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https://ofgemcloud-my.sharepoint.com/personal/daniel_kyei_ofgem_gov_uk/Documents/Desktop/RIGs 2025/Decision/GT/"/>
    </mc:Choice>
  </mc:AlternateContent>
  <xr:revisionPtr revIDLastSave="0" documentId="8_{FF9F35F3-9558-4DD0-8EFE-FFC8BECD7978}" xr6:coauthVersionLast="47" xr6:coauthVersionMax="47" xr10:uidLastSave="{00000000-0000-0000-0000-000000000000}"/>
  <bookViews>
    <workbookView xWindow="-120" yWindow="-120" windowWidth="29040" windowHeight="15840" tabRatio="864" firstSheet="8" activeTab="8" xr2:uid="{8BA651A5-0CBA-4CCE-A042-0A1A346DC5CD}"/>
    <workbookView xWindow="-120" yWindow="-120" windowWidth="29040" windowHeight="15840" xr2:uid="{4085BFD7-64BA-4608-9E5D-C740CB39DA09}"/>
  </bookViews>
  <sheets>
    <sheet name="1.1 Cover" sheetId="9" r:id="rId1"/>
    <sheet name="1.2 Contents" sheetId="10" r:id="rId2"/>
    <sheet name="1.3 Lists" sheetId="11" r:id="rId3"/>
    <sheet name="1.5 Universal Data" sheetId="13" r:id="rId4"/>
    <sheet name="1.4 ChangesLog" sheetId="12" r:id="rId5"/>
    <sheet name="1.6 Checks" sheetId="14" r:id="rId6"/>
    <sheet name="2.1 Revenue_Interface" sheetId="182" r:id="rId7"/>
    <sheet name="2.2 NARM_Interface" sheetId="157" r:id="rId8"/>
    <sheet name="3.1 TO_Totex" sheetId="65" r:id="rId9"/>
    <sheet name="3.2 SO_Totex" sheetId="75" r:id="rId10"/>
    <sheet name="3.3 Allowances" sheetId="132" r:id="rId11"/>
    <sheet name="3.4 Totex_Summary " sheetId="212" r:id="rId12"/>
    <sheet name="3.5 Forecast_Totex" sheetId="177" r:id="rId13"/>
    <sheet name="3.6 PCDs" sheetId="199" r:id="rId14"/>
    <sheet name="4.1 TO PCFM Input Summary" sheetId="183" r:id="rId15"/>
    <sheet name="4.2 SO PCFM Input Summary" sheetId="184" r:id="rId16"/>
    <sheet name="4.3 TO PCDs" sheetId="185" r:id="rId17"/>
    <sheet name="4.4 SO PCDs " sheetId="186" r:id="rId18"/>
    <sheet name="4.5 TO Re-openers" sheetId="187" r:id="rId19"/>
    <sheet name="4.6 SO Re-openers" sheetId="188" r:id="rId20"/>
    <sheet name="4.7 TO PT" sheetId="204" r:id="rId21"/>
    <sheet name="4.8 SO PT" sheetId="205" r:id="rId22"/>
    <sheet name="4.9 Opex Escalator" sheetId="191" r:id="rId23"/>
    <sheet name="4.10 TO ODI" sheetId="192" r:id="rId24"/>
    <sheet name="4.11 TO ORA" sheetId="193" r:id="rId25"/>
    <sheet name="4.12 SO ORA" sheetId="194" r:id="rId26"/>
    <sheet name="4.13 TO Tax Pools Totex alloc" sheetId="195" r:id="rId27"/>
    <sheet name="4.14 SO Tax Pools Totex alloc" sheetId="196" r:id="rId28"/>
    <sheet name="4.15 DRS Revenue" sheetId="202" r:id="rId29"/>
    <sheet name="4.16 - TO Recovered Rev" sheetId="200" r:id="rId30"/>
    <sheet name="4.17 - SO Recovered Rev" sheetId="201" r:id="rId31"/>
    <sheet name="5.1 TO_Indirects" sheetId="63" r:id="rId32"/>
    <sheet name="5.2 SO_Indirects" sheetId="72" r:id="rId33"/>
    <sheet name="5.3 TO_Direct_Opex" sheetId="73" r:id="rId34"/>
    <sheet name="5.4 SO_Direct_Opex" sheetId="76" r:id="rId35"/>
    <sheet name="5.5 Cost_Movements" sheetId="67" r:id="rId36"/>
    <sheet name="5.6 Quarry_Loss" sheetId="61" r:id="rId37"/>
    <sheet name="5.7 PSUP_Opex" sheetId="62" r:id="rId38"/>
    <sheet name="5.8 Provisions" sheetId="69" r:id="rId39"/>
    <sheet name="5.9 Bus_Sup_Alloc" sheetId="71" r:id="rId40"/>
    <sheet name="5.10 FTE" sheetId="207" r:id="rId41"/>
    <sheet name="6.1 Capex_summary" sheetId="81" r:id="rId42"/>
    <sheet name="6.2 Projects" sheetId="95" r:id="rId43"/>
    <sheet name="6.3 Asset_Health" sheetId="118" r:id="rId44"/>
    <sheet name="6.4 Asset_Health_Projects" sheetId="83" r:id="rId45"/>
    <sheet name="6.5 Redundant_Assets" sheetId="78" r:id="rId46"/>
    <sheet name="6.6 PSUP_Capex" sheetId="98" r:id="rId47"/>
    <sheet name="6.7 TO_NonOp_Capex" sheetId="64" r:id="rId48"/>
    <sheet name="6.8 SO_NonOp_Capex" sheetId="74" r:id="rId49"/>
    <sheet name="6.9 Resilience" sheetId="80" r:id="rId50"/>
    <sheet name="6.10 Vehicles " sheetId="208" r:id="rId51"/>
    <sheet name="6.11 Disposals" sheetId="217" r:id="rId52"/>
    <sheet name="7.1_Pipeline_data" sheetId="90" r:id="rId53"/>
    <sheet name="7.2_Activity_Ind" sheetId="88" r:id="rId54"/>
    <sheet name="7.3_Peak_Demand" sheetId="214" r:id="rId55"/>
    <sheet name="7.4_Demand_Perf" sheetId="91" r:id="rId56"/>
    <sheet name="7.5_Compressor_Util_Perf" sheetId="92" r:id="rId57"/>
    <sheet name="7.6_Compressor_Assets" sheetId="96" r:id="rId58"/>
    <sheet name="7.7_Emissions" sheetId="93" r:id="rId59"/>
    <sheet name="7.8 Asset_data" sheetId="154" r:id="rId60"/>
    <sheet name="7.9_Forecast_Scenarios" sheetId="89" r:id="rId61"/>
    <sheet name="8.1_Satisfacton_Survey" sheetId="131" r:id="rId62"/>
    <sheet name="8.2 BCF" sheetId="174" r:id="rId63"/>
    <sheet name="8.3 Environmental Scorecard" sheetId="176" r:id="rId64"/>
    <sheet name="8.4 Gas_contraints" sheetId="115" r:id="rId65"/>
    <sheet name="8.5 Gas_contraint_events" sheetId="116" r:id="rId66"/>
    <sheet name="8.6 NIA" sheetId="178" r:id="rId67"/>
    <sheet name="8.7 CNIA" sheetId="180" r:id="rId68"/>
    <sheet name="8.8 NIC" sheetId="179" r:id="rId69"/>
    <sheet name="8.9 SIF" sheetId="181" r:id="rId70"/>
    <sheet name="8.10 Pipeline Log" sheetId="138" r:id="rId71"/>
    <sheet name="8.10a Other Pipeline appdx (TO)" sheetId="209" r:id="rId72"/>
    <sheet name="8.10b Other Pipeline appdx (SO)" sheetId="210" r:id="rId73"/>
    <sheet name="8.11 Net_Zero" sheetId="198" r:id="rId74"/>
    <sheet name="8.12 DRS" sheetId="206" r:id="rId75"/>
    <sheet name="9.1_Operating_margins" sheetId="141" r:id="rId76"/>
    <sheet name="9.2_NTS_shrinkage" sheetId="142" r:id="rId77"/>
    <sheet name="9.3_NTS_Shrinkage_(prompt)" sheetId="143" r:id="rId78"/>
    <sheet name="9.4_NTS_Shrinkage_(gas_trades)" sheetId="144" r:id="rId79"/>
    <sheet name="9.5_NTS_Shrinkage_(elec_trades)" sheetId="145" r:id="rId80"/>
    <sheet name="9.6_Res_Bal_Data" sheetId="146" r:id="rId81"/>
    <sheet name="9.7_DF_Overview" sheetId="147" r:id="rId82"/>
    <sheet name="9.8_DF_Adjustment" sheetId="148" r:id="rId83"/>
    <sheet name="9.9_DF_D2D5_Data" sheetId="149" r:id="rId84"/>
    <sheet name="9.10_GHG_Incentive revenue" sheetId="150" r:id="rId85"/>
    <sheet name="9.11_GHG_Venting_data" sheetId="151" r:id="rId86"/>
    <sheet name="9.12_Maintenance_IR" sheetId="216" r:id="rId87"/>
  </sheets>
  <definedNames>
    <definedName name="________hom1" localSheetId="28" hidden="1">{#N/A,#N/A,FALSE,"Assessment";#N/A,#N/A,FALSE,"Staffing";#N/A,#N/A,FALSE,"Hires";#N/A,#N/A,FALSE,"Assumptions"}</definedName>
    <definedName name="________hom1" localSheetId="20" hidden="1">{#N/A,#N/A,FALSE,"Assessment";#N/A,#N/A,FALSE,"Staffing";#N/A,#N/A,FALSE,"Hires";#N/A,#N/A,FALSE,"Assumptions"}</definedName>
    <definedName name="________hom1" localSheetId="21" hidden="1">{#N/A,#N/A,FALSE,"Assessment";#N/A,#N/A,FALSE,"Staffing";#N/A,#N/A,FALSE,"Hires";#N/A,#N/A,FALSE,"Assumptions"}</definedName>
    <definedName name="________hom1" localSheetId="43" hidden="1">{#N/A,#N/A,FALSE,"Assessment";#N/A,#N/A,FALSE,"Staffing";#N/A,#N/A,FALSE,"Hires";#N/A,#N/A,FALSE,"Assumptions"}</definedName>
    <definedName name="________hom1" localSheetId="74" hidden="1">{#N/A,#N/A,FALSE,"Assessment";#N/A,#N/A,FALSE,"Staffing";#N/A,#N/A,FALSE,"Hires";#N/A,#N/A,FALSE,"Assumptions"}</definedName>
    <definedName name="________hom1" localSheetId="63" hidden="1">{#N/A,#N/A,FALSE,"Assessment";#N/A,#N/A,FALSE,"Staffing";#N/A,#N/A,FALSE,"Hires";#N/A,#N/A,FALSE,"Assumptions"}</definedName>
    <definedName name="________hom1" localSheetId="86" hidden="1">{#N/A,#N/A,FALSE,"Assessment";#N/A,#N/A,FALSE,"Staffing";#N/A,#N/A,FALSE,"Hires";#N/A,#N/A,FALSE,"Assumptions"}</definedName>
    <definedName name="________hom1" hidden="1">{#N/A,#N/A,FALSE,"Assessment";#N/A,#N/A,FALSE,"Staffing";#N/A,#N/A,FALSE,"Hires";#N/A,#N/A,FALSE,"Assumptions"}</definedName>
    <definedName name="________hom1_1" localSheetId="28" hidden="1">{#N/A,#N/A,FALSE,"Assessment";#N/A,#N/A,FALSE,"Staffing";#N/A,#N/A,FALSE,"Hires";#N/A,#N/A,FALSE,"Assumptions"}</definedName>
    <definedName name="________hom1_1" localSheetId="20" hidden="1">{#N/A,#N/A,FALSE,"Assessment";#N/A,#N/A,FALSE,"Staffing";#N/A,#N/A,FALSE,"Hires";#N/A,#N/A,FALSE,"Assumptions"}</definedName>
    <definedName name="________hom1_1" localSheetId="21" hidden="1">{#N/A,#N/A,FALSE,"Assessment";#N/A,#N/A,FALSE,"Staffing";#N/A,#N/A,FALSE,"Hires";#N/A,#N/A,FALSE,"Assumptions"}</definedName>
    <definedName name="________hom1_1" localSheetId="54" hidden="1">{#N/A,#N/A,FALSE,"Assessment";#N/A,#N/A,FALSE,"Staffing";#N/A,#N/A,FALSE,"Hires";#N/A,#N/A,FALSE,"Assumptions"}</definedName>
    <definedName name="________hom1_1" localSheetId="74" hidden="1">{#N/A,#N/A,FALSE,"Assessment";#N/A,#N/A,FALSE,"Staffing";#N/A,#N/A,FALSE,"Hires";#N/A,#N/A,FALSE,"Assumptions"}</definedName>
    <definedName name="________hom1_1" localSheetId="86" hidden="1">{#N/A,#N/A,FALSE,"Assessment";#N/A,#N/A,FALSE,"Staffing";#N/A,#N/A,FALSE,"Hires";#N/A,#N/A,FALSE,"Assumptions"}</definedName>
    <definedName name="________hom1_1" hidden="1">{#N/A,#N/A,FALSE,"Assessment";#N/A,#N/A,FALSE,"Staffing";#N/A,#N/A,FALSE,"Hires";#N/A,#N/A,FALSE,"Assumptions"}</definedName>
    <definedName name="________hom1_2" localSheetId="28" hidden="1">{#N/A,#N/A,FALSE,"Assessment";#N/A,#N/A,FALSE,"Staffing";#N/A,#N/A,FALSE,"Hires";#N/A,#N/A,FALSE,"Assumptions"}</definedName>
    <definedName name="________hom1_2" localSheetId="20" hidden="1">{#N/A,#N/A,FALSE,"Assessment";#N/A,#N/A,FALSE,"Staffing";#N/A,#N/A,FALSE,"Hires";#N/A,#N/A,FALSE,"Assumptions"}</definedName>
    <definedName name="________hom1_2" localSheetId="21" hidden="1">{#N/A,#N/A,FALSE,"Assessment";#N/A,#N/A,FALSE,"Staffing";#N/A,#N/A,FALSE,"Hires";#N/A,#N/A,FALSE,"Assumptions"}</definedName>
    <definedName name="________hom1_2" localSheetId="54" hidden="1">{#N/A,#N/A,FALSE,"Assessment";#N/A,#N/A,FALSE,"Staffing";#N/A,#N/A,FALSE,"Hires";#N/A,#N/A,FALSE,"Assumptions"}</definedName>
    <definedName name="________hom1_2" localSheetId="74" hidden="1">{#N/A,#N/A,FALSE,"Assessment";#N/A,#N/A,FALSE,"Staffing";#N/A,#N/A,FALSE,"Hires";#N/A,#N/A,FALSE,"Assumptions"}</definedName>
    <definedName name="________hom1_2" localSheetId="86" hidden="1">{#N/A,#N/A,FALSE,"Assessment";#N/A,#N/A,FALSE,"Staffing";#N/A,#N/A,FALSE,"Hires";#N/A,#N/A,FALSE,"Assumptions"}</definedName>
    <definedName name="________hom1_2" hidden="1">{#N/A,#N/A,FALSE,"Assessment";#N/A,#N/A,FALSE,"Staffing";#N/A,#N/A,FALSE,"Hires";#N/A,#N/A,FALSE,"Assumptions"}</definedName>
    <definedName name="________hom1_3" localSheetId="28" hidden="1">{#N/A,#N/A,FALSE,"Assessment";#N/A,#N/A,FALSE,"Staffing";#N/A,#N/A,FALSE,"Hires";#N/A,#N/A,FALSE,"Assumptions"}</definedName>
    <definedName name="________hom1_3" localSheetId="20" hidden="1">{#N/A,#N/A,FALSE,"Assessment";#N/A,#N/A,FALSE,"Staffing";#N/A,#N/A,FALSE,"Hires";#N/A,#N/A,FALSE,"Assumptions"}</definedName>
    <definedName name="________hom1_3" localSheetId="21" hidden="1">{#N/A,#N/A,FALSE,"Assessment";#N/A,#N/A,FALSE,"Staffing";#N/A,#N/A,FALSE,"Hires";#N/A,#N/A,FALSE,"Assumptions"}</definedName>
    <definedName name="________hom1_3" localSheetId="54" hidden="1">{#N/A,#N/A,FALSE,"Assessment";#N/A,#N/A,FALSE,"Staffing";#N/A,#N/A,FALSE,"Hires";#N/A,#N/A,FALSE,"Assumptions"}</definedName>
    <definedName name="________hom1_3" localSheetId="74" hidden="1">{#N/A,#N/A,FALSE,"Assessment";#N/A,#N/A,FALSE,"Staffing";#N/A,#N/A,FALSE,"Hires";#N/A,#N/A,FALSE,"Assumptions"}</definedName>
    <definedName name="________hom1_3" localSheetId="86" hidden="1">{#N/A,#N/A,FALSE,"Assessment";#N/A,#N/A,FALSE,"Staffing";#N/A,#N/A,FALSE,"Hires";#N/A,#N/A,FALSE,"Assumptions"}</definedName>
    <definedName name="________hom1_3" hidden="1">{#N/A,#N/A,FALSE,"Assessment";#N/A,#N/A,FALSE,"Staffing";#N/A,#N/A,FALSE,"Hires";#N/A,#N/A,FALSE,"Assumptions"}</definedName>
    <definedName name="________hom1_4" localSheetId="28" hidden="1">{#N/A,#N/A,FALSE,"Assessment";#N/A,#N/A,FALSE,"Staffing";#N/A,#N/A,FALSE,"Hires";#N/A,#N/A,FALSE,"Assumptions"}</definedName>
    <definedName name="________hom1_4" localSheetId="20" hidden="1">{#N/A,#N/A,FALSE,"Assessment";#N/A,#N/A,FALSE,"Staffing";#N/A,#N/A,FALSE,"Hires";#N/A,#N/A,FALSE,"Assumptions"}</definedName>
    <definedName name="________hom1_4" localSheetId="21" hidden="1">{#N/A,#N/A,FALSE,"Assessment";#N/A,#N/A,FALSE,"Staffing";#N/A,#N/A,FALSE,"Hires";#N/A,#N/A,FALSE,"Assumptions"}</definedName>
    <definedName name="________hom1_4" localSheetId="54" hidden="1">{#N/A,#N/A,FALSE,"Assessment";#N/A,#N/A,FALSE,"Staffing";#N/A,#N/A,FALSE,"Hires";#N/A,#N/A,FALSE,"Assumptions"}</definedName>
    <definedName name="________hom1_4" localSheetId="74" hidden="1">{#N/A,#N/A,FALSE,"Assessment";#N/A,#N/A,FALSE,"Staffing";#N/A,#N/A,FALSE,"Hires";#N/A,#N/A,FALSE,"Assumptions"}</definedName>
    <definedName name="________hom1_4" localSheetId="86" hidden="1">{#N/A,#N/A,FALSE,"Assessment";#N/A,#N/A,FALSE,"Staffing";#N/A,#N/A,FALSE,"Hires";#N/A,#N/A,FALSE,"Assumptions"}</definedName>
    <definedName name="________hom1_4" hidden="1">{#N/A,#N/A,FALSE,"Assessment";#N/A,#N/A,FALSE,"Staffing";#N/A,#N/A,FALSE,"Hires";#N/A,#N/A,FALSE,"Assumptions"}</definedName>
    <definedName name="________k1" localSheetId="28" hidden="1">{#N/A,#N/A,FALSE,"Assessment";#N/A,#N/A,FALSE,"Staffing";#N/A,#N/A,FALSE,"Hires";#N/A,#N/A,FALSE,"Assumptions"}</definedName>
    <definedName name="________k1" localSheetId="20" hidden="1">{#N/A,#N/A,FALSE,"Assessment";#N/A,#N/A,FALSE,"Staffing";#N/A,#N/A,FALSE,"Hires";#N/A,#N/A,FALSE,"Assumptions"}</definedName>
    <definedName name="________k1" localSheetId="21" hidden="1">{#N/A,#N/A,FALSE,"Assessment";#N/A,#N/A,FALSE,"Staffing";#N/A,#N/A,FALSE,"Hires";#N/A,#N/A,FALSE,"Assumptions"}</definedName>
    <definedName name="________k1" localSheetId="43" hidden="1">{#N/A,#N/A,FALSE,"Assessment";#N/A,#N/A,FALSE,"Staffing";#N/A,#N/A,FALSE,"Hires";#N/A,#N/A,FALSE,"Assumptions"}</definedName>
    <definedName name="________k1" localSheetId="74" hidden="1">{#N/A,#N/A,FALSE,"Assessment";#N/A,#N/A,FALSE,"Staffing";#N/A,#N/A,FALSE,"Hires";#N/A,#N/A,FALSE,"Assumptions"}</definedName>
    <definedName name="________k1" localSheetId="63" hidden="1">{#N/A,#N/A,FALSE,"Assessment";#N/A,#N/A,FALSE,"Staffing";#N/A,#N/A,FALSE,"Hires";#N/A,#N/A,FALSE,"Assumptions"}</definedName>
    <definedName name="________k1" localSheetId="86" hidden="1">{#N/A,#N/A,FALSE,"Assessment";#N/A,#N/A,FALSE,"Staffing";#N/A,#N/A,FALSE,"Hires";#N/A,#N/A,FALSE,"Assumptions"}</definedName>
    <definedName name="________k1" hidden="1">{#N/A,#N/A,FALSE,"Assessment";#N/A,#N/A,FALSE,"Staffing";#N/A,#N/A,FALSE,"Hires";#N/A,#N/A,FALSE,"Assumptions"}</definedName>
    <definedName name="________k1_1" localSheetId="28" hidden="1">{#N/A,#N/A,FALSE,"Assessment";#N/A,#N/A,FALSE,"Staffing";#N/A,#N/A,FALSE,"Hires";#N/A,#N/A,FALSE,"Assumptions"}</definedName>
    <definedName name="________k1_1" localSheetId="20" hidden="1">{#N/A,#N/A,FALSE,"Assessment";#N/A,#N/A,FALSE,"Staffing";#N/A,#N/A,FALSE,"Hires";#N/A,#N/A,FALSE,"Assumptions"}</definedName>
    <definedName name="________k1_1" localSheetId="21" hidden="1">{#N/A,#N/A,FALSE,"Assessment";#N/A,#N/A,FALSE,"Staffing";#N/A,#N/A,FALSE,"Hires";#N/A,#N/A,FALSE,"Assumptions"}</definedName>
    <definedName name="________k1_1" localSheetId="54" hidden="1">{#N/A,#N/A,FALSE,"Assessment";#N/A,#N/A,FALSE,"Staffing";#N/A,#N/A,FALSE,"Hires";#N/A,#N/A,FALSE,"Assumptions"}</definedName>
    <definedName name="________k1_1" localSheetId="74" hidden="1">{#N/A,#N/A,FALSE,"Assessment";#N/A,#N/A,FALSE,"Staffing";#N/A,#N/A,FALSE,"Hires";#N/A,#N/A,FALSE,"Assumptions"}</definedName>
    <definedName name="________k1_1" localSheetId="86" hidden="1">{#N/A,#N/A,FALSE,"Assessment";#N/A,#N/A,FALSE,"Staffing";#N/A,#N/A,FALSE,"Hires";#N/A,#N/A,FALSE,"Assumptions"}</definedName>
    <definedName name="________k1_1" hidden="1">{#N/A,#N/A,FALSE,"Assessment";#N/A,#N/A,FALSE,"Staffing";#N/A,#N/A,FALSE,"Hires";#N/A,#N/A,FALSE,"Assumptions"}</definedName>
    <definedName name="________k1_2" localSheetId="28" hidden="1">{#N/A,#N/A,FALSE,"Assessment";#N/A,#N/A,FALSE,"Staffing";#N/A,#N/A,FALSE,"Hires";#N/A,#N/A,FALSE,"Assumptions"}</definedName>
    <definedName name="________k1_2" localSheetId="20" hidden="1">{#N/A,#N/A,FALSE,"Assessment";#N/A,#N/A,FALSE,"Staffing";#N/A,#N/A,FALSE,"Hires";#N/A,#N/A,FALSE,"Assumptions"}</definedName>
    <definedName name="________k1_2" localSheetId="21" hidden="1">{#N/A,#N/A,FALSE,"Assessment";#N/A,#N/A,FALSE,"Staffing";#N/A,#N/A,FALSE,"Hires";#N/A,#N/A,FALSE,"Assumptions"}</definedName>
    <definedName name="________k1_2" localSheetId="54" hidden="1">{#N/A,#N/A,FALSE,"Assessment";#N/A,#N/A,FALSE,"Staffing";#N/A,#N/A,FALSE,"Hires";#N/A,#N/A,FALSE,"Assumptions"}</definedName>
    <definedName name="________k1_2" localSheetId="74" hidden="1">{#N/A,#N/A,FALSE,"Assessment";#N/A,#N/A,FALSE,"Staffing";#N/A,#N/A,FALSE,"Hires";#N/A,#N/A,FALSE,"Assumptions"}</definedName>
    <definedName name="________k1_2" localSheetId="86" hidden="1">{#N/A,#N/A,FALSE,"Assessment";#N/A,#N/A,FALSE,"Staffing";#N/A,#N/A,FALSE,"Hires";#N/A,#N/A,FALSE,"Assumptions"}</definedName>
    <definedName name="________k1_2" hidden="1">{#N/A,#N/A,FALSE,"Assessment";#N/A,#N/A,FALSE,"Staffing";#N/A,#N/A,FALSE,"Hires";#N/A,#N/A,FALSE,"Assumptions"}</definedName>
    <definedName name="________k1_3" localSheetId="28" hidden="1">{#N/A,#N/A,FALSE,"Assessment";#N/A,#N/A,FALSE,"Staffing";#N/A,#N/A,FALSE,"Hires";#N/A,#N/A,FALSE,"Assumptions"}</definedName>
    <definedName name="________k1_3" localSheetId="20" hidden="1">{#N/A,#N/A,FALSE,"Assessment";#N/A,#N/A,FALSE,"Staffing";#N/A,#N/A,FALSE,"Hires";#N/A,#N/A,FALSE,"Assumptions"}</definedName>
    <definedName name="________k1_3" localSheetId="21" hidden="1">{#N/A,#N/A,FALSE,"Assessment";#N/A,#N/A,FALSE,"Staffing";#N/A,#N/A,FALSE,"Hires";#N/A,#N/A,FALSE,"Assumptions"}</definedName>
    <definedName name="________k1_3" localSheetId="54" hidden="1">{#N/A,#N/A,FALSE,"Assessment";#N/A,#N/A,FALSE,"Staffing";#N/A,#N/A,FALSE,"Hires";#N/A,#N/A,FALSE,"Assumptions"}</definedName>
    <definedName name="________k1_3" localSheetId="74" hidden="1">{#N/A,#N/A,FALSE,"Assessment";#N/A,#N/A,FALSE,"Staffing";#N/A,#N/A,FALSE,"Hires";#N/A,#N/A,FALSE,"Assumptions"}</definedName>
    <definedName name="________k1_3" localSheetId="86" hidden="1">{#N/A,#N/A,FALSE,"Assessment";#N/A,#N/A,FALSE,"Staffing";#N/A,#N/A,FALSE,"Hires";#N/A,#N/A,FALSE,"Assumptions"}</definedName>
    <definedName name="________k1_3" hidden="1">{#N/A,#N/A,FALSE,"Assessment";#N/A,#N/A,FALSE,"Staffing";#N/A,#N/A,FALSE,"Hires";#N/A,#N/A,FALSE,"Assumptions"}</definedName>
    <definedName name="________k1_4" localSheetId="28" hidden="1">{#N/A,#N/A,FALSE,"Assessment";#N/A,#N/A,FALSE,"Staffing";#N/A,#N/A,FALSE,"Hires";#N/A,#N/A,FALSE,"Assumptions"}</definedName>
    <definedName name="________k1_4" localSheetId="20" hidden="1">{#N/A,#N/A,FALSE,"Assessment";#N/A,#N/A,FALSE,"Staffing";#N/A,#N/A,FALSE,"Hires";#N/A,#N/A,FALSE,"Assumptions"}</definedName>
    <definedName name="________k1_4" localSheetId="21" hidden="1">{#N/A,#N/A,FALSE,"Assessment";#N/A,#N/A,FALSE,"Staffing";#N/A,#N/A,FALSE,"Hires";#N/A,#N/A,FALSE,"Assumptions"}</definedName>
    <definedName name="________k1_4" localSheetId="54" hidden="1">{#N/A,#N/A,FALSE,"Assessment";#N/A,#N/A,FALSE,"Staffing";#N/A,#N/A,FALSE,"Hires";#N/A,#N/A,FALSE,"Assumptions"}</definedName>
    <definedName name="________k1_4" localSheetId="74" hidden="1">{#N/A,#N/A,FALSE,"Assessment";#N/A,#N/A,FALSE,"Staffing";#N/A,#N/A,FALSE,"Hires";#N/A,#N/A,FALSE,"Assumptions"}</definedName>
    <definedName name="________k1_4" localSheetId="86" hidden="1">{#N/A,#N/A,FALSE,"Assessment";#N/A,#N/A,FALSE,"Staffing";#N/A,#N/A,FALSE,"Hires";#N/A,#N/A,FALSE,"Assumptions"}</definedName>
    <definedName name="________k1_4" hidden="1">{#N/A,#N/A,FALSE,"Assessment";#N/A,#N/A,FALSE,"Staffing";#N/A,#N/A,FALSE,"Hires";#N/A,#N/A,FALSE,"Assumptions"}</definedName>
    <definedName name="________kk1" localSheetId="28" hidden="1">{#N/A,#N/A,FALSE,"Assessment";#N/A,#N/A,FALSE,"Staffing";#N/A,#N/A,FALSE,"Hires";#N/A,#N/A,FALSE,"Assumptions"}</definedName>
    <definedName name="________kk1" localSheetId="20" hidden="1">{#N/A,#N/A,FALSE,"Assessment";#N/A,#N/A,FALSE,"Staffing";#N/A,#N/A,FALSE,"Hires";#N/A,#N/A,FALSE,"Assumptions"}</definedName>
    <definedName name="________kk1" localSheetId="21" hidden="1">{#N/A,#N/A,FALSE,"Assessment";#N/A,#N/A,FALSE,"Staffing";#N/A,#N/A,FALSE,"Hires";#N/A,#N/A,FALSE,"Assumptions"}</definedName>
    <definedName name="________kk1" localSheetId="43" hidden="1">{#N/A,#N/A,FALSE,"Assessment";#N/A,#N/A,FALSE,"Staffing";#N/A,#N/A,FALSE,"Hires";#N/A,#N/A,FALSE,"Assumptions"}</definedName>
    <definedName name="________kk1" localSheetId="74" hidden="1">{#N/A,#N/A,FALSE,"Assessment";#N/A,#N/A,FALSE,"Staffing";#N/A,#N/A,FALSE,"Hires";#N/A,#N/A,FALSE,"Assumptions"}</definedName>
    <definedName name="________kk1" localSheetId="63" hidden="1">{#N/A,#N/A,FALSE,"Assessment";#N/A,#N/A,FALSE,"Staffing";#N/A,#N/A,FALSE,"Hires";#N/A,#N/A,FALSE,"Assumptions"}</definedName>
    <definedName name="________kk1" localSheetId="86" hidden="1">{#N/A,#N/A,FALSE,"Assessment";#N/A,#N/A,FALSE,"Staffing";#N/A,#N/A,FALSE,"Hires";#N/A,#N/A,FALSE,"Assumptions"}</definedName>
    <definedName name="________kk1" hidden="1">{#N/A,#N/A,FALSE,"Assessment";#N/A,#N/A,FALSE,"Staffing";#N/A,#N/A,FALSE,"Hires";#N/A,#N/A,FALSE,"Assumptions"}</definedName>
    <definedName name="________kk1_1" localSheetId="28" hidden="1">{#N/A,#N/A,FALSE,"Assessment";#N/A,#N/A,FALSE,"Staffing";#N/A,#N/A,FALSE,"Hires";#N/A,#N/A,FALSE,"Assumptions"}</definedName>
    <definedName name="________kk1_1" localSheetId="20" hidden="1">{#N/A,#N/A,FALSE,"Assessment";#N/A,#N/A,FALSE,"Staffing";#N/A,#N/A,FALSE,"Hires";#N/A,#N/A,FALSE,"Assumptions"}</definedName>
    <definedName name="________kk1_1" localSheetId="21" hidden="1">{#N/A,#N/A,FALSE,"Assessment";#N/A,#N/A,FALSE,"Staffing";#N/A,#N/A,FALSE,"Hires";#N/A,#N/A,FALSE,"Assumptions"}</definedName>
    <definedName name="________kk1_1" localSheetId="54" hidden="1">{#N/A,#N/A,FALSE,"Assessment";#N/A,#N/A,FALSE,"Staffing";#N/A,#N/A,FALSE,"Hires";#N/A,#N/A,FALSE,"Assumptions"}</definedName>
    <definedName name="________kk1_1" localSheetId="74" hidden="1">{#N/A,#N/A,FALSE,"Assessment";#N/A,#N/A,FALSE,"Staffing";#N/A,#N/A,FALSE,"Hires";#N/A,#N/A,FALSE,"Assumptions"}</definedName>
    <definedName name="________kk1_1" localSheetId="86" hidden="1">{#N/A,#N/A,FALSE,"Assessment";#N/A,#N/A,FALSE,"Staffing";#N/A,#N/A,FALSE,"Hires";#N/A,#N/A,FALSE,"Assumptions"}</definedName>
    <definedName name="________kk1_1" hidden="1">{#N/A,#N/A,FALSE,"Assessment";#N/A,#N/A,FALSE,"Staffing";#N/A,#N/A,FALSE,"Hires";#N/A,#N/A,FALSE,"Assumptions"}</definedName>
    <definedName name="________kk1_2" localSheetId="28" hidden="1">{#N/A,#N/A,FALSE,"Assessment";#N/A,#N/A,FALSE,"Staffing";#N/A,#N/A,FALSE,"Hires";#N/A,#N/A,FALSE,"Assumptions"}</definedName>
    <definedName name="________kk1_2" localSheetId="20" hidden="1">{#N/A,#N/A,FALSE,"Assessment";#N/A,#N/A,FALSE,"Staffing";#N/A,#N/A,FALSE,"Hires";#N/A,#N/A,FALSE,"Assumptions"}</definedName>
    <definedName name="________kk1_2" localSheetId="21" hidden="1">{#N/A,#N/A,FALSE,"Assessment";#N/A,#N/A,FALSE,"Staffing";#N/A,#N/A,FALSE,"Hires";#N/A,#N/A,FALSE,"Assumptions"}</definedName>
    <definedName name="________kk1_2" localSheetId="54" hidden="1">{#N/A,#N/A,FALSE,"Assessment";#N/A,#N/A,FALSE,"Staffing";#N/A,#N/A,FALSE,"Hires";#N/A,#N/A,FALSE,"Assumptions"}</definedName>
    <definedName name="________kk1_2" localSheetId="74" hidden="1">{#N/A,#N/A,FALSE,"Assessment";#N/A,#N/A,FALSE,"Staffing";#N/A,#N/A,FALSE,"Hires";#N/A,#N/A,FALSE,"Assumptions"}</definedName>
    <definedName name="________kk1_2" localSheetId="86" hidden="1">{#N/A,#N/A,FALSE,"Assessment";#N/A,#N/A,FALSE,"Staffing";#N/A,#N/A,FALSE,"Hires";#N/A,#N/A,FALSE,"Assumptions"}</definedName>
    <definedName name="________kk1_2" hidden="1">{#N/A,#N/A,FALSE,"Assessment";#N/A,#N/A,FALSE,"Staffing";#N/A,#N/A,FALSE,"Hires";#N/A,#N/A,FALSE,"Assumptions"}</definedName>
    <definedName name="________kk1_3" localSheetId="28" hidden="1">{#N/A,#N/A,FALSE,"Assessment";#N/A,#N/A,FALSE,"Staffing";#N/A,#N/A,FALSE,"Hires";#N/A,#N/A,FALSE,"Assumptions"}</definedName>
    <definedName name="________kk1_3" localSheetId="20" hidden="1">{#N/A,#N/A,FALSE,"Assessment";#N/A,#N/A,FALSE,"Staffing";#N/A,#N/A,FALSE,"Hires";#N/A,#N/A,FALSE,"Assumptions"}</definedName>
    <definedName name="________kk1_3" localSheetId="21" hidden="1">{#N/A,#N/A,FALSE,"Assessment";#N/A,#N/A,FALSE,"Staffing";#N/A,#N/A,FALSE,"Hires";#N/A,#N/A,FALSE,"Assumptions"}</definedName>
    <definedName name="________kk1_3" localSheetId="54" hidden="1">{#N/A,#N/A,FALSE,"Assessment";#N/A,#N/A,FALSE,"Staffing";#N/A,#N/A,FALSE,"Hires";#N/A,#N/A,FALSE,"Assumptions"}</definedName>
    <definedName name="________kk1_3" localSheetId="74" hidden="1">{#N/A,#N/A,FALSE,"Assessment";#N/A,#N/A,FALSE,"Staffing";#N/A,#N/A,FALSE,"Hires";#N/A,#N/A,FALSE,"Assumptions"}</definedName>
    <definedName name="________kk1_3" localSheetId="86" hidden="1">{#N/A,#N/A,FALSE,"Assessment";#N/A,#N/A,FALSE,"Staffing";#N/A,#N/A,FALSE,"Hires";#N/A,#N/A,FALSE,"Assumptions"}</definedName>
    <definedName name="________kk1_3" hidden="1">{#N/A,#N/A,FALSE,"Assessment";#N/A,#N/A,FALSE,"Staffing";#N/A,#N/A,FALSE,"Hires";#N/A,#N/A,FALSE,"Assumptions"}</definedName>
    <definedName name="________kk1_4" localSheetId="28" hidden="1">{#N/A,#N/A,FALSE,"Assessment";#N/A,#N/A,FALSE,"Staffing";#N/A,#N/A,FALSE,"Hires";#N/A,#N/A,FALSE,"Assumptions"}</definedName>
    <definedName name="________kk1_4" localSheetId="20" hidden="1">{#N/A,#N/A,FALSE,"Assessment";#N/A,#N/A,FALSE,"Staffing";#N/A,#N/A,FALSE,"Hires";#N/A,#N/A,FALSE,"Assumptions"}</definedName>
    <definedName name="________kk1_4" localSheetId="21" hidden="1">{#N/A,#N/A,FALSE,"Assessment";#N/A,#N/A,FALSE,"Staffing";#N/A,#N/A,FALSE,"Hires";#N/A,#N/A,FALSE,"Assumptions"}</definedName>
    <definedName name="________kk1_4" localSheetId="54" hidden="1">{#N/A,#N/A,FALSE,"Assessment";#N/A,#N/A,FALSE,"Staffing";#N/A,#N/A,FALSE,"Hires";#N/A,#N/A,FALSE,"Assumptions"}</definedName>
    <definedName name="________kk1_4" localSheetId="74" hidden="1">{#N/A,#N/A,FALSE,"Assessment";#N/A,#N/A,FALSE,"Staffing";#N/A,#N/A,FALSE,"Hires";#N/A,#N/A,FALSE,"Assumptions"}</definedName>
    <definedName name="________kk1_4" localSheetId="86" hidden="1">{#N/A,#N/A,FALSE,"Assessment";#N/A,#N/A,FALSE,"Staffing";#N/A,#N/A,FALSE,"Hires";#N/A,#N/A,FALSE,"Assumptions"}</definedName>
    <definedName name="________kk1_4" hidden="1">{#N/A,#N/A,FALSE,"Assessment";#N/A,#N/A,FALSE,"Staffing";#N/A,#N/A,FALSE,"Hires";#N/A,#N/A,FALSE,"Assumptions"}</definedName>
    <definedName name="________KKK1" localSheetId="28" hidden="1">{#N/A,#N/A,FALSE,"Assessment";#N/A,#N/A,FALSE,"Staffing";#N/A,#N/A,FALSE,"Hires";#N/A,#N/A,FALSE,"Assumptions"}</definedName>
    <definedName name="________KKK1" localSheetId="20" hidden="1">{#N/A,#N/A,FALSE,"Assessment";#N/A,#N/A,FALSE,"Staffing";#N/A,#N/A,FALSE,"Hires";#N/A,#N/A,FALSE,"Assumptions"}</definedName>
    <definedName name="________KKK1" localSheetId="21" hidden="1">{#N/A,#N/A,FALSE,"Assessment";#N/A,#N/A,FALSE,"Staffing";#N/A,#N/A,FALSE,"Hires";#N/A,#N/A,FALSE,"Assumptions"}</definedName>
    <definedName name="________KKK1" localSheetId="43" hidden="1">{#N/A,#N/A,FALSE,"Assessment";#N/A,#N/A,FALSE,"Staffing";#N/A,#N/A,FALSE,"Hires";#N/A,#N/A,FALSE,"Assumptions"}</definedName>
    <definedName name="________KKK1" localSheetId="74" hidden="1">{#N/A,#N/A,FALSE,"Assessment";#N/A,#N/A,FALSE,"Staffing";#N/A,#N/A,FALSE,"Hires";#N/A,#N/A,FALSE,"Assumptions"}</definedName>
    <definedName name="________KKK1" localSheetId="63" hidden="1">{#N/A,#N/A,FALSE,"Assessment";#N/A,#N/A,FALSE,"Staffing";#N/A,#N/A,FALSE,"Hires";#N/A,#N/A,FALSE,"Assumptions"}</definedName>
    <definedName name="________KKK1" localSheetId="86" hidden="1">{#N/A,#N/A,FALSE,"Assessment";#N/A,#N/A,FALSE,"Staffing";#N/A,#N/A,FALSE,"Hires";#N/A,#N/A,FALSE,"Assumptions"}</definedName>
    <definedName name="________KKK1" hidden="1">{#N/A,#N/A,FALSE,"Assessment";#N/A,#N/A,FALSE,"Staffing";#N/A,#N/A,FALSE,"Hires";#N/A,#N/A,FALSE,"Assumptions"}</definedName>
    <definedName name="________KKK1_1" localSheetId="28" hidden="1">{#N/A,#N/A,FALSE,"Assessment";#N/A,#N/A,FALSE,"Staffing";#N/A,#N/A,FALSE,"Hires";#N/A,#N/A,FALSE,"Assumptions"}</definedName>
    <definedName name="________KKK1_1" localSheetId="20" hidden="1">{#N/A,#N/A,FALSE,"Assessment";#N/A,#N/A,FALSE,"Staffing";#N/A,#N/A,FALSE,"Hires";#N/A,#N/A,FALSE,"Assumptions"}</definedName>
    <definedName name="________KKK1_1" localSheetId="21" hidden="1">{#N/A,#N/A,FALSE,"Assessment";#N/A,#N/A,FALSE,"Staffing";#N/A,#N/A,FALSE,"Hires";#N/A,#N/A,FALSE,"Assumptions"}</definedName>
    <definedName name="________KKK1_1" localSheetId="54" hidden="1">{#N/A,#N/A,FALSE,"Assessment";#N/A,#N/A,FALSE,"Staffing";#N/A,#N/A,FALSE,"Hires";#N/A,#N/A,FALSE,"Assumptions"}</definedName>
    <definedName name="________KKK1_1" localSheetId="74" hidden="1">{#N/A,#N/A,FALSE,"Assessment";#N/A,#N/A,FALSE,"Staffing";#N/A,#N/A,FALSE,"Hires";#N/A,#N/A,FALSE,"Assumptions"}</definedName>
    <definedName name="________KKK1_1" localSheetId="86" hidden="1">{#N/A,#N/A,FALSE,"Assessment";#N/A,#N/A,FALSE,"Staffing";#N/A,#N/A,FALSE,"Hires";#N/A,#N/A,FALSE,"Assumptions"}</definedName>
    <definedName name="________KKK1_1" hidden="1">{#N/A,#N/A,FALSE,"Assessment";#N/A,#N/A,FALSE,"Staffing";#N/A,#N/A,FALSE,"Hires";#N/A,#N/A,FALSE,"Assumptions"}</definedName>
    <definedName name="________KKK1_2" localSheetId="28" hidden="1">{#N/A,#N/A,FALSE,"Assessment";#N/A,#N/A,FALSE,"Staffing";#N/A,#N/A,FALSE,"Hires";#N/A,#N/A,FALSE,"Assumptions"}</definedName>
    <definedName name="________KKK1_2" localSheetId="20" hidden="1">{#N/A,#N/A,FALSE,"Assessment";#N/A,#N/A,FALSE,"Staffing";#N/A,#N/A,FALSE,"Hires";#N/A,#N/A,FALSE,"Assumptions"}</definedName>
    <definedName name="________KKK1_2" localSheetId="21" hidden="1">{#N/A,#N/A,FALSE,"Assessment";#N/A,#N/A,FALSE,"Staffing";#N/A,#N/A,FALSE,"Hires";#N/A,#N/A,FALSE,"Assumptions"}</definedName>
    <definedName name="________KKK1_2" localSheetId="54" hidden="1">{#N/A,#N/A,FALSE,"Assessment";#N/A,#N/A,FALSE,"Staffing";#N/A,#N/A,FALSE,"Hires";#N/A,#N/A,FALSE,"Assumptions"}</definedName>
    <definedName name="________KKK1_2" localSheetId="74" hidden="1">{#N/A,#N/A,FALSE,"Assessment";#N/A,#N/A,FALSE,"Staffing";#N/A,#N/A,FALSE,"Hires";#N/A,#N/A,FALSE,"Assumptions"}</definedName>
    <definedName name="________KKK1_2" localSheetId="86" hidden="1">{#N/A,#N/A,FALSE,"Assessment";#N/A,#N/A,FALSE,"Staffing";#N/A,#N/A,FALSE,"Hires";#N/A,#N/A,FALSE,"Assumptions"}</definedName>
    <definedName name="________KKK1_2" hidden="1">{#N/A,#N/A,FALSE,"Assessment";#N/A,#N/A,FALSE,"Staffing";#N/A,#N/A,FALSE,"Hires";#N/A,#N/A,FALSE,"Assumptions"}</definedName>
    <definedName name="________KKK1_3" localSheetId="28" hidden="1">{#N/A,#N/A,FALSE,"Assessment";#N/A,#N/A,FALSE,"Staffing";#N/A,#N/A,FALSE,"Hires";#N/A,#N/A,FALSE,"Assumptions"}</definedName>
    <definedName name="________KKK1_3" localSheetId="20" hidden="1">{#N/A,#N/A,FALSE,"Assessment";#N/A,#N/A,FALSE,"Staffing";#N/A,#N/A,FALSE,"Hires";#N/A,#N/A,FALSE,"Assumptions"}</definedName>
    <definedName name="________KKK1_3" localSheetId="21" hidden="1">{#N/A,#N/A,FALSE,"Assessment";#N/A,#N/A,FALSE,"Staffing";#N/A,#N/A,FALSE,"Hires";#N/A,#N/A,FALSE,"Assumptions"}</definedName>
    <definedName name="________KKK1_3" localSheetId="54" hidden="1">{#N/A,#N/A,FALSE,"Assessment";#N/A,#N/A,FALSE,"Staffing";#N/A,#N/A,FALSE,"Hires";#N/A,#N/A,FALSE,"Assumptions"}</definedName>
    <definedName name="________KKK1_3" localSheetId="74" hidden="1">{#N/A,#N/A,FALSE,"Assessment";#N/A,#N/A,FALSE,"Staffing";#N/A,#N/A,FALSE,"Hires";#N/A,#N/A,FALSE,"Assumptions"}</definedName>
    <definedName name="________KKK1_3" localSheetId="86" hidden="1">{#N/A,#N/A,FALSE,"Assessment";#N/A,#N/A,FALSE,"Staffing";#N/A,#N/A,FALSE,"Hires";#N/A,#N/A,FALSE,"Assumptions"}</definedName>
    <definedName name="________KKK1_3" hidden="1">{#N/A,#N/A,FALSE,"Assessment";#N/A,#N/A,FALSE,"Staffing";#N/A,#N/A,FALSE,"Hires";#N/A,#N/A,FALSE,"Assumptions"}</definedName>
    <definedName name="________KKK1_4" localSheetId="28" hidden="1">{#N/A,#N/A,FALSE,"Assessment";#N/A,#N/A,FALSE,"Staffing";#N/A,#N/A,FALSE,"Hires";#N/A,#N/A,FALSE,"Assumptions"}</definedName>
    <definedName name="________KKK1_4" localSheetId="20" hidden="1">{#N/A,#N/A,FALSE,"Assessment";#N/A,#N/A,FALSE,"Staffing";#N/A,#N/A,FALSE,"Hires";#N/A,#N/A,FALSE,"Assumptions"}</definedName>
    <definedName name="________KKK1_4" localSheetId="21" hidden="1">{#N/A,#N/A,FALSE,"Assessment";#N/A,#N/A,FALSE,"Staffing";#N/A,#N/A,FALSE,"Hires";#N/A,#N/A,FALSE,"Assumptions"}</definedName>
    <definedName name="________KKK1_4" localSheetId="54" hidden="1">{#N/A,#N/A,FALSE,"Assessment";#N/A,#N/A,FALSE,"Staffing";#N/A,#N/A,FALSE,"Hires";#N/A,#N/A,FALSE,"Assumptions"}</definedName>
    <definedName name="________KKK1_4" localSheetId="74" hidden="1">{#N/A,#N/A,FALSE,"Assessment";#N/A,#N/A,FALSE,"Staffing";#N/A,#N/A,FALSE,"Hires";#N/A,#N/A,FALSE,"Assumptions"}</definedName>
    <definedName name="________KKK1_4" localSheetId="86" hidden="1">{#N/A,#N/A,FALSE,"Assessment";#N/A,#N/A,FALSE,"Staffing";#N/A,#N/A,FALSE,"Hires";#N/A,#N/A,FALSE,"Assumptions"}</definedName>
    <definedName name="________KKK1_4" hidden="1">{#N/A,#N/A,FALSE,"Assessment";#N/A,#N/A,FALSE,"Staffing";#N/A,#N/A,FALSE,"Hires";#N/A,#N/A,FALSE,"Assumptions"}</definedName>
    <definedName name="________w2" localSheetId="28" hidden="1">{"Model Summary",#N/A,FALSE,"Print Chart";"Holdco",#N/A,FALSE,"Print Chart";"Genco",#N/A,FALSE,"Print Chart";"Servco",#N/A,FALSE,"Print Chart";"Genco_Detail",#N/A,FALSE,"Summary Financials";"Servco_Detail",#N/A,FALSE,"Summary Financials"}</definedName>
    <definedName name="________w2" localSheetId="20" hidden="1">{"Model Summary",#N/A,FALSE,"Print Chart";"Holdco",#N/A,FALSE,"Print Chart";"Genco",#N/A,FALSE,"Print Chart";"Servco",#N/A,FALSE,"Print Chart";"Genco_Detail",#N/A,FALSE,"Summary Financials";"Servco_Detail",#N/A,FALSE,"Summary Financials"}</definedName>
    <definedName name="________w2" localSheetId="21" hidden="1">{"Model Summary",#N/A,FALSE,"Print Chart";"Holdco",#N/A,FALSE,"Print Chart";"Genco",#N/A,FALSE,"Print Chart";"Servco",#N/A,FALSE,"Print Chart";"Genco_Detail",#N/A,FALSE,"Summary Financials";"Servco_Detail",#N/A,FALSE,"Summary Financials"}</definedName>
    <definedName name="________w2" localSheetId="43" hidden="1">{"Model Summary",#N/A,FALSE,"Print Chart";"Holdco",#N/A,FALSE,"Print Chart";"Genco",#N/A,FALSE,"Print Chart";"Servco",#N/A,FALSE,"Print Chart";"Genco_Detail",#N/A,FALSE,"Summary Financials";"Servco_Detail",#N/A,FALSE,"Summary Financials"}</definedName>
    <definedName name="________w2" localSheetId="74" hidden="1">{"Model Summary",#N/A,FALSE,"Print Chart";"Holdco",#N/A,FALSE,"Print Chart";"Genco",#N/A,FALSE,"Print Chart";"Servco",#N/A,FALSE,"Print Chart";"Genco_Detail",#N/A,FALSE,"Summary Financials";"Servco_Detail",#N/A,FALSE,"Summary Financials"}</definedName>
    <definedName name="________w2" localSheetId="63" hidden="1">{"Model Summary",#N/A,FALSE,"Print Chart";"Holdco",#N/A,FALSE,"Print Chart";"Genco",#N/A,FALSE,"Print Chart";"Servco",#N/A,FALSE,"Print Chart";"Genco_Detail",#N/A,FALSE,"Summary Financials";"Servco_Detail",#N/A,FALSE,"Summary Financials"}</definedName>
    <definedName name="________w2" localSheetId="86"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2_1" localSheetId="28" hidden="1">{"Model Summary",#N/A,FALSE,"Print Chart";"Holdco",#N/A,FALSE,"Print Chart";"Genco",#N/A,FALSE,"Print Chart";"Servco",#N/A,FALSE,"Print Chart";"Genco_Detail",#N/A,FALSE,"Summary Financials";"Servco_Detail",#N/A,FALSE,"Summary Financials"}</definedName>
    <definedName name="________w2_1" localSheetId="20" hidden="1">{"Model Summary",#N/A,FALSE,"Print Chart";"Holdco",#N/A,FALSE,"Print Chart";"Genco",#N/A,FALSE,"Print Chart";"Servco",#N/A,FALSE,"Print Chart";"Genco_Detail",#N/A,FALSE,"Summary Financials";"Servco_Detail",#N/A,FALSE,"Summary Financials"}</definedName>
    <definedName name="________w2_1" localSheetId="21" hidden="1">{"Model Summary",#N/A,FALSE,"Print Chart";"Holdco",#N/A,FALSE,"Print Chart";"Genco",#N/A,FALSE,"Print Chart";"Servco",#N/A,FALSE,"Print Chart";"Genco_Detail",#N/A,FALSE,"Summary Financials";"Servco_Detail",#N/A,FALSE,"Summary Financials"}</definedName>
    <definedName name="________w2_1" localSheetId="54" hidden="1">{"Model Summary",#N/A,FALSE,"Print Chart";"Holdco",#N/A,FALSE,"Print Chart";"Genco",#N/A,FALSE,"Print Chart";"Servco",#N/A,FALSE,"Print Chart";"Genco_Detail",#N/A,FALSE,"Summary Financials";"Servco_Detail",#N/A,FALSE,"Summary Financials"}</definedName>
    <definedName name="________w2_1" localSheetId="74" hidden="1">{"Model Summary",#N/A,FALSE,"Print Chart";"Holdco",#N/A,FALSE,"Print Chart";"Genco",#N/A,FALSE,"Print Chart";"Servco",#N/A,FALSE,"Print Chart";"Genco_Detail",#N/A,FALSE,"Summary Financials";"Servco_Detail",#N/A,FALSE,"Summary Financials"}</definedName>
    <definedName name="________w2_1" localSheetId="86" hidden="1">{"Model Summary",#N/A,FALSE,"Print Chart";"Holdco",#N/A,FALSE,"Print Chart";"Genco",#N/A,FALSE,"Print Chart";"Servco",#N/A,FALSE,"Print Chart";"Genco_Detail",#N/A,FALSE,"Summary Financials";"Servco_Detail",#N/A,FALSE,"Summary Financials"}</definedName>
    <definedName name="________w2_1" hidden="1">{"Model Summary",#N/A,FALSE,"Print Chart";"Holdco",#N/A,FALSE,"Print Chart";"Genco",#N/A,FALSE,"Print Chart";"Servco",#N/A,FALSE,"Print Chart";"Genco_Detail",#N/A,FALSE,"Summary Financials";"Servco_Detail",#N/A,FALSE,"Summary Financials"}</definedName>
    <definedName name="________w2_2" localSheetId="28" hidden="1">{"Model Summary",#N/A,FALSE,"Print Chart";"Holdco",#N/A,FALSE,"Print Chart";"Genco",#N/A,FALSE,"Print Chart";"Servco",#N/A,FALSE,"Print Chart";"Genco_Detail",#N/A,FALSE,"Summary Financials";"Servco_Detail",#N/A,FALSE,"Summary Financials"}</definedName>
    <definedName name="________w2_2" localSheetId="20" hidden="1">{"Model Summary",#N/A,FALSE,"Print Chart";"Holdco",#N/A,FALSE,"Print Chart";"Genco",#N/A,FALSE,"Print Chart";"Servco",#N/A,FALSE,"Print Chart";"Genco_Detail",#N/A,FALSE,"Summary Financials";"Servco_Detail",#N/A,FALSE,"Summary Financials"}</definedName>
    <definedName name="________w2_2" localSheetId="21" hidden="1">{"Model Summary",#N/A,FALSE,"Print Chart";"Holdco",#N/A,FALSE,"Print Chart";"Genco",#N/A,FALSE,"Print Chart";"Servco",#N/A,FALSE,"Print Chart";"Genco_Detail",#N/A,FALSE,"Summary Financials";"Servco_Detail",#N/A,FALSE,"Summary Financials"}</definedName>
    <definedName name="________w2_2" localSheetId="54" hidden="1">{"Model Summary",#N/A,FALSE,"Print Chart";"Holdco",#N/A,FALSE,"Print Chart";"Genco",#N/A,FALSE,"Print Chart";"Servco",#N/A,FALSE,"Print Chart";"Genco_Detail",#N/A,FALSE,"Summary Financials";"Servco_Detail",#N/A,FALSE,"Summary Financials"}</definedName>
    <definedName name="________w2_2" localSheetId="74" hidden="1">{"Model Summary",#N/A,FALSE,"Print Chart";"Holdco",#N/A,FALSE,"Print Chart";"Genco",#N/A,FALSE,"Print Chart";"Servco",#N/A,FALSE,"Print Chart";"Genco_Detail",#N/A,FALSE,"Summary Financials";"Servco_Detail",#N/A,FALSE,"Summary Financials"}</definedName>
    <definedName name="________w2_2" localSheetId="86" hidden="1">{"Model Summary",#N/A,FALSE,"Print Chart";"Holdco",#N/A,FALSE,"Print Chart";"Genco",#N/A,FALSE,"Print Chart";"Servco",#N/A,FALSE,"Print Chart";"Genco_Detail",#N/A,FALSE,"Summary Financials";"Servco_Detail",#N/A,FALSE,"Summary Financials"}</definedName>
    <definedName name="________w2_2" hidden="1">{"Model Summary",#N/A,FALSE,"Print Chart";"Holdco",#N/A,FALSE,"Print Chart";"Genco",#N/A,FALSE,"Print Chart";"Servco",#N/A,FALSE,"Print Chart";"Genco_Detail",#N/A,FALSE,"Summary Financials";"Servco_Detail",#N/A,FALSE,"Summary Financials"}</definedName>
    <definedName name="________w2_3" localSheetId="28" hidden="1">{"Model Summary",#N/A,FALSE,"Print Chart";"Holdco",#N/A,FALSE,"Print Chart";"Genco",#N/A,FALSE,"Print Chart";"Servco",#N/A,FALSE,"Print Chart";"Genco_Detail",#N/A,FALSE,"Summary Financials";"Servco_Detail",#N/A,FALSE,"Summary Financials"}</definedName>
    <definedName name="________w2_3" localSheetId="20" hidden="1">{"Model Summary",#N/A,FALSE,"Print Chart";"Holdco",#N/A,FALSE,"Print Chart";"Genco",#N/A,FALSE,"Print Chart";"Servco",#N/A,FALSE,"Print Chart";"Genco_Detail",#N/A,FALSE,"Summary Financials";"Servco_Detail",#N/A,FALSE,"Summary Financials"}</definedName>
    <definedName name="________w2_3" localSheetId="21" hidden="1">{"Model Summary",#N/A,FALSE,"Print Chart";"Holdco",#N/A,FALSE,"Print Chart";"Genco",#N/A,FALSE,"Print Chart";"Servco",#N/A,FALSE,"Print Chart";"Genco_Detail",#N/A,FALSE,"Summary Financials";"Servco_Detail",#N/A,FALSE,"Summary Financials"}</definedName>
    <definedName name="________w2_3" localSheetId="54" hidden="1">{"Model Summary",#N/A,FALSE,"Print Chart";"Holdco",#N/A,FALSE,"Print Chart";"Genco",#N/A,FALSE,"Print Chart";"Servco",#N/A,FALSE,"Print Chart";"Genco_Detail",#N/A,FALSE,"Summary Financials";"Servco_Detail",#N/A,FALSE,"Summary Financials"}</definedName>
    <definedName name="________w2_3" localSheetId="74" hidden="1">{"Model Summary",#N/A,FALSE,"Print Chart";"Holdco",#N/A,FALSE,"Print Chart";"Genco",#N/A,FALSE,"Print Chart";"Servco",#N/A,FALSE,"Print Chart";"Genco_Detail",#N/A,FALSE,"Summary Financials";"Servco_Detail",#N/A,FALSE,"Summary Financials"}</definedName>
    <definedName name="________w2_3" localSheetId="86" hidden="1">{"Model Summary",#N/A,FALSE,"Print Chart";"Holdco",#N/A,FALSE,"Print Chart";"Genco",#N/A,FALSE,"Print Chart";"Servco",#N/A,FALSE,"Print Chart";"Genco_Detail",#N/A,FALSE,"Summary Financials";"Servco_Detail",#N/A,FALSE,"Summary Financials"}</definedName>
    <definedName name="________w2_3" hidden="1">{"Model Summary",#N/A,FALSE,"Print Chart";"Holdco",#N/A,FALSE,"Print Chart";"Genco",#N/A,FALSE,"Print Chart";"Servco",#N/A,FALSE,"Print Chart";"Genco_Detail",#N/A,FALSE,"Summary Financials";"Servco_Detail",#N/A,FALSE,"Summary Financials"}</definedName>
    <definedName name="________w2_4" localSheetId="28" hidden="1">{"Model Summary",#N/A,FALSE,"Print Chart";"Holdco",#N/A,FALSE,"Print Chart";"Genco",#N/A,FALSE,"Print Chart";"Servco",#N/A,FALSE,"Print Chart";"Genco_Detail",#N/A,FALSE,"Summary Financials";"Servco_Detail",#N/A,FALSE,"Summary Financials"}</definedName>
    <definedName name="________w2_4" localSheetId="20" hidden="1">{"Model Summary",#N/A,FALSE,"Print Chart";"Holdco",#N/A,FALSE,"Print Chart";"Genco",#N/A,FALSE,"Print Chart";"Servco",#N/A,FALSE,"Print Chart";"Genco_Detail",#N/A,FALSE,"Summary Financials";"Servco_Detail",#N/A,FALSE,"Summary Financials"}</definedName>
    <definedName name="________w2_4" localSheetId="21" hidden="1">{"Model Summary",#N/A,FALSE,"Print Chart";"Holdco",#N/A,FALSE,"Print Chart";"Genco",#N/A,FALSE,"Print Chart";"Servco",#N/A,FALSE,"Print Chart";"Genco_Detail",#N/A,FALSE,"Summary Financials";"Servco_Detail",#N/A,FALSE,"Summary Financials"}</definedName>
    <definedName name="________w2_4" localSheetId="54" hidden="1">{"Model Summary",#N/A,FALSE,"Print Chart";"Holdco",#N/A,FALSE,"Print Chart";"Genco",#N/A,FALSE,"Print Chart";"Servco",#N/A,FALSE,"Print Chart";"Genco_Detail",#N/A,FALSE,"Summary Financials";"Servco_Detail",#N/A,FALSE,"Summary Financials"}</definedName>
    <definedName name="________w2_4" localSheetId="74" hidden="1">{"Model Summary",#N/A,FALSE,"Print Chart";"Holdco",#N/A,FALSE,"Print Chart";"Genco",#N/A,FALSE,"Print Chart";"Servco",#N/A,FALSE,"Print Chart";"Genco_Detail",#N/A,FALSE,"Summary Financials";"Servco_Detail",#N/A,FALSE,"Summary Financials"}</definedName>
    <definedName name="________w2_4" localSheetId="86" hidden="1">{"Model Summary",#N/A,FALSE,"Print Chart";"Holdco",#N/A,FALSE,"Print Chart";"Genco",#N/A,FALSE,"Print Chart";"Servco",#N/A,FALSE,"Print Chart";"Genco_Detail",#N/A,FALSE,"Summary Financials";"Servco_Detail",#N/A,FALSE,"Summary Financials"}</definedName>
    <definedName name="________w2_4" hidden="1">{"Model Summary",#N/A,FALSE,"Print Chart";"Holdco",#N/A,FALSE,"Print Chart";"Genco",#N/A,FALSE,"Print Chart";"Servco",#N/A,FALSE,"Print Chart";"Genco_Detail",#N/A,FALSE,"Summary Financials";"Servco_Detail",#N/A,FALSE,"Summary Financials"}</definedName>
    <definedName name="________wr6" localSheetId="28" hidden="1">{"Model Summary",#N/A,FALSE,"Print Chart";"Holdco",#N/A,FALSE,"Print Chart";"Genco",#N/A,FALSE,"Print Chart";"Servco",#N/A,FALSE,"Print Chart";"Genco_Detail",#N/A,FALSE,"Summary Financials";"Servco_Detail",#N/A,FALSE,"Summary Financials"}</definedName>
    <definedName name="________wr6" localSheetId="20" hidden="1">{"Model Summary",#N/A,FALSE,"Print Chart";"Holdco",#N/A,FALSE,"Print Chart";"Genco",#N/A,FALSE,"Print Chart";"Servco",#N/A,FALSE,"Print Chart";"Genco_Detail",#N/A,FALSE,"Summary Financials";"Servco_Detail",#N/A,FALSE,"Summary Financials"}</definedName>
    <definedName name="________wr6" localSheetId="21" hidden="1">{"Model Summary",#N/A,FALSE,"Print Chart";"Holdco",#N/A,FALSE,"Print Chart";"Genco",#N/A,FALSE,"Print Chart";"Servco",#N/A,FALSE,"Print Chart";"Genco_Detail",#N/A,FALSE,"Summary Financials";"Servco_Detail",#N/A,FALSE,"Summary Financials"}</definedName>
    <definedName name="________wr6" localSheetId="43" hidden="1">{"Model Summary",#N/A,FALSE,"Print Chart";"Holdco",#N/A,FALSE,"Print Chart";"Genco",#N/A,FALSE,"Print Chart";"Servco",#N/A,FALSE,"Print Chart";"Genco_Detail",#N/A,FALSE,"Summary Financials";"Servco_Detail",#N/A,FALSE,"Summary Financials"}</definedName>
    <definedName name="________wr6" localSheetId="74" hidden="1">{"Model Summary",#N/A,FALSE,"Print Chart";"Holdco",#N/A,FALSE,"Print Chart";"Genco",#N/A,FALSE,"Print Chart";"Servco",#N/A,FALSE,"Print Chart";"Genco_Detail",#N/A,FALSE,"Summary Financials";"Servco_Detail",#N/A,FALSE,"Summary Financials"}</definedName>
    <definedName name="________wr6" localSheetId="63" hidden="1">{"Model Summary",#N/A,FALSE,"Print Chart";"Holdco",#N/A,FALSE,"Print Chart";"Genco",#N/A,FALSE,"Print Chart";"Servco",#N/A,FALSE,"Print Chart";"Genco_Detail",#N/A,FALSE,"Summary Financials";"Servco_Detail",#N/A,FALSE,"Summary Financials"}</definedName>
    <definedName name="________wr6" localSheetId="86"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6_1" localSheetId="28" hidden="1">{"Model Summary",#N/A,FALSE,"Print Chart";"Holdco",#N/A,FALSE,"Print Chart";"Genco",#N/A,FALSE,"Print Chart";"Servco",#N/A,FALSE,"Print Chart";"Genco_Detail",#N/A,FALSE,"Summary Financials";"Servco_Detail",#N/A,FALSE,"Summary Financials"}</definedName>
    <definedName name="________wr6_1" localSheetId="20" hidden="1">{"Model Summary",#N/A,FALSE,"Print Chart";"Holdco",#N/A,FALSE,"Print Chart";"Genco",#N/A,FALSE,"Print Chart";"Servco",#N/A,FALSE,"Print Chart";"Genco_Detail",#N/A,FALSE,"Summary Financials";"Servco_Detail",#N/A,FALSE,"Summary Financials"}</definedName>
    <definedName name="________wr6_1" localSheetId="21" hidden="1">{"Model Summary",#N/A,FALSE,"Print Chart";"Holdco",#N/A,FALSE,"Print Chart";"Genco",#N/A,FALSE,"Print Chart";"Servco",#N/A,FALSE,"Print Chart";"Genco_Detail",#N/A,FALSE,"Summary Financials";"Servco_Detail",#N/A,FALSE,"Summary Financials"}</definedName>
    <definedName name="________wr6_1" localSheetId="54" hidden="1">{"Model Summary",#N/A,FALSE,"Print Chart";"Holdco",#N/A,FALSE,"Print Chart";"Genco",#N/A,FALSE,"Print Chart";"Servco",#N/A,FALSE,"Print Chart";"Genco_Detail",#N/A,FALSE,"Summary Financials";"Servco_Detail",#N/A,FALSE,"Summary Financials"}</definedName>
    <definedName name="________wr6_1" localSheetId="74" hidden="1">{"Model Summary",#N/A,FALSE,"Print Chart";"Holdco",#N/A,FALSE,"Print Chart";"Genco",#N/A,FALSE,"Print Chart";"Servco",#N/A,FALSE,"Print Chart";"Genco_Detail",#N/A,FALSE,"Summary Financials";"Servco_Detail",#N/A,FALSE,"Summary Financials"}</definedName>
    <definedName name="________wr6_1" localSheetId="86" hidden="1">{"Model Summary",#N/A,FALSE,"Print Chart";"Holdco",#N/A,FALSE,"Print Chart";"Genco",#N/A,FALSE,"Print Chart";"Servco",#N/A,FALSE,"Print Chart";"Genco_Detail",#N/A,FALSE,"Summary Financials";"Servco_Detail",#N/A,FALSE,"Summary Financials"}</definedName>
    <definedName name="________wr6_1" hidden="1">{"Model Summary",#N/A,FALSE,"Print Chart";"Holdco",#N/A,FALSE,"Print Chart";"Genco",#N/A,FALSE,"Print Chart";"Servco",#N/A,FALSE,"Print Chart";"Genco_Detail",#N/A,FALSE,"Summary Financials";"Servco_Detail",#N/A,FALSE,"Summary Financials"}</definedName>
    <definedName name="________wr6_2" localSheetId="28" hidden="1">{"Model Summary",#N/A,FALSE,"Print Chart";"Holdco",#N/A,FALSE,"Print Chart";"Genco",#N/A,FALSE,"Print Chart";"Servco",#N/A,FALSE,"Print Chart";"Genco_Detail",#N/A,FALSE,"Summary Financials";"Servco_Detail",#N/A,FALSE,"Summary Financials"}</definedName>
    <definedName name="________wr6_2" localSheetId="20" hidden="1">{"Model Summary",#N/A,FALSE,"Print Chart";"Holdco",#N/A,FALSE,"Print Chart";"Genco",#N/A,FALSE,"Print Chart";"Servco",#N/A,FALSE,"Print Chart";"Genco_Detail",#N/A,FALSE,"Summary Financials";"Servco_Detail",#N/A,FALSE,"Summary Financials"}</definedName>
    <definedName name="________wr6_2" localSheetId="21" hidden="1">{"Model Summary",#N/A,FALSE,"Print Chart";"Holdco",#N/A,FALSE,"Print Chart";"Genco",#N/A,FALSE,"Print Chart";"Servco",#N/A,FALSE,"Print Chart";"Genco_Detail",#N/A,FALSE,"Summary Financials";"Servco_Detail",#N/A,FALSE,"Summary Financials"}</definedName>
    <definedName name="________wr6_2" localSheetId="54" hidden="1">{"Model Summary",#N/A,FALSE,"Print Chart";"Holdco",#N/A,FALSE,"Print Chart";"Genco",#N/A,FALSE,"Print Chart";"Servco",#N/A,FALSE,"Print Chart";"Genco_Detail",#N/A,FALSE,"Summary Financials";"Servco_Detail",#N/A,FALSE,"Summary Financials"}</definedName>
    <definedName name="________wr6_2" localSheetId="74" hidden="1">{"Model Summary",#N/A,FALSE,"Print Chart";"Holdco",#N/A,FALSE,"Print Chart";"Genco",#N/A,FALSE,"Print Chart";"Servco",#N/A,FALSE,"Print Chart";"Genco_Detail",#N/A,FALSE,"Summary Financials";"Servco_Detail",#N/A,FALSE,"Summary Financials"}</definedName>
    <definedName name="________wr6_2" localSheetId="86" hidden="1">{"Model Summary",#N/A,FALSE,"Print Chart";"Holdco",#N/A,FALSE,"Print Chart";"Genco",#N/A,FALSE,"Print Chart";"Servco",#N/A,FALSE,"Print Chart";"Genco_Detail",#N/A,FALSE,"Summary Financials";"Servco_Detail",#N/A,FALSE,"Summary Financials"}</definedName>
    <definedName name="________wr6_2" hidden="1">{"Model Summary",#N/A,FALSE,"Print Chart";"Holdco",#N/A,FALSE,"Print Chart";"Genco",#N/A,FALSE,"Print Chart";"Servco",#N/A,FALSE,"Print Chart";"Genco_Detail",#N/A,FALSE,"Summary Financials";"Servco_Detail",#N/A,FALSE,"Summary Financials"}</definedName>
    <definedName name="________wr6_3" localSheetId="28" hidden="1">{"Model Summary",#N/A,FALSE,"Print Chart";"Holdco",#N/A,FALSE,"Print Chart";"Genco",#N/A,FALSE,"Print Chart";"Servco",#N/A,FALSE,"Print Chart";"Genco_Detail",#N/A,FALSE,"Summary Financials";"Servco_Detail",#N/A,FALSE,"Summary Financials"}</definedName>
    <definedName name="________wr6_3" localSheetId="20" hidden="1">{"Model Summary",#N/A,FALSE,"Print Chart";"Holdco",#N/A,FALSE,"Print Chart";"Genco",#N/A,FALSE,"Print Chart";"Servco",#N/A,FALSE,"Print Chart";"Genco_Detail",#N/A,FALSE,"Summary Financials";"Servco_Detail",#N/A,FALSE,"Summary Financials"}</definedName>
    <definedName name="________wr6_3" localSheetId="21" hidden="1">{"Model Summary",#N/A,FALSE,"Print Chart";"Holdco",#N/A,FALSE,"Print Chart";"Genco",#N/A,FALSE,"Print Chart";"Servco",#N/A,FALSE,"Print Chart";"Genco_Detail",#N/A,FALSE,"Summary Financials";"Servco_Detail",#N/A,FALSE,"Summary Financials"}</definedName>
    <definedName name="________wr6_3" localSheetId="54" hidden="1">{"Model Summary",#N/A,FALSE,"Print Chart";"Holdco",#N/A,FALSE,"Print Chart";"Genco",#N/A,FALSE,"Print Chart";"Servco",#N/A,FALSE,"Print Chart";"Genco_Detail",#N/A,FALSE,"Summary Financials";"Servco_Detail",#N/A,FALSE,"Summary Financials"}</definedName>
    <definedName name="________wr6_3" localSheetId="74" hidden="1">{"Model Summary",#N/A,FALSE,"Print Chart";"Holdco",#N/A,FALSE,"Print Chart";"Genco",#N/A,FALSE,"Print Chart";"Servco",#N/A,FALSE,"Print Chart";"Genco_Detail",#N/A,FALSE,"Summary Financials";"Servco_Detail",#N/A,FALSE,"Summary Financials"}</definedName>
    <definedName name="________wr6_3" localSheetId="86" hidden="1">{"Model Summary",#N/A,FALSE,"Print Chart";"Holdco",#N/A,FALSE,"Print Chart";"Genco",#N/A,FALSE,"Print Chart";"Servco",#N/A,FALSE,"Print Chart";"Genco_Detail",#N/A,FALSE,"Summary Financials";"Servco_Detail",#N/A,FALSE,"Summary Financials"}</definedName>
    <definedName name="________wr6_3" hidden="1">{"Model Summary",#N/A,FALSE,"Print Chart";"Holdco",#N/A,FALSE,"Print Chart";"Genco",#N/A,FALSE,"Print Chart";"Servco",#N/A,FALSE,"Print Chart";"Genco_Detail",#N/A,FALSE,"Summary Financials";"Servco_Detail",#N/A,FALSE,"Summary Financials"}</definedName>
    <definedName name="________wr6_4" localSheetId="28" hidden="1">{"Model Summary",#N/A,FALSE,"Print Chart";"Holdco",#N/A,FALSE,"Print Chart";"Genco",#N/A,FALSE,"Print Chart";"Servco",#N/A,FALSE,"Print Chart";"Genco_Detail",#N/A,FALSE,"Summary Financials";"Servco_Detail",#N/A,FALSE,"Summary Financials"}</definedName>
    <definedName name="________wr6_4" localSheetId="20" hidden="1">{"Model Summary",#N/A,FALSE,"Print Chart";"Holdco",#N/A,FALSE,"Print Chart";"Genco",#N/A,FALSE,"Print Chart";"Servco",#N/A,FALSE,"Print Chart";"Genco_Detail",#N/A,FALSE,"Summary Financials";"Servco_Detail",#N/A,FALSE,"Summary Financials"}</definedName>
    <definedName name="________wr6_4" localSheetId="21" hidden="1">{"Model Summary",#N/A,FALSE,"Print Chart";"Holdco",#N/A,FALSE,"Print Chart";"Genco",#N/A,FALSE,"Print Chart";"Servco",#N/A,FALSE,"Print Chart";"Genco_Detail",#N/A,FALSE,"Summary Financials";"Servco_Detail",#N/A,FALSE,"Summary Financials"}</definedName>
    <definedName name="________wr6_4" localSheetId="54" hidden="1">{"Model Summary",#N/A,FALSE,"Print Chart";"Holdco",#N/A,FALSE,"Print Chart";"Genco",#N/A,FALSE,"Print Chart";"Servco",#N/A,FALSE,"Print Chart";"Genco_Detail",#N/A,FALSE,"Summary Financials";"Servco_Detail",#N/A,FALSE,"Summary Financials"}</definedName>
    <definedName name="________wr6_4" localSheetId="74" hidden="1">{"Model Summary",#N/A,FALSE,"Print Chart";"Holdco",#N/A,FALSE,"Print Chart";"Genco",#N/A,FALSE,"Print Chart";"Servco",#N/A,FALSE,"Print Chart";"Genco_Detail",#N/A,FALSE,"Summary Financials";"Servco_Detail",#N/A,FALSE,"Summary Financials"}</definedName>
    <definedName name="________wr6_4" localSheetId="86" hidden="1">{"Model Summary",#N/A,FALSE,"Print Chart";"Holdco",#N/A,FALSE,"Print Chart";"Genco",#N/A,FALSE,"Print Chart";"Servco",#N/A,FALSE,"Print Chart";"Genco_Detail",#N/A,FALSE,"Summary Financials";"Servco_Detail",#N/A,FALSE,"Summary Financials"}</definedName>
    <definedName name="________wr6_4" hidden="1">{"Model Summary",#N/A,FALSE,"Print Chart";"Holdco",#N/A,FALSE,"Print Chart";"Genco",#N/A,FALSE,"Print Chart";"Servco",#N/A,FALSE,"Print Chart";"Genco_Detail",#N/A,FALSE,"Summary Financials";"Servco_Detail",#N/A,FALSE,"Summary Financials"}</definedName>
    <definedName name="________wr9" localSheetId="28" hidden="1">{"holdco",#N/A,FALSE,"Summary Financials";"holdco",#N/A,FALSE,"Summary Financials"}</definedName>
    <definedName name="________wr9" localSheetId="20" hidden="1">{"holdco",#N/A,FALSE,"Summary Financials";"holdco",#N/A,FALSE,"Summary Financials"}</definedName>
    <definedName name="________wr9" localSheetId="21" hidden="1">{"holdco",#N/A,FALSE,"Summary Financials";"holdco",#N/A,FALSE,"Summary Financials"}</definedName>
    <definedName name="________wr9" localSheetId="43" hidden="1">{"holdco",#N/A,FALSE,"Summary Financials";"holdco",#N/A,FALSE,"Summary Financials"}</definedName>
    <definedName name="________wr9" localSheetId="74" hidden="1">{"holdco",#N/A,FALSE,"Summary Financials";"holdco",#N/A,FALSE,"Summary Financials"}</definedName>
    <definedName name="________wr9" localSheetId="63" hidden="1">{"holdco",#N/A,FALSE,"Summary Financials";"holdco",#N/A,FALSE,"Summary Financials"}</definedName>
    <definedName name="________wr9" localSheetId="86" hidden="1">{"holdco",#N/A,FALSE,"Summary Financials";"holdco",#N/A,FALSE,"Summary Financials"}</definedName>
    <definedName name="________wr9" hidden="1">{"holdco",#N/A,FALSE,"Summary Financials";"holdco",#N/A,FALSE,"Summary Financials"}</definedName>
    <definedName name="________wr9_1" localSheetId="28" hidden="1">{"holdco",#N/A,FALSE,"Summary Financials";"holdco",#N/A,FALSE,"Summary Financials"}</definedName>
    <definedName name="________wr9_1" localSheetId="20" hidden="1">{"holdco",#N/A,FALSE,"Summary Financials";"holdco",#N/A,FALSE,"Summary Financials"}</definedName>
    <definedName name="________wr9_1" localSheetId="21" hidden="1">{"holdco",#N/A,FALSE,"Summary Financials";"holdco",#N/A,FALSE,"Summary Financials"}</definedName>
    <definedName name="________wr9_1" localSheetId="54" hidden="1">{"holdco",#N/A,FALSE,"Summary Financials";"holdco",#N/A,FALSE,"Summary Financials"}</definedName>
    <definedName name="________wr9_1" localSheetId="74" hidden="1">{"holdco",#N/A,FALSE,"Summary Financials";"holdco",#N/A,FALSE,"Summary Financials"}</definedName>
    <definedName name="________wr9_1" localSheetId="86" hidden="1">{"holdco",#N/A,FALSE,"Summary Financials";"holdco",#N/A,FALSE,"Summary Financials"}</definedName>
    <definedName name="________wr9_1" hidden="1">{"holdco",#N/A,FALSE,"Summary Financials";"holdco",#N/A,FALSE,"Summary Financials"}</definedName>
    <definedName name="________wr9_2" localSheetId="28" hidden="1">{"holdco",#N/A,FALSE,"Summary Financials";"holdco",#N/A,FALSE,"Summary Financials"}</definedName>
    <definedName name="________wr9_2" localSheetId="20" hidden="1">{"holdco",#N/A,FALSE,"Summary Financials";"holdco",#N/A,FALSE,"Summary Financials"}</definedName>
    <definedName name="________wr9_2" localSheetId="21" hidden="1">{"holdco",#N/A,FALSE,"Summary Financials";"holdco",#N/A,FALSE,"Summary Financials"}</definedName>
    <definedName name="________wr9_2" localSheetId="54" hidden="1">{"holdco",#N/A,FALSE,"Summary Financials";"holdco",#N/A,FALSE,"Summary Financials"}</definedName>
    <definedName name="________wr9_2" localSheetId="74" hidden="1">{"holdco",#N/A,FALSE,"Summary Financials";"holdco",#N/A,FALSE,"Summary Financials"}</definedName>
    <definedName name="________wr9_2" localSheetId="86" hidden="1">{"holdco",#N/A,FALSE,"Summary Financials";"holdco",#N/A,FALSE,"Summary Financials"}</definedName>
    <definedName name="________wr9_2" hidden="1">{"holdco",#N/A,FALSE,"Summary Financials";"holdco",#N/A,FALSE,"Summary Financials"}</definedName>
    <definedName name="________wr9_3" localSheetId="28" hidden="1">{"holdco",#N/A,FALSE,"Summary Financials";"holdco",#N/A,FALSE,"Summary Financials"}</definedName>
    <definedName name="________wr9_3" localSheetId="20" hidden="1">{"holdco",#N/A,FALSE,"Summary Financials";"holdco",#N/A,FALSE,"Summary Financials"}</definedName>
    <definedName name="________wr9_3" localSheetId="21" hidden="1">{"holdco",#N/A,FALSE,"Summary Financials";"holdco",#N/A,FALSE,"Summary Financials"}</definedName>
    <definedName name="________wr9_3" localSheetId="54" hidden="1">{"holdco",#N/A,FALSE,"Summary Financials";"holdco",#N/A,FALSE,"Summary Financials"}</definedName>
    <definedName name="________wr9_3" localSheetId="74" hidden="1">{"holdco",#N/A,FALSE,"Summary Financials";"holdco",#N/A,FALSE,"Summary Financials"}</definedName>
    <definedName name="________wr9_3" localSheetId="86" hidden="1">{"holdco",#N/A,FALSE,"Summary Financials";"holdco",#N/A,FALSE,"Summary Financials"}</definedName>
    <definedName name="________wr9_3" hidden="1">{"holdco",#N/A,FALSE,"Summary Financials";"holdco",#N/A,FALSE,"Summary Financials"}</definedName>
    <definedName name="________wr9_4" localSheetId="28" hidden="1">{"holdco",#N/A,FALSE,"Summary Financials";"holdco",#N/A,FALSE,"Summary Financials"}</definedName>
    <definedName name="________wr9_4" localSheetId="20" hidden="1">{"holdco",#N/A,FALSE,"Summary Financials";"holdco",#N/A,FALSE,"Summary Financials"}</definedName>
    <definedName name="________wr9_4" localSheetId="21" hidden="1">{"holdco",#N/A,FALSE,"Summary Financials";"holdco",#N/A,FALSE,"Summary Financials"}</definedName>
    <definedName name="________wr9_4" localSheetId="54" hidden="1">{"holdco",#N/A,FALSE,"Summary Financials";"holdco",#N/A,FALSE,"Summary Financials"}</definedName>
    <definedName name="________wr9_4" localSheetId="74" hidden="1">{"holdco",#N/A,FALSE,"Summary Financials";"holdco",#N/A,FALSE,"Summary Financials"}</definedName>
    <definedName name="________wr9_4" localSheetId="86" hidden="1">{"holdco",#N/A,FALSE,"Summary Financials";"holdco",#N/A,FALSE,"Summary Financials"}</definedName>
    <definedName name="________wr9_4" hidden="1">{"holdco",#N/A,FALSE,"Summary Financials";"holdco",#N/A,FALSE,"Summary Financials"}</definedName>
    <definedName name="________wrn1" localSheetId="28" hidden="1">{"holdco",#N/A,FALSE,"Summary Financials";"holdco",#N/A,FALSE,"Summary Financials"}</definedName>
    <definedName name="________wrn1" localSheetId="20" hidden="1">{"holdco",#N/A,FALSE,"Summary Financials";"holdco",#N/A,FALSE,"Summary Financials"}</definedName>
    <definedName name="________wrn1" localSheetId="21" hidden="1">{"holdco",#N/A,FALSE,"Summary Financials";"holdco",#N/A,FALSE,"Summary Financials"}</definedName>
    <definedName name="________wrn1" localSheetId="43" hidden="1">{"holdco",#N/A,FALSE,"Summary Financials";"holdco",#N/A,FALSE,"Summary Financials"}</definedName>
    <definedName name="________wrn1" localSheetId="74" hidden="1">{"holdco",#N/A,FALSE,"Summary Financials";"holdco",#N/A,FALSE,"Summary Financials"}</definedName>
    <definedName name="________wrn1" localSheetId="63" hidden="1">{"holdco",#N/A,FALSE,"Summary Financials";"holdco",#N/A,FALSE,"Summary Financials"}</definedName>
    <definedName name="________wrn1" localSheetId="86" hidden="1">{"holdco",#N/A,FALSE,"Summary Financials";"holdco",#N/A,FALSE,"Summary Financials"}</definedName>
    <definedName name="________wrn1" hidden="1">{"holdco",#N/A,FALSE,"Summary Financials";"holdco",#N/A,FALSE,"Summary Financials"}</definedName>
    <definedName name="________wrn1_1" localSheetId="28" hidden="1">{"holdco",#N/A,FALSE,"Summary Financials";"holdco",#N/A,FALSE,"Summary Financials"}</definedName>
    <definedName name="________wrn1_1" localSheetId="20" hidden="1">{"holdco",#N/A,FALSE,"Summary Financials";"holdco",#N/A,FALSE,"Summary Financials"}</definedName>
    <definedName name="________wrn1_1" localSheetId="21" hidden="1">{"holdco",#N/A,FALSE,"Summary Financials";"holdco",#N/A,FALSE,"Summary Financials"}</definedName>
    <definedName name="________wrn1_1" localSheetId="54" hidden="1">{"holdco",#N/A,FALSE,"Summary Financials";"holdco",#N/A,FALSE,"Summary Financials"}</definedName>
    <definedName name="________wrn1_1" localSheetId="74" hidden="1">{"holdco",#N/A,FALSE,"Summary Financials";"holdco",#N/A,FALSE,"Summary Financials"}</definedName>
    <definedName name="________wrn1_1" localSheetId="86" hidden="1">{"holdco",#N/A,FALSE,"Summary Financials";"holdco",#N/A,FALSE,"Summary Financials"}</definedName>
    <definedName name="________wrn1_1" hidden="1">{"holdco",#N/A,FALSE,"Summary Financials";"holdco",#N/A,FALSE,"Summary Financials"}</definedName>
    <definedName name="________wrn1_2" localSheetId="28" hidden="1">{"holdco",#N/A,FALSE,"Summary Financials";"holdco",#N/A,FALSE,"Summary Financials"}</definedName>
    <definedName name="________wrn1_2" localSheetId="20" hidden="1">{"holdco",#N/A,FALSE,"Summary Financials";"holdco",#N/A,FALSE,"Summary Financials"}</definedName>
    <definedName name="________wrn1_2" localSheetId="21" hidden="1">{"holdco",#N/A,FALSE,"Summary Financials";"holdco",#N/A,FALSE,"Summary Financials"}</definedName>
    <definedName name="________wrn1_2" localSheetId="54" hidden="1">{"holdco",#N/A,FALSE,"Summary Financials";"holdco",#N/A,FALSE,"Summary Financials"}</definedName>
    <definedName name="________wrn1_2" localSheetId="74" hidden="1">{"holdco",#N/A,FALSE,"Summary Financials";"holdco",#N/A,FALSE,"Summary Financials"}</definedName>
    <definedName name="________wrn1_2" localSheetId="86" hidden="1">{"holdco",#N/A,FALSE,"Summary Financials";"holdco",#N/A,FALSE,"Summary Financials"}</definedName>
    <definedName name="________wrn1_2" hidden="1">{"holdco",#N/A,FALSE,"Summary Financials";"holdco",#N/A,FALSE,"Summary Financials"}</definedName>
    <definedName name="________wrn1_3" localSheetId="28" hidden="1">{"holdco",#N/A,FALSE,"Summary Financials";"holdco",#N/A,FALSE,"Summary Financials"}</definedName>
    <definedName name="________wrn1_3" localSheetId="20" hidden="1">{"holdco",#N/A,FALSE,"Summary Financials";"holdco",#N/A,FALSE,"Summary Financials"}</definedName>
    <definedName name="________wrn1_3" localSheetId="21" hidden="1">{"holdco",#N/A,FALSE,"Summary Financials";"holdco",#N/A,FALSE,"Summary Financials"}</definedName>
    <definedName name="________wrn1_3" localSheetId="54" hidden="1">{"holdco",#N/A,FALSE,"Summary Financials";"holdco",#N/A,FALSE,"Summary Financials"}</definedName>
    <definedName name="________wrn1_3" localSheetId="74" hidden="1">{"holdco",#N/A,FALSE,"Summary Financials";"holdco",#N/A,FALSE,"Summary Financials"}</definedName>
    <definedName name="________wrn1_3" localSheetId="86" hidden="1">{"holdco",#N/A,FALSE,"Summary Financials";"holdco",#N/A,FALSE,"Summary Financials"}</definedName>
    <definedName name="________wrn1_3" hidden="1">{"holdco",#N/A,FALSE,"Summary Financials";"holdco",#N/A,FALSE,"Summary Financials"}</definedName>
    <definedName name="________wrn1_4" localSheetId="28" hidden="1">{"holdco",#N/A,FALSE,"Summary Financials";"holdco",#N/A,FALSE,"Summary Financials"}</definedName>
    <definedName name="________wrn1_4" localSheetId="20" hidden="1">{"holdco",#N/A,FALSE,"Summary Financials";"holdco",#N/A,FALSE,"Summary Financials"}</definedName>
    <definedName name="________wrn1_4" localSheetId="21" hidden="1">{"holdco",#N/A,FALSE,"Summary Financials";"holdco",#N/A,FALSE,"Summary Financials"}</definedName>
    <definedName name="________wrn1_4" localSheetId="54" hidden="1">{"holdco",#N/A,FALSE,"Summary Financials";"holdco",#N/A,FALSE,"Summary Financials"}</definedName>
    <definedName name="________wrn1_4" localSheetId="74" hidden="1">{"holdco",#N/A,FALSE,"Summary Financials";"holdco",#N/A,FALSE,"Summary Financials"}</definedName>
    <definedName name="________wrn1_4" localSheetId="86" hidden="1">{"holdco",#N/A,FALSE,"Summary Financials";"holdco",#N/A,FALSE,"Summary Financials"}</definedName>
    <definedName name="________wrn1_4" hidden="1">{"holdco",#N/A,FALSE,"Summary Financials";"holdco",#N/A,FALSE,"Summary Financials"}</definedName>
    <definedName name="________wrn2" localSheetId="28" hidden="1">{"holdco",#N/A,FALSE,"Summary Financials";"holdco",#N/A,FALSE,"Summary Financials"}</definedName>
    <definedName name="________wrn2" localSheetId="20" hidden="1">{"holdco",#N/A,FALSE,"Summary Financials";"holdco",#N/A,FALSE,"Summary Financials"}</definedName>
    <definedName name="________wrn2" localSheetId="21" hidden="1">{"holdco",#N/A,FALSE,"Summary Financials";"holdco",#N/A,FALSE,"Summary Financials"}</definedName>
    <definedName name="________wrn2" localSheetId="43" hidden="1">{"holdco",#N/A,FALSE,"Summary Financials";"holdco",#N/A,FALSE,"Summary Financials"}</definedName>
    <definedName name="________wrn2" localSheetId="74" hidden="1">{"holdco",#N/A,FALSE,"Summary Financials";"holdco",#N/A,FALSE,"Summary Financials"}</definedName>
    <definedName name="________wrn2" localSheetId="63" hidden="1">{"holdco",#N/A,FALSE,"Summary Financials";"holdco",#N/A,FALSE,"Summary Financials"}</definedName>
    <definedName name="________wrn2" localSheetId="86" hidden="1">{"holdco",#N/A,FALSE,"Summary Financials";"holdco",#N/A,FALSE,"Summary Financials"}</definedName>
    <definedName name="________wrn2" hidden="1">{"holdco",#N/A,FALSE,"Summary Financials";"holdco",#N/A,FALSE,"Summary Financials"}</definedName>
    <definedName name="________wrn2_1" localSheetId="28" hidden="1">{"holdco",#N/A,FALSE,"Summary Financials";"holdco",#N/A,FALSE,"Summary Financials"}</definedName>
    <definedName name="________wrn2_1" localSheetId="20" hidden="1">{"holdco",#N/A,FALSE,"Summary Financials";"holdco",#N/A,FALSE,"Summary Financials"}</definedName>
    <definedName name="________wrn2_1" localSheetId="21" hidden="1">{"holdco",#N/A,FALSE,"Summary Financials";"holdco",#N/A,FALSE,"Summary Financials"}</definedName>
    <definedName name="________wrn2_1" localSheetId="54" hidden="1">{"holdco",#N/A,FALSE,"Summary Financials";"holdco",#N/A,FALSE,"Summary Financials"}</definedName>
    <definedName name="________wrn2_1" localSheetId="74" hidden="1">{"holdco",#N/A,FALSE,"Summary Financials";"holdco",#N/A,FALSE,"Summary Financials"}</definedName>
    <definedName name="________wrn2_1" localSheetId="86" hidden="1">{"holdco",#N/A,FALSE,"Summary Financials";"holdco",#N/A,FALSE,"Summary Financials"}</definedName>
    <definedName name="________wrn2_1" hidden="1">{"holdco",#N/A,FALSE,"Summary Financials";"holdco",#N/A,FALSE,"Summary Financials"}</definedName>
    <definedName name="________wrn2_2" localSheetId="28" hidden="1">{"holdco",#N/A,FALSE,"Summary Financials";"holdco",#N/A,FALSE,"Summary Financials"}</definedName>
    <definedName name="________wrn2_2" localSheetId="20" hidden="1">{"holdco",#N/A,FALSE,"Summary Financials";"holdco",#N/A,FALSE,"Summary Financials"}</definedName>
    <definedName name="________wrn2_2" localSheetId="21" hidden="1">{"holdco",#N/A,FALSE,"Summary Financials";"holdco",#N/A,FALSE,"Summary Financials"}</definedName>
    <definedName name="________wrn2_2" localSheetId="54" hidden="1">{"holdco",#N/A,FALSE,"Summary Financials";"holdco",#N/A,FALSE,"Summary Financials"}</definedName>
    <definedName name="________wrn2_2" localSheetId="74" hidden="1">{"holdco",#N/A,FALSE,"Summary Financials";"holdco",#N/A,FALSE,"Summary Financials"}</definedName>
    <definedName name="________wrn2_2" localSheetId="86" hidden="1">{"holdco",#N/A,FALSE,"Summary Financials";"holdco",#N/A,FALSE,"Summary Financials"}</definedName>
    <definedName name="________wrn2_2" hidden="1">{"holdco",#N/A,FALSE,"Summary Financials";"holdco",#N/A,FALSE,"Summary Financials"}</definedName>
    <definedName name="________wrn2_3" localSheetId="28" hidden="1">{"holdco",#N/A,FALSE,"Summary Financials";"holdco",#N/A,FALSE,"Summary Financials"}</definedName>
    <definedName name="________wrn2_3" localSheetId="20" hidden="1">{"holdco",#N/A,FALSE,"Summary Financials";"holdco",#N/A,FALSE,"Summary Financials"}</definedName>
    <definedName name="________wrn2_3" localSheetId="21" hidden="1">{"holdco",#N/A,FALSE,"Summary Financials";"holdco",#N/A,FALSE,"Summary Financials"}</definedName>
    <definedName name="________wrn2_3" localSheetId="54" hidden="1">{"holdco",#N/A,FALSE,"Summary Financials";"holdco",#N/A,FALSE,"Summary Financials"}</definedName>
    <definedName name="________wrn2_3" localSheetId="74" hidden="1">{"holdco",#N/A,FALSE,"Summary Financials";"holdco",#N/A,FALSE,"Summary Financials"}</definedName>
    <definedName name="________wrn2_3" localSheetId="86" hidden="1">{"holdco",#N/A,FALSE,"Summary Financials";"holdco",#N/A,FALSE,"Summary Financials"}</definedName>
    <definedName name="________wrn2_3" hidden="1">{"holdco",#N/A,FALSE,"Summary Financials";"holdco",#N/A,FALSE,"Summary Financials"}</definedName>
    <definedName name="________wrn2_4" localSheetId="28" hidden="1">{"holdco",#N/A,FALSE,"Summary Financials";"holdco",#N/A,FALSE,"Summary Financials"}</definedName>
    <definedName name="________wrn2_4" localSheetId="20" hidden="1">{"holdco",#N/A,FALSE,"Summary Financials";"holdco",#N/A,FALSE,"Summary Financials"}</definedName>
    <definedName name="________wrn2_4" localSheetId="21" hidden="1">{"holdco",#N/A,FALSE,"Summary Financials";"holdco",#N/A,FALSE,"Summary Financials"}</definedName>
    <definedName name="________wrn2_4" localSheetId="54" hidden="1">{"holdco",#N/A,FALSE,"Summary Financials";"holdco",#N/A,FALSE,"Summary Financials"}</definedName>
    <definedName name="________wrn2_4" localSheetId="74" hidden="1">{"holdco",#N/A,FALSE,"Summary Financials";"holdco",#N/A,FALSE,"Summary Financials"}</definedName>
    <definedName name="________wrn2_4" localSheetId="86" hidden="1">{"holdco",#N/A,FALSE,"Summary Financials";"holdco",#N/A,FALSE,"Summary Financials"}</definedName>
    <definedName name="________wrn2_4" hidden="1">{"holdco",#N/A,FALSE,"Summary Financials";"holdco",#N/A,FALSE,"Summary Financials"}</definedName>
    <definedName name="________wrn3" localSheetId="28" hidden="1">{"holdco",#N/A,FALSE,"Summary Financials";"holdco",#N/A,FALSE,"Summary Financials"}</definedName>
    <definedName name="________wrn3" localSheetId="20" hidden="1">{"holdco",#N/A,FALSE,"Summary Financials";"holdco",#N/A,FALSE,"Summary Financials"}</definedName>
    <definedName name="________wrn3" localSheetId="21" hidden="1">{"holdco",#N/A,FALSE,"Summary Financials";"holdco",#N/A,FALSE,"Summary Financials"}</definedName>
    <definedName name="________wrn3" localSheetId="43" hidden="1">{"holdco",#N/A,FALSE,"Summary Financials";"holdco",#N/A,FALSE,"Summary Financials"}</definedName>
    <definedName name="________wrn3" localSheetId="74" hidden="1">{"holdco",#N/A,FALSE,"Summary Financials";"holdco",#N/A,FALSE,"Summary Financials"}</definedName>
    <definedName name="________wrn3" localSheetId="63" hidden="1">{"holdco",#N/A,FALSE,"Summary Financials";"holdco",#N/A,FALSE,"Summary Financials"}</definedName>
    <definedName name="________wrn3" localSheetId="86" hidden="1">{"holdco",#N/A,FALSE,"Summary Financials";"holdco",#N/A,FALSE,"Summary Financials"}</definedName>
    <definedName name="________wrn3" hidden="1">{"holdco",#N/A,FALSE,"Summary Financials";"holdco",#N/A,FALSE,"Summary Financials"}</definedName>
    <definedName name="________wrn3_1" localSheetId="28" hidden="1">{"holdco",#N/A,FALSE,"Summary Financials";"holdco",#N/A,FALSE,"Summary Financials"}</definedName>
    <definedName name="________wrn3_1" localSheetId="20" hidden="1">{"holdco",#N/A,FALSE,"Summary Financials";"holdco",#N/A,FALSE,"Summary Financials"}</definedName>
    <definedName name="________wrn3_1" localSheetId="21" hidden="1">{"holdco",#N/A,FALSE,"Summary Financials";"holdco",#N/A,FALSE,"Summary Financials"}</definedName>
    <definedName name="________wrn3_1" localSheetId="54" hidden="1">{"holdco",#N/A,FALSE,"Summary Financials";"holdco",#N/A,FALSE,"Summary Financials"}</definedName>
    <definedName name="________wrn3_1" localSheetId="74" hidden="1">{"holdco",#N/A,FALSE,"Summary Financials";"holdco",#N/A,FALSE,"Summary Financials"}</definedName>
    <definedName name="________wrn3_1" localSheetId="86" hidden="1">{"holdco",#N/A,FALSE,"Summary Financials";"holdco",#N/A,FALSE,"Summary Financials"}</definedName>
    <definedName name="________wrn3_1" hidden="1">{"holdco",#N/A,FALSE,"Summary Financials";"holdco",#N/A,FALSE,"Summary Financials"}</definedName>
    <definedName name="________wrn3_2" localSheetId="28" hidden="1">{"holdco",#N/A,FALSE,"Summary Financials";"holdco",#N/A,FALSE,"Summary Financials"}</definedName>
    <definedName name="________wrn3_2" localSheetId="20" hidden="1">{"holdco",#N/A,FALSE,"Summary Financials";"holdco",#N/A,FALSE,"Summary Financials"}</definedName>
    <definedName name="________wrn3_2" localSheetId="21" hidden="1">{"holdco",#N/A,FALSE,"Summary Financials";"holdco",#N/A,FALSE,"Summary Financials"}</definedName>
    <definedName name="________wrn3_2" localSheetId="54" hidden="1">{"holdco",#N/A,FALSE,"Summary Financials";"holdco",#N/A,FALSE,"Summary Financials"}</definedName>
    <definedName name="________wrn3_2" localSheetId="74" hidden="1">{"holdco",#N/A,FALSE,"Summary Financials";"holdco",#N/A,FALSE,"Summary Financials"}</definedName>
    <definedName name="________wrn3_2" localSheetId="86" hidden="1">{"holdco",#N/A,FALSE,"Summary Financials";"holdco",#N/A,FALSE,"Summary Financials"}</definedName>
    <definedName name="________wrn3_2" hidden="1">{"holdco",#N/A,FALSE,"Summary Financials";"holdco",#N/A,FALSE,"Summary Financials"}</definedName>
    <definedName name="________wrn3_3" localSheetId="28" hidden="1">{"holdco",#N/A,FALSE,"Summary Financials";"holdco",#N/A,FALSE,"Summary Financials"}</definedName>
    <definedName name="________wrn3_3" localSheetId="20" hidden="1">{"holdco",#N/A,FALSE,"Summary Financials";"holdco",#N/A,FALSE,"Summary Financials"}</definedName>
    <definedName name="________wrn3_3" localSheetId="21" hidden="1">{"holdco",#N/A,FALSE,"Summary Financials";"holdco",#N/A,FALSE,"Summary Financials"}</definedName>
    <definedName name="________wrn3_3" localSheetId="54" hidden="1">{"holdco",#N/A,FALSE,"Summary Financials";"holdco",#N/A,FALSE,"Summary Financials"}</definedName>
    <definedName name="________wrn3_3" localSheetId="74" hidden="1">{"holdco",#N/A,FALSE,"Summary Financials";"holdco",#N/A,FALSE,"Summary Financials"}</definedName>
    <definedName name="________wrn3_3" localSheetId="86" hidden="1">{"holdco",#N/A,FALSE,"Summary Financials";"holdco",#N/A,FALSE,"Summary Financials"}</definedName>
    <definedName name="________wrn3_3" hidden="1">{"holdco",#N/A,FALSE,"Summary Financials";"holdco",#N/A,FALSE,"Summary Financials"}</definedName>
    <definedName name="________wrn3_4" localSheetId="28" hidden="1">{"holdco",#N/A,FALSE,"Summary Financials";"holdco",#N/A,FALSE,"Summary Financials"}</definedName>
    <definedName name="________wrn3_4" localSheetId="20" hidden="1">{"holdco",#N/A,FALSE,"Summary Financials";"holdco",#N/A,FALSE,"Summary Financials"}</definedName>
    <definedName name="________wrn3_4" localSheetId="21" hidden="1">{"holdco",#N/A,FALSE,"Summary Financials";"holdco",#N/A,FALSE,"Summary Financials"}</definedName>
    <definedName name="________wrn3_4" localSheetId="54" hidden="1">{"holdco",#N/A,FALSE,"Summary Financials";"holdco",#N/A,FALSE,"Summary Financials"}</definedName>
    <definedName name="________wrn3_4" localSheetId="74" hidden="1">{"holdco",#N/A,FALSE,"Summary Financials";"holdco",#N/A,FALSE,"Summary Financials"}</definedName>
    <definedName name="________wrn3_4" localSheetId="86" hidden="1">{"holdco",#N/A,FALSE,"Summary Financials";"holdco",#N/A,FALSE,"Summary Financials"}</definedName>
    <definedName name="________wrn3_4" hidden="1">{"holdco",#N/A,FALSE,"Summary Financials";"holdco",#N/A,FALSE,"Summary Financials"}</definedName>
    <definedName name="________wrn7" localSheetId="28" hidden="1">{"Model Summary",#N/A,FALSE,"Print Chart";"Holdco",#N/A,FALSE,"Print Chart";"Genco",#N/A,FALSE,"Print Chart";"Servco",#N/A,FALSE,"Print Chart";"Genco_Detail",#N/A,FALSE,"Summary Financials";"Servco_Detail",#N/A,FALSE,"Summary Financials"}</definedName>
    <definedName name="________wrn7" localSheetId="20" hidden="1">{"Model Summary",#N/A,FALSE,"Print Chart";"Holdco",#N/A,FALSE,"Print Chart";"Genco",#N/A,FALSE,"Print Chart";"Servco",#N/A,FALSE,"Print Chart";"Genco_Detail",#N/A,FALSE,"Summary Financials";"Servco_Detail",#N/A,FALSE,"Summary Financials"}</definedName>
    <definedName name="________wrn7" localSheetId="21" hidden="1">{"Model Summary",#N/A,FALSE,"Print Chart";"Holdco",#N/A,FALSE,"Print Chart";"Genco",#N/A,FALSE,"Print Chart";"Servco",#N/A,FALSE,"Print Chart";"Genco_Detail",#N/A,FALSE,"Summary Financials";"Servco_Detail",#N/A,FALSE,"Summary Financials"}</definedName>
    <definedName name="________wrn7" localSheetId="43" hidden="1">{"Model Summary",#N/A,FALSE,"Print Chart";"Holdco",#N/A,FALSE,"Print Chart";"Genco",#N/A,FALSE,"Print Chart";"Servco",#N/A,FALSE,"Print Chart";"Genco_Detail",#N/A,FALSE,"Summary Financials";"Servco_Detail",#N/A,FALSE,"Summary Financials"}</definedName>
    <definedName name="________wrn7" localSheetId="74" hidden="1">{"Model Summary",#N/A,FALSE,"Print Chart";"Holdco",#N/A,FALSE,"Print Chart";"Genco",#N/A,FALSE,"Print Chart";"Servco",#N/A,FALSE,"Print Chart";"Genco_Detail",#N/A,FALSE,"Summary Financials";"Servco_Detail",#N/A,FALSE,"Summary Financials"}</definedName>
    <definedName name="________wrn7" localSheetId="63" hidden="1">{"Model Summary",#N/A,FALSE,"Print Chart";"Holdco",#N/A,FALSE,"Print Chart";"Genco",#N/A,FALSE,"Print Chart";"Servco",#N/A,FALSE,"Print Chart";"Genco_Detail",#N/A,FALSE,"Summary Financials";"Servco_Detail",#N/A,FALSE,"Summary Financials"}</definedName>
    <definedName name="________wrn7" localSheetId="86"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7_1" localSheetId="28" hidden="1">{"Model Summary",#N/A,FALSE,"Print Chart";"Holdco",#N/A,FALSE,"Print Chart";"Genco",#N/A,FALSE,"Print Chart";"Servco",#N/A,FALSE,"Print Chart";"Genco_Detail",#N/A,FALSE,"Summary Financials";"Servco_Detail",#N/A,FALSE,"Summary Financials"}</definedName>
    <definedName name="________wrn7_1" localSheetId="20" hidden="1">{"Model Summary",#N/A,FALSE,"Print Chart";"Holdco",#N/A,FALSE,"Print Chart";"Genco",#N/A,FALSE,"Print Chart";"Servco",#N/A,FALSE,"Print Chart";"Genco_Detail",#N/A,FALSE,"Summary Financials";"Servco_Detail",#N/A,FALSE,"Summary Financials"}</definedName>
    <definedName name="________wrn7_1" localSheetId="21" hidden="1">{"Model Summary",#N/A,FALSE,"Print Chart";"Holdco",#N/A,FALSE,"Print Chart";"Genco",#N/A,FALSE,"Print Chart";"Servco",#N/A,FALSE,"Print Chart";"Genco_Detail",#N/A,FALSE,"Summary Financials";"Servco_Detail",#N/A,FALSE,"Summary Financials"}</definedName>
    <definedName name="________wrn7_1" localSheetId="54" hidden="1">{"Model Summary",#N/A,FALSE,"Print Chart";"Holdco",#N/A,FALSE,"Print Chart";"Genco",#N/A,FALSE,"Print Chart";"Servco",#N/A,FALSE,"Print Chart";"Genco_Detail",#N/A,FALSE,"Summary Financials";"Servco_Detail",#N/A,FALSE,"Summary Financials"}</definedName>
    <definedName name="________wrn7_1" localSheetId="74" hidden="1">{"Model Summary",#N/A,FALSE,"Print Chart";"Holdco",#N/A,FALSE,"Print Chart";"Genco",#N/A,FALSE,"Print Chart";"Servco",#N/A,FALSE,"Print Chart";"Genco_Detail",#N/A,FALSE,"Summary Financials";"Servco_Detail",#N/A,FALSE,"Summary Financials"}</definedName>
    <definedName name="________wrn7_1" localSheetId="86" hidden="1">{"Model Summary",#N/A,FALSE,"Print Chart";"Holdco",#N/A,FALSE,"Print Chart";"Genco",#N/A,FALSE,"Print Chart";"Servco",#N/A,FALSE,"Print Chart";"Genco_Detail",#N/A,FALSE,"Summary Financials";"Servco_Detail",#N/A,FALSE,"Summary Financials"}</definedName>
    <definedName name="________wrn7_1" hidden="1">{"Model Summary",#N/A,FALSE,"Print Chart";"Holdco",#N/A,FALSE,"Print Chart";"Genco",#N/A,FALSE,"Print Chart";"Servco",#N/A,FALSE,"Print Chart";"Genco_Detail",#N/A,FALSE,"Summary Financials";"Servco_Detail",#N/A,FALSE,"Summary Financials"}</definedName>
    <definedName name="________wrn7_2" localSheetId="28" hidden="1">{"Model Summary",#N/A,FALSE,"Print Chart";"Holdco",#N/A,FALSE,"Print Chart";"Genco",#N/A,FALSE,"Print Chart";"Servco",#N/A,FALSE,"Print Chart";"Genco_Detail",#N/A,FALSE,"Summary Financials";"Servco_Detail",#N/A,FALSE,"Summary Financials"}</definedName>
    <definedName name="________wrn7_2" localSheetId="20" hidden="1">{"Model Summary",#N/A,FALSE,"Print Chart";"Holdco",#N/A,FALSE,"Print Chart";"Genco",#N/A,FALSE,"Print Chart";"Servco",#N/A,FALSE,"Print Chart";"Genco_Detail",#N/A,FALSE,"Summary Financials";"Servco_Detail",#N/A,FALSE,"Summary Financials"}</definedName>
    <definedName name="________wrn7_2" localSheetId="21" hidden="1">{"Model Summary",#N/A,FALSE,"Print Chart";"Holdco",#N/A,FALSE,"Print Chart";"Genco",#N/A,FALSE,"Print Chart";"Servco",#N/A,FALSE,"Print Chart";"Genco_Detail",#N/A,FALSE,"Summary Financials";"Servco_Detail",#N/A,FALSE,"Summary Financials"}</definedName>
    <definedName name="________wrn7_2" localSheetId="54" hidden="1">{"Model Summary",#N/A,FALSE,"Print Chart";"Holdco",#N/A,FALSE,"Print Chart";"Genco",#N/A,FALSE,"Print Chart";"Servco",#N/A,FALSE,"Print Chart";"Genco_Detail",#N/A,FALSE,"Summary Financials";"Servco_Detail",#N/A,FALSE,"Summary Financials"}</definedName>
    <definedName name="________wrn7_2" localSheetId="74" hidden="1">{"Model Summary",#N/A,FALSE,"Print Chart";"Holdco",#N/A,FALSE,"Print Chart";"Genco",#N/A,FALSE,"Print Chart";"Servco",#N/A,FALSE,"Print Chart";"Genco_Detail",#N/A,FALSE,"Summary Financials";"Servco_Detail",#N/A,FALSE,"Summary Financials"}</definedName>
    <definedName name="________wrn7_2" localSheetId="86" hidden="1">{"Model Summary",#N/A,FALSE,"Print Chart";"Holdco",#N/A,FALSE,"Print Chart";"Genco",#N/A,FALSE,"Print Chart";"Servco",#N/A,FALSE,"Print Chart";"Genco_Detail",#N/A,FALSE,"Summary Financials";"Servco_Detail",#N/A,FALSE,"Summary Financials"}</definedName>
    <definedName name="________wrn7_2" hidden="1">{"Model Summary",#N/A,FALSE,"Print Chart";"Holdco",#N/A,FALSE,"Print Chart";"Genco",#N/A,FALSE,"Print Chart";"Servco",#N/A,FALSE,"Print Chart";"Genco_Detail",#N/A,FALSE,"Summary Financials";"Servco_Detail",#N/A,FALSE,"Summary Financials"}</definedName>
    <definedName name="________wrn7_3" localSheetId="28" hidden="1">{"Model Summary",#N/A,FALSE,"Print Chart";"Holdco",#N/A,FALSE,"Print Chart";"Genco",#N/A,FALSE,"Print Chart";"Servco",#N/A,FALSE,"Print Chart";"Genco_Detail",#N/A,FALSE,"Summary Financials";"Servco_Detail",#N/A,FALSE,"Summary Financials"}</definedName>
    <definedName name="________wrn7_3" localSheetId="20" hidden="1">{"Model Summary",#N/A,FALSE,"Print Chart";"Holdco",#N/A,FALSE,"Print Chart";"Genco",#N/A,FALSE,"Print Chart";"Servco",#N/A,FALSE,"Print Chart";"Genco_Detail",#N/A,FALSE,"Summary Financials";"Servco_Detail",#N/A,FALSE,"Summary Financials"}</definedName>
    <definedName name="________wrn7_3" localSheetId="21" hidden="1">{"Model Summary",#N/A,FALSE,"Print Chart";"Holdco",#N/A,FALSE,"Print Chart";"Genco",#N/A,FALSE,"Print Chart";"Servco",#N/A,FALSE,"Print Chart";"Genco_Detail",#N/A,FALSE,"Summary Financials";"Servco_Detail",#N/A,FALSE,"Summary Financials"}</definedName>
    <definedName name="________wrn7_3" localSheetId="54" hidden="1">{"Model Summary",#N/A,FALSE,"Print Chart";"Holdco",#N/A,FALSE,"Print Chart";"Genco",#N/A,FALSE,"Print Chart";"Servco",#N/A,FALSE,"Print Chart";"Genco_Detail",#N/A,FALSE,"Summary Financials";"Servco_Detail",#N/A,FALSE,"Summary Financials"}</definedName>
    <definedName name="________wrn7_3" localSheetId="74" hidden="1">{"Model Summary",#N/A,FALSE,"Print Chart";"Holdco",#N/A,FALSE,"Print Chart";"Genco",#N/A,FALSE,"Print Chart";"Servco",#N/A,FALSE,"Print Chart";"Genco_Detail",#N/A,FALSE,"Summary Financials";"Servco_Detail",#N/A,FALSE,"Summary Financials"}</definedName>
    <definedName name="________wrn7_3" localSheetId="86" hidden="1">{"Model Summary",#N/A,FALSE,"Print Chart";"Holdco",#N/A,FALSE,"Print Chart";"Genco",#N/A,FALSE,"Print Chart";"Servco",#N/A,FALSE,"Print Chart";"Genco_Detail",#N/A,FALSE,"Summary Financials";"Servco_Detail",#N/A,FALSE,"Summary Financials"}</definedName>
    <definedName name="________wrn7_3" hidden="1">{"Model Summary",#N/A,FALSE,"Print Chart";"Holdco",#N/A,FALSE,"Print Chart";"Genco",#N/A,FALSE,"Print Chart";"Servco",#N/A,FALSE,"Print Chart";"Genco_Detail",#N/A,FALSE,"Summary Financials";"Servco_Detail",#N/A,FALSE,"Summary Financials"}</definedName>
    <definedName name="________wrn7_4" localSheetId="28" hidden="1">{"Model Summary",#N/A,FALSE,"Print Chart";"Holdco",#N/A,FALSE,"Print Chart";"Genco",#N/A,FALSE,"Print Chart";"Servco",#N/A,FALSE,"Print Chart";"Genco_Detail",#N/A,FALSE,"Summary Financials";"Servco_Detail",#N/A,FALSE,"Summary Financials"}</definedName>
    <definedName name="________wrn7_4" localSheetId="20" hidden="1">{"Model Summary",#N/A,FALSE,"Print Chart";"Holdco",#N/A,FALSE,"Print Chart";"Genco",#N/A,FALSE,"Print Chart";"Servco",#N/A,FALSE,"Print Chart";"Genco_Detail",#N/A,FALSE,"Summary Financials";"Servco_Detail",#N/A,FALSE,"Summary Financials"}</definedName>
    <definedName name="________wrn7_4" localSheetId="21" hidden="1">{"Model Summary",#N/A,FALSE,"Print Chart";"Holdco",#N/A,FALSE,"Print Chart";"Genco",#N/A,FALSE,"Print Chart";"Servco",#N/A,FALSE,"Print Chart";"Genco_Detail",#N/A,FALSE,"Summary Financials";"Servco_Detail",#N/A,FALSE,"Summary Financials"}</definedName>
    <definedName name="________wrn7_4" localSheetId="54" hidden="1">{"Model Summary",#N/A,FALSE,"Print Chart";"Holdco",#N/A,FALSE,"Print Chart";"Genco",#N/A,FALSE,"Print Chart";"Servco",#N/A,FALSE,"Print Chart";"Genco_Detail",#N/A,FALSE,"Summary Financials";"Servco_Detail",#N/A,FALSE,"Summary Financials"}</definedName>
    <definedName name="________wrn7_4" localSheetId="74" hidden="1">{"Model Summary",#N/A,FALSE,"Print Chart";"Holdco",#N/A,FALSE,"Print Chart";"Genco",#N/A,FALSE,"Print Chart";"Servco",#N/A,FALSE,"Print Chart";"Genco_Detail",#N/A,FALSE,"Summary Financials";"Servco_Detail",#N/A,FALSE,"Summary Financials"}</definedName>
    <definedName name="________wrn7_4" localSheetId="86" hidden="1">{"Model Summary",#N/A,FALSE,"Print Chart";"Holdco",#N/A,FALSE,"Print Chart";"Genco",#N/A,FALSE,"Print Chart";"Servco",#N/A,FALSE,"Print Chart";"Genco_Detail",#N/A,FALSE,"Summary Financials";"Servco_Detail",#N/A,FALSE,"Summary Financials"}</definedName>
    <definedName name="________wrn7_4" hidden="1">{"Model Summary",#N/A,FALSE,"Print Chart";"Holdco",#N/A,FALSE,"Print Chart";"Genco",#N/A,FALSE,"Print Chart";"Servco",#N/A,FALSE,"Print Chart";"Genco_Detail",#N/A,FALSE,"Summary Financials";"Servco_Detail",#N/A,FALSE,"Summary Financials"}</definedName>
    <definedName name="________wrn8" localSheetId="28" hidden="1">{"holdco",#N/A,FALSE,"Summary Financials";"holdco",#N/A,FALSE,"Summary Financials"}</definedName>
    <definedName name="________wrn8" localSheetId="20" hidden="1">{"holdco",#N/A,FALSE,"Summary Financials";"holdco",#N/A,FALSE,"Summary Financials"}</definedName>
    <definedName name="________wrn8" localSheetId="21" hidden="1">{"holdco",#N/A,FALSE,"Summary Financials";"holdco",#N/A,FALSE,"Summary Financials"}</definedName>
    <definedName name="________wrn8" localSheetId="43" hidden="1">{"holdco",#N/A,FALSE,"Summary Financials";"holdco",#N/A,FALSE,"Summary Financials"}</definedName>
    <definedName name="________wrn8" localSheetId="74" hidden="1">{"holdco",#N/A,FALSE,"Summary Financials";"holdco",#N/A,FALSE,"Summary Financials"}</definedName>
    <definedName name="________wrn8" localSheetId="63" hidden="1">{"holdco",#N/A,FALSE,"Summary Financials";"holdco",#N/A,FALSE,"Summary Financials"}</definedName>
    <definedName name="________wrn8" localSheetId="86" hidden="1">{"holdco",#N/A,FALSE,"Summary Financials";"holdco",#N/A,FALSE,"Summary Financials"}</definedName>
    <definedName name="________wrn8" hidden="1">{"holdco",#N/A,FALSE,"Summary Financials";"holdco",#N/A,FALSE,"Summary Financials"}</definedName>
    <definedName name="________wrn8_1" localSheetId="28" hidden="1">{"holdco",#N/A,FALSE,"Summary Financials";"holdco",#N/A,FALSE,"Summary Financials"}</definedName>
    <definedName name="________wrn8_1" localSheetId="20" hidden="1">{"holdco",#N/A,FALSE,"Summary Financials";"holdco",#N/A,FALSE,"Summary Financials"}</definedName>
    <definedName name="________wrn8_1" localSheetId="21" hidden="1">{"holdco",#N/A,FALSE,"Summary Financials";"holdco",#N/A,FALSE,"Summary Financials"}</definedName>
    <definedName name="________wrn8_1" localSheetId="54" hidden="1">{"holdco",#N/A,FALSE,"Summary Financials";"holdco",#N/A,FALSE,"Summary Financials"}</definedName>
    <definedName name="________wrn8_1" localSheetId="74" hidden="1">{"holdco",#N/A,FALSE,"Summary Financials";"holdco",#N/A,FALSE,"Summary Financials"}</definedName>
    <definedName name="________wrn8_1" localSheetId="86" hidden="1">{"holdco",#N/A,FALSE,"Summary Financials";"holdco",#N/A,FALSE,"Summary Financials"}</definedName>
    <definedName name="________wrn8_1" hidden="1">{"holdco",#N/A,FALSE,"Summary Financials";"holdco",#N/A,FALSE,"Summary Financials"}</definedName>
    <definedName name="________wrn8_2" localSheetId="28" hidden="1">{"holdco",#N/A,FALSE,"Summary Financials";"holdco",#N/A,FALSE,"Summary Financials"}</definedName>
    <definedName name="________wrn8_2" localSheetId="20" hidden="1">{"holdco",#N/A,FALSE,"Summary Financials";"holdco",#N/A,FALSE,"Summary Financials"}</definedName>
    <definedName name="________wrn8_2" localSheetId="21" hidden="1">{"holdco",#N/A,FALSE,"Summary Financials";"holdco",#N/A,FALSE,"Summary Financials"}</definedName>
    <definedName name="________wrn8_2" localSheetId="54" hidden="1">{"holdco",#N/A,FALSE,"Summary Financials";"holdco",#N/A,FALSE,"Summary Financials"}</definedName>
    <definedName name="________wrn8_2" localSheetId="74" hidden="1">{"holdco",#N/A,FALSE,"Summary Financials";"holdco",#N/A,FALSE,"Summary Financials"}</definedName>
    <definedName name="________wrn8_2" localSheetId="86" hidden="1">{"holdco",#N/A,FALSE,"Summary Financials";"holdco",#N/A,FALSE,"Summary Financials"}</definedName>
    <definedName name="________wrn8_2" hidden="1">{"holdco",#N/A,FALSE,"Summary Financials";"holdco",#N/A,FALSE,"Summary Financials"}</definedName>
    <definedName name="________wrn8_3" localSheetId="28" hidden="1">{"holdco",#N/A,FALSE,"Summary Financials";"holdco",#N/A,FALSE,"Summary Financials"}</definedName>
    <definedName name="________wrn8_3" localSheetId="20" hidden="1">{"holdco",#N/A,FALSE,"Summary Financials";"holdco",#N/A,FALSE,"Summary Financials"}</definedName>
    <definedName name="________wrn8_3" localSheetId="21" hidden="1">{"holdco",#N/A,FALSE,"Summary Financials";"holdco",#N/A,FALSE,"Summary Financials"}</definedName>
    <definedName name="________wrn8_3" localSheetId="54" hidden="1">{"holdco",#N/A,FALSE,"Summary Financials";"holdco",#N/A,FALSE,"Summary Financials"}</definedName>
    <definedName name="________wrn8_3" localSheetId="74" hidden="1">{"holdco",#N/A,FALSE,"Summary Financials";"holdco",#N/A,FALSE,"Summary Financials"}</definedName>
    <definedName name="________wrn8_3" localSheetId="86" hidden="1">{"holdco",#N/A,FALSE,"Summary Financials";"holdco",#N/A,FALSE,"Summary Financials"}</definedName>
    <definedName name="________wrn8_3" hidden="1">{"holdco",#N/A,FALSE,"Summary Financials";"holdco",#N/A,FALSE,"Summary Financials"}</definedName>
    <definedName name="________wrn8_4" localSheetId="28" hidden="1">{"holdco",#N/A,FALSE,"Summary Financials";"holdco",#N/A,FALSE,"Summary Financials"}</definedName>
    <definedName name="________wrn8_4" localSheetId="20" hidden="1">{"holdco",#N/A,FALSE,"Summary Financials";"holdco",#N/A,FALSE,"Summary Financials"}</definedName>
    <definedName name="________wrn8_4" localSheetId="21" hidden="1">{"holdco",#N/A,FALSE,"Summary Financials";"holdco",#N/A,FALSE,"Summary Financials"}</definedName>
    <definedName name="________wrn8_4" localSheetId="54" hidden="1">{"holdco",#N/A,FALSE,"Summary Financials";"holdco",#N/A,FALSE,"Summary Financials"}</definedName>
    <definedName name="________wrn8_4" localSheetId="74" hidden="1">{"holdco",#N/A,FALSE,"Summary Financials";"holdco",#N/A,FALSE,"Summary Financials"}</definedName>
    <definedName name="________wrn8_4" localSheetId="86" hidden="1">{"holdco",#N/A,FALSE,"Summary Financials";"holdco",#N/A,FALSE,"Summary Financials"}</definedName>
    <definedName name="________wrn8_4" hidden="1">{"holdco",#N/A,FALSE,"Summary Financials";"holdco",#N/A,FALSE,"Summary Financials"}</definedName>
    <definedName name="_______bb2" localSheetId="28" hidden="1">{#N/A,#N/A,FALSE,"PRJCTED MNTHLY QTY's"}</definedName>
    <definedName name="_______bb2" localSheetId="20" hidden="1">{#N/A,#N/A,FALSE,"PRJCTED MNTHLY QTY's"}</definedName>
    <definedName name="_______bb2" localSheetId="21" hidden="1">{#N/A,#N/A,FALSE,"PRJCTED MNTHLY QTY's"}</definedName>
    <definedName name="_______bb2" localSheetId="43" hidden="1">{#N/A,#N/A,FALSE,"PRJCTED MNTHLY QTY's"}</definedName>
    <definedName name="_______bb2" localSheetId="74" hidden="1">{#N/A,#N/A,FALSE,"PRJCTED MNTHLY QTY's"}</definedName>
    <definedName name="_______bb2" localSheetId="63" hidden="1">{#N/A,#N/A,FALSE,"PRJCTED MNTHLY QTY's"}</definedName>
    <definedName name="_______bb2" localSheetId="86" hidden="1">{#N/A,#N/A,FALSE,"PRJCTED MNTHLY QTY's"}</definedName>
    <definedName name="_______bb2" hidden="1">{#N/A,#N/A,FALSE,"PRJCTED MNTHLY QTY's"}</definedName>
    <definedName name="_______bb2_1" localSheetId="28" hidden="1">{#N/A,#N/A,FALSE,"PRJCTED MNTHLY QTY's"}</definedName>
    <definedName name="_______bb2_1" localSheetId="20" hidden="1">{#N/A,#N/A,FALSE,"PRJCTED MNTHLY QTY's"}</definedName>
    <definedName name="_______bb2_1" localSheetId="21" hidden="1">{#N/A,#N/A,FALSE,"PRJCTED MNTHLY QTY's"}</definedName>
    <definedName name="_______bb2_1" localSheetId="54" hidden="1">{#N/A,#N/A,FALSE,"PRJCTED MNTHLY QTY's"}</definedName>
    <definedName name="_______bb2_1" localSheetId="74" hidden="1">{#N/A,#N/A,FALSE,"PRJCTED MNTHLY QTY's"}</definedName>
    <definedName name="_______bb2_1" localSheetId="86" hidden="1">{#N/A,#N/A,FALSE,"PRJCTED MNTHLY QTY's"}</definedName>
    <definedName name="_______bb2_1" hidden="1">{#N/A,#N/A,FALSE,"PRJCTED MNTHLY QTY's"}</definedName>
    <definedName name="_______bb2_2" localSheetId="28" hidden="1">{#N/A,#N/A,FALSE,"PRJCTED MNTHLY QTY's"}</definedName>
    <definedName name="_______bb2_2" localSheetId="20" hidden="1">{#N/A,#N/A,FALSE,"PRJCTED MNTHLY QTY's"}</definedName>
    <definedName name="_______bb2_2" localSheetId="21" hidden="1">{#N/A,#N/A,FALSE,"PRJCTED MNTHLY QTY's"}</definedName>
    <definedName name="_______bb2_2" localSheetId="54" hidden="1">{#N/A,#N/A,FALSE,"PRJCTED MNTHLY QTY's"}</definedName>
    <definedName name="_______bb2_2" localSheetId="74" hidden="1">{#N/A,#N/A,FALSE,"PRJCTED MNTHLY QTY's"}</definedName>
    <definedName name="_______bb2_2" localSheetId="86" hidden="1">{#N/A,#N/A,FALSE,"PRJCTED MNTHLY QTY's"}</definedName>
    <definedName name="_______bb2_2" hidden="1">{#N/A,#N/A,FALSE,"PRJCTED MNTHLY QTY's"}</definedName>
    <definedName name="_______bb2_3" localSheetId="28" hidden="1">{#N/A,#N/A,FALSE,"PRJCTED MNTHLY QTY's"}</definedName>
    <definedName name="_______bb2_3" localSheetId="20" hidden="1">{#N/A,#N/A,FALSE,"PRJCTED MNTHLY QTY's"}</definedName>
    <definedName name="_______bb2_3" localSheetId="21" hidden="1">{#N/A,#N/A,FALSE,"PRJCTED MNTHLY QTY's"}</definedName>
    <definedName name="_______bb2_3" localSheetId="54" hidden="1">{#N/A,#N/A,FALSE,"PRJCTED MNTHLY QTY's"}</definedName>
    <definedName name="_______bb2_3" localSheetId="74" hidden="1">{#N/A,#N/A,FALSE,"PRJCTED MNTHLY QTY's"}</definedName>
    <definedName name="_______bb2_3" localSheetId="86" hidden="1">{#N/A,#N/A,FALSE,"PRJCTED MNTHLY QTY's"}</definedName>
    <definedName name="_______bb2_3" hidden="1">{#N/A,#N/A,FALSE,"PRJCTED MNTHLY QTY's"}</definedName>
    <definedName name="_______bb2_4" localSheetId="28" hidden="1">{#N/A,#N/A,FALSE,"PRJCTED MNTHLY QTY's"}</definedName>
    <definedName name="_______bb2_4" localSheetId="20" hidden="1">{#N/A,#N/A,FALSE,"PRJCTED MNTHLY QTY's"}</definedName>
    <definedName name="_______bb2_4" localSheetId="21" hidden="1">{#N/A,#N/A,FALSE,"PRJCTED MNTHLY QTY's"}</definedName>
    <definedName name="_______bb2_4" localSheetId="54" hidden="1">{#N/A,#N/A,FALSE,"PRJCTED MNTHLY QTY's"}</definedName>
    <definedName name="_______bb2_4" localSheetId="74" hidden="1">{#N/A,#N/A,FALSE,"PRJCTED MNTHLY QTY's"}</definedName>
    <definedName name="_______bb2_4" localSheetId="86" hidden="1">{#N/A,#N/A,FALSE,"PRJCTED MNTHLY QTY's"}</definedName>
    <definedName name="_______bb2_4" hidden="1">{#N/A,#N/A,FALSE,"PRJCTED MNTHLY QTY's"}</definedName>
    <definedName name="_______Lee5" localSheetId="28" hidden="1">{#VALUE!,#N/A,FALSE,0}</definedName>
    <definedName name="_______Lee5" localSheetId="20" hidden="1">{#VALUE!,#N/A,FALSE,0}</definedName>
    <definedName name="_______Lee5" localSheetId="21" hidden="1">{#VALUE!,#N/A,FALSE,0}</definedName>
    <definedName name="_______Lee5" localSheetId="43" hidden="1">{#VALUE!,#N/A,FALSE,0}</definedName>
    <definedName name="_______Lee5" localSheetId="74" hidden="1">{#VALUE!,#N/A,FALSE,0}</definedName>
    <definedName name="_______Lee5" localSheetId="63" hidden="1">{#VALUE!,#N/A,FALSE,0}</definedName>
    <definedName name="_______Lee5" localSheetId="86" hidden="1">{#VALUE!,#N/A,FALSE,0}</definedName>
    <definedName name="_______Lee5" hidden="1">{#VALUE!,#N/A,FALSE,0}</definedName>
    <definedName name="_______Lee5_1" localSheetId="28" hidden="1">{#VALUE!,#N/A,FALSE,0}</definedName>
    <definedName name="_______Lee5_1" localSheetId="20" hidden="1">{#VALUE!,#N/A,FALSE,0}</definedName>
    <definedName name="_______Lee5_1" localSheetId="21" hidden="1">{#VALUE!,#N/A,FALSE,0}</definedName>
    <definedName name="_______Lee5_1" localSheetId="54" hidden="1">{#VALUE!,#N/A,FALSE,0}</definedName>
    <definedName name="_______Lee5_1" localSheetId="74" hidden="1">{#VALUE!,#N/A,FALSE,0}</definedName>
    <definedName name="_______Lee5_1" localSheetId="86" hidden="1">{#VALUE!,#N/A,FALSE,0}</definedName>
    <definedName name="_______Lee5_1" hidden="1">{#VALUE!,#N/A,FALSE,0}</definedName>
    <definedName name="_______Lee5_2" localSheetId="28" hidden="1">{#VALUE!,#N/A,FALSE,0}</definedName>
    <definedName name="_______Lee5_2" localSheetId="20" hidden="1">{#VALUE!,#N/A,FALSE,0}</definedName>
    <definedName name="_______Lee5_2" localSheetId="21" hidden="1">{#VALUE!,#N/A,FALSE,0}</definedName>
    <definedName name="_______Lee5_2" localSheetId="54" hidden="1">{#VALUE!,#N/A,FALSE,0}</definedName>
    <definedName name="_______Lee5_2" localSheetId="74" hidden="1">{#VALUE!,#N/A,FALSE,0}</definedName>
    <definedName name="_______Lee5_2" localSheetId="86" hidden="1">{#VALUE!,#N/A,FALSE,0}</definedName>
    <definedName name="_______Lee5_2" hidden="1">{#VALUE!,#N/A,FALSE,0}</definedName>
    <definedName name="_______Lee5_3" localSheetId="28" hidden="1">{#VALUE!,#N/A,FALSE,0}</definedName>
    <definedName name="_______Lee5_3" localSheetId="20" hidden="1">{#VALUE!,#N/A,FALSE,0}</definedName>
    <definedName name="_______Lee5_3" localSheetId="21" hidden="1">{#VALUE!,#N/A,FALSE,0}</definedName>
    <definedName name="_______Lee5_3" localSheetId="54" hidden="1">{#VALUE!,#N/A,FALSE,0}</definedName>
    <definedName name="_______Lee5_3" localSheetId="74" hidden="1">{#VALUE!,#N/A,FALSE,0}</definedName>
    <definedName name="_______Lee5_3" localSheetId="86" hidden="1">{#VALUE!,#N/A,FALSE,0}</definedName>
    <definedName name="_______Lee5_3" hidden="1">{#VALUE!,#N/A,FALSE,0}</definedName>
    <definedName name="_______Lee5_4" localSheetId="28" hidden="1">{#VALUE!,#N/A,FALSE,0}</definedName>
    <definedName name="_______Lee5_4" localSheetId="20" hidden="1">{#VALUE!,#N/A,FALSE,0}</definedName>
    <definedName name="_______Lee5_4" localSheetId="21" hidden="1">{#VALUE!,#N/A,FALSE,0}</definedName>
    <definedName name="_______Lee5_4" localSheetId="54" hidden="1">{#VALUE!,#N/A,FALSE,0}</definedName>
    <definedName name="_______Lee5_4" localSheetId="74" hidden="1">{#VALUE!,#N/A,FALSE,0}</definedName>
    <definedName name="_______Lee5_4" localSheetId="86" hidden="1">{#VALUE!,#N/A,FALSE,0}</definedName>
    <definedName name="_______Lee5_4" hidden="1">{#VALUE!,#N/A,FALSE,0}</definedName>
    <definedName name="______hom1" localSheetId="28" hidden="1">{#N/A,#N/A,FALSE,"Assessment";#N/A,#N/A,FALSE,"Staffing";#N/A,#N/A,FALSE,"Hires";#N/A,#N/A,FALSE,"Assumptions"}</definedName>
    <definedName name="______hom1" localSheetId="20" hidden="1">{#N/A,#N/A,FALSE,"Assessment";#N/A,#N/A,FALSE,"Staffing";#N/A,#N/A,FALSE,"Hires";#N/A,#N/A,FALSE,"Assumptions"}</definedName>
    <definedName name="______hom1" localSheetId="21" hidden="1">{#N/A,#N/A,FALSE,"Assessment";#N/A,#N/A,FALSE,"Staffing";#N/A,#N/A,FALSE,"Hires";#N/A,#N/A,FALSE,"Assumptions"}</definedName>
    <definedName name="______hom1" localSheetId="43" hidden="1">{#N/A,#N/A,FALSE,"Assessment";#N/A,#N/A,FALSE,"Staffing";#N/A,#N/A,FALSE,"Hires";#N/A,#N/A,FALSE,"Assumptions"}</definedName>
    <definedName name="______hom1" localSheetId="74" hidden="1">{#N/A,#N/A,FALSE,"Assessment";#N/A,#N/A,FALSE,"Staffing";#N/A,#N/A,FALSE,"Hires";#N/A,#N/A,FALSE,"Assumptions"}</definedName>
    <definedName name="______hom1" localSheetId="63" hidden="1">{#N/A,#N/A,FALSE,"Assessment";#N/A,#N/A,FALSE,"Staffing";#N/A,#N/A,FALSE,"Hires";#N/A,#N/A,FALSE,"Assumptions"}</definedName>
    <definedName name="______hom1" localSheetId="86" hidden="1">{#N/A,#N/A,FALSE,"Assessment";#N/A,#N/A,FALSE,"Staffing";#N/A,#N/A,FALSE,"Hires";#N/A,#N/A,FALSE,"Assumptions"}</definedName>
    <definedName name="______hom1" hidden="1">{#N/A,#N/A,FALSE,"Assessment";#N/A,#N/A,FALSE,"Staffing";#N/A,#N/A,FALSE,"Hires";#N/A,#N/A,FALSE,"Assumptions"}</definedName>
    <definedName name="______hom1_1" localSheetId="28" hidden="1">{#N/A,#N/A,FALSE,"Assessment";#N/A,#N/A,FALSE,"Staffing";#N/A,#N/A,FALSE,"Hires";#N/A,#N/A,FALSE,"Assumptions"}</definedName>
    <definedName name="______hom1_1" localSheetId="20" hidden="1">{#N/A,#N/A,FALSE,"Assessment";#N/A,#N/A,FALSE,"Staffing";#N/A,#N/A,FALSE,"Hires";#N/A,#N/A,FALSE,"Assumptions"}</definedName>
    <definedName name="______hom1_1" localSheetId="21" hidden="1">{#N/A,#N/A,FALSE,"Assessment";#N/A,#N/A,FALSE,"Staffing";#N/A,#N/A,FALSE,"Hires";#N/A,#N/A,FALSE,"Assumptions"}</definedName>
    <definedName name="______hom1_1" localSheetId="54" hidden="1">{#N/A,#N/A,FALSE,"Assessment";#N/A,#N/A,FALSE,"Staffing";#N/A,#N/A,FALSE,"Hires";#N/A,#N/A,FALSE,"Assumptions"}</definedName>
    <definedName name="______hom1_1" localSheetId="74" hidden="1">{#N/A,#N/A,FALSE,"Assessment";#N/A,#N/A,FALSE,"Staffing";#N/A,#N/A,FALSE,"Hires";#N/A,#N/A,FALSE,"Assumptions"}</definedName>
    <definedName name="______hom1_1" localSheetId="86" hidden="1">{#N/A,#N/A,FALSE,"Assessment";#N/A,#N/A,FALSE,"Staffing";#N/A,#N/A,FALSE,"Hires";#N/A,#N/A,FALSE,"Assumptions"}</definedName>
    <definedName name="______hom1_1" hidden="1">{#N/A,#N/A,FALSE,"Assessment";#N/A,#N/A,FALSE,"Staffing";#N/A,#N/A,FALSE,"Hires";#N/A,#N/A,FALSE,"Assumptions"}</definedName>
    <definedName name="______hom1_2" localSheetId="28" hidden="1">{#N/A,#N/A,FALSE,"Assessment";#N/A,#N/A,FALSE,"Staffing";#N/A,#N/A,FALSE,"Hires";#N/A,#N/A,FALSE,"Assumptions"}</definedName>
    <definedName name="______hom1_2" localSheetId="20" hidden="1">{#N/A,#N/A,FALSE,"Assessment";#N/A,#N/A,FALSE,"Staffing";#N/A,#N/A,FALSE,"Hires";#N/A,#N/A,FALSE,"Assumptions"}</definedName>
    <definedName name="______hom1_2" localSheetId="21" hidden="1">{#N/A,#N/A,FALSE,"Assessment";#N/A,#N/A,FALSE,"Staffing";#N/A,#N/A,FALSE,"Hires";#N/A,#N/A,FALSE,"Assumptions"}</definedName>
    <definedName name="______hom1_2" localSheetId="54" hidden="1">{#N/A,#N/A,FALSE,"Assessment";#N/A,#N/A,FALSE,"Staffing";#N/A,#N/A,FALSE,"Hires";#N/A,#N/A,FALSE,"Assumptions"}</definedName>
    <definedName name="______hom1_2" localSheetId="74" hidden="1">{#N/A,#N/A,FALSE,"Assessment";#N/A,#N/A,FALSE,"Staffing";#N/A,#N/A,FALSE,"Hires";#N/A,#N/A,FALSE,"Assumptions"}</definedName>
    <definedName name="______hom1_2" localSheetId="86" hidden="1">{#N/A,#N/A,FALSE,"Assessment";#N/A,#N/A,FALSE,"Staffing";#N/A,#N/A,FALSE,"Hires";#N/A,#N/A,FALSE,"Assumptions"}</definedName>
    <definedName name="______hom1_2" hidden="1">{#N/A,#N/A,FALSE,"Assessment";#N/A,#N/A,FALSE,"Staffing";#N/A,#N/A,FALSE,"Hires";#N/A,#N/A,FALSE,"Assumptions"}</definedName>
    <definedName name="______hom1_3" localSheetId="28" hidden="1">{#N/A,#N/A,FALSE,"Assessment";#N/A,#N/A,FALSE,"Staffing";#N/A,#N/A,FALSE,"Hires";#N/A,#N/A,FALSE,"Assumptions"}</definedName>
    <definedName name="______hom1_3" localSheetId="20" hidden="1">{#N/A,#N/A,FALSE,"Assessment";#N/A,#N/A,FALSE,"Staffing";#N/A,#N/A,FALSE,"Hires";#N/A,#N/A,FALSE,"Assumptions"}</definedName>
    <definedName name="______hom1_3" localSheetId="21" hidden="1">{#N/A,#N/A,FALSE,"Assessment";#N/A,#N/A,FALSE,"Staffing";#N/A,#N/A,FALSE,"Hires";#N/A,#N/A,FALSE,"Assumptions"}</definedName>
    <definedName name="______hom1_3" localSheetId="54" hidden="1">{#N/A,#N/A,FALSE,"Assessment";#N/A,#N/A,FALSE,"Staffing";#N/A,#N/A,FALSE,"Hires";#N/A,#N/A,FALSE,"Assumptions"}</definedName>
    <definedName name="______hom1_3" localSheetId="74" hidden="1">{#N/A,#N/A,FALSE,"Assessment";#N/A,#N/A,FALSE,"Staffing";#N/A,#N/A,FALSE,"Hires";#N/A,#N/A,FALSE,"Assumptions"}</definedName>
    <definedName name="______hom1_3" localSheetId="86" hidden="1">{#N/A,#N/A,FALSE,"Assessment";#N/A,#N/A,FALSE,"Staffing";#N/A,#N/A,FALSE,"Hires";#N/A,#N/A,FALSE,"Assumptions"}</definedName>
    <definedName name="______hom1_3" hidden="1">{#N/A,#N/A,FALSE,"Assessment";#N/A,#N/A,FALSE,"Staffing";#N/A,#N/A,FALSE,"Hires";#N/A,#N/A,FALSE,"Assumptions"}</definedName>
    <definedName name="______hom1_4" localSheetId="28" hidden="1">{#N/A,#N/A,FALSE,"Assessment";#N/A,#N/A,FALSE,"Staffing";#N/A,#N/A,FALSE,"Hires";#N/A,#N/A,FALSE,"Assumptions"}</definedName>
    <definedName name="______hom1_4" localSheetId="20" hidden="1">{#N/A,#N/A,FALSE,"Assessment";#N/A,#N/A,FALSE,"Staffing";#N/A,#N/A,FALSE,"Hires";#N/A,#N/A,FALSE,"Assumptions"}</definedName>
    <definedName name="______hom1_4" localSheetId="21" hidden="1">{#N/A,#N/A,FALSE,"Assessment";#N/A,#N/A,FALSE,"Staffing";#N/A,#N/A,FALSE,"Hires";#N/A,#N/A,FALSE,"Assumptions"}</definedName>
    <definedName name="______hom1_4" localSheetId="54" hidden="1">{#N/A,#N/A,FALSE,"Assessment";#N/A,#N/A,FALSE,"Staffing";#N/A,#N/A,FALSE,"Hires";#N/A,#N/A,FALSE,"Assumptions"}</definedName>
    <definedName name="______hom1_4" localSheetId="74" hidden="1">{#N/A,#N/A,FALSE,"Assessment";#N/A,#N/A,FALSE,"Staffing";#N/A,#N/A,FALSE,"Hires";#N/A,#N/A,FALSE,"Assumptions"}</definedName>
    <definedName name="______hom1_4" localSheetId="86" hidden="1">{#N/A,#N/A,FALSE,"Assessment";#N/A,#N/A,FALSE,"Staffing";#N/A,#N/A,FALSE,"Hires";#N/A,#N/A,FALSE,"Assumptions"}</definedName>
    <definedName name="______hom1_4" hidden="1">{#N/A,#N/A,FALSE,"Assessment";#N/A,#N/A,FALSE,"Staffing";#N/A,#N/A,FALSE,"Hires";#N/A,#N/A,FALSE,"Assumptions"}</definedName>
    <definedName name="______k1" localSheetId="28" hidden="1">{#N/A,#N/A,FALSE,"Assessment";#N/A,#N/A,FALSE,"Staffing";#N/A,#N/A,FALSE,"Hires";#N/A,#N/A,FALSE,"Assumptions"}</definedName>
    <definedName name="______k1" localSheetId="20" hidden="1">{#N/A,#N/A,FALSE,"Assessment";#N/A,#N/A,FALSE,"Staffing";#N/A,#N/A,FALSE,"Hires";#N/A,#N/A,FALSE,"Assumptions"}</definedName>
    <definedName name="______k1" localSheetId="21" hidden="1">{#N/A,#N/A,FALSE,"Assessment";#N/A,#N/A,FALSE,"Staffing";#N/A,#N/A,FALSE,"Hires";#N/A,#N/A,FALSE,"Assumptions"}</definedName>
    <definedName name="______k1" localSheetId="43" hidden="1">{#N/A,#N/A,FALSE,"Assessment";#N/A,#N/A,FALSE,"Staffing";#N/A,#N/A,FALSE,"Hires";#N/A,#N/A,FALSE,"Assumptions"}</definedName>
    <definedName name="______k1" localSheetId="74" hidden="1">{#N/A,#N/A,FALSE,"Assessment";#N/A,#N/A,FALSE,"Staffing";#N/A,#N/A,FALSE,"Hires";#N/A,#N/A,FALSE,"Assumptions"}</definedName>
    <definedName name="______k1" localSheetId="63" hidden="1">{#N/A,#N/A,FALSE,"Assessment";#N/A,#N/A,FALSE,"Staffing";#N/A,#N/A,FALSE,"Hires";#N/A,#N/A,FALSE,"Assumptions"}</definedName>
    <definedName name="______k1" localSheetId="86" hidden="1">{#N/A,#N/A,FALSE,"Assessment";#N/A,#N/A,FALSE,"Staffing";#N/A,#N/A,FALSE,"Hires";#N/A,#N/A,FALSE,"Assumptions"}</definedName>
    <definedName name="______k1" hidden="1">{#N/A,#N/A,FALSE,"Assessment";#N/A,#N/A,FALSE,"Staffing";#N/A,#N/A,FALSE,"Hires";#N/A,#N/A,FALSE,"Assumptions"}</definedName>
    <definedName name="______k1_1" localSheetId="28" hidden="1">{#N/A,#N/A,FALSE,"Assessment";#N/A,#N/A,FALSE,"Staffing";#N/A,#N/A,FALSE,"Hires";#N/A,#N/A,FALSE,"Assumptions"}</definedName>
    <definedName name="______k1_1" localSheetId="20" hidden="1">{#N/A,#N/A,FALSE,"Assessment";#N/A,#N/A,FALSE,"Staffing";#N/A,#N/A,FALSE,"Hires";#N/A,#N/A,FALSE,"Assumptions"}</definedName>
    <definedName name="______k1_1" localSheetId="21" hidden="1">{#N/A,#N/A,FALSE,"Assessment";#N/A,#N/A,FALSE,"Staffing";#N/A,#N/A,FALSE,"Hires";#N/A,#N/A,FALSE,"Assumptions"}</definedName>
    <definedName name="______k1_1" localSheetId="54" hidden="1">{#N/A,#N/A,FALSE,"Assessment";#N/A,#N/A,FALSE,"Staffing";#N/A,#N/A,FALSE,"Hires";#N/A,#N/A,FALSE,"Assumptions"}</definedName>
    <definedName name="______k1_1" localSheetId="74" hidden="1">{#N/A,#N/A,FALSE,"Assessment";#N/A,#N/A,FALSE,"Staffing";#N/A,#N/A,FALSE,"Hires";#N/A,#N/A,FALSE,"Assumptions"}</definedName>
    <definedName name="______k1_1" localSheetId="86" hidden="1">{#N/A,#N/A,FALSE,"Assessment";#N/A,#N/A,FALSE,"Staffing";#N/A,#N/A,FALSE,"Hires";#N/A,#N/A,FALSE,"Assumptions"}</definedName>
    <definedName name="______k1_1" hidden="1">{#N/A,#N/A,FALSE,"Assessment";#N/A,#N/A,FALSE,"Staffing";#N/A,#N/A,FALSE,"Hires";#N/A,#N/A,FALSE,"Assumptions"}</definedName>
    <definedName name="______k1_2" localSheetId="28" hidden="1">{#N/A,#N/A,FALSE,"Assessment";#N/A,#N/A,FALSE,"Staffing";#N/A,#N/A,FALSE,"Hires";#N/A,#N/A,FALSE,"Assumptions"}</definedName>
    <definedName name="______k1_2" localSheetId="20" hidden="1">{#N/A,#N/A,FALSE,"Assessment";#N/A,#N/A,FALSE,"Staffing";#N/A,#N/A,FALSE,"Hires";#N/A,#N/A,FALSE,"Assumptions"}</definedName>
    <definedName name="______k1_2" localSheetId="21" hidden="1">{#N/A,#N/A,FALSE,"Assessment";#N/A,#N/A,FALSE,"Staffing";#N/A,#N/A,FALSE,"Hires";#N/A,#N/A,FALSE,"Assumptions"}</definedName>
    <definedName name="______k1_2" localSheetId="54" hidden="1">{#N/A,#N/A,FALSE,"Assessment";#N/A,#N/A,FALSE,"Staffing";#N/A,#N/A,FALSE,"Hires";#N/A,#N/A,FALSE,"Assumptions"}</definedName>
    <definedName name="______k1_2" localSheetId="74" hidden="1">{#N/A,#N/A,FALSE,"Assessment";#N/A,#N/A,FALSE,"Staffing";#N/A,#N/A,FALSE,"Hires";#N/A,#N/A,FALSE,"Assumptions"}</definedName>
    <definedName name="______k1_2" localSheetId="86" hidden="1">{#N/A,#N/A,FALSE,"Assessment";#N/A,#N/A,FALSE,"Staffing";#N/A,#N/A,FALSE,"Hires";#N/A,#N/A,FALSE,"Assumptions"}</definedName>
    <definedName name="______k1_2" hidden="1">{#N/A,#N/A,FALSE,"Assessment";#N/A,#N/A,FALSE,"Staffing";#N/A,#N/A,FALSE,"Hires";#N/A,#N/A,FALSE,"Assumptions"}</definedName>
    <definedName name="______k1_3" localSheetId="28" hidden="1">{#N/A,#N/A,FALSE,"Assessment";#N/A,#N/A,FALSE,"Staffing";#N/A,#N/A,FALSE,"Hires";#N/A,#N/A,FALSE,"Assumptions"}</definedName>
    <definedName name="______k1_3" localSheetId="20" hidden="1">{#N/A,#N/A,FALSE,"Assessment";#N/A,#N/A,FALSE,"Staffing";#N/A,#N/A,FALSE,"Hires";#N/A,#N/A,FALSE,"Assumptions"}</definedName>
    <definedName name="______k1_3" localSheetId="21" hidden="1">{#N/A,#N/A,FALSE,"Assessment";#N/A,#N/A,FALSE,"Staffing";#N/A,#N/A,FALSE,"Hires";#N/A,#N/A,FALSE,"Assumptions"}</definedName>
    <definedName name="______k1_3" localSheetId="54" hidden="1">{#N/A,#N/A,FALSE,"Assessment";#N/A,#N/A,FALSE,"Staffing";#N/A,#N/A,FALSE,"Hires";#N/A,#N/A,FALSE,"Assumptions"}</definedName>
    <definedName name="______k1_3" localSheetId="74" hidden="1">{#N/A,#N/A,FALSE,"Assessment";#N/A,#N/A,FALSE,"Staffing";#N/A,#N/A,FALSE,"Hires";#N/A,#N/A,FALSE,"Assumptions"}</definedName>
    <definedName name="______k1_3" localSheetId="86" hidden="1">{#N/A,#N/A,FALSE,"Assessment";#N/A,#N/A,FALSE,"Staffing";#N/A,#N/A,FALSE,"Hires";#N/A,#N/A,FALSE,"Assumptions"}</definedName>
    <definedName name="______k1_3" hidden="1">{#N/A,#N/A,FALSE,"Assessment";#N/A,#N/A,FALSE,"Staffing";#N/A,#N/A,FALSE,"Hires";#N/A,#N/A,FALSE,"Assumptions"}</definedName>
    <definedName name="______k1_4" localSheetId="28" hidden="1">{#N/A,#N/A,FALSE,"Assessment";#N/A,#N/A,FALSE,"Staffing";#N/A,#N/A,FALSE,"Hires";#N/A,#N/A,FALSE,"Assumptions"}</definedName>
    <definedName name="______k1_4" localSheetId="20" hidden="1">{#N/A,#N/A,FALSE,"Assessment";#N/A,#N/A,FALSE,"Staffing";#N/A,#N/A,FALSE,"Hires";#N/A,#N/A,FALSE,"Assumptions"}</definedName>
    <definedName name="______k1_4" localSheetId="21" hidden="1">{#N/A,#N/A,FALSE,"Assessment";#N/A,#N/A,FALSE,"Staffing";#N/A,#N/A,FALSE,"Hires";#N/A,#N/A,FALSE,"Assumptions"}</definedName>
    <definedName name="______k1_4" localSheetId="54" hidden="1">{#N/A,#N/A,FALSE,"Assessment";#N/A,#N/A,FALSE,"Staffing";#N/A,#N/A,FALSE,"Hires";#N/A,#N/A,FALSE,"Assumptions"}</definedName>
    <definedName name="______k1_4" localSheetId="74" hidden="1">{#N/A,#N/A,FALSE,"Assessment";#N/A,#N/A,FALSE,"Staffing";#N/A,#N/A,FALSE,"Hires";#N/A,#N/A,FALSE,"Assumptions"}</definedName>
    <definedName name="______k1_4" localSheetId="86" hidden="1">{#N/A,#N/A,FALSE,"Assessment";#N/A,#N/A,FALSE,"Staffing";#N/A,#N/A,FALSE,"Hires";#N/A,#N/A,FALSE,"Assumptions"}</definedName>
    <definedName name="______k1_4" hidden="1">{#N/A,#N/A,FALSE,"Assessment";#N/A,#N/A,FALSE,"Staffing";#N/A,#N/A,FALSE,"Hires";#N/A,#N/A,FALSE,"Assumptions"}</definedName>
    <definedName name="______kk1" localSheetId="28" hidden="1">{#N/A,#N/A,FALSE,"Assessment";#N/A,#N/A,FALSE,"Staffing";#N/A,#N/A,FALSE,"Hires";#N/A,#N/A,FALSE,"Assumptions"}</definedName>
    <definedName name="______kk1" localSheetId="20" hidden="1">{#N/A,#N/A,FALSE,"Assessment";#N/A,#N/A,FALSE,"Staffing";#N/A,#N/A,FALSE,"Hires";#N/A,#N/A,FALSE,"Assumptions"}</definedName>
    <definedName name="______kk1" localSheetId="21" hidden="1">{#N/A,#N/A,FALSE,"Assessment";#N/A,#N/A,FALSE,"Staffing";#N/A,#N/A,FALSE,"Hires";#N/A,#N/A,FALSE,"Assumptions"}</definedName>
    <definedName name="______kk1" localSheetId="43" hidden="1">{#N/A,#N/A,FALSE,"Assessment";#N/A,#N/A,FALSE,"Staffing";#N/A,#N/A,FALSE,"Hires";#N/A,#N/A,FALSE,"Assumptions"}</definedName>
    <definedName name="______kk1" localSheetId="74" hidden="1">{#N/A,#N/A,FALSE,"Assessment";#N/A,#N/A,FALSE,"Staffing";#N/A,#N/A,FALSE,"Hires";#N/A,#N/A,FALSE,"Assumptions"}</definedName>
    <definedName name="______kk1" localSheetId="63" hidden="1">{#N/A,#N/A,FALSE,"Assessment";#N/A,#N/A,FALSE,"Staffing";#N/A,#N/A,FALSE,"Hires";#N/A,#N/A,FALSE,"Assumptions"}</definedName>
    <definedName name="______kk1" localSheetId="86" hidden="1">{#N/A,#N/A,FALSE,"Assessment";#N/A,#N/A,FALSE,"Staffing";#N/A,#N/A,FALSE,"Hires";#N/A,#N/A,FALSE,"Assumptions"}</definedName>
    <definedName name="______kk1" hidden="1">{#N/A,#N/A,FALSE,"Assessment";#N/A,#N/A,FALSE,"Staffing";#N/A,#N/A,FALSE,"Hires";#N/A,#N/A,FALSE,"Assumptions"}</definedName>
    <definedName name="______kk1_1" localSheetId="28" hidden="1">{#N/A,#N/A,FALSE,"Assessment";#N/A,#N/A,FALSE,"Staffing";#N/A,#N/A,FALSE,"Hires";#N/A,#N/A,FALSE,"Assumptions"}</definedName>
    <definedName name="______kk1_1" localSheetId="20" hidden="1">{#N/A,#N/A,FALSE,"Assessment";#N/A,#N/A,FALSE,"Staffing";#N/A,#N/A,FALSE,"Hires";#N/A,#N/A,FALSE,"Assumptions"}</definedName>
    <definedName name="______kk1_1" localSheetId="21" hidden="1">{#N/A,#N/A,FALSE,"Assessment";#N/A,#N/A,FALSE,"Staffing";#N/A,#N/A,FALSE,"Hires";#N/A,#N/A,FALSE,"Assumptions"}</definedName>
    <definedName name="______kk1_1" localSheetId="54" hidden="1">{#N/A,#N/A,FALSE,"Assessment";#N/A,#N/A,FALSE,"Staffing";#N/A,#N/A,FALSE,"Hires";#N/A,#N/A,FALSE,"Assumptions"}</definedName>
    <definedName name="______kk1_1" localSheetId="74" hidden="1">{#N/A,#N/A,FALSE,"Assessment";#N/A,#N/A,FALSE,"Staffing";#N/A,#N/A,FALSE,"Hires";#N/A,#N/A,FALSE,"Assumptions"}</definedName>
    <definedName name="______kk1_1" localSheetId="86" hidden="1">{#N/A,#N/A,FALSE,"Assessment";#N/A,#N/A,FALSE,"Staffing";#N/A,#N/A,FALSE,"Hires";#N/A,#N/A,FALSE,"Assumptions"}</definedName>
    <definedName name="______kk1_1" hidden="1">{#N/A,#N/A,FALSE,"Assessment";#N/A,#N/A,FALSE,"Staffing";#N/A,#N/A,FALSE,"Hires";#N/A,#N/A,FALSE,"Assumptions"}</definedName>
    <definedName name="______kk1_2" localSheetId="28" hidden="1">{#N/A,#N/A,FALSE,"Assessment";#N/A,#N/A,FALSE,"Staffing";#N/A,#N/A,FALSE,"Hires";#N/A,#N/A,FALSE,"Assumptions"}</definedName>
    <definedName name="______kk1_2" localSheetId="20" hidden="1">{#N/A,#N/A,FALSE,"Assessment";#N/A,#N/A,FALSE,"Staffing";#N/A,#N/A,FALSE,"Hires";#N/A,#N/A,FALSE,"Assumptions"}</definedName>
    <definedName name="______kk1_2" localSheetId="21" hidden="1">{#N/A,#N/A,FALSE,"Assessment";#N/A,#N/A,FALSE,"Staffing";#N/A,#N/A,FALSE,"Hires";#N/A,#N/A,FALSE,"Assumptions"}</definedName>
    <definedName name="______kk1_2" localSheetId="54" hidden="1">{#N/A,#N/A,FALSE,"Assessment";#N/A,#N/A,FALSE,"Staffing";#N/A,#N/A,FALSE,"Hires";#N/A,#N/A,FALSE,"Assumptions"}</definedName>
    <definedName name="______kk1_2" localSheetId="74" hidden="1">{#N/A,#N/A,FALSE,"Assessment";#N/A,#N/A,FALSE,"Staffing";#N/A,#N/A,FALSE,"Hires";#N/A,#N/A,FALSE,"Assumptions"}</definedName>
    <definedName name="______kk1_2" localSheetId="86" hidden="1">{#N/A,#N/A,FALSE,"Assessment";#N/A,#N/A,FALSE,"Staffing";#N/A,#N/A,FALSE,"Hires";#N/A,#N/A,FALSE,"Assumptions"}</definedName>
    <definedName name="______kk1_2" hidden="1">{#N/A,#N/A,FALSE,"Assessment";#N/A,#N/A,FALSE,"Staffing";#N/A,#N/A,FALSE,"Hires";#N/A,#N/A,FALSE,"Assumptions"}</definedName>
    <definedName name="______kk1_3" localSheetId="28" hidden="1">{#N/A,#N/A,FALSE,"Assessment";#N/A,#N/A,FALSE,"Staffing";#N/A,#N/A,FALSE,"Hires";#N/A,#N/A,FALSE,"Assumptions"}</definedName>
    <definedName name="______kk1_3" localSheetId="20" hidden="1">{#N/A,#N/A,FALSE,"Assessment";#N/A,#N/A,FALSE,"Staffing";#N/A,#N/A,FALSE,"Hires";#N/A,#N/A,FALSE,"Assumptions"}</definedName>
    <definedName name="______kk1_3" localSheetId="21" hidden="1">{#N/A,#N/A,FALSE,"Assessment";#N/A,#N/A,FALSE,"Staffing";#N/A,#N/A,FALSE,"Hires";#N/A,#N/A,FALSE,"Assumptions"}</definedName>
    <definedName name="______kk1_3" localSheetId="54" hidden="1">{#N/A,#N/A,FALSE,"Assessment";#N/A,#N/A,FALSE,"Staffing";#N/A,#N/A,FALSE,"Hires";#N/A,#N/A,FALSE,"Assumptions"}</definedName>
    <definedName name="______kk1_3" localSheetId="74" hidden="1">{#N/A,#N/A,FALSE,"Assessment";#N/A,#N/A,FALSE,"Staffing";#N/A,#N/A,FALSE,"Hires";#N/A,#N/A,FALSE,"Assumptions"}</definedName>
    <definedName name="______kk1_3" localSheetId="86" hidden="1">{#N/A,#N/A,FALSE,"Assessment";#N/A,#N/A,FALSE,"Staffing";#N/A,#N/A,FALSE,"Hires";#N/A,#N/A,FALSE,"Assumptions"}</definedName>
    <definedName name="______kk1_3" hidden="1">{#N/A,#N/A,FALSE,"Assessment";#N/A,#N/A,FALSE,"Staffing";#N/A,#N/A,FALSE,"Hires";#N/A,#N/A,FALSE,"Assumptions"}</definedName>
    <definedName name="______kk1_4" localSheetId="28" hidden="1">{#N/A,#N/A,FALSE,"Assessment";#N/A,#N/A,FALSE,"Staffing";#N/A,#N/A,FALSE,"Hires";#N/A,#N/A,FALSE,"Assumptions"}</definedName>
    <definedName name="______kk1_4" localSheetId="20" hidden="1">{#N/A,#N/A,FALSE,"Assessment";#N/A,#N/A,FALSE,"Staffing";#N/A,#N/A,FALSE,"Hires";#N/A,#N/A,FALSE,"Assumptions"}</definedName>
    <definedName name="______kk1_4" localSheetId="21" hidden="1">{#N/A,#N/A,FALSE,"Assessment";#N/A,#N/A,FALSE,"Staffing";#N/A,#N/A,FALSE,"Hires";#N/A,#N/A,FALSE,"Assumptions"}</definedName>
    <definedName name="______kk1_4" localSheetId="54" hidden="1">{#N/A,#N/A,FALSE,"Assessment";#N/A,#N/A,FALSE,"Staffing";#N/A,#N/A,FALSE,"Hires";#N/A,#N/A,FALSE,"Assumptions"}</definedName>
    <definedName name="______kk1_4" localSheetId="74" hidden="1">{#N/A,#N/A,FALSE,"Assessment";#N/A,#N/A,FALSE,"Staffing";#N/A,#N/A,FALSE,"Hires";#N/A,#N/A,FALSE,"Assumptions"}</definedName>
    <definedName name="______kk1_4" localSheetId="86" hidden="1">{#N/A,#N/A,FALSE,"Assessment";#N/A,#N/A,FALSE,"Staffing";#N/A,#N/A,FALSE,"Hires";#N/A,#N/A,FALSE,"Assumptions"}</definedName>
    <definedName name="______kk1_4" hidden="1">{#N/A,#N/A,FALSE,"Assessment";#N/A,#N/A,FALSE,"Staffing";#N/A,#N/A,FALSE,"Hires";#N/A,#N/A,FALSE,"Assumptions"}</definedName>
    <definedName name="______KKK1" localSheetId="28" hidden="1">{#N/A,#N/A,FALSE,"Assessment";#N/A,#N/A,FALSE,"Staffing";#N/A,#N/A,FALSE,"Hires";#N/A,#N/A,FALSE,"Assumptions"}</definedName>
    <definedName name="______KKK1" localSheetId="20" hidden="1">{#N/A,#N/A,FALSE,"Assessment";#N/A,#N/A,FALSE,"Staffing";#N/A,#N/A,FALSE,"Hires";#N/A,#N/A,FALSE,"Assumptions"}</definedName>
    <definedName name="______KKK1" localSheetId="21" hidden="1">{#N/A,#N/A,FALSE,"Assessment";#N/A,#N/A,FALSE,"Staffing";#N/A,#N/A,FALSE,"Hires";#N/A,#N/A,FALSE,"Assumptions"}</definedName>
    <definedName name="______KKK1" localSheetId="43" hidden="1">{#N/A,#N/A,FALSE,"Assessment";#N/A,#N/A,FALSE,"Staffing";#N/A,#N/A,FALSE,"Hires";#N/A,#N/A,FALSE,"Assumptions"}</definedName>
    <definedName name="______KKK1" localSheetId="74" hidden="1">{#N/A,#N/A,FALSE,"Assessment";#N/A,#N/A,FALSE,"Staffing";#N/A,#N/A,FALSE,"Hires";#N/A,#N/A,FALSE,"Assumptions"}</definedName>
    <definedName name="______KKK1" localSheetId="63" hidden="1">{#N/A,#N/A,FALSE,"Assessment";#N/A,#N/A,FALSE,"Staffing";#N/A,#N/A,FALSE,"Hires";#N/A,#N/A,FALSE,"Assumptions"}</definedName>
    <definedName name="______KKK1" localSheetId="86" hidden="1">{#N/A,#N/A,FALSE,"Assessment";#N/A,#N/A,FALSE,"Staffing";#N/A,#N/A,FALSE,"Hires";#N/A,#N/A,FALSE,"Assumptions"}</definedName>
    <definedName name="______KKK1" hidden="1">{#N/A,#N/A,FALSE,"Assessment";#N/A,#N/A,FALSE,"Staffing";#N/A,#N/A,FALSE,"Hires";#N/A,#N/A,FALSE,"Assumptions"}</definedName>
    <definedName name="______KKK1_1" localSheetId="28" hidden="1">{#N/A,#N/A,FALSE,"Assessment";#N/A,#N/A,FALSE,"Staffing";#N/A,#N/A,FALSE,"Hires";#N/A,#N/A,FALSE,"Assumptions"}</definedName>
    <definedName name="______KKK1_1" localSheetId="20" hidden="1">{#N/A,#N/A,FALSE,"Assessment";#N/A,#N/A,FALSE,"Staffing";#N/A,#N/A,FALSE,"Hires";#N/A,#N/A,FALSE,"Assumptions"}</definedName>
    <definedName name="______KKK1_1" localSheetId="21" hidden="1">{#N/A,#N/A,FALSE,"Assessment";#N/A,#N/A,FALSE,"Staffing";#N/A,#N/A,FALSE,"Hires";#N/A,#N/A,FALSE,"Assumptions"}</definedName>
    <definedName name="______KKK1_1" localSheetId="54" hidden="1">{#N/A,#N/A,FALSE,"Assessment";#N/A,#N/A,FALSE,"Staffing";#N/A,#N/A,FALSE,"Hires";#N/A,#N/A,FALSE,"Assumptions"}</definedName>
    <definedName name="______KKK1_1" localSheetId="74" hidden="1">{#N/A,#N/A,FALSE,"Assessment";#N/A,#N/A,FALSE,"Staffing";#N/A,#N/A,FALSE,"Hires";#N/A,#N/A,FALSE,"Assumptions"}</definedName>
    <definedName name="______KKK1_1" localSheetId="86" hidden="1">{#N/A,#N/A,FALSE,"Assessment";#N/A,#N/A,FALSE,"Staffing";#N/A,#N/A,FALSE,"Hires";#N/A,#N/A,FALSE,"Assumptions"}</definedName>
    <definedName name="______KKK1_1" hidden="1">{#N/A,#N/A,FALSE,"Assessment";#N/A,#N/A,FALSE,"Staffing";#N/A,#N/A,FALSE,"Hires";#N/A,#N/A,FALSE,"Assumptions"}</definedName>
    <definedName name="______KKK1_2" localSheetId="28" hidden="1">{#N/A,#N/A,FALSE,"Assessment";#N/A,#N/A,FALSE,"Staffing";#N/A,#N/A,FALSE,"Hires";#N/A,#N/A,FALSE,"Assumptions"}</definedName>
    <definedName name="______KKK1_2" localSheetId="20" hidden="1">{#N/A,#N/A,FALSE,"Assessment";#N/A,#N/A,FALSE,"Staffing";#N/A,#N/A,FALSE,"Hires";#N/A,#N/A,FALSE,"Assumptions"}</definedName>
    <definedName name="______KKK1_2" localSheetId="21" hidden="1">{#N/A,#N/A,FALSE,"Assessment";#N/A,#N/A,FALSE,"Staffing";#N/A,#N/A,FALSE,"Hires";#N/A,#N/A,FALSE,"Assumptions"}</definedName>
    <definedName name="______KKK1_2" localSheetId="54" hidden="1">{#N/A,#N/A,FALSE,"Assessment";#N/A,#N/A,FALSE,"Staffing";#N/A,#N/A,FALSE,"Hires";#N/A,#N/A,FALSE,"Assumptions"}</definedName>
    <definedName name="______KKK1_2" localSheetId="74" hidden="1">{#N/A,#N/A,FALSE,"Assessment";#N/A,#N/A,FALSE,"Staffing";#N/A,#N/A,FALSE,"Hires";#N/A,#N/A,FALSE,"Assumptions"}</definedName>
    <definedName name="______KKK1_2" localSheetId="86" hidden="1">{#N/A,#N/A,FALSE,"Assessment";#N/A,#N/A,FALSE,"Staffing";#N/A,#N/A,FALSE,"Hires";#N/A,#N/A,FALSE,"Assumptions"}</definedName>
    <definedName name="______KKK1_2" hidden="1">{#N/A,#N/A,FALSE,"Assessment";#N/A,#N/A,FALSE,"Staffing";#N/A,#N/A,FALSE,"Hires";#N/A,#N/A,FALSE,"Assumptions"}</definedName>
    <definedName name="______KKK1_3" localSheetId="28" hidden="1">{#N/A,#N/A,FALSE,"Assessment";#N/A,#N/A,FALSE,"Staffing";#N/A,#N/A,FALSE,"Hires";#N/A,#N/A,FALSE,"Assumptions"}</definedName>
    <definedName name="______KKK1_3" localSheetId="20" hidden="1">{#N/A,#N/A,FALSE,"Assessment";#N/A,#N/A,FALSE,"Staffing";#N/A,#N/A,FALSE,"Hires";#N/A,#N/A,FALSE,"Assumptions"}</definedName>
    <definedName name="______KKK1_3" localSheetId="21" hidden="1">{#N/A,#N/A,FALSE,"Assessment";#N/A,#N/A,FALSE,"Staffing";#N/A,#N/A,FALSE,"Hires";#N/A,#N/A,FALSE,"Assumptions"}</definedName>
    <definedName name="______KKK1_3" localSheetId="54" hidden="1">{#N/A,#N/A,FALSE,"Assessment";#N/A,#N/A,FALSE,"Staffing";#N/A,#N/A,FALSE,"Hires";#N/A,#N/A,FALSE,"Assumptions"}</definedName>
    <definedName name="______KKK1_3" localSheetId="74" hidden="1">{#N/A,#N/A,FALSE,"Assessment";#N/A,#N/A,FALSE,"Staffing";#N/A,#N/A,FALSE,"Hires";#N/A,#N/A,FALSE,"Assumptions"}</definedName>
    <definedName name="______KKK1_3" localSheetId="86" hidden="1">{#N/A,#N/A,FALSE,"Assessment";#N/A,#N/A,FALSE,"Staffing";#N/A,#N/A,FALSE,"Hires";#N/A,#N/A,FALSE,"Assumptions"}</definedName>
    <definedName name="______KKK1_3" hidden="1">{#N/A,#N/A,FALSE,"Assessment";#N/A,#N/A,FALSE,"Staffing";#N/A,#N/A,FALSE,"Hires";#N/A,#N/A,FALSE,"Assumptions"}</definedName>
    <definedName name="______KKK1_4" localSheetId="28" hidden="1">{#N/A,#N/A,FALSE,"Assessment";#N/A,#N/A,FALSE,"Staffing";#N/A,#N/A,FALSE,"Hires";#N/A,#N/A,FALSE,"Assumptions"}</definedName>
    <definedName name="______KKK1_4" localSheetId="20" hidden="1">{#N/A,#N/A,FALSE,"Assessment";#N/A,#N/A,FALSE,"Staffing";#N/A,#N/A,FALSE,"Hires";#N/A,#N/A,FALSE,"Assumptions"}</definedName>
    <definedName name="______KKK1_4" localSheetId="21" hidden="1">{#N/A,#N/A,FALSE,"Assessment";#N/A,#N/A,FALSE,"Staffing";#N/A,#N/A,FALSE,"Hires";#N/A,#N/A,FALSE,"Assumptions"}</definedName>
    <definedName name="______KKK1_4" localSheetId="54" hidden="1">{#N/A,#N/A,FALSE,"Assessment";#N/A,#N/A,FALSE,"Staffing";#N/A,#N/A,FALSE,"Hires";#N/A,#N/A,FALSE,"Assumptions"}</definedName>
    <definedName name="______KKK1_4" localSheetId="74" hidden="1">{#N/A,#N/A,FALSE,"Assessment";#N/A,#N/A,FALSE,"Staffing";#N/A,#N/A,FALSE,"Hires";#N/A,#N/A,FALSE,"Assumptions"}</definedName>
    <definedName name="______KKK1_4" localSheetId="86" hidden="1">{#N/A,#N/A,FALSE,"Assessment";#N/A,#N/A,FALSE,"Staffing";#N/A,#N/A,FALSE,"Hires";#N/A,#N/A,FALSE,"Assumptions"}</definedName>
    <definedName name="______KKK1_4" hidden="1">{#N/A,#N/A,FALSE,"Assessment";#N/A,#N/A,FALSE,"Staffing";#N/A,#N/A,FALSE,"Hires";#N/A,#N/A,FALSE,"Assumptions"}</definedName>
    <definedName name="______w2" localSheetId="28" hidden="1">{"Model Summary",#N/A,FALSE,"Print Chart";"Holdco",#N/A,FALSE,"Print Chart";"Genco",#N/A,FALSE,"Print Chart";"Servco",#N/A,FALSE,"Print Chart";"Genco_Detail",#N/A,FALSE,"Summary Financials";"Servco_Detail",#N/A,FALSE,"Summary Financials"}</definedName>
    <definedName name="______w2" localSheetId="20" hidden="1">{"Model Summary",#N/A,FALSE,"Print Chart";"Holdco",#N/A,FALSE,"Print Chart";"Genco",#N/A,FALSE,"Print Chart";"Servco",#N/A,FALSE,"Print Chart";"Genco_Detail",#N/A,FALSE,"Summary Financials";"Servco_Detail",#N/A,FALSE,"Summary Financials"}</definedName>
    <definedName name="______w2" localSheetId="21" hidden="1">{"Model Summary",#N/A,FALSE,"Print Chart";"Holdco",#N/A,FALSE,"Print Chart";"Genco",#N/A,FALSE,"Print Chart";"Servco",#N/A,FALSE,"Print Chart";"Genco_Detail",#N/A,FALSE,"Summary Financials";"Servco_Detail",#N/A,FALSE,"Summary Financials"}</definedName>
    <definedName name="______w2" localSheetId="43" hidden="1">{"Model Summary",#N/A,FALSE,"Print Chart";"Holdco",#N/A,FALSE,"Print Chart";"Genco",#N/A,FALSE,"Print Chart";"Servco",#N/A,FALSE,"Print Chart";"Genco_Detail",#N/A,FALSE,"Summary Financials";"Servco_Detail",#N/A,FALSE,"Summary Financials"}</definedName>
    <definedName name="______w2" localSheetId="74" hidden="1">{"Model Summary",#N/A,FALSE,"Print Chart";"Holdco",#N/A,FALSE,"Print Chart";"Genco",#N/A,FALSE,"Print Chart";"Servco",#N/A,FALSE,"Print Chart";"Genco_Detail",#N/A,FALSE,"Summary Financials";"Servco_Detail",#N/A,FALSE,"Summary Financials"}</definedName>
    <definedName name="______w2" localSheetId="63" hidden="1">{"Model Summary",#N/A,FALSE,"Print Chart";"Holdco",#N/A,FALSE,"Print Chart";"Genco",#N/A,FALSE,"Print Chart";"Servco",#N/A,FALSE,"Print Chart";"Genco_Detail",#N/A,FALSE,"Summary Financials";"Servco_Detail",#N/A,FALSE,"Summary Financials"}</definedName>
    <definedName name="______w2" localSheetId="86"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2_1" localSheetId="28" hidden="1">{"Model Summary",#N/A,FALSE,"Print Chart";"Holdco",#N/A,FALSE,"Print Chart";"Genco",#N/A,FALSE,"Print Chart";"Servco",#N/A,FALSE,"Print Chart";"Genco_Detail",#N/A,FALSE,"Summary Financials";"Servco_Detail",#N/A,FALSE,"Summary Financials"}</definedName>
    <definedName name="______w2_1" localSheetId="20" hidden="1">{"Model Summary",#N/A,FALSE,"Print Chart";"Holdco",#N/A,FALSE,"Print Chart";"Genco",#N/A,FALSE,"Print Chart";"Servco",#N/A,FALSE,"Print Chart";"Genco_Detail",#N/A,FALSE,"Summary Financials";"Servco_Detail",#N/A,FALSE,"Summary Financials"}</definedName>
    <definedName name="______w2_1" localSheetId="21" hidden="1">{"Model Summary",#N/A,FALSE,"Print Chart";"Holdco",#N/A,FALSE,"Print Chart";"Genco",#N/A,FALSE,"Print Chart";"Servco",#N/A,FALSE,"Print Chart";"Genco_Detail",#N/A,FALSE,"Summary Financials";"Servco_Detail",#N/A,FALSE,"Summary Financials"}</definedName>
    <definedName name="______w2_1" localSheetId="54" hidden="1">{"Model Summary",#N/A,FALSE,"Print Chart";"Holdco",#N/A,FALSE,"Print Chart";"Genco",#N/A,FALSE,"Print Chart";"Servco",#N/A,FALSE,"Print Chart";"Genco_Detail",#N/A,FALSE,"Summary Financials";"Servco_Detail",#N/A,FALSE,"Summary Financials"}</definedName>
    <definedName name="______w2_1" localSheetId="74" hidden="1">{"Model Summary",#N/A,FALSE,"Print Chart";"Holdco",#N/A,FALSE,"Print Chart";"Genco",#N/A,FALSE,"Print Chart";"Servco",#N/A,FALSE,"Print Chart";"Genco_Detail",#N/A,FALSE,"Summary Financials";"Servco_Detail",#N/A,FALSE,"Summary Financials"}</definedName>
    <definedName name="______w2_1" localSheetId="86" hidden="1">{"Model Summary",#N/A,FALSE,"Print Chart";"Holdco",#N/A,FALSE,"Print Chart";"Genco",#N/A,FALSE,"Print Chart";"Servco",#N/A,FALSE,"Print Chart";"Genco_Detail",#N/A,FALSE,"Summary Financials";"Servco_Detail",#N/A,FALSE,"Summary Financials"}</definedName>
    <definedName name="______w2_1" hidden="1">{"Model Summary",#N/A,FALSE,"Print Chart";"Holdco",#N/A,FALSE,"Print Chart";"Genco",#N/A,FALSE,"Print Chart";"Servco",#N/A,FALSE,"Print Chart";"Genco_Detail",#N/A,FALSE,"Summary Financials";"Servco_Detail",#N/A,FALSE,"Summary Financials"}</definedName>
    <definedName name="______w2_2" localSheetId="28" hidden="1">{"Model Summary",#N/A,FALSE,"Print Chart";"Holdco",#N/A,FALSE,"Print Chart";"Genco",#N/A,FALSE,"Print Chart";"Servco",#N/A,FALSE,"Print Chart";"Genco_Detail",#N/A,FALSE,"Summary Financials";"Servco_Detail",#N/A,FALSE,"Summary Financials"}</definedName>
    <definedName name="______w2_2" localSheetId="20" hidden="1">{"Model Summary",#N/A,FALSE,"Print Chart";"Holdco",#N/A,FALSE,"Print Chart";"Genco",#N/A,FALSE,"Print Chart";"Servco",#N/A,FALSE,"Print Chart";"Genco_Detail",#N/A,FALSE,"Summary Financials";"Servco_Detail",#N/A,FALSE,"Summary Financials"}</definedName>
    <definedName name="______w2_2" localSheetId="21" hidden="1">{"Model Summary",#N/A,FALSE,"Print Chart";"Holdco",#N/A,FALSE,"Print Chart";"Genco",#N/A,FALSE,"Print Chart";"Servco",#N/A,FALSE,"Print Chart";"Genco_Detail",#N/A,FALSE,"Summary Financials";"Servco_Detail",#N/A,FALSE,"Summary Financials"}</definedName>
    <definedName name="______w2_2" localSheetId="54" hidden="1">{"Model Summary",#N/A,FALSE,"Print Chart";"Holdco",#N/A,FALSE,"Print Chart";"Genco",#N/A,FALSE,"Print Chart";"Servco",#N/A,FALSE,"Print Chart";"Genco_Detail",#N/A,FALSE,"Summary Financials";"Servco_Detail",#N/A,FALSE,"Summary Financials"}</definedName>
    <definedName name="______w2_2" localSheetId="74" hidden="1">{"Model Summary",#N/A,FALSE,"Print Chart";"Holdco",#N/A,FALSE,"Print Chart";"Genco",#N/A,FALSE,"Print Chart";"Servco",#N/A,FALSE,"Print Chart";"Genco_Detail",#N/A,FALSE,"Summary Financials";"Servco_Detail",#N/A,FALSE,"Summary Financials"}</definedName>
    <definedName name="______w2_2" localSheetId="86" hidden="1">{"Model Summary",#N/A,FALSE,"Print Chart";"Holdco",#N/A,FALSE,"Print Chart";"Genco",#N/A,FALSE,"Print Chart";"Servco",#N/A,FALSE,"Print Chart";"Genco_Detail",#N/A,FALSE,"Summary Financials";"Servco_Detail",#N/A,FALSE,"Summary Financials"}</definedName>
    <definedName name="______w2_2" hidden="1">{"Model Summary",#N/A,FALSE,"Print Chart";"Holdco",#N/A,FALSE,"Print Chart";"Genco",#N/A,FALSE,"Print Chart";"Servco",#N/A,FALSE,"Print Chart";"Genco_Detail",#N/A,FALSE,"Summary Financials";"Servco_Detail",#N/A,FALSE,"Summary Financials"}</definedName>
    <definedName name="______w2_3" localSheetId="28" hidden="1">{"Model Summary",#N/A,FALSE,"Print Chart";"Holdco",#N/A,FALSE,"Print Chart";"Genco",#N/A,FALSE,"Print Chart";"Servco",#N/A,FALSE,"Print Chart";"Genco_Detail",#N/A,FALSE,"Summary Financials";"Servco_Detail",#N/A,FALSE,"Summary Financials"}</definedName>
    <definedName name="______w2_3" localSheetId="20" hidden="1">{"Model Summary",#N/A,FALSE,"Print Chart";"Holdco",#N/A,FALSE,"Print Chart";"Genco",#N/A,FALSE,"Print Chart";"Servco",#N/A,FALSE,"Print Chart";"Genco_Detail",#N/A,FALSE,"Summary Financials";"Servco_Detail",#N/A,FALSE,"Summary Financials"}</definedName>
    <definedName name="______w2_3" localSheetId="21" hidden="1">{"Model Summary",#N/A,FALSE,"Print Chart";"Holdco",#N/A,FALSE,"Print Chart";"Genco",#N/A,FALSE,"Print Chart";"Servco",#N/A,FALSE,"Print Chart";"Genco_Detail",#N/A,FALSE,"Summary Financials";"Servco_Detail",#N/A,FALSE,"Summary Financials"}</definedName>
    <definedName name="______w2_3" localSheetId="54" hidden="1">{"Model Summary",#N/A,FALSE,"Print Chart";"Holdco",#N/A,FALSE,"Print Chart";"Genco",#N/A,FALSE,"Print Chart";"Servco",#N/A,FALSE,"Print Chart";"Genco_Detail",#N/A,FALSE,"Summary Financials";"Servco_Detail",#N/A,FALSE,"Summary Financials"}</definedName>
    <definedName name="______w2_3" localSheetId="74" hidden="1">{"Model Summary",#N/A,FALSE,"Print Chart";"Holdco",#N/A,FALSE,"Print Chart";"Genco",#N/A,FALSE,"Print Chart";"Servco",#N/A,FALSE,"Print Chart";"Genco_Detail",#N/A,FALSE,"Summary Financials";"Servco_Detail",#N/A,FALSE,"Summary Financials"}</definedName>
    <definedName name="______w2_3" localSheetId="86" hidden="1">{"Model Summary",#N/A,FALSE,"Print Chart";"Holdco",#N/A,FALSE,"Print Chart";"Genco",#N/A,FALSE,"Print Chart";"Servco",#N/A,FALSE,"Print Chart";"Genco_Detail",#N/A,FALSE,"Summary Financials";"Servco_Detail",#N/A,FALSE,"Summary Financials"}</definedName>
    <definedName name="______w2_3" hidden="1">{"Model Summary",#N/A,FALSE,"Print Chart";"Holdco",#N/A,FALSE,"Print Chart";"Genco",#N/A,FALSE,"Print Chart";"Servco",#N/A,FALSE,"Print Chart";"Genco_Detail",#N/A,FALSE,"Summary Financials";"Servco_Detail",#N/A,FALSE,"Summary Financials"}</definedName>
    <definedName name="______w2_4" localSheetId="28" hidden="1">{"Model Summary",#N/A,FALSE,"Print Chart";"Holdco",#N/A,FALSE,"Print Chart";"Genco",#N/A,FALSE,"Print Chart";"Servco",#N/A,FALSE,"Print Chart";"Genco_Detail",#N/A,FALSE,"Summary Financials";"Servco_Detail",#N/A,FALSE,"Summary Financials"}</definedName>
    <definedName name="______w2_4" localSheetId="20" hidden="1">{"Model Summary",#N/A,FALSE,"Print Chart";"Holdco",#N/A,FALSE,"Print Chart";"Genco",#N/A,FALSE,"Print Chart";"Servco",#N/A,FALSE,"Print Chart";"Genco_Detail",#N/A,FALSE,"Summary Financials";"Servco_Detail",#N/A,FALSE,"Summary Financials"}</definedName>
    <definedName name="______w2_4" localSheetId="21" hidden="1">{"Model Summary",#N/A,FALSE,"Print Chart";"Holdco",#N/A,FALSE,"Print Chart";"Genco",#N/A,FALSE,"Print Chart";"Servco",#N/A,FALSE,"Print Chart";"Genco_Detail",#N/A,FALSE,"Summary Financials";"Servco_Detail",#N/A,FALSE,"Summary Financials"}</definedName>
    <definedName name="______w2_4" localSheetId="54" hidden="1">{"Model Summary",#N/A,FALSE,"Print Chart";"Holdco",#N/A,FALSE,"Print Chart";"Genco",#N/A,FALSE,"Print Chart";"Servco",#N/A,FALSE,"Print Chart";"Genco_Detail",#N/A,FALSE,"Summary Financials";"Servco_Detail",#N/A,FALSE,"Summary Financials"}</definedName>
    <definedName name="______w2_4" localSheetId="74" hidden="1">{"Model Summary",#N/A,FALSE,"Print Chart";"Holdco",#N/A,FALSE,"Print Chart";"Genco",#N/A,FALSE,"Print Chart";"Servco",#N/A,FALSE,"Print Chart";"Genco_Detail",#N/A,FALSE,"Summary Financials";"Servco_Detail",#N/A,FALSE,"Summary Financials"}</definedName>
    <definedName name="______w2_4" localSheetId="86" hidden="1">{"Model Summary",#N/A,FALSE,"Print Chart";"Holdco",#N/A,FALSE,"Print Chart";"Genco",#N/A,FALSE,"Print Chart";"Servco",#N/A,FALSE,"Print Chart";"Genco_Detail",#N/A,FALSE,"Summary Financials";"Servco_Detail",#N/A,FALSE,"Summary Financials"}</definedName>
    <definedName name="______w2_4" hidden="1">{"Model Summary",#N/A,FALSE,"Print Chart";"Holdco",#N/A,FALSE,"Print Chart";"Genco",#N/A,FALSE,"Print Chart";"Servco",#N/A,FALSE,"Print Chart";"Genco_Detail",#N/A,FALSE,"Summary Financials";"Servco_Detail",#N/A,FALSE,"Summary Financials"}</definedName>
    <definedName name="______wr6" localSheetId="28" hidden="1">{"Model Summary",#N/A,FALSE,"Print Chart";"Holdco",#N/A,FALSE,"Print Chart";"Genco",#N/A,FALSE,"Print Chart";"Servco",#N/A,FALSE,"Print Chart";"Genco_Detail",#N/A,FALSE,"Summary Financials";"Servco_Detail",#N/A,FALSE,"Summary Financials"}</definedName>
    <definedName name="______wr6" localSheetId="20" hidden="1">{"Model Summary",#N/A,FALSE,"Print Chart";"Holdco",#N/A,FALSE,"Print Chart";"Genco",#N/A,FALSE,"Print Chart";"Servco",#N/A,FALSE,"Print Chart";"Genco_Detail",#N/A,FALSE,"Summary Financials";"Servco_Detail",#N/A,FALSE,"Summary Financials"}</definedName>
    <definedName name="______wr6" localSheetId="21" hidden="1">{"Model Summary",#N/A,FALSE,"Print Chart";"Holdco",#N/A,FALSE,"Print Chart";"Genco",#N/A,FALSE,"Print Chart";"Servco",#N/A,FALSE,"Print Chart";"Genco_Detail",#N/A,FALSE,"Summary Financials";"Servco_Detail",#N/A,FALSE,"Summary Financials"}</definedName>
    <definedName name="______wr6" localSheetId="43" hidden="1">{"Model Summary",#N/A,FALSE,"Print Chart";"Holdco",#N/A,FALSE,"Print Chart";"Genco",#N/A,FALSE,"Print Chart";"Servco",#N/A,FALSE,"Print Chart";"Genco_Detail",#N/A,FALSE,"Summary Financials";"Servco_Detail",#N/A,FALSE,"Summary Financials"}</definedName>
    <definedName name="______wr6" localSheetId="74" hidden="1">{"Model Summary",#N/A,FALSE,"Print Chart";"Holdco",#N/A,FALSE,"Print Chart";"Genco",#N/A,FALSE,"Print Chart";"Servco",#N/A,FALSE,"Print Chart";"Genco_Detail",#N/A,FALSE,"Summary Financials";"Servco_Detail",#N/A,FALSE,"Summary Financials"}</definedName>
    <definedName name="______wr6" localSheetId="63" hidden="1">{"Model Summary",#N/A,FALSE,"Print Chart";"Holdco",#N/A,FALSE,"Print Chart";"Genco",#N/A,FALSE,"Print Chart";"Servco",#N/A,FALSE,"Print Chart";"Genco_Detail",#N/A,FALSE,"Summary Financials";"Servco_Detail",#N/A,FALSE,"Summary Financials"}</definedName>
    <definedName name="______wr6" localSheetId="86"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6_1" localSheetId="28" hidden="1">{"Model Summary",#N/A,FALSE,"Print Chart";"Holdco",#N/A,FALSE,"Print Chart";"Genco",#N/A,FALSE,"Print Chart";"Servco",#N/A,FALSE,"Print Chart";"Genco_Detail",#N/A,FALSE,"Summary Financials";"Servco_Detail",#N/A,FALSE,"Summary Financials"}</definedName>
    <definedName name="______wr6_1" localSheetId="20" hidden="1">{"Model Summary",#N/A,FALSE,"Print Chart";"Holdco",#N/A,FALSE,"Print Chart";"Genco",#N/A,FALSE,"Print Chart";"Servco",#N/A,FALSE,"Print Chart";"Genco_Detail",#N/A,FALSE,"Summary Financials";"Servco_Detail",#N/A,FALSE,"Summary Financials"}</definedName>
    <definedName name="______wr6_1" localSheetId="21" hidden="1">{"Model Summary",#N/A,FALSE,"Print Chart";"Holdco",#N/A,FALSE,"Print Chart";"Genco",#N/A,FALSE,"Print Chart";"Servco",#N/A,FALSE,"Print Chart";"Genco_Detail",#N/A,FALSE,"Summary Financials";"Servco_Detail",#N/A,FALSE,"Summary Financials"}</definedName>
    <definedName name="______wr6_1" localSheetId="54" hidden="1">{"Model Summary",#N/A,FALSE,"Print Chart";"Holdco",#N/A,FALSE,"Print Chart";"Genco",#N/A,FALSE,"Print Chart";"Servco",#N/A,FALSE,"Print Chart";"Genco_Detail",#N/A,FALSE,"Summary Financials";"Servco_Detail",#N/A,FALSE,"Summary Financials"}</definedName>
    <definedName name="______wr6_1" localSheetId="74" hidden="1">{"Model Summary",#N/A,FALSE,"Print Chart";"Holdco",#N/A,FALSE,"Print Chart";"Genco",#N/A,FALSE,"Print Chart";"Servco",#N/A,FALSE,"Print Chart";"Genco_Detail",#N/A,FALSE,"Summary Financials";"Servco_Detail",#N/A,FALSE,"Summary Financials"}</definedName>
    <definedName name="______wr6_1" localSheetId="86" hidden="1">{"Model Summary",#N/A,FALSE,"Print Chart";"Holdco",#N/A,FALSE,"Print Chart";"Genco",#N/A,FALSE,"Print Chart";"Servco",#N/A,FALSE,"Print Chart";"Genco_Detail",#N/A,FALSE,"Summary Financials";"Servco_Detail",#N/A,FALSE,"Summary Financials"}</definedName>
    <definedName name="______wr6_1" hidden="1">{"Model Summary",#N/A,FALSE,"Print Chart";"Holdco",#N/A,FALSE,"Print Chart";"Genco",#N/A,FALSE,"Print Chart";"Servco",#N/A,FALSE,"Print Chart";"Genco_Detail",#N/A,FALSE,"Summary Financials";"Servco_Detail",#N/A,FALSE,"Summary Financials"}</definedName>
    <definedName name="______wr6_2" localSheetId="28" hidden="1">{"Model Summary",#N/A,FALSE,"Print Chart";"Holdco",#N/A,FALSE,"Print Chart";"Genco",#N/A,FALSE,"Print Chart";"Servco",#N/A,FALSE,"Print Chart";"Genco_Detail",#N/A,FALSE,"Summary Financials";"Servco_Detail",#N/A,FALSE,"Summary Financials"}</definedName>
    <definedName name="______wr6_2" localSheetId="20" hidden="1">{"Model Summary",#N/A,FALSE,"Print Chart";"Holdco",#N/A,FALSE,"Print Chart";"Genco",#N/A,FALSE,"Print Chart";"Servco",#N/A,FALSE,"Print Chart";"Genco_Detail",#N/A,FALSE,"Summary Financials";"Servco_Detail",#N/A,FALSE,"Summary Financials"}</definedName>
    <definedName name="______wr6_2" localSheetId="21" hidden="1">{"Model Summary",#N/A,FALSE,"Print Chart";"Holdco",#N/A,FALSE,"Print Chart";"Genco",#N/A,FALSE,"Print Chart";"Servco",#N/A,FALSE,"Print Chart";"Genco_Detail",#N/A,FALSE,"Summary Financials";"Servco_Detail",#N/A,FALSE,"Summary Financials"}</definedName>
    <definedName name="______wr6_2" localSheetId="54" hidden="1">{"Model Summary",#N/A,FALSE,"Print Chart";"Holdco",#N/A,FALSE,"Print Chart";"Genco",#N/A,FALSE,"Print Chart";"Servco",#N/A,FALSE,"Print Chart";"Genco_Detail",#N/A,FALSE,"Summary Financials";"Servco_Detail",#N/A,FALSE,"Summary Financials"}</definedName>
    <definedName name="______wr6_2" localSheetId="74" hidden="1">{"Model Summary",#N/A,FALSE,"Print Chart";"Holdco",#N/A,FALSE,"Print Chart";"Genco",#N/A,FALSE,"Print Chart";"Servco",#N/A,FALSE,"Print Chart";"Genco_Detail",#N/A,FALSE,"Summary Financials";"Servco_Detail",#N/A,FALSE,"Summary Financials"}</definedName>
    <definedName name="______wr6_2" localSheetId="86" hidden="1">{"Model Summary",#N/A,FALSE,"Print Chart";"Holdco",#N/A,FALSE,"Print Chart";"Genco",#N/A,FALSE,"Print Chart";"Servco",#N/A,FALSE,"Print Chart";"Genco_Detail",#N/A,FALSE,"Summary Financials";"Servco_Detail",#N/A,FALSE,"Summary Financials"}</definedName>
    <definedName name="______wr6_2" hidden="1">{"Model Summary",#N/A,FALSE,"Print Chart";"Holdco",#N/A,FALSE,"Print Chart";"Genco",#N/A,FALSE,"Print Chart";"Servco",#N/A,FALSE,"Print Chart";"Genco_Detail",#N/A,FALSE,"Summary Financials";"Servco_Detail",#N/A,FALSE,"Summary Financials"}</definedName>
    <definedName name="______wr6_3" localSheetId="28" hidden="1">{"Model Summary",#N/A,FALSE,"Print Chart";"Holdco",#N/A,FALSE,"Print Chart";"Genco",#N/A,FALSE,"Print Chart";"Servco",#N/A,FALSE,"Print Chart";"Genco_Detail",#N/A,FALSE,"Summary Financials";"Servco_Detail",#N/A,FALSE,"Summary Financials"}</definedName>
    <definedName name="______wr6_3" localSheetId="20" hidden="1">{"Model Summary",#N/A,FALSE,"Print Chart";"Holdco",#N/A,FALSE,"Print Chart";"Genco",#N/A,FALSE,"Print Chart";"Servco",#N/A,FALSE,"Print Chart";"Genco_Detail",#N/A,FALSE,"Summary Financials";"Servco_Detail",#N/A,FALSE,"Summary Financials"}</definedName>
    <definedName name="______wr6_3" localSheetId="21" hidden="1">{"Model Summary",#N/A,FALSE,"Print Chart";"Holdco",#N/A,FALSE,"Print Chart";"Genco",#N/A,FALSE,"Print Chart";"Servco",#N/A,FALSE,"Print Chart";"Genco_Detail",#N/A,FALSE,"Summary Financials";"Servco_Detail",#N/A,FALSE,"Summary Financials"}</definedName>
    <definedName name="______wr6_3" localSheetId="54" hidden="1">{"Model Summary",#N/A,FALSE,"Print Chart";"Holdco",#N/A,FALSE,"Print Chart";"Genco",#N/A,FALSE,"Print Chart";"Servco",#N/A,FALSE,"Print Chart";"Genco_Detail",#N/A,FALSE,"Summary Financials";"Servco_Detail",#N/A,FALSE,"Summary Financials"}</definedName>
    <definedName name="______wr6_3" localSheetId="74" hidden="1">{"Model Summary",#N/A,FALSE,"Print Chart";"Holdco",#N/A,FALSE,"Print Chart";"Genco",#N/A,FALSE,"Print Chart";"Servco",#N/A,FALSE,"Print Chart";"Genco_Detail",#N/A,FALSE,"Summary Financials";"Servco_Detail",#N/A,FALSE,"Summary Financials"}</definedName>
    <definedName name="______wr6_3" localSheetId="86" hidden="1">{"Model Summary",#N/A,FALSE,"Print Chart";"Holdco",#N/A,FALSE,"Print Chart";"Genco",#N/A,FALSE,"Print Chart";"Servco",#N/A,FALSE,"Print Chart";"Genco_Detail",#N/A,FALSE,"Summary Financials";"Servco_Detail",#N/A,FALSE,"Summary Financials"}</definedName>
    <definedName name="______wr6_3" hidden="1">{"Model Summary",#N/A,FALSE,"Print Chart";"Holdco",#N/A,FALSE,"Print Chart";"Genco",#N/A,FALSE,"Print Chart";"Servco",#N/A,FALSE,"Print Chart";"Genco_Detail",#N/A,FALSE,"Summary Financials";"Servco_Detail",#N/A,FALSE,"Summary Financials"}</definedName>
    <definedName name="______wr6_4" localSheetId="28" hidden="1">{"Model Summary",#N/A,FALSE,"Print Chart";"Holdco",#N/A,FALSE,"Print Chart";"Genco",#N/A,FALSE,"Print Chart";"Servco",#N/A,FALSE,"Print Chart";"Genco_Detail",#N/A,FALSE,"Summary Financials";"Servco_Detail",#N/A,FALSE,"Summary Financials"}</definedName>
    <definedName name="______wr6_4" localSheetId="20" hidden="1">{"Model Summary",#N/A,FALSE,"Print Chart";"Holdco",#N/A,FALSE,"Print Chart";"Genco",#N/A,FALSE,"Print Chart";"Servco",#N/A,FALSE,"Print Chart";"Genco_Detail",#N/A,FALSE,"Summary Financials";"Servco_Detail",#N/A,FALSE,"Summary Financials"}</definedName>
    <definedName name="______wr6_4" localSheetId="21" hidden="1">{"Model Summary",#N/A,FALSE,"Print Chart";"Holdco",#N/A,FALSE,"Print Chart";"Genco",#N/A,FALSE,"Print Chart";"Servco",#N/A,FALSE,"Print Chart";"Genco_Detail",#N/A,FALSE,"Summary Financials";"Servco_Detail",#N/A,FALSE,"Summary Financials"}</definedName>
    <definedName name="______wr6_4" localSheetId="54" hidden="1">{"Model Summary",#N/A,FALSE,"Print Chart";"Holdco",#N/A,FALSE,"Print Chart";"Genco",#N/A,FALSE,"Print Chart";"Servco",#N/A,FALSE,"Print Chart";"Genco_Detail",#N/A,FALSE,"Summary Financials";"Servco_Detail",#N/A,FALSE,"Summary Financials"}</definedName>
    <definedName name="______wr6_4" localSheetId="74" hidden="1">{"Model Summary",#N/A,FALSE,"Print Chart";"Holdco",#N/A,FALSE,"Print Chart";"Genco",#N/A,FALSE,"Print Chart";"Servco",#N/A,FALSE,"Print Chart";"Genco_Detail",#N/A,FALSE,"Summary Financials";"Servco_Detail",#N/A,FALSE,"Summary Financials"}</definedName>
    <definedName name="______wr6_4" localSheetId="86" hidden="1">{"Model Summary",#N/A,FALSE,"Print Chart";"Holdco",#N/A,FALSE,"Print Chart";"Genco",#N/A,FALSE,"Print Chart";"Servco",#N/A,FALSE,"Print Chart";"Genco_Detail",#N/A,FALSE,"Summary Financials";"Servco_Detail",#N/A,FALSE,"Summary Financials"}</definedName>
    <definedName name="______wr6_4" hidden="1">{"Model Summary",#N/A,FALSE,"Print Chart";"Holdco",#N/A,FALSE,"Print Chart";"Genco",#N/A,FALSE,"Print Chart";"Servco",#N/A,FALSE,"Print Chart";"Genco_Detail",#N/A,FALSE,"Summary Financials";"Servco_Detail",#N/A,FALSE,"Summary Financials"}</definedName>
    <definedName name="______wr9" localSheetId="28" hidden="1">{"holdco",#N/A,FALSE,"Summary Financials";"holdco",#N/A,FALSE,"Summary Financials"}</definedName>
    <definedName name="______wr9" localSheetId="20" hidden="1">{"holdco",#N/A,FALSE,"Summary Financials";"holdco",#N/A,FALSE,"Summary Financials"}</definedName>
    <definedName name="______wr9" localSheetId="21" hidden="1">{"holdco",#N/A,FALSE,"Summary Financials";"holdco",#N/A,FALSE,"Summary Financials"}</definedName>
    <definedName name="______wr9" localSheetId="43" hidden="1">{"holdco",#N/A,FALSE,"Summary Financials";"holdco",#N/A,FALSE,"Summary Financials"}</definedName>
    <definedName name="______wr9" localSheetId="74" hidden="1">{"holdco",#N/A,FALSE,"Summary Financials";"holdco",#N/A,FALSE,"Summary Financials"}</definedName>
    <definedName name="______wr9" localSheetId="63" hidden="1">{"holdco",#N/A,FALSE,"Summary Financials";"holdco",#N/A,FALSE,"Summary Financials"}</definedName>
    <definedName name="______wr9" localSheetId="86" hidden="1">{"holdco",#N/A,FALSE,"Summary Financials";"holdco",#N/A,FALSE,"Summary Financials"}</definedName>
    <definedName name="______wr9" hidden="1">{"holdco",#N/A,FALSE,"Summary Financials";"holdco",#N/A,FALSE,"Summary Financials"}</definedName>
    <definedName name="______wr9_1" localSheetId="28" hidden="1">{"holdco",#N/A,FALSE,"Summary Financials";"holdco",#N/A,FALSE,"Summary Financials"}</definedName>
    <definedName name="______wr9_1" localSheetId="20" hidden="1">{"holdco",#N/A,FALSE,"Summary Financials";"holdco",#N/A,FALSE,"Summary Financials"}</definedName>
    <definedName name="______wr9_1" localSheetId="21" hidden="1">{"holdco",#N/A,FALSE,"Summary Financials";"holdco",#N/A,FALSE,"Summary Financials"}</definedName>
    <definedName name="______wr9_1" localSheetId="54" hidden="1">{"holdco",#N/A,FALSE,"Summary Financials";"holdco",#N/A,FALSE,"Summary Financials"}</definedName>
    <definedName name="______wr9_1" localSheetId="74" hidden="1">{"holdco",#N/A,FALSE,"Summary Financials";"holdco",#N/A,FALSE,"Summary Financials"}</definedName>
    <definedName name="______wr9_1" localSheetId="86" hidden="1">{"holdco",#N/A,FALSE,"Summary Financials";"holdco",#N/A,FALSE,"Summary Financials"}</definedName>
    <definedName name="______wr9_1" hidden="1">{"holdco",#N/A,FALSE,"Summary Financials";"holdco",#N/A,FALSE,"Summary Financials"}</definedName>
    <definedName name="______wr9_2" localSheetId="28" hidden="1">{"holdco",#N/A,FALSE,"Summary Financials";"holdco",#N/A,FALSE,"Summary Financials"}</definedName>
    <definedName name="______wr9_2" localSheetId="20" hidden="1">{"holdco",#N/A,FALSE,"Summary Financials";"holdco",#N/A,FALSE,"Summary Financials"}</definedName>
    <definedName name="______wr9_2" localSheetId="21" hidden="1">{"holdco",#N/A,FALSE,"Summary Financials";"holdco",#N/A,FALSE,"Summary Financials"}</definedName>
    <definedName name="______wr9_2" localSheetId="54" hidden="1">{"holdco",#N/A,FALSE,"Summary Financials";"holdco",#N/A,FALSE,"Summary Financials"}</definedName>
    <definedName name="______wr9_2" localSheetId="74" hidden="1">{"holdco",#N/A,FALSE,"Summary Financials";"holdco",#N/A,FALSE,"Summary Financials"}</definedName>
    <definedName name="______wr9_2" localSheetId="86" hidden="1">{"holdco",#N/A,FALSE,"Summary Financials";"holdco",#N/A,FALSE,"Summary Financials"}</definedName>
    <definedName name="______wr9_2" hidden="1">{"holdco",#N/A,FALSE,"Summary Financials";"holdco",#N/A,FALSE,"Summary Financials"}</definedName>
    <definedName name="______wr9_3" localSheetId="28" hidden="1">{"holdco",#N/A,FALSE,"Summary Financials";"holdco",#N/A,FALSE,"Summary Financials"}</definedName>
    <definedName name="______wr9_3" localSheetId="20" hidden="1">{"holdco",#N/A,FALSE,"Summary Financials";"holdco",#N/A,FALSE,"Summary Financials"}</definedName>
    <definedName name="______wr9_3" localSheetId="21" hidden="1">{"holdco",#N/A,FALSE,"Summary Financials";"holdco",#N/A,FALSE,"Summary Financials"}</definedName>
    <definedName name="______wr9_3" localSheetId="54" hidden="1">{"holdco",#N/A,FALSE,"Summary Financials";"holdco",#N/A,FALSE,"Summary Financials"}</definedName>
    <definedName name="______wr9_3" localSheetId="74" hidden="1">{"holdco",#N/A,FALSE,"Summary Financials";"holdco",#N/A,FALSE,"Summary Financials"}</definedName>
    <definedName name="______wr9_3" localSheetId="86" hidden="1">{"holdco",#N/A,FALSE,"Summary Financials";"holdco",#N/A,FALSE,"Summary Financials"}</definedName>
    <definedName name="______wr9_3" hidden="1">{"holdco",#N/A,FALSE,"Summary Financials";"holdco",#N/A,FALSE,"Summary Financials"}</definedName>
    <definedName name="______wr9_4" localSheetId="28" hidden="1">{"holdco",#N/A,FALSE,"Summary Financials";"holdco",#N/A,FALSE,"Summary Financials"}</definedName>
    <definedName name="______wr9_4" localSheetId="20" hidden="1">{"holdco",#N/A,FALSE,"Summary Financials";"holdco",#N/A,FALSE,"Summary Financials"}</definedName>
    <definedName name="______wr9_4" localSheetId="21" hidden="1">{"holdco",#N/A,FALSE,"Summary Financials";"holdco",#N/A,FALSE,"Summary Financials"}</definedName>
    <definedName name="______wr9_4" localSheetId="54" hidden="1">{"holdco",#N/A,FALSE,"Summary Financials";"holdco",#N/A,FALSE,"Summary Financials"}</definedName>
    <definedName name="______wr9_4" localSheetId="74" hidden="1">{"holdco",#N/A,FALSE,"Summary Financials";"holdco",#N/A,FALSE,"Summary Financials"}</definedName>
    <definedName name="______wr9_4" localSheetId="86" hidden="1">{"holdco",#N/A,FALSE,"Summary Financials";"holdco",#N/A,FALSE,"Summary Financials"}</definedName>
    <definedName name="______wr9_4" hidden="1">{"holdco",#N/A,FALSE,"Summary Financials";"holdco",#N/A,FALSE,"Summary Financials"}</definedName>
    <definedName name="______wrn1" localSheetId="28" hidden="1">{"holdco",#N/A,FALSE,"Summary Financials";"holdco",#N/A,FALSE,"Summary Financials"}</definedName>
    <definedName name="______wrn1" localSheetId="20" hidden="1">{"holdco",#N/A,FALSE,"Summary Financials";"holdco",#N/A,FALSE,"Summary Financials"}</definedName>
    <definedName name="______wrn1" localSheetId="21" hidden="1">{"holdco",#N/A,FALSE,"Summary Financials";"holdco",#N/A,FALSE,"Summary Financials"}</definedName>
    <definedName name="______wrn1" localSheetId="43" hidden="1">{"holdco",#N/A,FALSE,"Summary Financials";"holdco",#N/A,FALSE,"Summary Financials"}</definedName>
    <definedName name="______wrn1" localSheetId="74" hidden="1">{"holdco",#N/A,FALSE,"Summary Financials";"holdco",#N/A,FALSE,"Summary Financials"}</definedName>
    <definedName name="______wrn1" localSheetId="63" hidden="1">{"holdco",#N/A,FALSE,"Summary Financials";"holdco",#N/A,FALSE,"Summary Financials"}</definedName>
    <definedName name="______wrn1" localSheetId="86" hidden="1">{"holdco",#N/A,FALSE,"Summary Financials";"holdco",#N/A,FALSE,"Summary Financials"}</definedName>
    <definedName name="______wrn1" hidden="1">{"holdco",#N/A,FALSE,"Summary Financials";"holdco",#N/A,FALSE,"Summary Financials"}</definedName>
    <definedName name="______wrn1_1" localSheetId="28" hidden="1">{"holdco",#N/A,FALSE,"Summary Financials";"holdco",#N/A,FALSE,"Summary Financials"}</definedName>
    <definedName name="______wrn1_1" localSheetId="20" hidden="1">{"holdco",#N/A,FALSE,"Summary Financials";"holdco",#N/A,FALSE,"Summary Financials"}</definedName>
    <definedName name="______wrn1_1" localSheetId="21" hidden="1">{"holdco",#N/A,FALSE,"Summary Financials";"holdco",#N/A,FALSE,"Summary Financials"}</definedName>
    <definedName name="______wrn1_1" localSheetId="54" hidden="1">{"holdco",#N/A,FALSE,"Summary Financials";"holdco",#N/A,FALSE,"Summary Financials"}</definedName>
    <definedName name="______wrn1_1" localSheetId="74" hidden="1">{"holdco",#N/A,FALSE,"Summary Financials";"holdco",#N/A,FALSE,"Summary Financials"}</definedName>
    <definedName name="______wrn1_1" localSheetId="86" hidden="1">{"holdco",#N/A,FALSE,"Summary Financials";"holdco",#N/A,FALSE,"Summary Financials"}</definedName>
    <definedName name="______wrn1_1" hidden="1">{"holdco",#N/A,FALSE,"Summary Financials";"holdco",#N/A,FALSE,"Summary Financials"}</definedName>
    <definedName name="______wrn1_2" localSheetId="28" hidden="1">{"holdco",#N/A,FALSE,"Summary Financials";"holdco",#N/A,FALSE,"Summary Financials"}</definedName>
    <definedName name="______wrn1_2" localSheetId="20" hidden="1">{"holdco",#N/A,FALSE,"Summary Financials";"holdco",#N/A,FALSE,"Summary Financials"}</definedName>
    <definedName name="______wrn1_2" localSheetId="21" hidden="1">{"holdco",#N/A,FALSE,"Summary Financials";"holdco",#N/A,FALSE,"Summary Financials"}</definedName>
    <definedName name="______wrn1_2" localSheetId="54" hidden="1">{"holdco",#N/A,FALSE,"Summary Financials";"holdco",#N/A,FALSE,"Summary Financials"}</definedName>
    <definedName name="______wrn1_2" localSheetId="74" hidden="1">{"holdco",#N/A,FALSE,"Summary Financials";"holdco",#N/A,FALSE,"Summary Financials"}</definedName>
    <definedName name="______wrn1_2" localSheetId="86" hidden="1">{"holdco",#N/A,FALSE,"Summary Financials";"holdco",#N/A,FALSE,"Summary Financials"}</definedName>
    <definedName name="______wrn1_2" hidden="1">{"holdco",#N/A,FALSE,"Summary Financials";"holdco",#N/A,FALSE,"Summary Financials"}</definedName>
    <definedName name="______wrn1_3" localSheetId="28" hidden="1">{"holdco",#N/A,FALSE,"Summary Financials";"holdco",#N/A,FALSE,"Summary Financials"}</definedName>
    <definedName name="______wrn1_3" localSheetId="20" hidden="1">{"holdco",#N/A,FALSE,"Summary Financials";"holdco",#N/A,FALSE,"Summary Financials"}</definedName>
    <definedName name="______wrn1_3" localSheetId="21" hidden="1">{"holdco",#N/A,FALSE,"Summary Financials";"holdco",#N/A,FALSE,"Summary Financials"}</definedName>
    <definedName name="______wrn1_3" localSheetId="54" hidden="1">{"holdco",#N/A,FALSE,"Summary Financials";"holdco",#N/A,FALSE,"Summary Financials"}</definedName>
    <definedName name="______wrn1_3" localSheetId="74" hidden="1">{"holdco",#N/A,FALSE,"Summary Financials";"holdco",#N/A,FALSE,"Summary Financials"}</definedName>
    <definedName name="______wrn1_3" localSheetId="86" hidden="1">{"holdco",#N/A,FALSE,"Summary Financials";"holdco",#N/A,FALSE,"Summary Financials"}</definedName>
    <definedName name="______wrn1_3" hidden="1">{"holdco",#N/A,FALSE,"Summary Financials";"holdco",#N/A,FALSE,"Summary Financials"}</definedName>
    <definedName name="______wrn1_4" localSheetId="28" hidden="1">{"holdco",#N/A,FALSE,"Summary Financials";"holdco",#N/A,FALSE,"Summary Financials"}</definedName>
    <definedName name="______wrn1_4" localSheetId="20" hidden="1">{"holdco",#N/A,FALSE,"Summary Financials";"holdco",#N/A,FALSE,"Summary Financials"}</definedName>
    <definedName name="______wrn1_4" localSheetId="21" hidden="1">{"holdco",#N/A,FALSE,"Summary Financials";"holdco",#N/A,FALSE,"Summary Financials"}</definedName>
    <definedName name="______wrn1_4" localSheetId="54" hidden="1">{"holdco",#N/A,FALSE,"Summary Financials";"holdco",#N/A,FALSE,"Summary Financials"}</definedName>
    <definedName name="______wrn1_4" localSheetId="74" hidden="1">{"holdco",#N/A,FALSE,"Summary Financials";"holdco",#N/A,FALSE,"Summary Financials"}</definedName>
    <definedName name="______wrn1_4" localSheetId="86" hidden="1">{"holdco",#N/A,FALSE,"Summary Financials";"holdco",#N/A,FALSE,"Summary Financials"}</definedName>
    <definedName name="______wrn1_4" hidden="1">{"holdco",#N/A,FALSE,"Summary Financials";"holdco",#N/A,FALSE,"Summary Financials"}</definedName>
    <definedName name="______wrn2" localSheetId="28" hidden="1">{"holdco",#N/A,FALSE,"Summary Financials";"holdco",#N/A,FALSE,"Summary Financials"}</definedName>
    <definedName name="______wrn2" localSheetId="20" hidden="1">{"holdco",#N/A,FALSE,"Summary Financials";"holdco",#N/A,FALSE,"Summary Financials"}</definedName>
    <definedName name="______wrn2" localSheetId="21" hidden="1">{"holdco",#N/A,FALSE,"Summary Financials";"holdco",#N/A,FALSE,"Summary Financials"}</definedName>
    <definedName name="______wrn2" localSheetId="43" hidden="1">{"holdco",#N/A,FALSE,"Summary Financials";"holdco",#N/A,FALSE,"Summary Financials"}</definedName>
    <definedName name="______wrn2" localSheetId="74" hidden="1">{"holdco",#N/A,FALSE,"Summary Financials";"holdco",#N/A,FALSE,"Summary Financials"}</definedName>
    <definedName name="______wrn2" localSheetId="63" hidden="1">{"holdco",#N/A,FALSE,"Summary Financials";"holdco",#N/A,FALSE,"Summary Financials"}</definedName>
    <definedName name="______wrn2" localSheetId="86" hidden="1">{"holdco",#N/A,FALSE,"Summary Financials";"holdco",#N/A,FALSE,"Summary Financials"}</definedName>
    <definedName name="______wrn2" hidden="1">{"holdco",#N/A,FALSE,"Summary Financials";"holdco",#N/A,FALSE,"Summary Financials"}</definedName>
    <definedName name="______wrn2_1" localSheetId="28" hidden="1">{"holdco",#N/A,FALSE,"Summary Financials";"holdco",#N/A,FALSE,"Summary Financials"}</definedName>
    <definedName name="______wrn2_1" localSheetId="20" hidden="1">{"holdco",#N/A,FALSE,"Summary Financials";"holdco",#N/A,FALSE,"Summary Financials"}</definedName>
    <definedName name="______wrn2_1" localSheetId="21" hidden="1">{"holdco",#N/A,FALSE,"Summary Financials";"holdco",#N/A,FALSE,"Summary Financials"}</definedName>
    <definedName name="______wrn2_1" localSheetId="54" hidden="1">{"holdco",#N/A,FALSE,"Summary Financials";"holdco",#N/A,FALSE,"Summary Financials"}</definedName>
    <definedName name="______wrn2_1" localSheetId="74" hidden="1">{"holdco",#N/A,FALSE,"Summary Financials";"holdco",#N/A,FALSE,"Summary Financials"}</definedName>
    <definedName name="______wrn2_1" localSheetId="86" hidden="1">{"holdco",#N/A,FALSE,"Summary Financials";"holdco",#N/A,FALSE,"Summary Financials"}</definedName>
    <definedName name="______wrn2_1" hidden="1">{"holdco",#N/A,FALSE,"Summary Financials";"holdco",#N/A,FALSE,"Summary Financials"}</definedName>
    <definedName name="______wrn2_2" localSheetId="28" hidden="1">{"holdco",#N/A,FALSE,"Summary Financials";"holdco",#N/A,FALSE,"Summary Financials"}</definedName>
    <definedName name="______wrn2_2" localSheetId="20" hidden="1">{"holdco",#N/A,FALSE,"Summary Financials";"holdco",#N/A,FALSE,"Summary Financials"}</definedName>
    <definedName name="______wrn2_2" localSheetId="21" hidden="1">{"holdco",#N/A,FALSE,"Summary Financials";"holdco",#N/A,FALSE,"Summary Financials"}</definedName>
    <definedName name="______wrn2_2" localSheetId="54" hidden="1">{"holdco",#N/A,FALSE,"Summary Financials";"holdco",#N/A,FALSE,"Summary Financials"}</definedName>
    <definedName name="______wrn2_2" localSheetId="74" hidden="1">{"holdco",#N/A,FALSE,"Summary Financials";"holdco",#N/A,FALSE,"Summary Financials"}</definedName>
    <definedName name="______wrn2_2" localSheetId="86" hidden="1">{"holdco",#N/A,FALSE,"Summary Financials";"holdco",#N/A,FALSE,"Summary Financials"}</definedName>
    <definedName name="______wrn2_2" hidden="1">{"holdco",#N/A,FALSE,"Summary Financials";"holdco",#N/A,FALSE,"Summary Financials"}</definedName>
    <definedName name="______wrn2_3" localSheetId="28" hidden="1">{"holdco",#N/A,FALSE,"Summary Financials";"holdco",#N/A,FALSE,"Summary Financials"}</definedName>
    <definedName name="______wrn2_3" localSheetId="20" hidden="1">{"holdco",#N/A,FALSE,"Summary Financials";"holdco",#N/A,FALSE,"Summary Financials"}</definedName>
    <definedName name="______wrn2_3" localSheetId="21" hidden="1">{"holdco",#N/A,FALSE,"Summary Financials";"holdco",#N/A,FALSE,"Summary Financials"}</definedName>
    <definedName name="______wrn2_3" localSheetId="54" hidden="1">{"holdco",#N/A,FALSE,"Summary Financials";"holdco",#N/A,FALSE,"Summary Financials"}</definedName>
    <definedName name="______wrn2_3" localSheetId="74" hidden="1">{"holdco",#N/A,FALSE,"Summary Financials";"holdco",#N/A,FALSE,"Summary Financials"}</definedName>
    <definedName name="______wrn2_3" localSheetId="86" hidden="1">{"holdco",#N/A,FALSE,"Summary Financials";"holdco",#N/A,FALSE,"Summary Financials"}</definedName>
    <definedName name="______wrn2_3" hidden="1">{"holdco",#N/A,FALSE,"Summary Financials";"holdco",#N/A,FALSE,"Summary Financials"}</definedName>
    <definedName name="______wrn2_4" localSheetId="28" hidden="1">{"holdco",#N/A,FALSE,"Summary Financials";"holdco",#N/A,FALSE,"Summary Financials"}</definedName>
    <definedName name="______wrn2_4" localSheetId="20" hidden="1">{"holdco",#N/A,FALSE,"Summary Financials";"holdco",#N/A,FALSE,"Summary Financials"}</definedName>
    <definedName name="______wrn2_4" localSheetId="21" hidden="1">{"holdco",#N/A,FALSE,"Summary Financials";"holdco",#N/A,FALSE,"Summary Financials"}</definedName>
    <definedName name="______wrn2_4" localSheetId="54" hidden="1">{"holdco",#N/A,FALSE,"Summary Financials";"holdco",#N/A,FALSE,"Summary Financials"}</definedName>
    <definedName name="______wrn2_4" localSheetId="74" hidden="1">{"holdco",#N/A,FALSE,"Summary Financials";"holdco",#N/A,FALSE,"Summary Financials"}</definedName>
    <definedName name="______wrn2_4" localSheetId="86" hidden="1">{"holdco",#N/A,FALSE,"Summary Financials";"holdco",#N/A,FALSE,"Summary Financials"}</definedName>
    <definedName name="______wrn2_4" hidden="1">{"holdco",#N/A,FALSE,"Summary Financials";"holdco",#N/A,FALSE,"Summary Financials"}</definedName>
    <definedName name="______wrn3" localSheetId="28" hidden="1">{"holdco",#N/A,FALSE,"Summary Financials";"holdco",#N/A,FALSE,"Summary Financials"}</definedName>
    <definedName name="______wrn3" localSheetId="20" hidden="1">{"holdco",#N/A,FALSE,"Summary Financials";"holdco",#N/A,FALSE,"Summary Financials"}</definedName>
    <definedName name="______wrn3" localSheetId="21" hidden="1">{"holdco",#N/A,FALSE,"Summary Financials";"holdco",#N/A,FALSE,"Summary Financials"}</definedName>
    <definedName name="______wrn3" localSheetId="43" hidden="1">{"holdco",#N/A,FALSE,"Summary Financials";"holdco",#N/A,FALSE,"Summary Financials"}</definedName>
    <definedName name="______wrn3" localSheetId="74" hidden="1">{"holdco",#N/A,FALSE,"Summary Financials";"holdco",#N/A,FALSE,"Summary Financials"}</definedName>
    <definedName name="______wrn3" localSheetId="63" hidden="1">{"holdco",#N/A,FALSE,"Summary Financials";"holdco",#N/A,FALSE,"Summary Financials"}</definedName>
    <definedName name="______wrn3" localSheetId="86" hidden="1">{"holdco",#N/A,FALSE,"Summary Financials";"holdco",#N/A,FALSE,"Summary Financials"}</definedName>
    <definedName name="______wrn3" hidden="1">{"holdco",#N/A,FALSE,"Summary Financials";"holdco",#N/A,FALSE,"Summary Financials"}</definedName>
    <definedName name="______wrn3_1" localSheetId="28" hidden="1">{"holdco",#N/A,FALSE,"Summary Financials";"holdco",#N/A,FALSE,"Summary Financials"}</definedName>
    <definedName name="______wrn3_1" localSheetId="20" hidden="1">{"holdco",#N/A,FALSE,"Summary Financials";"holdco",#N/A,FALSE,"Summary Financials"}</definedName>
    <definedName name="______wrn3_1" localSheetId="21" hidden="1">{"holdco",#N/A,FALSE,"Summary Financials";"holdco",#N/A,FALSE,"Summary Financials"}</definedName>
    <definedName name="______wrn3_1" localSheetId="54" hidden="1">{"holdco",#N/A,FALSE,"Summary Financials";"holdco",#N/A,FALSE,"Summary Financials"}</definedName>
    <definedName name="______wrn3_1" localSheetId="74" hidden="1">{"holdco",#N/A,FALSE,"Summary Financials";"holdco",#N/A,FALSE,"Summary Financials"}</definedName>
    <definedName name="______wrn3_1" localSheetId="86" hidden="1">{"holdco",#N/A,FALSE,"Summary Financials";"holdco",#N/A,FALSE,"Summary Financials"}</definedName>
    <definedName name="______wrn3_1" hidden="1">{"holdco",#N/A,FALSE,"Summary Financials";"holdco",#N/A,FALSE,"Summary Financials"}</definedName>
    <definedName name="______wrn3_2" localSheetId="28" hidden="1">{"holdco",#N/A,FALSE,"Summary Financials";"holdco",#N/A,FALSE,"Summary Financials"}</definedName>
    <definedName name="______wrn3_2" localSheetId="20" hidden="1">{"holdco",#N/A,FALSE,"Summary Financials";"holdco",#N/A,FALSE,"Summary Financials"}</definedName>
    <definedName name="______wrn3_2" localSheetId="21" hidden="1">{"holdco",#N/A,FALSE,"Summary Financials";"holdco",#N/A,FALSE,"Summary Financials"}</definedName>
    <definedName name="______wrn3_2" localSheetId="54" hidden="1">{"holdco",#N/A,FALSE,"Summary Financials";"holdco",#N/A,FALSE,"Summary Financials"}</definedName>
    <definedName name="______wrn3_2" localSheetId="74" hidden="1">{"holdco",#N/A,FALSE,"Summary Financials";"holdco",#N/A,FALSE,"Summary Financials"}</definedName>
    <definedName name="______wrn3_2" localSheetId="86" hidden="1">{"holdco",#N/A,FALSE,"Summary Financials";"holdco",#N/A,FALSE,"Summary Financials"}</definedName>
    <definedName name="______wrn3_2" hidden="1">{"holdco",#N/A,FALSE,"Summary Financials";"holdco",#N/A,FALSE,"Summary Financials"}</definedName>
    <definedName name="______wrn3_3" localSheetId="28" hidden="1">{"holdco",#N/A,FALSE,"Summary Financials";"holdco",#N/A,FALSE,"Summary Financials"}</definedName>
    <definedName name="______wrn3_3" localSheetId="20" hidden="1">{"holdco",#N/A,FALSE,"Summary Financials";"holdco",#N/A,FALSE,"Summary Financials"}</definedName>
    <definedName name="______wrn3_3" localSheetId="21" hidden="1">{"holdco",#N/A,FALSE,"Summary Financials";"holdco",#N/A,FALSE,"Summary Financials"}</definedName>
    <definedName name="______wrn3_3" localSheetId="54" hidden="1">{"holdco",#N/A,FALSE,"Summary Financials";"holdco",#N/A,FALSE,"Summary Financials"}</definedName>
    <definedName name="______wrn3_3" localSheetId="74" hidden="1">{"holdco",#N/A,FALSE,"Summary Financials";"holdco",#N/A,FALSE,"Summary Financials"}</definedName>
    <definedName name="______wrn3_3" localSheetId="86" hidden="1">{"holdco",#N/A,FALSE,"Summary Financials";"holdco",#N/A,FALSE,"Summary Financials"}</definedName>
    <definedName name="______wrn3_3" hidden="1">{"holdco",#N/A,FALSE,"Summary Financials";"holdco",#N/A,FALSE,"Summary Financials"}</definedName>
    <definedName name="______wrn3_4" localSheetId="28" hidden="1">{"holdco",#N/A,FALSE,"Summary Financials";"holdco",#N/A,FALSE,"Summary Financials"}</definedName>
    <definedName name="______wrn3_4" localSheetId="20" hidden="1">{"holdco",#N/A,FALSE,"Summary Financials";"holdco",#N/A,FALSE,"Summary Financials"}</definedName>
    <definedName name="______wrn3_4" localSheetId="21" hidden="1">{"holdco",#N/A,FALSE,"Summary Financials";"holdco",#N/A,FALSE,"Summary Financials"}</definedName>
    <definedName name="______wrn3_4" localSheetId="54" hidden="1">{"holdco",#N/A,FALSE,"Summary Financials";"holdco",#N/A,FALSE,"Summary Financials"}</definedName>
    <definedName name="______wrn3_4" localSheetId="74" hidden="1">{"holdco",#N/A,FALSE,"Summary Financials";"holdco",#N/A,FALSE,"Summary Financials"}</definedName>
    <definedName name="______wrn3_4" localSheetId="86" hidden="1">{"holdco",#N/A,FALSE,"Summary Financials";"holdco",#N/A,FALSE,"Summary Financials"}</definedName>
    <definedName name="______wrn3_4" hidden="1">{"holdco",#N/A,FALSE,"Summary Financials";"holdco",#N/A,FALSE,"Summary Financials"}</definedName>
    <definedName name="______wrn7" localSheetId="28" hidden="1">{"Model Summary",#N/A,FALSE,"Print Chart";"Holdco",#N/A,FALSE,"Print Chart";"Genco",#N/A,FALSE,"Print Chart";"Servco",#N/A,FALSE,"Print Chart";"Genco_Detail",#N/A,FALSE,"Summary Financials";"Servco_Detail",#N/A,FALSE,"Summary Financials"}</definedName>
    <definedName name="______wrn7" localSheetId="20" hidden="1">{"Model Summary",#N/A,FALSE,"Print Chart";"Holdco",#N/A,FALSE,"Print Chart";"Genco",#N/A,FALSE,"Print Chart";"Servco",#N/A,FALSE,"Print Chart";"Genco_Detail",#N/A,FALSE,"Summary Financials";"Servco_Detail",#N/A,FALSE,"Summary Financials"}</definedName>
    <definedName name="______wrn7" localSheetId="21" hidden="1">{"Model Summary",#N/A,FALSE,"Print Chart";"Holdco",#N/A,FALSE,"Print Chart";"Genco",#N/A,FALSE,"Print Chart";"Servco",#N/A,FALSE,"Print Chart";"Genco_Detail",#N/A,FALSE,"Summary Financials";"Servco_Detail",#N/A,FALSE,"Summary Financials"}</definedName>
    <definedName name="______wrn7" localSheetId="43" hidden="1">{"Model Summary",#N/A,FALSE,"Print Chart";"Holdco",#N/A,FALSE,"Print Chart";"Genco",#N/A,FALSE,"Print Chart";"Servco",#N/A,FALSE,"Print Chart";"Genco_Detail",#N/A,FALSE,"Summary Financials";"Servco_Detail",#N/A,FALSE,"Summary Financials"}</definedName>
    <definedName name="______wrn7" localSheetId="74" hidden="1">{"Model Summary",#N/A,FALSE,"Print Chart";"Holdco",#N/A,FALSE,"Print Chart";"Genco",#N/A,FALSE,"Print Chart";"Servco",#N/A,FALSE,"Print Chart";"Genco_Detail",#N/A,FALSE,"Summary Financials";"Servco_Detail",#N/A,FALSE,"Summary Financials"}</definedName>
    <definedName name="______wrn7" localSheetId="63" hidden="1">{"Model Summary",#N/A,FALSE,"Print Chart";"Holdco",#N/A,FALSE,"Print Chart";"Genco",#N/A,FALSE,"Print Chart";"Servco",#N/A,FALSE,"Print Chart";"Genco_Detail",#N/A,FALSE,"Summary Financials";"Servco_Detail",#N/A,FALSE,"Summary Financials"}</definedName>
    <definedName name="______wrn7" localSheetId="86"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7_1" localSheetId="28" hidden="1">{"Model Summary",#N/A,FALSE,"Print Chart";"Holdco",#N/A,FALSE,"Print Chart";"Genco",#N/A,FALSE,"Print Chart";"Servco",#N/A,FALSE,"Print Chart";"Genco_Detail",#N/A,FALSE,"Summary Financials";"Servco_Detail",#N/A,FALSE,"Summary Financials"}</definedName>
    <definedName name="______wrn7_1" localSheetId="20" hidden="1">{"Model Summary",#N/A,FALSE,"Print Chart";"Holdco",#N/A,FALSE,"Print Chart";"Genco",#N/A,FALSE,"Print Chart";"Servco",#N/A,FALSE,"Print Chart";"Genco_Detail",#N/A,FALSE,"Summary Financials";"Servco_Detail",#N/A,FALSE,"Summary Financials"}</definedName>
    <definedName name="______wrn7_1" localSheetId="21" hidden="1">{"Model Summary",#N/A,FALSE,"Print Chart";"Holdco",#N/A,FALSE,"Print Chart";"Genco",#N/A,FALSE,"Print Chart";"Servco",#N/A,FALSE,"Print Chart";"Genco_Detail",#N/A,FALSE,"Summary Financials";"Servco_Detail",#N/A,FALSE,"Summary Financials"}</definedName>
    <definedName name="______wrn7_1" localSheetId="54" hidden="1">{"Model Summary",#N/A,FALSE,"Print Chart";"Holdco",#N/A,FALSE,"Print Chart";"Genco",#N/A,FALSE,"Print Chart";"Servco",#N/A,FALSE,"Print Chart";"Genco_Detail",#N/A,FALSE,"Summary Financials";"Servco_Detail",#N/A,FALSE,"Summary Financials"}</definedName>
    <definedName name="______wrn7_1" localSheetId="74" hidden="1">{"Model Summary",#N/A,FALSE,"Print Chart";"Holdco",#N/A,FALSE,"Print Chart";"Genco",#N/A,FALSE,"Print Chart";"Servco",#N/A,FALSE,"Print Chart";"Genco_Detail",#N/A,FALSE,"Summary Financials";"Servco_Detail",#N/A,FALSE,"Summary Financials"}</definedName>
    <definedName name="______wrn7_1" localSheetId="86" hidden="1">{"Model Summary",#N/A,FALSE,"Print Chart";"Holdco",#N/A,FALSE,"Print Chart";"Genco",#N/A,FALSE,"Print Chart";"Servco",#N/A,FALSE,"Print Chart";"Genco_Detail",#N/A,FALSE,"Summary Financials";"Servco_Detail",#N/A,FALSE,"Summary Financials"}</definedName>
    <definedName name="______wrn7_1" hidden="1">{"Model Summary",#N/A,FALSE,"Print Chart";"Holdco",#N/A,FALSE,"Print Chart";"Genco",#N/A,FALSE,"Print Chart";"Servco",#N/A,FALSE,"Print Chart";"Genco_Detail",#N/A,FALSE,"Summary Financials";"Servco_Detail",#N/A,FALSE,"Summary Financials"}</definedName>
    <definedName name="______wrn7_2" localSheetId="28" hidden="1">{"Model Summary",#N/A,FALSE,"Print Chart";"Holdco",#N/A,FALSE,"Print Chart";"Genco",#N/A,FALSE,"Print Chart";"Servco",#N/A,FALSE,"Print Chart";"Genco_Detail",#N/A,FALSE,"Summary Financials";"Servco_Detail",#N/A,FALSE,"Summary Financials"}</definedName>
    <definedName name="______wrn7_2" localSheetId="20" hidden="1">{"Model Summary",#N/A,FALSE,"Print Chart";"Holdco",#N/A,FALSE,"Print Chart";"Genco",#N/A,FALSE,"Print Chart";"Servco",#N/A,FALSE,"Print Chart";"Genco_Detail",#N/A,FALSE,"Summary Financials";"Servco_Detail",#N/A,FALSE,"Summary Financials"}</definedName>
    <definedName name="______wrn7_2" localSheetId="21" hidden="1">{"Model Summary",#N/A,FALSE,"Print Chart";"Holdco",#N/A,FALSE,"Print Chart";"Genco",#N/A,FALSE,"Print Chart";"Servco",#N/A,FALSE,"Print Chart";"Genco_Detail",#N/A,FALSE,"Summary Financials";"Servco_Detail",#N/A,FALSE,"Summary Financials"}</definedName>
    <definedName name="______wrn7_2" localSheetId="54" hidden="1">{"Model Summary",#N/A,FALSE,"Print Chart";"Holdco",#N/A,FALSE,"Print Chart";"Genco",#N/A,FALSE,"Print Chart";"Servco",#N/A,FALSE,"Print Chart";"Genco_Detail",#N/A,FALSE,"Summary Financials";"Servco_Detail",#N/A,FALSE,"Summary Financials"}</definedName>
    <definedName name="______wrn7_2" localSheetId="74" hidden="1">{"Model Summary",#N/A,FALSE,"Print Chart";"Holdco",#N/A,FALSE,"Print Chart";"Genco",#N/A,FALSE,"Print Chart";"Servco",#N/A,FALSE,"Print Chart";"Genco_Detail",#N/A,FALSE,"Summary Financials";"Servco_Detail",#N/A,FALSE,"Summary Financials"}</definedName>
    <definedName name="______wrn7_2" localSheetId="86" hidden="1">{"Model Summary",#N/A,FALSE,"Print Chart";"Holdco",#N/A,FALSE,"Print Chart";"Genco",#N/A,FALSE,"Print Chart";"Servco",#N/A,FALSE,"Print Chart";"Genco_Detail",#N/A,FALSE,"Summary Financials";"Servco_Detail",#N/A,FALSE,"Summary Financials"}</definedName>
    <definedName name="______wrn7_2" hidden="1">{"Model Summary",#N/A,FALSE,"Print Chart";"Holdco",#N/A,FALSE,"Print Chart";"Genco",#N/A,FALSE,"Print Chart";"Servco",#N/A,FALSE,"Print Chart";"Genco_Detail",#N/A,FALSE,"Summary Financials";"Servco_Detail",#N/A,FALSE,"Summary Financials"}</definedName>
    <definedName name="______wrn7_3" localSheetId="28" hidden="1">{"Model Summary",#N/A,FALSE,"Print Chart";"Holdco",#N/A,FALSE,"Print Chart";"Genco",#N/A,FALSE,"Print Chart";"Servco",#N/A,FALSE,"Print Chart";"Genco_Detail",#N/A,FALSE,"Summary Financials";"Servco_Detail",#N/A,FALSE,"Summary Financials"}</definedName>
    <definedName name="______wrn7_3" localSheetId="20" hidden="1">{"Model Summary",#N/A,FALSE,"Print Chart";"Holdco",#N/A,FALSE,"Print Chart";"Genco",#N/A,FALSE,"Print Chart";"Servco",#N/A,FALSE,"Print Chart";"Genco_Detail",#N/A,FALSE,"Summary Financials";"Servco_Detail",#N/A,FALSE,"Summary Financials"}</definedName>
    <definedName name="______wrn7_3" localSheetId="21" hidden="1">{"Model Summary",#N/A,FALSE,"Print Chart";"Holdco",#N/A,FALSE,"Print Chart";"Genco",#N/A,FALSE,"Print Chart";"Servco",#N/A,FALSE,"Print Chart";"Genco_Detail",#N/A,FALSE,"Summary Financials";"Servco_Detail",#N/A,FALSE,"Summary Financials"}</definedName>
    <definedName name="______wrn7_3" localSheetId="54" hidden="1">{"Model Summary",#N/A,FALSE,"Print Chart";"Holdco",#N/A,FALSE,"Print Chart";"Genco",#N/A,FALSE,"Print Chart";"Servco",#N/A,FALSE,"Print Chart";"Genco_Detail",#N/A,FALSE,"Summary Financials";"Servco_Detail",#N/A,FALSE,"Summary Financials"}</definedName>
    <definedName name="______wrn7_3" localSheetId="74" hidden="1">{"Model Summary",#N/A,FALSE,"Print Chart";"Holdco",#N/A,FALSE,"Print Chart";"Genco",#N/A,FALSE,"Print Chart";"Servco",#N/A,FALSE,"Print Chart";"Genco_Detail",#N/A,FALSE,"Summary Financials";"Servco_Detail",#N/A,FALSE,"Summary Financials"}</definedName>
    <definedName name="______wrn7_3" localSheetId="86" hidden="1">{"Model Summary",#N/A,FALSE,"Print Chart";"Holdco",#N/A,FALSE,"Print Chart";"Genco",#N/A,FALSE,"Print Chart";"Servco",#N/A,FALSE,"Print Chart";"Genco_Detail",#N/A,FALSE,"Summary Financials";"Servco_Detail",#N/A,FALSE,"Summary Financials"}</definedName>
    <definedName name="______wrn7_3" hidden="1">{"Model Summary",#N/A,FALSE,"Print Chart";"Holdco",#N/A,FALSE,"Print Chart";"Genco",#N/A,FALSE,"Print Chart";"Servco",#N/A,FALSE,"Print Chart";"Genco_Detail",#N/A,FALSE,"Summary Financials";"Servco_Detail",#N/A,FALSE,"Summary Financials"}</definedName>
    <definedName name="______wrn7_4" localSheetId="28" hidden="1">{"Model Summary",#N/A,FALSE,"Print Chart";"Holdco",#N/A,FALSE,"Print Chart";"Genco",#N/A,FALSE,"Print Chart";"Servco",#N/A,FALSE,"Print Chart";"Genco_Detail",#N/A,FALSE,"Summary Financials";"Servco_Detail",#N/A,FALSE,"Summary Financials"}</definedName>
    <definedName name="______wrn7_4" localSheetId="20" hidden="1">{"Model Summary",#N/A,FALSE,"Print Chart";"Holdco",#N/A,FALSE,"Print Chart";"Genco",#N/A,FALSE,"Print Chart";"Servco",#N/A,FALSE,"Print Chart";"Genco_Detail",#N/A,FALSE,"Summary Financials";"Servco_Detail",#N/A,FALSE,"Summary Financials"}</definedName>
    <definedName name="______wrn7_4" localSheetId="21" hidden="1">{"Model Summary",#N/A,FALSE,"Print Chart";"Holdco",#N/A,FALSE,"Print Chart";"Genco",#N/A,FALSE,"Print Chart";"Servco",#N/A,FALSE,"Print Chart";"Genco_Detail",#N/A,FALSE,"Summary Financials";"Servco_Detail",#N/A,FALSE,"Summary Financials"}</definedName>
    <definedName name="______wrn7_4" localSheetId="54" hidden="1">{"Model Summary",#N/A,FALSE,"Print Chart";"Holdco",#N/A,FALSE,"Print Chart";"Genco",#N/A,FALSE,"Print Chart";"Servco",#N/A,FALSE,"Print Chart";"Genco_Detail",#N/A,FALSE,"Summary Financials";"Servco_Detail",#N/A,FALSE,"Summary Financials"}</definedName>
    <definedName name="______wrn7_4" localSheetId="74" hidden="1">{"Model Summary",#N/A,FALSE,"Print Chart";"Holdco",#N/A,FALSE,"Print Chart";"Genco",#N/A,FALSE,"Print Chart";"Servco",#N/A,FALSE,"Print Chart";"Genco_Detail",#N/A,FALSE,"Summary Financials";"Servco_Detail",#N/A,FALSE,"Summary Financials"}</definedName>
    <definedName name="______wrn7_4" localSheetId="86" hidden="1">{"Model Summary",#N/A,FALSE,"Print Chart";"Holdco",#N/A,FALSE,"Print Chart";"Genco",#N/A,FALSE,"Print Chart";"Servco",#N/A,FALSE,"Print Chart";"Genco_Detail",#N/A,FALSE,"Summary Financials";"Servco_Detail",#N/A,FALSE,"Summary Financials"}</definedName>
    <definedName name="______wrn7_4" hidden="1">{"Model Summary",#N/A,FALSE,"Print Chart";"Holdco",#N/A,FALSE,"Print Chart";"Genco",#N/A,FALSE,"Print Chart";"Servco",#N/A,FALSE,"Print Chart";"Genco_Detail",#N/A,FALSE,"Summary Financials";"Servco_Detail",#N/A,FALSE,"Summary Financials"}</definedName>
    <definedName name="______wrn8" localSheetId="28" hidden="1">{"holdco",#N/A,FALSE,"Summary Financials";"holdco",#N/A,FALSE,"Summary Financials"}</definedName>
    <definedName name="______wrn8" localSheetId="20" hidden="1">{"holdco",#N/A,FALSE,"Summary Financials";"holdco",#N/A,FALSE,"Summary Financials"}</definedName>
    <definedName name="______wrn8" localSheetId="21" hidden="1">{"holdco",#N/A,FALSE,"Summary Financials";"holdco",#N/A,FALSE,"Summary Financials"}</definedName>
    <definedName name="______wrn8" localSheetId="43" hidden="1">{"holdco",#N/A,FALSE,"Summary Financials";"holdco",#N/A,FALSE,"Summary Financials"}</definedName>
    <definedName name="______wrn8" localSheetId="74" hidden="1">{"holdco",#N/A,FALSE,"Summary Financials";"holdco",#N/A,FALSE,"Summary Financials"}</definedName>
    <definedName name="______wrn8" localSheetId="63" hidden="1">{"holdco",#N/A,FALSE,"Summary Financials";"holdco",#N/A,FALSE,"Summary Financials"}</definedName>
    <definedName name="______wrn8" localSheetId="86" hidden="1">{"holdco",#N/A,FALSE,"Summary Financials";"holdco",#N/A,FALSE,"Summary Financials"}</definedName>
    <definedName name="______wrn8" hidden="1">{"holdco",#N/A,FALSE,"Summary Financials";"holdco",#N/A,FALSE,"Summary Financials"}</definedName>
    <definedName name="______wrn8_1" localSheetId="28" hidden="1">{"holdco",#N/A,FALSE,"Summary Financials";"holdco",#N/A,FALSE,"Summary Financials"}</definedName>
    <definedName name="______wrn8_1" localSheetId="20" hidden="1">{"holdco",#N/A,FALSE,"Summary Financials";"holdco",#N/A,FALSE,"Summary Financials"}</definedName>
    <definedName name="______wrn8_1" localSheetId="21" hidden="1">{"holdco",#N/A,FALSE,"Summary Financials";"holdco",#N/A,FALSE,"Summary Financials"}</definedName>
    <definedName name="______wrn8_1" localSheetId="54" hidden="1">{"holdco",#N/A,FALSE,"Summary Financials";"holdco",#N/A,FALSE,"Summary Financials"}</definedName>
    <definedName name="______wrn8_1" localSheetId="74" hidden="1">{"holdco",#N/A,FALSE,"Summary Financials";"holdco",#N/A,FALSE,"Summary Financials"}</definedName>
    <definedName name="______wrn8_1" localSheetId="86" hidden="1">{"holdco",#N/A,FALSE,"Summary Financials";"holdco",#N/A,FALSE,"Summary Financials"}</definedName>
    <definedName name="______wrn8_1" hidden="1">{"holdco",#N/A,FALSE,"Summary Financials";"holdco",#N/A,FALSE,"Summary Financials"}</definedName>
    <definedName name="______wrn8_2" localSheetId="28" hidden="1">{"holdco",#N/A,FALSE,"Summary Financials";"holdco",#N/A,FALSE,"Summary Financials"}</definedName>
    <definedName name="______wrn8_2" localSheetId="20" hidden="1">{"holdco",#N/A,FALSE,"Summary Financials";"holdco",#N/A,FALSE,"Summary Financials"}</definedName>
    <definedName name="______wrn8_2" localSheetId="21" hidden="1">{"holdco",#N/A,FALSE,"Summary Financials";"holdco",#N/A,FALSE,"Summary Financials"}</definedName>
    <definedName name="______wrn8_2" localSheetId="54" hidden="1">{"holdco",#N/A,FALSE,"Summary Financials";"holdco",#N/A,FALSE,"Summary Financials"}</definedName>
    <definedName name="______wrn8_2" localSheetId="74" hidden="1">{"holdco",#N/A,FALSE,"Summary Financials";"holdco",#N/A,FALSE,"Summary Financials"}</definedName>
    <definedName name="______wrn8_2" localSheetId="86" hidden="1">{"holdco",#N/A,FALSE,"Summary Financials";"holdco",#N/A,FALSE,"Summary Financials"}</definedName>
    <definedName name="______wrn8_2" hidden="1">{"holdco",#N/A,FALSE,"Summary Financials";"holdco",#N/A,FALSE,"Summary Financials"}</definedName>
    <definedName name="______wrn8_3" localSheetId="28" hidden="1">{"holdco",#N/A,FALSE,"Summary Financials";"holdco",#N/A,FALSE,"Summary Financials"}</definedName>
    <definedName name="______wrn8_3" localSheetId="20" hidden="1">{"holdco",#N/A,FALSE,"Summary Financials";"holdco",#N/A,FALSE,"Summary Financials"}</definedName>
    <definedName name="______wrn8_3" localSheetId="21" hidden="1">{"holdco",#N/A,FALSE,"Summary Financials";"holdco",#N/A,FALSE,"Summary Financials"}</definedName>
    <definedName name="______wrn8_3" localSheetId="54" hidden="1">{"holdco",#N/A,FALSE,"Summary Financials";"holdco",#N/A,FALSE,"Summary Financials"}</definedName>
    <definedName name="______wrn8_3" localSheetId="74" hidden="1">{"holdco",#N/A,FALSE,"Summary Financials";"holdco",#N/A,FALSE,"Summary Financials"}</definedName>
    <definedName name="______wrn8_3" localSheetId="86" hidden="1">{"holdco",#N/A,FALSE,"Summary Financials";"holdco",#N/A,FALSE,"Summary Financials"}</definedName>
    <definedName name="______wrn8_3" hidden="1">{"holdco",#N/A,FALSE,"Summary Financials";"holdco",#N/A,FALSE,"Summary Financials"}</definedName>
    <definedName name="______wrn8_4" localSheetId="28" hidden="1">{"holdco",#N/A,FALSE,"Summary Financials";"holdco",#N/A,FALSE,"Summary Financials"}</definedName>
    <definedName name="______wrn8_4" localSheetId="20" hidden="1">{"holdco",#N/A,FALSE,"Summary Financials";"holdco",#N/A,FALSE,"Summary Financials"}</definedName>
    <definedName name="______wrn8_4" localSheetId="21" hidden="1">{"holdco",#N/A,FALSE,"Summary Financials";"holdco",#N/A,FALSE,"Summary Financials"}</definedName>
    <definedName name="______wrn8_4" localSheetId="54" hidden="1">{"holdco",#N/A,FALSE,"Summary Financials";"holdco",#N/A,FALSE,"Summary Financials"}</definedName>
    <definedName name="______wrn8_4" localSheetId="74" hidden="1">{"holdco",#N/A,FALSE,"Summary Financials";"holdco",#N/A,FALSE,"Summary Financials"}</definedName>
    <definedName name="______wrn8_4" localSheetId="86" hidden="1">{"holdco",#N/A,FALSE,"Summary Financials";"holdco",#N/A,FALSE,"Summary Financials"}</definedName>
    <definedName name="______wrn8_4" hidden="1">{"holdco",#N/A,FALSE,"Summary Financials";"holdco",#N/A,FALSE,"Summary Financials"}</definedName>
    <definedName name="_____KKK1" localSheetId="28" hidden="1">{#N/A,#N/A,FALSE,"Assessment";#N/A,#N/A,FALSE,"Staffing";#N/A,#N/A,FALSE,"Hires";#N/A,#N/A,FALSE,"Assumptions"}</definedName>
    <definedName name="_____KKK1" localSheetId="20" hidden="1">{#N/A,#N/A,FALSE,"Assessment";#N/A,#N/A,FALSE,"Staffing";#N/A,#N/A,FALSE,"Hires";#N/A,#N/A,FALSE,"Assumptions"}</definedName>
    <definedName name="_____KKK1" localSheetId="21" hidden="1">{#N/A,#N/A,FALSE,"Assessment";#N/A,#N/A,FALSE,"Staffing";#N/A,#N/A,FALSE,"Hires";#N/A,#N/A,FALSE,"Assumptions"}</definedName>
    <definedName name="_____KKK1" localSheetId="43" hidden="1">{#N/A,#N/A,FALSE,"Assessment";#N/A,#N/A,FALSE,"Staffing";#N/A,#N/A,FALSE,"Hires";#N/A,#N/A,FALSE,"Assumptions"}</definedName>
    <definedName name="_____KKK1" localSheetId="74" hidden="1">{#N/A,#N/A,FALSE,"Assessment";#N/A,#N/A,FALSE,"Staffing";#N/A,#N/A,FALSE,"Hires";#N/A,#N/A,FALSE,"Assumptions"}</definedName>
    <definedName name="_____KKK1" localSheetId="63" hidden="1">{#N/A,#N/A,FALSE,"Assessment";#N/A,#N/A,FALSE,"Staffing";#N/A,#N/A,FALSE,"Hires";#N/A,#N/A,FALSE,"Assumptions"}</definedName>
    <definedName name="_____KKK1" localSheetId="86" hidden="1">{#N/A,#N/A,FALSE,"Assessment";#N/A,#N/A,FALSE,"Staffing";#N/A,#N/A,FALSE,"Hires";#N/A,#N/A,FALSE,"Assumptions"}</definedName>
    <definedName name="_____KKK1" hidden="1">{#N/A,#N/A,FALSE,"Assessment";#N/A,#N/A,FALSE,"Staffing";#N/A,#N/A,FALSE,"Hires";#N/A,#N/A,FALSE,"Assumptions"}</definedName>
    <definedName name="_____KKK1_1" localSheetId="28" hidden="1">{#N/A,#N/A,FALSE,"Assessment";#N/A,#N/A,FALSE,"Staffing";#N/A,#N/A,FALSE,"Hires";#N/A,#N/A,FALSE,"Assumptions"}</definedName>
    <definedName name="_____KKK1_1" localSheetId="20" hidden="1">{#N/A,#N/A,FALSE,"Assessment";#N/A,#N/A,FALSE,"Staffing";#N/A,#N/A,FALSE,"Hires";#N/A,#N/A,FALSE,"Assumptions"}</definedName>
    <definedName name="_____KKK1_1" localSheetId="21" hidden="1">{#N/A,#N/A,FALSE,"Assessment";#N/A,#N/A,FALSE,"Staffing";#N/A,#N/A,FALSE,"Hires";#N/A,#N/A,FALSE,"Assumptions"}</definedName>
    <definedName name="_____KKK1_1" localSheetId="54" hidden="1">{#N/A,#N/A,FALSE,"Assessment";#N/A,#N/A,FALSE,"Staffing";#N/A,#N/A,FALSE,"Hires";#N/A,#N/A,FALSE,"Assumptions"}</definedName>
    <definedName name="_____KKK1_1" localSheetId="74" hidden="1">{#N/A,#N/A,FALSE,"Assessment";#N/A,#N/A,FALSE,"Staffing";#N/A,#N/A,FALSE,"Hires";#N/A,#N/A,FALSE,"Assumptions"}</definedName>
    <definedName name="_____KKK1_1" localSheetId="86" hidden="1">{#N/A,#N/A,FALSE,"Assessment";#N/A,#N/A,FALSE,"Staffing";#N/A,#N/A,FALSE,"Hires";#N/A,#N/A,FALSE,"Assumptions"}</definedName>
    <definedName name="_____KKK1_1" hidden="1">{#N/A,#N/A,FALSE,"Assessment";#N/A,#N/A,FALSE,"Staffing";#N/A,#N/A,FALSE,"Hires";#N/A,#N/A,FALSE,"Assumptions"}</definedName>
    <definedName name="_____KKK1_2" localSheetId="28" hidden="1">{#N/A,#N/A,FALSE,"Assessment";#N/A,#N/A,FALSE,"Staffing";#N/A,#N/A,FALSE,"Hires";#N/A,#N/A,FALSE,"Assumptions"}</definedName>
    <definedName name="_____KKK1_2" localSheetId="20" hidden="1">{#N/A,#N/A,FALSE,"Assessment";#N/A,#N/A,FALSE,"Staffing";#N/A,#N/A,FALSE,"Hires";#N/A,#N/A,FALSE,"Assumptions"}</definedName>
    <definedName name="_____KKK1_2" localSheetId="21" hidden="1">{#N/A,#N/A,FALSE,"Assessment";#N/A,#N/A,FALSE,"Staffing";#N/A,#N/A,FALSE,"Hires";#N/A,#N/A,FALSE,"Assumptions"}</definedName>
    <definedName name="_____KKK1_2" localSheetId="54" hidden="1">{#N/A,#N/A,FALSE,"Assessment";#N/A,#N/A,FALSE,"Staffing";#N/A,#N/A,FALSE,"Hires";#N/A,#N/A,FALSE,"Assumptions"}</definedName>
    <definedName name="_____KKK1_2" localSheetId="74" hidden="1">{#N/A,#N/A,FALSE,"Assessment";#N/A,#N/A,FALSE,"Staffing";#N/A,#N/A,FALSE,"Hires";#N/A,#N/A,FALSE,"Assumptions"}</definedName>
    <definedName name="_____KKK1_2" localSheetId="86" hidden="1">{#N/A,#N/A,FALSE,"Assessment";#N/A,#N/A,FALSE,"Staffing";#N/A,#N/A,FALSE,"Hires";#N/A,#N/A,FALSE,"Assumptions"}</definedName>
    <definedName name="_____KKK1_2" hidden="1">{#N/A,#N/A,FALSE,"Assessment";#N/A,#N/A,FALSE,"Staffing";#N/A,#N/A,FALSE,"Hires";#N/A,#N/A,FALSE,"Assumptions"}</definedName>
    <definedName name="_____KKK1_3" localSheetId="28" hidden="1">{#N/A,#N/A,FALSE,"Assessment";#N/A,#N/A,FALSE,"Staffing";#N/A,#N/A,FALSE,"Hires";#N/A,#N/A,FALSE,"Assumptions"}</definedName>
    <definedName name="_____KKK1_3" localSheetId="20" hidden="1">{#N/A,#N/A,FALSE,"Assessment";#N/A,#N/A,FALSE,"Staffing";#N/A,#N/A,FALSE,"Hires";#N/A,#N/A,FALSE,"Assumptions"}</definedName>
    <definedName name="_____KKK1_3" localSheetId="21" hidden="1">{#N/A,#N/A,FALSE,"Assessment";#N/A,#N/A,FALSE,"Staffing";#N/A,#N/A,FALSE,"Hires";#N/A,#N/A,FALSE,"Assumptions"}</definedName>
    <definedName name="_____KKK1_3" localSheetId="54" hidden="1">{#N/A,#N/A,FALSE,"Assessment";#N/A,#N/A,FALSE,"Staffing";#N/A,#N/A,FALSE,"Hires";#N/A,#N/A,FALSE,"Assumptions"}</definedName>
    <definedName name="_____KKK1_3" localSheetId="74" hidden="1">{#N/A,#N/A,FALSE,"Assessment";#N/A,#N/A,FALSE,"Staffing";#N/A,#N/A,FALSE,"Hires";#N/A,#N/A,FALSE,"Assumptions"}</definedName>
    <definedName name="_____KKK1_3" localSheetId="86" hidden="1">{#N/A,#N/A,FALSE,"Assessment";#N/A,#N/A,FALSE,"Staffing";#N/A,#N/A,FALSE,"Hires";#N/A,#N/A,FALSE,"Assumptions"}</definedName>
    <definedName name="_____KKK1_3" hidden="1">{#N/A,#N/A,FALSE,"Assessment";#N/A,#N/A,FALSE,"Staffing";#N/A,#N/A,FALSE,"Hires";#N/A,#N/A,FALSE,"Assumptions"}</definedName>
    <definedName name="_____KKK1_4" localSheetId="28" hidden="1">{#N/A,#N/A,FALSE,"Assessment";#N/A,#N/A,FALSE,"Staffing";#N/A,#N/A,FALSE,"Hires";#N/A,#N/A,FALSE,"Assumptions"}</definedName>
    <definedName name="_____KKK1_4" localSheetId="20" hidden="1">{#N/A,#N/A,FALSE,"Assessment";#N/A,#N/A,FALSE,"Staffing";#N/A,#N/A,FALSE,"Hires";#N/A,#N/A,FALSE,"Assumptions"}</definedName>
    <definedName name="_____KKK1_4" localSheetId="21" hidden="1">{#N/A,#N/A,FALSE,"Assessment";#N/A,#N/A,FALSE,"Staffing";#N/A,#N/A,FALSE,"Hires";#N/A,#N/A,FALSE,"Assumptions"}</definedName>
    <definedName name="_____KKK1_4" localSheetId="54" hidden="1">{#N/A,#N/A,FALSE,"Assessment";#N/A,#N/A,FALSE,"Staffing";#N/A,#N/A,FALSE,"Hires";#N/A,#N/A,FALSE,"Assumptions"}</definedName>
    <definedName name="_____KKK1_4" localSheetId="74" hidden="1">{#N/A,#N/A,FALSE,"Assessment";#N/A,#N/A,FALSE,"Staffing";#N/A,#N/A,FALSE,"Hires";#N/A,#N/A,FALSE,"Assumptions"}</definedName>
    <definedName name="_____KKK1_4" localSheetId="86" hidden="1">{#N/A,#N/A,FALSE,"Assessment";#N/A,#N/A,FALSE,"Staffing";#N/A,#N/A,FALSE,"Hires";#N/A,#N/A,FALSE,"Assumptions"}</definedName>
    <definedName name="_____KKK1_4" hidden="1">{#N/A,#N/A,FALSE,"Assessment";#N/A,#N/A,FALSE,"Staffing";#N/A,#N/A,FALSE,"Hires";#N/A,#N/A,FALSE,"Assumptions"}</definedName>
    <definedName name="_____wrn1" localSheetId="28" hidden="1">{"holdco",#N/A,FALSE,"Summary Financials";"holdco",#N/A,FALSE,"Summary Financials"}</definedName>
    <definedName name="_____wrn1" localSheetId="20" hidden="1">{"holdco",#N/A,FALSE,"Summary Financials";"holdco",#N/A,FALSE,"Summary Financials"}</definedName>
    <definedName name="_____wrn1" localSheetId="21" hidden="1">{"holdco",#N/A,FALSE,"Summary Financials";"holdco",#N/A,FALSE,"Summary Financials"}</definedName>
    <definedName name="_____wrn1" localSheetId="43" hidden="1">{"holdco",#N/A,FALSE,"Summary Financials";"holdco",#N/A,FALSE,"Summary Financials"}</definedName>
    <definedName name="_____wrn1" localSheetId="74" hidden="1">{"holdco",#N/A,FALSE,"Summary Financials";"holdco",#N/A,FALSE,"Summary Financials"}</definedName>
    <definedName name="_____wrn1" localSheetId="63" hidden="1">{"holdco",#N/A,FALSE,"Summary Financials";"holdco",#N/A,FALSE,"Summary Financials"}</definedName>
    <definedName name="_____wrn1" localSheetId="86" hidden="1">{"holdco",#N/A,FALSE,"Summary Financials";"holdco",#N/A,FALSE,"Summary Financials"}</definedName>
    <definedName name="_____wrn1" hidden="1">{"holdco",#N/A,FALSE,"Summary Financials";"holdco",#N/A,FALSE,"Summary Financials"}</definedName>
    <definedName name="_____wrn1_1" localSheetId="28" hidden="1">{"holdco",#N/A,FALSE,"Summary Financials";"holdco",#N/A,FALSE,"Summary Financials"}</definedName>
    <definedName name="_____wrn1_1" localSheetId="20" hidden="1">{"holdco",#N/A,FALSE,"Summary Financials";"holdco",#N/A,FALSE,"Summary Financials"}</definedName>
    <definedName name="_____wrn1_1" localSheetId="21" hidden="1">{"holdco",#N/A,FALSE,"Summary Financials";"holdco",#N/A,FALSE,"Summary Financials"}</definedName>
    <definedName name="_____wrn1_1" localSheetId="54" hidden="1">{"holdco",#N/A,FALSE,"Summary Financials";"holdco",#N/A,FALSE,"Summary Financials"}</definedName>
    <definedName name="_____wrn1_1" localSheetId="74" hidden="1">{"holdco",#N/A,FALSE,"Summary Financials";"holdco",#N/A,FALSE,"Summary Financials"}</definedName>
    <definedName name="_____wrn1_1" localSheetId="86" hidden="1">{"holdco",#N/A,FALSE,"Summary Financials";"holdco",#N/A,FALSE,"Summary Financials"}</definedName>
    <definedName name="_____wrn1_1" hidden="1">{"holdco",#N/A,FALSE,"Summary Financials";"holdco",#N/A,FALSE,"Summary Financials"}</definedName>
    <definedName name="_____wrn1_2" localSheetId="28" hidden="1">{"holdco",#N/A,FALSE,"Summary Financials";"holdco",#N/A,FALSE,"Summary Financials"}</definedName>
    <definedName name="_____wrn1_2" localSheetId="20" hidden="1">{"holdco",#N/A,FALSE,"Summary Financials";"holdco",#N/A,FALSE,"Summary Financials"}</definedName>
    <definedName name="_____wrn1_2" localSheetId="21" hidden="1">{"holdco",#N/A,FALSE,"Summary Financials";"holdco",#N/A,FALSE,"Summary Financials"}</definedName>
    <definedName name="_____wrn1_2" localSheetId="54" hidden="1">{"holdco",#N/A,FALSE,"Summary Financials";"holdco",#N/A,FALSE,"Summary Financials"}</definedName>
    <definedName name="_____wrn1_2" localSheetId="74" hidden="1">{"holdco",#N/A,FALSE,"Summary Financials";"holdco",#N/A,FALSE,"Summary Financials"}</definedName>
    <definedName name="_____wrn1_2" localSheetId="86" hidden="1">{"holdco",#N/A,FALSE,"Summary Financials";"holdco",#N/A,FALSE,"Summary Financials"}</definedName>
    <definedName name="_____wrn1_2" hidden="1">{"holdco",#N/A,FALSE,"Summary Financials";"holdco",#N/A,FALSE,"Summary Financials"}</definedName>
    <definedName name="_____wrn1_3" localSheetId="28" hidden="1">{"holdco",#N/A,FALSE,"Summary Financials";"holdco",#N/A,FALSE,"Summary Financials"}</definedName>
    <definedName name="_____wrn1_3" localSheetId="20" hidden="1">{"holdco",#N/A,FALSE,"Summary Financials";"holdco",#N/A,FALSE,"Summary Financials"}</definedName>
    <definedName name="_____wrn1_3" localSheetId="21" hidden="1">{"holdco",#N/A,FALSE,"Summary Financials";"holdco",#N/A,FALSE,"Summary Financials"}</definedName>
    <definedName name="_____wrn1_3" localSheetId="54" hidden="1">{"holdco",#N/A,FALSE,"Summary Financials";"holdco",#N/A,FALSE,"Summary Financials"}</definedName>
    <definedName name="_____wrn1_3" localSheetId="74" hidden="1">{"holdco",#N/A,FALSE,"Summary Financials";"holdco",#N/A,FALSE,"Summary Financials"}</definedName>
    <definedName name="_____wrn1_3" localSheetId="86" hidden="1">{"holdco",#N/A,FALSE,"Summary Financials";"holdco",#N/A,FALSE,"Summary Financials"}</definedName>
    <definedName name="_____wrn1_3" hidden="1">{"holdco",#N/A,FALSE,"Summary Financials";"holdco",#N/A,FALSE,"Summary Financials"}</definedName>
    <definedName name="_____wrn1_4" localSheetId="28" hidden="1">{"holdco",#N/A,FALSE,"Summary Financials";"holdco",#N/A,FALSE,"Summary Financials"}</definedName>
    <definedName name="_____wrn1_4" localSheetId="20" hidden="1">{"holdco",#N/A,FALSE,"Summary Financials";"holdco",#N/A,FALSE,"Summary Financials"}</definedName>
    <definedName name="_____wrn1_4" localSheetId="21" hidden="1">{"holdco",#N/A,FALSE,"Summary Financials";"holdco",#N/A,FALSE,"Summary Financials"}</definedName>
    <definedName name="_____wrn1_4" localSheetId="54" hidden="1">{"holdco",#N/A,FALSE,"Summary Financials";"holdco",#N/A,FALSE,"Summary Financials"}</definedName>
    <definedName name="_____wrn1_4" localSheetId="74" hidden="1">{"holdco",#N/A,FALSE,"Summary Financials";"holdco",#N/A,FALSE,"Summary Financials"}</definedName>
    <definedName name="_____wrn1_4" localSheetId="86" hidden="1">{"holdco",#N/A,FALSE,"Summary Financials";"holdco",#N/A,FALSE,"Summary Financials"}</definedName>
    <definedName name="_____wrn1_4" hidden="1">{"holdco",#N/A,FALSE,"Summary Financials";"holdco",#N/A,FALSE,"Summary Financials"}</definedName>
    <definedName name="_____wrn2" localSheetId="28" hidden="1">{"holdco",#N/A,FALSE,"Summary Financials";"holdco",#N/A,FALSE,"Summary Financials"}</definedName>
    <definedName name="_____wrn2" localSheetId="20" hidden="1">{"holdco",#N/A,FALSE,"Summary Financials";"holdco",#N/A,FALSE,"Summary Financials"}</definedName>
    <definedName name="_____wrn2" localSheetId="21" hidden="1">{"holdco",#N/A,FALSE,"Summary Financials";"holdco",#N/A,FALSE,"Summary Financials"}</definedName>
    <definedName name="_____wrn2" localSheetId="43" hidden="1">{"holdco",#N/A,FALSE,"Summary Financials";"holdco",#N/A,FALSE,"Summary Financials"}</definedName>
    <definedName name="_____wrn2" localSheetId="74" hidden="1">{"holdco",#N/A,FALSE,"Summary Financials";"holdco",#N/A,FALSE,"Summary Financials"}</definedName>
    <definedName name="_____wrn2" localSheetId="63" hidden="1">{"holdco",#N/A,FALSE,"Summary Financials";"holdco",#N/A,FALSE,"Summary Financials"}</definedName>
    <definedName name="_____wrn2" localSheetId="86" hidden="1">{"holdco",#N/A,FALSE,"Summary Financials";"holdco",#N/A,FALSE,"Summary Financials"}</definedName>
    <definedName name="_____wrn2" hidden="1">{"holdco",#N/A,FALSE,"Summary Financials";"holdco",#N/A,FALSE,"Summary Financials"}</definedName>
    <definedName name="_____wrn2_1" localSheetId="28" hidden="1">{"holdco",#N/A,FALSE,"Summary Financials";"holdco",#N/A,FALSE,"Summary Financials"}</definedName>
    <definedName name="_____wrn2_1" localSheetId="20" hidden="1">{"holdco",#N/A,FALSE,"Summary Financials";"holdco",#N/A,FALSE,"Summary Financials"}</definedName>
    <definedName name="_____wrn2_1" localSheetId="21" hidden="1">{"holdco",#N/A,FALSE,"Summary Financials";"holdco",#N/A,FALSE,"Summary Financials"}</definedName>
    <definedName name="_____wrn2_1" localSheetId="54" hidden="1">{"holdco",#N/A,FALSE,"Summary Financials";"holdco",#N/A,FALSE,"Summary Financials"}</definedName>
    <definedName name="_____wrn2_1" localSheetId="74" hidden="1">{"holdco",#N/A,FALSE,"Summary Financials";"holdco",#N/A,FALSE,"Summary Financials"}</definedName>
    <definedName name="_____wrn2_1" localSheetId="86" hidden="1">{"holdco",#N/A,FALSE,"Summary Financials";"holdco",#N/A,FALSE,"Summary Financials"}</definedName>
    <definedName name="_____wrn2_1" hidden="1">{"holdco",#N/A,FALSE,"Summary Financials";"holdco",#N/A,FALSE,"Summary Financials"}</definedName>
    <definedName name="_____wrn2_2" localSheetId="28" hidden="1">{"holdco",#N/A,FALSE,"Summary Financials";"holdco",#N/A,FALSE,"Summary Financials"}</definedName>
    <definedName name="_____wrn2_2" localSheetId="20" hidden="1">{"holdco",#N/A,FALSE,"Summary Financials";"holdco",#N/A,FALSE,"Summary Financials"}</definedName>
    <definedName name="_____wrn2_2" localSheetId="21" hidden="1">{"holdco",#N/A,FALSE,"Summary Financials";"holdco",#N/A,FALSE,"Summary Financials"}</definedName>
    <definedName name="_____wrn2_2" localSheetId="54" hidden="1">{"holdco",#N/A,FALSE,"Summary Financials";"holdco",#N/A,FALSE,"Summary Financials"}</definedName>
    <definedName name="_____wrn2_2" localSheetId="74" hidden="1">{"holdco",#N/A,FALSE,"Summary Financials";"holdco",#N/A,FALSE,"Summary Financials"}</definedName>
    <definedName name="_____wrn2_2" localSheetId="86" hidden="1">{"holdco",#N/A,FALSE,"Summary Financials";"holdco",#N/A,FALSE,"Summary Financials"}</definedName>
    <definedName name="_____wrn2_2" hidden="1">{"holdco",#N/A,FALSE,"Summary Financials";"holdco",#N/A,FALSE,"Summary Financials"}</definedName>
    <definedName name="_____wrn2_3" localSheetId="28" hidden="1">{"holdco",#N/A,FALSE,"Summary Financials";"holdco",#N/A,FALSE,"Summary Financials"}</definedName>
    <definedName name="_____wrn2_3" localSheetId="20" hidden="1">{"holdco",#N/A,FALSE,"Summary Financials";"holdco",#N/A,FALSE,"Summary Financials"}</definedName>
    <definedName name="_____wrn2_3" localSheetId="21" hidden="1">{"holdco",#N/A,FALSE,"Summary Financials";"holdco",#N/A,FALSE,"Summary Financials"}</definedName>
    <definedName name="_____wrn2_3" localSheetId="54" hidden="1">{"holdco",#N/A,FALSE,"Summary Financials";"holdco",#N/A,FALSE,"Summary Financials"}</definedName>
    <definedName name="_____wrn2_3" localSheetId="74" hidden="1">{"holdco",#N/A,FALSE,"Summary Financials";"holdco",#N/A,FALSE,"Summary Financials"}</definedName>
    <definedName name="_____wrn2_3" localSheetId="86" hidden="1">{"holdco",#N/A,FALSE,"Summary Financials";"holdco",#N/A,FALSE,"Summary Financials"}</definedName>
    <definedName name="_____wrn2_3" hidden="1">{"holdco",#N/A,FALSE,"Summary Financials";"holdco",#N/A,FALSE,"Summary Financials"}</definedName>
    <definedName name="_____wrn2_4" localSheetId="28" hidden="1">{"holdco",#N/A,FALSE,"Summary Financials";"holdco",#N/A,FALSE,"Summary Financials"}</definedName>
    <definedName name="_____wrn2_4" localSheetId="20" hidden="1">{"holdco",#N/A,FALSE,"Summary Financials";"holdco",#N/A,FALSE,"Summary Financials"}</definedName>
    <definedName name="_____wrn2_4" localSheetId="21" hidden="1">{"holdco",#N/A,FALSE,"Summary Financials";"holdco",#N/A,FALSE,"Summary Financials"}</definedName>
    <definedName name="_____wrn2_4" localSheetId="54" hidden="1">{"holdco",#N/A,FALSE,"Summary Financials";"holdco",#N/A,FALSE,"Summary Financials"}</definedName>
    <definedName name="_____wrn2_4" localSheetId="74" hidden="1">{"holdco",#N/A,FALSE,"Summary Financials";"holdco",#N/A,FALSE,"Summary Financials"}</definedName>
    <definedName name="_____wrn2_4" localSheetId="86" hidden="1">{"holdco",#N/A,FALSE,"Summary Financials";"holdco",#N/A,FALSE,"Summary Financials"}</definedName>
    <definedName name="_____wrn2_4" hidden="1">{"holdco",#N/A,FALSE,"Summary Financials";"holdco",#N/A,FALSE,"Summary Financials"}</definedName>
    <definedName name="_____wrn3" localSheetId="28" hidden="1">{"holdco",#N/A,FALSE,"Summary Financials";"holdco",#N/A,FALSE,"Summary Financials"}</definedName>
    <definedName name="_____wrn3" localSheetId="20" hidden="1">{"holdco",#N/A,FALSE,"Summary Financials";"holdco",#N/A,FALSE,"Summary Financials"}</definedName>
    <definedName name="_____wrn3" localSheetId="21" hidden="1">{"holdco",#N/A,FALSE,"Summary Financials";"holdco",#N/A,FALSE,"Summary Financials"}</definedName>
    <definedName name="_____wrn3" localSheetId="43" hidden="1">{"holdco",#N/A,FALSE,"Summary Financials";"holdco",#N/A,FALSE,"Summary Financials"}</definedName>
    <definedName name="_____wrn3" localSheetId="74" hidden="1">{"holdco",#N/A,FALSE,"Summary Financials";"holdco",#N/A,FALSE,"Summary Financials"}</definedName>
    <definedName name="_____wrn3" localSheetId="63" hidden="1">{"holdco",#N/A,FALSE,"Summary Financials";"holdco",#N/A,FALSE,"Summary Financials"}</definedName>
    <definedName name="_____wrn3" localSheetId="86" hidden="1">{"holdco",#N/A,FALSE,"Summary Financials";"holdco",#N/A,FALSE,"Summary Financials"}</definedName>
    <definedName name="_____wrn3" hidden="1">{"holdco",#N/A,FALSE,"Summary Financials";"holdco",#N/A,FALSE,"Summary Financials"}</definedName>
    <definedName name="_____wrn3_1" localSheetId="28" hidden="1">{"holdco",#N/A,FALSE,"Summary Financials";"holdco",#N/A,FALSE,"Summary Financials"}</definedName>
    <definedName name="_____wrn3_1" localSheetId="20" hidden="1">{"holdco",#N/A,FALSE,"Summary Financials";"holdco",#N/A,FALSE,"Summary Financials"}</definedName>
    <definedName name="_____wrn3_1" localSheetId="21" hidden="1">{"holdco",#N/A,FALSE,"Summary Financials";"holdco",#N/A,FALSE,"Summary Financials"}</definedName>
    <definedName name="_____wrn3_1" localSheetId="54" hidden="1">{"holdco",#N/A,FALSE,"Summary Financials";"holdco",#N/A,FALSE,"Summary Financials"}</definedName>
    <definedName name="_____wrn3_1" localSheetId="74" hidden="1">{"holdco",#N/A,FALSE,"Summary Financials";"holdco",#N/A,FALSE,"Summary Financials"}</definedName>
    <definedName name="_____wrn3_1" localSheetId="86" hidden="1">{"holdco",#N/A,FALSE,"Summary Financials";"holdco",#N/A,FALSE,"Summary Financials"}</definedName>
    <definedName name="_____wrn3_1" hidden="1">{"holdco",#N/A,FALSE,"Summary Financials";"holdco",#N/A,FALSE,"Summary Financials"}</definedName>
    <definedName name="_____wrn3_2" localSheetId="28" hidden="1">{"holdco",#N/A,FALSE,"Summary Financials";"holdco",#N/A,FALSE,"Summary Financials"}</definedName>
    <definedName name="_____wrn3_2" localSheetId="20" hidden="1">{"holdco",#N/A,FALSE,"Summary Financials";"holdco",#N/A,FALSE,"Summary Financials"}</definedName>
    <definedName name="_____wrn3_2" localSheetId="21" hidden="1">{"holdco",#N/A,FALSE,"Summary Financials";"holdco",#N/A,FALSE,"Summary Financials"}</definedName>
    <definedName name="_____wrn3_2" localSheetId="54" hidden="1">{"holdco",#N/A,FALSE,"Summary Financials";"holdco",#N/A,FALSE,"Summary Financials"}</definedName>
    <definedName name="_____wrn3_2" localSheetId="74" hidden="1">{"holdco",#N/A,FALSE,"Summary Financials";"holdco",#N/A,FALSE,"Summary Financials"}</definedName>
    <definedName name="_____wrn3_2" localSheetId="86" hidden="1">{"holdco",#N/A,FALSE,"Summary Financials";"holdco",#N/A,FALSE,"Summary Financials"}</definedName>
    <definedName name="_____wrn3_2" hidden="1">{"holdco",#N/A,FALSE,"Summary Financials";"holdco",#N/A,FALSE,"Summary Financials"}</definedName>
    <definedName name="_____wrn3_3" localSheetId="28" hidden="1">{"holdco",#N/A,FALSE,"Summary Financials";"holdco",#N/A,FALSE,"Summary Financials"}</definedName>
    <definedName name="_____wrn3_3" localSheetId="20" hidden="1">{"holdco",#N/A,FALSE,"Summary Financials";"holdco",#N/A,FALSE,"Summary Financials"}</definedName>
    <definedName name="_____wrn3_3" localSheetId="21" hidden="1">{"holdco",#N/A,FALSE,"Summary Financials";"holdco",#N/A,FALSE,"Summary Financials"}</definedName>
    <definedName name="_____wrn3_3" localSheetId="54" hidden="1">{"holdco",#N/A,FALSE,"Summary Financials";"holdco",#N/A,FALSE,"Summary Financials"}</definedName>
    <definedName name="_____wrn3_3" localSheetId="74" hidden="1">{"holdco",#N/A,FALSE,"Summary Financials";"holdco",#N/A,FALSE,"Summary Financials"}</definedName>
    <definedName name="_____wrn3_3" localSheetId="86" hidden="1">{"holdco",#N/A,FALSE,"Summary Financials";"holdco",#N/A,FALSE,"Summary Financials"}</definedName>
    <definedName name="_____wrn3_3" hidden="1">{"holdco",#N/A,FALSE,"Summary Financials";"holdco",#N/A,FALSE,"Summary Financials"}</definedName>
    <definedName name="_____wrn3_4" localSheetId="28" hidden="1">{"holdco",#N/A,FALSE,"Summary Financials";"holdco",#N/A,FALSE,"Summary Financials"}</definedName>
    <definedName name="_____wrn3_4" localSheetId="20" hidden="1">{"holdco",#N/A,FALSE,"Summary Financials";"holdco",#N/A,FALSE,"Summary Financials"}</definedName>
    <definedName name="_____wrn3_4" localSheetId="21" hidden="1">{"holdco",#N/A,FALSE,"Summary Financials";"holdco",#N/A,FALSE,"Summary Financials"}</definedName>
    <definedName name="_____wrn3_4" localSheetId="54" hidden="1">{"holdco",#N/A,FALSE,"Summary Financials";"holdco",#N/A,FALSE,"Summary Financials"}</definedName>
    <definedName name="_____wrn3_4" localSheetId="74" hidden="1">{"holdco",#N/A,FALSE,"Summary Financials";"holdco",#N/A,FALSE,"Summary Financials"}</definedName>
    <definedName name="_____wrn3_4" localSheetId="86" hidden="1">{"holdco",#N/A,FALSE,"Summary Financials";"holdco",#N/A,FALSE,"Summary Financials"}</definedName>
    <definedName name="_____wrn3_4" hidden="1">{"holdco",#N/A,FALSE,"Summary Financials";"holdco",#N/A,FALSE,"Summary Financials"}</definedName>
    <definedName name="_____wrn7" localSheetId="28" hidden="1">{"Model Summary",#N/A,FALSE,"Print Chart";"Holdco",#N/A,FALSE,"Print Chart";"Genco",#N/A,FALSE,"Print Chart";"Servco",#N/A,FALSE,"Print Chart";"Genco_Detail",#N/A,FALSE,"Summary Financials";"Servco_Detail",#N/A,FALSE,"Summary Financials"}</definedName>
    <definedName name="_____wrn7" localSheetId="20" hidden="1">{"Model Summary",#N/A,FALSE,"Print Chart";"Holdco",#N/A,FALSE,"Print Chart";"Genco",#N/A,FALSE,"Print Chart";"Servco",#N/A,FALSE,"Print Chart";"Genco_Detail",#N/A,FALSE,"Summary Financials";"Servco_Detail",#N/A,FALSE,"Summary Financials"}</definedName>
    <definedName name="_____wrn7" localSheetId="21" hidden="1">{"Model Summary",#N/A,FALSE,"Print Chart";"Holdco",#N/A,FALSE,"Print Chart";"Genco",#N/A,FALSE,"Print Chart";"Servco",#N/A,FALSE,"Print Chart";"Genco_Detail",#N/A,FALSE,"Summary Financials";"Servco_Detail",#N/A,FALSE,"Summary Financials"}</definedName>
    <definedName name="_____wrn7" localSheetId="43" hidden="1">{"Model Summary",#N/A,FALSE,"Print Chart";"Holdco",#N/A,FALSE,"Print Chart";"Genco",#N/A,FALSE,"Print Chart";"Servco",#N/A,FALSE,"Print Chart";"Genco_Detail",#N/A,FALSE,"Summary Financials";"Servco_Detail",#N/A,FALSE,"Summary Financials"}</definedName>
    <definedName name="_____wrn7" localSheetId="74" hidden="1">{"Model Summary",#N/A,FALSE,"Print Chart";"Holdco",#N/A,FALSE,"Print Chart";"Genco",#N/A,FALSE,"Print Chart";"Servco",#N/A,FALSE,"Print Chart";"Genco_Detail",#N/A,FALSE,"Summary Financials";"Servco_Detail",#N/A,FALSE,"Summary Financials"}</definedName>
    <definedName name="_____wrn7" localSheetId="63" hidden="1">{"Model Summary",#N/A,FALSE,"Print Chart";"Holdco",#N/A,FALSE,"Print Chart";"Genco",#N/A,FALSE,"Print Chart";"Servco",#N/A,FALSE,"Print Chart";"Genco_Detail",#N/A,FALSE,"Summary Financials";"Servco_Detail",#N/A,FALSE,"Summary Financials"}</definedName>
    <definedName name="_____wrn7" localSheetId="86"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7_1" localSheetId="28" hidden="1">{"Model Summary",#N/A,FALSE,"Print Chart";"Holdco",#N/A,FALSE,"Print Chart";"Genco",#N/A,FALSE,"Print Chart";"Servco",#N/A,FALSE,"Print Chart";"Genco_Detail",#N/A,FALSE,"Summary Financials";"Servco_Detail",#N/A,FALSE,"Summary Financials"}</definedName>
    <definedName name="_____wrn7_1" localSheetId="20" hidden="1">{"Model Summary",#N/A,FALSE,"Print Chart";"Holdco",#N/A,FALSE,"Print Chart";"Genco",#N/A,FALSE,"Print Chart";"Servco",#N/A,FALSE,"Print Chart";"Genco_Detail",#N/A,FALSE,"Summary Financials";"Servco_Detail",#N/A,FALSE,"Summary Financials"}</definedName>
    <definedName name="_____wrn7_1" localSheetId="21" hidden="1">{"Model Summary",#N/A,FALSE,"Print Chart";"Holdco",#N/A,FALSE,"Print Chart";"Genco",#N/A,FALSE,"Print Chart";"Servco",#N/A,FALSE,"Print Chart";"Genco_Detail",#N/A,FALSE,"Summary Financials";"Servco_Detail",#N/A,FALSE,"Summary Financials"}</definedName>
    <definedName name="_____wrn7_1" localSheetId="54" hidden="1">{"Model Summary",#N/A,FALSE,"Print Chart";"Holdco",#N/A,FALSE,"Print Chart";"Genco",#N/A,FALSE,"Print Chart";"Servco",#N/A,FALSE,"Print Chart";"Genco_Detail",#N/A,FALSE,"Summary Financials";"Servco_Detail",#N/A,FALSE,"Summary Financials"}</definedName>
    <definedName name="_____wrn7_1" localSheetId="74" hidden="1">{"Model Summary",#N/A,FALSE,"Print Chart";"Holdco",#N/A,FALSE,"Print Chart";"Genco",#N/A,FALSE,"Print Chart";"Servco",#N/A,FALSE,"Print Chart";"Genco_Detail",#N/A,FALSE,"Summary Financials";"Servco_Detail",#N/A,FALSE,"Summary Financials"}</definedName>
    <definedName name="_____wrn7_1" localSheetId="86" hidden="1">{"Model Summary",#N/A,FALSE,"Print Chart";"Holdco",#N/A,FALSE,"Print Chart";"Genco",#N/A,FALSE,"Print Chart";"Servco",#N/A,FALSE,"Print Chart";"Genco_Detail",#N/A,FALSE,"Summary Financials";"Servco_Detail",#N/A,FALSE,"Summary Financials"}</definedName>
    <definedName name="_____wrn7_1" hidden="1">{"Model Summary",#N/A,FALSE,"Print Chart";"Holdco",#N/A,FALSE,"Print Chart";"Genco",#N/A,FALSE,"Print Chart";"Servco",#N/A,FALSE,"Print Chart";"Genco_Detail",#N/A,FALSE,"Summary Financials";"Servco_Detail",#N/A,FALSE,"Summary Financials"}</definedName>
    <definedName name="_____wrn7_2" localSheetId="28" hidden="1">{"Model Summary",#N/A,FALSE,"Print Chart";"Holdco",#N/A,FALSE,"Print Chart";"Genco",#N/A,FALSE,"Print Chart";"Servco",#N/A,FALSE,"Print Chart";"Genco_Detail",#N/A,FALSE,"Summary Financials";"Servco_Detail",#N/A,FALSE,"Summary Financials"}</definedName>
    <definedName name="_____wrn7_2" localSheetId="20" hidden="1">{"Model Summary",#N/A,FALSE,"Print Chart";"Holdco",#N/A,FALSE,"Print Chart";"Genco",#N/A,FALSE,"Print Chart";"Servco",#N/A,FALSE,"Print Chart";"Genco_Detail",#N/A,FALSE,"Summary Financials";"Servco_Detail",#N/A,FALSE,"Summary Financials"}</definedName>
    <definedName name="_____wrn7_2" localSheetId="21" hidden="1">{"Model Summary",#N/A,FALSE,"Print Chart";"Holdco",#N/A,FALSE,"Print Chart";"Genco",#N/A,FALSE,"Print Chart";"Servco",#N/A,FALSE,"Print Chart";"Genco_Detail",#N/A,FALSE,"Summary Financials";"Servco_Detail",#N/A,FALSE,"Summary Financials"}</definedName>
    <definedName name="_____wrn7_2" localSheetId="54" hidden="1">{"Model Summary",#N/A,FALSE,"Print Chart";"Holdco",#N/A,FALSE,"Print Chart";"Genco",#N/A,FALSE,"Print Chart";"Servco",#N/A,FALSE,"Print Chart";"Genco_Detail",#N/A,FALSE,"Summary Financials";"Servco_Detail",#N/A,FALSE,"Summary Financials"}</definedName>
    <definedName name="_____wrn7_2" localSheetId="74" hidden="1">{"Model Summary",#N/A,FALSE,"Print Chart";"Holdco",#N/A,FALSE,"Print Chart";"Genco",#N/A,FALSE,"Print Chart";"Servco",#N/A,FALSE,"Print Chart";"Genco_Detail",#N/A,FALSE,"Summary Financials";"Servco_Detail",#N/A,FALSE,"Summary Financials"}</definedName>
    <definedName name="_____wrn7_2" localSheetId="86" hidden="1">{"Model Summary",#N/A,FALSE,"Print Chart";"Holdco",#N/A,FALSE,"Print Chart";"Genco",#N/A,FALSE,"Print Chart";"Servco",#N/A,FALSE,"Print Chart";"Genco_Detail",#N/A,FALSE,"Summary Financials";"Servco_Detail",#N/A,FALSE,"Summary Financials"}</definedName>
    <definedName name="_____wrn7_2" hidden="1">{"Model Summary",#N/A,FALSE,"Print Chart";"Holdco",#N/A,FALSE,"Print Chart";"Genco",#N/A,FALSE,"Print Chart";"Servco",#N/A,FALSE,"Print Chart";"Genco_Detail",#N/A,FALSE,"Summary Financials";"Servco_Detail",#N/A,FALSE,"Summary Financials"}</definedName>
    <definedName name="_____wrn7_3" localSheetId="28" hidden="1">{"Model Summary",#N/A,FALSE,"Print Chart";"Holdco",#N/A,FALSE,"Print Chart";"Genco",#N/A,FALSE,"Print Chart";"Servco",#N/A,FALSE,"Print Chart";"Genco_Detail",#N/A,FALSE,"Summary Financials";"Servco_Detail",#N/A,FALSE,"Summary Financials"}</definedName>
    <definedName name="_____wrn7_3" localSheetId="20" hidden="1">{"Model Summary",#N/A,FALSE,"Print Chart";"Holdco",#N/A,FALSE,"Print Chart";"Genco",#N/A,FALSE,"Print Chart";"Servco",#N/A,FALSE,"Print Chart";"Genco_Detail",#N/A,FALSE,"Summary Financials";"Servco_Detail",#N/A,FALSE,"Summary Financials"}</definedName>
    <definedName name="_____wrn7_3" localSheetId="21" hidden="1">{"Model Summary",#N/A,FALSE,"Print Chart";"Holdco",#N/A,FALSE,"Print Chart";"Genco",#N/A,FALSE,"Print Chart";"Servco",#N/A,FALSE,"Print Chart";"Genco_Detail",#N/A,FALSE,"Summary Financials";"Servco_Detail",#N/A,FALSE,"Summary Financials"}</definedName>
    <definedName name="_____wrn7_3" localSheetId="54" hidden="1">{"Model Summary",#N/A,FALSE,"Print Chart";"Holdco",#N/A,FALSE,"Print Chart";"Genco",#N/A,FALSE,"Print Chart";"Servco",#N/A,FALSE,"Print Chart";"Genco_Detail",#N/A,FALSE,"Summary Financials";"Servco_Detail",#N/A,FALSE,"Summary Financials"}</definedName>
    <definedName name="_____wrn7_3" localSheetId="74" hidden="1">{"Model Summary",#N/A,FALSE,"Print Chart";"Holdco",#N/A,FALSE,"Print Chart";"Genco",#N/A,FALSE,"Print Chart";"Servco",#N/A,FALSE,"Print Chart";"Genco_Detail",#N/A,FALSE,"Summary Financials";"Servco_Detail",#N/A,FALSE,"Summary Financials"}</definedName>
    <definedName name="_____wrn7_3" localSheetId="86" hidden="1">{"Model Summary",#N/A,FALSE,"Print Chart";"Holdco",#N/A,FALSE,"Print Chart";"Genco",#N/A,FALSE,"Print Chart";"Servco",#N/A,FALSE,"Print Chart";"Genco_Detail",#N/A,FALSE,"Summary Financials";"Servco_Detail",#N/A,FALSE,"Summary Financials"}</definedName>
    <definedName name="_____wrn7_3" hidden="1">{"Model Summary",#N/A,FALSE,"Print Chart";"Holdco",#N/A,FALSE,"Print Chart";"Genco",#N/A,FALSE,"Print Chart";"Servco",#N/A,FALSE,"Print Chart";"Genco_Detail",#N/A,FALSE,"Summary Financials";"Servco_Detail",#N/A,FALSE,"Summary Financials"}</definedName>
    <definedName name="_____wrn7_4" localSheetId="28" hidden="1">{"Model Summary",#N/A,FALSE,"Print Chart";"Holdco",#N/A,FALSE,"Print Chart";"Genco",#N/A,FALSE,"Print Chart";"Servco",#N/A,FALSE,"Print Chart";"Genco_Detail",#N/A,FALSE,"Summary Financials";"Servco_Detail",#N/A,FALSE,"Summary Financials"}</definedName>
    <definedName name="_____wrn7_4" localSheetId="20" hidden="1">{"Model Summary",#N/A,FALSE,"Print Chart";"Holdco",#N/A,FALSE,"Print Chart";"Genco",#N/A,FALSE,"Print Chart";"Servco",#N/A,FALSE,"Print Chart";"Genco_Detail",#N/A,FALSE,"Summary Financials";"Servco_Detail",#N/A,FALSE,"Summary Financials"}</definedName>
    <definedName name="_____wrn7_4" localSheetId="21" hidden="1">{"Model Summary",#N/A,FALSE,"Print Chart";"Holdco",#N/A,FALSE,"Print Chart";"Genco",#N/A,FALSE,"Print Chart";"Servco",#N/A,FALSE,"Print Chart";"Genco_Detail",#N/A,FALSE,"Summary Financials";"Servco_Detail",#N/A,FALSE,"Summary Financials"}</definedName>
    <definedName name="_____wrn7_4" localSheetId="54" hidden="1">{"Model Summary",#N/A,FALSE,"Print Chart";"Holdco",#N/A,FALSE,"Print Chart";"Genco",#N/A,FALSE,"Print Chart";"Servco",#N/A,FALSE,"Print Chart";"Genco_Detail",#N/A,FALSE,"Summary Financials";"Servco_Detail",#N/A,FALSE,"Summary Financials"}</definedName>
    <definedName name="_____wrn7_4" localSheetId="74" hidden="1">{"Model Summary",#N/A,FALSE,"Print Chart";"Holdco",#N/A,FALSE,"Print Chart";"Genco",#N/A,FALSE,"Print Chart";"Servco",#N/A,FALSE,"Print Chart";"Genco_Detail",#N/A,FALSE,"Summary Financials";"Servco_Detail",#N/A,FALSE,"Summary Financials"}</definedName>
    <definedName name="_____wrn7_4" localSheetId="86" hidden="1">{"Model Summary",#N/A,FALSE,"Print Chart";"Holdco",#N/A,FALSE,"Print Chart";"Genco",#N/A,FALSE,"Print Chart";"Servco",#N/A,FALSE,"Print Chart";"Genco_Detail",#N/A,FALSE,"Summary Financials";"Servco_Detail",#N/A,FALSE,"Summary Financials"}</definedName>
    <definedName name="_____wrn7_4" hidden="1">{"Model Summary",#N/A,FALSE,"Print Chart";"Holdco",#N/A,FALSE,"Print Chart";"Genco",#N/A,FALSE,"Print Chart";"Servco",#N/A,FALSE,"Print Chart";"Genco_Detail",#N/A,FALSE,"Summary Financials";"Servco_Detail",#N/A,FALSE,"Summary Financials"}</definedName>
    <definedName name="_____wrn8" localSheetId="28" hidden="1">{"holdco",#N/A,FALSE,"Summary Financials";"holdco",#N/A,FALSE,"Summary Financials"}</definedName>
    <definedName name="_____wrn8" localSheetId="20" hidden="1">{"holdco",#N/A,FALSE,"Summary Financials";"holdco",#N/A,FALSE,"Summary Financials"}</definedName>
    <definedName name="_____wrn8" localSheetId="21" hidden="1">{"holdco",#N/A,FALSE,"Summary Financials";"holdco",#N/A,FALSE,"Summary Financials"}</definedName>
    <definedName name="_____wrn8" localSheetId="43" hidden="1">{"holdco",#N/A,FALSE,"Summary Financials";"holdco",#N/A,FALSE,"Summary Financials"}</definedName>
    <definedName name="_____wrn8" localSheetId="74" hidden="1">{"holdco",#N/A,FALSE,"Summary Financials";"holdco",#N/A,FALSE,"Summary Financials"}</definedName>
    <definedName name="_____wrn8" localSheetId="63" hidden="1">{"holdco",#N/A,FALSE,"Summary Financials";"holdco",#N/A,FALSE,"Summary Financials"}</definedName>
    <definedName name="_____wrn8" localSheetId="86" hidden="1">{"holdco",#N/A,FALSE,"Summary Financials";"holdco",#N/A,FALSE,"Summary Financials"}</definedName>
    <definedName name="_____wrn8" hidden="1">{"holdco",#N/A,FALSE,"Summary Financials";"holdco",#N/A,FALSE,"Summary Financials"}</definedName>
    <definedName name="_____wrn8_1" localSheetId="28" hidden="1">{"holdco",#N/A,FALSE,"Summary Financials";"holdco",#N/A,FALSE,"Summary Financials"}</definedName>
    <definedName name="_____wrn8_1" localSheetId="20" hidden="1">{"holdco",#N/A,FALSE,"Summary Financials";"holdco",#N/A,FALSE,"Summary Financials"}</definedName>
    <definedName name="_____wrn8_1" localSheetId="21" hidden="1">{"holdco",#N/A,FALSE,"Summary Financials";"holdco",#N/A,FALSE,"Summary Financials"}</definedName>
    <definedName name="_____wrn8_1" localSheetId="54" hidden="1">{"holdco",#N/A,FALSE,"Summary Financials";"holdco",#N/A,FALSE,"Summary Financials"}</definedName>
    <definedName name="_____wrn8_1" localSheetId="74" hidden="1">{"holdco",#N/A,FALSE,"Summary Financials";"holdco",#N/A,FALSE,"Summary Financials"}</definedName>
    <definedName name="_____wrn8_1" localSheetId="86" hidden="1">{"holdco",#N/A,FALSE,"Summary Financials";"holdco",#N/A,FALSE,"Summary Financials"}</definedName>
    <definedName name="_____wrn8_1" hidden="1">{"holdco",#N/A,FALSE,"Summary Financials";"holdco",#N/A,FALSE,"Summary Financials"}</definedName>
    <definedName name="_____wrn8_2" localSheetId="28" hidden="1">{"holdco",#N/A,FALSE,"Summary Financials";"holdco",#N/A,FALSE,"Summary Financials"}</definedName>
    <definedName name="_____wrn8_2" localSheetId="20" hidden="1">{"holdco",#N/A,FALSE,"Summary Financials";"holdco",#N/A,FALSE,"Summary Financials"}</definedName>
    <definedName name="_____wrn8_2" localSheetId="21" hidden="1">{"holdco",#N/A,FALSE,"Summary Financials";"holdco",#N/A,FALSE,"Summary Financials"}</definedName>
    <definedName name="_____wrn8_2" localSheetId="54" hidden="1">{"holdco",#N/A,FALSE,"Summary Financials";"holdco",#N/A,FALSE,"Summary Financials"}</definedName>
    <definedName name="_____wrn8_2" localSheetId="74" hidden="1">{"holdco",#N/A,FALSE,"Summary Financials";"holdco",#N/A,FALSE,"Summary Financials"}</definedName>
    <definedName name="_____wrn8_2" localSheetId="86" hidden="1">{"holdco",#N/A,FALSE,"Summary Financials";"holdco",#N/A,FALSE,"Summary Financials"}</definedName>
    <definedName name="_____wrn8_2" hidden="1">{"holdco",#N/A,FALSE,"Summary Financials";"holdco",#N/A,FALSE,"Summary Financials"}</definedName>
    <definedName name="_____wrn8_3" localSheetId="28" hidden="1">{"holdco",#N/A,FALSE,"Summary Financials";"holdco",#N/A,FALSE,"Summary Financials"}</definedName>
    <definedName name="_____wrn8_3" localSheetId="20" hidden="1">{"holdco",#N/A,FALSE,"Summary Financials";"holdco",#N/A,FALSE,"Summary Financials"}</definedName>
    <definedName name="_____wrn8_3" localSheetId="21" hidden="1">{"holdco",#N/A,FALSE,"Summary Financials";"holdco",#N/A,FALSE,"Summary Financials"}</definedName>
    <definedName name="_____wrn8_3" localSheetId="54" hidden="1">{"holdco",#N/A,FALSE,"Summary Financials";"holdco",#N/A,FALSE,"Summary Financials"}</definedName>
    <definedName name="_____wrn8_3" localSheetId="74" hidden="1">{"holdco",#N/A,FALSE,"Summary Financials";"holdco",#N/A,FALSE,"Summary Financials"}</definedName>
    <definedName name="_____wrn8_3" localSheetId="86" hidden="1">{"holdco",#N/A,FALSE,"Summary Financials";"holdco",#N/A,FALSE,"Summary Financials"}</definedName>
    <definedName name="_____wrn8_3" hidden="1">{"holdco",#N/A,FALSE,"Summary Financials";"holdco",#N/A,FALSE,"Summary Financials"}</definedName>
    <definedName name="_____wrn8_4" localSheetId="28" hidden="1">{"holdco",#N/A,FALSE,"Summary Financials";"holdco",#N/A,FALSE,"Summary Financials"}</definedName>
    <definedName name="_____wrn8_4" localSheetId="20" hidden="1">{"holdco",#N/A,FALSE,"Summary Financials";"holdco",#N/A,FALSE,"Summary Financials"}</definedName>
    <definedName name="_____wrn8_4" localSheetId="21" hidden="1">{"holdco",#N/A,FALSE,"Summary Financials";"holdco",#N/A,FALSE,"Summary Financials"}</definedName>
    <definedName name="_____wrn8_4" localSheetId="54" hidden="1">{"holdco",#N/A,FALSE,"Summary Financials";"holdco",#N/A,FALSE,"Summary Financials"}</definedName>
    <definedName name="_____wrn8_4" localSheetId="74" hidden="1">{"holdco",#N/A,FALSE,"Summary Financials";"holdco",#N/A,FALSE,"Summary Financials"}</definedName>
    <definedName name="_____wrn8_4" localSheetId="86" hidden="1">{"holdco",#N/A,FALSE,"Summary Financials";"holdco",#N/A,FALSE,"Summary Financials"}</definedName>
    <definedName name="_____wrn8_4"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localSheetId="28" hidden="1">{#N/A,#N/A,FALSE,"Assessment";#N/A,#N/A,FALSE,"Staffing";#N/A,#N/A,FALSE,"Hires";#N/A,#N/A,FALSE,"Assumptions"}</definedName>
    <definedName name="__hom1" localSheetId="20" hidden="1">{#N/A,#N/A,FALSE,"Assessment";#N/A,#N/A,FALSE,"Staffing";#N/A,#N/A,FALSE,"Hires";#N/A,#N/A,FALSE,"Assumptions"}</definedName>
    <definedName name="__hom1" localSheetId="21" hidden="1">{#N/A,#N/A,FALSE,"Assessment";#N/A,#N/A,FALSE,"Staffing";#N/A,#N/A,FALSE,"Hires";#N/A,#N/A,FALSE,"Assumptions"}</definedName>
    <definedName name="__hom1" localSheetId="43" hidden="1">{#N/A,#N/A,FALSE,"Assessment";#N/A,#N/A,FALSE,"Staffing";#N/A,#N/A,FALSE,"Hires";#N/A,#N/A,FALSE,"Assumptions"}</definedName>
    <definedName name="__hom1" localSheetId="74" hidden="1">{#N/A,#N/A,FALSE,"Assessment";#N/A,#N/A,FALSE,"Staffing";#N/A,#N/A,FALSE,"Hires";#N/A,#N/A,FALSE,"Assumptions"}</definedName>
    <definedName name="__hom1" localSheetId="63" hidden="1">{#N/A,#N/A,FALSE,"Assessment";#N/A,#N/A,FALSE,"Staffing";#N/A,#N/A,FALSE,"Hires";#N/A,#N/A,FALSE,"Assumptions"}</definedName>
    <definedName name="__hom1" localSheetId="86" hidden="1">{#N/A,#N/A,FALSE,"Assessment";#N/A,#N/A,FALSE,"Staffing";#N/A,#N/A,FALSE,"Hires";#N/A,#N/A,FALSE,"Assumptions"}</definedName>
    <definedName name="__hom1" hidden="1">{#N/A,#N/A,FALSE,"Assessment";#N/A,#N/A,FALSE,"Staffing";#N/A,#N/A,FALSE,"Hires";#N/A,#N/A,FALSE,"Assumptions"}</definedName>
    <definedName name="__hom1_1" localSheetId="28" hidden="1">{#N/A,#N/A,FALSE,"Assessment";#N/A,#N/A,FALSE,"Staffing";#N/A,#N/A,FALSE,"Hires";#N/A,#N/A,FALSE,"Assumptions"}</definedName>
    <definedName name="__hom1_1" localSheetId="20" hidden="1">{#N/A,#N/A,FALSE,"Assessment";#N/A,#N/A,FALSE,"Staffing";#N/A,#N/A,FALSE,"Hires";#N/A,#N/A,FALSE,"Assumptions"}</definedName>
    <definedName name="__hom1_1" localSheetId="21" hidden="1">{#N/A,#N/A,FALSE,"Assessment";#N/A,#N/A,FALSE,"Staffing";#N/A,#N/A,FALSE,"Hires";#N/A,#N/A,FALSE,"Assumptions"}</definedName>
    <definedName name="__hom1_1" localSheetId="54" hidden="1">{#N/A,#N/A,FALSE,"Assessment";#N/A,#N/A,FALSE,"Staffing";#N/A,#N/A,FALSE,"Hires";#N/A,#N/A,FALSE,"Assumptions"}</definedName>
    <definedName name="__hom1_1" localSheetId="74" hidden="1">{#N/A,#N/A,FALSE,"Assessment";#N/A,#N/A,FALSE,"Staffing";#N/A,#N/A,FALSE,"Hires";#N/A,#N/A,FALSE,"Assumptions"}</definedName>
    <definedName name="__hom1_1" localSheetId="86" hidden="1">{#N/A,#N/A,FALSE,"Assessment";#N/A,#N/A,FALSE,"Staffing";#N/A,#N/A,FALSE,"Hires";#N/A,#N/A,FALSE,"Assumptions"}</definedName>
    <definedName name="__hom1_1" hidden="1">{#N/A,#N/A,FALSE,"Assessment";#N/A,#N/A,FALSE,"Staffing";#N/A,#N/A,FALSE,"Hires";#N/A,#N/A,FALSE,"Assumptions"}</definedName>
    <definedName name="__hom1_2" localSheetId="28" hidden="1">{#N/A,#N/A,FALSE,"Assessment";#N/A,#N/A,FALSE,"Staffing";#N/A,#N/A,FALSE,"Hires";#N/A,#N/A,FALSE,"Assumptions"}</definedName>
    <definedName name="__hom1_2" localSheetId="20" hidden="1">{#N/A,#N/A,FALSE,"Assessment";#N/A,#N/A,FALSE,"Staffing";#N/A,#N/A,FALSE,"Hires";#N/A,#N/A,FALSE,"Assumptions"}</definedName>
    <definedName name="__hom1_2" localSheetId="21" hidden="1">{#N/A,#N/A,FALSE,"Assessment";#N/A,#N/A,FALSE,"Staffing";#N/A,#N/A,FALSE,"Hires";#N/A,#N/A,FALSE,"Assumptions"}</definedName>
    <definedName name="__hom1_2" localSheetId="54" hidden="1">{#N/A,#N/A,FALSE,"Assessment";#N/A,#N/A,FALSE,"Staffing";#N/A,#N/A,FALSE,"Hires";#N/A,#N/A,FALSE,"Assumptions"}</definedName>
    <definedName name="__hom1_2" localSheetId="74" hidden="1">{#N/A,#N/A,FALSE,"Assessment";#N/A,#N/A,FALSE,"Staffing";#N/A,#N/A,FALSE,"Hires";#N/A,#N/A,FALSE,"Assumptions"}</definedName>
    <definedName name="__hom1_2" localSheetId="86" hidden="1">{#N/A,#N/A,FALSE,"Assessment";#N/A,#N/A,FALSE,"Staffing";#N/A,#N/A,FALSE,"Hires";#N/A,#N/A,FALSE,"Assumptions"}</definedName>
    <definedName name="__hom1_2" hidden="1">{#N/A,#N/A,FALSE,"Assessment";#N/A,#N/A,FALSE,"Staffing";#N/A,#N/A,FALSE,"Hires";#N/A,#N/A,FALSE,"Assumptions"}</definedName>
    <definedName name="__hom1_3" localSheetId="28" hidden="1">{#N/A,#N/A,FALSE,"Assessment";#N/A,#N/A,FALSE,"Staffing";#N/A,#N/A,FALSE,"Hires";#N/A,#N/A,FALSE,"Assumptions"}</definedName>
    <definedName name="__hom1_3" localSheetId="20" hidden="1">{#N/A,#N/A,FALSE,"Assessment";#N/A,#N/A,FALSE,"Staffing";#N/A,#N/A,FALSE,"Hires";#N/A,#N/A,FALSE,"Assumptions"}</definedName>
    <definedName name="__hom1_3" localSheetId="21" hidden="1">{#N/A,#N/A,FALSE,"Assessment";#N/A,#N/A,FALSE,"Staffing";#N/A,#N/A,FALSE,"Hires";#N/A,#N/A,FALSE,"Assumptions"}</definedName>
    <definedName name="__hom1_3" localSheetId="54" hidden="1">{#N/A,#N/A,FALSE,"Assessment";#N/A,#N/A,FALSE,"Staffing";#N/A,#N/A,FALSE,"Hires";#N/A,#N/A,FALSE,"Assumptions"}</definedName>
    <definedName name="__hom1_3" localSheetId="74" hidden="1">{#N/A,#N/A,FALSE,"Assessment";#N/A,#N/A,FALSE,"Staffing";#N/A,#N/A,FALSE,"Hires";#N/A,#N/A,FALSE,"Assumptions"}</definedName>
    <definedName name="__hom1_3" localSheetId="86" hidden="1">{#N/A,#N/A,FALSE,"Assessment";#N/A,#N/A,FALSE,"Staffing";#N/A,#N/A,FALSE,"Hires";#N/A,#N/A,FALSE,"Assumptions"}</definedName>
    <definedName name="__hom1_3" hidden="1">{#N/A,#N/A,FALSE,"Assessment";#N/A,#N/A,FALSE,"Staffing";#N/A,#N/A,FALSE,"Hires";#N/A,#N/A,FALSE,"Assumptions"}</definedName>
    <definedName name="__hom1_4" localSheetId="28" hidden="1">{#N/A,#N/A,FALSE,"Assessment";#N/A,#N/A,FALSE,"Staffing";#N/A,#N/A,FALSE,"Hires";#N/A,#N/A,FALSE,"Assumptions"}</definedName>
    <definedName name="__hom1_4" localSheetId="20" hidden="1">{#N/A,#N/A,FALSE,"Assessment";#N/A,#N/A,FALSE,"Staffing";#N/A,#N/A,FALSE,"Hires";#N/A,#N/A,FALSE,"Assumptions"}</definedName>
    <definedName name="__hom1_4" localSheetId="21" hidden="1">{#N/A,#N/A,FALSE,"Assessment";#N/A,#N/A,FALSE,"Staffing";#N/A,#N/A,FALSE,"Hires";#N/A,#N/A,FALSE,"Assumptions"}</definedName>
    <definedName name="__hom1_4" localSheetId="54" hidden="1">{#N/A,#N/A,FALSE,"Assessment";#N/A,#N/A,FALSE,"Staffing";#N/A,#N/A,FALSE,"Hires";#N/A,#N/A,FALSE,"Assumptions"}</definedName>
    <definedName name="__hom1_4" localSheetId="74" hidden="1">{#N/A,#N/A,FALSE,"Assessment";#N/A,#N/A,FALSE,"Staffing";#N/A,#N/A,FALSE,"Hires";#N/A,#N/A,FALSE,"Assumptions"}</definedName>
    <definedName name="__hom1_4" localSheetId="86" hidden="1">{#N/A,#N/A,FALSE,"Assessment";#N/A,#N/A,FALSE,"Staffing";#N/A,#N/A,FALSE,"Hires";#N/A,#N/A,FALSE,"Assumptions"}</definedName>
    <definedName name="__hom1_4" hidden="1">{#N/A,#N/A,FALSE,"Assessment";#N/A,#N/A,FALSE,"Staffing";#N/A,#N/A,FALSE,"Hires";#N/A,#N/A,FALSE,"Assumptions"}</definedName>
    <definedName name="__IntlFixup" hidden="1">TRUE</definedName>
    <definedName name="__kk1" localSheetId="28" hidden="1">{#N/A,#N/A,FALSE,"Assessment";#N/A,#N/A,FALSE,"Staffing";#N/A,#N/A,FALSE,"Hires";#N/A,#N/A,FALSE,"Assumptions"}</definedName>
    <definedName name="__kk1" localSheetId="20" hidden="1">{#N/A,#N/A,FALSE,"Assessment";#N/A,#N/A,FALSE,"Staffing";#N/A,#N/A,FALSE,"Hires";#N/A,#N/A,FALSE,"Assumptions"}</definedName>
    <definedName name="__kk1" localSheetId="21" hidden="1">{#N/A,#N/A,FALSE,"Assessment";#N/A,#N/A,FALSE,"Staffing";#N/A,#N/A,FALSE,"Hires";#N/A,#N/A,FALSE,"Assumptions"}</definedName>
    <definedName name="__kk1" localSheetId="43" hidden="1">{#N/A,#N/A,FALSE,"Assessment";#N/A,#N/A,FALSE,"Staffing";#N/A,#N/A,FALSE,"Hires";#N/A,#N/A,FALSE,"Assumptions"}</definedName>
    <definedName name="__kk1" localSheetId="74" hidden="1">{#N/A,#N/A,FALSE,"Assessment";#N/A,#N/A,FALSE,"Staffing";#N/A,#N/A,FALSE,"Hires";#N/A,#N/A,FALSE,"Assumptions"}</definedName>
    <definedName name="__kk1" localSheetId="63" hidden="1">{#N/A,#N/A,FALSE,"Assessment";#N/A,#N/A,FALSE,"Staffing";#N/A,#N/A,FALSE,"Hires";#N/A,#N/A,FALSE,"Assumptions"}</definedName>
    <definedName name="__kk1" localSheetId="86" hidden="1">{#N/A,#N/A,FALSE,"Assessment";#N/A,#N/A,FALSE,"Staffing";#N/A,#N/A,FALSE,"Hires";#N/A,#N/A,FALSE,"Assumptions"}</definedName>
    <definedName name="__kk1" hidden="1">{#N/A,#N/A,FALSE,"Assessment";#N/A,#N/A,FALSE,"Staffing";#N/A,#N/A,FALSE,"Hires";#N/A,#N/A,FALSE,"Assumptions"}</definedName>
    <definedName name="__kk1_1" localSheetId="28" hidden="1">{#N/A,#N/A,FALSE,"Assessment";#N/A,#N/A,FALSE,"Staffing";#N/A,#N/A,FALSE,"Hires";#N/A,#N/A,FALSE,"Assumptions"}</definedName>
    <definedName name="__kk1_1" localSheetId="20" hidden="1">{#N/A,#N/A,FALSE,"Assessment";#N/A,#N/A,FALSE,"Staffing";#N/A,#N/A,FALSE,"Hires";#N/A,#N/A,FALSE,"Assumptions"}</definedName>
    <definedName name="__kk1_1" localSheetId="21" hidden="1">{#N/A,#N/A,FALSE,"Assessment";#N/A,#N/A,FALSE,"Staffing";#N/A,#N/A,FALSE,"Hires";#N/A,#N/A,FALSE,"Assumptions"}</definedName>
    <definedName name="__kk1_1" localSheetId="54" hidden="1">{#N/A,#N/A,FALSE,"Assessment";#N/A,#N/A,FALSE,"Staffing";#N/A,#N/A,FALSE,"Hires";#N/A,#N/A,FALSE,"Assumptions"}</definedName>
    <definedName name="__kk1_1" localSheetId="74" hidden="1">{#N/A,#N/A,FALSE,"Assessment";#N/A,#N/A,FALSE,"Staffing";#N/A,#N/A,FALSE,"Hires";#N/A,#N/A,FALSE,"Assumptions"}</definedName>
    <definedName name="__kk1_1" localSheetId="86" hidden="1">{#N/A,#N/A,FALSE,"Assessment";#N/A,#N/A,FALSE,"Staffing";#N/A,#N/A,FALSE,"Hires";#N/A,#N/A,FALSE,"Assumptions"}</definedName>
    <definedName name="__kk1_1" hidden="1">{#N/A,#N/A,FALSE,"Assessment";#N/A,#N/A,FALSE,"Staffing";#N/A,#N/A,FALSE,"Hires";#N/A,#N/A,FALSE,"Assumptions"}</definedName>
    <definedName name="__kk1_2" localSheetId="28" hidden="1">{#N/A,#N/A,FALSE,"Assessment";#N/A,#N/A,FALSE,"Staffing";#N/A,#N/A,FALSE,"Hires";#N/A,#N/A,FALSE,"Assumptions"}</definedName>
    <definedName name="__kk1_2" localSheetId="20" hidden="1">{#N/A,#N/A,FALSE,"Assessment";#N/A,#N/A,FALSE,"Staffing";#N/A,#N/A,FALSE,"Hires";#N/A,#N/A,FALSE,"Assumptions"}</definedName>
    <definedName name="__kk1_2" localSheetId="21" hidden="1">{#N/A,#N/A,FALSE,"Assessment";#N/A,#N/A,FALSE,"Staffing";#N/A,#N/A,FALSE,"Hires";#N/A,#N/A,FALSE,"Assumptions"}</definedName>
    <definedName name="__kk1_2" localSheetId="54" hidden="1">{#N/A,#N/A,FALSE,"Assessment";#N/A,#N/A,FALSE,"Staffing";#N/A,#N/A,FALSE,"Hires";#N/A,#N/A,FALSE,"Assumptions"}</definedName>
    <definedName name="__kk1_2" localSheetId="74" hidden="1">{#N/A,#N/A,FALSE,"Assessment";#N/A,#N/A,FALSE,"Staffing";#N/A,#N/A,FALSE,"Hires";#N/A,#N/A,FALSE,"Assumptions"}</definedName>
    <definedName name="__kk1_2" localSheetId="86" hidden="1">{#N/A,#N/A,FALSE,"Assessment";#N/A,#N/A,FALSE,"Staffing";#N/A,#N/A,FALSE,"Hires";#N/A,#N/A,FALSE,"Assumptions"}</definedName>
    <definedName name="__kk1_2" hidden="1">{#N/A,#N/A,FALSE,"Assessment";#N/A,#N/A,FALSE,"Staffing";#N/A,#N/A,FALSE,"Hires";#N/A,#N/A,FALSE,"Assumptions"}</definedName>
    <definedName name="__kk1_3" localSheetId="28" hidden="1">{#N/A,#N/A,FALSE,"Assessment";#N/A,#N/A,FALSE,"Staffing";#N/A,#N/A,FALSE,"Hires";#N/A,#N/A,FALSE,"Assumptions"}</definedName>
    <definedName name="__kk1_3" localSheetId="20" hidden="1">{#N/A,#N/A,FALSE,"Assessment";#N/A,#N/A,FALSE,"Staffing";#N/A,#N/A,FALSE,"Hires";#N/A,#N/A,FALSE,"Assumptions"}</definedName>
    <definedName name="__kk1_3" localSheetId="21" hidden="1">{#N/A,#N/A,FALSE,"Assessment";#N/A,#N/A,FALSE,"Staffing";#N/A,#N/A,FALSE,"Hires";#N/A,#N/A,FALSE,"Assumptions"}</definedName>
    <definedName name="__kk1_3" localSheetId="54" hidden="1">{#N/A,#N/A,FALSE,"Assessment";#N/A,#N/A,FALSE,"Staffing";#N/A,#N/A,FALSE,"Hires";#N/A,#N/A,FALSE,"Assumptions"}</definedName>
    <definedName name="__kk1_3" localSheetId="74" hidden="1">{#N/A,#N/A,FALSE,"Assessment";#N/A,#N/A,FALSE,"Staffing";#N/A,#N/A,FALSE,"Hires";#N/A,#N/A,FALSE,"Assumptions"}</definedName>
    <definedName name="__kk1_3" localSheetId="86" hidden="1">{#N/A,#N/A,FALSE,"Assessment";#N/A,#N/A,FALSE,"Staffing";#N/A,#N/A,FALSE,"Hires";#N/A,#N/A,FALSE,"Assumptions"}</definedName>
    <definedName name="__kk1_3" hidden="1">{#N/A,#N/A,FALSE,"Assessment";#N/A,#N/A,FALSE,"Staffing";#N/A,#N/A,FALSE,"Hires";#N/A,#N/A,FALSE,"Assumptions"}</definedName>
    <definedName name="__kk1_4" localSheetId="28" hidden="1">{#N/A,#N/A,FALSE,"Assessment";#N/A,#N/A,FALSE,"Staffing";#N/A,#N/A,FALSE,"Hires";#N/A,#N/A,FALSE,"Assumptions"}</definedName>
    <definedName name="__kk1_4" localSheetId="20" hidden="1">{#N/A,#N/A,FALSE,"Assessment";#N/A,#N/A,FALSE,"Staffing";#N/A,#N/A,FALSE,"Hires";#N/A,#N/A,FALSE,"Assumptions"}</definedName>
    <definedName name="__kk1_4" localSheetId="21" hidden="1">{#N/A,#N/A,FALSE,"Assessment";#N/A,#N/A,FALSE,"Staffing";#N/A,#N/A,FALSE,"Hires";#N/A,#N/A,FALSE,"Assumptions"}</definedName>
    <definedName name="__kk1_4" localSheetId="54" hidden="1">{#N/A,#N/A,FALSE,"Assessment";#N/A,#N/A,FALSE,"Staffing";#N/A,#N/A,FALSE,"Hires";#N/A,#N/A,FALSE,"Assumptions"}</definedName>
    <definedName name="__kk1_4" localSheetId="74" hidden="1">{#N/A,#N/A,FALSE,"Assessment";#N/A,#N/A,FALSE,"Staffing";#N/A,#N/A,FALSE,"Hires";#N/A,#N/A,FALSE,"Assumptions"}</definedName>
    <definedName name="__kk1_4" localSheetId="86" hidden="1">{#N/A,#N/A,FALSE,"Assessment";#N/A,#N/A,FALSE,"Staffing";#N/A,#N/A,FALSE,"Hires";#N/A,#N/A,FALSE,"Assumptions"}</definedName>
    <definedName name="__kk1_4" hidden="1">{#N/A,#N/A,FALSE,"Assessment";#N/A,#N/A,FALSE,"Staffing";#N/A,#N/A,FALSE,"Hires";#N/A,#N/A,FALSE,"Assumptions"}</definedName>
    <definedName name="__KKK1" localSheetId="28" hidden="1">{#N/A,#N/A,FALSE,"Assessment";#N/A,#N/A,FALSE,"Staffing";#N/A,#N/A,FALSE,"Hires";#N/A,#N/A,FALSE,"Assumptions"}</definedName>
    <definedName name="__KKK1" localSheetId="20" hidden="1">{#N/A,#N/A,FALSE,"Assessment";#N/A,#N/A,FALSE,"Staffing";#N/A,#N/A,FALSE,"Hires";#N/A,#N/A,FALSE,"Assumptions"}</definedName>
    <definedName name="__KKK1" localSheetId="21" hidden="1">{#N/A,#N/A,FALSE,"Assessment";#N/A,#N/A,FALSE,"Staffing";#N/A,#N/A,FALSE,"Hires";#N/A,#N/A,FALSE,"Assumptions"}</definedName>
    <definedName name="__KKK1" localSheetId="43" hidden="1">{#N/A,#N/A,FALSE,"Assessment";#N/A,#N/A,FALSE,"Staffing";#N/A,#N/A,FALSE,"Hires";#N/A,#N/A,FALSE,"Assumptions"}</definedName>
    <definedName name="__KKK1" localSheetId="74" hidden="1">{#N/A,#N/A,FALSE,"Assessment";#N/A,#N/A,FALSE,"Staffing";#N/A,#N/A,FALSE,"Hires";#N/A,#N/A,FALSE,"Assumptions"}</definedName>
    <definedName name="__KKK1" localSheetId="63" hidden="1">{#N/A,#N/A,FALSE,"Assessment";#N/A,#N/A,FALSE,"Staffing";#N/A,#N/A,FALSE,"Hires";#N/A,#N/A,FALSE,"Assumptions"}</definedName>
    <definedName name="__KKK1" localSheetId="86" hidden="1">{#N/A,#N/A,FALSE,"Assessment";#N/A,#N/A,FALSE,"Staffing";#N/A,#N/A,FALSE,"Hires";#N/A,#N/A,FALSE,"Assumptions"}</definedName>
    <definedName name="__KKK1" hidden="1">{#N/A,#N/A,FALSE,"Assessment";#N/A,#N/A,FALSE,"Staffing";#N/A,#N/A,FALSE,"Hires";#N/A,#N/A,FALSE,"Assumptions"}</definedName>
    <definedName name="__KKK1_1" localSheetId="28" hidden="1">{#N/A,#N/A,FALSE,"Assessment";#N/A,#N/A,FALSE,"Staffing";#N/A,#N/A,FALSE,"Hires";#N/A,#N/A,FALSE,"Assumptions"}</definedName>
    <definedName name="__KKK1_1" localSheetId="20" hidden="1">{#N/A,#N/A,FALSE,"Assessment";#N/A,#N/A,FALSE,"Staffing";#N/A,#N/A,FALSE,"Hires";#N/A,#N/A,FALSE,"Assumptions"}</definedName>
    <definedName name="__KKK1_1" localSheetId="21" hidden="1">{#N/A,#N/A,FALSE,"Assessment";#N/A,#N/A,FALSE,"Staffing";#N/A,#N/A,FALSE,"Hires";#N/A,#N/A,FALSE,"Assumptions"}</definedName>
    <definedName name="__KKK1_1" localSheetId="54" hidden="1">{#N/A,#N/A,FALSE,"Assessment";#N/A,#N/A,FALSE,"Staffing";#N/A,#N/A,FALSE,"Hires";#N/A,#N/A,FALSE,"Assumptions"}</definedName>
    <definedName name="__KKK1_1" localSheetId="74" hidden="1">{#N/A,#N/A,FALSE,"Assessment";#N/A,#N/A,FALSE,"Staffing";#N/A,#N/A,FALSE,"Hires";#N/A,#N/A,FALSE,"Assumptions"}</definedName>
    <definedName name="__KKK1_1" localSheetId="86" hidden="1">{#N/A,#N/A,FALSE,"Assessment";#N/A,#N/A,FALSE,"Staffing";#N/A,#N/A,FALSE,"Hires";#N/A,#N/A,FALSE,"Assumptions"}</definedName>
    <definedName name="__KKK1_1" hidden="1">{#N/A,#N/A,FALSE,"Assessment";#N/A,#N/A,FALSE,"Staffing";#N/A,#N/A,FALSE,"Hires";#N/A,#N/A,FALSE,"Assumptions"}</definedName>
    <definedName name="__KKK1_2" localSheetId="28" hidden="1">{#N/A,#N/A,FALSE,"Assessment";#N/A,#N/A,FALSE,"Staffing";#N/A,#N/A,FALSE,"Hires";#N/A,#N/A,FALSE,"Assumptions"}</definedName>
    <definedName name="__KKK1_2" localSheetId="20" hidden="1">{#N/A,#N/A,FALSE,"Assessment";#N/A,#N/A,FALSE,"Staffing";#N/A,#N/A,FALSE,"Hires";#N/A,#N/A,FALSE,"Assumptions"}</definedName>
    <definedName name="__KKK1_2" localSheetId="21" hidden="1">{#N/A,#N/A,FALSE,"Assessment";#N/A,#N/A,FALSE,"Staffing";#N/A,#N/A,FALSE,"Hires";#N/A,#N/A,FALSE,"Assumptions"}</definedName>
    <definedName name="__KKK1_2" localSheetId="54" hidden="1">{#N/A,#N/A,FALSE,"Assessment";#N/A,#N/A,FALSE,"Staffing";#N/A,#N/A,FALSE,"Hires";#N/A,#N/A,FALSE,"Assumptions"}</definedName>
    <definedName name="__KKK1_2" localSheetId="74" hidden="1">{#N/A,#N/A,FALSE,"Assessment";#N/A,#N/A,FALSE,"Staffing";#N/A,#N/A,FALSE,"Hires";#N/A,#N/A,FALSE,"Assumptions"}</definedName>
    <definedName name="__KKK1_2" localSheetId="86" hidden="1">{#N/A,#N/A,FALSE,"Assessment";#N/A,#N/A,FALSE,"Staffing";#N/A,#N/A,FALSE,"Hires";#N/A,#N/A,FALSE,"Assumptions"}</definedName>
    <definedName name="__KKK1_2" hidden="1">{#N/A,#N/A,FALSE,"Assessment";#N/A,#N/A,FALSE,"Staffing";#N/A,#N/A,FALSE,"Hires";#N/A,#N/A,FALSE,"Assumptions"}</definedName>
    <definedName name="__KKK1_3" localSheetId="28" hidden="1">{#N/A,#N/A,FALSE,"Assessment";#N/A,#N/A,FALSE,"Staffing";#N/A,#N/A,FALSE,"Hires";#N/A,#N/A,FALSE,"Assumptions"}</definedName>
    <definedName name="__KKK1_3" localSheetId="20" hidden="1">{#N/A,#N/A,FALSE,"Assessment";#N/A,#N/A,FALSE,"Staffing";#N/A,#N/A,FALSE,"Hires";#N/A,#N/A,FALSE,"Assumptions"}</definedName>
    <definedName name="__KKK1_3" localSheetId="21" hidden="1">{#N/A,#N/A,FALSE,"Assessment";#N/A,#N/A,FALSE,"Staffing";#N/A,#N/A,FALSE,"Hires";#N/A,#N/A,FALSE,"Assumptions"}</definedName>
    <definedName name="__KKK1_3" localSheetId="54" hidden="1">{#N/A,#N/A,FALSE,"Assessment";#N/A,#N/A,FALSE,"Staffing";#N/A,#N/A,FALSE,"Hires";#N/A,#N/A,FALSE,"Assumptions"}</definedName>
    <definedName name="__KKK1_3" localSheetId="74" hidden="1">{#N/A,#N/A,FALSE,"Assessment";#N/A,#N/A,FALSE,"Staffing";#N/A,#N/A,FALSE,"Hires";#N/A,#N/A,FALSE,"Assumptions"}</definedName>
    <definedName name="__KKK1_3" localSheetId="86" hidden="1">{#N/A,#N/A,FALSE,"Assessment";#N/A,#N/A,FALSE,"Staffing";#N/A,#N/A,FALSE,"Hires";#N/A,#N/A,FALSE,"Assumptions"}</definedName>
    <definedName name="__KKK1_3" hidden="1">{#N/A,#N/A,FALSE,"Assessment";#N/A,#N/A,FALSE,"Staffing";#N/A,#N/A,FALSE,"Hires";#N/A,#N/A,FALSE,"Assumptions"}</definedName>
    <definedName name="__KKK1_4" localSheetId="28" hidden="1">{#N/A,#N/A,FALSE,"Assessment";#N/A,#N/A,FALSE,"Staffing";#N/A,#N/A,FALSE,"Hires";#N/A,#N/A,FALSE,"Assumptions"}</definedName>
    <definedName name="__KKK1_4" localSheetId="20" hidden="1">{#N/A,#N/A,FALSE,"Assessment";#N/A,#N/A,FALSE,"Staffing";#N/A,#N/A,FALSE,"Hires";#N/A,#N/A,FALSE,"Assumptions"}</definedName>
    <definedName name="__KKK1_4" localSheetId="21" hidden="1">{#N/A,#N/A,FALSE,"Assessment";#N/A,#N/A,FALSE,"Staffing";#N/A,#N/A,FALSE,"Hires";#N/A,#N/A,FALSE,"Assumptions"}</definedName>
    <definedName name="__KKK1_4" localSheetId="54" hidden="1">{#N/A,#N/A,FALSE,"Assessment";#N/A,#N/A,FALSE,"Staffing";#N/A,#N/A,FALSE,"Hires";#N/A,#N/A,FALSE,"Assumptions"}</definedName>
    <definedName name="__KKK1_4" localSheetId="74" hidden="1">{#N/A,#N/A,FALSE,"Assessment";#N/A,#N/A,FALSE,"Staffing";#N/A,#N/A,FALSE,"Hires";#N/A,#N/A,FALSE,"Assumptions"}</definedName>
    <definedName name="__KKK1_4" localSheetId="86" hidden="1">{#N/A,#N/A,FALSE,"Assessment";#N/A,#N/A,FALSE,"Staffing";#N/A,#N/A,FALSE,"Hires";#N/A,#N/A,FALSE,"Assumptions"}</definedName>
    <definedName name="__KKK1_4" hidden="1">{#N/A,#N/A,FALSE,"Assessment";#N/A,#N/A,FALSE,"Staffing";#N/A,#N/A,FALSE,"Hires";#N/A,#N/A,FALSE,"Assumptions"}</definedName>
    <definedName name="__wrn1" localSheetId="28" hidden="1">{"holdco",#N/A,FALSE,"Summary Financials";"holdco",#N/A,FALSE,"Summary Financials"}</definedName>
    <definedName name="__wrn1" localSheetId="20" hidden="1">{"holdco",#N/A,FALSE,"Summary Financials";"holdco",#N/A,FALSE,"Summary Financials"}</definedName>
    <definedName name="__wrn1" localSheetId="21" hidden="1">{"holdco",#N/A,FALSE,"Summary Financials";"holdco",#N/A,FALSE,"Summary Financials"}</definedName>
    <definedName name="__wrn1" localSheetId="43" hidden="1">{"holdco",#N/A,FALSE,"Summary Financials";"holdco",#N/A,FALSE,"Summary Financials"}</definedName>
    <definedName name="__wrn1" localSheetId="74" hidden="1">{"holdco",#N/A,FALSE,"Summary Financials";"holdco",#N/A,FALSE,"Summary Financials"}</definedName>
    <definedName name="__wrn1" localSheetId="63" hidden="1">{"holdco",#N/A,FALSE,"Summary Financials";"holdco",#N/A,FALSE,"Summary Financials"}</definedName>
    <definedName name="__wrn1" localSheetId="86" hidden="1">{"holdco",#N/A,FALSE,"Summary Financials";"holdco",#N/A,FALSE,"Summary Financials"}</definedName>
    <definedName name="__wrn1" hidden="1">{"holdco",#N/A,FALSE,"Summary Financials";"holdco",#N/A,FALSE,"Summary Financials"}</definedName>
    <definedName name="__wrn1_1" localSheetId="28" hidden="1">{"holdco",#N/A,FALSE,"Summary Financials";"holdco",#N/A,FALSE,"Summary Financials"}</definedName>
    <definedName name="__wrn1_1" localSheetId="20" hidden="1">{"holdco",#N/A,FALSE,"Summary Financials";"holdco",#N/A,FALSE,"Summary Financials"}</definedName>
    <definedName name="__wrn1_1" localSheetId="21" hidden="1">{"holdco",#N/A,FALSE,"Summary Financials";"holdco",#N/A,FALSE,"Summary Financials"}</definedName>
    <definedName name="__wrn1_1" localSheetId="54" hidden="1">{"holdco",#N/A,FALSE,"Summary Financials";"holdco",#N/A,FALSE,"Summary Financials"}</definedName>
    <definedName name="__wrn1_1" localSheetId="74" hidden="1">{"holdco",#N/A,FALSE,"Summary Financials";"holdco",#N/A,FALSE,"Summary Financials"}</definedName>
    <definedName name="__wrn1_1" localSheetId="86" hidden="1">{"holdco",#N/A,FALSE,"Summary Financials";"holdco",#N/A,FALSE,"Summary Financials"}</definedName>
    <definedName name="__wrn1_1" hidden="1">{"holdco",#N/A,FALSE,"Summary Financials";"holdco",#N/A,FALSE,"Summary Financials"}</definedName>
    <definedName name="__wrn1_2" localSheetId="28" hidden="1">{"holdco",#N/A,FALSE,"Summary Financials";"holdco",#N/A,FALSE,"Summary Financials"}</definedName>
    <definedName name="__wrn1_2" localSheetId="20" hidden="1">{"holdco",#N/A,FALSE,"Summary Financials";"holdco",#N/A,FALSE,"Summary Financials"}</definedName>
    <definedName name="__wrn1_2" localSheetId="21" hidden="1">{"holdco",#N/A,FALSE,"Summary Financials";"holdco",#N/A,FALSE,"Summary Financials"}</definedName>
    <definedName name="__wrn1_2" localSheetId="54" hidden="1">{"holdco",#N/A,FALSE,"Summary Financials";"holdco",#N/A,FALSE,"Summary Financials"}</definedName>
    <definedName name="__wrn1_2" localSheetId="74" hidden="1">{"holdco",#N/A,FALSE,"Summary Financials";"holdco",#N/A,FALSE,"Summary Financials"}</definedName>
    <definedName name="__wrn1_2" localSheetId="86" hidden="1">{"holdco",#N/A,FALSE,"Summary Financials";"holdco",#N/A,FALSE,"Summary Financials"}</definedName>
    <definedName name="__wrn1_2" hidden="1">{"holdco",#N/A,FALSE,"Summary Financials";"holdco",#N/A,FALSE,"Summary Financials"}</definedName>
    <definedName name="__wrn1_3" localSheetId="28" hidden="1">{"holdco",#N/A,FALSE,"Summary Financials";"holdco",#N/A,FALSE,"Summary Financials"}</definedName>
    <definedName name="__wrn1_3" localSheetId="20" hidden="1">{"holdco",#N/A,FALSE,"Summary Financials";"holdco",#N/A,FALSE,"Summary Financials"}</definedName>
    <definedName name="__wrn1_3" localSheetId="21" hidden="1">{"holdco",#N/A,FALSE,"Summary Financials";"holdco",#N/A,FALSE,"Summary Financials"}</definedName>
    <definedName name="__wrn1_3" localSheetId="54" hidden="1">{"holdco",#N/A,FALSE,"Summary Financials";"holdco",#N/A,FALSE,"Summary Financials"}</definedName>
    <definedName name="__wrn1_3" localSheetId="74" hidden="1">{"holdco",#N/A,FALSE,"Summary Financials";"holdco",#N/A,FALSE,"Summary Financials"}</definedName>
    <definedName name="__wrn1_3" localSheetId="86" hidden="1">{"holdco",#N/A,FALSE,"Summary Financials";"holdco",#N/A,FALSE,"Summary Financials"}</definedName>
    <definedName name="__wrn1_3" hidden="1">{"holdco",#N/A,FALSE,"Summary Financials";"holdco",#N/A,FALSE,"Summary Financials"}</definedName>
    <definedName name="__wrn1_4" localSheetId="28" hidden="1">{"holdco",#N/A,FALSE,"Summary Financials";"holdco",#N/A,FALSE,"Summary Financials"}</definedName>
    <definedName name="__wrn1_4" localSheetId="20" hidden="1">{"holdco",#N/A,FALSE,"Summary Financials";"holdco",#N/A,FALSE,"Summary Financials"}</definedName>
    <definedName name="__wrn1_4" localSheetId="21" hidden="1">{"holdco",#N/A,FALSE,"Summary Financials";"holdco",#N/A,FALSE,"Summary Financials"}</definedName>
    <definedName name="__wrn1_4" localSheetId="54" hidden="1">{"holdco",#N/A,FALSE,"Summary Financials";"holdco",#N/A,FALSE,"Summary Financials"}</definedName>
    <definedName name="__wrn1_4" localSheetId="74" hidden="1">{"holdco",#N/A,FALSE,"Summary Financials";"holdco",#N/A,FALSE,"Summary Financials"}</definedName>
    <definedName name="__wrn1_4" localSheetId="86" hidden="1">{"holdco",#N/A,FALSE,"Summary Financials";"holdco",#N/A,FALSE,"Summary Financials"}</definedName>
    <definedName name="__wrn1_4" hidden="1">{"holdco",#N/A,FALSE,"Summary Financials";"holdco",#N/A,FALSE,"Summary Financials"}</definedName>
    <definedName name="__wrn2" localSheetId="28" hidden="1">{"holdco",#N/A,FALSE,"Summary Financials";"holdco",#N/A,FALSE,"Summary Financials"}</definedName>
    <definedName name="__wrn2" localSheetId="20" hidden="1">{"holdco",#N/A,FALSE,"Summary Financials";"holdco",#N/A,FALSE,"Summary Financials"}</definedName>
    <definedName name="__wrn2" localSheetId="21" hidden="1">{"holdco",#N/A,FALSE,"Summary Financials";"holdco",#N/A,FALSE,"Summary Financials"}</definedName>
    <definedName name="__wrn2" localSheetId="43" hidden="1">{"holdco",#N/A,FALSE,"Summary Financials";"holdco",#N/A,FALSE,"Summary Financials"}</definedName>
    <definedName name="__wrn2" localSheetId="74" hidden="1">{"holdco",#N/A,FALSE,"Summary Financials";"holdco",#N/A,FALSE,"Summary Financials"}</definedName>
    <definedName name="__wrn2" localSheetId="63" hidden="1">{"holdco",#N/A,FALSE,"Summary Financials";"holdco",#N/A,FALSE,"Summary Financials"}</definedName>
    <definedName name="__wrn2" localSheetId="86" hidden="1">{"holdco",#N/A,FALSE,"Summary Financials";"holdco",#N/A,FALSE,"Summary Financials"}</definedName>
    <definedName name="__wrn2" hidden="1">{"holdco",#N/A,FALSE,"Summary Financials";"holdco",#N/A,FALSE,"Summary Financials"}</definedName>
    <definedName name="__wrn2_1" localSheetId="28" hidden="1">{"holdco",#N/A,FALSE,"Summary Financials";"holdco",#N/A,FALSE,"Summary Financials"}</definedName>
    <definedName name="__wrn2_1" localSheetId="20" hidden="1">{"holdco",#N/A,FALSE,"Summary Financials";"holdco",#N/A,FALSE,"Summary Financials"}</definedName>
    <definedName name="__wrn2_1" localSheetId="21" hidden="1">{"holdco",#N/A,FALSE,"Summary Financials";"holdco",#N/A,FALSE,"Summary Financials"}</definedName>
    <definedName name="__wrn2_1" localSheetId="54" hidden="1">{"holdco",#N/A,FALSE,"Summary Financials";"holdco",#N/A,FALSE,"Summary Financials"}</definedName>
    <definedName name="__wrn2_1" localSheetId="74" hidden="1">{"holdco",#N/A,FALSE,"Summary Financials";"holdco",#N/A,FALSE,"Summary Financials"}</definedName>
    <definedName name="__wrn2_1" localSheetId="86" hidden="1">{"holdco",#N/A,FALSE,"Summary Financials";"holdco",#N/A,FALSE,"Summary Financials"}</definedName>
    <definedName name="__wrn2_1" hidden="1">{"holdco",#N/A,FALSE,"Summary Financials";"holdco",#N/A,FALSE,"Summary Financials"}</definedName>
    <definedName name="__wrn2_2" localSheetId="28" hidden="1">{"holdco",#N/A,FALSE,"Summary Financials";"holdco",#N/A,FALSE,"Summary Financials"}</definedName>
    <definedName name="__wrn2_2" localSheetId="20" hidden="1">{"holdco",#N/A,FALSE,"Summary Financials";"holdco",#N/A,FALSE,"Summary Financials"}</definedName>
    <definedName name="__wrn2_2" localSheetId="21" hidden="1">{"holdco",#N/A,FALSE,"Summary Financials";"holdco",#N/A,FALSE,"Summary Financials"}</definedName>
    <definedName name="__wrn2_2" localSheetId="54" hidden="1">{"holdco",#N/A,FALSE,"Summary Financials";"holdco",#N/A,FALSE,"Summary Financials"}</definedName>
    <definedName name="__wrn2_2" localSheetId="74" hidden="1">{"holdco",#N/A,FALSE,"Summary Financials";"holdco",#N/A,FALSE,"Summary Financials"}</definedName>
    <definedName name="__wrn2_2" localSheetId="86" hidden="1">{"holdco",#N/A,FALSE,"Summary Financials";"holdco",#N/A,FALSE,"Summary Financials"}</definedName>
    <definedName name="__wrn2_2" hidden="1">{"holdco",#N/A,FALSE,"Summary Financials";"holdco",#N/A,FALSE,"Summary Financials"}</definedName>
    <definedName name="__wrn2_3" localSheetId="28" hidden="1">{"holdco",#N/A,FALSE,"Summary Financials";"holdco",#N/A,FALSE,"Summary Financials"}</definedName>
    <definedName name="__wrn2_3" localSheetId="20" hidden="1">{"holdco",#N/A,FALSE,"Summary Financials";"holdco",#N/A,FALSE,"Summary Financials"}</definedName>
    <definedName name="__wrn2_3" localSheetId="21" hidden="1">{"holdco",#N/A,FALSE,"Summary Financials";"holdco",#N/A,FALSE,"Summary Financials"}</definedName>
    <definedName name="__wrn2_3" localSheetId="54" hidden="1">{"holdco",#N/A,FALSE,"Summary Financials";"holdco",#N/A,FALSE,"Summary Financials"}</definedName>
    <definedName name="__wrn2_3" localSheetId="74" hidden="1">{"holdco",#N/A,FALSE,"Summary Financials";"holdco",#N/A,FALSE,"Summary Financials"}</definedName>
    <definedName name="__wrn2_3" localSheetId="86" hidden="1">{"holdco",#N/A,FALSE,"Summary Financials";"holdco",#N/A,FALSE,"Summary Financials"}</definedName>
    <definedName name="__wrn2_3" hidden="1">{"holdco",#N/A,FALSE,"Summary Financials";"holdco",#N/A,FALSE,"Summary Financials"}</definedName>
    <definedName name="__wrn2_4" localSheetId="28" hidden="1">{"holdco",#N/A,FALSE,"Summary Financials";"holdco",#N/A,FALSE,"Summary Financials"}</definedName>
    <definedName name="__wrn2_4" localSheetId="20" hidden="1">{"holdco",#N/A,FALSE,"Summary Financials";"holdco",#N/A,FALSE,"Summary Financials"}</definedName>
    <definedName name="__wrn2_4" localSheetId="21" hidden="1">{"holdco",#N/A,FALSE,"Summary Financials";"holdco",#N/A,FALSE,"Summary Financials"}</definedName>
    <definedName name="__wrn2_4" localSheetId="54" hidden="1">{"holdco",#N/A,FALSE,"Summary Financials";"holdco",#N/A,FALSE,"Summary Financials"}</definedName>
    <definedName name="__wrn2_4" localSheetId="74" hidden="1">{"holdco",#N/A,FALSE,"Summary Financials";"holdco",#N/A,FALSE,"Summary Financials"}</definedName>
    <definedName name="__wrn2_4" localSheetId="86" hidden="1">{"holdco",#N/A,FALSE,"Summary Financials";"holdco",#N/A,FALSE,"Summary Financials"}</definedName>
    <definedName name="__wrn2_4" hidden="1">{"holdco",#N/A,FALSE,"Summary Financials";"holdco",#N/A,FALSE,"Summary Financials"}</definedName>
    <definedName name="__wrn3" localSheetId="28" hidden="1">{"holdco",#N/A,FALSE,"Summary Financials";"holdco",#N/A,FALSE,"Summary Financials"}</definedName>
    <definedName name="__wrn3" localSheetId="20" hidden="1">{"holdco",#N/A,FALSE,"Summary Financials";"holdco",#N/A,FALSE,"Summary Financials"}</definedName>
    <definedName name="__wrn3" localSheetId="21" hidden="1">{"holdco",#N/A,FALSE,"Summary Financials";"holdco",#N/A,FALSE,"Summary Financials"}</definedName>
    <definedName name="__wrn3" localSheetId="43" hidden="1">{"holdco",#N/A,FALSE,"Summary Financials";"holdco",#N/A,FALSE,"Summary Financials"}</definedName>
    <definedName name="__wrn3" localSheetId="74" hidden="1">{"holdco",#N/A,FALSE,"Summary Financials";"holdco",#N/A,FALSE,"Summary Financials"}</definedName>
    <definedName name="__wrn3" localSheetId="63" hidden="1">{"holdco",#N/A,FALSE,"Summary Financials";"holdco",#N/A,FALSE,"Summary Financials"}</definedName>
    <definedName name="__wrn3" localSheetId="86" hidden="1">{"holdco",#N/A,FALSE,"Summary Financials";"holdco",#N/A,FALSE,"Summary Financials"}</definedName>
    <definedName name="__wrn3" hidden="1">{"holdco",#N/A,FALSE,"Summary Financials";"holdco",#N/A,FALSE,"Summary Financials"}</definedName>
    <definedName name="__wrn3_1" localSheetId="28" hidden="1">{"holdco",#N/A,FALSE,"Summary Financials";"holdco",#N/A,FALSE,"Summary Financials"}</definedName>
    <definedName name="__wrn3_1" localSheetId="20" hidden="1">{"holdco",#N/A,FALSE,"Summary Financials";"holdco",#N/A,FALSE,"Summary Financials"}</definedName>
    <definedName name="__wrn3_1" localSheetId="21" hidden="1">{"holdco",#N/A,FALSE,"Summary Financials";"holdco",#N/A,FALSE,"Summary Financials"}</definedName>
    <definedName name="__wrn3_1" localSheetId="54" hidden="1">{"holdco",#N/A,FALSE,"Summary Financials";"holdco",#N/A,FALSE,"Summary Financials"}</definedName>
    <definedName name="__wrn3_1" localSheetId="74" hidden="1">{"holdco",#N/A,FALSE,"Summary Financials";"holdco",#N/A,FALSE,"Summary Financials"}</definedName>
    <definedName name="__wrn3_1" localSheetId="86" hidden="1">{"holdco",#N/A,FALSE,"Summary Financials";"holdco",#N/A,FALSE,"Summary Financials"}</definedName>
    <definedName name="__wrn3_1" hidden="1">{"holdco",#N/A,FALSE,"Summary Financials";"holdco",#N/A,FALSE,"Summary Financials"}</definedName>
    <definedName name="__wrn3_2" localSheetId="28" hidden="1">{"holdco",#N/A,FALSE,"Summary Financials";"holdco",#N/A,FALSE,"Summary Financials"}</definedName>
    <definedName name="__wrn3_2" localSheetId="20" hidden="1">{"holdco",#N/A,FALSE,"Summary Financials";"holdco",#N/A,FALSE,"Summary Financials"}</definedName>
    <definedName name="__wrn3_2" localSheetId="21" hidden="1">{"holdco",#N/A,FALSE,"Summary Financials";"holdco",#N/A,FALSE,"Summary Financials"}</definedName>
    <definedName name="__wrn3_2" localSheetId="54" hidden="1">{"holdco",#N/A,FALSE,"Summary Financials";"holdco",#N/A,FALSE,"Summary Financials"}</definedName>
    <definedName name="__wrn3_2" localSheetId="74" hidden="1">{"holdco",#N/A,FALSE,"Summary Financials";"holdco",#N/A,FALSE,"Summary Financials"}</definedName>
    <definedName name="__wrn3_2" localSheetId="86" hidden="1">{"holdco",#N/A,FALSE,"Summary Financials";"holdco",#N/A,FALSE,"Summary Financials"}</definedName>
    <definedName name="__wrn3_2" hidden="1">{"holdco",#N/A,FALSE,"Summary Financials";"holdco",#N/A,FALSE,"Summary Financials"}</definedName>
    <definedName name="__wrn3_3" localSheetId="28" hidden="1">{"holdco",#N/A,FALSE,"Summary Financials";"holdco",#N/A,FALSE,"Summary Financials"}</definedName>
    <definedName name="__wrn3_3" localSheetId="20" hidden="1">{"holdco",#N/A,FALSE,"Summary Financials";"holdco",#N/A,FALSE,"Summary Financials"}</definedName>
    <definedName name="__wrn3_3" localSheetId="21" hidden="1">{"holdco",#N/A,FALSE,"Summary Financials";"holdco",#N/A,FALSE,"Summary Financials"}</definedName>
    <definedName name="__wrn3_3" localSheetId="54" hidden="1">{"holdco",#N/A,FALSE,"Summary Financials";"holdco",#N/A,FALSE,"Summary Financials"}</definedName>
    <definedName name="__wrn3_3" localSheetId="74" hidden="1">{"holdco",#N/A,FALSE,"Summary Financials";"holdco",#N/A,FALSE,"Summary Financials"}</definedName>
    <definedName name="__wrn3_3" localSheetId="86" hidden="1">{"holdco",#N/A,FALSE,"Summary Financials";"holdco",#N/A,FALSE,"Summary Financials"}</definedName>
    <definedName name="__wrn3_3" hidden="1">{"holdco",#N/A,FALSE,"Summary Financials";"holdco",#N/A,FALSE,"Summary Financials"}</definedName>
    <definedName name="__wrn3_4" localSheetId="28" hidden="1">{"holdco",#N/A,FALSE,"Summary Financials";"holdco",#N/A,FALSE,"Summary Financials"}</definedName>
    <definedName name="__wrn3_4" localSheetId="20" hidden="1">{"holdco",#N/A,FALSE,"Summary Financials";"holdco",#N/A,FALSE,"Summary Financials"}</definedName>
    <definedName name="__wrn3_4" localSheetId="21" hidden="1">{"holdco",#N/A,FALSE,"Summary Financials";"holdco",#N/A,FALSE,"Summary Financials"}</definedName>
    <definedName name="__wrn3_4" localSheetId="54" hidden="1">{"holdco",#N/A,FALSE,"Summary Financials";"holdco",#N/A,FALSE,"Summary Financials"}</definedName>
    <definedName name="__wrn3_4" localSheetId="74" hidden="1">{"holdco",#N/A,FALSE,"Summary Financials";"holdco",#N/A,FALSE,"Summary Financials"}</definedName>
    <definedName name="__wrn3_4" localSheetId="86" hidden="1">{"holdco",#N/A,FALSE,"Summary Financials";"holdco",#N/A,FALSE,"Summary Financials"}</definedName>
    <definedName name="__wrn3_4" hidden="1">{"holdco",#N/A,FALSE,"Summary Financials";"holdco",#N/A,FALSE,"Summary Financials"}</definedName>
    <definedName name="__wrn7" localSheetId="28" hidden="1">{"Model Summary",#N/A,FALSE,"Print Chart";"Holdco",#N/A,FALSE,"Print Chart";"Genco",#N/A,FALSE,"Print Chart";"Servco",#N/A,FALSE,"Print Chart";"Genco_Detail",#N/A,FALSE,"Summary Financials";"Servco_Detail",#N/A,FALSE,"Summary Financials"}</definedName>
    <definedName name="__wrn7" localSheetId="20" hidden="1">{"Model Summary",#N/A,FALSE,"Print Chart";"Holdco",#N/A,FALSE,"Print Chart";"Genco",#N/A,FALSE,"Print Chart";"Servco",#N/A,FALSE,"Print Chart";"Genco_Detail",#N/A,FALSE,"Summary Financials";"Servco_Detail",#N/A,FALSE,"Summary Financials"}</definedName>
    <definedName name="__wrn7" localSheetId="21" hidden="1">{"Model Summary",#N/A,FALSE,"Print Chart";"Holdco",#N/A,FALSE,"Print Chart";"Genco",#N/A,FALSE,"Print Chart";"Servco",#N/A,FALSE,"Print Chart";"Genco_Detail",#N/A,FALSE,"Summary Financials";"Servco_Detail",#N/A,FALSE,"Summary Financials"}</definedName>
    <definedName name="__wrn7" localSheetId="43" hidden="1">{"Model Summary",#N/A,FALSE,"Print Chart";"Holdco",#N/A,FALSE,"Print Chart";"Genco",#N/A,FALSE,"Print Chart";"Servco",#N/A,FALSE,"Print Chart";"Genco_Detail",#N/A,FALSE,"Summary Financials";"Servco_Detail",#N/A,FALSE,"Summary Financials"}</definedName>
    <definedName name="__wrn7" localSheetId="74" hidden="1">{"Model Summary",#N/A,FALSE,"Print Chart";"Holdco",#N/A,FALSE,"Print Chart";"Genco",#N/A,FALSE,"Print Chart";"Servco",#N/A,FALSE,"Print Chart";"Genco_Detail",#N/A,FALSE,"Summary Financials";"Servco_Detail",#N/A,FALSE,"Summary Financials"}</definedName>
    <definedName name="__wrn7" localSheetId="63" hidden="1">{"Model Summary",#N/A,FALSE,"Print Chart";"Holdco",#N/A,FALSE,"Print Chart";"Genco",#N/A,FALSE,"Print Chart";"Servco",#N/A,FALSE,"Print Chart";"Genco_Detail",#N/A,FALSE,"Summary Financials";"Servco_Detail",#N/A,FALSE,"Summary Financials"}</definedName>
    <definedName name="__wrn7" localSheetId="86"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7_1" localSheetId="28" hidden="1">{"Model Summary",#N/A,FALSE,"Print Chart";"Holdco",#N/A,FALSE,"Print Chart";"Genco",#N/A,FALSE,"Print Chart";"Servco",#N/A,FALSE,"Print Chart";"Genco_Detail",#N/A,FALSE,"Summary Financials";"Servco_Detail",#N/A,FALSE,"Summary Financials"}</definedName>
    <definedName name="__wrn7_1" localSheetId="20" hidden="1">{"Model Summary",#N/A,FALSE,"Print Chart";"Holdco",#N/A,FALSE,"Print Chart";"Genco",#N/A,FALSE,"Print Chart";"Servco",#N/A,FALSE,"Print Chart";"Genco_Detail",#N/A,FALSE,"Summary Financials";"Servco_Detail",#N/A,FALSE,"Summary Financials"}</definedName>
    <definedName name="__wrn7_1" localSheetId="21" hidden="1">{"Model Summary",#N/A,FALSE,"Print Chart";"Holdco",#N/A,FALSE,"Print Chart";"Genco",#N/A,FALSE,"Print Chart";"Servco",#N/A,FALSE,"Print Chart";"Genco_Detail",#N/A,FALSE,"Summary Financials";"Servco_Detail",#N/A,FALSE,"Summary Financials"}</definedName>
    <definedName name="__wrn7_1" localSheetId="54" hidden="1">{"Model Summary",#N/A,FALSE,"Print Chart";"Holdco",#N/A,FALSE,"Print Chart";"Genco",#N/A,FALSE,"Print Chart";"Servco",#N/A,FALSE,"Print Chart";"Genco_Detail",#N/A,FALSE,"Summary Financials";"Servco_Detail",#N/A,FALSE,"Summary Financials"}</definedName>
    <definedName name="__wrn7_1" localSheetId="74" hidden="1">{"Model Summary",#N/A,FALSE,"Print Chart";"Holdco",#N/A,FALSE,"Print Chart";"Genco",#N/A,FALSE,"Print Chart";"Servco",#N/A,FALSE,"Print Chart";"Genco_Detail",#N/A,FALSE,"Summary Financials";"Servco_Detail",#N/A,FALSE,"Summary Financials"}</definedName>
    <definedName name="__wrn7_1" localSheetId="86" hidden="1">{"Model Summary",#N/A,FALSE,"Print Chart";"Holdco",#N/A,FALSE,"Print Chart";"Genco",#N/A,FALSE,"Print Chart";"Servco",#N/A,FALSE,"Print Chart";"Genco_Detail",#N/A,FALSE,"Summary Financials";"Servco_Detail",#N/A,FALSE,"Summary Financials"}</definedName>
    <definedName name="__wrn7_1" hidden="1">{"Model Summary",#N/A,FALSE,"Print Chart";"Holdco",#N/A,FALSE,"Print Chart";"Genco",#N/A,FALSE,"Print Chart";"Servco",#N/A,FALSE,"Print Chart";"Genco_Detail",#N/A,FALSE,"Summary Financials";"Servco_Detail",#N/A,FALSE,"Summary Financials"}</definedName>
    <definedName name="__wrn7_2" localSheetId="28" hidden="1">{"Model Summary",#N/A,FALSE,"Print Chart";"Holdco",#N/A,FALSE,"Print Chart";"Genco",#N/A,FALSE,"Print Chart";"Servco",#N/A,FALSE,"Print Chart";"Genco_Detail",#N/A,FALSE,"Summary Financials";"Servco_Detail",#N/A,FALSE,"Summary Financials"}</definedName>
    <definedName name="__wrn7_2" localSheetId="20" hidden="1">{"Model Summary",#N/A,FALSE,"Print Chart";"Holdco",#N/A,FALSE,"Print Chart";"Genco",#N/A,FALSE,"Print Chart";"Servco",#N/A,FALSE,"Print Chart";"Genco_Detail",#N/A,FALSE,"Summary Financials";"Servco_Detail",#N/A,FALSE,"Summary Financials"}</definedName>
    <definedName name="__wrn7_2" localSheetId="21" hidden="1">{"Model Summary",#N/A,FALSE,"Print Chart";"Holdco",#N/A,FALSE,"Print Chart";"Genco",#N/A,FALSE,"Print Chart";"Servco",#N/A,FALSE,"Print Chart";"Genco_Detail",#N/A,FALSE,"Summary Financials";"Servco_Detail",#N/A,FALSE,"Summary Financials"}</definedName>
    <definedName name="__wrn7_2" localSheetId="54" hidden="1">{"Model Summary",#N/A,FALSE,"Print Chart";"Holdco",#N/A,FALSE,"Print Chart";"Genco",#N/A,FALSE,"Print Chart";"Servco",#N/A,FALSE,"Print Chart";"Genco_Detail",#N/A,FALSE,"Summary Financials";"Servco_Detail",#N/A,FALSE,"Summary Financials"}</definedName>
    <definedName name="__wrn7_2" localSheetId="74" hidden="1">{"Model Summary",#N/A,FALSE,"Print Chart";"Holdco",#N/A,FALSE,"Print Chart";"Genco",#N/A,FALSE,"Print Chart";"Servco",#N/A,FALSE,"Print Chart";"Genco_Detail",#N/A,FALSE,"Summary Financials";"Servco_Detail",#N/A,FALSE,"Summary Financials"}</definedName>
    <definedName name="__wrn7_2" localSheetId="86" hidden="1">{"Model Summary",#N/A,FALSE,"Print Chart";"Holdco",#N/A,FALSE,"Print Chart";"Genco",#N/A,FALSE,"Print Chart";"Servco",#N/A,FALSE,"Print Chart";"Genco_Detail",#N/A,FALSE,"Summary Financials";"Servco_Detail",#N/A,FALSE,"Summary Financials"}</definedName>
    <definedName name="__wrn7_2" hidden="1">{"Model Summary",#N/A,FALSE,"Print Chart";"Holdco",#N/A,FALSE,"Print Chart";"Genco",#N/A,FALSE,"Print Chart";"Servco",#N/A,FALSE,"Print Chart";"Genco_Detail",#N/A,FALSE,"Summary Financials";"Servco_Detail",#N/A,FALSE,"Summary Financials"}</definedName>
    <definedName name="__wrn7_3" localSheetId="28" hidden="1">{"Model Summary",#N/A,FALSE,"Print Chart";"Holdco",#N/A,FALSE,"Print Chart";"Genco",#N/A,FALSE,"Print Chart";"Servco",#N/A,FALSE,"Print Chart";"Genco_Detail",#N/A,FALSE,"Summary Financials";"Servco_Detail",#N/A,FALSE,"Summary Financials"}</definedName>
    <definedName name="__wrn7_3" localSheetId="20" hidden="1">{"Model Summary",#N/A,FALSE,"Print Chart";"Holdco",#N/A,FALSE,"Print Chart";"Genco",#N/A,FALSE,"Print Chart";"Servco",#N/A,FALSE,"Print Chart";"Genco_Detail",#N/A,FALSE,"Summary Financials";"Servco_Detail",#N/A,FALSE,"Summary Financials"}</definedName>
    <definedName name="__wrn7_3" localSheetId="21" hidden="1">{"Model Summary",#N/A,FALSE,"Print Chart";"Holdco",#N/A,FALSE,"Print Chart";"Genco",#N/A,FALSE,"Print Chart";"Servco",#N/A,FALSE,"Print Chart";"Genco_Detail",#N/A,FALSE,"Summary Financials";"Servco_Detail",#N/A,FALSE,"Summary Financials"}</definedName>
    <definedName name="__wrn7_3" localSheetId="54" hidden="1">{"Model Summary",#N/A,FALSE,"Print Chart";"Holdco",#N/A,FALSE,"Print Chart";"Genco",#N/A,FALSE,"Print Chart";"Servco",#N/A,FALSE,"Print Chart";"Genco_Detail",#N/A,FALSE,"Summary Financials";"Servco_Detail",#N/A,FALSE,"Summary Financials"}</definedName>
    <definedName name="__wrn7_3" localSheetId="74" hidden="1">{"Model Summary",#N/A,FALSE,"Print Chart";"Holdco",#N/A,FALSE,"Print Chart";"Genco",#N/A,FALSE,"Print Chart";"Servco",#N/A,FALSE,"Print Chart";"Genco_Detail",#N/A,FALSE,"Summary Financials";"Servco_Detail",#N/A,FALSE,"Summary Financials"}</definedName>
    <definedName name="__wrn7_3" localSheetId="86" hidden="1">{"Model Summary",#N/A,FALSE,"Print Chart";"Holdco",#N/A,FALSE,"Print Chart";"Genco",#N/A,FALSE,"Print Chart";"Servco",#N/A,FALSE,"Print Chart";"Genco_Detail",#N/A,FALSE,"Summary Financials";"Servco_Detail",#N/A,FALSE,"Summary Financials"}</definedName>
    <definedName name="__wrn7_3" hidden="1">{"Model Summary",#N/A,FALSE,"Print Chart";"Holdco",#N/A,FALSE,"Print Chart";"Genco",#N/A,FALSE,"Print Chart";"Servco",#N/A,FALSE,"Print Chart";"Genco_Detail",#N/A,FALSE,"Summary Financials";"Servco_Detail",#N/A,FALSE,"Summary Financials"}</definedName>
    <definedName name="__wrn7_4" localSheetId="28" hidden="1">{"Model Summary",#N/A,FALSE,"Print Chart";"Holdco",#N/A,FALSE,"Print Chart";"Genco",#N/A,FALSE,"Print Chart";"Servco",#N/A,FALSE,"Print Chart";"Genco_Detail",#N/A,FALSE,"Summary Financials";"Servco_Detail",#N/A,FALSE,"Summary Financials"}</definedName>
    <definedName name="__wrn7_4" localSheetId="20" hidden="1">{"Model Summary",#N/A,FALSE,"Print Chart";"Holdco",#N/A,FALSE,"Print Chart";"Genco",#N/A,FALSE,"Print Chart";"Servco",#N/A,FALSE,"Print Chart";"Genco_Detail",#N/A,FALSE,"Summary Financials";"Servco_Detail",#N/A,FALSE,"Summary Financials"}</definedName>
    <definedName name="__wrn7_4" localSheetId="21" hidden="1">{"Model Summary",#N/A,FALSE,"Print Chart";"Holdco",#N/A,FALSE,"Print Chart";"Genco",#N/A,FALSE,"Print Chart";"Servco",#N/A,FALSE,"Print Chart";"Genco_Detail",#N/A,FALSE,"Summary Financials";"Servco_Detail",#N/A,FALSE,"Summary Financials"}</definedName>
    <definedName name="__wrn7_4" localSheetId="54" hidden="1">{"Model Summary",#N/A,FALSE,"Print Chart";"Holdco",#N/A,FALSE,"Print Chart";"Genco",#N/A,FALSE,"Print Chart";"Servco",#N/A,FALSE,"Print Chart";"Genco_Detail",#N/A,FALSE,"Summary Financials";"Servco_Detail",#N/A,FALSE,"Summary Financials"}</definedName>
    <definedName name="__wrn7_4" localSheetId="74" hidden="1">{"Model Summary",#N/A,FALSE,"Print Chart";"Holdco",#N/A,FALSE,"Print Chart";"Genco",#N/A,FALSE,"Print Chart";"Servco",#N/A,FALSE,"Print Chart";"Genco_Detail",#N/A,FALSE,"Summary Financials";"Servco_Detail",#N/A,FALSE,"Summary Financials"}</definedName>
    <definedName name="__wrn7_4" localSheetId="86" hidden="1">{"Model Summary",#N/A,FALSE,"Print Chart";"Holdco",#N/A,FALSE,"Print Chart";"Genco",#N/A,FALSE,"Print Chart";"Servco",#N/A,FALSE,"Print Chart";"Genco_Detail",#N/A,FALSE,"Summary Financials";"Servco_Detail",#N/A,FALSE,"Summary Financials"}</definedName>
    <definedName name="__wrn7_4" hidden="1">{"Model Summary",#N/A,FALSE,"Print Chart";"Holdco",#N/A,FALSE,"Print Chart";"Genco",#N/A,FALSE,"Print Chart";"Servco",#N/A,FALSE,"Print Chart";"Genco_Detail",#N/A,FALSE,"Summary Financials";"Servco_Detail",#N/A,FALSE,"Summary Financials"}</definedName>
    <definedName name="__wrn8" localSheetId="28" hidden="1">{"holdco",#N/A,FALSE,"Summary Financials";"holdco",#N/A,FALSE,"Summary Financials"}</definedName>
    <definedName name="__wrn8" localSheetId="20" hidden="1">{"holdco",#N/A,FALSE,"Summary Financials";"holdco",#N/A,FALSE,"Summary Financials"}</definedName>
    <definedName name="__wrn8" localSheetId="21" hidden="1">{"holdco",#N/A,FALSE,"Summary Financials";"holdco",#N/A,FALSE,"Summary Financials"}</definedName>
    <definedName name="__wrn8" localSheetId="43" hidden="1">{"holdco",#N/A,FALSE,"Summary Financials";"holdco",#N/A,FALSE,"Summary Financials"}</definedName>
    <definedName name="__wrn8" localSheetId="74" hidden="1">{"holdco",#N/A,FALSE,"Summary Financials";"holdco",#N/A,FALSE,"Summary Financials"}</definedName>
    <definedName name="__wrn8" localSheetId="63" hidden="1">{"holdco",#N/A,FALSE,"Summary Financials";"holdco",#N/A,FALSE,"Summary Financials"}</definedName>
    <definedName name="__wrn8" localSheetId="86" hidden="1">{"holdco",#N/A,FALSE,"Summary Financials";"holdco",#N/A,FALSE,"Summary Financials"}</definedName>
    <definedName name="__wrn8" hidden="1">{"holdco",#N/A,FALSE,"Summary Financials";"holdco",#N/A,FALSE,"Summary Financials"}</definedName>
    <definedName name="__wrn8_1" localSheetId="28" hidden="1">{"holdco",#N/A,FALSE,"Summary Financials";"holdco",#N/A,FALSE,"Summary Financials"}</definedName>
    <definedName name="__wrn8_1" localSheetId="20" hidden="1">{"holdco",#N/A,FALSE,"Summary Financials";"holdco",#N/A,FALSE,"Summary Financials"}</definedName>
    <definedName name="__wrn8_1" localSheetId="21" hidden="1">{"holdco",#N/A,FALSE,"Summary Financials";"holdco",#N/A,FALSE,"Summary Financials"}</definedName>
    <definedName name="__wrn8_1" localSheetId="54" hidden="1">{"holdco",#N/A,FALSE,"Summary Financials";"holdco",#N/A,FALSE,"Summary Financials"}</definedName>
    <definedName name="__wrn8_1" localSheetId="74" hidden="1">{"holdco",#N/A,FALSE,"Summary Financials";"holdco",#N/A,FALSE,"Summary Financials"}</definedName>
    <definedName name="__wrn8_1" localSheetId="86" hidden="1">{"holdco",#N/A,FALSE,"Summary Financials";"holdco",#N/A,FALSE,"Summary Financials"}</definedName>
    <definedName name="__wrn8_1" hidden="1">{"holdco",#N/A,FALSE,"Summary Financials";"holdco",#N/A,FALSE,"Summary Financials"}</definedName>
    <definedName name="__wrn8_2" localSheetId="28" hidden="1">{"holdco",#N/A,FALSE,"Summary Financials";"holdco",#N/A,FALSE,"Summary Financials"}</definedName>
    <definedName name="__wrn8_2" localSheetId="20" hidden="1">{"holdco",#N/A,FALSE,"Summary Financials";"holdco",#N/A,FALSE,"Summary Financials"}</definedName>
    <definedName name="__wrn8_2" localSheetId="21" hidden="1">{"holdco",#N/A,FALSE,"Summary Financials";"holdco",#N/A,FALSE,"Summary Financials"}</definedName>
    <definedName name="__wrn8_2" localSheetId="54" hidden="1">{"holdco",#N/A,FALSE,"Summary Financials";"holdco",#N/A,FALSE,"Summary Financials"}</definedName>
    <definedName name="__wrn8_2" localSheetId="74" hidden="1">{"holdco",#N/A,FALSE,"Summary Financials";"holdco",#N/A,FALSE,"Summary Financials"}</definedName>
    <definedName name="__wrn8_2" localSheetId="86" hidden="1">{"holdco",#N/A,FALSE,"Summary Financials";"holdco",#N/A,FALSE,"Summary Financials"}</definedName>
    <definedName name="__wrn8_2" hidden="1">{"holdco",#N/A,FALSE,"Summary Financials";"holdco",#N/A,FALSE,"Summary Financials"}</definedName>
    <definedName name="__wrn8_3" localSheetId="28" hidden="1">{"holdco",#N/A,FALSE,"Summary Financials";"holdco",#N/A,FALSE,"Summary Financials"}</definedName>
    <definedName name="__wrn8_3" localSheetId="20" hidden="1">{"holdco",#N/A,FALSE,"Summary Financials";"holdco",#N/A,FALSE,"Summary Financials"}</definedName>
    <definedName name="__wrn8_3" localSheetId="21" hidden="1">{"holdco",#N/A,FALSE,"Summary Financials";"holdco",#N/A,FALSE,"Summary Financials"}</definedName>
    <definedName name="__wrn8_3" localSheetId="54" hidden="1">{"holdco",#N/A,FALSE,"Summary Financials";"holdco",#N/A,FALSE,"Summary Financials"}</definedName>
    <definedName name="__wrn8_3" localSheetId="74" hidden="1">{"holdco",#N/A,FALSE,"Summary Financials";"holdco",#N/A,FALSE,"Summary Financials"}</definedName>
    <definedName name="__wrn8_3" localSheetId="86" hidden="1">{"holdco",#N/A,FALSE,"Summary Financials";"holdco",#N/A,FALSE,"Summary Financials"}</definedName>
    <definedName name="__wrn8_3" hidden="1">{"holdco",#N/A,FALSE,"Summary Financials";"holdco",#N/A,FALSE,"Summary Financials"}</definedName>
    <definedName name="__wrn8_4" localSheetId="28" hidden="1">{"holdco",#N/A,FALSE,"Summary Financials";"holdco",#N/A,FALSE,"Summary Financials"}</definedName>
    <definedName name="__wrn8_4" localSheetId="20" hidden="1">{"holdco",#N/A,FALSE,"Summary Financials";"holdco",#N/A,FALSE,"Summary Financials"}</definedName>
    <definedName name="__wrn8_4" localSheetId="21" hidden="1">{"holdco",#N/A,FALSE,"Summary Financials";"holdco",#N/A,FALSE,"Summary Financials"}</definedName>
    <definedName name="__wrn8_4" localSheetId="54" hidden="1">{"holdco",#N/A,FALSE,"Summary Financials";"holdco",#N/A,FALSE,"Summary Financials"}</definedName>
    <definedName name="__wrn8_4" localSheetId="74" hidden="1">{"holdco",#N/A,FALSE,"Summary Financials";"holdco",#N/A,FALSE,"Summary Financials"}</definedName>
    <definedName name="__wrn8_4" localSheetId="86" hidden="1">{"holdco",#N/A,FALSE,"Summary Financials";"holdco",#N/A,FALSE,"Summary Financials"}</definedName>
    <definedName name="__wrn8_4"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FitDataRange_FIT_1011A_FBAE" hidden="1">#REF!</definedName>
    <definedName name="_AtRisk_FitDataRange_FIT_17E8C_20BD8" hidden="1">#REF!</definedName>
    <definedName name="_AtRisk_FitDataRange_FIT_1DEB0_6DB18" hidden="1">#REF!</definedName>
    <definedName name="_AtRisk_FitDataRange_FIT_2280B_45A39" hidden="1">#REF!</definedName>
    <definedName name="_AtRisk_FitDataRange_FIT_323D9_6FBA6" hidden="1">#REF!</definedName>
    <definedName name="_AtRisk_FitDataRange_FIT_365FC_67E33" hidden="1">#REF!</definedName>
    <definedName name="_AtRisk_FitDataRange_FIT_532DB_74BED" hidden="1">#REF!</definedName>
    <definedName name="_AtRisk_FitDataRange_FIT_6608D_D355B" hidden="1">#REF!</definedName>
    <definedName name="_AtRisk_FitDataRange_FIT_8286E_12734" hidden="1">#REF!</definedName>
    <definedName name="_AtRisk_FitDataRange_FIT_89C7D_AAA8F" hidden="1">#REF!</definedName>
    <definedName name="_AtRisk_FitDataRange_FIT_9455F_F06D3" hidden="1">#REF!</definedName>
    <definedName name="_AtRisk_FitDataRange_FIT_A28F9_8D09A" hidden="1">#REF!</definedName>
    <definedName name="_AtRisk_FitDataRange_FIT_A3DBD_EDC1C" hidden="1">#REF!</definedName>
    <definedName name="_AtRisk_FitDataRange_FIT_A4EA1_559A" hidden="1">#REF!</definedName>
    <definedName name="_AtRisk_FitDataRange_FIT_B45A0_D9C47" hidden="1">#REF!</definedName>
    <definedName name="_AtRisk_FitDataRange_FIT_B529B_53E7B" hidden="1">#REF!</definedName>
    <definedName name="_AtRisk_FitDataRange_FIT_B7BA1_791C6" hidden="1">#REF!</definedName>
    <definedName name="_AtRisk_FitDataRange_FIT_BDACA_CB639" hidden="1">#REF!</definedName>
    <definedName name="_AtRisk_FitDataRange_FIT_C34BA_CC8A8" hidden="1">#REF!</definedName>
    <definedName name="_AtRisk_FitDataRange_FIT_C6B51_97A11" hidden="1">#REF!</definedName>
    <definedName name="_AtRisk_FitDataRange_FIT_CCE47_9E8E0" hidden="1">#REF!</definedName>
    <definedName name="_AtRisk_FitDataRange_FIT_D042_BF427" hidden="1">#REF!</definedName>
    <definedName name="_AtRisk_FitDataRange_FIT_D76B2_3E4A4" hidden="1">#REF!</definedName>
    <definedName name="_AtRisk_FitDataRange_FIT_E287_8F623" hidden="1">#REF!</definedName>
    <definedName name="_AtRisk_FitDataRange_FIT_EF6A6_1836D" hidden="1">#REF!</definedName>
    <definedName name="_AtRisk_SimSetting_AutomaticallyGenerateReports" hidden="1">FALSE</definedName>
    <definedName name="_AtRisk_SimSetting_AutomaticResultsDisplayMode" localSheetId="28" hidden="1">0</definedName>
    <definedName name="_AtRisk_SimSetting_AutomaticResultsDisplayMode" localSheetId="51" hidden="1">0</definedName>
    <definedName name="_AtRisk_SimSetting_AutomaticResultsDisplayMode" localSheetId="74" hidden="1">0</definedName>
    <definedName name="_AtRisk_SimSetting_AutomaticResultsDisplayMode" localSheetId="63" hidden="1">0</definedName>
    <definedName name="_AtRisk_SimSetting_AutomaticResultsDisplayMode" localSheetId="64" hidden="1">0</definedName>
    <definedName name="_AtRisk_SimSetting_AutomaticResultsDisplayMode" localSheetId="65" hidden="1">0</definedName>
    <definedName name="_AtRisk_SimSetting_AutomaticResultsDisplayMode" localSheetId="75" hidden="1">0</definedName>
    <definedName name="_AtRisk_SimSetting_AutomaticResultsDisplayMode" hidden="1">3</definedName>
    <definedName name="_AtRisk_SimSetting_AutomaticResultsDisplayMode_1"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8</definedName>
    <definedName name="_AtRisk_SimSetting_MultipleCPUMode" hidden="1">0</definedName>
    <definedName name="_AtRisk_SimSetting_RandomNumberGenerator" localSheetId="28" hidden="1">0</definedName>
    <definedName name="_AtRisk_SimSetting_RandomNumberGenerator" localSheetId="51" hidden="1">0</definedName>
    <definedName name="_AtRisk_SimSetting_RandomNumberGenerator" localSheetId="74" hidden="1">0</definedName>
    <definedName name="_AtRisk_SimSetting_RandomNumberGenerator" localSheetId="63" hidden="1">0</definedName>
    <definedName name="_AtRisk_SimSetting_RandomNumberGenerator" localSheetId="64" hidden="1">0</definedName>
    <definedName name="_AtRisk_SimSetting_RandomNumberGenerator" localSheetId="65" hidden="1">0</definedName>
    <definedName name="_AtRisk_SimSetting_RandomNumberGenerator" localSheetId="75" hidden="1">0</definedName>
    <definedName name="_AtRisk_SimSetting_RandomNumberGenerator" hidden="1">7</definedName>
    <definedName name="_AtRisk_SimSetting_RandomNumberGenerator_1" hidden="1">7</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001" hidden="1">"Full UCA - OHL=1.1"</definedName>
    <definedName name="_AtRisk_SimSetting_SimName002" hidden="1">"Full UCA - OHL=2.5"</definedName>
    <definedName name="_AtRisk_SimSetting_SimName003" hidden="1">"10% cut - OHL=1.1"</definedName>
    <definedName name="_AtRisk_SimSetting_SimName004" hidden="1">"10% cut - OHL=2.5"</definedName>
    <definedName name="_AtRisk_SimSetting_SimName005" hidden="1">"15% cut - OHL=1.1"</definedName>
    <definedName name="_AtRisk_SimSetting_SimName006" hidden="1">"15% cut - OHL=2.5"</definedName>
    <definedName name="_AtRisk_SimSetting_SimName007" hidden="1">"20% cut - OHL=1.1"</definedName>
    <definedName name="_AtRisk_SimSetting_SimName008" hidden="1">"20% cut - OHL=2.5"</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28" hidden="1">#REF!</definedName>
    <definedName name="_example" localSheetId="20" hidden="1">#REF!</definedName>
    <definedName name="_example" localSheetId="21" hidden="1">#REF!</definedName>
    <definedName name="_example" localSheetId="54" hidden="1">#REF!</definedName>
    <definedName name="_example" localSheetId="74" hidden="1">#REF!</definedName>
    <definedName name="_example" hidden="1">#REF!</definedName>
    <definedName name="_Fill" localSheetId="28" hidden="1">#REF!</definedName>
    <definedName name="_Fill" localSheetId="74" hidden="1">#REF!</definedName>
    <definedName name="_Fill" localSheetId="63" hidden="1">#REF!</definedName>
    <definedName name="_Fill" hidden="1">#REF!</definedName>
    <definedName name="_Key1" localSheetId="43" hidden="1">#REF!</definedName>
    <definedName name="_Key1" localSheetId="63" hidden="1">#REF!</definedName>
    <definedName name="_Key1" hidden="1">#REF!</definedName>
    <definedName name="_Key2" localSheetId="43" hidden="1">#REF!</definedName>
    <definedName name="_Key2" localSheetId="63" hidden="1">#REF!</definedName>
    <definedName name="_Key2" hidden="1">#REF!</definedName>
    <definedName name="_Order1" hidden="1">255</definedName>
    <definedName name="_Order2" hidden="1">0</definedName>
    <definedName name="_Sort" localSheetId="28" hidden="1">#REF!</definedName>
    <definedName name="_Sort" localSheetId="43" hidden="1">#REF!</definedName>
    <definedName name="_Sort" localSheetId="74" hidden="1">#REF!</definedName>
    <definedName name="_Sort" localSheetId="63" hidden="1">#REF!</definedName>
    <definedName name="_Sort" hidden="1">#REF!</definedName>
    <definedName name="a" localSheetId="63" hidden="1">#REF!</definedName>
    <definedName name="a" hidden="1">#REF!</definedName>
    <definedName name="AAA_duser" hidden="1">"OFF"</definedName>
    <definedName name="AAB_GSPPG" hidden="1">"AAB_Goldman Sachs PPG Chart Utilities 1.0g"</definedName>
    <definedName name="ab">#REF!</definedName>
    <definedName name="AccessDatabase" localSheetId="51" hidden="1">"C:\My Documents\MAUI MALL1.mdb"</definedName>
    <definedName name="AccessDatabase" localSheetId="64" hidden="1">"C:\My Documents\MAUI MALL1.mdb"</definedName>
    <definedName name="AccessDatabase" localSheetId="65" hidden="1">"C:\My Documents\MAUI MALL1.mdb"</definedName>
    <definedName name="AccessDatabase" localSheetId="75" hidden="1">"C:\My Documents\MAUI MALL1.mdb"</definedName>
    <definedName name="AccessDatabase" hidden="1">"C:\DATA\KEVIN\MODELS\Model 0218.mdb"</definedName>
    <definedName name="ACCOUNT_HEADERS">#REF!</definedName>
    <definedName name="ACTIVITY">#REF!</definedName>
    <definedName name="ACwvu.CapersView." localSheetId="28" hidden="1">#REF!</definedName>
    <definedName name="ACwvu.CapersView." localSheetId="20" hidden="1">#REF!</definedName>
    <definedName name="ACwvu.CapersView." localSheetId="21" hidden="1">#REF!</definedName>
    <definedName name="ACwvu.CapersView." localSheetId="43" hidden="1">#REF!</definedName>
    <definedName name="ACwvu.CapersView." localSheetId="74" hidden="1">#REF!</definedName>
    <definedName name="ACwvu.CapersView." localSheetId="63" hidden="1">#REF!</definedName>
    <definedName name="ACwvu.CapersView." hidden="1">#REF!</definedName>
    <definedName name="ACwvu.Japan_Capers_Ed_Pub." localSheetId="28" hidden="1">#REF!</definedName>
    <definedName name="ACwvu.Japan_Capers_Ed_Pub." localSheetId="43" hidden="1">#REF!</definedName>
    <definedName name="ACwvu.Japan_Capers_Ed_Pub." localSheetId="74" hidden="1">#REF!</definedName>
    <definedName name="ACwvu.Japan_Capers_Ed_Pub." localSheetId="63" hidden="1">#REF!</definedName>
    <definedName name="ACwvu.Japan_Capers_Ed_Pub." hidden="1">#REF!</definedName>
    <definedName name="ACwvu.KJP_CC." localSheetId="43" hidden="1">#REF!</definedName>
    <definedName name="ACwvu.KJP_CC." localSheetId="63" hidden="1">#REF!</definedName>
    <definedName name="ACwvu.KJP_CC." hidden="1">#REF!</definedName>
    <definedName name="ADD">#REF!</definedName>
    <definedName name="ADDSF6" localSheetId="54">#REF!</definedName>
    <definedName name="ADDSF6">#REF!</definedName>
    <definedName name="ae">#REF!</definedName>
    <definedName name="AFFTIRG">#REF!</definedName>
    <definedName name="AFFTIRG2">#REF!</definedName>
    <definedName name="AFFTIRG3">#REF!</definedName>
    <definedName name="AFFTIRG4">#REF!</definedName>
    <definedName name="AFFTIRG5">#REF!</definedName>
    <definedName name="AFFTIRGDEPN">#REF!</definedName>
    <definedName name="AFFTIRGDepn2">#REF!</definedName>
    <definedName name="AFFTIRGDepn3">#REF!</definedName>
    <definedName name="AFFTIRGDepn4">#REF!</definedName>
    <definedName name="AFFTIRGDepn5">#REF!</definedName>
    <definedName name="ai">#REF!</definedName>
    <definedName name="ALE">#REF!</definedName>
    <definedName name="ANIA">#REF!</definedName>
    <definedName name="ANLL" localSheetId="28">#REF!</definedName>
    <definedName name="ANLL" localSheetId="20">#REF!</definedName>
    <definedName name="ANLL" localSheetId="21">#REF!</definedName>
    <definedName name="ANLL" localSheetId="74">#REF!</definedName>
    <definedName name="ANLL">#REF!</definedName>
    <definedName name="ANLU" localSheetId="28">#REF!</definedName>
    <definedName name="ANLU" localSheetId="20">#REF!</definedName>
    <definedName name="ANLU" localSheetId="21">#REF!</definedName>
    <definedName name="ANLU" localSheetId="74">#REF!</definedName>
    <definedName name="ANLU">#REF!</definedName>
    <definedName name="AssetClass" hidden="1">#REF!</definedName>
    <definedName name="AssetDesc" hidden="1">#REF!</definedName>
    <definedName name="ATIRG">#REF!</definedName>
    <definedName name="ATIRG2">#REF!</definedName>
    <definedName name="ATIRG3">#REF!</definedName>
    <definedName name="ATIRG4">#REF!</definedName>
    <definedName name="ATIRG5">#REF!</definedName>
    <definedName name="b" localSheetId="26" hidden="1">{#N/A,#N/A,FALSE,"DI 2 YEAR MASTER SCHEDULE"}</definedName>
    <definedName name="b" localSheetId="27" hidden="1">{#N/A,#N/A,FALSE,"DI 2 YEAR MASTER SCHEDULE"}</definedName>
    <definedName name="b" localSheetId="28" hidden="1">{#N/A,#N/A,FALSE,"DI 2 YEAR MASTER SCHEDULE"}</definedName>
    <definedName name="b" localSheetId="17" hidden="1">{#N/A,#N/A,FALSE,"DI 2 YEAR MASTER SCHEDULE"}</definedName>
    <definedName name="b" localSheetId="19" hidden="1">{#N/A,#N/A,FALSE,"DI 2 YEAR MASTER SCHEDULE"}</definedName>
    <definedName name="b" localSheetId="20" hidden="1">{#N/A,#N/A,FALSE,"DI 2 YEAR MASTER SCHEDULE"}</definedName>
    <definedName name="b" localSheetId="21" hidden="1">{#N/A,#N/A,FALSE,"DI 2 YEAR MASTER SCHEDULE"}</definedName>
    <definedName name="b" localSheetId="51" hidden="1">{#N/A,#N/A,FALSE,"DI 2 YEAR MASTER SCHEDULE"}</definedName>
    <definedName name="b" localSheetId="43" hidden="1">{#N/A,#N/A,FALSE,"DI 2 YEAR MASTER SCHEDULE"}</definedName>
    <definedName name="b" localSheetId="74" hidden="1">{#N/A,#N/A,FALSE,"DI 2 YEAR MASTER SCHEDULE"}</definedName>
    <definedName name="b" localSheetId="63" hidden="1">{#N/A,#N/A,FALSE,"DI 2 YEAR MASTER SCHEDULE"}</definedName>
    <definedName name="b" localSheetId="64" hidden="1">{#N/A,#N/A,FALSE,"DI 2 YEAR MASTER SCHEDULE"}</definedName>
    <definedName name="b" localSheetId="65" hidden="1">{#N/A,#N/A,FALSE,"DI 2 YEAR MASTER SCHEDULE"}</definedName>
    <definedName name="b" localSheetId="75" hidden="1">{#N/A,#N/A,FALSE,"DI 2 YEAR MASTER SCHEDULE"}</definedName>
    <definedName name="b" localSheetId="85" hidden="1">{#N/A,#N/A,FALSE,"DI 2 YEAR MASTER SCHEDULE"}</definedName>
    <definedName name="b" localSheetId="86" hidden="1">{#N/A,#N/A,FALSE,"DI 2 YEAR MASTER SCHEDULE"}</definedName>
    <definedName name="b" localSheetId="76" hidden="1">{#N/A,#N/A,FALSE,"DI 2 YEAR MASTER SCHEDULE"}</definedName>
    <definedName name="b" localSheetId="77" hidden="1">{#N/A,#N/A,FALSE,"DI 2 YEAR MASTER SCHEDULE"}</definedName>
    <definedName name="b" localSheetId="78" hidden="1">{#N/A,#N/A,FALSE,"DI 2 YEAR MASTER SCHEDULE"}</definedName>
    <definedName name="b" localSheetId="79" hidden="1">{#N/A,#N/A,FALSE,"DI 2 YEAR MASTER SCHEDULE"}</definedName>
    <definedName name="b" localSheetId="82" hidden="1">{#N/A,#N/A,FALSE,"DI 2 YEAR MASTER SCHEDULE"}</definedName>
    <definedName name="b" localSheetId="83" hidden="1">{#N/A,#N/A,FALSE,"DI 2 YEAR MASTER SCHEDULE"}</definedName>
    <definedName name="b" hidden="1">{#N/A,#N/A,FALSE,"DI 2 YEAR MASTER SCHEDULE"}</definedName>
    <definedName name="BASE">#REF!</definedName>
    <definedName name="Baseline_Risk" localSheetId="28">#REF!</definedName>
    <definedName name="Baseline_Risk" localSheetId="20">#REF!</definedName>
    <definedName name="Baseline_Risk" localSheetId="21">#REF!</definedName>
    <definedName name="Baseline_Risk" localSheetId="54">#REF!</definedName>
    <definedName name="Baseline_Risk" localSheetId="74">#REF!</definedName>
    <definedName name="Baseline_Risk">#REF!</definedName>
    <definedName name="bb" localSheetId="26" hidden="1">{#N/A,#N/A,FALSE,"PRJCTED MNTHLY QTY's"}</definedName>
    <definedName name="bb" localSheetId="27" hidden="1">{#N/A,#N/A,FALSE,"PRJCTED MNTHLY QTY's"}</definedName>
    <definedName name="bb" localSheetId="28" hidden="1">{#N/A,#N/A,FALSE,"PRJCTED MNTHLY QTY's"}</definedName>
    <definedName name="bb" localSheetId="17" hidden="1">{#N/A,#N/A,FALSE,"PRJCTED MNTHLY QTY's"}</definedName>
    <definedName name="bb" localSheetId="19" hidden="1">{#N/A,#N/A,FALSE,"PRJCTED MNTHLY QTY's"}</definedName>
    <definedName name="bb" localSheetId="20" hidden="1">{#N/A,#N/A,FALSE,"PRJCTED MNTHLY QTY's"}</definedName>
    <definedName name="bb" localSheetId="21" hidden="1">{#N/A,#N/A,FALSE,"PRJCTED MNTHLY QTY's"}</definedName>
    <definedName name="bb" localSheetId="51" hidden="1">{#N/A,#N/A,FALSE,"PRJCTED MNTHLY QTY's"}</definedName>
    <definedName name="bb" localSheetId="43" hidden="1">{#N/A,#N/A,FALSE,"PRJCTED MNTHLY QTY's"}</definedName>
    <definedName name="bb" localSheetId="74" hidden="1">{#N/A,#N/A,FALSE,"PRJCTED MNTHLY QTY's"}</definedName>
    <definedName name="bb" localSheetId="63" hidden="1">{#N/A,#N/A,FALSE,"PRJCTED MNTHLY QTY's"}</definedName>
    <definedName name="bb" localSheetId="64" hidden="1">{#N/A,#N/A,FALSE,"PRJCTED MNTHLY QTY's"}</definedName>
    <definedName name="bb" localSheetId="65" hidden="1">{#N/A,#N/A,FALSE,"PRJCTED MNTHLY QTY's"}</definedName>
    <definedName name="bb" localSheetId="75" hidden="1">{#N/A,#N/A,FALSE,"PRJCTED MNTHLY QTY's"}</definedName>
    <definedName name="bb" localSheetId="85" hidden="1">{#N/A,#N/A,FALSE,"PRJCTED MNTHLY QTY's"}</definedName>
    <definedName name="bb" localSheetId="86" hidden="1">{#N/A,#N/A,FALSE,"PRJCTED MNTHLY QTY's"}</definedName>
    <definedName name="bb" localSheetId="76" hidden="1">{#N/A,#N/A,FALSE,"PRJCTED MNTHLY QTY's"}</definedName>
    <definedName name="bb" localSheetId="77" hidden="1">{#N/A,#N/A,FALSE,"PRJCTED MNTHLY QTY's"}</definedName>
    <definedName name="bb" localSheetId="78" hidden="1">{#N/A,#N/A,FALSE,"PRJCTED MNTHLY QTY's"}</definedName>
    <definedName name="bb" localSheetId="79" hidden="1">{#N/A,#N/A,FALSE,"PRJCTED MNTHLY QTY's"}</definedName>
    <definedName name="bb" localSheetId="82" hidden="1">{#N/A,#N/A,FALSE,"PRJCTED MNTHLY QTY's"}</definedName>
    <definedName name="bb" localSheetId="83" hidden="1">{#N/A,#N/A,FALSE,"PRJCTED MNTHLY QTY's"}</definedName>
    <definedName name="bb" hidden="1">{#N/A,#N/A,FALSE,"PRJCTED MNTHLY QTY's"}</definedName>
    <definedName name="bbbb" localSheetId="26" hidden="1">{#N/A,#N/A,FALSE,"PRJCTED QTRLY QTY's"}</definedName>
    <definedName name="bbbb" localSheetId="27" hidden="1">{#N/A,#N/A,FALSE,"PRJCTED QTRLY QTY's"}</definedName>
    <definedName name="bbbb" localSheetId="28" hidden="1">{#N/A,#N/A,FALSE,"PRJCTED QTRLY QTY's"}</definedName>
    <definedName name="bbbb" localSheetId="17" hidden="1">{#N/A,#N/A,FALSE,"PRJCTED QTRLY QTY's"}</definedName>
    <definedName name="bbbb" localSheetId="19" hidden="1">{#N/A,#N/A,FALSE,"PRJCTED QTRLY QTY's"}</definedName>
    <definedName name="bbbb" localSheetId="20" hidden="1">{#N/A,#N/A,FALSE,"PRJCTED QTRLY QTY's"}</definedName>
    <definedName name="bbbb" localSheetId="21" hidden="1">{#N/A,#N/A,FALSE,"PRJCTED QTRLY QTY's"}</definedName>
    <definedName name="bbbb" localSheetId="51" hidden="1">{#N/A,#N/A,FALSE,"PRJCTED QTRLY QTY's"}</definedName>
    <definedName name="bbbb" localSheetId="43" hidden="1">{#N/A,#N/A,FALSE,"PRJCTED QTRLY QTY's"}</definedName>
    <definedName name="bbbb" localSheetId="74" hidden="1">{#N/A,#N/A,FALSE,"PRJCTED QTRLY QTY's"}</definedName>
    <definedName name="bbbb" localSheetId="63" hidden="1">{#N/A,#N/A,FALSE,"PRJCTED QTRLY QTY's"}</definedName>
    <definedName name="bbbb" localSheetId="64" hidden="1">{#N/A,#N/A,FALSE,"PRJCTED QTRLY QTY's"}</definedName>
    <definedName name="bbbb" localSheetId="65" hidden="1">{#N/A,#N/A,FALSE,"PRJCTED QTRLY QTY's"}</definedName>
    <definedName name="bbbb" localSheetId="75" hidden="1">{#N/A,#N/A,FALSE,"PRJCTED QTRLY QTY's"}</definedName>
    <definedName name="bbbb" localSheetId="85" hidden="1">{#N/A,#N/A,FALSE,"PRJCTED QTRLY QTY's"}</definedName>
    <definedName name="bbbb" localSheetId="86" hidden="1">{#N/A,#N/A,FALSE,"PRJCTED QTRLY QTY's"}</definedName>
    <definedName name="bbbb" localSheetId="76" hidden="1">{#N/A,#N/A,FALSE,"PRJCTED QTRLY QTY's"}</definedName>
    <definedName name="bbbb" localSheetId="77" hidden="1">{#N/A,#N/A,FALSE,"PRJCTED QTRLY QTY's"}</definedName>
    <definedName name="bbbb" localSheetId="78" hidden="1">{#N/A,#N/A,FALSE,"PRJCTED QTRLY QTY's"}</definedName>
    <definedName name="bbbb" localSheetId="79" hidden="1">{#N/A,#N/A,FALSE,"PRJCTED QTRLY QTY's"}</definedName>
    <definedName name="bbbb" localSheetId="82" hidden="1">{#N/A,#N/A,FALSE,"PRJCTED QTRLY QTY's"}</definedName>
    <definedName name="bbbb" localSheetId="83" hidden="1">{#N/A,#N/A,FALSE,"PRJCTED QTRLY QTY's"}</definedName>
    <definedName name="bbbb" hidden="1">{#N/A,#N/A,FALSE,"PRJCTED QTRLY QTY's"}</definedName>
    <definedName name="bbbbbb" localSheetId="26" hidden="1">{#N/A,#N/A,FALSE,"PRJCTED QTRLY QTY's"}</definedName>
    <definedName name="bbbbbb" localSheetId="27" hidden="1">{#N/A,#N/A,FALSE,"PRJCTED QTRLY QTY's"}</definedName>
    <definedName name="bbbbbb" localSheetId="28" hidden="1">{#N/A,#N/A,FALSE,"PRJCTED QTRLY QTY's"}</definedName>
    <definedName name="bbbbbb" localSheetId="17" hidden="1">{#N/A,#N/A,FALSE,"PRJCTED QTRLY QTY's"}</definedName>
    <definedName name="bbbbbb" localSheetId="19" hidden="1">{#N/A,#N/A,FALSE,"PRJCTED QTRLY QTY's"}</definedName>
    <definedName name="bbbbbb" localSheetId="20" hidden="1">{#N/A,#N/A,FALSE,"PRJCTED QTRLY QTY's"}</definedName>
    <definedName name="bbbbbb" localSheetId="21" hidden="1">{#N/A,#N/A,FALSE,"PRJCTED QTRLY QTY's"}</definedName>
    <definedName name="bbbbbb" localSheetId="51" hidden="1">{#N/A,#N/A,FALSE,"PRJCTED QTRLY QTY's"}</definedName>
    <definedName name="bbbbbb" localSheetId="43" hidden="1">{#N/A,#N/A,FALSE,"PRJCTED QTRLY QTY's"}</definedName>
    <definedName name="bbbbbb" localSheetId="74" hidden="1">{#N/A,#N/A,FALSE,"PRJCTED QTRLY QTY's"}</definedName>
    <definedName name="bbbbbb" localSheetId="63" hidden="1">{#N/A,#N/A,FALSE,"PRJCTED QTRLY QTY's"}</definedName>
    <definedName name="bbbbbb" localSheetId="64" hidden="1">{#N/A,#N/A,FALSE,"PRJCTED QTRLY QTY's"}</definedName>
    <definedName name="bbbbbb" localSheetId="65" hidden="1">{#N/A,#N/A,FALSE,"PRJCTED QTRLY QTY's"}</definedName>
    <definedName name="bbbbbb" localSheetId="75" hidden="1">{#N/A,#N/A,FALSE,"PRJCTED QTRLY QTY's"}</definedName>
    <definedName name="bbbbbb" localSheetId="85" hidden="1">{#N/A,#N/A,FALSE,"PRJCTED QTRLY QTY's"}</definedName>
    <definedName name="bbbbbb" localSheetId="86" hidden="1">{#N/A,#N/A,FALSE,"PRJCTED QTRLY QTY's"}</definedName>
    <definedName name="bbbbbb" localSheetId="76" hidden="1">{#N/A,#N/A,FALSE,"PRJCTED QTRLY QTY's"}</definedName>
    <definedName name="bbbbbb" localSheetId="77" hidden="1">{#N/A,#N/A,FALSE,"PRJCTED QTRLY QTY's"}</definedName>
    <definedName name="bbbbbb" localSheetId="78" hidden="1">{#N/A,#N/A,FALSE,"PRJCTED QTRLY QTY's"}</definedName>
    <definedName name="bbbbbb" localSheetId="79" hidden="1">{#N/A,#N/A,FALSE,"PRJCTED QTRLY QTY's"}</definedName>
    <definedName name="bbbbbb" localSheetId="82" hidden="1">{#N/A,#N/A,FALSE,"PRJCTED QTRLY QTY's"}</definedName>
    <definedName name="bbbbbb" localSheetId="83" hidden="1">{#N/A,#N/A,FALSE,"PRJCTED QTRLY QTY's"}</definedName>
    <definedName name="bbbbbb" hidden="1">{#N/A,#N/A,FALSE,"PRJCTED QTRLY QTY's"}</definedName>
    <definedName name="BBC" localSheetId="28">#REF!</definedName>
    <definedName name="BBC" localSheetId="20">#REF!</definedName>
    <definedName name="BBC" localSheetId="21">#REF!</definedName>
    <definedName name="BBC" localSheetId="74">#REF!</definedName>
    <definedName name="BBC">#REF!</definedName>
    <definedName name="BExEZ4HBCC06708765M8A06KCR7P" hidden="1">#N/A</definedName>
    <definedName name="BLPH1" localSheetId="28" hidden="1">#REF!</definedName>
    <definedName name="BLPH1" localSheetId="20" hidden="1">#REF!</definedName>
    <definedName name="BLPH1" localSheetId="21" hidden="1">#REF!</definedName>
    <definedName name="BLPH1" localSheetId="54" hidden="1">#REF!</definedName>
    <definedName name="BLPH1" localSheetId="74" hidden="1">#REF!</definedName>
    <definedName name="BLPH1" localSheetId="63" hidden="1">#REF!</definedName>
    <definedName name="BLPH1" hidden="1">#REF!</definedName>
    <definedName name="BLPH10" localSheetId="28" hidden="1">#REF!</definedName>
    <definedName name="BLPH10" localSheetId="43" hidden="1">#REF!</definedName>
    <definedName name="BLPH10" localSheetId="74" hidden="1">#REF!</definedName>
    <definedName name="BLPH10" localSheetId="63" hidden="1">#REF!</definedName>
    <definedName name="BLPH10" hidden="1">#REF!</definedName>
    <definedName name="BLPH100" localSheetId="43" hidden="1">#REF!</definedName>
    <definedName name="BLPH100" localSheetId="63" hidden="1">#REF!</definedName>
    <definedName name="BLPH100" hidden="1">#REF!</definedName>
    <definedName name="BLPH101" localSheetId="43" hidden="1">#REF!</definedName>
    <definedName name="BLPH101" localSheetId="63"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28" hidden="1">#REF!</definedName>
    <definedName name="BLPH2" localSheetId="20" hidden="1">#REF!</definedName>
    <definedName name="BLPH2" localSheetId="21" hidden="1">#REF!</definedName>
    <definedName name="BLPH2" localSheetId="54" hidden="1">#REF!</definedName>
    <definedName name="BLPH2" localSheetId="74" hidden="1">#REF!</definedName>
    <definedName name="BLPH2" hidden="1">#REF!</definedName>
    <definedName name="BLPH20" localSheetId="28" hidden="1">#REF!</definedName>
    <definedName name="BLPH20" localSheetId="43" hidden="1">#REF!</definedName>
    <definedName name="BLPH20" localSheetId="74" hidden="1">#REF!</definedName>
    <definedName name="BLPH20" localSheetId="63" hidden="1">#REF!</definedName>
    <definedName name="BLPH20" hidden="1">#REF!</definedName>
    <definedName name="BLPH200" localSheetId="43" hidden="1">#REF!</definedName>
    <definedName name="BLPH200" localSheetId="63" hidden="1">#REF!</definedName>
    <definedName name="BLPH200" hidden="1">#REF!</definedName>
    <definedName name="BLPH201" localSheetId="43" hidden="1">#REF!</definedName>
    <definedName name="BLPH201" localSheetId="63"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localSheetId="28" hidden="1">#REF!</definedName>
    <definedName name="BLPH210" localSheetId="43" hidden="1">#REF!</definedName>
    <definedName name="BLPH210" localSheetId="74" hidden="1">#REF!</definedName>
    <definedName name="BLPH210" localSheetId="63" hidden="1">#REF!</definedName>
    <definedName name="BLPH210" hidden="1">#REF!</definedName>
    <definedName name="BLPH211" localSheetId="43" hidden="1">#REF!</definedName>
    <definedName name="BLPH211" localSheetId="63" hidden="1">#REF!</definedName>
    <definedName name="BLPH211" hidden="1">#REF!</definedName>
    <definedName name="BLPH212" localSheetId="43" hidden="1">#REF!</definedName>
    <definedName name="BLPH212" localSheetId="63"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localSheetId="28" hidden="1">#REF!</definedName>
    <definedName name="BLPH220" localSheetId="43" hidden="1">#REF!</definedName>
    <definedName name="BLPH220" localSheetId="74" hidden="1">#REF!</definedName>
    <definedName name="BLPH220" localSheetId="63" hidden="1">#REF!</definedName>
    <definedName name="BLPH220" hidden="1">#REF!</definedName>
    <definedName name="BLPH221" localSheetId="43" hidden="1">#REF!</definedName>
    <definedName name="BLPH221" localSheetId="63" hidden="1">#REF!</definedName>
    <definedName name="BLPH221" hidden="1">#REF!</definedName>
    <definedName name="BLPH222" localSheetId="43" hidden="1">#REF!</definedName>
    <definedName name="BLPH222" localSheetId="63"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localSheetId="28" hidden="1">#REF!</definedName>
    <definedName name="BLPH230" localSheetId="43" hidden="1">#REF!</definedName>
    <definedName name="BLPH230" localSheetId="74" hidden="1">#REF!</definedName>
    <definedName name="BLPH230" localSheetId="63" hidden="1">#REF!</definedName>
    <definedName name="BLPH230" hidden="1">#REF!</definedName>
    <definedName name="BLPH231" localSheetId="43" hidden="1">#REF!</definedName>
    <definedName name="BLPH231" localSheetId="63" hidden="1">#REF!</definedName>
    <definedName name="BLPH231" hidden="1">#REF!</definedName>
    <definedName name="BLPH232" localSheetId="43" hidden="1">#REF!</definedName>
    <definedName name="BLPH232" localSheetId="63"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localSheetId="28" hidden="1">#REF!</definedName>
    <definedName name="BLPH240" localSheetId="43" hidden="1">#REF!</definedName>
    <definedName name="BLPH240" localSheetId="74" hidden="1">#REF!</definedName>
    <definedName name="BLPH240" localSheetId="63" hidden="1">#REF!</definedName>
    <definedName name="BLPH240" hidden="1">#REF!</definedName>
    <definedName name="BLPH241" localSheetId="43" hidden="1">#REF!</definedName>
    <definedName name="BLPH241" localSheetId="63" hidden="1">#REF!</definedName>
    <definedName name="BLPH241" hidden="1">#REF!</definedName>
    <definedName name="BLPH242" localSheetId="43" hidden="1">#REF!</definedName>
    <definedName name="BLPH242" localSheetId="63"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localSheetId="28" hidden="1">#REF!</definedName>
    <definedName name="BLPH250" localSheetId="43" hidden="1">#REF!</definedName>
    <definedName name="BLPH250" localSheetId="74" hidden="1">#REF!</definedName>
    <definedName name="BLPH250" localSheetId="63" hidden="1">#REF!</definedName>
    <definedName name="BLPH250" hidden="1">#REF!</definedName>
    <definedName name="BLPH251" localSheetId="43" hidden="1">#REF!</definedName>
    <definedName name="BLPH251" localSheetId="63" hidden="1">#REF!</definedName>
    <definedName name="BLPH251" hidden="1">#REF!</definedName>
    <definedName name="BLPH252" localSheetId="43" hidden="1">#REF!</definedName>
    <definedName name="BLPH252" localSheetId="63"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localSheetId="28" hidden="1">#REF!</definedName>
    <definedName name="BLPH260" localSheetId="43" hidden="1">#REF!</definedName>
    <definedName name="BLPH260" localSheetId="74" hidden="1">#REF!</definedName>
    <definedName name="BLPH260" localSheetId="63" hidden="1">#REF!</definedName>
    <definedName name="BLPH260" hidden="1">#REF!</definedName>
    <definedName name="BLPH261" localSheetId="43" hidden="1">#REF!</definedName>
    <definedName name="BLPH261" localSheetId="63" hidden="1">#REF!</definedName>
    <definedName name="BLPH261" hidden="1">#REF!</definedName>
    <definedName name="BLPH262" localSheetId="43" hidden="1">#REF!</definedName>
    <definedName name="BLPH262" localSheetId="63"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localSheetId="28" hidden="1">#REF!</definedName>
    <definedName name="BLPH270" localSheetId="43" hidden="1">#REF!</definedName>
    <definedName name="BLPH270" localSheetId="74" hidden="1">#REF!</definedName>
    <definedName name="BLPH270" localSheetId="63" hidden="1">#REF!</definedName>
    <definedName name="BLPH270" hidden="1">#REF!</definedName>
    <definedName name="BLPH271" localSheetId="43" hidden="1">#REF!</definedName>
    <definedName name="BLPH271" localSheetId="63" hidden="1">#REF!</definedName>
    <definedName name="BLPH271" hidden="1">#REF!</definedName>
    <definedName name="BLPH272" localSheetId="43" hidden="1">#REF!</definedName>
    <definedName name="BLPH272" localSheetId="63"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localSheetId="28" hidden="1">#REF!</definedName>
    <definedName name="BLPH280" localSheetId="43" hidden="1">#REF!</definedName>
    <definedName name="BLPH280" localSheetId="74" hidden="1">#REF!</definedName>
    <definedName name="BLPH280" localSheetId="63" hidden="1">#REF!</definedName>
    <definedName name="BLPH280" hidden="1">#REF!</definedName>
    <definedName name="BLPH281" localSheetId="43" hidden="1">#REF!</definedName>
    <definedName name="BLPH281" localSheetId="63" hidden="1">#REF!</definedName>
    <definedName name="BLPH281" hidden="1">#REF!</definedName>
    <definedName name="BLPH282" localSheetId="43" hidden="1">#REF!</definedName>
    <definedName name="BLPH282" localSheetId="63"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localSheetId="28" hidden="1">#REF!</definedName>
    <definedName name="BLPH290" localSheetId="43" hidden="1">#REF!</definedName>
    <definedName name="BLPH290" localSheetId="74" hidden="1">#REF!</definedName>
    <definedName name="BLPH290" localSheetId="63" hidden="1">#REF!</definedName>
    <definedName name="BLPH290" hidden="1">#REF!</definedName>
    <definedName name="BLPH291" localSheetId="43" hidden="1">#REF!</definedName>
    <definedName name="BLPH291" localSheetId="63" hidden="1">#REF!</definedName>
    <definedName name="BLPH291" hidden="1">#REF!</definedName>
    <definedName name="BLPH292" localSheetId="43" hidden="1">#REF!</definedName>
    <definedName name="BLPH292" localSheetId="63"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localSheetId="28" hidden="1">#REF!</definedName>
    <definedName name="BLPH300" localSheetId="43" hidden="1">#REF!</definedName>
    <definedName name="BLPH300" localSheetId="74" hidden="1">#REF!</definedName>
    <definedName name="BLPH300" localSheetId="63" hidden="1">#REF!</definedName>
    <definedName name="BLPH300" hidden="1">#REF!</definedName>
    <definedName name="BLPH301" localSheetId="43" hidden="1">#REF!</definedName>
    <definedName name="BLPH301" localSheetId="63" hidden="1">#REF!</definedName>
    <definedName name="BLPH301" hidden="1">#REF!</definedName>
    <definedName name="BLPH302" localSheetId="43" hidden="1">#REF!</definedName>
    <definedName name="BLPH302" localSheetId="63"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localSheetId="28" hidden="1">#REF!</definedName>
    <definedName name="BLPH310" localSheetId="43" hidden="1">#REF!</definedName>
    <definedName name="BLPH310" localSheetId="74" hidden="1">#REF!</definedName>
    <definedName name="BLPH310" localSheetId="63" hidden="1">#REF!</definedName>
    <definedName name="BLPH310" hidden="1">#REF!</definedName>
    <definedName name="BLPH311" localSheetId="43" hidden="1">#REF!</definedName>
    <definedName name="BLPH311" localSheetId="63" hidden="1">#REF!</definedName>
    <definedName name="BLPH311" hidden="1">#REF!</definedName>
    <definedName name="BLPH312" localSheetId="43" hidden="1">#REF!</definedName>
    <definedName name="BLPH312" localSheetId="63"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localSheetId="28" hidden="1">#REF!</definedName>
    <definedName name="BLPH320" localSheetId="43" hidden="1">#REF!</definedName>
    <definedName name="BLPH320" localSheetId="74" hidden="1">#REF!</definedName>
    <definedName name="BLPH320" localSheetId="63" hidden="1">#REF!</definedName>
    <definedName name="BLPH320" hidden="1">#REF!</definedName>
    <definedName name="BLPH321" localSheetId="43" hidden="1">#REF!</definedName>
    <definedName name="BLPH321" localSheetId="63" hidden="1">#REF!</definedName>
    <definedName name="BLPH321" hidden="1">#REF!</definedName>
    <definedName name="BLPH322" localSheetId="43" hidden="1">#REF!</definedName>
    <definedName name="BLPH322" localSheetId="63"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localSheetId="28" hidden="1">#REF!</definedName>
    <definedName name="BLPH330" localSheetId="43" hidden="1">#REF!</definedName>
    <definedName name="BLPH330" localSheetId="74" hidden="1">#REF!</definedName>
    <definedName name="BLPH330" localSheetId="63" hidden="1">#REF!</definedName>
    <definedName name="BLPH330" hidden="1">#REF!</definedName>
    <definedName name="BLPH331" localSheetId="43" hidden="1">#REF!</definedName>
    <definedName name="BLPH331" localSheetId="63" hidden="1">#REF!</definedName>
    <definedName name="BLPH331" hidden="1">#REF!</definedName>
    <definedName name="BLPH332" localSheetId="43" hidden="1">#REF!</definedName>
    <definedName name="BLPH332" localSheetId="63"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localSheetId="28" hidden="1">#REF!</definedName>
    <definedName name="BLPH340" localSheetId="43" hidden="1">#REF!</definedName>
    <definedName name="BLPH340" localSheetId="74" hidden="1">#REF!</definedName>
    <definedName name="BLPH340" localSheetId="63" hidden="1">#REF!</definedName>
    <definedName name="BLPH340" hidden="1">#REF!</definedName>
    <definedName name="BLPH341" localSheetId="43" hidden="1">#REF!</definedName>
    <definedName name="BLPH341" localSheetId="63" hidden="1">#REF!</definedName>
    <definedName name="BLPH341" hidden="1">#REF!</definedName>
    <definedName name="BLPH342" localSheetId="43" hidden="1">#REF!</definedName>
    <definedName name="BLPH342" localSheetId="63"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localSheetId="28" hidden="1">#REF!</definedName>
    <definedName name="BLPH350" localSheetId="43" hidden="1">#REF!</definedName>
    <definedName name="BLPH350" localSheetId="74" hidden="1">#REF!</definedName>
    <definedName name="BLPH350" localSheetId="63" hidden="1">#REF!</definedName>
    <definedName name="BLPH350" hidden="1">#REF!</definedName>
    <definedName name="BLPH351" localSheetId="43" hidden="1">#REF!</definedName>
    <definedName name="BLPH351" localSheetId="63" hidden="1">#REF!</definedName>
    <definedName name="BLPH351" hidden="1">#REF!</definedName>
    <definedName name="BLPH352" localSheetId="43" hidden="1">#REF!</definedName>
    <definedName name="BLPH352" localSheetId="63"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28" hidden="1">#REF!</definedName>
    <definedName name="BLPH5" localSheetId="20" hidden="1">#REF!</definedName>
    <definedName name="BLPH5" localSheetId="21" hidden="1">#REF!</definedName>
    <definedName name="BLPH5" localSheetId="54" hidden="1">#REF!</definedName>
    <definedName name="BLPH5" localSheetId="74" hidden="1">#REF!</definedName>
    <definedName name="BLPH5" hidden="1">#REF!</definedName>
    <definedName name="BLPH50" localSheetId="28" hidden="1">#REF!</definedName>
    <definedName name="BLPH50" localSheetId="43" hidden="1">#REF!</definedName>
    <definedName name="BLPH50" localSheetId="74" hidden="1">#REF!</definedName>
    <definedName name="BLPH50" localSheetId="63" hidden="1">#REF!</definedName>
    <definedName name="BLPH50" hidden="1">#REF!</definedName>
    <definedName name="BLPH51" localSheetId="43" hidden="1">#REF!</definedName>
    <definedName name="BLPH51" localSheetId="63" hidden="1">#REF!</definedName>
    <definedName name="BLPH51" hidden="1">#REF!</definedName>
    <definedName name="BLPH52" localSheetId="43" hidden="1">#REF!</definedName>
    <definedName name="BLPH52" localSheetId="63"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PC">#REF!</definedName>
    <definedName name="BPC2020_21" localSheetId="28">#REF!</definedName>
    <definedName name="BPC2020_21" localSheetId="20">#REF!</definedName>
    <definedName name="BPC2020_21" localSheetId="21">#REF!</definedName>
    <definedName name="BPC2020_21" localSheetId="54">#REF!</definedName>
    <definedName name="BPC2020_21" localSheetId="74">#REF!</definedName>
    <definedName name="BPC2020_21" localSheetId="86">#REF!</definedName>
    <definedName name="BPC2020_21">'2.1 Revenue_Interface'!$AB$85</definedName>
    <definedName name="BPCGROUP" localSheetId="20">#REF!</definedName>
    <definedName name="BPCGROUP" localSheetId="21">#REF!</definedName>
    <definedName name="BPCGROUP" localSheetId="54">#REF!</definedName>
    <definedName name="BPCGROUP" localSheetId="74">#REF!</definedName>
    <definedName name="BPCGROUP">#REF!</definedName>
    <definedName name="BPCLIMIT" localSheetId="20">#REF!</definedName>
    <definedName name="BPCLIMIT" localSheetId="21">#REF!</definedName>
    <definedName name="BPCLIMIT" localSheetId="54">#REF!</definedName>
    <definedName name="BPCLIMIT" localSheetId="74">#REF!</definedName>
    <definedName name="BPCLIMIT">#REF!</definedName>
    <definedName name="BPCLIMIT2" localSheetId="20">#REF!</definedName>
    <definedName name="BPCLIMIT2" localSheetId="21">#REF!</definedName>
    <definedName name="BPCLIMIT2" localSheetId="74">#REF!</definedName>
    <definedName name="BPCLIMIT2">#REF!</definedName>
    <definedName name="BR" comment="Transmission Base Revenue">#REF!</definedName>
    <definedName name="BR2020_21" localSheetId="28">#REF!</definedName>
    <definedName name="BR2020_21" localSheetId="20">#REF!</definedName>
    <definedName name="BR2020_21" localSheetId="21">#REF!</definedName>
    <definedName name="BR2020_21" localSheetId="54">#REF!</definedName>
    <definedName name="BR2020_21" localSheetId="74">#REF!</definedName>
    <definedName name="BR2020_21" localSheetId="86">#REF!</definedName>
    <definedName name="BR2020_21">'2.1 Revenue_Interface'!$AB$83</definedName>
    <definedName name="BRt" comment="Transmission Base Revenue" localSheetId="28">#REF!</definedName>
    <definedName name="BRt" comment="Transmission Base Revenue" localSheetId="20">#REF!</definedName>
    <definedName name="BRt" comment="Transmission Base Revenue" localSheetId="21">#REF!</definedName>
    <definedName name="BRt" comment="Transmission Base Revenue" localSheetId="74">#REF!</definedName>
    <definedName name="BRt" comment="Transmission Base Revenue">#REF!</definedName>
    <definedName name="BSTC" localSheetId="20">#REF!</definedName>
    <definedName name="BSTC" localSheetId="21">#REF!</definedName>
    <definedName name="BSTC" localSheetId="54">#REF!</definedName>
    <definedName name="BSTC" localSheetId="74">#REF!</definedName>
    <definedName name="BSTC">#REF!</definedName>
    <definedName name="CANMR" localSheetId="20">#REF!</definedName>
    <definedName name="CANMR" localSheetId="21">#REF!</definedName>
    <definedName name="CANMR" localSheetId="54">#REF!</definedName>
    <definedName name="CANMR" localSheetId="74">#REF!</definedName>
    <definedName name="CANMR">#REF!</definedName>
    <definedName name="CAP" localSheetId="28">#REF!</definedName>
    <definedName name="CAP" localSheetId="20">#REF!</definedName>
    <definedName name="CAP" localSheetId="21">#REF!</definedName>
    <definedName name="CAP" localSheetId="74">#REF!</definedName>
    <definedName name="CAP">#REF!</definedName>
    <definedName name="CCTIRG">#REF!</definedName>
    <definedName name="CF">#REF!</definedName>
    <definedName name="CfDQD" localSheetId="20">#REF!</definedName>
    <definedName name="CfDQD" localSheetId="21">#REF!</definedName>
    <definedName name="CfDQD" localSheetId="54">#REF!</definedName>
    <definedName name="CfDQD" localSheetId="74">#REF!</definedName>
    <definedName name="CfDQD">#REF!</definedName>
    <definedName name="CfDS">#REF!</definedName>
    <definedName name="CfDSD">#REF!</definedName>
    <definedName name="CFTIRG">#REF!</definedName>
    <definedName name="CFTIRG1">#REF!</definedName>
    <definedName name="CFTIRG2">#REF!</definedName>
    <definedName name="CFTIRG3">#REF!</definedName>
    <definedName name="cftirg4">#REF!</definedName>
    <definedName name="CFTIRG5">#REF!</definedName>
    <definedName name="CHOICE">#REF!</definedName>
    <definedName name="CLNGC" localSheetId="28">#REF!</definedName>
    <definedName name="CLNGC" localSheetId="20">#REF!</definedName>
    <definedName name="CLNGC" localSheetId="21">#REF!</definedName>
    <definedName name="CLNGC" localSheetId="74">#REF!</definedName>
    <definedName name="CLNGC">#REF!</definedName>
    <definedName name="CM" localSheetId="28">#REF!</definedName>
    <definedName name="CM" localSheetId="20">#REF!</definedName>
    <definedName name="CM" localSheetId="21">#REF!</definedName>
    <definedName name="CM" localSheetId="74">#REF!</definedName>
    <definedName name="CM">#REF!</definedName>
    <definedName name="CMCA" localSheetId="28">#REF!</definedName>
    <definedName name="CMCA" localSheetId="20">#REF!</definedName>
    <definedName name="CMCA" localSheetId="21">#REF!</definedName>
    <definedName name="CMCA" localSheetId="74">#REF!</definedName>
    <definedName name="CMCA">#REF!</definedName>
    <definedName name="CMCE" localSheetId="28">#REF!</definedName>
    <definedName name="CMCE" localSheetId="20">#REF!</definedName>
    <definedName name="CMCE" localSheetId="21">#REF!</definedName>
    <definedName name="CMCE" localSheetId="74">#REF!</definedName>
    <definedName name="CMCE">#REF!</definedName>
    <definedName name="CMECAQD" localSheetId="20">#REF!</definedName>
    <definedName name="CMECAQD" localSheetId="21">#REF!</definedName>
    <definedName name="CMECAQD" localSheetId="54">#REF!</definedName>
    <definedName name="CMECAQD" localSheetId="74">#REF!</definedName>
    <definedName name="CMECAQD">#REF!</definedName>
    <definedName name="CMINVC" localSheetId="28">#REF!</definedName>
    <definedName name="CMINVC" localSheetId="20">#REF!</definedName>
    <definedName name="CMINVC" localSheetId="21">#REF!</definedName>
    <definedName name="CMINVC" localSheetId="74">#REF!</definedName>
    <definedName name="CMINVC">#REF!</definedName>
    <definedName name="CMIR" localSheetId="28">#REF!</definedName>
    <definedName name="CMIR" localSheetId="20">#REF!</definedName>
    <definedName name="CMIR" localSheetId="21">#REF!</definedName>
    <definedName name="CMIR" localSheetId="74">#REF!</definedName>
    <definedName name="CMIR">#REF!</definedName>
    <definedName name="CMOpBT" localSheetId="28">#REF!</definedName>
    <definedName name="CMOpBT" localSheetId="20">#REF!</definedName>
    <definedName name="CMOpBT" localSheetId="21">#REF!</definedName>
    <definedName name="CMOpBT" localSheetId="74">#REF!</definedName>
    <definedName name="CMOpBT">#REF!</definedName>
    <definedName name="CMopDT" localSheetId="28">#REF!</definedName>
    <definedName name="CMopDT" localSheetId="20">#REF!</definedName>
    <definedName name="CMopDT" localSheetId="21">#REF!</definedName>
    <definedName name="CMopDT" localSheetId="74">#REF!</definedName>
    <definedName name="CMopDT">#REF!</definedName>
    <definedName name="CMOPPM" localSheetId="28">#REF!</definedName>
    <definedName name="CMOPPM" localSheetId="20">#REF!</definedName>
    <definedName name="CMOPPM" localSheetId="21">#REF!</definedName>
    <definedName name="CMOPPM" localSheetId="74">#REF!</definedName>
    <definedName name="CMOPPM">#REF!</definedName>
    <definedName name="CMQD" localSheetId="20">#REF!</definedName>
    <definedName name="CMQD" localSheetId="21">#REF!</definedName>
    <definedName name="CMQD" localSheetId="54">#REF!</definedName>
    <definedName name="CMQD" localSheetId="74">#REF!</definedName>
    <definedName name="CMQD">#REF!</definedName>
    <definedName name="CMS">#REF!</definedName>
    <definedName name="CMSD">#REF!</definedName>
    <definedName name="CNIARt" localSheetId="28">#REF!</definedName>
    <definedName name="CNIARt" localSheetId="20">#REF!</definedName>
    <definedName name="CNIARt" localSheetId="21">#REF!</definedName>
    <definedName name="CNIARt" localSheetId="54">#REF!</definedName>
    <definedName name="CNIARt" localSheetId="74">#REF!</definedName>
    <definedName name="CNIARt" localSheetId="86">#REF!</definedName>
    <definedName name="CNIARt">'2.1 Revenue_Interface'!$AB$81</definedName>
    <definedName name="CNIAV" localSheetId="28">#REF!</definedName>
    <definedName name="CNIAV" localSheetId="20">#REF!</definedName>
    <definedName name="CNIAV" localSheetId="21">#REF!</definedName>
    <definedName name="CNIAV" localSheetId="54">#REF!</definedName>
    <definedName name="CNIAV" localSheetId="74">#REF!</definedName>
    <definedName name="CNIAV" localSheetId="86">#REF!</definedName>
    <definedName name="CNIAV">'2.1 Revenue_Interface'!#REF!</definedName>
    <definedName name="COL" localSheetId="28">#REF!</definedName>
    <definedName name="COL" localSheetId="20">#REF!</definedName>
    <definedName name="COL" localSheetId="21">#REF!</definedName>
    <definedName name="COL" localSheetId="74">#REF!</definedName>
    <definedName name="COL">#REF!</definedName>
    <definedName name="Combine_Lookup" localSheetId="28">#REF!</definedName>
    <definedName name="Combine_Lookup" localSheetId="20">#REF!</definedName>
    <definedName name="Combine_Lookup" localSheetId="21">#REF!</definedName>
    <definedName name="Combine_Lookup" localSheetId="54">#REF!</definedName>
    <definedName name="Combine_Lookup" localSheetId="74">#REF!</definedName>
    <definedName name="Combine_Lookup">#REF!</definedName>
    <definedName name="Combine_Valid" localSheetId="28">#REF!</definedName>
    <definedName name="Combine_Valid" localSheetId="20">#REF!</definedName>
    <definedName name="Combine_Valid" localSheetId="21">#REF!</definedName>
    <definedName name="Combine_Valid" localSheetId="54">#REF!</definedName>
    <definedName name="Combine_Valid" localSheetId="74">#REF!</definedName>
    <definedName name="Combine_Valid">#REF!</definedName>
    <definedName name="Company_Name" localSheetId="28">#REF!</definedName>
    <definedName name="Company_Name" localSheetId="20">#REF!</definedName>
    <definedName name="Company_Name" localSheetId="21">#REF!</definedName>
    <definedName name="Company_Name" localSheetId="54">#REF!</definedName>
    <definedName name="Company_Name" localSheetId="74">#REF!</definedName>
    <definedName name="Company_Name">#REF!</definedName>
    <definedName name="CompName" localSheetId="28">#REF!</definedName>
    <definedName name="CompName" localSheetId="54">#REF!</definedName>
    <definedName name="CompName" localSheetId="74">#REF!</definedName>
    <definedName name="CompName">#REF!</definedName>
    <definedName name="CONADJ">#REF!</definedName>
    <definedName name="CSSAF" localSheetId="28">#REF!</definedName>
    <definedName name="CSSAF" localSheetId="20">#REF!</definedName>
    <definedName name="CSSAF" localSheetId="21">#REF!</definedName>
    <definedName name="CSSAF" localSheetId="54">#REF!</definedName>
    <definedName name="CSSAF" localSheetId="74">#REF!</definedName>
    <definedName name="CSSAF">#REF!</definedName>
    <definedName name="CSSCAP">#REF!</definedName>
    <definedName name="CSSCOL">#REF!</definedName>
    <definedName name="CSSDPA">#REF!</definedName>
    <definedName name="CSSP">#REF!</definedName>
    <definedName name="CSSPRO">#REF!</definedName>
    <definedName name="CSSS">#REF!</definedName>
    <definedName name="CSSSCfD" localSheetId="20">#REF!</definedName>
    <definedName name="CSSSCfD" localSheetId="21">#REF!</definedName>
    <definedName name="CSSSCfD" localSheetId="54">#REF!</definedName>
    <definedName name="CSSSCfD" localSheetId="74">#REF!</definedName>
    <definedName name="CSSSCfD">#REF!</definedName>
    <definedName name="CSSSCM" localSheetId="54">#REF!</definedName>
    <definedName name="CSSSCM" localSheetId="74">#REF!</definedName>
    <definedName name="CSSSCM">#REF!</definedName>
    <definedName name="CSST">#REF!</definedName>
    <definedName name="CSSUPA">#REF!</definedName>
    <definedName name="CTE" localSheetId="20">#REF!</definedName>
    <definedName name="CTE" localSheetId="21">#REF!</definedName>
    <definedName name="CTE" localSheetId="54">#REF!</definedName>
    <definedName name="CTE" localSheetId="74">#REF!</definedName>
    <definedName name="CTE">#REF!</definedName>
    <definedName name="Cwvu.CapersView." localSheetId="28" hidden="1">#REF!</definedName>
    <definedName name="Cwvu.CapersView." localSheetId="20" hidden="1">#REF!</definedName>
    <definedName name="Cwvu.CapersView." localSheetId="21" hidden="1">#REF!</definedName>
    <definedName name="Cwvu.CapersView." localSheetId="54" hidden="1">#REF!</definedName>
    <definedName name="Cwvu.CapersView." localSheetId="74" hidden="1">#REF!</definedName>
    <definedName name="Cwvu.CapersView." localSheetId="63" hidden="1">#REF!</definedName>
    <definedName name="Cwvu.CapersView." hidden="1">#REF!</definedName>
    <definedName name="Cwvu.Japan_Capers_Ed_Pub." localSheetId="28" hidden="1">#REF!</definedName>
    <definedName name="Cwvu.Japan_Capers_Ed_Pub." localSheetId="74" hidden="1">#REF!</definedName>
    <definedName name="Cwvu.Japan_Capers_Ed_Pub." localSheetId="63" hidden="1">#REF!</definedName>
    <definedName name="Cwvu.Japan_Capers_Ed_Pub." hidden="1">#REF!</definedName>
    <definedName name="CxIncRA" localSheetId="28">#REF!</definedName>
    <definedName name="CxIncRA" localSheetId="20">#REF!</definedName>
    <definedName name="CxIncRA" localSheetId="21">#REF!</definedName>
    <definedName name="CxIncRA" localSheetId="74">#REF!</definedName>
    <definedName name="CxIncRA">#REF!</definedName>
    <definedName name="Date1">#REF!</definedName>
    <definedName name="DecimalPlaces">0.01</definedName>
    <definedName name="DELINC" localSheetId="28">#REF!</definedName>
    <definedName name="DELINC" localSheetId="20">#REF!</definedName>
    <definedName name="DELINC" localSheetId="21">#REF!</definedName>
    <definedName name="DELINC" localSheetId="74">#REF!</definedName>
    <definedName name="DELINC">#REF!</definedName>
    <definedName name="Dep">#REF!</definedName>
    <definedName name="Dep_3">#REF!</definedName>
    <definedName name="Dep_4">#REF!</definedName>
    <definedName name="Dep_5">#REF!</definedName>
    <definedName name="DFA">#REF!</definedName>
    <definedName name="DFAA" localSheetId="20">#REF!</definedName>
    <definedName name="DFAA" localSheetId="21">#REF!</definedName>
    <definedName name="DFAA" localSheetId="54">#REF!</definedName>
    <definedName name="DFAA" localSheetId="74">#REF!</definedName>
    <definedName name="DFAA">#REF!</definedName>
    <definedName name="DFAB" localSheetId="54">#REF!</definedName>
    <definedName name="DFAB" localSheetId="74">#REF!</definedName>
    <definedName name="DFAB">#REF!</definedName>
    <definedName name="DFAC" localSheetId="20">#REF!</definedName>
    <definedName name="DFAC" localSheetId="21">#REF!</definedName>
    <definedName name="DFAC" localSheetId="54">#REF!</definedName>
    <definedName name="DFAC" localSheetId="74">#REF!</definedName>
    <definedName name="DFAC">#REF!</definedName>
    <definedName name="Dia_Valid" localSheetId="28">#REF!</definedName>
    <definedName name="Dia_Valid" localSheetId="54">#REF!</definedName>
    <definedName name="Dia_Valid" localSheetId="74">#REF!</definedName>
    <definedName name="Dia_Valid">#REF!</definedName>
    <definedName name="DIS">#REF!</definedName>
    <definedName name="Dist_Valid" localSheetId="28">#REF!</definedName>
    <definedName name="Dist_Valid" localSheetId="20">#REF!</definedName>
    <definedName name="Dist_Valid" localSheetId="21">#REF!</definedName>
    <definedName name="Dist_Valid" localSheetId="54">#REF!</definedName>
    <definedName name="Dist_Valid" localSheetId="74">#REF!</definedName>
    <definedName name="Dist_Valid">#REF!</definedName>
    <definedName name="DRI">#REF!</definedName>
    <definedName name="Driver_Valid" localSheetId="28">#REF!</definedName>
    <definedName name="Driver_Valid" localSheetId="20">#REF!</definedName>
    <definedName name="Driver_Valid" localSheetId="21">#REF!</definedName>
    <definedName name="Driver_Valid" localSheetId="54">#REF!</definedName>
    <definedName name="Driver_Valid" localSheetId="74">#REF!</definedName>
    <definedName name="Driver_Valid">#REF!</definedName>
    <definedName name="DRSC" localSheetId="54">#REF!</definedName>
    <definedName name="DRSC" localSheetId="86">#REF!</definedName>
    <definedName name="DRSC">'2.1 Revenue_Interface'!$AB$25:$AF$25</definedName>
    <definedName name="DSF" localSheetId="28">#REF!</definedName>
    <definedName name="DSF" localSheetId="20">#REF!</definedName>
    <definedName name="DSF" localSheetId="21">#REF!</definedName>
    <definedName name="DSF" localSheetId="74">#REF!</definedName>
    <definedName name="DSF">#REF!</definedName>
    <definedName name="DSP">#REF!</definedName>
    <definedName name="DSR">#REF!</definedName>
    <definedName name="DSRpq">#REF!</definedName>
    <definedName name="ECC" localSheetId="28">#REF!</definedName>
    <definedName name="ECC" localSheetId="20">#REF!</definedName>
    <definedName name="ECC" localSheetId="21">#REF!</definedName>
    <definedName name="ECC" localSheetId="74">#REF!</definedName>
    <definedName name="ECC">#REF!</definedName>
    <definedName name="ECCC" localSheetId="28">#REF!</definedName>
    <definedName name="ECCC" localSheetId="20">#REF!</definedName>
    <definedName name="ECCC" localSheetId="21">#REF!</definedName>
    <definedName name="ECCC" localSheetId="74">#REF!</definedName>
    <definedName name="ECCC">#REF!</definedName>
    <definedName name="ECNIAt" localSheetId="28">#REF!</definedName>
    <definedName name="ECNIAt" localSheetId="20">#REF!</definedName>
    <definedName name="ECNIAt" localSheetId="21">#REF!</definedName>
    <definedName name="ECNIAt" localSheetId="54">#REF!</definedName>
    <definedName name="ECNIAt" localSheetId="74">#REF!</definedName>
    <definedName name="ECNIAt" localSheetId="86">#REF!</definedName>
    <definedName name="ECNIAt">'2.1 Revenue_Interface'!$AB$80</definedName>
    <definedName name="EDR">#REF!</definedName>
    <definedName name="EDRO">#REF!</definedName>
    <definedName name="EEPTA" localSheetId="28">#REF!</definedName>
    <definedName name="EEPTA" localSheetId="20">#REF!</definedName>
    <definedName name="EEPTA" localSheetId="21">#REF!</definedName>
    <definedName name="EEPTA" localSheetId="74">#REF!</definedName>
    <definedName name="EEPTA">#REF!</definedName>
    <definedName name="EINIAT" localSheetId="20">#REF!</definedName>
    <definedName name="EINIAT" localSheetId="21">#REF!</definedName>
    <definedName name="EINIAT" localSheetId="54">#REF!</definedName>
    <definedName name="EINIAT" localSheetId="74">#REF!</definedName>
    <definedName name="EINIAT">#REF!</definedName>
    <definedName name="ENCMC" localSheetId="28">#REF!</definedName>
    <definedName name="ENCMC" localSheetId="20">#REF!</definedName>
    <definedName name="ENCMC" localSheetId="21">#REF!</definedName>
    <definedName name="ENCMC" localSheetId="74">#REF!</definedName>
    <definedName name="ENCMC">#REF!</definedName>
    <definedName name="EnCMInv" localSheetId="28">#REF!</definedName>
    <definedName name="EnCMInv" localSheetId="20">#REF!</definedName>
    <definedName name="EnCMInv" localSheetId="21">#REF!</definedName>
    <definedName name="EnCMInv" localSheetId="74">#REF!</definedName>
    <definedName name="EnCMInv">#REF!</definedName>
    <definedName name="EnCMOp" localSheetId="28">#REF!</definedName>
    <definedName name="EnCMOp" localSheetId="20">#REF!</definedName>
    <definedName name="EnCMOp" localSheetId="21">#REF!</definedName>
    <definedName name="EnCMOp" localSheetId="74">#REF!</definedName>
    <definedName name="EnCMOp">#REF!</definedName>
    <definedName name="ENIA">#REF!</definedName>
    <definedName name="ENIA2020_21" localSheetId="28">#REF!</definedName>
    <definedName name="ENIA2020_21" localSheetId="20">#REF!</definedName>
    <definedName name="ENIA2020_21" localSheetId="21">#REF!</definedName>
    <definedName name="ENIA2020_21" localSheetId="54">#REF!</definedName>
    <definedName name="ENIA2020_21" localSheetId="74">#REF!</definedName>
    <definedName name="ENIA2020_21" localSheetId="86">#REF!</definedName>
    <definedName name="ENIA2020_21">'2.1 Revenue_Interface'!$AB$84</definedName>
    <definedName name="ENSA">#REF!</definedName>
    <definedName name="ENST" localSheetId="54">#REF!</definedName>
    <definedName name="ENST">#REF!</definedName>
    <definedName name="EPT" localSheetId="28">#REF!</definedName>
    <definedName name="EPT" localSheetId="20">#REF!</definedName>
    <definedName name="EPT" localSheetId="21">#REF!</definedName>
    <definedName name="EPT" localSheetId="74">#REF!</definedName>
    <definedName name="EPT">#REF!</definedName>
    <definedName name="ETIRG">#REF!</definedName>
    <definedName name="ETIRGC">#REF!</definedName>
    <definedName name="ETIRGC2">#REF!</definedName>
    <definedName name="ETIRGC3">#REF!</definedName>
    <definedName name="ETIRGC4">#REF!</definedName>
    <definedName name="ETIRGC5">#REF!</definedName>
    <definedName name="ETIRGORAV">#REF!</definedName>
    <definedName name="ETIRGORAV2">#REF!</definedName>
    <definedName name="ETIRGORAV3">#REF!</definedName>
    <definedName name="ETIRGORAV4">#REF!</definedName>
    <definedName name="ETIRGORAV5">#REF!</definedName>
    <definedName name="ExBBCNLRA" localSheetId="28">#REF!</definedName>
    <definedName name="ExBBCNLRA" localSheetId="20">#REF!</definedName>
    <definedName name="ExBBCNLRA" localSheetId="21">#REF!</definedName>
    <definedName name="ExBBCNLRA" localSheetId="74">#REF!</definedName>
    <definedName name="ExBBCNLRA">#REF!</definedName>
    <definedName name="ExCC" localSheetId="28">#REF!</definedName>
    <definedName name="ExCC" localSheetId="20">#REF!</definedName>
    <definedName name="ExCC" localSheetId="21">#REF!</definedName>
    <definedName name="ExCC" localSheetId="74">#REF!</definedName>
    <definedName name="ExCC">#REF!</definedName>
    <definedName name="EXCMC" localSheetId="28">#REF!</definedName>
    <definedName name="EXCMC" localSheetId="20">#REF!</definedName>
    <definedName name="EXCMC" localSheetId="21">#REF!</definedName>
    <definedName name="EXCMC" localSheetId="74">#REF!</definedName>
    <definedName name="EXCMC">#REF!</definedName>
    <definedName name="ExCMInv" localSheetId="28">#REF!</definedName>
    <definedName name="ExCMInv" localSheetId="20">#REF!</definedName>
    <definedName name="ExCMInv" localSheetId="21">#REF!</definedName>
    <definedName name="ExCMInv" localSheetId="74">#REF!</definedName>
    <definedName name="ExCMInv">#REF!</definedName>
    <definedName name="EXCMOp" localSheetId="28">#REF!</definedName>
    <definedName name="EXCMOp" localSheetId="20">#REF!</definedName>
    <definedName name="EXCMOp" localSheetId="21">#REF!</definedName>
    <definedName name="EXCMOp" localSheetId="74">#REF!</definedName>
    <definedName name="EXCMOp">#REF!</definedName>
    <definedName name="ExRO" localSheetId="28">#REF!</definedName>
    <definedName name="ExRO" localSheetId="20">#REF!</definedName>
    <definedName name="ExRO" localSheetId="21">#REF!</definedName>
    <definedName name="ExRO" localSheetId="74">#REF!</definedName>
    <definedName name="ExRO">#REF!</definedName>
    <definedName name="f" localSheetId="26" hidden="1">{"'PRODUCTIONCOST SHEET'!$B$3:$G$48"}</definedName>
    <definedName name="f" localSheetId="27" hidden="1">{"'PRODUCTIONCOST SHEET'!$B$3:$G$48"}</definedName>
    <definedName name="f" localSheetId="28" hidden="1">{"'PRODUCTIONCOST SHEET'!$B$3:$G$48"}</definedName>
    <definedName name="f" localSheetId="17" hidden="1">{"'PRODUCTIONCOST SHEET'!$B$3:$G$48"}</definedName>
    <definedName name="f" localSheetId="19" hidden="1">{"'PRODUCTIONCOST SHEET'!$B$3:$G$48"}</definedName>
    <definedName name="f" localSheetId="20" hidden="1">{"'PRODUCTIONCOST SHEET'!$B$3:$G$48"}</definedName>
    <definedName name="f" localSheetId="21" hidden="1">{"'PRODUCTIONCOST SHEET'!$B$3:$G$48"}</definedName>
    <definedName name="f" localSheetId="51" hidden="1">{"'PRODUCTIONCOST SHEET'!$B$3:$G$48"}</definedName>
    <definedName name="f" localSheetId="43" hidden="1">{"'PRODUCTIONCOST SHEET'!$B$3:$G$48"}</definedName>
    <definedName name="f" localSheetId="74" hidden="1">{"'PRODUCTIONCOST SHEET'!$B$3:$G$48"}</definedName>
    <definedName name="f" localSheetId="63" hidden="1">{"'PRODUCTIONCOST SHEET'!$B$3:$G$48"}</definedName>
    <definedName name="f" localSheetId="64" hidden="1">{"'PRODUCTIONCOST SHEET'!$B$3:$G$48"}</definedName>
    <definedName name="f" localSheetId="65" hidden="1">{"'PRODUCTIONCOST SHEET'!$B$3:$G$48"}</definedName>
    <definedName name="f" localSheetId="75" hidden="1">{"'PRODUCTIONCOST SHEET'!$B$3:$G$48"}</definedName>
    <definedName name="f" localSheetId="85" hidden="1">{"'PRODUCTIONCOST SHEET'!$B$3:$G$48"}</definedName>
    <definedName name="f" localSheetId="86" hidden="1">{"'PRODUCTIONCOST SHEET'!$B$3:$G$48"}</definedName>
    <definedName name="f" localSheetId="76" hidden="1">{"'PRODUCTIONCOST SHEET'!$B$3:$G$48"}</definedName>
    <definedName name="f" localSheetId="77" hidden="1">{"'PRODUCTIONCOST SHEET'!$B$3:$G$48"}</definedName>
    <definedName name="f" localSheetId="78" hidden="1">{"'PRODUCTIONCOST SHEET'!$B$3:$G$48"}</definedName>
    <definedName name="f" localSheetId="79" hidden="1">{"'PRODUCTIONCOST SHEET'!$B$3:$G$48"}</definedName>
    <definedName name="f" localSheetId="82" hidden="1">{"'PRODUCTIONCOST SHEET'!$B$3:$G$48"}</definedName>
    <definedName name="f" localSheetId="83" hidden="1">{"'PRODUCTIONCOST SHEET'!$B$3:$G$48"}</definedName>
    <definedName name="f" hidden="1">{"'PRODUCTIONCOST SHEET'!$B$3:$G$48"}</definedName>
    <definedName name="FactAA">#REF!</definedName>
    <definedName name="FactBB">#REF!</definedName>
    <definedName name="FactX">#REF!</definedName>
    <definedName name="FactY">#REF!</definedName>
    <definedName name="FactZ">#REF!</definedName>
    <definedName name="ff" localSheetId="26" hidden="1">{#N/A,#N/A,FALSE,"PRJCTED MNTHLY QTY's"}</definedName>
    <definedName name="ff" localSheetId="27" hidden="1">{#N/A,#N/A,FALSE,"PRJCTED MNTHLY QTY's"}</definedName>
    <definedName name="ff" localSheetId="28" hidden="1">{#N/A,#N/A,FALSE,"PRJCTED MNTHLY QTY's"}</definedName>
    <definedName name="ff" localSheetId="17" hidden="1">{#N/A,#N/A,FALSE,"PRJCTED MNTHLY QTY's"}</definedName>
    <definedName name="ff" localSheetId="19" hidden="1">{#N/A,#N/A,FALSE,"PRJCTED MNTHLY QTY's"}</definedName>
    <definedName name="ff" localSheetId="20" hidden="1">{#N/A,#N/A,FALSE,"PRJCTED MNTHLY QTY's"}</definedName>
    <definedName name="ff" localSheetId="21" hidden="1">{#N/A,#N/A,FALSE,"PRJCTED MNTHLY QTY's"}</definedName>
    <definedName name="ff" localSheetId="51" hidden="1">{#N/A,#N/A,FALSE,"PRJCTED MNTHLY QTY's"}</definedName>
    <definedName name="ff" localSheetId="43" hidden="1">{#N/A,#N/A,FALSE,"PRJCTED MNTHLY QTY's"}</definedName>
    <definedName name="ff" localSheetId="74" hidden="1">{#N/A,#N/A,FALSE,"PRJCTED MNTHLY QTY's"}</definedName>
    <definedName name="ff" localSheetId="63" hidden="1">{#N/A,#N/A,FALSE,"PRJCTED MNTHLY QTY's"}</definedName>
    <definedName name="ff" localSheetId="64" hidden="1">{#N/A,#N/A,FALSE,"PRJCTED MNTHLY QTY's"}</definedName>
    <definedName name="ff" localSheetId="65" hidden="1">{#N/A,#N/A,FALSE,"PRJCTED MNTHLY QTY's"}</definedName>
    <definedName name="ff" localSheetId="75" hidden="1">{#N/A,#N/A,FALSE,"PRJCTED MNTHLY QTY's"}</definedName>
    <definedName name="ff" localSheetId="85" hidden="1">{#N/A,#N/A,FALSE,"PRJCTED MNTHLY QTY's"}</definedName>
    <definedName name="ff" localSheetId="86" hidden="1">{#N/A,#N/A,FALSE,"PRJCTED MNTHLY QTY's"}</definedName>
    <definedName name="ff" localSheetId="76" hidden="1">{#N/A,#N/A,FALSE,"PRJCTED MNTHLY QTY's"}</definedName>
    <definedName name="ff" localSheetId="77" hidden="1">{#N/A,#N/A,FALSE,"PRJCTED MNTHLY QTY's"}</definedName>
    <definedName name="ff" localSheetId="78" hidden="1">{#N/A,#N/A,FALSE,"PRJCTED MNTHLY QTY's"}</definedName>
    <definedName name="ff" localSheetId="79" hidden="1">{#N/A,#N/A,FALSE,"PRJCTED MNTHLY QTY's"}</definedName>
    <definedName name="ff" localSheetId="82" hidden="1">{#N/A,#N/A,FALSE,"PRJCTED MNTHLY QTY's"}</definedName>
    <definedName name="ff" localSheetId="83" hidden="1">{#N/A,#N/A,FALSE,"PRJCTED MNTHLY QTY's"}</definedName>
    <definedName name="ff" hidden="1">{#N/A,#N/A,FALSE,"PRJCTED MNTHLY QTY's"}</definedName>
    <definedName name="fffff" localSheetId="26" hidden="1">{#N/A,#N/A,FALSE,"PRJCTED QTRLY QTY's"}</definedName>
    <definedName name="fffff" localSheetId="27" hidden="1">{#N/A,#N/A,FALSE,"PRJCTED QTRLY QTY's"}</definedName>
    <definedName name="fffff" localSheetId="28" hidden="1">{#N/A,#N/A,FALSE,"PRJCTED QTRLY QTY's"}</definedName>
    <definedName name="fffff" localSheetId="17" hidden="1">{#N/A,#N/A,FALSE,"PRJCTED QTRLY QTY's"}</definedName>
    <definedName name="fffff" localSheetId="19" hidden="1">{#N/A,#N/A,FALSE,"PRJCTED QTRLY QTY's"}</definedName>
    <definedName name="fffff" localSheetId="20" hidden="1">{#N/A,#N/A,FALSE,"PRJCTED QTRLY QTY's"}</definedName>
    <definedName name="fffff" localSheetId="21" hidden="1">{#N/A,#N/A,FALSE,"PRJCTED QTRLY QTY's"}</definedName>
    <definedName name="fffff" localSheetId="51" hidden="1">{#N/A,#N/A,FALSE,"PRJCTED QTRLY QTY's"}</definedName>
    <definedName name="fffff" localSheetId="43" hidden="1">{#N/A,#N/A,FALSE,"PRJCTED QTRLY QTY's"}</definedName>
    <definedName name="fffff" localSheetId="74" hidden="1">{#N/A,#N/A,FALSE,"PRJCTED QTRLY QTY's"}</definedName>
    <definedName name="fffff" localSheetId="63" hidden="1">{#N/A,#N/A,FALSE,"PRJCTED QTRLY QTY's"}</definedName>
    <definedName name="fffff" localSheetId="64" hidden="1">{#N/A,#N/A,FALSE,"PRJCTED QTRLY QTY's"}</definedName>
    <definedName name="fffff" localSheetId="65" hidden="1">{#N/A,#N/A,FALSE,"PRJCTED QTRLY QTY's"}</definedName>
    <definedName name="fffff" localSheetId="75" hidden="1">{#N/A,#N/A,FALSE,"PRJCTED QTRLY QTY's"}</definedName>
    <definedName name="fffff" localSheetId="85" hidden="1">{#N/A,#N/A,FALSE,"PRJCTED QTRLY QTY's"}</definedName>
    <definedName name="fffff" localSheetId="86" hidden="1">{#N/A,#N/A,FALSE,"PRJCTED QTRLY QTY's"}</definedName>
    <definedName name="fffff" localSheetId="76" hidden="1">{#N/A,#N/A,FALSE,"PRJCTED QTRLY QTY's"}</definedName>
    <definedName name="fffff" localSheetId="77" hidden="1">{#N/A,#N/A,FALSE,"PRJCTED QTRLY QTY's"}</definedName>
    <definedName name="fffff" localSheetId="78" hidden="1">{#N/A,#N/A,FALSE,"PRJCTED QTRLY QTY's"}</definedName>
    <definedName name="fffff" localSheetId="79" hidden="1">{#N/A,#N/A,FALSE,"PRJCTED QTRLY QTY's"}</definedName>
    <definedName name="fffff" localSheetId="82" hidden="1">{#N/A,#N/A,FALSE,"PRJCTED QTRLY QTY's"}</definedName>
    <definedName name="fffff" localSheetId="83" hidden="1">{#N/A,#N/A,FALSE,"PRJCTED QTRLY QTY's"}</definedName>
    <definedName name="fffff" hidden="1">{#N/A,#N/A,FALSE,"PRJCTED QTRLY QTY's"}</definedName>
    <definedName name="FOCList">#REF!</definedName>
    <definedName name="FTI" localSheetId="28">#REF!</definedName>
    <definedName name="FTI" localSheetId="20">#REF!</definedName>
    <definedName name="FTI" localSheetId="21">#REF!</definedName>
    <definedName name="FTI" localSheetId="74">#REF!</definedName>
    <definedName name="FTI">#REF!</definedName>
    <definedName name="FTIRG">#REF!</definedName>
    <definedName name="FTIRG2">#REF!</definedName>
    <definedName name="FTIRGC">#REF!</definedName>
    <definedName name="FTIRGC3">#REF!</definedName>
    <definedName name="FTIRGC4">#REF!</definedName>
    <definedName name="FTIRGC5">#REF!</definedName>
    <definedName name="ftirgdepn">#REF!</definedName>
    <definedName name="FTIRGDepn2">#REF!</definedName>
    <definedName name="FTIRGDepn3">#REF!</definedName>
    <definedName name="FTIRGDepn4">#REF!</definedName>
    <definedName name="FTIRGDEPN5">#REF!</definedName>
    <definedName name="FYADD">#REF!</definedName>
    <definedName name="FYDSP">#REF!</definedName>
    <definedName name="GDN" localSheetId="28">#REF!</definedName>
    <definedName name="GDN" localSheetId="20">#REF!</definedName>
    <definedName name="GDN" localSheetId="21">#REF!</definedName>
    <definedName name="GDN" localSheetId="54">#REF!</definedName>
    <definedName name="GDN" localSheetId="74">#REF!</definedName>
    <definedName name="GDN">#REF!</definedName>
    <definedName name="GDN_PF" localSheetId="28">#REF!</definedName>
    <definedName name="GDN_PF" localSheetId="54">#REF!</definedName>
    <definedName name="GDN_PF" localSheetId="74">#REF!</definedName>
    <definedName name="GDN_PF">#REF!</definedName>
    <definedName name="GHGC" localSheetId="28">#REF!</definedName>
    <definedName name="GHGC" localSheetId="20">#REF!</definedName>
    <definedName name="GHGC" localSheetId="21">#REF!</definedName>
    <definedName name="GHGC" localSheetId="74">#REF!</definedName>
    <definedName name="GHGC">#REF!</definedName>
    <definedName name="GHGIM" localSheetId="28">#REF!</definedName>
    <definedName name="GHGIM" localSheetId="20">#REF!</definedName>
    <definedName name="GHGIM" localSheetId="21">#REF!</definedName>
    <definedName name="GHGIM" localSheetId="74">#REF!</definedName>
    <definedName name="GHGIM">#REF!</definedName>
    <definedName name="GHGIR" localSheetId="28">#REF!</definedName>
    <definedName name="GHGIR" localSheetId="20">#REF!</definedName>
    <definedName name="GHGIR" localSheetId="21">#REF!</definedName>
    <definedName name="GHGIR" localSheetId="74">#REF!</definedName>
    <definedName name="GHGIR">#REF!</definedName>
    <definedName name="gjk" localSheetId="26" hidden="1">{#N/A,#N/A,FALSE,"DI 2 YEAR MASTER SCHEDULE"}</definedName>
    <definedName name="gjk" localSheetId="27" hidden="1">{#N/A,#N/A,FALSE,"DI 2 YEAR MASTER SCHEDULE"}</definedName>
    <definedName name="gjk" localSheetId="28" hidden="1">{#N/A,#N/A,FALSE,"DI 2 YEAR MASTER SCHEDULE"}</definedName>
    <definedName name="gjk" localSheetId="17" hidden="1">{#N/A,#N/A,FALSE,"DI 2 YEAR MASTER SCHEDULE"}</definedName>
    <definedName name="gjk" localSheetId="19" hidden="1">{#N/A,#N/A,FALSE,"DI 2 YEAR MASTER SCHEDULE"}</definedName>
    <definedName name="gjk" localSheetId="20" hidden="1">{#N/A,#N/A,FALSE,"DI 2 YEAR MASTER SCHEDULE"}</definedName>
    <definedName name="gjk" localSheetId="21" hidden="1">{#N/A,#N/A,FALSE,"DI 2 YEAR MASTER SCHEDULE"}</definedName>
    <definedName name="gjk" localSheetId="51" hidden="1">{#N/A,#N/A,FALSE,"DI 2 YEAR MASTER SCHEDULE"}</definedName>
    <definedName name="gjk" localSheetId="43" hidden="1">{#N/A,#N/A,FALSE,"DI 2 YEAR MASTER SCHEDULE"}</definedName>
    <definedName name="gjk" localSheetId="74" hidden="1">{#N/A,#N/A,FALSE,"DI 2 YEAR MASTER SCHEDULE"}</definedName>
    <definedName name="gjk" localSheetId="63" hidden="1">{#N/A,#N/A,FALSE,"DI 2 YEAR MASTER SCHEDULE"}</definedName>
    <definedName name="gjk" localSheetId="64" hidden="1">{#N/A,#N/A,FALSE,"DI 2 YEAR MASTER SCHEDULE"}</definedName>
    <definedName name="gjk" localSheetId="65" hidden="1">{#N/A,#N/A,FALSE,"DI 2 YEAR MASTER SCHEDULE"}</definedName>
    <definedName name="gjk" localSheetId="75" hidden="1">{#N/A,#N/A,FALSE,"DI 2 YEAR MASTER SCHEDULE"}</definedName>
    <definedName name="gjk" localSheetId="85" hidden="1">{#N/A,#N/A,FALSE,"DI 2 YEAR MASTER SCHEDULE"}</definedName>
    <definedName name="gjk" localSheetId="86" hidden="1">{#N/A,#N/A,FALSE,"DI 2 YEAR MASTER SCHEDULE"}</definedName>
    <definedName name="gjk" localSheetId="82" hidden="1">{#N/A,#N/A,FALSE,"DI 2 YEAR MASTER SCHEDULE"}</definedName>
    <definedName name="gjk" localSheetId="83" hidden="1">{#N/A,#N/A,FALSE,"DI 2 YEAR MASTER SCHEDULE"}</definedName>
    <definedName name="gjk" hidden="1">{#N/A,#N/A,FALSE,"DI 2 YEAR MASTER SCHEDULE"}</definedName>
    <definedName name="GR_RP_GT20_GT60">#REF!</definedName>
    <definedName name="GR_RP_TOT">#REF!</definedName>
    <definedName name="GT20_GT60_MAIL">#REF!</definedName>
    <definedName name="gwge" localSheetId="28" hidden="1">#REF!</definedName>
    <definedName name="gwge" localSheetId="43" hidden="1">#REF!</definedName>
    <definedName name="gwge" localSheetId="74" hidden="1">#REF!</definedName>
    <definedName name="gwge" localSheetId="63" hidden="1">#REF!</definedName>
    <definedName name="gwge" hidden="1">#REF!</definedName>
    <definedName name="hh" localSheetId="2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2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2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2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2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4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8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8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8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8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IERARCHY">#REF!</definedName>
    <definedName name="Hierarchy_Start">#REF!</definedName>
    <definedName name="HTML_CodePage" hidden="1">1252</definedName>
    <definedName name="HTML_Control" localSheetId="26" hidden="1">{"'PRODUCTIONCOST SHEET'!$B$3:$G$48"}</definedName>
    <definedName name="HTML_Control" localSheetId="27" hidden="1">{"'PRODUCTIONCOST SHEET'!$B$3:$G$48"}</definedName>
    <definedName name="HTML_Control" localSheetId="28" hidden="1">{"'PRODUCTIONCOST SHEET'!$B$3:$G$48"}</definedName>
    <definedName name="HTML_Control" localSheetId="17" hidden="1">{"'PRODUCTIONCOST SHEET'!$B$3:$G$48"}</definedName>
    <definedName name="HTML_Control" localSheetId="19" hidden="1">{"'PRODUCTIONCOST SHEET'!$B$3:$G$48"}</definedName>
    <definedName name="HTML_Control" localSheetId="20" hidden="1">{"'PRODUCTIONCOST SHEET'!$B$3:$G$48"}</definedName>
    <definedName name="HTML_Control" localSheetId="21" hidden="1">{"'PRODUCTIONCOST SHEET'!$B$3:$G$48"}</definedName>
    <definedName name="HTML_Control" localSheetId="51" hidden="1">{"'PRODUCTIONCOST SHEET'!$B$3:$G$48"}</definedName>
    <definedName name="HTML_Control" localSheetId="43" hidden="1">{"'PRODUCTIONCOST SHEET'!$B$3:$G$48"}</definedName>
    <definedName name="HTML_Control" localSheetId="74" hidden="1">{"'PRODUCTIONCOST SHEET'!$B$3:$G$48"}</definedName>
    <definedName name="HTML_Control" localSheetId="63" hidden="1">{"'PRODUCTIONCOST SHEET'!$B$3:$G$48"}</definedName>
    <definedName name="HTML_Control" localSheetId="64" hidden="1">{"'PRODUCTIONCOST SHEET'!$B$3:$G$48"}</definedName>
    <definedName name="HTML_Control" localSheetId="65" hidden="1">{"'PRODUCTIONCOST SHEET'!$B$3:$G$48"}</definedName>
    <definedName name="HTML_Control" localSheetId="75" hidden="1">{"'PRODUCTIONCOST SHEET'!$B$3:$G$48"}</definedName>
    <definedName name="HTML_Control" localSheetId="85" hidden="1">{"'PRODUCTIONCOST SHEET'!$B$3:$G$48"}</definedName>
    <definedName name="HTML_Control" localSheetId="86" hidden="1">{"'PRODUCTIONCOST SHEET'!$B$3:$G$48"}</definedName>
    <definedName name="HTML_Control" localSheetId="76" hidden="1">{"'PRODUCTIONCOST SHEET'!$B$3:$G$48"}</definedName>
    <definedName name="HTML_Control" localSheetId="77" hidden="1">{"'PRODUCTIONCOST SHEET'!$B$3:$G$48"}</definedName>
    <definedName name="HTML_Control" localSheetId="78" hidden="1">{"'PRODUCTIONCOST SHEET'!$B$3:$G$48"}</definedName>
    <definedName name="HTML_Control" localSheetId="79" hidden="1">{"'PRODUCTIONCOST SHEET'!$B$3:$G$48"}</definedName>
    <definedName name="HTML_Control" localSheetId="82" hidden="1">{"'PRODUCTIONCOST SHEET'!$B$3:$G$48"}</definedName>
    <definedName name="HTML_Control" localSheetId="83"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HYINt" localSheetId="54">#REF!</definedName>
    <definedName name="HYINt">'2.1 Revenue_Interface'!$AB$78:$AF$78</definedName>
    <definedName name="IONT" localSheetId="20">#REF!</definedName>
    <definedName name="IONT" localSheetId="21">#REF!</definedName>
    <definedName name="IONT" localSheetId="54">#REF!</definedName>
    <definedName name="IONT" localSheetId="74">#REF!</definedName>
    <definedName name="IONT">#REF!</definedName>
    <definedName name="IPTIRG">#REF!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ISA" localSheetId="28">#REF!</definedName>
    <definedName name="ISA" localSheetId="20">#REF!</definedName>
    <definedName name="ISA" localSheetId="21">#REF!</definedName>
    <definedName name="ISA" localSheetId="54">#REF!</definedName>
    <definedName name="ISA" localSheetId="74">#REF!</definedName>
    <definedName name="ISA">#REF!</definedName>
    <definedName name="ISE" localSheetId="28">#REF!</definedName>
    <definedName name="ISE" localSheetId="20">#REF!</definedName>
    <definedName name="ISE" localSheetId="21">#REF!</definedName>
    <definedName name="ISE" localSheetId="74">#REF!</definedName>
    <definedName name="ISE">#REF!</definedName>
    <definedName name="It" localSheetId="28">#REF!</definedName>
    <definedName name="It" localSheetId="20">#REF!</definedName>
    <definedName name="It" localSheetId="21">#REF!</definedName>
    <definedName name="It" localSheetId="74">#REF!</definedName>
    <definedName name="It">#REF!</definedName>
    <definedName name="ITA">#REF!</definedName>
    <definedName name="ITC" localSheetId="28">#REF!</definedName>
    <definedName name="ITC" localSheetId="20">#REF!</definedName>
    <definedName name="ITC" localSheetId="21">#REF!</definedName>
    <definedName name="ITC" localSheetId="54">#REF!</definedName>
    <definedName name="ITC" localSheetId="74">#REF!</definedName>
    <definedName name="ITC">#REF!</definedName>
    <definedName name="ITP">#REF!</definedName>
    <definedName name="K">#REF!</definedName>
    <definedName name="KPI" localSheetId="20">#REF!</definedName>
    <definedName name="KPI" localSheetId="21">#REF!</definedName>
    <definedName name="KPI" localSheetId="54">#REF!</definedName>
    <definedName name="KPI" localSheetId="74">#REF!</definedName>
    <definedName name="KPI">#REF!</definedName>
    <definedName name="Kt" localSheetId="28">#REF!</definedName>
    <definedName name="Kt" localSheetId="20">#REF!</definedName>
    <definedName name="Kt" localSheetId="21">#REF!</definedName>
    <definedName name="Kt" localSheetId="74">#REF!</definedName>
    <definedName name="Kt">#REF!</definedName>
    <definedName name="l" localSheetId="26" hidden="1">{#N/A,#N/A,FALSE,"DI 2 YEAR MASTER SCHEDULE"}</definedName>
    <definedName name="l" localSheetId="27" hidden="1">{#N/A,#N/A,FALSE,"DI 2 YEAR MASTER SCHEDULE"}</definedName>
    <definedName name="l" localSheetId="28" hidden="1">{#N/A,#N/A,FALSE,"DI 2 YEAR MASTER SCHEDULE"}</definedName>
    <definedName name="l" localSheetId="17" hidden="1">{#N/A,#N/A,FALSE,"DI 2 YEAR MASTER SCHEDULE"}</definedName>
    <definedName name="l" localSheetId="19" hidden="1">{#N/A,#N/A,FALSE,"DI 2 YEAR MASTER SCHEDULE"}</definedName>
    <definedName name="l" localSheetId="20" hidden="1">{#N/A,#N/A,FALSE,"DI 2 YEAR MASTER SCHEDULE"}</definedName>
    <definedName name="l" localSheetId="21" hidden="1">{#N/A,#N/A,FALSE,"DI 2 YEAR MASTER SCHEDULE"}</definedName>
    <definedName name="l" localSheetId="51" hidden="1">{#N/A,#N/A,FALSE,"DI 2 YEAR MASTER SCHEDULE"}</definedName>
    <definedName name="l" localSheetId="43" hidden="1">{#N/A,#N/A,FALSE,"DI 2 YEAR MASTER SCHEDULE"}</definedName>
    <definedName name="l" localSheetId="74" hidden="1">{#N/A,#N/A,FALSE,"DI 2 YEAR MASTER SCHEDULE"}</definedName>
    <definedName name="l" localSheetId="63" hidden="1">{#N/A,#N/A,FALSE,"DI 2 YEAR MASTER SCHEDULE"}</definedName>
    <definedName name="l" localSheetId="64" hidden="1">{#N/A,#N/A,FALSE,"DI 2 YEAR MASTER SCHEDULE"}</definedName>
    <definedName name="l" localSheetId="65" hidden="1">{#N/A,#N/A,FALSE,"DI 2 YEAR MASTER SCHEDULE"}</definedName>
    <definedName name="l" localSheetId="75" hidden="1">{#N/A,#N/A,FALSE,"DI 2 YEAR MASTER SCHEDULE"}</definedName>
    <definedName name="l" localSheetId="85" hidden="1">{#N/A,#N/A,FALSE,"DI 2 YEAR MASTER SCHEDULE"}</definedName>
    <definedName name="l" localSheetId="86" hidden="1">{#N/A,#N/A,FALSE,"DI 2 YEAR MASTER SCHEDULE"}</definedName>
    <definedName name="l" localSheetId="76" hidden="1">{#N/A,#N/A,FALSE,"DI 2 YEAR MASTER SCHEDULE"}</definedName>
    <definedName name="l" localSheetId="77" hidden="1">{#N/A,#N/A,FALSE,"DI 2 YEAR MASTER SCHEDULE"}</definedName>
    <definedName name="l" localSheetId="78" hidden="1">{#N/A,#N/A,FALSE,"DI 2 YEAR MASTER SCHEDULE"}</definedName>
    <definedName name="l" localSheetId="79" hidden="1">{#N/A,#N/A,FALSE,"DI 2 YEAR MASTER SCHEDULE"}</definedName>
    <definedName name="l" localSheetId="82" hidden="1">{#N/A,#N/A,FALSE,"DI 2 YEAR MASTER SCHEDULE"}</definedName>
    <definedName name="l" localSheetId="83" hidden="1">{#N/A,#N/A,FALSE,"DI 2 YEAR MASTER SCHEDULE"}</definedName>
    <definedName name="l" hidden="1">{#N/A,#N/A,FALSE,"DI 2 YEAR MASTER SCHEDULE"}</definedName>
    <definedName name="LF" localSheetId="28">#REF!</definedName>
    <definedName name="LF" localSheetId="20">#REF!</definedName>
    <definedName name="LF" localSheetId="21">#REF!</definedName>
    <definedName name="LF" localSheetId="54">#REF!</definedName>
    <definedName name="LF" localSheetId="74">#REF!</definedName>
    <definedName name="LF">#REF!</definedName>
    <definedName name="LFA">#REF!</definedName>
    <definedName name="LFE">#REF!</definedName>
    <definedName name="LFt" localSheetId="28">#REF!</definedName>
    <definedName name="LFt" localSheetId="20">#REF!</definedName>
    <definedName name="LFt" localSheetId="21">#REF!</definedName>
    <definedName name="LFt" localSheetId="54">#REF!</definedName>
    <definedName name="LFt" localSheetId="74">#REF!</definedName>
    <definedName name="LFt">#REF!</definedName>
    <definedName name="List1">#REF!</definedName>
    <definedName name="ListOffset" hidden="1">1</definedName>
    <definedName name="lkl" localSheetId="26" hidden="1">{#N/A,#N/A,FALSE,"DI 2 YEAR MASTER SCHEDULE"}</definedName>
    <definedName name="lkl" localSheetId="27" hidden="1">{#N/A,#N/A,FALSE,"DI 2 YEAR MASTER SCHEDULE"}</definedName>
    <definedName name="lkl" localSheetId="28" hidden="1">{#N/A,#N/A,FALSE,"DI 2 YEAR MASTER SCHEDULE"}</definedName>
    <definedName name="lkl" localSheetId="17" hidden="1">{#N/A,#N/A,FALSE,"DI 2 YEAR MASTER SCHEDULE"}</definedName>
    <definedName name="lkl" localSheetId="19" hidden="1">{#N/A,#N/A,FALSE,"DI 2 YEAR MASTER SCHEDULE"}</definedName>
    <definedName name="lkl" localSheetId="20" hidden="1">{#N/A,#N/A,FALSE,"DI 2 YEAR MASTER SCHEDULE"}</definedName>
    <definedName name="lkl" localSheetId="21" hidden="1">{#N/A,#N/A,FALSE,"DI 2 YEAR MASTER SCHEDULE"}</definedName>
    <definedName name="lkl" localSheetId="51" hidden="1">{#N/A,#N/A,FALSE,"DI 2 YEAR MASTER SCHEDULE"}</definedName>
    <definedName name="lkl" localSheetId="43" hidden="1">{#N/A,#N/A,FALSE,"DI 2 YEAR MASTER SCHEDULE"}</definedName>
    <definedName name="lkl" localSheetId="74" hidden="1">{#N/A,#N/A,FALSE,"DI 2 YEAR MASTER SCHEDULE"}</definedName>
    <definedName name="lkl" localSheetId="63" hidden="1">{#N/A,#N/A,FALSE,"DI 2 YEAR MASTER SCHEDULE"}</definedName>
    <definedName name="lkl" localSheetId="64" hidden="1">{#N/A,#N/A,FALSE,"DI 2 YEAR MASTER SCHEDULE"}</definedName>
    <definedName name="lkl" localSheetId="65" hidden="1">{#N/A,#N/A,FALSE,"DI 2 YEAR MASTER SCHEDULE"}</definedName>
    <definedName name="lkl" localSheetId="75" hidden="1">{#N/A,#N/A,FALSE,"DI 2 YEAR MASTER SCHEDULE"}</definedName>
    <definedName name="lkl" localSheetId="85" hidden="1">{#N/A,#N/A,FALSE,"DI 2 YEAR MASTER SCHEDULE"}</definedName>
    <definedName name="lkl" localSheetId="86" hidden="1">{#N/A,#N/A,FALSE,"DI 2 YEAR MASTER SCHEDULE"}</definedName>
    <definedName name="lkl" localSheetId="76" hidden="1">{#N/A,#N/A,FALSE,"DI 2 YEAR MASTER SCHEDULE"}</definedName>
    <definedName name="lkl" localSheetId="77" hidden="1">{#N/A,#N/A,FALSE,"DI 2 YEAR MASTER SCHEDULE"}</definedName>
    <definedName name="lkl" localSheetId="78" hidden="1">{#N/A,#N/A,FALSE,"DI 2 YEAR MASTER SCHEDULE"}</definedName>
    <definedName name="lkl" localSheetId="79" hidden="1">{#N/A,#N/A,FALSE,"DI 2 YEAR MASTER SCHEDULE"}</definedName>
    <definedName name="lkl" localSheetId="82" hidden="1">{#N/A,#N/A,FALSE,"DI 2 YEAR MASTER SCHEDULE"}</definedName>
    <definedName name="lkl" localSheetId="83" hidden="1">{#N/A,#N/A,FALSE,"DI 2 YEAR MASTER SCHEDULE"}</definedName>
    <definedName name="lkl" hidden="1">{#N/A,#N/A,FALSE,"DI 2 YEAR MASTER SCHEDULE"}</definedName>
    <definedName name="LOCATION">#REF!</definedName>
    <definedName name="LRCIC" localSheetId="28">#REF!</definedName>
    <definedName name="LRCIC" localSheetId="20">#REF!</definedName>
    <definedName name="LRCIC" localSheetId="21">#REF!</definedName>
    <definedName name="LRCIC" localSheetId="74">#REF!</definedName>
    <definedName name="LRCIC">#REF!</definedName>
    <definedName name="LRD" localSheetId="28">#REF!</definedName>
    <definedName name="LRD" localSheetId="20">#REF!</definedName>
    <definedName name="LRD" localSheetId="21">#REF!</definedName>
    <definedName name="LRD" localSheetId="74">#REF!</definedName>
    <definedName name="LRD">#REF!</definedName>
    <definedName name="MACLANDSCAPE">#REF!</definedName>
    <definedName name="MACPAGESETUP">#REF!</definedName>
    <definedName name="MACPORTRAIT">#REF!</definedName>
    <definedName name="MACPRINT">#REF!</definedName>
    <definedName name="MACPRINTACC">#REF!</definedName>
    <definedName name="MACPRINTACT">#REF!</definedName>
    <definedName name="MACPRINTALL">#REF!</definedName>
    <definedName name="MACPRINTHIER">#REF!</definedName>
    <definedName name="MACPRINTLOC">#REF!</definedName>
    <definedName name="MACPRINTSOURCE">#REF!</definedName>
    <definedName name="MACPRINTSTAT">#REF!</definedName>
    <definedName name="MACPRINTSUM">#REF!</definedName>
    <definedName name="Mat__Type_Array" localSheetId="28">#REF!</definedName>
    <definedName name="Mat__Type_Array" localSheetId="20">#REF!</definedName>
    <definedName name="Mat__Type_Array" localSheetId="21">#REF!</definedName>
    <definedName name="Mat__Type_Array" localSheetId="54">#REF!</definedName>
    <definedName name="Mat__Type_Array" localSheetId="74">#REF!</definedName>
    <definedName name="Mat__Type_Array">#REF!</definedName>
    <definedName name="Mat_Type_Row" localSheetId="28">#REF!</definedName>
    <definedName name="Mat_Type_Row" localSheetId="20">#REF!</definedName>
    <definedName name="Mat_Type_Row" localSheetId="21">#REF!</definedName>
    <definedName name="Mat_Type_Row" localSheetId="54">#REF!</definedName>
    <definedName name="Mat_Type_Row" localSheetId="74">#REF!</definedName>
    <definedName name="Mat_Type_Row">#REF!</definedName>
    <definedName name="Mat_Valid" localSheetId="28">#REF!</definedName>
    <definedName name="Mat_Valid" localSheetId="20">#REF!</definedName>
    <definedName name="Mat_Valid" localSheetId="21">#REF!</definedName>
    <definedName name="Mat_Valid" localSheetId="54">#REF!</definedName>
    <definedName name="Mat_Valid" localSheetId="74">#REF!</definedName>
    <definedName name="Mat_Valid">#REF!</definedName>
    <definedName name="MCIR" localSheetId="28">#REF!</definedName>
    <definedName name="MCIR" localSheetId="20">#REF!</definedName>
    <definedName name="MCIR" localSheetId="21">#REF!</definedName>
    <definedName name="MCIR" localSheetId="74">#REF!</definedName>
    <definedName name="MCIR">#REF!</definedName>
    <definedName name="MDIR" localSheetId="28">#REF!</definedName>
    <definedName name="MDIR" localSheetId="20">#REF!</definedName>
    <definedName name="MDIR" localSheetId="21">#REF!</definedName>
    <definedName name="MDIR" localSheetId="74">#REF!</definedName>
    <definedName name="MDIR">#REF!</definedName>
    <definedName name="MIR" localSheetId="28">#REF!</definedName>
    <definedName name="MIR" localSheetId="20">#REF!</definedName>
    <definedName name="MIR" localSheetId="21">#REF!</definedName>
    <definedName name="MIR" localSheetId="74">#REF!</definedName>
    <definedName name="MIR">#REF!</definedName>
    <definedName name="mm" localSheetId="2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2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2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2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2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4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8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8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8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8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2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2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2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2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4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8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8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8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8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D" localSheetId="28">#REF!</definedName>
    <definedName name="MOD" localSheetId="20">#REF!</definedName>
    <definedName name="MOD" localSheetId="21">#REF!</definedName>
    <definedName name="MOD" localSheetId="74">#REF!</definedName>
    <definedName name="MOD">#REF!</definedName>
    <definedName name="MR" localSheetId="28">#REF!</definedName>
    <definedName name="MR" localSheetId="20">#REF!</definedName>
    <definedName name="MR" localSheetId="21">#REF!</definedName>
    <definedName name="MR" localSheetId="74">#REF!</definedName>
    <definedName name="MR">#REF!</definedName>
    <definedName name="MRM" localSheetId="28">#REF!</definedName>
    <definedName name="MRM" localSheetId="20">#REF!</definedName>
    <definedName name="MRM" localSheetId="21">#REF!</definedName>
    <definedName name="MRM" localSheetId="74">#REF!</definedName>
    <definedName name="MRM">#REF!</definedName>
    <definedName name="MTC" localSheetId="20">#REF!</definedName>
    <definedName name="MTC" localSheetId="21">#REF!</definedName>
    <definedName name="MTC" localSheetId="54">#REF!</definedName>
    <definedName name="MTC" localSheetId="74">#REF!</definedName>
    <definedName name="MTC">#REF!</definedName>
    <definedName name="nb">#REF!</definedName>
    <definedName name="NC" localSheetId="20">#REF!</definedName>
    <definedName name="NC" localSheetId="21">#REF!</definedName>
    <definedName name="NC" localSheetId="54">#REF!</definedName>
    <definedName name="NC" localSheetId="74">#REF!</definedName>
    <definedName name="NC">#REF!</definedName>
    <definedName name="NIA" localSheetId="28">#REF!</definedName>
    <definedName name="NIA" localSheetId="20">#REF!</definedName>
    <definedName name="NIA" localSheetId="21">#REF!</definedName>
    <definedName name="NIA" localSheetId="54">#REF!</definedName>
    <definedName name="NIA" localSheetId="74">#REF!</definedName>
    <definedName name="NIA">#REF!</definedName>
    <definedName name="NIAEt" localSheetId="54">#REF!</definedName>
    <definedName name="NIAEt">'2.1 Revenue_Interface'!$AB$77:$AF$77</definedName>
    <definedName name="NIAIE">#REF!</definedName>
    <definedName name="NIAINT">#REF!</definedName>
    <definedName name="NIAR">#REF!</definedName>
    <definedName name="NIAV">#REF!</definedName>
    <definedName name="NIAV2020_21" localSheetId="28">#REF!</definedName>
    <definedName name="NIAV2020_21" localSheetId="20">#REF!</definedName>
    <definedName name="NIAV2020_21" localSheetId="21">#REF!</definedName>
    <definedName name="NIAV2020_21" localSheetId="54">#REF!</definedName>
    <definedName name="NIAV2020_21" localSheetId="74">#REF!</definedName>
    <definedName name="NIAV2020_21" localSheetId="86">#REF!</definedName>
    <definedName name="NIAV2020_21">'2.1 Revenue_Interface'!$AB$82</definedName>
    <definedName name="NICF" localSheetId="28">#REF!</definedName>
    <definedName name="NICF" localSheetId="20">#REF!</definedName>
    <definedName name="NICF" localSheetId="21">#REF!</definedName>
    <definedName name="NICF" localSheetId="74">#REF!</definedName>
    <definedName name="NICF">#REF!</definedName>
    <definedName name="NICF2">#REF!</definedName>
    <definedName name="nn" localSheetId="26" hidden="1">{#N/A,#N/A,FALSE,"PRJCTED QTRLY $'s"}</definedName>
    <definedName name="nn" localSheetId="27" hidden="1">{#N/A,#N/A,FALSE,"PRJCTED QTRLY $'s"}</definedName>
    <definedName name="nn" localSheetId="28" hidden="1">{#N/A,#N/A,FALSE,"PRJCTED QTRLY $'s"}</definedName>
    <definedName name="nn" localSheetId="17" hidden="1">{#N/A,#N/A,FALSE,"PRJCTED QTRLY $'s"}</definedName>
    <definedName name="nn" localSheetId="19" hidden="1">{#N/A,#N/A,FALSE,"PRJCTED QTRLY $'s"}</definedName>
    <definedName name="nn" localSheetId="20" hidden="1">{#N/A,#N/A,FALSE,"PRJCTED QTRLY $'s"}</definedName>
    <definedName name="nn" localSheetId="21" hidden="1">{#N/A,#N/A,FALSE,"PRJCTED QTRLY $'s"}</definedName>
    <definedName name="nn" localSheetId="51" hidden="1">{#N/A,#N/A,FALSE,"PRJCTED QTRLY $'s"}</definedName>
    <definedName name="nn" localSheetId="43" hidden="1">{#N/A,#N/A,FALSE,"PRJCTED QTRLY $'s"}</definedName>
    <definedName name="nn" localSheetId="74" hidden="1">{#N/A,#N/A,FALSE,"PRJCTED QTRLY $'s"}</definedName>
    <definedName name="nn" localSheetId="63" hidden="1">{#N/A,#N/A,FALSE,"PRJCTED QTRLY $'s"}</definedName>
    <definedName name="nn" localSheetId="64" hidden="1">{#N/A,#N/A,FALSE,"PRJCTED QTRLY $'s"}</definedName>
    <definedName name="nn" localSheetId="65" hidden="1">{#N/A,#N/A,FALSE,"PRJCTED QTRLY $'s"}</definedName>
    <definedName name="nn" localSheetId="75" hidden="1">{#N/A,#N/A,FALSE,"PRJCTED QTRLY $'s"}</definedName>
    <definedName name="nn" localSheetId="85" hidden="1">{#N/A,#N/A,FALSE,"PRJCTED QTRLY $'s"}</definedName>
    <definedName name="nn" localSheetId="86" hidden="1">{#N/A,#N/A,FALSE,"PRJCTED QTRLY $'s"}</definedName>
    <definedName name="nn" localSheetId="76" hidden="1">{#N/A,#N/A,FALSE,"PRJCTED QTRLY $'s"}</definedName>
    <definedName name="nn" localSheetId="77" hidden="1">{#N/A,#N/A,FALSE,"PRJCTED QTRLY $'s"}</definedName>
    <definedName name="nn" localSheetId="78" hidden="1">{#N/A,#N/A,FALSE,"PRJCTED QTRLY $'s"}</definedName>
    <definedName name="nn" localSheetId="79" hidden="1">{#N/A,#N/A,FALSE,"PRJCTED QTRLY $'s"}</definedName>
    <definedName name="nn" localSheetId="82" hidden="1">{#N/A,#N/A,FALSE,"PRJCTED QTRLY $'s"}</definedName>
    <definedName name="nn" localSheetId="83" hidden="1">{#N/A,#N/A,FALSE,"PRJCTED QTRLY $'s"}</definedName>
    <definedName name="nn" hidden="1">{#N/A,#N/A,FALSE,"PRJCTED QTRLY $'s"}</definedName>
    <definedName name="NTPC">#REF!</definedName>
    <definedName name="OFET">#REF!</definedName>
    <definedName name="OIP">#REF!</definedName>
    <definedName name="OIR" localSheetId="28">#REF!</definedName>
    <definedName name="OIR" localSheetId="20">#REF!</definedName>
    <definedName name="OIR" localSheetId="21">#REF!</definedName>
    <definedName name="OIR" localSheetId="74">#REF!</definedName>
    <definedName name="OIR">#REF!</definedName>
    <definedName name="OMC" localSheetId="28">#REF!</definedName>
    <definedName name="OMC" localSheetId="20">#REF!</definedName>
    <definedName name="OMC" localSheetId="21">#REF!</definedName>
    <definedName name="OMC" localSheetId="74">#REF!</definedName>
    <definedName name="OMC">#REF!</definedName>
    <definedName name="Operations1">#REF!</definedName>
    <definedName name="Operations2">#REF!</definedName>
    <definedName name="OPTC" localSheetId="28">#REF!</definedName>
    <definedName name="OPTC" localSheetId="20">#REF!</definedName>
    <definedName name="OPTC" localSheetId="21">#REF!</definedName>
    <definedName name="OPTC" localSheetId="54">#REF!</definedName>
    <definedName name="OPTC" localSheetId="74">#REF!</definedName>
    <definedName name="OPTC">#REF!</definedName>
    <definedName name="OSC" localSheetId="28">#REF!</definedName>
    <definedName name="OSC" localSheetId="20">#REF!</definedName>
    <definedName name="OSC" localSheetId="21">#REF!</definedName>
    <definedName name="OSC" localSheetId="74">#REF!</definedName>
    <definedName name="OSC">#REF!</definedName>
    <definedName name="Output_level_1">#REF!</definedName>
    <definedName name="Output_level_3">#REF!</definedName>
    <definedName name="PA" localSheetId="28">#REF!</definedName>
    <definedName name="PA" localSheetId="20">#REF!</definedName>
    <definedName name="PA" localSheetId="21">#REF!</definedName>
    <definedName name="PA" localSheetId="54">#REF!</definedName>
    <definedName name="PA" localSheetId="74">#REF!</definedName>
    <definedName name="PA">#REF!</definedName>
    <definedName name="Pal_Workbook_GUID" hidden="1">"LJ9YVKRJVQ1A1KNUG7XIT5A9"</definedName>
    <definedName name="PEAK2" localSheetId="20">#REF!</definedName>
    <definedName name="PEAK2" localSheetId="21">#REF!</definedName>
    <definedName name="PEAK2" localSheetId="54">#REF!</definedName>
    <definedName name="PEAK2" localSheetId="74">#REF!</definedName>
    <definedName name="PEAK2">#REF!</definedName>
    <definedName name="PEAK3">#REF!</definedName>
    <definedName name="PEAK6" localSheetId="54">#REF!</definedName>
    <definedName name="PEAK6">#REF!</definedName>
    <definedName name="PEAKA">#REF!</definedName>
    <definedName name="Pipe_Length" localSheetId="28">#REF!</definedName>
    <definedName name="Pipe_Length" localSheetId="20">#REF!</definedName>
    <definedName name="Pipe_Length" localSheetId="21">#REF!</definedName>
    <definedName name="Pipe_Length" localSheetId="54">#REF!</definedName>
    <definedName name="Pipe_Length" localSheetId="74">#REF!</definedName>
    <definedName name="Pipe_Length">#REF!</definedName>
    <definedName name="PR">#REF!</definedName>
    <definedName name="_xlnm.Print_Titles" localSheetId="74">'8.12 DRS'!$1:$6</definedName>
    <definedName name="PRt" localSheetId="20">#REF!</definedName>
    <definedName name="PRt" localSheetId="21">#REF!</definedName>
    <definedName name="PRt" localSheetId="54">#REF!</definedName>
    <definedName name="PRt" localSheetId="74">#REF!</definedName>
    <definedName name="PRt">#REF!</definedName>
    <definedName name="PT" comment="Pass through Items" localSheetId="28">#REF!</definedName>
    <definedName name="PT" comment="Pass through Items" localSheetId="20">#REF!</definedName>
    <definedName name="PT" comment="Pass through Items" localSheetId="21">#REF!</definedName>
    <definedName name="PT" comment="Pass through Items" localSheetId="74">#REF!</definedName>
    <definedName name="PT" comment="Pass through Items">#REF!</definedName>
    <definedName name="PTIS">#REF!</definedName>
    <definedName name="PTRA">#REF!</definedName>
    <definedName name="PTt" comment="Pass through Items">#REF!</definedName>
    <definedName name="PTV" localSheetId="28">#REF!</definedName>
    <definedName name="PTV" localSheetId="20">#REF!</definedName>
    <definedName name="PTV" localSheetId="21">#REF!</definedName>
    <definedName name="PTV" localSheetId="54">#REF!</definedName>
    <definedName name="PTV" localSheetId="74">#REF!</definedName>
    <definedName name="PTV">#REF!</definedName>
    <definedName name="PU" localSheetId="28">#REF!</definedName>
    <definedName name="PU" localSheetId="20">#REF!</definedName>
    <definedName name="PU" localSheetId="21">#REF!</definedName>
    <definedName name="PU" localSheetId="74">#REF!</definedName>
    <definedName name="PU">#REF!</definedName>
    <definedName name="PVF" localSheetId="28">#REF!</definedName>
    <definedName name="PVF" localSheetId="20">#REF!</definedName>
    <definedName name="PVF" localSheetId="21">#REF!</definedName>
    <definedName name="PVF" localSheetId="74">#REF!</definedName>
    <definedName name="PVF">#REF!</definedName>
    <definedName name="QDAIR" localSheetId="28">#REF!</definedName>
    <definedName name="QDAIR" localSheetId="20">#REF!</definedName>
    <definedName name="QDAIR" localSheetId="21">#REF!</definedName>
    <definedName name="QDAIR" localSheetId="74">#REF!</definedName>
    <definedName name="QDAIR">#REF!</definedName>
    <definedName name="QDFIR" localSheetId="28">#REF!</definedName>
    <definedName name="QDFIR" localSheetId="20">#REF!</definedName>
    <definedName name="QDFIR" localSheetId="21">#REF!</definedName>
    <definedName name="QDFIR" localSheetId="74">#REF!</definedName>
    <definedName name="QDFIR">#REF!</definedName>
    <definedName name="qs" localSheetId="26" hidden="1">{#N/A,#N/A,FALSE,"PRJCTED MNTHLY QTY's"}</definedName>
    <definedName name="qs" localSheetId="27" hidden="1">{#N/A,#N/A,FALSE,"PRJCTED MNTHLY QTY's"}</definedName>
    <definedName name="qs" localSheetId="28" hidden="1">{#N/A,#N/A,FALSE,"PRJCTED MNTHLY QTY's"}</definedName>
    <definedName name="qs" localSheetId="17" hidden="1">{#N/A,#N/A,FALSE,"PRJCTED MNTHLY QTY's"}</definedName>
    <definedName name="qs" localSheetId="19" hidden="1">{#N/A,#N/A,FALSE,"PRJCTED MNTHLY QTY's"}</definedName>
    <definedName name="qs" localSheetId="20" hidden="1">{#N/A,#N/A,FALSE,"PRJCTED MNTHLY QTY's"}</definedName>
    <definedName name="qs" localSheetId="21" hidden="1">{#N/A,#N/A,FALSE,"PRJCTED MNTHLY QTY's"}</definedName>
    <definedName name="qs" localSheetId="51" hidden="1">{#N/A,#N/A,FALSE,"PRJCTED MNTHLY QTY's"}</definedName>
    <definedName name="qs" localSheetId="43" hidden="1">{#N/A,#N/A,FALSE,"PRJCTED MNTHLY QTY's"}</definedName>
    <definedName name="qs" localSheetId="74" hidden="1">{#N/A,#N/A,FALSE,"PRJCTED MNTHLY QTY's"}</definedName>
    <definedName name="qs" localSheetId="63" hidden="1">{#N/A,#N/A,FALSE,"PRJCTED MNTHLY QTY's"}</definedName>
    <definedName name="qs" localSheetId="64" hidden="1">{#N/A,#N/A,FALSE,"PRJCTED MNTHLY QTY's"}</definedName>
    <definedName name="qs" localSheetId="65" hidden="1">{#N/A,#N/A,FALSE,"PRJCTED MNTHLY QTY's"}</definedName>
    <definedName name="qs" localSheetId="75" hidden="1">{#N/A,#N/A,FALSE,"PRJCTED MNTHLY QTY's"}</definedName>
    <definedName name="qs" localSheetId="85" hidden="1">{#N/A,#N/A,FALSE,"PRJCTED MNTHLY QTY's"}</definedName>
    <definedName name="qs" localSheetId="86" hidden="1">{#N/A,#N/A,FALSE,"PRJCTED MNTHLY QTY's"}</definedName>
    <definedName name="qs" localSheetId="76" hidden="1">{#N/A,#N/A,FALSE,"PRJCTED MNTHLY QTY's"}</definedName>
    <definedName name="qs" localSheetId="77" hidden="1">{#N/A,#N/A,FALSE,"PRJCTED MNTHLY QTY's"}</definedName>
    <definedName name="qs" localSheetId="78" hidden="1">{#N/A,#N/A,FALSE,"PRJCTED MNTHLY QTY's"}</definedName>
    <definedName name="qs" localSheetId="79" hidden="1">{#N/A,#N/A,FALSE,"PRJCTED MNTHLY QTY's"}</definedName>
    <definedName name="qs" localSheetId="82" hidden="1">{#N/A,#N/A,FALSE,"PRJCTED MNTHLY QTY's"}</definedName>
    <definedName name="qs" localSheetId="83" hidden="1">{#N/A,#N/A,FALSE,"PRJCTED MNTHLY QTY's"}</definedName>
    <definedName name="qs" hidden="1">{#N/A,#N/A,FALSE,"PRJCTED MNTHLY QTY's"}</definedName>
    <definedName name="QTFIR" localSheetId="28">#REF!</definedName>
    <definedName name="QTFIR" localSheetId="20">#REF!</definedName>
    <definedName name="QTFIR" localSheetId="21">#REF!</definedName>
    <definedName name="QTFIR" localSheetId="74">#REF!</definedName>
    <definedName name="QTFIR">#REF!</definedName>
    <definedName name="RADD" localSheetId="28">#REF!</definedName>
    <definedName name="RADD" localSheetId="20">#REF!</definedName>
    <definedName name="RADD" localSheetId="21">#REF!</definedName>
    <definedName name="RADD" localSheetId="74">#REF!</definedName>
    <definedName name="RADD">#REF!</definedName>
    <definedName name="RAREnCA" localSheetId="28">#REF!</definedName>
    <definedName name="RAREnCA" localSheetId="20">#REF!</definedName>
    <definedName name="RAREnCA" localSheetId="21">#REF!</definedName>
    <definedName name="RAREnCA" localSheetId="74">#REF!</definedName>
    <definedName name="RAREnCA">#REF!</definedName>
    <definedName name="RB" localSheetId="28">#REF!</definedName>
    <definedName name="RB" localSheetId="20">#REF!</definedName>
    <definedName name="RB" localSheetId="21">#REF!</definedName>
    <definedName name="RB" localSheetId="54">#REF!</definedName>
    <definedName name="RB" localSheetId="74">#REF!</definedName>
    <definedName name="RB">#REF!</definedName>
    <definedName name="RBA">#REF!</definedName>
    <definedName name="RBC" localSheetId="28">#REF!</definedName>
    <definedName name="RBC" localSheetId="20">#REF!</definedName>
    <definedName name="RBC" localSheetId="21">#REF!</definedName>
    <definedName name="RBC" localSheetId="74">#REF!</definedName>
    <definedName name="RBC">#REF!</definedName>
    <definedName name="RBCAP" localSheetId="28">#REF!</definedName>
    <definedName name="RBCAP" localSheetId="20">#REF!</definedName>
    <definedName name="RBCAP" localSheetId="21">#REF!</definedName>
    <definedName name="RBCAP" localSheetId="74">#REF!</definedName>
    <definedName name="RBCAP">#REF!</definedName>
    <definedName name="RBE">#REF!</definedName>
    <definedName name="RBF" localSheetId="28">#REF!</definedName>
    <definedName name="RBF" localSheetId="20">#REF!</definedName>
    <definedName name="RBF" localSheetId="21">#REF!</definedName>
    <definedName name="RBF" localSheetId="74">#REF!</definedName>
    <definedName name="RBF">#REF!</definedName>
    <definedName name="RBIR" localSheetId="28">#REF!</definedName>
    <definedName name="RBIR" localSheetId="20">#REF!</definedName>
    <definedName name="RBIR" localSheetId="21">#REF!</definedName>
    <definedName name="RBIR" localSheetId="74">#REF!</definedName>
    <definedName name="RBIR">#REF!</definedName>
    <definedName name="RBt" localSheetId="28">#REF!</definedName>
    <definedName name="RBt" localSheetId="20">#REF!</definedName>
    <definedName name="RBt" localSheetId="21">#REF!</definedName>
    <definedName name="RBt" localSheetId="54">#REF!</definedName>
    <definedName name="RBt" localSheetId="74">#REF!</definedName>
    <definedName name="RBt">#REF!</definedName>
    <definedName name="RCOM" localSheetId="28">#REF!</definedName>
    <definedName name="RCOM" localSheetId="20">#REF!</definedName>
    <definedName name="RCOM" localSheetId="21">#REF!</definedName>
    <definedName name="RCOM" localSheetId="74">#REF!</definedName>
    <definedName name="RCOM">#REF!</definedName>
    <definedName name="RCOR" localSheetId="28">#REF!</definedName>
    <definedName name="RCOR" localSheetId="20">#REF!</definedName>
    <definedName name="RCOR" localSheetId="21">#REF!</definedName>
    <definedName name="RCOR" localSheetId="74">#REF!</definedName>
    <definedName name="RCOR">#REF!</definedName>
    <definedName name="Regulatory_Year_ending_31st_March_2021" localSheetId="54">#REF!</definedName>
    <definedName name="Regulatory_Year_ending_31st_March_2021">#REF!</definedName>
    <definedName name="RegYear" localSheetId="54">#REF!</definedName>
    <definedName name="RegYear">#REF!</definedName>
    <definedName name="RegYr" localSheetId="28">#REF!</definedName>
    <definedName name="RegYr" localSheetId="54">#REF!</definedName>
    <definedName name="RegYr" localSheetId="74">#REF!</definedName>
    <definedName name="RegYr">#REF!</definedName>
    <definedName name="ReOpenerOutputs" localSheetId="74">#REF!</definedName>
    <definedName name="ReOpenerOutputs">#REF!</definedName>
    <definedName name="RESULTS">#REF!</definedName>
    <definedName name="REV" localSheetId="28">#REF!</definedName>
    <definedName name="REV" localSheetId="20">#REF!</definedName>
    <definedName name="REV" localSheetId="21">#REF!</definedName>
    <definedName name="REV" localSheetId="74">#REF!</definedName>
    <definedName name="REV">#REF!</definedName>
    <definedName name="RFIIR" localSheetId="20">#REF!</definedName>
    <definedName name="RFIIR" localSheetId="21">#REF!</definedName>
    <definedName name="RFIIR" localSheetId="54">#REF!</definedName>
    <definedName name="RFIIR" localSheetId="74">#REF!</definedName>
    <definedName name="RFIIR">#REF!</definedName>
    <definedName name="RI">#REF!</definedName>
    <definedName name="RICOL">#REF!</definedName>
    <definedName name="RIDPA">#REF!</definedName>
    <definedName name="RIDPA1213">#REF!</definedName>
    <definedName name="RIDPA201213">#REF!</definedName>
    <definedName name="RIEC" localSheetId="28">#REF!</definedName>
    <definedName name="RIEC" localSheetId="20">#REF!</definedName>
    <definedName name="RIEC" localSheetId="21">#REF!</definedName>
    <definedName name="RIEC" localSheetId="74">#REF!</definedName>
    <definedName name="RIEC">#REF!</definedName>
    <definedName name="RILEG" localSheetId="20">#REF!</definedName>
    <definedName name="RILEG" localSheetId="21">#REF!</definedName>
    <definedName name="RILEG" localSheetId="54">#REF!</definedName>
    <definedName name="RILEG" localSheetId="74">#REF!</definedName>
    <definedName name="RILEG">#REF!</definedName>
    <definedName name="RILT">#REF!</definedName>
    <definedName name="RIP">#REF!</definedName>
    <definedName name="RiskAfterRecalcMacro" localSheetId="28" hidden="1">"Simulation"</definedName>
    <definedName name="RiskAfterRecalcMacro" localSheetId="74" hidden="1">"Simulation"</definedName>
    <definedName name="RiskAfterRecalcMacro" localSheetId="63" hidden="1">"Simulation"</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localSheetId="28" hidden="1">100</definedName>
    <definedName name="RiskNumIterations" localSheetId="51" hidden="1">10000</definedName>
    <definedName name="RiskNumIterations" localSheetId="74" hidden="1">100</definedName>
    <definedName name="RiskNumIterations" localSheetId="63" hidden="1">100</definedName>
    <definedName name="RiskNumIterations" localSheetId="64" hidden="1">10000</definedName>
    <definedName name="RiskNumIterations" localSheetId="65" hidden="1">10000</definedName>
    <definedName name="RiskNumIterations" localSheetId="75" hidden="1">10000</definedName>
    <definedName name="RiskNumIterations"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localSheetId="28" hidden="1">TRUE</definedName>
    <definedName name="RiskRunAfterRecalcMacro" localSheetId="74" hidden="1">TRUE</definedName>
    <definedName name="RiskRunAfterRecalcMacro" localSheetId="63"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electedCell" hidden="1">"$K$45"</definedName>
    <definedName name="RiskSelectedNameCell1" hidden="1">"$H$45"</definedName>
    <definedName name="RiskSelectedNameCell2" hidden="1">"$D$19"</definedName>
    <definedName name="RiskShowRiskWindowAtEndOfSimulation">TRUE</definedName>
    <definedName name="RiskStandardRecalc" localSheetId="51" hidden="1">2</definedName>
    <definedName name="RiskStandardRecalc" localSheetId="64" hidden="1">2</definedName>
    <definedName name="RiskStandardRecalc" localSheetId="65" hidden="1">2</definedName>
    <definedName name="RiskStandardRecalc" localSheetId="75" hidden="1">2</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localSheetId="28" hidden="1">FALSE</definedName>
    <definedName name="RiskUseMultipleCPUs" localSheetId="74" hidden="1">FALSE</definedName>
    <definedName name="RiskUseMultipleCPUs" localSheetId="63" hidden="1">FALSE</definedName>
    <definedName name="RiskUseMultipleCPUs" hidden="1">TRUE</definedName>
    <definedName name="RIUPA">#REF!</definedName>
    <definedName name="RIUT">#REF!</definedName>
    <definedName name="RLOC" localSheetId="28">#REF!</definedName>
    <definedName name="RLOC" localSheetId="20">#REF!</definedName>
    <definedName name="RLOC" localSheetId="21">#REF!</definedName>
    <definedName name="RLOC" localSheetId="74">#REF!</definedName>
    <definedName name="RLOC">#REF!</definedName>
    <definedName name="RNC" localSheetId="28">#REF!</definedName>
    <definedName name="RNC" localSheetId="20">#REF!</definedName>
    <definedName name="RNC" localSheetId="21">#REF!</definedName>
    <definedName name="RNC" localSheetId="74">#REF!</definedName>
    <definedName name="RNC">#REF!</definedName>
    <definedName name="RNOEC" localSheetId="28">#REF!</definedName>
    <definedName name="RNOEC" localSheetId="20">#REF!</definedName>
    <definedName name="RNOEC" localSheetId="21">#REF!</definedName>
    <definedName name="RNOEC" localSheetId="74">#REF!</definedName>
    <definedName name="RNOEC">#REF!</definedName>
    <definedName name="RNOExC" localSheetId="28">#REF!</definedName>
    <definedName name="RNOExC" localSheetId="20">#REF!</definedName>
    <definedName name="RNOExC" localSheetId="21">#REF!</definedName>
    <definedName name="RNOExC" localSheetId="74">#REF!</definedName>
    <definedName name="RNOExC">#REF!</definedName>
    <definedName name="RODEC" localSheetId="28">#REF!</definedName>
    <definedName name="RODEC" localSheetId="20">#REF!</definedName>
    <definedName name="RODEC" localSheetId="21">#REF!</definedName>
    <definedName name="RODEC" localSheetId="74">#REF!</definedName>
    <definedName name="RODEC">#REF!</definedName>
    <definedName name="RODExC" localSheetId="28">#REF!</definedName>
    <definedName name="RODExC" localSheetId="20">#REF!</definedName>
    <definedName name="RODExC" localSheetId="21">#REF!</definedName>
    <definedName name="RODExC" localSheetId="74">#REF!</definedName>
    <definedName name="RODExC">#REF!</definedName>
    <definedName name="ROPExC" localSheetId="28">#REF!</definedName>
    <definedName name="ROPExC" localSheetId="20">#REF!</definedName>
    <definedName name="ROPExC" localSheetId="21">#REF!</definedName>
    <definedName name="ROPExC" localSheetId="74">#REF!</definedName>
    <definedName name="ROPExC">#REF!</definedName>
    <definedName name="RPIA" localSheetId="28">#REF!</definedName>
    <definedName name="RPIA" localSheetId="20">#REF!</definedName>
    <definedName name="RPIA" localSheetId="21">#REF!</definedName>
    <definedName name="RPIA" localSheetId="74">#REF!</definedName>
    <definedName name="RPIA">#REF!</definedName>
    <definedName name="RPIF" localSheetId="28">#REF!</definedName>
    <definedName name="RPIF" localSheetId="20">#REF!</definedName>
    <definedName name="RPIF" localSheetId="21">#REF!</definedName>
    <definedName name="RPIF" localSheetId="74">#REF!</definedName>
    <definedName name="RPIF">#REF!</definedName>
    <definedName name="Rwvu.CapersView." localSheetId="28" hidden="1">#REF!</definedName>
    <definedName name="Rwvu.CapersView." localSheetId="43" hidden="1">#REF!</definedName>
    <definedName name="Rwvu.CapersView." localSheetId="74" hidden="1">#REF!</definedName>
    <definedName name="Rwvu.CapersView." localSheetId="63" hidden="1">#REF!</definedName>
    <definedName name="Rwvu.CapersView." hidden="1">#REF!</definedName>
    <definedName name="Rwvu.Japan_Capers_Ed_Pub." localSheetId="43" hidden="1">#REF!</definedName>
    <definedName name="Rwvu.Japan_Capers_Ed_Pub." localSheetId="63" hidden="1">#REF!</definedName>
    <definedName name="Rwvu.Japan_Capers_Ed_Pub." hidden="1">#REF!</definedName>
    <definedName name="Rwvu.KJP_CC." localSheetId="63" hidden="1">#REF!</definedName>
    <definedName name="Rwvu.KJP_CC." hidden="1">#REF!</definedName>
    <definedName name="SAFTIRG">#REF!</definedName>
    <definedName name="SAFTIRG1">#REF!</definedName>
    <definedName name="SAFTIRG2">#REF!</definedName>
    <definedName name="SAFTIRG3">#REF!</definedName>
    <definedName name="SAFTIRG4">#REF!</definedName>
    <definedName name="SAFTIRG5">#REF!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C" localSheetId="28">#REF!</definedName>
    <definedName name="SC" localSheetId="20">#REF!</definedName>
    <definedName name="SC" localSheetId="21">#REF!</definedName>
    <definedName name="SC" localSheetId="74">#REF!</definedName>
    <definedName name="SC">#REF!</definedName>
    <definedName name="Scheme_status">#REF!</definedName>
    <definedName name="SCMR" localSheetId="28">#REF!</definedName>
    <definedName name="SCMR" localSheetId="20">#REF!</definedName>
    <definedName name="SCMR" localSheetId="21">#REF!</definedName>
    <definedName name="SCMR" localSheetId="74">#REF!</definedName>
    <definedName name="SCMR">#REF!</definedName>
    <definedName name="SEA">#REF!</definedName>
    <definedName name="SEAPRO">#REF!</definedName>
    <definedName name="select_GDN_name" localSheetId="28">#REF!</definedName>
    <definedName name="select_GDN_name" localSheetId="20">#REF!</definedName>
    <definedName name="select_GDN_name" localSheetId="21">#REF!</definedName>
    <definedName name="select_GDN_name" localSheetId="74">#REF!</definedName>
    <definedName name="select_GDN_name">#REF!</definedName>
    <definedName name="SER">#REF!</definedName>
    <definedName name="SERLIMIT">#REF!</definedName>
    <definedName name="SFI">#REF!</definedName>
    <definedName name="SHCP">#REF!</definedName>
    <definedName name="Shrink" localSheetId="28">#REF!</definedName>
    <definedName name="Shrink" localSheetId="20">#REF!</definedName>
    <definedName name="Shrink" localSheetId="21">#REF!</definedName>
    <definedName name="Shrink" localSheetId="74">#REF!</definedName>
    <definedName name="Shrink">#REF!</definedName>
    <definedName name="ShrinkInc" localSheetId="28">#REF!</definedName>
    <definedName name="ShrinkInc" localSheetId="20">#REF!</definedName>
    <definedName name="ShrinkInc" localSheetId="21">#REF!</definedName>
    <definedName name="ShrinkInc" localSheetId="74">#REF!</definedName>
    <definedName name="ShrinkInc">#REF!</definedName>
    <definedName name="SIFFt" localSheetId="28">#REF!</definedName>
    <definedName name="SIFFt" localSheetId="20">#REF!</definedName>
    <definedName name="SIFFt" localSheetId="21">#REF!</definedName>
    <definedName name="SIFFt" localSheetId="54">#REF!</definedName>
    <definedName name="SIFFt" localSheetId="74">#REF!</definedName>
    <definedName name="SIFFt" localSheetId="86">#REF!</definedName>
    <definedName name="SIFFt">'2.1 Revenue_Interface'!#REF!</definedName>
    <definedName name="SIR" localSheetId="28">#REF!</definedName>
    <definedName name="SIR" localSheetId="20">#REF!</definedName>
    <definedName name="SIR" localSheetId="21">#REF!</definedName>
    <definedName name="SIR" localSheetId="74">#REF!</definedName>
    <definedName name="SIR">#REF!</definedName>
    <definedName name="SIT" localSheetId="28">#REF!</definedName>
    <definedName name="SIT" localSheetId="20">#REF!</definedName>
    <definedName name="SIT" localSheetId="21">#REF!</definedName>
    <definedName name="SIT" localSheetId="74">#REF!</definedName>
    <definedName name="SIT">#REF!</definedName>
    <definedName name="SKPI">#REF!</definedName>
    <definedName name="SKPIC">#REF!</definedName>
    <definedName name="SKPICAP">#REF!</definedName>
    <definedName name="SKPICOL">#REF!</definedName>
    <definedName name="SKPIDPA">#REF!</definedName>
    <definedName name="SKPIPRO">#REF!</definedName>
    <definedName name="SKPIT">#REF!</definedName>
    <definedName name="SKPIUPA">#REF!</definedName>
    <definedName name="SOActualBadDebtcostincurred" localSheetId="54">#REF!</definedName>
    <definedName name="SOActualBadDebtcostincurred" localSheetId="74">#REF!</definedName>
    <definedName name="SOActualBadDebtcostincurred">'2.1 Revenue_Interface'!$AB$57:$AF$57</definedName>
    <definedName name="SOBR" localSheetId="28">#REF!</definedName>
    <definedName name="SOBR" localSheetId="20">#REF!</definedName>
    <definedName name="SOBR" localSheetId="21">#REF!</definedName>
    <definedName name="SOBR" localSheetId="74">#REF!</definedName>
    <definedName name="SOBR">#REF!</definedName>
    <definedName name="SOCDSPt" localSheetId="28">#REF!</definedName>
    <definedName name="SOCDSPt" localSheetId="20">#REF!</definedName>
    <definedName name="SOCDSPt" localSheetId="21">#REF!</definedName>
    <definedName name="SOCDSPt" localSheetId="54">#REF!</definedName>
    <definedName name="SOCDSPt" localSheetId="74">#REF!</definedName>
    <definedName name="SOCDSPt">'2.1 Revenue_Interface'!$AB$52:$AF$52</definedName>
    <definedName name="SOCRITOt" localSheetId="54">#REF!</definedName>
    <definedName name="SOCRITOt" localSheetId="86">#REF!</definedName>
    <definedName name="SOCRITOt">'2.1 Revenue_Interface'!#REF!</definedName>
    <definedName name="SOCRITRAt" localSheetId="28">#REF!</definedName>
    <definedName name="SOCRITRAt" localSheetId="20">#REF!</definedName>
    <definedName name="SOCRITRAt" localSheetId="21">#REF!</definedName>
    <definedName name="SOCRITRAt" localSheetId="54">#REF!</definedName>
    <definedName name="SOCRITRAt" localSheetId="74">#REF!</definedName>
    <definedName name="SOCRITRAt" localSheetId="86">#REF!</definedName>
    <definedName name="SOCRITRAt">'2.1 Revenue_Interface'!#REF!</definedName>
    <definedName name="SOCRITROt" localSheetId="28">#REF!</definedName>
    <definedName name="SOCRITROt" localSheetId="20">#REF!</definedName>
    <definedName name="SOCRITROt" localSheetId="21">#REF!</definedName>
    <definedName name="SOCRITROt" localSheetId="54">#REF!</definedName>
    <definedName name="SOCRITROt" localSheetId="74">#REF!</definedName>
    <definedName name="SOCRITROt" localSheetId="86">#REF!</definedName>
    <definedName name="SOCRITROt">'2.1 Revenue_Interface'!#REF!</definedName>
    <definedName name="SOCROTOt" localSheetId="54">#REF!</definedName>
    <definedName name="SOCROTOt" localSheetId="86">#REF!</definedName>
    <definedName name="SOCROTOt">'2.1 Revenue_Interface'!#REF!</definedName>
    <definedName name="SOCROTRAt" localSheetId="28">#REF!</definedName>
    <definedName name="SOCROTRAt" localSheetId="20">#REF!</definedName>
    <definedName name="SOCROTRAt" localSheetId="21">#REF!</definedName>
    <definedName name="SOCROTRAt" localSheetId="54">#REF!</definedName>
    <definedName name="SOCROTRAt" localSheetId="74">#REF!</definedName>
    <definedName name="SOCROTRAt" localSheetId="86">#REF!</definedName>
    <definedName name="SOCROTRAt">'2.1 Revenue_Interface'!#REF!</definedName>
    <definedName name="SOCROTROt" localSheetId="28">#REF!</definedName>
    <definedName name="SOCROTROt" localSheetId="20">#REF!</definedName>
    <definedName name="SOCROTROt" localSheetId="21">#REF!</definedName>
    <definedName name="SOCROTROt" localSheetId="54">#REF!</definedName>
    <definedName name="SOCROTROt" localSheetId="74">#REF!</definedName>
    <definedName name="SOCROTROt" localSheetId="86">#REF!</definedName>
    <definedName name="SOCROTROt">'2.1 Revenue_Interface'!#REF!</definedName>
    <definedName name="SOEMR">#REF!</definedName>
    <definedName name="SOEMRCO">#REF!</definedName>
    <definedName name="SOEMRDRI" localSheetId="20">#REF!</definedName>
    <definedName name="SOEMRDRI" localSheetId="21">#REF!</definedName>
    <definedName name="SOEMRDRI" localSheetId="54">#REF!</definedName>
    <definedName name="SOEMRDRI" localSheetId="74">#REF!</definedName>
    <definedName name="SOEMRDRI">#REF!</definedName>
    <definedName name="SOEMRINC">#REF!</definedName>
    <definedName name="SOFIOCOt" localSheetId="54">#REF!</definedName>
    <definedName name="SOFIOCOt" localSheetId="86">#REF!</definedName>
    <definedName name="SOFIOCOt">'2.1 Revenue_Interface'!#REF!</definedName>
    <definedName name="SOFIOCRAt" localSheetId="28">#REF!</definedName>
    <definedName name="SOFIOCRAt" localSheetId="20">#REF!</definedName>
    <definedName name="SOFIOCRAt" localSheetId="21">#REF!</definedName>
    <definedName name="SOFIOCRAt" localSheetId="54">#REF!</definedName>
    <definedName name="SOFIOCRAt" localSheetId="74">#REF!</definedName>
    <definedName name="SOFIOCRAt" localSheetId="86">#REF!</definedName>
    <definedName name="SOFIOCRAt">'2.1 Revenue_Interface'!#REF!</definedName>
    <definedName name="SOFIOCROt" localSheetId="28">#REF!</definedName>
    <definedName name="SOFIOCROt" localSheetId="20">#REF!</definedName>
    <definedName name="SOFIOCROt" localSheetId="21">#REF!</definedName>
    <definedName name="SOFIOCROt" localSheetId="54">#REF!</definedName>
    <definedName name="SOFIOCROt" localSheetId="74">#REF!</definedName>
    <definedName name="SOFIOCROt" localSheetId="86">#REF!</definedName>
    <definedName name="SOFIOCROt">'2.1 Revenue_Interface'!#REF!</definedName>
    <definedName name="SOI" localSheetId="20">#REF!</definedName>
    <definedName name="SOI" localSheetId="21">#REF!</definedName>
    <definedName name="SOI" localSheetId="74">#REF!</definedName>
    <definedName name="SOI">#REF!</definedName>
    <definedName name="SOInterestincomeaccruedadjustment" localSheetId="28">#REF!</definedName>
    <definedName name="SOInterestincomeaccruedadjustment" localSheetId="20">#REF!</definedName>
    <definedName name="SOInterestincomeaccruedadjustment" localSheetId="21">#REF!</definedName>
    <definedName name="SOInterestincomeaccruedadjustment" localSheetId="54">#REF!</definedName>
    <definedName name="SOInterestincomeaccruedadjustment" localSheetId="74">#REF!</definedName>
    <definedName name="SOInterestincomeaccruedadjustment">'2.1 Revenue_Interface'!$AB$56:$AF$56</definedName>
    <definedName name="SOK" localSheetId="28">#REF!</definedName>
    <definedName name="SOK" localSheetId="20">#REF!</definedName>
    <definedName name="SOK" localSheetId="21">#REF!</definedName>
    <definedName name="SOK" localSheetId="74">#REF!</definedName>
    <definedName name="SOK">#REF!</definedName>
    <definedName name="SOMOD" localSheetId="28">#REF!</definedName>
    <definedName name="SOMOD" localSheetId="20">#REF!</definedName>
    <definedName name="SOMOD" localSheetId="21">#REF!</definedName>
    <definedName name="SOMOD" localSheetId="74">#REF!</definedName>
    <definedName name="SOMOD">#REF!</definedName>
    <definedName name="SOMR" localSheetId="28">#REF!</definedName>
    <definedName name="SOMR" localSheetId="20">#REF!</definedName>
    <definedName name="SOMR" localSheetId="21">#REF!</definedName>
    <definedName name="SOMR" localSheetId="74">#REF!</definedName>
    <definedName name="SOMR">#REF!</definedName>
    <definedName name="SONOITt" localSheetId="54">#REF!</definedName>
    <definedName name="SONOITt" localSheetId="86">#REF!</definedName>
    <definedName name="SONOITt">'2.1 Revenue_Interface'!#REF!</definedName>
    <definedName name="SONZOt" localSheetId="54">#REF!</definedName>
    <definedName name="SONZOt" localSheetId="86">#REF!</definedName>
    <definedName name="SONZOt">'2.1 Revenue_Interface'!#REF!</definedName>
    <definedName name="SONZROt" localSheetId="28">#REF!</definedName>
    <definedName name="SONZROt" localSheetId="20">#REF!</definedName>
    <definedName name="SONZROt" localSheetId="21">#REF!</definedName>
    <definedName name="SONZROt" localSheetId="54">#REF!</definedName>
    <definedName name="SONZROt" localSheetId="74">#REF!</definedName>
    <definedName name="SONZROt" localSheetId="86">#REF!</definedName>
    <definedName name="SONZROt">'2.1 Revenue_Interface'!#REF!</definedName>
    <definedName name="SOOIRC" localSheetId="28">#REF!</definedName>
    <definedName name="SOOIRC" localSheetId="20">#REF!</definedName>
    <definedName name="SOOIRC" localSheetId="21">#REF!</definedName>
    <definedName name="SOOIRC" localSheetId="74">#REF!</definedName>
    <definedName name="SOOIRC">#REF!</definedName>
    <definedName name="SOProvisionalBadDebtcost" localSheetId="28">#REF!</definedName>
    <definedName name="SOProvisionalBadDebtcost" localSheetId="20">#REF!</definedName>
    <definedName name="SOProvisionalBadDebtcost" localSheetId="21">#REF!</definedName>
    <definedName name="SOProvisionalBadDebtcost" localSheetId="54">#REF!</definedName>
    <definedName name="SOProvisionalBadDebtcost" localSheetId="74">#REF!</definedName>
    <definedName name="SOProvisionalBadDebtcost">'2.1 Revenue_Interface'!$AB$56:$AF$56</definedName>
    <definedName name="SOPU" localSheetId="28">#REF!</definedName>
    <definedName name="SOPU" localSheetId="20">#REF!</definedName>
    <definedName name="SOPU" localSheetId="21">#REF!</definedName>
    <definedName name="SOPU" localSheetId="74">#REF!</definedName>
    <definedName name="SOPU">#REF!</definedName>
    <definedName name="SOREntc" localSheetId="28">#REF!</definedName>
    <definedName name="SOREntc" localSheetId="20">#REF!</definedName>
    <definedName name="SOREntc" localSheetId="21">#REF!</definedName>
    <definedName name="SOREntc" localSheetId="74">#REF!</definedName>
    <definedName name="SOREntc">#REF!</definedName>
    <definedName name="SOREV">#REF!</definedName>
    <definedName name="SORExC" localSheetId="28">#REF!</definedName>
    <definedName name="SORExC" localSheetId="20">#REF!</definedName>
    <definedName name="SORExC" localSheetId="21">#REF!</definedName>
    <definedName name="SORExC" localSheetId="74">#REF!</definedName>
    <definedName name="SORExC">#REF!</definedName>
    <definedName name="SOSOACO" localSheetId="28">#REF!</definedName>
    <definedName name="SOSOACO" localSheetId="20">#REF!</definedName>
    <definedName name="SOSOACO" localSheetId="21">#REF!</definedName>
    <definedName name="SOSOACO" localSheetId="54">#REF!</definedName>
    <definedName name="SOSOACO" localSheetId="74">#REF!</definedName>
    <definedName name="SOSOACO" localSheetId="86">#REF!</definedName>
    <definedName name="SOSOACO">'2.1 Revenue_Interface'!$AB$30:$AF$30</definedName>
    <definedName name="SOSOANC" localSheetId="28">#REF!</definedName>
    <definedName name="SOSOANC" localSheetId="20">#REF!</definedName>
    <definedName name="SOSOANC" localSheetId="21">#REF!</definedName>
    <definedName name="SOSOANC" localSheetId="54">#REF!</definedName>
    <definedName name="SOSOANC" localSheetId="74">#REF!</definedName>
    <definedName name="SOSOANC" localSheetId="86">#REF!</definedName>
    <definedName name="SOSOANC">'2.1 Revenue_Interface'!$AB$29:$AF$29</definedName>
    <definedName name="SOSOEDEt" localSheetId="28">#REF!</definedName>
    <definedName name="SOSOEDEt" localSheetId="20">#REF!</definedName>
    <definedName name="SOSOEDEt" localSheetId="21">#REF!</definedName>
    <definedName name="SOSOEDEt" localSheetId="54">#REF!</definedName>
    <definedName name="SOSOEDEt" localSheetId="74">#REF!</definedName>
    <definedName name="SOSOEDEt">'2.1 Revenue_Interface'!$AB$53:$AF$53</definedName>
    <definedName name="SOSORBDt" localSheetId="28">#REF!</definedName>
    <definedName name="SOSORBDt" localSheetId="20">#REF!</definedName>
    <definedName name="SOSORBDt" localSheetId="21">#REF!</definedName>
    <definedName name="SOSORBDt" localSheetId="54">#REF!</definedName>
    <definedName name="SOSORBDt" localSheetId="74">#REF!</definedName>
    <definedName name="SOSORBDt">'2.1 Revenue_Interface'!$AB$59:$AF$59</definedName>
    <definedName name="SOTRU">#REF!</definedName>
    <definedName name="SOURCE">#REF!</definedName>
    <definedName name="SS" localSheetId="20">#REF!</definedName>
    <definedName name="SS" localSheetId="21">#REF!</definedName>
    <definedName name="SS" localSheetId="54">#REF!</definedName>
    <definedName name="SS" localSheetId="74">#REF!</definedName>
    <definedName name="SS">#REF!</definedName>
    <definedName name="SSC">#REF!</definedName>
    <definedName name="SSCAP">#REF!</definedName>
    <definedName name="SSCOL">#REF!</definedName>
    <definedName name="SSDPA">#REF!</definedName>
    <definedName name="SSI">#REF!</definedName>
    <definedName name="SSO" localSheetId="28">#REF!</definedName>
    <definedName name="SSO" localSheetId="20">#REF!</definedName>
    <definedName name="SSO" localSheetId="21">#REF!</definedName>
    <definedName name="SSO" localSheetId="54">#REF!</definedName>
    <definedName name="SSO" localSheetId="74">#REF!</definedName>
    <definedName name="SSO">#REF!</definedName>
    <definedName name="SSPRO">#REF!</definedName>
    <definedName name="SSS" localSheetId="28">#REF!</definedName>
    <definedName name="SSS" localSheetId="20">#REF!</definedName>
    <definedName name="SSS" localSheetId="21">#REF!</definedName>
    <definedName name="SSS" localSheetId="54">#REF!</definedName>
    <definedName name="SSS" localSheetId="74">#REF!</definedName>
    <definedName name="SSS">#REF!</definedName>
    <definedName name="SSSAF" localSheetId="28">#REF!</definedName>
    <definedName name="SSSAF" localSheetId="20">#REF!</definedName>
    <definedName name="SSSAF" localSheetId="21">#REF!</definedName>
    <definedName name="SSSAF" localSheetId="54">#REF!</definedName>
    <definedName name="SSSAF" localSheetId="74">#REF!</definedName>
    <definedName name="SSSAF">#REF!</definedName>
    <definedName name="SSSCAP">#REF!</definedName>
    <definedName name="SSSCOL">#REF!</definedName>
    <definedName name="SSSDPA">#REF!</definedName>
    <definedName name="SSSP">#REF!</definedName>
    <definedName name="SSSPRO">#REF!</definedName>
    <definedName name="SSST">#REF!</definedName>
    <definedName name="SSSUPA">#REF!</definedName>
    <definedName name="SST">#REF!</definedName>
    <definedName name="SSUPA">#REF!</definedName>
    <definedName name="STAT_HEADERS">#REF!</definedName>
    <definedName name="Status">#REF!</definedName>
    <definedName name="STIP" localSheetId="28">#REF!</definedName>
    <definedName name="STIP" localSheetId="20">#REF!</definedName>
    <definedName name="STIP" localSheetId="21">#REF!</definedName>
    <definedName name="STIP" localSheetId="74">#REF!</definedName>
    <definedName name="STIP">#REF!</definedName>
    <definedName name="SubTIRG">#REF!</definedName>
    <definedName name="Sum_Length" localSheetId="28">#REF!</definedName>
    <definedName name="Sum_Length" localSheetId="20">#REF!</definedName>
    <definedName name="Sum_Length" localSheetId="21">#REF!</definedName>
    <definedName name="Sum_Length" localSheetId="54">#REF!</definedName>
    <definedName name="Sum_Length" localSheetId="74">#REF!</definedName>
    <definedName name="Sum_Length">#REF!</definedName>
    <definedName name="SUMMARY">#REF!</definedName>
    <definedName name="Swvu.CapersView." localSheetId="28" hidden="1">#REF!</definedName>
    <definedName name="Swvu.CapersView." localSheetId="20" hidden="1">#REF!</definedName>
    <definedName name="Swvu.CapersView." localSheetId="21" hidden="1">#REF!</definedName>
    <definedName name="Swvu.CapersView." localSheetId="54" hidden="1">#REF!</definedName>
    <definedName name="Swvu.CapersView." localSheetId="74" hidden="1">#REF!</definedName>
    <definedName name="Swvu.CapersView." localSheetId="63" hidden="1">#REF!</definedName>
    <definedName name="Swvu.CapersView." hidden="1">#REF!</definedName>
    <definedName name="Swvu.Japan_Capers_Ed_Pub." localSheetId="28" hidden="1">#REF!</definedName>
    <definedName name="Swvu.Japan_Capers_Ed_Pub." localSheetId="43" hidden="1">#REF!</definedName>
    <definedName name="Swvu.Japan_Capers_Ed_Pub." localSheetId="74" hidden="1">#REF!</definedName>
    <definedName name="Swvu.Japan_Capers_Ed_Pub." localSheetId="63" hidden="1">#REF!</definedName>
    <definedName name="Swvu.Japan_Capers_Ed_Pub." hidden="1">#REF!</definedName>
    <definedName name="Swvu.KJP_CC." localSheetId="43" hidden="1">#REF!</definedName>
    <definedName name="Swvu.KJP_CC." localSheetId="63" hidden="1">#REF!</definedName>
    <definedName name="Swvu.KJP_CC." hidden="1">#REF!</definedName>
    <definedName name="TA" localSheetId="28">#REF!</definedName>
    <definedName name="TA" localSheetId="20">#REF!</definedName>
    <definedName name="TA" localSheetId="21">#REF!</definedName>
    <definedName name="TA" localSheetId="74">#REF!</definedName>
    <definedName name="TA">#REF!</definedName>
    <definedName name="TERM" localSheetId="28">#REF!</definedName>
    <definedName name="TERM" localSheetId="20">#REF!</definedName>
    <definedName name="TERM" localSheetId="21">#REF!</definedName>
    <definedName name="TERM" localSheetId="54">#REF!</definedName>
    <definedName name="TERM" localSheetId="74">#REF!</definedName>
    <definedName name="TERM">#REF!</definedName>
    <definedName name="TERMt">#REF!</definedName>
    <definedName name="Tier_Lookup" localSheetId="28">#REF!</definedName>
    <definedName name="Tier_Lookup" localSheetId="20">#REF!</definedName>
    <definedName name="Tier_Lookup" localSheetId="21">#REF!</definedName>
    <definedName name="Tier_Lookup" localSheetId="54">#REF!</definedName>
    <definedName name="Tier_Lookup" localSheetId="74">#REF!</definedName>
    <definedName name="Tier_Lookup">#REF!</definedName>
    <definedName name="TIRG">#REF!</definedName>
    <definedName name="TIRGINCADJ">#REF!</definedName>
    <definedName name="TIRGIncAdj2">#REF!</definedName>
    <definedName name="TIRGIncAdj3">#REF!</definedName>
    <definedName name="TIRGIncAdj4">#REF!</definedName>
    <definedName name="TIRGIncAdj5">#REF!</definedName>
    <definedName name="TIS">#REF!</definedName>
    <definedName name="TNR">#REF!</definedName>
    <definedName name="TO">#REF!</definedName>
    <definedName name="TOACO" localSheetId="28">#REF!</definedName>
    <definedName name="TOACO" localSheetId="20">#REF!</definedName>
    <definedName name="TOACO" localSheetId="21">#REF!</definedName>
    <definedName name="TOACO" localSheetId="54">#REF!</definedName>
    <definedName name="TOACO" localSheetId="74">#REF!</definedName>
    <definedName name="TOACO" localSheetId="86">#REF!</definedName>
    <definedName name="TOACO">'2.1 Revenue_Interface'!$AB$14:$AF$14</definedName>
    <definedName name="TOACOU" localSheetId="28">#REF!</definedName>
    <definedName name="TOACOU" localSheetId="20">#REF!</definedName>
    <definedName name="TOACOU" localSheetId="21">#REF!</definedName>
    <definedName name="TOACOU" localSheetId="54">#REF!</definedName>
    <definedName name="TOACOU" localSheetId="74">#REF!</definedName>
    <definedName name="TOACOU" localSheetId="86">#REF!</definedName>
    <definedName name="TOACOU">'2.1 Revenue_Interface'!$AB$21:$AF$21</definedName>
    <definedName name="TOActualBadDebtcostincurred" localSheetId="28">#REF!</definedName>
    <definedName name="TOActualBadDebtcostincurred" localSheetId="20">#REF!</definedName>
    <definedName name="TOActualBadDebtcostincurred" localSheetId="21">#REF!</definedName>
    <definedName name="TOActualBadDebtcostincurred" localSheetId="54">#REF!</definedName>
    <definedName name="TOActualBadDebtcostincurred" localSheetId="74">#REF!</definedName>
    <definedName name="TOActualBadDebtcostincurred">'2.1 Revenue_Interface'!$AB$42:$AF$42</definedName>
    <definedName name="TOActualbusinessmileageemissions" localSheetId="28">#REF!</definedName>
    <definedName name="TOActualbusinessmileageemissions" localSheetId="20">#REF!</definedName>
    <definedName name="TOActualbusinessmileageemissions" localSheetId="21">#REF!</definedName>
    <definedName name="TOActualbusinessmileageemissions" localSheetId="54">#REF!</definedName>
    <definedName name="TOActualbusinessmileageemissions" localSheetId="74">#REF!</definedName>
    <definedName name="TOActualbusinessmileageemissions" localSheetId="86">#REF!</definedName>
    <definedName name="TOActualbusinessmileageemissions">'2.1 Revenue_Interface'!$AB$66:$AF$66</definedName>
    <definedName name="TOActualEnvironmentalValue" localSheetId="28">#REF!</definedName>
    <definedName name="TOActualEnvironmentalValue" localSheetId="20">#REF!</definedName>
    <definedName name="TOActualEnvironmentalValue" localSheetId="21">#REF!</definedName>
    <definedName name="TOActualEnvironmentalValue" localSheetId="54">#REF!</definedName>
    <definedName name="TOActualEnvironmentalValue" localSheetId="74">#REF!</definedName>
    <definedName name="TOActualEnvironmentalValue" localSheetId="86">#REF!</definedName>
    <definedName name="TOActualEnvironmentalValue">'2.1 Revenue_Interface'!$AB$73:$AF$73</definedName>
    <definedName name="TOActualofficewaste" localSheetId="28">#REF!</definedName>
    <definedName name="TOActualofficewaste" localSheetId="20">#REF!</definedName>
    <definedName name="TOActualofficewaste" localSheetId="21">#REF!</definedName>
    <definedName name="TOActualofficewaste" localSheetId="54">#REF!</definedName>
    <definedName name="TOActualofficewaste" localSheetId="74">#REF!</definedName>
    <definedName name="TOActualofficewaste" localSheetId="86">#REF!</definedName>
    <definedName name="TOActualofficewaste">'2.1 Revenue_Interface'!$AB$69:$AF$69</definedName>
    <definedName name="TOActualoperationaltransportemissions" localSheetId="28">#REF!</definedName>
    <definedName name="TOActualoperationaltransportemissions" localSheetId="20">#REF!</definedName>
    <definedName name="TOActualoperationaltransportemissions" localSheetId="21">#REF!</definedName>
    <definedName name="TOActualoperationaltransportemissions" localSheetId="54">#REF!</definedName>
    <definedName name="TOActualoperationaltransportemissions" localSheetId="74">#REF!</definedName>
    <definedName name="TOActualoperationaltransportemissions" localSheetId="86">#REF!</definedName>
    <definedName name="TOActualoperationaltransportemissions">'2.1 Revenue_Interface'!$AB$65:$AF$65</definedName>
    <definedName name="TOActualwateruse" localSheetId="28">#REF!</definedName>
    <definedName name="TOActualwateruse" localSheetId="20">#REF!</definedName>
    <definedName name="TOActualwateruse" localSheetId="21">#REF!</definedName>
    <definedName name="TOActualwateruse" localSheetId="54">#REF!</definedName>
    <definedName name="TOActualwateruse" localSheetId="74">#REF!</definedName>
    <definedName name="TOActualwateruse" localSheetId="86">#REF!</definedName>
    <definedName name="TOActualwateruse">'2.1 Revenue_Interface'!$AB$70:$AF$70</definedName>
    <definedName name="TOAHt" localSheetId="54">#REF!</definedName>
    <definedName name="TOAHt" localSheetId="86">#REF!</definedName>
    <definedName name="TOAHt">'2.1 Revenue_Interface'!#REF!</definedName>
    <definedName name="TOAIO" localSheetId="28">#REF!</definedName>
    <definedName name="TOAIO" localSheetId="20">#REF!</definedName>
    <definedName name="TOAIO" localSheetId="21">#REF!</definedName>
    <definedName name="TOAIO" localSheetId="54">#REF!</definedName>
    <definedName name="TOAIO" localSheetId="74">#REF!</definedName>
    <definedName name="TOAIO" localSheetId="86">#REF!</definedName>
    <definedName name="TOAIO">'2.1 Revenue_Interface'!$AB$15:$AF$15</definedName>
    <definedName name="TOAIOU" localSheetId="28">#REF!</definedName>
    <definedName name="TOAIOU" localSheetId="20">#REF!</definedName>
    <definedName name="TOAIOU" localSheetId="21">#REF!</definedName>
    <definedName name="TOAIOU" localSheetId="54">#REF!</definedName>
    <definedName name="TOAIOU" localSheetId="74">#REF!</definedName>
    <definedName name="TOAIOU" localSheetId="86">#REF!</definedName>
    <definedName name="TOAIOU">'2.1 Revenue_Interface'!$AB$22:$AF$22</definedName>
    <definedName name="TOALC" localSheetId="28">#REF!</definedName>
    <definedName name="TOALC" localSheetId="20">#REF!</definedName>
    <definedName name="TOALC" localSheetId="21">#REF!</definedName>
    <definedName name="TOALC" localSheetId="54">#REF!</definedName>
    <definedName name="TOALC" localSheetId="74">#REF!</definedName>
    <definedName name="TOALC" localSheetId="86">#REF!</definedName>
    <definedName name="TOALC">'2.1 Revenue_Interface'!$AB$11:$AF$11</definedName>
    <definedName name="TOALCU" localSheetId="28">#REF!</definedName>
    <definedName name="TOALCU" localSheetId="20">#REF!</definedName>
    <definedName name="TOALCU" localSheetId="21">#REF!</definedName>
    <definedName name="TOALCU" localSheetId="54">#REF!</definedName>
    <definedName name="TOALCU" localSheetId="74">#REF!</definedName>
    <definedName name="TOALCU" localSheetId="86">#REF!</definedName>
    <definedName name="TOALCU">'2.1 Revenue_Interface'!$AB$18:$AF$18</definedName>
    <definedName name="TOALTt" localSheetId="28">#REF!</definedName>
    <definedName name="TOALTt" localSheetId="20">#REF!</definedName>
    <definedName name="TOALTt" localSheetId="21">#REF!</definedName>
    <definedName name="TOALTt" localSheetId="54">#REF!</definedName>
    <definedName name="TOALTt" localSheetId="74">#REF!</definedName>
    <definedName name="TOALTt">'2.1 Revenue_Interface'!$AB$48:$AF$48</definedName>
    <definedName name="TOANC" localSheetId="28">#REF!</definedName>
    <definedName name="TOANC" localSheetId="20">#REF!</definedName>
    <definedName name="TOANC" localSheetId="21">#REF!</definedName>
    <definedName name="TOANC" localSheetId="54">#REF!</definedName>
    <definedName name="TOANC" localSheetId="74">#REF!</definedName>
    <definedName name="TOANC" localSheetId="86">#REF!</definedName>
    <definedName name="TOANC">'2.1 Revenue_Interface'!$AB$16:$AF$16</definedName>
    <definedName name="TOANCU" localSheetId="28">#REF!</definedName>
    <definedName name="TOANCU" localSheetId="20">#REF!</definedName>
    <definedName name="TOANCU" localSheetId="21">#REF!</definedName>
    <definedName name="TOANCU" localSheetId="54">#REF!</definedName>
    <definedName name="TOANCU" localSheetId="74">#REF!</definedName>
    <definedName name="TOANCU" localSheetId="86">#REF!</definedName>
    <definedName name="TOANCU">'2.1 Revenue_Interface'!$AB$23:$AF$23</definedName>
    <definedName name="TOAOC" localSheetId="28">#REF!</definedName>
    <definedName name="TOAOC" localSheetId="20">#REF!</definedName>
    <definedName name="TOAOC" localSheetId="21">#REF!</definedName>
    <definedName name="TOAOC" localSheetId="54">#REF!</definedName>
    <definedName name="TOAOC" localSheetId="74">#REF!</definedName>
    <definedName name="TOAOC" localSheetId="86">#REF!</definedName>
    <definedName name="TOAOC">'2.1 Revenue_Interface'!$AB$13:$AF$13</definedName>
    <definedName name="TOAOCU" localSheetId="28">#REF!</definedName>
    <definedName name="TOAOCU" localSheetId="20">#REF!</definedName>
    <definedName name="TOAOCU" localSheetId="21">#REF!</definedName>
    <definedName name="TOAOCU" localSheetId="54">#REF!</definedName>
    <definedName name="TOAOCU" localSheetId="74">#REF!</definedName>
    <definedName name="TOAOCU" localSheetId="86">#REF!</definedName>
    <definedName name="TOAOCU">'2.1 Revenue_Interface'!$AB$20:$AF$20</definedName>
    <definedName name="TOARC" localSheetId="28">#REF!</definedName>
    <definedName name="TOARC" localSheetId="20">#REF!</definedName>
    <definedName name="TOARC" localSheetId="21">#REF!</definedName>
    <definedName name="TOARC" localSheetId="54">#REF!</definedName>
    <definedName name="TOARC" localSheetId="74">#REF!</definedName>
    <definedName name="TOARC" localSheetId="86">#REF!</definedName>
    <definedName name="TOARC">'2.1 Revenue_Interface'!$AB$12:$AF$12</definedName>
    <definedName name="TOARCU" localSheetId="28">#REF!</definedName>
    <definedName name="TOARCU" localSheetId="20">#REF!</definedName>
    <definedName name="TOARCU" localSheetId="21">#REF!</definedName>
    <definedName name="TOARCU" localSheetId="54">#REF!</definedName>
    <definedName name="TOARCU" localSheetId="74">#REF!</definedName>
    <definedName name="TOARCU" localSheetId="86">#REF!</definedName>
    <definedName name="TOARCU">'2.1 Revenue_Interface'!$AB$19:$AF$19</definedName>
    <definedName name="TOBPDt" localSheetId="28">#REF!</definedName>
    <definedName name="TOBPDt" localSheetId="20">#REF!</definedName>
    <definedName name="TOBPDt" localSheetId="21">#REF!</definedName>
    <definedName name="TOBPDt" localSheetId="54">#REF!</definedName>
    <definedName name="TOBPDt" localSheetId="74">#REF!</definedName>
    <definedName name="TOBPDt">'2.1 Revenue_Interface'!$AB$46:$AF$46</definedName>
    <definedName name="TOBTROt" localSheetId="54">#REF!</definedName>
    <definedName name="TOBTROt" localSheetId="86">#REF!</definedName>
    <definedName name="TOBTROt">'2.1 Revenue_Interface'!#REF!</definedName>
    <definedName name="TOBTRRAt" localSheetId="28">#REF!</definedName>
    <definedName name="TOBTRRAt" localSheetId="20">#REF!</definedName>
    <definedName name="TOBTRRAt" localSheetId="21">#REF!</definedName>
    <definedName name="TOBTRRAt" localSheetId="54">#REF!</definedName>
    <definedName name="TOBTRRAt" localSheetId="74">#REF!</definedName>
    <definedName name="TOBTRRAt" localSheetId="86">#REF!</definedName>
    <definedName name="TOBTRRAt">'2.1 Revenue_Interface'!#REF!</definedName>
    <definedName name="TOBTRROt" localSheetId="28">#REF!</definedName>
    <definedName name="TOBTRROt" localSheetId="20">#REF!</definedName>
    <definedName name="TOBTRROt" localSheetId="21">#REF!</definedName>
    <definedName name="TOBTRROt" localSheetId="54">#REF!</definedName>
    <definedName name="TOBTRROt" localSheetId="74">#REF!</definedName>
    <definedName name="TOBTRROt" localSheetId="86">#REF!</definedName>
    <definedName name="TOBTRROt">'2.1 Revenue_Interface'!#REF!</definedName>
    <definedName name="TOCAMt" localSheetId="54">#REF!</definedName>
    <definedName name="TOCAMt" localSheetId="86">#REF!</definedName>
    <definedName name="TOCAMt">'2.1 Revenue_Interface'!#REF!</definedName>
    <definedName name="TOCEPOt" localSheetId="54">#REF!</definedName>
    <definedName name="TOCEPOt" localSheetId="86">#REF!</definedName>
    <definedName name="TOCEPOt">'2.1 Revenue_Interface'!#REF!</definedName>
    <definedName name="TOCEPRAt" localSheetId="28">#REF!</definedName>
    <definedName name="TOCEPRAt" localSheetId="20">#REF!</definedName>
    <definedName name="TOCEPRAt" localSheetId="21">#REF!</definedName>
    <definedName name="TOCEPRAt" localSheetId="54">#REF!</definedName>
    <definedName name="TOCEPRAt" localSheetId="74">#REF!</definedName>
    <definedName name="TOCEPRAt" localSheetId="86">#REF!</definedName>
    <definedName name="TOCEPRAt">'2.1 Revenue_Interface'!#REF!</definedName>
    <definedName name="TOCEPROt" localSheetId="28">#REF!</definedName>
    <definedName name="TOCEPROt" localSheetId="20">#REF!</definedName>
    <definedName name="TOCEPROt" localSheetId="21">#REF!</definedName>
    <definedName name="TOCEPROt" localSheetId="54">#REF!</definedName>
    <definedName name="TOCEPROt" localSheetId="74">#REF!</definedName>
    <definedName name="TOCEPROt" localSheetId="86">#REF!</definedName>
    <definedName name="TOCEPROt">'2.1 Revenue_Interface'!#REF!</definedName>
    <definedName name="TOCRITOt" localSheetId="54">#REF!</definedName>
    <definedName name="TOCRITOt" localSheetId="86">#REF!</definedName>
    <definedName name="TOCRITOt">'2.1 Revenue_Interface'!#REF!</definedName>
    <definedName name="TOCRITRAt" localSheetId="28">#REF!</definedName>
    <definedName name="TOCRITRAt" localSheetId="20">#REF!</definedName>
    <definedName name="TOCRITRAt" localSheetId="21">#REF!</definedName>
    <definedName name="TOCRITRAt" localSheetId="54">#REF!</definedName>
    <definedName name="TOCRITRAt" localSheetId="74">#REF!</definedName>
    <definedName name="TOCRITRAt" localSheetId="86">#REF!</definedName>
    <definedName name="TOCRITRAt">'2.1 Revenue_Interface'!#REF!</definedName>
    <definedName name="TOCRITROt" localSheetId="28">#REF!</definedName>
    <definedName name="TOCRITROt" localSheetId="20">#REF!</definedName>
    <definedName name="TOCRITROt" localSheetId="21">#REF!</definedName>
    <definedName name="TOCRITROt" localSheetId="54">#REF!</definedName>
    <definedName name="TOCRITROt" localSheetId="74">#REF!</definedName>
    <definedName name="TOCRITROt" localSheetId="86">#REF!</definedName>
    <definedName name="TOCRITROt">'2.1 Revenue_Interface'!#REF!</definedName>
    <definedName name="TOCROTOt" localSheetId="54">#REF!</definedName>
    <definedName name="TOCROTOt" localSheetId="86">#REF!</definedName>
    <definedName name="TOCROTOt">'2.1 Revenue_Interface'!#REF!</definedName>
    <definedName name="TOCROTRAt" localSheetId="28">#REF!</definedName>
    <definedName name="TOCROTRAt" localSheetId="20">#REF!</definedName>
    <definedName name="TOCROTRAt" localSheetId="21">#REF!</definedName>
    <definedName name="TOCROTRAt" localSheetId="54">#REF!</definedName>
    <definedName name="TOCROTRAt" localSheetId="74">#REF!</definedName>
    <definedName name="TOCROTRAt" localSheetId="86">#REF!</definedName>
    <definedName name="TOCROTRAt">'2.1 Revenue_Interface'!#REF!</definedName>
    <definedName name="TOCROTROt" localSheetId="28">#REF!</definedName>
    <definedName name="TOCROTROt" localSheetId="20">#REF!</definedName>
    <definedName name="TOCROTROt" localSheetId="21">#REF!</definedName>
    <definedName name="TOCROTROt" localSheetId="54">#REF!</definedName>
    <definedName name="TOCROTROt" localSheetId="74">#REF!</definedName>
    <definedName name="TOCROTROt" localSheetId="86">#REF!</definedName>
    <definedName name="TOCROTROt">'2.1 Revenue_Interface'!#REF!</definedName>
    <definedName name="TOCSPt" localSheetId="28">#REF!</definedName>
    <definedName name="TOCSPt" localSheetId="20">#REF!</definedName>
    <definedName name="TOCSPt" localSheetId="21">#REF!</definedName>
    <definedName name="TOCSPt" localSheetId="54">#REF!</definedName>
    <definedName name="TOCSPt" localSheetId="74">#REF!</definedName>
    <definedName name="TOCSPt" localSheetId="86">#REF!</definedName>
    <definedName name="TOCSPt">'2.1 Revenue_Interface'!$AB$63:$AF$63</definedName>
    <definedName name="TOEDEt" localSheetId="28">#REF!</definedName>
    <definedName name="TOEDEt" localSheetId="20">#REF!</definedName>
    <definedName name="TOEDEt" localSheetId="21">#REF!</definedName>
    <definedName name="TOEDEt" localSheetId="54">#REF!</definedName>
    <definedName name="TOEDEt" localSheetId="74">#REF!</definedName>
    <definedName name="TOEDEt">'2.1 Revenue_Interface'!$AB$36:$AF$36</definedName>
    <definedName name="TOFIOCOt" localSheetId="54">#REF!</definedName>
    <definedName name="TOFIOCOt" localSheetId="86">#REF!</definedName>
    <definedName name="TOFIOCOt">'2.1 Revenue_Interface'!#REF!</definedName>
    <definedName name="TOFIOCRAt" localSheetId="28">#REF!</definedName>
    <definedName name="TOFIOCRAt" localSheetId="20">#REF!</definedName>
    <definedName name="TOFIOCRAt" localSheetId="21">#REF!</definedName>
    <definedName name="TOFIOCRAt" localSheetId="54">#REF!</definedName>
    <definedName name="TOFIOCRAt" localSheetId="74">#REF!</definedName>
    <definedName name="TOFIOCRAt" localSheetId="86">#REF!</definedName>
    <definedName name="TOFIOCRAt">'2.1 Revenue_Interface'!#REF!</definedName>
    <definedName name="TOFIOCROt" localSheetId="28">#REF!</definedName>
    <definedName name="TOFIOCROt" localSheetId="20">#REF!</definedName>
    <definedName name="TOFIOCROt" localSheetId="21">#REF!</definedName>
    <definedName name="TOFIOCROt" localSheetId="54">#REF!</definedName>
    <definedName name="TOFIOCROt" localSheetId="74">#REF!</definedName>
    <definedName name="TOFIOCROt" localSheetId="86">#REF!</definedName>
    <definedName name="TOFIOCROt">'2.1 Revenue_Interface'!#REF!</definedName>
    <definedName name="TOFTO">#REF!</definedName>
    <definedName name="TOIDRSt" localSheetId="28">#REF!</definedName>
    <definedName name="TOIDRSt" localSheetId="20">#REF!</definedName>
    <definedName name="TOIDRSt" localSheetId="21">#REF!</definedName>
    <definedName name="TOIDRSt" localSheetId="54">#REF!</definedName>
    <definedName name="TOIDRSt" localSheetId="74">#REF!</definedName>
    <definedName name="TOIDRSt" localSheetId="86">#REF!</definedName>
    <definedName name="TOIDRSt">'2.1 Revenue_Interface'!#REF!</definedName>
    <definedName name="TOInterestincomeaccruedadjustment" localSheetId="28">#REF!</definedName>
    <definedName name="TOInterestincomeaccruedadjustment" localSheetId="20">#REF!</definedName>
    <definedName name="TOInterestincomeaccruedadjustment" localSheetId="21">#REF!</definedName>
    <definedName name="TOInterestincomeaccruedadjustment" localSheetId="54">#REF!</definedName>
    <definedName name="TOInterestincomeaccruedadjustment" localSheetId="74">#REF!</definedName>
    <definedName name="TOInterestincomeaccruedadjustment">'2.1 Revenue_Interface'!$AB$43:$AF$43</definedName>
    <definedName name="TOKLSOt" localSheetId="54">#REF!</definedName>
    <definedName name="TOKLSOt" localSheetId="86">#REF!</definedName>
    <definedName name="TOKLSOt">'2.1 Revenue_Interface'!#REF!</definedName>
    <definedName name="TOKLSRAt" localSheetId="28">#REF!</definedName>
    <definedName name="TOKLSRAt" localSheetId="20">#REF!</definedName>
    <definedName name="TOKLSRAt" localSheetId="21">#REF!</definedName>
    <definedName name="TOKLSRAt" localSheetId="54">#REF!</definedName>
    <definedName name="TOKLSRAt" localSheetId="74">#REF!</definedName>
    <definedName name="TOKLSRAt" localSheetId="86">#REF!</definedName>
    <definedName name="TOKLSRAt">'2.1 Revenue_Interface'!#REF!</definedName>
    <definedName name="TOKLSROt" localSheetId="28">#REF!</definedName>
    <definedName name="TOKLSROt" localSheetId="20">#REF!</definedName>
    <definedName name="TOKLSROt" localSheetId="21">#REF!</definedName>
    <definedName name="TOKLSROt" localSheetId="54">#REF!</definedName>
    <definedName name="TOKLSROt" localSheetId="74">#REF!</definedName>
    <definedName name="TOKLSROt" localSheetId="86">#REF!</definedName>
    <definedName name="TOKLSROt">'2.1 Revenue_Interface'!#REF!</definedName>
    <definedName name="TOLA" localSheetId="28">#REF!</definedName>
    <definedName name="TOLA" localSheetId="20">#REF!</definedName>
    <definedName name="TOLA" localSheetId="21">#REF!</definedName>
    <definedName name="TOLA" localSheetId="74">#REF!</definedName>
    <definedName name="TOLA">#REF!</definedName>
    <definedName name="TOLFt" localSheetId="28">#REF!</definedName>
    <definedName name="TOLFt" localSheetId="20">#REF!</definedName>
    <definedName name="TOLFt" localSheetId="21">#REF!</definedName>
    <definedName name="TOLFt" localSheetId="54">#REF!</definedName>
    <definedName name="TOLFt" localSheetId="74">#REF!</definedName>
    <definedName name="TOLFt">'2.1 Revenue_Interface'!$AB$34:$AF$34</definedName>
    <definedName name="TOMR" localSheetId="28">#REF!</definedName>
    <definedName name="TOMR" localSheetId="20">#REF!</definedName>
    <definedName name="TOMR" localSheetId="21">#REF!</definedName>
    <definedName name="TOMR" localSheetId="74">#REF!</definedName>
    <definedName name="TOMR">#REF!</definedName>
    <definedName name="TONARMAHOt" localSheetId="54">#REF!</definedName>
    <definedName name="TONARMAHOt" localSheetId="86">#REF!</definedName>
    <definedName name="TONARMAHOt">'2.1 Revenue_Interface'!#REF!</definedName>
    <definedName name="TONARMAHRt" localSheetId="28">#REF!</definedName>
    <definedName name="TONARMAHRt" localSheetId="20">#REF!</definedName>
    <definedName name="TONARMAHRt" localSheetId="21">#REF!</definedName>
    <definedName name="TONARMAHRt" localSheetId="54">#REF!</definedName>
    <definedName name="TONARMAHRt" localSheetId="74">#REF!</definedName>
    <definedName name="TONARMAHRt" localSheetId="86">#REF!</definedName>
    <definedName name="TONARMAHRt">'2.1 Revenue_Interface'!#REF!</definedName>
    <definedName name="TONARMRt" localSheetId="28">#REF!</definedName>
    <definedName name="TONARMRt" localSheetId="20">#REF!</definedName>
    <definedName name="TONARMRt" localSheetId="21">#REF!</definedName>
    <definedName name="TONARMRt" localSheetId="54">#REF!</definedName>
    <definedName name="TONARMRt" localSheetId="74">#REF!</definedName>
    <definedName name="TONARMRt" localSheetId="86">#REF!</definedName>
    <definedName name="TONARMRt">'2.1 Revenue_Interface'!#REF!</definedName>
    <definedName name="TONLAHOt" localSheetId="54">#REF!</definedName>
    <definedName name="TONLAHOt" localSheetId="86">#REF!</definedName>
    <definedName name="TONLAHOt">'2.1 Revenue_Interface'!#REF!</definedName>
    <definedName name="TONLAHRt" localSheetId="28">#REF!</definedName>
    <definedName name="TONLAHRt" localSheetId="20">#REF!</definedName>
    <definedName name="TONLAHRt" localSheetId="21">#REF!</definedName>
    <definedName name="TONLAHRt" localSheetId="54">#REF!</definedName>
    <definedName name="TONLAHRt" localSheetId="74">#REF!</definedName>
    <definedName name="TONLAHRt" localSheetId="86">#REF!</definedName>
    <definedName name="TONLAHRt">'2.1 Revenue_Interface'!#REF!</definedName>
    <definedName name="TONLARt" localSheetId="28">#REF!</definedName>
    <definedName name="TONLARt" localSheetId="20">#REF!</definedName>
    <definedName name="TONLARt" localSheetId="21">#REF!</definedName>
    <definedName name="TONLARt" localSheetId="54">#REF!</definedName>
    <definedName name="TONLARt" localSheetId="74">#REF!</definedName>
    <definedName name="TONLARt" localSheetId="86">#REF!</definedName>
    <definedName name="TONLARt">'2.1 Revenue_Interface'!#REF!</definedName>
    <definedName name="TONOITt" localSheetId="54">#REF!</definedName>
    <definedName name="TONOITt" localSheetId="86">#REF!</definedName>
    <definedName name="TONOITt">'2.1 Revenue_Interface'!#REF!</definedName>
    <definedName name="TONumberofQualifyingProjectswithnetEnvironmentalGainequaltoorabove15" localSheetId="28">#REF!</definedName>
    <definedName name="TONumberofQualifyingProjectswithnetEnvironmentalGainequaltoorabove15" localSheetId="20">#REF!</definedName>
    <definedName name="TONumberofQualifyingProjectswithnetEnvironmentalGainequaltoorabove15" localSheetId="21">#REF!</definedName>
    <definedName name="TONumberofQualifyingProjectswithnetEnvironmentalGainequaltoorabove15" localSheetId="54">#REF!</definedName>
    <definedName name="TONumberofQualifyingProjectswithnetEnvironmentalGainequaltoorabove15" localSheetId="74">#REF!</definedName>
    <definedName name="TONumberofQualifyingProjectswithnetEnvironmentalGainequaltoorabove15" localSheetId="86">#REF!</definedName>
    <definedName name="TONumberofQualifyingProjectswithnetEnvironmentalGainequaltoorabove15">'2.1 Revenue_Interface'!$AB$71:$AF$71</definedName>
    <definedName name="TONumberofQualifyingProjectswithnetEnvironmentalGainequaltoorlessthan5" localSheetId="28">#REF!</definedName>
    <definedName name="TONumberofQualifyingProjectswithnetEnvironmentalGainequaltoorlessthan5" localSheetId="20">#REF!</definedName>
    <definedName name="TONumberofQualifyingProjectswithnetEnvironmentalGainequaltoorlessthan5" localSheetId="21">#REF!</definedName>
    <definedName name="TONumberofQualifyingProjectswithnetEnvironmentalGainequaltoorlessthan5" localSheetId="54">#REF!</definedName>
    <definedName name="TONumberofQualifyingProjectswithnetEnvironmentalGainequaltoorlessthan5" localSheetId="74">#REF!</definedName>
    <definedName name="TONumberofQualifyingProjectswithnetEnvironmentalGainequaltoorlessthan5" localSheetId="86">#REF!</definedName>
    <definedName name="TONumberofQualifyingProjectswithnetEnvironmentalGainequaltoorlessthan5">'2.1 Revenue_Interface'!$AB$72:$AF$72</definedName>
    <definedName name="TONZOt" localSheetId="54">#REF!</definedName>
    <definedName name="TONZOt" localSheetId="86">#REF!</definedName>
    <definedName name="TONZOt">'2.1 Revenue_Interface'!#REF!</definedName>
    <definedName name="TONZPSt" localSheetId="28">#REF!</definedName>
    <definedName name="TONZPSt" localSheetId="20">#REF!</definedName>
    <definedName name="TONZPSt" localSheetId="21">#REF!</definedName>
    <definedName name="TONZPSt" localSheetId="54">#REF!</definedName>
    <definedName name="TONZPSt" localSheetId="74">#REF!</definedName>
    <definedName name="TONZPSt">'2.1 Revenue_Interface'!$AB$39:$AF$39</definedName>
    <definedName name="TONZPt" localSheetId="54">#REF!</definedName>
    <definedName name="TONZPt" localSheetId="86">#REF!</definedName>
    <definedName name="TONZPt">'2.1 Revenue_Interface'!#REF!</definedName>
    <definedName name="TONZROt" localSheetId="28">#REF!</definedName>
    <definedName name="TONZROt" localSheetId="20">#REF!</definedName>
    <definedName name="TONZROt" localSheetId="21">#REF!</definedName>
    <definedName name="TONZROt" localSheetId="54">#REF!</definedName>
    <definedName name="TONZROt" localSheetId="74">#REF!</definedName>
    <definedName name="TONZROt" localSheetId="86">#REF!</definedName>
    <definedName name="TONZROt">'2.1 Revenue_Interface'!#REF!</definedName>
    <definedName name="TOOIDRSt" localSheetId="28">#REF!</definedName>
    <definedName name="TOOIDRSt" localSheetId="20">#REF!</definedName>
    <definedName name="TOOIDRSt" localSheetId="21">#REF!</definedName>
    <definedName name="TOOIDRSt" localSheetId="54">#REF!</definedName>
    <definedName name="TOOIDRSt" localSheetId="74">#REF!</definedName>
    <definedName name="TOOIDRSt" localSheetId="86">#REF!</definedName>
    <definedName name="TOOIDRSt">'2.1 Revenue_Interface'!#REF!</definedName>
    <definedName name="TOOPTCt" localSheetId="28">#REF!</definedName>
    <definedName name="TOOPTCt" localSheetId="20">#REF!</definedName>
    <definedName name="TOOPTCt" localSheetId="21">#REF!</definedName>
    <definedName name="TOOPTCt" localSheetId="54">#REF!</definedName>
    <definedName name="TOOPTCt" localSheetId="74">#REF!</definedName>
    <definedName name="TOOPTCt">'2.1 Revenue_Interface'!$AB$37:$AF$37</definedName>
    <definedName name="TOPOSDRSt" localSheetId="28">#REF!</definedName>
    <definedName name="TOPOSDRSt" localSheetId="20">#REF!</definedName>
    <definedName name="TOPOSDRSt" localSheetId="21">#REF!</definedName>
    <definedName name="TOPOSDRSt" localSheetId="54">#REF!</definedName>
    <definedName name="TOPOSDRSt" localSheetId="74">#REF!</definedName>
    <definedName name="TOPOSDRSt" localSheetId="86">#REF!</definedName>
    <definedName name="TOPOSDRSt">'2.1 Revenue_Interface'!#REF!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ChangeThreshold">0.01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PREDRSt" localSheetId="28">#REF!</definedName>
    <definedName name="TOPREDRSt" localSheetId="20">#REF!</definedName>
    <definedName name="TOPREDRSt" localSheetId="21">#REF!</definedName>
    <definedName name="TOPREDRSt" localSheetId="54">#REF!</definedName>
    <definedName name="TOPREDRSt" localSheetId="74">#REF!</definedName>
    <definedName name="TOPREDRSt" localSheetId="86">#REF!</definedName>
    <definedName name="TOPREDRSt">'2.1 Revenue_Interface'!#REF!</definedName>
    <definedName name="TOProvisionalBadDebtcost" localSheetId="28">#REF!</definedName>
    <definedName name="TOProvisionalBadDebtcost" localSheetId="20">#REF!</definedName>
    <definedName name="TOProvisionalBadDebtcost" localSheetId="21">#REF!</definedName>
    <definedName name="TOProvisionalBadDebtcost" localSheetId="54">#REF!</definedName>
    <definedName name="TOProvisionalBadDebtcost" localSheetId="74">#REF!</definedName>
    <definedName name="TOProvisionalBadDebtcost">'2.1 Revenue_Interface'!$AB$41:$AF$41</definedName>
    <definedName name="TOPSUPOt" localSheetId="54">#REF!</definedName>
    <definedName name="TOPSUPOt" localSheetId="86">#REF!</definedName>
    <definedName name="TOPSUPOt">'2.1 Revenue_Interface'!#REF!</definedName>
    <definedName name="TOPSUPRAt" localSheetId="28">#REF!</definedName>
    <definedName name="TOPSUPRAt" localSheetId="20">#REF!</definedName>
    <definedName name="TOPSUPRAt" localSheetId="21">#REF!</definedName>
    <definedName name="TOPSUPRAt" localSheetId="54">#REF!</definedName>
    <definedName name="TOPSUPRAt" localSheetId="74">#REF!</definedName>
    <definedName name="TOPSUPRAt" localSheetId="86">#REF!</definedName>
    <definedName name="TOPSUPRAt">'2.1 Revenue_Interface'!#REF!</definedName>
    <definedName name="TOPSUPROt" localSheetId="28">#REF!</definedName>
    <definedName name="TOPSUPROt" localSheetId="20">#REF!</definedName>
    <definedName name="TOPSUPROt" localSheetId="21">#REF!</definedName>
    <definedName name="TOPSUPROt" localSheetId="54">#REF!</definedName>
    <definedName name="TOPSUPROt" localSheetId="74">#REF!</definedName>
    <definedName name="TOPSUPROt" localSheetId="86">#REF!</definedName>
    <definedName name="TOPSUPROt">'2.1 Revenue_Interface'!#REF!</definedName>
    <definedName name="TOPTVt" localSheetId="28">#REF!</definedName>
    <definedName name="TOPTVt" localSheetId="20">#REF!</definedName>
    <definedName name="TOPTVt" localSheetId="21">#REF!</definedName>
    <definedName name="TOPTVt" localSheetId="54">#REF!</definedName>
    <definedName name="TOPTVt" localSheetId="74">#REF!</definedName>
    <definedName name="TOPTVt">'2.1 Revenue_Interface'!$AB$38:$AF$38</definedName>
    <definedName name="TOQLt_and_PDt" localSheetId="28">#REF!</definedName>
    <definedName name="TOQLt_and_PDt" localSheetId="20">#REF!</definedName>
    <definedName name="TOQLt_and_PDt" localSheetId="21">#REF!</definedName>
    <definedName name="TOQLt_and_PDt" localSheetId="54">#REF!</definedName>
    <definedName name="TOQLt_and_PDt" localSheetId="74">#REF!</definedName>
    <definedName name="TOQLt_and_PDt" localSheetId="86">#REF!</definedName>
    <definedName name="TOQLt_and_PDt">'2.1 Revenue_Interface'!#REF!</definedName>
    <definedName name="TOR" localSheetId="28">#REF!</definedName>
    <definedName name="TOR" localSheetId="20">#REF!</definedName>
    <definedName name="TOR" localSheetId="21">#REF!</definedName>
    <definedName name="TOR" localSheetId="74">#REF!</definedName>
    <definedName name="TOR">#REF!</definedName>
    <definedName name="TORARt" localSheetId="28">#REF!</definedName>
    <definedName name="TORARt" localSheetId="20">#REF!</definedName>
    <definedName name="TORARt" localSheetId="21">#REF!</definedName>
    <definedName name="TORARt" localSheetId="54">#REF!</definedName>
    <definedName name="TORARt" localSheetId="74">#REF!</definedName>
    <definedName name="TORARt" localSheetId="86">#REF!</definedName>
    <definedName name="TORARt">'2.1 Revenue_Interface'!#REF!</definedName>
    <definedName name="TORB" localSheetId="28">#REF!</definedName>
    <definedName name="TORB" localSheetId="20">#REF!</definedName>
    <definedName name="TORB" localSheetId="21">#REF!</definedName>
    <definedName name="TORB" localSheetId="74">#REF!</definedName>
    <definedName name="TORB">#REF!</definedName>
    <definedName name="TORBDt" localSheetId="28">#REF!</definedName>
    <definedName name="TORBDt" localSheetId="20">#REF!</definedName>
    <definedName name="TORBDt" localSheetId="21">#REF!</definedName>
    <definedName name="TORBDt" localSheetId="54">#REF!</definedName>
    <definedName name="TORBDt" localSheetId="74">#REF!</definedName>
    <definedName name="TORBDt">'2.1 Revenue_Interface'!$AB$44:$AF$44</definedName>
    <definedName name="TORBt" localSheetId="28">#REF!</definedName>
    <definedName name="TORBt" localSheetId="20">#REF!</definedName>
    <definedName name="TORBt" localSheetId="21">#REF!</definedName>
    <definedName name="TORBt" localSheetId="54">#REF!</definedName>
    <definedName name="TORBt" localSheetId="74">#REF!</definedName>
    <definedName name="TORBt">'2.1 Revenue_Interface'!$AB$35:$AF$35</definedName>
    <definedName name="TORCOM" localSheetId="28">#REF!</definedName>
    <definedName name="TORCOM" localSheetId="20">#REF!</definedName>
    <definedName name="TORCOM" localSheetId="21">#REF!</definedName>
    <definedName name="TORCOM" localSheetId="74">#REF!</definedName>
    <definedName name="TORCOM">#REF!</definedName>
    <definedName name="TORDFRt" localSheetId="28">#REF!</definedName>
    <definedName name="TORDFRt" localSheetId="20">#REF!</definedName>
    <definedName name="TORDFRt" localSheetId="21">#REF!</definedName>
    <definedName name="TORDFRt" localSheetId="54">#REF!</definedName>
    <definedName name="TORDFRt" localSheetId="74">#REF!</definedName>
    <definedName name="TORDFRt" localSheetId="86">#REF!</definedName>
    <definedName name="TORDFRt">'2.1 Revenue_Interface'!#REF!</definedName>
    <definedName name="TOREntC" localSheetId="28">#REF!</definedName>
    <definedName name="TOREntC" localSheetId="20">#REF!</definedName>
    <definedName name="TOREntC" localSheetId="21">#REF!</definedName>
    <definedName name="TOREntC" localSheetId="74">#REF!</definedName>
    <definedName name="TOREntC">#REF!</definedName>
    <definedName name="TORExC" localSheetId="28">#REF!</definedName>
    <definedName name="TORExC" localSheetId="20">#REF!</definedName>
    <definedName name="TORExC" localSheetId="21">#REF!</definedName>
    <definedName name="TORExC" localSheetId="74">#REF!</definedName>
    <definedName name="TORExC">#REF!</definedName>
    <definedName name="TOTO">#REF!</definedName>
    <definedName name="TOTotalannualoperationalandofficewaste" localSheetId="28">#REF!</definedName>
    <definedName name="TOTotalannualoperationalandofficewaste" localSheetId="20">#REF!</definedName>
    <definedName name="TOTotalannualoperationalandofficewaste" localSheetId="21">#REF!</definedName>
    <definedName name="TOTotalannualoperationalandofficewaste" localSheetId="54">#REF!</definedName>
    <definedName name="TOTotalannualoperationalandofficewaste" localSheetId="74">#REF!</definedName>
    <definedName name="TOTotalannualoperationalandofficewaste" localSheetId="86">#REF!</definedName>
    <definedName name="TOTotalannualoperationalandofficewaste">'2.1 Revenue_Interface'!$AB$67:$AF$67</definedName>
    <definedName name="TOTotalannualoperationalandofficewasterecycled" localSheetId="28">#REF!</definedName>
    <definedName name="TOTotalannualoperationalandofficewasterecycled" localSheetId="20">#REF!</definedName>
    <definedName name="TOTotalannualoperationalandofficewasterecycled" localSheetId="21">#REF!</definedName>
    <definedName name="TOTotalannualoperationalandofficewasterecycled" localSheetId="54">#REF!</definedName>
    <definedName name="TOTotalannualoperationalandofficewasterecycled" localSheetId="74">#REF!</definedName>
    <definedName name="TOTotalannualoperationalandofficewasterecycled" localSheetId="86">#REF!</definedName>
    <definedName name="TOTotalannualoperationalandofficewasterecycled">'2.1 Revenue_Interface'!$AB$68:$AF$68</definedName>
    <definedName name="TOZ" localSheetId="28">#REF!</definedName>
    <definedName name="TOZ" localSheetId="20">#REF!</definedName>
    <definedName name="TOZ" localSheetId="21">#REF!</definedName>
    <definedName name="TOZ" localSheetId="74">#REF!</definedName>
    <definedName name="TOZ">#REF!</definedName>
    <definedName name="TOZA" localSheetId="28">#REF!</definedName>
    <definedName name="TOZA" localSheetId="20">#REF!</definedName>
    <definedName name="TOZA" localSheetId="21">#REF!</definedName>
    <definedName name="TOZA" localSheetId="74">#REF!</definedName>
    <definedName name="TOZA">#REF!</definedName>
    <definedName name="TPA">#REF!</definedName>
    <definedName name="TPD">#REF!</definedName>
    <definedName name="TR">#REF!</definedName>
    <definedName name="TRU" localSheetId="28">#REF!</definedName>
    <definedName name="TRU" localSheetId="20">#REF!</definedName>
    <definedName name="TRU" localSheetId="21">#REF!</definedName>
    <definedName name="TRU" localSheetId="74">#REF!</definedName>
    <definedName name="TRU">#REF!</definedName>
    <definedName name="TS">#REF!</definedName>
    <definedName name="TSH">#REF!</definedName>
    <definedName name="TSP">#REF!</definedName>
    <definedName name="TSS" localSheetId="28">#REF!</definedName>
    <definedName name="TSS" localSheetId="20">#REF!</definedName>
    <definedName name="TSS" localSheetId="21">#REF!</definedName>
    <definedName name="TSS" localSheetId="74">#REF!</definedName>
    <definedName name="TSS">#REF!</definedName>
    <definedName name="TSSF" localSheetId="28">#REF!</definedName>
    <definedName name="TSSF" localSheetId="20">#REF!</definedName>
    <definedName name="TSSF" localSheetId="21">#REF!</definedName>
    <definedName name="TSSF" localSheetId="74">#REF!</definedName>
    <definedName name="TSSF">#REF!</definedName>
    <definedName name="TSSTC" localSheetId="28">#REF!</definedName>
    <definedName name="TSSTC" localSheetId="20">#REF!</definedName>
    <definedName name="TSSTC" localSheetId="21">#REF!</definedName>
    <definedName name="TSSTC" localSheetId="74">#REF!</definedName>
    <definedName name="TSSTC">#REF!</definedName>
    <definedName name="u" localSheetId="26" hidden="1">{#VALUE!,#N/A,FALSE,0}</definedName>
    <definedName name="u" localSheetId="27" hidden="1">{#VALUE!,#N/A,FALSE,0}</definedName>
    <definedName name="u" localSheetId="28" hidden="1">{#VALUE!,#N/A,FALSE,0}</definedName>
    <definedName name="u" localSheetId="17" hidden="1">{#VALUE!,#N/A,FALSE,0}</definedName>
    <definedName name="u" localSheetId="19" hidden="1">{#VALUE!,#N/A,FALSE,0}</definedName>
    <definedName name="u" localSheetId="20" hidden="1">{#VALUE!,#N/A,FALSE,0}</definedName>
    <definedName name="u" localSheetId="21" hidden="1">{#VALUE!,#N/A,FALSE,0}</definedName>
    <definedName name="u" localSheetId="51" hidden="1">{#VALUE!,#N/A,FALSE,0}</definedName>
    <definedName name="u" localSheetId="43" hidden="1">{#VALUE!,#N/A,FALSE,0}</definedName>
    <definedName name="u" localSheetId="74" hidden="1">{#VALUE!,#N/A,FALSE,0}</definedName>
    <definedName name="u" localSheetId="63" hidden="1">{#VALUE!,#N/A,FALSE,0}</definedName>
    <definedName name="u" localSheetId="64" hidden="1">{#VALUE!,#N/A,FALSE,0}</definedName>
    <definedName name="u" localSheetId="65" hidden="1">{#VALUE!,#N/A,FALSE,0}</definedName>
    <definedName name="u" localSheetId="75" hidden="1">{#VALUE!,#N/A,FALSE,0}</definedName>
    <definedName name="u" localSheetId="85" hidden="1">{#VALUE!,#N/A,FALSE,0}</definedName>
    <definedName name="u" localSheetId="86" hidden="1">{#VALUE!,#N/A,FALSE,0}</definedName>
    <definedName name="u" localSheetId="76" hidden="1">{#VALUE!,#N/A,FALSE,0}</definedName>
    <definedName name="u" localSheetId="77" hidden="1">{#VALUE!,#N/A,FALSE,0}</definedName>
    <definedName name="u" localSheetId="78" hidden="1">{#VALUE!,#N/A,FALSE,0}</definedName>
    <definedName name="u" localSheetId="79" hidden="1">{#VALUE!,#N/A,FALSE,0}</definedName>
    <definedName name="u" localSheetId="82" hidden="1">{#VALUE!,#N/A,FALSE,0}</definedName>
    <definedName name="u" localSheetId="83" hidden="1">{#VALUE!,#N/A,FALSE,0}</definedName>
    <definedName name="u" hidden="1">{#VALUE!,#N/A,FALSE,0}</definedName>
    <definedName name="UAG" localSheetId="26" hidden="1">{#N/A,#N/A,FALSE,"DI 2 YEAR MASTER SCHEDULE"}</definedName>
    <definedName name="UAG" localSheetId="27" hidden="1">{#N/A,#N/A,FALSE,"DI 2 YEAR MASTER SCHEDULE"}</definedName>
    <definedName name="UAG" localSheetId="28" hidden="1">{#N/A,#N/A,FALSE,"DI 2 YEAR MASTER SCHEDULE"}</definedName>
    <definedName name="UAG" localSheetId="17" hidden="1">{#N/A,#N/A,FALSE,"DI 2 YEAR MASTER SCHEDULE"}</definedName>
    <definedName name="UAG" localSheetId="19" hidden="1">{#N/A,#N/A,FALSE,"DI 2 YEAR MASTER SCHEDULE"}</definedName>
    <definedName name="UAG" localSheetId="20" hidden="1">{#N/A,#N/A,FALSE,"DI 2 YEAR MASTER SCHEDULE"}</definedName>
    <definedName name="UAG" localSheetId="21" hidden="1">{#N/A,#N/A,FALSE,"DI 2 YEAR MASTER SCHEDULE"}</definedName>
    <definedName name="UAG" localSheetId="51" hidden="1">{#N/A,#N/A,FALSE,"DI 2 YEAR MASTER SCHEDULE"}</definedName>
    <definedName name="UAG" localSheetId="43" hidden="1">{#N/A,#N/A,FALSE,"DI 2 YEAR MASTER SCHEDULE"}</definedName>
    <definedName name="UAG" localSheetId="74" hidden="1">{#N/A,#N/A,FALSE,"DI 2 YEAR MASTER SCHEDULE"}</definedName>
    <definedName name="UAG" localSheetId="63" hidden="1">{#N/A,#N/A,FALSE,"DI 2 YEAR MASTER SCHEDULE"}</definedName>
    <definedName name="UAG" localSheetId="64" hidden="1">{#N/A,#N/A,FALSE,"DI 2 YEAR MASTER SCHEDULE"}</definedName>
    <definedName name="UAG" localSheetId="65" hidden="1">{#N/A,#N/A,FALSE,"DI 2 YEAR MASTER SCHEDULE"}</definedName>
    <definedName name="UAG" localSheetId="75" hidden="1">{#N/A,#N/A,FALSE,"DI 2 YEAR MASTER SCHEDULE"}</definedName>
    <definedName name="UAG" localSheetId="85" hidden="1">{#N/A,#N/A,FALSE,"DI 2 YEAR MASTER SCHEDULE"}</definedName>
    <definedName name="UAG" localSheetId="86" hidden="1">{#N/A,#N/A,FALSE,"DI 2 YEAR MASTER SCHEDULE"}</definedName>
    <definedName name="UAG" localSheetId="76" hidden="1">{#N/A,#N/A,FALSE,"DI 2 YEAR MASTER SCHEDULE"}</definedName>
    <definedName name="UAG" localSheetId="77" hidden="1">{#N/A,#N/A,FALSE,"DI 2 YEAR MASTER SCHEDULE"}</definedName>
    <definedName name="UAG" localSheetId="78" hidden="1">{#N/A,#N/A,FALSE,"DI 2 YEAR MASTER SCHEDULE"}</definedName>
    <definedName name="UAG" localSheetId="79" hidden="1">{#N/A,#N/A,FALSE,"DI 2 YEAR MASTER SCHEDULE"}</definedName>
    <definedName name="UAG" localSheetId="82" hidden="1">{#N/A,#N/A,FALSE,"DI 2 YEAR MASTER SCHEDULE"}</definedName>
    <definedName name="UAG" localSheetId="83"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_Valid">#REF!</definedName>
    <definedName name="UNTO">#REF!</definedName>
    <definedName name="USF" localSheetId="28">#REF!</definedName>
    <definedName name="USF" localSheetId="20">#REF!</definedName>
    <definedName name="USF" localSheetId="21">#REF!</definedName>
    <definedName name="USF" localSheetId="74">#REF!</definedName>
    <definedName name="USF">#REF!</definedName>
    <definedName name="v" localSheetId="26" hidden="1">{"Japan_Capers_Ed_Pub",#N/A,FALSE,"DI 2 YEAR MASTER SCHEDULE"}</definedName>
    <definedName name="v" localSheetId="27" hidden="1">{"Japan_Capers_Ed_Pub",#N/A,FALSE,"DI 2 YEAR MASTER SCHEDULE"}</definedName>
    <definedName name="v" localSheetId="28" hidden="1">{"Japan_Capers_Ed_Pub",#N/A,FALSE,"DI 2 YEAR MASTER SCHEDULE"}</definedName>
    <definedName name="v" localSheetId="17" hidden="1">{"Japan_Capers_Ed_Pub",#N/A,FALSE,"DI 2 YEAR MASTER SCHEDULE"}</definedName>
    <definedName name="v" localSheetId="19" hidden="1">{"Japan_Capers_Ed_Pub",#N/A,FALSE,"DI 2 YEAR MASTER SCHEDULE"}</definedName>
    <definedName name="v" localSheetId="20" hidden="1">{"Japan_Capers_Ed_Pub",#N/A,FALSE,"DI 2 YEAR MASTER SCHEDULE"}</definedName>
    <definedName name="v" localSheetId="21" hidden="1">{"Japan_Capers_Ed_Pub",#N/A,FALSE,"DI 2 YEAR MASTER SCHEDULE"}</definedName>
    <definedName name="v" localSheetId="51" hidden="1">{"Japan_Capers_Ed_Pub",#N/A,FALSE,"DI 2 YEAR MASTER SCHEDULE"}</definedName>
    <definedName name="v" localSheetId="43" hidden="1">{"Japan_Capers_Ed_Pub",#N/A,FALSE,"DI 2 YEAR MASTER SCHEDULE"}</definedName>
    <definedName name="v" localSheetId="74" hidden="1">{"Japan_Capers_Ed_Pub",#N/A,FALSE,"DI 2 YEAR MASTER SCHEDULE"}</definedName>
    <definedName name="v" localSheetId="63" hidden="1">{"Japan_Capers_Ed_Pub",#N/A,FALSE,"DI 2 YEAR MASTER SCHEDULE"}</definedName>
    <definedName name="v" localSheetId="64" hidden="1">{"Japan_Capers_Ed_Pub",#N/A,FALSE,"DI 2 YEAR MASTER SCHEDULE"}</definedName>
    <definedName name="v" localSheetId="65" hidden="1">{"Japan_Capers_Ed_Pub",#N/A,FALSE,"DI 2 YEAR MASTER SCHEDULE"}</definedName>
    <definedName name="v" localSheetId="75" hidden="1">{"Japan_Capers_Ed_Pub",#N/A,FALSE,"DI 2 YEAR MASTER SCHEDULE"}</definedName>
    <definedName name="v" localSheetId="85" hidden="1">{"Japan_Capers_Ed_Pub",#N/A,FALSE,"DI 2 YEAR MASTER SCHEDULE"}</definedName>
    <definedName name="v" localSheetId="86" hidden="1">{"Japan_Capers_Ed_Pub",#N/A,FALSE,"DI 2 YEAR MASTER SCHEDULE"}</definedName>
    <definedName name="v" localSheetId="76" hidden="1">{"Japan_Capers_Ed_Pub",#N/A,FALSE,"DI 2 YEAR MASTER SCHEDULE"}</definedName>
    <definedName name="v" localSheetId="77" hidden="1">{"Japan_Capers_Ed_Pub",#N/A,FALSE,"DI 2 YEAR MASTER SCHEDULE"}</definedName>
    <definedName name="v" localSheetId="78" hidden="1">{"Japan_Capers_Ed_Pub",#N/A,FALSE,"DI 2 YEAR MASTER SCHEDULE"}</definedName>
    <definedName name="v" localSheetId="79" hidden="1">{"Japan_Capers_Ed_Pub",#N/A,FALSE,"DI 2 YEAR MASTER SCHEDULE"}</definedName>
    <definedName name="v" localSheetId="82" hidden="1">{"Japan_Capers_Ed_Pub",#N/A,FALSE,"DI 2 YEAR MASTER SCHEDULE"}</definedName>
    <definedName name="v" localSheetId="83" hidden="1">{"Japan_Capers_Ed_Pub",#N/A,FALSE,"DI 2 YEAR MASTER SCHEDULE"}</definedName>
    <definedName name="v" hidden="1">{"Japan_Capers_Ed_Pub",#N/A,FALSE,"DI 2 YEAR MASTER SCHEDULE"}</definedName>
    <definedName name="VIPM" localSheetId="28">#REF!</definedName>
    <definedName name="VIPM" localSheetId="20">#REF!</definedName>
    <definedName name="VIPM" localSheetId="21">#REF!</definedName>
    <definedName name="VIPM" localSheetId="74">#REF!</definedName>
    <definedName name="VIPM">#REF!</definedName>
    <definedName name="VIRP" localSheetId="28">#REF!</definedName>
    <definedName name="VIRP" localSheetId="20">#REF!</definedName>
    <definedName name="VIRP" localSheetId="21">#REF!</definedName>
    <definedName name="VIRP" localSheetId="74">#REF!</definedName>
    <definedName name="VIRP">#REF!</definedName>
    <definedName name="VIT" localSheetId="28">#REF!</definedName>
    <definedName name="VIT" localSheetId="20">#REF!</definedName>
    <definedName name="VIT" localSheetId="21">#REF!</definedName>
    <definedName name="VIT" localSheetId="74">#REF!</definedName>
    <definedName name="VIT">#REF!</definedName>
    <definedName name="VOLL" localSheetId="20">#REF!</definedName>
    <definedName name="VOLL" localSheetId="21">#REF!</definedName>
    <definedName name="VOLL" localSheetId="54">#REF!</definedName>
    <definedName name="VOLL" localSheetId="74">#REF!</definedName>
    <definedName name="VOLL">#REF!</definedName>
    <definedName name="WACC" localSheetId="20">#REF!</definedName>
    <definedName name="WACC" localSheetId="21">#REF!</definedName>
    <definedName name="WACC" localSheetId="54">#REF!</definedName>
    <definedName name="WACC" localSheetId="74">#REF!</definedName>
    <definedName name="WACC">#REF!</definedName>
    <definedName name="wrn.CapersPlotter." localSheetId="26" hidden="1">{#N/A,#N/A,FALSE,"DI 2 YEAR MASTER SCHEDULE"}</definedName>
    <definedName name="wrn.CapersPlotter." localSheetId="27" hidden="1">{#N/A,#N/A,FALSE,"DI 2 YEAR MASTER SCHEDULE"}</definedName>
    <definedName name="wrn.CapersPlotter." localSheetId="28" hidden="1">{#N/A,#N/A,FALSE,"DI 2 YEAR MASTER SCHEDULE"}</definedName>
    <definedName name="wrn.CapersPlotter." localSheetId="17" hidden="1">{#N/A,#N/A,FALSE,"DI 2 YEAR MASTER SCHEDULE"}</definedName>
    <definedName name="wrn.CapersPlotter." localSheetId="19" hidden="1">{#N/A,#N/A,FALSE,"DI 2 YEAR MASTER SCHEDULE"}</definedName>
    <definedName name="wrn.CapersPlotter." localSheetId="20" hidden="1">{#N/A,#N/A,FALSE,"DI 2 YEAR MASTER SCHEDULE"}</definedName>
    <definedName name="wrn.CapersPlotter." localSheetId="21" hidden="1">{#N/A,#N/A,FALSE,"DI 2 YEAR MASTER SCHEDULE"}</definedName>
    <definedName name="wrn.CapersPlotter." localSheetId="51" hidden="1">{#N/A,#N/A,FALSE,"DI 2 YEAR MASTER SCHEDULE"}</definedName>
    <definedName name="wrn.CapersPlotter." localSheetId="43" hidden="1">{#N/A,#N/A,FALSE,"DI 2 YEAR MASTER SCHEDULE"}</definedName>
    <definedName name="wrn.CapersPlotter." localSheetId="74" hidden="1">{#N/A,#N/A,FALSE,"DI 2 YEAR MASTER SCHEDULE"}</definedName>
    <definedName name="wrn.CapersPlotter." localSheetId="63" hidden="1">{#N/A,#N/A,FALSE,"DI 2 YEAR MASTER SCHEDULE"}</definedName>
    <definedName name="wrn.CapersPlotter." localSheetId="64" hidden="1">{#N/A,#N/A,FALSE,"DI 2 YEAR MASTER SCHEDULE"}</definedName>
    <definedName name="wrn.CapersPlotter." localSheetId="65" hidden="1">{#N/A,#N/A,FALSE,"DI 2 YEAR MASTER SCHEDULE"}</definedName>
    <definedName name="wrn.CapersPlotter." localSheetId="75" hidden="1">{#N/A,#N/A,FALSE,"DI 2 YEAR MASTER SCHEDULE"}</definedName>
    <definedName name="wrn.CapersPlotter." localSheetId="85" hidden="1">{#N/A,#N/A,FALSE,"DI 2 YEAR MASTER SCHEDULE"}</definedName>
    <definedName name="wrn.CapersPlotter." localSheetId="86" hidden="1">{#N/A,#N/A,FALSE,"DI 2 YEAR MASTER SCHEDULE"}</definedName>
    <definedName name="wrn.CapersPlotter." localSheetId="76" hidden="1">{#N/A,#N/A,FALSE,"DI 2 YEAR MASTER SCHEDULE"}</definedName>
    <definedName name="wrn.CapersPlotter." localSheetId="77" hidden="1">{#N/A,#N/A,FALSE,"DI 2 YEAR MASTER SCHEDULE"}</definedName>
    <definedName name="wrn.CapersPlotter." localSheetId="78" hidden="1">{#N/A,#N/A,FALSE,"DI 2 YEAR MASTER SCHEDULE"}</definedName>
    <definedName name="wrn.CapersPlotter." localSheetId="79" hidden="1">{#N/A,#N/A,FALSE,"DI 2 YEAR MASTER SCHEDULE"}</definedName>
    <definedName name="wrn.CapersPlotter." localSheetId="82" hidden="1">{#N/A,#N/A,FALSE,"DI 2 YEAR MASTER SCHEDULE"}</definedName>
    <definedName name="wrn.CapersPlotter." localSheetId="83" hidden="1">{#N/A,#N/A,FALSE,"DI 2 YEAR MASTER SCHEDULE"}</definedName>
    <definedName name="wrn.CapersPlotter." hidden="1">{#N/A,#N/A,FALSE,"DI 2 YEAR MASTER SCHEDULE"}</definedName>
    <definedName name="wrn.Edutainment._.Priority._.List." localSheetId="26" hidden="1">{#N/A,#N/A,FALSE,"DI 2 YEAR MASTER SCHEDULE"}</definedName>
    <definedName name="wrn.Edutainment._.Priority._.List." localSheetId="27" hidden="1">{#N/A,#N/A,FALSE,"DI 2 YEAR MASTER SCHEDULE"}</definedName>
    <definedName name="wrn.Edutainment._.Priority._.List." localSheetId="28" hidden="1">{#N/A,#N/A,FALSE,"DI 2 YEAR MASTER SCHEDULE"}</definedName>
    <definedName name="wrn.Edutainment._.Priority._.List." localSheetId="17" hidden="1">{#N/A,#N/A,FALSE,"DI 2 YEAR MASTER SCHEDULE"}</definedName>
    <definedName name="wrn.Edutainment._.Priority._.List." localSheetId="19" hidden="1">{#N/A,#N/A,FALSE,"DI 2 YEAR MASTER SCHEDULE"}</definedName>
    <definedName name="wrn.Edutainment._.Priority._.List." localSheetId="20" hidden="1">{#N/A,#N/A,FALSE,"DI 2 YEAR MASTER SCHEDULE"}</definedName>
    <definedName name="wrn.Edutainment._.Priority._.List." localSheetId="21" hidden="1">{#N/A,#N/A,FALSE,"DI 2 YEAR MASTER SCHEDULE"}</definedName>
    <definedName name="wrn.Edutainment._.Priority._.List." localSheetId="51" hidden="1">{#N/A,#N/A,FALSE,"DI 2 YEAR MASTER SCHEDULE"}</definedName>
    <definedName name="wrn.Edutainment._.Priority._.List." localSheetId="43" hidden="1">{#N/A,#N/A,FALSE,"DI 2 YEAR MASTER SCHEDULE"}</definedName>
    <definedName name="wrn.Edutainment._.Priority._.List." localSheetId="74" hidden="1">{#N/A,#N/A,FALSE,"DI 2 YEAR MASTER SCHEDULE"}</definedName>
    <definedName name="wrn.Edutainment._.Priority._.List." localSheetId="63" hidden="1">{#N/A,#N/A,FALSE,"DI 2 YEAR MASTER SCHEDULE"}</definedName>
    <definedName name="wrn.Edutainment._.Priority._.List." localSheetId="64" hidden="1">{#N/A,#N/A,FALSE,"DI 2 YEAR MASTER SCHEDULE"}</definedName>
    <definedName name="wrn.Edutainment._.Priority._.List." localSheetId="65" hidden="1">{#N/A,#N/A,FALSE,"DI 2 YEAR MASTER SCHEDULE"}</definedName>
    <definedName name="wrn.Edutainment._.Priority._.List." localSheetId="75" hidden="1">{#N/A,#N/A,FALSE,"DI 2 YEAR MASTER SCHEDULE"}</definedName>
    <definedName name="wrn.Edutainment._.Priority._.List." localSheetId="85" hidden="1">{#N/A,#N/A,FALSE,"DI 2 YEAR MASTER SCHEDULE"}</definedName>
    <definedName name="wrn.Edutainment._.Priority._.List." localSheetId="86" hidden="1">{#N/A,#N/A,FALSE,"DI 2 YEAR MASTER SCHEDULE"}</definedName>
    <definedName name="wrn.Edutainment._.Priority._.List." localSheetId="76" hidden="1">{#N/A,#N/A,FALSE,"DI 2 YEAR MASTER SCHEDULE"}</definedName>
    <definedName name="wrn.Edutainment._.Priority._.List." localSheetId="77" hidden="1">{#N/A,#N/A,FALSE,"DI 2 YEAR MASTER SCHEDULE"}</definedName>
    <definedName name="wrn.Edutainment._.Priority._.List." localSheetId="78" hidden="1">{#N/A,#N/A,FALSE,"DI 2 YEAR MASTER SCHEDULE"}</definedName>
    <definedName name="wrn.Edutainment._.Priority._.List." localSheetId="79" hidden="1">{#N/A,#N/A,FALSE,"DI 2 YEAR MASTER SCHEDULE"}</definedName>
    <definedName name="wrn.Edutainment._.Priority._.List." localSheetId="82" hidden="1">{#N/A,#N/A,FALSE,"DI 2 YEAR MASTER SCHEDULE"}</definedName>
    <definedName name="wrn.Edutainment._.Priority._.List." localSheetId="83" hidden="1">{#N/A,#N/A,FALSE,"DI 2 YEAR MASTER SCHEDULE"}</definedName>
    <definedName name="wrn.Edutainment._.Priority._.List." hidden="1">{#N/A,#N/A,FALSE,"DI 2 YEAR MASTER SCHEDULE"}</definedName>
    <definedName name="wrn.Japan_Capers_Ed._.Pub." localSheetId="26" hidden="1">{"Japan_Capers_Ed_Pub",#N/A,FALSE,"DI 2 YEAR MASTER SCHEDULE"}</definedName>
    <definedName name="wrn.Japan_Capers_Ed._.Pub." localSheetId="27" hidden="1">{"Japan_Capers_Ed_Pub",#N/A,FALSE,"DI 2 YEAR MASTER SCHEDULE"}</definedName>
    <definedName name="wrn.Japan_Capers_Ed._.Pub." localSheetId="28" hidden="1">{"Japan_Capers_Ed_Pub",#N/A,FALSE,"DI 2 YEAR MASTER SCHEDULE"}</definedName>
    <definedName name="wrn.Japan_Capers_Ed._.Pub." localSheetId="17" hidden="1">{"Japan_Capers_Ed_Pub",#N/A,FALSE,"DI 2 YEAR MASTER SCHEDULE"}</definedName>
    <definedName name="wrn.Japan_Capers_Ed._.Pub." localSheetId="19" hidden="1">{"Japan_Capers_Ed_Pub",#N/A,FALSE,"DI 2 YEAR MASTER SCHEDULE"}</definedName>
    <definedName name="wrn.Japan_Capers_Ed._.Pub." localSheetId="20" hidden="1">{"Japan_Capers_Ed_Pub",#N/A,FALSE,"DI 2 YEAR MASTER SCHEDULE"}</definedName>
    <definedName name="wrn.Japan_Capers_Ed._.Pub." localSheetId="21" hidden="1">{"Japan_Capers_Ed_Pub",#N/A,FALSE,"DI 2 YEAR MASTER SCHEDULE"}</definedName>
    <definedName name="wrn.Japan_Capers_Ed._.Pub." localSheetId="51" hidden="1">{"Japan_Capers_Ed_Pub",#N/A,FALSE,"DI 2 YEAR MASTER SCHEDULE"}</definedName>
    <definedName name="wrn.Japan_Capers_Ed._.Pub." localSheetId="43" hidden="1">{"Japan_Capers_Ed_Pub",#N/A,FALSE,"DI 2 YEAR MASTER SCHEDULE"}</definedName>
    <definedName name="wrn.Japan_Capers_Ed._.Pub." localSheetId="74" hidden="1">{"Japan_Capers_Ed_Pub",#N/A,FALSE,"DI 2 YEAR MASTER SCHEDULE"}</definedName>
    <definedName name="wrn.Japan_Capers_Ed._.Pub." localSheetId="63" hidden="1">{"Japan_Capers_Ed_Pub",#N/A,FALSE,"DI 2 YEAR MASTER SCHEDULE"}</definedName>
    <definedName name="wrn.Japan_Capers_Ed._.Pub." localSheetId="64" hidden="1">{"Japan_Capers_Ed_Pub",#N/A,FALSE,"DI 2 YEAR MASTER SCHEDULE"}</definedName>
    <definedName name="wrn.Japan_Capers_Ed._.Pub." localSheetId="65" hidden="1">{"Japan_Capers_Ed_Pub",#N/A,FALSE,"DI 2 YEAR MASTER SCHEDULE"}</definedName>
    <definedName name="wrn.Japan_Capers_Ed._.Pub." localSheetId="75" hidden="1">{"Japan_Capers_Ed_Pub",#N/A,FALSE,"DI 2 YEAR MASTER SCHEDULE"}</definedName>
    <definedName name="wrn.Japan_Capers_Ed._.Pub." localSheetId="85" hidden="1">{"Japan_Capers_Ed_Pub",#N/A,FALSE,"DI 2 YEAR MASTER SCHEDULE"}</definedName>
    <definedName name="wrn.Japan_Capers_Ed._.Pub." localSheetId="86" hidden="1">{"Japan_Capers_Ed_Pub",#N/A,FALSE,"DI 2 YEAR MASTER SCHEDULE"}</definedName>
    <definedName name="wrn.Japan_Capers_Ed._.Pub." localSheetId="76" hidden="1">{"Japan_Capers_Ed_Pub",#N/A,FALSE,"DI 2 YEAR MASTER SCHEDULE"}</definedName>
    <definedName name="wrn.Japan_Capers_Ed._.Pub." localSheetId="77" hidden="1">{"Japan_Capers_Ed_Pub",#N/A,FALSE,"DI 2 YEAR MASTER SCHEDULE"}</definedName>
    <definedName name="wrn.Japan_Capers_Ed._.Pub." localSheetId="78" hidden="1">{"Japan_Capers_Ed_Pub",#N/A,FALSE,"DI 2 YEAR MASTER SCHEDULE"}</definedName>
    <definedName name="wrn.Japan_Capers_Ed._.Pub." localSheetId="79" hidden="1">{"Japan_Capers_Ed_Pub",#N/A,FALSE,"DI 2 YEAR MASTER SCHEDULE"}</definedName>
    <definedName name="wrn.Japan_Capers_Ed._.Pub." localSheetId="82" hidden="1">{"Japan_Capers_Ed_Pub",#N/A,FALSE,"DI 2 YEAR MASTER SCHEDULE"}</definedName>
    <definedName name="wrn.Japan_Capers_Ed._.Pub." localSheetId="83" hidden="1">{"Japan_Capers_Ed_Pub",#N/A,FALSE,"DI 2 YEAR MASTER SCHEDULE"}</definedName>
    <definedName name="wrn.Japan_Capers_Ed._.Pub." hidden="1">{"Japan_Capers_Ed_Pub",#N/A,FALSE,"DI 2 YEAR MASTER SCHEDULE"}</definedName>
    <definedName name="wrn.Priority._.list." localSheetId="26" hidden="1">{#N/A,#N/A,FALSE,"DI 2 YEAR MASTER SCHEDULE"}</definedName>
    <definedName name="wrn.Priority._.list." localSheetId="27" hidden="1">{#N/A,#N/A,FALSE,"DI 2 YEAR MASTER SCHEDULE"}</definedName>
    <definedName name="wrn.Priority._.list." localSheetId="28" hidden="1">{#N/A,#N/A,FALSE,"DI 2 YEAR MASTER SCHEDULE"}</definedName>
    <definedName name="wrn.Priority._.list." localSheetId="17" hidden="1">{#N/A,#N/A,FALSE,"DI 2 YEAR MASTER SCHEDULE"}</definedName>
    <definedName name="wrn.Priority._.list." localSheetId="19" hidden="1">{#N/A,#N/A,FALSE,"DI 2 YEAR MASTER SCHEDULE"}</definedName>
    <definedName name="wrn.Priority._.list." localSheetId="20" hidden="1">{#N/A,#N/A,FALSE,"DI 2 YEAR MASTER SCHEDULE"}</definedName>
    <definedName name="wrn.Priority._.list." localSheetId="21" hidden="1">{#N/A,#N/A,FALSE,"DI 2 YEAR MASTER SCHEDULE"}</definedName>
    <definedName name="wrn.Priority._.list." localSheetId="51" hidden="1">{#N/A,#N/A,FALSE,"DI 2 YEAR MASTER SCHEDULE"}</definedName>
    <definedName name="wrn.Priority._.list." localSheetId="43" hidden="1">{#N/A,#N/A,FALSE,"DI 2 YEAR MASTER SCHEDULE"}</definedName>
    <definedName name="wrn.Priority._.list." localSheetId="74" hidden="1">{#N/A,#N/A,FALSE,"DI 2 YEAR MASTER SCHEDULE"}</definedName>
    <definedName name="wrn.Priority._.list." localSheetId="63" hidden="1">{#N/A,#N/A,FALSE,"DI 2 YEAR MASTER SCHEDULE"}</definedName>
    <definedName name="wrn.Priority._.list." localSheetId="64" hidden="1">{#N/A,#N/A,FALSE,"DI 2 YEAR MASTER SCHEDULE"}</definedName>
    <definedName name="wrn.Priority._.list." localSheetId="65" hidden="1">{#N/A,#N/A,FALSE,"DI 2 YEAR MASTER SCHEDULE"}</definedName>
    <definedName name="wrn.Priority._.list." localSheetId="75" hidden="1">{#N/A,#N/A,FALSE,"DI 2 YEAR MASTER SCHEDULE"}</definedName>
    <definedName name="wrn.Priority._.list." localSheetId="85" hidden="1">{#N/A,#N/A,FALSE,"DI 2 YEAR MASTER SCHEDULE"}</definedName>
    <definedName name="wrn.Priority._.list." localSheetId="86" hidden="1">{#N/A,#N/A,FALSE,"DI 2 YEAR MASTER SCHEDULE"}</definedName>
    <definedName name="wrn.Priority._.list." localSheetId="76" hidden="1">{#N/A,#N/A,FALSE,"DI 2 YEAR MASTER SCHEDULE"}</definedName>
    <definedName name="wrn.Priority._.list." localSheetId="77" hidden="1">{#N/A,#N/A,FALSE,"DI 2 YEAR MASTER SCHEDULE"}</definedName>
    <definedName name="wrn.Priority._.list." localSheetId="78" hidden="1">{#N/A,#N/A,FALSE,"DI 2 YEAR MASTER SCHEDULE"}</definedName>
    <definedName name="wrn.Priority._.list." localSheetId="79" hidden="1">{#N/A,#N/A,FALSE,"DI 2 YEAR MASTER SCHEDULE"}</definedName>
    <definedName name="wrn.Priority._.list." localSheetId="82" hidden="1">{#N/A,#N/A,FALSE,"DI 2 YEAR MASTER SCHEDULE"}</definedName>
    <definedName name="wrn.Priority._.list." localSheetId="83" hidden="1">{#N/A,#N/A,FALSE,"DI 2 YEAR MASTER SCHEDULE"}</definedName>
    <definedName name="wrn.Priority._.list." hidden="1">{#N/A,#N/A,FALSE,"DI 2 YEAR MASTER SCHEDULE"}</definedName>
    <definedName name="wrn.Prjcted._.Mnthly._.Qtys." localSheetId="26" hidden="1">{#N/A,#N/A,FALSE,"PRJCTED MNTHLY QTY's"}</definedName>
    <definedName name="wrn.Prjcted._.Mnthly._.Qtys." localSheetId="27" hidden="1">{#N/A,#N/A,FALSE,"PRJCTED MNTHLY QTY's"}</definedName>
    <definedName name="wrn.Prjcted._.Mnthly._.Qtys." localSheetId="28" hidden="1">{#N/A,#N/A,FALSE,"PRJCTED MNTHLY QTY's"}</definedName>
    <definedName name="wrn.Prjcted._.Mnthly._.Qtys." localSheetId="17" hidden="1">{#N/A,#N/A,FALSE,"PRJCTED MNTHLY QTY's"}</definedName>
    <definedName name="wrn.Prjcted._.Mnthly._.Qtys." localSheetId="19" hidden="1">{#N/A,#N/A,FALSE,"PRJCTED MNTHLY QTY's"}</definedName>
    <definedName name="wrn.Prjcted._.Mnthly._.Qtys." localSheetId="20" hidden="1">{#N/A,#N/A,FALSE,"PRJCTED MNTHLY QTY's"}</definedName>
    <definedName name="wrn.Prjcted._.Mnthly._.Qtys." localSheetId="21" hidden="1">{#N/A,#N/A,FALSE,"PRJCTED MNTHLY QTY's"}</definedName>
    <definedName name="wrn.Prjcted._.Mnthly._.Qtys." localSheetId="51" hidden="1">{#N/A,#N/A,FALSE,"PRJCTED MNTHLY QTY's"}</definedName>
    <definedName name="wrn.Prjcted._.Mnthly._.Qtys." localSheetId="43" hidden="1">{#N/A,#N/A,FALSE,"PRJCTED MNTHLY QTY's"}</definedName>
    <definedName name="wrn.Prjcted._.Mnthly._.Qtys." localSheetId="74" hidden="1">{#N/A,#N/A,FALSE,"PRJCTED MNTHLY QTY's"}</definedName>
    <definedName name="wrn.Prjcted._.Mnthly._.Qtys." localSheetId="63" hidden="1">{#N/A,#N/A,FALSE,"PRJCTED MNTHLY QTY's"}</definedName>
    <definedName name="wrn.Prjcted._.Mnthly._.Qtys." localSheetId="64" hidden="1">{#N/A,#N/A,FALSE,"PRJCTED MNTHLY QTY's"}</definedName>
    <definedName name="wrn.Prjcted._.Mnthly._.Qtys." localSheetId="65" hidden="1">{#N/A,#N/A,FALSE,"PRJCTED MNTHLY QTY's"}</definedName>
    <definedName name="wrn.Prjcted._.Mnthly._.Qtys." localSheetId="75" hidden="1">{#N/A,#N/A,FALSE,"PRJCTED MNTHLY QTY's"}</definedName>
    <definedName name="wrn.Prjcted._.Mnthly._.Qtys." localSheetId="85" hidden="1">{#N/A,#N/A,FALSE,"PRJCTED MNTHLY QTY's"}</definedName>
    <definedName name="wrn.Prjcted._.Mnthly._.Qtys." localSheetId="86" hidden="1">{#N/A,#N/A,FALSE,"PRJCTED MNTHLY QTY's"}</definedName>
    <definedName name="wrn.Prjcted._.Mnthly._.Qtys." localSheetId="76" hidden="1">{#N/A,#N/A,FALSE,"PRJCTED MNTHLY QTY's"}</definedName>
    <definedName name="wrn.Prjcted._.Mnthly._.Qtys." localSheetId="77" hidden="1">{#N/A,#N/A,FALSE,"PRJCTED MNTHLY QTY's"}</definedName>
    <definedName name="wrn.Prjcted._.Mnthly._.Qtys." localSheetId="78" hidden="1">{#N/A,#N/A,FALSE,"PRJCTED MNTHLY QTY's"}</definedName>
    <definedName name="wrn.Prjcted._.Mnthly._.Qtys." localSheetId="79" hidden="1">{#N/A,#N/A,FALSE,"PRJCTED MNTHLY QTY's"}</definedName>
    <definedName name="wrn.Prjcted._.Mnthly._.Qtys." localSheetId="82" hidden="1">{#N/A,#N/A,FALSE,"PRJCTED MNTHLY QTY's"}</definedName>
    <definedName name="wrn.Prjcted._.Mnthly._.Qtys." localSheetId="83" hidden="1">{#N/A,#N/A,FALSE,"PRJCTED MNTHLY QTY's"}</definedName>
    <definedName name="wrn.Prjcted._.Mnthly._.Qtys." hidden="1">{#N/A,#N/A,FALSE,"PRJCTED MNTHLY QTY's"}</definedName>
    <definedName name="wrn.Prjcted._.Qtrly._.Dollars." localSheetId="26" hidden="1">{#N/A,#N/A,FALSE,"PRJCTED QTRLY $'s"}</definedName>
    <definedName name="wrn.Prjcted._.Qtrly._.Dollars." localSheetId="27" hidden="1">{#N/A,#N/A,FALSE,"PRJCTED QTRLY $'s"}</definedName>
    <definedName name="wrn.Prjcted._.Qtrly._.Dollars." localSheetId="28" hidden="1">{#N/A,#N/A,FALSE,"PRJCTED QTRLY $'s"}</definedName>
    <definedName name="wrn.Prjcted._.Qtrly._.Dollars." localSheetId="17" hidden="1">{#N/A,#N/A,FALSE,"PRJCTED QTRLY $'s"}</definedName>
    <definedName name="wrn.Prjcted._.Qtrly._.Dollars." localSheetId="19" hidden="1">{#N/A,#N/A,FALSE,"PRJCTED QTRLY $'s"}</definedName>
    <definedName name="wrn.Prjcted._.Qtrly._.Dollars." localSheetId="20" hidden="1">{#N/A,#N/A,FALSE,"PRJCTED QTRLY $'s"}</definedName>
    <definedName name="wrn.Prjcted._.Qtrly._.Dollars." localSheetId="21" hidden="1">{#N/A,#N/A,FALSE,"PRJCTED QTRLY $'s"}</definedName>
    <definedName name="wrn.Prjcted._.Qtrly._.Dollars." localSheetId="51" hidden="1">{#N/A,#N/A,FALSE,"PRJCTED QTRLY $'s"}</definedName>
    <definedName name="wrn.Prjcted._.Qtrly._.Dollars." localSheetId="43" hidden="1">{#N/A,#N/A,FALSE,"PRJCTED QTRLY $'s"}</definedName>
    <definedName name="wrn.Prjcted._.Qtrly._.Dollars." localSheetId="74" hidden="1">{#N/A,#N/A,FALSE,"PRJCTED QTRLY $'s"}</definedName>
    <definedName name="wrn.Prjcted._.Qtrly._.Dollars." localSheetId="63" hidden="1">{#N/A,#N/A,FALSE,"PRJCTED QTRLY $'s"}</definedName>
    <definedName name="wrn.Prjcted._.Qtrly._.Dollars." localSheetId="64" hidden="1">{#N/A,#N/A,FALSE,"PRJCTED QTRLY $'s"}</definedName>
    <definedName name="wrn.Prjcted._.Qtrly._.Dollars." localSheetId="65" hidden="1">{#N/A,#N/A,FALSE,"PRJCTED QTRLY $'s"}</definedName>
    <definedName name="wrn.Prjcted._.Qtrly._.Dollars." localSheetId="75" hidden="1">{#N/A,#N/A,FALSE,"PRJCTED QTRLY $'s"}</definedName>
    <definedName name="wrn.Prjcted._.Qtrly._.Dollars." localSheetId="85" hidden="1">{#N/A,#N/A,FALSE,"PRJCTED QTRLY $'s"}</definedName>
    <definedName name="wrn.Prjcted._.Qtrly._.Dollars." localSheetId="86" hidden="1">{#N/A,#N/A,FALSE,"PRJCTED QTRLY $'s"}</definedName>
    <definedName name="wrn.Prjcted._.Qtrly._.Dollars." localSheetId="76" hidden="1">{#N/A,#N/A,FALSE,"PRJCTED QTRLY $'s"}</definedName>
    <definedName name="wrn.Prjcted._.Qtrly._.Dollars." localSheetId="77" hidden="1">{#N/A,#N/A,FALSE,"PRJCTED QTRLY $'s"}</definedName>
    <definedName name="wrn.Prjcted._.Qtrly._.Dollars." localSheetId="78" hidden="1">{#N/A,#N/A,FALSE,"PRJCTED QTRLY $'s"}</definedName>
    <definedName name="wrn.Prjcted._.Qtrly._.Dollars." localSheetId="79" hidden="1">{#N/A,#N/A,FALSE,"PRJCTED QTRLY $'s"}</definedName>
    <definedName name="wrn.Prjcted._.Qtrly._.Dollars." localSheetId="82" hidden="1">{#N/A,#N/A,FALSE,"PRJCTED QTRLY $'s"}</definedName>
    <definedName name="wrn.Prjcted._.Qtrly._.Dollars." localSheetId="83" hidden="1">{#N/A,#N/A,FALSE,"PRJCTED QTRLY $'s"}</definedName>
    <definedName name="wrn.Prjcted._.Qtrly._.Dollars." hidden="1">{#N/A,#N/A,FALSE,"PRJCTED QTRLY $'s"}</definedName>
    <definedName name="wrn.Prjcted._.Qtrly._.Qtys." localSheetId="26" hidden="1">{#N/A,#N/A,FALSE,"PRJCTED QTRLY QTY's"}</definedName>
    <definedName name="wrn.Prjcted._.Qtrly._.Qtys." localSheetId="27" hidden="1">{#N/A,#N/A,FALSE,"PRJCTED QTRLY QTY's"}</definedName>
    <definedName name="wrn.Prjcted._.Qtrly._.Qtys." localSheetId="28" hidden="1">{#N/A,#N/A,FALSE,"PRJCTED QTRLY QTY's"}</definedName>
    <definedName name="wrn.Prjcted._.Qtrly._.Qtys." localSheetId="17" hidden="1">{#N/A,#N/A,FALSE,"PRJCTED QTRLY QTY's"}</definedName>
    <definedName name="wrn.Prjcted._.Qtrly._.Qtys." localSheetId="19" hidden="1">{#N/A,#N/A,FALSE,"PRJCTED QTRLY QTY's"}</definedName>
    <definedName name="wrn.Prjcted._.Qtrly._.Qtys." localSheetId="20" hidden="1">{#N/A,#N/A,FALSE,"PRJCTED QTRLY QTY's"}</definedName>
    <definedName name="wrn.Prjcted._.Qtrly._.Qtys." localSheetId="21" hidden="1">{#N/A,#N/A,FALSE,"PRJCTED QTRLY QTY's"}</definedName>
    <definedName name="wrn.Prjcted._.Qtrly._.Qtys." localSheetId="51" hidden="1">{#N/A,#N/A,FALSE,"PRJCTED QTRLY QTY's"}</definedName>
    <definedName name="wrn.Prjcted._.Qtrly._.Qtys." localSheetId="43" hidden="1">{#N/A,#N/A,FALSE,"PRJCTED QTRLY QTY's"}</definedName>
    <definedName name="wrn.Prjcted._.Qtrly._.Qtys." localSheetId="74" hidden="1">{#N/A,#N/A,FALSE,"PRJCTED QTRLY QTY's"}</definedName>
    <definedName name="wrn.Prjcted._.Qtrly._.Qtys." localSheetId="63" hidden="1">{#N/A,#N/A,FALSE,"PRJCTED QTRLY QTY's"}</definedName>
    <definedName name="wrn.Prjcted._.Qtrly._.Qtys." localSheetId="64" hidden="1">{#N/A,#N/A,FALSE,"PRJCTED QTRLY QTY's"}</definedName>
    <definedName name="wrn.Prjcted._.Qtrly._.Qtys." localSheetId="65" hidden="1">{#N/A,#N/A,FALSE,"PRJCTED QTRLY QTY's"}</definedName>
    <definedName name="wrn.Prjcted._.Qtrly._.Qtys." localSheetId="75" hidden="1">{#N/A,#N/A,FALSE,"PRJCTED QTRLY QTY's"}</definedName>
    <definedName name="wrn.Prjcted._.Qtrly._.Qtys." localSheetId="85" hidden="1">{#N/A,#N/A,FALSE,"PRJCTED QTRLY QTY's"}</definedName>
    <definedName name="wrn.Prjcted._.Qtrly._.Qtys." localSheetId="86" hidden="1">{#N/A,#N/A,FALSE,"PRJCTED QTRLY QTY's"}</definedName>
    <definedName name="wrn.Prjcted._.Qtrly._.Qtys." localSheetId="76" hidden="1">{#N/A,#N/A,FALSE,"PRJCTED QTRLY QTY's"}</definedName>
    <definedName name="wrn.Prjcted._.Qtrly._.Qtys." localSheetId="77" hidden="1">{#N/A,#N/A,FALSE,"PRJCTED QTRLY QTY's"}</definedName>
    <definedName name="wrn.Prjcted._.Qtrly._.Qtys." localSheetId="78" hidden="1">{#N/A,#N/A,FALSE,"PRJCTED QTRLY QTY's"}</definedName>
    <definedName name="wrn.Prjcted._.Qtrly._.Qtys." localSheetId="79" hidden="1">{#N/A,#N/A,FALSE,"PRJCTED QTRLY QTY's"}</definedName>
    <definedName name="wrn.Prjcted._.Qtrly._.Qtys." localSheetId="82" hidden="1">{#N/A,#N/A,FALSE,"PRJCTED QTRLY QTY's"}</definedName>
    <definedName name="wrn.Prjcted._.Qtrly._.Qtys." localSheetId="83" hidden="1">{#N/A,#N/A,FALSE,"PRJCTED QTRLY QTY's"}</definedName>
    <definedName name="wrn.Prjcted._.Qtrly._.Qtys." hidden="1">{#N/A,#N/A,FALSE,"PRJCTED QTRLY QTY's"}</definedName>
    <definedName name="wvu.CapersView." localSheetId="2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2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2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2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2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4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8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8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8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8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2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2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2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2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4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8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8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8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8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2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2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2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2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4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8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8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8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8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6" hidden="1">{#N/A,#N/A,FALSE,"DI 2 YEAR MASTER SCHEDULE"}</definedName>
    <definedName name="x" localSheetId="27" hidden="1">{#N/A,#N/A,FALSE,"DI 2 YEAR MASTER SCHEDULE"}</definedName>
    <definedName name="x" localSheetId="28" hidden="1">{#N/A,#N/A,FALSE,"DI 2 YEAR MASTER SCHEDULE"}</definedName>
    <definedName name="x" localSheetId="17" hidden="1">{#N/A,#N/A,FALSE,"DI 2 YEAR MASTER SCHEDULE"}</definedName>
    <definedName name="x" localSheetId="19" hidden="1">{#N/A,#N/A,FALSE,"DI 2 YEAR MASTER SCHEDULE"}</definedName>
    <definedName name="x" localSheetId="20" hidden="1">{#N/A,#N/A,FALSE,"DI 2 YEAR MASTER SCHEDULE"}</definedName>
    <definedName name="x" localSheetId="21" hidden="1">{#N/A,#N/A,FALSE,"DI 2 YEAR MASTER SCHEDULE"}</definedName>
    <definedName name="x" localSheetId="51" hidden="1">{#N/A,#N/A,FALSE,"DI 2 YEAR MASTER SCHEDULE"}</definedName>
    <definedName name="x" localSheetId="43" hidden="1">{#N/A,#N/A,FALSE,"DI 2 YEAR MASTER SCHEDULE"}</definedName>
    <definedName name="x" localSheetId="74" hidden="1">{#N/A,#N/A,FALSE,"DI 2 YEAR MASTER SCHEDULE"}</definedName>
    <definedName name="x" localSheetId="63" hidden="1">{#N/A,#N/A,FALSE,"DI 2 YEAR MASTER SCHEDULE"}</definedName>
    <definedName name="x" localSheetId="64" hidden="1">{#N/A,#N/A,FALSE,"DI 2 YEAR MASTER SCHEDULE"}</definedName>
    <definedName name="x" localSheetId="65" hidden="1">{#N/A,#N/A,FALSE,"DI 2 YEAR MASTER SCHEDULE"}</definedName>
    <definedName name="x" localSheetId="75" hidden="1">{#N/A,#N/A,FALSE,"DI 2 YEAR MASTER SCHEDULE"}</definedName>
    <definedName name="x" localSheetId="85" hidden="1">{#N/A,#N/A,FALSE,"DI 2 YEAR MASTER SCHEDULE"}</definedName>
    <definedName name="x" localSheetId="86" hidden="1">{#N/A,#N/A,FALSE,"DI 2 YEAR MASTER SCHEDULE"}</definedName>
    <definedName name="x" localSheetId="76" hidden="1">{#N/A,#N/A,FALSE,"DI 2 YEAR MASTER SCHEDULE"}</definedName>
    <definedName name="x" localSheetId="77" hidden="1">{#N/A,#N/A,FALSE,"DI 2 YEAR MASTER SCHEDULE"}</definedName>
    <definedName name="x" localSheetId="78" hidden="1">{#N/A,#N/A,FALSE,"DI 2 YEAR MASTER SCHEDULE"}</definedName>
    <definedName name="x" localSheetId="79" hidden="1">{#N/A,#N/A,FALSE,"DI 2 YEAR MASTER SCHEDULE"}</definedName>
    <definedName name="x" localSheetId="82" hidden="1">{#N/A,#N/A,FALSE,"DI 2 YEAR MASTER SCHEDULE"}</definedName>
    <definedName name="x" localSheetId="83" hidden="1">{#N/A,#N/A,FALSE,"DI 2 YEAR MASTER SCHEDULE"}</definedName>
    <definedName name="x" hidden="1">{#N/A,#N/A,FALSE,"DI 2 YEAR MASTER SCHEDULE"}</definedName>
    <definedName name="y" localSheetId="2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2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2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4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7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6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6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6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7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8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8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8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8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26" hidden="1">{#N/A,#N/A,FALSE,"DI 2 YEAR MASTER SCHEDULE"}</definedName>
    <definedName name="z" localSheetId="27" hidden="1">{#N/A,#N/A,FALSE,"DI 2 YEAR MASTER SCHEDULE"}</definedName>
    <definedName name="z" localSheetId="28" hidden="1">{#N/A,#N/A,FALSE,"DI 2 YEAR MASTER SCHEDULE"}</definedName>
    <definedName name="z" localSheetId="17" hidden="1">{#N/A,#N/A,FALSE,"DI 2 YEAR MASTER SCHEDULE"}</definedName>
    <definedName name="z" localSheetId="19" hidden="1">{#N/A,#N/A,FALSE,"DI 2 YEAR MASTER SCHEDULE"}</definedName>
    <definedName name="z" localSheetId="20" hidden="1">{#N/A,#N/A,FALSE,"DI 2 YEAR MASTER SCHEDULE"}</definedName>
    <definedName name="z" localSheetId="21" hidden="1">{#N/A,#N/A,FALSE,"DI 2 YEAR MASTER SCHEDULE"}</definedName>
    <definedName name="z" localSheetId="51" hidden="1">{#N/A,#N/A,FALSE,"DI 2 YEAR MASTER SCHEDULE"}</definedName>
    <definedName name="z" localSheetId="43" hidden="1">{#N/A,#N/A,FALSE,"DI 2 YEAR MASTER SCHEDULE"}</definedName>
    <definedName name="z" localSheetId="74" hidden="1">{#N/A,#N/A,FALSE,"DI 2 YEAR MASTER SCHEDULE"}</definedName>
    <definedName name="z" localSheetId="63" hidden="1">{#N/A,#N/A,FALSE,"DI 2 YEAR MASTER SCHEDULE"}</definedName>
    <definedName name="z" localSheetId="64" hidden="1">{#N/A,#N/A,FALSE,"DI 2 YEAR MASTER SCHEDULE"}</definedName>
    <definedName name="z" localSheetId="65" hidden="1">{#N/A,#N/A,FALSE,"DI 2 YEAR MASTER SCHEDULE"}</definedName>
    <definedName name="z" localSheetId="75" hidden="1">{#N/A,#N/A,FALSE,"DI 2 YEAR MASTER SCHEDULE"}</definedName>
    <definedName name="z" localSheetId="85" hidden="1">{#N/A,#N/A,FALSE,"DI 2 YEAR MASTER SCHEDULE"}</definedName>
    <definedName name="z" localSheetId="86" hidden="1">{#N/A,#N/A,FALSE,"DI 2 YEAR MASTER SCHEDULE"}</definedName>
    <definedName name="z" localSheetId="76" hidden="1">{#N/A,#N/A,FALSE,"DI 2 YEAR MASTER SCHEDULE"}</definedName>
    <definedName name="z" localSheetId="77" hidden="1">{#N/A,#N/A,FALSE,"DI 2 YEAR MASTER SCHEDULE"}</definedName>
    <definedName name="z" localSheetId="78" hidden="1">{#N/A,#N/A,FALSE,"DI 2 YEAR MASTER SCHEDULE"}</definedName>
    <definedName name="z" localSheetId="79" hidden="1">{#N/A,#N/A,FALSE,"DI 2 YEAR MASTER SCHEDULE"}</definedName>
    <definedName name="z" localSheetId="82" hidden="1">{#N/A,#N/A,FALSE,"DI 2 YEAR MASTER SCHEDULE"}</definedName>
    <definedName name="z" localSheetId="83" hidden="1">{#N/A,#N/A,FALSE,"DI 2 YEAR MASTER SCHEDULE"}</definedName>
    <definedName name="z" hidden="1">{#N/A,#N/A,FALSE,"DI 2 YEAR MASTER SCHEDULE"}</definedName>
    <definedName name="Z_4713CF99_C74F_4FEA_8FBF_932C20143AF0_.wvu.Cols" localSheetId="51" hidden="1">'6.11 Disposals'!$B:$E,'6.11 Disposals'!$AE:$XFD</definedName>
    <definedName name="Z_4713CF99_C74F_4FEA_8FBF_932C20143AF0_.wvu.Rows" localSheetId="51" hidden="1">'6.11 Disposals'!$6:$8</definedName>
    <definedName name="Z_9A428CE1_B4D9_11D0_A8AA_0000C071AEE7_.wvu.Cols" hidden="1">#REF!,#REF!</definedName>
    <definedName name="Z_9A428CE1_B4D9_11D0_A8AA_0000C071AEE7_.wvu.PrintArea" localSheetId="28" hidden="1">#REF!</definedName>
    <definedName name="Z_9A428CE1_B4D9_11D0_A8AA_0000C071AEE7_.wvu.PrintArea" localSheetId="43" hidden="1">#REF!</definedName>
    <definedName name="Z_9A428CE1_B4D9_11D0_A8AA_0000C071AEE7_.wvu.PrintArea" localSheetId="74" hidden="1">#REF!</definedName>
    <definedName name="Z_9A428CE1_B4D9_11D0_A8AA_0000C071AEE7_.wvu.PrintArea" localSheetId="63"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193" l="1"/>
  <c r="L24" i="193"/>
  <c r="K24" i="193"/>
  <c r="J24" i="193"/>
  <c r="I24" i="193"/>
  <c r="AI40" i="199" l="1"/>
  <c r="AI41" i="199"/>
  <c r="AI42" i="199"/>
  <c r="AI43" i="199"/>
  <c r="AI44" i="199"/>
  <c r="AI45" i="199"/>
  <c r="AI46" i="199"/>
  <c r="AH40" i="199"/>
  <c r="AH41" i="199"/>
  <c r="AH42" i="199"/>
  <c r="AH43" i="199"/>
  <c r="AH44" i="199"/>
  <c r="AH45" i="199"/>
  <c r="AH46" i="199"/>
  <c r="AH47" i="199"/>
  <c r="AG40" i="199"/>
  <c r="AG41" i="199"/>
  <c r="AG42" i="199"/>
  <c r="AG43" i="199"/>
  <c r="AG44" i="199"/>
  <c r="AG45" i="199"/>
  <c r="AG46" i="199"/>
  <c r="AG47" i="199"/>
  <c r="AG48" i="199"/>
  <c r="AF40" i="199"/>
  <c r="AF41" i="199"/>
  <c r="AF42" i="199"/>
  <c r="AF43" i="199"/>
  <c r="AF44" i="199"/>
  <c r="AF45" i="199"/>
  <c r="AF46" i="199"/>
  <c r="AF47" i="199"/>
  <c r="AE40" i="199"/>
  <c r="AE41" i="199"/>
  <c r="AE42" i="199"/>
  <c r="AE43" i="199"/>
  <c r="AE44" i="199"/>
  <c r="AE45" i="199"/>
  <c r="AE46" i="199"/>
  <c r="AE47" i="199"/>
  <c r="AE48" i="199"/>
  <c r="AI39" i="199"/>
  <c r="AI47" i="199"/>
  <c r="AI48" i="199"/>
  <c r="AI49" i="199"/>
  <c r="AI50" i="199"/>
  <c r="AG49" i="199"/>
  <c r="AG50" i="199"/>
  <c r="AH48" i="199"/>
  <c r="AH49" i="199"/>
  <c r="AH50" i="199"/>
  <c r="AF48" i="199"/>
  <c r="AF49" i="199"/>
  <c r="AF50" i="199"/>
  <c r="AE49" i="199"/>
  <c r="AE50" i="199"/>
  <c r="H27" i="204"/>
  <c r="L40" i="216"/>
  <c r="O137" i="89"/>
  <c r="O138" i="89" s="1"/>
  <c r="O139" i="89" s="1"/>
  <c r="O63" i="89"/>
  <c r="O64" i="89" s="1"/>
  <c r="O100" i="89"/>
  <c r="O101" i="89" s="1"/>
  <c r="AC145" i="182" l="1"/>
  <c r="AD145" i="182"/>
  <c r="AE145" i="182"/>
  <c r="AF145" i="182"/>
  <c r="AB145" i="182"/>
  <c r="AC143" i="182"/>
  <c r="AD143" i="182"/>
  <c r="AE143" i="182"/>
  <c r="AF143" i="182"/>
  <c r="AB143" i="182"/>
  <c r="AF142" i="182"/>
  <c r="AC142" i="182"/>
  <c r="AD142" i="182"/>
  <c r="AE142" i="182"/>
  <c r="AB142" i="182"/>
  <c r="AC140" i="182"/>
  <c r="AD140" i="182"/>
  <c r="AE140" i="182"/>
  <c r="AF140" i="182"/>
  <c r="AB140" i="182"/>
  <c r="AF139" i="182"/>
  <c r="AC139" i="182"/>
  <c r="AD139" i="182"/>
  <c r="AE139" i="182"/>
  <c r="AB139" i="182"/>
  <c r="AA15" i="146" l="1"/>
  <c r="AE117" i="182"/>
  <c r="AE118" i="182" l="1"/>
  <c r="I24" i="217"/>
  <c r="J24" i="217"/>
  <c r="I25" i="217"/>
  <c r="J25" i="217"/>
  <c r="I26" i="217"/>
  <c r="J26" i="217"/>
  <c r="I27" i="217"/>
  <c r="J27" i="217"/>
  <c r="I28" i="217"/>
  <c r="J28" i="217"/>
  <c r="I29" i="217"/>
  <c r="J29" i="217"/>
  <c r="J23" i="217"/>
  <c r="I23" i="217"/>
  <c r="F24" i="217"/>
  <c r="G24" i="217"/>
  <c r="F25" i="217"/>
  <c r="G25" i="217"/>
  <c r="H25" i="217" s="1"/>
  <c r="K25" i="217" s="1"/>
  <c r="F26" i="217"/>
  <c r="H26" i="217" s="1"/>
  <c r="G26" i="217"/>
  <c r="F27" i="217"/>
  <c r="G27" i="217"/>
  <c r="F28" i="217"/>
  <c r="G28" i="217"/>
  <c r="F29" i="217"/>
  <c r="G29" i="217"/>
  <c r="G23" i="217"/>
  <c r="F23" i="217"/>
  <c r="H23" i="217" s="1"/>
  <c r="K23" i="217" s="1"/>
  <c r="J18" i="217"/>
  <c r="J19" i="217"/>
  <c r="I19" i="217"/>
  <c r="I15" i="217"/>
  <c r="J15" i="217"/>
  <c r="I16" i="217"/>
  <c r="J16" i="217"/>
  <c r="I17" i="217"/>
  <c r="J17" i="217"/>
  <c r="G19" i="217"/>
  <c r="F19" i="217"/>
  <c r="F15" i="217"/>
  <c r="G15" i="217"/>
  <c r="F16" i="217"/>
  <c r="G16" i="217"/>
  <c r="F17" i="217"/>
  <c r="G17" i="217"/>
  <c r="I14" i="217"/>
  <c r="J14" i="217"/>
  <c r="G14" i="217"/>
  <c r="F14" i="217"/>
  <c r="L118" i="217"/>
  <c r="K118" i="217"/>
  <c r="J118" i="217"/>
  <c r="G118" i="217"/>
  <c r="G18" i="217" s="1"/>
  <c r="F118" i="217"/>
  <c r="F18" i="217" s="1"/>
  <c r="I117" i="217"/>
  <c r="H117" i="217"/>
  <c r="I116" i="217"/>
  <c r="H116" i="217"/>
  <c r="I115" i="217"/>
  <c r="H115" i="217"/>
  <c r="I114" i="217"/>
  <c r="H114" i="217"/>
  <c r="I113" i="217"/>
  <c r="H113" i="217"/>
  <c r="I112" i="217"/>
  <c r="H112" i="217"/>
  <c r="I111" i="217"/>
  <c r="H111" i="217"/>
  <c r="I110" i="217"/>
  <c r="H110" i="217"/>
  <c r="M110" i="217" s="1"/>
  <c r="I109" i="217"/>
  <c r="H109" i="217"/>
  <c r="I108" i="217"/>
  <c r="H108" i="217"/>
  <c r="I107" i="217"/>
  <c r="H107" i="217"/>
  <c r="I106" i="217"/>
  <c r="H106" i="217"/>
  <c r="I105" i="217"/>
  <c r="H105" i="217"/>
  <c r="I104" i="217"/>
  <c r="H104" i="217"/>
  <c r="I103" i="217"/>
  <c r="H103" i="217"/>
  <c r="I102" i="217"/>
  <c r="H102" i="217"/>
  <c r="I101" i="217"/>
  <c r="H101" i="217"/>
  <c r="I100" i="217"/>
  <c r="H100" i="217"/>
  <c r="I99" i="217"/>
  <c r="H99" i="217"/>
  <c r="I98" i="217"/>
  <c r="H98" i="217"/>
  <c r="I97" i="217"/>
  <c r="H97" i="217"/>
  <c r="I96" i="217"/>
  <c r="M96" i="217" s="1"/>
  <c r="H96" i="217"/>
  <c r="I95" i="217"/>
  <c r="H95" i="217"/>
  <c r="I94" i="217"/>
  <c r="H94" i="217"/>
  <c r="I93" i="217"/>
  <c r="M93" i="217" s="1"/>
  <c r="H93" i="217"/>
  <c r="I92" i="217"/>
  <c r="H92" i="217"/>
  <c r="M92" i="217" s="1"/>
  <c r="I91" i="217"/>
  <c r="H91" i="217"/>
  <c r="I90" i="217"/>
  <c r="H90" i="217"/>
  <c r="I89" i="217"/>
  <c r="H89" i="217"/>
  <c r="I88" i="217"/>
  <c r="H88" i="217"/>
  <c r="I87" i="217"/>
  <c r="H87" i="217"/>
  <c r="I86" i="217"/>
  <c r="H86" i="217"/>
  <c r="I85" i="217"/>
  <c r="H85" i="217"/>
  <c r="I84" i="217"/>
  <c r="H84" i="217"/>
  <c r="I83" i="217"/>
  <c r="H83" i="217"/>
  <c r="I82" i="217"/>
  <c r="H82" i="217"/>
  <c r="I81" i="217"/>
  <c r="H81" i="217"/>
  <c r="I80" i="217"/>
  <c r="H80" i="217"/>
  <c r="I79" i="217"/>
  <c r="H79" i="217"/>
  <c r="I78" i="217"/>
  <c r="H78" i="217"/>
  <c r="I77" i="217"/>
  <c r="H77" i="217"/>
  <c r="I76" i="217"/>
  <c r="H76" i="217"/>
  <c r="I75" i="217"/>
  <c r="M75" i="217" s="1"/>
  <c r="H75" i="217"/>
  <c r="I74" i="217"/>
  <c r="H74" i="217"/>
  <c r="I73" i="217"/>
  <c r="H73" i="217"/>
  <c r="I72" i="217"/>
  <c r="H72" i="217"/>
  <c r="I71" i="217"/>
  <c r="M71" i="217" s="1"/>
  <c r="H71" i="217"/>
  <c r="I70" i="217"/>
  <c r="H70" i="217"/>
  <c r="I69" i="217"/>
  <c r="H69" i="217"/>
  <c r="I68" i="217"/>
  <c r="H68" i="217"/>
  <c r="I67" i="217"/>
  <c r="H67" i="217"/>
  <c r="I66" i="217"/>
  <c r="H66" i="217"/>
  <c r="I65" i="217"/>
  <c r="H65" i="217"/>
  <c r="I64" i="217"/>
  <c r="H64" i="217"/>
  <c r="I63" i="217"/>
  <c r="M63" i="217" s="1"/>
  <c r="H63" i="217"/>
  <c r="I62" i="217"/>
  <c r="H62" i="217"/>
  <c r="I61" i="217"/>
  <c r="H61" i="217"/>
  <c r="I60" i="217"/>
  <c r="H60" i="217"/>
  <c r="I59" i="217"/>
  <c r="M59" i="217" s="1"/>
  <c r="H59" i="217"/>
  <c r="I58" i="217"/>
  <c r="H58" i="217"/>
  <c r="I57" i="217"/>
  <c r="H57" i="217"/>
  <c r="I56" i="217"/>
  <c r="H56" i="217"/>
  <c r="I55" i="217"/>
  <c r="M55" i="217" s="1"/>
  <c r="H55" i="217"/>
  <c r="I54" i="217"/>
  <c r="H54" i="217"/>
  <c r="I53" i="217"/>
  <c r="H53" i="217"/>
  <c r="I52" i="217"/>
  <c r="H52" i="217"/>
  <c r="I51" i="217"/>
  <c r="H51" i="217"/>
  <c r="I50" i="217"/>
  <c r="M50" i="217" s="1"/>
  <c r="H50" i="217"/>
  <c r="I49" i="217"/>
  <c r="M49" i="217" s="1"/>
  <c r="H49" i="217"/>
  <c r="I48" i="217"/>
  <c r="H48" i="217"/>
  <c r="I47" i="217"/>
  <c r="H47" i="217"/>
  <c r="I46" i="217"/>
  <c r="M46" i="217" s="1"/>
  <c r="H46" i="217"/>
  <c r="I45" i="217"/>
  <c r="M45" i="217" s="1"/>
  <c r="H45" i="217"/>
  <c r="I44" i="217"/>
  <c r="H44" i="217"/>
  <c r="I43" i="217"/>
  <c r="H43" i="217"/>
  <c r="I42" i="217"/>
  <c r="H42" i="217"/>
  <c r="I41" i="217"/>
  <c r="H41" i="217"/>
  <c r="I40" i="217"/>
  <c r="H40" i="217"/>
  <c r="I39" i="217"/>
  <c r="H39" i="217"/>
  <c r="I38" i="217"/>
  <c r="M38" i="217" s="1"/>
  <c r="H38" i="217"/>
  <c r="I37" i="217"/>
  <c r="H37" i="217"/>
  <c r="M37" i="217" s="1"/>
  <c r="I36" i="217"/>
  <c r="H36" i="217"/>
  <c r="Z29" i="217"/>
  <c r="AC29" i="217" s="1"/>
  <c r="T29" i="217"/>
  <c r="W29" i="217" s="1"/>
  <c r="N29" i="217"/>
  <c r="Q29" i="217" s="1"/>
  <c r="H29" i="217"/>
  <c r="K29" i="217" s="1"/>
  <c r="Z28" i="217"/>
  <c r="AC28" i="217" s="1"/>
  <c r="T28" i="217"/>
  <c r="W28" i="217" s="1"/>
  <c r="N28" i="217"/>
  <c r="Q28" i="217" s="1"/>
  <c r="H28" i="217"/>
  <c r="K28" i="217" s="1"/>
  <c r="Z27" i="217"/>
  <c r="AC27" i="217" s="1"/>
  <c r="T27" i="217"/>
  <c r="W27" i="217" s="1"/>
  <c r="N27" i="217"/>
  <c r="Q27" i="217" s="1"/>
  <c r="H27" i="217"/>
  <c r="Z26" i="217"/>
  <c r="AC26" i="217" s="1"/>
  <c r="T26" i="217"/>
  <c r="W26" i="217" s="1"/>
  <c r="N26" i="217"/>
  <c r="Q26" i="217" s="1"/>
  <c r="Z25" i="217"/>
  <c r="AC25" i="217" s="1"/>
  <c r="T25" i="217"/>
  <c r="W25" i="217" s="1"/>
  <c r="N25" i="217"/>
  <c r="Q25" i="217" s="1"/>
  <c r="Z24" i="217"/>
  <c r="AC24" i="217" s="1"/>
  <c r="T24" i="217"/>
  <c r="W24" i="217" s="1"/>
  <c r="N24" i="217"/>
  <c r="Q24" i="217" s="1"/>
  <c r="H24" i="217"/>
  <c r="K24" i="217" s="1"/>
  <c r="Z23" i="217"/>
  <c r="AC23" i="217" s="1"/>
  <c r="T23" i="217"/>
  <c r="W23" i="217" s="1"/>
  <c r="N23" i="217"/>
  <c r="Q23" i="217" s="1"/>
  <c r="AB20" i="217"/>
  <c r="AB30" i="217" s="1"/>
  <c r="AA20" i="217"/>
  <c r="AA30" i="217" s="1"/>
  <c r="Y20" i="217"/>
  <c r="Y30" i="217" s="1"/>
  <c r="X20" i="217"/>
  <c r="X30" i="217" s="1"/>
  <c r="V20" i="217"/>
  <c r="V30" i="217" s="1"/>
  <c r="U20" i="217"/>
  <c r="U30" i="217" s="1"/>
  <c r="S20" i="217"/>
  <c r="S30" i="217" s="1"/>
  <c r="R20" i="217"/>
  <c r="R30" i="217" s="1"/>
  <c r="P20" i="217"/>
  <c r="P30" i="217" s="1"/>
  <c r="O20" i="217"/>
  <c r="O30" i="217" s="1"/>
  <c r="M20" i="217"/>
  <c r="M30" i="217" s="1"/>
  <c r="L20" i="217"/>
  <c r="L30" i="217" s="1"/>
  <c r="Z19" i="217"/>
  <c r="AC19" i="217" s="1"/>
  <c r="T19" i="217"/>
  <c r="W19" i="217" s="1"/>
  <c r="N19" i="217"/>
  <c r="Q19" i="217" s="1"/>
  <c r="H19" i="217"/>
  <c r="Z18" i="217"/>
  <c r="AC18" i="217" s="1"/>
  <c r="T18" i="217"/>
  <c r="W18" i="217" s="1"/>
  <c r="N18" i="217"/>
  <c r="Q18" i="217" s="1"/>
  <c r="Z17" i="217"/>
  <c r="AC17" i="217" s="1"/>
  <c r="T17" i="217"/>
  <c r="W17" i="217" s="1"/>
  <c r="N17" i="217"/>
  <c r="Q17" i="217" s="1"/>
  <c r="H17" i="217"/>
  <c r="K17" i="217" s="1"/>
  <c r="Z16" i="217"/>
  <c r="AC16" i="217" s="1"/>
  <c r="T16" i="217"/>
  <c r="W16" i="217" s="1"/>
  <c r="N16" i="217"/>
  <c r="Q16" i="217" s="1"/>
  <c r="H16" i="217"/>
  <c r="K16" i="217" s="1"/>
  <c r="Z15" i="217"/>
  <c r="AC15" i="217" s="1"/>
  <c r="T15" i="217"/>
  <c r="W15" i="217" s="1"/>
  <c r="N15" i="217"/>
  <c r="Q15" i="217" s="1"/>
  <c r="H15" i="217"/>
  <c r="K15" i="217" s="1"/>
  <c r="Z14" i="217"/>
  <c r="T14" i="217"/>
  <c r="W14" i="217" s="1"/>
  <c r="N14" i="217"/>
  <c r="K27" i="217" l="1"/>
  <c r="K26" i="217"/>
  <c r="K19" i="217"/>
  <c r="J20" i="217"/>
  <c r="J30" i="217" s="1"/>
  <c r="F20" i="217"/>
  <c r="F30" i="217" s="1"/>
  <c r="G20" i="217"/>
  <c r="G30" i="217" s="1"/>
  <c r="H14" i="217"/>
  <c r="K14" i="217" s="1"/>
  <c r="M54" i="217"/>
  <c r="M70" i="217"/>
  <c r="M74" i="217"/>
  <c r="M78" i="217"/>
  <c r="M90" i="217"/>
  <c r="M36" i="217"/>
  <c r="M91" i="217"/>
  <c r="M56" i="217"/>
  <c r="M60" i="217"/>
  <c r="M64" i="217"/>
  <c r="M68" i="217"/>
  <c r="M80" i="217"/>
  <c r="M116" i="217"/>
  <c r="M82" i="217"/>
  <c r="M98" i="217"/>
  <c r="M102" i="217"/>
  <c r="M106" i="217"/>
  <c r="M117" i="217"/>
  <c r="M40" i="217"/>
  <c r="M48" i="217"/>
  <c r="M99" i="217"/>
  <c r="M104" i="217"/>
  <c r="M111" i="217"/>
  <c r="M42" i="217"/>
  <c r="M65" i="217"/>
  <c r="M85" i="217"/>
  <c r="M89" i="217"/>
  <c r="M112" i="217"/>
  <c r="M43" i="217"/>
  <c r="M47" i="217"/>
  <c r="M62" i="217"/>
  <c r="M69" i="217"/>
  <c r="M73" i="217"/>
  <c r="M77" i="217"/>
  <c r="M84" i="217"/>
  <c r="M88" i="217"/>
  <c r="M113" i="217"/>
  <c r="M51" i="217"/>
  <c r="M66" i="217"/>
  <c r="M103" i="217"/>
  <c r="H118" i="217"/>
  <c r="M41" i="217"/>
  <c r="M52" i="217"/>
  <c r="M107" i="217"/>
  <c r="M115" i="217"/>
  <c r="M79" i="217"/>
  <c r="M97" i="217"/>
  <c r="M101" i="217"/>
  <c r="M108" i="217"/>
  <c r="M57" i="217"/>
  <c r="M61" i="217"/>
  <c r="M76" i="217"/>
  <c r="M83" i="217"/>
  <c r="M87" i="217"/>
  <c r="M94" i="217"/>
  <c r="M105" i="217"/>
  <c r="W20" i="217"/>
  <c r="W30" i="217" s="1"/>
  <c r="H18" i="217"/>
  <c r="M53" i="217"/>
  <c r="M58" i="217"/>
  <c r="T20" i="217"/>
  <c r="T30" i="217" s="1"/>
  <c r="M95" i="217"/>
  <c r="M100" i="217"/>
  <c r="N20" i="217"/>
  <c r="N30" i="217" s="1"/>
  <c r="M39" i="217"/>
  <c r="M44" i="217"/>
  <c r="Z20" i="217"/>
  <c r="Z30" i="217" s="1"/>
  <c r="M86" i="217"/>
  <c r="M67" i="217"/>
  <c r="M72" i="217"/>
  <c r="M81" i="217"/>
  <c r="AC14" i="217"/>
  <c r="AC20" i="217" s="1"/>
  <c r="AC30" i="217" s="1"/>
  <c r="I118" i="217"/>
  <c r="I18" i="217" s="1"/>
  <c r="M109" i="217"/>
  <c r="M114" i="217"/>
  <c r="Q14" i="217"/>
  <c r="Q20" i="217" s="1"/>
  <c r="Q30" i="217" s="1"/>
  <c r="H20" i="217" l="1"/>
  <c r="H30" i="217" s="1"/>
  <c r="M118" i="217"/>
  <c r="I20" i="217"/>
  <c r="I30" i="217" s="1"/>
  <c r="K18" i="217"/>
  <c r="K20" i="217" s="1"/>
  <c r="K30" i="217" s="1"/>
  <c r="S40" i="216" l="1"/>
  <c r="R40" i="216"/>
  <c r="Q40" i="216"/>
  <c r="P40" i="216"/>
  <c r="O40" i="216"/>
  <c r="K40" i="216"/>
  <c r="J40" i="216"/>
  <c r="I40" i="216"/>
  <c r="H40" i="216"/>
  <c r="AD19" i="216"/>
  <c r="AD18" i="216"/>
  <c r="AD17" i="216"/>
  <c r="AD16" i="216"/>
  <c r="X14" i="216"/>
  <c r="Q14" i="216"/>
  <c r="X13" i="216"/>
  <c r="U11" i="216"/>
  <c r="Q11" i="216"/>
  <c r="AD11" i="216" s="1"/>
  <c r="P11" i="216"/>
  <c r="I11" i="216"/>
  <c r="E11" i="216"/>
  <c r="AD15" i="216" s="1"/>
  <c r="F11" i="216" l="1"/>
  <c r="W11" i="216"/>
  <c r="X11" i="216" s="1"/>
  <c r="AC11" i="216" s="1"/>
  <c r="K11" i="216" l="1"/>
  <c r="AB11" i="216" s="1"/>
  <c r="AE11" i="216" s="1"/>
  <c r="J11" i="216"/>
  <c r="AF170" i="81"/>
  <c r="AG170" i="81"/>
  <c r="AH170" i="81"/>
  <c r="AI170" i="81"/>
  <c r="AE170" i="81"/>
  <c r="AI79" i="65"/>
  <c r="AH79" i="65"/>
  <c r="AG79" i="65"/>
  <c r="AF79" i="65"/>
  <c r="AE79" i="65"/>
  <c r="W122" i="83" l="1"/>
  <c r="W123" i="83"/>
  <c r="W124" i="83"/>
  <c r="W125" i="83"/>
  <c r="W126" i="83"/>
  <c r="W127" i="83"/>
  <c r="W128" i="83"/>
  <c r="W129" i="83"/>
  <c r="W130" i="83"/>
  <c r="W131" i="83"/>
  <c r="W132" i="83"/>
  <c r="W133" i="83"/>
  <c r="W134" i="83"/>
  <c r="W135" i="83"/>
  <c r="W136" i="83"/>
  <c r="W137" i="83"/>
  <c r="W138" i="83"/>
  <c r="W139" i="83"/>
  <c r="W140" i="83"/>
  <c r="W141" i="83"/>
  <c r="W142" i="83"/>
  <c r="W143" i="83"/>
  <c r="W144" i="83"/>
  <c r="W145" i="83"/>
  <c r="W146" i="83"/>
  <c r="W147" i="83"/>
  <c r="W148" i="83"/>
  <c r="W149" i="83"/>
  <c r="W150" i="83"/>
  <c r="W151" i="83"/>
  <c r="W152" i="83"/>
  <c r="W153" i="83"/>
  <c r="W154" i="83"/>
  <c r="W155" i="83"/>
  <c r="W156" i="83"/>
  <c r="W157" i="83"/>
  <c r="W158" i="83"/>
  <c r="W159" i="83"/>
  <c r="W160" i="83"/>
  <c r="W161" i="83"/>
  <c r="W162" i="83"/>
  <c r="W163" i="83"/>
  <c r="W164" i="83"/>
  <c r="W165" i="83"/>
  <c r="W166" i="83"/>
  <c r="W167" i="83"/>
  <c r="W168" i="83"/>
  <c r="W169" i="83"/>
  <c r="W170" i="83"/>
  <c r="W171" i="83"/>
  <c r="W172" i="83"/>
  <c r="W173" i="83"/>
  <c r="W174" i="83"/>
  <c r="W175" i="83"/>
  <c r="W176" i="83"/>
  <c r="W177" i="83"/>
  <c r="W178" i="83"/>
  <c r="W179" i="83"/>
  <c r="W180" i="83"/>
  <c r="W181" i="83"/>
  <c r="W182" i="83"/>
  <c r="W183" i="83"/>
  <c r="W184" i="83"/>
  <c r="W185" i="83"/>
  <c r="W186" i="83"/>
  <c r="W187" i="83"/>
  <c r="W188" i="83"/>
  <c r="W189" i="83"/>
  <c r="W190" i="83"/>
  <c r="W191" i="83"/>
  <c r="W192" i="83"/>
  <c r="W193" i="83"/>
  <c r="W194" i="83"/>
  <c r="W195" i="83"/>
  <c r="W196" i="83"/>
  <c r="W197" i="83"/>
  <c r="W198" i="83"/>
  <c r="W199" i="83"/>
  <c r="W200" i="83"/>
  <c r="W201" i="83"/>
  <c r="W202" i="83"/>
  <c r="W203" i="83"/>
  <c r="W204" i="83"/>
  <c r="W205" i="83"/>
  <c r="W206" i="83"/>
  <c r="W207" i="83"/>
  <c r="W208" i="83"/>
  <c r="W209" i="83"/>
  <c r="W210" i="83"/>
  <c r="W211" i="83"/>
  <c r="W212" i="83"/>
  <c r="W213" i="83"/>
  <c r="W214" i="83"/>
  <c r="W215" i="83"/>
  <c r="W216" i="83"/>
  <c r="W217" i="83"/>
  <c r="W218" i="83"/>
  <c r="W219" i="83"/>
  <c r="W220" i="83"/>
  <c r="W221" i="83"/>
  <c r="W222" i="83"/>
  <c r="W223" i="83"/>
  <c r="W224" i="83"/>
  <c r="W225" i="83"/>
  <c r="W226" i="83"/>
  <c r="W227" i="83"/>
  <c r="W228" i="83"/>
  <c r="W229" i="83"/>
  <c r="W230" i="83"/>
  <c r="W231" i="83"/>
  <c r="W232" i="83"/>
  <c r="W233" i="83"/>
  <c r="W234" i="83"/>
  <c r="W235" i="83"/>
  <c r="W236" i="83"/>
  <c r="W237" i="83"/>
  <c r="W238" i="83"/>
  <c r="W239" i="83"/>
  <c r="W240" i="83"/>
  <c r="W241" i="83"/>
  <c r="W242" i="83"/>
  <c r="W243" i="83"/>
  <c r="W244" i="83"/>
  <c r="W245" i="83"/>
  <c r="W246" i="83"/>
  <c r="W247" i="83"/>
  <c r="W248" i="83"/>
  <c r="W249" i="83"/>
  <c r="W250" i="83"/>
  <c r="W251" i="83"/>
  <c r="W252" i="83"/>
  <c r="W253" i="83"/>
  <c r="W254" i="83"/>
  <c r="W255" i="83"/>
  <c r="W256" i="83"/>
  <c r="W257" i="83"/>
  <c r="W258" i="83"/>
  <c r="W259" i="83"/>
  <c r="W260" i="83"/>
  <c r="W261" i="83"/>
  <c r="W262" i="83"/>
  <c r="W263" i="83"/>
  <c r="W264" i="83"/>
  <c r="W265" i="83"/>
  <c r="W266" i="83"/>
  <c r="W267" i="83"/>
  <c r="W268" i="83"/>
  <c r="W269" i="83"/>
  <c r="W270" i="83"/>
  <c r="W271" i="83"/>
  <c r="W272" i="83"/>
  <c r="W273" i="83"/>
  <c r="W274" i="83"/>
  <c r="W275" i="83"/>
  <c r="W276" i="83"/>
  <c r="W277" i="83"/>
  <c r="W278" i="83"/>
  <c r="W279" i="83"/>
  <c r="W280" i="83"/>
  <c r="W281" i="83"/>
  <c r="W282" i="83"/>
  <c r="W283" i="83"/>
  <c r="W284" i="83"/>
  <c r="W285" i="83"/>
  <c r="W286" i="83"/>
  <c r="W287" i="83"/>
  <c r="W288" i="83"/>
  <c r="W289" i="83"/>
  <c r="W290" i="83"/>
  <c r="W291" i="83"/>
  <c r="W292" i="83"/>
  <c r="W293" i="83"/>
  <c r="W294" i="83"/>
  <c r="W295" i="83"/>
  <c r="W296" i="83"/>
  <c r="W297" i="83"/>
  <c r="W298" i="83"/>
  <c r="W299" i="83"/>
  <c r="W300" i="83"/>
  <c r="W301" i="83"/>
  <c r="W302" i="83"/>
  <c r="W303" i="83"/>
  <c r="W304" i="83"/>
  <c r="W305" i="83"/>
  <c r="W306" i="83"/>
  <c r="W307" i="83"/>
  <c r="W308" i="83"/>
  <c r="W309" i="83"/>
  <c r="W310" i="83"/>
  <c r="W311" i="83"/>
  <c r="W312" i="83"/>
  <c r="W313" i="83"/>
  <c r="W314" i="83"/>
  <c r="W315" i="83"/>
  <c r="W316" i="83"/>
  <c r="W317" i="83"/>
  <c r="W318" i="83"/>
  <c r="W319" i="83"/>
  <c r="W320" i="83"/>
  <c r="W321" i="83"/>
  <c r="W322" i="83"/>
  <c r="W323" i="83"/>
  <c r="W324" i="83"/>
  <c r="W325" i="83"/>
  <c r="W326" i="83"/>
  <c r="W327" i="83"/>
  <c r="W328" i="83"/>
  <c r="W329" i="83"/>
  <c r="W330" i="83"/>
  <c r="W331" i="83"/>
  <c r="W332" i="83"/>
  <c r="W333" i="83"/>
  <c r="W334" i="83"/>
  <c r="W335" i="83"/>
  <c r="W336" i="83"/>
  <c r="W337" i="83"/>
  <c r="W338" i="83"/>
  <c r="W339" i="83"/>
  <c r="W340" i="83"/>
  <c r="W341" i="83"/>
  <c r="W342" i="83"/>
  <c r="W343" i="83"/>
  <c r="W344" i="83"/>
  <c r="W345" i="83"/>
  <c r="W346" i="83"/>
  <c r="W347" i="83"/>
  <c r="W348" i="83"/>
  <c r="W349" i="83"/>
  <c r="W350" i="83"/>
  <c r="W351" i="83"/>
  <c r="W352" i="83"/>
  <c r="W353" i="83"/>
  <c r="W354" i="83"/>
  <c r="W355" i="83"/>
  <c r="W356" i="83"/>
  <c r="W357" i="83"/>
  <c r="W358" i="83"/>
  <c r="W359" i="83"/>
  <c r="W360" i="83"/>
  <c r="W361" i="83"/>
  <c r="W362" i="83"/>
  <c r="W363" i="83"/>
  <c r="W364" i="83"/>
  <c r="W365" i="83"/>
  <c r="W366" i="83"/>
  <c r="W367" i="83"/>
  <c r="W368" i="83"/>
  <c r="W369" i="83"/>
  <c r="W370" i="83"/>
  <c r="W371" i="83"/>
  <c r="W372" i="83"/>
  <c r="W373" i="83"/>
  <c r="W374" i="83"/>
  <c r="W375" i="83"/>
  <c r="W376" i="83"/>
  <c r="W377" i="83"/>
  <c r="W378" i="83"/>
  <c r="W379" i="83"/>
  <c r="W380" i="83"/>
  <c r="W381" i="83"/>
  <c r="W382" i="83"/>
  <c r="W383" i="83"/>
  <c r="W384" i="83"/>
  <c r="W385" i="83"/>
  <c r="W386" i="83"/>
  <c r="W387" i="83"/>
  <c r="W388" i="83"/>
  <c r="W389" i="83"/>
  <c r="W390" i="83"/>
  <c r="W391" i="83"/>
  <c r="W392" i="83"/>
  <c r="W393" i="83"/>
  <c r="W394" i="83"/>
  <c r="W395" i="83"/>
  <c r="W396" i="83"/>
  <c r="W397" i="83"/>
  <c r="W398" i="83"/>
  <c r="W399" i="83"/>
  <c r="W400" i="83"/>
  <c r="W401" i="83"/>
  <c r="W402" i="83"/>
  <c r="W403" i="83"/>
  <c r="W404" i="83"/>
  <c r="W405" i="83"/>
  <c r="W406" i="83"/>
  <c r="W407" i="83"/>
  <c r="W408" i="83"/>
  <c r="W409" i="83"/>
  <c r="W410" i="83"/>
  <c r="W411" i="83"/>
  <c r="W412" i="83"/>
  <c r="W413" i="83"/>
  <c r="W414" i="83"/>
  <c r="W415" i="83"/>
  <c r="W416" i="83"/>
  <c r="W417" i="83"/>
  <c r="W418" i="83"/>
  <c r="W419" i="83"/>
  <c r="W420" i="83"/>
  <c r="W421" i="83"/>
  <c r="W422" i="83"/>
  <c r="W423" i="83"/>
  <c r="W424" i="83"/>
  <c r="W425" i="83"/>
  <c r="W426" i="83"/>
  <c r="W427" i="83"/>
  <c r="W428" i="83"/>
  <c r="W429" i="83"/>
  <c r="W430" i="83"/>
  <c r="W431" i="83"/>
  <c r="W432" i="83"/>
  <c r="W433" i="83"/>
  <c r="W434" i="83"/>
  <c r="W435" i="83"/>
  <c r="W436" i="83"/>
  <c r="W437" i="83"/>
  <c r="W438" i="83"/>
  <c r="W439" i="83"/>
  <c r="W440" i="83"/>
  <c r="W441" i="83"/>
  <c r="W442" i="83"/>
  <c r="W443" i="83"/>
  <c r="W444" i="83"/>
  <c r="W445" i="83"/>
  <c r="W446" i="83"/>
  <c r="W447" i="83"/>
  <c r="W448" i="83"/>
  <c r="W449" i="83"/>
  <c r="W450" i="83"/>
  <c r="W451" i="83"/>
  <c r="W452" i="83"/>
  <c r="W453" i="83"/>
  <c r="W454" i="83"/>
  <c r="W455" i="83"/>
  <c r="W456" i="83"/>
  <c r="W457" i="83"/>
  <c r="W458" i="83"/>
  <c r="W459" i="83"/>
  <c r="W460" i="83"/>
  <c r="W461" i="83"/>
  <c r="W462" i="83"/>
  <c r="W463" i="83"/>
  <c r="W464" i="83"/>
  <c r="W465" i="83"/>
  <c r="W466" i="83"/>
  <c r="W467" i="83"/>
  <c r="W468" i="83"/>
  <c r="W469" i="83"/>
  <c r="W470" i="83"/>
  <c r="W471" i="83"/>
  <c r="W472" i="83"/>
  <c r="W473" i="83"/>
  <c r="W474" i="83"/>
  <c r="W475" i="83"/>
  <c r="W476" i="83"/>
  <c r="W477" i="83"/>
  <c r="W478" i="83"/>
  <c r="W479" i="83"/>
  <c r="W480" i="83"/>
  <c r="W481" i="83"/>
  <c r="W482" i="83"/>
  <c r="W483" i="83"/>
  <c r="W484" i="83"/>
  <c r="W485" i="83"/>
  <c r="W486" i="83"/>
  <c r="W487" i="83"/>
  <c r="W488" i="83"/>
  <c r="W489" i="83"/>
  <c r="W490" i="83"/>
  <c r="W491" i="83"/>
  <c r="W492" i="83"/>
  <c r="W493" i="83"/>
  <c r="W494" i="83"/>
  <c r="W495" i="83"/>
  <c r="W496" i="83"/>
  <c r="W497" i="83"/>
  <c r="W498" i="83"/>
  <c r="W499" i="83"/>
  <c r="W500" i="83"/>
  <c r="W501" i="83"/>
  <c r="W502" i="83"/>
  <c r="W503" i="83"/>
  <c r="W504" i="83"/>
  <c r="W505" i="83"/>
  <c r="W506" i="83"/>
  <c r="W507" i="83"/>
  <c r="W508" i="83"/>
  <c r="W509" i="83"/>
  <c r="W510" i="83"/>
  <c r="W511" i="83"/>
  <c r="W512" i="83"/>
  <c r="W513" i="83"/>
  <c r="W514" i="83"/>
  <c r="W515" i="83"/>
  <c r="W516" i="83"/>
  <c r="W517" i="83"/>
  <c r="W518" i="83"/>
  <c r="W519" i="83"/>
  <c r="W520" i="83"/>
  <c r="W521" i="83"/>
  <c r="W522" i="83"/>
  <c r="W523" i="83"/>
  <c r="W524" i="83"/>
  <c r="W525" i="83"/>
  <c r="W526" i="83"/>
  <c r="W527" i="83"/>
  <c r="W528" i="83"/>
  <c r="W529" i="83"/>
  <c r="W530" i="83"/>
  <c r="W531" i="83"/>
  <c r="W532" i="83"/>
  <c r="W533" i="83"/>
  <c r="W534" i="83"/>
  <c r="W535" i="83"/>
  <c r="W536" i="83"/>
  <c r="W537" i="83"/>
  <c r="W538" i="83"/>
  <c r="W539" i="83"/>
  <c r="W540" i="83"/>
  <c r="W541" i="83"/>
  <c r="W542" i="83"/>
  <c r="W543" i="83"/>
  <c r="W544" i="83"/>
  <c r="W545" i="83"/>
  <c r="W546" i="83"/>
  <c r="W547" i="83"/>
  <c r="W548" i="83"/>
  <c r="W549" i="83"/>
  <c r="W550" i="83"/>
  <c r="W551" i="83"/>
  <c r="W552" i="83"/>
  <c r="W553" i="83"/>
  <c r="W554" i="83"/>
  <c r="W555" i="83"/>
  <c r="W556" i="83"/>
  <c r="W557" i="83"/>
  <c r="W558" i="83"/>
  <c r="W559" i="83"/>
  <c r="W560" i="83"/>
  <c r="W561" i="83"/>
  <c r="W562" i="83"/>
  <c r="W563" i="83"/>
  <c r="W564" i="83"/>
  <c r="W565" i="83"/>
  <c r="W566" i="83"/>
  <c r="W567" i="83"/>
  <c r="W568" i="83"/>
  <c r="W569" i="83"/>
  <c r="W570" i="83"/>
  <c r="W571" i="83"/>
  <c r="W572" i="83"/>
  <c r="W573" i="83"/>
  <c r="W574" i="83"/>
  <c r="W575" i="83"/>
  <c r="W576" i="83"/>
  <c r="W577" i="83"/>
  <c r="W578" i="83"/>
  <c r="W579" i="83"/>
  <c r="W580" i="83"/>
  <c r="W581" i="83"/>
  <c r="W582" i="83"/>
  <c r="W583" i="83"/>
  <c r="W584" i="83"/>
  <c r="W585" i="83"/>
  <c r="W586" i="83"/>
  <c r="W587" i="83"/>
  <c r="W588" i="83"/>
  <c r="W589" i="83"/>
  <c r="W590" i="83"/>
  <c r="W591" i="83"/>
  <c r="W592" i="83"/>
  <c r="W593" i="83"/>
  <c r="W594" i="83"/>
  <c r="W595" i="83"/>
  <c r="W121" i="83"/>
  <c r="AF68" i="212" l="1"/>
  <c r="AG68" i="212"/>
  <c r="AH68" i="212"/>
  <c r="AI68" i="212"/>
  <c r="AE68" i="212"/>
  <c r="AC151" i="182"/>
  <c r="AD151" i="182"/>
  <c r="AE151" i="182"/>
  <c r="AF151" i="182"/>
  <c r="AC150" i="182"/>
  <c r="AD150" i="182"/>
  <c r="AE150" i="182"/>
  <c r="AF150" i="182"/>
  <c r="AC149" i="182"/>
  <c r="AD149" i="182"/>
  <c r="AE149" i="182"/>
  <c r="AF149" i="182"/>
  <c r="AB150" i="182"/>
  <c r="AB151" i="182"/>
  <c r="AB149" i="182"/>
  <c r="AF57" i="131" l="1"/>
  <c r="AG57" i="131"/>
  <c r="AH57" i="131"/>
  <c r="AI57" i="131"/>
  <c r="AE57" i="131"/>
  <c r="AF68" i="131"/>
  <c r="AG68" i="131"/>
  <c r="AH68" i="131"/>
  <c r="AI68" i="131"/>
  <c r="AE68" i="131"/>
  <c r="J44" i="115" l="1"/>
  <c r="AF118" i="212"/>
  <c r="AG118" i="212"/>
  <c r="AH118" i="212"/>
  <c r="AI118" i="212"/>
  <c r="AE118" i="212"/>
  <c r="AF117" i="212"/>
  <c r="AG117" i="212"/>
  <c r="AH117" i="212"/>
  <c r="AI117" i="212"/>
  <c r="AE117" i="212"/>
  <c r="AI116" i="212"/>
  <c r="AI115" i="212"/>
  <c r="AI31" i="212"/>
  <c r="AE51" i="65"/>
  <c r="R356" i="83"/>
  <c r="R357" i="83"/>
  <c r="R358" i="83"/>
  <c r="R359" i="83"/>
  <c r="R360" i="83"/>
  <c r="R361" i="83"/>
  <c r="R362" i="83"/>
  <c r="R363" i="83"/>
  <c r="R364" i="83"/>
  <c r="R365" i="83"/>
  <c r="R366" i="83"/>
  <c r="R367" i="83"/>
  <c r="AI96" i="96" l="1"/>
  <c r="AI97" i="96"/>
  <c r="AI98" i="96"/>
  <c r="AI99" i="96"/>
  <c r="AI100" i="96"/>
  <c r="AI101" i="96"/>
  <c r="AI102" i="96"/>
  <c r="AI103" i="96"/>
  <c r="AI104" i="96"/>
  <c r="AI105" i="96"/>
  <c r="AI106" i="96"/>
  <c r="AI107" i="96"/>
  <c r="AI108" i="96"/>
  <c r="AI109" i="96"/>
  <c r="AI110" i="96"/>
  <c r="AI111" i="96"/>
  <c r="AI112" i="96"/>
  <c r="AI113" i="96"/>
  <c r="AI114" i="96"/>
  <c r="AI115" i="96"/>
  <c r="AI116" i="96"/>
  <c r="AI117" i="96"/>
  <c r="AI118" i="96"/>
  <c r="AI119" i="96"/>
  <c r="AI120" i="96"/>
  <c r="AI121" i="96"/>
  <c r="AI95" i="96"/>
  <c r="AI14" i="96"/>
  <c r="AI15" i="96"/>
  <c r="AI16" i="96"/>
  <c r="AI17" i="96"/>
  <c r="AI18" i="96"/>
  <c r="AI19" i="96"/>
  <c r="AI20" i="96"/>
  <c r="AI21" i="96"/>
  <c r="AI22" i="96"/>
  <c r="AI23" i="96"/>
  <c r="AI24" i="96"/>
  <c r="AI25" i="96"/>
  <c r="AI26" i="96"/>
  <c r="AI27" i="96"/>
  <c r="AI28" i="96"/>
  <c r="AI29" i="96"/>
  <c r="AI30" i="96"/>
  <c r="AI31" i="96"/>
  <c r="AI32" i="96"/>
  <c r="AI33" i="96"/>
  <c r="AI34" i="96"/>
  <c r="AI35" i="96"/>
  <c r="AI36" i="96"/>
  <c r="AI37" i="96"/>
  <c r="AI38" i="96"/>
  <c r="AI39" i="96"/>
  <c r="AI40" i="96"/>
  <c r="AI41" i="96"/>
  <c r="AI42" i="96"/>
  <c r="AI43" i="96"/>
  <c r="AI44" i="96"/>
  <c r="AI45" i="96"/>
  <c r="AI46" i="96"/>
  <c r="AI47" i="96"/>
  <c r="AI48" i="96"/>
  <c r="AI49" i="96"/>
  <c r="AI50" i="96"/>
  <c r="AI51" i="96"/>
  <c r="AI52" i="96"/>
  <c r="AI53" i="96"/>
  <c r="AI54" i="96"/>
  <c r="AI55" i="96"/>
  <c r="AI56" i="96"/>
  <c r="AI57" i="96"/>
  <c r="AI58" i="96"/>
  <c r="AI59" i="96"/>
  <c r="AI60" i="96"/>
  <c r="AI61" i="96"/>
  <c r="AI62" i="96"/>
  <c r="AI63" i="96"/>
  <c r="AI64" i="96"/>
  <c r="AI65" i="96"/>
  <c r="AI66" i="96"/>
  <c r="AI67" i="96"/>
  <c r="AI68" i="96"/>
  <c r="AI69" i="96"/>
  <c r="AI70" i="96"/>
  <c r="AI71" i="96"/>
  <c r="AI72" i="96"/>
  <c r="AI73" i="96"/>
  <c r="AI74" i="96"/>
  <c r="AI75" i="96"/>
  <c r="AI76" i="96"/>
  <c r="AI77" i="96"/>
  <c r="AI78" i="96"/>
  <c r="AI79" i="96"/>
  <c r="AI80" i="96"/>
  <c r="AI81" i="96"/>
  <c r="AI82" i="96"/>
  <c r="AI83" i="96"/>
  <c r="AI84" i="96"/>
  <c r="AI85" i="96"/>
  <c r="AI86" i="96"/>
  <c r="AI87" i="96"/>
  <c r="AI88" i="96"/>
  <c r="AI89" i="96"/>
  <c r="AI90" i="96"/>
  <c r="AI91" i="96"/>
  <c r="P14" i="96"/>
  <c r="Q14" i="96"/>
  <c r="P15" i="96"/>
  <c r="Q15" i="96"/>
  <c r="P16" i="96"/>
  <c r="Q16" i="96"/>
  <c r="P17" i="96"/>
  <c r="Q17" i="96"/>
  <c r="P18" i="96"/>
  <c r="Q18" i="96"/>
  <c r="P19" i="96"/>
  <c r="Q19" i="96"/>
  <c r="P20" i="96"/>
  <c r="Q20" i="96"/>
  <c r="P21" i="96"/>
  <c r="Q21" i="96"/>
  <c r="P22" i="96"/>
  <c r="Q22" i="96"/>
  <c r="P23" i="96"/>
  <c r="Q23" i="96"/>
  <c r="P24" i="96"/>
  <c r="Q24" i="96"/>
  <c r="P25" i="96"/>
  <c r="Q25" i="96"/>
  <c r="P26" i="96"/>
  <c r="Q26" i="96"/>
  <c r="P27" i="96"/>
  <c r="Q27" i="96"/>
  <c r="P28" i="96"/>
  <c r="Q28" i="96"/>
  <c r="P29" i="96"/>
  <c r="Q29" i="96"/>
  <c r="P30" i="96"/>
  <c r="Q30" i="96"/>
  <c r="P31" i="96"/>
  <c r="Q31" i="96"/>
  <c r="P32" i="96"/>
  <c r="Q32" i="96"/>
  <c r="P33" i="96"/>
  <c r="Q33" i="96"/>
  <c r="P34" i="96"/>
  <c r="Q34" i="96"/>
  <c r="P35" i="96"/>
  <c r="Q35" i="96"/>
  <c r="P36" i="96"/>
  <c r="Q36" i="96"/>
  <c r="P37" i="96"/>
  <c r="Q37" i="96"/>
  <c r="P38" i="96"/>
  <c r="Q38" i="96"/>
  <c r="P39" i="96"/>
  <c r="Q39" i="96"/>
  <c r="P40" i="96"/>
  <c r="Q40" i="96"/>
  <c r="P41" i="96"/>
  <c r="Q41" i="96"/>
  <c r="P42" i="96"/>
  <c r="Q42" i="96"/>
  <c r="P43" i="96"/>
  <c r="Q43" i="96"/>
  <c r="P44" i="96"/>
  <c r="Q44" i="96"/>
  <c r="P45" i="96"/>
  <c r="Q45" i="96"/>
  <c r="P46" i="96"/>
  <c r="Q46" i="96"/>
  <c r="P47" i="96"/>
  <c r="Q47" i="96"/>
  <c r="P48" i="96"/>
  <c r="Q48" i="96"/>
  <c r="P49" i="96"/>
  <c r="Q49" i="96"/>
  <c r="P50" i="96"/>
  <c r="Q50" i="96"/>
  <c r="P51" i="96"/>
  <c r="Q51" i="96"/>
  <c r="P52" i="96"/>
  <c r="Q52" i="96"/>
  <c r="P53" i="96"/>
  <c r="Q53" i="96"/>
  <c r="P54" i="96"/>
  <c r="Q54" i="96"/>
  <c r="P55" i="96"/>
  <c r="Q55" i="96"/>
  <c r="P56" i="96"/>
  <c r="Q56" i="96"/>
  <c r="P57" i="96"/>
  <c r="Q57" i="96"/>
  <c r="P58" i="96"/>
  <c r="Q58" i="96"/>
  <c r="P59" i="96"/>
  <c r="Q59" i="96"/>
  <c r="P60" i="96"/>
  <c r="Q60" i="96"/>
  <c r="P61" i="96"/>
  <c r="Q61" i="96"/>
  <c r="P62" i="96"/>
  <c r="Q62" i="96"/>
  <c r="P63" i="96"/>
  <c r="Q63" i="96"/>
  <c r="P64" i="96"/>
  <c r="Q64" i="96"/>
  <c r="P65" i="96"/>
  <c r="Q65" i="96"/>
  <c r="P66" i="96"/>
  <c r="Q66" i="96"/>
  <c r="P67" i="96"/>
  <c r="Q67" i="96"/>
  <c r="P68" i="96"/>
  <c r="Q68" i="96"/>
  <c r="P69" i="96"/>
  <c r="Q69" i="96"/>
  <c r="P70" i="96"/>
  <c r="Q70" i="96"/>
  <c r="P71" i="96"/>
  <c r="Q71" i="96"/>
  <c r="P72" i="96"/>
  <c r="Q72" i="96"/>
  <c r="P73" i="96"/>
  <c r="Q73" i="96"/>
  <c r="P74" i="96"/>
  <c r="Q74" i="96"/>
  <c r="P75" i="96"/>
  <c r="Q75" i="96"/>
  <c r="P76" i="96"/>
  <c r="Q76" i="96"/>
  <c r="P77" i="96"/>
  <c r="Q77" i="96"/>
  <c r="P78" i="96"/>
  <c r="Q78" i="96"/>
  <c r="P79" i="96"/>
  <c r="Q79" i="96"/>
  <c r="P80" i="96"/>
  <c r="Q80" i="96"/>
  <c r="P81" i="96"/>
  <c r="Q81" i="96"/>
  <c r="P82" i="96"/>
  <c r="Q82" i="96"/>
  <c r="P83" i="96"/>
  <c r="Q83" i="96"/>
  <c r="P84" i="96"/>
  <c r="Q84" i="96"/>
  <c r="P85" i="96"/>
  <c r="Q85" i="96"/>
  <c r="P86" i="96"/>
  <c r="Q86" i="96"/>
  <c r="P87" i="96"/>
  <c r="Q87" i="96"/>
  <c r="P88" i="96"/>
  <c r="Q88" i="96"/>
  <c r="P89" i="96"/>
  <c r="Q89" i="96"/>
  <c r="P90" i="96"/>
  <c r="Q90" i="96"/>
  <c r="P91" i="96"/>
  <c r="Q91" i="96"/>
  <c r="AI13" i="96"/>
  <c r="Q13" i="96"/>
  <c r="P13" i="96"/>
  <c r="Q157" i="93" l="1"/>
  <c r="P157" i="93"/>
  <c r="Q156" i="93"/>
  <c r="P156" i="93"/>
  <c r="Q155" i="93"/>
  <c r="P155" i="93"/>
  <c r="Q154" i="93"/>
  <c r="P154" i="93"/>
  <c r="Q153" i="93"/>
  <c r="P153" i="93"/>
  <c r="Q152" i="93"/>
  <c r="P152" i="93"/>
  <c r="Q151" i="93"/>
  <c r="P151" i="93"/>
  <c r="Q150" i="93"/>
  <c r="P150" i="93"/>
  <c r="Q149" i="93"/>
  <c r="P149" i="93"/>
  <c r="Q148" i="93"/>
  <c r="P148" i="93"/>
  <c r="Q147" i="93"/>
  <c r="P147" i="93"/>
  <c r="Q146" i="93"/>
  <c r="P146" i="93"/>
  <c r="Q145" i="93"/>
  <c r="P145" i="93"/>
  <c r="Q144" i="93"/>
  <c r="P144" i="93"/>
  <c r="Q143" i="93"/>
  <c r="P143" i="93"/>
  <c r="Q142" i="93"/>
  <c r="P142" i="93"/>
  <c r="Q141" i="93"/>
  <c r="P141" i="93"/>
  <c r="Q140" i="93"/>
  <c r="P140" i="93"/>
  <c r="Q139" i="93"/>
  <c r="P139" i="93"/>
  <c r="Q138" i="93"/>
  <c r="P138" i="93"/>
  <c r="Q137" i="93"/>
  <c r="P137" i="93"/>
  <c r="Q136" i="93"/>
  <c r="P136" i="93"/>
  <c r="Q135" i="93"/>
  <c r="P135" i="93"/>
  <c r="Q134" i="93"/>
  <c r="P134" i="93"/>
  <c r="Q133" i="93"/>
  <c r="P133" i="93"/>
  <c r="Q132" i="93"/>
  <c r="P132" i="93"/>
  <c r="Q131" i="93"/>
  <c r="P131" i="93"/>
  <c r="Q130" i="93"/>
  <c r="P130" i="93"/>
  <c r="Q129" i="93"/>
  <c r="P129" i="93"/>
  <c r="Q128" i="93"/>
  <c r="P128" i="93"/>
  <c r="Q127" i="93"/>
  <c r="P127" i="93"/>
  <c r="Q126" i="93"/>
  <c r="P126" i="93"/>
  <c r="Q125" i="93"/>
  <c r="P125" i="93"/>
  <c r="Q124" i="93"/>
  <c r="P124" i="93"/>
  <c r="Q123" i="93"/>
  <c r="P123" i="93"/>
  <c r="Q122" i="93"/>
  <c r="P122" i="93"/>
  <c r="Q121" i="93"/>
  <c r="P121" i="93"/>
  <c r="Q120" i="93"/>
  <c r="P120" i="93"/>
  <c r="Q119" i="93"/>
  <c r="P119" i="93"/>
  <c r="Q118" i="93"/>
  <c r="P118" i="93"/>
  <c r="Q117" i="93"/>
  <c r="P117" i="93"/>
  <c r="Q116" i="93"/>
  <c r="P116" i="93"/>
  <c r="Q115" i="93"/>
  <c r="P115" i="93"/>
  <c r="Q114" i="93"/>
  <c r="P114" i="93"/>
  <c r="Q113" i="93"/>
  <c r="P113" i="93"/>
  <c r="Q112" i="93"/>
  <c r="P112" i="93"/>
  <c r="Q111" i="93"/>
  <c r="P111" i="93"/>
  <c r="Q110" i="93"/>
  <c r="P110" i="93"/>
  <c r="Q109" i="93"/>
  <c r="P109" i="93"/>
  <c r="Q108" i="93"/>
  <c r="P108" i="93"/>
  <c r="Q107" i="93"/>
  <c r="P107" i="93"/>
  <c r="Q106" i="93"/>
  <c r="P106" i="93"/>
  <c r="Q105" i="93"/>
  <c r="P105" i="93"/>
  <c r="Q104" i="93"/>
  <c r="P104" i="93"/>
  <c r="Q103" i="93"/>
  <c r="P103" i="93"/>
  <c r="Q102" i="93"/>
  <c r="P102" i="93"/>
  <c r="Q101" i="93"/>
  <c r="P101" i="93"/>
  <c r="Q100" i="93"/>
  <c r="P100" i="93"/>
  <c r="Q99" i="93"/>
  <c r="P99" i="93"/>
  <c r="Q98" i="93"/>
  <c r="P98" i="93"/>
  <c r="Q97" i="93"/>
  <c r="P97" i="93"/>
  <c r="Q96" i="93"/>
  <c r="P96" i="93"/>
  <c r="Q95" i="93"/>
  <c r="P95" i="93"/>
  <c r="Q94" i="93"/>
  <c r="P94" i="93"/>
  <c r="Q93" i="93"/>
  <c r="P93" i="93"/>
  <c r="Q92" i="93"/>
  <c r="P92" i="93"/>
  <c r="Q91" i="93"/>
  <c r="P91" i="93"/>
  <c r="Q90" i="93"/>
  <c r="P90" i="93"/>
  <c r="Q89" i="93"/>
  <c r="P89" i="93"/>
  <c r="Q88" i="93"/>
  <c r="P88" i="93"/>
  <c r="Q87" i="93"/>
  <c r="P87" i="93"/>
  <c r="AF84" i="212" l="1"/>
  <c r="AG84" i="212"/>
  <c r="AH84" i="212"/>
  <c r="AI84" i="212"/>
  <c r="AE84" i="212"/>
  <c r="AF60" i="212"/>
  <c r="AG60" i="212"/>
  <c r="AH60" i="212"/>
  <c r="AI60" i="212"/>
  <c r="AE60" i="212"/>
  <c r="AI39" i="212"/>
  <c r="AI28" i="212"/>
  <c r="AE30" i="75"/>
  <c r="AF30" i="75"/>
  <c r="AG30" i="75"/>
  <c r="AH30" i="75"/>
  <c r="AI30" i="75"/>
  <c r="AF29" i="75"/>
  <c r="AG29" i="75"/>
  <c r="AH29" i="75"/>
  <c r="AI29" i="75"/>
  <c r="AE29" i="75"/>
  <c r="AF18" i="75"/>
  <c r="AG18" i="75"/>
  <c r="AH18" i="75"/>
  <c r="AI18" i="75"/>
  <c r="AE18" i="75"/>
  <c r="AF17" i="75"/>
  <c r="AG17" i="75"/>
  <c r="AH17" i="75"/>
  <c r="AI17" i="75"/>
  <c r="AE17" i="75"/>
  <c r="AF54" i="65"/>
  <c r="AG54" i="65"/>
  <c r="AH54" i="65"/>
  <c r="AI54" i="65"/>
  <c r="AE54" i="65"/>
  <c r="AF134" i="212" l="1"/>
  <c r="AG134" i="212"/>
  <c r="AH134" i="212"/>
  <c r="AI134" i="212"/>
  <c r="AI119" i="212"/>
  <c r="AI112" i="212"/>
  <c r="AF52" i="65"/>
  <c r="AG52" i="65"/>
  <c r="AH52" i="65"/>
  <c r="AI52" i="65"/>
  <c r="AE52" i="65"/>
  <c r="AF53" i="65"/>
  <c r="AF28" i="212" s="1"/>
  <c r="AG53" i="65"/>
  <c r="AG28" i="212" s="1"/>
  <c r="AH53" i="65"/>
  <c r="AH28" i="212" s="1"/>
  <c r="AI53" i="65"/>
  <c r="AE53" i="65"/>
  <c r="AE28" i="212" s="1"/>
  <c r="AF51" i="65"/>
  <c r="AG51" i="65"/>
  <c r="AH51" i="65"/>
  <c r="AI51" i="65"/>
  <c r="AF150" i="212" l="1"/>
  <c r="AG150" i="212"/>
  <c r="AH150" i="212"/>
  <c r="AI150" i="212"/>
  <c r="AE150" i="212"/>
  <c r="AF141" i="212"/>
  <c r="AG141" i="212"/>
  <c r="AH141" i="212"/>
  <c r="AI141" i="212"/>
  <c r="AI161" i="212" s="1"/>
  <c r="AE141" i="212"/>
  <c r="AE134" i="212"/>
  <c r="AF71" i="212" l="1"/>
  <c r="AG71" i="212"/>
  <c r="AE71" i="212"/>
  <c r="AL47" i="81" l="1"/>
  <c r="AI88" i="81"/>
  <c r="AI47" i="81"/>
  <c r="AQ13" i="88" l="1"/>
  <c r="T17" i="150" l="1"/>
  <c r="R20" i="138"/>
  <c r="R21" i="138"/>
  <c r="R22" i="138"/>
  <c r="R23" i="138"/>
  <c r="R24" i="138"/>
  <c r="AM111" i="178" l="1"/>
  <c r="AL111" i="178"/>
  <c r="AK111" i="178"/>
  <c r="AJ111" i="178"/>
  <c r="AI111" i="178"/>
  <c r="H39" i="115" l="1"/>
  <c r="I39" i="115"/>
  <c r="J39" i="115"/>
  <c r="G39" i="115"/>
  <c r="I35" i="115"/>
  <c r="J35" i="115"/>
  <c r="H34" i="115"/>
  <c r="I34" i="115"/>
  <c r="J34" i="115"/>
  <c r="G35" i="115"/>
  <c r="G34" i="115"/>
  <c r="H28" i="115"/>
  <c r="H35" i="115" s="1"/>
  <c r="I28" i="115"/>
  <c r="J28" i="115"/>
  <c r="G28" i="115"/>
  <c r="I17" i="115"/>
  <c r="H17" i="115"/>
  <c r="G17" i="115"/>
  <c r="I15" i="115"/>
  <c r="H15" i="115"/>
  <c r="G15" i="115"/>
  <c r="G19" i="115" s="1"/>
  <c r="I11" i="115"/>
  <c r="H11" i="115"/>
  <c r="G11" i="115"/>
  <c r="I9" i="115"/>
  <c r="H9" i="115"/>
  <c r="G9" i="115"/>
  <c r="A2" i="198"/>
  <c r="A3" i="198"/>
  <c r="A1" i="198"/>
  <c r="I19" i="115" l="1"/>
  <c r="I40" i="115" s="1"/>
  <c r="I44" i="115" s="1"/>
  <c r="G40" i="115"/>
  <c r="G44" i="115" s="1"/>
  <c r="H19" i="115"/>
  <c r="H40" i="115" s="1"/>
  <c r="H44" i="115" s="1"/>
  <c r="AI92" i="65"/>
  <c r="AH92" i="65"/>
  <c r="AG92" i="65"/>
  <c r="AF92" i="65"/>
  <c r="AE92" i="65"/>
  <c r="AK83" i="212" l="1"/>
  <c r="AG138" i="212" l="1"/>
  <c r="AH138" i="212"/>
  <c r="AI138" i="212"/>
  <c r="AF138" i="212"/>
  <c r="AE138" i="212"/>
  <c r="AQ111" i="88"/>
  <c r="AQ112" i="88" s="1"/>
  <c r="AQ106" i="88"/>
  <c r="AR106" i="88" s="1"/>
  <c r="AR107" i="88" s="1"/>
  <c r="AR100" i="88"/>
  <c r="AQ101" i="88"/>
  <c r="AR101" i="88" s="1"/>
  <c r="AQ90" i="88"/>
  <c r="AR90" i="88" s="1"/>
  <c r="AQ91" i="88"/>
  <c r="AR91" i="88" s="1"/>
  <c r="AQ92" i="88"/>
  <c r="AR92" i="88" s="1"/>
  <c r="AQ93" i="88"/>
  <c r="AR93" i="88" s="1"/>
  <c r="AQ94" i="88"/>
  <c r="AR94" i="88" s="1"/>
  <c r="AQ95" i="88"/>
  <c r="AR95" i="88" s="1"/>
  <c r="AQ96" i="88"/>
  <c r="AR96" i="88" s="1"/>
  <c r="AQ97" i="88"/>
  <c r="AR97" i="88" s="1"/>
  <c r="AQ98" i="88"/>
  <c r="AR98" i="88" s="1"/>
  <c r="AQ99" i="88"/>
  <c r="AR99" i="88" s="1"/>
  <c r="AQ100" i="88"/>
  <c r="AQ89" i="88"/>
  <c r="AR89" i="88" s="1"/>
  <c r="AR73" i="88"/>
  <c r="AQ73" i="88"/>
  <c r="AQ74" i="88"/>
  <c r="AR74" i="88" s="1"/>
  <c r="AQ75" i="88"/>
  <c r="AR75" i="88" s="1"/>
  <c r="AQ76" i="88"/>
  <c r="AR76" i="88" s="1"/>
  <c r="AQ77" i="88"/>
  <c r="AR77" i="88" s="1"/>
  <c r="AQ78" i="88"/>
  <c r="AR78" i="88" s="1"/>
  <c r="AQ79" i="88"/>
  <c r="AR79" i="88" s="1"/>
  <c r="AQ80" i="88"/>
  <c r="AR80" i="88" s="1"/>
  <c r="AQ81" i="88"/>
  <c r="AR81" i="88" s="1"/>
  <c r="AQ82" i="88"/>
  <c r="AR82" i="88" s="1"/>
  <c r="AQ83" i="88"/>
  <c r="AR83" i="88" s="1"/>
  <c r="AQ84" i="88"/>
  <c r="AR84" i="88" s="1"/>
  <c r="AQ72" i="88"/>
  <c r="AR72" i="88" s="1"/>
  <c r="AQ67" i="88"/>
  <c r="AR67" i="88" s="1"/>
  <c r="AQ66" i="88"/>
  <c r="AR66" i="88" s="1"/>
  <c r="AQ50" i="88"/>
  <c r="AR50" i="88" s="1"/>
  <c r="AQ51" i="88"/>
  <c r="AR51" i="88" s="1"/>
  <c r="AQ52" i="88"/>
  <c r="AR52" i="88" s="1"/>
  <c r="AQ53" i="88"/>
  <c r="AR53" i="88" s="1"/>
  <c r="AQ54" i="88"/>
  <c r="AR54" i="88" s="1"/>
  <c r="AQ55" i="88"/>
  <c r="AR55" i="88" s="1"/>
  <c r="AQ56" i="88"/>
  <c r="AR56" i="88" s="1"/>
  <c r="AQ57" i="88"/>
  <c r="AR57" i="88" s="1"/>
  <c r="AQ58" i="88"/>
  <c r="AR58" i="88" s="1"/>
  <c r="AQ59" i="88"/>
  <c r="AR59" i="88" s="1"/>
  <c r="AQ60" i="88"/>
  <c r="AR60" i="88" s="1"/>
  <c r="AQ61" i="88"/>
  <c r="AR61" i="88" s="1"/>
  <c r="AQ49" i="88"/>
  <c r="AQ15" i="88"/>
  <c r="AR15" i="88" s="1"/>
  <c r="AQ44" i="88"/>
  <c r="AR44" i="88" s="1"/>
  <c r="AQ14" i="88"/>
  <c r="AR14" i="88" s="1"/>
  <c r="AQ16" i="88"/>
  <c r="AR16" i="88" s="1"/>
  <c r="AQ17" i="88"/>
  <c r="AR17" i="88" s="1"/>
  <c r="AQ18" i="88"/>
  <c r="AR18" i="88" s="1"/>
  <c r="AQ19" i="88"/>
  <c r="AR19" i="88" s="1"/>
  <c r="AQ20" i="88"/>
  <c r="AR20" i="88" s="1"/>
  <c r="AQ21" i="88"/>
  <c r="AR21" i="88" s="1"/>
  <c r="AQ22" i="88"/>
  <c r="AR22" i="88" s="1"/>
  <c r="AQ23" i="88"/>
  <c r="AR23" i="88" s="1"/>
  <c r="AQ24" i="88"/>
  <c r="AR24" i="88" s="1"/>
  <c r="AQ25" i="88"/>
  <c r="AR25" i="88" s="1"/>
  <c r="AQ26" i="88"/>
  <c r="AR26" i="88" s="1"/>
  <c r="AQ27" i="88"/>
  <c r="AR27" i="88" s="1"/>
  <c r="AQ28" i="88"/>
  <c r="AR28" i="88" s="1"/>
  <c r="AQ29" i="88"/>
  <c r="AR29" i="88" s="1"/>
  <c r="AQ30" i="88"/>
  <c r="AR30" i="88" s="1"/>
  <c r="AQ31" i="88"/>
  <c r="AR31" i="88" s="1"/>
  <c r="AQ32" i="88"/>
  <c r="AR32" i="88" s="1"/>
  <c r="AQ33" i="88"/>
  <c r="AR33" i="88" s="1"/>
  <c r="AQ34" i="88"/>
  <c r="AR34" i="88" s="1"/>
  <c r="AQ35" i="88"/>
  <c r="AR35" i="88" s="1"/>
  <c r="AQ36" i="88"/>
  <c r="AR36" i="88" s="1"/>
  <c r="AQ37" i="88"/>
  <c r="AR37" i="88" s="1"/>
  <c r="AQ38" i="88"/>
  <c r="AR38" i="88" s="1"/>
  <c r="AQ39" i="88"/>
  <c r="AR39" i="88" s="1"/>
  <c r="AQ40" i="88"/>
  <c r="AR40" i="88" s="1"/>
  <c r="AQ41" i="88"/>
  <c r="AR41" i="88" s="1"/>
  <c r="AQ42" i="88"/>
  <c r="AR42" i="88" s="1"/>
  <c r="AQ43" i="88"/>
  <c r="AR43" i="88" s="1"/>
  <c r="AR111" i="88" l="1"/>
  <c r="AR112" i="88" s="1"/>
  <c r="AQ107" i="88"/>
  <c r="AR102" i="88"/>
  <c r="AR85" i="88"/>
  <c r="AQ102" i="88"/>
  <c r="AQ85" i="88"/>
  <c r="AR68" i="88"/>
  <c r="AQ68" i="88"/>
  <c r="AQ62" i="88"/>
  <c r="AR49" i="88"/>
  <c r="AR62" i="88" s="1"/>
  <c r="AQ45" i="88"/>
  <c r="AR13" i="88"/>
  <c r="R33" i="138" l="1"/>
  <c r="R32" i="138"/>
  <c r="R31" i="138"/>
  <c r="L44" i="188"/>
  <c r="L20" i="184" s="1"/>
  <c r="K44" i="188"/>
  <c r="J44" i="188"/>
  <c r="I44" i="188"/>
  <c r="H44" i="188"/>
  <c r="K20" i="184"/>
  <c r="J20" i="184"/>
  <c r="I20" i="184"/>
  <c r="H20" i="184"/>
  <c r="AI126" i="132"/>
  <c r="AH126" i="132"/>
  <c r="AG126" i="132"/>
  <c r="AF126" i="132"/>
  <c r="AE126" i="132"/>
  <c r="AE120" i="132"/>
  <c r="AF120" i="132"/>
  <c r="AG120" i="132"/>
  <c r="AI120" i="132"/>
  <c r="AH120" i="132"/>
  <c r="AI97" i="132"/>
  <c r="AH97" i="132"/>
  <c r="AG97" i="132"/>
  <c r="AF97" i="132"/>
  <c r="AE88" i="132"/>
  <c r="AE97" i="132"/>
  <c r="AI71" i="212"/>
  <c r="AH71" i="212"/>
  <c r="AI99" i="212" l="1"/>
  <c r="R368" i="83"/>
  <c r="R369" i="83"/>
  <c r="R370" i="83"/>
  <c r="R371" i="83"/>
  <c r="R372" i="83"/>
  <c r="R373" i="83"/>
  <c r="R374" i="83"/>
  <c r="R375" i="83"/>
  <c r="R376" i="83"/>
  <c r="R377" i="83"/>
  <c r="R378" i="83"/>
  <c r="R379" i="83"/>
  <c r="R380" i="83"/>
  <c r="R381" i="83"/>
  <c r="R382" i="83"/>
  <c r="R383" i="83"/>
  <c r="R384" i="83"/>
  <c r="R385" i="83"/>
  <c r="R386" i="83"/>
  <c r="R387" i="83"/>
  <c r="R388" i="83"/>
  <c r="R389" i="83"/>
  <c r="R390" i="83"/>
  <c r="R391" i="83"/>
  <c r="R392" i="83"/>
  <c r="R393" i="83"/>
  <c r="R394" i="83"/>
  <c r="R395" i="83"/>
  <c r="R396" i="83"/>
  <c r="R397" i="83"/>
  <c r="R398" i="83"/>
  <c r="R399" i="83"/>
  <c r="R400" i="83"/>
  <c r="R401" i="83"/>
  <c r="R402" i="83"/>
  <c r="R403" i="83"/>
  <c r="R404" i="83"/>
  <c r="R405" i="83"/>
  <c r="R406" i="83"/>
  <c r="R407" i="83"/>
  <c r="R408" i="83"/>
  <c r="R409" i="83"/>
  <c r="R410" i="83"/>
  <c r="R411" i="83"/>
  <c r="R412" i="83"/>
  <c r="R413" i="83"/>
  <c r="R414" i="83"/>
  <c r="R415" i="83"/>
  <c r="R416" i="83"/>
  <c r="R417" i="83"/>
  <c r="R418" i="83"/>
  <c r="R419" i="83"/>
  <c r="R420" i="83"/>
  <c r="R421" i="83"/>
  <c r="R422" i="83"/>
  <c r="R423" i="83"/>
  <c r="R424" i="83"/>
  <c r="R425" i="83"/>
  <c r="R426" i="83"/>
  <c r="R427" i="83"/>
  <c r="R428" i="83"/>
  <c r="R429" i="83"/>
  <c r="R430" i="83"/>
  <c r="R431" i="83"/>
  <c r="R432" i="83"/>
  <c r="R433" i="83"/>
  <c r="R434" i="83"/>
  <c r="R435" i="83"/>
  <c r="R436" i="83"/>
  <c r="R437" i="83"/>
  <c r="R438" i="83"/>
  <c r="R439" i="83"/>
  <c r="R440" i="83"/>
  <c r="R441" i="83"/>
  <c r="R442" i="83"/>
  <c r="R443" i="83"/>
  <c r="R444" i="83"/>
  <c r="R445" i="83"/>
  <c r="R446" i="83"/>
  <c r="R447" i="83"/>
  <c r="R448" i="83"/>
  <c r="R449" i="83"/>
  <c r="R450" i="83"/>
  <c r="R451" i="83"/>
  <c r="R452" i="83"/>
  <c r="R453" i="83"/>
  <c r="R454" i="83"/>
  <c r="R455" i="83"/>
  <c r="R456" i="83"/>
  <c r="R457" i="83"/>
  <c r="R458" i="83"/>
  <c r="R459" i="83"/>
  <c r="R460" i="83"/>
  <c r="R461" i="83"/>
  <c r="R462" i="83"/>
  <c r="R463" i="83"/>
  <c r="R464" i="83"/>
  <c r="R465" i="83"/>
  <c r="R466" i="83"/>
  <c r="R467" i="83"/>
  <c r="R468" i="83"/>
  <c r="R469" i="83"/>
  <c r="R470" i="83"/>
  <c r="R471" i="83"/>
  <c r="R472" i="83"/>
  <c r="R473" i="83"/>
  <c r="R474" i="83"/>
  <c r="R475" i="83"/>
  <c r="R476" i="83"/>
  <c r="R477" i="83"/>
  <c r="R478" i="83"/>
  <c r="R479" i="83"/>
  <c r="R480" i="83"/>
  <c r="R481" i="83"/>
  <c r="R482" i="83"/>
  <c r="R483" i="83"/>
  <c r="R484" i="83"/>
  <c r="R485" i="83"/>
  <c r="R486" i="83"/>
  <c r="R487" i="83"/>
  <c r="R488" i="83"/>
  <c r="R489" i="83"/>
  <c r="R490" i="83"/>
  <c r="R491" i="83"/>
  <c r="R492" i="83"/>
  <c r="R493" i="83"/>
  <c r="R494" i="83"/>
  <c r="R495" i="83"/>
  <c r="R496" i="83"/>
  <c r="R497" i="83"/>
  <c r="R498" i="83"/>
  <c r="R499" i="83"/>
  <c r="R500" i="83"/>
  <c r="R501" i="83"/>
  <c r="R502" i="83"/>
  <c r="R503" i="83"/>
  <c r="R504" i="83"/>
  <c r="R505" i="83"/>
  <c r="R506" i="83"/>
  <c r="R507" i="83"/>
  <c r="R508" i="83"/>
  <c r="R509" i="83"/>
  <c r="R510" i="83"/>
  <c r="R511" i="83"/>
  <c r="R512" i="83"/>
  <c r="R513" i="83"/>
  <c r="R514" i="83"/>
  <c r="R515" i="83"/>
  <c r="R516" i="83"/>
  <c r="R517" i="83"/>
  <c r="R518" i="83"/>
  <c r="R519" i="83"/>
  <c r="R520" i="83"/>
  <c r="R521" i="83"/>
  <c r="R522" i="83"/>
  <c r="R523" i="83"/>
  <c r="R524" i="83"/>
  <c r="R525" i="83"/>
  <c r="R526" i="83"/>
  <c r="R527" i="83"/>
  <c r="R528" i="83"/>
  <c r="R529" i="83"/>
  <c r="R530" i="83"/>
  <c r="R531" i="83"/>
  <c r="R532" i="83"/>
  <c r="R533" i="83"/>
  <c r="R534" i="83"/>
  <c r="R535" i="83"/>
  <c r="R536" i="83"/>
  <c r="R537" i="83"/>
  <c r="R538" i="83"/>
  <c r="R539" i="83"/>
  <c r="R540" i="83"/>
  <c r="R541" i="83"/>
  <c r="R542" i="83"/>
  <c r="R543" i="83"/>
  <c r="R544" i="83"/>
  <c r="R545" i="83"/>
  <c r="R546" i="83"/>
  <c r="R547" i="83"/>
  <c r="R548" i="83"/>
  <c r="R549" i="83"/>
  <c r="R550" i="83"/>
  <c r="R551" i="83"/>
  <c r="R552" i="83"/>
  <c r="R553" i="83"/>
  <c r="R554" i="83"/>
  <c r="R555" i="83"/>
  <c r="R556" i="83"/>
  <c r="R557" i="83"/>
  <c r="R558" i="83"/>
  <c r="R559" i="83"/>
  <c r="R560" i="83"/>
  <c r="R561" i="83"/>
  <c r="R562" i="83"/>
  <c r="R563" i="83"/>
  <c r="R564" i="83"/>
  <c r="R565" i="83"/>
  <c r="R566" i="83"/>
  <c r="R567" i="83"/>
  <c r="R568" i="83"/>
  <c r="R569" i="83"/>
  <c r="R570" i="83"/>
  <c r="R571" i="83"/>
  <c r="R572" i="83"/>
  <c r="R573" i="83"/>
  <c r="R574" i="83"/>
  <c r="R575" i="83"/>
  <c r="R576" i="83"/>
  <c r="R577" i="83"/>
  <c r="R578" i="83"/>
  <c r="R579" i="83"/>
  <c r="R580" i="83"/>
  <c r="R581" i="83"/>
  <c r="R582" i="83"/>
  <c r="R583" i="83"/>
  <c r="R584" i="83"/>
  <c r="R585" i="83"/>
  <c r="R586" i="83"/>
  <c r="R587" i="83"/>
  <c r="R588" i="83"/>
  <c r="R589" i="83"/>
  <c r="R590" i="83"/>
  <c r="R591" i="83"/>
  <c r="R592" i="83"/>
  <c r="R593" i="83"/>
  <c r="R594" i="83"/>
  <c r="R595" i="83"/>
  <c r="N13" i="142"/>
  <c r="F23" i="141"/>
  <c r="AH70" i="69"/>
  <c r="AH71" i="69"/>
  <c r="AH77" i="69"/>
  <c r="AH78" i="69"/>
  <c r="AH84" i="69"/>
  <c r="AH85" i="69"/>
  <c r="AH91" i="69"/>
  <c r="AH92" i="69"/>
  <c r="AH98" i="69"/>
  <c r="AH99" i="69"/>
  <c r="AH105" i="69"/>
  <c r="AH106" i="69"/>
  <c r="AH112" i="69"/>
  <c r="AH113" i="69"/>
  <c r="AH25" i="69"/>
  <c r="AH26" i="69"/>
  <c r="AH32" i="69"/>
  <c r="AH33" i="69"/>
  <c r="AH39" i="69"/>
  <c r="AH40" i="69"/>
  <c r="AH46" i="69"/>
  <c r="AH47" i="69"/>
  <c r="AH53" i="69"/>
  <c r="AH54" i="69"/>
  <c r="AH60" i="69"/>
  <c r="AH61" i="69"/>
  <c r="AH18" i="69"/>
  <c r="AH19" i="69"/>
  <c r="AF73" i="177"/>
  <c r="AG73" i="177"/>
  <c r="AE73" i="177"/>
  <c r="AK150" i="212" l="1"/>
  <c r="AK134" i="212"/>
  <c r="AK84" i="212"/>
  <c r="AK60" i="212"/>
  <c r="AF137" i="212"/>
  <c r="AG137" i="212"/>
  <c r="AH137" i="212"/>
  <c r="AI137" i="212"/>
  <c r="AE137" i="212"/>
  <c r="AK28" i="212" l="1"/>
  <c r="P44" i="145"/>
  <c r="P45" i="145"/>
  <c r="P46" i="145"/>
  <c r="P47" i="145"/>
  <c r="P48" i="145"/>
  <c r="P49" i="145"/>
  <c r="P50" i="145"/>
  <c r="P51" i="145"/>
  <c r="P52" i="145"/>
  <c r="P53" i="145"/>
  <c r="P54" i="145"/>
  <c r="P55" i="145"/>
  <c r="P56" i="145"/>
  <c r="P57" i="145"/>
  <c r="P58" i="145"/>
  <c r="P59" i="145"/>
  <c r="P60" i="145"/>
  <c r="P61" i="145"/>
  <c r="P62" i="145"/>
  <c r="P63" i="145"/>
  <c r="P64" i="145"/>
  <c r="P65" i="145"/>
  <c r="P66" i="145"/>
  <c r="P67" i="145"/>
  <c r="P68" i="145"/>
  <c r="P69" i="145"/>
  <c r="P70" i="145"/>
  <c r="P71" i="145"/>
  <c r="P72" i="145"/>
  <c r="P73" i="145"/>
  <c r="P74" i="145"/>
  <c r="P75" i="145"/>
  <c r="P76" i="145"/>
  <c r="P77" i="145"/>
  <c r="P78" i="145"/>
  <c r="P79" i="145"/>
  <c r="P80" i="145"/>
  <c r="P81" i="145"/>
  <c r="P82" i="145"/>
  <c r="P83" i="145"/>
  <c r="P84" i="145"/>
  <c r="P85" i="145"/>
  <c r="P86" i="145"/>
  <c r="P87" i="145"/>
  <c r="P88" i="145"/>
  <c r="P89" i="145"/>
  <c r="P90" i="145"/>
  <c r="P91" i="145"/>
  <c r="P92" i="145"/>
  <c r="P93" i="145"/>
  <c r="P94" i="145"/>
  <c r="P95" i="145"/>
  <c r="P96" i="145"/>
  <c r="P97" i="145"/>
  <c r="P98" i="145"/>
  <c r="P99" i="145"/>
  <c r="P100" i="145"/>
  <c r="P101" i="145"/>
  <c r="P102" i="145"/>
  <c r="P103" i="145"/>
  <c r="P104" i="145"/>
  <c r="P105" i="145"/>
  <c r="P106" i="145"/>
  <c r="P107" i="145"/>
  <c r="P108" i="145"/>
  <c r="P109" i="145"/>
  <c r="P110" i="145"/>
  <c r="P111" i="145"/>
  <c r="P112" i="145"/>
  <c r="P113" i="145"/>
  <c r="P114" i="145"/>
  <c r="P115" i="145"/>
  <c r="P116" i="145"/>
  <c r="P117" i="145"/>
  <c r="P118" i="145"/>
  <c r="P119" i="145"/>
  <c r="P120" i="145"/>
  <c r="P121" i="145"/>
  <c r="P122" i="145"/>
  <c r="P123" i="145"/>
  <c r="P124" i="145"/>
  <c r="P125" i="145"/>
  <c r="P126" i="145"/>
  <c r="P127" i="145"/>
  <c r="P128" i="145"/>
  <c r="P129" i="145"/>
  <c r="P130" i="145"/>
  <c r="P131" i="145"/>
  <c r="P132" i="145"/>
  <c r="P133" i="145"/>
  <c r="P134" i="145"/>
  <c r="P135" i="145"/>
  <c r="P136" i="145"/>
  <c r="P137" i="145"/>
  <c r="P138" i="145"/>
  <c r="P139" i="145"/>
  <c r="P140" i="145"/>
  <c r="P141" i="145"/>
  <c r="P142" i="145"/>
  <c r="P143" i="145"/>
  <c r="P144" i="145"/>
  <c r="P145" i="145"/>
  <c r="P146" i="145"/>
  <c r="P147" i="145"/>
  <c r="P148" i="145"/>
  <c r="P149" i="145"/>
  <c r="P150" i="145"/>
  <c r="P151" i="145"/>
  <c r="P152" i="145"/>
  <c r="P153" i="145"/>
  <c r="P154" i="145"/>
  <c r="P155" i="145"/>
  <c r="P156" i="145"/>
  <c r="P157" i="145"/>
  <c r="P158" i="145"/>
  <c r="P159" i="145"/>
  <c r="P160" i="145"/>
  <c r="P161" i="145"/>
  <c r="P162" i="145"/>
  <c r="P163" i="145"/>
  <c r="P164" i="145"/>
  <c r="P165" i="145"/>
  <c r="P166" i="145"/>
  <c r="P167" i="145"/>
  <c r="P168" i="145"/>
  <c r="P169" i="145"/>
  <c r="P170" i="145"/>
  <c r="P171" i="145"/>
  <c r="P172" i="145"/>
  <c r="P173" i="145"/>
  <c r="P174" i="145"/>
  <c r="P175" i="145"/>
  <c r="P176" i="145"/>
  <c r="P177" i="145"/>
  <c r="P178" i="145"/>
  <c r="P179" i="145"/>
  <c r="P180" i="145"/>
  <c r="P181" i="145"/>
  <c r="P182" i="145"/>
  <c r="P183" i="145"/>
  <c r="P184" i="145"/>
  <c r="P185" i="145"/>
  <c r="P186" i="145"/>
  <c r="P187" i="145"/>
  <c r="P188" i="145"/>
  <c r="P189" i="145"/>
  <c r="P190" i="145"/>
  <c r="P191" i="145"/>
  <c r="P192" i="145"/>
  <c r="P193" i="145"/>
  <c r="P194" i="145"/>
  <c r="P195" i="145"/>
  <c r="P196" i="145"/>
  <c r="P197" i="145"/>
  <c r="P198" i="145"/>
  <c r="P199" i="145"/>
  <c r="P200" i="145"/>
  <c r="P201" i="145"/>
  <c r="P202" i="145"/>
  <c r="P203" i="145"/>
  <c r="P204" i="145"/>
  <c r="P205" i="145"/>
  <c r="P206" i="145"/>
  <c r="P207" i="145"/>
  <c r="P208" i="145"/>
  <c r="P209" i="145"/>
  <c r="P210" i="145"/>
  <c r="P211" i="145"/>
  <c r="P212" i="145"/>
  <c r="P213" i="145"/>
  <c r="P214" i="145"/>
  <c r="P215" i="145"/>
  <c r="P216" i="145"/>
  <c r="P217" i="145"/>
  <c r="P218" i="145"/>
  <c r="P219" i="145"/>
  <c r="P220" i="145"/>
  <c r="P221" i="145"/>
  <c r="P222" i="145"/>
  <c r="P223" i="145"/>
  <c r="P224" i="145"/>
  <c r="P225" i="145"/>
  <c r="P226" i="145"/>
  <c r="P227" i="145"/>
  <c r="P228" i="145"/>
  <c r="P229" i="145"/>
  <c r="P230" i="145"/>
  <c r="P231" i="145"/>
  <c r="P232" i="145"/>
  <c r="P233" i="145"/>
  <c r="P234" i="145"/>
  <c r="P235" i="145"/>
  <c r="P236" i="145"/>
  <c r="P237" i="145"/>
  <c r="P238" i="145"/>
  <c r="P239" i="145"/>
  <c r="P240" i="145"/>
  <c r="P241" i="145"/>
  <c r="P242" i="145"/>
  <c r="P243" i="145"/>
  <c r="P244" i="145"/>
  <c r="P245" i="145"/>
  <c r="P246" i="145"/>
  <c r="P247" i="145"/>
  <c r="P248" i="145"/>
  <c r="P249" i="145"/>
  <c r="P250" i="145"/>
  <c r="P251" i="145"/>
  <c r="P252" i="145"/>
  <c r="P253" i="145"/>
  <c r="P254" i="145"/>
  <c r="P255" i="145"/>
  <c r="P256" i="145"/>
  <c r="P257" i="145"/>
  <c r="P258" i="145"/>
  <c r="P259" i="145"/>
  <c r="P260" i="145"/>
  <c r="P261" i="145"/>
  <c r="P262" i="145"/>
  <c r="P263" i="145"/>
  <c r="P264" i="145"/>
  <c r="P265" i="145"/>
  <c r="P266" i="145"/>
  <c r="P267" i="145"/>
  <c r="P268" i="145"/>
  <c r="P269" i="145"/>
  <c r="P270" i="145"/>
  <c r="P271" i="145"/>
  <c r="P272" i="145"/>
  <c r="P273" i="145"/>
  <c r="P274" i="145"/>
  <c r="P275" i="145"/>
  <c r="P276" i="145"/>
  <c r="P277" i="145"/>
  <c r="P278" i="145"/>
  <c r="P279" i="145"/>
  <c r="P280" i="145"/>
  <c r="P281" i="145"/>
  <c r="P282" i="145"/>
  <c r="P283" i="145"/>
  <c r="P284" i="145"/>
  <c r="P285" i="145"/>
  <c r="P286" i="145"/>
  <c r="P287" i="145"/>
  <c r="P288" i="145"/>
  <c r="P289" i="145"/>
  <c r="P290" i="145"/>
  <c r="P291" i="145"/>
  <c r="P292" i="145"/>
  <c r="P293" i="145"/>
  <c r="P294" i="145"/>
  <c r="P295" i="145"/>
  <c r="P296" i="145"/>
  <c r="P297" i="145"/>
  <c r="P298" i="145"/>
  <c r="P299" i="145"/>
  <c r="P300" i="145"/>
  <c r="P301" i="145"/>
  <c r="P302" i="145"/>
  <c r="P303" i="145"/>
  <c r="P304" i="145"/>
  <c r="P305" i="145"/>
  <c r="P306" i="145"/>
  <c r="P307" i="145"/>
  <c r="P308" i="145"/>
  <c r="P309" i="145"/>
  <c r="P310" i="145"/>
  <c r="P311" i="145"/>
  <c r="P312" i="145"/>
  <c r="P313" i="145"/>
  <c r="P314" i="145"/>
  <c r="P315" i="145"/>
  <c r="P316" i="145"/>
  <c r="P317" i="145"/>
  <c r="P318" i="145"/>
  <c r="P319" i="145"/>
  <c r="P320" i="145"/>
  <c r="P321" i="145"/>
  <c r="P322" i="145"/>
  <c r="P323" i="145"/>
  <c r="P324" i="145"/>
  <c r="P325" i="145"/>
  <c r="P326" i="145"/>
  <c r="P327" i="145"/>
  <c r="P328" i="145"/>
  <c r="P329" i="145"/>
  <c r="P330" i="145"/>
  <c r="P331" i="145"/>
  <c r="P332" i="145"/>
  <c r="P333" i="145"/>
  <c r="P334" i="145"/>
  <c r="P335" i="145"/>
  <c r="P336" i="145"/>
  <c r="P337" i="145"/>
  <c r="P338" i="145"/>
  <c r="P339" i="145"/>
  <c r="P340" i="145"/>
  <c r="P341" i="145"/>
  <c r="P342" i="145"/>
  <c r="P343" i="145"/>
  <c r="P344" i="145"/>
  <c r="P345" i="145"/>
  <c r="P346" i="145"/>
  <c r="P347" i="145"/>
  <c r="P348" i="145"/>
  <c r="P349" i="145"/>
  <c r="P350" i="145"/>
  <c r="P351" i="145"/>
  <c r="P352" i="145"/>
  <c r="P353" i="145"/>
  <c r="P354" i="145"/>
  <c r="P355" i="145"/>
  <c r="P356" i="145"/>
  <c r="P357" i="145"/>
  <c r="P358" i="145"/>
  <c r="P359" i="145"/>
  <c r="P360" i="145"/>
  <c r="P361" i="145"/>
  <c r="P362" i="145"/>
  <c r="P363" i="145"/>
  <c r="P364" i="145"/>
  <c r="P365" i="145"/>
  <c r="P366" i="145"/>
  <c r="P367" i="145"/>
  <c r="P368" i="145"/>
  <c r="P369" i="145"/>
  <c r="P370" i="145"/>
  <c r="P371" i="145"/>
  <c r="P372" i="145"/>
  <c r="P373" i="145"/>
  <c r="P374" i="145"/>
  <c r="P375" i="145"/>
  <c r="P376" i="145"/>
  <c r="P377" i="145"/>
  <c r="P378" i="145"/>
  <c r="P379" i="145"/>
  <c r="P380" i="145"/>
  <c r="P381" i="145"/>
  <c r="P382" i="145"/>
  <c r="P383" i="145"/>
  <c r="P384" i="145"/>
  <c r="P385" i="145"/>
  <c r="P386" i="145"/>
  <c r="P387" i="145"/>
  <c r="P388" i="145"/>
  <c r="P389" i="145"/>
  <c r="P390" i="145"/>
  <c r="P391" i="145"/>
  <c r="P392" i="145"/>
  <c r="P393" i="145"/>
  <c r="P394" i="145"/>
  <c r="P395" i="145"/>
  <c r="P396" i="145"/>
  <c r="P397" i="145"/>
  <c r="P398" i="145"/>
  <c r="P399" i="145"/>
  <c r="P400" i="145"/>
  <c r="P401" i="145"/>
  <c r="P402" i="145"/>
  <c r="P403" i="145"/>
  <c r="P404" i="145"/>
  <c r="P405" i="145"/>
  <c r="P406" i="145"/>
  <c r="P407" i="145"/>
  <c r="P408" i="145"/>
  <c r="P409" i="145"/>
  <c r="P410" i="145"/>
  <c r="P411" i="145"/>
  <c r="P412" i="145"/>
  <c r="P413" i="145"/>
  <c r="P414" i="145"/>
  <c r="P415" i="145"/>
  <c r="P416" i="145"/>
  <c r="P417" i="145"/>
  <c r="P418" i="145"/>
  <c r="P419" i="145"/>
  <c r="P420" i="145"/>
  <c r="P421" i="145"/>
  <c r="P422" i="145"/>
  <c r="P423" i="145"/>
  <c r="P424" i="145"/>
  <c r="P425" i="145"/>
  <c r="P426" i="145"/>
  <c r="P427" i="145"/>
  <c r="P428" i="145"/>
  <c r="P429" i="145"/>
  <c r="P430" i="145"/>
  <c r="P431" i="145"/>
  <c r="P432" i="145"/>
  <c r="P433" i="145"/>
  <c r="P434" i="145"/>
  <c r="P435" i="145"/>
  <c r="P436" i="145"/>
  <c r="P437" i="145"/>
  <c r="P438" i="145"/>
  <c r="P439" i="145"/>
  <c r="P440" i="145"/>
  <c r="P441" i="145"/>
  <c r="P442" i="145"/>
  <c r="P443" i="145"/>
  <c r="P444" i="145"/>
  <c r="P445" i="145"/>
  <c r="P446" i="145"/>
  <c r="P447" i="145"/>
  <c r="P448" i="145"/>
  <c r="P449" i="145"/>
  <c r="P450" i="145"/>
  <c r="P451" i="145"/>
  <c r="P452" i="145"/>
  <c r="P453" i="145"/>
  <c r="P454" i="145"/>
  <c r="P455" i="145"/>
  <c r="P456" i="145"/>
  <c r="P457" i="145"/>
  <c r="P458" i="145"/>
  <c r="P459" i="145"/>
  <c r="P460" i="145"/>
  <c r="P461" i="145"/>
  <c r="P462" i="145"/>
  <c r="P463" i="145"/>
  <c r="P464" i="145"/>
  <c r="P465" i="145"/>
  <c r="P466" i="145"/>
  <c r="P467" i="145"/>
  <c r="P468" i="145"/>
  <c r="P469" i="145"/>
  <c r="P470" i="145"/>
  <c r="P471" i="145"/>
  <c r="P472" i="145"/>
  <c r="P473" i="145"/>
  <c r="P474" i="145"/>
  <c r="P475" i="145"/>
  <c r="P476" i="145"/>
  <c r="P477" i="145"/>
  <c r="P478" i="145"/>
  <c r="P479" i="145"/>
  <c r="P480" i="145"/>
  <c r="P481" i="145"/>
  <c r="P482" i="145"/>
  <c r="P483" i="145"/>
  <c r="P484" i="145"/>
  <c r="P485" i="145"/>
  <c r="P486" i="145"/>
  <c r="P487" i="145"/>
  <c r="P488" i="145"/>
  <c r="P489" i="145"/>
  <c r="P490" i="145"/>
  <c r="P491" i="145"/>
  <c r="P492" i="145"/>
  <c r="P493" i="145"/>
  <c r="P494" i="145"/>
  <c r="P495" i="145"/>
  <c r="P496" i="145"/>
  <c r="P497" i="145"/>
  <c r="P498" i="145"/>
  <c r="P499" i="145"/>
  <c r="P500" i="145"/>
  <c r="P4451" i="144" l="1"/>
  <c r="P2011" i="144"/>
  <c r="P2012" i="144"/>
  <c r="P2013" i="144"/>
  <c r="P2014" i="144"/>
  <c r="P2015" i="144"/>
  <c r="P2016" i="144"/>
  <c r="P2017" i="144"/>
  <c r="P2018" i="144"/>
  <c r="P2019" i="144"/>
  <c r="P2020" i="144"/>
  <c r="P2021" i="144"/>
  <c r="P2022" i="144"/>
  <c r="P2023" i="144"/>
  <c r="P2024" i="144"/>
  <c r="P2025" i="144"/>
  <c r="P2026" i="144"/>
  <c r="P2027" i="144"/>
  <c r="P2028" i="144"/>
  <c r="P2029" i="144"/>
  <c r="P2030" i="144"/>
  <c r="P2031" i="144"/>
  <c r="P2032" i="144"/>
  <c r="P2033" i="144"/>
  <c r="P2034" i="144"/>
  <c r="P2035" i="144"/>
  <c r="P2036" i="144"/>
  <c r="P2037" i="144"/>
  <c r="P2038" i="144"/>
  <c r="P2039" i="144"/>
  <c r="P2040" i="144"/>
  <c r="P2041" i="144"/>
  <c r="P2042" i="144"/>
  <c r="P2043" i="144"/>
  <c r="P2044" i="144"/>
  <c r="P2045" i="144"/>
  <c r="P2046" i="144"/>
  <c r="P2047" i="144"/>
  <c r="P2048" i="144"/>
  <c r="P2049" i="144"/>
  <c r="P2050" i="144"/>
  <c r="P2051" i="144"/>
  <c r="P2052" i="144"/>
  <c r="P2053" i="144"/>
  <c r="P2054" i="144"/>
  <c r="P2055" i="144"/>
  <c r="P2056" i="144"/>
  <c r="P2057" i="144"/>
  <c r="P2058" i="144"/>
  <c r="P2059" i="144"/>
  <c r="P2060" i="144"/>
  <c r="P2061" i="144"/>
  <c r="P2062" i="144"/>
  <c r="P2063" i="144"/>
  <c r="P2064" i="144"/>
  <c r="P2065" i="144"/>
  <c r="P2066" i="144"/>
  <c r="P2067" i="144"/>
  <c r="P2068" i="144"/>
  <c r="P2069" i="144"/>
  <c r="P2070" i="144"/>
  <c r="P2071" i="144"/>
  <c r="P2072" i="144"/>
  <c r="P2073" i="144"/>
  <c r="P2074" i="144"/>
  <c r="P2075" i="144"/>
  <c r="P2076" i="144"/>
  <c r="P2077" i="144"/>
  <c r="P2078" i="144"/>
  <c r="P2079" i="144"/>
  <c r="P2080" i="144"/>
  <c r="P2081" i="144"/>
  <c r="P2082" i="144"/>
  <c r="P2083" i="144"/>
  <c r="P2084" i="144"/>
  <c r="P2085" i="144"/>
  <c r="P2086" i="144"/>
  <c r="P2087" i="144"/>
  <c r="P2088" i="144"/>
  <c r="P2089" i="144"/>
  <c r="P2090" i="144"/>
  <c r="P2091" i="144"/>
  <c r="P2092" i="144"/>
  <c r="P2093" i="144"/>
  <c r="P2094" i="144"/>
  <c r="P2095" i="144"/>
  <c r="P2096" i="144"/>
  <c r="P2097" i="144"/>
  <c r="P2098" i="144"/>
  <c r="P2099" i="144"/>
  <c r="P2100" i="144"/>
  <c r="P2101" i="144"/>
  <c r="P2102" i="144"/>
  <c r="P2103" i="144"/>
  <c r="P2104" i="144"/>
  <c r="P2105" i="144"/>
  <c r="P2106" i="144"/>
  <c r="P2107" i="144"/>
  <c r="P2108" i="144"/>
  <c r="P2109" i="144"/>
  <c r="P2110" i="144"/>
  <c r="P2111" i="144"/>
  <c r="P2112" i="144"/>
  <c r="P2113" i="144"/>
  <c r="P2114" i="144"/>
  <c r="P2115" i="144"/>
  <c r="P2116" i="144"/>
  <c r="P2117" i="144"/>
  <c r="P2118" i="144"/>
  <c r="P2119" i="144"/>
  <c r="P2120" i="144"/>
  <c r="P2121" i="144"/>
  <c r="P2122" i="144"/>
  <c r="P2123" i="144"/>
  <c r="P2124" i="144"/>
  <c r="P2125" i="144"/>
  <c r="P2126" i="144"/>
  <c r="P2127" i="144"/>
  <c r="P2128" i="144"/>
  <c r="P2129" i="144"/>
  <c r="P2130" i="144"/>
  <c r="P2131" i="144"/>
  <c r="P2132" i="144"/>
  <c r="P2133" i="144"/>
  <c r="P2134" i="144"/>
  <c r="P2135" i="144"/>
  <c r="P2136" i="144"/>
  <c r="P2137" i="144"/>
  <c r="P2138" i="144"/>
  <c r="P2139" i="144"/>
  <c r="P2140" i="144"/>
  <c r="P2141" i="144"/>
  <c r="P2142" i="144"/>
  <c r="P2143" i="144"/>
  <c r="P2144" i="144"/>
  <c r="P2145" i="144"/>
  <c r="P2146" i="144"/>
  <c r="P2147" i="144"/>
  <c r="P2148" i="144"/>
  <c r="P2149" i="144"/>
  <c r="P2150" i="144"/>
  <c r="P2151" i="144"/>
  <c r="P2152" i="144"/>
  <c r="P2153" i="144"/>
  <c r="P2154" i="144"/>
  <c r="P2155" i="144"/>
  <c r="P2156" i="144"/>
  <c r="P2157" i="144"/>
  <c r="P2158" i="144"/>
  <c r="P2159" i="144"/>
  <c r="P2160" i="144"/>
  <c r="P2161" i="144"/>
  <c r="P2162" i="144"/>
  <c r="P2163" i="144"/>
  <c r="P2164" i="144"/>
  <c r="P2165" i="144"/>
  <c r="P2166" i="144"/>
  <c r="P2167" i="144"/>
  <c r="P2168" i="144"/>
  <c r="P2169" i="144"/>
  <c r="P2170" i="144"/>
  <c r="P2171" i="144"/>
  <c r="P2172" i="144"/>
  <c r="P2173" i="144"/>
  <c r="P2174" i="144"/>
  <c r="P2175" i="144"/>
  <c r="P2176" i="144"/>
  <c r="P2177" i="144"/>
  <c r="P2178" i="144"/>
  <c r="P2179" i="144"/>
  <c r="P2180" i="144"/>
  <c r="P2181" i="144"/>
  <c r="P2182" i="144"/>
  <c r="P2183" i="144"/>
  <c r="P2184" i="144"/>
  <c r="P2185" i="144"/>
  <c r="P2186" i="144"/>
  <c r="P2187" i="144"/>
  <c r="P2188" i="144"/>
  <c r="P2189" i="144"/>
  <c r="P2190" i="144"/>
  <c r="P2191" i="144"/>
  <c r="P2192" i="144"/>
  <c r="P2193" i="144"/>
  <c r="P2194" i="144"/>
  <c r="P2195" i="144"/>
  <c r="P2196" i="144"/>
  <c r="P2197" i="144"/>
  <c r="P2198" i="144"/>
  <c r="P2199" i="144"/>
  <c r="P2200" i="144"/>
  <c r="P2201" i="144"/>
  <c r="P2202" i="144"/>
  <c r="P2203" i="144"/>
  <c r="P2204" i="144"/>
  <c r="P2205" i="144"/>
  <c r="P2206" i="144"/>
  <c r="P2207" i="144"/>
  <c r="P2208" i="144"/>
  <c r="P2209" i="144"/>
  <c r="P2210" i="144"/>
  <c r="P2211" i="144"/>
  <c r="P2212" i="144"/>
  <c r="P2213" i="144"/>
  <c r="P2214" i="144"/>
  <c r="P2215" i="144"/>
  <c r="P2216" i="144"/>
  <c r="P2217" i="144"/>
  <c r="P2218" i="144"/>
  <c r="P2219" i="144"/>
  <c r="P2220" i="144"/>
  <c r="P2221" i="144"/>
  <c r="P2222" i="144"/>
  <c r="P2223" i="144"/>
  <c r="P2224" i="144"/>
  <c r="P2225" i="144"/>
  <c r="P2226" i="144"/>
  <c r="P2227" i="144"/>
  <c r="P2228" i="144"/>
  <c r="P2229" i="144"/>
  <c r="P2230" i="144"/>
  <c r="P2231" i="144"/>
  <c r="P2232" i="144"/>
  <c r="P2233" i="144"/>
  <c r="P2234" i="144"/>
  <c r="P2235" i="144"/>
  <c r="P2236" i="144"/>
  <c r="P2237" i="144"/>
  <c r="P2238" i="144"/>
  <c r="P2239" i="144"/>
  <c r="P2240" i="144"/>
  <c r="P2241" i="144"/>
  <c r="P2242" i="144"/>
  <c r="P2243" i="144"/>
  <c r="P2244" i="144"/>
  <c r="P2245" i="144"/>
  <c r="P2246" i="144"/>
  <c r="P2247" i="144"/>
  <c r="P2248" i="144"/>
  <c r="P2249" i="144"/>
  <c r="P2250" i="144"/>
  <c r="P2251" i="144"/>
  <c r="P2252" i="144"/>
  <c r="P2253" i="144"/>
  <c r="P2254" i="144"/>
  <c r="P2255" i="144"/>
  <c r="P2256" i="144"/>
  <c r="P2257" i="144"/>
  <c r="P2258" i="144"/>
  <c r="P2259" i="144"/>
  <c r="P2260" i="144"/>
  <c r="P2261" i="144"/>
  <c r="P2262" i="144"/>
  <c r="P2263" i="144"/>
  <c r="P2264" i="144"/>
  <c r="P2265" i="144"/>
  <c r="P2266" i="144"/>
  <c r="P2267" i="144"/>
  <c r="P2268" i="144"/>
  <c r="P2269" i="144"/>
  <c r="P2270" i="144"/>
  <c r="P2271" i="144"/>
  <c r="P2272" i="144"/>
  <c r="P2273" i="144"/>
  <c r="P2274" i="144"/>
  <c r="P2275" i="144"/>
  <c r="P2276" i="144"/>
  <c r="P2277" i="144"/>
  <c r="P2278" i="144"/>
  <c r="P2279" i="144"/>
  <c r="P2280" i="144"/>
  <c r="P2281" i="144"/>
  <c r="P2282" i="144"/>
  <c r="P2283" i="144"/>
  <c r="P2284" i="144"/>
  <c r="P2285" i="144"/>
  <c r="P2286" i="144"/>
  <c r="P2287" i="144"/>
  <c r="P2288" i="144"/>
  <c r="P2289" i="144"/>
  <c r="P2290" i="144"/>
  <c r="P2291" i="144"/>
  <c r="P2292" i="144"/>
  <c r="P2293" i="144"/>
  <c r="P2294" i="144"/>
  <c r="P2295" i="144"/>
  <c r="P2296" i="144"/>
  <c r="P2297" i="144"/>
  <c r="P2298" i="144"/>
  <c r="P2299" i="144"/>
  <c r="P2300" i="144"/>
  <c r="P2301" i="144"/>
  <c r="P2302" i="144"/>
  <c r="P2303" i="144"/>
  <c r="P2304" i="144"/>
  <c r="P2305" i="144"/>
  <c r="P2306" i="144"/>
  <c r="P2307" i="144"/>
  <c r="P2308" i="144"/>
  <c r="P2309" i="144"/>
  <c r="P2310" i="144"/>
  <c r="P2311" i="144"/>
  <c r="P2312" i="144"/>
  <c r="P2313" i="144"/>
  <c r="P2314" i="144"/>
  <c r="P2315" i="144"/>
  <c r="P2316" i="144"/>
  <c r="P2317" i="144"/>
  <c r="P2318" i="144"/>
  <c r="P2319" i="144"/>
  <c r="P2320" i="144"/>
  <c r="P2321" i="144"/>
  <c r="P2322" i="144"/>
  <c r="P2323" i="144"/>
  <c r="P2324" i="144"/>
  <c r="P2325" i="144"/>
  <c r="P2326" i="144"/>
  <c r="P2327" i="144"/>
  <c r="P2328" i="144"/>
  <c r="P2329" i="144"/>
  <c r="P2330" i="144"/>
  <c r="P2331" i="144"/>
  <c r="P2332" i="144"/>
  <c r="P2333" i="144"/>
  <c r="P2334" i="144"/>
  <c r="P2335" i="144"/>
  <c r="P2336" i="144"/>
  <c r="P2337" i="144"/>
  <c r="P2338" i="144"/>
  <c r="P2339" i="144"/>
  <c r="P2340" i="144"/>
  <c r="P2341" i="144"/>
  <c r="P2342" i="144"/>
  <c r="P2343" i="144"/>
  <c r="P2344" i="144"/>
  <c r="P2345" i="144"/>
  <c r="P2346" i="144"/>
  <c r="P2347" i="144"/>
  <c r="P2348" i="144"/>
  <c r="P2349" i="144"/>
  <c r="P2350" i="144"/>
  <c r="P2351" i="144"/>
  <c r="P2352" i="144"/>
  <c r="P2353" i="144"/>
  <c r="P2354" i="144"/>
  <c r="P2355" i="144"/>
  <c r="P2356" i="144"/>
  <c r="P2357" i="144"/>
  <c r="P2358" i="144"/>
  <c r="P2359" i="144"/>
  <c r="P2360" i="144"/>
  <c r="P2361" i="144"/>
  <c r="P2362" i="144"/>
  <c r="P2363" i="144"/>
  <c r="P2364" i="144"/>
  <c r="P2365" i="144"/>
  <c r="P2366" i="144"/>
  <c r="P2367" i="144"/>
  <c r="P2368" i="144"/>
  <c r="P2369" i="144"/>
  <c r="P2370" i="144"/>
  <c r="P2371" i="144"/>
  <c r="P2372" i="144"/>
  <c r="P2373" i="144"/>
  <c r="P2374" i="144"/>
  <c r="P2375" i="144"/>
  <c r="P2376" i="144"/>
  <c r="P2377" i="144"/>
  <c r="P2378" i="144"/>
  <c r="P2379" i="144"/>
  <c r="P2380" i="144"/>
  <c r="P2381" i="144"/>
  <c r="P2382" i="144"/>
  <c r="P2383" i="144"/>
  <c r="P2384" i="144"/>
  <c r="P2385" i="144"/>
  <c r="P2386" i="144"/>
  <c r="P2387" i="144"/>
  <c r="P2388" i="144"/>
  <c r="P2389" i="144"/>
  <c r="P2390" i="144"/>
  <c r="P2391" i="144"/>
  <c r="P2392" i="144"/>
  <c r="P2393" i="144"/>
  <c r="P2394" i="144"/>
  <c r="P2395" i="144"/>
  <c r="P2396" i="144"/>
  <c r="P2397" i="144"/>
  <c r="P2398" i="144"/>
  <c r="P2399" i="144"/>
  <c r="P2400" i="144"/>
  <c r="P2401" i="144"/>
  <c r="P2402" i="144"/>
  <c r="P2403" i="144"/>
  <c r="P2404" i="144"/>
  <c r="P2405" i="144"/>
  <c r="P2406" i="144"/>
  <c r="P2407" i="144"/>
  <c r="P2408" i="144"/>
  <c r="P2409" i="144"/>
  <c r="P2410" i="144"/>
  <c r="P2411" i="144"/>
  <c r="P2412" i="144"/>
  <c r="P2413" i="144"/>
  <c r="P2414" i="144"/>
  <c r="P2415" i="144"/>
  <c r="P2416" i="144"/>
  <c r="P2417" i="144"/>
  <c r="P2418" i="144"/>
  <c r="P2419" i="144"/>
  <c r="P2420" i="144"/>
  <c r="P2421" i="144"/>
  <c r="P2422" i="144"/>
  <c r="P2423" i="144"/>
  <c r="P2424" i="144"/>
  <c r="P2425" i="144"/>
  <c r="P2426" i="144"/>
  <c r="P2427" i="144"/>
  <c r="P2428" i="144"/>
  <c r="P2429" i="144"/>
  <c r="P2430" i="144"/>
  <c r="P2431" i="144"/>
  <c r="P2432" i="144"/>
  <c r="P2433" i="144"/>
  <c r="P2434" i="144"/>
  <c r="P2435" i="144"/>
  <c r="P2436" i="144"/>
  <c r="P2437" i="144"/>
  <c r="P2438" i="144"/>
  <c r="P2439" i="144"/>
  <c r="P2440" i="144"/>
  <c r="P2441" i="144"/>
  <c r="P2442" i="144"/>
  <c r="P2443" i="144"/>
  <c r="P2444" i="144"/>
  <c r="P2445" i="144"/>
  <c r="P2446" i="144"/>
  <c r="P2447" i="144"/>
  <c r="P2448" i="144"/>
  <c r="P2449" i="144"/>
  <c r="P2450" i="144"/>
  <c r="P2451" i="144"/>
  <c r="P2452" i="144"/>
  <c r="P2453" i="144"/>
  <c r="P2454" i="144"/>
  <c r="P2455" i="144"/>
  <c r="P2456" i="144"/>
  <c r="P2457" i="144"/>
  <c r="P2458" i="144"/>
  <c r="P2459" i="144"/>
  <c r="P2460" i="144"/>
  <c r="P2461" i="144"/>
  <c r="P2462" i="144"/>
  <c r="P2463" i="144"/>
  <c r="P2464" i="144"/>
  <c r="P2465" i="144"/>
  <c r="P2466" i="144"/>
  <c r="P2467" i="144"/>
  <c r="P2468" i="144"/>
  <c r="P2469" i="144"/>
  <c r="P2470" i="144"/>
  <c r="P2471" i="144"/>
  <c r="P2472" i="144"/>
  <c r="P2473" i="144"/>
  <c r="P2474" i="144"/>
  <c r="P2475" i="144"/>
  <c r="P2476" i="144"/>
  <c r="P2477" i="144"/>
  <c r="P2478" i="144"/>
  <c r="P2479" i="144"/>
  <c r="P2480" i="144"/>
  <c r="P2481" i="144"/>
  <c r="P2482" i="144"/>
  <c r="P2483" i="144"/>
  <c r="P2484" i="144"/>
  <c r="P2485" i="144"/>
  <c r="P2486" i="144"/>
  <c r="P2487" i="144"/>
  <c r="P2488" i="144"/>
  <c r="P2489" i="144"/>
  <c r="P2490" i="144"/>
  <c r="P2491" i="144"/>
  <c r="P2492" i="144"/>
  <c r="P2493" i="144"/>
  <c r="P2494" i="144"/>
  <c r="P2495" i="144"/>
  <c r="P2496" i="144"/>
  <c r="P2497" i="144"/>
  <c r="P2498" i="144"/>
  <c r="P2499" i="144"/>
  <c r="P2500" i="144"/>
  <c r="P2501" i="144"/>
  <c r="P2502" i="144"/>
  <c r="P2503" i="144"/>
  <c r="P2504" i="144"/>
  <c r="P2505" i="144"/>
  <c r="P2506" i="144"/>
  <c r="P2507" i="144"/>
  <c r="P2508" i="144"/>
  <c r="P2509" i="144"/>
  <c r="P2510" i="144"/>
  <c r="P2511" i="144"/>
  <c r="P2512" i="144"/>
  <c r="P2513" i="144"/>
  <c r="P2514" i="144"/>
  <c r="P2515" i="144"/>
  <c r="P2516" i="144"/>
  <c r="P2517" i="144"/>
  <c r="P2518" i="144"/>
  <c r="P2519" i="144"/>
  <c r="P2520" i="144"/>
  <c r="P2521" i="144"/>
  <c r="P2522" i="144"/>
  <c r="P2523" i="144"/>
  <c r="P2524" i="144"/>
  <c r="P2525" i="144"/>
  <c r="P2526" i="144"/>
  <c r="P2527" i="144"/>
  <c r="P2528" i="144"/>
  <c r="P2529" i="144"/>
  <c r="P2530" i="144"/>
  <c r="P2531" i="144"/>
  <c r="P2532" i="144"/>
  <c r="P2533" i="144"/>
  <c r="P2534" i="144"/>
  <c r="P2535" i="144"/>
  <c r="P2536" i="144"/>
  <c r="P2537" i="144"/>
  <c r="P2538" i="144"/>
  <c r="P2539" i="144"/>
  <c r="P2540" i="144"/>
  <c r="P2541" i="144"/>
  <c r="P2542" i="144"/>
  <c r="P2543" i="144"/>
  <c r="P2544" i="144"/>
  <c r="P2545" i="144"/>
  <c r="P2546" i="144"/>
  <c r="P2547" i="144"/>
  <c r="P2548" i="144"/>
  <c r="P2549" i="144"/>
  <c r="P2550" i="144"/>
  <c r="P2551" i="144"/>
  <c r="P2552" i="144"/>
  <c r="P2553" i="144"/>
  <c r="P2554" i="144"/>
  <c r="P2555" i="144"/>
  <c r="P2556" i="144"/>
  <c r="P2557" i="144"/>
  <c r="P2558" i="144"/>
  <c r="P2559" i="144"/>
  <c r="P2560" i="144"/>
  <c r="P2561" i="144"/>
  <c r="P2562" i="144"/>
  <c r="P2563" i="144"/>
  <c r="P2564" i="144"/>
  <c r="P2565" i="144"/>
  <c r="P2566" i="144"/>
  <c r="P2567" i="144"/>
  <c r="P2568" i="144"/>
  <c r="P2569" i="144"/>
  <c r="P2570" i="144"/>
  <c r="P2571" i="144"/>
  <c r="P2572" i="144"/>
  <c r="P2573" i="144"/>
  <c r="P2574" i="144"/>
  <c r="P2575" i="144"/>
  <c r="P2576" i="144"/>
  <c r="P2577" i="144"/>
  <c r="P2578" i="144"/>
  <c r="P2579" i="144"/>
  <c r="P2580" i="144"/>
  <c r="P2581" i="144"/>
  <c r="P2582" i="144"/>
  <c r="P2583" i="144"/>
  <c r="P2584" i="144"/>
  <c r="P2585" i="144"/>
  <c r="P2586" i="144"/>
  <c r="P2587" i="144"/>
  <c r="P2588" i="144"/>
  <c r="P2589" i="144"/>
  <c r="P2590" i="144"/>
  <c r="P2591" i="144"/>
  <c r="P2592" i="144"/>
  <c r="P2593" i="144"/>
  <c r="P2594" i="144"/>
  <c r="P2595" i="144"/>
  <c r="P2596" i="144"/>
  <c r="P2597" i="144"/>
  <c r="P2598" i="144"/>
  <c r="P2599" i="144"/>
  <c r="P2600" i="144"/>
  <c r="P2601" i="144"/>
  <c r="P2602" i="144"/>
  <c r="P2603" i="144"/>
  <c r="P2604" i="144"/>
  <c r="P2605" i="144"/>
  <c r="P2606" i="144"/>
  <c r="P2607" i="144"/>
  <c r="P2608" i="144"/>
  <c r="P2609" i="144"/>
  <c r="P2610" i="144"/>
  <c r="P2611" i="144"/>
  <c r="P2612" i="144"/>
  <c r="P2613" i="144"/>
  <c r="P2614" i="144"/>
  <c r="P2615" i="144"/>
  <c r="P2616" i="144"/>
  <c r="P2617" i="144"/>
  <c r="P2618" i="144"/>
  <c r="P2619" i="144"/>
  <c r="P2620" i="144"/>
  <c r="P2621" i="144"/>
  <c r="P2622" i="144"/>
  <c r="P2623" i="144"/>
  <c r="P2624" i="144"/>
  <c r="P2625" i="144"/>
  <c r="P2626" i="144"/>
  <c r="P2627" i="144"/>
  <c r="P2628" i="144"/>
  <c r="P2629" i="144"/>
  <c r="P2630" i="144"/>
  <c r="P2631" i="144"/>
  <c r="P2632" i="144"/>
  <c r="P2633" i="144"/>
  <c r="P2634" i="144"/>
  <c r="P2635" i="144"/>
  <c r="P2636" i="144"/>
  <c r="P2637" i="144"/>
  <c r="P2638" i="144"/>
  <c r="P2639" i="144"/>
  <c r="P2640" i="144"/>
  <c r="P2641" i="144"/>
  <c r="P2642" i="144"/>
  <c r="P2643" i="144"/>
  <c r="P2644" i="144"/>
  <c r="P2645" i="144"/>
  <c r="P2646" i="144"/>
  <c r="P2647" i="144"/>
  <c r="P2648" i="144"/>
  <c r="P2649" i="144"/>
  <c r="P2650" i="144"/>
  <c r="P2651" i="144"/>
  <c r="P2652" i="144"/>
  <c r="P2653" i="144"/>
  <c r="P2654" i="144"/>
  <c r="P2655" i="144"/>
  <c r="P2656" i="144"/>
  <c r="P2657" i="144"/>
  <c r="P2658" i="144"/>
  <c r="P2659" i="144"/>
  <c r="P2660" i="144"/>
  <c r="P2661" i="144"/>
  <c r="P2662" i="144"/>
  <c r="P2663" i="144"/>
  <c r="P2664" i="144"/>
  <c r="P2665" i="144"/>
  <c r="P2666" i="144"/>
  <c r="P2667" i="144"/>
  <c r="P2668" i="144"/>
  <c r="P2669" i="144"/>
  <c r="P2670" i="144"/>
  <c r="P2671" i="144"/>
  <c r="P2672" i="144"/>
  <c r="P2673" i="144"/>
  <c r="P2674" i="144"/>
  <c r="P2675" i="144"/>
  <c r="P2676" i="144"/>
  <c r="P2677" i="144"/>
  <c r="P2678" i="144"/>
  <c r="P2679" i="144"/>
  <c r="P2680" i="144"/>
  <c r="P2681" i="144"/>
  <c r="P2682" i="144"/>
  <c r="P2683" i="144"/>
  <c r="P2684" i="144"/>
  <c r="P2685" i="144"/>
  <c r="P2686" i="144"/>
  <c r="P2687" i="144"/>
  <c r="P2688" i="144"/>
  <c r="P2689" i="144"/>
  <c r="P2690" i="144"/>
  <c r="P2691" i="144"/>
  <c r="P2692" i="144"/>
  <c r="P2693" i="144"/>
  <c r="P2694" i="144"/>
  <c r="P2695" i="144"/>
  <c r="P2696" i="144"/>
  <c r="P2697" i="144"/>
  <c r="P2698" i="144"/>
  <c r="P2699" i="144"/>
  <c r="P2700" i="144"/>
  <c r="P2701" i="144"/>
  <c r="P2702" i="144"/>
  <c r="P2703" i="144"/>
  <c r="P2704" i="144"/>
  <c r="P2705" i="144"/>
  <c r="P2706" i="144"/>
  <c r="P2707" i="144"/>
  <c r="P2708" i="144"/>
  <c r="P2709" i="144"/>
  <c r="P2710" i="144"/>
  <c r="P2711" i="144"/>
  <c r="P2712" i="144"/>
  <c r="P2713" i="144"/>
  <c r="P2714" i="144"/>
  <c r="P2715" i="144"/>
  <c r="P2716" i="144"/>
  <c r="P2717" i="144"/>
  <c r="P2718" i="144"/>
  <c r="P2719" i="144"/>
  <c r="P2720" i="144"/>
  <c r="P2721" i="144"/>
  <c r="P2722" i="144"/>
  <c r="P2723" i="144"/>
  <c r="P2724" i="144"/>
  <c r="P2725" i="144"/>
  <c r="P2726" i="144"/>
  <c r="P2727" i="144"/>
  <c r="P2728" i="144"/>
  <c r="P2729" i="144"/>
  <c r="P2730" i="144"/>
  <c r="P2731" i="144"/>
  <c r="P2732" i="144"/>
  <c r="P2733" i="144"/>
  <c r="P2734" i="144"/>
  <c r="P2735" i="144"/>
  <c r="P2736" i="144"/>
  <c r="P2737" i="144"/>
  <c r="P2738" i="144"/>
  <c r="P2739" i="144"/>
  <c r="P2740" i="144"/>
  <c r="P2741" i="144"/>
  <c r="P2742" i="144"/>
  <c r="P2743" i="144"/>
  <c r="P2744" i="144"/>
  <c r="P2745" i="144"/>
  <c r="P2746" i="144"/>
  <c r="P2747" i="144"/>
  <c r="P2748" i="144"/>
  <c r="P2749" i="144"/>
  <c r="P2750" i="144"/>
  <c r="P2751" i="144"/>
  <c r="P2752" i="144"/>
  <c r="P2753" i="144"/>
  <c r="P2754" i="144"/>
  <c r="P2755" i="144"/>
  <c r="P2756" i="144"/>
  <c r="P2757" i="144"/>
  <c r="P2758" i="144"/>
  <c r="P2759" i="144"/>
  <c r="P2760" i="144"/>
  <c r="P2761" i="144"/>
  <c r="P2762" i="144"/>
  <c r="P2763" i="144"/>
  <c r="P2764" i="144"/>
  <c r="P2765" i="144"/>
  <c r="P2766" i="144"/>
  <c r="P2767" i="144"/>
  <c r="P2768" i="144"/>
  <c r="P2769" i="144"/>
  <c r="P2770" i="144"/>
  <c r="P2771" i="144"/>
  <c r="P2772" i="144"/>
  <c r="P2773" i="144"/>
  <c r="P2774" i="144"/>
  <c r="P2775" i="144"/>
  <c r="P2776" i="144"/>
  <c r="P2777" i="144"/>
  <c r="P2778" i="144"/>
  <c r="P2779" i="144"/>
  <c r="P2780" i="144"/>
  <c r="P2781" i="144"/>
  <c r="P2782" i="144"/>
  <c r="P2783" i="144"/>
  <c r="P2784" i="144"/>
  <c r="P2785" i="144"/>
  <c r="P2786" i="144"/>
  <c r="P2787" i="144"/>
  <c r="P2788" i="144"/>
  <c r="P2789" i="144"/>
  <c r="P2790" i="144"/>
  <c r="P2791" i="144"/>
  <c r="P2792" i="144"/>
  <c r="P2793" i="144"/>
  <c r="P2794" i="144"/>
  <c r="P2795" i="144"/>
  <c r="P2796" i="144"/>
  <c r="P2797" i="144"/>
  <c r="P2798" i="144"/>
  <c r="P2799" i="144"/>
  <c r="P2800" i="144"/>
  <c r="P2801" i="144"/>
  <c r="P2802" i="144"/>
  <c r="P2803" i="144"/>
  <c r="P2804" i="144"/>
  <c r="P2805" i="144"/>
  <c r="P2806" i="144"/>
  <c r="P2807" i="144"/>
  <c r="P2808" i="144"/>
  <c r="P2809" i="144"/>
  <c r="P2810" i="144"/>
  <c r="P2811" i="144"/>
  <c r="P2812" i="144"/>
  <c r="P2813" i="144"/>
  <c r="P2814" i="144"/>
  <c r="P2815" i="144"/>
  <c r="P2816" i="144"/>
  <c r="P2817" i="144"/>
  <c r="P2818" i="144"/>
  <c r="P2819" i="144"/>
  <c r="P2820" i="144"/>
  <c r="P2821" i="144"/>
  <c r="P2822" i="144"/>
  <c r="P2823" i="144"/>
  <c r="P2824" i="144"/>
  <c r="P2825" i="144"/>
  <c r="P2826" i="144"/>
  <c r="P2827" i="144"/>
  <c r="P2828" i="144"/>
  <c r="P2829" i="144"/>
  <c r="P2830" i="144"/>
  <c r="P2831" i="144"/>
  <c r="P2832" i="144"/>
  <c r="P2833" i="144"/>
  <c r="P2834" i="144"/>
  <c r="P2835" i="144"/>
  <c r="P2836" i="144"/>
  <c r="P2837" i="144"/>
  <c r="P2838" i="144"/>
  <c r="P2839" i="144"/>
  <c r="P2840" i="144"/>
  <c r="P2841" i="144"/>
  <c r="P2842" i="144"/>
  <c r="P2843" i="144"/>
  <c r="P2844" i="144"/>
  <c r="P2845" i="144"/>
  <c r="P2846" i="144"/>
  <c r="P2847" i="144"/>
  <c r="P2848" i="144"/>
  <c r="P2849" i="144"/>
  <c r="P2850" i="144"/>
  <c r="P2851" i="144"/>
  <c r="P2852" i="144"/>
  <c r="P2853" i="144"/>
  <c r="P2854" i="144"/>
  <c r="P2855" i="144"/>
  <c r="P2856" i="144"/>
  <c r="P2857" i="144"/>
  <c r="P2858" i="144"/>
  <c r="P2859" i="144"/>
  <c r="P2860" i="144"/>
  <c r="P2861" i="144"/>
  <c r="P2862" i="144"/>
  <c r="P2863" i="144"/>
  <c r="P2864" i="144"/>
  <c r="P2865" i="144"/>
  <c r="P2866" i="144"/>
  <c r="P2867" i="144"/>
  <c r="P2868" i="144"/>
  <c r="P2869" i="144"/>
  <c r="P2870" i="144"/>
  <c r="P2871" i="144"/>
  <c r="P2872" i="144"/>
  <c r="P2873" i="144"/>
  <c r="P2874" i="144"/>
  <c r="P2875" i="144"/>
  <c r="P2876" i="144"/>
  <c r="P2877" i="144"/>
  <c r="P2878" i="144"/>
  <c r="P2879" i="144"/>
  <c r="P2880" i="144"/>
  <c r="P2881" i="144"/>
  <c r="P2882" i="144"/>
  <c r="P2883" i="144"/>
  <c r="P2884" i="144"/>
  <c r="P2885" i="144"/>
  <c r="P2886" i="144"/>
  <c r="P2887" i="144"/>
  <c r="P2888" i="144"/>
  <c r="P2889" i="144"/>
  <c r="P2890" i="144"/>
  <c r="P2891" i="144"/>
  <c r="P2892" i="144"/>
  <c r="P2893" i="144"/>
  <c r="P2894" i="144"/>
  <c r="P2895" i="144"/>
  <c r="P2896" i="144"/>
  <c r="P2897" i="144"/>
  <c r="P2898" i="144"/>
  <c r="P2899" i="144"/>
  <c r="P2900" i="144"/>
  <c r="P2901" i="144"/>
  <c r="P2902" i="144"/>
  <c r="P2903" i="144"/>
  <c r="P2904" i="144"/>
  <c r="P2905" i="144"/>
  <c r="P2906" i="144"/>
  <c r="P2907" i="144"/>
  <c r="P2908" i="144"/>
  <c r="P2909" i="144"/>
  <c r="P2910" i="144"/>
  <c r="P2911" i="144"/>
  <c r="P2912" i="144"/>
  <c r="P2913" i="144"/>
  <c r="P2914" i="144"/>
  <c r="P2915" i="144"/>
  <c r="P2916" i="144"/>
  <c r="P2917" i="144"/>
  <c r="P2918" i="144"/>
  <c r="P2919" i="144"/>
  <c r="P2920" i="144"/>
  <c r="P2921" i="144"/>
  <c r="P2922" i="144"/>
  <c r="P2923" i="144"/>
  <c r="P2924" i="144"/>
  <c r="P2925" i="144"/>
  <c r="P2926" i="144"/>
  <c r="P2927" i="144"/>
  <c r="P2928" i="144"/>
  <c r="P2929" i="144"/>
  <c r="P2930" i="144"/>
  <c r="P2931" i="144"/>
  <c r="P2932" i="144"/>
  <c r="P2933" i="144"/>
  <c r="P2934" i="144"/>
  <c r="P2935" i="144"/>
  <c r="P2936" i="144"/>
  <c r="P2937" i="144"/>
  <c r="P2938" i="144"/>
  <c r="P2939" i="144"/>
  <c r="P2940" i="144"/>
  <c r="P2941" i="144"/>
  <c r="P2942" i="144"/>
  <c r="P2943" i="144"/>
  <c r="P2944" i="144"/>
  <c r="P2945" i="144"/>
  <c r="P2946" i="144"/>
  <c r="P2947" i="144"/>
  <c r="P2948" i="144"/>
  <c r="P2949" i="144"/>
  <c r="P2950" i="144"/>
  <c r="P2951" i="144"/>
  <c r="P2952" i="144"/>
  <c r="P2953" i="144"/>
  <c r="P2954" i="144"/>
  <c r="P2955" i="144"/>
  <c r="P2956" i="144"/>
  <c r="P2957" i="144"/>
  <c r="P2958" i="144"/>
  <c r="P2959" i="144"/>
  <c r="P2960" i="144"/>
  <c r="P2961" i="144"/>
  <c r="P2962" i="144"/>
  <c r="P2963" i="144"/>
  <c r="P2964" i="144"/>
  <c r="P2965" i="144"/>
  <c r="P2966" i="144"/>
  <c r="P2967" i="144"/>
  <c r="P2968" i="144"/>
  <c r="P2969" i="144"/>
  <c r="P2970" i="144"/>
  <c r="P2971" i="144"/>
  <c r="P2972" i="144"/>
  <c r="P2973" i="144"/>
  <c r="P2974" i="144"/>
  <c r="P2975" i="144"/>
  <c r="P2976" i="144"/>
  <c r="P2977" i="144"/>
  <c r="P2978" i="144"/>
  <c r="P2979" i="144"/>
  <c r="P2980" i="144"/>
  <c r="P2981" i="144"/>
  <c r="P2982" i="144"/>
  <c r="P2983" i="144"/>
  <c r="P2984" i="144"/>
  <c r="P2985" i="144"/>
  <c r="P2986" i="144"/>
  <c r="P2987" i="144"/>
  <c r="P2988" i="144"/>
  <c r="P2989" i="144"/>
  <c r="P2990" i="144"/>
  <c r="P2991" i="144"/>
  <c r="P2992" i="144"/>
  <c r="P2993" i="144"/>
  <c r="P2994" i="144"/>
  <c r="P2995" i="144"/>
  <c r="P2996" i="144"/>
  <c r="P2997" i="144"/>
  <c r="P2998" i="144"/>
  <c r="P2999" i="144"/>
  <c r="P3000" i="144"/>
  <c r="P3001" i="144"/>
  <c r="P3002" i="144"/>
  <c r="P3003" i="144"/>
  <c r="P3004" i="144"/>
  <c r="P3005" i="144"/>
  <c r="P3006" i="144"/>
  <c r="P3007" i="144"/>
  <c r="P3008" i="144"/>
  <c r="P3009" i="144"/>
  <c r="P3010" i="144"/>
  <c r="P3011" i="144"/>
  <c r="P3012" i="144"/>
  <c r="P3013" i="144"/>
  <c r="P3014" i="144"/>
  <c r="P3015" i="144"/>
  <c r="P3016" i="144"/>
  <c r="P3017" i="144"/>
  <c r="P3018" i="144"/>
  <c r="P3019" i="144"/>
  <c r="P3020" i="144"/>
  <c r="P3021" i="144"/>
  <c r="P3022" i="144"/>
  <c r="P3023" i="144"/>
  <c r="P3024" i="144"/>
  <c r="P3025" i="144"/>
  <c r="P3026" i="144"/>
  <c r="P3027" i="144"/>
  <c r="P3028" i="144"/>
  <c r="P3029" i="144"/>
  <c r="P3030" i="144"/>
  <c r="P3031" i="144"/>
  <c r="P3032" i="144"/>
  <c r="P3033" i="144"/>
  <c r="P3034" i="144"/>
  <c r="P3035" i="144"/>
  <c r="P3036" i="144"/>
  <c r="P3037" i="144"/>
  <c r="P3038" i="144"/>
  <c r="P3039" i="144"/>
  <c r="P3040" i="144"/>
  <c r="P3041" i="144"/>
  <c r="P3042" i="144"/>
  <c r="P3043" i="144"/>
  <c r="P3044" i="144"/>
  <c r="P3045" i="144"/>
  <c r="P3046" i="144"/>
  <c r="P3047" i="144"/>
  <c r="P3048" i="144"/>
  <c r="P3049" i="144"/>
  <c r="P3050" i="144"/>
  <c r="P3051" i="144"/>
  <c r="P3052" i="144"/>
  <c r="P3053" i="144"/>
  <c r="P3054" i="144"/>
  <c r="P3055" i="144"/>
  <c r="P3056" i="144"/>
  <c r="P3057" i="144"/>
  <c r="P3058" i="144"/>
  <c r="P3059" i="144"/>
  <c r="P3060" i="144"/>
  <c r="P3061" i="144"/>
  <c r="P3062" i="144"/>
  <c r="P3063" i="144"/>
  <c r="P3064" i="144"/>
  <c r="P3065" i="144"/>
  <c r="P3066" i="144"/>
  <c r="P3067" i="144"/>
  <c r="P3068" i="144"/>
  <c r="P3069" i="144"/>
  <c r="P3070" i="144"/>
  <c r="P3071" i="144"/>
  <c r="P3072" i="144"/>
  <c r="P3073" i="144"/>
  <c r="P3074" i="144"/>
  <c r="P3075" i="144"/>
  <c r="P3076" i="144"/>
  <c r="P3077" i="144"/>
  <c r="P3078" i="144"/>
  <c r="P3079" i="144"/>
  <c r="P3080" i="144"/>
  <c r="P3081" i="144"/>
  <c r="P3082" i="144"/>
  <c r="P3083" i="144"/>
  <c r="P3084" i="144"/>
  <c r="P3085" i="144"/>
  <c r="P3086" i="144"/>
  <c r="P3087" i="144"/>
  <c r="P3088" i="144"/>
  <c r="P3089" i="144"/>
  <c r="P3090" i="144"/>
  <c r="P3091" i="144"/>
  <c r="P3092" i="144"/>
  <c r="P3093" i="144"/>
  <c r="P3094" i="144"/>
  <c r="P3095" i="144"/>
  <c r="P3096" i="144"/>
  <c r="P3097" i="144"/>
  <c r="P3098" i="144"/>
  <c r="P3099" i="144"/>
  <c r="P3100" i="144"/>
  <c r="P3101" i="144"/>
  <c r="P3102" i="144"/>
  <c r="P3103" i="144"/>
  <c r="P3104" i="144"/>
  <c r="P3105" i="144"/>
  <c r="P3106" i="144"/>
  <c r="P3107" i="144"/>
  <c r="P3108" i="144"/>
  <c r="P3109" i="144"/>
  <c r="P3110" i="144"/>
  <c r="P3111" i="144"/>
  <c r="P3112" i="144"/>
  <c r="P3113" i="144"/>
  <c r="P3114" i="144"/>
  <c r="P3115" i="144"/>
  <c r="P3116" i="144"/>
  <c r="P3117" i="144"/>
  <c r="P3118" i="144"/>
  <c r="P3119" i="144"/>
  <c r="P3120" i="144"/>
  <c r="P3121" i="144"/>
  <c r="P3122" i="144"/>
  <c r="P3123" i="144"/>
  <c r="P3124" i="144"/>
  <c r="P3125" i="144"/>
  <c r="P3126" i="144"/>
  <c r="P3127" i="144"/>
  <c r="P3128" i="144"/>
  <c r="P3129" i="144"/>
  <c r="P3130" i="144"/>
  <c r="P3131" i="144"/>
  <c r="P3132" i="144"/>
  <c r="P3133" i="144"/>
  <c r="P3134" i="144"/>
  <c r="P3135" i="144"/>
  <c r="P3136" i="144"/>
  <c r="P3137" i="144"/>
  <c r="P3138" i="144"/>
  <c r="P3139" i="144"/>
  <c r="P3140" i="144"/>
  <c r="P3141" i="144"/>
  <c r="P3142" i="144"/>
  <c r="P3143" i="144"/>
  <c r="P3144" i="144"/>
  <c r="P3145" i="144"/>
  <c r="P3146" i="144"/>
  <c r="P3147" i="144"/>
  <c r="P3148" i="144"/>
  <c r="P3149" i="144"/>
  <c r="P3150" i="144"/>
  <c r="P3151" i="144"/>
  <c r="P3152" i="144"/>
  <c r="P3153" i="144"/>
  <c r="P3154" i="144"/>
  <c r="P3155" i="144"/>
  <c r="P3156" i="144"/>
  <c r="P3157" i="144"/>
  <c r="P3158" i="144"/>
  <c r="P3159" i="144"/>
  <c r="P3160" i="144"/>
  <c r="P3161" i="144"/>
  <c r="P3162" i="144"/>
  <c r="P3163" i="144"/>
  <c r="P3164" i="144"/>
  <c r="P3165" i="144"/>
  <c r="P3166" i="144"/>
  <c r="P3167" i="144"/>
  <c r="P3168" i="144"/>
  <c r="P3169" i="144"/>
  <c r="P3170" i="144"/>
  <c r="P3171" i="144"/>
  <c r="P3172" i="144"/>
  <c r="P3173" i="144"/>
  <c r="P3174" i="144"/>
  <c r="P3175" i="144"/>
  <c r="P3176" i="144"/>
  <c r="P3177" i="144"/>
  <c r="P3178" i="144"/>
  <c r="P3179" i="144"/>
  <c r="P3180" i="144"/>
  <c r="P3181" i="144"/>
  <c r="P3182" i="144"/>
  <c r="P3183" i="144"/>
  <c r="P3184" i="144"/>
  <c r="P3185" i="144"/>
  <c r="P3186" i="144"/>
  <c r="P3187" i="144"/>
  <c r="P3188" i="144"/>
  <c r="P3189" i="144"/>
  <c r="P3190" i="144"/>
  <c r="P3191" i="144"/>
  <c r="P3192" i="144"/>
  <c r="P3193" i="144"/>
  <c r="P3194" i="144"/>
  <c r="P3195" i="144"/>
  <c r="P3196" i="144"/>
  <c r="P3197" i="144"/>
  <c r="P3198" i="144"/>
  <c r="P3199" i="144"/>
  <c r="P3200" i="144"/>
  <c r="P3201" i="144"/>
  <c r="P3202" i="144"/>
  <c r="P3203" i="144"/>
  <c r="P3204" i="144"/>
  <c r="P3205" i="144"/>
  <c r="P3206" i="144"/>
  <c r="P3207" i="144"/>
  <c r="P3208" i="144"/>
  <c r="P3209" i="144"/>
  <c r="P3210" i="144"/>
  <c r="P3211" i="144"/>
  <c r="P3212" i="144"/>
  <c r="P3213" i="144"/>
  <c r="P3214" i="144"/>
  <c r="P3215" i="144"/>
  <c r="P3216" i="144"/>
  <c r="P3217" i="144"/>
  <c r="P3218" i="144"/>
  <c r="P3219" i="144"/>
  <c r="P3220" i="144"/>
  <c r="P3221" i="144"/>
  <c r="P3222" i="144"/>
  <c r="P3223" i="144"/>
  <c r="P3224" i="144"/>
  <c r="P3225" i="144"/>
  <c r="P3226" i="144"/>
  <c r="P3227" i="144"/>
  <c r="P3228" i="144"/>
  <c r="P3229" i="144"/>
  <c r="P3230" i="144"/>
  <c r="P3231" i="144"/>
  <c r="P3232" i="144"/>
  <c r="P3233" i="144"/>
  <c r="P3234" i="144"/>
  <c r="P3235" i="144"/>
  <c r="P3236" i="144"/>
  <c r="P3237" i="144"/>
  <c r="P3238" i="144"/>
  <c r="P3239" i="144"/>
  <c r="P3240" i="144"/>
  <c r="P3241" i="144"/>
  <c r="P3242" i="144"/>
  <c r="P3243" i="144"/>
  <c r="P3244" i="144"/>
  <c r="P3245" i="144"/>
  <c r="P3246" i="144"/>
  <c r="P3247" i="144"/>
  <c r="P3248" i="144"/>
  <c r="P3249" i="144"/>
  <c r="P3250" i="144"/>
  <c r="P3251" i="144"/>
  <c r="P3252" i="144"/>
  <c r="P3253" i="144"/>
  <c r="P3254" i="144"/>
  <c r="P3255" i="144"/>
  <c r="P3256" i="144"/>
  <c r="P3257" i="144"/>
  <c r="P3258" i="144"/>
  <c r="P3259" i="144"/>
  <c r="P3260" i="144"/>
  <c r="P3261" i="144"/>
  <c r="P3262" i="144"/>
  <c r="P3263" i="144"/>
  <c r="P3264" i="144"/>
  <c r="P3265" i="144"/>
  <c r="P3266" i="144"/>
  <c r="P3267" i="144"/>
  <c r="P3268" i="144"/>
  <c r="P3269" i="144"/>
  <c r="P3270" i="144"/>
  <c r="P3271" i="144"/>
  <c r="P3272" i="144"/>
  <c r="P3273" i="144"/>
  <c r="P3274" i="144"/>
  <c r="P3275" i="144"/>
  <c r="P3276" i="144"/>
  <c r="P3277" i="144"/>
  <c r="P3278" i="144"/>
  <c r="P3279" i="144"/>
  <c r="P3280" i="144"/>
  <c r="P3281" i="144"/>
  <c r="P3282" i="144"/>
  <c r="P3283" i="144"/>
  <c r="P3284" i="144"/>
  <c r="P3285" i="144"/>
  <c r="P3286" i="144"/>
  <c r="P3287" i="144"/>
  <c r="P3288" i="144"/>
  <c r="P3289" i="144"/>
  <c r="P3290" i="144"/>
  <c r="P3291" i="144"/>
  <c r="P3292" i="144"/>
  <c r="P3293" i="144"/>
  <c r="P3294" i="144"/>
  <c r="P3295" i="144"/>
  <c r="P3296" i="144"/>
  <c r="P3297" i="144"/>
  <c r="P3298" i="144"/>
  <c r="P3299" i="144"/>
  <c r="P3300" i="144"/>
  <c r="P3301" i="144"/>
  <c r="P3302" i="144"/>
  <c r="P3303" i="144"/>
  <c r="P3304" i="144"/>
  <c r="P3305" i="144"/>
  <c r="P3306" i="144"/>
  <c r="P3307" i="144"/>
  <c r="P3308" i="144"/>
  <c r="P3309" i="144"/>
  <c r="P3310" i="144"/>
  <c r="P3311" i="144"/>
  <c r="P3312" i="144"/>
  <c r="P3313" i="144"/>
  <c r="P3314" i="144"/>
  <c r="P3315" i="144"/>
  <c r="P3316" i="144"/>
  <c r="P3317" i="144"/>
  <c r="P3318" i="144"/>
  <c r="P3319" i="144"/>
  <c r="P3320" i="144"/>
  <c r="P3321" i="144"/>
  <c r="P3322" i="144"/>
  <c r="P3323" i="144"/>
  <c r="P3324" i="144"/>
  <c r="P3325" i="144"/>
  <c r="P3326" i="144"/>
  <c r="P3327" i="144"/>
  <c r="P3328" i="144"/>
  <c r="P3329" i="144"/>
  <c r="P3330" i="144"/>
  <c r="P3331" i="144"/>
  <c r="P3332" i="144"/>
  <c r="P3333" i="144"/>
  <c r="P3334" i="144"/>
  <c r="P3335" i="144"/>
  <c r="P3336" i="144"/>
  <c r="P3337" i="144"/>
  <c r="P3338" i="144"/>
  <c r="P3339" i="144"/>
  <c r="P3340" i="144"/>
  <c r="P3341" i="144"/>
  <c r="P3342" i="144"/>
  <c r="P3343" i="144"/>
  <c r="P3344" i="144"/>
  <c r="P3345" i="144"/>
  <c r="P3346" i="144"/>
  <c r="P3347" i="144"/>
  <c r="P3348" i="144"/>
  <c r="P3349" i="144"/>
  <c r="P3350" i="144"/>
  <c r="P3351" i="144"/>
  <c r="P3352" i="144"/>
  <c r="P3353" i="144"/>
  <c r="P3354" i="144"/>
  <c r="P3355" i="144"/>
  <c r="P3356" i="144"/>
  <c r="P3357" i="144"/>
  <c r="P3358" i="144"/>
  <c r="P3359" i="144"/>
  <c r="P3360" i="144"/>
  <c r="P3361" i="144"/>
  <c r="P3362" i="144"/>
  <c r="P3363" i="144"/>
  <c r="P3364" i="144"/>
  <c r="P3365" i="144"/>
  <c r="P3366" i="144"/>
  <c r="P3367" i="144"/>
  <c r="P3368" i="144"/>
  <c r="P3369" i="144"/>
  <c r="P3370" i="144"/>
  <c r="P3371" i="144"/>
  <c r="P3372" i="144"/>
  <c r="P3373" i="144"/>
  <c r="P3374" i="144"/>
  <c r="P3375" i="144"/>
  <c r="P3376" i="144"/>
  <c r="P3377" i="144"/>
  <c r="P3378" i="144"/>
  <c r="P3379" i="144"/>
  <c r="P3380" i="144"/>
  <c r="P3381" i="144"/>
  <c r="P3382" i="144"/>
  <c r="P3383" i="144"/>
  <c r="P3384" i="144"/>
  <c r="P3385" i="144"/>
  <c r="P3386" i="144"/>
  <c r="P3387" i="144"/>
  <c r="P3388" i="144"/>
  <c r="P3389" i="144"/>
  <c r="P3390" i="144"/>
  <c r="P3391" i="144"/>
  <c r="P3392" i="144"/>
  <c r="P3393" i="144"/>
  <c r="P3394" i="144"/>
  <c r="P3395" i="144"/>
  <c r="P3396" i="144"/>
  <c r="P3397" i="144"/>
  <c r="P3398" i="144"/>
  <c r="P3399" i="144"/>
  <c r="P3400" i="144"/>
  <c r="P3401" i="144"/>
  <c r="P3402" i="144"/>
  <c r="P3403" i="144"/>
  <c r="P3404" i="144"/>
  <c r="P3405" i="144"/>
  <c r="P3406" i="144"/>
  <c r="P3407" i="144"/>
  <c r="P3408" i="144"/>
  <c r="P3409" i="144"/>
  <c r="P3410" i="144"/>
  <c r="P3411" i="144"/>
  <c r="P3412" i="144"/>
  <c r="P3413" i="144"/>
  <c r="P3414" i="144"/>
  <c r="P3415" i="144"/>
  <c r="P3416" i="144"/>
  <c r="P3417" i="144"/>
  <c r="P3418" i="144"/>
  <c r="P3419" i="144"/>
  <c r="P3420" i="144"/>
  <c r="P3421" i="144"/>
  <c r="P3422" i="144"/>
  <c r="P3423" i="144"/>
  <c r="P3424" i="144"/>
  <c r="P3425" i="144"/>
  <c r="P3426" i="144"/>
  <c r="P3427" i="144"/>
  <c r="P3428" i="144"/>
  <c r="P3429" i="144"/>
  <c r="P3430" i="144"/>
  <c r="P3431" i="144"/>
  <c r="P3432" i="144"/>
  <c r="P3433" i="144"/>
  <c r="P3434" i="144"/>
  <c r="P3435" i="144"/>
  <c r="P3436" i="144"/>
  <c r="P3437" i="144"/>
  <c r="P3438" i="144"/>
  <c r="P3439" i="144"/>
  <c r="P3440" i="144"/>
  <c r="P3441" i="144"/>
  <c r="P3442" i="144"/>
  <c r="P3443" i="144"/>
  <c r="P3444" i="144"/>
  <c r="P3445" i="144"/>
  <c r="P3446" i="144"/>
  <c r="P3447" i="144"/>
  <c r="P3448" i="144"/>
  <c r="P3449" i="144"/>
  <c r="P3450" i="144"/>
  <c r="P3451" i="144"/>
  <c r="P3452" i="144"/>
  <c r="P3453" i="144"/>
  <c r="P3454" i="144"/>
  <c r="P3455" i="144"/>
  <c r="P3456" i="144"/>
  <c r="P3457" i="144"/>
  <c r="P3458" i="144"/>
  <c r="P3459" i="144"/>
  <c r="P3460" i="144"/>
  <c r="P3461" i="144"/>
  <c r="P3462" i="144"/>
  <c r="P3463" i="144"/>
  <c r="P3464" i="144"/>
  <c r="P3465" i="144"/>
  <c r="P3466" i="144"/>
  <c r="P3467" i="144"/>
  <c r="P3468" i="144"/>
  <c r="P3469" i="144"/>
  <c r="P3470" i="144"/>
  <c r="P3471" i="144"/>
  <c r="P3472" i="144"/>
  <c r="P3473" i="144"/>
  <c r="P3474" i="144"/>
  <c r="P3475" i="144"/>
  <c r="P3476" i="144"/>
  <c r="P3477" i="144"/>
  <c r="P3478" i="144"/>
  <c r="P3479" i="144"/>
  <c r="P3480" i="144"/>
  <c r="P3481" i="144"/>
  <c r="P3482" i="144"/>
  <c r="P3483" i="144"/>
  <c r="P3484" i="144"/>
  <c r="P3485" i="144"/>
  <c r="P3486" i="144"/>
  <c r="P3487" i="144"/>
  <c r="P3488" i="144"/>
  <c r="P3489" i="144"/>
  <c r="P3490" i="144"/>
  <c r="P3491" i="144"/>
  <c r="P3492" i="144"/>
  <c r="P3493" i="144"/>
  <c r="P3494" i="144"/>
  <c r="P3495" i="144"/>
  <c r="P3496" i="144"/>
  <c r="P3497" i="144"/>
  <c r="P3498" i="144"/>
  <c r="P3499" i="144"/>
  <c r="P3500" i="144"/>
  <c r="P3501" i="144"/>
  <c r="P3502" i="144"/>
  <c r="P3503" i="144"/>
  <c r="P3504" i="144"/>
  <c r="P3505" i="144"/>
  <c r="P3506" i="144"/>
  <c r="P3507" i="144"/>
  <c r="P3508" i="144"/>
  <c r="P3509" i="144"/>
  <c r="P3510" i="144"/>
  <c r="P3511" i="144"/>
  <c r="P3512" i="144"/>
  <c r="P3513" i="144"/>
  <c r="P3514" i="144"/>
  <c r="P3515" i="144"/>
  <c r="P3516" i="144"/>
  <c r="P3517" i="144"/>
  <c r="P3518" i="144"/>
  <c r="P3519" i="144"/>
  <c r="P3520" i="144"/>
  <c r="P3521" i="144"/>
  <c r="P3522" i="144"/>
  <c r="P3523" i="144"/>
  <c r="P3524" i="144"/>
  <c r="P3525" i="144"/>
  <c r="P3526" i="144"/>
  <c r="P3527" i="144"/>
  <c r="P3528" i="144"/>
  <c r="P3529" i="144"/>
  <c r="P3530" i="144"/>
  <c r="P3531" i="144"/>
  <c r="P3532" i="144"/>
  <c r="P3533" i="144"/>
  <c r="P3534" i="144"/>
  <c r="P3535" i="144"/>
  <c r="P3536" i="144"/>
  <c r="P3537" i="144"/>
  <c r="P3538" i="144"/>
  <c r="P3539" i="144"/>
  <c r="P3540" i="144"/>
  <c r="P3541" i="144"/>
  <c r="P3542" i="144"/>
  <c r="P3543" i="144"/>
  <c r="P3544" i="144"/>
  <c r="P3545" i="144"/>
  <c r="P3546" i="144"/>
  <c r="P3547" i="144"/>
  <c r="P3548" i="144"/>
  <c r="P3549" i="144"/>
  <c r="P3550" i="144"/>
  <c r="P3551" i="144"/>
  <c r="P3552" i="144"/>
  <c r="P3553" i="144"/>
  <c r="P3554" i="144"/>
  <c r="P3555" i="144"/>
  <c r="P3556" i="144"/>
  <c r="P3557" i="144"/>
  <c r="P3558" i="144"/>
  <c r="P3559" i="144"/>
  <c r="P3560" i="144"/>
  <c r="P3561" i="144"/>
  <c r="P3562" i="144"/>
  <c r="P3563" i="144"/>
  <c r="P3564" i="144"/>
  <c r="P3565" i="144"/>
  <c r="P3566" i="144"/>
  <c r="P3567" i="144"/>
  <c r="P3568" i="144"/>
  <c r="P3569" i="144"/>
  <c r="P3570" i="144"/>
  <c r="P3571" i="144"/>
  <c r="P3572" i="144"/>
  <c r="P3573" i="144"/>
  <c r="P3574" i="144"/>
  <c r="P3575" i="144"/>
  <c r="P3576" i="144"/>
  <c r="P3577" i="144"/>
  <c r="P3578" i="144"/>
  <c r="P3579" i="144"/>
  <c r="P3580" i="144"/>
  <c r="P3581" i="144"/>
  <c r="P3582" i="144"/>
  <c r="P3583" i="144"/>
  <c r="P3584" i="144"/>
  <c r="P3585" i="144"/>
  <c r="P3586" i="144"/>
  <c r="P3587" i="144"/>
  <c r="P3588" i="144"/>
  <c r="P3589" i="144"/>
  <c r="P3590" i="144"/>
  <c r="P3591" i="144"/>
  <c r="P3592" i="144"/>
  <c r="P3593" i="144"/>
  <c r="P3594" i="144"/>
  <c r="P3595" i="144"/>
  <c r="P3596" i="144"/>
  <c r="P3597" i="144"/>
  <c r="P3598" i="144"/>
  <c r="P3599" i="144"/>
  <c r="P3600" i="144"/>
  <c r="P3601" i="144"/>
  <c r="P3602" i="144"/>
  <c r="P3603" i="144"/>
  <c r="P3604" i="144"/>
  <c r="P3605" i="144"/>
  <c r="P3606" i="144"/>
  <c r="P3607" i="144"/>
  <c r="P3608" i="144"/>
  <c r="P3609" i="144"/>
  <c r="P3610" i="144"/>
  <c r="P3611" i="144"/>
  <c r="P3612" i="144"/>
  <c r="P3613" i="144"/>
  <c r="P3614" i="144"/>
  <c r="P3615" i="144"/>
  <c r="P3616" i="144"/>
  <c r="P3617" i="144"/>
  <c r="P3618" i="144"/>
  <c r="P3619" i="144"/>
  <c r="P3620" i="144"/>
  <c r="P3621" i="144"/>
  <c r="P3622" i="144"/>
  <c r="P3623" i="144"/>
  <c r="P3624" i="144"/>
  <c r="P3625" i="144"/>
  <c r="P3626" i="144"/>
  <c r="P3627" i="144"/>
  <c r="P3628" i="144"/>
  <c r="P3629" i="144"/>
  <c r="P3630" i="144"/>
  <c r="P3631" i="144"/>
  <c r="P3632" i="144"/>
  <c r="P3633" i="144"/>
  <c r="P3634" i="144"/>
  <c r="P3635" i="144"/>
  <c r="P3636" i="144"/>
  <c r="P3637" i="144"/>
  <c r="P3638" i="144"/>
  <c r="P3639" i="144"/>
  <c r="P3640" i="144"/>
  <c r="P3641" i="144"/>
  <c r="P3642" i="144"/>
  <c r="P3643" i="144"/>
  <c r="P3644" i="144"/>
  <c r="P3645" i="144"/>
  <c r="P3646" i="144"/>
  <c r="P3647" i="144"/>
  <c r="P3648" i="144"/>
  <c r="P3649" i="144"/>
  <c r="P3650" i="144"/>
  <c r="P3651" i="144"/>
  <c r="P3652" i="144"/>
  <c r="P3653" i="144"/>
  <c r="P3654" i="144"/>
  <c r="P3655" i="144"/>
  <c r="P3656" i="144"/>
  <c r="P3657" i="144"/>
  <c r="P3658" i="144"/>
  <c r="P3659" i="144"/>
  <c r="P3660" i="144"/>
  <c r="P3661" i="144"/>
  <c r="P3662" i="144"/>
  <c r="P3663" i="144"/>
  <c r="P3664" i="144"/>
  <c r="P3665" i="144"/>
  <c r="P3666" i="144"/>
  <c r="P3667" i="144"/>
  <c r="P3668" i="144"/>
  <c r="P3669" i="144"/>
  <c r="P3670" i="144"/>
  <c r="P3671" i="144"/>
  <c r="P3672" i="144"/>
  <c r="P3673" i="144"/>
  <c r="P3674" i="144"/>
  <c r="P3675" i="144"/>
  <c r="P3676" i="144"/>
  <c r="P3677" i="144"/>
  <c r="P3678" i="144"/>
  <c r="P3679" i="144"/>
  <c r="P3680" i="144"/>
  <c r="P3681" i="144"/>
  <c r="P3682" i="144"/>
  <c r="P3683" i="144"/>
  <c r="P3684" i="144"/>
  <c r="P3685" i="144"/>
  <c r="P3686" i="144"/>
  <c r="P3687" i="144"/>
  <c r="P3688" i="144"/>
  <c r="P3689" i="144"/>
  <c r="P3690" i="144"/>
  <c r="P3691" i="144"/>
  <c r="P3692" i="144"/>
  <c r="P3693" i="144"/>
  <c r="P3694" i="144"/>
  <c r="P3695" i="144"/>
  <c r="P3696" i="144"/>
  <c r="P3697" i="144"/>
  <c r="P3698" i="144"/>
  <c r="P3699" i="144"/>
  <c r="P3700" i="144"/>
  <c r="P3701" i="144"/>
  <c r="P3702" i="144"/>
  <c r="P3703" i="144"/>
  <c r="P3704" i="144"/>
  <c r="P3705" i="144"/>
  <c r="P3706" i="144"/>
  <c r="P3707" i="144"/>
  <c r="P3708" i="144"/>
  <c r="P3709" i="144"/>
  <c r="P3710" i="144"/>
  <c r="P3711" i="144"/>
  <c r="P3712" i="144"/>
  <c r="P3713" i="144"/>
  <c r="P3714" i="144"/>
  <c r="P3715" i="144"/>
  <c r="P3716" i="144"/>
  <c r="P3717" i="144"/>
  <c r="P3718" i="144"/>
  <c r="P3719" i="144"/>
  <c r="P3720" i="144"/>
  <c r="P3721" i="144"/>
  <c r="P3722" i="144"/>
  <c r="P3723" i="144"/>
  <c r="P3724" i="144"/>
  <c r="P3725" i="144"/>
  <c r="P3726" i="144"/>
  <c r="P3727" i="144"/>
  <c r="P3728" i="144"/>
  <c r="P3729" i="144"/>
  <c r="P3730" i="144"/>
  <c r="P3731" i="144"/>
  <c r="P3732" i="144"/>
  <c r="P3733" i="144"/>
  <c r="P3734" i="144"/>
  <c r="P3735" i="144"/>
  <c r="P3736" i="144"/>
  <c r="P3737" i="144"/>
  <c r="P3738" i="144"/>
  <c r="P3739" i="144"/>
  <c r="P3740" i="144"/>
  <c r="P3741" i="144"/>
  <c r="P3742" i="144"/>
  <c r="P3743" i="144"/>
  <c r="P3744" i="144"/>
  <c r="P3745" i="144"/>
  <c r="P3746" i="144"/>
  <c r="P3747" i="144"/>
  <c r="P3748" i="144"/>
  <c r="P3749" i="144"/>
  <c r="P3750" i="144"/>
  <c r="P3751" i="144"/>
  <c r="P3752" i="144"/>
  <c r="P3753" i="144"/>
  <c r="P3754" i="144"/>
  <c r="P3755" i="144"/>
  <c r="P3756" i="144"/>
  <c r="P3757" i="144"/>
  <c r="P3758" i="144"/>
  <c r="P3759" i="144"/>
  <c r="P3760" i="144"/>
  <c r="P3761" i="144"/>
  <c r="P3762" i="144"/>
  <c r="P3763" i="144"/>
  <c r="P3764" i="144"/>
  <c r="P3765" i="144"/>
  <c r="P3766" i="144"/>
  <c r="P3767" i="144"/>
  <c r="P3768" i="144"/>
  <c r="P3769" i="144"/>
  <c r="P3770" i="144"/>
  <c r="P3771" i="144"/>
  <c r="P3772" i="144"/>
  <c r="P3773" i="144"/>
  <c r="P3774" i="144"/>
  <c r="P3775" i="144"/>
  <c r="P3776" i="144"/>
  <c r="P3777" i="144"/>
  <c r="P3778" i="144"/>
  <c r="P3779" i="144"/>
  <c r="P3780" i="144"/>
  <c r="P3781" i="144"/>
  <c r="P3782" i="144"/>
  <c r="P3783" i="144"/>
  <c r="P3784" i="144"/>
  <c r="P3785" i="144"/>
  <c r="P3786" i="144"/>
  <c r="P3787" i="144"/>
  <c r="P3788" i="144"/>
  <c r="P3789" i="144"/>
  <c r="P3790" i="144"/>
  <c r="P3791" i="144"/>
  <c r="P3792" i="144"/>
  <c r="P3793" i="144"/>
  <c r="P3794" i="144"/>
  <c r="P3795" i="144"/>
  <c r="P3796" i="144"/>
  <c r="P3797" i="144"/>
  <c r="P3798" i="144"/>
  <c r="P3799" i="144"/>
  <c r="P3800" i="144"/>
  <c r="P3801" i="144"/>
  <c r="P3802" i="144"/>
  <c r="P3803" i="144"/>
  <c r="P3804" i="144"/>
  <c r="P3805" i="144"/>
  <c r="P3806" i="144"/>
  <c r="P3807" i="144"/>
  <c r="P3808" i="144"/>
  <c r="P3809" i="144"/>
  <c r="P3810" i="144"/>
  <c r="P3811" i="144"/>
  <c r="P3812" i="144"/>
  <c r="P3813" i="144"/>
  <c r="P3814" i="144"/>
  <c r="P3815" i="144"/>
  <c r="P3816" i="144"/>
  <c r="P3817" i="144"/>
  <c r="P3818" i="144"/>
  <c r="P3819" i="144"/>
  <c r="P3820" i="144"/>
  <c r="P3821" i="144"/>
  <c r="P3822" i="144"/>
  <c r="P3823" i="144"/>
  <c r="P3824" i="144"/>
  <c r="P3825" i="144"/>
  <c r="P3826" i="144"/>
  <c r="P3827" i="144"/>
  <c r="P3828" i="144"/>
  <c r="P3829" i="144"/>
  <c r="P3830" i="144"/>
  <c r="P3831" i="144"/>
  <c r="P3832" i="144"/>
  <c r="P3833" i="144"/>
  <c r="P3834" i="144"/>
  <c r="P3835" i="144"/>
  <c r="P3836" i="144"/>
  <c r="P3837" i="144"/>
  <c r="P3838" i="144"/>
  <c r="P3839" i="144"/>
  <c r="P3840" i="144"/>
  <c r="P3841" i="144"/>
  <c r="P3842" i="144"/>
  <c r="P3843" i="144"/>
  <c r="P3844" i="144"/>
  <c r="P3845" i="144"/>
  <c r="P3846" i="144"/>
  <c r="P3847" i="144"/>
  <c r="P3848" i="144"/>
  <c r="P3849" i="144"/>
  <c r="P3850" i="144"/>
  <c r="P3851" i="144"/>
  <c r="P3852" i="144"/>
  <c r="P3853" i="144"/>
  <c r="P3854" i="144"/>
  <c r="P3855" i="144"/>
  <c r="P3856" i="144"/>
  <c r="P3857" i="144"/>
  <c r="P3858" i="144"/>
  <c r="P3859" i="144"/>
  <c r="P3860" i="144"/>
  <c r="P3861" i="144"/>
  <c r="P3862" i="144"/>
  <c r="P3863" i="144"/>
  <c r="P3864" i="144"/>
  <c r="P3865" i="144"/>
  <c r="P3866" i="144"/>
  <c r="P3867" i="144"/>
  <c r="P3868" i="144"/>
  <c r="P3869" i="144"/>
  <c r="P3870" i="144"/>
  <c r="P3871" i="144"/>
  <c r="P3872" i="144"/>
  <c r="P3873" i="144"/>
  <c r="P3874" i="144"/>
  <c r="P3875" i="144"/>
  <c r="P3876" i="144"/>
  <c r="P3877" i="144"/>
  <c r="P3878" i="144"/>
  <c r="P3879" i="144"/>
  <c r="P3880" i="144"/>
  <c r="P3881" i="144"/>
  <c r="P3882" i="144"/>
  <c r="P3883" i="144"/>
  <c r="P3884" i="144"/>
  <c r="P3885" i="144"/>
  <c r="P3886" i="144"/>
  <c r="P3887" i="144"/>
  <c r="P3888" i="144"/>
  <c r="P3889" i="144"/>
  <c r="P3890" i="144"/>
  <c r="P3891" i="144"/>
  <c r="P3892" i="144"/>
  <c r="P3893" i="144"/>
  <c r="P3894" i="144"/>
  <c r="P3895" i="144"/>
  <c r="P3896" i="144"/>
  <c r="P3897" i="144"/>
  <c r="P3898" i="144"/>
  <c r="P3899" i="144"/>
  <c r="P3900" i="144"/>
  <c r="P3901" i="144"/>
  <c r="P3902" i="144"/>
  <c r="P3903" i="144"/>
  <c r="P3904" i="144"/>
  <c r="P3905" i="144"/>
  <c r="P3906" i="144"/>
  <c r="P3907" i="144"/>
  <c r="P3908" i="144"/>
  <c r="P3909" i="144"/>
  <c r="P3910" i="144"/>
  <c r="P3911" i="144"/>
  <c r="P3912" i="144"/>
  <c r="P3913" i="144"/>
  <c r="P3914" i="144"/>
  <c r="P3915" i="144"/>
  <c r="P3916" i="144"/>
  <c r="P3917" i="144"/>
  <c r="P3918" i="144"/>
  <c r="P3919" i="144"/>
  <c r="P3920" i="144"/>
  <c r="P3921" i="144"/>
  <c r="P3922" i="144"/>
  <c r="P3923" i="144"/>
  <c r="P3924" i="144"/>
  <c r="P3925" i="144"/>
  <c r="P3926" i="144"/>
  <c r="P3927" i="144"/>
  <c r="P3928" i="144"/>
  <c r="P3929" i="144"/>
  <c r="P3930" i="144"/>
  <c r="P3931" i="144"/>
  <c r="P3932" i="144"/>
  <c r="P3933" i="144"/>
  <c r="P3934" i="144"/>
  <c r="P3935" i="144"/>
  <c r="P3936" i="144"/>
  <c r="P3937" i="144"/>
  <c r="P3938" i="144"/>
  <c r="P3939" i="144"/>
  <c r="P3940" i="144"/>
  <c r="P3941" i="144"/>
  <c r="P3942" i="144"/>
  <c r="P3943" i="144"/>
  <c r="P3944" i="144"/>
  <c r="P3945" i="144"/>
  <c r="P3946" i="144"/>
  <c r="P3947" i="144"/>
  <c r="P3948" i="144"/>
  <c r="P3949" i="144"/>
  <c r="P3950" i="144"/>
  <c r="P3951" i="144"/>
  <c r="P3952" i="144"/>
  <c r="P3953" i="144"/>
  <c r="P3954" i="144"/>
  <c r="P3955" i="144"/>
  <c r="P3956" i="144"/>
  <c r="P3957" i="144"/>
  <c r="P3958" i="144"/>
  <c r="P3959" i="144"/>
  <c r="P3960" i="144"/>
  <c r="P3961" i="144"/>
  <c r="P3962" i="144"/>
  <c r="P3963" i="144"/>
  <c r="P3964" i="144"/>
  <c r="P3965" i="144"/>
  <c r="P3966" i="144"/>
  <c r="P3967" i="144"/>
  <c r="P3968" i="144"/>
  <c r="P3969" i="144"/>
  <c r="P3970" i="144"/>
  <c r="P3971" i="144"/>
  <c r="P3972" i="144"/>
  <c r="P3973" i="144"/>
  <c r="P3974" i="144"/>
  <c r="P3975" i="144"/>
  <c r="P3976" i="144"/>
  <c r="P3977" i="144"/>
  <c r="P3978" i="144"/>
  <c r="P3979" i="144"/>
  <c r="P3980" i="144"/>
  <c r="P3981" i="144"/>
  <c r="P3982" i="144"/>
  <c r="P3983" i="144"/>
  <c r="P3984" i="144"/>
  <c r="P3985" i="144"/>
  <c r="P3986" i="144"/>
  <c r="P3987" i="144"/>
  <c r="P3988" i="144"/>
  <c r="P3989" i="144"/>
  <c r="P3990" i="144"/>
  <c r="P3991" i="144"/>
  <c r="P3992" i="144"/>
  <c r="P3993" i="144"/>
  <c r="P3994" i="144"/>
  <c r="P3995" i="144"/>
  <c r="P3996" i="144"/>
  <c r="P3997" i="144"/>
  <c r="P3998" i="144"/>
  <c r="P3999" i="144"/>
  <c r="P4000" i="144"/>
  <c r="P4001" i="144"/>
  <c r="P4002" i="144"/>
  <c r="P4003" i="144"/>
  <c r="P4004" i="144"/>
  <c r="P4005" i="144"/>
  <c r="P4006" i="144"/>
  <c r="P4007" i="144"/>
  <c r="P4008" i="144"/>
  <c r="P4009" i="144"/>
  <c r="P4010" i="144"/>
  <c r="P4011" i="144"/>
  <c r="P4012" i="144"/>
  <c r="P4013" i="144"/>
  <c r="P4014" i="144"/>
  <c r="P4015" i="144"/>
  <c r="P4016" i="144"/>
  <c r="P4017" i="144"/>
  <c r="P4018" i="144"/>
  <c r="P4019" i="144"/>
  <c r="P4020" i="144"/>
  <c r="P4021" i="144"/>
  <c r="P4022" i="144"/>
  <c r="P4023" i="144"/>
  <c r="P4024" i="144"/>
  <c r="P4025" i="144"/>
  <c r="P4026" i="144"/>
  <c r="P4027" i="144"/>
  <c r="P4028" i="144"/>
  <c r="P4029" i="144"/>
  <c r="P4030" i="144"/>
  <c r="P4031" i="144"/>
  <c r="P4032" i="144"/>
  <c r="P4033" i="144"/>
  <c r="P4034" i="144"/>
  <c r="P4035" i="144"/>
  <c r="P4036" i="144"/>
  <c r="P4037" i="144"/>
  <c r="P4038" i="144"/>
  <c r="P4039" i="144"/>
  <c r="P4040" i="144"/>
  <c r="P4041" i="144"/>
  <c r="P4042" i="144"/>
  <c r="P4043" i="144"/>
  <c r="P4044" i="144"/>
  <c r="P4045" i="144"/>
  <c r="P4046" i="144"/>
  <c r="P4047" i="144"/>
  <c r="P4048" i="144"/>
  <c r="P4049" i="144"/>
  <c r="P4050" i="144"/>
  <c r="P4051" i="144"/>
  <c r="P4052" i="144"/>
  <c r="P4053" i="144"/>
  <c r="P4054" i="144"/>
  <c r="P4055" i="144"/>
  <c r="P4056" i="144"/>
  <c r="P4057" i="144"/>
  <c r="P4058" i="144"/>
  <c r="P4059" i="144"/>
  <c r="P4060" i="144"/>
  <c r="P4061" i="144"/>
  <c r="P4062" i="144"/>
  <c r="P4063" i="144"/>
  <c r="P4064" i="144"/>
  <c r="P4065" i="144"/>
  <c r="P4066" i="144"/>
  <c r="P4067" i="144"/>
  <c r="P4068" i="144"/>
  <c r="P4069" i="144"/>
  <c r="P4070" i="144"/>
  <c r="P4071" i="144"/>
  <c r="P4072" i="144"/>
  <c r="P4073" i="144"/>
  <c r="P4074" i="144"/>
  <c r="P4075" i="144"/>
  <c r="P4076" i="144"/>
  <c r="P4077" i="144"/>
  <c r="P4078" i="144"/>
  <c r="P4079" i="144"/>
  <c r="P4080" i="144"/>
  <c r="P4081" i="144"/>
  <c r="P4082" i="144"/>
  <c r="P4083" i="144"/>
  <c r="P4084" i="144"/>
  <c r="P4085" i="144"/>
  <c r="P4086" i="144"/>
  <c r="P4087" i="144"/>
  <c r="P4088" i="144"/>
  <c r="P4089" i="144"/>
  <c r="P4090" i="144"/>
  <c r="P4091" i="144"/>
  <c r="P4092" i="144"/>
  <c r="P4093" i="144"/>
  <c r="P4094" i="144"/>
  <c r="P4095" i="144"/>
  <c r="P4096" i="144"/>
  <c r="P4097" i="144"/>
  <c r="P4098" i="144"/>
  <c r="P4099" i="144"/>
  <c r="P4100" i="144"/>
  <c r="P4101" i="144"/>
  <c r="P4102" i="144"/>
  <c r="P4103" i="144"/>
  <c r="P4104" i="144"/>
  <c r="P4105" i="144"/>
  <c r="P4106" i="144"/>
  <c r="P4107" i="144"/>
  <c r="P4108" i="144"/>
  <c r="P4109" i="144"/>
  <c r="P4110" i="144"/>
  <c r="P4111" i="144"/>
  <c r="P4112" i="144"/>
  <c r="P4113" i="144"/>
  <c r="P4114" i="144"/>
  <c r="P4115" i="144"/>
  <c r="P4116" i="144"/>
  <c r="P4117" i="144"/>
  <c r="P4118" i="144"/>
  <c r="P4119" i="144"/>
  <c r="P4120" i="144"/>
  <c r="P4121" i="144"/>
  <c r="P4122" i="144"/>
  <c r="P4123" i="144"/>
  <c r="P4124" i="144"/>
  <c r="P4125" i="144"/>
  <c r="P4126" i="144"/>
  <c r="P4127" i="144"/>
  <c r="P4128" i="144"/>
  <c r="P4129" i="144"/>
  <c r="P4130" i="144"/>
  <c r="P4131" i="144"/>
  <c r="P4132" i="144"/>
  <c r="P4133" i="144"/>
  <c r="P4134" i="144"/>
  <c r="P4135" i="144"/>
  <c r="P4136" i="144"/>
  <c r="P4137" i="144"/>
  <c r="P4138" i="144"/>
  <c r="P4139" i="144"/>
  <c r="P4140" i="144"/>
  <c r="P4141" i="144"/>
  <c r="P4142" i="144"/>
  <c r="P4143" i="144"/>
  <c r="P4144" i="144"/>
  <c r="P4145" i="144"/>
  <c r="P4146" i="144"/>
  <c r="P4147" i="144"/>
  <c r="P4148" i="144"/>
  <c r="P4149" i="144"/>
  <c r="P4150" i="144"/>
  <c r="P4151" i="144"/>
  <c r="P4152" i="144"/>
  <c r="P4153" i="144"/>
  <c r="P4154" i="144"/>
  <c r="P4155" i="144"/>
  <c r="P4156" i="144"/>
  <c r="P4157" i="144"/>
  <c r="P4158" i="144"/>
  <c r="P4159" i="144"/>
  <c r="P4160" i="144"/>
  <c r="P4161" i="144"/>
  <c r="P4162" i="144"/>
  <c r="P4163" i="144"/>
  <c r="P4164" i="144"/>
  <c r="P4165" i="144"/>
  <c r="P4166" i="144"/>
  <c r="P4167" i="144"/>
  <c r="P4168" i="144"/>
  <c r="P4169" i="144"/>
  <c r="P4170" i="144"/>
  <c r="P4171" i="144"/>
  <c r="P4172" i="144"/>
  <c r="P4173" i="144"/>
  <c r="P4174" i="144"/>
  <c r="P4175" i="144"/>
  <c r="P4176" i="144"/>
  <c r="P4177" i="144"/>
  <c r="P4178" i="144"/>
  <c r="P4179" i="144"/>
  <c r="P4180" i="144"/>
  <c r="P4181" i="144"/>
  <c r="P4182" i="144"/>
  <c r="P4183" i="144"/>
  <c r="P4184" i="144"/>
  <c r="P4185" i="144"/>
  <c r="P4186" i="144"/>
  <c r="P4187" i="144"/>
  <c r="P4188" i="144"/>
  <c r="P4189" i="144"/>
  <c r="P4190" i="144"/>
  <c r="P4191" i="144"/>
  <c r="P4192" i="144"/>
  <c r="P4193" i="144"/>
  <c r="P4194" i="144"/>
  <c r="P4195" i="144"/>
  <c r="P4196" i="144"/>
  <c r="P4197" i="144"/>
  <c r="P4198" i="144"/>
  <c r="P4199" i="144"/>
  <c r="P4200" i="144"/>
  <c r="P4201" i="144"/>
  <c r="P4202" i="144"/>
  <c r="P4203" i="144"/>
  <c r="P4204" i="144"/>
  <c r="P4205" i="144"/>
  <c r="P4206" i="144"/>
  <c r="P4207" i="144"/>
  <c r="P4208" i="144"/>
  <c r="P4209" i="144"/>
  <c r="P4210" i="144"/>
  <c r="P4211" i="144"/>
  <c r="P4212" i="144"/>
  <c r="P4213" i="144"/>
  <c r="P4214" i="144"/>
  <c r="P4215" i="144"/>
  <c r="P4216" i="144"/>
  <c r="P4217" i="144"/>
  <c r="P4218" i="144"/>
  <c r="P4219" i="144"/>
  <c r="P4220" i="144"/>
  <c r="P4221" i="144"/>
  <c r="P4222" i="144"/>
  <c r="P4223" i="144"/>
  <c r="P4224" i="144"/>
  <c r="P4225" i="144"/>
  <c r="P4226" i="144"/>
  <c r="P4227" i="144"/>
  <c r="P4228" i="144"/>
  <c r="P4229" i="144"/>
  <c r="P4230" i="144"/>
  <c r="P4231" i="144"/>
  <c r="P4232" i="144"/>
  <c r="P4233" i="144"/>
  <c r="P4234" i="144"/>
  <c r="P4235" i="144"/>
  <c r="P4236" i="144"/>
  <c r="P4237" i="144"/>
  <c r="P4238" i="144"/>
  <c r="P4239" i="144"/>
  <c r="P4240" i="144"/>
  <c r="P4241" i="144"/>
  <c r="P4242" i="144"/>
  <c r="P4243" i="144"/>
  <c r="P4244" i="144"/>
  <c r="P4245" i="144"/>
  <c r="P4246" i="144"/>
  <c r="P4247" i="144"/>
  <c r="P4248" i="144"/>
  <c r="P4249" i="144"/>
  <c r="P4250" i="144"/>
  <c r="P4251" i="144"/>
  <c r="P4252" i="144"/>
  <c r="P4253" i="144"/>
  <c r="P4254" i="144"/>
  <c r="P4255" i="144"/>
  <c r="P4256" i="144"/>
  <c r="P4257" i="144"/>
  <c r="P4258" i="144"/>
  <c r="P4259" i="144"/>
  <c r="P4260" i="144"/>
  <c r="P4261" i="144"/>
  <c r="P4262" i="144"/>
  <c r="P4263" i="144"/>
  <c r="P4264" i="144"/>
  <c r="P4265" i="144"/>
  <c r="P4266" i="144"/>
  <c r="P4267" i="144"/>
  <c r="P4268" i="144"/>
  <c r="P4269" i="144"/>
  <c r="P4270" i="144"/>
  <c r="P4271" i="144"/>
  <c r="P4272" i="144"/>
  <c r="P4273" i="144"/>
  <c r="P4274" i="144"/>
  <c r="P4275" i="144"/>
  <c r="P4276" i="144"/>
  <c r="P4277" i="144"/>
  <c r="P4278" i="144"/>
  <c r="P4279" i="144"/>
  <c r="P4280" i="144"/>
  <c r="P4281" i="144"/>
  <c r="P4282" i="144"/>
  <c r="P4283" i="144"/>
  <c r="P4284" i="144"/>
  <c r="P4285" i="144"/>
  <c r="P4286" i="144"/>
  <c r="P4287" i="144"/>
  <c r="P4288" i="144"/>
  <c r="P4289" i="144"/>
  <c r="P4290" i="144"/>
  <c r="P4291" i="144"/>
  <c r="P4292" i="144"/>
  <c r="P4293" i="144"/>
  <c r="P4294" i="144"/>
  <c r="P4295" i="144"/>
  <c r="P4296" i="144"/>
  <c r="P4297" i="144"/>
  <c r="P4298" i="144"/>
  <c r="P4299" i="144"/>
  <c r="P4300" i="144"/>
  <c r="P4301" i="144"/>
  <c r="P4302" i="144"/>
  <c r="P4303" i="144"/>
  <c r="P4304" i="144"/>
  <c r="P4305" i="144"/>
  <c r="P4306" i="144"/>
  <c r="P4307" i="144"/>
  <c r="P4308" i="144"/>
  <c r="P4309" i="144"/>
  <c r="P4310" i="144"/>
  <c r="P4311" i="144"/>
  <c r="P4312" i="144"/>
  <c r="P4313" i="144"/>
  <c r="P4314" i="144"/>
  <c r="P4315" i="144"/>
  <c r="P4316" i="144"/>
  <c r="P4317" i="144"/>
  <c r="P4318" i="144"/>
  <c r="P4319" i="144"/>
  <c r="P4320" i="144"/>
  <c r="P4321" i="144"/>
  <c r="P4322" i="144"/>
  <c r="P4323" i="144"/>
  <c r="P4324" i="144"/>
  <c r="P4325" i="144"/>
  <c r="P4326" i="144"/>
  <c r="P4327" i="144"/>
  <c r="P4328" i="144"/>
  <c r="P4329" i="144"/>
  <c r="P4330" i="144"/>
  <c r="P4331" i="144"/>
  <c r="P4332" i="144"/>
  <c r="P4333" i="144"/>
  <c r="P4334" i="144"/>
  <c r="P4335" i="144"/>
  <c r="P4336" i="144"/>
  <c r="P4337" i="144"/>
  <c r="P4338" i="144"/>
  <c r="P4339" i="144"/>
  <c r="P4340" i="144"/>
  <c r="P4341" i="144"/>
  <c r="P4342" i="144"/>
  <c r="P4343" i="144"/>
  <c r="P4344" i="144"/>
  <c r="P4345" i="144"/>
  <c r="P4346" i="144"/>
  <c r="P4347" i="144"/>
  <c r="P4348" i="144"/>
  <c r="P4349" i="144"/>
  <c r="P4350" i="144"/>
  <c r="P4351" i="144"/>
  <c r="P4352" i="144"/>
  <c r="P4353" i="144"/>
  <c r="P4354" i="144"/>
  <c r="P4355" i="144"/>
  <c r="P4356" i="144"/>
  <c r="P4357" i="144"/>
  <c r="P4358" i="144"/>
  <c r="P4359" i="144"/>
  <c r="P4360" i="144"/>
  <c r="P4361" i="144"/>
  <c r="P4362" i="144"/>
  <c r="P4363" i="144"/>
  <c r="P4364" i="144"/>
  <c r="P4365" i="144"/>
  <c r="P4366" i="144"/>
  <c r="P4367" i="144"/>
  <c r="P4368" i="144"/>
  <c r="P4369" i="144"/>
  <c r="P4370" i="144"/>
  <c r="P4371" i="144"/>
  <c r="P4372" i="144"/>
  <c r="P4373" i="144"/>
  <c r="P4374" i="144"/>
  <c r="P4375" i="144"/>
  <c r="P4376" i="144"/>
  <c r="P4377" i="144"/>
  <c r="P4378" i="144"/>
  <c r="P4379" i="144"/>
  <c r="P4380" i="144"/>
  <c r="P4381" i="144"/>
  <c r="P4382" i="144"/>
  <c r="P4383" i="144"/>
  <c r="P4384" i="144"/>
  <c r="P4385" i="144"/>
  <c r="P4386" i="144"/>
  <c r="P4387" i="144"/>
  <c r="P4388" i="144"/>
  <c r="P4389" i="144"/>
  <c r="P4390" i="144"/>
  <c r="P4391" i="144"/>
  <c r="P4392" i="144"/>
  <c r="P4393" i="144"/>
  <c r="P4394" i="144"/>
  <c r="P4395" i="144"/>
  <c r="P4396" i="144"/>
  <c r="P4397" i="144"/>
  <c r="P4398" i="144"/>
  <c r="P4399" i="144"/>
  <c r="P4400" i="144"/>
  <c r="P4401" i="144"/>
  <c r="P4402" i="144"/>
  <c r="P4403" i="144"/>
  <c r="P4404" i="144"/>
  <c r="P4405" i="144"/>
  <c r="P4406" i="144"/>
  <c r="P4407" i="144"/>
  <c r="P4408" i="144"/>
  <c r="P4409" i="144"/>
  <c r="P4410" i="144"/>
  <c r="P4411" i="144"/>
  <c r="P4412" i="144"/>
  <c r="P4413" i="144"/>
  <c r="P4414" i="144"/>
  <c r="P4415" i="144"/>
  <c r="P4416" i="144"/>
  <c r="P4417" i="144"/>
  <c r="P4418" i="144"/>
  <c r="P4419" i="144"/>
  <c r="P4420" i="144"/>
  <c r="P4421" i="144"/>
  <c r="P4422" i="144"/>
  <c r="P4423" i="144"/>
  <c r="P4424" i="144"/>
  <c r="P4425" i="144"/>
  <c r="P4426" i="144"/>
  <c r="P4427" i="144"/>
  <c r="P4428" i="144"/>
  <c r="P4429" i="144"/>
  <c r="P4430" i="144"/>
  <c r="P4431" i="144"/>
  <c r="P4432" i="144"/>
  <c r="P4433" i="144"/>
  <c r="P4434" i="144"/>
  <c r="P4435" i="144"/>
  <c r="P4436" i="144"/>
  <c r="P4437" i="144"/>
  <c r="P4438" i="144"/>
  <c r="P4439" i="144"/>
  <c r="P4440" i="144"/>
  <c r="P4441" i="144"/>
  <c r="P4442" i="144"/>
  <c r="P4443" i="144"/>
  <c r="P4444" i="144"/>
  <c r="P4445" i="144"/>
  <c r="P4446" i="144"/>
  <c r="P4447" i="144"/>
  <c r="P4448" i="144"/>
  <c r="P4449" i="144"/>
  <c r="P4450" i="144"/>
  <c r="A2" i="214" l="1"/>
  <c r="A1" i="214"/>
  <c r="AE46" i="69" l="1"/>
  <c r="AF46" i="69"/>
  <c r="AG46" i="69"/>
  <c r="AF67" i="212" l="1"/>
  <c r="AG67" i="212"/>
  <c r="AH67" i="212"/>
  <c r="AI67" i="212"/>
  <c r="AE67" i="212"/>
  <c r="AI36" i="212" l="1"/>
  <c r="AG13" i="65" l="1"/>
  <c r="AI33" i="212"/>
  <c r="AI35" i="212"/>
  <c r="AH37" i="212"/>
  <c r="AI37" i="212"/>
  <c r="AF38" i="212"/>
  <c r="AG38" i="212"/>
  <c r="AH38" i="212"/>
  <c r="AI38" i="212"/>
  <c r="AE38" i="212"/>
  <c r="C379" i="149" l="1"/>
  <c r="L377" i="147" l="1"/>
  <c r="M377" i="147" l="1"/>
  <c r="AK117" i="176" l="1"/>
  <c r="AD117" i="176"/>
  <c r="E117" i="176" l="1"/>
  <c r="E120" i="176" s="1"/>
  <c r="H24" i="187" l="1"/>
  <c r="AF30" i="61"/>
  <c r="AE18" i="69"/>
  <c r="AF18" i="69"/>
  <c r="AF45" i="131" l="1"/>
  <c r="AF28" i="131" s="1"/>
  <c r="AC63" i="182" s="1"/>
  <c r="AG45" i="131"/>
  <c r="AH45" i="131"/>
  <c r="AH28" i="131" s="1"/>
  <c r="AE63" i="182" s="1"/>
  <c r="AI45" i="131"/>
  <c r="AE45" i="131"/>
  <c r="AE28" i="131"/>
  <c r="AB63" i="182" s="1"/>
  <c r="AG28" i="131"/>
  <c r="AD63" i="182" s="1"/>
  <c r="AF63" i="182"/>
  <c r="AF124" i="212" l="1"/>
  <c r="AG124" i="212"/>
  <c r="AH124" i="212"/>
  <c r="AI124" i="212"/>
  <c r="AE124" i="212"/>
  <c r="AI109" i="212"/>
  <c r="AI110" i="212"/>
  <c r="AI111" i="212"/>
  <c r="AI108" i="212"/>
  <c r="AI113" i="212" l="1"/>
  <c r="AI120" i="212"/>
  <c r="AK124" i="212"/>
  <c r="AE57" i="212" l="1"/>
  <c r="AF57" i="212"/>
  <c r="AG57" i="212"/>
  <c r="AH57" i="212"/>
  <c r="AI57" i="212"/>
  <c r="AE58" i="212"/>
  <c r="AF58" i="212"/>
  <c r="AG58" i="212"/>
  <c r="AH58" i="212"/>
  <c r="AI58" i="212"/>
  <c r="AE59" i="212"/>
  <c r="AF59" i="212"/>
  <c r="AG59" i="212"/>
  <c r="AH59" i="212"/>
  <c r="AI59" i="212"/>
  <c r="AF56" i="212"/>
  <c r="AG56" i="212"/>
  <c r="AH56" i="212"/>
  <c r="AI56" i="212"/>
  <c r="AE56" i="212"/>
  <c r="AE54" i="212"/>
  <c r="AF54" i="212"/>
  <c r="AG54" i="212"/>
  <c r="AH54" i="212"/>
  <c r="AI54" i="212"/>
  <c r="AE55" i="212"/>
  <c r="AF55" i="212"/>
  <c r="AG55" i="212"/>
  <c r="AH55" i="212"/>
  <c r="AI55" i="212"/>
  <c r="AF53" i="212"/>
  <c r="AG53" i="212"/>
  <c r="AH53" i="212"/>
  <c r="AI53" i="212"/>
  <c r="AE53" i="212"/>
  <c r="AI22" i="212"/>
  <c r="AI24" i="212"/>
  <c r="AI25" i="212"/>
  <c r="AI26" i="212"/>
  <c r="AI27" i="212"/>
  <c r="AF52" i="212" l="1"/>
  <c r="AF61" i="212" s="1"/>
  <c r="AG52" i="212"/>
  <c r="AG61" i="212" s="1"/>
  <c r="AH52" i="212"/>
  <c r="AH61" i="212" s="1"/>
  <c r="AI52" i="212"/>
  <c r="AI61" i="212" s="1"/>
  <c r="AE52" i="212"/>
  <c r="AE61" i="212" s="1"/>
  <c r="AI20" i="212"/>
  <c r="A1" i="131" l="1"/>
  <c r="A2" i="131"/>
  <c r="AE63" i="81"/>
  <c r="AI83" i="81"/>
  <c r="AH83" i="81"/>
  <c r="AG83" i="81"/>
  <c r="AF83" i="81"/>
  <c r="AE83" i="81"/>
  <c r="AI82" i="81"/>
  <c r="AH82" i="81"/>
  <c r="AG82" i="81"/>
  <c r="AF82" i="81"/>
  <c r="AE82" i="81"/>
  <c r="AI81" i="81"/>
  <c r="AH81" i="81"/>
  <c r="AG81" i="81"/>
  <c r="AF81" i="81"/>
  <c r="AE81" i="81"/>
  <c r="AI80" i="81"/>
  <c r="AH80" i="81"/>
  <c r="AG80" i="81"/>
  <c r="AF80" i="81"/>
  <c r="AE80" i="81"/>
  <c r="AI79" i="81"/>
  <c r="AH79" i="81"/>
  <c r="AG79" i="81"/>
  <c r="AF79" i="81"/>
  <c r="AE79" i="81"/>
  <c r="AI78" i="81"/>
  <c r="AH78" i="81"/>
  <c r="AG78" i="81"/>
  <c r="AF78" i="81"/>
  <c r="AE78" i="81"/>
  <c r="AI77" i="81"/>
  <c r="AH77" i="81"/>
  <c r="AG77" i="81"/>
  <c r="AF77" i="81"/>
  <c r="AE77" i="81"/>
  <c r="AI76" i="81"/>
  <c r="AH76" i="81"/>
  <c r="AG76" i="81"/>
  <c r="AF76" i="81"/>
  <c r="AE76" i="81"/>
  <c r="AI75" i="81"/>
  <c r="AH75" i="81"/>
  <c r="AG75" i="81"/>
  <c r="AF75" i="81"/>
  <c r="AE75" i="81"/>
  <c r="AI74" i="81"/>
  <c r="AH74" i="81"/>
  <c r="AG74" i="81"/>
  <c r="AF74" i="81"/>
  <c r="AE74" i="81"/>
  <c r="AI73" i="81"/>
  <c r="AH73" i="81"/>
  <c r="AG73" i="81"/>
  <c r="AF73" i="81"/>
  <c r="AE73" i="81"/>
  <c r="AI72" i="81"/>
  <c r="AH72" i="81"/>
  <c r="AG72" i="81"/>
  <c r="AF72" i="81"/>
  <c r="AE72" i="81"/>
  <c r="AI71" i="81"/>
  <c r="AH71" i="81"/>
  <c r="AG71" i="81"/>
  <c r="AF71" i="81"/>
  <c r="AE71" i="81"/>
  <c r="AI70" i="81"/>
  <c r="AH70" i="81"/>
  <c r="AG70" i="81"/>
  <c r="AF70" i="81"/>
  <c r="AE70" i="81"/>
  <c r="AI69" i="81"/>
  <c r="AH69" i="81"/>
  <c r="AG69" i="81"/>
  <c r="AF69" i="81"/>
  <c r="AE69" i="81"/>
  <c r="AI68" i="81"/>
  <c r="AH68" i="81"/>
  <c r="AG68" i="81"/>
  <c r="AF68" i="81"/>
  <c r="AE68" i="81"/>
  <c r="AI67" i="81"/>
  <c r="AH67" i="81"/>
  <c r="AG67" i="81"/>
  <c r="AF67" i="81"/>
  <c r="AE67" i="81"/>
  <c r="AI66" i="81"/>
  <c r="AH66" i="81"/>
  <c r="AG66" i="81"/>
  <c r="AF66" i="81"/>
  <c r="AE66" i="81"/>
  <c r="AI65" i="81"/>
  <c r="AH65" i="81"/>
  <c r="AG65" i="81"/>
  <c r="AF65" i="81"/>
  <c r="AE65" i="81"/>
  <c r="AI64" i="81"/>
  <c r="AH64" i="81"/>
  <c r="AG64" i="81"/>
  <c r="AF64" i="81"/>
  <c r="AE64" i="81"/>
  <c r="AI63" i="81"/>
  <c r="AH63" i="81"/>
  <c r="AG63" i="81"/>
  <c r="AF63" i="81"/>
  <c r="AE166" i="81"/>
  <c r="AE144" i="212" l="1"/>
  <c r="AE162" i="212" s="1"/>
  <c r="AK149" i="212"/>
  <c r="AI148" i="212"/>
  <c r="AH148" i="212"/>
  <c r="AG148" i="212"/>
  <c r="AF148" i="212"/>
  <c r="AE148" i="212"/>
  <c r="AK147" i="212"/>
  <c r="AI146" i="212"/>
  <c r="AH146" i="212"/>
  <c r="AG146" i="212"/>
  <c r="AF146" i="212"/>
  <c r="AE146" i="212"/>
  <c r="AI133" i="212"/>
  <c r="AH133" i="212"/>
  <c r="AG133" i="212"/>
  <c r="AF133" i="212"/>
  <c r="AE133" i="212"/>
  <c r="AI132" i="212"/>
  <c r="AH132" i="212"/>
  <c r="AG132" i="212"/>
  <c r="AF132" i="212"/>
  <c r="AE132" i="212"/>
  <c r="AI131" i="212"/>
  <c r="AH131" i="212"/>
  <c r="AG131" i="212"/>
  <c r="AF131" i="212"/>
  <c r="AE131" i="212"/>
  <c r="AI130" i="212"/>
  <c r="AH130" i="212"/>
  <c r="AG130" i="212"/>
  <c r="AF130" i="212"/>
  <c r="AE130" i="212"/>
  <c r="AI144" i="212"/>
  <c r="AH144" i="212"/>
  <c r="AG144" i="212"/>
  <c r="AF144" i="212"/>
  <c r="AI82" i="212"/>
  <c r="AH82" i="212"/>
  <c r="AG82" i="212"/>
  <c r="AF82" i="212"/>
  <c r="AE82" i="212"/>
  <c r="AI81" i="212"/>
  <c r="AH81" i="212"/>
  <c r="AG81" i="212"/>
  <c r="AF81" i="212"/>
  <c r="AE81" i="212"/>
  <c r="AI80" i="212"/>
  <c r="AH80" i="212"/>
  <c r="AG80" i="212"/>
  <c r="AF80" i="212"/>
  <c r="AE80" i="212"/>
  <c r="AI79" i="212"/>
  <c r="AH79" i="212"/>
  <c r="AG79" i="212"/>
  <c r="AF79" i="212"/>
  <c r="AE79" i="212"/>
  <c r="AK78" i="212"/>
  <c r="AK77" i="212"/>
  <c r="AI76" i="212"/>
  <c r="AH76" i="212"/>
  <c r="AG76" i="212"/>
  <c r="AF76" i="212"/>
  <c r="AE76" i="212"/>
  <c r="AK67" i="212"/>
  <c r="AK65" i="212"/>
  <c r="AI48" i="212"/>
  <c r="AI44" i="212"/>
  <c r="AH44" i="212"/>
  <c r="AH74" i="212" s="1"/>
  <c r="AG44" i="212"/>
  <c r="AG74" i="212" s="1"/>
  <c r="AF44" i="212"/>
  <c r="AF74" i="212" s="1"/>
  <c r="AE44" i="212"/>
  <c r="AI70" i="212"/>
  <c r="AH70" i="212"/>
  <c r="AG70" i="212"/>
  <c r="AF70" i="212"/>
  <c r="AE70" i="212"/>
  <c r="A2" i="212"/>
  <c r="A1" i="212"/>
  <c r="AE151" i="212" l="1"/>
  <c r="AF151" i="212"/>
  <c r="AG151" i="212"/>
  <c r="AH151" i="212"/>
  <c r="AI151" i="212"/>
  <c r="AE85" i="212"/>
  <c r="AF85" i="212"/>
  <c r="AG135" i="212"/>
  <c r="AH85" i="212"/>
  <c r="AG85" i="212"/>
  <c r="AI85" i="212"/>
  <c r="AF135" i="212"/>
  <c r="AE135" i="212"/>
  <c r="AH135" i="212"/>
  <c r="AI135" i="212"/>
  <c r="AE74" i="212"/>
  <c r="AE100" i="212" s="1"/>
  <c r="AI157" i="212"/>
  <c r="AK144" i="212"/>
  <c r="AH162" i="212"/>
  <c r="AG162" i="212"/>
  <c r="AF162" i="212"/>
  <c r="AI162" i="212"/>
  <c r="AI159" i="212"/>
  <c r="AI158" i="212"/>
  <c r="AI160" i="212"/>
  <c r="AI95" i="212"/>
  <c r="AI74" i="212"/>
  <c r="AK58" i="212"/>
  <c r="AH100" i="212"/>
  <c r="AG100" i="212"/>
  <c r="AI122" i="212"/>
  <c r="AF100" i="212"/>
  <c r="AK79" i="212"/>
  <c r="AK118" i="212"/>
  <c r="AK133" i="212"/>
  <c r="AK56" i="212"/>
  <c r="AK80" i="212"/>
  <c r="AK38" i="212"/>
  <c r="AK57" i="212"/>
  <c r="AK130" i="212"/>
  <c r="AK55" i="212"/>
  <c r="AK76" i="212"/>
  <c r="AK132" i="212"/>
  <c r="AK70" i="212"/>
  <c r="AI91" i="212"/>
  <c r="AK82" i="212"/>
  <c r="AK148" i="212"/>
  <c r="AI96" i="212"/>
  <c r="AK53" i="212"/>
  <c r="AK140" i="212"/>
  <c r="AK54" i="212"/>
  <c r="AK131" i="212"/>
  <c r="AI98" i="212"/>
  <c r="AK59" i="212"/>
  <c r="AI97" i="212"/>
  <c r="AK44" i="212"/>
  <c r="AK81" i="212"/>
  <c r="AK52" i="212"/>
  <c r="AK146" i="212"/>
  <c r="I33" i="184"/>
  <c r="J33" i="184"/>
  <c r="K33" i="184"/>
  <c r="L33" i="184"/>
  <c r="AK85" i="212" l="1"/>
  <c r="AK74" i="212"/>
  <c r="AI126" i="212"/>
  <c r="AI100" i="212"/>
  <c r="AK100" i="212" s="1"/>
  <c r="AK162" i="212"/>
  <c r="AK151" i="212"/>
  <c r="AK61" i="212"/>
  <c r="AF25" i="182" l="1"/>
  <c r="AH177" i="81" l="1"/>
  <c r="AG177" i="81"/>
  <c r="AG176" i="81"/>
  <c r="AG166" i="81"/>
  <c r="AG167" i="81"/>
  <c r="AG168" i="81"/>
  <c r="AG169" i="81"/>
  <c r="AG171" i="81"/>
  <c r="AG172" i="81"/>
  <c r="AG173" i="81"/>
  <c r="AG174" i="81"/>
  <c r="AG175" i="81"/>
  <c r="AE177" i="81"/>
  <c r="AG113" i="69" l="1"/>
  <c r="AF113" i="69"/>
  <c r="AE113" i="69"/>
  <c r="AG112" i="69"/>
  <c r="AF112" i="69"/>
  <c r="AE112" i="69"/>
  <c r="AG106" i="69"/>
  <c r="AF106" i="69"/>
  <c r="AE106" i="69"/>
  <c r="AG105" i="69"/>
  <c r="AF105" i="69"/>
  <c r="AE105" i="69"/>
  <c r="AG99" i="69"/>
  <c r="AF99" i="69"/>
  <c r="AE99" i="69"/>
  <c r="AG98" i="69"/>
  <c r="AF98" i="69"/>
  <c r="AE98" i="69"/>
  <c r="AG92" i="69"/>
  <c r="AF92" i="69"/>
  <c r="AE92" i="69"/>
  <c r="AG91" i="69"/>
  <c r="AF91" i="69"/>
  <c r="AE91" i="69"/>
  <c r="AG85" i="69"/>
  <c r="AF85" i="69"/>
  <c r="AE85" i="69"/>
  <c r="AG84" i="69"/>
  <c r="AF84" i="69"/>
  <c r="AE84" i="69"/>
  <c r="AG78" i="69"/>
  <c r="AF78" i="69"/>
  <c r="AE78" i="69"/>
  <c r="AG77" i="69"/>
  <c r="AF77" i="69"/>
  <c r="AE77" i="69"/>
  <c r="AG71" i="69"/>
  <c r="AF71" i="69"/>
  <c r="AE71" i="69"/>
  <c r="AG70" i="69"/>
  <c r="AF70" i="69"/>
  <c r="AE70" i="69"/>
  <c r="AG61" i="69"/>
  <c r="AF61" i="69"/>
  <c r="AE61" i="69"/>
  <c r="AG60" i="69"/>
  <c r="AF60" i="69"/>
  <c r="AE60" i="69"/>
  <c r="AG54" i="69"/>
  <c r="AF54" i="69"/>
  <c r="AE54" i="69"/>
  <c r="AG53" i="69"/>
  <c r="AF53" i="69"/>
  <c r="AE53" i="69"/>
  <c r="AG47" i="69"/>
  <c r="AF47" i="69"/>
  <c r="AE47" i="69"/>
  <c r="AG40" i="69"/>
  <c r="AF40" i="69"/>
  <c r="AE40" i="69"/>
  <c r="AG39" i="69"/>
  <c r="AF39" i="69"/>
  <c r="AE39" i="69"/>
  <c r="AG33" i="69"/>
  <c r="AF33" i="69"/>
  <c r="AE33" i="69"/>
  <c r="AG32" i="69"/>
  <c r="AF32" i="69"/>
  <c r="AE32" i="69"/>
  <c r="AG26" i="69"/>
  <c r="AF26" i="69"/>
  <c r="AE26" i="69"/>
  <c r="AG25" i="69"/>
  <c r="AF25" i="69"/>
  <c r="AE25" i="69"/>
  <c r="AG18" i="69"/>
  <c r="AF19" i="69"/>
  <c r="AG19" i="69"/>
  <c r="AE19" i="69"/>
  <c r="H41" i="174"/>
  <c r="H42" i="174" s="1"/>
  <c r="I41" i="174"/>
  <c r="I42" i="174" s="1"/>
  <c r="J41" i="174"/>
  <c r="J42" i="174" s="1"/>
  <c r="K41" i="174"/>
  <c r="K42" i="174" s="1"/>
  <c r="G41" i="174"/>
  <c r="G42" i="174" s="1"/>
  <c r="H35" i="174"/>
  <c r="I35" i="174"/>
  <c r="J35" i="174"/>
  <c r="K35" i="174"/>
  <c r="G35" i="174"/>
  <c r="H29" i="174"/>
  <c r="I29" i="174"/>
  <c r="J29" i="174"/>
  <c r="K29" i="174"/>
  <c r="G29" i="174"/>
  <c r="H23" i="174"/>
  <c r="I23" i="174"/>
  <c r="J23" i="174"/>
  <c r="K23" i="174"/>
  <c r="G23" i="174"/>
  <c r="H18" i="174"/>
  <c r="I18" i="174"/>
  <c r="J18" i="174"/>
  <c r="K18" i="174"/>
  <c r="G18" i="174"/>
  <c r="G13" i="174"/>
  <c r="H13" i="174"/>
  <c r="H36" i="174" s="1"/>
  <c r="I13" i="174"/>
  <c r="J13" i="174"/>
  <c r="K13" i="174"/>
  <c r="J15" i="115"/>
  <c r="K15" i="115"/>
  <c r="J9" i="115"/>
  <c r="J19" i="115" s="1"/>
  <c r="J40" i="115" s="1"/>
  <c r="E23" i="141"/>
  <c r="AD108" i="182" s="1"/>
  <c r="D23" i="141"/>
  <c r="G36" i="174" l="1"/>
  <c r="G43" i="174" s="1"/>
  <c r="K380" i="146"/>
  <c r="L380" i="146" s="1"/>
  <c r="M380" i="146" s="1"/>
  <c r="G380" i="146"/>
  <c r="H380" i="146" s="1"/>
  <c r="AE169" i="81"/>
  <c r="AI177" i="81"/>
  <c r="AF177" i="81"/>
  <c r="AI176" i="81"/>
  <c r="AH176" i="81"/>
  <c r="AF176" i="81"/>
  <c r="AE176" i="81"/>
  <c r="AI175" i="81"/>
  <c r="AH175" i="81"/>
  <c r="AF175" i="81"/>
  <c r="AE175" i="81"/>
  <c r="AI174" i="81"/>
  <c r="AH174" i="81"/>
  <c r="AF174" i="81"/>
  <c r="AE174" i="81"/>
  <c r="AI173" i="81"/>
  <c r="AH173" i="81"/>
  <c r="AF173" i="81"/>
  <c r="AE173" i="81"/>
  <c r="AI172" i="81"/>
  <c r="AH172" i="81"/>
  <c r="AF172" i="81"/>
  <c r="AE172" i="81"/>
  <c r="AI171" i="81"/>
  <c r="AH171" i="81"/>
  <c r="AF171" i="81"/>
  <c r="AE171" i="81"/>
  <c r="AI169" i="81"/>
  <c r="AH169" i="81"/>
  <c r="AF169" i="81"/>
  <c r="AI168" i="81"/>
  <c r="AH168" i="81"/>
  <c r="AF168" i="81"/>
  <c r="AE168" i="81"/>
  <c r="AI167" i="81"/>
  <c r="AH167" i="81"/>
  <c r="AF167" i="81"/>
  <c r="AE167" i="81"/>
  <c r="AI166" i="81"/>
  <c r="AH166" i="81"/>
  <c r="AF166" i="81"/>
  <c r="O380" i="146" l="1"/>
  <c r="AG29" i="65"/>
  <c r="AH18" i="199"/>
  <c r="AI29" i="65"/>
  <c r="AF28" i="65"/>
  <c r="AG28" i="65"/>
  <c r="AH28" i="65"/>
  <c r="AI28" i="65"/>
  <c r="AE31" i="65"/>
  <c r="AH31" i="65"/>
  <c r="AI31" i="65"/>
  <c r="AG30" i="65"/>
  <c r="AH30" i="65"/>
  <c r="AE33" i="65"/>
  <c r="AF33" i="65"/>
  <c r="AI33" i="65"/>
  <c r="AG32" i="65"/>
  <c r="AH32" i="65"/>
  <c r="AI32" i="65"/>
  <c r="AE35" i="65"/>
  <c r="AF35" i="65"/>
  <c r="AE34" i="65"/>
  <c r="AH34" i="65"/>
  <c r="AE37" i="65"/>
  <c r="AF22" i="199"/>
  <c r="AG37" i="65"/>
  <c r="AG38" i="65"/>
  <c r="AH38" i="65"/>
  <c r="AI25" i="199"/>
  <c r="AE36" i="65"/>
  <c r="AF36" i="65"/>
  <c r="AI36" i="65"/>
  <c r="AE23" i="199"/>
  <c r="AF40" i="65"/>
  <c r="AG23" i="199"/>
  <c r="AH40" i="65"/>
  <c r="AG41" i="65"/>
  <c r="AH26" i="199"/>
  <c r="AI41" i="65"/>
  <c r="AE39" i="65"/>
  <c r="AF39" i="65"/>
  <c r="AF43" i="65"/>
  <c r="AG43" i="65"/>
  <c r="AH43" i="65"/>
  <c r="AI43" i="65"/>
  <c r="AE44" i="65"/>
  <c r="AH44" i="65"/>
  <c r="AI44" i="65"/>
  <c r="AE42" i="65"/>
  <c r="AF42" i="65"/>
  <c r="AG42" i="65"/>
  <c r="N143" i="176"/>
  <c r="N144" i="176"/>
  <c r="N145" i="176"/>
  <c r="N146" i="176"/>
  <c r="N147" i="176"/>
  <c r="N148" i="176"/>
  <c r="N149" i="176"/>
  <c r="N150" i="176"/>
  <c r="N151" i="176"/>
  <c r="N152" i="176"/>
  <c r="N153" i="176"/>
  <c r="N154" i="176"/>
  <c r="N155" i="176"/>
  <c r="N156" i="176"/>
  <c r="N157" i="176"/>
  <c r="N158" i="176"/>
  <c r="N159" i="176"/>
  <c r="N160" i="176"/>
  <c r="N161" i="176"/>
  <c r="N162" i="176"/>
  <c r="N163" i="176"/>
  <c r="N164" i="176"/>
  <c r="N165" i="176"/>
  <c r="N166" i="176"/>
  <c r="N167" i="176"/>
  <c r="N142" i="176"/>
  <c r="W13" i="142"/>
  <c r="AE55" i="65"/>
  <c r="AI55" i="65"/>
  <c r="AH55" i="65"/>
  <c r="AG55" i="65"/>
  <c r="AF55" i="65"/>
  <c r="U13" i="142"/>
  <c r="T13" i="142"/>
  <c r="S13" i="142"/>
  <c r="Q13" i="142"/>
  <c r="P13" i="142"/>
  <c r="O13" i="142"/>
  <c r="AF51" i="81"/>
  <c r="AF50" i="81"/>
  <c r="AF49" i="81"/>
  <c r="AF48" i="81"/>
  <c r="AF47" i="81"/>
  <c r="AI86" i="65"/>
  <c r="AH86" i="65"/>
  <c r="AG86" i="65"/>
  <c r="AF86" i="65"/>
  <c r="AE86" i="65"/>
  <c r="AI85" i="65"/>
  <c r="AH85" i="65"/>
  <c r="AG85" i="65"/>
  <c r="AF85" i="65"/>
  <c r="AE85" i="65"/>
  <c r="AE80" i="65"/>
  <c r="AG81" i="65"/>
  <c r="AF84" i="65"/>
  <c r="AE84" i="65"/>
  <c r="AF77" i="65"/>
  <c r="AE78" i="65"/>
  <c r="AF76" i="65"/>
  <c r="AF46" i="182"/>
  <c r="L24" i="204" s="1"/>
  <c r="AE46" i="182"/>
  <c r="K24" i="204" s="1"/>
  <c r="AD46" i="182"/>
  <c r="J24" i="204" s="1"/>
  <c r="AC46" i="182"/>
  <c r="I24" i="204" s="1"/>
  <c r="AB46" i="182"/>
  <c r="H24" i="204" s="1"/>
  <c r="L13" i="142"/>
  <c r="K13" i="142"/>
  <c r="J13" i="142"/>
  <c r="B500" i="145"/>
  <c r="B499" i="145"/>
  <c r="B498" i="145"/>
  <c r="B497" i="145"/>
  <c r="B496" i="145"/>
  <c r="B495" i="145"/>
  <c r="B494" i="145"/>
  <c r="B493" i="145"/>
  <c r="B492" i="145"/>
  <c r="B491" i="145"/>
  <c r="B490" i="145"/>
  <c r="B489" i="145"/>
  <c r="B488" i="145"/>
  <c r="B487" i="145"/>
  <c r="B486" i="145"/>
  <c r="B485" i="145"/>
  <c r="B484" i="145"/>
  <c r="B483" i="145"/>
  <c r="B482" i="145"/>
  <c r="B481" i="145"/>
  <c r="B480" i="145"/>
  <c r="B479" i="145"/>
  <c r="B478" i="145"/>
  <c r="B477" i="145"/>
  <c r="B476" i="145"/>
  <c r="B475" i="145"/>
  <c r="B474" i="145"/>
  <c r="B473" i="145"/>
  <c r="B472" i="145"/>
  <c r="B471" i="145"/>
  <c r="B470" i="145"/>
  <c r="B469" i="145"/>
  <c r="B468" i="145"/>
  <c r="B467" i="145"/>
  <c r="B466" i="145"/>
  <c r="B465" i="145"/>
  <c r="B464" i="145"/>
  <c r="B463" i="145"/>
  <c r="B462" i="145"/>
  <c r="B461" i="145"/>
  <c r="B460" i="145"/>
  <c r="B459" i="145"/>
  <c r="B458" i="145"/>
  <c r="B457" i="145"/>
  <c r="B456" i="145"/>
  <c r="B455" i="145"/>
  <c r="B454" i="145"/>
  <c r="B453" i="145"/>
  <c r="B452" i="145"/>
  <c r="B451" i="145"/>
  <c r="B450" i="145"/>
  <c r="B449" i="145"/>
  <c r="B448" i="145"/>
  <c r="B447" i="145"/>
  <c r="B446" i="145"/>
  <c r="B445" i="145"/>
  <c r="B444" i="145"/>
  <c r="B443" i="145"/>
  <c r="B442" i="145"/>
  <c r="B441" i="145"/>
  <c r="B440" i="145"/>
  <c r="B439" i="145"/>
  <c r="B438" i="145"/>
  <c r="B437" i="145"/>
  <c r="B436" i="145"/>
  <c r="B435" i="145"/>
  <c r="B434" i="145"/>
  <c r="B433" i="145"/>
  <c r="B432" i="145"/>
  <c r="B431" i="145"/>
  <c r="B430" i="145"/>
  <c r="B429" i="145"/>
  <c r="B428" i="145"/>
  <c r="B427" i="145"/>
  <c r="B426" i="145"/>
  <c r="B425" i="145"/>
  <c r="B424" i="145"/>
  <c r="B423" i="145"/>
  <c r="B422" i="145"/>
  <c r="B421" i="145"/>
  <c r="B420" i="145"/>
  <c r="B419" i="145"/>
  <c r="B418" i="145"/>
  <c r="B417" i="145"/>
  <c r="B416" i="145"/>
  <c r="B415" i="145"/>
  <c r="B414" i="145"/>
  <c r="B413" i="145"/>
  <c r="B412" i="145"/>
  <c r="B411" i="145"/>
  <c r="B410" i="145"/>
  <c r="B409" i="145"/>
  <c r="B408" i="145"/>
  <c r="B407" i="145"/>
  <c r="B406" i="145"/>
  <c r="B405" i="145"/>
  <c r="B404" i="145"/>
  <c r="B403" i="145"/>
  <c r="B402" i="145"/>
  <c r="B401" i="145"/>
  <c r="B400" i="145"/>
  <c r="B399" i="145"/>
  <c r="B398" i="145"/>
  <c r="B397" i="145"/>
  <c r="B396" i="145"/>
  <c r="B395" i="145"/>
  <c r="B394" i="145"/>
  <c r="B393" i="145"/>
  <c r="B392" i="145"/>
  <c r="B391" i="145"/>
  <c r="B390" i="145"/>
  <c r="B389" i="145"/>
  <c r="B388" i="145"/>
  <c r="B387" i="145"/>
  <c r="B386" i="145"/>
  <c r="B385" i="145"/>
  <c r="B384" i="145"/>
  <c r="B383" i="145"/>
  <c r="B382" i="145"/>
  <c r="B381" i="145"/>
  <c r="B380" i="145"/>
  <c r="B379" i="145"/>
  <c r="B378" i="145"/>
  <c r="B377" i="145"/>
  <c r="B376" i="145"/>
  <c r="B375" i="145"/>
  <c r="B374" i="145"/>
  <c r="B373" i="145"/>
  <c r="B372" i="145"/>
  <c r="B371" i="145"/>
  <c r="B370" i="145"/>
  <c r="B369" i="145"/>
  <c r="B368" i="145"/>
  <c r="B367" i="145"/>
  <c r="B366" i="145"/>
  <c r="B365" i="145"/>
  <c r="B364" i="145"/>
  <c r="B363" i="145"/>
  <c r="B362" i="145"/>
  <c r="B361" i="145"/>
  <c r="B360" i="145"/>
  <c r="B359" i="145"/>
  <c r="B358" i="145"/>
  <c r="B357" i="145"/>
  <c r="B356" i="145"/>
  <c r="B355" i="145"/>
  <c r="B354" i="145"/>
  <c r="B353" i="145"/>
  <c r="B352" i="145"/>
  <c r="B351" i="145"/>
  <c r="B350" i="145"/>
  <c r="B349" i="145"/>
  <c r="B348" i="145"/>
  <c r="B347" i="145"/>
  <c r="B346" i="145"/>
  <c r="B345" i="145"/>
  <c r="B344" i="145"/>
  <c r="B343" i="145"/>
  <c r="B342" i="145"/>
  <c r="B341" i="145"/>
  <c r="B340" i="145"/>
  <c r="B339" i="145"/>
  <c r="B338" i="145"/>
  <c r="B337" i="145"/>
  <c r="B336" i="145"/>
  <c r="B335" i="145"/>
  <c r="B334" i="145"/>
  <c r="B333" i="145"/>
  <c r="B332" i="145"/>
  <c r="B331" i="145"/>
  <c r="B330" i="145"/>
  <c r="B329" i="145"/>
  <c r="B328" i="145"/>
  <c r="B327" i="145"/>
  <c r="B326" i="145"/>
  <c r="B325" i="145"/>
  <c r="B324" i="145"/>
  <c r="B323" i="145"/>
  <c r="B322" i="145"/>
  <c r="B321" i="145"/>
  <c r="B320" i="145"/>
  <c r="B319" i="145"/>
  <c r="B318" i="145"/>
  <c r="B317" i="145"/>
  <c r="B316" i="145"/>
  <c r="B315" i="145"/>
  <c r="B314" i="145"/>
  <c r="B313" i="145"/>
  <c r="B312" i="145"/>
  <c r="B311" i="145"/>
  <c r="B310" i="145"/>
  <c r="B309" i="145"/>
  <c r="B308" i="145"/>
  <c r="B307" i="145"/>
  <c r="B306" i="145"/>
  <c r="B305" i="145"/>
  <c r="B304" i="145"/>
  <c r="B303" i="145"/>
  <c r="B302" i="145"/>
  <c r="B301" i="145"/>
  <c r="B300" i="145"/>
  <c r="B299" i="145"/>
  <c r="B298" i="145"/>
  <c r="B297" i="145"/>
  <c r="B296" i="145"/>
  <c r="B295" i="145"/>
  <c r="B294" i="145"/>
  <c r="B293" i="145"/>
  <c r="B292" i="145"/>
  <c r="B291" i="145"/>
  <c r="B290" i="145"/>
  <c r="B289" i="145"/>
  <c r="B288" i="145"/>
  <c r="B287" i="145"/>
  <c r="B286" i="145"/>
  <c r="B285" i="145"/>
  <c r="B284" i="145"/>
  <c r="B283" i="145"/>
  <c r="B282" i="145"/>
  <c r="B281" i="145"/>
  <c r="B280" i="145"/>
  <c r="B279" i="145"/>
  <c r="B278" i="145"/>
  <c r="B277" i="145"/>
  <c r="B276" i="145"/>
  <c r="B275" i="145"/>
  <c r="B274" i="145"/>
  <c r="B273" i="145"/>
  <c r="B272" i="145"/>
  <c r="B271" i="145"/>
  <c r="B270" i="145"/>
  <c r="B269" i="145"/>
  <c r="B268" i="145"/>
  <c r="B267" i="145"/>
  <c r="B266" i="145"/>
  <c r="B265" i="145"/>
  <c r="B264" i="145"/>
  <c r="B263" i="145"/>
  <c r="B262" i="145"/>
  <c r="B261" i="145"/>
  <c r="B260" i="145"/>
  <c r="B259" i="145"/>
  <c r="B258" i="145"/>
  <c r="B257" i="145"/>
  <c r="B256" i="145"/>
  <c r="B255" i="145"/>
  <c r="B254" i="145"/>
  <c r="B253" i="145"/>
  <c r="B252" i="145"/>
  <c r="B251" i="145"/>
  <c r="B250" i="145"/>
  <c r="B249" i="145"/>
  <c r="B248" i="145"/>
  <c r="B247" i="145"/>
  <c r="B246" i="145"/>
  <c r="B245" i="145"/>
  <c r="B244" i="145"/>
  <c r="B243" i="145"/>
  <c r="B242" i="145"/>
  <c r="B241" i="145"/>
  <c r="B240" i="145"/>
  <c r="B239" i="145"/>
  <c r="B238" i="145"/>
  <c r="B237" i="145"/>
  <c r="B236" i="145"/>
  <c r="B235" i="145"/>
  <c r="B234" i="145"/>
  <c r="B233" i="145"/>
  <c r="B232" i="145"/>
  <c r="B231" i="145"/>
  <c r="B230" i="145"/>
  <c r="B229" i="145"/>
  <c r="B228" i="145"/>
  <c r="B227" i="145"/>
  <c r="B226" i="145"/>
  <c r="B225" i="145"/>
  <c r="B224" i="145"/>
  <c r="B223" i="145"/>
  <c r="B222" i="145"/>
  <c r="B221" i="145"/>
  <c r="B220" i="145"/>
  <c r="B219" i="145"/>
  <c r="B218" i="145"/>
  <c r="B217" i="145"/>
  <c r="B216" i="145"/>
  <c r="B215" i="145"/>
  <c r="B214" i="145"/>
  <c r="B213" i="145"/>
  <c r="B212" i="145"/>
  <c r="B211" i="145"/>
  <c r="B210" i="145"/>
  <c r="B209" i="145"/>
  <c r="B208" i="145"/>
  <c r="B207" i="145"/>
  <c r="B206" i="145"/>
  <c r="B205" i="145"/>
  <c r="B204" i="145"/>
  <c r="B203" i="145"/>
  <c r="B202" i="145"/>
  <c r="B201" i="145"/>
  <c r="B200" i="145"/>
  <c r="B199" i="145"/>
  <c r="B198" i="145"/>
  <c r="B197" i="145"/>
  <c r="B196" i="145"/>
  <c r="B195" i="145"/>
  <c r="B194" i="145"/>
  <c r="B193" i="145"/>
  <c r="B192" i="145"/>
  <c r="B191" i="145"/>
  <c r="B190" i="145"/>
  <c r="B189" i="145"/>
  <c r="B188" i="145"/>
  <c r="B187" i="145"/>
  <c r="B186" i="145"/>
  <c r="B185" i="145"/>
  <c r="B184" i="145"/>
  <c r="B183" i="145"/>
  <c r="B182" i="145"/>
  <c r="B181" i="145"/>
  <c r="B180" i="145"/>
  <c r="B179" i="145"/>
  <c r="B178" i="145"/>
  <c r="B177" i="145"/>
  <c r="B176" i="145"/>
  <c r="B175" i="145"/>
  <c r="B174" i="145"/>
  <c r="B173" i="145"/>
  <c r="B172" i="145"/>
  <c r="B171" i="145"/>
  <c r="B170" i="145"/>
  <c r="B169" i="145"/>
  <c r="B168" i="145"/>
  <c r="B167" i="145"/>
  <c r="B166" i="145"/>
  <c r="B165" i="145"/>
  <c r="B164" i="145"/>
  <c r="B163" i="145"/>
  <c r="B162" i="145"/>
  <c r="B161" i="145"/>
  <c r="B160" i="145"/>
  <c r="B159" i="145"/>
  <c r="B158" i="145"/>
  <c r="B157" i="145"/>
  <c r="B156" i="145"/>
  <c r="B155" i="145"/>
  <c r="B154" i="145"/>
  <c r="B153" i="145"/>
  <c r="B152" i="145"/>
  <c r="B151" i="145"/>
  <c r="B150" i="145"/>
  <c r="B149" i="145"/>
  <c r="B148" i="145"/>
  <c r="B147" i="145"/>
  <c r="B146" i="145"/>
  <c r="B145" i="145"/>
  <c r="B144" i="145"/>
  <c r="B143" i="145"/>
  <c r="B142" i="145"/>
  <c r="B141" i="145"/>
  <c r="B140" i="145"/>
  <c r="B139" i="145"/>
  <c r="B138" i="145"/>
  <c r="B137" i="145"/>
  <c r="B136" i="145"/>
  <c r="B135" i="145"/>
  <c r="B134" i="145"/>
  <c r="B133" i="145"/>
  <c r="B132" i="145"/>
  <c r="B131" i="145"/>
  <c r="B130" i="145"/>
  <c r="B129" i="145"/>
  <c r="B128" i="145"/>
  <c r="B127" i="145"/>
  <c r="B126" i="145"/>
  <c r="B125" i="145"/>
  <c r="B124" i="145"/>
  <c r="B123" i="145"/>
  <c r="B122" i="145"/>
  <c r="B121" i="145"/>
  <c r="B120" i="145"/>
  <c r="B119" i="145"/>
  <c r="B118" i="145"/>
  <c r="B117" i="145"/>
  <c r="B116" i="145"/>
  <c r="B115" i="145"/>
  <c r="B114" i="145"/>
  <c r="B113" i="145"/>
  <c r="B112" i="145"/>
  <c r="B111" i="145"/>
  <c r="B110" i="145"/>
  <c r="B109" i="145"/>
  <c r="B108" i="145"/>
  <c r="B107" i="145"/>
  <c r="B106" i="145"/>
  <c r="B105" i="145"/>
  <c r="B104" i="145"/>
  <c r="B103" i="145"/>
  <c r="B102" i="145"/>
  <c r="B101" i="145"/>
  <c r="B100" i="145"/>
  <c r="B99" i="145"/>
  <c r="B98" i="145"/>
  <c r="B97" i="145"/>
  <c r="B96" i="145"/>
  <c r="B95" i="145"/>
  <c r="B94" i="145"/>
  <c r="B93" i="145"/>
  <c r="B92" i="145"/>
  <c r="B91" i="145"/>
  <c r="B90" i="145"/>
  <c r="B89" i="145"/>
  <c r="B88" i="145"/>
  <c r="B87" i="145"/>
  <c r="B86" i="145"/>
  <c r="B85" i="145"/>
  <c r="B84" i="145"/>
  <c r="B83" i="145"/>
  <c r="B82" i="145"/>
  <c r="B81" i="145"/>
  <c r="B80" i="145"/>
  <c r="B79" i="145"/>
  <c r="B78" i="145"/>
  <c r="B77" i="145"/>
  <c r="B76" i="145"/>
  <c r="B75" i="145"/>
  <c r="B74" i="145"/>
  <c r="B73" i="145"/>
  <c r="B72" i="145"/>
  <c r="B71" i="145"/>
  <c r="B70" i="145"/>
  <c r="B69" i="145"/>
  <c r="B68" i="145"/>
  <c r="B67" i="145"/>
  <c r="B66" i="145"/>
  <c r="B65" i="145"/>
  <c r="B64" i="145"/>
  <c r="B63" i="145"/>
  <c r="B62" i="145"/>
  <c r="B61" i="145"/>
  <c r="B60" i="145"/>
  <c r="B59" i="145"/>
  <c r="B58" i="145"/>
  <c r="B57" i="145"/>
  <c r="B56" i="145"/>
  <c r="B55" i="145"/>
  <c r="B54" i="145"/>
  <c r="B53" i="145"/>
  <c r="B52" i="145"/>
  <c r="B51" i="145"/>
  <c r="B50" i="145"/>
  <c r="B49" i="145"/>
  <c r="B48" i="145"/>
  <c r="B47" i="145"/>
  <c r="B46" i="145"/>
  <c r="B45" i="145"/>
  <c r="B44" i="145"/>
  <c r="B43" i="145"/>
  <c r="B42" i="145"/>
  <c r="B41" i="145"/>
  <c r="B40" i="145"/>
  <c r="N40" i="145" s="1"/>
  <c r="B39" i="145"/>
  <c r="N39" i="145" s="1"/>
  <c r="O39" i="145" s="1"/>
  <c r="P39" i="145" s="1"/>
  <c r="B38" i="145"/>
  <c r="B37" i="145"/>
  <c r="B36" i="145"/>
  <c r="B35" i="145"/>
  <c r="B34" i="145"/>
  <c r="B33" i="145"/>
  <c r="B32" i="145"/>
  <c r="N32" i="145" s="1"/>
  <c r="O32" i="145" s="1"/>
  <c r="P32" i="145" s="1"/>
  <c r="B31" i="145"/>
  <c r="N31" i="145" s="1"/>
  <c r="O31" i="145" s="1"/>
  <c r="P31" i="145" s="1"/>
  <c r="B30" i="145"/>
  <c r="B29" i="145"/>
  <c r="B28" i="145"/>
  <c r="B27" i="145"/>
  <c r="B26" i="145"/>
  <c r="B25" i="145"/>
  <c r="B24" i="145"/>
  <c r="N24" i="145" s="1"/>
  <c r="O24" i="145" s="1"/>
  <c r="P24" i="145" s="1"/>
  <c r="B23" i="145"/>
  <c r="N23" i="145" s="1"/>
  <c r="O23" i="145" s="1"/>
  <c r="P23" i="145" s="1"/>
  <c r="B22" i="145"/>
  <c r="B21" i="145"/>
  <c r="B20" i="145"/>
  <c r="B19" i="145"/>
  <c r="B18" i="145"/>
  <c r="B17" i="145"/>
  <c r="B16" i="145"/>
  <c r="N16" i="145" s="1"/>
  <c r="O16" i="145" s="1"/>
  <c r="P16" i="145" s="1"/>
  <c r="B15" i="145"/>
  <c r="N15" i="145" s="1"/>
  <c r="O15" i="145" s="1"/>
  <c r="P15" i="145" s="1"/>
  <c r="B14" i="145"/>
  <c r="B13" i="145"/>
  <c r="B12" i="145"/>
  <c r="B11" i="145"/>
  <c r="B10" i="145"/>
  <c r="B10" i="144"/>
  <c r="J50" i="204"/>
  <c r="I50" i="204"/>
  <c r="H50" i="204"/>
  <c r="AF111" i="132"/>
  <c r="AG111" i="132"/>
  <c r="AH111" i="132"/>
  <c r="AI111" i="132"/>
  <c r="AE111" i="132"/>
  <c r="AF88" i="132"/>
  <c r="AG88" i="132"/>
  <c r="AH88" i="132"/>
  <c r="AI88" i="132"/>
  <c r="AF63" i="132"/>
  <c r="AG63" i="132"/>
  <c r="AH63" i="132"/>
  <c r="AI63" i="132"/>
  <c r="AE63" i="132"/>
  <c r="E37" i="13"/>
  <c r="E31" i="13"/>
  <c r="F33" i="13" s="1"/>
  <c r="E32" i="13"/>
  <c r="E33" i="13"/>
  <c r="E34" i="13"/>
  <c r="E35" i="13"/>
  <c r="E38" i="13"/>
  <c r="E36" i="13"/>
  <c r="AI96" i="65"/>
  <c r="AH96" i="65"/>
  <c r="AG96" i="65"/>
  <c r="AF96" i="65"/>
  <c r="AE96" i="65"/>
  <c r="AF14" i="75"/>
  <c r="AE14" i="75"/>
  <c r="AG14" i="75"/>
  <c r="AH14" i="75"/>
  <c r="AI14" i="75"/>
  <c r="AE15" i="75"/>
  <c r="AE30" i="61"/>
  <c r="AE31" i="61" s="1"/>
  <c r="AF28" i="61" s="1"/>
  <c r="AF31" i="61" s="1"/>
  <c r="AG28" i="61" s="1"/>
  <c r="AE83" i="65"/>
  <c r="AF83" i="65"/>
  <c r="AG83" i="65"/>
  <c r="AH83" i="65"/>
  <c r="AI83" i="65"/>
  <c r="AG84" i="65"/>
  <c r="AH84" i="65"/>
  <c r="AI84" i="65"/>
  <c r="H218" i="194"/>
  <c r="H220" i="194" s="1"/>
  <c r="I218" i="194"/>
  <c r="I220" i="194" s="1"/>
  <c r="J218" i="194"/>
  <c r="J220" i="194" s="1"/>
  <c r="K218" i="194"/>
  <c r="K220" i="194" s="1"/>
  <c r="I221" i="194"/>
  <c r="J221" i="194"/>
  <c r="K221" i="194"/>
  <c r="G221" i="194"/>
  <c r="G218" i="194"/>
  <c r="G220" i="194" s="1"/>
  <c r="AE70" i="208"/>
  <c r="AF77" i="72"/>
  <c r="AG77" i="72"/>
  <c r="AH77" i="72"/>
  <c r="AI77" i="72"/>
  <c r="AF78" i="72"/>
  <c r="AG78" i="72"/>
  <c r="AH78" i="72"/>
  <c r="AI78" i="72"/>
  <c r="AF79" i="72"/>
  <c r="AG79" i="72"/>
  <c r="AH79" i="72"/>
  <c r="AI79" i="72"/>
  <c r="AF80" i="72"/>
  <c r="AG80" i="72"/>
  <c r="AH80" i="72"/>
  <c r="AI80" i="72"/>
  <c r="AF81" i="72"/>
  <c r="AG81" i="72"/>
  <c r="AH81" i="72"/>
  <c r="AI81" i="72"/>
  <c r="AF82" i="72"/>
  <c r="AG82" i="72"/>
  <c r="AH82" i="72"/>
  <c r="AI82" i="72"/>
  <c r="AF83" i="72"/>
  <c r="AG83" i="72"/>
  <c r="AH83" i="72"/>
  <c r="AI83" i="72"/>
  <c r="AE78" i="72"/>
  <c r="AE79" i="72"/>
  <c r="AE80" i="72"/>
  <c r="AE81" i="72"/>
  <c r="AE82" i="72"/>
  <c r="AE83" i="72"/>
  <c r="AE77" i="72"/>
  <c r="G129" i="192"/>
  <c r="Y13" i="142"/>
  <c r="V13" i="142"/>
  <c r="R13" i="142"/>
  <c r="M13" i="142"/>
  <c r="G13" i="142"/>
  <c r="H13" i="142"/>
  <c r="I13" i="142"/>
  <c r="F13" i="142"/>
  <c r="B680" i="144"/>
  <c r="B681" i="144"/>
  <c r="B682" i="144"/>
  <c r="B683" i="144"/>
  <c r="N683" i="144" s="1"/>
  <c r="O683" i="144" s="1"/>
  <c r="P683" i="144" s="1"/>
  <c r="B684" i="144"/>
  <c r="N684" i="144" s="1"/>
  <c r="O684" i="144" s="1"/>
  <c r="P684" i="144" s="1"/>
  <c r="B685" i="144"/>
  <c r="N685" i="144" s="1"/>
  <c r="O685" i="144" s="1"/>
  <c r="P685" i="144" s="1"/>
  <c r="B686" i="144"/>
  <c r="N686" i="144" s="1"/>
  <c r="O686" i="144" s="1"/>
  <c r="P686" i="144" s="1"/>
  <c r="B687" i="144"/>
  <c r="B688" i="144"/>
  <c r="B689" i="144"/>
  <c r="B690" i="144"/>
  <c r="B691" i="144"/>
  <c r="N691" i="144" s="1"/>
  <c r="O691" i="144" s="1"/>
  <c r="P691" i="144" s="1"/>
  <c r="B692" i="144"/>
  <c r="N692" i="144" s="1"/>
  <c r="O692" i="144" s="1"/>
  <c r="P692" i="144" s="1"/>
  <c r="B693" i="144"/>
  <c r="N693" i="144" s="1"/>
  <c r="O693" i="144" s="1"/>
  <c r="P693" i="144" s="1"/>
  <c r="B694" i="144"/>
  <c r="N694" i="144" s="1"/>
  <c r="O694" i="144" s="1"/>
  <c r="P694" i="144" s="1"/>
  <c r="B695" i="144"/>
  <c r="B696" i="144"/>
  <c r="B697" i="144"/>
  <c r="B698" i="144"/>
  <c r="B699" i="144"/>
  <c r="B700" i="144"/>
  <c r="B701" i="144"/>
  <c r="N701" i="144" s="1"/>
  <c r="O701" i="144" s="1"/>
  <c r="P701" i="144" s="1"/>
  <c r="B702" i="144"/>
  <c r="N702" i="144" s="1"/>
  <c r="O702" i="144" s="1"/>
  <c r="P702" i="144" s="1"/>
  <c r="B703" i="144"/>
  <c r="N703" i="144" s="1"/>
  <c r="O703" i="144" s="1"/>
  <c r="P703" i="144" s="1"/>
  <c r="B704" i="144"/>
  <c r="B705" i="144"/>
  <c r="B706" i="144"/>
  <c r="B707" i="144"/>
  <c r="B708" i="144"/>
  <c r="N708" i="144" s="1"/>
  <c r="O708" i="144" s="1"/>
  <c r="P708" i="144" s="1"/>
  <c r="B709" i="144"/>
  <c r="N709" i="144" s="1"/>
  <c r="O709" i="144" s="1"/>
  <c r="P709" i="144" s="1"/>
  <c r="B710" i="144"/>
  <c r="N710" i="144" s="1"/>
  <c r="O710" i="144" s="1"/>
  <c r="P710" i="144" s="1"/>
  <c r="B711" i="144"/>
  <c r="N711" i="144" s="1"/>
  <c r="O711" i="144" s="1"/>
  <c r="P711" i="144" s="1"/>
  <c r="B712" i="144"/>
  <c r="B713" i="144"/>
  <c r="B714" i="144"/>
  <c r="B715" i="144"/>
  <c r="N715" i="144" s="1"/>
  <c r="O715" i="144" s="1"/>
  <c r="P715" i="144" s="1"/>
  <c r="B716" i="144"/>
  <c r="N716" i="144" s="1"/>
  <c r="O716" i="144" s="1"/>
  <c r="P716" i="144" s="1"/>
  <c r="B717" i="144"/>
  <c r="N717" i="144" s="1"/>
  <c r="O717" i="144" s="1"/>
  <c r="P717" i="144" s="1"/>
  <c r="B718" i="144"/>
  <c r="N718" i="144" s="1"/>
  <c r="O718" i="144" s="1"/>
  <c r="P718" i="144" s="1"/>
  <c r="B719" i="144"/>
  <c r="N719" i="144" s="1"/>
  <c r="O719" i="144" s="1"/>
  <c r="P719" i="144" s="1"/>
  <c r="B720" i="144"/>
  <c r="B721" i="144"/>
  <c r="B722" i="144"/>
  <c r="B723" i="144"/>
  <c r="N723" i="144" s="1"/>
  <c r="O723" i="144" s="1"/>
  <c r="P723" i="144" s="1"/>
  <c r="B724" i="144"/>
  <c r="B725" i="144"/>
  <c r="N725" i="144" s="1"/>
  <c r="O725" i="144" s="1"/>
  <c r="P725" i="144" s="1"/>
  <c r="B726" i="144"/>
  <c r="N726" i="144" s="1"/>
  <c r="O726" i="144" s="1"/>
  <c r="P726" i="144" s="1"/>
  <c r="B727" i="144"/>
  <c r="B728" i="144"/>
  <c r="B729" i="144"/>
  <c r="B730" i="144"/>
  <c r="B731" i="144"/>
  <c r="B732" i="144"/>
  <c r="B733" i="144"/>
  <c r="N733" i="144" s="1"/>
  <c r="O733" i="144" s="1"/>
  <c r="P733" i="144" s="1"/>
  <c r="B734" i="144"/>
  <c r="N734" i="144" s="1"/>
  <c r="O734" i="144" s="1"/>
  <c r="P734" i="144" s="1"/>
  <c r="B735" i="144"/>
  <c r="B736" i="144"/>
  <c r="B737" i="144"/>
  <c r="B738" i="144"/>
  <c r="B739" i="144"/>
  <c r="N739" i="144" s="1"/>
  <c r="O739" i="144" s="1"/>
  <c r="P739" i="144" s="1"/>
  <c r="B740" i="144"/>
  <c r="N740" i="144" s="1"/>
  <c r="O740" i="144" s="1"/>
  <c r="P740" i="144" s="1"/>
  <c r="B741" i="144"/>
  <c r="N741" i="144" s="1"/>
  <c r="O741" i="144" s="1"/>
  <c r="P741" i="144" s="1"/>
  <c r="B742" i="144"/>
  <c r="N742" i="144" s="1"/>
  <c r="O742" i="144" s="1"/>
  <c r="P742" i="144" s="1"/>
  <c r="B743" i="144"/>
  <c r="N743" i="144" s="1"/>
  <c r="O743" i="144" s="1"/>
  <c r="P743" i="144" s="1"/>
  <c r="B744" i="144"/>
  <c r="B745" i="144"/>
  <c r="B746" i="144"/>
  <c r="B747" i="144"/>
  <c r="N747" i="144" s="1"/>
  <c r="O747" i="144" s="1"/>
  <c r="P747" i="144" s="1"/>
  <c r="B748" i="144"/>
  <c r="N748" i="144" s="1"/>
  <c r="O748" i="144" s="1"/>
  <c r="P748" i="144" s="1"/>
  <c r="B749" i="144"/>
  <c r="N749" i="144" s="1"/>
  <c r="O749" i="144" s="1"/>
  <c r="P749" i="144" s="1"/>
  <c r="B750" i="144"/>
  <c r="N750" i="144" s="1"/>
  <c r="O750" i="144" s="1"/>
  <c r="P750" i="144" s="1"/>
  <c r="B751" i="144"/>
  <c r="B752" i="144"/>
  <c r="B753" i="144"/>
  <c r="B754" i="144"/>
  <c r="B755" i="144"/>
  <c r="B756" i="144"/>
  <c r="B757" i="144"/>
  <c r="N757" i="144" s="1"/>
  <c r="O757" i="144" s="1"/>
  <c r="P757" i="144" s="1"/>
  <c r="B758" i="144"/>
  <c r="N758" i="144" s="1"/>
  <c r="O758" i="144" s="1"/>
  <c r="P758" i="144" s="1"/>
  <c r="B759" i="144"/>
  <c r="B760" i="144"/>
  <c r="B761" i="144"/>
  <c r="B762" i="144"/>
  <c r="B763" i="144"/>
  <c r="B764" i="144"/>
  <c r="B765" i="144"/>
  <c r="N765" i="144" s="1"/>
  <c r="O765" i="144" s="1"/>
  <c r="P765" i="144" s="1"/>
  <c r="B766" i="144"/>
  <c r="N766" i="144" s="1"/>
  <c r="O766" i="144" s="1"/>
  <c r="P766" i="144" s="1"/>
  <c r="B767" i="144"/>
  <c r="N767" i="144" s="1"/>
  <c r="O767" i="144" s="1"/>
  <c r="P767" i="144" s="1"/>
  <c r="B768" i="144"/>
  <c r="B769" i="144"/>
  <c r="B770" i="144"/>
  <c r="B771" i="144"/>
  <c r="B772" i="144"/>
  <c r="B773" i="144"/>
  <c r="N773" i="144" s="1"/>
  <c r="O773" i="144" s="1"/>
  <c r="P773" i="144" s="1"/>
  <c r="B774" i="144"/>
  <c r="N774" i="144" s="1"/>
  <c r="O774" i="144" s="1"/>
  <c r="P774" i="144" s="1"/>
  <c r="B775" i="144"/>
  <c r="B776" i="144"/>
  <c r="B777" i="144"/>
  <c r="B778" i="144"/>
  <c r="B779" i="144"/>
  <c r="N779" i="144" s="1"/>
  <c r="O779" i="144" s="1"/>
  <c r="P779" i="144" s="1"/>
  <c r="B780" i="144"/>
  <c r="N780" i="144" s="1"/>
  <c r="O780" i="144" s="1"/>
  <c r="P780" i="144" s="1"/>
  <c r="B781" i="144"/>
  <c r="N781" i="144" s="1"/>
  <c r="O781" i="144" s="1"/>
  <c r="P781" i="144" s="1"/>
  <c r="B782" i="144"/>
  <c r="N782" i="144" s="1"/>
  <c r="O782" i="144" s="1"/>
  <c r="P782" i="144" s="1"/>
  <c r="B783" i="144"/>
  <c r="B784" i="144"/>
  <c r="B785" i="144"/>
  <c r="B786" i="144"/>
  <c r="B787" i="144"/>
  <c r="N787" i="144" s="1"/>
  <c r="O787" i="144" s="1"/>
  <c r="P787" i="144" s="1"/>
  <c r="B788" i="144"/>
  <c r="N788" i="144" s="1"/>
  <c r="O788" i="144" s="1"/>
  <c r="P788" i="144" s="1"/>
  <c r="B789" i="144"/>
  <c r="N789" i="144" s="1"/>
  <c r="O789" i="144" s="1"/>
  <c r="P789" i="144" s="1"/>
  <c r="B790" i="144"/>
  <c r="N790" i="144" s="1"/>
  <c r="O790" i="144" s="1"/>
  <c r="P790" i="144" s="1"/>
  <c r="B791" i="144"/>
  <c r="B792" i="144"/>
  <c r="B793" i="144"/>
  <c r="B794" i="144"/>
  <c r="B795" i="144"/>
  <c r="N795" i="144" s="1"/>
  <c r="O795" i="144" s="1"/>
  <c r="P795" i="144" s="1"/>
  <c r="B796" i="144"/>
  <c r="N796" i="144" s="1"/>
  <c r="O796" i="144" s="1"/>
  <c r="P796" i="144" s="1"/>
  <c r="B797" i="144"/>
  <c r="N797" i="144" s="1"/>
  <c r="O797" i="144" s="1"/>
  <c r="P797" i="144" s="1"/>
  <c r="B798" i="144"/>
  <c r="N798" i="144" s="1"/>
  <c r="O798" i="144" s="1"/>
  <c r="P798" i="144" s="1"/>
  <c r="B799" i="144"/>
  <c r="N799" i="144" s="1"/>
  <c r="O799" i="144" s="1"/>
  <c r="P799" i="144" s="1"/>
  <c r="B800" i="144"/>
  <c r="B801" i="144"/>
  <c r="B802" i="144"/>
  <c r="B803" i="144"/>
  <c r="B804" i="144"/>
  <c r="B805" i="144"/>
  <c r="N805" i="144" s="1"/>
  <c r="O805" i="144" s="1"/>
  <c r="P805" i="144" s="1"/>
  <c r="B806" i="144"/>
  <c r="N806" i="144" s="1"/>
  <c r="O806" i="144" s="1"/>
  <c r="P806" i="144" s="1"/>
  <c r="B807" i="144"/>
  <c r="B808" i="144"/>
  <c r="B809" i="144"/>
  <c r="B810" i="144"/>
  <c r="B811" i="144"/>
  <c r="B812" i="144"/>
  <c r="B813" i="144"/>
  <c r="N813" i="144" s="1"/>
  <c r="O813" i="144" s="1"/>
  <c r="P813" i="144" s="1"/>
  <c r="B814" i="144"/>
  <c r="N814" i="144" s="1"/>
  <c r="O814" i="144" s="1"/>
  <c r="P814" i="144" s="1"/>
  <c r="B815" i="144"/>
  <c r="N815" i="144" s="1"/>
  <c r="O815" i="144" s="1"/>
  <c r="P815" i="144" s="1"/>
  <c r="B816" i="144"/>
  <c r="B817" i="144"/>
  <c r="B818" i="144"/>
  <c r="B819" i="144"/>
  <c r="N819" i="144" s="1"/>
  <c r="O819" i="144" s="1"/>
  <c r="P819" i="144" s="1"/>
  <c r="B820" i="144"/>
  <c r="N820" i="144" s="1"/>
  <c r="O820" i="144" s="1"/>
  <c r="P820" i="144" s="1"/>
  <c r="B821" i="144"/>
  <c r="N821" i="144" s="1"/>
  <c r="O821" i="144" s="1"/>
  <c r="P821" i="144" s="1"/>
  <c r="B822" i="144"/>
  <c r="N822" i="144" s="1"/>
  <c r="O822" i="144" s="1"/>
  <c r="P822" i="144" s="1"/>
  <c r="B823" i="144"/>
  <c r="B824" i="144"/>
  <c r="B825" i="144"/>
  <c r="B826" i="144"/>
  <c r="B827" i="144"/>
  <c r="B828" i="144"/>
  <c r="B829" i="144"/>
  <c r="N829" i="144" s="1"/>
  <c r="O829" i="144" s="1"/>
  <c r="P829" i="144" s="1"/>
  <c r="B830" i="144"/>
  <c r="N830" i="144" s="1"/>
  <c r="O830" i="144" s="1"/>
  <c r="P830" i="144" s="1"/>
  <c r="B831" i="144"/>
  <c r="B832" i="144"/>
  <c r="B833" i="144"/>
  <c r="B834" i="144"/>
  <c r="B835" i="144"/>
  <c r="B836" i="144"/>
  <c r="B837" i="144"/>
  <c r="N837" i="144" s="1"/>
  <c r="O837" i="144" s="1"/>
  <c r="P837" i="144" s="1"/>
  <c r="B838" i="144"/>
  <c r="N838" i="144" s="1"/>
  <c r="O838" i="144" s="1"/>
  <c r="P838" i="144" s="1"/>
  <c r="B839" i="144"/>
  <c r="N839" i="144" s="1"/>
  <c r="O839" i="144" s="1"/>
  <c r="P839" i="144" s="1"/>
  <c r="B840" i="144"/>
  <c r="B841" i="144"/>
  <c r="B842" i="144"/>
  <c r="B843" i="144"/>
  <c r="N843" i="144" s="1"/>
  <c r="O843" i="144" s="1"/>
  <c r="P843" i="144" s="1"/>
  <c r="B844" i="144"/>
  <c r="B845" i="144"/>
  <c r="N845" i="144" s="1"/>
  <c r="O845" i="144" s="1"/>
  <c r="P845" i="144" s="1"/>
  <c r="B846" i="144"/>
  <c r="N846" i="144" s="1"/>
  <c r="O846" i="144" s="1"/>
  <c r="P846" i="144" s="1"/>
  <c r="B847" i="144"/>
  <c r="N847" i="144" s="1"/>
  <c r="O847" i="144" s="1"/>
  <c r="P847" i="144" s="1"/>
  <c r="B848" i="144"/>
  <c r="B849" i="144"/>
  <c r="B850" i="144"/>
  <c r="B851" i="144"/>
  <c r="N851" i="144" s="1"/>
  <c r="O851" i="144" s="1"/>
  <c r="P851" i="144" s="1"/>
  <c r="B852" i="144"/>
  <c r="B853" i="144"/>
  <c r="N853" i="144" s="1"/>
  <c r="O853" i="144" s="1"/>
  <c r="P853" i="144" s="1"/>
  <c r="B854" i="144"/>
  <c r="N854" i="144" s="1"/>
  <c r="O854" i="144" s="1"/>
  <c r="P854" i="144" s="1"/>
  <c r="B855" i="144"/>
  <c r="B856" i="144"/>
  <c r="B857" i="144"/>
  <c r="B858" i="144"/>
  <c r="B859" i="144"/>
  <c r="B860" i="144"/>
  <c r="N860" i="144" s="1"/>
  <c r="O860" i="144" s="1"/>
  <c r="P860" i="144" s="1"/>
  <c r="B861" i="144"/>
  <c r="N861" i="144" s="1"/>
  <c r="O861" i="144" s="1"/>
  <c r="P861" i="144" s="1"/>
  <c r="B862" i="144"/>
  <c r="N862" i="144" s="1"/>
  <c r="O862" i="144" s="1"/>
  <c r="P862" i="144" s="1"/>
  <c r="B863" i="144"/>
  <c r="N863" i="144" s="1"/>
  <c r="O863" i="144" s="1"/>
  <c r="P863" i="144" s="1"/>
  <c r="B864" i="144"/>
  <c r="B865" i="144"/>
  <c r="B866" i="144"/>
  <c r="B867" i="144"/>
  <c r="N867" i="144" s="1"/>
  <c r="O867" i="144" s="1"/>
  <c r="P867" i="144" s="1"/>
  <c r="B868" i="144"/>
  <c r="N868" i="144" s="1"/>
  <c r="O868" i="144" s="1"/>
  <c r="P868" i="144" s="1"/>
  <c r="B869" i="144"/>
  <c r="N869" i="144" s="1"/>
  <c r="O869" i="144" s="1"/>
  <c r="P869" i="144" s="1"/>
  <c r="B870" i="144"/>
  <c r="N870" i="144" s="1"/>
  <c r="O870" i="144" s="1"/>
  <c r="P870" i="144" s="1"/>
  <c r="B871" i="144"/>
  <c r="N871" i="144" s="1"/>
  <c r="O871" i="144" s="1"/>
  <c r="P871" i="144" s="1"/>
  <c r="B872" i="144"/>
  <c r="B873" i="144"/>
  <c r="B874" i="144"/>
  <c r="B875" i="144"/>
  <c r="N875" i="144" s="1"/>
  <c r="O875" i="144" s="1"/>
  <c r="P875" i="144" s="1"/>
  <c r="B876" i="144"/>
  <c r="N876" i="144" s="1"/>
  <c r="O876" i="144" s="1"/>
  <c r="P876" i="144" s="1"/>
  <c r="B877" i="144"/>
  <c r="N877" i="144" s="1"/>
  <c r="O877" i="144" s="1"/>
  <c r="P877" i="144" s="1"/>
  <c r="B878" i="144"/>
  <c r="N878" i="144" s="1"/>
  <c r="O878" i="144" s="1"/>
  <c r="P878" i="144" s="1"/>
  <c r="B879" i="144"/>
  <c r="N879" i="144" s="1"/>
  <c r="O879" i="144" s="1"/>
  <c r="P879" i="144" s="1"/>
  <c r="B880" i="144"/>
  <c r="B881" i="144"/>
  <c r="B882" i="144"/>
  <c r="B883" i="144"/>
  <c r="N883" i="144" s="1"/>
  <c r="O883" i="144" s="1"/>
  <c r="P883" i="144" s="1"/>
  <c r="B884" i="144"/>
  <c r="B885" i="144"/>
  <c r="N885" i="144" s="1"/>
  <c r="O885" i="144" s="1"/>
  <c r="P885" i="144" s="1"/>
  <c r="B886" i="144"/>
  <c r="N886" i="144" s="1"/>
  <c r="O886" i="144" s="1"/>
  <c r="P886" i="144" s="1"/>
  <c r="B887" i="144"/>
  <c r="B888" i="144"/>
  <c r="B889" i="144"/>
  <c r="B890" i="144"/>
  <c r="B891" i="144"/>
  <c r="B892" i="144"/>
  <c r="N892" i="144" s="1"/>
  <c r="O892" i="144" s="1"/>
  <c r="P892" i="144" s="1"/>
  <c r="B893" i="144"/>
  <c r="N893" i="144" s="1"/>
  <c r="O893" i="144" s="1"/>
  <c r="P893" i="144" s="1"/>
  <c r="B894" i="144"/>
  <c r="N894" i="144" s="1"/>
  <c r="O894" i="144" s="1"/>
  <c r="P894" i="144" s="1"/>
  <c r="B895" i="144"/>
  <c r="B896" i="144"/>
  <c r="B897" i="144"/>
  <c r="B898" i="144"/>
  <c r="B899" i="144"/>
  <c r="N899" i="144" s="1"/>
  <c r="O899" i="144" s="1"/>
  <c r="P899" i="144" s="1"/>
  <c r="B900" i="144"/>
  <c r="N900" i="144" s="1"/>
  <c r="O900" i="144" s="1"/>
  <c r="P900" i="144" s="1"/>
  <c r="B901" i="144"/>
  <c r="N901" i="144" s="1"/>
  <c r="O901" i="144" s="1"/>
  <c r="P901" i="144" s="1"/>
  <c r="B902" i="144"/>
  <c r="N902" i="144" s="1"/>
  <c r="O902" i="144" s="1"/>
  <c r="P902" i="144" s="1"/>
  <c r="B903" i="144"/>
  <c r="B904" i="144"/>
  <c r="B905" i="144"/>
  <c r="B906" i="144"/>
  <c r="B907" i="144"/>
  <c r="N907" i="144" s="1"/>
  <c r="O907" i="144" s="1"/>
  <c r="P907" i="144" s="1"/>
  <c r="B908" i="144"/>
  <c r="N908" i="144" s="1"/>
  <c r="O908" i="144" s="1"/>
  <c r="P908" i="144" s="1"/>
  <c r="B909" i="144"/>
  <c r="N909" i="144" s="1"/>
  <c r="O909" i="144" s="1"/>
  <c r="P909" i="144" s="1"/>
  <c r="B910" i="144"/>
  <c r="N910" i="144" s="1"/>
  <c r="O910" i="144" s="1"/>
  <c r="P910" i="144" s="1"/>
  <c r="B911" i="144"/>
  <c r="B912" i="144"/>
  <c r="B913" i="144"/>
  <c r="B914" i="144"/>
  <c r="B915" i="144"/>
  <c r="N915" i="144" s="1"/>
  <c r="O915" i="144" s="1"/>
  <c r="P915" i="144" s="1"/>
  <c r="B916" i="144"/>
  <c r="B917" i="144"/>
  <c r="N917" i="144" s="1"/>
  <c r="O917" i="144" s="1"/>
  <c r="P917" i="144" s="1"/>
  <c r="B918" i="144"/>
  <c r="N918" i="144" s="1"/>
  <c r="O918" i="144" s="1"/>
  <c r="P918" i="144" s="1"/>
  <c r="B919" i="144"/>
  <c r="N919" i="144" s="1"/>
  <c r="O919" i="144" s="1"/>
  <c r="P919" i="144" s="1"/>
  <c r="B920" i="144"/>
  <c r="B921" i="144"/>
  <c r="B922" i="144"/>
  <c r="B923" i="144"/>
  <c r="N923" i="144" s="1"/>
  <c r="O923" i="144" s="1"/>
  <c r="P923" i="144" s="1"/>
  <c r="B924" i="144"/>
  <c r="B925" i="144"/>
  <c r="N925" i="144" s="1"/>
  <c r="O925" i="144" s="1"/>
  <c r="P925" i="144" s="1"/>
  <c r="B926" i="144"/>
  <c r="N926" i="144" s="1"/>
  <c r="O926" i="144" s="1"/>
  <c r="P926" i="144" s="1"/>
  <c r="B927" i="144"/>
  <c r="B928" i="144"/>
  <c r="B929" i="144"/>
  <c r="B930" i="144"/>
  <c r="B931" i="144"/>
  <c r="B932" i="144"/>
  <c r="B933" i="144"/>
  <c r="N933" i="144" s="1"/>
  <c r="O933" i="144" s="1"/>
  <c r="P933" i="144" s="1"/>
  <c r="B934" i="144"/>
  <c r="N934" i="144" s="1"/>
  <c r="O934" i="144" s="1"/>
  <c r="P934" i="144" s="1"/>
  <c r="B935" i="144"/>
  <c r="B936" i="144"/>
  <c r="B937" i="144"/>
  <c r="B938" i="144"/>
  <c r="B939" i="144"/>
  <c r="N939" i="144" s="1"/>
  <c r="O939" i="144" s="1"/>
  <c r="P939" i="144" s="1"/>
  <c r="B940" i="144"/>
  <c r="B941" i="144"/>
  <c r="N941" i="144" s="1"/>
  <c r="O941" i="144" s="1"/>
  <c r="P941" i="144" s="1"/>
  <c r="B942" i="144"/>
  <c r="N942" i="144" s="1"/>
  <c r="O942" i="144" s="1"/>
  <c r="P942" i="144" s="1"/>
  <c r="B943" i="144"/>
  <c r="N943" i="144" s="1"/>
  <c r="O943" i="144" s="1"/>
  <c r="P943" i="144" s="1"/>
  <c r="B944" i="144"/>
  <c r="B945" i="144"/>
  <c r="B946" i="144"/>
  <c r="B947" i="144"/>
  <c r="N947" i="144" s="1"/>
  <c r="O947" i="144" s="1"/>
  <c r="P947" i="144" s="1"/>
  <c r="B948" i="144"/>
  <c r="N948" i="144" s="1"/>
  <c r="O948" i="144" s="1"/>
  <c r="P948" i="144" s="1"/>
  <c r="B949" i="144"/>
  <c r="N949" i="144" s="1"/>
  <c r="O949" i="144" s="1"/>
  <c r="P949" i="144" s="1"/>
  <c r="B950" i="144"/>
  <c r="N950" i="144" s="1"/>
  <c r="O950" i="144" s="1"/>
  <c r="P950" i="144" s="1"/>
  <c r="B951" i="144"/>
  <c r="N951" i="144" s="1"/>
  <c r="O951" i="144" s="1"/>
  <c r="P951" i="144" s="1"/>
  <c r="B952" i="144"/>
  <c r="B953" i="144"/>
  <c r="B954" i="144"/>
  <c r="B955" i="144"/>
  <c r="N955" i="144" s="1"/>
  <c r="O955" i="144" s="1"/>
  <c r="P955" i="144" s="1"/>
  <c r="B956" i="144"/>
  <c r="N956" i="144" s="1"/>
  <c r="O956" i="144" s="1"/>
  <c r="P956" i="144" s="1"/>
  <c r="B957" i="144"/>
  <c r="N957" i="144" s="1"/>
  <c r="O957" i="144" s="1"/>
  <c r="P957" i="144" s="1"/>
  <c r="B958" i="144"/>
  <c r="N958" i="144" s="1"/>
  <c r="O958" i="144" s="1"/>
  <c r="P958" i="144" s="1"/>
  <c r="B959" i="144"/>
  <c r="N959" i="144" s="1"/>
  <c r="O959" i="144" s="1"/>
  <c r="P959" i="144" s="1"/>
  <c r="B960" i="144"/>
  <c r="B961" i="144"/>
  <c r="B962" i="144"/>
  <c r="B963" i="144"/>
  <c r="N963" i="144" s="1"/>
  <c r="O963" i="144" s="1"/>
  <c r="P963" i="144" s="1"/>
  <c r="B964" i="144"/>
  <c r="B965" i="144"/>
  <c r="N965" i="144" s="1"/>
  <c r="O965" i="144" s="1"/>
  <c r="P965" i="144" s="1"/>
  <c r="B966" i="144"/>
  <c r="N966" i="144" s="1"/>
  <c r="O966" i="144" s="1"/>
  <c r="P966" i="144" s="1"/>
  <c r="B967" i="144"/>
  <c r="B968" i="144"/>
  <c r="B969" i="144"/>
  <c r="B970" i="144"/>
  <c r="B971" i="144"/>
  <c r="B972" i="144"/>
  <c r="B973" i="144"/>
  <c r="B974" i="144"/>
  <c r="N974" i="144" s="1"/>
  <c r="O974" i="144" s="1"/>
  <c r="P974" i="144" s="1"/>
  <c r="B975" i="144"/>
  <c r="N975" i="144" s="1"/>
  <c r="O975" i="144" s="1"/>
  <c r="P975" i="144" s="1"/>
  <c r="B976" i="144"/>
  <c r="B977" i="144"/>
  <c r="B978" i="144"/>
  <c r="B979" i="144"/>
  <c r="B980" i="144"/>
  <c r="B981" i="144"/>
  <c r="B982" i="144"/>
  <c r="N982" i="144" s="1"/>
  <c r="O982" i="144" s="1"/>
  <c r="P982" i="144" s="1"/>
  <c r="B983" i="144"/>
  <c r="B984" i="144"/>
  <c r="B985" i="144"/>
  <c r="B986" i="144"/>
  <c r="B987" i="144"/>
  <c r="B988" i="144"/>
  <c r="B989" i="144"/>
  <c r="N989" i="144" s="1"/>
  <c r="O989" i="144" s="1"/>
  <c r="P989" i="144" s="1"/>
  <c r="B990" i="144"/>
  <c r="N990" i="144" s="1"/>
  <c r="O990" i="144" s="1"/>
  <c r="P990" i="144" s="1"/>
  <c r="B991" i="144"/>
  <c r="N991" i="144" s="1"/>
  <c r="O991" i="144" s="1"/>
  <c r="P991" i="144" s="1"/>
  <c r="B992" i="144"/>
  <c r="B993" i="144"/>
  <c r="B994" i="144"/>
  <c r="B995" i="144"/>
  <c r="B996" i="144"/>
  <c r="B997" i="144"/>
  <c r="N997" i="144" s="1"/>
  <c r="O997" i="144" s="1"/>
  <c r="P997" i="144" s="1"/>
  <c r="B998" i="144"/>
  <c r="N998" i="144" s="1"/>
  <c r="O998" i="144" s="1"/>
  <c r="P998" i="144" s="1"/>
  <c r="B999" i="144"/>
  <c r="B1000" i="144"/>
  <c r="B1001" i="144"/>
  <c r="B1002" i="144"/>
  <c r="B1003" i="144"/>
  <c r="B1004" i="144"/>
  <c r="B1005" i="144"/>
  <c r="N1005" i="144" s="1"/>
  <c r="O1005" i="144" s="1"/>
  <c r="P1005" i="144" s="1"/>
  <c r="B1006" i="144"/>
  <c r="N1006" i="144" s="1"/>
  <c r="O1006" i="144" s="1"/>
  <c r="P1006" i="144" s="1"/>
  <c r="B1007" i="144"/>
  <c r="B1008" i="144"/>
  <c r="B1009" i="144"/>
  <c r="B1010" i="144"/>
  <c r="B1011" i="144"/>
  <c r="B1012" i="144"/>
  <c r="B1013" i="144"/>
  <c r="N1013" i="144" s="1"/>
  <c r="O1013" i="144" s="1"/>
  <c r="P1013" i="144" s="1"/>
  <c r="B1014" i="144"/>
  <c r="N1014" i="144" s="1"/>
  <c r="O1014" i="144" s="1"/>
  <c r="P1014" i="144" s="1"/>
  <c r="B1015" i="144"/>
  <c r="B1016" i="144"/>
  <c r="B1017" i="144"/>
  <c r="B1018" i="144"/>
  <c r="B1019" i="144"/>
  <c r="B1020" i="144"/>
  <c r="B1021" i="144"/>
  <c r="N1021" i="144" s="1"/>
  <c r="O1021" i="144" s="1"/>
  <c r="P1021" i="144" s="1"/>
  <c r="B1022" i="144"/>
  <c r="N1022" i="144" s="1"/>
  <c r="O1022" i="144" s="1"/>
  <c r="P1022" i="144" s="1"/>
  <c r="B1023" i="144"/>
  <c r="N1023" i="144" s="1"/>
  <c r="O1023" i="144" s="1"/>
  <c r="P1023" i="144" s="1"/>
  <c r="B1024" i="144"/>
  <c r="B1025" i="144"/>
  <c r="B1026" i="144"/>
  <c r="B1027" i="144"/>
  <c r="B1028" i="144"/>
  <c r="B1029" i="144"/>
  <c r="N1029" i="144" s="1"/>
  <c r="O1029" i="144" s="1"/>
  <c r="P1029" i="144" s="1"/>
  <c r="B1030" i="144"/>
  <c r="N1030" i="144" s="1"/>
  <c r="O1030" i="144" s="1"/>
  <c r="P1030" i="144" s="1"/>
  <c r="B1031" i="144"/>
  <c r="B1032" i="144"/>
  <c r="B1033" i="144"/>
  <c r="B1034" i="144"/>
  <c r="B1035" i="144"/>
  <c r="B1036" i="144"/>
  <c r="B1037" i="144"/>
  <c r="N1037" i="144" s="1"/>
  <c r="O1037" i="144" s="1"/>
  <c r="P1037" i="144" s="1"/>
  <c r="B1038" i="144"/>
  <c r="N1038" i="144" s="1"/>
  <c r="O1038" i="144" s="1"/>
  <c r="P1038" i="144" s="1"/>
  <c r="B1039" i="144"/>
  <c r="B1040" i="144"/>
  <c r="B1041" i="144"/>
  <c r="B1042" i="144"/>
  <c r="B1043" i="144"/>
  <c r="B1044" i="144"/>
  <c r="B1045" i="144"/>
  <c r="B1046" i="144"/>
  <c r="N1046" i="144" s="1"/>
  <c r="O1046" i="144" s="1"/>
  <c r="P1046" i="144" s="1"/>
  <c r="B1047" i="144"/>
  <c r="N1047" i="144" s="1"/>
  <c r="O1047" i="144" s="1"/>
  <c r="P1047" i="144" s="1"/>
  <c r="B1048" i="144"/>
  <c r="B1049" i="144"/>
  <c r="B1050" i="144"/>
  <c r="B1051" i="144"/>
  <c r="B1052" i="144"/>
  <c r="B1053" i="144"/>
  <c r="B1054" i="144"/>
  <c r="N1054" i="144" s="1"/>
  <c r="O1054" i="144" s="1"/>
  <c r="P1054" i="144" s="1"/>
  <c r="B1055" i="144"/>
  <c r="B1056" i="144"/>
  <c r="B1057" i="144"/>
  <c r="B1058" i="144"/>
  <c r="B1059" i="144"/>
  <c r="N1059" i="144" s="1"/>
  <c r="O1059" i="144" s="1"/>
  <c r="P1059" i="144" s="1"/>
  <c r="B1060" i="144"/>
  <c r="B1061" i="144"/>
  <c r="N1061" i="144" s="1"/>
  <c r="O1061" i="144" s="1"/>
  <c r="P1061" i="144" s="1"/>
  <c r="B1062" i="144"/>
  <c r="N1062" i="144" s="1"/>
  <c r="O1062" i="144" s="1"/>
  <c r="P1062" i="144" s="1"/>
  <c r="B1063" i="144"/>
  <c r="N1063" i="144" s="1"/>
  <c r="O1063" i="144" s="1"/>
  <c r="P1063" i="144" s="1"/>
  <c r="B1064" i="144"/>
  <c r="B1065" i="144"/>
  <c r="B1066" i="144"/>
  <c r="B1067" i="144"/>
  <c r="B1068" i="144"/>
  <c r="B1069" i="144"/>
  <c r="N1069" i="144" s="1"/>
  <c r="O1069" i="144" s="1"/>
  <c r="P1069" i="144" s="1"/>
  <c r="B1070" i="144"/>
  <c r="N1070" i="144" s="1"/>
  <c r="O1070" i="144" s="1"/>
  <c r="P1070" i="144" s="1"/>
  <c r="B1071" i="144"/>
  <c r="N1071" i="144" s="1"/>
  <c r="O1071" i="144" s="1"/>
  <c r="P1071" i="144" s="1"/>
  <c r="B1072" i="144"/>
  <c r="B1073" i="144"/>
  <c r="B1074" i="144"/>
  <c r="B1075" i="144"/>
  <c r="N1075" i="144" s="1"/>
  <c r="O1075" i="144" s="1"/>
  <c r="P1075" i="144" s="1"/>
  <c r="B1076" i="144"/>
  <c r="B1077" i="144"/>
  <c r="N1077" i="144" s="1"/>
  <c r="O1077" i="144" s="1"/>
  <c r="P1077" i="144" s="1"/>
  <c r="B1078" i="144"/>
  <c r="N1078" i="144" s="1"/>
  <c r="O1078" i="144" s="1"/>
  <c r="P1078" i="144" s="1"/>
  <c r="B1079" i="144"/>
  <c r="B1080" i="144"/>
  <c r="B1081" i="144"/>
  <c r="B1082" i="144"/>
  <c r="B1083" i="144"/>
  <c r="B1084" i="144"/>
  <c r="B1085" i="144"/>
  <c r="N1085" i="144" s="1"/>
  <c r="O1085" i="144" s="1"/>
  <c r="P1085" i="144" s="1"/>
  <c r="B1086" i="144"/>
  <c r="N1086" i="144" s="1"/>
  <c r="O1086" i="144" s="1"/>
  <c r="P1086" i="144" s="1"/>
  <c r="B1087" i="144"/>
  <c r="N1087" i="144" s="1"/>
  <c r="O1087" i="144" s="1"/>
  <c r="P1087" i="144" s="1"/>
  <c r="B1088" i="144"/>
  <c r="B1089" i="144"/>
  <c r="B1090" i="144"/>
  <c r="B1091" i="144"/>
  <c r="B1092" i="144"/>
  <c r="B1093" i="144"/>
  <c r="N1093" i="144" s="1"/>
  <c r="O1093" i="144" s="1"/>
  <c r="P1093" i="144" s="1"/>
  <c r="B1094" i="144"/>
  <c r="N1094" i="144" s="1"/>
  <c r="O1094" i="144" s="1"/>
  <c r="P1094" i="144" s="1"/>
  <c r="B1095" i="144"/>
  <c r="N1095" i="144" s="1"/>
  <c r="O1095" i="144" s="1"/>
  <c r="P1095" i="144" s="1"/>
  <c r="B1096" i="144"/>
  <c r="B1097" i="144"/>
  <c r="B1098" i="144"/>
  <c r="B1099" i="144"/>
  <c r="B1100" i="144"/>
  <c r="B1101" i="144"/>
  <c r="B1102" i="144"/>
  <c r="N1102" i="144" s="1"/>
  <c r="O1102" i="144" s="1"/>
  <c r="P1102" i="144" s="1"/>
  <c r="B1103" i="144"/>
  <c r="N1103" i="144" s="1"/>
  <c r="O1103" i="144" s="1"/>
  <c r="P1103" i="144" s="1"/>
  <c r="B1104" i="144"/>
  <c r="B1105" i="144"/>
  <c r="B1106" i="144"/>
  <c r="B1107" i="144"/>
  <c r="B1108" i="144"/>
  <c r="B1109" i="144"/>
  <c r="B1110" i="144"/>
  <c r="N1110" i="144" s="1"/>
  <c r="O1110" i="144" s="1"/>
  <c r="P1110" i="144" s="1"/>
  <c r="B1111" i="144"/>
  <c r="B1112" i="144"/>
  <c r="B1113" i="144"/>
  <c r="B1114" i="144"/>
  <c r="B1115" i="144"/>
  <c r="N1115" i="144" s="1"/>
  <c r="O1115" i="144" s="1"/>
  <c r="P1115" i="144" s="1"/>
  <c r="B1116" i="144"/>
  <c r="B1117" i="144"/>
  <c r="N1117" i="144" s="1"/>
  <c r="O1117" i="144" s="1"/>
  <c r="P1117" i="144" s="1"/>
  <c r="B1118" i="144"/>
  <c r="N1118" i="144" s="1"/>
  <c r="O1118" i="144" s="1"/>
  <c r="P1118" i="144" s="1"/>
  <c r="B1119" i="144"/>
  <c r="N1119" i="144" s="1"/>
  <c r="O1119" i="144" s="1"/>
  <c r="P1119" i="144" s="1"/>
  <c r="B1120" i="144"/>
  <c r="B1121" i="144"/>
  <c r="B1122" i="144"/>
  <c r="B1123" i="144"/>
  <c r="N1123" i="144" s="1"/>
  <c r="O1123" i="144" s="1"/>
  <c r="P1123" i="144" s="1"/>
  <c r="B1124" i="144"/>
  <c r="B1125" i="144"/>
  <c r="N1125" i="144" s="1"/>
  <c r="O1125" i="144" s="1"/>
  <c r="P1125" i="144" s="1"/>
  <c r="B1126" i="144"/>
  <c r="N1126" i="144" s="1"/>
  <c r="O1126" i="144" s="1"/>
  <c r="P1126" i="144" s="1"/>
  <c r="B1127" i="144"/>
  <c r="N1127" i="144" s="1"/>
  <c r="O1127" i="144" s="1"/>
  <c r="P1127" i="144" s="1"/>
  <c r="B1128" i="144"/>
  <c r="B1129" i="144"/>
  <c r="B1130" i="144"/>
  <c r="B1131" i="144"/>
  <c r="N1131" i="144" s="1"/>
  <c r="O1131" i="144" s="1"/>
  <c r="P1131" i="144" s="1"/>
  <c r="B1132" i="144"/>
  <c r="B1133" i="144"/>
  <c r="N1133" i="144" s="1"/>
  <c r="O1133" i="144" s="1"/>
  <c r="P1133" i="144" s="1"/>
  <c r="B1134" i="144"/>
  <c r="N1134" i="144" s="1"/>
  <c r="O1134" i="144" s="1"/>
  <c r="P1134" i="144" s="1"/>
  <c r="B1135" i="144"/>
  <c r="N1135" i="144" s="1"/>
  <c r="O1135" i="144" s="1"/>
  <c r="P1135" i="144" s="1"/>
  <c r="B1136" i="144"/>
  <c r="B1137" i="144"/>
  <c r="B1138" i="144"/>
  <c r="B1139" i="144"/>
  <c r="N1139" i="144" s="1"/>
  <c r="O1139" i="144" s="1"/>
  <c r="P1139" i="144" s="1"/>
  <c r="B1140" i="144"/>
  <c r="B1141" i="144"/>
  <c r="B1142" i="144"/>
  <c r="N1142" i="144" s="1"/>
  <c r="O1142" i="144" s="1"/>
  <c r="P1142" i="144" s="1"/>
  <c r="B1143" i="144"/>
  <c r="N1143" i="144" s="1"/>
  <c r="O1143" i="144" s="1"/>
  <c r="P1143" i="144" s="1"/>
  <c r="B1144" i="144"/>
  <c r="B1145" i="144"/>
  <c r="B1146" i="144"/>
  <c r="B1147" i="144"/>
  <c r="N1147" i="144" s="1"/>
  <c r="O1147" i="144" s="1"/>
  <c r="P1147" i="144" s="1"/>
  <c r="B1148" i="144"/>
  <c r="B1149" i="144"/>
  <c r="N1149" i="144" s="1"/>
  <c r="O1149" i="144" s="1"/>
  <c r="P1149" i="144" s="1"/>
  <c r="B1150" i="144"/>
  <c r="N1150" i="144" s="1"/>
  <c r="O1150" i="144" s="1"/>
  <c r="P1150" i="144" s="1"/>
  <c r="B1151" i="144"/>
  <c r="N1151" i="144" s="1"/>
  <c r="O1151" i="144" s="1"/>
  <c r="P1151" i="144" s="1"/>
  <c r="B1152" i="144"/>
  <c r="B1153" i="144"/>
  <c r="B1154" i="144"/>
  <c r="B1155" i="144"/>
  <c r="N1155" i="144" s="1"/>
  <c r="O1155" i="144" s="1"/>
  <c r="P1155" i="144" s="1"/>
  <c r="B1156" i="144"/>
  <c r="B1157" i="144"/>
  <c r="N1157" i="144" s="1"/>
  <c r="O1157" i="144" s="1"/>
  <c r="P1157" i="144" s="1"/>
  <c r="B1158" i="144"/>
  <c r="N1158" i="144" s="1"/>
  <c r="O1158" i="144" s="1"/>
  <c r="P1158" i="144" s="1"/>
  <c r="B1159" i="144"/>
  <c r="N1159" i="144" s="1"/>
  <c r="O1159" i="144" s="1"/>
  <c r="P1159" i="144" s="1"/>
  <c r="B1160" i="144"/>
  <c r="B1161" i="144"/>
  <c r="B1162" i="144"/>
  <c r="B1163" i="144"/>
  <c r="N1163" i="144" s="1"/>
  <c r="O1163" i="144" s="1"/>
  <c r="P1163" i="144" s="1"/>
  <c r="B1164" i="144"/>
  <c r="B1165" i="144"/>
  <c r="N1165" i="144" s="1"/>
  <c r="O1165" i="144" s="1"/>
  <c r="P1165" i="144" s="1"/>
  <c r="B1166" i="144"/>
  <c r="N1166" i="144" s="1"/>
  <c r="O1166" i="144" s="1"/>
  <c r="P1166" i="144" s="1"/>
  <c r="B1167" i="144"/>
  <c r="N1167" i="144" s="1"/>
  <c r="O1167" i="144" s="1"/>
  <c r="P1167" i="144" s="1"/>
  <c r="B1168" i="144"/>
  <c r="B1169" i="144"/>
  <c r="B1170" i="144"/>
  <c r="B1171" i="144"/>
  <c r="B1172" i="144"/>
  <c r="B1173" i="144"/>
  <c r="B1174" i="144"/>
  <c r="N1174" i="144" s="1"/>
  <c r="O1174" i="144" s="1"/>
  <c r="P1174" i="144" s="1"/>
  <c r="B1175" i="144"/>
  <c r="N1175" i="144" s="1"/>
  <c r="O1175" i="144" s="1"/>
  <c r="P1175" i="144" s="1"/>
  <c r="B1176" i="144"/>
  <c r="B1177" i="144"/>
  <c r="B1178" i="144"/>
  <c r="B1179" i="144"/>
  <c r="N1179" i="144" s="1"/>
  <c r="O1179" i="144" s="1"/>
  <c r="P1179" i="144" s="1"/>
  <c r="B1180" i="144"/>
  <c r="B1181" i="144"/>
  <c r="N1181" i="144" s="1"/>
  <c r="O1181" i="144" s="1"/>
  <c r="P1181" i="144" s="1"/>
  <c r="B1182" i="144"/>
  <c r="N1182" i="144" s="1"/>
  <c r="O1182" i="144" s="1"/>
  <c r="P1182" i="144" s="1"/>
  <c r="B1183" i="144"/>
  <c r="N1183" i="144" s="1"/>
  <c r="O1183" i="144" s="1"/>
  <c r="P1183" i="144" s="1"/>
  <c r="B1184" i="144"/>
  <c r="B1185" i="144"/>
  <c r="B1186" i="144"/>
  <c r="B1187" i="144"/>
  <c r="B1188" i="144"/>
  <c r="B1189" i="144"/>
  <c r="N1189" i="144" s="1"/>
  <c r="O1189" i="144" s="1"/>
  <c r="P1189" i="144" s="1"/>
  <c r="B1190" i="144"/>
  <c r="N1190" i="144" s="1"/>
  <c r="O1190" i="144" s="1"/>
  <c r="P1190" i="144" s="1"/>
  <c r="B1191" i="144"/>
  <c r="B1192" i="144"/>
  <c r="B1193" i="144"/>
  <c r="B1194" i="144"/>
  <c r="B1195" i="144"/>
  <c r="B1196" i="144"/>
  <c r="B1197" i="144"/>
  <c r="N1197" i="144" s="1"/>
  <c r="O1197" i="144" s="1"/>
  <c r="P1197" i="144" s="1"/>
  <c r="B1198" i="144"/>
  <c r="N1198" i="144" s="1"/>
  <c r="O1198" i="144" s="1"/>
  <c r="P1198" i="144" s="1"/>
  <c r="B1199" i="144"/>
  <c r="N1199" i="144" s="1"/>
  <c r="O1199" i="144" s="1"/>
  <c r="P1199" i="144" s="1"/>
  <c r="B1200" i="144"/>
  <c r="B1201" i="144"/>
  <c r="B1202" i="144"/>
  <c r="B1203" i="144"/>
  <c r="B1204" i="144"/>
  <c r="B1205" i="144"/>
  <c r="N1205" i="144" s="1"/>
  <c r="O1205" i="144" s="1"/>
  <c r="P1205" i="144" s="1"/>
  <c r="B1206" i="144"/>
  <c r="N1206" i="144" s="1"/>
  <c r="O1206" i="144" s="1"/>
  <c r="P1206" i="144" s="1"/>
  <c r="B1207" i="144"/>
  <c r="N1207" i="144" s="1"/>
  <c r="O1207" i="144" s="1"/>
  <c r="P1207" i="144" s="1"/>
  <c r="B1208" i="144"/>
  <c r="B1209" i="144"/>
  <c r="B1210" i="144"/>
  <c r="B1211" i="144"/>
  <c r="N1211" i="144" s="1"/>
  <c r="B1212" i="144"/>
  <c r="B1213" i="144"/>
  <c r="N1213" i="144" s="1"/>
  <c r="O1213" i="144" s="1"/>
  <c r="P1213" i="144" s="1"/>
  <c r="B1214" i="144"/>
  <c r="N1214" i="144" s="1"/>
  <c r="O1214" i="144" s="1"/>
  <c r="P1214" i="144" s="1"/>
  <c r="B1215" i="144"/>
  <c r="N1215" i="144" s="1"/>
  <c r="O1215" i="144" s="1"/>
  <c r="P1215" i="144" s="1"/>
  <c r="B1216" i="144"/>
  <c r="B1217" i="144"/>
  <c r="B1218" i="144"/>
  <c r="B1219" i="144"/>
  <c r="N1219" i="144" s="1"/>
  <c r="O1219" i="144" s="1"/>
  <c r="P1219" i="144" s="1"/>
  <c r="B1220" i="144"/>
  <c r="B1221" i="144"/>
  <c r="N1221" i="144" s="1"/>
  <c r="O1221" i="144" s="1"/>
  <c r="P1221" i="144" s="1"/>
  <c r="B1222" i="144"/>
  <c r="N1222" i="144" s="1"/>
  <c r="O1222" i="144" s="1"/>
  <c r="P1222" i="144" s="1"/>
  <c r="B1223" i="144"/>
  <c r="N1223" i="144" s="1"/>
  <c r="O1223" i="144" s="1"/>
  <c r="P1223" i="144" s="1"/>
  <c r="B1224" i="144"/>
  <c r="B1225" i="144"/>
  <c r="B1226" i="144"/>
  <c r="B1227" i="144"/>
  <c r="N1227" i="144" s="1"/>
  <c r="O1227" i="144" s="1"/>
  <c r="P1227" i="144" s="1"/>
  <c r="B1228" i="144"/>
  <c r="B1229" i="144"/>
  <c r="B1230" i="144"/>
  <c r="N1230" i="144" s="1"/>
  <c r="O1230" i="144" s="1"/>
  <c r="P1230" i="144" s="1"/>
  <c r="B1231" i="144"/>
  <c r="N1231" i="144" s="1"/>
  <c r="O1231" i="144" s="1"/>
  <c r="P1231" i="144" s="1"/>
  <c r="B1232" i="144"/>
  <c r="B1233" i="144"/>
  <c r="B1234" i="144"/>
  <c r="B1235" i="144"/>
  <c r="N1235" i="144" s="1"/>
  <c r="O1235" i="144" s="1"/>
  <c r="P1235" i="144" s="1"/>
  <c r="B1236" i="144"/>
  <c r="B1237" i="144"/>
  <c r="N1237" i="144" s="1"/>
  <c r="O1237" i="144" s="1"/>
  <c r="P1237" i="144" s="1"/>
  <c r="B1238" i="144"/>
  <c r="N1238" i="144" s="1"/>
  <c r="O1238" i="144" s="1"/>
  <c r="P1238" i="144" s="1"/>
  <c r="B1239" i="144"/>
  <c r="N1239" i="144" s="1"/>
  <c r="O1239" i="144" s="1"/>
  <c r="P1239" i="144" s="1"/>
  <c r="B1240" i="144"/>
  <c r="B1241" i="144"/>
  <c r="B1242" i="144"/>
  <c r="B1243" i="144"/>
  <c r="N1243" i="144" s="1"/>
  <c r="O1243" i="144" s="1"/>
  <c r="P1243" i="144" s="1"/>
  <c r="B1244" i="144"/>
  <c r="B1245" i="144"/>
  <c r="N1245" i="144" s="1"/>
  <c r="O1245" i="144" s="1"/>
  <c r="P1245" i="144" s="1"/>
  <c r="B1246" i="144"/>
  <c r="N1246" i="144" s="1"/>
  <c r="O1246" i="144" s="1"/>
  <c r="P1246" i="144" s="1"/>
  <c r="B1247" i="144"/>
  <c r="N1247" i="144" s="1"/>
  <c r="O1247" i="144" s="1"/>
  <c r="P1247" i="144" s="1"/>
  <c r="B1248" i="144"/>
  <c r="B1249" i="144"/>
  <c r="B1250" i="144"/>
  <c r="B1251" i="144"/>
  <c r="N1251" i="144" s="1"/>
  <c r="O1251" i="144" s="1"/>
  <c r="P1251" i="144" s="1"/>
  <c r="B1252" i="144"/>
  <c r="B1253" i="144"/>
  <c r="N1253" i="144" s="1"/>
  <c r="O1253" i="144" s="1"/>
  <c r="P1253" i="144" s="1"/>
  <c r="B1254" i="144"/>
  <c r="N1254" i="144" s="1"/>
  <c r="O1254" i="144" s="1"/>
  <c r="P1254" i="144" s="1"/>
  <c r="B1255" i="144"/>
  <c r="N1255" i="144" s="1"/>
  <c r="O1255" i="144" s="1"/>
  <c r="P1255" i="144" s="1"/>
  <c r="B1256" i="144"/>
  <c r="B1257" i="144"/>
  <c r="B1258" i="144"/>
  <c r="B1259" i="144"/>
  <c r="N1259" i="144" s="1"/>
  <c r="O1259" i="144" s="1"/>
  <c r="P1259" i="144" s="1"/>
  <c r="B1260" i="144"/>
  <c r="B1261" i="144"/>
  <c r="B1262" i="144"/>
  <c r="N1262" i="144" s="1"/>
  <c r="O1262" i="144" s="1"/>
  <c r="P1262" i="144" s="1"/>
  <c r="B1263" i="144"/>
  <c r="N1263" i="144" s="1"/>
  <c r="O1263" i="144" s="1"/>
  <c r="P1263" i="144" s="1"/>
  <c r="B1264" i="144"/>
  <c r="B1265" i="144"/>
  <c r="B1266" i="144"/>
  <c r="B1267" i="144"/>
  <c r="N1267" i="144" s="1"/>
  <c r="O1267" i="144" s="1"/>
  <c r="P1267" i="144" s="1"/>
  <c r="B1268" i="144"/>
  <c r="B1269" i="144"/>
  <c r="N1269" i="144" s="1"/>
  <c r="O1269" i="144" s="1"/>
  <c r="P1269" i="144" s="1"/>
  <c r="B1270" i="144"/>
  <c r="N1270" i="144" s="1"/>
  <c r="O1270" i="144" s="1"/>
  <c r="P1270" i="144" s="1"/>
  <c r="B1271" i="144"/>
  <c r="N1271" i="144" s="1"/>
  <c r="O1271" i="144" s="1"/>
  <c r="P1271" i="144" s="1"/>
  <c r="B1272" i="144"/>
  <c r="B1273" i="144"/>
  <c r="B1274" i="144"/>
  <c r="B1275" i="144"/>
  <c r="B1276" i="144"/>
  <c r="B1277" i="144"/>
  <c r="N1277" i="144" s="1"/>
  <c r="O1277" i="144" s="1"/>
  <c r="P1277" i="144" s="1"/>
  <c r="B1278" i="144"/>
  <c r="N1278" i="144" s="1"/>
  <c r="O1278" i="144" s="1"/>
  <c r="P1278" i="144" s="1"/>
  <c r="B1279" i="144"/>
  <c r="N1279" i="144" s="1"/>
  <c r="O1279" i="144" s="1"/>
  <c r="P1279" i="144" s="1"/>
  <c r="B1280" i="144"/>
  <c r="B1281" i="144"/>
  <c r="B1282" i="144"/>
  <c r="B1283" i="144"/>
  <c r="N1283" i="144" s="1"/>
  <c r="O1283" i="144" s="1"/>
  <c r="P1283" i="144" s="1"/>
  <c r="B1284" i="144"/>
  <c r="B1285" i="144"/>
  <c r="N1285" i="144" s="1"/>
  <c r="O1285" i="144" s="1"/>
  <c r="P1285" i="144" s="1"/>
  <c r="B1286" i="144"/>
  <c r="N1286" i="144" s="1"/>
  <c r="O1286" i="144" s="1"/>
  <c r="P1286" i="144" s="1"/>
  <c r="B1287" i="144"/>
  <c r="N1287" i="144" s="1"/>
  <c r="O1287" i="144" s="1"/>
  <c r="P1287" i="144" s="1"/>
  <c r="B1288" i="144"/>
  <c r="B1289" i="144"/>
  <c r="B1290" i="144"/>
  <c r="B1291" i="144"/>
  <c r="N1291" i="144" s="1"/>
  <c r="O1291" i="144" s="1"/>
  <c r="P1291" i="144" s="1"/>
  <c r="B1292" i="144"/>
  <c r="B1293" i="144"/>
  <c r="N1293" i="144" s="1"/>
  <c r="O1293" i="144" s="1"/>
  <c r="P1293" i="144" s="1"/>
  <c r="B1294" i="144"/>
  <c r="N1294" i="144" s="1"/>
  <c r="O1294" i="144" s="1"/>
  <c r="P1294" i="144" s="1"/>
  <c r="B1295" i="144"/>
  <c r="N1295" i="144" s="1"/>
  <c r="O1295" i="144" s="1"/>
  <c r="P1295" i="144" s="1"/>
  <c r="B1296" i="144"/>
  <c r="B1297" i="144"/>
  <c r="B1298" i="144"/>
  <c r="B1299" i="144"/>
  <c r="N1299" i="144" s="1"/>
  <c r="O1299" i="144" s="1"/>
  <c r="P1299" i="144" s="1"/>
  <c r="B1300" i="144"/>
  <c r="B1301" i="144"/>
  <c r="B1302" i="144"/>
  <c r="N1302" i="144" s="1"/>
  <c r="B1303" i="144"/>
  <c r="N1303" i="144" s="1"/>
  <c r="O1303" i="144" s="1"/>
  <c r="P1303" i="144" s="1"/>
  <c r="B1304" i="144"/>
  <c r="B1305" i="144"/>
  <c r="B1306" i="144"/>
  <c r="B1307" i="144"/>
  <c r="B1308" i="144"/>
  <c r="B1309" i="144"/>
  <c r="N1309" i="144" s="1"/>
  <c r="O1309" i="144" s="1"/>
  <c r="P1309" i="144" s="1"/>
  <c r="B1310" i="144"/>
  <c r="N1310" i="144" s="1"/>
  <c r="O1310" i="144" s="1"/>
  <c r="P1310" i="144" s="1"/>
  <c r="B1311" i="144"/>
  <c r="N1311" i="144" s="1"/>
  <c r="O1311" i="144" s="1"/>
  <c r="P1311" i="144" s="1"/>
  <c r="B1312" i="144"/>
  <c r="B1313" i="144"/>
  <c r="B1314" i="144"/>
  <c r="B1315" i="144"/>
  <c r="N1315" i="144" s="1"/>
  <c r="O1315" i="144" s="1"/>
  <c r="P1315" i="144" s="1"/>
  <c r="B1316" i="144"/>
  <c r="B1317" i="144"/>
  <c r="N1317" i="144" s="1"/>
  <c r="O1317" i="144" s="1"/>
  <c r="P1317" i="144" s="1"/>
  <c r="B1318" i="144"/>
  <c r="B1319" i="144"/>
  <c r="B1320" i="144"/>
  <c r="B1321" i="144"/>
  <c r="B1322" i="144"/>
  <c r="B1323" i="144"/>
  <c r="B1324" i="144"/>
  <c r="B1325" i="144"/>
  <c r="N1325" i="144" s="1"/>
  <c r="O1325" i="144" s="1"/>
  <c r="P1325" i="144" s="1"/>
  <c r="B1326" i="144"/>
  <c r="N1326" i="144" s="1"/>
  <c r="O1326" i="144" s="1"/>
  <c r="P1326" i="144" s="1"/>
  <c r="B1327" i="144"/>
  <c r="B1328" i="144"/>
  <c r="B1329" i="144"/>
  <c r="B1330" i="144"/>
  <c r="B1331" i="144"/>
  <c r="B1332" i="144"/>
  <c r="B1333" i="144"/>
  <c r="N1333" i="144" s="1"/>
  <c r="O1333" i="144" s="1"/>
  <c r="P1333" i="144" s="1"/>
  <c r="B1334" i="144"/>
  <c r="N1334" i="144" s="1"/>
  <c r="O1334" i="144" s="1"/>
  <c r="P1334" i="144" s="1"/>
  <c r="B1335" i="144"/>
  <c r="B1336" i="144"/>
  <c r="B1337" i="144"/>
  <c r="B1338" i="144"/>
  <c r="B1339" i="144"/>
  <c r="N1339" i="144" s="1"/>
  <c r="O1339" i="144" s="1"/>
  <c r="P1339" i="144" s="1"/>
  <c r="B1340" i="144"/>
  <c r="B1341" i="144"/>
  <c r="N1341" i="144" s="1"/>
  <c r="O1341" i="144" s="1"/>
  <c r="P1341" i="144" s="1"/>
  <c r="B1342" i="144"/>
  <c r="N1342" i="144" s="1"/>
  <c r="O1342" i="144" s="1"/>
  <c r="P1342" i="144" s="1"/>
  <c r="B1343" i="144"/>
  <c r="B1344" i="144"/>
  <c r="B1345" i="144"/>
  <c r="B1346" i="144"/>
  <c r="B1347" i="144"/>
  <c r="B1348" i="144"/>
  <c r="B1349" i="144"/>
  <c r="B1350" i="144"/>
  <c r="N1350" i="144" s="1"/>
  <c r="O1350" i="144" s="1"/>
  <c r="P1350" i="144" s="1"/>
  <c r="B1351" i="144"/>
  <c r="B1352" i="144"/>
  <c r="B1353" i="144"/>
  <c r="B1354" i="144"/>
  <c r="B1355" i="144"/>
  <c r="N1355" i="144" s="1"/>
  <c r="B1356" i="144"/>
  <c r="B1357" i="144"/>
  <c r="N1357" i="144" s="1"/>
  <c r="O1357" i="144" s="1"/>
  <c r="P1357" i="144" s="1"/>
  <c r="B1358" i="144"/>
  <c r="N1358" i="144" s="1"/>
  <c r="O1358" i="144" s="1"/>
  <c r="P1358" i="144" s="1"/>
  <c r="B1359" i="144"/>
  <c r="B1360" i="144"/>
  <c r="B1361" i="144"/>
  <c r="B1362" i="144"/>
  <c r="B1363" i="144"/>
  <c r="N1363" i="144" s="1"/>
  <c r="O1363" i="144" s="1"/>
  <c r="P1363" i="144" s="1"/>
  <c r="B1364" i="144"/>
  <c r="B1365" i="144"/>
  <c r="N1365" i="144" s="1"/>
  <c r="O1365" i="144" s="1"/>
  <c r="P1365" i="144" s="1"/>
  <c r="B1366" i="144"/>
  <c r="N1366" i="144" s="1"/>
  <c r="O1366" i="144" s="1"/>
  <c r="P1366" i="144" s="1"/>
  <c r="B1367" i="144"/>
  <c r="B1368" i="144"/>
  <c r="B1369" i="144"/>
  <c r="B1370" i="144"/>
  <c r="B1371" i="144"/>
  <c r="B1372" i="144"/>
  <c r="B1373" i="144"/>
  <c r="N1373" i="144" s="1"/>
  <c r="O1373" i="144" s="1"/>
  <c r="P1373" i="144" s="1"/>
  <c r="B1374" i="144"/>
  <c r="N1374" i="144" s="1"/>
  <c r="O1374" i="144" s="1"/>
  <c r="P1374" i="144" s="1"/>
  <c r="B1375" i="144"/>
  <c r="B1376" i="144"/>
  <c r="B1377" i="144"/>
  <c r="B1378" i="144"/>
  <c r="B1379" i="144"/>
  <c r="B1380" i="144"/>
  <c r="B1381" i="144"/>
  <c r="N1381" i="144" s="1"/>
  <c r="O1381" i="144" s="1"/>
  <c r="P1381" i="144" s="1"/>
  <c r="B1382" i="144"/>
  <c r="N1382" i="144" s="1"/>
  <c r="O1382" i="144" s="1"/>
  <c r="P1382" i="144" s="1"/>
  <c r="B1383" i="144"/>
  <c r="B1384" i="144"/>
  <c r="B1385" i="144"/>
  <c r="B1386" i="144"/>
  <c r="B1387" i="144"/>
  <c r="N1387" i="144" s="1"/>
  <c r="O1387" i="144" s="1"/>
  <c r="P1387" i="144" s="1"/>
  <c r="B1388" i="144"/>
  <c r="B1389" i="144"/>
  <c r="N1389" i="144" s="1"/>
  <c r="O1389" i="144" s="1"/>
  <c r="P1389" i="144" s="1"/>
  <c r="B1390" i="144"/>
  <c r="N1390" i="144" s="1"/>
  <c r="O1390" i="144" s="1"/>
  <c r="P1390" i="144" s="1"/>
  <c r="B1391" i="144"/>
  <c r="B1392" i="144"/>
  <c r="B1393" i="144"/>
  <c r="B1394" i="144"/>
  <c r="B1395" i="144"/>
  <c r="B1396" i="144"/>
  <c r="B1397" i="144"/>
  <c r="N1397" i="144" s="1"/>
  <c r="O1397" i="144" s="1"/>
  <c r="P1397" i="144" s="1"/>
  <c r="B1398" i="144"/>
  <c r="N1398" i="144" s="1"/>
  <c r="O1398" i="144" s="1"/>
  <c r="P1398" i="144" s="1"/>
  <c r="B1399" i="144"/>
  <c r="B1400" i="144"/>
  <c r="B1401" i="144"/>
  <c r="B1402" i="144"/>
  <c r="B1403" i="144"/>
  <c r="B1404" i="144"/>
  <c r="B1405" i="144"/>
  <c r="N1405" i="144" s="1"/>
  <c r="O1405" i="144" s="1"/>
  <c r="P1405" i="144" s="1"/>
  <c r="B1406" i="144"/>
  <c r="N1406" i="144" s="1"/>
  <c r="O1406" i="144" s="1"/>
  <c r="P1406" i="144" s="1"/>
  <c r="B1407" i="144"/>
  <c r="B1408" i="144"/>
  <c r="B1409" i="144"/>
  <c r="B1410" i="144"/>
  <c r="B1411" i="144"/>
  <c r="N1411" i="144" s="1"/>
  <c r="O1411" i="144" s="1"/>
  <c r="P1411" i="144" s="1"/>
  <c r="B1412" i="144"/>
  <c r="B1413" i="144"/>
  <c r="N1413" i="144" s="1"/>
  <c r="O1413" i="144" s="1"/>
  <c r="P1413" i="144" s="1"/>
  <c r="B1414" i="144"/>
  <c r="N1414" i="144" s="1"/>
  <c r="O1414" i="144" s="1"/>
  <c r="P1414" i="144" s="1"/>
  <c r="B1415" i="144"/>
  <c r="B1416" i="144"/>
  <c r="B1417" i="144"/>
  <c r="B1418" i="144"/>
  <c r="B1419" i="144"/>
  <c r="N1419" i="144" s="1"/>
  <c r="O1419" i="144" s="1"/>
  <c r="P1419" i="144" s="1"/>
  <c r="B1420" i="144"/>
  <c r="B1421" i="144"/>
  <c r="N1421" i="144" s="1"/>
  <c r="O1421" i="144" s="1"/>
  <c r="P1421" i="144" s="1"/>
  <c r="B1422" i="144"/>
  <c r="N1422" i="144" s="1"/>
  <c r="O1422" i="144" s="1"/>
  <c r="P1422" i="144" s="1"/>
  <c r="B1423" i="144"/>
  <c r="B1424" i="144"/>
  <c r="B1425" i="144"/>
  <c r="B1426" i="144"/>
  <c r="B1427" i="144"/>
  <c r="B1428" i="144"/>
  <c r="B1429" i="144"/>
  <c r="N1429" i="144" s="1"/>
  <c r="O1429" i="144" s="1"/>
  <c r="P1429" i="144" s="1"/>
  <c r="B1430" i="144"/>
  <c r="N1430" i="144" s="1"/>
  <c r="O1430" i="144" s="1"/>
  <c r="P1430" i="144" s="1"/>
  <c r="B1431" i="144"/>
  <c r="B1432" i="144"/>
  <c r="B1433" i="144"/>
  <c r="B1434" i="144"/>
  <c r="B1435" i="144"/>
  <c r="N1435" i="144" s="1"/>
  <c r="O1435" i="144" s="1"/>
  <c r="P1435" i="144" s="1"/>
  <c r="B1436" i="144"/>
  <c r="B1437" i="144"/>
  <c r="B1438" i="144"/>
  <c r="N1438" i="144" s="1"/>
  <c r="O1438" i="144" s="1"/>
  <c r="P1438" i="144" s="1"/>
  <c r="B1439" i="144"/>
  <c r="B1440" i="144"/>
  <c r="B1441" i="144"/>
  <c r="B1442" i="144"/>
  <c r="B1443" i="144"/>
  <c r="B1444" i="144"/>
  <c r="B1445" i="144"/>
  <c r="N1445" i="144" s="1"/>
  <c r="O1445" i="144" s="1"/>
  <c r="P1445" i="144" s="1"/>
  <c r="B1446" i="144"/>
  <c r="N1446" i="144" s="1"/>
  <c r="O1446" i="144" s="1"/>
  <c r="P1446" i="144" s="1"/>
  <c r="B1447" i="144"/>
  <c r="B1448" i="144"/>
  <c r="B1449" i="144"/>
  <c r="B1450" i="144"/>
  <c r="B1451" i="144"/>
  <c r="B1452" i="144"/>
  <c r="B1453" i="144"/>
  <c r="N1453" i="144" s="1"/>
  <c r="O1453" i="144" s="1"/>
  <c r="P1453" i="144" s="1"/>
  <c r="B1454" i="144"/>
  <c r="N1454" i="144" s="1"/>
  <c r="O1454" i="144" s="1"/>
  <c r="P1454" i="144" s="1"/>
  <c r="B1455" i="144"/>
  <c r="B1456" i="144"/>
  <c r="B1457" i="144"/>
  <c r="B1458" i="144"/>
  <c r="B1459" i="144"/>
  <c r="N1459" i="144" s="1"/>
  <c r="O1459" i="144" s="1"/>
  <c r="P1459" i="144" s="1"/>
  <c r="B1460" i="144"/>
  <c r="B1461" i="144"/>
  <c r="B1462" i="144"/>
  <c r="N1462" i="144" s="1"/>
  <c r="O1462" i="144" s="1"/>
  <c r="P1462" i="144" s="1"/>
  <c r="B1463" i="144"/>
  <c r="B1464" i="144"/>
  <c r="B1465" i="144"/>
  <c r="B1466" i="144"/>
  <c r="B1467" i="144"/>
  <c r="N1467" i="144" s="1"/>
  <c r="O1467" i="144" s="1"/>
  <c r="P1467" i="144" s="1"/>
  <c r="B1468" i="144"/>
  <c r="B1469" i="144"/>
  <c r="N1469" i="144" s="1"/>
  <c r="O1469" i="144" s="1"/>
  <c r="P1469" i="144" s="1"/>
  <c r="B1470" i="144"/>
  <c r="N1470" i="144" s="1"/>
  <c r="O1470" i="144" s="1"/>
  <c r="P1470" i="144" s="1"/>
  <c r="B1471" i="144"/>
  <c r="B1472" i="144"/>
  <c r="B1473" i="144"/>
  <c r="B1474" i="144"/>
  <c r="B1475" i="144"/>
  <c r="N1475" i="144" s="1"/>
  <c r="O1475" i="144" s="1"/>
  <c r="P1475" i="144" s="1"/>
  <c r="B1476" i="144"/>
  <c r="B1477" i="144"/>
  <c r="N1477" i="144" s="1"/>
  <c r="O1477" i="144" s="1"/>
  <c r="P1477" i="144" s="1"/>
  <c r="B1478" i="144"/>
  <c r="N1478" i="144" s="1"/>
  <c r="O1478" i="144" s="1"/>
  <c r="P1478" i="144" s="1"/>
  <c r="B1479" i="144"/>
  <c r="B1480" i="144"/>
  <c r="B1481" i="144"/>
  <c r="B1482" i="144"/>
  <c r="B1483" i="144"/>
  <c r="N1483" i="144" s="1"/>
  <c r="O1483" i="144" s="1"/>
  <c r="P1483" i="144" s="1"/>
  <c r="B1484" i="144"/>
  <c r="B1485" i="144"/>
  <c r="N1485" i="144" s="1"/>
  <c r="O1485" i="144" s="1"/>
  <c r="P1485" i="144" s="1"/>
  <c r="B1486" i="144"/>
  <c r="N1486" i="144" s="1"/>
  <c r="O1486" i="144" s="1"/>
  <c r="P1486" i="144" s="1"/>
  <c r="B1487" i="144"/>
  <c r="B1488" i="144"/>
  <c r="B1489" i="144"/>
  <c r="B1490" i="144"/>
  <c r="B1491" i="144"/>
  <c r="N1491" i="144" s="1"/>
  <c r="O1491" i="144" s="1"/>
  <c r="P1491" i="144" s="1"/>
  <c r="B1492" i="144"/>
  <c r="B1493" i="144"/>
  <c r="N1493" i="144" s="1"/>
  <c r="O1493" i="144" s="1"/>
  <c r="P1493" i="144" s="1"/>
  <c r="B1494" i="144"/>
  <c r="N1494" i="144" s="1"/>
  <c r="O1494" i="144" s="1"/>
  <c r="P1494" i="144" s="1"/>
  <c r="B1495" i="144"/>
  <c r="B1496" i="144"/>
  <c r="B1497" i="144"/>
  <c r="B1498" i="144"/>
  <c r="B1499" i="144"/>
  <c r="N1499" i="144" s="1"/>
  <c r="O1499" i="144" s="1"/>
  <c r="P1499" i="144" s="1"/>
  <c r="B1500" i="144"/>
  <c r="B1501" i="144"/>
  <c r="N1501" i="144" s="1"/>
  <c r="O1501" i="144" s="1"/>
  <c r="P1501" i="144" s="1"/>
  <c r="B1502" i="144"/>
  <c r="B1503" i="144"/>
  <c r="B1504" i="144"/>
  <c r="B1505" i="144"/>
  <c r="B1506" i="144"/>
  <c r="B1507" i="144"/>
  <c r="B1508" i="144"/>
  <c r="B1509" i="144"/>
  <c r="N1509" i="144" s="1"/>
  <c r="O1509" i="144" s="1"/>
  <c r="P1509" i="144" s="1"/>
  <c r="B1510" i="144"/>
  <c r="B1511" i="144"/>
  <c r="B1512" i="144"/>
  <c r="B1513" i="144"/>
  <c r="B1514" i="144"/>
  <c r="B1515" i="144"/>
  <c r="B1516" i="144"/>
  <c r="B1517" i="144"/>
  <c r="B1518" i="144"/>
  <c r="B1519" i="144"/>
  <c r="B1520" i="144"/>
  <c r="B1521" i="144"/>
  <c r="B1522" i="144"/>
  <c r="B1523" i="144"/>
  <c r="B1524" i="144"/>
  <c r="B1525" i="144"/>
  <c r="B1526" i="144"/>
  <c r="B1527" i="144"/>
  <c r="B1528" i="144"/>
  <c r="B1529" i="144"/>
  <c r="B1530" i="144"/>
  <c r="B1531" i="144"/>
  <c r="B1532" i="144"/>
  <c r="B1533" i="144"/>
  <c r="N1533" i="144" s="1"/>
  <c r="O1533" i="144" s="1"/>
  <c r="P1533" i="144" s="1"/>
  <c r="B1534" i="144"/>
  <c r="B1535" i="144"/>
  <c r="B1536" i="144"/>
  <c r="B1537" i="144"/>
  <c r="B1538" i="144"/>
  <c r="B1539" i="144"/>
  <c r="B1540" i="144"/>
  <c r="B1541" i="144"/>
  <c r="N1541" i="144" s="1"/>
  <c r="O1541" i="144" s="1"/>
  <c r="P1541" i="144" s="1"/>
  <c r="B1542" i="144"/>
  <c r="B1543" i="144"/>
  <c r="B1544" i="144"/>
  <c r="B1545" i="144"/>
  <c r="B1546" i="144"/>
  <c r="B1547" i="144"/>
  <c r="B1548" i="144"/>
  <c r="B1549" i="144"/>
  <c r="N1549" i="144" s="1"/>
  <c r="O1549" i="144" s="1"/>
  <c r="P1549" i="144" s="1"/>
  <c r="B1550" i="144"/>
  <c r="B1551" i="144"/>
  <c r="B1552" i="144"/>
  <c r="B1553" i="144"/>
  <c r="B1554" i="144"/>
  <c r="B1555" i="144"/>
  <c r="B1556" i="144"/>
  <c r="B1557" i="144"/>
  <c r="N1557" i="144" s="1"/>
  <c r="O1557" i="144" s="1"/>
  <c r="P1557" i="144" s="1"/>
  <c r="B1558" i="144"/>
  <c r="B1559" i="144"/>
  <c r="B1560" i="144"/>
  <c r="B1561" i="144"/>
  <c r="B1562" i="144"/>
  <c r="B1563" i="144"/>
  <c r="B1564" i="144"/>
  <c r="B1565" i="144"/>
  <c r="N1565" i="144" s="1"/>
  <c r="O1565" i="144" s="1"/>
  <c r="P1565" i="144" s="1"/>
  <c r="B1566" i="144"/>
  <c r="B1567" i="144"/>
  <c r="B1568" i="144"/>
  <c r="B1569" i="144"/>
  <c r="B1570" i="144"/>
  <c r="B1571" i="144"/>
  <c r="B1572" i="144"/>
  <c r="B1573" i="144"/>
  <c r="N1573" i="144" s="1"/>
  <c r="O1573" i="144" s="1"/>
  <c r="P1573" i="144" s="1"/>
  <c r="B1574" i="144"/>
  <c r="B1575" i="144"/>
  <c r="B1576" i="144"/>
  <c r="B1577" i="144"/>
  <c r="B1578" i="144"/>
  <c r="B1579" i="144"/>
  <c r="B1580" i="144"/>
  <c r="B1581" i="144"/>
  <c r="N1581" i="144" s="1"/>
  <c r="O1581" i="144" s="1"/>
  <c r="P1581" i="144" s="1"/>
  <c r="B1582" i="144"/>
  <c r="B1583" i="144"/>
  <c r="B1584" i="144"/>
  <c r="B1585" i="144"/>
  <c r="B1586" i="144"/>
  <c r="B1587" i="144"/>
  <c r="B1588" i="144"/>
  <c r="B1589" i="144"/>
  <c r="N1589" i="144" s="1"/>
  <c r="O1589" i="144" s="1"/>
  <c r="P1589" i="144" s="1"/>
  <c r="B1590" i="144"/>
  <c r="B1591" i="144"/>
  <c r="B1592" i="144"/>
  <c r="B1593" i="144"/>
  <c r="B1594" i="144"/>
  <c r="B1595" i="144"/>
  <c r="B1596" i="144"/>
  <c r="B1597" i="144"/>
  <c r="N1597" i="144" s="1"/>
  <c r="O1597" i="144" s="1"/>
  <c r="P1597" i="144" s="1"/>
  <c r="B1598" i="144"/>
  <c r="B1599" i="144"/>
  <c r="B1600" i="144"/>
  <c r="B1601" i="144"/>
  <c r="B1602" i="144"/>
  <c r="B1603" i="144"/>
  <c r="B1604" i="144"/>
  <c r="B1605" i="144"/>
  <c r="N1605" i="144" s="1"/>
  <c r="O1605" i="144" s="1"/>
  <c r="P1605" i="144" s="1"/>
  <c r="B1606" i="144"/>
  <c r="B1607" i="144"/>
  <c r="B1608" i="144"/>
  <c r="B1609" i="144"/>
  <c r="B1610" i="144"/>
  <c r="B1611" i="144"/>
  <c r="B1612" i="144"/>
  <c r="B1613" i="144"/>
  <c r="N1613" i="144" s="1"/>
  <c r="O1613" i="144" s="1"/>
  <c r="P1613" i="144" s="1"/>
  <c r="B1614" i="144"/>
  <c r="B1615" i="144"/>
  <c r="B1616" i="144"/>
  <c r="B1617" i="144"/>
  <c r="B1618" i="144"/>
  <c r="B1619" i="144"/>
  <c r="B1620" i="144"/>
  <c r="B1621" i="144"/>
  <c r="N1621" i="144" s="1"/>
  <c r="O1621" i="144" s="1"/>
  <c r="P1621" i="144" s="1"/>
  <c r="B1622" i="144"/>
  <c r="B1623" i="144"/>
  <c r="B1624" i="144"/>
  <c r="B1625" i="144"/>
  <c r="B1626" i="144"/>
  <c r="B1627" i="144"/>
  <c r="B1628" i="144"/>
  <c r="B1629" i="144"/>
  <c r="N1629" i="144" s="1"/>
  <c r="O1629" i="144" s="1"/>
  <c r="P1629" i="144" s="1"/>
  <c r="B1630" i="144"/>
  <c r="B1631" i="144"/>
  <c r="B1632" i="144"/>
  <c r="B1633" i="144"/>
  <c r="B1634" i="144"/>
  <c r="B1635" i="144"/>
  <c r="B1636" i="144"/>
  <c r="B1637" i="144"/>
  <c r="N1637" i="144" s="1"/>
  <c r="O1637" i="144" s="1"/>
  <c r="P1637" i="144" s="1"/>
  <c r="B1638" i="144"/>
  <c r="B1639" i="144"/>
  <c r="B1640" i="144"/>
  <c r="B1641" i="144"/>
  <c r="B1642" i="144"/>
  <c r="B1643" i="144"/>
  <c r="B1644" i="144"/>
  <c r="B1645" i="144"/>
  <c r="N1645" i="144" s="1"/>
  <c r="O1645" i="144" s="1"/>
  <c r="P1645" i="144" s="1"/>
  <c r="B1646" i="144"/>
  <c r="B1647" i="144"/>
  <c r="B1648" i="144"/>
  <c r="B1649" i="144"/>
  <c r="B1650" i="144"/>
  <c r="B1651" i="144"/>
  <c r="B1652" i="144"/>
  <c r="B1653" i="144"/>
  <c r="N1653" i="144" s="1"/>
  <c r="O1653" i="144" s="1"/>
  <c r="P1653" i="144" s="1"/>
  <c r="B1654" i="144"/>
  <c r="B1655" i="144"/>
  <c r="B1656" i="144"/>
  <c r="B1657" i="144"/>
  <c r="B1658" i="144"/>
  <c r="B1659" i="144"/>
  <c r="B1660" i="144"/>
  <c r="B1661" i="144"/>
  <c r="N1661" i="144" s="1"/>
  <c r="O1661" i="144" s="1"/>
  <c r="P1661" i="144" s="1"/>
  <c r="B1662" i="144"/>
  <c r="B1663" i="144"/>
  <c r="B1664" i="144"/>
  <c r="B1665" i="144"/>
  <c r="B1666" i="144"/>
  <c r="B1667" i="144"/>
  <c r="B1668" i="144"/>
  <c r="B1669" i="144"/>
  <c r="N1669" i="144" s="1"/>
  <c r="O1669" i="144" s="1"/>
  <c r="P1669" i="144" s="1"/>
  <c r="B1670" i="144"/>
  <c r="B1671" i="144"/>
  <c r="B1672" i="144"/>
  <c r="B1673" i="144"/>
  <c r="B1674" i="144"/>
  <c r="B1675" i="144"/>
  <c r="B1676" i="144"/>
  <c r="B1677" i="144"/>
  <c r="N1677" i="144" s="1"/>
  <c r="O1677" i="144" s="1"/>
  <c r="P1677" i="144" s="1"/>
  <c r="B1678" i="144"/>
  <c r="B1679" i="144"/>
  <c r="B1680" i="144"/>
  <c r="B1681" i="144"/>
  <c r="B1682" i="144"/>
  <c r="B1683" i="144"/>
  <c r="B1684" i="144"/>
  <c r="B1685" i="144"/>
  <c r="N1685" i="144" s="1"/>
  <c r="O1685" i="144" s="1"/>
  <c r="P1685" i="144" s="1"/>
  <c r="B1686" i="144"/>
  <c r="B1687" i="144"/>
  <c r="B1688" i="144"/>
  <c r="B1689" i="144"/>
  <c r="B1690" i="144"/>
  <c r="B1691" i="144"/>
  <c r="B1692" i="144"/>
  <c r="B1693" i="144"/>
  <c r="N1693" i="144" s="1"/>
  <c r="O1693" i="144" s="1"/>
  <c r="P1693" i="144" s="1"/>
  <c r="B1694" i="144"/>
  <c r="B1695" i="144"/>
  <c r="B1696" i="144"/>
  <c r="B1697" i="144"/>
  <c r="B1698" i="144"/>
  <c r="B1699" i="144"/>
  <c r="B1700" i="144"/>
  <c r="B1701" i="144"/>
  <c r="N1701" i="144" s="1"/>
  <c r="O1701" i="144" s="1"/>
  <c r="P1701" i="144" s="1"/>
  <c r="B1702" i="144"/>
  <c r="B1703" i="144"/>
  <c r="B1704" i="144"/>
  <c r="B1705" i="144"/>
  <c r="B1706" i="144"/>
  <c r="B1707" i="144"/>
  <c r="B1708" i="144"/>
  <c r="B1709" i="144"/>
  <c r="N1709" i="144" s="1"/>
  <c r="O1709" i="144" s="1"/>
  <c r="P1709" i="144" s="1"/>
  <c r="B1710" i="144"/>
  <c r="B1711" i="144"/>
  <c r="B1712" i="144"/>
  <c r="B1713" i="144"/>
  <c r="B1714" i="144"/>
  <c r="B1715" i="144"/>
  <c r="B1716" i="144"/>
  <c r="B1717" i="144"/>
  <c r="N1717" i="144" s="1"/>
  <c r="O1717" i="144" s="1"/>
  <c r="P1717" i="144" s="1"/>
  <c r="B1718" i="144"/>
  <c r="B1719" i="144"/>
  <c r="B1720" i="144"/>
  <c r="B1721" i="144"/>
  <c r="B1722" i="144"/>
  <c r="B1723" i="144"/>
  <c r="B1724" i="144"/>
  <c r="B1725" i="144"/>
  <c r="N1725" i="144" s="1"/>
  <c r="O1725" i="144" s="1"/>
  <c r="P1725" i="144" s="1"/>
  <c r="B1726" i="144"/>
  <c r="B1727" i="144"/>
  <c r="B1728" i="144"/>
  <c r="B1729" i="144"/>
  <c r="B1730" i="144"/>
  <c r="B1731" i="144"/>
  <c r="B1732" i="144"/>
  <c r="B1733" i="144"/>
  <c r="N1733" i="144" s="1"/>
  <c r="O1733" i="144" s="1"/>
  <c r="P1733" i="144" s="1"/>
  <c r="B1734" i="144"/>
  <c r="B1735" i="144"/>
  <c r="B1736" i="144"/>
  <c r="B1737" i="144"/>
  <c r="B1738" i="144"/>
  <c r="B1739" i="144"/>
  <c r="B1740" i="144"/>
  <c r="B1741" i="144"/>
  <c r="B1742" i="144"/>
  <c r="B1743" i="144"/>
  <c r="B1744" i="144"/>
  <c r="B1745" i="144"/>
  <c r="B1746" i="144"/>
  <c r="B1747" i="144"/>
  <c r="B1748" i="144"/>
  <c r="B1749" i="144"/>
  <c r="N1749" i="144" s="1"/>
  <c r="O1749" i="144" s="1"/>
  <c r="P1749" i="144" s="1"/>
  <c r="B1750" i="144"/>
  <c r="B1751" i="144"/>
  <c r="B1752" i="144"/>
  <c r="B1753" i="144"/>
  <c r="B1754" i="144"/>
  <c r="B1755" i="144"/>
  <c r="B1756" i="144"/>
  <c r="B1757" i="144"/>
  <c r="B1758" i="144"/>
  <c r="B1759" i="144"/>
  <c r="B1760" i="144"/>
  <c r="B1761" i="144"/>
  <c r="B1762" i="144"/>
  <c r="B1763" i="144"/>
  <c r="B1764" i="144"/>
  <c r="B1765" i="144"/>
  <c r="N1765" i="144" s="1"/>
  <c r="O1765" i="144" s="1"/>
  <c r="P1765" i="144" s="1"/>
  <c r="B1766" i="144"/>
  <c r="B1767" i="144"/>
  <c r="B1768" i="144"/>
  <c r="B1769" i="144"/>
  <c r="B1770" i="144"/>
  <c r="B1771" i="144"/>
  <c r="B1772" i="144"/>
  <c r="B1773" i="144"/>
  <c r="B1774" i="144"/>
  <c r="B1775" i="144"/>
  <c r="B1776" i="144"/>
  <c r="B1777" i="144"/>
  <c r="B1778" i="144"/>
  <c r="B1779" i="144"/>
  <c r="B1780" i="144"/>
  <c r="B1781" i="144"/>
  <c r="N1781" i="144" s="1"/>
  <c r="O1781" i="144" s="1"/>
  <c r="P1781" i="144" s="1"/>
  <c r="B1782" i="144"/>
  <c r="B1783" i="144"/>
  <c r="B1784" i="144"/>
  <c r="B1785" i="144"/>
  <c r="B1786" i="144"/>
  <c r="B1787" i="144"/>
  <c r="B1788" i="144"/>
  <c r="B1789" i="144"/>
  <c r="B1790" i="144"/>
  <c r="B1791" i="144"/>
  <c r="B1792" i="144"/>
  <c r="B1793" i="144"/>
  <c r="B1794" i="144"/>
  <c r="B1795" i="144"/>
  <c r="B1796" i="144"/>
  <c r="B1797" i="144"/>
  <c r="N1797" i="144" s="1"/>
  <c r="O1797" i="144" s="1"/>
  <c r="P1797" i="144" s="1"/>
  <c r="B1798" i="144"/>
  <c r="B1799" i="144"/>
  <c r="B1800" i="144"/>
  <c r="B1801" i="144"/>
  <c r="B1802" i="144"/>
  <c r="B1803" i="144"/>
  <c r="B1804" i="144"/>
  <c r="B1805" i="144"/>
  <c r="B1806" i="144"/>
  <c r="B1807" i="144"/>
  <c r="B1808" i="144"/>
  <c r="B1809" i="144"/>
  <c r="B1810" i="144"/>
  <c r="B1811" i="144"/>
  <c r="B1812" i="144"/>
  <c r="B1813" i="144"/>
  <c r="B1814" i="144"/>
  <c r="B1815" i="144"/>
  <c r="B1816" i="144"/>
  <c r="B1817" i="144"/>
  <c r="B1818" i="144"/>
  <c r="B1819" i="144"/>
  <c r="B1820" i="144"/>
  <c r="B1821" i="144"/>
  <c r="N1821" i="144" s="1"/>
  <c r="O1821" i="144" s="1"/>
  <c r="P1821" i="144" s="1"/>
  <c r="B1822" i="144"/>
  <c r="B1823" i="144"/>
  <c r="B1824" i="144"/>
  <c r="B1825" i="144"/>
  <c r="B1826" i="144"/>
  <c r="B1827" i="144"/>
  <c r="B1828" i="144"/>
  <c r="B1829" i="144"/>
  <c r="N1829" i="144" s="1"/>
  <c r="O1829" i="144" s="1"/>
  <c r="P1829" i="144" s="1"/>
  <c r="B1830" i="144"/>
  <c r="B1831" i="144"/>
  <c r="B1832" i="144"/>
  <c r="B1833" i="144"/>
  <c r="B1834" i="144"/>
  <c r="B1835" i="144"/>
  <c r="B1836" i="144"/>
  <c r="B1837" i="144"/>
  <c r="N1837" i="144" s="1"/>
  <c r="O1837" i="144" s="1"/>
  <c r="P1837" i="144" s="1"/>
  <c r="B1838" i="144"/>
  <c r="B1839" i="144"/>
  <c r="B1840" i="144"/>
  <c r="B1841" i="144"/>
  <c r="B1842" i="144"/>
  <c r="B1843" i="144"/>
  <c r="B1844" i="144"/>
  <c r="B1845" i="144"/>
  <c r="N1845" i="144" s="1"/>
  <c r="O1845" i="144" s="1"/>
  <c r="P1845" i="144" s="1"/>
  <c r="B1846" i="144"/>
  <c r="B1847" i="144"/>
  <c r="B1848" i="144"/>
  <c r="B1849" i="144"/>
  <c r="B1850" i="144"/>
  <c r="B1851" i="144"/>
  <c r="B1852" i="144"/>
  <c r="B1853" i="144"/>
  <c r="N1853" i="144" s="1"/>
  <c r="O1853" i="144" s="1"/>
  <c r="P1853" i="144" s="1"/>
  <c r="B1854" i="144"/>
  <c r="B1855" i="144"/>
  <c r="B1856" i="144"/>
  <c r="B1857" i="144"/>
  <c r="B1858" i="144"/>
  <c r="B1859" i="144"/>
  <c r="B1860" i="144"/>
  <c r="B1861" i="144"/>
  <c r="N1861" i="144" s="1"/>
  <c r="O1861" i="144" s="1"/>
  <c r="P1861" i="144" s="1"/>
  <c r="B1862" i="144"/>
  <c r="B1863" i="144"/>
  <c r="B1864" i="144"/>
  <c r="B1865" i="144"/>
  <c r="B1866" i="144"/>
  <c r="B1867" i="144"/>
  <c r="B1868" i="144"/>
  <c r="B1869" i="144"/>
  <c r="B1870" i="144"/>
  <c r="B1871" i="144"/>
  <c r="B1872" i="144"/>
  <c r="B1873" i="144"/>
  <c r="B1874" i="144"/>
  <c r="B1875" i="144"/>
  <c r="B1876" i="144"/>
  <c r="B1877" i="144"/>
  <c r="B1878" i="144"/>
  <c r="B1879" i="144"/>
  <c r="B1880" i="144"/>
  <c r="B1881" i="144"/>
  <c r="B1882" i="144"/>
  <c r="B1883" i="144"/>
  <c r="B1884" i="144"/>
  <c r="B1885" i="144"/>
  <c r="N1885" i="144" s="1"/>
  <c r="O1885" i="144" s="1"/>
  <c r="P1885" i="144" s="1"/>
  <c r="B1886" i="144"/>
  <c r="B1887" i="144"/>
  <c r="B1888" i="144"/>
  <c r="B1889" i="144"/>
  <c r="B1890" i="144"/>
  <c r="B1891" i="144"/>
  <c r="B1892" i="144"/>
  <c r="B1893" i="144"/>
  <c r="N1893" i="144" s="1"/>
  <c r="O1893" i="144" s="1"/>
  <c r="P1893" i="144" s="1"/>
  <c r="B1894" i="144"/>
  <c r="B1895" i="144"/>
  <c r="B1896" i="144"/>
  <c r="B1897" i="144"/>
  <c r="B1898" i="144"/>
  <c r="B1899" i="144"/>
  <c r="B1900" i="144"/>
  <c r="B1901" i="144"/>
  <c r="N1901" i="144" s="1"/>
  <c r="O1901" i="144" s="1"/>
  <c r="P1901" i="144" s="1"/>
  <c r="B1902" i="144"/>
  <c r="B1903" i="144"/>
  <c r="B1904" i="144"/>
  <c r="B1905" i="144"/>
  <c r="B1906" i="144"/>
  <c r="B1907" i="144"/>
  <c r="B1908" i="144"/>
  <c r="B1909" i="144"/>
  <c r="N1909" i="144" s="1"/>
  <c r="O1909" i="144" s="1"/>
  <c r="P1909" i="144" s="1"/>
  <c r="B1910" i="144"/>
  <c r="B1911" i="144"/>
  <c r="B1912" i="144"/>
  <c r="B1913" i="144"/>
  <c r="B1914" i="144"/>
  <c r="B1915" i="144"/>
  <c r="B1916" i="144"/>
  <c r="B1917" i="144"/>
  <c r="N1917" i="144" s="1"/>
  <c r="O1917" i="144" s="1"/>
  <c r="P1917" i="144" s="1"/>
  <c r="B1918" i="144"/>
  <c r="B1919" i="144"/>
  <c r="B1920" i="144"/>
  <c r="B1921" i="144"/>
  <c r="B1922" i="144"/>
  <c r="B1923" i="144"/>
  <c r="B1924" i="144"/>
  <c r="B1925" i="144"/>
  <c r="N1925" i="144" s="1"/>
  <c r="O1925" i="144" s="1"/>
  <c r="P1925" i="144" s="1"/>
  <c r="B1926" i="144"/>
  <c r="B1927" i="144"/>
  <c r="B1928" i="144"/>
  <c r="B1929" i="144"/>
  <c r="B1930" i="144"/>
  <c r="B1931" i="144"/>
  <c r="B1932" i="144"/>
  <c r="B1933" i="144"/>
  <c r="N1933" i="144" s="1"/>
  <c r="O1933" i="144" s="1"/>
  <c r="P1933" i="144" s="1"/>
  <c r="B1934" i="144"/>
  <c r="B1935" i="144"/>
  <c r="B1936" i="144"/>
  <c r="B1937" i="144"/>
  <c r="B1938" i="144"/>
  <c r="B1939" i="144"/>
  <c r="B1940" i="144"/>
  <c r="B1941" i="144"/>
  <c r="N1941" i="144" s="1"/>
  <c r="O1941" i="144" s="1"/>
  <c r="P1941" i="144" s="1"/>
  <c r="B1942" i="144"/>
  <c r="B1943" i="144"/>
  <c r="B1944" i="144"/>
  <c r="B1945" i="144"/>
  <c r="B1946" i="144"/>
  <c r="B1947" i="144"/>
  <c r="B1948" i="144"/>
  <c r="B1949" i="144"/>
  <c r="N1949" i="144" s="1"/>
  <c r="O1949" i="144" s="1"/>
  <c r="P1949" i="144" s="1"/>
  <c r="B1950" i="144"/>
  <c r="B1951" i="144"/>
  <c r="B1952" i="144"/>
  <c r="B1953" i="144"/>
  <c r="B1954" i="144"/>
  <c r="B1955" i="144"/>
  <c r="B1956" i="144"/>
  <c r="B1957" i="144"/>
  <c r="N1957" i="144" s="1"/>
  <c r="O1957" i="144" s="1"/>
  <c r="P1957" i="144" s="1"/>
  <c r="B1958" i="144"/>
  <c r="B1959" i="144"/>
  <c r="B1960" i="144"/>
  <c r="B1961" i="144"/>
  <c r="B1962" i="144"/>
  <c r="B1963" i="144"/>
  <c r="B1964" i="144"/>
  <c r="B1965" i="144"/>
  <c r="N1965" i="144" s="1"/>
  <c r="O1965" i="144" s="1"/>
  <c r="P1965" i="144" s="1"/>
  <c r="B1966" i="144"/>
  <c r="B1967" i="144"/>
  <c r="B1968" i="144"/>
  <c r="B1969" i="144"/>
  <c r="B1970" i="144"/>
  <c r="B1971" i="144"/>
  <c r="B1972" i="144"/>
  <c r="B1973" i="144"/>
  <c r="N1973" i="144" s="1"/>
  <c r="O1973" i="144" s="1"/>
  <c r="P1973" i="144" s="1"/>
  <c r="B1974" i="144"/>
  <c r="B1975" i="144"/>
  <c r="B1976" i="144"/>
  <c r="B1977" i="144"/>
  <c r="B1978" i="144"/>
  <c r="B1979" i="144"/>
  <c r="B1980" i="144"/>
  <c r="B1981" i="144"/>
  <c r="N1981" i="144" s="1"/>
  <c r="O1981" i="144" s="1"/>
  <c r="P1981" i="144" s="1"/>
  <c r="B1982" i="144"/>
  <c r="B1983" i="144"/>
  <c r="B1984" i="144"/>
  <c r="B1985" i="144"/>
  <c r="B1986" i="144"/>
  <c r="B1987" i="144"/>
  <c r="B1988" i="144"/>
  <c r="B1989" i="144"/>
  <c r="N1989" i="144" s="1"/>
  <c r="O1989" i="144" s="1"/>
  <c r="P1989" i="144" s="1"/>
  <c r="B1990" i="144"/>
  <c r="B1991" i="144"/>
  <c r="B1992" i="144"/>
  <c r="B1993" i="144"/>
  <c r="B1994" i="144"/>
  <c r="B1995" i="144"/>
  <c r="B1996" i="144"/>
  <c r="B1997" i="144"/>
  <c r="N1997" i="144" s="1"/>
  <c r="O1997" i="144" s="1"/>
  <c r="P1997" i="144" s="1"/>
  <c r="B1998" i="144"/>
  <c r="B1999" i="144"/>
  <c r="B2000" i="144"/>
  <c r="B2001" i="144"/>
  <c r="B2002" i="144"/>
  <c r="B2003" i="144"/>
  <c r="B2004" i="144"/>
  <c r="B2005" i="144"/>
  <c r="N2005" i="144" s="1"/>
  <c r="O2005" i="144" s="1"/>
  <c r="P2005" i="144" s="1"/>
  <c r="B2006" i="144"/>
  <c r="B2007" i="144"/>
  <c r="B2008" i="144"/>
  <c r="B2009" i="144"/>
  <c r="B2010" i="144"/>
  <c r="B2011" i="144"/>
  <c r="B2012" i="144"/>
  <c r="B2013" i="144"/>
  <c r="N2013" i="144" s="1"/>
  <c r="O2013" i="144" s="1"/>
  <c r="B2014" i="144"/>
  <c r="B2015" i="144"/>
  <c r="B2016" i="144"/>
  <c r="B2017" i="144"/>
  <c r="B2018" i="144"/>
  <c r="B2019" i="144"/>
  <c r="B2020" i="144"/>
  <c r="B2021" i="144"/>
  <c r="N2021" i="144" s="1"/>
  <c r="O2021" i="144" s="1"/>
  <c r="B2022" i="144"/>
  <c r="B2023" i="144"/>
  <c r="B2024" i="144"/>
  <c r="B2025" i="144"/>
  <c r="B2026" i="144"/>
  <c r="B2027" i="144"/>
  <c r="B2028" i="144"/>
  <c r="B2029" i="144"/>
  <c r="N2029" i="144" s="1"/>
  <c r="O2029" i="144" s="1"/>
  <c r="B2030" i="144"/>
  <c r="B2031" i="144"/>
  <c r="B2032" i="144"/>
  <c r="B2033" i="144"/>
  <c r="B2034" i="144"/>
  <c r="B2035" i="144"/>
  <c r="B2036" i="144"/>
  <c r="B2037" i="144"/>
  <c r="N2037" i="144" s="1"/>
  <c r="O2037" i="144" s="1"/>
  <c r="B2038" i="144"/>
  <c r="B2039" i="144"/>
  <c r="B2040" i="144"/>
  <c r="B2041" i="144"/>
  <c r="B2042" i="144"/>
  <c r="B2043" i="144"/>
  <c r="B2044" i="144"/>
  <c r="B2045" i="144"/>
  <c r="N2045" i="144" s="1"/>
  <c r="O2045" i="144" s="1"/>
  <c r="B2046" i="144"/>
  <c r="B2047" i="144"/>
  <c r="B2048" i="144"/>
  <c r="B2049" i="144"/>
  <c r="B2050" i="144"/>
  <c r="B2051" i="144"/>
  <c r="B2052" i="144"/>
  <c r="B2053" i="144"/>
  <c r="N2053" i="144" s="1"/>
  <c r="O2053" i="144" s="1"/>
  <c r="B2054" i="144"/>
  <c r="B2055" i="144"/>
  <c r="B2056" i="144"/>
  <c r="B2057" i="144"/>
  <c r="B2058" i="144"/>
  <c r="B2059" i="144"/>
  <c r="B2060" i="144"/>
  <c r="B2061" i="144"/>
  <c r="N2061" i="144" s="1"/>
  <c r="O2061" i="144" s="1"/>
  <c r="B2062" i="144"/>
  <c r="B2063" i="144"/>
  <c r="B2064" i="144"/>
  <c r="B2065" i="144"/>
  <c r="B2066" i="144"/>
  <c r="B2067" i="144"/>
  <c r="B2068" i="144"/>
  <c r="B2069" i="144"/>
  <c r="N2069" i="144" s="1"/>
  <c r="O2069" i="144" s="1"/>
  <c r="B2070" i="144"/>
  <c r="B2071" i="144"/>
  <c r="B2072" i="144"/>
  <c r="B2073" i="144"/>
  <c r="B2074" i="144"/>
  <c r="B2075" i="144"/>
  <c r="B2076" i="144"/>
  <c r="B2077" i="144"/>
  <c r="N2077" i="144" s="1"/>
  <c r="O2077" i="144" s="1"/>
  <c r="B2078" i="144"/>
  <c r="B2079" i="144"/>
  <c r="B2080" i="144"/>
  <c r="B2081" i="144"/>
  <c r="B2082" i="144"/>
  <c r="B2083" i="144"/>
  <c r="B2084" i="144"/>
  <c r="B2085" i="144"/>
  <c r="N2085" i="144" s="1"/>
  <c r="O2085" i="144" s="1"/>
  <c r="B2086" i="144"/>
  <c r="B2087" i="144"/>
  <c r="B2088" i="144"/>
  <c r="B2089" i="144"/>
  <c r="B2090" i="144"/>
  <c r="B2091" i="144"/>
  <c r="B2092" i="144"/>
  <c r="B2093" i="144"/>
  <c r="N2093" i="144" s="1"/>
  <c r="O2093" i="144" s="1"/>
  <c r="B2094" i="144"/>
  <c r="B2095" i="144"/>
  <c r="B2096" i="144"/>
  <c r="B2097" i="144"/>
  <c r="B2098" i="144"/>
  <c r="B2099" i="144"/>
  <c r="B2100" i="144"/>
  <c r="B2101" i="144"/>
  <c r="N2101" i="144" s="1"/>
  <c r="O2101" i="144" s="1"/>
  <c r="B2102" i="144"/>
  <c r="B2103" i="144"/>
  <c r="B2104" i="144"/>
  <c r="B2105" i="144"/>
  <c r="B2106" i="144"/>
  <c r="B2107" i="144"/>
  <c r="B2108" i="144"/>
  <c r="B2109" i="144"/>
  <c r="N2109" i="144" s="1"/>
  <c r="O2109" i="144" s="1"/>
  <c r="B2110" i="144"/>
  <c r="B2111" i="144"/>
  <c r="B2112" i="144"/>
  <c r="B2113" i="144"/>
  <c r="B2114" i="144"/>
  <c r="B2115" i="144"/>
  <c r="B2116" i="144"/>
  <c r="B2117" i="144"/>
  <c r="N2117" i="144" s="1"/>
  <c r="O2117" i="144" s="1"/>
  <c r="B2118" i="144"/>
  <c r="B2119" i="144"/>
  <c r="B2120" i="144"/>
  <c r="B2121" i="144"/>
  <c r="B2122" i="144"/>
  <c r="B2123" i="144"/>
  <c r="B2124" i="144"/>
  <c r="B2125" i="144"/>
  <c r="N2125" i="144" s="1"/>
  <c r="O2125" i="144" s="1"/>
  <c r="B2126" i="144"/>
  <c r="B2127" i="144"/>
  <c r="B2128" i="144"/>
  <c r="B2129" i="144"/>
  <c r="B2130" i="144"/>
  <c r="B2131" i="144"/>
  <c r="B2132" i="144"/>
  <c r="B2133" i="144"/>
  <c r="N2133" i="144" s="1"/>
  <c r="O2133" i="144" s="1"/>
  <c r="B2134" i="144"/>
  <c r="B2135" i="144"/>
  <c r="B2136" i="144"/>
  <c r="B2137" i="144"/>
  <c r="B2138" i="144"/>
  <c r="B2139" i="144"/>
  <c r="B2140" i="144"/>
  <c r="B2141" i="144"/>
  <c r="B2142" i="144"/>
  <c r="B2143" i="144"/>
  <c r="B2144" i="144"/>
  <c r="B2145" i="144"/>
  <c r="B2146" i="144"/>
  <c r="B2147" i="144"/>
  <c r="B2148" i="144"/>
  <c r="B2149" i="144"/>
  <c r="N2149" i="144" s="1"/>
  <c r="O2149" i="144" s="1"/>
  <c r="B2150" i="144"/>
  <c r="B2151" i="144"/>
  <c r="B2152" i="144"/>
  <c r="B2153" i="144"/>
  <c r="B2154" i="144"/>
  <c r="B2155" i="144"/>
  <c r="B2156" i="144"/>
  <c r="B2157" i="144"/>
  <c r="B2158" i="144"/>
  <c r="B2159" i="144"/>
  <c r="B2160" i="144"/>
  <c r="B2161" i="144"/>
  <c r="B2162" i="144"/>
  <c r="B2163" i="144"/>
  <c r="B2164" i="144"/>
  <c r="B2165" i="144"/>
  <c r="N2165" i="144" s="1"/>
  <c r="O2165" i="144" s="1"/>
  <c r="B2166" i="144"/>
  <c r="B2167" i="144"/>
  <c r="B2168" i="144"/>
  <c r="B2169" i="144"/>
  <c r="B2170" i="144"/>
  <c r="B2171" i="144"/>
  <c r="B2172" i="144"/>
  <c r="B2173" i="144"/>
  <c r="N2173" i="144" s="1"/>
  <c r="O2173" i="144" s="1"/>
  <c r="B2174" i="144"/>
  <c r="B2175" i="144"/>
  <c r="B2176" i="144"/>
  <c r="B2177" i="144"/>
  <c r="B2178" i="144"/>
  <c r="B2179" i="144"/>
  <c r="B2180" i="144"/>
  <c r="B2181" i="144"/>
  <c r="N2181" i="144" s="1"/>
  <c r="O2181" i="144" s="1"/>
  <c r="B2182" i="144"/>
  <c r="B2183" i="144"/>
  <c r="B2184" i="144"/>
  <c r="B2185" i="144"/>
  <c r="B2186" i="144"/>
  <c r="B2187" i="144"/>
  <c r="B2188" i="144"/>
  <c r="B2189" i="144"/>
  <c r="N2189" i="144" s="1"/>
  <c r="O2189" i="144" s="1"/>
  <c r="B2190" i="144"/>
  <c r="B2191" i="144"/>
  <c r="B2192" i="144"/>
  <c r="B2193" i="144"/>
  <c r="B2194" i="144"/>
  <c r="B2195" i="144"/>
  <c r="B2196" i="144"/>
  <c r="B2197" i="144"/>
  <c r="N2197" i="144" s="1"/>
  <c r="O2197" i="144" s="1"/>
  <c r="B2198" i="144"/>
  <c r="B2199" i="144"/>
  <c r="B2200" i="144"/>
  <c r="B2201" i="144"/>
  <c r="B2202" i="144"/>
  <c r="B2203" i="144"/>
  <c r="B2204" i="144"/>
  <c r="B2205" i="144"/>
  <c r="N2205" i="144" s="1"/>
  <c r="O2205" i="144" s="1"/>
  <c r="B2206" i="144"/>
  <c r="B2207" i="144"/>
  <c r="B2208" i="144"/>
  <c r="B2209" i="144"/>
  <c r="B2210" i="144"/>
  <c r="B2211" i="144"/>
  <c r="B2212" i="144"/>
  <c r="B2213" i="144"/>
  <c r="N2213" i="144" s="1"/>
  <c r="O2213" i="144" s="1"/>
  <c r="B2214" i="144"/>
  <c r="B2215" i="144"/>
  <c r="B2216" i="144"/>
  <c r="B2217" i="144"/>
  <c r="B2218" i="144"/>
  <c r="B2219" i="144"/>
  <c r="B2220" i="144"/>
  <c r="B2221" i="144"/>
  <c r="N2221" i="144" s="1"/>
  <c r="O2221" i="144" s="1"/>
  <c r="B2222" i="144"/>
  <c r="B2223" i="144"/>
  <c r="B2224" i="144"/>
  <c r="B2225" i="144"/>
  <c r="B2226" i="144"/>
  <c r="B2227" i="144"/>
  <c r="B2228" i="144"/>
  <c r="B2229" i="144"/>
  <c r="N2229" i="144" s="1"/>
  <c r="O2229" i="144" s="1"/>
  <c r="B2230" i="144"/>
  <c r="B2231" i="144"/>
  <c r="B2232" i="144"/>
  <c r="B2233" i="144"/>
  <c r="B2234" i="144"/>
  <c r="B2235" i="144"/>
  <c r="B2236" i="144"/>
  <c r="B2237" i="144"/>
  <c r="B2238" i="144"/>
  <c r="B2239" i="144"/>
  <c r="B2240" i="144"/>
  <c r="B2241" i="144"/>
  <c r="B2242" i="144"/>
  <c r="B2243" i="144"/>
  <c r="B2244" i="144"/>
  <c r="B2245" i="144"/>
  <c r="N2245" i="144" s="1"/>
  <c r="O2245" i="144" s="1"/>
  <c r="B2246" i="144"/>
  <c r="B2247" i="144"/>
  <c r="B2248" i="144"/>
  <c r="B2249" i="144"/>
  <c r="B2250" i="144"/>
  <c r="B2251" i="144"/>
  <c r="B2252" i="144"/>
  <c r="B2253" i="144"/>
  <c r="N2253" i="144" s="1"/>
  <c r="O2253" i="144" s="1"/>
  <c r="B2254" i="144"/>
  <c r="B2255" i="144"/>
  <c r="B2256" i="144"/>
  <c r="B2257" i="144"/>
  <c r="B2258" i="144"/>
  <c r="B2259" i="144"/>
  <c r="B2260" i="144"/>
  <c r="B2261" i="144"/>
  <c r="B2262" i="144"/>
  <c r="B2263" i="144"/>
  <c r="B2264" i="144"/>
  <c r="B2265" i="144"/>
  <c r="B2266" i="144"/>
  <c r="B2267" i="144"/>
  <c r="B2268" i="144"/>
  <c r="B2269" i="144"/>
  <c r="B2270" i="144"/>
  <c r="B2271" i="144"/>
  <c r="B2272" i="144"/>
  <c r="B2273" i="144"/>
  <c r="B2274" i="144"/>
  <c r="B2275" i="144"/>
  <c r="B2276" i="144"/>
  <c r="B2277" i="144"/>
  <c r="N2277" i="144" s="1"/>
  <c r="O2277" i="144" s="1"/>
  <c r="B2278" i="144"/>
  <c r="B2279" i="144"/>
  <c r="B2280" i="144"/>
  <c r="B2281" i="144"/>
  <c r="B2282" i="144"/>
  <c r="B2283" i="144"/>
  <c r="B2284" i="144"/>
  <c r="B2285" i="144"/>
  <c r="N2285" i="144" s="1"/>
  <c r="O2285" i="144" s="1"/>
  <c r="B2286" i="144"/>
  <c r="B2287" i="144"/>
  <c r="B2288" i="144"/>
  <c r="B2289" i="144"/>
  <c r="B2290" i="144"/>
  <c r="B2291" i="144"/>
  <c r="B2292" i="144"/>
  <c r="B2293" i="144"/>
  <c r="N2293" i="144" s="1"/>
  <c r="O2293" i="144" s="1"/>
  <c r="B2294" i="144"/>
  <c r="B2295" i="144"/>
  <c r="B2296" i="144"/>
  <c r="B2297" i="144"/>
  <c r="B2298" i="144"/>
  <c r="B2299" i="144"/>
  <c r="B2300" i="144"/>
  <c r="B2301" i="144"/>
  <c r="N2301" i="144" s="1"/>
  <c r="O2301" i="144" s="1"/>
  <c r="B2302" i="144"/>
  <c r="B2303" i="144"/>
  <c r="B2304" i="144"/>
  <c r="B2305" i="144"/>
  <c r="B2306" i="144"/>
  <c r="B2307" i="144"/>
  <c r="B2308" i="144"/>
  <c r="B2309" i="144"/>
  <c r="N2309" i="144" s="1"/>
  <c r="O2309" i="144" s="1"/>
  <c r="B2310" i="144"/>
  <c r="B2311" i="144"/>
  <c r="B2312" i="144"/>
  <c r="B2313" i="144"/>
  <c r="B2314" i="144"/>
  <c r="B2315" i="144"/>
  <c r="B2316" i="144"/>
  <c r="B2317" i="144"/>
  <c r="N2317" i="144" s="1"/>
  <c r="O2317" i="144" s="1"/>
  <c r="B2318" i="144"/>
  <c r="B2319" i="144"/>
  <c r="B2320" i="144"/>
  <c r="B2321" i="144"/>
  <c r="B2322" i="144"/>
  <c r="B2323" i="144"/>
  <c r="B2324" i="144"/>
  <c r="B2325" i="144"/>
  <c r="B2326" i="144"/>
  <c r="B2327" i="144"/>
  <c r="B2328" i="144"/>
  <c r="B2329" i="144"/>
  <c r="B2330" i="144"/>
  <c r="B2331" i="144"/>
  <c r="B2332" i="144"/>
  <c r="B2333" i="144"/>
  <c r="B2334" i="144"/>
  <c r="B2335" i="144"/>
  <c r="B2336" i="144"/>
  <c r="B2337" i="144"/>
  <c r="B2338" i="144"/>
  <c r="B2339" i="144"/>
  <c r="B2340" i="144"/>
  <c r="B2341" i="144"/>
  <c r="N2341" i="144" s="1"/>
  <c r="O2341" i="144" s="1"/>
  <c r="B2342" i="144"/>
  <c r="B2343" i="144"/>
  <c r="B2344" i="144"/>
  <c r="B2345" i="144"/>
  <c r="B2346" i="144"/>
  <c r="B2347" i="144"/>
  <c r="B2348" i="144"/>
  <c r="B2349" i="144"/>
  <c r="N2349" i="144" s="1"/>
  <c r="O2349" i="144" s="1"/>
  <c r="B2350" i="144"/>
  <c r="B2351" i="144"/>
  <c r="B2352" i="144"/>
  <c r="B2353" i="144"/>
  <c r="B2354" i="144"/>
  <c r="B2355" i="144"/>
  <c r="B2356" i="144"/>
  <c r="B2357" i="144"/>
  <c r="B2358" i="144"/>
  <c r="B2359" i="144"/>
  <c r="B2360" i="144"/>
  <c r="B2361" i="144"/>
  <c r="B2362" i="144"/>
  <c r="B2363" i="144"/>
  <c r="B2364" i="144"/>
  <c r="B2365" i="144"/>
  <c r="N2365" i="144" s="1"/>
  <c r="O2365" i="144" s="1"/>
  <c r="B2366" i="144"/>
  <c r="B2367" i="144"/>
  <c r="B2368" i="144"/>
  <c r="B2369" i="144"/>
  <c r="B2370" i="144"/>
  <c r="B2371" i="144"/>
  <c r="B2372" i="144"/>
  <c r="B2373" i="144"/>
  <c r="N2373" i="144" s="1"/>
  <c r="O2373" i="144" s="1"/>
  <c r="B2374" i="144"/>
  <c r="B2375" i="144"/>
  <c r="B2376" i="144"/>
  <c r="B2377" i="144"/>
  <c r="B2378" i="144"/>
  <c r="B2379" i="144"/>
  <c r="B2380" i="144"/>
  <c r="B2381" i="144"/>
  <c r="N2381" i="144" s="1"/>
  <c r="O2381" i="144" s="1"/>
  <c r="B2382" i="144"/>
  <c r="B2383" i="144"/>
  <c r="B2384" i="144"/>
  <c r="B2385" i="144"/>
  <c r="B2386" i="144"/>
  <c r="B2387" i="144"/>
  <c r="B2388" i="144"/>
  <c r="B2389" i="144"/>
  <c r="B2390" i="144"/>
  <c r="B2391" i="144"/>
  <c r="B2392" i="144"/>
  <c r="B2393" i="144"/>
  <c r="B2394" i="144"/>
  <c r="B2395" i="144"/>
  <c r="B2396" i="144"/>
  <c r="B2397" i="144"/>
  <c r="N2397" i="144" s="1"/>
  <c r="O2397" i="144" s="1"/>
  <c r="B2398" i="144"/>
  <c r="B2399" i="144"/>
  <c r="B2400" i="144"/>
  <c r="B2401" i="144"/>
  <c r="B2402" i="144"/>
  <c r="B2403" i="144"/>
  <c r="B2404" i="144"/>
  <c r="B2405" i="144"/>
  <c r="N2405" i="144" s="1"/>
  <c r="O2405" i="144" s="1"/>
  <c r="B2406" i="144"/>
  <c r="B2407" i="144"/>
  <c r="B2408" i="144"/>
  <c r="B2409" i="144"/>
  <c r="B2410" i="144"/>
  <c r="B2411" i="144"/>
  <c r="B2412" i="144"/>
  <c r="B2413" i="144"/>
  <c r="N2413" i="144" s="1"/>
  <c r="O2413" i="144" s="1"/>
  <c r="B2414" i="144"/>
  <c r="B2415" i="144"/>
  <c r="B2416" i="144"/>
  <c r="B2417" i="144"/>
  <c r="B2418" i="144"/>
  <c r="B2419" i="144"/>
  <c r="B2420" i="144"/>
  <c r="B2421" i="144"/>
  <c r="N2421" i="144" s="1"/>
  <c r="O2421" i="144" s="1"/>
  <c r="B2422" i="144"/>
  <c r="B2423" i="144"/>
  <c r="B2424" i="144"/>
  <c r="B2425" i="144"/>
  <c r="B2426" i="144"/>
  <c r="B2427" i="144"/>
  <c r="B2428" i="144"/>
  <c r="B2429" i="144"/>
  <c r="N2429" i="144" s="1"/>
  <c r="O2429" i="144" s="1"/>
  <c r="B2430" i="144"/>
  <c r="B2431" i="144"/>
  <c r="B2432" i="144"/>
  <c r="B2433" i="144"/>
  <c r="B2434" i="144"/>
  <c r="B2435" i="144"/>
  <c r="B2436" i="144"/>
  <c r="B2437" i="144"/>
  <c r="N2437" i="144" s="1"/>
  <c r="O2437" i="144" s="1"/>
  <c r="B2438" i="144"/>
  <c r="B2439" i="144"/>
  <c r="B2440" i="144"/>
  <c r="B2441" i="144"/>
  <c r="B2442" i="144"/>
  <c r="B2443" i="144"/>
  <c r="B2444" i="144"/>
  <c r="B2445" i="144"/>
  <c r="N2445" i="144" s="1"/>
  <c r="O2445" i="144" s="1"/>
  <c r="B2446" i="144"/>
  <c r="B2447" i="144"/>
  <c r="B2448" i="144"/>
  <c r="B2449" i="144"/>
  <c r="B2450" i="144"/>
  <c r="B2451" i="144"/>
  <c r="B2452" i="144"/>
  <c r="B2453" i="144"/>
  <c r="N2453" i="144" s="1"/>
  <c r="O2453" i="144" s="1"/>
  <c r="B2454" i="144"/>
  <c r="B2455" i="144"/>
  <c r="B2456" i="144"/>
  <c r="B2457" i="144"/>
  <c r="B2458" i="144"/>
  <c r="B2459" i="144"/>
  <c r="B2460" i="144"/>
  <c r="B2461" i="144"/>
  <c r="N2461" i="144" s="1"/>
  <c r="O2461" i="144" s="1"/>
  <c r="B2462" i="144"/>
  <c r="B2463" i="144"/>
  <c r="B2464" i="144"/>
  <c r="B2465" i="144"/>
  <c r="B2466" i="144"/>
  <c r="B2467" i="144"/>
  <c r="B2468" i="144"/>
  <c r="B2469" i="144"/>
  <c r="N2469" i="144" s="1"/>
  <c r="O2469" i="144" s="1"/>
  <c r="B2470" i="144"/>
  <c r="B2471" i="144"/>
  <c r="B2472" i="144"/>
  <c r="B2473" i="144"/>
  <c r="B2474" i="144"/>
  <c r="B2475" i="144"/>
  <c r="B2476" i="144"/>
  <c r="B2477" i="144"/>
  <c r="N2477" i="144" s="1"/>
  <c r="O2477" i="144" s="1"/>
  <c r="B2478" i="144"/>
  <c r="B2479" i="144"/>
  <c r="B2480" i="144"/>
  <c r="B2481" i="144"/>
  <c r="B2482" i="144"/>
  <c r="B2483" i="144"/>
  <c r="B2484" i="144"/>
  <c r="B2485" i="144"/>
  <c r="N2485" i="144" s="1"/>
  <c r="O2485" i="144" s="1"/>
  <c r="B2486" i="144"/>
  <c r="B2487" i="144"/>
  <c r="B2488" i="144"/>
  <c r="B2489" i="144"/>
  <c r="B2490" i="144"/>
  <c r="B2491" i="144"/>
  <c r="B2492" i="144"/>
  <c r="B2493" i="144"/>
  <c r="N2493" i="144" s="1"/>
  <c r="O2493" i="144" s="1"/>
  <c r="B2494" i="144"/>
  <c r="B2495" i="144"/>
  <c r="B2496" i="144"/>
  <c r="B2497" i="144"/>
  <c r="B2498" i="144"/>
  <c r="B2499" i="144"/>
  <c r="B2500" i="144"/>
  <c r="B2501" i="144"/>
  <c r="B2502" i="144"/>
  <c r="B2503" i="144"/>
  <c r="B2504" i="144"/>
  <c r="B2505" i="144"/>
  <c r="B2506" i="144"/>
  <c r="B2507" i="144"/>
  <c r="B2508" i="144"/>
  <c r="B2509" i="144"/>
  <c r="N2509" i="144" s="1"/>
  <c r="O2509" i="144" s="1"/>
  <c r="B2510" i="144"/>
  <c r="B2511" i="144"/>
  <c r="B2512" i="144"/>
  <c r="B2513" i="144"/>
  <c r="B2514" i="144"/>
  <c r="B2515" i="144"/>
  <c r="B2516" i="144"/>
  <c r="B2517" i="144"/>
  <c r="B2518" i="144"/>
  <c r="B2519" i="144"/>
  <c r="B2520" i="144"/>
  <c r="B2521" i="144"/>
  <c r="B2522" i="144"/>
  <c r="B2523" i="144"/>
  <c r="B2524" i="144"/>
  <c r="B2525" i="144"/>
  <c r="N2525" i="144" s="1"/>
  <c r="O2525" i="144" s="1"/>
  <c r="B2526" i="144"/>
  <c r="B2527" i="144"/>
  <c r="B2528" i="144"/>
  <c r="B2529" i="144"/>
  <c r="B2530" i="144"/>
  <c r="B2531" i="144"/>
  <c r="B2532" i="144"/>
  <c r="B2533" i="144"/>
  <c r="N2533" i="144" s="1"/>
  <c r="O2533" i="144" s="1"/>
  <c r="B2534" i="144"/>
  <c r="B2535" i="144"/>
  <c r="B2536" i="144"/>
  <c r="B2537" i="144"/>
  <c r="B2538" i="144"/>
  <c r="B2539" i="144"/>
  <c r="B2540" i="144"/>
  <c r="B2541" i="144"/>
  <c r="B2542" i="144"/>
  <c r="B2543" i="144"/>
  <c r="B2544" i="144"/>
  <c r="B2545" i="144"/>
  <c r="B2546" i="144"/>
  <c r="B2547" i="144"/>
  <c r="B2548" i="144"/>
  <c r="B2549" i="144"/>
  <c r="N2549" i="144" s="1"/>
  <c r="O2549" i="144" s="1"/>
  <c r="B2550" i="144"/>
  <c r="B2551" i="144"/>
  <c r="B2552" i="144"/>
  <c r="B2553" i="144"/>
  <c r="B2554" i="144"/>
  <c r="B2555" i="144"/>
  <c r="B2556" i="144"/>
  <c r="B2557" i="144"/>
  <c r="N2557" i="144" s="1"/>
  <c r="O2557" i="144" s="1"/>
  <c r="B2558" i="144"/>
  <c r="B2559" i="144"/>
  <c r="B2560" i="144"/>
  <c r="B2561" i="144"/>
  <c r="B2562" i="144"/>
  <c r="B2563" i="144"/>
  <c r="B2564" i="144"/>
  <c r="B2565" i="144"/>
  <c r="B2566" i="144"/>
  <c r="B2567" i="144"/>
  <c r="B2568" i="144"/>
  <c r="B2569" i="144"/>
  <c r="B2570" i="144"/>
  <c r="B2571" i="144"/>
  <c r="B2572" i="144"/>
  <c r="B2573" i="144"/>
  <c r="N2573" i="144" s="1"/>
  <c r="O2573" i="144" s="1"/>
  <c r="B2574" i="144"/>
  <c r="B2575" i="144"/>
  <c r="B2576" i="144"/>
  <c r="B2577" i="144"/>
  <c r="B2578" i="144"/>
  <c r="B2579" i="144"/>
  <c r="B2580" i="144"/>
  <c r="B2581" i="144"/>
  <c r="N2581" i="144" s="1"/>
  <c r="O2581" i="144" s="1"/>
  <c r="B2582" i="144"/>
  <c r="B2583" i="144"/>
  <c r="B2584" i="144"/>
  <c r="B2585" i="144"/>
  <c r="B2586" i="144"/>
  <c r="B2587" i="144"/>
  <c r="B2588" i="144"/>
  <c r="B2589" i="144"/>
  <c r="B2590" i="144"/>
  <c r="B2591" i="144"/>
  <c r="B2592" i="144"/>
  <c r="B2593" i="144"/>
  <c r="B2594" i="144"/>
  <c r="B2595" i="144"/>
  <c r="B2596" i="144"/>
  <c r="B2597" i="144"/>
  <c r="N2597" i="144" s="1"/>
  <c r="O2597" i="144" s="1"/>
  <c r="B2598" i="144"/>
  <c r="B2599" i="144"/>
  <c r="B2600" i="144"/>
  <c r="B2601" i="144"/>
  <c r="B2602" i="144"/>
  <c r="B2603" i="144"/>
  <c r="B2604" i="144"/>
  <c r="B2605" i="144"/>
  <c r="N2605" i="144" s="1"/>
  <c r="O2605" i="144" s="1"/>
  <c r="B2606" i="144"/>
  <c r="B2607" i="144"/>
  <c r="B2608" i="144"/>
  <c r="B2609" i="144"/>
  <c r="B2610" i="144"/>
  <c r="B2611" i="144"/>
  <c r="B2612" i="144"/>
  <c r="B2613" i="144"/>
  <c r="N2613" i="144" s="1"/>
  <c r="O2613" i="144" s="1"/>
  <c r="B2614" i="144"/>
  <c r="B2615" i="144"/>
  <c r="B2616" i="144"/>
  <c r="B2617" i="144"/>
  <c r="B2618" i="144"/>
  <c r="B2619" i="144"/>
  <c r="B2620" i="144"/>
  <c r="B2621" i="144"/>
  <c r="B2622" i="144"/>
  <c r="B2623" i="144"/>
  <c r="B2624" i="144"/>
  <c r="B2625" i="144"/>
  <c r="B2626" i="144"/>
  <c r="B2627" i="144"/>
  <c r="B2628" i="144"/>
  <c r="B2629" i="144"/>
  <c r="N2629" i="144" s="1"/>
  <c r="O2629" i="144" s="1"/>
  <c r="B2630" i="144"/>
  <c r="B2631" i="144"/>
  <c r="B2632" i="144"/>
  <c r="B2633" i="144"/>
  <c r="B2634" i="144"/>
  <c r="B2635" i="144"/>
  <c r="B2636" i="144"/>
  <c r="B2637" i="144"/>
  <c r="N2637" i="144" s="1"/>
  <c r="O2637" i="144" s="1"/>
  <c r="B2638" i="144"/>
  <c r="B2639" i="144"/>
  <c r="B2640" i="144"/>
  <c r="B2641" i="144"/>
  <c r="B2642" i="144"/>
  <c r="B2643" i="144"/>
  <c r="B2644" i="144"/>
  <c r="B2645" i="144"/>
  <c r="N2645" i="144" s="1"/>
  <c r="O2645" i="144" s="1"/>
  <c r="B2646" i="144"/>
  <c r="B2647" i="144"/>
  <c r="B2648" i="144"/>
  <c r="B2649" i="144"/>
  <c r="B2650" i="144"/>
  <c r="B2651" i="144"/>
  <c r="B2652" i="144"/>
  <c r="B2653" i="144"/>
  <c r="N2653" i="144" s="1"/>
  <c r="O2653" i="144" s="1"/>
  <c r="B2654" i="144"/>
  <c r="B2655" i="144"/>
  <c r="B2656" i="144"/>
  <c r="B2657" i="144"/>
  <c r="B2658" i="144"/>
  <c r="B2659" i="144"/>
  <c r="B2660" i="144"/>
  <c r="B2661" i="144"/>
  <c r="N2661" i="144" s="1"/>
  <c r="O2661" i="144" s="1"/>
  <c r="B2662" i="144"/>
  <c r="B2663" i="144"/>
  <c r="B2664" i="144"/>
  <c r="B2665" i="144"/>
  <c r="B2666" i="144"/>
  <c r="B2667" i="144"/>
  <c r="B2668" i="144"/>
  <c r="B2669" i="144"/>
  <c r="N2669" i="144" s="1"/>
  <c r="O2669" i="144" s="1"/>
  <c r="B2670" i="144"/>
  <c r="B2671" i="144"/>
  <c r="B2672" i="144"/>
  <c r="B2673" i="144"/>
  <c r="B2674" i="144"/>
  <c r="B2675" i="144"/>
  <c r="B2676" i="144"/>
  <c r="B2677" i="144"/>
  <c r="N2677" i="144" s="1"/>
  <c r="O2677" i="144" s="1"/>
  <c r="B2678" i="144"/>
  <c r="B2679" i="144"/>
  <c r="B2680" i="144"/>
  <c r="B2681" i="144"/>
  <c r="B2682" i="144"/>
  <c r="B2683" i="144"/>
  <c r="B2684" i="144"/>
  <c r="B2685" i="144"/>
  <c r="N2685" i="144" s="1"/>
  <c r="O2685" i="144" s="1"/>
  <c r="B2686" i="144"/>
  <c r="B2687" i="144"/>
  <c r="B2688" i="144"/>
  <c r="B2689" i="144"/>
  <c r="B2690" i="144"/>
  <c r="B2691" i="144"/>
  <c r="B2692" i="144"/>
  <c r="B2693" i="144"/>
  <c r="N2693" i="144" s="1"/>
  <c r="O2693" i="144" s="1"/>
  <c r="B2694" i="144"/>
  <c r="B2695" i="144"/>
  <c r="B2696" i="144"/>
  <c r="B2697" i="144"/>
  <c r="B2698" i="144"/>
  <c r="B2699" i="144"/>
  <c r="B2700" i="144"/>
  <c r="B2701" i="144"/>
  <c r="N2701" i="144" s="1"/>
  <c r="O2701" i="144" s="1"/>
  <c r="B2702" i="144"/>
  <c r="B2703" i="144"/>
  <c r="B2704" i="144"/>
  <c r="B2705" i="144"/>
  <c r="B2706" i="144"/>
  <c r="B2707" i="144"/>
  <c r="B2708" i="144"/>
  <c r="B2709" i="144"/>
  <c r="N2709" i="144" s="1"/>
  <c r="O2709" i="144" s="1"/>
  <c r="B2710" i="144"/>
  <c r="B2711" i="144"/>
  <c r="B2712" i="144"/>
  <c r="B2713" i="144"/>
  <c r="B2714" i="144"/>
  <c r="B2715" i="144"/>
  <c r="B2716" i="144"/>
  <c r="B2717" i="144"/>
  <c r="N2717" i="144" s="1"/>
  <c r="O2717" i="144" s="1"/>
  <c r="B2718" i="144"/>
  <c r="B2719" i="144"/>
  <c r="B2720" i="144"/>
  <c r="B2721" i="144"/>
  <c r="B2722" i="144"/>
  <c r="B2723" i="144"/>
  <c r="B2724" i="144"/>
  <c r="B2725" i="144"/>
  <c r="N2725" i="144" s="1"/>
  <c r="O2725" i="144" s="1"/>
  <c r="B2726" i="144"/>
  <c r="B2727" i="144"/>
  <c r="B2728" i="144"/>
  <c r="B2729" i="144"/>
  <c r="B2730" i="144"/>
  <c r="B2731" i="144"/>
  <c r="B2732" i="144"/>
  <c r="B2733" i="144"/>
  <c r="N2733" i="144" s="1"/>
  <c r="O2733" i="144" s="1"/>
  <c r="B2734" i="144"/>
  <c r="B2735" i="144"/>
  <c r="B2736" i="144"/>
  <c r="B2737" i="144"/>
  <c r="B2738" i="144"/>
  <c r="B2739" i="144"/>
  <c r="B2740" i="144"/>
  <c r="B2741" i="144"/>
  <c r="N2741" i="144" s="1"/>
  <c r="O2741" i="144" s="1"/>
  <c r="B2742" i="144"/>
  <c r="B2743" i="144"/>
  <c r="B2744" i="144"/>
  <c r="B2745" i="144"/>
  <c r="B2746" i="144"/>
  <c r="B2747" i="144"/>
  <c r="B2748" i="144"/>
  <c r="B2749" i="144"/>
  <c r="N2749" i="144" s="1"/>
  <c r="B2750" i="144"/>
  <c r="B2751" i="144"/>
  <c r="B2752" i="144"/>
  <c r="B2753" i="144"/>
  <c r="B2754" i="144"/>
  <c r="B2755" i="144"/>
  <c r="B2756" i="144"/>
  <c r="B2757" i="144"/>
  <c r="N2757" i="144" s="1"/>
  <c r="O2757" i="144" s="1"/>
  <c r="B2758" i="144"/>
  <c r="B2759" i="144"/>
  <c r="B2760" i="144"/>
  <c r="B2761" i="144"/>
  <c r="B2762" i="144"/>
  <c r="B2763" i="144"/>
  <c r="B2764" i="144"/>
  <c r="B2765" i="144"/>
  <c r="N2765" i="144" s="1"/>
  <c r="O2765" i="144" s="1"/>
  <c r="B2766" i="144"/>
  <c r="B2767" i="144"/>
  <c r="B2768" i="144"/>
  <c r="B2769" i="144"/>
  <c r="B2770" i="144"/>
  <c r="B2771" i="144"/>
  <c r="B2772" i="144"/>
  <c r="B2773" i="144"/>
  <c r="N2773" i="144" s="1"/>
  <c r="O2773" i="144" s="1"/>
  <c r="B2774" i="144"/>
  <c r="B2775" i="144"/>
  <c r="B2776" i="144"/>
  <c r="B2777" i="144"/>
  <c r="B2778" i="144"/>
  <c r="B2779" i="144"/>
  <c r="B2780" i="144"/>
  <c r="B2781" i="144"/>
  <c r="N2781" i="144" s="1"/>
  <c r="O2781" i="144" s="1"/>
  <c r="B2782" i="144"/>
  <c r="B2783" i="144"/>
  <c r="B2784" i="144"/>
  <c r="B2785" i="144"/>
  <c r="B2786" i="144"/>
  <c r="B2787" i="144"/>
  <c r="B2788" i="144"/>
  <c r="B2789" i="144"/>
  <c r="N2789" i="144" s="1"/>
  <c r="O2789" i="144" s="1"/>
  <c r="B2790" i="144"/>
  <c r="B2791" i="144"/>
  <c r="B2792" i="144"/>
  <c r="B2793" i="144"/>
  <c r="B2794" i="144"/>
  <c r="B2795" i="144"/>
  <c r="B2796" i="144"/>
  <c r="B2797" i="144"/>
  <c r="N2797" i="144" s="1"/>
  <c r="O2797" i="144" s="1"/>
  <c r="B2798" i="144"/>
  <c r="B2799" i="144"/>
  <c r="B2800" i="144"/>
  <c r="B2801" i="144"/>
  <c r="B2802" i="144"/>
  <c r="B2803" i="144"/>
  <c r="B2804" i="144"/>
  <c r="B2805" i="144"/>
  <c r="N2805" i="144" s="1"/>
  <c r="O2805" i="144" s="1"/>
  <c r="B2806" i="144"/>
  <c r="B2807" i="144"/>
  <c r="B2808" i="144"/>
  <c r="B2809" i="144"/>
  <c r="B2810" i="144"/>
  <c r="B2811" i="144"/>
  <c r="B2812" i="144"/>
  <c r="B2813" i="144"/>
  <c r="N2813" i="144" s="1"/>
  <c r="B2814" i="144"/>
  <c r="B2815" i="144"/>
  <c r="B2816" i="144"/>
  <c r="B2817" i="144"/>
  <c r="B2818" i="144"/>
  <c r="B2819" i="144"/>
  <c r="B2820" i="144"/>
  <c r="B2821" i="144"/>
  <c r="N2821" i="144" s="1"/>
  <c r="O2821" i="144" s="1"/>
  <c r="B2822" i="144"/>
  <c r="B2823" i="144"/>
  <c r="B2824" i="144"/>
  <c r="B2825" i="144"/>
  <c r="B2826" i="144"/>
  <c r="B2827" i="144"/>
  <c r="B2828" i="144"/>
  <c r="B2829" i="144"/>
  <c r="N2829" i="144" s="1"/>
  <c r="O2829" i="144" s="1"/>
  <c r="B2830" i="144"/>
  <c r="B2831" i="144"/>
  <c r="B2832" i="144"/>
  <c r="B2833" i="144"/>
  <c r="B2834" i="144"/>
  <c r="B2835" i="144"/>
  <c r="B2836" i="144"/>
  <c r="B2837" i="144"/>
  <c r="N2837" i="144" s="1"/>
  <c r="O2837" i="144" s="1"/>
  <c r="B2838" i="144"/>
  <c r="B2839" i="144"/>
  <c r="B2840" i="144"/>
  <c r="B2841" i="144"/>
  <c r="B2842" i="144"/>
  <c r="B2843" i="144"/>
  <c r="B2844" i="144"/>
  <c r="B2845" i="144"/>
  <c r="N2845" i="144" s="1"/>
  <c r="O2845" i="144" s="1"/>
  <c r="B2846" i="144"/>
  <c r="B2847" i="144"/>
  <c r="B2848" i="144"/>
  <c r="B2849" i="144"/>
  <c r="B2850" i="144"/>
  <c r="B2851" i="144"/>
  <c r="B2852" i="144"/>
  <c r="B2853" i="144"/>
  <c r="N2853" i="144" s="1"/>
  <c r="O2853" i="144" s="1"/>
  <c r="B2854" i="144"/>
  <c r="B2855" i="144"/>
  <c r="B2856" i="144"/>
  <c r="B2857" i="144"/>
  <c r="B2858" i="144"/>
  <c r="B2859" i="144"/>
  <c r="B2860" i="144"/>
  <c r="B2861" i="144"/>
  <c r="N2861" i="144" s="1"/>
  <c r="O2861" i="144" s="1"/>
  <c r="B2862" i="144"/>
  <c r="B2863" i="144"/>
  <c r="B2864" i="144"/>
  <c r="B2865" i="144"/>
  <c r="B2866" i="144"/>
  <c r="B2867" i="144"/>
  <c r="B2868" i="144"/>
  <c r="B2869" i="144"/>
  <c r="N2869" i="144" s="1"/>
  <c r="O2869" i="144" s="1"/>
  <c r="B2870" i="144"/>
  <c r="B2871" i="144"/>
  <c r="B2872" i="144"/>
  <c r="B2873" i="144"/>
  <c r="B2874" i="144"/>
  <c r="B2875" i="144"/>
  <c r="B2876" i="144"/>
  <c r="B2877" i="144"/>
  <c r="N2877" i="144" s="1"/>
  <c r="B2878" i="144"/>
  <c r="B2879" i="144"/>
  <c r="B2880" i="144"/>
  <c r="B2881" i="144"/>
  <c r="B2882" i="144"/>
  <c r="B2883" i="144"/>
  <c r="B2884" i="144"/>
  <c r="B2885" i="144"/>
  <c r="N2885" i="144" s="1"/>
  <c r="O2885" i="144" s="1"/>
  <c r="B2886" i="144"/>
  <c r="B2887" i="144"/>
  <c r="B2888" i="144"/>
  <c r="B2889" i="144"/>
  <c r="B2890" i="144"/>
  <c r="B2891" i="144"/>
  <c r="B2892" i="144"/>
  <c r="B2893" i="144"/>
  <c r="N2893" i="144" s="1"/>
  <c r="B2894" i="144"/>
  <c r="B2895" i="144"/>
  <c r="B2896" i="144"/>
  <c r="B2897" i="144"/>
  <c r="B2898" i="144"/>
  <c r="B2899" i="144"/>
  <c r="B2900" i="144"/>
  <c r="B2901" i="144"/>
  <c r="N2901" i="144" s="1"/>
  <c r="O2901" i="144" s="1"/>
  <c r="B2902" i="144"/>
  <c r="B2903" i="144"/>
  <c r="B2904" i="144"/>
  <c r="B2905" i="144"/>
  <c r="B2906" i="144"/>
  <c r="B2907" i="144"/>
  <c r="B2908" i="144"/>
  <c r="B2909" i="144"/>
  <c r="N2909" i="144" s="1"/>
  <c r="O2909" i="144" s="1"/>
  <c r="B2910" i="144"/>
  <c r="B2911" i="144"/>
  <c r="B2912" i="144"/>
  <c r="B2913" i="144"/>
  <c r="B2914" i="144"/>
  <c r="B2915" i="144"/>
  <c r="B2916" i="144"/>
  <c r="B2917" i="144"/>
  <c r="N2917" i="144" s="1"/>
  <c r="O2917" i="144" s="1"/>
  <c r="B2918" i="144"/>
  <c r="B2919" i="144"/>
  <c r="B2920" i="144"/>
  <c r="B2921" i="144"/>
  <c r="B2922" i="144"/>
  <c r="B2923" i="144"/>
  <c r="B2924" i="144"/>
  <c r="B2925" i="144"/>
  <c r="N2925" i="144" s="1"/>
  <c r="O2925" i="144" s="1"/>
  <c r="B2926" i="144"/>
  <c r="B2927" i="144"/>
  <c r="B2928" i="144"/>
  <c r="B2929" i="144"/>
  <c r="B2930" i="144"/>
  <c r="B2931" i="144"/>
  <c r="B2932" i="144"/>
  <c r="B2933" i="144"/>
  <c r="N2933" i="144" s="1"/>
  <c r="O2933" i="144" s="1"/>
  <c r="B2934" i="144"/>
  <c r="B2935" i="144"/>
  <c r="B2936" i="144"/>
  <c r="B2937" i="144"/>
  <c r="B2938" i="144"/>
  <c r="B2939" i="144"/>
  <c r="B2940" i="144"/>
  <c r="B2941" i="144"/>
  <c r="N2941" i="144" s="1"/>
  <c r="O2941" i="144" s="1"/>
  <c r="B2942" i="144"/>
  <c r="B2943" i="144"/>
  <c r="B2944" i="144"/>
  <c r="B2945" i="144"/>
  <c r="B2946" i="144"/>
  <c r="B2947" i="144"/>
  <c r="B2948" i="144"/>
  <c r="B2949" i="144"/>
  <c r="N2949" i="144" s="1"/>
  <c r="O2949" i="144" s="1"/>
  <c r="B2950" i="144"/>
  <c r="B2951" i="144"/>
  <c r="B2952" i="144"/>
  <c r="B2953" i="144"/>
  <c r="B2954" i="144"/>
  <c r="B2955" i="144"/>
  <c r="B2956" i="144"/>
  <c r="B2957" i="144"/>
  <c r="N2957" i="144" s="1"/>
  <c r="O2957" i="144" s="1"/>
  <c r="B2958" i="144"/>
  <c r="B2959" i="144"/>
  <c r="B2960" i="144"/>
  <c r="B2961" i="144"/>
  <c r="B2962" i="144"/>
  <c r="B2963" i="144"/>
  <c r="B2964" i="144"/>
  <c r="B2965" i="144"/>
  <c r="N2965" i="144" s="1"/>
  <c r="O2965" i="144" s="1"/>
  <c r="B2966" i="144"/>
  <c r="B2967" i="144"/>
  <c r="B2968" i="144"/>
  <c r="B2969" i="144"/>
  <c r="B2970" i="144"/>
  <c r="B2971" i="144"/>
  <c r="B2972" i="144"/>
  <c r="B2973" i="144"/>
  <c r="B2974" i="144"/>
  <c r="B2975" i="144"/>
  <c r="B2976" i="144"/>
  <c r="B2977" i="144"/>
  <c r="B2978" i="144"/>
  <c r="B2979" i="144"/>
  <c r="B2980" i="144"/>
  <c r="B2981" i="144"/>
  <c r="B2982" i="144"/>
  <c r="B2983" i="144"/>
  <c r="B2984" i="144"/>
  <c r="B2985" i="144"/>
  <c r="B2986" i="144"/>
  <c r="B2987" i="144"/>
  <c r="B2988" i="144"/>
  <c r="B2989" i="144"/>
  <c r="N2989" i="144" s="1"/>
  <c r="O2989" i="144" s="1"/>
  <c r="B2990" i="144"/>
  <c r="B2991" i="144"/>
  <c r="B2992" i="144"/>
  <c r="B2993" i="144"/>
  <c r="B2994" i="144"/>
  <c r="B2995" i="144"/>
  <c r="B2996" i="144"/>
  <c r="B2997" i="144"/>
  <c r="B2998" i="144"/>
  <c r="B2999" i="144"/>
  <c r="B3000" i="144"/>
  <c r="B3001" i="144"/>
  <c r="B3002" i="144"/>
  <c r="B3003" i="144"/>
  <c r="B3004" i="144"/>
  <c r="B3005" i="144"/>
  <c r="N3005" i="144" s="1"/>
  <c r="O3005" i="144" s="1"/>
  <c r="B3006" i="144"/>
  <c r="B3007" i="144"/>
  <c r="B3008" i="144"/>
  <c r="B3009" i="144"/>
  <c r="B3010" i="144"/>
  <c r="B3011" i="144"/>
  <c r="B3012" i="144"/>
  <c r="B3013" i="144"/>
  <c r="B3014" i="144"/>
  <c r="B3015" i="144"/>
  <c r="B3016" i="144"/>
  <c r="B3017" i="144"/>
  <c r="B3018" i="144"/>
  <c r="B3019" i="144"/>
  <c r="B3020" i="144"/>
  <c r="B3021" i="144"/>
  <c r="N3021" i="144" s="1"/>
  <c r="O3021" i="144" s="1"/>
  <c r="B3022" i="144"/>
  <c r="B3023" i="144"/>
  <c r="B3024" i="144"/>
  <c r="B3025" i="144"/>
  <c r="B3026" i="144"/>
  <c r="B3027" i="144"/>
  <c r="B3028" i="144"/>
  <c r="B3029" i="144"/>
  <c r="B3030" i="144"/>
  <c r="B3031" i="144"/>
  <c r="B3032" i="144"/>
  <c r="B3033" i="144"/>
  <c r="B3034" i="144"/>
  <c r="B3035" i="144"/>
  <c r="B3036" i="144"/>
  <c r="B3037" i="144"/>
  <c r="N3037" i="144" s="1"/>
  <c r="O3037" i="144" s="1"/>
  <c r="B3038" i="144"/>
  <c r="B3039" i="144"/>
  <c r="B3040" i="144"/>
  <c r="B3041" i="144"/>
  <c r="B3042" i="144"/>
  <c r="B3043" i="144"/>
  <c r="B3044" i="144"/>
  <c r="B3045" i="144"/>
  <c r="B3046" i="144"/>
  <c r="B3047" i="144"/>
  <c r="B3048" i="144"/>
  <c r="B3049" i="144"/>
  <c r="B3050" i="144"/>
  <c r="B3051" i="144"/>
  <c r="B3052" i="144"/>
  <c r="B3053" i="144"/>
  <c r="N3053" i="144" s="1"/>
  <c r="O3053" i="144" s="1"/>
  <c r="B3054" i="144"/>
  <c r="B3055" i="144"/>
  <c r="B3056" i="144"/>
  <c r="B3057" i="144"/>
  <c r="B3058" i="144"/>
  <c r="B3059" i="144"/>
  <c r="B3060" i="144"/>
  <c r="B3061" i="144"/>
  <c r="B3062" i="144"/>
  <c r="B3063" i="144"/>
  <c r="B3064" i="144"/>
  <c r="B3065" i="144"/>
  <c r="B3066" i="144"/>
  <c r="B3067" i="144"/>
  <c r="B3068" i="144"/>
  <c r="B3069" i="144"/>
  <c r="N3069" i="144" s="1"/>
  <c r="O3069" i="144" s="1"/>
  <c r="B3070" i="144"/>
  <c r="B3071" i="144"/>
  <c r="B3072" i="144"/>
  <c r="B3073" i="144"/>
  <c r="B3074" i="144"/>
  <c r="B3075" i="144"/>
  <c r="B3076" i="144"/>
  <c r="B3077" i="144"/>
  <c r="B3078" i="144"/>
  <c r="B3079" i="144"/>
  <c r="B3080" i="144"/>
  <c r="B3081" i="144"/>
  <c r="B3082" i="144"/>
  <c r="B3083" i="144"/>
  <c r="B3084" i="144"/>
  <c r="B3085" i="144"/>
  <c r="N3085" i="144" s="1"/>
  <c r="O3085" i="144" s="1"/>
  <c r="B3086" i="144"/>
  <c r="B3087" i="144"/>
  <c r="B3088" i="144"/>
  <c r="B3089" i="144"/>
  <c r="B3090" i="144"/>
  <c r="B3091" i="144"/>
  <c r="B3092" i="144"/>
  <c r="B3093" i="144"/>
  <c r="B3094" i="144"/>
  <c r="B3095" i="144"/>
  <c r="B3096" i="144"/>
  <c r="B3097" i="144"/>
  <c r="B3098" i="144"/>
  <c r="B3099" i="144"/>
  <c r="B3100" i="144"/>
  <c r="B3101" i="144"/>
  <c r="N3101" i="144" s="1"/>
  <c r="O3101" i="144" s="1"/>
  <c r="B3102" i="144"/>
  <c r="B3103" i="144"/>
  <c r="B3104" i="144"/>
  <c r="B3105" i="144"/>
  <c r="B3106" i="144"/>
  <c r="B3107" i="144"/>
  <c r="B3108" i="144"/>
  <c r="B3109" i="144"/>
  <c r="B3110" i="144"/>
  <c r="B3111" i="144"/>
  <c r="B3112" i="144"/>
  <c r="B3113" i="144"/>
  <c r="B3114" i="144"/>
  <c r="B3115" i="144"/>
  <c r="B3116" i="144"/>
  <c r="B3117" i="144"/>
  <c r="N3117" i="144" s="1"/>
  <c r="O3117" i="144" s="1"/>
  <c r="B3118" i="144"/>
  <c r="B3119" i="144"/>
  <c r="B3120" i="144"/>
  <c r="B3121" i="144"/>
  <c r="B3122" i="144"/>
  <c r="B3123" i="144"/>
  <c r="B3124" i="144"/>
  <c r="B3125" i="144"/>
  <c r="B3126" i="144"/>
  <c r="B3127" i="144"/>
  <c r="B3128" i="144"/>
  <c r="B3129" i="144"/>
  <c r="B3130" i="144"/>
  <c r="B3131" i="144"/>
  <c r="B3132" i="144"/>
  <c r="B3133" i="144"/>
  <c r="N3133" i="144" s="1"/>
  <c r="O3133" i="144" s="1"/>
  <c r="B3134" i="144"/>
  <c r="B3135" i="144"/>
  <c r="B3136" i="144"/>
  <c r="B3137" i="144"/>
  <c r="B3138" i="144"/>
  <c r="B3139" i="144"/>
  <c r="B3140" i="144"/>
  <c r="B3141" i="144"/>
  <c r="B3142" i="144"/>
  <c r="B3143" i="144"/>
  <c r="B3144" i="144"/>
  <c r="B3145" i="144"/>
  <c r="B3146" i="144"/>
  <c r="B3147" i="144"/>
  <c r="B3148" i="144"/>
  <c r="B3149" i="144"/>
  <c r="N3149" i="144" s="1"/>
  <c r="O3149" i="144" s="1"/>
  <c r="B3150" i="144"/>
  <c r="B3151" i="144"/>
  <c r="B3152" i="144"/>
  <c r="B3153" i="144"/>
  <c r="B3154" i="144"/>
  <c r="B3155" i="144"/>
  <c r="B3156" i="144"/>
  <c r="B3157" i="144"/>
  <c r="B3158" i="144"/>
  <c r="B3159" i="144"/>
  <c r="B3160" i="144"/>
  <c r="B3161" i="144"/>
  <c r="B3162" i="144"/>
  <c r="B3163" i="144"/>
  <c r="B3164" i="144"/>
  <c r="B3165" i="144"/>
  <c r="N3165" i="144" s="1"/>
  <c r="O3165" i="144" s="1"/>
  <c r="B3166" i="144"/>
  <c r="B3167" i="144"/>
  <c r="B3168" i="144"/>
  <c r="B3169" i="144"/>
  <c r="B3170" i="144"/>
  <c r="B3171" i="144"/>
  <c r="B3172" i="144"/>
  <c r="B3173" i="144"/>
  <c r="B3174" i="144"/>
  <c r="B3175" i="144"/>
  <c r="B3176" i="144"/>
  <c r="B3177" i="144"/>
  <c r="B3178" i="144"/>
  <c r="B3179" i="144"/>
  <c r="B3180" i="144"/>
  <c r="B3181" i="144"/>
  <c r="N3181" i="144" s="1"/>
  <c r="O3181" i="144" s="1"/>
  <c r="B3182" i="144"/>
  <c r="B3183" i="144"/>
  <c r="B3184" i="144"/>
  <c r="B3185" i="144"/>
  <c r="B3186" i="144"/>
  <c r="B3187" i="144"/>
  <c r="B3188" i="144"/>
  <c r="B3189" i="144"/>
  <c r="B3190" i="144"/>
  <c r="B3191" i="144"/>
  <c r="B3192" i="144"/>
  <c r="B3193" i="144"/>
  <c r="B3194" i="144"/>
  <c r="B3195" i="144"/>
  <c r="B3196" i="144"/>
  <c r="B3197" i="144"/>
  <c r="B3198" i="144"/>
  <c r="B3199" i="144"/>
  <c r="B3200" i="144"/>
  <c r="B3201" i="144"/>
  <c r="B3202" i="144"/>
  <c r="B3203" i="144"/>
  <c r="B3204" i="144"/>
  <c r="B3205" i="144"/>
  <c r="B3206" i="144"/>
  <c r="B3207" i="144"/>
  <c r="B3208" i="144"/>
  <c r="B3209" i="144"/>
  <c r="B3210" i="144"/>
  <c r="B3211" i="144"/>
  <c r="B3212" i="144"/>
  <c r="B3213" i="144"/>
  <c r="B3214" i="144"/>
  <c r="B3215" i="144"/>
  <c r="B3216" i="144"/>
  <c r="B3217" i="144"/>
  <c r="B3218" i="144"/>
  <c r="B3219" i="144"/>
  <c r="B3220" i="144"/>
  <c r="B3221" i="144"/>
  <c r="B3222" i="144"/>
  <c r="B3223" i="144"/>
  <c r="B3224" i="144"/>
  <c r="B3225" i="144"/>
  <c r="B3226" i="144"/>
  <c r="B3227" i="144"/>
  <c r="B3228" i="144"/>
  <c r="B3229" i="144"/>
  <c r="B3230" i="144"/>
  <c r="B3231" i="144"/>
  <c r="B3232" i="144"/>
  <c r="B3233" i="144"/>
  <c r="B3234" i="144"/>
  <c r="B3235" i="144"/>
  <c r="B3236" i="144"/>
  <c r="B3237" i="144"/>
  <c r="B3238" i="144"/>
  <c r="B3239" i="144"/>
  <c r="B3240" i="144"/>
  <c r="B3241" i="144"/>
  <c r="B3242" i="144"/>
  <c r="B3243" i="144"/>
  <c r="B3244" i="144"/>
  <c r="B3245" i="144"/>
  <c r="B3246" i="144"/>
  <c r="B3247" i="144"/>
  <c r="B3248" i="144"/>
  <c r="B3249" i="144"/>
  <c r="B3250" i="144"/>
  <c r="B3251" i="144"/>
  <c r="B3252" i="144"/>
  <c r="B3253" i="144"/>
  <c r="B3254" i="144"/>
  <c r="B3255" i="144"/>
  <c r="B3256" i="144"/>
  <c r="B3257" i="144"/>
  <c r="B3258" i="144"/>
  <c r="B3259" i="144"/>
  <c r="B3260" i="144"/>
  <c r="B3261" i="144"/>
  <c r="B3262" i="144"/>
  <c r="B3263" i="144"/>
  <c r="B3264" i="144"/>
  <c r="B3265" i="144"/>
  <c r="B3266" i="144"/>
  <c r="B3267" i="144"/>
  <c r="B3268" i="144"/>
  <c r="B3269" i="144"/>
  <c r="B3270" i="144"/>
  <c r="B3271" i="144"/>
  <c r="B3272" i="144"/>
  <c r="B3273" i="144"/>
  <c r="B3274" i="144"/>
  <c r="B3275" i="144"/>
  <c r="B3276" i="144"/>
  <c r="B3277" i="144"/>
  <c r="B3278" i="144"/>
  <c r="B3279" i="144"/>
  <c r="B3280" i="144"/>
  <c r="B3281" i="144"/>
  <c r="B3282" i="144"/>
  <c r="B3283" i="144"/>
  <c r="B3284" i="144"/>
  <c r="B3285" i="144"/>
  <c r="B3286" i="144"/>
  <c r="B3287" i="144"/>
  <c r="B3288" i="144"/>
  <c r="B3289" i="144"/>
  <c r="B3290" i="144"/>
  <c r="B3291" i="144"/>
  <c r="B3292" i="144"/>
  <c r="B3293" i="144"/>
  <c r="B3294" i="144"/>
  <c r="B3295" i="144"/>
  <c r="B3296" i="144"/>
  <c r="B3297" i="144"/>
  <c r="B3298" i="144"/>
  <c r="B3299" i="144"/>
  <c r="B3300" i="144"/>
  <c r="B3301" i="144"/>
  <c r="B3302" i="144"/>
  <c r="B3303" i="144"/>
  <c r="B3304" i="144"/>
  <c r="B3305" i="144"/>
  <c r="B3306" i="144"/>
  <c r="B3307" i="144"/>
  <c r="B3308" i="144"/>
  <c r="B3309" i="144"/>
  <c r="B3310" i="144"/>
  <c r="B3311" i="144"/>
  <c r="B3312" i="144"/>
  <c r="B3313" i="144"/>
  <c r="B3314" i="144"/>
  <c r="B3315" i="144"/>
  <c r="B3316" i="144"/>
  <c r="B3317" i="144"/>
  <c r="B3318" i="144"/>
  <c r="B3319" i="144"/>
  <c r="B3320" i="144"/>
  <c r="B3321" i="144"/>
  <c r="B3322" i="144"/>
  <c r="B3323" i="144"/>
  <c r="B3324" i="144"/>
  <c r="B3325" i="144"/>
  <c r="B3326" i="144"/>
  <c r="B3327" i="144"/>
  <c r="B3328" i="144"/>
  <c r="B3329" i="144"/>
  <c r="B3330" i="144"/>
  <c r="B3331" i="144"/>
  <c r="B3332" i="144"/>
  <c r="B3333" i="144"/>
  <c r="B3334" i="144"/>
  <c r="B3335" i="144"/>
  <c r="B3336" i="144"/>
  <c r="B3337" i="144"/>
  <c r="B3338" i="144"/>
  <c r="B3339" i="144"/>
  <c r="B3340" i="144"/>
  <c r="B3341" i="144"/>
  <c r="B3342" i="144"/>
  <c r="B3343" i="144"/>
  <c r="B3344" i="144"/>
  <c r="B3345" i="144"/>
  <c r="B3346" i="144"/>
  <c r="B3347" i="144"/>
  <c r="B3348" i="144"/>
  <c r="B3349" i="144"/>
  <c r="B3350" i="144"/>
  <c r="B3351" i="144"/>
  <c r="B3352" i="144"/>
  <c r="B3353" i="144"/>
  <c r="B3354" i="144"/>
  <c r="B3355" i="144"/>
  <c r="B3356" i="144"/>
  <c r="B3357" i="144"/>
  <c r="B3358" i="144"/>
  <c r="B3359" i="144"/>
  <c r="B3360" i="144"/>
  <c r="B3361" i="144"/>
  <c r="B3362" i="144"/>
  <c r="B3363" i="144"/>
  <c r="B3364" i="144"/>
  <c r="B3365" i="144"/>
  <c r="B3366" i="144"/>
  <c r="B3367" i="144"/>
  <c r="B3368" i="144"/>
  <c r="B3369" i="144"/>
  <c r="B3370" i="144"/>
  <c r="B3371" i="144"/>
  <c r="B3372" i="144"/>
  <c r="B3373" i="144"/>
  <c r="B3374" i="144"/>
  <c r="B3375" i="144"/>
  <c r="B3376" i="144"/>
  <c r="B3377" i="144"/>
  <c r="B3378" i="144"/>
  <c r="B3379" i="144"/>
  <c r="B3380" i="144"/>
  <c r="B3381" i="144"/>
  <c r="B3382" i="144"/>
  <c r="B3383" i="144"/>
  <c r="B3384" i="144"/>
  <c r="B3385" i="144"/>
  <c r="B3386" i="144"/>
  <c r="B3387" i="144"/>
  <c r="B3388" i="144"/>
  <c r="B3389" i="144"/>
  <c r="B3390" i="144"/>
  <c r="B3391" i="144"/>
  <c r="B3392" i="144"/>
  <c r="B3393" i="144"/>
  <c r="B3394" i="144"/>
  <c r="B3395" i="144"/>
  <c r="B3396" i="144"/>
  <c r="B3397" i="144"/>
  <c r="B3398" i="144"/>
  <c r="B3399" i="144"/>
  <c r="B3400" i="144"/>
  <c r="B3401" i="144"/>
  <c r="B3402" i="144"/>
  <c r="B3403" i="144"/>
  <c r="B3404" i="144"/>
  <c r="B3405" i="144"/>
  <c r="B3406" i="144"/>
  <c r="B3407" i="144"/>
  <c r="B3408" i="144"/>
  <c r="B3409" i="144"/>
  <c r="B3410" i="144"/>
  <c r="B3411" i="144"/>
  <c r="B3412" i="144"/>
  <c r="B3413" i="144"/>
  <c r="B3414" i="144"/>
  <c r="B3415" i="144"/>
  <c r="B3416" i="144"/>
  <c r="B3417" i="144"/>
  <c r="B3418" i="144"/>
  <c r="B3419" i="144"/>
  <c r="B3420" i="144"/>
  <c r="B3421" i="144"/>
  <c r="B3422" i="144"/>
  <c r="B3423" i="144"/>
  <c r="B3424" i="144"/>
  <c r="B3425" i="144"/>
  <c r="B3426" i="144"/>
  <c r="B3427" i="144"/>
  <c r="B3428" i="144"/>
  <c r="B3429" i="144"/>
  <c r="B3430" i="144"/>
  <c r="B3431" i="144"/>
  <c r="B3432" i="144"/>
  <c r="B3433" i="144"/>
  <c r="B3434" i="144"/>
  <c r="B3435" i="144"/>
  <c r="B3436" i="144"/>
  <c r="B3437" i="144"/>
  <c r="B3438" i="144"/>
  <c r="B3439" i="144"/>
  <c r="B3440" i="144"/>
  <c r="B3441" i="144"/>
  <c r="B3442" i="144"/>
  <c r="B3443" i="144"/>
  <c r="B3444" i="144"/>
  <c r="B3445" i="144"/>
  <c r="B3446" i="144"/>
  <c r="B3447" i="144"/>
  <c r="B3448" i="144"/>
  <c r="B3449" i="144"/>
  <c r="B3450" i="144"/>
  <c r="B3451" i="144"/>
  <c r="B3452" i="144"/>
  <c r="B3453" i="144"/>
  <c r="B3454" i="144"/>
  <c r="B3455" i="144"/>
  <c r="B3456" i="144"/>
  <c r="B3457" i="144"/>
  <c r="B3458" i="144"/>
  <c r="B3459" i="144"/>
  <c r="B3460" i="144"/>
  <c r="B3461" i="144"/>
  <c r="B3462" i="144"/>
  <c r="B3463" i="144"/>
  <c r="B3464" i="144"/>
  <c r="B3465" i="144"/>
  <c r="B3466" i="144"/>
  <c r="B3467" i="144"/>
  <c r="B3468" i="144"/>
  <c r="B3469" i="144"/>
  <c r="B3470" i="144"/>
  <c r="B3471" i="144"/>
  <c r="B3472" i="144"/>
  <c r="B3473" i="144"/>
  <c r="B3474" i="144"/>
  <c r="B3475" i="144"/>
  <c r="B3476" i="144"/>
  <c r="B3477" i="144"/>
  <c r="B3478" i="144"/>
  <c r="B3479" i="144"/>
  <c r="B3480" i="144"/>
  <c r="B3481" i="144"/>
  <c r="B3482" i="144"/>
  <c r="B3483" i="144"/>
  <c r="B3484" i="144"/>
  <c r="B3485" i="144"/>
  <c r="B3486" i="144"/>
  <c r="B3487" i="144"/>
  <c r="B3488" i="144"/>
  <c r="B3489" i="144"/>
  <c r="B3490" i="144"/>
  <c r="B3491" i="144"/>
  <c r="B3492" i="144"/>
  <c r="B3493" i="144"/>
  <c r="B3494" i="144"/>
  <c r="B3495" i="144"/>
  <c r="B3496" i="144"/>
  <c r="B3497" i="144"/>
  <c r="B3498" i="144"/>
  <c r="B3499" i="144"/>
  <c r="B3500" i="144"/>
  <c r="B3501" i="144"/>
  <c r="B3502" i="144"/>
  <c r="B3503" i="144"/>
  <c r="B3504" i="144"/>
  <c r="B3505" i="144"/>
  <c r="B3506" i="144"/>
  <c r="B3507" i="144"/>
  <c r="B3508" i="144"/>
  <c r="B3509" i="144"/>
  <c r="B3510" i="144"/>
  <c r="B3511" i="144"/>
  <c r="B3512" i="144"/>
  <c r="B3513" i="144"/>
  <c r="B3514" i="144"/>
  <c r="B3515" i="144"/>
  <c r="B3516" i="144"/>
  <c r="B3517" i="144"/>
  <c r="B3518" i="144"/>
  <c r="B3519" i="144"/>
  <c r="B3520" i="144"/>
  <c r="B3521" i="144"/>
  <c r="B3522" i="144"/>
  <c r="B3523" i="144"/>
  <c r="B3524" i="144"/>
  <c r="B3525" i="144"/>
  <c r="B3526" i="144"/>
  <c r="B3527" i="144"/>
  <c r="B3528" i="144"/>
  <c r="B3529" i="144"/>
  <c r="B3530" i="144"/>
  <c r="B3531" i="144"/>
  <c r="B3532" i="144"/>
  <c r="B3533" i="144"/>
  <c r="B3534" i="144"/>
  <c r="B3535" i="144"/>
  <c r="B3536" i="144"/>
  <c r="B3537" i="144"/>
  <c r="B3538" i="144"/>
  <c r="B3539" i="144"/>
  <c r="B3540" i="144"/>
  <c r="B3541" i="144"/>
  <c r="B3542" i="144"/>
  <c r="B3543" i="144"/>
  <c r="B3544" i="144"/>
  <c r="B3545" i="144"/>
  <c r="B3546" i="144"/>
  <c r="B3547" i="144"/>
  <c r="B3548" i="144"/>
  <c r="B3549" i="144"/>
  <c r="B3550" i="144"/>
  <c r="B3551" i="144"/>
  <c r="B3552" i="144"/>
  <c r="B3553" i="144"/>
  <c r="B3554" i="144"/>
  <c r="B3555" i="144"/>
  <c r="B3556" i="144"/>
  <c r="B3557" i="144"/>
  <c r="B3558" i="144"/>
  <c r="B3559" i="144"/>
  <c r="B3560" i="144"/>
  <c r="B3561" i="144"/>
  <c r="B3562" i="144"/>
  <c r="B3563" i="144"/>
  <c r="B3564" i="144"/>
  <c r="B3565" i="144"/>
  <c r="B3566" i="144"/>
  <c r="B3567" i="144"/>
  <c r="B3568" i="144"/>
  <c r="B3569" i="144"/>
  <c r="B3570" i="144"/>
  <c r="B3571" i="144"/>
  <c r="B3572" i="144"/>
  <c r="B3573" i="144"/>
  <c r="B3574" i="144"/>
  <c r="B3575" i="144"/>
  <c r="B3576" i="144"/>
  <c r="B3577" i="144"/>
  <c r="B3578" i="144"/>
  <c r="B3579" i="144"/>
  <c r="B3580" i="144"/>
  <c r="B3581" i="144"/>
  <c r="B3582" i="144"/>
  <c r="B3583" i="144"/>
  <c r="B3584" i="144"/>
  <c r="B3585" i="144"/>
  <c r="B3586" i="144"/>
  <c r="B3587" i="144"/>
  <c r="B3588" i="144"/>
  <c r="B3589" i="144"/>
  <c r="B3590" i="144"/>
  <c r="B3591" i="144"/>
  <c r="B3592" i="144"/>
  <c r="B3593" i="144"/>
  <c r="B3594" i="144"/>
  <c r="B3595" i="144"/>
  <c r="B3596" i="144"/>
  <c r="B3597" i="144"/>
  <c r="B3598" i="144"/>
  <c r="B3599" i="144"/>
  <c r="B3600" i="144"/>
  <c r="B3601" i="144"/>
  <c r="B3602" i="144"/>
  <c r="B3603" i="144"/>
  <c r="B3604" i="144"/>
  <c r="B3605" i="144"/>
  <c r="B3606" i="144"/>
  <c r="B3607" i="144"/>
  <c r="B3608" i="144"/>
  <c r="B3609" i="144"/>
  <c r="B3610" i="144"/>
  <c r="B3611" i="144"/>
  <c r="B3612" i="144"/>
  <c r="B3613" i="144"/>
  <c r="B3614" i="144"/>
  <c r="B3615" i="144"/>
  <c r="B3616" i="144"/>
  <c r="B3617" i="144"/>
  <c r="B3618" i="144"/>
  <c r="B3619" i="144"/>
  <c r="B3620" i="144"/>
  <c r="B3621" i="144"/>
  <c r="B3622" i="144"/>
  <c r="B3623" i="144"/>
  <c r="B3624" i="144"/>
  <c r="B3625" i="144"/>
  <c r="B3626" i="144"/>
  <c r="B3627" i="144"/>
  <c r="B3628" i="144"/>
  <c r="B3629" i="144"/>
  <c r="B3630" i="144"/>
  <c r="B3631" i="144"/>
  <c r="B3632" i="144"/>
  <c r="B3633" i="144"/>
  <c r="B3634" i="144"/>
  <c r="B3635" i="144"/>
  <c r="B3636" i="144"/>
  <c r="B3637" i="144"/>
  <c r="B3638" i="144"/>
  <c r="B3639" i="144"/>
  <c r="B3640" i="144"/>
  <c r="B3641" i="144"/>
  <c r="B3642" i="144"/>
  <c r="B3643" i="144"/>
  <c r="B3644" i="144"/>
  <c r="B3645" i="144"/>
  <c r="B3646" i="144"/>
  <c r="B3647" i="144"/>
  <c r="B3648" i="144"/>
  <c r="B3649" i="144"/>
  <c r="B3650" i="144"/>
  <c r="B3651" i="144"/>
  <c r="B3652" i="144"/>
  <c r="B3653" i="144"/>
  <c r="B3654" i="144"/>
  <c r="B3655" i="144"/>
  <c r="B3656" i="144"/>
  <c r="B3657" i="144"/>
  <c r="B3658" i="144"/>
  <c r="B3659" i="144"/>
  <c r="B3660" i="144"/>
  <c r="B3661" i="144"/>
  <c r="B3662" i="144"/>
  <c r="B3663" i="144"/>
  <c r="B3664" i="144"/>
  <c r="B3665" i="144"/>
  <c r="B3666" i="144"/>
  <c r="B3667" i="144"/>
  <c r="B3668" i="144"/>
  <c r="B3669" i="144"/>
  <c r="B3670" i="144"/>
  <c r="B3671" i="144"/>
  <c r="B3672" i="144"/>
  <c r="B3673" i="144"/>
  <c r="B3674" i="144"/>
  <c r="B3675" i="144"/>
  <c r="B3676" i="144"/>
  <c r="B3677" i="144"/>
  <c r="B3678" i="144"/>
  <c r="B3679" i="144"/>
  <c r="B3680" i="144"/>
  <c r="B3681" i="144"/>
  <c r="B3682" i="144"/>
  <c r="B3683" i="144"/>
  <c r="B3684" i="144"/>
  <c r="B3685" i="144"/>
  <c r="B3686" i="144"/>
  <c r="B3687" i="144"/>
  <c r="B3688" i="144"/>
  <c r="B3689" i="144"/>
  <c r="B3690" i="144"/>
  <c r="B3691" i="144"/>
  <c r="B3692" i="144"/>
  <c r="B3693" i="144"/>
  <c r="B3694" i="144"/>
  <c r="B3695" i="144"/>
  <c r="B3696" i="144"/>
  <c r="B3697" i="144"/>
  <c r="B3698" i="144"/>
  <c r="B3699" i="144"/>
  <c r="B3700" i="144"/>
  <c r="B3701" i="144"/>
  <c r="B3702" i="144"/>
  <c r="B3703" i="144"/>
  <c r="B3704" i="144"/>
  <c r="B3705" i="144"/>
  <c r="B3706" i="144"/>
  <c r="B3707" i="144"/>
  <c r="B3708" i="144"/>
  <c r="B3709" i="144"/>
  <c r="B3710" i="144"/>
  <c r="B3711" i="144"/>
  <c r="B3712" i="144"/>
  <c r="B3713" i="144"/>
  <c r="B3714" i="144"/>
  <c r="B3715" i="144"/>
  <c r="B3716" i="144"/>
  <c r="B3717" i="144"/>
  <c r="B3718" i="144"/>
  <c r="B3719" i="144"/>
  <c r="B3720" i="144"/>
  <c r="B3721" i="144"/>
  <c r="B3722" i="144"/>
  <c r="B3723" i="144"/>
  <c r="B3724" i="144"/>
  <c r="B3725" i="144"/>
  <c r="B3726" i="144"/>
  <c r="B3727" i="144"/>
  <c r="B3728" i="144"/>
  <c r="B3729" i="144"/>
  <c r="B3730" i="144"/>
  <c r="B3731" i="144"/>
  <c r="B3732" i="144"/>
  <c r="B3733" i="144"/>
  <c r="B3734" i="144"/>
  <c r="B3735" i="144"/>
  <c r="B3736" i="144"/>
  <c r="B3737" i="144"/>
  <c r="B3738" i="144"/>
  <c r="B3739" i="144"/>
  <c r="B3740" i="144"/>
  <c r="B3741" i="144"/>
  <c r="B3742" i="144"/>
  <c r="B3743" i="144"/>
  <c r="B3744" i="144"/>
  <c r="B3745" i="144"/>
  <c r="B3746" i="144"/>
  <c r="B3747" i="144"/>
  <c r="B3748" i="144"/>
  <c r="B3749" i="144"/>
  <c r="B3750" i="144"/>
  <c r="B3751" i="144"/>
  <c r="B3752" i="144"/>
  <c r="B3753" i="144"/>
  <c r="B3754" i="144"/>
  <c r="B3755" i="144"/>
  <c r="B3756" i="144"/>
  <c r="B3757" i="144"/>
  <c r="B3758" i="144"/>
  <c r="B3759" i="144"/>
  <c r="B3760" i="144"/>
  <c r="B3761" i="144"/>
  <c r="B3762" i="144"/>
  <c r="B3763" i="144"/>
  <c r="B3764" i="144"/>
  <c r="B3765" i="144"/>
  <c r="B3766" i="144"/>
  <c r="B3767" i="144"/>
  <c r="B3768" i="144"/>
  <c r="B3769" i="144"/>
  <c r="B3770" i="144"/>
  <c r="B3771" i="144"/>
  <c r="B3772" i="144"/>
  <c r="B3773" i="144"/>
  <c r="B3774" i="144"/>
  <c r="B3775" i="144"/>
  <c r="B3776" i="144"/>
  <c r="B3777" i="144"/>
  <c r="B3778" i="144"/>
  <c r="B3779" i="144"/>
  <c r="B3780" i="144"/>
  <c r="B3781" i="144"/>
  <c r="B3782" i="144"/>
  <c r="B3783" i="144"/>
  <c r="B3784" i="144"/>
  <c r="B3785" i="144"/>
  <c r="B3786" i="144"/>
  <c r="B3787" i="144"/>
  <c r="B3788" i="144"/>
  <c r="B3789" i="144"/>
  <c r="B3790" i="144"/>
  <c r="B3791" i="144"/>
  <c r="B3792" i="144"/>
  <c r="B3793" i="144"/>
  <c r="B3794" i="144"/>
  <c r="B3795" i="144"/>
  <c r="B3796" i="144"/>
  <c r="B3797" i="144"/>
  <c r="B3798" i="144"/>
  <c r="B3799" i="144"/>
  <c r="B3800" i="144"/>
  <c r="B3801" i="144"/>
  <c r="B3802" i="144"/>
  <c r="B3803" i="144"/>
  <c r="B3804" i="144"/>
  <c r="B3805" i="144"/>
  <c r="B3806" i="144"/>
  <c r="B3807" i="144"/>
  <c r="B3808" i="144"/>
  <c r="B3809" i="144"/>
  <c r="B3810" i="144"/>
  <c r="B3811" i="144"/>
  <c r="B3812" i="144"/>
  <c r="B3813" i="144"/>
  <c r="B3814" i="144"/>
  <c r="B3815" i="144"/>
  <c r="B3816" i="144"/>
  <c r="B3817" i="144"/>
  <c r="B3818" i="144"/>
  <c r="B3819" i="144"/>
  <c r="B3820" i="144"/>
  <c r="B3821" i="144"/>
  <c r="B3822" i="144"/>
  <c r="B3823" i="144"/>
  <c r="B3824" i="144"/>
  <c r="B3825" i="144"/>
  <c r="B3826" i="144"/>
  <c r="B3827" i="144"/>
  <c r="B3828" i="144"/>
  <c r="B3829" i="144"/>
  <c r="B3830" i="144"/>
  <c r="B3831" i="144"/>
  <c r="B3832" i="144"/>
  <c r="B3833" i="144"/>
  <c r="B3834" i="144"/>
  <c r="B3835" i="144"/>
  <c r="B3836" i="144"/>
  <c r="B3837" i="144"/>
  <c r="B3838" i="144"/>
  <c r="B3839" i="144"/>
  <c r="B3840" i="144"/>
  <c r="B3841" i="144"/>
  <c r="B3842" i="144"/>
  <c r="B3843" i="144"/>
  <c r="B3844" i="144"/>
  <c r="B3845" i="144"/>
  <c r="B3846" i="144"/>
  <c r="B3847" i="144"/>
  <c r="B3848" i="144"/>
  <c r="B3849" i="144"/>
  <c r="B3850" i="144"/>
  <c r="B3851" i="144"/>
  <c r="B3852" i="144"/>
  <c r="B3853" i="144"/>
  <c r="B3854" i="144"/>
  <c r="B3855" i="144"/>
  <c r="B3856" i="144"/>
  <c r="B3857" i="144"/>
  <c r="B3858" i="144"/>
  <c r="B3859" i="144"/>
  <c r="B3860" i="144"/>
  <c r="B3861" i="144"/>
  <c r="B3862" i="144"/>
  <c r="B3863" i="144"/>
  <c r="B3864" i="144"/>
  <c r="B3865" i="144"/>
  <c r="B3866" i="144"/>
  <c r="B3867" i="144"/>
  <c r="B3868" i="144"/>
  <c r="B3869" i="144"/>
  <c r="B3870" i="144"/>
  <c r="B3871" i="144"/>
  <c r="B3872" i="144"/>
  <c r="B3873" i="144"/>
  <c r="B3874" i="144"/>
  <c r="B3875" i="144"/>
  <c r="B3876" i="144"/>
  <c r="B3877" i="144"/>
  <c r="B3878" i="144"/>
  <c r="B3879" i="144"/>
  <c r="B3880" i="144"/>
  <c r="B3881" i="144"/>
  <c r="B3882" i="144"/>
  <c r="B3883" i="144"/>
  <c r="B3884" i="144"/>
  <c r="B3885" i="144"/>
  <c r="B3886" i="144"/>
  <c r="B3887" i="144"/>
  <c r="B3888" i="144"/>
  <c r="B3889" i="144"/>
  <c r="B3890" i="144"/>
  <c r="B3891" i="144"/>
  <c r="B3892" i="144"/>
  <c r="B3893" i="144"/>
  <c r="B3894" i="144"/>
  <c r="B3895" i="144"/>
  <c r="B3896" i="144"/>
  <c r="B3897" i="144"/>
  <c r="B3898" i="144"/>
  <c r="B3899" i="144"/>
  <c r="B3900" i="144"/>
  <c r="B3901" i="144"/>
  <c r="B3902" i="144"/>
  <c r="B3903" i="144"/>
  <c r="B3904" i="144"/>
  <c r="B3905" i="144"/>
  <c r="B3906" i="144"/>
  <c r="B3907" i="144"/>
  <c r="B3908" i="144"/>
  <c r="B3909" i="144"/>
  <c r="B3910" i="144"/>
  <c r="B3911" i="144"/>
  <c r="B3912" i="144"/>
  <c r="B3913" i="144"/>
  <c r="B3914" i="144"/>
  <c r="B3915" i="144"/>
  <c r="B3916" i="144"/>
  <c r="B3917" i="144"/>
  <c r="B3918" i="144"/>
  <c r="B3919" i="144"/>
  <c r="B3920" i="144"/>
  <c r="B3921" i="144"/>
  <c r="B3922" i="144"/>
  <c r="B3923" i="144"/>
  <c r="B3924" i="144"/>
  <c r="B3925" i="144"/>
  <c r="B3926" i="144"/>
  <c r="B3927" i="144"/>
  <c r="B3928" i="144"/>
  <c r="B3929" i="144"/>
  <c r="B3930" i="144"/>
  <c r="B3931" i="144"/>
  <c r="B3932" i="144"/>
  <c r="B3933" i="144"/>
  <c r="B3934" i="144"/>
  <c r="B3935" i="144"/>
  <c r="B3936" i="144"/>
  <c r="B3937" i="144"/>
  <c r="B3938" i="144"/>
  <c r="B3939" i="144"/>
  <c r="B3940" i="144"/>
  <c r="B3941" i="144"/>
  <c r="B3942" i="144"/>
  <c r="B3943" i="144"/>
  <c r="B3944" i="144"/>
  <c r="B3945" i="144"/>
  <c r="B3946" i="144"/>
  <c r="B3947" i="144"/>
  <c r="B3948" i="144"/>
  <c r="B3949" i="144"/>
  <c r="B3950" i="144"/>
  <c r="B3951" i="144"/>
  <c r="B3952" i="144"/>
  <c r="B3953" i="144"/>
  <c r="B3954" i="144"/>
  <c r="B3955" i="144"/>
  <c r="B3956" i="144"/>
  <c r="B3957" i="144"/>
  <c r="B3958" i="144"/>
  <c r="B3959" i="144"/>
  <c r="B3960" i="144"/>
  <c r="B3961" i="144"/>
  <c r="B3962" i="144"/>
  <c r="B3963" i="144"/>
  <c r="B3964" i="144"/>
  <c r="B3965" i="144"/>
  <c r="B3966" i="144"/>
  <c r="B3967" i="144"/>
  <c r="B3968" i="144"/>
  <c r="B3969" i="144"/>
  <c r="B3970" i="144"/>
  <c r="B3971" i="144"/>
  <c r="B3972" i="144"/>
  <c r="B3973" i="144"/>
  <c r="B3974" i="144"/>
  <c r="B3975" i="144"/>
  <c r="B3976" i="144"/>
  <c r="B3977" i="144"/>
  <c r="B3978" i="144"/>
  <c r="B3979" i="144"/>
  <c r="B3980" i="144"/>
  <c r="B3981" i="144"/>
  <c r="B3982" i="144"/>
  <c r="B3983" i="144"/>
  <c r="B3984" i="144"/>
  <c r="B3985" i="144"/>
  <c r="B3986" i="144"/>
  <c r="B3987" i="144"/>
  <c r="B3988" i="144"/>
  <c r="B3989" i="144"/>
  <c r="B3990" i="144"/>
  <c r="B3991" i="144"/>
  <c r="B3992" i="144"/>
  <c r="B3993" i="144"/>
  <c r="B3994" i="144"/>
  <c r="B3995" i="144"/>
  <c r="B3996" i="144"/>
  <c r="B3997" i="144"/>
  <c r="B3998" i="144"/>
  <c r="B3999" i="144"/>
  <c r="B4000" i="144"/>
  <c r="B4001" i="144"/>
  <c r="B4002" i="144"/>
  <c r="B4003" i="144"/>
  <c r="B4004" i="144"/>
  <c r="B4005" i="144"/>
  <c r="B4006" i="144"/>
  <c r="B4007" i="144"/>
  <c r="B4008" i="144"/>
  <c r="B4009" i="144"/>
  <c r="B4010" i="144"/>
  <c r="B4011" i="144"/>
  <c r="B4012" i="144"/>
  <c r="B4013" i="144"/>
  <c r="B4014" i="144"/>
  <c r="B4015" i="144"/>
  <c r="B4016" i="144"/>
  <c r="B4017" i="144"/>
  <c r="B4018" i="144"/>
  <c r="B4019" i="144"/>
  <c r="B4020" i="144"/>
  <c r="B4021" i="144"/>
  <c r="B4022" i="144"/>
  <c r="B4023" i="144"/>
  <c r="B4024" i="144"/>
  <c r="B4025" i="144"/>
  <c r="B4026" i="144"/>
  <c r="B4027" i="144"/>
  <c r="B4028" i="144"/>
  <c r="B4029" i="144"/>
  <c r="B4030" i="144"/>
  <c r="B4031" i="144"/>
  <c r="B4032" i="144"/>
  <c r="B4033" i="144"/>
  <c r="B4034" i="144"/>
  <c r="B4035" i="144"/>
  <c r="B4036" i="144"/>
  <c r="B4037" i="144"/>
  <c r="B4038" i="144"/>
  <c r="B4039" i="144"/>
  <c r="B4040" i="144"/>
  <c r="B4041" i="144"/>
  <c r="B4042" i="144"/>
  <c r="B4043" i="144"/>
  <c r="B4044" i="144"/>
  <c r="B4045" i="144"/>
  <c r="B4046" i="144"/>
  <c r="B4047" i="144"/>
  <c r="B4048" i="144"/>
  <c r="B4049" i="144"/>
  <c r="B4050" i="144"/>
  <c r="B4051" i="144"/>
  <c r="B4052" i="144"/>
  <c r="B4053" i="144"/>
  <c r="B4054" i="144"/>
  <c r="B4055" i="144"/>
  <c r="B4056" i="144"/>
  <c r="B4057" i="144"/>
  <c r="B4058" i="144"/>
  <c r="B4059" i="144"/>
  <c r="B4060" i="144"/>
  <c r="B4061" i="144"/>
  <c r="B4062" i="144"/>
  <c r="B4063" i="144"/>
  <c r="B4064" i="144"/>
  <c r="B4065" i="144"/>
  <c r="B4066" i="144"/>
  <c r="B4067" i="144"/>
  <c r="B4068" i="144"/>
  <c r="B4069" i="144"/>
  <c r="B4070" i="144"/>
  <c r="B4071" i="144"/>
  <c r="B4072" i="144"/>
  <c r="B4073" i="144"/>
  <c r="B4074" i="144"/>
  <c r="B4075" i="144"/>
  <c r="B4076" i="144"/>
  <c r="B4077" i="144"/>
  <c r="B4078" i="144"/>
  <c r="B4079" i="144"/>
  <c r="B4080" i="144"/>
  <c r="B4081" i="144"/>
  <c r="B4082" i="144"/>
  <c r="B4083" i="144"/>
  <c r="B4084" i="144"/>
  <c r="B4085" i="144"/>
  <c r="B4086" i="144"/>
  <c r="B4087" i="144"/>
  <c r="B4088" i="144"/>
  <c r="B4089" i="144"/>
  <c r="B4090" i="144"/>
  <c r="B4091" i="144"/>
  <c r="B4092" i="144"/>
  <c r="B4093" i="144"/>
  <c r="B4094" i="144"/>
  <c r="B4095" i="144"/>
  <c r="B4096" i="144"/>
  <c r="B4097" i="144"/>
  <c r="B4098" i="144"/>
  <c r="B4099" i="144"/>
  <c r="B4100" i="144"/>
  <c r="B4101" i="144"/>
  <c r="B4102" i="144"/>
  <c r="B4103" i="144"/>
  <c r="B4104" i="144"/>
  <c r="B4105" i="144"/>
  <c r="B4106" i="144"/>
  <c r="B4107" i="144"/>
  <c r="B4108" i="144"/>
  <c r="B4109" i="144"/>
  <c r="B4110" i="144"/>
  <c r="B4111" i="144"/>
  <c r="B4112" i="144"/>
  <c r="B4113" i="144"/>
  <c r="B4114" i="144"/>
  <c r="B4115" i="144"/>
  <c r="B4116" i="144"/>
  <c r="B4117" i="144"/>
  <c r="B4118" i="144"/>
  <c r="B4119" i="144"/>
  <c r="B4120" i="144"/>
  <c r="B4121" i="144"/>
  <c r="B4122" i="144"/>
  <c r="B4123" i="144"/>
  <c r="B4124" i="144"/>
  <c r="B4125" i="144"/>
  <c r="B4126" i="144"/>
  <c r="B4127" i="144"/>
  <c r="B4128" i="144"/>
  <c r="B4129" i="144"/>
  <c r="B4130" i="144"/>
  <c r="B4131" i="144"/>
  <c r="B4132" i="144"/>
  <c r="B4133" i="144"/>
  <c r="B4134" i="144"/>
  <c r="B4135" i="144"/>
  <c r="B4136" i="144"/>
  <c r="B4137" i="144"/>
  <c r="B4138" i="144"/>
  <c r="B4139" i="144"/>
  <c r="B4140" i="144"/>
  <c r="B4141" i="144"/>
  <c r="B4142" i="144"/>
  <c r="B4143" i="144"/>
  <c r="B4144" i="144"/>
  <c r="B4145" i="144"/>
  <c r="B4146" i="144"/>
  <c r="B4147" i="144"/>
  <c r="B4148" i="144"/>
  <c r="B4149" i="144"/>
  <c r="B4150" i="144"/>
  <c r="B4151" i="144"/>
  <c r="B4152" i="144"/>
  <c r="B4153" i="144"/>
  <c r="B4154" i="144"/>
  <c r="B4155" i="144"/>
  <c r="B4156" i="144"/>
  <c r="B4157" i="144"/>
  <c r="B4158" i="144"/>
  <c r="B4159" i="144"/>
  <c r="B4160" i="144"/>
  <c r="B4161" i="144"/>
  <c r="B4162" i="144"/>
  <c r="B4163" i="144"/>
  <c r="B4164" i="144"/>
  <c r="B4165" i="144"/>
  <c r="B4166" i="144"/>
  <c r="B4167" i="144"/>
  <c r="B4168" i="144"/>
  <c r="B4169" i="144"/>
  <c r="B4170" i="144"/>
  <c r="B4171" i="144"/>
  <c r="B4172" i="144"/>
  <c r="B4173" i="144"/>
  <c r="B4174" i="144"/>
  <c r="B4175" i="144"/>
  <c r="B4176" i="144"/>
  <c r="B4177" i="144"/>
  <c r="B4178" i="144"/>
  <c r="B4179" i="144"/>
  <c r="B4180" i="144"/>
  <c r="B4181" i="144"/>
  <c r="B4182" i="144"/>
  <c r="B4183" i="144"/>
  <c r="B4184" i="144"/>
  <c r="B4185" i="144"/>
  <c r="B4186" i="144"/>
  <c r="B4187" i="144"/>
  <c r="B4188" i="144"/>
  <c r="B4189" i="144"/>
  <c r="B4190" i="144"/>
  <c r="B4191" i="144"/>
  <c r="B4192" i="144"/>
  <c r="B4193" i="144"/>
  <c r="B4194" i="144"/>
  <c r="B4195" i="144"/>
  <c r="B4196" i="144"/>
  <c r="B4197" i="144"/>
  <c r="B4198" i="144"/>
  <c r="B4199" i="144"/>
  <c r="B4200" i="144"/>
  <c r="B4201" i="144"/>
  <c r="B4202" i="144"/>
  <c r="B4203" i="144"/>
  <c r="B4204" i="144"/>
  <c r="B4205" i="144"/>
  <c r="B4206" i="144"/>
  <c r="B4207" i="144"/>
  <c r="B4208" i="144"/>
  <c r="B4209" i="144"/>
  <c r="B4210" i="144"/>
  <c r="B4211" i="144"/>
  <c r="B4212" i="144"/>
  <c r="B4213" i="144"/>
  <c r="B4214" i="144"/>
  <c r="B4215" i="144"/>
  <c r="B4216" i="144"/>
  <c r="B4217" i="144"/>
  <c r="B4218" i="144"/>
  <c r="B4219" i="144"/>
  <c r="B4220" i="144"/>
  <c r="B4221" i="144"/>
  <c r="B4222" i="144"/>
  <c r="B4223" i="144"/>
  <c r="B4224" i="144"/>
  <c r="B4225" i="144"/>
  <c r="B4226" i="144"/>
  <c r="B4227" i="144"/>
  <c r="B4228" i="144"/>
  <c r="B4229" i="144"/>
  <c r="B4230" i="144"/>
  <c r="B4231" i="144"/>
  <c r="B4232" i="144"/>
  <c r="B4233" i="144"/>
  <c r="B4234" i="144"/>
  <c r="B4235" i="144"/>
  <c r="B4236" i="144"/>
  <c r="B4237" i="144"/>
  <c r="B4238" i="144"/>
  <c r="B4239" i="144"/>
  <c r="B4240" i="144"/>
  <c r="B4241" i="144"/>
  <c r="B4242" i="144"/>
  <c r="B4243" i="144"/>
  <c r="B4244" i="144"/>
  <c r="B4245" i="144"/>
  <c r="B4246" i="144"/>
  <c r="B4247" i="144"/>
  <c r="B4248" i="144"/>
  <c r="B4249" i="144"/>
  <c r="B4250" i="144"/>
  <c r="B4251" i="144"/>
  <c r="B4252" i="144"/>
  <c r="B4253" i="144"/>
  <c r="B4254" i="144"/>
  <c r="B4255" i="144"/>
  <c r="B4256" i="144"/>
  <c r="B4257" i="144"/>
  <c r="B4258" i="144"/>
  <c r="B4259" i="144"/>
  <c r="B4260" i="144"/>
  <c r="B4261" i="144"/>
  <c r="B4262" i="144"/>
  <c r="B4263" i="144"/>
  <c r="B4264" i="144"/>
  <c r="B4265" i="144"/>
  <c r="B4266" i="144"/>
  <c r="B4267" i="144"/>
  <c r="B4268" i="144"/>
  <c r="B4269" i="144"/>
  <c r="B4270" i="144"/>
  <c r="B4271" i="144"/>
  <c r="B4272" i="144"/>
  <c r="B4273" i="144"/>
  <c r="B4274" i="144"/>
  <c r="B4275" i="144"/>
  <c r="B4276" i="144"/>
  <c r="B4277" i="144"/>
  <c r="B4278" i="144"/>
  <c r="B4279" i="144"/>
  <c r="B4280" i="144"/>
  <c r="B4281" i="144"/>
  <c r="B4282" i="144"/>
  <c r="B4283" i="144"/>
  <c r="B4284" i="144"/>
  <c r="B4285" i="144"/>
  <c r="B4286" i="144"/>
  <c r="B4287" i="144"/>
  <c r="B4288" i="144"/>
  <c r="B4289" i="144"/>
  <c r="B4290" i="144"/>
  <c r="B4291" i="144"/>
  <c r="B4292" i="144"/>
  <c r="B4293" i="144"/>
  <c r="B4294" i="144"/>
  <c r="B4295" i="144"/>
  <c r="B4296" i="144"/>
  <c r="B4297" i="144"/>
  <c r="B4298" i="144"/>
  <c r="B4299" i="144"/>
  <c r="B4300" i="144"/>
  <c r="B4301" i="144"/>
  <c r="B4302" i="144"/>
  <c r="B4303" i="144"/>
  <c r="B4304" i="144"/>
  <c r="B4305" i="144"/>
  <c r="B4306" i="144"/>
  <c r="B4307" i="144"/>
  <c r="B4308" i="144"/>
  <c r="B4309" i="144"/>
  <c r="B4310" i="144"/>
  <c r="B4311" i="144"/>
  <c r="B4312" i="144"/>
  <c r="B4313" i="144"/>
  <c r="B4314" i="144"/>
  <c r="B4315" i="144"/>
  <c r="B4316" i="144"/>
  <c r="B4317" i="144"/>
  <c r="B4318" i="144"/>
  <c r="B4319" i="144"/>
  <c r="B4320" i="144"/>
  <c r="B4321" i="144"/>
  <c r="B4322" i="144"/>
  <c r="B4323" i="144"/>
  <c r="B4324" i="144"/>
  <c r="B4325" i="144"/>
  <c r="B4326" i="144"/>
  <c r="B4327" i="144"/>
  <c r="B4328" i="144"/>
  <c r="B4329" i="144"/>
  <c r="B4330" i="144"/>
  <c r="B4331" i="144"/>
  <c r="B4332" i="144"/>
  <c r="B4333" i="144"/>
  <c r="B4334" i="144"/>
  <c r="B4335" i="144"/>
  <c r="B4336" i="144"/>
  <c r="B4337" i="144"/>
  <c r="B4338" i="144"/>
  <c r="B4339" i="144"/>
  <c r="B4340" i="144"/>
  <c r="B4341" i="144"/>
  <c r="B4342" i="144"/>
  <c r="B4343" i="144"/>
  <c r="B4344" i="144"/>
  <c r="B4345" i="144"/>
  <c r="B4346" i="144"/>
  <c r="B4347" i="144"/>
  <c r="B4348" i="144"/>
  <c r="B4349" i="144"/>
  <c r="B4350" i="144"/>
  <c r="B4351" i="144"/>
  <c r="B4352" i="144"/>
  <c r="B4353" i="144"/>
  <c r="B4354" i="144"/>
  <c r="B4355" i="144"/>
  <c r="B4356" i="144"/>
  <c r="B4357" i="144"/>
  <c r="B4358" i="144"/>
  <c r="B4359" i="144"/>
  <c r="B4360" i="144"/>
  <c r="B4361" i="144"/>
  <c r="B4362" i="144"/>
  <c r="B4363" i="144"/>
  <c r="B4364" i="144"/>
  <c r="B4365" i="144"/>
  <c r="B4366" i="144"/>
  <c r="B4367" i="144"/>
  <c r="B4368" i="144"/>
  <c r="B4369" i="144"/>
  <c r="B4370" i="144"/>
  <c r="B4371" i="144"/>
  <c r="B4372" i="144"/>
  <c r="B4373" i="144"/>
  <c r="B4374" i="144"/>
  <c r="B4375" i="144"/>
  <c r="B4376" i="144"/>
  <c r="B4377" i="144"/>
  <c r="B4378" i="144"/>
  <c r="B4379" i="144"/>
  <c r="B4380" i="144"/>
  <c r="B4381" i="144"/>
  <c r="B4382" i="144"/>
  <c r="B4383" i="144"/>
  <c r="B4384" i="144"/>
  <c r="B4385" i="144"/>
  <c r="B4386" i="144"/>
  <c r="B4387" i="144"/>
  <c r="B4388" i="144"/>
  <c r="B4389" i="144"/>
  <c r="B4390" i="144"/>
  <c r="B4391" i="144"/>
  <c r="B4392" i="144"/>
  <c r="B4393" i="144"/>
  <c r="B4394" i="144"/>
  <c r="B4395" i="144"/>
  <c r="B4396" i="144"/>
  <c r="B4397" i="144"/>
  <c r="B4398" i="144"/>
  <c r="B4399" i="144"/>
  <c r="B4400" i="144"/>
  <c r="B4401" i="144"/>
  <c r="B4402" i="144"/>
  <c r="B4403" i="144"/>
  <c r="B4404" i="144"/>
  <c r="B4405" i="144"/>
  <c r="B4406" i="144"/>
  <c r="B4407" i="144"/>
  <c r="B4408" i="144"/>
  <c r="B4409" i="144"/>
  <c r="B4410" i="144"/>
  <c r="B4411" i="144"/>
  <c r="B4412" i="144"/>
  <c r="B4413" i="144"/>
  <c r="B4414" i="144"/>
  <c r="B4415" i="144"/>
  <c r="B4416" i="144"/>
  <c r="B4417" i="144"/>
  <c r="B4418" i="144"/>
  <c r="B4419" i="144"/>
  <c r="B4420" i="144"/>
  <c r="B4421" i="144"/>
  <c r="B4422" i="144"/>
  <c r="B4423" i="144"/>
  <c r="B4424" i="144"/>
  <c r="B4425" i="144"/>
  <c r="B4426" i="144"/>
  <c r="B4427" i="144"/>
  <c r="B4428" i="144"/>
  <c r="B4429" i="144"/>
  <c r="B4430" i="144"/>
  <c r="B4431" i="144"/>
  <c r="B4432" i="144"/>
  <c r="B4433" i="144"/>
  <c r="B4434" i="144"/>
  <c r="B4435" i="144"/>
  <c r="B4436" i="144"/>
  <c r="B4437" i="144"/>
  <c r="B4438" i="144"/>
  <c r="B4439" i="144"/>
  <c r="B4440" i="144"/>
  <c r="B4441" i="144"/>
  <c r="B4442" i="144"/>
  <c r="B4443" i="144"/>
  <c r="B4444" i="144"/>
  <c r="B4445" i="144"/>
  <c r="B4446" i="144"/>
  <c r="B4447" i="144"/>
  <c r="B4448" i="144"/>
  <c r="B4449" i="144"/>
  <c r="B4450" i="144"/>
  <c r="B17" i="144"/>
  <c r="N17" i="144" s="1"/>
  <c r="O17" i="144" s="1"/>
  <c r="P17" i="144" s="1"/>
  <c r="B18" i="144"/>
  <c r="N18" i="144" s="1"/>
  <c r="O18" i="144" s="1"/>
  <c r="P18" i="144" s="1"/>
  <c r="B19" i="144"/>
  <c r="N19" i="144" s="1"/>
  <c r="O19" i="144" s="1"/>
  <c r="P19" i="144" s="1"/>
  <c r="B20" i="144"/>
  <c r="B21" i="144"/>
  <c r="N21" i="144" s="1"/>
  <c r="O21" i="144" s="1"/>
  <c r="P21" i="144" s="1"/>
  <c r="B22" i="144"/>
  <c r="B23" i="144"/>
  <c r="B24" i="144"/>
  <c r="D24" i="147"/>
  <c r="N1498" i="144"/>
  <c r="O1498" i="144" s="1"/>
  <c r="P1498" i="144" s="1"/>
  <c r="N1497" i="144"/>
  <c r="O1497" i="144" s="1"/>
  <c r="P1497" i="144" s="1"/>
  <c r="N1496" i="144"/>
  <c r="O1496" i="144" s="1"/>
  <c r="P1496" i="144" s="1"/>
  <c r="N1495" i="144"/>
  <c r="O1495" i="144" s="1"/>
  <c r="P1495" i="144" s="1"/>
  <c r="N1492" i="144"/>
  <c r="O1492" i="144" s="1"/>
  <c r="P1492" i="144" s="1"/>
  <c r="N1490" i="144"/>
  <c r="O1490" i="144" s="1"/>
  <c r="P1490" i="144" s="1"/>
  <c r="N1489" i="144"/>
  <c r="O1489" i="144" s="1"/>
  <c r="P1489" i="144" s="1"/>
  <c r="N1488" i="144"/>
  <c r="O1488" i="144" s="1"/>
  <c r="P1488" i="144" s="1"/>
  <c r="N1487" i="144"/>
  <c r="O1487" i="144" s="1"/>
  <c r="P1487" i="144" s="1"/>
  <c r="N1484" i="144"/>
  <c r="O1484" i="144" s="1"/>
  <c r="P1484" i="144" s="1"/>
  <c r="N1482" i="144"/>
  <c r="O1482" i="144" s="1"/>
  <c r="P1482" i="144" s="1"/>
  <c r="N1481" i="144"/>
  <c r="O1481" i="144" s="1"/>
  <c r="P1481" i="144" s="1"/>
  <c r="N1480" i="144"/>
  <c r="O1480" i="144"/>
  <c r="P1480" i="144" s="1"/>
  <c r="N1479" i="144"/>
  <c r="O1479" i="144" s="1"/>
  <c r="P1479" i="144" s="1"/>
  <c r="N1476" i="144"/>
  <c r="O1476" i="144" s="1"/>
  <c r="P1476" i="144" s="1"/>
  <c r="N1474" i="144"/>
  <c r="O1474" i="144" s="1"/>
  <c r="P1474" i="144" s="1"/>
  <c r="N1473" i="144"/>
  <c r="O1473" i="144" s="1"/>
  <c r="P1473" i="144" s="1"/>
  <c r="N1472" i="144"/>
  <c r="O1472" i="144" s="1"/>
  <c r="P1472" i="144" s="1"/>
  <c r="N1471" i="144"/>
  <c r="O1471" i="144" s="1"/>
  <c r="P1471" i="144" s="1"/>
  <c r="N1468" i="144"/>
  <c r="O1468" i="144"/>
  <c r="P1468" i="144" s="1"/>
  <c r="N1466" i="144"/>
  <c r="O1466" i="144" s="1"/>
  <c r="P1466" i="144" s="1"/>
  <c r="N1465" i="144"/>
  <c r="O1465" i="144" s="1"/>
  <c r="P1465" i="144" s="1"/>
  <c r="N1464" i="144"/>
  <c r="O1464" i="144" s="1"/>
  <c r="P1464" i="144" s="1"/>
  <c r="N1463" i="144"/>
  <c r="O1463" i="144" s="1"/>
  <c r="P1463" i="144" s="1"/>
  <c r="N1461" i="144"/>
  <c r="O1461" i="144" s="1"/>
  <c r="P1461" i="144" s="1"/>
  <c r="N1460" i="144"/>
  <c r="O1460" i="144" s="1"/>
  <c r="P1460" i="144" s="1"/>
  <c r="N1458" i="144"/>
  <c r="O1458" i="144" s="1"/>
  <c r="P1458" i="144" s="1"/>
  <c r="N1457" i="144"/>
  <c r="O1457" i="144" s="1"/>
  <c r="P1457" i="144" s="1"/>
  <c r="N1456" i="144"/>
  <c r="O1456" i="144"/>
  <c r="P1456" i="144" s="1"/>
  <c r="N1455" i="144"/>
  <c r="O1455" i="144" s="1"/>
  <c r="P1455" i="144" s="1"/>
  <c r="N1452" i="144"/>
  <c r="O1452" i="144" s="1"/>
  <c r="P1452" i="144" s="1"/>
  <c r="N1451" i="144"/>
  <c r="O1451" i="144" s="1"/>
  <c r="P1451" i="144" s="1"/>
  <c r="N1450" i="144"/>
  <c r="O1450" i="144" s="1"/>
  <c r="P1450" i="144" s="1"/>
  <c r="N1449" i="144"/>
  <c r="O1449" i="144" s="1"/>
  <c r="P1449" i="144" s="1"/>
  <c r="N1448" i="144"/>
  <c r="O1448" i="144" s="1"/>
  <c r="P1448" i="144" s="1"/>
  <c r="N1447" i="144"/>
  <c r="O1447" i="144" s="1"/>
  <c r="P1447" i="144" s="1"/>
  <c r="N1444" i="144"/>
  <c r="O1444" i="144" s="1"/>
  <c r="P1444" i="144" s="1"/>
  <c r="N1443" i="144"/>
  <c r="O1443" i="144" s="1"/>
  <c r="P1443" i="144" s="1"/>
  <c r="N1442" i="144"/>
  <c r="O1442" i="144" s="1"/>
  <c r="P1442" i="144" s="1"/>
  <c r="N1441" i="144"/>
  <c r="O1441" i="144" s="1"/>
  <c r="P1441" i="144" s="1"/>
  <c r="N1440" i="144"/>
  <c r="O1440" i="144"/>
  <c r="P1440" i="144" s="1"/>
  <c r="N1439" i="144"/>
  <c r="O1439" i="144" s="1"/>
  <c r="P1439" i="144" s="1"/>
  <c r="N1437" i="144"/>
  <c r="O1437" i="144" s="1"/>
  <c r="P1437" i="144" s="1"/>
  <c r="N1436" i="144"/>
  <c r="O1436" i="144" s="1"/>
  <c r="P1436" i="144" s="1"/>
  <c r="N1434" i="144"/>
  <c r="O1434" i="144" s="1"/>
  <c r="P1434" i="144" s="1"/>
  <c r="N1433" i="144"/>
  <c r="O1433" i="144" s="1"/>
  <c r="P1433" i="144" s="1"/>
  <c r="N1432" i="144"/>
  <c r="O1432" i="144" s="1"/>
  <c r="P1432" i="144" s="1"/>
  <c r="N1431" i="144"/>
  <c r="O1431" i="144" s="1"/>
  <c r="P1431" i="144" s="1"/>
  <c r="N1428" i="144"/>
  <c r="O1428" i="144"/>
  <c r="P1428" i="144" s="1"/>
  <c r="N1427" i="144"/>
  <c r="O1427" i="144" s="1"/>
  <c r="P1427" i="144" s="1"/>
  <c r="N1426" i="144"/>
  <c r="O1426" i="144" s="1"/>
  <c r="P1426" i="144" s="1"/>
  <c r="N1425" i="144"/>
  <c r="O1425" i="144" s="1"/>
  <c r="P1425" i="144" s="1"/>
  <c r="N1424" i="144"/>
  <c r="O1424" i="144" s="1"/>
  <c r="P1424" i="144" s="1"/>
  <c r="N1423" i="144"/>
  <c r="O1423" i="144" s="1"/>
  <c r="P1423" i="144" s="1"/>
  <c r="N1420" i="144"/>
  <c r="O1420" i="144" s="1"/>
  <c r="P1420" i="144" s="1"/>
  <c r="N1418" i="144"/>
  <c r="O1418" i="144" s="1"/>
  <c r="P1418" i="144" s="1"/>
  <c r="N1417" i="144"/>
  <c r="O1417" i="144" s="1"/>
  <c r="P1417" i="144" s="1"/>
  <c r="N1416" i="144"/>
  <c r="O1416" i="144" s="1"/>
  <c r="P1416" i="144" s="1"/>
  <c r="N1415" i="144"/>
  <c r="O1415" i="144" s="1"/>
  <c r="P1415" i="144" s="1"/>
  <c r="N1412" i="144"/>
  <c r="O1412" i="144" s="1"/>
  <c r="P1412" i="144" s="1"/>
  <c r="N1410" i="144"/>
  <c r="O1410" i="144" s="1"/>
  <c r="P1410" i="144" s="1"/>
  <c r="N1409" i="144"/>
  <c r="O1409" i="144" s="1"/>
  <c r="P1409" i="144" s="1"/>
  <c r="N1408" i="144"/>
  <c r="O1408" i="144" s="1"/>
  <c r="P1408" i="144" s="1"/>
  <c r="N1407" i="144"/>
  <c r="O1407" i="144" s="1"/>
  <c r="P1407" i="144" s="1"/>
  <c r="N1404" i="144"/>
  <c r="O1404" i="144"/>
  <c r="P1404" i="144" s="1"/>
  <c r="N1403" i="144"/>
  <c r="O1403" i="144" s="1"/>
  <c r="P1403" i="144" s="1"/>
  <c r="N1402" i="144"/>
  <c r="O1402" i="144" s="1"/>
  <c r="P1402" i="144" s="1"/>
  <c r="N1401" i="144"/>
  <c r="O1401" i="144" s="1"/>
  <c r="P1401" i="144" s="1"/>
  <c r="N1400" i="144"/>
  <c r="O1400" i="144" s="1"/>
  <c r="P1400" i="144" s="1"/>
  <c r="N1399" i="144"/>
  <c r="O1399" i="144" s="1"/>
  <c r="P1399" i="144" s="1"/>
  <c r="N1396" i="144"/>
  <c r="O1396" i="144" s="1"/>
  <c r="P1396" i="144" s="1"/>
  <c r="N1395" i="144"/>
  <c r="O1395" i="144" s="1"/>
  <c r="P1395" i="144" s="1"/>
  <c r="N1394" i="144"/>
  <c r="O1394" i="144" s="1"/>
  <c r="P1394" i="144" s="1"/>
  <c r="N1393" i="144"/>
  <c r="O1393" i="144" s="1"/>
  <c r="P1393" i="144" s="1"/>
  <c r="N1392" i="144"/>
  <c r="O1392" i="144" s="1"/>
  <c r="P1392" i="144" s="1"/>
  <c r="N1391" i="144"/>
  <c r="O1391" i="144" s="1"/>
  <c r="P1391" i="144" s="1"/>
  <c r="N1388" i="144"/>
  <c r="O1388" i="144"/>
  <c r="P1388" i="144" s="1"/>
  <c r="N1386" i="144"/>
  <c r="O1386" i="144" s="1"/>
  <c r="P1386" i="144" s="1"/>
  <c r="N1385" i="144"/>
  <c r="O1385" i="144" s="1"/>
  <c r="P1385" i="144" s="1"/>
  <c r="N1384" i="144"/>
  <c r="O1384" i="144" s="1"/>
  <c r="P1384" i="144" s="1"/>
  <c r="N1383" i="144"/>
  <c r="O1383" i="144" s="1"/>
  <c r="P1383" i="144" s="1"/>
  <c r="N1380" i="144"/>
  <c r="O1380" i="144"/>
  <c r="P1380" i="144" s="1"/>
  <c r="N1379" i="144"/>
  <c r="O1379" i="144" s="1"/>
  <c r="P1379" i="144" s="1"/>
  <c r="N1378" i="144"/>
  <c r="O1378" i="144" s="1"/>
  <c r="P1378" i="144" s="1"/>
  <c r="N1377" i="144"/>
  <c r="O1377" i="144" s="1"/>
  <c r="P1377" i="144" s="1"/>
  <c r="N1376" i="144"/>
  <c r="O1376" i="144" s="1"/>
  <c r="P1376" i="144" s="1"/>
  <c r="N1375" i="144"/>
  <c r="O1375" i="144" s="1"/>
  <c r="P1375" i="144" s="1"/>
  <c r="N1372" i="144"/>
  <c r="O1372" i="144" s="1"/>
  <c r="P1372" i="144" s="1"/>
  <c r="N1371" i="144"/>
  <c r="O1371" i="144" s="1"/>
  <c r="P1371" i="144" s="1"/>
  <c r="N1370" i="144"/>
  <c r="O1370" i="144" s="1"/>
  <c r="P1370" i="144" s="1"/>
  <c r="N1369" i="144"/>
  <c r="O1369" i="144" s="1"/>
  <c r="P1369" i="144" s="1"/>
  <c r="N1368" i="144"/>
  <c r="O1368" i="144" s="1"/>
  <c r="P1368" i="144" s="1"/>
  <c r="N1367" i="144"/>
  <c r="O1367" i="144" s="1"/>
  <c r="P1367" i="144" s="1"/>
  <c r="N1364" i="144"/>
  <c r="O1364" i="144" s="1"/>
  <c r="P1364" i="144" s="1"/>
  <c r="N1362" i="144"/>
  <c r="O1362" i="144" s="1"/>
  <c r="P1362" i="144" s="1"/>
  <c r="N1361" i="144"/>
  <c r="O1361" i="144" s="1"/>
  <c r="P1361" i="144" s="1"/>
  <c r="N1360" i="144"/>
  <c r="O1360" i="144" s="1"/>
  <c r="P1360" i="144" s="1"/>
  <c r="N1359" i="144"/>
  <c r="O1359" i="144" s="1"/>
  <c r="P1359" i="144" s="1"/>
  <c r="N1356" i="144"/>
  <c r="O1356" i="144" s="1"/>
  <c r="P1356" i="144" s="1"/>
  <c r="O1355" i="144"/>
  <c r="P1355" i="144" s="1"/>
  <c r="N1354" i="144"/>
  <c r="O1354" i="144" s="1"/>
  <c r="P1354" i="144" s="1"/>
  <c r="N1353" i="144"/>
  <c r="O1353" i="144" s="1"/>
  <c r="P1353" i="144" s="1"/>
  <c r="N1352" i="144"/>
  <c r="O1352" i="144" s="1"/>
  <c r="P1352" i="144" s="1"/>
  <c r="N1351" i="144"/>
  <c r="O1351" i="144" s="1"/>
  <c r="P1351" i="144" s="1"/>
  <c r="N1349" i="144"/>
  <c r="O1349" i="144" s="1"/>
  <c r="P1349" i="144" s="1"/>
  <c r="N1348" i="144"/>
  <c r="O1348" i="144" s="1"/>
  <c r="P1348" i="144" s="1"/>
  <c r="N1347" i="144"/>
  <c r="O1347" i="144" s="1"/>
  <c r="P1347" i="144" s="1"/>
  <c r="N1346" i="144"/>
  <c r="O1346" i="144" s="1"/>
  <c r="P1346" i="144" s="1"/>
  <c r="N1345" i="144"/>
  <c r="O1345" i="144" s="1"/>
  <c r="P1345" i="144" s="1"/>
  <c r="N1344" i="144"/>
  <c r="O1344" i="144" s="1"/>
  <c r="P1344" i="144" s="1"/>
  <c r="N1343" i="144"/>
  <c r="O1343" i="144" s="1"/>
  <c r="P1343" i="144" s="1"/>
  <c r="N1340" i="144"/>
  <c r="O1340" i="144" s="1"/>
  <c r="P1340" i="144" s="1"/>
  <c r="N1338" i="144"/>
  <c r="O1338" i="144" s="1"/>
  <c r="P1338" i="144" s="1"/>
  <c r="N1337" i="144"/>
  <c r="O1337" i="144" s="1"/>
  <c r="P1337" i="144" s="1"/>
  <c r="N1336" i="144"/>
  <c r="O1336" i="144" s="1"/>
  <c r="P1336" i="144" s="1"/>
  <c r="N1335" i="144"/>
  <c r="O1335" i="144" s="1"/>
  <c r="P1335" i="144" s="1"/>
  <c r="N1332" i="144"/>
  <c r="O1332" i="144"/>
  <c r="P1332" i="144" s="1"/>
  <c r="N1331" i="144"/>
  <c r="O1331" i="144" s="1"/>
  <c r="P1331" i="144" s="1"/>
  <c r="N1330" i="144"/>
  <c r="O1330" i="144" s="1"/>
  <c r="P1330" i="144" s="1"/>
  <c r="N1329" i="144"/>
  <c r="O1329" i="144" s="1"/>
  <c r="P1329" i="144" s="1"/>
  <c r="N1328" i="144"/>
  <c r="O1328" i="144" s="1"/>
  <c r="P1328" i="144" s="1"/>
  <c r="N1327" i="144"/>
  <c r="O1327" i="144" s="1"/>
  <c r="P1327" i="144" s="1"/>
  <c r="N1324" i="144"/>
  <c r="O1324" i="144" s="1"/>
  <c r="P1324" i="144" s="1"/>
  <c r="N1323" i="144"/>
  <c r="O1323" i="144" s="1"/>
  <c r="P1323" i="144" s="1"/>
  <c r="N1322" i="144"/>
  <c r="O1322" i="144" s="1"/>
  <c r="P1322" i="144" s="1"/>
  <c r="N1321" i="144"/>
  <c r="O1321" i="144" s="1"/>
  <c r="P1321" i="144" s="1"/>
  <c r="N1320" i="144"/>
  <c r="O1320" i="144"/>
  <c r="P1320" i="144" s="1"/>
  <c r="N1319" i="144"/>
  <c r="O1319" i="144" s="1"/>
  <c r="P1319" i="144" s="1"/>
  <c r="N1318" i="144"/>
  <c r="O1318" i="144" s="1"/>
  <c r="P1318" i="144" s="1"/>
  <c r="N1316" i="144"/>
  <c r="O1316" i="144" s="1"/>
  <c r="P1316" i="144" s="1"/>
  <c r="N1314" i="144"/>
  <c r="O1314" i="144" s="1"/>
  <c r="P1314" i="144" s="1"/>
  <c r="N1313" i="144"/>
  <c r="O1313" i="144" s="1"/>
  <c r="P1313" i="144" s="1"/>
  <c r="N1312" i="144"/>
  <c r="O1312" i="144" s="1"/>
  <c r="P1312" i="144" s="1"/>
  <c r="N1308" i="144"/>
  <c r="O1308" i="144" s="1"/>
  <c r="P1308" i="144" s="1"/>
  <c r="N1307" i="144"/>
  <c r="O1307" i="144" s="1"/>
  <c r="P1307" i="144" s="1"/>
  <c r="N1306" i="144"/>
  <c r="O1306" i="144" s="1"/>
  <c r="P1306" i="144" s="1"/>
  <c r="N1305" i="144"/>
  <c r="O1305" i="144" s="1"/>
  <c r="P1305" i="144" s="1"/>
  <c r="N1304" i="144"/>
  <c r="O1304" i="144" s="1"/>
  <c r="P1304" i="144" s="1"/>
  <c r="O1302" i="144"/>
  <c r="P1302" i="144" s="1"/>
  <c r="N1301" i="144"/>
  <c r="O1301" i="144" s="1"/>
  <c r="P1301" i="144" s="1"/>
  <c r="N1300" i="144"/>
  <c r="O1300" i="144" s="1"/>
  <c r="P1300" i="144" s="1"/>
  <c r="N1298" i="144"/>
  <c r="O1298" i="144" s="1"/>
  <c r="P1298" i="144" s="1"/>
  <c r="N1297" i="144"/>
  <c r="O1297" i="144" s="1"/>
  <c r="P1297" i="144" s="1"/>
  <c r="N1296" i="144"/>
  <c r="O1296" i="144" s="1"/>
  <c r="P1296" i="144" s="1"/>
  <c r="N1292" i="144"/>
  <c r="O1292" i="144" s="1"/>
  <c r="P1292" i="144" s="1"/>
  <c r="N1290" i="144"/>
  <c r="O1290" i="144" s="1"/>
  <c r="P1290" i="144" s="1"/>
  <c r="N1289" i="144"/>
  <c r="O1289" i="144" s="1"/>
  <c r="P1289" i="144" s="1"/>
  <c r="N1288" i="144"/>
  <c r="O1288" i="144" s="1"/>
  <c r="P1288" i="144" s="1"/>
  <c r="N1284" i="144"/>
  <c r="O1284" i="144" s="1"/>
  <c r="P1284" i="144" s="1"/>
  <c r="N1282" i="144"/>
  <c r="O1282" i="144" s="1"/>
  <c r="P1282" i="144" s="1"/>
  <c r="N1281" i="144"/>
  <c r="O1281" i="144" s="1"/>
  <c r="P1281" i="144" s="1"/>
  <c r="N1280" i="144"/>
  <c r="O1280" i="144" s="1"/>
  <c r="P1280" i="144" s="1"/>
  <c r="N1276" i="144"/>
  <c r="O1276" i="144" s="1"/>
  <c r="P1276" i="144" s="1"/>
  <c r="N1275" i="144"/>
  <c r="O1275" i="144" s="1"/>
  <c r="P1275" i="144" s="1"/>
  <c r="N1274" i="144"/>
  <c r="O1274" i="144" s="1"/>
  <c r="P1274" i="144" s="1"/>
  <c r="N1273" i="144"/>
  <c r="O1273" i="144" s="1"/>
  <c r="P1273" i="144" s="1"/>
  <c r="N1272" i="144"/>
  <c r="O1272" i="144" s="1"/>
  <c r="P1272" i="144" s="1"/>
  <c r="N1268" i="144"/>
  <c r="O1268" i="144" s="1"/>
  <c r="P1268" i="144" s="1"/>
  <c r="N1266" i="144"/>
  <c r="O1266" i="144" s="1"/>
  <c r="P1266" i="144" s="1"/>
  <c r="N1265" i="144"/>
  <c r="O1265" i="144" s="1"/>
  <c r="P1265" i="144" s="1"/>
  <c r="N1264" i="144"/>
  <c r="O1264" i="144" s="1"/>
  <c r="P1264" i="144" s="1"/>
  <c r="N1261" i="144"/>
  <c r="O1261" i="144" s="1"/>
  <c r="P1261" i="144" s="1"/>
  <c r="N1260" i="144"/>
  <c r="O1260" i="144" s="1"/>
  <c r="P1260" i="144" s="1"/>
  <c r="N1258" i="144"/>
  <c r="O1258" i="144" s="1"/>
  <c r="P1258" i="144" s="1"/>
  <c r="N1257" i="144"/>
  <c r="O1257" i="144" s="1"/>
  <c r="P1257" i="144" s="1"/>
  <c r="N1256" i="144"/>
  <c r="O1256" i="144" s="1"/>
  <c r="P1256" i="144" s="1"/>
  <c r="N1252" i="144"/>
  <c r="O1252" i="144" s="1"/>
  <c r="P1252" i="144" s="1"/>
  <c r="N1250" i="144"/>
  <c r="O1250" i="144" s="1"/>
  <c r="P1250" i="144" s="1"/>
  <c r="N1249" i="144"/>
  <c r="O1249" i="144" s="1"/>
  <c r="P1249" i="144" s="1"/>
  <c r="N1248" i="144"/>
  <c r="O1248" i="144" s="1"/>
  <c r="P1248" i="144" s="1"/>
  <c r="N1244" i="144"/>
  <c r="O1244" i="144" s="1"/>
  <c r="P1244" i="144" s="1"/>
  <c r="N1242" i="144"/>
  <c r="O1242" i="144" s="1"/>
  <c r="P1242" i="144" s="1"/>
  <c r="N1241" i="144"/>
  <c r="O1241" i="144" s="1"/>
  <c r="P1241" i="144" s="1"/>
  <c r="N1240" i="144"/>
  <c r="O1240" i="144" s="1"/>
  <c r="P1240" i="144" s="1"/>
  <c r="N1236" i="144"/>
  <c r="O1236" i="144" s="1"/>
  <c r="P1236" i="144" s="1"/>
  <c r="N1234" i="144"/>
  <c r="O1234" i="144" s="1"/>
  <c r="P1234" i="144" s="1"/>
  <c r="N1233" i="144"/>
  <c r="O1233" i="144" s="1"/>
  <c r="P1233" i="144" s="1"/>
  <c r="N1232" i="144"/>
  <c r="O1232" i="144" s="1"/>
  <c r="P1232" i="144" s="1"/>
  <c r="N1229" i="144"/>
  <c r="O1229" i="144" s="1"/>
  <c r="P1229" i="144" s="1"/>
  <c r="N1228" i="144"/>
  <c r="O1228" i="144" s="1"/>
  <c r="P1228" i="144" s="1"/>
  <c r="N1226" i="144"/>
  <c r="O1226" i="144" s="1"/>
  <c r="P1226" i="144" s="1"/>
  <c r="N1225" i="144"/>
  <c r="O1225" i="144" s="1"/>
  <c r="P1225" i="144" s="1"/>
  <c r="N1224" i="144"/>
  <c r="O1224" i="144" s="1"/>
  <c r="P1224" i="144" s="1"/>
  <c r="N1220" i="144"/>
  <c r="O1220" i="144" s="1"/>
  <c r="P1220" i="144" s="1"/>
  <c r="N1218" i="144"/>
  <c r="O1218" i="144" s="1"/>
  <c r="P1218" i="144" s="1"/>
  <c r="N1217" i="144"/>
  <c r="O1217" i="144" s="1"/>
  <c r="P1217" i="144" s="1"/>
  <c r="N1216" i="144"/>
  <c r="O1216" i="144" s="1"/>
  <c r="P1216" i="144" s="1"/>
  <c r="N1212" i="144"/>
  <c r="O1212" i="144" s="1"/>
  <c r="P1212" i="144" s="1"/>
  <c r="O1211" i="144"/>
  <c r="P1211" i="144" s="1"/>
  <c r="N1210" i="144"/>
  <c r="O1210" i="144" s="1"/>
  <c r="P1210" i="144" s="1"/>
  <c r="N1209" i="144"/>
  <c r="O1209" i="144" s="1"/>
  <c r="P1209" i="144" s="1"/>
  <c r="N1208" i="144"/>
  <c r="O1208" i="144" s="1"/>
  <c r="P1208" i="144" s="1"/>
  <c r="N1204" i="144"/>
  <c r="O1204" i="144" s="1"/>
  <c r="P1204" i="144" s="1"/>
  <c r="N1203" i="144"/>
  <c r="O1203" i="144" s="1"/>
  <c r="P1203" i="144" s="1"/>
  <c r="N1202" i="144"/>
  <c r="O1202" i="144" s="1"/>
  <c r="P1202" i="144" s="1"/>
  <c r="N1201" i="144"/>
  <c r="O1201" i="144" s="1"/>
  <c r="P1201" i="144" s="1"/>
  <c r="N1200" i="144"/>
  <c r="O1200" i="144" s="1"/>
  <c r="P1200" i="144" s="1"/>
  <c r="N1196" i="144"/>
  <c r="O1196" i="144" s="1"/>
  <c r="P1196" i="144" s="1"/>
  <c r="N1195" i="144"/>
  <c r="O1195" i="144" s="1"/>
  <c r="P1195" i="144" s="1"/>
  <c r="N1194" i="144"/>
  <c r="O1194" i="144" s="1"/>
  <c r="P1194" i="144" s="1"/>
  <c r="N1193" i="144"/>
  <c r="O1193" i="144" s="1"/>
  <c r="P1193" i="144" s="1"/>
  <c r="N1192" i="144"/>
  <c r="O1192" i="144" s="1"/>
  <c r="P1192" i="144" s="1"/>
  <c r="N1191" i="144"/>
  <c r="O1191" i="144" s="1"/>
  <c r="P1191" i="144" s="1"/>
  <c r="N1188" i="144"/>
  <c r="O1188" i="144" s="1"/>
  <c r="P1188" i="144" s="1"/>
  <c r="N1187" i="144"/>
  <c r="O1187" i="144" s="1"/>
  <c r="P1187" i="144" s="1"/>
  <c r="N1186" i="144"/>
  <c r="O1186" i="144" s="1"/>
  <c r="P1186" i="144" s="1"/>
  <c r="N1185" i="144"/>
  <c r="O1185" i="144" s="1"/>
  <c r="P1185" i="144" s="1"/>
  <c r="N1184" i="144"/>
  <c r="O1184" i="144" s="1"/>
  <c r="P1184" i="144" s="1"/>
  <c r="N1180" i="144"/>
  <c r="O1180" i="144" s="1"/>
  <c r="P1180" i="144" s="1"/>
  <c r="N1178" i="144"/>
  <c r="O1178" i="144" s="1"/>
  <c r="P1178" i="144" s="1"/>
  <c r="N1177" i="144"/>
  <c r="O1177" i="144" s="1"/>
  <c r="P1177" i="144" s="1"/>
  <c r="N1176" i="144"/>
  <c r="O1176" i="144" s="1"/>
  <c r="P1176" i="144" s="1"/>
  <c r="N1173" i="144"/>
  <c r="O1173" i="144" s="1"/>
  <c r="P1173" i="144" s="1"/>
  <c r="N1172" i="144"/>
  <c r="O1172" i="144" s="1"/>
  <c r="P1172" i="144" s="1"/>
  <c r="N1171" i="144"/>
  <c r="O1171" i="144" s="1"/>
  <c r="P1171" i="144" s="1"/>
  <c r="N1170" i="144"/>
  <c r="O1170" i="144" s="1"/>
  <c r="P1170" i="144" s="1"/>
  <c r="N1169" i="144"/>
  <c r="O1169" i="144" s="1"/>
  <c r="P1169" i="144" s="1"/>
  <c r="N1168" i="144"/>
  <c r="O1168" i="144" s="1"/>
  <c r="P1168" i="144" s="1"/>
  <c r="N1164" i="144"/>
  <c r="O1164" i="144" s="1"/>
  <c r="P1164" i="144" s="1"/>
  <c r="N1162" i="144"/>
  <c r="O1162" i="144" s="1"/>
  <c r="P1162" i="144" s="1"/>
  <c r="N1161" i="144"/>
  <c r="O1161" i="144" s="1"/>
  <c r="P1161" i="144" s="1"/>
  <c r="N1160" i="144"/>
  <c r="O1160" i="144" s="1"/>
  <c r="P1160" i="144" s="1"/>
  <c r="N1156" i="144"/>
  <c r="O1156" i="144" s="1"/>
  <c r="P1156" i="144" s="1"/>
  <c r="N1154" i="144"/>
  <c r="O1154" i="144" s="1"/>
  <c r="P1154" i="144" s="1"/>
  <c r="N1153" i="144"/>
  <c r="O1153" i="144" s="1"/>
  <c r="P1153" i="144" s="1"/>
  <c r="N1152" i="144"/>
  <c r="O1152" i="144" s="1"/>
  <c r="P1152" i="144" s="1"/>
  <c r="N1148" i="144"/>
  <c r="O1148" i="144" s="1"/>
  <c r="P1148" i="144" s="1"/>
  <c r="N1146" i="144"/>
  <c r="O1146" i="144" s="1"/>
  <c r="P1146" i="144" s="1"/>
  <c r="N1145" i="144"/>
  <c r="O1145" i="144" s="1"/>
  <c r="P1145" i="144" s="1"/>
  <c r="N1144" i="144"/>
  <c r="O1144" i="144" s="1"/>
  <c r="P1144" i="144" s="1"/>
  <c r="N1141" i="144"/>
  <c r="O1141" i="144" s="1"/>
  <c r="P1141" i="144" s="1"/>
  <c r="N1140" i="144"/>
  <c r="O1140" i="144" s="1"/>
  <c r="P1140" i="144" s="1"/>
  <c r="N1138" i="144"/>
  <c r="O1138" i="144" s="1"/>
  <c r="P1138" i="144" s="1"/>
  <c r="N1137" i="144"/>
  <c r="O1137" i="144" s="1"/>
  <c r="P1137" i="144" s="1"/>
  <c r="N1136" i="144"/>
  <c r="O1136" i="144" s="1"/>
  <c r="P1136" i="144" s="1"/>
  <c r="N1132" i="144"/>
  <c r="O1132" i="144" s="1"/>
  <c r="P1132" i="144" s="1"/>
  <c r="N1130" i="144"/>
  <c r="O1130" i="144" s="1"/>
  <c r="P1130" i="144" s="1"/>
  <c r="N1129" i="144"/>
  <c r="O1129" i="144" s="1"/>
  <c r="P1129" i="144" s="1"/>
  <c r="N1128" i="144"/>
  <c r="O1128" i="144" s="1"/>
  <c r="P1128" i="144" s="1"/>
  <c r="N1124" i="144"/>
  <c r="O1124" i="144" s="1"/>
  <c r="P1124" i="144" s="1"/>
  <c r="N1122" i="144"/>
  <c r="O1122" i="144" s="1"/>
  <c r="P1122" i="144" s="1"/>
  <c r="N1121" i="144"/>
  <c r="O1121" i="144" s="1"/>
  <c r="P1121" i="144" s="1"/>
  <c r="N1120" i="144"/>
  <c r="O1120" i="144" s="1"/>
  <c r="P1120" i="144" s="1"/>
  <c r="N1116" i="144"/>
  <c r="O1116" i="144" s="1"/>
  <c r="P1116" i="144" s="1"/>
  <c r="N1114" i="144"/>
  <c r="O1114" i="144" s="1"/>
  <c r="P1114" i="144" s="1"/>
  <c r="N1113" i="144"/>
  <c r="O1113" i="144" s="1"/>
  <c r="P1113" i="144" s="1"/>
  <c r="N1112" i="144"/>
  <c r="O1112" i="144" s="1"/>
  <c r="P1112" i="144" s="1"/>
  <c r="N1111" i="144"/>
  <c r="O1111" i="144" s="1"/>
  <c r="P1111" i="144" s="1"/>
  <c r="N1109" i="144"/>
  <c r="O1109" i="144" s="1"/>
  <c r="P1109" i="144" s="1"/>
  <c r="N1108" i="144"/>
  <c r="O1108" i="144" s="1"/>
  <c r="P1108" i="144" s="1"/>
  <c r="N1107" i="144"/>
  <c r="O1107" i="144" s="1"/>
  <c r="P1107" i="144" s="1"/>
  <c r="N1106" i="144"/>
  <c r="O1106" i="144" s="1"/>
  <c r="P1106" i="144" s="1"/>
  <c r="N1105" i="144"/>
  <c r="O1105" i="144" s="1"/>
  <c r="P1105" i="144" s="1"/>
  <c r="N1104" i="144"/>
  <c r="O1104" i="144" s="1"/>
  <c r="P1104" i="144" s="1"/>
  <c r="N1101" i="144"/>
  <c r="O1101" i="144" s="1"/>
  <c r="P1101" i="144" s="1"/>
  <c r="N1100" i="144"/>
  <c r="O1100" i="144" s="1"/>
  <c r="P1100" i="144" s="1"/>
  <c r="N1099" i="144"/>
  <c r="O1099" i="144" s="1"/>
  <c r="P1099" i="144" s="1"/>
  <c r="N1098" i="144"/>
  <c r="O1098" i="144" s="1"/>
  <c r="P1098" i="144" s="1"/>
  <c r="N1097" i="144"/>
  <c r="O1097" i="144" s="1"/>
  <c r="P1097" i="144" s="1"/>
  <c r="N1096" i="144"/>
  <c r="O1096" i="144" s="1"/>
  <c r="P1096" i="144" s="1"/>
  <c r="N1092" i="144"/>
  <c r="O1092" i="144" s="1"/>
  <c r="P1092" i="144" s="1"/>
  <c r="N1091" i="144"/>
  <c r="O1091" i="144" s="1"/>
  <c r="P1091" i="144" s="1"/>
  <c r="N1090" i="144"/>
  <c r="O1090" i="144" s="1"/>
  <c r="P1090" i="144" s="1"/>
  <c r="N1089" i="144"/>
  <c r="O1089" i="144" s="1"/>
  <c r="P1089" i="144" s="1"/>
  <c r="N1088" i="144"/>
  <c r="O1088" i="144" s="1"/>
  <c r="P1088" i="144" s="1"/>
  <c r="N1084" i="144"/>
  <c r="O1084" i="144" s="1"/>
  <c r="P1084" i="144" s="1"/>
  <c r="N1083" i="144"/>
  <c r="O1083" i="144" s="1"/>
  <c r="P1083" i="144" s="1"/>
  <c r="N1082" i="144"/>
  <c r="O1082" i="144" s="1"/>
  <c r="P1082" i="144" s="1"/>
  <c r="N1081" i="144"/>
  <c r="O1081" i="144" s="1"/>
  <c r="P1081" i="144" s="1"/>
  <c r="N1080" i="144"/>
  <c r="O1080" i="144" s="1"/>
  <c r="P1080" i="144" s="1"/>
  <c r="N1079" i="144"/>
  <c r="O1079" i="144" s="1"/>
  <c r="P1079" i="144" s="1"/>
  <c r="N1076" i="144"/>
  <c r="O1076" i="144" s="1"/>
  <c r="P1076" i="144" s="1"/>
  <c r="N1074" i="144"/>
  <c r="O1074" i="144" s="1"/>
  <c r="P1074" i="144" s="1"/>
  <c r="N1073" i="144"/>
  <c r="O1073" i="144" s="1"/>
  <c r="P1073" i="144" s="1"/>
  <c r="N1072" i="144"/>
  <c r="O1072" i="144" s="1"/>
  <c r="P1072" i="144" s="1"/>
  <c r="N1068" i="144"/>
  <c r="O1068" i="144" s="1"/>
  <c r="P1068" i="144" s="1"/>
  <c r="N1067" i="144"/>
  <c r="O1067" i="144" s="1"/>
  <c r="P1067" i="144" s="1"/>
  <c r="N1066" i="144"/>
  <c r="O1066" i="144" s="1"/>
  <c r="P1066" i="144" s="1"/>
  <c r="N1065" i="144"/>
  <c r="O1065" i="144" s="1"/>
  <c r="P1065" i="144" s="1"/>
  <c r="N1064" i="144"/>
  <c r="O1064" i="144" s="1"/>
  <c r="P1064" i="144" s="1"/>
  <c r="N1060" i="144"/>
  <c r="O1060" i="144" s="1"/>
  <c r="P1060" i="144" s="1"/>
  <c r="N1058" i="144"/>
  <c r="O1058" i="144" s="1"/>
  <c r="P1058" i="144" s="1"/>
  <c r="N1057" i="144"/>
  <c r="O1057" i="144" s="1"/>
  <c r="P1057" i="144" s="1"/>
  <c r="N1056" i="144"/>
  <c r="O1056" i="144" s="1"/>
  <c r="P1056" i="144" s="1"/>
  <c r="N1055" i="144"/>
  <c r="O1055" i="144" s="1"/>
  <c r="P1055" i="144" s="1"/>
  <c r="N1053" i="144"/>
  <c r="O1053" i="144" s="1"/>
  <c r="P1053" i="144" s="1"/>
  <c r="N1052" i="144"/>
  <c r="O1052" i="144" s="1"/>
  <c r="P1052" i="144" s="1"/>
  <c r="N1051" i="144"/>
  <c r="O1051" i="144" s="1"/>
  <c r="P1051" i="144" s="1"/>
  <c r="N1050" i="144"/>
  <c r="O1050" i="144" s="1"/>
  <c r="P1050" i="144" s="1"/>
  <c r="N1049" i="144"/>
  <c r="O1049" i="144" s="1"/>
  <c r="P1049" i="144" s="1"/>
  <c r="N1048" i="144"/>
  <c r="O1048" i="144" s="1"/>
  <c r="P1048" i="144" s="1"/>
  <c r="N1045" i="144"/>
  <c r="O1045" i="144" s="1"/>
  <c r="P1045" i="144" s="1"/>
  <c r="N1044" i="144"/>
  <c r="O1044" i="144" s="1"/>
  <c r="P1044" i="144" s="1"/>
  <c r="N1043" i="144"/>
  <c r="O1043" i="144" s="1"/>
  <c r="P1043" i="144" s="1"/>
  <c r="N1042" i="144"/>
  <c r="O1042" i="144" s="1"/>
  <c r="P1042" i="144" s="1"/>
  <c r="N1041" i="144"/>
  <c r="O1041" i="144" s="1"/>
  <c r="P1041" i="144" s="1"/>
  <c r="N1040" i="144"/>
  <c r="O1040" i="144" s="1"/>
  <c r="P1040" i="144" s="1"/>
  <c r="N1039" i="144"/>
  <c r="O1039" i="144" s="1"/>
  <c r="P1039" i="144" s="1"/>
  <c r="N1036" i="144"/>
  <c r="O1036" i="144" s="1"/>
  <c r="P1036" i="144" s="1"/>
  <c r="N1035" i="144"/>
  <c r="O1035" i="144" s="1"/>
  <c r="P1035" i="144" s="1"/>
  <c r="N1034" i="144"/>
  <c r="O1034" i="144" s="1"/>
  <c r="P1034" i="144" s="1"/>
  <c r="N1033" i="144"/>
  <c r="O1033" i="144" s="1"/>
  <c r="P1033" i="144" s="1"/>
  <c r="N1032" i="144"/>
  <c r="O1032" i="144" s="1"/>
  <c r="P1032" i="144" s="1"/>
  <c r="N1031" i="144"/>
  <c r="O1031" i="144" s="1"/>
  <c r="P1031" i="144" s="1"/>
  <c r="N1028" i="144"/>
  <c r="O1028" i="144" s="1"/>
  <c r="P1028" i="144" s="1"/>
  <c r="N1027" i="144"/>
  <c r="O1027" i="144" s="1"/>
  <c r="P1027" i="144" s="1"/>
  <c r="N1026" i="144"/>
  <c r="O1026" i="144" s="1"/>
  <c r="P1026" i="144" s="1"/>
  <c r="N1025" i="144"/>
  <c r="O1025" i="144" s="1"/>
  <c r="P1025" i="144" s="1"/>
  <c r="N1024" i="144"/>
  <c r="O1024" i="144" s="1"/>
  <c r="P1024" i="144" s="1"/>
  <c r="N1020" i="144"/>
  <c r="O1020" i="144" s="1"/>
  <c r="P1020" i="144" s="1"/>
  <c r="N1019" i="144"/>
  <c r="O1019" i="144" s="1"/>
  <c r="P1019" i="144" s="1"/>
  <c r="N1018" i="144"/>
  <c r="O1018" i="144" s="1"/>
  <c r="P1018" i="144" s="1"/>
  <c r="N1017" i="144"/>
  <c r="O1017" i="144" s="1"/>
  <c r="P1017" i="144" s="1"/>
  <c r="N1016" i="144"/>
  <c r="O1016" i="144" s="1"/>
  <c r="P1016" i="144" s="1"/>
  <c r="N1015" i="144"/>
  <c r="O1015" i="144" s="1"/>
  <c r="P1015" i="144" s="1"/>
  <c r="N1012" i="144"/>
  <c r="O1012" i="144" s="1"/>
  <c r="P1012" i="144" s="1"/>
  <c r="N1011" i="144"/>
  <c r="O1011" i="144" s="1"/>
  <c r="P1011" i="144" s="1"/>
  <c r="N1010" i="144"/>
  <c r="O1010" i="144" s="1"/>
  <c r="P1010" i="144" s="1"/>
  <c r="N1009" i="144"/>
  <c r="O1009" i="144" s="1"/>
  <c r="P1009" i="144" s="1"/>
  <c r="N1008" i="144"/>
  <c r="O1008" i="144" s="1"/>
  <c r="P1008" i="144" s="1"/>
  <c r="N1007" i="144"/>
  <c r="O1007" i="144" s="1"/>
  <c r="P1007" i="144" s="1"/>
  <c r="N1004" i="144"/>
  <c r="O1004" i="144" s="1"/>
  <c r="P1004" i="144" s="1"/>
  <c r="N1003" i="144"/>
  <c r="O1003" i="144" s="1"/>
  <c r="P1003" i="144" s="1"/>
  <c r="N1002" i="144"/>
  <c r="O1002" i="144" s="1"/>
  <c r="P1002" i="144" s="1"/>
  <c r="N1001" i="144"/>
  <c r="O1001" i="144" s="1"/>
  <c r="P1001" i="144" s="1"/>
  <c r="N1000" i="144"/>
  <c r="O1000" i="144" s="1"/>
  <c r="P1000" i="144" s="1"/>
  <c r="N999" i="144"/>
  <c r="O999" i="144" s="1"/>
  <c r="P999" i="144" s="1"/>
  <c r="N996" i="144"/>
  <c r="O996" i="144" s="1"/>
  <c r="P996" i="144" s="1"/>
  <c r="N995" i="144"/>
  <c r="O995" i="144" s="1"/>
  <c r="P995" i="144" s="1"/>
  <c r="N994" i="144"/>
  <c r="O994" i="144" s="1"/>
  <c r="P994" i="144" s="1"/>
  <c r="N993" i="144"/>
  <c r="O993" i="144" s="1"/>
  <c r="P993" i="144" s="1"/>
  <c r="N992" i="144"/>
  <c r="O992" i="144" s="1"/>
  <c r="P992" i="144" s="1"/>
  <c r="N988" i="144"/>
  <c r="O988" i="144" s="1"/>
  <c r="P988" i="144" s="1"/>
  <c r="N987" i="144"/>
  <c r="O987" i="144" s="1"/>
  <c r="P987" i="144" s="1"/>
  <c r="N986" i="144"/>
  <c r="O986" i="144" s="1"/>
  <c r="P986" i="144" s="1"/>
  <c r="N985" i="144"/>
  <c r="O985" i="144" s="1"/>
  <c r="P985" i="144" s="1"/>
  <c r="N984" i="144"/>
  <c r="O984" i="144" s="1"/>
  <c r="P984" i="144" s="1"/>
  <c r="N983" i="144"/>
  <c r="O983" i="144" s="1"/>
  <c r="P983" i="144" s="1"/>
  <c r="N981" i="144"/>
  <c r="O981" i="144" s="1"/>
  <c r="P981" i="144" s="1"/>
  <c r="N980" i="144"/>
  <c r="O980" i="144" s="1"/>
  <c r="P980" i="144" s="1"/>
  <c r="N979" i="144"/>
  <c r="O979" i="144" s="1"/>
  <c r="P979" i="144" s="1"/>
  <c r="N978" i="144"/>
  <c r="O978" i="144" s="1"/>
  <c r="P978" i="144" s="1"/>
  <c r="N977" i="144"/>
  <c r="O977" i="144" s="1"/>
  <c r="P977" i="144" s="1"/>
  <c r="N976" i="144"/>
  <c r="O976" i="144" s="1"/>
  <c r="P976" i="144" s="1"/>
  <c r="N973" i="144"/>
  <c r="O973" i="144" s="1"/>
  <c r="P973" i="144" s="1"/>
  <c r="N972" i="144"/>
  <c r="O972" i="144" s="1"/>
  <c r="P972" i="144" s="1"/>
  <c r="N971" i="144"/>
  <c r="O971" i="144" s="1"/>
  <c r="P971" i="144" s="1"/>
  <c r="N970" i="144"/>
  <c r="O970" i="144" s="1"/>
  <c r="P970" i="144" s="1"/>
  <c r="N969" i="144"/>
  <c r="O969" i="144" s="1"/>
  <c r="P969" i="144" s="1"/>
  <c r="N968" i="144"/>
  <c r="O968" i="144" s="1"/>
  <c r="P968" i="144" s="1"/>
  <c r="N967" i="144"/>
  <c r="O967" i="144" s="1"/>
  <c r="P967" i="144" s="1"/>
  <c r="N964" i="144"/>
  <c r="O964" i="144" s="1"/>
  <c r="P964" i="144" s="1"/>
  <c r="N962" i="144"/>
  <c r="O962" i="144" s="1"/>
  <c r="P962" i="144" s="1"/>
  <c r="N961" i="144"/>
  <c r="O961" i="144" s="1"/>
  <c r="P961" i="144" s="1"/>
  <c r="N960" i="144"/>
  <c r="O960" i="144" s="1"/>
  <c r="P960" i="144" s="1"/>
  <c r="N954" i="144"/>
  <c r="O954" i="144" s="1"/>
  <c r="P954" i="144" s="1"/>
  <c r="N953" i="144"/>
  <c r="O953" i="144" s="1"/>
  <c r="P953" i="144" s="1"/>
  <c r="N952" i="144"/>
  <c r="O952" i="144" s="1"/>
  <c r="P952" i="144" s="1"/>
  <c r="N946" i="144"/>
  <c r="O946" i="144" s="1"/>
  <c r="P946" i="144" s="1"/>
  <c r="N945" i="144"/>
  <c r="O945" i="144" s="1"/>
  <c r="P945" i="144" s="1"/>
  <c r="N944" i="144"/>
  <c r="O944" i="144" s="1"/>
  <c r="P944" i="144" s="1"/>
  <c r="N940" i="144"/>
  <c r="O940" i="144" s="1"/>
  <c r="P940" i="144" s="1"/>
  <c r="N938" i="144"/>
  <c r="O938" i="144" s="1"/>
  <c r="P938" i="144" s="1"/>
  <c r="N937" i="144"/>
  <c r="O937" i="144" s="1"/>
  <c r="P937" i="144" s="1"/>
  <c r="N936" i="144"/>
  <c r="O936" i="144" s="1"/>
  <c r="P936" i="144" s="1"/>
  <c r="N935" i="144"/>
  <c r="O935" i="144" s="1"/>
  <c r="P935" i="144" s="1"/>
  <c r="N932" i="144"/>
  <c r="O932" i="144" s="1"/>
  <c r="P932" i="144" s="1"/>
  <c r="N931" i="144"/>
  <c r="O931" i="144" s="1"/>
  <c r="P931" i="144" s="1"/>
  <c r="N930" i="144"/>
  <c r="O930" i="144" s="1"/>
  <c r="P930" i="144" s="1"/>
  <c r="N929" i="144"/>
  <c r="O929" i="144" s="1"/>
  <c r="P929" i="144" s="1"/>
  <c r="N928" i="144"/>
  <c r="O928" i="144" s="1"/>
  <c r="P928" i="144" s="1"/>
  <c r="N927" i="144"/>
  <c r="O927" i="144" s="1"/>
  <c r="P927" i="144" s="1"/>
  <c r="N924" i="144"/>
  <c r="O924" i="144" s="1"/>
  <c r="P924" i="144" s="1"/>
  <c r="N922" i="144"/>
  <c r="O922" i="144" s="1"/>
  <c r="P922" i="144" s="1"/>
  <c r="N921" i="144"/>
  <c r="O921" i="144" s="1"/>
  <c r="P921" i="144" s="1"/>
  <c r="N920" i="144"/>
  <c r="O920" i="144" s="1"/>
  <c r="P920" i="144" s="1"/>
  <c r="N916" i="144"/>
  <c r="O916" i="144" s="1"/>
  <c r="P916" i="144" s="1"/>
  <c r="N914" i="144"/>
  <c r="O914" i="144" s="1"/>
  <c r="P914" i="144" s="1"/>
  <c r="N913" i="144"/>
  <c r="O913" i="144" s="1"/>
  <c r="P913" i="144" s="1"/>
  <c r="N912" i="144"/>
  <c r="O912" i="144" s="1"/>
  <c r="P912" i="144" s="1"/>
  <c r="N911" i="144"/>
  <c r="O911" i="144" s="1"/>
  <c r="P911" i="144" s="1"/>
  <c r="N906" i="144"/>
  <c r="O906" i="144" s="1"/>
  <c r="P906" i="144" s="1"/>
  <c r="N905" i="144"/>
  <c r="O905" i="144" s="1"/>
  <c r="P905" i="144" s="1"/>
  <c r="N904" i="144"/>
  <c r="O904" i="144" s="1"/>
  <c r="P904" i="144" s="1"/>
  <c r="N903" i="144"/>
  <c r="O903" i="144" s="1"/>
  <c r="P903" i="144" s="1"/>
  <c r="N898" i="144"/>
  <c r="O898" i="144" s="1"/>
  <c r="P898" i="144" s="1"/>
  <c r="N897" i="144"/>
  <c r="O897" i="144" s="1"/>
  <c r="P897" i="144" s="1"/>
  <c r="N896" i="144"/>
  <c r="O896" i="144" s="1"/>
  <c r="P896" i="144" s="1"/>
  <c r="N895" i="144"/>
  <c r="O895" i="144" s="1"/>
  <c r="P895" i="144" s="1"/>
  <c r="N891" i="144"/>
  <c r="O891" i="144" s="1"/>
  <c r="P891" i="144" s="1"/>
  <c r="N890" i="144"/>
  <c r="O890" i="144" s="1"/>
  <c r="P890" i="144" s="1"/>
  <c r="N889" i="144"/>
  <c r="O889" i="144" s="1"/>
  <c r="P889" i="144" s="1"/>
  <c r="N888" i="144"/>
  <c r="O888" i="144" s="1"/>
  <c r="P888" i="144" s="1"/>
  <c r="N887" i="144"/>
  <c r="O887" i="144" s="1"/>
  <c r="P887" i="144" s="1"/>
  <c r="N884" i="144"/>
  <c r="O884" i="144" s="1"/>
  <c r="P884" i="144" s="1"/>
  <c r="N882" i="144"/>
  <c r="O882" i="144" s="1"/>
  <c r="P882" i="144" s="1"/>
  <c r="N881" i="144"/>
  <c r="O881" i="144" s="1"/>
  <c r="P881" i="144" s="1"/>
  <c r="N880" i="144"/>
  <c r="O880" i="144" s="1"/>
  <c r="P880" i="144" s="1"/>
  <c r="N874" i="144"/>
  <c r="O874" i="144" s="1"/>
  <c r="P874" i="144" s="1"/>
  <c r="N873" i="144"/>
  <c r="O873" i="144" s="1"/>
  <c r="P873" i="144" s="1"/>
  <c r="N872" i="144"/>
  <c r="O872" i="144" s="1"/>
  <c r="P872" i="144" s="1"/>
  <c r="N866" i="144"/>
  <c r="O866" i="144" s="1"/>
  <c r="P866" i="144" s="1"/>
  <c r="N865" i="144"/>
  <c r="O865" i="144" s="1"/>
  <c r="P865" i="144" s="1"/>
  <c r="N864" i="144"/>
  <c r="O864" i="144" s="1"/>
  <c r="P864" i="144" s="1"/>
  <c r="N859" i="144"/>
  <c r="O859" i="144" s="1"/>
  <c r="P859" i="144" s="1"/>
  <c r="N858" i="144"/>
  <c r="O858" i="144" s="1"/>
  <c r="P858" i="144" s="1"/>
  <c r="N857" i="144"/>
  <c r="O857" i="144" s="1"/>
  <c r="P857" i="144" s="1"/>
  <c r="N856" i="144"/>
  <c r="O856" i="144" s="1"/>
  <c r="P856" i="144" s="1"/>
  <c r="N855" i="144"/>
  <c r="O855" i="144" s="1"/>
  <c r="P855" i="144" s="1"/>
  <c r="N852" i="144"/>
  <c r="O852" i="144" s="1"/>
  <c r="P852" i="144" s="1"/>
  <c r="N850" i="144"/>
  <c r="O850" i="144" s="1"/>
  <c r="P850" i="144" s="1"/>
  <c r="N849" i="144"/>
  <c r="O849" i="144" s="1"/>
  <c r="P849" i="144" s="1"/>
  <c r="N848" i="144"/>
  <c r="O848" i="144" s="1"/>
  <c r="P848" i="144" s="1"/>
  <c r="N844" i="144"/>
  <c r="O844" i="144" s="1"/>
  <c r="P844" i="144" s="1"/>
  <c r="N842" i="144"/>
  <c r="O842" i="144" s="1"/>
  <c r="P842" i="144" s="1"/>
  <c r="N841" i="144"/>
  <c r="O841" i="144" s="1"/>
  <c r="P841" i="144" s="1"/>
  <c r="N840" i="144"/>
  <c r="O840" i="144" s="1"/>
  <c r="P840" i="144" s="1"/>
  <c r="N836" i="144"/>
  <c r="O836" i="144" s="1"/>
  <c r="P836" i="144" s="1"/>
  <c r="N835" i="144"/>
  <c r="O835" i="144" s="1"/>
  <c r="P835" i="144" s="1"/>
  <c r="N834" i="144"/>
  <c r="O834" i="144" s="1"/>
  <c r="P834" i="144" s="1"/>
  <c r="N833" i="144"/>
  <c r="O833" i="144" s="1"/>
  <c r="P833" i="144" s="1"/>
  <c r="N832" i="144"/>
  <c r="O832" i="144" s="1"/>
  <c r="P832" i="144" s="1"/>
  <c r="N831" i="144"/>
  <c r="O831" i="144" s="1"/>
  <c r="P831" i="144" s="1"/>
  <c r="N828" i="144"/>
  <c r="O828" i="144" s="1"/>
  <c r="P828" i="144" s="1"/>
  <c r="N827" i="144"/>
  <c r="O827" i="144" s="1"/>
  <c r="P827" i="144" s="1"/>
  <c r="N826" i="144"/>
  <c r="O826" i="144" s="1"/>
  <c r="P826" i="144" s="1"/>
  <c r="N825" i="144"/>
  <c r="O825" i="144" s="1"/>
  <c r="P825" i="144" s="1"/>
  <c r="N824" i="144"/>
  <c r="O824" i="144" s="1"/>
  <c r="P824" i="144" s="1"/>
  <c r="N823" i="144"/>
  <c r="O823" i="144" s="1"/>
  <c r="P823" i="144" s="1"/>
  <c r="N818" i="144"/>
  <c r="O818" i="144" s="1"/>
  <c r="P818" i="144" s="1"/>
  <c r="N817" i="144"/>
  <c r="O817" i="144" s="1"/>
  <c r="P817" i="144" s="1"/>
  <c r="N816" i="144"/>
  <c r="O816" i="144" s="1"/>
  <c r="P816" i="144" s="1"/>
  <c r="N812" i="144"/>
  <c r="O812" i="144" s="1"/>
  <c r="P812" i="144" s="1"/>
  <c r="N811" i="144"/>
  <c r="O811" i="144" s="1"/>
  <c r="P811" i="144" s="1"/>
  <c r="N810" i="144"/>
  <c r="O810" i="144" s="1"/>
  <c r="P810" i="144" s="1"/>
  <c r="N809" i="144"/>
  <c r="O809" i="144" s="1"/>
  <c r="P809" i="144" s="1"/>
  <c r="N808" i="144"/>
  <c r="O808" i="144" s="1"/>
  <c r="P808" i="144" s="1"/>
  <c r="N807" i="144"/>
  <c r="O807" i="144" s="1"/>
  <c r="P807" i="144" s="1"/>
  <c r="N804" i="144"/>
  <c r="O804" i="144" s="1"/>
  <c r="P804" i="144" s="1"/>
  <c r="N803" i="144"/>
  <c r="O803" i="144" s="1"/>
  <c r="P803" i="144" s="1"/>
  <c r="N802" i="144"/>
  <c r="O802" i="144" s="1"/>
  <c r="P802" i="144" s="1"/>
  <c r="N801" i="144"/>
  <c r="O801" i="144" s="1"/>
  <c r="P801" i="144" s="1"/>
  <c r="N800" i="144"/>
  <c r="O800" i="144" s="1"/>
  <c r="P800" i="144" s="1"/>
  <c r="N794" i="144"/>
  <c r="O794" i="144" s="1"/>
  <c r="P794" i="144" s="1"/>
  <c r="N793" i="144"/>
  <c r="O793" i="144" s="1"/>
  <c r="P793" i="144" s="1"/>
  <c r="N792" i="144"/>
  <c r="O792" i="144" s="1"/>
  <c r="P792" i="144" s="1"/>
  <c r="N791" i="144"/>
  <c r="O791" i="144" s="1"/>
  <c r="P791" i="144" s="1"/>
  <c r="N786" i="144"/>
  <c r="O786" i="144" s="1"/>
  <c r="P786" i="144" s="1"/>
  <c r="N785" i="144"/>
  <c r="O785" i="144" s="1"/>
  <c r="P785" i="144" s="1"/>
  <c r="N784" i="144"/>
  <c r="O784" i="144" s="1"/>
  <c r="P784" i="144" s="1"/>
  <c r="N783" i="144"/>
  <c r="O783" i="144" s="1"/>
  <c r="P783" i="144" s="1"/>
  <c r="N778" i="144"/>
  <c r="O778" i="144" s="1"/>
  <c r="P778" i="144" s="1"/>
  <c r="N777" i="144"/>
  <c r="O777" i="144" s="1"/>
  <c r="P777" i="144" s="1"/>
  <c r="N776" i="144"/>
  <c r="O776" i="144" s="1"/>
  <c r="P776" i="144" s="1"/>
  <c r="N775" i="144"/>
  <c r="O775" i="144" s="1"/>
  <c r="P775" i="144" s="1"/>
  <c r="N772" i="144"/>
  <c r="O772" i="144" s="1"/>
  <c r="P772" i="144" s="1"/>
  <c r="N771" i="144"/>
  <c r="O771" i="144" s="1"/>
  <c r="P771" i="144" s="1"/>
  <c r="N770" i="144"/>
  <c r="O770" i="144" s="1"/>
  <c r="P770" i="144" s="1"/>
  <c r="N769" i="144"/>
  <c r="O769" i="144" s="1"/>
  <c r="P769" i="144" s="1"/>
  <c r="N768" i="144"/>
  <c r="O768" i="144" s="1"/>
  <c r="P768" i="144" s="1"/>
  <c r="N764" i="144"/>
  <c r="O764" i="144" s="1"/>
  <c r="P764" i="144" s="1"/>
  <c r="N763" i="144"/>
  <c r="O763" i="144" s="1"/>
  <c r="P763" i="144" s="1"/>
  <c r="N762" i="144"/>
  <c r="O762" i="144" s="1"/>
  <c r="P762" i="144" s="1"/>
  <c r="N761" i="144"/>
  <c r="O761" i="144" s="1"/>
  <c r="P761" i="144" s="1"/>
  <c r="N760" i="144"/>
  <c r="O760" i="144" s="1"/>
  <c r="P760" i="144" s="1"/>
  <c r="N759" i="144"/>
  <c r="O759" i="144" s="1"/>
  <c r="P759" i="144" s="1"/>
  <c r="N756" i="144"/>
  <c r="O756" i="144" s="1"/>
  <c r="P756" i="144" s="1"/>
  <c r="N755" i="144"/>
  <c r="O755" i="144" s="1"/>
  <c r="P755" i="144" s="1"/>
  <c r="N754" i="144"/>
  <c r="O754" i="144" s="1"/>
  <c r="P754" i="144" s="1"/>
  <c r="N753" i="144"/>
  <c r="O753" i="144" s="1"/>
  <c r="P753" i="144" s="1"/>
  <c r="N752" i="144"/>
  <c r="O752" i="144" s="1"/>
  <c r="P752" i="144" s="1"/>
  <c r="N751" i="144"/>
  <c r="O751" i="144" s="1"/>
  <c r="P751" i="144" s="1"/>
  <c r="N746" i="144"/>
  <c r="O746" i="144" s="1"/>
  <c r="P746" i="144" s="1"/>
  <c r="N745" i="144"/>
  <c r="O745" i="144" s="1"/>
  <c r="P745" i="144" s="1"/>
  <c r="N744" i="144"/>
  <c r="O744" i="144" s="1"/>
  <c r="P744" i="144" s="1"/>
  <c r="N738" i="144"/>
  <c r="O738" i="144" s="1"/>
  <c r="P738" i="144" s="1"/>
  <c r="N737" i="144"/>
  <c r="O737" i="144" s="1"/>
  <c r="P737" i="144" s="1"/>
  <c r="N736" i="144"/>
  <c r="O736" i="144" s="1"/>
  <c r="P736" i="144" s="1"/>
  <c r="N735" i="144"/>
  <c r="O735" i="144" s="1"/>
  <c r="P735" i="144" s="1"/>
  <c r="N732" i="144"/>
  <c r="O732" i="144" s="1"/>
  <c r="P732" i="144" s="1"/>
  <c r="N731" i="144"/>
  <c r="O731" i="144" s="1"/>
  <c r="P731" i="144" s="1"/>
  <c r="N730" i="144"/>
  <c r="O730" i="144" s="1"/>
  <c r="P730" i="144" s="1"/>
  <c r="N729" i="144"/>
  <c r="O729" i="144" s="1"/>
  <c r="P729" i="144" s="1"/>
  <c r="N728" i="144"/>
  <c r="O728" i="144" s="1"/>
  <c r="P728" i="144" s="1"/>
  <c r="N727" i="144"/>
  <c r="O727" i="144" s="1"/>
  <c r="P727" i="144" s="1"/>
  <c r="N724" i="144"/>
  <c r="O724" i="144" s="1"/>
  <c r="P724" i="144" s="1"/>
  <c r="N722" i="144"/>
  <c r="O722" i="144" s="1"/>
  <c r="P722" i="144" s="1"/>
  <c r="N721" i="144"/>
  <c r="O721" i="144" s="1"/>
  <c r="P721" i="144" s="1"/>
  <c r="N720" i="144"/>
  <c r="O720" i="144" s="1"/>
  <c r="P720" i="144" s="1"/>
  <c r="N714" i="144"/>
  <c r="O714" i="144" s="1"/>
  <c r="P714" i="144" s="1"/>
  <c r="N713" i="144"/>
  <c r="O713" i="144" s="1"/>
  <c r="P713" i="144" s="1"/>
  <c r="N712" i="144"/>
  <c r="O712" i="144" s="1"/>
  <c r="P712" i="144" s="1"/>
  <c r="N707" i="144"/>
  <c r="O707" i="144" s="1"/>
  <c r="P707" i="144" s="1"/>
  <c r="N706" i="144"/>
  <c r="O706" i="144" s="1"/>
  <c r="P706" i="144" s="1"/>
  <c r="N705" i="144"/>
  <c r="O705" i="144" s="1"/>
  <c r="P705" i="144" s="1"/>
  <c r="N704" i="144"/>
  <c r="O704" i="144" s="1"/>
  <c r="P704" i="144" s="1"/>
  <c r="N700" i="144"/>
  <c r="O700" i="144" s="1"/>
  <c r="P700" i="144" s="1"/>
  <c r="N699" i="144"/>
  <c r="O699" i="144" s="1"/>
  <c r="P699" i="144" s="1"/>
  <c r="N698" i="144"/>
  <c r="O698" i="144" s="1"/>
  <c r="P698" i="144" s="1"/>
  <c r="N697" i="144"/>
  <c r="O697" i="144" s="1"/>
  <c r="P697" i="144" s="1"/>
  <c r="N696" i="144"/>
  <c r="O696" i="144" s="1"/>
  <c r="P696" i="144" s="1"/>
  <c r="N695" i="144"/>
  <c r="O695" i="144" s="1"/>
  <c r="P695" i="144" s="1"/>
  <c r="N690" i="144"/>
  <c r="O690" i="144" s="1"/>
  <c r="P690" i="144" s="1"/>
  <c r="N689" i="144"/>
  <c r="O689" i="144" s="1"/>
  <c r="P689" i="144" s="1"/>
  <c r="N688" i="144"/>
  <c r="O688" i="144" s="1"/>
  <c r="P688" i="144" s="1"/>
  <c r="N687" i="144"/>
  <c r="O687" i="144" s="1"/>
  <c r="P687" i="144" s="1"/>
  <c r="N682" i="144"/>
  <c r="O682" i="144" s="1"/>
  <c r="P682" i="144" s="1"/>
  <c r="N681" i="144"/>
  <c r="O681" i="144" s="1"/>
  <c r="P681" i="144" s="1"/>
  <c r="N680" i="144"/>
  <c r="O680" i="144" s="1"/>
  <c r="P680" i="144" s="1"/>
  <c r="B679" i="144"/>
  <c r="N679" i="144" s="1"/>
  <c r="O679" i="144" s="1"/>
  <c r="P679" i="144" s="1"/>
  <c r="B678" i="144"/>
  <c r="N678" i="144" s="1"/>
  <c r="O678" i="144" s="1"/>
  <c r="P678" i="144" s="1"/>
  <c r="B677" i="144"/>
  <c r="N677" i="144" s="1"/>
  <c r="O677" i="144" s="1"/>
  <c r="P677" i="144" s="1"/>
  <c r="B676" i="144"/>
  <c r="N676" i="144" s="1"/>
  <c r="O676" i="144" s="1"/>
  <c r="P676" i="144" s="1"/>
  <c r="B675" i="144"/>
  <c r="N675" i="144" s="1"/>
  <c r="O675" i="144" s="1"/>
  <c r="P675" i="144" s="1"/>
  <c r="B674" i="144"/>
  <c r="N674" i="144" s="1"/>
  <c r="O674" i="144" s="1"/>
  <c r="P674" i="144" s="1"/>
  <c r="B673" i="144"/>
  <c r="N673" i="144" s="1"/>
  <c r="O673" i="144" s="1"/>
  <c r="P673" i="144" s="1"/>
  <c r="B672" i="144"/>
  <c r="N672" i="144" s="1"/>
  <c r="O672" i="144" s="1"/>
  <c r="P672" i="144" s="1"/>
  <c r="B671" i="144"/>
  <c r="N671" i="144" s="1"/>
  <c r="O671" i="144" s="1"/>
  <c r="P671" i="144" s="1"/>
  <c r="B670" i="144"/>
  <c r="N670" i="144" s="1"/>
  <c r="O670" i="144" s="1"/>
  <c r="P670" i="144" s="1"/>
  <c r="B669" i="144"/>
  <c r="N669" i="144" s="1"/>
  <c r="O669" i="144" s="1"/>
  <c r="P669" i="144" s="1"/>
  <c r="B668" i="144"/>
  <c r="N668" i="144" s="1"/>
  <c r="O668" i="144" s="1"/>
  <c r="P668" i="144" s="1"/>
  <c r="B667" i="144"/>
  <c r="N667" i="144" s="1"/>
  <c r="O667" i="144" s="1"/>
  <c r="P667" i="144" s="1"/>
  <c r="B666" i="144"/>
  <c r="N666" i="144" s="1"/>
  <c r="O666" i="144" s="1"/>
  <c r="P666" i="144" s="1"/>
  <c r="B665" i="144"/>
  <c r="N665" i="144" s="1"/>
  <c r="O665" i="144" s="1"/>
  <c r="P665" i="144" s="1"/>
  <c r="B664" i="144"/>
  <c r="N664" i="144" s="1"/>
  <c r="O664" i="144" s="1"/>
  <c r="P664" i="144" s="1"/>
  <c r="B663" i="144"/>
  <c r="N663" i="144" s="1"/>
  <c r="O663" i="144" s="1"/>
  <c r="P663" i="144" s="1"/>
  <c r="B662" i="144"/>
  <c r="N662" i="144" s="1"/>
  <c r="O662" i="144" s="1"/>
  <c r="P662" i="144" s="1"/>
  <c r="B661" i="144"/>
  <c r="N661" i="144" s="1"/>
  <c r="O661" i="144" s="1"/>
  <c r="P661" i="144" s="1"/>
  <c r="B660" i="144"/>
  <c r="N660" i="144" s="1"/>
  <c r="O660" i="144" s="1"/>
  <c r="P660" i="144" s="1"/>
  <c r="B659" i="144"/>
  <c r="N659" i="144" s="1"/>
  <c r="O659" i="144" s="1"/>
  <c r="P659" i="144" s="1"/>
  <c r="B658" i="144"/>
  <c r="N658" i="144" s="1"/>
  <c r="O658" i="144" s="1"/>
  <c r="P658" i="144" s="1"/>
  <c r="B657" i="144"/>
  <c r="N657" i="144" s="1"/>
  <c r="O657" i="144" s="1"/>
  <c r="P657" i="144" s="1"/>
  <c r="B656" i="144"/>
  <c r="N656" i="144" s="1"/>
  <c r="O656" i="144" s="1"/>
  <c r="P656" i="144" s="1"/>
  <c r="B655" i="144"/>
  <c r="N655" i="144" s="1"/>
  <c r="O655" i="144" s="1"/>
  <c r="P655" i="144" s="1"/>
  <c r="B654" i="144"/>
  <c r="N654" i="144" s="1"/>
  <c r="O654" i="144" s="1"/>
  <c r="P654" i="144" s="1"/>
  <c r="B653" i="144"/>
  <c r="N653" i="144" s="1"/>
  <c r="O653" i="144" s="1"/>
  <c r="P653" i="144" s="1"/>
  <c r="B652" i="144"/>
  <c r="N652" i="144" s="1"/>
  <c r="O652" i="144" s="1"/>
  <c r="P652" i="144" s="1"/>
  <c r="B651" i="144"/>
  <c r="N651" i="144" s="1"/>
  <c r="O651" i="144" s="1"/>
  <c r="P651" i="144" s="1"/>
  <c r="B650" i="144"/>
  <c r="N650" i="144" s="1"/>
  <c r="O650" i="144" s="1"/>
  <c r="P650" i="144" s="1"/>
  <c r="B649" i="144"/>
  <c r="N649" i="144" s="1"/>
  <c r="O649" i="144" s="1"/>
  <c r="P649" i="144" s="1"/>
  <c r="B648" i="144"/>
  <c r="N648" i="144" s="1"/>
  <c r="O648" i="144" s="1"/>
  <c r="P648" i="144" s="1"/>
  <c r="B647" i="144"/>
  <c r="N647" i="144" s="1"/>
  <c r="O647" i="144" s="1"/>
  <c r="P647" i="144" s="1"/>
  <c r="B646" i="144"/>
  <c r="N646" i="144" s="1"/>
  <c r="O646" i="144" s="1"/>
  <c r="P646" i="144" s="1"/>
  <c r="B645" i="144"/>
  <c r="N645" i="144" s="1"/>
  <c r="O645" i="144" s="1"/>
  <c r="P645" i="144" s="1"/>
  <c r="B644" i="144"/>
  <c r="N644" i="144" s="1"/>
  <c r="O644" i="144" s="1"/>
  <c r="P644" i="144" s="1"/>
  <c r="B643" i="144"/>
  <c r="N643" i="144" s="1"/>
  <c r="O643" i="144" s="1"/>
  <c r="P643" i="144" s="1"/>
  <c r="B642" i="144"/>
  <c r="N642" i="144" s="1"/>
  <c r="O642" i="144" s="1"/>
  <c r="P642" i="144" s="1"/>
  <c r="B641" i="144"/>
  <c r="N641" i="144" s="1"/>
  <c r="O641" i="144" s="1"/>
  <c r="P641" i="144" s="1"/>
  <c r="B640" i="144"/>
  <c r="N640" i="144" s="1"/>
  <c r="O640" i="144" s="1"/>
  <c r="P640" i="144" s="1"/>
  <c r="B639" i="144"/>
  <c r="N639" i="144" s="1"/>
  <c r="O639" i="144" s="1"/>
  <c r="P639" i="144" s="1"/>
  <c r="B638" i="144"/>
  <c r="N638" i="144" s="1"/>
  <c r="O638" i="144" s="1"/>
  <c r="P638" i="144" s="1"/>
  <c r="B637" i="144"/>
  <c r="N637" i="144" s="1"/>
  <c r="O637" i="144" s="1"/>
  <c r="P637" i="144" s="1"/>
  <c r="B636" i="144"/>
  <c r="N636" i="144" s="1"/>
  <c r="O636" i="144" s="1"/>
  <c r="P636" i="144" s="1"/>
  <c r="B635" i="144"/>
  <c r="N635" i="144" s="1"/>
  <c r="O635" i="144" s="1"/>
  <c r="P635" i="144" s="1"/>
  <c r="B634" i="144"/>
  <c r="N634" i="144" s="1"/>
  <c r="O634" i="144" s="1"/>
  <c r="P634" i="144" s="1"/>
  <c r="B633" i="144"/>
  <c r="N633" i="144" s="1"/>
  <c r="O633" i="144" s="1"/>
  <c r="P633" i="144" s="1"/>
  <c r="B632" i="144"/>
  <c r="N632" i="144" s="1"/>
  <c r="O632" i="144" s="1"/>
  <c r="P632" i="144" s="1"/>
  <c r="B631" i="144"/>
  <c r="N631" i="144" s="1"/>
  <c r="O631" i="144" s="1"/>
  <c r="P631" i="144" s="1"/>
  <c r="B630" i="144"/>
  <c r="N630" i="144" s="1"/>
  <c r="O630" i="144" s="1"/>
  <c r="P630" i="144" s="1"/>
  <c r="B629" i="144"/>
  <c r="N629" i="144" s="1"/>
  <c r="O629" i="144" s="1"/>
  <c r="P629" i="144" s="1"/>
  <c r="B628" i="144"/>
  <c r="N628" i="144" s="1"/>
  <c r="O628" i="144" s="1"/>
  <c r="P628" i="144" s="1"/>
  <c r="B627" i="144"/>
  <c r="N627" i="144" s="1"/>
  <c r="O627" i="144" s="1"/>
  <c r="P627" i="144" s="1"/>
  <c r="B626" i="144"/>
  <c r="N626" i="144" s="1"/>
  <c r="O626" i="144" s="1"/>
  <c r="P626" i="144" s="1"/>
  <c r="B625" i="144"/>
  <c r="N625" i="144" s="1"/>
  <c r="O625" i="144" s="1"/>
  <c r="P625" i="144" s="1"/>
  <c r="B624" i="144"/>
  <c r="N624" i="144" s="1"/>
  <c r="O624" i="144" s="1"/>
  <c r="P624" i="144" s="1"/>
  <c r="B623" i="144"/>
  <c r="N623" i="144" s="1"/>
  <c r="O623" i="144" s="1"/>
  <c r="P623" i="144" s="1"/>
  <c r="B622" i="144"/>
  <c r="N622" i="144" s="1"/>
  <c r="O622" i="144" s="1"/>
  <c r="P622" i="144" s="1"/>
  <c r="B621" i="144"/>
  <c r="N621" i="144" s="1"/>
  <c r="O621" i="144" s="1"/>
  <c r="P621" i="144" s="1"/>
  <c r="B620" i="144"/>
  <c r="N620" i="144" s="1"/>
  <c r="O620" i="144" s="1"/>
  <c r="P620" i="144" s="1"/>
  <c r="B619" i="144"/>
  <c r="N619" i="144" s="1"/>
  <c r="O619" i="144" s="1"/>
  <c r="P619" i="144" s="1"/>
  <c r="B618" i="144"/>
  <c r="N618" i="144" s="1"/>
  <c r="O618" i="144" s="1"/>
  <c r="P618" i="144" s="1"/>
  <c r="B617" i="144"/>
  <c r="N617" i="144" s="1"/>
  <c r="O617" i="144" s="1"/>
  <c r="P617" i="144" s="1"/>
  <c r="B616" i="144"/>
  <c r="N616" i="144" s="1"/>
  <c r="O616" i="144" s="1"/>
  <c r="P616" i="144" s="1"/>
  <c r="B615" i="144"/>
  <c r="N615" i="144" s="1"/>
  <c r="O615" i="144" s="1"/>
  <c r="P615" i="144" s="1"/>
  <c r="B614" i="144"/>
  <c r="N614" i="144" s="1"/>
  <c r="O614" i="144" s="1"/>
  <c r="P614" i="144" s="1"/>
  <c r="B613" i="144"/>
  <c r="N613" i="144" s="1"/>
  <c r="O613" i="144" s="1"/>
  <c r="P613" i="144" s="1"/>
  <c r="B612" i="144"/>
  <c r="N612" i="144" s="1"/>
  <c r="O612" i="144" s="1"/>
  <c r="P612" i="144" s="1"/>
  <c r="B611" i="144"/>
  <c r="N611" i="144" s="1"/>
  <c r="O611" i="144" s="1"/>
  <c r="P611" i="144" s="1"/>
  <c r="B610" i="144"/>
  <c r="N610" i="144" s="1"/>
  <c r="O610" i="144" s="1"/>
  <c r="P610" i="144" s="1"/>
  <c r="B609" i="144"/>
  <c r="N609" i="144" s="1"/>
  <c r="O609" i="144" s="1"/>
  <c r="P609" i="144" s="1"/>
  <c r="B608" i="144"/>
  <c r="N608" i="144" s="1"/>
  <c r="O608" i="144" s="1"/>
  <c r="P608" i="144" s="1"/>
  <c r="B607" i="144"/>
  <c r="N607" i="144" s="1"/>
  <c r="O607" i="144" s="1"/>
  <c r="P607" i="144" s="1"/>
  <c r="B606" i="144"/>
  <c r="N606" i="144" s="1"/>
  <c r="O606" i="144" s="1"/>
  <c r="P606" i="144" s="1"/>
  <c r="B605" i="144"/>
  <c r="N605" i="144" s="1"/>
  <c r="O605" i="144" s="1"/>
  <c r="P605" i="144" s="1"/>
  <c r="B604" i="144"/>
  <c r="N604" i="144" s="1"/>
  <c r="O604" i="144" s="1"/>
  <c r="P604" i="144" s="1"/>
  <c r="B603" i="144"/>
  <c r="N603" i="144" s="1"/>
  <c r="O603" i="144" s="1"/>
  <c r="P603" i="144" s="1"/>
  <c r="B602" i="144"/>
  <c r="N602" i="144" s="1"/>
  <c r="O602" i="144" s="1"/>
  <c r="P602" i="144" s="1"/>
  <c r="B601" i="144"/>
  <c r="N601" i="144" s="1"/>
  <c r="O601" i="144" s="1"/>
  <c r="P601" i="144" s="1"/>
  <c r="B600" i="144"/>
  <c r="N600" i="144" s="1"/>
  <c r="O600" i="144" s="1"/>
  <c r="P600" i="144" s="1"/>
  <c r="B599" i="144"/>
  <c r="N599" i="144" s="1"/>
  <c r="O599" i="144" s="1"/>
  <c r="P599" i="144" s="1"/>
  <c r="B598" i="144"/>
  <c r="N598" i="144" s="1"/>
  <c r="O598" i="144" s="1"/>
  <c r="P598" i="144" s="1"/>
  <c r="B597" i="144"/>
  <c r="N597" i="144" s="1"/>
  <c r="O597" i="144" s="1"/>
  <c r="P597" i="144" s="1"/>
  <c r="B596" i="144"/>
  <c r="N596" i="144" s="1"/>
  <c r="O596" i="144" s="1"/>
  <c r="P596" i="144" s="1"/>
  <c r="B595" i="144"/>
  <c r="N595" i="144" s="1"/>
  <c r="O595" i="144" s="1"/>
  <c r="P595" i="144" s="1"/>
  <c r="B594" i="144"/>
  <c r="N594" i="144" s="1"/>
  <c r="O594" i="144" s="1"/>
  <c r="P594" i="144" s="1"/>
  <c r="B593" i="144"/>
  <c r="N593" i="144" s="1"/>
  <c r="O593" i="144" s="1"/>
  <c r="P593" i="144" s="1"/>
  <c r="B592" i="144"/>
  <c r="N592" i="144" s="1"/>
  <c r="O592" i="144" s="1"/>
  <c r="P592" i="144" s="1"/>
  <c r="B591" i="144"/>
  <c r="N591" i="144" s="1"/>
  <c r="O591" i="144" s="1"/>
  <c r="P591" i="144" s="1"/>
  <c r="B590" i="144"/>
  <c r="N590" i="144" s="1"/>
  <c r="O590" i="144" s="1"/>
  <c r="P590" i="144" s="1"/>
  <c r="B589" i="144"/>
  <c r="N589" i="144" s="1"/>
  <c r="O589" i="144" s="1"/>
  <c r="P589" i="144" s="1"/>
  <c r="B588" i="144"/>
  <c r="N588" i="144" s="1"/>
  <c r="O588" i="144" s="1"/>
  <c r="P588" i="144" s="1"/>
  <c r="B587" i="144"/>
  <c r="N587" i="144" s="1"/>
  <c r="O587" i="144" s="1"/>
  <c r="P587" i="144" s="1"/>
  <c r="B586" i="144"/>
  <c r="N586" i="144" s="1"/>
  <c r="O586" i="144" s="1"/>
  <c r="P586" i="144" s="1"/>
  <c r="B585" i="144"/>
  <c r="N585" i="144" s="1"/>
  <c r="O585" i="144" s="1"/>
  <c r="P585" i="144" s="1"/>
  <c r="B584" i="144"/>
  <c r="N584" i="144" s="1"/>
  <c r="O584" i="144" s="1"/>
  <c r="P584" i="144" s="1"/>
  <c r="B583" i="144"/>
  <c r="N583" i="144" s="1"/>
  <c r="O583" i="144" s="1"/>
  <c r="P583" i="144" s="1"/>
  <c r="B582" i="144"/>
  <c r="N582" i="144" s="1"/>
  <c r="O582" i="144" s="1"/>
  <c r="P582" i="144" s="1"/>
  <c r="B581" i="144"/>
  <c r="N581" i="144" s="1"/>
  <c r="O581" i="144" s="1"/>
  <c r="P581" i="144" s="1"/>
  <c r="B580" i="144"/>
  <c r="N580" i="144" s="1"/>
  <c r="O580" i="144" s="1"/>
  <c r="P580" i="144" s="1"/>
  <c r="B579" i="144"/>
  <c r="N579" i="144" s="1"/>
  <c r="O579" i="144" s="1"/>
  <c r="P579" i="144" s="1"/>
  <c r="B578" i="144"/>
  <c r="N578" i="144" s="1"/>
  <c r="O578" i="144" s="1"/>
  <c r="P578" i="144" s="1"/>
  <c r="B577" i="144"/>
  <c r="N577" i="144" s="1"/>
  <c r="O577" i="144" s="1"/>
  <c r="P577" i="144" s="1"/>
  <c r="B576" i="144"/>
  <c r="N576" i="144" s="1"/>
  <c r="O576" i="144" s="1"/>
  <c r="P576" i="144" s="1"/>
  <c r="B575" i="144"/>
  <c r="N575" i="144" s="1"/>
  <c r="O575" i="144" s="1"/>
  <c r="P575" i="144" s="1"/>
  <c r="B574" i="144"/>
  <c r="N574" i="144" s="1"/>
  <c r="O574" i="144" s="1"/>
  <c r="P574" i="144" s="1"/>
  <c r="B573" i="144"/>
  <c r="N573" i="144" s="1"/>
  <c r="O573" i="144" s="1"/>
  <c r="P573" i="144" s="1"/>
  <c r="B572" i="144"/>
  <c r="N572" i="144" s="1"/>
  <c r="O572" i="144" s="1"/>
  <c r="P572" i="144" s="1"/>
  <c r="B571" i="144"/>
  <c r="N571" i="144" s="1"/>
  <c r="O571" i="144" s="1"/>
  <c r="P571" i="144" s="1"/>
  <c r="B570" i="144"/>
  <c r="N570" i="144" s="1"/>
  <c r="O570" i="144" s="1"/>
  <c r="P570" i="144" s="1"/>
  <c r="B569" i="144"/>
  <c r="N569" i="144" s="1"/>
  <c r="O569" i="144" s="1"/>
  <c r="P569" i="144" s="1"/>
  <c r="B568" i="144"/>
  <c r="N568" i="144" s="1"/>
  <c r="O568" i="144" s="1"/>
  <c r="P568" i="144" s="1"/>
  <c r="B567" i="144"/>
  <c r="N567" i="144" s="1"/>
  <c r="O567" i="144" s="1"/>
  <c r="P567" i="144" s="1"/>
  <c r="B566" i="144"/>
  <c r="N566" i="144" s="1"/>
  <c r="O566" i="144" s="1"/>
  <c r="P566" i="144" s="1"/>
  <c r="B565" i="144"/>
  <c r="N565" i="144" s="1"/>
  <c r="O565" i="144" s="1"/>
  <c r="P565" i="144" s="1"/>
  <c r="B564" i="144"/>
  <c r="N564" i="144" s="1"/>
  <c r="O564" i="144" s="1"/>
  <c r="P564" i="144" s="1"/>
  <c r="B563" i="144"/>
  <c r="N563" i="144" s="1"/>
  <c r="O563" i="144" s="1"/>
  <c r="P563" i="144" s="1"/>
  <c r="B562" i="144"/>
  <c r="N562" i="144" s="1"/>
  <c r="O562" i="144" s="1"/>
  <c r="P562" i="144" s="1"/>
  <c r="B561" i="144"/>
  <c r="N561" i="144" s="1"/>
  <c r="O561" i="144" s="1"/>
  <c r="P561" i="144" s="1"/>
  <c r="B560" i="144"/>
  <c r="N560" i="144" s="1"/>
  <c r="O560" i="144" s="1"/>
  <c r="P560" i="144" s="1"/>
  <c r="B559" i="144"/>
  <c r="N559" i="144" s="1"/>
  <c r="O559" i="144" s="1"/>
  <c r="P559" i="144" s="1"/>
  <c r="B558" i="144"/>
  <c r="N558" i="144" s="1"/>
  <c r="O558" i="144" s="1"/>
  <c r="P558" i="144" s="1"/>
  <c r="B557" i="144"/>
  <c r="N557" i="144" s="1"/>
  <c r="O557" i="144" s="1"/>
  <c r="P557" i="144" s="1"/>
  <c r="B556" i="144"/>
  <c r="N556" i="144" s="1"/>
  <c r="O556" i="144" s="1"/>
  <c r="P556" i="144" s="1"/>
  <c r="B555" i="144"/>
  <c r="N555" i="144" s="1"/>
  <c r="O555" i="144" s="1"/>
  <c r="P555" i="144" s="1"/>
  <c r="B554" i="144"/>
  <c r="N554" i="144" s="1"/>
  <c r="O554" i="144" s="1"/>
  <c r="P554" i="144" s="1"/>
  <c r="B553" i="144"/>
  <c r="N553" i="144" s="1"/>
  <c r="O553" i="144" s="1"/>
  <c r="P553" i="144" s="1"/>
  <c r="B552" i="144"/>
  <c r="N552" i="144" s="1"/>
  <c r="O552" i="144" s="1"/>
  <c r="P552" i="144" s="1"/>
  <c r="B551" i="144"/>
  <c r="N551" i="144" s="1"/>
  <c r="O551" i="144" s="1"/>
  <c r="P551" i="144" s="1"/>
  <c r="B550" i="144"/>
  <c r="N550" i="144" s="1"/>
  <c r="O550" i="144" s="1"/>
  <c r="P550" i="144" s="1"/>
  <c r="B549" i="144"/>
  <c r="N549" i="144" s="1"/>
  <c r="O549" i="144" s="1"/>
  <c r="P549" i="144" s="1"/>
  <c r="B548" i="144"/>
  <c r="N548" i="144" s="1"/>
  <c r="O548" i="144" s="1"/>
  <c r="P548" i="144" s="1"/>
  <c r="B547" i="144"/>
  <c r="N547" i="144" s="1"/>
  <c r="O547" i="144" s="1"/>
  <c r="P547" i="144" s="1"/>
  <c r="B546" i="144"/>
  <c r="N546" i="144" s="1"/>
  <c r="O546" i="144" s="1"/>
  <c r="P546" i="144" s="1"/>
  <c r="B545" i="144"/>
  <c r="N545" i="144" s="1"/>
  <c r="O545" i="144" s="1"/>
  <c r="P545" i="144" s="1"/>
  <c r="B544" i="144"/>
  <c r="N544" i="144" s="1"/>
  <c r="O544" i="144" s="1"/>
  <c r="P544" i="144" s="1"/>
  <c r="B543" i="144"/>
  <c r="N543" i="144" s="1"/>
  <c r="O543" i="144" s="1"/>
  <c r="P543" i="144" s="1"/>
  <c r="B542" i="144"/>
  <c r="N542" i="144" s="1"/>
  <c r="O542" i="144" s="1"/>
  <c r="P542" i="144" s="1"/>
  <c r="B541" i="144"/>
  <c r="N541" i="144" s="1"/>
  <c r="O541" i="144" s="1"/>
  <c r="P541" i="144" s="1"/>
  <c r="B540" i="144"/>
  <c r="N540" i="144" s="1"/>
  <c r="O540" i="144" s="1"/>
  <c r="P540" i="144" s="1"/>
  <c r="B539" i="144"/>
  <c r="N539" i="144" s="1"/>
  <c r="O539" i="144" s="1"/>
  <c r="P539" i="144" s="1"/>
  <c r="B538" i="144"/>
  <c r="N538" i="144" s="1"/>
  <c r="O538" i="144" s="1"/>
  <c r="P538" i="144" s="1"/>
  <c r="B537" i="144"/>
  <c r="N537" i="144" s="1"/>
  <c r="O537" i="144" s="1"/>
  <c r="P537" i="144" s="1"/>
  <c r="B536" i="144"/>
  <c r="N536" i="144" s="1"/>
  <c r="O536" i="144" s="1"/>
  <c r="P536" i="144" s="1"/>
  <c r="B535" i="144"/>
  <c r="N535" i="144" s="1"/>
  <c r="O535" i="144" s="1"/>
  <c r="P535" i="144" s="1"/>
  <c r="B534" i="144"/>
  <c r="N534" i="144" s="1"/>
  <c r="O534" i="144" s="1"/>
  <c r="P534" i="144" s="1"/>
  <c r="B533" i="144"/>
  <c r="N533" i="144" s="1"/>
  <c r="O533" i="144" s="1"/>
  <c r="P533" i="144" s="1"/>
  <c r="B532" i="144"/>
  <c r="N532" i="144" s="1"/>
  <c r="O532" i="144" s="1"/>
  <c r="P532" i="144" s="1"/>
  <c r="B531" i="144"/>
  <c r="N531" i="144" s="1"/>
  <c r="O531" i="144" s="1"/>
  <c r="P531" i="144" s="1"/>
  <c r="B530" i="144"/>
  <c r="N530" i="144" s="1"/>
  <c r="O530" i="144" s="1"/>
  <c r="P530" i="144" s="1"/>
  <c r="B529" i="144"/>
  <c r="N529" i="144" s="1"/>
  <c r="O529" i="144" s="1"/>
  <c r="P529" i="144" s="1"/>
  <c r="B528" i="144"/>
  <c r="N528" i="144" s="1"/>
  <c r="O528" i="144" s="1"/>
  <c r="P528" i="144" s="1"/>
  <c r="B527" i="144"/>
  <c r="N527" i="144" s="1"/>
  <c r="O527" i="144" s="1"/>
  <c r="P527" i="144" s="1"/>
  <c r="B526" i="144"/>
  <c r="N526" i="144" s="1"/>
  <c r="O526" i="144" s="1"/>
  <c r="P526" i="144" s="1"/>
  <c r="B525" i="144"/>
  <c r="N525" i="144" s="1"/>
  <c r="O525" i="144" s="1"/>
  <c r="P525" i="144" s="1"/>
  <c r="B524" i="144"/>
  <c r="N524" i="144" s="1"/>
  <c r="O524" i="144" s="1"/>
  <c r="P524" i="144" s="1"/>
  <c r="B523" i="144"/>
  <c r="N523" i="144" s="1"/>
  <c r="O523" i="144" s="1"/>
  <c r="P523" i="144" s="1"/>
  <c r="B522" i="144"/>
  <c r="N522" i="144" s="1"/>
  <c r="O522" i="144" s="1"/>
  <c r="P522" i="144" s="1"/>
  <c r="B521" i="144"/>
  <c r="N521" i="144" s="1"/>
  <c r="O521" i="144" s="1"/>
  <c r="P521" i="144" s="1"/>
  <c r="B520" i="144"/>
  <c r="N520" i="144" s="1"/>
  <c r="O520" i="144" s="1"/>
  <c r="P520" i="144" s="1"/>
  <c r="B519" i="144"/>
  <c r="N519" i="144" s="1"/>
  <c r="O519" i="144" s="1"/>
  <c r="P519" i="144" s="1"/>
  <c r="B518" i="144"/>
  <c r="N518" i="144" s="1"/>
  <c r="O518" i="144" s="1"/>
  <c r="P518" i="144" s="1"/>
  <c r="B517" i="144"/>
  <c r="N517" i="144" s="1"/>
  <c r="O517" i="144" s="1"/>
  <c r="P517" i="144" s="1"/>
  <c r="B516" i="144"/>
  <c r="N516" i="144" s="1"/>
  <c r="O516" i="144" s="1"/>
  <c r="P516" i="144" s="1"/>
  <c r="B515" i="144"/>
  <c r="N515" i="144" s="1"/>
  <c r="O515" i="144" s="1"/>
  <c r="P515" i="144" s="1"/>
  <c r="B514" i="144"/>
  <c r="N514" i="144" s="1"/>
  <c r="O514" i="144" s="1"/>
  <c r="P514" i="144" s="1"/>
  <c r="B513" i="144"/>
  <c r="N513" i="144" s="1"/>
  <c r="O513" i="144" s="1"/>
  <c r="P513" i="144" s="1"/>
  <c r="B512" i="144"/>
  <c r="N512" i="144" s="1"/>
  <c r="O512" i="144" s="1"/>
  <c r="P512" i="144" s="1"/>
  <c r="B511" i="144"/>
  <c r="N511" i="144" s="1"/>
  <c r="O511" i="144" s="1"/>
  <c r="P511" i="144" s="1"/>
  <c r="B510" i="144"/>
  <c r="N510" i="144" s="1"/>
  <c r="O510" i="144" s="1"/>
  <c r="P510" i="144" s="1"/>
  <c r="B509" i="144"/>
  <c r="N509" i="144" s="1"/>
  <c r="O509" i="144" s="1"/>
  <c r="P509" i="144" s="1"/>
  <c r="B508" i="144"/>
  <c r="N508" i="144" s="1"/>
  <c r="O508" i="144" s="1"/>
  <c r="P508" i="144" s="1"/>
  <c r="B507" i="144"/>
  <c r="N507" i="144" s="1"/>
  <c r="O507" i="144" s="1"/>
  <c r="P507" i="144" s="1"/>
  <c r="B506" i="144"/>
  <c r="N506" i="144" s="1"/>
  <c r="O506" i="144" s="1"/>
  <c r="P506" i="144" s="1"/>
  <c r="B505" i="144"/>
  <c r="N505" i="144" s="1"/>
  <c r="O505" i="144" s="1"/>
  <c r="P505" i="144" s="1"/>
  <c r="B504" i="144"/>
  <c r="N504" i="144" s="1"/>
  <c r="O504" i="144" s="1"/>
  <c r="P504" i="144" s="1"/>
  <c r="B503" i="144"/>
  <c r="N503" i="144" s="1"/>
  <c r="O503" i="144" s="1"/>
  <c r="P503" i="144" s="1"/>
  <c r="B502" i="144"/>
  <c r="N502" i="144" s="1"/>
  <c r="O502" i="144" s="1"/>
  <c r="P502" i="144" s="1"/>
  <c r="B501" i="144"/>
  <c r="N501" i="144" s="1"/>
  <c r="O501" i="144" s="1"/>
  <c r="P501" i="144" s="1"/>
  <c r="B500" i="144"/>
  <c r="N500" i="144" s="1"/>
  <c r="O500" i="144" s="1"/>
  <c r="P500" i="144" s="1"/>
  <c r="B499" i="144"/>
  <c r="N499" i="144" s="1"/>
  <c r="O499" i="144" s="1"/>
  <c r="P499" i="144" s="1"/>
  <c r="B498" i="144"/>
  <c r="N498" i="144" s="1"/>
  <c r="O498" i="144" s="1"/>
  <c r="P498" i="144" s="1"/>
  <c r="B497" i="144"/>
  <c r="N497" i="144" s="1"/>
  <c r="O497" i="144" s="1"/>
  <c r="P497" i="144" s="1"/>
  <c r="B496" i="144"/>
  <c r="N496" i="144" s="1"/>
  <c r="O496" i="144" s="1"/>
  <c r="P496" i="144" s="1"/>
  <c r="B495" i="144"/>
  <c r="N495" i="144" s="1"/>
  <c r="O495" i="144" s="1"/>
  <c r="P495" i="144" s="1"/>
  <c r="B494" i="144"/>
  <c r="N494" i="144" s="1"/>
  <c r="O494" i="144" s="1"/>
  <c r="P494" i="144" s="1"/>
  <c r="B493" i="144"/>
  <c r="N493" i="144" s="1"/>
  <c r="O493" i="144" s="1"/>
  <c r="P493" i="144" s="1"/>
  <c r="B492" i="144"/>
  <c r="N492" i="144" s="1"/>
  <c r="O492" i="144" s="1"/>
  <c r="P492" i="144" s="1"/>
  <c r="B491" i="144"/>
  <c r="N491" i="144" s="1"/>
  <c r="O491" i="144" s="1"/>
  <c r="P491" i="144" s="1"/>
  <c r="B490" i="144"/>
  <c r="N490" i="144" s="1"/>
  <c r="O490" i="144" s="1"/>
  <c r="P490" i="144" s="1"/>
  <c r="B489" i="144"/>
  <c r="N489" i="144" s="1"/>
  <c r="O489" i="144" s="1"/>
  <c r="P489" i="144" s="1"/>
  <c r="B488" i="144"/>
  <c r="N488" i="144" s="1"/>
  <c r="O488" i="144" s="1"/>
  <c r="P488" i="144" s="1"/>
  <c r="B487" i="144"/>
  <c r="N487" i="144" s="1"/>
  <c r="O487" i="144" s="1"/>
  <c r="P487" i="144" s="1"/>
  <c r="B486" i="144"/>
  <c r="N486" i="144" s="1"/>
  <c r="O486" i="144" s="1"/>
  <c r="P486" i="144" s="1"/>
  <c r="B485" i="144"/>
  <c r="N485" i="144" s="1"/>
  <c r="O485" i="144" s="1"/>
  <c r="P485" i="144" s="1"/>
  <c r="B484" i="144"/>
  <c r="N484" i="144" s="1"/>
  <c r="O484" i="144" s="1"/>
  <c r="P484" i="144" s="1"/>
  <c r="B483" i="144"/>
  <c r="N483" i="144" s="1"/>
  <c r="O483" i="144" s="1"/>
  <c r="P483" i="144" s="1"/>
  <c r="B482" i="144"/>
  <c r="N482" i="144" s="1"/>
  <c r="O482" i="144" s="1"/>
  <c r="P482" i="144" s="1"/>
  <c r="B481" i="144"/>
  <c r="N481" i="144" s="1"/>
  <c r="O481" i="144" s="1"/>
  <c r="P481" i="144" s="1"/>
  <c r="B480" i="144"/>
  <c r="N480" i="144" s="1"/>
  <c r="O480" i="144" s="1"/>
  <c r="P480" i="144" s="1"/>
  <c r="B479" i="144"/>
  <c r="N479" i="144" s="1"/>
  <c r="O479" i="144" s="1"/>
  <c r="P479" i="144" s="1"/>
  <c r="B478" i="144"/>
  <c r="N478" i="144" s="1"/>
  <c r="O478" i="144" s="1"/>
  <c r="P478" i="144" s="1"/>
  <c r="B477" i="144"/>
  <c r="N477" i="144" s="1"/>
  <c r="O477" i="144" s="1"/>
  <c r="P477" i="144" s="1"/>
  <c r="B476" i="144"/>
  <c r="N476" i="144" s="1"/>
  <c r="O476" i="144" s="1"/>
  <c r="P476" i="144" s="1"/>
  <c r="B475" i="144"/>
  <c r="N475" i="144" s="1"/>
  <c r="O475" i="144" s="1"/>
  <c r="P475" i="144" s="1"/>
  <c r="B474" i="144"/>
  <c r="N474" i="144" s="1"/>
  <c r="O474" i="144" s="1"/>
  <c r="P474" i="144" s="1"/>
  <c r="B473" i="144"/>
  <c r="N473" i="144"/>
  <c r="O473" i="144" s="1"/>
  <c r="P473" i="144" s="1"/>
  <c r="B472" i="144"/>
  <c r="N472" i="144" s="1"/>
  <c r="O472" i="144" s="1"/>
  <c r="P472" i="144" s="1"/>
  <c r="B471" i="144"/>
  <c r="N471" i="144" s="1"/>
  <c r="O471" i="144" s="1"/>
  <c r="P471" i="144" s="1"/>
  <c r="B470" i="144"/>
  <c r="N470" i="144" s="1"/>
  <c r="O470" i="144" s="1"/>
  <c r="P470" i="144" s="1"/>
  <c r="B469" i="144"/>
  <c r="N469" i="144" s="1"/>
  <c r="O469" i="144" s="1"/>
  <c r="P469" i="144" s="1"/>
  <c r="B468" i="144"/>
  <c r="N468" i="144" s="1"/>
  <c r="O468" i="144" s="1"/>
  <c r="P468" i="144" s="1"/>
  <c r="B467" i="144"/>
  <c r="N467" i="144" s="1"/>
  <c r="O467" i="144" s="1"/>
  <c r="P467" i="144" s="1"/>
  <c r="B466" i="144"/>
  <c r="N466" i="144" s="1"/>
  <c r="O466" i="144" s="1"/>
  <c r="P466" i="144" s="1"/>
  <c r="B465" i="144"/>
  <c r="N465" i="144" s="1"/>
  <c r="O465" i="144" s="1"/>
  <c r="P465" i="144" s="1"/>
  <c r="B464" i="144"/>
  <c r="N464" i="144" s="1"/>
  <c r="O464" i="144" s="1"/>
  <c r="P464" i="144" s="1"/>
  <c r="B463" i="144"/>
  <c r="N463" i="144" s="1"/>
  <c r="O463" i="144" s="1"/>
  <c r="P463" i="144" s="1"/>
  <c r="B462" i="144"/>
  <c r="N462" i="144" s="1"/>
  <c r="O462" i="144" s="1"/>
  <c r="P462" i="144" s="1"/>
  <c r="B461" i="144"/>
  <c r="N461" i="144" s="1"/>
  <c r="O461" i="144" s="1"/>
  <c r="P461" i="144" s="1"/>
  <c r="B460" i="144"/>
  <c r="N460" i="144" s="1"/>
  <c r="O460" i="144" s="1"/>
  <c r="P460" i="144" s="1"/>
  <c r="B459" i="144"/>
  <c r="N459" i="144" s="1"/>
  <c r="O459" i="144" s="1"/>
  <c r="P459" i="144" s="1"/>
  <c r="B458" i="144"/>
  <c r="N458" i="144" s="1"/>
  <c r="O458" i="144" s="1"/>
  <c r="P458" i="144" s="1"/>
  <c r="B457" i="144"/>
  <c r="N457" i="144" s="1"/>
  <c r="O457" i="144" s="1"/>
  <c r="P457" i="144" s="1"/>
  <c r="B456" i="144"/>
  <c r="N456" i="144" s="1"/>
  <c r="O456" i="144" s="1"/>
  <c r="P456" i="144" s="1"/>
  <c r="B455" i="144"/>
  <c r="N455" i="144" s="1"/>
  <c r="O455" i="144" s="1"/>
  <c r="P455" i="144" s="1"/>
  <c r="B454" i="144"/>
  <c r="N454" i="144" s="1"/>
  <c r="O454" i="144" s="1"/>
  <c r="P454" i="144" s="1"/>
  <c r="B453" i="144"/>
  <c r="N453" i="144" s="1"/>
  <c r="O453" i="144" s="1"/>
  <c r="P453" i="144" s="1"/>
  <c r="B452" i="144"/>
  <c r="N452" i="144" s="1"/>
  <c r="O452" i="144" s="1"/>
  <c r="P452" i="144" s="1"/>
  <c r="B451" i="144"/>
  <c r="N451" i="144" s="1"/>
  <c r="O451" i="144" s="1"/>
  <c r="P451" i="144" s="1"/>
  <c r="B450" i="144"/>
  <c r="N450" i="144" s="1"/>
  <c r="O450" i="144" s="1"/>
  <c r="P450" i="144" s="1"/>
  <c r="B449" i="144"/>
  <c r="N449" i="144" s="1"/>
  <c r="O449" i="144" s="1"/>
  <c r="P449" i="144" s="1"/>
  <c r="B448" i="144"/>
  <c r="N448" i="144" s="1"/>
  <c r="O448" i="144" s="1"/>
  <c r="P448" i="144" s="1"/>
  <c r="B447" i="144"/>
  <c r="N447" i="144" s="1"/>
  <c r="O447" i="144" s="1"/>
  <c r="P447" i="144" s="1"/>
  <c r="B446" i="144"/>
  <c r="N446" i="144" s="1"/>
  <c r="O446" i="144" s="1"/>
  <c r="P446" i="144" s="1"/>
  <c r="B445" i="144"/>
  <c r="N445" i="144" s="1"/>
  <c r="O445" i="144" s="1"/>
  <c r="P445" i="144" s="1"/>
  <c r="B444" i="144"/>
  <c r="N444" i="144" s="1"/>
  <c r="O444" i="144" s="1"/>
  <c r="P444" i="144" s="1"/>
  <c r="B443" i="144"/>
  <c r="N443" i="144" s="1"/>
  <c r="O443" i="144" s="1"/>
  <c r="P443" i="144" s="1"/>
  <c r="B442" i="144"/>
  <c r="N442" i="144" s="1"/>
  <c r="O442" i="144" s="1"/>
  <c r="P442" i="144" s="1"/>
  <c r="B441" i="144"/>
  <c r="N441" i="144" s="1"/>
  <c r="O441" i="144" s="1"/>
  <c r="P441" i="144" s="1"/>
  <c r="B440" i="144"/>
  <c r="N440" i="144" s="1"/>
  <c r="O440" i="144" s="1"/>
  <c r="P440" i="144" s="1"/>
  <c r="B439" i="144"/>
  <c r="N439" i="144" s="1"/>
  <c r="O439" i="144" s="1"/>
  <c r="P439" i="144" s="1"/>
  <c r="B438" i="144"/>
  <c r="N438" i="144" s="1"/>
  <c r="O438" i="144" s="1"/>
  <c r="P438" i="144" s="1"/>
  <c r="B437" i="144"/>
  <c r="N437" i="144" s="1"/>
  <c r="O437" i="144" s="1"/>
  <c r="P437" i="144" s="1"/>
  <c r="B436" i="144"/>
  <c r="N436" i="144" s="1"/>
  <c r="O436" i="144" s="1"/>
  <c r="P436" i="144" s="1"/>
  <c r="B435" i="144"/>
  <c r="N435" i="144" s="1"/>
  <c r="O435" i="144" s="1"/>
  <c r="P435" i="144" s="1"/>
  <c r="B434" i="144"/>
  <c r="N434" i="144" s="1"/>
  <c r="O434" i="144" s="1"/>
  <c r="P434" i="144" s="1"/>
  <c r="B433" i="144"/>
  <c r="N433" i="144" s="1"/>
  <c r="O433" i="144" s="1"/>
  <c r="P433" i="144" s="1"/>
  <c r="B432" i="144"/>
  <c r="N432" i="144" s="1"/>
  <c r="O432" i="144" s="1"/>
  <c r="P432" i="144" s="1"/>
  <c r="B431" i="144"/>
  <c r="N431" i="144" s="1"/>
  <c r="O431" i="144" s="1"/>
  <c r="P431" i="144" s="1"/>
  <c r="B430" i="144"/>
  <c r="N430" i="144" s="1"/>
  <c r="O430" i="144" s="1"/>
  <c r="P430" i="144" s="1"/>
  <c r="B429" i="144"/>
  <c r="N429" i="144" s="1"/>
  <c r="O429" i="144" s="1"/>
  <c r="P429" i="144" s="1"/>
  <c r="B428" i="144"/>
  <c r="N428" i="144" s="1"/>
  <c r="O428" i="144" s="1"/>
  <c r="P428" i="144" s="1"/>
  <c r="B427" i="144"/>
  <c r="N427" i="144" s="1"/>
  <c r="O427" i="144" s="1"/>
  <c r="P427" i="144" s="1"/>
  <c r="B426" i="144"/>
  <c r="N426" i="144" s="1"/>
  <c r="O426" i="144" s="1"/>
  <c r="P426" i="144" s="1"/>
  <c r="B425" i="144"/>
  <c r="N425" i="144" s="1"/>
  <c r="O425" i="144" s="1"/>
  <c r="P425" i="144" s="1"/>
  <c r="B424" i="144"/>
  <c r="N424" i="144" s="1"/>
  <c r="O424" i="144" s="1"/>
  <c r="P424" i="144" s="1"/>
  <c r="B423" i="144"/>
  <c r="N423" i="144" s="1"/>
  <c r="O423" i="144" s="1"/>
  <c r="P423" i="144" s="1"/>
  <c r="B422" i="144"/>
  <c r="N422" i="144" s="1"/>
  <c r="O422" i="144" s="1"/>
  <c r="P422" i="144" s="1"/>
  <c r="B421" i="144"/>
  <c r="N421" i="144" s="1"/>
  <c r="O421" i="144" s="1"/>
  <c r="P421" i="144" s="1"/>
  <c r="B420" i="144"/>
  <c r="N420" i="144" s="1"/>
  <c r="O420" i="144" s="1"/>
  <c r="P420" i="144" s="1"/>
  <c r="B419" i="144"/>
  <c r="N419" i="144" s="1"/>
  <c r="O419" i="144" s="1"/>
  <c r="P419" i="144" s="1"/>
  <c r="B418" i="144"/>
  <c r="N418" i="144" s="1"/>
  <c r="O418" i="144" s="1"/>
  <c r="P418" i="144" s="1"/>
  <c r="B417" i="144"/>
  <c r="N417" i="144" s="1"/>
  <c r="O417" i="144" s="1"/>
  <c r="P417" i="144" s="1"/>
  <c r="B416" i="144"/>
  <c r="N416" i="144" s="1"/>
  <c r="O416" i="144" s="1"/>
  <c r="P416" i="144" s="1"/>
  <c r="B415" i="144"/>
  <c r="N415" i="144" s="1"/>
  <c r="O415" i="144" s="1"/>
  <c r="P415" i="144" s="1"/>
  <c r="B414" i="144"/>
  <c r="N414" i="144" s="1"/>
  <c r="O414" i="144" s="1"/>
  <c r="P414" i="144" s="1"/>
  <c r="B413" i="144"/>
  <c r="N413" i="144" s="1"/>
  <c r="O413" i="144" s="1"/>
  <c r="P413" i="144" s="1"/>
  <c r="B412" i="144"/>
  <c r="N412" i="144" s="1"/>
  <c r="O412" i="144" s="1"/>
  <c r="P412" i="144" s="1"/>
  <c r="B411" i="144"/>
  <c r="N411" i="144" s="1"/>
  <c r="O411" i="144" s="1"/>
  <c r="P411" i="144" s="1"/>
  <c r="B410" i="144"/>
  <c r="N410" i="144" s="1"/>
  <c r="O410" i="144" s="1"/>
  <c r="P410" i="144" s="1"/>
  <c r="B409" i="144"/>
  <c r="N409" i="144" s="1"/>
  <c r="O409" i="144" s="1"/>
  <c r="P409" i="144" s="1"/>
  <c r="B408" i="144"/>
  <c r="N408" i="144" s="1"/>
  <c r="O408" i="144" s="1"/>
  <c r="P408" i="144" s="1"/>
  <c r="B407" i="144"/>
  <c r="N407" i="144" s="1"/>
  <c r="O407" i="144" s="1"/>
  <c r="P407" i="144" s="1"/>
  <c r="B406" i="144"/>
  <c r="N406" i="144" s="1"/>
  <c r="O406" i="144" s="1"/>
  <c r="P406" i="144" s="1"/>
  <c r="B405" i="144"/>
  <c r="N405" i="144" s="1"/>
  <c r="O405" i="144" s="1"/>
  <c r="P405" i="144" s="1"/>
  <c r="B404" i="144"/>
  <c r="N404" i="144" s="1"/>
  <c r="O404" i="144" s="1"/>
  <c r="P404" i="144" s="1"/>
  <c r="B403" i="144"/>
  <c r="N403" i="144" s="1"/>
  <c r="O403" i="144" s="1"/>
  <c r="P403" i="144" s="1"/>
  <c r="B402" i="144"/>
  <c r="N402" i="144" s="1"/>
  <c r="O402" i="144" s="1"/>
  <c r="P402" i="144" s="1"/>
  <c r="B401" i="144"/>
  <c r="N401" i="144" s="1"/>
  <c r="O401" i="144" s="1"/>
  <c r="P401" i="144" s="1"/>
  <c r="B400" i="144"/>
  <c r="N400" i="144" s="1"/>
  <c r="O400" i="144" s="1"/>
  <c r="P400" i="144" s="1"/>
  <c r="B399" i="144"/>
  <c r="N399" i="144" s="1"/>
  <c r="O399" i="144" s="1"/>
  <c r="P399" i="144" s="1"/>
  <c r="B398" i="144"/>
  <c r="N398" i="144" s="1"/>
  <c r="O398" i="144" s="1"/>
  <c r="P398" i="144" s="1"/>
  <c r="B397" i="144"/>
  <c r="N397" i="144" s="1"/>
  <c r="O397" i="144" s="1"/>
  <c r="P397" i="144" s="1"/>
  <c r="B396" i="144"/>
  <c r="N396" i="144" s="1"/>
  <c r="O396" i="144" s="1"/>
  <c r="P396" i="144" s="1"/>
  <c r="B395" i="144"/>
  <c r="N395" i="144" s="1"/>
  <c r="O395" i="144" s="1"/>
  <c r="P395" i="144" s="1"/>
  <c r="B394" i="144"/>
  <c r="N394" i="144" s="1"/>
  <c r="O394" i="144" s="1"/>
  <c r="P394" i="144" s="1"/>
  <c r="B393" i="144"/>
  <c r="N393" i="144" s="1"/>
  <c r="O393" i="144" s="1"/>
  <c r="P393" i="144" s="1"/>
  <c r="B392" i="144"/>
  <c r="N392" i="144" s="1"/>
  <c r="O392" i="144" s="1"/>
  <c r="P392" i="144" s="1"/>
  <c r="B391" i="144"/>
  <c r="N391" i="144" s="1"/>
  <c r="O391" i="144" s="1"/>
  <c r="P391" i="144" s="1"/>
  <c r="B390" i="144"/>
  <c r="N390" i="144" s="1"/>
  <c r="O390" i="144" s="1"/>
  <c r="P390" i="144" s="1"/>
  <c r="B389" i="144"/>
  <c r="N389" i="144" s="1"/>
  <c r="O389" i="144" s="1"/>
  <c r="P389" i="144" s="1"/>
  <c r="B388" i="144"/>
  <c r="N388" i="144" s="1"/>
  <c r="O388" i="144" s="1"/>
  <c r="P388" i="144" s="1"/>
  <c r="B387" i="144"/>
  <c r="N387" i="144" s="1"/>
  <c r="O387" i="144" s="1"/>
  <c r="P387" i="144" s="1"/>
  <c r="B386" i="144"/>
  <c r="N386" i="144" s="1"/>
  <c r="O386" i="144" s="1"/>
  <c r="P386" i="144" s="1"/>
  <c r="B385" i="144"/>
  <c r="N385" i="144" s="1"/>
  <c r="O385" i="144" s="1"/>
  <c r="P385" i="144" s="1"/>
  <c r="B384" i="144"/>
  <c r="N384" i="144"/>
  <c r="O384" i="144" s="1"/>
  <c r="P384" i="144" s="1"/>
  <c r="B383" i="144"/>
  <c r="N383" i="144" s="1"/>
  <c r="O383" i="144" s="1"/>
  <c r="P383" i="144" s="1"/>
  <c r="B382" i="144"/>
  <c r="N382" i="144" s="1"/>
  <c r="O382" i="144" s="1"/>
  <c r="P382" i="144" s="1"/>
  <c r="B381" i="144"/>
  <c r="N381" i="144" s="1"/>
  <c r="O381" i="144" s="1"/>
  <c r="P381" i="144" s="1"/>
  <c r="B380" i="144"/>
  <c r="N380" i="144" s="1"/>
  <c r="O380" i="144" s="1"/>
  <c r="P380" i="144" s="1"/>
  <c r="B379" i="144"/>
  <c r="N379" i="144" s="1"/>
  <c r="O379" i="144" s="1"/>
  <c r="P379" i="144" s="1"/>
  <c r="B378" i="144"/>
  <c r="N378" i="144" s="1"/>
  <c r="O378" i="144" s="1"/>
  <c r="P378" i="144" s="1"/>
  <c r="B377" i="144"/>
  <c r="N377" i="144" s="1"/>
  <c r="O377" i="144" s="1"/>
  <c r="P377" i="144" s="1"/>
  <c r="B376" i="144"/>
  <c r="N376" i="144" s="1"/>
  <c r="O376" i="144" s="1"/>
  <c r="P376" i="144" s="1"/>
  <c r="B375" i="144"/>
  <c r="N375" i="144" s="1"/>
  <c r="O375" i="144" s="1"/>
  <c r="P375" i="144" s="1"/>
  <c r="B374" i="144"/>
  <c r="N374" i="144" s="1"/>
  <c r="O374" i="144" s="1"/>
  <c r="P374" i="144" s="1"/>
  <c r="B373" i="144"/>
  <c r="N373" i="144" s="1"/>
  <c r="O373" i="144" s="1"/>
  <c r="P373" i="144" s="1"/>
  <c r="B372" i="144"/>
  <c r="N372" i="144" s="1"/>
  <c r="O372" i="144" s="1"/>
  <c r="P372" i="144" s="1"/>
  <c r="B371" i="144"/>
  <c r="N371" i="144" s="1"/>
  <c r="O371" i="144" s="1"/>
  <c r="P371" i="144" s="1"/>
  <c r="N370" i="144"/>
  <c r="O370" i="144" s="1"/>
  <c r="P370" i="144" s="1"/>
  <c r="B370" i="144"/>
  <c r="B369" i="144"/>
  <c r="N369" i="144" s="1"/>
  <c r="O369" i="144" s="1"/>
  <c r="P369" i="144" s="1"/>
  <c r="B368" i="144"/>
  <c r="N368" i="144" s="1"/>
  <c r="O368" i="144" s="1"/>
  <c r="P368" i="144" s="1"/>
  <c r="B367" i="144"/>
  <c r="N367" i="144" s="1"/>
  <c r="O367" i="144" s="1"/>
  <c r="P367" i="144" s="1"/>
  <c r="B366" i="144"/>
  <c r="N366" i="144" s="1"/>
  <c r="O366" i="144" s="1"/>
  <c r="P366" i="144" s="1"/>
  <c r="B365" i="144"/>
  <c r="N365" i="144" s="1"/>
  <c r="O365" i="144" s="1"/>
  <c r="P365" i="144" s="1"/>
  <c r="B364" i="144"/>
  <c r="N364" i="144" s="1"/>
  <c r="O364" i="144" s="1"/>
  <c r="P364" i="144" s="1"/>
  <c r="B363" i="144"/>
  <c r="N363" i="144" s="1"/>
  <c r="O363" i="144" s="1"/>
  <c r="P363" i="144" s="1"/>
  <c r="B362" i="144"/>
  <c r="N362" i="144" s="1"/>
  <c r="O362" i="144" s="1"/>
  <c r="P362" i="144" s="1"/>
  <c r="B361" i="144"/>
  <c r="N361" i="144" s="1"/>
  <c r="O361" i="144" s="1"/>
  <c r="P361" i="144" s="1"/>
  <c r="B360" i="144"/>
  <c r="N360" i="144" s="1"/>
  <c r="O360" i="144" s="1"/>
  <c r="P360" i="144" s="1"/>
  <c r="B359" i="144"/>
  <c r="N359" i="144" s="1"/>
  <c r="O359" i="144" s="1"/>
  <c r="P359" i="144" s="1"/>
  <c r="B358" i="144"/>
  <c r="N358" i="144" s="1"/>
  <c r="O358" i="144" s="1"/>
  <c r="P358" i="144" s="1"/>
  <c r="B357" i="144"/>
  <c r="N357" i="144" s="1"/>
  <c r="O357" i="144" s="1"/>
  <c r="P357" i="144" s="1"/>
  <c r="B356" i="144"/>
  <c r="N356" i="144" s="1"/>
  <c r="O356" i="144" s="1"/>
  <c r="P356" i="144" s="1"/>
  <c r="B355" i="144"/>
  <c r="N355" i="144" s="1"/>
  <c r="O355" i="144" s="1"/>
  <c r="P355" i="144" s="1"/>
  <c r="B354" i="144"/>
  <c r="N354" i="144" s="1"/>
  <c r="O354" i="144" s="1"/>
  <c r="P354" i="144" s="1"/>
  <c r="B353" i="144"/>
  <c r="N353" i="144" s="1"/>
  <c r="O353" i="144" s="1"/>
  <c r="P353" i="144" s="1"/>
  <c r="B352" i="144"/>
  <c r="N352" i="144" s="1"/>
  <c r="O352" i="144" s="1"/>
  <c r="P352" i="144" s="1"/>
  <c r="B351" i="144"/>
  <c r="N351" i="144" s="1"/>
  <c r="O351" i="144" s="1"/>
  <c r="P351" i="144" s="1"/>
  <c r="B350" i="144"/>
  <c r="N350" i="144" s="1"/>
  <c r="O350" i="144" s="1"/>
  <c r="P350" i="144" s="1"/>
  <c r="B349" i="144"/>
  <c r="N349" i="144" s="1"/>
  <c r="O349" i="144" s="1"/>
  <c r="P349" i="144" s="1"/>
  <c r="B348" i="144"/>
  <c r="N348" i="144" s="1"/>
  <c r="O348" i="144" s="1"/>
  <c r="P348" i="144" s="1"/>
  <c r="B347" i="144"/>
  <c r="N347" i="144" s="1"/>
  <c r="O347" i="144" s="1"/>
  <c r="P347" i="144" s="1"/>
  <c r="B346" i="144"/>
  <c r="N346" i="144" s="1"/>
  <c r="O346" i="144" s="1"/>
  <c r="P346" i="144" s="1"/>
  <c r="B345" i="144"/>
  <c r="N345" i="144" s="1"/>
  <c r="O345" i="144" s="1"/>
  <c r="P345" i="144" s="1"/>
  <c r="B344" i="144"/>
  <c r="N344" i="144" s="1"/>
  <c r="O344" i="144" s="1"/>
  <c r="P344" i="144" s="1"/>
  <c r="B343" i="144"/>
  <c r="N343" i="144" s="1"/>
  <c r="O343" i="144" s="1"/>
  <c r="P343" i="144" s="1"/>
  <c r="B342" i="144"/>
  <c r="N342" i="144" s="1"/>
  <c r="O342" i="144" s="1"/>
  <c r="P342" i="144" s="1"/>
  <c r="B341" i="144"/>
  <c r="N341" i="144" s="1"/>
  <c r="O341" i="144" s="1"/>
  <c r="P341" i="144" s="1"/>
  <c r="B340" i="144"/>
  <c r="N340" i="144" s="1"/>
  <c r="O340" i="144" s="1"/>
  <c r="P340" i="144" s="1"/>
  <c r="B339" i="144"/>
  <c r="N339" i="144" s="1"/>
  <c r="O339" i="144" s="1"/>
  <c r="P339" i="144" s="1"/>
  <c r="B338" i="144"/>
  <c r="N338" i="144" s="1"/>
  <c r="O338" i="144" s="1"/>
  <c r="P338" i="144" s="1"/>
  <c r="B337" i="144"/>
  <c r="N337" i="144" s="1"/>
  <c r="O337" i="144" s="1"/>
  <c r="P337" i="144" s="1"/>
  <c r="B336" i="144"/>
  <c r="N336" i="144" s="1"/>
  <c r="O336" i="144" s="1"/>
  <c r="P336" i="144" s="1"/>
  <c r="B335" i="144"/>
  <c r="N335" i="144" s="1"/>
  <c r="O335" i="144" s="1"/>
  <c r="P335" i="144" s="1"/>
  <c r="B334" i="144"/>
  <c r="N334" i="144" s="1"/>
  <c r="O334" i="144" s="1"/>
  <c r="P334" i="144" s="1"/>
  <c r="B333" i="144"/>
  <c r="N333" i="144" s="1"/>
  <c r="O333" i="144" s="1"/>
  <c r="P333" i="144" s="1"/>
  <c r="B332" i="144"/>
  <c r="N332" i="144" s="1"/>
  <c r="O332" i="144" s="1"/>
  <c r="P332" i="144" s="1"/>
  <c r="B331" i="144"/>
  <c r="N331" i="144" s="1"/>
  <c r="O331" i="144" s="1"/>
  <c r="P331" i="144" s="1"/>
  <c r="B330" i="144"/>
  <c r="N330" i="144" s="1"/>
  <c r="O330" i="144" s="1"/>
  <c r="P330" i="144" s="1"/>
  <c r="B329" i="144"/>
  <c r="N329" i="144" s="1"/>
  <c r="O329" i="144" s="1"/>
  <c r="P329" i="144" s="1"/>
  <c r="B328" i="144"/>
  <c r="N328" i="144" s="1"/>
  <c r="O328" i="144" s="1"/>
  <c r="P328" i="144" s="1"/>
  <c r="B327" i="144"/>
  <c r="N327" i="144" s="1"/>
  <c r="O327" i="144" s="1"/>
  <c r="P327" i="144" s="1"/>
  <c r="B326" i="144"/>
  <c r="N326" i="144" s="1"/>
  <c r="O326" i="144" s="1"/>
  <c r="P326" i="144" s="1"/>
  <c r="B325" i="144"/>
  <c r="N325" i="144" s="1"/>
  <c r="O325" i="144" s="1"/>
  <c r="P325" i="144" s="1"/>
  <c r="B324" i="144"/>
  <c r="N324" i="144" s="1"/>
  <c r="O324" i="144" s="1"/>
  <c r="P324" i="144" s="1"/>
  <c r="B323" i="144"/>
  <c r="N323" i="144" s="1"/>
  <c r="O323" i="144" s="1"/>
  <c r="P323" i="144" s="1"/>
  <c r="B322" i="144"/>
  <c r="N322" i="144" s="1"/>
  <c r="O322" i="144" s="1"/>
  <c r="P322" i="144" s="1"/>
  <c r="B321" i="144"/>
  <c r="N321" i="144" s="1"/>
  <c r="O321" i="144" s="1"/>
  <c r="P321" i="144" s="1"/>
  <c r="B320" i="144"/>
  <c r="N320" i="144"/>
  <c r="O320" i="144" s="1"/>
  <c r="P320" i="144" s="1"/>
  <c r="B319" i="144"/>
  <c r="N319" i="144" s="1"/>
  <c r="O319" i="144" s="1"/>
  <c r="P319" i="144" s="1"/>
  <c r="B318" i="144"/>
  <c r="N318" i="144" s="1"/>
  <c r="O318" i="144" s="1"/>
  <c r="P318" i="144" s="1"/>
  <c r="B317" i="144"/>
  <c r="N317" i="144" s="1"/>
  <c r="O317" i="144" s="1"/>
  <c r="P317" i="144" s="1"/>
  <c r="B316" i="144"/>
  <c r="N316" i="144" s="1"/>
  <c r="O316" i="144" s="1"/>
  <c r="P316" i="144" s="1"/>
  <c r="B315" i="144"/>
  <c r="N315" i="144" s="1"/>
  <c r="O315" i="144" s="1"/>
  <c r="P315" i="144" s="1"/>
  <c r="B314" i="144"/>
  <c r="N314" i="144" s="1"/>
  <c r="O314" i="144" s="1"/>
  <c r="P314" i="144" s="1"/>
  <c r="B313" i="144"/>
  <c r="N313" i="144" s="1"/>
  <c r="O313" i="144" s="1"/>
  <c r="P313" i="144" s="1"/>
  <c r="B312" i="144"/>
  <c r="N312" i="144" s="1"/>
  <c r="O312" i="144" s="1"/>
  <c r="P312" i="144" s="1"/>
  <c r="B311" i="144"/>
  <c r="N311" i="144" s="1"/>
  <c r="O311" i="144" s="1"/>
  <c r="P311" i="144" s="1"/>
  <c r="B310" i="144"/>
  <c r="N310" i="144" s="1"/>
  <c r="O310" i="144" s="1"/>
  <c r="P310" i="144" s="1"/>
  <c r="B309" i="144"/>
  <c r="N309" i="144" s="1"/>
  <c r="O309" i="144" s="1"/>
  <c r="P309" i="144" s="1"/>
  <c r="B308" i="144"/>
  <c r="N308" i="144" s="1"/>
  <c r="O308" i="144" s="1"/>
  <c r="P308" i="144" s="1"/>
  <c r="B307" i="144"/>
  <c r="N307" i="144" s="1"/>
  <c r="O307" i="144" s="1"/>
  <c r="P307" i="144" s="1"/>
  <c r="B306" i="144"/>
  <c r="N306" i="144" s="1"/>
  <c r="O306" i="144" s="1"/>
  <c r="P306" i="144" s="1"/>
  <c r="B305" i="144"/>
  <c r="N305" i="144" s="1"/>
  <c r="O305" i="144" s="1"/>
  <c r="P305" i="144" s="1"/>
  <c r="B304" i="144"/>
  <c r="N304" i="144" s="1"/>
  <c r="O304" i="144" s="1"/>
  <c r="P304" i="144" s="1"/>
  <c r="B303" i="144"/>
  <c r="N303" i="144" s="1"/>
  <c r="O303" i="144" s="1"/>
  <c r="P303" i="144" s="1"/>
  <c r="B302" i="144"/>
  <c r="N302" i="144" s="1"/>
  <c r="O302" i="144" s="1"/>
  <c r="P302" i="144" s="1"/>
  <c r="B301" i="144"/>
  <c r="N301" i="144" s="1"/>
  <c r="O301" i="144" s="1"/>
  <c r="P301" i="144" s="1"/>
  <c r="B300" i="144"/>
  <c r="N300" i="144" s="1"/>
  <c r="O300" i="144" s="1"/>
  <c r="P300" i="144" s="1"/>
  <c r="B299" i="144"/>
  <c r="N299" i="144" s="1"/>
  <c r="O299" i="144" s="1"/>
  <c r="P299" i="144" s="1"/>
  <c r="B298" i="144"/>
  <c r="N298" i="144" s="1"/>
  <c r="O298" i="144" s="1"/>
  <c r="P298" i="144" s="1"/>
  <c r="B297" i="144"/>
  <c r="N297" i="144" s="1"/>
  <c r="O297" i="144" s="1"/>
  <c r="P297" i="144" s="1"/>
  <c r="B296" i="144"/>
  <c r="N296" i="144" s="1"/>
  <c r="O296" i="144" s="1"/>
  <c r="P296" i="144" s="1"/>
  <c r="B295" i="144"/>
  <c r="N295" i="144" s="1"/>
  <c r="O295" i="144" s="1"/>
  <c r="P295" i="144" s="1"/>
  <c r="B294" i="144"/>
  <c r="N294" i="144" s="1"/>
  <c r="O294" i="144" s="1"/>
  <c r="P294" i="144" s="1"/>
  <c r="B293" i="144"/>
  <c r="N293" i="144" s="1"/>
  <c r="O293" i="144" s="1"/>
  <c r="P293" i="144" s="1"/>
  <c r="B292" i="144"/>
  <c r="N292" i="144" s="1"/>
  <c r="O292" i="144" s="1"/>
  <c r="P292" i="144" s="1"/>
  <c r="B291" i="144"/>
  <c r="N291" i="144" s="1"/>
  <c r="O291" i="144" s="1"/>
  <c r="P291" i="144" s="1"/>
  <c r="B290" i="144"/>
  <c r="N290" i="144" s="1"/>
  <c r="O290" i="144" s="1"/>
  <c r="P290" i="144" s="1"/>
  <c r="B289" i="144"/>
  <c r="N289" i="144" s="1"/>
  <c r="O289" i="144" s="1"/>
  <c r="P289" i="144" s="1"/>
  <c r="B288" i="144"/>
  <c r="N288" i="144" s="1"/>
  <c r="O288" i="144" s="1"/>
  <c r="P288" i="144" s="1"/>
  <c r="B287" i="144"/>
  <c r="N287" i="144" s="1"/>
  <c r="O287" i="144" s="1"/>
  <c r="P287" i="144" s="1"/>
  <c r="B286" i="144"/>
  <c r="N286" i="144" s="1"/>
  <c r="O286" i="144" s="1"/>
  <c r="P286" i="144" s="1"/>
  <c r="B285" i="144"/>
  <c r="N285" i="144" s="1"/>
  <c r="O285" i="144" s="1"/>
  <c r="P285" i="144" s="1"/>
  <c r="B284" i="144"/>
  <c r="N284" i="144" s="1"/>
  <c r="O284" i="144" s="1"/>
  <c r="P284" i="144" s="1"/>
  <c r="B283" i="144"/>
  <c r="N283" i="144" s="1"/>
  <c r="O283" i="144" s="1"/>
  <c r="P283" i="144" s="1"/>
  <c r="B282" i="144"/>
  <c r="N282" i="144" s="1"/>
  <c r="O282" i="144" s="1"/>
  <c r="P282" i="144" s="1"/>
  <c r="B281" i="144"/>
  <c r="N281" i="144" s="1"/>
  <c r="O281" i="144" s="1"/>
  <c r="P281" i="144" s="1"/>
  <c r="B280" i="144"/>
  <c r="N280" i="144" s="1"/>
  <c r="O280" i="144" s="1"/>
  <c r="P280" i="144" s="1"/>
  <c r="B279" i="144"/>
  <c r="N279" i="144" s="1"/>
  <c r="O279" i="144" s="1"/>
  <c r="P279" i="144" s="1"/>
  <c r="B278" i="144"/>
  <c r="N278" i="144" s="1"/>
  <c r="O278" i="144" s="1"/>
  <c r="P278" i="144" s="1"/>
  <c r="B277" i="144"/>
  <c r="N277" i="144" s="1"/>
  <c r="O277" i="144" s="1"/>
  <c r="P277" i="144" s="1"/>
  <c r="B276" i="144"/>
  <c r="N276" i="144" s="1"/>
  <c r="O276" i="144" s="1"/>
  <c r="P276" i="144" s="1"/>
  <c r="B275" i="144"/>
  <c r="N275" i="144" s="1"/>
  <c r="O275" i="144" s="1"/>
  <c r="P275" i="144" s="1"/>
  <c r="B274" i="144"/>
  <c r="N274" i="144" s="1"/>
  <c r="O274" i="144" s="1"/>
  <c r="P274" i="144" s="1"/>
  <c r="B273" i="144"/>
  <c r="N273" i="144" s="1"/>
  <c r="O273" i="144" s="1"/>
  <c r="P273" i="144" s="1"/>
  <c r="B272" i="144"/>
  <c r="N272" i="144" s="1"/>
  <c r="O272" i="144" s="1"/>
  <c r="P272" i="144" s="1"/>
  <c r="B271" i="144"/>
  <c r="N271" i="144" s="1"/>
  <c r="O271" i="144" s="1"/>
  <c r="P271" i="144" s="1"/>
  <c r="B270" i="144"/>
  <c r="N270" i="144" s="1"/>
  <c r="O270" i="144" s="1"/>
  <c r="P270" i="144" s="1"/>
  <c r="B269" i="144"/>
  <c r="N269" i="144" s="1"/>
  <c r="O269" i="144" s="1"/>
  <c r="P269" i="144" s="1"/>
  <c r="B268" i="144"/>
  <c r="N268" i="144" s="1"/>
  <c r="O268" i="144" s="1"/>
  <c r="P268" i="144" s="1"/>
  <c r="B267" i="144"/>
  <c r="N267" i="144" s="1"/>
  <c r="O267" i="144" s="1"/>
  <c r="P267" i="144" s="1"/>
  <c r="B266" i="144"/>
  <c r="N266" i="144" s="1"/>
  <c r="O266" i="144" s="1"/>
  <c r="P266" i="144" s="1"/>
  <c r="B265" i="144"/>
  <c r="N265" i="144" s="1"/>
  <c r="O265" i="144" s="1"/>
  <c r="P265" i="144" s="1"/>
  <c r="B264" i="144"/>
  <c r="N264" i="144" s="1"/>
  <c r="O264" i="144" s="1"/>
  <c r="P264" i="144" s="1"/>
  <c r="B263" i="144"/>
  <c r="N263" i="144" s="1"/>
  <c r="O263" i="144" s="1"/>
  <c r="P263" i="144" s="1"/>
  <c r="B262" i="144"/>
  <c r="N262" i="144" s="1"/>
  <c r="O262" i="144" s="1"/>
  <c r="P262" i="144" s="1"/>
  <c r="B261" i="144"/>
  <c r="N261" i="144" s="1"/>
  <c r="O261" i="144" s="1"/>
  <c r="P261" i="144" s="1"/>
  <c r="B260" i="144"/>
  <c r="N260" i="144" s="1"/>
  <c r="O260" i="144" s="1"/>
  <c r="P260" i="144" s="1"/>
  <c r="B259" i="144"/>
  <c r="N259" i="144" s="1"/>
  <c r="O259" i="144" s="1"/>
  <c r="P259" i="144" s="1"/>
  <c r="B258" i="144"/>
  <c r="N258" i="144" s="1"/>
  <c r="O258" i="144" s="1"/>
  <c r="P258" i="144" s="1"/>
  <c r="B257" i="144"/>
  <c r="N257" i="144" s="1"/>
  <c r="O257" i="144" s="1"/>
  <c r="P257" i="144" s="1"/>
  <c r="B256" i="144"/>
  <c r="N256" i="144" s="1"/>
  <c r="O256" i="144" s="1"/>
  <c r="P256" i="144" s="1"/>
  <c r="B255" i="144"/>
  <c r="N255" i="144" s="1"/>
  <c r="O255" i="144" s="1"/>
  <c r="P255" i="144" s="1"/>
  <c r="B254" i="144"/>
  <c r="N254" i="144" s="1"/>
  <c r="O254" i="144" s="1"/>
  <c r="P254" i="144" s="1"/>
  <c r="B253" i="144"/>
  <c r="N253" i="144" s="1"/>
  <c r="O253" i="144" s="1"/>
  <c r="P253" i="144" s="1"/>
  <c r="B252" i="144"/>
  <c r="N252" i="144" s="1"/>
  <c r="O252" i="144" s="1"/>
  <c r="P252" i="144" s="1"/>
  <c r="B251" i="144"/>
  <c r="N251" i="144" s="1"/>
  <c r="O251" i="144" s="1"/>
  <c r="P251" i="144" s="1"/>
  <c r="B250" i="144"/>
  <c r="N250" i="144" s="1"/>
  <c r="O250" i="144" s="1"/>
  <c r="P250" i="144" s="1"/>
  <c r="B249" i="144"/>
  <c r="N249" i="144" s="1"/>
  <c r="O249" i="144" s="1"/>
  <c r="P249" i="144" s="1"/>
  <c r="B248" i="144"/>
  <c r="N248" i="144" s="1"/>
  <c r="O248" i="144" s="1"/>
  <c r="P248" i="144" s="1"/>
  <c r="B247" i="144"/>
  <c r="N247" i="144" s="1"/>
  <c r="O247" i="144" s="1"/>
  <c r="P247" i="144" s="1"/>
  <c r="B246" i="144"/>
  <c r="N246" i="144" s="1"/>
  <c r="O246" i="144" s="1"/>
  <c r="P246" i="144" s="1"/>
  <c r="B245" i="144"/>
  <c r="N245" i="144" s="1"/>
  <c r="O245" i="144" s="1"/>
  <c r="P245" i="144" s="1"/>
  <c r="B244" i="144"/>
  <c r="N244" i="144" s="1"/>
  <c r="O244" i="144" s="1"/>
  <c r="P244" i="144" s="1"/>
  <c r="B243" i="144"/>
  <c r="N243" i="144" s="1"/>
  <c r="O243" i="144" s="1"/>
  <c r="P243" i="144" s="1"/>
  <c r="B242" i="144"/>
  <c r="N242" i="144" s="1"/>
  <c r="O242" i="144" s="1"/>
  <c r="P242" i="144" s="1"/>
  <c r="B241" i="144"/>
  <c r="N241" i="144" s="1"/>
  <c r="O241" i="144" s="1"/>
  <c r="P241" i="144" s="1"/>
  <c r="B240" i="144"/>
  <c r="N240" i="144" s="1"/>
  <c r="O240" i="144" s="1"/>
  <c r="P240" i="144" s="1"/>
  <c r="B239" i="144"/>
  <c r="N239" i="144" s="1"/>
  <c r="O239" i="144" s="1"/>
  <c r="P239" i="144" s="1"/>
  <c r="B238" i="144"/>
  <c r="N238" i="144" s="1"/>
  <c r="O238" i="144" s="1"/>
  <c r="P238" i="144" s="1"/>
  <c r="B237" i="144"/>
  <c r="N237" i="144" s="1"/>
  <c r="O237" i="144" s="1"/>
  <c r="P237" i="144" s="1"/>
  <c r="B236" i="144"/>
  <c r="N236" i="144" s="1"/>
  <c r="O236" i="144" s="1"/>
  <c r="P236" i="144" s="1"/>
  <c r="B235" i="144"/>
  <c r="N235" i="144" s="1"/>
  <c r="O235" i="144" s="1"/>
  <c r="P235" i="144" s="1"/>
  <c r="B234" i="144"/>
  <c r="N234" i="144" s="1"/>
  <c r="O234" i="144" s="1"/>
  <c r="P234" i="144" s="1"/>
  <c r="B233" i="144"/>
  <c r="N233" i="144" s="1"/>
  <c r="O233" i="144" s="1"/>
  <c r="P233" i="144" s="1"/>
  <c r="B232" i="144"/>
  <c r="N232" i="144" s="1"/>
  <c r="O232" i="144" s="1"/>
  <c r="P232" i="144" s="1"/>
  <c r="B231" i="144"/>
  <c r="N231" i="144" s="1"/>
  <c r="O231" i="144" s="1"/>
  <c r="P231" i="144" s="1"/>
  <c r="B230" i="144"/>
  <c r="N230" i="144" s="1"/>
  <c r="O230" i="144" s="1"/>
  <c r="P230" i="144" s="1"/>
  <c r="B229" i="144"/>
  <c r="N229" i="144" s="1"/>
  <c r="O229" i="144" s="1"/>
  <c r="P229" i="144" s="1"/>
  <c r="B228" i="144"/>
  <c r="N228" i="144" s="1"/>
  <c r="O228" i="144" s="1"/>
  <c r="P228" i="144" s="1"/>
  <c r="B227" i="144"/>
  <c r="N227" i="144" s="1"/>
  <c r="O227" i="144" s="1"/>
  <c r="P227" i="144" s="1"/>
  <c r="B226" i="144"/>
  <c r="N226" i="144" s="1"/>
  <c r="O226" i="144" s="1"/>
  <c r="P226" i="144" s="1"/>
  <c r="B225" i="144"/>
  <c r="N225" i="144" s="1"/>
  <c r="O225" i="144" s="1"/>
  <c r="P225" i="144" s="1"/>
  <c r="B224" i="144"/>
  <c r="N224" i="144" s="1"/>
  <c r="O224" i="144" s="1"/>
  <c r="P224" i="144" s="1"/>
  <c r="B223" i="144"/>
  <c r="N223" i="144" s="1"/>
  <c r="O223" i="144" s="1"/>
  <c r="P223" i="144" s="1"/>
  <c r="B222" i="144"/>
  <c r="N222" i="144" s="1"/>
  <c r="O222" i="144" s="1"/>
  <c r="P222" i="144" s="1"/>
  <c r="B221" i="144"/>
  <c r="N221" i="144" s="1"/>
  <c r="O221" i="144" s="1"/>
  <c r="P221" i="144" s="1"/>
  <c r="B220" i="144"/>
  <c r="N220" i="144" s="1"/>
  <c r="O220" i="144" s="1"/>
  <c r="P220" i="144" s="1"/>
  <c r="B219" i="144"/>
  <c r="N219" i="144" s="1"/>
  <c r="O219" i="144" s="1"/>
  <c r="P219" i="144" s="1"/>
  <c r="B218" i="144"/>
  <c r="N218" i="144" s="1"/>
  <c r="O218" i="144" s="1"/>
  <c r="P218" i="144" s="1"/>
  <c r="B217" i="144"/>
  <c r="N217" i="144" s="1"/>
  <c r="O217" i="144" s="1"/>
  <c r="P217" i="144" s="1"/>
  <c r="B216" i="144"/>
  <c r="N216" i="144" s="1"/>
  <c r="O216" i="144" s="1"/>
  <c r="P216" i="144" s="1"/>
  <c r="B215" i="144"/>
  <c r="N215" i="144" s="1"/>
  <c r="O215" i="144" s="1"/>
  <c r="P215" i="144" s="1"/>
  <c r="B214" i="144"/>
  <c r="N214" i="144" s="1"/>
  <c r="O214" i="144" s="1"/>
  <c r="P214" i="144" s="1"/>
  <c r="B213" i="144"/>
  <c r="N213" i="144" s="1"/>
  <c r="O213" i="144" s="1"/>
  <c r="P213" i="144" s="1"/>
  <c r="B212" i="144"/>
  <c r="N212" i="144" s="1"/>
  <c r="O212" i="144" s="1"/>
  <c r="P212" i="144" s="1"/>
  <c r="B211" i="144"/>
  <c r="N211" i="144" s="1"/>
  <c r="O211" i="144" s="1"/>
  <c r="P211" i="144" s="1"/>
  <c r="B210" i="144"/>
  <c r="N210" i="144" s="1"/>
  <c r="O210" i="144" s="1"/>
  <c r="P210" i="144" s="1"/>
  <c r="B209" i="144"/>
  <c r="N209" i="144" s="1"/>
  <c r="O209" i="144" s="1"/>
  <c r="P209" i="144" s="1"/>
  <c r="B208" i="144"/>
  <c r="N208" i="144" s="1"/>
  <c r="O208" i="144" s="1"/>
  <c r="P208" i="144" s="1"/>
  <c r="B207" i="144"/>
  <c r="N207" i="144" s="1"/>
  <c r="O207" i="144" s="1"/>
  <c r="P207" i="144" s="1"/>
  <c r="B206" i="144"/>
  <c r="N206" i="144" s="1"/>
  <c r="O206" i="144" s="1"/>
  <c r="P206" i="144" s="1"/>
  <c r="B205" i="144"/>
  <c r="N205" i="144" s="1"/>
  <c r="O205" i="144" s="1"/>
  <c r="P205" i="144" s="1"/>
  <c r="B204" i="144"/>
  <c r="N204" i="144" s="1"/>
  <c r="O204" i="144" s="1"/>
  <c r="P204" i="144" s="1"/>
  <c r="B203" i="144"/>
  <c r="N203" i="144" s="1"/>
  <c r="O203" i="144" s="1"/>
  <c r="P203" i="144" s="1"/>
  <c r="B202" i="144"/>
  <c r="N202" i="144" s="1"/>
  <c r="O202" i="144" s="1"/>
  <c r="P202" i="144" s="1"/>
  <c r="B201" i="144"/>
  <c r="N201" i="144" s="1"/>
  <c r="O201" i="144" s="1"/>
  <c r="P201" i="144" s="1"/>
  <c r="B200" i="144"/>
  <c r="N200" i="144" s="1"/>
  <c r="O200" i="144" s="1"/>
  <c r="P200" i="144" s="1"/>
  <c r="B199" i="144"/>
  <c r="N199" i="144" s="1"/>
  <c r="O199" i="144" s="1"/>
  <c r="P199" i="144" s="1"/>
  <c r="B198" i="144"/>
  <c r="N198" i="144" s="1"/>
  <c r="O198" i="144" s="1"/>
  <c r="P198" i="144" s="1"/>
  <c r="B197" i="144"/>
  <c r="N197" i="144" s="1"/>
  <c r="O197" i="144" s="1"/>
  <c r="P197" i="144" s="1"/>
  <c r="B196" i="144"/>
  <c r="N196" i="144" s="1"/>
  <c r="O196" i="144" s="1"/>
  <c r="P196" i="144" s="1"/>
  <c r="B195" i="144"/>
  <c r="N195" i="144" s="1"/>
  <c r="O195" i="144" s="1"/>
  <c r="P195" i="144" s="1"/>
  <c r="B194" i="144"/>
  <c r="N194" i="144" s="1"/>
  <c r="O194" i="144" s="1"/>
  <c r="P194" i="144" s="1"/>
  <c r="B193" i="144"/>
  <c r="N193" i="144" s="1"/>
  <c r="O193" i="144" s="1"/>
  <c r="P193" i="144" s="1"/>
  <c r="B192" i="144"/>
  <c r="N192" i="144" s="1"/>
  <c r="O192" i="144" s="1"/>
  <c r="P192" i="144" s="1"/>
  <c r="B191" i="144"/>
  <c r="N191" i="144" s="1"/>
  <c r="O191" i="144" s="1"/>
  <c r="P191" i="144" s="1"/>
  <c r="B190" i="144"/>
  <c r="N190" i="144" s="1"/>
  <c r="O190" i="144" s="1"/>
  <c r="P190" i="144" s="1"/>
  <c r="B189" i="144"/>
  <c r="N189" i="144" s="1"/>
  <c r="O189" i="144" s="1"/>
  <c r="P189" i="144" s="1"/>
  <c r="B188" i="144"/>
  <c r="N188" i="144" s="1"/>
  <c r="O188" i="144" s="1"/>
  <c r="P188" i="144" s="1"/>
  <c r="B187" i="144"/>
  <c r="N187" i="144" s="1"/>
  <c r="O187" i="144" s="1"/>
  <c r="P187" i="144" s="1"/>
  <c r="B186" i="144"/>
  <c r="N186" i="144" s="1"/>
  <c r="O186" i="144" s="1"/>
  <c r="P186" i="144" s="1"/>
  <c r="B185" i="144"/>
  <c r="N185" i="144" s="1"/>
  <c r="O185" i="144" s="1"/>
  <c r="P185" i="144" s="1"/>
  <c r="B184" i="144"/>
  <c r="N184" i="144" s="1"/>
  <c r="O184" i="144" s="1"/>
  <c r="P184" i="144" s="1"/>
  <c r="B183" i="144"/>
  <c r="N183" i="144" s="1"/>
  <c r="O183" i="144" s="1"/>
  <c r="P183" i="144" s="1"/>
  <c r="B182" i="144"/>
  <c r="N182" i="144" s="1"/>
  <c r="O182" i="144" s="1"/>
  <c r="P182" i="144" s="1"/>
  <c r="B181" i="144"/>
  <c r="N181" i="144" s="1"/>
  <c r="O181" i="144" s="1"/>
  <c r="P181" i="144" s="1"/>
  <c r="B180" i="144"/>
  <c r="N180" i="144" s="1"/>
  <c r="O180" i="144" s="1"/>
  <c r="P180" i="144" s="1"/>
  <c r="B179" i="144"/>
  <c r="N179" i="144" s="1"/>
  <c r="O179" i="144" s="1"/>
  <c r="P179" i="144" s="1"/>
  <c r="B178" i="144"/>
  <c r="N178" i="144" s="1"/>
  <c r="O178" i="144" s="1"/>
  <c r="P178" i="144" s="1"/>
  <c r="B177" i="144"/>
  <c r="N177" i="144" s="1"/>
  <c r="O177" i="144" s="1"/>
  <c r="P177" i="144" s="1"/>
  <c r="B176" i="144"/>
  <c r="N176" i="144" s="1"/>
  <c r="O176" i="144" s="1"/>
  <c r="P176" i="144" s="1"/>
  <c r="B175" i="144"/>
  <c r="N175" i="144" s="1"/>
  <c r="O175" i="144" s="1"/>
  <c r="P175" i="144" s="1"/>
  <c r="B174" i="144"/>
  <c r="N174" i="144" s="1"/>
  <c r="O174" i="144" s="1"/>
  <c r="P174" i="144" s="1"/>
  <c r="B173" i="144"/>
  <c r="N173" i="144"/>
  <c r="O173" i="144" s="1"/>
  <c r="P173" i="144" s="1"/>
  <c r="B172" i="144"/>
  <c r="N172" i="144" s="1"/>
  <c r="O172" i="144" s="1"/>
  <c r="P172" i="144" s="1"/>
  <c r="B171" i="144"/>
  <c r="N171" i="144" s="1"/>
  <c r="O171" i="144" s="1"/>
  <c r="P171" i="144" s="1"/>
  <c r="B170" i="144"/>
  <c r="N170" i="144" s="1"/>
  <c r="O170" i="144" s="1"/>
  <c r="P170" i="144" s="1"/>
  <c r="B169" i="144"/>
  <c r="N169" i="144" s="1"/>
  <c r="O169" i="144" s="1"/>
  <c r="P169" i="144" s="1"/>
  <c r="B168" i="144"/>
  <c r="N168" i="144" s="1"/>
  <c r="O168" i="144" s="1"/>
  <c r="P168" i="144" s="1"/>
  <c r="B167" i="144"/>
  <c r="N167" i="144" s="1"/>
  <c r="O167" i="144" s="1"/>
  <c r="P167" i="144" s="1"/>
  <c r="B166" i="144"/>
  <c r="N166" i="144" s="1"/>
  <c r="O166" i="144" s="1"/>
  <c r="P166" i="144" s="1"/>
  <c r="B165" i="144"/>
  <c r="N165" i="144" s="1"/>
  <c r="O165" i="144" s="1"/>
  <c r="P165" i="144" s="1"/>
  <c r="B164" i="144"/>
  <c r="N164" i="144" s="1"/>
  <c r="O164" i="144" s="1"/>
  <c r="P164" i="144" s="1"/>
  <c r="B163" i="144"/>
  <c r="N163" i="144" s="1"/>
  <c r="O163" i="144" s="1"/>
  <c r="P163" i="144" s="1"/>
  <c r="B162" i="144"/>
  <c r="N162" i="144" s="1"/>
  <c r="O162" i="144" s="1"/>
  <c r="P162" i="144" s="1"/>
  <c r="B161" i="144"/>
  <c r="N161" i="144" s="1"/>
  <c r="O161" i="144" s="1"/>
  <c r="P161" i="144" s="1"/>
  <c r="B160" i="144"/>
  <c r="N160" i="144" s="1"/>
  <c r="O160" i="144" s="1"/>
  <c r="P160" i="144" s="1"/>
  <c r="B159" i="144"/>
  <c r="N159" i="144" s="1"/>
  <c r="O159" i="144" s="1"/>
  <c r="P159" i="144" s="1"/>
  <c r="B158" i="144"/>
  <c r="N158" i="144" s="1"/>
  <c r="O158" i="144" s="1"/>
  <c r="P158" i="144" s="1"/>
  <c r="B157" i="144"/>
  <c r="N157" i="144" s="1"/>
  <c r="O157" i="144" s="1"/>
  <c r="P157" i="144" s="1"/>
  <c r="B156" i="144"/>
  <c r="N156" i="144" s="1"/>
  <c r="O156" i="144" s="1"/>
  <c r="P156" i="144" s="1"/>
  <c r="B155" i="144"/>
  <c r="N155" i="144" s="1"/>
  <c r="O155" i="144" s="1"/>
  <c r="P155" i="144" s="1"/>
  <c r="B154" i="144"/>
  <c r="N154" i="144" s="1"/>
  <c r="O154" i="144" s="1"/>
  <c r="P154" i="144" s="1"/>
  <c r="B153" i="144"/>
  <c r="N153" i="144" s="1"/>
  <c r="O153" i="144" s="1"/>
  <c r="P153" i="144" s="1"/>
  <c r="B152" i="144"/>
  <c r="N152" i="144" s="1"/>
  <c r="O152" i="144" s="1"/>
  <c r="P152" i="144" s="1"/>
  <c r="B151" i="144"/>
  <c r="N151" i="144" s="1"/>
  <c r="O151" i="144" s="1"/>
  <c r="P151" i="144" s="1"/>
  <c r="B150" i="144"/>
  <c r="N150" i="144" s="1"/>
  <c r="O150" i="144" s="1"/>
  <c r="P150" i="144" s="1"/>
  <c r="B149" i="144"/>
  <c r="N149" i="144" s="1"/>
  <c r="O149" i="144" s="1"/>
  <c r="P149" i="144" s="1"/>
  <c r="B148" i="144"/>
  <c r="N148" i="144" s="1"/>
  <c r="O148" i="144" s="1"/>
  <c r="P148" i="144" s="1"/>
  <c r="B147" i="144"/>
  <c r="N147" i="144" s="1"/>
  <c r="O147" i="144" s="1"/>
  <c r="P147" i="144" s="1"/>
  <c r="B146" i="144"/>
  <c r="N146" i="144" s="1"/>
  <c r="O146" i="144" s="1"/>
  <c r="P146" i="144" s="1"/>
  <c r="B145" i="144"/>
  <c r="N145" i="144" s="1"/>
  <c r="O145" i="144" s="1"/>
  <c r="P145" i="144" s="1"/>
  <c r="B144" i="144"/>
  <c r="N144" i="144" s="1"/>
  <c r="O144" i="144" s="1"/>
  <c r="P144" i="144" s="1"/>
  <c r="B143" i="144"/>
  <c r="N143" i="144" s="1"/>
  <c r="O143" i="144" s="1"/>
  <c r="P143" i="144" s="1"/>
  <c r="B142" i="144"/>
  <c r="N142" i="144" s="1"/>
  <c r="O142" i="144" s="1"/>
  <c r="P142" i="144" s="1"/>
  <c r="B141" i="144"/>
  <c r="N141" i="144" s="1"/>
  <c r="O141" i="144" s="1"/>
  <c r="P141" i="144" s="1"/>
  <c r="B140" i="144"/>
  <c r="N140" i="144" s="1"/>
  <c r="O140" i="144" s="1"/>
  <c r="P140" i="144" s="1"/>
  <c r="B139" i="144"/>
  <c r="N139" i="144" s="1"/>
  <c r="O139" i="144" s="1"/>
  <c r="P139" i="144" s="1"/>
  <c r="B138" i="144"/>
  <c r="N138" i="144" s="1"/>
  <c r="O138" i="144" s="1"/>
  <c r="P138" i="144" s="1"/>
  <c r="B137" i="144"/>
  <c r="N137" i="144" s="1"/>
  <c r="O137" i="144" s="1"/>
  <c r="P137" i="144" s="1"/>
  <c r="B136" i="144"/>
  <c r="N136" i="144" s="1"/>
  <c r="O136" i="144" s="1"/>
  <c r="P136" i="144" s="1"/>
  <c r="B135" i="144"/>
  <c r="N135" i="144" s="1"/>
  <c r="O135" i="144" s="1"/>
  <c r="P135" i="144" s="1"/>
  <c r="B134" i="144"/>
  <c r="N134" i="144" s="1"/>
  <c r="O134" i="144" s="1"/>
  <c r="P134" i="144" s="1"/>
  <c r="B133" i="144"/>
  <c r="N133" i="144"/>
  <c r="O133" i="144" s="1"/>
  <c r="P133" i="144" s="1"/>
  <c r="B132" i="144"/>
  <c r="N132" i="144" s="1"/>
  <c r="O132" i="144" s="1"/>
  <c r="P132" i="144" s="1"/>
  <c r="B131" i="144"/>
  <c r="N131" i="144" s="1"/>
  <c r="O131" i="144" s="1"/>
  <c r="P131" i="144" s="1"/>
  <c r="B130" i="144"/>
  <c r="N130" i="144" s="1"/>
  <c r="O130" i="144" s="1"/>
  <c r="P130" i="144" s="1"/>
  <c r="B129" i="144"/>
  <c r="N129" i="144" s="1"/>
  <c r="O129" i="144" s="1"/>
  <c r="P129" i="144" s="1"/>
  <c r="B128" i="144"/>
  <c r="N128" i="144" s="1"/>
  <c r="O128" i="144" s="1"/>
  <c r="P128" i="144" s="1"/>
  <c r="B127" i="144"/>
  <c r="N127" i="144" s="1"/>
  <c r="O127" i="144" s="1"/>
  <c r="P127" i="144" s="1"/>
  <c r="B126" i="144"/>
  <c r="N126" i="144" s="1"/>
  <c r="O126" i="144"/>
  <c r="P126" i="144" s="1"/>
  <c r="B125" i="144"/>
  <c r="N125" i="144" s="1"/>
  <c r="O125" i="144" s="1"/>
  <c r="P125" i="144" s="1"/>
  <c r="B124" i="144"/>
  <c r="N124" i="144" s="1"/>
  <c r="O124" i="144" s="1"/>
  <c r="P124" i="144" s="1"/>
  <c r="B123" i="144"/>
  <c r="N123" i="144" s="1"/>
  <c r="O123" i="144" s="1"/>
  <c r="P123" i="144" s="1"/>
  <c r="B122" i="144"/>
  <c r="N122" i="144" s="1"/>
  <c r="O122" i="144" s="1"/>
  <c r="P122" i="144" s="1"/>
  <c r="B121" i="144"/>
  <c r="N121" i="144" s="1"/>
  <c r="O121" i="144" s="1"/>
  <c r="P121" i="144" s="1"/>
  <c r="B120" i="144"/>
  <c r="N120" i="144" s="1"/>
  <c r="O120" i="144" s="1"/>
  <c r="P120" i="144" s="1"/>
  <c r="B119" i="144"/>
  <c r="N119" i="144" s="1"/>
  <c r="O119" i="144" s="1"/>
  <c r="P119" i="144" s="1"/>
  <c r="B118" i="144"/>
  <c r="N118" i="144" s="1"/>
  <c r="O118" i="144" s="1"/>
  <c r="P118" i="144" s="1"/>
  <c r="B117" i="144"/>
  <c r="N117" i="144" s="1"/>
  <c r="O117" i="144" s="1"/>
  <c r="P117" i="144" s="1"/>
  <c r="B116" i="144"/>
  <c r="N116" i="144" s="1"/>
  <c r="O116" i="144" s="1"/>
  <c r="P116" i="144" s="1"/>
  <c r="B115" i="144"/>
  <c r="N115" i="144" s="1"/>
  <c r="O115" i="144" s="1"/>
  <c r="P115" i="144" s="1"/>
  <c r="B114" i="144"/>
  <c r="N114" i="144" s="1"/>
  <c r="O114" i="144" s="1"/>
  <c r="P114" i="144" s="1"/>
  <c r="B113" i="144"/>
  <c r="N113" i="144" s="1"/>
  <c r="O113" i="144" s="1"/>
  <c r="P113" i="144" s="1"/>
  <c r="B112" i="144"/>
  <c r="N112" i="144" s="1"/>
  <c r="O112" i="144" s="1"/>
  <c r="P112" i="144" s="1"/>
  <c r="B111" i="144"/>
  <c r="N111" i="144" s="1"/>
  <c r="O111" i="144" s="1"/>
  <c r="P111" i="144" s="1"/>
  <c r="B110" i="144"/>
  <c r="N110" i="144" s="1"/>
  <c r="O110" i="144" s="1"/>
  <c r="P110" i="144" s="1"/>
  <c r="B109" i="144"/>
  <c r="N109" i="144" s="1"/>
  <c r="O109" i="144" s="1"/>
  <c r="P109" i="144" s="1"/>
  <c r="B108" i="144"/>
  <c r="N108" i="144" s="1"/>
  <c r="O108" i="144" s="1"/>
  <c r="P108" i="144" s="1"/>
  <c r="B107" i="144"/>
  <c r="N107" i="144" s="1"/>
  <c r="O107" i="144" s="1"/>
  <c r="P107" i="144" s="1"/>
  <c r="B106" i="144"/>
  <c r="N106" i="144" s="1"/>
  <c r="O106" i="144" s="1"/>
  <c r="P106" i="144" s="1"/>
  <c r="B105" i="144"/>
  <c r="N105" i="144" s="1"/>
  <c r="O105" i="144" s="1"/>
  <c r="P105" i="144" s="1"/>
  <c r="B104" i="144"/>
  <c r="N104" i="144" s="1"/>
  <c r="O104" i="144" s="1"/>
  <c r="P104" i="144" s="1"/>
  <c r="B103" i="144"/>
  <c r="N103" i="144" s="1"/>
  <c r="O103" i="144" s="1"/>
  <c r="P103" i="144" s="1"/>
  <c r="B102" i="144"/>
  <c r="N102" i="144" s="1"/>
  <c r="O102" i="144" s="1"/>
  <c r="P102" i="144" s="1"/>
  <c r="B101" i="144"/>
  <c r="N101" i="144" s="1"/>
  <c r="O101" i="144" s="1"/>
  <c r="P101" i="144" s="1"/>
  <c r="B100" i="144"/>
  <c r="N100" i="144" s="1"/>
  <c r="O100" i="144" s="1"/>
  <c r="P100" i="144" s="1"/>
  <c r="B99" i="144"/>
  <c r="N99" i="144" s="1"/>
  <c r="O99" i="144" s="1"/>
  <c r="P99" i="144" s="1"/>
  <c r="B98" i="144"/>
  <c r="N98" i="144" s="1"/>
  <c r="O98" i="144" s="1"/>
  <c r="P98" i="144" s="1"/>
  <c r="B97" i="144"/>
  <c r="N97" i="144" s="1"/>
  <c r="O97" i="144" s="1"/>
  <c r="P97" i="144" s="1"/>
  <c r="B96" i="144"/>
  <c r="N96" i="144" s="1"/>
  <c r="O96" i="144" s="1"/>
  <c r="P96" i="144" s="1"/>
  <c r="B95" i="144"/>
  <c r="N95" i="144" s="1"/>
  <c r="O95" i="144" s="1"/>
  <c r="P95" i="144" s="1"/>
  <c r="B94" i="144"/>
  <c r="N94" i="144" s="1"/>
  <c r="O94" i="144" s="1"/>
  <c r="P94" i="144" s="1"/>
  <c r="B93" i="144"/>
  <c r="N93" i="144" s="1"/>
  <c r="O93" i="144" s="1"/>
  <c r="P93" i="144" s="1"/>
  <c r="B92" i="144"/>
  <c r="N92" i="144" s="1"/>
  <c r="O92" i="144" s="1"/>
  <c r="P92" i="144" s="1"/>
  <c r="B91" i="144"/>
  <c r="N91" i="144" s="1"/>
  <c r="O91" i="144" s="1"/>
  <c r="P91" i="144" s="1"/>
  <c r="B90" i="144"/>
  <c r="N90" i="144" s="1"/>
  <c r="O90" i="144" s="1"/>
  <c r="P90" i="144" s="1"/>
  <c r="B89" i="144"/>
  <c r="N89" i="144" s="1"/>
  <c r="O89" i="144" s="1"/>
  <c r="P89" i="144" s="1"/>
  <c r="B88" i="144"/>
  <c r="N88" i="144" s="1"/>
  <c r="O88" i="144" s="1"/>
  <c r="P88" i="144" s="1"/>
  <c r="B87" i="144"/>
  <c r="N87" i="144" s="1"/>
  <c r="O87" i="144" s="1"/>
  <c r="P87" i="144" s="1"/>
  <c r="B86" i="144"/>
  <c r="N86" i="144" s="1"/>
  <c r="O86" i="144" s="1"/>
  <c r="P86" i="144" s="1"/>
  <c r="B85" i="144"/>
  <c r="N85" i="144" s="1"/>
  <c r="O85" i="144" s="1"/>
  <c r="P85" i="144" s="1"/>
  <c r="B84" i="144"/>
  <c r="N84" i="144" s="1"/>
  <c r="O84" i="144" s="1"/>
  <c r="P84" i="144" s="1"/>
  <c r="B83" i="144"/>
  <c r="N83" i="144" s="1"/>
  <c r="O83" i="144" s="1"/>
  <c r="P83" i="144" s="1"/>
  <c r="B82" i="144"/>
  <c r="N82" i="144" s="1"/>
  <c r="O82" i="144" s="1"/>
  <c r="P82" i="144" s="1"/>
  <c r="B81" i="144"/>
  <c r="N81" i="144" s="1"/>
  <c r="O81" i="144" s="1"/>
  <c r="P81" i="144" s="1"/>
  <c r="B80" i="144"/>
  <c r="N80" i="144" s="1"/>
  <c r="O80" i="144" s="1"/>
  <c r="P80" i="144" s="1"/>
  <c r="B79" i="144"/>
  <c r="N79" i="144" s="1"/>
  <c r="O79" i="144" s="1"/>
  <c r="P79" i="144" s="1"/>
  <c r="B78" i="144"/>
  <c r="N78" i="144" s="1"/>
  <c r="O78" i="144" s="1"/>
  <c r="P78" i="144" s="1"/>
  <c r="B77" i="144"/>
  <c r="N77" i="144" s="1"/>
  <c r="O77" i="144" s="1"/>
  <c r="P77" i="144" s="1"/>
  <c r="B76" i="144"/>
  <c r="N76" i="144" s="1"/>
  <c r="O76" i="144" s="1"/>
  <c r="P76" i="144" s="1"/>
  <c r="B75" i="144"/>
  <c r="N75" i="144" s="1"/>
  <c r="O75" i="144" s="1"/>
  <c r="P75" i="144" s="1"/>
  <c r="B74" i="144"/>
  <c r="N74" i="144" s="1"/>
  <c r="O74" i="144" s="1"/>
  <c r="P74" i="144" s="1"/>
  <c r="B73" i="144"/>
  <c r="N73" i="144" s="1"/>
  <c r="O73" i="144" s="1"/>
  <c r="P73" i="144" s="1"/>
  <c r="B72" i="144"/>
  <c r="N72" i="144" s="1"/>
  <c r="O72" i="144" s="1"/>
  <c r="P72" i="144" s="1"/>
  <c r="B71" i="144"/>
  <c r="N71" i="144" s="1"/>
  <c r="O71" i="144" s="1"/>
  <c r="P71" i="144" s="1"/>
  <c r="B70" i="144"/>
  <c r="N70" i="144" s="1"/>
  <c r="O70" i="144" s="1"/>
  <c r="P70" i="144" s="1"/>
  <c r="B69" i="144"/>
  <c r="N69" i="144" s="1"/>
  <c r="O69" i="144" s="1"/>
  <c r="P69" i="144" s="1"/>
  <c r="B68" i="144"/>
  <c r="N68" i="144" s="1"/>
  <c r="O68" i="144" s="1"/>
  <c r="P68" i="144" s="1"/>
  <c r="B67" i="144"/>
  <c r="N67" i="144" s="1"/>
  <c r="O67" i="144" s="1"/>
  <c r="P67" i="144" s="1"/>
  <c r="B66" i="144"/>
  <c r="N66" i="144" s="1"/>
  <c r="O66" i="144" s="1"/>
  <c r="P66" i="144" s="1"/>
  <c r="B65" i="144"/>
  <c r="N65" i="144" s="1"/>
  <c r="O65" i="144" s="1"/>
  <c r="P65" i="144" s="1"/>
  <c r="B64" i="144"/>
  <c r="N64" i="144" s="1"/>
  <c r="O64" i="144" s="1"/>
  <c r="P64" i="144" s="1"/>
  <c r="B63" i="144"/>
  <c r="N63" i="144" s="1"/>
  <c r="O63" i="144" s="1"/>
  <c r="P63" i="144" s="1"/>
  <c r="B62" i="144"/>
  <c r="N62" i="144" s="1"/>
  <c r="O62" i="144" s="1"/>
  <c r="P62" i="144" s="1"/>
  <c r="B61" i="144"/>
  <c r="N61" i="144" s="1"/>
  <c r="O61" i="144" s="1"/>
  <c r="P61" i="144" s="1"/>
  <c r="B60" i="144"/>
  <c r="N60" i="144" s="1"/>
  <c r="O60" i="144" s="1"/>
  <c r="P60" i="144" s="1"/>
  <c r="B59" i="144"/>
  <c r="N59" i="144" s="1"/>
  <c r="O59" i="144" s="1"/>
  <c r="P59" i="144" s="1"/>
  <c r="B58" i="144"/>
  <c r="N58" i="144" s="1"/>
  <c r="O58" i="144" s="1"/>
  <c r="P58" i="144" s="1"/>
  <c r="B57" i="144"/>
  <c r="N57" i="144" s="1"/>
  <c r="O57" i="144" s="1"/>
  <c r="P57" i="144" s="1"/>
  <c r="B56" i="144"/>
  <c r="N56" i="144" s="1"/>
  <c r="O56" i="144" s="1"/>
  <c r="P56" i="144" s="1"/>
  <c r="B55" i="144"/>
  <c r="N55" i="144" s="1"/>
  <c r="O55" i="144" s="1"/>
  <c r="P55" i="144" s="1"/>
  <c r="B54" i="144"/>
  <c r="N54" i="144" s="1"/>
  <c r="O54" i="144" s="1"/>
  <c r="P54" i="144" s="1"/>
  <c r="B53" i="144"/>
  <c r="N53" i="144" s="1"/>
  <c r="O53" i="144" s="1"/>
  <c r="P53" i="144" s="1"/>
  <c r="B52" i="144"/>
  <c r="N52" i="144" s="1"/>
  <c r="O52" i="144" s="1"/>
  <c r="P52" i="144" s="1"/>
  <c r="B51" i="144"/>
  <c r="N51" i="144" s="1"/>
  <c r="O51" i="144" s="1"/>
  <c r="P51" i="144" s="1"/>
  <c r="B50" i="144"/>
  <c r="N50" i="144" s="1"/>
  <c r="O50" i="144" s="1"/>
  <c r="P50" i="144" s="1"/>
  <c r="B49" i="144"/>
  <c r="N49" i="144" s="1"/>
  <c r="O49" i="144" s="1"/>
  <c r="P49" i="144" s="1"/>
  <c r="B48" i="144"/>
  <c r="N48" i="144" s="1"/>
  <c r="O48" i="144" s="1"/>
  <c r="P48" i="144" s="1"/>
  <c r="B47" i="144"/>
  <c r="N47" i="144" s="1"/>
  <c r="O47" i="144" s="1"/>
  <c r="P47" i="144" s="1"/>
  <c r="B46" i="144"/>
  <c r="N46" i="144" s="1"/>
  <c r="O46" i="144" s="1"/>
  <c r="P46" i="144" s="1"/>
  <c r="B45" i="144"/>
  <c r="N45" i="144" s="1"/>
  <c r="O45" i="144" s="1"/>
  <c r="P45" i="144" s="1"/>
  <c r="B44" i="144"/>
  <c r="N44" i="144" s="1"/>
  <c r="O44" i="144" s="1"/>
  <c r="P44" i="144" s="1"/>
  <c r="B43" i="144"/>
  <c r="N43" i="144" s="1"/>
  <c r="O43" i="144" s="1"/>
  <c r="P43" i="144" s="1"/>
  <c r="B42" i="144"/>
  <c r="N42" i="144" s="1"/>
  <c r="O42" i="144" s="1"/>
  <c r="P42" i="144" s="1"/>
  <c r="B41" i="144"/>
  <c r="N41" i="144"/>
  <c r="O41" i="144" s="1"/>
  <c r="P41" i="144" s="1"/>
  <c r="B40" i="144"/>
  <c r="N40" i="144" s="1"/>
  <c r="O40" i="144" s="1"/>
  <c r="P40" i="144" s="1"/>
  <c r="B39" i="144"/>
  <c r="N39" i="144" s="1"/>
  <c r="O39" i="144" s="1"/>
  <c r="P39" i="144" s="1"/>
  <c r="B38" i="144"/>
  <c r="N38" i="144" s="1"/>
  <c r="O38" i="144" s="1"/>
  <c r="P38" i="144" s="1"/>
  <c r="B37" i="144"/>
  <c r="N37" i="144" s="1"/>
  <c r="O37" i="144" s="1"/>
  <c r="P37" i="144" s="1"/>
  <c r="B36" i="144"/>
  <c r="N36" i="144"/>
  <c r="O36" i="144" s="1"/>
  <c r="P36" i="144" s="1"/>
  <c r="B35" i="144"/>
  <c r="N35" i="144" s="1"/>
  <c r="O35" i="144" s="1"/>
  <c r="P35" i="144" s="1"/>
  <c r="B34" i="144"/>
  <c r="N34" i="144" s="1"/>
  <c r="O34" i="144" s="1"/>
  <c r="P34" i="144" s="1"/>
  <c r="B33" i="144"/>
  <c r="N33" i="144" s="1"/>
  <c r="O33" i="144" s="1"/>
  <c r="P33" i="144" s="1"/>
  <c r="B32" i="144"/>
  <c r="N32" i="144" s="1"/>
  <c r="O32" i="144" s="1"/>
  <c r="P32" i="144" s="1"/>
  <c r="B31" i="144"/>
  <c r="N31" i="144" s="1"/>
  <c r="O31" i="144" s="1"/>
  <c r="P31" i="144" s="1"/>
  <c r="B30" i="144"/>
  <c r="N30" i="144" s="1"/>
  <c r="O30" i="144" s="1"/>
  <c r="P30" i="144" s="1"/>
  <c r="B29" i="144"/>
  <c r="N29" i="144"/>
  <c r="O29" i="144" s="1"/>
  <c r="P29" i="144" s="1"/>
  <c r="B28" i="144"/>
  <c r="N28" i="144" s="1"/>
  <c r="O28" i="144" s="1"/>
  <c r="P28" i="144" s="1"/>
  <c r="B27" i="144"/>
  <c r="N27" i="144" s="1"/>
  <c r="O27" i="144" s="1"/>
  <c r="P27" i="144" s="1"/>
  <c r="B26" i="144"/>
  <c r="N26" i="144" s="1"/>
  <c r="O26" i="144" s="1"/>
  <c r="P26" i="144" s="1"/>
  <c r="B25" i="144"/>
  <c r="N25" i="144" s="1"/>
  <c r="O25" i="144" s="1"/>
  <c r="P25" i="144" s="1"/>
  <c r="N2974" i="144"/>
  <c r="O2974" i="144" s="1"/>
  <c r="N2973" i="144"/>
  <c r="O2973" i="144" s="1"/>
  <c r="N2972" i="144"/>
  <c r="O2972" i="144" s="1"/>
  <c r="N2971" i="144"/>
  <c r="O2971" i="144"/>
  <c r="N2970" i="144"/>
  <c r="O2970" i="144" s="1"/>
  <c r="N2969" i="144"/>
  <c r="O2969" i="144" s="1"/>
  <c r="N2968" i="144"/>
  <c r="O2968" i="144"/>
  <c r="N2967" i="144"/>
  <c r="O2967" i="144" s="1"/>
  <c r="N2966" i="144"/>
  <c r="O2966" i="144" s="1"/>
  <c r="N2964" i="144"/>
  <c r="O2964" i="144"/>
  <c r="N2963" i="144"/>
  <c r="O2963" i="144"/>
  <c r="N2962" i="144"/>
  <c r="O2962" i="144" s="1"/>
  <c r="N2961" i="144"/>
  <c r="O2961" i="144" s="1"/>
  <c r="N2960" i="144"/>
  <c r="O2960" i="144"/>
  <c r="N2959" i="144"/>
  <c r="O2959" i="144" s="1"/>
  <c r="N2958" i="144"/>
  <c r="O2958" i="144" s="1"/>
  <c r="N2956" i="144"/>
  <c r="O2956" i="144" s="1"/>
  <c r="N2955" i="144"/>
  <c r="O2955" i="144"/>
  <c r="N2954" i="144"/>
  <c r="O2954" i="144" s="1"/>
  <c r="N2953" i="144"/>
  <c r="O2953" i="144"/>
  <c r="N2952" i="144"/>
  <c r="O2952" i="144" s="1"/>
  <c r="N2951" i="144"/>
  <c r="O2951" i="144" s="1"/>
  <c r="N2950" i="144"/>
  <c r="O2950" i="144" s="1"/>
  <c r="N2948" i="144"/>
  <c r="O2948" i="144"/>
  <c r="N2947" i="144"/>
  <c r="O2947" i="144" s="1"/>
  <c r="N2946" i="144"/>
  <c r="O2946" i="144" s="1"/>
  <c r="N2945" i="144"/>
  <c r="O2945" i="144" s="1"/>
  <c r="N2944" i="144"/>
  <c r="O2944" i="144"/>
  <c r="N2943" i="144"/>
  <c r="O2943" i="144" s="1"/>
  <c r="N2942" i="144"/>
  <c r="O2942" i="144" s="1"/>
  <c r="N2940" i="144"/>
  <c r="O2940" i="144" s="1"/>
  <c r="N2939" i="144"/>
  <c r="O2939" i="144"/>
  <c r="N2938" i="144"/>
  <c r="O2938" i="144" s="1"/>
  <c r="N2937" i="144"/>
  <c r="O2937" i="144" s="1"/>
  <c r="N2936" i="144"/>
  <c r="O2936" i="144"/>
  <c r="N2935" i="144"/>
  <c r="O2935" i="144" s="1"/>
  <c r="N2934" i="144"/>
  <c r="O2934" i="144" s="1"/>
  <c r="N2932" i="144"/>
  <c r="O2932" i="144" s="1"/>
  <c r="N2931" i="144"/>
  <c r="O2931" i="144"/>
  <c r="N2930" i="144"/>
  <c r="O2930" i="144" s="1"/>
  <c r="N2929" i="144"/>
  <c r="O2929" i="144" s="1"/>
  <c r="N2928" i="144"/>
  <c r="O2928" i="144"/>
  <c r="N2927" i="144"/>
  <c r="O2927" i="144" s="1"/>
  <c r="N2926" i="144"/>
  <c r="O2926" i="144" s="1"/>
  <c r="N2924" i="144"/>
  <c r="O2924" i="144" s="1"/>
  <c r="N2923" i="144"/>
  <c r="O2923" i="144"/>
  <c r="N2922" i="144"/>
  <c r="O2922" i="144" s="1"/>
  <c r="N2921" i="144"/>
  <c r="O2921" i="144"/>
  <c r="N2920" i="144"/>
  <c r="O2920" i="144"/>
  <c r="N2919" i="144"/>
  <c r="O2919" i="144" s="1"/>
  <c r="N2918" i="144"/>
  <c r="O2918" i="144" s="1"/>
  <c r="N2916" i="144"/>
  <c r="O2916" i="144"/>
  <c r="N2915" i="144"/>
  <c r="O2915" i="144" s="1"/>
  <c r="N2914" i="144"/>
  <c r="O2914" i="144" s="1"/>
  <c r="N2913" i="144"/>
  <c r="O2913" i="144" s="1"/>
  <c r="N2912" i="144"/>
  <c r="O2912" i="144" s="1"/>
  <c r="N2911" i="144"/>
  <c r="O2911" i="144" s="1"/>
  <c r="N2910" i="144"/>
  <c r="O2910" i="144" s="1"/>
  <c r="N2908" i="144"/>
  <c r="O2908" i="144" s="1"/>
  <c r="N2907" i="144"/>
  <c r="O2907" i="144" s="1"/>
  <c r="N2906" i="144"/>
  <c r="O2906" i="144" s="1"/>
  <c r="N2905" i="144"/>
  <c r="O2905" i="144" s="1"/>
  <c r="N2904" i="144"/>
  <c r="O2904" i="144"/>
  <c r="N2903" i="144"/>
  <c r="O2903" i="144" s="1"/>
  <c r="N2902" i="144"/>
  <c r="O2902" i="144" s="1"/>
  <c r="N2900" i="144"/>
  <c r="O2900" i="144" s="1"/>
  <c r="N2899" i="144"/>
  <c r="O2899" i="144"/>
  <c r="N2898" i="144"/>
  <c r="O2898" i="144" s="1"/>
  <c r="N2897" i="144"/>
  <c r="O2897" i="144" s="1"/>
  <c r="N2896" i="144"/>
  <c r="O2896" i="144" s="1"/>
  <c r="N2895" i="144"/>
  <c r="O2895" i="144" s="1"/>
  <c r="N2894" i="144"/>
  <c r="O2894" i="144" s="1"/>
  <c r="O2893" i="144"/>
  <c r="N2892" i="144"/>
  <c r="O2892" i="144" s="1"/>
  <c r="N2891" i="144"/>
  <c r="O2891" i="144" s="1"/>
  <c r="N2890" i="144"/>
  <c r="O2890" i="144" s="1"/>
  <c r="N2889" i="144"/>
  <c r="O2889" i="144"/>
  <c r="N2888" i="144"/>
  <c r="O2888" i="144"/>
  <c r="N2887" i="144"/>
  <c r="O2887" i="144" s="1"/>
  <c r="N2886" i="144"/>
  <c r="O2886" i="144" s="1"/>
  <c r="N2884" i="144"/>
  <c r="O2884" i="144"/>
  <c r="N2883" i="144"/>
  <c r="O2883" i="144" s="1"/>
  <c r="N2882" i="144"/>
  <c r="O2882" i="144" s="1"/>
  <c r="N2881" i="144"/>
  <c r="O2881" i="144" s="1"/>
  <c r="N2880" i="144"/>
  <c r="O2880" i="144" s="1"/>
  <c r="N2879" i="144"/>
  <c r="O2879" i="144" s="1"/>
  <c r="N2878" i="144"/>
  <c r="O2878" i="144" s="1"/>
  <c r="O2877" i="144"/>
  <c r="N2876" i="144"/>
  <c r="O2876" i="144" s="1"/>
  <c r="N2875" i="144"/>
  <c r="O2875" i="144" s="1"/>
  <c r="N2874" i="144"/>
  <c r="O2874" i="144" s="1"/>
  <c r="N2873" i="144"/>
  <c r="O2873" i="144" s="1"/>
  <c r="N2872" i="144"/>
  <c r="O2872" i="144"/>
  <c r="N2871" i="144"/>
  <c r="O2871" i="144" s="1"/>
  <c r="N2870" i="144"/>
  <c r="O2870" i="144" s="1"/>
  <c r="N2868" i="144"/>
  <c r="O2868" i="144" s="1"/>
  <c r="N2867" i="144"/>
  <c r="O2867" i="144"/>
  <c r="N2866" i="144"/>
  <c r="O2866" i="144" s="1"/>
  <c r="N2865" i="144"/>
  <c r="O2865" i="144" s="1"/>
  <c r="N2864" i="144"/>
  <c r="O2864" i="144" s="1"/>
  <c r="N2863" i="144"/>
  <c r="O2863" i="144" s="1"/>
  <c r="N2862" i="144"/>
  <c r="O2862" i="144" s="1"/>
  <c r="N2860" i="144"/>
  <c r="O2860" i="144" s="1"/>
  <c r="N2859" i="144"/>
  <c r="O2859" i="144" s="1"/>
  <c r="N2858" i="144"/>
  <c r="O2858" i="144" s="1"/>
  <c r="N2857" i="144"/>
  <c r="O2857" i="144"/>
  <c r="N2856" i="144"/>
  <c r="O2856" i="144"/>
  <c r="N2855" i="144"/>
  <c r="O2855" i="144" s="1"/>
  <c r="N2854" i="144"/>
  <c r="O2854" i="144" s="1"/>
  <c r="N2852" i="144"/>
  <c r="O2852" i="144"/>
  <c r="N2851" i="144"/>
  <c r="O2851" i="144" s="1"/>
  <c r="N2850" i="144"/>
  <c r="O2850" i="144" s="1"/>
  <c r="N2849" i="144"/>
  <c r="O2849" i="144" s="1"/>
  <c r="N2848" i="144"/>
  <c r="O2848" i="144" s="1"/>
  <c r="N2847" i="144"/>
  <c r="O2847" i="144" s="1"/>
  <c r="N2846" i="144"/>
  <c r="O2846" i="144" s="1"/>
  <c r="N2844" i="144"/>
  <c r="O2844" i="144" s="1"/>
  <c r="N2843" i="144"/>
  <c r="O2843" i="144" s="1"/>
  <c r="N2842" i="144"/>
  <c r="O2842" i="144" s="1"/>
  <c r="N2841" i="144"/>
  <c r="O2841" i="144" s="1"/>
  <c r="N2840" i="144"/>
  <c r="O2840" i="144"/>
  <c r="N2839" i="144"/>
  <c r="O2839" i="144" s="1"/>
  <c r="N2838" i="144"/>
  <c r="O2838" i="144" s="1"/>
  <c r="N2836" i="144"/>
  <c r="O2836" i="144" s="1"/>
  <c r="N2835" i="144"/>
  <c r="O2835" i="144"/>
  <c r="N2834" i="144"/>
  <c r="O2834" i="144" s="1"/>
  <c r="N2833" i="144"/>
  <c r="O2833" i="144" s="1"/>
  <c r="N2832" i="144"/>
  <c r="O2832" i="144" s="1"/>
  <c r="N2831" i="144"/>
  <c r="O2831" i="144" s="1"/>
  <c r="N2830" i="144"/>
  <c r="O2830" i="144" s="1"/>
  <c r="N2828" i="144"/>
  <c r="O2828" i="144" s="1"/>
  <c r="N2827" i="144"/>
  <c r="O2827" i="144" s="1"/>
  <c r="N2826" i="144"/>
  <c r="O2826" i="144" s="1"/>
  <c r="N2825" i="144"/>
  <c r="O2825" i="144"/>
  <c r="N2824" i="144"/>
  <c r="O2824" i="144" s="1"/>
  <c r="N2823" i="144"/>
  <c r="O2823" i="144" s="1"/>
  <c r="N2822" i="144"/>
  <c r="O2822" i="144" s="1"/>
  <c r="N2820" i="144"/>
  <c r="O2820" i="144"/>
  <c r="N2819" i="144"/>
  <c r="O2819" i="144" s="1"/>
  <c r="N2818" i="144"/>
  <c r="O2818" i="144" s="1"/>
  <c r="N2817" i="144"/>
  <c r="O2817" i="144" s="1"/>
  <c r="N2816" i="144"/>
  <c r="O2816" i="144" s="1"/>
  <c r="N2815" i="144"/>
  <c r="O2815" i="144" s="1"/>
  <c r="N2814" i="144"/>
  <c r="O2814" i="144" s="1"/>
  <c r="O2813" i="144"/>
  <c r="N2812" i="144"/>
  <c r="O2812" i="144" s="1"/>
  <c r="N2811" i="144"/>
  <c r="O2811" i="144" s="1"/>
  <c r="N2810" i="144"/>
  <c r="O2810" i="144" s="1"/>
  <c r="N2809" i="144"/>
  <c r="O2809" i="144" s="1"/>
  <c r="N2808" i="144"/>
  <c r="O2808" i="144"/>
  <c r="N2807" i="144"/>
  <c r="O2807" i="144" s="1"/>
  <c r="N2806" i="144"/>
  <c r="O2806" i="144" s="1"/>
  <c r="N2804" i="144"/>
  <c r="O2804" i="144" s="1"/>
  <c r="N2803" i="144"/>
  <c r="O2803" i="144"/>
  <c r="N2802" i="144"/>
  <c r="O2802" i="144" s="1"/>
  <c r="N2801" i="144"/>
  <c r="O2801" i="144" s="1"/>
  <c r="N2800" i="144"/>
  <c r="O2800" i="144" s="1"/>
  <c r="N2799" i="144"/>
  <c r="O2799" i="144" s="1"/>
  <c r="N2798" i="144"/>
  <c r="O2798" i="144" s="1"/>
  <c r="N2796" i="144"/>
  <c r="O2796" i="144" s="1"/>
  <c r="N2795" i="144"/>
  <c r="O2795" i="144" s="1"/>
  <c r="N2794" i="144"/>
  <c r="O2794" i="144" s="1"/>
  <c r="N2793" i="144"/>
  <c r="O2793" i="144"/>
  <c r="N2792" i="144"/>
  <c r="O2792" i="144"/>
  <c r="N2791" i="144"/>
  <c r="O2791" i="144" s="1"/>
  <c r="N2790" i="144"/>
  <c r="O2790" i="144" s="1"/>
  <c r="N2788" i="144"/>
  <c r="O2788" i="144"/>
  <c r="N2787" i="144"/>
  <c r="O2787" i="144" s="1"/>
  <c r="N2786" i="144"/>
  <c r="O2786" i="144" s="1"/>
  <c r="N2785" i="144"/>
  <c r="O2785" i="144" s="1"/>
  <c r="N2784" i="144"/>
  <c r="O2784" i="144" s="1"/>
  <c r="N2783" i="144"/>
  <c r="O2783" i="144" s="1"/>
  <c r="N2782" i="144"/>
  <c r="O2782" i="144" s="1"/>
  <c r="N2780" i="144"/>
  <c r="O2780" i="144" s="1"/>
  <c r="N2779" i="144"/>
  <c r="O2779" i="144" s="1"/>
  <c r="N2778" i="144"/>
  <c r="O2778" i="144" s="1"/>
  <c r="N2777" i="144"/>
  <c r="O2777" i="144" s="1"/>
  <c r="N2776" i="144"/>
  <c r="O2776" i="144"/>
  <c r="N2775" i="144"/>
  <c r="O2775" i="144" s="1"/>
  <c r="N2774" i="144"/>
  <c r="O2774" i="144" s="1"/>
  <c r="N2772" i="144"/>
  <c r="O2772" i="144" s="1"/>
  <c r="N2771" i="144"/>
  <c r="O2771" i="144"/>
  <c r="N2770" i="144"/>
  <c r="O2770" i="144" s="1"/>
  <c r="N2769" i="144"/>
  <c r="O2769" i="144" s="1"/>
  <c r="N2768" i="144"/>
  <c r="O2768" i="144" s="1"/>
  <c r="N2767" i="144"/>
  <c r="O2767" i="144" s="1"/>
  <c r="N2766" i="144"/>
  <c r="O2766" i="144" s="1"/>
  <c r="N2764" i="144"/>
  <c r="O2764" i="144" s="1"/>
  <c r="N2763" i="144"/>
  <c r="O2763" i="144" s="1"/>
  <c r="N2762" i="144"/>
  <c r="O2762" i="144" s="1"/>
  <c r="N2761" i="144"/>
  <c r="O2761" i="144"/>
  <c r="N2760" i="144"/>
  <c r="O2760" i="144"/>
  <c r="N2759" i="144"/>
  <c r="O2759" i="144" s="1"/>
  <c r="N2758" i="144"/>
  <c r="O2758" i="144" s="1"/>
  <c r="N2756" i="144"/>
  <c r="O2756" i="144"/>
  <c r="N2755" i="144"/>
  <c r="O2755" i="144" s="1"/>
  <c r="N2754" i="144"/>
  <c r="O2754" i="144" s="1"/>
  <c r="N2753" i="144"/>
  <c r="O2753" i="144" s="1"/>
  <c r="N2752" i="144"/>
  <c r="O2752" i="144" s="1"/>
  <c r="N2751" i="144"/>
  <c r="O2751" i="144" s="1"/>
  <c r="N2750" i="144"/>
  <c r="O2750" i="144" s="1"/>
  <c r="O2749" i="144"/>
  <c r="N2748" i="144"/>
  <c r="O2748" i="144" s="1"/>
  <c r="N2747" i="144"/>
  <c r="O2747" i="144" s="1"/>
  <c r="N2746" i="144"/>
  <c r="O2746" i="144" s="1"/>
  <c r="N2745" i="144"/>
  <c r="O2745" i="144" s="1"/>
  <c r="N2744" i="144"/>
  <c r="O2744" i="144"/>
  <c r="N2743" i="144"/>
  <c r="O2743" i="144" s="1"/>
  <c r="N2742" i="144"/>
  <c r="O2742" i="144" s="1"/>
  <c r="N2740" i="144"/>
  <c r="O2740" i="144" s="1"/>
  <c r="N2739" i="144"/>
  <c r="O2739" i="144"/>
  <c r="N2738" i="144"/>
  <c r="O2738" i="144" s="1"/>
  <c r="N2737" i="144"/>
  <c r="O2737" i="144" s="1"/>
  <c r="N2736" i="144"/>
  <c r="O2736" i="144" s="1"/>
  <c r="N2735" i="144"/>
  <c r="O2735" i="144" s="1"/>
  <c r="N2734" i="144"/>
  <c r="O2734" i="144" s="1"/>
  <c r="N2732" i="144"/>
  <c r="O2732" i="144" s="1"/>
  <c r="N2731" i="144"/>
  <c r="O2731" i="144" s="1"/>
  <c r="N2730" i="144"/>
  <c r="O2730" i="144" s="1"/>
  <c r="N2729" i="144"/>
  <c r="O2729" i="144"/>
  <c r="N2728" i="144"/>
  <c r="O2728" i="144"/>
  <c r="N2727" i="144"/>
  <c r="O2727" i="144" s="1"/>
  <c r="N2726" i="144"/>
  <c r="O2726" i="144" s="1"/>
  <c r="N2724" i="144"/>
  <c r="O2724" i="144"/>
  <c r="N2723" i="144"/>
  <c r="O2723" i="144" s="1"/>
  <c r="N2722" i="144"/>
  <c r="O2722" i="144" s="1"/>
  <c r="N2721" i="144"/>
  <c r="O2721" i="144" s="1"/>
  <c r="N2720" i="144"/>
  <c r="O2720" i="144" s="1"/>
  <c r="N2719" i="144"/>
  <c r="O2719" i="144" s="1"/>
  <c r="N2718" i="144"/>
  <c r="O2718" i="144" s="1"/>
  <c r="N2716" i="144"/>
  <c r="O2716" i="144" s="1"/>
  <c r="N2715" i="144"/>
  <c r="O2715" i="144" s="1"/>
  <c r="N2714" i="144"/>
  <c r="O2714" i="144" s="1"/>
  <c r="N2713" i="144"/>
  <c r="O2713" i="144" s="1"/>
  <c r="N2712" i="144"/>
  <c r="O2712" i="144"/>
  <c r="N2711" i="144"/>
  <c r="O2711" i="144" s="1"/>
  <c r="N2710" i="144"/>
  <c r="O2710" i="144" s="1"/>
  <c r="N2708" i="144"/>
  <c r="O2708" i="144" s="1"/>
  <c r="N2707" i="144"/>
  <c r="O2707" i="144" s="1"/>
  <c r="N2706" i="144"/>
  <c r="O2706" i="144" s="1"/>
  <c r="N2705" i="144"/>
  <c r="O2705" i="144" s="1"/>
  <c r="N2704" i="144"/>
  <c r="O2704" i="144" s="1"/>
  <c r="N2703" i="144"/>
  <c r="O2703" i="144" s="1"/>
  <c r="N2702" i="144"/>
  <c r="O2702" i="144" s="1"/>
  <c r="N2700" i="144"/>
  <c r="O2700" i="144" s="1"/>
  <c r="N2699" i="144"/>
  <c r="O2699" i="144" s="1"/>
  <c r="N2698" i="144"/>
  <c r="O2698" i="144" s="1"/>
  <c r="N2697" i="144"/>
  <c r="O2697" i="144" s="1"/>
  <c r="N2696" i="144"/>
  <c r="O2696" i="144"/>
  <c r="N2695" i="144"/>
  <c r="O2695" i="144" s="1"/>
  <c r="N2694" i="144"/>
  <c r="O2694" i="144" s="1"/>
  <c r="N2692" i="144"/>
  <c r="O2692" i="144" s="1"/>
  <c r="N2691" i="144"/>
  <c r="O2691" i="144" s="1"/>
  <c r="N2690" i="144"/>
  <c r="O2690" i="144" s="1"/>
  <c r="N2689" i="144"/>
  <c r="O2689" i="144" s="1"/>
  <c r="N2688" i="144"/>
  <c r="O2688" i="144" s="1"/>
  <c r="N2687" i="144"/>
  <c r="O2687" i="144" s="1"/>
  <c r="N2686" i="144"/>
  <c r="O2686" i="144" s="1"/>
  <c r="N2684" i="144"/>
  <c r="O2684" i="144" s="1"/>
  <c r="N2683" i="144"/>
  <c r="O2683" i="144" s="1"/>
  <c r="N2682" i="144"/>
  <c r="O2682" i="144" s="1"/>
  <c r="N2681" i="144"/>
  <c r="O2681" i="144" s="1"/>
  <c r="N2680" i="144"/>
  <c r="O2680" i="144"/>
  <c r="N2679" i="144"/>
  <c r="O2679" i="144"/>
  <c r="N2678" i="144"/>
  <c r="O2678" i="144" s="1"/>
  <c r="N2676" i="144"/>
  <c r="O2676" i="144"/>
  <c r="N2675" i="144"/>
  <c r="O2675" i="144"/>
  <c r="N2674" i="144"/>
  <c r="O2674" i="144" s="1"/>
  <c r="N2673" i="144"/>
  <c r="O2673" i="144" s="1"/>
  <c r="N2672" i="144"/>
  <c r="O2672" i="144" s="1"/>
  <c r="N2671" i="144"/>
  <c r="O2671" i="144" s="1"/>
  <c r="N2670" i="144"/>
  <c r="O2670" i="144" s="1"/>
  <c r="N2668" i="144"/>
  <c r="O2668" i="144"/>
  <c r="N2667" i="144"/>
  <c r="O2667" i="144" s="1"/>
  <c r="N2666" i="144"/>
  <c r="O2666" i="144" s="1"/>
  <c r="N2665" i="144"/>
  <c r="O2665" i="144" s="1"/>
  <c r="N2664" i="144"/>
  <c r="O2664" i="144"/>
  <c r="N2663" i="144"/>
  <c r="O2663" i="144" s="1"/>
  <c r="N2662" i="144"/>
  <c r="O2662" i="144" s="1"/>
  <c r="N2660" i="144"/>
  <c r="O2660" i="144" s="1"/>
  <c r="N2659" i="144"/>
  <c r="O2659" i="144" s="1"/>
  <c r="N2658" i="144"/>
  <c r="O2658" i="144" s="1"/>
  <c r="N2657" i="144"/>
  <c r="O2657" i="144" s="1"/>
  <c r="N2656" i="144"/>
  <c r="O2656" i="144" s="1"/>
  <c r="N2655" i="144"/>
  <c r="O2655" i="144" s="1"/>
  <c r="N2654" i="144"/>
  <c r="O2654" i="144" s="1"/>
  <c r="N2652" i="144"/>
  <c r="O2652" i="144" s="1"/>
  <c r="N2651" i="144"/>
  <c r="O2651" i="144" s="1"/>
  <c r="N2650" i="144"/>
  <c r="O2650" i="144" s="1"/>
  <c r="N2649" i="144"/>
  <c r="O2649" i="144" s="1"/>
  <c r="N2648" i="144"/>
  <c r="O2648" i="144"/>
  <c r="N2647" i="144"/>
  <c r="O2647" i="144"/>
  <c r="N2646" i="144"/>
  <c r="O2646" i="144" s="1"/>
  <c r="N2644" i="144"/>
  <c r="O2644" i="144" s="1"/>
  <c r="N2643" i="144"/>
  <c r="O2643" i="144" s="1"/>
  <c r="N2642" i="144"/>
  <c r="O2642" i="144" s="1"/>
  <c r="N2641" i="144"/>
  <c r="O2641" i="144"/>
  <c r="N2640" i="144"/>
  <c r="O2640" i="144" s="1"/>
  <c r="N2639" i="144"/>
  <c r="O2639" i="144"/>
  <c r="N2638" i="144"/>
  <c r="O2638" i="144" s="1"/>
  <c r="N2636" i="144"/>
  <c r="O2636" i="144"/>
  <c r="N2635" i="144"/>
  <c r="O2635" i="144" s="1"/>
  <c r="N2634" i="144"/>
  <c r="O2634" i="144" s="1"/>
  <c r="N2633" i="144"/>
  <c r="O2633" i="144" s="1"/>
  <c r="N2632" i="144"/>
  <c r="O2632" i="144" s="1"/>
  <c r="N2631" i="144"/>
  <c r="O2631" i="144" s="1"/>
  <c r="N2630" i="144"/>
  <c r="O2630" i="144" s="1"/>
  <c r="N2628" i="144"/>
  <c r="O2628" i="144"/>
  <c r="N2627" i="144"/>
  <c r="O2627" i="144" s="1"/>
  <c r="N2626" i="144"/>
  <c r="O2626" i="144" s="1"/>
  <c r="N2625" i="144"/>
  <c r="O2625" i="144" s="1"/>
  <c r="N2624" i="144"/>
  <c r="O2624" i="144" s="1"/>
  <c r="N2623" i="144"/>
  <c r="O2623" i="144"/>
  <c r="N2622" i="144"/>
  <c r="O2622" i="144" s="1"/>
  <c r="N2621" i="144"/>
  <c r="O2621" i="144" s="1"/>
  <c r="N2620" i="144"/>
  <c r="O2620" i="144"/>
  <c r="N2619" i="144"/>
  <c r="O2619" i="144" s="1"/>
  <c r="N2618" i="144"/>
  <c r="O2618" i="144" s="1"/>
  <c r="N2617" i="144"/>
  <c r="O2617" i="144" s="1"/>
  <c r="N2616" i="144"/>
  <c r="O2616" i="144"/>
  <c r="N2615" i="144"/>
  <c r="O2615" i="144" s="1"/>
  <c r="N2614" i="144"/>
  <c r="O2614" i="144" s="1"/>
  <c r="N2612" i="144"/>
  <c r="O2612" i="144"/>
  <c r="N2611" i="144"/>
  <c r="O2611" i="144" s="1"/>
  <c r="N2610" i="144"/>
  <c r="O2610" i="144" s="1"/>
  <c r="N2609" i="144"/>
  <c r="O2609" i="144"/>
  <c r="N2608" i="144"/>
  <c r="O2608" i="144" s="1"/>
  <c r="N2607" i="144"/>
  <c r="O2607" i="144"/>
  <c r="N2606" i="144"/>
  <c r="O2606" i="144" s="1"/>
  <c r="N2604" i="144"/>
  <c r="O2604" i="144"/>
  <c r="N2603" i="144"/>
  <c r="O2603" i="144" s="1"/>
  <c r="N2602" i="144"/>
  <c r="O2602" i="144" s="1"/>
  <c r="N2601" i="144"/>
  <c r="O2601" i="144" s="1"/>
  <c r="N2600" i="144"/>
  <c r="O2600" i="144" s="1"/>
  <c r="N2599" i="144"/>
  <c r="O2599" i="144" s="1"/>
  <c r="N2598" i="144"/>
  <c r="O2598" i="144" s="1"/>
  <c r="N2596" i="144"/>
  <c r="O2596" i="144"/>
  <c r="N2595" i="144"/>
  <c r="O2595" i="144" s="1"/>
  <c r="N2594" i="144"/>
  <c r="O2594" i="144" s="1"/>
  <c r="N2593" i="144"/>
  <c r="O2593" i="144" s="1"/>
  <c r="N2592" i="144"/>
  <c r="O2592" i="144" s="1"/>
  <c r="N2591" i="144"/>
  <c r="O2591" i="144"/>
  <c r="N2590" i="144"/>
  <c r="O2590" i="144" s="1"/>
  <c r="N2589" i="144"/>
  <c r="O2589" i="144" s="1"/>
  <c r="N2588" i="144"/>
  <c r="O2588" i="144"/>
  <c r="N2587" i="144"/>
  <c r="O2587" i="144" s="1"/>
  <c r="N2586" i="144"/>
  <c r="O2586" i="144" s="1"/>
  <c r="N2585" i="144"/>
  <c r="O2585" i="144" s="1"/>
  <c r="N2584" i="144"/>
  <c r="O2584" i="144"/>
  <c r="N2583" i="144"/>
  <c r="O2583" i="144" s="1"/>
  <c r="N2582" i="144"/>
  <c r="O2582" i="144" s="1"/>
  <c r="N2580" i="144"/>
  <c r="O2580" i="144"/>
  <c r="N2579" i="144"/>
  <c r="O2579" i="144" s="1"/>
  <c r="N2578" i="144"/>
  <c r="O2578" i="144" s="1"/>
  <c r="N2577" i="144"/>
  <c r="O2577" i="144"/>
  <c r="N2576" i="144"/>
  <c r="O2576" i="144" s="1"/>
  <c r="N2575" i="144"/>
  <c r="O2575" i="144" s="1"/>
  <c r="N2574" i="144"/>
  <c r="O2574" i="144" s="1"/>
  <c r="N2572" i="144"/>
  <c r="O2572" i="144"/>
  <c r="N2571" i="144"/>
  <c r="O2571" i="144" s="1"/>
  <c r="N2570" i="144"/>
  <c r="O2570" i="144" s="1"/>
  <c r="N2569" i="144"/>
  <c r="O2569" i="144" s="1"/>
  <c r="N2568" i="144"/>
  <c r="O2568" i="144"/>
  <c r="N2567" i="144"/>
  <c r="O2567" i="144" s="1"/>
  <c r="N2566" i="144"/>
  <c r="O2566" i="144" s="1"/>
  <c r="N2565" i="144"/>
  <c r="O2565" i="144" s="1"/>
  <c r="N2564" i="144"/>
  <c r="O2564" i="144" s="1"/>
  <c r="N2563" i="144"/>
  <c r="O2563" i="144"/>
  <c r="N2562" i="144"/>
  <c r="O2562" i="144" s="1"/>
  <c r="N2561" i="144"/>
  <c r="O2561" i="144" s="1"/>
  <c r="N2560" i="144"/>
  <c r="O2560" i="144"/>
  <c r="N2559" i="144"/>
  <c r="O2559" i="144" s="1"/>
  <c r="N2558" i="144"/>
  <c r="O2558" i="144" s="1"/>
  <c r="N2556" i="144"/>
  <c r="O2556" i="144"/>
  <c r="N2555" i="144"/>
  <c r="O2555" i="144"/>
  <c r="N2554" i="144"/>
  <c r="O2554" i="144" s="1"/>
  <c r="N2553" i="144"/>
  <c r="O2553" i="144" s="1"/>
  <c r="N2552" i="144"/>
  <c r="O2552" i="144"/>
  <c r="N2551" i="144"/>
  <c r="O2551" i="144" s="1"/>
  <c r="N2550" i="144"/>
  <c r="O2550" i="144" s="1"/>
  <c r="N2548" i="144"/>
  <c r="O2548" i="144" s="1"/>
  <c r="N2547" i="144"/>
  <c r="O2547" i="144"/>
  <c r="N2546" i="144"/>
  <c r="O2546" i="144" s="1"/>
  <c r="N2545" i="144"/>
  <c r="O2545" i="144" s="1"/>
  <c r="N2544" i="144"/>
  <c r="O2544" i="144"/>
  <c r="N2543" i="144"/>
  <c r="O2543" i="144" s="1"/>
  <c r="N2542" i="144"/>
  <c r="O2542" i="144" s="1"/>
  <c r="N2541" i="144"/>
  <c r="O2541" i="144" s="1"/>
  <c r="N2540" i="144"/>
  <c r="O2540" i="144"/>
  <c r="N2539" i="144"/>
  <c r="O2539" i="144" s="1"/>
  <c r="N2538" i="144"/>
  <c r="O2538" i="144" s="1"/>
  <c r="N2537" i="144"/>
  <c r="O2537" i="144" s="1"/>
  <c r="N2536" i="144"/>
  <c r="O2536" i="144"/>
  <c r="N2535" i="144"/>
  <c r="O2535" i="144" s="1"/>
  <c r="N2534" i="144"/>
  <c r="O2534" i="144" s="1"/>
  <c r="N2532" i="144"/>
  <c r="O2532" i="144" s="1"/>
  <c r="N2531" i="144"/>
  <c r="O2531" i="144"/>
  <c r="N2530" i="144"/>
  <c r="O2530" i="144" s="1"/>
  <c r="N2529" i="144"/>
  <c r="O2529" i="144" s="1"/>
  <c r="N2528" i="144"/>
  <c r="O2528" i="144"/>
  <c r="N2527" i="144"/>
  <c r="O2527" i="144" s="1"/>
  <c r="N2526" i="144"/>
  <c r="O2526" i="144" s="1"/>
  <c r="N2524" i="144"/>
  <c r="O2524" i="144"/>
  <c r="N2523" i="144"/>
  <c r="O2523" i="144" s="1"/>
  <c r="N2522" i="144"/>
  <c r="O2522" i="144" s="1"/>
  <c r="N2521" i="144"/>
  <c r="O2521" i="144" s="1"/>
  <c r="N2520" i="144"/>
  <c r="O2520" i="144"/>
  <c r="N2519" i="144"/>
  <c r="O2519" i="144" s="1"/>
  <c r="N2518" i="144"/>
  <c r="O2518" i="144" s="1"/>
  <c r="N2517" i="144"/>
  <c r="O2517" i="144" s="1"/>
  <c r="N2516" i="144"/>
  <c r="O2516" i="144" s="1"/>
  <c r="N2515" i="144"/>
  <c r="O2515" i="144"/>
  <c r="N2514" i="144"/>
  <c r="O2514" i="144" s="1"/>
  <c r="N2513" i="144"/>
  <c r="O2513" i="144" s="1"/>
  <c r="N2512" i="144"/>
  <c r="O2512" i="144" s="1"/>
  <c r="N2511" i="144"/>
  <c r="O2511" i="144" s="1"/>
  <c r="N2510" i="144"/>
  <c r="O2510" i="144" s="1"/>
  <c r="N2508" i="144"/>
  <c r="O2508" i="144"/>
  <c r="N2507" i="144"/>
  <c r="O2507" i="144" s="1"/>
  <c r="N2506" i="144"/>
  <c r="O2506" i="144" s="1"/>
  <c r="N2505" i="144"/>
  <c r="O2505" i="144" s="1"/>
  <c r="N2504" i="144"/>
  <c r="O2504" i="144"/>
  <c r="N2503" i="144"/>
  <c r="O2503" i="144" s="1"/>
  <c r="N2502" i="144"/>
  <c r="O2502" i="144" s="1"/>
  <c r="N2501" i="144"/>
  <c r="O2501" i="144" s="1"/>
  <c r="N2500" i="144"/>
  <c r="O2500" i="144" s="1"/>
  <c r="N2499" i="144"/>
  <c r="O2499" i="144"/>
  <c r="N2498" i="144"/>
  <c r="O2498" i="144" s="1"/>
  <c r="N2497" i="144"/>
  <c r="O2497" i="144" s="1"/>
  <c r="N2496" i="144"/>
  <c r="O2496" i="144" s="1"/>
  <c r="N2495" i="144"/>
  <c r="O2495" i="144" s="1"/>
  <c r="N2494" i="144"/>
  <c r="O2494" i="144" s="1"/>
  <c r="N2492" i="144"/>
  <c r="O2492" i="144"/>
  <c r="N2491" i="144"/>
  <c r="O2491" i="144"/>
  <c r="N2490" i="144"/>
  <c r="O2490" i="144" s="1"/>
  <c r="N2489" i="144"/>
  <c r="O2489" i="144" s="1"/>
  <c r="N2488" i="144"/>
  <c r="O2488" i="144" s="1"/>
  <c r="N2487" i="144"/>
  <c r="O2487" i="144" s="1"/>
  <c r="N2486" i="144"/>
  <c r="O2486" i="144" s="1"/>
  <c r="N2484" i="144"/>
  <c r="O2484" i="144" s="1"/>
  <c r="N2483" i="144"/>
  <c r="O2483" i="144"/>
  <c r="N2482" i="144"/>
  <c r="O2482" i="144" s="1"/>
  <c r="N2481" i="144"/>
  <c r="O2481" i="144"/>
  <c r="N2480" i="144"/>
  <c r="O2480" i="144" s="1"/>
  <c r="N2479" i="144"/>
  <c r="O2479" i="144" s="1"/>
  <c r="N2478" i="144"/>
  <c r="O2478" i="144" s="1"/>
  <c r="N2476" i="144"/>
  <c r="O2476" i="144" s="1"/>
  <c r="N2475" i="144"/>
  <c r="O2475" i="144" s="1"/>
  <c r="N2474" i="144"/>
  <c r="O2474" i="144" s="1"/>
  <c r="N2473" i="144"/>
  <c r="O2473" i="144" s="1"/>
  <c r="N2472" i="144"/>
  <c r="O2472" i="144"/>
  <c r="N2471" i="144"/>
  <c r="O2471" i="144" s="1"/>
  <c r="N2470" i="144"/>
  <c r="O2470" i="144" s="1"/>
  <c r="N2468" i="144"/>
  <c r="O2468" i="144" s="1"/>
  <c r="N2467" i="144"/>
  <c r="O2467" i="144" s="1"/>
  <c r="N2466" i="144"/>
  <c r="O2466" i="144" s="1"/>
  <c r="N2465" i="144"/>
  <c r="O2465" i="144" s="1"/>
  <c r="N2464" i="144"/>
  <c r="O2464" i="144" s="1"/>
  <c r="N2463" i="144"/>
  <c r="O2463" i="144"/>
  <c r="N2462" i="144"/>
  <c r="O2462" i="144" s="1"/>
  <c r="N2460" i="144"/>
  <c r="O2460" i="144"/>
  <c r="N2459" i="144"/>
  <c r="O2459" i="144" s="1"/>
  <c r="N2458" i="144"/>
  <c r="O2458" i="144" s="1"/>
  <c r="N2457" i="144"/>
  <c r="O2457" i="144" s="1"/>
  <c r="N2456" i="144"/>
  <c r="O2456" i="144" s="1"/>
  <c r="N2455" i="144"/>
  <c r="O2455" i="144" s="1"/>
  <c r="N2454" i="144"/>
  <c r="O2454" i="144" s="1"/>
  <c r="N2452" i="144"/>
  <c r="O2452" i="144" s="1"/>
  <c r="N2451" i="144"/>
  <c r="O2451" i="144"/>
  <c r="N2450" i="144"/>
  <c r="O2450" i="144" s="1"/>
  <c r="N2449" i="144"/>
  <c r="O2449" i="144" s="1"/>
  <c r="N2448" i="144"/>
  <c r="O2448" i="144" s="1"/>
  <c r="N2447" i="144"/>
  <c r="O2447" i="144" s="1"/>
  <c r="N2446" i="144"/>
  <c r="O2446" i="144" s="1"/>
  <c r="N2444" i="144"/>
  <c r="O2444" i="144"/>
  <c r="N2443" i="144"/>
  <c r="O2443" i="144" s="1"/>
  <c r="N2442" i="144"/>
  <c r="O2442" i="144" s="1"/>
  <c r="N2441" i="144"/>
  <c r="O2441" i="144" s="1"/>
  <c r="N2440" i="144"/>
  <c r="O2440" i="144" s="1"/>
  <c r="N2439" i="144"/>
  <c r="O2439" i="144" s="1"/>
  <c r="N2438" i="144"/>
  <c r="O2438" i="144" s="1"/>
  <c r="N2436" i="144"/>
  <c r="O2436" i="144"/>
  <c r="N2435" i="144"/>
  <c r="O2435" i="144" s="1"/>
  <c r="N2434" i="144"/>
  <c r="O2434" i="144" s="1"/>
  <c r="N2433" i="144"/>
  <c r="O2433" i="144" s="1"/>
  <c r="N2432" i="144"/>
  <c r="O2432" i="144" s="1"/>
  <c r="N2431" i="144"/>
  <c r="O2431" i="144"/>
  <c r="N2430" i="144"/>
  <c r="O2430" i="144" s="1"/>
  <c r="N2428" i="144"/>
  <c r="O2428" i="144"/>
  <c r="N2427" i="144"/>
  <c r="O2427" i="144" s="1"/>
  <c r="N2426" i="144"/>
  <c r="O2426" i="144" s="1"/>
  <c r="N2425" i="144"/>
  <c r="O2425" i="144" s="1"/>
  <c r="N2424" i="144"/>
  <c r="O2424" i="144" s="1"/>
  <c r="N2423" i="144"/>
  <c r="O2423" i="144" s="1"/>
  <c r="N2422" i="144"/>
  <c r="O2422" i="144" s="1"/>
  <c r="N2420" i="144"/>
  <c r="O2420" i="144" s="1"/>
  <c r="N2419" i="144"/>
  <c r="O2419" i="144"/>
  <c r="N2418" i="144"/>
  <c r="O2418" i="144" s="1"/>
  <c r="N2417" i="144"/>
  <c r="O2417" i="144" s="1"/>
  <c r="N2416" i="144"/>
  <c r="O2416" i="144" s="1"/>
  <c r="N2415" i="144"/>
  <c r="O2415" i="144" s="1"/>
  <c r="N2414" i="144"/>
  <c r="O2414" i="144" s="1"/>
  <c r="N2412" i="144"/>
  <c r="O2412" i="144" s="1"/>
  <c r="N2411" i="144"/>
  <c r="O2411" i="144" s="1"/>
  <c r="N2410" i="144"/>
  <c r="O2410" i="144" s="1"/>
  <c r="N2409" i="144"/>
  <c r="O2409" i="144" s="1"/>
  <c r="N2408" i="144"/>
  <c r="O2408" i="144"/>
  <c r="N2407" i="144"/>
  <c r="O2407" i="144" s="1"/>
  <c r="N2406" i="144"/>
  <c r="O2406" i="144" s="1"/>
  <c r="N2404" i="144"/>
  <c r="O2404" i="144"/>
  <c r="N2403" i="144"/>
  <c r="O2403" i="144"/>
  <c r="N2402" i="144"/>
  <c r="O2402" i="144" s="1"/>
  <c r="N2401" i="144"/>
  <c r="O2401" i="144" s="1"/>
  <c r="N2400" i="144"/>
  <c r="O2400" i="144" s="1"/>
  <c r="N2399" i="144"/>
  <c r="O2399" i="144"/>
  <c r="N2398" i="144"/>
  <c r="O2398" i="144" s="1"/>
  <c r="N2396" i="144"/>
  <c r="O2396" i="144" s="1"/>
  <c r="N2395" i="144"/>
  <c r="O2395" i="144" s="1"/>
  <c r="N2394" i="144"/>
  <c r="O2394" i="144" s="1"/>
  <c r="N2393" i="144"/>
  <c r="O2393" i="144" s="1"/>
  <c r="N2392" i="144"/>
  <c r="O2392" i="144" s="1"/>
  <c r="N2391" i="144"/>
  <c r="O2391" i="144" s="1"/>
  <c r="N2390" i="144"/>
  <c r="O2390" i="144" s="1"/>
  <c r="N2389" i="144"/>
  <c r="O2389" i="144" s="1"/>
  <c r="N2388" i="144"/>
  <c r="O2388" i="144" s="1"/>
  <c r="N2387" i="144"/>
  <c r="O2387" i="144"/>
  <c r="N2386" i="144"/>
  <c r="O2386" i="144" s="1"/>
  <c r="N2385" i="144"/>
  <c r="O2385" i="144" s="1"/>
  <c r="N2384" i="144"/>
  <c r="O2384" i="144" s="1"/>
  <c r="N2383" i="144"/>
  <c r="O2383" i="144" s="1"/>
  <c r="N2382" i="144"/>
  <c r="O2382" i="144" s="1"/>
  <c r="N2380" i="144"/>
  <c r="O2380" i="144"/>
  <c r="N2379" i="144"/>
  <c r="O2379" i="144" s="1"/>
  <c r="N2378" i="144"/>
  <c r="O2378" i="144" s="1"/>
  <c r="N2377" i="144"/>
  <c r="O2377" i="144" s="1"/>
  <c r="N2376" i="144"/>
  <c r="O2376" i="144" s="1"/>
  <c r="N2375" i="144"/>
  <c r="O2375" i="144" s="1"/>
  <c r="N2374" i="144"/>
  <c r="O2374" i="144" s="1"/>
  <c r="N2372" i="144"/>
  <c r="O2372" i="144" s="1"/>
  <c r="N2371" i="144"/>
  <c r="O2371" i="144" s="1"/>
  <c r="N2370" i="144"/>
  <c r="O2370" i="144" s="1"/>
  <c r="N2369" i="144"/>
  <c r="O2369" i="144" s="1"/>
  <c r="N2368" i="144"/>
  <c r="O2368" i="144" s="1"/>
  <c r="N2367" i="144"/>
  <c r="O2367" i="144"/>
  <c r="N2366" i="144"/>
  <c r="O2366" i="144" s="1"/>
  <c r="N2364" i="144"/>
  <c r="O2364" i="144"/>
  <c r="N2363" i="144"/>
  <c r="O2363" i="144"/>
  <c r="N2362" i="144"/>
  <c r="O2362" i="144" s="1"/>
  <c r="N2361" i="144"/>
  <c r="O2361" i="144" s="1"/>
  <c r="N2360" i="144"/>
  <c r="O2360" i="144" s="1"/>
  <c r="N2359" i="144"/>
  <c r="O2359" i="144" s="1"/>
  <c r="N2358" i="144"/>
  <c r="O2358" i="144" s="1"/>
  <c r="N2357" i="144"/>
  <c r="O2357" i="144" s="1"/>
  <c r="N2356" i="144"/>
  <c r="O2356" i="144" s="1"/>
  <c r="N2355" i="144"/>
  <c r="O2355" i="144"/>
  <c r="N2354" i="144"/>
  <c r="O2354" i="144" s="1"/>
  <c r="N2353" i="144"/>
  <c r="O2353" i="144" s="1"/>
  <c r="N2352" i="144"/>
  <c r="O2352" i="144" s="1"/>
  <c r="N2351" i="144"/>
  <c r="O2351" i="144" s="1"/>
  <c r="N2350" i="144"/>
  <c r="O2350" i="144" s="1"/>
  <c r="N2348" i="144"/>
  <c r="O2348" i="144"/>
  <c r="N2347" i="144"/>
  <c r="O2347" i="144" s="1"/>
  <c r="N2346" i="144"/>
  <c r="O2346" i="144" s="1"/>
  <c r="N2345" i="144"/>
  <c r="O2345" i="144" s="1"/>
  <c r="N2344" i="144"/>
  <c r="O2344" i="144" s="1"/>
  <c r="N2343" i="144"/>
  <c r="O2343" i="144" s="1"/>
  <c r="N2342" i="144"/>
  <c r="O2342" i="144" s="1"/>
  <c r="N2340" i="144"/>
  <c r="O2340" i="144"/>
  <c r="N2339" i="144"/>
  <c r="O2339" i="144"/>
  <c r="N2338" i="144"/>
  <c r="O2338" i="144" s="1"/>
  <c r="N2337" i="144"/>
  <c r="O2337" i="144" s="1"/>
  <c r="N2336" i="144"/>
  <c r="O2336" i="144" s="1"/>
  <c r="N2335" i="144"/>
  <c r="O2335" i="144" s="1"/>
  <c r="N2334" i="144"/>
  <c r="O2334" i="144" s="1"/>
  <c r="N2333" i="144"/>
  <c r="O2333" i="144" s="1"/>
  <c r="N2332" i="144"/>
  <c r="O2332" i="144"/>
  <c r="N2331" i="144"/>
  <c r="O2331" i="144"/>
  <c r="N2330" i="144"/>
  <c r="O2330" i="144" s="1"/>
  <c r="N2329" i="144"/>
  <c r="O2329" i="144" s="1"/>
  <c r="N2328" i="144"/>
  <c r="O2328" i="144" s="1"/>
  <c r="N2327" i="144"/>
  <c r="O2327" i="144" s="1"/>
  <c r="N2326" i="144"/>
  <c r="O2326" i="144" s="1"/>
  <c r="N2325" i="144"/>
  <c r="O2325" i="144" s="1"/>
  <c r="N2324" i="144"/>
  <c r="O2324" i="144" s="1"/>
  <c r="N2323" i="144"/>
  <c r="O2323" i="144" s="1"/>
  <c r="N2322" i="144"/>
  <c r="O2322" i="144" s="1"/>
  <c r="N2321" i="144"/>
  <c r="O2321" i="144" s="1"/>
  <c r="N2320" i="144"/>
  <c r="O2320" i="144" s="1"/>
  <c r="N2319" i="144"/>
  <c r="O2319" i="144" s="1"/>
  <c r="N2318" i="144"/>
  <c r="O2318" i="144" s="1"/>
  <c r="N2316" i="144"/>
  <c r="O2316" i="144"/>
  <c r="N2315" i="144"/>
  <c r="O2315" i="144" s="1"/>
  <c r="N2314" i="144"/>
  <c r="O2314" i="144" s="1"/>
  <c r="N2313" i="144"/>
  <c r="O2313" i="144" s="1"/>
  <c r="N2312" i="144"/>
  <c r="O2312" i="144"/>
  <c r="N2311" i="144"/>
  <c r="O2311" i="144" s="1"/>
  <c r="N2310" i="144"/>
  <c r="O2310" i="144" s="1"/>
  <c r="N2308" i="144"/>
  <c r="O2308" i="144"/>
  <c r="N2307" i="144"/>
  <c r="O2307" i="144"/>
  <c r="N2306" i="144"/>
  <c r="O2306" i="144" s="1"/>
  <c r="N2305" i="144"/>
  <c r="O2305" i="144" s="1"/>
  <c r="N2304" i="144"/>
  <c r="O2304" i="144" s="1"/>
  <c r="N2303" i="144"/>
  <c r="O2303" i="144"/>
  <c r="N2302" i="144"/>
  <c r="O2302" i="144" s="1"/>
  <c r="N2300" i="144"/>
  <c r="O2300" i="144" s="1"/>
  <c r="N2299" i="144"/>
  <c r="O2299" i="144"/>
  <c r="N2298" i="144"/>
  <c r="O2298" i="144" s="1"/>
  <c r="N2297" i="144"/>
  <c r="O2297" i="144" s="1"/>
  <c r="N2296" i="144"/>
  <c r="O2296" i="144" s="1"/>
  <c r="N2295" i="144"/>
  <c r="O2295" i="144" s="1"/>
  <c r="N2294" i="144"/>
  <c r="O2294" i="144" s="1"/>
  <c r="N2292" i="144"/>
  <c r="O2292" i="144" s="1"/>
  <c r="N2291" i="144"/>
  <c r="O2291" i="144"/>
  <c r="N2290" i="144"/>
  <c r="O2290" i="144" s="1"/>
  <c r="N2289" i="144"/>
  <c r="O2289" i="144"/>
  <c r="N2288" i="144"/>
  <c r="O2288" i="144" s="1"/>
  <c r="N2287" i="144"/>
  <c r="O2287" i="144" s="1"/>
  <c r="N2286" i="144"/>
  <c r="O2286" i="144" s="1"/>
  <c r="N2284" i="144"/>
  <c r="O2284" i="144"/>
  <c r="N2283" i="144"/>
  <c r="O2283" i="144" s="1"/>
  <c r="N2282" i="144"/>
  <c r="O2282" i="144" s="1"/>
  <c r="N2281" i="144"/>
  <c r="O2281" i="144" s="1"/>
  <c r="N2280" i="144"/>
  <c r="O2280" i="144" s="1"/>
  <c r="N2279" i="144"/>
  <c r="O2279" i="144" s="1"/>
  <c r="N2278" i="144"/>
  <c r="O2278" i="144" s="1"/>
  <c r="N2276" i="144"/>
  <c r="O2276" i="144" s="1"/>
  <c r="N2275" i="144"/>
  <c r="O2275" i="144"/>
  <c r="N2274" i="144"/>
  <c r="O2274" i="144" s="1"/>
  <c r="N2273" i="144"/>
  <c r="O2273" i="144" s="1"/>
  <c r="N2272" i="144"/>
  <c r="O2272" i="144" s="1"/>
  <c r="N2271" i="144"/>
  <c r="O2271" i="144" s="1"/>
  <c r="N2270" i="144"/>
  <c r="O2270" i="144" s="1"/>
  <c r="N2269" i="144"/>
  <c r="O2269" i="144" s="1"/>
  <c r="N2268" i="144"/>
  <c r="O2268" i="144"/>
  <c r="N2267" i="144"/>
  <c r="O2267" i="144"/>
  <c r="N2266" i="144"/>
  <c r="O2266" i="144" s="1"/>
  <c r="N2265" i="144"/>
  <c r="O2265" i="144" s="1"/>
  <c r="N2264" i="144"/>
  <c r="O2264" i="144" s="1"/>
  <c r="N2263" i="144"/>
  <c r="O2263" i="144" s="1"/>
  <c r="N2262" i="144"/>
  <c r="O2262" i="144" s="1"/>
  <c r="N2261" i="144"/>
  <c r="O2261" i="144" s="1"/>
  <c r="N2260" i="144"/>
  <c r="O2260" i="144" s="1"/>
  <c r="N2259" i="144"/>
  <c r="O2259" i="144" s="1"/>
  <c r="N2258" i="144"/>
  <c r="O2258" i="144" s="1"/>
  <c r="N2257" i="144"/>
  <c r="O2257" i="144"/>
  <c r="N2256" i="144"/>
  <c r="O2256" i="144" s="1"/>
  <c r="N2255" i="144"/>
  <c r="O2255" i="144" s="1"/>
  <c r="N2254" i="144"/>
  <c r="O2254" i="144" s="1"/>
  <c r="N2252" i="144"/>
  <c r="O2252" i="144"/>
  <c r="N2251" i="144"/>
  <c r="O2251" i="144" s="1"/>
  <c r="N2250" i="144"/>
  <c r="O2250" i="144" s="1"/>
  <c r="N2249" i="144"/>
  <c r="O2249" i="144" s="1"/>
  <c r="N2248" i="144"/>
  <c r="O2248" i="144" s="1"/>
  <c r="N2247" i="144"/>
  <c r="O2247" i="144" s="1"/>
  <c r="N2246" i="144"/>
  <c r="O2246" i="144" s="1"/>
  <c r="N2244" i="144"/>
  <c r="O2244" i="144" s="1"/>
  <c r="N2243" i="144"/>
  <c r="O2243" i="144" s="1"/>
  <c r="N2242" i="144"/>
  <c r="O2242" i="144" s="1"/>
  <c r="N2241" i="144"/>
  <c r="O2241" i="144" s="1"/>
  <c r="N2240" i="144"/>
  <c r="O2240" i="144" s="1"/>
  <c r="N2239" i="144"/>
  <c r="O2239" i="144"/>
  <c r="N2238" i="144"/>
  <c r="O2238" i="144" s="1"/>
  <c r="N2237" i="144"/>
  <c r="O2237" i="144" s="1"/>
  <c r="N2236" i="144"/>
  <c r="O2236" i="144" s="1"/>
  <c r="N2235" i="144"/>
  <c r="O2235" i="144"/>
  <c r="N2234" i="144"/>
  <c r="O2234" i="144" s="1"/>
  <c r="N2233" i="144"/>
  <c r="O2233" i="144" s="1"/>
  <c r="N2232" i="144"/>
  <c r="O2232" i="144" s="1"/>
  <c r="N2231" i="144"/>
  <c r="O2231" i="144" s="1"/>
  <c r="N2230" i="144"/>
  <c r="O2230" i="144" s="1"/>
  <c r="N2228" i="144"/>
  <c r="O2228" i="144" s="1"/>
  <c r="N2227" i="144"/>
  <c r="O2227" i="144" s="1"/>
  <c r="N2226" i="144"/>
  <c r="O2226" i="144" s="1"/>
  <c r="N2225" i="144"/>
  <c r="O2225" i="144"/>
  <c r="N2224" i="144"/>
  <c r="O2224" i="144" s="1"/>
  <c r="N2223" i="144"/>
  <c r="O2223" i="144" s="1"/>
  <c r="N2222" i="144"/>
  <c r="O2222" i="144" s="1"/>
  <c r="N2220" i="144"/>
  <c r="O2220" i="144"/>
  <c r="N2219" i="144"/>
  <c r="O2219" i="144" s="1"/>
  <c r="N2218" i="144"/>
  <c r="O2218" i="144" s="1"/>
  <c r="N2217" i="144"/>
  <c r="O2217" i="144" s="1"/>
  <c r="N2216" i="144"/>
  <c r="O2216" i="144"/>
  <c r="N2215" i="144"/>
  <c r="O2215" i="144" s="1"/>
  <c r="N2214" i="144"/>
  <c r="O2214" i="144" s="1"/>
  <c r="N2212" i="144"/>
  <c r="O2212" i="144" s="1"/>
  <c r="N2211" i="144"/>
  <c r="O2211" i="144" s="1"/>
  <c r="N2210" i="144"/>
  <c r="O2210" i="144" s="1"/>
  <c r="N2209" i="144"/>
  <c r="O2209" i="144" s="1"/>
  <c r="N2208" i="144"/>
  <c r="O2208" i="144" s="1"/>
  <c r="N2207" i="144"/>
  <c r="O2207" i="144" s="1"/>
  <c r="N2206" i="144"/>
  <c r="O2206" i="144" s="1"/>
  <c r="N2204" i="144"/>
  <c r="O2204" i="144" s="1"/>
  <c r="N2203" i="144"/>
  <c r="O2203" i="144" s="1"/>
  <c r="N2202" i="144"/>
  <c r="O2202" i="144" s="1"/>
  <c r="N2201" i="144"/>
  <c r="O2201" i="144" s="1"/>
  <c r="N2200" i="144"/>
  <c r="O2200" i="144" s="1"/>
  <c r="N2199" i="144"/>
  <c r="O2199" i="144" s="1"/>
  <c r="N2198" i="144"/>
  <c r="O2198" i="144" s="1"/>
  <c r="N2196" i="144"/>
  <c r="O2196" i="144" s="1"/>
  <c r="N2195" i="144"/>
  <c r="O2195" i="144"/>
  <c r="N2194" i="144"/>
  <c r="O2194" i="144" s="1"/>
  <c r="N2193" i="144"/>
  <c r="O2193" i="144"/>
  <c r="N2192" i="144"/>
  <c r="O2192" i="144" s="1"/>
  <c r="N2191" i="144"/>
  <c r="O2191" i="144" s="1"/>
  <c r="N2190" i="144"/>
  <c r="O2190" i="144" s="1"/>
  <c r="N2188" i="144"/>
  <c r="O2188" i="144" s="1"/>
  <c r="N2187" i="144"/>
  <c r="O2187" i="144" s="1"/>
  <c r="N2186" i="144"/>
  <c r="O2186" i="144" s="1"/>
  <c r="N2185" i="144"/>
  <c r="O2185" i="144" s="1"/>
  <c r="N2184" i="144"/>
  <c r="O2184" i="144"/>
  <c r="N2183" i="144"/>
  <c r="O2183" i="144" s="1"/>
  <c r="N2182" i="144"/>
  <c r="O2182" i="144" s="1"/>
  <c r="N2180" i="144"/>
  <c r="O2180" i="144"/>
  <c r="N2179" i="144"/>
  <c r="O2179" i="144" s="1"/>
  <c r="N2178" i="144"/>
  <c r="O2178" i="144" s="1"/>
  <c r="N2177" i="144"/>
  <c r="O2177" i="144" s="1"/>
  <c r="N2176" i="144"/>
  <c r="O2176" i="144" s="1"/>
  <c r="N2175" i="144"/>
  <c r="O2175" i="144" s="1"/>
  <c r="N2174" i="144"/>
  <c r="O2174" i="144" s="1"/>
  <c r="N2172" i="144"/>
  <c r="O2172" i="144" s="1"/>
  <c r="N2171" i="144"/>
  <c r="O2171" i="144" s="1"/>
  <c r="N2170" i="144"/>
  <c r="O2170" i="144" s="1"/>
  <c r="N2169" i="144"/>
  <c r="O2169" i="144" s="1"/>
  <c r="N2168" i="144"/>
  <c r="O2168" i="144" s="1"/>
  <c r="N2167" i="144"/>
  <c r="O2167" i="144" s="1"/>
  <c r="N2166" i="144"/>
  <c r="O2166" i="144" s="1"/>
  <c r="N2164" i="144"/>
  <c r="O2164" i="144" s="1"/>
  <c r="N2163" i="144"/>
  <c r="O2163" i="144" s="1"/>
  <c r="N2162" i="144"/>
  <c r="O2162" i="144" s="1"/>
  <c r="N2161" i="144"/>
  <c r="O2161" i="144"/>
  <c r="N2160" i="144"/>
  <c r="O2160" i="144" s="1"/>
  <c r="N2159" i="144"/>
  <c r="O2159" i="144" s="1"/>
  <c r="N2158" i="144"/>
  <c r="O2158" i="144" s="1"/>
  <c r="N2157" i="144"/>
  <c r="O2157" i="144" s="1"/>
  <c r="N2156" i="144"/>
  <c r="O2156" i="144" s="1"/>
  <c r="N2155" i="144"/>
  <c r="O2155" i="144" s="1"/>
  <c r="N2154" i="144"/>
  <c r="O2154" i="144"/>
  <c r="N2153" i="144"/>
  <c r="O2153" i="144"/>
  <c r="N2152" i="144"/>
  <c r="O2152" i="144" s="1"/>
  <c r="N2151" i="144"/>
  <c r="O2151" i="144" s="1"/>
  <c r="N2150" i="144"/>
  <c r="O2150" i="144"/>
  <c r="N2148" i="144"/>
  <c r="O2148" i="144" s="1"/>
  <c r="N2147" i="144"/>
  <c r="O2147" i="144" s="1"/>
  <c r="N2146" i="144"/>
  <c r="O2146" i="144" s="1"/>
  <c r="N2145" i="144"/>
  <c r="O2145" i="144"/>
  <c r="N2144" i="144"/>
  <c r="O2144" i="144" s="1"/>
  <c r="N2143" i="144"/>
  <c r="O2143" i="144" s="1"/>
  <c r="N2142" i="144"/>
  <c r="O2142" i="144"/>
  <c r="N2141" i="144"/>
  <c r="O2141" i="144" s="1"/>
  <c r="N2140" i="144"/>
  <c r="O2140" i="144" s="1"/>
  <c r="N2139" i="144"/>
  <c r="O2139" i="144" s="1"/>
  <c r="N2138" i="144"/>
  <c r="O2138" i="144"/>
  <c r="N2137" i="144"/>
  <c r="O2137" i="144"/>
  <c r="N2136" i="144"/>
  <c r="O2136" i="144" s="1"/>
  <c r="N2135" i="144"/>
  <c r="O2135" i="144" s="1"/>
  <c r="N2134" i="144"/>
  <c r="O2134" i="144"/>
  <c r="N2132" i="144"/>
  <c r="O2132" i="144" s="1"/>
  <c r="N2131" i="144"/>
  <c r="O2131" i="144" s="1"/>
  <c r="N2130" i="144"/>
  <c r="O2130" i="144" s="1"/>
  <c r="N2129" i="144"/>
  <c r="O2129" i="144"/>
  <c r="N2128" i="144"/>
  <c r="O2128" i="144" s="1"/>
  <c r="N2127" i="144"/>
  <c r="O2127" i="144" s="1"/>
  <c r="N2126" i="144"/>
  <c r="O2126" i="144" s="1"/>
  <c r="N2124" i="144"/>
  <c r="O2124" i="144" s="1"/>
  <c r="N2123" i="144"/>
  <c r="O2123" i="144" s="1"/>
  <c r="N2122" i="144"/>
  <c r="O2122" i="144"/>
  <c r="N2121" i="144"/>
  <c r="O2121" i="144"/>
  <c r="N2120" i="144"/>
  <c r="O2120" i="144" s="1"/>
  <c r="N2119" i="144"/>
  <c r="O2119" i="144" s="1"/>
  <c r="N2118" i="144"/>
  <c r="O2118" i="144"/>
  <c r="N2116" i="144"/>
  <c r="O2116" i="144" s="1"/>
  <c r="N2115" i="144"/>
  <c r="O2115" i="144" s="1"/>
  <c r="N2114" i="144"/>
  <c r="O2114" i="144" s="1"/>
  <c r="N2113" i="144"/>
  <c r="O2113" i="144"/>
  <c r="N2112" i="144"/>
  <c r="O2112" i="144" s="1"/>
  <c r="N2111" i="144"/>
  <c r="O2111" i="144" s="1"/>
  <c r="N2110" i="144"/>
  <c r="O2110" i="144" s="1"/>
  <c r="N2108" i="144"/>
  <c r="O2108" i="144" s="1"/>
  <c r="N2107" i="144"/>
  <c r="O2107" i="144" s="1"/>
  <c r="N2106" i="144"/>
  <c r="O2106" i="144"/>
  <c r="N2105" i="144"/>
  <c r="O2105" i="144"/>
  <c r="N2104" i="144"/>
  <c r="O2104" i="144" s="1"/>
  <c r="N2103" i="144"/>
  <c r="O2103" i="144" s="1"/>
  <c r="N2102" i="144"/>
  <c r="O2102" i="144"/>
  <c r="N2100" i="144"/>
  <c r="O2100" i="144" s="1"/>
  <c r="N2099" i="144"/>
  <c r="O2099" i="144" s="1"/>
  <c r="N2098" i="144"/>
  <c r="O2098" i="144"/>
  <c r="N2097" i="144"/>
  <c r="O2097" i="144"/>
  <c r="N2096" i="144"/>
  <c r="O2096" i="144" s="1"/>
  <c r="N2095" i="144"/>
  <c r="O2095" i="144" s="1"/>
  <c r="N2094" i="144"/>
  <c r="O2094" i="144"/>
  <c r="N2092" i="144"/>
  <c r="O2092" i="144" s="1"/>
  <c r="N2091" i="144"/>
  <c r="O2091" i="144" s="1"/>
  <c r="N2090" i="144"/>
  <c r="O2090" i="144"/>
  <c r="N2089" i="144"/>
  <c r="O2089" i="144"/>
  <c r="N2088" i="144"/>
  <c r="O2088" i="144" s="1"/>
  <c r="N2087" i="144"/>
  <c r="O2087" i="144" s="1"/>
  <c r="N2086" i="144"/>
  <c r="O2086" i="144"/>
  <c r="N2084" i="144"/>
  <c r="O2084" i="144" s="1"/>
  <c r="N2083" i="144"/>
  <c r="O2083" i="144" s="1"/>
  <c r="N2082" i="144"/>
  <c r="O2082" i="144"/>
  <c r="N2081" i="144"/>
  <c r="O2081" i="144"/>
  <c r="N2080" i="144"/>
  <c r="O2080" i="144" s="1"/>
  <c r="N2079" i="144"/>
  <c r="O2079" i="144" s="1"/>
  <c r="N2078" i="144"/>
  <c r="O2078" i="144"/>
  <c r="N2076" i="144"/>
  <c r="O2076" i="144" s="1"/>
  <c r="N2075" i="144"/>
  <c r="O2075" i="144" s="1"/>
  <c r="N2074" i="144"/>
  <c r="O2074" i="144"/>
  <c r="N2073" i="144"/>
  <c r="O2073" i="144"/>
  <c r="N2072" i="144"/>
  <c r="O2072" i="144" s="1"/>
  <c r="N2071" i="144"/>
  <c r="O2071" i="144" s="1"/>
  <c r="N2070" i="144"/>
  <c r="O2070" i="144"/>
  <c r="N2068" i="144"/>
  <c r="O2068" i="144" s="1"/>
  <c r="N2067" i="144"/>
  <c r="O2067" i="144" s="1"/>
  <c r="N2066" i="144"/>
  <c r="O2066" i="144"/>
  <c r="N2065" i="144"/>
  <c r="O2065" i="144"/>
  <c r="N2064" i="144"/>
  <c r="O2064" i="144" s="1"/>
  <c r="N2063" i="144"/>
  <c r="O2063" i="144" s="1"/>
  <c r="N2062" i="144"/>
  <c r="O2062" i="144"/>
  <c r="N2060" i="144"/>
  <c r="O2060" i="144" s="1"/>
  <c r="N2059" i="144"/>
  <c r="O2059" i="144" s="1"/>
  <c r="N2058" i="144"/>
  <c r="O2058" i="144"/>
  <c r="N2057" i="144"/>
  <c r="O2057" i="144"/>
  <c r="N2056" i="144"/>
  <c r="O2056" i="144" s="1"/>
  <c r="N2055" i="144"/>
  <c r="O2055" i="144" s="1"/>
  <c r="N2054" i="144"/>
  <c r="O2054" i="144"/>
  <c r="N2052" i="144"/>
  <c r="O2052" i="144" s="1"/>
  <c r="N2051" i="144"/>
  <c r="O2051" i="144" s="1"/>
  <c r="N2050" i="144"/>
  <c r="O2050" i="144"/>
  <c r="N2049" i="144"/>
  <c r="O2049" i="144"/>
  <c r="N2048" i="144"/>
  <c r="O2048" i="144" s="1"/>
  <c r="N2047" i="144"/>
  <c r="O2047" i="144" s="1"/>
  <c r="N2046" i="144"/>
  <c r="O2046" i="144"/>
  <c r="N2044" i="144"/>
  <c r="O2044" i="144" s="1"/>
  <c r="N2043" i="144"/>
  <c r="O2043" i="144" s="1"/>
  <c r="N2042" i="144"/>
  <c r="O2042" i="144"/>
  <c r="N2041" i="144"/>
  <c r="O2041" i="144"/>
  <c r="N2040" i="144"/>
  <c r="O2040" i="144" s="1"/>
  <c r="N2039" i="144"/>
  <c r="O2039" i="144" s="1"/>
  <c r="N2038" i="144"/>
  <c r="O2038" i="144"/>
  <c r="N2036" i="144"/>
  <c r="O2036" i="144" s="1"/>
  <c r="N2035" i="144"/>
  <c r="O2035" i="144" s="1"/>
  <c r="N2034" i="144"/>
  <c r="O2034" i="144"/>
  <c r="N2033" i="144"/>
  <c r="O2033" i="144"/>
  <c r="N2032" i="144"/>
  <c r="O2032" i="144" s="1"/>
  <c r="N2031" i="144"/>
  <c r="O2031" i="144" s="1"/>
  <c r="N2030" i="144"/>
  <c r="O2030" i="144" s="1"/>
  <c r="N2028" i="144"/>
  <c r="O2028" i="144" s="1"/>
  <c r="N2027" i="144"/>
  <c r="O2027" i="144" s="1"/>
  <c r="N2026" i="144"/>
  <c r="O2026" i="144"/>
  <c r="N2025" i="144"/>
  <c r="O2025" i="144" s="1"/>
  <c r="N2024" i="144"/>
  <c r="O2024" i="144" s="1"/>
  <c r="N2023" i="144"/>
  <c r="O2023" i="144" s="1"/>
  <c r="N2022" i="144"/>
  <c r="O2022" i="144"/>
  <c r="N2020" i="144"/>
  <c r="O2020" i="144" s="1"/>
  <c r="N2019" i="144"/>
  <c r="O2019" i="144" s="1"/>
  <c r="N2018" i="144"/>
  <c r="O2018" i="144" s="1"/>
  <c r="N2017" i="144"/>
  <c r="O2017" i="144" s="1"/>
  <c r="N2016" i="144"/>
  <c r="O2016" i="144" s="1"/>
  <c r="N2015" i="144"/>
  <c r="O2015" i="144" s="1"/>
  <c r="N2014" i="144"/>
  <c r="O2014" i="144"/>
  <c r="N2012" i="144"/>
  <c r="O2012" i="144" s="1"/>
  <c r="N2011" i="144"/>
  <c r="O2011" i="144" s="1"/>
  <c r="N2010" i="144"/>
  <c r="O2010" i="144" s="1"/>
  <c r="P2010" i="144" s="1"/>
  <c r="N2009" i="144"/>
  <c r="O2009" i="144"/>
  <c r="P2009" i="144" s="1"/>
  <c r="N2008" i="144"/>
  <c r="O2008" i="144" s="1"/>
  <c r="P2008" i="144" s="1"/>
  <c r="N2007" i="144"/>
  <c r="O2007" i="144" s="1"/>
  <c r="P2007" i="144" s="1"/>
  <c r="N2006" i="144"/>
  <c r="O2006" i="144" s="1"/>
  <c r="P2006" i="144" s="1"/>
  <c r="N2004" i="144"/>
  <c r="O2004" i="144" s="1"/>
  <c r="P2004" i="144" s="1"/>
  <c r="N2003" i="144"/>
  <c r="O2003" i="144" s="1"/>
  <c r="P2003" i="144" s="1"/>
  <c r="N2002" i="144"/>
  <c r="O2002" i="144"/>
  <c r="P2002" i="144" s="1"/>
  <c r="N2001" i="144"/>
  <c r="O2001" i="144"/>
  <c r="P2001" i="144" s="1"/>
  <c r="N2000" i="144"/>
  <c r="O2000" i="144" s="1"/>
  <c r="P2000" i="144" s="1"/>
  <c r="N1999" i="144"/>
  <c r="O1999" i="144" s="1"/>
  <c r="P1999" i="144" s="1"/>
  <c r="N1998" i="144"/>
  <c r="O1998" i="144" s="1"/>
  <c r="P1998" i="144" s="1"/>
  <c r="N1996" i="144"/>
  <c r="O1996" i="144" s="1"/>
  <c r="P1996" i="144" s="1"/>
  <c r="N1995" i="144"/>
  <c r="O1995" i="144" s="1"/>
  <c r="P1995" i="144" s="1"/>
  <c r="N1994" i="144"/>
  <c r="O1994" i="144"/>
  <c r="P1994" i="144" s="1"/>
  <c r="N1993" i="144"/>
  <c r="O1993" i="144" s="1"/>
  <c r="P1993" i="144" s="1"/>
  <c r="N1992" i="144"/>
  <c r="O1992" i="144" s="1"/>
  <c r="P1992" i="144" s="1"/>
  <c r="N1991" i="144"/>
  <c r="O1991" i="144" s="1"/>
  <c r="P1991" i="144" s="1"/>
  <c r="N1990" i="144"/>
  <c r="O1990" i="144"/>
  <c r="P1990" i="144" s="1"/>
  <c r="N1988" i="144"/>
  <c r="O1988" i="144" s="1"/>
  <c r="P1988" i="144" s="1"/>
  <c r="N1987" i="144"/>
  <c r="O1987" i="144" s="1"/>
  <c r="P1987" i="144" s="1"/>
  <c r="N1986" i="144"/>
  <c r="O1986" i="144" s="1"/>
  <c r="P1986" i="144" s="1"/>
  <c r="N1985" i="144"/>
  <c r="O1985" i="144" s="1"/>
  <c r="P1985" i="144" s="1"/>
  <c r="N1984" i="144"/>
  <c r="O1984" i="144" s="1"/>
  <c r="P1984" i="144" s="1"/>
  <c r="N1983" i="144"/>
  <c r="O1983" i="144" s="1"/>
  <c r="P1983" i="144" s="1"/>
  <c r="N1982" i="144"/>
  <c r="O1982" i="144"/>
  <c r="P1982" i="144" s="1"/>
  <c r="N1980" i="144"/>
  <c r="O1980" i="144" s="1"/>
  <c r="P1980" i="144" s="1"/>
  <c r="N1979" i="144"/>
  <c r="O1979" i="144" s="1"/>
  <c r="P1979" i="144" s="1"/>
  <c r="N1978" i="144"/>
  <c r="O1978" i="144" s="1"/>
  <c r="P1978" i="144" s="1"/>
  <c r="N1977" i="144"/>
  <c r="O1977" i="144"/>
  <c r="P1977" i="144" s="1"/>
  <c r="N1976" i="144"/>
  <c r="O1976" i="144" s="1"/>
  <c r="P1976" i="144" s="1"/>
  <c r="N1975" i="144"/>
  <c r="O1975" i="144" s="1"/>
  <c r="P1975" i="144" s="1"/>
  <c r="N1974" i="144"/>
  <c r="O1974" i="144" s="1"/>
  <c r="P1974" i="144" s="1"/>
  <c r="N1972" i="144"/>
  <c r="O1972" i="144" s="1"/>
  <c r="P1972" i="144" s="1"/>
  <c r="N1971" i="144"/>
  <c r="O1971" i="144" s="1"/>
  <c r="P1971" i="144" s="1"/>
  <c r="N1970" i="144"/>
  <c r="O1970" i="144"/>
  <c r="P1970" i="144" s="1"/>
  <c r="N1969" i="144"/>
  <c r="O1969" i="144"/>
  <c r="P1969" i="144" s="1"/>
  <c r="N1968" i="144"/>
  <c r="O1968" i="144" s="1"/>
  <c r="P1968" i="144" s="1"/>
  <c r="N1967" i="144"/>
  <c r="O1967" i="144" s="1"/>
  <c r="P1967" i="144" s="1"/>
  <c r="N1966" i="144"/>
  <c r="O1966" i="144" s="1"/>
  <c r="P1966" i="144" s="1"/>
  <c r="N1964" i="144"/>
  <c r="O1964" i="144" s="1"/>
  <c r="P1964" i="144" s="1"/>
  <c r="N1963" i="144"/>
  <c r="O1963" i="144" s="1"/>
  <c r="P1963" i="144" s="1"/>
  <c r="N1962" i="144"/>
  <c r="O1962" i="144"/>
  <c r="P1962" i="144" s="1"/>
  <c r="N1961" i="144"/>
  <c r="O1961" i="144" s="1"/>
  <c r="P1961" i="144" s="1"/>
  <c r="N1960" i="144"/>
  <c r="O1960" i="144" s="1"/>
  <c r="P1960" i="144" s="1"/>
  <c r="N1959" i="144"/>
  <c r="O1959" i="144" s="1"/>
  <c r="P1959" i="144" s="1"/>
  <c r="N1958" i="144"/>
  <c r="O1958" i="144"/>
  <c r="P1958" i="144" s="1"/>
  <c r="N1956" i="144"/>
  <c r="O1956" i="144" s="1"/>
  <c r="P1956" i="144" s="1"/>
  <c r="N1955" i="144"/>
  <c r="O1955" i="144" s="1"/>
  <c r="P1955" i="144" s="1"/>
  <c r="N1954" i="144"/>
  <c r="O1954" i="144" s="1"/>
  <c r="P1954" i="144" s="1"/>
  <c r="N1953" i="144"/>
  <c r="O1953" i="144"/>
  <c r="P1953" i="144" s="1"/>
  <c r="N1952" i="144"/>
  <c r="O1952" i="144" s="1"/>
  <c r="P1952" i="144" s="1"/>
  <c r="N1951" i="144"/>
  <c r="O1951" i="144" s="1"/>
  <c r="P1951" i="144" s="1"/>
  <c r="N1950" i="144"/>
  <c r="O1950" i="144" s="1"/>
  <c r="P1950" i="144" s="1"/>
  <c r="N1948" i="144"/>
  <c r="O1948" i="144" s="1"/>
  <c r="P1948" i="144" s="1"/>
  <c r="N1947" i="144"/>
  <c r="O1947" i="144" s="1"/>
  <c r="P1947" i="144" s="1"/>
  <c r="N1946" i="144"/>
  <c r="O1946" i="144"/>
  <c r="P1946" i="144" s="1"/>
  <c r="N1945" i="144"/>
  <c r="O1945" i="144" s="1"/>
  <c r="P1945" i="144" s="1"/>
  <c r="N1944" i="144"/>
  <c r="O1944" i="144" s="1"/>
  <c r="P1944" i="144" s="1"/>
  <c r="N1943" i="144"/>
  <c r="O1943" i="144" s="1"/>
  <c r="P1943" i="144" s="1"/>
  <c r="N1942" i="144"/>
  <c r="O1942" i="144"/>
  <c r="P1942" i="144" s="1"/>
  <c r="N1940" i="144"/>
  <c r="O1940" i="144" s="1"/>
  <c r="P1940" i="144" s="1"/>
  <c r="N1939" i="144"/>
  <c r="O1939" i="144" s="1"/>
  <c r="P1939" i="144" s="1"/>
  <c r="N1938" i="144"/>
  <c r="O1938" i="144" s="1"/>
  <c r="P1938" i="144" s="1"/>
  <c r="N1937" i="144"/>
  <c r="O1937" i="144"/>
  <c r="P1937" i="144" s="1"/>
  <c r="N1936" i="144"/>
  <c r="O1936" i="144" s="1"/>
  <c r="P1936" i="144" s="1"/>
  <c r="N1935" i="144"/>
  <c r="O1935" i="144" s="1"/>
  <c r="P1935" i="144" s="1"/>
  <c r="N1934" i="144"/>
  <c r="O1934" i="144" s="1"/>
  <c r="P1934" i="144" s="1"/>
  <c r="N1932" i="144"/>
  <c r="O1932" i="144" s="1"/>
  <c r="P1932" i="144" s="1"/>
  <c r="N1931" i="144"/>
  <c r="O1931" i="144" s="1"/>
  <c r="P1931" i="144" s="1"/>
  <c r="N1930" i="144"/>
  <c r="O1930" i="144"/>
  <c r="P1930" i="144" s="1"/>
  <c r="N1929" i="144"/>
  <c r="O1929" i="144" s="1"/>
  <c r="P1929" i="144" s="1"/>
  <c r="N1928" i="144"/>
  <c r="O1928" i="144" s="1"/>
  <c r="P1928" i="144" s="1"/>
  <c r="N1927" i="144"/>
  <c r="O1927" i="144" s="1"/>
  <c r="P1927" i="144" s="1"/>
  <c r="N1926" i="144"/>
  <c r="O1926" i="144"/>
  <c r="P1926" i="144" s="1"/>
  <c r="N1924" i="144"/>
  <c r="O1924" i="144" s="1"/>
  <c r="P1924" i="144" s="1"/>
  <c r="N1923" i="144"/>
  <c r="O1923" i="144" s="1"/>
  <c r="P1923" i="144" s="1"/>
  <c r="N1922" i="144"/>
  <c r="O1922" i="144" s="1"/>
  <c r="P1922" i="144" s="1"/>
  <c r="N1921" i="144"/>
  <c r="O1921" i="144"/>
  <c r="P1921" i="144" s="1"/>
  <c r="N1920" i="144"/>
  <c r="O1920" i="144" s="1"/>
  <c r="P1920" i="144" s="1"/>
  <c r="N1919" i="144"/>
  <c r="O1919" i="144" s="1"/>
  <c r="P1919" i="144" s="1"/>
  <c r="N1918" i="144"/>
  <c r="O1918" i="144" s="1"/>
  <c r="P1918" i="144" s="1"/>
  <c r="N1916" i="144"/>
  <c r="O1916" i="144" s="1"/>
  <c r="P1916" i="144" s="1"/>
  <c r="N1915" i="144"/>
  <c r="O1915" i="144" s="1"/>
  <c r="P1915" i="144" s="1"/>
  <c r="N1914" i="144"/>
  <c r="O1914" i="144"/>
  <c r="P1914" i="144" s="1"/>
  <c r="N1913" i="144"/>
  <c r="O1913" i="144" s="1"/>
  <c r="P1913" i="144" s="1"/>
  <c r="N1912" i="144"/>
  <c r="O1912" i="144" s="1"/>
  <c r="P1912" i="144" s="1"/>
  <c r="N1911" i="144"/>
  <c r="O1911" i="144" s="1"/>
  <c r="P1911" i="144" s="1"/>
  <c r="N1910" i="144"/>
  <c r="O1910" i="144"/>
  <c r="P1910" i="144" s="1"/>
  <c r="N1908" i="144"/>
  <c r="O1908" i="144" s="1"/>
  <c r="P1908" i="144" s="1"/>
  <c r="N1907" i="144"/>
  <c r="O1907" i="144" s="1"/>
  <c r="P1907" i="144" s="1"/>
  <c r="N1906" i="144"/>
  <c r="O1906" i="144" s="1"/>
  <c r="P1906" i="144" s="1"/>
  <c r="N1905" i="144"/>
  <c r="O1905" i="144"/>
  <c r="P1905" i="144" s="1"/>
  <c r="N1904" i="144"/>
  <c r="O1904" i="144" s="1"/>
  <c r="P1904" i="144" s="1"/>
  <c r="N1903" i="144"/>
  <c r="O1903" i="144" s="1"/>
  <c r="P1903" i="144" s="1"/>
  <c r="N1902" i="144"/>
  <c r="O1902" i="144" s="1"/>
  <c r="P1902" i="144" s="1"/>
  <c r="N1900" i="144"/>
  <c r="O1900" i="144" s="1"/>
  <c r="P1900" i="144" s="1"/>
  <c r="N1899" i="144"/>
  <c r="O1899" i="144" s="1"/>
  <c r="P1899" i="144" s="1"/>
  <c r="N1898" i="144"/>
  <c r="O1898" i="144"/>
  <c r="P1898" i="144" s="1"/>
  <c r="N1897" i="144"/>
  <c r="O1897" i="144" s="1"/>
  <c r="P1897" i="144" s="1"/>
  <c r="N1896" i="144"/>
  <c r="O1896" i="144" s="1"/>
  <c r="P1896" i="144" s="1"/>
  <c r="N1895" i="144"/>
  <c r="O1895" i="144" s="1"/>
  <c r="P1895" i="144" s="1"/>
  <c r="N1894" i="144"/>
  <c r="O1894" i="144"/>
  <c r="P1894" i="144" s="1"/>
  <c r="N1892" i="144"/>
  <c r="O1892" i="144" s="1"/>
  <c r="P1892" i="144" s="1"/>
  <c r="N1891" i="144"/>
  <c r="O1891" i="144" s="1"/>
  <c r="P1891" i="144" s="1"/>
  <c r="N1890" i="144"/>
  <c r="O1890" i="144" s="1"/>
  <c r="P1890" i="144" s="1"/>
  <c r="N1889" i="144"/>
  <c r="O1889" i="144"/>
  <c r="P1889" i="144" s="1"/>
  <c r="N1888" i="144"/>
  <c r="O1888" i="144" s="1"/>
  <c r="P1888" i="144" s="1"/>
  <c r="N1887" i="144"/>
  <c r="O1887" i="144" s="1"/>
  <c r="P1887" i="144" s="1"/>
  <c r="N1886" i="144"/>
  <c r="O1886" i="144" s="1"/>
  <c r="P1886" i="144" s="1"/>
  <c r="N1884" i="144"/>
  <c r="O1884" i="144" s="1"/>
  <c r="P1884" i="144" s="1"/>
  <c r="N1883" i="144"/>
  <c r="O1883" i="144" s="1"/>
  <c r="P1883" i="144" s="1"/>
  <c r="N1882" i="144"/>
  <c r="O1882" i="144"/>
  <c r="P1882" i="144" s="1"/>
  <c r="N1881" i="144"/>
  <c r="O1881" i="144" s="1"/>
  <c r="P1881" i="144" s="1"/>
  <c r="N1880" i="144"/>
  <c r="O1880" i="144" s="1"/>
  <c r="P1880" i="144" s="1"/>
  <c r="N1879" i="144"/>
  <c r="O1879" i="144" s="1"/>
  <c r="P1879" i="144" s="1"/>
  <c r="N1878" i="144"/>
  <c r="O1878" i="144" s="1"/>
  <c r="P1878" i="144" s="1"/>
  <c r="N1877" i="144"/>
  <c r="O1877" i="144" s="1"/>
  <c r="P1877" i="144" s="1"/>
  <c r="N1876" i="144"/>
  <c r="O1876" i="144" s="1"/>
  <c r="P1876" i="144" s="1"/>
  <c r="N1875" i="144"/>
  <c r="O1875" i="144" s="1"/>
  <c r="P1875" i="144" s="1"/>
  <c r="N1874" i="144"/>
  <c r="O1874" i="144" s="1"/>
  <c r="P1874" i="144" s="1"/>
  <c r="N1873" i="144"/>
  <c r="O1873" i="144"/>
  <c r="P1873" i="144" s="1"/>
  <c r="N1872" i="144"/>
  <c r="O1872" i="144" s="1"/>
  <c r="P1872" i="144" s="1"/>
  <c r="N1871" i="144"/>
  <c r="O1871" i="144" s="1"/>
  <c r="P1871" i="144" s="1"/>
  <c r="N1870" i="144"/>
  <c r="O1870" i="144" s="1"/>
  <c r="P1870" i="144" s="1"/>
  <c r="N1869" i="144"/>
  <c r="O1869" i="144" s="1"/>
  <c r="P1869" i="144" s="1"/>
  <c r="N1868" i="144"/>
  <c r="O1868" i="144" s="1"/>
  <c r="P1868" i="144" s="1"/>
  <c r="N1867" i="144"/>
  <c r="O1867" i="144" s="1"/>
  <c r="P1867" i="144" s="1"/>
  <c r="N1866" i="144"/>
  <c r="O1866" i="144" s="1"/>
  <c r="P1866" i="144" s="1"/>
  <c r="N1865" i="144"/>
  <c r="O1865" i="144" s="1"/>
  <c r="P1865" i="144" s="1"/>
  <c r="N1864" i="144"/>
  <c r="O1864" i="144" s="1"/>
  <c r="P1864" i="144" s="1"/>
  <c r="N1863" i="144"/>
  <c r="O1863" i="144" s="1"/>
  <c r="P1863" i="144" s="1"/>
  <c r="N1862" i="144"/>
  <c r="O1862" i="144"/>
  <c r="P1862" i="144" s="1"/>
  <c r="N1860" i="144"/>
  <c r="O1860" i="144" s="1"/>
  <c r="P1860" i="144" s="1"/>
  <c r="N1859" i="144"/>
  <c r="O1859" i="144" s="1"/>
  <c r="P1859" i="144" s="1"/>
  <c r="N1858" i="144"/>
  <c r="O1858" i="144" s="1"/>
  <c r="P1858" i="144" s="1"/>
  <c r="N1857" i="144"/>
  <c r="O1857" i="144" s="1"/>
  <c r="P1857" i="144" s="1"/>
  <c r="N1856" i="144"/>
  <c r="O1856" i="144" s="1"/>
  <c r="P1856" i="144" s="1"/>
  <c r="N1855" i="144"/>
  <c r="O1855" i="144" s="1"/>
  <c r="P1855" i="144" s="1"/>
  <c r="N1854" i="144"/>
  <c r="O1854" i="144" s="1"/>
  <c r="P1854" i="144" s="1"/>
  <c r="N1852" i="144"/>
  <c r="O1852" i="144" s="1"/>
  <c r="P1852" i="144" s="1"/>
  <c r="N1851" i="144"/>
  <c r="O1851" i="144" s="1"/>
  <c r="P1851" i="144" s="1"/>
  <c r="N1850" i="144"/>
  <c r="O1850" i="144" s="1"/>
  <c r="P1850" i="144" s="1"/>
  <c r="N1849" i="144"/>
  <c r="O1849" i="144" s="1"/>
  <c r="P1849" i="144" s="1"/>
  <c r="N1848" i="144"/>
  <c r="O1848" i="144" s="1"/>
  <c r="P1848" i="144" s="1"/>
  <c r="N1847" i="144"/>
  <c r="O1847" i="144" s="1"/>
  <c r="P1847" i="144" s="1"/>
  <c r="N1846" i="144"/>
  <c r="O1846" i="144"/>
  <c r="P1846" i="144" s="1"/>
  <c r="N1844" i="144"/>
  <c r="O1844" i="144" s="1"/>
  <c r="P1844" i="144" s="1"/>
  <c r="N1843" i="144"/>
  <c r="O1843" i="144" s="1"/>
  <c r="P1843" i="144" s="1"/>
  <c r="N1842" i="144"/>
  <c r="O1842" i="144" s="1"/>
  <c r="P1842" i="144" s="1"/>
  <c r="N1841" i="144"/>
  <c r="O1841" i="144"/>
  <c r="P1841" i="144" s="1"/>
  <c r="N1840" i="144"/>
  <c r="O1840" i="144" s="1"/>
  <c r="P1840" i="144" s="1"/>
  <c r="N1839" i="144"/>
  <c r="O1839" i="144" s="1"/>
  <c r="P1839" i="144" s="1"/>
  <c r="N1838" i="144"/>
  <c r="O1838" i="144" s="1"/>
  <c r="P1838" i="144" s="1"/>
  <c r="N1836" i="144"/>
  <c r="O1836" i="144" s="1"/>
  <c r="P1836" i="144" s="1"/>
  <c r="N1835" i="144"/>
  <c r="O1835" i="144" s="1"/>
  <c r="P1835" i="144" s="1"/>
  <c r="N1834" i="144"/>
  <c r="O1834" i="144" s="1"/>
  <c r="P1834" i="144" s="1"/>
  <c r="N1833" i="144"/>
  <c r="O1833" i="144" s="1"/>
  <c r="P1833" i="144" s="1"/>
  <c r="N1832" i="144"/>
  <c r="O1832" i="144" s="1"/>
  <c r="P1832" i="144" s="1"/>
  <c r="N1831" i="144"/>
  <c r="O1831" i="144" s="1"/>
  <c r="P1831" i="144" s="1"/>
  <c r="N1830" i="144"/>
  <c r="O1830" i="144"/>
  <c r="P1830" i="144" s="1"/>
  <c r="N1828" i="144"/>
  <c r="O1828" i="144" s="1"/>
  <c r="P1828" i="144" s="1"/>
  <c r="N1827" i="144"/>
  <c r="O1827" i="144" s="1"/>
  <c r="P1827" i="144" s="1"/>
  <c r="N1826" i="144"/>
  <c r="O1826" i="144" s="1"/>
  <c r="P1826" i="144" s="1"/>
  <c r="N1825" i="144"/>
  <c r="O1825" i="144"/>
  <c r="P1825" i="144" s="1"/>
  <c r="N1824" i="144"/>
  <c r="O1824" i="144" s="1"/>
  <c r="P1824" i="144" s="1"/>
  <c r="N1823" i="144"/>
  <c r="O1823" i="144" s="1"/>
  <c r="P1823" i="144" s="1"/>
  <c r="N1822" i="144"/>
  <c r="O1822" i="144" s="1"/>
  <c r="P1822" i="144" s="1"/>
  <c r="N1820" i="144"/>
  <c r="O1820" i="144" s="1"/>
  <c r="P1820" i="144" s="1"/>
  <c r="N1819" i="144"/>
  <c r="O1819" i="144" s="1"/>
  <c r="P1819" i="144" s="1"/>
  <c r="N1818" i="144"/>
  <c r="O1818" i="144" s="1"/>
  <c r="P1818" i="144" s="1"/>
  <c r="N1817" i="144"/>
  <c r="O1817" i="144" s="1"/>
  <c r="P1817" i="144" s="1"/>
  <c r="N1816" i="144"/>
  <c r="O1816" i="144" s="1"/>
  <c r="P1816" i="144" s="1"/>
  <c r="N1815" i="144"/>
  <c r="O1815" i="144" s="1"/>
  <c r="P1815" i="144" s="1"/>
  <c r="N1814" i="144"/>
  <c r="O1814" i="144" s="1"/>
  <c r="P1814" i="144" s="1"/>
  <c r="N1813" i="144"/>
  <c r="O1813" i="144" s="1"/>
  <c r="P1813" i="144" s="1"/>
  <c r="N1812" i="144"/>
  <c r="O1812" i="144" s="1"/>
  <c r="P1812" i="144" s="1"/>
  <c r="N1811" i="144"/>
  <c r="O1811" i="144" s="1"/>
  <c r="P1811" i="144" s="1"/>
  <c r="N1810" i="144"/>
  <c r="O1810" i="144" s="1"/>
  <c r="P1810" i="144" s="1"/>
  <c r="N1809" i="144"/>
  <c r="O1809" i="144"/>
  <c r="P1809" i="144" s="1"/>
  <c r="N1808" i="144"/>
  <c r="O1808" i="144" s="1"/>
  <c r="P1808" i="144" s="1"/>
  <c r="N1807" i="144"/>
  <c r="O1807" i="144" s="1"/>
  <c r="P1807" i="144" s="1"/>
  <c r="N1806" i="144"/>
  <c r="O1806" i="144" s="1"/>
  <c r="P1806" i="144" s="1"/>
  <c r="N1805" i="144"/>
  <c r="O1805" i="144" s="1"/>
  <c r="P1805" i="144" s="1"/>
  <c r="N1804" i="144"/>
  <c r="O1804" i="144" s="1"/>
  <c r="P1804" i="144" s="1"/>
  <c r="N1803" i="144"/>
  <c r="O1803" i="144" s="1"/>
  <c r="P1803" i="144" s="1"/>
  <c r="N1802" i="144"/>
  <c r="O1802" i="144"/>
  <c r="P1802" i="144" s="1"/>
  <c r="N1801" i="144"/>
  <c r="O1801" i="144"/>
  <c r="P1801" i="144" s="1"/>
  <c r="N1800" i="144"/>
  <c r="O1800" i="144" s="1"/>
  <c r="P1800" i="144" s="1"/>
  <c r="N1799" i="144"/>
  <c r="O1799" i="144" s="1"/>
  <c r="P1799" i="144" s="1"/>
  <c r="N1798" i="144"/>
  <c r="O1798" i="144" s="1"/>
  <c r="P1798" i="144" s="1"/>
  <c r="N1796" i="144"/>
  <c r="O1796" i="144" s="1"/>
  <c r="P1796" i="144" s="1"/>
  <c r="N1795" i="144"/>
  <c r="O1795" i="144" s="1"/>
  <c r="P1795" i="144" s="1"/>
  <c r="N1794" i="144"/>
  <c r="O1794" i="144" s="1"/>
  <c r="P1794" i="144" s="1"/>
  <c r="N1793" i="144"/>
  <c r="O1793" i="144" s="1"/>
  <c r="P1793" i="144" s="1"/>
  <c r="N1792" i="144"/>
  <c r="O1792" i="144" s="1"/>
  <c r="P1792" i="144" s="1"/>
  <c r="N1791" i="144"/>
  <c r="O1791" i="144" s="1"/>
  <c r="P1791" i="144" s="1"/>
  <c r="N1790" i="144"/>
  <c r="O1790" i="144"/>
  <c r="P1790" i="144" s="1"/>
  <c r="N1789" i="144"/>
  <c r="O1789" i="144" s="1"/>
  <c r="P1789" i="144" s="1"/>
  <c r="N1788" i="144"/>
  <c r="O1788" i="144" s="1"/>
  <c r="P1788" i="144" s="1"/>
  <c r="N1787" i="144"/>
  <c r="O1787" i="144" s="1"/>
  <c r="P1787" i="144" s="1"/>
  <c r="N1786" i="144"/>
  <c r="O1786" i="144"/>
  <c r="P1786" i="144" s="1"/>
  <c r="N1785" i="144"/>
  <c r="O1785" i="144"/>
  <c r="P1785" i="144" s="1"/>
  <c r="N1784" i="144"/>
  <c r="O1784" i="144" s="1"/>
  <c r="P1784" i="144" s="1"/>
  <c r="N1783" i="144"/>
  <c r="O1783" i="144" s="1"/>
  <c r="P1783" i="144" s="1"/>
  <c r="N1782" i="144"/>
  <c r="O1782" i="144" s="1"/>
  <c r="P1782" i="144" s="1"/>
  <c r="N1780" i="144"/>
  <c r="O1780" i="144" s="1"/>
  <c r="P1780" i="144" s="1"/>
  <c r="N1779" i="144"/>
  <c r="O1779" i="144" s="1"/>
  <c r="P1779" i="144" s="1"/>
  <c r="N1778" i="144"/>
  <c r="O1778" i="144" s="1"/>
  <c r="P1778" i="144" s="1"/>
  <c r="N1777" i="144"/>
  <c r="O1777" i="144" s="1"/>
  <c r="P1777" i="144" s="1"/>
  <c r="N1776" i="144"/>
  <c r="O1776" i="144" s="1"/>
  <c r="P1776" i="144" s="1"/>
  <c r="N1775" i="144"/>
  <c r="O1775" i="144" s="1"/>
  <c r="P1775" i="144" s="1"/>
  <c r="N1774" i="144"/>
  <c r="O1774" i="144"/>
  <c r="P1774" i="144" s="1"/>
  <c r="N1773" i="144"/>
  <c r="O1773" i="144" s="1"/>
  <c r="P1773" i="144" s="1"/>
  <c r="N1772" i="144"/>
  <c r="O1772" i="144" s="1"/>
  <c r="P1772" i="144" s="1"/>
  <c r="N1771" i="144"/>
  <c r="O1771" i="144" s="1"/>
  <c r="P1771" i="144" s="1"/>
  <c r="N1770" i="144"/>
  <c r="O1770" i="144"/>
  <c r="P1770" i="144" s="1"/>
  <c r="N1769" i="144"/>
  <c r="O1769" i="144"/>
  <c r="P1769" i="144" s="1"/>
  <c r="N1768" i="144"/>
  <c r="O1768" i="144" s="1"/>
  <c r="P1768" i="144" s="1"/>
  <c r="N1767" i="144"/>
  <c r="O1767" i="144" s="1"/>
  <c r="P1767" i="144" s="1"/>
  <c r="N1766" i="144"/>
  <c r="O1766" i="144" s="1"/>
  <c r="P1766" i="144" s="1"/>
  <c r="N1764" i="144"/>
  <c r="O1764" i="144" s="1"/>
  <c r="P1764" i="144" s="1"/>
  <c r="N1763" i="144"/>
  <c r="O1763" i="144" s="1"/>
  <c r="P1763" i="144" s="1"/>
  <c r="N1762" i="144"/>
  <c r="O1762" i="144" s="1"/>
  <c r="P1762" i="144" s="1"/>
  <c r="N1761" i="144"/>
  <c r="O1761" i="144" s="1"/>
  <c r="P1761" i="144" s="1"/>
  <c r="N1760" i="144"/>
  <c r="O1760" i="144" s="1"/>
  <c r="P1760" i="144" s="1"/>
  <c r="N1759" i="144"/>
  <c r="O1759" i="144" s="1"/>
  <c r="P1759" i="144" s="1"/>
  <c r="N1758" i="144"/>
  <c r="O1758" i="144"/>
  <c r="P1758" i="144" s="1"/>
  <c r="N1757" i="144"/>
  <c r="O1757" i="144" s="1"/>
  <c r="P1757" i="144" s="1"/>
  <c r="N1756" i="144"/>
  <c r="O1756" i="144" s="1"/>
  <c r="P1756" i="144" s="1"/>
  <c r="N1755" i="144"/>
  <c r="O1755" i="144" s="1"/>
  <c r="P1755" i="144" s="1"/>
  <c r="N1754" i="144"/>
  <c r="O1754" i="144"/>
  <c r="P1754" i="144" s="1"/>
  <c r="N1753" i="144"/>
  <c r="O1753" i="144"/>
  <c r="P1753" i="144" s="1"/>
  <c r="N1752" i="144"/>
  <c r="O1752" i="144" s="1"/>
  <c r="P1752" i="144" s="1"/>
  <c r="N1751" i="144"/>
  <c r="O1751" i="144" s="1"/>
  <c r="P1751" i="144" s="1"/>
  <c r="N1750" i="144"/>
  <c r="O1750" i="144" s="1"/>
  <c r="P1750" i="144" s="1"/>
  <c r="N1748" i="144"/>
  <c r="O1748" i="144" s="1"/>
  <c r="P1748" i="144" s="1"/>
  <c r="N1747" i="144"/>
  <c r="O1747" i="144" s="1"/>
  <c r="P1747" i="144" s="1"/>
  <c r="N1746" i="144"/>
  <c r="O1746" i="144" s="1"/>
  <c r="P1746" i="144" s="1"/>
  <c r="N1745" i="144"/>
  <c r="O1745" i="144" s="1"/>
  <c r="P1745" i="144" s="1"/>
  <c r="N1744" i="144"/>
  <c r="O1744" i="144" s="1"/>
  <c r="P1744" i="144" s="1"/>
  <c r="N1743" i="144"/>
  <c r="O1743" i="144" s="1"/>
  <c r="P1743" i="144" s="1"/>
  <c r="N1742" i="144"/>
  <c r="O1742" i="144"/>
  <c r="P1742" i="144" s="1"/>
  <c r="N1741" i="144"/>
  <c r="O1741" i="144" s="1"/>
  <c r="P1741" i="144" s="1"/>
  <c r="N1740" i="144"/>
  <c r="O1740" i="144" s="1"/>
  <c r="P1740" i="144" s="1"/>
  <c r="N1739" i="144"/>
  <c r="O1739" i="144" s="1"/>
  <c r="P1739" i="144" s="1"/>
  <c r="N1738" i="144"/>
  <c r="O1738" i="144"/>
  <c r="P1738" i="144" s="1"/>
  <c r="N1737" i="144"/>
  <c r="O1737" i="144"/>
  <c r="P1737" i="144" s="1"/>
  <c r="N1736" i="144"/>
  <c r="O1736" i="144" s="1"/>
  <c r="P1736" i="144" s="1"/>
  <c r="N1735" i="144"/>
  <c r="O1735" i="144" s="1"/>
  <c r="P1735" i="144" s="1"/>
  <c r="N1734" i="144"/>
  <c r="O1734" i="144" s="1"/>
  <c r="P1734" i="144" s="1"/>
  <c r="N1732" i="144"/>
  <c r="O1732" i="144" s="1"/>
  <c r="P1732" i="144" s="1"/>
  <c r="N1731" i="144"/>
  <c r="O1731" i="144" s="1"/>
  <c r="P1731" i="144" s="1"/>
  <c r="N1730" i="144"/>
  <c r="O1730" i="144" s="1"/>
  <c r="P1730" i="144" s="1"/>
  <c r="N1729" i="144"/>
  <c r="O1729" i="144" s="1"/>
  <c r="P1729" i="144" s="1"/>
  <c r="N1728" i="144"/>
  <c r="O1728" i="144" s="1"/>
  <c r="P1728" i="144" s="1"/>
  <c r="N1727" i="144"/>
  <c r="O1727" i="144" s="1"/>
  <c r="P1727" i="144" s="1"/>
  <c r="N1726" i="144"/>
  <c r="O1726" i="144"/>
  <c r="P1726" i="144" s="1"/>
  <c r="N1724" i="144"/>
  <c r="O1724" i="144" s="1"/>
  <c r="P1724" i="144" s="1"/>
  <c r="N1723" i="144"/>
  <c r="O1723" i="144" s="1"/>
  <c r="P1723" i="144" s="1"/>
  <c r="N1722" i="144"/>
  <c r="O1722" i="144"/>
  <c r="P1722" i="144" s="1"/>
  <c r="N1721" i="144"/>
  <c r="O1721" i="144"/>
  <c r="P1721" i="144" s="1"/>
  <c r="N1720" i="144"/>
  <c r="O1720" i="144" s="1"/>
  <c r="P1720" i="144" s="1"/>
  <c r="N1719" i="144"/>
  <c r="O1719" i="144" s="1"/>
  <c r="P1719" i="144" s="1"/>
  <c r="N1718" i="144"/>
  <c r="O1718" i="144"/>
  <c r="P1718" i="144" s="1"/>
  <c r="N1716" i="144"/>
  <c r="O1716" i="144" s="1"/>
  <c r="P1716" i="144" s="1"/>
  <c r="N1715" i="144"/>
  <c r="O1715" i="144" s="1"/>
  <c r="P1715" i="144" s="1"/>
  <c r="N1714" i="144"/>
  <c r="O1714" i="144" s="1"/>
  <c r="P1714" i="144" s="1"/>
  <c r="N1713" i="144"/>
  <c r="O1713" i="144"/>
  <c r="P1713" i="144" s="1"/>
  <c r="N1712" i="144"/>
  <c r="O1712" i="144" s="1"/>
  <c r="P1712" i="144" s="1"/>
  <c r="N1711" i="144"/>
  <c r="O1711" i="144" s="1"/>
  <c r="P1711" i="144" s="1"/>
  <c r="N1710" i="144"/>
  <c r="O1710" i="144"/>
  <c r="P1710" i="144" s="1"/>
  <c r="N1708" i="144"/>
  <c r="O1708" i="144" s="1"/>
  <c r="P1708" i="144" s="1"/>
  <c r="N1707" i="144"/>
  <c r="O1707" i="144" s="1"/>
  <c r="P1707" i="144" s="1"/>
  <c r="N1706" i="144"/>
  <c r="O1706" i="144"/>
  <c r="P1706" i="144" s="1"/>
  <c r="N1705" i="144"/>
  <c r="O1705" i="144"/>
  <c r="P1705" i="144" s="1"/>
  <c r="N1704" i="144"/>
  <c r="O1704" i="144" s="1"/>
  <c r="P1704" i="144" s="1"/>
  <c r="N1703" i="144"/>
  <c r="O1703" i="144" s="1"/>
  <c r="P1703" i="144" s="1"/>
  <c r="N1702" i="144"/>
  <c r="O1702" i="144"/>
  <c r="P1702" i="144" s="1"/>
  <c r="N1700" i="144"/>
  <c r="O1700" i="144" s="1"/>
  <c r="P1700" i="144" s="1"/>
  <c r="N1699" i="144"/>
  <c r="O1699" i="144" s="1"/>
  <c r="P1699" i="144" s="1"/>
  <c r="N1698" i="144"/>
  <c r="O1698" i="144" s="1"/>
  <c r="P1698" i="144" s="1"/>
  <c r="N1697" i="144"/>
  <c r="O1697" i="144"/>
  <c r="P1697" i="144" s="1"/>
  <c r="N1696" i="144"/>
  <c r="O1696" i="144" s="1"/>
  <c r="P1696" i="144" s="1"/>
  <c r="N1695" i="144"/>
  <c r="O1695" i="144" s="1"/>
  <c r="P1695" i="144" s="1"/>
  <c r="N1694" i="144"/>
  <c r="O1694" i="144"/>
  <c r="P1694" i="144" s="1"/>
  <c r="N1692" i="144"/>
  <c r="O1692" i="144" s="1"/>
  <c r="P1692" i="144" s="1"/>
  <c r="N1691" i="144"/>
  <c r="O1691" i="144" s="1"/>
  <c r="P1691" i="144" s="1"/>
  <c r="N1690" i="144"/>
  <c r="O1690" i="144"/>
  <c r="P1690" i="144" s="1"/>
  <c r="N1689" i="144"/>
  <c r="O1689" i="144"/>
  <c r="P1689" i="144" s="1"/>
  <c r="N1688" i="144"/>
  <c r="O1688" i="144" s="1"/>
  <c r="P1688" i="144" s="1"/>
  <c r="N1687" i="144"/>
  <c r="O1687" i="144" s="1"/>
  <c r="P1687" i="144" s="1"/>
  <c r="N1686" i="144"/>
  <c r="O1686" i="144"/>
  <c r="P1686" i="144" s="1"/>
  <c r="N1684" i="144"/>
  <c r="O1684" i="144" s="1"/>
  <c r="P1684" i="144" s="1"/>
  <c r="N1683" i="144"/>
  <c r="O1683" i="144" s="1"/>
  <c r="P1683" i="144" s="1"/>
  <c r="N1682" i="144"/>
  <c r="O1682" i="144" s="1"/>
  <c r="P1682" i="144" s="1"/>
  <c r="N1681" i="144"/>
  <c r="O1681" i="144"/>
  <c r="P1681" i="144" s="1"/>
  <c r="N1680" i="144"/>
  <c r="O1680" i="144" s="1"/>
  <c r="P1680" i="144" s="1"/>
  <c r="N1679" i="144"/>
  <c r="O1679" i="144" s="1"/>
  <c r="P1679" i="144" s="1"/>
  <c r="N1678" i="144"/>
  <c r="O1678" i="144"/>
  <c r="P1678" i="144" s="1"/>
  <c r="N1676" i="144"/>
  <c r="O1676" i="144" s="1"/>
  <c r="P1676" i="144" s="1"/>
  <c r="N1675" i="144"/>
  <c r="O1675" i="144" s="1"/>
  <c r="P1675" i="144" s="1"/>
  <c r="N1674" i="144"/>
  <c r="O1674" i="144"/>
  <c r="P1674" i="144" s="1"/>
  <c r="N1673" i="144"/>
  <c r="O1673" i="144"/>
  <c r="P1673" i="144" s="1"/>
  <c r="N1672" i="144"/>
  <c r="O1672" i="144" s="1"/>
  <c r="P1672" i="144" s="1"/>
  <c r="N1671" i="144"/>
  <c r="O1671" i="144" s="1"/>
  <c r="P1671" i="144" s="1"/>
  <c r="N1670" i="144"/>
  <c r="O1670" i="144"/>
  <c r="P1670" i="144" s="1"/>
  <c r="N1668" i="144"/>
  <c r="O1668" i="144" s="1"/>
  <c r="P1668" i="144" s="1"/>
  <c r="N1667" i="144"/>
  <c r="O1667" i="144" s="1"/>
  <c r="P1667" i="144" s="1"/>
  <c r="N1666" i="144"/>
  <c r="O1666" i="144" s="1"/>
  <c r="P1666" i="144" s="1"/>
  <c r="N1665" i="144"/>
  <c r="O1665" i="144"/>
  <c r="P1665" i="144" s="1"/>
  <c r="N1664" i="144"/>
  <c r="O1664" i="144" s="1"/>
  <c r="P1664" i="144" s="1"/>
  <c r="N1663" i="144"/>
  <c r="O1663" i="144" s="1"/>
  <c r="P1663" i="144" s="1"/>
  <c r="N1662" i="144"/>
  <c r="O1662" i="144"/>
  <c r="P1662" i="144" s="1"/>
  <c r="N1660" i="144"/>
  <c r="O1660" i="144" s="1"/>
  <c r="P1660" i="144" s="1"/>
  <c r="N1659" i="144"/>
  <c r="O1659" i="144" s="1"/>
  <c r="P1659" i="144" s="1"/>
  <c r="N1658" i="144"/>
  <c r="O1658" i="144"/>
  <c r="P1658" i="144" s="1"/>
  <c r="N1657" i="144"/>
  <c r="O1657" i="144"/>
  <c r="P1657" i="144" s="1"/>
  <c r="N1656" i="144"/>
  <c r="O1656" i="144" s="1"/>
  <c r="P1656" i="144" s="1"/>
  <c r="N1655" i="144"/>
  <c r="O1655" i="144" s="1"/>
  <c r="P1655" i="144" s="1"/>
  <c r="N1654" i="144"/>
  <c r="O1654" i="144"/>
  <c r="P1654" i="144" s="1"/>
  <c r="N1652" i="144"/>
  <c r="O1652" i="144" s="1"/>
  <c r="P1652" i="144" s="1"/>
  <c r="N1651" i="144"/>
  <c r="O1651" i="144" s="1"/>
  <c r="P1651" i="144" s="1"/>
  <c r="N1650" i="144"/>
  <c r="O1650" i="144" s="1"/>
  <c r="P1650" i="144" s="1"/>
  <c r="N1649" i="144"/>
  <c r="O1649" i="144"/>
  <c r="P1649" i="144" s="1"/>
  <c r="N1648" i="144"/>
  <c r="O1648" i="144" s="1"/>
  <c r="P1648" i="144" s="1"/>
  <c r="N1647" i="144"/>
  <c r="O1647" i="144" s="1"/>
  <c r="P1647" i="144" s="1"/>
  <c r="N1646" i="144"/>
  <c r="O1646" i="144"/>
  <c r="P1646" i="144" s="1"/>
  <c r="N1644" i="144"/>
  <c r="O1644" i="144" s="1"/>
  <c r="P1644" i="144" s="1"/>
  <c r="N1643" i="144"/>
  <c r="O1643" i="144" s="1"/>
  <c r="P1643" i="144" s="1"/>
  <c r="N1642" i="144"/>
  <c r="O1642" i="144" s="1"/>
  <c r="P1642" i="144" s="1"/>
  <c r="N1641" i="144"/>
  <c r="O1641" i="144"/>
  <c r="P1641" i="144" s="1"/>
  <c r="N1640" i="144"/>
  <c r="O1640" i="144" s="1"/>
  <c r="P1640" i="144" s="1"/>
  <c r="N1639" i="144"/>
  <c r="O1639" i="144" s="1"/>
  <c r="P1639" i="144" s="1"/>
  <c r="N1638" i="144"/>
  <c r="O1638" i="144"/>
  <c r="P1638" i="144" s="1"/>
  <c r="N1636" i="144"/>
  <c r="O1636" i="144" s="1"/>
  <c r="P1636" i="144" s="1"/>
  <c r="N1635" i="144"/>
  <c r="O1635" i="144" s="1"/>
  <c r="P1635" i="144" s="1"/>
  <c r="N1634" i="144"/>
  <c r="O1634" i="144" s="1"/>
  <c r="P1634" i="144" s="1"/>
  <c r="N1633" i="144"/>
  <c r="O1633" i="144"/>
  <c r="P1633" i="144" s="1"/>
  <c r="N1632" i="144"/>
  <c r="O1632" i="144" s="1"/>
  <c r="P1632" i="144" s="1"/>
  <c r="N1631" i="144"/>
  <c r="O1631" i="144" s="1"/>
  <c r="P1631" i="144" s="1"/>
  <c r="N1630" i="144"/>
  <c r="O1630" i="144"/>
  <c r="P1630" i="144" s="1"/>
  <c r="N1628" i="144"/>
  <c r="O1628" i="144" s="1"/>
  <c r="P1628" i="144" s="1"/>
  <c r="N1627" i="144"/>
  <c r="O1627" i="144" s="1"/>
  <c r="P1627" i="144" s="1"/>
  <c r="N1626" i="144"/>
  <c r="O1626" i="144" s="1"/>
  <c r="P1626" i="144" s="1"/>
  <c r="N1625" i="144"/>
  <c r="O1625" i="144"/>
  <c r="P1625" i="144" s="1"/>
  <c r="N1624" i="144"/>
  <c r="O1624" i="144" s="1"/>
  <c r="P1624" i="144" s="1"/>
  <c r="N1623" i="144"/>
  <c r="O1623" i="144" s="1"/>
  <c r="P1623" i="144" s="1"/>
  <c r="N1622" i="144"/>
  <c r="O1622" i="144"/>
  <c r="P1622" i="144" s="1"/>
  <c r="N1620" i="144"/>
  <c r="O1620" i="144" s="1"/>
  <c r="P1620" i="144" s="1"/>
  <c r="N1619" i="144"/>
  <c r="O1619" i="144" s="1"/>
  <c r="P1619" i="144" s="1"/>
  <c r="N1618" i="144"/>
  <c r="O1618" i="144" s="1"/>
  <c r="P1618" i="144" s="1"/>
  <c r="N1617" i="144"/>
  <c r="O1617" i="144"/>
  <c r="P1617" i="144" s="1"/>
  <c r="N1616" i="144"/>
  <c r="O1616" i="144" s="1"/>
  <c r="P1616" i="144" s="1"/>
  <c r="N1615" i="144"/>
  <c r="O1615" i="144" s="1"/>
  <c r="P1615" i="144" s="1"/>
  <c r="N1614" i="144"/>
  <c r="O1614" i="144"/>
  <c r="P1614" i="144" s="1"/>
  <c r="N1612" i="144"/>
  <c r="O1612" i="144" s="1"/>
  <c r="P1612" i="144" s="1"/>
  <c r="N1611" i="144"/>
  <c r="O1611" i="144" s="1"/>
  <c r="P1611" i="144" s="1"/>
  <c r="N1610" i="144"/>
  <c r="O1610" i="144" s="1"/>
  <c r="P1610" i="144" s="1"/>
  <c r="N1609" i="144"/>
  <c r="O1609" i="144"/>
  <c r="P1609" i="144" s="1"/>
  <c r="N1608" i="144"/>
  <c r="O1608" i="144" s="1"/>
  <c r="P1608" i="144" s="1"/>
  <c r="N1607" i="144"/>
  <c r="O1607" i="144" s="1"/>
  <c r="P1607" i="144" s="1"/>
  <c r="N1606" i="144"/>
  <c r="O1606" i="144"/>
  <c r="P1606" i="144" s="1"/>
  <c r="N1604" i="144"/>
  <c r="O1604" i="144" s="1"/>
  <c r="P1604" i="144" s="1"/>
  <c r="N1603" i="144"/>
  <c r="O1603" i="144" s="1"/>
  <c r="P1603" i="144" s="1"/>
  <c r="N1602" i="144"/>
  <c r="O1602" i="144" s="1"/>
  <c r="P1602" i="144" s="1"/>
  <c r="N1601" i="144"/>
  <c r="O1601" i="144"/>
  <c r="P1601" i="144" s="1"/>
  <c r="N1600" i="144"/>
  <c r="O1600" i="144" s="1"/>
  <c r="P1600" i="144" s="1"/>
  <c r="N1599" i="144"/>
  <c r="O1599" i="144" s="1"/>
  <c r="P1599" i="144" s="1"/>
  <c r="N1598" i="144"/>
  <c r="O1598" i="144"/>
  <c r="P1598" i="144" s="1"/>
  <c r="N1596" i="144"/>
  <c r="O1596" i="144" s="1"/>
  <c r="P1596" i="144" s="1"/>
  <c r="N1595" i="144"/>
  <c r="O1595" i="144" s="1"/>
  <c r="P1595" i="144" s="1"/>
  <c r="N1594" i="144"/>
  <c r="O1594" i="144" s="1"/>
  <c r="P1594" i="144" s="1"/>
  <c r="N1593" i="144"/>
  <c r="O1593" i="144"/>
  <c r="P1593" i="144" s="1"/>
  <c r="N1592" i="144"/>
  <c r="O1592" i="144" s="1"/>
  <c r="P1592" i="144" s="1"/>
  <c r="N1591" i="144"/>
  <c r="O1591" i="144" s="1"/>
  <c r="P1591" i="144" s="1"/>
  <c r="N1590" i="144"/>
  <c r="O1590" i="144"/>
  <c r="P1590" i="144" s="1"/>
  <c r="N1588" i="144"/>
  <c r="O1588" i="144" s="1"/>
  <c r="P1588" i="144" s="1"/>
  <c r="N1587" i="144"/>
  <c r="O1587" i="144" s="1"/>
  <c r="P1587" i="144" s="1"/>
  <c r="N1586" i="144"/>
  <c r="O1586" i="144" s="1"/>
  <c r="P1586" i="144" s="1"/>
  <c r="N1585" i="144"/>
  <c r="O1585" i="144"/>
  <c r="P1585" i="144" s="1"/>
  <c r="N1584" i="144"/>
  <c r="O1584" i="144" s="1"/>
  <c r="P1584" i="144" s="1"/>
  <c r="N1583" i="144"/>
  <c r="O1583" i="144" s="1"/>
  <c r="P1583" i="144" s="1"/>
  <c r="N1582" i="144"/>
  <c r="O1582" i="144"/>
  <c r="P1582" i="144" s="1"/>
  <c r="N1580" i="144"/>
  <c r="O1580" i="144" s="1"/>
  <c r="P1580" i="144" s="1"/>
  <c r="N1579" i="144"/>
  <c r="O1579" i="144" s="1"/>
  <c r="P1579" i="144" s="1"/>
  <c r="N1578" i="144"/>
  <c r="O1578" i="144" s="1"/>
  <c r="P1578" i="144" s="1"/>
  <c r="N1577" i="144"/>
  <c r="O1577" i="144"/>
  <c r="P1577" i="144" s="1"/>
  <c r="N1576" i="144"/>
  <c r="O1576" i="144" s="1"/>
  <c r="P1576" i="144" s="1"/>
  <c r="N1575" i="144"/>
  <c r="O1575" i="144" s="1"/>
  <c r="P1575" i="144" s="1"/>
  <c r="N1574" i="144"/>
  <c r="O1574" i="144"/>
  <c r="P1574" i="144" s="1"/>
  <c r="N1572" i="144"/>
  <c r="O1572" i="144" s="1"/>
  <c r="P1572" i="144" s="1"/>
  <c r="N1571" i="144"/>
  <c r="O1571" i="144" s="1"/>
  <c r="P1571" i="144" s="1"/>
  <c r="N1570" i="144"/>
  <c r="O1570" i="144" s="1"/>
  <c r="P1570" i="144" s="1"/>
  <c r="N1569" i="144"/>
  <c r="O1569" i="144"/>
  <c r="P1569" i="144" s="1"/>
  <c r="N1568" i="144"/>
  <c r="O1568" i="144" s="1"/>
  <c r="P1568" i="144" s="1"/>
  <c r="N1567" i="144"/>
  <c r="O1567" i="144" s="1"/>
  <c r="P1567" i="144" s="1"/>
  <c r="N1566" i="144"/>
  <c r="O1566" i="144"/>
  <c r="P1566" i="144" s="1"/>
  <c r="N1564" i="144"/>
  <c r="O1564" i="144" s="1"/>
  <c r="P1564" i="144" s="1"/>
  <c r="N1563" i="144"/>
  <c r="O1563" i="144" s="1"/>
  <c r="P1563" i="144" s="1"/>
  <c r="N1562" i="144"/>
  <c r="O1562" i="144" s="1"/>
  <c r="P1562" i="144" s="1"/>
  <c r="N1561" i="144"/>
  <c r="O1561" i="144"/>
  <c r="P1561" i="144" s="1"/>
  <c r="N1560" i="144"/>
  <c r="O1560" i="144" s="1"/>
  <c r="P1560" i="144" s="1"/>
  <c r="N1559" i="144"/>
  <c r="O1559" i="144" s="1"/>
  <c r="P1559" i="144" s="1"/>
  <c r="N1558" i="144"/>
  <c r="O1558" i="144"/>
  <c r="P1558" i="144" s="1"/>
  <c r="N1556" i="144"/>
  <c r="O1556" i="144" s="1"/>
  <c r="P1556" i="144" s="1"/>
  <c r="N1555" i="144"/>
  <c r="O1555" i="144" s="1"/>
  <c r="P1555" i="144" s="1"/>
  <c r="N1554" i="144"/>
  <c r="O1554" i="144" s="1"/>
  <c r="P1554" i="144" s="1"/>
  <c r="N1553" i="144"/>
  <c r="O1553" i="144"/>
  <c r="P1553" i="144" s="1"/>
  <c r="N1552" i="144"/>
  <c r="O1552" i="144" s="1"/>
  <c r="P1552" i="144" s="1"/>
  <c r="N1551" i="144"/>
  <c r="O1551" i="144" s="1"/>
  <c r="P1551" i="144" s="1"/>
  <c r="N1550" i="144"/>
  <c r="O1550" i="144" s="1"/>
  <c r="P1550" i="144" s="1"/>
  <c r="N1548" i="144"/>
  <c r="O1548" i="144" s="1"/>
  <c r="P1548" i="144" s="1"/>
  <c r="N1547" i="144"/>
  <c r="O1547" i="144" s="1"/>
  <c r="P1547" i="144" s="1"/>
  <c r="N1546" i="144"/>
  <c r="O1546" i="144"/>
  <c r="P1546" i="144" s="1"/>
  <c r="N1545" i="144"/>
  <c r="O1545" i="144" s="1"/>
  <c r="P1545" i="144" s="1"/>
  <c r="N1544" i="144"/>
  <c r="O1544" i="144" s="1"/>
  <c r="P1544" i="144" s="1"/>
  <c r="N1543" i="144"/>
  <c r="O1543" i="144" s="1"/>
  <c r="P1543" i="144" s="1"/>
  <c r="N1542" i="144"/>
  <c r="O1542" i="144" s="1"/>
  <c r="P1542" i="144" s="1"/>
  <c r="N1540" i="144"/>
  <c r="O1540" i="144" s="1"/>
  <c r="P1540" i="144" s="1"/>
  <c r="N1539" i="144"/>
  <c r="O1539" i="144" s="1"/>
  <c r="P1539" i="144" s="1"/>
  <c r="N1538" i="144"/>
  <c r="O1538" i="144" s="1"/>
  <c r="P1538" i="144" s="1"/>
  <c r="N1537" i="144"/>
  <c r="O1537" i="144" s="1"/>
  <c r="P1537" i="144" s="1"/>
  <c r="N1536" i="144"/>
  <c r="O1536" i="144" s="1"/>
  <c r="P1536" i="144" s="1"/>
  <c r="N1535" i="144"/>
  <c r="O1535" i="144" s="1"/>
  <c r="P1535" i="144" s="1"/>
  <c r="N1534" i="144"/>
  <c r="O1534" i="144" s="1"/>
  <c r="P1534" i="144" s="1"/>
  <c r="N1532" i="144"/>
  <c r="O1532" i="144" s="1"/>
  <c r="P1532" i="144" s="1"/>
  <c r="N1531" i="144"/>
  <c r="O1531" i="144" s="1"/>
  <c r="P1531" i="144" s="1"/>
  <c r="N1530" i="144"/>
  <c r="O1530" i="144" s="1"/>
  <c r="P1530" i="144" s="1"/>
  <c r="N1529" i="144"/>
  <c r="O1529" i="144" s="1"/>
  <c r="P1529" i="144" s="1"/>
  <c r="N1528" i="144"/>
  <c r="O1528" i="144" s="1"/>
  <c r="P1528" i="144" s="1"/>
  <c r="N1527" i="144"/>
  <c r="O1527" i="144" s="1"/>
  <c r="P1527" i="144" s="1"/>
  <c r="N1526" i="144"/>
  <c r="O1526" i="144" s="1"/>
  <c r="P1526" i="144" s="1"/>
  <c r="N1525" i="144"/>
  <c r="O1525" i="144"/>
  <c r="P1525" i="144" s="1"/>
  <c r="N1524" i="144"/>
  <c r="O1524" i="144" s="1"/>
  <c r="P1524" i="144" s="1"/>
  <c r="N1523" i="144"/>
  <c r="O1523" i="144" s="1"/>
  <c r="P1523" i="144" s="1"/>
  <c r="N1522" i="144"/>
  <c r="O1522" i="144" s="1"/>
  <c r="P1522" i="144" s="1"/>
  <c r="N1521" i="144"/>
  <c r="O1521" i="144" s="1"/>
  <c r="P1521" i="144" s="1"/>
  <c r="N1520" i="144"/>
  <c r="O1520" i="144" s="1"/>
  <c r="P1520" i="144" s="1"/>
  <c r="N1519" i="144"/>
  <c r="O1519" i="144" s="1"/>
  <c r="P1519" i="144" s="1"/>
  <c r="N1518" i="144"/>
  <c r="O1518" i="144" s="1"/>
  <c r="P1518" i="144" s="1"/>
  <c r="N1517" i="144"/>
  <c r="O1517" i="144" s="1"/>
  <c r="P1517" i="144" s="1"/>
  <c r="N1516" i="144"/>
  <c r="O1516" i="144" s="1"/>
  <c r="P1516" i="144" s="1"/>
  <c r="N1515" i="144"/>
  <c r="O1515" i="144" s="1"/>
  <c r="P1515" i="144" s="1"/>
  <c r="N1514" i="144"/>
  <c r="O1514" i="144"/>
  <c r="P1514" i="144" s="1"/>
  <c r="N1513" i="144"/>
  <c r="O1513" i="144" s="1"/>
  <c r="P1513" i="144" s="1"/>
  <c r="N1512" i="144"/>
  <c r="O1512" i="144" s="1"/>
  <c r="P1512" i="144" s="1"/>
  <c r="N1511" i="144"/>
  <c r="O1511" i="144" s="1"/>
  <c r="P1511" i="144" s="1"/>
  <c r="N1510" i="144"/>
  <c r="O1510" i="144" s="1"/>
  <c r="P1510" i="144" s="1"/>
  <c r="N1508" i="144"/>
  <c r="O1508" i="144" s="1"/>
  <c r="P1508" i="144" s="1"/>
  <c r="N1507" i="144"/>
  <c r="O1507" i="144" s="1"/>
  <c r="P1507" i="144" s="1"/>
  <c r="N1506" i="144"/>
  <c r="O1506" i="144" s="1"/>
  <c r="P1506" i="144" s="1"/>
  <c r="N1505" i="144"/>
  <c r="O1505" i="144" s="1"/>
  <c r="P1505" i="144" s="1"/>
  <c r="N1504" i="144"/>
  <c r="O1504" i="144" s="1"/>
  <c r="P1504" i="144" s="1"/>
  <c r="N1503" i="144"/>
  <c r="O1503" i="144" s="1"/>
  <c r="P1503" i="144" s="1"/>
  <c r="N1502" i="144"/>
  <c r="O1502" i="144" s="1"/>
  <c r="P1502" i="144" s="1"/>
  <c r="N1500" i="144"/>
  <c r="O1500" i="144" s="1"/>
  <c r="P1500" i="144" s="1"/>
  <c r="AC77" i="182"/>
  <c r="J19" i="193" s="1"/>
  <c r="J23" i="193" s="1"/>
  <c r="J8" i="193" s="1"/>
  <c r="I80" i="183" s="1"/>
  <c r="AK136" i="178"/>
  <c r="AK135" i="178" s="1"/>
  <c r="R128" i="73"/>
  <c r="R127" i="73"/>
  <c r="R110" i="73"/>
  <c r="R109" i="73"/>
  <c r="AI83" i="63"/>
  <c r="AF78" i="63"/>
  <c r="AG78" i="63"/>
  <c r="AH78" i="63"/>
  <c r="AI78" i="63"/>
  <c r="AF79" i="63"/>
  <c r="AG79" i="63"/>
  <c r="AH79" i="63"/>
  <c r="AI79" i="63"/>
  <c r="AF80" i="63"/>
  <c r="AG80" i="63"/>
  <c r="AH80" i="63"/>
  <c r="AI80" i="63"/>
  <c r="AF81" i="63"/>
  <c r="AG81" i="63"/>
  <c r="AH81" i="63"/>
  <c r="AI81" i="63"/>
  <c r="AF82" i="63"/>
  <c r="AG82" i="63"/>
  <c r="AH82" i="63"/>
  <c r="AI82" i="63"/>
  <c r="AF83" i="63"/>
  <c r="AG83" i="63"/>
  <c r="AH83" i="63"/>
  <c r="AF84" i="63"/>
  <c r="AG84" i="63"/>
  <c r="AH84" i="63"/>
  <c r="AI84" i="63"/>
  <c r="AE79" i="63"/>
  <c r="AE80" i="63"/>
  <c r="AE81" i="63"/>
  <c r="AE82" i="63"/>
  <c r="AE83" i="63"/>
  <c r="AE84" i="63"/>
  <c r="AE78" i="63"/>
  <c r="H236" i="194"/>
  <c r="I236" i="194"/>
  <c r="I239" i="194" s="1"/>
  <c r="I187" i="194" s="1"/>
  <c r="J236" i="194"/>
  <c r="K236" i="194"/>
  <c r="G236" i="194"/>
  <c r="H204" i="194"/>
  <c r="I204" i="194"/>
  <c r="K204" i="194"/>
  <c r="G204" i="194"/>
  <c r="H201" i="194"/>
  <c r="H203" i="194" s="1"/>
  <c r="I201" i="194"/>
  <c r="I203" i="194" s="1"/>
  <c r="K201" i="194"/>
  <c r="K203" i="194" s="1"/>
  <c r="G201" i="194"/>
  <c r="G203" i="194" s="1"/>
  <c r="AC135" i="182"/>
  <c r="AE135" i="182"/>
  <c r="J179" i="194" s="1"/>
  <c r="AF135" i="182"/>
  <c r="K179" i="194" s="1"/>
  <c r="AB135" i="182"/>
  <c r="AF133" i="182"/>
  <c r="AB133" i="182"/>
  <c r="G164" i="194" s="1"/>
  <c r="AC129" i="182"/>
  <c r="H149" i="194" s="1"/>
  <c r="H151" i="194" s="1"/>
  <c r="H142" i="194" s="1"/>
  <c r="AD129" i="182"/>
  <c r="I149" i="194" s="1"/>
  <c r="I151" i="194" s="1"/>
  <c r="I142" i="194" s="1"/>
  <c r="AE129" i="182"/>
  <c r="AF129" i="182"/>
  <c r="AB129" i="182"/>
  <c r="AC122" i="182"/>
  <c r="H137" i="194" s="1"/>
  <c r="H128" i="194" s="1"/>
  <c r="AD122" i="182"/>
  <c r="I137" i="194" s="1"/>
  <c r="I128" i="194" s="1"/>
  <c r="AE122" i="182"/>
  <c r="AF122" i="182"/>
  <c r="K137" i="194" s="1"/>
  <c r="K128" i="194" s="1"/>
  <c r="AB122" i="182"/>
  <c r="G137" i="194" s="1"/>
  <c r="G128" i="194" s="1"/>
  <c r="AC118" i="182"/>
  <c r="H119" i="194" s="1"/>
  <c r="AD118" i="182"/>
  <c r="I119" i="194" s="1"/>
  <c r="AF118" i="182"/>
  <c r="AB118" i="182"/>
  <c r="AC117" i="182"/>
  <c r="H118" i="194" s="1"/>
  <c r="AD117" i="182"/>
  <c r="I118" i="194" s="1"/>
  <c r="AF117" i="182"/>
  <c r="AB117" i="182"/>
  <c r="G118" i="194" s="1"/>
  <c r="AC35" i="182"/>
  <c r="I10" i="204" s="1"/>
  <c r="I65" i="183" s="1"/>
  <c r="AD35" i="182"/>
  <c r="J10" i="204" s="1"/>
  <c r="J65" i="183" s="1"/>
  <c r="AE35" i="182"/>
  <c r="K10" i="204" s="1"/>
  <c r="K65" i="183" s="1"/>
  <c r="AF35" i="182"/>
  <c r="AB35" i="182"/>
  <c r="AC34" i="182"/>
  <c r="AD34" i="182"/>
  <c r="J9" i="204" s="1"/>
  <c r="J64" i="183" s="1"/>
  <c r="AE34" i="182"/>
  <c r="K9" i="204" s="1"/>
  <c r="K64" i="183" s="1"/>
  <c r="AF34" i="182"/>
  <c r="L9" i="204" s="1"/>
  <c r="L64" i="183" s="1"/>
  <c r="H248" i="194"/>
  <c r="I248" i="194"/>
  <c r="J248" i="194"/>
  <c r="K248" i="194"/>
  <c r="H249" i="194"/>
  <c r="I249" i="194"/>
  <c r="K249" i="194"/>
  <c r="H251" i="194"/>
  <c r="I251" i="194"/>
  <c r="G249" i="194"/>
  <c r="G251" i="194"/>
  <c r="G248" i="194"/>
  <c r="A2" i="210"/>
  <c r="A1" i="210"/>
  <c r="A2" i="209"/>
  <c r="A1" i="209"/>
  <c r="AC52" i="182"/>
  <c r="AD52" i="182"/>
  <c r="AE52" i="182"/>
  <c r="AF52" i="182"/>
  <c r="L9" i="205" s="1"/>
  <c r="L32" i="184" s="1"/>
  <c r="H33" i="184"/>
  <c r="AB52" i="182"/>
  <c r="H9" i="205" s="1"/>
  <c r="H32" i="184" s="1"/>
  <c r="H66" i="183"/>
  <c r="I66" i="183"/>
  <c r="J66" i="183"/>
  <c r="K66" i="183"/>
  <c r="L66" i="183"/>
  <c r="AB37" i="182"/>
  <c r="H12" i="204" s="1"/>
  <c r="H67" i="183" s="1"/>
  <c r="AC37" i="182"/>
  <c r="I12" i="204" s="1"/>
  <c r="I67" i="183" s="1"/>
  <c r="AD37" i="182"/>
  <c r="J12" i="204" s="1"/>
  <c r="J67" i="183" s="1"/>
  <c r="AE37" i="182"/>
  <c r="K12" i="204" s="1"/>
  <c r="K67" i="183" s="1"/>
  <c r="AF37" i="182"/>
  <c r="L12" i="204" s="1"/>
  <c r="L67" i="183" s="1"/>
  <c r="AB38" i="182"/>
  <c r="H13" i="204" s="1"/>
  <c r="H68" i="183" s="1"/>
  <c r="AC38" i="182"/>
  <c r="I13" i="204" s="1"/>
  <c r="I68" i="183" s="1"/>
  <c r="AD38" i="182"/>
  <c r="J13" i="204" s="1"/>
  <c r="J68" i="183" s="1"/>
  <c r="AE38" i="182"/>
  <c r="K13" i="204" s="1"/>
  <c r="K68" i="183" s="1"/>
  <c r="AF38" i="182"/>
  <c r="L13" i="204" s="1"/>
  <c r="L68" i="183" s="1"/>
  <c r="H71" i="183"/>
  <c r="I71" i="183"/>
  <c r="J71" i="183"/>
  <c r="K71" i="183"/>
  <c r="L71" i="183"/>
  <c r="AB34" i="182"/>
  <c r="H9" i="204" s="1"/>
  <c r="H64" i="183" s="1"/>
  <c r="AI28" i="75"/>
  <c r="AH28" i="75"/>
  <c r="AH119" i="212" s="1"/>
  <c r="AG28" i="75"/>
  <c r="AG119" i="212" s="1"/>
  <c r="AF28" i="75"/>
  <c r="AF119" i="212" s="1"/>
  <c r="AE28" i="75"/>
  <c r="AE119" i="212" s="1"/>
  <c r="AE16" i="75"/>
  <c r="AE112" i="212" s="1"/>
  <c r="AF16" i="75"/>
  <c r="AF112" i="212" s="1"/>
  <c r="AG16" i="75"/>
  <c r="AG112" i="212" s="1"/>
  <c r="AH16" i="75"/>
  <c r="AH112" i="212" s="1"/>
  <c r="AI16" i="75"/>
  <c r="AF15" i="75"/>
  <c r="AG15" i="75"/>
  <c r="AH15" i="75"/>
  <c r="AI15" i="75"/>
  <c r="AE94" i="65"/>
  <c r="AF94" i="65"/>
  <c r="AG94" i="65"/>
  <c r="AH94" i="65"/>
  <c r="AI94" i="65"/>
  <c r="AE95" i="65"/>
  <c r="AF95" i="65"/>
  <c r="AG95" i="65"/>
  <c r="AH95" i="65"/>
  <c r="AI95" i="65"/>
  <c r="AE13" i="63"/>
  <c r="AE14" i="63"/>
  <c r="AE15" i="63"/>
  <c r="AE16" i="63"/>
  <c r="AE17" i="63"/>
  <c r="AE18" i="63"/>
  <c r="AE19" i="63"/>
  <c r="AE57" i="65"/>
  <c r="AE59" i="65"/>
  <c r="AE58" i="65"/>
  <c r="AE72" i="208"/>
  <c r="AF13" i="72"/>
  <c r="AG13" i="72"/>
  <c r="AH13" i="72"/>
  <c r="AI13" i="72"/>
  <c r="AF14" i="72"/>
  <c r="AG14" i="72"/>
  <c r="AH14" i="72"/>
  <c r="AI14" i="72"/>
  <c r="AF15" i="72"/>
  <c r="AG15" i="72"/>
  <c r="AH15" i="72"/>
  <c r="AI15" i="72"/>
  <c r="AF16" i="72"/>
  <c r="AG16" i="72"/>
  <c r="AH16" i="72"/>
  <c r="AI16" i="72"/>
  <c r="AF17" i="72"/>
  <c r="AG17" i="72"/>
  <c r="AH17" i="72"/>
  <c r="AI17" i="72"/>
  <c r="AF18" i="72"/>
  <c r="AG18" i="72"/>
  <c r="AH18" i="72"/>
  <c r="AI18" i="72"/>
  <c r="AF19" i="72"/>
  <c r="AG19" i="72"/>
  <c r="AH19" i="72"/>
  <c r="AI19" i="72"/>
  <c r="AE14" i="72"/>
  <c r="AE15" i="72"/>
  <c r="AE16" i="72"/>
  <c r="AE17" i="72"/>
  <c r="AE18" i="72"/>
  <c r="AE19" i="72"/>
  <c r="AE13" i="72"/>
  <c r="AF13" i="63"/>
  <c r="AG13" i="63"/>
  <c r="AH13" i="63"/>
  <c r="AI13" i="63"/>
  <c r="AF14" i="63"/>
  <c r="AG14" i="63"/>
  <c r="AH14" i="63"/>
  <c r="AI14" i="63"/>
  <c r="AF15" i="63"/>
  <c r="AG15" i="63"/>
  <c r="AH15" i="63"/>
  <c r="AI15" i="63"/>
  <c r="AF16" i="63"/>
  <c r="AG16" i="63"/>
  <c r="AH16" i="63"/>
  <c r="AI16" i="63"/>
  <c r="AF17" i="63"/>
  <c r="AG17" i="63"/>
  <c r="AH17" i="63"/>
  <c r="AI17" i="63"/>
  <c r="AF18" i="63"/>
  <c r="AG18" i="63"/>
  <c r="AH18" i="63"/>
  <c r="AI18" i="63"/>
  <c r="AF19" i="63"/>
  <c r="AG19" i="63"/>
  <c r="AH19" i="63"/>
  <c r="AI19" i="63"/>
  <c r="AC94" i="182"/>
  <c r="H41" i="194" s="1"/>
  <c r="AC99" i="182"/>
  <c r="H51" i="194" s="1"/>
  <c r="AC98" i="182"/>
  <c r="H50" i="194" s="1"/>
  <c r="J12" i="150"/>
  <c r="J13" i="150"/>
  <c r="J14" i="150"/>
  <c r="J15" i="150"/>
  <c r="J16" i="150"/>
  <c r="J17" i="150"/>
  <c r="J18" i="150"/>
  <c r="J19" i="150"/>
  <c r="J20" i="150"/>
  <c r="J21" i="150"/>
  <c r="J22" i="150"/>
  <c r="J11" i="150"/>
  <c r="J8" i="150"/>
  <c r="AC108" i="182"/>
  <c r="H86" i="194" s="1"/>
  <c r="I42" i="184" s="1"/>
  <c r="L12" i="147"/>
  <c r="M12" i="147" s="1"/>
  <c r="H44" i="176"/>
  <c r="H38" i="176"/>
  <c r="H39" i="176"/>
  <c r="H40" i="176"/>
  <c r="H41" i="176"/>
  <c r="H42" i="176"/>
  <c r="O39" i="176"/>
  <c r="O40" i="176"/>
  <c r="O41" i="176"/>
  <c r="V39" i="176"/>
  <c r="V40" i="176"/>
  <c r="V41" i="176"/>
  <c r="AC39" i="176"/>
  <c r="AC40" i="176"/>
  <c r="AC41" i="176"/>
  <c r="AJ39" i="176"/>
  <c r="AJ46" i="176" s="1"/>
  <c r="AJ40" i="176"/>
  <c r="AJ41" i="176"/>
  <c r="AF70" i="208"/>
  <c r="AG70" i="208"/>
  <c r="AH70" i="208"/>
  <c r="AI70" i="208"/>
  <c r="AF71" i="208"/>
  <c r="AG71" i="208"/>
  <c r="AH71" i="208"/>
  <c r="AI71" i="208"/>
  <c r="AF72" i="208"/>
  <c r="AG72" i="208"/>
  <c r="AH72" i="208"/>
  <c r="AI72" i="208"/>
  <c r="AE71" i="208"/>
  <c r="A2" i="208"/>
  <c r="A1" i="208"/>
  <c r="AF37" i="207"/>
  <c r="AF38" i="207"/>
  <c r="AG38" i="207"/>
  <c r="AH38" i="207"/>
  <c r="AI38" i="207"/>
  <c r="AE38" i="207"/>
  <c r="AG37" i="207"/>
  <c r="AH37" i="207"/>
  <c r="AH39" i="207" s="1"/>
  <c r="AI37" i="207"/>
  <c r="AI39" i="207"/>
  <c r="AE37" i="207"/>
  <c r="A2" i="207"/>
  <c r="A1" i="207"/>
  <c r="N66" i="157"/>
  <c r="N74" i="157"/>
  <c r="N82" i="157"/>
  <c r="N89" i="157"/>
  <c r="N90" i="157"/>
  <c r="N97" i="157"/>
  <c r="N98" i="157"/>
  <c r="N105" i="157"/>
  <c r="N106" i="157"/>
  <c r="N54" i="157"/>
  <c r="N104" i="157" s="1"/>
  <c r="N55" i="157"/>
  <c r="N56" i="157"/>
  <c r="N57" i="157"/>
  <c r="N58" i="157"/>
  <c r="N108" i="157" s="1"/>
  <c r="N59" i="157"/>
  <c r="N109" i="157" s="1"/>
  <c r="N48" i="157"/>
  <c r="N49" i="157"/>
  <c r="N50" i="157"/>
  <c r="N51" i="157"/>
  <c r="N52" i="157"/>
  <c r="N53" i="157"/>
  <c r="N103" i="157" s="1"/>
  <c r="N39" i="157"/>
  <c r="N40" i="157"/>
  <c r="N41" i="157"/>
  <c r="N42" i="157"/>
  <c r="N43" i="157"/>
  <c r="N44" i="157"/>
  <c r="N45" i="157"/>
  <c r="N95" i="157" s="1"/>
  <c r="N46" i="157"/>
  <c r="N96" i="157" s="1"/>
  <c r="N47" i="157"/>
  <c r="N38" i="157"/>
  <c r="N88" i="157" s="1"/>
  <c r="N34" i="157"/>
  <c r="N35" i="157"/>
  <c r="N36" i="157"/>
  <c r="N37" i="157"/>
  <c r="N14" i="157"/>
  <c r="N15" i="157"/>
  <c r="N16" i="157"/>
  <c r="N17" i="157"/>
  <c r="N18" i="157"/>
  <c r="N19" i="157"/>
  <c r="N20" i="157"/>
  <c r="N21" i="157"/>
  <c r="N22" i="157"/>
  <c r="N72" i="157" s="1"/>
  <c r="N23" i="157"/>
  <c r="N24" i="157"/>
  <c r="N25" i="157"/>
  <c r="N26" i="157"/>
  <c r="N27" i="157"/>
  <c r="N28" i="157"/>
  <c r="N29" i="157"/>
  <c r="N30" i="157"/>
  <c r="N80" i="157" s="1"/>
  <c r="N31" i="157"/>
  <c r="N81" i="157" s="1"/>
  <c r="N32" i="157"/>
  <c r="N33" i="157"/>
  <c r="N13" i="157"/>
  <c r="N63" i="157" s="1"/>
  <c r="AJ37" i="180"/>
  <c r="AJ21" i="180"/>
  <c r="AJ124" i="178"/>
  <c r="AK124" i="178"/>
  <c r="AL124" i="178"/>
  <c r="AM124" i="178"/>
  <c r="M57" i="202"/>
  <c r="L57" i="202"/>
  <c r="K57" i="202"/>
  <c r="J57" i="202"/>
  <c r="I57" i="202"/>
  <c r="K81" i="202"/>
  <c r="H29" i="183"/>
  <c r="C10" i="13"/>
  <c r="C9" i="13"/>
  <c r="L42" i="204"/>
  <c r="I42" i="204"/>
  <c r="J42" i="204"/>
  <c r="K42" i="204"/>
  <c r="H42" i="204"/>
  <c r="I41" i="204"/>
  <c r="J41" i="204"/>
  <c r="J43" i="204" s="1"/>
  <c r="J26" i="204" s="1"/>
  <c r="K41" i="204"/>
  <c r="K43" i="204" s="1"/>
  <c r="K26" i="204" s="1"/>
  <c r="L41" i="204"/>
  <c r="L43" i="204" s="1"/>
  <c r="L26" i="204" s="1"/>
  <c r="H41" i="204"/>
  <c r="H43" i="204" s="1"/>
  <c r="H26" i="204" s="1"/>
  <c r="I34" i="204"/>
  <c r="J34" i="204"/>
  <c r="K34" i="204"/>
  <c r="L34" i="204"/>
  <c r="H34" i="204"/>
  <c r="I33" i="204"/>
  <c r="I35" i="204" s="1"/>
  <c r="I25" i="204" s="1"/>
  <c r="J33" i="204"/>
  <c r="K33" i="204"/>
  <c r="K35" i="204" s="1"/>
  <c r="K25" i="204" s="1"/>
  <c r="L33" i="204"/>
  <c r="L35" i="204" s="1"/>
  <c r="L25" i="204" s="1"/>
  <c r="H33" i="204"/>
  <c r="H35" i="204" s="1"/>
  <c r="H25" i="204" s="1"/>
  <c r="J137" i="194"/>
  <c r="J128" i="194" s="1"/>
  <c r="L13" i="147"/>
  <c r="M13" i="147" s="1"/>
  <c r="L14" i="147"/>
  <c r="M14" i="147" s="1"/>
  <c r="L15" i="147"/>
  <c r="M15" i="147" s="1"/>
  <c r="L16" i="147"/>
  <c r="M16" i="147" s="1"/>
  <c r="L17" i="147"/>
  <c r="M17" i="147" s="1"/>
  <c r="C12" i="147" s="1"/>
  <c r="L18" i="147"/>
  <c r="M18" i="147" s="1"/>
  <c r="L19" i="147"/>
  <c r="M19" i="147" s="1"/>
  <c r="L20" i="147"/>
  <c r="M20" i="147" s="1"/>
  <c r="L21" i="147"/>
  <c r="M21" i="147" s="1"/>
  <c r="L22" i="147"/>
  <c r="M22" i="147" s="1"/>
  <c r="L23" i="147"/>
  <c r="M23" i="147" s="1"/>
  <c r="L24" i="147"/>
  <c r="M24" i="147" s="1"/>
  <c r="L25" i="147"/>
  <c r="M25" i="147" s="1"/>
  <c r="L26" i="147"/>
  <c r="M26" i="147" s="1"/>
  <c r="L27" i="147"/>
  <c r="M27" i="147" s="1"/>
  <c r="L28" i="147"/>
  <c r="M28" i="147" s="1"/>
  <c r="L29" i="147"/>
  <c r="M29" i="147" s="1"/>
  <c r="L30" i="147"/>
  <c r="M30" i="147" s="1"/>
  <c r="L31" i="147"/>
  <c r="M31" i="147" s="1"/>
  <c r="L32" i="147"/>
  <c r="M32" i="147" s="1"/>
  <c r="L33" i="147"/>
  <c r="M33" i="147" s="1"/>
  <c r="L34" i="147"/>
  <c r="M34" i="147" s="1"/>
  <c r="L35" i="147"/>
  <c r="M35" i="147" s="1"/>
  <c r="L36" i="147"/>
  <c r="M36" i="147" s="1"/>
  <c r="L37" i="147"/>
  <c r="M37" i="147" s="1"/>
  <c r="L38" i="147"/>
  <c r="M38" i="147" s="1"/>
  <c r="L39" i="147"/>
  <c r="M39" i="147" s="1"/>
  <c r="L40" i="147"/>
  <c r="M40" i="147" s="1"/>
  <c r="L41" i="147"/>
  <c r="M41" i="147" s="1"/>
  <c r="L42" i="147"/>
  <c r="L43" i="147"/>
  <c r="M43" i="147" s="1"/>
  <c r="L44" i="147"/>
  <c r="M44" i="147" s="1"/>
  <c r="L45" i="147"/>
  <c r="M45" i="147" s="1"/>
  <c r="L46" i="147"/>
  <c r="M46" i="147" s="1"/>
  <c r="L47" i="147"/>
  <c r="M47" i="147" s="1"/>
  <c r="L48" i="147"/>
  <c r="M48" i="147" s="1"/>
  <c r="L49" i="147"/>
  <c r="M49" i="147" s="1"/>
  <c r="L50" i="147"/>
  <c r="M50" i="147" s="1"/>
  <c r="L51" i="147"/>
  <c r="M51" i="147" s="1"/>
  <c r="L52" i="147"/>
  <c r="M52" i="147" s="1"/>
  <c r="L53" i="147"/>
  <c r="M53" i="147" s="1"/>
  <c r="L54" i="147"/>
  <c r="M54" i="147" s="1"/>
  <c r="L55" i="147"/>
  <c r="M55" i="147" s="1"/>
  <c r="L56" i="147"/>
  <c r="M56" i="147" s="1"/>
  <c r="L57" i="147"/>
  <c r="M57" i="147" s="1"/>
  <c r="L58" i="147"/>
  <c r="M58" i="147" s="1"/>
  <c r="L59" i="147"/>
  <c r="M59" i="147" s="1"/>
  <c r="L60" i="147"/>
  <c r="M60" i="147" s="1"/>
  <c r="L61" i="147"/>
  <c r="M61" i="147" s="1"/>
  <c r="L62" i="147"/>
  <c r="M62" i="147" s="1"/>
  <c r="L63" i="147"/>
  <c r="M63" i="147" s="1"/>
  <c r="L64" i="147"/>
  <c r="M64" i="147" s="1"/>
  <c r="L65" i="147"/>
  <c r="M65" i="147" s="1"/>
  <c r="L66" i="147"/>
  <c r="M66" i="147" s="1"/>
  <c r="L67" i="147"/>
  <c r="M67" i="147" s="1"/>
  <c r="L68" i="147"/>
  <c r="M68" i="147" s="1"/>
  <c r="L69" i="147"/>
  <c r="M69" i="147" s="1"/>
  <c r="L70" i="147"/>
  <c r="M70" i="147" s="1"/>
  <c r="L71" i="147"/>
  <c r="M71" i="147" s="1"/>
  <c r="L72" i="147"/>
  <c r="M72" i="147" s="1"/>
  <c r="L73" i="147"/>
  <c r="L74" i="147"/>
  <c r="M74" i="147" s="1"/>
  <c r="L75" i="147"/>
  <c r="M75" i="147" s="1"/>
  <c r="L76" i="147"/>
  <c r="M76" i="147" s="1"/>
  <c r="L77" i="147"/>
  <c r="M77" i="147" s="1"/>
  <c r="L78" i="147"/>
  <c r="M78" i="147" s="1"/>
  <c r="L79" i="147"/>
  <c r="M79" i="147" s="1"/>
  <c r="L80" i="147"/>
  <c r="M80" i="147" s="1"/>
  <c r="L81" i="147"/>
  <c r="M81" i="147" s="1"/>
  <c r="L82" i="147"/>
  <c r="M82" i="147" s="1"/>
  <c r="L83" i="147"/>
  <c r="M83" i="147" s="1"/>
  <c r="L84" i="147"/>
  <c r="M84" i="147" s="1"/>
  <c r="L85" i="147"/>
  <c r="M85" i="147" s="1"/>
  <c r="L86" i="147"/>
  <c r="M86" i="147" s="1"/>
  <c r="L87" i="147"/>
  <c r="M87" i="147" s="1"/>
  <c r="L88" i="147"/>
  <c r="M88" i="147" s="1"/>
  <c r="L89" i="147"/>
  <c r="M89" i="147" s="1"/>
  <c r="L90" i="147"/>
  <c r="M90" i="147" s="1"/>
  <c r="L91" i="147"/>
  <c r="M91" i="147" s="1"/>
  <c r="L92" i="147"/>
  <c r="M92" i="147" s="1"/>
  <c r="L93" i="147"/>
  <c r="M93" i="147" s="1"/>
  <c r="L94" i="147"/>
  <c r="M94" i="147" s="1"/>
  <c r="L95" i="147"/>
  <c r="M95" i="147" s="1"/>
  <c r="L96" i="147"/>
  <c r="M96" i="147" s="1"/>
  <c r="L97" i="147"/>
  <c r="M97" i="147" s="1"/>
  <c r="L98" i="147"/>
  <c r="M98" i="147" s="1"/>
  <c r="L99" i="147"/>
  <c r="M99" i="147" s="1"/>
  <c r="L100" i="147"/>
  <c r="M100" i="147" s="1"/>
  <c r="L101" i="147"/>
  <c r="M101" i="147" s="1"/>
  <c r="L102" i="147"/>
  <c r="M102" i="147" s="1"/>
  <c r="L103" i="147"/>
  <c r="M103" i="147" s="1"/>
  <c r="L104" i="147"/>
  <c r="M104" i="147" s="1"/>
  <c r="L105" i="147"/>
  <c r="M105" i="147" s="1"/>
  <c r="C15" i="147" s="1"/>
  <c r="L106" i="147"/>
  <c r="M106" i="147" s="1"/>
  <c r="L107" i="147"/>
  <c r="M107" i="147" s="1"/>
  <c r="L108" i="147"/>
  <c r="M108" i="147" s="1"/>
  <c r="L109" i="147"/>
  <c r="M109" i="147" s="1"/>
  <c r="L110" i="147"/>
  <c r="M110" i="147" s="1"/>
  <c r="L111" i="147"/>
  <c r="M111" i="147" s="1"/>
  <c r="L112" i="147"/>
  <c r="M112" i="147" s="1"/>
  <c r="L113" i="147"/>
  <c r="M113" i="147" s="1"/>
  <c r="L114" i="147"/>
  <c r="M114" i="147" s="1"/>
  <c r="L115" i="147"/>
  <c r="M115" i="147" s="1"/>
  <c r="L116" i="147"/>
  <c r="M116" i="147" s="1"/>
  <c r="L117" i="147"/>
  <c r="M117" i="147" s="1"/>
  <c r="L118" i="147"/>
  <c r="M118" i="147" s="1"/>
  <c r="L119" i="147"/>
  <c r="M119" i="147" s="1"/>
  <c r="L120" i="147"/>
  <c r="M120" i="147" s="1"/>
  <c r="L121" i="147"/>
  <c r="M121" i="147" s="1"/>
  <c r="L122" i="147"/>
  <c r="M122" i="147" s="1"/>
  <c r="L123" i="147"/>
  <c r="M123" i="147" s="1"/>
  <c r="L124" i="147"/>
  <c r="M124" i="147" s="1"/>
  <c r="L125" i="147"/>
  <c r="M125" i="147" s="1"/>
  <c r="L126" i="147"/>
  <c r="M126" i="147" s="1"/>
  <c r="L127" i="147"/>
  <c r="M127" i="147" s="1"/>
  <c r="L128" i="147"/>
  <c r="M128" i="147" s="1"/>
  <c r="L129" i="147"/>
  <c r="M129" i="147" s="1"/>
  <c r="L130" i="147"/>
  <c r="M130" i="147" s="1"/>
  <c r="L131" i="147"/>
  <c r="M131" i="147" s="1"/>
  <c r="L132" i="147"/>
  <c r="M132" i="147" s="1"/>
  <c r="L133" i="147"/>
  <c r="M133" i="147" s="1"/>
  <c r="L134" i="147"/>
  <c r="L135" i="147"/>
  <c r="M135" i="147" s="1"/>
  <c r="L136" i="147"/>
  <c r="M136" i="147" s="1"/>
  <c r="L137" i="147"/>
  <c r="M137" i="147" s="1"/>
  <c r="L138" i="147"/>
  <c r="M138" i="147" s="1"/>
  <c r="L139" i="147"/>
  <c r="M139" i="147" s="1"/>
  <c r="L140" i="147"/>
  <c r="M140" i="147" s="1"/>
  <c r="L141" i="147"/>
  <c r="M141" i="147" s="1"/>
  <c r="L142" i="147"/>
  <c r="M142" i="147" s="1"/>
  <c r="L143" i="147"/>
  <c r="M143" i="147" s="1"/>
  <c r="L144" i="147"/>
  <c r="M144" i="147" s="1"/>
  <c r="L145" i="147"/>
  <c r="M145" i="147" s="1"/>
  <c r="L146" i="147"/>
  <c r="M146" i="147" s="1"/>
  <c r="L147" i="147"/>
  <c r="M147" i="147" s="1"/>
  <c r="L148" i="147"/>
  <c r="M148" i="147" s="1"/>
  <c r="L149" i="147"/>
  <c r="M149" i="147" s="1"/>
  <c r="L150" i="147"/>
  <c r="M150" i="147" s="1"/>
  <c r="L151" i="147"/>
  <c r="M151" i="147" s="1"/>
  <c r="L152" i="147"/>
  <c r="M152" i="147" s="1"/>
  <c r="L153" i="147"/>
  <c r="M153" i="147" s="1"/>
  <c r="L154" i="147"/>
  <c r="M154" i="147" s="1"/>
  <c r="L155" i="147"/>
  <c r="M155" i="147" s="1"/>
  <c r="L156" i="147"/>
  <c r="M156" i="147" s="1"/>
  <c r="L157" i="147"/>
  <c r="M157" i="147" s="1"/>
  <c r="L158" i="147"/>
  <c r="M158" i="147" s="1"/>
  <c r="L159" i="147"/>
  <c r="M159" i="147" s="1"/>
  <c r="L160" i="147"/>
  <c r="M160" i="147" s="1"/>
  <c r="L161" i="147"/>
  <c r="M161" i="147" s="1"/>
  <c r="L162" i="147"/>
  <c r="M162" i="147" s="1"/>
  <c r="L163" i="147"/>
  <c r="M163" i="147" s="1"/>
  <c r="L164" i="147"/>
  <c r="M164" i="147" s="1"/>
  <c r="L165" i="147"/>
  <c r="M165" i="147" s="1"/>
  <c r="C17" i="147" s="1"/>
  <c r="L166" i="147"/>
  <c r="M166" i="147" s="1"/>
  <c r="L167" i="147"/>
  <c r="M167" i="147" s="1"/>
  <c r="L168" i="147"/>
  <c r="M168" i="147" s="1"/>
  <c r="L169" i="147"/>
  <c r="M169" i="147" s="1"/>
  <c r="L170" i="147"/>
  <c r="M170" i="147" s="1"/>
  <c r="L171" i="147"/>
  <c r="M171" i="147" s="1"/>
  <c r="L172" i="147"/>
  <c r="M172" i="147" s="1"/>
  <c r="L173" i="147"/>
  <c r="M173" i="147" s="1"/>
  <c r="L174" i="147"/>
  <c r="M174" i="147" s="1"/>
  <c r="L175" i="147"/>
  <c r="M175" i="147" s="1"/>
  <c r="L176" i="147"/>
  <c r="M176" i="147" s="1"/>
  <c r="L177" i="147"/>
  <c r="M177" i="147" s="1"/>
  <c r="L178" i="147"/>
  <c r="M178" i="147" s="1"/>
  <c r="L179" i="147"/>
  <c r="M179" i="147" s="1"/>
  <c r="L180" i="147"/>
  <c r="M180" i="147" s="1"/>
  <c r="L181" i="147"/>
  <c r="M181" i="147" s="1"/>
  <c r="L182" i="147"/>
  <c r="M182" i="147" s="1"/>
  <c r="L183" i="147"/>
  <c r="M183" i="147" s="1"/>
  <c r="L184" i="147"/>
  <c r="M184" i="147" s="1"/>
  <c r="L185" i="147"/>
  <c r="M185" i="147" s="1"/>
  <c r="L186" i="147"/>
  <c r="M186" i="147" s="1"/>
  <c r="L187" i="147"/>
  <c r="M187" i="147" s="1"/>
  <c r="L188" i="147"/>
  <c r="M188" i="147" s="1"/>
  <c r="L189" i="147"/>
  <c r="M189" i="147" s="1"/>
  <c r="L190" i="147"/>
  <c r="M190" i="147" s="1"/>
  <c r="L191" i="147"/>
  <c r="M191" i="147" s="1"/>
  <c r="L192" i="147"/>
  <c r="M192" i="147" s="1"/>
  <c r="L193" i="147"/>
  <c r="M193" i="147" s="1"/>
  <c r="L194" i="147"/>
  <c r="M194" i="147" s="1"/>
  <c r="L195" i="147"/>
  <c r="M195" i="147" s="1"/>
  <c r="L196" i="147"/>
  <c r="M196" i="147" s="1"/>
  <c r="L197" i="147"/>
  <c r="M197" i="147" s="1"/>
  <c r="L198" i="147"/>
  <c r="M198" i="147" s="1"/>
  <c r="L199" i="147"/>
  <c r="M199" i="147" s="1"/>
  <c r="L200" i="147"/>
  <c r="M200" i="147" s="1"/>
  <c r="C18" i="147" s="1"/>
  <c r="L201" i="147"/>
  <c r="M201" i="147" s="1"/>
  <c r="L202" i="147"/>
  <c r="M202" i="147" s="1"/>
  <c r="L203" i="147"/>
  <c r="M203" i="147" s="1"/>
  <c r="L204" i="147"/>
  <c r="M204" i="147" s="1"/>
  <c r="L205" i="147"/>
  <c r="M205" i="147" s="1"/>
  <c r="L206" i="147"/>
  <c r="M206" i="147" s="1"/>
  <c r="L207" i="147"/>
  <c r="M207" i="147" s="1"/>
  <c r="L208" i="147"/>
  <c r="M208" i="147" s="1"/>
  <c r="L209" i="147"/>
  <c r="M209" i="147" s="1"/>
  <c r="L210" i="147"/>
  <c r="M210" i="147" s="1"/>
  <c r="L211" i="147"/>
  <c r="M211" i="147" s="1"/>
  <c r="L212" i="147"/>
  <c r="M212" i="147" s="1"/>
  <c r="L213" i="147"/>
  <c r="M213" i="147" s="1"/>
  <c r="L214" i="147"/>
  <c r="M214" i="147" s="1"/>
  <c r="L215" i="147"/>
  <c r="M215" i="147" s="1"/>
  <c r="L216" i="147"/>
  <c r="M216" i="147" s="1"/>
  <c r="L217" i="147"/>
  <c r="M217" i="147" s="1"/>
  <c r="L218" i="147"/>
  <c r="M218" i="147" s="1"/>
  <c r="L219" i="147"/>
  <c r="M219" i="147" s="1"/>
  <c r="L220" i="147"/>
  <c r="M220" i="147" s="1"/>
  <c r="L221" i="147"/>
  <c r="M221" i="147" s="1"/>
  <c r="L222" i="147"/>
  <c r="M222" i="147" s="1"/>
  <c r="L223" i="147"/>
  <c r="M223" i="147" s="1"/>
  <c r="L224" i="147"/>
  <c r="M224" i="147" s="1"/>
  <c r="L225" i="147"/>
  <c r="M225" i="147" s="1"/>
  <c r="L226" i="147"/>
  <c r="M226" i="147" s="1"/>
  <c r="C19" i="147" s="1"/>
  <c r="L227" i="147"/>
  <c r="M227" i="147" s="1"/>
  <c r="L228" i="147"/>
  <c r="M228" i="147" s="1"/>
  <c r="L229" i="147"/>
  <c r="M229" i="147" s="1"/>
  <c r="L230" i="147"/>
  <c r="M230" i="147" s="1"/>
  <c r="L231" i="147"/>
  <c r="M231" i="147" s="1"/>
  <c r="L232" i="147"/>
  <c r="M232" i="147" s="1"/>
  <c r="L233" i="147"/>
  <c r="M233" i="147" s="1"/>
  <c r="L234" i="147"/>
  <c r="M234" i="147" s="1"/>
  <c r="L235" i="147"/>
  <c r="M235" i="147" s="1"/>
  <c r="L236" i="147"/>
  <c r="M236" i="147" s="1"/>
  <c r="L237" i="147"/>
  <c r="M237" i="147" s="1"/>
  <c r="L238" i="147"/>
  <c r="M238" i="147" s="1"/>
  <c r="L239" i="147"/>
  <c r="M239" i="147" s="1"/>
  <c r="L240" i="147"/>
  <c r="M240" i="147" s="1"/>
  <c r="L241" i="147"/>
  <c r="M241" i="147" s="1"/>
  <c r="L242" i="147"/>
  <c r="M242" i="147" s="1"/>
  <c r="L243" i="147"/>
  <c r="M243" i="147" s="1"/>
  <c r="L244" i="147"/>
  <c r="M244" i="147" s="1"/>
  <c r="L245" i="147"/>
  <c r="M245" i="147" s="1"/>
  <c r="L246" i="147"/>
  <c r="M246" i="147" s="1"/>
  <c r="L247" i="147"/>
  <c r="M247" i="147" s="1"/>
  <c r="L248" i="147"/>
  <c r="M248" i="147" s="1"/>
  <c r="L249" i="147"/>
  <c r="M249" i="147" s="1"/>
  <c r="L250" i="147"/>
  <c r="M250" i="147" s="1"/>
  <c r="L251" i="147"/>
  <c r="M251" i="147" s="1"/>
  <c r="L252" i="147"/>
  <c r="M252" i="147" s="1"/>
  <c r="L253" i="147"/>
  <c r="M253" i="147" s="1"/>
  <c r="L254" i="147"/>
  <c r="M254" i="147" s="1"/>
  <c r="L255" i="147"/>
  <c r="M255" i="147" s="1"/>
  <c r="L256" i="147"/>
  <c r="M256" i="147" s="1"/>
  <c r="L257" i="147"/>
  <c r="M257" i="147" s="1"/>
  <c r="L258" i="147"/>
  <c r="M258" i="147" s="1"/>
  <c r="L259" i="147"/>
  <c r="M259" i="147" s="1"/>
  <c r="L260" i="147"/>
  <c r="M260" i="147" s="1"/>
  <c r="L261" i="147"/>
  <c r="M261" i="147" s="1"/>
  <c r="L262" i="147"/>
  <c r="M262" i="147" s="1"/>
  <c r="L263" i="147"/>
  <c r="M263" i="147" s="1"/>
  <c r="L264" i="147"/>
  <c r="M264" i="147" s="1"/>
  <c r="L265" i="147"/>
  <c r="M265" i="147" s="1"/>
  <c r="L266" i="147"/>
  <c r="M266" i="147" s="1"/>
  <c r="L267" i="147"/>
  <c r="M267" i="147" s="1"/>
  <c r="L268" i="147"/>
  <c r="M268" i="147" s="1"/>
  <c r="L269" i="147"/>
  <c r="M269" i="147" s="1"/>
  <c r="L270" i="147"/>
  <c r="M270" i="147" s="1"/>
  <c r="L271" i="147"/>
  <c r="M271" i="147" s="1"/>
  <c r="L272" i="147"/>
  <c r="M272" i="147" s="1"/>
  <c r="L273" i="147"/>
  <c r="M273" i="147" s="1"/>
  <c r="L274" i="147"/>
  <c r="M274" i="147" s="1"/>
  <c r="L275" i="147"/>
  <c r="M275" i="147" s="1"/>
  <c r="L276" i="147"/>
  <c r="M276" i="147" s="1"/>
  <c r="L277" i="147"/>
  <c r="M277" i="147" s="1"/>
  <c r="L278" i="147"/>
  <c r="M278" i="147" s="1"/>
  <c r="L279" i="147"/>
  <c r="M279" i="147" s="1"/>
  <c r="L280" i="147"/>
  <c r="M280" i="147" s="1"/>
  <c r="L281" i="147"/>
  <c r="M281" i="147" s="1"/>
  <c r="L282" i="147"/>
  <c r="M282" i="147" s="1"/>
  <c r="L283" i="147"/>
  <c r="M283" i="147" s="1"/>
  <c r="L284" i="147"/>
  <c r="M284" i="147" s="1"/>
  <c r="L285" i="147"/>
  <c r="M285" i="147" s="1"/>
  <c r="L286" i="147"/>
  <c r="M286" i="147" s="1"/>
  <c r="L287" i="147"/>
  <c r="M287" i="147" s="1"/>
  <c r="L288" i="147"/>
  <c r="M288" i="147" s="1"/>
  <c r="L289" i="147"/>
  <c r="M289" i="147" s="1"/>
  <c r="L290" i="147"/>
  <c r="M290" i="147" s="1"/>
  <c r="L291" i="147"/>
  <c r="M291" i="147" s="1"/>
  <c r="L292" i="147"/>
  <c r="M292" i="147" s="1"/>
  <c r="L293" i="147"/>
  <c r="M293" i="147" s="1"/>
  <c r="L294" i="147"/>
  <c r="M294" i="147" s="1"/>
  <c r="L295" i="147"/>
  <c r="M295" i="147" s="1"/>
  <c r="C21" i="147" s="1"/>
  <c r="L296" i="147"/>
  <c r="M296" i="147" s="1"/>
  <c r="L297" i="147"/>
  <c r="M297" i="147" s="1"/>
  <c r="L298" i="147"/>
  <c r="M298" i="147" s="1"/>
  <c r="L299" i="147"/>
  <c r="M299" i="147" s="1"/>
  <c r="L300" i="147"/>
  <c r="M300" i="147" s="1"/>
  <c r="L301" i="147"/>
  <c r="M301" i="147" s="1"/>
  <c r="L302" i="147"/>
  <c r="M302" i="147" s="1"/>
  <c r="L303" i="147"/>
  <c r="M303" i="147" s="1"/>
  <c r="L304" i="147"/>
  <c r="M304" i="147" s="1"/>
  <c r="L305" i="147"/>
  <c r="M305" i="147" s="1"/>
  <c r="L306" i="147"/>
  <c r="M306" i="147" s="1"/>
  <c r="L307" i="147"/>
  <c r="M307" i="147" s="1"/>
  <c r="L308" i="147"/>
  <c r="M308" i="147" s="1"/>
  <c r="L309" i="147"/>
  <c r="M309" i="147" s="1"/>
  <c r="L310" i="147"/>
  <c r="M310" i="147" s="1"/>
  <c r="L311" i="147"/>
  <c r="M311" i="147" s="1"/>
  <c r="L312" i="147"/>
  <c r="M312" i="147" s="1"/>
  <c r="L313" i="147"/>
  <c r="M313" i="147" s="1"/>
  <c r="L314" i="147"/>
  <c r="M314" i="147" s="1"/>
  <c r="L315" i="147"/>
  <c r="M315" i="147" s="1"/>
  <c r="L316" i="147"/>
  <c r="M316" i="147" s="1"/>
  <c r="L317" i="147"/>
  <c r="M317" i="147" s="1"/>
  <c r="L318" i="147"/>
  <c r="M318" i="147" s="1"/>
  <c r="L319" i="147"/>
  <c r="M319" i="147" s="1"/>
  <c r="L320" i="147"/>
  <c r="M320" i="147" s="1"/>
  <c r="L321" i="147"/>
  <c r="M321" i="147" s="1"/>
  <c r="L322" i="147"/>
  <c r="M322" i="147" s="1"/>
  <c r="L323" i="147"/>
  <c r="M323" i="147" s="1"/>
  <c r="L324" i="147"/>
  <c r="M324" i="147" s="1"/>
  <c r="L325" i="147"/>
  <c r="M325" i="147" s="1"/>
  <c r="L326" i="147"/>
  <c r="M326" i="147" s="1"/>
  <c r="L327" i="147"/>
  <c r="M327" i="147" s="1"/>
  <c r="L328" i="147"/>
  <c r="M328" i="147" s="1"/>
  <c r="L329" i="147"/>
  <c r="M329" i="147" s="1"/>
  <c r="L330" i="147"/>
  <c r="M330" i="147" s="1"/>
  <c r="L331" i="147"/>
  <c r="M331" i="147" s="1"/>
  <c r="L332" i="147"/>
  <c r="M332" i="147" s="1"/>
  <c r="L333" i="147"/>
  <c r="M333" i="147" s="1"/>
  <c r="L334" i="147"/>
  <c r="M334" i="147" s="1"/>
  <c r="L335" i="147"/>
  <c r="M335" i="147" s="1"/>
  <c r="L336" i="147"/>
  <c r="M336" i="147" s="1"/>
  <c r="L337" i="147"/>
  <c r="M337" i="147" s="1"/>
  <c r="L338" i="147"/>
  <c r="M338" i="147" s="1"/>
  <c r="L339" i="147"/>
  <c r="M339" i="147" s="1"/>
  <c r="L340" i="147"/>
  <c r="M340" i="147" s="1"/>
  <c r="L341" i="147"/>
  <c r="M341" i="147" s="1"/>
  <c r="L342" i="147"/>
  <c r="M342" i="147" s="1"/>
  <c r="L343" i="147"/>
  <c r="M343" i="147" s="1"/>
  <c r="L344" i="147"/>
  <c r="M344" i="147" s="1"/>
  <c r="L345" i="147"/>
  <c r="M345" i="147" s="1"/>
  <c r="L346" i="147"/>
  <c r="M346" i="147" s="1"/>
  <c r="L347" i="147"/>
  <c r="M347" i="147" s="1"/>
  <c r="L348" i="147"/>
  <c r="M348" i="147" s="1"/>
  <c r="L349" i="147"/>
  <c r="M349" i="147" s="1"/>
  <c r="L350" i="147"/>
  <c r="M350" i="147" s="1"/>
  <c r="L351" i="147"/>
  <c r="M351" i="147" s="1"/>
  <c r="L352" i="147"/>
  <c r="M352" i="147" s="1"/>
  <c r="L353" i="147"/>
  <c r="M353" i="147" s="1"/>
  <c r="L354" i="147"/>
  <c r="M354" i="147" s="1"/>
  <c r="L355" i="147"/>
  <c r="M355" i="147" s="1"/>
  <c r="L356" i="147"/>
  <c r="M356" i="147" s="1"/>
  <c r="L357" i="147"/>
  <c r="M357" i="147" s="1"/>
  <c r="L358" i="147"/>
  <c r="M358" i="147" s="1"/>
  <c r="L359" i="147"/>
  <c r="M359" i="147" s="1"/>
  <c r="L360" i="147"/>
  <c r="M360" i="147" s="1"/>
  <c r="L361" i="147"/>
  <c r="M361" i="147" s="1"/>
  <c r="L362" i="147"/>
  <c r="M362" i="147" s="1"/>
  <c r="L363" i="147"/>
  <c r="M363" i="147" s="1"/>
  <c r="L364" i="147"/>
  <c r="M364" i="147" s="1"/>
  <c r="L365" i="147"/>
  <c r="M365" i="147" s="1"/>
  <c r="L366" i="147"/>
  <c r="M366" i="147" s="1"/>
  <c r="L367" i="147"/>
  <c r="M367" i="147" s="1"/>
  <c r="L368" i="147"/>
  <c r="M368" i="147" s="1"/>
  <c r="L369" i="147"/>
  <c r="M369" i="147" s="1"/>
  <c r="L370" i="147"/>
  <c r="M370" i="147" s="1"/>
  <c r="L371" i="147"/>
  <c r="M371" i="147" s="1"/>
  <c r="L372" i="147"/>
  <c r="M372" i="147" s="1"/>
  <c r="L373" i="147"/>
  <c r="M373" i="147" s="1"/>
  <c r="L374" i="147"/>
  <c r="M374" i="147" s="1"/>
  <c r="L375" i="147"/>
  <c r="M375" i="147" s="1"/>
  <c r="L376" i="147"/>
  <c r="M376" i="147" s="1"/>
  <c r="F142" i="194"/>
  <c r="AB53" i="182"/>
  <c r="AC53" i="182"/>
  <c r="AD53" i="182"/>
  <c r="AE53" i="182"/>
  <c r="AF53" i="182"/>
  <c r="AB39" i="182"/>
  <c r="AC39" i="182"/>
  <c r="AD39" i="182"/>
  <c r="AE39" i="182"/>
  <c r="AF39" i="182"/>
  <c r="AC36" i="182"/>
  <c r="AD36" i="182"/>
  <c r="AE36" i="182"/>
  <c r="AF36" i="182"/>
  <c r="AB36" i="182"/>
  <c r="G17" i="201"/>
  <c r="G19" i="201" s="1"/>
  <c r="G25" i="201" s="1"/>
  <c r="AB91" i="182"/>
  <c r="G38" i="194" s="1"/>
  <c r="G13" i="194" s="1"/>
  <c r="H40" i="184" s="1"/>
  <c r="G17" i="200"/>
  <c r="G19" i="200" s="1"/>
  <c r="G25" i="200" s="1"/>
  <c r="AB93" i="182"/>
  <c r="AI42" i="180"/>
  <c r="AI41" i="180"/>
  <c r="AI37" i="180"/>
  <c r="AC95" i="182"/>
  <c r="H42" i="194" s="1"/>
  <c r="AD95" i="182"/>
  <c r="I42" i="194" s="1"/>
  <c r="AE95" i="182"/>
  <c r="AF95" i="182"/>
  <c r="AB95" i="182"/>
  <c r="G42" i="194" s="1"/>
  <c r="AC93" i="182"/>
  <c r="H40" i="194" s="1"/>
  <c r="H12" i="194" s="1"/>
  <c r="I39" i="184" s="1"/>
  <c r="AD93" i="182"/>
  <c r="I40" i="194" s="1"/>
  <c r="I12" i="194" s="1"/>
  <c r="J39" i="184" s="1"/>
  <c r="AE93" i="182"/>
  <c r="J40" i="194" s="1"/>
  <c r="J12" i="194" s="1"/>
  <c r="K39" i="184" s="1"/>
  <c r="AF93" i="182"/>
  <c r="K40" i="194" s="1"/>
  <c r="AC92" i="182"/>
  <c r="H39" i="194" s="1"/>
  <c r="AD92" i="182"/>
  <c r="I39" i="194" s="1"/>
  <c r="AE92" i="182"/>
  <c r="AF92" i="182"/>
  <c r="AB92" i="182"/>
  <c r="G39" i="194" s="1"/>
  <c r="AC112" i="182"/>
  <c r="H100" i="194" s="1"/>
  <c r="AD112" i="182"/>
  <c r="I100" i="194" s="1"/>
  <c r="AE112" i="182"/>
  <c r="J100" i="194" s="1"/>
  <c r="AF112" i="182"/>
  <c r="K100" i="194" s="1"/>
  <c r="AC113" i="182"/>
  <c r="H101" i="194" s="1"/>
  <c r="AD113" i="182"/>
  <c r="I101" i="194" s="1"/>
  <c r="AE113" i="182"/>
  <c r="J101" i="194" s="1"/>
  <c r="AF113" i="182"/>
  <c r="K101" i="194" s="1"/>
  <c r="AB113" i="182"/>
  <c r="G101" i="194" s="1"/>
  <c r="AB112" i="182"/>
  <c r="G100" i="194" s="1"/>
  <c r="AC104" i="182"/>
  <c r="H65" i="194" s="1"/>
  <c r="H66" i="194" s="1"/>
  <c r="H25" i="194" s="1"/>
  <c r="AD104" i="182"/>
  <c r="I65" i="194" s="1"/>
  <c r="I66" i="194" s="1"/>
  <c r="I25" i="194" s="1"/>
  <c r="AE104" i="182"/>
  <c r="J65" i="194" s="1"/>
  <c r="J66" i="194" s="1"/>
  <c r="J25" i="194" s="1"/>
  <c r="AF104" i="182"/>
  <c r="K65" i="194" s="1"/>
  <c r="K66" i="194" s="1"/>
  <c r="K25" i="194" s="1"/>
  <c r="AB104" i="182"/>
  <c r="G65" i="194" s="1"/>
  <c r="G66" i="194" s="1"/>
  <c r="G25" i="194" s="1"/>
  <c r="H64" i="184"/>
  <c r="I64" i="184"/>
  <c r="J64" i="184"/>
  <c r="K64" i="184"/>
  <c r="L64" i="184"/>
  <c r="G64" i="184"/>
  <c r="H104" i="183"/>
  <c r="I104" i="183"/>
  <c r="J104" i="183"/>
  <c r="K104" i="183"/>
  <c r="L104" i="183"/>
  <c r="G104" i="183"/>
  <c r="A1" i="206"/>
  <c r="A2" i="206"/>
  <c r="L58" i="206"/>
  <c r="L60" i="206" s="1"/>
  <c r="K58" i="206"/>
  <c r="K60" i="206" s="1"/>
  <c r="AE25" i="182" s="1"/>
  <c r="J58" i="206"/>
  <c r="J60" i="206" s="1"/>
  <c r="AD25" i="182" s="1"/>
  <c r="I58" i="206"/>
  <c r="I60" i="206" s="1"/>
  <c r="AC25" i="182" s="1"/>
  <c r="H58" i="206"/>
  <c r="H60" i="206" s="1"/>
  <c r="AB25" i="182" s="1"/>
  <c r="L41" i="206"/>
  <c r="K41" i="206"/>
  <c r="J41" i="206"/>
  <c r="I41" i="206"/>
  <c r="H41" i="206"/>
  <c r="L24" i="206"/>
  <c r="K24" i="206"/>
  <c r="J24" i="206"/>
  <c r="I24" i="206"/>
  <c r="H24" i="206"/>
  <c r="I32" i="202"/>
  <c r="H99" i="183" s="1"/>
  <c r="J32" i="202"/>
  <c r="I99" i="183" s="1"/>
  <c r="K32" i="202"/>
  <c r="J99" i="183" s="1"/>
  <c r="L32" i="202"/>
  <c r="K99" i="183"/>
  <c r="M32" i="202"/>
  <c r="L99" i="183" s="1"/>
  <c r="I81" i="202"/>
  <c r="J81" i="202"/>
  <c r="L81" i="202"/>
  <c r="M81" i="202"/>
  <c r="L30" i="188"/>
  <c r="L19" i="184" s="1"/>
  <c r="K30" i="188"/>
  <c r="J30" i="188"/>
  <c r="J19" i="184" s="1"/>
  <c r="I30" i="188"/>
  <c r="I19" i="184" s="1"/>
  <c r="H30" i="188"/>
  <c r="H19" i="184" s="1"/>
  <c r="L43" i="187"/>
  <c r="L24" i="183" s="1"/>
  <c r="K43" i="187"/>
  <c r="K24" i="183" s="1"/>
  <c r="J43" i="187"/>
  <c r="J24" i="183" s="1"/>
  <c r="I43" i="187"/>
  <c r="I24" i="183" s="1"/>
  <c r="H43" i="187"/>
  <c r="H24" i="183" s="1"/>
  <c r="H25" i="176"/>
  <c r="AE47" i="81"/>
  <c r="AG47" i="81"/>
  <c r="AH47" i="81"/>
  <c r="L83" i="95"/>
  <c r="L84" i="95"/>
  <c r="L85" i="95"/>
  <c r="L86" i="95"/>
  <c r="L87" i="95"/>
  <c r="L88" i="95"/>
  <c r="L89" i="95"/>
  <c r="L90" i="95"/>
  <c r="L91" i="95"/>
  <c r="L92" i="95"/>
  <c r="L93" i="95"/>
  <c r="AE158" i="81"/>
  <c r="N17" i="145"/>
  <c r="O17" i="145" s="1"/>
  <c r="P17" i="145" s="1"/>
  <c r="N18" i="145"/>
  <c r="O18" i="145" s="1"/>
  <c r="P18" i="145" s="1"/>
  <c r="N19" i="145"/>
  <c r="O19" i="145" s="1"/>
  <c r="P19" i="145" s="1"/>
  <c r="N20" i="145"/>
  <c r="O20" i="145" s="1"/>
  <c r="P20" i="145" s="1"/>
  <c r="N21" i="145"/>
  <c r="O21" i="145" s="1"/>
  <c r="P21" i="145" s="1"/>
  <c r="N22" i="145"/>
  <c r="O22" i="145" s="1"/>
  <c r="P22" i="145" s="1"/>
  <c r="N25" i="145"/>
  <c r="O25" i="145" s="1"/>
  <c r="P25" i="145" s="1"/>
  <c r="N26" i="145"/>
  <c r="O26" i="145" s="1"/>
  <c r="P26" i="145" s="1"/>
  <c r="N27" i="145"/>
  <c r="O27" i="145" s="1"/>
  <c r="P27" i="145" s="1"/>
  <c r="N28" i="145"/>
  <c r="O28" i="145" s="1"/>
  <c r="P28" i="145" s="1"/>
  <c r="N29" i="145"/>
  <c r="O29" i="145" s="1"/>
  <c r="P29" i="145" s="1"/>
  <c r="N30" i="145"/>
  <c r="O30" i="145" s="1"/>
  <c r="P30" i="145" s="1"/>
  <c r="N33" i="145"/>
  <c r="O33" i="145" s="1"/>
  <c r="P33" i="145" s="1"/>
  <c r="N34" i="145"/>
  <c r="O34" i="145" s="1"/>
  <c r="P34" i="145" s="1"/>
  <c r="N35" i="145"/>
  <c r="O35" i="145" s="1"/>
  <c r="P35" i="145" s="1"/>
  <c r="N36" i="145"/>
  <c r="O36" i="145" s="1"/>
  <c r="P36" i="145" s="1"/>
  <c r="N37" i="145"/>
  <c r="O37" i="145" s="1"/>
  <c r="P37" i="145" s="1"/>
  <c r="N38" i="145"/>
  <c r="O38" i="145" s="1"/>
  <c r="P38" i="145" s="1"/>
  <c r="O40" i="145"/>
  <c r="P40" i="145" s="1"/>
  <c r="N41" i="145"/>
  <c r="O41" i="145" s="1"/>
  <c r="P41" i="145" s="1"/>
  <c r="N42" i="145"/>
  <c r="O42" i="145" s="1"/>
  <c r="P42" i="145" s="1"/>
  <c r="N43" i="145"/>
  <c r="O43" i="145" s="1"/>
  <c r="P43" i="145" s="1"/>
  <c r="N44" i="145"/>
  <c r="O44" i="145" s="1"/>
  <c r="N45" i="145"/>
  <c r="O45" i="145" s="1"/>
  <c r="N46" i="145"/>
  <c r="O46" i="145" s="1"/>
  <c r="N47" i="145"/>
  <c r="O47" i="145" s="1"/>
  <c r="N48" i="145"/>
  <c r="O48" i="145" s="1"/>
  <c r="N49" i="145"/>
  <c r="O49" i="145" s="1"/>
  <c r="N50" i="145"/>
  <c r="O50" i="145" s="1"/>
  <c r="N51" i="145"/>
  <c r="O51" i="145" s="1"/>
  <c r="N52" i="145"/>
  <c r="O52" i="145" s="1"/>
  <c r="N53" i="145"/>
  <c r="O53" i="145" s="1"/>
  <c r="N54" i="145"/>
  <c r="O54" i="145" s="1"/>
  <c r="N55" i="145"/>
  <c r="O55" i="145" s="1"/>
  <c r="N56" i="145"/>
  <c r="O56" i="145"/>
  <c r="N57" i="145"/>
  <c r="O57" i="145" s="1"/>
  <c r="N58" i="145"/>
  <c r="O58" i="145" s="1"/>
  <c r="N59" i="145"/>
  <c r="O59" i="145" s="1"/>
  <c r="N60" i="145"/>
  <c r="O60" i="145" s="1"/>
  <c r="N61" i="145"/>
  <c r="O61" i="145" s="1"/>
  <c r="N62" i="145"/>
  <c r="O62" i="145" s="1"/>
  <c r="N63" i="145"/>
  <c r="O63" i="145" s="1"/>
  <c r="N64" i="145"/>
  <c r="O64" i="145"/>
  <c r="N65" i="145"/>
  <c r="O65" i="145" s="1"/>
  <c r="N66" i="145"/>
  <c r="O66" i="145" s="1"/>
  <c r="N67" i="145"/>
  <c r="O67" i="145" s="1"/>
  <c r="N68" i="145"/>
  <c r="O68" i="145" s="1"/>
  <c r="N69" i="145"/>
  <c r="O69" i="145" s="1"/>
  <c r="N70" i="145"/>
  <c r="O70" i="145" s="1"/>
  <c r="N71" i="145"/>
  <c r="O71" i="145" s="1"/>
  <c r="N72" i="145"/>
  <c r="O72" i="145"/>
  <c r="N73" i="145"/>
  <c r="O73" i="145" s="1"/>
  <c r="N74" i="145"/>
  <c r="O74" i="145" s="1"/>
  <c r="N75" i="145"/>
  <c r="O75" i="145" s="1"/>
  <c r="N76" i="145"/>
  <c r="O76" i="145"/>
  <c r="N77" i="145"/>
  <c r="O77" i="145" s="1"/>
  <c r="N78" i="145"/>
  <c r="O78" i="145" s="1"/>
  <c r="N79" i="145"/>
  <c r="O79" i="145" s="1"/>
  <c r="N80" i="145"/>
  <c r="O80" i="145"/>
  <c r="N81" i="145"/>
  <c r="O81" i="145" s="1"/>
  <c r="N82" i="145"/>
  <c r="O82" i="145" s="1"/>
  <c r="N83" i="145"/>
  <c r="O83" i="145" s="1"/>
  <c r="N84" i="145"/>
  <c r="O84" i="145" s="1"/>
  <c r="N85" i="145"/>
  <c r="O85" i="145" s="1"/>
  <c r="N86" i="145"/>
  <c r="O86" i="145" s="1"/>
  <c r="N87" i="145"/>
  <c r="O87" i="145" s="1"/>
  <c r="N88" i="145"/>
  <c r="O88" i="145"/>
  <c r="N89" i="145"/>
  <c r="O89" i="145" s="1"/>
  <c r="N90" i="145"/>
  <c r="O90" i="145" s="1"/>
  <c r="N91" i="145"/>
  <c r="O91" i="145" s="1"/>
  <c r="N92" i="145"/>
  <c r="O92" i="145" s="1"/>
  <c r="N93" i="145"/>
  <c r="O93" i="145" s="1"/>
  <c r="N94" i="145"/>
  <c r="O94" i="145" s="1"/>
  <c r="N95" i="145"/>
  <c r="O95" i="145"/>
  <c r="N96" i="145"/>
  <c r="O96" i="145"/>
  <c r="N97" i="145"/>
  <c r="O97" i="145" s="1"/>
  <c r="N98" i="145"/>
  <c r="O98" i="145" s="1"/>
  <c r="N99" i="145"/>
  <c r="O99" i="145" s="1"/>
  <c r="N100" i="145"/>
  <c r="O100" i="145" s="1"/>
  <c r="N101" i="145"/>
  <c r="O101" i="145" s="1"/>
  <c r="N102" i="145"/>
  <c r="O102" i="145"/>
  <c r="N103" i="145"/>
  <c r="O103" i="145" s="1"/>
  <c r="N104" i="145"/>
  <c r="O104" i="145"/>
  <c r="N105" i="145"/>
  <c r="O105" i="145" s="1"/>
  <c r="N106" i="145"/>
  <c r="O106" i="145" s="1"/>
  <c r="N107" i="145"/>
  <c r="O107" i="145" s="1"/>
  <c r="N108" i="145"/>
  <c r="O108" i="145" s="1"/>
  <c r="N109" i="145"/>
  <c r="O109" i="145" s="1"/>
  <c r="N110" i="145"/>
  <c r="O110" i="145"/>
  <c r="N111" i="145"/>
  <c r="O111" i="145"/>
  <c r="N112" i="145"/>
  <c r="O112" i="145" s="1"/>
  <c r="N113" i="145"/>
  <c r="O113" i="145"/>
  <c r="N114" i="145"/>
  <c r="O114" i="145"/>
  <c r="N115" i="145"/>
  <c r="O115" i="145"/>
  <c r="N116" i="145"/>
  <c r="O116" i="145" s="1"/>
  <c r="N117" i="145"/>
  <c r="O117" i="145"/>
  <c r="N118" i="145"/>
  <c r="O118" i="145"/>
  <c r="N119" i="145"/>
  <c r="O119" i="145"/>
  <c r="N120" i="145"/>
  <c r="O120" i="145" s="1"/>
  <c r="N121" i="145"/>
  <c r="O121" i="145"/>
  <c r="N122" i="145"/>
  <c r="O122" i="145"/>
  <c r="N123" i="145"/>
  <c r="O123" i="145"/>
  <c r="N124" i="145"/>
  <c r="O124" i="145" s="1"/>
  <c r="N125" i="145"/>
  <c r="O125" i="145"/>
  <c r="N126" i="145"/>
  <c r="O126" i="145"/>
  <c r="N127" i="145"/>
  <c r="O127" i="145"/>
  <c r="N128" i="145"/>
  <c r="O128" i="145" s="1"/>
  <c r="N129" i="145"/>
  <c r="O129" i="145"/>
  <c r="N130" i="145"/>
  <c r="O130" i="145" s="1"/>
  <c r="N131" i="145"/>
  <c r="O131" i="145"/>
  <c r="N132" i="145"/>
  <c r="O132" i="145" s="1"/>
  <c r="N133" i="145"/>
  <c r="O133" i="145"/>
  <c r="N134" i="145"/>
  <c r="O134" i="145" s="1"/>
  <c r="N135" i="145"/>
  <c r="O135" i="145"/>
  <c r="N136" i="145"/>
  <c r="O136" i="145" s="1"/>
  <c r="N137" i="145"/>
  <c r="O137" i="145"/>
  <c r="N138" i="145"/>
  <c r="O138" i="145" s="1"/>
  <c r="N139" i="145"/>
  <c r="O139" i="145"/>
  <c r="N140" i="145"/>
  <c r="O140" i="145" s="1"/>
  <c r="N141" i="145"/>
  <c r="O141" i="145"/>
  <c r="N142" i="145"/>
  <c r="O142" i="145" s="1"/>
  <c r="N143" i="145"/>
  <c r="O143" i="145"/>
  <c r="N144" i="145"/>
  <c r="O144" i="145" s="1"/>
  <c r="N145" i="145"/>
  <c r="O145" i="145"/>
  <c r="N146" i="145"/>
  <c r="O146" i="145" s="1"/>
  <c r="N147" i="145"/>
  <c r="O147" i="145"/>
  <c r="N148" i="145"/>
  <c r="O148" i="145" s="1"/>
  <c r="N149" i="145"/>
  <c r="O149" i="145"/>
  <c r="N150" i="145"/>
  <c r="O150" i="145" s="1"/>
  <c r="N151" i="145"/>
  <c r="O151" i="145"/>
  <c r="N152" i="145"/>
  <c r="O152" i="145" s="1"/>
  <c r="N153" i="145"/>
  <c r="O153" i="145"/>
  <c r="N154" i="145"/>
  <c r="O154" i="145" s="1"/>
  <c r="N155" i="145"/>
  <c r="O155" i="145"/>
  <c r="N156" i="145"/>
  <c r="O156" i="145" s="1"/>
  <c r="N157" i="145"/>
  <c r="O157" i="145"/>
  <c r="N158" i="145"/>
  <c r="O158" i="145" s="1"/>
  <c r="N159" i="145"/>
  <c r="O159" i="145"/>
  <c r="N160" i="145"/>
  <c r="O160" i="145" s="1"/>
  <c r="N161" i="145"/>
  <c r="O161" i="145"/>
  <c r="N162" i="145"/>
  <c r="O162" i="145" s="1"/>
  <c r="N163" i="145"/>
  <c r="O163" i="145"/>
  <c r="N164" i="145"/>
  <c r="O164" i="145" s="1"/>
  <c r="N165" i="145"/>
  <c r="O165" i="145"/>
  <c r="N166" i="145"/>
  <c r="O166" i="145" s="1"/>
  <c r="N167" i="145"/>
  <c r="O167" i="145"/>
  <c r="N168" i="145"/>
  <c r="O168" i="145" s="1"/>
  <c r="N169" i="145"/>
  <c r="O169" i="145"/>
  <c r="N170" i="145"/>
  <c r="O170" i="145" s="1"/>
  <c r="N171" i="145"/>
  <c r="O171" i="145"/>
  <c r="N172" i="145"/>
  <c r="O172" i="145" s="1"/>
  <c r="N173" i="145"/>
  <c r="O173" i="145"/>
  <c r="N174" i="145"/>
  <c r="O174" i="145" s="1"/>
  <c r="N175" i="145"/>
  <c r="O175" i="145"/>
  <c r="N176" i="145"/>
  <c r="O176" i="145" s="1"/>
  <c r="N177" i="145"/>
  <c r="O177" i="145"/>
  <c r="N178" i="145"/>
  <c r="O178" i="145" s="1"/>
  <c r="N179" i="145"/>
  <c r="O179" i="145"/>
  <c r="N180" i="145"/>
  <c r="O180" i="145" s="1"/>
  <c r="N181" i="145"/>
  <c r="O181" i="145"/>
  <c r="N182" i="145"/>
  <c r="O182" i="145" s="1"/>
  <c r="N183" i="145"/>
  <c r="O183" i="145"/>
  <c r="N184" i="145"/>
  <c r="O184" i="145" s="1"/>
  <c r="N185" i="145"/>
  <c r="O185" i="145"/>
  <c r="N186" i="145"/>
  <c r="O186" i="145" s="1"/>
  <c r="N187" i="145"/>
  <c r="O187" i="145"/>
  <c r="N188" i="145"/>
  <c r="O188" i="145" s="1"/>
  <c r="N189" i="145"/>
  <c r="O189" i="145"/>
  <c r="N190" i="145"/>
  <c r="O190" i="145" s="1"/>
  <c r="N191" i="145"/>
  <c r="O191" i="145"/>
  <c r="N192" i="145"/>
  <c r="O192" i="145" s="1"/>
  <c r="N193" i="145"/>
  <c r="O193" i="145"/>
  <c r="N194" i="145"/>
  <c r="O194" i="145" s="1"/>
  <c r="N195" i="145"/>
  <c r="O195" i="145"/>
  <c r="N196" i="145"/>
  <c r="O196" i="145" s="1"/>
  <c r="N197" i="145"/>
  <c r="O197" i="145"/>
  <c r="N198" i="145"/>
  <c r="O198" i="145" s="1"/>
  <c r="N199" i="145"/>
  <c r="O199" i="145"/>
  <c r="N200" i="145"/>
  <c r="O200" i="145" s="1"/>
  <c r="N201" i="145"/>
  <c r="O201" i="145"/>
  <c r="N202" i="145"/>
  <c r="O202" i="145" s="1"/>
  <c r="N203" i="145"/>
  <c r="O203" i="145"/>
  <c r="N204" i="145"/>
  <c r="O204" i="145" s="1"/>
  <c r="N205" i="145"/>
  <c r="O205" i="145"/>
  <c r="N206" i="145"/>
  <c r="O206" i="145" s="1"/>
  <c r="N207" i="145"/>
  <c r="O207" i="145"/>
  <c r="N208" i="145"/>
  <c r="O208" i="145" s="1"/>
  <c r="N209" i="145"/>
  <c r="O209" i="145"/>
  <c r="N210" i="145"/>
  <c r="O210" i="145" s="1"/>
  <c r="N211" i="145"/>
  <c r="O211" i="145"/>
  <c r="N212" i="145"/>
  <c r="O212" i="145" s="1"/>
  <c r="N213" i="145"/>
  <c r="O213" i="145"/>
  <c r="N214" i="145"/>
  <c r="O214" i="145" s="1"/>
  <c r="N215" i="145"/>
  <c r="O215" i="145"/>
  <c r="N216" i="145"/>
  <c r="O216" i="145" s="1"/>
  <c r="N217" i="145"/>
  <c r="O217" i="145"/>
  <c r="N218" i="145"/>
  <c r="O218" i="145" s="1"/>
  <c r="N219" i="145"/>
  <c r="O219" i="145"/>
  <c r="N220" i="145"/>
  <c r="O220" i="145" s="1"/>
  <c r="N221" i="145"/>
  <c r="O221" i="145"/>
  <c r="N222" i="145"/>
  <c r="O222" i="145" s="1"/>
  <c r="N223" i="145"/>
  <c r="O223" i="145"/>
  <c r="N224" i="145"/>
  <c r="O224" i="145" s="1"/>
  <c r="N225" i="145"/>
  <c r="O225" i="145"/>
  <c r="N226" i="145"/>
  <c r="O226" i="145" s="1"/>
  <c r="N227" i="145"/>
  <c r="O227" i="145"/>
  <c r="N228" i="145"/>
  <c r="O228" i="145" s="1"/>
  <c r="N229" i="145"/>
  <c r="O229" i="145"/>
  <c r="N230" i="145"/>
  <c r="O230" i="145" s="1"/>
  <c r="N231" i="145"/>
  <c r="O231" i="145"/>
  <c r="N232" i="145"/>
  <c r="O232" i="145" s="1"/>
  <c r="N233" i="145"/>
  <c r="O233" i="145"/>
  <c r="N234" i="145"/>
  <c r="O234" i="145" s="1"/>
  <c r="N235" i="145"/>
  <c r="O235" i="145"/>
  <c r="N236" i="145"/>
  <c r="O236" i="145" s="1"/>
  <c r="N237" i="145"/>
  <c r="O237" i="145"/>
  <c r="N238" i="145"/>
  <c r="O238" i="145" s="1"/>
  <c r="N239" i="145"/>
  <c r="O239" i="145"/>
  <c r="N240" i="145"/>
  <c r="O240" i="145" s="1"/>
  <c r="N241" i="145"/>
  <c r="O241" i="145"/>
  <c r="N242" i="145"/>
  <c r="O242" i="145" s="1"/>
  <c r="N243" i="145"/>
  <c r="O243" i="145"/>
  <c r="N244" i="145"/>
  <c r="O244" i="145" s="1"/>
  <c r="N245" i="145"/>
  <c r="O245" i="145"/>
  <c r="N246" i="145"/>
  <c r="O246" i="145" s="1"/>
  <c r="N247" i="145"/>
  <c r="O247" i="145"/>
  <c r="N248" i="145"/>
  <c r="O248" i="145" s="1"/>
  <c r="N249" i="145"/>
  <c r="O249" i="145"/>
  <c r="N250" i="145"/>
  <c r="O250" i="145" s="1"/>
  <c r="N251" i="145"/>
  <c r="O251" i="145"/>
  <c r="N252" i="145"/>
  <c r="O252" i="145" s="1"/>
  <c r="N253" i="145"/>
  <c r="O253" i="145"/>
  <c r="N254" i="145"/>
  <c r="O254" i="145" s="1"/>
  <c r="N255" i="145"/>
  <c r="O255" i="145"/>
  <c r="N256" i="145"/>
  <c r="O256" i="145" s="1"/>
  <c r="N257" i="145"/>
  <c r="O257" i="145"/>
  <c r="N258" i="145"/>
  <c r="O258" i="145" s="1"/>
  <c r="N259" i="145"/>
  <c r="O259" i="145"/>
  <c r="N260" i="145"/>
  <c r="O260" i="145" s="1"/>
  <c r="N261" i="145"/>
  <c r="O261" i="145"/>
  <c r="N262" i="145"/>
  <c r="O262" i="145" s="1"/>
  <c r="N263" i="145"/>
  <c r="O263" i="145"/>
  <c r="N264" i="145"/>
  <c r="O264" i="145" s="1"/>
  <c r="N265" i="145"/>
  <c r="O265" i="145"/>
  <c r="N266" i="145"/>
  <c r="O266" i="145" s="1"/>
  <c r="N267" i="145"/>
  <c r="O267" i="145"/>
  <c r="N268" i="145"/>
  <c r="O268" i="145" s="1"/>
  <c r="N269" i="145"/>
  <c r="O269" i="145"/>
  <c r="N270" i="145"/>
  <c r="O270" i="145" s="1"/>
  <c r="N271" i="145"/>
  <c r="O271" i="145"/>
  <c r="N272" i="145"/>
  <c r="O272" i="145" s="1"/>
  <c r="N273" i="145"/>
  <c r="O273" i="145"/>
  <c r="N274" i="145"/>
  <c r="O274" i="145" s="1"/>
  <c r="N275" i="145"/>
  <c r="O275" i="145"/>
  <c r="N276" i="145"/>
  <c r="O276" i="145" s="1"/>
  <c r="N277" i="145"/>
  <c r="O277" i="145"/>
  <c r="N278" i="145"/>
  <c r="O278" i="145" s="1"/>
  <c r="N279" i="145"/>
  <c r="O279" i="145"/>
  <c r="N280" i="145"/>
  <c r="O280" i="145" s="1"/>
  <c r="N281" i="145"/>
  <c r="O281" i="145"/>
  <c r="N282" i="145"/>
  <c r="O282" i="145" s="1"/>
  <c r="N283" i="145"/>
  <c r="O283" i="145"/>
  <c r="N284" i="145"/>
  <c r="O284" i="145" s="1"/>
  <c r="N285" i="145"/>
  <c r="O285" i="145"/>
  <c r="N286" i="145"/>
  <c r="O286" i="145" s="1"/>
  <c r="N287" i="145"/>
  <c r="O287" i="145"/>
  <c r="N288" i="145"/>
  <c r="O288" i="145" s="1"/>
  <c r="N289" i="145"/>
  <c r="O289" i="145"/>
  <c r="N290" i="145"/>
  <c r="O290" i="145" s="1"/>
  <c r="N291" i="145"/>
  <c r="O291" i="145"/>
  <c r="N292" i="145"/>
  <c r="O292" i="145" s="1"/>
  <c r="N293" i="145"/>
  <c r="O293" i="145"/>
  <c r="N294" i="145"/>
  <c r="O294" i="145" s="1"/>
  <c r="N295" i="145"/>
  <c r="O295" i="145"/>
  <c r="N296" i="145"/>
  <c r="O296" i="145" s="1"/>
  <c r="N297" i="145"/>
  <c r="O297" i="145"/>
  <c r="N298" i="145"/>
  <c r="O298" i="145" s="1"/>
  <c r="N299" i="145"/>
  <c r="O299" i="145"/>
  <c r="N300" i="145"/>
  <c r="O300" i="145" s="1"/>
  <c r="N301" i="145"/>
  <c r="O301" i="145"/>
  <c r="N302" i="145"/>
  <c r="O302" i="145" s="1"/>
  <c r="N303" i="145"/>
  <c r="O303" i="145"/>
  <c r="N304" i="145"/>
  <c r="O304" i="145" s="1"/>
  <c r="N305" i="145"/>
  <c r="O305" i="145"/>
  <c r="N306" i="145"/>
  <c r="O306" i="145" s="1"/>
  <c r="N307" i="145"/>
  <c r="O307" i="145"/>
  <c r="N308" i="145"/>
  <c r="O308" i="145" s="1"/>
  <c r="N309" i="145"/>
  <c r="O309" i="145"/>
  <c r="N310" i="145"/>
  <c r="O310" i="145" s="1"/>
  <c r="N311" i="145"/>
  <c r="O311" i="145"/>
  <c r="N312" i="145"/>
  <c r="O312" i="145" s="1"/>
  <c r="N313" i="145"/>
  <c r="O313" i="145"/>
  <c r="N314" i="145"/>
  <c r="O314" i="145" s="1"/>
  <c r="N315" i="145"/>
  <c r="O315" i="145"/>
  <c r="N316" i="145"/>
  <c r="O316" i="145" s="1"/>
  <c r="N317" i="145"/>
  <c r="O317" i="145"/>
  <c r="N318" i="145"/>
  <c r="O318" i="145" s="1"/>
  <c r="N319" i="145"/>
  <c r="O319" i="145"/>
  <c r="N320" i="145"/>
  <c r="O320" i="145" s="1"/>
  <c r="N321" i="145"/>
  <c r="O321" i="145"/>
  <c r="N322" i="145"/>
  <c r="O322" i="145" s="1"/>
  <c r="N323" i="145"/>
  <c r="O323" i="145"/>
  <c r="N324" i="145"/>
  <c r="O324" i="145" s="1"/>
  <c r="N325" i="145"/>
  <c r="O325" i="145"/>
  <c r="N326" i="145"/>
  <c r="O326" i="145" s="1"/>
  <c r="N327" i="145"/>
  <c r="O327" i="145"/>
  <c r="N328" i="145"/>
  <c r="O328" i="145" s="1"/>
  <c r="N329" i="145"/>
  <c r="O329" i="145"/>
  <c r="N330" i="145"/>
  <c r="O330" i="145" s="1"/>
  <c r="N331" i="145"/>
  <c r="O331" i="145"/>
  <c r="N332" i="145"/>
  <c r="O332" i="145" s="1"/>
  <c r="N333" i="145"/>
  <c r="O333" i="145"/>
  <c r="N334" i="145"/>
  <c r="O334" i="145" s="1"/>
  <c r="N335" i="145"/>
  <c r="O335" i="145"/>
  <c r="N336" i="145"/>
  <c r="O336" i="145" s="1"/>
  <c r="N337" i="145"/>
  <c r="O337" i="145"/>
  <c r="N338" i="145"/>
  <c r="O338" i="145" s="1"/>
  <c r="N339" i="145"/>
  <c r="O339" i="145"/>
  <c r="N340" i="145"/>
  <c r="O340" i="145" s="1"/>
  <c r="N341" i="145"/>
  <c r="O341" i="145"/>
  <c r="N342" i="145"/>
  <c r="O342" i="145" s="1"/>
  <c r="N343" i="145"/>
  <c r="O343" i="145"/>
  <c r="N344" i="145"/>
  <c r="O344" i="145" s="1"/>
  <c r="N345" i="145"/>
  <c r="O345" i="145"/>
  <c r="N346" i="145"/>
  <c r="O346" i="145" s="1"/>
  <c r="N347" i="145"/>
  <c r="O347" i="145"/>
  <c r="N348" i="145"/>
  <c r="O348" i="145" s="1"/>
  <c r="N349" i="145"/>
  <c r="O349" i="145"/>
  <c r="N350" i="145"/>
  <c r="O350" i="145" s="1"/>
  <c r="N351" i="145"/>
  <c r="O351" i="145"/>
  <c r="N352" i="145"/>
  <c r="O352" i="145" s="1"/>
  <c r="N353" i="145"/>
  <c r="O353" i="145"/>
  <c r="N354" i="145"/>
  <c r="O354" i="145" s="1"/>
  <c r="N355" i="145"/>
  <c r="O355" i="145"/>
  <c r="N356" i="145"/>
  <c r="O356" i="145" s="1"/>
  <c r="N357" i="145"/>
  <c r="O357" i="145"/>
  <c r="N358" i="145"/>
  <c r="O358" i="145" s="1"/>
  <c r="N359" i="145"/>
  <c r="O359" i="145"/>
  <c r="N360" i="145"/>
  <c r="O360" i="145" s="1"/>
  <c r="N361" i="145"/>
  <c r="O361" i="145"/>
  <c r="N362" i="145"/>
  <c r="O362" i="145" s="1"/>
  <c r="N363" i="145"/>
  <c r="O363" i="145"/>
  <c r="N364" i="145"/>
  <c r="O364" i="145" s="1"/>
  <c r="N365" i="145"/>
  <c r="O365" i="145"/>
  <c r="N366" i="145"/>
  <c r="O366" i="145" s="1"/>
  <c r="N367" i="145"/>
  <c r="O367" i="145"/>
  <c r="N368" i="145"/>
  <c r="O368" i="145" s="1"/>
  <c r="N369" i="145"/>
  <c r="O369" i="145"/>
  <c r="N370" i="145"/>
  <c r="O370" i="145" s="1"/>
  <c r="N371" i="145"/>
  <c r="O371" i="145"/>
  <c r="N372" i="145"/>
  <c r="O372" i="145" s="1"/>
  <c r="N373" i="145"/>
  <c r="O373" i="145"/>
  <c r="N374" i="145"/>
  <c r="O374" i="145" s="1"/>
  <c r="N375" i="145"/>
  <c r="O375" i="145"/>
  <c r="N376" i="145"/>
  <c r="O376" i="145" s="1"/>
  <c r="N377" i="145"/>
  <c r="O377" i="145"/>
  <c r="N378" i="145"/>
  <c r="O378" i="145" s="1"/>
  <c r="N379" i="145"/>
  <c r="O379" i="145"/>
  <c r="N380" i="145"/>
  <c r="O380" i="145" s="1"/>
  <c r="N381" i="145"/>
  <c r="O381" i="145"/>
  <c r="N382" i="145"/>
  <c r="O382" i="145" s="1"/>
  <c r="N383" i="145"/>
  <c r="O383" i="145"/>
  <c r="N384" i="145"/>
  <c r="O384" i="145" s="1"/>
  <c r="N385" i="145"/>
  <c r="O385" i="145"/>
  <c r="N386" i="145"/>
  <c r="O386" i="145" s="1"/>
  <c r="N387" i="145"/>
  <c r="O387" i="145"/>
  <c r="N388" i="145"/>
  <c r="O388" i="145" s="1"/>
  <c r="N389" i="145"/>
  <c r="O389" i="145"/>
  <c r="N390" i="145"/>
  <c r="O390" i="145" s="1"/>
  <c r="N391" i="145"/>
  <c r="O391" i="145"/>
  <c r="N392" i="145"/>
  <c r="O392" i="145" s="1"/>
  <c r="N393" i="145"/>
  <c r="O393" i="145"/>
  <c r="N394" i="145"/>
  <c r="O394" i="145" s="1"/>
  <c r="N395" i="145"/>
  <c r="O395" i="145"/>
  <c r="N396" i="145"/>
  <c r="O396" i="145" s="1"/>
  <c r="N397" i="145"/>
  <c r="O397" i="145"/>
  <c r="N398" i="145"/>
  <c r="O398" i="145" s="1"/>
  <c r="N399" i="145"/>
  <c r="O399" i="145"/>
  <c r="N400" i="145"/>
  <c r="O400" i="145" s="1"/>
  <c r="N401" i="145"/>
  <c r="O401" i="145" s="1"/>
  <c r="N402" i="145"/>
  <c r="O402" i="145" s="1"/>
  <c r="N403" i="145"/>
  <c r="O403" i="145"/>
  <c r="N404" i="145"/>
  <c r="O404" i="145" s="1"/>
  <c r="N405" i="145"/>
  <c r="O405" i="145" s="1"/>
  <c r="N406" i="145"/>
  <c r="O406" i="145" s="1"/>
  <c r="N407" i="145"/>
  <c r="O407" i="145"/>
  <c r="N408" i="145"/>
  <c r="O408" i="145" s="1"/>
  <c r="N409" i="145"/>
  <c r="O409" i="145" s="1"/>
  <c r="N410" i="145"/>
  <c r="O410" i="145" s="1"/>
  <c r="N411" i="145"/>
  <c r="O411" i="145"/>
  <c r="N412" i="145"/>
  <c r="O412" i="145" s="1"/>
  <c r="N413" i="145"/>
  <c r="O413" i="145" s="1"/>
  <c r="N414" i="145"/>
  <c r="O414" i="145" s="1"/>
  <c r="N415" i="145"/>
  <c r="O415" i="145"/>
  <c r="N416" i="145"/>
  <c r="O416" i="145" s="1"/>
  <c r="N417" i="145"/>
  <c r="O417" i="145" s="1"/>
  <c r="N418" i="145"/>
  <c r="O418" i="145" s="1"/>
  <c r="N419" i="145"/>
  <c r="O419" i="145"/>
  <c r="N420" i="145"/>
  <c r="O420" i="145" s="1"/>
  <c r="N421" i="145"/>
  <c r="O421" i="145" s="1"/>
  <c r="N422" i="145"/>
  <c r="O422" i="145" s="1"/>
  <c r="N423" i="145"/>
  <c r="O423" i="145"/>
  <c r="N424" i="145"/>
  <c r="O424" i="145" s="1"/>
  <c r="N425" i="145"/>
  <c r="O425" i="145" s="1"/>
  <c r="N426" i="145"/>
  <c r="O426" i="145" s="1"/>
  <c r="N427" i="145"/>
  <c r="O427" i="145"/>
  <c r="N428" i="145"/>
  <c r="O428" i="145" s="1"/>
  <c r="N429" i="145"/>
  <c r="O429" i="145" s="1"/>
  <c r="N430" i="145"/>
  <c r="O430" i="145" s="1"/>
  <c r="N431" i="145"/>
  <c r="O431" i="145" s="1"/>
  <c r="N432" i="145"/>
  <c r="O432" i="145" s="1"/>
  <c r="N433" i="145"/>
  <c r="O433" i="145" s="1"/>
  <c r="N434" i="145"/>
  <c r="O434" i="145" s="1"/>
  <c r="N435" i="145"/>
  <c r="O435" i="145" s="1"/>
  <c r="N436" i="145"/>
  <c r="O436" i="145" s="1"/>
  <c r="N437" i="145"/>
  <c r="O437" i="145" s="1"/>
  <c r="N438" i="145"/>
  <c r="O438" i="145" s="1"/>
  <c r="N439" i="145"/>
  <c r="O439" i="145" s="1"/>
  <c r="N440" i="145"/>
  <c r="O440" i="145" s="1"/>
  <c r="N441" i="145"/>
  <c r="O441" i="145" s="1"/>
  <c r="N442" i="145"/>
  <c r="O442" i="145" s="1"/>
  <c r="N443" i="145"/>
  <c r="O443" i="145" s="1"/>
  <c r="N444" i="145"/>
  <c r="O444" i="145" s="1"/>
  <c r="N445" i="145"/>
  <c r="O445" i="145" s="1"/>
  <c r="N446" i="145"/>
  <c r="O446" i="145" s="1"/>
  <c r="N447" i="145"/>
  <c r="O447" i="145" s="1"/>
  <c r="N448" i="145"/>
  <c r="O448" i="145" s="1"/>
  <c r="N449" i="145"/>
  <c r="O449" i="145" s="1"/>
  <c r="N450" i="145"/>
  <c r="O450" i="145" s="1"/>
  <c r="N451" i="145"/>
  <c r="O451" i="145" s="1"/>
  <c r="N452" i="145"/>
  <c r="O452" i="145" s="1"/>
  <c r="N453" i="145"/>
  <c r="O453" i="145" s="1"/>
  <c r="N454" i="145"/>
  <c r="O454" i="145" s="1"/>
  <c r="N455" i="145"/>
  <c r="O455" i="145" s="1"/>
  <c r="N456" i="145"/>
  <c r="O456" i="145" s="1"/>
  <c r="N457" i="145"/>
  <c r="O457" i="145" s="1"/>
  <c r="N458" i="145"/>
  <c r="O458" i="145" s="1"/>
  <c r="N459" i="145"/>
  <c r="O459" i="145" s="1"/>
  <c r="N460" i="145"/>
  <c r="O460" i="145" s="1"/>
  <c r="N461" i="145"/>
  <c r="O461" i="145" s="1"/>
  <c r="N462" i="145"/>
  <c r="O462" i="145" s="1"/>
  <c r="N463" i="145"/>
  <c r="O463" i="145" s="1"/>
  <c r="N464" i="145"/>
  <c r="O464" i="145" s="1"/>
  <c r="N465" i="145"/>
  <c r="O465" i="145" s="1"/>
  <c r="N466" i="145"/>
  <c r="O466" i="145" s="1"/>
  <c r="N467" i="145"/>
  <c r="O467" i="145" s="1"/>
  <c r="N468" i="145"/>
  <c r="O468" i="145" s="1"/>
  <c r="N469" i="145"/>
  <c r="O469" i="145" s="1"/>
  <c r="N470" i="145"/>
  <c r="O470" i="145" s="1"/>
  <c r="N471" i="145"/>
  <c r="O471" i="145" s="1"/>
  <c r="N472" i="145"/>
  <c r="O472" i="145" s="1"/>
  <c r="N473" i="145"/>
  <c r="O473" i="145" s="1"/>
  <c r="N474" i="145"/>
  <c r="O474" i="145" s="1"/>
  <c r="N475" i="145"/>
  <c r="O475" i="145" s="1"/>
  <c r="N476" i="145"/>
  <c r="O476" i="145" s="1"/>
  <c r="N477" i="145"/>
  <c r="O477" i="145" s="1"/>
  <c r="N478" i="145"/>
  <c r="O478" i="145" s="1"/>
  <c r="N479" i="145"/>
  <c r="O479" i="145" s="1"/>
  <c r="N480" i="145"/>
  <c r="O480" i="145" s="1"/>
  <c r="N481" i="145"/>
  <c r="O481" i="145" s="1"/>
  <c r="N482" i="145"/>
  <c r="O482" i="145" s="1"/>
  <c r="N483" i="145"/>
  <c r="O483" i="145" s="1"/>
  <c r="N484" i="145"/>
  <c r="O484" i="145" s="1"/>
  <c r="N485" i="145"/>
  <c r="O485" i="145" s="1"/>
  <c r="N486" i="145"/>
  <c r="O486" i="145" s="1"/>
  <c r="N487" i="145"/>
  <c r="O487" i="145" s="1"/>
  <c r="N488" i="145"/>
  <c r="O488" i="145" s="1"/>
  <c r="N489" i="145"/>
  <c r="O489" i="145" s="1"/>
  <c r="N490" i="145"/>
  <c r="O490" i="145" s="1"/>
  <c r="N491" i="145"/>
  <c r="O491" i="145" s="1"/>
  <c r="N492" i="145"/>
  <c r="O492" i="145" s="1"/>
  <c r="N493" i="145"/>
  <c r="O493" i="145" s="1"/>
  <c r="N494" i="145"/>
  <c r="O494" i="145" s="1"/>
  <c r="N495" i="145"/>
  <c r="O495" i="145" s="1"/>
  <c r="N496" i="145"/>
  <c r="O496" i="145" s="1"/>
  <c r="N497" i="145"/>
  <c r="O497" i="145" s="1"/>
  <c r="N498" i="145"/>
  <c r="O498" i="145" s="1"/>
  <c r="N499" i="145"/>
  <c r="O499" i="145" s="1"/>
  <c r="N3630" i="144"/>
  <c r="O3630" i="144" s="1"/>
  <c r="N3631" i="144"/>
  <c r="O3631" i="144"/>
  <c r="N3632" i="144"/>
  <c r="O3632" i="144"/>
  <c r="N3633" i="144"/>
  <c r="O3633" i="144" s="1"/>
  <c r="N3634" i="144"/>
  <c r="O3634" i="144" s="1"/>
  <c r="N3635" i="144"/>
  <c r="O3635" i="144"/>
  <c r="N3636" i="144"/>
  <c r="O3636" i="144"/>
  <c r="N3637" i="144"/>
  <c r="O3637" i="144"/>
  <c r="N3638" i="144"/>
  <c r="O3638" i="144" s="1"/>
  <c r="N3639" i="144"/>
  <c r="O3639" i="144"/>
  <c r="N3640" i="144"/>
  <c r="O3640" i="144" s="1"/>
  <c r="N3641" i="144"/>
  <c r="O3641" i="144"/>
  <c r="N3642" i="144"/>
  <c r="O3642" i="144" s="1"/>
  <c r="N3643" i="144"/>
  <c r="O3643" i="144"/>
  <c r="N3644" i="144"/>
  <c r="O3644" i="144"/>
  <c r="N3645" i="144"/>
  <c r="O3645" i="144"/>
  <c r="N3646" i="144"/>
  <c r="O3646" i="144" s="1"/>
  <c r="N3647" i="144"/>
  <c r="O3647" i="144"/>
  <c r="N3648" i="144"/>
  <c r="O3648" i="144"/>
  <c r="N3649" i="144"/>
  <c r="O3649" i="144" s="1"/>
  <c r="N3650" i="144"/>
  <c r="O3650" i="144" s="1"/>
  <c r="N3651" i="144"/>
  <c r="O3651" i="144"/>
  <c r="N3652" i="144"/>
  <c r="O3652" i="144"/>
  <c r="N3653" i="144"/>
  <c r="O3653" i="144"/>
  <c r="N3654" i="144"/>
  <c r="O3654" i="144" s="1"/>
  <c r="N3655" i="144"/>
  <c r="O3655" i="144"/>
  <c r="N3656" i="144"/>
  <c r="O3656" i="144" s="1"/>
  <c r="N3657" i="144"/>
  <c r="O3657" i="144"/>
  <c r="N3658" i="144"/>
  <c r="O3658" i="144" s="1"/>
  <c r="N3659" i="144"/>
  <c r="O3659" i="144"/>
  <c r="N3660" i="144"/>
  <c r="O3660" i="144"/>
  <c r="N3661" i="144"/>
  <c r="O3661" i="144"/>
  <c r="N3662" i="144"/>
  <c r="O3662" i="144" s="1"/>
  <c r="N3663" i="144"/>
  <c r="O3663" i="144"/>
  <c r="N3664" i="144"/>
  <c r="O3664" i="144"/>
  <c r="N3665" i="144"/>
  <c r="O3665" i="144" s="1"/>
  <c r="N3666" i="144"/>
  <c r="O3666" i="144" s="1"/>
  <c r="N3667" i="144"/>
  <c r="O3667" i="144"/>
  <c r="N3668" i="144"/>
  <c r="O3668" i="144"/>
  <c r="N3669" i="144"/>
  <c r="O3669" i="144"/>
  <c r="N3670" i="144"/>
  <c r="O3670" i="144" s="1"/>
  <c r="N3671" i="144"/>
  <c r="O3671" i="144"/>
  <c r="N3672" i="144"/>
  <c r="O3672" i="144" s="1"/>
  <c r="N3673" i="144"/>
  <c r="O3673" i="144"/>
  <c r="N3674" i="144"/>
  <c r="O3674" i="144" s="1"/>
  <c r="N3675" i="144"/>
  <c r="O3675" i="144"/>
  <c r="N3676" i="144"/>
  <c r="O3676" i="144"/>
  <c r="N3677" i="144"/>
  <c r="O3677" i="144"/>
  <c r="N3678" i="144"/>
  <c r="O3678" i="144" s="1"/>
  <c r="N3679" i="144"/>
  <c r="O3679" i="144"/>
  <c r="N3680" i="144"/>
  <c r="O3680" i="144"/>
  <c r="N3681" i="144"/>
  <c r="O3681" i="144" s="1"/>
  <c r="N3682" i="144"/>
  <c r="O3682" i="144" s="1"/>
  <c r="N3683" i="144"/>
  <c r="O3683" i="144"/>
  <c r="N3684" i="144"/>
  <c r="O3684" i="144"/>
  <c r="N3685" i="144"/>
  <c r="O3685" i="144"/>
  <c r="N3686" i="144"/>
  <c r="O3686" i="144" s="1"/>
  <c r="N3687" i="144"/>
  <c r="O3687" i="144"/>
  <c r="N3688" i="144"/>
  <c r="O3688" i="144" s="1"/>
  <c r="N3689" i="144"/>
  <c r="O3689" i="144"/>
  <c r="N3690" i="144"/>
  <c r="O3690" i="144" s="1"/>
  <c r="N3691" i="144"/>
  <c r="O3691" i="144"/>
  <c r="N3692" i="144"/>
  <c r="O3692" i="144"/>
  <c r="N3693" i="144"/>
  <c r="O3693" i="144"/>
  <c r="N3694" i="144"/>
  <c r="O3694" i="144" s="1"/>
  <c r="N3695" i="144"/>
  <c r="O3695" i="144"/>
  <c r="N3696" i="144"/>
  <c r="O3696" i="144"/>
  <c r="N3697" i="144"/>
  <c r="O3697" i="144" s="1"/>
  <c r="N3698" i="144"/>
  <c r="O3698" i="144" s="1"/>
  <c r="N3699" i="144"/>
  <c r="O3699" i="144"/>
  <c r="N3700" i="144"/>
  <c r="O3700" i="144"/>
  <c r="N3701" i="144"/>
  <c r="O3701" i="144"/>
  <c r="N3702" i="144"/>
  <c r="O3702" i="144" s="1"/>
  <c r="N3703" i="144"/>
  <c r="O3703" i="144"/>
  <c r="N3704" i="144"/>
  <c r="O3704" i="144" s="1"/>
  <c r="N3705" i="144"/>
  <c r="O3705" i="144"/>
  <c r="N3706" i="144"/>
  <c r="O3706" i="144" s="1"/>
  <c r="N3707" i="144"/>
  <c r="O3707" i="144"/>
  <c r="N3708" i="144"/>
  <c r="O3708" i="144"/>
  <c r="N3709" i="144"/>
  <c r="O3709" i="144"/>
  <c r="N3710" i="144"/>
  <c r="O3710" i="144" s="1"/>
  <c r="N3711" i="144"/>
  <c r="O3711" i="144"/>
  <c r="N3712" i="144"/>
  <c r="O3712" i="144"/>
  <c r="N3713" i="144"/>
  <c r="O3713" i="144" s="1"/>
  <c r="N3714" i="144"/>
  <c r="O3714" i="144" s="1"/>
  <c r="N3715" i="144"/>
  <c r="O3715" i="144"/>
  <c r="N3716" i="144"/>
  <c r="O3716" i="144"/>
  <c r="N3717" i="144"/>
  <c r="O3717" i="144"/>
  <c r="N3718" i="144"/>
  <c r="O3718" i="144" s="1"/>
  <c r="N3719" i="144"/>
  <c r="O3719" i="144"/>
  <c r="N3720" i="144"/>
  <c r="O3720" i="144" s="1"/>
  <c r="N3721" i="144"/>
  <c r="O3721" i="144"/>
  <c r="N3727" i="144"/>
  <c r="O3727" i="144" s="1"/>
  <c r="N3728" i="144"/>
  <c r="O3728" i="144"/>
  <c r="N3729" i="144"/>
  <c r="O3729" i="144"/>
  <c r="N3730" i="144"/>
  <c r="O3730" i="144"/>
  <c r="N3731" i="144"/>
  <c r="O3731" i="144" s="1"/>
  <c r="N3732" i="144"/>
  <c r="O3732" i="144"/>
  <c r="N3733" i="144"/>
  <c r="O3733" i="144"/>
  <c r="N3734" i="144"/>
  <c r="O3734" i="144" s="1"/>
  <c r="N3735" i="144"/>
  <c r="O3735" i="144" s="1"/>
  <c r="N3736" i="144"/>
  <c r="O3736" i="144"/>
  <c r="N3737" i="144"/>
  <c r="O3737" i="144"/>
  <c r="N3738" i="144"/>
  <c r="O3738" i="144"/>
  <c r="N3739" i="144"/>
  <c r="O3739" i="144" s="1"/>
  <c r="N3740" i="144"/>
  <c r="O3740" i="144"/>
  <c r="N3741" i="144"/>
  <c r="O3741" i="144" s="1"/>
  <c r="N3742" i="144"/>
  <c r="O3742" i="144"/>
  <c r="N3743" i="144"/>
  <c r="O3743" i="144" s="1"/>
  <c r="N3744" i="144"/>
  <c r="O3744" i="144"/>
  <c r="N3745" i="144"/>
  <c r="O3745" i="144"/>
  <c r="N3746" i="144"/>
  <c r="O3746" i="144"/>
  <c r="N3747" i="144"/>
  <c r="O3747" i="144" s="1"/>
  <c r="N3748" i="144"/>
  <c r="O3748" i="144"/>
  <c r="N3749" i="144"/>
  <c r="O3749" i="144"/>
  <c r="N3750" i="144"/>
  <c r="O3750" i="144" s="1"/>
  <c r="N3751" i="144"/>
  <c r="O3751" i="144" s="1"/>
  <c r="N3752" i="144"/>
  <c r="O3752" i="144"/>
  <c r="N3753" i="144"/>
  <c r="O3753" i="144"/>
  <c r="N3754" i="144"/>
  <c r="O3754" i="144"/>
  <c r="N3755" i="144"/>
  <c r="O3755" i="144" s="1"/>
  <c r="N3756" i="144"/>
  <c r="O3756" i="144"/>
  <c r="N3757" i="144"/>
  <c r="O3757" i="144" s="1"/>
  <c r="N3758" i="144"/>
  <c r="O3758" i="144"/>
  <c r="N3759" i="144"/>
  <c r="O3759" i="144" s="1"/>
  <c r="N3760" i="144"/>
  <c r="O3760" i="144"/>
  <c r="N3761" i="144"/>
  <c r="O3761" i="144"/>
  <c r="N3762" i="144"/>
  <c r="O3762" i="144"/>
  <c r="N3763" i="144"/>
  <c r="O3763" i="144" s="1"/>
  <c r="N3764" i="144"/>
  <c r="O3764" i="144"/>
  <c r="N3765" i="144"/>
  <c r="O3765" i="144"/>
  <c r="N3766" i="144"/>
  <c r="O3766" i="144" s="1"/>
  <c r="N3767" i="144"/>
  <c r="O3767" i="144" s="1"/>
  <c r="N3768" i="144"/>
  <c r="O3768" i="144"/>
  <c r="N3769" i="144"/>
  <c r="O3769" i="144"/>
  <c r="N3770" i="144"/>
  <c r="O3770" i="144"/>
  <c r="N3771" i="144"/>
  <c r="O3771" i="144" s="1"/>
  <c r="N3772" i="144"/>
  <c r="O3772" i="144"/>
  <c r="N3773" i="144"/>
  <c r="O3773" i="144" s="1"/>
  <c r="N3774" i="144"/>
  <c r="O3774" i="144"/>
  <c r="N3775" i="144"/>
  <c r="O3775" i="144" s="1"/>
  <c r="N3776" i="144"/>
  <c r="O3776" i="144"/>
  <c r="N3777" i="144"/>
  <c r="O3777" i="144"/>
  <c r="N3778" i="144"/>
  <c r="O3778" i="144"/>
  <c r="N3779" i="144"/>
  <c r="O3779" i="144" s="1"/>
  <c r="N3780" i="144"/>
  <c r="O3780" i="144"/>
  <c r="N3781" i="144"/>
  <c r="O3781" i="144"/>
  <c r="N3782" i="144"/>
  <c r="O3782" i="144" s="1"/>
  <c r="N3783" i="144"/>
  <c r="O3783" i="144" s="1"/>
  <c r="N3784" i="144"/>
  <c r="O3784" i="144"/>
  <c r="N3785" i="144"/>
  <c r="O3785" i="144"/>
  <c r="N3786" i="144"/>
  <c r="O3786" i="144"/>
  <c r="N3787" i="144"/>
  <c r="O3787" i="144" s="1"/>
  <c r="N3788" i="144"/>
  <c r="O3788" i="144"/>
  <c r="N3789" i="144"/>
  <c r="O3789" i="144" s="1"/>
  <c r="N3790" i="144"/>
  <c r="O3790" i="144"/>
  <c r="N3791" i="144"/>
  <c r="O3791" i="144" s="1"/>
  <c r="N3792" i="144"/>
  <c r="O3792" i="144"/>
  <c r="N3793" i="144"/>
  <c r="O3793" i="144"/>
  <c r="N3794" i="144"/>
  <c r="O3794" i="144"/>
  <c r="N3795" i="144"/>
  <c r="O3795" i="144" s="1"/>
  <c r="N3796" i="144"/>
  <c r="O3796" i="144"/>
  <c r="N3797" i="144"/>
  <c r="O3797" i="144"/>
  <c r="N3798" i="144"/>
  <c r="O3798" i="144" s="1"/>
  <c r="N3799" i="144"/>
  <c r="O3799" i="144" s="1"/>
  <c r="N3800" i="144"/>
  <c r="O3800" i="144"/>
  <c r="N3801" i="144"/>
  <c r="O3801" i="144"/>
  <c r="N3802" i="144"/>
  <c r="O3802" i="144"/>
  <c r="N3803" i="144"/>
  <c r="O3803" i="144" s="1"/>
  <c r="N3804" i="144"/>
  <c r="O3804" i="144"/>
  <c r="N3805" i="144"/>
  <c r="O3805" i="144" s="1"/>
  <c r="N3806" i="144"/>
  <c r="O3806" i="144"/>
  <c r="N3807" i="144"/>
  <c r="O3807" i="144" s="1"/>
  <c r="N3808" i="144"/>
  <c r="O3808" i="144"/>
  <c r="N3809" i="144"/>
  <c r="O3809" i="144"/>
  <c r="N3810" i="144"/>
  <c r="O3810" i="144"/>
  <c r="N3837" i="144"/>
  <c r="O3837" i="144" s="1"/>
  <c r="N3838" i="144"/>
  <c r="O3838" i="144" s="1"/>
  <c r="N3839" i="144"/>
  <c r="O3839" i="144"/>
  <c r="N3840" i="144"/>
  <c r="O3840" i="144" s="1"/>
  <c r="N3841" i="144"/>
  <c r="O3841" i="144" s="1"/>
  <c r="N3842" i="144"/>
  <c r="O3842" i="144"/>
  <c r="N3843" i="144"/>
  <c r="O3843" i="144"/>
  <c r="N3844" i="144"/>
  <c r="O3844" i="144"/>
  <c r="N3845" i="144"/>
  <c r="O3845" i="144" s="1"/>
  <c r="N3846" i="144"/>
  <c r="O3846" i="144"/>
  <c r="N3847" i="144"/>
  <c r="O3847" i="144" s="1"/>
  <c r="N3848" i="144"/>
  <c r="O3848" i="144"/>
  <c r="N3849" i="144"/>
  <c r="O3849" i="144" s="1"/>
  <c r="N3850" i="144"/>
  <c r="O3850" i="144"/>
  <c r="N3851" i="144"/>
  <c r="O3851" i="144"/>
  <c r="N3852" i="144"/>
  <c r="O3852" i="144"/>
  <c r="N3853" i="144"/>
  <c r="O3853" i="144" s="1"/>
  <c r="N3854" i="144"/>
  <c r="O3854" i="144" s="1"/>
  <c r="N3855" i="144"/>
  <c r="O3855" i="144"/>
  <c r="N3856" i="144"/>
  <c r="O3856" i="144" s="1"/>
  <c r="N3857" i="144"/>
  <c r="O3857" i="144" s="1"/>
  <c r="N3858" i="144"/>
  <c r="O3858" i="144"/>
  <c r="N3859" i="144"/>
  <c r="O3859" i="144"/>
  <c r="N3860" i="144"/>
  <c r="O3860" i="144"/>
  <c r="N3861" i="144"/>
  <c r="O3861" i="144" s="1"/>
  <c r="N3862" i="144"/>
  <c r="O3862" i="144"/>
  <c r="N3863" i="144"/>
  <c r="O3863" i="144" s="1"/>
  <c r="N3864" i="144"/>
  <c r="O3864" i="144"/>
  <c r="N3865" i="144"/>
  <c r="O3865" i="144" s="1"/>
  <c r="N3866" i="144"/>
  <c r="O3866" i="144"/>
  <c r="N3867" i="144"/>
  <c r="O3867" i="144"/>
  <c r="N3868" i="144"/>
  <c r="O3868" i="144"/>
  <c r="N3869" i="144"/>
  <c r="O3869" i="144" s="1"/>
  <c r="N3870" i="144"/>
  <c r="O3870" i="144" s="1"/>
  <c r="N3871" i="144"/>
  <c r="O3871" i="144"/>
  <c r="N3872" i="144"/>
  <c r="O3872" i="144" s="1"/>
  <c r="N3873" i="144"/>
  <c r="O3873" i="144" s="1"/>
  <c r="N3874" i="144"/>
  <c r="O3874" i="144"/>
  <c r="N3875" i="144"/>
  <c r="O3875" i="144"/>
  <c r="N3876" i="144"/>
  <c r="O3876" i="144"/>
  <c r="N3877" i="144"/>
  <c r="O3877" i="144" s="1"/>
  <c r="N3878" i="144"/>
  <c r="O3878" i="144"/>
  <c r="N3879" i="144"/>
  <c r="O3879" i="144" s="1"/>
  <c r="N3880" i="144"/>
  <c r="O3880" i="144"/>
  <c r="N3881" i="144"/>
  <c r="O3881" i="144" s="1"/>
  <c r="N3882" i="144"/>
  <c r="O3882" i="144"/>
  <c r="N3883" i="144"/>
  <c r="O3883" i="144"/>
  <c r="N3884" i="144"/>
  <c r="O3884" i="144"/>
  <c r="N3885" i="144"/>
  <c r="O3885" i="144" s="1"/>
  <c r="N3886" i="144"/>
  <c r="O3886" i="144" s="1"/>
  <c r="N3887" i="144"/>
  <c r="O3887" i="144"/>
  <c r="N3888" i="144"/>
  <c r="O3888" i="144" s="1"/>
  <c r="N3889" i="144"/>
  <c r="O3889" i="144" s="1"/>
  <c r="N3890" i="144"/>
  <c r="O3890" i="144"/>
  <c r="N3891" i="144"/>
  <c r="O3891" i="144"/>
  <c r="N3892" i="144"/>
  <c r="O3892" i="144"/>
  <c r="N3893" i="144"/>
  <c r="O3893" i="144" s="1"/>
  <c r="N3894" i="144"/>
  <c r="O3894" i="144"/>
  <c r="N3895" i="144"/>
  <c r="O3895" i="144" s="1"/>
  <c r="N3896" i="144"/>
  <c r="O3896" i="144"/>
  <c r="N3897" i="144"/>
  <c r="O3897" i="144" s="1"/>
  <c r="N3898" i="144"/>
  <c r="O3898" i="144"/>
  <c r="N3899" i="144"/>
  <c r="O3899" i="144"/>
  <c r="N3900" i="144"/>
  <c r="O3900" i="144"/>
  <c r="N3901" i="144"/>
  <c r="O3901" i="144" s="1"/>
  <c r="N3902" i="144"/>
  <c r="O3902" i="144" s="1"/>
  <c r="N3903" i="144"/>
  <c r="O3903" i="144"/>
  <c r="N3904" i="144"/>
  <c r="O3904" i="144" s="1"/>
  <c r="N3905" i="144"/>
  <c r="O3905" i="144" s="1"/>
  <c r="N3906" i="144"/>
  <c r="O3906" i="144"/>
  <c r="N3907" i="144"/>
  <c r="O3907" i="144"/>
  <c r="N3908" i="144"/>
  <c r="O3908" i="144"/>
  <c r="N3909" i="144"/>
  <c r="O3909" i="144" s="1"/>
  <c r="N3910" i="144"/>
  <c r="O3910" i="144"/>
  <c r="N3911" i="144"/>
  <c r="O3911" i="144" s="1"/>
  <c r="N3912" i="144"/>
  <c r="O3912" i="144"/>
  <c r="N3913" i="144"/>
  <c r="O3913" i="144" s="1"/>
  <c r="N3914" i="144"/>
  <c r="O3914" i="144"/>
  <c r="N3915" i="144"/>
  <c r="O3915" i="144"/>
  <c r="N3916" i="144"/>
  <c r="O3916" i="144"/>
  <c r="N3917" i="144"/>
  <c r="O3917" i="144" s="1"/>
  <c r="N3918" i="144"/>
  <c r="O3918" i="144" s="1"/>
  <c r="N3919" i="144"/>
  <c r="O3919" i="144"/>
  <c r="N3920" i="144"/>
  <c r="O3920" i="144" s="1"/>
  <c r="N3921" i="144"/>
  <c r="O3921" i="144" s="1"/>
  <c r="N3922" i="144"/>
  <c r="O3922" i="144"/>
  <c r="N3923" i="144"/>
  <c r="O3923" i="144"/>
  <c r="N3924" i="144"/>
  <c r="O3924" i="144"/>
  <c r="N3925" i="144"/>
  <c r="O3925" i="144" s="1"/>
  <c r="N3926" i="144"/>
  <c r="O3926" i="144"/>
  <c r="N3927" i="144"/>
  <c r="O3927" i="144" s="1"/>
  <c r="N3928" i="144"/>
  <c r="O3928" i="144"/>
  <c r="N3929" i="144"/>
  <c r="O3929" i="144" s="1"/>
  <c r="N3930" i="144"/>
  <c r="O3930" i="144"/>
  <c r="N3931" i="144"/>
  <c r="O3931" i="144"/>
  <c r="N3932" i="144"/>
  <c r="O3932" i="144"/>
  <c r="N3933" i="144"/>
  <c r="O3933" i="144" s="1"/>
  <c r="N3934" i="144"/>
  <c r="O3934" i="144" s="1"/>
  <c r="N3935" i="144"/>
  <c r="O3935" i="144"/>
  <c r="N3936" i="144"/>
  <c r="O3936" i="144" s="1"/>
  <c r="N3937" i="144"/>
  <c r="O3937" i="144" s="1"/>
  <c r="N3938" i="144"/>
  <c r="O3938" i="144"/>
  <c r="N3939" i="144"/>
  <c r="O3939" i="144"/>
  <c r="N3940" i="144"/>
  <c r="O3940" i="144"/>
  <c r="N3941" i="144"/>
  <c r="O3941" i="144" s="1"/>
  <c r="N3942" i="144"/>
  <c r="O3942" i="144"/>
  <c r="N3943" i="144"/>
  <c r="O3943" i="144" s="1"/>
  <c r="N3944" i="144"/>
  <c r="O3944" i="144"/>
  <c r="N3945" i="144"/>
  <c r="O3945" i="144" s="1"/>
  <c r="N3946" i="144"/>
  <c r="O3946" i="144"/>
  <c r="N3947" i="144"/>
  <c r="O3947" i="144"/>
  <c r="N3948" i="144"/>
  <c r="O3948" i="144"/>
  <c r="N3949" i="144"/>
  <c r="O3949" i="144" s="1"/>
  <c r="N3950" i="144"/>
  <c r="O3950" i="144" s="1"/>
  <c r="N3951" i="144"/>
  <c r="O3951" i="144"/>
  <c r="N3952" i="144"/>
  <c r="O3952" i="144" s="1"/>
  <c r="N3953" i="144"/>
  <c r="O3953" i="144" s="1"/>
  <c r="N3954" i="144"/>
  <c r="O3954" i="144"/>
  <c r="N3955" i="144"/>
  <c r="O3955" i="144"/>
  <c r="N3956" i="144"/>
  <c r="O3956" i="144"/>
  <c r="N3957" i="144"/>
  <c r="O3957" i="144" s="1"/>
  <c r="N3958" i="144"/>
  <c r="O3958" i="144"/>
  <c r="N3959" i="144"/>
  <c r="O3959" i="144" s="1"/>
  <c r="N3960" i="144"/>
  <c r="O3960" i="144"/>
  <c r="N3961" i="144"/>
  <c r="O3961" i="144" s="1"/>
  <c r="N3962" i="144"/>
  <c r="O3962" i="144"/>
  <c r="N3963" i="144"/>
  <c r="O3963" i="144"/>
  <c r="N3964" i="144"/>
  <c r="O3964" i="144"/>
  <c r="N3965" i="144"/>
  <c r="O3965" i="144" s="1"/>
  <c r="N3966" i="144"/>
  <c r="O3966" i="144" s="1"/>
  <c r="N3967" i="144"/>
  <c r="O3967" i="144"/>
  <c r="N3968" i="144"/>
  <c r="O3968" i="144" s="1"/>
  <c r="N3969" i="144"/>
  <c r="O3969" i="144" s="1"/>
  <c r="N3970" i="144"/>
  <c r="O3970" i="144"/>
  <c r="N3971" i="144"/>
  <c r="O3971" i="144"/>
  <c r="N3972" i="144"/>
  <c r="O3972" i="144"/>
  <c r="N3973" i="144"/>
  <c r="O3973" i="144" s="1"/>
  <c r="N3974" i="144"/>
  <c r="O3974" i="144"/>
  <c r="N3975" i="144"/>
  <c r="O3975" i="144" s="1"/>
  <c r="N3976" i="144"/>
  <c r="O3976" i="144"/>
  <c r="N3977" i="144"/>
  <c r="O3977" i="144" s="1"/>
  <c r="N3978" i="144"/>
  <c r="O3978" i="144"/>
  <c r="N3979" i="144"/>
  <c r="O3979" i="144"/>
  <c r="N3980" i="144"/>
  <c r="O3980" i="144"/>
  <c r="N3981" i="144"/>
  <c r="O3981" i="144" s="1"/>
  <c r="N3982" i="144"/>
  <c r="O3982" i="144" s="1"/>
  <c r="N3983" i="144"/>
  <c r="O3983" i="144"/>
  <c r="N3984" i="144"/>
  <c r="O3984" i="144" s="1"/>
  <c r="N3985" i="144"/>
  <c r="O3985" i="144" s="1"/>
  <c r="N3986" i="144"/>
  <c r="O3986" i="144"/>
  <c r="N3987" i="144"/>
  <c r="O3987" i="144"/>
  <c r="N3988" i="144"/>
  <c r="O3988" i="144"/>
  <c r="N3989" i="144"/>
  <c r="O3989" i="144" s="1"/>
  <c r="N3990" i="144"/>
  <c r="O3990" i="144"/>
  <c r="N3991" i="144"/>
  <c r="O3991" i="144" s="1"/>
  <c r="N3992" i="144"/>
  <c r="O3992" i="144"/>
  <c r="N3993" i="144"/>
  <c r="O3993" i="144" s="1"/>
  <c r="N3994" i="144"/>
  <c r="O3994" i="144"/>
  <c r="N3995" i="144"/>
  <c r="O3995" i="144"/>
  <c r="N3996" i="144"/>
  <c r="O3996" i="144"/>
  <c r="N3997" i="144"/>
  <c r="O3997" i="144" s="1"/>
  <c r="N3998" i="144"/>
  <c r="O3998" i="144" s="1"/>
  <c r="N3999" i="144"/>
  <c r="O3999" i="144"/>
  <c r="N4000" i="144"/>
  <c r="O4000" i="144" s="1"/>
  <c r="N4001" i="144"/>
  <c r="O4001" i="144" s="1"/>
  <c r="N4002" i="144"/>
  <c r="O4002" i="144"/>
  <c r="N4003" i="144"/>
  <c r="O4003" i="144"/>
  <c r="N4004" i="144"/>
  <c r="O4004" i="144"/>
  <c r="N4005" i="144"/>
  <c r="O4005" i="144" s="1"/>
  <c r="N4006" i="144"/>
  <c r="O4006" i="144"/>
  <c r="N4007" i="144"/>
  <c r="O4007" i="144" s="1"/>
  <c r="N4008" i="144"/>
  <c r="O4008" i="144"/>
  <c r="N4009" i="144"/>
  <c r="O4009" i="144" s="1"/>
  <c r="N4010" i="144"/>
  <c r="O4010" i="144"/>
  <c r="N4011" i="144"/>
  <c r="O4011" i="144"/>
  <c r="N4012" i="144"/>
  <c r="O4012" i="144"/>
  <c r="N4013" i="144"/>
  <c r="O4013" i="144" s="1"/>
  <c r="N4014" i="144"/>
  <c r="O4014" i="144" s="1"/>
  <c r="N4015" i="144"/>
  <c r="O4015" i="144"/>
  <c r="N4016" i="144"/>
  <c r="O4016" i="144" s="1"/>
  <c r="N4017" i="144"/>
  <c r="O4017" i="144" s="1"/>
  <c r="N4018" i="144"/>
  <c r="O4018" i="144"/>
  <c r="N4019" i="144"/>
  <c r="O4019" i="144"/>
  <c r="N4020" i="144"/>
  <c r="O4020" i="144"/>
  <c r="N4021" i="144"/>
  <c r="O4021" i="144" s="1"/>
  <c r="N4022" i="144"/>
  <c r="O4022" i="144"/>
  <c r="N4023" i="144"/>
  <c r="O4023" i="144" s="1"/>
  <c r="N4024" i="144"/>
  <c r="O4024" i="144"/>
  <c r="N4025" i="144"/>
  <c r="O4025" i="144" s="1"/>
  <c r="N4026" i="144"/>
  <c r="O4026" i="144"/>
  <c r="N4027" i="144"/>
  <c r="O4027" i="144"/>
  <c r="N4028" i="144"/>
  <c r="O4028" i="144"/>
  <c r="N4029" i="144"/>
  <c r="O4029" i="144" s="1"/>
  <c r="N4030" i="144"/>
  <c r="O4030" i="144" s="1"/>
  <c r="N4031" i="144"/>
  <c r="O4031" i="144"/>
  <c r="N4032" i="144"/>
  <c r="O4032" i="144" s="1"/>
  <c r="N4033" i="144"/>
  <c r="O4033" i="144" s="1"/>
  <c r="N4034" i="144"/>
  <c r="O4034" i="144"/>
  <c r="N4035" i="144"/>
  <c r="O4035" i="144"/>
  <c r="N4036" i="144"/>
  <c r="O4036" i="144"/>
  <c r="N4037" i="144"/>
  <c r="O4037" i="144"/>
  <c r="N4038" i="144"/>
  <c r="O4038" i="144"/>
  <c r="N4039" i="144"/>
  <c r="O4039" i="144"/>
  <c r="N4040" i="144"/>
  <c r="O4040" i="144"/>
  <c r="N4041" i="144"/>
  <c r="O4041" i="144"/>
  <c r="N4042" i="144"/>
  <c r="O4042" i="144"/>
  <c r="N4043" i="144"/>
  <c r="O4043" i="144"/>
  <c r="N4044" i="144"/>
  <c r="O4044" i="144"/>
  <c r="N4045" i="144"/>
  <c r="O4045" i="144"/>
  <c r="N4046" i="144"/>
  <c r="O4046" i="144"/>
  <c r="N4047" i="144"/>
  <c r="O4047" i="144"/>
  <c r="N4048" i="144"/>
  <c r="O4048" i="144"/>
  <c r="N4049" i="144"/>
  <c r="O4049" i="144"/>
  <c r="N4050" i="144"/>
  <c r="O4050" i="144"/>
  <c r="N4051" i="144"/>
  <c r="O4051" i="144"/>
  <c r="N4052" i="144"/>
  <c r="O4052" i="144"/>
  <c r="N4053" i="144"/>
  <c r="O4053" i="144"/>
  <c r="N4054" i="144"/>
  <c r="O4054" i="144"/>
  <c r="N4055" i="144"/>
  <c r="O4055" i="144"/>
  <c r="N4056" i="144"/>
  <c r="O4056" i="144"/>
  <c r="N4057" i="144"/>
  <c r="O4057" i="144"/>
  <c r="N4058" i="144"/>
  <c r="O4058" i="144"/>
  <c r="N4059" i="144"/>
  <c r="O4059" i="144"/>
  <c r="N4060" i="144"/>
  <c r="O4060" i="144"/>
  <c r="N4061" i="144"/>
  <c r="O4061" i="144"/>
  <c r="N4062" i="144"/>
  <c r="O4062" i="144"/>
  <c r="N4063" i="144"/>
  <c r="O4063" i="144"/>
  <c r="N4064" i="144"/>
  <c r="O4064" i="144"/>
  <c r="N4065" i="144"/>
  <c r="O4065" i="144"/>
  <c r="N4066" i="144"/>
  <c r="O4066" i="144"/>
  <c r="N4067" i="144"/>
  <c r="O4067" i="144"/>
  <c r="N4068" i="144"/>
  <c r="O4068" i="144"/>
  <c r="N4069" i="144"/>
  <c r="O4069" i="144"/>
  <c r="N4070" i="144"/>
  <c r="O4070" i="144"/>
  <c r="N4071" i="144"/>
  <c r="O4071" i="144"/>
  <c r="N4072" i="144"/>
  <c r="O4072" i="144"/>
  <c r="N4073" i="144"/>
  <c r="O4073" i="144"/>
  <c r="N4074" i="144"/>
  <c r="O4074" i="144"/>
  <c r="N4075" i="144"/>
  <c r="O4075" i="144"/>
  <c r="N4076" i="144"/>
  <c r="O4076" i="144"/>
  <c r="N4077" i="144"/>
  <c r="O4077" i="144"/>
  <c r="N4078" i="144"/>
  <c r="O4078" i="144"/>
  <c r="N4079" i="144"/>
  <c r="O4079" i="144"/>
  <c r="N4080" i="144"/>
  <c r="O4080" i="144"/>
  <c r="N4081" i="144"/>
  <c r="O4081" i="144"/>
  <c r="N4082" i="144"/>
  <c r="O4082" i="144"/>
  <c r="N4083" i="144"/>
  <c r="O4083" i="144"/>
  <c r="N4084" i="144"/>
  <c r="O4084" i="144"/>
  <c r="N4085" i="144"/>
  <c r="O4085" i="144"/>
  <c r="N4086" i="144"/>
  <c r="O4086" i="144"/>
  <c r="N4087" i="144"/>
  <c r="O4087" i="144"/>
  <c r="N4088" i="144"/>
  <c r="O4088" i="144"/>
  <c r="N4089" i="144"/>
  <c r="O4089" i="144"/>
  <c r="N4090" i="144"/>
  <c r="O4090" i="144"/>
  <c r="N4091" i="144"/>
  <c r="O4091" i="144"/>
  <c r="N4092" i="144"/>
  <c r="O4092" i="144"/>
  <c r="N4093" i="144"/>
  <c r="O4093" i="144"/>
  <c r="N4094" i="144"/>
  <c r="O4094" i="144"/>
  <c r="N4095" i="144"/>
  <c r="O4095" i="144"/>
  <c r="N4096" i="144"/>
  <c r="O4096" i="144"/>
  <c r="N4097" i="144"/>
  <c r="O4097" i="144"/>
  <c r="N4098" i="144"/>
  <c r="O4098" i="144"/>
  <c r="N4099" i="144"/>
  <c r="O4099" i="144"/>
  <c r="N4100" i="144"/>
  <c r="O4100" i="144"/>
  <c r="N4101" i="144"/>
  <c r="O4101" i="144"/>
  <c r="N4102" i="144"/>
  <c r="O4102" i="144"/>
  <c r="N4103" i="144"/>
  <c r="O4103" i="144"/>
  <c r="N4104" i="144"/>
  <c r="O4104" i="144"/>
  <c r="N4105" i="144"/>
  <c r="O4105" i="144"/>
  <c r="N4106" i="144"/>
  <c r="O4106" i="144"/>
  <c r="N4107" i="144"/>
  <c r="O4107" i="144"/>
  <c r="N4108" i="144"/>
  <c r="O4108" i="144"/>
  <c r="N4109" i="144"/>
  <c r="O4109" i="144"/>
  <c r="N4110" i="144"/>
  <c r="O4110" i="144"/>
  <c r="N4111" i="144"/>
  <c r="O4111" i="144"/>
  <c r="N4112" i="144"/>
  <c r="O4112" i="144"/>
  <c r="N4113" i="144"/>
  <c r="O4113" i="144"/>
  <c r="N4114" i="144"/>
  <c r="O4114" i="144"/>
  <c r="N4115" i="144"/>
  <c r="O4115" i="144"/>
  <c r="N4116" i="144"/>
  <c r="O4116" i="144"/>
  <c r="N4117" i="144"/>
  <c r="O4117" i="144"/>
  <c r="N4118" i="144"/>
  <c r="O4118" i="144"/>
  <c r="N4119" i="144"/>
  <c r="O4119" i="144"/>
  <c r="N4120" i="144"/>
  <c r="O4120" i="144"/>
  <c r="N4121" i="144"/>
  <c r="O4121" i="144"/>
  <c r="N4122" i="144"/>
  <c r="O4122" i="144"/>
  <c r="N4123" i="144"/>
  <c r="O4123" i="144"/>
  <c r="N4124" i="144"/>
  <c r="O4124" i="144"/>
  <c r="N4125" i="144"/>
  <c r="O4125" i="144"/>
  <c r="N4126" i="144"/>
  <c r="O4126" i="144"/>
  <c r="N4127" i="144"/>
  <c r="O4127" i="144"/>
  <c r="N4128" i="144"/>
  <c r="O4128" i="144"/>
  <c r="N4129" i="144"/>
  <c r="O4129" i="144"/>
  <c r="N4130" i="144"/>
  <c r="O4130" i="144"/>
  <c r="N4131" i="144"/>
  <c r="O4131" i="144"/>
  <c r="N4132" i="144"/>
  <c r="O4132" i="144"/>
  <c r="N4133" i="144"/>
  <c r="O4133" i="144"/>
  <c r="N4134" i="144"/>
  <c r="O4134" i="144"/>
  <c r="N4135" i="144"/>
  <c r="O4135" i="144"/>
  <c r="N4136" i="144"/>
  <c r="O4136" i="144"/>
  <c r="N4137" i="144"/>
  <c r="O4137" i="144"/>
  <c r="N4138" i="144"/>
  <c r="O4138" i="144"/>
  <c r="N4139" i="144"/>
  <c r="O4139" i="144"/>
  <c r="N4140" i="144"/>
  <c r="O4140" i="144"/>
  <c r="N4141" i="144"/>
  <c r="O4141" i="144"/>
  <c r="N4142" i="144"/>
  <c r="O4142" i="144"/>
  <c r="N4143" i="144"/>
  <c r="O4143" i="144"/>
  <c r="N4144" i="144"/>
  <c r="O4144" i="144"/>
  <c r="N4145" i="144"/>
  <c r="O4145" i="144"/>
  <c r="N4146" i="144"/>
  <c r="O4146" i="144"/>
  <c r="N4147" i="144"/>
  <c r="O4147" i="144"/>
  <c r="N4148" i="144"/>
  <c r="O4148" i="144"/>
  <c r="N4149" i="144"/>
  <c r="O4149" i="144"/>
  <c r="N4150" i="144"/>
  <c r="O4150" i="144"/>
  <c r="N4151" i="144"/>
  <c r="O4151" i="144"/>
  <c r="N4152" i="144"/>
  <c r="O4152" i="144"/>
  <c r="N4153" i="144"/>
  <c r="O4153" i="144"/>
  <c r="N4154" i="144"/>
  <c r="O4154" i="144"/>
  <c r="N4155" i="144"/>
  <c r="O4155" i="144"/>
  <c r="N4156" i="144"/>
  <c r="O4156" i="144"/>
  <c r="N4157" i="144"/>
  <c r="O4157" i="144"/>
  <c r="N4158" i="144"/>
  <c r="O4158" i="144"/>
  <c r="N4159" i="144"/>
  <c r="O4159" i="144"/>
  <c r="N4160" i="144"/>
  <c r="O4160" i="144"/>
  <c r="N4161" i="144"/>
  <c r="O4161" i="144"/>
  <c r="N4162" i="144"/>
  <c r="O4162" i="144"/>
  <c r="N4163" i="144"/>
  <c r="O4163" i="144"/>
  <c r="N4164" i="144"/>
  <c r="O4164" i="144"/>
  <c r="N4165" i="144"/>
  <c r="O4165" i="144"/>
  <c r="N4166" i="144"/>
  <c r="O4166" i="144"/>
  <c r="N4167" i="144"/>
  <c r="O4167" i="144"/>
  <c r="N4168" i="144"/>
  <c r="O4168" i="144"/>
  <c r="N4169" i="144"/>
  <c r="O4169" i="144"/>
  <c r="N4170" i="144"/>
  <c r="O4170" i="144"/>
  <c r="N4171" i="144"/>
  <c r="O4171" i="144"/>
  <c r="N4172" i="144"/>
  <c r="O4172" i="144"/>
  <c r="N4173" i="144"/>
  <c r="O4173" i="144"/>
  <c r="N4174" i="144"/>
  <c r="O4174" i="144"/>
  <c r="N4175" i="144"/>
  <c r="O4175" i="144"/>
  <c r="N4176" i="144"/>
  <c r="O4176" i="144"/>
  <c r="N4177" i="144"/>
  <c r="O4177" i="144"/>
  <c r="N4178" i="144"/>
  <c r="O4178" i="144"/>
  <c r="N4179" i="144"/>
  <c r="O4179" i="144"/>
  <c r="N4180" i="144"/>
  <c r="O4180" i="144"/>
  <c r="N4181" i="144"/>
  <c r="O4181" i="144"/>
  <c r="N4182" i="144"/>
  <c r="O4182" i="144"/>
  <c r="N4183" i="144"/>
  <c r="O4183" i="144"/>
  <c r="N4184" i="144"/>
  <c r="O4184" i="144"/>
  <c r="N4185" i="144"/>
  <c r="O4185" i="144"/>
  <c r="N4186" i="144"/>
  <c r="O4186" i="144"/>
  <c r="N4187" i="144"/>
  <c r="O4187" i="144"/>
  <c r="N4188" i="144"/>
  <c r="O4188" i="144"/>
  <c r="N4189" i="144"/>
  <c r="O4189" i="144"/>
  <c r="N4190" i="144"/>
  <c r="O4190" i="144"/>
  <c r="N4191" i="144"/>
  <c r="O4191" i="144"/>
  <c r="N4192" i="144"/>
  <c r="O4192" i="144"/>
  <c r="N4193" i="144"/>
  <c r="O4193" i="144"/>
  <c r="N4194" i="144"/>
  <c r="O4194" i="144"/>
  <c r="N4195" i="144"/>
  <c r="O4195" i="144"/>
  <c r="N4196" i="144"/>
  <c r="O4196" i="144"/>
  <c r="N4197" i="144"/>
  <c r="O4197" i="144"/>
  <c r="N4198" i="144"/>
  <c r="O4198" i="144"/>
  <c r="N4199" i="144"/>
  <c r="O4199" i="144"/>
  <c r="N4200" i="144"/>
  <c r="O4200" i="144"/>
  <c r="N4201" i="144"/>
  <c r="O4201" i="144"/>
  <c r="N4202" i="144"/>
  <c r="O4202" i="144"/>
  <c r="N4203" i="144"/>
  <c r="O4203" i="144"/>
  <c r="N4204" i="144"/>
  <c r="O4204" i="144"/>
  <c r="N4205" i="144"/>
  <c r="O4205" i="144"/>
  <c r="N4206" i="144"/>
  <c r="O4206" i="144"/>
  <c r="N4207" i="144"/>
  <c r="O4207" i="144"/>
  <c r="N4208" i="144"/>
  <c r="O4208" i="144"/>
  <c r="N4209" i="144"/>
  <c r="O4209" i="144"/>
  <c r="N4210" i="144"/>
  <c r="O4210" i="144"/>
  <c r="N4211" i="144"/>
  <c r="O4211" i="144"/>
  <c r="N4212" i="144"/>
  <c r="O4212" i="144"/>
  <c r="N4213" i="144"/>
  <c r="O4213" i="144"/>
  <c r="N4214" i="144"/>
  <c r="O4214" i="144"/>
  <c r="N4215" i="144"/>
  <c r="O4215" i="144"/>
  <c r="N4216" i="144"/>
  <c r="O4216" i="144"/>
  <c r="N4217" i="144"/>
  <c r="O4217" i="144"/>
  <c r="N4218" i="144"/>
  <c r="O4218" i="144"/>
  <c r="N4219" i="144"/>
  <c r="O4219" i="144"/>
  <c r="N4220" i="144"/>
  <c r="O4220" i="144"/>
  <c r="N4221" i="144"/>
  <c r="O4221" i="144"/>
  <c r="N4222" i="144"/>
  <c r="O4222" i="144"/>
  <c r="N4254" i="144"/>
  <c r="O4254" i="144"/>
  <c r="N4255" i="144"/>
  <c r="O4255" i="144"/>
  <c r="N4256" i="144"/>
  <c r="O4256" i="144"/>
  <c r="N4257" i="144"/>
  <c r="O4257" i="144"/>
  <c r="N4258" i="144"/>
  <c r="O4258" i="144"/>
  <c r="N4259" i="144"/>
  <c r="O4259" i="144"/>
  <c r="N4260" i="144"/>
  <c r="O4260" i="144"/>
  <c r="N4261" i="144"/>
  <c r="O4261" i="144"/>
  <c r="N4262" i="144"/>
  <c r="O4262" i="144"/>
  <c r="N4263" i="144"/>
  <c r="O4263" i="144"/>
  <c r="N4264" i="144"/>
  <c r="O4264" i="144"/>
  <c r="N4265" i="144"/>
  <c r="O4265" i="144"/>
  <c r="N4266" i="144"/>
  <c r="O4266" i="144"/>
  <c r="N4267" i="144"/>
  <c r="O4267" i="144"/>
  <c r="N4268" i="144"/>
  <c r="O4268" i="144"/>
  <c r="N4269" i="144"/>
  <c r="O4269" i="144"/>
  <c r="N4270" i="144"/>
  <c r="O4270" i="144"/>
  <c r="N4271" i="144"/>
  <c r="O4271" i="144"/>
  <c r="N4272" i="144"/>
  <c r="O4272" i="144"/>
  <c r="N4273" i="144"/>
  <c r="O4273" i="144"/>
  <c r="N4274" i="144"/>
  <c r="O4274" i="144"/>
  <c r="N4275" i="144"/>
  <c r="O4275" i="144"/>
  <c r="N4276" i="144"/>
  <c r="O4276" i="144"/>
  <c r="N4277" i="144"/>
  <c r="O4277" i="144"/>
  <c r="N4278" i="144"/>
  <c r="O4278" i="144"/>
  <c r="N4279" i="144"/>
  <c r="O4279" i="144"/>
  <c r="N4280" i="144"/>
  <c r="O4280" i="144"/>
  <c r="N4281" i="144"/>
  <c r="O4281" i="144"/>
  <c r="N4282" i="144"/>
  <c r="O4282" i="144"/>
  <c r="N4283" i="144"/>
  <c r="O4283" i="144"/>
  <c r="N4284" i="144"/>
  <c r="O4284" i="144"/>
  <c r="N4285" i="144"/>
  <c r="O4285" i="144"/>
  <c r="N4286" i="144"/>
  <c r="O4286" i="144"/>
  <c r="N4287" i="144"/>
  <c r="O4287" i="144"/>
  <c r="N4288" i="144"/>
  <c r="O4288" i="144"/>
  <c r="N4289" i="144"/>
  <c r="O4289" i="144"/>
  <c r="N4290" i="144"/>
  <c r="O4290" i="144"/>
  <c r="N4291" i="144"/>
  <c r="O4291" i="144"/>
  <c r="N4292" i="144"/>
  <c r="O4292" i="144"/>
  <c r="N4293" i="144"/>
  <c r="O4293" i="144"/>
  <c r="N4294" i="144"/>
  <c r="O4294" i="144"/>
  <c r="N4295" i="144"/>
  <c r="O4295" i="144"/>
  <c r="N4296" i="144"/>
  <c r="O4296" i="144"/>
  <c r="N4297" i="144"/>
  <c r="O4297" i="144"/>
  <c r="N4298" i="144"/>
  <c r="O4298" i="144"/>
  <c r="N4299" i="144"/>
  <c r="O4299" i="144"/>
  <c r="N4300" i="144"/>
  <c r="O4300" i="144"/>
  <c r="N4301" i="144"/>
  <c r="O4301" i="144"/>
  <c r="N4302" i="144"/>
  <c r="O4302" i="144"/>
  <c r="N4303" i="144"/>
  <c r="O4303" i="144"/>
  <c r="N4304" i="144"/>
  <c r="O4304" i="144"/>
  <c r="N4305" i="144"/>
  <c r="O4305" i="144"/>
  <c r="N4306" i="144"/>
  <c r="O4306" i="144"/>
  <c r="N4307" i="144"/>
  <c r="O4307" i="144"/>
  <c r="N4308" i="144"/>
  <c r="O4308" i="144"/>
  <c r="N4309" i="144"/>
  <c r="O4309" i="144"/>
  <c r="N4310" i="144"/>
  <c r="O4310" i="144"/>
  <c r="N4311" i="144"/>
  <c r="O4311" i="144"/>
  <c r="N4312" i="144"/>
  <c r="O4312" i="144"/>
  <c r="N4313" i="144"/>
  <c r="O4313" i="144"/>
  <c r="N4314" i="144"/>
  <c r="O4314" i="144"/>
  <c r="N4315" i="144"/>
  <c r="O4315" i="144"/>
  <c r="N4316" i="144"/>
  <c r="O4316" i="144"/>
  <c r="N4317" i="144"/>
  <c r="O4317" i="144"/>
  <c r="N4318" i="144"/>
  <c r="O4318" i="144"/>
  <c r="N4319" i="144"/>
  <c r="O4319" i="144"/>
  <c r="N4320" i="144"/>
  <c r="O4320" i="144"/>
  <c r="N4321" i="144"/>
  <c r="O4321" i="144"/>
  <c r="N4322" i="144"/>
  <c r="O4322" i="144"/>
  <c r="N4323" i="144"/>
  <c r="O4323" i="144"/>
  <c r="N4324" i="144"/>
  <c r="O4324" i="144"/>
  <c r="N4325" i="144"/>
  <c r="O4325" i="144"/>
  <c r="N4326" i="144"/>
  <c r="O4326" i="144"/>
  <c r="N4327" i="144"/>
  <c r="O4327" i="144"/>
  <c r="N4328" i="144"/>
  <c r="O4328" i="144"/>
  <c r="N4329" i="144"/>
  <c r="O4329" i="144"/>
  <c r="N4330" i="144"/>
  <c r="O4330" i="144"/>
  <c r="N4331" i="144"/>
  <c r="O4331" i="144"/>
  <c r="N4332" i="144"/>
  <c r="O4332" i="144"/>
  <c r="N4333" i="144"/>
  <c r="O4333" i="144"/>
  <c r="N4334" i="144"/>
  <c r="O4334" i="144"/>
  <c r="N4335" i="144"/>
  <c r="O4335" i="144"/>
  <c r="N4336" i="144"/>
  <c r="O4336" i="144"/>
  <c r="N4337" i="144"/>
  <c r="O4337" i="144"/>
  <c r="N4338" i="144"/>
  <c r="O4338" i="144"/>
  <c r="N4339" i="144"/>
  <c r="O4339" i="144"/>
  <c r="N4340" i="144"/>
  <c r="O4340" i="144"/>
  <c r="N4341" i="144"/>
  <c r="O4341" i="144"/>
  <c r="N4342" i="144"/>
  <c r="O4342" i="144"/>
  <c r="N4343" i="144"/>
  <c r="O4343" i="144"/>
  <c r="N4344" i="144"/>
  <c r="O4344" i="144"/>
  <c r="N4345" i="144"/>
  <c r="O4345" i="144"/>
  <c r="N4346" i="144"/>
  <c r="O4346" i="144"/>
  <c r="N4347" i="144"/>
  <c r="O4347" i="144"/>
  <c r="N4348" i="144"/>
  <c r="O4348" i="144"/>
  <c r="N4349" i="144"/>
  <c r="O4349" i="144"/>
  <c r="N4350" i="144"/>
  <c r="O4350" i="144"/>
  <c r="N4351" i="144"/>
  <c r="O4351" i="144"/>
  <c r="N4352" i="144"/>
  <c r="O4352" i="144"/>
  <c r="N4353" i="144"/>
  <c r="O4353" i="144"/>
  <c r="N4354" i="144"/>
  <c r="O4354" i="144"/>
  <c r="N4355" i="144"/>
  <c r="O4355" i="144"/>
  <c r="N4356" i="144"/>
  <c r="O4356" i="144"/>
  <c r="N4357" i="144"/>
  <c r="O4357" i="144"/>
  <c r="N4358" i="144"/>
  <c r="O4358" i="144"/>
  <c r="N4359" i="144"/>
  <c r="O4359" i="144"/>
  <c r="N4360" i="144"/>
  <c r="O4360" i="144"/>
  <c r="N4361" i="144"/>
  <c r="O4361" i="144"/>
  <c r="N4362" i="144"/>
  <c r="O4362" i="144"/>
  <c r="N4363" i="144"/>
  <c r="O4363" i="144"/>
  <c r="N4364" i="144"/>
  <c r="O4364" i="144"/>
  <c r="N4365" i="144"/>
  <c r="O4365" i="144"/>
  <c r="N4366" i="144"/>
  <c r="O4366" i="144"/>
  <c r="N4367" i="144"/>
  <c r="O4367" i="144"/>
  <c r="N4368" i="144"/>
  <c r="O4368" i="144"/>
  <c r="N4369" i="144"/>
  <c r="O4369" i="144"/>
  <c r="N4370" i="144"/>
  <c r="O4370" i="144"/>
  <c r="N4371" i="144"/>
  <c r="O4371" i="144"/>
  <c r="N4372" i="144"/>
  <c r="O4372" i="144"/>
  <c r="N4373" i="144"/>
  <c r="O4373" i="144"/>
  <c r="N4374" i="144"/>
  <c r="O4374" i="144"/>
  <c r="N4375" i="144"/>
  <c r="O4375" i="144"/>
  <c r="N4376" i="144"/>
  <c r="O4376" i="144"/>
  <c r="N4377" i="144"/>
  <c r="O4377" i="144"/>
  <c r="N4378" i="144"/>
  <c r="O4378" i="144"/>
  <c r="N4379" i="144"/>
  <c r="O4379" i="144"/>
  <c r="N4380" i="144"/>
  <c r="O4380" i="144"/>
  <c r="N4381" i="144"/>
  <c r="O4381" i="144"/>
  <c r="N4382" i="144"/>
  <c r="O4382" i="144"/>
  <c r="N4383" i="144"/>
  <c r="O4383" i="144"/>
  <c r="N4384" i="144"/>
  <c r="O4384" i="144"/>
  <c r="N4385" i="144"/>
  <c r="O4385" i="144"/>
  <c r="N4386" i="144"/>
  <c r="O4386" i="144"/>
  <c r="N4387" i="144"/>
  <c r="O4387" i="144"/>
  <c r="N4388" i="144"/>
  <c r="O4388" i="144"/>
  <c r="N4389" i="144"/>
  <c r="O4389" i="144"/>
  <c r="N4390" i="144"/>
  <c r="O4390" i="144"/>
  <c r="N4391" i="144"/>
  <c r="O4391" i="144"/>
  <c r="N4392" i="144"/>
  <c r="O4392" i="144"/>
  <c r="N4393" i="144"/>
  <c r="O4393" i="144"/>
  <c r="N4394" i="144"/>
  <c r="O4394" i="144"/>
  <c r="N4395" i="144"/>
  <c r="O4395" i="144"/>
  <c r="N4396" i="144"/>
  <c r="O4396" i="144"/>
  <c r="N4397" i="144"/>
  <c r="O4397" i="144"/>
  <c r="N4398" i="144"/>
  <c r="O4398" i="144"/>
  <c r="N4399" i="144"/>
  <c r="O4399" i="144"/>
  <c r="N4400" i="144"/>
  <c r="O4400" i="144"/>
  <c r="N4401" i="144"/>
  <c r="O4401" i="144"/>
  <c r="N4402" i="144"/>
  <c r="O4402" i="144"/>
  <c r="N4403" i="144"/>
  <c r="O4403" i="144"/>
  <c r="N4404" i="144"/>
  <c r="O4404" i="144"/>
  <c r="N4405" i="144"/>
  <c r="O4405" i="144"/>
  <c r="N4406" i="144"/>
  <c r="O4406" i="144"/>
  <c r="N4407" i="144"/>
  <c r="O4407" i="144"/>
  <c r="N4408" i="144"/>
  <c r="O4408" i="144"/>
  <c r="N4409" i="144"/>
  <c r="O4409" i="144"/>
  <c r="N4410" i="144"/>
  <c r="O4410" i="144"/>
  <c r="N4411" i="144"/>
  <c r="O4411" i="144"/>
  <c r="N4412" i="144"/>
  <c r="O4412" i="144"/>
  <c r="N4413" i="144"/>
  <c r="O4413" i="144"/>
  <c r="N4414" i="144"/>
  <c r="O4414" i="144"/>
  <c r="N4415" i="144"/>
  <c r="O4415" i="144"/>
  <c r="N4416" i="144"/>
  <c r="O4416" i="144"/>
  <c r="N4417" i="144"/>
  <c r="O4417" i="144"/>
  <c r="N4418" i="144"/>
  <c r="O4418" i="144"/>
  <c r="N4419" i="144"/>
  <c r="O4419" i="144"/>
  <c r="N4420" i="144"/>
  <c r="O4420" i="144"/>
  <c r="N4421" i="144"/>
  <c r="O4421" i="144"/>
  <c r="N4422" i="144"/>
  <c r="O4422" i="144"/>
  <c r="N4423" i="144"/>
  <c r="O4423" i="144"/>
  <c r="N4424" i="144"/>
  <c r="O4424" i="144"/>
  <c r="N4425" i="144"/>
  <c r="O4425" i="144"/>
  <c r="N4426" i="144"/>
  <c r="O4426" i="144"/>
  <c r="N4427" i="144"/>
  <c r="O4427" i="144"/>
  <c r="N4428" i="144"/>
  <c r="O4428" i="144"/>
  <c r="N4429" i="144"/>
  <c r="O4429" i="144"/>
  <c r="N4430" i="144"/>
  <c r="O4430" i="144"/>
  <c r="N4431" i="144"/>
  <c r="O4431" i="144"/>
  <c r="N4432" i="144"/>
  <c r="O4432" i="144"/>
  <c r="N4433" i="144"/>
  <c r="O4433" i="144"/>
  <c r="N4434" i="144"/>
  <c r="O4434" i="144"/>
  <c r="N4435" i="144"/>
  <c r="O4435" i="144"/>
  <c r="N4436" i="144"/>
  <c r="O4436" i="144"/>
  <c r="N4437" i="144"/>
  <c r="O4437" i="144"/>
  <c r="N4438" i="144"/>
  <c r="O4438" i="144"/>
  <c r="N4443" i="144"/>
  <c r="O4443" i="144"/>
  <c r="N4444" i="144"/>
  <c r="O4444" i="144"/>
  <c r="N4445" i="144"/>
  <c r="O4445" i="144"/>
  <c r="N4446" i="144"/>
  <c r="O4446" i="144"/>
  <c r="N4447" i="144"/>
  <c r="O4447" i="144"/>
  <c r="AE118" i="81"/>
  <c r="AE122" i="81"/>
  <c r="AE120" i="81"/>
  <c r="AF120" i="81"/>
  <c r="AG120" i="81"/>
  <c r="AH120" i="81"/>
  <c r="AI120" i="81"/>
  <c r="AF122" i="81"/>
  <c r="AG122" i="81"/>
  <c r="AH122" i="81"/>
  <c r="AI122" i="81"/>
  <c r="AI118" i="81"/>
  <c r="AF118" i="81"/>
  <c r="AG118" i="81"/>
  <c r="AH118" i="81"/>
  <c r="J173" i="194"/>
  <c r="J174" i="194" s="1"/>
  <c r="J166" i="194" s="1"/>
  <c r="AC91" i="182"/>
  <c r="H38" i="194" s="1"/>
  <c r="H13" i="194" s="1"/>
  <c r="I40" i="184" s="1"/>
  <c r="AD91" i="182"/>
  <c r="I38" i="194" s="1"/>
  <c r="I13" i="194" s="1"/>
  <c r="J40" i="184" s="1"/>
  <c r="AE91" i="182"/>
  <c r="J38" i="194" s="1"/>
  <c r="J13" i="194" s="1"/>
  <c r="K40" i="184" s="1"/>
  <c r="AF91" i="182"/>
  <c r="K38" i="194" s="1"/>
  <c r="K13" i="194" s="1"/>
  <c r="AC101" i="182"/>
  <c r="H57" i="194" s="1"/>
  <c r="AD101" i="182"/>
  <c r="I57" i="194" s="1"/>
  <c r="AE101" i="182"/>
  <c r="J57" i="194" s="1"/>
  <c r="AF101" i="182"/>
  <c r="K57" i="194" s="1"/>
  <c r="AC102" i="182"/>
  <c r="H58" i="194" s="1"/>
  <c r="AD102" i="182"/>
  <c r="I58" i="194" s="1"/>
  <c r="AE102" i="182"/>
  <c r="J58" i="194" s="1"/>
  <c r="AF102" i="182"/>
  <c r="K58" i="194" s="1"/>
  <c r="AD98" i="182"/>
  <c r="AE98" i="182"/>
  <c r="J50" i="194" s="1"/>
  <c r="AF98" i="182"/>
  <c r="K50" i="194" s="1"/>
  <c r="AD99" i="182"/>
  <c r="I51" i="194" s="1"/>
  <c r="AE99" i="182"/>
  <c r="J51" i="194" s="1"/>
  <c r="AF99" i="182"/>
  <c r="K51" i="194" s="1"/>
  <c r="AC96" i="182"/>
  <c r="H43" i="194" s="1"/>
  <c r="AD96" i="182"/>
  <c r="I43" i="194" s="1"/>
  <c r="AE96" i="182"/>
  <c r="J43" i="194" s="1"/>
  <c r="AF96" i="182"/>
  <c r="K43" i="194" s="1"/>
  <c r="J17" i="115"/>
  <c r="K17" i="115"/>
  <c r="AD94" i="182"/>
  <c r="I41" i="194" s="1"/>
  <c r="AE94" i="182"/>
  <c r="J41" i="194" s="1"/>
  <c r="AF94" i="182"/>
  <c r="K41" i="194" s="1"/>
  <c r="J11" i="115"/>
  <c r="K11" i="115"/>
  <c r="K9" i="115"/>
  <c r="J204" i="194"/>
  <c r="I86" i="194"/>
  <c r="J42" i="184" s="1"/>
  <c r="AE108" i="182"/>
  <c r="J86" i="194" s="1"/>
  <c r="K42" i="184" s="1"/>
  <c r="AF108" i="182"/>
  <c r="K168" i="176"/>
  <c r="R104" i="138"/>
  <c r="R103" i="138"/>
  <c r="R102" i="138"/>
  <c r="R101" i="138"/>
  <c r="R100" i="138"/>
  <c r="AB57" i="182"/>
  <c r="H15" i="201" s="1"/>
  <c r="AC57" i="182"/>
  <c r="I15" i="201" s="1"/>
  <c r="AD57" i="182"/>
  <c r="J15" i="201" s="1"/>
  <c r="AE57" i="182"/>
  <c r="K15" i="201" s="1"/>
  <c r="AF57" i="182"/>
  <c r="L15" i="201" s="1"/>
  <c r="AB58" i="182"/>
  <c r="H16" i="201" s="1"/>
  <c r="AC58" i="182"/>
  <c r="I16" i="201" s="1"/>
  <c r="AD58" i="182"/>
  <c r="J16" i="201" s="1"/>
  <c r="AE58" i="182"/>
  <c r="K16" i="201" s="1"/>
  <c r="AF58" i="182"/>
  <c r="L16" i="201" s="1"/>
  <c r="AB59" i="182"/>
  <c r="H18" i="201" s="1"/>
  <c r="AC59" i="182"/>
  <c r="I18" i="201" s="1"/>
  <c r="AD59" i="182"/>
  <c r="J18" i="201" s="1"/>
  <c r="AE59" i="182"/>
  <c r="K18" i="201" s="1"/>
  <c r="AF59" i="182"/>
  <c r="L18" i="201" s="1"/>
  <c r="AF56" i="182"/>
  <c r="L14" i="201" s="1"/>
  <c r="AE56" i="182"/>
  <c r="K14" i="201" s="1"/>
  <c r="AD56" i="182"/>
  <c r="J14" i="201" s="1"/>
  <c r="AC56" i="182"/>
  <c r="I14" i="201" s="1"/>
  <c r="AB56" i="182"/>
  <c r="H14" i="201" s="1"/>
  <c r="AC48" i="182"/>
  <c r="I51" i="204" s="1"/>
  <c r="AD48" i="182"/>
  <c r="J51" i="204" s="1"/>
  <c r="AE48" i="182"/>
  <c r="K51" i="204" s="1"/>
  <c r="K52" i="204" s="1"/>
  <c r="K15" i="204" s="1"/>
  <c r="K70" i="183" s="1"/>
  <c r="AF48" i="182"/>
  <c r="L51" i="204" s="1"/>
  <c r="L52" i="204" s="1"/>
  <c r="L15" i="204" s="1"/>
  <c r="L70" i="183" s="1"/>
  <c r="AB48" i="182"/>
  <c r="H51" i="204" s="1"/>
  <c r="AB42" i="182"/>
  <c r="H15" i="200" s="1"/>
  <c r="AC42" i="182"/>
  <c r="I15" i="200" s="1"/>
  <c r="AD42" i="182"/>
  <c r="J15" i="200" s="1"/>
  <c r="AE42" i="182"/>
  <c r="K15" i="200" s="1"/>
  <c r="AF42" i="182"/>
  <c r="L15" i="200" s="1"/>
  <c r="AB43" i="182"/>
  <c r="H16" i="200" s="1"/>
  <c r="AC43" i="182"/>
  <c r="I16" i="200" s="1"/>
  <c r="AD43" i="182"/>
  <c r="J16" i="200" s="1"/>
  <c r="AE43" i="182"/>
  <c r="K16" i="200" s="1"/>
  <c r="AF43" i="182"/>
  <c r="L16" i="200" s="1"/>
  <c r="AB44" i="182"/>
  <c r="H18" i="200" s="1"/>
  <c r="AC44" i="182"/>
  <c r="I18" i="200" s="1"/>
  <c r="AD44" i="182"/>
  <c r="J18" i="200" s="1"/>
  <c r="AE44" i="182"/>
  <c r="K18" i="200" s="1"/>
  <c r="AF44" i="182"/>
  <c r="L18" i="200" s="1"/>
  <c r="AF41" i="182"/>
  <c r="L14" i="200" s="1"/>
  <c r="AE41" i="182"/>
  <c r="K14" i="200" s="1"/>
  <c r="AD41" i="182"/>
  <c r="J14" i="200" s="1"/>
  <c r="AC41" i="182"/>
  <c r="I14" i="200" s="1"/>
  <c r="AB41" i="182"/>
  <c r="H14" i="200" s="1"/>
  <c r="AF22" i="182"/>
  <c r="AF21" i="182"/>
  <c r="AE21" i="182"/>
  <c r="AD21" i="182"/>
  <c r="AC21" i="182"/>
  <c r="AB21" i="182"/>
  <c r="AF18" i="182"/>
  <c r="AF13" i="182"/>
  <c r="AF14" i="182"/>
  <c r="AF15" i="182"/>
  <c r="AF16" i="182"/>
  <c r="AF11" i="182"/>
  <c r="AF30" i="182"/>
  <c r="AE61" i="65"/>
  <c r="P158" i="92"/>
  <c r="Q158" i="92"/>
  <c r="P159" i="92"/>
  <c r="Q159" i="92"/>
  <c r="P160" i="92"/>
  <c r="Q160" i="92"/>
  <c r="P161" i="92"/>
  <c r="Q161" i="92"/>
  <c r="P162" i="92"/>
  <c r="Q162" i="92"/>
  <c r="P163" i="92"/>
  <c r="Q163" i="92"/>
  <c r="P164" i="92"/>
  <c r="Q164" i="92"/>
  <c r="P165" i="92"/>
  <c r="Q165" i="92"/>
  <c r="P166" i="92"/>
  <c r="Q166" i="92"/>
  <c r="P167" i="92"/>
  <c r="Q167" i="92"/>
  <c r="P168" i="92"/>
  <c r="Q168" i="92"/>
  <c r="P169" i="92"/>
  <c r="Q169" i="92"/>
  <c r="P170" i="92"/>
  <c r="Q170" i="92"/>
  <c r="P171" i="92"/>
  <c r="Q171" i="92"/>
  <c r="P172" i="92"/>
  <c r="Q172" i="92"/>
  <c r="P173" i="92"/>
  <c r="Q173" i="92"/>
  <c r="AE18" i="199"/>
  <c r="AE48" i="81"/>
  <c r="AE156" i="81"/>
  <c r="AE181" i="81"/>
  <c r="AE189" i="81"/>
  <c r="AI190" i="81"/>
  <c r="AH190" i="81"/>
  <c r="AG190" i="81"/>
  <c r="AF190" i="81"/>
  <c r="AE190" i="81"/>
  <c r="AI189" i="81"/>
  <c r="AF23" i="182"/>
  <c r="AH189" i="81"/>
  <c r="AG189" i="81"/>
  <c r="AF189" i="81"/>
  <c r="AF108" i="81"/>
  <c r="AF49" i="65" s="1"/>
  <c r="AF24" i="212" s="1"/>
  <c r="AG108" i="81"/>
  <c r="AG49" i="65" s="1"/>
  <c r="AG24" i="212" s="1"/>
  <c r="AH108" i="81"/>
  <c r="AH49" i="65" s="1"/>
  <c r="AH24" i="212" s="1"/>
  <c r="AI108" i="81"/>
  <c r="AF110" i="81"/>
  <c r="AF13" i="75" s="1"/>
  <c r="AG110" i="81"/>
  <c r="AG13" i="75" s="1"/>
  <c r="AH110" i="81"/>
  <c r="AH13" i="75" s="1"/>
  <c r="AI110" i="81"/>
  <c r="AI13" i="75" s="1"/>
  <c r="AE110" i="81"/>
  <c r="AE13" i="75" s="1"/>
  <c r="AE108" i="81"/>
  <c r="AE49" i="65" s="1"/>
  <c r="AE24" i="212" s="1"/>
  <c r="AF115" i="81"/>
  <c r="AF31" i="199" s="1"/>
  <c r="AG115" i="81"/>
  <c r="AG31" i="199" s="1"/>
  <c r="AH115" i="81"/>
  <c r="AH31" i="199" s="1"/>
  <c r="AI115" i="81"/>
  <c r="AI31" i="199" s="1"/>
  <c r="AF117" i="81"/>
  <c r="AF50" i="65" s="1"/>
  <c r="AG117" i="81"/>
  <c r="AG50" i="65" s="1"/>
  <c r="AH117" i="81"/>
  <c r="AI117" i="81"/>
  <c r="AI50" i="65" s="1"/>
  <c r="AE115" i="81"/>
  <c r="AE31" i="199" s="1"/>
  <c r="AE117" i="81"/>
  <c r="AE50" i="65" s="1"/>
  <c r="AF194" i="81"/>
  <c r="AG194" i="81"/>
  <c r="AH194" i="81"/>
  <c r="AI194" i="81"/>
  <c r="AF195" i="81"/>
  <c r="AG195" i="81"/>
  <c r="AH195" i="81"/>
  <c r="AI195" i="81"/>
  <c r="AF196" i="81"/>
  <c r="AG196" i="81"/>
  <c r="AH196" i="81"/>
  <c r="AI196" i="81"/>
  <c r="AF197" i="81"/>
  <c r="AG197" i="81"/>
  <c r="AH197" i="81"/>
  <c r="AI197" i="81"/>
  <c r="AE194" i="81"/>
  <c r="AE195" i="81"/>
  <c r="AE196" i="81"/>
  <c r="AE197" i="81"/>
  <c r="AE26" i="199"/>
  <c r="I45" i="193"/>
  <c r="I44" i="193"/>
  <c r="AL181" i="81"/>
  <c r="AL156" i="81"/>
  <c r="AL157" i="81"/>
  <c r="AI30" i="61"/>
  <c r="AH30" i="61"/>
  <c r="AG30" i="61"/>
  <c r="AI28" i="61"/>
  <c r="AI31" i="61"/>
  <c r="R103" i="73"/>
  <c r="R108" i="73"/>
  <c r="R107" i="73"/>
  <c r="R106" i="73"/>
  <c r="R105" i="73"/>
  <c r="R104" i="73"/>
  <c r="R122" i="73"/>
  <c r="R123" i="73"/>
  <c r="R124" i="73"/>
  <c r="R125" i="73"/>
  <c r="R126" i="73"/>
  <c r="R121" i="73"/>
  <c r="A2" i="199"/>
  <c r="A1" i="199"/>
  <c r="AJ6" i="88"/>
  <c r="AE27" i="75"/>
  <c r="AE116" i="212" s="1"/>
  <c r="AE93" i="65"/>
  <c r="AF97" i="65"/>
  <c r="AG97" i="65"/>
  <c r="AH97" i="65"/>
  <c r="AI97" i="65"/>
  <c r="AE97" i="65"/>
  <c r="AE64" i="65"/>
  <c r="AF93" i="65"/>
  <c r="AG93" i="65"/>
  <c r="AH93" i="65"/>
  <c r="AI93" i="65"/>
  <c r="AE69" i="65"/>
  <c r="AF69" i="65"/>
  <c r="AG69" i="65"/>
  <c r="AH69" i="65"/>
  <c r="AI69" i="65"/>
  <c r="AI21" i="75"/>
  <c r="AH21" i="75"/>
  <c r="AG21" i="75"/>
  <c r="AF21" i="75"/>
  <c r="AE21" i="75"/>
  <c r="AI20" i="75"/>
  <c r="AH20" i="75"/>
  <c r="AG20" i="75"/>
  <c r="AF20" i="75"/>
  <c r="AE20" i="75"/>
  <c r="AI22" i="75"/>
  <c r="AH22" i="75"/>
  <c r="AH111" i="212" s="1"/>
  <c r="AH160" i="212" s="1"/>
  <c r="AG22" i="75"/>
  <c r="AG111" i="212" s="1"/>
  <c r="AG160" i="212" s="1"/>
  <c r="AF22" i="75"/>
  <c r="AF111" i="212" s="1"/>
  <c r="AF160" i="212" s="1"/>
  <c r="AE22" i="75"/>
  <c r="AE111" i="212" s="1"/>
  <c r="AF27" i="75"/>
  <c r="AF116" i="212" s="1"/>
  <c r="AG27" i="75"/>
  <c r="AG116" i="212" s="1"/>
  <c r="AH27" i="75"/>
  <c r="AH116" i="212" s="1"/>
  <c r="AI27" i="75"/>
  <c r="AE63" i="65"/>
  <c r="AI64" i="65"/>
  <c r="AH64" i="65"/>
  <c r="AG64" i="65"/>
  <c r="AF64" i="65"/>
  <c r="AI63" i="65"/>
  <c r="AH63" i="65"/>
  <c r="AG63" i="65"/>
  <c r="AF63" i="65"/>
  <c r="AF62" i="65"/>
  <c r="AG62" i="65"/>
  <c r="AH62" i="65"/>
  <c r="AI62" i="65"/>
  <c r="AE60" i="65"/>
  <c r="AE62" i="65"/>
  <c r="AI61" i="65"/>
  <c r="AH61" i="65"/>
  <c r="AG61" i="65"/>
  <c r="AF61" i="65"/>
  <c r="AI60" i="65"/>
  <c r="AH60" i="65"/>
  <c r="AG60" i="65"/>
  <c r="AF60" i="65"/>
  <c r="AI58" i="65"/>
  <c r="AH58" i="65"/>
  <c r="AG58" i="65"/>
  <c r="AF58" i="65"/>
  <c r="AF57" i="65"/>
  <c r="AG57" i="65"/>
  <c r="AH57" i="65"/>
  <c r="AI57" i="65"/>
  <c r="AF59" i="65"/>
  <c r="AG59" i="65"/>
  <c r="AH59" i="65"/>
  <c r="AI59" i="65"/>
  <c r="AI14" i="65"/>
  <c r="AH14" i="65"/>
  <c r="AG14" i="65"/>
  <c r="AF14" i="65"/>
  <c r="AE14" i="65"/>
  <c r="AI13" i="65"/>
  <c r="AH13" i="65"/>
  <c r="AF13" i="65"/>
  <c r="AE13" i="65"/>
  <c r="L193" i="95"/>
  <c r="L192" i="95"/>
  <c r="L191" i="95"/>
  <c r="L190" i="95"/>
  <c r="L189" i="95"/>
  <c r="L188" i="95"/>
  <c r="L187" i="95"/>
  <c r="L186" i="95"/>
  <c r="L185" i="95"/>
  <c r="L184" i="95"/>
  <c r="L183" i="95"/>
  <c r="L179" i="95"/>
  <c r="L178" i="95"/>
  <c r="L177" i="95"/>
  <c r="L176" i="95"/>
  <c r="L175" i="95"/>
  <c r="L174" i="95"/>
  <c r="L173" i="95"/>
  <c r="L172" i="95"/>
  <c r="L171" i="95"/>
  <c r="L170" i="95"/>
  <c r="L169" i="95"/>
  <c r="L165" i="95"/>
  <c r="L164" i="95"/>
  <c r="L163" i="95"/>
  <c r="L162" i="95"/>
  <c r="L161" i="95"/>
  <c r="L160" i="95"/>
  <c r="L159" i="95"/>
  <c r="L158" i="95"/>
  <c r="L157" i="95"/>
  <c r="L156" i="95"/>
  <c r="L155" i="95"/>
  <c r="L151" i="95"/>
  <c r="L150" i="95"/>
  <c r="L149" i="95"/>
  <c r="L148" i="95"/>
  <c r="L147" i="95"/>
  <c r="L146" i="95"/>
  <c r="L145" i="95"/>
  <c r="L144" i="95"/>
  <c r="L143" i="95"/>
  <c r="L142" i="95"/>
  <c r="L141" i="95"/>
  <c r="L137" i="95"/>
  <c r="L136" i="95"/>
  <c r="L135" i="95"/>
  <c r="L134" i="95"/>
  <c r="L133" i="95"/>
  <c r="L132" i="95"/>
  <c r="L131" i="95"/>
  <c r="L130" i="95"/>
  <c r="L129" i="95"/>
  <c r="L128" i="95"/>
  <c r="L127" i="95"/>
  <c r="L123" i="95"/>
  <c r="L122" i="95"/>
  <c r="L121" i="95"/>
  <c r="L120" i="95"/>
  <c r="L119" i="95"/>
  <c r="L118" i="95"/>
  <c r="L117" i="95"/>
  <c r="L116" i="95"/>
  <c r="L115" i="95"/>
  <c r="L114" i="95"/>
  <c r="L113" i="95"/>
  <c r="L107" i="95"/>
  <c r="L106" i="95"/>
  <c r="L105" i="95"/>
  <c r="L104" i="95"/>
  <c r="L103" i="95"/>
  <c r="L102" i="95"/>
  <c r="L101" i="95"/>
  <c r="L100" i="95"/>
  <c r="L99" i="95"/>
  <c r="L98" i="95"/>
  <c r="L97" i="95"/>
  <c r="L79" i="95"/>
  <c r="L78" i="95"/>
  <c r="L77" i="95"/>
  <c r="L76" i="95"/>
  <c r="L75" i="95"/>
  <c r="L74" i="95"/>
  <c r="L73" i="95"/>
  <c r="L72" i="95"/>
  <c r="L71" i="95"/>
  <c r="L70" i="95"/>
  <c r="L69" i="95"/>
  <c r="L65" i="95"/>
  <c r="L64" i="95"/>
  <c r="L63" i="95"/>
  <c r="L62" i="95"/>
  <c r="L61" i="95"/>
  <c r="L60" i="95"/>
  <c r="L59" i="95"/>
  <c r="L58" i="95"/>
  <c r="L57" i="95"/>
  <c r="L56" i="95"/>
  <c r="L55" i="95"/>
  <c r="L51" i="95"/>
  <c r="L50" i="95"/>
  <c r="L49" i="95"/>
  <c r="L48" i="95"/>
  <c r="L47" i="95"/>
  <c r="L46" i="95"/>
  <c r="L45" i="95"/>
  <c r="L44" i="95"/>
  <c r="L43" i="95"/>
  <c r="L42" i="95"/>
  <c r="L41" i="95"/>
  <c r="L37" i="95"/>
  <c r="L36" i="95"/>
  <c r="L35" i="95"/>
  <c r="L34" i="95"/>
  <c r="L33" i="95"/>
  <c r="L32" i="95"/>
  <c r="L31" i="95"/>
  <c r="L30" i="95"/>
  <c r="L29" i="95"/>
  <c r="L28" i="95"/>
  <c r="L27" i="95"/>
  <c r="L23" i="95"/>
  <c r="L22" i="95"/>
  <c r="L21" i="95"/>
  <c r="L20" i="95"/>
  <c r="L19" i="95"/>
  <c r="L18" i="95"/>
  <c r="L17" i="95"/>
  <c r="L16" i="95"/>
  <c r="L15" i="95"/>
  <c r="L14" i="95"/>
  <c r="L13" i="95"/>
  <c r="AI56" i="65"/>
  <c r="AH19" i="75"/>
  <c r="AI19" i="75"/>
  <c r="AH56" i="65"/>
  <c r="AB83" i="182"/>
  <c r="I39" i="193" s="1"/>
  <c r="AB84" i="182"/>
  <c r="I40" i="193" s="1"/>
  <c r="AB85" i="182"/>
  <c r="I41" i="193" s="1"/>
  <c r="AB82" i="182"/>
  <c r="I38" i="193" s="1"/>
  <c r="AB81" i="182"/>
  <c r="I35" i="193" s="1"/>
  <c r="AB78" i="182"/>
  <c r="I22" i="193" s="1"/>
  <c r="AB77" i="182"/>
  <c r="I19" i="193" s="1"/>
  <c r="I23" i="193" s="1"/>
  <c r="L10" i="204"/>
  <c r="L65" i="183" s="1"/>
  <c r="I9" i="204"/>
  <c r="I64" i="183" s="1"/>
  <c r="H10" i="204"/>
  <c r="H65" i="183"/>
  <c r="J251" i="194"/>
  <c r="K251" i="194"/>
  <c r="J249" i="194"/>
  <c r="H221" i="194"/>
  <c r="K164" i="194"/>
  <c r="G149" i="194"/>
  <c r="G151" i="194" s="1"/>
  <c r="G142" i="194" s="1"/>
  <c r="G144" i="194" s="1"/>
  <c r="J149" i="194"/>
  <c r="J151" i="194" s="1"/>
  <c r="J142" i="194" s="1"/>
  <c r="K149" i="194"/>
  <c r="F144" i="194"/>
  <c r="K119" i="194"/>
  <c r="J118" i="194"/>
  <c r="K118" i="194"/>
  <c r="K86" i="194"/>
  <c r="L42" i="184" s="1"/>
  <c r="I50" i="194"/>
  <c r="J42" i="194"/>
  <c r="K42" i="194"/>
  <c r="J39" i="194"/>
  <c r="K39" i="194"/>
  <c r="AB102" i="182"/>
  <c r="G58" i="194" s="1"/>
  <c r="AB101" i="182"/>
  <c r="G57" i="194" s="1"/>
  <c r="AB96" i="182"/>
  <c r="G43" i="194" s="1"/>
  <c r="AF80" i="65"/>
  <c r="AG80" i="65"/>
  <c r="AH80" i="65"/>
  <c r="AI80" i="65"/>
  <c r="AE75" i="65"/>
  <c r="AF75" i="65"/>
  <c r="AG75" i="65"/>
  <c r="AI75" i="65"/>
  <c r="AE77" i="65"/>
  <c r="AG77" i="65"/>
  <c r="AH77" i="65"/>
  <c r="AI77" i="65"/>
  <c r="AE90" i="65"/>
  <c r="AE35" i="212" s="1"/>
  <c r="AI26" i="75"/>
  <c r="AI90" i="65"/>
  <c r="AG82" i="65"/>
  <c r="AE76" i="65"/>
  <c r="AE39" i="199"/>
  <c r="AF82" i="65"/>
  <c r="AI76" i="65"/>
  <c r="AE82" i="65"/>
  <c r="AG76" i="65"/>
  <c r="AG39" i="199"/>
  <c r="AH81" i="65"/>
  <c r="AH76" i="65"/>
  <c r="AH39" i="199"/>
  <c r="AI81" i="65"/>
  <c r="AI78" i="65"/>
  <c r="AI82" i="65"/>
  <c r="AF81" i="65"/>
  <c r="AH78" i="65"/>
  <c r="AH82" i="65"/>
  <c r="AE81" i="65"/>
  <c r="AG78" i="65"/>
  <c r="AF78" i="65"/>
  <c r="AJ6" i="92"/>
  <c r="AI49" i="65"/>
  <c r="C6" i="13"/>
  <c r="R98" i="138"/>
  <c r="R97" i="138"/>
  <c r="R96" i="138"/>
  <c r="R95" i="138"/>
  <c r="R94" i="138"/>
  <c r="R92" i="138"/>
  <c r="R91" i="138"/>
  <c r="R90" i="138"/>
  <c r="R89" i="138"/>
  <c r="R88" i="138"/>
  <c r="R86" i="138"/>
  <c r="R85" i="138"/>
  <c r="R84" i="138"/>
  <c r="R83" i="138"/>
  <c r="R82" i="138"/>
  <c r="R81" i="138"/>
  <c r="R28" i="138"/>
  <c r="R29" i="138"/>
  <c r="R30" i="138"/>
  <c r="K173" i="194"/>
  <c r="K174" i="194" s="1"/>
  <c r="K166" i="194" s="1"/>
  <c r="K151" i="194"/>
  <c r="K109" i="194"/>
  <c r="K110" i="194" s="1"/>
  <c r="K88" i="194" s="1"/>
  <c r="L44" i="184" s="1"/>
  <c r="J109" i="194"/>
  <c r="J110" i="194"/>
  <c r="J88" i="194" s="1"/>
  <c r="K44" i="184" s="1"/>
  <c r="M9" i="193"/>
  <c r="L81" i="183"/>
  <c r="L9" i="193"/>
  <c r="K9" i="193"/>
  <c r="J81" i="183"/>
  <c r="J9" i="193"/>
  <c r="I81" i="183"/>
  <c r="G146" i="192"/>
  <c r="G121" i="192" s="1"/>
  <c r="K128" i="192"/>
  <c r="J128" i="192"/>
  <c r="I128" i="192"/>
  <c r="H128" i="192"/>
  <c r="G128" i="192"/>
  <c r="N26" i="186"/>
  <c r="L9" i="184" s="1"/>
  <c r="M26" i="186"/>
  <c r="K9" i="184" s="1"/>
  <c r="L26" i="186"/>
  <c r="J9" i="184" s="1"/>
  <c r="K26" i="186"/>
  <c r="I9" i="184" s="1"/>
  <c r="J26" i="186"/>
  <c r="H9" i="184" s="1"/>
  <c r="N18" i="186"/>
  <c r="L11" i="184" s="1"/>
  <c r="M18" i="186"/>
  <c r="K11" i="184" s="1"/>
  <c r="L18" i="186"/>
  <c r="J11" i="184" s="1"/>
  <c r="K18" i="186"/>
  <c r="I11" i="184" s="1"/>
  <c r="J18" i="186"/>
  <c r="H11" i="184" s="1"/>
  <c r="N11" i="186"/>
  <c r="L10" i="184" s="1"/>
  <c r="M11" i="186"/>
  <c r="K10" i="184"/>
  <c r="L11" i="186"/>
  <c r="J10" i="184" s="1"/>
  <c r="K11" i="186"/>
  <c r="I10" i="184" s="1"/>
  <c r="J11" i="186"/>
  <c r="H10" i="184" s="1"/>
  <c r="N71" i="185"/>
  <c r="L15" i="183" s="1"/>
  <c r="M71" i="185"/>
  <c r="K15" i="183" s="1"/>
  <c r="L71" i="185"/>
  <c r="J15" i="183" s="1"/>
  <c r="K71" i="185"/>
  <c r="I15" i="183" s="1"/>
  <c r="J71" i="185"/>
  <c r="H15" i="183" s="1"/>
  <c r="N65" i="185"/>
  <c r="L13" i="183" s="1"/>
  <c r="M65" i="185"/>
  <c r="K13" i="183" s="1"/>
  <c r="L65" i="185"/>
  <c r="J13" i="183" s="1"/>
  <c r="K65" i="185"/>
  <c r="I13" i="183" s="1"/>
  <c r="J65" i="185"/>
  <c r="H13" i="183" s="1"/>
  <c r="N59" i="185"/>
  <c r="L16" i="183" s="1"/>
  <c r="M59" i="185"/>
  <c r="K16" i="183"/>
  <c r="L59" i="185"/>
  <c r="J16" i="183" s="1"/>
  <c r="K59" i="185"/>
  <c r="I16" i="183" s="1"/>
  <c r="J59" i="185"/>
  <c r="H16" i="183" s="1"/>
  <c r="N53" i="185"/>
  <c r="L12" i="183" s="1"/>
  <c r="M53" i="185"/>
  <c r="K12" i="183" s="1"/>
  <c r="L53" i="185"/>
  <c r="J12" i="183" s="1"/>
  <c r="K53" i="185"/>
  <c r="I12" i="183" s="1"/>
  <c r="J53" i="185"/>
  <c r="H12" i="183" s="1"/>
  <c r="N47" i="185"/>
  <c r="L14" i="183" s="1"/>
  <c r="M47" i="185"/>
  <c r="K14" i="183" s="1"/>
  <c r="L47" i="185"/>
  <c r="J14" i="183" s="1"/>
  <c r="K47" i="185"/>
  <c r="I14" i="183" s="1"/>
  <c r="J47" i="185"/>
  <c r="H14" i="183" s="1"/>
  <c r="N41" i="185"/>
  <c r="L11" i="183" s="1"/>
  <c r="M41" i="185"/>
  <c r="K11" i="183"/>
  <c r="L41" i="185"/>
  <c r="J11" i="183" s="1"/>
  <c r="K41" i="185"/>
  <c r="I11" i="183" s="1"/>
  <c r="J41" i="185"/>
  <c r="H11" i="183" s="1"/>
  <c r="N35" i="185"/>
  <c r="L19" i="183" s="1"/>
  <c r="M35" i="185"/>
  <c r="K19" i="183"/>
  <c r="L35" i="185"/>
  <c r="J19" i="183" s="1"/>
  <c r="K35" i="185"/>
  <c r="I19" i="183" s="1"/>
  <c r="J35" i="185"/>
  <c r="H19" i="183" s="1"/>
  <c r="N29" i="185"/>
  <c r="L10" i="183"/>
  <c r="M29" i="185"/>
  <c r="K10" i="183" s="1"/>
  <c r="L29" i="185"/>
  <c r="J10" i="183" s="1"/>
  <c r="K29" i="185"/>
  <c r="I10" i="183" s="1"/>
  <c r="J29" i="185"/>
  <c r="H10" i="183" s="1"/>
  <c r="N23" i="185"/>
  <c r="L18" i="183" s="1"/>
  <c r="M23" i="185"/>
  <c r="K18" i="183" s="1"/>
  <c r="L23" i="185"/>
  <c r="J18" i="183" s="1"/>
  <c r="K23" i="185"/>
  <c r="I18" i="183" s="1"/>
  <c r="J23" i="185"/>
  <c r="H18" i="183" s="1"/>
  <c r="N17" i="185"/>
  <c r="L17" i="183" s="1"/>
  <c r="M17" i="185"/>
  <c r="K17" i="183" s="1"/>
  <c r="L17" i="185"/>
  <c r="J17" i="183" s="1"/>
  <c r="K17" i="185"/>
  <c r="I17" i="183" s="1"/>
  <c r="J17" i="185"/>
  <c r="H17" i="183" s="1"/>
  <c r="N11" i="185"/>
  <c r="L9" i="183" s="1"/>
  <c r="M11" i="185"/>
  <c r="K9" i="183"/>
  <c r="L11" i="185"/>
  <c r="J9" i="183" s="1"/>
  <c r="K11" i="185"/>
  <c r="I9" i="183" s="1"/>
  <c r="J11" i="185"/>
  <c r="H9" i="183" s="1"/>
  <c r="L82" i="183"/>
  <c r="K82" i="183"/>
  <c r="J82" i="183"/>
  <c r="I82" i="183"/>
  <c r="H82" i="183"/>
  <c r="K81" i="183"/>
  <c r="K142" i="194"/>
  <c r="K157" i="194"/>
  <c r="K158" i="194"/>
  <c r="K90" i="194" s="1"/>
  <c r="J157" i="194"/>
  <c r="J158" i="194"/>
  <c r="J90" i="194" s="1"/>
  <c r="H70" i="187"/>
  <c r="H36" i="183" s="1"/>
  <c r="H23" i="188"/>
  <c r="H17" i="184" s="1"/>
  <c r="H64" i="187"/>
  <c r="H33" i="183" s="1"/>
  <c r="H18" i="187"/>
  <c r="H34" i="183" s="1"/>
  <c r="K31" i="194"/>
  <c r="K11" i="194" s="1"/>
  <c r="J91" i="194"/>
  <c r="K47" i="184" s="1"/>
  <c r="J70" i="187"/>
  <c r="I25" i="191" s="1"/>
  <c r="J31" i="194"/>
  <c r="J11" i="194" s="1"/>
  <c r="K91" i="194"/>
  <c r="K19" i="184"/>
  <c r="I70" i="187"/>
  <c r="I36" i="183" s="1"/>
  <c r="K70" i="187"/>
  <c r="K36" i="183"/>
  <c r="L70" i="187"/>
  <c r="K25" i="191" s="1"/>
  <c r="K64" i="187"/>
  <c r="J24" i="191"/>
  <c r="I64" i="187"/>
  <c r="I33" i="183" s="1"/>
  <c r="H24" i="191"/>
  <c r="L64" i="187"/>
  <c r="L33" i="183" s="1"/>
  <c r="K23" i="188"/>
  <c r="K17" i="184"/>
  <c r="I18" i="187"/>
  <c r="I34" i="183" s="1"/>
  <c r="J18" i="187"/>
  <c r="J34" i="183" s="1"/>
  <c r="I23" i="188"/>
  <c r="I17" i="184" s="1"/>
  <c r="L18" i="187"/>
  <c r="L34" i="183" s="1"/>
  <c r="K18" i="187"/>
  <c r="K34" i="183" s="1"/>
  <c r="J64" i="187"/>
  <c r="J33" i="183" s="1"/>
  <c r="I24" i="191"/>
  <c r="L23" i="188"/>
  <c r="L17" i="184" s="1"/>
  <c r="J23" i="188"/>
  <c r="J17" i="184" s="1"/>
  <c r="H35" i="183"/>
  <c r="L24" i="187"/>
  <c r="L35" i="183" s="1"/>
  <c r="K24" i="187"/>
  <c r="K35" i="183" s="1"/>
  <c r="J24" i="187"/>
  <c r="J35" i="183" s="1"/>
  <c r="I24" i="187"/>
  <c r="I35" i="183" s="1"/>
  <c r="H87" i="187"/>
  <c r="H28" i="183" s="1"/>
  <c r="L87" i="187"/>
  <c r="L28" i="183" s="1"/>
  <c r="K87" i="187"/>
  <c r="K28" i="183" s="1"/>
  <c r="J87" i="187"/>
  <c r="J28" i="183" s="1"/>
  <c r="I87" i="187"/>
  <c r="I28" i="183" s="1"/>
  <c r="H30" i="187"/>
  <c r="H32" i="183" s="1"/>
  <c r="L30" i="187"/>
  <c r="I30" i="187"/>
  <c r="I32" i="183" s="1"/>
  <c r="K30" i="187"/>
  <c r="J30" i="187"/>
  <c r="H11" i="187"/>
  <c r="H23" i="183" s="1"/>
  <c r="K11" i="187"/>
  <c r="K23" i="183" s="1"/>
  <c r="J11" i="187"/>
  <c r="J23" i="183" s="1"/>
  <c r="I11" i="187"/>
  <c r="I23" i="183" s="1"/>
  <c r="L11" i="187"/>
  <c r="L23" i="183" s="1"/>
  <c r="H36" i="187"/>
  <c r="H26" i="183" s="1"/>
  <c r="L36" i="187"/>
  <c r="K36" i="187"/>
  <c r="K26" i="183" s="1"/>
  <c r="J36" i="187"/>
  <c r="J26" i="183" s="1"/>
  <c r="I36" i="187"/>
  <c r="I26" i="183" s="1"/>
  <c r="H58" i="187"/>
  <c r="G23" i="191" s="1"/>
  <c r="J58" i="187"/>
  <c r="I23" i="191" s="1"/>
  <c r="K58" i="187"/>
  <c r="J23" i="191" s="1"/>
  <c r="I58" i="187"/>
  <c r="H23" i="191" s="1"/>
  <c r="L58" i="187"/>
  <c r="K23" i="191" s="1"/>
  <c r="H25" i="183"/>
  <c r="J25" i="183"/>
  <c r="K25" i="183"/>
  <c r="I25" i="183"/>
  <c r="L25" i="183"/>
  <c r="H30" i="183"/>
  <c r="J30" i="183"/>
  <c r="I30" i="183"/>
  <c r="K30" i="183"/>
  <c r="L30" i="183"/>
  <c r="H11" i="188"/>
  <c r="H15" i="184" s="1"/>
  <c r="I11" i="188"/>
  <c r="I15" i="184" s="1"/>
  <c r="J11" i="188"/>
  <c r="J15" i="184" s="1"/>
  <c r="L11" i="188"/>
  <c r="L15" i="184" s="1"/>
  <c r="K11" i="188"/>
  <c r="K15" i="184"/>
  <c r="L29" i="183"/>
  <c r="K29" i="183"/>
  <c r="J29" i="183"/>
  <c r="I29" i="183"/>
  <c r="H37" i="188"/>
  <c r="H18" i="184" s="1"/>
  <c r="J37" i="188"/>
  <c r="J18" i="184" s="1"/>
  <c r="I37" i="188"/>
  <c r="I18" i="184" s="1"/>
  <c r="K37" i="188"/>
  <c r="K18" i="184"/>
  <c r="L37" i="188"/>
  <c r="L18" i="184"/>
  <c r="H76" i="187"/>
  <c r="G26" i="191" s="1"/>
  <c r="K76" i="187"/>
  <c r="J26" i="191" s="1"/>
  <c r="J76" i="187"/>
  <c r="I26" i="191" s="1"/>
  <c r="I76" i="187"/>
  <c r="H26" i="191" s="1"/>
  <c r="L76" i="187"/>
  <c r="L37" i="183" s="1"/>
  <c r="H17" i="188"/>
  <c r="H16" i="184" s="1"/>
  <c r="L17" i="188"/>
  <c r="L16" i="184" s="1"/>
  <c r="K17" i="188"/>
  <c r="K16" i="184" s="1"/>
  <c r="J17" i="188"/>
  <c r="J16" i="184"/>
  <c r="I17" i="188"/>
  <c r="I16" i="184" s="1"/>
  <c r="I27" i="183"/>
  <c r="J27" i="183"/>
  <c r="K27" i="191"/>
  <c r="J27" i="191"/>
  <c r="L27" i="183"/>
  <c r="H27" i="191"/>
  <c r="I27" i="191"/>
  <c r="K27" i="183"/>
  <c r="J25" i="191"/>
  <c r="L36" i="183"/>
  <c r="K33" i="183"/>
  <c r="K32" i="183"/>
  <c r="L32" i="183"/>
  <c r="G27" i="191"/>
  <c r="H27" i="183"/>
  <c r="L26" i="183"/>
  <c r="J89" i="194"/>
  <c r="K45" i="184" s="1"/>
  <c r="K89" i="194"/>
  <c r="AE87" i="81"/>
  <c r="AE45" i="65" s="1"/>
  <c r="AF87" i="81"/>
  <c r="AF28" i="199" s="1"/>
  <c r="AG87" i="81"/>
  <c r="AG45" i="65" s="1"/>
  <c r="AH87" i="81"/>
  <c r="AH28" i="199" s="1"/>
  <c r="AI87" i="81"/>
  <c r="AI28" i="199" s="1"/>
  <c r="AE28" i="65"/>
  <c r="AE30" i="65"/>
  <c r="AF30" i="65"/>
  <c r="AI30" i="65"/>
  <c r="AE32" i="65"/>
  <c r="AF32" i="65"/>
  <c r="AF34" i="65"/>
  <c r="AG34" i="65"/>
  <c r="AI34" i="65"/>
  <c r="AG36" i="65"/>
  <c r="AH36" i="65"/>
  <c r="AE41" i="65"/>
  <c r="AG39" i="65"/>
  <c r="AH39" i="65"/>
  <c r="AI39" i="65"/>
  <c r="AH42" i="65"/>
  <c r="AI42" i="65"/>
  <c r="AE29" i="65"/>
  <c r="L185" i="81"/>
  <c r="L184" i="81"/>
  <c r="L183" i="81"/>
  <c r="L182" i="81"/>
  <c r="L181" i="81"/>
  <c r="AI88" i="65" s="1"/>
  <c r="L162" i="81"/>
  <c r="AI74" i="65" s="1"/>
  <c r="L161" i="81"/>
  <c r="L159" i="81"/>
  <c r="L158" i="81"/>
  <c r="L157" i="81"/>
  <c r="L156" i="81"/>
  <c r="AI35" i="199" s="1"/>
  <c r="L53" i="81"/>
  <c r="L52" i="81"/>
  <c r="L51" i="81"/>
  <c r="L50" i="81"/>
  <c r="L49" i="81"/>
  <c r="L48" i="81"/>
  <c r="L47" i="81"/>
  <c r="AI27" i="65" s="1"/>
  <c r="L43" i="81"/>
  <c r="L42" i="81"/>
  <c r="AG17" i="65" s="1"/>
  <c r="L41" i="81"/>
  <c r="L40" i="81"/>
  <c r="AE18" i="65" s="1"/>
  <c r="A2" i="182"/>
  <c r="A1" i="182"/>
  <c r="A2" i="11"/>
  <c r="A2" i="10"/>
  <c r="AG74" i="65"/>
  <c r="AF44" i="65"/>
  <c r="AF27" i="199"/>
  <c r="AI37" i="65"/>
  <c r="AI22" i="199"/>
  <c r="AH35" i="65"/>
  <c r="AH21" i="199"/>
  <c r="AG33" i="65"/>
  <c r="AG20" i="199"/>
  <c r="AF31" i="65"/>
  <c r="AF19" i="199"/>
  <c r="AG35" i="65"/>
  <c r="AG21" i="199"/>
  <c r="AF20" i="199"/>
  <c r="AI40" i="65"/>
  <c r="AI23" i="199"/>
  <c r="AH37" i="65"/>
  <c r="AH22" i="199"/>
  <c r="AG40" i="65"/>
  <c r="AI38" i="65"/>
  <c r="AH29" i="65"/>
  <c r="AH41" i="65"/>
  <c r="AE40" i="65"/>
  <c r="AF29" i="65"/>
  <c r="AF18" i="199"/>
  <c r="AE43" i="65"/>
  <c r="AE24" i="199"/>
  <c r="AF38" i="65"/>
  <c r="AF25" i="199"/>
  <c r="AG44" i="65"/>
  <c r="AG27" i="199"/>
  <c r="AF41" i="65"/>
  <c r="AF26" i="199"/>
  <c r="AE38" i="65"/>
  <c r="AE25" i="199"/>
  <c r="AI35" i="65"/>
  <c r="AI21" i="199"/>
  <c r="AH33" i="65"/>
  <c r="AH20" i="199"/>
  <c r="AG31" i="65"/>
  <c r="AG19" i="199"/>
  <c r="AF87" i="65"/>
  <c r="AI68" i="65"/>
  <c r="AF68" i="65"/>
  <c r="AE68" i="65"/>
  <c r="AG68" i="65"/>
  <c r="AH68" i="65"/>
  <c r="AG48" i="65"/>
  <c r="AF48" i="65"/>
  <c r="AI48" i="65"/>
  <c r="AH48" i="65"/>
  <c r="AE48" i="65"/>
  <c r="AI45" i="65"/>
  <c r="AE16" i="65"/>
  <c r="AI15" i="65"/>
  <c r="AE15" i="65"/>
  <c r="AF15" i="65"/>
  <c r="AH15" i="65"/>
  <c r="AG15" i="65"/>
  <c r="G40" i="194"/>
  <c r="G12" i="194" s="1"/>
  <c r="H39" i="184" s="1"/>
  <c r="A2" i="181"/>
  <c r="A1" i="181"/>
  <c r="A1" i="180"/>
  <c r="A2" i="179"/>
  <c r="A1" i="179"/>
  <c r="A2" i="178"/>
  <c r="A1" i="178"/>
  <c r="AI21" i="180"/>
  <c r="AB80" i="182" s="1"/>
  <c r="I34" i="193" s="1"/>
  <c r="AI124" i="178"/>
  <c r="AI136" i="178"/>
  <c r="AI135" i="178" s="1"/>
  <c r="AJ136" i="178"/>
  <c r="AJ135" i="178" s="1"/>
  <c r="P96" i="92"/>
  <c r="Q96" i="92"/>
  <c r="P97" i="92"/>
  <c r="Q97" i="92"/>
  <c r="P98" i="92"/>
  <c r="Q98" i="92"/>
  <c r="P99" i="92"/>
  <c r="Q99" i="92"/>
  <c r="P100" i="92"/>
  <c r="Q100" i="92"/>
  <c r="P101" i="92"/>
  <c r="Q101" i="92"/>
  <c r="P102" i="92"/>
  <c r="Q102" i="92"/>
  <c r="P103" i="92"/>
  <c r="Q103" i="92"/>
  <c r="P104" i="92"/>
  <c r="Q104" i="92"/>
  <c r="P105" i="92"/>
  <c r="Q105" i="92"/>
  <c r="P106" i="92"/>
  <c r="Q106" i="92"/>
  <c r="P107" i="92"/>
  <c r="Q107" i="92"/>
  <c r="P108" i="92"/>
  <c r="Q108" i="92"/>
  <c r="P109" i="92"/>
  <c r="Q109" i="92"/>
  <c r="P110" i="92"/>
  <c r="Q110" i="92"/>
  <c r="P111" i="92"/>
  <c r="Q111" i="92"/>
  <c r="P112" i="92"/>
  <c r="Q112" i="92"/>
  <c r="P113" i="92"/>
  <c r="Q113" i="92"/>
  <c r="P114" i="92"/>
  <c r="Q114" i="92"/>
  <c r="P115" i="92"/>
  <c r="Q115" i="92"/>
  <c r="P116" i="92"/>
  <c r="Q116" i="92"/>
  <c r="P117" i="92"/>
  <c r="Q117" i="92"/>
  <c r="P118" i="92"/>
  <c r="Q118" i="92"/>
  <c r="P119" i="92"/>
  <c r="Q119" i="92"/>
  <c r="P120" i="92"/>
  <c r="Q120" i="92"/>
  <c r="P121" i="92"/>
  <c r="Q121" i="92"/>
  <c r="P122" i="92"/>
  <c r="Q122" i="92"/>
  <c r="P123" i="92"/>
  <c r="Q123" i="92"/>
  <c r="P124" i="92"/>
  <c r="Q124" i="92"/>
  <c r="P125" i="92"/>
  <c r="Q125" i="92"/>
  <c r="P126" i="92"/>
  <c r="Q126" i="92"/>
  <c r="P127" i="92"/>
  <c r="Q127" i="92"/>
  <c r="P128" i="92"/>
  <c r="Q128" i="92"/>
  <c r="P129" i="92"/>
  <c r="Q129" i="92"/>
  <c r="P130" i="92"/>
  <c r="Q130" i="92"/>
  <c r="P131" i="92"/>
  <c r="Q131" i="92"/>
  <c r="P132" i="92"/>
  <c r="Q132" i="92"/>
  <c r="P133" i="92"/>
  <c r="Q133" i="92"/>
  <c r="P134" i="92"/>
  <c r="Q134" i="92"/>
  <c r="P135" i="92"/>
  <c r="Q135" i="92"/>
  <c r="P136" i="92"/>
  <c r="Q136" i="92"/>
  <c r="P137" i="92"/>
  <c r="Q137" i="92"/>
  <c r="P138" i="92"/>
  <c r="Q138" i="92"/>
  <c r="P139" i="92"/>
  <c r="Q139" i="92"/>
  <c r="P140" i="92"/>
  <c r="Q140" i="92"/>
  <c r="P141" i="92"/>
  <c r="Q141" i="92"/>
  <c r="P142" i="92"/>
  <c r="Q142" i="92"/>
  <c r="P143" i="92"/>
  <c r="Q143" i="92"/>
  <c r="P144" i="92"/>
  <c r="Q144" i="92"/>
  <c r="P145" i="92"/>
  <c r="Q145" i="92"/>
  <c r="P146" i="92"/>
  <c r="Q146" i="92"/>
  <c r="P147" i="92"/>
  <c r="Q147" i="92"/>
  <c r="P148" i="92"/>
  <c r="Q148" i="92"/>
  <c r="P149" i="92"/>
  <c r="Q149" i="92"/>
  <c r="P150" i="92"/>
  <c r="Q150" i="92"/>
  <c r="P151" i="92"/>
  <c r="Q151" i="92"/>
  <c r="P152" i="92"/>
  <c r="Q152" i="92"/>
  <c r="P153" i="92"/>
  <c r="Q153" i="92"/>
  <c r="P154" i="92"/>
  <c r="Q154" i="92"/>
  <c r="P155" i="92"/>
  <c r="Q155" i="92"/>
  <c r="P156" i="92"/>
  <c r="Q156" i="92"/>
  <c r="P157" i="92"/>
  <c r="Q157" i="92"/>
  <c r="Q95" i="92"/>
  <c r="P95" i="92"/>
  <c r="P178" i="92"/>
  <c r="P260" i="92" s="1"/>
  <c r="Q178" i="92"/>
  <c r="Q260" i="92" s="1"/>
  <c r="P179" i="92"/>
  <c r="P261" i="92" s="1"/>
  <c r="Q179" i="92"/>
  <c r="Q261" i="92" s="1"/>
  <c r="P180" i="92"/>
  <c r="P262" i="92" s="1"/>
  <c r="Q180" i="92"/>
  <c r="Q262" i="92" s="1"/>
  <c r="P181" i="92"/>
  <c r="P263" i="92" s="1"/>
  <c r="Q181" i="92"/>
  <c r="Q263" i="92" s="1"/>
  <c r="P182" i="92"/>
  <c r="Q182" i="92"/>
  <c r="Q264" i="92" s="1"/>
  <c r="P183" i="92"/>
  <c r="Q183" i="92"/>
  <c r="Q265" i="92" s="1"/>
  <c r="P184" i="92"/>
  <c r="P266" i="92" s="1"/>
  <c r="Q184" i="92"/>
  <c r="Q266" i="92" s="1"/>
  <c r="P185" i="92"/>
  <c r="P267" i="92" s="1"/>
  <c r="Q185" i="92"/>
  <c r="Q267" i="92" s="1"/>
  <c r="P186" i="92"/>
  <c r="P268" i="92" s="1"/>
  <c r="Q186" i="92"/>
  <c r="Q268" i="92" s="1"/>
  <c r="P187" i="92"/>
  <c r="P269" i="92" s="1"/>
  <c r="Q187" i="92"/>
  <c r="Q269" i="92" s="1"/>
  <c r="P188" i="92"/>
  <c r="P270" i="92" s="1"/>
  <c r="Q188" i="92"/>
  <c r="Q270" i="92" s="1"/>
  <c r="P189" i="92"/>
  <c r="Q189" i="92"/>
  <c r="P190" i="92"/>
  <c r="Q190" i="92"/>
  <c r="Q272" i="92" s="1"/>
  <c r="P191" i="92"/>
  <c r="P273" i="92" s="1"/>
  <c r="Q191" i="92"/>
  <c r="Q273" i="92" s="1"/>
  <c r="P192" i="92"/>
  <c r="P274" i="92" s="1"/>
  <c r="Q192" i="92"/>
  <c r="Q274" i="92" s="1"/>
  <c r="P193" i="92"/>
  <c r="P275" i="92" s="1"/>
  <c r="Q193" i="92"/>
  <c r="P194" i="92"/>
  <c r="P276" i="92" s="1"/>
  <c r="Q194" i="92"/>
  <c r="Q276" i="92" s="1"/>
  <c r="P195" i="92"/>
  <c r="P277" i="92" s="1"/>
  <c r="Q195" i="92"/>
  <c r="Q277" i="92" s="1"/>
  <c r="P196" i="92"/>
  <c r="Q196" i="92"/>
  <c r="P197" i="92"/>
  <c r="P279" i="92" s="1"/>
  <c r="Q197" i="92"/>
  <c r="P198" i="92"/>
  <c r="Q198" i="92"/>
  <c r="Q280" i="92" s="1"/>
  <c r="P199" i="92"/>
  <c r="P281" i="92" s="1"/>
  <c r="Q199" i="92"/>
  <c r="Q281" i="92" s="1"/>
  <c r="P200" i="92"/>
  <c r="P282" i="92" s="1"/>
  <c r="Q200" i="92"/>
  <c r="Q282" i="92" s="1"/>
  <c r="P201" i="92"/>
  <c r="P283" i="92" s="1"/>
  <c r="Q201" i="92"/>
  <c r="Q283" i="92" s="1"/>
  <c r="P202" i="92"/>
  <c r="P284" i="92" s="1"/>
  <c r="Q202" i="92"/>
  <c r="Q284" i="92" s="1"/>
  <c r="P203" i="92"/>
  <c r="Q203" i="92"/>
  <c r="P204" i="92"/>
  <c r="Q204" i="92"/>
  <c r="P205" i="92"/>
  <c r="P287" i="92" s="1"/>
  <c r="Q205" i="92"/>
  <c r="Q287" i="92" s="1"/>
  <c r="P206" i="92"/>
  <c r="P288" i="92" s="1"/>
  <c r="Q206" i="92"/>
  <c r="P207" i="92"/>
  <c r="P289" i="92" s="1"/>
  <c r="Q207" i="92"/>
  <c r="Q289" i="92" s="1"/>
  <c r="P208" i="92"/>
  <c r="P290" i="92" s="1"/>
  <c r="Q208" i="92"/>
  <c r="Q290" i="92" s="1"/>
  <c r="P209" i="92"/>
  <c r="P291" i="92" s="1"/>
  <c r="Q209" i="92"/>
  <c r="Q291" i="92" s="1"/>
  <c r="P210" i="92"/>
  <c r="Q210" i="92"/>
  <c r="P211" i="92"/>
  <c r="Q211" i="92"/>
  <c r="Q293" i="92" s="1"/>
  <c r="P212" i="92"/>
  <c r="Q212" i="92"/>
  <c r="P213" i="92"/>
  <c r="P295" i="92" s="1"/>
  <c r="Q213" i="92"/>
  <c r="P214" i="92"/>
  <c r="P296" i="92" s="1"/>
  <c r="Q214" i="92"/>
  <c r="Q296" i="92" s="1"/>
  <c r="P215" i="92"/>
  <c r="P297" i="92" s="1"/>
  <c r="Q215" i="92"/>
  <c r="Q297" i="92" s="1"/>
  <c r="P216" i="92"/>
  <c r="P298" i="92" s="1"/>
  <c r="Q216" i="92"/>
  <c r="Q298" i="92" s="1"/>
  <c r="P217" i="92"/>
  <c r="P299" i="92" s="1"/>
  <c r="Q217" i="92"/>
  <c r="P218" i="92"/>
  <c r="Q218" i="92"/>
  <c r="Q300" i="92" s="1"/>
  <c r="P219" i="92"/>
  <c r="P301" i="92" s="1"/>
  <c r="Q219" i="92"/>
  <c r="Q301" i="92" s="1"/>
  <c r="P220" i="92"/>
  <c r="P302" i="92" s="1"/>
  <c r="Q220" i="92"/>
  <c r="Q302" i="92" s="1"/>
  <c r="P221" i="92"/>
  <c r="P303" i="92" s="1"/>
  <c r="Q221" i="92"/>
  <c r="P222" i="92"/>
  <c r="P304" i="92" s="1"/>
  <c r="Q222" i="92"/>
  <c r="Q304" i="92" s="1"/>
  <c r="P223" i="92"/>
  <c r="P305" i="92" s="1"/>
  <c r="Q223" i="92"/>
  <c r="Q305" i="92" s="1"/>
  <c r="P224" i="92"/>
  <c r="Q224" i="92"/>
  <c r="P225" i="92"/>
  <c r="P307" i="92" s="1"/>
  <c r="Q225" i="92"/>
  <c r="P226" i="92"/>
  <c r="Q226" i="92"/>
  <c r="Q308" i="92" s="1"/>
  <c r="P227" i="92"/>
  <c r="P309" i="92" s="1"/>
  <c r="Q227" i="92"/>
  <c r="Q309" i="92" s="1"/>
  <c r="P228" i="92"/>
  <c r="P310" i="92" s="1"/>
  <c r="Q228" i="92"/>
  <c r="Q310" i="92" s="1"/>
  <c r="P229" i="92"/>
  <c r="P311" i="92" s="1"/>
  <c r="Q229" i="92"/>
  <c r="Q311" i="92" s="1"/>
  <c r="P230" i="92"/>
  <c r="P312" i="92" s="1"/>
  <c r="Q230" i="92"/>
  <c r="Q312" i="92" s="1"/>
  <c r="P231" i="92"/>
  <c r="P313" i="92" s="1"/>
  <c r="Q231" i="92"/>
  <c r="Q313" i="92" s="1"/>
  <c r="P232" i="92"/>
  <c r="Q232" i="92"/>
  <c r="P233" i="92"/>
  <c r="P315" i="92" s="1"/>
  <c r="Q233" i="92"/>
  <c r="Q315" i="92" s="1"/>
  <c r="P234" i="92"/>
  <c r="P316" i="92" s="1"/>
  <c r="Q234" i="92"/>
  <c r="Q316" i="92" s="1"/>
  <c r="P235" i="92"/>
  <c r="P317" i="92" s="1"/>
  <c r="Q235" i="92"/>
  <c r="Q317" i="92" s="1"/>
  <c r="P236" i="92"/>
  <c r="P318" i="92" s="1"/>
  <c r="Q236" i="92"/>
  <c r="Q318" i="92" s="1"/>
  <c r="P237" i="92"/>
  <c r="P319" i="92" s="1"/>
  <c r="Q237" i="92"/>
  <c r="Q319" i="92" s="1"/>
  <c r="P238" i="92"/>
  <c r="Q238" i="92"/>
  <c r="P239" i="92"/>
  <c r="P321" i="92" s="1"/>
  <c r="Q239" i="92"/>
  <c r="Q321" i="92" s="1"/>
  <c r="P240" i="92"/>
  <c r="Q240" i="92"/>
  <c r="P241" i="92"/>
  <c r="P323" i="92" s="1"/>
  <c r="Q241" i="92"/>
  <c r="P242" i="92"/>
  <c r="P324" i="92" s="1"/>
  <c r="Q242" i="92"/>
  <c r="P243" i="92"/>
  <c r="P325" i="92" s="1"/>
  <c r="Q243" i="92"/>
  <c r="Q325" i="92" s="1"/>
  <c r="P244" i="92"/>
  <c r="P326" i="92" s="1"/>
  <c r="Q244" i="92"/>
  <c r="Q326" i="92" s="1"/>
  <c r="P245" i="92"/>
  <c r="P327" i="92" s="1"/>
  <c r="Q245" i="92"/>
  <c r="P246" i="92"/>
  <c r="Q246" i="92"/>
  <c r="Q328" i="92" s="1"/>
  <c r="P247" i="92"/>
  <c r="P329" i="92" s="1"/>
  <c r="Q247" i="92"/>
  <c r="Q329" i="92" s="1"/>
  <c r="P248" i="92"/>
  <c r="P330" i="92" s="1"/>
  <c r="Q248" i="92"/>
  <c r="Q330" i="92" s="1"/>
  <c r="P249" i="92"/>
  <c r="P331" i="92" s="1"/>
  <c r="Q249" i="92"/>
  <c r="Q331" i="92" s="1"/>
  <c r="P250" i="92"/>
  <c r="Q250" i="92"/>
  <c r="Q332" i="92" s="1"/>
  <c r="P251" i="92"/>
  <c r="P333" i="92" s="1"/>
  <c r="Q251" i="92"/>
  <c r="Q333" i="92" s="1"/>
  <c r="P252" i="92"/>
  <c r="Q252" i="92"/>
  <c r="P253" i="92"/>
  <c r="Q253" i="92"/>
  <c r="P254" i="92"/>
  <c r="Q254" i="92"/>
  <c r="P255" i="92"/>
  <c r="Q255" i="92"/>
  <c r="Q177" i="92"/>
  <c r="Q259" i="92" s="1"/>
  <c r="P177" i="92"/>
  <c r="P259" i="92" s="1"/>
  <c r="A2" i="177"/>
  <c r="A1" i="177"/>
  <c r="AB98" i="182"/>
  <c r="G50" i="194" s="1"/>
  <c r="AB99" i="182"/>
  <c r="G51" i="194" s="1"/>
  <c r="AB94" i="182"/>
  <c r="G41" i="194" s="1"/>
  <c r="A1" i="151"/>
  <c r="A1" i="150"/>
  <c r="A1" i="149"/>
  <c r="A1" i="148"/>
  <c r="A1" i="147"/>
  <c r="A1" i="146"/>
  <c r="A1" i="145"/>
  <c r="A1" i="144"/>
  <c r="A1" i="143"/>
  <c r="A1" i="142"/>
  <c r="A1" i="141"/>
  <c r="A1" i="138"/>
  <c r="A1" i="116"/>
  <c r="A1" i="115"/>
  <c r="A1" i="176"/>
  <c r="A1" i="174"/>
  <c r="A1" i="89"/>
  <c r="A1" i="154"/>
  <c r="A1" i="93"/>
  <c r="A1" i="96"/>
  <c r="A1" i="92"/>
  <c r="A1" i="91"/>
  <c r="A1" i="88"/>
  <c r="A1" i="90"/>
  <c r="A1" i="74"/>
  <c r="A1" i="64"/>
  <c r="A1" i="98"/>
  <c r="A1" i="78"/>
  <c r="A1" i="83"/>
  <c r="A1" i="118"/>
  <c r="A1" i="95"/>
  <c r="A1" i="81"/>
  <c r="A1" i="71"/>
  <c r="A1" i="69"/>
  <c r="A1" i="62"/>
  <c r="A1" i="61"/>
  <c r="A1" i="67"/>
  <c r="A1" i="76"/>
  <c r="A1" i="73"/>
  <c r="A1" i="72"/>
  <c r="A1" i="63"/>
  <c r="A1" i="80"/>
  <c r="A1" i="157"/>
  <c r="A1" i="132"/>
  <c r="A1" i="75"/>
  <c r="A1" i="65"/>
  <c r="A1" i="14"/>
  <c r="A1" i="13"/>
  <c r="A1" i="12"/>
  <c r="A1" i="11"/>
  <c r="A1" i="10"/>
  <c r="A3" i="9"/>
  <c r="A3" i="90" s="1"/>
  <c r="A3" i="180"/>
  <c r="A3" i="178"/>
  <c r="A3" i="74"/>
  <c r="A3" i="141"/>
  <c r="A3" i="95"/>
  <c r="A3" i="14"/>
  <c r="A3" i="116"/>
  <c r="A3" i="93"/>
  <c r="A3" i="69"/>
  <c r="A3" i="65"/>
  <c r="A3" i="10"/>
  <c r="A3" i="118"/>
  <c r="A3" i="61"/>
  <c r="A3" i="12"/>
  <c r="A3" i="176"/>
  <c r="A3" i="91"/>
  <c r="A3" i="83"/>
  <c r="A3" i="89"/>
  <c r="A3" i="157"/>
  <c r="A3" i="13"/>
  <c r="A3" i="150"/>
  <c r="A3" i="96"/>
  <c r="A3" i="98"/>
  <c r="A3" i="73"/>
  <c r="A3" i="80"/>
  <c r="AM182" i="81"/>
  <c r="AM181" i="81"/>
  <c r="AM159" i="81"/>
  <c r="AM158" i="81"/>
  <c r="AM157" i="81"/>
  <c r="AM156" i="81"/>
  <c r="AM89" i="81"/>
  <c r="AM88" i="81"/>
  <c r="AM48" i="81"/>
  <c r="AM49" i="81"/>
  <c r="AM50" i="81"/>
  <c r="AM51" i="81"/>
  <c r="AM47" i="81"/>
  <c r="AL182" i="81"/>
  <c r="AJ182" i="81"/>
  <c r="AI182" i="81"/>
  <c r="AH182" i="81"/>
  <c r="AG182" i="81"/>
  <c r="AF182" i="81"/>
  <c r="AE182" i="81"/>
  <c r="AD182" i="81"/>
  <c r="AJ181" i="81"/>
  <c r="AI181" i="81"/>
  <c r="AI48" i="177" s="1"/>
  <c r="AH181" i="81"/>
  <c r="AG181" i="81"/>
  <c r="AF181" i="81"/>
  <c r="AD181" i="81"/>
  <c r="AL159" i="81"/>
  <c r="AJ159" i="81"/>
  <c r="AI159" i="81"/>
  <c r="AH159" i="81"/>
  <c r="AG159" i="81"/>
  <c r="AG72" i="65" s="1"/>
  <c r="AF159" i="81"/>
  <c r="AE159" i="81"/>
  <c r="AD159" i="81"/>
  <c r="AL158" i="81"/>
  <c r="AJ158" i="81"/>
  <c r="AI158" i="81"/>
  <c r="AH158" i="81"/>
  <c r="AG158" i="81"/>
  <c r="AF158" i="81"/>
  <c r="AD158" i="81"/>
  <c r="AJ157" i="81"/>
  <c r="AI157" i="81"/>
  <c r="AH157" i="81"/>
  <c r="AG157" i="81"/>
  <c r="AF157" i="81"/>
  <c r="AE157" i="81"/>
  <c r="AD157" i="81"/>
  <c r="AJ156" i="81"/>
  <c r="AI156" i="81"/>
  <c r="AH156" i="81"/>
  <c r="AG156" i="81"/>
  <c r="AF156" i="81"/>
  <c r="AD156" i="81"/>
  <c r="AL89" i="81"/>
  <c r="AJ89" i="81"/>
  <c r="AI89" i="81"/>
  <c r="AI24" i="177" s="1"/>
  <c r="AH89" i="81"/>
  <c r="AG89" i="81"/>
  <c r="AG47" i="65" s="1"/>
  <c r="AF89" i="81"/>
  <c r="AF47" i="65" s="1"/>
  <c r="AE89" i="81"/>
  <c r="AE47" i="65" s="1"/>
  <c r="AD89" i="81"/>
  <c r="AL88" i="81"/>
  <c r="AJ88" i="81"/>
  <c r="AI23" i="177"/>
  <c r="AH88" i="81"/>
  <c r="AG88" i="81"/>
  <c r="AG29" i="199" s="1"/>
  <c r="AF88" i="81"/>
  <c r="AF46" i="65" s="1"/>
  <c r="AE88" i="81"/>
  <c r="AE29" i="199" s="1"/>
  <c r="AD88" i="81"/>
  <c r="AL48" i="81"/>
  <c r="AL49" i="81"/>
  <c r="AL50" i="81"/>
  <c r="AL51" i="81"/>
  <c r="AD47" i="81"/>
  <c r="AD48" i="81"/>
  <c r="AG48" i="81"/>
  <c r="AH48" i="81"/>
  <c r="AI48" i="81"/>
  <c r="AJ48" i="81"/>
  <c r="AD49" i="81"/>
  <c r="AE49" i="81"/>
  <c r="AG49" i="81"/>
  <c r="AH49" i="81"/>
  <c r="AI49" i="81"/>
  <c r="AJ49" i="81"/>
  <c r="AD50" i="81"/>
  <c r="AE50" i="81"/>
  <c r="AG50" i="81"/>
  <c r="AH50" i="81"/>
  <c r="AI50" i="81"/>
  <c r="AJ50" i="81"/>
  <c r="AD51" i="81"/>
  <c r="AE51" i="81"/>
  <c r="AG51" i="81"/>
  <c r="AH51" i="81"/>
  <c r="AI51" i="81"/>
  <c r="AJ51" i="81"/>
  <c r="AJ47" i="81"/>
  <c r="BM204" i="176"/>
  <c r="AZ204" i="176"/>
  <c r="AM204" i="176"/>
  <c r="Z204" i="176"/>
  <c r="M204" i="176"/>
  <c r="BM203" i="176"/>
  <c r="AZ203" i="176"/>
  <c r="AM203" i="176"/>
  <c r="Z203" i="176"/>
  <c r="M203" i="176"/>
  <c r="BM202" i="176"/>
  <c r="AZ202" i="176"/>
  <c r="AM202" i="176"/>
  <c r="Z202" i="176"/>
  <c r="M202" i="176"/>
  <c r="BM201" i="176"/>
  <c r="AZ201" i="176"/>
  <c r="AM201" i="176"/>
  <c r="Z201" i="176"/>
  <c r="M201" i="176"/>
  <c r="BM200" i="176"/>
  <c r="AZ200" i="176"/>
  <c r="AM200" i="176"/>
  <c r="Z200" i="176"/>
  <c r="M200" i="176"/>
  <c r="BM199" i="176"/>
  <c r="AZ199" i="176"/>
  <c r="AM199" i="176"/>
  <c r="Z199" i="176"/>
  <c r="M199" i="176"/>
  <c r="BM198" i="176"/>
  <c r="AZ198" i="176"/>
  <c r="AM198" i="176"/>
  <c r="Z198" i="176"/>
  <c r="M198" i="176"/>
  <c r="BM197" i="176"/>
  <c r="AZ197" i="176"/>
  <c r="AM197" i="176"/>
  <c r="Z197" i="176"/>
  <c r="M197" i="176"/>
  <c r="BM196" i="176"/>
  <c r="AZ196" i="176"/>
  <c r="AM196" i="176"/>
  <c r="Z196" i="176"/>
  <c r="M196" i="176"/>
  <c r="BM195" i="176"/>
  <c r="AZ195" i="176"/>
  <c r="AM195" i="176"/>
  <c r="Z195" i="176"/>
  <c r="M195" i="176"/>
  <c r="BM194" i="176"/>
  <c r="AZ194" i="176"/>
  <c r="AM194" i="176"/>
  <c r="Z194" i="176"/>
  <c r="M194" i="176"/>
  <c r="BM193" i="176"/>
  <c r="AZ193" i="176"/>
  <c r="AM193" i="176"/>
  <c r="Z193" i="176"/>
  <c r="M193" i="176"/>
  <c r="BM192" i="176"/>
  <c r="AZ192" i="176"/>
  <c r="AM192" i="176"/>
  <c r="Z192" i="176"/>
  <c r="M192" i="176"/>
  <c r="BM191" i="176"/>
  <c r="AZ191" i="176"/>
  <c r="AM191" i="176"/>
  <c r="Z191" i="176"/>
  <c r="M191" i="176"/>
  <c r="BM190" i="176"/>
  <c r="AZ190" i="176"/>
  <c r="AM190" i="176"/>
  <c r="Z190" i="176"/>
  <c r="M190" i="176"/>
  <c r="BM189" i="176"/>
  <c r="AZ189" i="176"/>
  <c r="AM189" i="176"/>
  <c r="Z189" i="176"/>
  <c r="M189" i="176"/>
  <c r="BM188" i="176"/>
  <c r="AZ188" i="176"/>
  <c r="AM188" i="176"/>
  <c r="Z188" i="176"/>
  <c r="M188" i="176"/>
  <c r="BM187" i="176"/>
  <c r="AZ187" i="176"/>
  <c r="AM187" i="176"/>
  <c r="Z187" i="176"/>
  <c r="M187" i="176"/>
  <c r="BM186" i="176"/>
  <c r="AZ186" i="176"/>
  <c r="AM186" i="176"/>
  <c r="Z186" i="176"/>
  <c r="M186" i="176"/>
  <c r="BM185" i="176"/>
  <c r="AZ185" i="176"/>
  <c r="AM185" i="176"/>
  <c r="Z185" i="176"/>
  <c r="M185" i="176"/>
  <c r="BM184" i="176"/>
  <c r="AZ184" i="176"/>
  <c r="AM184" i="176"/>
  <c r="Z184" i="176"/>
  <c r="M184" i="176"/>
  <c r="BM183" i="176"/>
  <c r="AZ183" i="176"/>
  <c r="AM183" i="176"/>
  <c r="Z183" i="176"/>
  <c r="M183" i="176"/>
  <c r="BM182" i="176"/>
  <c r="AZ182" i="176"/>
  <c r="AM182" i="176"/>
  <c r="Z182" i="176"/>
  <c r="M182" i="176"/>
  <c r="AE207" i="176" s="1"/>
  <c r="F19" i="176" s="1"/>
  <c r="BM181" i="176"/>
  <c r="AZ181" i="176"/>
  <c r="AM181" i="176"/>
  <c r="Z181" i="176"/>
  <c r="M181" i="176"/>
  <c r="BM180" i="176"/>
  <c r="AZ180" i="176"/>
  <c r="AM180" i="176"/>
  <c r="Z180" i="176"/>
  <c r="M180" i="176"/>
  <c r="BM179" i="176"/>
  <c r="AZ179" i="176"/>
  <c r="AM179" i="176"/>
  <c r="Z179" i="176"/>
  <c r="M179" i="176"/>
  <c r="BM178" i="176"/>
  <c r="AZ178" i="176"/>
  <c r="AM178" i="176"/>
  <c r="Z178" i="176"/>
  <c r="M178" i="176"/>
  <c r="BI168" i="176"/>
  <c r="BG168" i="176"/>
  <c r="AW168" i="176"/>
  <c r="AU168" i="176"/>
  <c r="AK168" i="176"/>
  <c r="AI168" i="176"/>
  <c r="Y168" i="176"/>
  <c r="W168" i="176"/>
  <c r="M168" i="176"/>
  <c r="BJ167" i="176"/>
  <c r="AX167" i="176"/>
  <c r="AL167" i="176"/>
  <c r="Z167" i="176"/>
  <c r="BJ166" i="176"/>
  <c r="AX166" i="176"/>
  <c r="AL166" i="176"/>
  <c r="Z166" i="176"/>
  <c r="BJ165" i="176"/>
  <c r="AX165" i="176"/>
  <c r="AL165" i="176"/>
  <c r="Z165" i="176"/>
  <c r="BJ164" i="176"/>
  <c r="AX164" i="176"/>
  <c r="AL164" i="176"/>
  <c r="Z164" i="176"/>
  <c r="BJ163" i="176"/>
  <c r="AX163" i="176"/>
  <c r="AL163" i="176"/>
  <c r="Z163" i="176"/>
  <c r="BJ162" i="176"/>
  <c r="AX162" i="176"/>
  <c r="AL162" i="176"/>
  <c r="Z162" i="176"/>
  <c r="BJ161" i="176"/>
  <c r="AX161" i="176"/>
  <c r="AL161" i="176"/>
  <c r="Z161" i="176"/>
  <c r="BJ160" i="176"/>
  <c r="AX160" i="176"/>
  <c r="AL160" i="176"/>
  <c r="Z160" i="176"/>
  <c r="BJ159" i="176"/>
  <c r="AX159" i="176"/>
  <c r="AL159" i="176"/>
  <c r="Z159" i="176"/>
  <c r="BJ158" i="176"/>
  <c r="AX158" i="176"/>
  <c r="AL158" i="176"/>
  <c r="Z158" i="176"/>
  <c r="BJ157" i="176"/>
  <c r="AX157" i="176"/>
  <c r="AL157" i="176"/>
  <c r="Z157" i="176"/>
  <c r="BJ156" i="176"/>
  <c r="AX156" i="176"/>
  <c r="AL156" i="176"/>
  <c r="Z156" i="176"/>
  <c r="BJ155" i="176"/>
  <c r="AX155" i="176"/>
  <c r="AL155" i="176"/>
  <c r="Z155" i="176"/>
  <c r="BJ154" i="176"/>
  <c r="AX154" i="176"/>
  <c r="AL154" i="176"/>
  <c r="Z154" i="176"/>
  <c r="BJ153" i="176"/>
  <c r="AX153" i="176"/>
  <c r="AL153" i="176"/>
  <c r="Z153" i="176"/>
  <c r="BJ152" i="176"/>
  <c r="AX152" i="176"/>
  <c r="AL152" i="176"/>
  <c r="Z152" i="176"/>
  <c r="BJ151" i="176"/>
  <c r="AX151" i="176"/>
  <c r="AL151" i="176"/>
  <c r="Z151" i="176"/>
  <c r="BJ150" i="176"/>
  <c r="AX150" i="176"/>
  <c r="AL150" i="176"/>
  <c r="Z150" i="176"/>
  <c r="BJ149" i="176"/>
  <c r="AX149" i="176"/>
  <c r="AL149" i="176"/>
  <c r="Z149" i="176"/>
  <c r="BJ148" i="176"/>
  <c r="AX148" i="176"/>
  <c r="AL148" i="176"/>
  <c r="Z148" i="176"/>
  <c r="BJ147" i="176"/>
  <c r="AX147" i="176"/>
  <c r="AL147" i="176"/>
  <c r="Z147" i="176"/>
  <c r="BJ146" i="176"/>
  <c r="AX146" i="176"/>
  <c r="AL146" i="176"/>
  <c r="Z146" i="176"/>
  <c r="BJ145" i="176"/>
  <c r="AX145" i="176"/>
  <c r="AL145" i="176"/>
  <c r="Z145" i="176"/>
  <c r="BJ144" i="176"/>
  <c r="AX144" i="176"/>
  <c r="AL144" i="176"/>
  <c r="Z144" i="176"/>
  <c r="BJ143" i="176"/>
  <c r="AX143" i="176"/>
  <c r="AL143" i="176"/>
  <c r="Z143" i="176"/>
  <c r="BJ142" i="176"/>
  <c r="AX142" i="176"/>
  <c r="AL142" i="176"/>
  <c r="Z142" i="176"/>
  <c r="Z168" i="176" s="1"/>
  <c r="Q169" i="176" s="1"/>
  <c r="Q171" i="176" s="1"/>
  <c r="E17" i="176" s="1"/>
  <c r="AG132" i="176"/>
  <c r="AF70" i="182" s="1"/>
  <c r="Z132" i="176"/>
  <c r="S132" i="176"/>
  <c r="S134" i="176" s="1"/>
  <c r="F16" i="176" s="1"/>
  <c r="L132" i="176"/>
  <c r="L134" i="176" s="1"/>
  <c r="E16" i="176" s="1"/>
  <c r="E132" i="176"/>
  <c r="AB70" i="182" s="1"/>
  <c r="AJ131" i="176"/>
  <c r="AC131" i="176"/>
  <c r="V131" i="176"/>
  <c r="O131" i="176"/>
  <c r="AJ130" i="176"/>
  <c r="AC130" i="176"/>
  <c r="V130" i="176"/>
  <c r="O130" i="176"/>
  <c r="AJ129" i="176"/>
  <c r="AC129" i="176"/>
  <c r="V129" i="176"/>
  <c r="O129" i="176"/>
  <c r="AJ128" i="176"/>
  <c r="AC128" i="176"/>
  <c r="V128" i="176"/>
  <c r="O128" i="176"/>
  <c r="AJ127" i="176"/>
  <c r="AC127" i="176"/>
  <c r="V127" i="176"/>
  <c r="O127" i="176"/>
  <c r="AJ126" i="176"/>
  <c r="AC126" i="176"/>
  <c r="AC132" i="176" s="1"/>
  <c r="V126" i="176"/>
  <c r="O126" i="176"/>
  <c r="AI117" i="176"/>
  <c r="AG117" i="176"/>
  <c r="AB117" i="176"/>
  <c r="Z117" i="176"/>
  <c r="U117" i="176"/>
  <c r="S117" i="176"/>
  <c r="AD69" i="182" s="1"/>
  <c r="N117" i="176"/>
  <c r="L117" i="176"/>
  <c r="L120" i="176" s="1"/>
  <c r="E15" i="176" s="1"/>
  <c r="G117" i="176"/>
  <c r="E118" i="176" s="1"/>
  <c r="D15" i="176"/>
  <c r="AK116" i="176"/>
  <c r="AD116" i="176"/>
  <c r="W116" i="176"/>
  <c r="P116" i="176"/>
  <c r="AK115" i="176"/>
  <c r="AD115" i="176"/>
  <c r="W115" i="176"/>
  <c r="P115" i="176"/>
  <c r="AK114" i="176"/>
  <c r="AD114" i="176"/>
  <c r="W114" i="176"/>
  <c r="P114" i="176"/>
  <c r="AK113" i="176"/>
  <c r="AD113" i="176"/>
  <c r="W113" i="176"/>
  <c r="P113" i="176"/>
  <c r="AK112" i="176"/>
  <c r="AD112" i="176"/>
  <c r="W112" i="176"/>
  <c r="P112" i="176"/>
  <c r="AK111" i="176"/>
  <c r="AD111" i="176"/>
  <c r="W111" i="176"/>
  <c r="P111" i="176"/>
  <c r="AK110" i="176"/>
  <c r="AD110" i="176"/>
  <c r="W110" i="176"/>
  <c r="P110" i="176"/>
  <c r="AK109" i="176"/>
  <c r="AD109" i="176"/>
  <c r="W109" i="176"/>
  <c r="P109" i="176"/>
  <c r="AK108" i="176"/>
  <c r="AD108" i="176"/>
  <c r="W108" i="176"/>
  <c r="P108" i="176"/>
  <c r="AK107" i="176"/>
  <c r="AD107" i="176"/>
  <c r="W107" i="176"/>
  <c r="P107" i="176"/>
  <c r="AK106" i="176"/>
  <c r="AD106" i="176"/>
  <c r="W106" i="176"/>
  <c r="P106" i="176"/>
  <c r="AK105" i="176"/>
  <c r="AD105" i="176"/>
  <c r="W105" i="176"/>
  <c r="P105" i="176"/>
  <c r="AK104" i="176"/>
  <c r="AD104" i="176"/>
  <c r="W104" i="176"/>
  <c r="P104" i="176"/>
  <c r="AK103" i="176"/>
  <c r="AD103" i="176"/>
  <c r="W103" i="176"/>
  <c r="P103" i="176"/>
  <c r="AK102" i="176"/>
  <c r="AD102" i="176"/>
  <c r="W102" i="176"/>
  <c r="P102" i="176"/>
  <c r="AK101" i="176"/>
  <c r="AD101" i="176"/>
  <c r="W101" i="176"/>
  <c r="P101" i="176"/>
  <c r="AK100" i="176"/>
  <c r="AD100" i="176"/>
  <c r="W100" i="176"/>
  <c r="P100" i="176"/>
  <c r="AK99" i="176"/>
  <c r="AD99" i="176"/>
  <c r="W99" i="176"/>
  <c r="P99" i="176"/>
  <c r="AK98" i="176"/>
  <c r="AD98" i="176"/>
  <c r="W98" i="176"/>
  <c r="P98" i="176"/>
  <c r="AK97" i="176"/>
  <c r="AD97" i="176"/>
  <c r="W97" i="176"/>
  <c r="P97" i="176"/>
  <c r="AK96" i="176"/>
  <c r="AD96" i="176"/>
  <c r="W96" i="176"/>
  <c r="P96" i="176"/>
  <c r="AK95" i="176"/>
  <c r="AD95" i="176"/>
  <c r="W95" i="176"/>
  <c r="P95" i="176"/>
  <c r="AK94" i="176"/>
  <c r="AD94" i="176"/>
  <c r="W94" i="176"/>
  <c r="P94" i="176"/>
  <c r="AK93" i="176"/>
  <c r="AD93" i="176"/>
  <c r="W93" i="176"/>
  <c r="P93" i="176"/>
  <c r="AK92" i="176"/>
  <c r="AD92" i="176"/>
  <c r="W92" i="176"/>
  <c r="P92" i="176"/>
  <c r="AK91" i="176"/>
  <c r="AD91" i="176"/>
  <c r="W91" i="176"/>
  <c r="P91" i="176"/>
  <c r="AK90" i="176"/>
  <c r="AD90" i="176"/>
  <c r="W90" i="176"/>
  <c r="P90" i="176"/>
  <c r="AI80" i="176"/>
  <c r="AG80" i="176"/>
  <c r="AB80" i="176"/>
  <c r="Z81" i="176" s="1"/>
  <c r="Z80" i="176"/>
  <c r="U80" i="176"/>
  <c r="S80" i="176"/>
  <c r="N80" i="176"/>
  <c r="L80" i="176"/>
  <c r="G80" i="176"/>
  <c r="E80" i="176"/>
  <c r="AJ45" i="176"/>
  <c r="AC45" i="176"/>
  <c r="V45" i="176"/>
  <c r="O45" i="176"/>
  <c r="H45" i="176"/>
  <c r="AJ44" i="176"/>
  <c r="AC44" i="176"/>
  <c r="V44" i="176"/>
  <c r="O44" i="176"/>
  <c r="AJ43" i="176"/>
  <c r="AC43" i="176"/>
  <c r="V43" i="176"/>
  <c r="O43" i="176"/>
  <c r="H43" i="176"/>
  <c r="AJ42" i="176"/>
  <c r="AC42" i="176"/>
  <c r="V42" i="176"/>
  <c r="O42" i="176"/>
  <c r="AJ38" i="176"/>
  <c r="AC38" i="176"/>
  <c r="V38" i="176"/>
  <c r="O38" i="176"/>
  <c r="O32" i="176"/>
  <c r="V32" i="176" s="1"/>
  <c r="AC32" i="176" s="1"/>
  <c r="AJ32" i="176" s="1"/>
  <c r="AJ30" i="176"/>
  <c r="AC30" i="176"/>
  <c r="V30" i="176"/>
  <c r="O30" i="176"/>
  <c r="H30" i="176"/>
  <c r="AJ29" i="176"/>
  <c r="AC29" i="176"/>
  <c r="V29" i="176"/>
  <c r="O29" i="176"/>
  <c r="H29" i="176"/>
  <c r="AJ28" i="176"/>
  <c r="AC28" i="176"/>
  <c r="V28" i="176"/>
  <c r="O28" i="176"/>
  <c r="H28" i="176"/>
  <c r="AJ27" i="176"/>
  <c r="AC27" i="176"/>
  <c r="V27" i="176"/>
  <c r="O27" i="176"/>
  <c r="H27" i="176"/>
  <c r="AJ26" i="176"/>
  <c r="AC26" i="176"/>
  <c r="V26" i="176"/>
  <c r="O26" i="176"/>
  <c r="H26" i="176"/>
  <c r="AJ25" i="176"/>
  <c r="AC25" i="176"/>
  <c r="V25" i="176"/>
  <c r="O25" i="176"/>
  <c r="AI49" i="177"/>
  <c r="AX168" i="176"/>
  <c r="AO169" i="176" s="1"/>
  <c r="AO171" i="176" s="1"/>
  <c r="G17" i="176" s="1"/>
  <c r="AF68" i="182"/>
  <c r="AJ132" i="176"/>
  <c r="Z134" i="176"/>
  <c r="G16" i="176"/>
  <c r="AE70" i="182"/>
  <c r="Z120" i="176"/>
  <c r="G15" i="176"/>
  <c r="AE69" i="182"/>
  <c r="BJ168" i="176"/>
  <c r="BA169" i="176" s="1"/>
  <c r="BA171" i="176" s="1"/>
  <c r="H17" i="176" s="1"/>
  <c r="AB69" i="182"/>
  <c r="AG120" i="176"/>
  <c r="H15" i="176"/>
  <c r="AF69" i="182"/>
  <c r="AG134" i="176"/>
  <c r="H16" i="176"/>
  <c r="Z118" i="176"/>
  <c r="Z82" i="176"/>
  <c r="AE67" i="182" s="1"/>
  <c r="K81" i="174"/>
  <c r="J81" i="174"/>
  <c r="I81" i="174"/>
  <c r="H81" i="174"/>
  <c r="G81" i="174"/>
  <c r="K77" i="174"/>
  <c r="J77" i="174"/>
  <c r="I77" i="174"/>
  <c r="H77" i="174"/>
  <c r="G77" i="174"/>
  <c r="K73" i="174"/>
  <c r="J73" i="174"/>
  <c r="I73" i="174"/>
  <c r="H73" i="174"/>
  <c r="G73" i="174"/>
  <c r="K66" i="174"/>
  <c r="J66" i="174"/>
  <c r="I66" i="174"/>
  <c r="H66" i="174"/>
  <c r="G66" i="174"/>
  <c r="K62" i="174"/>
  <c r="J62" i="174"/>
  <c r="I62" i="174"/>
  <c r="H62" i="174"/>
  <c r="G62" i="174"/>
  <c r="K58" i="174"/>
  <c r="J58" i="174"/>
  <c r="I58" i="174"/>
  <c r="H58" i="174"/>
  <c r="G58" i="174"/>
  <c r="K54" i="174"/>
  <c r="J54" i="174"/>
  <c r="I54" i="174"/>
  <c r="H54" i="174"/>
  <c r="G54" i="174"/>
  <c r="K50" i="174"/>
  <c r="J50" i="174"/>
  <c r="I50" i="174"/>
  <c r="H50" i="174"/>
  <c r="G50" i="174"/>
  <c r="Q122" i="151"/>
  <c r="Q121" i="151"/>
  <c r="Q120" i="151"/>
  <c r="Q119" i="151"/>
  <c r="Q118" i="151"/>
  <c r="Q117" i="151"/>
  <c r="Q116" i="151"/>
  <c r="Q115" i="151"/>
  <c r="Q114" i="151"/>
  <c r="Q113" i="151"/>
  <c r="Q112" i="151"/>
  <c r="Q111" i="151"/>
  <c r="Q110" i="151"/>
  <c r="Q109" i="151"/>
  <c r="Q108" i="151"/>
  <c r="Q107" i="151"/>
  <c r="Q106" i="151"/>
  <c r="Q105" i="151"/>
  <c r="Q104" i="151"/>
  <c r="Q103" i="151"/>
  <c r="Q102" i="151"/>
  <c r="Q101" i="151"/>
  <c r="Q100" i="151"/>
  <c r="Q99" i="151"/>
  <c r="Q96" i="151"/>
  <c r="Q95" i="151"/>
  <c r="Q94" i="151"/>
  <c r="Q93" i="151"/>
  <c r="Q92" i="151"/>
  <c r="Q91" i="151"/>
  <c r="Q90" i="151"/>
  <c r="Q89" i="151"/>
  <c r="Q88" i="151"/>
  <c r="Q87" i="151"/>
  <c r="Q86" i="151"/>
  <c r="Q85" i="151"/>
  <c r="Q84" i="151"/>
  <c r="Q83" i="151"/>
  <c r="Q82" i="151"/>
  <c r="Q81" i="151"/>
  <c r="Q80" i="151"/>
  <c r="Q79" i="151"/>
  <c r="Q78" i="151"/>
  <c r="Q77" i="151"/>
  <c r="Q76" i="151"/>
  <c r="Q75" i="151"/>
  <c r="Q74" i="151"/>
  <c r="Q71" i="151"/>
  <c r="Q70" i="151"/>
  <c r="Q69" i="151"/>
  <c r="Q68" i="151"/>
  <c r="Q67" i="151"/>
  <c r="Q66" i="151"/>
  <c r="Q65" i="151"/>
  <c r="Q64" i="151"/>
  <c r="Q63" i="151"/>
  <c r="Q62" i="151"/>
  <c r="Q61" i="151"/>
  <c r="Q60" i="151"/>
  <c r="Q59" i="151"/>
  <c r="Q58" i="151"/>
  <c r="Q57" i="151"/>
  <c r="Q56" i="151"/>
  <c r="Q55" i="151"/>
  <c r="Q54" i="151"/>
  <c r="Q53" i="151"/>
  <c r="Q52" i="151"/>
  <c r="Q51" i="151"/>
  <c r="Q50" i="151"/>
  <c r="Q49" i="151"/>
  <c r="Q48" i="151"/>
  <c r="Q47" i="151"/>
  <c r="Q46" i="151"/>
  <c r="Q45" i="151"/>
  <c r="Q44" i="151"/>
  <c r="Q43" i="151"/>
  <c r="Q42" i="151"/>
  <c r="Q41" i="151"/>
  <c r="Q40" i="151"/>
  <c r="Q39" i="151"/>
  <c r="Q38" i="151"/>
  <c r="Q37" i="151"/>
  <c r="Q36" i="151"/>
  <c r="Q35" i="151"/>
  <c r="Q34" i="151"/>
  <c r="Q33" i="151"/>
  <c r="Q32" i="151"/>
  <c r="Q31" i="151"/>
  <c r="Q30" i="151"/>
  <c r="Q29" i="151"/>
  <c r="Q28" i="151"/>
  <c r="Q27" i="151"/>
  <c r="Q26" i="151"/>
  <c r="Q25" i="151"/>
  <c r="Q24" i="151"/>
  <c r="Q23" i="151"/>
  <c r="Q22" i="151"/>
  <c r="P21" i="151"/>
  <c r="O21" i="151"/>
  <c r="N21" i="151"/>
  <c r="M21" i="151"/>
  <c r="L21" i="151"/>
  <c r="K21" i="151"/>
  <c r="J21" i="151"/>
  <c r="I21" i="151"/>
  <c r="H21" i="151"/>
  <c r="G21" i="151"/>
  <c r="F21" i="151"/>
  <c r="E21" i="151"/>
  <c r="P18" i="151"/>
  <c r="O18" i="151"/>
  <c r="N18" i="151"/>
  <c r="M18" i="151"/>
  <c r="L18" i="151"/>
  <c r="K18" i="151"/>
  <c r="J18" i="151"/>
  <c r="I18" i="151"/>
  <c r="H18" i="151"/>
  <c r="G18" i="151"/>
  <c r="F18" i="151"/>
  <c r="E18" i="151"/>
  <c r="Q17" i="151"/>
  <c r="Q16" i="151"/>
  <c r="Q15" i="151"/>
  <c r="Q14" i="151"/>
  <c r="Q13" i="151"/>
  <c r="Q12" i="151"/>
  <c r="Q11" i="151"/>
  <c r="Q10" i="151"/>
  <c r="F23" i="150"/>
  <c r="K22" i="150"/>
  <c r="K21" i="150"/>
  <c r="K20" i="150"/>
  <c r="K19" i="150"/>
  <c r="K18" i="150"/>
  <c r="K17" i="150"/>
  <c r="K16" i="150"/>
  <c r="K15" i="150"/>
  <c r="K14" i="150"/>
  <c r="K13" i="150"/>
  <c r="K12" i="150"/>
  <c r="K11" i="150"/>
  <c r="C378" i="149"/>
  <c r="C377" i="149"/>
  <c r="C376" i="149"/>
  <c r="C375" i="149"/>
  <c r="C374" i="149"/>
  <c r="C373" i="149"/>
  <c r="C372" i="149"/>
  <c r="C371" i="149"/>
  <c r="C370" i="149"/>
  <c r="C369" i="149"/>
  <c r="C368" i="149"/>
  <c r="C367" i="149"/>
  <c r="C366" i="149"/>
  <c r="C365" i="149"/>
  <c r="C364" i="149"/>
  <c r="C363" i="149"/>
  <c r="C362" i="149"/>
  <c r="C361" i="149"/>
  <c r="C360" i="149"/>
  <c r="C359" i="149"/>
  <c r="C358" i="149"/>
  <c r="C357" i="149"/>
  <c r="C356" i="149"/>
  <c r="C355" i="149"/>
  <c r="C354" i="149"/>
  <c r="C353" i="149"/>
  <c r="C352" i="149"/>
  <c r="C351" i="149"/>
  <c r="C350" i="149"/>
  <c r="C349" i="149"/>
  <c r="C348" i="149"/>
  <c r="C347" i="149"/>
  <c r="C346" i="149"/>
  <c r="C345" i="149"/>
  <c r="C344" i="149"/>
  <c r="C343" i="149"/>
  <c r="C342" i="149"/>
  <c r="C341" i="149"/>
  <c r="C340" i="149"/>
  <c r="C339" i="149"/>
  <c r="C338" i="149"/>
  <c r="C337" i="149"/>
  <c r="C336" i="149"/>
  <c r="C335" i="149"/>
  <c r="C334" i="149"/>
  <c r="C333" i="149"/>
  <c r="C332" i="149"/>
  <c r="C331" i="149"/>
  <c r="C330" i="149"/>
  <c r="C329" i="149"/>
  <c r="C328" i="149"/>
  <c r="C327" i="149"/>
  <c r="C326" i="149"/>
  <c r="C325" i="149"/>
  <c r="C324" i="149"/>
  <c r="C323" i="149"/>
  <c r="C322" i="149"/>
  <c r="C321" i="149"/>
  <c r="C320" i="149"/>
  <c r="C319" i="149"/>
  <c r="C318" i="149"/>
  <c r="C317" i="149"/>
  <c r="C316" i="149"/>
  <c r="C315" i="149"/>
  <c r="C314" i="149"/>
  <c r="C313" i="149"/>
  <c r="C312" i="149"/>
  <c r="C311" i="149"/>
  <c r="C310" i="149"/>
  <c r="C309" i="149"/>
  <c r="C308" i="149"/>
  <c r="C307" i="149"/>
  <c r="C306" i="149"/>
  <c r="C305" i="149"/>
  <c r="C304" i="149"/>
  <c r="C303" i="149"/>
  <c r="C302" i="149"/>
  <c r="C301" i="149"/>
  <c r="C300" i="149"/>
  <c r="C299" i="149"/>
  <c r="C298" i="149"/>
  <c r="C297" i="149"/>
  <c r="C296" i="149"/>
  <c r="C295" i="149"/>
  <c r="C294" i="149"/>
  <c r="C293" i="149"/>
  <c r="C292" i="149"/>
  <c r="C291" i="149"/>
  <c r="C290" i="149"/>
  <c r="C289" i="149"/>
  <c r="C288" i="149"/>
  <c r="C287" i="149"/>
  <c r="C286" i="149"/>
  <c r="C285" i="149"/>
  <c r="C284" i="149"/>
  <c r="C283" i="149"/>
  <c r="C282" i="149"/>
  <c r="C281" i="149"/>
  <c r="C280" i="149"/>
  <c r="C279" i="149"/>
  <c r="C278" i="149"/>
  <c r="C277" i="149"/>
  <c r="C276" i="149"/>
  <c r="C275" i="149"/>
  <c r="C274" i="149"/>
  <c r="C273" i="149"/>
  <c r="C272" i="149"/>
  <c r="C271" i="149"/>
  <c r="C270" i="149"/>
  <c r="C269" i="149"/>
  <c r="C268" i="149"/>
  <c r="C267" i="149"/>
  <c r="C266" i="149"/>
  <c r="C265" i="149"/>
  <c r="C264" i="149"/>
  <c r="C263" i="149"/>
  <c r="C262" i="149"/>
  <c r="C261" i="149"/>
  <c r="C260" i="149"/>
  <c r="C259" i="149"/>
  <c r="C258" i="149"/>
  <c r="C257" i="149"/>
  <c r="C256" i="149"/>
  <c r="C255" i="149"/>
  <c r="C254" i="149"/>
  <c r="C253" i="149"/>
  <c r="C252" i="149"/>
  <c r="C251" i="149"/>
  <c r="C250" i="149"/>
  <c r="C249" i="149"/>
  <c r="C248" i="149"/>
  <c r="C247" i="149"/>
  <c r="C246" i="149"/>
  <c r="C245" i="149"/>
  <c r="C244" i="149"/>
  <c r="C243" i="149"/>
  <c r="C242" i="149"/>
  <c r="C241" i="149"/>
  <c r="C240" i="149"/>
  <c r="C239" i="149"/>
  <c r="C238" i="149"/>
  <c r="C237" i="149"/>
  <c r="C236" i="149"/>
  <c r="C235" i="149"/>
  <c r="C234" i="149"/>
  <c r="C233" i="149"/>
  <c r="C232" i="149"/>
  <c r="C231" i="149"/>
  <c r="C230" i="149"/>
  <c r="C229" i="149"/>
  <c r="C228" i="149"/>
  <c r="C227" i="149"/>
  <c r="C226" i="149"/>
  <c r="C225" i="149"/>
  <c r="C224" i="149"/>
  <c r="C223" i="149"/>
  <c r="C222" i="149"/>
  <c r="C221" i="149"/>
  <c r="C220" i="149"/>
  <c r="C219" i="149"/>
  <c r="C218" i="149"/>
  <c r="C217" i="149"/>
  <c r="C216" i="149"/>
  <c r="C215" i="149"/>
  <c r="C214" i="149"/>
  <c r="C213" i="149"/>
  <c r="C212" i="149"/>
  <c r="C211" i="149"/>
  <c r="C210" i="149"/>
  <c r="C209" i="149"/>
  <c r="C208" i="149"/>
  <c r="C207" i="149"/>
  <c r="C206" i="149"/>
  <c r="C205" i="149"/>
  <c r="C204" i="149"/>
  <c r="C203" i="149"/>
  <c r="C202" i="149"/>
  <c r="C201" i="149"/>
  <c r="C200" i="149"/>
  <c r="C199" i="149"/>
  <c r="C198" i="149"/>
  <c r="C197" i="149"/>
  <c r="C196" i="149"/>
  <c r="C195" i="149"/>
  <c r="C194" i="149"/>
  <c r="C193" i="149"/>
  <c r="C192" i="149"/>
  <c r="C191" i="149"/>
  <c r="C190" i="149"/>
  <c r="C189" i="149"/>
  <c r="C188" i="149"/>
  <c r="C187" i="149"/>
  <c r="C186" i="149"/>
  <c r="C185" i="149"/>
  <c r="C184" i="149"/>
  <c r="C183" i="149"/>
  <c r="C182" i="149"/>
  <c r="C181" i="149"/>
  <c r="C180" i="149"/>
  <c r="C179" i="149"/>
  <c r="C178" i="149"/>
  <c r="C177" i="149"/>
  <c r="C176" i="149"/>
  <c r="C175" i="149"/>
  <c r="C174" i="149"/>
  <c r="C173" i="149"/>
  <c r="C172" i="149"/>
  <c r="C171" i="149"/>
  <c r="C170" i="149"/>
  <c r="C169" i="149"/>
  <c r="C168" i="149"/>
  <c r="C167" i="149"/>
  <c r="C166" i="149"/>
  <c r="C165" i="149"/>
  <c r="C164" i="149"/>
  <c r="C163" i="149"/>
  <c r="C162" i="149"/>
  <c r="C161" i="149"/>
  <c r="C160" i="149"/>
  <c r="C159" i="149"/>
  <c r="C158" i="149"/>
  <c r="C157" i="149"/>
  <c r="C156" i="149"/>
  <c r="C155" i="149"/>
  <c r="C154" i="149"/>
  <c r="C153" i="149"/>
  <c r="C152" i="149"/>
  <c r="C151" i="149"/>
  <c r="C150" i="149"/>
  <c r="C149" i="149"/>
  <c r="C148" i="149"/>
  <c r="C147" i="149"/>
  <c r="C146" i="149"/>
  <c r="C145" i="149"/>
  <c r="C144" i="149"/>
  <c r="C143" i="149"/>
  <c r="C142" i="149"/>
  <c r="C141" i="149"/>
  <c r="C140" i="149"/>
  <c r="C139" i="149"/>
  <c r="C138" i="149"/>
  <c r="C137" i="149"/>
  <c r="C136" i="149"/>
  <c r="C135" i="149"/>
  <c r="C134" i="149"/>
  <c r="C133" i="149"/>
  <c r="C132" i="149"/>
  <c r="C131" i="149"/>
  <c r="C130" i="149"/>
  <c r="C129" i="149"/>
  <c r="C128" i="149"/>
  <c r="C127" i="149"/>
  <c r="C126" i="149"/>
  <c r="C125" i="149"/>
  <c r="C124" i="149"/>
  <c r="C123" i="149"/>
  <c r="C122" i="149"/>
  <c r="C121" i="149"/>
  <c r="C120" i="149"/>
  <c r="C119" i="149"/>
  <c r="C118" i="149"/>
  <c r="C117" i="149"/>
  <c r="C116" i="149"/>
  <c r="C115" i="149"/>
  <c r="C114" i="149"/>
  <c r="C113" i="149"/>
  <c r="C112" i="149"/>
  <c r="C111" i="149"/>
  <c r="C110" i="149"/>
  <c r="C109" i="149"/>
  <c r="C108" i="149"/>
  <c r="C107" i="149"/>
  <c r="C106" i="149"/>
  <c r="C105" i="149"/>
  <c r="C104" i="149"/>
  <c r="C103" i="149"/>
  <c r="C102" i="149"/>
  <c r="C101" i="149"/>
  <c r="C100" i="149"/>
  <c r="C99" i="149"/>
  <c r="C98" i="149"/>
  <c r="C97" i="149"/>
  <c r="C96" i="149"/>
  <c r="C95" i="149"/>
  <c r="C94" i="149"/>
  <c r="C93" i="149"/>
  <c r="C92" i="149"/>
  <c r="C91" i="149"/>
  <c r="C90" i="149"/>
  <c r="C89" i="149"/>
  <c r="C88" i="149"/>
  <c r="C87" i="149"/>
  <c r="C86" i="149"/>
  <c r="C85" i="149"/>
  <c r="C84" i="149"/>
  <c r="C83" i="149"/>
  <c r="C82" i="149"/>
  <c r="C81" i="149"/>
  <c r="C80" i="149"/>
  <c r="C79" i="149"/>
  <c r="C78" i="149"/>
  <c r="C77" i="149"/>
  <c r="C76" i="149"/>
  <c r="C75" i="149"/>
  <c r="C74" i="149"/>
  <c r="C73" i="149"/>
  <c r="C72" i="149"/>
  <c r="C71" i="149"/>
  <c r="C70" i="149"/>
  <c r="C69" i="149"/>
  <c r="C68" i="149"/>
  <c r="C67" i="149"/>
  <c r="C66" i="149"/>
  <c r="C65" i="149"/>
  <c r="C64" i="149"/>
  <c r="C63" i="149"/>
  <c r="C62" i="149"/>
  <c r="C61" i="149"/>
  <c r="C60" i="149"/>
  <c r="C59" i="149"/>
  <c r="C58" i="149"/>
  <c r="C57" i="149"/>
  <c r="C56" i="149"/>
  <c r="C55" i="149"/>
  <c r="C54" i="149"/>
  <c r="C53" i="149"/>
  <c r="C52" i="149"/>
  <c r="C51" i="149"/>
  <c r="C50" i="149"/>
  <c r="C49" i="149"/>
  <c r="C48" i="149"/>
  <c r="C47" i="149"/>
  <c r="C46" i="149"/>
  <c r="C45" i="149"/>
  <c r="C44" i="149"/>
  <c r="C43" i="149"/>
  <c r="C42" i="149"/>
  <c r="C41" i="149"/>
  <c r="C40" i="149"/>
  <c r="C39" i="149"/>
  <c r="C38" i="149"/>
  <c r="C37" i="149"/>
  <c r="C36" i="149"/>
  <c r="C35" i="149"/>
  <c r="C34" i="149"/>
  <c r="C33" i="149"/>
  <c r="C32" i="149"/>
  <c r="C31" i="149"/>
  <c r="C30" i="149"/>
  <c r="C29" i="149"/>
  <c r="C28" i="149"/>
  <c r="C27" i="149"/>
  <c r="C26" i="149"/>
  <c r="C25" i="149"/>
  <c r="C24" i="149"/>
  <c r="C23" i="149"/>
  <c r="C22" i="149"/>
  <c r="C21" i="149"/>
  <c r="C20" i="149"/>
  <c r="C19" i="149"/>
  <c r="C18" i="149"/>
  <c r="C17" i="149"/>
  <c r="C16" i="149"/>
  <c r="C15" i="149"/>
  <c r="B15" i="149"/>
  <c r="B16" i="149" s="1"/>
  <c r="B17" i="149" s="1"/>
  <c r="B18" i="149" s="1"/>
  <c r="B19" i="149" s="1"/>
  <c r="B20" i="149" s="1"/>
  <c r="B21" i="149" s="1"/>
  <c r="B22" i="149" s="1"/>
  <c r="B23" i="149" s="1"/>
  <c r="B24" i="149" s="1"/>
  <c r="B25" i="149" s="1"/>
  <c r="B26" i="149" s="1"/>
  <c r="B27" i="149" s="1"/>
  <c r="B28" i="149" s="1"/>
  <c r="B29" i="149" s="1"/>
  <c r="B30" i="149" s="1"/>
  <c r="B31" i="149" s="1"/>
  <c r="B32" i="149" s="1"/>
  <c r="B33" i="149" s="1"/>
  <c r="B34" i="149" s="1"/>
  <c r="B35" i="149" s="1"/>
  <c r="B36" i="149" s="1"/>
  <c r="B37" i="149" s="1"/>
  <c r="B38" i="149" s="1"/>
  <c r="B39" i="149" s="1"/>
  <c r="B40" i="149" s="1"/>
  <c r="B41" i="149" s="1"/>
  <c r="B42" i="149" s="1"/>
  <c r="B43" i="149" s="1"/>
  <c r="B44" i="149" s="1"/>
  <c r="B45" i="149" s="1"/>
  <c r="B46" i="149" s="1"/>
  <c r="B47" i="149" s="1"/>
  <c r="B48" i="149" s="1"/>
  <c r="B49" i="149" s="1"/>
  <c r="B50" i="149" s="1"/>
  <c r="B51" i="149" s="1"/>
  <c r="B52" i="149" s="1"/>
  <c r="B53" i="149" s="1"/>
  <c r="B54" i="149" s="1"/>
  <c r="B55" i="149" s="1"/>
  <c r="B56" i="149" s="1"/>
  <c r="B57" i="149" s="1"/>
  <c r="B58" i="149" s="1"/>
  <c r="B59" i="149" s="1"/>
  <c r="B60" i="149" s="1"/>
  <c r="B61" i="149" s="1"/>
  <c r="B62" i="149" s="1"/>
  <c r="B63" i="149" s="1"/>
  <c r="B64" i="149" s="1"/>
  <c r="B65" i="149" s="1"/>
  <c r="B66" i="149" s="1"/>
  <c r="B67" i="149" s="1"/>
  <c r="B68" i="149" s="1"/>
  <c r="B69" i="149" s="1"/>
  <c r="B70" i="149" s="1"/>
  <c r="B71" i="149" s="1"/>
  <c r="B72" i="149" s="1"/>
  <c r="B73" i="149" s="1"/>
  <c r="B74" i="149" s="1"/>
  <c r="B75" i="149" s="1"/>
  <c r="B76" i="149" s="1"/>
  <c r="B77" i="149" s="1"/>
  <c r="B78" i="149" s="1"/>
  <c r="B79" i="149" s="1"/>
  <c r="B80" i="149" s="1"/>
  <c r="B81" i="149" s="1"/>
  <c r="B82" i="149" s="1"/>
  <c r="B83" i="149" s="1"/>
  <c r="B84" i="149" s="1"/>
  <c r="B85" i="149" s="1"/>
  <c r="B86" i="149" s="1"/>
  <c r="B87" i="149" s="1"/>
  <c r="B88" i="149" s="1"/>
  <c r="B89" i="149" s="1"/>
  <c r="B90" i="149" s="1"/>
  <c r="B91" i="149" s="1"/>
  <c r="B92" i="149" s="1"/>
  <c r="B93" i="149" s="1"/>
  <c r="B94" i="149" s="1"/>
  <c r="B95" i="149" s="1"/>
  <c r="B96" i="149" s="1"/>
  <c r="B97" i="149" s="1"/>
  <c r="B98" i="149" s="1"/>
  <c r="B99" i="149" s="1"/>
  <c r="B100" i="149" s="1"/>
  <c r="B101" i="149" s="1"/>
  <c r="B102" i="149" s="1"/>
  <c r="B103" i="149" s="1"/>
  <c r="B104" i="149" s="1"/>
  <c r="B105" i="149" s="1"/>
  <c r="B106" i="149" s="1"/>
  <c r="B107" i="149" s="1"/>
  <c r="B108" i="149" s="1"/>
  <c r="B109" i="149" s="1"/>
  <c r="B110" i="149" s="1"/>
  <c r="B111" i="149" s="1"/>
  <c r="B112" i="149" s="1"/>
  <c r="B113" i="149" s="1"/>
  <c r="B114" i="149" s="1"/>
  <c r="B115" i="149" s="1"/>
  <c r="B116" i="149" s="1"/>
  <c r="B117" i="149" s="1"/>
  <c r="B118" i="149" s="1"/>
  <c r="B119" i="149" s="1"/>
  <c r="B120" i="149" s="1"/>
  <c r="B121" i="149" s="1"/>
  <c r="B122" i="149" s="1"/>
  <c r="B123" i="149" s="1"/>
  <c r="B124" i="149" s="1"/>
  <c r="B125" i="149" s="1"/>
  <c r="B126" i="149" s="1"/>
  <c r="B127" i="149" s="1"/>
  <c r="B128" i="149" s="1"/>
  <c r="B129" i="149" s="1"/>
  <c r="B130" i="149" s="1"/>
  <c r="B131" i="149" s="1"/>
  <c r="B132" i="149" s="1"/>
  <c r="B133" i="149" s="1"/>
  <c r="B134" i="149" s="1"/>
  <c r="B135" i="149" s="1"/>
  <c r="B136" i="149" s="1"/>
  <c r="B137" i="149" s="1"/>
  <c r="B138" i="149" s="1"/>
  <c r="B139" i="149" s="1"/>
  <c r="B140" i="149" s="1"/>
  <c r="B141" i="149" s="1"/>
  <c r="B142" i="149" s="1"/>
  <c r="B143" i="149" s="1"/>
  <c r="B144" i="149" s="1"/>
  <c r="B145" i="149" s="1"/>
  <c r="B146" i="149" s="1"/>
  <c r="B147" i="149" s="1"/>
  <c r="B148" i="149" s="1"/>
  <c r="B149" i="149" s="1"/>
  <c r="B150" i="149" s="1"/>
  <c r="B151" i="149" s="1"/>
  <c r="B152" i="149" s="1"/>
  <c r="B153" i="149" s="1"/>
  <c r="B154" i="149" s="1"/>
  <c r="B155" i="149" s="1"/>
  <c r="B156" i="149" s="1"/>
  <c r="B157" i="149" s="1"/>
  <c r="B158" i="149" s="1"/>
  <c r="B159" i="149" s="1"/>
  <c r="B160" i="149" s="1"/>
  <c r="B161" i="149" s="1"/>
  <c r="B162" i="149" s="1"/>
  <c r="B163" i="149" s="1"/>
  <c r="B164" i="149" s="1"/>
  <c r="B165" i="149" s="1"/>
  <c r="B166" i="149" s="1"/>
  <c r="B167" i="149" s="1"/>
  <c r="B168" i="149" s="1"/>
  <c r="B169" i="149" s="1"/>
  <c r="B170" i="149" s="1"/>
  <c r="B171" i="149" s="1"/>
  <c r="B172" i="149" s="1"/>
  <c r="B173" i="149" s="1"/>
  <c r="B174" i="149" s="1"/>
  <c r="B175" i="149" s="1"/>
  <c r="B176" i="149" s="1"/>
  <c r="B177" i="149" s="1"/>
  <c r="B178" i="149" s="1"/>
  <c r="B179" i="149" s="1"/>
  <c r="B180" i="149" s="1"/>
  <c r="B181" i="149" s="1"/>
  <c r="B182" i="149" s="1"/>
  <c r="B183" i="149" s="1"/>
  <c r="B184" i="149" s="1"/>
  <c r="B185" i="149" s="1"/>
  <c r="B186" i="149" s="1"/>
  <c r="B187" i="149" s="1"/>
  <c r="B188" i="149" s="1"/>
  <c r="B189" i="149" s="1"/>
  <c r="B190" i="149" s="1"/>
  <c r="B191" i="149" s="1"/>
  <c r="B192" i="149" s="1"/>
  <c r="B193" i="149" s="1"/>
  <c r="B194" i="149" s="1"/>
  <c r="B195" i="149" s="1"/>
  <c r="B196" i="149" s="1"/>
  <c r="B197" i="149" s="1"/>
  <c r="B198" i="149" s="1"/>
  <c r="B199" i="149" s="1"/>
  <c r="B200" i="149" s="1"/>
  <c r="B201" i="149" s="1"/>
  <c r="B202" i="149" s="1"/>
  <c r="B203" i="149" s="1"/>
  <c r="B204" i="149" s="1"/>
  <c r="B205" i="149" s="1"/>
  <c r="B206" i="149" s="1"/>
  <c r="B207" i="149" s="1"/>
  <c r="B208" i="149" s="1"/>
  <c r="B209" i="149" s="1"/>
  <c r="B210" i="149" s="1"/>
  <c r="B211" i="149" s="1"/>
  <c r="B212" i="149" s="1"/>
  <c r="B213" i="149" s="1"/>
  <c r="B214" i="149" s="1"/>
  <c r="B215" i="149" s="1"/>
  <c r="B216" i="149" s="1"/>
  <c r="B217" i="149" s="1"/>
  <c r="B218" i="149" s="1"/>
  <c r="B219" i="149" s="1"/>
  <c r="B220" i="149" s="1"/>
  <c r="B221" i="149" s="1"/>
  <c r="B222" i="149" s="1"/>
  <c r="B223" i="149" s="1"/>
  <c r="B224" i="149" s="1"/>
  <c r="B225" i="149" s="1"/>
  <c r="B226" i="149" s="1"/>
  <c r="B227" i="149" s="1"/>
  <c r="B228" i="149" s="1"/>
  <c r="B229" i="149" s="1"/>
  <c r="B230" i="149" s="1"/>
  <c r="B231" i="149" s="1"/>
  <c r="B232" i="149" s="1"/>
  <c r="B233" i="149" s="1"/>
  <c r="B234" i="149" s="1"/>
  <c r="B235" i="149" s="1"/>
  <c r="B236" i="149" s="1"/>
  <c r="B237" i="149" s="1"/>
  <c r="B238" i="149" s="1"/>
  <c r="B239" i="149" s="1"/>
  <c r="B240" i="149" s="1"/>
  <c r="B241" i="149" s="1"/>
  <c r="B242" i="149" s="1"/>
  <c r="B243" i="149" s="1"/>
  <c r="B244" i="149" s="1"/>
  <c r="B245" i="149" s="1"/>
  <c r="B246" i="149" s="1"/>
  <c r="B247" i="149" s="1"/>
  <c r="B248" i="149" s="1"/>
  <c r="B249" i="149" s="1"/>
  <c r="B250" i="149" s="1"/>
  <c r="B251" i="149" s="1"/>
  <c r="B252" i="149" s="1"/>
  <c r="B253" i="149" s="1"/>
  <c r="B254" i="149" s="1"/>
  <c r="B255" i="149" s="1"/>
  <c r="B256" i="149" s="1"/>
  <c r="B257" i="149" s="1"/>
  <c r="B258" i="149" s="1"/>
  <c r="B259" i="149" s="1"/>
  <c r="B260" i="149" s="1"/>
  <c r="B261" i="149" s="1"/>
  <c r="B262" i="149" s="1"/>
  <c r="B263" i="149" s="1"/>
  <c r="B264" i="149" s="1"/>
  <c r="B265" i="149" s="1"/>
  <c r="B266" i="149" s="1"/>
  <c r="B267" i="149" s="1"/>
  <c r="B268" i="149" s="1"/>
  <c r="B269" i="149" s="1"/>
  <c r="B270" i="149" s="1"/>
  <c r="B271" i="149" s="1"/>
  <c r="B272" i="149" s="1"/>
  <c r="B273" i="149" s="1"/>
  <c r="B274" i="149" s="1"/>
  <c r="B275" i="149" s="1"/>
  <c r="B276" i="149" s="1"/>
  <c r="B277" i="149" s="1"/>
  <c r="B278" i="149" s="1"/>
  <c r="B279" i="149" s="1"/>
  <c r="B280" i="149" s="1"/>
  <c r="B281" i="149" s="1"/>
  <c r="B282" i="149" s="1"/>
  <c r="B283" i="149" s="1"/>
  <c r="B284" i="149" s="1"/>
  <c r="B285" i="149" s="1"/>
  <c r="B286" i="149" s="1"/>
  <c r="B287" i="149" s="1"/>
  <c r="B288" i="149" s="1"/>
  <c r="B289" i="149" s="1"/>
  <c r="B290" i="149" s="1"/>
  <c r="B291" i="149" s="1"/>
  <c r="B292" i="149" s="1"/>
  <c r="B293" i="149" s="1"/>
  <c r="B294" i="149" s="1"/>
  <c r="B295" i="149" s="1"/>
  <c r="B296" i="149" s="1"/>
  <c r="B297" i="149" s="1"/>
  <c r="B298" i="149" s="1"/>
  <c r="B299" i="149" s="1"/>
  <c r="B300" i="149" s="1"/>
  <c r="B301" i="149" s="1"/>
  <c r="B302" i="149" s="1"/>
  <c r="B303" i="149" s="1"/>
  <c r="B304" i="149" s="1"/>
  <c r="B305" i="149" s="1"/>
  <c r="B306" i="149" s="1"/>
  <c r="B307" i="149" s="1"/>
  <c r="B308" i="149" s="1"/>
  <c r="B309" i="149" s="1"/>
  <c r="B310" i="149" s="1"/>
  <c r="B311" i="149" s="1"/>
  <c r="B312" i="149" s="1"/>
  <c r="B313" i="149" s="1"/>
  <c r="B314" i="149" s="1"/>
  <c r="B315" i="149" s="1"/>
  <c r="B316" i="149" s="1"/>
  <c r="B317" i="149" s="1"/>
  <c r="B318" i="149" s="1"/>
  <c r="B319" i="149" s="1"/>
  <c r="B320" i="149" s="1"/>
  <c r="B321" i="149" s="1"/>
  <c r="B322" i="149" s="1"/>
  <c r="B323" i="149" s="1"/>
  <c r="B324" i="149" s="1"/>
  <c r="B325" i="149" s="1"/>
  <c r="B326" i="149" s="1"/>
  <c r="B327" i="149" s="1"/>
  <c r="B328" i="149" s="1"/>
  <c r="B329" i="149" s="1"/>
  <c r="B330" i="149" s="1"/>
  <c r="B331" i="149" s="1"/>
  <c r="B332" i="149" s="1"/>
  <c r="B333" i="149" s="1"/>
  <c r="B334" i="149" s="1"/>
  <c r="B335" i="149" s="1"/>
  <c r="B336" i="149" s="1"/>
  <c r="B337" i="149" s="1"/>
  <c r="B338" i="149" s="1"/>
  <c r="B339" i="149" s="1"/>
  <c r="B340" i="149" s="1"/>
  <c r="B341" i="149" s="1"/>
  <c r="B342" i="149" s="1"/>
  <c r="B343" i="149" s="1"/>
  <c r="B344" i="149" s="1"/>
  <c r="B345" i="149" s="1"/>
  <c r="B346" i="149" s="1"/>
  <c r="B347" i="149" s="1"/>
  <c r="B348" i="149" s="1"/>
  <c r="B349" i="149" s="1"/>
  <c r="B350" i="149" s="1"/>
  <c r="B351" i="149" s="1"/>
  <c r="B352" i="149" s="1"/>
  <c r="B353" i="149" s="1"/>
  <c r="B354" i="149" s="1"/>
  <c r="B355" i="149" s="1"/>
  <c r="B356" i="149" s="1"/>
  <c r="B357" i="149" s="1"/>
  <c r="B358" i="149" s="1"/>
  <c r="B359" i="149" s="1"/>
  <c r="B360" i="149" s="1"/>
  <c r="B361" i="149" s="1"/>
  <c r="B362" i="149" s="1"/>
  <c r="B363" i="149" s="1"/>
  <c r="B364" i="149" s="1"/>
  <c r="B365" i="149" s="1"/>
  <c r="B366" i="149" s="1"/>
  <c r="B367" i="149" s="1"/>
  <c r="B368" i="149" s="1"/>
  <c r="B369" i="149" s="1"/>
  <c r="B370" i="149" s="1"/>
  <c r="B371" i="149" s="1"/>
  <c r="B372" i="149" s="1"/>
  <c r="B373" i="149" s="1"/>
  <c r="B374" i="149" s="1"/>
  <c r="B375" i="149" s="1"/>
  <c r="B376" i="149" s="1"/>
  <c r="B377" i="149" s="1"/>
  <c r="B378" i="149" s="1"/>
  <c r="B379" i="149" s="1"/>
  <c r="C14" i="149"/>
  <c r="B12" i="148"/>
  <c r="B13" i="148" s="1"/>
  <c r="B14" i="148" s="1"/>
  <c r="B15" i="148" s="1"/>
  <c r="B16" i="148" s="1"/>
  <c r="B17" i="148" s="1"/>
  <c r="B18" i="148" s="1"/>
  <c r="B19" i="148" s="1"/>
  <c r="B20" i="148" s="1"/>
  <c r="B21" i="148" s="1"/>
  <c r="B22" i="148" s="1"/>
  <c r="B23" i="148" s="1"/>
  <c r="B24" i="148" s="1"/>
  <c r="B25" i="148" s="1"/>
  <c r="B26" i="148" s="1"/>
  <c r="B27" i="148" s="1"/>
  <c r="B28" i="148" s="1"/>
  <c r="B29" i="148" s="1"/>
  <c r="B30" i="148" s="1"/>
  <c r="B31" i="148" s="1"/>
  <c r="B32" i="148" s="1"/>
  <c r="B33" i="148" s="1"/>
  <c r="B34" i="148" s="1"/>
  <c r="B35" i="148" s="1"/>
  <c r="B36" i="148" s="1"/>
  <c r="B37" i="148" s="1"/>
  <c r="B38" i="148" s="1"/>
  <c r="B39" i="148" s="1"/>
  <c r="B40" i="148" s="1"/>
  <c r="B41" i="148" s="1"/>
  <c r="B42" i="148" s="1"/>
  <c r="B43" i="148" s="1"/>
  <c r="B44" i="148" s="1"/>
  <c r="B45" i="148" s="1"/>
  <c r="B46" i="148" s="1"/>
  <c r="B47" i="148" s="1"/>
  <c r="B48" i="148" s="1"/>
  <c r="B49" i="148" s="1"/>
  <c r="B50" i="148" s="1"/>
  <c r="B51" i="148" s="1"/>
  <c r="B52" i="148" s="1"/>
  <c r="B53" i="148" s="1"/>
  <c r="B54" i="148" s="1"/>
  <c r="B55" i="148" s="1"/>
  <c r="B56" i="148" s="1"/>
  <c r="B57" i="148" s="1"/>
  <c r="B58" i="148" s="1"/>
  <c r="B59" i="148" s="1"/>
  <c r="B60" i="148" s="1"/>
  <c r="B61" i="148" s="1"/>
  <c r="B62" i="148" s="1"/>
  <c r="B63" i="148" s="1"/>
  <c r="B64" i="148" s="1"/>
  <c r="B65" i="148" s="1"/>
  <c r="B66" i="148" s="1"/>
  <c r="B67" i="148" s="1"/>
  <c r="B68" i="148" s="1"/>
  <c r="B69" i="148" s="1"/>
  <c r="B70" i="148" s="1"/>
  <c r="B71" i="148" s="1"/>
  <c r="B72" i="148" s="1"/>
  <c r="B73" i="148" s="1"/>
  <c r="B74" i="148" s="1"/>
  <c r="B75" i="148" s="1"/>
  <c r="B76" i="148" s="1"/>
  <c r="B77" i="148" s="1"/>
  <c r="B78" i="148" s="1"/>
  <c r="B79" i="148" s="1"/>
  <c r="B80" i="148" s="1"/>
  <c r="B81" i="148" s="1"/>
  <c r="B82" i="148" s="1"/>
  <c r="B83" i="148" s="1"/>
  <c r="B84" i="148" s="1"/>
  <c r="B85" i="148" s="1"/>
  <c r="B86" i="148" s="1"/>
  <c r="B87" i="148" s="1"/>
  <c r="B88" i="148" s="1"/>
  <c r="B89" i="148" s="1"/>
  <c r="B90" i="148" s="1"/>
  <c r="B91" i="148" s="1"/>
  <c r="B92" i="148" s="1"/>
  <c r="B93" i="148" s="1"/>
  <c r="B94" i="148" s="1"/>
  <c r="B95" i="148" s="1"/>
  <c r="B96" i="148" s="1"/>
  <c r="B97" i="148" s="1"/>
  <c r="B98" i="148" s="1"/>
  <c r="B99" i="148" s="1"/>
  <c r="B100" i="148" s="1"/>
  <c r="B101" i="148" s="1"/>
  <c r="B102" i="148" s="1"/>
  <c r="B103" i="148" s="1"/>
  <c r="B104" i="148" s="1"/>
  <c r="B105" i="148" s="1"/>
  <c r="B106" i="148" s="1"/>
  <c r="B107" i="148" s="1"/>
  <c r="B108" i="148" s="1"/>
  <c r="B109" i="148" s="1"/>
  <c r="B110" i="148" s="1"/>
  <c r="B111" i="148" s="1"/>
  <c r="B112" i="148" s="1"/>
  <c r="B113" i="148" s="1"/>
  <c r="B114" i="148" s="1"/>
  <c r="B115" i="148" s="1"/>
  <c r="B116" i="148" s="1"/>
  <c r="B117" i="148" s="1"/>
  <c r="B118" i="148" s="1"/>
  <c r="B119" i="148" s="1"/>
  <c r="B120" i="148" s="1"/>
  <c r="B121" i="148" s="1"/>
  <c r="B122" i="148" s="1"/>
  <c r="B123" i="148" s="1"/>
  <c r="B124" i="148" s="1"/>
  <c r="B125" i="148" s="1"/>
  <c r="B126" i="148" s="1"/>
  <c r="B127" i="148" s="1"/>
  <c r="B128" i="148" s="1"/>
  <c r="B129" i="148" s="1"/>
  <c r="B130" i="148" s="1"/>
  <c r="B131" i="148" s="1"/>
  <c r="B132" i="148" s="1"/>
  <c r="B133" i="148" s="1"/>
  <c r="B134" i="148" s="1"/>
  <c r="B135" i="148" s="1"/>
  <c r="B136" i="148" s="1"/>
  <c r="B137" i="148" s="1"/>
  <c r="B138" i="148" s="1"/>
  <c r="B139" i="148" s="1"/>
  <c r="B140" i="148" s="1"/>
  <c r="B141" i="148" s="1"/>
  <c r="B142" i="148" s="1"/>
  <c r="B143" i="148" s="1"/>
  <c r="B144" i="148" s="1"/>
  <c r="B145" i="148" s="1"/>
  <c r="B146" i="148" s="1"/>
  <c r="B147" i="148" s="1"/>
  <c r="B148" i="148" s="1"/>
  <c r="B149" i="148" s="1"/>
  <c r="B150" i="148" s="1"/>
  <c r="B151" i="148" s="1"/>
  <c r="B152" i="148" s="1"/>
  <c r="B153" i="148" s="1"/>
  <c r="B154" i="148" s="1"/>
  <c r="B155" i="148" s="1"/>
  <c r="B156" i="148" s="1"/>
  <c r="B157" i="148" s="1"/>
  <c r="B158" i="148" s="1"/>
  <c r="B159" i="148" s="1"/>
  <c r="B160" i="148" s="1"/>
  <c r="B161" i="148" s="1"/>
  <c r="B162" i="148" s="1"/>
  <c r="B163" i="148" s="1"/>
  <c r="B164" i="148" s="1"/>
  <c r="B165" i="148" s="1"/>
  <c r="B166" i="148" s="1"/>
  <c r="B167" i="148" s="1"/>
  <c r="B168" i="148" s="1"/>
  <c r="B169" i="148" s="1"/>
  <c r="B170" i="148" s="1"/>
  <c r="B171" i="148" s="1"/>
  <c r="B172" i="148" s="1"/>
  <c r="B173" i="148" s="1"/>
  <c r="B174" i="148" s="1"/>
  <c r="B175" i="148" s="1"/>
  <c r="B176" i="148" s="1"/>
  <c r="B177" i="148" s="1"/>
  <c r="B178" i="148" s="1"/>
  <c r="B179" i="148" s="1"/>
  <c r="B180" i="148" s="1"/>
  <c r="B181" i="148" s="1"/>
  <c r="B182" i="148" s="1"/>
  <c r="B183" i="148" s="1"/>
  <c r="B184" i="148" s="1"/>
  <c r="B185" i="148" s="1"/>
  <c r="B186" i="148" s="1"/>
  <c r="B187" i="148" s="1"/>
  <c r="B188" i="148" s="1"/>
  <c r="B189" i="148" s="1"/>
  <c r="B190" i="148" s="1"/>
  <c r="B191" i="148" s="1"/>
  <c r="B192" i="148" s="1"/>
  <c r="B193" i="148" s="1"/>
  <c r="B194" i="148" s="1"/>
  <c r="B195" i="148" s="1"/>
  <c r="B196" i="148" s="1"/>
  <c r="B197" i="148" s="1"/>
  <c r="B198" i="148" s="1"/>
  <c r="B199" i="148" s="1"/>
  <c r="B200" i="148" s="1"/>
  <c r="B201" i="148" s="1"/>
  <c r="B202" i="148" s="1"/>
  <c r="B203" i="148" s="1"/>
  <c r="B204" i="148" s="1"/>
  <c r="B205" i="148" s="1"/>
  <c r="B206" i="148" s="1"/>
  <c r="B207" i="148" s="1"/>
  <c r="B208" i="148" s="1"/>
  <c r="B209" i="148" s="1"/>
  <c r="B210" i="148" s="1"/>
  <c r="B211" i="148" s="1"/>
  <c r="B212" i="148" s="1"/>
  <c r="B213" i="148" s="1"/>
  <c r="B214" i="148" s="1"/>
  <c r="B215" i="148" s="1"/>
  <c r="B216" i="148" s="1"/>
  <c r="B217" i="148" s="1"/>
  <c r="B218" i="148" s="1"/>
  <c r="B219" i="148" s="1"/>
  <c r="B220" i="148" s="1"/>
  <c r="B221" i="148" s="1"/>
  <c r="B222" i="148" s="1"/>
  <c r="B223" i="148" s="1"/>
  <c r="B224" i="148" s="1"/>
  <c r="B225" i="148" s="1"/>
  <c r="B226" i="148" s="1"/>
  <c r="B227" i="148" s="1"/>
  <c r="B228" i="148" s="1"/>
  <c r="B229" i="148" s="1"/>
  <c r="B230" i="148" s="1"/>
  <c r="B231" i="148" s="1"/>
  <c r="B232" i="148" s="1"/>
  <c r="B233" i="148" s="1"/>
  <c r="B234" i="148" s="1"/>
  <c r="B235" i="148" s="1"/>
  <c r="B236" i="148" s="1"/>
  <c r="B237" i="148" s="1"/>
  <c r="B238" i="148" s="1"/>
  <c r="B239" i="148" s="1"/>
  <c r="B240" i="148" s="1"/>
  <c r="B241" i="148" s="1"/>
  <c r="B242" i="148" s="1"/>
  <c r="B243" i="148" s="1"/>
  <c r="B244" i="148" s="1"/>
  <c r="B245" i="148" s="1"/>
  <c r="B246" i="148" s="1"/>
  <c r="B247" i="148" s="1"/>
  <c r="B248" i="148" s="1"/>
  <c r="B249" i="148" s="1"/>
  <c r="B250" i="148" s="1"/>
  <c r="B251" i="148" s="1"/>
  <c r="B252" i="148" s="1"/>
  <c r="B253" i="148" s="1"/>
  <c r="B254" i="148" s="1"/>
  <c r="B255" i="148" s="1"/>
  <c r="B256" i="148" s="1"/>
  <c r="B257" i="148" s="1"/>
  <c r="B258" i="148" s="1"/>
  <c r="B259" i="148" s="1"/>
  <c r="B260" i="148" s="1"/>
  <c r="B261" i="148" s="1"/>
  <c r="B262" i="148" s="1"/>
  <c r="B263" i="148" s="1"/>
  <c r="B264" i="148" s="1"/>
  <c r="B265" i="148" s="1"/>
  <c r="B266" i="148" s="1"/>
  <c r="B267" i="148" s="1"/>
  <c r="B268" i="148" s="1"/>
  <c r="B269" i="148" s="1"/>
  <c r="B270" i="148" s="1"/>
  <c r="B271" i="148" s="1"/>
  <c r="B272" i="148" s="1"/>
  <c r="B273" i="148" s="1"/>
  <c r="B274" i="148" s="1"/>
  <c r="B275" i="148" s="1"/>
  <c r="B276" i="148" s="1"/>
  <c r="B277" i="148" s="1"/>
  <c r="B278" i="148" s="1"/>
  <c r="B279" i="148" s="1"/>
  <c r="B280" i="148" s="1"/>
  <c r="B281" i="148" s="1"/>
  <c r="B282" i="148" s="1"/>
  <c r="B283" i="148" s="1"/>
  <c r="B284" i="148" s="1"/>
  <c r="B285" i="148" s="1"/>
  <c r="B286" i="148" s="1"/>
  <c r="B287" i="148" s="1"/>
  <c r="B288" i="148" s="1"/>
  <c r="B289" i="148" s="1"/>
  <c r="B290" i="148" s="1"/>
  <c r="B291" i="148" s="1"/>
  <c r="B292" i="148" s="1"/>
  <c r="B293" i="148" s="1"/>
  <c r="B294" i="148" s="1"/>
  <c r="B295" i="148" s="1"/>
  <c r="B296" i="148" s="1"/>
  <c r="B297" i="148" s="1"/>
  <c r="B298" i="148" s="1"/>
  <c r="B299" i="148" s="1"/>
  <c r="B300" i="148" s="1"/>
  <c r="B301" i="148" s="1"/>
  <c r="B302" i="148" s="1"/>
  <c r="B303" i="148" s="1"/>
  <c r="B304" i="148" s="1"/>
  <c r="B305" i="148" s="1"/>
  <c r="B306" i="148" s="1"/>
  <c r="B307" i="148" s="1"/>
  <c r="B308" i="148" s="1"/>
  <c r="B309" i="148" s="1"/>
  <c r="B310" i="148" s="1"/>
  <c r="B311" i="148" s="1"/>
  <c r="B312" i="148" s="1"/>
  <c r="B313" i="148" s="1"/>
  <c r="B314" i="148" s="1"/>
  <c r="B315" i="148" s="1"/>
  <c r="B316" i="148" s="1"/>
  <c r="B317" i="148" s="1"/>
  <c r="B318" i="148" s="1"/>
  <c r="B319" i="148" s="1"/>
  <c r="B320" i="148" s="1"/>
  <c r="B321" i="148" s="1"/>
  <c r="B322" i="148" s="1"/>
  <c r="B323" i="148" s="1"/>
  <c r="B324" i="148" s="1"/>
  <c r="B325" i="148" s="1"/>
  <c r="B326" i="148" s="1"/>
  <c r="B327" i="148" s="1"/>
  <c r="B328" i="148" s="1"/>
  <c r="B329" i="148" s="1"/>
  <c r="B330" i="148" s="1"/>
  <c r="B331" i="148" s="1"/>
  <c r="B332" i="148" s="1"/>
  <c r="B333" i="148" s="1"/>
  <c r="B334" i="148" s="1"/>
  <c r="B335" i="148" s="1"/>
  <c r="B336" i="148" s="1"/>
  <c r="B337" i="148" s="1"/>
  <c r="B338" i="148" s="1"/>
  <c r="B339" i="148" s="1"/>
  <c r="B340" i="148" s="1"/>
  <c r="B341" i="148" s="1"/>
  <c r="B342" i="148" s="1"/>
  <c r="B343" i="148" s="1"/>
  <c r="B344" i="148" s="1"/>
  <c r="B345" i="148" s="1"/>
  <c r="B346" i="148" s="1"/>
  <c r="B347" i="148" s="1"/>
  <c r="B348" i="148" s="1"/>
  <c r="B349" i="148" s="1"/>
  <c r="B350" i="148" s="1"/>
  <c r="B351" i="148" s="1"/>
  <c r="B352" i="148" s="1"/>
  <c r="B353" i="148" s="1"/>
  <c r="B354" i="148" s="1"/>
  <c r="B355" i="148" s="1"/>
  <c r="B356" i="148" s="1"/>
  <c r="B357" i="148" s="1"/>
  <c r="B358" i="148" s="1"/>
  <c r="B359" i="148" s="1"/>
  <c r="B360" i="148" s="1"/>
  <c r="B361" i="148" s="1"/>
  <c r="B362" i="148" s="1"/>
  <c r="B363" i="148" s="1"/>
  <c r="B364" i="148" s="1"/>
  <c r="B365" i="148" s="1"/>
  <c r="B366" i="148" s="1"/>
  <c r="B367" i="148" s="1"/>
  <c r="B368" i="148" s="1"/>
  <c r="B369" i="148" s="1"/>
  <c r="B370" i="148" s="1"/>
  <c r="B371" i="148" s="1"/>
  <c r="B372" i="148" s="1"/>
  <c r="B373" i="148" s="1"/>
  <c r="B374" i="148" s="1"/>
  <c r="B375" i="148" s="1"/>
  <c r="B376" i="148" s="1"/>
  <c r="I13" i="147"/>
  <c r="I14" i="147" s="1"/>
  <c r="I15" i="147" s="1"/>
  <c r="I16" i="147" s="1"/>
  <c r="I17" i="147" s="1"/>
  <c r="I18" i="147" s="1"/>
  <c r="I19" i="147" s="1"/>
  <c r="I20" i="147" s="1"/>
  <c r="I21" i="147" s="1"/>
  <c r="I22" i="147" s="1"/>
  <c r="I23" i="147" s="1"/>
  <c r="I24" i="147" s="1"/>
  <c r="I25" i="147" s="1"/>
  <c r="I26" i="147" s="1"/>
  <c r="I27" i="147" s="1"/>
  <c r="I28" i="147" s="1"/>
  <c r="I29" i="147" s="1"/>
  <c r="I30" i="147" s="1"/>
  <c r="I31" i="147" s="1"/>
  <c r="I32" i="147" s="1"/>
  <c r="I33" i="147" s="1"/>
  <c r="I34" i="147" s="1"/>
  <c r="I35" i="147" s="1"/>
  <c r="I36" i="147" s="1"/>
  <c r="I37" i="147" s="1"/>
  <c r="I38" i="147" s="1"/>
  <c r="I39" i="147" s="1"/>
  <c r="I40" i="147" s="1"/>
  <c r="I41" i="147" s="1"/>
  <c r="I42" i="147" s="1"/>
  <c r="I43" i="147" s="1"/>
  <c r="I44" i="147" s="1"/>
  <c r="I45" i="147" s="1"/>
  <c r="I46" i="147" s="1"/>
  <c r="I47" i="147" s="1"/>
  <c r="I48" i="147" s="1"/>
  <c r="I49" i="147" s="1"/>
  <c r="I50" i="147" s="1"/>
  <c r="I51" i="147" s="1"/>
  <c r="I52" i="147" s="1"/>
  <c r="I53" i="147" s="1"/>
  <c r="I54" i="147" s="1"/>
  <c r="I55" i="147" s="1"/>
  <c r="I56" i="147" s="1"/>
  <c r="I57" i="147" s="1"/>
  <c r="I58" i="147" s="1"/>
  <c r="I59" i="147" s="1"/>
  <c r="I60" i="147" s="1"/>
  <c r="I61" i="147" s="1"/>
  <c r="I62" i="147" s="1"/>
  <c r="I63" i="147" s="1"/>
  <c r="I64" i="147" s="1"/>
  <c r="I65" i="147" s="1"/>
  <c r="I66" i="147" s="1"/>
  <c r="I67" i="147" s="1"/>
  <c r="I68" i="147" s="1"/>
  <c r="I69" i="147" s="1"/>
  <c r="I70" i="147" s="1"/>
  <c r="I71" i="147" s="1"/>
  <c r="I72" i="147" s="1"/>
  <c r="I73" i="147" s="1"/>
  <c r="I74" i="147" s="1"/>
  <c r="I75" i="147" s="1"/>
  <c r="I76" i="147" s="1"/>
  <c r="I77" i="147" s="1"/>
  <c r="I78" i="147" s="1"/>
  <c r="I79" i="147" s="1"/>
  <c r="I80" i="147" s="1"/>
  <c r="I81" i="147" s="1"/>
  <c r="I82" i="147" s="1"/>
  <c r="I83" i="147" s="1"/>
  <c r="I84" i="147" s="1"/>
  <c r="I85" i="147" s="1"/>
  <c r="I86" i="147" s="1"/>
  <c r="I87" i="147" s="1"/>
  <c r="I88" i="147" s="1"/>
  <c r="I89" i="147" s="1"/>
  <c r="I90" i="147" s="1"/>
  <c r="I91" i="147" s="1"/>
  <c r="I92" i="147" s="1"/>
  <c r="I93" i="147" s="1"/>
  <c r="I94" i="147" s="1"/>
  <c r="I95" i="147" s="1"/>
  <c r="I96" i="147" s="1"/>
  <c r="I97" i="147" s="1"/>
  <c r="I98" i="147" s="1"/>
  <c r="I99" i="147" s="1"/>
  <c r="I100" i="147" s="1"/>
  <c r="I101" i="147" s="1"/>
  <c r="I102" i="147" s="1"/>
  <c r="I103" i="147" s="1"/>
  <c r="I104" i="147" s="1"/>
  <c r="I105" i="147" s="1"/>
  <c r="I106" i="147" s="1"/>
  <c r="I107" i="147" s="1"/>
  <c r="I108" i="147" s="1"/>
  <c r="I109" i="147" s="1"/>
  <c r="I110" i="147" s="1"/>
  <c r="I111" i="147" s="1"/>
  <c r="I112" i="147" s="1"/>
  <c r="I113" i="147" s="1"/>
  <c r="I114" i="147" s="1"/>
  <c r="I115" i="147" s="1"/>
  <c r="I116" i="147" s="1"/>
  <c r="I117" i="147" s="1"/>
  <c r="I118" i="147" s="1"/>
  <c r="I119" i="147" s="1"/>
  <c r="I120" i="147" s="1"/>
  <c r="I121" i="147" s="1"/>
  <c r="I122" i="147" s="1"/>
  <c r="I123" i="147" s="1"/>
  <c r="I124" i="147" s="1"/>
  <c r="I125" i="147" s="1"/>
  <c r="I126" i="147" s="1"/>
  <c r="I127" i="147" s="1"/>
  <c r="I128" i="147" s="1"/>
  <c r="I129" i="147" s="1"/>
  <c r="I130" i="147" s="1"/>
  <c r="I131" i="147" s="1"/>
  <c r="I132" i="147" s="1"/>
  <c r="I133" i="147" s="1"/>
  <c r="I134" i="147" s="1"/>
  <c r="I135" i="147" s="1"/>
  <c r="I136" i="147" s="1"/>
  <c r="I137" i="147" s="1"/>
  <c r="I138" i="147" s="1"/>
  <c r="I139" i="147" s="1"/>
  <c r="I140" i="147" s="1"/>
  <c r="I141" i="147" s="1"/>
  <c r="I142" i="147" s="1"/>
  <c r="I143" i="147" s="1"/>
  <c r="I144" i="147" s="1"/>
  <c r="I145" i="147" s="1"/>
  <c r="I146" i="147" s="1"/>
  <c r="I147" i="147" s="1"/>
  <c r="I148" i="147" s="1"/>
  <c r="I149" i="147" s="1"/>
  <c r="I150" i="147" s="1"/>
  <c r="I151" i="147" s="1"/>
  <c r="I152" i="147" s="1"/>
  <c r="I153" i="147" s="1"/>
  <c r="I154" i="147" s="1"/>
  <c r="I155" i="147" s="1"/>
  <c r="I156" i="147" s="1"/>
  <c r="I157" i="147" s="1"/>
  <c r="I158" i="147" s="1"/>
  <c r="I159" i="147" s="1"/>
  <c r="I160" i="147" s="1"/>
  <c r="I161" i="147" s="1"/>
  <c r="I162" i="147" s="1"/>
  <c r="I163" i="147" s="1"/>
  <c r="I164" i="147" s="1"/>
  <c r="I165" i="147" s="1"/>
  <c r="I166" i="147" s="1"/>
  <c r="I167" i="147" s="1"/>
  <c r="I168" i="147" s="1"/>
  <c r="I169" i="147" s="1"/>
  <c r="I170" i="147" s="1"/>
  <c r="I171" i="147" s="1"/>
  <c r="I172" i="147" s="1"/>
  <c r="I173" i="147" s="1"/>
  <c r="I174" i="147" s="1"/>
  <c r="I175" i="147" s="1"/>
  <c r="I176" i="147" s="1"/>
  <c r="I177" i="147" s="1"/>
  <c r="I178" i="147" s="1"/>
  <c r="I179" i="147" s="1"/>
  <c r="I180" i="147" s="1"/>
  <c r="I181" i="147" s="1"/>
  <c r="I182" i="147" s="1"/>
  <c r="I183" i="147" s="1"/>
  <c r="I184" i="147" s="1"/>
  <c r="I185" i="147" s="1"/>
  <c r="I186" i="147" s="1"/>
  <c r="I187" i="147" s="1"/>
  <c r="I188" i="147" s="1"/>
  <c r="I189" i="147" s="1"/>
  <c r="I190" i="147" s="1"/>
  <c r="I191" i="147" s="1"/>
  <c r="I192" i="147" s="1"/>
  <c r="I193" i="147" s="1"/>
  <c r="I194" i="147" s="1"/>
  <c r="I195" i="147" s="1"/>
  <c r="I196" i="147" s="1"/>
  <c r="I197" i="147" s="1"/>
  <c r="I198" i="147" s="1"/>
  <c r="I199" i="147" s="1"/>
  <c r="I200" i="147" s="1"/>
  <c r="I201" i="147" s="1"/>
  <c r="I202" i="147" s="1"/>
  <c r="I203" i="147" s="1"/>
  <c r="I204" i="147" s="1"/>
  <c r="I205" i="147" s="1"/>
  <c r="I206" i="147" s="1"/>
  <c r="I207" i="147" s="1"/>
  <c r="I208" i="147" s="1"/>
  <c r="I209" i="147" s="1"/>
  <c r="I210" i="147" s="1"/>
  <c r="I211" i="147" s="1"/>
  <c r="I212" i="147" s="1"/>
  <c r="I213" i="147" s="1"/>
  <c r="I214" i="147" s="1"/>
  <c r="I215" i="147" s="1"/>
  <c r="I216" i="147" s="1"/>
  <c r="I217" i="147" s="1"/>
  <c r="I218" i="147" s="1"/>
  <c r="I219" i="147" s="1"/>
  <c r="I220" i="147" s="1"/>
  <c r="I221" i="147" s="1"/>
  <c r="I222" i="147" s="1"/>
  <c r="I223" i="147" s="1"/>
  <c r="I224" i="147" s="1"/>
  <c r="I225" i="147" s="1"/>
  <c r="I226" i="147" s="1"/>
  <c r="I227" i="147" s="1"/>
  <c r="I228" i="147" s="1"/>
  <c r="I229" i="147" s="1"/>
  <c r="I230" i="147" s="1"/>
  <c r="I231" i="147" s="1"/>
  <c r="I232" i="147" s="1"/>
  <c r="I233" i="147" s="1"/>
  <c r="I234" i="147" s="1"/>
  <c r="I235" i="147" s="1"/>
  <c r="I236" i="147" s="1"/>
  <c r="I237" i="147" s="1"/>
  <c r="I238" i="147" s="1"/>
  <c r="I239" i="147" s="1"/>
  <c r="I240" i="147" s="1"/>
  <c r="I241" i="147" s="1"/>
  <c r="I242" i="147" s="1"/>
  <c r="I243" i="147" s="1"/>
  <c r="I244" i="147" s="1"/>
  <c r="I245" i="147" s="1"/>
  <c r="I246" i="147" s="1"/>
  <c r="I247" i="147" s="1"/>
  <c r="I248" i="147" s="1"/>
  <c r="I249" i="147" s="1"/>
  <c r="I250" i="147" s="1"/>
  <c r="I251" i="147" s="1"/>
  <c r="I252" i="147" s="1"/>
  <c r="I253" i="147" s="1"/>
  <c r="I254" i="147" s="1"/>
  <c r="I255" i="147" s="1"/>
  <c r="I256" i="147" s="1"/>
  <c r="I257" i="147" s="1"/>
  <c r="I258" i="147" s="1"/>
  <c r="I259" i="147" s="1"/>
  <c r="I260" i="147" s="1"/>
  <c r="I261" i="147" s="1"/>
  <c r="I262" i="147" s="1"/>
  <c r="I263" i="147" s="1"/>
  <c r="I264" i="147" s="1"/>
  <c r="I265" i="147" s="1"/>
  <c r="I266" i="147" s="1"/>
  <c r="I267" i="147" s="1"/>
  <c r="I268" i="147" s="1"/>
  <c r="I269" i="147" s="1"/>
  <c r="I270" i="147" s="1"/>
  <c r="I271" i="147" s="1"/>
  <c r="I272" i="147" s="1"/>
  <c r="I273" i="147" s="1"/>
  <c r="I274" i="147" s="1"/>
  <c r="I275" i="147" s="1"/>
  <c r="I276" i="147" s="1"/>
  <c r="I277" i="147" s="1"/>
  <c r="I278" i="147" s="1"/>
  <c r="I279" i="147" s="1"/>
  <c r="I280" i="147" s="1"/>
  <c r="I281" i="147" s="1"/>
  <c r="I282" i="147" s="1"/>
  <c r="I283" i="147" s="1"/>
  <c r="I284" i="147" s="1"/>
  <c r="I285" i="147" s="1"/>
  <c r="I286" i="147" s="1"/>
  <c r="I287" i="147" s="1"/>
  <c r="I288" i="147" s="1"/>
  <c r="I289" i="147" s="1"/>
  <c r="I290" i="147" s="1"/>
  <c r="I291" i="147" s="1"/>
  <c r="I292" i="147" s="1"/>
  <c r="I293" i="147" s="1"/>
  <c r="I294" i="147" s="1"/>
  <c r="I295" i="147" s="1"/>
  <c r="I296" i="147" s="1"/>
  <c r="I297" i="147" s="1"/>
  <c r="I298" i="147" s="1"/>
  <c r="I299" i="147" s="1"/>
  <c r="I300" i="147" s="1"/>
  <c r="I301" i="147" s="1"/>
  <c r="I302" i="147" s="1"/>
  <c r="I303" i="147" s="1"/>
  <c r="I304" i="147" s="1"/>
  <c r="I305" i="147" s="1"/>
  <c r="I306" i="147" s="1"/>
  <c r="I307" i="147" s="1"/>
  <c r="I308" i="147" s="1"/>
  <c r="I309" i="147" s="1"/>
  <c r="I310" i="147" s="1"/>
  <c r="I311" i="147" s="1"/>
  <c r="I312" i="147" s="1"/>
  <c r="I313" i="147" s="1"/>
  <c r="I314" i="147" s="1"/>
  <c r="I315" i="147" s="1"/>
  <c r="I316" i="147" s="1"/>
  <c r="I317" i="147" s="1"/>
  <c r="I318" i="147" s="1"/>
  <c r="I319" i="147" s="1"/>
  <c r="I320" i="147" s="1"/>
  <c r="I321" i="147" s="1"/>
  <c r="I322" i="147" s="1"/>
  <c r="I323" i="147" s="1"/>
  <c r="I324" i="147" s="1"/>
  <c r="I325" i="147" s="1"/>
  <c r="I326" i="147" s="1"/>
  <c r="I327" i="147" s="1"/>
  <c r="I328" i="147" s="1"/>
  <c r="I329" i="147" s="1"/>
  <c r="I330" i="147" s="1"/>
  <c r="I331" i="147" s="1"/>
  <c r="I332" i="147" s="1"/>
  <c r="I333" i="147" s="1"/>
  <c r="I334" i="147" s="1"/>
  <c r="I335" i="147" s="1"/>
  <c r="I336" i="147" s="1"/>
  <c r="I337" i="147" s="1"/>
  <c r="I338" i="147" s="1"/>
  <c r="I339" i="147" s="1"/>
  <c r="I340" i="147" s="1"/>
  <c r="I341" i="147" s="1"/>
  <c r="I342" i="147" s="1"/>
  <c r="I343" i="147" s="1"/>
  <c r="I344" i="147" s="1"/>
  <c r="I345" i="147" s="1"/>
  <c r="I346" i="147" s="1"/>
  <c r="I347" i="147" s="1"/>
  <c r="I348" i="147" s="1"/>
  <c r="I349" i="147" s="1"/>
  <c r="I350" i="147" s="1"/>
  <c r="I351" i="147" s="1"/>
  <c r="I352" i="147" s="1"/>
  <c r="I353" i="147" s="1"/>
  <c r="I354" i="147" s="1"/>
  <c r="I355" i="147" s="1"/>
  <c r="I356" i="147" s="1"/>
  <c r="I357" i="147" s="1"/>
  <c r="I358" i="147" s="1"/>
  <c r="I359" i="147" s="1"/>
  <c r="I360" i="147" s="1"/>
  <c r="I361" i="147" s="1"/>
  <c r="I362" i="147" s="1"/>
  <c r="I363" i="147" s="1"/>
  <c r="I364" i="147" s="1"/>
  <c r="I365" i="147" s="1"/>
  <c r="I366" i="147" s="1"/>
  <c r="I367" i="147" s="1"/>
  <c r="I368" i="147" s="1"/>
  <c r="I369" i="147" s="1"/>
  <c r="I370" i="147" s="1"/>
  <c r="I371" i="147" s="1"/>
  <c r="I372" i="147" s="1"/>
  <c r="I373" i="147" s="1"/>
  <c r="I374" i="147" s="1"/>
  <c r="I375" i="147" s="1"/>
  <c r="I376" i="147" s="1"/>
  <c r="I377" i="147" s="1"/>
  <c r="K379" i="146"/>
  <c r="L379" i="146" s="1"/>
  <c r="M379" i="146" s="1"/>
  <c r="G379" i="146"/>
  <c r="H379" i="146" s="1"/>
  <c r="K378" i="146"/>
  <c r="L378" i="146" s="1"/>
  <c r="M378" i="146" s="1"/>
  <c r="G378" i="146"/>
  <c r="H378" i="146" s="1"/>
  <c r="K377" i="146"/>
  <c r="L377" i="146" s="1"/>
  <c r="M377" i="146" s="1"/>
  <c r="G377" i="146"/>
  <c r="H377" i="146" s="1"/>
  <c r="K376" i="146"/>
  <c r="L376" i="146" s="1"/>
  <c r="M376" i="146" s="1"/>
  <c r="G376" i="146"/>
  <c r="H376" i="146" s="1"/>
  <c r="K375" i="146"/>
  <c r="L375" i="146" s="1"/>
  <c r="M375" i="146" s="1"/>
  <c r="G375" i="146"/>
  <c r="H375" i="146" s="1"/>
  <c r="K374" i="146"/>
  <c r="L374" i="146" s="1"/>
  <c r="M374" i="146" s="1"/>
  <c r="G374" i="146"/>
  <c r="H374" i="146" s="1"/>
  <c r="K373" i="146"/>
  <c r="L373" i="146" s="1"/>
  <c r="M373" i="146" s="1"/>
  <c r="G373" i="146"/>
  <c r="H373" i="146" s="1"/>
  <c r="K372" i="146"/>
  <c r="L372" i="146" s="1"/>
  <c r="M372" i="146" s="1"/>
  <c r="G372" i="146"/>
  <c r="H372" i="146" s="1"/>
  <c r="K371" i="146"/>
  <c r="L371" i="146" s="1"/>
  <c r="M371" i="146" s="1"/>
  <c r="G371" i="146"/>
  <c r="H371" i="146" s="1"/>
  <c r="K370" i="146"/>
  <c r="L370" i="146" s="1"/>
  <c r="M370" i="146" s="1"/>
  <c r="G370" i="146"/>
  <c r="H370" i="146" s="1"/>
  <c r="K369" i="146"/>
  <c r="L369" i="146" s="1"/>
  <c r="M369" i="146" s="1"/>
  <c r="G369" i="146"/>
  <c r="H369" i="146" s="1"/>
  <c r="K368" i="146"/>
  <c r="L368" i="146" s="1"/>
  <c r="M368" i="146" s="1"/>
  <c r="G368" i="146"/>
  <c r="H368" i="146" s="1"/>
  <c r="K367" i="146"/>
  <c r="L367" i="146" s="1"/>
  <c r="M367" i="146" s="1"/>
  <c r="G367" i="146"/>
  <c r="H367" i="146" s="1"/>
  <c r="K366" i="146"/>
  <c r="L366" i="146" s="1"/>
  <c r="M366" i="146" s="1"/>
  <c r="G366" i="146"/>
  <c r="H366" i="146" s="1"/>
  <c r="K365" i="146"/>
  <c r="L365" i="146"/>
  <c r="M365" i="146" s="1"/>
  <c r="G365" i="146"/>
  <c r="H365" i="146" s="1"/>
  <c r="K364" i="146"/>
  <c r="L364" i="146" s="1"/>
  <c r="M364" i="146" s="1"/>
  <c r="G364" i="146"/>
  <c r="H364" i="146" s="1"/>
  <c r="K363" i="146"/>
  <c r="L363" i="146" s="1"/>
  <c r="M363" i="146" s="1"/>
  <c r="G363" i="146"/>
  <c r="H363" i="146" s="1"/>
  <c r="K362" i="146"/>
  <c r="L362" i="146" s="1"/>
  <c r="M362" i="146" s="1"/>
  <c r="G362" i="146"/>
  <c r="H362" i="146" s="1"/>
  <c r="K361" i="146"/>
  <c r="L361" i="146" s="1"/>
  <c r="M361" i="146" s="1"/>
  <c r="G361" i="146"/>
  <c r="H361" i="146" s="1"/>
  <c r="K360" i="146"/>
  <c r="L360" i="146" s="1"/>
  <c r="M360" i="146" s="1"/>
  <c r="G360" i="146"/>
  <c r="H360" i="146" s="1"/>
  <c r="K359" i="146"/>
  <c r="L359" i="146" s="1"/>
  <c r="M359" i="146" s="1"/>
  <c r="O359" i="146" s="1"/>
  <c r="G359" i="146"/>
  <c r="H359" i="146" s="1"/>
  <c r="K358" i="146"/>
  <c r="L358" i="146" s="1"/>
  <c r="M358" i="146" s="1"/>
  <c r="G358" i="146"/>
  <c r="H358" i="146" s="1"/>
  <c r="K357" i="146"/>
  <c r="L357" i="146" s="1"/>
  <c r="M357" i="146" s="1"/>
  <c r="G357" i="146"/>
  <c r="H357" i="146" s="1"/>
  <c r="K356" i="146"/>
  <c r="L356" i="146" s="1"/>
  <c r="M356" i="146" s="1"/>
  <c r="G356" i="146"/>
  <c r="H356" i="146" s="1"/>
  <c r="K355" i="146"/>
  <c r="L355" i="146" s="1"/>
  <c r="M355" i="146" s="1"/>
  <c r="G355" i="146"/>
  <c r="H355" i="146" s="1"/>
  <c r="K354" i="146"/>
  <c r="L354" i="146" s="1"/>
  <c r="M354" i="146" s="1"/>
  <c r="G354" i="146"/>
  <c r="H354" i="146" s="1"/>
  <c r="K353" i="146"/>
  <c r="L353" i="146"/>
  <c r="M353" i="146" s="1"/>
  <c r="G353" i="146"/>
  <c r="H353" i="146" s="1"/>
  <c r="K352" i="146"/>
  <c r="L352" i="146" s="1"/>
  <c r="M352" i="146" s="1"/>
  <c r="G352" i="146"/>
  <c r="H352" i="146" s="1"/>
  <c r="K351" i="146"/>
  <c r="L351" i="146" s="1"/>
  <c r="M351" i="146" s="1"/>
  <c r="G351" i="146"/>
  <c r="H351" i="146" s="1"/>
  <c r="K350" i="146"/>
  <c r="L350" i="146" s="1"/>
  <c r="M350" i="146" s="1"/>
  <c r="G350" i="146"/>
  <c r="H350" i="146" s="1"/>
  <c r="K349" i="146"/>
  <c r="L349" i="146" s="1"/>
  <c r="M349" i="146" s="1"/>
  <c r="G349" i="146"/>
  <c r="H349" i="146" s="1"/>
  <c r="K348" i="146"/>
  <c r="L348" i="146" s="1"/>
  <c r="M348" i="146" s="1"/>
  <c r="G348" i="146"/>
  <c r="H348" i="146" s="1"/>
  <c r="K347" i="146"/>
  <c r="L347" i="146" s="1"/>
  <c r="M347" i="146" s="1"/>
  <c r="G347" i="146"/>
  <c r="H347" i="146" s="1"/>
  <c r="K346" i="146"/>
  <c r="L346" i="146" s="1"/>
  <c r="M346" i="146" s="1"/>
  <c r="G346" i="146"/>
  <c r="H346" i="146" s="1"/>
  <c r="K345" i="146"/>
  <c r="L345" i="146" s="1"/>
  <c r="M345" i="146" s="1"/>
  <c r="G345" i="146"/>
  <c r="H345" i="146" s="1"/>
  <c r="K344" i="146"/>
  <c r="L344" i="146" s="1"/>
  <c r="M344" i="146" s="1"/>
  <c r="G344" i="146"/>
  <c r="H344" i="146" s="1"/>
  <c r="K343" i="146"/>
  <c r="L343" i="146" s="1"/>
  <c r="M343" i="146" s="1"/>
  <c r="G343" i="146"/>
  <c r="H343" i="146" s="1"/>
  <c r="K342" i="146"/>
  <c r="L342" i="146" s="1"/>
  <c r="M342" i="146" s="1"/>
  <c r="G342" i="146"/>
  <c r="H342" i="146" s="1"/>
  <c r="K341" i="146"/>
  <c r="L341" i="146" s="1"/>
  <c r="M341" i="146" s="1"/>
  <c r="G341" i="146"/>
  <c r="H341" i="146" s="1"/>
  <c r="K340" i="146"/>
  <c r="L340" i="146" s="1"/>
  <c r="M340" i="146" s="1"/>
  <c r="G340" i="146"/>
  <c r="H340" i="146" s="1"/>
  <c r="K339" i="146"/>
  <c r="L339" i="146" s="1"/>
  <c r="M339" i="146" s="1"/>
  <c r="G339" i="146"/>
  <c r="H339" i="146" s="1"/>
  <c r="K338" i="146"/>
  <c r="L338" i="146" s="1"/>
  <c r="M338" i="146" s="1"/>
  <c r="G338" i="146"/>
  <c r="H338" i="146" s="1"/>
  <c r="K337" i="146"/>
  <c r="L337" i="146" s="1"/>
  <c r="M337" i="146" s="1"/>
  <c r="G337" i="146"/>
  <c r="H337" i="146" s="1"/>
  <c r="K336" i="146"/>
  <c r="L336" i="146"/>
  <c r="M336" i="146" s="1"/>
  <c r="G336" i="146"/>
  <c r="H336" i="146" s="1"/>
  <c r="K335" i="146"/>
  <c r="L335" i="146" s="1"/>
  <c r="M335" i="146" s="1"/>
  <c r="G335" i="146"/>
  <c r="H335" i="146" s="1"/>
  <c r="K334" i="146"/>
  <c r="L334" i="146" s="1"/>
  <c r="M334" i="146" s="1"/>
  <c r="G334" i="146"/>
  <c r="H334" i="146" s="1"/>
  <c r="K333" i="146"/>
  <c r="L333" i="146" s="1"/>
  <c r="M333" i="146" s="1"/>
  <c r="G333" i="146"/>
  <c r="H333" i="146" s="1"/>
  <c r="K332" i="146"/>
  <c r="L332" i="146" s="1"/>
  <c r="M332" i="146" s="1"/>
  <c r="G332" i="146"/>
  <c r="H332" i="146" s="1"/>
  <c r="K331" i="146"/>
  <c r="L331" i="146" s="1"/>
  <c r="M331" i="146" s="1"/>
  <c r="G331" i="146"/>
  <c r="H331" i="146" s="1"/>
  <c r="K330" i="146"/>
  <c r="L330" i="146" s="1"/>
  <c r="M330" i="146" s="1"/>
  <c r="G330" i="146"/>
  <c r="H330" i="146" s="1"/>
  <c r="K329" i="146"/>
  <c r="L329" i="146" s="1"/>
  <c r="M329" i="146" s="1"/>
  <c r="G329" i="146"/>
  <c r="H329" i="146" s="1"/>
  <c r="K328" i="146"/>
  <c r="L328" i="146" s="1"/>
  <c r="M328" i="146" s="1"/>
  <c r="G328" i="146"/>
  <c r="H328" i="146" s="1"/>
  <c r="K327" i="146"/>
  <c r="L327" i="146" s="1"/>
  <c r="M327" i="146" s="1"/>
  <c r="G327" i="146"/>
  <c r="H327" i="146"/>
  <c r="K326" i="146"/>
  <c r="L326" i="146" s="1"/>
  <c r="M326" i="146" s="1"/>
  <c r="G326" i="146"/>
  <c r="H326" i="146" s="1"/>
  <c r="K325" i="146"/>
  <c r="L325" i="146" s="1"/>
  <c r="M325" i="146" s="1"/>
  <c r="G325" i="146"/>
  <c r="H325" i="146" s="1"/>
  <c r="K324" i="146"/>
  <c r="L324" i="146" s="1"/>
  <c r="M324" i="146" s="1"/>
  <c r="G324" i="146"/>
  <c r="H324" i="146" s="1"/>
  <c r="K323" i="146"/>
  <c r="L323" i="146"/>
  <c r="M323" i="146" s="1"/>
  <c r="G323" i="146"/>
  <c r="H323" i="146" s="1"/>
  <c r="K322" i="146"/>
  <c r="L322" i="146" s="1"/>
  <c r="M322" i="146" s="1"/>
  <c r="G322" i="146"/>
  <c r="H322" i="146" s="1"/>
  <c r="K321" i="146"/>
  <c r="L321" i="146" s="1"/>
  <c r="M321" i="146" s="1"/>
  <c r="G321" i="146"/>
  <c r="H321" i="146" s="1"/>
  <c r="K320" i="146"/>
  <c r="L320" i="146" s="1"/>
  <c r="M320" i="146" s="1"/>
  <c r="G320" i="146"/>
  <c r="H320" i="146" s="1"/>
  <c r="K319" i="146"/>
  <c r="L319" i="146" s="1"/>
  <c r="M319" i="146" s="1"/>
  <c r="G319" i="146"/>
  <c r="H319" i="146" s="1"/>
  <c r="K318" i="146"/>
  <c r="L318" i="146" s="1"/>
  <c r="M318" i="146" s="1"/>
  <c r="G318" i="146"/>
  <c r="H318" i="146" s="1"/>
  <c r="K317" i="146"/>
  <c r="L317" i="146" s="1"/>
  <c r="M317" i="146" s="1"/>
  <c r="G317" i="146"/>
  <c r="H317" i="146" s="1"/>
  <c r="K316" i="146"/>
  <c r="L316" i="146" s="1"/>
  <c r="M316" i="146" s="1"/>
  <c r="O316" i="146" s="1"/>
  <c r="G316" i="146"/>
  <c r="H316" i="146" s="1"/>
  <c r="K315" i="146"/>
  <c r="L315" i="146" s="1"/>
  <c r="M315" i="146" s="1"/>
  <c r="G315" i="146"/>
  <c r="H315" i="146" s="1"/>
  <c r="K314" i="146"/>
  <c r="L314" i="146" s="1"/>
  <c r="M314" i="146" s="1"/>
  <c r="G314" i="146"/>
  <c r="H314" i="146" s="1"/>
  <c r="K313" i="146"/>
  <c r="L313" i="146" s="1"/>
  <c r="M313" i="146" s="1"/>
  <c r="G313" i="146"/>
  <c r="H313" i="146" s="1"/>
  <c r="K312" i="146"/>
  <c r="L312" i="146" s="1"/>
  <c r="M312" i="146" s="1"/>
  <c r="O312" i="146" s="1"/>
  <c r="G312" i="146"/>
  <c r="H312" i="146" s="1"/>
  <c r="K311" i="146"/>
  <c r="L311" i="146" s="1"/>
  <c r="M311" i="146" s="1"/>
  <c r="G311" i="146"/>
  <c r="H311" i="146" s="1"/>
  <c r="K310" i="146"/>
  <c r="L310" i="146" s="1"/>
  <c r="M310" i="146" s="1"/>
  <c r="G310" i="146"/>
  <c r="H310" i="146" s="1"/>
  <c r="K309" i="146"/>
  <c r="L309" i="146" s="1"/>
  <c r="M309" i="146" s="1"/>
  <c r="G309" i="146"/>
  <c r="H309" i="146" s="1"/>
  <c r="K308" i="146"/>
  <c r="L308" i="146" s="1"/>
  <c r="M308" i="146" s="1"/>
  <c r="G308" i="146"/>
  <c r="H308" i="146" s="1"/>
  <c r="K307" i="146"/>
  <c r="L307" i="146" s="1"/>
  <c r="M307" i="146" s="1"/>
  <c r="G307" i="146"/>
  <c r="H307" i="146" s="1"/>
  <c r="K306" i="146"/>
  <c r="L306" i="146" s="1"/>
  <c r="M306" i="146" s="1"/>
  <c r="G306" i="146"/>
  <c r="H306" i="146" s="1"/>
  <c r="K305" i="146"/>
  <c r="L305" i="146" s="1"/>
  <c r="M305" i="146" s="1"/>
  <c r="G305" i="146"/>
  <c r="H305" i="146" s="1"/>
  <c r="K304" i="146"/>
  <c r="L304" i="146" s="1"/>
  <c r="M304" i="146" s="1"/>
  <c r="G304" i="146"/>
  <c r="H304" i="146" s="1"/>
  <c r="K303" i="146"/>
  <c r="L303" i="146" s="1"/>
  <c r="M303" i="146" s="1"/>
  <c r="G303" i="146"/>
  <c r="H303" i="146" s="1"/>
  <c r="K302" i="146"/>
  <c r="L302" i="146" s="1"/>
  <c r="M302" i="146" s="1"/>
  <c r="G302" i="146"/>
  <c r="H302" i="146" s="1"/>
  <c r="K301" i="146"/>
  <c r="L301" i="146" s="1"/>
  <c r="M301" i="146" s="1"/>
  <c r="G301" i="146"/>
  <c r="H301" i="146" s="1"/>
  <c r="K300" i="146"/>
  <c r="L300" i="146" s="1"/>
  <c r="M300" i="146" s="1"/>
  <c r="G300" i="146"/>
  <c r="H300" i="146" s="1"/>
  <c r="K299" i="146"/>
  <c r="L299" i="146" s="1"/>
  <c r="M299" i="146" s="1"/>
  <c r="G299" i="146"/>
  <c r="H299" i="146" s="1"/>
  <c r="K298" i="146"/>
  <c r="L298" i="146" s="1"/>
  <c r="M298" i="146" s="1"/>
  <c r="G298" i="146"/>
  <c r="H298" i="146" s="1"/>
  <c r="K297" i="146"/>
  <c r="L297" i="146" s="1"/>
  <c r="M297" i="146" s="1"/>
  <c r="G297" i="146"/>
  <c r="H297" i="146" s="1"/>
  <c r="K296" i="146"/>
  <c r="L296" i="146" s="1"/>
  <c r="M296" i="146" s="1"/>
  <c r="G296" i="146"/>
  <c r="H296" i="146" s="1"/>
  <c r="K295" i="146"/>
  <c r="L295" i="146" s="1"/>
  <c r="M295" i="146" s="1"/>
  <c r="G295" i="146"/>
  <c r="H295" i="146" s="1"/>
  <c r="K294" i="146"/>
  <c r="L294" i="146" s="1"/>
  <c r="M294" i="146" s="1"/>
  <c r="G294" i="146"/>
  <c r="H294" i="146" s="1"/>
  <c r="K293" i="146"/>
  <c r="L293" i="146" s="1"/>
  <c r="M293" i="146" s="1"/>
  <c r="G293" i="146"/>
  <c r="H293" i="146" s="1"/>
  <c r="K292" i="146"/>
  <c r="L292" i="146" s="1"/>
  <c r="M292" i="146" s="1"/>
  <c r="G292" i="146"/>
  <c r="H292" i="146" s="1"/>
  <c r="O292" i="146" s="1"/>
  <c r="K291" i="146"/>
  <c r="L291" i="146"/>
  <c r="M291" i="146" s="1"/>
  <c r="G291" i="146"/>
  <c r="H291" i="146" s="1"/>
  <c r="K290" i="146"/>
  <c r="L290" i="146" s="1"/>
  <c r="M290" i="146" s="1"/>
  <c r="G290" i="146"/>
  <c r="H290" i="146" s="1"/>
  <c r="K289" i="146"/>
  <c r="L289" i="146" s="1"/>
  <c r="M289" i="146" s="1"/>
  <c r="G289" i="146"/>
  <c r="H289" i="146" s="1"/>
  <c r="K288" i="146"/>
  <c r="L288" i="146" s="1"/>
  <c r="M288" i="146" s="1"/>
  <c r="G288" i="146"/>
  <c r="H288" i="146" s="1"/>
  <c r="K287" i="146"/>
  <c r="L287" i="146" s="1"/>
  <c r="M287" i="146" s="1"/>
  <c r="G287" i="146"/>
  <c r="H287" i="146" s="1"/>
  <c r="K286" i="146"/>
  <c r="L286" i="146" s="1"/>
  <c r="M286" i="146" s="1"/>
  <c r="G286" i="146"/>
  <c r="H286" i="146" s="1"/>
  <c r="K285" i="146"/>
  <c r="L285" i="146" s="1"/>
  <c r="M285" i="146" s="1"/>
  <c r="G285" i="146"/>
  <c r="H285" i="146" s="1"/>
  <c r="K284" i="146"/>
  <c r="L284" i="146" s="1"/>
  <c r="M284" i="146" s="1"/>
  <c r="G284" i="146"/>
  <c r="H284" i="146" s="1"/>
  <c r="K283" i="146"/>
  <c r="L283" i="146" s="1"/>
  <c r="M283" i="146" s="1"/>
  <c r="G283" i="146"/>
  <c r="H283" i="146" s="1"/>
  <c r="O283" i="146" s="1"/>
  <c r="K282" i="146"/>
  <c r="L282" i="146" s="1"/>
  <c r="M282" i="146" s="1"/>
  <c r="G282" i="146"/>
  <c r="H282" i="146" s="1"/>
  <c r="K281" i="146"/>
  <c r="L281" i="146" s="1"/>
  <c r="M281" i="146" s="1"/>
  <c r="G281" i="146"/>
  <c r="H281" i="146" s="1"/>
  <c r="K280" i="146"/>
  <c r="L280" i="146" s="1"/>
  <c r="M280" i="146" s="1"/>
  <c r="G280" i="146"/>
  <c r="H280" i="146" s="1"/>
  <c r="K279" i="146"/>
  <c r="L279" i="146" s="1"/>
  <c r="M279" i="146" s="1"/>
  <c r="G279" i="146"/>
  <c r="H279" i="146" s="1"/>
  <c r="K278" i="146"/>
  <c r="L278" i="146" s="1"/>
  <c r="M278" i="146" s="1"/>
  <c r="G278" i="146"/>
  <c r="H278" i="146" s="1"/>
  <c r="K277" i="146"/>
  <c r="L277" i="146" s="1"/>
  <c r="M277" i="146" s="1"/>
  <c r="G277" i="146"/>
  <c r="H277" i="146" s="1"/>
  <c r="K276" i="146"/>
  <c r="L276" i="146" s="1"/>
  <c r="M276" i="146" s="1"/>
  <c r="G276" i="146"/>
  <c r="H276" i="146" s="1"/>
  <c r="K275" i="146"/>
  <c r="L275" i="146" s="1"/>
  <c r="M275" i="146" s="1"/>
  <c r="G275" i="146"/>
  <c r="H275" i="146" s="1"/>
  <c r="K274" i="146"/>
  <c r="L274" i="146" s="1"/>
  <c r="M274" i="146" s="1"/>
  <c r="G274" i="146"/>
  <c r="H274" i="146" s="1"/>
  <c r="K273" i="146"/>
  <c r="L273" i="146" s="1"/>
  <c r="M273" i="146" s="1"/>
  <c r="G273" i="146"/>
  <c r="H273" i="146" s="1"/>
  <c r="K272" i="146"/>
  <c r="L272" i="146" s="1"/>
  <c r="M272" i="146" s="1"/>
  <c r="G272" i="146"/>
  <c r="H272" i="146" s="1"/>
  <c r="K271" i="146"/>
  <c r="L271" i="146" s="1"/>
  <c r="M271" i="146" s="1"/>
  <c r="G271" i="146"/>
  <c r="H271" i="146" s="1"/>
  <c r="O271" i="146" s="1"/>
  <c r="K270" i="146"/>
  <c r="L270" i="146" s="1"/>
  <c r="M270" i="146" s="1"/>
  <c r="G270" i="146"/>
  <c r="H270" i="146" s="1"/>
  <c r="K269" i="146"/>
  <c r="L269" i="146" s="1"/>
  <c r="M269" i="146" s="1"/>
  <c r="G269" i="146"/>
  <c r="H269" i="146" s="1"/>
  <c r="K268" i="146"/>
  <c r="L268" i="146" s="1"/>
  <c r="M268" i="146" s="1"/>
  <c r="G268" i="146"/>
  <c r="H268" i="146" s="1"/>
  <c r="K267" i="146"/>
  <c r="L267" i="146" s="1"/>
  <c r="M267" i="146" s="1"/>
  <c r="G267" i="146"/>
  <c r="H267" i="146" s="1"/>
  <c r="K266" i="146"/>
  <c r="L266" i="146" s="1"/>
  <c r="M266" i="146" s="1"/>
  <c r="G266" i="146"/>
  <c r="H266" i="146" s="1"/>
  <c r="K265" i="146"/>
  <c r="L265" i="146"/>
  <c r="M265" i="146" s="1"/>
  <c r="G265" i="146"/>
  <c r="H265" i="146" s="1"/>
  <c r="K264" i="146"/>
  <c r="L264" i="146" s="1"/>
  <c r="M264" i="146" s="1"/>
  <c r="G264" i="146"/>
  <c r="H264" i="146" s="1"/>
  <c r="K263" i="146"/>
  <c r="L263" i="146" s="1"/>
  <c r="M263" i="146" s="1"/>
  <c r="G263" i="146"/>
  <c r="H263" i="146" s="1"/>
  <c r="K262" i="146"/>
  <c r="L262" i="146" s="1"/>
  <c r="M262" i="146" s="1"/>
  <c r="O262" i="146" s="1"/>
  <c r="G262" i="146"/>
  <c r="H262" i="146" s="1"/>
  <c r="K261" i="146"/>
  <c r="L261" i="146" s="1"/>
  <c r="M261" i="146" s="1"/>
  <c r="G261" i="146"/>
  <c r="H261" i="146" s="1"/>
  <c r="K260" i="146"/>
  <c r="L260" i="146" s="1"/>
  <c r="M260" i="146" s="1"/>
  <c r="G260" i="146"/>
  <c r="H260" i="146" s="1"/>
  <c r="K259" i="146"/>
  <c r="L259" i="146" s="1"/>
  <c r="M259" i="146" s="1"/>
  <c r="G259" i="146"/>
  <c r="H259" i="146" s="1"/>
  <c r="K258" i="146"/>
  <c r="L258" i="146" s="1"/>
  <c r="M258" i="146" s="1"/>
  <c r="G258" i="146"/>
  <c r="H258" i="146" s="1"/>
  <c r="K257" i="146"/>
  <c r="L257" i="146" s="1"/>
  <c r="M257" i="146" s="1"/>
  <c r="G257" i="146"/>
  <c r="H257" i="146" s="1"/>
  <c r="K256" i="146"/>
  <c r="L256" i="146" s="1"/>
  <c r="M256" i="146" s="1"/>
  <c r="G256" i="146"/>
  <c r="H256" i="146" s="1"/>
  <c r="K255" i="146"/>
  <c r="L255" i="146" s="1"/>
  <c r="M255" i="146" s="1"/>
  <c r="G255" i="146"/>
  <c r="H255" i="146" s="1"/>
  <c r="K254" i="146"/>
  <c r="L254" i="146" s="1"/>
  <c r="M254" i="146" s="1"/>
  <c r="G254" i="146"/>
  <c r="H254" i="146" s="1"/>
  <c r="K253" i="146"/>
  <c r="L253" i="146" s="1"/>
  <c r="M253" i="146" s="1"/>
  <c r="G253" i="146"/>
  <c r="H253" i="146" s="1"/>
  <c r="K252" i="146"/>
  <c r="L252" i="146" s="1"/>
  <c r="M252" i="146" s="1"/>
  <c r="G252" i="146"/>
  <c r="H252" i="146" s="1"/>
  <c r="K251" i="146"/>
  <c r="L251" i="146" s="1"/>
  <c r="M251" i="146" s="1"/>
  <c r="G251" i="146"/>
  <c r="H251" i="146" s="1"/>
  <c r="K250" i="146"/>
  <c r="L250" i="146" s="1"/>
  <c r="M250" i="146" s="1"/>
  <c r="G250" i="146"/>
  <c r="H250" i="146" s="1"/>
  <c r="K249" i="146"/>
  <c r="L249" i="146" s="1"/>
  <c r="M249" i="146" s="1"/>
  <c r="G249" i="146"/>
  <c r="H249" i="146" s="1"/>
  <c r="K248" i="146"/>
  <c r="L248" i="146" s="1"/>
  <c r="M248" i="146" s="1"/>
  <c r="G248" i="146"/>
  <c r="H248" i="146" s="1"/>
  <c r="K247" i="146"/>
  <c r="L247" i="146" s="1"/>
  <c r="M247" i="146" s="1"/>
  <c r="G247" i="146"/>
  <c r="H247" i="146" s="1"/>
  <c r="K246" i="146"/>
  <c r="L246" i="146" s="1"/>
  <c r="M246" i="146" s="1"/>
  <c r="G246" i="146"/>
  <c r="H246" i="146" s="1"/>
  <c r="K245" i="146"/>
  <c r="L245" i="146" s="1"/>
  <c r="M245" i="146" s="1"/>
  <c r="G245" i="146"/>
  <c r="H245" i="146" s="1"/>
  <c r="K244" i="146"/>
  <c r="L244" i="146" s="1"/>
  <c r="M244" i="146" s="1"/>
  <c r="G244" i="146"/>
  <c r="H244" i="146" s="1"/>
  <c r="K243" i="146"/>
  <c r="L243" i="146" s="1"/>
  <c r="M243" i="146" s="1"/>
  <c r="G243" i="146"/>
  <c r="H243" i="146" s="1"/>
  <c r="K242" i="146"/>
  <c r="L242" i="146" s="1"/>
  <c r="M242" i="146" s="1"/>
  <c r="G242" i="146"/>
  <c r="H242" i="146" s="1"/>
  <c r="K241" i="146"/>
  <c r="L241" i="146" s="1"/>
  <c r="M241" i="146" s="1"/>
  <c r="G241" i="146"/>
  <c r="H241" i="146" s="1"/>
  <c r="K240" i="146"/>
  <c r="L240" i="146" s="1"/>
  <c r="M240" i="146" s="1"/>
  <c r="G240" i="146"/>
  <c r="H240" i="146" s="1"/>
  <c r="K239" i="146"/>
  <c r="L239" i="146" s="1"/>
  <c r="M239" i="146" s="1"/>
  <c r="G239" i="146"/>
  <c r="H239" i="146" s="1"/>
  <c r="K238" i="146"/>
  <c r="L238" i="146" s="1"/>
  <c r="M238" i="146" s="1"/>
  <c r="G238" i="146"/>
  <c r="H238" i="146" s="1"/>
  <c r="K237" i="146"/>
  <c r="L237" i="146" s="1"/>
  <c r="M237" i="146" s="1"/>
  <c r="G237" i="146"/>
  <c r="H237" i="146" s="1"/>
  <c r="K236" i="146"/>
  <c r="L236" i="146" s="1"/>
  <c r="M236" i="146" s="1"/>
  <c r="G236" i="146"/>
  <c r="H236" i="146" s="1"/>
  <c r="K235" i="146"/>
  <c r="L235" i="146" s="1"/>
  <c r="M235" i="146" s="1"/>
  <c r="G235" i="146"/>
  <c r="H235" i="146" s="1"/>
  <c r="K234" i="146"/>
  <c r="L234" i="146" s="1"/>
  <c r="M234" i="146" s="1"/>
  <c r="G234" i="146"/>
  <c r="H234" i="146" s="1"/>
  <c r="K233" i="146"/>
  <c r="L233" i="146" s="1"/>
  <c r="M233" i="146" s="1"/>
  <c r="G233" i="146"/>
  <c r="H233" i="146" s="1"/>
  <c r="K232" i="146"/>
  <c r="L232" i="146" s="1"/>
  <c r="M232" i="146" s="1"/>
  <c r="G232" i="146"/>
  <c r="H232" i="146" s="1"/>
  <c r="K231" i="146"/>
  <c r="L231" i="146" s="1"/>
  <c r="M231" i="146" s="1"/>
  <c r="G231" i="146"/>
  <c r="H231" i="146" s="1"/>
  <c r="K230" i="146"/>
  <c r="L230" i="146" s="1"/>
  <c r="M230" i="146" s="1"/>
  <c r="G230" i="146"/>
  <c r="H230" i="146" s="1"/>
  <c r="K229" i="146"/>
  <c r="L229" i="146" s="1"/>
  <c r="M229" i="146" s="1"/>
  <c r="G229" i="146"/>
  <c r="H229" i="146" s="1"/>
  <c r="K228" i="146"/>
  <c r="L228" i="146" s="1"/>
  <c r="M228" i="146" s="1"/>
  <c r="G228" i="146"/>
  <c r="H228" i="146" s="1"/>
  <c r="O228" i="146" s="1"/>
  <c r="K227" i="146"/>
  <c r="L227" i="146" s="1"/>
  <c r="M227" i="146" s="1"/>
  <c r="G227" i="146"/>
  <c r="H227" i="146" s="1"/>
  <c r="K226" i="146"/>
  <c r="L226" i="146" s="1"/>
  <c r="M226" i="146" s="1"/>
  <c r="G226" i="146"/>
  <c r="H226" i="146" s="1"/>
  <c r="K225" i="146"/>
  <c r="L225" i="146" s="1"/>
  <c r="M225" i="146"/>
  <c r="G225" i="146"/>
  <c r="H225" i="146" s="1"/>
  <c r="K224" i="146"/>
  <c r="L224" i="146" s="1"/>
  <c r="M224" i="146" s="1"/>
  <c r="G224" i="146"/>
  <c r="H224" i="146" s="1"/>
  <c r="K223" i="146"/>
  <c r="L223" i="146" s="1"/>
  <c r="M223" i="146" s="1"/>
  <c r="G223" i="146"/>
  <c r="H223" i="146" s="1"/>
  <c r="K222" i="146"/>
  <c r="L222" i="146" s="1"/>
  <c r="M222" i="146" s="1"/>
  <c r="G222" i="146"/>
  <c r="H222" i="146" s="1"/>
  <c r="K221" i="146"/>
  <c r="L221" i="146" s="1"/>
  <c r="M221" i="146" s="1"/>
  <c r="G221" i="146"/>
  <c r="H221" i="146" s="1"/>
  <c r="K220" i="146"/>
  <c r="L220" i="146" s="1"/>
  <c r="M220" i="146" s="1"/>
  <c r="G220" i="146"/>
  <c r="H220" i="146" s="1"/>
  <c r="K219" i="146"/>
  <c r="L219" i="146" s="1"/>
  <c r="M219" i="146" s="1"/>
  <c r="G219" i="146"/>
  <c r="H219" i="146" s="1"/>
  <c r="K218" i="146"/>
  <c r="L218" i="146" s="1"/>
  <c r="M218" i="146" s="1"/>
  <c r="G218" i="146"/>
  <c r="H218" i="146" s="1"/>
  <c r="K217" i="146"/>
  <c r="L217" i="146" s="1"/>
  <c r="M217" i="146" s="1"/>
  <c r="G217" i="146"/>
  <c r="H217" i="146" s="1"/>
  <c r="K216" i="146"/>
  <c r="L216" i="146" s="1"/>
  <c r="M216" i="146" s="1"/>
  <c r="G216" i="146"/>
  <c r="H216" i="146" s="1"/>
  <c r="K215" i="146"/>
  <c r="L215" i="146" s="1"/>
  <c r="M215" i="146" s="1"/>
  <c r="G215" i="146"/>
  <c r="H215" i="146" s="1"/>
  <c r="K214" i="146"/>
  <c r="L214" i="146" s="1"/>
  <c r="M214" i="146" s="1"/>
  <c r="G214" i="146"/>
  <c r="H214" i="146" s="1"/>
  <c r="K213" i="146"/>
  <c r="L213" i="146" s="1"/>
  <c r="M213" i="146" s="1"/>
  <c r="G213" i="146"/>
  <c r="H213" i="146" s="1"/>
  <c r="K212" i="146"/>
  <c r="L212" i="146" s="1"/>
  <c r="M212" i="146" s="1"/>
  <c r="G212" i="146"/>
  <c r="H212" i="146" s="1"/>
  <c r="K211" i="146"/>
  <c r="L211" i="146" s="1"/>
  <c r="M211" i="146" s="1"/>
  <c r="G211" i="146"/>
  <c r="H211" i="146" s="1"/>
  <c r="K210" i="146"/>
  <c r="L210" i="146" s="1"/>
  <c r="M210" i="146" s="1"/>
  <c r="G210" i="146"/>
  <c r="H210" i="146" s="1"/>
  <c r="K209" i="146"/>
  <c r="L209" i="146" s="1"/>
  <c r="M209" i="146" s="1"/>
  <c r="G209" i="146"/>
  <c r="H209" i="146" s="1"/>
  <c r="K208" i="146"/>
  <c r="L208" i="146" s="1"/>
  <c r="M208" i="146" s="1"/>
  <c r="G208" i="146"/>
  <c r="H208" i="146" s="1"/>
  <c r="K207" i="146"/>
  <c r="L207" i="146" s="1"/>
  <c r="M207" i="146" s="1"/>
  <c r="G207" i="146"/>
  <c r="H207" i="146" s="1"/>
  <c r="K206" i="146"/>
  <c r="L206" i="146" s="1"/>
  <c r="M206" i="146" s="1"/>
  <c r="G206" i="146"/>
  <c r="H206" i="146" s="1"/>
  <c r="K205" i="146"/>
  <c r="L205" i="146" s="1"/>
  <c r="M205" i="146" s="1"/>
  <c r="G205" i="146"/>
  <c r="H205" i="146" s="1"/>
  <c r="K204" i="146"/>
  <c r="L204" i="146" s="1"/>
  <c r="M204" i="146" s="1"/>
  <c r="G204" i="146"/>
  <c r="H204" i="146" s="1"/>
  <c r="K203" i="146"/>
  <c r="L203" i="146" s="1"/>
  <c r="M203" i="146" s="1"/>
  <c r="G203" i="146"/>
  <c r="H203" i="146" s="1"/>
  <c r="K202" i="146"/>
  <c r="L202" i="146" s="1"/>
  <c r="M202" i="146" s="1"/>
  <c r="G202" i="146"/>
  <c r="H202" i="146" s="1"/>
  <c r="K201" i="146"/>
  <c r="L201" i="146" s="1"/>
  <c r="M201" i="146" s="1"/>
  <c r="G201" i="146"/>
  <c r="H201" i="146" s="1"/>
  <c r="K200" i="146"/>
  <c r="L200" i="146" s="1"/>
  <c r="M200" i="146" s="1"/>
  <c r="G200" i="146"/>
  <c r="H200" i="146" s="1"/>
  <c r="K199" i="146"/>
  <c r="L199" i="146" s="1"/>
  <c r="M199" i="146" s="1"/>
  <c r="G199" i="146"/>
  <c r="H199" i="146" s="1"/>
  <c r="K198" i="146"/>
  <c r="L198" i="146" s="1"/>
  <c r="M198" i="146" s="1"/>
  <c r="G198" i="146"/>
  <c r="H198" i="146" s="1"/>
  <c r="K197" i="146"/>
  <c r="L197" i="146" s="1"/>
  <c r="M197" i="146" s="1"/>
  <c r="G197" i="146"/>
  <c r="H197" i="146" s="1"/>
  <c r="K196" i="146"/>
  <c r="L196" i="146" s="1"/>
  <c r="M196" i="146" s="1"/>
  <c r="G196" i="146"/>
  <c r="H196" i="146" s="1"/>
  <c r="K195" i="146"/>
  <c r="L195" i="146" s="1"/>
  <c r="M195" i="146" s="1"/>
  <c r="G195" i="146"/>
  <c r="H195" i="146" s="1"/>
  <c r="K194" i="146"/>
  <c r="L194" i="146" s="1"/>
  <c r="M194" i="146" s="1"/>
  <c r="G194" i="146"/>
  <c r="H194" i="146" s="1"/>
  <c r="K193" i="146"/>
  <c r="L193" i="146" s="1"/>
  <c r="M193" i="146" s="1"/>
  <c r="G193" i="146"/>
  <c r="H193" i="146" s="1"/>
  <c r="K192" i="146"/>
  <c r="L192" i="146" s="1"/>
  <c r="M192" i="146" s="1"/>
  <c r="G192" i="146"/>
  <c r="H192" i="146" s="1"/>
  <c r="K191" i="146"/>
  <c r="L191" i="146" s="1"/>
  <c r="M191" i="146" s="1"/>
  <c r="G191" i="146"/>
  <c r="H191" i="146" s="1"/>
  <c r="K190" i="146"/>
  <c r="L190" i="146" s="1"/>
  <c r="M190" i="146" s="1"/>
  <c r="G190" i="146"/>
  <c r="H190" i="146" s="1"/>
  <c r="K189" i="146"/>
  <c r="L189" i="146" s="1"/>
  <c r="M189" i="146" s="1"/>
  <c r="G189" i="146"/>
  <c r="H189" i="146" s="1"/>
  <c r="K188" i="146"/>
  <c r="L188" i="146" s="1"/>
  <c r="M188" i="146" s="1"/>
  <c r="G188" i="146"/>
  <c r="H188" i="146" s="1"/>
  <c r="K187" i="146"/>
  <c r="L187" i="146" s="1"/>
  <c r="M187" i="146" s="1"/>
  <c r="G187" i="146"/>
  <c r="H187" i="146" s="1"/>
  <c r="K186" i="146"/>
  <c r="L186" i="146" s="1"/>
  <c r="M186" i="146" s="1"/>
  <c r="G186" i="146"/>
  <c r="H186" i="146" s="1"/>
  <c r="K185" i="146"/>
  <c r="L185" i="146" s="1"/>
  <c r="M185" i="146" s="1"/>
  <c r="G185" i="146"/>
  <c r="H185" i="146" s="1"/>
  <c r="K184" i="146"/>
  <c r="L184" i="146" s="1"/>
  <c r="M184" i="146" s="1"/>
  <c r="G184" i="146"/>
  <c r="H184" i="146" s="1"/>
  <c r="K183" i="146"/>
  <c r="L183" i="146" s="1"/>
  <c r="M183" i="146" s="1"/>
  <c r="G183" i="146"/>
  <c r="H183" i="146" s="1"/>
  <c r="K182" i="146"/>
  <c r="L182" i="146" s="1"/>
  <c r="M182" i="146" s="1"/>
  <c r="G182" i="146"/>
  <c r="H182" i="146" s="1"/>
  <c r="K181" i="146"/>
  <c r="L181" i="146" s="1"/>
  <c r="M181" i="146" s="1"/>
  <c r="G181" i="146"/>
  <c r="H181" i="146" s="1"/>
  <c r="K180" i="146"/>
  <c r="L180" i="146" s="1"/>
  <c r="M180" i="146" s="1"/>
  <c r="G180" i="146"/>
  <c r="H180" i="146" s="1"/>
  <c r="K179" i="146"/>
  <c r="L179" i="146" s="1"/>
  <c r="M179" i="146" s="1"/>
  <c r="G179" i="146"/>
  <c r="H179" i="146" s="1"/>
  <c r="K178" i="146"/>
  <c r="L178" i="146" s="1"/>
  <c r="M178" i="146" s="1"/>
  <c r="G178" i="146"/>
  <c r="H178" i="146" s="1"/>
  <c r="K177" i="146"/>
  <c r="L177" i="146" s="1"/>
  <c r="M177" i="146" s="1"/>
  <c r="G177" i="146"/>
  <c r="H177" i="146"/>
  <c r="K176" i="146"/>
  <c r="L176" i="146" s="1"/>
  <c r="M176" i="146" s="1"/>
  <c r="G176" i="146"/>
  <c r="H176" i="146" s="1"/>
  <c r="O176" i="146" s="1"/>
  <c r="K175" i="146"/>
  <c r="L175" i="146" s="1"/>
  <c r="M175" i="146" s="1"/>
  <c r="G175" i="146"/>
  <c r="H175" i="146" s="1"/>
  <c r="K174" i="146"/>
  <c r="L174" i="146" s="1"/>
  <c r="M174" i="146" s="1"/>
  <c r="G174" i="146"/>
  <c r="H174" i="146" s="1"/>
  <c r="K173" i="146"/>
  <c r="L173" i="146" s="1"/>
  <c r="M173" i="146" s="1"/>
  <c r="G173" i="146"/>
  <c r="H173" i="146" s="1"/>
  <c r="K172" i="146"/>
  <c r="L172" i="146" s="1"/>
  <c r="M172" i="146" s="1"/>
  <c r="G172" i="146"/>
  <c r="H172" i="146" s="1"/>
  <c r="K171" i="146"/>
  <c r="L171" i="146" s="1"/>
  <c r="M171" i="146" s="1"/>
  <c r="G171" i="146"/>
  <c r="H171" i="146" s="1"/>
  <c r="K170" i="146"/>
  <c r="L170" i="146" s="1"/>
  <c r="M170" i="146" s="1"/>
  <c r="O170" i="146" s="1"/>
  <c r="G170" i="146"/>
  <c r="H170" i="146" s="1"/>
  <c r="K169" i="146"/>
  <c r="L169" i="146" s="1"/>
  <c r="M169" i="146" s="1"/>
  <c r="G169" i="146"/>
  <c r="H169" i="146" s="1"/>
  <c r="K168" i="146"/>
  <c r="L168" i="146" s="1"/>
  <c r="M168" i="146" s="1"/>
  <c r="G168" i="146"/>
  <c r="H168" i="146" s="1"/>
  <c r="K167" i="146"/>
  <c r="L167" i="146" s="1"/>
  <c r="M167" i="146" s="1"/>
  <c r="G167" i="146"/>
  <c r="H167" i="146" s="1"/>
  <c r="K166" i="146"/>
  <c r="L166" i="146" s="1"/>
  <c r="M166" i="146" s="1"/>
  <c r="G166" i="146"/>
  <c r="H166" i="146" s="1"/>
  <c r="K165" i="146"/>
  <c r="L165" i="146" s="1"/>
  <c r="M165" i="146" s="1"/>
  <c r="G165" i="146"/>
  <c r="H165" i="146" s="1"/>
  <c r="K164" i="146"/>
  <c r="L164" i="146" s="1"/>
  <c r="M164" i="146" s="1"/>
  <c r="G164" i="146"/>
  <c r="H164" i="146" s="1"/>
  <c r="K163" i="146"/>
  <c r="L163" i="146" s="1"/>
  <c r="M163" i="146" s="1"/>
  <c r="G163" i="146"/>
  <c r="H163" i="146" s="1"/>
  <c r="K162" i="146"/>
  <c r="L162" i="146" s="1"/>
  <c r="M162" i="146" s="1"/>
  <c r="G162" i="146"/>
  <c r="H162" i="146" s="1"/>
  <c r="K161" i="146"/>
  <c r="L161" i="146" s="1"/>
  <c r="M161" i="146" s="1"/>
  <c r="G161" i="146"/>
  <c r="H161" i="146" s="1"/>
  <c r="K160" i="146"/>
  <c r="L160" i="146" s="1"/>
  <c r="M160" i="146" s="1"/>
  <c r="G160" i="146"/>
  <c r="H160" i="146" s="1"/>
  <c r="K159" i="146"/>
  <c r="L159" i="146" s="1"/>
  <c r="M159" i="146" s="1"/>
  <c r="G159" i="146"/>
  <c r="H159" i="146" s="1"/>
  <c r="K158" i="146"/>
  <c r="L158" i="146" s="1"/>
  <c r="M158" i="146" s="1"/>
  <c r="G158" i="146"/>
  <c r="H158" i="146" s="1"/>
  <c r="K157" i="146"/>
  <c r="L157" i="146" s="1"/>
  <c r="M157" i="146" s="1"/>
  <c r="G157" i="146"/>
  <c r="H157" i="146" s="1"/>
  <c r="O157" i="146" s="1"/>
  <c r="K156" i="146"/>
  <c r="L156" i="146" s="1"/>
  <c r="M156" i="146" s="1"/>
  <c r="G156" i="146"/>
  <c r="H156" i="146" s="1"/>
  <c r="K155" i="146"/>
  <c r="L155" i="146" s="1"/>
  <c r="M155" i="146" s="1"/>
  <c r="G155" i="146"/>
  <c r="H155" i="146" s="1"/>
  <c r="K154" i="146"/>
  <c r="L154" i="146" s="1"/>
  <c r="M154" i="146" s="1"/>
  <c r="G154" i="146"/>
  <c r="H154" i="146" s="1"/>
  <c r="K153" i="146"/>
  <c r="L153" i="146" s="1"/>
  <c r="M153" i="146" s="1"/>
  <c r="G153" i="146"/>
  <c r="H153" i="146" s="1"/>
  <c r="K152" i="146"/>
  <c r="L152" i="146" s="1"/>
  <c r="M152" i="146" s="1"/>
  <c r="G152" i="146"/>
  <c r="H152" i="146" s="1"/>
  <c r="K151" i="146"/>
  <c r="L151" i="146" s="1"/>
  <c r="M151" i="146" s="1"/>
  <c r="G151" i="146"/>
  <c r="H151" i="146" s="1"/>
  <c r="K150" i="146"/>
  <c r="L150" i="146" s="1"/>
  <c r="M150" i="146" s="1"/>
  <c r="G150" i="146"/>
  <c r="H150" i="146" s="1"/>
  <c r="K149" i="146"/>
  <c r="L149" i="146" s="1"/>
  <c r="M149" i="146" s="1"/>
  <c r="G149" i="146"/>
  <c r="H149" i="146" s="1"/>
  <c r="K148" i="146"/>
  <c r="L148" i="146" s="1"/>
  <c r="M148" i="146" s="1"/>
  <c r="G148" i="146"/>
  <c r="H148" i="146" s="1"/>
  <c r="K147" i="146"/>
  <c r="L147" i="146" s="1"/>
  <c r="M147" i="146" s="1"/>
  <c r="G147" i="146"/>
  <c r="H147" i="146" s="1"/>
  <c r="K146" i="146"/>
  <c r="L146" i="146" s="1"/>
  <c r="M146" i="146" s="1"/>
  <c r="G146" i="146"/>
  <c r="H146" i="146" s="1"/>
  <c r="K145" i="146"/>
  <c r="L145" i="146" s="1"/>
  <c r="M145" i="146" s="1"/>
  <c r="G145" i="146"/>
  <c r="H145" i="146" s="1"/>
  <c r="K144" i="146"/>
  <c r="L144" i="146" s="1"/>
  <c r="M144" i="146" s="1"/>
  <c r="G144" i="146"/>
  <c r="H144" i="146" s="1"/>
  <c r="K143" i="146"/>
  <c r="L143" i="146" s="1"/>
  <c r="M143" i="146" s="1"/>
  <c r="G143" i="146"/>
  <c r="H143" i="146" s="1"/>
  <c r="K142" i="146"/>
  <c r="L142" i="146" s="1"/>
  <c r="M142" i="146" s="1"/>
  <c r="G142" i="146"/>
  <c r="H142" i="146" s="1"/>
  <c r="K141" i="146"/>
  <c r="L141" i="146" s="1"/>
  <c r="M141" i="146" s="1"/>
  <c r="G141" i="146"/>
  <c r="H141" i="146" s="1"/>
  <c r="K140" i="146"/>
  <c r="L140" i="146" s="1"/>
  <c r="M140" i="146" s="1"/>
  <c r="G140" i="146"/>
  <c r="H140" i="146" s="1"/>
  <c r="K139" i="146"/>
  <c r="L139" i="146" s="1"/>
  <c r="M139" i="146" s="1"/>
  <c r="G139" i="146"/>
  <c r="H139" i="146" s="1"/>
  <c r="K138" i="146"/>
  <c r="L138" i="146" s="1"/>
  <c r="M138" i="146" s="1"/>
  <c r="G138" i="146"/>
  <c r="H138" i="146" s="1"/>
  <c r="K137" i="146"/>
  <c r="L137" i="146" s="1"/>
  <c r="M137" i="146" s="1"/>
  <c r="G137" i="146"/>
  <c r="H137" i="146" s="1"/>
  <c r="K136" i="146"/>
  <c r="L136" i="146" s="1"/>
  <c r="M136" i="146" s="1"/>
  <c r="O136" i="146" s="1"/>
  <c r="G136" i="146"/>
  <c r="H136" i="146" s="1"/>
  <c r="K135" i="146"/>
  <c r="L135" i="146" s="1"/>
  <c r="M135" i="146" s="1"/>
  <c r="G135" i="146"/>
  <c r="H135" i="146" s="1"/>
  <c r="K134" i="146"/>
  <c r="L134" i="146" s="1"/>
  <c r="M134" i="146" s="1"/>
  <c r="G134" i="146"/>
  <c r="H134" i="146" s="1"/>
  <c r="K133" i="146"/>
  <c r="L133" i="146" s="1"/>
  <c r="M133" i="146" s="1"/>
  <c r="G133" i="146"/>
  <c r="H133" i="146" s="1"/>
  <c r="K132" i="146"/>
  <c r="L132" i="146" s="1"/>
  <c r="M132" i="146" s="1"/>
  <c r="G132" i="146"/>
  <c r="H132" i="146" s="1"/>
  <c r="K131" i="146"/>
  <c r="L131" i="146" s="1"/>
  <c r="M131" i="146" s="1"/>
  <c r="G131" i="146"/>
  <c r="H131" i="146" s="1"/>
  <c r="K130" i="146"/>
  <c r="L130" i="146" s="1"/>
  <c r="M130" i="146" s="1"/>
  <c r="G130" i="146"/>
  <c r="H130" i="146" s="1"/>
  <c r="K129" i="146"/>
  <c r="L129" i="146" s="1"/>
  <c r="M129" i="146" s="1"/>
  <c r="G129" i="146"/>
  <c r="H129" i="146" s="1"/>
  <c r="K128" i="146"/>
  <c r="L128" i="146" s="1"/>
  <c r="M128" i="146" s="1"/>
  <c r="G128" i="146"/>
  <c r="H128" i="146" s="1"/>
  <c r="K127" i="146"/>
  <c r="L127" i="146" s="1"/>
  <c r="M127" i="146" s="1"/>
  <c r="G127" i="146"/>
  <c r="H127" i="146" s="1"/>
  <c r="K126" i="146"/>
  <c r="L126" i="146" s="1"/>
  <c r="M126" i="146" s="1"/>
  <c r="G126" i="146"/>
  <c r="H126" i="146" s="1"/>
  <c r="K125" i="146"/>
  <c r="L125" i="146" s="1"/>
  <c r="M125" i="146" s="1"/>
  <c r="G125" i="146"/>
  <c r="H125" i="146" s="1"/>
  <c r="K124" i="146"/>
  <c r="L124" i="146" s="1"/>
  <c r="M124" i="146" s="1"/>
  <c r="O124" i="146" s="1"/>
  <c r="G124" i="146"/>
  <c r="H124" i="146" s="1"/>
  <c r="K123" i="146"/>
  <c r="L123" i="146" s="1"/>
  <c r="M123" i="146" s="1"/>
  <c r="G123" i="146"/>
  <c r="H123" i="146" s="1"/>
  <c r="K122" i="146"/>
  <c r="L122" i="146" s="1"/>
  <c r="M122" i="146" s="1"/>
  <c r="G122" i="146"/>
  <c r="H122" i="146" s="1"/>
  <c r="K121" i="146"/>
  <c r="L121" i="146" s="1"/>
  <c r="M121" i="146" s="1"/>
  <c r="G121" i="146"/>
  <c r="H121" i="146" s="1"/>
  <c r="K120" i="146"/>
  <c r="L120" i="146" s="1"/>
  <c r="M120" i="146" s="1"/>
  <c r="G120" i="146"/>
  <c r="H120" i="146" s="1"/>
  <c r="K119" i="146"/>
  <c r="L119" i="146" s="1"/>
  <c r="M119" i="146" s="1"/>
  <c r="G119" i="146"/>
  <c r="H119" i="146" s="1"/>
  <c r="K118" i="146"/>
  <c r="L118" i="146" s="1"/>
  <c r="M118" i="146" s="1"/>
  <c r="G118" i="146"/>
  <c r="H118" i="146" s="1"/>
  <c r="K117" i="146"/>
  <c r="L117" i="146" s="1"/>
  <c r="M117" i="146" s="1"/>
  <c r="G117" i="146"/>
  <c r="H117" i="146" s="1"/>
  <c r="K116" i="146"/>
  <c r="L116" i="146" s="1"/>
  <c r="M116" i="146" s="1"/>
  <c r="G116" i="146"/>
  <c r="H116" i="146" s="1"/>
  <c r="K115" i="146"/>
  <c r="L115" i="146" s="1"/>
  <c r="M115" i="146" s="1"/>
  <c r="G115" i="146"/>
  <c r="H115" i="146" s="1"/>
  <c r="K114" i="146"/>
  <c r="L114" i="146" s="1"/>
  <c r="M114" i="146" s="1"/>
  <c r="G114" i="146"/>
  <c r="H114" i="146" s="1"/>
  <c r="K113" i="146"/>
  <c r="L113" i="146" s="1"/>
  <c r="M113" i="146" s="1"/>
  <c r="G113" i="146"/>
  <c r="H113" i="146" s="1"/>
  <c r="K112" i="146"/>
  <c r="L112" i="146" s="1"/>
  <c r="M112" i="146" s="1"/>
  <c r="G112" i="146"/>
  <c r="H112" i="146" s="1"/>
  <c r="K111" i="146"/>
  <c r="L111" i="146" s="1"/>
  <c r="M111" i="146" s="1"/>
  <c r="G111" i="146"/>
  <c r="H111" i="146" s="1"/>
  <c r="K110" i="146"/>
  <c r="L110" i="146" s="1"/>
  <c r="M110" i="146" s="1"/>
  <c r="G110" i="146"/>
  <c r="H110" i="146" s="1"/>
  <c r="K109" i="146"/>
  <c r="L109" i="146" s="1"/>
  <c r="M109" i="146" s="1"/>
  <c r="G109" i="146"/>
  <c r="H109" i="146" s="1"/>
  <c r="K108" i="146"/>
  <c r="L108" i="146" s="1"/>
  <c r="M108" i="146" s="1"/>
  <c r="G108" i="146"/>
  <c r="H108" i="146" s="1"/>
  <c r="K107" i="146"/>
  <c r="L107" i="146" s="1"/>
  <c r="M107" i="146" s="1"/>
  <c r="G107" i="146"/>
  <c r="H107" i="146" s="1"/>
  <c r="K106" i="146"/>
  <c r="L106" i="146" s="1"/>
  <c r="M106" i="146" s="1"/>
  <c r="G106" i="146"/>
  <c r="H106" i="146" s="1"/>
  <c r="K105" i="146"/>
  <c r="L105" i="146" s="1"/>
  <c r="M105" i="146" s="1"/>
  <c r="G105" i="146"/>
  <c r="H105" i="146" s="1"/>
  <c r="K104" i="146"/>
  <c r="L104" i="146" s="1"/>
  <c r="M104" i="146" s="1"/>
  <c r="G104" i="146"/>
  <c r="H104" i="146" s="1"/>
  <c r="K103" i="146"/>
  <c r="L103" i="146" s="1"/>
  <c r="M103" i="146" s="1"/>
  <c r="G103" i="146"/>
  <c r="H103" i="146" s="1"/>
  <c r="K102" i="146"/>
  <c r="L102" i="146" s="1"/>
  <c r="M102" i="146" s="1"/>
  <c r="G102" i="146"/>
  <c r="H102" i="146" s="1"/>
  <c r="K101" i="146"/>
  <c r="L101" i="146" s="1"/>
  <c r="M101" i="146" s="1"/>
  <c r="G101" i="146"/>
  <c r="H101" i="146" s="1"/>
  <c r="K100" i="146"/>
  <c r="L100" i="146" s="1"/>
  <c r="M100" i="146" s="1"/>
  <c r="G100" i="146"/>
  <c r="H100" i="146" s="1"/>
  <c r="K99" i="146"/>
  <c r="L99" i="146" s="1"/>
  <c r="M99" i="146" s="1"/>
  <c r="G99" i="146"/>
  <c r="H99" i="146" s="1"/>
  <c r="K98" i="146"/>
  <c r="L98" i="146" s="1"/>
  <c r="M98" i="146" s="1"/>
  <c r="G98" i="146"/>
  <c r="H98" i="146" s="1"/>
  <c r="K97" i="146"/>
  <c r="L97" i="146" s="1"/>
  <c r="M97" i="146" s="1"/>
  <c r="G97" i="146"/>
  <c r="H97" i="146" s="1"/>
  <c r="K96" i="146"/>
  <c r="L96" i="146" s="1"/>
  <c r="M96" i="146" s="1"/>
  <c r="G96" i="146"/>
  <c r="H96" i="146" s="1"/>
  <c r="K95" i="146"/>
  <c r="L95" i="146" s="1"/>
  <c r="M95" i="146" s="1"/>
  <c r="G95" i="146"/>
  <c r="H95" i="146" s="1"/>
  <c r="K94" i="146"/>
  <c r="L94" i="146" s="1"/>
  <c r="M94" i="146" s="1"/>
  <c r="G94" i="146"/>
  <c r="H94" i="146" s="1"/>
  <c r="K93" i="146"/>
  <c r="L93" i="146" s="1"/>
  <c r="M93" i="146" s="1"/>
  <c r="G93" i="146"/>
  <c r="H93" i="146" s="1"/>
  <c r="K92" i="146"/>
  <c r="L92" i="146" s="1"/>
  <c r="M92" i="146" s="1"/>
  <c r="G92" i="146"/>
  <c r="H92" i="146" s="1"/>
  <c r="K91" i="146"/>
  <c r="L91" i="146" s="1"/>
  <c r="M91" i="146" s="1"/>
  <c r="G91" i="146"/>
  <c r="H91" i="146" s="1"/>
  <c r="K90" i="146"/>
  <c r="L90" i="146" s="1"/>
  <c r="M90" i="146" s="1"/>
  <c r="G90" i="146"/>
  <c r="H90" i="146" s="1"/>
  <c r="K89" i="146"/>
  <c r="L89" i="146" s="1"/>
  <c r="M89" i="146" s="1"/>
  <c r="G89" i="146"/>
  <c r="H89" i="146" s="1"/>
  <c r="K88" i="146"/>
  <c r="L88" i="146" s="1"/>
  <c r="M88" i="146" s="1"/>
  <c r="G88" i="146"/>
  <c r="H88" i="146" s="1"/>
  <c r="K87" i="146"/>
  <c r="L87" i="146" s="1"/>
  <c r="M87" i="146" s="1"/>
  <c r="G87" i="146"/>
  <c r="H87" i="146" s="1"/>
  <c r="K86" i="146"/>
  <c r="L86" i="146" s="1"/>
  <c r="M86" i="146" s="1"/>
  <c r="G86" i="146"/>
  <c r="H86" i="146" s="1"/>
  <c r="K85" i="146"/>
  <c r="L85" i="146" s="1"/>
  <c r="M85" i="146" s="1"/>
  <c r="G85" i="146"/>
  <c r="H85" i="146" s="1"/>
  <c r="K84" i="146"/>
  <c r="L84" i="146" s="1"/>
  <c r="M84" i="146" s="1"/>
  <c r="G84" i="146"/>
  <c r="H84" i="146" s="1"/>
  <c r="K83" i="146"/>
  <c r="L83" i="146" s="1"/>
  <c r="M83" i="146" s="1"/>
  <c r="G83" i="146"/>
  <c r="H83" i="146" s="1"/>
  <c r="K82" i="146"/>
  <c r="L82" i="146" s="1"/>
  <c r="M82" i="146" s="1"/>
  <c r="G82" i="146"/>
  <c r="H82" i="146" s="1"/>
  <c r="K81" i="146"/>
  <c r="L81" i="146" s="1"/>
  <c r="M81" i="146" s="1"/>
  <c r="G81" i="146"/>
  <c r="H81" i="146" s="1"/>
  <c r="K80" i="146"/>
  <c r="L80" i="146" s="1"/>
  <c r="M80" i="146" s="1"/>
  <c r="G80" i="146"/>
  <c r="H80" i="146" s="1"/>
  <c r="K79" i="146"/>
  <c r="L79" i="146" s="1"/>
  <c r="M79" i="146" s="1"/>
  <c r="G79" i="146"/>
  <c r="H79" i="146" s="1"/>
  <c r="K78" i="146"/>
  <c r="L78" i="146" s="1"/>
  <c r="M78" i="146" s="1"/>
  <c r="G78" i="146"/>
  <c r="H78" i="146" s="1"/>
  <c r="K77" i="146"/>
  <c r="L77" i="146"/>
  <c r="M77" i="146" s="1"/>
  <c r="G77" i="146"/>
  <c r="H77" i="146" s="1"/>
  <c r="K76" i="146"/>
  <c r="L76" i="146" s="1"/>
  <c r="M76" i="146" s="1"/>
  <c r="O76" i="146" s="1"/>
  <c r="G76" i="146"/>
  <c r="H76" i="146" s="1"/>
  <c r="K75" i="146"/>
  <c r="L75" i="146" s="1"/>
  <c r="M75" i="146" s="1"/>
  <c r="G75" i="146"/>
  <c r="H75" i="146" s="1"/>
  <c r="K74" i="146"/>
  <c r="L74" i="146" s="1"/>
  <c r="M74" i="146" s="1"/>
  <c r="G74" i="146"/>
  <c r="H74" i="146" s="1"/>
  <c r="K73" i="146"/>
  <c r="L73" i="146" s="1"/>
  <c r="M73" i="146" s="1"/>
  <c r="G73" i="146"/>
  <c r="H73" i="146" s="1"/>
  <c r="K72" i="146"/>
  <c r="L72" i="146" s="1"/>
  <c r="M72" i="146" s="1"/>
  <c r="O72" i="146" s="1"/>
  <c r="G72" i="146"/>
  <c r="H72" i="146" s="1"/>
  <c r="K71" i="146"/>
  <c r="L71" i="146" s="1"/>
  <c r="M71" i="146" s="1"/>
  <c r="G71" i="146"/>
  <c r="H71" i="146" s="1"/>
  <c r="K70" i="146"/>
  <c r="L70" i="146" s="1"/>
  <c r="M70" i="146" s="1"/>
  <c r="G70" i="146"/>
  <c r="H70" i="146"/>
  <c r="K69" i="146"/>
  <c r="L69" i="146" s="1"/>
  <c r="M69" i="146" s="1"/>
  <c r="G69" i="146"/>
  <c r="H69" i="146" s="1"/>
  <c r="K68" i="146"/>
  <c r="L68" i="146" s="1"/>
  <c r="M68" i="146" s="1"/>
  <c r="G68" i="146"/>
  <c r="H68" i="146" s="1"/>
  <c r="K67" i="146"/>
  <c r="L67" i="146" s="1"/>
  <c r="M67" i="146" s="1"/>
  <c r="G67" i="146"/>
  <c r="H67" i="146" s="1"/>
  <c r="K66" i="146"/>
  <c r="L66" i="146" s="1"/>
  <c r="M66" i="146" s="1"/>
  <c r="G66" i="146"/>
  <c r="H66" i="146" s="1"/>
  <c r="K65" i="146"/>
  <c r="L65" i="146" s="1"/>
  <c r="M65" i="146" s="1"/>
  <c r="G65" i="146"/>
  <c r="H65" i="146" s="1"/>
  <c r="K64" i="146"/>
  <c r="L64" i="146" s="1"/>
  <c r="M64" i="146" s="1"/>
  <c r="G64" i="146"/>
  <c r="H64" i="146" s="1"/>
  <c r="K63" i="146"/>
  <c r="L63" i="146" s="1"/>
  <c r="M63" i="146" s="1"/>
  <c r="G63" i="146"/>
  <c r="H63" i="146" s="1"/>
  <c r="K62" i="146"/>
  <c r="L62" i="146" s="1"/>
  <c r="M62" i="146" s="1"/>
  <c r="G62" i="146"/>
  <c r="H62" i="146" s="1"/>
  <c r="K61" i="146"/>
  <c r="L61" i="146" s="1"/>
  <c r="M61" i="146" s="1"/>
  <c r="G61" i="146"/>
  <c r="H61" i="146" s="1"/>
  <c r="K60" i="146"/>
  <c r="L60" i="146" s="1"/>
  <c r="M60" i="146" s="1"/>
  <c r="G60" i="146"/>
  <c r="H60" i="146" s="1"/>
  <c r="K59" i="146"/>
  <c r="L59" i="146" s="1"/>
  <c r="M59" i="146" s="1"/>
  <c r="G59" i="146"/>
  <c r="H59" i="146" s="1"/>
  <c r="K58" i="146"/>
  <c r="L58" i="146" s="1"/>
  <c r="M58" i="146" s="1"/>
  <c r="G58" i="146"/>
  <c r="H58" i="146" s="1"/>
  <c r="K57" i="146"/>
  <c r="L57" i="146" s="1"/>
  <c r="M57" i="146" s="1"/>
  <c r="G57" i="146"/>
  <c r="H57" i="146" s="1"/>
  <c r="K56" i="146"/>
  <c r="L56" i="146" s="1"/>
  <c r="M56" i="146" s="1"/>
  <c r="G56" i="146"/>
  <c r="H56" i="146" s="1"/>
  <c r="K55" i="146"/>
  <c r="L55" i="146" s="1"/>
  <c r="M55" i="146" s="1"/>
  <c r="G55" i="146"/>
  <c r="H55" i="146" s="1"/>
  <c r="K54" i="146"/>
  <c r="L54" i="146" s="1"/>
  <c r="M54" i="146" s="1"/>
  <c r="G54" i="146"/>
  <c r="H54" i="146" s="1"/>
  <c r="K53" i="146"/>
  <c r="L53" i="146" s="1"/>
  <c r="M53" i="146" s="1"/>
  <c r="G53" i="146"/>
  <c r="H53" i="146" s="1"/>
  <c r="K52" i="146"/>
  <c r="L52" i="146" s="1"/>
  <c r="M52" i="146" s="1"/>
  <c r="G52" i="146"/>
  <c r="H52" i="146" s="1"/>
  <c r="K51" i="146"/>
  <c r="L51" i="146" s="1"/>
  <c r="M51" i="146" s="1"/>
  <c r="G51" i="146"/>
  <c r="H51" i="146" s="1"/>
  <c r="K50" i="146"/>
  <c r="L50" i="146" s="1"/>
  <c r="M50" i="146" s="1"/>
  <c r="G50" i="146"/>
  <c r="H50" i="146" s="1"/>
  <c r="K49" i="146"/>
  <c r="L49" i="146" s="1"/>
  <c r="M49" i="146" s="1"/>
  <c r="G49" i="146"/>
  <c r="H49" i="146" s="1"/>
  <c r="K48" i="146"/>
  <c r="L48" i="146" s="1"/>
  <c r="M48" i="146" s="1"/>
  <c r="G48" i="146"/>
  <c r="H48" i="146" s="1"/>
  <c r="K47" i="146"/>
  <c r="L47" i="146" s="1"/>
  <c r="M47" i="146" s="1"/>
  <c r="G47" i="146"/>
  <c r="H47" i="146" s="1"/>
  <c r="K46" i="146"/>
  <c r="L46" i="146" s="1"/>
  <c r="M46" i="146" s="1"/>
  <c r="G46" i="146"/>
  <c r="H46" i="146" s="1"/>
  <c r="K45" i="146"/>
  <c r="L45" i="146" s="1"/>
  <c r="M45" i="146" s="1"/>
  <c r="G45" i="146"/>
  <c r="H45" i="146" s="1"/>
  <c r="K44" i="146"/>
  <c r="L44" i="146" s="1"/>
  <c r="M44" i="146" s="1"/>
  <c r="G44" i="146"/>
  <c r="H44" i="146" s="1"/>
  <c r="K43" i="146"/>
  <c r="L43" i="146" s="1"/>
  <c r="M43" i="146" s="1"/>
  <c r="G43" i="146"/>
  <c r="H43" i="146" s="1"/>
  <c r="M42" i="146"/>
  <c r="K42" i="146"/>
  <c r="L42" i="146" s="1"/>
  <c r="G42" i="146"/>
  <c r="H42" i="146" s="1"/>
  <c r="K41" i="146"/>
  <c r="L41" i="146" s="1"/>
  <c r="M41" i="146" s="1"/>
  <c r="G41" i="146"/>
  <c r="H41" i="146" s="1"/>
  <c r="K40" i="146"/>
  <c r="L40" i="146"/>
  <c r="M40" i="146" s="1"/>
  <c r="G40" i="146"/>
  <c r="H40" i="146" s="1"/>
  <c r="K39" i="146"/>
  <c r="L39" i="146" s="1"/>
  <c r="M39" i="146" s="1"/>
  <c r="G39" i="146"/>
  <c r="H39" i="146" s="1"/>
  <c r="K38" i="146"/>
  <c r="L38" i="146" s="1"/>
  <c r="M38" i="146" s="1"/>
  <c r="G38" i="146"/>
  <c r="H38" i="146" s="1"/>
  <c r="K37" i="146"/>
  <c r="L37" i="146" s="1"/>
  <c r="M37" i="146" s="1"/>
  <c r="G37" i="146"/>
  <c r="H37" i="146" s="1"/>
  <c r="K36" i="146"/>
  <c r="L36" i="146" s="1"/>
  <c r="M36" i="146" s="1"/>
  <c r="G36" i="146"/>
  <c r="H36" i="146" s="1"/>
  <c r="K35" i="146"/>
  <c r="L35" i="146" s="1"/>
  <c r="M35" i="146" s="1"/>
  <c r="G35" i="146"/>
  <c r="H35" i="146" s="1"/>
  <c r="K34" i="146"/>
  <c r="L34" i="146" s="1"/>
  <c r="M34" i="146" s="1"/>
  <c r="O34" i="146" s="1"/>
  <c r="G34" i="146"/>
  <c r="H34" i="146" s="1"/>
  <c r="K33" i="146"/>
  <c r="L33" i="146" s="1"/>
  <c r="M33" i="146" s="1"/>
  <c r="G33" i="146"/>
  <c r="H33" i="146" s="1"/>
  <c r="K32" i="146"/>
  <c r="L32" i="146" s="1"/>
  <c r="M32" i="146" s="1"/>
  <c r="G32" i="146"/>
  <c r="H32" i="146" s="1"/>
  <c r="K31" i="146"/>
  <c r="L31" i="146" s="1"/>
  <c r="M31" i="146" s="1"/>
  <c r="G31" i="146"/>
  <c r="H31" i="146" s="1"/>
  <c r="K30" i="146"/>
  <c r="L30" i="146" s="1"/>
  <c r="M30" i="146" s="1"/>
  <c r="G30" i="146"/>
  <c r="H30" i="146" s="1"/>
  <c r="K29" i="146"/>
  <c r="L29" i="146" s="1"/>
  <c r="M29" i="146" s="1"/>
  <c r="G29" i="146"/>
  <c r="H29" i="146" s="1"/>
  <c r="K28" i="146"/>
  <c r="L28" i="146" s="1"/>
  <c r="M28" i="146" s="1"/>
  <c r="G28" i="146"/>
  <c r="H28" i="146" s="1"/>
  <c r="K27" i="146"/>
  <c r="L27" i="146" s="1"/>
  <c r="M27" i="146" s="1"/>
  <c r="G27" i="146"/>
  <c r="H27" i="146" s="1"/>
  <c r="K26" i="146"/>
  <c r="L26" i="146" s="1"/>
  <c r="M26" i="146" s="1"/>
  <c r="G26" i="146"/>
  <c r="H26" i="146" s="1"/>
  <c r="K25" i="146"/>
  <c r="L25" i="146" s="1"/>
  <c r="M25" i="146" s="1"/>
  <c r="G25" i="146"/>
  <c r="H25" i="146" s="1"/>
  <c r="K24" i="146"/>
  <c r="L24" i="146" s="1"/>
  <c r="M24" i="146" s="1"/>
  <c r="G24" i="146"/>
  <c r="H24" i="146" s="1"/>
  <c r="K23" i="146"/>
  <c r="L23" i="146" s="1"/>
  <c r="M23" i="146" s="1"/>
  <c r="G23" i="146"/>
  <c r="H23" i="146" s="1"/>
  <c r="K22" i="146"/>
  <c r="L22" i="146" s="1"/>
  <c r="M22" i="146" s="1"/>
  <c r="G22" i="146"/>
  <c r="H22" i="146" s="1"/>
  <c r="K21" i="146"/>
  <c r="L21" i="146" s="1"/>
  <c r="M21" i="146" s="1"/>
  <c r="G21" i="146"/>
  <c r="H21" i="146" s="1"/>
  <c r="K20" i="146"/>
  <c r="L20" i="146" s="1"/>
  <c r="M20" i="146" s="1"/>
  <c r="G20" i="146"/>
  <c r="H20" i="146" s="1"/>
  <c r="K19" i="146"/>
  <c r="L19" i="146" s="1"/>
  <c r="M19" i="146" s="1"/>
  <c r="G19" i="146"/>
  <c r="H19" i="146" s="1"/>
  <c r="K18" i="146"/>
  <c r="L18" i="146" s="1"/>
  <c r="M18" i="146" s="1"/>
  <c r="G18" i="146"/>
  <c r="H18" i="146" s="1"/>
  <c r="K17" i="146"/>
  <c r="L17" i="146" s="1"/>
  <c r="M17" i="146" s="1"/>
  <c r="G17" i="146"/>
  <c r="H17" i="146" s="1"/>
  <c r="K16" i="146"/>
  <c r="L16" i="146" s="1"/>
  <c r="M16" i="146" s="1"/>
  <c r="G16" i="146"/>
  <c r="H16" i="146" s="1"/>
  <c r="B16" i="146"/>
  <c r="K15" i="146"/>
  <c r="L15" i="146" s="1"/>
  <c r="M15" i="146" s="1"/>
  <c r="G15" i="146"/>
  <c r="H15" i="146" s="1"/>
  <c r="I20" i="146" s="1"/>
  <c r="C15" i="146"/>
  <c r="N500" i="145"/>
  <c r="O500" i="145" s="1"/>
  <c r="N14" i="145"/>
  <c r="O14" i="145" s="1"/>
  <c r="P14" i="145" s="1"/>
  <c r="N13" i="145"/>
  <c r="O13" i="145" s="1"/>
  <c r="P13" i="145" s="1"/>
  <c r="N12" i="145"/>
  <c r="O12" i="145" s="1"/>
  <c r="P12" i="145" s="1"/>
  <c r="N11" i="145"/>
  <c r="N10" i="145"/>
  <c r="O10" i="145" s="1"/>
  <c r="P10" i="145" s="1"/>
  <c r="N4450" i="144"/>
  <c r="O4450" i="144"/>
  <c r="N4449" i="144"/>
  <c r="O4449" i="144" s="1"/>
  <c r="N4448" i="144"/>
  <c r="O4448" i="144"/>
  <c r="N4442" i="144"/>
  <c r="O4442" i="144" s="1"/>
  <c r="N4441" i="144"/>
  <c r="O4441" i="144"/>
  <c r="N4440" i="144"/>
  <c r="O4440" i="144" s="1"/>
  <c r="N4439" i="144"/>
  <c r="O4439" i="144"/>
  <c r="N4253" i="144"/>
  <c r="O4253" i="144" s="1"/>
  <c r="N4252" i="144"/>
  <c r="O4252" i="144"/>
  <c r="N4251" i="144"/>
  <c r="O4251" i="144" s="1"/>
  <c r="N4250" i="144"/>
  <c r="O4250" i="144"/>
  <c r="N4249" i="144"/>
  <c r="O4249" i="144" s="1"/>
  <c r="N4248" i="144"/>
  <c r="O4248" i="144"/>
  <c r="N4247" i="144"/>
  <c r="O4247" i="144" s="1"/>
  <c r="N4246" i="144"/>
  <c r="O4246" i="144"/>
  <c r="N4245" i="144"/>
  <c r="O4245" i="144" s="1"/>
  <c r="N4244" i="144"/>
  <c r="O4244" i="144"/>
  <c r="N4243" i="144"/>
  <c r="O4243" i="144" s="1"/>
  <c r="N4242" i="144"/>
  <c r="O4242" i="144"/>
  <c r="N4241" i="144"/>
  <c r="O4241" i="144" s="1"/>
  <c r="N4240" i="144"/>
  <c r="O4240" i="144"/>
  <c r="N4239" i="144"/>
  <c r="O4239" i="144" s="1"/>
  <c r="N4238" i="144"/>
  <c r="O4238" i="144"/>
  <c r="N4237" i="144"/>
  <c r="O4237" i="144" s="1"/>
  <c r="N4236" i="144"/>
  <c r="O4236" i="144"/>
  <c r="N4235" i="144"/>
  <c r="O4235" i="144" s="1"/>
  <c r="N4234" i="144"/>
  <c r="O4234" i="144"/>
  <c r="N4233" i="144"/>
  <c r="O4233" i="144" s="1"/>
  <c r="N4232" i="144"/>
  <c r="O4232" i="144"/>
  <c r="N4231" i="144"/>
  <c r="O4231" i="144" s="1"/>
  <c r="N4230" i="144"/>
  <c r="O4230" i="144"/>
  <c r="N4229" i="144"/>
  <c r="O4229" i="144" s="1"/>
  <c r="N4228" i="144"/>
  <c r="O4228" i="144"/>
  <c r="N4227" i="144"/>
  <c r="O4227" i="144" s="1"/>
  <c r="N4226" i="144"/>
  <c r="O4226" i="144"/>
  <c r="N4225" i="144"/>
  <c r="O4225" i="144" s="1"/>
  <c r="N4224" i="144"/>
  <c r="O4224" i="144"/>
  <c r="N4223" i="144"/>
  <c r="O4223" i="144" s="1"/>
  <c r="N3836" i="144"/>
  <c r="O3836" i="144"/>
  <c r="N3835" i="144"/>
  <c r="O3835" i="144" s="1"/>
  <c r="N3834" i="144"/>
  <c r="O3834" i="144"/>
  <c r="N3833" i="144"/>
  <c r="O3833" i="144" s="1"/>
  <c r="N3832" i="144"/>
  <c r="O3832" i="144"/>
  <c r="N3831" i="144"/>
  <c r="O3831" i="144" s="1"/>
  <c r="N3830" i="144"/>
  <c r="O3830" i="144"/>
  <c r="N3829" i="144"/>
  <c r="O3829" i="144" s="1"/>
  <c r="N3828" i="144"/>
  <c r="O3828" i="144"/>
  <c r="N3827" i="144"/>
  <c r="O3827" i="144" s="1"/>
  <c r="N3826" i="144"/>
  <c r="O3826" i="144"/>
  <c r="N3825" i="144"/>
  <c r="O3825" i="144" s="1"/>
  <c r="N3824" i="144"/>
  <c r="O3824" i="144"/>
  <c r="N3823" i="144"/>
  <c r="O3823" i="144" s="1"/>
  <c r="N3822" i="144"/>
  <c r="O3822" i="144"/>
  <c r="N3821" i="144"/>
  <c r="O3821" i="144" s="1"/>
  <c r="N3820" i="144"/>
  <c r="O3820" i="144"/>
  <c r="N3819" i="144"/>
  <c r="O3819" i="144" s="1"/>
  <c r="N3818" i="144"/>
  <c r="O3818" i="144"/>
  <c r="N3817" i="144"/>
  <c r="O3817" i="144" s="1"/>
  <c r="N3816" i="144"/>
  <c r="O3816" i="144"/>
  <c r="N3815" i="144"/>
  <c r="O3815" i="144" s="1"/>
  <c r="N3814" i="144"/>
  <c r="O3814" i="144"/>
  <c r="N3813" i="144"/>
  <c r="O3813" i="144" s="1"/>
  <c r="N3812" i="144"/>
  <c r="O3812" i="144"/>
  <c r="N3811" i="144"/>
  <c r="O3811" i="144" s="1"/>
  <c r="N3726" i="144"/>
  <c r="O3726" i="144"/>
  <c r="N3725" i="144"/>
  <c r="O3725" i="144" s="1"/>
  <c r="N3724" i="144"/>
  <c r="O3724" i="144"/>
  <c r="N3723" i="144"/>
  <c r="O3723" i="144" s="1"/>
  <c r="N3722" i="144"/>
  <c r="O3722" i="144"/>
  <c r="N3629" i="144"/>
  <c r="O3629" i="144" s="1"/>
  <c r="N3628" i="144"/>
  <c r="O3628" i="144"/>
  <c r="N3627" i="144"/>
  <c r="O3627" i="144" s="1"/>
  <c r="N3626" i="144"/>
  <c r="O3626" i="144"/>
  <c r="N3625" i="144"/>
  <c r="O3625" i="144" s="1"/>
  <c r="N3624" i="144"/>
  <c r="O3624" i="144"/>
  <c r="N3623" i="144"/>
  <c r="O3623" i="144" s="1"/>
  <c r="N3622" i="144"/>
  <c r="O3622" i="144"/>
  <c r="N3621" i="144"/>
  <c r="O3621" i="144" s="1"/>
  <c r="N3620" i="144"/>
  <c r="O3620" i="144"/>
  <c r="N3619" i="144"/>
  <c r="O3619" i="144" s="1"/>
  <c r="N3618" i="144"/>
  <c r="O3618" i="144"/>
  <c r="N3617" i="144"/>
  <c r="O3617" i="144" s="1"/>
  <c r="N3616" i="144"/>
  <c r="O3616" i="144" s="1"/>
  <c r="N3615" i="144"/>
  <c r="O3615" i="144" s="1"/>
  <c r="N3614" i="144"/>
  <c r="O3614" i="144"/>
  <c r="N3613" i="144"/>
  <c r="O3613" i="144" s="1"/>
  <c r="N3612" i="144"/>
  <c r="O3612" i="144"/>
  <c r="N3611" i="144"/>
  <c r="O3611" i="144" s="1"/>
  <c r="N3610" i="144"/>
  <c r="O3610" i="144"/>
  <c r="N3609" i="144"/>
  <c r="O3609" i="144" s="1"/>
  <c r="N3608" i="144"/>
  <c r="O3608" i="144" s="1"/>
  <c r="N3607" i="144"/>
  <c r="O3607" i="144" s="1"/>
  <c r="N3606" i="144"/>
  <c r="O3606" i="144" s="1"/>
  <c r="N3605" i="144"/>
  <c r="O3605" i="144" s="1"/>
  <c r="N3604" i="144"/>
  <c r="O3604" i="144"/>
  <c r="N3603" i="144"/>
  <c r="O3603" i="144" s="1"/>
  <c r="N3602" i="144"/>
  <c r="O3602" i="144"/>
  <c r="N3601" i="144"/>
  <c r="O3601" i="144" s="1"/>
  <c r="N3600" i="144"/>
  <c r="O3600" i="144" s="1"/>
  <c r="N3599" i="144"/>
  <c r="O3599" i="144" s="1"/>
  <c r="N3598" i="144"/>
  <c r="O3598" i="144" s="1"/>
  <c r="N3597" i="144"/>
  <c r="O3597" i="144" s="1"/>
  <c r="N3596" i="144"/>
  <c r="O3596" i="144"/>
  <c r="N3595" i="144"/>
  <c r="O3595" i="144" s="1"/>
  <c r="N3594" i="144"/>
  <c r="O3594" i="144"/>
  <c r="N3593" i="144"/>
  <c r="O3593" i="144" s="1"/>
  <c r="N3592" i="144"/>
  <c r="O3592" i="144" s="1"/>
  <c r="N3591" i="144"/>
  <c r="O3591" i="144" s="1"/>
  <c r="N3590" i="144"/>
  <c r="O3590" i="144" s="1"/>
  <c r="N3589" i="144"/>
  <c r="O3589" i="144" s="1"/>
  <c r="N3588" i="144"/>
  <c r="O3588" i="144"/>
  <c r="N3587" i="144"/>
  <c r="O3587" i="144" s="1"/>
  <c r="N3586" i="144"/>
  <c r="O3586" i="144"/>
  <c r="N3585" i="144"/>
  <c r="O3585" i="144" s="1"/>
  <c r="N3584" i="144"/>
  <c r="O3584" i="144" s="1"/>
  <c r="N3583" i="144"/>
  <c r="O3583" i="144" s="1"/>
  <c r="N3582" i="144"/>
  <c r="O3582" i="144" s="1"/>
  <c r="N3581" i="144"/>
  <c r="O3581" i="144" s="1"/>
  <c r="N3580" i="144"/>
  <c r="O3580" i="144"/>
  <c r="N3579" i="144"/>
  <c r="O3579" i="144" s="1"/>
  <c r="N3578" i="144"/>
  <c r="O3578" i="144"/>
  <c r="N3577" i="144"/>
  <c r="O3577" i="144" s="1"/>
  <c r="N3576" i="144"/>
  <c r="O3576" i="144" s="1"/>
  <c r="N3575" i="144"/>
  <c r="O3575" i="144" s="1"/>
  <c r="N3574" i="144"/>
  <c r="O3574" i="144" s="1"/>
  <c r="N3573" i="144"/>
  <c r="O3573" i="144" s="1"/>
  <c r="N3572" i="144"/>
  <c r="O3572" i="144"/>
  <c r="N3571" i="144"/>
  <c r="O3571" i="144" s="1"/>
  <c r="N3570" i="144"/>
  <c r="O3570" i="144"/>
  <c r="N3569" i="144"/>
  <c r="O3569" i="144" s="1"/>
  <c r="N3568" i="144"/>
  <c r="O3568" i="144" s="1"/>
  <c r="N3567" i="144"/>
  <c r="O3567" i="144" s="1"/>
  <c r="N3566" i="144"/>
  <c r="O3566" i="144" s="1"/>
  <c r="N3565" i="144"/>
  <c r="O3565" i="144" s="1"/>
  <c r="N3564" i="144"/>
  <c r="O3564" i="144"/>
  <c r="N3563" i="144"/>
  <c r="O3563" i="144" s="1"/>
  <c r="N3562" i="144"/>
  <c r="O3562" i="144"/>
  <c r="N3561" i="144"/>
  <c r="O3561" i="144" s="1"/>
  <c r="N3560" i="144"/>
  <c r="O3560" i="144" s="1"/>
  <c r="N3559" i="144"/>
  <c r="O3559" i="144" s="1"/>
  <c r="N3558" i="144"/>
  <c r="O3558" i="144" s="1"/>
  <c r="N3557" i="144"/>
  <c r="O3557" i="144" s="1"/>
  <c r="N3556" i="144"/>
  <c r="O3556" i="144"/>
  <c r="N3555" i="144"/>
  <c r="O3555" i="144" s="1"/>
  <c r="N3554" i="144"/>
  <c r="O3554" i="144"/>
  <c r="N3553" i="144"/>
  <c r="O3553" i="144" s="1"/>
  <c r="N3552" i="144"/>
  <c r="O3552" i="144" s="1"/>
  <c r="N3551" i="144"/>
  <c r="O3551" i="144" s="1"/>
  <c r="N3550" i="144"/>
  <c r="O3550" i="144" s="1"/>
  <c r="N3549" i="144"/>
  <c r="O3549" i="144" s="1"/>
  <c r="N3548" i="144"/>
  <c r="O3548" i="144"/>
  <c r="N3547" i="144"/>
  <c r="O3547" i="144" s="1"/>
  <c r="N3546" i="144"/>
  <c r="O3546" i="144"/>
  <c r="N3545" i="144"/>
  <c r="O3545" i="144" s="1"/>
  <c r="N3544" i="144"/>
  <c r="O3544" i="144" s="1"/>
  <c r="N3543" i="144"/>
  <c r="O3543" i="144" s="1"/>
  <c r="N3542" i="144"/>
  <c r="O3542" i="144" s="1"/>
  <c r="N3541" i="144"/>
  <c r="O3541" i="144" s="1"/>
  <c r="N3540" i="144"/>
  <c r="O3540" i="144"/>
  <c r="N3539" i="144"/>
  <c r="O3539" i="144" s="1"/>
  <c r="N3538" i="144"/>
  <c r="O3538" i="144"/>
  <c r="N3537" i="144"/>
  <c r="O3537" i="144" s="1"/>
  <c r="N3536" i="144"/>
  <c r="O3536" i="144" s="1"/>
  <c r="N3535" i="144"/>
  <c r="O3535" i="144" s="1"/>
  <c r="N3534" i="144"/>
  <c r="O3534" i="144" s="1"/>
  <c r="N3533" i="144"/>
  <c r="O3533" i="144" s="1"/>
  <c r="N3532" i="144"/>
  <c r="O3532" i="144"/>
  <c r="N3531" i="144"/>
  <c r="O3531" i="144" s="1"/>
  <c r="N3530" i="144"/>
  <c r="O3530" i="144"/>
  <c r="N3529" i="144"/>
  <c r="O3529" i="144" s="1"/>
  <c r="N3528" i="144"/>
  <c r="O3528" i="144" s="1"/>
  <c r="N3527" i="144"/>
  <c r="O3527" i="144" s="1"/>
  <c r="N3526" i="144"/>
  <c r="O3526" i="144" s="1"/>
  <c r="N3525" i="144"/>
  <c r="O3525" i="144" s="1"/>
  <c r="N3524" i="144"/>
  <c r="O3524" i="144"/>
  <c r="N3523" i="144"/>
  <c r="O3523" i="144" s="1"/>
  <c r="N3522" i="144"/>
  <c r="O3522" i="144"/>
  <c r="N3521" i="144"/>
  <c r="O3521" i="144" s="1"/>
  <c r="N3520" i="144"/>
  <c r="O3520" i="144" s="1"/>
  <c r="N3519" i="144"/>
  <c r="O3519" i="144" s="1"/>
  <c r="N3518" i="144"/>
  <c r="O3518" i="144" s="1"/>
  <c r="N3517" i="144"/>
  <c r="O3517" i="144" s="1"/>
  <c r="N3516" i="144"/>
  <c r="O3516" i="144"/>
  <c r="N3515" i="144"/>
  <c r="O3515" i="144" s="1"/>
  <c r="N3514" i="144"/>
  <c r="O3514" i="144"/>
  <c r="N3513" i="144"/>
  <c r="O3513" i="144" s="1"/>
  <c r="N3512" i="144"/>
  <c r="O3512" i="144" s="1"/>
  <c r="N3511" i="144"/>
  <c r="O3511" i="144" s="1"/>
  <c r="N3510" i="144"/>
  <c r="O3510" i="144" s="1"/>
  <c r="N3509" i="144"/>
  <c r="O3509" i="144" s="1"/>
  <c r="N3508" i="144"/>
  <c r="O3508" i="144"/>
  <c r="N3507" i="144"/>
  <c r="O3507" i="144" s="1"/>
  <c r="N3506" i="144"/>
  <c r="O3506" i="144"/>
  <c r="N3505" i="144"/>
  <c r="O3505" i="144" s="1"/>
  <c r="N3504" i="144"/>
  <c r="O3504" i="144" s="1"/>
  <c r="N3503" i="144"/>
  <c r="O3503" i="144" s="1"/>
  <c r="N3502" i="144"/>
  <c r="O3502" i="144" s="1"/>
  <c r="N3501" i="144"/>
  <c r="O3501" i="144" s="1"/>
  <c r="N3500" i="144"/>
  <c r="O3500" i="144"/>
  <c r="N3499" i="144"/>
  <c r="O3499" i="144" s="1"/>
  <c r="N3498" i="144"/>
  <c r="O3498" i="144"/>
  <c r="N3497" i="144"/>
  <c r="O3497" i="144" s="1"/>
  <c r="N3496" i="144"/>
  <c r="O3496" i="144" s="1"/>
  <c r="N3495" i="144"/>
  <c r="O3495" i="144" s="1"/>
  <c r="N3494" i="144"/>
  <c r="O3494" i="144" s="1"/>
  <c r="N3493" i="144"/>
  <c r="O3493" i="144" s="1"/>
  <c r="N3492" i="144"/>
  <c r="O3492" i="144"/>
  <c r="N3491" i="144"/>
  <c r="O3491" i="144" s="1"/>
  <c r="N3490" i="144"/>
  <c r="O3490" i="144"/>
  <c r="N3489" i="144"/>
  <c r="O3489" i="144" s="1"/>
  <c r="N3488" i="144"/>
  <c r="O3488" i="144" s="1"/>
  <c r="N3487" i="144"/>
  <c r="O3487" i="144" s="1"/>
  <c r="N3486" i="144"/>
  <c r="O3486" i="144" s="1"/>
  <c r="N3485" i="144"/>
  <c r="O3485" i="144" s="1"/>
  <c r="N3484" i="144"/>
  <c r="O3484" i="144"/>
  <c r="N3483" i="144"/>
  <c r="O3483" i="144" s="1"/>
  <c r="N3482" i="144"/>
  <c r="O3482" i="144"/>
  <c r="N3481" i="144"/>
  <c r="O3481" i="144" s="1"/>
  <c r="N3480" i="144"/>
  <c r="O3480" i="144"/>
  <c r="N3479" i="144"/>
  <c r="O3479" i="144" s="1"/>
  <c r="N3478" i="144"/>
  <c r="O3478" i="144" s="1"/>
  <c r="N3477" i="144"/>
  <c r="O3477" i="144"/>
  <c r="N3476" i="144"/>
  <c r="O3476" i="144" s="1"/>
  <c r="N3475" i="144"/>
  <c r="O3475" i="144"/>
  <c r="N3474" i="144"/>
  <c r="O3474" i="144" s="1"/>
  <c r="N3473" i="144"/>
  <c r="O3473" i="144"/>
  <c r="N3472" i="144"/>
  <c r="O3472" i="144" s="1"/>
  <c r="N3471" i="144"/>
  <c r="O3471" i="144"/>
  <c r="N3470" i="144"/>
  <c r="O3470" i="144" s="1"/>
  <c r="N3469" i="144"/>
  <c r="O3469" i="144"/>
  <c r="N3468" i="144"/>
  <c r="O3468" i="144" s="1"/>
  <c r="N3467" i="144"/>
  <c r="O3467" i="144"/>
  <c r="N3466" i="144"/>
  <c r="O3466" i="144" s="1"/>
  <c r="N3465" i="144"/>
  <c r="O3465" i="144"/>
  <c r="N3464" i="144"/>
  <c r="O3464" i="144" s="1"/>
  <c r="N3463" i="144"/>
  <c r="O3463" i="144"/>
  <c r="N3462" i="144"/>
  <c r="O3462" i="144" s="1"/>
  <c r="N3461" i="144"/>
  <c r="O3461" i="144"/>
  <c r="N3460" i="144"/>
  <c r="O3460" i="144" s="1"/>
  <c r="N3459" i="144"/>
  <c r="O3459" i="144"/>
  <c r="N3458" i="144"/>
  <c r="O3458" i="144" s="1"/>
  <c r="N3457" i="144"/>
  <c r="O3457" i="144"/>
  <c r="N3456" i="144"/>
  <c r="O3456" i="144" s="1"/>
  <c r="N3455" i="144"/>
  <c r="O3455" i="144"/>
  <c r="N3454" i="144"/>
  <c r="O3454" i="144" s="1"/>
  <c r="N3453" i="144"/>
  <c r="O3453" i="144"/>
  <c r="N3452" i="144"/>
  <c r="O3452" i="144" s="1"/>
  <c r="N3451" i="144"/>
  <c r="O3451" i="144"/>
  <c r="N3450" i="144"/>
  <c r="O3450" i="144" s="1"/>
  <c r="N3449" i="144"/>
  <c r="O3449" i="144"/>
  <c r="N3448" i="144"/>
  <c r="O3448" i="144" s="1"/>
  <c r="N3447" i="144"/>
  <c r="O3447" i="144"/>
  <c r="N3446" i="144"/>
  <c r="O3446" i="144" s="1"/>
  <c r="N3445" i="144"/>
  <c r="O3445" i="144"/>
  <c r="N3444" i="144"/>
  <c r="O3444" i="144" s="1"/>
  <c r="N3443" i="144"/>
  <c r="O3443" i="144"/>
  <c r="N3442" i="144"/>
  <c r="O3442" i="144" s="1"/>
  <c r="N3441" i="144"/>
  <c r="O3441" i="144"/>
  <c r="N3440" i="144"/>
  <c r="O3440" i="144" s="1"/>
  <c r="N3439" i="144"/>
  <c r="O3439" i="144"/>
  <c r="N3438" i="144"/>
  <c r="O3438" i="144" s="1"/>
  <c r="N3437" i="144"/>
  <c r="O3437" i="144"/>
  <c r="N3436" i="144"/>
  <c r="O3436" i="144" s="1"/>
  <c r="N3435" i="144"/>
  <c r="O3435" i="144"/>
  <c r="N3434" i="144"/>
  <c r="O3434" i="144" s="1"/>
  <c r="N3433" i="144"/>
  <c r="O3433" i="144"/>
  <c r="N3432" i="144"/>
  <c r="O3432" i="144" s="1"/>
  <c r="N3431" i="144"/>
  <c r="O3431" i="144"/>
  <c r="N3430" i="144"/>
  <c r="O3430" i="144" s="1"/>
  <c r="N3429" i="144"/>
  <c r="O3429" i="144"/>
  <c r="N3428" i="144"/>
  <c r="O3428" i="144" s="1"/>
  <c r="N3427" i="144"/>
  <c r="O3427" i="144"/>
  <c r="N3426" i="144"/>
  <c r="O3426" i="144" s="1"/>
  <c r="N3425" i="144"/>
  <c r="O3425" i="144"/>
  <c r="N3424" i="144"/>
  <c r="O3424" i="144" s="1"/>
  <c r="N3423" i="144"/>
  <c r="O3423" i="144"/>
  <c r="N3422" i="144"/>
  <c r="O3422" i="144" s="1"/>
  <c r="N3421" i="144"/>
  <c r="O3421" i="144"/>
  <c r="N3420" i="144"/>
  <c r="O3420" i="144" s="1"/>
  <c r="N3419" i="144"/>
  <c r="O3419" i="144"/>
  <c r="N3418" i="144"/>
  <c r="O3418" i="144" s="1"/>
  <c r="N3417" i="144"/>
  <c r="O3417" i="144"/>
  <c r="N3416" i="144"/>
  <c r="O3416" i="144" s="1"/>
  <c r="N3415" i="144"/>
  <c r="O3415" i="144"/>
  <c r="N3414" i="144"/>
  <c r="O3414" i="144" s="1"/>
  <c r="N3413" i="144"/>
  <c r="O3413" i="144"/>
  <c r="N3412" i="144"/>
  <c r="O3412" i="144" s="1"/>
  <c r="N3411" i="144"/>
  <c r="O3411" i="144"/>
  <c r="N3410" i="144"/>
  <c r="O3410" i="144" s="1"/>
  <c r="N3409" i="144"/>
  <c r="O3409" i="144"/>
  <c r="N3408" i="144"/>
  <c r="O3408" i="144" s="1"/>
  <c r="N3407" i="144"/>
  <c r="O3407" i="144"/>
  <c r="N3406" i="144"/>
  <c r="O3406" i="144" s="1"/>
  <c r="N3405" i="144"/>
  <c r="O3405" i="144"/>
  <c r="N3404" i="144"/>
  <c r="O3404" i="144" s="1"/>
  <c r="N3403" i="144"/>
  <c r="O3403" i="144"/>
  <c r="N3402" i="144"/>
  <c r="O3402" i="144" s="1"/>
  <c r="N3401" i="144"/>
  <c r="O3401" i="144"/>
  <c r="N3400" i="144"/>
  <c r="O3400" i="144" s="1"/>
  <c r="N3399" i="144"/>
  <c r="O3399" i="144"/>
  <c r="N3398" i="144"/>
  <c r="O3398" i="144" s="1"/>
  <c r="N3397" i="144"/>
  <c r="O3397" i="144"/>
  <c r="N3396" i="144"/>
  <c r="O3396" i="144" s="1"/>
  <c r="N3395" i="144"/>
  <c r="O3395" i="144"/>
  <c r="N3394" i="144"/>
  <c r="O3394" i="144" s="1"/>
  <c r="N3393" i="144"/>
  <c r="O3393" i="144"/>
  <c r="N3392" i="144"/>
  <c r="O3392" i="144" s="1"/>
  <c r="N3391" i="144"/>
  <c r="O3391" i="144"/>
  <c r="N3390" i="144"/>
  <c r="O3390" i="144" s="1"/>
  <c r="N3389" i="144"/>
  <c r="O3389" i="144"/>
  <c r="N3388" i="144"/>
  <c r="O3388" i="144" s="1"/>
  <c r="N3387" i="144"/>
  <c r="O3387" i="144"/>
  <c r="N3386" i="144"/>
  <c r="O3386" i="144" s="1"/>
  <c r="N3385" i="144"/>
  <c r="O3385" i="144"/>
  <c r="N3384" i="144"/>
  <c r="O3384" i="144" s="1"/>
  <c r="N3383" i="144"/>
  <c r="O3383" i="144"/>
  <c r="N3382" i="144"/>
  <c r="O3382" i="144" s="1"/>
  <c r="N3381" i="144"/>
  <c r="O3381" i="144"/>
  <c r="N3380" i="144"/>
  <c r="O3380" i="144" s="1"/>
  <c r="N3379" i="144"/>
  <c r="O3379" i="144"/>
  <c r="N3378" i="144"/>
  <c r="O3378" i="144" s="1"/>
  <c r="N3377" i="144"/>
  <c r="O3377" i="144"/>
  <c r="N3376" i="144"/>
  <c r="O3376" i="144" s="1"/>
  <c r="N3375" i="144"/>
  <c r="O3375" i="144"/>
  <c r="N3374" i="144"/>
  <c r="O3374" i="144" s="1"/>
  <c r="N3373" i="144"/>
  <c r="O3373" i="144"/>
  <c r="N3372" i="144"/>
  <c r="O3372" i="144" s="1"/>
  <c r="N3371" i="144"/>
  <c r="O3371" i="144"/>
  <c r="N3370" i="144"/>
  <c r="O3370" i="144" s="1"/>
  <c r="N3369" i="144"/>
  <c r="O3369" i="144"/>
  <c r="N3368" i="144"/>
  <c r="O3368" i="144" s="1"/>
  <c r="N3367" i="144"/>
  <c r="O3367" i="144"/>
  <c r="N3366" i="144"/>
  <c r="O3366" i="144" s="1"/>
  <c r="N3365" i="144"/>
  <c r="O3365" i="144"/>
  <c r="N3364" i="144"/>
  <c r="O3364" i="144" s="1"/>
  <c r="N3363" i="144"/>
  <c r="O3363" i="144"/>
  <c r="N3362" i="144"/>
  <c r="O3362" i="144" s="1"/>
  <c r="N3361" i="144"/>
  <c r="O3361" i="144"/>
  <c r="N3360" i="144"/>
  <c r="O3360" i="144" s="1"/>
  <c r="N3359" i="144"/>
  <c r="O3359" i="144"/>
  <c r="N3358" i="144"/>
  <c r="O3358" i="144" s="1"/>
  <c r="N3357" i="144"/>
  <c r="O3357" i="144"/>
  <c r="N3356" i="144"/>
  <c r="O3356" i="144" s="1"/>
  <c r="N3355" i="144"/>
  <c r="O3355" i="144"/>
  <c r="N3354" i="144"/>
  <c r="O3354" i="144" s="1"/>
  <c r="N3353" i="144"/>
  <c r="O3353" i="144"/>
  <c r="N3352" i="144"/>
  <c r="O3352" i="144" s="1"/>
  <c r="N3351" i="144"/>
  <c r="O3351" i="144"/>
  <c r="N3350" i="144"/>
  <c r="O3350" i="144" s="1"/>
  <c r="N3349" i="144"/>
  <c r="O3349" i="144"/>
  <c r="N3348" i="144"/>
  <c r="O3348" i="144" s="1"/>
  <c r="N3347" i="144"/>
  <c r="O3347" i="144"/>
  <c r="N3346" i="144"/>
  <c r="O3346" i="144" s="1"/>
  <c r="N3345" i="144"/>
  <c r="O3345" i="144"/>
  <c r="N3344" i="144"/>
  <c r="O3344" i="144" s="1"/>
  <c r="N3343" i="144"/>
  <c r="O3343" i="144"/>
  <c r="N3342" i="144"/>
  <c r="O3342" i="144" s="1"/>
  <c r="N3341" i="144"/>
  <c r="O3341" i="144"/>
  <c r="N3340" i="144"/>
  <c r="O3340" i="144" s="1"/>
  <c r="N3339" i="144"/>
  <c r="O3339" i="144"/>
  <c r="N3338" i="144"/>
  <c r="O3338" i="144" s="1"/>
  <c r="N3337" i="144"/>
  <c r="O3337" i="144"/>
  <c r="N3336" i="144"/>
  <c r="O3336" i="144" s="1"/>
  <c r="N3335" i="144"/>
  <c r="O3335" i="144"/>
  <c r="N3334" i="144"/>
  <c r="O3334" i="144" s="1"/>
  <c r="N3333" i="144"/>
  <c r="O3333" i="144"/>
  <c r="N3332" i="144"/>
  <c r="O3332" i="144" s="1"/>
  <c r="N3331" i="144"/>
  <c r="O3331" i="144"/>
  <c r="N3330" i="144"/>
  <c r="O3330" i="144" s="1"/>
  <c r="N3329" i="144"/>
  <c r="O3329" i="144"/>
  <c r="N3328" i="144"/>
  <c r="O3328" i="144" s="1"/>
  <c r="N3327" i="144"/>
  <c r="O3327" i="144"/>
  <c r="N3326" i="144"/>
  <c r="O3326" i="144" s="1"/>
  <c r="N3325" i="144"/>
  <c r="O3325" i="144"/>
  <c r="N3324" i="144"/>
  <c r="O3324" i="144" s="1"/>
  <c r="N3323" i="144"/>
  <c r="O3323" i="144"/>
  <c r="N3322" i="144"/>
  <c r="O3322" i="144" s="1"/>
  <c r="N3321" i="144"/>
  <c r="O3321" i="144"/>
  <c r="N3320" i="144"/>
  <c r="O3320" i="144" s="1"/>
  <c r="N3319" i="144"/>
  <c r="O3319" i="144"/>
  <c r="N3318" i="144"/>
  <c r="O3318" i="144" s="1"/>
  <c r="N3317" i="144"/>
  <c r="O3317" i="144"/>
  <c r="N3316" i="144"/>
  <c r="O3316" i="144" s="1"/>
  <c r="N3315" i="144"/>
  <c r="O3315" i="144"/>
  <c r="N3314" i="144"/>
  <c r="O3314" i="144" s="1"/>
  <c r="N3313" i="144"/>
  <c r="O3313" i="144"/>
  <c r="N3312" i="144"/>
  <c r="O3312" i="144" s="1"/>
  <c r="N3311" i="144"/>
  <c r="O3311" i="144"/>
  <c r="N3310" i="144"/>
  <c r="O3310" i="144" s="1"/>
  <c r="N3309" i="144"/>
  <c r="O3309" i="144"/>
  <c r="N3308" i="144"/>
  <c r="O3308" i="144" s="1"/>
  <c r="N3307" i="144"/>
  <c r="O3307" i="144"/>
  <c r="N3306" i="144"/>
  <c r="O3306" i="144" s="1"/>
  <c r="N3305" i="144"/>
  <c r="O3305" i="144"/>
  <c r="N3304" i="144"/>
  <c r="O3304" i="144" s="1"/>
  <c r="N3303" i="144"/>
  <c r="O3303" i="144"/>
  <c r="N3302" i="144"/>
  <c r="O3302" i="144" s="1"/>
  <c r="N3301" i="144"/>
  <c r="O3301" i="144"/>
  <c r="N3300" i="144"/>
  <c r="O3300" i="144" s="1"/>
  <c r="N3299" i="144"/>
  <c r="O3299" i="144"/>
  <c r="N3298" i="144"/>
  <c r="O3298" i="144" s="1"/>
  <c r="N3297" i="144"/>
  <c r="O3297" i="144"/>
  <c r="N3296" i="144"/>
  <c r="O3296" i="144" s="1"/>
  <c r="N3295" i="144"/>
  <c r="O3295" i="144"/>
  <c r="N3294" i="144"/>
  <c r="O3294" i="144" s="1"/>
  <c r="N3293" i="144"/>
  <c r="O3293" i="144"/>
  <c r="N3292" i="144"/>
  <c r="O3292" i="144" s="1"/>
  <c r="N3291" i="144"/>
  <c r="O3291" i="144"/>
  <c r="N3290" i="144"/>
  <c r="O3290" i="144" s="1"/>
  <c r="N3289" i="144"/>
  <c r="O3289" i="144"/>
  <c r="N3288" i="144"/>
  <c r="O3288" i="144" s="1"/>
  <c r="N3287" i="144"/>
  <c r="O3287" i="144"/>
  <c r="N3286" i="144"/>
  <c r="O3286" i="144" s="1"/>
  <c r="N3285" i="144"/>
  <c r="O3285" i="144"/>
  <c r="N3284" i="144"/>
  <c r="O3284" i="144" s="1"/>
  <c r="N3283" i="144"/>
  <c r="O3283" i="144"/>
  <c r="N3282" i="144"/>
  <c r="O3282" i="144" s="1"/>
  <c r="N3281" i="144"/>
  <c r="O3281" i="144"/>
  <c r="N3280" i="144"/>
  <c r="O3280" i="144" s="1"/>
  <c r="N3279" i="144"/>
  <c r="O3279" i="144"/>
  <c r="N3278" i="144"/>
  <c r="O3278" i="144" s="1"/>
  <c r="N3277" i="144"/>
  <c r="O3277" i="144"/>
  <c r="N3276" i="144"/>
  <c r="O3276" i="144" s="1"/>
  <c r="N3275" i="144"/>
  <c r="O3275" i="144"/>
  <c r="N3274" i="144"/>
  <c r="O3274" i="144" s="1"/>
  <c r="N3273" i="144"/>
  <c r="O3273" i="144"/>
  <c r="N3272" i="144"/>
  <c r="O3272" i="144" s="1"/>
  <c r="N3271" i="144"/>
  <c r="O3271" i="144"/>
  <c r="N3270" i="144"/>
  <c r="O3270" i="144" s="1"/>
  <c r="N3269" i="144"/>
  <c r="O3269" i="144"/>
  <c r="N3268" i="144"/>
  <c r="O3268" i="144" s="1"/>
  <c r="N3267" i="144"/>
  <c r="O3267" i="144"/>
  <c r="N3266" i="144"/>
  <c r="O3266" i="144" s="1"/>
  <c r="N3265" i="144"/>
  <c r="O3265" i="144"/>
  <c r="N3264" i="144"/>
  <c r="O3264" i="144" s="1"/>
  <c r="N3263" i="144"/>
  <c r="O3263" i="144"/>
  <c r="N3262" i="144"/>
  <c r="O3262" i="144" s="1"/>
  <c r="N3261" i="144"/>
  <c r="O3261" i="144"/>
  <c r="N3260" i="144"/>
  <c r="O3260" i="144" s="1"/>
  <c r="N3259" i="144"/>
  <c r="O3259" i="144"/>
  <c r="N3258" i="144"/>
  <c r="O3258" i="144" s="1"/>
  <c r="N3257" i="144"/>
  <c r="O3257" i="144"/>
  <c r="N3256" i="144"/>
  <c r="O3256" i="144" s="1"/>
  <c r="N3255" i="144"/>
  <c r="O3255" i="144"/>
  <c r="N3254" i="144"/>
  <c r="O3254" i="144" s="1"/>
  <c r="N3253" i="144"/>
  <c r="O3253" i="144"/>
  <c r="N3252" i="144"/>
  <c r="O3252" i="144" s="1"/>
  <c r="N3251" i="144"/>
  <c r="O3251" i="144"/>
  <c r="N3250" i="144"/>
  <c r="O3250" i="144" s="1"/>
  <c r="N3249" i="144"/>
  <c r="O3249" i="144"/>
  <c r="N3248" i="144"/>
  <c r="O3248" i="144" s="1"/>
  <c r="N3247" i="144"/>
  <c r="O3247" i="144"/>
  <c r="N3246" i="144"/>
  <c r="O3246" i="144" s="1"/>
  <c r="N3245" i="144"/>
  <c r="O3245" i="144"/>
  <c r="N3244" i="144"/>
  <c r="O3244" i="144" s="1"/>
  <c r="N3243" i="144"/>
  <c r="O3243" i="144"/>
  <c r="N3242" i="144"/>
  <c r="O3242" i="144" s="1"/>
  <c r="N3241" i="144"/>
  <c r="O3241" i="144"/>
  <c r="N3240" i="144"/>
  <c r="O3240" i="144" s="1"/>
  <c r="N3239" i="144"/>
  <c r="O3239" i="144"/>
  <c r="N3238" i="144"/>
  <c r="O3238" i="144" s="1"/>
  <c r="N3237" i="144"/>
  <c r="O3237" i="144"/>
  <c r="N3236" i="144"/>
  <c r="O3236" i="144" s="1"/>
  <c r="N3235" i="144"/>
  <c r="O3235" i="144"/>
  <c r="N3234" i="144"/>
  <c r="O3234" i="144" s="1"/>
  <c r="N3233" i="144"/>
  <c r="O3233" i="144"/>
  <c r="N3232" i="144"/>
  <c r="O3232" i="144" s="1"/>
  <c r="N3231" i="144"/>
  <c r="O3231" i="144"/>
  <c r="N3230" i="144"/>
  <c r="O3230" i="144" s="1"/>
  <c r="N3229" i="144"/>
  <c r="O3229" i="144"/>
  <c r="N3228" i="144"/>
  <c r="O3228" i="144" s="1"/>
  <c r="N3227" i="144"/>
  <c r="O3227" i="144"/>
  <c r="N3226" i="144"/>
  <c r="O3226" i="144" s="1"/>
  <c r="N3225" i="144"/>
  <c r="O3225" i="144"/>
  <c r="N3224" i="144"/>
  <c r="O3224" i="144" s="1"/>
  <c r="N3223" i="144"/>
  <c r="O3223" i="144"/>
  <c r="N3222" i="144"/>
  <c r="O3222" i="144" s="1"/>
  <c r="N3221" i="144"/>
  <c r="O3221" i="144"/>
  <c r="N3220" i="144"/>
  <c r="O3220" i="144" s="1"/>
  <c r="N3219" i="144"/>
  <c r="O3219" i="144"/>
  <c r="N3218" i="144"/>
  <c r="O3218" i="144" s="1"/>
  <c r="N3217" i="144"/>
  <c r="O3217" i="144"/>
  <c r="N3216" i="144"/>
  <c r="O3216" i="144" s="1"/>
  <c r="N3215" i="144"/>
  <c r="O3215" i="144"/>
  <c r="N3214" i="144"/>
  <c r="O3214" i="144" s="1"/>
  <c r="N3213" i="144"/>
  <c r="O3213" i="144"/>
  <c r="N3212" i="144"/>
  <c r="O3212" i="144" s="1"/>
  <c r="N3211" i="144"/>
  <c r="O3211" i="144"/>
  <c r="N3210" i="144"/>
  <c r="O3210" i="144" s="1"/>
  <c r="N3209" i="144"/>
  <c r="O3209" i="144"/>
  <c r="N3208" i="144"/>
  <c r="O3208" i="144" s="1"/>
  <c r="N3207" i="144"/>
  <c r="O3207" i="144"/>
  <c r="N3206" i="144"/>
  <c r="O3206" i="144" s="1"/>
  <c r="N3205" i="144"/>
  <c r="O3205" i="144"/>
  <c r="N3204" i="144"/>
  <c r="O3204" i="144" s="1"/>
  <c r="N3203" i="144"/>
  <c r="O3203" i="144"/>
  <c r="N3202" i="144"/>
  <c r="O3202" i="144" s="1"/>
  <c r="N3201" i="144"/>
  <c r="O3201" i="144"/>
  <c r="N3200" i="144"/>
  <c r="O3200" i="144" s="1"/>
  <c r="N3199" i="144"/>
  <c r="O3199" i="144"/>
  <c r="N3198" i="144"/>
  <c r="O3198" i="144" s="1"/>
  <c r="N3197" i="144"/>
  <c r="O3197" i="144"/>
  <c r="N3196" i="144"/>
  <c r="O3196" i="144" s="1"/>
  <c r="N3195" i="144"/>
  <c r="O3195" i="144"/>
  <c r="N3194" i="144"/>
  <c r="O3194" i="144" s="1"/>
  <c r="N3193" i="144"/>
  <c r="O3193" i="144"/>
  <c r="N3192" i="144"/>
  <c r="O3192" i="144" s="1"/>
  <c r="N3191" i="144"/>
  <c r="O3191" i="144"/>
  <c r="N3190" i="144"/>
  <c r="O3190" i="144" s="1"/>
  <c r="N3189" i="144"/>
  <c r="O3189" i="144" s="1"/>
  <c r="N3188" i="144"/>
  <c r="O3188" i="144" s="1"/>
  <c r="N3187" i="144"/>
  <c r="O3187" i="144"/>
  <c r="N3186" i="144"/>
  <c r="O3186" i="144" s="1"/>
  <c r="N3185" i="144"/>
  <c r="O3185" i="144"/>
  <c r="N3184" i="144"/>
  <c r="O3184" i="144" s="1"/>
  <c r="N3183" i="144"/>
  <c r="O3183" i="144"/>
  <c r="N3182" i="144"/>
  <c r="O3182" i="144" s="1"/>
  <c r="N3180" i="144"/>
  <c r="O3180" i="144" s="1"/>
  <c r="N3179" i="144"/>
  <c r="O3179" i="144"/>
  <c r="N3178" i="144"/>
  <c r="O3178" i="144" s="1"/>
  <c r="N3177" i="144"/>
  <c r="O3177" i="144" s="1"/>
  <c r="N3176" i="144"/>
  <c r="O3176" i="144" s="1"/>
  <c r="N3175" i="144"/>
  <c r="O3175" i="144"/>
  <c r="N3174" i="144"/>
  <c r="O3174" i="144" s="1"/>
  <c r="N3173" i="144"/>
  <c r="O3173" i="144" s="1"/>
  <c r="N3172" i="144"/>
  <c r="O3172" i="144" s="1"/>
  <c r="N3171" i="144"/>
  <c r="O3171" i="144"/>
  <c r="N3170" i="144"/>
  <c r="O3170" i="144" s="1"/>
  <c r="N3169" i="144"/>
  <c r="O3169" i="144"/>
  <c r="N3168" i="144"/>
  <c r="O3168" i="144" s="1"/>
  <c r="N3167" i="144"/>
  <c r="O3167" i="144"/>
  <c r="N3166" i="144"/>
  <c r="O3166" i="144" s="1"/>
  <c r="N3164" i="144"/>
  <c r="O3164" i="144" s="1"/>
  <c r="N3163" i="144"/>
  <c r="O3163" i="144"/>
  <c r="N3162" i="144"/>
  <c r="O3162" i="144" s="1"/>
  <c r="N3161" i="144"/>
  <c r="O3161" i="144" s="1"/>
  <c r="N3160" i="144"/>
  <c r="O3160" i="144" s="1"/>
  <c r="N3159" i="144"/>
  <c r="O3159" i="144"/>
  <c r="N3158" i="144"/>
  <c r="O3158" i="144" s="1"/>
  <c r="N3157" i="144"/>
  <c r="O3157" i="144" s="1"/>
  <c r="N3156" i="144"/>
  <c r="O3156" i="144" s="1"/>
  <c r="N3155" i="144"/>
  <c r="O3155" i="144"/>
  <c r="N3154" i="144"/>
  <c r="O3154" i="144" s="1"/>
  <c r="N3153" i="144"/>
  <c r="O3153" i="144"/>
  <c r="N3152" i="144"/>
  <c r="O3152" i="144" s="1"/>
  <c r="N3151" i="144"/>
  <c r="O3151" i="144"/>
  <c r="N3150" i="144"/>
  <c r="O3150" i="144" s="1"/>
  <c r="N3148" i="144"/>
  <c r="O3148" i="144" s="1"/>
  <c r="N3147" i="144"/>
  <c r="O3147" i="144"/>
  <c r="N3146" i="144"/>
  <c r="O3146" i="144" s="1"/>
  <c r="N3145" i="144"/>
  <c r="O3145" i="144" s="1"/>
  <c r="N3144" i="144"/>
  <c r="O3144" i="144" s="1"/>
  <c r="N3143" i="144"/>
  <c r="O3143" i="144"/>
  <c r="N3142" i="144"/>
  <c r="O3142" i="144" s="1"/>
  <c r="N3141" i="144"/>
  <c r="O3141" i="144" s="1"/>
  <c r="N3140" i="144"/>
  <c r="O3140" i="144" s="1"/>
  <c r="N3139" i="144"/>
  <c r="O3139" i="144"/>
  <c r="N3138" i="144"/>
  <c r="O3138" i="144" s="1"/>
  <c r="N3137" i="144"/>
  <c r="O3137" i="144"/>
  <c r="N3136" i="144"/>
  <c r="O3136" i="144" s="1"/>
  <c r="N3135" i="144"/>
  <c r="O3135" i="144"/>
  <c r="N3134" i="144"/>
  <c r="O3134" i="144" s="1"/>
  <c r="N3132" i="144"/>
  <c r="O3132" i="144" s="1"/>
  <c r="N3131" i="144"/>
  <c r="O3131" i="144"/>
  <c r="N3130" i="144"/>
  <c r="O3130" i="144" s="1"/>
  <c r="N3129" i="144"/>
  <c r="O3129" i="144" s="1"/>
  <c r="N3128" i="144"/>
  <c r="O3128" i="144" s="1"/>
  <c r="N3127" i="144"/>
  <c r="O3127" i="144"/>
  <c r="N3126" i="144"/>
  <c r="O3126" i="144" s="1"/>
  <c r="N3125" i="144"/>
  <c r="O3125" i="144" s="1"/>
  <c r="N3124" i="144"/>
  <c r="O3124" i="144" s="1"/>
  <c r="N3123" i="144"/>
  <c r="O3123" i="144"/>
  <c r="N3122" i="144"/>
  <c r="O3122" i="144" s="1"/>
  <c r="N3121" i="144"/>
  <c r="O3121" i="144"/>
  <c r="N3120" i="144"/>
  <c r="O3120" i="144" s="1"/>
  <c r="N3119" i="144"/>
  <c r="O3119" i="144"/>
  <c r="N3118" i="144"/>
  <c r="O3118" i="144" s="1"/>
  <c r="N3116" i="144"/>
  <c r="O3116" i="144" s="1"/>
  <c r="N3115" i="144"/>
  <c r="O3115" i="144"/>
  <c r="N3114" i="144"/>
  <c r="O3114" i="144" s="1"/>
  <c r="N3113" i="144"/>
  <c r="O3113" i="144" s="1"/>
  <c r="N3112" i="144"/>
  <c r="O3112" i="144" s="1"/>
  <c r="N3111" i="144"/>
  <c r="O3111" i="144"/>
  <c r="N3110" i="144"/>
  <c r="O3110" i="144" s="1"/>
  <c r="N3109" i="144"/>
  <c r="O3109" i="144" s="1"/>
  <c r="N3108" i="144"/>
  <c r="O3108" i="144" s="1"/>
  <c r="N3107" i="144"/>
  <c r="O3107" i="144"/>
  <c r="N3106" i="144"/>
  <c r="O3106" i="144" s="1"/>
  <c r="N3105" i="144"/>
  <c r="O3105" i="144"/>
  <c r="N3104" i="144"/>
  <c r="O3104" i="144" s="1"/>
  <c r="N3103" i="144"/>
  <c r="O3103" i="144"/>
  <c r="N3102" i="144"/>
  <c r="O3102" i="144" s="1"/>
  <c r="N3100" i="144"/>
  <c r="O3100" i="144" s="1"/>
  <c r="N3099" i="144"/>
  <c r="O3099" i="144"/>
  <c r="N3098" i="144"/>
  <c r="O3098" i="144" s="1"/>
  <c r="N3097" i="144"/>
  <c r="O3097" i="144" s="1"/>
  <c r="N3096" i="144"/>
  <c r="O3096" i="144" s="1"/>
  <c r="N3095" i="144"/>
  <c r="O3095" i="144"/>
  <c r="N3094" i="144"/>
  <c r="O3094" i="144" s="1"/>
  <c r="N3093" i="144"/>
  <c r="O3093" i="144" s="1"/>
  <c r="N3092" i="144"/>
  <c r="O3092" i="144" s="1"/>
  <c r="N3091" i="144"/>
  <c r="O3091" i="144"/>
  <c r="N3090" i="144"/>
  <c r="O3090" i="144" s="1"/>
  <c r="N3089" i="144"/>
  <c r="O3089" i="144"/>
  <c r="N3088" i="144"/>
  <c r="O3088" i="144" s="1"/>
  <c r="N3087" i="144"/>
  <c r="O3087" i="144"/>
  <c r="N3086" i="144"/>
  <c r="O3086" i="144" s="1"/>
  <c r="N3084" i="144"/>
  <c r="O3084" i="144" s="1"/>
  <c r="N3083" i="144"/>
  <c r="O3083" i="144"/>
  <c r="N3082" i="144"/>
  <c r="O3082" i="144" s="1"/>
  <c r="N3081" i="144"/>
  <c r="O3081" i="144" s="1"/>
  <c r="N3080" i="144"/>
  <c r="O3080" i="144" s="1"/>
  <c r="N3079" i="144"/>
  <c r="O3079" i="144"/>
  <c r="N3078" i="144"/>
  <c r="O3078" i="144" s="1"/>
  <c r="N3077" i="144"/>
  <c r="O3077" i="144" s="1"/>
  <c r="N3076" i="144"/>
  <c r="O3076" i="144" s="1"/>
  <c r="N3075" i="144"/>
  <c r="O3075" i="144"/>
  <c r="N3074" i="144"/>
  <c r="O3074" i="144" s="1"/>
  <c r="N3073" i="144"/>
  <c r="O3073" i="144"/>
  <c r="N3072" i="144"/>
  <c r="O3072" i="144" s="1"/>
  <c r="N3071" i="144"/>
  <c r="O3071" i="144"/>
  <c r="N3070" i="144"/>
  <c r="O3070" i="144" s="1"/>
  <c r="N3068" i="144"/>
  <c r="O3068" i="144" s="1"/>
  <c r="N3067" i="144"/>
  <c r="O3067" i="144"/>
  <c r="N3066" i="144"/>
  <c r="O3066" i="144" s="1"/>
  <c r="N3065" i="144"/>
  <c r="O3065" i="144" s="1"/>
  <c r="N3064" i="144"/>
  <c r="O3064" i="144" s="1"/>
  <c r="N3063" i="144"/>
  <c r="O3063" i="144"/>
  <c r="N3062" i="144"/>
  <c r="O3062" i="144" s="1"/>
  <c r="N3061" i="144"/>
  <c r="O3061" i="144" s="1"/>
  <c r="N3060" i="144"/>
  <c r="O3060" i="144" s="1"/>
  <c r="N3059" i="144"/>
  <c r="O3059" i="144"/>
  <c r="N3058" i="144"/>
  <c r="O3058" i="144" s="1"/>
  <c r="N3057" i="144"/>
  <c r="O3057" i="144"/>
  <c r="N3056" i="144"/>
  <c r="O3056" i="144" s="1"/>
  <c r="N3055" i="144"/>
  <c r="O3055" i="144"/>
  <c r="N3054" i="144"/>
  <c r="O3054" i="144" s="1"/>
  <c r="N3052" i="144"/>
  <c r="O3052" i="144" s="1"/>
  <c r="N3051" i="144"/>
  <c r="O3051" i="144"/>
  <c r="N3050" i="144"/>
  <c r="O3050" i="144" s="1"/>
  <c r="N3049" i="144"/>
  <c r="O3049" i="144" s="1"/>
  <c r="N3048" i="144"/>
  <c r="O3048" i="144" s="1"/>
  <c r="N3047" i="144"/>
  <c r="O3047" i="144"/>
  <c r="N3046" i="144"/>
  <c r="O3046" i="144" s="1"/>
  <c r="N3045" i="144"/>
  <c r="O3045" i="144" s="1"/>
  <c r="N3044" i="144"/>
  <c r="O3044" i="144" s="1"/>
  <c r="N3043" i="144"/>
  <c r="O3043" i="144"/>
  <c r="N3042" i="144"/>
  <c r="O3042" i="144" s="1"/>
  <c r="N3041" i="144"/>
  <c r="O3041" i="144"/>
  <c r="N3040" i="144"/>
  <c r="O3040" i="144" s="1"/>
  <c r="N3039" i="144"/>
  <c r="O3039" i="144"/>
  <c r="N3038" i="144"/>
  <c r="O3038" i="144" s="1"/>
  <c r="N3036" i="144"/>
  <c r="O3036" i="144" s="1"/>
  <c r="N3035" i="144"/>
  <c r="O3035" i="144"/>
  <c r="N3034" i="144"/>
  <c r="O3034" i="144" s="1"/>
  <c r="N3033" i="144"/>
  <c r="O3033" i="144" s="1"/>
  <c r="N3032" i="144"/>
  <c r="O3032" i="144" s="1"/>
  <c r="N3031" i="144"/>
  <c r="O3031" i="144"/>
  <c r="N3030" i="144"/>
  <c r="O3030" i="144" s="1"/>
  <c r="N3029" i="144"/>
  <c r="O3029" i="144" s="1"/>
  <c r="N3028" i="144"/>
  <c r="O3028" i="144" s="1"/>
  <c r="N3027" i="144"/>
  <c r="O3027" i="144"/>
  <c r="N3026" i="144"/>
  <c r="O3026" i="144" s="1"/>
  <c r="N3025" i="144"/>
  <c r="O3025" i="144"/>
  <c r="N3024" i="144"/>
  <c r="O3024" i="144" s="1"/>
  <c r="N3023" i="144"/>
  <c r="O3023" i="144"/>
  <c r="N3022" i="144"/>
  <c r="O3022" i="144" s="1"/>
  <c r="N3020" i="144"/>
  <c r="O3020" i="144" s="1"/>
  <c r="N3019" i="144"/>
  <c r="O3019" i="144"/>
  <c r="N3018" i="144"/>
  <c r="O3018" i="144" s="1"/>
  <c r="N3017" i="144"/>
  <c r="O3017" i="144" s="1"/>
  <c r="N3016" i="144"/>
  <c r="O3016" i="144" s="1"/>
  <c r="N3015" i="144"/>
  <c r="O3015" i="144"/>
  <c r="N3014" i="144"/>
  <c r="O3014" i="144" s="1"/>
  <c r="N3013" i="144"/>
  <c r="O3013" i="144" s="1"/>
  <c r="N3012" i="144"/>
  <c r="O3012" i="144" s="1"/>
  <c r="N3011" i="144"/>
  <c r="O3011" i="144"/>
  <c r="N3010" i="144"/>
  <c r="O3010" i="144" s="1"/>
  <c r="N3009" i="144"/>
  <c r="O3009" i="144"/>
  <c r="N3008" i="144"/>
  <c r="O3008" i="144" s="1"/>
  <c r="N3007" i="144"/>
  <c r="O3007" i="144"/>
  <c r="N3006" i="144"/>
  <c r="O3006" i="144" s="1"/>
  <c r="N3004" i="144"/>
  <c r="O3004" i="144" s="1"/>
  <c r="N3003" i="144"/>
  <c r="O3003" i="144"/>
  <c r="N3002" i="144"/>
  <c r="O3002" i="144" s="1"/>
  <c r="N3001" i="144"/>
  <c r="O3001" i="144" s="1"/>
  <c r="N3000" i="144"/>
  <c r="O3000" i="144" s="1"/>
  <c r="N2999" i="144"/>
  <c r="O2999" i="144"/>
  <c r="N2998" i="144"/>
  <c r="O2998" i="144" s="1"/>
  <c r="N2997" i="144"/>
  <c r="O2997" i="144" s="1"/>
  <c r="N2996" i="144"/>
  <c r="O2996" i="144" s="1"/>
  <c r="N2995" i="144"/>
  <c r="O2995" i="144"/>
  <c r="N2994" i="144"/>
  <c r="O2994" i="144" s="1"/>
  <c r="N2993" i="144"/>
  <c r="O2993" i="144"/>
  <c r="N2992" i="144"/>
  <c r="O2992" i="144" s="1"/>
  <c r="N2991" i="144"/>
  <c r="O2991" i="144"/>
  <c r="N2990" i="144"/>
  <c r="O2990" i="144" s="1"/>
  <c r="N2988" i="144"/>
  <c r="O2988" i="144" s="1"/>
  <c r="N2987" i="144"/>
  <c r="O2987" i="144"/>
  <c r="N2986" i="144"/>
  <c r="O2986" i="144" s="1"/>
  <c r="N2985" i="144"/>
  <c r="O2985" i="144" s="1"/>
  <c r="N2984" i="144"/>
  <c r="O2984" i="144" s="1"/>
  <c r="N2983" i="144"/>
  <c r="O2983" i="144"/>
  <c r="N2982" i="144"/>
  <c r="O2982" i="144" s="1"/>
  <c r="N2981" i="144"/>
  <c r="O2981" i="144" s="1"/>
  <c r="N2980" i="144"/>
  <c r="O2980" i="144" s="1"/>
  <c r="N2979" i="144"/>
  <c r="O2979" i="144"/>
  <c r="N2978" i="144"/>
  <c r="O2978" i="144" s="1"/>
  <c r="N2977" i="144"/>
  <c r="O2977" i="144"/>
  <c r="N2976" i="144"/>
  <c r="O2976" i="144" s="1"/>
  <c r="N2975" i="144"/>
  <c r="O2975" i="144"/>
  <c r="N24" i="144"/>
  <c r="O24" i="144" s="1"/>
  <c r="P24" i="144" s="1"/>
  <c r="N23" i="144"/>
  <c r="O23" i="144" s="1"/>
  <c r="P23" i="144" s="1"/>
  <c r="N22" i="144"/>
  <c r="O22" i="144" s="1"/>
  <c r="P22" i="144" s="1"/>
  <c r="N20" i="144"/>
  <c r="O20" i="144" s="1"/>
  <c r="P20" i="144" s="1"/>
  <c r="B16" i="144"/>
  <c r="N16" i="144" s="1"/>
  <c r="O16" i="144" s="1"/>
  <c r="P16" i="144" s="1"/>
  <c r="B15" i="144"/>
  <c r="N15" i="144" s="1"/>
  <c r="O15" i="144" s="1"/>
  <c r="P15" i="144" s="1"/>
  <c r="B14" i="144"/>
  <c r="N14" i="144" s="1"/>
  <c r="O14" i="144" s="1"/>
  <c r="P14" i="144" s="1"/>
  <c r="B13" i="144"/>
  <c r="N13" i="144" s="1"/>
  <c r="O13" i="144" s="1"/>
  <c r="P13" i="144" s="1"/>
  <c r="B12" i="144"/>
  <c r="N12" i="144" s="1"/>
  <c r="O12" i="144" s="1"/>
  <c r="P12" i="144" s="1"/>
  <c r="B11" i="144"/>
  <c r="N11" i="144" s="1"/>
  <c r="N10" i="144"/>
  <c r="O10" i="144" s="1"/>
  <c r="P10" i="144" s="1"/>
  <c r="B13" i="143"/>
  <c r="B14" i="143" s="1"/>
  <c r="B15" i="143" s="1"/>
  <c r="B16" i="143" s="1"/>
  <c r="B17" i="143" s="1"/>
  <c r="B18" i="143" s="1"/>
  <c r="B19" i="143" s="1"/>
  <c r="B20" i="143" s="1"/>
  <c r="B21" i="143" s="1"/>
  <c r="B22" i="143" s="1"/>
  <c r="B23" i="143" s="1"/>
  <c r="B24" i="143" s="1"/>
  <c r="C23" i="141"/>
  <c r="AB108" i="182" s="1"/>
  <c r="G86" i="194" s="1"/>
  <c r="H42" i="184" s="1"/>
  <c r="O352" i="146"/>
  <c r="O230" i="146"/>
  <c r="G119" i="194"/>
  <c r="O351" i="146"/>
  <c r="O98" i="146"/>
  <c r="N15" i="146"/>
  <c r="O100" i="146"/>
  <c r="O154" i="146"/>
  <c r="O306" i="146"/>
  <c r="O270" i="146"/>
  <c r="O146" i="146"/>
  <c r="O186" i="146"/>
  <c r="O281" i="146"/>
  <c r="O339" i="146"/>
  <c r="K76" i="183"/>
  <c r="L76" i="183"/>
  <c r="R77" i="138"/>
  <c r="R76" i="138"/>
  <c r="R75" i="138"/>
  <c r="R74" i="138"/>
  <c r="R73" i="138"/>
  <c r="R70" i="138"/>
  <c r="R69" i="138"/>
  <c r="R68" i="138"/>
  <c r="R67" i="138"/>
  <c r="R66" i="138"/>
  <c r="R63" i="138"/>
  <c r="R62" i="138"/>
  <c r="R61" i="138"/>
  <c r="R60" i="138"/>
  <c r="R59" i="138"/>
  <c r="R58" i="138"/>
  <c r="R57" i="138"/>
  <c r="R54" i="138"/>
  <c r="R53" i="138"/>
  <c r="R52" i="138"/>
  <c r="R51" i="138"/>
  <c r="R50" i="138"/>
  <c r="R47" i="138"/>
  <c r="R46" i="138"/>
  <c r="R45" i="138"/>
  <c r="R44" i="138"/>
  <c r="R43" i="138"/>
  <c r="R40" i="138"/>
  <c r="R39" i="138"/>
  <c r="R38" i="138"/>
  <c r="R37" i="138"/>
  <c r="R36" i="138"/>
  <c r="R27" i="138"/>
  <c r="C22" i="13"/>
  <c r="C21" i="13"/>
  <c r="C20" i="13"/>
  <c r="C19" i="13"/>
  <c r="C18" i="13"/>
  <c r="C17" i="13"/>
  <c r="D41" i="13" s="1"/>
  <c r="C16" i="13"/>
  <c r="C15" i="13"/>
  <c r="C14" i="13"/>
  <c r="C13" i="13"/>
  <c r="C12" i="13"/>
  <c r="Q278" i="92"/>
  <c r="Q286" i="92"/>
  <c r="Q288" i="92"/>
  <c r="Q292" i="92"/>
  <c r="Q294" i="92"/>
  <c r="Q306" i="92"/>
  <c r="Q314" i="92"/>
  <c r="Q320" i="92"/>
  <c r="Q322" i="92"/>
  <c r="Q324" i="92"/>
  <c r="Q285" i="92"/>
  <c r="Q337" i="92"/>
  <c r="P271" i="92"/>
  <c r="Q279" i="92"/>
  <c r="P285" i="92"/>
  <c r="P292" i="92"/>
  <c r="Q303" i="92"/>
  <c r="Q307" i="92"/>
  <c r="P320" i="92"/>
  <c r="Q334" i="92"/>
  <c r="Q336" i="92"/>
  <c r="P265" i="92"/>
  <c r="P293" i="92"/>
  <c r="P335" i="92"/>
  <c r="P337" i="92"/>
  <c r="P264" i="92"/>
  <c r="Q271" i="92"/>
  <c r="P272" i="92"/>
  <c r="Q275" i="92"/>
  <c r="P278" i="92"/>
  <c r="P280" i="92"/>
  <c r="P286" i="92"/>
  <c r="P294" i="92"/>
  <c r="Q295" i="92"/>
  <c r="Q299" i="92"/>
  <c r="P300" i="92"/>
  <c r="P306" i="92"/>
  <c r="P308" i="92"/>
  <c r="P314" i="92"/>
  <c r="P322" i="92"/>
  <c r="Q323" i="92"/>
  <c r="Q327" i="92"/>
  <c r="P328" i="92"/>
  <c r="P332" i="92"/>
  <c r="P334" i="92"/>
  <c r="Q335" i="92"/>
  <c r="P336" i="92"/>
  <c r="O14" i="89"/>
  <c r="O15" i="89" s="1"/>
  <c r="O16" i="89" s="1"/>
  <c r="O17" i="89" s="1"/>
  <c r="O18" i="89" s="1"/>
  <c r="O19" i="89" s="1"/>
  <c r="O20" i="89" s="1"/>
  <c r="O21" i="89" s="1"/>
  <c r="O22" i="89" s="1"/>
  <c r="O23" i="89" s="1"/>
  <c r="O24" i="89" s="1"/>
  <c r="O25" i="89" s="1"/>
  <c r="O26" i="89" s="1"/>
  <c r="O27" i="89" s="1"/>
  <c r="O28" i="89" s="1"/>
  <c r="O29" i="89" s="1"/>
  <c r="O30" i="89" s="1"/>
  <c r="O31" i="89" s="1"/>
  <c r="O32" i="89" s="1"/>
  <c r="O33" i="89" s="1"/>
  <c r="O34" i="89" s="1"/>
  <c r="O35" i="89" s="1"/>
  <c r="O36" i="89" s="1"/>
  <c r="O37" i="89" s="1"/>
  <c r="O38" i="89" s="1"/>
  <c r="O39" i="89" s="1"/>
  <c r="O40" i="89" s="1"/>
  <c r="O41" i="89" s="1"/>
  <c r="O42" i="89" s="1"/>
  <c r="O43" i="89" s="1"/>
  <c r="O44" i="89" s="1"/>
  <c r="O45" i="89" s="1"/>
  <c r="O46" i="89" s="1"/>
  <c r="O51" i="89"/>
  <c r="O52" i="89" s="1"/>
  <c r="O53" i="89" s="1"/>
  <c r="O54" i="89" s="1"/>
  <c r="O55" i="89" s="1"/>
  <c r="O56" i="89" s="1"/>
  <c r="O57" i="89" s="1"/>
  <c r="O58" i="89" s="1"/>
  <c r="O59" i="89" s="1"/>
  <c r="O60" i="89" s="1"/>
  <c r="O61" i="89" s="1"/>
  <c r="O62" i="89" s="1"/>
  <c r="O88" i="89"/>
  <c r="O89" i="89" s="1"/>
  <c r="O90" i="89" s="1"/>
  <c r="O91" i="89" s="1"/>
  <c r="O92" i="89" s="1"/>
  <c r="O93" i="89" s="1"/>
  <c r="O94" i="89" s="1"/>
  <c r="O95" i="89" s="1"/>
  <c r="O96" i="89" s="1"/>
  <c r="O97" i="89" s="1"/>
  <c r="O98" i="89" s="1"/>
  <c r="O99" i="89" s="1"/>
  <c r="O125" i="89"/>
  <c r="O126" i="89" s="1"/>
  <c r="O127" i="89" s="1"/>
  <c r="O128" i="89" s="1"/>
  <c r="O129" i="89" s="1"/>
  <c r="O130" i="89" s="1"/>
  <c r="O131" i="89" s="1"/>
  <c r="O132" i="89" s="1"/>
  <c r="O133" i="89" s="1"/>
  <c r="O134" i="89" s="1"/>
  <c r="O135" i="89" s="1"/>
  <c r="O136" i="89" s="1"/>
  <c r="A2" i="147"/>
  <c r="A2" i="174"/>
  <c r="A2" i="118"/>
  <c r="A2" i="144"/>
  <c r="A2" i="154"/>
  <c r="A2" i="74"/>
  <c r="A2" i="71"/>
  <c r="A2" i="73"/>
  <c r="A2" i="80"/>
  <c r="A2" i="14"/>
  <c r="A2" i="149"/>
  <c r="A2" i="141"/>
  <c r="A2" i="92"/>
  <c r="A2" i="78"/>
  <c r="A2" i="146"/>
  <c r="A2" i="88"/>
  <c r="A2" i="95"/>
  <c r="A2" i="67"/>
  <c r="A2" i="75"/>
  <c r="A2" i="96"/>
  <c r="A2" i="63"/>
  <c r="A2" i="61"/>
  <c r="A2" i="65"/>
  <c r="A2" i="150"/>
  <c r="A2" i="115"/>
  <c r="A2" i="132"/>
  <c r="A2" i="151"/>
  <c r="A2" i="143"/>
  <c r="A2" i="116"/>
  <c r="A2" i="93"/>
  <c r="A2" i="64"/>
  <c r="A2" i="69"/>
  <c r="A2" i="72"/>
  <c r="A2" i="157"/>
  <c r="A2" i="13"/>
  <c r="A2" i="148"/>
  <c r="A2" i="138"/>
  <c r="A2" i="176"/>
  <c r="A2" i="91"/>
  <c r="A2" i="83"/>
  <c r="A2" i="62"/>
  <c r="A2" i="145"/>
  <c r="A2" i="89"/>
  <c r="A2" i="90"/>
  <c r="A2" i="81"/>
  <c r="A2" i="76"/>
  <c r="A2" i="142"/>
  <c r="A2" i="98"/>
  <c r="A2" i="12"/>
  <c r="E81" i="176" l="1"/>
  <c r="G179" i="194"/>
  <c r="G173" i="194" s="1"/>
  <c r="G174" i="194" s="1"/>
  <c r="G166" i="194" s="1"/>
  <c r="G167" i="194" s="1"/>
  <c r="G157" i="194" s="1"/>
  <c r="G158" i="194" s="1"/>
  <c r="G90" i="194" s="1"/>
  <c r="H46" i="184" s="1"/>
  <c r="H179" i="194"/>
  <c r="H173" i="194" s="1"/>
  <c r="H174" i="194" s="1"/>
  <c r="H166" i="194" s="1"/>
  <c r="AG31" i="61"/>
  <c r="AH28" i="61" s="1"/>
  <c r="AH31" i="61" s="1"/>
  <c r="AH17" i="65"/>
  <c r="AH88" i="65"/>
  <c r="AE17" i="65"/>
  <c r="AE20" i="212" s="1"/>
  <c r="AG88" i="65"/>
  <c r="AF26" i="65"/>
  <c r="AH73" i="65"/>
  <c r="AI17" i="65"/>
  <c r="AG16" i="65"/>
  <c r="AH16" i="199"/>
  <c r="AF71" i="65"/>
  <c r="AG24" i="65"/>
  <c r="AI87" i="65"/>
  <c r="AH18" i="65"/>
  <c r="AF88" i="65"/>
  <c r="AH50" i="65"/>
  <c r="AH25" i="212" s="1"/>
  <c r="AH36" i="199"/>
  <c r="AH45" i="65"/>
  <c r="AH87" i="65"/>
  <c r="AE35" i="199"/>
  <c r="AE38" i="199"/>
  <c r="AF73" i="65"/>
  <c r="AG73" i="65"/>
  <c r="AH89" i="65"/>
  <c r="AH72" i="65"/>
  <c r="AI73" i="65"/>
  <c r="AG89" i="65"/>
  <c r="AE89" i="65"/>
  <c r="AF17" i="65"/>
  <c r="AI71" i="65"/>
  <c r="AE88" i="65"/>
  <c r="AF18" i="65"/>
  <c r="AE72" i="65"/>
  <c r="AF72" i="65"/>
  <c r="AE87" i="65"/>
  <c r="AE17" i="199"/>
  <c r="AG71" i="65"/>
  <c r="AI18" i="65"/>
  <c r="AG87" i="65"/>
  <c r="AG18" i="65"/>
  <c r="AI91" i="65"/>
  <c r="AE36" i="199"/>
  <c r="AH74" i="65"/>
  <c r="AG37" i="199"/>
  <c r="AF16" i="65"/>
  <c r="AI89" i="65"/>
  <c r="AI37" i="199"/>
  <c r="AH16" i="65"/>
  <c r="AI16" i="65"/>
  <c r="AF89" i="65"/>
  <c r="AF34" i="212" s="1"/>
  <c r="AF66" i="212" s="1"/>
  <c r="AF70" i="65"/>
  <c r="AG35" i="199"/>
  <c r="AE74" i="65"/>
  <c r="AH15" i="199"/>
  <c r="AF74" i="65"/>
  <c r="AH90" i="65"/>
  <c r="AH35" i="212" s="1"/>
  <c r="AH95" i="212" s="1"/>
  <c r="AH91" i="65"/>
  <c r="AH36" i="212" s="1"/>
  <c r="AE39" i="212"/>
  <c r="AE99" i="212" s="1"/>
  <c r="AG161" i="212"/>
  <c r="AH161" i="212"/>
  <c r="J201" i="194"/>
  <c r="J203" i="194" s="1"/>
  <c r="J207" i="194" s="1"/>
  <c r="J185" i="194" s="1"/>
  <c r="I120" i="194"/>
  <c r="I109" i="194" s="1"/>
  <c r="I110" i="194" s="1"/>
  <c r="I88" i="194" s="1"/>
  <c r="J44" i="184" s="1"/>
  <c r="H120" i="194"/>
  <c r="H109" i="194" s="1"/>
  <c r="H110" i="194" s="1"/>
  <c r="H88" i="194" s="1"/>
  <c r="I44" i="184" s="1"/>
  <c r="O132" i="176"/>
  <c r="AH26" i="75"/>
  <c r="AH115" i="212" s="1"/>
  <c r="AH39" i="212"/>
  <c r="AH99" i="212" s="1"/>
  <c r="AH27" i="212"/>
  <c r="AH98" i="212" s="1"/>
  <c r="H25" i="191"/>
  <c r="J31" i="183"/>
  <c r="H31" i="183"/>
  <c r="AG39" i="212"/>
  <c r="AG99" i="212" s="1"/>
  <c r="AF39" i="212"/>
  <c r="AF99" i="212" s="1"/>
  <c r="AH71" i="65"/>
  <c r="AI70" i="65"/>
  <c r="AI40" i="177"/>
  <c r="AI32" i="212" s="1"/>
  <c r="AH35" i="199"/>
  <c r="AI19" i="65"/>
  <c r="AI14" i="177"/>
  <c r="AG22" i="65"/>
  <c r="AI25" i="65"/>
  <c r="AG26" i="65"/>
  <c r="AG13" i="199"/>
  <c r="AF22" i="65"/>
  <c r="AI14" i="199"/>
  <c r="AH24" i="65"/>
  <c r="AI26" i="65"/>
  <c r="AE13" i="199"/>
  <c r="AF19" i="65"/>
  <c r="AF16" i="199"/>
  <c r="AE22" i="65"/>
  <c r="AE25" i="65"/>
  <c r="AH26" i="65"/>
  <c r="AF23" i="65"/>
  <c r="AH20" i="65"/>
  <c r="AF25" i="65"/>
  <c r="AE27" i="65"/>
  <c r="AF14" i="199"/>
  <c r="AF20" i="65"/>
  <c r="AI21" i="65"/>
  <c r="AG20" i="65"/>
  <c r="AF24" i="65"/>
  <c r="AF17" i="199"/>
  <c r="AG15" i="199"/>
  <c r="AE15" i="199"/>
  <c r="AH25" i="65"/>
  <c r="AF27" i="65"/>
  <c r="AE24" i="65"/>
  <c r="AF15" i="199"/>
  <c r="AI24" i="65"/>
  <c r="AG27" i="65"/>
  <c r="AE26" i="65"/>
  <c r="AG25" i="65"/>
  <c r="AH27" i="65"/>
  <c r="AE20" i="65"/>
  <c r="AF21" i="65"/>
  <c r="AI23" i="65"/>
  <c r="AH23" i="65"/>
  <c r="AI16" i="199"/>
  <c r="AG17" i="199"/>
  <c r="I31" i="183"/>
  <c r="H250" i="194"/>
  <c r="H252" i="194" s="1"/>
  <c r="H87" i="194" s="1"/>
  <c r="I43" i="184" s="1"/>
  <c r="I250" i="194"/>
  <c r="I252" i="194" s="1"/>
  <c r="I87" i="194" s="1"/>
  <c r="J43" i="184" s="1"/>
  <c r="V132" i="176"/>
  <c r="P117" i="176"/>
  <c r="AG26" i="75"/>
  <c r="AG115" i="212" s="1"/>
  <c r="AE14" i="182"/>
  <c r="AE14" i="199"/>
  <c r="AE13" i="182"/>
  <c r="AG19" i="65"/>
  <c r="AE73" i="65"/>
  <c r="AG36" i="199"/>
  <c r="AF56" i="65"/>
  <c r="AF26" i="212" s="1"/>
  <c r="AI33" i="75"/>
  <c r="L46" i="184"/>
  <c r="H52" i="204"/>
  <c r="H15" i="204" s="1"/>
  <c r="H70" i="183" s="1"/>
  <c r="I52" i="204"/>
  <c r="I15" i="204" s="1"/>
  <c r="I70" i="183" s="1"/>
  <c r="AK71" i="212"/>
  <c r="AE22" i="182"/>
  <c r="AE18" i="182"/>
  <c r="AE108" i="212"/>
  <c r="AH108" i="212"/>
  <c r="AE30" i="182"/>
  <c r="AF108" i="212"/>
  <c r="AH31" i="212"/>
  <c r="AE16" i="182"/>
  <c r="AH109" i="212"/>
  <c r="AH158" i="212" s="1"/>
  <c r="AG108" i="212"/>
  <c r="AH22" i="212"/>
  <c r="AI130" i="132"/>
  <c r="AE130" i="132"/>
  <c r="AH130" i="132"/>
  <c r="AH142" i="212" s="1"/>
  <c r="AH153" i="212" s="1"/>
  <c r="AF130" i="132"/>
  <c r="AF142" i="212" s="1"/>
  <c r="AH110" i="212"/>
  <c r="AH48" i="212"/>
  <c r="AH26" i="212"/>
  <c r="AH97" i="212" s="1"/>
  <c r="A3" i="115"/>
  <c r="A3" i="145"/>
  <c r="A3" i="63"/>
  <c r="A3" i="174"/>
  <c r="A3" i="75"/>
  <c r="A3" i="149"/>
  <c r="A3" i="181"/>
  <c r="A3" i="208"/>
  <c r="A3" i="209"/>
  <c r="A3" i="142"/>
  <c r="A3" i="62"/>
  <c r="A3" i="132"/>
  <c r="A3" i="11"/>
  <c r="A3" i="67"/>
  <c r="A3" i="71"/>
  <c r="A3" i="179"/>
  <c r="A3" i="207"/>
  <c r="A3" i="88"/>
  <c r="A3" i="154"/>
  <c r="A3" i="182"/>
  <c r="A3" i="146"/>
  <c r="A3" i="144"/>
  <c r="A3" i="199"/>
  <c r="A3" i="147"/>
  <c r="A3" i="76"/>
  <c r="A3" i="138"/>
  <c r="A3" i="72"/>
  <c r="A3" i="143"/>
  <c r="A3" i="78"/>
  <c r="A3" i="206"/>
  <c r="A3" i="81"/>
  <c r="A3" i="148"/>
  <c r="A3" i="64"/>
  <c r="A3" i="151"/>
  <c r="A3" i="92"/>
  <c r="A3" i="177"/>
  <c r="A3" i="210"/>
  <c r="A3" i="214"/>
  <c r="A3" i="131"/>
  <c r="A3" i="212"/>
  <c r="AG19" i="75"/>
  <c r="AG110" i="212" s="1"/>
  <c r="AI13" i="199"/>
  <c r="AF37" i="199"/>
  <c r="AI20" i="65"/>
  <c r="AF90" i="65"/>
  <c r="AF35" i="212" s="1"/>
  <c r="AF95" i="212" s="1"/>
  <c r="AG31" i="212"/>
  <c r="AL168" i="176"/>
  <c r="AC169" i="176" s="1"/>
  <c r="AC171" i="176" s="1"/>
  <c r="F17" i="176" s="1"/>
  <c r="AE68" i="182"/>
  <c r="O315" i="146"/>
  <c r="O323" i="146"/>
  <c r="I16" i="146"/>
  <c r="O90" i="146"/>
  <c r="O106" i="146"/>
  <c r="O122" i="146"/>
  <c r="O126" i="146"/>
  <c r="O130" i="146"/>
  <c r="O138" i="146"/>
  <c r="O204" i="146"/>
  <c r="O151" i="146"/>
  <c r="O144" i="146"/>
  <c r="O282" i="146"/>
  <c r="O326" i="146"/>
  <c r="C20" i="147"/>
  <c r="AF31" i="212"/>
  <c r="I37" i="183"/>
  <c r="AF37" i="212"/>
  <c r="AE37" i="212"/>
  <c r="AF33" i="212"/>
  <c r="AE33" i="212"/>
  <c r="AE31" i="212"/>
  <c r="AH19" i="65"/>
  <c r="AH13" i="199"/>
  <c r="K24" i="191"/>
  <c r="K250" i="194"/>
  <c r="AH17" i="199"/>
  <c r="AH38" i="199"/>
  <c r="AI72" i="65"/>
  <c r="AI34" i="212"/>
  <c r="AI66" i="212" s="1"/>
  <c r="K37" i="183"/>
  <c r="K26" i="191"/>
  <c r="K28" i="191" s="1"/>
  <c r="K13" i="191" s="1"/>
  <c r="K16" i="191" s="1"/>
  <c r="L38" i="183" s="1"/>
  <c r="J37" i="183"/>
  <c r="I102" i="194"/>
  <c r="I85" i="194" s="1"/>
  <c r="J41" i="184" s="1"/>
  <c r="AG37" i="212"/>
  <c r="AG33" i="212"/>
  <c r="AI23" i="212"/>
  <c r="AG46" i="65"/>
  <c r="AG23" i="212" s="1"/>
  <c r="AH70" i="65"/>
  <c r="AG56" i="65"/>
  <c r="AD15" i="182" s="1"/>
  <c r="AG91" i="65"/>
  <c r="AG36" i="212" s="1"/>
  <c r="AG90" i="65"/>
  <c r="W117" i="176"/>
  <c r="V31" i="176"/>
  <c r="N11" i="150"/>
  <c r="AD135" i="182"/>
  <c r="AE26" i="75"/>
  <c r="AE115" i="212" s="1"/>
  <c r="AF26" i="75"/>
  <c r="AF115" i="212" s="1"/>
  <c r="AG27" i="212"/>
  <c r="AG98" i="212" s="1"/>
  <c r="AD14" i="182"/>
  <c r="AE28" i="199"/>
  <c r="AG28" i="199"/>
  <c r="AG39" i="207"/>
  <c r="AE39" i="207"/>
  <c r="AF39" i="207"/>
  <c r="AG25" i="212"/>
  <c r="AD77" i="182"/>
  <c r="K19" i="193" s="1"/>
  <c r="K23" i="193" s="1"/>
  <c r="K8" i="193" s="1"/>
  <c r="J80" i="183" s="1"/>
  <c r="AI129" i="178"/>
  <c r="O140" i="89"/>
  <c r="O141" i="89" s="1"/>
  <c r="O142" i="89" s="1"/>
  <c r="O143" i="89" s="1"/>
  <c r="O144" i="89" s="1"/>
  <c r="O145" i="89" s="1"/>
  <c r="O146" i="89" s="1"/>
  <c r="O147" i="89" s="1"/>
  <c r="O148" i="89" s="1"/>
  <c r="O149" i="89" s="1"/>
  <c r="O150" i="89" s="1"/>
  <c r="O151" i="89" s="1"/>
  <c r="O152" i="89" s="1"/>
  <c r="O153" i="89" s="1"/>
  <c r="O154" i="89" s="1"/>
  <c r="O155" i="89" s="1"/>
  <c r="O156" i="89" s="1"/>
  <c r="O157" i="89" s="1"/>
  <c r="O102" i="89"/>
  <c r="O103" i="89" s="1"/>
  <c r="O104" i="89" s="1"/>
  <c r="O105" i="89" s="1"/>
  <c r="O106" i="89" s="1"/>
  <c r="O107" i="89" s="1"/>
  <c r="O108" i="89" s="1"/>
  <c r="O109" i="89" s="1"/>
  <c r="O110" i="89" s="1"/>
  <c r="O111" i="89" s="1"/>
  <c r="O112" i="89" s="1"/>
  <c r="O113" i="89" s="1"/>
  <c r="O114" i="89" s="1"/>
  <c r="O115" i="89" s="1"/>
  <c r="O116" i="89" s="1"/>
  <c r="O117" i="89" s="1"/>
  <c r="O118" i="89" s="1"/>
  <c r="O119" i="89" s="1"/>
  <c r="O120" i="89" s="1"/>
  <c r="O65" i="89"/>
  <c r="O66" i="89" s="1"/>
  <c r="O67" i="89" s="1"/>
  <c r="O68" i="89" s="1"/>
  <c r="O69" i="89" s="1"/>
  <c r="O70" i="89" s="1"/>
  <c r="O71" i="89" s="1"/>
  <c r="O72" i="89" s="1"/>
  <c r="O73" i="89" s="1"/>
  <c r="O74" i="89" s="1"/>
  <c r="O75" i="89" s="1"/>
  <c r="O76" i="89" s="1"/>
  <c r="O77" i="89" s="1"/>
  <c r="O78" i="89" s="1"/>
  <c r="O79" i="89" s="1"/>
  <c r="O80" i="89" s="1"/>
  <c r="O81" i="89" s="1"/>
  <c r="O82" i="89" s="1"/>
  <c r="O83" i="89" s="1"/>
  <c r="H144" i="194"/>
  <c r="H129" i="194" s="1"/>
  <c r="H130" i="194" s="1"/>
  <c r="H89" i="194" s="1"/>
  <c r="I45" i="184" s="1"/>
  <c r="M42" i="147"/>
  <c r="C13" i="147" s="1"/>
  <c r="C24" i="147" s="1"/>
  <c r="C22" i="147"/>
  <c r="M73" i="147"/>
  <c r="C14" i="147" s="1"/>
  <c r="C23" i="147"/>
  <c r="M134" i="147"/>
  <c r="C16" i="147" s="1"/>
  <c r="N501" i="145"/>
  <c r="J52" i="204"/>
  <c r="J15" i="204" s="1"/>
  <c r="J70" i="183" s="1"/>
  <c r="O50" i="146"/>
  <c r="O80" i="146"/>
  <c r="O95" i="146"/>
  <c r="O178" i="146"/>
  <c r="O255" i="146"/>
  <c r="O259" i="146"/>
  <c r="O331" i="146"/>
  <c r="O342" i="146"/>
  <c r="O107" i="146"/>
  <c r="O156" i="146"/>
  <c r="O171" i="146"/>
  <c r="O275" i="146"/>
  <c r="O286" i="146"/>
  <c r="O290" i="146"/>
  <c r="O313" i="146"/>
  <c r="O287" i="146"/>
  <c r="O369" i="146"/>
  <c r="O223" i="146"/>
  <c r="O226" i="146"/>
  <c r="O253" i="146"/>
  <c r="O333" i="146"/>
  <c r="O112" i="146"/>
  <c r="O288" i="146"/>
  <c r="O247" i="146"/>
  <c r="O341" i="146"/>
  <c r="O349" i="146"/>
  <c r="O209" i="146"/>
  <c r="N36" i="146"/>
  <c r="O229" i="146"/>
  <c r="O338" i="146"/>
  <c r="O88" i="146"/>
  <c r="O357" i="146"/>
  <c r="O217" i="146"/>
  <c r="O299" i="146"/>
  <c r="O141" i="146"/>
  <c r="O363" i="146"/>
  <c r="O125" i="146"/>
  <c r="O195" i="146"/>
  <c r="O218" i="146"/>
  <c r="O242" i="146"/>
  <c r="O245" i="146"/>
  <c r="O318" i="146"/>
  <c r="O346" i="146"/>
  <c r="O373" i="146"/>
  <c r="O43" i="146"/>
  <c r="O57" i="146"/>
  <c r="O135" i="146"/>
  <c r="O163" i="146"/>
  <c r="O167" i="146"/>
  <c r="O354" i="146"/>
  <c r="O215" i="146"/>
  <c r="O123" i="146"/>
  <c r="O101" i="146"/>
  <c r="O193" i="146"/>
  <c r="O261" i="146"/>
  <c r="O268" i="146"/>
  <c r="O355" i="146"/>
  <c r="N111" i="146"/>
  <c r="N48" i="146"/>
  <c r="N328" i="146"/>
  <c r="N144" i="146"/>
  <c r="N310" i="146"/>
  <c r="N37" i="146"/>
  <c r="N179" i="146"/>
  <c r="N332" i="146"/>
  <c r="N206" i="146"/>
  <c r="N289" i="146"/>
  <c r="N252" i="146"/>
  <c r="N151" i="146"/>
  <c r="N107" i="146"/>
  <c r="N157" i="146"/>
  <c r="N55" i="146"/>
  <c r="N195" i="146"/>
  <c r="N199" i="146"/>
  <c r="N32" i="146"/>
  <c r="N112" i="146"/>
  <c r="N188" i="146"/>
  <c r="N217" i="146"/>
  <c r="N160" i="146"/>
  <c r="N97" i="146"/>
  <c r="N150" i="146"/>
  <c r="N193" i="146"/>
  <c r="N207" i="146"/>
  <c r="N221" i="146"/>
  <c r="N203" i="146"/>
  <c r="N308" i="146"/>
  <c r="N352" i="146"/>
  <c r="N70" i="146"/>
  <c r="O37" i="146"/>
  <c r="O91" i="146"/>
  <c r="O196" i="146"/>
  <c r="O294" i="146"/>
  <c r="N372" i="146"/>
  <c r="N229" i="146"/>
  <c r="O309" i="146"/>
  <c r="N236" i="146"/>
  <c r="N122" i="146"/>
  <c r="N123" i="146"/>
  <c r="N127" i="146"/>
  <c r="N314" i="146"/>
  <c r="N161" i="146"/>
  <c r="N198" i="146"/>
  <c r="N346" i="146"/>
  <c r="N80" i="146"/>
  <c r="N98" i="146"/>
  <c r="N180" i="146"/>
  <c r="N212" i="146"/>
  <c r="N354" i="146"/>
  <c r="N58" i="146"/>
  <c r="N17" i="146"/>
  <c r="N69" i="146"/>
  <c r="N109" i="146"/>
  <c r="N184" i="146"/>
  <c r="N209" i="146"/>
  <c r="N129" i="146"/>
  <c r="N257" i="146"/>
  <c r="N261" i="146"/>
  <c r="N194" i="146"/>
  <c r="N248" i="146"/>
  <c r="N307" i="146"/>
  <c r="N359" i="146"/>
  <c r="N350" i="146"/>
  <c r="N72" i="146"/>
  <c r="N140" i="146"/>
  <c r="O121" i="146"/>
  <c r="O129" i="146"/>
  <c r="O184" i="146"/>
  <c r="O310" i="146"/>
  <c r="N146" i="146"/>
  <c r="N244" i="146"/>
  <c r="N344" i="146"/>
  <c r="N238" i="146"/>
  <c r="N105" i="146"/>
  <c r="N215" i="146"/>
  <c r="N318" i="146"/>
  <c r="N62" i="146"/>
  <c r="N108" i="146"/>
  <c r="N93" i="146"/>
  <c r="N162" i="146"/>
  <c r="N113" i="146"/>
  <c r="N287" i="146"/>
  <c r="N237" i="146"/>
  <c r="N266" i="146"/>
  <c r="N326" i="146"/>
  <c r="N46" i="146"/>
  <c r="N86" i="146"/>
  <c r="N53" i="146"/>
  <c r="N141" i="146"/>
  <c r="N91" i="146"/>
  <c r="N134" i="146"/>
  <c r="N200" i="146"/>
  <c r="N95" i="146"/>
  <c r="N271" i="146"/>
  <c r="N202" i="146"/>
  <c r="N256" i="146"/>
  <c r="N325" i="146"/>
  <c r="N362" i="146"/>
  <c r="N316" i="146"/>
  <c r="N63" i="146"/>
  <c r="N118" i="146"/>
  <c r="N374" i="146"/>
  <c r="N337" i="146"/>
  <c r="N363" i="146"/>
  <c r="N341" i="146"/>
  <c r="N322" i="146"/>
  <c r="N292" i="146"/>
  <c r="N262" i="146"/>
  <c r="N319" i="146"/>
  <c r="N147" i="146"/>
  <c r="N327" i="146"/>
  <c r="N189" i="146"/>
  <c r="N250" i="146"/>
  <c r="N267" i="146"/>
  <c r="N167" i="146"/>
  <c r="N283" i="146"/>
  <c r="N190" i="146"/>
  <c r="N288" i="146"/>
  <c r="N124" i="146"/>
  <c r="N176" i="146"/>
  <c r="N65" i="146"/>
  <c r="N228" i="146"/>
  <c r="N137" i="146"/>
  <c r="N75" i="146"/>
  <c r="N204" i="146"/>
  <c r="N125" i="146"/>
  <c r="N168" i="146"/>
  <c r="N64" i="146"/>
  <c r="N21" i="146"/>
  <c r="N60" i="146"/>
  <c r="N34" i="146"/>
  <c r="N268" i="146"/>
  <c r="N323" i="146"/>
  <c r="N173" i="146"/>
  <c r="N148" i="146"/>
  <c r="N279" i="146"/>
  <c r="N116" i="146"/>
  <c r="N154" i="146"/>
  <c r="N57" i="146"/>
  <c r="N214" i="146"/>
  <c r="N131" i="146"/>
  <c r="N185" i="146"/>
  <c r="N186" i="146"/>
  <c r="N117" i="146"/>
  <c r="N166" i="146"/>
  <c r="N68" i="146"/>
  <c r="N126" i="146"/>
  <c r="N23" i="146"/>
  <c r="N44" i="146"/>
  <c r="N82" i="146"/>
  <c r="N49" i="146"/>
  <c r="N130" i="146"/>
  <c r="N364" i="146"/>
  <c r="N321" i="146"/>
  <c r="N368" i="146"/>
  <c r="N312" i="146"/>
  <c r="N282" i="146"/>
  <c r="N219" i="146"/>
  <c r="N253" i="146"/>
  <c r="N234" i="146"/>
  <c r="N231" i="146"/>
  <c r="N246" i="146"/>
  <c r="N102" i="146"/>
  <c r="N66" i="146"/>
  <c r="N47" i="146"/>
  <c r="N42" i="146"/>
  <c r="N340" i="146"/>
  <c r="N366" i="146"/>
  <c r="N360" i="146"/>
  <c r="N301" i="146"/>
  <c r="N274" i="146"/>
  <c r="N315" i="146"/>
  <c r="N317" i="146"/>
  <c r="N211" i="146"/>
  <c r="N280" i="146"/>
  <c r="N245" i="146"/>
  <c r="N165" i="146"/>
  <c r="N218" i="146"/>
  <c r="N223" i="146"/>
  <c r="N143" i="146"/>
  <c r="N225" i="146"/>
  <c r="N119" i="146"/>
  <c r="N254" i="146"/>
  <c r="N232" i="146"/>
  <c r="N121" i="146"/>
  <c r="N260" i="146"/>
  <c r="N196" i="146"/>
  <c r="N115" i="146"/>
  <c r="N182" i="146"/>
  <c r="N145" i="146"/>
  <c r="N101" i="146"/>
  <c r="N29" i="146"/>
  <c r="N27" i="146"/>
  <c r="N92" i="146"/>
  <c r="N104" i="146"/>
  <c r="N96" i="146"/>
  <c r="N100" i="146"/>
  <c r="N94" i="146"/>
  <c r="N377" i="146"/>
  <c r="N361" i="146"/>
  <c r="N371" i="146"/>
  <c r="N357" i="146"/>
  <c r="N349" i="146"/>
  <c r="N300" i="146"/>
  <c r="N286" i="146"/>
  <c r="N333" i="146"/>
  <c r="N155" i="146"/>
  <c r="N240" i="146"/>
  <c r="N205" i="146"/>
  <c r="N263" i="146"/>
  <c r="N275" i="146"/>
  <c r="N183" i="146"/>
  <c r="N297" i="146"/>
  <c r="N192" i="146"/>
  <c r="N79" i="146"/>
  <c r="N132" i="146"/>
  <c r="N177" i="146"/>
  <c r="N81" i="146"/>
  <c r="N249" i="146"/>
  <c r="N158" i="146"/>
  <c r="N83" i="146"/>
  <c r="N216" i="146"/>
  <c r="N133" i="146"/>
  <c r="N169" i="146"/>
  <c r="N59" i="146"/>
  <c r="O62" i="146"/>
  <c r="O99" i="146"/>
  <c r="O205" i="146"/>
  <c r="O317" i="146"/>
  <c r="O362" i="146"/>
  <c r="N40" i="146"/>
  <c r="N164" i="146"/>
  <c r="N272" i="146"/>
  <c r="N25" i="146"/>
  <c r="N222" i="146"/>
  <c r="N153" i="146"/>
  <c r="N351" i="146"/>
  <c r="N50" i="146"/>
  <c r="N19" i="146"/>
  <c r="O187" i="146"/>
  <c r="N56" i="146"/>
  <c r="N45" i="146"/>
  <c r="N142" i="146"/>
  <c r="N99" i="146"/>
  <c r="N178" i="146"/>
  <c r="N201" i="146"/>
  <c r="N103" i="146"/>
  <c r="N311" i="146"/>
  <c r="N265" i="146"/>
  <c r="N259" i="146"/>
  <c r="N302" i="146"/>
  <c r="N277" i="146"/>
  <c r="N324" i="146"/>
  <c r="O59" i="146"/>
  <c r="O113" i="146"/>
  <c r="O127" i="146"/>
  <c r="O280" i="146"/>
  <c r="O284" i="146"/>
  <c r="N380" i="146"/>
  <c r="O82" i="146"/>
  <c r="O143" i="146"/>
  <c r="O159" i="146"/>
  <c r="O162" i="146"/>
  <c r="O175" i="146"/>
  <c r="O240" i="146"/>
  <c r="O303" i="146"/>
  <c r="O353" i="146"/>
  <c r="O365" i="146"/>
  <c r="N26" i="146"/>
  <c r="O32" i="146"/>
  <c r="O69" i="146"/>
  <c r="O78" i="146"/>
  <c r="O132" i="146"/>
  <c r="O145" i="146"/>
  <c r="O177" i="146"/>
  <c r="O188" i="146"/>
  <c r="O39" i="146"/>
  <c r="O53" i="146"/>
  <c r="O58" i="146"/>
  <c r="O97" i="146"/>
  <c r="O109" i="146"/>
  <c r="O273" i="146"/>
  <c r="O302" i="146"/>
  <c r="O327" i="146"/>
  <c r="O358" i="146"/>
  <c r="O364" i="146"/>
  <c r="N295" i="146"/>
  <c r="N159" i="146"/>
  <c r="N247" i="146"/>
  <c r="N242" i="146"/>
  <c r="N181" i="146"/>
  <c r="N296" i="146"/>
  <c r="N139" i="146"/>
  <c r="N243" i="146"/>
  <c r="N343" i="146"/>
  <c r="N284" i="146"/>
  <c r="N290" i="146"/>
  <c r="N330" i="146"/>
  <c r="N347" i="146"/>
  <c r="N329" i="146"/>
  <c r="N376" i="146"/>
  <c r="N120" i="146"/>
  <c r="N41" i="146"/>
  <c r="N51" i="146"/>
  <c r="N22" i="146"/>
  <c r="O30" i="146"/>
  <c r="O67" i="146"/>
  <c r="O103" i="146"/>
  <c r="O133" i="146"/>
  <c r="O137" i="146"/>
  <c r="O180" i="146"/>
  <c r="O206" i="146"/>
  <c r="O210" i="146"/>
  <c r="O252" i="146"/>
  <c r="O311" i="146"/>
  <c r="O345" i="146"/>
  <c r="O372" i="146"/>
  <c r="O375" i="146"/>
  <c r="N43" i="146"/>
  <c r="O36" i="146"/>
  <c r="O172" i="146"/>
  <c r="O233" i="146"/>
  <c r="O265" i="146"/>
  <c r="O267" i="146"/>
  <c r="O300" i="146"/>
  <c r="O308" i="146"/>
  <c r="O320" i="146"/>
  <c r="O250" i="146"/>
  <c r="O60" i="146"/>
  <c r="O185" i="146"/>
  <c r="O25" i="146"/>
  <c r="O120" i="146"/>
  <c r="O239" i="146"/>
  <c r="O64" i="146"/>
  <c r="O66" i="146"/>
  <c r="O236" i="146"/>
  <c r="O334" i="146"/>
  <c r="I366" i="146"/>
  <c r="I285" i="146"/>
  <c r="I196" i="146"/>
  <c r="I204" i="146"/>
  <c r="I103" i="146"/>
  <c r="I156" i="146"/>
  <c r="I80" i="146"/>
  <c r="I53" i="146"/>
  <c r="I89" i="146"/>
  <c r="I223" i="146"/>
  <c r="I254" i="146"/>
  <c r="I184" i="146"/>
  <c r="I101" i="146"/>
  <c r="I87" i="146"/>
  <c r="I106" i="146"/>
  <c r="I30" i="146"/>
  <c r="I94" i="146"/>
  <c r="I56" i="146"/>
  <c r="I233" i="146"/>
  <c r="I102" i="146"/>
  <c r="I215" i="146"/>
  <c r="I291" i="146"/>
  <c r="I180" i="146"/>
  <c r="I85" i="146"/>
  <c r="I174" i="146"/>
  <c r="I90" i="146"/>
  <c r="I65" i="146"/>
  <c r="I42" i="146"/>
  <c r="I183" i="146"/>
  <c r="I243" i="146"/>
  <c r="I75" i="146"/>
  <c r="I77" i="146"/>
  <c r="I154" i="146"/>
  <c r="I22" i="146"/>
  <c r="I51" i="146"/>
  <c r="I130" i="146"/>
  <c r="I112" i="146"/>
  <c r="I352" i="146"/>
  <c r="I260" i="146"/>
  <c r="I235" i="146"/>
  <c r="I250" i="146"/>
  <c r="I149" i="146"/>
  <c r="I237" i="146"/>
  <c r="I35" i="146"/>
  <c r="I100" i="146"/>
  <c r="I27" i="146"/>
  <c r="I213" i="146"/>
  <c r="I374" i="146"/>
  <c r="I249" i="146"/>
  <c r="I155" i="146"/>
  <c r="I210" i="146"/>
  <c r="I140" i="146"/>
  <c r="I105" i="146"/>
  <c r="I98" i="146"/>
  <c r="I47" i="146"/>
  <c r="I147" i="146"/>
  <c r="I70" i="146"/>
  <c r="I318" i="146"/>
  <c r="I145" i="146"/>
  <c r="I259" i="146"/>
  <c r="I205" i="146"/>
  <c r="I111" i="146"/>
  <c r="I299" i="146"/>
  <c r="I84" i="146"/>
  <c r="I59" i="146"/>
  <c r="I32" i="146"/>
  <c r="I371" i="146"/>
  <c r="I21" i="146"/>
  <c r="I380" i="146"/>
  <c r="O28" i="146"/>
  <c r="O45" i="146"/>
  <c r="O47" i="146"/>
  <c r="O85" i="146"/>
  <c r="O361" i="146"/>
  <c r="O370" i="146"/>
  <c r="O152" i="146"/>
  <c r="O225" i="146"/>
  <c r="O231" i="146"/>
  <c r="O244" i="146"/>
  <c r="O276" i="146"/>
  <c r="O194" i="146"/>
  <c r="O199" i="146"/>
  <c r="O337" i="146"/>
  <c r="O55" i="146"/>
  <c r="O197" i="146"/>
  <c r="O31" i="146"/>
  <c r="O117" i="146"/>
  <c r="O260" i="146"/>
  <c r="O29" i="146"/>
  <c r="O44" i="146"/>
  <c r="O70" i="146"/>
  <c r="O81" i="146"/>
  <c r="O84" i="146"/>
  <c r="O74" i="146"/>
  <c r="O77" i="146"/>
  <c r="O241" i="146"/>
  <c r="O289" i="146"/>
  <c r="O296" i="146"/>
  <c r="O298" i="146"/>
  <c r="O314" i="146"/>
  <c r="O378" i="146"/>
  <c r="O21" i="146"/>
  <c r="O23" i="146"/>
  <c r="O56" i="146"/>
  <c r="O319" i="146"/>
  <c r="E82" i="176"/>
  <c r="E83" i="176" s="1"/>
  <c r="AE27" i="212"/>
  <c r="AF27" i="212"/>
  <c r="AF98" i="212" s="1"/>
  <c r="AK111" i="212"/>
  <c r="AE160" i="212"/>
  <c r="AK160" i="212" s="1"/>
  <c r="AE70" i="65"/>
  <c r="AE19" i="65"/>
  <c r="AF13" i="199"/>
  <c r="AF30" i="199"/>
  <c r="AE30" i="199"/>
  <c r="AE23" i="65"/>
  <c r="AE25" i="212"/>
  <c r="AK138" i="212"/>
  <c r="AK116" i="212"/>
  <c r="AK139" i="212"/>
  <c r="AE109" i="212"/>
  <c r="AC70" i="182"/>
  <c r="AJ46" i="180"/>
  <c r="AI46" i="180"/>
  <c r="G250" i="194"/>
  <c r="G252" i="194" s="1"/>
  <c r="G87" i="194" s="1"/>
  <c r="H43" i="184" s="1"/>
  <c r="AG104" i="157"/>
  <c r="AF104" i="157"/>
  <c r="AI104" i="157"/>
  <c r="AH104" i="157"/>
  <c r="AE104" i="157"/>
  <c r="AI63" i="157"/>
  <c r="AF63" i="157"/>
  <c r="AH63" i="157"/>
  <c r="AG63" i="157"/>
  <c r="AE63" i="157"/>
  <c r="AG88" i="157"/>
  <c r="AF88" i="157"/>
  <c r="AE88" i="157"/>
  <c r="AI88" i="157"/>
  <c r="AH88" i="157"/>
  <c r="AF109" i="157"/>
  <c r="AE109" i="157"/>
  <c r="AI109" i="157"/>
  <c r="AH109" i="157"/>
  <c r="AG109" i="157"/>
  <c r="AI108" i="157"/>
  <c r="AH108" i="157"/>
  <c r="AG108" i="157"/>
  <c r="AF108" i="157"/>
  <c r="AE108" i="157"/>
  <c r="AH81" i="157"/>
  <c r="AI81" i="157"/>
  <c r="AG81" i="157"/>
  <c r="AF81" i="157"/>
  <c r="AE81" i="157"/>
  <c r="AG96" i="157"/>
  <c r="AE96" i="157"/>
  <c r="AF96" i="157"/>
  <c r="AI96" i="157"/>
  <c r="AH96" i="157"/>
  <c r="AI103" i="157"/>
  <c r="AH103" i="157"/>
  <c r="AG103" i="157"/>
  <c r="AF103" i="157"/>
  <c r="AE103" i="157"/>
  <c r="AG80" i="157"/>
  <c r="AF80" i="157"/>
  <c r="AI80" i="157"/>
  <c r="AH80" i="157"/>
  <c r="AE80" i="157"/>
  <c r="AG72" i="157"/>
  <c r="AF72" i="157"/>
  <c r="AE72" i="157"/>
  <c r="AI72" i="157"/>
  <c r="AH72" i="157"/>
  <c r="AI95" i="157"/>
  <c r="AH95" i="157"/>
  <c r="AG95" i="157"/>
  <c r="AF95" i="157"/>
  <c r="AE95" i="157"/>
  <c r="AE15" i="157"/>
  <c r="AI15" i="157"/>
  <c r="AG15" i="157"/>
  <c r="AH15" i="157"/>
  <c r="AF15" i="157"/>
  <c r="AE106" i="157"/>
  <c r="AI106" i="157"/>
  <c r="AH106" i="157"/>
  <c r="AG106" i="157"/>
  <c r="AF106" i="157"/>
  <c r="AE74" i="157"/>
  <c r="AI74" i="157"/>
  <c r="AG74" i="157"/>
  <c r="AH74" i="157"/>
  <c r="AF74" i="157"/>
  <c r="AI14" i="157"/>
  <c r="AG14" i="157"/>
  <c r="AF14" i="157"/>
  <c r="AE14" i="157"/>
  <c r="AH14" i="157"/>
  <c r="AH56" i="157"/>
  <c r="AG56" i="157"/>
  <c r="AE56" i="157"/>
  <c r="AI56" i="157"/>
  <c r="AF56" i="157"/>
  <c r="AH105" i="157"/>
  <c r="AI105" i="157"/>
  <c r="AG105" i="157"/>
  <c r="AF105" i="157"/>
  <c r="AE105" i="157"/>
  <c r="AG29" i="157"/>
  <c r="AF29" i="157"/>
  <c r="AI29" i="157"/>
  <c r="AH29" i="157"/>
  <c r="AE29" i="157"/>
  <c r="AG21" i="157"/>
  <c r="AF21" i="157"/>
  <c r="AI21" i="157"/>
  <c r="AH21" i="157"/>
  <c r="AE21" i="157"/>
  <c r="AG37" i="157"/>
  <c r="AF37" i="157"/>
  <c r="AE37" i="157"/>
  <c r="AI37" i="157"/>
  <c r="AH37" i="157"/>
  <c r="AI44" i="157"/>
  <c r="AF44" i="157"/>
  <c r="AH44" i="157"/>
  <c r="AG44" i="157"/>
  <c r="AE44" i="157"/>
  <c r="AI51" i="157"/>
  <c r="AH51" i="157"/>
  <c r="AG51" i="157"/>
  <c r="AF51" i="157"/>
  <c r="AE51" i="157"/>
  <c r="AE55" i="157"/>
  <c r="AG55" i="157"/>
  <c r="AI55" i="157"/>
  <c r="AH55" i="157"/>
  <c r="AF55" i="157"/>
  <c r="N64" i="157"/>
  <c r="AE23" i="157"/>
  <c r="AG23" i="157"/>
  <c r="AI23" i="157"/>
  <c r="AH23" i="157"/>
  <c r="AF23" i="157"/>
  <c r="AI57" i="157"/>
  <c r="AH57" i="157"/>
  <c r="AG57" i="157"/>
  <c r="AE57" i="157"/>
  <c r="AF57" i="157"/>
  <c r="AE66" i="157"/>
  <c r="AI66" i="157"/>
  <c r="AH66" i="157"/>
  <c r="AG66" i="157"/>
  <c r="AF66" i="157"/>
  <c r="AI30" i="157"/>
  <c r="AG30" i="157"/>
  <c r="AH30" i="157"/>
  <c r="AF30" i="157"/>
  <c r="AE30" i="157"/>
  <c r="AI52" i="157"/>
  <c r="AH52" i="157"/>
  <c r="AG52" i="157"/>
  <c r="AF52" i="157"/>
  <c r="AE52" i="157"/>
  <c r="AI89" i="157"/>
  <c r="AG89" i="157"/>
  <c r="AF89" i="157"/>
  <c r="AE89" i="157"/>
  <c r="AH89" i="157"/>
  <c r="N65" i="157"/>
  <c r="AI28" i="157"/>
  <c r="AF28" i="157"/>
  <c r="AH28" i="157"/>
  <c r="AG28" i="157"/>
  <c r="AE28" i="157"/>
  <c r="AI20" i="157"/>
  <c r="AF20" i="157"/>
  <c r="AH20" i="157"/>
  <c r="AG20" i="157"/>
  <c r="AE20" i="157"/>
  <c r="AI36" i="157"/>
  <c r="AH36" i="157"/>
  <c r="AG36" i="157"/>
  <c r="AF36" i="157"/>
  <c r="AE36" i="157"/>
  <c r="AI43" i="157"/>
  <c r="AH43" i="157"/>
  <c r="AF43" i="157"/>
  <c r="AE43" i="157"/>
  <c r="AG43" i="157"/>
  <c r="AF50" i="157"/>
  <c r="AE50" i="157"/>
  <c r="AH50" i="157"/>
  <c r="AI50" i="157"/>
  <c r="AG50" i="157"/>
  <c r="AH54" i="157"/>
  <c r="AI54" i="157"/>
  <c r="AG54" i="157"/>
  <c r="AF54" i="157"/>
  <c r="AE54" i="157"/>
  <c r="N87" i="157"/>
  <c r="N79" i="157"/>
  <c r="N71" i="157"/>
  <c r="AE31" i="157"/>
  <c r="AI31" i="157"/>
  <c r="AG31" i="157"/>
  <c r="AH31" i="157"/>
  <c r="AF31" i="157"/>
  <c r="AI22" i="157"/>
  <c r="AG22" i="157"/>
  <c r="AF22" i="157"/>
  <c r="AH22" i="157"/>
  <c r="AE22" i="157"/>
  <c r="AG45" i="157"/>
  <c r="AF45" i="157"/>
  <c r="AE45" i="157"/>
  <c r="AI45" i="157"/>
  <c r="AH45" i="157"/>
  <c r="AI97" i="157"/>
  <c r="AH97" i="157"/>
  <c r="AG97" i="157"/>
  <c r="AF97" i="157"/>
  <c r="AE97" i="157"/>
  <c r="N73" i="157"/>
  <c r="AI27" i="157"/>
  <c r="AH27" i="157"/>
  <c r="AF27" i="157"/>
  <c r="AE27" i="157"/>
  <c r="AG27" i="157"/>
  <c r="AI19" i="157"/>
  <c r="AG19" i="157"/>
  <c r="AH19" i="157"/>
  <c r="AF19" i="157"/>
  <c r="AE19" i="157"/>
  <c r="AI35" i="157"/>
  <c r="AH35" i="157"/>
  <c r="AF35" i="157"/>
  <c r="AE35" i="157"/>
  <c r="AG35" i="157"/>
  <c r="AF42" i="157"/>
  <c r="AE42" i="157"/>
  <c r="AI42" i="157"/>
  <c r="AH42" i="157"/>
  <c r="AG42" i="157"/>
  <c r="AI49" i="157"/>
  <c r="AH49" i="157"/>
  <c r="AE49" i="157"/>
  <c r="AG49" i="157"/>
  <c r="AF49" i="157"/>
  <c r="N102" i="157"/>
  <c r="N94" i="157"/>
  <c r="N86" i="157"/>
  <c r="N78" i="157"/>
  <c r="N70" i="157"/>
  <c r="AG13" i="157"/>
  <c r="AF13" i="157"/>
  <c r="AE13" i="157"/>
  <c r="AI13" i="157"/>
  <c r="AH13" i="157"/>
  <c r="AF26" i="157"/>
  <c r="AE26" i="157"/>
  <c r="AH26" i="157"/>
  <c r="AI26" i="157"/>
  <c r="AG26" i="157"/>
  <c r="AF18" i="157"/>
  <c r="AE18" i="157"/>
  <c r="AI18" i="157"/>
  <c r="AH18" i="157"/>
  <c r="AG18" i="157"/>
  <c r="AF34" i="157"/>
  <c r="AE34" i="157"/>
  <c r="AH34" i="157"/>
  <c r="AI34" i="157"/>
  <c r="AG34" i="157"/>
  <c r="AI41" i="157"/>
  <c r="AH41" i="157"/>
  <c r="AE41" i="157"/>
  <c r="AG41" i="157"/>
  <c r="AF41" i="157"/>
  <c r="AH48" i="157"/>
  <c r="AG48" i="157"/>
  <c r="AE48" i="157"/>
  <c r="AI48" i="157"/>
  <c r="AF48" i="157"/>
  <c r="N101" i="157"/>
  <c r="N93" i="157"/>
  <c r="N85" i="157"/>
  <c r="N77" i="157"/>
  <c r="N69" i="157"/>
  <c r="AG53" i="157"/>
  <c r="AF53" i="157"/>
  <c r="AI53" i="157"/>
  <c r="AH53" i="157"/>
  <c r="AE53" i="157"/>
  <c r="AE90" i="157"/>
  <c r="AI90" i="157"/>
  <c r="AH90" i="157"/>
  <c r="AG90" i="157"/>
  <c r="AF90" i="157"/>
  <c r="AI33" i="157"/>
  <c r="AH33" i="157"/>
  <c r="AE33" i="157"/>
  <c r="AG33" i="157"/>
  <c r="AF33" i="157"/>
  <c r="AI25" i="157"/>
  <c r="AH25" i="157"/>
  <c r="AG25" i="157"/>
  <c r="AF25" i="157"/>
  <c r="AE25" i="157"/>
  <c r="AI17" i="157"/>
  <c r="AH17" i="157"/>
  <c r="AE17" i="157"/>
  <c r="AG17" i="157"/>
  <c r="AF17" i="157"/>
  <c r="AH38" i="157"/>
  <c r="AI38" i="157"/>
  <c r="AG38" i="157"/>
  <c r="AF38" i="157"/>
  <c r="AE38" i="157"/>
  <c r="AH40" i="157"/>
  <c r="AG40" i="157"/>
  <c r="AF40" i="157"/>
  <c r="AE40" i="157"/>
  <c r="AI40" i="157"/>
  <c r="AI59" i="157"/>
  <c r="AG59" i="157"/>
  <c r="AH59" i="157"/>
  <c r="AF59" i="157"/>
  <c r="AE59" i="157"/>
  <c r="N100" i="157"/>
  <c r="N92" i="157"/>
  <c r="N84" i="157"/>
  <c r="N76" i="157"/>
  <c r="N68" i="157"/>
  <c r="AH46" i="157"/>
  <c r="AI46" i="157"/>
  <c r="AG46" i="157"/>
  <c r="AF46" i="157"/>
  <c r="AE46" i="157"/>
  <c r="AE98" i="157"/>
  <c r="AI98" i="157"/>
  <c r="AH98" i="157"/>
  <c r="AG98" i="157"/>
  <c r="AF98" i="157"/>
  <c r="AE82" i="157"/>
  <c r="AI82" i="157"/>
  <c r="AH82" i="157"/>
  <c r="AG82" i="157"/>
  <c r="AF82" i="157"/>
  <c r="AH32" i="157"/>
  <c r="AG32" i="157"/>
  <c r="AF32" i="157"/>
  <c r="AE32" i="157"/>
  <c r="AI32" i="157"/>
  <c r="AH24" i="157"/>
  <c r="AG24" i="157"/>
  <c r="AF24" i="157"/>
  <c r="AE24" i="157"/>
  <c r="AI24" i="157"/>
  <c r="AH16" i="157"/>
  <c r="AG16" i="157"/>
  <c r="AE16" i="157"/>
  <c r="AF16" i="157"/>
  <c r="AI16" i="157"/>
  <c r="AE47" i="157"/>
  <c r="AI47" i="157"/>
  <c r="AH47" i="157"/>
  <c r="AG47" i="157"/>
  <c r="AF47" i="157"/>
  <c r="AE39" i="157"/>
  <c r="AI39" i="157"/>
  <c r="AG39" i="157"/>
  <c r="AH39" i="157"/>
  <c r="AF39" i="157"/>
  <c r="AF58" i="157"/>
  <c r="AE58" i="157"/>
  <c r="AI58" i="157"/>
  <c r="AH58" i="157"/>
  <c r="AG58" i="157"/>
  <c r="N107" i="157"/>
  <c r="N99" i="157"/>
  <c r="N91" i="157"/>
  <c r="N83" i="157"/>
  <c r="N75" i="157"/>
  <c r="N67" i="157"/>
  <c r="AG109" i="212"/>
  <c r="AG158" i="212" s="1"/>
  <c r="AF109" i="212"/>
  <c r="AF158" i="212" s="1"/>
  <c r="AF25" i="212"/>
  <c r="H222" i="194"/>
  <c r="H224" i="194" s="1"/>
  <c r="H186" i="194" s="1"/>
  <c r="K252" i="194"/>
  <c r="K87" i="194" s="1"/>
  <c r="L43" i="184" s="1"/>
  <c r="J250" i="194"/>
  <c r="J252" i="194" s="1"/>
  <c r="J87" i="194" s="1"/>
  <c r="K43" i="184" s="1"/>
  <c r="K17" i="201"/>
  <c r="K19" i="201" s="1"/>
  <c r="K25" i="201" s="1"/>
  <c r="AG22" i="212"/>
  <c r="AE22" i="212"/>
  <c r="AE15" i="182"/>
  <c r="I43" i="204"/>
  <c r="I26" i="204" s="1"/>
  <c r="J35" i="204"/>
  <c r="J25" i="204" s="1"/>
  <c r="J17" i="200"/>
  <c r="J19" i="200" s="1"/>
  <c r="J25" i="200" s="1"/>
  <c r="J105" i="183" s="1"/>
  <c r="F36" i="13"/>
  <c r="L45" i="184"/>
  <c r="F38" i="13"/>
  <c r="F31" i="13"/>
  <c r="L40" i="184"/>
  <c r="F37" i="13"/>
  <c r="F34" i="13"/>
  <c r="F35" i="13"/>
  <c r="I17" i="201"/>
  <c r="I19" i="201" s="1"/>
  <c r="I25" i="201" s="1"/>
  <c r="F32" i="13"/>
  <c r="AG26" i="199"/>
  <c r="AH19" i="199"/>
  <c r="AG18" i="199"/>
  <c r="AG48" i="212"/>
  <c r="AI20" i="199"/>
  <c r="AH27" i="199"/>
  <c r="AI19" i="199"/>
  <c r="AF24" i="199"/>
  <c r="AE21" i="199"/>
  <c r="AH24" i="199"/>
  <c r="AG25" i="199"/>
  <c r="AI27" i="199"/>
  <c r="AF37" i="65"/>
  <c r="AF22" i="212" s="1"/>
  <c r="AF48" i="212"/>
  <c r="AE48" i="212"/>
  <c r="AE77" i="182"/>
  <c r="L19" i="193" s="1"/>
  <c r="L23" i="193" s="1"/>
  <c r="L8" i="193" s="1"/>
  <c r="K80" i="183" s="1"/>
  <c r="AL136" i="178"/>
  <c r="AL135" i="178" s="1"/>
  <c r="AM136" i="178"/>
  <c r="AM135" i="178" s="1"/>
  <c r="I9" i="205"/>
  <c r="I32" i="184" s="1"/>
  <c r="K9" i="205"/>
  <c r="K32" i="184" s="1"/>
  <c r="J9" i="205"/>
  <c r="J32" i="184" s="1"/>
  <c r="H17" i="200"/>
  <c r="H19" i="200" s="1"/>
  <c r="H25" i="200" s="1"/>
  <c r="K14" i="204"/>
  <c r="K69" i="183" s="1"/>
  <c r="K27" i="204"/>
  <c r="K17" i="200"/>
  <c r="K19" i="200" s="1"/>
  <c r="K25" i="200" s="1"/>
  <c r="K105" i="183" s="1"/>
  <c r="G222" i="194"/>
  <c r="G224" i="194" s="1"/>
  <c r="G186" i="194" s="1"/>
  <c r="L17" i="201"/>
  <c r="L19" i="201" s="1"/>
  <c r="L25" i="201" s="1"/>
  <c r="L17" i="200"/>
  <c r="G29" i="192" a="1"/>
  <c r="G29" i="192" s="1"/>
  <c r="G30" i="192" s="1"/>
  <c r="G16" i="192" s="1"/>
  <c r="G17" i="192" s="1"/>
  <c r="G8" i="192" s="1"/>
  <c r="H75" i="183" s="1"/>
  <c r="K205" i="194"/>
  <c r="I144" i="194"/>
  <c r="I129" i="194" s="1"/>
  <c r="I130" i="194" s="1"/>
  <c r="I89" i="194" s="1"/>
  <c r="K102" i="194"/>
  <c r="K85" i="194" s="1"/>
  <c r="L41" i="184" s="1"/>
  <c r="G120" i="194"/>
  <c r="G109" i="194" s="1"/>
  <c r="G110" i="194" s="1"/>
  <c r="G88" i="194" s="1"/>
  <c r="H44" i="184" s="1"/>
  <c r="I17" i="200"/>
  <c r="I19" i="200" s="1"/>
  <c r="I25" i="200" s="1"/>
  <c r="I105" i="183" s="1"/>
  <c r="G102" i="194"/>
  <c r="G85" i="194" s="1"/>
  <c r="H41" i="184" s="1"/>
  <c r="J102" i="194"/>
  <c r="J85" i="194" s="1"/>
  <c r="K41" i="184" s="1"/>
  <c r="AB23" i="182"/>
  <c r="AC18" i="182"/>
  <c r="AJ48" i="176"/>
  <c r="H13" i="176" s="1"/>
  <c r="AF66" i="182"/>
  <c r="S120" i="176"/>
  <c r="F15" i="176" s="1"/>
  <c r="O31" i="176"/>
  <c r="AC65" i="182" s="1"/>
  <c r="AC46" i="176"/>
  <c r="V46" i="176"/>
  <c r="AD66" i="182" s="1"/>
  <c r="S82" i="176"/>
  <c r="AD67" i="182" s="1"/>
  <c r="S118" i="176"/>
  <c r="N168" i="176"/>
  <c r="E169" i="176" s="1"/>
  <c r="AC73" i="182" s="1"/>
  <c r="AD70" i="182"/>
  <c r="AJ31" i="176"/>
  <c r="AJ33" i="176" s="1"/>
  <c r="H12" i="176" s="1"/>
  <c r="AC31" i="176"/>
  <c r="BE206" i="176"/>
  <c r="H18" i="176" s="1"/>
  <c r="AG118" i="176"/>
  <c r="AG81" i="176"/>
  <c r="H46" i="176"/>
  <c r="AB66" i="182" s="1"/>
  <c r="AC68" i="182"/>
  <c r="AE66" i="182"/>
  <c r="AC48" i="176"/>
  <c r="G13" i="176" s="1"/>
  <c r="V33" i="176"/>
  <c r="F12" i="176" s="1"/>
  <c r="AD65" i="182"/>
  <c r="AC33" i="176"/>
  <c r="G12" i="176" s="1"/>
  <c r="AE65" i="182"/>
  <c r="AF71" i="182"/>
  <c r="AR206" i="176"/>
  <c r="S81" i="176"/>
  <c r="H31" i="176"/>
  <c r="H33" i="176" s="1"/>
  <c r="D12" i="176" s="1"/>
  <c r="Z83" i="176"/>
  <c r="Z84" i="176" s="1"/>
  <c r="G14" i="176" s="1"/>
  <c r="R206" i="176"/>
  <c r="AE206" i="176"/>
  <c r="AD68" i="182"/>
  <c r="AR207" i="176"/>
  <c r="E207" i="176"/>
  <c r="AG82" i="176"/>
  <c r="AF67" i="182" s="1"/>
  <c r="E206" i="176"/>
  <c r="AD72" i="182"/>
  <c r="R207" i="176"/>
  <c r="BE207" i="176"/>
  <c r="O46" i="176"/>
  <c r="O48" i="176" s="1"/>
  <c r="E13" i="176" s="1"/>
  <c r="L82" i="176"/>
  <c r="AC67" i="182" s="1"/>
  <c r="AC69" i="182"/>
  <c r="G86" i="192" s="1" a="1"/>
  <c r="J87" i="192" s="1"/>
  <c r="J90" i="192" s="1"/>
  <c r="J43" i="192" s="1"/>
  <c r="L81" i="176"/>
  <c r="AD16" i="182"/>
  <c r="AB16" i="182"/>
  <c r="I42" i="193"/>
  <c r="I47" i="193" s="1"/>
  <c r="I9" i="193" s="1"/>
  <c r="H81" i="183" s="1"/>
  <c r="AF20" i="182"/>
  <c r="AF29" i="182"/>
  <c r="H59" i="194"/>
  <c r="H27" i="194" s="1"/>
  <c r="AG22" i="199"/>
  <c r="AH23" i="199"/>
  <c r="AD22" i="182"/>
  <c r="AI24" i="199"/>
  <c r="AE20" i="199"/>
  <c r="AD18" i="182"/>
  <c r="AI26" i="199"/>
  <c r="AD13" i="182"/>
  <c r="AF23" i="199"/>
  <c r="AI18" i="199"/>
  <c r="AE22" i="199"/>
  <c r="AG24" i="199"/>
  <c r="AH25" i="199"/>
  <c r="J36" i="174"/>
  <c r="J43" i="174" s="1"/>
  <c r="I36" i="174"/>
  <c r="I43" i="174" s="1"/>
  <c r="K82" i="174"/>
  <c r="I82" i="174"/>
  <c r="J59" i="194"/>
  <c r="J27" i="194" s="1"/>
  <c r="J52" i="194"/>
  <c r="J37" i="194" s="1"/>
  <c r="J44" i="194" s="1"/>
  <c r="J26" i="194" s="1"/>
  <c r="I52" i="194"/>
  <c r="I37" i="194" s="1"/>
  <c r="I44" i="194" s="1"/>
  <c r="I26" i="194" s="1"/>
  <c r="I59" i="194"/>
  <c r="I27" i="194" s="1"/>
  <c r="G59" i="194"/>
  <c r="G27" i="194" s="1"/>
  <c r="K52" i="194"/>
  <c r="K37" i="194" s="1"/>
  <c r="K59" i="194"/>
  <c r="K27" i="194" s="1"/>
  <c r="H52" i="194"/>
  <c r="H37" i="194" s="1"/>
  <c r="H44" i="194" s="1"/>
  <c r="H26" i="194" s="1"/>
  <c r="J237" i="194"/>
  <c r="J239" i="194" s="1"/>
  <c r="J187" i="194" s="1"/>
  <c r="H205" i="194"/>
  <c r="K222" i="194"/>
  <c r="K224" i="194" s="1"/>
  <c r="K186" i="194" s="1"/>
  <c r="B17" i="146"/>
  <c r="C16" i="146"/>
  <c r="G207" i="194"/>
  <c r="G185" i="194" s="1"/>
  <c r="G205" i="194"/>
  <c r="I237" i="194"/>
  <c r="H207" i="194"/>
  <c r="H185" i="194" s="1"/>
  <c r="K23" i="150"/>
  <c r="T15" i="150" s="1"/>
  <c r="AE133" i="182" s="1"/>
  <c r="J164" i="194" s="1"/>
  <c r="Q18" i="151"/>
  <c r="G129" i="194"/>
  <c r="G130" i="194" s="1"/>
  <c r="G89" i="194" s="1"/>
  <c r="H45" i="184" s="1"/>
  <c r="H102" i="194"/>
  <c r="H85" i="194" s="1"/>
  <c r="I41" i="184" s="1"/>
  <c r="N24" i="146"/>
  <c r="N28" i="146"/>
  <c r="N84" i="146"/>
  <c r="N30" i="146"/>
  <c r="N78" i="146"/>
  <c r="N76" i="146"/>
  <c r="N77" i="146"/>
  <c r="N85" i="146"/>
  <c r="N38" i="146"/>
  <c r="N114" i="146"/>
  <c r="N90" i="146"/>
  <c r="N67" i="146"/>
  <c r="N373" i="146"/>
  <c r="N369" i="146"/>
  <c r="N358" i="146"/>
  <c r="N355" i="146"/>
  <c r="N336" i="146"/>
  <c r="N309" i="146"/>
  <c r="N338" i="146"/>
  <c r="N258" i="146"/>
  <c r="N276" i="146"/>
  <c r="N294" i="146"/>
  <c r="N313" i="146"/>
  <c r="N251" i="146"/>
  <c r="N187" i="146"/>
  <c r="N305" i="146"/>
  <c r="N303" i="146"/>
  <c r="N213" i="146"/>
  <c r="N149" i="146"/>
  <c r="N226" i="146"/>
  <c r="N255" i="146"/>
  <c r="N191" i="146"/>
  <c r="N304" i="146"/>
  <c r="N230" i="146"/>
  <c r="N170" i="146"/>
  <c r="N87" i="146"/>
  <c r="N172" i="146"/>
  <c r="N233" i="146"/>
  <c r="N174" i="146"/>
  <c r="N89" i="146"/>
  <c r="N241" i="146"/>
  <c r="N208" i="146"/>
  <c r="N379" i="146"/>
  <c r="AA16" i="146" s="1"/>
  <c r="J119" i="194" s="1"/>
  <c r="N52" i="146"/>
  <c r="N18" i="146"/>
  <c r="N54" i="146"/>
  <c r="N136" i="146"/>
  <c r="N106" i="146"/>
  <c r="N31" i="146"/>
  <c r="N110" i="146"/>
  <c r="N88" i="146"/>
  <c r="N356" i="146"/>
  <c r="N353" i="146"/>
  <c r="N342" i="146"/>
  <c r="N339" i="146"/>
  <c r="N320" i="146"/>
  <c r="N293" i="146"/>
  <c r="N306" i="146"/>
  <c r="N370" i="146"/>
  <c r="N378" i="146"/>
  <c r="N278" i="146"/>
  <c r="N299" i="146"/>
  <c r="N235" i="146"/>
  <c r="N171" i="146"/>
  <c r="N273" i="146"/>
  <c r="N264" i="146"/>
  <c r="N197" i="146"/>
  <c r="N281" i="146"/>
  <c r="N210" i="146"/>
  <c r="N239" i="146"/>
  <c r="N175" i="146"/>
  <c r="N269" i="146"/>
  <c r="N224" i="146"/>
  <c r="N135" i="146"/>
  <c r="N71" i="146"/>
  <c r="N152" i="146"/>
  <c r="N220" i="146"/>
  <c r="N138" i="146"/>
  <c r="N73" i="146"/>
  <c r="N156" i="146"/>
  <c r="N20" i="146"/>
  <c r="N35" i="146"/>
  <c r="N128" i="146"/>
  <c r="N61" i="146"/>
  <c r="N33" i="146"/>
  <c r="N39" i="146"/>
  <c r="N375" i="146"/>
  <c r="N348" i="146"/>
  <c r="N345" i="146"/>
  <c r="N334" i="146"/>
  <c r="N331" i="146"/>
  <c r="N365" i="146"/>
  <c r="N285" i="146"/>
  <c r="N298" i="146"/>
  <c r="N367" i="146"/>
  <c r="N335" i="146"/>
  <c r="N270" i="146"/>
  <c r="N291" i="146"/>
  <c r="N227" i="146"/>
  <c r="N163" i="146"/>
  <c r="O24" i="146"/>
  <c r="N74" i="146"/>
  <c r="O16" i="146"/>
  <c r="O27" i="146"/>
  <c r="O51" i="146"/>
  <c r="N16" i="146"/>
  <c r="O42" i="146"/>
  <c r="O254" i="146"/>
  <c r="O49" i="146"/>
  <c r="O93" i="146"/>
  <c r="O61" i="146"/>
  <c r="O71" i="146"/>
  <c r="O73" i="146"/>
  <c r="O75" i="146"/>
  <c r="O86" i="146"/>
  <c r="O110" i="146"/>
  <c r="O258" i="146"/>
  <c r="O307" i="146"/>
  <c r="O379" i="146"/>
  <c r="O18" i="146"/>
  <c r="O20" i="146"/>
  <c r="O46" i="146"/>
  <c r="O104" i="146"/>
  <c r="O347" i="146"/>
  <c r="O22" i="146"/>
  <c r="O41" i="146"/>
  <c r="O48" i="146"/>
  <c r="O79" i="146"/>
  <c r="O92" i="146"/>
  <c r="O94" i="146"/>
  <c r="O116" i="146"/>
  <c r="O160" i="146"/>
  <c r="O305" i="146"/>
  <c r="O356" i="146"/>
  <c r="O68" i="146"/>
  <c r="O83" i="146"/>
  <c r="O102" i="146"/>
  <c r="O203" i="146"/>
  <c r="O216" i="146"/>
  <c r="O256" i="146"/>
  <c r="O293" i="146"/>
  <c r="O26" i="146"/>
  <c r="O38" i="146"/>
  <c r="O52" i="146"/>
  <c r="O63" i="146"/>
  <c r="O105" i="146"/>
  <c r="O111" i="146"/>
  <c r="O161" i="146"/>
  <c r="O227" i="146"/>
  <c r="O238" i="146"/>
  <c r="O278" i="146"/>
  <c r="O340" i="146"/>
  <c r="O377" i="146"/>
  <c r="O17" i="146"/>
  <c r="O19" i="146"/>
  <c r="O33" i="146"/>
  <c r="O35" i="146"/>
  <c r="O40" i="146"/>
  <c r="O54" i="146"/>
  <c r="O65" i="146"/>
  <c r="O87" i="146"/>
  <c r="O89" i="146"/>
  <c r="O114" i="146"/>
  <c r="O131" i="146"/>
  <c r="O142" i="146"/>
  <c r="O155" i="146"/>
  <c r="O158" i="146"/>
  <c r="O165" i="146"/>
  <c r="O207" i="146"/>
  <c r="O269" i="146"/>
  <c r="O344" i="146"/>
  <c r="O118" i="146"/>
  <c r="O139" i="146"/>
  <c r="O148" i="146"/>
  <c r="O150" i="146"/>
  <c r="O169" i="146"/>
  <c r="O198" i="146"/>
  <c r="O211" i="146"/>
  <c r="O213" i="146"/>
  <c r="O220" i="146"/>
  <c r="O249" i="146"/>
  <c r="O251" i="146"/>
  <c r="O264" i="146"/>
  <c r="O295" i="146"/>
  <c r="O329" i="146"/>
  <c r="O335" i="146"/>
  <c r="O360" i="146"/>
  <c r="O96" i="146"/>
  <c r="O128" i="146"/>
  <c r="O173" i="146"/>
  <c r="O182" i="146"/>
  <c r="O189" i="146"/>
  <c r="O191" i="146"/>
  <c r="O200" i="146"/>
  <c r="O202" i="146"/>
  <c r="O222" i="146"/>
  <c r="O224" i="146"/>
  <c r="O266" i="146"/>
  <c r="O297" i="146"/>
  <c r="O304" i="146"/>
  <c r="O322" i="146"/>
  <c r="O324" i="146"/>
  <c r="O367" i="146"/>
  <c r="O208" i="146"/>
  <c r="O235" i="146"/>
  <c r="O237" i="146"/>
  <c r="O257" i="146"/>
  <c r="O277" i="146"/>
  <c r="O301" i="146"/>
  <c r="O374" i="146"/>
  <c r="O376" i="146"/>
  <c r="O115" i="146"/>
  <c r="O134" i="146"/>
  <c r="O164" i="146"/>
  <c r="O166" i="146"/>
  <c r="O168" i="146"/>
  <c r="O246" i="146"/>
  <c r="O248" i="146"/>
  <c r="O272" i="146"/>
  <c r="O279" i="146"/>
  <c r="O343" i="146"/>
  <c r="O348" i="146"/>
  <c r="O350" i="146"/>
  <c r="O108" i="146"/>
  <c r="O119" i="146"/>
  <c r="O140" i="146"/>
  <c r="O147" i="146"/>
  <c r="O149" i="146"/>
  <c r="O179" i="146"/>
  <c r="O212" i="146"/>
  <c r="O219" i="146"/>
  <c r="O221" i="146"/>
  <c r="O232" i="146"/>
  <c r="O263" i="146"/>
  <c r="O285" i="146"/>
  <c r="O328" i="146"/>
  <c r="O330" i="146"/>
  <c r="O332" i="146"/>
  <c r="O336" i="146"/>
  <c r="O371" i="146"/>
  <c r="O153" i="146"/>
  <c r="O174" i="146"/>
  <c r="O181" i="146"/>
  <c r="O183" i="146"/>
  <c r="O190" i="146"/>
  <c r="O192" i="146"/>
  <c r="O201" i="146"/>
  <c r="O214" i="146"/>
  <c r="O234" i="146"/>
  <c r="O243" i="146"/>
  <c r="O274" i="146"/>
  <c r="O291" i="146"/>
  <c r="O321" i="146"/>
  <c r="O325" i="146"/>
  <c r="O366" i="146"/>
  <c r="O368" i="146"/>
  <c r="I344" i="146"/>
  <c r="I357" i="146"/>
  <c r="I346" i="146"/>
  <c r="I343" i="146"/>
  <c r="I324" i="146"/>
  <c r="I314" i="146"/>
  <c r="I310" i="146"/>
  <c r="I329" i="146"/>
  <c r="I272" i="146"/>
  <c r="I298" i="146"/>
  <c r="I303" i="146"/>
  <c r="I267" i="146"/>
  <c r="I207" i="146"/>
  <c r="I143" i="146"/>
  <c r="I307" i="146"/>
  <c r="I336" i="146"/>
  <c r="I349" i="146"/>
  <c r="I338" i="146"/>
  <c r="I335" i="146"/>
  <c r="I316" i="146"/>
  <c r="I305" i="146"/>
  <c r="I302" i="146"/>
  <c r="I337" i="146"/>
  <c r="I345" i="146"/>
  <c r="I290" i="146"/>
  <c r="I295" i="146"/>
  <c r="I261" i="146"/>
  <c r="I199" i="146"/>
  <c r="I301" i="146"/>
  <c r="I283" i="146"/>
  <c r="I217" i="146"/>
  <c r="I153" i="146"/>
  <c r="I48" i="146"/>
  <c r="I376" i="146"/>
  <c r="I328" i="146"/>
  <c r="I341" i="146"/>
  <c r="I330" i="146"/>
  <c r="I327" i="146"/>
  <c r="I372" i="146"/>
  <c r="I297" i="146"/>
  <c r="I294" i="146"/>
  <c r="I326" i="146"/>
  <c r="I334" i="146"/>
  <c r="I282" i="146"/>
  <c r="I287" i="146"/>
  <c r="I379" i="146"/>
  <c r="I378" i="146"/>
  <c r="I320" i="146"/>
  <c r="I333" i="146"/>
  <c r="I322" i="146"/>
  <c r="I364" i="146"/>
  <c r="I369" i="146"/>
  <c r="I289" i="146"/>
  <c r="I286" i="146"/>
  <c r="I321" i="146"/>
  <c r="I355" i="146"/>
  <c r="I274" i="146"/>
  <c r="I363" i="146"/>
  <c r="I247" i="146"/>
  <c r="I377" i="146"/>
  <c r="I312" i="146"/>
  <c r="I325" i="146"/>
  <c r="I373" i="146"/>
  <c r="I356" i="146"/>
  <c r="I361" i="146"/>
  <c r="I281" i="146"/>
  <c r="I278" i="146"/>
  <c r="I304" i="146"/>
  <c r="I342" i="146"/>
  <c r="I266" i="146"/>
  <c r="I347" i="146"/>
  <c r="I239" i="146"/>
  <c r="I175" i="146"/>
  <c r="I23" i="146"/>
  <c r="I368" i="146"/>
  <c r="I375" i="146"/>
  <c r="I370" i="146"/>
  <c r="I367" i="146"/>
  <c r="I348" i="146"/>
  <c r="I353" i="146"/>
  <c r="I273" i="146"/>
  <c r="I270" i="146"/>
  <c r="I296" i="146"/>
  <c r="I331" i="146"/>
  <c r="I350" i="146"/>
  <c r="I275" i="146"/>
  <c r="I231" i="146"/>
  <c r="I167" i="146"/>
  <c r="I244" i="146"/>
  <c r="I359" i="146"/>
  <c r="I262" i="146"/>
  <c r="I271" i="146"/>
  <c r="I151" i="146"/>
  <c r="I257" i="146"/>
  <c r="I185" i="146"/>
  <c r="I246" i="146"/>
  <c r="I292" i="146"/>
  <c r="I203" i="146"/>
  <c r="I264" i="146"/>
  <c r="I229" i="146"/>
  <c r="I131" i="146"/>
  <c r="I300" i="146"/>
  <c r="I141" i="146"/>
  <c r="I189" i="146"/>
  <c r="I109" i="146"/>
  <c r="I224" i="146"/>
  <c r="I313" i="146"/>
  <c r="I135" i="146"/>
  <c r="I71" i="146"/>
  <c r="I172" i="146"/>
  <c r="I138" i="146"/>
  <c r="I276" i="146"/>
  <c r="I158" i="146"/>
  <c r="I52" i="146"/>
  <c r="I18" i="146"/>
  <c r="I41" i="146"/>
  <c r="I54" i="146"/>
  <c r="I60" i="146"/>
  <c r="I132" i="146"/>
  <c r="I45" i="146"/>
  <c r="I50" i="146"/>
  <c r="I55" i="146"/>
  <c r="I360" i="146"/>
  <c r="I340" i="146"/>
  <c r="I288" i="146"/>
  <c r="I255" i="146"/>
  <c r="I277" i="146"/>
  <c r="I241" i="146"/>
  <c r="I169" i="146"/>
  <c r="I230" i="146"/>
  <c r="I251" i="146"/>
  <c r="I187" i="146"/>
  <c r="I256" i="146"/>
  <c r="I197" i="146"/>
  <c r="I115" i="146"/>
  <c r="I216" i="146"/>
  <c r="I128" i="146"/>
  <c r="I166" i="146"/>
  <c r="I93" i="146"/>
  <c r="I192" i="146"/>
  <c r="I212" i="146"/>
  <c r="I119" i="146"/>
  <c r="I232" i="146"/>
  <c r="I248" i="146"/>
  <c r="I121" i="146"/>
  <c r="I245" i="146"/>
  <c r="I124" i="146"/>
  <c r="I36" i="146"/>
  <c r="I118" i="146"/>
  <c r="I134" i="146"/>
  <c r="I38" i="146"/>
  <c r="I43" i="146"/>
  <c r="I104" i="146"/>
  <c r="I29" i="146"/>
  <c r="I34" i="146"/>
  <c r="I39" i="146"/>
  <c r="I68" i="146"/>
  <c r="I365" i="146"/>
  <c r="I315" i="146"/>
  <c r="I306" i="146"/>
  <c r="I191" i="146"/>
  <c r="I308" i="146"/>
  <c r="I209" i="146"/>
  <c r="I319" i="146"/>
  <c r="I206" i="146"/>
  <c r="I227" i="146"/>
  <c r="I163" i="146"/>
  <c r="I265" i="146"/>
  <c r="I182" i="146"/>
  <c r="I91" i="146"/>
  <c r="I165" i="146"/>
  <c r="I268" i="146"/>
  <c r="I133" i="146"/>
  <c r="I69" i="146"/>
  <c r="I170" i="146"/>
  <c r="I150" i="146"/>
  <c r="I95" i="146"/>
  <c r="I194" i="146"/>
  <c r="I220" i="146"/>
  <c r="I97" i="146"/>
  <c r="I202" i="146"/>
  <c r="I78" i="146"/>
  <c r="I24" i="146"/>
  <c r="I81" i="146"/>
  <c r="I82" i="146"/>
  <c r="I92" i="146"/>
  <c r="I126" i="146"/>
  <c r="I64" i="146"/>
  <c r="I73" i="146"/>
  <c r="I76" i="146"/>
  <c r="I15" i="146"/>
  <c r="I40" i="146"/>
  <c r="I25" i="146"/>
  <c r="O15" i="146"/>
  <c r="I63" i="146"/>
  <c r="I88" i="146"/>
  <c r="I86" i="146"/>
  <c r="I33" i="146"/>
  <c r="I26" i="146"/>
  <c r="I160" i="146"/>
  <c r="I113" i="146"/>
  <c r="I176" i="146"/>
  <c r="I127" i="146"/>
  <c r="I188" i="146"/>
  <c r="I117" i="146"/>
  <c r="I120" i="146"/>
  <c r="I83" i="146"/>
  <c r="I228" i="146"/>
  <c r="I171" i="146"/>
  <c r="I309" i="146"/>
  <c r="I161" i="146"/>
  <c r="I279" i="146"/>
  <c r="I269" i="146"/>
  <c r="I358" i="146"/>
  <c r="I17" i="146"/>
  <c r="I31" i="146"/>
  <c r="I67" i="146"/>
  <c r="I116" i="146"/>
  <c r="I108" i="146"/>
  <c r="I49" i="146"/>
  <c r="I28" i="146"/>
  <c r="I181" i="146"/>
  <c r="I129" i="146"/>
  <c r="I200" i="146"/>
  <c r="I139" i="146"/>
  <c r="I190" i="146"/>
  <c r="I125" i="146"/>
  <c r="I136" i="146"/>
  <c r="I99" i="146"/>
  <c r="I242" i="146"/>
  <c r="I179" i="146"/>
  <c r="I198" i="146"/>
  <c r="I177" i="146"/>
  <c r="I236" i="146"/>
  <c r="I311" i="146"/>
  <c r="I332" i="146"/>
  <c r="I66" i="146"/>
  <c r="I44" i="146"/>
  <c r="I208" i="146"/>
  <c r="I157" i="146"/>
  <c r="I226" i="146"/>
  <c r="I148" i="146"/>
  <c r="I218" i="146"/>
  <c r="I146" i="146"/>
  <c r="I142" i="146"/>
  <c r="I107" i="146"/>
  <c r="I253" i="146"/>
  <c r="I195" i="146"/>
  <c r="I214" i="146"/>
  <c r="I193" i="146"/>
  <c r="I252" i="146"/>
  <c r="I339" i="146"/>
  <c r="I351" i="146"/>
  <c r="I19" i="146"/>
  <c r="I72" i="146"/>
  <c r="I110" i="146"/>
  <c r="I122" i="146"/>
  <c r="I46" i="146"/>
  <c r="I96" i="146"/>
  <c r="I58" i="146"/>
  <c r="I234" i="146"/>
  <c r="I178" i="146"/>
  <c r="I240" i="146"/>
  <c r="I152" i="146"/>
  <c r="I263" i="146"/>
  <c r="I164" i="146"/>
  <c r="I144" i="146"/>
  <c r="I123" i="146"/>
  <c r="I293" i="146"/>
  <c r="I211" i="146"/>
  <c r="I222" i="146"/>
  <c r="I201" i="146"/>
  <c r="I284" i="146"/>
  <c r="I323" i="146"/>
  <c r="I354" i="146"/>
  <c r="I74" i="146"/>
  <c r="I37" i="146"/>
  <c r="I137" i="146"/>
  <c r="I57" i="146"/>
  <c r="I114" i="146"/>
  <c r="I62" i="146"/>
  <c r="I258" i="146"/>
  <c r="I221" i="146"/>
  <c r="I79" i="146"/>
  <c r="I173" i="146"/>
  <c r="I61" i="146"/>
  <c r="I168" i="146"/>
  <c r="I186" i="146"/>
  <c r="I162" i="146"/>
  <c r="I317" i="146"/>
  <c r="I219" i="146"/>
  <c r="I238" i="146"/>
  <c r="I225" i="146"/>
  <c r="I159" i="146"/>
  <c r="I280" i="146"/>
  <c r="I362" i="146"/>
  <c r="O11" i="145"/>
  <c r="P11" i="145" s="1"/>
  <c r="O11" i="144"/>
  <c r="P11" i="144" s="1"/>
  <c r="N4451" i="144"/>
  <c r="H100" i="183" a="1"/>
  <c r="H100" i="183" s="1"/>
  <c r="I8" i="193"/>
  <c r="H80" i="183" s="1"/>
  <c r="AF77" i="182"/>
  <c r="M19" i="193" s="1"/>
  <c r="M23" i="193" s="1"/>
  <c r="M8" i="193" s="1"/>
  <c r="L80" i="183" s="1"/>
  <c r="G52" i="194"/>
  <c r="G37" i="194" s="1"/>
  <c r="G44" i="194" s="1"/>
  <c r="G26" i="194" s="1"/>
  <c r="G28" i="194" s="1"/>
  <c r="G31" i="194" s="1"/>
  <c r="G11" i="194" s="1"/>
  <c r="G14" i="194" s="1"/>
  <c r="K12" i="194"/>
  <c r="L39" i="184" s="1"/>
  <c r="K44" i="194"/>
  <c r="K26" i="194" s="1"/>
  <c r="L118" i="176"/>
  <c r="AC66" i="182"/>
  <c r="E134" i="176"/>
  <c r="D16" i="176" s="1"/>
  <c r="AB68" i="182"/>
  <c r="J82" i="174"/>
  <c r="G82" i="174"/>
  <c r="H82" i="174"/>
  <c r="K36" i="174"/>
  <c r="K43" i="174" s="1"/>
  <c r="H43" i="174"/>
  <c r="AE91" i="65"/>
  <c r="AE36" i="212" s="1"/>
  <c r="AF91" i="65"/>
  <c r="AF36" i="212" s="1"/>
  <c r="AF45" i="65"/>
  <c r="AF23" i="212" s="1"/>
  <c r="AH75" i="65"/>
  <c r="AH33" i="212" s="1"/>
  <c r="AF21" i="199"/>
  <c r="AE27" i="199"/>
  <c r="AE19" i="199"/>
  <c r="AF39" i="199"/>
  <c r="AB18" i="182"/>
  <c r="AH30" i="199"/>
  <c r="AI22" i="65"/>
  <c r="AG21" i="65"/>
  <c r="AH29" i="199"/>
  <c r="AH46" i="65"/>
  <c r="AE16" i="199"/>
  <c r="AI15" i="199"/>
  <c r="AG14" i="199"/>
  <c r="AH22" i="65"/>
  <c r="AI17" i="199"/>
  <c r="AG16" i="199"/>
  <c r="AI30" i="199"/>
  <c r="AI47" i="65"/>
  <c r="AI29" i="199"/>
  <c r="AH14" i="199"/>
  <c r="AI46" i="65"/>
  <c r="AI38" i="199"/>
  <c r="AE37" i="199"/>
  <c r="AG23" i="65"/>
  <c r="AH47" i="65"/>
  <c r="AG70" i="65"/>
  <c r="AF36" i="199"/>
  <c r="AI36" i="199"/>
  <c r="AG38" i="199"/>
  <c r="AE71" i="65"/>
  <c r="AE21" i="65"/>
  <c r="AF38" i="199"/>
  <c r="AF35" i="199"/>
  <c r="AH37" i="199"/>
  <c r="AG30" i="199"/>
  <c r="AF29" i="199"/>
  <c r="AH21" i="65"/>
  <c r="AE46" i="65"/>
  <c r="AE23" i="212" s="1"/>
  <c r="AC22" i="182"/>
  <c r="AB13" i="182"/>
  <c r="AB22" i="182"/>
  <c r="AC13" i="182"/>
  <c r="AC16" i="182"/>
  <c r="AF19" i="75"/>
  <c r="AF110" i="212" s="1"/>
  <c r="AE19" i="75"/>
  <c r="AE110" i="212" s="1"/>
  <c r="AE56" i="65"/>
  <c r="AE26" i="212" s="1"/>
  <c r="AC14" i="182"/>
  <c r="AB14" i="182"/>
  <c r="H17" i="201"/>
  <c r="H19" i="201" s="1"/>
  <c r="H25" i="201" s="1"/>
  <c r="I26" i="201"/>
  <c r="I66" i="184" s="1"/>
  <c r="I65" i="184"/>
  <c r="J17" i="201"/>
  <c r="J19" i="201" s="1"/>
  <c r="J25" i="201" s="1"/>
  <c r="L26" i="201"/>
  <c r="L66" i="184" s="1"/>
  <c r="L65" i="184"/>
  <c r="J27" i="204"/>
  <c r="J14" i="204"/>
  <c r="J69" i="183" s="1"/>
  <c r="L14" i="204"/>
  <c r="L69" i="183" s="1"/>
  <c r="L27" i="204"/>
  <c r="H14" i="204"/>
  <c r="H69" i="183" s="1"/>
  <c r="I14" i="204"/>
  <c r="I69" i="183" s="1"/>
  <c r="L19" i="200"/>
  <c r="L25" i="200" s="1"/>
  <c r="H57" i="183" a="1"/>
  <c r="H57" i="183" s="1"/>
  <c r="G26" i="201"/>
  <c r="G66" i="184" s="1"/>
  <c r="G65" i="184"/>
  <c r="G105" i="183"/>
  <c r="G26" i="200"/>
  <c r="G106" i="183" s="1"/>
  <c r="K38" i="184"/>
  <c r="J14" i="194"/>
  <c r="L38" i="184"/>
  <c r="K46" i="184"/>
  <c r="L47" i="184"/>
  <c r="H37" i="183"/>
  <c r="H28" i="191"/>
  <c r="H13" i="191" s="1"/>
  <c r="H16" i="191" s="1"/>
  <c r="I38" i="183" s="1"/>
  <c r="J36" i="183"/>
  <c r="G25" i="191"/>
  <c r="G24" i="191"/>
  <c r="K31" i="183"/>
  <c r="L31" i="183"/>
  <c r="J28" i="191"/>
  <c r="J13" i="191" s="1"/>
  <c r="J16" i="191" s="1"/>
  <c r="K38" i="183" s="1"/>
  <c r="I28" i="191"/>
  <c r="I13" i="191" s="1"/>
  <c r="I16" i="191" s="1"/>
  <c r="J38" i="183" s="1"/>
  <c r="J32" i="183"/>
  <c r="AC133" i="182"/>
  <c r="H164" i="194" s="1"/>
  <c r="G237" i="194"/>
  <c r="G239" i="194"/>
  <c r="G187" i="194" s="1"/>
  <c r="I207" i="194"/>
  <c r="I185" i="194" s="1"/>
  <c r="I205" i="194"/>
  <c r="K239" i="194"/>
  <c r="K187" i="194" s="1"/>
  <c r="K237" i="194"/>
  <c r="K207" i="194"/>
  <c r="K185" i="194" s="1"/>
  <c r="H237" i="194"/>
  <c r="H239" i="194"/>
  <c r="H187" i="194" s="1"/>
  <c r="I222" i="194"/>
  <c r="I224" i="194" s="1"/>
  <c r="I186" i="194" s="1"/>
  <c r="J222" i="194"/>
  <c r="J224" i="194" s="1"/>
  <c r="J186" i="194" s="1"/>
  <c r="AE29" i="182" l="1"/>
  <c r="AB11" i="182"/>
  <c r="AH20" i="212"/>
  <c r="H167" i="194"/>
  <c r="H157" i="194" s="1"/>
  <c r="H158" i="194" s="1"/>
  <c r="H90" i="194" s="1"/>
  <c r="I46" i="184" s="1"/>
  <c r="I179" i="194"/>
  <c r="I173" i="194" s="1"/>
  <c r="I174" i="194" s="1"/>
  <c r="I166" i="194" s="1"/>
  <c r="J205" i="194"/>
  <c r="AE20" i="182"/>
  <c r="AE23" i="182"/>
  <c r="AE34" i="212"/>
  <c r="AE66" i="212" s="1"/>
  <c r="AC19" i="182"/>
  <c r="AC11" i="182"/>
  <c r="AH33" i="75"/>
  <c r="AF32" i="212"/>
  <c r="AF64" i="212" s="1"/>
  <c r="AF72" i="212" s="1"/>
  <c r="AE11" i="182"/>
  <c r="AD11" i="182"/>
  <c r="AH34" i="212"/>
  <c r="AH66" i="212" s="1"/>
  <c r="AG34" i="212"/>
  <c r="AG66" i="212" s="1"/>
  <c r="AH96" i="212"/>
  <c r="AG20" i="212"/>
  <c r="AG91" i="212" s="1"/>
  <c r="AF20" i="212"/>
  <c r="AF91" i="212" s="1"/>
  <c r="AI73" i="177"/>
  <c r="AG32" i="212"/>
  <c r="AG64" i="212" s="1"/>
  <c r="G97" i="192" a="1"/>
  <c r="I98" i="192" s="1"/>
  <c r="I101" i="192" s="1"/>
  <c r="I44" i="192" s="1"/>
  <c r="H48" i="176"/>
  <c r="D13" i="176" s="1"/>
  <c r="O33" i="176"/>
  <c r="E12" i="176" s="1"/>
  <c r="AF12" i="182"/>
  <c r="AH32" i="212"/>
  <c r="AH64" i="212" s="1"/>
  <c r="AH73" i="177"/>
  <c r="AF113" i="212"/>
  <c r="AE142" i="212"/>
  <c r="AH157" i="212"/>
  <c r="AH113" i="212"/>
  <c r="AE113" i="212"/>
  <c r="AK99" i="212"/>
  <c r="AG113" i="212"/>
  <c r="AF21" i="212"/>
  <c r="AB73" i="182"/>
  <c r="AB67" i="182"/>
  <c r="G74" i="192" s="1" a="1"/>
  <c r="G74" i="192" s="1"/>
  <c r="AB65" i="182"/>
  <c r="AD29" i="182"/>
  <c r="AG33" i="75"/>
  <c r="AC15" i="182"/>
  <c r="AK39" i="212"/>
  <c r="AK112" i="212"/>
  <c r="AE33" i="75"/>
  <c r="AF33" i="75"/>
  <c r="AH120" i="212"/>
  <c r="AG120" i="212"/>
  <c r="I27" i="204"/>
  <c r="K26" i="200"/>
  <c r="K106" i="183" s="1"/>
  <c r="AF120" i="212"/>
  <c r="AE120" i="212"/>
  <c r="AI64" i="212"/>
  <c r="AI72" i="212" s="1"/>
  <c r="AI40" i="212"/>
  <c r="AI164" i="212"/>
  <c r="AI142" i="212"/>
  <c r="AK117" i="212"/>
  <c r="AK108" i="212"/>
  <c r="AH93" i="212"/>
  <c r="AG159" i="212"/>
  <c r="AH23" i="212"/>
  <c r="AG100" i="65"/>
  <c r="AI100" i="65"/>
  <c r="AF159" i="212"/>
  <c r="AE100" i="65"/>
  <c r="AH100" i="65"/>
  <c r="AE157" i="212"/>
  <c r="AH91" i="212"/>
  <c r="AF161" i="212"/>
  <c r="AK119" i="212"/>
  <c r="AF100" i="65"/>
  <c r="AI21" i="212"/>
  <c r="AI29" i="212" s="1"/>
  <c r="AH21" i="212"/>
  <c r="AE161" i="212"/>
  <c r="AH159" i="212"/>
  <c r="AD30" i="182"/>
  <c r="AC23" i="182"/>
  <c r="AB19" i="182"/>
  <c r="AC29" i="182"/>
  <c r="AE32" i="212"/>
  <c r="AE64" i="212" s="1"/>
  <c r="J26" i="200"/>
  <c r="J106" i="183" s="1"/>
  <c r="AG35" i="212"/>
  <c r="AG95" i="212" s="1"/>
  <c r="AG96" i="212"/>
  <c r="AG26" i="212"/>
  <c r="AG97" i="212" s="1"/>
  <c r="AI94" i="212"/>
  <c r="AD20" i="182"/>
  <c r="AK115" i="212"/>
  <c r="AF153" i="212"/>
  <c r="AD23" i="182"/>
  <c r="S83" i="176"/>
  <c r="S84" i="176" s="1"/>
  <c r="F14" i="176" s="1"/>
  <c r="V48" i="176"/>
  <c r="F13" i="176" s="1"/>
  <c r="I28" i="194"/>
  <c r="I31" i="194" s="1"/>
  <c r="I11" i="194" s="1"/>
  <c r="I14" i="194" s="1"/>
  <c r="AD133" i="182"/>
  <c r="I164" i="194" s="1"/>
  <c r="O11" i="150"/>
  <c r="P11" i="150" s="1"/>
  <c r="AB29" i="182"/>
  <c r="P380" i="146"/>
  <c r="L83" i="176"/>
  <c r="L84" i="176" s="1"/>
  <c r="E14" i="176" s="1"/>
  <c r="E84" i="176"/>
  <c r="D14" i="176" s="1"/>
  <c r="AK27" i="212"/>
  <c r="AE98" i="212"/>
  <c r="AK98" i="212" s="1"/>
  <c r="AE21" i="212"/>
  <c r="AE29" i="212" s="1"/>
  <c r="AE158" i="212"/>
  <c r="AK158" i="212" s="1"/>
  <c r="AK109" i="212"/>
  <c r="G75" i="192" a="1"/>
  <c r="G75" i="192" s="1"/>
  <c r="AF73" i="182"/>
  <c r="E171" i="176"/>
  <c r="D17" i="176" s="1"/>
  <c r="AE73" i="182"/>
  <c r="AD73" i="182"/>
  <c r="G130" i="192" s="1" a="1"/>
  <c r="K131" i="192" s="1"/>
  <c r="I188" i="194"/>
  <c r="I91" i="194" s="1"/>
  <c r="J47" i="184" s="1"/>
  <c r="AF69" i="157"/>
  <c r="AE69" i="157"/>
  <c r="AI69" i="157"/>
  <c r="AH69" i="157"/>
  <c r="AG69" i="157"/>
  <c r="AH67" i="157"/>
  <c r="AG67" i="157"/>
  <c r="AF67" i="157"/>
  <c r="AE67" i="157"/>
  <c r="AI67" i="157"/>
  <c r="AI87" i="157"/>
  <c r="AH87" i="157"/>
  <c r="AG87" i="157"/>
  <c r="AF87" i="157"/>
  <c r="AE87" i="157"/>
  <c r="AH75" i="157"/>
  <c r="AF75" i="157"/>
  <c r="AG75" i="157"/>
  <c r="AE75" i="157"/>
  <c r="AI75" i="157"/>
  <c r="AH83" i="157"/>
  <c r="AG83" i="157"/>
  <c r="AF83" i="157"/>
  <c r="AE83" i="157"/>
  <c r="AI83" i="157"/>
  <c r="AF85" i="157"/>
  <c r="AE85" i="157"/>
  <c r="AI85" i="157"/>
  <c r="AH85" i="157"/>
  <c r="AG85" i="157"/>
  <c r="AH68" i="157"/>
  <c r="AG68" i="157"/>
  <c r="AE68" i="157"/>
  <c r="AF68" i="157"/>
  <c r="AI68" i="157"/>
  <c r="AF93" i="157"/>
  <c r="AE93" i="157"/>
  <c r="AI93" i="157"/>
  <c r="AH93" i="157"/>
  <c r="AG93" i="157"/>
  <c r="AI70" i="157"/>
  <c r="AG70" i="157"/>
  <c r="AH70" i="157"/>
  <c r="AF70" i="157"/>
  <c r="AE70" i="157"/>
  <c r="AH107" i="157"/>
  <c r="AG107" i="157"/>
  <c r="AF107" i="157"/>
  <c r="AE107" i="157"/>
  <c r="AI107" i="157"/>
  <c r="AH91" i="157"/>
  <c r="AF91" i="157"/>
  <c r="AG91" i="157"/>
  <c r="AE91" i="157"/>
  <c r="AI91" i="157"/>
  <c r="AH99" i="157"/>
  <c r="AG99" i="157"/>
  <c r="AE99" i="157"/>
  <c r="AI99" i="157"/>
  <c r="AF99" i="157"/>
  <c r="AI76" i="157"/>
  <c r="AH76" i="157"/>
  <c r="AG76" i="157"/>
  <c r="AE76" i="157"/>
  <c r="AF76" i="157"/>
  <c r="AF101" i="157"/>
  <c r="AE101" i="157"/>
  <c r="AI101" i="157"/>
  <c r="AH101" i="157"/>
  <c r="AG101" i="157"/>
  <c r="AI78" i="157"/>
  <c r="AG78" i="157"/>
  <c r="AH78" i="157"/>
  <c r="AF78" i="157"/>
  <c r="AE78" i="157"/>
  <c r="AI86" i="157"/>
  <c r="AG86" i="157"/>
  <c r="AH86" i="157"/>
  <c r="AF86" i="157"/>
  <c r="AE86" i="157"/>
  <c r="AI92" i="157"/>
  <c r="AH92" i="157"/>
  <c r="AG92" i="157"/>
  <c r="AF92" i="157"/>
  <c r="AE92" i="157"/>
  <c r="AI94" i="157"/>
  <c r="AH94" i="157"/>
  <c r="AF94" i="157"/>
  <c r="AE94" i="157"/>
  <c r="AG94" i="157"/>
  <c r="AI71" i="157"/>
  <c r="AH71" i="157"/>
  <c r="AF71" i="157"/>
  <c r="AG71" i="157"/>
  <c r="AE71" i="157"/>
  <c r="AG64" i="157"/>
  <c r="AF64" i="157"/>
  <c r="AI64" i="157"/>
  <c r="AH64" i="157"/>
  <c r="AE64" i="157"/>
  <c r="AH84" i="157"/>
  <c r="AG84" i="157"/>
  <c r="AF84" i="157"/>
  <c r="AE84" i="157"/>
  <c r="AI84" i="157"/>
  <c r="AI102" i="157"/>
  <c r="AH102" i="157"/>
  <c r="AF102" i="157"/>
  <c r="AE102" i="157"/>
  <c r="AG102" i="157"/>
  <c r="AI79" i="157"/>
  <c r="AH79" i="157"/>
  <c r="AG79" i="157"/>
  <c r="AF79" i="157"/>
  <c r="AE79" i="157"/>
  <c r="AH65" i="157"/>
  <c r="AI65" i="157"/>
  <c r="AG65" i="157"/>
  <c r="AF65" i="157"/>
  <c r="AE65" i="157"/>
  <c r="AI100" i="157"/>
  <c r="AH100" i="157"/>
  <c r="AG100" i="157"/>
  <c r="AF100" i="157"/>
  <c r="AE100" i="157"/>
  <c r="AF77" i="157"/>
  <c r="AE77" i="157"/>
  <c r="AH77" i="157"/>
  <c r="AI77" i="157"/>
  <c r="AG77" i="157"/>
  <c r="AI73" i="157"/>
  <c r="AG73" i="157"/>
  <c r="AF73" i="157"/>
  <c r="AE73" i="157"/>
  <c r="AH73" i="157"/>
  <c r="AE159" i="212"/>
  <c r="AK110" i="212"/>
  <c r="J45" i="184"/>
  <c r="H28" i="194"/>
  <c r="H31" i="194" s="1"/>
  <c r="H11" i="194" s="1"/>
  <c r="H14" i="194" s="1"/>
  <c r="AG21" i="212"/>
  <c r="AF19" i="182"/>
  <c r="H51" i="183" a="1"/>
  <c r="H51" i="183" s="1"/>
  <c r="AF94" i="212"/>
  <c r="AI93" i="212"/>
  <c r="I26" i="200"/>
  <c r="I106" i="183" s="1"/>
  <c r="AF93" i="212"/>
  <c r="AK33" i="212"/>
  <c r="AG93" i="212"/>
  <c r="AK69" i="212"/>
  <c r="AE97" i="212"/>
  <c r="AK37" i="212"/>
  <c r="AK31" i="212"/>
  <c r="AF97" i="212"/>
  <c r="AE93" i="212"/>
  <c r="AK22" i="212"/>
  <c r="AG157" i="212"/>
  <c r="AK36" i="212"/>
  <c r="AK24" i="212"/>
  <c r="AE95" i="212"/>
  <c r="AF96" i="212"/>
  <c r="J30" i="192"/>
  <c r="J16" i="192" s="1"/>
  <c r="J17" i="192" s="1"/>
  <c r="J8" i="192" s="1"/>
  <c r="K75" i="183" s="1"/>
  <c r="K30" i="192"/>
  <c r="K16" i="192" s="1"/>
  <c r="K17" i="192" s="1"/>
  <c r="K8" i="192" s="1"/>
  <c r="L75" i="183" s="1"/>
  <c r="H30" i="192"/>
  <c r="H16" i="192" s="1"/>
  <c r="H17" i="192" s="1"/>
  <c r="H8" i="192" s="1"/>
  <c r="I75" i="183" s="1"/>
  <c r="I30" i="192"/>
  <c r="I16" i="192" s="1"/>
  <c r="I17" i="192" s="1"/>
  <c r="I8" i="192" s="1"/>
  <c r="J75" i="183" s="1"/>
  <c r="I87" i="192"/>
  <c r="I90" i="192" s="1"/>
  <c r="I43" i="192" s="1"/>
  <c r="J144" i="194"/>
  <c r="AF65" i="182"/>
  <c r="G53" i="192" a="1"/>
  <c r="J54" i="192" s="1"/>
  <c r="J57" i="192" s="1"/>
  <c r="J40" i="192" s="1"/>
  <c r="K87" i="192"/>
  <c r="K90" i="192" s="1"/>
  <c r="K43" i="192" s="1"/>
  <c r="G64" i="192" a="1"/>
  <c r="G64" i="192" s="1"/>
  <c r="G65" i="192" s="1"/>
  <c r="G68" i="192" s="1"/>
  <c r="G41" i="192" s="1"/>
  <c r="H87" i="192"/>
  <c r="H90" i="192" s="1"/>
  <c r="H43" i="192" s="1"/>
  <c r="D19" i="176"/>
  <c r="AB72" i="182"/>
  <c r="G86" i="192"/>
  <c r="G87" i="192" s="1"/>
  <c r="G90" i="192" s="1"/>
  <c r="G43" i="192" s="1"/>
  <c r="G19" i="176"/>
  <c r="AE72" i="182"/>
  <c r="G18" i="176"/>
  <c r="AE71" i="182"/>
  <c r="AG83" i="176"/>
  <c r="AG84" i="176" s="1"/>
  <c r="H14" i="176" s="1"/>
  <c r="H19" i="176"/>
  <c r="AF72" i="182"/>
  <c r="E19" i="176"/>
  <c r="AC72" i="182"/>
  <c r="F18" i="176"/>
  <c r="AD71" i="182"/>
  <c r="E18" i="176"/>
  <c r="AC71" i="182"/>
  <c r="D18" i="176"/>
  <c r="AB71" i="182"/>
  <c r="AC12" i="182"/>
  <c r="AB30" i="182"/>
  <c r="AC30" i="182"/>
  <c r="K14" i="194"/>
  <c r="H54" i="183" a="1"/>
  <c r="H54" i="183" s="1"/>
  <c r="AE19" i="182"/>
  <c r="AD19" i="182"/>
  <c r="AD12" i="182"/>
  <c r="C17" i="146"/>
  <c r="B18" i="146"/>
  <c r="AB20" i="182"/>
  <c r="G188" i="194"/>
  <c r="G91" i="194" s="1"/>
  <c r="H47" i="184" s="1"/>
  <c r="H188" i="194"/>
  <c r="H91" i="194" s="1"/>
  <c r="I47" i="184" s="1"/>
  <c r="P379" i="146"/>
  <c r="P342" i="146"/>
  <c r="P339" i="146"/>
  <c r="P328" i="146"/>
  <c r="P370" i="146"/>
  <c r="P359" i="146"/>
  <c r="P287" i="146"/>
  <c r="P292" i="146"/>
  <c r="P310" i="146"/>
  <c r="P332" i="146"/>
  <c r="P280" i="146"/>
  <c r="P285" i="146"/>
  <c r="P253" i="146"/>
  <c r="P189" i="146"/>
  <c r="P250" i="146"/>
  <c r="P255" i="146"/>
  <c r="P191" i="146"/>
  <c r="P275" i="146"/>
  <c r="P244" i="146"/>
  <c r="P306" i="146"/>
  <c r="P201" i="146"/>
  <c r="P324" i="146"/>
  <c r="P243" i="146"/>
  <c r="P129" i="146"/>
  <c r="P259" i="146"/>
  <c r="P126" i="146"/>
  <c r="P158" i="146"/>
  <c r="P99" i="146"/>
  <c r="P208" i="146"/>
  <c r="P184" i="146"/>
  <c r="P101" i="146"/>
  <c r="P186" i="146"/>
  <c r="P190" i="146"/>
  <c r="P119" i="146"/>
  <c r="P192" i="146"/>
  <c r="P378" i="146"/>
  <c r="P326" i="146"/>
  <c r="P323" i="146"/>
  <c r="P365" i="146"/>
  <c r="P354" i="146"/>
  <c r="P373" i="146"/>
  <c r="P271" i="146"/>
  <c r="P276" i="146"/>
  <c r="P294" i="146"/>
  <c r="P317" i="146"/>
  <c r="P264" i="146"/>
  <c r="P356" i="146"/>
  <c r="P237" i="146"/>
  <c r="P173" i="146"/>
  <c r="P234" i="146"/>
  <c r="P239" i="146"/>
  <c r="P175" i="146"/>
  <c r="P269" i="146"/>
  <c r="P228" i="146"/>
  <c r="P249" i="146"/>
  <c r="P185" i="146"/>
  <c r="P283" i="146"/>
  <c r="P206" i="146"/>
  <c r="P113" i="146"/>
  <c r="P232" i="146"/>
  <c r="P110" i="146"/>
  <c r="P155" i="146"/>
  <c r="P83" i="146"/>
  <c r="P182" i="146"/>
  <c r="P142" i="146"/>
  <c r="P85" i="146"/>
  <c r="P164" i="146"/>
  <c r="P187" i="146"/>
  <c r="P103" i="146"/>
  <c r="P377" i="146"/>
  <c r="P334" i="146"/>
  <c r="P360" i="146"/>
  <c r="P333" i="146"/>
  <c r="P351" i="146"/>
  <c r="P364" i="146"/>
  <c r="P335" i="146"/>
  <c r="P319" i="146"/>
  <c r="P312" i="146"/>
  <c r="P291" i="146"/>
  <c r="P181" i="146"/>
  <c r="P281" i="146"/>
  <c r="P207" i="146"/>
  <c r="P274" i="146"/>
  <c r="P212" i="146"/>
  <c r="P217" i="146"/>
  <c r="P297" i="146"/>
  <c r="P172" i="146"/>
  <c r="P81" i="146"/>
  <c r="P118" i="146"/>
  <c r="P131" i="146"/>
  <c r="P248" i="146"/>
  <c r="P162" i="146"/>
  <c r="P69" i="146"/>
  <c r="P210" i="146"/>
  <c r="P111" i="146"/>
  <c r="P148" i="146"/>
  <c r="P42" i="146"/>
  <c r="P47" i="146"/>
  <c r="P71" i="146"/>
  <c r="P22" i="146"/>
  <c r="P76" i="146"/>
  <c r="P90" i="146"/>
  <c r="P51" i="146"/>
  <c r="P56" i="146"/>
  <c r="P19" i="146"/>
  <c r="P45" i="146"/>
  <c r="P38" i="146"/>
  <c r="P374" i="146"/>
  <c r="P318" i="146"/>
  <c r="P352" i="146"/>
  <c r="P325" i="146"/>
  <c r="P337" i="146"/>
  <c r="P345" i="146"/>
  <c r="P314" i="146"/>
  <c r="P316" i="146"/>
  <c r="P309" i="146"/>
  <c r="P273" i="146"/>
  <c r="P165" i="146"/>
  <c r="P265" i="146"/>
  <c r="P199" i="146"/>
  <c r="P267" i="146"/>
  <c r="P204" i="146"/>
  <c r="P209" i="146"/>
  <c r="P282" i="146"/>
  <c r="P171" i="146"/>
  <c r="P73" i="146"/>
  <c r="P240" i="146"/>
  <c r="P123" i="146"/>
  <c r="P227" i="146"/>
  <c r="P136" i="146"/>
  <c r="P238" i="146"/>
  <c r="P198" i="146"/>
  <c r="P95" i="146"/>
  <c r="P147" i="146"/>
  <c r="P34" i="146"/>
  <c r="P39" i="146"/>
  <c r="P58" i="146"/>
  <c r="P20" i="146"/>
  <c r="P66" i="146"/>
  <c r="P124" i="146"/>
  <c r="P43" i="146"/>
  <c r="P48" i="146"/>
  <c r="P17" i="146"/>
  <c r="P37" i="146"/>
  <c r="P70" i="146"/>
  <c r="P242" i="146"/>
  <c r="P218" i="146"/>
  <c r="P156" i="146"/>
  <c r="P93" i="146"/>
  <c r="P170" i="146"/>
  <c r="P26" i="146"/>
  <c r="P65" i="146"/>
  <c r="P61" i="146"/>
  <c r="P368" i="146"/>
  <c r="P353" i="146"/>
  <c r="P197" i="146"/>
  <c r="P220" i="146"/>
  <c r="P89" i="146"/>
  <c r="P202" i="146"/>
  <c r="P150" i="146"/>
  <c r="P72" i="146"/>
  <c r="P106" i="146"/>
  <c r="P53" i="146"/>
  <c r="P376" i="146"/>
  <c r="P371" i="146"/>
  <c r="P344" i="146"/>
  <c r="P362" i="146"/>
  <c r="P321" i="146"/>
  <c r="P308" i="146"/>
  <c r="P302" i="146"/>
  <c r="P313" i="146"/>
  <c r="P301" i="146"/>
  <c r="P245" i="146"/>
  <c r="P157" i="146"/>
  <c r="P263" i="146"/>
  <c r="P183" i="146"/>
  <c r="P266" i="146"/>
  <c r="P196" i="146"/>
  <c r="P193" i="146"/>
  <c r="P277" i="146"/>
  <c r="P152" i="146"/>
  <c r="P251" i="146"/>
  <c r="P226" i="146"/>
  <c r="P115" i="146"/>
  <c r="P195" i="146"/>
  <c r="P133" i="146"/>
  <c r="P216" i="146"/>
  <c r="P188" i="146"/>
  <c r="P256" i="146"/>
  <c r="P122" i="146"/>
  <c r="P31" i="146"/>
  <c r="P52" i="146"/>
  <c r="P18" i="146"/>
  <c r="P62" i="146"/>
  <c r="P114" i="146"/>
  <c r="P35" i="146"/>
  <c r="P40" i="146"/>
  <c r="P15" i="146"/>
  <c r="P29" i="146"/>
  <c r="P205" i="146"/>
  <c r="P120" i="146"/>
  <c r="P341" i="146"/>
  <c r="P375" i="146"/>
  <c r="P363" i="146"/>
  <c r="P336" i="146"/>
  <c r="P346" i="146"/>
  <c r="P311" i="146"/>
  <c r="P300" i="146"/>
  <c r="P286" i="146"/>
  <c r="P304" i="146"/>
  <c r="P293" i="146"/>
  <c r="P229" i="146"/>
  <c r="P149" i="146"/>
  <c r="P258" i="146"/>
  <c r="P167" i="146"/>
  <c r="P262" i="146"/>
  <c r="P315" i="146"/>
  <c r="P177" i="146"/>
  <c r="P254" i="146"/>
  <c r="P138" i="146"/>
  <c r="P219" i="146"/>
  <c r="P214" i="146"/>
  <c r="P107" i="146"/>
  <c r="P180" i="146"/>
  <c r="P125" i="146"/>
  <c r="P203" i="146"/>
  <c r="P168" i="146"/>
  <c r="P235" i="146"/>
  <c r="P112" i="146"/>
  <c r="P104" i="146"/>
  <c r="P132" i="146"/>
  <c r="P44" i="146"/>
  <c r="P16" i="146"/>
  <c r="P49" i="146"/>
  <c r="P96" i="146"/>
  <c r="P128" i="146"/>
  <c r="P32" i="146"/>
  <c r="P108" i="146"/>
  <c r="P78" i="146"/>
  <c r="P87" i="146"/>
  <c r="P223" i="146"/>
  <c r="P153" i="146"/>
  <c r="P67" i="146"/>
  <c r="P135" i="146"/>
  <c r="P63" i="146"/>
  <c r="P144" i="146"/>
  <c r="P64" i="146"/>
  <c r="P367" i="146"/>
  <c r="P340" i="146"/>
  <c r="P289" i="146"/>
  <c r="P225" i="146"/>
  <c r="P134" i="146"/>
  <c r="P77" i="146"/>
  <c r="P50" i="146"/>
  <c r="P100" i="146"/>
  <c r="P57" i="146"/>
  <c r="P46" i="146"/>
  <c r="P372" i="146"/>
  <c r="P355" i="146"/>
  <c r="P320" i="146"/>
  <c r="P338" i="146"/>
  <c r="P303" i="146"/>
  <c r="P284" i="146"/>
  <c r="P278" i="146"/>
  <c r="P296" i="146"/>
  <c r="P361" i="146"/>
  <c r="P221" i="146"/>
  <c r="P141" i="146"/>
  <c r="P247" i="146"/>
  <c r="P159" i="146"/>
  <c r="P261" i="146"/>
  <c r="P257" i="146"/>
  <c r="P169" i="146"/>
  <c r="P307" i="146"/>
  <c r="P121" i="146"/>
  <c r="P200" i="146"/>
  <c r="P194" i="146"/>
  <c r="P91" i="146"/>
  <c r="P179" i="146"/>
  <c r="P117" i="146"/>
  <c r="P166" i="146"/>
  <c r="P146" i="146"/>
  <c r="P224" i="146"/>
  <c r="P98" i="146"/>
  <c r="P88" i="146"/>
  <c r="P116" i="146"/>
  <c r="P36" i="146"/>
  <c r="P139" i="146"/>
  <c r="P41" i="146"/>
  <c r="P82" i="146"/>
  <c r="P102" i="146"/>
  <c r="P27" i="146"/>
  <c r="P92" i="146"/>
  <c r="P54" i="146"/>
  <c r="P272" i="146"/>
  <c r="P236" i="146"/>
  <c r="P154" i="146"/>
  <c r="P246" i="146"/>
  <c r="P74" i="146"/>
  <c r="P23" i="146"/>
  <c r="P366" i="146"/>
  <c r="P347" i="146"/>
  <c r="P357" i="146"/>
  <c r="P330" i="146"/>
  <c r="P295" i="146"/>
  <c r="P268" i="146"/>
  <c r="P270" i="146"/>
  <c r="P288" i="146"/>
  <c r="P348" i="146"/>
  <c r="P213" i="146"/>
  <c r="P298" i="146"/>
  <c r="P231" i="146"/>
  <c r="P151" i="146"/>
  <c r="P252" i="146"/>
  <c r="P241" i="146"/>
  <c r="P161" i="146"/>
  <c r="P290" i="146"/>
  <c r="P105" i="146"/>
  <c r="P176" i="146"/>
  <c r="P178" i="146"/>
  <c r="P75" i="146"/>
  <c r="P160" i="146"/>
  <c r="P109" i="146"/>
  <c r="P163" i="146"/>
  <c r="P140" i="146"/>
  <c r="P211" i="146"/>
  <c r="P94" i="146"/>
  <c r="P28" i="146"/>
  <c r="P130" i="146"/>
  <c r="P33" i="146"/>
  <c r="P80" i="146"/>
  <c r="P84" i="146"/>
  <c r="P25" i="146"/>
  <c r="P86" i="146"/>
  <c r="P30" i="146"/>
  <c r="P358" i="146"/>
  <c r="P331" i="146"/>
  <c r="P349" i="146"/>
  <c r="P322" i="146"/>
  <c r="P279" i="146"/>
  <c r="P260" i="146"/>
  <c r="P343" i="146"/>
  <c r="P329" i="146"/>
  <c r="P143" i="146"/>
  <c r="P233" i="146"/>
  <c r="P97" i="146"/>
  <c r="P222" i="146"/>
  <c r="P68" i="146"/>
  <c r="P79" i="146"/>
  <c r="P350" i="146"/>
  <c r="P369" i="146"/>
  <c r="P305" i="146"/>
  <c r="P299" i="146"/>
  <c r="P174" i="146"/>
  <c r="P59" i="146"/>
  <c r="P127" i="146"/>
  <c r="P24" i="146"/>
  <c r="P21" i="146"/>
  <c r="P327" i="146"/>
  <c r="P215" i="146"/>
  <c r="P145" i="146"/>
  <c r="P137" i="146"/>
  <c r="P230" i="146"/>
  <c r="P55" i="146"/>
  <c r="P60" i="146"/>
  <c r="O501" i="145"/>
  <c r="O4451" i="144"/>
  <c r="H38" i="184"/>
  <c r="AC20" i="182"/>
  <c r="AB12" i="182"/>
  <c r="AE12" i="182"/>
  <c r="H48" i="183" a="1"/>
  <c r="H48" i="183" s="1"/>
  <c r="H58" i="183" a="1"/>
  <c r="H58" i="183" s="1"/>
  <c r="AB15" i="182"/>
  <c r="H49" i="183" a="1"/>
  <c r="H49" i="183" s="1"/>
  <c r="I53" i="195" s="1"/>
  <c r="I93" i="195" s="1"/>
  <c r="K26" i="201"/>
  <c r="K66" i="184" s="1"/>
  <c r="K65" i="184"/>
  <c r="J26" i="201"/>
  <c r="J66" i="184" s="1"/>
  <c r="J65" i="184"/>
  <c r="H65" i="184"/>
  <c r="H26" i="201"/>
  <c r="H66" i="184" s="1"/>
  <c r="L105" i="183"/>
  <c r="L26" i="200"/>
  <c r="L106" i="183" s="1"/>
  <c r="H105" i="183"/>
  <c r="H26" i="200"/>
  <c r="H106" i="183" s="1"/>
  <c r="G28" i="191"/>
  <c r="I167" i="194" l="1"/>
  <c r="I157" i="194" s="1"/>
  <c r="I158" i="194" s="1"/>
  <c r="I90" i="194" s="1"/>
  <c r="J46" i="184" s="1"/>
  <c r="J98" i="192"/>
  <c r="J101" i="192" s="1"/>
  <c r="J44" i="192" s="1"/>
  <c r="H98" i="192"/>
  <c r="H101" i="192" s="1"/>
  <c r="H44" i="192" s="1"/>
  <c r="G97" i="192"/>
  <c r="G98" i="192" s="1"/>
  <c r="G101" i="192" s="1"/>
  <c r="G44" i="192" s="1"/>
  <c r="AE72" i="212"/>
  <c r="AE169" i="212" s="1"/>
  <c r="AF40" i="212"/>
  <c r="AG94" i="212"/>
  <c r="AE94" i="212"/>
  <c r="H46" i="183" a="1"/>
  <c r="H46" i="183" s="1"/>
  <c r="I50" i="195" s="1"/>
  <c r="I78" i="195" s="1"/>
  <c r="AG72" i="212"/>
  <c r="AK34" i="212"/>
  <c r="AH94" i="212"/>
  <c r="AK66" i="212"/>
  <c r="AF29" i="212"/>
  <c r="AK20" i="212"/>
  <c r="AH72" i="212"/>
  <c r="K98" i="192"/>
  <c r="K101" i="192" s="1"/>
  <c r="K44" i="192" s="1"/>
  <c r="AH40" i="212"/>
  <c r="AK161" i="212"/>
  <c r="AF92" i="212"/>
  <c r="AF102" i="212" s="1"/>
  <c r="H50" i="183" a="1"/>
  <c r="J54" i="195" s="1"/>
  <c r="AH122" i="212"/>
  <c r="AH126" i="212" s="1"/>
  <c r="AG122" i="212"/>
  <c r="AG126" i="212" s="1"/>
  <c r="AH29" i="212"/>
  <c r="AG29" i="212"/>
  <c r="AG40" i="212"/>
  <c r="AE40" i="212"/>
  <c r="AE42" i="212" s="1"/>
  <c r="AK23" i="212"/>
  <c r="AH164" i="212"/>
  <c r="AK159" i="212"/>
  <c r="AF87" i="212"/>
  <c r="AF14" i="212" s="1"/>
  <c r="AF169" i="212"/>
  <c r="AI42" i="212"/>
  <c r="AI168" i="212" s="1"/>
  <c r="H59" i="183" a="1"/>
  <c r="M55" i="195" s="1"/>
  <c r="M89" i="195" s="1"/>
  <c r="J38" i="184"/>
  <c r="AF122" i="212"/>
  <c r="AF126" i="212" s="1"/>
  <c r="H26" i="184" a="1"/>
  <c r="M26" i="196" s="1"/>
  <c r="M38" i="196" s="1"/>
  <c r="G13" i="191"/>
  <c r="G16" i="191" s="1"/>
  <c r="H38" i="183" s="1"/>
  <c r="AK35" i="212"/>
  <c r="AK68" i="212"/>
  <c r="AK95" i="212"/>
  <c r="AK120" i="212"/>
  <c r="AK26" i="212"/>
  <c r="AF157" i="212"/>
  <c r="AF164" i="212" s="1"/>
  <c r="AE122" i="212"/>
  <c r="AE126" i="212" s="1"/>
  <c r="AK137" i="212"/>
  <c r="I38" i="184"/>
  <c r="G76" i="192"/>
  <c r="G79" i="192" s="1"/>
  <c r="G42" i="192" s="1"/>
  <c r="AK21" i="212"/>
  <c r="AE164" i="212"/>
  <c r="J76" i="192"/>
  <c r="J79" i="192" s="1"/>
  <c r="J42" i="192" s="1"/>
  <c r="H76" i="192"/>
  <c r="H79" i="192" s="1"/>
  <c r="H42" i="192" s="1"/>
  <c r="K54" i="192"/>
  <c r="K57" i="192" s="1"/>
  <c r="K40" i="192" s="1"/>
  <c r="I54" i="192"/>
  <c r="I57" i="192" s="1"/>
  <c r="I40" i="192" s="1"/>
  <c r="H54" i="192"/>
  <c r="H57" i="192" s="1"/>
  <c r="H40" i="192" s="1"/>
  <c r="K76" i="192"/>
  <c r="K79" i="192" s="1"/>
  <c r="K42" i="192" s="1"/>
  <c r="AE153" i="212"/>
  <c r="AK113" i="212"/>
  <c r="P501" i="145"/>
  <c r="AK93" i="212"/>
  <c r="AK97" i="212"/>
  <c r="AE91" i="212"/>
  <c r="AK63" i="212"/>
  <c r="AK32" i="212"/>
  <c r="AE96" i="212"/>
  <c r="AK96" i="212" s="1"/>
  <c r="AK25" i="212"/>
  <c r="G53" i="192"/>
  <c r="G54" i="192" s="1"/>
  <c r="G57" i="192" s="1"/>
  <c r="G40" i="192" s="1"/>
  <c r="I76" i="192"/>
  <c r="I79" i="192" s="1"/>
  <c r="I42" i="192" s="1"/>
  <c r="H65" i="192"/>
  <c r="H68" i="192" s="1"/>
  <c r="H41" i="192" s="1"/>
  <c r="J129" i="194"/>
  <c r="K144" i="194"/>
  <c r="K129" i="194" s="1"/>
  <c r="I65" i="192"/>
  <c r="I68" i="192" s="1"/>
  <c r="I41" i="192" s="1"/>
  <c r="K65" i="192"/>
  <c r="K68" i="192" s="1"/>
  <c r="K41" i="192" s="1"/>
  <c r="J65" i="192"/>
  <c r="J68" i="192" s="1"/>
  <c r="J41" i="192" s="1"/>
  <c r="H27" i="184" a="1"/>
  <c r="M27" i="196" s="1"/>
  <c r="M37" i="196" s="1"/>
  <c r="J131" i="192"/>
  <c r="J135" i="192" s="1"/>
  <c r="J144" i="192" s="1"/>
  <c r="G111" i="192" a="1"/>
  <c r="K114" i="192" s="1"/>
  <c r="K105" i="192" s="1"/>
  <c r="G112" i="192" a="1"/>
  <c r="G130" i="192"/>
  <c r="G131" i="192" s="1"/>
  <c r="G135" i="192" s="1"/>
  <c r="G120" i="192" s="1"/>
  <c r="G122" i="192" s="1"/>
  <c r="I131" i="192"/>
  <c r="I135" i="192" s="1"/>
  <c r="H55" i="183" a="1"/>
  <c r="H55" i="183" s="1"/>
  <c r="B19" i="146"/>
  <c r="C18" i="146"/>
  <c r="H56" i="183" a="1"/>
  <c r="H56" i="183" s="1"/>
  <c r="I52" i="195" s="1"/>
  <c r="I92" i="195" s="1"/>
  <c r="H47" i="183" a="1"/>
  <c r="H47" i="183" s="1"/>
  <c r="M53" i="195"/>
  <c r="M93" i="195" s="1"/>
  <c r="J53" i="195"/>
  <c r="J81" i="195" s="1"/>
  <c r="K53" i="195"/>
  <c r="K63" i="195" s="1"/>
  <c r="L53" i="195"/>
  <c r="L93" i="195" s="1"/>
  <c r="I75" i="195"/>
  <c r="I63" i="195"/>
  <c r="I69" i="195"/>
  <c r="I87" i="195"/>
  <c r="I81" i="195"/>
  <c r="AF42" i="212" l="1"/>
  <c r="K50" i="195"/>
  <c r="K66" i="195" s="1"/>
  <c r="J50" i="195"/>
  <c r="J84" i="195" s="1"/>
  <c r="L50" i="195"/>
  <c r="L60" i="195" s="1"/>
  <c r="AK94" i="212"/>
  <c r="M50" i="195"/>
  <c r="M66" i="195" s="1"/>
  <c r="H50" i="183"/>
  <c r="I54" i="195" s="1"/>
  <c r="I88" i="195" s="1"/>
  <c r="L54" i="195"/>
  <c r="L94" i="195" s="1"/>
  <c r="M54" i="195"/>
  <c r="M70" i="195" s="1"/>
  <c r="K54" i="195"/>
  <c r="K76" i="195" s="1"/>
  <c r="AH42" i="212"/>
  <c r="AH168" i="212" s="1"/>
  <c r="AG87" i="212"/>
  <c r="AI46" i="212"/>
  <c r="AI12" i="212" s="1"/>
  <c r="AH87" i="212"/>
  <c r="AH14" i="212" s="1"/>
  <c r="AH169" i="212"/>
  <c r="AE168" i="212"/>
  <c r="AF46" i="212"/>
  <c r="AF12" i="212" s="1"/>
  <c r="AF168" i="212"/>
  <c r="AI87" i="212"/>
  <c r="H59" i="183"/>
  <c r="I55" i="195" s="1"/>
  <c r="I77" i="195" s="1"/>
  <c r="J55" i="195"/>
  <c r="J77" i="195" s="1"/>
  <c r="L55" i="195"/>
  <c r="L71" i="195" s="1"/>
  <c r="K55" i="195"/>
  <c r="K89" i="195" s="1"/>
  <c r="M40" i="196"/>
  <c r="J26" i="196"/>
  <c r="J40" i="196" s="1"/>
  <c r="M42" i="196"/>
  <c r="K26" i="196"/>
  <c r="K36" i="196" s="1"/>
  <c r="M36" i="196"/>
  <c r="M34" i="196"/>
  <c r="M32" i="196"/>
  <c r="H26" i="184"/>
  <c r="I26" i="196" s="1"/>
  <c r="I42" i="196" s="1"/>
  <c r="L26" i="196"/>
  <c r="L38" i="196" s="1"/>
  <c r="AF10" i="212"/>
  <c r="AK157" i="212"/>
  <c r="AK126" i="212"/>
  <c r="AK122" i="212"/>
  <c r="M95" i="195"/>
  <c r="AH92" i="212"/>
  <c r="AH102" i="212" s="1"/>
  <c r="AH10" i="212" s="1"/>
  <c r="AI92" i="212"/>
  <c r="AI102" i="212" s="1"/>
  <c r="AI10" i="212" s="1"/>
  <c r="M83" i="195"/>
  <c r="M77" i="195"/>
  <c r="M43" i="196"/>
  <c r="AK64" i="212"/>
  <c r="AK29" i="212"/>
  <c r="AG92" i="212"/>
  <c r="AG102" i="212" s="1"/>
  <c r="AE92" i="212"/>
  <c r="AE102" i="212" s="1"/>
  <c r="AE10" i="212" s="1"/>
  <c r="AG42" i="212"/>
  <c r="AG168" i="212" s="1"/>
  <c r="K27" i="196"/>
  <c r="K33" i="196" s="1"/>
  <c r="M71" i="195"/>
  <c r="M39" i="196"/>
  <c r="L27" i="196"/>
  <c r="L43" i="196" s="1"/>
  <c r="M65" i="195"/>
  <c r="AK40" i="212"/>
  <c r="AK91" i="212"/>
  <c r="AE46" i="212"/>
  <c r="J120" i="192"/>
  <c r="J114" i="192"/>
  <c r="J105" i="192" s="1"/>
  <c r="I114" i="192"/>
  <c r="I105" i="192" s="1"/>
  <c r="H114" i="192"/>
  <c r="H105" i="192" s="1"/>
  <c r="G111" i="192"/>
  <c r="G114" i="192" s="1"/>
  <c r="G105" i="192" s="1"/>
  <c r="M28" i="196"/>
  <c r="M33" i="196"/>
  <c r="M41" i="196"/>
  <c r="H27" i="184"/>
  <c r="I27" i="196" s="1"/>
  <c r="I41" i="196" s="1"/>
  <c r="M35" i="196"/>
  <c r="J27" i="196"/>
  <c r="J43" i="196" s="1"/>
  <c r="I144" i="192"/>
  <c r="I120" i="192"/>
  <c r="G144" i="192"/>
  <c r="G145" i="192" s="1"/>
  <c r="H115" i="192"/>
  <c r="H106" i="192" s="1"/>
  <c r="G112" i="192"/>
  <c r="G115" i="192" s="1"/>
  <c r="G106" i="192" s="1"/>
  <c r="J115" i="192"/>
  <c r="J106" i="192" s="1"/>
  <c r="I115" i="192"/>
  <c r="I106" i="192" s="1"/>
  <c r="I107" i="192" s="1"/>
  <c r="I45" i="192" s="1"/>
  <c r="K115" i="192"/>
  <c r="K106" i="192" s="1"/>
  <c r="K107" i="192" s="1"/>
  <c r="K45" i="192" s="1"/>
  <c r="H131" i="192"/>
  <c r="H135" i="192" s="1"/>
  <c r="I72" i="195"/>
  <c r="I84" i="195"/>
  <c r="I90" i="195"/>
  <c r="I66" i="195"/>
  <c r="I60" i="195"/>
  <c r="I51" i="195"/>
  <c r="I61" i="195" s="1"/>
  <c r="C19" i="146"/>
  <c r="B20" i="146"/>
  <c r="K52" i="195"/>
  <c r="K68" i="195" s="1"/>
  <c r="L52" i="195"/>
  <c r="L74" i="195" s="1"/>
  <c r="J52" i="195"/>
  <c r="J68" i="195" s="1"/>
  <c r="M52" i="195"/>
  <c r="M92" i="195" s="1"/>
  <c r="I62" i="195"/>
  <c r="I74" i="195"/>
  <c r="K51" i="195"/>
  <c r="K79" i="195" s="1"/>
  <c r="J51" i="195"/>
  <c r="J85" i="195" s="1"/>
  <c r="M51" i="195"/>
  <c r="M79" i="195" s="1"/>
  <c r="I80" i="195"/>
  <c r="L51" i="195"/>
  <c r="L91" i="195" s="1"/>
  <c r="I86" i="195"/>
  <c r="K72" i="195"/>
  <c r="I68" i="195"/>
  <c r="J66" i="195"/>
  <c r="J90" i="195"/>
  <c r="J60" i="195"/>
  <c r="J72" i="195"/>
  <c r="L90" i="195"/>
  <c r="L84" i="195"/>
  <c r="L66" i="195"/>
  <c r="L72" i="195"/>
  <c r="K93" i="195"/>
  <c r="L75" i="195"/>
  <c r="M81" i="195"/>
  <c r="M87" i="195"/>
  <c r="K81" i="195"/>
  <c r="K69" i="195"/>
  <c r="K75" i="195"/>
  <c r="K87" i="195"/>
  <c r="M69" i="195"/>
  <c r="J75" i="195"/>
  <c r="J69" i="195"/>
  <c r="J63" i="195"/>
  <c r="J93" i="195"/>
  <c r="M75" i="195"/>
  <c r="M63" i="195"/>
  <c r="J87" i="195"/>
  <c r="L69" i="195"/>
  <c r="L81" i="195"/>
  <c r="L87" i="195"/>
  <c r="L63" i="195"/>
  <c r="J94" i="195"/>
  <c r="J64" i="195"/>
  <c r="J70" i="195"/>
  <c r="J76" i="195"/>
  <c r="J88" i="195"/>
  <c r="J82" i="195"/>
  <c r="G142" i="192"/>
  <c r="H143" i="192" s="1"/>
  <c r="G46" i="192"/>
  <c r="L78" i="195" l="1"/>
  <c r="J78" i="195"/>
  <c r="M60" i="195"/>
  <c r="K60" i="195"/>
  <c r="K78" i="195"/>
  <c r="K84" i="195"/>
  <c r="K90" i="195"/>
  <c r="M72" i="195"/>
  <c r="M78" i="195"/>
  <c r="M90" i="195"/>
  <c r="M84" i="195"/>
  <c r="L64" i="195"/>
  <c r="K94" i="195"/>
  <c r="I94" i="195"/>
  <c r="M76" i="195"/>
  <c r="M88" i="195"/>
  <c r="L88" i="195"/>
  <c r="L70" i="195"/>
  <c r="M64" i="195"/>
  <c r="L82" i="195"/>
  <c r="K88" i="195"/>
  <c r="K64" i="195"/>
  <c r="K70" i="195"/>
  <c r="I76" i="195"/>
  <c r="I70" i="195"/>
  <c r="I82" i="195"/>
  <c r="I64" i="195"/>
  <c r="L76" i="195"/>
  <c r="M82" i="195"/>
  <c r="M94" i="195"/>
  <c r="K82" i="195"/>
  <c r="AH46" i="212"/>
  <c r="AH12" i="212" s="1"/>
  <c r="AE87" i="212"/>
  <c r="AK87" i="212" s="1"/>
  <c r="AG46" i="212"/>
  <c r="AG12" i="212" s="1"/>
  <c r="AK168" i="212"/>
  <c r="I89" i="195"/>
  <c r="K40" i="196"/>
  <c r="K83" i="195"/>
  <c r="I83" i="195"/>
  <c r="I95" i="195"/>
  <c r="I71" i="195"/>
  <c r="I65" i="195"/>
  <c r="K42" i="196"/>
  <c r="K38" i="196"/>
  <c r="J89" i="195"/>
  <c r="J95" i="195"/>
  <c r="J71" i="195"/>
  <c r="J65" i="195"/>
  <c r="J83" i="195"/>
  <c r="L40" i="196"/>
  <c r="J36" i="196"/>
  <c r="J32" i="196"/>
  <c r="J38" i="196"/>
  <c r="J34" i="196"/>
  <c r="J42" i="196"/>
  <c r="K71" i="195"/>
  <c r="K95" i="195"/>
  <c r="L95" i="195"/>
  <c r="L77" i="195"/>
  <c r="L65" i="195"/>
  <c r="L83" i="195"/>
  <c r="L89" i="195"/>
  <c r="K77" i="195"/>
  <c r="K65" i="195"/>
  <c r="K34" i="196"/>
  <c r="K32" i="196"/>
  <c r="I38" i="196"/>
  <c r="L36" i="196"/>
  <c r="I36" i="196"/>
  <c r="I40" i="196"/>
  <c r="I32" i="196"/>
  <c r="I34" i="196"/>
  <c r="L32" i="196"/>
  <c r="L34" i="196"/>
  <c r="L42" i="196"/>
  <c r="J107" i="192"/>
  <c r="J45" i="192" s="1"/>
  <c r="K37" i="196"/>
  <c r="I43" i="196"/>
  <c r="I39" i="196"/>
  <c r="L39" i="196"/>
  <c r="L37" i="196"/>
  <c r="L28" i="196"/>
  <c r="L33" i="196"/>
  <c r="L41" i="196"/>
  <c r="L35" i="196"/>
  <c r="K43" i="196"/>
  <c r="K28" i="196"/>
  <c r="K41" i="196"/>
  <c r="I33" i="196"/>
  <c r="I35" i="196"/>
  <c r="I28" i="196"/>
  <c r="I37" i="196"/>
  <c r="AK92" i="212"/>
  <c r="K35" i="196"/>
  <c r="K39" i="196"/>
  <c r="AK42" i="212"/>
  <c r="J28" i="196"/>
  <c r="M52" i="196" a="1"/>
  <c r="M52" i="196" s="1"/>
  <c r="L60" i="184" s="1"/>
  <c r="J33" i="196"/>
  <c r="J35" i="196"/>
  <c r="J41" i="196"/>
  <c r="J39" i="196"/>
  <c r="AK72" i="212"/>
  <c r="J37" i="196"/>
  <c r="M48" i="196" a="1"/>
  <c r="M48" i="196" s="1"/>
  <c r="L56" i="184" s="1"/>
  <c r="M50" i="196" a="1"/>
  <c r="M50" i="196" s="1"/>
  <c r="L58" i="184" s="1"/>
  <c r="AE12" i="212"/>
  <c r="AK102" i="212"/>
  <c r="M51" i="196" a="1"/>
  <c r="M51" i="196" s="1"/>
  <c r="L59" i="184" s="1"/>
  <c r="M47" i="196" a="1"/>
  <c r="M47" i="196" s="1"/>
  <c r="L55" i="184" s="1"/>
  <c r="M49" i="196" a="1"/>
  <c r="M49" i="196" s="1"/>
  <c r="L57" i="184" s="1"/>
  <c r="K152" i="192"/>
  <c r="M153" i="192" s="1"/>
  <c r="H107" i="192"/>
  <c r="H45" i="192" s="1"/>
  <c r="G107" i="192"/>
  <c r="G45" i="192" s="1"/>
  <c r="G47" i="192" s="1"/>
  <c r="G9" i="192" s="1"/>
  <c r="H76" i="183" s="1"/>
  <c r="H144" i="192"/>
  <c r="H145" i="192" s="1"/>
  <c r="H146" i="192" s="1"/>
  <c r="H121" i="192" s="1"/>
  <c r="H120" i="192"/>
  <c r="K74" i="195"/>
  <c r="I79" i="195"/>
  <c r="J86" i="195"/>
  <c r="I56" i="195"/>
  <c r="I91" i="195"/>
  <c r="I73" i="195"/>
  <c r="I67" i="195"/>
  <c r="I85" i="195"/>
  <c r="K80" i="195"/>
  <c r="L86" i="195"/>
  <c r="M62" i="195"/>
  <c r="B21" i="146"/>
  <c r="C20" i="146"/>
  <c r="K62" i="195"/>
  <c r="L92" i="195"/>
  <c r="K86" i="195"/>
  <c r="K92" i="195"/>
  <c r="L80" i="195"/>
  <c r="J80" i="195"/>
  <c r="M86" i="195"/>
  <c r="J62" i="195"/>
  <c r="J92" i="195"/>
  <c r="M80" i="195"/>
  <c r="L68" i="195"/>
  <c r="J74" i="195"/>
  <c r="M68" i="195"/>
  <c r="L62" i="195"/>
  <c r="M74" i="195"/>
  <c r="K67" i="195"/>
  <c r="M85" i="195"/>
  <c r="M91" i="195"/>
  <c r="J67" i="195"/>
  <c r="J79" i="195"/>
  <c r="K61" i="195"/>
  <c r="J61" i="195"/>
  <c r="K85" i="195"/>
  <c r="J73" i="195"/>
  <c r="K56" i="195"/>
  <c r="J56" i="195"/>
  <c r="M56" i="195"/>
  <c r="J91" i="195"/>
  <c r="K73" i="195"/>
  <c r="M61" i="195"/>
  <c r="M73" i="195"/>
  <c r="K91" i="195"/>
  <c r="L85" i="195"/>
  <c r="M67" i="195"/>
  <c r="L56" i="195"/>
  <c r="L79" i="195"/>
  <c r="L61" i="195"/>
  <c r="L73" i="195"/>
  <c r="L67" i="195"/>
  <c r="AE14" i="212" l="1"/>
  <c r="AK46" i="212"/>
  <c r="AK12" i="212" s="1"/>
  <c r="L47" i="196" a="1"/>
  <c r="L47" i="196" s="1"/>
  <c r="K55" i="184" s="1"/>
  <c r="K52" i="196" a="1"/>
  <c r="K52" i="196" s="1"/>
  <c r="J60" i="184" s="1"/>
  <c r="L49" i="196" a="1"/>
  <c r="L49" i="196" s="1"/>
  <c r="K57" i="184" s="1"/>
  <c r="K48" i="196" a="1"/>
  <c r="K48" i="196" s="1"/>
  <c r="J56" i="184" s="1"/>
  <c r="L52" i="196" a="1"/>
  <c r="L52" i="196" s="1"/>
  <c r="K60" i="184" s="1"/>
  <c r="L48" i="196" a="1"/>
  <c r="L48" i="196" s="1"/>
  <c r="K56" i="184" s="1"/>
  <c r="L50" i="196" a="1"/>
  <c r="L50" i="196" s="1"/>
  <c r="K58" i="184" s="1"/>
  <c r="L51" i="196" a="1"/>
  <c r="L51" i="196" s="1"/>
  <c r="K59" i="184" s="1"/>
  <c r="K47" i="196" a="1"/>
  <c r="K47" i="196" s="1"/>
  <c r="J55" i="184" s="1"/>
  <c r="K50" i="196" a="1"/>
  <c r="K50" i="196" s="1"/>
  <c r="J58" i="184" s="1"/>
  <c r="K49" i="196" a="1"/>
  <c r="K49" i="196" s="1"/>
  <c r="J57" i="184" s="1"/>
  <c r="I51" i="196" a="1"/>
  <c r="I51" i="196" s="1"/>
  <c r="H59" i="184" s="1"/>
  <c r="K51" i="196" a="1"/>
  <c r="K51" i="196" s="1"/>
  <c r="J59" i="184" s="1"/>
  <c r="I47" i="196" a="1"/>
  <c r="I47" i="196" s="1"/>
  <c r="H55" i="184" s="1"/>
  <c r="I48" i="196" a="1"/>
  <c r="I48" i="196" s="1"/>
  <c r="H56" i="184" s="1"/>
  <c r="I52" i="196" a="1"/>
  <c r="I52" i="196" s="1"/>
  <c r="H60" i="184" s="1"/>
  <c r="I49" i="196" a="1"/>
  <c r="I49" i="196" s="1"/>
  <c r="H57" i="184" s="1"/>
  <c r="I50" i="196" a="1"/>
  <c r="I50" i="196" s="1"/>
  <c r="H58" i="184" s="1"/>
  <c r="J51" i="196" a="1"/>
  <c r="J51" i="196" s="1"/>
  <c r="I59" i="184" s="1"/>
  <c r="J49" i="196" a="1"/>
  <c r="J49" i="196" s="1"/>
  <c r="I57" i="184" s="1"/>
  <c r="J50" i="196" a="1"/>
  <c r="J50" i="196" s="1"/>
  <c r="I58" i="184" s="1"/>
  <c r="J48" i="196" a="1"/>
  <c r="J48" i="196" s="1"/>
  <c r="I56" i="184" s="1"/>
  <c r="J52" i="196" a="1"/>
  <c r="J52" i="196" s="1"/>
  <c r="I60" i="184" s="1"/>
  <c r="J47" i="196" a="1"/>
  <c r="J47" i="196" s="1"/>
  <c r="I55" i="184" s="1"/>
  <c r="M53" i="196"/>
  <c r="H122" i="192"/>
  <c r="H46" i="192" s="1"/>
  <c r="H47" i="192" s="1"/>
  <c r="H9" i="192" s="1"/>
  <c r="I76" i="183" s="1"/>
  <c r="I104" i="195" a="1"/>
  <c r="I104" i="195" s="1"/>
  <c r="H94" i="183" s="1"/>
  <c r="I101" i="195" a="1"/>
  <c r="I101" i="195" s="1"/>
  <c r="H91" i="183" s="1"/>
  <c r="I102" i="195" a="1"/>
  <c r="I102" i="195" s="1"/>
  <c r="H92" i="183" s="1"/>
  <c r="I103" i="195" a="1"/>
  <c r="I103" i="195" s="1"/>
  <c r="H93" i="183" s="1"/>
  <c r="I100" i="195" a="1"/>
  <c r="I100" i="195" s="1"/>
  <c r="H90" i="183" s="1"/>
  <c r="I99" i="195" a="1"/>
  <c r="I99" i="195" s="1"/>
  <c r="H89" i="183" s="1"/>
  <c r="C21" i="146"/>
  <c r="B22" i="146"/>
  <c r="M101" i="195" a="1"/>
  <c r="M101" i="195" s="1"/>
  <c r="L91" i="183" s="1"/>
  <c r="J100" i="195" a="1"/>
  <c r="J100" i="195" s="1"/>
  <c r="I90" i="183" s="1"/>
  <c r="J102" i="195" a="1"/>
  <c r="J102" i="195" s="1"/>
  <c r="I92" i="183" s="1"/>
  <c r="J103" i="195" a="1"/>
  <c r="J103" i="195" s="1"/>
  <c r="I93" i="183" s="1"/>
  <c r="M102" i="195" a="1"/>
  <c r="M102" i="195" s="1"/>
  <c r="L92" i="183" s="1"/>
  <c r="K100" i="195" a="1"/>
  <c r="K100" i="195" s="1"/>
  <c r="J90" i="183" s="1"/>
  <c r="J101" i="195" a="1"/>
  <c r="J101" i="195" s="1"/>
  <c r="I91" i="183" s="1"/>
  <c r="J104" i="195" a="1"/>
  <c r="J104" i="195" s="1"/>
  <c r="I94" i="183" s="1"/>
  <c r="K104" i="195" a="1"/>
  <c r="K104" i="195" s="1"/>
  <c r="J94" i="183" s="1"/>
  <c r="J99" i="195" a="1"/>
  <c r="J99" i="195" s="1"/>
  <c r="I89" i="183" s="1"/>
  <c r="K99" i="195" a="1"/>
  <c r="K99" i="195" s="1"/>
  <c r="J89" i="183" s="1"/>
  <c r="K101" i="195" a="1"/>
  <c r="K101" i="195" s="1"/>
  <c r="J91" i="183" s="1"/>
  <c r="M103" i="195" a="1"/>
  <c r="M103" i="195" s="1"/>
  <c r="L93" i="183" s="1"/>
  <c r="M104" i="195" a="1"/>
  <c r="M104" i="195" s="1"/>
  <c r="L94" i="183" s="1"/>
  <c r="K102" i="195" a="1"/>
  <c r="K102" i="195" s="1"/>
  <c r="J92" i="183" s="1"/>
  <c r="M100" i="195" a="1"/>
  <c r="M100" i="195" s="1"/>
  <c r="L90" i="183" s="1"/>
  <c r="M99" i="195" a="1"/>
  <c r="M99" i="195" s="1"/>
  <c r="L89" i="183" s="1"/>
  <c r="K103" i="195" a="1"/>
  <c r="K103" i="195" s="1"/>
  <c r="J93" i="183" s="1"/>
  <c r="L102" i="195" a="1"/>
  <c r="L102" i="195" s="1"/>
  <c r="K92" i="183" s="1"/>
  <c r="L103" i="195" a="1"/>
  <c r="L103" i="195" s="1"/>
  <c r="K93" i="183" s="1"/>
  <c r="L99" i="195" a="1"/>
  <c r="L99" i="195" s="1"/>
  <c r="K89" i="183" s="1"/>
  <c r="L104" i="195" a="1"/>
  <c r="L104" i="195" s="1"/>
  <c r="K94" i="183" s="1"/>
  <c r="L100" i="195" a="1"/>
  <c r="L100" i="195" s="1"/>
  <c r="K90" i="183" s="1"/>
  <c r="L101" i="195" a="1"/>
  <c r="L101" i="195" s="1"/>
  <c r="K91" i="183" s="1"/>
  <c r="H142" i="192" l="1"/>
  <c r="I143" i="192" s="1"/>
  <c r="I145" i="192" s="1"/>
  <c r="I146" i="192" s="1"/>
  <c r="I121" i="192" s="1"/>
  <c r="I122" i="192" s="1"/>
  <c r="L53" i="196"/>
  <c r="J53" i="196"/>
  <c r="K53" i="196"/>
  <c r="I53" i="196"/>
  <c r="I105" i="195"/>
  <c r="B23" i="146"/>
  <c r="C22" i="146"/>
  <c r="J105" i="195"/>
  <c r="M105" i="195"/>
  <c r="K105" i="195"/>
  <c r="L105" i="195"/>
  <c r="C23" i="146" l="1"/>
  <c r="B24" i="146"/>
  <c r="I46" i="192"/>
  <c r="I47" i="192" s="1"/>
  <c r="I9" i="192" s="1"/>
  <c r="J76" i="183" s="1"/>
  <c r="I142" i="192"/>
  <c r="J143" i="192" s="1"/>
  <c r="B25" i="146" l="1"/>
  <c r="C24" i="146"/>
  <c r="J145" i="192"/>
  <c r="J146" i="192" s="1"/>
  <c r="J121" i="192" s="1"/>
  <c r="J122" i="192" s="1"/>
  <c r="C25" i="146" l="1"/>
  <c r="B26" i="146"/>
  <c r="J46" i="192"/>
  <c r="J47" i="192" s="1"/>
  <c r="J142" i="192"/>
  <c r="K153" i="192" s="1"/>
  <c r="B27" i="146" l="1"/>
  <c r="C26" i="146"/>
  <c r="K154" i="192"/>
  <c r="K46" i="192" s="1"/>
  <c r="K47" i="192" s="1"/>
  <c r="C27" i="146" l="1"/>
  <c r="B28" i="146"/>
  <c r="M154" i="192"/>
  <c r="B29" i="146" l="1"/>
  <c r="C28" i="146"/>
  <c r="C29" i="146" l="1"/>
  <c r="B30" i="146"/>
  <c r="B31" i="146" l="1"/>
  <c r="C30" i="146"/>
  <c r="B32" i="146" l="1"/>
  <c r="C31" i="146"/>
  <c r="B33" i="146" l="1"/>
  <c r="C32" i="146"/>
  <c r="B34" i="146" l="1"/>
  <c r="C33" i="146"/>
  <c r="C34" i="146" l="1"/>
  <c r="B35" i="146"/>
  <c r="C35" i="146" l="1"/>
  <c r="B36" i="146"/>
  <c r="B37" i="146" l="1"/>
  <c r="C36" i="146"/>
  <c r="C37" i="146" l="1"/>
  <c r="B38" i="146"/>
  <c r="B39" i="146" l="1"/>
  <c r="C38" i="146"/>
  <c r="B40" i="146" l="1"/>
  <c r="C39" i="146"/>
  <c r="B41" i="146" l="1"/>
  <c r="C40" i="146"/>
  <c r="B42" i="146" l="1"/>
  <c r="C41" i="146"/>
  <c r="C42" i="146" l="1"/>
  <c r="B43" i="146"/>
  <c r="C43" i="146" l="1"/>
  <c r="B44" i="146"/>
  <c r="B45" i="146" l="1"/>
  <c r="C44" i="146"/>
  <c r="C45" i="146" l="1"/>
  <c r="B46" i="146"/>
  <c r="B47" i="146" l="1"/>
  <c r="C46" i="146"/>
  <c r="B48" i="146" l="1"/>
  <c r="C47" i="146"/>
  <c r="B49" i="146" l="1"/>
  <c r="C48" i="146"/>
  <c r="B50" i="146" l="1"/>
  <c r="C49" i="146"/>
  <c r="C50" i="146" l="1"/>
  <c r="B51" i="146"/>
  <c r="C51" i="146" l="1"/>
  <c r="B52" i="146"/>
  <c r="B53" i="146" l="1"/>
  <c r="C52" i="146"/>
  <c r="C53" i="146" l="1"/>
  <c r="B54" i="146"/>
  <c r="B55" i="146" l="1"/>
  <c r="C54" i="146"/>
  <c r="B56" i="146" l="1"/>
  <c r="C55" i="146"/>
  <c r="B57" i="146" l="1"/>
  <c r="C56" i="146"/>
  <c r="C57" i="146" l="1"/>
  <c r="B58" i="146"/>
  <c r="B59" i="146" l="1"/>
  <c r="C58" i="146"/>
  <c r="C59" i="146" l="1"/>
  <c r="B60" i="146"/>
  <c r="B61" i="146" l="1"/>
  <c r="C60" i="146"/>
  <c r="B62" i="146" l="1"/>
  <c r="C61" i="146"/>
  <c r="C62" i="146" l="1"/>
  <c r="B63" i="146"/>
  <c r="B64" i="146" l="1"/>
  <c r="C63" i="146"/>
  <c r="B65" i="146" l="1"/>
  <c r="C64" i="146"/>
  <c r="B66" i="146" l="1"/>
  <c r="C65" i="146"/>
  <c r="B67" i="146" l="1"/>
  <c r="C66" i="146"/>
  <c r="B68" i="146" l="1"/>
  <c r="C67" i="146"/>
  <c r="C68" i="146" l="1"/>
  <c r="B69" i="146"/>
  <c r="C69" i="146" l="1"/>
  <c r="B70" i="146"/>
  <c r="B71" i="146" l="1"/>
  <c r="C70" i="146"/>
  <c r="C71" i="146" l="1"/>
  <c r="B72" i="146"/>
  <c r="B73" i="146" l="1"/>
  <c r="C72" i="146"/>
  <c r="C73" i="146" l="1"/>
  <c r="B74" i="146"/>
  <c r="B75" i="146" l="1"/>
  <c r="C74" i="146"/>
  <c r="C75" i="146" l="1"/>
  <c r="B76" i="146"/>
  <c r="C76" i="146" l="1"/>
  <c r="B77" i="146"/>
  <c r="C77" i="146" l="1"/>
  <c r="B78" i="146"/>
  <c r="B79" i="146" l="1"/>
  <c r="C78" i="146"/>
  <c r="C79" i="146" l="1"/>
  <c r="B80" i="146"/>
  <c r="B81" i="146" l="1"/>
  <c r="C80" i="146"/>
  <c r="B82" i="146" l="1"/>
  <c r="C81" i="146"/>
  <c r="B83" i="146" l="1"/>
  <c r="C82" i="146"/>
  <c r="B84" i="146" l="1"/>
  <c r="C83" i="146"/>
  <c r="C84" i="146" l="1"/>
  <c r="B85" i="146"/>
  <c r="B86" i="146" l="1"/>
  <c r="C85" i="146"/>
  <c r="B87" i="146" l="1"/>
  <c r="C86" i="146"/>
  <c r="C87" i="146" l="1"/>
  <c r="B88" i="146"/>
  <c r="B89" i="146" l="1"/>
  <c r="C88" i="146"/>
  <c r="C89" i="146" l="1"/>
  <c r="B90" i="146"/>
  <c r="B91" i="146" l="1"/>
  <c r="C90" i="146"/>
  <c r="C91" i="146" l="1"/>
  <c r="B92" i="146"/>
  <c r="C92" i="146" l="1"/>
  <c r="B93" i="146"/>
  <c r="B94" i="146" l="1"/>
  <c r="C93" i="146"/>
  <c r="B95" i="146" l="1"/>
  <c r="C94" i="146"/>
  <c r="C95" i="146" l="1"/>
  <c r="B96" i="146"/>
  <c r="B97" i="146" l="1"/>
  <c r="C96" i="146"/>
  <c r="C97" i="146" l="1"/>
  <c r="B98" i="146"/>
  <c r="B99" i="146" l="1"/>
  <c r="C98" i="146"/>
  <c r="B100" i="146" l="1"/>
  <c r="C99" i="146"/>
  <c r="B101" i="146" l="1"/>
  <c r="C100" i="146"/>
  <c r="C101" i="146" l="1"/>
  <c r="B102" i="146"/>
  <c r="B103" i="146" l="1"/>
  <c r="C102" i="146"/>
  <c r="C103" i="146" l="1"/>
  <c r="B104" i="146"/>
  <c r="B105" i="146" l="1"/>
  <c r="C104" i="146"/>
  <c r="C105" i="146" l="1"/>
  <c r="B106" i="146"/>
  <c r="B107" i="146" l="1"/>
  <c r="C106" i="146"/>
  <c r="C107" i="146" l="1"/>
  <c r="B108" i="146"/>
  <c r="C108" i="146" l="1"/>
  <c r="B109" i="146"/>
  <c r="B110" i="146" l="1"/>
  <c r="C109" i="146"/>
  <c r="B111" i="146" l="1"/>
  <c r="C110" i="146"/>
  <c r="C111" i="146" l="1"/>
  <c r="B112" i="146"/>
  <c r="B113" i="146" l="1"/>
  <c r="C112" i="146"/>
  <c r="C113" i="146" l="1"/>
  <c r="B114" i="146"/>
  <c r="B115" i="146" l="1"/>
  <c r="C114" i="146"/>
  <c r="B116" i="146" l="1"/>
  <c r="C115" i="146"/>
  <c r="B117" i="146" l="1"/>
  <c r="C116" i="146"/>
  <c r="C117" i="146" l="1"/>
  <c r="B118" i="146"/>
  <c r="B119" i="146" l="1"/>
  <c r="C118" i="146"/>
  <c r="B120" i="146" l="1"/>
  <c r="C119" i="146"/>
  <c r="B121" i="146" l="1"/>
  <c r="C120" i="146"/>
  <c r="C121" i="146" l="1"/>
  <c r="B122" i="146"/>
  <c r="B123" i="146" l="1"/>
  <c r="C122" i="146"/>
  <c r="B124" i="146" l="1"/>
  <c r="C123" i="146"/>
  <c r="C124" i="146" l="1"/>
  <c r="B125" i="146"/>
  <c r="C125" i="146" l="1"/>
  <c r="B126" i="146"/>
  <c r="B127" i="146" l="1"/>
  <c r="C126" i="146"/>
  <c r="C127" i="146" l="1"/>
  <c r="B128" i="146"/>
  <c r="B129" i="146" l="1"/>
  <c r="C128" i="146"/>
  <c r="C129" i="146" l="1"/>
  <c r="B130" i="146"/>
  <c r="B131" i="146" l="1"/>
  <c r="C130" i="146"/>
  <c r="B132" i="146" l="1"/>
  <c r="C131" i="146"/>
  <c r="C132" i="146" l="1"/>
  <c r="B133" i="146"/>
  <c r="B134" i="146" l="1"/>
  <c r="C133" i="146"/>
  <c r="B135" i="146" l="1"/>
  <c r="C134" i="146"/>
  <c r="B136" i="146" l="1"/>
  <c r="C135" i="146"/>
  <c r="B137" i="146" l="1"/>
  <c r="C136" i="146"/>
  <c r="B138" i="146" l="1"/>
  <c r="C137" i="146"/>
  <c r="B139" i="146" l="1"/>
  <c r="C138" i="146"/>
  <c r="B140" i="146" l="1"/>
  <c r="C139" i="146"/>
  <c r="C140" i="146" l="1"/>
  <c r="B141" i="146"/>
  <c r="B142" i="146" l="1"/>
  <c r="C141" i="146"/>
  <c r="B143" i="146" l="1"/>
  <c r="C142" i="146"/>
  <c r="C143" i="146" l="1"/>
  <c r="B144" i="146"/>
  <c r="C144" i="146" l="1"/>
  <c r="B145" i="146"/>
  <c r="C145" i="146" l="1"/>
  <c r="B146" i="146"/>
  <c r="B147" i="146" l="1"/>
  <c r="C146" i="146"/>
  <c r="B148" i="146" l="1"/>
  <c r="C147" i="146"/>
  <c r="C148" i="146" l="1"/>
  <c r="B149" i="146"/>
  <c r="C149" i="146" l="1"/>
  <c r="B150" i="146"/>
  <c r="B151" i="146" l="1"/>
  <c r="C150" i="146"/>
  <c r="C151" i="146" l="1"/>
  <c r="B152" i="146"/>
  <c r="C152" i="146" l="1"/>
  <c r="B153" i="146"/>
  <c r="C153" i="146" l="1"/>
  <c r="B154" i="146"/>
  <c r="B155" i="146" l="1"/>
  <c r="C154" i="146"/>
  <c r="C155" i="146" l="1"/>
  <c r="B156" i="146"/>
  <c r="B157" i="146" l="1"/>
  <c r="C156" i="146"/>
  <c r="C157" i="146" l="1"/>
  <c r="B158" i="146"/>
  <c r="B159" i="146" l="1"/>
  <c r="C158" i="146"/>
  <c r="C159" i="146" l="1"/>
  <c r="B160" i="146"/>
  <c r="C160" i="146" l="1"/>
  <c r="B161" i="146"/>
  <c r="C161" i="146" l="1"/>
  <c r="B162" i="146"/>
  <c r="B163" i="146" l="1"/>
  <c r="C162" i="146"/>
  <c r="C163" i="146" l="1"/>
  <c r="B164" i="146"/>
  <c r="B165" i="146" l="1"/>
  <c r="C164" i="146"/>
  <c r="C165" i="146" l="1"/>
  <c r="B166" i="146"/>
  <c r="B167" i="146" l="1"/>
  <c r="C166" i="146"/>
  <c r="C167" i="146" l="1"/>
  <c r="B168" i="146"/>
  <c r="C168" i="146" l="1"/>
  <c r="B169" i="146"/>
  <c r="C169" i="146" l="1"/>
  <c r="B170" i="146"/>
  <c r="B171" i="146" l="1"/>
  <c r="C170" i="146"/>
  <c r="C171" i="146" l="1"/>
  <c r="B172" i="146"/>
  <c r="B173" i="146" l="1"/>
  <c r="C172" i="146"/>
  <c r="B174" i="146" l="1"/>
  <c r="C173" i="146"/>
  <c r="B175" i="146" l="1"/>
  <c r="C174" i="146"/>
  <c r="B176" i="146" l="1"/>
  <c r="C175" i="146"/>
  <c r="C176" i="146" l="1"/>
  <c r="B177" i="146"/>
  <c r="B178" i="146" l="1"/>
  <c r="C177" i="146"/>
  <c r="B179" i="146" l="1"/>
  <c r="C178" i="146"/>
  <c r="C179" i="146" l="1"/>
  <c r="B180" i="146"/>
  <c r="C180" i="146" l="1"/>
  <c r="B181" i="146"/>
  <c r="C181" i="146" l="1"/>
  <c r="B182" i="146"/>
  <c r="B183" i="146" l="1"/>
  <c r="C182" i="146"/>
  <c r="C183" i="146" l="1"/>
  <c r="B184" i="146"/>
  <c r="C184" i="146" l="1"/>
  <c r="B185" i="146"/>
  <c r="C185" i="146" l="1"/>
  <c r="B186" i="146"/>
  <c r="B187" i="146" l="1"/>
  <c r="C186" i="146"/>
  <c r="C187" i="146" l="1"/>
  <c r="B188" i="146"/>
  <c r="B189" i="146" l="1"/>
  <c r="C188" i="146"/>
  <c r="C189" i="146" l="1"/>
  <c r="B190" i="146"/>
  <c r="B191" i="146" l="1"/>
  <c r="C190" i="146"/>
  <c r="C191" i="146" l="1"/>
  <c r="B192" i="146"/>
  <c r="C192" i="146" l="1"/>
  <c r="B193" i="146"/>
  <c r="B194" i="146" l="1"/>
  <c r="C193" i="146"/>
  <c r="B195" i="146" l="1"/>
  <c r="C194" i="146"/>
  <c r="C195" i="146" l="1"/>
  <c r="B196" i="146"/>
  <c r="B197" i="146" l="1"/>
  <c r="C196" i="146"/>
  <c r="C197" i="146" l="1"/>
  <c r="B198" i="146"/>
  <c r="B199" i="146" l="1"/>
  <c r="C198" i="146"/>
  <c r="C199" i="146" l="1"/>
  <c r="B200" i="146"/>
  <c r="C200" i="146" l="1"/>
  <c r="B201" i="146"/>
  <c r="B202" i="146" l="1"/>
  <c r="C201" i="146"/>
  <c r="B203" i="146" l="1"/>
  <c r="C202" i="146"/>
  <c r="C203" i="146" l="1"/>
  <c r="B204" i="146"/>
  <c r="B205" i="146" l="1"/>
  <c r="C204" i="146"/>
  <c r="C205" i="146" l="1"/>
  <c r="B206" i="146"/>
  <c r="B207" i="146" l="1"/>
  <c r="C206" i="146"/>
  <c r="C207" i="146" l="1"/>
  <c r="B208" i="146"/>
  <c r="C208" i="146" l="1"/>
  <c r="B209" i="146"/>
  <c r="B210" i="146" l="1"/>
  <c r="C209" i="146"/>
  <c r="B211" i="146" l="1"/>
  <c r="C210" i="146"/>
  <c r="C211" i="146" l="1"/>
  <c r="B212" i="146"/>
  <c r="C212" i="146" l="1"/>
  <c r="B213" i="146"/>
  <c r="B214" i="146" l="1"/>
  <c r="C213" i="146"/>
  <c r="B215" i="146" l="1"/>
  <c r="C214" i="146"/>
  <c r="C215" i="146" l="1"/>
  <c r="B216" i="146"/>
  <c r="C216" i="146" l="1"/>
  <c r="B217" i="146"/>
  <c r="B218" i="146" l="1"/>
  <c r="C217" i="146"/>
  <c r="B219" i="146" l="1"/>
  <c r="C218" i="146"/>
  <c r="B220" i="146" l="1"/>
  <c r="C219" i="146"/>
  <c r="B221" i="146" l="1"/>
  <c r="C220" i="146"/>
  <c r="C221" i="146" l="1"/>
  <c r="B222" i="146"/>
  <c r="B223" i="146" l="1"/>
  <c r="C222" i="146"/>
  <c r="C223" i="146" l="1"/>
  <c r="B224" i="146"/>
  <c r="C224" i="146" l="1"/>
  <c r="B225" i="146"/>
  <c r="B226" i="146" l="1"/>
  <c r="C225" i="146"/>
  <c r="B227" i="146" l="1"/>
  <c r="C226" i="146"/>
  <c r="C227" i="146" l="1"/>
  <c r="B228" i="146"/>
  <c r="C228" i="146" l="1"/>
  <c r="B229" i="146"/>
  <c r="C229" i="146" l="1"/>
  <c r="B230" i="146"/>
  <c r="B231" i="146" l="1"/>
  <c r="C230" i="146"/>
  <c r="C231" i="146" l="1"/>
  <c r="B232" i="146"/>
  <c r="C232" i="146" l="1"/>
  <c r="B233" i="146"/>
  <c r="B234" i="146" l="1"/>
  <c r="C233" i="146"/>
  <c r="B235" i="146" l="1"/>
  <c r="C234" i="146"/>
  <c r="C235" i="146" l="1"/>
  <c r="B236" i="146"/>
  <c r="B237" i="146" l="1"/>
  <c r="C236" i="146"/>
  <c r="C237" i="146" l="1"/>
  <c r="B238" i="146"/>
  <c r="B239" i="146" l="1"/>
  <c r="C238" i="146"/>
  <c r="B240" i="146" l="1"/>
  <c r="C239" i="146"/>
  <c r="C240" i="146" l="1"/>
  <c r="B241" i="146"/>
  <c r="B242" i="146" l="1"/>
  <c r="C241" i="146"/>
  <c r="B243" i="146" l="1"/>
  <c r="C242" i="146"/>
  <c r="C243" i="146" l="1"/>
  <c r="B244" i="146"/>
  <c r="C244" i="146" l="1"/>
  <c r="B245" i="146"/>
  <c r="C245" i="146" l="1"/>
  <c r="B246" i="146"/>
  <c r="B247" i="146" l="1"/>
  <c r="C246" i="146"/>
  <c r="B248" i="146" l="1"/>
  <c r="C247" i="146"/>
  <c r="C248" i="146" l="1"/>
  <c r="B249" i="146"/>
  <c r="B250" i="146" l="1"/>
  <c r="C249" i="146"/>
  <c r="B251" i="146" l="1"/>
  <c r="C250" i="146"/>
  <c r="B252" i="146" l="1"/>
  <c r="C251" i="146"/>
  <c r="B253" i="146" l="1"/>
  <c r="C252" i="146"/>
  <c r="C253" i="146" l="1"/>
  <c r="B254" i="146"/>
  <c r="B255" i="146" l="1"/>
  <c r="C254" i="146"/>
  <c r="B256" i="146" l="1"/>
  <c r="C255" i="146"/>
  <c r="C256" i="146" l="1"/>
  <c r="B257" i="146"/>
  <c r="B258" i="146" l="1"/>
  <c r="C257" i="146"/>
  <c r="B259" i="146" l="1"/>
  <c r="C258" i="146"/>
  <c r="C259" i="146" l="1"/>
  <c r="B260" i="146"/>
  <c r="B261" i="146" l="1"/>
  <c r="C260" i="146"/>
  <c r="B262" i="146" l="1"/>
  <c r="C261" i="146"/>
  <c r="B263" i="146" l="1"/>
  <c r="C262" i="146"/>
  <c r="C263" i="146" l="1"/>
  <c r="B264" i="146"/>
  <c r="B265" i="146" l="1"/>
  <c r="C264" i="146"/>
  <c r="B266" i="146" l="1"/>
  <c r="C265" i="146"/>
  <c r="C266" i="146" l="1"/>
  <c r="B267" i="146"/>
  <c r="B268" i="146" l="1"/>
  <c r="C267" i="146"/>
  <c r="C268" i="146" l="1"/>
  <c r="B269" i="146"/>
  <c r="B270" i="146" l="1"/>
  <c r="C269" i="146"/>
  <c r="C270" i="146" l="1"/>
  <c r="B271" i="146"/>
  <c r="C271" i="146" l="1"/>
  <c r="B272" i="146"/>
  <c r="C272" i="146" l="1"/>
  <c r="B273" i="146"/>
  <c r="B274" i="146" l="1"/>
  <c r="C273" i="146"/>
  <c r="C274" i="146" l="1"/>
  <c r="B275" i="146"/>
  <c r="B276" i="146" l="1"/>
  <c r="C275" i="146"/>
  <c r="C276" i="146" l="1"/>
  <c r="B277" i="146"/>
  <c r="B278" i="146" l="1"/>
  <c r="C277" i="146"/>
  <c r="C278" i="146" l="1"/>
  <c r="B279" i="146"/>
  <c r="C279" i="146" l="1"/>
  <c r="B280" i="146"/>
  <c r="C280" i="146" l="1"/>
  <c r="B281" i="146"/>
  <c r="B282" i="146" l="1"/>
  <c r="C281" i="146"/>
  <c r="C282" i="146" l="1"/>
  <c r="B283" i="146"/>
  <c r="B284" i="146" l="1"/>
  <c r="C283" i="146"/>
  <c r="B285" i="146" l="1"/>
  <c r="C284" i="146"/>
  <c r="B286" i="146" l="1"/>
  <c r="C285" i="146"/>
  <c r="B287" i="146" l="1"/>
  <c r="C286" i="146"/>
  <c r="C287" i="146" l="1"/>
  <c r="B288" i="146"/>
  <c r="C288" i="146" l="1"/>
  <c r="B289" i="146"/>
  <c r="B290" i="146" l="1"/>
  <c r="C289" i="146"/>
  <c r="C290" i="146" l="1"/>
  <c r="B291" i="146"/>
  <c r="B292" i="146" l="1"/>
  <c r="C291" i="146"/>
  <c r="C292" i="146" l="1"/>
  <c r="B293" i="146"/>
  <c r="B294" i="146" l="1"/>
  <c r="C293" i="146"/>
  <c r="C294" i="146" l="1"/>
  <c r="B295" i="146"/>
  <c r="C295" i="146" l="1"/>
  <c r="B296" i="146"/>
  <c r="C296" i="146" l="1"/>
  <c r="B297" i="146"/>
  <c r="B298" i="146" l="1"/>
  <c r="C297" i="146"/>
  <c r="C298" i="146" l="1"/>
  <c r="B299" i="146"/>
  <c r="B300" i="146" l="1"/>
  <c r="C299" i="146"/>
  <c r="B301" i="146" l="1"/>
  <c r="C300" i="146"/>
  <c r="B302" i="146" l="1"/>
  <c r="C301" i="146"/>
  <c r="C302" i="146" l="1"/>
  <c r="B303" i="146"/>
  <c r="C303" i="146" l="1"/>
  <c r="B304" i="146"/>
  <c r="C304" i="146" l="1"/>
  <c r="B305" i="146"/>
  <c r="B306" i="146" l="1"/>
  <c r="C305" i="146"/>
  <c r="C306" i="146" l="1"/>
  <c r="B307" i="146"/>
  <c r="B308" i="146" l="1"/>
  <c r="C307" i="146"/>
  <c r="C308" i="146" l="1"/>
  <c r="B309" i="146"/>
  <c r="B310" i="146" l="1"/>
  <c r="C309" i="146"/>
  <c r="C310" i="146" l="1"/>
  <c r="B311" i="146"/>
  <c r="C311" i="146" l="1"/>
  <c r="B312" i="146"/>
  <c r="B313" i="146" l="1"/>
  <c r="C312" i="146"/>
  <c r="C313" i="146" l="1"/>
  <c r="B314" i="146"/>
  <c r="C314" i="146" l="1"/>
  <c r="B315" i="146"/>
  <c r="B316" i="146" l="1"/>
  <c r="C315" i="146"/>
  <c r="C316" i="146" l="1"/>
  <c r="B317" i="146"/>
  <c r="B318" i="146" l="1"/>
  <c r="C317" i="146"/>
  <c r="B319" i="146" l="1"/>
  <c r="C318" i="146"/>
  <c r="B320" i="146" l="1"/>
  <c r="C319" i="146"/>
  <c r="C320" i="146" l="1"/>
  <c r="B321" i="146"/>
  <c r="C321" i="146" l="1"/>
  <c r="B322" i="146"/>
  <c r="C322" i="146" l="1"/>
  <c r="B323" i="146"/>
  <c r="B324" i="146" l="1"/>
  <c r="C323" i="146"/>
  <c r="B325" i="146" l="1"/>
  <c r="C324" i="146"/>
  <c r="B326" i="146" l="1"/>
  <c r="C325" i="146"/>
  <c r="C326" i="146" l="1"/>
  <c r="B327" i="146"/>
  <c r="B328" i="146" l="1"/>
  <c r="C327" i="146"/>
  <c r="B329" i="146" l="1"/>
  <c r="C328" i="146"/>
  <c r="C329" i="146" l="1"/>
  <c r="B330" i="146"/>
  <c r="B331" i="146" l="1"/>
  <c r="C330" i="146"/>
  <c r="B332" i="146" l="1"/>
  <c r="C331" i="146"/>
  <c r="C332" i="146" l="1"/>
  <c r="B333" i="146"/>
  <c r="B334" i="146" l="1"/>
  <c r="C333" i="146"/>
  <c r="C334" i="146" l="1"/>
  <c r="B335" i="146"/>
  <c r="B336" i="146" l="1"/>
  <c r="C335" i="146"/>
  <c r="B337" i="146" l="1"/>
  <c r="C336" i="146"/>
  <c r="C337" i="146" l="1"/>
  <c r="B338" i="146"/>
  <c r="B339" i="146" l="1"/>
  <c r="C338" i="146"/>
  <c r="B340" i="146" l="1"/>
  <c r="C339" i="146"/>
  <c r="B341" i="146" l="1"/>
  <c r="C340" i="146"/>
  <c r="B342" i="146" l="1"/>
  <c r="C341" i="146"/>
  <c r="C342" i="146" l="1"/>
  <c r="B343" i="146"/>
  <c r="B344" i="146" l="1"/>
  <c r="C343" i="146"/>
  <c r="B345" i="146" l="1"/>
  <c r="C344" i="146"/>
  <c r="C345" i="146" l="1"/>
  <c r="B346" i="146"/>
  <c r="B347" i="146" l="1"/>
  <c r="C346" i="146"/>
  <c r="B348" i="146" l="1"/>
  <c r="C347" i="146"/>
  <c r="B349" i="146" l="1"/>
  <c r="C348" i="146"/>
  <c r="B350" i="146" l="1"/>
  <c r="C349" i="146"/>
  <c r="C350" i="146" l="1"/>
  <c r="B351" i="146"/>
  <c r="B352" i="146" l="1"/>
  <c r="C351" i="146"/>
  <c r="B353" i="146" l="1"/>
  <c r="C352" i="146"/>
  <c r="C353" i="146" l="1"/>
  <c r="B354" i="146"/>
  <c r="B355" i="146" l="1"/>
  <c r="C354" i="146"/>
  <c r="C355" i="146" l="1"/>
  <c r="B356" i="146"/>
  <c r="B357" i="146" l="1"/>
  <c r="C356" i="146"/>
  <c r="B358" i="146" l="1"/>
  <c r="C357" i="146"/>
  <c r="C358" i="146" l="1"/>
  <c r="B359" i="146"/>
  <c r="C359" i="146" l="1"/>
  <c r="B360" i="146"/>
  <c r="B361" i="146" l="1"/>
  <c r="C360" i="146"/>
  <c r="C361" i="146" l="1"/>
  <c r="B362" i="146"/>
  <c r="B363" i="146" l="1"/>
  <c r="C362" i="146"/>
  <c r="C363" i="146" l="1"/>
  <c r="B364" i="146"/>
  <c r="B365" i="146" l="1"/>
  <c r="C364" i="146"/>
  <c r="B366" i="146" l="1"/>
  <c r="C365" i="146"/>
  <c r="C366" i="146" l="1"/>
  <c r="B367" i="146"/>
  <c r="C367" i="146" l="1"/>
  <c r="B368" i="146"/>
  <c r="B369" i="146" l="1"/>
  <c r="C368" i="146"/>
  <c r="C369" i="146" l="1"/>
  <c r="B370" i="146"/>
  <c r="B371" i="146" l="1"/>
  <c r="C370" i="146"/>
  <c r="C371" i="146" l="1"/>
  <c r="B372" i="146"/>
  <c r="C372" i="146" l="1"/>
  <c r="B373" i="146"/>
  <c r="B374" i="146" l="1"/>
  <c r="C373" i="146"/>
  <c r="B375" i="146" l="1"/>
  <c r="C374" i="146"/>
  <c r="C375" i="146" l="1"/>
  <c r="B376" i="146"/>
  <c r="B377" i="146" l="1"/>
  <c r="C376" i="146"/>
  <c r="C377" i="146" l="1"/>
  <c r="B378" i="146"/>
  <c r="C378" i="146" l="1"/>
  <c r="B379" i="146"/>
  <c r="B380" i="146" l="1"/>
  <c r="C380" i="146" s="1"/>
  <c r="C379" i="146"/>
  <c r="T14" i="146" s="1"/>
  <c r="T25" i="146" l="1"/>
  <c r="T23" i="146"/>
  <c r="T21" i="146"/>
  <c r="T19" i="146"/>
  <c r="T15" i="146"/>
  <c r="T22" i="146"/>
  <c r="T20" i="146"/>
  <c r="T17" i="146"/>
  <c r="T18" i="146"/>
  <c r="T24" i="146"/>
  <c r="T16" i="146"/>
  <c r="AD54" i="182"/>
  <c r="J11" i="205" s="1"/>
  <c r="J34" i="184" s="1"/>
  <c r="AE54" i="182"/>
  <c r="K11" i="205" s="1"/>
  <c r="K34" i="184" s="1"/>
  <c r="AB54" i="182"/>
  <c r="H11" i="205" s="1"/>
  <c r="H34" i="184" s="1"/>
  <c r="AF54" i="182"/>
  <c r="L11" i="205" s="1"/>
  <c r="L34" i="184" s="1"/>
  <c r="AC54" i="182"/>
  <c r="I11" i="205" s="1"/>
  <c r="I34" i="184" s="1"/>
  <c r="T26" i="146" l="1"/>
  <c r="T27" i="146" s="1"/>
  <c r="B25" i="143" l="1"/>
  <c r="B26" i="143" s="1"/>
  <c r="B27" i="143" s="1"/>
  <c r="B28" i="143" s="1"/>
  <c r="B29" i="143" s="1"/>
  <c r="B30" i="143" s="1"/>
  <c r="B31" i="143" s="1"/>
  <c r="B32" i="143" s="1"/>
  <c r="B33" i="143" s="1"/>
  <c r="B34" i="143" s="1"/>
  <c r="B35" i="143" s="1"/>
  <c r="B36" i="143" s="1"/>
  <c r="B37" i="143" s="1"/>
  <c r="B38" i="143" s="1"/>
  <c r="B39" i="143" s="1"/>
  <c r="B40" i="143" s="1"/>
  <c r="B41" i="143" s="1"/>
  <c r="B43" i="143" s="1"/>
  <c r="B44" i="143" s="1"/>
  <c r="B45" i="143" s="1"/>
  <c r="B46" i="143" s="1"/>
  <c r="B47" i="143" s="1"/>
  <c r="B48" i="143" s="1"/>
  <c r="B49" i="143" s="1"/>
  <c r="B50" i="143" s="1"/>
  <c r="B51" i="143" s="1"/>
  <c r="B52" i="143" s="1"/>
  <c r="B53" i="143" s="1"/>
  <c r="B54" i="143" s="1"/>
  <c r="B55" i="143" s="1"/>
  <c r="B56" i="143" s="1"/>
  <c r="B57" i="143" s="1"/>
  <c r="B58" i="143" s="1"/>
  <c r="B59" i="143" s="1"/>
  <c r="B60" i="143" s="1"/>
  <c r="B61" i="143" s="1"/>
  <c r="B62" i="143" s="1"/>
  <c r="B63" i="143" s="1"/>
  <c r="B64" i="143" s="1"/>
  <c r="B65" i="143" s="1"/>
  <c r="B66" i="143" s="1"/>
  <c r="B67" i="143" s="1"/>
  <c r="B68" i="143" s="1"/>
  <c r="B69" i="143" s="1"/>
  <c r="B70" i="143" s="1"/>
  <c r="B71" i="143" s="1"/>
  <c r="B72" i="143" s="1"/>
  <c r="B73" i="143" s="1"/>
  <c r="B75" i="143" s="1"/>
  <c r="B76" i="143" s="1"/>
  <c r="B77" i="143" s="1"/>
  <c r="B78" i="143" s="1"/>
  <c r="B79" i="143" s="1"/>
  <c r="B80" i="143" s="1"/>
  <c r="B81" i="143" s="1"/>
  <c r="B82" i="143" s="1"/>
  <c r="B83" i="143" s="1"/>
  <c r="B84" i="143" s="1"/>
  <c r="B85" i="143" s="1"/>
  <c r="B86" i="143" s="1"/>
  <c r="B87" i="143" s="1"/>
  <c r="B88" i="143" s="1"/>
  <c r="B89" i="143" s="1"/>
  <c r="B90" i="143" s="1"/>
  <c r="B91" i="143" s="1"/>
  <c r="B92" i="143" s="1"/>
  <c r="B93" i="143" s="1"/>
  <c r="B94" i="143" s="1"/>
  <c r="B95" i="143" s="1"/>
  <c r="B96" i="143" s="1"/>
  <c r="B97" i="143" s="1"/>
  <c r="B98" i="143" s="1"/>
  <c r="B99" i="143" s="1"/>
  <c r="B100" i="143" s="1"/>
  <c r="B101" i="143" s="1"/>
  <c r="B102" i="143" s="1"/>
  <c r="B103" i="143" s="1"/>
  <c r="B104" i="143" s="1"/>
  <c r="B106" i="143" s="1"/>
  <c r="B107" i="143" s="1"/>
  <c r="B108" i="143" s="1"/>
  <c r="B109" i="143" s="1"/>
  <c r="B110" i="143" s="1"/>
  <c r="B111" i="143" s="1"/>
  <c r="B112" i="143" s="1"/>
  <c r="B113" i="143" s="1"/>
  <c r="B114" i="143" s="1"/>
  <c r="B115" i="143" s="1"/>
  <c r="B116" i="143" s="1"/>
  <c r="B117" i="143" s="1"/>
  <c r="B118" i="143" s="1"/>
  <c r="B119" i="143" s="1"/>
  <c r="B120" i="143" s="1"/>
  <c r="B121" i="143" s="1"/>
  <c r="B122" i="143" s="1"/>
  <c r="B123" i="143" s="1"/>
  <c r="B124" i="143" s="1"/>
  <c r="B125" i="143" s="1"/>
  <c r="B126" i="143" s="1"/>
  <c r="B127" i="143" s="1"/>
  <c r="B128" i="143" s="1"/>
  <c r="B129" i="143" s="1"/>
  <c r="B130" i="143" s="1"/>
  <c r="B131" i="143" s="1"/>
  <c r="B132" i="143" s="1"/>
  <c r="B133" i="143" s="1"/>
  <c r="B134" i="143" s="1"/>
  <c r="B135" i="143" s="1"/>
  <c r="B136" i="143" s="1"/>
  <c r="B138" i="143" s="1"/>
  <c r="B139" i="143" s="1"/>
  <c r="B140" i="143" s="1"/>
  <c r="B141" i="143" s="1"/>
  <c r="B142" i="143" s="1"/>
  <c r="B143" i="143" s="1"/>
  <c r="B144" i="143" s="1"/>
  <c r="B145" i="143" s="1"/>
  <c r="B146" i="143" s="1"/>
  <c r="B147" i="143" s="1"/>
  <c r="B148" i="143" s="1"/>
  <c r="B149" i="143" s="1"/>
  <c r="B150" i="143" s="1"/>
  <c r="B151" i="143" s="1"/>
  <c r="B152" i="143" s="1"/>
  <c r="B153" i="143" s="1"/>
  <c r="B154" i="143" s="1"/>
  <c r="B155" i="143" s="1"/>
  <c r="B156" i="143" s="1"/>
  <c r="B157" i="143" s="1"/>
  <c r="B158" i="143" s="1"/>
  <c r="B159" i="143" s="1"/>
  <c r="B160" i="143" s="1"/>
  <c r="B161" i="143" s="1"/>
  <c r="B162" i="143" s="1"/>
  <c r="B163" i="143" s="1"/>
  <c r="B164" i="143" s="1"/>
  <c r="B165" i="143" s="1"/>
  <c r="B166" i="143" s="1"/>
  <c r="B167" i="143" s="1"/>
  <c r="B168" i="143" s="1"/>
  <c r="B170" i="143" s="1"/>
  <c r="B171" i="143" s="1"/>
  <c r="B172" i="143" s="1"/>
  <c r="B173" i="143" s="1"/>
  <c r="B174" i="143" s="1"/>
  <c r="B175" i="143" s="1"/>
  <c r="B176" i="143" s="1"/>
  <c r="B177" i="143" s="1"/>
  <c r="B178" i="143" s="1"/>
  <c r="B179" i="143" s="1"/>
  <c r="B180" i="143" s="1"/>
  <c r="B181" i="143" s="1"/>
  <c r="B182" i="143" s="1"/>
  <c r="B183" i="143" s="1"/>
  <c r="B184" i="143" s="1"/>
  <c r="B185" i="143" s="1"/>
  <c r="B186" i="143" s="1"/>
  <c r="B187" i="143" s="1"/>
  <c r="B188" i="143" s="1"/>
  <c r="B189" i="143" s="1"/>
  <c r="B190" i="143" s="1"/>
  <c r="B191" i="143" s="1"/>
  <c r="B192" i="143" s="1"/>
  <c r="B193" i="143" s="1"/>
  <c r="B194" i="143" s="1"/>
  <c r="B195" i="143" s="1"/>
  <c r="B196" i="143" s="1"/>
  <c r="B197" i="143" s="1"/>
  <c r="B198" i="143" s="1"/>
  <c r="B199" i="143" s="1"/>
  <c r="B201" i="143" s="1"/>
  <c r="B202" i="143" s="1"/>
  <c r="B203" i="143" s="1"/>
  <c r="B204" i="143" s="1"/>
  <c r="B205" i="143" s="1"/>
  <c r="B206" i="143" s="1"/>
  <c r="B207" i="143" s="1"/>
  <c r="B208" i="143" s="1"/>
  <c r="B209" i="143" s="1"/>
  <c r="B210" i="143" s="1"/>
  <c r="B211" i="143" s="1"/>
  <c r="B212" i="143" s="1"/>
  <c r="B213" i="143" s="1"/>
  <c r="B214" i="143" s="1"/>
  <c r="B215" i="143" s="1"/>
  <c r="B216" i="143" s="1"/>
  <c r="B217" i="143" s="1"/>
  <c r="B218" i="143" s="1"/>
  <c r="B219" i="143" s="1"/>
  <c r="B220" i="143" s="1"/>
  <c r="B221" i="143" s="1"/>
  <c r="B222" i="143" s="1"/>
  <c r="B223" i="143" s="1"/>
  <c r="B224" i="143" s="1"/>
  <c r="B225" i="143" s="1"/>
  <c r="B226" i="143" s="1"/>
  <c r="B227" i="143" s="1"/>
  <c r="B228" i="143" s="1"/>
  <c r="B229" i="143" s="1"/>
  <c r="B230" i="143" s="1"/>
  <c r="B231" i="143" s="1"/>
  <c r="B233" i="143" s="1"/>
  <c r="B234" i="143" s="1"/>
  <c r="B235" i="143" s="1"/>
  <c r="B236" i="143" s="1"/>
  <c r="B237" i="143" s="1"/>
  <c r="B238" i="143" s="1"/>
  <c r="B239" i="143" s="1"/>
  <c r="B240" i="143" s="1"/>
  <c r="B241" i="143" s="1"/>
  <c r="B242" i="143" s="1"/>
  <c r="B243" i="143" s="1"/>
  <c r="B244" i="143" s="1"/>
  <c r="B245" i="143" s="1"/>
  <c r="B246" i="143" s="1"/>
  <c r="B247" i="143" s="1"/>
  <c r="B248" i="143" s="1"/>
  <c r="B249" i="143" s="1"/>
  <c r="B250" i="143" s="1"/>
  <c r="B251" i="143" s="1"/>
  <c r="B252" i="143" s="1"/>
  <c r="B253" i="143" s="1"/>
  <c r="B254" i="143" s="1"/>
  <c r="B255" i="143" s="1"/>
  <c r="B256" i="143" s="1"/>
  <c r="B257" i="143" s="1"/>
  <c r="B258" i="143" s="1"/>
  <c r="B259" i="143" s="1"/>
  <c r="B260" i="143" s="1"/>
  <c r="B261" i="143" s="1"/>
  <c r="B262" i="143" s="1"/>
  <c r="B264" i="143" s="1"/>
  <c r="B265" i="143" s="1"/>
  <c r="B266" i="143" s="1"/>
  <c r="B267" i="143" s="1"/>
  <c r="B268" i="143" s="1"/>
  <c r="B269" i="143" s="1"/>
  <c r="B270" i="143" s="1"/>
  <c r="B271" i="143" s="1"/>
  <c r="B272" i="143" s="1"/>
  <c r="B273" i="143" s="1"/>
  <c r="B274" i="143" s="1"/>
  <c r="B275" i="143" s="1"/>
  <c r="B276" i="143" s="1"/>
  <c r="B277" i="143" s="1"/>
  <c r="B278" i="143" s="1"/>
  <c r="B279" i="143" s="1"/>
  <c r="B280" i="143" s="1"/>
  <c r="B281" i="143" s="1"/>
  <c r="B282" i="143" s="1"/>
  <c r="B283" i="143" s="1"/>
  <c r="B284" i="143" s="1"/>
  <c r="B285" i="143" s="1"/>
  <c r="B286" i="143" s="1"/>
  <c r="B287" i="143" s="1"/>
  <c r="B288" i="143" s="1"/>
  <c r="B289" i="143" s="1"/>
  <c r="B290" i="143" s="1"/>
  <c r="B291" i="143" s="1"/>
  <c r="B292" i="143" s="1"/>
  <c r="B293" i="143" s="1"/>
  <c r="B294" i="143" s="1"/>
  <c r="B296" i="143" s="1"/>
  <c r="B297" i="143" s="1"/>
  <c r="B298" i="143" s="1"/>
  <c r="B299" i="143" s="1"/>
  <c r="B300" i="143" s="1"/>
  <c r="B301" i="143" s="1"/>
  <c r="B302" i="143" s="1"/>
  <c r="B303" i="143" s="1"/>
  <c r="B304" i="143" s="1"/>
  <c r="B305" i="143" s="1"/>
  <c r="B306" i="143" s="1"/>
  <c r="B307" i="143" s="1"/>
  <c r="B308" i="143" s="1"/>
  <c r="B309" i="143" s="1"/>
  <c r="B310" i="143" s="1"/>
  <c r="B311" i="143" s="1"/>
  <c r="B312" i="143" s="1"/>
  <c r="B313" i="143" s="1"/>
  <c r="B314" i="143" s="1"/>
  <c r="B315" i="143" s="1"/>
  <c r="B316" i="143" s="1"/>
  <c r="B317" i="143" s="1"/>
  <c r="B318" i="143" s="1"/>
  <c r="B319" i="143" s="1"/>
  <c r="B320" i="143" s="1"/>
  <c r="B321" i="143" s="1"/>
  <c r="B322" i="143" s="1"/>
  <c r="B323" i="143" s="1"/>
  <c r="B324" i="143" s="1"/>
  <c r="B325" i="143" s="1"/>
  <c r="B326" i="143" s="1"/>
  <c r="B328" i="143" s="1"/>
  <c r="B329" i="143" s="1"/>
  <c r="B330" i="143" s="1"/>
  <c r="B331" i="143" s="1"/>
  <c r="B332" i="143" s="1"/>
  <c r="B333" i="143" s="1"/>
  <c r="B334" i="143" s="1"/>
  <c r="B335" i="143" s="1"/>
  <c r="B336" i="143" s="1"/>
  <c r="B337" i="143" s="1"/>
  <c r="B338" i="143" s="1"/>
  <c r="B339" i="143" s="1"/>
  <c r="B340" i="143" s="1"/>
  <c r="B341" i="143" s="1"/>
  <c r="B342" i="143" s="1"/>
  <c r="B343" i="143" s="1"/>
  <c r="B344" i="143" s="1"/>
  <c r="B345" i="143" s="1"/>
  <c r="B346" i="143" s="1"/>
  <c r="B347" i="143" s="1"/>
  <c r="B348" i="143" s="1"/>
  <c r="B349" i="143" s="1"/>
  <c r="B350" i="143" s="1"/>
  <c r="B351" i="143" s="1"/>
  <c r="B352" i="143" s="1"/>
  <c r="B353" i="143" s="1"/>
  <c r="B354" i="143" s="1"/>
  <c r="B355" i="143" s="1"/>
  <c r="B356" i="143" s="1"/>
  <c r="B358" i="143" s="1"/>
  <c r="B359" i="143" s="1"/>
  <c r="B360" i="143" s="1"/>
  <c r="B361" i="143" s="1"/>
  <c r="B362" i="143" s="1"/>
  <c r="B363" i="143" s="1"/>
  <c r="B364" i="143" s="1"/>
  <c r="B365" i="143" s="1"/>
  <c r="B366" i="143" s="1"/>
  <c r="B367" i="143" s="1"/>
  <c r="B368" i="143" s="1"/>
  <c r="B369" i="143" s="1"/>
  <c r="B370" i="143" s="1"/>
  <c r="B371" i="143" s="1"/>
  <c r="B372" i="143" s="1"/>
  <c r="B373" i="143" s="1"/>
  <c r="B374" i="143" s="1"/>
  <c r="B375" i="143" s="1"/>
  <c r="B376" i="143" s="1"/>
  <c r="B377" i="143" s="1"/>
  <c r="B378" i="143" s="1"/>
  <c r="B379" i="143" s="1"/>
  <c r="B380" i="143" s="1"/>
  <c r="B381" i="143" s="1"/>
  <c r="B382" i="143" s="1"/>
  <c r="B383" i="143" s="1"/>
  <c r="B384" i="143" s="1"/>
  <c r="B385" i="143" s="1"/>
  <c r="B386" i="143" s="1"/>
  <c r="B387" i="143" s="1"/>
  <c r="B388" i="143" s="1"/>
  <c r="AG130" i="132" l="1"/>
  <c r="AG142" i="212" s="1"/>
  <c r="AG153" i="212" l="1"/>
  <c r="AG14" i="212" s="1"/>
  <c r="AK142" i="212"/>
  <c r="AG169" i="212"/>
  <c r="AK141" i="212"/>
  <c r="AG164" i="212" l="1"/>
  <c r="AG10" i="212" l="1"/>
  <c r="AK164" i="212"/>
  <c r="AK10" i="212" s="1"/>
  <c r="AR45" i="88"/>
  <c r="AI153" i="212"/>
  <c r="AK153" i="212" s="1"/>
  <c r="AK14" i="212" s="1"/>
  <c r="AI169" i="212"/>
  <c r="AK169" i="212" s="1"/>
  <c r="AK135" i="212"/>
  <c r="AI14" i="2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tc={9D1095F5-81A5-4FAE-9664-EA9E69ED43E0}</author>
    <author>tc={F3DC9AAF-0557-4598-9A99-10FB42AB925F}</author>
  </authors>
  <commentList>
    <comment ref="B89" authorId="0" shapeId="0" xr:uid="{9D1095F5-81A5-4FAE-9664-EA9E69ED43E0}">
      <text>
        <t>[Threaded comment]
Your version of Excel allows you to read this threaded comment; however, any edits to it will get removed if the file is opened in a newer version of Excel. Learn more: https://go.microsoft.com/fwlink/?linkid=870924
Comment:
    RPEs to check to latest PCFM</t>
      </text>
    </comment>
    <comment ref="B121" authorId="1" shapeId="0" xr:uid="{F3DC9AAF-0557-4598-9A99-10FB42AB925F}">
      <text>
        <t>[Threaded comment]
Your version of Excel allows you to read this threaded comment; however, any edits to it will get removed if the file is opened in a newer version of Excel. Learn more: https://go.microsoft.com/fwlink/?linkid=870924
Comment:
    RPEs to check to latest PCFM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tc={8B45B813-6134-4377-B97C-E9D2A53681FB}</author>
    <author>tc={740EFBD3-A331-4DD4-95FD-2AAD71038E6B}</author>
    <author>tc={4C3B47E9-C5D9-47A0-ADAE-732642852D87}</author>
    <author>tc={46CD518C-F356-48BE-93D2-5832DDF30771}</author>
  </authors>
  <commentList>
    <comment ref="J44" authorId="0" shapeId="0" xr:uid="{8B45B813-6134-4377-B97C-E9D2A53681FB}">
      <text>
        <t>[Threaded comment]
Your version of Excel allows you to read this threaded comment; however, any edits to it will get removed if the file is opened in a newer version of Excel. Learn more: https://go.microsoft.com/fwlink/?linkid=870924
Comment:
    Note: Only those flagged 'no' from 8.10 ( Currently excludes any values calculated via the Opex escalator)</t>
      </text>
    </comment>
    <comment ref="J74" authorId="1" shapeId="0" xr:uid="{740EFBD3-A331-4DD4-95FD-2AAD71038E6B}">
      <text>
        <t>[Threaded comment]
Your version of Excel allows you to read this threaded comment; however, any edits to it will get removed if the file is opened in a newer version of Excel. Learn more: https://go.microsoft.com/fwlink/?linkid=870924
Comment:
    Note: Only those flagged 'no' from 8.10 ( Currently excludes any values calculated via the Opex escalator)</t>
      </text>
    </comment>
    <comment ref="J124" authorId="2" shapeId="0" xr:uid="{4C3B47E9-C5D9-47A0-ADAE-732642852D87}">
      <text>
        <t>[Threaded comment]
Your version of Excel allows you to read this threaded comment; however, any edits to it will get removed if the file is opened in a newer version of Excel. Learn more: https://go.microsoft.com/fwlink/?linkid=870924
Comment:
    Note: Only those flagged 'no' from 8.10</t>
      </text>
    </comment>
    <comment ref="J144" authorId="3" shapeId="0" xr:uid="{46CD518C-F356-48BE-93D2-5832DDF30771}">
      <text>
        <t>[Threaded comment]
Your version of Excel allows you to read this threaded comment; however, any edits to it will get removed if the file is opened in a newer version of Excel. Learn more: https://go.microsoft.com/fwlink/?linkid=870924
Comment:
    Note: Only those flagged 'no' from 8.10</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<sst xmlns="http://schemas.openxmlformats.org/spreadsheetml/2006/main" count="50759" uniqueCount="3688">
  <si>
    <t>2.2 NARM Interface</t>
  </si>
  <si>
    <t>3.1 TO Totex</t>
  </si>
  <si>
    <t>3.2 SO Totex</t>
  </si>
  <si>
    <t>2024/25</t>
  </si>
  <si>
    <t>3.3 Allowances</t>
  </si>
  <si>
    <t>4.3 TO PCDs</t>
  </si>
  <si>
    <t>4.15 DRS Revenue</t>
  </si>
  <si>
    <t>5.1 TO Indirects</t>
  </si>
  <si>
    <t>5.9 Business support allocation</t>
  </si>
  <si>
    <t>6.1 Capex Summary</t>
  </si>
  <si>
    <t>Other</t>
  </si>
  <si>
    <t>7.8 Asset Data</t>
  </si>
  <si>
    <t>7.9 Forecast Scenarios</t>
  </si>
  <si>
    <t>8.3 Environmental scorecard</t>
  </si>
  <si>
    <t>8.5 Gas Constraint events</t>
  </si>
  <si>
    <t>8.7 CNIA</t>
  </si>
  <si>
    <t>8.9 SIF</t>
  </si>
  <si>
    <t>8.12 DRS</t>
  </si>
  <si>
    <t>9.1 Operating margins</t>
  </si>
  <si>
    <t>#</t>
  </si>
  <si>
    <t>Regulatory Reporting Pack</t>
  </si>
  <si>
    <t xml:space="preserve"> </t>
  </si>
  <si>
    <t>Price base - 2018/19</t>
  </si>
  <si>
    <t>Cover</t>
  </si>
  <si>
    <t>RIIO-GT2</t>
  </si>
  <si>
    <t>Regulatory Reporting Pack Template</t>
  </si>
  <si>
    <t>(v.2.4)</t>
  </si>
  <si>
    <t xml:space="preserve"> Name:</t>
  </si>
  <si>
    <t>National Gas Transmission</t>
  </si>
  <si>
    <t>Reporting Year:</t>
  </si>
  <si>
    <t>April 2024 - March 2025</t>
  </si>
  <si>
    <t>Version Number:</t>
  </si>
  <si>
    <t>Date of Submission:</t>
  </si>
  <si>
    <t>Cell Format Key</t>
  </si>
  <si>
    <t>Cell intentionally blank</t>
  </si>
  <si>
    <t>Value</t>
  </si>
  <si>
    <t>Input</t>
  </si>
  <si>
    <t>`</t>
  </si>
  <si>
    <t xml:space="preserve">Imported or linked </t>
  </si>
  <si>
    <t>Calculation</t>
  </si>
  <si>
    <t>Output</t>
  </si>
  <si>
    <t>Error checking</t>
  </si>
  <si>
    <t>Annotation</t>
  </si>
  <si>
    <t>Contents</t>
  </si>
  <si>
    <t>Please put an 'X' in this column for each table completed</t>
  </si>
  <si>
    <t>Reference</t>
  </si>
  <si>
    <t>1.1</t>
  </si>
  <si>
    <t>1.2</t>
  </si>
  <si>
    <t>1.3</t>
  </si>
  <si>
    <t>Lists</t>
  </si>
  <si>
    <t>1.4</t>
  </si>
  <si>
    <t>Changes Log</t>
  </si>
  <si>
    <t>1.5</t>
  </si>
  <si>
    <t>Universal Data</t>
  </si>
  <si>
    <t>1.6</t>
  </si>
  <si>
    <t>Checks</t>
  </si>
  <si>
    <t>Interface</t>
  </si>
  <si>
    <t>2.1</t>
  </si>
  <si>
    <t>Revenue Interface</t>
  </si>
  <si>
    <t>2.2</t>
  </si>
  <si>
    <t>NARM Interface</t>
  </si>
  <si>
    <t>Totex</t>
  </si>
  <si>
    <t>3.1</t>
  </si>
  <si>
    <t>TO Totex</t>
  </si>
  <si>
    <t>3.2</t>
  </si>
  <si>
    <t>SO Totex</t>
  </si>
  <si>
    <t>3.3</t>
  </si>
  <si>
    <t>Allowances</t>
  </si>
  <si>
    <t>3.4</t>
  </si>
  <si>
    <t>Totex summary</t>
  </si>
  <si>
    <t>3.5</t>
  </si>
  <si>
    <t>Totex Forecast</t>
  </si>
  <si>
    <t>3.6</t>
  </si>
  <si>
    <t>PCD Summary</t>
  </si>
  <si>
    <t>Revenue</t>
  </si>
  <si>
    <t>4.1</t>
  </si>
  <si>
    <t>TO PCFM input summary</t>
  </si>
  <si>
    <t>4.2</t>
  </si>
  <si>
    <t>SO PCFM input summary</t>
  </si>
  <si>
    <t>4.3</t>
  </si>
  <si>
    <t>TO PCDs</t>
  </si>
  <si>
    <t>4.4</t>
  </si>
  <si>
    <t>SO PCDs</t>
  </si>
  <si>
    <t>4.5</t>
  </si>
  <si>
    <t>TO Reopeners</t>
  </si>
  <si>
    <t>4.6</t>
  </si>
  <si>
    <t>SO Reopeners</t>
  </si>
  <si>
    <t>4.7</t>
  </si>
  <si>
    <t>TO pass through</t>
  </si>
  <si>
    <t>4.8</t>
  </si>
  <si>
    <t>SO pass through</t>
  </si>
  <si>
    <t>4.9</t>
  </si>
  <si>
    <t>TO Opex escalator</t>
  </si>
  <si>
    <t>4.10</t>
  </si>
  <si>
    <t>TO Incentives</t>
  </si>
  <si>
    <t>4.11</t>
  </si>
  <si>
    <t>TO Other revenue allowances</t>
  </si>
  <si>
    <t>4.12</t>
  </si>
  <si>
    <t>SO Other revenue allowances</t>
  </si>
  <si>
    <t>4.13</t>
  </si>
  <si>
    <t>TO tax pool Totex allocation</t>
  </si>
  <si>
    <t>4.14</t>
  </si>
  <si>
    <t>SO tax pool Totex allocation</t>
  </si>
  <si>
    <t>4.15</t>
  </si>
  <si>
    <t>DRS Revenue</t>
  </si>
  <si>
    <t>4.16</t>
  </si>
  <si>
    <t>TO Recovered Revenue</t>
  </si>
  <si>
    <t>4.17</t>
  </si>
  <si>
    <t>SO Recovered Revenue</t>
  </si>
  <si>
    <t>Opex</t>
  </si>
  <si>
    <t>5.1</t>
  </si>
  <si>
    <t>TO Indirects</t>
  </si>
  <si>
    <t>5.2</t>
  </si>
  <si>
    <t>SO Indirects</t>
  </si>
  <si>
    <t>5.3</t>
  </si>
  <si>
    <t>TO Direct Opex</t>
  </si>
  <si>
    <t>5.4</t>
  </si>
  <si>
    <t>SO Direct Opex</t>
  </si>
  <si>
    <t>5.5</t>
  </si>
  <si>
    <t>Cost_Movements</t>
  </si>
  <si>
    <t>5.6</t>
  </si>
  <si>
    <t>TO Quarry and loss</t>
  </si>
  <si>
    <t>5.7</t>
  </si>
  <si>
    <t>TO Physical security opex</t>
  </si>
  <si>
    <t>5.8</t>
  </si>
  <si>
    <t>Provisions</t>
  </si>
  <si>
    <t>5.9</t>
  </si>
  <si>
    <t>Business support allocation</t>
  </si>
  <si>
    <t>5.10</t>
  </si>
  <si>
    <t>Full Time Equivalent (FTE)</t>
  </si>
  <si>
    <t>Capex</t>
  </si>
  <si>
    <t>6.1</t>
  </si>
  <si>
    <t>Capex Summary</t>
  </si>
  <si>
    <t>6.2</t>
  </si>
  <si>
    <t>Projects</t>
  </si>
  <si>
    <t>6.3</t>
  </si>
  <si>
    <t>AH Interventions</t>
  </si>
  <si>
    <t>6.4</t>
  </si>
  <si>
    <t>AH Projects</t>
  </si>
  <si>
    <t>6.5</t>
  </si>
  <si>
    <t>Redundant Assets</t>
  </si>
  <si>
    <t>6.6</t>
  </si>
  <si>
    <t>PSUP Capex</t>
  </si>
  <si>
    <t>6.7</t>
  </si>
  <si>
    <t>TO Non-operational capex</t>
  </si>
  <si>
    <t>6.8</t>
  </si>
  <si>
    <t>SO Non-operational capex</t>
  </si>
  <si>
    <t>6.9</t>
  </si>
  <si>
    <t>Resilience</t>
  </si>
  <si>
    <t>6.10</t>
  </si>
  <si>
    <t xml:space="preserve">Vehicles </t>
  </si>
  <si>
    <t>Network Data</t>
  </si>
  <si>
    <t>7.1</t>
  </si>
  <si>
    <t>Pipeline Data</t>
  </si>
  <si>
    <t>7.2</t>
  </si>
  <si>
    <t>Activity Indicators</t>
  </si>
  <si>
    <t>7.3</t>
  </si>
  <si>
    <t>Demand &amp; Capability</t>
  </si>
  <si>
    <t>7.4</t>
  </si>
  <si>
    <t>Demand Performance</t>
  </si>
  <si>
    <t>7.5</t>
  </si>
  <si>
    <t>Compressor Perf &amp; Utilisation</t>
  </si>
  <si>
    <t>7.6</t>
  </si>
  <si>
    <t>Compressor Assets</t>
  </si>
  <si>
    <t>7.7</t>
  </si>
  <si>
    <t>Emmisions</t>
  </si>
  <si>
    <t>7.8</t>
  </si>
  <si>
    <t>Asset Data</t>
  </si>
  <si>
    <t>7.9</t>
  </si>
  <si>
    <t>Forecast Scenarios</t>
  </si>
  <si>
    <t>Outputs</t>
  </si>
  <si>
    <t>8.1</t>
  </si>
  <si>
    <t>Customer Satisfaction</t>
  </si>
  <si>
    <t>8.2</t>
  </si>
  <si>
    <t>BCF</t>
  </si>
  <si>
    <t>8.3</t>
  </si>
  <si>
    <t>Environmental scorecard</t>
  </si>
  <si>
    <t>8.4</t>
  </si>
  <si>
    <t>Gas Constraints</t>
  </si>
  <si>
    <t>8.5</t>
  </si>
  <si>
    <t>Gas Constraint events</t>
  </si>
  <si>
    <t>8.6</t>
  </si>
  <si>
    <t>NIA</t>
  </si>
  <si>
    <t>8.7</t>
  </si>
  <si>
    <t>CNIA</t>
  </si>
  <si>
    <t>8.8</t>
  </si>
  <si>
    <t>NIC</t>
  </si>
  <si>
    <t>8.9</t>
  </si>
  <si>
    <t>SIF</t>
  </si>
  <si>
    <t>8.10</t>
  </si>
  <si>
    <t>Reopener pipeline log</t>
  </si>
  <si>
    <t>8.10.a</t>
  </si>
  <si>
    <t>Other Re-Opener Appendix (TO)</t>
  </si>
  <si>
    <t>8.10.b</t>
  </si>
  <si>
    <t>Other Re-Opener Appendix (SO)</t>
  </si>
  <si>
    <t>8.11</t>
  </si>
  <si>
    <t>Net Zero</t>
  </si>
  <si>
    <t>8.12</t>
  </si>
  <si>
    <t>DRS</t>
  </si>
  <si>
    <t>GSO Incentives</t>
  </si>
  <si>
    <t>9.1</t>
  </si>
  <si>
    <t>Operating margins</t>
  </si>
  <si>
    <t>9.2</t>
  </si>
  <si>
    <t>NTS shrinkage report</t>
  </si>
  <si>
    <t>9.3</t>
  </si>
  <si>
    <t>NTS shrinkage (prompt and price targets)</t>
  </si>
  <si>
    <t>9.4</t>
  </si>
  <si>
    <t>NTS shrinkage (gas trades)</t>
  </si>
  <si>
    <t>9.5</t>
  </si>
  <si>
    <t>NTS shrinkage (elec trades)</t>
  </si>
  <si>
    <t>9.6</t>
  </si>
  <si>
    <t>Residual balancing incentive</t>
  </si>
  <si>
    <t>9.7</t>
  </si>
  <si>
    <t>Demand forecasting (D-1) incentive report</t>
  </si>
  <si>
    <t>9.8</t>
  </si>
  <si>
    <t>Demand forecasting adjustment</t>
  </si>
  <si>
    <t>9.9</t>
  </si>
  <si>
    <t>Demand forecasting (D-2-D-5) report</t>
  </si>
  <si>
    <t>9.10</t>
  </si>
  <si>
    <t>GHG Inventive report</t>
  </si>
  <si>
    <t>9.11</t>
  </si>
  <si>
    <t>GHG Venting data</t>
  </si>
  <si>
    <t>9.12</t>
  </si>
  <si>
    <t>Maintenance incentive report</t>
  </si>
  <si>
    <t>Version Submission Control</t>
  </si>
  <si>
    <t>Date of Submission</t>
  </si>
  <si>
    <t>Version submitted</t>
  </si>
  <si>
    <t>Additional information submitted with this RIIO Pack or earlier</t>
  </si>
  <si>
    <t>A</t>
  </si>
  <si>
    <t>B</t>
  </si>
  <si>
    <t>C</t>
  </si>
  <si>
    <t>D</t>
  </si>
  <si>
    <t>E</t>
  </si>
  <si>
    <t>F</t>
  </si>
  <si>
    <t>G</t>
  </si>
  <si>
    <t>H</t>
  </si>
  <si>
    <t>I</t>
  </si>
  <si>
    <t>J</t>
  </si>
  <si>
    <t>K</t>
  </si>
  <si>
    <t>L</t>
  </si>
  <si>
    <t>M</t>
  </si>
  <si>
    <t>N</t>
  </si>
  <si>
    <t>Licensee</t>
  </si>
  <si>
    <t>Reporting Year</t>
  </si>
  <si>
    <t>TO/SO</t>
  </si>
  <si>
    <t>TIM</t>
  </si>
  <si>
    <t>Cost Type</t>
  </si>
  <si>
    <t>Capitalisation</t>
  </si>
  <si>
    <t>Cost / Vol</t>
  </si>
  <si>
    <t>Cost Area</t>
  </si>
  <si>
    <t>Cap/Op</t>
  </si>
  <si>
    <t>Cost Cat</t>
  </si>
  <si>
    <t>Sub Cat1</t>
  </si>
  <si>
    <t>Sub Cat2</t>
  </si>
  <si>
    <t>Sub Cat3</t>
  </si>
  <si>
    <t>PCDs</t>
  </si>
  <si>
    <t>PCFM</t>
  </si>
  <si>
    <t>SAC</t>
  </si>
  <si>
    <t>Project Theme</t>
  </si>
  <si>
    <t>Project Sub-theme</t>
  </si>
  <si>
    <t>UID</t>
  </si>
  <si>
    <t>Asset Health Inverventions</t>
  </si>
  <si>
    <t>Cost Breakdown</t>
  </si>
  <si>
    <t>Movement Category</t>
  </si>
  <si>
    <t>Project Phase</t>
  </si>
  <si>
    <t>Project Status</t>
  </si>
  <si>
    <t>Current Status</t>
  </si>
  <si>
    <t>Project category</t>
  </si>
  <si>
    <t>April 2021 - March 2022</t>
  </si>
  <si>
    <t>TO</t>
  </si>
  <si>
    <t>Baseline</t>
  </si>
  <si>
    <t xml:space="preserve">net </t>
  </si>
  <si>
    <t>Cost</t>
  </si>
  <si>
    <t>Load Related</t>
  </si>
  <si>
    <t>Entry</t>
  </si>
  <si>
    <t>Tactical access</t>
  </si>
  <si>
    <t>PCD</t>
  </si>
  <si>
    <t>New Sites</t>
  </si>
  <si>
    <t>Emissions compliance</t>
  </si>
  <si>
    <t>ALC</t>
  </si>
  <si>
    <t>01 - CLADDING</t>
  </si>
  <si>
    <t>Cabs</t>
  </si>
  <si>
    <t>Cab Infrastructure</t>
  </si>
  <si>
    <t>A22.08.1.1</t>
  </si>
  <si>
    <t>Air Intake Major Refurb</t>
  </si>
  <si>
    <t>Direct</t>
  </si>
  <si>
    <t>Cost reclassifications</t>
  </si>
  <si>
    <t>4.0</t>
  </si>
  <si>
    <t>Planned</t>
  </si>
  <si>
    <t>To be constructed</t>
  </si>
  <si>
    <t>Small Net Zero facilitation capital project</t>
  </si>
  <si>
    <t>April 2022 - March 2023</t>
  </si>
  <si>
    <t>SO</t>
  </si>
  <si>
    <t>Non-TIM</t>
  </si>
  <si>
    <t>Uncertainty Mechanism</t>
  </si>
  <si>
    <t>gross</t>
  </si>
  <si>
    <t>Workload</t>
  </si>
  <si>
    <t>Non-load related</t>
  </si>
  <si>
    <t>Exit</t>
  </si>
  <si>
    <t>Changing customer needs</t>
  </si>
  <si>
    <t>UIOLI</t>
  </si>
  <si>
    <t>Major Projects</t>
  </si>
  <si>
    <t>NARM</t>
  </si>
  <si>
    <t>ARC</t>
  </si>
  <si>
    <t>02 - AFTER COOLERS</t>
  </si>
  <si>
    <t>Civils</t>
  </si>
  <si>
    <t>Fire Suppression Systems</t>
  </si>
  <si>
    <t>A22.08.1.2</t>
  </si>
  <si>
    <t>Air Intake Minor Refurb</t>
  </si>
  <si>
    <t>Indirect</t>
  </si>
  <si>
    <t>Upward cost pressures</t>
  </si>
  <si>
    <t>In Progress</t>
  </si>
  <si>
    <t>Under construction</t>
  </si>
  <si>
    <t>Early development work</t>
  </si>
  <si>
    <t>April 2023 - March 2024</t>
  </si>
  <si>
    <t>n/a</t>
  </si>
  <si>
    <t>Offtakes</t>
  </si>
  <si>
    <t>Hatton</t>
  </si>
  <si>
    <t>null</t>
  </si>
  <si>
    <t>IT asset refresh</t>
  </si>
  <si>
    <t>Non-lead assets</t>
  </si>
  <si>
    <t>ANC</t>
  </si>
  <si>
    <t>03 - AIR INTAKE</t>
  </si>
  <si>
    <t>Compressor</t>
  </si>
  <si>
    <t>Pipe Supports/ Pits and Ducting</t>
  </si>
  <si>
    <t>A22.08.1.3</t>
  </si>
  <si>
    <t>Air Intake Replacement</t>
  </si>
  <si>
    <t>Work volume and mix</t>
  </si>
  <si>
    <t>Complete</t>
  </si>
  <si>
    <t>Under review</t>
  </si>
  <si>
    <t>Network capability</t>
  </si>
  <si>
    <t>Wormington FEED</t>
  </si>
  <si>
    <t>Technical asset refresh</t>
  </si>
  <si>
    <t>Decommissioning</t>
  </si>
  <si>
    <t>AOC</t>
  </si>
  <si>
    <t>04 - EXHAUSTS</t>
  </si>
  <si>
    <t>Electrical</t>
  </si>
  <si>
    <t>Security and Fencing, Access and Buildings</t>
  </si>
  <si>
    <t>A22.08.1.10</t>
  </si>
  <si>
    <t>Exhaust Minor Refurb</t>
  </si>
  <si>
    <t>Management initiatives</t>
  </si>
  <si>
    <t>Cancelled</t>
  </si>
  <si>
    <t>April 2025 - March 2026</t>
  </si>
  <si>
    <t>Network operating costs</t>
  </si>
  <si>
    <t>Compressor emissions</t>
  </si>
  <si>
    <t>Wormington</t>
  </si>
  <si>
    <t>ICE</t>
  </si>
  <si>
    <t>Bacton site redevelopment</t>
  </si>
  <si>
    <t>AIO</t>
  </si>
  <si>
    <t>05 - BOUNDARY CONTROLLERS</t>
  </si>
  <si>
    <t>Pipeline</t>
  </si>
  <si>
    <t>Treatment and Drainage, Tanks and Bunds</t>
  </si>
  <si>
    <t>A22.08.1.11</t>
  </si>
  <si>
    <t>Exhaust Replacement</t>
  </si>
  <si>
    <t>New</t>
  </si>
  <si>
    <t>Closed</t>
  </si>
  <si>
    <t>Asset Health</t>
  </si>
  <si>
    <t>Peterborough FEED</t>
  </si>
  <si>
    <t>EV</t>
  </si>
  <si>
    <t>Kings Lynn subsidence</t>
  </si>
  <si>
    <t>ACO</t>
  </si>
  <si>
    <t>06 - CAB VENTILATION</t>
  </si>
  <si>
    <t>Plant &amp; Equipment</t>
  </si>
  <si>
    <t>A22.08.1.9</t>
  </si>
  <si>
    <t>Exhaust Major Refurb</t>
  </si>
  <si>
    <t>Stopped/terminated</t>
  </si>
  <si>
    <t>Other Non-load</t>
  </si>
  <si>
    <t>Peterborough</t>
  </si>
  <si>
    <t>Building Refurbishment</t>
  </si>
  <si>
    <t>PSUP</t>
  </si>
  <si>
    <t>ALCU</t>
  </si>
  <si>
    <t>07 - CIVIL ASSETS (DRAINAGE)</t>
  </si>
  <si>
    <t>Valves</t>
  </si>
  <si>
    <t>Gas Generator Power Train</t>
  </si>
  <si>
    <t>A22.08.1.4</t>
  </si>
  <si>
    <t>Cab Ventilation Major Refurb</t>
  </si>
  <si>
    <t>N/A</t>
  </si>
  <si>
    <t>Non-operational capex</t>
  </si>
  <si>
    <t>St Fergus FEED</t>
  </si>
  <si>
    <t>EV Charging Infrastructure</t>
  </si>
  <si>
    <t>Resilience IT</t>
  </si>
  <si>
    <t>ARCU</t>
  </si>
  <si>
    <t>08 - CIVIL ASSETS (ACCESS)</t>
  </si>
  <si>
    <t>Variable Speed Drive</t>
  </si>
  <si>
    <t>A22.08.1.5</t>
  </si>
  <si>
    <t>Cab Ventilation Minor Refurb</t>
  </si>
  <si>
    <t>St Fergus</t>
  </si>
  <si>
    <t>Strategic Spares</t>
  </si>
  <si>
    <t>Resilience OT</t>
  </si>
  <si>
    <t>ANCU</t>
  </si>
  <si>
    <t>09 - CIVIL ASSETS (BUILDINGS/ENCLOSURES)</t>
  </si>
  <si>
    <t>Vent System</t>
  </si>
  <si>
    <t>A22.08.1.6</t>
  </si>
  <si>
    <t>Cab Ventilation Replacement</t>
  </si>
  <si>
    <t>Business support costs</t>
  </si>
  <si>
    <t>Kings Lynn FEED</t>
  </si>
  <si>
    <t>Non-Strategic Spares</t>
  </si>
  <si>
    <t>AOCU</t>
  </si>
  <si>
    <t>10 - CIVIL ASSETS (DUCTING)</t>
  </si>
  <si>
    <t>Site Electrical Systems</t>
  </si>
  <si>
    <t>A22.22.1.9</t>
  </si>
  <si>
    <t>Closely associated indirects</t>
  </si>
  <si>
    <t>Kings Lynn</t>
  </si>
  <si>
    <t>SOANC</t>
  </si>
  <si>
    <t>11 - CIVIL ASSETS (BRIDGES)</t>
  </si>
  <si>
    <t>Standby Power Supplies</t>
  </si>
  <si>
    <t>A22.08.1.12</t>
  </si>
  <si>
    <t>Cab Structure Major Refurbishment</t>
  </si>
  <si>
    <t>Quarry and loss</t>
  </si>
  <si>
    <t>Methane detection and quantification</t>
  </si>
  <si>
    <t>SOACO</t>
  </si>
  <si>
    <t>12 - CIVIL ASSETS (PIPE SUPPORTS)</t>
  </si>
  <si>
    <t>Depth of Cover</t>
  </si>
  <si>
    <t>A22.08.1.7</t>
  </si>
  <si>
    <t>Cab Structure Minor Refurb</t>
  </si>
  <si>
    <t>Pension costs</t>
  </si>
  <si>
    <t>Recompression</t>
  </si>
  <si>
    <t>13 - FUEL TANKS &amp; BUNDS</t>
  </si>
  <si>
    <t>Impact Sleeves</t>
  </si>
  <si>
    <t>A22.08.1.8</t>
  </si>
  <si>
    <t>Cab Structure Replacement</t>
  </si>
  <si>
    <t>Direct Opex</t>
  </si>
  <si>
    <t>14 - COMPRESSOR</t>
  </si>
  <si>
    <t>Pig Traps</t>
  </si>
  <si>
    <t>A22.22.1.1</t>
  </si>
  <si>
    <t>15 - CATHODIC PROTECTION</t>
  </si>
  <si>
    <t>Watercourse Crossings</t>
  </si>
  <si>
    <t>A22.22.2.8</t>
  </si>
  <si>
    <t>Minor remediation works</t>
  </si>
  <si>
    <t>16 - ELECTRICAL (INCUDING STANDBY GENERATORS)</t>
  </si>
  <si>
    <t>Above Ground Pipework, Cladding and CP Systems</t>
  </si>
  <si>
    <t>A22.03.3.3</t>
  </si>
  <si>
    <t>Fire water ringmain replacement</t>
  </si>
  <si>
    <t>17 - ELECTRICAL (SAFE SHUTDOWN)</t>
  </si>
  <si>
    <t>Filters, Scrubbers and Preheaters</t>
  </si>
  <si>
    <t>A22.08.2.1</t>
  </si>
  <si>
    <t>Fire Suppression Major Refurb</t>
  </si>
  <si>
    <t>18 - FILTER / SCRUBBERS</t>
  </si>
  <si>
    <t>Pressure Reduction, Flow Control and Slamshut Systems</t>
  </si>
  <si>
    <t>A22.08.2.2</t>
  </si>
  <si>
    <t>Fire Suppression Minor Refurb</t>
  </si>
  <si>
    <t>19 - FIRE AND GAS DETECTION</t>
  </si>
  <si>
    <t>A22.08.2.3</t>
  </si>
  <si>
    <t>Fire Suppression Replacement of Electric Water Pump System</t>
  </si>
  <si>
    <t>20 - FIRE SUPPRESSION</t>
  </si>
  <si>
    <t>A22.08.2.4</t>
  </si>
  <si>
    <t>Fire Suppression Replacement of Nitrogen Bottle System (MAU)</t>
  </si>
  <si>
    <t>21 - FLOW OR PRESSURE REGULATORS</t>
  </si>
  <si>
    <t>Null</t>
  </si>
  <si>
    <t>A22.22.1.12</t>
  </si>
  <si>
    <t>Bacton site redevelopment FEED</t>
  </si>
  <si>
    <t>22 - GAS ANALYSER</t>
  </si>
  <si>
    <t>A22.03.2.10</t>
  </si>
  <si>
    <t>23 - GAS GENERATOR</t>
  </si>
  <si>
    <t>A22.03.2.11</t>
  </si>
  <si>
    <t>Monitoring of Structural Integrity Assets</t>
  </si>
  <si>
    <t>Kings Lynn subsidence FEED</t>
  </si>
  <si>
    <t>Pipeline, Coating and CP</t>
  </si>
  <si>
    <t>24 - IMPACT PROTECTION</t>
  </si>
  <si>
    <t>A22.03.2.12</t>
  </si>
  <si>
    <t>Major remediation works</t>
  </si>
  <si>
    <t>25 - RIVER CROSSINGS</t>
  </si>
  <si>
    <t>A22.18.1.1</t>
  </si>
  <si>
    <t>Project Graid</t>
  </si>
  <si>
    <t>26 - MARKERS</t>
  </si>
  <si>
    <t>A22.18.1.2</t>
  </si>
  <si>
    <t>Stopples</t>
  </si>
  <si>
    <t>27 - FISCAL METERING</t>
  </si>
  <si>
    <t>A22.18.1.3</t>
  </si>
  <si>
    <t>Relifing of Site Ducting</t>
  </si>
  <si>
    <t>28 - FUEL GAS METERING</t>
  </si>
  <si>
    <t>A22.22.2.5</t>
  </si>
  <si>
    <t>Damaged ducting covers - Replacement</t>
  </si>
  <si>
    <t>Cyber</t>
  </si>
  <si>
    <t>29 - NETWORK CONTROL AND INSTRUMENTATION</t>
  </si>
  <si>
    <t>A22.03.2.13</t>
  </si>
  <si>
    <t>Faults</t>
  </si>
  <si>
    <t>IT &amp; telecoms</t>
  </si>
  <si>
    <t>30 - ODORISATION PLANT</t>
  </si>
  <si>
    <t>A22.03.2.15</t>
  </si>
  <si>
    <t>Planned inspections &amp; maintenance</t>
  </si>
  <si>
    <t>Property management</t>
  </si>
  <si>
    <t>31 - PIG TRAP</t>
  </si>
  <si>
    <t>A22.03.2.17</t>
  </si>
  <si>
    <t>Operational property</t>
  </si>
  <si>
    <t>HR &amp; non-operational training</t>
  </si>
  <si>
    <t>32 - ABOVE GROUND PIPE COATING</t>
  </si>
  <si>
    <t>A22.18.1.10</t>
  </si>
  <si>
    <t>Relifing of Pipe Supports &amp; Pits at Compressor Sites (Concrete)</t>
  </si>
  <si>
    <t>Physical security</t>
  </si>
  <si>
    <t>Finance, audit &amp; regulation</t>
  </si>
  <si>
    <t>33 - BELOW GROUND PIPE COATING</t>
  </si>
  <si>
    <t>A22.18.1.11</t>
  </si>
  <si>
    <t>Relifing of Pipe Supports &amp; Pits at Compressor Sites  (Hydro Demolition)</t>
  </si>
  <si>
    <t>Net Zero UIOLI</t>
  </si>
  <si>
    <t>Insurance</t>
  </si>
  <si>
    <t>34 - POWER TURBINE</t>
  </si>
  <si>
    <t>A22.18.1.12</t>
  </si>
  <si>
    <t>Relifing of Pipe Supports &amp; Pits at AGIs - Replace Concrete pipe supports</t>
  </si>
  <si>
    <t>Procurement</t>
  </si>
  <si>
    <t>35 - PREHEATERS</t>
  </si>
  <si>
    <t>A22.18.1.13</t>
  </si>
  <si>
    <t>Relifing of Pipe supports and pits AGI sites - Inspect, Remove Frame &amp; Cover &amp; Backfill</t>
  </si>
  <si>
    <t>CEO &amp; group management</t>
  </si>
  <si>
    <t>36 - STATION PROCESS CONTROL SYSTEM</t>
  </si>
  <si>
    <t>A22.18.1.14</t>
  </si>
  <si>
    <t>Relifing of Pipe supports and pits AGI sites - Remove Chamber Walls, Inspect &amp; Backfill</t>
  </si>
  <si>
    <t>Project Management</t>
  </si>
  <si>
    <t>37 - UNIT CONTROL SYSTEM</t>
  </si>
  <si>
    <t>A22.18.1.4</t>
  </si>
  <si>
    <t>Network Design &amp; Engineering</t>
  </si>
  <si>
    <t>38 - ANTI-SURGE SYSTEM</t>
  </si>
  <si>
    <t>A22.18.1.5</t>
  </si>
  <si>
    <t>Engineering Management &amp; Clerical Support</t>
  </si>
  <si>
    <t>39 - SECURITY</t>
  </si>
  <si>
    <t>A22.18.1.6</t>
  </si>
  <si>
    <t>Relifing of Pipe Supports &amp; Pits at Compressor Sites (Steel)</t>
  </si>
  <si>
    <t>Operational IT &amp; Telecoms</t>
  </si>
  <si>
    <t>40 - STARTER MOTOR</t>
  </si>
  <si>
    <t>A22.18.1.7</t>
  </si>
  <si>
    <t>Relifing of Pipe Supports at AGIs – Replace Steel pipe supports</t>
  </si>
  <si>
    <t>System mapping</t>
  </si>
  <si>
    <t>41 - VENT SYSTEM</t>
  </si>
  <si>
    <t>A22.18.1.8</t>
  </si>
  <si>
    <t>Replacement of Pipeline Spring Hangers at Compressor Sites</t>
  </si>
  <si>
    <t>Network Policy (incl. R&amp;D)</t>
  </si>
  <si>
    <t>42 - ELECTRICAL VARIABLE SPEED DRIVE</t>
  </si>
  <si>
    <t>A22.18.1.9</t>
  </si>
  <si>
    <t>Mitigation of Settlement</t>
  </si>
  <si>
    <t>Health, Safety &amp; Environment</t>
  </si>
  <si>
    <t>43 - LOCALLY ACTUATED VALVES</t>
  </si>
  <si>
    <t>A22.03.2.1</t>
  </si>
  <si>
    <t>Operational Training</t>
  </si>
  <si>
    <t>44 - NON RETURN VALVES</t>
  </si>
  <si>
    <t>A22.03.2.2</t>
  </si>
  <si>
    <t>Stores &amp; Logistics</t>
  </si>
  <si>
    <t>45 - REMOTE ISOLATION VALVES</t>
  </si>
  <si>
    <t>A22.03.2.3</t>
  </si>
  <si>
    <t>Vehicles &amp; Transport</t>
  </si>
  <si>
    <t>46 - PROCESS VALVES</t>
  </si>
  <si>
    <t>A22.18.2.1</t>
  </si>
  <si>
    <t>Market Facilitation</t>
  </si>
  <si>
    <t>47 - SLAMSHUT SYSTEM</t>
  </si>
  <si>
    <t>A22.18.2.2</t>
  </si>
  <si>
    <t>Network Planning</t>
  </si>
  <si>
    <t>A22.18.2.3</t>
  </si>
  <si>
    <t>G2/G3 Access Platforms &amp; Stairs Relifing</t>
  </si>
  <si>
    <t>Pension scheme admin &amp; PPF Levy</t>
  </si>
  <si>
    <t>A22.18.2.4</t>
  </si>
  <si>
    <t>Site Access Roads and Paths Major Refurb</t>
  </si>
  <si>
    <t>Related Party Margins Disallowed</t>
  </si>
  <si>
    <t>A22.22.2.2</t>
  </si>
  <si>
    <t>Access Road Monitoring &amp; Replacement</t>
  </si>
  <si>
    <t>A22.03.2.4</t>
  </si>
  <si>
    <t>A22.03.2.5</t>
  </si>
  <si>
    <t>A22.03.2.6</t>
  </si>
  <si>
    <t>Pipelines</t>
  </si>
  <si>
    <t>A22.18.2.5</t>
  </si>
  <si>
    <t>A22.18.2.6</t>
  </si>
  <si>
    <t>A22.18.2.7</t>
  </si>
  <si>
    <t>Buildings &amp; Enclosures at AGIs Major Refurb</t>
  </si>
  <si>
    <t>A22.18.2.8</t>
  </si>
  <si>
    <t>Relifing of Buildings &amp; Enclosures at Compressor Sites</t>
  </si>
  <si>
    <t>Operational Delivery</t>
  </si>
  <si>
    <t>A22.18.2.10</t>
  </si>
  <si>
    <t>Commercial and Incentives</t>
  </si>
  <si>
    <t>A22.18.2.11</t>
  </si>
  <si>
    <t>Security - Fences and Gates - AGI (Minor Works)</t>
  </si>
  <si>
    <t>System Capability and Risk</t>
  </si>
  <si>
    <t>A22.18.2.12</t>
  </si>
  <si>
    <t>Security - Fences and Gates - Compressor</t>
  </si>
  <si>
    <t>National Control</t>
  </si>
  <si>
    <t>A22.18.2.9</t>
  </si>
  <si>
    <t>Markets</t>
  </si>
  <si>
    <t>A22.22.2.7</t>
  </si>
  <si>
    <t>ISS software, cameras and monitors - Replacement</t>
  </si>
  <si>
    <t>Xoserve</t>
  </si>
  <si>
    <t>A22.03.2.7</t>
  </si>
  <si>
    <t>Loss of Crop</t>
  </si>
  <si>
    <t>A22.03.2.8</t>
  </si>
  <si>
    <t>Drainage</t>
  </si>
  <si>
    <t>A22.03.2.9</t>
  </si>
  <si>
    <t>Loss of Development</t>
  </si>
  <si>
    <t>A22.18.3.1</t>
  </si>
  <si>
    <t>Sterilised Minerals</t>
  </si>
  <si>
    <t>A22.18.3.2</t>
  </si>
  <si>
    <t>Shared Sites</t>
  </si>
  <si>
    <t>A22.18.3.3</t>
  </si>
  <si>
    <t>Damaged and Broken Drainage Assets at AGIs Minor Refurb</t>
  </si>
  <si>
    <t>Owned Sites</t>
  </si>
  <si>
    <t>A22.18.3.4</t>
  </si>
  <si>
    <t>Replace Obsolete Sewage Treatment Assets at Compressor Sites</t>
  </si>
  <si>
    <t>A22.22.2.4</t>
  </si>
  <si>
    <t>Damaged and broken drainage assets - Replacement</t>
  </si>
  <si>
    <t>A22.03.2.18</t>
  </si>
  <si>
    <t>A22.03.2.19</t>
  </si>
  <si>
    <t>A22.03.2.20</t>
  </si>
  <si>
    <t>Relifing or Replacement of Tank Bunds</t>
  </si>
  <si>
    <t>A22.18.3.5</t>
  </si>
  <si>
    <t>A22.18.3.6</t>
  </si>
  <si>
    <t>A22.18.3.7</t>
  </si>
  <si>
    <t>A22.22.2.6</t>
  </si>
  <si>
    <t>A22.10.1.1</t>
  </si>
  <si>
    <t>Compressor Bearing &amp; Coupling Major Refurb</t>
  </si>
  <si>
    <t>A22.10.1.3</t>
  </si>
  <si>
    <t>Compressor Wet / Dry Seal Major  Refurb</t>
  </si>
  <si>
    <t>A22.10.1.4</t>
  </si>
  <si>
    <t>GG/PT/Compressor Oil System Major Refurb</t>
  </si>
  <si>
    <t>A22.10.1.5</t>
  </si>
  <si>
    <t>Impeller Major Refurb</t>
  </si>
  <si>
    <t>A22.10.1.6</t>
  </si>
  <si>
    <t>Instrument Air / N2 System Major Refurb</t>
  </si>
  <si>
    <t>A22.10.1.7</t>
  </si>
  <si>
    <t>Instrument Air / N2 System Replacement</t>
  </si>
  <si>
    <t>A22.10.2.1</t>
  </si>
  <si>
    <t>Avon / RB211 Fuel Gas Conditioning Skid Installation</t>
  </si>
  <si>
    <t>A22.10.2.2</t>
  </si>
  <si>
    <t>Compressor Train Breakdown Budget (inc St Fergus)</t>
  </si>
  <si>
    <t>A22.10.2.3</t>
  </si>
  <si>
    <t>Gas Generator Overhauls - GE LM2500s</t>
  </si>
  <si>
    <t>A22.10.2.4</t>
  </si>
  <si>
    <t>Gas Generator Overhauls - Rolls-Royce Avons</t>
  </si>
  <si>
    <t>A22.10.2.5</t>
  </si>
  <si>
    <t>Gas Generator Overhauls - Rolls-Royce RB211s</t>
  </si>
  <si>
    <t>A22.10.2.6</t>
  </si>
  <si>
    <t>Gas Generator Overhauls - Siemens SGT400s</t>
  </si>
  <si>
    <t>A22.10.2.8</t>
  </si>
  <si>
    <t>Solar Titan Overhaul - GT &amp; PT</t>
  </si>
  <si>
    <t>A22.10.2.11</t>
  </si>
  <si>
    <t>Power Turbine Overhauls - Dresser Vectra</t>
  </si>
  <si>
    <t>A22.10.2.12</t>
  </si>
  <si>
    <t>Power Turbine Overhauls - GE HSPT</t>
  </si>
  <si>
    <t>A22.10.2.13</t>
  </si>
  <si>
    <t>Power Turbine Overhauls - GEC EAS1 / ERB1</t>
  </si>
  <si>
    <t>A22.10.2.14</t>
  </si>
  <si>
    <t>Power Turbine Overhauls - Rolls-Royce RT48 / RT56</t>
  </si>
  <si>
    <t>A22.10.2.15</t>
  </si>
  <si>
    <t>Power Turbine Overhauls - Siemens SGT400</t>
  </si>
  <si>
    <t>A22.10.3.10</t>
  </si>
  <si>
    <t>Electric Drives - Harmonic Filter - Replacement</t>
  </si>
  <si>
    <t>A22.10.3.11</t>
  </si>
  <si>
    <t>Electric Drives - HV Motor &amp; Exciter - Major Refurb</t>
  </si>
  <si>
    <t>A22.10.3.12</t>
  </si>
  <si>
    <t>Electric Drives - HV Motor &amp; Exciter - Minor Refurb</t>
  </si>
  <si>
    <t>A22.10.3.14</t>
  </si>
  <si>
    <t>Mopico Motor Compressor Refurbishment</t>
  </si>
  <si>
    <t>A22.10.3.2</t>
  </si>
  <si>
    <t>Electric Drives - Auxiliary Systems - Minor Refurb</t>
  </si>
  <si>
    <t>A22.10.3.3</t>
  </si>
  <si>
    <t>Electric Drives - Converter Transformer - Major Refurb</t>
  </si>
  <si>
    <t>A22.10.3.4</t>
  </si>
  <si>
    <t>Electric Drives - Converter Transformer - Minor Refurb</t>
  </si>
  <si>
    <t>A22.10.3.5</t>
  </si>
  <si>
    <t>Electric Drives - Converter Transformer - Replacement</t>
  </si>
  <si>
    <t>A22.10.3.6</t>
  </si>
  <si>
    <t>Electric Drives - Frequency Converter - Major Refurb</t>
  </si>
  <si>
    <t>A22.10.3.7</t>
  </si>
  <si>
    <t>Electric Drives - Frequency Converter - Minor Refurb</t>
  </si>
  <si>
    <t>A22.10.3.8</t>
  </si>
  <si>
    <t>Electric Drives - Frequency Converter - Replacement</t>
  </si>
  <si>
    <t>A22.10.3.9</t>
  </si>
  <si>
    <t>Electric Drives - Harmonic Filter - Minor Refurb</t>
  </si>
  <si>
    <t>A22.22.3.10</t>
  </si>
  <si>
    <t>A22.22.3.7</t>
  </si>
  <si>
    <t>A22.22.3.9</t>
  </si>
  <si>
    <t>A22.22.3.11</t>
  </si>
  <si>
    <t>A22.22.3.12</t>
  </si>
  <si>
    <t>A22.22.3.5</t>
  </si>
  <si>
    <t>A22.22.3.6</t>
  </si>
  <si>
    <t>A22.22.3.8</t>
  </si>
  <si>
    <t>A22.10.4.3</t>
  </si>
  <si>
    <t>Modulating Vent Valve Overhaul</t>
  </si>
  <si>
    <t>A22.10.4.4</t>
  </si>
  <si>
    <t>N2 Snuffing &amp; Molecular Seal Major Refurb</t>
  </si>
  <si>
    <t>A22.10.4.6</t>
  </si>
  <si>
    <t>Vent System Pipework Corrosion / P11 Major Refurb</t>
  </si>
  <si>
    <t>A22.10.4.7</t>
  </si>
  <si>
    <t>Vent System Pipework Minor Refurb</t>
  </si>
  <si>
    <t>A22.22.3.21</t>
  </si>
  <si>
    <t>A22.22.3.24</t>
  </si>
  <si>
    <t>A22.20.1.1</t>
  </si>
  <si>
    <t>AGIs - Distribution Systems - Major Refurb</t>
  </si>
  <si>
    <t>A22.20.1.11</t>
  </si>
  <si>
    <t>HV Switchgear Replacement</t>
  </si>
  <si>
    <t>A22.20.1.12</t>
  </si>
  <si>
    <t>LV Distribution Boards Major Refurb</t>
  </si>
  <si>
    <t>A22.20.1.13</t>
  </si>
  <si>
    <t>LV Distribution Boards Minor Refurb</t>
  </si>
  <si>
    <t>A22.20.1.14</t>
  </si>
  <si>
    <t>LV Distribution Boards Replacement</t>
  </si>
  <si>
    <t>A22.20.1.15</t>
  </si>
  <si>
    <t>LV Switchboards Major Refurb</t>
  </si>
  <si>
    <t>A22.20.1.16</t>
  </si>
  <si>
    <t>LV Switchboards Minor Refurb</t>
  </si>
  <si>
    <t>A22.20.1.17</t>
  </si>
  <si>
    <t>LV Switchboards Replacement</t>
  </si>
  <si>
    <t>A22.20.1.18</t>
  </si>
  <si>
    <t>Other Equipment Major Refurb</t>
  </si>
  <si>
    <t>A22.20.1.19</t>
  </si>
  <si>
    <t>Other Equipment Minor Refurb</t>
  </si>
  <si>
    <t>A22.20.1.2</t>
  </si>
  <si>
    <t>AGI - Distribution Systems Electrical Survey/Minor refurb</t>
  </si>
  <si>
    <t>A22.20.1.20</t>
  </si>
  <si>
    <t>Other Equipment Replacement</t>
  </si>
  <si>
    <t>A22.20.1.21</t>
  </si>
  <si>
    <t>Site Lighting - Emergency - Major Refurb</t>
  </si>
  <si>
    <t>A22.20.1.22</t>
  </si>
  <si>
    <t>Site Lighting - Emergency - Minor Refurb</t>
  </si>
  <si>
    <t>A22.20.1.23</t>
  </si>
  <si>
    <t>Site Lighting - Emergency - Replacement</t>
  </si>
  <si>
    <t>A22.20.1.24</t>
  </si>
  <si>
    <t>Site Lighting - External Columns Major Refurb</t>
  </si>
  <si>
    <t>A22.20.1.25</t>
  </si>
  <si>
    <t>Site Lighting - External Columns Replacement</t>
  </si>
  <si>
    <t>A22.20.1.26</t>
  </si>
  <si>
    <t>Site Lighting - Internal - Major Refurb</t>
  </si>
  <si>
    <t>A22.20.1.27</t>
  </si>
  <si>
    <t>Site Lighting - Internal - Minor Refurb</t>
  </si>
  <si>
    <t>A22.20.1.28</t>
  </si>
  <si>
    <t>Site Lighting - Internal - Replacement</t>
  </si>
  <si>
    <t>A22.20.1.29</t>
  </si>
  <si>
    <t>Site Lighting External Task Major Refurb</t>
  </si>
  <si>
    <t>A22.20.1.3</t>
  </si>
  <si>
    <t>AGIs - Distribution Systems - Replacement</t>
  </si>
  <si>
    <t>A22.20.1.30</t>
  </si>
  <si>
    <t>Site Lighting External Task Minor Refurb</t>
  </si>
  <si>
    <t>A22.20.1.31</t>
  </si>
  <si>
    <t>Site Lighting External Task Replacement</t>
  </si>
  <si>
    <t>A22.20.1.32</t>
  </si>
  <si>
    <t>Standby Generator - Major Refurb</t>
  </si>
  <si>
    <t>A22.20.1.33</t>
  </si>
  <si>
    <t>Standby Generator - Minor Refurb</t>
  </si>
  <si>
    <t>A22.20.1.34</t>
  </si>
  <si>
    <t>Standby Generator Replacement</t>
  </si>
  <si>
    <t>A22.20.1.35</t>
  </si>
  <si>
    <t>Transformers Major Refurb</t>
  </si>
  <si>
    <t>A22.20.1.36</t>
  </si>
  <si>
    <t>Transformers Minor Refurb</t>
  </si>
  <si>
    <t>A22.20.1.37</t>
  </si>
  <si>
    <t>Transformers Replacement</t>
  </si>
  <si>
    <t>A22.20.1.38</t>
  </si>
  <si>
    <t>Electrical Survey/Minor refurb</t>
  </si>
  <si>
    <t>A22.20.1.4</t>
  </si>
  <si>
    <t>Auxiliary Equipment Major Refurb</t>
  </si>
  <si>
    <t>A22.20.1.6</t>
  </si>
  <si>
    <t>Auxiliary Equipment Replacement</t>
  </si>
  <si>
    <t>A22.20.1.7</t>
  </si>
  <si>
    <t>Earthing &amp; Lightning Protection Systems Major Refurb</t>
  </si>
  <si>
    <t>A22.20.1.8</t>
  </si>
  <si>
    <t>Earthing &amp; Lightning Protection Systems Minor Refurb</t>
  </si>
  <si>
    <t>A22.22.4.10</t>
  </si>
  <si>
    <t>A22.22.4.11</t>
  </si>
  <si>
    <t>A22.22.4.12</t>
  </si>
  <si>
    <t>A22.22.4.13</t>
  </si>
  <si>
    <t>HV Switchgear Minor Refurb</t>
  </si>
  <si>
    <t>A22.22.4.14</t>
  </si>
  <si>
    <t>HV Switchgear Major Refurb</t>
  </si>
  <si>
    <t>A22.22.4.15</t>
  </si>
  <si>
    <t>A22.22.4.16</t>
  </si>
  <si>
    <t>A22.22.4.17</t>
  </si>
  <si>
    <t>A22.22.4.18</t>
  </si>
  <si>
    <t>A22.22.4.19</t>
  </si>
  <si>
    <t>A22.22.4.2</t>
  </si>
  <si>
    <t>A22.22.4.20</t>
  </si>
  <si>
    <t>A22.22.4.21</t>
  </si>
  <si>
    <t>A22.22.4.22</t>
  </si>
  <si>
    <t>A22.22.4.3</t>
  </si>
  <si>
    <t>A22.22.4.31</t>
  </si>
  <si>
    <t>A22.22.4.33</t>
  </si>
  <si>
    <t>A22.22.4.34</t>
  </si>
  <si>
    <t>Site Lighting - External Columns Minor Refurb</t>
  </si>
  <si>
    <t>A22.22.4.35</t>
  </si>
  <si>
    <t>Site Lighting - External Columns Major Refurbishment</t>
  </si>
  <si>
    <t>A22.22.4.36</t>
  </si>
  <si>
    <t>A22.22.4.37</t>
  </si>
  <si>
    <t>A22.22.4.38</t>
  </si>
  <si>
    <t>Site Lighting - Internal - Major Refurbishment</t>
  </si>
  <si>
    <t>A22.22.4.39</t>
  </si>
  <si>
    <t>A22.22.4.4</t>
  </si>
  <si>
    <t>AGIs - Distribution Systems - Minor Refurb</t>
  </si>
  <si>
    <t>A22.22.4.40</t>
  </si>
  <si>
    <t>A22.22.4.41</t>
  </si>
  <si>
    <t>Site Lighting - Emergency - Major Refurbishment</t>
  </si>
  <si>
    <t>A22.22.4.42</t>
  </si>
  <si>
    <t>A22.22.4.5</t>
  </si>
  <si>
    <t>A22.22.4.6</t>
  </si>
  <si>
    <t>A22.22.4.7</t>
  </si>
  <si>
    <t>A22.22.4.8</t>
  </si>
  <si>
    <t>A22.22.4.9</t>
  </si>
  <si>
    <t>A22.20.1.10</t>
  </si>
  <si>
    <t>A22.20.1.9</t>
  </si>
  <si>
    <t>A22.22.4.32</t>
  </si>
  <si>
    <t>A22.20.2.1</t>
  </si>
  <si>
    <t>Batteries NiCad - Replacement</t>
  </si>
  <si>
    <t>A22.20.2.10</t>
  </si>
  <si>
    <t>Piller Rotary UPS - Major Refurb</t>
  </si>
  <si>
    <t>A22.20.2.11</t>
  </si>
  <si>
    <t>Piller Rotary UPS - Minor Refurb</t>
  </si>
  <si>
    <t>A22.20.2.12</t>
  </si>
  <si>
    <t>Piller Rotary UPS - Replacement</t>
  </si>
  <si>
    <t>A22.20.2.13</t>
  </si>
  <si>
    <t>UPS - Large - Major Refurb</t>
  </si>
  <si>
    <t>A22.20.2.14</t>
  </si>
  <si>
    <t>UPS - Large - Minor Refurb</t>
  </si>
  <si>
    <t>A22.20.2.15</t>
  </si>
  <si>
    <t>UPS - Large - Replacement</t>
  </si>
  <si>
    <t>A22.20.2.16</t>
  </si>
  <si>
    <t>UPS - Small - Major Refurb</t>
  </si>
  <si>
    <t>A22.20.2.17</t>
  </si>
  <si>
    <t>UPS - Small - Minor Refurb</t>
  </si>
  <si>
    <t>A22.20.2.18</t>
  </si>
  <si>
    <t>UPS - Small - Replacement</t>
  </si>
  <si>
    <t>A22.20.2.2</t>
  </si>
  <si>
    <t>Batteries VRLA - Large System - Replacement</t>
  </si>
  <si>
    <t>A22.20.2.3</t>
  </si>
  <si>
    <t>Batteries VRLA - Small System - Replacement</t>
  </si>
  <si>
    <t>A22.20.2.4</t>
  </si>
  <si>
    <t>DC Charger - Large - Major Refurb</t>
  </si>
  <si>
    <t>A22.20.2.5</t>
  </si>
  <si>
    <t>DC Charger - Large - Minor Refurb</t>
  </si>
  <si>
    <t>A22.20.2.6</t>
  </si>
  <si>
    <t>DC Charger - Large - Replacement</t>
  </si>
  <si>
    <t>A22.20.2.7</t>
  </si>
  <si>
    <t>DC Charger - Small - Major Refurb</t>
  </si>
  <si>
    <t>A22.20.2.8</t>
  </si>
  <si>
    <t>DC Charger - Small - Minor Refurb</t>
  </si>
  <si>
    <t>A22.20.2.9</t>
  </si>
  <si>
    <t>DC Charger - Small - Replacement</t>
  </si>
  <si>
    <t>A22.22.4.23</t>
  </si>
  <si>
    <t>A22.22.4.24</t>
  </si>
  <si>
    <t>A22.22.4.25</t>
  </si>
  <si>
    <t>A22.22.4.26</t>
  </si>
  <si>
    <t>A22.22.4.27</t>
  </si>
  <si>
    <t>A22.22.4.28</t>
  </si>
  <si>
    <t>A22.22.4.29</t>
  </si>
  <si>
    <t>A22.22.4.30</t>
  </si>
  <si>
    <t>A22.16.1.1</t>
  </si>
  <si>
    <t>Depth of cover (defect resolution)</t>
  </si>
  <si>
    <t>A22.16.2.1</t>
  </si>
  <si>
    <t>Nitrogen Sleeve Remediation - Minor</t>
  </si>
  <si>
    <t>A22.16.2.2</t>
  </si>
  <si>
    <t>Nitrogen Sleeve  - Grouting</t>
  </si>
  <si>
    <t>A22.16.2.3</t>
  </si>
  <si>
    <t>Nitrogen Sleeve Remediation - Major</t>
  </si>
  <si>
    <t>A22.16.3.1</t>
  </si>
  <si>
    <t>Pig Trap PSSR Defect Resolution - Minor</t>
  </si>
  <si>
    <t>A22.16.3.2</t>
  </si>
  <si>
    <t>Pig Trap PSSR Major Inspection</t>
  </si>
  <si>
    <t>A22.16.3.3</t>
  </si>
  <si>
    <t>Pig Trap PSSR Defect Resolution - Major</t>
  </si>
  <si>
    <t>A22.16.4.1</t>
  </si>
  <si>
    <t>Cathodic Protection (CIPS) Digs</t>
  </si>
  <si>
    <t>A22.16.4.10</t>
  </si>
  <si>
    <t>Cathodic Protection - AC mitigation</t>
  </si>
  <si>
    <t>A22.16.4.11</t>
  </si>
  <si>
    <t>Cathodic Protection - remote monitoring</t>
  </si>
  <si>
    <t>A22.16.4.12</t>
  </si>
  <si>
    <t>Replace existing Transformer/Rectifier</t>
  </si>
  <si>
    <t>A22.16.4.2</t>
  </si>
  <si>
    <t>Repair/Replace existing CP test posts</t>
  </si>
  <si>
    <t>A22.16.4.8</t>
  </si>
  <si>
    <t>CIPS for Capital Refurbishment</t>
  </si>
  <si>
    <t>A22.16.4.9</t>
  </si>
  <si>
    <t>Install new Transformer/Rectifier</t>
  </si>
  <si>
    <t>A22.16.4.4</t>
  </si>
  <si>
    <t>In Line Inspection Defect Digs</t>
  </si>
  <si>
    <t>A22.16.4.5</t>
  </si>
  <si>
    <t>In Line Inspection (Pipeline PSSR Inspection)</t>
  </si>
  <si>
    <t>A22.16.4.6</t>
  </si>
  <si>
    <t>OLI/4 (Pipeline PSSR Inspection)</t>
  </si>
  <si>
    <t>A22.16.4.7</t>
  </si>
  <si>
    <t>OLI/4 Pipeline Defect Remediation</t>
  </si>
  <si>
    <t>A22.16.5.1</t>
  </si>
  <si>
    <t>Watercourse crossings (defect resolution)</t>
  </si>
  <si>
    <t>A22.16.5.2</t>
  </si>
  <si>
    <t>Watercourse crossings (Duddon Estuary)</t>
  </si>
  <si>
    <t>A22.12.1.3</t>
  </si>
  <si>
    <t>Replace Cladding on AGIs</t>
  </si>
  <si>
    <t>A22.03.1.2</t>
  </si>
  <si>
    <t>CP Investigations &amp; Rectification</t>
  </si>
  <si>
    <t>A22.12.1.5</t>
  </si>
  <si>
    <t>Resolve Existing AGI CP Priority 1 Defects</t>
  </si>
  <si>
    <t>A22.12.1.6</t>
  </si>
  <si>
    <t>Resolve Existing AGI CP Priority 2 Defects</t>
  </si>
  <si>
    <t>A22.22.5.5</t>
  </si>
  <si>
    <t>Replacement of CP system at St Fergus</t>
  </si>
  <si>
    <t>A22.03.1.1</t>
  </si>
  <si>
    <t>Replacement of Failed IJs on AGIs</t>
  </si>
  <si>
    <t>A22.03.3.1</t>
  </si>
  <si>
    <t>AGI Pipework Painting (Full, Partial or Patch)</t>
  </si>
  <si>
    <t>A22.12.1.1</t>
  </si>
  <si>
    <t>A22.12.1.2</t>
  </si>
  <si>
    <t>CM/4 Corrosion Defects Resolution</t>
  </si>
  <si>
    <t>A22.12.1.4</t>
  </si>
  <si>
    <t>A22.22.5.1</t>
  </si>
  <si>
    <t>Pipework modifications - compressor surge issues</t>
  </si>
  <si>
    <t>A22.22.5.2</t>
  </si>
  <si>
    <t>Resolve CAT4 CM/4 Defects on pipework (St Fergus)</t>
  </si>
  <si>
    <t>A22.22.5.3</t>
  </si>
  <si>
    <t>Pipework modifications - Minor CAPEX</t>
  </si>
  <si>
    <t>A22.22.5.4</t>
  </si>
  <si>
    <t>Above Ground Pipework Patch Painting</t>
  </si>
  <si>
    <t>A22.03.3.2</t>
  </si>
  <si>
    <t>Filters PSSR Inspection &amp; Major Overhauls</t>
  </si>
  <si>
    <t>A22.12.2.1</t>
  </si>
  <si>
    <t>A22.12.2.2</t>
  </si>
  <si>
    <t>Replace Strainers with Filters/Separators</t>
  </si>
  <si>
    <t>A22.12.2.3</t>
  </si>
  <si>
    <t>Scrubber &amp; Condensate Tank Internal Inspections &amp; Estimated Major Refurbs</t>
  </si>
  <si>
    <t>A22.03.3.4</t>
  </si>
  <si>
    <t>Preheater PSSR Revalidation, WBH Inspection &amp; Major Refurbs</t>
  </si>
  <si>
    <t>A22.12.2.4</t>
  </si>
  <si>
    <t>Preheater AGI Boiler Replacement</t>
  </si>
  <si>
    <t>A22.12.2.5</t>
  </si>
  <si>
    <t>Preheater Minor Refurb</t>
  </si>
  <si>
    <t>A22.12.2.6</t>
  </si>
  <si>
    <t>A22.12.2.7</t>
  </si>
  <si>
    <t>Preheater Upgrade - Compressor Fuel Gas @ Wooler</t>
  </si>
  <si>
    <t>A22.12.3.1</t>
  </si>
  <si>
    <t>Pressure Reduction - Flow Control Valve Upgrade</t>
  </si>
  <si>
    <t>A22.12.3.2</t>
  </si>
  <si>
    <t>Pressure Reduction Offtakes - Regulator Replacement</t>
  </si>
  <si>
    <t>A22.12.3.3</t>
  </si>
  <si>
    <t>Pressure Reduction Skid Replacement - Compressor Stations</t>
  </si>
  <si>
    <t>A22.12.3.4</t>
  </si>
  <si>
    <t>Pressure Reduction Streams - Major Overhauls</t>
  </si>
  <si>
    <t>A22.12.3.5</t>
  </si>
  <si>
    <t>A22.12.3.6</t>
  </si>
  <si>
    <t>A22.12.3.7</t>
  </si>
  <si>
    <t>A22.12.3.8</t>
  </si>
  <si>
    <t>Pressure Reduction Streams - Minor Overhauls</t>
  </si>
  <si>
    <t>A22.14.1.1</t>
  </si>
  <si>
    <t>Locally Actuated Valve - Block Valve Replacement</t>
  </si>
  <si>
    <t>A22.14.1.2</t>
  </si>
  <si>
    <t>Locally Actuated Valve - DSEAR Actuator Replacement</t>
  </si>
  <si>
    <t>A22.14.1.5</t>
  </si>
  <si>
    <t>Locally Actuated Valve Replacement</t>
  </si>
  <si>
    <t>A22.14.1.6</t>
  </si>
  <si>
    <t>Locally Actuated Valve Stem Seal Replacement</t>
  </si>
  <si>
    <t>A22.14.1.7</t>
  </si>
  <si>
    <t>Locally Actuated Valve Vent &amp; Sealant Line Minor Refurbishment</t>
  </si>
  <si>
    <t>A22.14.1.8</t>
  </si>
  <si>
    <t>Locally Actuated Valve Vent &amp; Sealant Line Replacement</t>
  </si>
  <si>
    <t>A22.14.1.9</t>
  </si>
  <si>
    <t>Locally Actuated Valves - Block Valve Removal</t>
  </si>
  <si>
    <t>A22.22.6.1</t>
  </si>
  <si>
    <t>A22.22.6.2</t>
  </si>
  <si>
    <t>A22.14.1.4</t>
  </si>
  <si>
    <t>Locally Actuated Valve Actuator Replacement</t>
  </si>
  <si>
    <t>A22.22.6.3</t>
  </si>
  <si>
    <t>A22.14.1.10</t>
  </si>
  <si>
    <t>NRV Major Overhaul - 36" NRV</t>
  </si>
  <si>
    <t>A22.14.1.11</t>
  </si>
  <si>
    <t>NRV Replacement - 8" NRV</t>
  </si>
  <si>
    <t>A22.22.6.14</t>
  </si>
  <si>
    <t>A22.22.6.4</t>
  </si>
  <si>
    <t>A22.14.1.18</t>
  </si>
  <si>
    <t>Remote Isolation Valve - DSEAR Actuator Replacement</t>
  </si>
  <si>
    <t>A22.14.1.20</t>
  </si>
  <si>
    <t>Remote Isolation Valve Actuator Replacement</t>
  </si>
  <si>
    <t>A22.14.1.21</t>
  </si>
  <si>
    <t>Remote Isolation Valve Removal</t>
  </si>
  <si>
    <t>A22.14.1.22</t>
  </si>
  <si>
    <t>Remote Isolation Valve Replacement</t>
  </si>
  <si>
    <t>A22.14.1.23</t>
  </si>
  <si>
    <t>Remote Isolation Valve Stem Seal Replacement</t>
  </si>
  <si>
    <t>A22.14.1.25</t>
  </si>
  <si>
    <t>Remote Isolation Valve Vent &amp; Sealant Line Replacement</t>
  </si>
  <si>
    <t>A22.22.6.10</t>
  </si>
  <si>
    <t>A22.22.6.11</t>
  </si>
  <si>
    <t>A22.22.6.12</t>
  </si>
  <si>
    <t>A22.22.6.9</t>
  </si>
  <si>
    <t>A22.14.1.13</t>
  </si>
  <si>
    <t>Process Valve Actuator Replacement</t>
  </si>
  <si>
    <t>A22.14.1.14</t>
  </si>
  <si>
    <t>Process Valve Replacement</t>
  </si>
  <si>
    <t>A22.14.1.15</t>
  </si>
  <si>
    <t>Process Valve Stem Seal Replacement</t>
  </si>
  <si>
    <t>A22.14.1.16</t>
  </si>
  <si>
    <t>Process Valve Vent &amp; Sealant Line Major Refurb</t>
  </si>
  <si>
    <t>A22.14.1.17</t>
  </si>
  <si>
    <t>Process Valve Vent &amp; Sealant Line Replacement</t>
  </si>
  <si>
    <t>A22.22.6.5</t>
  </si>
  <si>
    <t>A22.22.6.6</t>
  </si>
  <si>
    <t>A22.22.6.7</t>
  </si>
  <si>
    <t>A22.22.6.8</t>
  </si>
  <si>
    <t>A22.22.5.6</t>
  </si>
  <si>
    <t>St Fergus After Cooler Replacement</t>
  </si>
  <si>
    <t>A22.10.2.16</t>
  </si>
  <si>
    <t>Fuel Gas Valve Repair</t>
  </si>
  <si>
    <t>A22.03.4.2</t>
  </si>
  <si>
    <t>Installation of filters on Feeders at Bacton</t>
  </si>
  <si>
    <t>A22.03.4.3</t>
  </si>
  <si>
    <t>Installation of filterson incomers at Bacton</t>
  </si>
  <si>
    <t>A22.14.1.26</t>
  </si>
  <si>
    <t>Locally Actuated Valve Hand Pump Replacement</t>
  </si>
  <si>
    <t>A22.03.4.1</t>
  </si>
  <si>
    <t>Over-Pressurisation Logic and Control Implementation</t>
  </si>
  <si>
    <t>A22.22.1.2</t>
  </si>
  <si>
    <t>Air Intake Major Refurb -  St Fergus</t>
  </si>
  <si>
    <t>A22.22.1.3</t>
  </si>
  <si>
    <t>Fire Suppression Major Refurb - St Fergus</t>
  </si>
  <si>
    <t>A22.22.1.4</t>
  </si>
  <si>
    <t>Exhaust Replacement - St Fergus</t>
  </si>
  <si>
    <t>A22.22.1.5</t>
  </si>
  <si>
    <t>Cab Structure Major Refurbishment - St Fergus</t>
  </si>
  <si>
    <t>A22.22.6.15</t>
  </si>
  <si>
    <t>Mass Flow Controller Replacement</t>
  </si>
  <si>
    <t>A22.22.1.23</t>
  </si>
  <si>
    <t>Paint Cab to Encapsulate Asbestos</t>
  </si>
  <si>
    <t>A22.10.2.17</t>
  </si>
  <si>
    <t>Siemens SGT 400 - OEM Integrated Fuel Valve</t>
  </si>
  <si>
    <t>A22.10.2.18</t>
  </si>
  <si>
    <t>Siemens SGT 400 - OEM Core Sealing Upgrade</t>
  </si>
  <si>
    <t>A22.10.2.19</t>
  </si>
  <si>
    <t>Siemens SGT 400 - OEM PT/Lube Oil Drain</t>
  </si>
  <si>
    <t>A22.10.2.20</t>
  </si>
  <si>
    <t>Siemens SGT 400 - OEM AMOT Valves</t>
  </si>
  <si>
    <t>A22.10.2.21</t>
  </si>
  <si>
    <t>Siemens SGT 400 - OEM VGV Ram Rod End Improvement</t>
  </si>
  <si>
    <t>A22.12.9.9</t>
  </si>
  <si>
    <t>Plant &amp; Equipment T3 Survey</t>
  </si>
  <si>
    <t>A22.03.5.1</t>
  </si>
  <si>
    <t>Bacton - PPD Bypass - Remove Bypass and Blank Flanges</t>
  </si>
  <si>
    <t>A22.22.7.1</t>
  </si>
  <si>
    <t>St Fergus - PPD Bypass - Remove Bypass and Blank Flanges</t>
  </si>
  <si>
    <t>A22.12.3.10</t>
  </si>
  <si>
    <t>PPD Bypass - Remove Bypass and Blank Flanges</t>
  </si>
  <si>
    <t>A22.12.3.11</t>
  </si>
  <si>
    <t>PPD Bypass - Install New Stream</t>
  </si>
  <si>
    <t>A22.12.3.9</t>
  </si>
  <si>
    <t>Installation of Interlocks on By-pass Pipes</t>
  </si>
  <si>
    <t>A22.22.6.16</t>
  </si>
  <si>
    <t>Install Valve</t>
  </si>
  <si>
    <t>A22.16.6.1</t>
  </si>
  <si>
    <t>Feeder 2 Remnant Life Study</t>
  </si>
  <si>
    <t>Enter UID Description &gt;&gt;&gt;&gt;</t>
  </si>
  <si>
    <t>Company Name:</t>
  </si>
  <si>
    <t>Company Short Name:</t>
  </si>
  <si>
    <t>NGT</t>
  </si>
  <si>
    <t>Reporting Year: (enter 2022 for 2021/22)</t>
  </si>
  <si>
    <t>Version (Number)</t>
  </si>
  <si>
    <t>Submitted Date:</t>
  </si>
  <si>
    <t>Reporting Year - 5</t>
  </si>
  <si>
    <t>Reporting Year - 4</t>
  </si>
  <si>
    <t>Reporting Year - 3</t>
  </si>
  <si>
    <t>Reporting Year - 2</t>
  </si>
  <si>
    <t>Reporting Year - 1</t>
  </si>
  <si>
    <t>Reporting Year + 1</t>
  </si>
  <si>
    <t>Reporting Year + 2</t>
  </si>
  <si>
    <t>Reporting Year + 3</t>
  </si>
  <si>
    <t>Reporting Year + 4</t>
  </si>
  <si>
    <t>Reporting Year + 5</t>
  </si>
  <si>
    <t>Error Limit lower than (Rounding)</t>
  </si>
  <si>
    <t>RPI-CPIH Index</t>
  </si>
  <si>
    <t>Financial Year Average (RPI-CPIH)</t>
  </si>
  <si>
    <t>Combined RPI-CPIH real to nominal prices conversion factor</t>
  </si>
  <si>
    <t>Combined RPI-CPIH nominal to real prices conversion factor (2018/19 price base)</t>
  </si>
  <si>
    <t>2016/17</t>
  </si>
  <si>
    <t>2017/18</t>
  </si>
  <si>
    <t>2018/19</t>
  </si>
  <si>
    <t>2019/20</t>
  </si>
  <si>
    <t>2020/21</t>
  </si>
  <si>
    <t>2021/22</t>
  </si>
  <si>
    <t>2022/23</t>
  </si>
  <si>
    <t>2023/24</t>
  </si>
  <si>
    <t>2025/26</t>
  </si>
  <si>
    <t>2026/27</t>
  </si>
  <si>
    <t>Reporting Year's Financial Year Average RPI:</t>
  </si>
  <si>
    <t>RRP Version</t>
  </si>
  <si>
    <t>Sheet Name</t>
  </si>
  <si>
    <t>Changes Made</t>
  </si>
  <si>
    <t>Change Made By</t>
  </si>
  <si>
    <t>Date changes made</t>
  </si>
  <si>
    <t>8.11 net Zero</t>
  </si>
  <si>
    <t>Sheet added, missing from previous version</t>
  </si>
  <si>
    <t>SM</t>
  </si>
  <si>
    <t>3.1 &amp; 3.2 SO &amp; TO Totex</t>
  </si>
  <si>
    <t>data tags updated and formulas updated for consistency</t>
  </si>
  <si>
    <t>11-13/01/2022</t>
  </si>
  <si>
    <t>all cost/vol tables</t>
  </si>
  <si>
    <t>added data tag for net / gross cost classification</t>
  </si>
  <si>
    <t>Remove UM rows for offtakes and network capability as no mechanisms exist</t>
  </si>
  <si>
    <t>5.1 &amp; 5.2 Indirects</t>
  </si>
  <si>
    <t>requirement changed - entry for related party margins disallowed to be negative value</t>
  </si>
  <si>
    <t>data tags updated to ensure consistency across all worksheets</t>
  </si>
  <si>
    <t>15-17/01/2022</t>
  </si>
  <si>
    <t>drop down lists for customer contribution updated</t>
  </si>
  <si>
    <t>Conditional formatting added to tabs to highlight input cells for relevant reporting years</t>
  </si>
  <si>
    <t>6.5 Redundant assets</t>
  </si>
  <si>
    <t>removed requirement for prior to ad beyond T2 reporting</t>
  </si>
  <si>
    <t>2.3 Resilience</t>
  </si>
  <si>
    <t>moved to capex section 6</t>
  </si>
  <si>
    <t>2.13 TO totex tax pool allocations</t>
  </si>
  <si>
    <t>table now direct input</t>
  </si>
  <si>
    <t>2.14 SO totex tax pool allocations</t>
  </si>
  <si>
    <t>2.1 Revenue interface</t>
  </si>
  <si>
    <t>requirement for input of tax pool information removed (to be input direct in revenue tabs)</t>
  </si>
  <si>
    <t>5.1/5.2 TO/SO indirects</t>
  </si>
  <si>
    <t>related party transactions disallowed removed from tables</t>
  </si>
  <si>
    <t>5.6 Quarry and loss</t>
  </si>
  <si>
    <t>accruals data added</t>
  </si>
  <si>
    <t>5.3 TO direct opex</t>
  </si>
  <si>
    <t>additional rows added for 'other' cost categories</t>
  </si>
  <si>
    <t>6.7 TO non op capex</t>
  </si>
  <si>
    <t>categories updated</t>
  </si>
  <si>
    <t>6.6 PSUP capex</t>
  </si>
  <si>
    <t>columns added for project status and cost incurred prior to RIIO-2</t>
  </si>
  <si>
    <t>updated with revised categories for asset refresh</t>
  </si>
  <si>
    <t>1.5 universal data</t>
  </si>
  <si>
    <t>updated 2020/21 RPI/CPIH value from 294.175092692262 to 294.166666666667 as per finance</t>
  </si>
  <si>
    <t>6.4 asset health projects</t>
  </si>
  <si>
    <t>removed forecasting requirement on table and added conditional formatting</t>
  </si>
  <si>
    <t>6.1 capex summary</t>
  </si>
  <si>
    <t>added in resilience capex and updated sum formulas</t>
  </si>
  <si>
    <t>missing category added for CEO and Group management</t>
  </si>
  <si>
    <t>3.6 PCDs</t>
  </si>
  <si>
    <t>tab added to track PCDs</t>
  </si>
  <si>
    <t>Requirement for DRS data removed (to be input direct in revenue tabs)</t>
  </si>
  <si>
    <t>4.3/4.4 PCDs</t>
  </si>
  <si>
    <t>Cells with no source in pack converted to direct input (yellow)</t>
  </si>
  <si>
    <t>4.5/4.6 Reopeners</t>
  </si>
  <si>
    <t>4.13/4.14 tax pool allocations</t>
  </si>
  <si>
    <t>Requirement for PCD and Reopener adjustments removed (to be input direct in revenue tabs)</t>
  </si>
  <si>
    <t>directly remunerated services inputs converted to direct input (yellow)</t>
  </si>
  <si>
    <t>added rows for any costs incurred through UM, as this goes to cap rate 2</t>
  </si>
  <si>
    <t>PSUP capex</t>
  </si>
  <si>
    <t>updated Unit of measure for psup workloads</t>
  </si>
  <si>
    <t>added additional rows in capex summary for RIIO-1 carry over work</t>
  </si>
  <si>
    <t>7.3 demand and capability</t>
  </si>
  <si>
    <t>changed rows to NGT input for ASEP/storage sites</t>
  </si>
  <si>
    <t>changed non-strategic spares category to small tools, equipment &amp; machinery</t>
  </si>
  <si>
    <t>5.1/5.2 Indirects</t>
  </si>
  <si>
    <t>added bad debt terms so that all inputs on the one tab and removed redundant pass through terms</t>
  </si>
  <si>
    <t>Environmental Scorecard</t>
  </si>
  <si>
    <t>updates made to reflect feedback</t>
  </si>
  <si>
    <t>KM</t>
  </si>
  <si>
    <t>9.x tables</t>
  </si>
  <si>
    <t>updates to allow forecasting to facilitate links to PCFM</t>
  </si>
  <si>
    <t>ML/SM</t>
  </si>
  <si>
    <t>1.13r</t>
  </si>
  <si>
    <t>NARM interface formula update to only sum UIDs linked to NARM</t>
  </si>
  <si>
    <t>6.3 Asset Health</t>
  </si>
  <si>
    <t>Updated Sub Cat 1 to read 'Pipeline' to ensure consistency across pack</t>
  </si>
  <si>
    <t>Updated sumif formula for resilience to only include capex costs from table 6.9 resilience</t>
  </si>
  <si>
    <t>8.1 Satisfaction Survey</t>
  </si>
  <si>
    <t>Typo in header corrected</t>
  </si>
  <si>
    <t>Erronous reference to 7.8 corrected</t>
  </si>
  <si>
    <t>Input cell requirements updated to align with asset attributes</t>
  </si>
  <si>
    <t>9.4/9.35 NTS shrinkage (gas and elec trades)</t>
  </si>
  <si>
    <t>additional rows added</t>
  </si>
  <si>
    <t>cells updated to allow forecasting for pass through costs</t>
  </si>
  <si>
    <t>Cell AA144 on Table 2.1 should link to I11 on table 9.8 DF Adjustment</t>
  </si>
  <si>
    <t>inconsistencies in data attributes corrected</t>
  </si>
  <si>
    <t>6.2 projects</t>
  </si>
  <si>
    <t>4.12 SO SORA</t>
  </si>
  <si>
    <t>price base conversion calculation updated to reference correct year</t>
  </si>
  <si>
    <t>8.10 pipeline log</t>
  </si>
  <si>
    <t>Incorrect references corrected in pipeline log</t>
  </si>
  <si>
    <t>6.3 Asset health projects</t>
  </si>
  <si>
    <t>columns unhidden, drop down corrected and free text column added</t>
  </si>
  <si>
    <t>3.5 Forecast totex</t>
  </si>
  <si>
    <t>updated emissions compliance formula to pick correct values from 6.1 capex summary</t>
  </si>
  <si>
    <t>net shrinkage formula corrected</t>
  </si>
  <si>
    <t>clarified requirement for 5 year rolling forecast</t>
  </si>
  <si>
    <t>9.8 DF adjustment</t>
  </si>
  <si>
    <t>incorrect license term for projection value updated</t>
  </si>
  <si>
    <t>6.6 PDUP capex</t>
  </si>
  <si>
    <t>columns S &amp; T formatted for date input</t>
  </si>
  <si>
    <t>6.6 SO non op capex</t>
  </si>
  <si>
    <t>added additional rows under offtakes, other non load, compressor emissions and customer contributions. Updated drop downs to allow load related CC to be recorded</t>
  </si>
  <si>
    <t>4.12 SO ORA</t>
  </si>
  <si>
    <t>L138-139 to say 'Links to 9.7_DF_Overview of the Cost RRP</t>
  </si>
  <si>
    <t xml:space="preserve">cell C146 to 'Aggregate Capability of any relevant Short-Cycle Storage Facilities to have gas injected on Day d' and leave D146 blank. </t>
  </si>
  <si>
    <t>6.8 SO Non op capex</t>
  </si>
  <si>
    <t>baseline and cost added into cells F57 and H 57 respectively</t>
  </si>
  <si>
    <t>8.4 Gas constraints</t>
  </si>
  <si>
    <t>row 28 relabelled as 'offtake flow reductions'</t>
  </si>
  <si>
    <t>additional two tables in column I-P removed</t>
  </si>
  <si>
    <t>8.5 Gas constraint events</t>
  </si>
  <si>
    <t>Scale back table (rows 9-24) removed and columns removed in respect of Locational trades and operational buyback; copy and paste issue</t>
  </si>
  <si>
    <t xml:space="preserve">6.4 Asset Health projects </t>
  </si>
  <si>
    <t>Missing UID description formula added</t>
  </si>
  <si>
    <t>2.1/4.12/8.4</t>
  </si>
  <si>
    <t>CMOpDTt term added in 8.4 and linked through pack</t>
  </si>
  <si>
    <t>Added row for Forecast UM Opex for SO</t>
  </si>
  <si>
    <t>3.3 allowances / 3.1 TO totex / 8.12 Net Zero</t>
  </si>
  <si>
    <t>re-indexed Net zero UIOLI to sum into load related capex, as this is where the allowance was allocated in the PCFM</t>
  </si>
  <si>
    <t>Unspecified added to drop down list</t>
  </si>
  <si>
    <t>6.1 Capex summary</t>
  </si>
  <si>
    <t>Memo line added for unlicensed capex</t>
  </si>
  <si>
    <t>4.5/4.6 TO/SO Reopeners</t>
  </si>
  <si>
    <t>updated to use new NOITRE formula from licence</t>
  </si>
  <si>
    <t>MS</t>
  </si>
  <si>
    <t>TO/SO PCFM Input Summary, PCD, Reopener sheets</t>
  </si>
  <si>
    <t>updated CROT/CRIT term names to align with licence</t>
  </si>
  <si>
    <t>TO/SO PCFM Input Summary, TO/SO pass-through, TO/SO Recovered Revenue</t>
  </si>
  <si>
    <t>Removed bad debt from pass-through terms per licence consultation, introduced new tabs for TO/SO Recovered Revenue. Bad debt is now included in the TO/SO recovered revenue sheets.</t>
  </si>
  <si>
    <t>4.1 TO PCFM Input Summary</t>
  </si>
  <si>
    <t>Replaced DRS input categories with DRS Revenue and DRS Cost, similar to ESO treatment.</t>
  </si>
  <si>
    <t>New sheet added</t>
  </si>
  <si>
    <t>CA</t>
  </si>
  <si>
    <t>4.18 - Inflation update</t>
  </si>
  <si>
    <t>4.7 TO PT</t>
  </si>
  <si>
    <t>New table added S9:W17. This table inflates the pass-through forecast costs as per the Oct OBR publication</t>
  </si>
  <si>
    <t>4.8 SO PT</t>
  </si>
  <si>
    <t>New table added S9:W11. This table inflates the pass-through forecast costs as per the Oct OBR publication</t>
  </si>
  <si>
    <t>New sheet added to capture DRS Costs</t>
  </si>
  <si>
    <t>2.1/8.4 Revenue Interface / Constraints</t>
  </si>
  <si>
    <t xml:space="preserve">2.1- erroneous formula updated 2.1/8.4 text added to clarify license term </t>
  </si>
  <si>
    <t>5.2 SO indirects</t>
  </si>
  <si>
    <t>misalignment of license terms against pass through costs updated</t>
  </si>
  <si>
    <t>7.2 Activity indicators</t>
  </si>
  <si>
    <t>missing site added and cell formats updated</t>
  </si>
  <si>
    <t>1.5 Universal data</t>
  </si>
  <si>
    <t>RPI-CPIH index values updated to latest</t>
  </si>
  <si>
    <t>8.5 Gas Constraints</t>
  </si>
  <si>
    <t>removed requirement for reporting MCM/d</t>
  </si>
  <si>
    <t>2.1/4.12/9.6</t>
  </si>
  <si>
    <t>input for basic net neutrality and adjustment net neutrality moved to 9.6 and linked through interface</t>
  </si>
  <si>
    <t>7.6 Compressor assets</t>
  </si>
  <si>
    <t>efficiency calculation corrected</t>
  </si>
  <si>
    <t>7.1 Pipeline data</t>
  </si>
  <si>
    <t>Updates to align dates where applicable for calendar / financial year reporting</t>
  </si>
  <si>
    <t>3.5 forecast totex</t>
  </si>
  <si>
    <t>incorrect reference to TO corrected to SO</t>
  </si>
  <si>
    <t>formula in cell AB148 corrected, rows for SO and TO reopeners removed as these links do not go into the revenue tables, added DRS cost links, updated links for RNOECt, RAREnCAt and RNOExCt</t>
  </si>
  <si>
    <t>price base clarified for costs and price indices linked up</t>
  </si>
  <si>
    <t>1.2 Contents</t>
  </si>
  <si>
    <t>Update to list for 7.8 Asset Data &amp; 7.9 Forecast Scenarios</t>
  </si>
  <si>
    <t>NM</t>
  </si>
  <si>
    <t>Added lines for separation &amp; input of any carry over spend for Resilience.</t>
  </si>
  <si>
    <t>1.3 Lists</t>
  </si>
  <si>
    <t>Update to include a new reference from NGT</t>
  </si>
  <si>
    <t>Update to formula to use absolute referencing (V10:W314) now ($V$10:$W$315)</t>
  </si>
  <si>
    <t>1.5 Universal Data</t>
  </si>
  <si>
    <t>Cells E34:F39 were previously hard-coded but have now been updated to include the correct formula, in line with the rows above.</t>
  </si>
  <si>
    <t>PH</t>
  </si>
  <si>
    <t>Adjustment to cells D60-D63 - was SO now corrected to TO.</t>
  </si>
  <si>
    <t>Addition of rows in the "SIF Funding by Project" section</t>
  </si>
  <si>
    <t>Inclusion of PCD and Null in the dropdown list in Column M rows 315-328, 634-647 and 705-718.</t>
  </si>
  <si>
    <t>Amended the formula in row 60 so it links to row 58, only.</t>
  </si>
  <si>
    <t>4.15 DRS</t>
  </si>
  <si>
    <t>Consented activities table added to 4.15</t>
  </si>
  <si>
    <t>Row 11 has been hard-coded so that inputs can be entered directly for EDEt per Ofgem's triennial review.</t>
  </si>
  <si>
    <t>Row 10 has been hard-coded so that inputs can be entered directly for SOEDEt.per Ofgem's triennial review.</t>
  </si>
  <si>
    <t>4.10 TO OD</t>
  </si>
  <si>
    <t>Row 129 of 4.10 TO ODI has been amended to be £329,201 as per the licence. Row 130 has been similarly amended to show the EVMt in the same units.</t>
  </si>
  <si>
    <t>2.1 Revenue_Interface and 8.3 Environmental Scorecard</t>
  </si>
  <si>
    <t xml:space="preserve">
The baseline NCV value has been amended from £32.92 to £329.101 and the units have been changed from £m to £'000 on row 168 of 8.3 Environmental Scorecard. The unit at cell G72 of 2.1 Revenue_Interface has also been changed.</t>
  </si>
  <si>
    <t>Added a note on rows, 28, 120, 130, 167, 188 stating that future values may be overwritten with hard-coded inputs where it is not possible to forecast using licence algebra.</t>
  </si>
  <si>
    <t xml:space="preserve">5.8 Provisions </t>
  </si>
  <si>
    <t>SO section: rows 65 to 113 - Forecasting not required. Future years cells greyed out.</t>
  </si>
  <si>
    <t xml:space="preserve">DK </t>
  </si>
  <si>
    <t xml:space="preserve">Column AC (Units) not required. Contents blanked out </t>
  </si>
  <si>
    <t xml:space="preserve">1.3 List </t>
  </si>
  <si>
    <t>Column S i.e. Asset Health SAC categories updated with completed list.</t>
  </si>
  <si>
    <t xml:space="preserve">2.2 NARM interface </t>
  </si>
  <si>
    <t>Column N (Asset Health category) updated by linking to Tab 1.3</t>
  </si>
  <si>
    <t>8.6 NIA, 8.7 CNIA, 8.8 NIC, 8.9 SIF and 8.11 Net Zero</t>
  </si>
  <si>
    <t>Changed monetary (£m) input cell formats to 3 dp</t>
  </si>
  <si>
    <t xml:space="preserve">8.11 Net Zero </t>
  </si>
  <si>
    <t>On column T inserted  Project status  to provide a project progress summary</t>
  </si>
  <si>
    <t>6.9 Resilience</t>
  </si>
  <si>
    <t xml:space="preserve">Columns AG-AI i.e. input forecast grey out - data not required </t>
  </si>
  <si>
    <t>5.10 FTE</t>
  </si>
  <si>
    <t xml:space="preserve">Inserted tab to capture staff FTE data </t>
  </si>
  <si>
    <t xml:space="preserve">6.10 Vehicles </t>
  </si>
  <si>
    <t xml:space="preserve">Inserted tab to capture vehicles data </t>
  </si>
  <si>
    <t>Rows 33:36. Inserted data requirements for predicted and actual defects</t>
  </si>
  <si>
    <t xml:space="preserve">For column AA inserted a drop down menu categorise project delivery status </t>
  </si>
  <si>
    <t>9.2 NTS Shrinkage Report</t>
  </si>
  <si>
    <t xml:space="preserve">Row 13 formulae corrected </t>
  </si>
  <si>
    <t xml:space="preserve">Column J blanked out. Content is duplicate </t>
  </si>
  <si>
    <t xml:space="preserve"> Column header changed to “Bid Price Range”</t>
  </si>
  <si>
    <t xml:space="preserve">8.2 BCF </t>
  </si>
  <si>
    <t>Scope 1 Emissions – emissions split by category i.e. Vented and fugitive emissions.</t>
  </si>
  <si>
    <t>Engine size of vehicles (petrol and diesel)  category included within the business mileage emissions section.</t>
  </si>
  <si>
    <t xml:space="preserve">Corrected Column P (site entry names) from  Cheshire, Holford and Stublach to Cheshire (Holford) and Cheshire (Stublach). </t>
  </si>
  <si>
    <t xml:space="preserve">1.2 Contents </t>
  </si>
  <si>
    <t>Tabs names linked to its relevant tabs for easy navigation</t>
  </si>
  <si>
    <t>Rows 23 and 24  (Bacton Site Redevelopment and Kings Lynn subsidence) forecasts linked to Tab 6.1.</t>
  </si>
  <si>
    <t>Column G/H header updated to “Bid Price Range”</t>
  </si>
  <si>
    <t xml:space="preserve">UID list updated to include code A22.22.5.6 </t>
  </si>
  <si>
    <t>Additional blank rows added to allow entry of more projects.</t>
  </si>
  <si>
    <t>5.1 TO Indirects
5.2 SO Indirects</t>
  </si>
  <si>
    <t>Formulae updated to correct mapping from table 5.9</t>
  </si>
  <si>
    <t xml:space="preserve">Various tabs </t>
  </si>
  <si>
    <t xml:space="preserve">updated Column headers / structure is set up for FY21/22. </t>
  </si>
  <si>
    <t>Cell C8 updated to ensure relevant links within the pack works correctly.</t>
  </si>
  <si>
    <t>5.6 Quarry &amp; Loss</t>
  </si>
  <si>
    <t>New row included to cover category where claims have been made but actual spend incurred (carried over) to the next regulatory period.</t>
  </si>
  <si>
    <t xml:space="preserve">Two new rows inserted to capture Opex Resilience spend.  </t>
  </si>
  <si>
    <t>1 new row inserted to capture Cyber IT</t>
  </si>
  <si>
    <t>8.3 Environmental Scorecard</t>
  </si>
  <si>
    <t>Updated the licence value in cell E170 to align with special conditions</t>
  </si>
  <si>
    <t>Cell P58 has been changed to ALC and P81 has been updated to ALCU.</t>
  </si>
  <si>
    <t>Pass-through variable value price base amended to nominal (with the exception of EDEt ISt and Hyt, which are directed in 18/19 prices). The PT variable value formulae have also been updated to link directly to the "4.7 TO PT" and the previous IF statement logic has been removed.</t>
  </si>
  <si>
    <t>4.2 SO PCFM Input Summary</t>
  </si>
  <si>
    <t>Pass-through variable value price base amended to nominal at D32. The PT variable value formulae on rows 32:33 have also been updated to link directly to "4.8 SO PT" and the previous IF statement logic has been removed.</t>
  </si>
  <si>
    <t>Tables and comments relating to the "inflation update" have now been removed from this sheet.</t>
  </si>
  <si>
    <t>4.18 Inflation update</t>
  </si>
  <si>
    <t>This sheet has been deleted as the inflation update process will no longer be needed given the proposed changes to the AIP dry runs timeline.</t>
  </si>
  <si>
    <t>The inflation update sheet has been removed from row 46</t>
  </si>
  <si>
    <t>4.5 TO Re-openers
4.6 SO Re-openers</t>
  </si>
  <si>
    <t>Instructions in column M for the re-opener adjustment lines have been amended to "has the value zero unless otherwise directed by the Authority"</t>
  </si>
  <si>
    <t>The words "greater than or equal to £500k"" have been removed from the red instructions at cell A11 to make the treatment of DRS revenues consistent with that of DRS costs on 8.12 DRS</t>
  </si>
  <si>
    <t xml:space="preserve">
The terms "Excluded services" have been updated to Directly Remunerated Services" in cells D58 and C43</t>
  </si>
  <si>
    <t>- cells I14, I19, I24, I31, I36 and I41 updated to say 'Indirect' (previously currently labelled as 'Other')
- cells P14 and P24 updated to say 'AIO' (previously labelled as 'AOC')
- cells P30 and P40 updated to say 'AOCU' (previously labelled as 'AOC')
- cells P31 and P41 updated to say 'AIOU' (previously labelled as 'AOC')
- cells P19 and P36 updated to say 'SOACO' (previously labelled as 'AOC')
- cells P18 and P35 updated to say 'SOANC' (previously labelled as 'AOC')</t>
  </si>
  <si>
    <t>8.10a Other Re-Opener Appendix (TO)</t>
  </si>
  <si>
    <t xml:space="preserve">New appendix tab inserted to provide additional details on re-opener applications for TO  </t>
  </si>
  <si>
    <t>8.10b Other Re-Opener Appendix (SO)</t>
  </si>
  <si>
    <t xml:space="preserve">New appendix tab inserted to provide additional details on re-opener applications for SO  </t>
  </si>
  <si>
    <t>Revisions to various RRP tabs from NGT February 2023 consultation feedback</t>
  </si>
  <si>
    <t>Revisions to various RRP tabs from post Decision 2023 publication</t>
  </si>
  <si>
    <t>Revisions to various RRP tabs as described in RIGs change log submitted alongside RRP FY23</t>
  </si>
  <si>
    <t>LP</t>
  </si>
  <si>
    <t xml:space="preserve">Revisions to various RRP tabs fo February 2024 consultation </t>
  </si>
  <si>
    <t>4.9 Opex Escalator:</t>
  </si>
  <si>
    <t xml:space="preserve">Rows 23, 24 and 25 deleted per direction  Physical Security Re-Opener, Net Zero And Re-opener Development Fund UIOLI and Non-operational IT Capex Re-opener </t>
  </si>
  <si>
    <t>Row 15: Update the baseline allowance values against the CROTAt term for each year of RIIO-2 as follows: 24.91, 52.51, 113.07, 111.18, 76.61 (£m). This follows the release of Ofgem's National Gas Cyber Resilience Operational Technology (OT) Re-opener Decision and Direction on 25 September 2023. (Not made publicly available due to sensitivity.)</t>
  </si>
  <si>
    <t>4.5 TO Re-openers</t>
  </si>
  <si>
    <t>Row 16: Update the allowance against the CROTOt term for each year of RIIO-2 as follows: 0.49, 3.29, 10.50, 30.83, 52.76 (£m). This follows the release of Ofgem's National Gas Cyber Resilience Operational Technology (OT) Re-opener Decision and Direction on 25 September 2023. (Not made publicly available due to sensitivity.)</t>
  </si>
  <si>
    <t>Row 51 and  81: Update the allowance for each year of RIIO-2. This follows the release of Ofgem's National Gas Cyber Resilience Operational Technology (OT) Re-opener Decision and Direction on 25 September 2023. (Not made publicly available due to sensitivity.)</t>
  </si>
  <si>
    <t>Row 41: Update allowance against the NOITOt term for each year of RIIO-2 as follows: 0.0, 0.483, 1.613, 1.637, 1.295 (£m). This is in line with the Non-Op IT final determination/direction released by Ofgem on 31/01/2024:
https://www.ofgem.gov.uk/publications/riio-2-non-operational-it-capex-re-opener-final-determination-ngt?utm_medium=email&amp;utm_source=dotMailer&amp;utm_campaign=Daily-Alert_31-01-2024&amp;utm_content=RIIO-2+Non-operational+IT+Capex+Re-opener+Final+Determination%3a+NGT&amp;dm_i=1QCB,8J2TA,PSVOE,ZAH81,1</t>
  </si>
  <si>
    <t>4.6 SO Re-openers</t>
  </si>
  <si>
    <t>Row 41: Update allowance against the NOITOt term for each year of RIIO-2 as follows: 0.005, 0.731, 8.178, 9.147, 4.073 (£m). This is in line with the Non-Op IT final determination/direction released by Ofgem on 31/01/2024:
https://www.ofgem.gov.uk/publications/riio-2-non-operational-it-capex-re-opener-final-determination-ngt?utm_medium=email&amp;utm_source=dotMailer&amp;utm_campaign=Daily-Alert_31-01-2024&amp;utm_content=RIIO-2+Non-operational+IT+Capex+Re-opener+Final+Determination%3a+NGT&amp;dm_i=1QCB,8J2TA,PSVOE,ZAH81,1</t>
  </si>
  <si>
    <t>Row 79: SubCat 2 ref to be "PCD", PCD ref to be "Non-operational IT", Non-Op IT allowance to be as follows for each year of RII0-2: 0, 0.483, 1.613, 1.637, 1.295. This is in line with the Non-Op IT final determination/direction released by Ofgem on 31/01/2024:
https://www.ofgem.gov.uk/publications/riio-2-non-operational-it-capex-re-opener-final-determination-ngt?utm_medium=email&amp;utm_source=dotMailer&amp;utm_campaign=Daily-Alert_31-01-2024&amp;utm_content=RIIO-2+Non-operational+IT+Capex+Re-opener+Final+Determination%3a+NGT&amp;dm_i=1QCB,8J2TA,PSVOE,ZAH81,1</t>
  </si>
  <si>
    <t>Row 106: SubCat 2 ref to be "PCD", PCD ref to be "Non-operational IT", Non-Op IT allowance to be as follows for each year of RII0-2: 0.005, 0.731, 8.178, 9.147, 4.07. This is in line with the Non-Op IT final determination/direction released by Ofgem on 31/01/2024:
https://www.ofgem.gov.uk/publications/riio-2-non-operational-it-capex-re-opener-final-determination-ngt?utm_medium=email&amp;utm_source=dotMailer&amp;utm_campaign=Daily-Alert_31-01-2024&amp;utm_content=RIIO-2+Non-operational+IT+Capex+Re-opener+Final+Determination%3a+NGT&amp;dm_i=1QCB,8J2TA,PSVOE,ZAH81,1</t>
  </si>
  <si>
    <t>Split the allowance for Cyber IT and PSUP over separate rows to show the detail of each</t>
  </si>
  <si>
    <t>Refer to RIGs Change Log submitted alongside NGT RRP24</t>
  </si>
  <si>
    <t>RIIO-T2</t>
  </si>
  <si>
    <t>name</t>
  </si>
  <si>
    <t>2.1 TO PCFM Input Summary</t>
  </si>
  <si>
    <t>Actual Totex (Cap Rate 1)</t>
  </si>
  <si>
    <t>Actual load related capex expenditure</t>
  </si>
  <si>
    <t>£m 18/19</t>
  </si>
  <si>
    <t>TOALC</t>
  </si>
  <si>
    <t>summed from TO Totex tab</t>
  </si>
  <si>
    <t>linked to revenue tabs</t>
  </si>
  <si>
    <t>Actual asset replacement capex expenditure</t>
  </si>
  <si>
    <t>TOARC</t>
  </si>
  <si>
    <t>Actual other capex expenditure</t>
  </si>
  <si>
    <t>TOAOC</t>
  </si>
  <si>
    <t>Actual non-load (opex)</t>
  </si>
  <si>
    <t>TOACO</t>
  </si>
  <si>
    <t>Actual indirects (opex)</t>
  </si>
  <si>
    <t>TOAIO</t>
  </si>
  <si>
    <t>Actual non-operational capex</t>
  </si>
  <si>
    <t>TOANC</t>
  </si>
  <si>
    <t>Actual Totex (Cap Rate 2)</t>
  </si>
  <si>
    <t>TOALCU</t>
  </si>
  <si>
    <t>TOARCU</t>
  </si>
  <si>
    <t>TOAOCU</t>
  </si>
  <si>
    <t>ACOU</t>
  </si>
  <si>
    <t>TOACOU</t>
  </si>
  <si>
    <t>AIOU</t>
  </si>
  <si>
    <t>TOAIOU</t>
  </si>
  <si>
    <t>TOANCU</t>
  </si>
  <si>
    <t>Directly remunerated services cost</t>
  </si>
  <si>
    <r>
      <t>DRSC</t>
    </r>
    <r>
      <rPr>
        <vertAlign val="subscript"/>
        <sz val="10"/>
        <color theme="1"/>
        <rFont val="Verdana"/>
        <family val="2"/>
      </rPr>
      <t>t</t>
    </r>
  </si>
  <si>
    <t>DRSC</t>
  </si>
  <si>
    <t>2.2 SO PCFM Input Summary</t>
  </si>
  <si>
    <t xml:space="preserve">Actual Totex </t>
  </si>
  <si>
    <t>SOSOANC</t>
  </si>
  <si>
    <t>summed from SO Totex tab</t>
  </si>
  <si>
    <t>Actual controllable opex</t>
  </si>
  <si>
    <t>SOSOACO</t>
  </si>
  <si>
    <t>2.7 TO PT</t>
  </si>
  <si>
    <t>Pass through costs</t>
  </si>
  <si>
    <t>NTS Transportation Owner Licenced Activity</t>
  </si>
  <si>
    <t>LFt</t>
  </si>
  <si>
    <t>SpC 6.1</t>
  </si>
  <si>
    <t>nominal</t>
  </si>
  <si>
    <t>TOLFt</t>
  </si>
  <si>
    <t>link from TO indirects tab price base conversion to nominal</t>
  </si>
  <si>
    <t>Prescribed Rates</t>
  </si>
  <si>
    <t>RBt</t>
  </si>
  <si>
    <t>TORBt</t>
  </si>
  <si>
    <t>Pension Scheme Established Deficit repair</t>
  </si>
  <si>
    <t>EDEt</t>
  </si>
  <si>
    <t>TOEDEt</t>
  </si>
  <si>
    <t>Secretary of State in respect of Policing Costs</t>
  </si>
  <si>
    <t>OPTCt</t>
  </si>
  <si>
    <t>TOOPTCt</t>
  </si>
  <si>
    <t>PARCA Termination Value</t>
  </si>
  <si>
    <t>PTVt</t>
  </si>
  <si>
    <t>TOPTVt</t>
  </si>
  <si>
    <t xml:space="preserve">Net Zero Pre-construction Work and Small Net Zero Projects Re-opener </t>
  </si>
  <si>
    <r>
      <t>NZPS</t>
    </r>
    <r>
      <rPr>
        <vertAlign val="subscript"/>
        <sz val="10"/>
        <color theme="1"/>
        <rFont val="Gili"/>
      </rPr>
      <t>t</t>
    </r>
  </si>
  <si>
    <t>SpC 6.2</t>
  </si>
  <si>
    <t>TONZPSt</t>
  </si>
  <si>
    <t>Bad Debt</t>
  </si>
  <si>
    <t xml:space="preserve">Provisional Bad Debt cost </t>
  </si>
  <si>
    <t xml:space="preserve">TOProvisionalBadDebtcost </t>
  </si>
  <si>
    <t>Actual Bad Debt cost incurred</t>
  </si>
  <si>
    <t>TOActualBadDebtcostincurred</t>
  </si>
  <si>
    <t>Interest income accrued adjustment</t>
  </si>
  <si>
    <t>TOInterestincomeaccruedadjustment</t>
  </si>
  <si>
    <t>Recovered Bad Debt</t>
  </si>
  <si>
    <t>RBDt</t>
  </si>
  <si>
    <t>TORBDt</t>
  </si>
  <si>
    <t>Gas conveyed to Independent systems</t>
  </si>
  <si>
    <t>Bulk Price Differential</t>
  </si>
  <si>
    <t>BPDt</t>
  </si>
  <si>
    <t>TOBPDt</t>
  </si>
  <si>
    <t xml:space="preserve">Hy-net FEED study </t>
  </si>
  <si>
    <t xml:space="preserve">Adjustment </t>
  </si>
  <si>
    <t>ALTt</t>
  </si>
  <si>
    <t>TOALTt</t>
  </si>
  <si>
    <t>no source in pack - direct input</t>
  </si>
  <si>
    <t>2.8 SO PT</t>
  </si>
  <si>
    <t>SO Pass-through costs</t>
  </si>
  <si>
    <t>CDSP Costs</t>
  </si>
  <si>
    <t>CDSPt</t>
  </si>
  <si>
    <t>SpC 6.3</t>
  </si>
  <si>
    <t>SOCDSPt</t>
  </si>
  <si>
    <t>Pension Scheme Established Deficit</t>
  </si>
  <si>
    <t>SOEDEt</t>
  </si>
  <si>
    <t>SOSOEDEt</t>
  </si>
  <si>
    <t xml:space="preserve">PLACEHOLDER: Gas network planning activities </t>
  </si>
  <si>
    <t>NEW FSO term</t>
  </si>
  <si>
    <t>TBC</t>
  </si>
  <si>
    <t>£m nominal (TBC)</t>
  </si>
  <si>
    <t>?????</t>
  </si>
  <si>
    <t xml:space="preserve">SO Bad Debt </t>
  </si>
  <si>
    <t xml:space="preserve">SOProvisionalBadDebtcost </t>
  </si>
  <si>
    <t>SOActualBadDebtcostincurred</t>
  </si>
  <si>
    <t>SOInterestincomeaccruedadjustment</t>
  </si>
  <si>
    <t>SORBDt</t>
  </si>
  <si>
    <t>SOSORBDt</t>
  </si>
  <si>
    <t>2.10 To ODI</t>
  </si>
  <si>
    <t>Customer satisfaction survey ODI</t>
  </si>
  <si>
    <t>Customer Satisfaction Survey score</t>
  </si>
  <si>
    <r>
      <t>CSP</t>
    </r>
    <r>
      <rPr>
        <vertAlign val="subscript"/>
        <sz val="10"/>
        <rFont val="Verdana"/>
        <family val="2"/>
      </rPr>
      <t>t</t>
    </r>
  </si>
  <si>
    <t>TOCSPt</t>
  </si>
  <si>
    <t>linked to 8.1 satisfaction tab</t>
  </si>
  <si>
    <t>Environmental scorecard ODI</t>
  </si>
  <si>
    <t>Actual operational transport emissions</t>
  </si>
  <si>
    <t>tCO2e</t>
  </si>
  <si>
    <t>TOActualoperationaltransportemissions</t>
  </si>
  <si>
    <t>linked to 8.2 env scorecard</t>
  </si>
  <si>
    <t>Actual business mileage emissions</t>
  </si>
  <si>
    <t>TOActualbusinessmileageemissions</t>
  </si>
  <si>
    <t>Total annual operational and office waste</t>
  </si>
  <si>
    <t>tonnes</t>
  </si>
  <si>
    <t>TOTotalannualoperationalandofficewaste</t>
  </si>
  <si>
    <t>Total annual operational and office waste recycled</t>
  </si>
  <si>
    <t>TOTotalannualoperationalandofficewasterecycled</t>
  </si>
  <si>
    <t>Actual office waste</t>
  </si>
  <si>
    <t>TOActualofficewaste</t>
  </si>
  <si>
    <t>Actual water use</t>
  </si>
  <si>
    <t>m3</t>
  </si>
  <si>
    <t>TOActualwateruse</t>
  </si>
  <si>
    <t xml:space="preserve">Number of Qualifying Projects with net Environmental Gain equal to or above 15% </t>
  </si>
  <si>
    <t>number</t>
  </si>
  <si>
    <t xml:space="preserve">TONumberofQualifyingProjectswithnetEnvironmentalGainequaltoorabove15% </t>
  </si>
  <si>
    <t xml:space="preserve">Number of Qualifying Projects with net Environmental Gain equal to or less than 5% </t>
  </si>
  <si>
    <t xml:space="preserve">TONumberofQualifyingProjectswithnetEnvironmentalGainequaltoorlessthan5% </t>
  </si>
  <si>
    <t>Actual Environmental Value</t>
  </si>
  <si>
    <t>TOActualEnvironmentalValue</t>
  </si>
  <si>
    <t>no link in pack direct input</t>
  </si>
  <si>
    <t>2.11 TO ORA</t>
  </si>
  <si>
    <t>Network Innovation Allowance Calculation</t>
  </si>
  <si>
    <t>Total NIA Expenditure</t>
  </si>
  <si>
    <r>
      <t>NIAE</t>
    </r>
    <r>
      <rPr>
        <vertAlign val="subscript"/>
        <sz val="10"/>
        <rFont val="Verdana"/>
        <family val="2"/>
      </rPr>
      <t>t</t>
    </r>
  </si>
  <si>
    <t>SpC 5.2</t>
  </si>
  <si>
    <t>linked to 8.6 NIA</t>
  </si>
  <si>
    <t>Hydrogen innovation funding directed by the Authority</t>
  </si>
  <si>
    <r>
      <t>HYIN</t>
    </r>
    <r>
      <rPr>
        <vertAlign val="subscript"/>
        <sz val="10"/>
        <rFont val="Verdana"/>
        <family val="2"/>
      </rPr>
      <t>t</t>
    </r>
  </si>
  <si>
    <t xml:space="preserve">Carry Over Network Innovation Allowance </t>
  </si>
  <si>
    <t>Eligible CNIA Expenditure</t>
  </si>
  <si>
    <t>ECNIAt</t>
  </si>
  <si>
    <t>SpC 5.3</t>
  </si>
  <si>
    <t>linked to 8.8 CNIA</t>
  </si>
  <si>
    <t>Unrecoverable CNIA Expenditure</t>
  </si>
  <si>
    <t>CNIARt</t>
  </si>
  <si>
    <t>Maximum Carry-over Network Innovation Allowance Calculation (CNIAV)</t>
  </si>
  <si>
    <t>NIAV2020/21</t>
  </si>
  <si>
    <t>%</t>
  </si>
  <si>
    <t>BR2020/21</t>
  </si>
  <si>
    <t>ENIA2020/21</t>
  </si>
  <si>
    <t>BPC2020/21</t>
  </si>
  <si>
    <t>2.12 SO ORA</t>
  </si>
  <si>
    <r>
      <t>Calculation of constraint management performance measure (CMOpPM</t>
    </r>
    <r>
      <rPr>
        <b/>
        <vertAlign val="subscript"/>
        <sz val="10"/>
        <rFont val="Gili"/>
      </rPr>
      <t>t</t>
    </r>
    <r>
      <rPr>
        <b/>
        <sz val="10"/>
        <rFont val="Gili"/>
      </rPr>
      <t>)</t>
    </r>
  </si>
  <si>
    <t>Exit Capacity buyback costs</t>
  </si>
  <si>
    <r>
      <t>ExBBCNLRA</t>
    </r>
    <r>
      <rPr>
        <vertAlign val="subscript"/>
        <sz val="10"/>
        <color theme="1"/>
        <rFont val="Verdana"/>
        <family val="2"/>
      </rPr>
      <t>t</t>
    </r>
  </si>
  <si>
    <t>SpC 5.5</t>
  </si>
  <si>
    <t>linked to 8.4 constraints</t>
  </si>
  <si>
    <t>Revenue from Non-obligated entry capacity</t>
  </si>
  <si>
    <r>
      <t>RNOEC</t>
    </r>
    <r>
      <rPr>
        <vertAlign val="subscript"/>
        <sz val="10"/>
        <color theme="1"/>
        <rFont val="Verdana"/>
        <family val="2"/>
      </rPr>
      <t>t</t>
    </r>
  </si>
  <si>
    <t xml:space="preserve">Revenue from accelerated release of Incremental Obligated Entry Capacity from sales of Non-Obligated Entry Capacity at an NTS Entry Point </t>
  </si>
  <si>
    <r>
      <t>RAREnCA</t>
    </r>
    <r>
      <rPr>
        <vertAlign val="subscript"/>
        <sz val="10"/>
        <color theme="1"/>
        <rFont val="Verdana"/>
        <family val="2"/>
      </rPr>
      <t>t</t>
    </r>
  </si>
  <si>
    <t xml:space="preserve">Revenue from locational sell actions and physical renomination incentive charges </t>
  </si>
  <si>
    <r>
      <t>RLOC</t>
    </r>
    <r>
      <rPr>
        <vertAlign val="subscript"/>
        <sz val="10"/>
        <color theme="1"/>
        <rFont val="Verdana"/>
        <family val="2"/>
      </rPr>
      <t>t</t>
    </r>
  </si>
  <si>
    <t>Revenue from the sale of Non-obligated Exit Capacity</t>
  </si>
  <si>
    <t>RNOExCt</t>
  </si>
  <si>
    <t xml:space="preserve">Any further revenues that the Authority has directed to include </t>
  </si>
  <si>
    <r>
      <t>RADD</t>
    </r>
    <r>
      <rPr>
        <vertAlign val="subscript"/>
        <sz val="10"/>
        <color theme="1"/>
        <rFont val="Verdana"/>
        <family val="2"/>
      </rPr>
      <t>t</t>
    </r>
  </si>
  <si>
    <r>
      <t>Calculation of constraint management operational costs (CMOpC</t>
    </r>
    <r>
      <rPr>
        <vertAlign val="subscript"/>
        <sz val="10"/>
        <rFont val="Gili"/>
      </rPr>
      <t>t</t>
    </r>
    <r>
      <rPr>
        <sz val="10"/>
        <rFont val="Gili"/>
      </rPr>
      <t>)</t>
    </r>
  </si>
  <si>
    <t>Entry capacity operational CM cost term</t>
  </si>
  <si>
    <r>
      <t>EnCMOpC</t>
    </r>
    <r>
      <rPr>
        <vertAlign val="subscript"/>
        <sz val="10"/>
        <rFont val="Verdana"/>
        <family val="2"/>
      </rPr>
      <t>t</t>
    </r>
  </si>
  <si>
    <t>£m 18/19 prices</t>
  </si>
  <si>
    <t>Exit capacity operational CM cost term</t>
  </si>
  <si>
    <r>
      <t>ExCMOpC</t>
    </r>
    <r>
      <rPr>
        <vertAlign val="subscript"/>
        <sz val="10"/>
        <rFont val="Verdana"/>
        <family val="2"/>
      </rPr>
      <t>t</t>
    </r>
  </si>
  <si>
    <r>
      <t>Calculation of constraint management investment costs (CMInvC</t>
    </r>
    <r>
      <rPr>
        <vertAlign val="subscript"/>
        <sz val="10"/>
        <rFont val="Gili"/>
      </rPr>
      <t>t</t>
    </r>
    <r>
      <rPr>
        <sz val="10"/>
        <rFont val="Gili"/>
      </rPr>
      <t>)</t>
    </r>
  </si>
  <si>
    <t>Entry capacity investment CM cost term</t>
  </si>
  <si>
    <r>
      <t>EnCMInvC</t>
    </r>
    <r>
      <rPr>
        <vertAlign val="subscript"/>
        <sz val="10"/>
        <rFont val="Verdana"/>
        <family val="2"/>
      </rPr>
      <t>t</t>
    </r>
  </si>
  <si>
    <t>Exit capacity investment CM cost term</t>
  </si>
  <si>
    <r>
      <t>ExCMInvC</t>
    </r>
    <r>
      <rPr>
        <vertAlign val="subscript"/>
        <sz val="10"/>
        <rFont val="Verdana"/>
        <family val="2"/>
      </rPr>
      <t>t</t>
    </r>
  </si>
  <si>
    <t>Variation to the Constraint Management target</t>
  </si>
  <si>
    <t>CMOpDTt</t>
  </si>
  <si>
    <t>SO External Incentives, Revenues and Costs (SOIRCt)</t>
  </si>
  <si>
    <t>Operating Margin costs</t>
  </si>
  <si>
    <r>
      <t>OMC</t>
    </r>
    <r>
      <rPr>
        <vertAlign val="subscript"/>
        <sz val="10"/>
        <color theme="1"/>
        <rFont val="Verdana"/>
        <family val="2"/>
      </rPr>
      <t>t</t>
    </r>
  </si>
  <si>
    <t>SpC 5.6</t>
  </si>
  <si>
    <t>linked to 9.1 OM</t>
  </si>
  <si>
    <t>Basic Net Neutrality Amount</t>
  </si>
  <si>
    <t>BasicNet</t>
  </si>
  <si>
    <t>linked to 9.6 res bal data</t>
  </si>
  <si>
    <t>Adjustment Net Neutrality Amount</t>
  </si>
  <si>
    <t>AdjustNet</t>
  </si>
  <si>
    <r>
      <t>Total Daily Incentive Payments (STIP</t>
    </r>
    <r>
      <rPr>
        <b/>
        <vertAlign val="subscript"/>
        <sz val="12"/>
        <color theme="1"/>
        <rFont val="Gili"/>
      </rPr>
      <t>t</t>
    </r>
    <r>
      <rPr>
        <b/>
        <sz val="12"/>
        <color theme="1"/>
        <rFont val="Gili"/>
      </rPr>
      <t>)</t>
    </r>
  </si>
  <si>
    <t>Sum of daily price incentive payment</t>
  </si>
  <si>
    <t>£ 18/19 prices</t>
  </si>
  <si>
    <t>Sum of daily linepack incentive payment</t>
  </si>
  <si>
    <t>Day ahead demand forecasting incentivised average forecast error (DAFIEt)</t>
  </si>
  <si>
    <r>
      <t>DAFIE</t>
    </r>
    <r>
      <rPr>
        <vertAlign val="subscript"/>
        <sz val="10"/>
        <color theme="1"/>
        <rFont val="Verdana"/>
        <family val="2"/>
      </rPr>
      <t>t</t>
    </r>
  </si>
  <si>
    <t>linked to 9.7 DF overview</t>
  </si>
  <si>
    <t>Average Daily Injection Capability for Previous Formula Year</t>
  </si>
  <si>
    <t>AICt</t>
  </si>
  <si>
    <t>linked to 9.8 DF adjustment</t>
  </si>
  <si>
    <t>Demand forecasting short-cycle storage adjustment (DFSAt)</t>
  </si>
  <si>
    <t>DFSAt</t>
  </si>
  <si>
    <t>mcm</t>
  </si>
  <si>
    <t>Aggregate Capability of any relevant Short-Cycle Storage Facilities to have gas injected on Day d</t>
  </si>
  <si>
    <t>mcm/d</t>
  </si>
  <si>
    <t>Venting Emissions Performance (VEPt)</t>
  </si>
  <si>
    <t xml:space="preserve">Venting incentive performance measure </t>
  </si>
  <si>
    <t xml:space="preserve">VIPMt </t>
  </si>
  <si>
    <t>linked from 9.10 ghg</t>
  </si>
  <si>
    <r>
      <t>Non-traded carbon price (NTCP</t>
    </r>
    <r>
      <rPr>
        <b/>
        <vertAlign val="subscript"/>
        <sz val="12"/>
        <color theme="1"/>
        <rFont val="Gili"/>
      </rPr>
      <t>t</t>
    </r>
    <r>
      <rPr>
        <b/>
        <sz val="12"/>
        <color theme="1"/>
        <rFont val="Gili"/>
      </rPr>
      <t>)</t>
    </r>
  </si>
  <si>
    <t>The sum as defined in SpC 5.6.19</t>
  </si>
  <si>
    <t>NTCPt</t>
  </si>
  <si>
    <r>
      <t>Maintenance Change Incentive Revenue (MCIR</t>
    </r>
    <r>
      <rPr>
        <b/>
        <vertAlign val="subscript"/>
        <sz val="10"/>
        <color theme="1"/>
        <rFont val="Gili"/>
      </rPr>
      <t>t</t>
    </r>
    <r>
      <rPr>
        <b/>
        <sz val="10"/>
        <color theme="1"/>
        <rFont val="Gili"/>
      </rPr>
      <t>)</t>
    </r>
  </si>
  <si>
    <t>Maintenance workload in days</t>
  </si>
  <si>
    <t>MW</t>
  </si>
  <si>
    <t>linked from9.12 mtce IR</t>
  </si>
  <si>
    <t>Total of actual Maintenance Change Days</t>
  </si>
  <si>
    <r>
      <t>MCICD</t>
    </r>
    <r>
      <rPr>
        <vertAlign val="subscript"/>
        <sz val="10"/>
        <color theme="1"/>
        <rFont val="Verdana"/>
        <family val="2"/>
      </rPr>
      <t>t</t>
    </r>
  </si>
  <si>
    <t>Days</t>
  </si>
  <si>
    <r>
      <t>Maintenance Days Incentive (Non-RVO) (MDI</t>
    </r>
    <r>
      <rPr>
        <b/>
        <vertAlign val="subscript"/>
        <sz val="10"/>
        <color theme="1"/>
        <rFont val="Gili"/>
      </rPr>
      <t>t</t>
    </r>
    <r>
      <rPr>
        <b/>
        <sz val="10"/>
        <color theme="1"/>
        <rFont val="Gili"/>
      </rPr>
      <t>)</t>
    </r>
  </si>
  <si>
    <t xml:space="preserve">Total Quantity of Customers Impacting Work in Days </t>
  </si>
  <si>
    <r>
      <t>TQM</t>
    </r>
    <r>
      <rPr>
        <vertAlign val="subscript"/>
        <sz val="10"/>
        <color theme="1"/>
        <rFont val="Verdana"/>
        <family val="2"/>
      </rPr>
      <t>t</t>
    </r>
  </si>
  <si>
    <t>Advice Notice Days (non-RVO)</t>
  </si>
  <si>
    <r>
      <t>MDA</t>
    </r>
    <r>
      <rPr>
        <vertAlign val="subscript"/>
        <sz val="10"/>
        <color theme="1"/>
        <rFont val="Verdana"/>
        <family val="2"/>
      </rPr>
      <t>t</t>
    </r>
  </si>
  <si>
    <r>
      <t>Maintenance Days Incentive (RVO) (MDIRV</t>
    </r>
    <r>
      <rPr>
        <b/>
        <vertAlign val="subscript"/>
        <sz val="10"/>
        <color theme="1"/>
        <rFont val="Gili"/>
      </rPr>
      <t>t</t>
    </r>
    <r>
      <rPr>
        <b/>
        <sz val="10"/>
        <color theme="1"/>
        <rFont val="Gili"/>
      </rPr>
      <t>)</t>
    </r>
  </si>
  <si>
    <t>Total Maintenance Plan Days (RVO)</t>
  </si>
  <si>
    <r>
      <t>MDV</t>
    </r>
    <r>
      <rPr>
        <vertAlign val="subscript"/>
        <sz val="10"/>
        <color theme="1"/>
        <rFont val="Verdana"/>
        <family val="2"/>
      </rPr>
      <t>t</t>
    </r>
  </si>
  <si>
    <t>NTS shrinkage costs - gross</t>
  </si>
  <si>
    <t>Shrink</t>
  </si>
  <si>
    <t>linked to shrinkage 9.2</t>
  </si>
  <si>
    <t xml:space="preserve">Less revenues received from 3rd parties  </t>
  </si>
  <si>
    <t>ShrinkInc</t>
  </si>
  <si>
    <t>Compressor electricity costs</t>
  </si>
  <si>
    <t>ECCt</t>
  </si>
  <si>
    <t>End of Sheet</t>
  </si>
  <si>
    <t>Spare1</t>
  </si>
  <si>
    <t>Spare2</t>
  </si>
  <si>
    <t>Spare3</t>
  </si>
  <si>
    <t>Spare4</t>
  </si>
  <si>
    <t>Spare5</t>
  </si>
  <si>
    <t>Spare6</t>
  </si>
  <si>
    <t>Spare7</t>
  </si>
  <si>
    <t>Spare8</t>
  </si>
  <si>
    <t>Spare9</t>
  </si>
  <si>
    <t>Spare10</t>
  </si>
  <si>
    <t>Spare11</t>
  </si>
  <si>
    <t>Unit</t>
  </si>
  <si>
    <t>Asset Health - Costs</t>
  </si>
  <si>
    <t>Non-load</t>
  </si>
  <si>
    <t>£m</t>
  </si>
  <si>
    <t>Asset Health - Workload</t>
  </si>
  <si>
    <t>No</t>
  </si>
  <si>
    <t>TO ActualTotex</t>
  </si>
  <si>
    <t>2018/19 prices</t>
  </si>
  <si>
    <t>Source</t>
  </si>
  <si>
    <t>Cap</t>
  </si>
  <si>
    <t>Transmission Owner</t>
  </si>
  <si>
    <t>Actual Totex Baseline</t>
  </si>
  <si>
    <t>6.1 Capex_Summary</t>
  </si>
  <si>
    <t>net</t>
  </si>
  <si>
    <t>Load related</t>
  </si>
  <si>
    <t>Methane detection &amp; quantification</t>
  </si>
  <si>
    <t>Other compressor costs T1 carry over</t>
  </si>
  <si>
    <t>Asset health</t>
  </si>
  <si>
    <t>Other non-load</t>
  </si>
  <si>
    <t>Redundant assets</t>
  </si>
  <si>
    <t>Kings Lynn Subsidence FEED</t>
  </si>
  <si>
    <t>Kings Lynn Subsidence</t>
  </si>
  <si>
    <t>2.3 Resilience &amp; 6.1 Capex_Summary</t>
  </si>
  <si>
    <t>Other Opex</t>
  </si>
  <si>
    <t xml:space="preserve">Capex </t>
  </si>
  <si>
    <t>Customer contributions</t>
  </si>
  <si>
    <t>5.1 TO_Indirects</t>
  </si>
  <si>
    <t>5.6 Quarry_Loss</t>
  </si>
  <si>
    <t>5.3 TO_Direct_Opex</t>
  </si>
  <si>
    <t>Direct opex</t>
  </si>
  <si>
    <t>5.7 PSUP_Opex</t>
  </si>
  <si>
    <t>8.11 Net_Zero</t>
  </si>
  <si>
    <t>Net zero</t>
  </si>
  <si>
    <t>Net zero UIOLI</t>
  </si>
  <si>
    <t>Actual Totex Uncertainty Mechanism</t>
  </si>
  <si>
    <t>Non-Load related</t>
  </si>
  <si>
    <t>Compressor Emissions</t>
  </si>
  <si>
    <t>Emissions Compliance</t>
  </si>
  <si>
    <t>Methane emissions reduction compliance</t>
  </si>
  <si>
    <t>Check: Total Sum</t>
  </si>
  <si>
    <t>SO Actual Totex</t>
  </si>
  <si>
    <t>System Operator</t>
  </si>
  <si>
    <t xml:space="preserve">Actual Totex Baseline </t>
  </si>
  <si>
    <t>6.9 Resilience &amp; 6.1 Capex_Summary</t>
  </si>
  <si>
    <t xml:space="preserve">£m </t>
  </si>
  <si>
    <t>2.3 Resilience_Interface</t>
  </si>
  <si>
    <t>5.2 SO_Indirects</t>
  </si>
  <si>
    <t>5.4 SO Direct_Opex</t>
  </si>
  <si>
    <t>NGT NESO costs</t>
  </si>
  <si>
    <t>Other opex</t>
  </si>
  <si>
    <t>RIIO-2 FD Allowances (excluding RPEs)</t>
  </si>
  <si>
    <t>Transmission Operator</t>
  </si>
  <si>
    <t>Baseline Allowances</t>
  </si>
  <si>
    <t>Methane Detection &amp; Quantification</t>
  </si>
  <si>
    <t>Bacton FEED</t>
  </si>
  <si>
    <t>Cyber Resilience IT</t>
  </si>
  <si>
    <t>Business support</t>
  </si>
  <si>
    <t xml:space="preserve">Total </t>
  </si>
  <si>
    <t>Uncertainty Mechanism Allowances</t>
  </si>
  <si>
    <t xml:space="preserve">Wormington </t>
  </si>
  <si>
    <t xml:space="preserve">St Fergus </t>
  </si>
  <si>
    <t xml:space="preserve">Kings Lynn </t>
  </si>
  <si>
    <t>Bacton</t>
  </si>
  <si>
    <t>Non-operational IT</t>
  </si>
  <si>
    <t>Resillience</t>
  </si>
  <si>
    <t>RPE Allowances</t>
  </si>
  <si>
    <t>RPE</t>
  </si>
  <si>
    <t>Business Support Costs</t>
  </si>
  <si>
    <t>Validation Checks</t>
  </si>
  <si>
    <t>Totex Summary</t>
  </si>
  <si>
    <t>Total</t>
  </si>
  <si>
    <t>Cost/Vol</t>
  </si>
  <si>
    <t>T2</t>
  </si>
  <si>
    <t>Total Totex Performance TO &amp; SO - Variance Summary</t>
  </si>
  <si>
    <t>Total Totex Forecast Spend TO &amp; SO</t>
  </si>
  <si>
    <t>Total Totex Allowances TO &amp; SO</t>
  </si>
  <si>
    <t>Actual / Forecast Totex</t>
  </si>
  <si>
    <t>Act/Fcast</t>
  </si>
  <si>
    <t>Total UM</t>
  </si>
  <si>
    <t>Total Actual/Forecast Spend</t>
  </si>
  <si>
    <t>Additional UMs per Pipeline log</t>
  </si>
  <si>
    <t>Total Totex Forecast Spend</t>
  </si>
  <si>
    <t>Non-TIM Totex Memo</t>
  </si>
  <si>
    <t>Allwnce</t>
  </si>
  <si>
    <t>RPEs</t>
  </si>
  <si>
    <t>Total Allowances</t>
  </si>
  <si>
    <t>Performance vs Allowance</t>
  </si>
  <si>
    <t>variance</t>
  </si>
  <si>
    <t>£m 18/20</t>
  </si>
  <si>
    <t>Total Baseline</t>
  </si>
  <si>
    <t>Total RPE</t>
  </si>
  <si>
    <t>Network Operating Costs</t>
  </si>
  <si>
    <t>Check to Act+Fcast</t>
  </si>
  <si>
    <t>Check to Allowances</t>
  </si>
  <si>
    <t>NOTE: Load related and Compressor Emissions rows have been amended as table 3.3 does not include opex escalator. Asset Health as also been amended due to ongoing consultation on allowances - see narrative for further detail.</t>
  </si>
  <si>
    <t>Forecast Totex</t>
  </si>
  <si>
    <t>Forecast Baseline Totex</t>
  </si>
  <si>
    <t>Forecast</t>
  </si>
  <si>
    <t>cost</t>
  </si>
  <si>
    <t>linked to Capex project forecasts</t>
  </si>
  <si>
    <t>Bacton Site Redevelopment</t>
  </si>
  <si>
    <t>linked to Capex summary</t>
  </si>
  <si>
    <t>Non-operational Capex</t>
  </si>
  <si>
    <t>Closely Associated indirects</t>
  </si>
  <si>
    <t>Other Indirect</t>
  </si>
  <si>
    <t>Inspections and planned maintenance</t>
  </si>
  <si>
    <t>Other network operating costs</t>
  </si>
  <si>
    <t>Forecast Uncertainty mechanism totex</t>
  </si>
  <si>
    <t>Other indirect</t>
  </si>
  <si>
    <t>Price Control Deliverables</t>
  </si>
  <si>
    <t>Delivery Status</t>
  </si>
  <si>
    <t xml:space="preserve">Comments - Risk to delivery </t>
  </si>
  <si>
    <t>Baseline PCD Allowances</t>
  </si>
  <si>
    <t>Bacton Site Redevelopment FEED</t>
  </si>
  <si>
    <t>PSUP new sites</t>
  </si>
  <si>
    <t>Uncertainty Mechanism PCDs</t>
  </si>
  <si>
    <t>Not Yet Commenced</t>
  </si>
  <si>
    <t>On Track - No Major Issues</t>
  </si>
  <si>
    <t>Medium Risks Identified</t>
  </si>
  <si>
    <t>High Risks Identified</t>
  </si>
  <si>
    <t>Completed</t>
  </si>
  <si>
    <t>PCFM Inputs Summary</t>
  </si>
  <si>
    <t>Variant allowances</t>
  </si>
  <si>
    <t>Baseline Allowed NARM Expenditure</t>
  </si>
  <si>
    <t>SpC 3.1</t>
  </si>
  <si>
    <r>
      <t>NARM</t>
    </r>
    <r>
      <rPr>
        <vertAlign val="subscript"/>
        <sz val="10"/>
        <color theme="1"/>
        <rFont val="Verdana"/>
        <family val="2"/>
      </rPr>
      <t>t</t>
    </r>
  </si>
  <si>
    <t>Physical security Price Control Deliverable</t>
  </si>
  <si>
    <t>SpC 3.4</t>
  </si>
  <si>
    <r>
      <t>PSUP</t>
    </r>
    <r>
      <rPr>
        <vertAlign val="subscript"/>
        <sz val="10"/>
        <color theme="1"/>
        <rFont val="Verdana"/>
        <family val="2"/>
      </rPr>
      <t>t</t>
    </r>
  </si>
  <si>
    <t>Bacton terminal site redevelopment Price Control Deliverable</t>
  </si>
  <si>
    <t>SpC 3.10</t>
  </si>
  <si>
    <r>
      <t>BTR</t>
    </r>
    <r>
      <rPr>
        <vertAlign val="subscript"/>
        <sz val="10"/>
        <color theme="1"/>
        <rFont val="Verdana"/>
        <family val="2"/>
      </rPr>
      <t>t</t>
    </r>
  </si>
  <si>
    <t>King's Lynn subsidence Price Control Deliverable</t>
  </si>
  <si>
    <t>SpC 3.12</t>
  </si>
  <si>
    <r>
      <t>KLS</t>
    </r>
    <r>
      <rPr>
        <vertAlign val="subscript"/>
        <sz val="10"/>
        <color theme="1"/>
        <rFont val="Verdana"/>
        <family val="2"/>
      </rPr>
      <t>t</t>
    </r>
  </si>
  <si>
    <t>Asset health - non lead assets Price Control Deliverable</t>
  </si>
  <si>
    <t>SpC 3.15</t>
  </si>
  <si>
    <r>
      <t>NLA</t>
    </r>
    <r>
      <rPr>
        <vertAlign val="subscript"/>
        <sz val="10"/>
        <color theme="1"/>
        <rFont val="Verdana"/>
        <family val="2"/>
      </rPr>
      <t>t</t>
    </r>
  </si>
  <si>
    <t>Compressor emissions Price Control Deliverable</t>
  </si>
  <si>
    <t>SpC 3.11</t>
  </si>
  <si>
    <r>
      <t>CEP</t>
    </r>
    <r>
      <rPr>
        <vertAlign val="subscript"/>
        <sz val="10"/>
        <color theme="1"/>
        <rFont val="Verdana"/>
        <family val="2"/>
      </rPr>
      <t>t</t>
    </r>
  </si>
  <si>
    <t>Redundant Assets Price Control Deliverable</t>
  </si>
  <si>
    <t>SpC 3.16</t>
  </si>
  <si>
    <r>
      <t>RA</t>
    </r>
    <r>
      <rPr>
        <vertAlign val="subscript"/>
        <sz val="10"/>
        <color theme="1"/>
        <rFont val="Verdana"/>
        <family val="2"/>
      </rPr>
      <t>t</t>
    </r>
  </si>
  <si>
    <t>Funded incremental obligated capacity Price Control Deliverable</t>
  </si>
  <si>
    <t>SpC 3.13</t>
  </si>
  <si>
    <r>
      <t>FIOC</t>
    </r>
    <r>
      <rPr>
        <vertAlign val="subscript"/>
        <sz val="10"/>
        <color theme="1"/>
        <rFont val="Verdana"/>
        <family val="2"/>
      </rPr>
      <t>t</t>
    </r>
  </si>
  <si>
    <t>Cyber Resilience OT Baseline</t>
  </si>
  <si>
    <t>SpC 3.2</t>
  </si>
  <si>
    <r>
      <t>CROT</t>
    </r>
    <r>
      <rPr>
        <vertAlign val="subscript"/>
        <sz val="10"/>
        <color theme="1"/>
        <rFont val="Verdana"/>
        <family val="2"/>
      </rPr>
      <t>t</t>
    </r>
  </si>
  <si>
    <t>Cyber Resilience IT Baseline</t>
  </si>
  <si>
    <t>SpC 3.3</t>
  </si>
  <si>
    <r>
      <t>CRIT</t>
    </r>
    <r>
      <rPr>
        <vertAlign val="subscript"/>
        <sz val="10"/>
        <color theme="1"/>
        <rFont val="Verdana"/>
        <family val="2"/>
      </rPr>
      <t>t</t>
    </r>
  </si>
  <si>
    <t>Net Zero And Re-opener Development Fund use it or lose it allowance</t>
  </si>
  <si>
    <t>SpC 3.5</t>
  </si>
  <si>
    <r>
      <t>RDF</t>
    </r>
    <r>
      <rPr>
        <vertAlign val="subscript"/>
        <sz val="10"/>
        <color theme="1"/>
        <rFont val="Verdana"/>
        <family val="2"/>
      </rPr>
      <t>t</t>
    </r>
  </si>
  <si>
    <t>Spare PCD 1</t>
  </si>
  <si>
    <t>-</t>
  </si>
  <si>
    <t>Spare PCD 2</t>
  </si>
  <si>
    <t>Spare PCD 3</t>
  </si>
  <si>
    <t>NARM Asset Health Re-opener</t>
  </si>
  <si>
    <r>
      <t>NARMAH</t>
    </r>
    <r>
      <rPr>
        <vertAlign val="subscript"/>
        <sz val="10"/>
        <color theme="1"/>
        <rFont val="Verdana"/>
        <family val="2"/>
      </rPr>
      <t>t</t>
    </r>
  </si>
  <si>
    <t>UM</t>
  </si>
  <si>
    <t>Non-operational IT Capex Re-opener</t>
  </si>
  <si>
    <t>SpC 3.7</t>
  </si>
  <si>
    <r>
      <t>NOITRE</t>
    </r>
    <r>
      <rPr>
        <vertAlign val="subscript"/>
        <sz val="10"/>
        <color theme="1"/>
        <rFont val="Verdana"/>
        <family val="2"/>
      </rPr>
      <t>t</t>
    </r>
  </si>
  <si>
    <t>Coordinated adjustment mechanism Re-opener</t>
  </si>
  <si>
    <t>SpC 3.8</t>
  </si>
  <si>
    <r>
      <t>CAM</t>
    </r>
    <r>
      <rPr>
        <vertAlign val="subscript"/>
        <sz val="10"/>
        <color theme="1"/>
        <rFont val="Verdana"/>
        <family val="2"/>
      </rPr>
      <t>t</t>
    </r>
  </si>
  <si>
    <t>Net zero Re-opener</t>
  </si>
  <si>
    <t>SpC 3.6</t>
  </si>
  <si>
    <r>
      <t>NZ</t>
    </r>
    <r>
      <rPr>
        <vertAlign val="subscript"/>
        <sz val="10"/>
        <color theme="1"/>
        <rFont val="Verdana"/>
        <family val="2"/>
      </rPr>
      <t>t</t>
    </r>
  </si>
  <si>
    <t>Asset health Re-opener</t>
  </si>
  <si>
    <t>SpC 3.14</t>
  </si>
  <si>
    <r>
      <t>AH</t>
    </r>
    <r>
      <rPr>
        <vertAlign val="subscript"/>
        <sz val="10"/>
        <color theme="1"/>
        <rFont val="Verdana"/>
        <family val="2"/>
      </rPr>
      <t>t</t>
    </r>
  </si>
  <si>
    <t>Asset health – non lead assets Re-opener</t>
  </si>
  <si>
    <r>
      <t>NLAAH</t>
    </r>
    <r>
      <rPr>
        <vertAlign val="subscript"/>
        <sz val="10"/>
        <color theme="1"/>
        <rFont val="Verdana"/>
        <family val="2"/>
      </rPr>
      <t>t</t>
    </r>
  </si>
  <si>
    <t>Uncertain Costs Re-opener</t>
  </si>
  <si>
    <t>SpC 3.17</t>
  </si>
  <si>
    <r>
      <t>QL</t>
    </r>
    <r>
      <rPr>
        <vertAlign val="subscript"/>
        <sz val="10"/>
        <color theme="1"/>
        <rFont val="Verdana"/>
        <family val="2"/>
      </rPr>
      <t>t</t>
    </r>
    <r>
      <rPr>
        <sz val="11"/>
        <color theme="1"/>
        <rFont val="Calibri"/>
        <family val="2"/>
        <scheme val="minor"/>
      </rPr>
      <t xml:space="preserve"> and PD</t>
    </r>
    <r>
      <rPr>
        <vertAlign val="subscript"/>
        <sz val="10"/>
        <color theme="1"/>
        <rFont val="Verdana"/>
        <family val="2"/>
      </rPr>
      <t>t</t>
    </r>
  </si>
  <si>
    <t>Net Zero Pre-construction Work and Small Net Zero Projects Re-opener</t>
  </si>
  <si>
    <t>SpC 3.9</t>
  </si>
  <si>
    <r>
      <t>NZP</t>
    </r>
    <r>
      <rPr>
        <vertAlign val="subscript"/>
        <sz val="10"/>
        <color theme="1"/>
        <rFont val="Verdana"/>
        <family val="2"/>
      </rPr>
      <t>t</t>
    </r>
  </si>
  <si>
    <t>Bacton terminal site redevelopment Re-Opener</t>
  </si>
  <si>
    <r>
      <t>BTRE</t>
    </r>
    <r>
      <rPr>
        <vertAlign val="subscript"/>
        <sz val="10"/>
        <color theme="1"/>
        <rFont val="Verdana"/>
        <family val="2"/>
      </rPr>
      <t>t</t>
    </r>
  </si>
  <si>
    <t>Physical Security Re-Opener</t>
  </si>
  <si>
    <r>
      <t>PSUPRE</t>
    </r>
    <r>
      <rPr>
        <vertAlign val="subscript"/>
        <sz val="10"/>
        <color theme="1"/>
        <rFont val="Verdana"/>
        <family val="2"/>
      </rPr>
      <t>t</t>
    </r>
  </si>
  <si>
    <t>Compressor emissions Re-Opener</t>
  </si>
  <si>
    <r>
      <t>CEPRE</t>
    </r>
    <r>
      <rPr>
        <vertAlign val="subscript"/>
        <sz val="10"/>
        <color theme="1"/>
        <rFont val="Verdana"/>
        <family val="2"/>
      </rPr>
      <t>t</t>
    </r>
  </si>
  <si>
    <t>Cyber Resilience OT non-baseline</t>
  </si>
  <si>
    <r>
      <t>CROTRE</t>
    </r>
    <r>
      <rPr>
        <vertAlign val="subscript"/>
        <sz val="10"/>
        <color theme="1"/>
        <rFont val="Verdana"/>
        <family val="2"/>
      </rPr>
      <t>t</t>
    </r>
  </si>
  <si>
    <t>Cyber Resilience IT non-baseline</t>
  </si>
  <si>
    <r>
      <t>CRITRE</t>
    </r>
    <r>
      <rPr>
        <vertAlign val="subscript"/>
        <sz val="10"/>
        <color theme="1"/>
        <rFont val="Verdana"/>
        <family val="2"/>
      </rPr>
      <t>t</t>
    </r>
  </si>
  <si>
    <t>King's Lynn subsidence Re-Opener</t>
  </si>
  <si>
    <r>
      <t>KLSRE</t>
    </r>
    <r>
      <rPr>
        <vertAlign val="subscript"/>
        <sz val="10"/>
        <color theme="1"/>
        <rFont val="Verdana"/>
        <family val="2"/>
      </rPr>
      <t>t</t>
    </r>
  </si>
  <si>
    <t>Funded incremental obligated capacity Re-Opener</t>
  </si>
  <si>
    <r>
      <t>FIOCRE</t>
    </r>
    <r>
      <rPr>
        <vertAlign val="subscript"/>
        <sz val="10"/>
        <color theme="1"/>
        <rFont val="Verdana"/>
        <family val="2"/>
      </rPr>
      <t>t</t>
    </r>
  </si>
  <si>
    <t>Opex Escalator</t>
  </si>
  <si>
    <t>SpC 3.18</t>
  </si>
  <si>
    <r>
      <t>OE</t>
    </r>
    <r>
      <rPr>
        <vertAlign val="subscript"/>
        <sz val="10"/>
        <color theme="1"/>
        <rFont val="Verdana"/>
        <family val="2"/>
      </rPr>
      <t>t</t>
    </r>
  </si>
  <si>
    <t>Spare UM 1</t>
  </si>
  <si>
    <t>Spare UM 2</t>
  </si>
  <si>
    <t>Spare UM 3</t>
  </si>
  <si>
    <t>Actual Totex</t>
  </si>
  <si>
    <t>Capitalisation rate 1:</t>
  </si>
  <si>
    <t>Capitalisation rate 2:</t>
  </si>
  <si>
    <t>Pass-through Costs (PTt)</t>
  </si>
  <si>
    <t>£m nominal</t>
  </si>
  <si>
    <r>
      <t>LF</t>
    </r>
    <r>
      <rPr>
        <vertAlign val="subscript"/>
        <sz val="10"/>
        <color theme="1"/>
        <rFont val="Verdana"/>
        <family val="2"/>
      </rPr>
      <t>t</t>
    </r>
  </si>
  <si>
    <r>
      <t>RB</t>
    </r>
    <r>
      <rPr>
        <vertAlign val="subscript"/>
        <sz val="10"/>
        <color theme="1"/>
        <rFont val="Verdana"/>
        <family val="2"/>
      </rPr>
      <t>t</t>
    </r>
  </si>
  <si>
    <r>
      <t>EDE</t>
    </r>
    <r>
      <rPr>
        <vertAlign val="subscript"/>
        <sz val="10"/>
        <color theme="1"/>
        <rFont val="Verdana"/>
        <family val="2"/>
      </rPr>
      <t>t</t>
    </r>
  </si>
  <si>
    <r>
      <t>OPTC</t>
    </r>
    <r>
      <rPr>
        <vertAlign val="subscript"/>
        <sz val="10"/>
        <color theme="1"/>
        <rFont val="Verdana"/>
        <family val="2"/>
      </rPr>
      <t>t</t>
    </r>
  </si>
  <si>
    <r>
      <t>PTV</t>
    </r>
    <r>
      <rPr>
        <vertAlign val="subscript"/>
        <sz val="10"/>
        <color theme="1"/>
        <rFont val="Verdana"/>
        <family val="2"/>
      </rPr>
      <t>t</t>
    </r>
  </si>
  <si>
    <t>Gas conveyed to Independent Systems</t>
  </si>
  <si>
    <r>
      <t>IS</t>
    </r>
    <r>
      <rPr>
        <vertAlign val="subscript"/>
        <sz val="10"/>
        <color theme="1"/>
        <rFont val="Verdana"/>
        <family val="2"/>
      </rPr>
      <t>t</t>
    </r>
  </si>
  <si>
    <t>Hy-Net</t>
  </si>
  <si>
    <r>
      <t>Hy</t>
    </r>
    <r>
      <rPr>
        <vertAlign val="subscript"/>
        <sz val="10"/>
        <color theme="1"/>
        <rFont val="Verdana"/>
        <family val="2"/>
      </rPr>
      <t>t</t>
    </r>
  </si>
  <si>
    <r>
      <t>NZPS</t>
    </r>
    <r>
      <rPr>
        <vertAlign val="subscript"/>
        <sz val="10"/>
        <color theme="1"/>
        <rFont val="Verdana"/>
        <family val="2"/>
      </rPr>
      <t>t</t>
    </r>
  </si>
  <si>
    <t>Incentive Revenue</t>
  </si>
  <si>
    <t>SpC 4.2</t>
  </si>
  <si>
    <r>
      <t>CSI</t>
    </r>
    <r>
      <rPr>
        <vertAlign val="subscript"/>
        <sz val="10"/>
        <color theme="1"/>
        <rFont val="Verdana"/>
        <family val="2"/>
      </rPr>
      <t>t</t>
    </r>
  </si>
  <si>
    <t>SpC 4.3</t>
  </si>
  <si>
    <r>
      <t>ESI</t>
    </r>
    <r>
      <rPr>
        <vertAlign val="subscript"/>
        <sz val="10"/>
        <color theme="1"/>
        <rFont val="Verdana"/>
        <family val="2"/>
      </rPr>
      <t>t</t>
    </r>
  </si>
  <si>
    <t>Other revenue allowances</t>
  </si>
  <si>
    <t xml:space="preserve">RIIO-2 Network Innovation Allowance
</t>
  </si>
  <si>
    <r>
      <t>NIA</t>
    </r>
    <r>
      <rPr>
        <vertAlign val="subscript"/>
        <sz val="10"/>
        <color theme="1"/>
        <rFont val="Verdana"/>
        <family val="2"/>
      </rPr>
      <t>t</t>
    </r>
  </si>
  <si>
    <t xml:space="preserve">Carry-over Network Innovation Allowance </t>
  </si>
  <si>
    <r>
      <t>CNIA</t>
    </r>
    <r>
      <rPr>
        <vertAlign val="subscript"/>
        <sz val="10"/>
        <color theme="1"/>
        <rFont val="Verdana"/>
        <family val="2"/>
      </rPr>
      <t>t</t>
    </r>
  </si>
  <si>
    <t>Strategic Innovation Fund</t>
  </si>
  <si>
    <t>SpC 5.7</t>
  </si>
  <si>
    <r>
      <t>SIFF</t>
    </r>
    <r>
      <rPr>
        <vertAlign val="subscript"/>
        <sz val="10"/>
        <color theme="1"/>
        <rFont val="Verdana"/>
        <family val="2"/>
      </rPr>
      <t>t</t>
    </r>
  </si>
  <si>
    <t>Finance Inputs</t>
  </si>
  <si>
    <t>Totex percentage allocation to Tax pools</t>
  </si>
  <si>
    <t>Totex allocation to "General" tax pool</t>
  </si>
  <si>
    <r>
      <t>ARGP</t>
    </r>
    <r>
      <rPr>
        <vertAlign val="subscript"/>
        <sz val="10"/>
        <color theme="1"/>
        <rFont val="Verdana"/>
        <family val="2"/>
      </rPr>
      <t>t</t>
    </r>
  </si>
  <si>
    <t>Totex allocation to "Special Rate" tax pool</t>
  </si>
  <si>
    <r>
      <t>ARSR</t>
    </r>
    <r>
      <rPr>
        <vertAlign val="subscript"/>
        <sz val="10"/>
        <color theme="1"/>
        <rFont val="Verdana"/>
        <family val="2"/>
      </rPr>
      <t>t</t>
    </r>
  </si>
  <si>
    <t>Totex allocation to "Structures and Buildings" tax pool</t>
  </si>
  <si>
    <r>
      <t>ARSB</t>
    </r>
    <r>
      <rPr>
        <vertAlign val="subscript"/>
        <sz val="10"/>
        <color theme="1"/>
        <rFont val="Verdana"/>
        <family val="2"/>
      </rPr>
      <t>t</t>
    </r>
  </si>
  <si>
    <t>Totex allocation to "Deferred Revenue" tax pool</t>
  </si>
  <si>
    <r>
      <t>ARDR</t>
    </r>
    <r>
      <rPr>
        <vertAlign val="subscript"/>
        <sz val="10"/>
        <color theme="1"/>
        <rFont val="Verdana"/>
        <family val="2"/>
      </rPr>
      <t>t</t>
    </r>
  </si>
  <si>
    <t>Totex allocation to "Revenue" tax pool</t>
  </si>
  <si>
    <r>
      <t>ARR</t>
    </r>
    <r>
      <rPr>
        <vertAlign val="subscript"/>
        <sz val="10"/>
        <color theme="1"/>
        <rFont val="Verdana"/>
        <family val="2"/>
      </rPr>
      <t>t</t>
    </r>
  </si>
  <si>
    <t>Totex allocation to "Non Qualifying" tax pool</t>
  </si>
  <si>
    <r>
      <t>ARNQ</t>
    </r>
    <r>
      <rPr>
        <vertAlign val="subscript"/>
        <sz val="10"/>
        <color theme="1"/>
        <rFont val="Verdana"/>
        <family val="2"/>
      </rPr>
      <t>t</t>
    </r>
  </si>
  <si>
    <t>Directly remunerated services</t>
  </si>
  <si>
    <t>Directly remunerated services revenue</t>
  </si>
  <si>
    <r>
      <t>DRSR</t>
    </r>
    <r>
      <rPr>
        <vertAlign val="subscript"/>
        <sz val="10"/>
        <color theme="1"/>
        <rFont val="Verdana"/>
        <family val="2"/>
      </rPr>
      <t>t</t>
    </r>
  </si>
  <si>
    <t>Recovered Revenue</t>
  </si>
  <si>
    <t>Recovered Revenue billed basis</t>
  </si>
  <si>
    <r>
      <t>BRR</t>
    </r>
    <r>
      <rPr>
        <vertAlign val="subscript"/>
        <sz val="10"/>
        <color theme="1"/>
        <rFont val="Verdana"/>
        <family val="2"/>
      </rPr>
      <t>t</t>
    </r>
  </si>
  <si>
    <r>
      <t>BD</t>
    </r>
    <r>
      <rPr>
        <vertAlign val="subscript"/>
        <sz val="10"/>
        <color theme="1"/>
        <rFont val="Verdana"/>
        <family val="2"/>
      </rPr>
      <t>t</t>
    </r>
  </si>
  <si>
    <r>
      <t>RR</t>
    </r>
    <r>
      <rPr>
        <vertAlign val="subscript"/>
        <sz val="10"/>
        <color theme="1"/>
        <rFont val="Verdana"/>
        <family val="2"/>
      </rPr>
      <t>t</t>
    </r>
  </si>
  <si>
    <t>SO PCFM Inputs Summary</t>
  </si>
  <si>
    <t>Cyber resilience OT Baseline</t>
  </si>
  <si>
    <r>
      <t>CRITRE</t>
    </r>
    <r>
      <rPr>
        <vertAlign val="subscript"/>
        <sz val="10"/>
        <rFont val="Verdana"/>
        <family val="2"/>
      </rPr>
      <t>t</t>
    </r>
  </si>
  <si>
    <t>Net Zero Re-opener</t>
  </si>
  <si>
    <r>
      <t>NZ</t>
    </r>
    <r>
      <rPr>
        <vertAlign val="subscript"/>
        <sz val="10"/>
        <rFont val="Verdana"/>
        <family val="2"/>
      </rPr>
      <t>t</t>
    </r>
  </si>
  <si>
    <t>Funded incremental obligated capacity Re-opener</t>
  </si>
  <si>
    <r>
      <t>FIOCRE</t>
    </r>
    <r>
      <rPr>
        <vertAlign val="subscript"/>
        <sz val="10"/>
        <rFont val="Verdana"/>
        <family val="2"/>
      </rPr>
      <t>t</t>
    </r>
  </si>
  <si>
    <t xml:space="preserve">Non-operational IT Capex Re-opener </t>
  </si>
  <si>
    <r>
      <t>NOITRE</t>
    </r>
    <r>
      <rPr>
        <vertAlign val="subscript"/>
        <sz val="10"/>
        <rFont val="Verdana"/>
        <family val="2"/>
      </rPr>
      <t>t</t>
    </r>
  </si>
  <si>
    <t xml:space="preserve">NGT incurred NESO set-up costs </t>
  </si>
  <si>
    <r>
      <t>CDSP</t>
    </r>
    <r>
      <rPr>
        <vertAlign val="subscript"/>
        <sz val="10"/>
        <color theme="1"/>
        <rFont val="Verdana"/>
        <family val="2"/>
      </rPr>
      <t>t</t>
    </r>
  </si>
  <si>
    <r>
      <t>SOEDE</t>
    </r>
    <r>
      <rPr>
        <vertAlign val="subscript"/>
        <sz val="10"/>
        <color theme="1"/>
        <rFont val="Verdana"/>
        <family val="2"/>
      </rPr>
      <t>t</t>
    </r>
  </si>
  <si>
    <t>NEW SpC ref.</t>
  </si>
  <si>
    <t>Constraint management incentive revenue</t>
  </si>
  <si>
    <r>
      <t>CMIR</t>
    </r>
    <r>
      <rPr>
        <vertAlign val="subscript"/>
        <sz val="10"/>
        <color theme="1"/>
        <rFont val="Verdana"/>
        <family val="2"/>
      </rPr>
      <t>t</t>
    </r>
  </si>
  <si>
    <t>Revenue from accelerated release of incr. obl. entry capacity</t>
  </si>
  <si>
    <t>Exit capacity buyback cost which users are liable to reimbourse</t>
  </si>
  <si>
    <t>Revenue for net residual balancing costs</t>
  </si>
  <si>
    <r>
      <t>RBC</t>
    </r>
    <r>
      <rPr>
        <vertAlign val="subscript"/>
        <sz val="10"/>
        <rFont val="Verdana"/>
        <family val="2"/>
      </rPr>
      <t>t</t>
    </r>
  </si>
  <si>
    <t>Total costs for procurement of operating margin services</t>
  </si>
  <si>
    <r>
      <t>OMC</t>
    </r>
    <r>
      <rPr>
        <vertAlign val="subscript"/>
        <sz val="10"/>
        <rFont val="Verdana"/>
        <family val="2"/>
      </rPr>
      <t>t</t>
    </r>
  </si>
  <si>
    <t>System costs</t>
  </si>
  <si>
    <r>
      <t>SC</t>
    </r>
    <r>
      <rPr>
        <vertAlign val="subscript"/>
        <sz val="10"/>
        <rFont val="Verdana"/>
        <family val="2"/>
      </rPr>
      <t>t</t>
    </r>
  </si>
  <si>
    <t xml:space="preserve">Residual balancing incentive </t>
  </si>
  <si>
    <r>
      <t>RBIR</t>
    </r>
    <r>
      <rPr>
        <vertAlign val="subscript"/>
        <sz val="10"/>
        <color theme="1"/>
        <rFont val="Verdana"/>
        <family val="2"/>
      </rPr>
      <t>t</t>
    </r>
  </si>
  <si>
    <t xml:space="preserve">Quality of demand forecasting incentive </t>
  </si>
  <si>
    <r>
      <t>QDAIR</t>
    </r>
    <r>
      <rPr>
        <vertAlign val="subscript"/>
        <sz val="10"/>
        <color theme="1"/>
        <rFont val="Verdana"/>
        <family val="2"/>
      </rPr>
      <t>t</t>
    </r>
  </si>
  <si>
    <t>Greenhouse gas emissions incentive</t>
  </si>
  <si>
    <r>
      <t>GHGIR</t>
    </r>
    <r>
      <rPr>
        <vertAlign val="subscript"/>
        <sz val="10"/>
        <color theme="1"/>
        <rFont val="Verdana"/>
        <family val="2"/>
      </rPr>
      <t>t</t>
    </r>
  </si>
  <si>
    <t xml:space="preserve">Maintenance incentive </t>
  </si>
  <si>
    <r>
      <t>MIR</t>
    </r>
    <r>
      <rPr>
        <vertAlign val="subscript"/>
        <sz val="10"/>
        <color theme="1"/>
        <rFont val="Verdana"/>
        <family val="2"/>
      </rPr>
      <t>t</t>
    </r>
  </si>
  <si>
    <r>
      <t>SOARGP</t>
    </r>
    <r>
      <rPr>
        <vertAlign val="subscript"/>
        <sz val="10"/>
        <color theme="1"/>
        <rFont val="Verdana"/>
        <family val="2"/>
      </rPr>
      <t>t</t>
    </r>
  </si>
  <si>
    <r>
      <t>SOARSR</t>
    </r>
    <r>
      <rPr>
        <vertAlign val="subscript"/>
        <sz val="10"/>
        <color theme="1"/>
        <rFont val="Verdana"/>
        <family val="2"/>
      </rPr>
      <t>t</t>
    </r>
  </si>
  <si>
    <r>
      <t>SOARR</t>
    </r>
    <r>
      <rPr>
        <vertAlign val="subscript"/>
        <sz val="10"/>
        <color theme="1"/>
        <rFont val="Verdana"/>
        <family val="2"/>
      </rPr>
      <t>t</t>
    </r>
  </si>
  <si>
    <r>
      <t>SOARSB</t>
    </r>
    <r>
      <rPr>
        <vertAlign val="subscript"/>
        <sz val="10"/>
        <color theme="1"/>
        <rFont val="Verdana"/>
        <family val="2"/>
      </rPr>
      <t>t</t>
    </r>
  </si>
  <si>
    <t>Totex allocation to "Deferred revenue" tax pool</t>
  </si>
  <si>
    <r>
      <t>SOARDR</t>
    </r>
    <r>
      <rPr>
        <vertAlign val="subscript"/>
        <sz val="10"/>
        <color theme="1"/>
        <rFont val="Verdana"/>
        <family val="2"/>
      </rPr>
      <t>t</t>
    </r>
  </si>
  <si>
    <r>
      <t>SOARNQ</t>
    </r>
    <r>
      <rPr>
        <vertAlign val="subscript"/>
        <sz val="10"/>
        <color theme="1"/>
        <rFont val="Verdana"/>
        <family val="2"/>
      </rPr>
      <t>t</t>
    </r>
  </si>
  <si>
    <r>
      <t>SOBRR</t>
    </r>
    <r>
      <rPr>
        <vertAlign val="subscript"/>
        <sz val="10"/>
        <color theme="1"/>
        <rFont val="Verdana"/>
        <family val="2"/>
      </rPr>
      <t>t</t>
    </r>
  </si>
  <si>
    <r>
      <t>SOBD</t>
    </r>
    <r>
      <rPr>
        <vertAlign val="subscript"/>
        <sz val="10"/>
        <color theme="1"/>
        <rFont val="Verdana"/>
        <family val="2"/>
      </rPr>
      <t>t</t>
    </r>
  </si>
  <si>
    <r>
      <t>SORR</t>
    </r>
    <r>
      <rPr>
        <vertAlign val="subscript"/>
        <sz val="10"/>
        <color theme="1"/>
        <rFont val="Verdana"/>
        <family val="2"/>
      </rPr>
      <t>t</t>
    </r>
  </si>
  <si>
    <t>TO Price Control Deliverables</t>
  </si>
  <si>
    <t>Allowance</t>
  </si>
  <si>
    <r>
      <t>NARMA</t>
    </r>
    <r>
      <rPr>
        <vertAlign val="subscript"/>
        <sz val="10"/>
        <color theme="1"/>
        <rFont val="Verdana"/>
        <family val="2"/>
      </rPr>
      <t>t</t>
    </r>
  </si>
  <si>
    <t>Adjustment</t>
  </si>
  <si>
    <r>
      <t>NARMR</t>
    </r>
    <r>
      <rPr>
        <vertAlign val="subscript"/>
        <sz val="10"/>
        <color theme="1"/>
        <rFont val="Verdana"/>
        <family val="2"/>
      </rPr>
      <t>t</t>
    </r>
  </si>
  <si>
    <t>Value to be forecast by the licensee (or directed by the authority)</t>
  </si>
  <si>
    <r>
      <t>NARM</t>
    </r>
    <r>
      <rPr>
        <b/>
        <vertAlign val="subscript"/>
        <sz val="10"/>
        <color theme="1"/>
        <rFont val="Verdana"/>
        <family val="2"/>
      </rPr>
      <t>t</t>
    </r>
  </si>
  <si>
    <r>
      <t>CROTA</t>
    </r>
    <r>
      <rPr>
        <vertAlign val="subscript"/>
        <sz val="10"/>
        <color theme="1"/>
        <rFont val="Verdana"/>
        <family val="2"/>
      </rPr>
      <t>t</t>
    </r>
  </si>
  <si>
    <r>
      <t>CROTRA</t>
    </r>
    <r>
      <rPr>
        <vertAlign val="subscript"/>
        <sz val="10"/>
        <rFont val="Verdana"/>
        <family val="2"/>
      </rPr>
      <t>t</t>
    </r>
  </si>
  <si>
    <r>
      <t>CROT</t>
    </r>
    <r>
      <rPr>
        <b/>
        <vertAlign val="subscript"/>
        <sz val="10"/>
        <rFont val="Verdana"/>
        <family val="2"/>
      </rPr>
      <t>t</t>
    </r>
  </si>
  <si>
    <t>Cyber resilience IT Baseline</t>
  </si>
  <si>
    <r>
      <t>CRITA</t>
    </r>
    <r>
      <rPr>
        <vertAlign val="subscript"/>
        <sz val="10"/>
        <color theme="1"/>
        <rFont val="Verdana"/>
        <family val="2"/>
      </rPr>
      <t>t</t>
    </r>
  </si>
  <si>
    <r>
      <t>CRITRA</t>
    </r>
    <r>
      <rPr>
        <vertAlign val="subscript"/>
        <sz val="10"/>
        <rFont val="Verdana"/>
        <family val="2"/>
      </rPr>
      <t>t</t>
    </r>
  </si>
  <si>
    <r>
      <t>CRIT</t>
    </r>
    <r>
      <rPr>
        <b/>
        <vertAlign val="subscript"/>
        <sz val="10"/>
        <rFont val="Verdana"/>
        <family val="2"/>
      </rPr>
      <t>t</t>
    </r>
  </si>
  <si>
    <r>
      <t>PSUPA</t>
    </r>
    <r>
      <rPr>
        <vertAlign val="subscript"/>
        <sz val="10"/>
        <rFont val="Verdana"/>
        <family val="2"/>
      </rPr>
      <t>t</t>
    </r>
  </si>
  <si>
    <r>
      <t>PSUPRA</t>
    </r>
    <r>
      <rPr>
        <vertAlign val="subscript"/>
        <sz val="10"/>
        <rFont val="Verdana"/>
        <family val="2"/>
      </rPr>
      <t>t</t>
    </r>
  </si>
  <si>
    <r>
      <t>PSUP</t>
    </r>
    <r>
      <rPr>
        <b/>
        <vertAlign val="subscript"/>
        <sz val="10"/>
        <rFont val="Verdana"/>
        <family val="2"/>
      </rPr>
      <t>t</t>
    </r>
  </si>
  <si>
    <t>Net zero and Re-opener development fund use it or lose it allowance</t>
  </si>
  <si>
    <r>
      <t>RDFA</t>
    </r>
    <r>
      <rPr>
        <vertAlign val="subscript"/>
        <sz val="10"/>
        <rFont val="Verdana"/>
        <family val="2"/>
      </rPr>
      <t>t</t>
    </r>
  </si>
  <si>
    <r>
      <t>RDFR</t>
    </r>
    <r>
      <rPr>
        <vertAlign val="subscript"/>
        <sz val="10"/>
        <rFont val="Verdana"/>
        <family val="2"/>
      </rPr>
      <t>t</t>
    </r>
  </si>
  <si>
    <t>Net Zero And Re-opener Development Fund UIOLI</t>
  </si>
  <si>
    <r>
      <t>RDF</t>
    </r>
    <r>
      <rPr>
        <b/>
        <vertAlign val="subscript"/>
        <sz val="10"/>
        <rFont val="Verdana"/>
        <family val="2"/>
      </rPr>
      <t>t</t>
    </r>
  </si>
  <si>
    <r>
      <t>BTRA</t>
    </r>
    <r>
      <rPr>
        <vertAlign val="subscript"/>
        <sz val="10"/>
        <rFont val="Verdana"/>
        <family val="2"/>
      </rPr>
      <t>t</t>
    </r>
  </si>
  <si>
    <r>
      <t>BTRRA</t>
    </r>
    <r>
      <rPr>
        <vertAlign val="subscript"/>
        <sz val="10"/>
        <rFont val="Verdana"/>
        <family val="2"/>
      </rPr>
      <t>t</t>
    </r>
  </si>
  <si>
    <t>Bacton terminal site redevelopment PCD</t>
  </si>
  <si>
    <r>
      <t>BTR</t>
    </r>
    <r>
      <rPr>
        <b/>
        <vertAlign val="subscript"/>
        <sz val="10"/>
        <rFont val="Verdana"/>
        <family val="2"/>
      </rPr>
      <t>t</t>
    </r>
  </si>
  <si>
    <r>
      <t>CEPA</t>
    </r>
    <r>
      <rPr>
        <vertAlign val="subscript"/>
        <sz val="10"/>
        <rFont val="Verdana"/>
        <family val="2"/>
      </rPr>
      <t>t</t>
    </r>
  </si>
  <si>
    <r>
      <t>CEPRA</t>
    </r>
    <r>
      <rPr>
        <vertAlign val="subscript"/>
        <sz val="10"/>
        <rFont val="Verdana"/>
        <family val="2"/>
      </rPr>
      <t>t</t>
    </r>
  </si>
  <si>
    <r>
      <t>CEP</t>
    </r>
    <r>
      <rPr>
        <b/>
        <vertAlign val="subscript"/>
        <sz val="10"/>
        <rFont val="Verdana"/>
        <family val="2"/>
      </rPr>
      <t>t</t>
    </r>
  </si>
  <si>
    <r>
      <t>KLSA</t>
    </r>
    <r>
      <rPr>
        <vertAlign val="subscript"/>
        <sz val="10"/>
        <rFont val="Verdana"/>
        <family val="2"/>
      </rPr>
      <t>t</t>
    </r>
  </si>
  <si>
    <r>
      <t>KLSRA</t>
    </r>
    <r>
      <rPr>
        <vertAlign val="subscript"/>
        <sz val="10"/>
        <rFont val="Verdana"/>
        <family val="2"/>
      </rPr>
      <t>t</t>
    </r>
  </si>
  <si>
    <r>
      <t>KLS</t>
    </r>
    <r>
      <rPr>
        <b/>
        <vertAlign val="subscript"/>
        <sz val="10"/>
        <rFont val="Verdana"/>
        <family val="2"/>
      </rPr>
      <t>t</t>
    </r>
  </si>
  <si>
    <r>
      <t>FIOCA</t>
    </r>
    <r>
      <rPr>
        <vertAlign val="subscript"/>
        <sz val="10"/>
        <color theme="1"/>
        <rFont val="Verdana"/>
        <family val="2"/>
      </rPr>
      <t>t</t>
    </r>
  </si>
  <si>
    <r>
      <t>FIOCRA</t>
    </r>
    <r>
      <rPr>
        <vertAlign val="subscript"/>
        <sz val="10"/>
        <color theme="1"/>
        <rFont val="Verdana"/>
        <family val="2"/>
      </rPr>
      <t>t</t>
    </r>
  </si>
  <si>
    <t>Funded incremental obligated capacity PCD</t>
  </si>
  <si>
    <r>
      <t>FIOC</t>
    </r>
    <r>
      <rPr>
        <b/>
        <vertAlign val="subscript"/>
        <sz val="10"/>
        <rFont val="Verdana"/>
        <family val="2"/>
      </rPr>
      <t>t</t>
    </r>
  </si>
  <si>
    <r>
      <t>NLAA</t>
    </r>
    <r>
      <rPr>
        <vertAlign val="subscript"/>
        <sz val="10"/>
        <color theme="1"/>
        <rFont val="Verdana"/>
        <family val="2"/>
      </rPr>
      <t>t</t>
    </r>
  </si>
  <si>
    <r>
      <t>NLAR</t>
    </r>
    <r>
      <rPr>
        <vertAlign val="subscript"/>
        <sz val="10"/>
        <color theme="1"/>
        <rFont val="Verdana"/>
        <family val="2"/>
      </rPr>
      <t>t</t>
    </r>
  </si>
  <si>
    <r>
      <t>NLA</t>
    </r>
    <r>
      <rPr>
        <b/>
        <vertAlign val="subscript"/>
        <sz val="10"/>
        <color theme="1"/>
        <rFont val="Verdana"/>
        <family val="2"/>
      </rPr>
      <t>t</t>
    </r>
  </si>
  <si>
    <r>
      <t>RAA</t>
    </r>
    <r>
      <rPr>
        <vertAlign val="subscript"/>
        <sz val="10"/>
        <color theme="1"/>
        <rFont val="Verdana"/>
        <family val="2"/>
      </rPr>
      <t>t</t>
    </r>
  </si>
  <si>
    <r>
      <t>RAR</t>
    </r>
    <r>
      <rPr>
        <vertAlign val="subscript"/>
        <sz val="10"/>
        <color theme="1"/>
        <rFont val="Verdana"/>
        <family val="2"/>
      </rPr>
      <t>t</t>
    </r>
  </si>
  <si>
    <r>
      <t>RA</t>
    </r>
    <r>
      <rPr>
        <b/>
        <vertAlign val="subscript"/>
        <sz val="10"/>
        <rFont val="Verdana"/>
        <family val="2"/>
      </rPr>
      <t>t</t>
    </r>
  </si>
  <si>
    <t>SO Price Control Deliverables</t>
  </si>
  <si>
    <t>TO Re-openers</t>
  </si>
  <si>
    <t>Baseline Allowed NARM Re-opener</t>
  </si>
  <si>
    <r>
      <t>NARMAHO</t>
    </r>
    <r>
      <rPr>
        <vertAlign val="subscript"/>
        <sz val="10"/>
        <color theme="1"/>
        <rFont val="Verdana"/>
        <family val="2"/>
      </rPr>
      <t>t</t>
    </r>
  </si>
  <si>
    <t>Value to be forecast by the licensee in line with the re-opener pipeline log (or directed by the authority)</t>
  </si>
  <si>
    <r>
      <t>NARMAHR</t>
    </r>
    <r>
      <rPr>
        <vertAlign val="subscript"/>
        <sz val="10"/>
        <color theme="1"/>
        <rFont val="Verdana"/>
        <family val="2"/>
      </rPr>
      <t>t</t>
    </r>
  </si>
  <si>
    <t>has the value zero unless otherwise directed by the Authority</t>
  </si>
  <si>
    <r>
      <t>NARMAH</t>
    </r>
    <r>
      <rPr>
        <b/>
        <vertAlign val="subscript"/>
        <sz val="10"/>
        <color theme="1"/>
        <rFont val="Verdana"/>
        <family val="2"/>
      </rPr>
      <t>t</t>
    </r>
  </si>
  <si>
    <r>
      <t>CROTO</t>
    </r>
    <r>
      <rPr>
        <vertAlign val="subscript"/>
        <sz val="12"/>
        <color theme="1"/>
        <rFont val="Verdana"/>
        <family val="2"/>
      </rPr>
      <t>t</t>
    </r>
  </si>
  <si>
    <r>
      <t>CROTRO</t>
    </r>
    <r>
      <rPr>
        <vertAlign val="subscript"/>
        <sz val="10"/>
        <rFont val="Verdana"/>
        <family val="2"/>
      </rPr>
      <t>t</t>
    </r>
  </si>
  <si>
    <r>
      <t>CROTRE</t>
    </r>
    <r>
      <rPr>
        <b/>
        <vertAlign val="subscript"/>
        <sz val="12"/>
        <color theme="1"/>
        <rFont val="Verdana"/>
        <family val="2"/>
      </rPr>
      <t>t</t>
    </r>
  </si>
  <si>
    <t>Ofgem's National Gas Cyber Resilience Operational Technology (OT) Re-opener Decision and Direction on 25 September 2023. (Not made publicly available due to sensitivity.)</t>
  </si>
  <si>
    <r>
      <t>CRITO</t>
    </r>
    <r>
      <rPr>
        <vertAlign val="subscript"/>
        <sz val="12"/>
        <color theme="1"/>
        <rFont val="Verdana"/>
        <family val="2"/>
      </rPr>
      <t>t</t>
    </r>
  </si>
  <si>
    <r>
      <t>CRITRO</t>
    </r>
    <r>
      <rPr>
        <vertAlign val="subscript"/>
        <sz val="10"/>
        <rFont val="Verdana"/>
        <family val="2"/>
      </rPr>
      <t>t</t>
    </r>
  </si>
  <si>
    <r>
      <t>CRITRE</t>
    </r>
    <r>
      <rPr>
        <b/>
        <vertAlign val="subscript"/>
        <sz val="10"/>
        <rFont val="Verdana"/>
        <family val="2"/>
      </rPr>
      <t>t</t>
    </r>
  </si>
  <si>
    <t>Physical Security Re-opener</t>
  </si>
  <si>
    <r>
      <t>PSUPO</t>
    </r>
    <r>
      <rPr>
        <vertAlign val="subscript"/>
        <sz val="10"/>
        <rFont val="Verdana"/>
        <family val="2"/>
      </rPr>
      <t>t</t>
    </r>
  </si>
  <si>
    <r>
      <t>PSUPRO</t>
    </r>
    <r>
      <rPr>
        <vertAlign val="subscript"/>
        <sz val="10"/>
        <rFont val="Verdana"/>
        <family val="2"/>
      </rPr>
      <t>t</t>
    </r>
  </si>
  <si>
    <r>
      <t>PSUPRE</t>
    </r>
    <r>
      <rPr>
        <b/>
        <vertAlign val="subscript"/>
        <sz val="10"/>
        <rFont val="Verdana"/>
        <family val="2"/>
      </rPr>
      <t>t</t>
    </r>
  </si>
  <si>
    <t xml:space="preserve">Net zero Re-opener </t>
  </si>
  <si>
    <r>
      <t>NZO</t>
    </r>
    <r>
      <rPr>
        <vertAlign val="subscript"/>
        <sz val="10"/>
        <rFont val="Verdana"/>
        <family val="2"/>
      </rPr>
      <t>t</t>
    </r>
  </si>
  <si>
    <r>
      <t>NZRO</t>
    </r>
    <r>
      <rPr>
        <vertAlign val="subscript"/>
        <sz val="10"/>
        <rFont val="Verdana"/>
        <family val="2"/>
      </rPr>
      <t>t</t>
    </r>
  </si>
  <si>
    <r>
      <t>NZ</t>
    </r>
    <r>
      <rPr>
        <b/>
        <vertAlign val="subscript"/>
        <sz val="10"/>
        <rFont val="Verdana"/>
        <family val="2"/>
      </rPr>
      <t>t</t>
    </r>
  </si>
  <si>
    <r>
      <t>NOITO</t>
    </r>
    <r>
      <rPr>
        <vertAlign val="subscript"/>
        <sz val="10"/>
        <rFont val="Verdana"/>
        <family val="2"/>
      </rPr>
      <t>t</t>
    </r>
  </si>
  <si>
    <r>
      <t>NOITRO</t>
    </r>
    <r>
      <rPr>
        <vertAlign val="subscript"/>
        <sz val="10"/>
        <rFont val="Verdana"/>
        <family val="2"/>
      </rPr>
      <t>t</t>
    </r>
  </si>
  <si>
    <r>
      <t>NOITRE</t>
    </r>
    <r>
      <rPr>
        <b/>
        <vertAlign val="subscript"/>
        <sz val="10"/>
        <color theme="1"/>
        <rFont val="Verdana"/>
        <family val="2"/>
      </rPr>
      <t>t</t>
    </r>
  </si>
  <si>
    <t xml:space="preserve"> Non-Op IT final determination/direction released by Ofgem on 31/01/2024:
https://www.ofgem.gov.uk/publications/riio-2-non-operational-it-capex-re-opener-final-determination-ngt?utm_medium=email&amp;utm_source=dotMailer&amp;utm_campaign=Daily-Alert_31-01-2024&amp;utm_content=RIIO-2+Non-operational+IT+Capex+Re-opener+Final+Determination%3a+NGT&amp;dm_i=1QCB,8J2TA,PSVOE,ZAH81,1</t>
  </si>
  <si>
    <r>
      <t>CAM</t>
    </r>
    <r>
      <rPr>
        <b/>
        <vertAlign val="subscript"/>
        <sz val="10"/>
        <color theme="1"/>
        <rFont val="Verdana"/>
        <family val="2"/>
      </rPr>
      <t>t</t>
    </r>
  </si>
  <si>
    <r>
      <t>NZP</t>
    </r>
    <r>
      <rPr>
        <b/>
        <vertAlign val="subscript"/>
        <sz val="10"/>
        <color theme="1"/>
        <rFont val="Verdana"/>
        <family val="2"/>
      </rPr>
      <t>t</t>
    </r>
  </si>
  <si>
    <t>Bacton terminal site redevelopment Re-opener</t>
  </si>
  <si>
    <r>
      <t>BTRO</t>
    </r>
    <r>
      <rPr>
        <vertAlign val="subscript"/>
        <sz val="10"/>
        <rFont val="Verdana"/>
        <family val="2"/>
      </rPr>
      <t>t</t>
    </r>
  </si>
  <si>
    <r>
      <t>BTRRO</t>
    </r>
    <r>
      <rPr>
        <vertAlign val="subscript"/>
        <sz val="10"/>
        <rFont val="Verdana"/>
        <family val="2"/>
      </rPr>
      <t>t</t>
    </r>
  </si>
  <si>
    <r>
      <t>BTRE</t>
    </r>
    <r>
      <rPr>
        <b/>
        <vertAlign val="subscript"/>
        <sz val="10"/>
        <rFont val="Verdana"/>
        <family val="2"/>
      </rPr>
      <t>t</t>
    </r>
  </si>
  <si>
    <t>Compressor emissions Re-opener</t>
  </si>
  <si>
    <r>
      <t>CEPO</t>
    </r>
    <r>
      <rPr>
        <vertAlign val="subscript"/>
        <sz val="10"/>
        <rFont val="Verdana"/>
        <family val="2"/>
      </rPr>
      <t>t</t>
    </r>
  </si>
  <si>
    <r>
      <t>CEPRO</t>
    </r>
    <r>
      <rPr>
        <vertAlign val="subscript"/>
        <sz val="10"/>
        <rFont val="Verdana"/>
        <family val="2"/>
      </rPr>
      <t>t</t>
    </r>
  </si>
  <si>
    <r>
      <t>CEPRE</t>
    </r>
    <r>
      <rPr>
        <b/>
        <vertAlign val="subscript"/>
        <sz val="10"/>
        <rFont val="Verdana"/>
        <family val="2"/>
      </rPr>
      <t>t</t>
    </r>
  </si>
  <si>
    <t>King's Lynn subsidence Re-opener</t>
  </si>
  <si>
    <r>
      <t>KLSO</t>
    </r>
    <r>
      <rPr>
        <vertAlign val="subscript"/>
        <sz val="10"/>
        <rFont val="Verdana"/>
        <family val="2"/>
      </rPr>
      <t>t</t>
    </r>
  </si>
  <si>
    <r>
      <t>KLSRO</t>
    </r>
    <r>
      <rPr>
        <vertAlign val="subscript"/>
        <sz val="10"/>
        <rFont val="Verdana"/>
        <family val="2"/>
      </rPr>
      <t>t</t>
    </r>
  </si>
  <si>
    <r>
      <t>KLSRE</t>
    </r>
    <r>
      <rPr>
        <b/>
        <vertAlign val="subscript"/>
        <sz val="10"/>
        <rFont val="Verdana"/>
        <family val="2"/>
      </rPr>
      <t>t</t>
    </r>
  </si>
  <si>
    <r>
      <t>FIOCO</t>
    </r>
    <r>
      <rPr>
        <vertAlign val="subscript"/>
        <sz val="10"/>
        <color theme="1"/>
        <rFont val="Verdana"/>
        <family val="2"/>
      </rPr>
      <t>t</t>
    </r>
  </si>
  <si>
    <r>
      <t>FIOCRO</t>
    </r>
    <r>
      <rPr>
        <vertAlign val="subscript"/>
        <sz val="10"/>
        <color theme="1"/>
        <rFont val="Verdana"/>
        <family val="2"/>
      </rPr>
      <t>t</t>
    </r>
  </si>
  <si>
    <r>
      <t>FIOCRE</t>
    </r>
    <r>
      <rPr>
        <b/>
        <vertAlign val="subscript"/>
        <sz val="10"/>
        <rFont val="Verdana"/>
        <family val="2"/>
      </rPr>
      <t>t</t>
    </r>
  </si>
  <si>
    <r>
      <t>AH</t>
    </r>
    <r>
      <rPr>
        <b/>
        <vertAlign val="subscript"/>
        <sz val="10"/>
        <color theme="1"/>
        <rFont val="Verdana"/>
        <family val="2"/>
      </rPr>
      <t>t</t>
    </r>
  </si>
  <si>
    <r>
      <t>NLAHO</t>
    </r>
    <r>
      <rPr>
        <vertAlign val="subscript"/>
        <sz val="10"/>
        <color theme="1"/>
        <rFont val="Verdana"/>
        <family val="2"/>
      </rPr>
      <t>t</t>
    </r>
  </si>
  <si>
    <r>
      <t>NLAHR</t>
    </r>
    <r>
      <rPr>
        <vertAlign val="subscript"/>
        <sz val="10"/>
        <color theme="1"/>
        <rFont val="Verdana"/>
        <family val="2"/>
      </rPr>
      <t>t</t>
    </r>
  </si>
  <si>
    <t>Asset health - non lead assets Re-opener</t>
  </si>
  <si>
    <r>
      <t>NLAAH</t>
    </r>
    <r>
      <rPr>
        <b/>
        <vertAlign val="subscript"/>
        <sz val="10"/>
        <color theme="1"/>
        <rFont val="Verdana"/>
        <family val="2"/>
      </rPr>
      <t>t</t>
    </r>
  </si>
  <si>
    <r>
      <t>QL</t>
    </r>
    <r>
      <rPr>
        <b/>
        <vertAlign val="subscript"/>
        <sz val="10"/>
        <color theme="1"/>
        <rFont val="Verdana"/>
        <family val="2"/>
      </rPr>
      <t>t</t>
    </r>
    <r>
      <rPr>
        <b/>
        <sz val="10"/>
        <color theme="1"/>
        <rFont val="Verdana"/>
        <family val="2"/>
      </rPr>
      <t xml:space="preserve"> and PD</t>
    </r>
    <r>
      <rPr>
        <b/>
        <vertAlign val="subscript"/>
        <sz val="10"/>
        <color theme="1"/>
        <rFont val="Verdana"/>
        <family val="2"/>
      </rPr>
      <t>t</t>
    </r>
  </si>
  <si>
    <t>SO Re-openers</t>
  </si>
  <si>
    <r>
      <t>CROTO</t>
    </r>
    <r>
      <rPr>
        <vertAlign val="subscript"/>
        <sz val="10"/>
        <color theme="1"/>
        <rFont val="Verdana"/>
        <family val="2"/>
      </rPr>
      <t>t</t>
    </r>
  </si>
  <si>
    <t>Adjustment value to be forecast by the licensee in line with the re-opener pipeline log (or directed by the authority)</t>
  </si>
  <si>
    <r>
      <t>CROTRE</t>
    </r>
    <r>
      <rPr>
        <b/>
        <vertAlign val="subscript"/>
        <sz val="10"/>
        <color theme="1"/>
        <rFont val="Verdana"/>
        <family val="2"/>
      </rPr>
      <t>t</t>
    </r>
  </si>
  <si>
    <r>
      <t>CRITO</t>
    </r>
    <r>
      <rPr>
        <vertAlign val="subscript"/>
        <sz val="10"/>
        <color theme="1"/>
        <rFont val="Verdana"/>
        <family val="2"/>
      </rPr>
      <t>t</t>
    </r>
  </si>
  <si>
    <t xml:space="preserve">Net Zero Re-opener </t>
  </si>
  <si>
    <t>NGT incurred NESO set-up costs</t>
  </si>
  <si>
    <t>TO Pass through</t>
  </si>
  <si>
    <r>
      <t>PT</t>
    </r>
    <r>
      <rPr>
        <vertAlign val="subscript"/>
        <sz val="10"/>
        <color theme="1"/>
        <rFont val="Verdana"/>
        <family val="2"/>
      </rPr>
      <t>t</t>
    </r>
    <r>
      <rPr>
        <sz val="11"/>
        <color theme="1"/>
        <rFont val="Calibri"/>
        <family val="2"/>
        <scheme val="minor"/>
      </rPr>
      <t>=RB</t>
    </r>
    <r>
      <rPr>
        <vertAlign val="subscript"/>
        <sz val="10"/>
        <color theme="1"/>
        <rFont val="Verdana"/>
        <family val="2"/>
      </rPr>
      <t>t</t>
    </r>
    <r>
      <rPr>
        <sz val="11"/>
        <color theme="1"/>
        <rFont val="Calibri"/>
        <family val="2"/>
        <scheme val="minor"/>
      </rPr>
      <t>+ LF</t>
    </r>
    <r>
      <rPr>
        <vertAlign val="subscript"/>
        <sz val="10"/>
        <color theme="1"/>
        <rFont val="Verdana"/>
        <family val="2"/>
      </rPr>
      <t>t</t>
    </r>
    <r>
      <rPr>
        <sz val="11"/>
        <color theme="1"/>
        <rFont val="Calibri"/>
        <family val="2"/>
        <scheme val="minor"/>
      </rPr>
      <t xml:space="preserve"> + EDE</t>
    </r>
    <r>
      <rPr>
        <vertAlign val="subscript"/>
        <sz val="10"/>
        <color theme="1"/>
        <rFont val="Verdana"/>
        <family val="2"/>
      </rPr>
      <t>t</t>
    </r>
    <r>
      <rPr>
        <sz val="11"/>
        <color theme="1"/>
        <rFont val="Calibri"/>
        <family val="2"/>
        <scheme val="minor"/>
      </rPr>
      <t xml:space="preserve"> + BD</t>
    </r>
    <r>
      <rPr>
        <vertAlign val="subscript"/>
        <sz val="10"/>
        <color theme="1"/>
        <rFont val="Verdana"/>
        <family val="2"/>
      </rPr>
      <t>t</t>
    </r>
    <r>
      <rPr>
        <sz val="11"/>
        <color theme="1"/>
        <rFont val="Calibri"/>
        <family val="2"/>
        <scheme val="minor"/>
      </rPr>
      <t xml:space="preserve"> + OPTC</t>
    </r>
    <r>
      <rPr>
        <vertAlign val="subscript"/>
        <sz val="10"/>
        <color theme="1"/>
        <rFont val="Verdana"/>
        <family val="2"/>
      </rPr>
      <t>t</t>
    </r>
    <r>
      <rPr>
        <sz val="11"/>
        <color theme="1"/>
        <rFont val="Calibri"/>
        <family val="2"/>
        <scheme val="minor"/>
      </rPr>
      <t xml:space="preserve"> + IS</t>
    </r>
    <r>
      <rPr>
        <vertAlign val="subscript"/>
        <sz val="10"/>
        <color theme="1"/>
        <rFont val="Verdana"/>
        <family val="2"/>
      </rPr>
      <t>t</t>
    </r>
    <r>
      <rPr>
        <sz val="11"/>
        <color theme="1"/>
        <rFont val="Calibri"/>
        <family val="2"/>
        <scheme val="minor"/>
      </rPr>
      <t xml:space="preserve"> + PTV</t>
    </r>
    <r>
      <rPr>
        <vertAlign val="subscript"/>
        <sz val="10"/>
        <color theme="1"/>
        <rFont val="Verdana"/>
        <family val="2"/>
      </rPr>
      <t>t</t>
    </r>
    <r>
      <rPr>
        <sz val="11"/>
        <color theme="1"/>
        <rFont val="Calibri"/>
        <family val="2"/>
        <scheme val="minor"/>
      </rPr>
      <t xml:space="preserve"> + Hy</t>
    </r>
    <r>
      <rPr>
        <vertAlign val="subscript"/>
        <sz val="10"/>
        <color theme="1"/>
        <rFont val="Verdana"/>
        <family val="2"/>
      </rPr>
      <t>t</t>
    </r>
    <r>
      <rPr>
        <sz val="11"/>
        <color theme="1"/>
        <rFont val="Calibri"/>
        <family val="2"/>
        <scheme val="minor"/>
      </rPr>
      <t xml:space="preserve"> + NZPS</t>
    </r>
    <r>
      <rPr>
        <vertAlign val="subscript"/>
        <sz val="10"/>
        <color theme="1"/>
        <rFont val="Verdana"/>
        <family val="2"/>
      </rPr>
      <t>t</t>
    </r>
  </si>
  <si>
    <t>Pass-through costs</t>
  </si>
  <si>
    <r>
      <t>LF</t>
    </r>
    <r>
      <rPr>
        <vertAlign val="subscript"/>
        <sz val="10"/>
        <color theme="1"/>
        <rFont val="Gili"/>
      </rPr>
      <t>t</t>
    </r>
  </si>
  <si>
    <r>
      <t>RB</t>
    </r>
    <r>
      <rPr>
        <vertAlign val="subscript"/>
        <sz val="10"/>
        <color theme="1"/>
        <rFont val="Gili"/>
      </rPr>
      <t>t</t>
    </r>
  </si>
  <si>
    <r>
      <t>EDE</t>
    </r>
    <r>
      <rPr>
        <vertAlign val="subscript"/>
        <sz val="10"/>
        <color theme="1"/>
        <rFont val="Gili"/>
      </rPr>
      <t>t</t>
    </r>
  </si>
  <si>
    <r>
      <t>OPTC</t>
    </r>
    <r>
      <rPr>
        <vertAlign val="subscript"/>
        <sz val="10"/>
        <color theme="1"/>
        <rFont val="Gili"/>
      </rPr>
      <t>t</t>
    </r>
  </si>
  <si>
    <r>
      <t>PTV</t>
    </r>
    <r>
      <rPr>
        <vertAlign val="subscript"/>
        <sz val="10"/>
        <color theme="1"/>
        <rFont val="Gili"/>
      </rPr>
      <t>t</t>
    </r>
  </si>
  <si>
    <r>
      <t>IS</t>
    </r>
    <r>
      <rPr>
        <vertAlign val="subscript"/>
        <sz val="10"/>
        <color theme="1"/>
        <rFont val="Gili"/>
      </rPr>
      <t>t</t>
    </r>
  </si>
  <si>
    <r>
      <t>Hy</t>
    </r>
    <r>
      <rPr>
        <vertAlign val="subscript"/>
        <sz val="10"/>
        <color theme="1"/>
        <rFont val="Gili"/>
      </rPr>
      <t>t</t>
    </r>
  </si>
  <si>
    <r>
      <t>BPD</t>
    </r>
    <r>
      <rPr>
        <vertAlign val="subscript"/>
        <sz val="10"/>
        <color theme="1"/>
        <rFont val="Gili"/>
      </rPr>
      <t>t</t>
    </r>
  </si>
  <si>
    <t>BPD value to be provided by the licensee in accordance with licence definition</t>
  </si>
  <si>
    <t>Amount to pay Scotland Gas Networks plc</t>
  </si>
  <si>
    <r>
      <t>ACPS</t>
    </r>
    <r>
      <rPr>
        <vertAlign val="subscript"/>
        <sz val="10"/>
        <color theme="1"/>
        <rFont val="Gili"/>
      </rPr>
      <t>t</t>
    </r>
  </si>
  <si>
    <t>Amount to pay Wales &amp; West Utilities Limited</t>
  </si>
  <si>
    <r>
      <t>ACPW</t>
    </r>
    <r>
      <rPr>
        <vertAlign val="subscript"/>
        <sz val="10"/>
        <color theme="1"/>
        <rFont val="Gili"/>
      </rPr>
      <t>t</t>
    </r>
  </si>
  <si>
    <t>Independent Systems</t>
  </si>
  <si>
    <r>
      <t>IS</t>
    </r>
    <r>
      <rPr>
        <b/>
        <vertAlign val="subscript"/>
        <sz val="10"/>
        <color theme="1"/>
        <rFont val="Gili"/>
      </rPr>
      <t>t</t>
    </r>
  </si>
  <si>
    <t>ACPSt calculation</t>
  </si>
  <si>
    <t>Scotland Gas Networks plc</t>
  </si>
  <si>
    <r>
      <t>SGNACP</t>
    </r>
    <r>
      <rPr>
        <vertAlign val="subscript"/>
        <sz val="10"/>
        <color theme="1"/>
        <rFont val="Gili"/>
      </rPr>
      <t>t</t>
    </r>
  </si>
  <si>
    <t>Forecast price index for year t</t>
  </si>
  <si>
    <r>
      <t>PI</t>
    </r>
    <r>
      <rPr>
        <vertAlign val="subscript"/>
        <sz val="10"/>
        <color theme="1"/>
        <rFont val="Gili"/>
      </rPr>
      <t>t</t>
    </r>
    <r>
      <rPr>
        <sz val="10"/>
        <color theme="1"/>
        <rFont val="Gili"/>
      </rPr>
      <t>*</t>
    </r>
  </si>
  <si>
    <t>Links to the price index calculation in Cost RRP</t>
  </si>
  <si>
    <t>Price index for 2018/19</t>
  </si>
  <si>
    <r>
      <t xml:space="preserve">PI </t>
    </r>
    <r>
      <rPr>
        <vertAlign val="subscript"/>
        <sz val="10"/>
        <color theme="1"/>
        <rFont val="Gili"/>
      </rPr>
      <t>2018/19</t>
    </r>
  </si>
  <si>
    <t>ACPWt calculation</t>
  </si>
  <si>
    <t>Wales &amp; West Utilities Limited</t>
  </si>
  <si>
    <r>
      <t>WWUACP</t>
    </r>
    <r>
      <rPr>
        <vertAlign val="subscript"/>
        <sz val="10"/>
        <color theme="1"/>
        <rFont val="Gili"/>
      </rPr>
      <t>t</t>
    </r>
  </si>
  <si>
    <r>
      <t>CADENT</t>
    </r>
    <r>
      <rPr>
        <vertAlign val="subscript"/>
        <sz val="10"/>
        <color theme="1"/>
        <rFont val="Gili"/>
      </rPr>
      <t>t</t>
    </r>
  </si>
  <si>
    <t>Updated May 2023</t>
  </si>
  <si>
    <r>
      <t>ALT</t>
    </r>
    <r>
      <rPr>
        <vertAlign val="subscript"/>
        <sz val="10"/>
        <color theme="1"/>
        <rFont val="Gili"/>
      </rPr>
      <t>t</t>
    </r>
  </si>
  <si>
    <t>Adjustment value to be forecast by the licensee (or directed by the authority)</t>
  </si>
  <si>
    <t>Hynet FEED study costs</t>
  </si>
  <si>
    <r>
      <t>Hy</t>
    </r>
    <r>
      <rPr>
        <b/>
        <vertAlign val="subscript"/>
        <sz val="10"/>
        <color theme="1"/>
        <rFont val="Gili"/>
      </rPr>
      <t>t</t>
    </r>
  </si>
  <si>
    <t>SO Pass through</t>
  </si>
  <si>
    <r>
      <t>SOPT</t>
    </r>
    <r>
      <rPr>
        <vertAlign val="subscript"/>
        <sz val="10"/>
        <color theme="1"/>
        <rFont val="Verdana"/>
        <family val="2"/>
      </rPr>
      <t>t</t>
    </r>
    <r>
      <rPr>
        <sz val="11"/>
        <color theme="1"/>
        <rFont val="Calibri"/>
        <family val="2"/>
        <scheme val="minor"/>
      </rPr>
      <t>=CDSP</t>
    </r>
    <r>
      <rPr>
        <vertAlign val="subscript"/>
        <sz val="10"/>
        <color theme="1"/>
        <rFont val="Verdana"/>
        <family val="2"/>
      </rPr>
      <t>t</t>
    </r>
    <r>
      <rPr>
        <sz val="11"/>
        <color theme="1"/>
        <rFont val="Calibri"/>
        <family val="2"/>
        <scheme val="minor"/>
      </rPr>
      <t xml:space="preserve"> + SOEDE</t>
    </r>
    <r>
      <rPr>
        <vertAlign val="subscript"/>
        <sz val="10"/>
        <color theme="1"/>
        <rFont val="Verdana"/>
        <family val="2"/>
      </rPr>
      <t>t</t>
    </r>
    <r>
      <rPr>
        <sz val="11"/>
        <color theme="1"/>
        <rFont val="Calibri"/>
        <family val="2"/>
        <scheme val="minor"/>
      </rPr>
      <t xml:space="preserve"> </t>
    </r>
  </si>
  <si>
    <t xml:space="preserve">Gas network planning activities </t>
  </si>
  <si>
    <t xml:space="preserve">TBC </t>
  </si>
  <si>
    <r>
      <t>UMTERM</t>
    </r>
    <r>
      <rPr>
        <vertAlign val="subscript"/>
        <sz val="10"/>
        <color theme="1"/>
        <rFont val="Verdana"/>
        <family val="2"/>
      </rPr>
      <t>t</t>
    </r>
  </si>
  <si>
    <t xml:space="preserve">Baseline allowance for closely associated indirect opex </t>
  </si>
  <si>
    <t>BCAI</t>
  </si>
  <si>
    <t xml:space="preserve">Baseline allowance for capex </t>
  </si>
  <si>
    <t>BCAPEX</t>
  </si>
  <si>
    <t>Opex escalator</t>
  </si>
  <si>
    <r>
      <t>OE</t>
    </r>
    <r>
      <rPr>
        <b/>
        <vertAlign val="subscript"/>
        <sz val="10"/>
        <color theme="1"/>
        <rFont val="Verdana"/>
        <family val="2"/>
      </rPr>
      <t>t</t>
    </r>
  </si>
  <si>
    <t>UMTERM calculation</t>
  </si>
  <si>
    <t>Asset Health Re-opener</t>
  </si>
  <si>
    <r>
      <t>UMTERM</t>
    </r>
    <r>
      <rPr>
        <b/>
        <vertAlign val="subscript"/>
        <sz val="10"/>
        <color theme="1"/>
        <rFont val="Verdana"/>
        <family val="2"/>
      </rPr>
      <t>t</t>
    </r>
  </si>
  <si>
    <t>Output Delivery Incentives (ODIt)</t>
  </si>
  <si>
    <t>Ex-Ante Base Revenue</t>
  </si>
  <si>
    <t>EABR</t>
  </si>
  <si>
    <t>Revenue adjustment factor</t>
  </si>
  <si>
    <r>
      <t>CSAF</t>
    </r>
    <r>
      <rPr>
        <vertAlign val="subscript"/>
        <sz val="10"/>
        <color theme="1"/>
        <rFont val="Verdana"/>
        <family val="2"/>
      </rPr>
      <t>t</t>
    </r>
  </si>
  <si>
    <r>
      <t>CSI</t>
    </r>
    <r>
      <rPr>
        <b/>
        <vertAlign val="subscript"/>
        <sz val="10"/>
        <color theme="1"/>
        <rFont val="Verdana"/>
        <family val="2"/>
      </rPr>
      <t>t</t>
    </r>
  </si>
  <si>
    <r>
      <t>If CSP</t>
    </r>
    <r>
      <rPr>
        <vertAlign val="subscript"/>
        <sz val="10"/>
        <rFont val="Verdana"/>
        <family val="2"/>
      </rPr>
      <t>t</t>
    </r>
    <r>
      <rPr>
        <sz val="10"/>
        <rFont val="Verdana"/>
        <family val="2"/>
      </rPr>
      <t>&gt; CST:</t>
    </r>
  </si>
  <si>
    <r>
      <t>If CSP</t>
    </r>
    <r>
      <rPr>
        <vertAlign val="subscript"/>
        <sz val="12"/>
        <rFont val="Verdana"/>
        <family val="2"/>
      </rPr>
      <t>t</t>
    </r>
    <r>
      <rPr>
        <sz val="12"/>
        <rFont val="Verdana"/>
        <family val="2"/>
      </rPr>
      <t>&lt; CST:</t>
    </r>
  </si>
  <si>
    <r>
      <t>CSAF</t>
    </r>
    <r>
      <rPr>
        <vertAlign val="subscript"/>
        <sz val="10"/>
        <rFont val="Verdana"/>
        <family val="2"/>
      </rPr>
      <t>t</t>
    </r>
    <r>
      <rPr>
        <sz val="10"/>
        <rFont val="Verdana"/>
        <family val="2"/>
      </rPr>
      <t xml:space="preserve"> calculation</t>
    </r>
  </si>
  <si>
    <t>Customer Satisfaction Target</t>
  </si>
  <si>
    <t>CST</t>
  </si>
  <si>
    <t>Score</t>
  </si>
  <si>
    <t>Customer Satisfaction Survey cap</t>
  </si>
  <si>
    <t>CSCAP</t>
  </si>
  <si>
    <t>Customer Satisfaction Survey upside adj</t>
  </si>
  <si>
    <t>CSUPA</t>
  </si>
  <si>
    <t>Customer Satisfaction Survey collar</t>
  </si>
  <si>
    <t>CSCOL</t>
  </si>
  <si>
    <t xml:space="preserve">Customer Satisfaction Survey downside </t>
  </si>
  <si>
    <t>CSDPA</t>
  </si>
  <si>
    <t>Value of the overall average customer satisfaction survey results to be provided by licensee</t>
  </si>
  <si>
    <r>
      <t>CSAF</t>
    </r>
    <r>
      <rPr>
        <vertAlign val="subscript"/>
        <sz val="10"/>
        <rFont val="Verdana"/>
        <family val="2"/>
      </rPr>
      <t>t</t>
    </r>
  </si>
  <si>
    <t>Factor</t>
  </si>
  <si>
    <t>Required in 2dp</t>
  </si>
  <si>
    <t xml:space="preserve">Environmental scorecard ODI </t>
  </si>
  <si>
    <t>SC 4.3 in NGT's  licence</t>
  </si>
  <si>
    <t>Main equation</t>
  </si>
  <si>
    <t>𝐸𝑆𝐼𝑡=[𝑂𝑇𝑡+𝐵𝑀𝑡+𝑊𝑅𝑡+𝑂𝑊𝑡+𝑊𝑈𝑡+𝐸𝑉𝑡+𝐸𝐺𝑡]× 𝑇𝐼𝑆</t>
  </si>
  <si>
    <t>Totex Incentive Strength</t>
  </si>
  <si>
    <t>TIS</t>
  </si>
  <si>
    <t>Incentive for operational transport emissions</t>
  </si>
  <si>
    <r>
      <t>OT</t>
    </r>
    <r>
      <rPr>
        <vertAlign val="subscript"/>
        <sz val="10"/>
        <rFont val="Verdana"/>
        <family val="2"/>
      </rPr>
      <t>t</t>
    </r>
  </si>
  <si>
    <t>£m 2018/19 prices</t>
  </si>
  <si>
    <t xml:space="preserve">Incentive for Business Mileage emissions </t>
  </si>
  <si>
    <r>
      <t>BM</t>
    </r>
    <r>
      <rPr>
        <vertAlign val="subscript"/>
        <sz val="10"/>
        <rFont val="Verdana"/>
        <family val="2"/>
      </rPr>
      <t>t</t>
    </r>
  </si>
  <si>
    <t>Incentive for Operational and Office Waste recycling</t>
  </si>
  <si>
    <r>
      <t>WR</t>
    </r>
    <r>
      <rPr>
        <vertAlign val="subscript"/>
        <sz val="10"/>
        <rFont val="Verdana"/>
        <family val="2"/>
      </rPr>
      <t>t</t>
    </r>
  </si>
  <si>
    <t>Incentive for Office Waste reduction</t>
  </si>
  <si>
    <r>
      <t>OW</t>
    </r>
    <r>
      <rPr>
        <vertAlign val="subscript"/>
        <sz val="10"/>
        <rFont val="Verdana"/>
        <family val="2"/>
      </rPr>
      <t>t</t>
    </r>
  </si>
  <si>
    <t>Incentive for Office Water Use reduction</t>
  </si>
  <si>
    <r>
      <t>Wu</t>
    </r>
    <r>
      <rPr>
        <vertAlign val="subscript"/>
        <sz val="10"/>
        <rFont val="Verdana"/>
        <family val="2"/>
      </rPr>
      <t>t</t>
    </r>
  </si>
  <si>
    <t>Incentive for net Environmental Gain</t>
  </si>
  <si>
    <r>
      <t>EG</t>
    </r>
    <r>
      <rPr>
        <vertAlign val="subscript"/>
        <sz val="10"/>
        <rFont val="Verdana"/>
        <family val="2"/>
      </rPr>
      <t>t</t>
    </r>
  </si>
  <si>
    <t>Incentive for change in Environmental Value</t>
  </si>
  <si>
    <r>
      <t>EV</t>
    </r>
    <r>
      <rPr>
        <vertAlign val="subscript"/>
        <sz val="10"/>
        <rFont val="Verdana"/>
        <family val="2"/>
      </rPr>
      <t>t</t>
    </r>
  </si>
  <si>
    <t>Environmental Scorecard Incentive</t>
  </si>
  <si>
    <r>
      <t>ESI</t>
    </r>
    <r>
      <rPr>
        <b/>
        <vertAlign val="subscript"/>
        <sz val="10"/>
        <rFont val="Verdana"/>
        <family val="2"/>
      </rPr>
      <t>t</t>
    </r>
  </si>
  <si>
    <t>For all years of price control period OTt is calculated by:</t>
  </si>
  <si>
    <t xml:space="preserve"> = OTIt, if OTAt =&lt; OTTRt;
 = -OTIt, if OTAt &gt;= OTTPt;
otherwise has the value zero;</t>
  </si>
  <si>
    <t>Operational Transport Emissions Incentive</t>
  </si>
  <si>
    <r>
      <t>OTI</t>
    </r>
    <r>
      <rPr>
        <vertAlign val="subscript"/>
        <sz val="10"/>
        <rFont val="Verdana"/>
        <family val="2"/>
      </rPr>
      <t>t</t>
    </r>
  </si>
  <si>
    <t>£ 2018/19 prices</t>
  </si>
  <si>
    <t>Operational transport emissions (2021 forecast)</t>
  </si>
  <si>
    <t>Otbase</t>
  </si>
  <si>
    <t>percentage change compared to baseline</t>
  </si>
  <si>
    <r>
      <t>OTA</t>
    </r>
    <r>
      <rPr>
        <vertAlign val="subscript"/>
        <sz val="10"/>
        <rFont val="Verdana"/>
        <family val="2"/>
      </rPr>
      <t>t</t>
    </r>
  </si>
  <si>
    <t>reward Threshold</t>
  </si>
  <si>
    <r>
      <t>OTTR</t>
    </r>
    <r>
      <rPr>
        <vertAlign val="subscript"/>
        <sz val="10"/>
        <rFont val="Verdana"/>
        <family val="2"/>
      </rPr>
      <t>t</t>
    </r>
  </si>
  <si>
    <t>penalty threshold</t>
  </si>
  <si>
    <r>
      <t>OTTP</t>
    </r>
    <r>
      <rPr>
        <vertAlign val="subscript"/>
        <sz val="10"/>
        <rFont val="Verdana"/>
        <family val="2"/>
      </rPr>
      <t>t</t>
    </r>
  </si>
  <si>
    <t>£m  2018/19 prices</t>
  </si>
  <si>
    <t>For all years of price control period BMt is calculated by:</t>
  </si>
  <si>
    <t xml:space="preserve"> = BMIt, if BMAt =&lt; BMTRt;
 =-BMIt, if BMAt &gt;= BMTPt;
otherwise has the value zero;</t>
  </si>
  <si>
    <t>Business mileage emissions incentive</t>
  </si>
  <si>
    <r>
      <t>BMI</t>
    </r>
    <r>
      <rPr>
        <vertAlign val="subscript"/>
        <sz val="10"/>
        <rFont val="Verdana"/>
        <family val="2"/>
      </rPr>
      <t>t</t>
    </r>
  </si>
  <si>
    <t>Business mileage 2019/20</t>
  </si>
  <si>
    <t>BMbase</t>
  </si>
  <si>
    <t>Percentage change compared to baseline</t>
  </si>
  <si>
    <r>
      <t>BMA</t>
    </r>
    <r>
      <rPr>
        <vertAlign val="subscript"/>
        <sz val="10"/>
        <rFont val="Verdana"/>
        <family val="2"/>
      </rPr>
      <t>t</t>
    </r>
  </si>
  <si>
    <t xml:space="preserve">Second reward threshold </t>
  </si>
  <si>
    <r>
      <t>BMTR</t>
    </r>
    <r>
      <rPr>
        <vertAlign val="subscript"/>
        <sz val="10"/>
        <rFont val="Verdana"/>
        <family val="2"/>
      </rPr>
      <t>t</t>
    </r>
  </si>
  <si>
    <t>First reward threshold</t>
  </si>
  <si>
    <r>
      <t>BMTP</t>
    </r>
    <r>
      <rPr>
        <vertAlign val="subscript"/>
        <sz val="10"/>
        <rFont val="Verdana"/>
        <family val="2"/>
      </rPr>
      <t>t</t>
    </r>
  </si>
  <si>
    <t>Value of the business mileage emissions component</t>
  </si>
  <si>
    <t xml:space="preserve">WRt  </t>
  </si>
  <si>
    <t xml:space="preserve"> = WRIt, if WRAt &gt;= WRTRt;
 = -WRIt, if WRAt =&lt; WRTPt;
otherwise has value the zero;</t>
  </si>
  <si>
    <t>Waste recycling emissions incentive</t>
  </si>
  <si>
    <r>
      <t>WRI</t>
    </r>
    <r>
      <rPr>
        <vertAlign val="subscript"/>
        <sz val="10"/>
        <rFont val="Verdana"/>
        <family val="2"/>
      </rPr>
      <t>t</t>
    </r>
  </si>
  <si>
    <t>Operational and office waste recycling rate</t>
  </si>
  <si>
    <r>
      <t>WRA</t>
    </r>
    <r>
      <rPr>
        <vertAlign val="subscript"/>
        <sz val="10"/>
        <rFont val="Verdana"/>
        <family val="2"/>
      </rPr>
      <t>t</t>
    </r>
  </si>
  <si>
    <t>Reward threshold</t>
  </si>
  <si>
    <r>
      <t>WRTR</t>
    </r>
    <r>
      <rPr>
        <vertAlign val="subscript"/>
        <sz val="10"/>
        <rFont val="Verdana"/>
        <family val="2"/>
      </rPr>
      <t>t</t>
    </r>
  </si>
  <si>
    <t>Penalty threshold</t>
  </si>
  <si>
    <r>
      <t>WRTP</t>
    </r>
    <r>
      <rPr>
        <vertAlign val="subscript"/>
        <sz val="10"/>
        <rFont val="Verdana"/>
        <family val="2"/>
      </rPr>
      <t>t</t>
    </r>
  </si>
  <si>
    <t>Value of the operational and office waste recycling component</t>
  </si>
  <si>
    <t>OWt</t>
  </si>
  <si>
    <t xml:space="preserve"> = OWIt, if OWAt =&lt; OWTRt;
 = -OWIt, if OWAt &gt;= OWTPt;
otherwise has the value zero;</t>
  </si>
  <si>
    <t>Office waste reduction incentive</t>
  </si>
  <si>
    <r>
      <t>OWI</t>
    </r>
    <r>
      <rPr>
        <vertAlign val="subscript"/>
        <sz val="10"/>
        <rFont val="Verdana"/>
        <family val="2"/>
      </rPr>
      <t>t</t>
    </r>
  </si>
  <si>
    <t>Licensee's Office waste generated (2019/20)</t>
  </si>
  <si>
    <t>OWbase</t>
  </si>
  <si>
    <r>
      <t>OWA</t>
    </r>
    <r>
      <rPr>
        <vertAlign val="subscript"/>
        <sz val="10"/>
        <rFont val="Verdana"/>
        <family val="2"/>
      </rPr>
      <t>t</t>
    </r>
  </si>
  <si>
    <r>
      <t>OWTR</t>
    </r>
    <r>
      <rPr>
        <vertAlign val="subscript"/>
        <sz val="10"/>
        <rFont val="Verdana"/>
        <family val="2"/>
      </rPr>
      <t>t</t>
    </r>
  </si>
  <si>
    <t>First penalty threshold</t>
  </si>
  <si>
    <r>
      <t>OWTP</t>
    </r>
    <r>
      <rPr>
        <vertAlign val="subscript"/>
        <sz val="10"/>
        <rFont val="Verdana"/>
        <family val="2"/>
      </rPr>
      <t>t</t>
    </r>
  </si>
  <si>
    <t>Value of the office waste reduction component</t>
  </si>
  <si>
    <t>WUt</t>
  </si>
  <si>
    <t xml:space="preserve"> = WUIt, if WUAt =&lt; WUTRt;
 = -WUIt, if WUAt &gt;=WUTPt;
otherwise has the value zero;</t>
  </si>
  <si>
    <t>Water use reduction incentive</t>
  </si>
  <si>
    <r>
      <t>WUI</t>
    </r>
    <r>
      <rPr>
        <vertAlign val="subscript"/>
        <sz val="10"/>
        <rFont val="Verdana"/>
        <family val="2"/>
      </rPr>
      <t>t</t>
    </r>
  </si>
  <si>
    <t>Licensee's Office water use (2019/20)</t>
  </si>
  <si>
    <t>WUbase</t>
  </si>
  <si>
    <r>
      <t>m</t>
    </r>
    <r>
      <rPr>
        <vertAlign val="superscript"/>
        <sz val="10"/>
        <rFont val="Verdana"/>
        <family val="2"/>
      </rPr>
      <t>3</t>
    </r>
  </si>
  <si>
    <r>
      <t>WUA</t>
    </r>
    <r>
      <rPr>
        <vertAlign val="subscript"/>
        <sz val="10"/>
        <rFont val="Verdana"/>
        <family val="2"/>
      </rPr>
      <t>t</t>
    </r>
  </si>
  <si>
    <r>
      <t>WUTR1</t>
    </r>
    <r>
      <rPr>
        <vertAlign val="subscript"/>
        <sz val="10"/>
        <rFont val="Verdana"/>
        <family val="2"/>
      </rPr>
      <t>t</t>
    </r>
  </si>
  <si>
    <r>
      <t>WUTP1</t>
    </r>
    <r>
      <rPr>
        <vertAlign val="subscript"/>
        <sz val="10"/>
        <rFont val="Verdana"/>
        <family val="2"/>
      </rPr>
      <t>t</t>
    </r>
  </si>
  <si>
    <t>Value of the water use reduction component</t>
  </si>
  <si>
    <r>
      <t>WU</t>
    </r>
    <r>
      <rPr>
        <vertAlign val="subscript"/>
        <sz val="10"/>
        <rFont val="Verdana"/>
        <family val="2"/>
      </rPr>
      <t>t</t>
    </r>
  </si>
  <si>
    <t>EGt</t>
  </si>
  <si>
    <r>
      <t xml:space="preserve"> = EGR</t>
    </r>
    <r>
      <rPr>
        <b/>
        <vertAlign val="subscript"/>
        <sz val="10"/>
        <rFont val="Verdana"/>
        <family val="2"/>
      </rPr>
      <t>t</t>
    </r>
    <r>
      <rPr>
        <b/>
        <sz val="10"/>
        <rFont val="Verdana"/>
        <family val="2"/>
      </rPr>
      <t>+EGP</t>
    </r>
    <r>
      <rPr>
        <b/>
        <vertAlign val="subscript"/>
        <sz val="10"/>
        <rFont val="Verdana"/>
        <family val="2"/>
      </rPr>
      <t>t</t>
    </r>
    <r>
      <rPr>
        <b/>
        <sz val="10"/>
        <rFont val="Verdana"/>
        <family val="2"/>
      </rPr>
      <t xml:space="preserve">
</t>
    </r>
  </si>
  <si>
    <t>Value of reward for all Qualifying Projects that met or exceeded the reward threshold of 15%</t>
  </si>
  <si>
    <r>
      <t>EGR</t>
    </r>
    <r>
      <rPr>
        <vertAlign val="subscript"/>
        <sz val="10"/>
        <rFont val="Verdana"/>
        <family val="2"/>
      </rPr>
      <t>t</t>
    </r>
  </si>
  <si>
    <t>Value of penalty for all Qualifying Projects that achieved equal to of less than the penalty threshold of 5%</t>
  </si>
  <si>
    <r>
      <t>EGP</t>
    </r>
    <r>
      <rPr>
        <vertAlign val="subscript"/>
        <sz val="10"/>
        <rFont val="Verdana"/>
        <family val="2"/>
      </rPr>
      <t>t</t>
    </r>
  </si>
  <si>
    <t>Value of the net Environmental Gain component</t>
  </si>
  <si>
    <t>EGRt</t>
  </si>
  <si>
    <r>
      <t>= NR</t>
    </r>
    <r>
      <rPr>
        <b/>
        <vertAlign val="subscript"/>
        <sz val="10"/>
        <rFont val="Verdana"/>
        <family val="2"/>
      </rPr>
      <t xml:space="preserve">t </t>
    </r>
    <r>
      <rPr>
        <b/>
        <sz val="10"/>
        <rFont val="Verdana"/>
        <family val="2"/>
      </rPr>
      <t>* EGI</t>
    </r>
    <r>
      <rPr>
        <b/>
        <vertAlign val="subscript"/>
        <sz val="10"/>
        <rFont val="Verdana"/>
        <family val="2"/>
      </rPr>
      <t>t</t>
    </r>
    <r>
      <rPr>
        <b/>
        <sz val="10"/>
        <rFont val="Verdana"/>
        <family val="2"/>
      </rPr>
      <t xml:space="preserve">
</t>
    </r>
  </si>
  <si>
    <t>EGPt</t>
  </si>
  <si>
    <r>
      <t>= NP</t>
    </r>
    <r>
      <rPr>
        <b/>
        <vertAlign val="subscript"/>
        <sz val="10"/>
        <rFont val="Verdana"/>
        <family val="2"/>
      </rPr>
      <t xml:space="preserve">t </t>
    </r>
    <r>
      <rPr>
        <b/>
        <sz val="10"/>
        <rFont val="Verdana"/>
        <family val="2"/>
      </rPr>
      <t>* -EGI</t>
    </r>
    <r>
      <rPr>
        <b/>
        <vertAlign val="subscript"/>
        <sz val="10"/>
        <rFont val="Verdana"/>
        <family val="2"/>
      </rPr>
      <t xml:space="preserve">t </t>
    </r>
    <r>
      <rPr>
        <b/>
        <sz val="10"/>
        <rFont val="Verdana"/>
        <family val="2"/>
      </rPr>
      <t xml:space="preserve">
</t>
    </r>
  </si>
  <si>
    <r>
      <t>NR</t>
    </r>
    <r>
      <rPr>
        <vertAlign val="subscript"/>
        <sz val="10"/>
        <rFont val="Verdana"/>
        <family val="2"/>
      </rPr>
      <t>t</t>
    </r>
  </si>
  <si>
    <r>
      <t>NP</t>
    </r>
    <r>
      <rPr>
        <vertAlign val="subscript"/>
        <sz val="10"/>
        <rFont val="Verdana"/>
        <family val="2"/>
      </rPr>
      <t>t</t>
    </r>
  </si>
  <si>
    <t>Net Environmental Gain incentive</t>
  </si>
  <si>
    <r>
      <t>EGI</t>
    </r>
    <r>
      <rPr>
        <vertAlign val="subscript"/>
        <sz val="10"/>
        <rFont val="Verdana"/>
        <family val="2"/>
      </rPr>
      <t>t</t>
    </r>
  </si>
  <si>
    <t>Value of reward for Qualifying Projects</t>
  </si>
  <si>
    <t>£</t>
  </si>
  <si>
    <t>Value of penalty for Qualifying Projects</t>
  </si>
  <si>
    <t>For years 2021/22 to 2024/25, EVt is derived in accordance with the following formula</t>
  </si>
  <si>
    <r>
      <t xml:space="preserve">
=EVPC</t>
    </r>
    <r>
      <rPr>
        <b/>
        <vertAlign val="subscript"/>
        <sz val="10"/>
        <rFont val="Verdana"/>
        <family val="2"/>
      </rPr>
      <t>t</t>
    </r>
    <r>
      <rPr>
        <b/>
        <sz val="10"/>
        <rFont val="Verdana"/>
        <family val="2"/>
      </rPr>
      <t xml:space="preserve"> + EVCOR</t>
    </r>
    <r>
      <rPr>
        <b/>
        <vertAlign val="subscript"/>
        <sz val="10"/>
        <rFont val="Verdana"/>
        <family val="2"/>
      </rPr>
      <t>t</t>
    </r>
    <r>
      <rPr>
        <b/>
        <sz val="10"/>
        <rFont val="Verdana"/>
        <family val="2"/>
      </rPr>
      <t xml:space="preserve"> </t>
    </r>
  </si>
  <si>
    <t>For years 2021 to 2024/25:</t>
  </si>
  <si>
    <t xml:space="preserve">Valuation of the annual change in Environmental Value </t>
  </si>
  <si>
    <r>
      <t>EVPC</t>
    </r>
    <r>
      <rPr>
        <vertAlign val="subscript"/>
        <sz val="10"/>
        <rFont val="Verdana"/>
        <family val="2"/>
      </rPr>
      <t>t</t>
    </r>
  </si>
  <si>
    <t>Correction factor for the Evironmental Value component</t>
  </si>
  <si>
    <r>
      <t>EVCOR</t>
    </r>
    <r>
      <rPr>
        <vertAlign val="subscript"/>
        <sz val="10"/>
        <rFont val="Verdana"/>
        <family val="2"/>
      </rPr>
      <t>t</t>
    </r>
  </si>
  <si>
    <t>Value of the Environmental Value component</t>
  </si>
  <si>
    <t xml:space="preserve"> =EVIt * (EVTPt - EVTTt)*100, if EVAt =&lt; EVTP;
 =EVIt * (EVTRt - EVTTt]*100, if EVAt &gt;= EVTR;
otherwise has the value of zero</t>
  </si>
  <si>
    <t>EVPCt</t>
  </si>
  <si>
    <t>Environmental Value incentive</t>
  </si>
  <si>
    <r>
      <t>EVI</t>
    </r>
    <r>
      <rPr>
        <vertAlign val="subscript"/>
        <sz val="10"/>
        <rFont val="Verdana"/>
        <family val="2"/>
      </rPr>
      <t>t</t>
    </r>
  </si>
  <si>
    <t>Environmental Value of licensee's non-operational land (2019/20)</t>
  </si>
  <si>
    <t>EVbase</t>
  </si>
  <si>
    <r>
      <t>EVM</t>
    </r>
    <r>
      <rPr>
        <vertAlign val="subscript"/>
        <sz val="10"/>
        <rFont val="Verdana"/>
        <family val="2"/>
      </rPr>
      <t>t</t>
    </r>
  </si>
  <si>
    <r>
      <t>EVA</t>
    </r>
    <r>
      <rPr>
        <vertAlign val="subscript"/>
        <sz val="10"/>
        <rFont val="Verdana"/>
        <family val="2"/>
      </rPr>
      <t>t</t>
    </r>
  </si>
  <si>
    <t xml:space="preserve">Reward threshold </t>
  </si>
  <si>
    <r>
      <t>EVTR</t>
    </r>
    <r>
      <rPr>
        <vertAlign val="subscript"/>
        <sz val="10"/>
        <rFont val="Verdana"/>
        <family val="2"/>
      </rPr>
      <t>t</t>
    </r>
  </si>
  <si>
    <r>
      <t>EVTP</t>
    </r>
    <r>
      <rPr>
        <vertAlign val="subscript"/>
        <sz val="10"/>
        <rFont val="Verdana"/>
        <family val="2"/>
      </rPr>
      <t>t</t>
    </r>
  </si>
  <si>
    <t>Environmental Value target</t>
  </si>
  <si>
    <r>
      <t>EVTT</t>
    </r>
    <r>
      <rPr>
        <vertAlign val="subscript"/>
        <sz val="10"/>
        <rFont val="Verdana"/>
        <family val="2"/>
      </rPr>
      <t>t</t>
    </r>
  </si>
  <si>
    <r>
      <t xml:space="preserve"> =MIN [-(EVCOM</t>
    </r>
    <r>
      <rPr>
        <b/>
        <sz val="8"/>
        <rFont val="Verdana"/>
        <family val="2"/>
      </rPr>
      <t>t-1</t>
    </r>
    <r>
      <rPr>
        <b/>
        <sz val="10"/>
        <rFont val="Verdana"/>
        <family val="2"/>
      </rPr>
      <t>+EVPCt), (EVAt-EVTTt)*EVIt*100];  If EVCOMt-1 +EVPCt&lt; 0 AND EVAt &gt; EVTTt,
 =MAX [-EVCOMt-1, +EVPCt , (EVAt - EVTTt) * EVIt*100];  if (EVCOMt-1 +EVPCt)&gt; 0 AND EVAt &lt; EVTTt,
Otherwise has the value of zero</t>
    </r>
  </si>
  <si>
    <t>EVCORt</t>
  </si>
  <si>
    <t>Cumulative value of the Environmental Value component in year t</t>
  </si>
  <si>
    <t>EVCOMt</t>
  </si>
  <si>
    <t>Cumulative value of the Environmental Value component in year t-1</t>
  </si>
  <si>
    <r>
      <t>EVCOM</t>
    </r>
    <r>
      <rPr>
        <vertAlign val="subscript"/>
        <sz val="10"/>
        <rFont val="Verdana"/>
        <family val="2"/>
      </rPr>
      <t>t-1</t>
    </r>
  </si>
  <si>
    <r>
      <t>(EVCOM</t>
    </r>
    <r>
      <rPr>
        <vertAlign val="subscript"/>
        <sz val="10"/>
        <rFont val="Verdana"/>
        <family val="2"/>
      </rPr>
      <t>t-1</t>
    </r>
    <r>
      <rPr>
        <sz val="10"/>
        <rFont val="Verdana"/>
        <family val="2"/>
      </rPr>
      <t xml:space="preserve"> + EVPC</t>
    </r>
    <r>
      <rPr>
        <vertAlign val="subscript"/>
        <sz val="10"/>
        <rFont val="Verdana"/>
        <family val="2"/>
      </rPr>
      <t>t</t>
    </r>
    <r>
      <rPr>
        <sz val="10"/>
        <rFont val="Verdana"/>
        <family val="2"/>
      </rPr>
      <t>)</t>
    </r>
  </si>
  <si>
    <t>Correction factor for the Environmental Value component</t>
  </si>
  <si>
    <t>For the final year of the Price Control Period, 2025/26, EVt is derived in accordance with the following formula:</t>
  </si>
  <si>
    <r>
      <t>= -4 * EVI</t>
    </r>
    <r>
      <rPr>
        <b/>
        <vertAlign val="subscript"/>
        <sz val="10"/>
        <rFont val="Verdana"/>
        <family val="2"/>
      </rPr>
      <t>t</t>
    </r>
    <r>
      <rPr>
        <b/>
        <sz val="10"/>
        <rFont val="Verdana"/>
        <family val="2"/>
      </rPr>
      <t xml:space="preserve"> – EVCOM</t>
    </r>
    <r>
      <rPr>
        <b/>
        <vertAlign val="subscript"/>
        <sz val="10"/>
        <rFont val="Verdana"/>
        <family val="2"/>
      </rPr>
      <t>t-1</t>
    </r>
    <r>
      <rPr>
        <b/>
        <sz val="10"/>
        <rFont val="Verdana"/>
        <family val="2"/>
      </rPr>
      <t>, if  ∑</t>
    </r>
    <r>
      <rPr>
        <b/>
        <vertAlign val="subscript"/>
        <sz val="10"/>
        <rFont val="Verdana"/>
        <family val="2"/>
      </rPr>
      <t>(2021/22)</t>
    </r>
    <r>
      <rPr>
        <b/>
        <vertAlign val="superscript"/>
        <sz val="10"/>
        <rFont val="Verdana"/>
        <family val="2"/>
      </rPr>
      <t>t</t>
    </r>
    <r>
      <rPr>
        <b/>
        <sz val="10"/>
        <rFont val="Verdana"/>
        <family val="2"/>
      </rPr>
      <t xml:space="preserve"> EVA</t>
    </r>
    <r>
      <rPr>
        <b/>
        <vertAlign val="subscript"/>
        <sz val="10"/>
        <rFont val="Verdana"/>
        <family val="2"/>
      </rPr>
      <t>t</t>
    </r>
    <r>
      <rPr>
        <b/>
        <sz val="10"/>
        <rFont val="Verdana"/>
        <family val="2"/>
      </rPr>
      <t xml:space="preserve"> *100 &lt; 6, 
= (Min ( ∑</t>
    </r>
    <r>
      <rPr>
        <b/>
        <vertAlign val="subscript"/>
        <sz val="10"/>
        <rFont val="Verdana"/>
        <family val="2"/>
      </rPr>
      <t>(2021/22)</t>
    </r>
    <r>
      <rPr>
        <b/>
        <vertAlign val="superscript"/>
        <sz val="10"/>
        <rFont val="Verdana"/>
        <family val="2"/>
      </rPr>
      <t>t</t>
    </r>
    <r>
      <rPr>
        <b/>
        <sz val="10"/>
        <rFont val="Verdana"/>
        <family val="2"/>
      </rPr>
      <t xml:space="preserve"> EVA</t>
    </r>
    <r>
      <rPr>
        <b/>
        <vertAlign val="subscript"/>
        <sz val="10"/>
        <rFont val="Verdana"/>
        <family val="2"/>
      </rPr>
      <t xml:space="preserve">t </t>
    </r>
    <r>
      <rPr>
        <b/>
        <sz val="10"/>
        <rFont val="Verdana"/>
        <family val="2"/>
      </rPr>
      <t>*100 , 14) – 10) * EVI</t>
    </r>
    <r>
      <rPr>
        <b/>
        <vertAlign val="subscript"/>
        <sz val="10"/>
        <rFont val="Verdana"/>
        <family val="2"/>
      </rPr>
      <t xml:space="preserve">t </t>
    </r>
    <r>
      <rPr>
        <b/>
        <sz val="10"/>
        <rFont val="Verdana"/>
        <family val="2"/>
      </rPr>
      <t xml:space="preserve"> - EVCOM</t>
    </r>
    <r>
      <rPr>
        <b/>
        <vertAlign val="subscript"/>
        <sz val="10"/>
        <rFont val="Verdana"/>
        <family val="2"/>
      </rPr>
      <t>t-1</t>
    </r>
    <r>
      <rPr>
        <b/>
        <sz val="10"/>
        <rFont val="Verdana"/>
        <family val="2"/>
      </rPr>
      <t xml:space="preserve"> in all other cases;</t>
    </r>
  </si>
  <si>
    <t>Total change in Environmental Value over price control period</t>
  </si>
  <si>
    <r>
      <t>∑</t>
    </r>
    <r>
      <rPr>
        <vertAlign val="subscript"/>
        <sz val="10"/>
        <rFont val="Verdana"/>
        <family val="2"/>
      </rPr>
      <t>(2021/22)</t>
    </r>
    <r>
      <rPr>
        <vertAlign val="superscript"/>
        <sz val="10"/>
        <rFont val="Verdana"/>
        <family val="2"/>
      </rPr>
      <t>t</t>
    </r>
    <r>
      <rPr>
        <sz val="10"/>
        <rFont val="Verdana"/>
        <family val="2"/>
      </rPr>
      <t xml:space="preserve"> EVA</t>
    </r>
    <r>
      <rPr>
        <vertAlign val="subscript"/>
        <sz val="10"/>
        <rFont val="Verdana"/>
        <family val="2"/>
      </rPr>
      <t>t</t>
    </r>
    <r>
      <rPr>
        <sz val="10"/>
        <rFont val="Verdana"/>
        <family val="2"/>
      </rPr>
      <t xml:space="preserve"> </t>
    </r>
  </si>
  <si>
    <t>CVP check</t>
  </si>
  <si>
    <r>
      <t>EVCOM</t>
    </r>
    <r>
      <rPr>
        <vertAlign val="subscript"/>
        <sz val="10"/>
        <rFont val="Verdana"/>
        <family val="2"/>
      </rPr>
      <t>t</t>
    </r>
    <r>
      <rPr>
        <sz val="10"/>
        <rFont val="Verdana"/>
        <family val="2"/>
      </rPr>
      <t>-1</t>
    </r>
  </si>
  <si>
    <r>
      <t>EV</t>
    </r>
    <r>
      <rPr>
        <vertAlign val="subscript"/>
        <sz val="10"/>
        <rFont val="Verdana"/>
        <family val="2"/>
      </rPr>
      <t>t=2025/26</t>
    </r>
  </si>
  <si>
    <r>
      <t>Other Revenue Allowances (ORA</t>
    </r>
    <r>
      <rPr>
        <b/>
        <vertAlign val="subscript"/>
        <sz val="12"/>
        <rFont val="Gili"/>
      </rPr>
      <t>t</t>
    </r>
    <r>
      <rPr>
        <b/>
        <sz val="12"/>
        <rFont val="Gili"/>
      </rPr>
      <t>)</t>
    </r>
  </si>
  <si>
    <r>
      <t>Other Revenue Allowances (ORA</t>
    </r>
    <r>
      <rPr>
        <b/>
        <vertAlign val="subscript"/>
        <sz val="10"/>
        <rFont val="Verdana"/>
        <family val="2"/>
      </rPr>
      <t>t</t>
    </r>
    <r>
      <rPr>
        <b/>
        <sz val="10"/>
        <rFont val="Verdana"/>
        <family val="2"/>
      </rPr>
      <t>)</t>
    </r>
  </si>
  <si>
    <t>Network Innovation Allowance</t>
  </si>
  <si>
    <t>Carry Over RIIO-1 Network Innovation Allowance</t>
  </si>
  <si>
    <t xml:space="preserve">Strategic Innovation Fund </t>
  </si>
  <si>
    <t>NGT to input values as directed by the Authoritys Direction</t>
  </si>
  <si>
    <t>Links to total of all expenditure on NIA activities/projects in the Cost RRP</t>
  </si>
  <si>
    <t>Maximum Network innovation Allowance</t>
  </si>
  <si>
    <r>
      <t>TNIA</t>
    </r>
    <r>
      <rPr>
        <vertAlign val="subscript"/>
        <sz val="10"/>
        <rFont val="Verdana"/>
        <family val="2"/>
      </rPr>
      <t>t</t>
    </r>
  </si>
  <si>
    <t>Value directed by the authority</t>
  </si>
  <si>
    <r>
      <t>NIA</t>
    </r>
    <r>
      <rPr>
        <b/>
        <vertAlign val="subscript"/>
        <sz val="10"/>
        <color theme="1"/>
        <rFont val="Verdana"/>
        <family val="2"/>
      </rPr>
      <t>t</t>
    </r>
  </si>
  <si>
    <r>
      <t>ECNIA</t>
    </r>
    <r>
      <rPr>
        <vertAlign val="subscript"/>
        <sz val="10"/>
        <rFont val="Verdana"/>
        <family val="2"/>
      </rPr>
      <t>t</t>
    </r>
  </si>
  <si>
    <t>£m, nominal</t>
  </si>
  <si>
    <t>Links to total of all expenditure on CNIA activities/projects in the Cost RRP</t>
  </si>
  <si>
    <t>Value of any expenditure which a licensee cannot recover to be forecast by the licensee (or directed by the authority)</t>
  </si>
  <si>
    <r>
      <t>NIAV</t>
    </r>
    <r>
      <rPr>
        <i/>
        <vertAlign val="subscript"/>
        <sz val="12"/>
        <color theme="1"/>
        <rFont val="Cambria"/>
        <family val="1"/>
      </rPr>
      <t>2020/21</t>
    </r>
  </si>
  <si>
    <t>is calculated in accordance with Part B of Special Condition 2E (The Network Innovation Allowance) of this licence as in force on 31 March 2021;</t>
  </si>
  <si>
    <r>
      <t>BR</t>
    </r>
    <r>
      <rPr>
        <i/>
        <vertAlign val="subscript"/>
        <sz val="12"/>
        <color theme="1"/>
        <rFont val="Cambria"/>
        <family val="1"/>
      </rPr>
      <t>2020/21</t>
    </r>
  </si>
  <si>
    <r>
      <t>ENIA</t>
    </r>
    <r>
      <rPr>
        <i/>
        <vertAlign val="subscript"/>
        <sz val="12"/>
        <color theme="1"/>
        <rFont val="Cambria"/>
        <family val="1"/>
      </rPr>
      <t>2020/21</t>
    </r>
  </si>
  <si>
    <r>
      <t>BPC</t>
    </r>
    <r>
      <rPr>
        <i/>
        <vertAlign val="subscript"/>
        <sz val="12"/>
        <color theme="1"/>
        <rFont val="Cambria"/>
        <family val="1"/>
      </rPr>
      <t>2020/21</t>
    </r>
  </si>
  <si>
    <t>CNIAV</t>
  </si>
  <si>
    <r>
      <t>PI</t>
    </r>
    <r>
      <rPr>
        <vertAlign val="subscript"/>
        <sz val="10"/>
        <rFont val="Verdana"/>
        <family val="2"/>
      </rPr>
      <t>2018/19</t>
    </r>
  </si>
  <si>
    <t>Index</t>
  </si>
  <si>
    <r>
      <t>PI</t>
    </r>
    <r>
      <rPr>
        <vertAlign val="subscript"/>
        <sz val="10"/>
        <rFont val="Verdana"/>
        <family val="2"/>
      </rPr>
      <t>t</t>
    </r>
  </si>
  <si>
    <t>Carry-over Network Innovation Allowance</t>
  </si>
  <si>
    <r>
      <t>CNIA</t>
    </r>
    <r>
      <rPr>
        <b/>
        <vertAlign val="subscript"/>
        <sz val="10"/>
        <color theme="1"/>
        <rFont val="Verdana"/>
        <family val="2"/>
      </rPr>
      <t>t</t>
    </r>
  </si>
  <si>
    <t>£m 18/19 Prices</t>
  </si>
  <si>
    <r>
      <t>SO Other Revenue Allowances (SOORA</t>
    </r>
    <r>
      <rPr>
        <b/>
        <vertAlign val="subscript"/>
        <sz val="12"/>
        <rFont val="Gili"/>
      </rPr>
      <t>t</t>
    </r>
    <r>
      <rPr>
        <b/>
        <sz val="12"/>
        <rFont val="Gili"/>
      </rPr>
      <t>)</t>
    </r>
  </si>
  <si>
    <t>Constraint Management incentive revenue</t>
  </si>
  <si>
    <t>Constraint management revenue</t>
  </si>
  <si>
    <r>
      <t>CM</t>
    </r>
    <r>
      <rPr>
        <b/>
        <vertAlign val="subscript"/>
        <sz val="10"/>
        <color theme="1"/>
        <rFont val="Verdana"/>
        <family val="2"/>
      </rPr>
      <t>t</t>
    </r>
  </si>
  <si>
    <r>
      <t>Calculation of Constraint Management incentive revenue (CMIR</t>
    </r>
    <r>
      <rPr>
        <b/>
        <vertAlign val="subscript"/>
        <sz val="10"/>
        <rFont val="Gili"/>
      </rPr>
      <t>t</t>
    </r>
    <r>
      <rPr>
        <b/>
        <sz val="10"/>
        <rFont val="Gili"/>
      </rPr>
      <t>)</t>
    </r>
  </si>
  <si>
    <t>Constraint management sharing factor</t>
  </si>
  <si>
    <t>CMSF</t>
  </si>
  <si>
    <t>Constraint management target cost</t>
  </si>
  <si>
    <t>CMOpTC</t>
  </si>
  <si>
    <t>Constraint management performance</t>
  </si>
  <si>
    <t>CMOpPM</t>
  </si>
  <si>
    <t>Constraint management investment cost</t>
  </si>
  <si>
    <t>CMInvC</t>
  </si>
  <si>
    <t>Provisonal CMIR</t>
  </si>
  <si>
    <t>Where future values cannot be accurately forecast using the licence calculation, these cells may be overwritten with direct inputs by the licensee.</t>
  </si>
  <si>
    <t>Annual lower limit on constraint management incentive revenue</t>
  </si>
  <si>
    <r>
      <t>ANLL</t>
    </r>
    <r>
      <rPr>
        <vertAlign val="subscript"/>
        <sz val="10"/>
        <rFont val="Verdana"/>
        <family val="2"/>
      </rPr>
      <t>t</t>
    </r>
  </si>
  <si>
    <t>Annual upper limit on constraint management incentive revenue</t>
  </si>
  <si>
    <r>
      <t>ANLU</t>
    </r>
    <r>
      <rPr>
        <vertAlign val="subscript"/>
        <sz val="10"/>
        <rFont val="Verdana"/>
        <family val="2"/>
      </rPr>
      <t>t</t>
    </r>
  </si>
  <si>
    <r>
      <t>CMIR</t>
    </r>
    <r>
      <rPr>
        <b/>
        <vertAlign val="subscript"/>
        <sz val="10"/>
        <rFont val="Verdana"/>
        <family val="2"/>
      </rPr>
      <t>t</t>
    </r>
  </si>
  <si>
    <t>CM operational costs for Entry Capacity and Exit Capacity</t>
  </si>
  <si>
    <r>
      <t>CMOpC</t>
    </r>
    <r>
      <rPr>
        <vertAlign val="subscript"/>
        <sz val="10"/>
        <color theme="1"/>
        <rFont val="Verdana"/>
        <family val="2"/>
      </rPr>
      <t>t</t>
    </r>
  </si>
  <si>
    <t>Links to '8.4_Gas_contraints' of the Cost RRP</t>
  </si>
  <si>
    <r>
      <t>RAREnCA</t>
    </r>
    <r>
      <rPr>
        <vertAlign val="subscript"/>
        <sz val="10"/>
        <color theme="1"/>
        <rFont val="Verdana"/>
        <family val="2"/>
      </rPr>
      <t xml:space="preserve">t </t>
    </r>
  </si>
  <si>
    <r>
      <t>CMOpPM</t>
    </r>
    <r>
      <rPr>
        <b/>
        <vertAlign val="subscript"/>
        <sz val="10"/>
        <rFont val="Verdana"/>
        <family val="2"/>
      </rPr>
      <t>t</t>
    </r>
  </si>
  <si>
    <r>
      <t>Calculation of constraint management operational costs (CMOpC</t>
    </r>
    <r>
      <rPr>
        <b/>
        <vertAlign val="subscript"/>
        <sz val="10"/>
        <rFont val="Gili"/>
      </rPr>
      <t>t</t>
    </r>
    <r>
      <rPr>
        <b/>
        <sz val="10"/>
        <rFont val="Gili"/>
      </rPr>
      <t>)</t>
    </r>
  </si>
  <si>
    <t>Constraint management operational costs</t>
  </si>
  <si>
    <r>
      <t>CMOpC</t>
    </r>
    <r>
      <rPr>
        <b/>
        <vertAlign val="subscript"/>
        <sz val="10"/>
        <rFont val="Verdana"/>
        <family val="2"/>
      </rPr>
      <t>t</t>
    </r>
  </si>
  <si>
    <r>
      <t>Calculation of constraint management investment costs (CMInvC</t>
    </r>
    <r>
      <rPr>
        <b/>
        <vertAlign val="subscript"/>
        <sz val="10"/>
        <rFont val="Gili"/>
      </rPr>
      <t>t</t>
    </r>
    <r>
      <rPr>
        <b/>
        <sz val="10"/>
        <rFont val="Gili"/>
      </rPr>
      <t>)</t>
    </r>
  </si>
  <si>
    <t>Constraint management investment costs</t>
  </si>
  <si>
    <r>
      <t>CMInvC</t>
    </r>
    <r>
      <rPr>
        <b/>
        <vertAlign val="subscript"/>
        <sz val="10"/>
        <rFont val="Verdana"/>
        <family val="2"/>
      </rPr>
      <t>t</t>
    </r>
  </si>
  <si>
    <r>
      <t>Calculation of Constraint Management operational target (CMOpTC</t>
    </r>
    <r>
      <rPr>
        <b/>
        <vertAlign val="subscript"/>
        <sz val="10"/>
        <color theme="1"/>
        <rFont val="Gili"/>
      </rPr>
      <t>t</t>
    </r>
    <r>
      <rPr>
        <b/>
        <sz val="10"/>
        <color theme="1"/>
        <rFont val="Gili"/>
      </rPr>
      <t xml:space="preserve">) </t>
    </r>
  </si>
  <si>
    <t xml:space="preserve">Constraint Management base target </t>
  </si>
  <si>
    <r>
      <t>CMOpBT</t>
    </r>
    <r>
      <rPr>
        <vertAlign val="subscript"/>
        <sz val="10"/>
        <color theme="1"/>
        <rFont val="Verdana"/>
        <family val="2"/>
      </rPr>
      <t>t</t>
    </r>
  </si>
  <si>
    <t xml:space="preserve">Variation to the Constraint Management target </t>
  </si>
  <si>
    <r>
      <t>CMOpDT</t>
    </r>
    <r>
      <rPr>
        <vertAlign val="subscript"/>
        <sz val="10"/>
        <color theme="1"/>
        <rFont val="Verdana"/>
        <family val="2"/>
      </rPr>
      <t>t</t>
    </r>
  </si>
  <si>
    <t xml:space="preserve">Constraint Management operational target </t>
  </si>
  <si>
    <r>
      <t>CMOpTC</t>
    </r>
    <r>
      <rPr>
        <b/>
        <vertAlign val="subscript"/>
        <sz val="10"/>
        <color theme="1"/>
        <rFont val="Verdana"/>
        <family val="2"/>
      </rPr>
      <t>t</t>
    </r>
  </si>
  <si>
    <r>
      <t>SO External Incentives, Revenues and Costs (SOIRC</t>
    </r>
    <r>
      <rPr>
        <b/>
        <vertAlign val="subscript"/>
        <sz val="14"/>
        <color theme="1"/>
        <rFont val="Gili"/>
      </rPr>
      <t>t</t>
    </r>
    <r>
      <rPr>
        <b/>
        <sz val="14"/>
        <color theme="1"/>
        <rFont val="Gili"/>
      </rPr>
      <t>)</t>
    </r>
  </si>
  <si>
    <t>Residual balancing costs</t>
  </si>
  <si>
    <r>
      <t>RBC</t>
    </r>
    <r>
      <rPr>
        <vertAlign val="subscript"/>
        <sz val="10"/>
        <color theme="1"/>
        <rFont val="Verdana"/>
        <family val="2"/>
      </rPr>
      <t>t</t>
    </r>
  </si>
  <si>
    <t>Links to '9.1_Operating_margins' of the Cost RRP</t>
  </si>
  <si>
    <t>Shrinkage and compressor elec costs</t>
  </si>
  <si>
    <r>
      <t>SC</t>
    </r>
    <r>
      <rPr>
        <vertAlign val="subscript"/>
        <sz val="10"/>
        <color theme="1"/>
        <rFont val="Verdana"/>
        <family val="2"/>
      </rPr>
      <t>t</t>
    </r>
  </si>
  <si>
    <t>Residual balancing incentive revenue</t>
  </si>
  <si>
    <t>Quality of day ahead demand forecasting incentive revenue</t>
  </si>
  <si>
    <t>Green house gas incentive revenue</t>
  </si>
  <si>
    <r>
      <t>GHGIR</t>
    </r>
    <r>
      <rPr>
        <vertAlign val="subscript"/>
        <sz val="10"/>
        <color theme="1"/>
        <rFont val="Verdana"/>
        <family val="2"/>
      </rPr>
      <t>t</t>
    </r>
    <r>
      <rPr>
        <sz val="11"/>
        <color theme="1"/>
        <rFont val="Calibri"/>
        <family val="2"/>
        <scheme val="minor"/>
      </rPr>
      <t xml:space="preserve"> </t>
    </r>
  </si>
  <si>
    <t>Maintenance incentive revenue</t>
  </si>
  <si>
    <r>
      <t>SOIRC</t>
    </r>
    <r>
      <rPr>
        <vertAlign val="subscript"/>
        <sz val="10"/>
        <color theme="1"/>
        <rFont val="Verdana"/>
        <family val="2"/>
      </rPr>
      <t>t</t>
    </r>
    <r>
      <rPr>
        <sz val="11"/>
        <color theme="1"/>
        <rFont val="Calibri"/>
        <family val="2"/>
        <scheme val="minor"/>
      </rPr>
      <t xml:space="preserve"> </t>
    </r>
  </si>
  <si>
    <t>Net Residual Balancing costs</t>
  </si>
  <si>
    <t>Value to be input according to UNC definition</t>
  </si>
  <si>
    <t>Value of net residual balancing costs incurred  to be provided by the licensee</t>
  </si>
  <si>
    <r>
      <t>Residual Gas Balancing Incentive Revenue (RBIR</t>
    </r>
    <r>
      <rPr>
        <b/>
        <vertAlign val="subscript"/>
        <sz val="12"/>
        <color theme="1"/>
        <rFont val="Gili"/>
      </rPr>
      <t>t</t>
    </r>
    <r>
      <rPr>
        <b/>
        <sz val="12"/>
        <color theme="1"/>
        <rFont val="Gili"/>
      </rPr>
      <t>)</t>
    </r>
  </si>
  <si>
    <t>Sum of the total daily incentive payments</t>
  </si>
  <si>
    <r>
      <t>STIP</t>
    </r>
    <r>
      <rPr>
        <vertAlign val="subscript"/>
        <sz val="10"/>
        <color theme="1"/>
        <rFont val="Verdana"/>
        <family val="2"/>
      </rPr>
      <t>t</t>
    </r>
  </si>
  <si>
    <t>Maximum residual gas balancing incentive</t>
  </si>
  <si>
    <r>
      <t>RBIR</t>
    </r>
    <r>
      <rPr>
        <vertAlign val="subscript"/>
        <sz val="10"/>
        <color theme="1"/>
        <rFont val="Verdana"/>
        <family val="2"/>
      </rPr>
      <t>t</t>
    </r>
    <r>
      <rPr>
        <sz val="11"/>
        <color theme="1"/>
        <rFont val="Calibri"/>
        <family val="2"/>
        <scheme val="minor"/>
      </rPr>
      <t xml:space="preserve"> </t>
    </r>
  </si>
  <si>
    <t>Links to '9.6_Res_Bal_Data' of the Cost RRP</t>
  </si>
  <si>
    <r>
      <t>Quality of Demand Forecast incentive revenue (QDAIR</t>
    </r>
    <r>
      <rPr>
        <b/>
        <vertAlign val="subscript"/>
        <sz val="12"/>
        <color theme="1"/>
        <rFont val="Gili"/>
      </rPr>
      <t>t</t>
    </r>
    <r>
      <rPr>
        <b/>
        <sz val="12"/>
        <color theme="1"/>
        <rFont val="Gili"/>
      </rPr>
      <t>)</t>
    </r>
  </si>
  <si>
    <t>Day ahead demand forecasting incentivised average forecast error</t>
  </si>
  <si>
    <t>Day ahead demand forecasting adjustment</t>
  </si>
  <si>
    <r>
      <t>DFA</t>
    </r>
    <r>
      <rPr>
        <vertAlign val="subscript"/>
        <sz val="10"/>
        <color theme="1"/>
        <rFont val="Verdana"/>
        <family val="2"/>
      </rPr>
      <t>t</t>
    </r>
  </si>
  <si>
    <t>Quality of day ahead demand forecasting incentive incentive</t>
  </si>
  <si>
    <r>
      <t>Day ahead demand forecasting incentivised average forecast error (DAFIE</t>
    </r>
    <r>
      <rPr>
        <b/>
        <vertAlign val="subscript"/>
        <sz val="12"/>
        <color theme="1"/>
        <rFont val="Gili"/>
      </rPr>
      <t>t</t>
    </r>
    <r>
      <rPr>
        <b/>
        <sz val="12"/>
        <color theme="1"/>
        <rFont val="Gili"/>
      </rPr>
      <t>)</t>
    </r>
  </si>
  <si>
    <t>Links to '9.8_DF_Adjustment' of the Cost RRP</t>
  </si>
  <si>
    <r>
      <t>Demand forecasting short-cycle storage adjustment (DFSA</t>
    </r>
    <r>
      <rPr>
        <b/>
        <vertAlign val="subscript"/>
        <sz val="12"/>
        <color theme="1"/>
        <rFont val="Gili"/>
      </rPr>
      <t>t</t>
    </r>
    <r>
      <rPr>
        <b/>
        <sz val="12"/>
        <color theme="1"/>
        <rFont val="Gili"/>
      </rPr>
      <t>)</t>
    </r>
  </si>
  <si>
    <t>Average annual capability to have gas injected</t>
  </si>
  <si>
    <r>
      <t>AIC</t>
    </r>
    <r>
      <rPr>
        <vertAlign val="subscript"/>
        <sz val="10"/>
        <color theme="1"/>
        <rFont val="Verdana"/>
        <family val="2"/>
      </rPr>
      <t>t</t>
    </r>
  </si>
  <si>
    <t>Demand forecasting adjustment continuous improvement factor</t>
  </si>
  <si>
    <r>
      <t>DFCI</t>
    </r>
    <r>
      <rPr>
        <vertAlign val="subscript"/>
        <sz val="10"/>
        <color theme="1"/>
        <rFont val="Verdana"/>
        <family val="2"/>
      </rPr>
      <t>t</t>
    </r>
  </si>
  <si>
    <t>Demand forecasting short-cycle storage adjustment</t>
  </si>
  <si>
    <r>
      <t>DFSA</t>
    </r>
    <r>
      <rPr>
        <vertAlign val="subscript"/>
        <sz val="10"/>
        <color theme="1"/>
        <rFont val="Verdana"/>
        <family val="2"/>
      </rPr>
      <t>t</t>
    </r>
  </si>
  <si>
    <r>
      <t>Average annual capability to have gas injected (AIC</t>
    </r>
    <r>
      <rPr>
        <b/>
        <vertAlign val="subscript"/>
        <sz val="12"/>
        <color theme="1"/>
        <rFont val="Gili"/>
      </rPr>
      <t>t</t>
    </r>
    <r>
      <rPr>
        <b/>
        <sz val="12"/>
        <color theme="1"/>
        <rFont val="Gili"/>
      </rPr>
      <t>)</t>
    </r>
  </si>
  <si>
    <t xml:space="preserve">Aggregate Capability of any relevant Short-Cycle Storage Facilities to have gas injected on Day d </t>
  </si>
  <si>
    <t>As specified in the Storage Capacity Notice submitted by the relevant Storage Facility operator to the licensee (and updated from time to time) pursuant to the relevant Storage Connection Agreements. Links to '7.9_DF_adjustment' of the Cost RRP</t>
  </si>
  <si>
    <t>Days in Regulatory Year</t>
  </si>
  <si>
    <r>
      <t>DIY</t>
    </r>
    <r>
      <rPr>
        <vertAlign val="subscript"/>
        <sz val="10"/>
        <color theme="1"/>
        <rFont val="Verdana"/>
        <family val="2"/>
      </rPr>
      <t>t</t>
    </r>
  </si>
  <si>
    <r>
      <t>Greenhouse Gas Emissions Incentive Revenue (GHGIR</t>
    </r>
    <r>
      <rPr>
        <b/>
        <vertAlign val="subscript"/>
        <sz val="12"/>
        <color theme="1"/>
        <rFont val="Gili"/>
      </rPr>
      <t>t</t>
    </r>
    <r>
      <rPr>
        <b/>
        <sz val="12"/>
        <color theme="1"/>
        <rFont val="Gili"/>
      </rPr>
      <t>)</t>
    </r>
  </si>
  <si>
    <t xml:space="preserve">Venting emissions performance </t>
  </si>
  <si>
    <r>
      <t>VEP</t>
    </r>
    <r>
      <rPr>
        <vertAlign val="subscript"/>
        <sz val="10"/>
        <color theme="1"/>
        <rFont val="Verdana"/>
        <family val="2"/>
      </rPr>
      <t>t</t>
    </r>
  </si>
  <si>
    <t>Greenhouse gas incentive revenue</t>
  </si>
  <si>
    <r>
      <t>Venting Emissions Performance (VEP</t>
    </r>
    <r>
      <rPr>
        <b/>
        <vertAlign val="subscript"/>
        <sz val="12"/>
        <color theme="1"/>
        <rFont val="Gili"/>
      </rPr>
      <t>t</t>
    </r>
    <r>
      <rPr>
        <b/>
        <sz val="12"/>
        <color theme="1"/>
        <rFont val="Gili"/>
      </rPr>
      <t>)</t>
    </r>
  </si>
  <si>
    <r>
      <t>VIPM</t>
    </r>
    <r>
      <rPr>
        <vertAlign val="subscript"/>
        <sz val="10"/>
        <color theme="1"/>
        <rFont val="Verdana"/>
        <family val="2"/>
      </rPr>
      <t>t</t>
    </r>
    <r>
      <rPr>
        <sz val="11"/>
        <color theme="1"/>
        <rFont val="Calibri"/>
        <family val="2"/>
        <scheme val="minor"/>
      </rPr>
      <t xml:space="preserve"> </t>
    </r>
  </si>
  <si>
    <t>Links to '9.10_GHG_incentive_revenue' of the Cost RRP</t>
  </si>
  <si>
    <t>Venting incentive target</t>
  </si>
  <si>
    <r>
      <t>VIT</t>
    </r>
    <r>
      <rPr>
        <vertAlign val="subscript"/>
        <sz val="10"/>
        <color theme="1"/>
        <rFont val="Verdana"/>
        <family val="2"/>
      </rPr>
      <t>t</t>
    </r>
    <r>
      <rPr>
        <sz val="11"/>
        <color theme="1"/>
        <rFont val="Calibri"/>
        <family val="2"/>
        <scheme val="minor"/>
      </rPr>
      <t xml:space="preserve"> </t>
    </r>
  </si>
  <si>
    <t>Venting incentive reference price</t>
  </si>
  <si>
    <r>
      <t>VIRP</t>
    </r>
    <r>
      <rPr>
        <vertAlign val="subscript"/>
        <sz val="10"/>
        <color theme="1"/>
        <rFont val="Verdana"/>
        <family val="2"/>
      </rPr>
      <t>t</t>
    </r>
    <r>
      <rPr>
        <sz val="11"/>
        <color theme="1"/>
        <rFont val="Calibri"/>
        <family val="2"/>
        <scheme val="minor"/>
      </rPr>
      <t xml:space="preserve"> </t>
    </r>
  </si>
  <si>
    <t>£/tonne</t>
  </si>
  <si>
    <t>Venting emissions performance</t>
  </si>
  <si>
    <r>
      <t>Venting incentive reference price (VIRP</t>
    </r>
    <r>
      <rPr>
        <b/>
        <vertAlign val="subscript"/>
        <sz val="12"/>
        <color theme="1"/>
        <rFont val="Gili"/>
      </rPr>
      <t>t</t>
    </r>
    <r>
      <rPr>
        <b/>
        <sz val="12"/>
        <color theme="1"/>
        <rFont val="Gili"/>
      </rPr>
      <t>)</t>
    </r>
  </si>
  <si>
    <t>Venting equivalent factor</t>
  </si>
  <si>
    <r>
      <t>VF</t>
    </r>
    <r>
      <rPr>
        <vertAlign val="subscript"/>
        <sz val="10"/>
        <color theme="1"/>
        <rFont val="Verdana"/>
        <family val="2"/>
      </rPr>
      <t>t</t>
    </r>
  </si>
  <si>
    <t>Non-traded carbon price</t>
  </si>
  <si>
    <r>
      <t>NTCP</t>
    </r>
    <r>
      <rPr>
        <vertAlign val="subscript"/>
        <sz val="10"/>
        <color theme="1"/>
        <rFont val="Verdana"/>
        <family val="2"/>
      </rPr>
      <t>t</t>
    </r>
  </si>
  <si>
    <t>£/tCO2e</t>
  </si>
  <si>
    <t>Venting Incentive Reference Price</t>
  </si>
  <si>
    <r>
      <t>VIRP</t>
    </r>
    <r>
      <rPr>
        <vertAlign val="subscript"/>
        <sz val="10"/>
        <color theme="1"/>
        <rFont val="Verdana"/>
        <family val="2"/>
      </rPr>
      <t>t</t>
    </r>
  </si>
  <si>
    <r>
      <t>Maintenance Incentive Revenue (MIR</t>
    </r>
    <r>
      <rPr>
        <b/>
        <vertAlign val="subscript"/>
        <sz val="11"/>
        <color theme="1"/>
        <rFont val="Gili"/>
      </rPr>
      <t>t</t>
    </r>
    <r>
      <rPr>
        <b/>
        <sz val="11"/>
        <color theme="1"/>
        <rFont val="Gili"/>
      </rPr>
      <t>)</t>
    </r>
  </si>
  <si>
    <t xml:space="preserve">Maintenance Change Incentive Revenue </t>
  </si>
  <si>
    <r>
      <t>MCIR</t>
    </r>
    <r>
      <rPr>
        <vertAlign val="subscript"/>
        <sz val="10"/>
        <color theme="1"/>
        <rFont val="Verdana"/>
        <family val="2"/>
      </rPr>
      <t>t</t>
    </r>
  </si>
  <si>
    <t>Maintenance Days Incentive Revenue (non-RVO)</t>
  </si>
  <si>
    <r>
      <t>MDI</t>
    </r>
    <r>
      <rPr>
        <vertAlign val="subscript"/>
        <sz val="10"/>
        <color theme="1"/>
        <rFont val="Verdana"/>
        <family val="2"/>
      </rPr>
      <t>t</t>
    </r>
  </si>
  <si>
    <t>Maintenance Days Incentive Revenue (RVO)</t>
  </si>
  <si>
    <r>
      <t>MDIRV</t>
    </r>
    <r>
      <rPr>
        <vertAlign val="subscript"/>
        <sz val="10"/>
        <color theme="1"/>
        <rFont val="Verdana"/>
        <family val="2"/>
      </rPr>
      <t>t</t>
    </r>
  </si>
  <si>
    <t xml:space="preserve">Maintenance Incentive Revenue </t>
  </si>
  <si>
    <t>License Value</t>
  </si>
  <si>
    <t>Maintenance change incentive target</t>
  </si>
  <si>
    <r>
      <t>MCITD</t>
    </r>
    <r>
      <rPr>
        <vertAlign val="subscript"/>
        <sz val="10"/>
        <color theme="1"/>
        <rFont val="Verdana"/>
        <family val="2"/>
      </rPr>
      <t>t</t>
    </r>
  </si>
  <si>
    <t xml:space="preserve">Derived in accordance with: [MCITDt = 0.0725 * MWt] where MWt is Maintenance Workload in Days for Regulatory Year t (Links to '7.13_Maintenance_IR' of the Cost RRP). </t>
  </si>
  <si>
    <t>Links to '9.12_Maintenance_IR' of the Cost RRP</t>
  </si>
  <si>
    <t>Maintenance change performance measure</t>
  </si>
  <si>
    <r>
      <t>MCIPM</t>
    </r>
    <r>
      <rPr>
        <vertAlign val="subscript"/>
        <sz val="10"/>
        <color theme="1"/>
        <rFont val="Verdana"/>
        <family val="2"/>
      </rPr>
      <t>t</t>
    </r>
  </si>
  <si>
    <t>Maintenance Change Incentive Revenue</t>
  </si>
  <si>
    <t>Advice Notice Day target (non-RVO)</t>
  </si>
  <si>
    <r>
      <t>MADT</t>
    </r>
    <r>
      <rPr>
        <vertAlign val="subscript"/>
        <sz val="10"/>
        <color theme="1"/>
        <rFont val="Verdana"/>
        <family val="2"/>
      </rPr>
      <t>t</t>
    </r>
  </si>
  <si>
    <t>Derived in accordance with: [MADTt = 0.75 * TQMt] where TQMt is the total quantity of Customer Impacting Work in Days d in respect of customers offtaking from the NTS, exc. Valve Operations and as derived in accordance with the licensee's Maintenance Plan for Regulatory Year t (Links to '7.13_Maintenance_IR' of the Cost RRP).</t>
  </si>
  <si>
    <t>Maintenance Days incentive performance measure (non-RVO)</t>
  </si>
  <si>
    <r>
      <t>MDINP</t>
    </r>
    <r>
      <rPr>
        <vertAlign val="subscript"/>
        <sz val="10"/>
        <color theme="1"/>
        <rFont val="Verdana"/>
        <family val="2"/>
      </rPr>
      <t>t</t>
    </r>
  </si>
  <si>
    <t>Maintenance Plan Days target (RVO)</t>
  </si>
  <si>
    <r>
      <t>MDT</t>
    </r>
    <r>
      <rPr>
        <vertAlign val="subscript"/>
        <sz val="10"/>
        <color theme="1"/>
        <rFont val="Verdana"/>
        <family val="2"/>
      </rPr>
      <t>t</t>
    </r>
  </si>
  <si>
    <t>Target number of Maintenance Plan Days, other than Advice Notice Days, in respect of Valve Operations, which has the value 11 (unless otherwise directed by the Authority following notification to it by the licensee of a change made to Maintenance and operational policy to comply with new or revised safety regulations, including the Pipeline Safety Regulations 1996 (S.I. 1996/825). Links to '7.13_Maintenance_IR' of the Cost RRP.</t>
  </si>
  <si>
    <t>Total number of Maintenance Plan Days, other than Advice Notice Days, on which the licensee has undertaken Maintenance in respect of Valve Operations in Regulatory Year t. Links to '7.13_Maintenance_IR' of the Cost RRP.</t>
  </si>
  <si>
    <t>Maintenance Days performance measure (RVO)</t>
  </si>
  <si>
    <r>
      <t>MPMV</t>
    </r>
    <r>
      <rPr>
        <vertAlign val="subscript"/>
        <sz val="10"/>
        <color theme="1"/>
        <rFont val="Verdana"/>
        <family val="2"/>
      </rPr>
      <t>t</t>
    </r>
  </si>
  <si>
    <t>Maintenance Days incentive revenue (RVO)</t>
  </si>
  <si>
    <t>Links to '9.2_NTS_shrinkage' of the Cost RRP</t>
  </si>
  <si>
    <t>NTS shrinkage costs - net</t>
  </si>
  <si>
    <r>
      <t>GC</t>
    </r>
    <r>
      <rPr>
        <vertAlign val="subscript"/>
        <sz val="10"/>
        <color theme="1"/>
        <rFont val="Verdana"/>
        <family val="2"/>
      </rPr>
      <t>t</t>
    </r>
  </si>
  <si>
    <r>
      <t>ECC</t>
    </r>
    <r>
      <rPr>
        <vertAlign val="subscript"/>
        <sz val="10"/>
        <color theme="1"/>
        <rFont val="Verdana"/>
        <family val="2"/>
      </rPr>
      <t>t</t>
    </r>
  </si>
  <si>
    <t>TO Tax Pools Totex Allocations</t>
  </si>
  <si>
    <t>Supporting workings for tax pools totex allocation percentages</t>
  </si>
  <si>
    <t>Allocation percentages of totex categories to tax pools</t>
  </si>
  <si>
    <t>General</t>
  </si>
  <si>
    <t>Load related capex</t>
  </si>
  <si>
    <t>Values to be input by Licensee</t>
  </si>
  <si>
    <t>Asset replacement capex</t>
  </si>
  <si>
    <t>Other capex</t>
  </si>
  <si>
    <t>Network operating costs (opex)</t>
  </si>
  <si>
    <t>Indirects (opex)</t>
  </si>
  <si>
    <t>Special rate</t>
  </si>
  <si>
    <t>Structures and buildings</t>
  </si>
  <si>
    <t>Deferred revenue</t>
  </si>
  <si>
    <t>Non qualifying</t>
  </si>
  <si>
    <t>Allocation of totex to tax pools</t>
  </si>
  <si>
    <t>Non-load (opex)</t>
  </si>
  <si>
    <t>Actual totex</t>
  </si>
  <si>
    <t>Derivation of totex percentage allocations</t>
  </si>
  <si>
    <t>Check</t>
  </si>
  <si>
    <t>SO Tax Pools Totex Allocations</t>
  </si>
  <si>
    <t>Controllable opex</t>
  </si>
  <si>
    <t>Directly Remunerated Services Revenue</t>
  </si>
  <si>
    <t>Directly Remunerated Services and De minimis Activities</t>
  </si>
  <si>
    <t>Directly Remunerated Services</t>
  </si>
  <si>
    <t xml:space="preserve">Please provide a list of excluded services for all items </t>
  </si>
  <si>
    <t>Activity Description</t>
  </si>
  <si>
    <t>Connection services</t>
  </si>
  <si>
    <t>Diversionary works under an obligation</t>
  </si>
  <si>
    <t>Works required by any alteration of premises</t>
  </si>
  <si>
    <t>Telecommunications and information technology infrastructure services</t>
  </si>
  <si>
    <t>Outage changes (Not applicable to Gas Transmission)</t>
  </si>
  <si>
    <t>Emergency services</t>
  </si>
  <si>
    <t>PARCA activities</t>
  </si>
  <si>
    <t>Independent System Operation (Not applicable)</t>
  </si>
  <si>
    <t>Network Innovation Funding (Not applicable)</t>
  </si>
  <si>
    <t>Value added services (Not applicable)</t>
  </si>
  <si>
    <t>Top-up, standby, and enhanced system security (Not applicable)</t>
  </si>
  <si>
    <t>Revenue protection services (Not applicable)</t>
  </si>
  <si>
    <t>Metering services (Not applicable)</t>
  </si>
  <si>
    <t>Smart meter roll-out rechargeable services (Not applicable)</t>
  </si>
  <si>
    <t>Miscellaneous</t>
  </si>
  <si>
    <t>De Minimis Activities</t>
  </si>
  <si>
    <t>Please provide a list of De Minimis Activities for all items greater than or equal to £500k</t>
  </si>
  <si>
    <t>Consented Activities</t>
  </si>
  <si>
    <t>Please provide a list of De Minimis Consented Activities for all items greater than or equal to £500k</t>
  </si>
  <si>
    <t>Units</t>
  </si>
  <si>
    <r>
      <t>Bad Debt (BD</t>
    </r>
    <r>
      <rPr>
        <b/>
        <vertAlign val="subscript"/>
        <sz val="10"/>
        <color theme="1"/>
        <rFont val="Verdana"/>
        <family val="2"/>
      </rPr>
      <t>t</t>
    </r>
    <r>
      <rPr>
        <b/>
        <sz val="10"/>
        <color theme="1"/>
        <rFont val="Verdana"/>
        <family val="2"/>
      </rPr>
      <t>)</t>
    </r>
  </si>
  <si>
    <t>Bad Debt costs incurred</t>
  </si>
  <si>
    <r>
      <t>BDA</t>
    </r>
    <r>
      <rPr>
        <vertAlign val="subscript"/>
        <sz val="10"/>
        <rFont val="Verdana"/>
        <family val="2"/>
      </rPr>
      <t>t</t>
    </r>
  </si>
  <si>
    <r>
      <t>RBD</t>
    </r>
    <r>
      <rPr>
        <vertAlign val="subscript"/>
        <sz val="10"/>
        <rFont val="Verdana"/>
        <family val="2"/>
      </rPr>
      <t>t</t>
    </r>
  </si>
  <si>
    <t>Eligible Bad Debt Costs adjustment</t>
  </si>
  <si>
    <r>
      <t>BD</t>
    </r>
    <r>
      <rPr>
        <b/>
        <vertAlign val="subscript"/>
        <sz val="10"/>
        <rFont val="Verdana"/>
        <family val="2"/>
      </rPr>
      <t>t</t>
    </r>
  </si>
  <si>
    <r>
      <t>Recovered Revenue (RR</t>
    </r>
    <r>
      <rPr>
        <b/>
        <vertAlign val="subscript"/>
        <sz val="10"/>
        <color theme="1"/>
        <rFont val="Verdana"/>
        <family val="2"/>
      </rPr>
      <t>t</t>
    </r>
    <r>
      <rPr>
        <b/>
        <sz val="10"/>
        <color theme="1"/>
        <rFont val="Verdana"/>
        <family val="2"/>
      </rPr>
      <t>)</t>
    </r>
  </si>
  <si>
    <t>BRRt</t>
  </si>
  <si>
    <t>Value to be input by the licensee in accordance with Ofgem Guidance</t>
  </si>
  <si>
    <t>BDt</t>
  </si>
  <si>
    <t>RRt</t>
  </si>
  <si>
    <t>SpC 2.1</t>
  </si>
  <si>
    <r>
      <t>Bad Debt (SOBD</t>
    </r>
    <r>
      <rPr>
        <b/>
        <vertAlign val="subscript"/>
        <sz val="10"/>
        <color theme="1"/>
        <rFont val="Verdana"/>
        <family val="2"/>
      </rPr>
      <t>t</t>
    </r>
    <r>
      <rPr>
        <b/>
        <sz val="10"/>
        <color theme="1"/>
        <rFont val="Verdana"/>
        <family val="2"/>
      </rPr>
      <t>)</t>
    </r>
  </si>
  <si>
    <r>
      <t>SOBDA</t>
    </r>
    <r>
      <rPr>
        <vertAlign val="subscript"/>
        <sz val="10"/>
        <rFont val="Verdana"/>
        <family val="2"/>
      </rPr>
      <t>t</t>
    </r>
  </si>
  <si>
    <r>
      <t>RSOBD</t>
    </r>
    <r>
      <rPr>
        <vertAlign val="subscript"/>
        <sz val="10"/>
        <rFont val="Verdana"/>
        <family val="2"/>
      </rPr>
      <t>t</t>
    </r>
  </si>
  <si>
    <r>
      <t>SOBD</t>
    </r>
    <r>
      <rPr>
        <b/>
        <vertAlign val="subscript"/>
        <sz val="10"/>
        <rFont val="Verdana"/>
        <family val="2"/>
      </rPr>
      <t>t</t>
    </r>
  </si>
  <si>
    <r>
      <t>Recovered Revenue (SORR</t>
    </r>
    <r>
      <rPr>
        <b/>
        <vertAlign val="subscript"/>
        <sz val="10"/>
        <color theme="1"/>
        <rFont val="Verdana"/>
        <family val="2"/>
      </rPr>
      <t>t</t>
    </r>
    <r>
      <rPr>
        <b/>
        <sz val="10"/>
        <color theme="1"/>
        <rFont val="Verdana"/>
        <family val="2"/>
      </rPr>
      <t>)</t>
    </r>
  </si>
  <si>
    <t>BSORRt</t>
  </si>
  <si>
    <t>SOBDt</t>
  </si>
  <si>
    <t>SORRt</t>
  </si>
  <si>
    <t>Cost type</t>
  </si>
  <si>
    <t>Cost/vol</t>
  </si>
  <si>
    <t>Net Costs</t>
  </si>
  <si>
    <t>Net</t>
  </si>
  <si>
    <t>Business Support costs</t>
  </si>
  <si>
    <t>Closely associated indirect costs</t>
  </si>
  <si>
    <t>Pension Costs</t>
  </si>
  <si>
    <t>Costs outwith Totex</t>
  </si>
  <si>
    <t>Pass through</t>
  </si>
  <si>
    <t>Pass Through</t>
  </si>
  <si>
    <t>Licence Fees</t>
  </si>
  <si>
    <t>Pension Deficit Payments relating to Established Deficit</t>
  </si>
  <si>
    <t>Security (Armed Guards)</t>
  </si>
  <si>
    <t>NZPSt</t>
  </si>
  <si>
    <t>Network Innovation</t>
  </si>
  <si>
    <t>Bad debt</t>
  </si>
  <si>
    <t>Gas conveyed to independany systems</t>
  </si>
  <si>
    <t>Bulk price differential</t>
  </si>
  <si>
    <t>HyNet FEED study</t>
  </si>
  <si>
    <t>HyNet</t>
  </si>
  <si>
    <t>Gross Costs</t>
  </si>
  <si>
    <t>Gross</t>
  </si>
  <si>
    <t>Pensions</t>
  </si>
  <si>
    <t>Project name</t>
  </si>
  <si>
    <t>Costs</t>
  </si>
  <si>
    <t>Planned maintenance &amp; inspections</t>
  </si>
  <si>
    <t>Gas Generator</t>
  </si>
  <si>
    <t>Line Walking / Non-CP Surveying</t>
  </si>
  <si>
    <t>Sleeves</t>
  </si>
  <si>
    <t>Crossings</t>
  </si>
  <si>
    <t>Valve Systems</t>
  </si>
  <si>
    <t>Operational Property</t>
  </si>
  <si>
    <t>No sites</t>
  </si>
  <si>
    <t>Year on Year Cost Movements</t>
  </si>
  <si>
    <t>Quarry &amp; Loss</t>
  </si>
  <si>
    <t>Project Name</t>
  </si>
  <si>
    <t>Quarry &amp; loss</t>
  </si>
  <si>
    <t>Annual - Scotland</t>
  </si>
  <si>
    <t>Annual - East</t>
  </si>
  <si>
    <t>Annual - West</t>
  </si>
  <si>
    <t xml:space="preserve">Full &amp; Final Settlement - </t>
  </si>
  <si>
    <t>Investigation / Repair - Scotland</t>
  </si>
  <si>
    <t>Investigation / Repair - East</t>
  </si>
  <si>
    <t>Investigation / Repair - West</t>
  </si>
  <si>
    <t>Accrual</t>
  </si>
  <si>
    <t>Accrual in previous years accounts</t>
  </si>
  <si>
    <t>Amount charged to income statement</t>
  </si>
  <si>
    <t>Cash utilisation</t>
  </si>
  <si>
    <t>Accrual in the years accounts</t>
  </si>
  <si>
    <t>No.</t>
  </si>
  <si>
    <t xml:space="preserve">Memo - Cost &amp; Number of Quarry &amp; Loss claims with payment carried forward </t>
  </si>
  <si>
    <t>Physical Security Opex</t>
  </si>
  <si>
    <t>Owned sites</t>
  </si>
  <si>
    <t>Physical Security</t>
  </si>
  <si>
    <t>shared sites</t>
  </si>
  <si>
    <t>No Sites</t>
  </si>
  <si>
    <t>Shared sites</t>
  </si>
  <si>
    <t>Provisions Movements</t>
  </si>
  <si>
    <t>Category</t>
  </si>
  <si>
    <t>Movement</t>
  </si>
  <si>
    <t>Environmental provision</t>
  </si>
  <si>
    <t>Opening Balance</t>
  </si>
  <si>
    <t>Income Statement Charge / Release</t>
  </si>
  <si>
    <t>Cash Utilisation</t>
  </si>
  <si>
    <t>Unwinding of discount</t>
  </si>
  <si>
    <t>Other Movements</t>
  </si>
  <si>
    <t>Closing Balance</t>
  </si>
  <si>
    <t>Total Net Movement of provisions</t>
  </si>
  <si>
    <t>Emission provision</t>
  </si>
  <si>
    <t>Restructuring provision - Dilap + UKOM</t>
  </si>
  <si>
    <t>Crop &amp; Quarry provision</t>
  </si>
  <si>
    <t>Business Support Allocation</t>
  </si>
  <si>
    <t>Entity</t>
  </si>
  <si>
    <t>IT &amp; Telecoms</t>
  </si>
  <si>
    <t>ETO</t>
  </si>
  <si>
    <t>GTO</t>
  </si>
  <si>
    <t>GSO</t>
  </si>
  <si>
    <t>ESO</t>
  </si>
  <si>
    <t>Non Reg - Other Group</t>
  </si>
  <si>
    <t>Non Reg - External Customer</t>
  </si>
  <si>
    <t>Property Management</t>
  </si>
  <si>
    <t>HR &amp; non-opertional training</t>
  </si>
  <si>
    <t>CEO &amp; Group Management</t>
  </si>
  <si>
    <t>CEO &amp; group Management</t>
  </si>
  <si>
    <t xml:space="preserve">Full Time Equivalent (FTE) - TO only </t>
  </si>
  <si>
    <t xml:space="preserve">Transmission Operator - Only </t>
  </si>
  <si>
    <t xml:space="preserve">Price Control  Activities </t>
  </si>
  <si>
    <t xml:space="preserve">NGT own FTE </t>
  </si>
  <si>
    <t xml:space="preserve">Num </t>
  </si>
  <si>
    <t xml:space="preserve">NGT contractor FTE </t>
  </si>
  <si>
    <t xml:space="preserve">Non Price Control  Activities </t>
  </si>
  <si>
    <t xml:space="preserve">FTE Total </t>
  </si>
  <si>
    <t xml:space="preserve">Price Control Activity </t>
  </si>
  <si>
    <t xml:space="preserve">Non Price Control Activity </t>
  </si>
  <si>
    <t>RIIO&lt;T2</t>
  </si>
  <si>
    <t>RIIO&gt;T2</t>
  </si>
  <si>
    <t>Cost breakdown</t>
  </si>
  <si>
    <t>Project Ref</t>
  </si>
  <si>
    <t>Cost Cat2</t>
  </si>
  <si>
    <t>&lt;2022</t>
  </si>
  <si>
    <t>&gt;2026</t>
  </si>
  <si>
    <t>Entry T1 carry over</t>
  </si>
  <si>
    <t>Offtakes T1 carry over</t>
  </si>
  <si>
    <t>LR Offtakes</t>
  </si>
  <si>
    <t>Network Capability</t>
  </si>
  <si>
    <t>Tactical Access</t>
  </si>
  <si>
    <t>Changing Customer Needs</t>
  </si>
  <si>
    <t>Non-Load Related</t>
  </si>
  <si>
    <t>GRAID</t>
  </si>
  <si>
    <t>Peterborough &amp; Huntingdon T1 carry over</t>
  </si>
  <si>
    <t>Asset Health (baseline) T1 carry over</t>
  </si>
  <si>
    <t>Decommissioning T1 carry over</t>
  </si>
  <si>
    <t>Feeder 9 T1 carry over</t>
  </si>
  <si>
    <t>TO Non-Op Capex T1 carry over</t>
  </si>
  <si>
    <t>SO Non-Op Capex T1 carry over</t>
  </si>
  <si>
    <t>PSUP T1 carry over</t>
  </si>
  <si>
    <t>IT T1 carry over</t>
  </si>
  <si>
    <t>OT T1 carry over</t>
  </si>
  <si>
    <t>Uncertainty mechanism</t>
  </si>
  <si>
    <t>Non-Lead Assets</t>
  </si>
  <si>
    <t>Other Non Load</t>
  </si>
  <si>
    <t>Customer Contributions</t>
  </si>
  <si>
    <t>Memo line</t>
  </si>
  <si>
    <t>Costs of Excluded, Consented and De Minimis Services</t>
  </si>
  <si>
    <t>for information only, does not sum to actual totex</t>
  </si>
  <si>
    <t>Specific Capex Projects</t>
  </si>
  <si>
    <t>Direct/Indirect</t>
  </si>
  <si>
    <t>Hatton Full Project</t>
  </si>
  <si>
    <t>Materials</t>
  </si>
  <si>
    <t>Main works contractor</t>
  </si>
  <si>
    <t>Specialist services</t>
  </si>
  <si>
    <t>Vendor package costs</t>
  </si>
  <si>
    <t>Direct Company Costs</t>
  </si>
  <si>
    <t>Engineering Design</t>
  </si>
  <si>
    <t>Indirect company costs</t>
  </si>
  <si>
    <t>Risk / Contingency</t>
  </si>
  <si>
    <t>Asset Health - Interventions</t>
  </si>
  <si>
    <t>Description</t>
  </si>
  <si>
    <t>Asset health - costs</t>
  </si>
  <si>
    <t>Mopico Motor Compressor Replacement</t>
  </si>
  <si>
    <t>Auxillary Equipment Major Refurb</t>
  </si>
  <si>
    <t>Auxillary Equipment Replacement</t>
  </si>
  <si>
    <t>Replace Cladding on on AGIs</t>
  </si>
  <si>
    <t/>
  </si>
  <si>
    <t>Asset Health - Projects</t>
  </si>
  <si>
    <t>Contracting method</t>
  </si>
  <si>
    <t>Allocation methodology</t>
  </si>
  <si>
    <t>UID description</t>
  </si>
  <si>
    <t>Free Text</t>
  </si>
  <si>
    <t>Redundant Assets PCD</t>
  </si>
  <si>
    <t>Site</t>
  </si>
  <si>
    <t>Asset</t>
  </si>
  <si>
    <t>Activity</t>
  </si>
  <si>
    <t>Scope</t>
  </si>
  <si>
    <t>Start Date</t>
  </si>
  <si>
    <t>End Date</t>
  </si>
  <si>
    <t>Status</t>
  </si>
  <si>
    <t>Theddlethorpe</t>
  </si>
  <si>
    <t>Warrington</t>
  </si>
  <si>
    <t>Bishop Auckland</t>
  </si>
  <si>
    <t>Churchover</t>
  </si>
  <si>
    <t>Huntingdon</t>
  </si>
  <si>
    <t>Easington</t>
  </si>
  <si>
    <t>Diss</t>
  </si>
  <si>
    <t>Cambridge</t>
  </si>
  <si>
    <t>Nether Kellet</t>
  </si>
  <si>
    <t>Carnforth</t>
  </si>
  <si>
    <t>Chelmsford</t>
  </si>
  <si>
    <t>Avonbridge</t>
  </si>
  <si>
    <t>Wisbech</t>
  </si>
  <si>
    <t>Moffat</t>
  </si>
  <si>
    <t>IT Asset Refresh</t>
  </si>
  <si>
    <t>Workstations</t>
  </si>
  <si>
    <t>Video Storage</t>
  </si>
  <si>
    <t>Server</t>
  </si>
  <si>
    <t>CMC (Computer Multi Control)</t>
  </si>
  <si>
    <t>KVM (Keyboard Video Mouse)</t>
  </si>
  <si>
    <t>Network Switches</t>
  </si>
  <si>
    <t>Evidence Locker</t>
  </si>
  <si>
    <t>Technical Asset Refresh</t>
  </si>
  <si>
    <t>Security Cameras</t>
  </si>
  <si>
    <t>Electrified Fence</t>
  </si>
  <si>
    <t>Site Lighting</t>
  </si>
  <si>
    <t>Access Control HID</t>
  </si>
  <si>
    <t>Intercom</t>
  </si>
  <si>
    <t>Sounder</t>
  </si>
  <si>
    <t>Metres</t>
  </si>
  <si>
    <t>TO Non-operational Capex</t>
  </si>
  <si>
    <t>New/Enhancement/Refresh</t>
  </si>
  <si>
    <t>Direct/Shared Investment</t>
  </si>
  <si>
    <t>Baseline Costs</t>
  </si>
  <si>
    <t>Other IT projects &lt;£1m</t>
  </si>
  <si>
    <t>Vehicles</t>
  </si>
  <si>
    <t>Internal combustion engine</t>
  </si>
  <si>
    <t>Alternative fuel</t>
  </si>
  <si>
    <t>Non Operational Property</t>
  </si>
  <si>
    <t>Small Tools, Equipment, Plant &amp; Machinery</t>
  </si>
  <si>
    <t>STEPM</t>
  </si>
  <si>
    <t>Small, equipment, plant &amp; machinery</t>
  </si>
  <si>
    <t>Non Op Capex</t>
  </si>
  <si>
    <t>Uncertainty mechanism costs</t>
  </si>
  <si>
    <t>SO Non-operational Capex</t>
  </si>
  <si>
    <t>Non-operational property</t>
  </si>
  <si>
    <t>TO - IT</t>
  </si>
  <si>
    <t>SO - IT</t>
  </si>
  <si>
    <t>TO - OT</t>
  </si>
  <si>
    <t>SO - OT</t>
  </si>
  <si>
    <t xml:space="preserve">Population </t>
  </si>
  <si>
    <t xml:space="preserve">Vehicles population - Purchases </t>
  </si>
  <si>
    <t xml:space="preserve">Zero Emmission Vehicles </t>
  </si>
  <si>
    <t>Cars</t>
  </si>
  <si>
    <t>Small Van</t>
  </si>
  <si>
    <t>Medium Van</t>
  </si>
  <si>
    <t>Large Van</t>
  </si>
  <si>
    <t>Support Van</t>
  </si>
  <si>
    <t>Electric Vehicle Charging Point</t>
  </si>
  <si>
    <t xml:space="preserve">Non-Zero Emmission Vehicles </t>
  </si>
  <si>
    <t>4x4</t>
  </si>
  <si>
    <t>LGV</t>
  </si>
  <si>
    <t>HGV</t>
  </si>
  <si>
    <t>Vehicles population - Total</t>
  </si>
  <si>
    <t xml:space="preserve">Opex </t>
  </si>
  <si>
    <t xml:space="preserve">Vehicles - Total </t>
  </si>
  <si>
    <t>Vehicles cost - Total</t>
  </si>
  <si>
    <t>(ILI Run &amp; Dig Data is provided by calendar year)</t>
  </si>
  <si>
    <t>Pipeline data</t>
  </si>
  <si>
    <t>RIIO-T2 (calendar year)</t>
  </si>
  <si>
    <t>Spare12</t>
  </si>
  <si>
    <t>Spare13</t>
  </si>
  <si>
    <t>ILI Runs</t>
  </si>
  <si>
    <t>ILI Runs Planned</t>
  </si>
  <si>
    <t>ILI Runs Completed</t>
  </si>
  <si>
    <t>Km</t>
  </si>
  <si>
    <t>Depth Of Cover surveys (ILI) Planned</t>
  </si>
  <si>
    <t>Depth Of Cover surveys (ILI) Completed</t>
  </si>
  <si>
    <t>ILI Digs</t>
  </si>
  <si>
    <t>ILI Digs predicted by planning tool</t>
  </si>
  <si>
    <t>ILI Digs triggered by actual ILI findings</t>
  </si>
  <si>
    <t>No Digs completed</t>
  </si>
  <si>
    <t>No Digs completed where a repair was required</t>
  </si>
  <si>
    <t xml:space="preserve">Defects </t>
  </si>
  <si>
    <t>Defects predicted by planning tool</t>
  </si>
  <si>
    <t xml:space="preserve">Actual defects detected </t>
  </si>
  <si>
    <t>CP Pipework</t>
  </si>
  <si>
    <t>RIIO-T2 (financial year)</t>
  </si>
  <si>
    <t>RIIO&gt;T2 (financial year)</t>
  </si>
  <si>
    <t>Pipework</t>
  </si>
  <si>
    <t>P1 defects at start of reporting year</t>
  </si>
  <si>
    <t>New P1 defects identified</t>
  </si>
  <si>
    <t>P2 defects progressing to P1</t>
  </si>
  <si>
    <t>P1 defects resolved</t>
  </si>
  <si>
    <t>P2 defects at start of reporting year</t>
  </si>
  <si>
    <t>New P2 defects identifed</t>
  </si>
  <si>
    <t>P2 defects resolved</t>
  </si>
  <si>
    <t>CP Pipeline</t>
  </si>
  <si>
    <t>Unplanned interventions</t>
  </si>
  <si>
    <t>Annual predicted anomaly interventions</t>
  </si>
  <si>
    <t>Actual annual anomaly interventions required</t>
  </si>
  <si>
    <t>Annual anomaly interventions analysed, mitigation identified, and implemented</t>
  </si>
  <si>
    <t>Incident Reporting</t>
  </si>
  <si>
    <t>Workforce safety incidents</t>
  </si>
  <si>
    <t>Pipeline / process safety incidents</t>
  </si>
  <si>
    <t>Environmental incidents</t>
  </si>
  <si>
    <t>Yearly Total</t>
  </si>
  <si>
    <t>April</t>
  </si>
  <si>
    <t>May</t>
  </si>
  <si>
    <t>June</t>
  </si>
  <si>
    <t>July</t>
  </si>
  <si>
    <t>August</t>
  </si>
  <si>
    <t>September</t>
  </si>
  <si>
    <t>October</t>
  </si>
  <si>
    <t>November</t>
  </si>
  <si>
    <t>December</t>
  </si>
  <si>
    <t>January</t>
  </si>
  <si>
    <t>February</t>
  </si>
  <si>
    <t>March</t>
  </si>
  <si>
    <t>GWh</t>
  </si>
  <si>
    <t>BCM</t>
  </si>
  <si>
    <t>Actual flows at system entry points</t>
  </si>
  <si>
    <t>Bacton IP (BI)</t>
  </si>
  <si>
    <t>Bacton UKCS (BU)</t>
  </si>
  <si>
    <t>Isle of Grain</t>
  </si>
  <si>
    <t>Milford Haven</t>
  </si>
  <si>
    <t>Teesside</t>
  </si>
  <si>
    <t>Barrow</t>
  </si>
  <si>
    <t>Point of Ayr</t>
  </si>
  <si>
    <t>Hole House Farm</t>
  </si>
  <si>
    <t>Humbly Grove</t>
  </si>
  <si>
    <t>Hatfield Moor (storage)</t>
  </si>
  <si>
    <t>Rough (storage)</t>
  </si>
  <si>
    <t>Hatfield Moor (onshore)</t>
  </si>
  <si>
    <t>Garton (Aldbrough)</t>
  </si>
  <si>
    <t>Hornsea</t>
  </si>
  <si>
    <t>Fleetwood</t>
  </si>
  <si>
    <t>Caythorpe</t>
  </si>
  <si>
    <t>Wytch Farm</t>
  </si>
  <si>
    <t>Blyborough (Welton)</t>
  </si>
  <si>
    <t>Albury / Winkfield</t>
  </si>
  <si>
    <t>Palmers Wood / Tatsfield</t>
  </si>
  <si>
    <t>Glenmavis</t>
  </si>
  <si>
    <t>Partington</t>
  </si>
  <si>
    <t>Avonmouth</t>
  </si>
  <si>
    <t>Dynevor Arms (storage)</t>
  </si>
  <si>
    <t>Dynevor Arms (boil off)</t>
  </si>
  <si>
    <t>Holford</t>
  </si>
  <si>
    <t>Hilltop</t>
  </si>
  <si>
    <t>Stublach</t>
  </si>
  <si>
    <t>Somerset Farm</t>
  </si>
  <si>
    <t>Actual NTS demand (by LDZ)</t>
  </si>
  <si>
    <t>Scotland</t>
  </si>
  <si>
    <t>Northern</t>
  </si>
  <si>
    <t>North West</t>
  </si>
  <si>
    <t>North East</t>
  </si>
  <si>
    <t>East Midlands</t>
  </si>
  <si>
    <t>West Midlands</t>
  </si>
  <si>
    <t>Wales North</t>
  </si>
  <si>
    <t>Wales South</t>
  </si>
  <si>
    <t>Eastern</t>
  </si>
  <si>
    <t>North Thames</t>
  </si>
  <si>
    <t>South East</t>
  </si>
  <si>
    <t>South West</t>
  </si>
  <si>
    <t>Interconnector export</t>
  </si>
  <si>
    <t>IUK</t>
  </si>
  <si>
    <t>NTS direct connect industrials (by LDZ)</t>
  </si>
  <si>
    <t>NTS direct connect power stations (by LDZ)</t>
  </si>
  <si>
    <t>Storage</t>
  </si>
  <si>
    <t>Shrinkage</t>
  </si>
  <si>
    <t>Demand and Capability</t>
  </si>
  <si>
    <t>ASEP/Storage site</t>
  </si>
  <si>
    <t>Maximum Flow</t>
  </si>
  <si>
    <t>GWh/day</t>
  </si>
  <si>
    <t>NTS Demand &amp; System performance</t>
  </si>
  <si>
    <t>NTS Demand</t>
  </si>
  <si>
    <t>NTS demand</t>
  </si>
  <si>
    <t>Highest daily total demand</t>
  </si>
  <si>
    <t>Peak day demand by LDZ</t>
  </si>
  <si>
    <t>Southern</t>
  </si>
  <si>
    <t>All other demands' peak day demand</t>
  </si>
  <si>
    <t>Peak day NTS shrinkage</t>
  </si>
  <si>
    <t>Transmission system incidents</t>
  </si>
  <si>
    <t>Number of transmission system incidents</t>
  </si>
  <si>
    <t>Compressor Performance and Utilisation</t>
  </si>
  <si>
    <t>Compressor Stn</t>
  </si>
  <si>
    <t>Total Operating Hours</t>
  </si>
  <si>
    <t>Actual Operating Hours</t>
  </si>
  <si>
    <t>Aberdeen</t>
  </si>
  <si>
    <t>Hrs</t>
  </si>
  <si>
    <t>Alrewas</t>
  </si>
  <si>
    <t>Aylesbury</t>
  </si>
  <si>
    <t>Felindre</t>
  </si>
  <si>
    <t>Lockerley</t>
  </si>
  <si>
    <t>Wooler</t>
  </si>
  <si>
    <t>Consumed Hours</t>
  </si>
  <si>
    <t>Consumed hours</t>
  </si>
  <si>
    <t>Planned Unavailability (Hours)</t>
  </si>
  <si>
    <t>Hours Unavailable (Unplanned)</t>
  </si>
  <si>
    <t>Unplanned Unavailability (Hours)</t>
  </si>
  <si>
    <t>Compressor Utilisation</t>
  </si>
  <si>
    <t>Comp Unit</t>
  </si>
  <si>
    <t>Operational Date</t>
  </si>
  <si>
    <t>Dispose/Abandon</t>
  </si>
  <si>
    <t>Unit Power Source</t>
  </si>
  <si>
    <t>Thermal Rating (MW)</t>
  </si>
  <si>
    <t>Efficiency</t>
  </si>
  <si>
    <t>Unit Power Rating</t>
  </si>
  <si>
    <t>Primary Driver</t>
  </si>
  <si>
    <t>Replacement Unit</t>
  </si>
  <si>
    <t>BAT for site</t>
  </si>
  <si>
    <t>Running Hours limitations (500hrs, 2023,2030)</t>
  </si>
  <si>
    <t>Unit/site max flow mcm/day</t>
  </si>
  <si>
    <t>Drive Type Make / Model</t>
  </si>
  <si>
    <t>PT Last Overhaul Date</t>
  </si>
  <si>
    <t>PT Forecast Next Overhaul Date</t>
  </si>
  <si>
    <t>PT Consumed Hours until next overhaul</t>
  </si>
  <si>
    <t>GG Last Overhaul Date</t>
  </si>
  <si>
    <t>GG Forecast Next Overhaul Date</t>
  </si>
  <si>
    <t>GG Consumed Hours until next overhaul</t>
  </si>
  <si>
    <t>Compressor Asset Data</t>
  </si>
  <si>
    <t>Decommissioned Units</t>
  </si>
  <si>
    <t>Emissions</t>
  </si>
  <si>
    <t>CO2 Emitted by Gas Compressors</t>
  </si>
  <si>
    <t>CO2 Emissions</t>
  </si>
  <si>
    <t>T/CO2</t>
  </si>
  <si>
    <t>NOx Emitted by Gas Compressors</t>
  </si>
  <si>
    <t>NOx Emissions</t>
  </si>
  <si>
    <t>T/NOx</t>
  </si>
  <si>
    <t>Methane emitted from plant</t>
  </si>
  <si>
    <t>Methane Emissions</t>
  </si>
  <si>
    <t>T/CH4</t>
  </si>
  <si>
    <t>Associated Equipment</t>
  </si>
  <si>
    <t>Number of emissions events (ventings, escapes, etc.) from pipeline network</t>
  </si>
  <si>
    <t>Number of emissions events  (ventings, escapes, etc.) from associated equipment</t>
  </si>
  <si>
    <t>Date Constructed</t>
  </si>
  <si>
    <t>Design life (years)</t>
  </si>
  <si>
    <t>Pipeline diameter (mm)</t>
  </si>
  <si>
    <t>Pipeline length (km)</t>
  </si>
  <si>
    <t>Design Pressure rating  (bar)</t>
  </si>
  <si>
    <t>Pipeline Feeder number</t>
  </si>
  <si>
    <t>Constructed / Abandoned / Decomissioned</t>
  </si>
  <si>
    <t>Year Ending</t>
  </si>
  <si>
    <t>Assets by Primary Asset Group</t>
  </si>
  <si>
    <t>Exit Points</t>
  </si>
  <si>
    <t>Entry Points</t>
  </si>
  <si>
    <t>Multijunctions</t>
  </si>
  <si>
    <t>Block Valves</t>
  </si>
  <si>
    <t>RIIO-&gt;T2</t>
  </si>
  <si>
    <t>scenario name</t>
  </si>
  <si>
    <t>entry point</t>
  </si>
  <si>
    <t>Scenario 1</t>
  </si>
  <si>
    <t xml:space="preserve">Cheshire (Holford) </t>
  </si>
  <si>
    <t>Cheshire (Stublach)</t>
  </si>
  <si>
    <t>Scenario 2</t>
  </si>
  <si>
    <t>Scenario 3</t>
  </si>
  <si>
    <t>Scenario 4</t>
  </si>
  <si>
    <t>Customer and Stakeholder Satisfaction Survey Scores</t>
  </si>
  <si>
    <t>Survey Results</t>
  </si>
  <si>
    <t>Customer Satisfaction  (CSAT)</t>
  </si>
  <si>
    <t xml:space="preserve">CSAT Score  </t>
  </si>
  <si>
    <t>Que 1</t>
  </si>
  <si>
    <t>Gas Markets Policy and Change Service</t>
  </si>
  <si>
    <t xml:space="preserve">num </t>
  </si>
  <si>
    <t>Que 2</t>
  </si>
  <si>
    <t xml:space="preserve">Connections Service </t>
  </si>
  <si>
    <t>Num</t>
  </si>
  <si>
    <t>Que 3</t>
  </si>
  <si>
    <t>Gas National Control Centre (GNCC) service</t>
  </si>
  <si>
    <t>Que 4</t>
  </si>
  <si>
    <t>Energy Balancing Services</t>
  </si>
  <si>
    <t>Que 5</t>
  </si>
  <si>
    <t>Maintenance Service</t>
  </si>
  <si>
    <t>Que 6</t>
  </si>
  <si>
    <t xml:space="preserve">National Gas Events </t>
  </si>
  <si>
    <t>Que 7</t>
  </si>
  <si>
    <t>Capacity Auction Service</t>
  </si>
  <si>
    <t>Que 8</t>
  </si>
  <si>
    <t>Project Union (2023 onwards)</t>
  </si>
  <si>
    <t>Que 9</t>
  </si>
  <si>
    <t xml:space="preserve">Operational Liaison </t>
  </si>
  <si>
    <t>Que 10</t>
  </si>
  <si>
    <t>Diversions (included in Connections from 20/21 onwards)</t>
  </si>
  <si>
    <t>Que 11</t>
  </si>
  <si>
    <t>Day to Day Account Management (Operational Liaison 2023 onwards)</t>
  </si>
  <si>
    <t>Que 12</t>
  </si>
  <si>
    <t>Construction Service (Maintenance 2022 onwards)</t>
  </si>
  <si>
    <t>Incentives</t>
  </si>
  <si>
    <t>Customer Satisfaction Survey Score</t>
  </si>
  <si>
    <t>CSPt</t>
  </si>
  <si>
    <t xml:space="preserve">CSAT Count </t>
  </si>
  <si>
    <t>Customer Satisfaction Survey Count</t>
  </si>
  <si>
    <t>Count</t>
  </si>
  <si>
    <t>Stakeholder Satisfaction</t>
  </si>
  <si>
    <t xml:space="preserve">SSAT Score  </t>
  </si>
  <si>
    <t>Operational Liaison</t>
  </si>
  <si>
    <t>Stakeholder Satisfaction Survey Score</t>
  </si>
  <si>
    <t>SSAT Count</t>
  </si>
  <si>
    <t>Stakeholder Satisfaction Survey Count</t>
  </si>
  <si>
    <t>Business Carbon Footprint</t>
  </si>
  <si>
    <t>NGT's BCF comprising scope 1 and 2 emissions excluding shrinkage,  tonnes of carbon dioxide equivalent emissions (tCO2e)</t>
  </si>
  <si>
    <t>Emission</t>
  </si>
  <si>
    <t xml:space="preserve">Scope 1 </t>
  </si>
  <si>
    <t xml:space="preserve">Energy consumption (excluding electricity) </t>
  </si>
  <si>
    <t>Energy consumption</t>
  </si>
  <si>
    <t>Spare</t>
  </si>
  <si>
    <t xml:space="preserve">Spare </t>
  </si>
  <si>
    <t>Transport</t>
  </si>
  <si>
    <t>Direct commercial vehicles</t>
  </si>
  <si>
    <t>Business mileage</t>
  </si>
  <si>
    <t>Fugitive emissions</t>
  </si>
  <si>
    <t>Leak Detection &amp; repair</t>
  </si>
  <si>
    <t>Other gases (as applicable)</t>
  </si>
  <si>
    <t>Pipeline &amp; AGIs</t>
  </si>
  <si>
    <t>Venting emissions</t>
  </si>
  <si>
    <t>Venting (compressor only)</t>
  </si>
  <si>
    <t>These figures should reconcile to table 9.11 GHG venting data</t>
  </si>
  <si>
    <t>Pipeline Venting</t>
  </si>
  <si>
    <t>PIG Trap Venting</t>
  </si>
  <si>
    <t>Devices, Maintenance &amp; Inspection Vents</t>
  </si>
  <si>
    <t>Incidents</t>
  </si>
  <si>
    <t>Fuel combustion</t>
  </si>
  <si>
    <t>Diesel</t>
  </si>
  <si>
    <t>Natural Gas</t>
  </si>
  <si>
    <t>Other fuels (as applicable)</t>
  </si>
  <si>
    <t>Natural Gas (minor combustion plant)</t>
  </si>
  <si>
    <t>Total Scope 1</t>
  </si>
  <si>
    <t xml:space="preserve">Scope 2 </t>
  </si>
  <si>
    <t>Electricity consumption</t>
  </si>
  <si>
    <t xml:space="preserve">Electricity consumption </t>
  </si>
  <si>
    <t>EVs</t>
  </si>
  <si>
    <t>Total Scope 2</t>
  </si>
  <si>
    <t>Total Scope 1+2</t>
  </si>
  <si>
    <t>Total scope 1 + 2 BCF (excluding shrinkage)</t>
  </si>
  <si>
    <t>Target (reduction)</t>
  </si>
  <si>
    <t>Actual (reduction)</t>
  </si>
  <si>
    <t>Optional reporting information</t>
  </si>
  <si>
    <t xml:space="preserve">Scope 3                     </t>
  </si>
  <si>
    <t>Purchased goods and services</t>
  </si>
  <si>
    <t>Capital goods</t>
  </si>
  <si>
    <t>Fuel and energy related activities</t>
  </si>
  <si>
    <t>Transportation and distribution</t>
  </si>
  <si>
    <t>Waste generated in operations</t>
  </si>
  <si>
    <t>Operational Waste</t>
  </si>
  <si>
    <t>Office Waste</t>
  </si>
  <si>
    <t>Business Travel</t>
  </si>
  <si>
    <t>Contractor vehicles</t>
  </si>
  <si>
    <t>Private vehicles</t>
  </si>
  <si>
    <t>Rail</t>
  </si>
  <si>
    <t>Air</t>
  </si>
  <si>
    <t>Ferry</t>
  </si>
  <si>
    <t>Hire Cars</t>
  </si>
  <si>
    <t>Employee commuting</t>
  </si>
  <si>
    <t>Leased assets</t>
  </si>
  <si>
    <t>Total Scope 3</t>
  </si>
  <si>
    <t>Performance compared to baselines</t>
  </si>
  <si>
    <t>Operational fleet emissions</t>
  </si>
  <si>
    <t>Business mileage emissions</t>
  </si>
  <si>
    <t>Operational and office waste recycling</t>
  </si>
  <si>
    <t>Office waste reduction</t>
  </si>
  <si>
    <t>Water use reduction</t>
  </si>
  <si>
    <t>Environmental value of non-operational land</t>
  </si>
  <si>
    <t>Projects meeting or exceeding 15% Environmental Net Gain</t>
  </si>
  <si>
    <t>Projects achieving 5% or less Environmental Net Gain</t>
  </si>
  <si>
    <t>Operational fleet emissions 2021/22</t>
  </si>
  <si>
    <t>need to add kwh</t>
  </si>
  <si>
    <t>Operational fleet emissions 2022/23</t>
  </si>
  <si>
    <t>Operational fleet emissions 2023/24</t>
  </si>
  <si>
    <t>Operational fleet emissions 2024/25</t>
  </si>
  <si>
    <t>Operational fleet emissions 2025/26</t>
  </si>
  <si>
    <t>(NGT only)</t>
  </si>
  <si>
    <t>Vehicle type</t>
  </si>
  <si>
    <t>Activity data</t>
  </si>
  <si>
    <t>Volume</t>
  </si>
  <si>
    <t>Conversion factor</t>
  </si>
  <si>
    <t>Petrol</t>
  </si>
  <si>
    <t>Litres of fuel</t>
  </si>
  <si>
    <t>Electric</t>
  </si>
  <si>
    <t>Miles travelled</t>
  </si>
  <si>
    <t>Hybrid</t>
  </si>
  <si>
    <t>Unspecified</t>
  </si>
  <si>
    <t>Baseline tCO2e 2019/20</t>
  </si>
  <si>
    <t>Percentage change</t>
  </si>
  <si>
    <t>Business mileage emissions 2021/22</t>
  </si>
  <si>
    <t>Business mileage emissions 2022/23</t>
  </si>
  <si>
    <t>Business mileage emissions 2023/24</t>
  </si>
  <si>
    <t>Business mileage emissions 2024/25</t>
  </si>
  <si>
    <t>Business mileage emissions 2025/26</t>
  </si>
  <si>
    <t>Defra</t>
  </si>
  <si>
    <t>Petrol (&lt;1400cc)</t>
  </si>
  <si>
    <t>Petrol (1401 - 2000cc)</t>
  </si>
  <si>
    <t>Petrol (&gt;2001cc)</t>
  </si>
  <si>
    <t>Diesel (&lt;1700cc)</t>
  </si>
  <si>
    <t>Diesel (1701 - 2000cc)</t>
  </si>
  <si>
    <t>Diesel (&gt;2001cc)</t>
  </si>
  <si>
    <t xml:space="preserve">Electric </t>
  </si>
  <si>
    <t>Operational waste 2021/22</t>
  </si>
  <si>
    <t>Operational waste 2022/23</t>
  </si>
  <si>
    <t>Operational waste 2023/24</t>
  </si>
  <si>
    <t>Operational waste 2024/25</t>
  </si>
  <si>
    <t>Operational waste 2025/26</t>
  </si>
  <si>
    <t>Waste stream</t>
  </si>
  <si>
    <t>Weight in tonnes</t>
  </si>
  <si>
    <t>Final destination</t>
  </si>
  <si>
    <t>Recycled?</t>
  </si>
  <si>
    <t>Yes</t>
  </si>
  <si>
    <t>Total operational waste</t>
  </si>
  <si>
    <t>Total recycled</t>
  </si>
  <si>
    <t>Operational recycling rate (%)</t>
  </si>
  <si>
    <t>Total office and operational waste</t>
  </si>
  <si>
    <t>Operational waste share</t>
  </si>
  <si>
    <t>Office and operational recycling rate</t>
  </si>
  <si>
    <t>Office waste 2021/22</t>
  </si>
  <si>
    <t>Office waste 2022/23</t>
  </si>
  <si>
    <t>Office waste 2023/24</t>
  </si>
  <si>
    <t>Office waste 2024/25</t>
  </si>
  <si>
    <t>Office waste 2025/26</t>
  </si>
  <si>
    <t>Total office waste</t>
  </si>
  <si>
    <t>Total tCO2e</t>
  </si>
  <si>
    <t>Office recycling rate (%)</t>
  </si>
  <si>
    <t>Office waste baseline 2019/20 (tonnes)</t>
  </si>
  <si>
    <t>Office waste reduction (%)</t>
  </si>
  <si>
    <t>Water use 2021/22</t>
  </si>
  <si>
    <t>Water use 2022/23</t>
  </si>
  <si>
    <t>Water use 2023/24</t>
  </si>
  <si>
    <t>Water use 2024/25</t>
  </si>
  <si>
    <t>Water use 2025/26</t>
  </si>
  <si>
    <t>Conversion factors (kg.CO2/m3)</t>
  </si>
  <si>
    <t>Volume (m3)</t>
  </si>
  <si>
    <t>Water</t>
  </si>
  <si>
    <t>Waste</t>
  </si>
  <si>
    <t>Total water use</t>
  </si>
  <si>
    <t>Baseline water use 2019/20</t>
  </si>
  <si>
    <t>Change in water use</t>
  </si>
  <si>
    <t>Environmental value on non-operational land 2021/22</t>
  </si>
  <si>
    <t>Environmental value on non-operational land 2022/23</t>
  </si>
  <si>
    <t>Environmental value on non-operational land 2023/24</t>
  </si>
  <si>
    <t>Environmental value on non-operational land 2024/25</t>
  </si>
  <si>
    <t>Environmental value on non-operational land 2025/26</t>
  </si>
  <si>
    <t>NG to provide an example of the commentary that explains the change</t>
  </si>
  <si>
    <t>What kind of questions need to be answered</t>
  </si>
  <si>
    <t>Baseline Natural Capital Valuation</t>
  </si>
  <si>
    <t>Post intervention Natural Capital Valuation</t>
  </si>
  <si>
    <t>Project name and location</t>
  </si>
  <si>
    <t>Land area treated (Hectar)</t>
  </si>
  <si>
    <t>Interventions delivered</t>
  </si>
  <si>
    <t>Percentage of project completed</t>
  </si>
  <si>
    <t xml:space="preserve">Ecosystem service </t>
  </si>
  <si>
    <t>Annual service flow</t>
  </si>
  <si>
    <t>NCV (£m)</t>
  </si>
  <si>
    <t>NCV(£m)</t>
  </si>
  <si>
    <t>Net NCV (£m)</t>
  </si>
  <si>
    <t>Please state both category and specific service</t>
  </si>
  <si>
    <t>Baseline NCV</t>
  </si>
  <si>
    <t>Post intervention NCV</t>
  </si>
  <si>
    <t>Increment in NCV (£m)</t>
  </si>
  <si>
    <t>Baseline NCV (£m)</t>
  </si>
  <si>
    <t>Change in NCV (%)</t>
  </si>
  <si>
    <t>Environmental net gain on construction projects 2021/22</t>
  </si>
  <si>
    <t>Environmental net gain on construction projects 2022/23</t>
  </si>
  <si>
    <t>Environmental net gain on construction projects 2023/24</t>
  </si>
  <si>
    <t>Environmental net gain on construction projects 2024/25</t>
  </si>
  <si>
    <t>Environmental net gain on construction projects 2025/26</t>
  </si>
  <si>
    <t>Baseline measure</t>
  </si>
  <si>
    <t>Expected measure from planned interventions</t>
  </si>
  <si>
    <t>Not likely to include PM and central shared costs eg legal</t>
  </si>
  <si>
    <t>Project Identiyer (where relevant)</t>
  </si>
  <si>
    <t>Required planning consent?</t>
  </si>
  <si>
    <t>Planned interventions (from Habitat Plan etc)</t>
  </si>
  <si>
    <t>Biodiversity units</t>
  </si>
  <si>
    <t>Other environmental quality</t>
  </si>
  <si>
    <t>Overall measure</t>
  </si>
  <si>
    <t>Net gain</t>
  </si>
  <si>
    <t>Total delivery costs</t>
  </si>
  <si>
    <t>Projects meeting or exceeding 15% ENG</t>
  </si>
  <si>
    <t>ecosystem flows</t>
  </si>
  <si>
    <t>Projects achieving 5% or less than ENG</t>
  </si>
  <si>
    <t>Actual</t>
  </si>
  <si>
    <t>Projection</t>
  </si>
  <si>
    <t>Revenue Streams</t>
  </si>
  <si>
    <t>Licence Terms</t>
  </si>
  <si>
    <t>Entry/Exit</t>
  </si>
  <si>
    <t>Constraint management revenues</t>
  </si>
  <si>
    <t>Sale of Non-obligated Entry Capacity (incl accelerated release)</t>
  </si>
  <si>
    <t>RNOEC</t>
  </si>
  <si>
    <t>(RNOEC*0.14)</t>
  </si>
  <si>
    <t xml:space="preserve">Sale of Non-obligated capacity forming accelerated release </t>
  </si>
  <si>
    <t>RAREnCA</t>
  </si>
  <si>
    <t>(RAREnCA*0.14)</t>
  </si>
  <si>
    <t>Locational sell actions</t>
  </si>
  <si>
    <t>RLOC</t>
  </si>
  <si>
    <t>Physical renomination incentive charges</t>
  </si>
  <si>
    <t>Total RLOC</t>
  </si>
  <si>
    <t>Sale of Non-obligated Exit Capacity</t>
  </si>
  <si>
    <t>RNOExC</t>
  </si>
  <si>
    <t>(RNOExC*0.14)</t>
  </si>
  <si>
    <t>Any further revenues derived by the licensee that the Authority directs to include</t>
  </si>
  <si>
    <t>RADD</t>
  </si>
  <si>
    <t>Total CM Revenues (with 14% scaling)</t>
  </si>
  <si>
    <t>Constraint management costs</t>
  </si>
  <si>
    <t>Operational buying back of entry capacity</t>
  </si>
  <si>
    <t>EnCMOpC</t>
  </si>
  <si>
    <t>Locational buy actions</t>
  </si>
  <si>
    <t>Locational buy actions (regarding an Entry constraint)</t>
  </si>
  <si>
    <t>Turnup or turndown contracts</t>
  </si>
  <si>
    <t>Total EnCMOpC</t>
  </si>
  <si>
    <t>Operational Buying back of exit capacity</t>
  </si>
  <si>
    <t>ExCMOpC</t>
  </si>
  <si>
    <t>Locational buy actions (regarding an exit constraint)</t>
  </si>
  <si>
    <t>Turnup or turndown contracts (at an Exit point)</t>
  </si>
  <si>
    <t xml:space="preserve">Offtake flow reductions </t>
  </si>
  <si>
    <t>Total ExCMOpC</t>
  </si>
  <si>
    <t>Total CMOpC</t>
  </si>
  <si>
    <t>Total ExBBCNLRA</t>
  </si>
  <si>
    <t>ExBBCNLRA</t>
  </si>
  <si>
    <t>Investment constraint management costs (entry)</t>
  </si>
  <si>
    <t>EnCMInvC</t>
  </si>
  <si>
    <t>Investment constraint management (exit)</t>
  </si>
  <si>
    <t>ExCMInvC</t>
  </si>
  <si>
    <t>Total CMInvC</t>
  </si>
  <si>
    <t>CMOpC-ExBBCNLRA-[Total CM Revenues]</t>
  </si>
  <si>
    <t xml:space="preserve"> Variation to the Constraint Management target</t>
  </si>
  <si>
    <t>Constraint Management incentive revenue (CMIR)</t>
  </si>
  <si>
    <t>0.39*(8.5-CMOpPM)-CMInvC</t>
  </si>
  <si>
    <t xml:space="preserve">The Constraint Management Cost Allocation Rules (RIIO-2) </t>
  </si>
  <si>
    <t>Revenues</t>
  </si>
  <si>
    <t>Capacities</t>
  </si>
  <si>
    <t>Derivation of Revenues</t>
  </si>
  <si>
    <t xml:space="preserve">Entry Capacity Constraint Management costs will consist of (a) the costs incurred in respect of any Constraint Management actions taken in relation to Entry Capacity (including those related to capacity management relating to the surrender of Firm Entry Capacity) and (b) the costs incurred in respect of any payments made to gas shippers or DN Operators in exchange for agreeing to offtake gas from the NTS at National Grid's request and in respect of any costs incurred in undertaking any other commercial or physical actions to manage Entry Capacity, including the costs of any locational actions. </t>
  </si>
  <si>
    <t>For terms RNOECt and RNOExCt, this revenue shall be “derived by the licensee” from sales of the respective non-obligated capacities that feed into the CCM incentive. For the avoidance of doubt, the derivation of these revenues here will take account of applicable storage discounts, but exclude discounts from Shorthaul and charges associated with the Revenue Recovery Charge. The licensee shall record in this pack how the derivation of this revenue has been met in accordance with these principles.</t>
  </si>
  <si>
    <t>RNOECt</t>
  </si>
  <si>
    <t>Includes…
Excludes…</t>
  </si>
  <si>
    <t xml:space="preserve">Exit Capacity Constraint Management costs will consist of (a) the costs incurred in respect of accepted offtake reduction offers (as defined in the Network Code) and (b) the costs incurred in respect of any Exit Capacity Constraint Management actions taken (including those related to Exit Constraint Management Charges and NTS Exit Capacity surrender charges) (as defined in the Network Code) and in respect of any costs incurred in undertaking any other commercial or physical actions to manage Exit Capacity. </t>
  </si>
  <si>
    <t>Gas Constraint Events</t>
  </si>
  <si>
    <t>Locational Trades</t>
  </si>
  <si>
    <t>Gas Day</t>
  </si>
  <si>
    <t>Location</t>
  </si>
  <si>
    <t>No. of locational bids offered/taken</t>
  </si>
  <si>
    <t>Locational Trade (Buy/Sell)</t>
  </si>
  <si>
    <t>Bid Price Range(Nominal)</t>
  </si>
  <si>
    <t>Total Vol (kWh)</t>
  </si>
  <si>
    <t>Total Value (£)</t>
  </si>
  <si>
    <t>Operational Buyback of Capacity</t>
  </si>
  <si>
    <t>Total Vol Quantity Bought Back (kWh/d)</t>
  </si>
  <si>
    <t>Days Applicable</t>
  </si>
  <si>
    <t>Contract Summary</t>
  </si>
  <si>
    <t>Expenditure Group 2</t>
  </si>
  <si>
    <t>Descriptor 1</t>
  </si>
  <si>
    <t>Descriptor 2</t>
  </si>
  <si>
    <t>Activity / project unique ref</t>
  </si>
  <si>
    <t>Activity / project name</t>
  </si>
  <si>
    <t>Status (completed, in progress, stopped, other - please specify)</t>
  </si>
  <si>
    <t>Measure</t>
  </si>
  <si>
    <t xml:space="preserve">Network Innovation Allowance </t>
  </si>
  <si>
    <t>Expenditure by project</t>
  </si>
  <si>
    <t xml:space="preserve">Other </t>
  </si>
  <si>
    <t>Unrecoverable NIA Expenditure (which cannot be recovered as Total NIA Expenditure) by activity / project</t>
  </si>
  <si>
    <t xml:space="preserve">Internal expditure </t>
  </si>
  <si>
    <t>Check for licence condition 5.2.6 - Internal expenditure Max 25% of Total NIA Expenditure</t>
  </si>
  <si>
    <t>Network Innovation Allowance to be recovered</t>
  </si>
  <si>
    <t>Maximum NIA that can be recovered over RIIO-2, as specified in App1 of SpC 5.2 (TNIAt)  £25m</t>
  </si>
  <si>
    <t xml:space="preserve">Additional hydrogen innovation funding and has the value zero unless otherwise directed by the Authority (HYINt) </t>
  </si>
  <si>
    <t>Network Innovation Allowance NIAt (= 90% of NIAEt)</t>
  </si>
  <si>
    <t>Check for licence condition 5.2.5 - Total NIA over RIIO2 capped at (TNIAt + HYINt)</t>
  </si>
  <si>
    <t>Unfunded Network Innovation Allowance costs</t>
  </si>
  <si>
    <t>Carry Over Network Innovation Allowance</t>
  </si>
  <si>
    <t>Expenditure Group 1</t>
  </si>
  <si>
    <t>Funding Type</t>
  </si>
  <si>
    <t>Policy Area</t>
  </si>
  <si>
    <t>Policy Mechanism</t>
  </si>
  <si>
    <t>NARM Category</t>
  </si>
  <si>
    <t>NARM Risk</t>
  </si>
  <si>
    <t>Controllable Opex</t>
  </si>
  <si>
    <t>Asset/Activity Category</t>
  </si>
  <si>
    <t>Asset/Activity Sub-Class</t>
  </si>
  <si>
    <t>Contribution Cost</t>
  </si>
  <si>
    <t>Gross Cost</t>
  </si>
  <si>
    <t>Net Cost</t>
  </si>
  <si>
    <t>Unique ID</t>
  </si>
  <si>
    <t>RIIO-1 CNIA (Carry-over Network Innovation Allowance) expenditure</t>
  </si>
  <si>
    <t>Eligible expenditure by activity/ project</t>
  </si>
  <si>
    <t>Total (ECNIAt)</t>
  </si>
  <si>
    <t>Contributions</t>
  </si>
  <si>
    <t>3rd Party Income / contribution received</t>
  </si>
  <si>
    <r>
      <t xml:space="preserve">Unrecoverable CNIA Expenditure </t>
    </r>
    <r>
      <rPr>
        <b/>
        <sz val="11"/>
        <rFont val="Arial"/>
        <family val="2"/>
      </rPr>
      <t>(CNIARt)</t>
    </r>
  </si>
  <si>
    <t xml:space="preserve">Maximum CNIA that can be recovered </t>
  </si>
  <si>
    <t>Licensee's NIA Percentage (NIAV2020/21)</t>
  </si>
  <si>
    <t>is calculated in accordance with Part B of Special Condition 1H (The Network Innovation Allownace) of this licence as in force on 31 March 2021</t>
  </si>
  <si>
    <r>
      <t>Base Revenue for Formula Year</t>
    </r>
    <r>
      <rPr>
        <sz val="11"/>
        <color theme="9"/>
        <rFont val="Arial"/>
        <family val="2"/>
      </rPr>
      <t xml:space="preserve"> (BR2020/21)</t>
    </r>
  </si>
  <si>
    <t>is calculated in accordance with Part B of Special Condition 1H of this licence as in force on 31 March 2021</t>
  </si>
  <si>
    <t>Eligible NIA Expenditure for Formula Year 2020/21 (ENIA2020/21)</t>
  </si>
  <si>
    <t>is calculated in accordance with Part B of Special Condition 1H of this licence as in force on 31 March 2021; and</t>
  </si>
  <si>
    <t>Eligible NIC Bid Preparation Costs for Formula Year 2020/21 (BPC2020/21)</t>
  </si>
  <si>
    <t>is calculated in accordance with Part B of Special Condition 1H of this licence as in force on 31 March 2021.</t>
  </si>
  <si>
    <t>Maximum CNIA that can be recovered (CNIAV)</t>
  </si>
  <si>
    <t>Price indices</t>
  </si>
  <si>
    <t>Price index 2018/2019</t>
  </si>
  <si>
    <t>Index value</t>
  </si>
  <si>
    <t>Price index 2021/22</t>
  </si>
  <si>
    <t>CNIA to be recovered</t>
  </si>
  <si>
    <t>CNIA to be recovered (CNIAt)</t>
  </si>
  <si>
    <t>Network Innovation Competition</t>
  </si>
  <si>
    <t>Funding by project</t>
  </si>
  <si>
    <t xml:space="preserve">Halted Project Revenue </t>
  </si>
  <si>
    <t xml:space="preserve">Disallowed Project Revenue </t>
  </si>
  <si>
    <t>NIC Royalities Revenues by project</t>
  </si>
  <si>
    <t xml:space="preserve">NIC Directly Attributed Costs </t>
  </si>
  <si>
    <t>NIC Retained Royalities Revenues by project</t>
  </si>
  <si>
    <t>SIF Funding by project</t>
  </si>
  <si>
    <t>SIF Halted Project Revenues</t>
  </si>
  <si>
    <t>SIF Disallowed Expenditure</t>
  </si>
  <si>
    <t>SIF Royalities by project</t>
  </si>
  <si>
    <t xml:space="preserve">SIF Directly Attributed Costs </t>
  </si>
  <si>
    <t>SIF Returned Royalty Income by Project</t>
  </si>
  <si>
    <t>Retained SIF Royalties by Project</t>
  </si>
  <si>
    <t>High</t>
  </si>
  <si>
    <t>Medium</t>
  </si>
  <si>
    <t>Low</t>
  </si>
  <si>
    <t>Type of</t>
  </si>
  <si>
    <t>To be used</t>
  </si>
  <si>
    <t>Probability of</t>
  </si>
  <si>
    <t xml:space="preserve">Forecast  Expenditure  (£m, 18/19 price base) </t>
  </si>
  <si>
    <t>Brief Outline of Application</t>
  </si>
  <si>
    <t>Licence</t>
  </si>
  <si>
    <t>Expenditure</t>
  </si>
  <si>
    <t>Project</t>
  </si>
  <si>
    <t>Submission</t>
  </si>
  <si>
    <t>in PCFM?</t>
  </si>
  <si>
    <t>RIIO-2</t>
  </si>
  <si>
    <t>RIIO-3</t>
  </si>
  <si>
    <t>Trigger for Application</t>
  </si>
  <si>
    <t>Methodology used to arrive at</t>
  </si>
  <si>
    <t>Outline of preferred</t>
  </si>
  <si>
    <t>Evidence used to justify level of</t>
  </si>
  <si>
    <t xml:space="preserve">Any broader regulatory / </t>
  </si>
  <si>
    <t>Re-opener Mechanism</t>
  </si>
  <si>
    <t>Condition</t>
  </si>
  <si>
    <t>Term</t>
  </si>
  <si>
    <t>Escalator</t>
  </si>
  <si>
    <t>to be Includeded</t>
  </si>
  <si>
    <t>Name</t>
  </si>
  <si>
    <t>Date</t>
  </si>
  <si>
    <t>Yes/No</t>
  </si>
  <si>
    <t>High/Medium/Low</t>
  </si>
  <si>
    <t>2021-22</t>
  </si>
  <si>
    <t>2026-27</t>
  </si>
  <si>
    <t>2027-28</t>
  </si>
  <si>
    <t>/ Outline of needs case</t>
  </si>
  <si>
    <t>preferred option</t>
  </si>
  <si>
    <t>Option</t>
  </si>
  <si>
    <t>cost requested</t>
  </si>
  <si>
    <t>policy issues</t>
  </si>
  <si>
    <t xml:space="preserve">Bacton Terminal Redevelopment </t>
  </si>
  <si>
    <r>
      <t>BTO</t>
    </r>
    <r>
      <rPr>
        <vertAlign val="subscript"/>
        <sz val="11"/>
        <rFont val="Calibri "/>
      </rPr>
      <t>t</t>
    </r>
  </si>
  <si>
    <t>Direct only</t>
  </si>
  <si>
    <t>Bacton Redevelopment (FOSR)</t>
  </si>
  <si>
    <t xml:space="preserve">Compressor Emissions </t>
  </si>
  <si>
    <t>CEPOt</t>
  </si>
  <si>
    <t>Wormington FOSR</t>
  </si>
  <si>
    <t xml:space="preserve">King's Lynn FOSR </t>
  </si>
  <si>
    <t>St Fergus FOSR</t>
  </si>
  <si>
    <t>Peterborough &amp; Huntingdon FOSR</t>
  </si>
  <si>
    <t>BTOt</t>
  </si>
  <si>
    <t>Bacton Redevelopment</t>
  </si>
  <si>
    <t xml:space="preserve">King's Lynn </t>
  </si>
  <si>
    <t>Peterborough &amp; Huntingdon</t>
  </si>
  <si>
    <t>King's Lynn Subsidence</t>
  </si>
  <si>
    <t>KLSOt</t>
  </si>
  <si>
    <t>Asset Health NARM component</t>
  </si>
  <si>
    <t>NARMAHOt</t>
  </si>
  <si>
    <t>Direct + Indirect</t>
  </si>
  <si>
    <t>Asset Health Non lead asset component</t>
  </si>
  <si>
    <t>NLAHOt</t>
  </si>
  <si>
    <t>AHt</t>
  </si>
  <si>
    <t>Coordinated Adjustment Mechanism</t>
  </si>
  <si>
    <r>
      <t>CAM</t>
    </r>
    <r>
      <rPr>
        <vertAlign val="subscript"/>
        <sz val="11"/>
        <rFont val="Calibri "/>
      </rPr>
      <t>t</t>
    </r>
  </si>
  <si>
    <t>Funded Incremental Obligated Capacity</t>
  </si>
  <si>
    <t>FIOCOt</t>
  </si>
  <si>
    <t xml:space="preserve">Uncertain Costs - Pipeline Diversion </t>
  </si>
  <si>
    <r>
      <t>PD</t>
    </r>
    <r>
      <rPr>
        <vertAlign val="subscript"/>
        <sz val="11"/>
        <rFont val="Calibri "/>
      </rPr>
      <t>t</t>
    </r>
  </si>
  <si>
    <t>Uncertain Costs - Quarry &amp; Loss Development Clains</t>
  </si>
  <si>
    <r>
      <t>QL</t>
    </r>
    <r>
      <rPr>
        <vertAlign val="subscript"/>
        <sz val="11"/>
        <rFont val="Calibri "/>
      </rPr>
      <t>t</t>
    </r>
  </si>
  <si>
    <t>Non -Operational IT Capex</t>
  </si>
  <si>
    <r>
      <t>NOIT</t>
    </r>
    <r>
      <rPr>
        <vertAlign val="subscript"/>
        <sz val="11"/>
        <rFont val="Calibri "/>
      </rPr>
      <t>t</t>
    </r>
  </si>
  <si>
    <t>Cyber Resilience OT</t>
  </si>
  <si>
    <t>CROTOt</t>
  </si>
  <si>
    <t>CRITOt</t>
  </si>
  <si>
    <t>Physical Security (PSUP)</t>
  </si>
  <si>
    <t>PSUPOt</t>
  </si>
  <si>
    <t>Net Zero (Authority Triggered)</t>
  </si>
  <si>
    <r>
      <t>NZO</t>
    </r>
    <r>
      <rPr>
        <vertAlign val="subscript"/>
        <sz val="11"/>
        <rFont val="Calibri "/>
      </rPr>
      <t>t</t>
    </r>
  </si>
  <si>
    <t>Net Zero Pre-Construction &amp; Small Projects (Authority Triggered)</t>
  </si>
  <si>
    <r>
      <t>NZP</t>
    </r>
    <r>
      <rPr>
        <vertAlign val="subscript"/>
        <sz val="11"/>
        <rFont val="Calibri "/>
      </rPr>
      <t>t</t>
    </r>
  </si>
  <si>
    <t>Other Reopener pipeline log appendix (TO)</t>
  </si>
  <si>
    <t>Re-opener mechanism</t>
  </si>
  <si>
    <t>Description of project, including brief description of driver for project and any interdependencies</t>
  </si>
  <si>
    <t>Likely Date</t>
  </si>
  <si>
    <t>Project start date (The actual date of physical work)</t>
  </si>
  <si>
    <t>Project end date</t>
  </si>
  <si>
    <t>Planned submission date (FOSR/Needs case)</t>
  </si>
  <si>
    <t>Planned submission date (cost)</t>
  </si>
  <si>
    <t>Scope of submission (needs case, options and/or costs)</t>
  </si>
  <si>
    <t>Probability of submission Low/Medium/High</t>
  </si>
  <si>
    <t>Has there been recent engagement with Ofgem on the project? If yes, please detail Ofgem colleague and provide some detail regarding the nature of engagement</t>
  </si>
  <si>
    <t>Lifetime cost (£m)</t>
  </si>
  <si>
    <t>Other Reopener pipeline log appendix (SO)</t>
  </si>
  <si>
    <t>Planned submission date</t>
  </si>
  <si>
    <t>Net Zero and re-opener development UIOLI</t>
  </si>
  <si>
    <t>PCD Name</t>
  </si>
  <si>
    <t>Project reference</t>
  </si>
  <si>
    <t xml:space="preserve">Project status  </t>
  </si>
  <si>
    <t xml:space="preserve">Baseline </t>
  </si>
  <si>
    <t>Heading 1</t>
  </si>
  <si>
    <t>Heading 2</t>
  </si>
  <si>
    <t>Description of Service Provided</t>
  </si>
  <si>
    <t>De Minimis</t>
  </si>
  <si>
    <t>Total De Minimis</t>
  </si>
  <si>
    <t>Consented</t>
  </si>
  <si>
    <t>DRS1</t>
  </si>
  <si>
    <t>DRS2</t>
  </si>
  <si>
    <t>DRS3</t>
  </si>
  <si>
    <t>DRS4</t>
  </si>
  <si>
    <t>DRS5</t>
  </si>
  <si>
    <t>DRS6</t>
  </si>
  <si>
    <t>DRS7</t>
  </si>
  <si>
    <t>DRS8</t>
  </si>
  <si>
    <t>DRS9</t>
  </si>
  <si>
    <t>DRS10</t>
  </si>
  <si>
    <t>DRS11</t>
  </si>
  <si>
    <t>DRS12</t>
  </si>
  <si>
    <t>DRS13</t>
  </si>
  <si>
    <t>DRS14</t>
  </si>
  <si>
    <t>DRS15</t>
  </si>
  <si>
    <t xml:space="preserve">Total Consented </t>
  </si>
  <si>
    <t>Total Directly Remunerated Services</t>
  </si>
  <si>
    <t>Total Costs</t>
  </si>
  <si>
    <t>Total DRS</t>
  </si>
  <si>
    <t>Operating Margins Overall Cost</t>
  </si>
  <si>
    <r>
      <t>OMC</t>
    </r>
    <r>
      <rPr>
        <b/>
        <vertAlign val="subscript"/>
        <sz val="10"/>
        <color indexed="8"/>
        <rFont val="Arial"/>
        <family val="2"/>
      </rPr>
      <t>t</t>
    </r>
  </si>
  <si>
    <t>(£m)</t>
  </si>
  <si>
    <t>Apr</t>
  </si>
  <si>
    <t>Jun</t>
  </si>
  <si>
    <t>Jul</t>
  </si>
  <si>
    <t>Aug</t>
  </si>
  <si>
    <t>Sep</t>
  </si>
  <si>
    <t>Oct</t>
  </si>
  <si>
    <t>Nov</t>
  </si>
  <si>
    <t>Dec</t>
  </si>
  <si>
    <t>Jan</t>
  </si>
  <si>
    <t>Feb</t>
  </si>
  <si>
    <t>Mar</t>
  </si>
  <si>
    <t>Cumulative Actual Data</t>
  </si>
  <si>
    <t>NTS shrinkage</t>
  </si>
  <si>
    <t xml:space="preserve">Updated Qtrs to financial year - NGT to confirm </t>
  </si>
  <si>
    <t>LICENCE TERM</t>
  </si>
  <si>
    <t>DESCRIPTION</t>
  </si>
  <si>
    <t>Reporting frequency
(Mth / Qtr / Ann)</t>
  </si>
  <si>
    <t>Q1 24/25</t>
  </si>
  <si>
    <t>Q2 24/25</t>
  </si>
  <si>
    <t>Summer-24</t>
  </si>
  <si>
    <t>Q3 24/25</t>
  </si>
  <si>
    <t>Q4 24/25</t>
  </si>
  <si>
    <t>Winter24/25</t>
  </si>
  <si>
    <t>Cum Bal</t>
  </si>
  <si>
    <t>EOY</t>
  </si>
  <si>
    <t xml:space="preserve">Actual </t>
  </si>
  <si>
    <t>Projections</t>
  </si>
  <si>
    <t>Data supporting system costs calculation</t>
  </si>
  <si>
    <r>
      <t>SC</t>
    </r>
    <r>
      <rPr>
        <vertAlign val="subscript"/>
        <sz val="12"/>
        <color indexed="8"/>
        <rFont val="Arial"/>
        <family val="2"/>
      </rPr>
      <t>t</t>
    </r>
  </si>
  <si>
    <t>System costs (GC + ECC)</t>
  </si>
  <si>
    <t>Mth</t>
  </si>
  <si>
    <t>Shrink (gross)</t>
  </si>
  <si>
    <t>NTS Shrinkage costs - gross</t>
  </si>
  <si>
    <t>Shrink Inc (revenues received from 3rd parties)</t>
  </si>
  <si>
    <t>Less revenues received from 3rd paries</t>
  </si>
  <si>
    <t>ECCt,q</t>
  </si>
  <si>
    <r>
      <t>GC</t>
    </r>
    <r>
      <rPr>
        <vertAlign val="subscript"/>
        <sz val="12"/>
        <color indexed="8"/>
        <rFont val="Arial"/>
        <family val="2"/>
      </rPr>
      <t>t,q</t>
    </r>
  </si>
  <si>
    <t>Total Shrinkage Costs less ECC</t>
  </si>
  <si>
    <t>Total costs incurred in the provision of compression gas*</t>
  </si>
  <si>
    <t>Total costs incurred in the provision of CV shrinkage gas*</t>
  </si>
  <si>
    <t>Total costs incurred in the provision of unaccounted for shrinkage gas*</t>
  </si>
  <si>
    <r>
      <t>ECC</t>
    </r>
    <r>
      <rPr>
        <vertAlign val="subscript"/>
        <sz val="12"/>
        <color indexed="8"/>
        <rFont val="Arial"/>
        <family val="2"/>
      </rPr>
      <t>t,q</t>
    </r>
  </si>
  <si>
    <t>Total Costs of procurement of electricity</t>
  </si>
  <si>
    <t>NTS Shrinkage - Gas Volumes Methodology (Costs and Volumes)</t>
  </si>
  <si>
    <t>Seasonal Forecast Gas Volumes</t>
  </si>
  <si>
    <t>Sea</t>
  </si>
  <si>
    <t xml:space="preserve">Quarterly Forecast Gas Volumes </t>
  </si>
  <si>
    <t>Qtr</t>
  </si>
  <si>
    <t>Best Seasonal Gas Costs</t>
  </si>
  <si>
    <t>Worst Seasonal Gas Costs</t>
  </si>
  <si>
    <t xml:space="preserve">Average Seasonal Gas Costs </t>
  </si>
  <si>
    <t>Best Quarterly Gas Costs</t>
  </si>
  <si>
    <t>Worst Quarterly Gas Costs</t>
  </si>
  <si>
    <t>Average Quarterly Gas Costs</t>
  </si>
  <si>
    <t>Best Prompt Gas Costs</t>
  </si>
  <si>
    <t>Worst Prompt Gas Costs</t>
  </si>
  <si>
    <t>Average Prompt Gas Costs</t>
  </si>
  <si>
    <t>NTS Shrinkage - Shrinkage Procurement Reporting</t>
  </si>
  <si>
    <t xml:space="preserve">"Best Case Scenario" NTS Gas Shrinkage Procurement </t>
  </si>
  <si>
    <t>Ann</t>
  </si>
  <si>
    <t xml:space="preserve">"Worst Case Scenario" NTS Gas Shrinkage Procurement </t>
  </si>
  <si>
    <t>Average NTS Gas Shrinkage Costs</t>
  </si>
  <si>
    <t>Actual NTS Gas Shrinkage Costs</t>
  </si>
  <si>
    <t>Actual NTS Electricity Shrinkage Costs</t>
  </si>
  <si>
    <t>Other Costs</t>
  </si>
  <si>
    <t xml:space="preserve">Other System Costs (UK ETS + Non Energy Costs) </t>
  </si>
  <si>
    <t xml:space="preserve">UK Emissions Trading Scheme </t>
  </si>
  <si>
    <t>Non Energy Costs</t>
  </si>
  <si>
    <t>Distribution Use of System costs</t>
  </si>
  <si>
    <t>Supplier and market charges</t>
  </si>
  <si>
    <t>For actual Prompt Volume/Price target information see (prompt) worksheet</t>
  </si>
  <si>
    <t>Any amendments to previously published figures will be highlighted below.</t>
  </si>
  <si>
    <t>The below applies to the monthly reporting packs only (not the annual RRP).</t>
  </si>
  <si>
    <t xml:space="preserve">'Forecast' values are based upon the best information currently available and are provided in good faith. These values are subject to change in the event that further information becomes available during the course of the Formula Year.   </t>
  </si>
  <si>
    <t>As an illustration:</t>
  </si>
  <si>
    <t>'0.00' indicates cells that would be populated with actual data at the end of 'Q2 24'</t>
  </si>
  <si>
    <r>
      <t>'</t>
    </r>
    <r>
      <rPr>
        <sz val="12"/>
        <color rgb="FFFF0000"/>
        <rFont val="Arial"/>
        <family val="2"/>
      </rPr>
      <t>0.00</t>
    </r>
    <r>
      <rPr>
        <sz val="12"/>
        <color indexed="8"/>
        <rFont val="Arial"/>
        <family val="2"/>
      </rPr>
      <t>' indicates cells that would be populated with forecast data at the end of 'Q2 24'</t>
    </r>
  </si>
  <si>
    <t>* The total costs incurred in the provision of the respective shrinkage components have been determined on the basis of the following:</t>
  </si>
  <si>
    <t xml:space="preserve">Total costs incurred in the provision of compression gas </t>
  </si>
  <si>
    <t xml:space="preserve">OUG volume in the relevant month divided by total Shrinkage Gas volume in the relevant month (percentage of gas volume related to OUG) multiplied by the Shrinkage Gas Costs (GC) for the relevant month </t>
  </si>
  <si>
    <t xml:space="preserve">Total costs incurred in the provision of CV shrinkage gas </t>
  </si>
  <si>
    <t xml:space="preserve">CV Shrinkage volume in the relevant month divided by total Shrinkage Gas volume in the relevant month (percentage of gas volume related to CVS) multiplied by the Shrinkage Gas Costs (GC) for the relevant month </t>
  </si>
  <si>
    <t xml:space="preserve">Total costs incurred in the provision of unaccounted for shrinkage gas </t>
  </si>
  <si>
    <t xml:space="preserve">UAG volume in the relevant month divided by total Shrinkage Gas volume in the relevant month (percentage of gas volume related to UAG) multiplied by the Shrinkage Gas Costs (GC) for the relevant month </t>
  </si>
  <si>
    <t>NTS shrinkage (prompt)</t>
  </si>
  <si>
    <t>DAILY DATA</t>
  </si>
  <si>
    <t>Prompt Gas Volume</t>
  </si>
  <si>
    <t>Best Gas Costs (Prompt)</t>
  </si>
  <si>
    <t>Worst Gas Costs (Prompt)</t>
  </si>
  <si>
    <t>Average Gas Costs (Prompt)</t>
  </si>
  <si>
    <t>Day</t>
  </si>
  <si>
    <t>(GWh)</t>
  </si>
  <si>
    <t>(£)</t>
  </si>
  <si>
    <r>
      <t>'</t>
    </r>
    <r>
      <rPr>
        <b/>
        <sz val="12"/>
        <color indexed="8"/>
        <rFont val="Arial"/>
        <family val="2"/>
      </rPr>
      <t>x</t>
    </r>
    <r>
      <rPr>
        <sz val="12"/>
        <color indexed="8"/>
        <rFont val="Arial"/>
        <family val="2"/>
      </rPr>
      <t xml:space="preserve">' indicates cells that would be populated with </t>
    </r>
    <r>
      <rPr>
        <b/>
        <sz val="12"/>
        <color indexed="8"/>
        <rFont val="Arial"/>
        <family val="2"/>
      </rPr>
      <t>actual</t>
    </r>
    <r>
      <rPr>
        <sz val="12"/>
        <color indexed="8"/>
        <rFont val="Arial"/>
        <family val="2"/>
      </rPr>
      <t xml:space="preserve"> data</t>
    </r>
  </si>
  <si>
    <r>
      <t>'</t>
    </r>
    <r>
      <rPr>
        <b/>
        <sz val="12"/>
        <color rgb="FF0070C0"/>
        <rFont val="Arial"/>
        <family val="2"/>
      </rPr>
      <t>x</t>
    </r>
    <r>
      <rPr>
        <sz val="12"/>
        <color indexed="8"/>
        <rFont val="Arial"/>
        <family val="2"/>
      </rPr>
      <t xml:space="preserve">' indicates cells that would be populated with </t>
    </r>
    <r>
      <rPr>
        <sz val="12"/>
        <color rgb="FF000000"/>
        <rFont val="Arial"/>
        <family val="2"/>
      </rPr>
      <t>periodic</t>
    </r>
    <r>
      <rPr>
        <b/>
        <sz val="12"/>
        <color indexed="8"/>
        <rFont val="Arial"/>
        <family val="2"/>
      </rPr>
      <t xml:space="preserve"> monthly</t>
    </r>
    <r>
      <rPr>
        <sz val="12"/>
        <color indexed="8"/>
        <rFont val="Arial"/>
        <family val="2"/>
      </rPr>
      <t xml:space="preserve"> totals</t>
    </r>
  </si>
  <si>
    <t>Trades</t>
  </si>
  <si>
    <t>Monthly Breakdown Totals (volume therms)</t>
  </si>
  <si>
    <t>Buy Sell</t>
  </si>
  <si>
    <t>Ref</t>
  </si>
  <si>
    <t>Book</t>
  </si>
  <si>
    <t>Trade Date</t>
  </si>
  <si>
    <t>Buy/Sell</t>
  </si>
  <si>
    <t>Vol Units</t>
  </si>
  <si>
    <t>Start</t>
  </si>
  <si>
    <t>End</t>
  </si>
  <si>
    <t>Exercise price (p/th)</t>
  </si>
  <si>
    <t>Volume (Therms)</t>
  </si>
  <si>
    <t>Cost £ (Current Year)</t>
  </si>
  <si>
    <t>Cost £ (18/19 prices)</t>
  </si>
  <si>
    <t>FY 24/25</t>
  </si>
  <si>
    <t>TOTALS</t>
  </si>
  <si>
    <t>Monthly Breakdown Totals (cost £m)</t>
  </si>
  <si>
    <t>Totals&gt;&gt;</t>
  </si>
  <si>
    <t>Monthly Breakdown Totals (volume MWh)</t>
  </si>
  <si>
    <t>Exercise Price (£/MWh)</t>
  </si>
  <si>
    <t>Volume (MWh)</t>
  </si>
  <si>
    <t>Residual balancing data</t>
  </si>
  <si>
    <t>Shoulder Months</t>
  </si>
  <si>
    <t>Non-Shoulder Months</t>
  </si>
  <si>
    <t>Regulatory Year 2024/25</t>
  </si>
  <si>
    <t>Daily Price Incentive Payment</t>
  </si>
  <si>
    <t>Daily Linepack Incentive Payment</t>
  </si>
  <si>
    <t>Residual Gas Balancing Incentive Revenue</t>
  </si>
  <si>
    <t>Reporting month</t>
  </si>
  <si>
    <t xml:space="preserve">System  Average Price </t>
  </si>
  <si>
    <t>Highest market offer price</t>
  </si>
  <si>
    <t>Lowest market offer price</t>
  </si>
  <si>
    <t>Daily price performance measure</t>
  </si>
  <si>
    <t>Daily incentive payment</t>
  </si>
  <si>
    <t>Cumulative incentive payment</t>
  </si>
  <si>
    <t>Total NTS linepack on day d</t>
  </si>
  <si>
    <t>Total NTS linepack on day d+1</t>
  </si>
  <si>
    <t>Daily linepack performance measure</t>
  </si>
  <si>
    <t>Daily sum of Incentive Payments</t>
  </si>
  <si>
    <t>Sum of total incentive payments to date (£)</t>
  </si>
  <si>
    <r>
      <t>RBIR</t>
    </r>
    <r>
      <rPr>
        <b/>
        <vertAlign val="subscript"/>
        <sz val="10"/>
        <rFont val="Arial"/>
        <family val="2"/>
      </rPr>
      <t>t</t>
    </r>
  </si>
  <si>
    <r>
      <t>SAP</t>
    </r>
    <r>
      <rPr>
        <b/>
        <vertAlign val="subscript"/>
        <sz val="10"/>
        <rFont val="Arial"/>
        <family val="2"/>
      </rPr>
      <t>t,d</t>
    </r>
  </si>
  <si>
    <r>
      <t>TMIBP</t>
    </r>
    <r>
      <rPr>
        <b/>
        <vertAlign val="subscript"/>
        <sz val="10"/>
        <rFont val="Arial"/>
        <family val="2"/>
      </rPr>
      <t>t,d</t>
    </r>
  </si>
  <si>
    <r>
      <t>TMISP</t>
    </r>
    <r>
      <rPr>
        <b/>
        <vertAlign val="subscript"/>
        <sz val="10"/>
        <rFont val="Arial"/>
        <family val="2"/>
      </rPr>
      <t>t,d</t>
    </r>
  </si>
  <si>
    <r>
      <t>PPM</t>
    </r>
    <r>
      <rPr>
        <b/>
        <vertAlign val="subscript"/>
        <sz val="10"/>
        <rFont val="Arial"/>
        <family val="2"/>
      </rPr>
      <t>t,d</t>
    </r>
  </si>
  <si>
    <r>
      <t>DPIP</t>
    </r>
    <r>
      <rPr>
        <b/>
        <vertAlign val="subscript"/>
        <sz val="10"/>
        <rFont val="Arial"/>
        <family val="2"/>
      </rPr>
      <t>t,d</t>
    </r>
  </si>
  <si>
    <r>
      <t>OLP</t>
    </r>
    <r>
      <rPr>
        <b/>
        <vertAlign val="subscript"/>
        <sz val="10"/>
        <rFont val="Arial"/>
        <family val="2"/>
      </rPr>
      <t>t,d</t>
    </r>
  </si>
  <si>
    <r>
      <t>CLP</t>
    </r>
    <r>
      <rPr>
        <b/>
        <vertAlign val="subscript"/>
        <sz val="10"/>
        <rFont val="Arial"/>
        <family val="2"/>
      </rPr>
      <t>t,d</t>
    </r>
  </si>
  <si>
    <r>
      <t>LPM</t>
    </r>
    <r>
      <rPr>
        <b/>
        <vertAlign val="subscript"/>
        <sz val="10"/>
        <rFont val="Arial"/>
        <family val="2"/>
      </rPr>
      <t>t,d</t>
    </r>
  </si>
  <si>
    <r>
      <t>DLIP</t>
    </r>
    <r>
      <rPr>
        <b/>
        <vertAlign val="subscript"/>
        <sz val="10"/>
        <rFont val="Arial"/>
        <family val="2"/>
      </rPr>
      <t>t,d</t>
    </r>
  </si>
  <si>
    <r>
      <t>STIP</t>
    </r>
    <r>
      <rPr>
        <b/>
        <vertAlign val="subscript"/>
        <sz val="10"/>
        <rFont val="Arial"/>
        <family val="2"/>
      </rPr>
      <t>t</t>
    </r>
  </si>
  <si>
    <t>(p/kWh)</t>
  </si>
  <si>
    <t>(%)</t>
  </si>
  <si>
    <t>(mcm)</t>
  </si>
  <si>
    <t>Sum of DPIPt</t>
  </si>
  <si>
    <t>Sum of DLIPt</t>
  </si>
  <si>
    <t>Cumulative total</t>
  </si>
  <si>
    <t>Final RBIRt</t>
  </si>
  <si>
    <t>Demand forecasting (D-1) incentive report overview</t>
  </si>
  <si>
    <t>Day Ahead Incentive Revenue</t>
  </si>
  <si>
    <t>Quality of Demand Information Incentive Revenue (d-1)</t>
  </si>
  <si>
    <t>Formula Year 2021/22</t>
  </si>
  <si>
    <t xml:space="preserve">Day Ahead Demand Forecasting Incentivised average </t>
  </si>
  <si>
    <t>Day Ahead Demand Forecasting Incentive Revenue</t>
  </si>
  <si>
    <t>Regulatory Year</t>
  </si>
  <si>
    <t>Actual NTS throughput</t>
  </si>
  <si>
    <t>Day ahead forecast NTS throughput value</t>
  </si>
  <si>
    <t>Difference in forecast-actual NTS throughput</t>
  </si>
  <si>
    <t>Difference * (Actual NTS Throughput/ Actual NTS Throughput SUM for all days)</t>
  </si>
  <si>
    <r>
      <t>QDAIR</t>
    </r>
    <r>
      <rPr>
        <b/>
        <vertAlign val="subscript"/>
        <sz val="10"/>
        <rFont val="Arial"/>
        <family val="2"/>
      </rPr>
      <t>t</t>
    </r>
  </si>
  <si>
    <r>
      <t>DAFIE</t>
    </r>
    <r>
      <rPr>
        <b/>
        <vertAlign val="subscript"/>
        <sz val="10"/>
        <rFont val="Arial"/>
        <family val="2"/>
      </rPr>
      <t>t</t>
    </r>
  </si>
  <si>
    <r>
      <t>AD</t>
    </r>
    <r>
      <rPr>
        <b/>
        <vertAlign val="subscript"/>
        <sz val="9"/>
        <rFont val="Arial"/>
        <family val="2"/>
      </rPr>
      <t>d</t>
    </r>
  </si>
  <si>
    <r>
      <t>DADF</t>
    </r>
    <r>
      <rPr>
        <b/>
        <vertAlign val="subscript"/>
        <sz val="10"/>
        <rFont val="Arial"/>
        <family val="2"/>
      </rPr>
      <t>d</t>
    </r>
  </si>
  <si>
    <r>
      <t>DADF</t>
    </r>
    <r>
      <rPr>
        <b/>
        <vertAlign val="subscript"/>
        <sz val="9"/>
        <rFont val="Arial"/>
        <family val="2"/>
      </rPr>
      <t>d</t>
    </r>
    <r>
      <rPr>
        <b/>
        <sz val="9"/>
        <rFont val="Arial"/>
        <family val="2"/>
      </rPr>
      <t>-AD</t>
    </r>
    <r>
      <rPr>
        <b/>
        <vertAlign val="subscript"/>
        <sz val="9"/>
        <rFont val="Arial"/>
        <family val="2"/>
      </rPr>
      <t>d</t>
    </r>
  </si>
  <si>
    <t>(DADFd-ADd)*ADd/SUM ADd'</t>
  </si>
  <si>
    <t>(mcm/d)</t>
  </si>
  <si>
    <t>Monthly value</t>
  </si>
  <si>
    <t>Cumulative balance</t>
  </si>
  <si>
    <t>Cumulative average error</t>
  </si>
  <si>
    <t>DAFIEt</t>
  </si>
  <si>
    <t>Cumulative Total</t>
  </si>
  <si>
    <t>Aggregate annual capability of short cycle storage facilities</t>
  </si>
  <si>
    <t>Demand Forecasting short-cycle adjustment</t>
  </si>
  <si>
    <t>Average Daily Injection Capability to date</t>
  </si>
  <si>
    <t>Demand Forecasting short-cycle adjustment for Previous Formula Year</t>
  </si>
  <si>
    <t>Demand Forecasting short-cycle adjustment to date</t>
  </si>
  <si>
    <t>Day ahead demand forecasting adjustment to date</t>
  </si>
  <si>
    <t>Days in Formula Year</t>
  </si>
  <si>
    <r>
      <t>ASF</t>
    </r>
    <r>
      <rPr>
        <b/>
        <vertAlign val="subscript"/>
        <sz val="10"/>
        <rFont val="Arial"/>
        <family val="2"/>
      </rPr>
      <t>d,t</t>
    </r>
  </si>
  <si>
    <r>
      <t>DFSA</t>
    </r>
    <r>
      <rPr>
        <b/>
        <vertAlign val="subscript"/>
        <sz val="10"/>
        <rFont val="Arial"/>
        <family val="2"/>
      </rPr>
      <t>t</t>
    </r>
  </si>
  <si>
    <r>
      <t>DFA</t>
    </r>
    <r>
      <rPr>
        <b/>
        <vertAlign val="subscript"/>
        <sz val="10"/>
        <rFont val="Arial"/>
        <family val="2"/>
      </rPr>
      <t>t</t>
    </r>
  </si>
  <si>
    <r>
      <t>AIC</t>
    </r>
    <r>
      <rPr>
        <b/>
        <vertAlign val="subscript"/>
        <sz val="10"/>
        <rFont val="Arial"/>
        <family val="2"/>
      </rPr>
      <t>t-1</t>
    </r>
  </si>
  <si>
    <r>
      <t>AIC</t>
    </r>
    <r>
      <rPr>
        <b/>
        <vertAlign val="subscript"/>
        <sz val="10"/>
        <rFont val="Arial"/>
        <family val="2"/>
      </rPr>
      <t>t</t>
    </r>
    <r>
      <rPr>
        <b/>
        <sz val="10"/>
        <rFont val="Arial"/>
        <family val="2"/>
      </rPr>
      <t xml:space="preserve"> </t>
    </r>
  </si>
  <si>
    <r>
      <t>DFSA</t>
    </r>
    <r>
      <rPr>
        <b/>
        <vertAlign val="subscript"/>
        <sz val="10"/>
        <rFont val="Arial"/>
        <family val="2"/>
      </rPr>
      <t>t-1</t>
    </r>
  </si>
  <si>
    <r>
      <t>DFSA</t>
    </r>
    <r>
      <rPr>
        <b/>
        <vertAlign val="subscript"/>
        <sz val="10"/>
        <rFont val="Arial"/>
        <family val="2"/>
      </rPr>
      <t>t</t>
    </r>
    <r>
      <rPr>
        <sz val="10"/>
        <rFont val="Arial"/>
        <family val="2"/>
      </rPr>
      <t/>
    </r>
  </si>
  <si>
    <r>
      <t>DIY</t>
    </r>
    <r>
      <rPr>
        <b/>
        <vertAlign val="subscript"/>
        <sz val="10"/>
        <rFont val="Arial"/>
        <family val="2"/>
      </rPr>
      <t>t</t>
    </r>
  </si>
  <si>
    <r>
      <rPr>
        <b/>
        <u/>
        <sz val="10"/>
        <rFont val="Arial"/>
        <family val="2"/>
      </rPr>
      <t>Comments:</t>
    </r>
    <r>
      <rPr>
        <sz val="10"/>
        <rFont val="Arial"/>
        <family val="2"/>
      </rPr>
      <t xml:space="preserve">
Future values cannot be accurately forecast using the license calculation for this table. The corresponding cells in table 4.12 have been overwritten with the high level incentive revenue forecast. </t>
    </r>
  </si>
  <si>
    <r>
      <t>For the purposes of within-year reporting, the derivation of AIC</t>
    </r>
    <r>
      <rPr>
        <vertAlign val="subscript"/>
        <sz val="10"/>
        <rFont val="Arial"/>
        <family val="2"/>
      </rPr>
      <t>t</t>
    </r>
    <r>
      <rPr>
        <sz val="10"/>
        <rFont val="Arial"/>
        <family val="2"/>
      </rPr>
      <t xml:space="preserve"> will utilise the number of days in the formula year for which the value ASF</t>
    </r>
    <r>
      <rPr>
        <vertAlign val="subscript"/>
        <sz val="10"/>
        <rFont val="Arial"/>
        <family val="2"/>
      </rPr>
      <t>d,t</t>
    </r>
    <r>
      <rPr>
        <sz val="10"/>
        <rFont val="Arial"/>
        <family val="2"/>
      </rPr>
      <t xml:space="preserve"> is available in order to derive a representative daily average value for ASF</t>
    </r>
    <r>
      <rPr>
        <vertAlign val="subscript"/>
        <sz val="10"/>
        <rFont val="Arial"/>
        <family val="2"/>
      </rPr>
      <t>d,t</t>
    </r>
    <r>
      <rPr>
        <sz val="10"/>
        <rFont val="Arial"/>
        <family val="2"/>
      </rPr>
      <t xml:space="preserve">. </t>
    </r>
  </si>
  <si>
    <t>Demand forecasting report (D-2-D-5 overview)</t>
  </si>
  <si>
    <t>Tables 9.9 and 9.10 are still required for the monthly SO incentive submission, but not required for the end of year RRP submission.</t>
  </si>
  <si>
    <t>Two to Five Days Ahead Demand Forecasting</t>
  </si>
  <si>
    <t>D-2 to D-5 demand forecasting average error</t>
  </si>
  <si>
    <t>Demand Forecast NTS throughput value</t>
  </si>
  <si>
    <r>
      <t>DF</t>
    </r>
    <r>
      <rPr>
        <b/>
        <vertAlign val="subscript"/>
        <sz val="10"/>
        <rFont val="Arial"/>
        <family val="2"/>
      </rPr>
      <t>d-2</t>
    </r>
  </si>
  <si>
    <r>
      <t>DF</t>
    </r>
    <r>
      <rPr>
        <b/>
        <vertAlign val="subscript"/>
        <sz val="10"/>
        <rFont val="Arial"/>
        <family val="2"/>
      </rPr>
      <t>d-3</t>
    </r>
  </si>
  <si>
    <r>
      <t>DF</t>
    </r>
    <r>
      <rPr>
        <b/>
        <vertAlign val="subscript"/>
        <sz val="10"/>
        <rFont val="Arial"/>
        <family val="2"/>
      </rPr>
      <t>d-4</t>
    </r>
  </si>
  <si>
    <r>
      <t>DF</t>
    </r>
    <r>
      <rPr>
        <b/>
        <vertAlign val="subscript"/>
        <sz val="10"/>
        <rFont val="Arial"/>
        <family val="2"/>
      </rPr>
      <t>d-5</t>
    </r>
  </si>
  <si>
    <t>Forecast' values are based upon the best information currently available and are provided in good faith. These values are subject to change in the event that further information becomes available during the course of the Formula Year.
'The incentive performance is calculated using the total demand for the Formula Year. Therefore all figures shown here are subject to change.</t>
  </si>
  <si>
    <t>Greenhouse gas emissions incentive revenue</t>
  </si>
  <si>
    <t>Non-Traded monthly Carbon Price</t>
  </si>
  <si>
    <t>Inflation Factor</t>
  </si>
  <si>
    <t>Venting Equivalent Factor</t>
  </si>
  <si>
    <t>Natural Gas Vented from Compressors in each month</t>
  </si>
  <si>
    <t>Annual Venting Incentive target (tonnes)</t>
  </si>
  <si>
    <t>Incentive reference price (in £/tonne of natural gas vented)</t>
  </si>
  <si>
    <t>Venting Emissions Performance</t>
  </si>
  <si>
    <t>Greenhouse Gas Emissions Incentive Revenue</t>
  </si>
  <si>
    <r>
      <t>NTMCP</t>
    </r>
    <r>
      <rPr>
        <b/>
        <vertAlign val="subscript"/>
        <sz val="10"/>
        <rFont val="Arial"/>
        <family val="2"/>
      </rPr>
      <t>m,t,y</t>
    </r>
  </si>
  <si>
    <r>
      <t>IF</t>
    </r>
    <r>
      <rPr>
        <b/>
        <vertAlign val="subscript"/>
        <sz val="10"/>
        <rFont val="Arial"/>
        <family val="2"/>
      </rPr>
      <t>m,t,y</t>
    </r>
  </si>
  <si>
    <r>
      <t>VF</t>
    </r>
    <r>
      <rPr>
        <b/>
        <vertAlign val="subscript"/>
        <sz val="10"/>
        <rFont val="Arial"/>
        <family val="2"/>
      </rPr>
      <t>t</t>
    </r>
  </si>
  <si>
    <r>
      <t>VIPM</t>
    </r>
    <r>
      <rPr>
        <b/>
        <vertAlign val="subscript"/>
        <sz val="10"/>
        <rFont val="Arial"/>
        <family val="2"/>
      </rPr>
      <t>t</t>
    </r>
  </si>
  <si>
    <r>
      <t>VIT</t>
    </r>
    <r>
      <rPr>
        <b/>
        <vertAlign val="subscript"/>
        <sz val="10"/>
        <rFont val="Arial"/>
        <family val="2"/>
      </rPr>
      <t>t</t>
    </r>
  </si>
  <si>
    <r>
      <t>VIRP</t>
    </r>
    <r>
      <rPr>
        <b/>
        <vertAlign val="subscript"/>
        <sz val="10"/>
        <rFont val="Arial"/>
        <family val="2"/>
      </rPr>
      <t>t</t>
    </r>
  </si>
  <si>
    <r>
      <t>VEP</t>
    </r>
    <r>
      <rPr>
        <b/>
        <vertAlign val="subscript"/>
        <sz val="10"/>
        <rFont val="Arial"/>
        <family val="2"/>
      </rPr>
      <t>t</t>
    </r>
  </si>
  <si>
    <r>
      <t>GHGIR</t>
    </r>
    <r>
      <rPr>
        <b/>
        <vertAlign val="subscript"/>
        <sz val="10"/>
        <rFont val="Arial"/>
        <family val="2"/>
      </rPr>
      <t>t</t>
    </r>
  </si>
  <si>
    <t>(£/tCO2e)</t>
  </si>
  <si>
    <t>(tonnes of Natural Gas)</t>
  </si>
  <si>
    <t>(tonnes)</t>
  </si>
  <si>
    <t>(£/tonne)</t>
  </si>
  <si>
    <r>
      <t>NTCP</t>
    </r>
    <r>
      <rPr>
        <b/>
        <vertAlign val="subscript"/>
        <sz val="10"/>
        <rFont val="Arial"/>
        <family val="2"/>
      </rPr>
      <t>t</t>
    </r>
  </si>
  <si>
    <t>Cumulative value</t>
  </si>
  <si>
    <t>Greenhouse gas emissions venting data</t>
  </si>
  <si>
    <t>Venting cause</t>
  </si>
  <si>
    <t>Gas released
(tonnes of Natural Gas)</t>
  </si>
  <si>
    <t>Type</t>
  </si>
  <si>
    <t>Starter vents</t>
  </si>
  <si>
    <t xml:space="preserve">Start-up process gas purge </t>
  </si>
  <si>
    <t>Fuel gas purge &amp; vents</t>
  </si>
  <si>
    <t>Static seal emissions</t>
  </si>
  <si>
    <t>Dynamic seal emissions</t>
  </si>
  <si>
    <t>Operational process vents</t>
  </si>
  <si>
    <t>ESD vents</t>
  </si>
  <si>
    <t>Site Vents</t>
  </si>
  <si>
    <t>Venting per unit</t>
  </si>
  <si>
    <t>Compressor station</t>
  </si>
  <si>
    <t>Power source</t>
  </si>
  <si>
    <t>Unit A</t>
  </si>
  <si>
    <t xml:space="preserve">Natural Gas </t>
  </si>
  <si>
    <t>Unit B</t>
  </si>
  <si>
    <t>Unit C</t>
  </si>
  <si>
    <t>Unit 1A</t>
  </si>
  <si>
    <t>Unit 1B</t>
  </si>
  <si>
    <t>Unit 2A</t>
  </si>
  <si>
    <t>Unit 2B</t>
  </si>
  <si>
    <t>Unit D</t>
  </si>
  <si>
    <t>Unit E</t>
  </si>
  <si>
    <t>Kirremuir</t>
  </si>
  <si>
    <t>St. Fergus</t>
  </si>
  <si>
    <t>Unit 1C</t>
  </si>
  <si>
    <t>Unit 1D</t>
  </si>
  <si>
    <t>Unit 2D</t>
  </si>
  <si>
    <t>Unit 3A</t>
  </si>
  <si>
    <t>Unit 3B</t>
  </si>
  <si>
    <t>Data as at Month end</t>
  </si>
  <si>
    <t xml:space="preserve">Maintenance Change Incentive </t>
  </si>
  <si>
    <t>Maintenance Days Incentive (RVO)</t>
  </si>
  <si>
    <t xml:space="preserve">Maintenance Days Incentive (non-RVO) </t>
  </si>
  <si>
    <t>Maintenance Incentive Revenue</t>
  </si>
  <si>
    <t xml:space="preserve">Forecast Annual Maintenance Days </t>
  </si>
  <si>
    <t xml:space="preserve">Forecast Annual Advice Notice Days  </t>
  </si>
  <si>
    <t>Forecast Annual Maintenance Workload Days</t>
  </si>
  <si>
    <t xml:space="preserve">Forecast Change Target (Days) </t>
  </si>
  <si>
    <t>Year to Date Advice Notice Days Changed</t>
  </si>
  <si>
    <t xml:space="preserve">Year to Date Number of Days Changed </t>
  </si>
  <si>
    <t xml:space="preserve">Performance Measure </t>
  </si>
  <si>
    <t>Incentive Revenue (£m)</t>
  </si>
  <si>
    <t>Forecast Annual Days Used Target</t>
  </si>
  <si>
    <t xml:space="preserve"> Year to Date Maintenance Days Used </t>
  </si>
  <si>
    <t>Performance Measure</t>
  </si>
  <si>
    <t>Total Quantity of Customer Impacting Work</t>
  </si>
  <si>
    <t>Advice Notice Days Target</t>
  </si>
  <si>
    <t xml:space="preserve"> Year to Date Advice Notice Days (non-RVO)</t>
  </si>
  <si>
    <r>
      <t>MW</t>
    </r>
    <r>
      <rPr>
        <vertAlign val="subscript"/>
        <sz val="11"/>
        <color indexed="8"/>
        <rFont val="Calibri"/>
        <family val="2"/>
      </rPr>
      <t>t</t>
    </r>
  </si>
  <si>
    <r>
      <t>MCITD</t>
    </r>
    <r>
      <rPr>
        <vertAlign val="subscript"/>
        <sz val="11"/>
        <color indexed="8"/>
        <rFont val="Calibri"/>
        <family val="2"/>
      </rPr>
      <t>t</t>
    </r>
  </si>
  <si>
    <r>
      <t>MCICD</t>
    </r>
    <r>
      <rPr>
        <vertAlign val="subscript"/>
        <sz val="11"/>
        <color indexed="8"/>
        <rFont val="Calibri"/>
        <family val="2"/>
      </rPr>
      <t>t</t>
    </r>
  </si>
  <si>
    <r>
      <t>MCIPM</t>
    </r>
    <r>
      <rPr>
        <vertAlign val="subscript"/>
        <sz val="11"/>
        <color indexed="8"/>
        <rFont val="Calibri"/>
        <family val="2"/>
      </rPr>
      <t>t</t>
    </r>
  </si>
  <si>
    <r>
      <t>MCIR</t>
    </r>
    <r>
      <rPr>
        <vertAlign val="subscript"/>
        <sz val="11"/>
        <color indexed="8"/>
        <rFont val="Calibri"/>
        <family val="2"/>
      </rPr>
      <t>t</t>
    </r>
  </si>
  <si>
    <r>
      <t>MDT</t>
    </r>
    <r>
      <rPr>
        <vertAlign val="subscript"/>
        <sz val="11"/>
        <color indexed="8"/>
        <rFont val="Calibri"/>
        <family val="2"/>
      </rPr>
      <t>t</t>
    </r>
  </si>
  <si>
    <r>
      <t>MDV</t>
    </r>
    <r>
      <rPr>
        <vertAlign val="subscript"/>
        <sz val="11"/>
        <color indexed="8"/>
        <rFont val="Calibri"/>
        <family val="2"/>
      </rPr>
      <t>t</t>
    </r>
  </si>
  <si>
    <r>
      <t>MPMV</t>
    </r>
    <r>
      <rPr>
        <vertAlign val="subscript"/>
        <sz val="11"/>
        <color indexed="8"/>
        <rFont val="Calibri"/>
        <family val="2"/>
      </rPr>
      <t>t</t>
    </r>
  </si>
  <si>
    <r>
      <t>MDIRV</t>
    </r>
    <r>
      <rPr>
        <vertAlign val="subscript"/>
        <sz val="11"/>
        <color indexed="8"/>
        <rFont val="Calibri"/>
        <family val="2"/>
      </rPr>
      <t>t</t>
    </r>
  </si>
  <si>
    <r>
      <t>TQM</t>
    </r>
    <r>
      <rPr>
        <vertAlign val="subscript"/>
        <sz val="11"/>
        <color indexed="8"/>
        <rFont val="Calibri"/>
        <family val="2"/>
      </rPr>
      <t>t</t>
    </r>
  </si>
  <si>
    <r>
      <t>MADT</t>
    </r>
    <r>
      <rPr>
        <vertAlign val="subscript"/>
        <sz val="11"/>
        <color indexed="8"/>
        <rFont val="Calibri"/>
        <family val="2"/>
      </rPr>
      <t>t</t>
    </r>
  </si>
  <si>
    <r>
      <t>MDA</t>
    </r>
    <r>
      <rPr>
        <vertAlign val="subscript"/>
        <sz val="11"/>
        <color indexed="8"/>
        <rFont val="Calibri"/>
        <family val="2"/>
      </rPr>
      <t>t</t>
    </r>
  </si>
  <si>
    <r>
      <t>MDINP</t>
    </r>
    <r>
      <rPr>
        <vertAlign val="subscript"/>
        <sz val="11"/>
        <color indexed="8"/>
        <rFont val="Calibri"/>
        <family val="2"/>
      </rPr>
      <t>t</t>
    </r>
  </si>
  <si>
    <r>
      <t>MDI</t>
    </r>
    <r>
      <rPr>
        <vertAlign val="subscript"/>
        <sz val="11"/>
        <color indexed="8"/>
        <rFont val="Calibri"/>
        <family val="2"/>
      </rPr>
      <t>t</t>
    </r>
  </si>
  <si>
    <r>
      <t>MIR</t>
    </r>
    <r>
      <rPr>
        <vertAlign val="subscript"/>
        <sz val="11"/>
        <color indexed="8"/>
        <rFont val="Calibri"/>
        <family val="2"/>
      </rPr>
      <t>t</t>
    </r>
  </si>
  <si>
    <t>Floor</t>
  </si>
  <si>
    <t>MWt</t>
  </si>
  <si>
    <t>MCICDt</t>
  </si>
  <si>
    <t>TQMt</t>
  </si>
  <si>
    <t>In-Line Inspection Reporting</t>
  </si>
  <si>
    <t>MDAt</t>
  </si>
  <si>
    <t xml:space="preserve">Type of ILI Undertaken 
(Short/Long) </t>
  </si>
  <si>
    <t xml:space="preserve">Length of Run
 (km) </t>
  </si>
  <si>
    <t>Time taken to Complete 
(Days)</t>
  </si>
  <si>
    <t>Maintenance Activity</t>
  </si>
  <si>
    <t>Completed to plan</t>
  </si>
  <si>
    <t>MDVt</t>
  </si>
  <si>
    <t xml:space="preserve">In Line Inspections </t>
  </si>
  <si>
    <t xml:space="preserve">Remote Value Operations (RVO) </t>
  </si>
  <si>
    <t>Other (please list below)</t>
  </si>
  <si>
    <t>Gas National Control Centre (GNCC) Service</t>
  </si>
  <si>
    <t>NTS External Cost SO Revenue</t>
  </si>
  <si>
    <t>18/19 Prices</t>
  </si>
  <si>
    <t>Nominal price base</t>
  </si>
  <si>
    <t>A22.10.2.22</t>
  </si>
  <si>
    <t>Solar Titan 1st stage compressor blade replacement</t>
  </si>
  <si>
    <t>D.2.1.2.22</t>
  </si>
  <si>
    <t>St Fergus - Compressor Cabs Demolition</t>
  </si>
  <si>
    <t>A22.22.5.7</t>
  </si>
  <si>
    <t>Above Ground Pipework Grit, Blast and Painting Areas 3 and 6</t>
  </si>
  <si>
    <t>A22.22.5.8</t>
  </si>
  <si>
    <t>St Fergus Aftercooler Plant 2 Enabling Works and Isolation Valve Replacement</t>
  </si>
  <si>
    <t>A22.22.5.9</t>
  </si>
  <si>
    <t>Remediation of defects at pit wall transitions during the period 1 April 2023 to 31 March 2026</t>
  </si>
  <si>
    <t>A22.22.5.10</t>
  </si>
  <si>
    <t>Remediation of defects at St Fergus areas 3 and 6 during the period 1 April 2023 to 31 March 2026</t>
  </si>
  <si>
    <t>A22.22.5.11</t>
  </si>
  <si>
    <t>Remediation of defects during the period 1 April 2021 to 31 March 2024</t>
  </si>
  <si>
    <t>Completed Maintenance Activities</t>
  </si>
  <si>
    <t>Potentially Impacting Activities</t>
  </si>
  <si>
    <t>Impacting Activities</t>
  </si>
  <si>
    <t>Maintenance Days Called</t>
  </si>
  <si>
    <t>Year to Date Maintenance Plan Days Changed</t>
  </si>
  <si>
    <t>Outage work undertaken (Reg Year) completed under notice</t>
  </si>
  <si>
    <t>Changes to outage work under notice</t>
  </si>
  <si>
    <t>Number of Maintenance Notice Days</t>
  </si>
  <si>
    <t>Number of Outages Planned</t>
  </si>
  <si>
    <t>Completed with Extension</t>
  </si>
  <si>
    <t>Replanned within Year</t>
  </si>
  <si>
    <t>Defect Remediation</t>
  </si>
  <si>
    <t>Asset Replacement</t>
  </si>
  <si>
    <t>Disposals</t>
  </si>
  <si>
    <t>Total (GTO + GSO + Other)</t>
  </si>
  <si>
    <t>Disposals by asset type</t>
  </si>
  <si>
    <t>Depn.</t>
  </si>
  <si>
    <t>Net Book Value</t>
  </si>
  <si>
    <t>Net Sales Proceeds</t>
  </si>
  <si>
    <t>Transfer to Current Assets</t>
  </si>
  <si>
    <t>Profit / (Loss) on Disposal</t>
  </si>
  <si>
    <t>Intangible</t>
  </si>
  <si>
    <t>Land &amp; Buildiing</t>
  </si>
  <si>
    <t>Plant &amp; Machinery</t>
  </si>
  <si>
    <t>Motor Vehicles &amp; Office Equipment</t>
  </si>
  <si>
    <t>Property and associated land disposal income - various sites (complete table below)</t>
  </si>
  <si>
    <t>Assets under construction</t>
  </si>
  <si>
    <t>Sub Total</t>
  </si>
  <si>
    <t>Reclassification / Adjustment</t>
  </si>
  <si>
    <t>Adjustment (1) - overwrite</t>
  </si>
  <si>
    <t>Adjustment (2) - overwrite</t>
  </si>
  <si>
    <t>Adjustment (3) - overwrite</t>
  </si>
  <si>
    <t>Adjustment (4) - overwrite</t>
  </si>
  <si>
    <t>Adjustment (5) - overwrite</t>
  </si>
  <si>
    <t>Adjustment (6) - overwrite</t>
  </si>
  <si>
    <t>Adjustment (7) - overwrite</t>
  </si>
  <si>
    <t>Property and associated land disposal income - various sites</t>
  </si>
  <si>
    <t>Gross disposal value</t>
  </si>
  <si>
    <t>Direct costs of disposal</t>
  </si>
  <si>
    <t>Directly associated remediation costs</t>
  </si>
  <si>
    <t>Former use of site / land</t>
  </si>
  <si>
    <t>Disposal date</t>
  </si>
  <si>
    <t>Related party sale</t>
  </si>
  <si>
    <t>Third party sale</t>
  </si>
  <si>
    <r>
      <t>Independent valuation</t>
    </r>
    <r>
      <rPr>
        <b/>
        <vertAlign val="superscript"/>
        <sz val="11"/>
        <rFont val="Verdana"/>
        <family val="2"/>
      </rPr>
      <t>1</t>
    </r>
  </si>
  <si>
    <t>Data Cleanse</t>
  </si>
  <si>
    <t>[name of site disposed of]</t>
  </si>
  <si>
    <t>[name related party]</t>
  </si>
  <si>
    <t>[name third party]</t>
  </si>
  <si>
    <r>
      <rPr>
        <b/>
        <vertAlign val="superscript"/>
        <sz val="11"/>
        <rFont val="Verdana"/>
        <family val="2"/>
      </rPr>
      <t>1</t>
    </r>
    <r>
      <rPr>
        <sz val="11"/>
        <rFont val="Verdana"/>
        <family val="2"/>
      </rPr>
      <t xml:space="preserve"> Provide copies of all independent valuations</t>
    </r>
  </si>
  <si>
    <t>Regulatory Year: April 2024 - March 2025</t>
  </si>
  <si>
    <t>6.11</t>
  </si>
  <si>
    <t>Disposal</t>
  </si>
  <si>
    <t xml:space="preserve">Refer to RIGs Change Log submitted for RRP/RIGs consultation Feb 2025. Key change include: 
-New disposal Tab 6.11
-Update of allowance Tab 3.3
-Expanded Maintenance Incentive Tab 9.12 </t>
  </si>
  <si>
    <r>
      <t>Total NIA Expenditure (NIAE</t>
    </r>
    <r>
      <rPr>
        <sz val="10"/>
        <color theme="9" tint="-0.249977111117893"/>
        <rFont val="Verdana"/>
        <family val="2"/>
      </rPr>
      <t>t</t>
    </r>
    <r>
      <rPr>
        <b/>
        <sz val="10"/>
        <color theme="9" tint="-0.249977111117893"/>
        <rFont val="Verdana"/>
        <family val="2"/>
      </rPr>
      <t>)</t>
    </r>
  </si>
  <si>
    <t>Ref: #545</t>
  </si>
  <si>
    <t>Ref: #546</t>
  </si>
  <si>
    <t>Ref: #548</t>
  </si>
  <si>
    <t>Ref: #549</t>
  </si>
  <si>
    <t>Ref: #547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</si>
</sst>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_(* \(#,##0\);_(* &quot;-&quot;_);_(@_)"/>
    <numFmt numFmtId="165" formatCode="_(* #,##0.00_);_(* \(#,##0.00\);_(* &quot;-&quot;??_);_(@_)"/>
    <numFmt numFmtId="166" formatCode="0.0"/>
    <numFmt numFmtId="167" formatCode="_-[$€-2]* #,##0.00_-;\-[$€-2]* #,##0.00_-;_-[$€-2]* &quot;-&quot;??_-"/>
    <numFmt numFmtId="168" formatCode="_-* #,##0.0_-;\-* #,##0.0_-;_-* &quot;-&quot;??_-;_-@_-"/>
    <numFmt numFmtId="169" formatCode="#,##0.00;[Red]\-#,##0.00;\-"/>
    <numFmt numFmtId="170" formatCode="[$$-409]#,##0.00"/>
    <numFmt numFmtId="171" formatCode="#,##0.0_);\(#,##0.0\);\-_)"/>
    <numFmt numFmtId="172" formatCode="_-* #,##0.0_-;\-* #,##0.0_-;_-* &quot;-&quot;?_-;_-@_-"/>
    <numFmt numFmtId="173" formatCode="#,##0.00;\(#,##0.00\)"/>
    <numFmt numFmtId="174" formatCode="dd/mm/yyyy;@"/>
    <numFmt numFmtId="175" formatCode="_-* #,##0_-;\-* #,##0_-;_-* &quot;-&quot;??_-;_-@_-"/>
    <numFmt numFmtId="176" formatCode="&quot;£&quot;#,##0"/>
    <numFmt numFmtId="177" formatCode="0.000"/>
    <numFmt numFmtId="178" formatCode="#,##0.000;[Red]\-#,##0.000"/>
    <numFmt numFmtId="179" formatCode="&quot;£&quot;#,##0_);[Red]\(&quot;£&quot;#,##0\)"/>
    <numFmt numFmtId="180" formatCode="&quot;£&quot;#,##0.000"/>
    <numFmt numFmtId="181" formatCode="#,##0.00_);\(#,##0.00\);\-_)"/>
    <numFmt numFmtId="182" formatCode="#,##0.00;[Red]\-#,##0.00;0.00"/>
    <numFmt numFmtId="183" formatCode="_-* #,##0.000_-;\-* #,##0.000_-;_-* &quot;-&quot;??_-;_-@_-"/>
    <numFmt numFmtId="184" formatCode="0.0%"/>
    <numFmt numFmtId="185" formatCode="_(* #,##0_);_(* \(#,##0\);_(* &quot;-&quot;??_);_(@_)"/>
    <numFmt numFmtId="186" formatCode="_-* #,##0.000_-;\-* #,##0.000_-;_-* &quot;-&quot;???_-;_-@_-"/>
    <numFmt numFmtId="187" formatCode="#,##0.000"/>
    <numFmt numFmtId="188" formatCode="#,##0.00_ ;\-#,##0.00\ "/>
    <numFmt numFmtId="189" formatCode="#,##0_ ;\-#,##0\ "/>
    <numFmt numFmtId="190" formatCode="#,##0.0_ ;\-#,##0.0\ "/>
    <numFmt numFmtId="191" formatCode="#,##0.00%_);\(#,##0.00%\);\-_)"/>
    <numFmt numFmtId="192" formatCode="#,##0.0000_);\(#,##0.0000\);\-_)"/>
    <numFmt numFmtId="193" formatCode="_-* #,##0_-;\-* #,##0_-;_-* &quot;-&quot;?_-;_-@_-"/>
    <numFmt numFmtId="194" formatCode="_-* #,##0.00_-;\-* #,##0.00_-;_-* &quot;-&quot;?_-;_-@_-"/>
    <numFmt numFmtId="195" formatCode="_-* #,##0.0000_-;\-* #,##0.0000_-;_-* &quot;-&quot;?_-;_-@_-"/>
    <numFmt numFmtId="196" formatCode="_-* #,##0.000_-;\-* #,##0.000_-;_-* &quot;-&quot;?_-;_-@_-"/>
    <numFmt numFmtId="197" formatCode="&quot;£&quot;#,##0.00"/>
    <numFmt numFmtId="198" formatCode="&quot;£&quot;#,##0.0"/>
    <numFmt numFmtId="199" formatCode="#,##0.0_);\(#,##0.0\);\-"/>
    <numFmt numFmtId="200" formatCode="#,##0.000_);\(#,##0.000\);\-"/>
    <numFmt numFmtId="201" formatCode="_-* #,##0.00\ _D_M_-;\-* #,##0.00\ _D_M_-;_-* &quot;-&quot;??\ _D_M_-;_-@_-"/>
    <numFmt numFmtId="202" formatCode="#,##0;\(#,##0\)"/>
    <numFmt numFmtId="203" formatCode="d\-mmm\-yyyy"/>
    <numFmt numFmtId="204" formatCode="#,##0.0;[Red]\(#,##0.0\)"/>
    <numFmt numFmtId="205" formatCode="[$-F800]dddd\,\ mmmm\ dd\,\ yyyy"/>
    <numFmt numFmtId="206" formatCode="0.000000"/>
    <numFmt numFmtId="207" formatCode="#,##0.00;[Red]#,##0.00;\-"/>
    <numFmt numFmtId="208" formatCode="#,##0.0_);[Red]\(#,##0.0\);\-"/>
    <numFmt numFmtId="209" formatCode="#,##0_);\(#,##0\);&quot;-  &quot;;&quot; &quot;@&quot; &quot;"/>
    <numFmt numFmtId="210" formatCode="0.00%_);\-0.00%_);&quot;-  &quot;;&quot; &quot;@&quot; &quot;"/>
    <numFmt numFmtId="211" formatCode="#,##0.0000_);\(#,##0.0000\);&quot;-  &quot;;&quot; &quot;@&quot; &quot;"/>
    <numFmt numFmtId="212" formatCode="dd\ mmm\ yyyy_);\(###0\);&quot;-  &quot;;&quot; &quot;@&quot; &quot;"/>
    <numFmt numFmtId="213" formatCode="dd\ mmm\ yy_);\(###0\);&quot;-  &quot;;&quot; &quot;@&quot; &quot;"/>
    <numFmt numFmtId="214" formatCode="###0_);\(###0\);&quot;-  &quot;;&quot; &quot;@&quot; &quot;"/>
    <numFmt numFmtId="215" formatCode="[$-809]dd\ mmmm\ yyyy;@"/>
    <numFmt numFmtId="216" formatCode="#,##0.0;[Red]\-#,##0.0;0.0"/>
    <numFmt numFmtId="217" formatCode="#,##0.0"/>
    <numFmt numFmtId="218" formatCode="#,##0.0;[Red]\-#,##0.0;\-"/>
    <numFmt numFmtId="219" formatCode="_(* #,##0.0_);_(* \(#,##0.0\);_(* &quot;-&quot;??_);_(@_)"/>
    <numFmt numFmtId="220" formatCode="#,##0.0_ ;[Red]\-#,##0.0\ "/>
    <numFmt numFmtId="221" formatCode="#,##0.000;[Red]\-#,##0.000;\-"/>
    <numFmt numFmtId="222" formatCode="_-* #,##0.00000_-;\-* #,##0.00000_-;_-* &quot;-&quot;?_-;_-@_-"/>
    <numFmt numFmtId="223" formatCode="[$-809]d\ mmmm\ yyyy;@"/>
    <numFmt numFmtId="224" formatCode="_(* #,##0.0_);_(* \(#,##0.0\);_(* &quot;-&quot;?_);_(@_)"/>
    <numFmt numFmtId="225" formatCode="#,##0.0;\(#,##0.0\)"/>
  </numFmts>
  <fonts count="293">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1"/>
      <name val="CG Omega"/>
    </font>
    <font>
      <sz val="10"/>
      <color theme="1"/>
      <name val="Verdana"/>
      <family val="2"/>
    </font>
    <font>
      <b/>
      <sz val="12"/>
      <color theme="1"/>
      <name val="Arial"/>
      <family val="2"/>
    </font>
    <font>
      <sz val="10"/>
      <name val="Arial"/>
      <family val="2"/>
    </font>
    <font>
      <b/>
      <sz val="11"/>
      <name val="Arial"/>
      <family val="2"/>
    </font>
    <font>
      <sz val="11"/>
      <name val="Arial"/>
      <family val="2"/>
    </font>
    <font>
      <sz val="10"/>
      <color theme="1"/>
      <name val="Arial"/>
      <family val="2"/>
    </font>
    <font>
      <b/>
      <sz val="11"/>
      <color theme="1"/>
      <name val="Arial"/>
      <family val="2"/>
    </font>
    <font>
      <sz val="11"/>
      <name val="CG Omega"/>
      <family val="2"/>
    </font>
    <font>
      <b/>
      <sz val="12"/>
      <name val="Arial"/>
      <family val="2"/>
    </font>
    <font>
      <b/>
      <sz val="14"/>
      <name val="Arial"/>
      <family val="2"/>
    </font>
    <font>
      <b/>
      <sz val="10"/>
      <color theme="1"/>
      <name val="Arial"/>
      <family val="2"/>
    </font>
    <font>
      <b/>
      <sz val="18"/>
      <name val="Verdana"/>
      <family val="2"/>
    </font>
    <font>
      <sz val="11"/>
      <name val="Verdana"/>
      <family val="2"/>
    </font>
    <font>
      <sz val="10"/>
      <name val="Verdana"/>
      <family val="2"/>
    </font>
    <font>
      <b/>
      <sz val="11"/>
      <name val="CG Omega"/>
      <family val="2"/>
    </font>
    <font>
      <sz val="11"/>
      <color indexed="12"/>
      <name val="CG Omega"/>
      <family val="2"/>
    </font>
    <font>
      <u/>
      <sz val="10"/>
      <color theme="10"/>
      <name val="Arial"/>
      <family val="2"/>
    </font>
    <font>
      <b/>
      <sz val="10"/>
      <name val="Verdana"/>
      <family val="2"/>
    </font>
    <font>
      <b/>
      <sz val="10"/>
      <name val="Arial"/>
      <family val="2"/>
    </font>
    <font>
      <b/>
      <sz val="10"/>
      <color theme="1"/>
      <name val="Verdana"/>
      <family val="2"/>
    </font>
    <font>
      <b/>
      <sz val="10"/>
      <color theme="0"/>
      <name val="Verdana"/>
      <family val="2"/>
    </font>
    <font>
      <b/>
      <sz val="12"/>
      <color theme="0"/>
      <name val="Verdana"/>
      <family val="2"/>
    </font>
    <font>
      <b/>
      <sz val="18"/>
      <color theme="0"/>
      <name val="Verdana"/>
      <family val="2"/>
    </font>
    <font>
      <i/>
      <sz val="10"/>
      <color theme="0" tint="-0.499984740745262"/>
      <name val="Verdana"/>
      <family val="2"/>
    </font>
    <font>
      <u/>
      <sz val="10"/>
      <color theme="10"/>
      <name val="Verdana"/>
      <family val="2"/>
    </font>
    <font>
      <u/>
      <sz val="11"/>
      <color indexed="12"/>
      <name val="CG Omega"/>
      <family val="2"/>
    </font>
    <font>
      <sz val="10"/>
      <color indexed="8"/>
      <name val="Verdana"/>
      <family val="2"/>
    </font>
    <font>
      <sz val="10"/>
      <name val="Gill Sans MT"/>
      <family val="2"/>
    </font>
    <font>
      <sz val="10"/>
      <color theme="0" tint="-4.9989318521683403E-2"/>
      <name val="Gill Sans MT"/>
      <family val="2"/>
    </font>
    <font>
      <b/>
      <sz val="11"/>
      <color theme="1"/>
      <name val="Calibri"/>
      <family val="2"/>
      <scheme val="minor"/>
    </font>
    <font>
      <b/>
      <sz val="14"/>
      <color theme="1"/>
      <name val="Calibri"/>
      <family val="2"/>
      <scheme val="minor"/>
    </font>
    <font>
      <b/>
      <sz val="11"/>
      <name val="Calibri"/>
      <family val="2"/>
      <scheme val="minor"/>
    </font>
    <font>
      <b/>
      <i/>
      <sz val="11"/>
      <color theme="1"/>
      <name val="Calibri"/>
      <family val="2"/>
      <scheme val="minor"/>
    </font>
    <font>
      <b/>
      <sz val="18"/>
      <color theme="1"/>
      <name val="Calibri"/>
      <family val="2"/>
      <scheme val="minor"/>
    </font>
    <font>
      <i/>
      <sz val="11"/>
      <color rgb="FFFF0000"/>
      <name val="Calibri"/>
      <family val="2"/>
      <scheme val="minor"/>
    </font>
    <font>
      <sz val="11"/>
      <color rgb="FFFF0000"/>
      <name val="Calibri"/>
      <family val="2"/>
      <scheme val="minor"/>
    </font>
    <font>
      <sz val="10"/>
      <color rgb="FFFF0000"/>
      <name val="Verdana"/>
      <family val="2"/>
    </font>
    <font>
      <sz val="11"/>
      <name val="Calibri"/>
      <family val="2"/>
      <scheme val="minor"/>
    </font>
    <font>
      <sz val="8"/>
      <name val="Calibri"/>
      <family val="2"/>
      <scheme val="minor"/>
    </font>
    <font>
      <sz val="10"/>
      <color indexed="9"/>
      <name val="Arial"/>
      <family val="2"/>
    </font>
    <font>
      <b/>
      <sz val="10"/>
      <color indexed="8"/>
      <name val="Arial"/>
      <family val="2"/>
    </font>
    <font>
      <b/>
      <vertAlign val="subscript"/>
      <sz val="10"/>
      <color indexed="8"/>
      <name val="Arial"/>
      <family val="2"/>
    </font>
    <font>
      <b/>
      <sz val="9"/>
      <name val="Arial"/>
      <family val="2"/>
    </font>
    <font>
      <sz val="12"/>
      <color indexed="8"/>
      <name val="Arial"/>
      <family val="2"/>
    </font>
    <font>
      <sz val="12"/>
      <name val="Arial"/>
      <family val="2"/>
    </font>
    <font>
      <b/>
      <sz val="12"/>
      <color rgb="FFFF0000"/>
      <name val="Arial"/>
      <family val="2"/>
    </font>
    <font>
      <b/>
      <sz val="12"/>
      <color indexed="8"/>
      <name val="Arial"/>
      <family val="2"/>
    </font>
    <font>
      <sz val="12"/>
      <color indexed="15"/>
      <name val="Arial"/>
      <family val="2"/>
    </font>
    <font>
      <b/>
      <sz val="14"/>
      <name val="Calibri"/>
      <family val="2"/>
    </font>
    <font>
      <vertAlign val="subscript"/>
      <sz val="12"/>
      <color indexed="8"/>
      <name val="Arial"/>
      <family val="2"/>
    </font>
    <font>
      <sz val="12"/>
      <color indexed="22"/>
      <name val="Arial"/>
      <family val="2"/>
    </font>
    <font>
      <strike/>
      <sz val="12"/>
      <color indexed="8"/>
      <name val="Arial"/>
      <family val="2"/>
    </font>
    <font>
      <strike/>
      <sz val="12"/>
      <color indexed="22"/>
      <name val="Arial"/>
      <family val="2"/>
    </font>
    <font>
      <b/>
      <sz val="10"/>
      <color rgb="FF0070C0"/>
      <name val="Arial"/>
      <family val="2"/>
    </font>
    <font>
      <sz val="10"/>
      <color indexed="8"/>
      <name val="Arial"/>
      <family val="2"/>
    </font>
    <font>
      <b/>
      <sz val="12"/>
      <color rgb="FF0070C0"/>
      <name val="Arial"/>
      <family val="2"/>
    </font>
    <font>
      <sz val="12"/>
      <color rgb="FF000000"/>
      <name val="Arial"/>
      <family val="2"/>
    </font>
    <font>
      <b/>
      <sz val="10"/>
      <color indexed="12"/>
      <name val="Arial"/>
      <family val="2"/>
    </font>
    <font>
      <sz val="10"/>
      <color indexed="22"/>
      <name val="Arial"/>
      <family val="2"/>
    </font>
    <font>
      <b/>
      <vertAlign val="subscript"/>
      <sz val="10"/>
      <name val="Arial"/>
      <family val="2"/>
    </font>
    <font>
      <i/>
      <sz val="10"/>
      <name val="Arial"/>
      <family val="2"/>
    </font>
    <font>
      <b/>
      <sz val="8"/>
      <name val="Arial"/>
      <family val="2"/>
    </font>
    <font>
      <sz val="10"/>
      <name val="MS Sans Serif"/>
      <family val="2"/>
    </font>
    <font>
      <b/>
      <u/>
      <sz val="18"/>
      <color indexed="8"/>
      <name val="Calibri"/>
      <family val="2"/>
    </font>
    <font>
      <sz val="9"/>
      <name val="Arial"/>
      <family val="2"/>
    </font>
    <font>
      <b/>
      <vertAlign val="subscript"/>
      <sz val="9"/>
      <name val="Arial"/>
      <family val="2"/>
    </font>
    <font>
      <vertAlign val="subscript"/>
      <sz val="10"/>
      <name val="Arial"/>
      <family val="2"/>
    </font>
    <font>
      <sz val="10"/>
      <name val="CG Omega"/>
    </font>
    <font>
      <b/>
      <sz val="9"/>
      <color indexed="9"/>
      <name val="Arial"/>
      <family val="2"/>
    </font>
    <font>
      <b/>
      <sz val="16"/>
      <color theme="1"/>
      <name val="Calibri"/>
      <family val="2"/>
      <scheme val="minor"/>
    </font>
    <font>
      <vertAlign val="subscript"/>
      <sz val="11"/>
      <color indexed="8"/>
      <name val="Calibri"/>
      <family val="2"/>
    </font>
    <font>
      <sz val="10"/>
      <color theme="1"/>
      <name val="CG Omega"/>
      <family val="2"/>
    </font>
    <font>
      <sz val="11"/>
      <color rgb="FF9C5700"/>
      <name val="Calibri"/>
      <family val="2"/>
      <scheme val="minor"/>
    </font>
    <font>
      <i/>
      <sz val="11"/>
      <color theme="1"/>
      <name val="Calibri"/>
      <family val="2"/>
      <scheme val="minor"/>
    </font>
    <font>
      <b/>
      <sz val="11"/>
      <name val="Verdana"/>
      <family val="2"/>
    </font>
    <font>
      <b/>
      <sz val="12"/>
      <name val="Verdana"/>
      <family val="2"/>
    </font>
    <font>
      <sz val="11"/>
      <color theme="1"/>
      <name val="Verdana"/>
      <family val="2"/>
    </font>
    <font>
      <b/>
      <sz val="14"/>
      <color theme="1"/>
      <name val="Verdana"/>
      <family val="2"/>
    </font>
    <font>
      <b/>
      <sz val="11"/>
      <color theme="1"/>
      <name val="Verdana"/>
      <family val="2"/>
    </font>
    <font>
      <i/>
      <sz val="10"/>
      <color theme="1"/>
      <name val="Verdana"/>
      <family val="2"/>
    </font>
    <font>
      <vertAlign val="subscript"/>
      <sz val="10"/>
      <color theme="1"/>
      <name val="Verdana"/>
      <family val="2"/>
    </font>
    <font>
      <vertAlign val="subscript"/>
      <sz val="12"/>
      <color theme="1"/>
      <name val="Verdana"/>
      <family val="2"/>
    </font>
    <font>
      <i/>
      <sz val="11"/>
      <color theme="1"/>
      <name val="Verdana"/>
      <family val="2"/>
    </font>
    <font>
      <b/>
      <sz val="11"/>
      <name val="Gili"/>
    </font>
    <font>
      <b/>
      <sz val="12"/>
      <name val="Gili"/>
    </font>
    <font>
      <sz val="10"/>
      <color theme="1"/>
      <name val="Gili"/>
    </font>
    <font>
      <sz val="11"/>
      <name val="Gili"/>
    </font>
    <font>
      <sz val="10"/>
      <name val="Gili"/>
    </font>
    <font>
      <sz val="11"/>
      <color theme="1"/>
      <name val="Gili"/>
    </font>
    <font>
      <b/>
      <sz val="14"/>
      <color theme="1"/>
      <name val="Gili"/>
    </font>
    <font>
      <b/>
      <sz val="11"/>
      <color theme="1"/>
      <name val="Gili"/>
    </font>
    <font>
      <b/>
      <sz val="10"/>
      <color theme="1"/>
      <name val="Gili"/>
    </font>
    <font>
      <b/>
      <sz val="10"/>
      <name val="Gili"/>
    </font>
    <font>
      <vertAlign val="subscript"/>
      <sz val="10"/>
      <name val="Gili"/>
    </font>
    <font>
      <b/>
      <vertAlign val="subscript"/>
      <sz val="10"/>
      <name val="Gili"/>
    </font>
    <font>
      <vertAlign val="subscript"/>
      <sz val="10"/>
      <name val="Verdana"/>
      <family val="2"/>
    </font>
    <font>
      <b/>
      <vertAlign val="subscript"/>
      <sz val="10"/>
      <name val="Verdana"/>
      <family val="2"/>
    </font>
    <font>
      <sz val="10"/>
      <color rgb="FFFF0000"/>
      <name val="Gili"/>
    </font>
    <font>
      <i/>
      <sz val="10"/>
      <color theme="1"/>
      <name val="Gili"/>
    </font>
    <font>
      <b/>
      <vertAlign val="subscript"/>
      <sz val="14"/>
      <color theme="1"/>
      <name val="Gili"/>
    </font>
    <font>
      <b/>
      <vertAlign val="subscript"/>
      <sz val="12"/>
      <color theme="1"/>
      <name val="Gili"/>
    </font>
    <font>
      <b/>
      <sz val="12"/>
      <color theme="1"/>
      <name val="Gili"/>
    </font>
    <font>
      <b/>
      <u/>
      <sz val="8"/>
      <name val="Arial"/>
      <family val="2"/>
    </font>
    <font>
      <b/>
      <vertAlign val="subscript"/>
      <sz val="10"/>
      <color theme="1"/>
      <name val="Verdana"/>
      <family val="2"/>
    </font>
    <font>
      <sz val="11"/>
      <name val="Calibri "/>
    </font>
    <font>
      <b/>
      <u/>
      <sz val="11"/>
      <name val="Calibri "/>
    </font>
    <font>
      <b/>
      <sz val="11"/>
      <name val="Calibri "/>
    </font>
    <font>
      <vertAlign val="subscript"/>
      <sz val="11"/>
      <name val="Calibri "/>
    </font>
    <font>
      <sz val="10"/>
      <color theme="0" tint="-4.9989318521683403E-2"/>
      <name val="Verdana"/>
      <family val="2"/>
    </font>
    <font>
      <u/>
      <sz val="10"/>
      <color theme="1"/>
      <name val="Verdana"/>
      <family val="2"/>
    </font>
    <font>
      <sz val="10"/>
      <color theme="1"/>
      <name val="Gill Sans MT"/>
      <family val="2"/>
    </font>
    <font>
      <b/>
      <sz val="10"/>
      <color rgb="FFFFFFFF"/>
      <name val="Verdana"/>
      <family val="2"/>
    </font>
    <font>
      <sz val="10"/>
      <color rgb="FF848484"/>
      <name val="Verdana"/>
      <family val="2"/>
    </font>
    <font>
      <b/>
      <sz val="10"/>
      <color rgb="FF848484"/>
      <name val="Verdana"/>
      <family val="2"/>
    </font>
    <font>
      <b/>
      <vertAlign val="subscript"/>
      <sz val="12"/>
      <color theme="1"/>
      <name val="Verdana"/>
      <family val="2"/>
    </font>
    <font>
      <vertAlign val="subscript"/>
      <sz val="10"/>
      <color theme="1"/>
      <name val="Gili"/>
    </font>
    <font>
      <b/>
      <vertAlign val="subscript"/>
      <sz val="10"/>
      <color theme="1"/>
      <name val="Gili"/>
    </font>
    <font>
      <sz val="10"/>
      <color rgb="FF0070C0"/>
      <name val="Verdana"/>
      <family val="2"/>
    </font>
    <font>
      <sz val="12"/>
      <name val="Verdana"/>
      <family val="2"/>
    </font>
    <font>
      <vertAlign val="subscript"/>
      <sz val="12"/>
      <name val="Verdana"/>
      <family val="2"/>
    </font>
    <font>
      <b/>
      <sz val="12"/>
      <name val="Cambria Math"/>
      <family val="1"/>
    </font>
    <font>
      <sz val="12"/>
      <name val="Cambria Math"/>
      <family val="1"/>
    </font>
    <font>
      <vertAlign val="superscript"/>
      <sz val="10"/>
      <name val="Verdana"/>
      <family val="2"/>
    </font>
    <font>
      <b/>
      <sz val="8"/>
      <name val="Verdana"/>
      <family val="2"/>
    </font>
    <font>
      <b/>
      <vertAlign val="superscript"/>
      <sz val="10"/>
      <name val="Verdana"/>
      <family val="2"/>
    </font>
    <font>
      <b/>
      <sz val="10"/>
      <color rgb="FFFF0000"/>
      <name val="Verdana"/>
      <family val="2"/>
    </font>
    <font>
      <b/>
      <vertAlign val="subscript"/>
      <sz val="12"/>
      <name val="Gili"/>
    </font>
    <font>
      <i/>
      <sz val="10"/>
      <color rgb="FF7030A0"/>
      <name val="Verdana"/>
      <family val="2"/>
    </font>
    <font>
      <i/>
      <sz val="12"/>
      <color theme="1"/>
      <name val="Cambria"/>
      <family val="1"/>
    </font>
    <font>
      <i/>
      <vertAlign val="subscript"/>
      <sz val="12"/>
      <color theme="1"/>
      <name val="Cambria"/>
      <family val="1"/>
    </font>
    <font>
      <sz val="12"/>
      <color theme="1"/>
      <name val="Cambria"/>
      <family val="1"/>
    </font>
    <font>
      <sz val="10"/>
      <color rgb="FF00B0F0"/>
      <name val="Verdana"/>
      <family val="2"/>
    </font>
    <font>
      <i/>
      <sz val="10"/>
      <color rgb="FFFF0000"/>
      <name val="Gili"/>
    </font>
    <font>
      <b/>
      <vertAlign val="subscript"/>
      <sz val="11"/>
      <color theme="1"/>
      <name val="Gili"/>
    </font>
    <font>
      <b/>
      <sz val="10"/>
      <color indexed="8"/>
      <name val="Verdana"/>
      <family val="2"/>
    </font>
    <font>
      <b/>
      <u/>
      <sz val="10"/>
      <name val="Verdana"/>
      <family val="2"/>
    </font>
    <font>
      <sz val="11"/>
      <color theme="1"/>
      <name val="Arial"/>
      <family val="2"/>
    </font>
    <font>
      <sz val="16"/>
      <name val="Arial"/>
      <family val="2"/>
    </font>
    <font>
      <sz val="11"/>
      <color rgb="FFFF0000"/>
      <name val="Arial"/>
      <family val="2"/>
    </font>
    <font>
      <sz val="11"/>
      <color theme="9"/>
      <name val="Arial"/>
      <family val="2"/>
    </font>
    <font>
      <b/>
      <i/>
      <sz val="10"/>
      <color theme="1"/>
      <name val="Verdana"/>
      <family val="2"/>
    </font>
    <font>
      <i/>
      <sz val="11"/>
      <name val="Arial"/>
      <family val="2"/>
    </font>
    <font>
      <i/>
      <sz val="11"/>
      <name val="Calibri"/>
      <family val="2"/>
      <scheme val="minor"/>
    </font>
    <font>
      <i/>
      <sz val="10"/>
      <name val="Verdana"/>
      <family val="2"/>
    </font>
    <font>
      <sz val="11"/>
      <color rgb="FF3F3F76"/>
      <name val="Calibri"/>
      <family val="2"/>
      <scheme val="minor"/>
    </font>
    <font>
      <sz val="10"/>
      <color rgb="FFFF0000"/>
      <name val="Arial"/>
      <family val="2"/>
    </font>
    <font>
      <sz val="9"/>
      <color theme="1"/>
      <name val="Verdana"/>
      <family val="2"/>
    </font>
    <font>
      <sz val="10"/>
      <color theme="1"/>
      <name val="Calibri"/>
      <family val="2"/>
      <scheme val="minor"/>
    </font>
    <font>
      <i/>
      <sz val="10"/>
      <color theme="1"/>
      <name val="Calibri"/>
      <family val="2"/>
      <scheme val="minor"/>
    </font>
    <font>
      <sz val="11"/>
      <name val="Times New Roman"/>
      <family val="1"/>
    </font>
    <font>
      <b/>
      <sz val="11"/>
      <name val="Times New Roman"/>
      <family val="1"/>
    </font>
    <font>
      <sz val="11"/>
      <color indexed="10"/>
      <name val="Times New Roman"/>
      <family val="1"/>
    </font>
    <font>
      <sz val="10"/>
      <color indexed="10"/>
      <name val="Verdana"/>
      <family val="2"/>
    </font>
    <font>
      <b/>
      <u/>
      <sz val="11"/>
      <name val="Verdana"/>
      <family val="2"/>
    </font>
    <font>
      <b/>
      <i/>
      <sz val="11"/>
      <name val="Times New Roman"/>
      <family val="1"/>
    </font>
    <font>
      <i/>
      <sz val="9"/>
      <color theme="1"/>
      <name val="Gili"/>
    </font>
    <font>
      <sz val="16"/>
      <name val="CG Omega"/>
    </font>
    <font>
      <b/>
      <sz val="16"/>
      <name val="CG Omega"/>
    </font>
    <font>
      <b/>
      <sz val="10"/>
      <color theme="0" tint="-0.14999847407452621"/>
      <name val="Verdana"/>
      <family val="2"/>
    </font>
    <font>
      <sz val="10"/>
      <color theme="0" tint="-0.14999847407452621"/>
      <name val="Verdana"/>
      <family val="2"/>
    </font>
    <font>
      <sz val="10"/>
      <name val="CG Omega"/>
      <family val="2"/>
    </font>
    <font>
      <sz val="12"/>
      <color rgb="FFFF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color indexed="9"/>
      <name val="Calibri"/>
      <family val="2"/>
    </font>
    <font>
      <b/>
      <sz val="11"/>
      <color indexed="8"/>
      <name val="Calibri"/>
      <family val="2"/>
    </font>
    <font>
      <b/>
      <sz val="10"/>
      <color indexed="39"/>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8"/>
      <color theme="3"/>
      <name val="Calibri Light"/>
      <family val="2"/>
      <scheme val="major"/>
    </font>
    <font>
      <sz val="11"/>
      <color rgb="FF9C6500"/>
      <name val="Calibri"/>
      <family val="2"/>
      <scheme val="minor"/>
    </font>
    <font>
      <sz val="11"/>
      <color indexed="16"/>
      <name val="Calibri"/>
      <family val="2"/>
    </font>
    <font>
      <b/>
      <sz val="11"/>
      <color indexed="53"/>
      <name val="Calibri"/>
      <family val="2"/>
    </font>
    <font>
      <b/>
      <sz val="11"/>
      <color indexed="9"/>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sz val="11"/>
      <color indexed="10"/>
      <name val="Calibri"/>
      <family val="2"/>
    </font>
    <font>
      <sz val="8"/>
      <name val="Arial"/>
      <family val="2"/>
    </font>
    <font>
      <u/>
      <sz val="11"/>
      <color theme="10"/>
      <name val="Calibri"/>
      <family val="2"/>
      <scheme val="minor"/>
    </font>
    <font>
      <sz val="8"/>
      <color indexed="8"/>
      <name val="Arial"/>
      <family val="2"/>
    </font>
    <font>
      <b/>
      <sz val="8"/>
      <color indexed="8"/>
      <name val="Arial"/>
      <family val="2"/>
    </font>
    <font>
      <sz val="19"/>
      <name val="Arial"/>
      <family val="2"/>
    </font>
    <font>
      <sz val="8"/>
      <color indexed="14"/>
      <name val="Arial"/>
      <family val="2"/>
    </font>
    <font>
      <sz val="11"/>
      <color indexed="37"/>
      <name val="Calibri"/>
      <family val="2"/>
    </font>
    <font>
      <b/>
      <sz val="11"/>
      <color indexed="17"/>
      <name val="Calibri"/>
      <family val="2"/>
    </font>
    <font>
      <sz val="11"/>
      <color indexed="14"/>
      <name val="Calibri"/>
      <family val="2"/>
    </font>
    <font>
      <sz val="8"/>
      <color indexed="62"/>
      <name val="Arial"/>
      <family val="2"/>
    </font>
    <font>
      <i/>
      <sz val="10"/>
      <color indexed="18"/>
      <name val="Arial"/>
      <family val="2"/>
    </font>
    <font>
      <sz val="10"/>
      <color indexed="12"/>
      <name val="Arial"/>
      <family val="2"/>
    </font>
    <font>
      <sz val="10"/>
      <name val="Helv"/>
      <charset val="204"/>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8"/>
      <color indexed="56"/>
      <name val="Cambria"/>
      <family val="2"/>
    </font>
    <font>
      <b/>
      <i/>
      <sz val="12"/>
      <color indexed="8"/>
      <name val="Arial"/>
      <family val="2"/>
    </font>
    <font>
      <i/>
      <sz val="12"/>
      <color indexed="8"/>
      <name val="Arial"/>
      <family val="2"/>
    </font>
    <font>
      <sz val="12"/>
      <color indexed="14"/>
      <name val="Arial"/>
      <family val="2"/>
    </font>
    <font>
      <sz val="10"/>
      <name val="Helv"/>
    </font>
    <font>
      <sz val="9"/>
      <name val="NewsGoth Lt BT"/>
      <family val="2"/>
    </font>
    <font>
      <u/>
      <sz val="10"/>
      <color theme="1"/>
      <name val="Gill Sans MT"/>
      <family val="2"/>
    </font>
    <font>
      <u/>
      <sz val="11"/>
      <color indexed="48"/>
      <name val="CG Omega"/>
      <family val="2"/>
    </font>
    <font>
      <i/>
      <sz val="10"/>
      <color indexed="10"/>
      <name val="Arial"/>
      <family val="2"/>
    </font>
    <font>
      <b/>
      <sz val="10"/>
      <color rgb="FFFF0000"/>
      <name val="Gill Sans MT"/>
      <family val="2"/>
    </font>
    <font>
      <i/>
      <sz val="10"/>
      <color theme="1"/>
      <name val="Arial"/>
      <family val="2"/>
    </font>
    <font>
      <i/>
      <sz val="10"/>
      <name val="Gili"/>
    </font>
    <font>
      <b/>
      <sz val="16"/>
      <name val="Arial"/>
      <family val="2"/>
    </font>
    <font>
      <sz val="11"/>
      <color theme="4"/>
      <name val="Arial"/>
      <family val="2"/>
    </font>
    <font>
      <sz val="11"/>
      <color theme="4"/>
      <name val="Calibri"/>
      <family val="2"/>
      <scheme val="minor"/>
    </font>
    <font>
      <sz val="11"/>
      <color rgb="FF000000"/>
      <name val="Arial"/>
      <family val="2"/>
    </font>
    <font>
      <i/>
      <sz val="10"/>
      <color rgb="FFFF0000"/>
      <name val="Verdana"/>
      <family val="2"/>
    </font>
    <font>
      <i/>
      <sz val="9"/>
      <color rgb="FFFF0000"/>
      <name val="Gili"/>
    </font>
    <font>
      <i/>
      <sz val="12"/>
      <color rgb="FFFF0000"/>
      <name val="Arial"/>
      <family val="2"/>
    </font>
    <font>
      <i/>
      <sz val="10"/>
      <color rgb="FFFF0000"/>
      <name val="Arial"/>
      <family val="2"/>
    </font>
    <font>
      <i/>
      <sz val="8"/>
      <color rgb="FFFF0000"/>
      <name val="Arial"/>
      <family val="2"/>
    </font>
    <font>
      <b/>
      <sz val="18"/>
      <color theme="0"/>
      <name val="Calibri"/>
      <family val="2"/>
      <scheme val="minor"/>
    </font>
    <font>
      <sz val="14"/>
      <color theme="1"/>
      <name val="Calibri"/>
      <family val="2"/>
      <scheme val="minor"/>
    </font>
    <font>
      <sz val="10"/>
      <color rgb="FF000000"/>
      <name val="Verdana"/>
      <family val="2"/>
    </font>
    <font>
      <b/>
      <u/>
      <sz val="10"/>
      <name val="Arial"/>
      <family val="2"/>
    </font>
    <font>
      <i/>
      <sz val="11"/>
      <color rgb="FF0070C0"/>
      <name val="Calibri"/>
      <family val="2"/>
      <scheme val="minor"/>
    </font>
    <font>
      <i/>
      <sz val="11"/>
      <color theme="4"/>
      <name val="Calibri"/>
      <family val="2"/>
      <scheme val="minor"/>
    </font>
    <font>
      <i/>
      <sz val="10"/>
      <color rgb="FF0070C0"/>
      <name val="Verdana"/>
      <family val="2"/>
    </font>
    <font>
      <i/>
      <sz val="10"/>
      <color theme="4"/>
      <name val="Verdana"/>
      <family val="2"/>
    </font>
    <font>
      <i/>
      <sz val="10"/>
      <color theme="4"/>
      <name val="Arial"/>
      <family val="2"/>
    </font>
    <font>
      <i/>
      <sz val="11"/>
      <color theme="4"/>
      <name val="Arial"/>
      <family val="2"/>
    </font>
    <font>
      <i/>
      <sz val="11"/>
      <color theme="4"/>
      <name val="Calibri "/>
    </font>
    <font>
      <i/>
      <sz val="10"/>
      <color rgb="FF0070C0"/>
      <name val="Arial"/>
      <family val="2"/>
    </font>
    <font>
      <i/>
      <sz val="12"/>
      <color rgb="FF0070C0"/>
      <name val="Arial"/>
      <family val="2"/>
    </font>
    <font>
      <sz val="10"/>
      <name val="Arial"/>
      <family val="2"/>
    </font>
    <font>
      <sz val="10"/>
      <color theme="1"/>
      <name val="Verdana"/>
      <family val="2"/>
    </font>
    <font>
      <sz val="11"/>
      <color rgb="FF000000"/>
      <name val="Calibri"/>
      <family val="2"/>
      <scheme val="minor"/>
    </font>
    <font>
      <b/>
      <sz val="10"/>
      <name val="CG Omega"/>
      <family val="2"/>
    </font>
    <font>
      <b/>
      <sz val="16"/>
      <name val="Verdana"/>
      <family val="2"/>
    </font>
    <font>
      <b/>
      <vertAlign val="superscript"/>
      <sz val="11"/>
      <name val="Verdana"/>
      <family val="2"/>
    </font>
    <font>
      <b/>
      <sz val="10"/>
      <color theme="1" tint="0.249977111117893"/>
      <name val="Verdana"/>
      <family val="2"/>
    </font>
    <font>
      <i/>
      <sz val="10"/>
      <color theme="2" tint="-0.499984740745262"/>
      <name val="Arial"/>
      <family val="2"/>
    </font>
    <font>
      <sz val="11"/>
      <color rgb="FFED0000"/>
      <name val="Calibri"/>
      <family val="2"/>
    </font>
    <font>
      <sz val="11"/>
      <color rgb="FFED0000"/>
      <name val="Calibri"/>
      <family val="2"/>
      <scheme val="minor"/>
    </font>
    <font>
      <sz val="10"/>
      <color rgb="FFED0000"/>
      <name val="Verdana"/>
      <family val="2"/>
    </font>
    <font>
      <sz val="10"/>
      <color rgb="FFED0000"/>
      <name val="Gili"/>
    </font>
    <font>
      <b/>
      <sz val="11"/>
      <color theme="2" tint="-0.89999084444715716"/>
      <name val="Verdana"/>
      <family val="2"/>
    </font>
    <font>
      <b/>
      <sz val="12"/>
      <color theme="2" tint="-0.89999084444715716"/>
      <name val="Gill Sans MT"/>
      <family val="2"/>
    </font>
    <font>
      <b/>
      <sz val="10"/>
      <color rgb="FFB90000"/>
      <name val="Verdana"/>
      <family val="2"/>
    </font>
    <font>
      <sz val="10"/>
      <color theme="2" tint="-0.89999084444715716"/>
      <name val="Verdana"/>
      <family val="2"/>
    </font>
    <font>
      <sz val="10"/>
      <color theme="2" tint="-0.499984740745262"/>
      <name val="Verdana"/>
      <family val="2"/>
    </font>
    <font>
      <sz val="10"/>
      <color theme="1" tint="0.34998626667073579"/>
      <name val="Verdana"/>
      <family val="2"/>
    </font>
    <font>
      <sz val="10"/>
      <color theme="1" tint="0.34998626667073579"/>
      <name val="Gill Sans MT"/>
      <family val="2"/>
    </font>
    <font>
      <sz val="10"/>
      <color rgb="FFE40000"/>
      <name val="Verdana"/>
      <family val="2"/>
    </font>
    <font>
      <b/>
      <sz val="11"/>
      <color theme="4" tint="-0.499984740745262"/>
      <name val="Arial"/>
      <family val="2"/>
    </font>
    <font>
      <sz val="11"/>
      <color rgb="FFB90000"/>
      <name val="Calibri"/>
      <family val="2"/>
      <scheme val="minor"/>
    </font>
    <font>
      <b/>
      <sz val="10"/>
      <color theme="9" tint="-0.249977111117893"/>
      <name val="Verdana"/>
      <family val="2"/>
    </font>
    <font>
      <sz val="10"/>
      <color theme="9" tint="-0.249977111117893"/>
      <name val="Verdana"/>
      <family val="2"/>
    </font>
    <font>
      <b/>
      <sz val="11"/>
      <color theme="2" tint="-0.749992370372631"/>
      <name val="Arial"/>
      <family val="2"/>
    </font>
    <font>
      <b/>
      <sz val="12"/>
      <color rgb="FFED0000"/>
      <name val="Arial"/>
      <family val="2"/>
    </font>
    <font>
      <b/>
      <sz val="12"/>
      <color rgb="FFAB0000"/>
      <name val="Arial"/>
      <family val="2"/>
    </font>
    <font>
      <b/>
      <sz val="12"/>
      <color rgb="FFBE0000"/>
      <name val="Arial"/>
      <family val="2"/>
    </font>
    <font>
      <b/>
      <sz val="12"/>
      <color rgb="FFD20000"/>
      <name val="Arial"/>
      <family val="2"/>
    </font>
    <font>
      <sz val="12"/>
      <color rgb="FFED0000"/>
      <name val="Arial"/>
      <family val="2"/>
    </font>
    <font>
      <sz val="10"/>
      <color rgb="FFED0000"/>
      <name val="Arial"/>
      <family val="2"/>
    </font>
  </fonts>
  <fills count="173">
    <fill>
      <patternFill patternType="none"/>
    </fill>
    <fill>
      <patternFill patternType="gray125"/>
    </fill>
    <fill>
      <patternFill patternType="solid">
        <fgColor theme="0" tint="-0.34998626667073579"/>
        <bgColor indexed="64"/>
      </patternFill>
    </fill>
    <fill>
      <patternFill patternType="solid">
        <fgColor rgb="FFFF9900"/>
        <bgColor indexed="64"/>
      </patternFill>
    </fill>
    <fill>
      <patternFill patternType="solid">
        <fgColor theme="0"/>
        <bgColor indexed="64"/>
      </patternFill>
    </fill>
    <fill>
      <patternFill patternType="solid">
        <fgColor theme="6" tint="0.39997558519241921"/>
        <bgColor indexed="64"/>
      </patternFill>
    </fill>
    <fill>
      <patternFill patternType="solid">
        <fgColor theme="4"/>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rgb="FFFF9797"/>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lightUp">
        <fgColor theme="6"/>
      </patternFill>
    </fill>
    <fill>
      <patternFill patternType="solid">
        <fgColor indexed="22"/>
        <bgColor indexed="64"/>
      </patternFill>
    </fill>
    <fill>
      <patternFill patternType="solid">
        <fgColor theme="6"/>
        <bgColor indexed="64"/>
      </patternFill>
    </fill>
    <fill>
      <patternFill patternType="solid">
        <fgColor theme="8" tint="0.59999389629810485"/>
        <bgColor indexed="64"/>
      </patternFill>
    </fill>
    <fill>
      <patternFill patternType="solid">
        <fgColor rgb="FFFFFFCC"/>
        <bgColor indexed="64"/>
      </patternFill>
    </fill>
    <fill>
      <patternFill patternType="solid">
        <fgColor rgb="FFC5E1FF"/>
        <bgColor indexed="64"/>
      </patternFill>
    </fill>
    <fill>
      <patternFill patternType="solid">
        <fgColor rgb="FFD1FFD1"/>
        <bgColor indexed="64"/>
      </patternFill>
    </fill>
    <fill>
      <patternFill patternType="solid">
        <fgColor theme="0" tint="-0.499984740745262"/>
        <bgColor indexed="64"/>
      </patternFill>
    </fill>
    <fill>
      <patternFill patternType="solid">
        <fgColor theme="9"/>
        <bgColor indexed="64"/>
      </patternFill>
    </fill>
    <fill>
      <patternFill patternType="solid">
        <fgColor rgb="FFFFC000"/>
        <bgColor indexed="64"/>
      </patternFill>
    </fill>
    <fill>
      <patternFill patternType="solid">
        <fgColor indexed="26"/>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EB9C"/>
      </patternFill>
    </fill>
    <fill>
      <patternFill patternType="solid">
        <fgColor indexed="53"/>
        <bgColor indexed="64"/>
      </patternFill>
    </fill>
    <fill>
      <patternFill patternType="solid">
        <fgColor theme="4" tint="0.39997558519241921"/>
        <bgColor indexed="64"/>
      </patternFill>
    </fill>
    <fill>
      <patternFill patternType="solid">
        <fgColor indexed="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1" tint="0.499984740745262"/>
        <bgColor indexed="64"/>
      </patternFill>
    </fill>
    <fill>
      <patternFill patternType="solid">
        <fgColor theme="1"/>
        <bgColor indexed="64"/>
      </patternFill>
    </fill>
    <fill>
      <patternFill patternType="solid">
        <fgColor indexed="4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lightUp">
        <fgColor auto="1"/>
      </patternFill>
    </fill>
    <fill>
      <patternFill patternType="solid">
        <fgColor rgb="FFFFCC99"/>
      </patternFill>
    </fill>
    <fill>
      <patternFill patternType="solid">
        <fgColor rgb="FFC9C9C9"/>
        <bgColor indexed="64"/>
      </patternFill>
    </fill>
    <fill>
      <patternFill patternType="solid">
        <fgColor rgb="FFBDD7EE"/>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47"/>
        <bgColor indexed="64"/>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44"/>
        <bgColor indexed="64"/>
      </patternFill>
    </fill>
    <fill>
      <patternFill patternType="solid">
        <fgColor indexed="40"/>
        <bgColor indexed="64"/>
      </patternFill>
    </fill>
    <fill>
      <patternFill patternType="solid">
        <fgColor indexed="45"/>
        <bgColor indexed="64"/>
      </patternFill>
    </fill>
    <fill>
      <patternFill patternType="solid">
        <fgColor indexed="49"/>
      </patternFill>
    </fill>
    <fill>
      <patternFill patternType="solid">
        <fgColor indexed="60"/>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3"/>
        <bgColor indexed="53"/>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indexed="23"/>
      </patternFill>
    </fill>
    <fill>
      <patternFill patternType="solid">
        <fgColor indexed="20"/>
      </patternFill>
    </fill>
    <fill>
      <patternFill patternType="solid">
        <fgColor indexed="31"/>
      </patternFill>
    </fill>
    <fill>
      <patternFill patternType="solid">
        <fgColor indexed="42"/>
      </patternFill>
    </fill>
    <fill>
      <patternFill patternType="solid">
        <fgColor indexed="35"/>
      </patternFill>
    </fill>
    <fill>
      <patternFill patternType="solid">
        <fgColor indexed="46"/>
      </patternFill>
    </fill>
    <fill>
      <patternFill patternType="solid">
        <fgColor indexed="27"/>
      </patternFill>
    </fill>
    <fill>
      <patternFill patternType="solid">
        <fgColor indexed="24"/>
      </patternFill>
    </fill>
    <fill>
      <patternFill patternType="solid">
        <fgColor indexed="58"/>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indexed="54"/>
        <bgColor indexed="64"/>
      </patternFill>
    </fill>
    <fill>
      <patternFill patternType="solid">
        <fgColor indexed="10"/>
        <bgColor indexed="64"/>
      </patternFill>
    </fill>
    <fill>
      <patternFill patternType="solid">
        <fgColor indexed="29"/>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58"/>
        <bgColor indexed="64"/>
      </patternFill>
    </fill>
    <fill>
      <patternFill patternType="solid">
        <fgColor indexed="27"/>
        <bgColor indexed="64"/>
      </patternFill>
    </fill>
    <fill>
      <patternFill patternType="solid">
        <fgColor rgb="FFCCCCFF"/>
        <bgColor indexed="64"/>
      </patternFill>
    </fill>
    <fill>
      <patternFill patternType="solid">
        <fgColor theme="8" tint="0.79998168889431442"/>
        <bgColor indexed="64"/>
      </patternFill>
    </fill>
    <fill>
      <patternFill patternType="solid">
        <fgColor rgb="FFFFFFFF"/>
        <bgColor rgb="FF000000"/>
      </patternFill>
    </fill>
    <fill>
      <patternFill patternType="solid">
        <fgColor theme="2" tint="-0.249977111117893"/>
        <bgColor indexed="64"/>
      </patternFill>
    </fill>
    <fill>
      <patternFill patternType="solid">
        <fgColor rgb="FFFFFFCC"/>
        <bgColor rgb="FF000000"/>
      </patternFill>
    </fill>
    <fill>
      <patternFill patternType="lightUp">
        <bgColor auto="1"/>
      </patternFill>
    </fill>
    <fill>
      <patternFill patternType="solid">
        <fgColor rgb="FFFFFF99"/>
        <bgColor indexed="64"/>
      </patternFill>
    </fill>
    <fill>
      <patternFill patternType="solid">
        <fgColor rgb="FFC0C0C0"/>
        <bgColor indexed="64"/>
      </patternFill>
    </fill>
    <fill>
      <patternFill patternType="solid">
        <fgColor rgb="FFC5D3FF"/>
        <bgColor indexed="64"/>
      </patternFill>
    </fill>
    <fill>
      <patternFill patternType="solid">
        <fgColor theme="0"/>
        <bgColor rgb="FF000000"/>
      </patternFill>
    </fill>
    <fill>
      <patternFill patternType="solid">
        <fgColor theme="2" tint="-9.9978637043366805E-2"/>
        <bgColor indexed="64"/>
      </patternFill>
    </fill>
  </fills>
  <borders count="20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theme="4"/>
      </bottom>
      <diagonal/>
    </border>
    <border>
      <left/>
      <right style="thin">
        <color auto="1"/>
      </right>
      <top/>
      <bottom style="thin">
        <color auto="1"/>
      </bottom>
      <diagonal/>
    </border>
    <border>
      <left/>
      <right/>
      <top/>
      <bottom style="thin">
        <color auto="1"/>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auto="1"/>
      </left>
      <right style="thin">
        <color auto="1"/>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theme="1"/>
      </right>
      <top/>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auto="1"/>
      </right>
      <top style="thin">
        <color theme="1"/>
      </top>
      <bottom style="thin">
        <color theme="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62"/>
      </bottom>
      <diagonal/>
    </border>
    <border>
      <left/>
      <right/>
      <top/>
      <bottom style="medium">
        <color indexed="30"/>
      </bottom>
      <diagonal/>
    </border>
    <border>
      <left/>
      <right/>
      <top/>
      <bottom style="double">
        <color indexed="52"/>
      </bottom>
      <diagonal/>
    </border>
    <border>
      <left/>
      <right/>
      <top style="thin">
        <color indexed="48"/>
      </top>
      <bottom style="thin">
        <color indexed="48"/>
      </bottom>
      <diagonal/>
    </border>
    <border>
      <left/>
      <right/>
      <top style="hair">
        <color indexed="22"/>
      </top>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medium">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5215">
    <xf numFmtId="0" fontId="0" fillId="0" borderId="0"/>
    <xf numFmtId="0" fontId="9" fillId="0" borderId="0"/>
    <xf numFmtId="0" fontId="9" fillId="0" borderId="0"/>
    <xf numFmtId="0" fontId="10" fillId="0" borderId="0"/>
    <xf numFmtId="0" fontId="12" fillId="0" borderId="0"/>
    <xf numFmtId="0" fontId="9" fillId="0" borderId="0"/>
    <xf numFmtId="0" fontId="10" fillId="0" borderId="0"/>
    <xf numFmtId="0" fontId="10" fillId="0" borderId="0"/>
    <xf numFmtId="0" fontId="17" fillId="0" borderId="0"/>
    <xf numFmtId="0" fontId="12" fillId="0" borderId="0"/>
    <xf numFmtId="0" fontId="10" fillId="0" borderId="0"/>
    <xf numFmtId="0" fontId="8" fillId="0" borderId="0"/>
    <xf numFmtId="167" fontId="12" fillId="0" borderId="0"/>
    <xf numFmtId="0" fontId="10" fillId="0" borderId="0"/>
    <xf numFmtId="0" fontId="10" fillId="0" borderId="0"/>
    <xf numFmtId="0" fontId="17" fillId="0" borderId="0"/>
    <xf numFmtId="0" fontId="17" fillId="0" borderId="0"/>
    <xf numFmtId="0" fontId="12" fillId="0" borderId="0" applyFont="0" applyFill="0" applyBorder="0" applyAlignment="0" applyProtection="0"/>
    <xf numFmtId="0" fontId="17" fillId="0" borderId="0"/>
    <xf numFmtId="0" fontId="10" fillId="0" borderId="0"/>
    <xf numFmtId="0" fontId="10" fillId="0" borderId="0"/>
    <xf numFmtId="0" fontId="10" fillId="0" borderId="0"/>
    <xf numFmtId="0" fontId="17" fillId="0" borderId="0"/>
    <xf numFmtId="165" fontId="17" fillId="0" borderId="0" applyFont="0" applyFill="0" applyBorder="0" applyAlignment="0" applyProtection="0"/>
    <xf numFmtId="0" fontId="10" fillId="0" borderId="0"/>
    <xf numFmtId="165" fontId="12" fillId="0" borderId="0" applyFont="0" applyFill="0" applyBorder="0" applyAlignment="0" applyProtection="0"/>
    <xf numFmtId="0" fontId="10" fillId="0" borderId="0"/>
    <xf numFmtId="0" fontId="12" fillId="0" borderId="0"/>
    <xf numFmtId="165" fontId="12" fillId="0" borderId="0" applyFont="0" applyFill="0" applyBorder="0" applyAlignment="0" applyProtection="0"/>
    <xf numFmtId="9" fontId="12" fillId="0" borderId="0" applyFont="0" applyFill="0" applyBorder="0" applyAlignment="0" applyProtection="0"/>
    <xf numFmtId="0" fontId="9" fillId="0" borderId="0"/>
    <xf numFmtId="0" fontId="10" fillId="0" borderId="0"/>
    <xf numFmtId="0" fontId="26" fillId="0" borderId="0" applyNumberFormat="0" applyFill="0" applyBorder="0" applyAlignment="0" applyProtection="0">
      <alignment vertical="top"/>
      <protection locked="0"/>
    </xf>
    <xf numFmtId="0" fontId="10" fillId="0" borderId="0"/>
    <xf numFmtId="0" fontId="32" fillId="6" borderId="0" applyNumberFormat="0" applyBorder="0" applyAlignment="0" applyProtection="0"/>
    <xf numFmtId="0" fontId="31" fillId="6" borderId="0" applyNumberFormat="0" applyBorder="0" applyAlignment="0" applyProtection="0"/>
    <xf numFmtId="0" fontId="30" fillId="7" borderId="0" applyNumberFormat="0" applyBorder="0" applyAlignment="0" applyProtection="0"/>
    <xf numFmtId="0" fontId="10" fillId="8" borderId="0" applyNumberFormat="0" applyBorder="0" applyAlignment="0" applyProtection="0"/>
    <xf numFmtId="0" fontId="10" fillId="0" borderId="15" applyNumberFormat="0" applyFill="0" applyAlignment="0" applyProtection="0"/>
    <xf numFmtId="0" fontId="10" fillId="13" borderId="0" applyNumberFormat="0" applyFont="0" applyBorder="0" applyAlignment="0" applyProtection="0"/>
    <xf numFmtId="0" fontId="10" fillId="10" borderId="0" applyNumberFormat="0" applyBorder="0" applyAlignment="0" applyProtection="0"/>
    <xf numFmtId="4" fontId="10" fillId="5" borderId="0" applyBorder="0" applyAlignment="0" applyProtection="0"/>
    <xf numFmtId="0" fontId="10" fillId="0" borderId="0"/>
    <xf numFmtId="4" fontId="10" fillId="12" borderId="0"/>
    <xf numFmtId="4" fontId="10" fillId="11" borderId="0"/>
    <xf numFmtId="4" fontId="10" fillId="9" borderId="0"/>
    <xf numFmtId="0" fontId="23" fillId="0" borderId="2" applyFill="0"/>
    <xf numFmtId="0" fontId="33" fillId="0" borderId="0" applyFill="0" applyBorder="0"/>
    <xf numFmtId="9" fontId="10" fillId="0" borderId="0" applyFont="0" applyFill="0" applyBorder="0" applyAlignment="0" applyProtection="0"/>
    <xf numFmtId="0" fontId="8" fillId="0" borderId="0"/>
    <xf numFmtId="0" fontId="32" fillId="6" borderId="0" applyNumberFormat="0" applyBorder="0" applyAlignment="0" applyProtection="0"/>
    <xf numFmtId="0" fontId="31" fillId="6" borderId="0" applyNumberFormat="0" applyBorder="0" applyAlignment="0" applyProtection="0"/>
    <xf numFmtId="0" fontId="10" fillId="0" borderId="0"/>
    <xf numFmtId="0" fontId="17" fillId="0" borderId="0"/>
    <xf numFmtId="0" fontId="14" fillId="0" borderId="0"/>
    <xf numFmtId="0" fontId="17" fillId="0" borderId="0"/>
    <xf numFmtId="0" fontId="8" fillId="0" borderId="0"/>
    <xf numFmtId="0" fontId="12" fillId="0" borderId="0"/>
    <xf numFmtId="0" fontId="10" fillId="0" borderId="0"/>
    <xf numFmtId="0" fontId="10" fillId="0" borderId="0"/>
    <xf numFmtId="9" fontId="17" fillId="0" borderId="0" applyFont="0" applyFill="0" applyBorder="0" applyAlignment="0" applyProtection="0"/>
    <xf numFmtId="0" fontId="10" fillId="0" borderId="0"/>
    <xf numFmtId="0" fontId="10" fillId="0" borderId="0"/>
    <xf numFmtId="0" fontId="34" fillId="0" borderId="0" applyNumberFormat="0" applyFill="0" applyBorder="0" applyAlignment="0" applyProtection="0">
      <alignment vertical="top"/>
      <protection locked="0"/>
    </xf>
    <xf numFmtId="0" fontId="10" fillId="0" borderId="0"/>
    <xf numFmtId="0" fontId="35"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170" fontId="10" fillId="0" borderId="0"/>
    <xf numFmtId="170" fontId="17" fillId="0" borderId="0"/>
    <xf numFmtId="170" fontId="17" fillId="0" borderId="0"/>
    <xf numFmtId="0" fontId="10" fillId="0" borderId="0"/>
    <xf numFmtId="170" fontId="36" fillId="0" borderId="0"/>
    <xf numFmtId="170" fontId="12" fillId="0" borderId="0"/>
    <xf numFmtId="0" fontId="10" fillId="0" borderId="0"/>
    <xf numFmtId="170" fontId="17" fillId="0" borderId="0"/>
    <xf numFmtId="170" fontId="12" fillId="0" borderId="0"/>
    <xf numFmtId="165" fontId="9" fillId="0" borderId="0" applyFont="0" applyFill="0" applyBorder="0" applyAlignment="0" applyProtection="0"/>
    <xf numFmtId="0" fontId="10" fillId="0" borderId="0"/>
    <xf numFmtId="170" fontId="35" fillId="0" borderId="0" applyNumberFormat="0" applyFill="0" applyBorder="0" applyAlignment="0" applyProtection="0">
      <alignment vertical="top"/>
      <protection locked="0"/>
    </xf>
    <xf numFmtId="0" fontId="34" fillId="0" borderId="0" applyNumberFormat="0" applyFill="0" applyBorder="0" applyAlignment="0" applyProtection="0"/>
    <xf numFmtId="0" fontId="9" fillId="0" borderId="0"/>
    <xf numFmtId="0" fontId="10" fillId="0" borderId="0"/>
    <xf numFmtId="0" fontId="12" fillId="0" borderId="0"/>
    <xf numFmtId="171" fontId="37" fillId="18" borderId="0" applyBorder="0">
      <alignment vertical="center"/>
    </xf>
    <xf numFmtId="0" fontId="12" fillId="0" borderId="0"/>
    <xf numFmtId="165" fontId="10" fillId="0" borderId="0" applyFont="0" applyFill="0" applyBorder="0" applyAlignment="0" applyProtection="0"/>
    <xf numFmtId="169" fontId="10" fillId="19" borderId="2">
      <alignment vertical="center"/>
    </xf>
    <xf numFmtId="9" fontId="17" fillId="0" borderId="0" applyFont="0" applyFill="0" applyBorder="0" applyAlignment="0" applyProtection="0"/>
    <xf numFmtId="169" fontId="10" fillId="17" borderId="2">
      <alignment vertical="center"/>
      <protection locked="0"/>
    </xf>
    <xf numFmtId="0" fontId="9" fillId="0" borderId="0">
      <alignment vertical="top"/>
    </xf>
    <xf numFmtId="9" fontId="10" fillId="0" borderId="0" applyFont="0" applyFill="0" applyBorder="0" applyAlignment="0" applyProtection="0"/>
    <xf numFmtId="171" fontId="38" fillId="2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170" fontId="6" fillId="0" borderId="0"/>
    <xf numFmtId="0" fontId="5" fillId="0" borderId="0"/>
    <xf numFmtId="0" fontId="12" fillId="0" borderId="0"/>
    <xf numFmtId="0" fontId="4" fillId="0" borderId="0"/>
    <xf numFmtId="0" fontId="12" fillId="0" borderId="0" applyFont="0" applyFill="0" applyBorder="0" applyAlignment="0" applyProtection="0"/>
    <xf numFmtId="0" fontId="12" fillId="0" borderId="0"/>
    <xf numFmtId="0" fontId="12" fillId="0" borderId="0" applyFont="0" applyFill="0" applyBorder="0" applyAlignment="0" applyProtection="0"/>
    <xf numFmtId="0" fontId="12" fillId="0" borderId="0" applyFont="0" applyFill="0" applyBorder="0" applyAlignment="0" applyProtection="0"/>
    <xf numFmtId="0" fontId="12" fillId="0" borderId="0"/>
    <xf numFmtId="0" fontId="12" fillId="0" borderId="0" applyFont="0" applyFill="0" applyBorder="0" applyAlignment="0" applyProtection="0"/>
    <xf numFmtId="9" fontId="12" fillId="0" borderId="0" applyFont="0" applyFill="0" applyBorder="0" applyAlignment="0" applyProtection="0"/>
    <xf numFmtId="0" fontId="72"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8" fillId="0" borderId="0"/>
    <xf numFmtId="0" fontId="8" fillId="0" borderId="0"/>
    <xf numFmtId="0" fontId="82" fillId="30" borderId="0" applyNumberFormat="0" applyBorder="0" applyAlignment="0" applyProtection="0"/>
    <xf numFmtId="0" fontId="3" fillId="0" borderId="0"/>
    <xf numFmtId="0" fontId="2" fillId="0" borderId="0"/>
    <xf numFmtId="0" fontId="12" fillId="0" borderId="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3" borderId="0" applyNumberFormat="0" applyFont="0" applyBorder="0" applyAlignment="0" applyProtection="0"/>
    <xf numFmtId="0" fontId="1" fillId="0" borderId="0"/>
    <xf numFmtId="0" fontId="1" fillId="0" borderId="0"/>
    <xf numFmtId="165" fontId="1" fillId="0" borderId="0" applyFont="0" applyFill="0" applyBorder="0" applyAlignment="0" applyProtection="0"/>
    <xf numFmtId="171" fontId="120" fillId="28" borderId="0"/>
    <xf numFmtId="165" fontId="1" fillId="0" borderId="0" applyFont="0" applyFill="0" applyBorder="0" applyAlignment="0" applyProtection="0"/>
    <xf numFmtId="9" fontId="1" fillId="0" borderId="0" applyFont="0" applyFill="0" applyBorder="0" applyAlignment="0" applyProtection="0"/>
    <xf numFmtId="0" fontId="8" fillId="0" borderId="0"/>
    <xf numFmtId="171" fontId="37" fillId="26" borderId="0"/>
    <xf numFmtId="0" fontId="12" fillId="0" borderId="0"/>
    <xf numFmtId="0" fontId="1" fillId="0" borderId="0"/>
    <xf numFmtId="0" fontId="8" fillId="0" borderId="0"/>
    <xf numFmtId="0" fontId="1" fillId="0" borderId="0"/>
    <xf numFmtId="170" fontId="1" fillId="0" borderId="0"/>
    <xf numFmtId="0" fontId="1" fillId="0" borderId="0"/>
    <xf numFmtId="0" fontId="12" fillId="0" borderId="0"/>
    <xf numFmtId="4" fontId="1" fillId="11" borderId="0"/>
    <xf numFmtId="0" fontId="1" fillId="0" borderId="0"/>
    <xf numFmtId="0" fontId="9" fillId="0" borderId="0"/>
    <xf numFmtId="165" fontId="1" fillId="0" borderId="0" applyFont="0" applyFill="0" applyBorder="0" applyAlignment="0" applyProtection="0"/>
    <xf numFmtId="172" fontId="1" fillId="23" borderId="2">
      <alignment horizontal="center"/>
    </xf>
    <xf numFmtId="0" fontId="154" fillId="45" borderId="54" applyNumberFormat="0" applyAlignment="0" applyProtection="0"/>
    <xf numFmtId="0" fontId="12" fillId="0" borderId="0"/>
    <xf numFmtId="0" fontId="12" fillId="0" borderId="0"/>
    <xf numFmtId="0" fontId="1" fillId="0" borderId="0"/>
    <xf numFmtId="0" fontId="1" fillId="0" borderId="0"/>
    <xf numFmtId="0" fontId="1" fillId="0" borderId="0"/>
    <xf numFmtId="165" fontId="1" fillId="0" borderId="0" applyFont="0" applyFill="0" applyBorder="0" applyAlignment="0" applyProtection="0"/>
    <xf numFmtId="0" fontId="8" fillId="0" borderId="0"/>
    <xf numFmtId="170" fontId="17" fillId="0" borderId="0"/>
    <xf numFmtId="170" fontId="12" fillId="0" borderId="0"/>
    <xf numFmtId="170" fontId="12" fillId="0" borderId="0"/>
    <xf numFmtId="170" fontId="1" fillId="0" borderId="0"/>
    <xf numFmtId="170" fontId="12" fillId="0" borderId="0"/>
    <xf numFmtId="170" fontId="12" fillId="0" borderId="0"/>
    <xf numFmtId="9"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7" fillId="0" borderId="0" applyFont="0" applyFill="0" applyBorder="0" applyAlignment="0" applyProtection="0"/>
    <xf numFmtId="0" fontId="1" fillId="0" borderId="0"/>
    <xf numFmtId="165" fontId="12" fillId="0" borderId="0" applyFont="0" applyFill="0" applyBorder="0" applyAlignment="0" applyProtection="0"/>
    <xf numFmtId="0" fontId="1" fillId="0" borderId="0"/>
    <xf numFmtId="165" fontId="12" fillId="0" borderId="0" applyFont="0" applyFill="0" applyBorder="0" applyAlignment="0" applyProtection="0"/>
    <xf numFmtId="0" fontId="1" fillId="0" borderId="0"/>
    <xf numFmtId="0" fontId="1" fillId="0" borderId="0"/>
    <xf numFmtId="0" fontId="1" fillId="8" borderId="0" applyNumberFormat="0" applyBorder="0" applyAlignment="0" applyProtection="0"/>
    <xf numFmtId="0" fontId="1" fillId="0" borderId="15" applyNumberFormat="0" applyFill="0" applyAlignment="0" applyProtection="0"/>
    <xf numFmtId="4" fontId="1" fillId="5" borderId="0" applyBorder="0" applyAlignment="0" applyProtection="0"/>
    <xf numFmtId="0" fontId="1" fillId="0" borderId="0"/>
    <xf numFmtId="4" fontId="1" fillId="12" borderId="0"/>
    <xf numFmtId="4" fontId="1" fillId="9"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0" fontId="1" fillId="0" borderId="0"/>
    <xf numFmtId="165" fontId="9"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9" fontId="1" fillId="19" borderId="2">
      <alignment vertical="center"/>
    </xf>
    <xf numFmtId="169" fontId="1" fillId="17" borderId="2">
      <alignment vertical="center"/>
      <protection locked="0"/>
    </xf>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9" fontId="8" fillId="0" borderId="0" applyFont="0" applyFill="0" applyBorder="0" applyAlignment="0" applyProtection="0"/>
    <xf numFmtId="0" fontId="17" fillId="0" borderId="0"/>
    <xf numFmtId="0" fontId="1" fillId="0" borderId="0"/>
    <xf numFmtId="0" fontId="170" fillId="0" borderId="0"/>
    <xf numFmtId="165" fontId="1" fillId="0" borderId="0" applyFont="0" applyFill="0" applyBorder="0" applyAlignment="0" applyProtection="0"/>
    <xf numFmtId="0" fontId="17" fillId="0" borderId="0"/>
    <xf numFmtId="0" fontId="170" fillId="0" borderId="0"/>
    <xf numFmtId="167" fontId="17" fillId="0" borderId="0"/>
    <xf numFmtId="0" fontId="17" fillId="0" borderId="0"/>
    <xf numFmtId="0" fontId="1" fillId="0" borderId="0"/>
    <xf numFmtId="0" fontId="1" fillId="0" borderId="0"/>
    <xf numFmtId="0" fontId="1" fillId="10" borderId="0" applyNumberFormat="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5" fillId="0" borderId="0"/>
    <xf numFmtId="0" fontId="1" fillId="0" borderId="0"/>
    <xf numFmtId="4" fontId="1" fillId="5" borderId="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4" fontId="1" fillId="5" borderId="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0" borderId="0"/>
    <xf numFmtId="4" fontId="1" fillId="5" borderId="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10" borderId="0" applyNumberFormat="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0" borderId="0"/>
    <xf numFmtId="0" fontId="12" fillId="0" borderId="0"/>
    <xf numFmtId="165" fontId="12" fillId="0" borderId="0" applyFont="0" applyFill="0" applyBorder="0" applyAlignment="0" applyProtection="0"/>
    <xf numFmtId="0" fontId="1" fillId="0" borderId="0"/>
    <xf numFmtId="4" fontId="1" fillId="11" borderId="0"/>
    <xf numFmtId="0" fontId="1" fillId="10"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4" fontId="1" fillId="5" borderId="0" applyBorder="0" applyAlignment="0" applyProtection="0"/>
    <xf numFmtId="0" fontId="1" fillId="0" borderId="0"/>
    <xf numFmtId="0" fontId="8"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7" fillId="0" borderId="0" applyFont="0" applyFill="0" applyBorder="0" applyAlignment="0" applyProtection="0"/>
    <xf numFmtId="0" fontId="1" fillId="0" borderId="0"/>
    <xf numFmtId="165" fontId="12" fillId="0" borderId="0" applyFont="0" applyFill="0" applyBorder="0" applyAlignment="0" applyProtection="0"/>
    <xf numFmtId="0" fontId="1" fillId="0" borderId="0"/>
    <xf numFmtId="165" fontId="12" fillId="0" borderId="0" applyFont="0" applyFill="0" applyBorder="0" applyAlignment="0" applyProtection="0"/>
    <xf numFmtId="0" fontId="1" fillId="0" borderId="0"/>
    <xf numFmtId="0" fontId="1" fillId="0" borderId="0"/>
    <xf numFmtId="0" fontId="1" fillId="8" borderId="0" applyNumberFormat="0" applyBorder="0" applyAlignment="0" applyProtection="0"/>
    <xf numFmtId="0" fontId="1" fillId="0" borderId="15" applyNumberFormat="0" applyFill="0" applyAlignment="0" applyProtection="0"/>
    <xf numFmtId="0" fontId="1" fillId="10" borderId="0" applyNumberFormat="0" applyBorder="0" applyAlignment="0" applyProtection="0"/>
    <xf numFmtId="0" fontId="1" fillId="0" borderId="0"/>
    <xf numFmtId="4" fontId="1" fillId="12" borderId="0"/>
    <xf numFmtId="4" fontId="1" fillId="9"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0" fontId="1" fillId="0" borderId="0"/>
    <xf numFmtId="165" fontId="9"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9" fontId="1" fillId="19" borderId="2">
      <alignment vertical="center"/>
    </xf>
    <xf numFmtId="169" fontId="1" fillId="17" borderId="2">
      <alignment vertical="center"/>
      <protection locked="0"/>
    </xf>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4" fontId="1" fillId="5" borderId="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4" fontId="1" fillId="5" borderId="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0" borderId="0"/>
    <xf numFmtId="4" fontId="1" fillId="5" borderId="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10" borderId="0" applyNumberFormat="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0" borderId="0"/>
    <xf numFmtId="0" fontId="12" fillId="0" borderId="0"/>
    <xf numFmtId="165" fontId="12" fillId="0" borderId="0" applyFont="0" applyFill="0" applyBorder="0" applyAlignment="0" applyProtection="0"/>
    <xf numFmtId="0" fontId="1" fillId="0" borderId="0"/>
    <xf numFmtId="4" fontId="1" fillId="11" borderId="0"/>
    <xf numFmtId="0" fontId="1" fillId="1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165" fontId="1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0" fontId="15" fillId="0" borderId="0"/>
    <xf numFmtId="0" fontId="1" fillId="0" borderId="0"/>
    <xf numFmtId="0" fontId="1" fillId="0" borderId="0"/>
    <xf numFmtId="0" fontId="1" fillId="0" borderId="0"/>
    <xf numFmtId="0" fontId="1" fillId="0" borderId="0"/>
    <xf numFmtId="0" fontId="12" fillId="0" borderId="0"/>
    <xf numFmtId="0" fontId="17" fillId="0" borderId="0"/>
    <xf numFmtId="201" fontId="12" fillId="0" borderId="0" applyFont="0" applyFill="0" applyBorder="0" applyAlignment="0" applyProtection="0"/>
    <xf numFmtId="4" fontId="64" fillId="96" borderId="63" applyNumberFormat="0" applyProtection="0">
      <alignment horizontal="right" vertical="center"/>
    </xf>
    <xf numFmtId="0" fontId="17" fillId="0" borderId="0"/>
    <xf numFmtId="0" fontId="17" fillId="0" borderId="0"/>
    <xf numFmtId="0" fontId="183" fillId="77" borderId="0" applyNumberFormat="0" applyBorder="0" applyAlignment="0" applyProtection="0"/>
    <xf numFmtId="0" fontId="183" fillId="78" borderId="0" applyNumberFormat="0" applyBorder="0" applyAlignment="0" applyProtection="0"/>
    <xf numFmtId="0" fontId="184" fillId="79" borderId="0" applyNumberFormat="0" applyBorder="0" applyAlignment="0" applyProtection="0"/>
    <xf numFmtId="0" fontId="183" fillId="80" borderId="0" applyNumberFormat="0" applyBorder="0" applyAlignment="0" applyProtection="0"/>
    <xf numFmtId="0" fontId="183" fillId="81" borderId="0" applyNumberFormat="0" applyBorder="0" applyAlignment="0" applyProtection="0"/>
    <xf numFmtId="0" fontId="184" fillId="82" borderId="0" applyNumberFormat="0" applyBorder="0" applyAlignment="0" applyProtection="0"/>
    <xf numFmtId="0" fontId="183" fillId="83" borderId="0" applyNumberFormat="0" applyBorder="0" applyAlignment="0" applyProtection="0"/>
    <xf numFmtId="0" fontId="183" fillId="84" borderId="0" applyNumberFormat="0" applyBorder="0" applyAlignment="0" applyProtection="0"/>
    <xf numFmtId="0" fontId="184" fillId="85" borderId="0" applyNumberFormat="0" applyBorder="0" applyAlignment="0" applyProtection="0"/>
    <xf numFmtId="0" fontId="183" fillId="84" borderId="0" applyNumberFormat="0" applyBorder="0" applyAlignment="0" applyProtection="0"/>
    <xf numFmtId="0" fontId="183" fillId="85" borderId="0" applyNumberFormat="0" applyBorder="0" applyAlignment="0" applyProtection="0"/>
    <xf numFmtId="0" fontId="184" fillId="85" borderId="0" applyNumberFormat="0" applyBorder="0" applyAlignment="0" applyProtection="0"/>
    <xf numFmtId="0" fontId="183" fillId="77" borderId="0" applyNumberFormat="0" applyBorder="0" applyAlignment="0" applyProtection="0"/>
    <xf numFmtId="0" fontId="183" fillId="78" borderId="0" applyNumberFormat="0" applyBorder="0" applyAlignment="0" applyProtection="0"/>
    <xf numFmtId="0" fontId="184" fillId="78" borderId="0" applyNumberFormat="0" applyBorder="0" applyAlignment="0" applyProtection="0"/>
    <xf numFmtId="0" fontId="183" fillId="86" borderId="0" applyNumberFormat="0" applyBorder="0" applyAlignment="0" applyProtection="0"/>
    <xf numFmtId="0" fontId="183" fillId="81" borderId="0" applyNumberFormat="0" applyBorder="0" applyAlignment="0" applyProtection="0"/>
    <xf numFmtId="0" fontId="184" fillId="87" borderId="0" applyNumberFormat="0" applyBorder="0" applyAlignment="0" applyProtection="0"/>
    <xf numFmtId="0" fontId="185" fillId="88" borderId="0" applyNumberFormat="0" applyBorder="0" applyAlignment="0" applyProtection="0"/>
    <xf numFmtId="0" fontId="185" fillId="89" borderId="0" applyNumberFormat="0" applyBorder="0" applyAlignment="0" applyProtection="0"/>
    <xf numFmtId="0" fontId="185" fillId="90" borderId="0" applyNumberFormat="0" applyBorder="0" applyAlignment="0" applyProtection="0"/>
    <xf numFmtId="9" fontId="23" fillId="0" borderId="0" applyFont="0" applyFill="0" applyBorder="0" applyAlignment="0" applyProtection="0"/>
    <xf numFmtId="4" fontId="50" fillId="91"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0" fontId="50" fillId="91" borderId="63" applyNumberFormat="0" applyProtection="0">
      <alignment horizontal="left" vertical="top" indent="1"/>
    </xf>
    <xf numFmtId="4" fontId="50" fillId="92" borderId="0" applyNumberFormat="0" applyProtection="0">
      <alignment horizontal="left" vertical="center" indent="1"/>
    </xf>
    <xf numFmtId="4" fontId="64" fillId="93"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50" fillId="102" borderId="64" applyNumberFormat="0" applyProtection="0">
      <alignment horizontal="left" vertical="center" indent="1"/>
    </xf>
    <xf numFmtId="4" fontId="64" fillId="103" borderId="0" applyNumberFormat="0" applyProtection="0">
      <alignment horizontal="left" vertical="center" indent="1"/>
    </xf>
    <xf numFmtId="4" fontId="56" fillId="104" borderId="0" applyNumberFormat="0" applyProtection="0">
      <alignment horizontal="left" vertical="center" indent="1"/>
    </xf>
    <xf numFmtId="4" fontId="64" fillId="92" borderId="63" applyNumberFormat="0" applyProtection="0">
      <alignment horizontal="right" vertical="center"/>
    </xf>
    <xf numFmtId="4" fontId="64" fillId="103" borderId="0" applyNumberFormat="0" applyProtection="0">
      <alignment horizontal="left" vertical="center" indent="1"/>
    </xf>
    <xf numFmtId="4" fontId="64" fillId="92" borderId="0"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12" fillId="106" borderId="2" applyNumberFormat="0">
      <protection locked="0"/>
    </xf>
    <xf numFmtId="4" fontId="64" fillId="107"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187" fillId="103" borderId="63" applyNumberFormat="0" applyProtection="0">
      <alignment horizontal="right" vertical="center"/>
    </xf>
    <xf numFmtId="4" fontId="64" fillId="92" borderId="63" applyNumberFormat="0" applyProtection="0">
      <alignment horizontal="left" vertical="center" indent="1"/>
    </xf>
    <xf numFmtId="0" fontId="64" fillId="92" borderId="63" applyNumberFormat="0" applyProtection="0">
      <alignment horizontal="left" vertical="top" indent="1"/>
    </xf>
    <xf numFmtId="4" fontId="188" fillId="108" borderId="0" applyNumberFormat="0" applyProtection="0">
      <alignment horizontal="left" vertical="center" indent="1"/>
    </xf>
    <xf numFmtId="4" fontId="189" fillId="103" borderId="63" applyNumberFormat="0" applyProtection="0">
      <alignment horizontal="right" vertical="center"/>
    </xf>
    <xf numFmtId="0" fontId="190" fillId="0" borderId="0" applyNumberFormat="0" applyFill="0" applyBorder="0" applyAlignment="0" applyProtection="0"/>
    <xf numFmtId="9" fontId="36" fillId="0" borderId="0" applyFont="0" applyFill="0" applyBorder="0" applyAlignment="0" applyProtection="0"/>
    <xf numFmtId="0" fontId="12" fillId="0" borderId="0"/>
    <xf numFmtId="0" fontId="17" fillId="0" borderId="0"/>
    <xf numFmtId="0" fontId="17" fillId="0" borderId="0"/>
    <xf numFmtId="43" fontId="17" fillId="0" borderId="0" applyFont="0" applyFill="0" applyBorder="0" applyAlignment="0" applyProtection="0"/>
    <xf numFmtId="0" fontId="12" fillId="0" borderId="0"/>
    <xf numFmtId="0" fontId="64" fillId="92" borderId="0" applyNumberFormat="0" applyBorder="0" applyAlignment="0" applyProtection="0"/>
    <xf numFmtId="0" fontId="64" fillId="94" borderId="0" applyNumberFormat="0" applyBorder="0" applyAlignment="0" applyProtection="0"/>
    <xf numFmtId="0" fontId="64" fillId="107" borderId="0" applyNumberFormat="0" applyBorder="0" applyAlignment="0" applyProtection="0"/>
    <xf numFmtId="0" fontId="64" fillId="106" borderId="0" applyNumberFormat="0" applyBorder="0" applyAlignment="0" applyProtection="0"/>
    <xf numFmtId="0" fontId="64" fillId="105" borderId="0" applyNumberFormat="0" applyBorder="0" applyAlignment="0" applyProtection="0"/>
    <xf numFmtId="0" fontId="64" fillId="93" borderId="0" applyNumberFormat="0" applyBorder="0" applyAlignment="0" applyProtection="0"/>
    <xf numFmtId="0" fontId="64" fillId="104" borderId="0" applyNumberFormat="0" applyBorder="0" applyAlignment="0" applyProtection="0"/>
    <xf numFmtId="0" fontId="64" fillId="94" borderId="0" applyNumberFormat="0" applyBorder="0" applyAlignment="0" applyProtection="0"/>
    <xf numFmtId="0" fontId="64" fillId="99" borderId="0" applyNumberFormat="0" applyBorder="0" applyAlignment="0" applyProtection="0"/>
    <xf numFmtId="0" fontId="64" fillId="110" borderId="0" applyNumberFormat="0" applyBorder="0" applyAlignment="0" applyProtection="0"/>
    <xf numFmtId="0" fontId="64" fillId="104" borderId="0" applyNumberFormat="0" applyBorder="0" applyAlignment="0" applyProtection="0"/>
    <xf numFmtId="0" fontId="64" fillId="111" borderId="0" applyNumberFormat="0" applyBorder="0" applyAlignment="0" applyProtection="0"/>
    <xf numFmtId="0" fontId="49" fillId="104" borderId="0" applyNumberFormat="0" applyBorder="0" applyAlignment="0" applyProtection="0"/>
    <xf numFmtId="0" fontId="49" fillId="94" borderId="0" applyNumberFormat="0" applyBorder="0" applyAlignment="0" applyProtection="0"/>
    <xf numFmtId="0" fontId="49" fillId="99" borderId="0" applyNumberFormat="0" applyBorder="0" applyAlignment="0" applyProtection="0"/>
    <xf numFmtId="0" fontId="49" fillId="110" borderId="0" applyNumberFormat="0" applyBorder="0" applyAlignment="0" applyProtection="0"/>
    <xf numFmtId="0" fontId="49" fillId="104" borderId="0" applyNumberFormat="0" applyBorder="0" applyAlignment="0" applyProtection="0"/>
    <xf numFmtId="0" fontId="49" fillId="111" borderId="0" applyNumberFormat="0" applyBorder="0" applyAlignment="0" applyProtection="0"/>
    <xf numFmtId="0" fontId="184" fillId="112" borderId="0" applyNumberFormat="0" applyBorder="0" applyAlignment="0" applyProtection="0"/>
    <xf numFmtId="0" fontId="184" fillId="113" borderId="0" applyNumberFormat="0" applyBorder="0" applyAlignment="0" applyProtection="0"/>
    <xf numFmtId="0" fontId="184" fillId="82" borderId="0" applyNumberFormat="0" applyBorder="0" applyAlignment="0" applyProtection="0"/>
    <xf numFmtId="0" fontId="184" fillId="114" borderId="0" applyNumberFormat="0" applyBorder="0" applyAlignment="0" applyProtection="0"/>
    <xf numFmtId="0" fontId="184" fillId="115" borderId="0" applyNumberFormat="0" applyBorder="0" applyAlignment="0" applyProtection="0"/>
    <xf numFmtId="0" fontId="184" fillId="116" borderId="0" applyNumberFormat="0" applyBorder="0" applyAlignment="0" applyProtection="0"/>
    <xf numFmtId="0" fontId="193" fillId="81" borderId="0" applyNumberFormat="0" applyBorder="0" applyAlignment="0" applyProtection="0"/>
    <xf numFmtId="0" fontId="194" fillId="117" borderId="66" applyNumberFormat="0" applyAlignment="0" applyProtection="0"/>
    <xf numFmtId="0" fontId="195" fillId="82" borderId="67" applyNumberFormat="0" applyAlignment="0" applyProtection="0"/>
    <xf numFmtId="0" fontId="196" fillId="0" borderId="0" applyNumberFormat="0" applyFill="0" applyBorder="0" applyAlignment="0" applyProtection="0"/>
    <xf numFmtId="0" fontId="197" fillId="118" borderId="0" applyNumberFormat="0" applyBorder="0" applyAlignment="0" applyProtection="0"/>
    <xf numFmtId="0" fontId="198" fillId="0" borderId="68" applyNumberFormat="0" applyFill="0" applyAlignment="0" applyProtection="0"/>
    <xf numFmtId="0" fontId="199" fillId="0" borderId="69" applyNumberFormat="0" applyFill="0" applyAlignment="0" applyProtection="0"/>
    <xf numFmtId="0" fontId="200" fillId="0" borderId="70" applyNumberFormat="0" applyFill="0" applyAlignment="0" applyProtection="0"/>
    <xf numFmtId="0" fontId="200" fillId="0" borderId="0" applyNumberFormat="0" applyFill="0" applyBorder="0" applyAlignment="0" applyProtection="0"/>
    <xf numFmtId="0" fontId="201" fillId="87" borderId="66" applyNumberFormat="0" applyAlignment="0" applyProtection="0"/>
    <xf numFmtId="0" fontId="202" fillId="0" borderId="71" applyNumberFormat="0" applyFill="0" applyAlignment="0" applyProtection="0"/>
    <xf numFmtId="0" fontId="203" fillId="87" borderId="0" applyNumberFormat="0" applyBorder="0" applyAlignment="0" applyProtection="0"/>
    <xf numFmtId="0" fontId="12" fillId="86" borderId="72" applyNumberFormat="0" applyFont="0" applyAlignment="0" applyProtection="0"/>
    <xf numFmtId="0" fontId="204" fillId="117" borderId="73" applyNumberFormat="0" applyAlignment="0" applyProtection="0"/>
    <xf numFmtId="0" fontId="184" fillId="116" borderId="0" applyNumberFormat="0" applyBorder="0" applyAlignment="0" applyProtection="0"/>
    <xf numFmtId="0" fontId="184" fillId="115" borderId="0" applyNumberFormat="0" applyBorder="0" applyAlignment="0" applyProtection="0"/>
    <xf numFmtId="0" fontId="184" fillId="114" borderId="0" applyNumberFormat="0" applyBorder="0" applyAlignment="0" applyProtection="0"/>
    <xf numFmtId="0" fontId="184" fillId="82" borderId="0" applyNumberFormat="0" applyBorder="0" applyAlignment="0" applyProtection="0"/>
    <xf numFmtId="0" fontId="184" fillId="113" borderId="0" applyNumberFormat="0" applyBorder="0" applyAlignment="0" applyProtection="0"/>
    <xf numFmtId="0" fontId="184" fillId="112" borderId="0" applyNumberFormat="0" applyBorder="0" applyAlignment="0" applyProtection="0"/>
    <xf numFmtId="0" fontId="190" fillId="0" borderId="0" applyNumberFormat="0" applyFill="0" applyBorder="0" applyAlignment="0" applyProtection="0"/>
    <xf numFmtId="0" fontId="185" fillId="0" borderId="74" applyNumberFormat="0" applyFill="0" applyAlignment="0" applyProtection="0"/>
    <xf numFmtId="0" fontId="205" fillId="0" borderId="0" applyNumberFormat="0" applyFill="0" applyBorder="0" applyAlignment="0" applyProtection="0"/>
    <xf numFmtId="0" fontId="8" fillId="0" borderId="0"/>
    <xf numFmtId="4" fontId="64" fillId="103" borderId="0" applyNumberFormat="0" applyProtection="0">
      <alignment horizontal="left" vertical="center" indent="1"/>
    </xf>
    <xf numFmtId="4" fontId="64" fillId="92"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191" fillId="0" borderId="0" applyNumberFormat="0" applyFill="0" applyBorder="0" applyAlignment="0" applyProtection="0"/>
    <xf numFmtId="0" fontId="172" fillId="0" borderId="55" applyNumberFormat="0" applyFill="0" applyAlignment="0" applyProtection="0"/>
    <xf numFmtId="0" fontId="173" fillId="0" borderId="56" applyNumberFormat="0" applyFill="0" applyAlignment="0" applyProtection="0"/>
    <xf numFmtId="0" fontId="174" fillId="0" borderId="57" applyNumberFormat="0" applyFill="0" applyAlignment="0" applyProtection="0"/>
    <xf numFmtId="0" fontId="174" fillId="0" borderId="0" applyNumberFormat="0" applyFill="0" applyBorder="0" applyAlignment="0" applyProtection="0"/>
    <xf numFmtId="0" fontId="175" fillId="48" borderId="0" applyNumberFormat="0" applyBorder="0" applyAlignment="0" applyProtection="0"/>
    <xf numFmtId="0" fontId="176" fillId="49" borderId="0" applyNumberFormat="0" applyBorder="0" applyAlignment="0" applyProtection="0"/>
    <xf numFmtId="0" fontId="192" fillId="30" borderId="0" applyNumberFormat="0" applyBorder="0" applyAlignment="0" applyProtection="0"/>
    <xf numFmtId="0" fontId="154" fillId="45" borderId="54" applyNumberFormat="0" applyAlignment="0" applyProtection="0"/>
    <xf numFmtId="0" fontId="177" fillId="50" borderId="58" applyNumberFormat="0" applyAlignment="0" applyProtection="0"/>
    <xf numFmtId="0" fontId="178" fillId="50" borderId="54" applyNumberFormat="0" applyAlignment="0" applyProtection="0"/>
    <xf numFmtId="0" fontId="179" fillId="0" borderId="59" applyNumberFormat="0" applyFill="0" applyAlignment="0" applyProtection="0"/>
    <xf numFmtId="0" fontId="180" fillId="51" borderId="60" applyNumberFormat="0" applyAlignment="0" applyProtection="0"/>
    <xf numFmtId="0" fontId="45" fillId="0" borderId="0" applyNumberFormat="0" applyFill="0" applyBorder="0" applyAlignment="0" applyProtection="0"/>
    <xf numFmtId="0" fontId="8" fillId="52" borderId="61" applyNumberFormat="0" applyFont="0" applyAlignment="0" applyProtection="0"/>
    <xf numFmtId="0" fontId="181" fillId="0" borderId="0" applyNumberFormat="0" applyFill="0" applyBorder="0" applyAlignment="0" applyProtection="0"/>
    <xf numFmtId="0" fontId="39" fillId="0" borderId="62" applyNumberFormat="0" applyFill="0" applyAlignment="0" applyProtection="0"/>
    <xf numFmtId="0" fontId="182" fillId="53" borderId="0" applyNumberFormat="0" applyBorder="0" applyAlignment="0" applyProtection="0"/>
    <xf numFmtId="0" fontId="8" fillId="54" borderId="0" applyNumberFormat="0" applyBorder="0" applyAlignment="0" applyProtection="0"/>
    <xf numFmtId="0" fontId="8" fillId="55" borderId="0" applyNumberFormat="0" applyBorder="0" applyAlignment="0" applyProtection="0"/>
    <xf numFmtId="0" fontId="182" fillId="56" borderId="0" applyNumberFormat="0" applyBorder="0" applyAlignment="0" applyProtection="0"/>
    <xf numFmtId="0" fontId="182" fillId="57"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182" fillId="60" borderId="0" applyNumberFormat="0" applyBorder="0" applyAlignment="0" applyProtection="0"/>
    <xf numFmtId="0" fontId="182" fillId="61"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182" fillId="64" borderId="0" applyNumberFormat="0" applyBorder="0" applyAlignment="0" applyProtection="0"/>
    <xf numFmtId="0" fontId="182" fillId="65" borderId="0" applyNumberFormat="0" applyBorder="0" applyAlignment="0" applyProtection="0"/>
    <xf numFmtId="0" fontId="8" fillId="66" borderId="0" applyNumberFormat="0" applyBorder="0" applyAlignment="0" applyProtection="0"/>
    <xf numFmtId="0" fontId="8" fillId="67" borderId="0" applyNumberFormat="0" applyBorder="0" applyAlignment="0" applyProtection="0"/>
    <xf numFmtId="0" fontId="182" fillId="68" borderId="0" applyNumberFormat="0" applyBorder="0" applyAlignment="0" applyProtection="0"/>
    <xf numFmtId="0" fontId="182" fillId="69"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182" fillId="72" borderId="0" applyNumberFormat="0" applyBorder="0" applyAlignment="0" applyProtection="0"/>
    <xf numFmtId="0" fontId="182" fillId="73" borderId="0" applyNumberFormat="0" applyBorder="0" applyAlignment="0" applyProtection="0"/>
    <xf numFmtId="0" fontId="8" fillId="74" borderId="0" applyNumberFormat="0" applyBorder="0" applyAlignment="0" applyProtection="0"/>
    <xf numFmtId="0" fontId="8" fillId="75" borderId="0" applyNumberFormat="0" applyBorder="0" applyAlignment="0" applyProtection="0"/>
    <xf numFmtId="0" fontId="182" fillId="76" borderId="0" applyNumberFormat="0" applyBorder="0" applyAlignment="0" applyProtection="0"/>
    <xf numFmtId="4" fontId="206" fillId="122" borderId="75" applyNumberFormat="0" applyProtection="0">
      <alignment horizontal="left" vertical="center" indent="1"/>
    </xf>
    <xf numFmtId="4" fontId="206" fillId="122" borderId="75" applyNumberFormat="0" applyProtection="0">
      <alignment horizontal="left" vertical="center" indent="1"/>
    </xf>
    <xf numFmtId="0" fontId="206" fillId="104" borderId="63" applyNumberFormat="0" applyProtection="0">
      <alignment horizontal="left" vertical="top" indent="1"/>
    </xf>
    <xf numFmtId="0" fontId="206" fillId="92" borderId="63" applyNumberFormat="0" applyProtection="0">
      <alignment horizontal="left" vertical="top" indent="1"/>
    </xf>
    <xf numFmtId="0" fontId="206" fillId="105" borderId="63" applyNumberFormat="0" applyProtection="0">
      <alignment horizontal="left" vertical="top" indent="1"/>
    </xf>
    <xf numFmtId="0" fontId="206" fillId="103" borderId="63" applyNumberFormat="0" applyProtection="0">
      <alignment horizontal="left" vertical="top" indent="1"/>
    </xf>
    <xf numFmtId="4" fontId="206" fillId="0" borderId="75" applyNumberFormat="0" applyProtection="0">
      <alignment horizontal="right" vertical="center"/>
    </xf>
    <xf numFmtId="0" fontId="12" fillId="0" borderId="0"/>
    <xf numFmtId="0" fontId="12" fillId="0" borderId="0"/>
    <xf numFmtId="0" fontId="206" fillId="123" borderId="0"/>
    <xf numFmtId="0" fontId="184" fillId="112" borderId="0" applyNumberFormat="0" applyBorder="0" applyAlignment="0" applyProtection="0"/>
    <xf numFmtId="0" fontId="183" fillId="124" borderId="0" applyNumberFormat="0" applyBorder="0" applyAlignment="0" applyProtection="0"/>
    <xf numFmtId="0" fontId="183" fillId="85" borderId="0" applyNumberFormat="0" applyBorder="0" applyAlignment="0" applyProtection="0"/>
    <xf numFmtId="0" fontId="184" fillId="125" borderId="0" applyNumberFormat="0" applyBorder="0" applyAlignment="0" applyProtection="0"/>
    <xf numFmtId="0" fontId="184" fillId="113" borderId="0" applyNumberFormat="0" applyBorder="0" applyAlignment="0" applyProtection="0"/>
    <xf numFmtId="0" fontId="183" fillId="126" borderId="0" applyNumberFormat="0" applyBorder="0" applyAlignment="0" applyProtection="0"/>
    <xf numFmtId="0" fontId="183" fillId="84" borderId="0" applyNumberFormat="0" applyBorder="0" applyAlignment="0" applyProtection="0"/>
    <xf numFmtId="0" fontId="184" fillId="81" borderId="0" applyNumberFormat="0" applyBorder="0" applyAlignment="0" applyProtection="0"/>
    <xf numFmtId="0" fontId="184" fillId="127" borderId="0" applyNumberFormat="0" applyBorder="0" applyAlignment="0" applyProtection="0"/>
    <xf numFmtId="0" fontId="183" fillId="128" borderId="0" applyNumberFormat="0" applyBorder="0" applyAlignment="0" applyProtection="0"/>
    <xf numFmtId="0" fontId="183" fillId="129" borderId="0" applyNumberFormat="0" applyBorder="0" applyAlignment="0" applyProtection="0"/>
    <xf numFmtId="0" fontId="184" fillId="130" borderId="0" applyNumberFormat="0" applyBorder="0" applyAlignment="0" applyProtection="0"/>
    <xf numFmtId="0" fontId="184" fillId="131" borderId="0" applyNumberFormat="0" applyBorder="0" applyAlignment="0" applyProtection="0"/>
    <xf numFmtId="0" fontId="183" fillId="126" borderId="0" applyNumberFormat="0" applyBorder="0" applyAlignment="0" applyProtection="0"/>
    <xf numFmtId="0" fontId="183" fillId="82" borderId="0" applyNumberFormat="0" applyBorder="0" applyAlignment="0" applyProtection="0"/>
    <xf numFmtId="0" fontId="184" fillId="84" borderId="0" applyNumberFormat="0" applyBorder="0" applyAlignment="0" applyProtection="0"/>
    <xf numFmtId="0" fontId="184" fillId="125" borderId="0" applyNumberFormat="0" applyBorder="0" applyAlignment="0" applyProtection="0"/>
    <xf numFmtId="0" fontId="183" fillId="83" borderId="0" applyNumberFormat="0" applyBorder="0" applyAlignment="0" applyProtection="0"/>
    <xf numFmtId="0" fontId="184" fillId="125" borderId="0" applyNumberFormat="0" applyBorder="0" applyAlignment="0" applyProtection="0"/>
    <xf numFmtId="0" fontId="184" fillId="132" borderId="0" applyNumberFormat="0" applyBorder="0" applyAlignment="0" applyProtection="0"/>
    <xf numFmtId="0" fontId="183" fillId="87" borderId="0" applyNumberFormat="0" applyBorder="0" applyAlignment="0" applyProtection="0"/>
    <xf numFmtId="0" fontId="184" fillId="133" borderId="0" applyNumberFormat="0" applyBorder="0" applyAlignment="0" applyProtection="0"/>
    <xf numFmtId="0" fontId="212" fillId="86" borderId="0" applyNumberFormat="0" applyBorder="0" applyAlignment="0" applyProtection="0"/>
    <xf numFmtId="0" fontId="213" fillId="134" borderId="75" applyNumberFormat="0" applyAlignment="0" applyProtection="0"/>
    <xf numFmtId="0" fontId="195" fillId="131" borderId="67" applyNumberFormat="0" applyAlignment="0" applyProtection="0"/>
    <xf numFmtId="0" fontId="185" fillId="135" borderId="0" applyNumberFormat="0" applyBorder="0" applyAlignment="0" applyProtection="0"/>
    <xf numFmtId="0" fontId="185" fillId="136" borderId="0" applyNumberFormat="0" applyBorder="0" applyAlignment="0" applyProtection="0"/>
    <xf numFmtId="0" fontId="183" fillId="129" borderId="0" applyNumberFormat="0" applyBorder="0" applyAlignment="0" applyProtection="0"/>
    <xf numFmtId="0" fontId="198" fillId="0" borderId="68" applyNumberFormat="0" applyFill="0" applyAlignment="0" applyProtection="0"/>
    <xf numFmtId="0" fontId="199" fillId="0" borderId="76" applyNumberFormat="0" applyFill="0" applyAlignment="0" applyProtection="0"/>
    <xf numFmtId="0" fontId="200" fillId="0" borderId="77" applyNumberFormat="0" applyFill="0" applyAlignment="0" applyProtection="0"/>
    <xf numFmtId="0" fontId="200" fillId="0" borderId="0" applyNumberFormat="0" applyFill="0" applyBorder="0" applyAlignment="0" applyProtection="0"/>
    <xf numFmtId="0" fontId="201" fillId="87" borderId="75" applyNumberFormat="0" applyAlignment="0" applyProtection="0"/>
    <xf numFmtId="0" fontId="197" fillId="0" borderId="78" applyNumberFormat="0" applyFill="0" applyAlignment="0" applyProtection="0"/>
    <xf numFmtId="0" fontId="197" fillId="87" borderId="0" applyNumberFormat="0" applyBorder="0" applyAlignment="0" applyProtection="0"/>
    <xf numFmtId="0" fontId="206" fillId="86" borderId="75" applyNumberFormat="0" applyFont="0" applyAlignment="0" applyProtection="0"/>
    <xf numFmtId="0" fontId="204" fillId="134" borderId="73" applyNumberFormat="0" applyAlignment="0" applyProtection="0"/>
    <xf numFmtId="4" fontId="206" fillId="91" borderId="75" applyNumberFormat="0" applyProtection="0">
      <alignment vertical="center"/>
    </xf>
    <xf numFmtId="4" fontId="215" fillId="38" borderId="75" applyNumberFormat="0" applyProtection="0">
      <alignment vertical="center"/>
    </xf>
    <xf numFmtId="4" fontId="206" fillId="38" borderId="75" applyNumberFormat="0" applyProtection="0">
      <alignment horizontal="left" vertical="center" indent="1"/>
    </xf>
    <xf numFmtId="0" fontId="209" fillId="91" borderId="63" applyNumberFormat="0" applyProtection="0">
      <alignment horizontal="left" vertical="top"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0" fontId="206" fillId="106" borderId="80" applyNumberFormat="0">
      <protection locked="0"/>
    </xf>
    <xf numFmtId="0" fontId="71" fillId="104" borderId="81" applyBorder="0"/>
    <xf numFmtId="4" fontId="208" fillId="107" borderId="63" applyNumberFormat="0" applyProtection="0">
      <alignment vertical="center"/>
    </xf>
    <xf numFmtId="4" fontId="215" fillId="23" borderId="2" applyNumberFormat="0" applyProtection="0">
      <alignment vertical="center"/>
    </xf>
    <xf numFmtId="4" fontId="208" fillId="110" borderId="63" applyNumberFormat="0" applyProtection="0">
      <alignment horizontal="left" vertical="center" indent="1"/>
    </xf>
    <xf numFmtId="0" fontId="208" fillId="107" borderId="63" applyNumberFormat="0" applyProtection="0">
      <alignment horizontal="left" vertical="top" indent="1"/>
    </xf>
    <xf numFmtId="4" fontId="215" fillId="27" borderId="75" applyNumberFormat="0" applyProtection="0">
      <alignment horizontal="right" vertical="center"/>
    </xf>
    <xf numFmtId="0" fontId="208" fillId="92" borderId="63" applyNumberFormat="0" applyProtection="0">
      <alignment horizontal="left" vertical="top" indent="1"/>
    </xf>
    <xf numFmtId="4" fontId="210" fillId="108" borderId="79" applyNumberFormat="0" applyProtection="0">
      <alignment horizontal="left" vertical="center" indent="1"/>
    </xf>
    <xf numFmtId="0" fontId="206" fillId="139" borderId="2"/>
    <xf numFmtId="4" fontId="211" fillId="106" borderId="75" applyNumberFormat="0" applyProtection="0">
      <alignment horizontal="right" vertical="center"/>
    </xf>
    <xf numFmtId="0" fontId="185" fillId="0" borderId="74" applyNumberFormat="0" applyFill="0" applyAlignment="0" applyProtection="0"/>
    <xf numFmtId="0" fontId="214" fillId="0" borderId="0" applyNumberFormat="0" applyFill="0" applyBorder="0" applyAlignment="0" applyProtection="0"/>
    <xf numFmtId="0" fontId="184" fillId="112" borderId="0" applyNumberFormat="0" applyBorder="0" applyAlignment="0" applyProtection="0"/>
    <xf numFmtId="0" fontId="184" fillId="113" borderId="0" applyNumberFormat="0" applyBorder="0" applyAlignment="0" applyProtection="0"/>
    <xf numFmtId="0" fontId="184" fillId="127" borderId="0" applyNumberFormat="0" applyBorder="0" applyAlignment="0" applyProtection="0"/>
    <xf numFmtId="0" fontId="184" fillId="131" borderId="0" applyNumberFormat="0" applyBorder="0" applyAlignment="0" applyProtection="0"/>
    <xf numFmtId="0" fontId="184" fillId="125" borderId="0" applyNumberFormat="0" applyBorder="0" applyAlignment="0" applyProtection="0"/>
    <xf numFmtId="0" fontId="184" fillId="132" borderId="0" applyNumberFormat="0" applyBorder="0" applyAlignment="0" applyProtection="0"/>
    <xf numFmtId="0" fontId="184" fillId="132" borderId="0" applyNumberFormat="0" applyBorder="0" applyAlignment="0" applyProtection="0"/>
    <xf numFmtId="0" fontId="184" fillId="125" borderId="0" applyNumberFormat="0" applyBorder="0" applyAlignment="0" applyProtection="0"/>
    <xf numFmtId="0" fontId="184" fillId="131" borderId="0" applyNumberFormat="0" applyBorder="0" applyAlignment="0" applyProtection="0"/>
    <xf numFmtId="0" fontId="184" fillId="127" borderId="0" applyNumberFormat="0" applyBorder="0" applyAlignment="0" applyProtection="0"/>
    <xf numFmtId="0" fontId="184" fillId="113" borderId="0" applyNumberFormat="0" applyBorder="0" applyAlignment="0" applyProtection="0"/>
    <xf numFmtId="0" fontId="184" fillId="112" borderId="0" applyNumberFormat="0" applyBorder="0" applyAlignment="0" applyProtection="0"/>
    <xf numFmtId="9" fontId="12" fillId="0" borderId="0" applyFont="0" applyFill="0" applyBorder="0" applyAlignment="0" applyProtection="0"/>
    <xf numFmtId="0" fontId="206" fillId="123" borderId="0"/>
    <xf numFmtId="0" fontId="184" fillId="112" borderId="0" applyNumberFormat="0" applyBorder="0" applyAlignment="0" applyProtection="0"/>
    <xf numFmtId="0" fontId="184" fillId="113" borderId="0" applyNumberFormat="0" applyBorder="0" applyAlignment="0" applyProtection="0"/>
    <xf numFmtId="0" fontId="184" fillId="127" borderId="0" applyNumberFormat="0" applyBorder="0" applyAlignment="0" applyProtection="0"/>
    <xf numFmtId="0" fontId="184" fillId="131" borderId="0" applyNumberFormat="0" applyBorder="0" applyAlignment="0" applyProtection="0"/>
    <xf numFmtId="0" fontId="184" fillId="125" borderId="0" applyNumberFormat="0" applyBorder="0" applyAlignment="0" applyProtection="0"/>
    <xf numFmtId="0" fontId="184" fillId="132" borderId="0" applyNumberFormat="0" applyBorder="0" applyAlignment="0" applyProtection="0"/>
    <xf numFmtId="0" fontId="12" fillId="0" borderId="0"/>
    <xf numFmtId="0" fontId="8" fillId="0" borderId="0"/>
    <xf numFmtId="0" fontId="12" fillId="0" borderId="0"/>
    <xf numFmtId="9" fontId="12" fillId="0" borderId="0" applyFont="0" applyFill="0" applyBorder="0" applyAlignment="0" applyProtection="0"/>
    <xf numFmtId="9" fontId="8" fillId="0" borderId="0" applyFont="0" applyFill="0" applyBorder="0" applyAlignment="0" applyProtection="0"/>
    <xf numFmtId="0" fontId="12" fillId="0" borderId="0"/>
    <xf numFmtId="0" fontId="207" fillId="0" borderId="0" applyNumberFormat="0" applyFill="0" applyBorder="0" applyAlignment="0" applyProtection="0"/>
    <xf numFmtId="0" fontId="206" fillId="123" borderId="0"/>
    <xf numFmtId="0" fontId="12" fillId="0" borderId="0"/>
    <xf numFmtId="9" fontId="12" fillId="0" borderId="0" applyFont="0" applyFill="0" applyBorder="0" applyAlignment="0" applyProtection="0"/>
    <xf numFmtId="0" fontId="183" fillId="144" borderId="0" applyNumberFormat="0" applyBorder="0" applyAlignment="0" applyProtection="0"/>
    <xf numFmtId="0" fontId="64" fillId="92" borderId="0" applyNumberFormat="0" applyBorder="0" applyAlignment="0" applyProtection="0"/>
    <xf numFmtId="0" fontId="183" fillId="141" borderId="0" applyNumberFormat="0" applyBorder="0" applyAlignment="0" applyProtection="0"/>
    <xf numFmtId="0" fontId="218" fillId="0" borderId="0"/>
    <xf numFmtId="0" fontId="12" fillId="0" borderId="0"/>
    <xf numFmtId="9" fontId="12" fillId="0" borderId="0" applyFont="0" applyFill="0" applyBorder="0" applyAlignment="0" applyProtection="0"/>
    <xf numFmtId="0" fontId="64" fillId="104" borderId="0" applyNumberFormat="0" applyBorder="0" applyAlignment="0" applyProtection="0"/>
    <xf numFmtId="0" fontId="183" fillId="110" borderId="0" applyNumberFormat="0" applyBorder="0" applyAlignment="0" applyProtection="0"/>
    <xf numFmtId="0" fontId="64" fillId="110" borderId="0" applyNumberFormat="0" applyBorder="0" applyAlignment="0" applyProtection="0"/>
    <xf numFmtId="0" fontId="184" fillId="149" borderId="0" applyNumberFormat="0" applyBorder="0" applyAlignment="0" applyProtection="0"/>
    <xf numFmtId="0" fontId="183" fillId="80" borderId="0" applyNumberFormat="0" applyBorder="0" applyAlignment="0" applyProtection="0"/>
    <xf numFmtId="0" fontId="184" fillId="113" borderId="0" applyNumberFormat="0" applyBorder="0" applyAlignment="0" applyProtection="0"/>
    <xf numFmtId="0" fontId="183" fillId="78" borderId="0" applyNumberFormat="0" applyBorder="0" applyAlignment="0" applyProtection="0"/>
    <xf numFmtId="0" fontId="183" fillId="77" borderId="0" applyNumberFormat="0" applyBorder="0" applyAlignment="0" applyProtection="0"/>
    <xf numFmtId="0" fontId="49" fillId="104" borderId="0" applyNumberFormat="0" applyBorder="0" applyAlignment="0" applyProtection="0"/>
    <xf numFmtId="0" fontId="184" fillId="97" borderId="0" applyNumberFormat="0" applyBorder="0" applyAlignment="0" applyProtection="0"/>
    <xf numFmtId="0" fontId="184" fillId="97" borderId="0" applyNumberFormat="0" applyBorder="0" applyAlignment="0" applyProtection="0"/>
    <xf numFmtId="0" fontId="49" fillId="96" borderId="0" applyNumberFormat="0" applyBorder="0" applyAlignment="0" applyProtection="0"/>
    <xf numFmtId="0" fontId="184" fillId="148" borderId="0" applyNumberFormat="0" applyBorder="0" applyAlignment="0" applyProtection="0"/>
    <xf numFmtId="0" fontId="49" fillId="146" borderId="0" applyNumberFormat="0" applyBorder="0" applyAlignment="0" applyProtection="0"/>
    <xf numFmtId="0" fontId="49" fillId="110" borderId="0" applyNumberFormat="0" applyBorder="0" applyAlignment="0" applyProtection="0"/>
    <xf numFmtId="0" fontId="49" fillId="110" borderId="0" applyNumberFormat="0" applyBorder="0" applyAlignment="0" applyProtection="0"/>
    <xf numFmtId="0" fontId="49" fillId="94" borderId="0" applyNumberFormat="0" applyBorder="0" applyAlignment="0" applyProtection="0"/>
    <xf numFmtId="0" fontId="184" fillId="101" borderId="0" applyNumberFormat="0" applyBorder="0" applyAlignment="0" applyProtection="0"/>
    <xf numFmtId="0" fontId="49" fillId="99" borderId="0" applyNumberFormat="0" applyBorder="0" applyAlignment="0" applyProtection="0"/>
    <xf numFmtId="0" fontId="49" fillId="94" borderId="0" applyNumberFormat="0" applyBorder="0" applyAlignment="0" applyProtection="0"/>
    <xf numFmtId="0" fontId="184" fillId="147" borderId="0" applyNumberFormat="0" applyBorder="0" applyAlignment="0" applyProtection="0"/>
    <xf numFmtId="0" fontId="49" fillId="104" borderId="0" applyNumberFormat="0" applyBorder="0" applyAlignment="0" applyProtection="0"/>
    <xf numFmtId="0" fontId="49" fillId="104" borderId="0" applyNumberFormat="0" applyBorder="0" applyAlignment="0" applyProtection="0"/>
    <xf numFmtId="0" fontId="184" fillId="147" borderId="0" applyNumberFormat="0" applyBorder="0" applyAlignment="0" applyProtection="0"/>
    <xf numFmtId="0" fontId="64" fillId="111" borderId="0" applyNumberFormat="0" applyBorder="0" applyAlignment="0" applyProtection="0"/>
    <xf numFmtId="0" fontId="183" fillId="105" borderId="0" applyNumberFormat="0" applyBorder="0" applyAlignment="0" applyProtection="0"/>
    <xf numFmtId="0" fontId="183" fillId="105" borderId="0" applyNumberFormat="0" applyBorder="0" applyAlignment="0" applyProtection="0"/>
    <xf numFmtId="0" fontId="64" fillId="104" borderId="0" applyNumberFormat="0" applyBorder="0" applyAlignment="0" applyProtection="0"/>
    <xf numFmtId="0" fontId="64" fillId="110" borderId="0" applyNumberFormat="0" applyBorder="0" applyAlignment="0" applyProtection="0"/>
    <xf numFmtId="0" fontId="64" fillId="110" borderId="0" applyNumberFormat="0" applyBorder="0" applyAlignment="0" applyProtection="0"/>
    <xf numFmtId="0" fontId="183" fillId="143" borderId="0" applyNumberFormat="0" applyBorder="0" applyAlignment="0" applyProtection="0"/>
    <xf numFmtId="0" fontId="183" fillId="143" borderId="0" applyNumberFormat="0" applyBorder="0" applyAlignment="0" applyProtection="0"/>
    <xf numFmtId="0" fontId="64" fillId="145" borderId="0" applyNumberFormat="0" applyBorder="0" applyAlignment="0" applyProtection="0"/>
    <xf numFmtId="0" fontId="183" fillId="101" borderId="0" applyNumberFormat="0" applyBorder="0" applyAlignment="0" applyProtection="0"/>
    <xf numFmtId="0" fontId="183" fillId="101" borderId="0" applyNumberFormat="0" applyBorder="0" applyAlignment="0" applyProtection="0"/>
    <xf numFmtId="0" fontId="64" fillId="94" borderId="0" applyNumberFormat="0" applyBorder="0" applyAlignment="0" applyProtection="0"/>
    <xf numFmtId="0" fontId="183" fillId="94" borderId="0" applyNumberFormat="0" applyBorder="0" applyAlignment="0" applyProtection="0"/>
    <xf numFmtId="0" fontId="183" fillId="94" borderId="0" applyNumberFormat="0" applyBorder="0" applyAlignment="0" applyProtection="0"/>
    <xf numFmtId="0" fontId="64" fillId="105" borderId="0" applyNumberFormat="0" applyBorder="0" applyAlignment="0" applyProtection="0"/>
    <xf numFmtId="0" fontId="64" fillId="105" borderId="0" applyNumberFormat="0" applyBorder="0" applyAlignment="0" applyProtection="0"/>
    <xf numFmtId="0" fontId="183" fillId="143" borderId="0" applyNumberFormat="0" applyBorder="0" applyAlignment="0" applyProtection="0"/>
    <xf numFmtId="0" fontId="64" fillId="142" borderId="0" applyNumberFormat="0" applyBorder="0" applyAlignment="0" applyProtection="0"/>
    <xf numFmtId="0" fontId="64" fillId="107" borderId="0" applyNumberFormat="0" applyBorder="0" applyAlignment="0" applyProtection="0"/>
    <xf numFmtId="0" fontId="64" fillId="107" borderId="0" applyNumberFormat="0" applyBorder="0" applyAlignment="0" applyProtection="0"/>
    <xf numFmtId="0" fontId="183" fillId="141" borderId="0" applyNumberFormat="0" applyBorder="0" applyAlignment="0" applyProtection="0"/>
    <xf numFmtId="0" fontId="64" fillId="100" borderId="0" applyNumberFormat="0" applyBorder="0" applyAlignment="0" applyProtection="0"/>
    <xf numFmtId="0" fontId="64" fillId="94" borderId="0" applyNumberFormat="0" applyBorder="0" applyAlignment="0" applyProtection="0"/>
    <xf numFmtId="0" fontId="64" fillId="94" borderId="0" applyNumberFormat="0" applyBorder="0" applyAlignment="0" applyProtection="0"/>
    <xf numFmtId="0" fontId="183" fillId="93" borderId="0" applyNumberFormat="0" applyBorder="0" applyAlignment="0" applyProtection="0"/>
    <xf numFmtId="0" fontId="183" fillId="93" borderId="0" applyNumberFormat="0" applyBorder="0" applyAlignment="0" applyProtection="0"/>
    <xf numFmtId="0" fontId="64" fillId="92" borderId="0" applyNumberFormat="0" applyBorder="0" applyAlignment="0" applyProtection="0"/>
    <xf numFmtId="0" fontId="64" fillId="92" borderId="0" applyNumberFormat="0" applyBorder="0" applyAlignment="0" applyProtection="0"/>
    <xf numFmtId="0" fontId="64" fillId="92" borderId="0" applyNumberFormat="0" applyBorder="0" applyAlignment="0" applyProtection="0"/>
    <xf numFmtId="0" fontId="183" fillId="140" borderId="0" applyNumberFormat="0" applyBorder="0" applyAlignment="0" applyProtection="0"/>
    <xf numFmtId="0" fontId="183" fillId="140" borderId="0" applyNumberFormat="0" applyBorder="0" applyAlignment="0" applyProtection="0"/>
    <xf numFmtId="0" fontId="64" fillId="103" borderId="0" applyNumberFormat="0" applyBorder="0" applyAlignment="0" applyProtection="0"/>
    <xf numFmtId="0" fontId="12" fillId="0" borderId="0"/>
    <xf numFmtId="0" fontId="12" fillId="0" borderId="0"/>
    <xf numFmtId="0" fontId="12" fillId="0" borderId="0"/>
    <xf numFmtId="0" fontId="12" fillId="0" borderId="0"/>
    <xf numFmtId="0" fontId="218" fillId="0" borderId="0"/>
    <xf numFmtId="0" fontId="218" fillId="0" borderId="0"/>
    <xf numFmtId="0" fontId="12" fillId="0" borderId="0"/>
    <xf numFmtId="0" fontId="12" fillId="0" borderId="0"/>
    <xf numFmtId="0" fontId="12" fillId="0" borderId="0"/>
    <xf numFmtId="0" fontId="232" fillId="0" borderId="0"/>
    <xf numFmtId="0" fontId="12" fillId="0" borderId="0"/>
    <xf numFmtId="0" fontId="218" fillId="0" borderId="0"/>
    <xf numFmtId="0" fontId="218" fillId="0" borderId="0"/>
    <xf numFmtId="0" fontId="218" fillId="0" borderId="0"/>
    <xf numFmtId="0" fontId="12" fillId="0" borderId="0" applyFont="0" applyFill="0" applyBorder="0" applyAlignment="0" applyProtection="0"/>
    <xf numFmtId="0" fontId="12" fillId="0" borderId="0"/>
    <xf numFmtId="0" fontId="184" fillId="149" borderId="0" applyNumberFormat="0" applyBorder="0" applyAlignment="0" applyProtection="0"/>
    <xf numFmtId="0" fontId="184" fillId="112" borderId="0" applyNumberFormat="0" applyBorder="0" applyAlignment="0" applyProtection="0"/>
    <xf numFmtId="0" fontId="49" fillId="104" borderId="0" applyNumberFormat="0" applyBorder="0" applyAlignment="0" applyProtection="0"/>
    <xf numFmtId="0" fontId="184" fillId="148" borderId="0" applyNumberFormat="0" applyBorder="0" applyAlignment="0" applyProtection="0"/>
    <xf numFmtId="0" fontId="184" fillId="94" borderId="0" applyNumberFormat="0" applyBorder="0" applyAlignment="0" applyProtection="0"/>
    <xf numFmtId="0" fontId="49" fillId="146" borderId="0" applyNumberFormat="0" applyBorder="0" applyAlignment="0" applyProtection="0"/>
    <xf numFmtId="0" fontId="183" fillId="96" borderId="0" applyNumberFormat="0" applyBorder="0" applyAlignment="0" applyProtection="0"/>
    <xf numFmtId="0" fontId="184" fillId="94" borderId="0" applyNumberFormat="0" applyBorder="0" applyAlignment="0" applyProtection="0"/>
    <xf numFmtId="0" fontId="49" fillId="145" borderId="0" applyNumberFormat="0" applyBorder="0" applyAlignment="0" applyProtection="0"/>
    <xf numFmtId="0" fontId="184" fillId="122" borderId="0" applyNumberFormat="0" applyBorder="0" applyAlignment="0" applyProtection="0"/>
    <xf numFmtId="0" fontId="49" fillId="111" borderId="0" applyNumberFormat="0" applyBorder="0" applyAlignment="0" applyProtection="0"/>
    <xf numFmtId="0" fontId="184" fillId="79" borderId="0" applyNumberFormat="0" applyBorder="0" applyAlignment="0" applyProtection="0"/>
    <xf numFmtId="0" fontId="64" fillId="99" borderId="0" applyNumberFormat="0" applyBorder="0" applyAlignment="0" applyProtection="0"/>
    <xf numFmtId="0" fontId="183" fillId="144" borderId="0" applyNumberFormat="0" applyBorder="0" applyAlignment="0" applyProtection="0"/>
    <xf numFmtId="0" fontId="64" fillId="93" borderId="0" applyNumberFormat="0" applyBorder="0" applyAlignment="0" applyProtection="0"/>
    <xf numFmtId="0" fontId="49" fillId="111" borderId="0" applyNumberFormat="0" applyBorder="0" applyAlignment="0" applyProtection="0"/>
    <xf numFmtId="0" fontId="184" fillId="122" borderId="0" applyNumberFormat="0" applyBorder="0" applyAlignment="0" applyProtection="0"/>
    <xf numFmtId="0" fontId="184" fillId="101" borderId="0" applyNumberFormat="0" applyBorder="0" applyAlignment="0" applyProtection="0"/>
    <xf numFmtId="0" fontId="49" fillId="92" borderId="0" applyNumberFormat="0" applyBorder="0" applyAlignment="0" applyProtection="0"/>
    <xf numFmtId="0" fontId="183" fillId="96" borderId="0" applyNumberFormat="0" applyBorder="0" applyAlignment="0" applyProtection="0"/>
    <xf numFmtId="0" fontId="183" fillId="110" borderId="0" applyNumberFormat="0" applyBorder="0" applyAlignment="0" applyProtection="0"/>
    <xf numFmtId="0" fontId="183" fillId="105" borderId="0" applyNumberFormat="0" applyBorder="0" applyAlignment="0" applyProtection="0"/>
    <xf numFmtId="0" fontId="183" fillId="105" borderId="0" applyNumberFormat="0" applyBorder="0" applyAlignment="0" applyProtection="0"/>
    <xf numFmtId="0" fontId="183" fillId="143" borderId="0" applyNumberFormat="0" applyBorder="0" applyAlignment="0" applyProtection="0"/>
    <xf numFmtId="0" fontId="64" fillId="106" borderId="0" applyNumberFormat="0" applyBorder="0" applyAlignment="0" applyProtection="0"/>
    <xf numFmtId="0" fontId="64" fillId="104" borderId="0" applyNumberFormat="0" applyBorder="0" applyAlignment="0" applyProtection="0"/>
    <xf numFmtId="0" fontId="64" fillId="94" borderId="0" applyNumberFormat="0" applyBorder="0" applyAlignment="0" applyProtection="0"/>
    <xf numFmtId="0" fontId="64" fillId="103" borderId="0" applyNumberFormat="0" applyBorder="0" applyAlignment="0" applyProtection="0"/>
    <xf numFmtId="0" fontId="64" fillId="93" borderId="0" applyNumberFormat="0" applyBorder="0" applyAlignment="0" applyProtection="0"/>
    <xf numFmtId="0" fontId="64" fillId="111" borderId="0" applyNumberFormat="0" applyBorder="0" applyAlignment="0" applyProtection="0"/>
    <xf numFmtId="0" fontId="64" fillId="106" borderId="0" applyNumberFormat="0" applyBorder="0" applyAlignment="0" applyProtection="0"/>
    <xf numFmtId="0" fontId="183" fillId="81" borderId="0" applyNumberFormat="0" applyBorder="0" applyAlignment="0" applyProtection="0"/>
    <xf numFmtId="0" fontId="184" fillId="82" borderId="0" applyNumberFormat="0" applyBorder="0" applyAlignment="0" applyProtection="0"/>
    <xf numFmtId="0" fontId="184" fillId="95" borderId="0" applyNumberFormat="0" applyBorder="0" applyAlignment="0" applyProtection="0"/>
    <xf numFmtId="0" fontId="184" fillId="95" borderId="0" applyNumberFormat="0" applyBorder="0" applyAlignment="0" applyProtection="0"/>
    <xf numFmtId="0" fontId="184" fillId="127" borderId="0" applyNumberFormat="0" applyBorder="0" applyAlignment="0" applyProtection="0"/>
    <xf numFmtId="0" fontId="183" fillId="83" borderId="0" applyNumberFormat="0" applyBorder="0" applyAlignment="0" applyProtection="0"/>
    <xf numFmtId="0" fontId="183" fillId="84" borderId="0" applyNumberFormat="0" applyBorder="0" applyAlignment="0" applyProtection="0"/>
    <xf numFmtId="0" fontId="184" fillId="85"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99" borderId="0" applyNumberFormat="0" applyBorder="0" applyAlignment="0" applyProtection="0"/>
    <xf numFmtId="0" fontId="184" fillId="99"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82" borderId="0" applyNumberFormat="0" applyBorder="0" applyAlignment="0" applyProtection="0"/>
    <xf numFmtId="0" fontId="184" fillId="131" borderId="0" applyNumberFormat="0" applyBorder="0" applyAlignment="0" applyProtection="0"/>
    <xf numFmtId="0" fontId="183" fillId="84" borderId="0" applyNumberFormat="0" applyBorder="0" applyAlignment="0" applyProtection="0"/>
    <xf numFmtId="0" fontId="183" fillId="85" borderId="0" applyNumberFormat="0" applyBorder="0" applyAlignment="0" applyProtection="0"/>
    <xf numFmtId="0" fontId="184" fillId="85"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48" borderId="0" applyNumberFormat="0" applyBorder="0" applyAlignment="0" applyProtection="0"/>
    <xf numFmtId="0" fontId="184" fillId="148"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14" borderId="0" applyNumberFormat="0" applyBorder="0" applyAlignment="0" applyProtection="0"/>
    <xf numFmtId="0" fontId="184" fillId="125" borderId="0" applyNumberFormat="0" applyBorder="0" applyAlignment="0" applyProtection="0"/>
    <xf numFmtId="0" fontId="183" fillId="77" borderId="0" applyNumberFormat="0" applyBorder="0" applyAlignment="0" applyProtection="0"/>
    <xf numFmtId="0" fontId="184" fillId="78"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22" borderId="0" applyNumberFormat="0" applyBorder="0" applyAlignment="0" applyProtection="0"/>
    <xf numFmtId="0" fontId="184" fillId="122"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15" borderId="0" applyNumberFormat="0" applyBorder="0" applyAlignment="0" applyProtection="0"/>
    <xf numFmtId="0" fontId="184" fillId="132" borderId="0" applyNumberFormat="0" applyBorder="0" applyAlignment="0" applyProtection="0"/>
    <xf numFmtId="0" fontId="183" fillId="81" borderId="0" applyNumberFormat="0" applyBorder="0" applyAlignment="0" applyProtection="0"/>
    <xf numFmtId="0" fontId="184" fillId="87"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98" borderId="0" applyNumberFormat="0" applyBorder="0" applyAlignment="0" applyProtection="0"/>
    <xf numFmtId="0" fontId="184" fillId="98"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219" fillId="93" borderId="0" applyNumberFormat="0" applyBorder="0" applyAlignment="0" applyProtection="0"/>
    <xf numFmtId="0" fontId="219" fillId="93" borderId="0" applyNumberFormat="0" applyBorder="0" applyAlignment="0" applyProtection="0"/>
    <xf numFmtId="0" fontId="193" fillId="81" borderId="0" applyNumberFormat="0" applyBorder="0" applyAlignment="0" applyProtection="0"/>
    <xf numFmtId="0" fontId="193" fillId="81" borderId="0" applyNumberFormat="0" applyBorder="0" applyAlignment="0" applyProtection="0"/>
    <xf numFmtId="0" fontId="220" fillId="110" borderId="66" applyNumberFormat="0" applyAlignment="0" applyProtection="0"/>
    <xf numFmtId="0" fontId="220" fillId="110" borderId="66" applyNumberFormat="0" applyAlignment="0" applyProtection="0"/>
    <xf numFmtId="0" fontId="194" fillId="117" borderId="66" applyNumberFormat="0" applyAlignment="0" applyProtection="0"/>
    <xf numFmtId="0" fontId="194" fillId="117" borderId="66" applyNumberFormat="0" applyAlignment="0" applyProtection="0"/>
    <xf numFmtId="0" fontId="195" fillId="150" borderId="67" applyNumberFormat="0" applyAlignment="0" applyProtection="0"/>
    <xf numFmtId="0" fontId="195" fillId="150" borderId="67" applyNumberFormat="0" applyAlignment="0" applyProtection="0"/>
    <xf numFmtId="0" fontId="195" fillId="82" borderId="67" applyNumberFormat="0" applyAlignment="0" applyProtection="0"/>
    <xf numFmtId="0" fontId="195" fillId="82" borderId="67" applyNumberFormat="0" applyAlignment="0" applyProtection="0"/>
    <xf numFmtId="37" fontId="28" fillId="0" borderId="17">
      <alignment horizontal="center"/>
    </xf>
    <xf numFmtId="37" fontId="28" fillId="0" borderId="0">
      <alignment horizontal="center" vertical="center" wrapText="1"/>
    </xf>
    <xf numFmtId="43" fontId="12" fillId="0" borderId="0" applyFont="0" applyFill="0" applyBorder="0" applyAlignment="0" applyProtection="0"/>
    <xf numFmtId="0" fontId="12" fillId="0" borderId="0" applyNumberFormat="0" applyFont="0" applyBorder="0" applyAlignment="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8" fillId="0" borderId="0" applyFont="0" applyFill="0" applyBorder="0" applyAlignment="0" applyProtection="0"/>
    <xf numFmtId="203" fontId="12" fillId="0" borderId="0" applyFill="0" applyBorder="0"/>
    <xf numFmtId="203" fontId="12" fillId="0" borderId="0" applyFill="0" applyBorder="0"/>
    <xf numFmtId="203" fontId="12" fillId="0" borderId="0" applyFill="0" applyBorder="0"/>
    <xf numFmtId="41" fontId="12" fillId="0" borderId="0" applyFont="0" applyFill="0" applyBorder="0" applyAlignment="0" applyProtection="0"/>
    <xf numFmtId="43" fontId="12" fillId="0" borderId="0" applyFont="0" applyFill="0" applyBorder="0" applyAlignment="0" applyProtection="0"/>
    <xf numFmtId="202" fontId="67" fillId="0" borderId="19"/>
    <xf numFmtId="0" fontId="185" fillId="88" borderId="0" applyNumberFormat="0" applyBorder="0" applyAlignment="0" applyProtection="0"/>
    <xf numFmtId="0" fontId="185" fillId="89" borderId="0" applyNumberFormat="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216"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7" fillId="141" borderId="0" applyNumberFormat="0" applyBorder="0" applyAlignment="0" applyProtection="0"/>
    <xf numFmtId="0" fontId="197" fillId="141" borderId="0" applyNumberFormat="0" applyBorder="0" applyAlignment="0" applyProtection="0"/>
    <xf numFmtId="0" fontId="197" fillId="118" borderId="0" applyNumberFormat="0" applyBorder="0" applyAlignment="0" applyProtection="0"/>
    <xf numFmtId="0" fontId="197" fillId="118" borderId="0" applyNumberFormat="0" applyBorder="0" applyAlignment="0" applyProtection="0"/>
    <xf numFmtId="0" fontId="12" fillId="110" borderId="0" applyNumberFormat="0" applyFont="0" applyBorder="0" applyAlignment="0" applyProtection="0"/>
    <xf numFmtId="0" fontId="222" fillId="0" borderId="82" applyNumberFormat="0" applyFill="0" applyAlignment="0" applyProtection="0"/>
    <xf numFmtId="0" fontId="222" fillId="0" borderId="82" applyNumberFormat="0" applyFill="0" applyAlignment="0" applyProtection="0"/>
    <xf numFmtId="0" fontId="223" fillId="0" borderId="69" applyNumberFormat="0" applyFill="0" applyAlignment="0" applyProtection="0"/>
    <xf numFmtId="0" fontId="223" fillId="0" borderId="69" applyNumberFormat="0" applyFill="0" applyAlignment="0" applyProtection="0"/>
    <xf numFmtId="0" fontId="199" fillId="0" borderId="69" applyNumberFormat="0" applyFill="0" applyAlignment="0" applyProtection="0"/>
    <xf numFmtId="0" fontId="199" fillId="0" borderId="69" applyNumberFormat="0" applyFill="0" applyAlignment="0" applyProtection="0"/>
    <xf numFmtId="0" fontId="224" fillId="0" borderId="83" applyNumberFormat="0" applyFill="0" applyAlignment="0" applyProtection="0"/>
    <xf numFmtId="0" fontId="224" fillId="0" borderId="83" applyNumberFormat="0" applyFill="0" applyAlignment="0" applyProtection="0"/>
    <xf numFmtId="0" fontId="200" fillId="0" borderId="70" applyNumberFormat="0" applyFill="0" applyAlignment="0" applyProtection="0"/>
    <xf numFmtId="0" fontId="200" fillId="0" borderId="70" applyNumberFormat="0" applyFill="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26" fillId="110" borderId="66" applyNumberFormat="0" applyAlignment="0" applyProtection="0"/>
    <xf numFmtId="0" fontId="226" fillId="110" borderId="66" applyNumberFormat="0" applyAlignment="0" applyProtection="0"/>
    <xf numFmtId="0" fontId="201" fillId="87" borderId="66" applyNumberFormat="0" applyAlignment="0" applyProtection="0"/>
    <xf numFmtId="0" fontId="201" fillId="87" borderId="66" applyNumberFormat="0" applyAlignment="0" applyProtection="0"/>
    <xf numFmtId="0" fontId="227" fillId="0" borderId="84" applyNumberFormat="0" applyFill="0" applyAlignment="0" applyProtection="0"/>
    <xf numFmtId="0" fontId="227" fillId="0" borderId="84" applyNumberFormat="0" applyFill="0" applyAlignment="0" applyProtection="0"/>
    <xf numFmtId="0" fontId="202" fillId="0" borderId="71" applyNumberFormat="0" applyFill="0" applyAlignment="0" applyProtection="0"/>
    <xf numFmtId="0" fontId="202" fillId="0" borderId="71" applyNumberFormat="0" applyFill="0" applyAlignment="0" applyProtection="0"/>
    <xf numFmtId="37" fontId="19" fillId="0" borderId="0"/>
    <xf numFmtId="0" fontId="203" fillId="91" borderId="0" applyNumberFormat="0" applyBorder="0" applyAlignment="0" applyProtection="0"/>
    <xf numFmtId="0" fontId="203" fillId="91" borderId="0" applyNumberFormat="0" applyBorder="0" applyAlignment="0" applyProtection="0"/>
    <xf numFmtId="0" fontId="203" fillId="87" borderId="0" applyNumberFormat="0" applyBorder="0" applyAlignment="0" applyProtection="0"/>
    <xf numFmtId="0" fontId="203" fillId="87" borderId="0" applyNumberFormat="0" applyBorder="0" applyAlignment="0" applyProtection="0"/>
    <xf numFmtId="0" fontId="12" fillId="0" borderId="0"/>
    <xf numFmtId="0" fontId="12" fillId="0" borderId="0"/>
    <xf numFmtId="0" fontId="8" fillId="0" borderId="0"/>
    <xf numFmtId="0" fontId="183" fillId="0" borderId="0"/>
    <xf numFmtId="0" fontId="183" fillId="0" borderId="0"/>
    <xf numFmtId="0" fontId="12" fillId="0" borderId="0"/>
    <xf numFmtId="0" fontId="12" fillId="0" borderId="0"/>
    <xf numFmtId="0" fontId="12" fillId="0" borderId="0"/>
    <xf numFmtId="0" fontId="12" fillId="0" borderId="0"/>
    <xf numFmtId="0" fontId="12" fillId="0" borderId="0"/>
    <xf numFmtId="0" fontId="217" fillId="0" borderId="0" applyFill="0" applyBorder="0">
      <protection locked="0"/>
    </xf>
    <xf numFmtId="0" fontId="12" fillId="107" borderId="72" applyNumberFormat="0" applyFont="0" applyAlignment="0" applyProtection="0"/>
    <xf numFmtId="0" fontId="12" fillId="107" borderId="72" applyNumberFormat="0" applyFont="0" applyAlignment="0" applyProtection="0"/>
    <xf numFmtId="0" fontId="206" fillId="86" borderId="75" applyNumberFormat="0" applyFont="0" applyAlignment="0" applyProtection="0"/>
    <xf numFmtId="0" fontId="12" fillId="86" borderId="72" applyNumberFormat="0" applyFont="0" applyAlignment="0" applyProtection="0"/>
    <xf numFmtId="0" fontId="12" fillId="86" borderId="72" applyNumberFormat="0" applyFont="0" applyAlignment="0" applyProtection="0"/>
    <xf numFmtId="0" fontId="204" fillId="110" borderId="73" applyNumberFormat="0" applyAlignment="0" applyProtection="0"/>
    <xf numFmtId="0" fontId="204" fillId="110" borderId="73" applyNumberFormat="0" applyAlignment="0" applyProtection="0"/>
    <xf numFmtId="0" fontId="204" fillId="117" borderId="73" applyNumberFormat="0" applyAlignment="0" applyProtection="0"/>
    <xf numFmtId="0" fontId="204" fillId="117" borderId="73"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72" fillId="0" borderId="0" applyNumberFormat="0" applyFont="0" applyFill="0" applyBorder="0" applyAlignment="0" applyProtection="0">
      <alignment horizontal="left"/>
    </xf>
    <xf numFmtId="0" fontId="72" fillId="0" borderId="0" applyNumberFormat="0" applyFont="0" applyFill="0" applyBorder="0" applyAlignment="0" applyProtection="0">
      <alignment horizontal="left"/>
    </xf>
    <xf numFmtId="0" fontId="72" fillId="0" borderId="0" applyNumberFormat="0" applyFont="0" applyFill="0" applyBorder="0" applyAlignment="0" applyProtection="0">
      <alignment horizontal="left"/>
    </xf>
    <xf numFmtId="4" fontId="50" fillId="91" borderId="63" applyNumberFormat="0" applyProtection="0">
      <alignment vertical="center"/>
    </xf>
    <xf numFmtId="4" fontId="56" fillId="38" borderId="63" applyNumberFormat="0" applyProtection="0">
      <alignment vertical="center"/>
    </xf>
    <xf numFmtId="4" fontId="56" fillId="38" borderId="63" applyNumberFormat="0" applyProtection="0">
      <alignment vertical="center"/>
    </xf>
    <xf numFmtId="4" fontId="50" fillId="91" borderId="63" applyNumberFormat="0" applyProtection="0">
      <alignment vertical="center"/>
    </xf>
    <xf numFmtId="4" fontId="50" fillId="91" borderId="63" applyNumberFormat="0" applyProtection="0">
      <alignment vertical="center"/>
    </xf>
    <xf numFmtId="4" fontId="206" fillId="91" borderId="75" applyNumberFormat="0" applyProtection="0">
      <alignment vertical="center"/>
    </xf>
    <xf numFmtId="4" fontId="186" fillId="91" borderId="63" applyNumberFormat="0" applyProtection="0">
      <alignment vertical="center"/>
    </xf>
    <xf numFmtId="4" fontId="229" fillId="38" borderId="63" applyNumberFormat="0" applyProtection="0">
      <alignment vertical="center"/>
    </xf>
    <xf numFmtId="4" fontId="229" fillId="38"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4" fontId="53" fillId="38" borderId="63" applyNumberFormat="0" applyProtection="0">
      <alignment horizontal="left" vertical="center" indent="1"/>
    </xf>
    <xf numFmtId="4" fontId="53" fillId="38" borderId="63" applyNumberFormat="0" applyProtection="0">
      <alignment horizontal="left" vertical="center" indent="1"/>
    </xf>
    <xf numFmtId="4" fontId="50" fillId="91" borderId="63" applyNumberFormat="0" applyProtection="0">
      <alignment horizontal="left" vertical="center" indent="1"/>
    </xf>
    <xf numFmtId="4" fontId="50" fillId="91" borderId="63" applyNumberFormat="0" applyProtection="0">
      <alignment horizontal="left" vertical="center" indent="1"/>
    </xf>
    <xf numFmtId="4" fontId="206" fillId="38" borderId="75" applyNumberFormat="0" applyProtection="0">
      <alignment horizontal="left" vertical="center" indent="1"/>
    </xf>
    <xf numFmtId="0" fontId="50" fillId="91" borderId="63" applyNumberFormat="0" applyProtection="0">
      <alignment horizontal="left" vertical="top" indent="1"/>
    </xf>
    <xf numFmtId="4" fontId="50" fillId="92" borderId="0" applyNumberFormat="0" applyProtection="0">
      <alignment horizontal="left" vertical="center" indent="1"/>
    </xf>
    <xf numFmtId="4" fontId="53" fillId="151" borderId="0" applyNumberFormat="0" applyProtection="0">
      <alignment horizontal="left" vertical="center" indent="1"/>
    </xf>
    <xf numFmtId="4" fontId="53" fillId="151" borderId="0" applyNumberFormat="0" applyProtection="0">
      <alignment horizontal="left" vertical="center" indent="1"/>
    </xf>
    <xf numFmtId="4" fontId="50" fillId="92" borderId="0" applyNumberFormat="0" applyProtection="0">
      <alignment horizontal="left" vertical="center" indent="1"/>
    </xf>
    <xf numFmtId="4" fontId="50" fillId="92" borderId="0" applyNumberFormat="0" applyProtection="0">
      <alignment horizontal="left" vertical="center" indent="1"/>
    </xf>
    <xf numFmtId="4" fontId="206" fillId="122" borderId="75" applyNumberFormat="0" applyProtection="0">
      <alignment horizontal="left" vertical="center" indent="1"/>
    </xf>
    <xf numFmtId="4" fontId="64" fillId="93" borderId="63" applyNumberFormat="0" applyProtection="0">
      <alignment horizontal="right" vertical="center"/>
    </xf>
    <xf numFmtId="4" fontId="53" fillId="152" borderId="63" applyNumberFormat="0" applyProtection="0">
      <alignment horizontal="right" vertical="center"/>
    </xf>
    <xf numFmtId="4" fontId="53" fillId="152" borderId="63" applyNumberFormat="0" applyProtection="0">
      <alignment horizontal="right" vertical="center"/>
    </xf>
    <xf numFmtId="4" fontId="64" fillId="93" borderId="63" applyNumberFormat="0" applyProtection="0">
      <alignment horizontal="right" vertical="center"/>
    </xf>
    <xf numFmtId="4" fontId="64" fillId="93" borderId="63" applyNumberFormat="0" applyProtection="0">
      <alignment horizontal="right" vertical="center"/>
    </xf>
    <xf numFmtId="4" fontId="206" fillId="93" borderId="75" applyNumberFormat="0" applyProtection="0">
      <alignment horizontal="right" vertical="center"/>
    </xf>
    <xf numFmtId="4" fontId="64" fillId="94" borderId="63" applyNumberFormat="0" applyProtection="0">
      <alignment horizontal="right" vertical="center"/>
    </xf>
    <xf numFmtId="4" fontId="53" fillId="121" borderId="63" applyNumberFormat="0" applyProtection="0">
      <alignment horizontal="right" vertical="center"/>
    </xf>
    <xf numFmtId="4" fontId="53" fillId="121" borderId="63" applyNumberFormat="0" applyProtection="0">
      <alignment horizontal="right" vertical="center"/>
    </xf>
    <xf numFmtId="4" fontId="64" fillId="94" borderId="63" applyNumberFormat="0" applyProtection="0">
      <alignment horizontal="right" vertical="center"/>
    </xf>
    <xf numFmtId="4" fontId="64" fillId="94" borderId="63" applyNumberFormat="0" applyProtection="0">
      <alignment horizontal="right" vertical="center"/>
    </xf>
    <xf numFmtId="4" fontId="206" fillId="137" borderId="75" applyNumberFormat="0" applyProtection="0">
      <alignment horizontal="right" vertical="center"/>
    </xf>
    <xf numFmtId="4" fontId="64" fillId="95" borderId="63" applyNumberFormat="0" applyProtection="0">
      <alignment horizontal="right" vertical="center"/>
    </xf>
    <xf numFmtId="4" fontId="53" fillId="153" borderId="63" applyNumberFormat="0" applyProtection="0">
      <alignment horizontal="right" vertical="center"/>
    </xf>
    <xf numFmtId="4" fontId="53" fillId="153" borderId="63" applyNumberFormat="0" applyProtection="0">
      <alignment horizontal="right" vertical="center"/>
    </xf>
    <xf numFmtId="4" fontId="64" fillId="95" borderId="63" applyNumberFormat="0" applyProtection="0">
      <alignment horizontal="right" vertical="center"/>
    </xf>
    <xf numFmtId="4" fontId="64" fillId="95" borderId="63" applyNumberFormat="0" applyProtection="0">
      <alignment horizontal="right" vertical="center"/>
    </xf>
    <xf numFmtId="4" fontId="206" fillId="95" borderId="79" applyNumberFormat="0" applyProtection="0">
      <alignment horizontal="right" vertical="center"/>
    </xf>
    <xf numFmtId="4" fontId="64" fillId="96" borderId="63" applyNumberFormat="0" applyProtection="0">
      <alignment horizontal="right" vertical="center"/>
    </xf>
    <xf numFmtId="4" fontId="53" fillId="33" borderId="63" applyNumberFormat="0" applyProtection="0">
      <alignment horizontal="right" vertical="center"/>
    </xf>
    <xf numFmtId="4" fontId="53" fillId="33" borderId="63" applyNumberFormat="0" applyProtection="0">
      <alignment horizontal="right" vertical="center"/>
    </xf>
    <xf numFmtId="4" fontId="64" fillId="96" borderId="63" applyNumberFormat="0" applyProtection="0">
      <alignment horizontal="right" vertical="center"/>
    </xf>
    <xf numFmtId="4" fontId="64" fillId="96" borderId="63" applyNumberFormat="0" applyProtection="0">
      <alignment horizontal="right" vertical="center"/>
    </xf>
    <xf numFmtId="4" fontId="206" fillId="96" borderId="75" applyNumberFormat="0" applyProtection="0">
      <alignment horizontal="right" vertical="center"/>
    </xf>
    <xf numFmtId="4" fontId="64" fillId="97" borderId="63" applyNumberFormat="0" applyProtection="0">
      <alignment horizontal="right" vertical="center"/>
    </xf>
    <xf numFmtId="4" fontId="53" fillId="154" borderId="63" applyNumberFormat="0" applyProtection="0">
      <alignment horizontal="right" vertical="center"/>
    </xf>
    <xf numFmtId="4" fontId="53" fillId="154" borderId="63" applyNumberFormat="0" applyProtection="0">
      <alignment horizontal="right" vertical="center"/>
    </xf>
    <xf numFmtId="4" fontId="64" fillId="97" borderId="63" applyNumberFormat="0" applyProtection="0">
      <alignment horizontal="right" vertical="center"/>
    </xf>
    <xf numFmtId="4" fontId="64" fillId="97" borderId="63" applyNumberFormat="0" applyProtection="0">
      <alignment horizontal="right" vertical="center"/>
    </xf>
    <xf numFmtId="4" fontId="206" fillId="97" borderId="75" applyNumberFormat="0" applyProtection="0">
      <alignment horizontal="right" vertical="center"/>
    </xf>
    <xf numFmtId="4" fontId="64" fillId="98" borderId="63" applyNumberFormat="0" applyProtection="0">
      <alignment horizontal="right" vertical="center"/>
    </xf>
    <xf numFmtId="4" fontId="53" fillId="109" borderId="63" applyNumberFormat="0" applyProtection="0">
      <alignment horizontal="right" vertical="center"/>
    </xf>
    <xf numFmtId="4" fontId="53" fillId="109" borderId="63" applyNumberFormat="0" applyProtection="0">
      <alignment horizontal="right" vertical="center"/>
    </xf>
    <xf numFmtId="4" fontId="64" fillId="98" borderId="63" applyNumberFormat="0" applyProtection="0">
      <alignment horizontal="right" vertical="center"/>
    </xf>
    <xf numFmtId="4" fontId="64" fillId="98" borderId="63" applyNumberFormat="0" applyProtection="0">
      <alignment horizontal="right" vertical="center"/>
    </xf>
    <xf numFmtId="4" fontId="206" fillId="98" borderId="75" applyNumberFormat="0" applyProtection="0">
      <alignment horizontal="right" vertical="center"/>
    </xf>
    <xf numFmtId="4" fontId="64" fillId="99" borderId="63" applyNumberFormat="0" applyProtection="0">
      <alignment horizontal="right" vertical="center"/>
    </xf>
    <xf numFmtId="4" fontId="53" fillId="155" borderId="63" applyNumberFormat="0" applyProtection="0">
      <alignment horizontal="right" vertical="center"/>
    </xf>
    <xf numFmtId="4" fontId="53" fillId="155" borderId="63" applyNumberFormat="0" applyProtection="0">
      <alignment horizontal="right" vertical="center"/>
    </xf>
    <xf numFmtId="4" fontId="64" fillId="99" borderId="63" applyNumberFormat="0" applyProtection="0">
      <alignment horizontal="right" vertical="center"/>
    </xf>
    <xf numFmtId="4" fontId="64" fillId="99" borderId="63" applyNumberFormat="0" applyProtection="0">
      <alignment horizontal="right" vertical="center"/>
    </xf>
    <xf numFmtId="4" fontId="206" fillId="99" borderId="75" applyNumberFormat="0" applyProtection="0">
      <alignment horizontal="right" vertical="center"/>
    </xf>
    <xf numFmtId="4" fontId="64" fillId="100" borderId="63" applyNumberFormat="0" applyProtection="0">
      <alignment horizontal="right" vertical="center"/>
    </xf>
    <xf numFmtId="4" fontId="53" fillId="156" borderId="63" applyNumberFormat="0" applyProtection="0">
      <alignment horizontal="right" vertical="center"/>
    </xf>
    <xf numFmtId="4" fontId="53" fillId="156" borderId="63" applyNumberFormat="0" applyProtection="0">
      <alignment horizontal="right" vertical="center"/>
    </xf>
    <xf numFmtId="4" fontId="64" fillId="100" borderId="63" applyNumberFormat="0" applyProtection="0">
      <alignment horizontal="right" vertical="center"/>
    </xf>
    <xf numFmtId="4" fontId="64" fillId="100" borderId="63" applyNumberFormat="0" applyProtection="0">
      <alignment horizontal="right" vertical="center"/>
    </xf>
    <xf numFmtId="4" fontId="206" fillId="100" borderId="75" applyNumberFormat="0" applyProtection="0">
      <alignment horizontal="right" vertical="center"/>
    </xf>
    <xf numFmtId="4" fontId="64" fillId="101" borderId="63" applyNumberFormat="0" applyProtection="0">
      <alignment horizontal="right" vertical="center"/>
    </xf>
    <xf numFmtId="4" fontId="53" fillId="157" borderId="63" applyNumberFormat="0" applyProtection="0">
      <alignment horizontal="right" vertical="center"/>
    </xf>
    <xf numFmtId="4" fontId="53" fillId="157" borderId="63" applyNumberFormat="0" applyProtection="0">
      <alignment horizontal="right" vertical="center"/>
    </xf>
    <xf numFmtId="4" fontId="64" fillId="101" borderId="63" applyNumberFormat="0" applyProtection="0">
      <alignment horizontal="right" vertical="center"/>
    </xf>
    <xf numFmtId="4" fontId="64" fillId="101" borderId="63" applyNumberFormat="0" applyProtection="0">
      <alignment horizontal="right" vertical="center"/>
    </xf>
    <xf numFmtId="4" fontId="206" fillId="101" borderId="75" applyNumberFormat="0" applyProtection="0">
      <alignment horizontal="right" vertical="center"/>
    </xf>
    <xf numFmtId="4" fontId="50" fillId="102" borderId="64" applyNumberFormat="0" applyProtection="0">
      <alignment horizontal="left" vertical="center" indent="1"/>
    </xf>
    <xf numFmtId="4" fontId="56" fillId="158" borderId="64" applyNumberFormat="0" applyProtection="0">
      <alignment horizontal="left" vertical="center" indent="1"/>
    </xf>
    <xf numFmtId="4" fontId="56" fillId="158" borderId="64" applyNumberFormat="0" applyProtection="0">
      <alignment horizontal="left" vertical="center" indent="1"/>
    </xf>
    <xf numFmtId="4" fontId="50" fillId="102" borderId="64" applyNumberFormat="0" applyProtection="0">
      <alignment horizontal="left" vertical="center" indent="1"/>
    </xf>
    <xf numFmtId="4" fontId="50" fillId="102" borderId="64" applyNumberFormat="0" applyProtection="0">
      <alignment horizontal="left" vertical="center" indent="1"/>
    </xf>
    <xf numFmtId="4" fontId="206" fillId="102" borderId="79" applyNumberFormat="0" applyProtection="0">
      <alignment horizontal="left" vertical="center" indent="1"/>
    </xf>
    <xf numFmtId="4" fontId="64" fillId="103" borderId="0" applyNumberFormat="0" applyProtection="0">
      <alignment horizontal="left" vertical="center" indent="1"/>
    </xf>
    <xf numFmtId="4" fontId="56" fillId="119" borderId="0" applyNumberFormat="0" applyProtection="0">
      <alignment horizontal="left" vertical="center" indent="1"/>
    </xf>
    <xf numFmtId="4" fontId="56" fillId="119" borderId="0" applyNumberFormat="0" applyProtection="0">
      <alignment horizontal="left" vertical="center" indent="1"/>
    </xf>
    <xf numFmtId="4" fontId="64" fillId="103" borderId="0" applyNumberFormat="0" applyProtection="0">
      <alignment horizontal="left" vertical="center" indent="1"/>
    </xf>
    <xf numFmtId="4" fontId="56" fillId="104" borderId="0" applyNumberFormat="0" applyProtection="0">
      <alignment horizontal="left" vertical="center" indent="1"/>
    </xf>
    <xf numFmtId="4" fontId="56" fillId="151" borderId="0" applyNumberFormat="0" applyProtection="0">
      <alignment horizontal="left" vertical="center" indent="1"/>
    </xf>
    <xf numFmtId="4" fontId="56" fillId="151" borderId="0" applyNumberFormat="0" applyProtection="0">
      <alignment horizontal="left" vertical="center" indent="1"/>
    </xf>
    <xf numFmtId="4" fontId="56" fillId="104" borderId="0" applyNumberFormat="0" applyProtection="0">
      <alignment horizontal="left" vertical="center" indent="1"/>
    </xf>
    <xf numFmtId="4" fontId="64" fillId="92" borderId="63" applyNumberFormat="0" applyProtection="0">
      <alignment horizontal="right" vertical="center"/>
    </xf>
    <xf numFmtId="4" fontId="53" fillId="119" borderId="63" applyNumberFormat="0" applyProtection="0">
      <alignment horizontal="right" vertical="center"/>
    </xf>
    <xf numFmtId="4" fontId="53" fillId="119" borderId="63" applyNumberFormat="0" applyProtection="0">
      <alignment horizontal="right" vertical="center"/>
    </xf>
    <xf numFmtId="4" fontId="64" fillId="92" borderId="63" applyNumberFormat="0" applyProtection="0">
      <alignment horizontal="right" vertical="center"/>
    </xf>
    <xf numFmtId="4" fontId="64" fillId="92" borderId="63" applyNumberFormat="0" applyProtection="0">
      <alignment horizontal="right" vertical="center"/>
    </xf>
    <xf numFmtId="4" fontId="206" fillId="92" borderId="75" applyNumberFormat="0" applyProtection="0">
      <alignment horizontal="right" vertical="center"/>
    </xf>
    <xf numFmtId="4" fontId="64" fillId="119" borderId="0" applyNumberFormat="0" applyProtection="0">
      <alignment horizontal="left" vertical="center" indent="1"/>
    </xf>
    <xf numFmtId="4" fontId="64" fillId="119" borderId="0" applyNumberFormat="0" applyProtection="0">
      <alignment horizontal="left" vertical="center" indent="1"/>
    </xf>
    <xf numFmtId="4" fontId="64" fillId="103" borderId="0" applyNumberFormat="0" applyProtection="0">
      <alignment horizontal="left" vertical="center" indent="1"/>
    </xf>
    <xf numFmtId="4" fontId="64" fillId="103" borderId="0" applyNumberFormat="0" applyProtection="0">
      <alignment horizontal="left" vertical="center" indent="1"/>
    </xf>
    <xf numFmtId="4" fontId="64" fillId="103" borderId="0" applyNumberFormat="0" applyProtection="0">
      <alignment horizontal="left" vertical="center" indent="1"/>
    </xf>
    <xf numFmtId="4" fontId="64" fillId="151" borderId="0" applyNumberFormat="0" applyProtection="0">
      <alignment horizontal="left" vertical="center" indent="1"/>
    </xf>
    <xf numFmtId="4" fontId="64" fillId="151" borderId="0" applyNumberFormat="0" applyProtection="0">
      <alignment horizontal="left" vertical="center" indent="1"/>
    </xf>
    <xf numFmtId="4" fontId="64" fillId="92" borderId="0" applyNumberFormat="0" applyProtection="0">
      <alignment horizontal="left" vertical="center" indent="1"/>
    </xf>
    <xf numFmtId="4" fontId="64" fillId="92" borderId="0" applyNumberFormat="0" applyProtection="0">
      <alignment horizontal="left" vertical="center" indent="1"/>
    </xf>
    <xf numFmtId="4" fontId="64" fillId="92" borderId="0"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206" fillId="104" borderId="63" applyNumberFormat="0" applyProtection="0">
      <alignment horizontal="left" vertical="top" indent="1"/>
    </xf>
    <xf numFmtId="0" fontId="12" fillId="104" borderId="63" applyNumberFormat="0" applyProtection="0">
      <alignment horizontal="left" vertical="top"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206" fillId="92" borderId="63" applyNumberFormat="0" applyProtection="0">
      <alignment horizontal="left" vertical="top" indent="1"/>
    </xf>
    <xf numFmtId="0" fontId="12" fillId="92" borderId="63" applyNumberFormat="0" applyProtection="0">
      <alignment horizontal="left" vertical="top"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206" fillId="105" borderId="63" applyNumberFormat="0" applyProtection="0">
      <alignment horizontal="left" vertical="top" indent="1"/>
    </xf>
    <xf numFmtId="0" fontId="12" fillId="105" borderId="63" applyNumberFormat="0" applyProtection="0">
      <alignment horizontal="left" vertical="top"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206" fillId="103" borderId="63" applyNumberFormat="0" applyProtection="0">
      <alignment horizontal="left" vertical="top" indent="1"/>
    </xf>
    <xf numFmtId="0" fontId="12" fillId="103" borderId="63" applyNumberFormat="0" applyProtection="0">
      <alignment horizontal="left" vertical="top" indent="1"/>
    </xf>
    <xf numFmtId="0" fontId="12" fillId="103" borderId="63" applyNumberFormat="0" applyProtection="0">
      <alignment horizontal="left" vertical="top" indent="1"/>
    </xf>
    <xf numFmtId="0" fontId="12" fillId="106" borderId="2" applyNumberFormat="0">
      <protection locked="0"/>
    </xf>
    <xf numFmtId="0" fontId="206" fillId="106" borderId="80" applyNumberFormat="0">
      <protection locked="0"/>
    </xf>
    <xf numFmtId="0" fontId="12" fillId="106" borderId="2" applyNumberFormat="0">
      <protection locked="0"/>
    </xf>
    <xf numFmtId="0" fontId="12" fillId="106" borderId="2" applyNumberFormat="0">
      <protection locked="0"/>
    </xf>
    <xf numFmtId="4" fontId="64" fillId="107" borderId="63" applyNumberFormat="0" applyProtection="0">
      <alignment vertical="center"/>
    </xf>
    <xf numFmtId="4" fontId="53" fillId="159" borderId="63" applyNumberFormat="0" applyProtection="0">
      <alignment vertical="center"/>
    </xf>
    <xf numFmtId="4" fontId="53" fillId="159" borderId="63" applyNumberFormat="0" applyProtection="0">
      <alignment vertical="center"/>
    </xf>
    <xf numFmtId="4" fontId="64" fillId="107" borderId="63" applyNumberFormat="0" applyProtection="0">
      <alignment vertical="center"/>
    </xf>
    <xf numFmtId="4" fontId="187" fillId="107" borderId="63" applyNumberFormat="0" applyProtection="0">
      <alignment vertical="center"/>
    </xf>
    <xf numFmtId="4" fontId="230" fillId="159" borderId="63" applyNumberFormat="0" applyProtection="0">
      <alignment vertical="center"/>
    </xf>
    <xf numFmtId="4" fontId="230" fillId="159"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4" fontId="56" fillId="119" borderId="85" applyNumberFormat="0" applyProtection="0">
      <alignment horizontal="left" vertical="center" indent="1"/>
    </xf>
    <xf numFmtId="4" fontId="56" fillId="119" borderId="85" applyNumberFormat="0" applyProtection="0">
      <alignment horizontal="left" vertical="center" indent="1"/>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53" fillId="159" borderId="63" applyNumberFormat="0" applyProtection="0">
      <alignment horizontal="right" vertical="center"/>
    </xf>
    <xf numFmtId="4" fontId="53" fillId="159" borderId="63" applyNumberFormat="0" applyProtection="0">
      <alignment horizontal="right" vertical="center"/>
    </xf>
    <xf numFmtId="4" fontId="64" fillId="103" borderId="63" applyNumberFormat="0" applyProtection="0">
      <alignment horizontal="right" vertical="center"/>
    </xf>
    <xf numFmtId="4" fontId="64" fillId="103" borderId="63" applyNumberFormat="0" applyProtection="0">
      <alignment horizontal="right" vertical="center"/>
    </xf>
    <xf numFmtId="4" fontId="206" fillId="0" borderId="75" applyNumberFormat="0" applyProtection="0">
      <alignment horizontal="right" vertical="center"/>
    </xf>
    <xf numFmtId="4" fontId="187" fillId="103" borderId="63" applyNumberFormat="0" applyProtection="0">
      <alignment horizontal="right" vertical="center"/>
    </xf>
    <xf numFmtId="4" fontId="230" fillId="159" borderId="63" applyNumberFormat="0" applyProtection="0">
      <alignment horizontal="right" vertical="center"/>
    </xf>
    <xf numFmtId="4" fontId="230" fillId="159" borderId="63" applyNumberFormat="0" applyProtection="0">
      <alignment horizontal="right" vertical="center"/>
    </xf>
    <xf numFmtId="4" fontId="187" fillId="103"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56" fillId="119" borderId="63"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64" fillId="92" borderId="63" applyNumberFormat="0" applyProtection="0">
      <alignment horizontal="left" vertical="center" indent="1"/>
    </xf>
    <xf numFmtId="4" fontId="56" fillId="119" borderId="63" applyNumberFormat="0" applyProtection="0">
      <alignment horizontal="left" vertical="center" indent="1"/>
    </xf>
    <xf numFmtId="4" fontId="64" fillId="92" borderId="63" applyNumberFormat="0" applyProtection="0">
      <alignment horizontal="left" vertical="center" indent="1"/>
    </xf>
    <xf numFmtId="0" fontId="64" fillId="92" borderId="63" applyNumberFormat="0" applyProtection="0">
      <alignment horizontal="left" vertical="top" indent="1"/>
    </xf>
    <xf numFmtId="4" fontId="188" fillId="108" borderId="0" applyNumberFormat="0" applyProtection="0">
      <alignment horizontal="left" vertical="center" indent="1"/>
    </xf>
    <xf numFmtId="4" fontId="188" fillId="120" borderId="85" applyNumberFormat="0" applyProtection="0">
      <alignment horizontal="left" vertical="center" indent="1"/>
    </xf>
    <xf numFmtId="4" fontId="188" fillId="120" borderId="85" applyNumberFormat="0" applyProtection="0">
      <alignment horizontal="left" vertical="center" indent="1"/>
    </xf>
    <xf numFmtId="4" fontId="188" fillId="108" borderId="0" applyNumberFormat="0" applyProtection="0">
      <alignment horizontal="left" vertical="center" indent="1"/>
    </xf>
    <xf numFmtId="0" fontId="206" fillId="139" borderId="2"/>
    <xf numFmtId="0" fontId="206" fillId="139" borderId="2"/>
    <xf numFmtId="4" fontId="189" fillId="103" borderId="63" applyNumberFormat="0" applyProtection="0">
      <alignment horizontal="right" vertical="center"/>
    </xf>
    <xf numFmtId="4" fontId="231" fillId="159" borderId="63" applyNumberFormat="0" applyProtection="0">
      <alignment horizontal="right" vertical="center"/>
    </xf>
    <xf numFmtId="4" fontId="231" fillId="159" borderId="63" applyNumberFormat="0" applyProtection="0">
      <alignment horizontal="right" vertical="center"/>
    </xf>
    <xf numFmtId="4" fontId="189" fillId="103" borderId="63" applyNumberFormat="0" applyProtection="0">
      <alignment horizontal="right" vertical="center"/>
    </xf>
    <xf numFmtId="0" fontId="12" fillId="16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xf numFmtId="0" fontId="12" fillId="0" borderId="0"/>
    <xf numFmtId="0" fontId="12" fillId="0" borderId="0" applyFont="0" applyFill="0" applyBorder="0" applyAlignment="0" applyProtection="0"/>
    <xf numFmtId="0" fontId="12" fillId="0" borderId="0"/>
    <xf numFmtId="0" fontId="12" fillId="0" borderId="0" applyFont="0" applyFill="0" applyBorder="0" applyAlignment="0" applyProtection="0"/>
    <xf numFmtId="37" fontId="28" fillId="0" borderId="19" applyNumberFormat="0"/>
    <xf numFmtId="0" fontId="233" fillId="0" borderId="86" applyNumberFormat="0" applyAlignment="0" applyProtection="0"/>
    <xf numFmtId="0" fontId="190"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202" fontId="28" fillId="0" borderId="22" applyFill="0"/>
    <xf numFmtId="0" fontId="185" fillId="0" borderId="87" applyNumberFormat="0" applyFill="0" applyAlignment="0" applyProtection="0"/>
    <xf numFmtId="0" fontId="185" fillId="0" borderId="87" applyNumberFormat="0" applyFill="0" applyAlignment="0" applyProtection="0"/>
    <xf numFmtId="37" fontId="28" fillId="0" borderId="65" applyNumberFormat="0" applyFill="0"/>
    <xf numFmtId="42" fontId="12" fillId="0" borderId="0" applyFont="0" applyFill="0" applyBorder="0" applyAlignment="0" applyProtection="0"/>
    <xf numFmtId="44" fontId="12" fillId="0" borderId="0" applyFon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205" fillId="0" borderId="0" applyNumberFormat="0" applyFill="0" applyBorder="0" applyAlignment="0" applyProtection="0"/>
    <xf numFmtId="0" fontId="12" fillId="107" borderId="0" applyNumberFormat="0" applyFont="0" applyBorder="0" applyAlignment="0" applyProtection="0"/>
    <xf numFmtId="0" fontId="191" fillId="0" borderId="0" applyNumberFormat="0" applyFill="0" applyBorder="0" applyAlignment="0" applyProtection="0"/>
    <xf numFmtId="0" fontId="172" fillId="0" borderId="55" applyNumberFormat="0" applyFill="0" applyAlignment="0" applyProtection="0"/>
    <xf numFmtId="0" fontId="173" fillId="0" borderId="56" applyNumberFormat="0" applyFill="0" applyAlignment="0" applyProtection="0"/>
    <xf numFmtId="0" fontId="174" fillId="0" borderId="57" applyNumberFormat="0" applyFill="0" applyAlignment="0" applyProtection="0"/>
    <xf numFmtId="0" fontId="174" fillId="0" borderId="0" applyNumberFormat="0" applyFill="0" applyBorder="0" applyAlignment="0" applyProtection="0"/>
    <xf numFmtId="0" fontId="175" fillId="48" borderId="0" applyNumberFormat="0" applyBorder="0" applyAlignment="0" applyProtection="0"/>
    <xf numFmtId="0" fontId="176" fillId="49" borderId="0" applyNumberFormat="0" applyBorder="0" applyAlignment="0" applyProtection="0"/>
    <xf numFmtId="0" fontId="192" fillId="30" borderId="0" applyNumberFormat="0" applyBorder="0" applyAlignment="0" applyProtection="0"/>
    <xf numFmtId="0" fontId="154" fillId="45" borderId="54" applyNumberFormat="0" applyAlignment="0" applyProtection="0"/>
    <xf numFmtId="0" fontId="177" fillId="50" borderId="58" applyNumberFormat="0" applyAlignment="0" applyProtection="0"/>
    <xf numFmtId="0" fontId="178" fillId="50" borderId="54" applyNumberFormat="0" applyAlignment="0" applyProtection="0"/>
    <xf numFmtId="0" fontId="179" fillId="0" borderId="59" applyNumberFormat="0" applyFill="0" applyAlignment="0" applyProtection="0"/>
    <xf numFmtId="0" fontId="180" fillId="51" borderId="60" applyNumberFormat="0" applyAlignment="0" applyProtection="0"/>
    <xf numFmtId="0" fontId="45" fillId="0" borderId="0" applyNumberFormat="0" applyFill="0" applyBorder="0" applyAlignment="0" applyProtection="0"/>
    <xf numFmtId="0" fontId="8" fillId="52" borderId="61" applyNumberFormat="0" applyFont="0" applyAlignment="0" applyProtection="0"/>
    <xf numFmtId="0" fontId="181" fillId="0" borderId="0" applyNumberFormat="0" applyFill="0" applyBorder="0" applyAlignment="0" applyProtection="0"/>
    <xf numFmtId="0" fontId="39" fillId="0" borderId="62" applyNumberFormat="0" applyFill="0" applyAlignment="0" applyProtection="0"/>
    <xf numFmtId="0" fontId="182" fillId="53" borderId="0" applyNumberFormat="0" applyBorder="0" applyAlignment="0" applyProtection="0"/>
    <xf numFmtId="0" fontId="8" fillId="54" borderId="0" applyNumberFormat="0" applyBorder="0" applyAlignment="0" applyProtection="0"/>
    <xf numFmtId="0" fontId="8" fillId="55" borderId="0" applyNumberFormat="0" applyBorder="0" applyAlignment="0" applyProtection="0"/>
    <xf numFmtId="0" fontId="182" fillId="56" borderId="0" applyNumberFormat="0" applyBorder="0" applyAlignment="0" applyProtection="0"/>
    <xf numFmtId="0" fontId="182" fillId="57"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182" fillId="60" borderId="0" applyNumberFormat="0" applyBorder="0" applyAlignment="0" applyProtection="0"/>
    <xf numFmtId="0" fontId="182" fillId="61"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182" fillId="64" borderId="0" applyNumberFormat="0" applyBorder="0" applyAlignment="0" applyProtection="0"/>
    <xf numFmtId="0" fontId="182" fillId="65" borderId="0" applyNumberFormat="0" applyBorder="0" applyAlignment="0" applyProtection="0"/>
    <xf numFmtId="0" fontId="8" fillId="66" borderId="0" applyNumberFormat="0" applyBorder="0" applyAlignment="0" applyProtection="0"/>
    <xf numFmtId="0" fontId="8" fillId="67" borderId="0" applyNumberFormat="0" applyBorder="0" applyAlignment="0" applyProtection="0"/>
    <xf numFmtId="0" fontId="182" fillId="68" borderId="0" applyNumberFormat="0" applyBorder="0" applyAlignment="0" applyProtection="0"/>
    <xf numFmtId="0" fontId="182" fillId="69"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182" fillId="72" borderId="0" applyNumberFormat="0" applyBorder="0" applyAlignment="0" applyProtection="0"/>
    <xf numFmtId="0" fontId="182" fillId="73" borderId="0" applyNumberFormat="0" applyBorder="0" applyAlignment="0" applyProtection="0"/>
    <xf numFmtId="0" fontId="8" fillId="74" borderId="0" applyNumberFormat="0" applyBorder="0" applyAlignment="0" applyProtection="0"/>
    <xf numFmtId="0" fontId="8" fillId="75" borderId="0" applyNumberFormat="0" applyBorder="0" applyAlignment="0" applyProtection="0"/>
    <xf numFmtId="0" fontId="182" fillId="76" borderId="0" applyNumberFormat="0" applyBorder="0" applyAlignment="0" applyProtection="0"/>
    <xf numFmtId="0" fontId="206" fillId="123" borderId="0"/>
    <xf numFmtId="4" fontId="206" fillId="91" borderId="75" applyNumberFormat="0" applyProtection="0">
      <alignment vertical="center"/>
    </xf>
    <xf numFmtId="4" fontId="206" fillId="38" borderId="75" applyNumberFormat="0" applyProtection="0">
      <alignment horizontal="left" vertical="center"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206" fillId="0" borderId="75" applyNumberFormat="0" applyProtection="0">
      <alignment horizontal="right" vertical="center"/>
    </xf>
    <xf numFmtId="0" fontId="206" fillId="139" borderId="2"/>
    <xf numFmtId="0" fontId="206" fillId="123"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 fontId="64" fillId="92" borderId="63" applyNumberFormat="0" applyProtection="0">
      <alignment horizontal="left" vertical="center" indent="1"/>
    </xf>
    <xf numFmtId="0" fontId="12" fillId="0" borderId="0"/>
    <xf numFmtId="0" fontId="12" fillId="0" borderId="0"/>
    <xf numFmtId="0" fontId="12" fillId="0" borderId="0"/>
    <xf numFmtId="0" fontId="8" fillId="52" borderId="61" applyNumberFormat="0" applyFont="0" applyAlignment="0" applyProtection="0"/>
    <xf numFmtId="0" fontId="182" fillId="53" borderId="0" applyNumberFormat="0" applyBorder="0" applyAlignment="0" applyProtection="0"/>
    <xf numFmtId="0" fontId="8" fillId="54" borderId="0" applyNumberFormat="0" applyBorder="0" applyAlignment="0" applyProtection="0"/>
    <xf numFmtId="0" fontId="8" fillId="55" borderId="0" applyNumberFormat="0" applyBorder="0" applyAlignment="0" applyProtection="0"/>
    <xf numFmtId="0" fontId="182" fillId="57"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182" fillId="61"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182" fillId="65" borderId="0" applyNumberFormat="0" applyBorder="0" applyAlignment="0" applyProtection="0"/>
    <xf numFmtId="0" fontId="8" fillId="66" borderId="0" applyNumberFormat="0" applyBorder="0" applyAlignment="0" applyProtection="0"/>
    <xf numFmtId="0" fontId="8" fillId="67" borderId="0" applyNumberFormat="0" applyBorder="0" applyAlignment="0" applyProtection="0"/>
    <xf numFmtId="0" fontId="182" fillId="69"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182" fillId="73" borderId="0" applyNumberFormat="0" applyBorder="0" applyAlignment="0" applyProtection="0"/>
    <xf numFmtId="0" fontId="8" fillId="74" borderId="0" applyNumberFormat="0" applyBorder="0" applyAlignment="0" applyProtection="0"/>
    <xf numFmtId="0" fontId="8" fillId="75" borderId="0" applyNumberFormat="0" applyBorder="0" applyAlignment="0" applyProtection="0"/>
    <xf numFmtId="0" fontId="182" fillId="53" borderId="0" applyNumberFormat="0" applyBorder="0" applyAlignment="0" applyProtection="0"/>
    <xf numFmtId="0" fontId="182" fillId="57" borderId="0" applyNumberFormat="0" applyBorder="0" applyAlignment="0" applyProtection="0"/>
    <xf numFmtId="0" fontId="182" fillId="61" borderId="0" applyNumberFormat="0" applyBorder="0" applyAlignment="0" applyProtection="0"/>
    <xf numFmtId="0" fontId="182" fillId="65" borderId="0" applyNumberFormat="0" applyBorder="0" applyAlignment="0" applyProtection="0"/>
    <xf numFmtId="0" fontId="182" fillId="69" borderId="0" applyNumberFormat="0" applyBorder="0" applyAlignment="0" applyProtection="0"/>
    <xf numFmtId="0" fontId="182" fillId="7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0" fillId="91" borderId="63" applyNumberFormat="0" applyProtection="0">
      <alignment horizontal="left" vertical="top" indent="1"/>
    </xf>
    <xf numFmtId="4" fontId="206" fillId="122" borderId="75" applyNumberFormat="0" applyProtection="0">
      <alignment horizontal="left" vertical="center" indent="1"/>
    </xf>
    <xf numFmtId="4" fontId="189" fillId="103" borderId="63" applyNumberFormat="0" applyProtection="0">
      <alignment horizontal="right" vertical="center"/>
    </xf>
    <xf numFmtId="0" fontId="8" fillId="0" borderId="0"/>
    <xf numFmtId="4" fontId="12" fillId="104" borderId="79" applyNumberFormat="0" applyProtection="0">
      <alignment horizontal="left" vertical="center" indent="1"/>
    </xf>
    <xf numFmtId="4" fontId="12" fillId="104" borderId="79" applyNumberFormat="0" applyProtection="0">
      <alignment horizontal="left" vertical="center" indent="1"/>
    </xf>
    <xf numFmtId="0" fontId="182" fillId="53" borderId="0" applyNumberFormat="0" applyBorder="0" applyAlignment="0" applyProtection="0"/>
    <xf numFmtId="0" fontId="182" fillId="57" borderId="0" applyNumberFormat="0" applyBorder="0" applyAlignment="0" applyProtection="0"/>
    <xf numFmtId="0" fontId="182" fillId="61" borderId="0" applyNumberFormat="0" applyBorder="0" applyAlignment="0" applyProtection="0"/>
    <xf numFmtId="0" fontId="182" fillId="65" borderId="0" applyNumberFormat="0" applyBorder="0" applyAlignment="0" applyProtection="0"/>
    <xf numFmtId="0" fontId="182" fillId="69" borderId="0" applyNumberFormat="0" applyBorder="0" applyAlignment="0" applyProtection="0"/>
    <xf numFmtId="0" fontId="182" fillId="69" borderId="0" applyNumberFormat="0" applyBorder="0" applyAlignment="0" applyProtection="0"/>
    <xf numFmtId="0" fontId="182" fillId="73" borderId="0" applyNumberFormat="0" applyBorder="0" applyAlignment="0" applyProtection="0"/>
    <xf numFmtId="0" fontId="182" fillId="61" borderId="0" applyNumberFormat="0" applyBorder="0" applyAlignment="0" applyProtection="0"/>
    <xf numFmtId="0" fontId="182" fillId="65" borderId="0" applyNumberFormat="0" applyBorder="0" applyAlignment="0" applyProtection="0"/>
    <xf numFmtId="0" fontId="182" fillId="73" borderId="0" applyNumberFormat="0" applyBorder="0" applyAlignment="0" applyProtection="0"/>
    <xf numFmtId="0" fontId="182" fillId="53" borderId="0" applyNumberFormat="0" applyBorder="0" applyAlignment="0" applyProtection="0"/>
    <xf numFmtId="0" fontId="182" fillId="69" borderId="0" applyNumberFormat="0" applyBorder="0" applyAlignment="0" applyProtection="0"/>
    <xf numFmtId="0" fontId="182" fillId="57" borderId="0" applyNumberFormat="0" applyBorder="0" applyAlignment="0" applyProtection="0"/>
    <xf numFmtId="0" fontId="182" fillId="69" borderId="0" applyNumberFormat="0" applyBorder="0" applyAlignment="0" applyProtection="0"/>
    <xf numFmtId="0" fontId="182" fillId="65" borderId="0" applyNumberFormat="0" applyBorder="0" applyAlignment="0" applyProtection="0"/>
    <xf numFmtId="0" fontId="182" fillId="57" borderId="0" applyNumberFormat="0" applyBorder="0" applyAlignment="0" applyProtection="0"/>
    <xf numFmtId="0" fontId="182" fillId="53" borderId="0" applyNumberFormat="0" applyBorder="0" applyAlignment="0" applyProtection="0"/>
    <xf numFmtId="0" fontId="182" fillId="73" borderId="0" applyNumberFormat="0" applyBorder="0" applyAlignment="0" applyProtection="0"/>
    <xf numFmtId="0" fontId="182" fillId="61" borderId="0" applyNumberFormat="0" applyBorder="0" applyAlignment="0" applyProtection="0"/>
    <xf numFmtId="0" fontId="182" fillId="61" borderId="0" applyNumberFormat="0" applyBorder="0" applyAlignment="0" applyProtection="0"/>
    <xf numFmtId="0" fontId="182" fillId="65" borderId="0" applyNumberFormat="0" applyBorder="0" applyAlignment="0" applyProtection="0"/>
    <xf numFmtId="0" fontId="182" fillId="53" borderId="0" applyNumberFormat="0" applyBorder="0" applyAlignment="0" applyProtection="0"/>
    <xf numFmtId="0" fontId="182" fillId="73" borderId="0" applyNumberFormat="0" applyBorder="0" applyAlignment="0" applyProtection="0"/>
    <xf numFmtId="0" fontId="182" fillId="73" borderId="0" applyNumberFormat="0" applyBorder="0" applyAlignment="0" applyProtection="0"/>
    <xf numFmtId="0" fontId="182" fillId="61" borderId="0" applyNumberFormat="0" applyBorder="0" applyAlignment="0" applyProtection="0"/>
    <xf numFmtId="0" fontId="182" fillId="73" borderId="0" applyNumberFormat="0" applyBorder="0" applyAlignment="0" applyProtection="0"/>
    <xf numFmtId="0" fontId="182" fillId="53" borderId="0" applyNumberFormat="0" applyBorder="0" applyAlignment="0" applyProtection="0"/>
    <xf numFmtId="0" fontId="182" fillId="65" borderId="0" applyNumberFormat="0" applyBorder="0" applyAlignment="0" applyProtection="0"/>
    <xf numFmtId="0" fontId="182" fillId="69" borderId="0" applyNumberFormat="0" applyBorder="0" applyAlignment="0" applyProtection="0"/>
    <xf numFmtId="0" fontId="182" fillId="53" borderId="0" applyNumberFormat="0" applyBorder="0" applyAlignment="0" applyProtection="0"/>
    <xf numFmtId="0" fontId="182" fillId="61" borderId="0" applyNumberFormat="0" applyBorder="0" applyAlignment="0" applyProtection="0"/>
    <xf numFmtId="0" fontId="182" fillId="73" borderId="0" applyNumberFormat="0" applyBorder="0" applyAlignment="0" applyProtection="0"/>
    <xf numFmtId="0" fontId="182" fillId="65" borderId="0" applyNumberFormat="0" applyBorder="0" applyAlignment="0" applyProtection="0"/>
    <xf numFmtId="0" fontId="182" fillId="61" borderId="0" applyNumberFormat="0" applyBorder="0" applyAlignment="0" applyProtection="0"/>
    <xf numFmtId="0" fontId="182" fillId="57" borderId="0" applyNumberFormat="0" applyBorder="0" applyAlignment="0" applyProtection="0"/>
    <xf numFmtId="0" fontId="182" fillId="53" borderId="0" applyNumberFormat="0" applyBorder="0" applyAlignment="0" applyProtection="0"/>
    <xf numFmtId="0" fontId="182" fillId="69" borderId="0" applyNumberFormat="0" applyBorder="0" applyAlignment="0" applyProtection="0"/>
    <xf numFmtId="0" fontId="182" fillId="57" borderId="0" applyNumberFormat="0" applyBorder="0" applyAlignment="0" applyProtection="0"/>
    <xf numFmtId="0" fontId="182" fillId="57" borderId="0" applyNumberFormat="0" applyBorder="0" applyAlignment="0" applyProtection="0"/>
    <xf numFmtId="0" fontId="182" fillId="65" borderId="0" applyNumberFormat="0" applyBorder="0" applyAlignment="0" applyProtection="0"/>
    <xf numFmtId="0" fontId="182" fillId="57" borderId="0" applyNumberFormat="0" applyBorder="0" applyAlignment="0" applyProtection="0"/>
    <xf numFmtId="0" fontId="182" fillId="69" borderId="0" applyNumberFormat="0" applyBorder="0" applyAlignment="0" applyProtection="0"/>
    <xf numFmtId="0" fontId="184" fillId="113" borderId="0" applyNumberFormat="0" applyBorder="0" applyAlignment="0" applyProtection="0"/>
    <xf numFmtId="0" fontId="184" fillId="115" borderId="0" applyNumberFormat="0" applyBorder="0" applyAlignment="0" applyProtection="0"/>
    <xf numFmtId="0" fontId="184" fillId="112" borderId="0" applyNumberFormat="0" applyBorder="0" applyAlignment="0" applyProtection="0"/>
    <xf numFmtId="0" fontId="184" fillId="82" borderId="0" applyNumberFormat="0" applyBorder="0" applyAlignment="0" applyProtection="0"/>
    <xf numFmtId="0" fontId="184" fillId="116" borderId="0" applyNumberFormat="0" applyBorder="0" applyAlignment="0" applyProtection="0"/>
    <xf numFmtId="0" fontId="184" fillId="116" borderId="0" applyNumberFormat="0" applyBorder="0" applyAlignment="0" applyProtection="0"/>
    <xf numFmtId="0" fontId="184" fillId="114" borderId="0" applyNumberFormat="0" applyBorder="0" applyAlignment="0" applyProtection="0"/>
    <xf numFmtId="0" fontId="184" fillId="82" borderId="0" applyNumberFormat="0" applyBorder="0" applyAlignment="0" applyProtection="0"/>
    <xf numFmtId="0" fontId="184" fillId="113" borderId="0" applyNumberFormat="0" applyBorder="0" applyAlignment="0" applyProtection="0"/>
    <xf numFmtId="0" fontId="184" fillId="112" borderId="0" applyNumberFormat="0" applyBorder="0" applyAlignment="0" applyProtection="0"/>
    <xf numFmtId="0" fontId="184" fillId="115" borderId="0" applyNumberFormat="0" applyBorder="0" applyAlignment="0" applyProtection="0"/>
    <xf numFmtId="0" fontId="184" fillId="114" borderId="0" applyNumberFormat="0" applyBorder="0" applyAlignment="0" applyProtection="0"/>
    <xf numFmtId="4" fontId="50" fillId="91"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0" fontId="50" fillId="91" borderId="63" applyNumberFormat="0" applyProtection="0">
      <alignment horizontal="left" vertical="top" indent="1"/>
    </xf>
    <xf numFmtId="4" fontId="64" fillId="93"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64" fillId="92"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4" fontId="64" fillId="107"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187" fillId="103" borderId="63" applyNumberFormat="0" applyProtection="0">
      <alignment horizontal="right" vertical="center"/>
    </xf>
    <xf numFmtId="4" fontId="64" fillId="92" borderId="63" applyNumberFormat="0" applyProtection="0">
      <alignment horizontal="left" vertical="center" indent="1"/>
    </xf>
    <xf numFmtId="0" fontId="64" fillId="92" borderId="63" applyNumberFormat="0" applyProtection="0">
      <alignment horizontal="left" vertical="top" indent="1"/>
    </xf>
    <xf numFmtId="4" fontId="189" fillId="103" borderId="63" applyNumberFormat="0" applyProtection="0">
      <alignment horizontal="right" vertical="center"/>
    </xf>
    <xf numFmtId="0" fontId="17" fillId="0" borderId="0"/>
    <xf numFmtId="0" fontId="17" fillId="0" borderId="0"/>
    <xf numFmtId="0" fontId="194" fillId="117" borderId="66" applyNumberFormat="0" applyAlignment="0" applyProtection="0"/>
    <xf numFmtId="0" fontId="201" fillId="87" borderId="66" applyNumberFormat="0" applyAlignment="0" applyProtection="0"/>
    <xf numFmtId="0" fontId="12" fillId="86" borderId="72" applyNumberFormat="0" applyFont="0" applyAlignment="0" applyProtection="0"/>
    <xf numFmtId="0" fontId="185" fillId="0" borderId="74" applyNumberFormat="0" applyFill="0" applyAlignment="0" applyProtection="0"/>
    <xf numFmtId="4" fontId="206" fillId="122" borderId="75" applyNumberFormat="0" applyProtection="0">
      <alignment horizontal="left" vertical="center" indent="1"/>
    </xf>
    <xf numFmtId="4" fontId="206" fillId="122" borderId="75" applyNumberFormat="0" applyProtection="0">
      <alignment horizontal="left" vertical="center" indent="1"/>
    </xf>
    <xf numFmtId="0" fontId="206" fillId="104" borderId="63" applyNumberFormat="0" applyProtection="0">
      <alignment horizontal="left" vertical="top" indent="1"/>
    </xf>
    <xf numFmtId="0" fontId="206" fillId="92" borderId="63" applyNumberFormat="0" applyProtection="0">
      <alignment horizontal="left" vertical="top" indent="1"/>
    </xf>
    <xf numFmtId="0" fontId="206" fillId="105" borderId="63" applyNumberFormat="0" applyProtection="0">
      <alignment horizontal="left" vertical="top" indent="1"/>
    </xf>
    <xf numFmtId="0" fontId="206" fillId="103" borderId="63" applyNumberFormat="0" applyProtection="0">
      <alignment horizontal="left" vertical="top" indent="1"/>
    </xf>
    <xf numFmtId="4" fontId="206" fillId="0" borderId="75" applyNumberFormat="0" applyProtection="0">
      <alignment horizontal="right" vertical="center"/>
    </xf>
    <xf numFmtId="0" fontId="213" fillId="134" borderId="75" applyNumberFormat="0" applyAlignment="0" applyProtection="0"/>
    <xf numFmtId="0" fontId="201" fillId="87" borderId="75" applyNumberFormat="0" applyAlignment="0" applyProtection="0"/>
    <xf numFmtId="0" fontId="206" fillId="86" borderId="75" applyNumberFormat="0" applyFont="0" applyAlignment="0" applyProtection="0"/>
    <xf numFmtId="4" fontId="206" fillId="91" borderId="75" applyNumberFormat="0" applyProtection="0">
      <alignment vertical="center"/>
    </xf>
    <xf numFmtId="4" fontId="215" fillId="38" borderId="75" applyNumberFormat="0" applyProtection="0">
      <alignment vertical="center"/>
    </xf>
    <xf numFmtId="4" fontId="206" fillId="38" borderId="75" applyNumberFormat="0" applyProtection="0">
      <alignment horizontal="left" vertical="center" indent="1"/>
    </xf>
    <xf numFmtId="0" fontId="209" fillId="91" borderId="63" applyNumberFormat="0" applyProtection="0">
      <alignment horizontal="left" vertical="top"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0" fontId="71" fillId="104" borderId="81" applyBorder="0"/>
    <xf numFmtId="4" fontId="208" fillId="107" borderId="63" applyNumberFormat="0" applyProtection="0">
      <alignment vertical="center"/>
    </xf>
    <xf numFmtId="4" fontId="208" fillId="110" borderId="63" applyNumberFormat="0" applyProtection="0">
      <alignment horizontal="left" vertical="center" indent="1"/>
    </xf>
    <xf numFmtId="0" fontId="208" fillId="107" borderId="63" applyNumberFormat="0" applyProtection="0">
      <alignment horizontal="left" vertical="top" indent="1"/>
    </xf>
    <xf numFmtId="4" fontId="215" fillId="27" borderId="75" applyNumberFormat="0" applyProtection="0">
      <alignment horizontal="right" vertical="center"/>
    </xf>
    <xf numFmtId="0" fontId="208" fillId="92" borderId="63" applyNumberFormat="0" applyProtection="0">
      <alignment horizontal="left" vertical="top" indent="1"/>
    </xf>
    <xf numFmtId="4" fontId="210" fillId="108" borderId="79" applyNumberFormat="0" applyProtection="0">
      <alignment horizontal="left" vertical="center" indent="1"/>
    </xf>
    <xf numFmtId="4" fontId="211" fillId="106" borderId="75" applyNumberFormat="0" applyProtection="0">
      <alignment horizontal="right" vertical="center"/>
    </xf>
    <xf numFmtId="0" fontId="185" fillId="0" borderId="74" applyNumberFormat="0" applyFill="0" applyAlignment="0" applyProtection="0"/>
    <xf numFmtId="0" fontId="220" fillId="110" borderId="66" applyNumberFormat="0" applyAlignment="0" applyProtection="0"/>
    <xf numFmtId="0" fontId="220" fillId="110" borderId="66" applyNumberFormat="0" applyAlignment="0" applyProtection="0"/>
    <xf numFmtId="0" fontId="194" fillId="117" borderId="66" applyNumberFormat="0" applyAlignment="0" applyProtection="0"/>
    <xf numFmtId="0" fontId="194" fillId="117" borderId="66" applyNumberFormat="0" applyAlignment="0" applyProtection="0"/>
    <xf numFmtId="0" fontId="226" fillId="110" borderId="66" applyNumberFormat="0" applyAlignment="0" applyProtection="0"/>
    <xf numFmtId="0" fontId="226" fillId="110" borderId="66" applyNumberFormat="0" applyAlignment="0" applyProtection="0"/>
    <xf numFmtId="0" fontId="201" fillId="87" borderId="66" applyNumberFormat="0" applyAlignment="0" applyProtection="0"/>
    <xf numFmtId="0" fontId="201" fillId="87" borderId="66" applyNumberFormat="0" applyAlignment="0" applyProtection="0"/>
    <xf numFmtId="0" fontId="12" fillId="107" borderId="72" applyNumberFormat="0" applyFont="0" applyAlignment="0" applyProtection="0"/>
    <xf numFmtId="0" fontId="12" fillId="107" borderId="72" applyNumberFormat="0" applyFont="0" applyAlignment="0" applyProtection="0"/>
    <xf numFmtId="0" fontId="206" fillId="86" borderId="75" applyNumberFormat="0" applyFont="0" applyAlignment="0" applyProtection="0"/>
    <xf numFmtId="0" fontId="12" fillId="86" borderId="72" applyNumberFormat="0" applyFont="0" applyAlignment="0" applyProtection="0"/>
    <xf numFmtId="0" fontId="12" fillId="86" borderId="72" applyNumberFormat="0" applyFont="0" applyAlignment="0" applyProtection="0"/>
    <xf numFmtId="4" fontId="50" fillId="91" borderId="63" applyNumberFormat="0" applyProtection="0">
      <alignment vertical="center"/>
    </xf>
    <xf numFmtId="4" fontId="56" fillId="38" borderId="63" applyNumberFormat="0" applyProtection="0">
      <alignment vertical="center"/>
    </xf>
    <xf numFmtId="4" fontId="56" fillId="38" borderId="63" applyNumberFormat="0" applyProtection="0">
      <alignment vertical="center"/>
    </xf>
    <xf numFmtId="4" fontId="50" fillId="91" borderId="63" applyNumberFormat="0" applyProtection="0">
      <alignment vertical="center"/>
    </xf>
    <xf numFmtId="4" fontId="50" fillId="91" borderId="63" applyNumberFormat="0" applyProtection="0">
      <alignment vertical="center"/>
    </xf>
    <xf numFmtId="4" fontId="186" fillId="91" borderId="63" applyNumberFormat="0" applyProtection="0">
      <alignment vertical="center"/>
    </xf>
    <xf numFmtId="4" fontId="229" fillId="38" borderId="63" applyNumberFormat="0" applyProtection="0">
      <alignment vertical="center"/>
    </xf>
    <xf numFmtId="4" fontId="229" fillId="38"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4" fontId="53" fillId="38" borderId="63" applyNumberFormat="0" applyProtection="0">
      <alignment horizontal="left" vertical="center" indent="1"/>
    </xf>
    <xf numFmtId="4" fontId="53" fillId="38" borderId="63" applyNumberFormat="0" applyProtection="0">
      <alignment horizontal="left" vertical="center" indent="1"/>
    </xf>
    <xf numFmtId="4" fontId="50" fillId="91" borderId="63" applyNumberFormat="0" applyProtection="0">
      <alignment horizontal="left" vertical="center" indent="1"/>
    </xf>
    <xf numFmtId="4" fontId="50" fillId="91" borderId="63" applyNumberFormat="0" applyProtection="0">
      <alignment horizontal="left" vertical="center" indent="1"/>
    </xf>
    <xf numFmtId="0" fontId="50" fillId="91" borderId="63" applyNumberFormat="0" applyProtection="0">
      <alignment horizontal="left" vertical="top" indent="1"/>
    </xf>
    <xf numFmtId="4" fontId="64" fillId="93" borderId="63" applyNumberFormat="0" applyProtection="0">
      <alignment horizontal="right" vertical="center"/>
    </xf>
    <xf numFmtId="4" fontId="53" fillId="152" borderId="63" applyNumberFormat="0" applyProtection="0">
      <alignment horizontal="right" vertical="center"/>
    </xf>
    <xf numFmtId="4" fontId="53" fillId="152" borderId="63" applyNumberFormat="0" applyProtection="0">
      <alignment horizontal="right" vertical="center"/>
    </xf>
    <xf numFmtId="4" fontId="64" fillId="93" borderId="63" applyNumberFormat="0" applyProtection="0">
      <alignment horizontal="right" vertical="center"/>
    </xf>
    <xf numFmtId="4" fontId="64" fillId="93" borderId="63" applyNumberFormat="0" applyProtection="0">
      <alignment horizontal="right" vertical="center"/>
    </xf>
    <xf numFmtId="4" fontId="64" fillId="94" borderId="63" applyNumberFormat="0" applyProtection="0">
      <alignment horizontal="right" vertical="center"/>
    </xf>
    <xf numFmtId="4" fontId="53" fillId="121" borderId="63" applyNumberFormat="0" applyProtection="0">
      <alignment horizontal="right" vertical="center"/>
    </xf>
    <xf numFmtId="4" fontId="53" fillId="121" borderId="63" applyNumberFormat="0" applyProtection="0">
      <alignment horizontal="right" vertical="center"/>
    </xf>
    <xf numFmtId="4" fontId="64" fillId="94"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53" fillId="153" borderId="63" applyNumberFormat="0" applyProtection="0">
      <alignment horizontal="right" vertical="center"/>
    </xf>
    <xf numFmtId="4" fontId="53" fillId="153" borderId="63" applyNumberFormat="0" applyProtection="0">
      <alignment horizontal="right" vertical="center"/>
    </xf>
    <xf numFmtId="4" fontId="64" fillId="95"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53" fillId="33" borderId="63" applyNumberFormat="0" applyProtection="0">
      <alignment horizontal="right" vertical="center"/>
    </xf>
    <xf numFmtId="4" fontId="53" fillId="33" borderId="63" applyNumberFormat="0" applyProtection="0">
      <alignment horizontal="right" vertical="center"/>
    </xf>
    <xf numFmtId="4" fontId="64" fillId="96"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53" fillId="154" borderId="63" applyNumberFormat="0" applyProtection="0">
      <alignment horizontal="right" vertical="center"/>
    </xf>
    <xf numFmtId="4" fontId="53" fillId="154" borderId="63" applyNumberFormat="0" applyProtection="0">
      <alignment horizontal="right" vertical="center"/>
    </xf>
    <xf numFmtId="4" fontId="64" fillId="97"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53" fillId="109" borderId="63" applyNumberFormat="0" applyProtection="0">
      <alignment horizontal="right" vertical="center"/>
    </xf>
    <xf numFmtId="4" fontId="53" fillId="109" borderId="63" applyNumberFormat="0" applyProtection="0">
      <alignment horizontal="right" vertical="center"/>
    </xf>
    <xf numFmtId="4" fontId="64" fillId="98"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53" fillId="155" borderId="63" applyNumberFormat="0" applyProtection="0">
      <alignment horizontal="right" vertical="center"/>
    </xf>
    <xf numFmtId="4" fontId="53" fillId="155" borderId="63" applyNumberFormat="0" applyProtection="0">
      <alignment horizontal="right" vertical="center"/>
    </xf>
    <xf numFmtId="4" fontId="64" fillId="99"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53" fillId="156" borderId="63" applyNumberFormat="0" applyProtection="0">
      <alignment horizontal="right" vertical="center"/>
    </xf>
    <xf numFmtId="4" fontId="53" fillId="156" borderId="63" applyNumberFormat="0" applyProtection="0">
      <alignment horizontal="right" vertical="center"/>
    </xf>
    <xf numFmtId="4" fontId="64" fillId="100"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53" fillId="157" borderId="63" applyNumberFormat="0" applyProtection="0">
      <alignment horizontal="right" vertical="center"/>
    </xf>
    <xf numFmtId="4" fontId="53" fillId="157" borderId="63" applyNumberFormat="0" applyProtection="0">
      <alignment horizontal="right" vertical="center"/>
    </xf>
    <xf numFmtId="4" fontId="64" fillId="101" borderId="63" applyNumberFormat="0" applyProtection="0">
      <alignment horizontal="right" vertical="center"/>
    </xf>
    <xf numFmtId="4" fontId="64" fillId="101" borderId="63" applyNumberFormat="0" applyProtection="0">
      <alignment horizontal="right" vertical="center"/>
    </xf>
    <xf numFmtId="4" fontId="64" fillId="92" borderId="63" applyNumberFormat="0" applyProtection="0">
      <alignment horizontal="right" vertical="center"/>
    </xf>
    <xf numFmtId="4" fontId="53" fillId="119" borderId="63" applyNumberFormat="0" applyProtection="0">
      <alignment horizontal="right" vertical="center"/>
    </xf>
    <xf numFmtId="4" fontId="53" fillId="119" borderId="63" applyNumberFormat="0" applyProtection="0">
      <alignment horizontal="right" vertical="center"/>
    </xf>
    <xf numFmtId="4" fontId="64" fillId="92" borderId="63" applyNumberFormat="0" applyProtection="0">
      <alignment horizontal="right" vertical="center"/>
    </xf>
    <xf numFmtId="4" fontId="64" fillId="92"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206" fillId="104" borderId="63" applyNumberFormat="0" applyProtection="0">
      <alignment horizontal="left" vertical="top" indent="1"/>
    </xf>
    <xf numFmtId="0" fontId="12" fillId="104" borderId="63" applyNumberFormat="0" applyProtection="0">
      <alignment horizontal="left" vertical="top"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206" fillId="92" borderId="63" applyNumberFormat="0" applyProtection="0">
      <alignment horizontal="left" vertical="top" indent="1"/>
    </xf>
    <xf numFmtId="0" fontId="12" fillId="92" borderId="63" applyNumberFormat="0" applyProtection="0">
      <alignment horizontal="left" vertical="top"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206" fillId="105" borderId="63" applyNumberFormat="0" applyProtection="0">
      <alignment horizontal="left" vertical="top" indent="1"/>
    </xf>
    <xf numFmtId="0" fontId="12" fillId="105" borderId="63" applyNumberFormat="0" applyProtection="0">
      <alignment horizontal="left" vertical="top"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206" fillId="103" borderId="63" applyNumberFormat="0" applyProtection="0">
      <alignment horizontal="left" vertical="top" indent="1"/>
    </xf>
    <xf numFmtId="0" fontId="12" fillId="103" borderId="63" applyNumberFormat="0" applyProtection="0">
      <alignment horizontal="left" vertical="top" indent="1"/>
    </xf>
    <xf numFmtId="0" fontId="12" fillId="103" borderId="63" applyNumberFormat="0" applyProtection="0">
      <alignment horizontal="left" vertical="top" indent="1"/>
    </xf>
    <xf numFmtId="4" fontId="64" fillId="107" borderId="63" applyNumberFormat="0" applyProtection="0">
      <alignment vertical="center"/>
    </xf>
    <xf numFmtId="4" fontId="53" fillId="159" borderId="63" applyNumberFormat="0" applyProtection="0">
      <alignment vertical="center"/>
    </xf>
    <xf numFmtId="4" fontId="53" fillId="159" borderId="63" applyNumberFormat="0" applyProtection="0">
      <alignment vertical="center"/>
    </xf>
    <xf numFmtId="4" fontId="64" fillId="107" borderId="63" applyNumberFormat="0" applyProtection="0">
      <alignment vertical="center"/>
    </xf>
    <xf numFmtId="4" fontId="187" fillId="107" borderId="63" applyNumberFormat="0" applyProtection="0">
      <alignment vertical="center"/>
    </xf>
    <xf numFmtId="4" fontId="230" fillId="159" borderId="63" applyNumberFormat="0" applyProtection="0">
      <alignment vertical="center"/>
    </xf>
    <xf numFmtId="4" fontId="230" fillId="159"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4" fontId="56" fillId="119" borderId="85" applyNumberFormat="0" applyProtection="0">
      <alignment horizontal="left" vertical="center" indent="1"/>
    </xf>
    <xf numFmtId="4" fontId="56" fillId="119" borderId="85" applyNumberFormat="0" applyProtection="0">
      <alignment horizontal="left" vertical="center" indent="1"/>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53" fillId="159" borderId="63" applyNumberFormat="0" applyProtection="0">
      <alignment horizontal="right" vertical="center"/>
    </xf>
    <xf numFmtId="4" fontId="53" fillId="159" borderId="63" applyNumberFormat="0" applyProtection="0">
      <alignment horizontal="right" vertical="center"/>
    </xf>
    <xf numFmtId="4" fontId="64" fillId="103" borderId="63" applyNumberFormat="0" applyProtection="0">
      <alignment horizontal="right" vertical="center"/>
    </xf>
    <xf numFmtId="4" fontId="64" fillId="103" borderId="63" applyNumberFormat="0" applyProtection="0">
      <alignment horizontal="right" vertical="center"/>
    </xf>
    <xf numFmtId="4" fontId="187" fillId="103" borderId="63" applyNumberFormat="0" applyProtection="0">
      <alignment horizontal="right" vertical="center"/>
    </xf>
    <xf numFmtId="4" fontId="230" fillId="159" borderId="63" applyNumberFormat="0" applyProtection="0">
      <alignment horizontal="right" vertical="center"/>
    </xf>
    <xf numFmtId="4" fontId="230" fillId="159" borderId="63" applyNumberFormat="0" applyProtection="0">
      <alignment horizontal="right" vertical="center"/>
    </xf>
    <xf numFmtId="4" fontId="187" fillId="103"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56" fillId="119" borderId="63"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64" fillId="92" borderId="63" applyNumberFormat="0" applyProtection="0">
      <alignment horizontal="left" vertical="center" indent="1"/>
    </xf>
    <xf numFmtId="4" fontId="56" fillId="119" borderId="63" applyNumberFormat="0" applyProtection="0">
      <alignment horizontal="left" vertical="center" indent="1"/>
    </xf>
    <xf numFmtId="0" fontId="64" fillId="92" borderId="63" applyNumberFormat="0" applyProtection="0">
      <alignment horizontal="left" vertical="top" indent="1"/>
    </xf>
    <xf numFmtId="4" fontId="188" fillId="120" borderId="85" applyNumberFormat="0" applyProtection="0">
      <alignment horizontal="left" vertical="center" indent="1"/>
    </xf>
    <xf numFmtId="4" fontId="188" fillId="120" borderId="85" applyNumberFormat="0" applyProtection="0">
      <alignment horizontal="left" vertical="center" indent="1"/>
    </xf>
    <xf numFmtId="4" fontId="189" fillId="103" borderId="63" applyNumberFormat="0" applyProtection="0">
      <alignment horizontal="right" vertical="center"/>
    </xf>
    <xf numFmtId="4" fontId="231" fillId="159" borderId="63" applyNumberFormat="0" applyProtection="0">
      <alignment horizontal="right" vertical="center"/>
    </xf>
    <xf numFmtId="4" fontId="231" fillId="159" borderId="63" applyNumberFormat="0" applyProtection="0">
      <alignment horizontal="right" vertical="center"/>
    </xf>
    <xf numFmtId="4" fontId="189" fillId="103" borderId="63" applyNumberFormat="0" applyProtection="0">
      <alignment horizontal="right" vertical="center"/>
    </xf>
    <xf numFmtId="0" fontId="185" fillId="0" borderId="87" applyNumberFormat="0" applyFill="0" applyAlignment="0" applyProtection="0"/>
    <xf numFmtId="0" fontId="185" fillId="0" borderId="87" applyNumberFormat="0" applyFill="0" applyAlignment="0" applyProtection="0"/>
    <xf numFmtId="4" fontId="206" fillId="91" borderId="75" applyNumberFormat="0" applyProtection="0">
      <alignment vertical="center"/>
    </xf>
    <xf numFmtId="4" fontId="206" fillId="38" borderId="75" applyNumberFormat="0" applyProtection="0">
      <alignment horizontal="left" vertical="center"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206" fillId="0" borderId="75" applyNumberFormat="0" applyProtection="0">
      <alignment horizontal="right" vertical="center"/>
    </xf>
    <xf numFmtId="4" fontId="64" fillId="92" borderId="63" applyNumberFormat="0" applyProtection="0">
      <alignment horizontal="left" vertical="center" indent="1"/>
    </xf>
    <xf numFmtId="0" fontId="50" fillId="91" borderId="63" applyNumberFormat="0" applyProtection="0">
      <alignment horizontal="left" vertical="top" indent="1"/>
    </xf>
    <xf numFmtId="4" fontId="206" fillId="122" borderId="75" applyNumberFormat="0" applyProtection="0">
      <alignment horizontal="left" vertical="center" indent="1"/>
    </xf>
    <xf numFmtId="4" fontId="189" fillId="103" borderId="63" applyNumberFormat="0" applyProtection="0">
      <alignment horizontal="right" vertical="center"/>
    </xf>
    <xf numFmtId="4" fontId="12" fillId="104" borderId="79" applyNumberFormat="0" applyProtection="0">
      <alignment horizontal="left" vertical="center" indent="1"/>
    </xf>
    <xf numFmtId="4" fontId="12" fillId="104" borderId="79" applyNumberFormat="0" applyProtection="0">
      <alignment horizontal="left" vertical="center" indent="1"/>
    </xf>
    <xf numFmtId="0" fontId="8" fillId="0" borderId="0"/>
    <xf numFmtId="43" fontId="8" fillId="0" borderId="0" applyFont="0" applyFill="0" applyBorder="0" applyAlignment="0" applyProtection="0"/>
    <xf numFmtId="170"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0" borderId="0"/>
    <xf numFmtId="0" fontId="1" fillId="0" borderId="0"/>
    <xf numFmtId="0" fontId="8" fillId="0" borderId="0"/>
    <xf numFmtId="0" fontId="8" fillId="0" borderId="0"/>
    <xf numFmtId="43" fontId="1" fillId="0" borderId="0" applyFont="0" applyFill="0" applyBorder="0" applyAlignment="0" applyProtection="0"/>
    <xf numFmtId="43" fontId="1" fillId="0" borderId="0" applyFont="0" applyFill="0" applyBorder="0" applyAlignment="0" applyProtection="0"/>
    <xf numFmtId="0" fontId="34" fillId="0" borderId="0" applyNumberFormat="0" applyFill="0" applyBorder="0" applyAlignment="0" applyProtection="0">
      <alignment vertical="top"/>
      <protection locked="0"/>
    </xf>
    <xf numFmtId="0" fontId="34" fillId="0" borderId="0" applyNumberFormat="0" applyFill="0" applyBorder="0" applyAlignment="0" applyProtection="0"/>
    <xf numFmtId="4" fontId="53" fillId="159" borderId="63" applyNumberFormat="0" applyProtection="0">
      <alignment horizontal="right" vertical="center"/>
    </xf>
    <xf numFmtId="4" fontId="230" fillId="159" borderId="63" applyNumberFormat="0" applyProtection="0">
      <alignment horizontal="right" vertical="center"/>
    </xf>
    <xf numFmtId="4" fontId="187" fillId="103" borderId="63" applyNumberFormat="0" applyProtection="0">
      <alignment horizontal="right" vertical="center"/>
    </xf>
    <xf numFmtId="4" fontId="64" fillId="103" borderId="63" applyNumberFormat="0" applyProtection="0">
      <alignment horizontal="right" vertical="center"/>
    </xf>
    <xf numFmtId="4" fontId="53" fillId="159" borderId="63" applyNumberFormat="0" applyProtection="0">
      <alignment horizontal="right" vertical="center"/>
    </xf>
    <xf numFmtId="4" fontId="56" fillId="119" borderId="85" applyNumberFormat="0" applyProtection="0">
      <alignment horizontal="left" vertical="center" indent="1"/>
    </xf>
    <xf numFmtId="4" fontId="56" fillId="119" borderId="85" applyNumberFormat="0" applyProtection="0">
      <alignment horizontal="left" vertical="center" indent="1"/>
    </xf>
    <xf numFmtId="0" fontId="204" fillId="110" borderId="73" applyNumberFormat="0" applyAlignment="0" applyProtection="0"/>
    <xf numFmtId="0" fontId="12" fillId="86" borderId="72" applyNumberFormat="0" applyFont="0" applyAlignment="0" applyProtection="0"/>
    <xf numFmtId="0" fontId="12" fillId="107" borderId="72" applyNumberFormat="0" applyFont="0" applyAlignment="0" applyProtection="0"/>
    <xf numFmtId="0" fontId="226" fillId="110" borderId="66" applyNumberFormat="0" applyAlignment="0" applyProtection="0"/>
    <xf numFmtId="4" fontId="64" fillId="92" borderId="63" applyNumberFormat="0" applyProtection="0">
      <alignment horizontal="right" vertical="center"/>
    </xf>
    <xf numFmtId="4" fontId="64" fillId="101" borderId="63" applyNumberFormat="0" applyProtection="0">
      <alignment horizontal="right" vertical="center"/>
    </xf>
    <xf numFmtId="0" fontId="204" fillId="110" borderId="73" applyNumberFormat="0" applyAlignment="0" applyProtection="0"/>
    <xf numFmtId="0" fontId="204" fillId="110" borderId="73" applyNumberFormat="0" applyAlignment="0" applyProtection="0"/>
    <xf numFmtId="4" fontId="64" fillId="93" borderId="63" applyNumberFormat="0" applyProtection="0">
      <alignment horizontal="right" vertical="center"/>
    </xf>
    <xf numFmtId="4" fontId="50" fillId="91" borderId="63" applyNumberFormat="0" applyProtection="0">
      <alignment vertical="center"/>
    </xf>
    <xf numFmtId="4" fontId="64" fillId="93" borderId="63" applyNumberFormat="0" applyProtection="0">
      <alignment horizontal="right" vertical="center"/>
    </xf>
    <xf numFmtId="4" fontId="206" fillId="137" borderId="75" applyNumberFormat="0" applyProtection="0">
      <alignment horizontal="right" vertical="center"/>
    </xf>
    <xf numFmtId="4" fontId="64" fillId="107" borderId="63" applyNumberFormat="0" applyProtection="0">
      <alignment vertical="center"/>
    </xf>
    <xf numFmtId="0" fontId="64" fillId="92" borderId="63" applyNumberFormat="0" applyProtection="0">
      <alignment horizontal="left" vertical="top" indent="1"/>
    </xf>
    <xf numFmtId="4" fontId="206" fillId="122" borderId="75" applyNumberFormat="0" applyProtection="0">
      <alignment horizontal="left" vertical="center" indent="1"/>
    </xf>
    <xf numFmtId="4" fontId="53" fillId="152" borderId="63" applyNumberFormat="0" applyProtection="0">
      <alignment horizontal="right" vertical="center"/>
    </xf>
    <xf numFmtId="0" fontId="12" fillId="86" borderId="72" applyNumberFormat="0" applyFont="0" applyAlignment="0" applyProtection="0"/>
    <xf numFmtId="0" fontId="12" fillId="105" borderId="63" applyNumberFormat="0" applyProtection="0">
      <alignment horizontal="left" vertical="center" indent="1"/>
    </xf>
    <xf numFmtId="4" fontId="229" fillId="38" borderId="63" applyNumberFormat="0" applyProtection="0">
      <alignment vertical="center"/>
    </xf>
    <xf numFmtId="0" fontId="206" fillId="103" borderId="63" applyNumberFormat="0" applyProtection="0">
      <alignment horizontal="left" vertical="top" indent="1"/>
    </xf>
    <xf numFmtId="4" fontId="206" fillId="99" borderId="75" applyNumberFormat="0" applyProtection="0">
      <alignment horizontal="right" vertical="center"/>
    </xf>
    <xf numFmtId="4" fontId="50" fillId="91"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0" fontId="50" fillId="91" borderId="63" applyNumberFormat="0" applyProtection="0">
      <alignment horizontal="left" vertical="top" indent="1"/>
    </xf>
    <xf numFmtId="4" fontId="53" fillId="152" borderId="63" applyNumberFormat="0" applyProtection="0">
      <alignment horizontal="right" vertical="center"/>
    </xf>
    <xf numFmtId="4" fontId="64" fillId="93"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0" fontId="206" fillId="105" borderId="63" applyNumberFormat="0" applyProtection="0">
      <alignment horizontal="left" vertical="top" indent="1"/>
    </xf>
    <xf numFmtId="4" fontId="64" fillId="92" borderId="63" applyNumberFormat="0" applyProtection="0">
      <alignment horizontal="right" vertical="center"/>
    </xf>
    <xf numFmtId="0" fontId="206" fillId="105" borderId="75"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12" fillId="106" borderId="88" applyNumberFormat="0">
      <protection locked="0"/>
    </xf>
    <xf numFmtId="4" fontId="64" fillId="107"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187" fillId="103" borderId="63" applyNumberFormat="0" applyProtection="0">
      <alignment horizontal="right" vertical="center"/>
    </xf>
    <xf numFmtId="4" fontId="64" fillId="92" borderId="63" applyNumberFormat="0" applyProtection="0">
      <alignment horizontal="left" vertical="center" indent="1"/>
    </xf>
    <xf numFmtId="0" fontId="64" fillId="92" borderId="63" applyNumberFormat="0" applyProtection="0">
      <alignment horizontal="left" vertical="top" indent="1"/>
    </xf>
    <xf numFmtId="4" fontId="189" fillId="103" borderId="63" applyNumberFormat="0" applyProtection="0">
      <alignment horizontal="right" vertical="center"/>
    </xf>
    <xf numFmtId="0" fontId="12" fillId="105" borderId="63" applyNumberFormat="0" applyProtection="0">
      <alignment horizontal="left" vertical="center" indent="1"/>
    </xf>
    <xf numFmtId="4" fontId="206" fillId="122" borderId="75" applyNumberFormat="0" applyProtection="0">
      <alignment horizontal="left" vertical="center" indent="1"/>
    </xf>
    <xf numFmtId="4" fontId="187" fillId="107" borderId="63" applyNumberFormat="0" applyProtection="0">
      <alignment vertical="center"/>
    </xf>
    <xf numFmtId="4" fontId="56" fillId="38" borderId="63" applyNumberFormat="0" applyProtection="0">
      <alignment vertical="center"/>
    </xf>
    <xf numFmtId="0" fontId="206" fillId="104" borderId="63" applyNumberFormat="0" applyProtection="0">
      <alignment horizontal="left" vertical="top" indent="1"/>
    </xf>
    <xf numFmtId="4" fontId="64" fillId="103" borderId="63" applyNumberFormat="0" applyProtection="0">
      <alignment horizontal="right" vertical="center"/>
    </xf>
    <xf numFmtId="4" fontId="64" fillId="107" borderId="63" applyNumberFormat="0" applyProtection="0">
      <alignment horizontal="left" vertical="center" indent="1"/>
    </xf>
    <xf numFmtId="0" fontId="185" fillId="0" borderId="74" applyNumberFormat="0" applyFill="0" applyAlignment="0" applyProtection="0"/>
    <xf numFmtId="4" fontId="53" fillId="159" borderId="63" applyNumberFormat="0" applyProtection="0">
      <alignment horizontal="right" vertical="center"/>
    </xf>
    <xf numFmtId="0" fontId="12" fillId="105" borderId="63" applyNumberFormat="0" applyProtection="0">
      <alignment horizontal="left" vertical="center" indent="1"/>
    </xf>
    <xf numFmtId="0" fontId="12" fillId="92" borderId="63" applyNumberFormat="0" applyProtection="0">
      <alignment horizontal="left" vertical="center" indent="1"/>
    </xf>
    <xf numFmtId="0" fontId="12" fillId="104" borderId="63" applyNumberFormat="0" applyProtection="0">
      <alignment horizontal="left" vertical="center" indent="1"/>
    </xf>
    <xf numFmtId="0" fontId="204" fillId="117" borderId="73" applyNumberFormat="0" applyAlignment="0" applyProtection="0"/>
    <xf numFmtId="4" fontId="64" fillId="92" borderId="63" applyNumberFormat="0" applyProtection="0">
      <alignment horizontal="right" vertical="center"/>
    </xf>
    <xf numFmtId="0" fontId="194" fillId="117" borderId="66" applyNumberFormat="0" applyAlignment="0" applyProtection="0"/>
    <xf numFmtId="4" fontId="53" fillId="156" borderId="63" applyNumberFormat="0" applyProtection="0">
      <alignment horizontal="right" vertical="center"/>
    </xf>
    <xf numFmtId="4" fontId="53" fillId="155" borderId="63" applyNumberFormat="0" applyProtection="0">
      <alignment horizontal="right" vertical="center"/>
    </xf>
    <xf numFmtId="4" fontId="64" fillId="97" borderId="63" applyNumberFormat="0" applyProtection="0">
      <alignment horizontal="right" vertical="center"/>
    </xf>
    <xf numFmtId="4" fontId="64" fillId="96" borderId="63" applyNumberFormat="0" applyProtection="0">
      <alignment horizontal="right" vertical="center"/>
    </xf>
    <xf numFmtId="4" fontId="53" fillId="153" borderId="63" applyNumberFormat="0" applyProtection="0">
      <alignment horizontal="right" vertical="center"/>
    </xf>
    <xf numFmtId="4" fontId="64" fillId="94" borderId="63" applyNumberFormat="0" applyProtection="0">
      <alignment horizontal="right" vertical="center"/>
    </xf>
    <xf numFmtId="4" fontId="206" fillId="103" borderId="79" applyNumberFormat="0" applyProtection="0">
      <alignment horizontal="left" vertical="center" indent="1"/>
    </xf>
    <xf numFmtId="4" fontId="229" fillId="38" borderId="63" applyNumberFormat="0" applyProtection="0">
      <alignment vertical="center"/>
    </xf>
    <xf numFmtId="4" fontId="231" fillId="159" borderId="63" applyNumberFormat="0" applyProtection="0">
      <alignment horizontal="right" vertical="center"/>
    </xf>
    <xf numFmtId="0" fontId="204" fillId="117" borderId="73" applyNumberFormat="0" applyAlignment="0" applyProtection="0"/>
    <xf numFmtId="0" fontId="12" fillId="104" borderId="63" applyNumberFormat="0" applyProtection="0">
      <alignment horizontal="left" vertical="center" indent="1"/>
    </xf>
    <xf numFmtId="0" fontId="206" fillId="105" borderId="63" applyNumberFormat="0" applyProtection="0">
      <alignment horizontal="left" vertical="top" indent="1"/>
    </xf>
    <xf numFmtId="4" fontId="206" fillId="100" borderId="75" applyNumberFormat="0" applyProtection="0">
      <alignment horizontal="right" vertical="center"/>
    </xf>
    <xf numFmtId="0" fontId="12" fillId="103" borderId="63" applyNumberFormat="0" applyProtection="0">
      <alignment horizontal="left" vertical="center" indent="1"/>
    </xf>
    <xf numFmtId="0" fontId="12" fillId="105" borderId="63" applyNumberFormat="0" applyProtection="0">
      <alignment horizontal="left" vertical="top" indent="1"/>
    </xf>
    <xf numFmtId="0" fontId="194" fillId="117" borderId="66" applyNumberFormat="0" applyAlignment="0" applyProtection="0"/>
    <xf numFmtId="4" fontId="206" fillId="103" borderId="79" applyNumberFormat="0" applyProtection="0">
      <alignment horizontal="left" vertical="center" indent="1"/>
    </xf>
    <xf numFmtId="0" fontId="12" fillId="107" borderId="72" applyNumberFormat="0" applyFont="0" applyAlignment="0" applyProtection="0"/>
    <xf numFmtId="4" fontId="64" fillId="95" borderId="63" applyNumberFormat="0" applyProtection="0">
      <alignment horizontal="right" vertical="center"/>
    </xf>
    <xf numFmtId="0" fontId="12" fillId="106" borderId="88" applyNumberFormat="0">
      <protection locked="0"/>
    </xf>
    <xf numFmtId="4" fontId="64" fillId="92" borderId="63" applyNumberFormat="0" applyProtection="0">
      <alignment horizontal="left" vertical="center" indent="1"/>
    </xf>
    <xf numFmtId="0" fontId="208" fillId="92" borderId="63" applyNumberFormat="0" applyProtection="0">
      <alignment horizontal="left" vertical="top" indent="1"/>
    </xf>
    <xf numFmtId="0" fontId="71" fillId="104" borderId="81" applyBorder="0"/>
    <xf numFmtId="0" fontId="201" fillId="87" borderId="66" applyNumberFormat="0" applyAlignment="0" applyProtection="0"/>
    <xf numFmtId="0" fontId="206" fillId="86" borderId="75" applyNumberFormat="0" applyFont="0" applyAlignment="0" applyProtection="0"/>
    <xf numFmtId="4" fontId="64" fillId="94" borderId="63" applyNumberFormat="0" applyProtection="0">
      <alignment horizontal="right" vertical="center"/>
    </xf>
    <xf numFmtId="0" fontId="12" fillId="86" borderId="72" applyNumberFormat="0" applyFont="0" applyAlignment="0" applyProtection="0"/>
    <xf numFmtId="0" fontId="204" fillId="117" borderId="73" applyNumberFormat="0" applyAlignment="0" applyProtection="0"/>
    <xf numFmtId="4" fontId="189" fillId="103" borderId="63" applyNumberFormat="0" applyProtection="0">
      <alignment horizontal="right" vertical="center"/>
    </xf>
    <xf numFmtId="4" fontId="50" fillId="91" borderId="63" applyNumberFormat="0" applyProtection="0">
      <alignment horizontal="left" vertical="center" indent="1"/>
    </xf>
    <xf numFmtId="4" fontId="188" fillId="120" borderId="85" applyNumberFormat="0" applyProtection="0">
      <alignment horizontal="left" vertical="center" indent="1"/>
    </xf>
    <xf numFmtId="4" fontId="206" fillId="92" borderId="79" applyNumberFormat="0" applyProtection="0">
      <alignment horizontal="left" vertical="center" indent="1"/>
    </xf>
    <xf numFmtId="4" fontId="64" fillId="99" borderId="63" applyNumberFormat="0" applyProtection="0">
      <alignment horizontal="right" vertical="center"/>
    </xf>
    <xf numFmtId="4" fontId="12" fillId="104" borderId="79" applyNumberFormat="0" applyProtection="0">
      <alignment horizontal="left" vertical="center" indent="1"/>
    </xf>
    <xf numFmtId="0" fontId="185" fillId="0" borderId="74" applyNumberFormat="0" applyFill="0" applyAlignment="0" applyProtection="0"/>
    <xf numFmtId="4" fontId="189" fillId="103" borderId="63" applyNumberFormat="0" applyProtection="0">
      <alignment horizontal="right" vertical="center"/>
    </xf>
    <xf numFmtId="0" fontId="206" fillId="105" borderId="63" applyNumberFormat="0" applyProtection="0">
      <alignment horizontal="left" vertical="top" indent="1"/>
    </xf>
    <xf numFmtId="4" fontId="53" fillId="153" borderId="63" applyNumberFormat="0" applyProtection="0">
      <alignment horizontal="right" vertical="center"/>
    </xf>
    <xf numFmtId="4" fontId="53" fillId="156" borderId="63" applyNumberFormat="0" applyProtection="0">
      <alignment horizontal="right" vertical="center"/>
    </xf>
    <xf numFmtId="0" fontId="50" fillId="91" borderId="63" applyNumberFormat="0" applyProtection="0">
      <alignment horizontal="left" vertical="top" indent="1"/>
    </xf>
    <xf numFmtId="4" fontId="229" fillId="38" borderId="63" applyNumberFormat="0" applyProtection="0">
      <alignment vertical="center"/>
    </xf>
    <xf numFmtId="4" fontId="64" fillId="95" borderId="63" applyNumberFormat="0" applyProtection="0">
      <alignment horizontal="right" vertical="center"/>
    </xf>
    <xf numFmtId="4" fontId="206" fillId="0" borderId="75" applyNumberFormat="0" applyProtection="0">
      <alignment horizontal="right" vertical="center"/>
    </xf>
    <xf numFmtId="4" fontId="64" fillId="101" borderId="63" applyNumberFormat="0" applyProtection="0">
      <alignment horizontal="right" vertical="center"/>
    </xf>
    <xf numFmtId="4" fontId="64" fillId="103" borderId="63" applyNumberFormat="0" applyProtection="0">
      <alignment horizontal="right" vertical="center"/>
    </xf>
    <xf numFmtId="0" fontId="12" fillId="104" borderId="63" applyNumberFormat="0" applyProtection="0">
      <alignment horizontal="left" vertical="top" indent="1"/>
    </xf>
    <xf numFmtId="0" fontId="12" fillId="104" borderId="63" applyNumberFormat="0" applyProtection="0">
      <alignment horizontal="left" vertical="center" indent="1"/>
    </xf>
    <xf numFmtId="0" fontId="206" fillId="105" borderId="75" applyNumberFormat="0" applyProtection="0">
      <alignment horizontal="left" vertical="center" indent="1"/>
    </xf>
    <xf numFmtId="0" fontId="50" fillId="91" borderId="63" applyNumberFormat="0" applyProtection="0">
      <alignment horizontal="left" vertical="top" indent="1"/>
    </xf>
    <xf numFmtId="4" fontId="64" fillId="95" borderId="63" applyNumberFormat="0" applyProtection="0">
      <alignment horizontal="right" vertical="center"/>
    </xf>
    <xf numFmtId="0" fontId="206" fillId="138" borderId="75" applyNumberFormat="0" applyProtection="0">
      <alignment horizontal="left" vertical="center" indent="1"/>
    </xf>
    <xf numFmtId="4" fontId="210" fillId="108" borderId="79" applyNumberFormat="0" applyProtection="0">
      <alignment horizontal="left" vertical="center" indent="1"/>
    </xf>
    <xf numFmtId="4" fontId="208" fillId="107" borderId="63" applyNumberFormat="0" applyProtection="0">
      <alignment vertical="center"/>
    </xf>
    <xf numFmtId="4" fontId="64" fillId="97" borderId="63" applyNumberFormat="0" applyProtection="0">
      <alignment horizontal="right" vertical="center"/>
    </xf>
    <xf numFmtId="4" fontId="64" fillId="101" borderId="63" applyNumberFormat="0" applyProtection="0">
      <alignment horizontal="right" vertical="center"/>
    </xf>
    <xf numFmtId="0" fontId="12" fillId="86" borderId="72" applyNumberFormat="0" applyFont="0" applyAlignment="0" applyProtection="0"/>
    <xf numFmtId="4" fontId="206" fillId="97" borderId="75" applyNumberFormat="0" applyProtection="0">
      <alignment horizontal="right" vertical="center"/>
    </xf>
    <xf numFmtId="4" fontId="50" fillId="91" borderId="63" applyNumberFormat="0" applyProtection="0">
      <alignment vertical="center"/>
    </xf>
    <xf numFmtId="4" fontId="50" fillId="91" borderId="63" applyNumberFormat="0" applyProtection="0">
      <alignment vertical="center"/>
    </xf>
    <xf numFmtId="0" fontId="204" fillId="134" borderId="73" applyNumberFormat="0" applyAlignment="0" applyProtection="0"/>
    <xf numFmtId="4" fontId="206" fillId="95" borderId="79" applyNumberFormat="0" applyProtection="0">
      <alignment horizontal="right" vertical="center"/>
    </xf>
    <xf numFmtId="4" fontId="206" fillId="38" borderId="75" applyNumberFormat="0" applyProtection="0">
      <alignment horizontal="left" vertical="center" indent="1"/>
    </xf>
    <xf numFmtId="4" fontId="186" fillId="91" borderId="63" applyNumberFormat="0" applyProtection="0">
      <alignment vertical="center"/>
    </xf>
    <xf numFmtId="4" fontId="206" fillId="122" borderId="75" applyNumberFormat="0" applyProtection="0">
      <alignment horizontal="left" vertical="center" indent="1"/>
    </xf>
    <xf numFmtId="4" fontId="53" fillId="159" borderId="63" applyNumberFormat="0" applyProtection="0">
      <alignment vertical="center"/>
    </xf>
    <xf numFmtId="4" fontId="53" fillId="121" borderId="63" applyNumberFormat="0" applyProtection="0">
      <alignment horizontal="right" vertical="center"/>
    </xf>
    <xf numFmtId="0" fontId="206" fillId="138" borderId="75" applyNumberFormat="0" applyProtection="0">
      <alignment horizontal="left" vertical="center" indent="1"/>
    </xf>
    <xf numFmtId="4" fontId="64" fillId="100" borderId="63" applyNumberFormat="0" applyProtection="0">
      <alignment horizontal="right" vertical="center"/>
    </xf>
    <xf numFmtId="0" fontId="12" fillId="92" borderId="63" applyNumberFormat="0" applyProtection="0">
      <alignment horizontal="left" vertical="top" indent="1"/>
    </xf>
    <xf numFmtId="4" fontId="53" fillId="155" borderId="63" applyNumberFormat="0" applyProtection="0">
      <alignment horizontal="right" vertical="center"/>
    </xf>
    <xf numFmtId="0" fontId="50" fillId="91" borderId="63" applyNumberFormat="0" applyProtection="0">
      <alignment horizontal="left" vertical="top" indent="1"/>
    </xf>
    <xf numFmtId="37" fontId="28" fillId="0" borderId="19" applyNumberFormat="0"/>
    <xf numFmtId="0" fontId="206" fillId="86" borderId="75" applyNumberFormat="0" applyFont="0" applyAlignment="0" applyProtection="0"/>
    <xf numFmtId="4" fontId="229" fillId="38" borderId="63" applyNumberFormat="0" applyProtection="0">
      <alignment vertical="center"/>
    </xf>
    <xf numFmtId="4" fontId="215" fillId="27" borderId="75" applyNumberFormat="0" applyProtection="0">
      <alignment horizontal="right" vertical="center"/>
    </xf>
    <xf numFmtId="4" fontId="64" fillId="92" borderId="63" applyNumberFormat="0" applyProtection="0">
      <alignment horizontal="right" vertical="center"/>
    </xf>
    <xf numFmtId="4" fontId="64" fillId="96" borderId="63" applyNumberFormat="0" applyProtection="0">
      <alignment horizontal="right" vertical="center"/>
    </xf>
    <xf numFmtId="4" fontId="50" fillId="91" borderId="63" applyNumberFormat="0" applyProtection="0">
      <alignment vertical="center"/>
    </xf>
    <xf numFmtId="4" fontId="50" fillId="91" borderId="63" applyNumberFormat="0" applyProtection="0">
      <alignment vertical="center"/>
    </xf>
    <xf numFmtId="4" fontId="64" fillId="95" borderId="63" applyNumberFormat="0" applyProtection="0">
      <alignment horizontal="right" vertical="center"/>
    </xf>
    <xf numFmtId="0" fontId="204" fillId="117" borderId="73" applyNumberFormat="0" applyAlignment="0" applyProtection="0"/>
    <xf numFmtId="4" fontId="206" fillId="122" borderId="75" applyNumberFormat="0" applyProtection="0">
      <alignment horizontal="left" vertical="center" indent="1"/>
    </xf>
    <xf numFmtId="4" fontId="206" fillId="122" borderId="75" applyNumberFormat="0" applyProtection="0">
      <alignment horizontal="left" vertical="center" indent="1"/>
    </xf>
    <xf numFmtId="0" fontId="206" fillId="104" borderId="63" applyNumberFormat="0" applyProtection="0">
      <alignment horizontal="left" vertical="top" indent="1"/>
    </xf>
    <xf numFmtId="0" fontId="206" fillId="92" borderId="63" applyNumberFormat="0" applyProtection="0">
      <alignment horizontal="left" vertical="top" indent="1"/>
    </xf>
    <xf numFmtId="0" fontId="206" fillId="105" borderId="63" applyNumberFormat="0" applyProtection="0">
      <alignment horizontal="left" vertical="top" indent="1"/>
    </xf>
    <xf numFmtId="0" fontId="206" fillId="103" borderId="63" applyNumberFormat="0" applyProtection="0">
      <alignment horizontal="left" vertical="top" indent="1"/>
    </xf>
    <xf numFmtId="4" fontId="206" fillId="0" borderId="75" applyNumberFormat="0" applyProtection="0">
      <alignment horizontal="right" vertical="center"/>
    </xf>
    <xf numFmtId="0" fontId="206" fillId="103" borderId="63" applyNumberFormat="0" applyProtection="0">
      <alignment horizontal="left" vertical="top" indent="1"/>
    </xf>
    <xf numFmtId="37" fontId="28" fillId="0" borderId="19" applyNumberFormat="0"/>
    <xf numFmtId="0" fontId="50" fillId="91" borderId="63" applyNumberFormat="0" applyProtection="0">
      <alignment horizontal="left" vertical="top" indent="1"/>
    </xf>
    <xf numFmtId="0" fontId="12" fillId="86" borderId="72" applyNumberFormat="0" applyFont="0" applyAlignment="0" applyProtection="0"/>
    <xf numFmtId="0" fontId="12" fillId="107" borderId="72" applyNumberFormat="0" applyFont="0" applyAlignment="0" applyProtection="0"/>
    <xf numFmtId="4" fontId="187" fillId="107" borderId="63" applyNumberFormat="0" applyProtection="0">
      <alignment vertical="center"/>
    </xf>
    <xf numFmtId="4" fontId="53" fillId="159" borderId="63" applyNumberFormat="0" applyProtection="0">
      <alignment horizontal="right" vertical="center"/>
    </xf>
    <xf numFmtId="4" fontId="64" fillId="94" borderId="63" applyNumberFormat="0" applyProtection="0">
      <alignment horizontal="right" vertical="center"/>
    </xf>
    <xf numFmtId="4" fontId="56" fillId="38" borderId="63" applyNumberFormat="0" applyProtection="0">
      <alignment vertical="center"/>
    </xf>
    <xf numFmtId="4" fontId="206" fillId="122" borderId="75" applyNumberFormat="0" applyProtection="0">
      <alignment horizontal="left" vertical="center" indent="1"/>
    </xf>
    <xf numFmtId="4" fontId="229" fillId="38" borderId="63" applyNumberFormat="0" applyProtection="0">
      <alignment vertical="center"/>
    </xf>
    <xf numFmtId="0" fontId="12" fillId="105" borderId="63" applyNumberFormat="0" applyProtection="0">
      <alignment horizontal="left" vertical="center" indent="1"/>
    </xf>
    <xf numFmtId="4" fontId="50" fillId="91" borderId="63" applyNumberFormat="0" applyProtection="0">
      <alignment vertical="center"/>
    </xf>
    <xf numFmtId="0" fontId="206" fillId="103" borderId="63" applyNumberFormat="0" applyProtection="0">
      <alignment horizontal="left" vertical="top" indent="1"/>
    </xf>
    <xf numFmtId="0" fontId="213" fillId="134" borderId="75" applyNumberFormat="0" applyAlignment="0" applyProtection="0"/>
    <xf numFmtId="0" fontId="206" fillId="92" borderId="63" applyNumberFormat="0" applyProtection="0">
      <alignment horizontal="left" vertical="top" indent="1"/>
    </xf>
    <xf numFmtId="4" fontId="64" fillId="98" borderId="63" applyNumberFormat="0" applyProtection="0">
      <alignment horizontal="right" vertical="center"/>
    </xf>
    <xf numFmtId="0" fontId="12" fillId="103" borderId="63" applyNumberFormat="0" applyProtection="0">
      <alignment horizontal="left" vertical="top" indent="1"/>
    </xf>
    <xf numFmtId="0" fontId="12" fillId="104" borderId="63" applyNumberFormat="0" applyProtection="0">
      <alignment horizontal="left" vertical="center" indent="1"/>
    </xf>
    <xf numFmtId="0" fontId="213" fillId="134" borderId="75" applyNumberFormat="0" applyAlignment="0" applyProtection="0"/>
    <xf numFmtId="0" fontId="12" fillId="104" borderId="63" applyNumberFormat="0" applyProtection="0">
      <alignment horizontal="left" vertical="center" indent="1"/>
    </xf>
    <xf numFmtId="4" fontId="64" fillId="92" borderId="63" applyNumberFormat="0" applyProtection="0">
      <alignment horizontal="left" vertical="center" indent="1"/>
    </xf>
    <xf numFmtId="4" fontId="56" fillId="119" borderId="63" applyNumberFormat="0" applyProtection="0">
      <alignment horizontal="left" vertical="center" indent="1"/>
    </xf>
    <xf numFmtId="0" fontId="213" fillId="134" borderId="75" applyNumberFormat="0" applyAlignment="0" applyProtection="0"/>
    <xf numFmtId="4" fontId="53" fillId="152" borderId="63" applyNumberFormat="0" applyProtection="0">
      <alignment horizontal="right" vertical="center"/>
    </xf>
    <xf numFmtId="4" fontId="64" fillId="103" borderId="63" applyNumberFormat="0" applyProtection="0">
      <alignment horizontal="right" vertical="center"/>
    </xf>
    <xf numFmtId="4" fontId="64" fillId="107" borderId="63" applyNumberFormat="0" applyProtection="0">
      <alignment vertical="center"/>
    </xf>
    <xf numFmtId="4" fontId="64" fillId="97" borderId="63" applyNumberFormat="0" applyProtection="0">
      <alignment horizontal="right" vertical="center"/>
    </xf>
    <xf numFmtId="0" fontId="12" fillId="103" borderId="63" applyNumberFormat="0" applyProtection="0">
      <alignment horizontal="left" vertical="top" indent="1"/>
    </xf>
    <xf numFmtId="4" fontId="215" fillId="27" borderId="75" applyNumberFormat="0" applyProtection="0">
      <alignment horizontal="right" vertical="center"/>
    </xf>
    <xf numFmtId="0" fontId="201" fillId="87" borderId="75" applyNumberFormat="0" applyAlignment="0" applyProtection="0"/>
    <xf numFmtId="4" fontId="206" fillId="137" borderId="75" applyNumberFormat="0" applyProtection="0">
      <alignment horizontal="right" vertical="center"/>
    </xf>
    <xf numFmtId="4" fontId="53" fillId="156" borderId="63" applyNumberFormat="0" applyProtection="0">
      <alignment horizontal="right" vertical="center"/>
    </xf>
    <xf numFmtId="0" fontId="206" fillId="86" borderId="75" applyNumberFormat="0" applyFont="0" applyAlignment="0" applyProtection="0"/>
    <xf numFmtId="0" fontId="204" fillId="134" borderId="73" applyNumberFormat="0" applyAlignment="0" applyProtection="0"/>
    <xf numFmtId="4" fontId="206" fillId="91" borderId="75" applyNumberFormat="0" applyProtection="0">
      <alignment vertical="center"/>
    </xf>
    <xf numFmtId="4" fontId="215" fillId="38" borderId="75" applyNumberFormat="0" applyProtection="0">
      <alignment vertical="center"/>
    </xf>
    <xf numFmtId="4" fontId="206" fillId="38" borderId="75" applyNumberFormat="0" applyProtection="0">
      <alignment horizontal="left" vertical="center" indent="1"/>
    </xf>
    <xf numFmtId="0" fontId="209" fillId="91" borderId="63" applyNumberFormat="0" applyProtection="0">
      <alignment horizontal="left" vertical="top"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64" fillId="92" borderId="63" applyNumberFormat="0" applyProtection="0">
      <alignment horizontal="right" vertical="center"/>
    </xf>
    <xf numFmtId="0" fontId="71" fillId="104" borderId="81" applyBorder="0"/>
    <xf numFmtId="4" fontId="208" fillId="107" borderId="63" applyNumberFormat="0" applyProtection="0">
      <alignment vertical="center"/>
    </xf>
    <xf numFmtId="4" fontId="215" fillId="23" borderId="88" applyNumberFormat="0" applyProtection="0">
      <alignment vertical="center"/>
    </xf>
    <xf numFmtId="4" fontId="208" fillId="110" borderId="63" applyNumberFormat="0" applyProtection="0">
      <alignment horizontal="left" vertical="center" indent="1"/>
    </xf>
    <xf numFmtId="0" fontId="208" fillId="107" borderId="63" applyNumberFormat="0" applyProtection="0">
      <alignment horizontal="left" vertical="top" indent="1"/>
    </xf>
    <xf numFmtId="4" fontId="215" fillId="27" borderId="75" applyNumberFormat="0" applyProtection="0">
      <alignment horizontal="right" vertical="center"/>
    </xf>
    <xf numFmtId="0" fontId="208" fillId="92" borderId="63" applyNumberFormat="0" applyProtection="0">
      <alignment horizontal="left" vertical="top" indent="1"/>
    </xf>
    <xf numFmtId="4" fontId="210" fillId="108" borderId="79" applyNumberFormat="0" applyProtection="0">
      <alignment horizontal="left" vertical="center" indent="1"/>
    </xf>
    <xf numFmtId="0" fontId="206" fillId="139" borderId="88"/>
    <xf numFmtId="4" fontId="211" fillId="106" borderId="75" applyNumberFormat="0" applyProtection="0">
      <alignment horizontal="right" vertical="center"/>
    </xf>
    <xf numFmtId="0" fontId="185" fillId="0" borderId="74" applyNumberFormat="0" applyFill="0" applyAlignment="0" applyProtection="0"/>
    <xf numFmtId="0" fontId="12" fillId="103" borderId="63" applyNumberFormat="0" applyProtection="0">
      <alignment horizontal="left" vertical="top" indent="1"/>
    </xf>
    <xf numFmtId="0" fontId="12" fillId="92" borderId="63" applyNumberFormat="0" applyProtection="0">
      <alignment horizontal="left" vertical="top" indent="1"/>
    </xf>
    <xf numFmtId="0" fontId="12" fillId="104" borderId="63" applyNumberFormat="0" applyProtection="0">
      <alignment horizontal="left" vertical="top" indent="1"/>
    </xf>
    <xf numFmtId="4" fontId="64" fillId="101" borderId="63" applyNumberFormat="0" applyProtection="0">
      <alignment horizontal="right" vertical="center"/>
    </xf>
    <xf numFmtId="4" fontId="206" fillId="0" borderId="75" applyNumberFormat="0" applyProtection="0">
      <alignment horizontal="right" vertical="center"/>
    </xf>
    <xf numFmtId="0" fontId="12" fillId="92" borderId="63" applyNumberFormat="0" applyProtection="0">
      <alignment horizontal="left" vertical="center" indent="1"/>
    </xf>
    <xf numFmtId="0" fontId="194" fillId="117" borderId="66" applyNumberFormat="0" applyAlignment="0" applyProtection="0"/>
    <xf numFmtId="37" fontId="28" fillId="0" borderId="19" applyNumberFormat="0"/>
    <xf numFmtId="4" fontId="206" fillId="0" borderId="75" applyNumberFormat="0" applyProtection="0">
      <alignment horizontal="right" vertical="center"/>
    </xf>
    <xf numFmtId="4" fontId="206" fillId="103" borderId="79" applyNumberFormat="0" applyProtection="0">
      <alignment horizontal="left" vertical="center" indent="1"/>
    </xf>
    <xf numFmtId="0" fontId="71" fillId="104" borderId="81" applyBorder="0"/>
    <xf numFmtId="0" fontId="12" fillId="105" borderId="63" applyNumberFormat="0" applyProtection="0">
      <alignment horizontal="left" vertical="top" indent="1"/>
    </xf>
    <xf numFmtId="0" fontId="206" fillId="105" borderId="75" applyNumberFormat="0" applyProtection="0">
      <alignment horizontal="left" vertical="center" indent="1"/>
    </xf>
    <xf numFmtId="4" fontId="187" fillId="107" borderId="63" applyNumberFormat="0" applyProtection="0">
      <alignment vertical="center"/>
    </xf>
    <xf numFmtId="4" fontId="53" fillId="119" borderId="63" applyNumberFormat="0" applyProtection="0">
      <alignment horizontal="right" vertical="center"/>
    </xf>
    <xf numFmtId="4" fontId="206" fillId="93" borderId="75" applyNumberFormat="0" applyProtection="0">
      <alignment horizontal="right" vertical="center"/>
    </xf>
    <xf numFmtId="0" fontId="220" fillId="110" borderId="66" applyNumberFormat="0" applyAlignment="0" applyProtection="0"/>
    <xf numFmtId="4" fontId="53" fillId="152" borderId="63" applyNumberFormat="0" applyProtection="0">
      <alignment horizontal="right" vertical="center"/>
    </xf>
    <xf numFmtId="4" fontId="186" fillId="91" borderId="63" applyNumberFormat="0" applyProtection="0">
      <alignment vertical="center"/>
    </xf>
    <xf numFmtId="0" fontId="206" fillId="104" borderId="63" applyNumberFormat="0" applyProtection="0">
      <alignment horizontal="left" vertical="top" indent="1"/>
    </xf>
    <xf numFmtId="0" fontId="50" fillId="91" borderId="63" applyNumberFormat="0" applyProtection="0">
      <alignment horizontal="left" vertical="top" indent="1"/>
    </xf>
    <xf numFmtId="4" fontId="50" fillId="91" borderId="63" applyNumberFormat="0" applyProtection="0">
      <alignment vertical="center"/>
    </xf>
    <xf numFmtId="4" fontId="206" fillId="92" borderId="79" applyNumberFormat="0" applyProtection="0">
      <alignment horizontal="left" vertical="center" indent="1"/>
    </xf>
    <xf numFmtId="4" fontId="189" fillId="103" borderId="63" applyNumberFormat="0" applyProtection="0">
      <alignment horizontal="right" vertical="center"/>
    </xf>
    <xf numFmtId="4" fontId="53" fillId="121" borderId="63" applyNumberFormat="0" applyProtection="0">
      <alignment horizontal="right" vertical="center"/>
    </xf>
    <xf numFmtId="0" fontId="12" fillId="103" borderId="63" applyNumberFormat="0" applyProtection="0">
      <alignment horizontal="left" vertical="top" indent="1"/>
    </xf>
    <xf numFmtId="4" fontId="206" fillId="38" borderId="75" applyNumberFormat="0" applyProtection="0">
      <alignment horizontal="left" vertical="center" indent="1"/>
    </xf>
    <xf numFmtId="4" fontId="64" fillId="95" borderId="63" applyNumberFormat="0" applyProtection="0">
      <alignment horizontal="right" vertical="center"/>
    </xf>
    <xf numFmtId="4" fontId="64" fillId="100" borderId="63" applyNumberFormat="0" applyProtection="0">
      <alignment horizontal="right" vertical="center"/>
    </xf>
    <xf numFmtId="0" fontId="12" fillId="92" borderId="63" applyNumberFormat="0" applyProtection="0">
      <alignment horizontal="left" vertical="center" indent="1"/>
    </xf>
    <xf numFmtId="4" fontId="64" fillId="103" borderId="63" applyNumberFormat="0" applyProtection="0">
      <alignment horizontal="right" vertical="center"/>
    </xf>
    <xf numFmtId="4" fontId="53" fillId="159" borderId="63" applyNumberFormat="0" applyProtection="0">
      <alignment vertical="center"/>
    </xf>
    <xf numFmtId="4" fontId="64" fillId="107" borderId="63" applyNumberFormat="0" applyProtection="0">
      <alignment horizontal="left" vertical="center" indent="1"/>
    </xf>
    <xf numFmtId="0" fontId="206" fillId="139" borderId="88"/>
    <xf numFmtId="4" fontId="53" fillId="119" borderId="63" applyNumberFormat="0" applyProtection="0">
      <alignment horizontal="right" vertical="center"/>
    </xf>
    <xf numFmtId="4" fontId="56" fillId="119" borderId="85" applyNumberFormat="0" applyProtection="0">
      <alignment horizontal="left" vertical="center" indent="1"/>
    </xf>
    <xf numFmtId="0" fontId="12" fillId="105" borderId="63" applyNumberFormat="0" applyProtection="0">
      <alignment horizontal="left" vertical="top" indent="1"/>
    </xf>
    <xf numFmtId="0" fontId="226" fillId="110" borderId="66" applyNumberFormat="0" applyAlignment="0" applyProtection="0"/>
    <xf numFmtId="0" fontId="206" fillId="86" borderId="75" applyNumberFormat="0" applyFont="0" applyAlignment="0" applyProtection="0"/>
    <xf numFmtId="0" fontId="204" fillId="110" borderId="73" applyNumberFormat="0" applyAlignment="0" applyProtection="0"/>
    <xf numFmtId="4" fontId="50" fillId="91" borderId="63" applyNumberFormat="0" applyProtection="0">
      <alignment vertical="center"/>
    </xf>
    <xf numFmtId="0" fontId="12" fillId="103" borderId="63" applyNumberFormat="0" applyProtection="0">
      <alignment horizontal="left" vertical="top" indent="1"/>
    </xf>
    <xf numFmtId="4" fontId="64" fillId="95" borderId="63" applyNumberFormat="0" applyProtection="0">
      <alignment horizontal="right" vertical="center"/>
    </xf>
    <xf numFmtId="4" fontId="64" fillId="92" borderId="63" applyNumberFormat="0" applyProtection="0">
      <alignment horizontal="right" vertical="center"/>
    </xf>
    <xf numFmtId="4" fontId="50" fillId="91" borderId="63" applyNumberFormat="0" applyProtection="0">
      <alignment horizontal="left" vertical="center" indent="1"/>
    </xf>
    <xf numFmtId="4" fontId="56" fillId="38" borderId="63" applyNumberFormat="0" applyProtection="0">
      <alignment vertical="center"/>
    </xf>
    <xf numFmtId="4" fontId="53" fillId="38" borderId="63" applyNumberFormat="0" applyProtection="0">
      <alignment horizontal="left" vertical="center" indent="1"/>
    </xf>
    <xf numFmtId="4" fontId="53" fillId="38" borderId="63" applyNumberFormat="0" applyProtection="0">
      <alignment horizontal="left" vertical="center" indent="1"/>
    </xf>
    <xf numFmtId="4" fontId="64" fillId="93" borderId="63" applyNumberFormat="0" applyProtection="0">
      <alignment horizontal="right" vertical="center"/>
    </xf>
    <xf numFmtId="4" fontId="53" fillId="152" borderId="63" applyNumberFormat="0" applyProtection="0">
      <alignment horizontal="right" vertical="center"/>
    </xf>
    <xf numFmtId="4" fontId="53" fillId="152" borderId="63" applyNumberFormat="0" applyProtection="0">
      <alignment horizontal="right" vertical="center"/>
    </xf>
    <xf numFmtId="4" fontId="53" fillId="153"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64" fillId="95" borderId="63" applyNumberFormat="0" applyProtection="0">
      <alignment horizontal="right" vertical="center"/>
    </xf>
    <xf numFmtId="4" fontId="53" fillId="154"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64" fillId="98" borderId="63" applyNumberFormat="0" applyProtection="0">
      <alignment horizontal="right" vertical="center"/>
    </xf>
    <xf numFmtId="4" fontId="64" fillId="100" borderId="63" applyNumberFormat="0" applyProtection="0">
      <alignment horizontal="right" vertical="center"/>
    </xf>
    <xf numFmtId="4" fontId="53" fillId="156" borderId="63" applyNumberFormat="0" applyProtection="0">
      <alignment horizontal="right" vertical="center"/>
    </xf>
    <xf numFmtId="4" fontId="53" fillId="157" borderId="63" applyNumberFormat="0" applyProtection="0">
      <alignment horizontal="right" vertical="center"/>
    </xf>
    <xf numFmtId="4" fontId="64" fillId="101" borderId="63" applyNumberFormat="0" applyProtection="0">
      <alignment horizontal="right" vertical="center"/>
    </xf>
    <xf numFmtId="4" fontId="64" fillId="101" borderId="63" applyNumberFormat="0" applyProtection="0">
      <alignment horizontal="right" vertical="center"/>
    </xf>
    <xf numFmtId="0" fontId="185" fillId="0" borderId="87" applyNumberFormat="0" applyFill="0" applyAlignment="0" applyProtection="0"/>
    <xf numFmtId="4" fontId="206" fillId="98" borderId="75"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104" borderId="63" applyNumberFormat="0" applyProtection="0">
      <alignment horizontal="left" vertical="top"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92" borderId="63" applyNumberFormat="0" applyProtection="0">
      <alignment horizontal="left" vertical="top"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12" fillId="103" borderId="63" applyNumberFormat="0" applyProtection="0">
      <alignment horizontal="left" vertical="top" indent="1"/>
    </xf>
    <xf numFmtId="0" fontId="12" fillId="103" borderId="63" applyNumberFormat="0" applyProtection="0">
      <alignment horizontal="left" vertical="top" indent="1"/>
    </xf>
    <xf numFmtId="0" fontId="12" fillId="106" borderId="88" applyNumberFormat="0">
      <protection locked="0"/>
    </xf>
    <xf numFmtId="4" fontId="50" fillId="91" borderId="63" applyNumberFormat="0" applyProtection="0">
      <alignment vertical="center"/>
    </xf>
    <xf numFmtId="0" fontId="12" fillId="106" borderId="88" applyNumberFormat="0">
      <protection locked="0"/>
    </xf>
    <xf numFmtId="0" fontId="12" fillId="106" borderId="88" applyNumberFormat="0">
      <protection locked="0"/>
    </xf>
    <xf numFmtId="4" fontId="64" fillId="107" borderId="63" applyNumberFormat="0" applyProtection="0">
      <alignment vertical="center"/>
    </xf>
    <xf numFmtId="4" fontId="53" fillId="159" borderId="63" applyNumberFormat="0" applyProtection="0">
      <alignment vertical="center"/>
    </xf>
    <xf numFmtId="4" fontId="53" fillId="159" borderId="63" applyNumberFormat="0" applyProtection="0">
      <alignment vertical="center"/>
    </xf>
    <xf numFmtId="4" fontId="64" fillId="107" borderId="63" applyNumberFormat="0" applyProtection="0">
      <alignment vertical="center"/>
    </xf>
    <xf numFmtId="4" fontId="187" fillId="107" borderId="63" applyNumberFormat="0" applyProtection="0">
      <alignment vertical="center"/>
    </xf>
    <xf numFmtId="4" fontId="230" fillId="159" borderId="63" applyNumberFormat="0" applyProtection="0">
      <alignment vertical="center"/>
    </xf>
    <xf numFmtId="4" fontId="230" fillId="159" borderId="63" applyNumberFormat="0" applyProtection="0">
      <alignment vertical="center"/>
    </xf>
    <xf numFmtId="4" fontId="64" fillId="107" borderId="63" applyNumberFormat="0" applyProtection="0">
      <alignment horizontal="left" vertical="center" indent="1"/>
    </xf>
    <xf numFmtId="0" fontId="206" fillId="103" borderId="63" applyNumberFormat="0" applyProtection="0">
      <alignment horizontal="left" vertical="top" indent="1"/>
    </xf>
    <xf numFmtId="4" fontId="50" fillId="91" borderId="63" applyNumberFormat="0" applyProtection="0">
      <alignment vertical="center"/>
    </xf>
    <xf numFmtId="4" fontId="50" fillId="91" borderId="63" applyNumberFormat="0" applyProtection="0">
      <alignment horizontal="left" vertical="center" indent="1"/>
    </xf>
    <xf numFmtId="4" fontId="64" fillId="93" borderId="63" applyNumberFormat="0" applyProtection="0">
      <alignment horizontal="right" vertical="center"/>
    </xf>
    <xf numFmtId="4" fontId="53" fillId="121" borderId="63" applyNumberFormat="0" applyProtection="0">
      <alignment horizontal="right" vertical="center"/>
    </xf>
    <xf numFmtId="4" fontId="53" fillId="33" borderId="63" applyNumberFormat="0" applyProtection="0">
      <alignment horizontal="right" vertical="center"/>
    </xf>
    <xf numFmtId="4" fontId="186" fillId="91" borderId="63" applyNumberFormat="0" applyProtection="0">
      <alignment vertical="center"/>
    </xf>
    <xf numFmtId="4" fontId="64" fillId="97" borderId="63" applyNumberFormat="0" applyProtection="0">
      <alignment horizontal="right" vertical="center"/>
    </xf>
    <xf numFmtId="4" fontId="64" fillId="99" borderId="63" applyNumberFormat="0" applyProtection="0">
      <alignment horizontal="right" vertical="center"/>
    </xf>
    <xf numFmtId="4" fontId="53" fillId="157" borderId="63" applyNumberFormat="0" applyProtection="0">
      <alignment horizontal="right" vertical="center"/>
    </xf>
    <xf numFmtId="0" fontId="12" fillId="105" borderId="63" applyNumberFormat="0" applyProtection="0">
      <alignment horizontal="left" vertical="center" indent="1"/>
    </xf>
    <xf numFmtId="4" fontId="186" fillId="91" borderId="63" applyNumberFormat="0" applyProtection="0">
      <alignment vertical="center"/>
    </xf>
    <xf numFmtId="4" fontId="64" fillId="97" borderId="63" applyNumberFormat="0" applyProtection="0">
      <alignment horizontal="right" vertical="center"/>
    </xf>
    <xf numFmtId="4" fontId="64" fillId="93" borderId="63" applyNumberFormat="0" applyProtection="0">
      <alignment horizontal="right" vertical="center"/>
    </xf>
    <xf numFmtId="4" fontId="53" fillId="33" borderId="63" applyNumberFormat="0" applyProtection="0">
      <alignment horizontal="right" vertical="center"/>
    </xf>
    <xf numFmtId="4" fontId="53" fillId="119" borderId="63" applyNumberFormat="0" applyProtection="0">
      <alignment horizontal="right" vertical="center"/>
    </xf>
    <xf numFmtId="0" fontId="12" fillId="107" borderId="72" applyNumberFormat="0" applyFont="0" applyAlignment="0" applyProtection="0"/>
    <xf numFmtId="0" fontId="209" fillId="91" borderId="63" applyNumberFormat="0" applyProtection="0">
      <alignment horizontal="left" vertical="top"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4" fontId="53" fillId="157" borderId="63" applyNumberFormat="0" applyProtection="0">
      <alignment horizontal="right" vertical="center"/>
    </xf>
    <xf numFmtId="4" fontId="64" fillId="92" borderId="63" applyNumberFormat="0" applyProtection="0">
      <alignment horizontal="right" vertical="center"/>
    </xf>
    <xf numFmtId="4" fontId="64" fillId="96" borderId="63" applyNumberFormat="0" applyProtection="0">
      <alignment horizontal="right" vertical="center"/>
    </xf>
    <xf numFmtId="0" fontId="12" fillId="92" borderId="63" applyNumberFormat="0" applyProtection="0">
      <alignment horizontal="left" vertical="top" indent="1"/>
    </xf>
    <xf numFmtId="4" fontId="64" fillId="96" borderId="63" applyNumberFormat="0" applyProtection="0">
      <alignment horizontal="right" vertical="center"/>
    </xf>
    <xf numFmtId="4" fontId="206" fillId="103" borderId="79" applyNumberFormat="0" applyProtection="0">
      <alignment horizontal="left" vertical="center" indent="1"/>
    </xf>
    <xf numFmtId="0" fontId="206" fillId="92" borderId="63" applyNumberFormat="0" applyProtection="0">
      <alignment horizontal="left" vertical="top" indent="1"/>
    </xf>
    <xf numFmtId="4" fontId="64" fillId="103" borderId="63" applyNumberFormat="0" applyProtection="0">
      <alignment horizontal="right" vertical="center"/>
    </xf>
    <xf numFmtId="4" fontId="189" fillId="103" borderId="63" applyNumberFormat="0" applyProtection="0">
      <alignment horizontal="right" vertical="center"/>
    </xf>
    <xf numFmtId="0" fontId="12" fillId="107" borderId="72" applyNumberFormat="0" applyFont="0" applyAlignment="0" applyProtection="0"/>
    <xf numFmtId="4" fontId="56" fillId="119" borderId="85" applyNumberFormat="0" applyProtection="0">
      <alignment horizontal="left" vertical="center" indent="1"/>
    </xf>
    <xf numFmtId="0" fontId="12" fillId="103" borderId="63" applyNumberFormat="0" applyProtection="0">
      <alignment horizontal="left" vertical="center" indent="1"/>
    </xf>
    <xf numFmtId="4" fontId="210" fillId="108" borderId="79" applyNumberFormat="0" applyProtection="0">
      <alignment horizontal="left" vertical="center" indent="1"/>
    </xf>
    <xf numFmtId="4" fontId="206" fillId="92" borderId="75" applyNumberFormat="0" applyProtection="0">
      <alignment horizontal="right" vertical="center"/>
    </xf>
    <xf numFmtId="4" fontId="206" fillId="122" borderId="75" applyNumberFormat="0" applyProtection="0">
      <alignment horizontal="left" vertical="center" indent="1"/>
    </xf>
    <xf numFmtId="0" fontId="12" fillId="86" borderId="72" applyNumberFormat="0" applyFont="0" applyAlignment="0" applyProtection="0"/>
    <xf numFmtId="4" fontId="56" fillId="38" borderId="63" applyNumberFormat="0" applyProtection="0">
      <alignment vertical="center"/>
    </xf>
    <xf numFmtId="4" fontId="53" fillId="152" borderId="63" applyNumberFormat="0" applyProtection="0">
      <alignment horizontal="right" vertical="center"/>
    </xf>
    <xf numFmtId="4" fontId="53" fillId="38" borderId="63" applyNumberFormat="0" applyProtection="0">
      <alignment horizontal="left" vertical="center" indent="1"/>
    </xf>
    <xf numFmtId="4" fontId="53" fillId="38" borderId="63" applyNumberFormat="0" applyProtection="0">
      <alignment horizontal="left" vertical="center" indent="1"/>
    </xf>
    <xf numFmtId="4" fontId="64" fillId="96" borderId="63" applyNumberFormat="0" applyProtection="0">
      <alignment horizontal="right" vertical="center"/>
    </xf>
    <xf numFmtId="4" fontId="53" fillId="153" borderId="63" applyNumberFormat="0" applyProtection="0">
      <alignment horizontal="right" vertical="center"/>
    </xf>
    <xf numFmtId="4" fontId="64" fillId="95" borderId="63" applyNumberFormat="0" applyProtection="0">
      <alignment horizontal="right" vertical="center"/>
    </xf>
    <xf numFmtId="202" fontId="67" fillId="0" borderId="19"/>
    <xf numFmtId="4" fontId="64" fillId="99" borderId="63" applyNumberFormat="0" applyProtection="0">
      <alignment horizontal="right" vertical="center"/>
    </xf>
    <xf numFmtId="4" fontId="53" fillId="155" borderId="63" applyNumberFormat="0" applyProtection="0">
      <alignment horizontal="right" vertical="center"/>
    </xf>
    <xf numFmtId="4" fontId="53" fillId="155" borderId="63" applyNumberFormat="0" applyProtection="0">
      <alignment horizontal="right" vertical="center"/>
    </xf>
    <xf numFmtId="4" fontId="64" fillId="99" borderId="63" applyNumberFormat="0" applyProtection="0">
      <alignment horizontal="right" vertical="center"/>
    </xf>
    <xf numFmtId="4" fontId="53" fillId="156" borderId="63" applyNumberFormat="0" applyProtection="0">
      <alignment horizontal="right" vertical="center"/>
    </xf>
    <xf numFmtId="4" fontId="53" fillId="119" borderId="63" applyNumberFormat="0" applyProtection="0">
      <alignment horizontal="right" vertical="center"/>
    </xf>
    <xf numFmtId="4" fontId="64" fillId="101" borderId="63" applyNumberFormat="0" applyProtection="0">
      <alignment horizontal="right" vertical="center"/>
    </xf>
    <xf numFmtId="0" fontId="12" fillId="104" borderId="63" applyNumberFormat="0" applyProtection="0">
      <alignment horizontal="left" vertical="top" indent="1"/>
    </xf>
    <xf numFmtId="0" fontId="206" fillId="110" borderId="75" applyNumberFormat="0" applyProtection="0">
      <alignment horizontal="left" vertical="center" indent="1"/>
    </xf>
    <xf numFmtId="0" fontId="220" fillId="110" borderId="66" applyNumberFormat="0" applyAlignment="0" applyProtection="0"/>
    <xf numFmtId="4" fontId="189" fillId="103" borderId="63" applyNumberFormat="0" applyProtection="0">
      <alignment horizontal="right" vertical="center"/>
    </xf>
    <xf numFmtId="4" fontId="12" fillId="104" borderId="79" applyNumberFormat="0" applyProtection="0">
      <alignment horizontal="left" vertical="center" indent="1"/>
    </xf>
    <xf numFmtId="4" fontId="64" fillId="100" borderId="63" applyNumberFormat="0" applyProtection="0">
      <alignment horizontal="right" vertical="center"/>
    </xf>
    <xf numFmtId="4" fontId="12" fillId="104" borderId="79" applyNumberFormat="0" applyProtection="0">
      <alignment horizontal="left" vertical="center" indent="1"/>
    </xf>
    <xf numFmtId="0" fontId="50" fillId="91" borderId="63" applyNumberFormat="0" applyProtection="0">
      <alignment horizontal="left" vertical="top" indent="1"/>
    </xf>
    <xf numFmtId="0" fontId="206" fillId="86" borderId="75" applyNumberFormat="0" applyFont="0" applyAlignment="0" applyProtection="0"/>
    <xf numFmtId="4" fontId="206" fillId="92" borderId="79" applyNumberFormat="0" applyProtection="0">
      <alignment horizontal="left" vertical="center" indent="1"/>
    </xf>
    <xf numFmtId="4" fontId="64" fillId="107" borderId="63" applyNumberFormat="0" applyProtection="0">
      <alignment horizontal="left" vertical="center" indent="1"/>
    </xf>
    <xf numFmtId="4" fontId="64" fillId="107" borderId="63" applyNumberFormat="0" applyProtection="0">
      <alignmen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0" fontId="12" fillId="103" borderId="63" applyNumberFormat="0" applyProtection="0">
      <alignment horizontal="left" vertical="top" indent="1"/>
    </xf>
    <xf numFmtId="0" fontId="12" fillId="105" borderId="63" applyNumberFormat="0" applyProtection="0">
      <alignment horizontal="left" vertical="top" indent="1"/>
    </xf>
    <xf numFmtId="0" fontId="64" fillId="107" borderId="63" applyNumberFormat="0" applyProtection="0">
      <alignment horizontal="left" vertical="top" indent="1"/>
    </xf>
    <xf numFmtId="4" fontId="64" fillId="107" borderId="63" applyNumberFormat="0" applyProtection="0">
      <alignment vertical="center"/>
    </xf>
    <xf numFmtId="4" fontId="56" fillId="119" borderId="63" applyNumberFormat="0" applyProtection="0">
      <alignment horizontal="left" vertical="center" indent="1"/>
    </xf>
    <xf numFmtId="4" fontId="187" fillId="107" borderId="63" applyNumberFormat="0" applyProtection="0">
      <alignment vertical="center"/>
    </xf>
    <xf numFmtId="4" fontId="206" fillId="99" borderId="75" applyNumberFormat="0" applyProtection="0">
      <alignment horizontal="right" vertical="center"/>
    </xf>
    <xf numFmtId="0" fontId="12" fillId="106" borderId="88" applyNumberFormat="0">
      <protection locked="0"/>
    </xf>
    <xf numFmtId="0" fontId="201" fillId="87" borderId="75" applyNumberFormat="0" applyAlignment="0" applyProtection="0"/>
    <xf numFmtId="4" fontId="64" fillId="101" borderId="63" applyNumberFormat="0" applyProtection="0">
      <alignment horizontal="right" vertical="center"/>
    </xf>
    <xf numFmtId="0" fontId="64" fillId="92" borderId="63" applyNumberFormat="0" applyProtection="0">
      <alignment horizontal="left" vertical="top" indent="1"/>
    </xf>
    <xf numFmtId="4" fontId="64" fillId="103" borderId="63" applyNumberFormat="0" applyProtection="0">
      <alignment horizontal="right" vertical="center"/>
    </xf>
    <xf numFmtId="4" fontId="64" fillId="107" borderId="63" applyNumberFormat="0" applyProtection="0">
      <alignment horizontal="left" vertical="center" indent="1"/>
    </xf>
    <xf numFmtId="4" fontId="187" fillId="107" borderId="63" applyNumberFormat="0" applyProtection="0">
      <alignment vertical="center"/>
    </xf>
    <xf numFmtId="4" fontId="64" fillId="107" borderId="63" applyNumberFormat="0" applyProtection="0">
      <alignment vertical="center"/>
    </xf>
    <xf numFmtId="0" fontId="12" fillId="103" borderId="63" applyNumberFormat="0" applyProtection="0">
      <alignment horizontal="left" vertical="center" indent="1"/>
    </xf>
    <xf numFmtId="0" fontId="12" fillId="92" borderId="63" applyNumberFormat="0" applyProtection="0">
      <alignment horizontal="left" vertical="top" indent="1"/>
    </xf>
    <xf numFmtId="4" fontId="230" fillId="159" borderId="63" applyNumberFormat="0" applyProtection="0">
      <alignment vertical="center"/>
    </xf>
    <xf numFmtId="4" fontId="64" fillId="99" borderId="63" applyNumberFormat="0" applyProtection="0">
      <alignment horizontal="right" vertical="center"/>
    </xf>
    <xf numFmtId="0" fontId="12" fillId="86" borderId="72" applyNumberFormat="0" applyFont="0" applyAlignment="0" applyProtection="0"/>
    <xf numFmtId="4" fontId="206" fillId="0" borderId="75" applyNumberFormat="0" applyProtection="0">
      <alignment horizontal="right" vertical="center"/>
    </xf>
    <xf numFmtId="0" fontId="206" fillId="105" borderId="75" applyNumberFormat="0" applyProtection="0">
      <alignment horizontal="left" vertical="center" indent="1"/>
    </xf>
    <xf numFmtId="4" fontId="189" fillId="103"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0" fontId="201" fillId="87" borderId="66" applyNumberFormat="0" applyAlignment="0" applyProtection="0"/>
    <xf numFmtId="4" fontId="206" fillId="96" borderId="75" applyNumberFormat="0" applyProtection="0">
      <alignment horizontal="right" vertical="center"/>
    </xf>
    <xf numFmtId="4" fontId="50" fillId="91" borderId="63" applyNumberFormat="0" applyProtection="0">
      <alignment horizontal="left" vertical="center" indent="1"/>
    </xf>
    <xf numFmtId="4" fontId="53" fillId="159" borderId="63" applyNumberFormat="0" applyProtection="0">
      <alignment horizontal="right" vertical="center"/>
    </xf>
    <xf numFmtId="4" fontId="208" fillId="110" borderId="63" applyNumberFormat="0" applyProtection="0">
      <alignment horizontal="left" vertical="center" indent="1"/>
    </xf>
    <xf numFmtId="4" fontId="206" fillId="101" borderId="75" applyNumberFormat="0" applyProtection="0">
      <alignment horizontal="right" vertical="center"/>
    </xf>
    <xf numFmtId="0" fontId="201" fillId="87" borderId="66" applyNumberFormat="0" applyAlignment="0" applyProtection="0"/>
    <xf numFmtId="4" fontId="64" fillId="95" borderId="63" applyNumberFormat="0" applyProtection="0">
      <alignment horizontal="right" vertical="center"/>
    </xf>
    <xf numFmtId="4" fontId="206" fillId="122" borderId="75" applyNumberFormat="0" applyProtection="0">
      <alignment horizontal="left" vertical="center" indent="1"/>
    </xf>
    <xf numFmtId="4" fontId="64" fillId="93" borderId="63" applyNumberFormat="0" applyProtection="0">
      <alignment horizontal="right" vertical="center"/>
    </xf>
    <xf numFmtId="4" fontId="53" fillId="121" borderId="63" applyNumberFormat="0" applyProtection="0">
      <alignment horizontal="right" vertical="center"/>
    </xf>
    <xf numFmtId="4" fontId="64" fillId="107" borderId="63" applyNumberFormat="0" applyProtection="0">
      <alignment vertical="center"/>
    </xf>
    <xf numFmtId="4" fontId="64" fillId="92" borderId="63" applyNumberFormat="0" applyProtection="0">
      <alignment horizontal="left" vertical="center" indent="1"/>
    </xf>
    <xf numFmtId="4" fontId="64" fillId="93" borderId="63" applyNumberFormat="0" applyProtection="0">
      <alignment horizontal="right" vertical="center"/>
    </xf>
    <xf numFmtId="4" fontId="53" fillId="33" borderId="63" applyNumberFormat="0" applyProtection="0">
      <alignment horizontal="right" vertical="center"/>
    </xf>
    <xf numFmtId="0" fontId="206" fillId="138" borderId="75" applyNumberFormat="0" applyProtection="0">
      <alignment horizontal="left" vertical="center" indent="1"/>
    </xf>
    <xf numFmtId="4" fontId="12" fillId="104" borderId="79" applyNumberFormat="0" applyProtection="0">
      <alignment horizontal="left" vertical="center" indent="1"/>
    </xf>
    <xf numFmtId="0" fontId="12" fillId="105" borderId="63" applyNumberFormat="0" applyProtection="0">
      <alignment horizontal="left" vertical="center" indent="1"/>
    </xf>
    <xf numFmtId="4" fontId="64" fillId="100" borderId="63" applyNumberFormat="0" applyProtection="0">
      <alignment horizontal="right" vertical="center"/>
    </xf>
    <xf numFmtId="0" fontId="206" fillId="103" borderId="75" applyNumberFormat="0" applyProtection="0">
      <alignment horizontal="left" vertical="center" indent="1"/>
    </xf>
    <xf numFmtId="0" fontId="185" fillId="0" borderId="87" applyNumberFormat="0" applyFill="0" applyAlignment="0" applyProtection="0"/>
    <xf numFmtId="4" fontId="189" fillId="103" borderId="63" applyNumberFormat="0" applyProtection="0">
      <alignment horizontal="right" vertical="center"/>
    </xf>
    <xf numFmtId="4" fontId="189" fillId="103" borderId="63" applyNumberFormat="0" applyProtection="0">
      <alignment horizontal="right" vertical="center"/>
    </xf>
    <xf numFmtId="0" fontId="206" fillId="139" borderId="88"/>
    <xf numFmtId="4" fontId="188" fillId="120" borderId="85" applyNumberFormat="0" applyProtection="0">
      <alignment horizontal="left" vertical="center" indent="1"/>
    </xf>
    <xf numFmtId="4" fontId="231" fillId="159" borderId="63" applyNumberFormat="0" applyProtection="0">
      <alignment horizontal="right" vertical="center"/>
    </xf>
    <xf numFmtId="4" fontId="56" fillId="119" borderId="63"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187" fillId="103" borderId="63" applyNumberFormat="0" applyProtection="0">
      <alignment horizontal="right" vertical="center"/>
    </xf>
    <xf numFmtId="4" fontId="230" fillId="159" borderId="63" applyNumberFormat="0" applyProtection="0">
      <alignment horizontal="right" vertical="center"/>
    </xf>
    <xf numFmtId="4" fontId="64" fillId="103" borderId="63" applyNumberFormat="0" applyProtection="0">
      <alignment horizontal="right" vertical="center"/>
    </xf>
    <xf numFmtId="4" fontId="53" fillId="159" borderId="63" applyNumberFormat="0" applyProtection="0">
      <alignment horizontal="right" vertical="center"/>
    </xf>
    <xf numFmtId="0" fontId="12" fillId="92" borderId="63" applyNumberFormat="0" applyProtection="0">
      <alignment horizontal="left" vertical="top" indent="1"/>
    </xf>
    <xf numFmtId="0" fontId="12" fillId="103" borderId="63" applyNumberFormat="0" applyProtection="0">
      <alignment horizontal="left" vertical="center" indent="1"/>
    </xf>
    <xf numFmtId="0" fontId="12" fillId="104" borderId="63" applyNumberFormat="0" applyProtection="0">
      <alignment horizontal="left" vertical="center" indent="1"/>
    </xf>
    <xf numFmtId="0" fontId="12" fillId="103" borderId="63" applyNumberFormat="0" applyProtection="0">
      <alignment horizontal="left" vertical="top" indent="1"/>
    </xf>
    <xf numFmtId="0" fontId="206" fillId="104" borderId="63" applyNumberFormat="0" applyProtection="0">
      <alignment horizontal="left" vertical="top" indent="1"/>
    </xf>
    <xf numFmtId="4" fontId="53" fillId="109" borderId="63" applyNumberFormat="0" applyProtection="0">
      <alignment horizontal="right" vertical="center"/>
    </xf>
    <xf numFmtId="0" fontId="64" fillId="92" borderId="63" applyNumberFormat="0" applyProtection="0">
      <alignment horizontal="left" vertical="top" indent="1"/>
    </xf>
    <xf numFmtId="4" fontId="64" fillId="97" borderId="63" applyNumberFormat="0" applyProtection="0">
      <alignment horizontal="right" vertical="center"/>
    </xf>
    <xf numFmtId="4" fontId="210" fillId="108" borderId="79" applyNumberFormat="0" applyProtection="0">
      <alignment horizontal="left" vertical="center" indent="1"/>
    </xf>
    <xf numFmtId="4" fontId="208" fillId="110" borderId="63" applyNumberFormat="0" applyProtection="0">
      <alignment horizontal="left" vertical="center" indent="1"/>
    </xf>
    <xf numFmtId="4" fontId="64" fillId="107" borderId="63" applyNumberFormat="0" applyProtection="0">
      <alignment horizontal="left" vertical="center" indent="1"/>
    </xf>
    <xf numFmtId="0" fontId="12" fillId="104" borderId="63" applyNumberFormat="0" applyProtection="0">
      <alignment horizontal="left" vertical="top" indent="1"/>
    </xf>
    <xf numFmtId="0" fontId="12" fillId="104" borderId="63" applyNumberFormat="0" applyProtection="0">
      <alignment horizontal="left" vertical="center" indent="1"/>
    </xf>
    <xf numFmtId="0" fontId="206" fillId="138" borderId="75" applyNumberFormat="0" applyProtection="0">
      <alignment horizontal="left" vertical="center" indent="1"/>
    </xf>
    <xf numFmtId="0" fontId="194" fillId="117" borderId="66" applyNumberFormat="0" applyAlignment="0" applyProtection="0"/>
    <xf numFmtId="0" fontId="220" fillId="110" borderId="66" applyNumberFormat="0" applyAlignment="0" applyProtection="0"/>
    <xf numFmtId="4" fontId="64" fillId="94" borderId="63" applyNumberFormat="0" applyProtection="0">
      <alignment horizontal="right" vertical="center"/>
    </xf>
    <xf numFmtId="0" fontId="206" fillId="105" borderId="63" applyNumberFormat="0" applyProtection="0">
      <alignment horizontal="left" vertical="top" indent="1"/>
    </xf>
    <xf numFmtId="4" fontId="64" fillId="92" borderId="63" applyNumberFormat="0" applyProtection="0">
      <alignment horizontal="right" vertical="center"/>
    </xf>
    <xf numFmtId="0" fontId="206" fillId="92" borderId="63" applyNumberFormat="0" applyProtection="0">
      <alignment horizontal="left" vertical="top" indent="1"/>
    </xf>
    <xf numFmtId="0" fontId="206" fillId="103" borderId="63" applyNumberFormat="0" applyProtection="0">
      <alignment horizontal="left" vertical="top" indent="1"/>
    </xf>
    <xf numFmtId="0" fontId="220" fillId="110" borderId="66" applyNumberFormat="0" applyAlignment="0" applyProtection="0"/>
    <xf numFmtId="0" fontId="220" fillId="110" borderId="66" applyNumberFormat="0" applyAlignment="0" applyProtection="0"/>
    <xf numFmtId="0" fontId="194" fillId="117" borderId="66" applyNumberFormat="0" applyAlignment="0" applyProtection="0"/>
    <xf numFmtId="0" fontId="194" fillId="117" borderId="66" applyNumberFormat="0" applyAlignment="0" applyProtection="0"/>
    <xf numFmtId="4" fontId="206" fillId="93" borderId="75" applyNumberFormat="0" applyProtection="0">
      <alignment horizontal="right" vertical="center"/>
    </xf>
    <xf numFmtId="0" fontId="213" fillId="134" borderId="75" applyNumberFormat="0" applyAlignment="0" applyProtection="0"/>
    <xf numFmtId="0" fontId="206" fillId="110" borderId="75" applyNumberFormat="0" applyProtection="0">
      <alignment horizontal="left" vertical="center" indent="1"/>
    </xf>
    <xf numFmtId="0" fontId="206" fillId="105" borderId="75" applyNumberFormat="0" applyProtection="0">
      <alignment horizontal="left" vertical="center" indent="1"/>
    </xf>
    <xf numFmtId="4" fontId="64" fillId="94" borderId="63" applyNumberFormat="0" applyProtection="0">
      <alignment horizontal="right" vertical="center"/>
    </xf>
    <xf numFmtId="0" fontId="208" fillId="92" borderId="63" applyNumberFormat="0" applyProtection="0">
      <alignment horizontal="left" vertical="top" indent="1"/>
    </xf>
    <xf numFmtId="4" fontId="50" fillId="91" borderId="63" applyNumberFormat="0" applyProtection="0">
      <alignment horizontal="left" vertical="center" indent="1"/>
    </xf>
    <xf numFmtId="0" fontId="208" fillId="107" borderId="63" applyNumberFormat="0" applyProtection="0">
      <alignment horizontal="left" vertical="top" indent="1"/>
    </xf>
    <xf numFmtId="4" fontId="206" fillId="122" borderId="75" applyNumberFormat="0" applyProtection="0">
      <alignment horizontal="left" vertical="center" indent="1"/>
    </xf>
    <xf numFmtId="0" fontId="50" fillId="91" borderId="63" applyNumberFormat="0" applyProtection="0">
      <alignment horizontal="left" vertical="top" indent="1"/>
    </xf>
    <xf numFmtId="4" fontId="56" fillId="119" borderId="63" applyNumberFormat="0" applyProtection="0">
      <alignment horizontal="left" vertical="center" indent="1"/>
    </xf>
    <xf numFmtId="4" fontId="53" fillId="154" borderId="63" applyNumberFormat="0" applyProtection="0">
      <alignment horizontal="right" vertical="center"/>
    </xf>
    <xf numFmtId="4" fontId="64" fillId="98" borderId="63" applyNumberFormat="0" applyProtection="0">
      <alignment horizontal="right" vertical="center"/>
    </xf>
    <xf numFmtId="0" fontId="208" fillId="92" borderId="63" applyNumberFormat="0" applyProtection="0">
      <alignment horizontal="left" vertical="top" indent="1"/>
    </xf>
    <xf numFmtId="4" fontId="206" fillId="103" borderId="79" applyNumberFormat="0" applyProtection="0">
      <alignment horizontal="left" vertical="center" indent="1"/>
    </xf>
    <xf numFmtId="4" fontId="206" fillId="122" borderId="75" applyNumberFormat="0" applyProtection="0">
      <alignment horizontal="left" vertical="center" indent="1"/>
    </xf>
    <xf numFmtId="0" fontId="206" fillId="103" borderId="75" applyNumberFormat="0" applyProtection="0">
      <alignment horizontal="left" vertical="center" indent="1"/>
    </xf>
    <xf numFmtId="4" fontId="206" fillId="137" borderId="75" applyNumberFormat="0" applyProtection="0">
      <alignment horizontal="right" vertical="center"/>
    </xf>
    <xf numFmtId="202" fontId="67" fillId="0" borderId="19"/>
    <xf numFmtId="4" fontId="64" fillId="107" borderId="63" applyNumberFormat="0" applyProtection="0">
      <alignment vertical="center"/>
    </xf>
    <xf numFmtId="0" fontId="12" fillId="105" borderId="63" applyNumberFormat="0" applyProtection="0">
      <alignment horizontal="left" vertical="top" indent="1"/>
    </xf>
    <xf numFmtId="0" fontId="206" fillId="105" borderId="75" applyNumberFormat="0" applyProtection="0">
      <alignment horizontal="left" vertical="center" indent="1"/>
    </xf>
    <xf numFmtId="0" fontId="12" fillId="107" borderId="72" applyNumberFormat="0" applyFont="0" applyAlignment="0" applyProtection="0"/>
    <xf numFmtId="4" fontId="50" fillId="91" borderId="63" applyNumberFormat="0" applyProtection="0">
      <alignment vertical="center"/>
    </xf>
    <xf numFmtId="4" fontId="187" fillId="103" borderId="63" applyNumberFormat="0" applyProtection="0">
      <alignment horizontal="right" vertical="center"/>
    </xf>
    <xf numFmtId="4" fontId="53" fillId="121" borderId="63" applyNumberFormat="0" applyProtection="0">
      <alignment horizontal="right" vertical="center"/>
    </xf>
    <xf numFmtId="4" fontId="53" fillId="156" borderId="63" applyNumberFormat="0" applyProtection="0">
      <alignment horizontal="right" vertical="center"/>
    </xf>
    <xf numFmtId="4" fontId="50" fillId="91" borderId="63" applyNumberFormat="0" applyProtection="0">
      <alignment horizontal="left" vertical="center" indent="1"/>
    </xf>
    <xf numFmtId="4" fontId="230" fillId="159" borderId="63" applyNumberFormat="0" applyProtection="0">
      <alignment vertical="center"/>
    </xf>
    <xf numFmtId="4" fontId="53" fillId="119" borderId="63" applyNumberFormat="0" applyProtection="0">
      <alignment horizontal="right" vertical="center"/>
    </xf>
    <xf numFmtId="4" fontId="53" fillId="157" borderId="63" applyNumberFormat="0" applyProtection="0">
      <alignment horizontal="right" vertical="center"/>
    </xf>
    <xf numFmtId="0" fontId="206" fillId="110" borderId="75" applyNumberFormat="0" applyProtection="0">
      <alignment horizontal="left" vertical="center" indent="1"/>
    </xf>
    <xf numFmtId="0" fontId="12" fillId="107" borderId="72" applyNumberFormat="0" applyFont="0" applyAlignment="0" applyProtection="0"/>
    <xf numFmtId="4" fontId="64" fillId="99" borderId="63" applyNumberFormat="0" applyProtection="0">
      <alignment horizontal="right" vertical="center"/>
    </xf>
    <xf numFmtId="4" fontId="64" fillId="101" borderId="63" applyNumberFormat="0" applyProtection="0">
      <alignment horizontal="right" vertical="center"/>
    </xf>
    <xf numFmtId="4" fontId="230" fillId="159" borderId="63" applyNumberFormat="0" applyProtection="0">
      <alignment horizontal="right" vertical="center"/>
    </xf>
    <xf numFmtId="4" fontId="53" fillId="156" borderId="63" applyNumberFormat="0" applyProtection="0">
      <alignment horizontal="right" vertical="center"/>
    </xf>
    <xf numFmtId="4" fontId="208" fillId="107" borderId="63" applyNumberFormat="0" applyProtection="0">
      <alignment vertical="center"/>
    </xf>
    <xf numFmtId="4" fontId="215" fillId="27" borderId="75" applyNumberFormat="0" applyProtection="0">
      <alignment horizontal="right" vertical="center"/>
    </xf>
    <xf numFmtId="0" fontId="64" fillId="92" borderId="63" applyNumberFormat="0" applyProtection="0">
      <alignment horizontal="left" vertical="top" indent="1"/>
    </xf>
    <xf numFmtId="0" fontId="12" fillId="92" borderId="63" applyNumberFormat="0" applyProtection="0">
      <alignment horizontal="left" vertical="center" indent="1"/>
    </xf>
    <xf numFmtId="4" fontId="53" fillId="153" borderId="63" applyNumberFormat="0" applyProtection="0">
      <alignment horizontal="right" vertical="center"/>
    </xf>
    <xf numFmtId="4" fontId="64" fillId="103" borderId="63" applyNumberFormat="0" applyProtection="0">
      <alignment horizontal="right" vertical="center"/>
    </xf>
    <xf numFmtId="4" fontId="206" fillId="122" borderId="75" applyNumberFormat="0" applyProtection="0">
      <alignment horizontal="left" vertical="center" indent="1"/>
    </xf>
    <xf numFmtId="0" fontId="12" fillId="104" borderId="63" applyNumberFormat="0" applyProtection="0">
      <alignment horizontal="left" vertical="center" indent="1"/>
    </xf>
    <xf numFmtId="0" fontId="206" fillId="105" borderId="63" applyNumberFormat="0" applyProtection="0">
      <alignment horizontal="left" vertical="top" indent="1"/>
    </xf>
    <xf numFmtId="4" fontId="64" fillId="98" borderId="63" applyNumberFormat="0" applyProtection="0">
      <alignment horizontal="right" vertical="center"/>
    </xf>
    <xf numFmtId="4" fontId="12" fillId="104" borderId="79" applyNumberFormat="0" applyProtection="0">
      <alignment horizontal="left" vertical="center" indent="1"/>
    </xf>
    <xf numFmtId="4" fontId="206" fillId="98" borderId="75" applyNumberFormat="0" applyProtection="0">
      <alignment horizontal="right" vertical="center"/>
    </xf>
    <xf numFmtId="4" fontId="53" fillId="33" borderId="63" applyNumberFormat="0" applyProtection="0">
      <alignment horizontal="right" vertical="center"/>
    </xf>
    <xf numFmtId="0" fontId="185" fillId="0" borderId="74" applyNumberFormat="0" applyFill="0" applyAlignment="0" applyProtection="0"/>
    <xf numFmtId="4" fontId="53" fillId="33" borderId="63" applyNumberFormat="0" applyProtection="0">
      <alignment horizontal="right" vertical="center"/>
    </xf>
    <xf numFmtId="4" fontId="211" fillId="106" borderId="75" applyNumberFormat="0" applyProtection="0">
      <alignment horizontal="right" vertical="center"/>
    </xf>
    <xf numFmtId="4" fontId="208" fillId="110" borderId="63" applyNumberFormat="0" applyProtection="0">
      <alignment horizontal="left" vertical="center" indent="1"/>
    </xf>
    <xf numFmtId="0" fontId="208" fillId="107" borderId="63" applyNumberFormat="0" applyProtection="0">
      <alignment horizontal="left" vertical="top" indent="1"/>
    </xf>
    <xf numFmtId="0" fontId="206" fillId="103" borderId="75" applyNumberFormat="0" applyProtection="0">
      <alignment horizontal="left" vertical="center" indent="1"/>
    </xf>
    <xf numFmtId="0" fontId="206" fillId="105" borderId="75" applyNumberFormat="0" applyProtection="0">
      <alignment horizontal="left" vertical="center" indent="1"/>
    </xf>
    <xf numFmtId="0" fontId="206" fillId="138" borderId="75" applyNumberFormat="0" applyProtection="0">
      <alignment horizontal="left" vertical="center" indent="1"/>
    </xf>
    <xf numFmtId="4" fontId="206" fillId="103" borderId="79" applyNumberFormat="0" applyProtection="0">
      <alignment horizontal="left" vertical="center" indent="1"/>
    </xf>
    <xf numFmtId="4" fontId="206" fillId="92" borderId="75" applyNumberFormat="0" applyProtection="0">
      <alignment horizontal="right" vertical="center"/>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102" borderId="79" applyNumberFormat="0" applyProtection="0">
      <alignment horizontal="left" vertical="center" indent="1"/>
    </xf>
    <xf numFmtId="4" fontId="206" fillId="101" borderId="75" applyNumberFormat="0" applyProtection="0">
      <alignment horizontal="right" vertical="center"/>
    </xf>
    <xf numFmtId="4" fontId="206" fillId="100" borderId="75" applyNumberFormat="0" applyProtection="0">
      <alignment horizontal="right" vertical="center"/>
    </xf>
    <xf numFmtId="4" fontId="206" fillId="99" borderId="75" applyNumberFormat="0" applyProtection="0">
      <alignment horizontal="right" vertical="center"/>
    </xf>
    <xf numFmtId="0" fontId="226" fillId="110" borderId="66" applyNumberFormat="0" applyAlignment="0" applyProtection="0"/>
    <xf numFmtId="0" fontId="226" fillId="110" borderId="66" applyNumberFormat="0" applyAlignment="0" applyProtection="0"/>
    <xf numFmtId="0" fontId="201" fillId="87" borderId="66" applyNumberFormat="0" applyAlignment="0" applyProtection="0"/>
    <xf numFmtId="0" fontId="201" fillId="87" borderId="66" applyNumberFormat="0" applyAlignment="0" applyProtection="0"/>
    <xf numFmtId="4" fontId="206" fillId="38" borderId="75" applyNumberFormat="0" applyProtection="0">
      <alignment horizontal="left" vertical="center" indent="1"/>
    </xf>
    <xf numFmtId="4" fontId="206" fillId="93" borderId="75" applyNumberFormat="0" applyProtection="0">
      <alignment horizontal="right" vertical="center"/>
    </xf>
    <xf numFmtId="0" fontId="209" fillId="91" borderId="63" applyNumberFormat="0" applyProtection="0">
      <alignment horizontal="left" vertical="top" indent="1"/>
    </xf>
    <xf numFmtId="4" fontId="215" fillId="38" borderId="75" applyNumberFormat="0" applyProtection="0">
      <alignment vertical="center"/>
    </xf>
    <xf numFmtId="4" fontId="64" fillId="92" borderId="63" applyNumberFormat="0" applyProtection="0">
      <alignment horizontal="right" vertical="center"/>
    </xf>
    <xf numFmtId="4" fontId="206" fillId="0" borderId="75" applyNumberFormat="0" applyProtection="0">
      <alignment horizontal="right" vertical="center"/>
    </xf>
    <xf numFmtId="0" fontId="201" fillId="87" borderId="75" applyNumberFormat="0" applyAlignment="0" applyProtection="0"/>
    <xf numFmtId="4" fontId="206" fillId="122" borderId="75" applyNumberFormat="0" applyProtection="0">
      <alignment horizontal="left" vertical="center" indent="1"/>
    </xf>
    <xf numFmtId="4" fontId="208" fillId="110" borderId="63" applyNumberFormat="0" applyProtection="0">
      <alignment horizontal="left" vertical="center" indent="1"/>
    </xf>
    <xf numFmtId="0" fontId="206" fillId="138" borderId="75" applyNumberFormat="0" applyProtection="0">
      <alignment horizontal="left" vertical="center" indent="1"/>
    </xf>
    <xf numFmtId="0" fontId="213" fillId="134" borderId="75" applyNumberFormat="0" applyAlignment="0" applyProtection="0"/>
    <xf numFmtId="0" fontId="12" fillId="105" borderId="63" applyNumberFormat="0" applyProtection="0">
      <alignment horizontal="left" vertical="center" indent="1"/>
    </xf>
    <xf numFmtId="4" fontId="206" fillId="102" borderId="79" applyNumberFormat="0" applyProtection="0">
      <alignment horizontal="left" vertical="center" indent="1"/>
    </xf>
    <xf numFmtId="0" fontId="12" fillId="92" borderId="63" applyNumberFormat="0" applyProtection="0">
      <alignment horizontal="left" vertical="top" indent="1"/>
    </xf>
    <xf numFmtId="4" fontId="206" fillId="122" borderId="75" applyNumberFormat="0" applyProtection="0">
      <alignment horizontal="left" vertical="center" indent="1"/>
    </xf>
    <xf numFmtId="0" fontId="12" fillId="105" borderId="63" applyNumberFormat="0" applyProtection="0">
      <alignment horizontal="left" vertical="center" indent="1"/>
    </xf>
    <xf numFmtId="4" fontId="187" fillId="103" borderId="63" applyNumberFormat="0" applyProtection="0">
      <alignment horizontal="right" vertical="center"/>
    </xf>
    <xf numFmtId="4" fontId="64" fillId="99" borderId="63" applyNumberFormat="0" applyProtection="0">
      <alignment horizontal="right" vertical="center"/>
    </xf>
    <xf numFmtId="4" fontId="206" fillId="38" borderId="75" applyNumberFormat="0" applyProtection="0">
      <alignment horizontal="left" vertical="center" indent="1"/>
    </xf>
    <xf numFmtId="4" fontId="64" fillId="92" borderId="63" applyNumberFormat="0" applyProtection="0">
      <alignment horizontal="right" vertical="center"/>
    </xf>
    <xf numFmtId="0" fontId="12" fillId="107" borderId="72" applyNumberFormat="0" applyFont="0" applyAlignment="0" applyProtection="0"/>
    <xf numFmtId="0" fontId="12" fillId="107" borderId="72" applyNumberFormat="0" applyFont="0" applyAlignment="0" applyProtection="0"/>
    <xf numFmtId="0" fontId="206" fillId="86" borderId="75" applyNumberFormat="0" applyFont="0" applyAlignment="0" applyProtection="0"/>
    <xf numFmtId="0" fontId="12" fillId="86" borderId="72" applyNumberFormat="0" applyFont="0" applyAlignment="0" applyProtection="0"/>
    <xf numFmtId="0" fontId="12" fillId="86" borderId="72" applyNumberFormat="0" applyFont="0" applyAlignment="0" applyProtection="0"/>
    <xf numFmtId="0" fontId="204" fillId="110" borderId="73" applyNumberFormat="0" applyAlignment="0" applyProtection="0"/>
    <xf numFmtId="0" fontId="204" fillId="110" borderId="73" applyNumberFormat="0" applyAlignment="0" applyProtection="0"/>
    <xf numFmtId="0" fontId="204" fillId="117" borderId="73" applyNumberFormat="0" applyAlignment="0" applyProtection="0"/>
    <xf numFmtId="0" fontId="204" fillId="117" borderId="73" applyNumberFormat="0" applyAlignment="0" applyProtection="0"/>
    <xf numFmtId="4" fontId="64" fillId="97" borderId="63" applyNumberFormat="0" applyProtection="0">
      <alignment horizontal="right" vertical="center"/>
    </xf>
    <xf numFmtId="4" fontId="64" fillId="98" borderId="63" applyNumberFormat="0" applyProtection="0">
      <alignment horizontal="right" vertical="center"/>
    </xf>
    <xf numFmtId="4" fontId="187" fillId="107" borderId="63" applyNumberFormat="0" applyProtection="0">
      <alignment vertical="center"/>
    </xf>
    <xf numFmtId="4" fontId="208" fillId="110" borderId="63" applyNumberFormat="0" applyProtection="0">
      <alignment horizontal="left" vertical="center" indent="1"/>
    </xf>
    <xf numFmtId="4" fontId="12" fillId="104" borderId="79" applyNumberFormat="0" applyProtection="0">
      <alignment horizontal="left" vertical="center" indent="1"/>
    </xf>
    <xf numFmtId="0" fontId="12" fillId="103" borderId="63" applyNumberFormat="0" applyProtection="0">
      <alignment horizontal="left" vertical="center" indent="1"/>
    </xf>
    <xf numFmtId="4" fontId="50" fillId="91" borderId="63" applyNumberFormat="0" applyProtection="0">
      <alignment vertical="center"/>
    </xf>
    <xf numFmtId="4" fontId="56" fillId="38" borderId="63" applyNumberFormat="0" applyProtection="0">
      <alignment vertical="center"/>
    </xf>
    <xf numFmtId="4" fontId="56" fillId="38" borderId="63" applyNumberFormat="0" applyProtection="0">
      <alignment vertical="center"/>
    </xf>
    <xf numFmtId="4" fontId="50" fillId="91" borderId="63" applyNumberFormat="0" applyProtection="0">
      <alignment vertical="center"/>
    </xf>
    <xf numFmtId="4" fontId="50" fillId="91" borderId="63" applyNumberFormat="0" applyProtection="0">
      <alignment vertical="center"/>
    </xf>
    <xf numFmtId="4" fontId="186" fillId="91" borderId="63" applyNumberFormat="0" applyProtection="0">
      <alignment vertical="center"/>
    </xf>
    <xf numFmtId="4" fontId="229" fillId="38" borderId="63" applyNumberFormat="0" applyProtection="0">
      <alignment vertical="center"/>
    </xf>
    <xf numFmtId="4" fontId="229" fillId="38"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4" fontId="53" fillId="38" borderId="63" applyNumberFormat="0" applyProtection="0">
      <alignment horizontal="left" vertical="center" indent="1"/>
    </xf>
    <xf numFmtId="4" fontId="53" fillId="38" borderId="63" applyNumberFormat="0" applyProtection="0">
      <alignment horizontal="left" vertical="center" indent="1"/>
    </xf>
    <xf numFmtId="4" fontId="50" fillId="91" borderId="63" applyNumberFormat="0" applyProtection="0">
      <alignment horizontal="left" vertical="center" indent="1"/>
    </xf>
    <xf numFmtId="4" fontId="50" fillId="91" borderId="63" applyNumberFormat="0" applyProtection="0">
      <alignment horizontal="left" vertical="center" indent="1"/>
    </xf>
    <xf numFmtId="0" fontId="50" fillId="91" borderId="63" applyNumberFormat="0" applyProtection="0">
      <alignment horizontal="left" vertical="top" indent="1"/>
    </xf>
    <xf numFmtId="4" fontId="64" fillId="92" borderId="63" applyNumberFormat="0" applyProtection="0">
      <alignment horizontal="left" vertical="center" indent="1"/>
    </xf>
    <xf numFmtId="4" fontId="56" fillId="38" borderId="63" applyNumberFormat="0" applyProtection="0">
      <alignment vertical="center"/>
    </xf>
    <xf numFmtId="0" fontId="12" fillId="86" borderId="72" applyNumberFormat="0" applyFont="0" applyAlignment="0" applyProtection="0"/>
    <xf numFmtId="4" fontId="53" fillId="153" borderId="63" applyNumberFormat="0" applyProtection="0">
      <alignment horizontal="right" vertical="center"/>
    </xf>
    <xf numFmtId="4" fontId="56" fillId="119" borderId="85" applyNumberFormat="0" applyProtection="0">
      <alignment horizontal="left" vertical="center" indent="1"/>
    </xf>
    <xf numFmtId="4" fontId="64" fillId="93" borderId="63" applyNumberFormat="0" applyProtection="0">
      <alignment horizontal="right" vertical="center"/>
    </xf>
    <xf numFmtId="4" fontId="53" fillId="152" borderId="63" applyNumberFormat="0" applyProtection="0">
      <alignment horizontal="right" vertical="center"/>
    </xf>
    <xf numFmtId="4" fontId="53" fillId="152" borderId="63" applyNumberFormat="0" applyProtection="0">
      <alignment horizontal="right" vertical="center"/>
    </xf>
    <xf numFmtId="4" fontId="64" fillId="93" borderId="63" applyNumberFormat="0" applyProtection="0">
      <alignment horizontal="right" vertical="center"/>
    </xf>
    <xf numFmtId="4" fontId="64" fillId="93" borderId="63" applyNumberFormat="0" applyProtection="0">
      <alignment horizontal="right" vertical="center"/>
    </xf>
    <xf numFmtId="4" fontId="64" fillId="94" borderId="63" applyNumberFormat="0" applyProtection="0">
      <alignment horizontal="right" vertical="center"/>
    </xf>
    <xf numFmtId="4" fontId="53" fillId="121" borderId="63" applyNumberFormat="0" applyProtection="0">
      <alignment horizontal="right" vertical="center"/>
    </xf>
    <xf numFmtId="4" fontId="53" fillId="121" borderId="63" applyNumberFormat="0" applyProtection="0">
      <alignment horizontal="right" vertical="center"/>
    </xf>
    <xf numFmtId="4" fontId="64" fillId="94"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53" fillId="153" borderId="63" applyNumberFormat="0" applyProtection="0">
      <alignment horizontal="right" vertical="center"/>
    </xf>
    <xf numFmtId="4" fontId="53" fillId="153" borderId="63" applyNumberFormat="0" applyProtection="0">
      <alignment horizontal="right" vertical="center"/>
    </xf>
    <xf numFmtId="4" fontId="64" fillId="95"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53" fillId="33" borderId="63" applyNumberFormat="0" applyProtection="0">
      <alignment horizontal="right" vertical="center"/>
    </xf>
    <xf numFmtId="4" fontId="53" fillId="33" borderId="63" applyNumberFormat="0" applyProtection="0">
      <alignment horizontal="right" vertical="center"/>
    </xf>
    <xf numFmtId="4" fontId="64" fillId="96"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53" fillId="154" borderId="63" applyNumberFormat="0" applyProtection="0">
      <alignment horizontal="right" vertical="center"/>
    </xf>
    <xf numFmtId="4" fontId="53" fillId="154" borderId="63" applyNumberFormat="0" applyProtection="0">
      <alignment horizontal="right" vertical="center"/>
    </xf>
    <xf numFmtId="4" fontId="64" fillId="97"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53" fillId="109" borderId="63" applyNumberFormat="0" applyProtection="0">
      <alignment horizontal="right" vertical="center"/>
    </xf>
    <xf numFmtId="4" fontId="53" fillId="109" borderId="63" applyNumberFormat="0" applyProtection="0">
      <alignment horizontal="right" vertical="center"/>
    </xf>
    <xf numFmtId="4" fontId="64" fillId="98"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53" fillId="155" borderId="63" applyNumberFormat="0" applyProtection="0">
      <alignment horizontal="right" vertical="center"/>
    </xf>
    <xf numFmtId="4" fontId="53" fillId="155" borderId="63" applyNumberFormat="0" applyProtection="0">
      <alignment horizontal="right" vertical="center"/>
    </xf>
    <xf numFmtId="4" fontId="64" fillId="99"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53" fillId="156" borderId="63" applyNumberFormat="0" applyProtection="0">
      <alignment horizontal="right" vertical="center"/>
    </xf>
    <xf numFmtId="4" fontId="53" fillId="156" borderId="63" applyNumberFormat="0" applyProtection="0">
      <alignment horizontal="right" vertical="center"/>
    </xf>
    <xf numFmtId="4" fontId="64" fillId="100"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53" fillId="157" borderId="63" applyNumberFormat="0" applyProtection="0">
      <alignment horizontal="right" vertical="center"/>
    </xf>
    <xf numFmtId="4" fontId="53" fillId="157" borderId="63" applyNumberFormat="0" applyProtection="0">
      <alignment horizontal="right" vertical="center"/>
    </xf>
    <xf numFmtId="4" fontId="64" fillId="101" borderId="63" applyNumberFormat="0" applyProtection="0">
      <alignment horizontal="right" vertical="center"/>
    </xf>
    <xf numFmtId="4" fontId="64" fillId="101" borderId="63" applyNumberFormat="0" applyProtection="0">
      <alignment horizontal="right" vertical="center"/>
    </xf>
    <xf numFmtId="4" fontId="64" fillId="107" borderId="63" applyNumberFormat="0" applyProtection="0">
      <alignment horizontal="left" vertical="center" indent="1"/>
    </xf>
    <xf numFmtId="4" fontId="64" fillId="97" borderId="63" applyNumberFormat="0" applyProtection="0">
      <alignment horizontal="right" vertical="center"/>
    </xf>
    <xf numFmtId="4" fontId="206" fillId="97" borderId="75" applyNumberFormat="0" applyProtection="0">
      <alignment horizontal="right" vertical="center"/>
    </xf>
    <xf numFmtId="0" fontId="194" fillId="117" borderId="66" applyNumberFormat="0" applyAlignment="0" applyProtection="0"/>
    <xf numFmtId="4" fontId="64" fillId="92" borderId="63" applyNumberFormat="0" applyProtection="0">
      <alignment horizontal="left" vertical="center" indent="1"/>
    </xf>
    <xf numFmtId="4" fontId="186" fillId="91" borderId="63" applyNumberFormat="0" applyProtection="0">
      <alignment vertical="center"/>
    </xf>
    <xf numFmtId="0" fontId="206" fillId="92" borderId="63" applyNumberFormat="0" applyProtection="0">
      <alignment horizontal="left" vertical="top" indent="1"/>
    </xf>
    <xf numFmtId="4" fontId="64" fillId="98" borderId="63" applyNumberFormat="0" applyProtection="0">
      <alignment horizontal="right" vertical="center"/>
    </xf>
    <xf numFmtId="4" fontId="64" fillId="95" borderId="63" applyNumberFormat="0" applyProtection="0">
      <alignment horizontal="right" vertical="center"/>
    </xf>
    <xf numFmtId="4" fontId="206" fillId="122" borderId="75" applyNumberFormat="0" applyProtection="0">
      <alignment horizontal="left" vertical="center" indent="1"/>
    </xf>
    <xf numFmtId="4" fontId="64" fillId="107" borderId="63" applyNumberFormat="0" applyProtection="0">
      <alignment vertical="center"/>
    </xf>
    <xf numFmtId="0" fontId="12" fillId="105" borderId="63" applyNumberFormat="0" applyProtection="0">
      <alignment horizontal="left" vertical="center" indent="1"/>
    </xf>
    <xf numFmtId="4" fontId="53" fillId="159" borderId="63" applyNumberFormat="0" applyProtection="0">
      <alignment vertical="center"/>
    </xf>
    <xf numFmtId="4" fontId="64" fillId="92" borderId="63" applyNumberFormat="0" applyProtection="0">
      <alignment horizontal="right" vertical="center"/>
    </xf>
    <xf numFmtId="4" fontId="53" fillId="119" borderId="63" applyNumberFormat="0" applyProtection="0">
      <alignment horizontal="right" vertical="center"/>
    </xf>
    <xf numFmtId="4" fontId="53" fillId="119" borderId="63" applyNumberFormat="0" applyProtection="0">
      <alignment horizontal="right" vertical="center"/>
    </xf>
    <xf numFmtId="4" fontId="64" fillId="92" borderId="63" applyNumberFormat="0" applyProtection="0">
      <alignment horizontal="right" vertical="center"/>
    </xf>
    <xf numFmtId="4" fontId="64" fillId="92" borderId="63" applyNumberFormat="0" applyProtection="0">
      <alignment horizontal="right" vertical="center"/>
    </xf>
    <xf numFmtId="4" fontId="230" fillId="159" borderId="63" applyNumberFormat="0" applyProtection="0">
      <alignment vertical="center"/>
    </xf>
    <xf numFmtId="4" fontId="64" fillId="93" borderId="63" applyNumberFormat="0" applyProtection="0">
      <alignment horizontal="right" vertical="center"/>
    </xf>
    <xf numFmtId="4" fontId="206" fillId="92" borderId="75" applyNumberFormat="0" applyProtection="0">
      <alignment horizontal="right" vertical="center"/>
    </xf>
    <xf numFmtId="4" fontId="53" fillId="159" borderId="63" applyNumberFormat="0" applyProtection="0">
      <alignment vertical="center"/>
    </xf>
    <xf numFmtId="4" fontId="56" fillId="119" borderId="85" applyNumberFormat="0" applyProtection="0">
      <alignment horizontal="left" vertical="center" indent="1"/>
    </xf>
    <xf numFmtId="0" fontId="185" fillId="0" borderId="74" applyNumberFormat="0" applyFill="0" applyAlignment="0" applyProtection="0"/>
    <xf numFmtId="4" fontId="206" fillId="99" borderId="75" applyNumberFormat="0" applyProtection="0">
      <alignment horizontal="right" vertical="center"/>
    </xf>
    <xf numFmtId="4" fontId="53" fillId="121"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206" fillId="104" borderId="63" applyNumberFormat="0" applyProtection="0">
      <alignment horizontal="left" vertical="top" indent="1"/>
    </xf>
    <xf numFmtId="0" fontId="12" fillId="104" borderId="63" applyNumberFormat="0" applyProtection="0">
      <alignment horizontal="left" vertical="top"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206" fillId="92" borderId="63" applyNumberFormat="0" applyProtection="0">
      <alignment horizontal="left" vertical="top" indent="1"/>
    </xf>
    <xf numFmtId="0" fontId="12" fillId="92" borderId="63" applyNumberFormat="0" applyProtection="0">
      <alignment horizontal="left" vertical="top"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206" fillId="105" borderId="63" applyNumberFormat="0" applyProtection="0">
      <alignment horizontal="left" vertical="top" indent="1"/>
    </xf>
    <xf numFmtId="0" fontId="12" fillId="105" borderId="63" applyNumberFormat="0" applyProtection="0">
      <alignment horizontal="left" vertical="top"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206" fillId="103" borderId="63" applyNumberFormat="0" applyProtection="0">
      <alignment horizontal="left" vertical="top" indent="1"/>
    </xf>
    <xf numFmtId="0" fontId="12" fillId="103" borderId="63" applyNumberFormat="0" applyProtection="0">
      <alignment horizontal="left" vertical="top" indent="1"/>
    </xf>
    <xf numFmtId="0" fontId="12" fillId="103" borderId="63" applyNumberFormat="0" applyProtection="0">
      <alignment horizontal="left" vertical="top" indent="1"/>
    </xf>
    <xf numFmtId="0" fontId="12" fillId="106" borderId="88" applyNumberFormat="0">
      <protection locked="0"/>
    </xf>
    <xf numFmtId="0" fontId="12" fillId="104" borderId="63" applyNumberFormat="0" applyProtection="0">
      <alignment horizontal="left" vertical="center" indent="1"/>
    </xf>
    <xf numFmtId="0" fontId="12" fillId="106" borderId="88" applyNumberFormat="0">
      <protection locked="0"/>
    </xf>
    <xf numFmtId="0" fontId="12" fillId="106" borderId="88" applyNumberFormat="0">
      <protection locked="0"/>
    </xf>
    <xf numFmtId="4" fontId="64" fillId="107" borderId="63" applyNumberFormat="0" applyProtection="0">
      <alignment vertical="center"/>
    </xf>
    <xf numFmtId="4" fontId="53" fillId="159" borderId="63" applyNumberFormat="0" applyProtection="0">
      <alignment vertical="center"/>
    </xf>
    <xf numFmtId="4" fontId="53" fillId="159" borderId="63" applyNumberFormat="0" applyProtection="0">
      <alignment vertical="center"/>
    </xf>
    <xf numFmtId="4" fontId="64" fillId="107" borderId="63" applyNumberFormat="0" applyProtection="0">
      <alignment vertical="center"/>
    </xf>
    <xf numFmtId="4" fontId="187" fillId="107" borderId="63" applyNumberFormat="0" applyProtection="0">
      <alignment vertical="center"/>
    </xf>
    <xf numFmtId="4" fontId="230" fillId="159" borderId="63" applyNumberFormat="0" applyProtection="0">
      <alignment vertical="center"/>
    </xf>
    <xf numFmtId="4" fontId="230" fillId="159"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4" fontId="56" fillId="119" borderId="85" applyNumberFormat="0" applyProtection="0">
      <alignment horizontal="left" vertical="center" indent="1"/>
    </xf>
    <xf numFmtId="4" fontId="56" fillId="119" borderId="85" applyNumberFormat="0" applyProtection="0">
      <alignment horizontal="left" vertical="center" indent="1"/>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53" fillId="159" borderId="63" applyNumberFormat="0" applyProtection="0">
      <alignment horizontal="right" vertical="center"/>
    </xf>
    <xf numFmtId="4" fontId="53" fillId="159" borderId="63" applyNumberFormat="0" applyProtection="0">
      <alignment horizontal="right" vertical="center"/>
    </xf>
    <xf numFmtId="4" fontId="64" fillId="103" borderId="63" applyNumberFormat="0" applyProtection="0">
      <alignment horizontal="right" vertical="center"/>
    </xf>
    <xf numFmtId="4" fontId="64" fillId="103" borderId="63" applyNumberFormat="0" applyProtection="0">
      <alignment horizontal="right" vertical="center"/>
    </xf>
    <xf numFmtId="4" fontId="187" fillId="103" borderId="63" applyNumberFormat="0" applyProtection="0">
      <alignment horizontal="right" vertical="center"/>
    </xf>
    <xf numFmtId="4" fontId="230" fillId="159" borderId="63" applyNumberFormat="0" applyProtection="0">
      <alignment horizontal="right" vertical="center"/>
    </xf>
    <xf numFmtId="4" fontId="230" fillId="159" borderId="63" applyNumberFormat="0" applyProtection="0">
      <alignment horizontal="right" vertical="center"/>
    </xf>
    <xf numFmtId="4" fontId="187" fillId="103"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56" fillId="119" borderId="63"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64" fillId="92" borderId="63" applyNumberFormat="0" applyProtection="0">
      <alignment horizontal="left" vertical="center" indent="1"/>
    </xf>
    <xf numFmtId="4" fontId="56" fillId="119" borderId="63" applyNumberFormat="0" applyProtection="0">
      <alignment horizontal="left" vertical="center" indent="1"/>
    </xf>
    <xf numFmtId="0" fontId="64" fillId="92" borderId="63" applyNumberFormat="0" applyProtection="0">
      <alignment horizontal="left" vertical="top" indent="1"/>
    </xf>
    <xf numFmtId="0" fontId="50" fillId="91" borderId="63" applyNumberFormat="0" applyProtection="0">
      <alignment horizontal="left" vertical="top" indent="1"/>
    </xf>
    <xf numFmtId="4" fontId="188" fillId="120" borderId="85" applyNumberFormat="0" applyProtection="0">
      <alignment horizontal="left" vertical="center" indent="1"/>
    </xf>
    <xf numFmtId="4" fontId="188" fillId="120" borderId="85" applyNumberFormat="0" applyProtection="0">
      <alignment horizontal="left" vertical="center" indent="1"/>
    </xf>
    <xf numFmtId="4" fontId="50" fillId="91" borderId="63" applyNumberFormat="0" applyProtection="0">
      <alignment horizontal="left" vertical="center" indent="1"/>
    </xf>
    <xf numFmtId="0" fontId="206" fillId="139" borderId="88"/>
    <xf numFmtId="4" fontId="189" fillId="103" borderId="63" applyNumberFormat="0" applyProtection="0">
      <alignment horizontal="right" vertical="center"/>
    </xf>
    <xf numFmtId="4" fontId="231" fillId="159" borderId="63" applyNumberFormat="0" applyProtection="0">
      <alignment horizontal="right" vertical="center"/>
    </xf>
    <xf numFmtId="4" fontId="231" fillId="159" borderId="63" applyNumberFormat="0" applyProtection="0">
      <alignment horizontal="right" vertical="center"/>
    </xf>
    <xf numFmtId="4" fontId="189" fillId="103" borderId="63" applyNumberFormat="0" applyProtection="0">
      <alignment horizontal="right" vertical="center"/>
    </xf>
    <xf numFmtId="0" fontId="50" fillId="91" borderId="63" applyNumberFormat="0" applyProtection="0">
      <alignment horizontal="left" vertical="top" indent="1"/>
    </xf>
    <xf numFmtId="4" fontId="64" fillId="97" borderId="63" applyNumberFormat="0" applyProtection="0">
      <alignment horizontal="right" vertical="center"/>
    </xf>
    <xf numFmtId="4" fontId="64" fillId="97" borderId="63" applyNumberFormat="0" applyProtection="0">
      <alignment horizontal="right" vertical="center"/>
    </xf>
    <xf numFmtId="0" fontId="12" fillId="105" borderId="63" applyNumberFormat="0" applyProtection="0">
      <alignment horizontal="left" vertical="top" indent="1"/>
    </xf>
    <xf numFmtId="0" fontId="12" fillId="92" borderId="63" applyNumberFormat="0" applyProtection="0">
      <alignment horizontal="left" vertical="center" indent="1"/>
    </xf>
    <xf numFmtId="0" fontId="12" fillId="104" borderId="63" applyNumberFormat="0" applyProtection="0">
      <alignment horizontal="left" vertical="top" indent="1"/>
    </xf>
    <xf numFmtId="0" fontId="209" fillId="91" borderId="63" applyNumberFormat="0" applyProtection="0">
      <alignment horizontal="left" vertical="top" indent="1"/>
    </xf>
    <xf numFmtId="4" fontId="206" fillId="92" borderId="75" applyNumberFormat="0" applyProtection="0">
      <alignment horizontal="right" vertical="center"/>
    </xf>
    <xf numFmtId="0" fontId="12" fillId="104" borderId="63" applyNumberFormat="0" applyProtection="0">
      <alignment horizontal="left" vertical="top" indent="1"/>
    </xf>
    <xf numFmtId="37" fontId="28" fillId="0" borderId="19" applyNumberFormat="0"/>
    <xf numFmtId="4" fontId="64" fillId="99" borderId="63" applyNumberFormat="0" applyProtection="0">
      <alignment horizontal="right" vertical="center"/>
    </xf>
    <xf numFmtId="0" fontId="12" fillId="104" borderId="63" applyNumberFormat="0" applyProtection="0">
      <alignment horizontal="left" vertical="center" indent="1"/>
    </xf>
    <xf numFmtId="4" fontId="187" fillId="103" borderId="63" applyNumberFormat="0" applyProtection="0">
      <alignment horizontal="right" vertical="center"/>
    </xf>
    <xf numFmtId="4" fontId="64" fillId="107" borderId="63" applyNumberFormat="0" applyProtection="0">
      <alignment horizontal="left" vertical="center" indent="1"/>
    </xf>
    <xf numFmtId="202" fontId="28" fillId="0" borderId="22" applyFill="0"/>
    <xf numFmtId="0" fontId="185" fillId="0" borderId="87" applyNumberFormat="0" applyFill="0" applyAlignment="0" applyProtection="0"/>
    <xf numFmtId="0" fontId="185" fillId="0" borderId="87" applyNumberFormat="0" applyFill="0" applyAlignment="0" applyProtection="0"/>
    <xf numFmtId="0" fontId="206" fillId="105" borderId="63" applyNumberFormat="0" applyProtection="0">
      <alignment horizontal="left" vertical="top" indent="1"/>
    </xf>
    <xf numFmtId="0" fontId="12" fillId="103" borderId="63" applyNumberFormat="0" applyProtection="0">
      <alignment horizontal="left" vertical="center" indent="1"/>
    </xf>
    <xf numFmtId="4" fontId="230" fillId="159" borderId="63" applyNumberFormat="0" applyProtection="0">
      <alignment vertical="center"/>
    </xf>
    <xf numFmtId="4" fontId="64" fillId="103" borderId="63" applyNumberFormat="0" applyProtection="0">
      <alignment horizontal="right" vertical="center"/>
    </xf>
    <xf numFmtId="4" fontId="64" fillId="100" borderId="63" applyNumberFormat="0" applyProtection="0">
      <alignment horizontal="right" vertical="center"/>
    </xf>
    <xf numFmtId="4" fontId="187" fillId="103" borderId="63" applyNumberFormat="0" applyProtection="0">
      <alignment horizontal="right" vertical="center"/>
    </xf>
    <xf numFmtId="4" fontId="53" fillId="159" borderId="63" applyNumberFormat="0" applyProtection="0">
      <alignment horizontal="right" vertical="center"/>
    </xf>
    <xf numFmtId="4" fontId="53" fillId="121" borderId="63" applyNumberFormat="0" applyProtection="0">
      <alignment horizontal="right" vertical="center"/>
    </xf>
    <xf numFmtId="0" fontId="206" fillId="139" borderId="88"/>
    <xf numFmtId="4" fontId="215" fillId="23" borderId="88" applyNumberFormat="0" applyProtection="0">
      <alignment vertical="center"/>
    </xf>
    <xf numFmtId="0" fontId="12" fillId="92" borderId="63" applyNumberFormat="0" applyProtection="0">
      <alignment horizontal="left" vertical="top" indent="1"/>
    </xf>
    <xf numFmtId="4" fontId="206" fillId="0" borderId="75" applyNumberFormat="0" applyProtection="0">
      <alignment horizontal="right" vertical="center"/>
    </xf>
    <xf numFmtId="0" fontId="206" fillId="104" borderId="63" applyNumberFormat="0" applyProtection="0">
      <alignment horizontal="left" vertical="top" indent="1"/>
    </xf>
    <xf numFmtId="4" fontId="206" fillId="98" borderId="75" applyNumberFormat="0" applyProtection="0">
      <alignment horizontal="right" vertical="center"/>
    </xf>
    <xf numFmtId="4" fontId="206" fillId="98" borderId="75" applyNumberFormat="0" applyProtection="0">
      <alignment horizontal="right" vertical="center"/>
    </xf>
    <xf numFmtId="4" fontId="206" fillId="91" borderId="75" applyNumberFormat="0" applyProtection="0">
      <alignment vertical="center"/>
    </xf>
    <xf numFmtId="0" fontId="204" fillId="134" borderId="73" applyNumberFormat="0" applyAlignment="0" applyProtection="0"/>
    <xf numFmtId="0" fontId="64" fillId="107" borderId="63" applyNumberFormat="0" applyProtection="0">
      <alignment horizontal="left" vertical="top" indent="1"/>
    </xf>
    <xf numFmtId="4" fontId="50" fillId="91" borderId="63" applyNumberFormat="0" applyProtection="0">
      <alignment horizontal="left" vertical="center" indent="1"/>
    </xf>
    <xf numFmtId="4" fontId="53" fillId="38" borderId="63" applyNumberFormat="0" applyProtection="0">
      <alignment horizontal="left" vertical="center" indent="1"/>
    </xf>
    <xf numFmtId="4" fontId="231" fillId="159" borderId="63" applyNumberFormat="0" applyProtection="0">
      <alignment horizontal="right" vertical="center"/>
    </xf>
    <xf numFmtId="0" fontId="12" fillId="105" borderId="63" applyNumberFormat="0" applyProtection="0">
      <alignment horizontal="left" vertical="top" indent="1"/>
    </xf>
    <xf numFmtId="4" fontId="64" fillId="98" borderId="63" applyNumberFormat="0" applyProtection="0">
      <alignment horizontal="right" vertical="center"/>
    </xf>
    <xf numFmtId="4" fontId="64" fillId="94" borderId="63" applyNumberFormat="0" applyProtection="0">
      <alignment horizontal="right" vertical="center"/>
    </xf>
    <xf numFmtId="4" fontId="206" fillId="122" borderId="75" applyNumberFormat="0" applyProtection="0">
      <alignment horizontal="left" vertical="center" indent="1"/>
    </xf>
    <xf numFmtId="0" fontId="12" fillId="92" borderId="63" applyNumberFormat="0" applyProtection="0">
      <alignment horizontal="left" vertical="top" indent="1"/>
    </xf>
    <xf numFmtId="4" fontId="64" fillId="101" borderId="63" applyNumberFormat="0" applyProtection="0">
      <alignment horizontal="right" vertical="center"/>
    </xf>
    <xf numFmtId="4" fontId="53" fillId="152" borderId="63" applyNumberFormat="0" applyProtection="0">
      <alignment horizontal="right" vertical="center"/>
    </xf>
    <xf numFmtId="0" fontId="12" fillId="104" borderId="63" applyNumberFormat="0" applyProtection="0">
      <alignment horizontal="left" vertical="top" indent="1"/>
    </xf>
    <xf numFmtId="0" fontId="12" fillId="104" borderId="63" applyNumberFormat="0" applyProtection="0">
      <alignment horizontal="left" vertical="top" indent="1"/>
    </xf>
    <xf numFmtId="4" fontId="53" fillId="154" borderId="63" applyNumberFormat="0" applyProtection="0">
      <alignment horizontal="right" vertical="center"/>
    </xf>
    <xf numFmtId="4" fontId="64" fillId="100" borderId="63" applyNumberFormat="0" applyProtection="0">
      <alignment horizontal="right" vertical="center"/>
    </xf>
    <xf numFmtId="4" fontId="64" fillId="96" borderId="63" applyNumberFormat="0" applyProtection="0">
      <alignment horizontal="right" vertical="center"/>
    </xf>
    <xf numFmtId="4" fontId="53" fillId="109" borderId="63" applyNumberFormat="0" applyProtection="0">
      <alignment horizontal="right" vertical="center"/>
    </xf>
    <xf numFmtId="4" fontId="50" fillId="91" borderId="63" applyNumberFormat="0" applyProtection="0">
      <alignment horizontal="left" vertical="center" indent="1"/>
    </xf>
    <xf numFmtId="0" fontId="206" fillId="105" borderId="75" applyNumberFormat="0" applyProtection="0">
      <alignment horizontal="left" vertical="center" indent="1"/>
    </xf>
    <xf numFmtId="4" fontId="56" fillId="119" borderId="63" applyNumberFormat="0" applyProtection="0">
      <alignment horizontal="left" vertical="center" indent="1"/>
    </xf>
    <xf numFmtId="4" fontId="53" fillId="154" borderId="63" applyNumberFormat="0" applyProtection="0">
      <alignment horizontal="right" vertical="center"/>
    </xf>
    <xf numFmtId="4" fontId="56" fillId="38" borderId="63" applyNumberFormat="0" applyProtection="0">
      <alignment vertical="center"/>
    </xf>
    <xf numFmtId="0" fontId="12" fillId="92" borderId="63" applyNumberFormat="0" applyProtection="0">
      <alignment horizontal="left" vertical="center" indent="1"/>
    </xf>
    <xf numFmtId="4" fontId="64" fillId="100" borderId="63" applyNumberFormat="0" applyProtection="0">
      <alignment horizontal="right" vertical="center"/>
    </xf>
    <xf numFmtId="4" fontId="64" fillId="96" borderId="63" applyNumberFormat="0" applyProtection="0">
      <alignment horizontal="right" vertical="center"/>
    </xf>
    <xf numFmtId="4" fontId="53" fillId="159" borderId="63" applyNumberFormat="0" applyProtection="0">
      <alignment vertical="center"/>
    </xf>
    <xf numFmtId="4" fontId="206" fillId="91" borderId="75" applyNumberFormat="0" applyProtection="0">
      <alignment vertical="center"/>
    </xf>
    <xf numFmtId="4" fontId="206" fillId="38" borderId="75" applyNumberFormat="0" applyProtection="0">
      <alignment horizontal="left" vertical="center"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206" fillId="0" borderId="75" applyNumberFormat="0" applyProtection="0">
      <alignment horizontal="right" vertical="center"/>
    </xf>
    <xf numFmtId="0" fontId="206" fillId="139" borderId="88"/>
    <xf numFmtId="4" fontId="206" fillId="137" borderId="75" applyNumberFormat="0" applyProtection="0">
      <alignment horizontal="right" vertical="center"/>
    </xf>
    <xf numFmtId="4" fontId="53" fillId="33" borderId="63" applyNumberFormat="0" applyProtection="0">
      <alignment horizontal="right" vertical="center"/>
    </xf>
    <xf numFmtId="4" fontId="211" fillId="106" borderId="75" applyNumberFormat="0" applyProtection="0">
      <alignment horizontal="right" vertical="center"/>
    </xf>
    <xf numFmtId="4" fontId="50" fillId="91" borderId="63" applyNumberFormat="0" applyProtection="0">
      <alignment horizontal="left" vertical="center" indent="1"/>
    </xf>
    <xf numFmtId="4" fontId="64" fillId="93" borderId="63" applyNumberFormat="0" applyProtection="0">
      <alignment horizontal="right" vertical="center"/>
    </xf>
    <xf numFmtId="0" fontId="185" fillId="0" borderId="74" applyNumberFormat="0" applyFill="0" applyAlignment="0" applyProtection="0"/>
    <xf numFmtId="4" fontId="64" fillId="98" borderId="63" applyNumberFormat="0" applyProtection="0">
      <alignment horizontal="right" vertical="center"/>
    </xf>
    <xf numFmtId="0" fontId="206" fillId="86" borderId="75" applyNumberFormat="0" applyFont="0" applyAlignment="0" applyProtection="0"/>
    <xf numFmtId="4" fontId="64" fillId="94" borderId="63" applyNumberFormat="0" applyProtection="0">
      <alignment horizontal="right" vertical="center"/>
    </xf>
    <xf numFmtId="0" fontId="204" fillId="117" borderId="73" applyNumberFormat="0" applyAlignment="0" applyProtection="0"/>
    <xf numFmtId="4" fontId="64" fillId="101" borderId="63" applyNumberFormat="0" applyProtection="0">
      <alignment horizontal="right" vertical="center"/>
    </xf>
    <xf numFmtId="0" fontId="201" fillId="87" borderId="66" applyNumberFormat="0" applyAlignment="0" applyProtection="0"/>
    <xf numFmtId="4" fontId="53" fillId="153" borderId="63" applyNumberFormat="0" applyProtection="0">
      <alignment horizontal="right" vertical="center"/>
    </xf>
    <xf numFmtId="4" fontId="206" fillId="102" borderId="79" applyNumberFormat="0" applyProtection="0">
      <alignment horizontal="left" vertical="center" indent="1"/>
    </xf>
    <xf numFmtId="4" fontId="53" fillId="109" borderId="63" applyNumberFormat="0" applyProtection="0">
      <alignment horizontal="right" vertical="center"/>
    </xf>
    <xf numFmtId="4" fontId="53" fillId="159" borderId="63" applyNumberFormat="0" applyProtection="0">
      <alignment horizontal="right" vertical="center"/>
    </xf>
    <xf numFmtId="4" fontId="189" fillId="103" borderId="63" applyNumberFormat="0" applyProtection="0">
      <alignment horizontal="right" vertical="center"/>
    </xf>
    <xf numFmtId="0" fontId="64" fillId="92" borderId="63" applyNumberFormat="0" applyProtection="0">
      <alignment horizontal="left" vertical="top" indent="1"/>
    </xf>
    <xf numFmtId="4" fontId="187" fillId="103" borderId="63" applyNumberFormat="0" applyProtection="0">
      <alignment horizontal="right" vertical="center"/>
    </xf>
    <xf numFmtId="0" fontId="64" fillId="107" borderId="63" applyNumberFormat="0" applyProtection="0">
      <alignment horizontal="left" vertical="top" indent="1"/>
    </xf>
    <xf numFmtId="4" fontId="187" fillId="107" borderId="63" applyNumberFormat="0" applyProtection="0">
      <alignment vertical="center"/>
    </xf>
    <xf numFmtId="0" fontId="12" fillId="106" borderId="88" applyNumberFormat="0">
      <protection locked="0"/>
    </xf>
    <xf numFmtId="0" fontId="12" fillId="103" borderId="63" applyNumberFormat="0" applyProtection="0">
      <alignment horizontal="left" vertical="center" indent="1"/>
    </xf>
    <xf numFmtId="0" fontId="12" fillId="105" borderId="63" applyNumberFormat="0" applyProtection="0">
      <alignment horizontal="left" vertical="center" indent="1"/>
    </xf>
    <xf numFmtId="0" fontId="12" fillId="92" borderId="63" applyNumberFormat="0" applyProtection="0">
      <alignment horizontal="left" vertical="center" indent="1"/>
    </xf>
    <xf numFmtId="0" fontId="206" fillId="138" borderId="75" applyNumberFormat="0" applyProtection="0">
      <alignment horizontal="left" vertical="center" indent="1"/>
    </xf>
    <xf numFmtId="4" fontId="64" fillId="95" borderId="63" applyNumberFormat="0" applyProtection="0">
      <alignment horizontal="right" vertical="center"/>
    </xf>
    <xf numFmtId="0" fontId="12" fillId="103" borderId="63" applyNumberFormat="0" applyProtection="0">
      <alignment horizontal="left" vertical="top" indent="1"/>
    </xf>
    <xf numFmtId="4" fontId="64" fillId="100" borderId="63" applyNumberFormat="0" applyProtection="0">
      <alignment horizontal="right" vertical="center"/>
    </xf>
    <xf numFmtId="4" fontId="64" fillId="98" borderId="63" applyNumberFormat="0" applyProtection="0">
      <alignment horizontal="right" vertical="center"/>
    </xf>
    <xf numFmtId="4" fontId="64" fillId="96" borderId="63" applyNumberFormat="0" applyProtection="0">
      <alignment horizontal="right" vertical="center"/>
    </xf>
    <xf numFmtId="4" fontId="64" fillId="92" borderId="63" applyNumberFormat="0" applyProtection="0">
      <alignment horizontal="left" vertical="center" indent="1"/>
    </xf>
    <xf numFmtId="4" fontId="64" fillId="94" borderId="63" applyNumberFormat="0" applyProtection="0">
      <alignment horizontal="right" vertical="center"/>
    </xf>
    <xf numFmtId="4" fontId="186" fillId="91" borderId="63" applyNumberFormat="0" applyProtection="0">
      <alignment vertical="center"/>
    </xf>
    <xf numFmtId="4" fontId="50" fillId="91" borderId="63" applyNumberFormat="0" applyProtection="0">
      <alignment vertical="center"/>
    </xf>
    <xf numFmtId="4" fontId="56" fillId="38" borderId="63" applyNumberFormat="0" applyProtection="0">
      <alignment vertical="center"/>
    </xf>
    <xf numFmtId="4" fontId="186" fillId="91" borderId="63" applyNumberFormat="0" applyProtection="0">
      <alignment vertical="center"/>
    </xf>
    <xf numFmtId="0" fontId="206" fillId="105" borderId="63" applyNumberFormat="0" applyProtection="0">
      <alignment horizontal="left" vertical="top" indent="1"/>
    </xf>
    <xf numFmtId="0" fontId="12" fillId="86" borderId="72" applyNumberFormat="0" applyFont="0" applyAlignment="0" applyProtection="0"/>
    <xf numFmtId="4" fontId="53" fillId="121" borderId="63" applyNumberFormat="0" applyProtection="0">
      <alignment horizontal="right" vertical="center"/>
    </xf>
    <xf numFmtId="0" fontId="206" fillId="92" borderId="63" applyNumberFormat="0" applyProtection="0">
      <alignment horizontal="left" vertical="top" indent="1"/>
    </xf>
    <xf numFmtId="0" fontId="206" fillId="104" borderId="63" applyNumberFormat="0" applyProtection="0">
      <alignment horizontal="left" vertical="top" indent="1"/>
    </xf>
    <xf numFmtId="0" fontId="206" fillId="104" borderId="63" applyNumberFormat="0" applyProtection="0">
      <alignment horizontal="left" vertical="top" indent="1"/>
    </xf>
    <xf numFmtId="4" fontId="64" fillId="99" borderId="63" applyNumberFormat="0" applyProtection="0">
      <alignment horizontal="right" vertical="center"/>
    </xf>
    <xf numFmtId="4" fontId="64" fillId="92" borderId="63" applyNumberFormat="0" applyProtection="0">
      <alignment horizontal="right" vertical="center"/>
    </xf>
    <xf numFmtId="4" fontId="64" fillId="95" borderId="63" applyNumberFormat="0" applyProtection="0">
      <alignment horizontal="right" vertical="center"/>
    </xf>
    <xf numFmtId="4" fontId="53" fillId="109" borderId="63" applyNumberFormat="0" applyProtection="0">
      <alignment horizontal="right" vertical="center"/>
    </xf>
    <xf numFmtId="0" fontId="206" fillId="139" borderId="88"/>
    <xf numFmtId="4" fontId="230" fillId="159" borderId="63" applyNumberFormat="0" applyProtection="0">
      <alignment horizontal="right" vertical="center"/>
    </xf>
    <xf numFmtId="4" fontId="64" fillId="97" borderId="63" applyNumberFormat="0" applyProtection="0">
      <alignment horizontal="right" vertical="center"/>
    </xf>
    <xf numFmtId="0" fontId="12" fillId="92" borderId="63" applyNumberFormat="0" applyProtection="0">
      <alignment horizontal="left" vertical="top" indent="1"/>
    </xf>
    <xf numFmtId="4" fontId="53" fillId="109" borderId="63" applyNumberFormat="0" applyProtection="0">
      <alignment horizontal="right" vertical="center"/>
    </xf>
    <xf numFmtId="0" fontId="206" fillId="139" borderId="88"/>
    <xf numFmtId="0" fontId="12" fillId="104" borderId="63" applyNumberFormat="0" applyProtection="0">
      <alignment horizontal="left" vertical="center" indent="1"/>
    </xf>
    <xf numFmtId="4" fontId="64" fillId="98" borderId="63" applyNumberFormat="0" applyProtection="0">
      <alignment horizontal="right" vertical="center"/>
    </xf>
    <xf numFmtId="0" fontId="206" fillId="138" borderId="75" applyNumberFormat="0" applyProtection="0">
      <alignment horizontal="left" vertical="center" indent="1"/>
    </xf>
    <xf numFmtId="0" fontId="206" fillId="86" borderId="75" applyNumberFormat="0" applyFont="0" applyAlignment="0" applyProtection="0"/>
    <xf numFmtId="4" fontId="206" fillId="91" borderId="75" applyNumberFormat="0" applyProtection="0">
      <alignment vertical="center"/>
    </xf>
    <xf numFmtId="4" fontId="50" fillId="91" borderId="63" applyNumberFormat="0" applyProtection="0">
      <alignment vertical="center"/>
    </xf>
    <xf numFmtId="4" fontId="64" fillId="93" borderId="63" applyNumberFormat="0" applyProtection="0">
      <alignment horizontal="right" vertical="center"/>
    </xf>
    <xf numFmtId="4" fontId="64" fillId="95" borderId="63" applyNumberFormat="0" applyProtection="0">
      <alignment horizontal="right" vertical="center"/>
    </xf>
    <xf numFmtId="4" fontId="64" fillId="97" borderId="63" applyNumberFormat="0" applyProtection="0">
      <alignment horizontal="right" vertical="center"/>
    </xf>
    <xf numFmtId="4" fontId="64" fillId="99" borderId="63" applyNumberFormat="0" applyProtection="0">
      <alignment horizontal="right" vertical="center"/>
    </xf>
    <xf numFmtId="4" fontId="64" fillId="101" borderId="63" applyNumberFormat="0" applyProtection="0">
      <alignment horizontal="right" vertical="center"/>
    </xf>
    <xf numFmtId="0" fontId="12" fillId="103" borderId="63" applyNumberFormat="0" applyProtection="0">
      <alignment horizontal="left" vertical="center" indent="1"/>
    </xf>
    <xf numFmtId="4" fontId="53" fillId="159" borderId="63" applyNumberFormat="0" applyProtection="0">
      <alignment vertical="center"/>
    </xf>
    <xf numFmtId="0" fontId="12" fillId="104" borderId="63" applyNumberFormat="0" applyProtection="0">
      <alignment horizontal="left" vertical="top" indent="1"/>
    </xf>
    <xf numFmtId="0" fontId="12" fillId="92" borderId="63" applyNumberFormat="0" applyProtection="0">
      <alignment horizontal="left" vertical="top" indent="1"/>
    </xf>
    <xf numFmtId="0" fontId="12" fillId="105" borderId="63" applyNumberFormat="0" applyProtection="0">
      <alignment horizontal="left" vertical="top" indent="1"/>
    </xf>
    <xf numFmtId="0" fontId="12" fillId="103" borderId="63" applyNumberFormat="0" applyProtection="0">
      <alignment horizontal="left" vertical="top" indent="1"/>
    </xf>
    <xf numFmtId="4" fontId="64" fillId="107" borderId="63" applyNumberFormat="0" applyProtection="0">
      <alignment vertical="center"/>
    </xf>
    <xf numFmtId="4" fontId="64" fillId="107" borderId="63" applyNumberFormat="0" applyProtection="0">
      <alignment horizontal="left" vertical="center" indent="1"/>
    </xf>
    <xf numFmtId="4" fontId="64" fillId="103" borderId="63" applyNumberFormat="0" applyProtection="0">
      <alignment horizontal="right" vertical="center"/>
    </xf>
    <xf numFmtId="4" fontId="64" fillId="92" borderId="63" applyNumberFormat="0" applyProtection="0">
      <alignment horizontal="left" vertical="center" indent="1"/>
    </xf>
    <xf numFmtId="4" fontId="188" fillId="120" borderId="85" applyNumberFormat="0" applyProtection="0">
      <alignment horizontal="left" vertical="center" indent="1"/>
    </xf>
    <xf numFmtId="4" fontId="64" fillId="107" borderId="63" applyNumberFormat="0" applyProtection="0">
      <alignment horizontal="left" vertical="center" indent="1"/>
    </xf>
    <xf numFmtId="4" fontId="215" fillId="27" borderId="75" applyNumberFormat="0" applyProtection="0">
      <alignment horizontal="right" vertical="center"/>
    </xf>
    <xf numFmtId="4" fontId="206" fillId="98" borderId="75" applyNumberFormat="0" applyProtection="0">
      <alignment horizontal="right" vertical="center"/>
    </xf>
    <xf numFmtId="4" fontId="64" fillId="93" borderId="63" applyNumberFormat="0" applyProtection="0">
      <alignment horizontal="right" vertical="center"/>
    </xf>
    <xf numFmtId="4" fontId="50" fillId="91" borderId="63" applyNumberFormat="0" applyProtection="0">
      <alignment vertical="center"/>
    </xf>
    <xf numFmtId="4" fontId="206" fillId="122" borderId="75" applyNumberFormat="0" applyProtection="0">
      <alignment horizontal="left" vertical="center" indent="1"/>
    </xf>
    <xf numFmtId="4" fontId="12" fillId="104" borderId="79" applyNumberFormat="0" applyProtection="0">
      <alignment horizontal="left" vertical="center" indent="1"/>
    </xf>
    <xf numFmtId="0" fontId="12" fillId="86" borderId="72" applyNumberFormat="0" applyFont="0" applyAlignment="0" applyProtection="0"/>
    <xf numFmtId="4" fontId="53" fillId="152" borderId="63" applyNumberFormat="0" applyProtection="0">
      <alignment horizontal="right" vertical="center"/>
    </xf>
    <xf numFmtId="0" fontId="12" fillId="105" borderId="63" applyNumberFormat="0" applyProtection="0">
      <alignment horizontal="left" vertical="center" indent="1"/>
    </xf>
    <xf numFmtId="4" fontId="206" fillId="103" borderId="79" applyNumberFormat="0" applyProtection="0">
      <alignment horizontal="left" vertical="center" indent="1"/>
    </xf>
    <xf numFmtId="4" fontId="53" fillId="157" borderId="63" applyNumberFormat="0" applyProtection="0">
      <alignment horizontal="right" vertical="center"/>
    </xf>
    <xf numFmtId="4" fontId="206" fillId="98" borderId="75" applyNumberFormat="0" applyProtection="0">
      <alignment horizontal="right" vertical="center"/>
    </xf>
    <xf numFmtId="0" fontId="206" fillId="86" borderId="75" applyNumberFormat="0" applyFont="0" applyAlignment="0" applyProtection="0"/>
    <xf numFmtId="4" fontId="206" fillId="101" borderId="75" applyNumberFormat="0" applyProtection="0">
      <alignment horizontal="right" vertical="center"/>
    </xf>
    <xf numFmtId="0" fontId="50" fillId="91" borderId="63" applyNumberFormat="0" applyProtection="0">
      <alignment horizontal="left" vertical="top" indent="1"/>
    </xf>
    <xf numFmtId="4" fontId="206" fillId="122" borderId="75" applyNumberFormat="0" applyProtection="0">
      <alignment horizontal="left" vertical="center" indent="1"/>
    </xf>
    <xf numFmtId="4" fontId="189" fillId="103" borderId="63" applyNumberFormat="0" applyProtection="0">
      <alignment horizontal="right" vertical="center"/>
    </xf>
    <xf numFmtId="4" fontId="12" fillId="104" borderId="79" applyNumberFormat="0" applyProtection="0">
      <alignment horizontal="left" vertical="center" indent="1"/>
    </xf>
    <xf numFmtId="4" fontId="12" fillId="104" borderId="79" applyNumberFormat="0" applyProtection="0">
      <alignment horizontal="left" vertical="center" indent="1"/>
    </xf>
    <xf numFmtId="0" fontId="201" fillId="87" borderId="66" applyNumberFormat="0" applyAlignment="0" applyProtection="0"/>
    <xf numFmtId="4" fontId="64" fillId="97" borderId="63" applyNumberFormat="0" applyProtection="0">
      <alignment horizontal="right" vertical="center"/>
    </xf>
    <xf numFmtId="0" fontId="12" fillId="105" borderId="63" applyNumberFormat="0" applyProtection="0">
      <alignment horizontal="left" vertical="top" indent="1"/>
    </xf>
    <xf numFmtId="4" fontId="64" fillId="92" borderId="63" applyNumberFormat="0" applyProtection="0">
      <alignment horizontal="left" vertical="center" indent="1"/>
    </xf>
    <xf numFmtId="0" fontId="12" fillId="105" borderId="63" applyNumberFormat="0" applyProtection="0">
      <alignment horizontal="left" vertical="center" indent="1"/>
    </xf>
    <xf numFmtId="0" fontId="206" fillId="105" borderId="63" applyNumberFormat="0" applyProtection="0">
      <alignment horizontal="left" vertical="top" indent="1"/>
    </xf>
    <xf numFmtId="0" fontId="226" fillId="110" borderId="66" applyNumberFormat="0" applyAlignment="0" applyProtection="0"/>
    <xf numFmtId="4" fontId="64" fillId="107" borderId="63" applyNumberFormat="0" applyProtection="0">
      <alignment horizontal="left" vertical="center" indent="1"/>
    </xf>
    <xf numFmtId="4" fontId="64" fillId="99" borderId="63" applyNumberFormat="0" applyProtection="0">
      <alignment horizontal="right" vertical="center"/>
    </xf>
    <xf numFmtId="4" fontId="12" fillId="104" borderId="79" applyNumberFormat="0" applyProtection="0">
      <alignment horizontal="left" vertical="center" indent="1"/>
    </xf>
    <xf numFmtId="0" fontId="201" fillId="87" borderId="66" applyNumberFormat="0" applyAlignment="0" applyProtection="0"/>
    <xf numFmtId="0" fontId="64" fillId="92" borderId="63" applyNumberFormat="0" applyProtection="0">
      <alignment horizontal="left" vertical="top" indent="1"/>
    </xf>
    <xf numFmtId="4" fontId="206" fillId="100" borderId="75" applyNumberFormat="0" applyProtection="0">
      <alignment horizontal="right" vertical="center"/>
    </xf>
    <xf numFmtId="4" fontId="64" fillId="92" borderId="63"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100" borderId="75" applyNumberFormat="0" applyProtection="0">
      <alignment horizontal="right" vertical="center"/>
    </xf>
    <xf numFmtId="4" fontId="53" fillId="155" borderId="63" applyNumberFormat="0" applyProtection="0">
      <alignment horizontal="right" vertical="center"/>
    </xf>
    <xf numFmtId="4" fontId="206" fillId="95" borderId="79" applyNumberFormat="0" applyProtection="0">
      <alignment horizontal="right" vertical="center"/>
    </xf>
    <xf numFmtId="0" fontId="220" fillId="110" borderId="66" applyNumberFormat="0" applyAlignment="0" applyProtection="0"/>
    <xf numFmtId="0" fontId="185" fillId="0" borderId="87" applyNumberFormat="0" applyFill="0" applyAlignment="0" applyProtection="0"/>
    <xf numFmtId="4" fontId="53" fillId="153" borderId="63" applyNumberFormat="0" applyProtection="0">
      <alignment horizontal="right" vertical="center"/>
    </xf>
    <xf numFmtId="4" fontId="64" fillId="101" borderId="63" applyNumberFormat="0" applyProtection="0">
      <alignment horizontal="right" vertical="center"/>
    </xf>
    <xf numFmtId="202" fontId="67" fillId="0" borderId="19"/>
    <xf numFmtId="4" fontId="206" fillId="137" borderId="75" applyNumberFormat="0" applyProtection="0">
      <alignment horizontal="right" vertical="center"/>
    </xf>
    <xf numFmtId="4" fontId="206" fillId="97" borderId="75" applyNumberFormat="0" applyProtection="0">
      <alignment horizontal="right" vertical="center"/>
    </xf>
    <xf numFmtId="0" fontId="12" fillId="105" borderId="63" applyNumberFormat="0" applyProtection="0">
      <alignment horizontal="left" vertical="top" indent="1"/>
    </xf>
    <xf numFmtId="4" fontId="53" fillId="152" borderId="63" applyNumberFormat="0" applyProtection="0">
      <alignment horizontal="right" vertical="center"/>
    </xf>
    <xf numFmtId="0" fontId="201" fillId="87" borderId="66" applyNumberFormat="0" applyAlignment="0" applyProtection="0"/>
    <xf numFmtId="4" fontId="231" fillId="159" borderId="63" applyNumberFormat="0" applyProtection="0">
      <alignment horizontal="right" vertical="center"/>
    </xf>
    <xf numFmtId="0" fontId="71" fillId="104" borderId="81" applyBorder="0"/>
    <xf numFmtId="4" fontId="206" fillId="98" borderId="75" applyNumberFormat="0" applyProtection="0">
      <alignment horizontal="right" vertical="center"/>
    </xf>
    <xf numFmtId="4" fontId="230" fillId="159" borderId="63" applyNumberFormat="0" applyProtection="0">
      <alignment vertical="center"/>
    </xf>
    <xf numFmtId="4" fontId="64" fillId="98" borderId="63" applyNumberFormat="0" applyProtection="0">
      <alignment horizontal="right" vertical="center"/>
    </xf>
    <xf numFmtId="4" fontId="187" fillId="107" borderId="63" applyNumberFormat="0" applyProtection="0">
      <alignment vertical="center"/>
    </xf>
    <xf numFmtId="4" fontId="215" fillId="27" borderId="75" applyNumberFormat="0" applyProtection="0">
      <alignment horizontal="right" vertical="center"/>
    </xf>
    <xf numFmtId="4" fontId="189" fillId="103" borderId="63" applyNumberFormat="0" applyProtection="0">
      <alignment horizontal="right" vertical="center"/>
    </xf>
    <xf numFmtId="0" fontId="194" fillId="117" borderId="66" applyNumberFormat="0" applyAlignment="0" applyProtection="0"/>
    <xf numFmtId="0" fontId="12" fillId="103" borderId="63" applyNumberFormat="0" applyProtection="0">
      <alignment horizontal="left" vertical="center" indent="1"/>
    </xf>
    <xf numFmtId="4" fontId="229" fillId="38" borderId="63" applyNumberFormat="0" applyProtection="0">
      <alignment vertical="center"/>
    </xf>
    <xf numFmtId="0" fontId="201" fillId="87" borderId="66" applyNumberFormat="0" applyAlignment="0" applyProtection="0"/>
    <xf numFmtId="0" fontId="194" fillId="117" borderId="66" applyNumberFormat="0" applyAlignment="0" applyProtection="0"/>
    <xf numFmtId="0" fontId="204" fillId="117" borderId="73" applyNumberFormat="0" applyAlignment="0" applyProtection="0"/>
    <xf numFmtId="4" fontId="53" fillId="156" borderId="63" applyNumberFormat="0" applyProtection="0">
      <alignment horizontal="right" vertical="center"/>
    </xf>
    <xf numFmtId="4" fontId="50" fillId="91"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0" fontId="50" fillId="91" borderId="63" applyNumberFormat="0" applyProtection="0">
      <alignment horizontal="left" vertical="top" indent="1"/>
    </xf>
    <xf numFmtId="4" fontId="64" fillId="93"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64" fillId="92"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4" fontId="64" fillId="107"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187" fillId="103" borderId="63" applyNumberFormat="0" applyProtection="0">
      <alignment horizontal="right" vertical="center"/>
    </xf>
    <xf numFmtId="4" fontId="64" fillId="92" borderId="63" applyNumberFormat="0" applyProtection="0">
      <alignment horizontal="left" vertical="center" indent="1"/>
    </xf>
    <xf numFmtId="0" fontId="64" fillId="92" borderId="63" applyNumberFormat="0" applyProtection="0">
      <alignment horizontal="left" vertical="top" indent="1"/>
    </xf>
    <xf numFmtId="4" fontId="189" fillId="103" borderId="63" applyNumberFormat="0" applyProtection="0">
      <alignment horizontal="right" vertical="center"/>
    </xf>
    <xf numFmtId="0" fontId="64" fillId="107" borderId="63" applyNumberFormat="0" applyProtection="0">
      <alignment horizontal="left" vertical="top" indent="1"/>
    </xf>
    <xf numFmtId="4" fontId="187" fillId="107" borderId="63" applyNumberFormat="0" applyProtection="0">
      <alignment vertical="center"/>
    </xf>
    <xf numFmtId="0" fontId="194" fillId="117" borderId="66" applyNumberFormat="0" applyAlignment="0" applyProtection="0"/>
    <xf numFmtId="0" fontId="201" fillId="87" borderId="66" applyNumberFormat="0" applyAlignment="0" applyProtection="0"/>
    <xf numFmtId="0" fontId="12" fillId="86" borderId="72" applyNumberFormat="0" applyFont="0" applyAlignment="0" applyProtection="0"/>
    <xf numFmtId="0" fontId="185" fillId="0" borderId="74" applyNumberFormat="0" applyFill="0" applyAlignment="0" applyProtection="0"/>
    <xf numFmtId="4" fontId="206" fillId="122" borderId="75" applyNumberFormat="0" applyProtection="0">
      <alignment horizontal="left" vertical="center" indent="1"/>
    </xf>
    <xf numFmtId="4" fontId="206" fillId="122" borderId="75" applyNumberFormat="0" applyProtection="0">
      <alignment horizontal="left" vertical="center" indent="1"/>
    </xf>
    <xf numFmtId="0" fontId="206" fillId="104" borderId="63" applyNumberFormat="0" applyProtection="0">
      <alignment horizontal="left" vertical="top" indent="1"/>
    </xf>
    <xf numFmtId="0" fontId="206" fillId="92" borderId="63" applyNumberFormat="0" applyProtection="0">
      <alignment horizontal="left" vertical="top" indent="1"/>
    </xf>
    <xf numFmtId="0" fontId="206" fillId="105" borderId="63" applyNumberFormat="0" applyProtection="0">
      <alignment horizontal="left" vertical="top" indent="1"/>
    </xf>
    <xf numFmtId="0" fontId="206" fillId="103" borderId="63" applyNumberFormat="0" applyProtection="0">
      <alignment horizontal="left" vertical="top" indent="1"/>
    </xf>
    <xf numFmtId="4" fontId="206" fillId="0" borderId="75" applyNumberFormat="0" applyProtection="0">
      <alignment horizontal="right" vertical="center"/>
    </xf>
    <xf numFmtId="0" fontId="213" fillId="134" borderId="75" applyNumberFormat="0" applyAlignment="0" applyProtection="0"/>
    <xf numFmtId="0" fontId="201" fillId="87" borderId="75" applyNumberFormat="0" applyAlignment="0" applyProtection="0"/>
    <xf numFmtId="0" fontId="206" fillId="86" borderId="75" applyNumberFormat="0" applyFont="0" applyAlignment="0" applyProtection="0"/>
    <xf numFmtId="4" fontId="206" fillId="91" borderId="75" applyNumberFormat="0" applyProtection="0">
      <alignment vertical="center"/>
    </xf>
    <xf numFmtId="4" fontId="215" fillId="38" borderId="75" applyNumberFormat="0" applyProtection="0">
      <alignment vertical="center"/>
    </xf>
    <xf numFmtId="4" fontId="206" fillId="38" borderId="75" applyNumberFormat="0" applyProtection="0">
      <alignment horizontal="left" vertical="center" indent="1"/>
    </xf>
    <xf numFmtId="0" fontId="209" fillId="91" borderId="63" applyNumberFormat="0" applyProtection="0">
      <alignment horizontal="left" vertical="top"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0" fontId="71" fillId="104" borderId="81" applyBorder="0"/>
    <xf numFmtId="4" fontId="208" fillId="107" borderId="63" applyNumberFormat="0" applyProtection="0">
      <alignment vertical="center"/>
    </xf>
    <xf numFmtId="4" fontId="208" fillId="110" borderId="63" applyNumberFormat="0" applyProtection="0">
      <alignment horizontal="left" vertical="center" indent="1"/>
    </xf>
    <xf numFmtId="0" fontId="208" fillId="107" borderId="63" applyNumberFormat="0" applyProtection="0">
      <alignment horizontal="left" vertical="top" indent="1"/>
    </xf>
    <xf numFmtId="4" fontId="215" fillId="27" borderId="75" applyNumberFormat="0" applyProtection="0">
      <alignment horizontal="right" vertical="center"/>
    </xf>
    <xf numFmtId="0" fontId="208" fillId="92" borderId="63" applyNumberFormat="0" applyProtection="0">
      <alignment horizontal="left" vertical="top" indent="1"/>
    </xf>
    <xf numFmtId="4" fontId="210" fillId="108" borderId="79" applyNumberFormat="0" applyProtection="0">
      <alignment horizontal="left" vertical="center" indent="1"/>
    </xf>
    <xf numFmtId="4" fontId="211" fillId="106" borderId="75" applyNumberFormat="0" applyProtection="0">
      <alignment horizontal="right" vertical="center"/>
    </xf>
    <xf numFmtId="0" fontId="185" fillId="0" borderId="74" applyNumberFormat="0" applyFill="0" applyAlignment="0" applyProtection="0"/>
    <xf numFmtId="0" fontId="220" fillId="110" borderId="66" applyNumberFormat="0" applyAlignment="0" applyProtection="0"/>
    <xf numFmtId="0" fontId="220" fillId="110" borderId="66" applyNumberFormat="0" applyAlignment="0" applyProtection="0"/>
    <xf numFmtId="0" fontId="194" fillId="117" borderId="66" applyNumberFormat="0" applyAlignment="0" applyProtection="0"/>
    <xf numFmtId="0" fontId="194" fillId="117" borderId="66" applyNumberFormat="0" applyAlignment="0" applyProtection="0"/>
    <xf numFmtId="0" fontId="226" fillId="110" borderId="66" applyNumberFormat="0" applyAlignment="0" applyProtection="0"/>
    <xf numFmtId="0" fontId="226" fillId="110" borderId="66" applyNumberFormat="0" applyAlignment="0" applyProtection="0"/>
    <xf numFmtId="0" fontId="201" fillId="87" borderId="66" applyNumberFormat="0" applyAlignment="0" applyProtection="0"/>
    <xf numFmtId="0" fontId="201" fillId="87" borderId="66" applyNumberFormat="0" applyAlignment="0" applyProtection="0"/>
    <xf numFmtId="0" fontId="12" fillId="107" borderId="72" applyNumberFormat="0" applyFont="0" applyAlignment="0" applyProtection="0"/>
    <xf numFmtId="0" fontId="12" fillId="107" borderId="72" applyNumberFormat="0" applyFont="0" applyAlignment="0" applyProtection="0"/>
    <xf numFmtId="0" fontId="206" fillId="86" borderId="75" applyNumberFormat="0" applyFont="0" applyAlignment="0" applyProtection="0"/>
    <xf numFmtId="0" fontId="12" fillId="86" borderId="72" applyNumberFormat="0" applyFont="0" applyAlignment="0" applyProtection="0"/>
    <xf numFmtId="0" fontId="12" fillId="86" borderId="72" applyNumberFormat="0" applyFont="0" applyAlignment="0" applyProtection="0"/>
    <xf numFmtId="4" fontId="50" fillId="91" borderId="63" applyNumberFormat="0" applyProtection="0">
      <alignment vertical="center"/>
    </xf>
    <xf numFmtId="4" fontId="56" fillId="38" borderId="63" applyNumberFormat="0" applyProtection="0">
      <alignment vertical="center"/>
    </xf>
    <xf numFmtId="4" fontId="56" fillId="38" borderId="63" applyNumberFormat="0" applyProtection="0">
      <alignment vertical="center"/>
    </xf>
    <xf numFmtId="4" fontId="50" fillId="91" borderId="63" applyNumberFormat="0" applyProtection="0">
      <alignment vertical="center"/>
    </xf>
    <xf numFmtId="4" fontId="50" fillId="91" borderId="63" applyNumberFormat="0" applyProtection="0">
      <alignment vertical="center"/>
    </xf>
    <xf numFmtId="4" fontId="186" fillId="91" borderId="63" applyNumberFormat="0" applyProtection="0">
      <alignment vertical="center"/>
    </xf>
    <xf numFmtId="4" fontId="229" fillId="38" borderId="63" applyNumberFormat="0" applyProtection="0">
      <alignment vertical="center"/>
    </xf>
    <xf numFmtId="4" fontId="229" fillId="38"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4" fontId="53" fillId="38" borderId="63" applyNumberFormat="0" applyProtection="0">
      <alignment horizontal="left" vertical="center" indent="1"/>
    </xf>
    <xf numFmtId="4" fontId="53" fillId="38" borderId="63" applyNumberFormat="0" applyProtection="0">
      <alignment horizontal="left" vertical="center" indent="1"/>
    </xf>
    <xf numFmtId="4" fontId="50" fillId="91" borderId="63" applyNumberFormat="0" applyProtection="0">
      <alignment horizontal="left" vertical="center" indent="1"/>
    </xf>
    <xf numFmtId="4" fontId="50" fillId="91" borderId="63" applyNumberFormat="0" applyProtection="0">
      <alignment horizontal="left" vertical="center" indent="1"/>
    </xf>
    <xf numFmtId="0" fontId="50" fillId="91" borderId="63" applyNumberFormat="0" applyProtection="0">
      <alignment horizontal="left" vertical="top" indent="1"/>
    </xf>
    <xf numFmtId="4" fontId="64" fillId="93" borderId="63" applyNumberFormat="0" applyProtection="0">
      <alignment horizontal="right" vertical="center"/>
    </xf>
    <xf numFmtId="4" fontId="53" fillId="152" borderId="63" applyNumberFormat="0" applyProtection="0">
      <alignment horizontal="right" vertical="center"/>
    </xf>
    <xf numFmtId="4" fontId="53" fillId="152" borderId="63" applyNumberFormat="0" applyProtection="0">
      <alignment horizontal="right" vertical="center"/>
    </xf>
    <xf numFmtId="4" fontId="64" fillId="93" borderId="63" applyNumberFormat="0" applyProtection="0">
      <alignment horizontal="right" vertical="center"/>
    </xf>
    <xf numFmtId="4" fontId="64" fillId="93" borderId="63" applyNumberFormat="0" applyProtection="0">
      <alignment horizontal="right" vertical="center"/>
    </xf>
    <xf numFmtId="4" fontId="64" fillId="94" borderId="63" applyNumberFormat="0" applyProtection="0">
      <alignment horizontal="right" vertical="center"/>
    </xf>
    <xf numFmtId="4" fontId="53" fillId="121" borderId="63" applyNumberFormat="0" applyProtection="0">
      <alignment horizontal="right" vertical="center"/>
    </xf>
    <xf numFmtId="4" fontId="53" fillId="121" borderId="63" applyNumberFormat="0" applyProtection="0">
      <alignment horizontal="right" vertical="center"/>
    </xf>
    <xf numFmtId="4" fontId="64" fillId="94"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53" fillId="153" borderId="63" applyNumberFormat="0" applyProtection="0">
      <alignment horizontal="right" vertical="center"/>
    </xf>
    <xf numFmtId="4" fontId="53" fillId="153" borderId="63" applyNumberFormat="0" applyProtection="0">
      <alignment horizontal="right" vertical="center"/>
    </xf>
    <xf numFmtId="4" fontId="64" fillId="95"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53" fillId="33" borderId="63" applyNumberFormat="0" applyProtection="0">
      <alignment horizontal="right" vertical="center"/>
    </xf>
    <xf numFmtId="4" fontId="53" fillId="33" borderId="63" applyNumberFormat="0" applyProtection="0">
      <alignment horizontal="right" vertical="center"/>
    </xf>
    <xf numFmtId="4" fontId="64" fillId="96"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53" fillId="154" borderId="63" applyNumberFormat="0" applyProtection="0">
      <alignment horizontal="right" vertical="center"/>
    </xf>
    <xf numFmtId="4" fontId="53" fillId="154" borderId="63" applyNumberFormat="0" applyProtection="0">
      <alignment horizontal="right" vertical="center"/>
    </xf>
    <xf numFmtId="4" fontId="64" fillId="97"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53" fillId="109" borderId="63" applyNumberFormat="0" applyProtection="0">
      <alignment horizontal="right" vertical="center"/>
    </xf>
    <xf numFmtId="4" fontId="53" fillId="109" borderId="63" applyNumberFormat="0" applyProtection="0">
      <alignment horizontal="right" vertical="center"/>
    </xf>
    <xf numFmtId="4" fontId="64" fillId="98"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53" fillId="155" borderId="63" applyNumberFormat="0" applyProtection="0">
      <alignment horizontal="right" vertical="center"/>
    </xf>
    <xf numFmtId="4" fontId="53" fillId="155" borderId="63" applyNumberFormat="0" applyProtection="0">
      <alignment horizontal="right" vertical="center"/>
    </xf>
    <xf numFmtId="4" fontId="64" fillId="99"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53" fillId="156" borderId="63" applyNumberFormat="0" applyProtection="0">
      <alignment horizontal="right" vertical="center"/>
    </xf>
    <xf numFmtId="4" fontId="53" fillId="156" borderId="63" applyNumberFormat="0" applyProtection="0">
      <alignment horizontal="right" vertical="center"/>
    </xf>
    <xf numFmtId="4" fontId="64" fillId="100"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53" fillId="157" borderId="63" applyNumberFormat="0" applyProtection="0">
      <alignment horizontal="right" vertical="center"/>
    </xf>
    <xf numFmtId="4" fontId="53" fillId="157" borderId="63" applyNumberFormat="0" applyProtection="0">
      <alignment horizontal="right" vertical="center"/>
    </xf>
    <xf numFmtId="4" fontId="64" fillId="101" borderId="63" applyNumberFormat="0" applyProtection="0">
      <alignment horizontal="right" vertical="center"/>
    </xf>
    <xf numFmtId="4" fontId="64" fillId="101" borderId="63" applyNumberFormat="0" applyProtection="0">
      <alignment horizontal="right" vertical="center"/>
    </xf>
    <xf numFmtId="4" fontId="64" fillId="92" borderId="63" applyNumberFormat="0" applyProtection="0">
      <alignment horizontal="right" vertical="center"/>
    </xf>
    <xf numFmtId="4" fontId="53" fillId="119" borderId="63" applyNumberFormat="0" applyProtection="0">
      <alignment horizontal="right" vertical="center"/>
    </xf>
    <xf numFmtId="4" fontId="53" fillId="119" borderId="63" applyNumberFormat="0" applyProtection="0">
      <alignment horizontal="right" vertical="center"/>
    </xf>
    <xf numFmtId="4" fontId="64" fillId="92" borderId="63" applyNumberFormat="0" applyProtection="0">
      <alignment horizontal="right" vertical="center"/>
    </xf>
    <xf numFmtId="4" fontId="64" fillId="92"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206" fillId="104" borderId="63" applyNumberFormat="0" applyProtection="0">
      <alignment horizontal="left" vertical="top" indent="1"/>
    </xf>
    <xf numFmtId="0" fontId="12" fillId="104" borderId="63" applyNumberFormat="0" applyProtection="0">
      <alignment horizontal="left" vertical="top"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206" fillId="92" borderId="63" applyNumberFormat="0" applyProtection="0">
      <alignment horizontal="left" vertical="top" indent="1"/>
    </xf>
    <xf numFmtId="0" fontId="12" fillId="92" borderId="63" applyNumberFormat="0" applyProtection="0">
      <alignment horizontal="left" vertical="top"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206" fillId="105" borderId="63" applyNumberFormat="0" applyProtection="0">
      <alignment horizontal="left" vertical="top" indent="1"/>
    </xf>
    <xf numFmtId="0" fontId="12" fillId="105" borderId="63" applyNumberFormat="0" applyProtection="0">
      <alignment horizontal="left" vertical="top"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206" fillId="103" borderId="63" applyNumberFormat="0" applyProtection="0">
      <alignment horizontal="left" vertical="top" indent="1"/>
    </xf>
    <xf numFmtId="0" fontId="12" fillId="103" borderId="63" applyNumberFormat="0" applyProtection="0">
      <alignment horizontal="left" vertical="top" indent="1"/>
    </xf>
    <xf numFmtId="0" fontId="12" fillId="103" borderId="63" applyNumberFormat="0" applyProtection="0">
      <alignment horizontal="left" vertical="top" indent="1"/>
    </xf>
    <xf numFmtId="4" fontId="64" fillId="107" borderId="63" applyNumberFormat="0" applyProtection="0">
      <alignment vertical="center"/>
    </xf>
    <xf numFmtId="4" fontId="53" fillId="159" borderId="63" applyNumberFormat="0" applyProtection="0">
      <alignment vertical="center"/>
    </xf>
    <xf numFmtId="4" fontId="53" fillId="159" borderId="63" applyNumberFormat="0" applyProtection="0">
      <alignment vertical="center"/>
    </xf>
    <xf numFmtId="4" fontId="64" fillId="107" borderId="63" applyNumberFormat="0" applyProtection="0">
      <alignment vertical="center"/>
    </xf>
    <xf numFmtId="4" fontId="187" fillId="107" borderId="63" applyNumberFormat="0" applyProtection="0">
      <alignment vertical="center"/>
    </xf>
    <xf numFmtId="4" fontId="230" fillId="159" borderId="63" applyNumberFormat="0" applyProtection="0">
      <alignment vertical="center"/>
    </xf>
    <xf numFmtId="4" fontId="230" fillId="159"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4" fontId="56" fillId="119" borderId="85" applyNumberFormat="0" applyProtection="0">
      <alignment horizontal="left" vertical="center" indent="1"/>
    </xf>
    <xf numFmtId="4" fontId="56" fillId="119" borderId="85" applyNumberFormat="0" applyProtection="0">
      <alignment horizontal="left" vertical="center" indent="1"/>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53" fillId="159" borderId="63" applyNumberFormat="0" applyProtection="0">
      <alignment horizontal="right" vertical="center"/>
    </xf>
    <xf numFmtId="4" fontId="53" fillId="159" borderId="63" applyNumberFormat="0" applyProtection="0">
      <alignment horizontal="right" vertical="center"/>
    </xf>
    <xf numFmtId="4" fontId="64" fillId="103" borderId="63" applyNumberFormat="0" applyProtection="0">
      <alignment horizontal="right" vertical="center"/>
    </xf>
    <xf numFmtId="4" fontId="64" fillId="103" borderId="63" applyNumberFormat="0" applyProtection="0">
      <alignment horizontal="right" vertical="center"/>
    </xf>
    <xf numFmtId="4" fontId="187" fillId="103" borderId="63" applyNumberFormat="0" applyProtection="0">
      <alignment horizontal="right" vertical="center"/>
    </xf>
    <xf numFmtId="4" fontId="230" fillId="159" borderId="63" applyNumberFormat="0" applyProtection="0">
      <alignment horizontal="right" vertical="center"/>
    </xf>
    <xf numFmtId="4" fontId="230" fillId="159" borderId="63" applyNumberFormat="0" applyProtection="0">
      <alignment horizontal="right" vertical="center"/>
    </xf>
    <xf numFmtId="4" fontId="187" fillId="103"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56" fillId="119" borderId="63"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64" fillId="92" borderId="63" applyNumberFormat="0" applyProtection="0">
      <alignment horizontal="left" vertical="center" indent="1"/>
    </xf>
    <xf numFmtId="4" fontId="56" fillId="119" borderId="63" applyNumberFormat="0" applyProtection="0">
      <alignment horizontal="left" vertical="center" indent="1"/>
    </xf>
    <xf numFmtId="0" fontId="64" fillId="92" borderId="63" applyNumberFormat="0" applyProtection="0">
      <alignment horizontal="left" vertical="top" indent="1"/>
    </xf>
    <xf numFmtId="4" fontId="188" fillId="120" borderId="85" applyNumberFormat="0" applyProtection="0">
      <alignment horizontal="left" vertical="center" indent="1"/>
    </xf>
    <xf numFmtId="4" fontId="188" fillId="120" borderId="85" applyNumberFormat="0" applyProtection="0">
      <alignment horizontal="left" vertical="center" indent="1"/>
    </xf>
    <xf numFmtId="4" fontId="189" fillId="103" borderId="63" applyNumberFormat="0" applyProtection="0">
      <alignment horizontal="right" vertical="center"/>
    </xf>
    <xf numFmtId="4" fontId="231" fillId="159" borderId="63" applyNumberFormat="0" applyProtection="0">
      <alignment horizontal="right" vertical="center"/>
    </xf>
    <xf numFmtId="4" fontId="231" fillId="159" borderId="63" applyNumberFormat="0" applyProtection="0">
      <alignment horizontal="right" vertical="center"/>
    </xf>
    <xf numFmtId="4" fontId="189" fillId="103" borderId="63" applyNumberFormat="0" applyProtection="0">
      <alignment horizontal="right" vertical="center"/>
    </xf>
    <xf numFmtId="0" fontId="185" fillId="0" borderId="87" applyNumberFormat="0" applyFill="0" applyAlignment="0" applyProtection="0"/>
    <xf numFmtId="0" fontId="185" fillId="0" borderId="87" applyNumberFormat="0" applyFill="0" applyAlignment="0" applyProtection="0"/>
    <xf numFmtId="4" fontId="206" fillId="91" borderId="75" applyNumberFormat="0" applyProtection="0">
      <alignment vertical="center"/>
    </xf>
    <xf numFmtId="4" fontId="206" fillId="38" borderId="75" applyNumberFormat="0" applyProtection="0">
      <alignment horizontal="left" vertical="center"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206" fillId="0" borderId="75" applyNumberFormat="0" applyProtection="0">
      <alignment horizontal="right" vertical="center"/>
    </xf>
    <xf numFmtId="4" fontId="64" fillId="92" borderId="63" applyNumberFormat="0" applyProtection="0">
      <alignment horizontal="left" vertical="center" indent="1"/>
    </xf>
    <xf numFmtId="0" fontId="50" fillId="91" borderId="63" applyNumberFormat="0" applyProtection="0">
      <alignment horizontal="left" vertical="top" indent="1"/>
    </xf>
    <xf numFmtId="4" fontId="206" fillId="122" borderId="75" applyNumberFormat="0" applyProtection="0">
      <alignment horizontal="left" vertical="center" indent="1"/>
    </xf>
    <xf numFmtId="4" fontId="189" fillId="103" borderId="63" applyNumberFormat="0" applyProtection="0">
      <alignment horizontal="right" vertical="center"/>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38" borderId="75" applyNumberFormat="0" applyProtection="0">
      <alignment horizontal="left" vertical="center" indent="1"/>
    </xf>
    <xf numFmtId="0" fontId="12" fillId="105" borderId="63" applyNumberFormat="0" applyProtection="0">
      <alignment horizontal="left" vertical="center" indent="1"/>
    </xf>
    <xf numFmtId="4" fontId="53" fillId="153" borderId="63" applyNumberFormat="0" applyProtection="0">
      <alignment horizontal="right" vertical="center"/>
    </xf>
    <xf numFmtId="4" fontId="230" fillId="159" borderId="63" applyNumberFormat="0" applyProtection="0">
      <alignment vertical="center"/>
    </xf>
    <xf numFmtId="4" fontId="206" fillId="103" borderId="79" applyNumberFormat="0" applyProtection="0">
      <alignment horizontal="left" vertical="center" indent="1"/>
    </xf>
    <xf numFmtId="0" fontId="206" fillId="103" borderId="63" applyNumberFormat="0" applyProtection="0">
      <alignment horizontal="left" vertical="top" indent="1"/>
    </xf>
    <xf numFmtId="4" fontId="64" fillId="98" borderId="63" applyNumberFormat="0" applyProtection="0">
      <alignment horizontal="right" vertical="center"/>
    </xf>
    <xf numFmtId="0" fontId="206" fillId="92" borderId="63" applyNumberFormat="0" applyProtection="0">
      <alignment horizontal="left" vertical="top" indent="1"/>
    </xf>
    <xf numFmtId="0" fontId="12" fillId="103" borderId="63" applyNumberFormat="0" applyProtection="0">
      <alignment horizontal="left" vertical="top" indent="1"/>
    </xf>
    <xf numFmtId="4" fontId="64" fillId="98" borderId="63" applyNumberFormat="0" applyProtection="0">
      <alignment horizontal="right" vertical="center"/>
    </xf>
    <xf numFmtId="4" fontId="64" fillId="97" borderId="63" applyNumberFormat="0" applyProtection="0">
      <alignment horizontal="right" vertical="center"/>
    </xf>
    <xf numFmtId="0" fontId="206" fillId="110" borderId="75" applyNumberFormat="0" applyProtection="0">
      <alignment horizontal="left" vertical="center" indent="1"/>
    </xf>
    <xf numFmtId="4" fontId="206" fillId="96" borderId="75" applyNumberFormat="0" applyProtection="0">
      <alignment horizontal="right" vertical="center"/>
    </xf>
    <xf numFmtId="4" fontId="206" fillId="95" borderId="79" applyNumberFormat="0" applyProtection="0">
      <alignment horizontal="right" vertical="center"/>
    </xf>
    <xf numFmtId="4" fontId="64" fillId="107" borderId="63" applyNumberFormat="0" applyProtection="0">
      <alignment vertical="center"/>
    </xf>
    <xf numFmtId="4" fontId="187" fillId="103" borderId="63" applyNumberFormat="0" applyProtection="0">
      <alignment horizontal="right" vertical="center"/>
    </xf>
    <xf numFmtId="4" fontId="230" fillId="159" borderId="63" applyNumberFormat="0" applyProtection="0">
      <alignment horizontal="right" vertical="center"/>
    </xf>
    <xf numFmtId="4" fontId="230" fillId="159" borderId="63" applyNumberFormat="0" applyProtection="0">
      <alignment horizontal="right" vertical="center"/>
    </xf>
    <xf numFmtId="4" fontId="187" fillId="103"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56" fillId="119" borderId="63"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64" fillId="92" borderId="63" applyNumberFormat="0" applyProtection="0">
      <alignment horizontal="left" vertical="center" indent="1"/>
    </xf>
    <xf numFmtId="4" fontId="56" fillId="119" borderId="63" applyNumberFormat="0" applyProtection="0">
      <alignment horizontal="left" vertical="center" indent="1"/>
    </xf>
    <xf numFmtId="0" fontId="64" fillId="92" borderId="63" applyNumberFormat="0" applyProtection="0">
      <alignment horizontal="left" vertical="top" indent="1"/>
    </xf>
    <xf numFmtId="0" fontId="206" fillId="103" borderId="75" applyNumberFormat="0" applyProtection="0">
      <alignment horizontal="left" vertical="center" indent="1"/>
    </xf>
    <xf numFmtId="4" fontId="188" fillId="120" borderId="85" applyNumberFormat="0" applyProtection="0">
      <alignment horizontal="left" vertical="center" indent="1"/>
    </xf>
    <xf numFmtId="4" fontId="188" fillId="120" borderId="85" applyNumberFormat="0" applyProtection="0">
      <alignment horizontal="left" vertical="center" indent="1"/>
    </xf>
    <xf numFmtId="0" fontId="206" fillId="139" borderId="88"/>
    <xf numFmtId="4" fontId="189" fillId="103" borderId="63" applyNumberFormat="0" applyProtection="0">
      <alignment horizontal="right" vertical="center"/>
    </xf>
    <xf numFmtId="4" fontId="231" fillId="159" borderId="63" applyNumberFormat="0" applyProtection="0">
      <alignment horizontal="right" vertical="center"/>
    </xf>
    <xf numFmtId="4" fontId="231" fillId="159" borderId="63" applyNumberFormat="0" applyProtection="0">
      <alignment horizontal="right" vertical="center"/>
    </xf>
    <xf numFmtId="4" fontId="189" fillId="103" borderId="63" applyNumberFormat="0" applyProtection="0">
      <alignment horizontal="right" vertical="center"/>
    </xf>
    <xf numFmtId="4" fontId="188" fillId="120" borderId="85" applyNumberFormat="0" applyProtection="0">
      <alignment horizontal="left" vertical="center" indent="1"/>
    </xf>
    <xf numFmtId="4" fontId="231" fillId="159" borderId="63" applyNumberFormat="0" applyProtection="0">
      <alignment horizontal="right" vertical="center"/>
    </xf>
    <xf numFmtId="4" fontId="64" fillId="107" borderId="63" applyNumberFormat="0" applyProtection="0">
      <alignment horizontal="left" vertical="center" indent="1"/>
    </xf>
    <xf numFmtId="0" fontId="12" fillId="104" borderId="63" applyNumberFormat="0" applyProtection="0">
      <alignment horizontal="left" vertical="top" indent="1"/>
    </xf>
    <xf numFmtId="4" fontId="64" fillId="103" borderId="63" applyNumberFormat="0" applyProtection="0">
      <alignment horizontal="right" vertical="center"/>
    </xf>
    <xf numFmtId="0" fontId="220" fillId="110" borderId="66" applyNumberFormat="0" applyAlignment="0" applyProtection="0"/>
    <xf numFmtId="0" fontId="50" fillId="91" borderId="63" applyNumberFormat="0" applyProtection="0">
      <alignment horizontal="left" vertical="top" indent="1"/>
    </xf>
    <xf numFmtId="37" fontId="28" fillId="0" borderId="19" applyNumberFormat="0"/>
    <xf numFmtId="4" fontId="56" fillId="38" borderId="63" applyNumberFormat="0" applyProtection="0">
      <alignment vertical="center"/>
    </xf>
    <xf numFmtId="4" fontId="206" fillId="100" borderId="75" applyNumberFormat="0" applyProtection="0">
      <alignment horizontal="right" vertical="center"/>
    </xf>
    <xf numFmtId="4" fontId="187" fillId="103" borderId="63" applyNumberFormat="0" applyProtection="0">
      <alignment horizontal="right" vertical="center"/>
    </xf>
    <xf numFmtId="4" fontId="189" fillId="103" borderId="63" applyNumberFormat="0" applyProtection="0">
      <alignment horizontal="right" vertical="center"/>
    </xf>
    <xf numFmtId="202" fontId="28" fillId="0" borderId="22" applyFill="0"/>
    <xf numFmtId="0" fontId="185" fillId="0" borderId="87" applyNumberFormat="0" applyFill="0" applyAlignment="0" applyProtection="0"/>
    <xf numFmtId="0" fontId="185" fillId="0" borderId="87" applyNumberFormat="0" applyFill="0" applyAlignment="0" applyProtection="0"/>
    <xf numFmtId="4" fontId="50" fillId="91" borderId="63" applyNumberFormat="0" applyProtection="0">
      <alignment vertical="center"/>
    </xf>
    <xf numFmtId="4" fontId="64" fillId="99" borderId="63" applyNumberFormat="0" applyProtection="0">
      <alignment horizontal="right" vertical="center"/>
    </xf>
    <xf numFmtId="4" fontId="206" fillId="99" borderId="75" applyNumberFormat="0" applyProtection="0">
      <alignment horizontal="right" vertical="center"/>
    </xf>
    <xf numFmtId="4" fontId="186" fillId="91" borderId="63" applyNumberFormat="0" applyProtection="0">
      <alignment vertical="center"/>
    </xf>
    <xf numFmtId="4" fontId="53" fillId="155" borderId="63" applyNumberFormat="0" applyProtection="0">
      <alignment horizontal="right" vertical="center"/>
    </xf>
    <xf numFmtId="0" fontId="194" fillId="117" borderId="66" applyNumberFormat="0" applyAlignment="0" applyProtection="0"/>
    <xf numFmtId="0" fontId="12" fillId="86" borderId="72" applyNumberFormat="0" applyFont="0" applyAlignment="0" applyProtection="0"/>
    <xf numFmtId="0" fontId="12" fillId="103" borderId="63" applyNumberFormat="0" applyProtection="0">
      <alignment horizontal="left" vertical="center" indent="1"/>
    </xf>
    <xf numFmtId="0" fontId="12" fillId="106" borderId="88" applyNumberFormat="0">
      <protection locked="0"/>
    </xf>
    <xf numFmtId="0" fontId="201" fillId="87" borderId="66" applyNumberFormat="0" applyAlignment="0" applyProtection="0"/>
    <xf numFmtId="4" fontId="50" fillId="91" borderId="63" applyNumberFormat="0" applyProtection="0">
      <alignment horizontal="left" vertical="center" indent="1"/>
    </xf>
    <xf numFmtId="4" fontId="206" fillId="122" borderId="75" applyNumberFormat="0" applyProtection="0">
      <alignment horizontal="left" vertical="center" indent="1"/>
    </xf>
    <xf numFmtId="0" fontId="12" fillId="106" borderId="88" applyNumberFormat="0">
      <protection locked="0"/>
    </xf>
    <xf numFmtId="0" fontId="206" fillId="138" borderId="75" applyNumberFormat="0" applyProtection="0">
      <alignment horizontal="left" vertical="center" indent="1"/>
    </xf>
    <xf numFmtId="0" fontId="206" fillId="103" borderId="75" applyNumberFormat="0" applyProtection="0">
      <alignment horizontal="left" vertical="center" indent="1"/>
    </xf>
    <xf numFmtId="0" fontId="201" fillId="87" borderId="66" applyNumberFormat="0" applyAlignment="0" applyProtection="0"/>
    <xf numFmtId="4" fontId="206" fillId="92" borderId="75" applyNumberFormat="0" applyProtection="0">
      <alignment horizontal="right" vertical="center"/>
    </xf>
    <xf numFmtId="4" fontId="64" fillId="99" borderId="63" applyNumberFormat="0" applyProtection="0">
      <alignment horizontal="right" vertical="center"/>
    </xf>
    <xf numFmtId="4" fontId="64" fillId="98" borderId="63" applyNumberFormat="0" applyProtection="0">
      <alignment horizontal="right" vertical="center"/>
    </xf>
    <xf numFmtId="4" fontId="64" fillId="94" borderId="63" applyNumberFormat="0" applyProtection="0">
      <alignment horizontal="right" vertical="center"/>
    </xf>
    <xf numFmtId="0" fontId="206" fillId="86" borderId="75" applyNumberFormat="0" applyFont="0" applyAlignment="0" applyProtection="0"/>
    <xf numFmtId="0" fontId="194" fillId="117" borderId="66" applyNumberFormat="0" applyAlignment="0" applyProtection="0"/>
    <xf numFmtId="4" fontId="206" fillId="91" borderId="75" applyNumberFormat="0" applyProtection="0">
      <alignment vertical="center"/>
    </xf>
    <xf numFmtId="0" fontId="220" fillId="110" borderId="66" applyNumberFormat="0" applyAlignment="0" applyProtection="0"/>
    <xf numFmtId="0" fontId="12" fillId="103" borderId="63" applyNumberFormat="0" applyProtection="0">
      <alignment horizontal="left" vertical="center" indent="1"/>
    </xf>
    <xf numFmtId="4" fontId="210" fillId="108" borderId="79" applyNumberFormat="0" applyProtection="0">
      <alignment horizontal="left" vertical="center" indent="1"/>
    </xf>
    <xf numFmtId="0" fontId="64" fillId="92" borderId="63" applyNumberFormat="0" applyProtection="0">
      <alignment horizontal="left" vertical="top" indent="1"/>
    </xf>
    <xf numFmtId="4" fontId="206" fillId="0" borderId="75" applyNumberFormat="0" applyProtection="0">
      <alignment horizontal="right" vertical="center"/>
    </xf>
    <xf numFmtId="4" fontId="229" fillId="38" borderId="63" applyNumberFormat="0" applyProtection="0">
      <alignment vertical="center"/>
    </xf>
    <xf numFmtId="0" fontId="206" fillId="139" borderId="88"/>
    <xf numFmtId="0" fontId="64" fillId="107" borderId="63" applyNumberFormat="0" applyProtection="0">
      <alignment horizontal="left" vertical="top" indent="1"/>
    </xf>
    <xf numFmtId="0" fontId="206" fillId="105" borderId="75" applyNumberFormat="0" applyProtection="0">
      <alignment horizontal="left" vertical="center" indent="1"/>
    </xf>
    <xf numFmtId="4" fontId="50" fillId="91" borderId="63" applyNumberFormat="0" applyProtection="0">
      <alignment horizontal="left" vertical="center" indent="1"/>
    </xf>
    <xf numFmtId="0" fontId="206" fillId="110" borderId="75" applyNumberFormat="0" applyProtection="0">
      <alignment horizontal="left" vertical="center" indent="1"/>
    </xf>
    <xf numFmtId="202" fontId="28" fillId="0" borderId="22" applyFill="0"/>
    <xf numFmtId="4" fontId="187" fillId="107" borderId="63" applyNumberFormat="0" applyProtection="0">
      <alignment vertical="center"/>
    </xf>
    <xf numFmtId="0" fontId="12" fillId="103" borderId="63" applyNumberFormat="0" applyProtection="0">
      <alignment horizontal="left" vertical="center" indent="1"/>
    </xf>
    <xf numFmtId="4" fontId="53" fillId="157" borderId="63" applyNumberFormat="0" applyProtection="0">
      <alignment horizontal="right" vertical="center"/>
    </xf>
    <xf numFmtId="0" fontId="12" fillId="103" borderId="63" applyNumberFormat="0" applyProtection="0">
      <alignment horizontal="left" vertical="top" indent="1"/>
    </xf>
    <xf numFmtId="4" fontId="64" fillId="94" borderId="63" applyNumberFormat="0" applyProtection="0">
      <alignment horizontal="right" vertical="center"/>
    </xf>
    <xf numFmtId="4" fontId="64" fillId="92" borderId="63" applyNumberFormat="0" applyProtection="0">
      <alignment horizontal="left" vertical="center" indent="1"/>
    </xf>
    <xf numFmtId="0" fontId="206" fillId="103" borderId="75" applyNumberFormat="0" applyProtection="0">
      <alignment horizontal="left" vertical="center" indent="1"/>
    </xf>
    <xf numFmtId="4" fontId="206" fillId="91" borderId="75" applyNumberFormat="0" applyProtection="0">
      <alignment vertical="center"/>
    </xf>
    <xf numFmtId="4" fontId="206" fillId="38" borderId="75" applyNumberFormat="0" applyProtection="0">
      <alignment horizontal="left" vertical="center"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206" fillId="0" borderId="75" applyNumberFormat="0" applyProtection="0">
      <alignment horizontal="right" vertical="center"/>
    </xf>
    <xf numFmtId="0" fontId="206" fillId="139" borderId="88"/>
    <xf numFmtId="0" fontId="12" fillId="103" borderId="63" applyNumberFormat="0" applyProtection="0">
      <alignment horizontal="left" vertical="center" indent="1"/>
    </xf>
    <xf numFmtId="4" fontId="64" fillId="99" borderId="63" applyNumberFormat="0" applyProtection="0">
      <alignment horizontal="right" vertical="center"/>
    </xf>
    <xf numFmtId="4" fontId="64" fillId="96" borderId="63" applyNumberFormat="0" applyProtection="0">
      <alignment horizontal="right" vertical="center"/>
    </xf>
    <xf numFmtId="4" fontId="53" fillId="154" borderId="63" applyNumberFormat="0" applyProtection="0">
      <alignment horizontal="right" vertical="center"/>
    </xf>
    <xf numFmtId="4" fontId="64" fillId="96" borderId="63" applyNumberFormat="0" applyProtection="0">
      <alignment horizontal="right" vertical="center"/>
    </xf>
    <xf numFmtId="4" fontId="53" fillId="33" borderId="63" applyNumberFormat="0" applyProtection="0">
      <alignment horizontal="right" vertical="center"/>
    </xf>
    <xf numFmtId="4" fontId="53" fillId="121" borderId="63" applyNumberFormat="0" applyProtection="0">
      <alignment horizontal="right" vertical="center"/>
    </xf>
    <xf numFmtId="0" fontId="220" fillId="110" borderId="66" applyNumberFormat="0" applyAlignment="0" applyProtection="0"/>
    <xf numFmtId="4" fontId="64" fillId="99" borderId="63" applyNumberFormat="0" applyProtection="0">
      <alignment horizontal="right" vertical="center"/>
    </xf>
    <xf numFmtId="4" fontId="64" fillId="99" borderId="63" applyNumberFormat="0" applyProtection="0">
      <alignment horizontal="right" vertical="center"/>
    </xf>
    <xf numFmtId="4" fontId="64" fillId="101" borderId="63" applyNumberFormat="0" applyProtection="0">
      <alignment horizontal="right" vertical="center"/>
    </xf>
    <xf numFmtId="4" fontId="64" fillId="92" borderId="63" applyNumberFormat="0" applyProtection="0">
      <alignment horizontal="right" vertical="center"/>
    </xf>
    <xf numFmtId="0" fontId="12" fillId="105" borderId="63" applyNumberFormat="0" applyProtection="0">
      <alignment horizontal="left" vertical="center" indent="1"/>
    </xf>
    <xf numFmtId="4" fontId="206" fillId="91" borderId="75" applyNumberFormat="0" applyProtection="0">
      <alignment vertical="center"/>
    </xf>
    <xf numFmtId="4" fontId="50" fillId="91" borderId="63" applyNumberFormat="0" applyProtection="0">
      <alignment horizontal="left" vertical="center" indent="1"/>
    </xf>
    <xf numFmtId="4" fontId="64" fillId="92" borderId="63" applyNumberFormat="0" applyProtection="0">
      <alignment horizontal="right" vertical="center"/>
    </xf>
    <xf numFmtId="0" fontId="12" fillId="92" borderId="63" applyNumberFormat="0" applyProtection="0">
      <alignment horizontal="left" vertical="top" indent="1"/>
    </xf>
    <xf numFmtId="0" fontId="185" fillId="0" borderId="87" applyNumberFormat="0" applyFill="0" applyAlignment="0" applyProtection="0"/>
    <xf numFmtId="0" fontId="12" fillId="105" borderId="63" applyNumberFormat="0" applyProtection="0">
      <alignment horizontal="left" vertical="center" indent="1"/>
    </xf>
    <xf numFmtId="0" fontId="204" fillId="110" borderId="73" applyNumberFormat="0" applyAlignment="0" applyProtection="0"/>
    <xf numFmtId="0" fontId="12" fillId="105" borderId="63" applyNumberFormat="0" applyProtection="0">
      <alignment horizontal="left" vertical="top" indent="1"/>
    </xf>
    <xf numFmtId="0" fontId="12" fillId="104" borderId="63" applyNumberFormat="0" applyProtection="0">
      <alignment horizontal="left" vertical="top" indent="1"/>
    </xf>
    <xf numFmtId="4" fontId="206" fillId="96" borderId="75" applyNumberFormat="0" applyProtection="0">
      <alignment horizontal="right" vertical="center"/>
    </xf>
    <xf numFmtId="0" fontId="206" fillId="103" borderId="75" applyNumberFormat="0" applyProtection="0">
      <alignment horizontal="left" vertical="center" indent="1"/>
    </xf>
    <xf numFmtId="4" fontId="215" fillId="27" borderId="75" applyNumberFormat="0" applyProtection="0">
      <alignment horizontal="right" vertical="center"/>
    </xf>
    <xf numFmtId="4" fontId="64" fillId="99" borderId="63" applyNumberFormat="0" applyProtection="0">
      <alignment horizontal="right" vertical="center"/>
    </xf>
    <xf numFmtId="0" fontId="64" fillId="107" borderId="63" applyNumberFormat="0" applyProtection="0">
      <alignment horizontal="left" vertical="top" indent="1"/>
    </xf>
    <xf numFmtId="4" fontId="188" fillId="120" borderId="85" applyNumberFormat="0" applyProtection="0">
      <alignment horizontal="left" vertical="center" indent="1"/>
    </xf>
    <xf numFmtId="4" fontId="50" fillId="91" borderId="63" applyNumberFormat="0" applyProtection="0">
      <alignment vertical="center"/>
    </xf>
    <xf numFmtId="4" fontId="206" fillId="92" borderId="75" applyNumberFormat="0" applyProtection="0">
      <alignment horizontal="right" vertical="center"/>
    </xf>
    <xf numFmtId="4" fontId="64" fillId="92" borderId="63" applyNumberFormat="0" applyProtection="0">
      <alignment horizontal="left" vertical="center" indent="1"/>
    </xf>
    <xf numFmtId="4" fontId="229" fillId="38" borderId="63" applyNumberFormat="0" applyProtection="0">
      <alignment vertical="center"/>
    </xf>
    <xf numFmtId="0" fontId="201" fillId="87" borderId="66" applyNumberFormat="0" applyAlignment="0" applyProtection="0"/>
    <xf numFmtId="0" fontId="204" fillId="117" borderId="73" applyNumberFormat="0" applyAlignment="0" applyProtection="0"/>
    <xf numFmtId="0" fontId="12" fillId="103" borderId="63" applyNumberFormat="0" applyProtection="0">
      <alignment horizontal="left" vertical="center" indent="1"/>
    </xf>
    <xf numFmtId="0" fontId="209" fillId="91" borderId="63" applyNumberFormat="0" applyProtection="0">
      <alignment horizontal="left" vertical="top" indent="1"/>
    </xf>
    <xf numFmtId="0" fontId="185" fillId="0" borderId="74" applyNumberFormat="0" applyFill="0" applyAlignment="0" applyProtection="0"/>
    <xf numFmtId="0" fontId="12" fillId="107" borderId="72" applyNumberFormat="0" applyFont="0" applyAlignment="0" applyProtection="0"/>
    <xf numFmtId="4" fontId="64" fillId="93" borderId="63" applyNumberFormat="0" applyProtection="0">
      <alignment horizontal="right" vertical="center"/>
    </xf>
    <xf numFmtId="0" fontId="12" fillId="105" borderId="63" applyNumberFormat="0" applyProtection="0">
      <alignment horizontal="left" vertical="top" indent="1"/>
    </xf>
    <xf numFmtId="0" fontId="206" fillId="110" borderId="75" applyNumberFormat="0" applyProtection="0">
      <alignment horizontal="left" vertical="center" indent="1"/>
    </xf>
    <xf numFmtId="0" fontId="12" fillId="104" borderId="63" applyNumberFormat="0" applyProtection="0">
      <alignment horizontal="left" vertical="center" indent="1"/>
    </xf>
    <xf numFmtId="0" fontId="206" fillId="139" borderId="88"/>
    <xf numFmtId="0" fontId="12" fillId="103" borderId="63" applyNumberFormat="0" applyProtection="0">
      <alignment horizontal="left" vertical="center" indent="1"/>
    </xf>
    <xf numFmtId="4" fontId="53" fillId="154" borderId="63" applyNumberFormat="0" applyProtection="0">
      <alignment horizontal="right" vertical="center"/>
    </xf>
    <xf numFmtId="4" fontId="53" fillId="159" borderId="63" applyNumberFormat="0" applyProtection="0">
      <alignment horizontal="right" vertical="center"/>
    </xf>
    <xf numFmtId="0" fontId="12" fillId="92" borderId="63" applyNumberFormat="0" applyProtection="0">
      <alignment horizontal="left" vertical="center" indent="1"/>
    </xf>
    <xf numFmtId="4" fontId="187" fillId="107" borderId="63" applyNumberFormat="0" applyProtection="0">
      <alignment vertical="center"/>
    </xf>
    <xf numFmtId="4" fontId="56" fillId="38" borderId="63" applyNumberFormat="0" applyProtection="0">
      <alignment vertical="center"/>
    </xf>
    <xf numFmtId="0" fontId="50" fillId="91" borderId="63" applyNumberFormat="0" applyProtection="0">
      <alignment horizontal="left" vertical="top" indent="1"/>
    </xf>
    <xf numFmtId="4" fontId="50" fillId="91" borderId="63" applyNumberFormat="0" applyProtection="0">
      <alignment horizontal="left" vertical="center" indent="1"/>
    </xf>
    <xf numFmtId="4" fontId="186" fillId="91" borderId="63" applyNumberFormat="0" applyProtection="0">
      <alignment vertical="center"/>
    </xf>
    <xf numFmtId="4" fontId="206" fillId="103" borderId="79" applyNumberFormat="0" applyProtection="0">
      <alignment horizontal="left" vertical="center" indent="1"/>
    </xf>
    <xf numFmtId="4" fontId="64" fillId="107" borderId="63" applyNumberFormat="0" applyProtection="0">
      <alignment horizontal="left" vertical="center" indent="1"/>
    </xf>
    <xf numFmtId="4" fontId="206" fillId="102" borderId="79" applyNumberFormat="0" applyProtection="0">
      <alignment horizontal="left" vertical="center" indent="1"/>
    </xf>
    <xf numFmtId="0" fontId="12" fillId="103" borderId="63" applyNumberFormat="0" applyProtection="0">
      <alignment horizontal="left" vertical="center" indent="1"/>
    </xf>
    <xf numFmtId="4" fontId="53" fillId="152" borderId="63" applyNumberFormat="0" applyProtection="0">
      <alignment horizontal="right" vertical="center"/>
    </xf>
    <xf numFmtId="0" fontId="206" fillId="104" borderId="63" applyNumberFormat="0" applyProtection="0">
      <alignment horizontal="left" vertical="top" indent="1"/>
    </xf>
    <xf numFmtId="4" fontId="53" fillId="155" borderId="63" applyNumberFormat="0" applyProtection="0">
      <alignment horizontal="right" vertical="center"/>
    </xf>
    <xf numFmtId="0" fontId="226" fillId="110" borderId="66" applyNumberFormat="0" applyAlignment="0" applyProtection="0"/>
    <xf numFmtId="4" fontId="206" fillId="137" borderId="75" applyNumberFormat="0" applyProtection="0">
      <alignment horizontal="right" vertical="center"/>
    </xf>
    <xf numFmtId="0" fontId="206" fillId="138" borderId="75" applyNumberFormat="0" applyProtection="0">
      <alignment horizontal="left" vertical="center" indent="1"/>
    </xf>
    <xf numFmtId="4" fontId="215" fillId="27" borderId="75" applyNumberFormat="0" applyProtection="0">
      <alignment horizontal="right" vertical="center"/>
    </xf>
    <xf numFmtId="4" fontId="231" fillId="159" borderId="63" applyNumberFormat="0" applyProtection="0">
      <alignment horizontal="right" vertical="center"/>
    </xf>
    <xf numFmtId="4" fontId="64" fillId="103" borderId="63" applyNumberFormat="0" applyProtection="0">
      <alignment horizontal="right" vertical="center"/>
    </xf>
    <xf numFmtId="0" fontId="12" fillId="103" borderId="63" applyNumberFormat="0" applyProtection="0">
      <alignment horizontal="left" vertical="center" indent="1"/>
    </xf>
    <xf numFmtId="0" fontId="12" fillId="92" borderId="63" applyNumberFormat="0" applyProtection="0">
      <alignment horizontal="left" vertical="center" indent="1"/>
    </xf>
    <xf numFmtId="4" fontId="64" fillId="94" borderId="63" applyNumberFormat="0" applyProtection="0">
      <alignment horizontal="right" vertical="center"/>
    </xf>
    <xf numFmtId="4" fontId="187" fillId="103" borderId="63" applyNumberFormat="0" applyProtection="0">
      <alignment horizontal="right" vertical="center"/>
    </xf>
    <xf numFmtId="0" fontId="12" fillId="105" borderId="63" applyNumberFormat="0" applyProtection="0">
      <alignment horizontal="left" vertical="top" indent="1"/>
    </xf>
    <xf numFmtId="0" fontId="12" fillId="92" borderId="63" applyNumberFormat="0" applyProtection="0">
      <alignment horizontal="left" vertical="center" indent="1"/>
    </xf>
    <xf numFmtId="0" fontId="50" fillId="91" borderId="63" applyNumberFormat="0" applyProtection="0">
      <alignment horizontal="left" vertical="top" indent="1"/>
    </xf>
    <xf numFmtId="4" fontId="56" fillId="38" borderId="63" applyNumberFormat="0" applyProtection="0">
      <alignment vertical="center"/>
    </xf>
    <xf numFmtId="4" fontId="206" fillId="92" borderId="79" applyNumberFormat="0" applyProtection="0">
      <alignment horizontal="left" vertical="center" indent="1"/>
    </xf>
    <xf numFmtId="4" fontId="189" fillId="103" borderId="63" applyNumberFormat="0" applyProtection="0">
      <alignment horizontal="right" vertical="center"/>
    </xf>
    <xf numFmtId="4" fontId="206" fillId="38" borderId="75" applyNumberFormat="0" applyProtection="0">
      <alignment horizontal="left" vertical="center" indent="1"/>
    </xf>
    <xf numFmtId="4" fontId="64" fillId="99" borderId="63" applyNumberFormat="0" applyProtection="0">
      <alignment horizontal="right" vertical="center"/>
    </xf>
    <xf numFmtId="4" fontId="53" fillId="159" borderId="63" applyNumberFormat="0" applyProtection="0">
      <alignment vertical="center"/>
    </xf>
    <xf numFmtId="4" fontId="53" fillId="109" borderId="63" applyNumberFormat="0" applyProtection="0">
      <alignment horizontal="right" vertical="center"/>
    </xf>
    <xf numFmtId="4" fontId="64" fillId="98" borderId="63" applyNumberFormat="0" applyProtection="0">
      <alignment horizontal="right" vertical="center"/>
    </xf>
    <xf numFmtId="4" fontId="53" fillId="109" borderId="63" applyNumberFormat="0" applyProtection="0">
      <alignment horizontal="right" vertical="center"/>
    </xf>
    <xf numFmtId="0" fontId="50" fillId="91" borderId="63" applyNumberFormat="0" applyProtection="0">
      <alignment horizontal="left" vertical="top" indent="1"/>
    </xf>
    <xf numFmtId="4" fontId="206" fillId="122" borderId="75" applyNumberFormat="0" applyProtection="0">
      <alignment horizontal="left" vertical="center" indent="1"/>
    </xf>
    <xf numFmtId="4" fontId="189" fillId="103" borderId="63" applyNumberFormat="0" applyProtection="0">
      <alignment horizontal="right" vertical="center"/>
    </xf>
    <xf numFmtId="0" fontId="12" fillId="105" borderId="63" applyNumberFormat="0" applyProtection="0">
      <alignment horizontal="left" vertical="top"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0" fontId="206" fillId="104" borderId="63" applyNumberFormat="0" applyProtection="0">
      <alignment horizontal="left" vertical="top" indent="1"/>
    </xf>
    <xf numFmtId="4" fontId="230" fillId="159" borderId="63" applyNumberFormat="0" applyProtection="0">
      <alignment vertical="center"/>
    </xf>
    <xf numFmtId="202" fontId="28" fillId="0" borderId="22" applyFill="0"/>
    <xf numFmtId="0" fontId="209" fillId="91" borderId="63" applyNumberFormat="0" applyProtection="0">
      <alignment horizontal="left" vertical="top" indent="1"/>
    </xf>
    <xf numFmtId="0" fontId="12" fillId="104" borderId="63" applyNumberFormat="0" applyProtection="0">
      <alignment horizontal="left" vertical="center" indent="1"/>
    </xf>
    <xf numFmtId="0" fontId="50" fillId="91" borderId="63" applyNumberFormat="0" applyProtection="0">
      <alignment horizontal="left" vertical="top" indent="1"/>
    </xf>
    <xf numFmtId="0" fontId="12" fillId="92" borderId="63" applyNumberFormat="0" applyProtection="0">
      <alignment horizontal="left" vertical="center" indent="1"/>
    </xf>
    <xf numFmtId="4" fontId="64" fillId="94" borderId="63" applyNumberFormat="0" applyProtection="0">
      <alignment horizontal="right" vertical="center"/>
    </xf>
    <xf numFmtId="0" fontId="71" fillId="104" borderId="81" applyBorder="0"/>
    <xf numFmtId="4" fontId="64" fillId="101" borderId="63" applyNumberFormat="0" applyProtection="0">
      <alignment horizontal="right" vertical="center"/>
    </xf>
    <xf numFmtId="4" fontId="53" fillId="121" borderId="63" applyNumberFormat="0" applyProtection="0">
      <alignment horizontal="right" vertical="center"/>
    </xf>
    <xf numFmtId="4" fontId="206" fillId="122" borderId="75" applyNumberFormat="0" applyProtection="0">
      <alignment horizontal="left" vertical="center" indent="1"/>
    </xf>
    <xf numFmtId="0" fontId="12" fillId="104" borderId="63" applyNumberFormat="0" applyProtection="0">
      <alignment horizontal="left" vertical="top" indent="1"/>
    </xf>
    <xf numFmtId="4" fontId="64" fillId="92" borderId="63" applyNumberFormat="0" applyProtection="0">
      <alignment horizontal="left" vertical="center" indent="1"/>
    </xf>
    <xf numFmtId="4" fontId="64" fillId="107" borderId="63" applyNumberFormat="0" applyProtection="0">
      <alignment vertical="center"/>
    </xf>
    <xf numFmtId="0" fontId="12" fillId="92" borderId="63" applyNumberFormat="0" applyProtection="0">
      <alignment horizontal="left" vertical="top" indent="1"/>
    </xf>
    <xf numFmtId="4" fontId="64" fillId="93" borderId="63" applyNumberFormat="0" applyProtection="0">
      <alignment horizontal="right" vertical="center"/>
    </xf>
    <xf numFmtId="4" fontId="186" fillId="91" borderId="63" applyNumberFormat="0" applyProtection="0">
      <alignment vertical="center"/>
    </xf>
    <xf numFmtId="4" fontId="64" fillId="95" borderId="63" applyNumberFormat="0" applyProtection="0">
      <alignment horizontal="right" vertical="center"/>
    </xf>
    <xf numFmtId="4" fontId="64" fillId="99" borderId="63" applyNumberFormat="0" applyProtection="0">
      <alignment horizontal="right" vertical="center"/>
    </xf>
    <xf numFmtId="4" fontId="206" fillId="103" borderId="79" applyNumberFormat="0" applyProtection="0">
      <alignment horizontal="left" vertical="center" indent="1"/>
    </xf>
    <xf numFmtId="4" fontId="53" fillId="121" borderId="63" applyNumberFormat="0" applyProtection="0">
      <alignment horizontal="right" vertical="center"/>
    </xf>
    <xf numFmtId="4" fontId="53" fillId="109" borderId="63" applyNumberFormat="0" applyProtection="0">
      <alignment horizontal="right" vertical="center"/>
    </xf>
    <xf numFmtId="4" fontId="64" fillId="93" borderId="63" applyNumberFormat="0" applyProtection="0">
      <alignment horizontal="right" vertical="center"/>
    </xf>
    <xf numFmtId="4" fontId="64" fillId="93" borderId="63" applyNumberFormat="0" applyProtection="0">
      <alignment horizontal="right" vertical="center"/>
    </xf>
    <xf numFmtId="0" fontId="12" fillId="86" borderId="72" applyNumberFormat="0" applyFont="0" applyAlignment="0" applyProtection="0"/>
    <xf numFmtId="4" fontId="206" fillId="99" borderId="75" applyNumberFormat="0" applyProtection="0">
      <alignment horizontal="right" vertical="center"/>
    </xf>
    <xf numFmtId="4" fontId="64" fillId="95" borderId="63" applyNumberFormat="0" applyProtection="0">
      <alignment horizontal="right" vertical="center"/>
    </xf>
    <xf numFmtId="4" fontId="56" fillId="119" borderId="63" applyNumberFormat="0" applyProtection="0">
      <alignment horizontal="left" vertical="center" indent="1"/>
    </xf>
    <xf numFmtId="0" fontId="12" fillId="107" borderId="72" applyNumberFormat="0" applyFont="0" applyAlignment="0" applyProtection="0"/>
    <xf numFmtId="4" fontId="215" fillId="38" borderId="75" applyNumberFormat="0" applyProtection="0">
      <alignment vertical="center"/>
    </xf>
    <xf numFmtId="0" fontId="185" fillId="0" borderId="87" applyNumberFormat="0" applyFill="0" applyAlignment="0" applyProtection="0"/>
    <xf numFmtId="4" fontId="64" fillId="103" borderId="63" applyNumberFormat="0" applyProtection="0">
      <alignment horizontal="right" vertical="center"/>
    </xf>
    <xf numFmtId="0" fontId="206" fillId="139" borderId="88"/>
    <xf numFmtId="4" fontId="186" fillId="91" borderId="63" applyNumberFormat="0" applyProtection="0">
      <alignment vertical="center"/>
    </xf>
    <xf numFmtId="0" fontId="12" fillId="92" borderId="63" applyNumberFormat="0" applyProtection="0">
      <alignment horizontal="left" vertical="center" indent="1"/>
    </xf>
    <xf numFmtId="0" fontId="12" fillId="92" borderId="63" applyNumberFormat="0" applyProtection="0">
      <alignment horizontal="left" vertical="center" indent="1"/>
    </xf>
    <xf numFmtId="4" fontId="56" fillId="119" borderId="85" applyNumberFormat="0" applyProtection="0">
      <alignment horizontal="left" vertical="center" indent="1"/>
    </xf>
    <xf numFmtId="0" fontId="12" fillId="104" borderId="63" applyNumberFormat="0" applyProtection="0">
      <alignment horizontal="left" vertical="top" indent="1"/>
    </xf>
    <xf numFmtId="0" fontId="206" fillId="104" borderId="63" applyNumberFormat="0" applyProtection="0">
      <alignment horizontal="left" vertical="top" indent="1"/>
    </xf>
    <xf numFmtId="0" fontId="206" fillId="105" borderId="63" applyNumberFormat="0" applyProtection="0">
      <alignment horizontal="left" vertical="top" indent="1"/>
    </xf>
    <xf numFmtId="4" fontId="64" fillId="96" borderId="63" applyNumberFormat="0" applyProtection="0">
      <alignment horizontal="right" vertical="center"/>
    </xf>
    <xf numFmtId="4" fontId="64" fillId="100" borderId="63" applyNumberFormat="0" applyProtection="0">
      <alignment horizontal="right" vertical="center"/>
    </xf>
    <xf numFmtId="0" fontId="201" fillId="87" borderId="66" applyNumberFormat="0" applyAlignment="0" applyProtection="0"/>
    <xf numFmtId="0" fontId="208" fillId="92" borderId="63" applyNumberFormat="0" applyProtection="0">
      <alignment horizontal="left" vertical="top" indent="1"/>
    </xf>
    <xf numFmtId="0" fontId="206" fillId="105" borderId="75" applyNumberFormat="0" applyProtection="0">
      <alignment horizontal="left" vertical="center" indent="1"/>
    </xf>
    <xf numFmtId="4" fontId="53" fillId="153" borderId="63" applyNumberFormat="0" applyProtection="0">
      <alignment horizontal="right" vertical="center"/>
    </xf>
    <xf numFmtId="4" fontId="64" fillId="96" borderId="63" applyNumberFormat="0" applyProtection="0">
      <alignment horizontal="right" vertical="center"/>
    </xf>
    <xf numFmtId="0" fontId="12" fillId="105" borderId="63" applyNumberFormat="0" applyProtection="0">
      <alignment horizontal="left" vertical="top" indent="1"/>
    </xf>
    <xf numFmtId="4" fontId="53" fillId="156" borderId="63" applyNumberFormat="0" applyProtection="0">
      <alignment horizontal="right" vertical="center"/>
    </xf>
    <xf numFmtId="4" fontId="64" fillId="95" borderId="63" applyNumberFormat="0" applyProtection="0">
      <alignment horizontal="right" vertical="center"/>
    </xf>
    <xf numFmtId="4" fontId="50" fillId="91"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0" fontId="50" fillId="91" borderId="63" applyNumberFormat="0" applyProtection="0">
      <alignment horizontal="left" vertical="top" indent="1"/>
    </xf>
    <xf numFmtId="4" fontId="64" fillId="93"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64" fillId="92"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4" fontId="64" fillId="107"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187" fillId="103" borderId="63" applyNumberFormat="0" applyProtection="0">
      <alignment horizontal="right" vertical="center"/>
    </xf>
    <xf numFmtId="4" fontId="64" fillId="92" borderId="63" applyNumberFormat="0" applyProtection="0">
      <alignment horizontal="left" vertical="center" indent="1"/>
    </xf>
    <xf numFmtId="0" fontId="64" fillId="92" borderId="63" applyNumberFormat="0" applyProtection="0">
      <alignment horizontal="left" vertical="top" indent="1"/>
    </xf>
    <xf numFmtId="4" fontId="189" fillId="103" borderId="63" applyNumberFormat="0" applyProtection="0">
      <alignment horizontal="right" vertical="center"/>
    </xf>
    <xf numFmtId="0" fontId="201" fillId="87" borderId="66" applyNumberFormat="0" applyAlignment="0" applyProtection="0"/>
    <xf numFmtId="4" fontId="64" fillId="92" borderId="63" applyNumberFormat="0" applyProtection="0">
      <alignment horizontal="left" vertical="center" indent="1"/>
    </xf>
    <xf numFmtId="0" fontId="194" fillId="117" borderId="66" applyNumberFormat="0" applyAlignment="0" applyProtection="0"/>
    <xf numFmtId="0" fontId="201" fillId="87" borderId="66" applyNumberFormat="0" applyAlignment="0" applyProtection="0"/>
    <xf numFmtId="0" fontId="12" fillId="86" borderId="72" applyNumberFormat="0" applyFont="0" applyAlignment="0" applyProtection="0"/>
    <xf numFmtId="0" fontId="185" fillId="0" borderId="74" applyNumberFormat="0" applyFill="0" applyAlignment="0" applyProtection="0"/>
    <xf numFmtId="4" fontId="206" fillId="122" borderId="75" applyNumberFormat="0" applyProtection="0">
      <alignment horizontal="left" vertical="center" indent="1"/>
    </xf>
    <xf numFmtId="4" fontId="206" fillId="122" borderId="75" applyNumberFormat="0" applyProtection="0">
      <alignment horizontal="left" vertical="center" indent="1"/>
    </xf>
    <xf numFmtId="0" fontId="206" fillId="104" borderId="63" applyNumberFormat="0" applyProtection="0">
      <alignment horizontal="left" vertical="top" indent="1"/>
    </xf>
    <xf numFmtId="0" fontId="206" fillId="92" borderId="63" applyNumberFormat="0" applyProtection="0">
      <alignment horizontal="left" vertical="top" indent="1"/>
    </xf>
    <xf numFmtId="0" fontId="206" fillId="105" borderId="63" applyNumberFormat="0" applyProtection="0">
      <alignment horizontal="left" vertical="top" indent="1"/>
    </xf>
    <xf numFmtId="0" fontId="206" fillId="103" borderId="63" applyNumberFormat="0" applyProtection="0">
      <alignment horizontal="left" vertical="top" indent="1"/>
    </xf>
    <xf numFmtId="4" fontId="206" fillId="0" borderId="75" applyNumberFormat="0" applyProtection="0">
      <alignment horizontal="right" vertical="center"/>
    </xf>
    <xf numFmtId="0" fontId="213" fillId="134" borderId="75" applyNumberFormat="0" applyAlignment="0" applyProtection="0"/>
    <xf numFmtId="0" fontId="201" fillId="87" borderId="75" applyNumberFormat="0" applyAlignment="0" applyProtection="0"/>
    <xf numFmtId="0" fontId="206" fillId="86" borderId="75" applyNumberFormat="0" applyFont="0" applyAlignment="0" applyProtection="0"/>
    <xf numFmtId="4" fontId="206" fillId="91" borderId="75" applyNumberFormat="0" applyProtection="0">
      <alignment vertical="center"/>
    </xf>
    <xf numFmtId="4" fontId="215" fillId="38" borderId="75" applyNumberFormat="0" applyProtection="0">
      <alignment vertical="center"/>
    </xf>
    <xf numFmtId="4" fontId="206" fillId="38" borderId="75" applyNumberFormat="0" applyProtection="0">
      <alignment horizontal="left" vertical="center" indent="1"/>
    </xf>
    <xf numFmtId="0" fontId="209" fillId="91" borderId="63" applyNumberFormat="0" applyProtection="0">
      <alignment horizontal="left" vertical="top"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0" fontId="71" fillId="104" borderId="81" applyBorder="0"/>
    <xf numFmtId="4" fontId="208" fillId="107" borderId="63" applyNumberFormat="0" applyProtection="0">
      <alignment vertical="center"/>
    </xf>
    <xf numFmtId="4" fontId="208" fillId="110" borderId="63" applyNumberFormat="0" applyProtection="0">
      <alignment horizontal="left" vertical="center" indent="1"/>
    </xf>
    <xf numFmtId="0" fontId="208" fillId="107" borderId="63" applyNumberFormat="0" applyProtection="0">
      <alignment horizontal="left" vertical="top" indent="1"/>
    </xf>
    <xf numFmtId="4" fontId="215" fillId="27" borderId="75" applyNumberFormat="0" applyProtection="0">
      <alignment horizontal="right" vertical="center"/>
    </xf>
    <xf numFmtId="0" fontId="208" fillId="92" borderId="63" applyNumberFormat="0" applyProtection="0">
      <alignment horizontal="left" vertical="top" indent="1"/>
    </xf>
    <xf numFmtId="4" fontId="210" fillId="108" borderId="79" applyNumberFormat="0" applyProtection="0">
      <alignment horizontal="left" vertical="center" indent="1"/>
    </xf>
    <xf numFmtId="4" fontId="211" fillId="106" borderId="75" applyNumberFormat="0" applyProtection="0">
      <alignment horizontal="right" vertical="center"/>
    </xf>
    <xf numFmtId="0" fontId="185" fillId="0" borderId="74" applyNumberFormat="0" applyFill="0" applyAlignment="0" applyProtection="0"/>
    <xf numFmtId="0" fontId="220" fillId="110" borderId="66" applyNumberFormat="0" applyAlignment="0" applyProtection="0"/>
    <xf numFmtId="0" fontId="220" fillId="110" borderId="66" applyNumberFormat="0" applyAlignment="0" applyProtection="0"/>
    <xf numFmtId="0" fontId="194" fillId="117" borderId="66" applyNumberFormat="0" applyAlignment="0" applyProtection="0"/>
    <xf numFmtId="0" fontId="194" fillId="117" borderId="66" applyNumberFormat="0" applyAlignment="0" applyProtection="0"/>
    <xf numFmtId="0" fontId="226" fillId="110" borderId="66" applyNumberFormat="0" applyAlignment="0" applyProtection="0"/>
    <xf numFmtId="0" fontId="226" fillId="110" borderId="66" applyNumberFormat="0" applyAlignment="0" applyProtection="0"/>
    <xf numFmtId="0" fontId="201" fillId="87" borderId="66" applyNumberFormat="0" applyAlignment="0" applyProtection="0"/>
    <xf numFmtId="0" fontId="201" fillId="87" borderId="66" applyNumberFormat="0" applyAlignment="0" applyProtection="0"/>
    <xf numFmtId="0" fontId="12" fillId="107" borderId="72" applyNumberFormat="0" applyFont="0" applyAlignment="0" applyProtection="0"/>
    <xf numFmtId="0" fontId="12" fillId="107" borderId="72" applyNumberFormat="0" applyFont="0" applyAlignment="0" applyProtection="0"/>
    <xf numFmtId="0" fontId="206" fillId="86" borderId="75" applyNumberFormat="0" applyFont="0" applyAlignment="0" applyProtection="0"/>
    <xf numFmtId="0" fontId="12" fillId="86" borderId="72" applyNumberFormat="0" applyFont="0" applyAlignment="0" applyProtection="0"/>
    <xf numFmtId="0" fontId="12" fillId="86" borderId="72" applyNumberFormat="0" applyFont="0" applyAlignment="0" applyProtection="0"/>
    <xf numFmtId="4" fontId="50" fillId="91" borderId="63" applyNumberFormat="0" applyProtection="0">
      <alignment vertical="center"/>
    </xf>
    <xf numFmtId="4" fontId="56" fillId="38" borderId="63" applyNumberFormat="0" applyProtection="0">
      <alignment vertical="center"/>
    </xf>
    <xf numFmtId="4" fontId="56" fillId="38" borderId="63" applyNumberFormat="0" applyProtection="0">
      <alignment vertical="center"/>
    </xf>
    <xf numFmtId="4" fontId="50" fillId="91" borderId="63" applyNumberFormat="0" applyProtection="0">
      <alignment vertical="center"/>
    </xf>
    <xf numFmtId="4" fontId="50" fillId="91" borderId="63" applyNumberFormat="0" applyProtection="0">
      <alignment vertical="center"/>
    </xf>
    <xf numFmtId="4" fontId="186" fillId="91" borderId="63" applyNumberFormat="0" applyProtection="0">
      <alignment vertical="center"/>
    </xf>
    <xf numFmtId="4" fontId="229" fillId="38" borderId="63" applyNumberFormat="0" applyProtection="0">
      <alignment vertical="center"/>
    </xf>
    <xf numFmtId="4" fontId="229" fillId="38" borderId="63" applyNumberFormat="0" applyProtection="0">
      <alignment vertical="center"/>
    </xf>
    <xf numFmtId="4" fontId="186" fillId="91" borderId="63" applyNumberFormat="0" applyProtection="0">
      <alignment vertical="center"/>
    </xf>
    <xf numFmtId="4" fontId="50" fillId="91" borderId="63" applyNumberFormat="0" applyProtection="0">
      <alignment horizontal="left" vertical="center" indent="1"/>
    </xf>
    <xf numFmtId="4" fontId="53" fillId="38" borderId="63" applyNumberFormat="0" applyProtection="0">
      <alignment horizontal="left" vertical="center" indent="1"/>
    </xf>
    <xf numFmtId="4" fontId="53" fillId="38" borderId="63" applyNumberFormat="0" applyProtection="0">
      <alignment horizontal="left" vertical="center" indent="1"/>
    </xf>
    <xf numFmtId="4" fontId="50" fillId="91" borderId="63" applyNumberFormat="0" applyProtection="0">
      <alignment horizontal="left" vertical="center" indent="1"/>
    </xf>
    <xf numFmtId="4" fontId="50" fillId="91" borderId="63" applyNumberFormat="0" applyProtection="0">
      <alignment horizontal="left" vertical="center" indent="1"/>
    </xf>
    <xf numFmtId="0" fontId="50" fillId="91" borderId="63" applyNumberFormat="0" applyProtection="0">
      <alignment horizontal="left" vertical="top" indent="1"/>
    </xf>
    <xf numFmtId="4" fontId="64" fillId="93" borderId="63" applyNumberFormat="0" applyProtection="0">
      <alignment horizontal="right" vertical="center"/>
    </xf>
    <xf numFmtId="4" fontId="53" fillId="152" borderId="63" applyNumberFormat="0" applyProtection="0">
      <alignment horizontal="right" vertical="center"/>
    </xf>
    <xf numFmtId="4" fontId="53" fillId="152" borderId="63" applyNumberFormat="0" applyProtection="0">
      <alignment horizontal="right" vertical="center"/>
    </xf>
    <xf numFmtId="4" fontId="64" fillId="93" borderId="63" applyNumberFormat="0" applyProtection="0">
      <alignment horizontal="right" vertical="center"/>
    </xf>
    <xf numFmtId="4" fontId="64" fillId="93" borderId="63" applyNumberFormat="0" applyProtection="0">
      <alignment horizontal="right" vertical="center"/>
    </xf>
    <xf numFmtId="4" fontId="64" fillId="94" borderId="63" applyNumberFormat="0" applyProtection="0">
      <alignment horizontal="right" vertical="center"/>
    </xf>
    <xf numFmtId="4" fontId="53" fillId="121" borderId="63" applyNumberFormat="0" applyProtection="0">
      <alignment horizontal="right" vertical="center"/>
    </xf>
    <xf numFmtId="4" fontId="53" fillId="121" borderId="63" applyNumberFormat="0" applyProtection="0">
      <alignment horizontal="right" vertical="center"/>
    </xf>
    <xf numFmtId="4" fontId="64" fillId="94" borderId="63" applyNumberFormat="0" applyProtection="0">
      <alignment horizontal="right" vertical="center"/>
    </xf>
    <xf numFmtId="4" fontId="64" fillId="94" borderId="63" applyNumberFormat="0" applyProtection="0">
      <alignment horizontal="right" vertical="center"/>
    </xf>
    <xf numFmtId="4" fontId="64" fillId="95" borderId="63" applyNumberFormat="0" applyProtection="0">
      <alignment horizontal="right" vertical="center"/>
    </xf>
    <xf numFmtId="4" fontId="53" fillId="153" borderId="63" applyNumberFormat="0" applyProtection="0">
      <alignment horizontal="right" vertical="center"/>
    </xf>
    <xf numFmtId="4" fontId="53" fillId="153" borderId="63" applyNumberFormat="0" applyProtection="0">
      <alignment horizontal="right" vertical="center"/>
    </xf>
    <xf numFmtId="4" fontId="64" fillId="95" borderId="63" applyNumberFormat="0" applyProtection="0">
      <alignment horizontal="right" vertical="center"/>
    </xf>
    <xf numFmtId="4" fontId="64" fillId="95" borderId="63" applyNumberFormat="0" applyProtection="0">
      <alignment horizontal="right" vertical="center"/>
    </xf>
    <xf numFmtId="4" fontId="64" fillId="96" borderId="63" applyNumberFormat="0" applyProtection="0">
      <alignment horizontal="right" vertical="center"/>
    </xf>
    <xf numFmtId="4" fontId="53" fillId="33" borderId="63" applyNumberFormat="0" applyProtection="0">
      <alignment horizontal="right" vertical="center"/>
    </xf>
    <xf numFmtId="4" fontId="53" fillId="33" borderId="63" applyNumberFormat="0" applyProtection="0">
      <alignment horizontal="right" vertical="center"/>
    </xf>
    <xf numFmtId="4" fontId="64" fillId="96"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53" fillId="154" borderId="63" applyNumberFormat="0" applyProtection="0">
      <alignment horizontal="right" vertical="center"/>
    </xf>
    <xf numFmtId="4" fontId="53" fillId="154" borderId="63" applyNumberFormat="0" applyProtection="0">
      <alignment horizontal="right" vertical="center"/>
    </xf>
    <xf numFmtId="4" fontId="64" fillId="97" borderId="63" applyNumberFormat="0" applyProtection="0">
      <alignment horizontal="right" vertical="center"/>
    </xf>
    <xf numFmtId="4" fontId="64" fillId="97" borderId="63" applyNumberFormat="0" applyProtection="0">
      <alignment horizontal="right" vertical="center"/>
    </xf>
    <xf numFmtId="4" fontId="64" fillId="98" borderId="63" applyNumberFormat="0" applyProtection="0">
      <alignment horizontal="right" vertical="center"/>
    </xf>
    <xf numFmtId="4" fontId="53" fillId="109" borderId="63" applyNumberFormat="0" applyProtection="0">
      <alignment horizontal="right" vertical="center"/>
    </xf>
    <xf numFmtId="4" fontId="53" fillId="109" borderId="63" applyNumberFormat="0" applyProtection="0">
      <alignment horizontal="right" vertical="center"/>
    </xf>
    <xf numFmtId="4" fontId="64" fillId="98" borderId="63" applyNumberFormat="0" applyProtection="0">
      <alignment horizontal="right" vertical="center"/>
    </xf>
    <xf numFmtId="4" fontId="64" fillId="98" borderId="63" applyNumberFormat="0" applyProtection="0">
      <alignment horizontal="right" vertical="center"/>
    </xf>
    <xf numFmtId="4" fontId="64" fillId="99" borderId="63" applyNumberFormat="0" applyProtection="0">
      <alignment horizontal="right" vertical="center"/>
    </xf>
    <xf numFmtId="4" fontId="53" fillId="155" borderId="63" applyNumberFormat="0" applyProtection="0">
      <alignment horizontal="right" vertical="center"/>
    </xf>
    <xf numFmtId="4" fontId="53" fillId="155" borderId="63" applyNumberFormat="0" applyProtection="0">
      <alignment horizontal="right" vertical="center"/>
    </xf>
    <xf numFmtId="4" fontId="64" fillId="99" borderId="63" applyNumberFormat="0" applyProtection="0">
      <alignment horizontal="right" vertical="center"/>
    </xf>
    <xf numFmtId="4" fontId="64" fillId="99" borderId="63" applyNumberFormat="0" applyProtection="0">
      <alignment horizontal="right" vertical="center"/>
    </xf>
    <xf numFmtId="4" fontId="64" fillId="100" borderId="63" applyNumberFormat="0" applyProtection="0">
      <alignment horizontal="right" vertical="center"/>
    </xf>
    <xf numFmtId="4" fontId="53" fillId="156" borderId="63" applyNumberFormat="0" applyProtection="0">
      <alignment horizontal="right" vertical="center"/>
    </xf>
    <xf numFmtId="4" fontId="53" fillId="156" borderId="63" applyNumberFormat="0" applyProtection="0">
      <alignment horizontal="right" vertical="center"/>
    </xf>
    <xf numFmtId="4" fontId="64" fillId="100" borderId="63" applyNumberFormat="0" applyProtection="0">
      <alignment horizontal="right" vertical="center"/>
    </xf>
    <xf numFmtId="4" fontId="64" fillId="100" borderId="63" applyNumberFormat="0" applyProtection="0">
      <alignment horizontal="right" vertical="center"/>
    </xf>
    <xf numFmtId="4" fontId="64" fillId="101" borderId="63" applyNumberFormat="0" applyProtection="0">
      <alignment horizontal="right" vertical="center"/>
    </xf>
    <xf numFmtId="4" fontId="53" fillId="157" borderId="63" applyNumberFormat="0" applyProtection="0">
      <alignment horizontal="right" vertical="center"/>
    </xf>
    <xf numFmtId="4" fontId="53" fillId="157" borderId="63" applyNumberFormat="0" applyProtection="0">
      <alignment horizontal="right" vertical="center"/>
    </xf>
    <xf numFmtId="4" fontId="64" fillId="101" borderId="63" applyNumberFormat="0" applyProtection="0">
      <alignment horizontal="right" vertical="center"/>
    </xf>
    <xf numFmtId="4" fontId="64" fillId="101" borderId="63" applyNumberFormat="0" applyProtection="0">
      <alignment horizontal="right" vertical="center"/>
    </xf>
    <xf numFmtId="4" fontId="64" fillId="92" borderId="63" applyNumberFormat="0" applyProtection="0">
      <alignment horizontal="right" vertical="center"/>
    </xf>
    <xf numFmtId="4" fontId="53" fillId="119" borderId="63" applyNumberFormat="0" applyProtection="0">
      <alignment horizontal="right" vertical="center"/>
    </xf>
    <xf numFmtId="4" fontId="53" fillId="119" borderId="63" applyNumberFormat="0" applyProtection="0">
      <alignment horizontal="right" vertical="center"/>
    </xf>
    <xf numFmtId="4" fontId="64" fillId="92" borderId="63" applyNumberFormat="0" applyProtection="0">
      <alignment horizontal="right" vertical="center"/>
    </xf>
    <xf numFmtId="4" fontId="64" fillId="92"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104" borderId="63" applyNumberFormat="0" applyProtection="0">
      <alignment horizontal="left" vertical="top" indent="1"/>
    </xf>
    <xf numFmtId="0" fontId="206" fillId="104" borderId="63" applyNumberFormat="0" applyProtection="0">
      <alignment horizontal="left" vertical="top" indent="1"/>
    </xf>
    <xf numFmtId="0" fontId="12" fillId="104" borderId="63" applyNumberFormat="0" applyProtection="0">
      <alignment horizontal="left" vertical="top" indent="1"/>
    </xf>
    <xf numFmtId="0" fontId="12" fillId="104" borderId="63" applyNumberFormat="0" applyProtection="0">
      <alignment horizontal="left" vertical="top"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top" indent="1"/>
    </xf>
    <xf numFmtId="0" fontId="206" fillId="92" borderId="63" applyNumberFormat="0" applyProtection="0">
      <alignment horizontal="left" vertical="top" indent="1"/>
    </xf>
    <xf numFmtId="0" fontId="12" fillId="92" borderId="63" applyNumberFormat="0" applyProtection="0">
      <alignment horizontal="left" vertical="top" indent="1"/>
    </xf>
    <xf numFmtId="0" fontId="12" fillId="92" borderId="63" applyNumberFormat="0" applyProtection="0">
      <alignment horizontal="left" vertical="top"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center" indent="1"/>
    </xf>
    <xf numFmtId="0" fontId="12" fillId="105" borderId="63" applyNumberFormat="0" applyProtection="0">
      <alignment horizontal="left" vertical="top" indent="1"/>
    </xf>
    <xf numFmtId="0" fontId="206" fillId="105" borderId="63" applyNumberFormat="0" applyProtection="0">
      <alignment horizontal="left" vertical="top" indent="1"/>
    </xf>
    <xf numFmtId="0" fontId="12" fillId="105" borderId="63" applyNumberFormat="0" applyProtection="0">
      <alignment horizontal="left" vertical="top" indent="1"/>
    </xf>
    <xf numFmtId="0" fontId="12" fillId="105" borderId="63" applyNumberFormat="0" applyProtection="0">
      <alignment horizontal="left" vertical="top"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center" indent="1"/>
    </xf>
    <xf numFmtId="0" fontId="12" fillId="103" borderId="63" applyNumberFormat="0" applyProtection="0">
      <alignment horizontal="left" vertical="top" indent="1"/>
    </xf>
    <xf numFmtId="0" fontId="206" fillId="103" borderId="63" applyNumberFormat="0" applyProtection="0">
      <alignment horizontal="left" vertical="top" indent="1"/>
    </xf>
    <xf numFmtId="0" fontId="12" fillId="103" borderId="63" applyNumberFormat="0" applyProtection="0">
      <alignment horizontal="left" vertical="top" indent="1"/>
    </xf>
    <xf numFmtId="0" fontId="12" fillId="103" borderId="63" applyNumberFormat="0" applyProtection="0">
      <alignment horizontal="left" vertical="top" indent="1"/>
    </xf>
    <xf numFmtId="4" fontId="64" fillId="107" borderId="63" applyNumberFormat="0" applyProtection="0">
      <alignment vertical="center"/>
    </xf>
    <xf numFmtId="4" fontId="53" fillId="159" borderId="63" applyNumberFormat="0" applyProtection="0">
      <alignment vertical="center"/>
    </xf>
    <xf numFmtId="4" fontId="53" fillId="159" borderId="63" applyNumberFormat="0" applyProtection="0">
      <alignment vertical="center"/>
    </xf>
    <xf numFmtId="4" fontId="64" fillId="107" borderId="63" applyNumberFormat="0" applyProtection="0">
      <alignment vertical="center"/>
    </xf>
    <xf numFmtId="4" fontId="187" fillId="107" borderId="63" applyNumberFormat="0" applyProtection="0">
      <alignment vertical="center"/>
    </xf>
    <xf numFmtId="4" fontId="230" fillId="159" borderId="63" applyNumberFormat="0" applyProtection="0">
      <alignment vertical="center"/>
    </xf>
    <xf numFmtId="4" fontId="230" fillId="159" borderId="63" applyNumberFormat="0" applyProtection="0">
      <alignment vertical="center"/>
    </xf>
    <xf numFmtId="4" fontId="187" fillId="107" borderId="63" applyNumberFormat="0" applyProtection="0">
      <alignment vertical="center"/>
    </xf>
    <xf numFmtId="4" fontId="64" fillId="107" borderId="63" applyNumberFormat="0" applyProtection="0">
      <alignment horizontal="left" vertical="center" indent="1"/>
    </xf>
    <xf numFmtId="4" fontId="56" fillId="119" borderId="85" applyNumberFormat="0" applyProtection="0">
      <alignment horizontal="left" vertical="center" indent="1"/>
    </xf>
    <xf numFmtId="4" fontId="56" fillId="119" borderId="85" applyNumberFormat="0" applyProtection="0">
      <alignment horizontal="left" vertical="center" indent="1"/>
    </xf>
    <xf numFmtId="4" fontId="64" fillId="107" borderId="63"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53" fillId="159" borderId="63" applyNumberFormat="0" applyProtection="0">
      <alignment horizontal="right" vertical="center"/>
    </xf>
    <xf numFmtId="4" fontId="53" fillId="159" borderId="63" applyNumberFormat="0" applyProtection="0">
      <alignment horizontal="right" vertical="center"/>
    </xf>
    <xf numFmtId="4" fontId="64" fillId="103" borderId="63" applyNumberFormat="0" applyProtection="0">
      <alignment horizontal="right" vertical="center"/>
    </xf>
    <xf numFmtId="4" fontId="64" fillId="103" borderId="63" applyNumberFormat="0" applyProtection="0">
      <alignment horizontal="right" vertical="center"/>
    </xf>
    <xf numFmtId="4" fontId="187" fillId="103" borderId="63" applyNumberFormat="0" applyProtection="0">
      <alignment horizontal="right" vertical="center"/>
    </xf>
    <xf numFmtId="4" fontId="230" fillId="159" borderId="63" applyNumberFormat="0" applyProtection="0">
      <alignment horizontal="right" vertical="center"/>
    </xf>
    <xf numFmtId="4" fontId="230" fillId="159" borderId="63" applyNumberFormat="0" applyProtection="0">
      <alignment horizontal="right" vertical="center"/>
    </xf>
    <xf numFmtId="4" fontId="187" fillId="103"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56" fillId="119" borderId="63" applyNumberFormat="0" applyProtection="0">
      <alignment horizontal="left" vertical="center" indent="1"/>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64" fillId="92" borderId="63" applyNumberFormat="0" applyProtection="0">
      <alignment horizontal="left" vertical="center" indent="1"/>
    </xf>
    <xf numFmtId="4" fontId="56" fillId="119" borderId="63" applyNumberFormat="0" applyProtection="0">
      <alignment horizontal="left" vertical="center" indent="1"/>
    </xf>
    <xf numFmtId="0" fontId="64" fillId="92" borderId="63" applyNumberFormat="0" applyProtection="0">
      <alignment horizontal="left" vertical="top" indent="1"/>
    </xf>
    <xf numFmtId="4" fontId="188" fillId="120" borderId="85" applyNumberFormat="0" applyProtection="0">
      <alignment horizontal="left" vertical="center" indent="1"/>
    </xf>
    <xf numFmtId="4" fontId="188" fillId="120" borderId="85" applyNumberFormat="0" applyProtection="0">
      <alignment horizontal="left" vertical="center" indent="1"/>
    </xf>
    <xf numFmtId="4" fontId="189" fillId="103" borderId="63" applyNumberFormat="0" applyProtection="0">
      <alignment horizontal="right" vertical="center"/>
    </xf>
    <xf numFmtId="4" fontId="231" fillId="159" borderId="63" applyNumberFormat="0" applyProtection="0">
      <alignment horizontal="right" vertical="center"/>
    </xf>
    <xf numFmtId="4" fontId="231" fillId="159" borderId="63" applyNumberFormat="0" applyProtection="0">
      <alignment horizontal="right" vertical="center"/>
    </xf>
    <xf numFmtId="4" fontId="189" fillId="103" borderId="63" applyNumberFormat="0" applyProtection="0">
      <alignment horizontal="right" vertical="center"/>
    </xf>
    <xf numFmtId="0" fontId="185" fillId="0" borderId="87" applyNumberFormat="0" applyFill="0" applyAlignment="0" applyProtection="0"/>
    <xf numFmtId="0" fontId="185" fillId="0" borderId="87" applyNumberFormat="0" applyFill="0" applyAlignment="0" applyProtection="0"/>
    <xf numFmtId="4" fontId="206" fillId="91" borderId="75" applyNumberFormat="0" applyProtection="0">
      <alignment vertical="center"/>
    </xf>
    <xf numFmtId="4" fontId="206" fillId="38" borderId="75" applyNumberFormat="0" applyProtection="0">
      <alignment horizontal="left" vertical="center"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0" fontId="206" fillId="110" borderId="75" applyNumberFormat="0" applyProtection="0">
      <alignment horizontal="left" vertical="center" indent="1"/>
    </xf>
    <xf numFmtId="0" fontId="206" fillId="138" borderId="75" applyNumberFormat="0" applyProtection="0">
      <alignment horizontal="left" vertical="center" indent="1"/>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206" fillId="0" borderId="75" applyNumberFormat="0" applyProtection="0">
      <alignment horizontal="right" vertical="center"/>
    </xf>
    <xf numFmtId="4" fontId="64" fillId="92" borderId="63" applyNumberFormat="0" applyProtection="0">
      <alignment horizontal="left" vertical="center" indent="1"/>
    </xf>
    <xf numFmtId="0" fontId="50" fillId="91" borderId="63" applyNumberFormat="0" applyProtection="0">
      <alignment horizontal="left" vertical="top" indent="1"/>
    </xf>
    <xf numFmtId="4" fontId="206" fillId="122" borderId="75" applyNumberFormat="0" applyProtection="0">
      <alignment horizontal="left" vertical="center" indent="1"/>
    </xf>
    <xf numFmtId="4" fontId="189" fillId="103" borderId="63" applyNumberFormat="0" applyProtection="0">
      <alignment horizontal="right" vertical="center"/>
    </xf>
    <xf numFmtId="4" fontId="12" fillId="104" borderId="79" applyNumberFormat="0" applyProtection="0">
      <alignment horizontal="left" vertical="center" indent="1"/>
    </xf>
    <xf numFmtId="4" fontId="12" fillId="104" borderId="79" applyNumberFormat="0" applyProtection="0">
      <alignment horizontal="left" vertical="center" indent="1"/>
    </xf>
    <xf numFmtId="0" fontId="12" fillId="105" borderId="63" applyNumberFormat="0" applyProtection="0">
      <alignment horizontal="left" vertical="center" indent="1"/>
    </xf>
    <xf numFmtId="4" fontId="188" fillId="120" borderId="85" applyNumberFormat="0" applyProtection="0">
      <alignment horizontal="left" vertical="center" indent="1"/>
    </xf>
    <xf numFmtId="4" fontId="64" fillId="92" borderId="63" applyNumberFormat="0" applyProtection="0">
      <alignment horizontal="left" vertical="center" indent="1"/>
    </xf>
    <xf numFmtId="4" fontId="231" fillId="159" borderId="63" applyNumberFormat="0" applyProtection="0">
      <alignment horizontal="right" vertical="center"/>
    </xf>
    <xf numFmtId="0" fontId="185" fillId="0" borderId="87" applyNumberFormat="0" applyFill="0" applyAlignment="0" applyProtection="0"/>
    <xf numFmtId="4" fontId="53" fillId="121" borderId="63" applyNumberFormat="0" applyProtection="0">
      <alignment horizontal="right" vertical="center"/>
    </xf>
    <xf numFmtId="4" fontId="206" fillId="101" borderId="75" applyNumberFormat="0" applyProtection="0">
      <alignment horizontal="right" vertical="center"/>
    </xf>
    <xf numFmtId="4" fontId="206" fillId="103" borderId="79" applyNumberFormat="0" applyProtection="0">
      <alignment horizontal="left" vertical="center" indent="1"/>
    </xf>
    <xf numFmtId="4" fontId="64" fillId="101" borderId="63" applyNumberFormat="0" applyProtection="0">
      <alignment horizontal="right" vertical="center"/>
    </xf>
    <xf numFmtId="4" fontId="208" fillId="107" borderId="63" applyNumberFormat="0" applyProtection="0">
      <alignment vertical="center"/>
    </xf>
    <xf numFmtId="4" fontId="206" fillId="95" borderId="79" applyNumberFormat="0" applyProtection="0">
      <alignment horizontal="right" vertical="center"/>
    </xf>
    <xf numFmtId="4" fontId="231" fillId="159" borderId="63" applyNumberFormat="0" applyProtection="0">
      <alignment horizontal="right" vertical="center"/>
    </xf>
    <xf numFmtId="4" fontId="187" fillId="103" borderId="63" applyNumberFormat="0" applyProtection="0">
      <alignment horizontal="right" vertical="center"/>
    </xf>
    <xf numFmtId="4" fontId="230" fillId="159" borderId="63" applyNumberFormat="0" applyProtection="0">
      <alignment vertical="center"/>
    </xf>
    <xf numFmtId="4" fontId="56" fillId="38" borderId="63" applyNumberFormat="0" applyProtection="0">
      <alignment vertical="center"/>
    </xf>
    <xf numFmtId="4" fontId="64" fillId="107" borderId="63" applyNumberFormat="0" applyProtection="0">
      <alignment vertical="center"/>
    </xf>
    <xf numFmtId="4" fontId="206" fillId="122" borderId="75" applyNumberFormat="0" applyProtection="0">
      <alignment horizontal="left" vertical="center" indent="1"/>
    </xf>
    <xf numFmtId="4" fontId="56" fillId="119" borderId="63" applyNumberFormat="0" applyProtection="0">
      <alignment horizontal="left" vertical="center" indent="1"/>
    </xf>
    <xf numFmtId="0" fontId="12" fillId="86" borderId="72" applyNumberFormat="0" applyFont="0" applyAlignment="0" applyProtection="0"/>
    <xf numFmtId="0" fontId="12" fillId="105" borderId="63" applyNumberFormat="0" applyProtection="0">
      <alignment horizontal="left" vertical="top" indent="1"/>
    </xf>
    <xf numFmtId="0" fontId="201" fillId="87" borderId="66" applyNumberFormat="0" applyAlignment="0" applyProtection="0"/>
    <xf numFmtId="4" fontId="206" fillId="102" borderId="79" applyNumberFormat="0" applyProtection="0">
      <alignment horizontal="left" vertical="center" indent="1"/>
    </xf>
    <xf numFmtId="4" fontId="64" fillId="97" borderId="63" applyNumberFormat="0" applyProtection="0">
      <alignment horizontal="right" vertical="center"/>
    </xf>
    <xf numFmtId="0" fontId="12" fillId="103" borderId="63" applyNumberFormat="0" applyProtection="0">
      <alignment horizontal="left" vertical="center" indent="1"/>
    </xf>
    <xf numFmtId="4" fontId="53" fillId="156" borderId="63" applyNumberFormat="0" applyProtection="0">
      <alignment horizontal="right" vertical="center"/>
    </xf>
    <xf numFmtId="4" fontId="215" fillId="23" borderId="88" applyNumberFormat="0" applyProtection="0">
      <alignment vertical="center"/>
    </xf>
    <xf numFmtId="4" fontId="64" fillId="101" borderId="63" applyNumberFormat="0" applyProtection="0">
      <alignment horizontal="right" vertical="center"/>
    </xf>
    <xf numFmtId="4" fontId="50" fillId="91" borderId="63" applyNumberFormat="0" applyProtection="0">
      <alignment horizontal="left" vertical="center" indent="1"/>
    </xf>
    <xf numFmtId="4" fontId="189" fillId="103" borderId="63" applyNumberFormat="0" applyProtection="0">
      <alignment horizontal="right" vertical="center"/>
    </xf>
    <xf numFmtId="0" fontId="12" fillId="92" borderId="63" applyNumberFormat="0" applyProtection="0">
      <alignment horizontal="left" vertical="top" indent="1"/>
    </xf>
    <xf numFmtId="4" fontId="64" fillId="92" borderId="63" applyNumberFormat="0" applyProtection="0">
      <alignment horizontal="left" vertical="center" indent="1"/>
    </xf>
    <xf numFmtId="4" fontId="187" fillId="103" borderId="63" applyNumberFormat="0" applyProtection="0">
      <alignment horizontal="right" vertical="center"/>
    </xf>
    <xf numFmtId="0" fontId="12" fillId="103" borderId="63" applyNumberFormat="0" applyProtection="0">
      <alignment horizontal="left" vertical="top" indent="1"/>
    </xf>
    <xf numFmtId="0" fontId="12" fillId="105" borderId="63" applyNumberFormat="0" applyProtection="0">
      <alignment horizontal="left" vertical="top" indent="1"/>
    </xf>
    <xf numFmtId="0" fontId="12" fillId="92" borderId="63" applyNumberFormat="0" applyProtection="0">
      <alignment horizontal="left" vertical="top" indent="1"/>
    </xf>
    <xf numFmtId="0" fontId="12" fillId="92" borderId="63" applyNumberFormat="0" applyProtection="0">
      <alignment horizontal="left" vertical="center" indent="1"/>
    </xf>
    <xf numFmtId="4" fontId="53" fillId="155" borderId="63" applyNumberFormat="0" applyProtection="0">
      <alignment horizontal="right" vertical="center"/>
    </xf>
    <xf numFmtId="4" fontId="64" fillId="95" borderId="63" applyNumberFormat="0" applyProtection="0">
      <alignment horizontal="right" vertical="center"/>
    </xf>
    <xf numFmtId="4" fontId="64" fillId="94" borderId="63" applyNumberFormat="0" applyProtection="0">
      <alignment horizontal="right" vertical="center"/>
    </xf>
    <xf numFmtId="4" fontId="64" fillId="93" borderId="63" applyNumberFormat="0" applyProtection="0">
      <alignment horizontal="right" vertical="center"/>
    </xf>
    <xf numFmtId="4" fontId="53" fillId="33" borderId="63" applyNumberFormat="0" applyProtection="0">
      <alignment horizontal="right" vertical="center"/>
    </xf>
    <xf numFmtId="0" fontId="50" fillId="91" borderId="63" applyNumberFormat="0" applyProtection="0">
      <alignment horizontal="left" vertical="top" indent="1"/>
    </xf>
    <xf numFmtId="4" fontId="50" fillId="91" borderId="63" applyNumberFormat="0" applyProtection="0">
      <alignment horizontal="left" vertical="center" indent="1"/>
    </xf>
    <xf numFmtId="4" fontId="186" fillId="91" borderId="63" applyNumberFormat="0" applyProtection="0">
      <alignment vertical="center"/>
    </xf>
    <xf numFmtId="4" fontId="50" fillId="91" borderId="63" applyNumberFormat="0" applyProtection="0">
      <alignment vertical="center"/>
    </xf>
    <xf numFmtId="4" fontId="64" fillId="99" borderId="63" applyNumberFormat="0" applyProtection="0">
      <alignment horizontal="right" vertical="center"/>
    </xf>
    <xf numFmtId="4" fontId="206" fillId="99" borderId="75" applyNumberFormat="0" applyProtection="0">
      <alignment horizontal="right" vertical="center"/>
    </xf>
    <xf numFmtId="0" fontId="12" fillId="86" borderId="72" applyNumberFormat="0" applyFont="0" applyAlignment="0" applyProtection="0"/>
    <xf numFmtId="0" fontId="206" fillId="92" borderId="63" applyNumberFormat="0" applyProtection="0">
      <alignment horizontal="left" vertical="top" indent="1"/>
    </xf>
    <xf numFmtId="4" fontId="206" fillId="96" borderId="75" applyNumberFormat="0" applyProtection="0">
      <alignment horizontal="right" vertical="center"/>
    </xf>
    <xf numFmtId="0" fontId="12" fillId="92" borderId="63" applyNumberFormat="0" applyProtection="0">
      <alignment horizontal="left" vertical="top" indent="1"/>
    </xf>
    <xf numFmtId="4" fontId="230" fillId="159" borderId="63" applyNumberFormat="0" applyProtection="0">
      <alignment vertical="center"/>
    </xf>
    <xf numFmtId="0" fontId="12" fillId="105" borderId="63" applyNumberFormat="0" applyProtection="0">
      <alignment horizontal="left" vertical="center" indent="1"/>
    </xf>
    <xf numFmtId="4" fontId="64" fillId="101" borderId="63" applyNumberFormat="0" applyProtection="0">
      <alignment horizontal="right" vertical="center"/>
    </xf>
    <xf numFmtId="4" fontId="206" fillId="98" borderId="75" applyNumberFormat="0" applyProtection="0">
      <alignment horizontal="right" vertical="center"/>
    </xf>
    <xf numFmtId="4" fontId="64" fillId="96" borderId="63" applyNumberFormat="0" applyProtection="0">
      <alignment horizontal="right" vertical="center"/>
    </xf>
    <xf numFmtId="0" fontId="64" fillId="107" borderId="63" applyNumberFormat="0" applyProtection="0">
      <alignment horizontal="left" vertical="top" indent="1"/>
    </xf>
    <xf numFmtId="4" fontId="188" fillId="120" borderId="85" applyNumberFormat="0" applyProtection="0">
      <alignment horizontal="left" vertical="center" indent="1"/>
    </xf>
    <xf numFmtId="4" fontId="206" fillId="122" borderId="75" applyNumberFormat="0" applyProtection="0">
      <alignment horizontal="left" vertical="center" indent="1"/>
    </xf>
    <xf numFmtId="0" fontId="12" fillId="106" borderId="88" applyNumberFormat="0">
      <protection locked="0"/>
    </xf>
    <xf numFmtId="0" fontId="12" fillId="103" borderId="63" applyNumberFormat="0" applyProtection="0">
      <alignment horizontal="left" vertical="center" indent="1"/>
    </xf>
    <xf numFmtId="0" fontId="12" fillId="105" borderId="63" applyNumberFormat="0" applyProtection="0">
      <alignment horizontal="left" vertical="center" indent="1"/>
    </xf>
    <xf numFmtId="0" fontId="12" fillId="92" borderId="63" applyNumberFormat="0" applyProtection="0">
      <alignment horizontal="left" vertical="top" indent="1"/>
    </xf>
    <xf numFmtId="4" fontId="64" fillId="107" borderId="63" applyNumberFormat="0" applyProtection="0">
      <alignment vertical="center"/>
    </xf>
    <xf numFmtId="0" fontId="208" fillId="92" borderId="63" applyNumberFormat="0" applyProtection="0">
      <alignment horizontal="left" vertical="top" indent="1"/>
    </xf>
    <xf numFmtId="4" fontId="206" fillId="93" borderId="75" applyNumberFormat="0" applyProtection="0">
      <alignment horizontal="right" vertical="center"/>
    </xf>
    <xf numFmtId="4" fontId="64" fillId="98" borderId="63" applyNumberFormat="0" applyProtection="0">
      <alignment horizontal="right" vertical="center"/>
    </xf>
    <xf numFmtId="4" fontId="186" fillId="91" borderId="63" applyNumberFormat="0" applyProtection="0">
      <alignment vertical="center"/>
    </xf>
    <xf numFmtId="4" fontId="12" fillId="104" borderId="79" applyNumberFormat="0" applyProtection="0">
      <alignment horizontal="left" vertical="center" indent="1"/>
    </xf>
    <xf numFmtId="0" fontId="64" fillId="107" borderId="63" applyNumberFormat="0" applyProtection="0">
      <alignment horizontal="left" vertical="top" indent="1"/>
    </xf>
    <xf numFmtId="0" fontId="12" fillId="103" borderId="63" applyNumberFormat="0" applyProtection="0">
      <alignment horizontal="left" vertical="center" indent="1"/>
    </xf>
    <xf numFmtId="0" fontId="208" fillId="107" borderId="63" applyNumberFormat="0" applyProtection="0">
      <alignment horizontal="left" vertical="top" indent="1"/>
    </xf>
    <xf numFmtId="4" fontId="206" fillId="102" borderId="79" applyNumberFormat="0" applyProtection="0">
      <alignment horizontal="left" vertical="center" indent="1"/>
    </xf>
    <xf numFmtId="0" fontId="12" fillId="103" borderId="63" applyNumberFormat="0" applyProtection="0">
      <alignment horizontal="left" vertical="top" indent="1"/>
    </xf>
    <xf numFmtId="4" fontId="64" fillId="99" borderId="63" applyNumberFormat="0" applyProtection="0">
      <alignment horizontal="right" vertical="center"/>
    </xf>
    <xf numFmtId="0" fontId="206" fillId="103" borderId="63" applyNumberFormat="0" applyProtection="0">
      <alignment horizontal="left" vertical="top" indent="1"/>
    </xf>
    <xf numFmtId="4" fontId="206" fillId="93" borderId="75" applyNumberFormat="0" applyProtection="0">
      <alignment horizontal="right" vertical="center"/>
    </xf>
    <xf numFmtId="0" fontId="12" fillId="105" borderId="63" applyNumberFormat="0" applyProtection="0">
      <alignment horizontal="left" vertical="center" indent="1"/>
    </xf>
    <xf numFmtId="4" fontId="53" fillId="154" borderId="63" applyNumberFormat="0" applyProtection="0">
      <alignment horizontal="right" vertical="center"/>
    </xf>
    <xf numFmtId="4" fontId="50" fillId="91" borderId="63" applyNumberFormat="0" applyProtection="0">
      <alignment horizontal="left" vertical="center" indent="1"/>
    </xf>
    <xf numFmtId="4" fontId="189" fillId="103" borderId="63" applyNumberFormat="0" applyProtection="0">
      <alignment horizontal="right" vertical="center"/>
    </xf>
    <xf numFmtId="0" fontId="12" fillId="92" borderId="63" applyNumberFormat="0" applyProtection="0">
      <alignment horizontal="left" vertical="top" indent="1"/>
    </xf>
    <xf numFmtId="4" fontId="53" fillId="33" borderId="63" applyNumberFormat="0" applyProtection="0">
      <alignment horizontal="right" vertical="center"/>
    </xf>
    <xf numFmtId="4" fontId="12" fillId="104" borderId="79" applyNumberFormat="0" applyProtection="0">
      <alignment horizontal="left" vertical="center" indent="1"/>
    </xf>
    <xf numFmtId="4" fontId="206" fillId="122" borderId="75" applyNumberFormat="0" applyProtection="0">
      <alignment horizontal="left" vertical="center" indent="1"/>
    </xf>
    <xf numFmtId="0" fontId="12" fillId="104" borderId="63" applyNumberFormat="0" applyProtection="0">
      <alignment horizontal="left" vertical="center" indent="1"/>
    </xf>
    <xf numFmtId="4" fontId="64" fillId="94" borderId="63" applyNumberFormat="0" applyProtection="0">
      <alignment horizontal="right" vertical="center"/>
    </xf>
    <xf numFmtId="4" fontId="53" fillId="159" borderId="63" applyNumberFormat="0" applyProtection="0">
      <alignment horizontal="right" vertical="center"/>
    </xf>
    <xf numFmtId="4" fontId="53" fillId="119" borderId="63" applyNumberFormat="0" applyProtection="0">
      <alignment horizontal="right" vertical="center"/>
    </xf>
    <xf numFmtId="4" fontId="64" fillId="93" borderId="63" applyNumberFormat="0" applyProtection="0">
      <alignment horizontal="right" vertical="center"/>
    </xf>
    <xf numFmtId="0" fontId="206" fillId="110" borderId="75" applyNumberFormat="0" applyProtection="0">
      <alignment horizontal="left" vertical="center" indent="1"/>
    </xf>
    <xf numFmtId="4" fontId="230" fillId="159" borderId="63" applyNumberFormat="0" applyProtection="0">
      <alignment vertical="center"/>
    </xf>
    <xf numFmtId="4" fontId="64" fillId="100" borderId="63" applyNumberFormat="0" applyProtection="0">
      <alignment horizontal="right" vertical="center"/>
    </xf>
    <xf numFmtId="4" fontId="229" fillId="38" borderId="63" applyNumberFormat="0" applyProtection="0">
      <alignment vertical="center"/>
    </xf>
    <xf numFmtId="4" fontId="53" fillId="156" borderId="63" applyNumberFormat="0" applyProtection="0">
      <alignment horizontal="right" vertical="center"/>
    </xf>
    <xf numFmtId="0" fontId="12" fillId="103" borderId="63" applyNumberFormat="0" applyProtection="0">
      <alignment horizontal="left" vertical="center" indent="1"/>
    </xf>
    <xf numFmtId="0" fontId="12" fillId="92" borderId="63" applyNumberFormat="0" applyProtection="0">
      <alignment horizontal="left" vertical="center" indent="1"/>
    </xf>
    <xf numFmtId="4" fontId="206" fillId="101" borderId="75" applyNumberFormat="0" applyProtection="0">
      <alignment horizontal="right" vertical="center"/>
    </xf>
    <xf numFmtId="0" fontId="204" fillId="117" borderId="73" applyNumberFormat="0" applyAlignment="0" applyProtection="0"/>
    <xf numFmtId="0" fontId="201" fillId="87" borderId="66" applyNumberFormat="0" applyAlignment="0" applyProtection="0"/>
    <xf numFmtId="0" fontId="12" fillId="105" borderId="63" applyNumberFormat="0" applyProtection="0">
      <alignment horizontal="left" vertical="center" indent="1"/>
    </xf>
    <xf numFmtId="0" fontId="64" fillId="107" borderId="63" applyNumberFormat="0" applyProtection="0">
      <alignment horizontal="left" vertical="top" indent="1"/>
    </xf>
    <xf numFmtId="4" fontId="206" fillId="100" borderId="75" applyNumberFormat="0" applyProtection="0">
      <alignment horizontal="right" vertical="center"/>
    </xf>
    <xf numFmtId="4" fontId="215" fillId="38" borderId="75" applyNumberFormat="0" applyProtection="0">
      <alignment vertical="center"/>
    </xf>
    <xf numFmtId="4" fontId="53" fillId="159" borderId="63" applyNumberFormat="0" applyProtection="0">
      <alignment vertical="center"/>
    </xf>
    <xf numFmtId="0" fontId="206" fillId="86" borderId="75" applyNumberFormat="0" applyFont="0" applyAlignment="0" applyProtection="0"/>
    <xf numFmtId="4" fontId="206" fillId="95" borderId="79" applyNumberFormat="0" applyProtection="0">
      <alignment horizontal="right" vertical="center"/>
    </xf>
    <xf numFmtId="0" fontId="194" fillId="117" borderId="66" applyNumberFormat="0" applyAlignment="0" applyProtection="0"/>
    <xf numFmtId="4" fontId="206" fillId="97" borderId="75" applyNumberFormat="0" applyProtection="0">
      <alignment horizontal="right" vertical="center"/>
    </xf>
    <xf numFmtId="4" fontId="206" fillId="102" borderId="79" applyNumberFormat="0" applyProtection="0">
      <alignment horizontal="left" vertical="center" indent="1"/>
    </xf>
    <xf numFmtId="4" fontId="64" fillId="94" borderId="63" applyNumberFormat="0" applyProtection="0">
      <alignment horizontal="right" vertical="center"/>
    </xf>
    <xf numFmtId="0" fontId="12" fillId="103" borderId="63" applyNumberFormat="0" applyProtection="0">
      <alignment horizontal="left" vertical="center" indent="1"/>
    </xf>
    <xf numFmtId="4" fontId="64" fillId="100" borderId="63" applyNumberFormat="0" applyProtection="0">
      <alignment horizontal="right" vertical="center"/>
    </xf>
    <xf numFmtId="4" fontId="206" fillId="0" borderId="75" applyNumberFormat="0" applyProtection="0">
      <alignment horizontal="right" vertical="center"/>
    </xf>
    <xf numFmtId="4" fontId="64" fillId="101" borderId="63" applyNumberFormat="0" applyProtection="0">
      <alignment horizontal="right" vertical="center"/>
    </xf>
    <xf numFmtId="0" fontId="12" fillId="103" borderId="63" applyNumberFormat="0" applyProtection="0">
      <alignment horizontal="left" vertical="top" indent="1"/>
    </xf>
    <xf numFmtId="4" fontId="206" fillId="102" borderId="79" applyNumberFormat="0" applyProtection="0">
      <alignment horizontal="left" vertical="center" indent="1"/>
    </xf>
    <xf numFmtId="0" fontId="12" fillId="86" borderId="72" applyNumberFormat="0" applyFont="0" applyAlignment="0" applyProtection="0"/>
    <xf numFmtId="4" fontId="206" fillId="38" borderId="75" applyNumberFormat="0" applyProtection="0">
      <alignment horizontal="left" vertical="center" indent="1"/>
    </xf>
    <xf numFmtId="4" fontId="231" fillId="159" borderId="63" applyNumberFormat="0" applyProtection="0">
      <alignment horizontal="right" vertical="center"/>
    </xf>
    <xf numFmtId="4" fontId="64" fillId="95" borderId="63" applyNumberFormat="0" applyProtection="0">
      <alignment horizontal="right" vertical="center"/>
    </xf>
    <xf numFmtId="0" fontId="220" fillId="110" borderId="66" applyNumberFormat="0" applyAlignment="0" applyProtection="0"/>
    <xf numFmtId="0" fontId="12" fillId="92" borderId="63" applyNumberFormat="0" applyProtection="0">
      <alignment horizontal="left" vertical="center" indent="1"/>
    </xf>
    <xf numFmtId="4" fontId="53" fillId="121" borderId="63" applyNumberFormat="0" applyProtection="0">
      <alignment horizontal="right" vertical="center"/>
    </xf>
    <xf numFmtId="0" fontId="12" fillId="104" borderId="63" applyNumberFormat="0" applyProtection="0">
      <alignment horizontal="left" vertical="center" indent="1"/>
    </xf>
    <xf numFmtId="4" fontId="206" fillId="137" borderId="75" applyNumberFormat="0" applyProtection="0">
      <alignment horizontal="right" vertical="center"/>
    </xf>
    <xf numFmtId="0" fontId="206" fillId="105" borderId="63" applyNumberFormat="0" applyProtection="0">
      <alignment horizontal="left" vertical="top" indent="1"/>
    </xf>
    <xf numFmtId="4" fontId="64" fillId="107" borderId="63" applyNumberFormat="0" applyProtection="0">
      <alignment horizontal="left" vertical="center" indent="1"/>
    </xf>
    <xf numFmtId="4" fontId="208" fillId="110" borderId="63" applyNumberFormat="0" applyProtection="0">
      <alignment horizontal="left" vertical="center" indent="1"/>
    </xf>
    <xf numFmtId="4" fontId="206" fillId="100" borderId="75" applyNumberFormat="0" applyProtection="0">
      <alignment horizontal="right" vertical="center"/>
    </xf>
    <xf numFmtId="4" fontId="187" fillId="107" borderId="63" applyNumberFormat="0" applyProtection="0">
      <alignment vertical="center"/>
    </xf>
    <xf numFmtId="4" fontId="187" fillId="107" borderId="63" applyNumberFormat="0" applyProtection="0">
      <alignment vertical="center"/>
    </xf>
    <xf numFmtId="0" fontId="206" fillId="104" borderId="63" applyNumberFormat="0" applyProtection="0">
      <alignment horizontal="left" vertical="top" indent="1"/>
    </xf>
    <xf numFmtId="0" fontId="12" fillId="92" borderId="63" applyNumberFormat="0" applyProtection="0">
      <alignment horizontal="left" vertical="center" indent="1"/>
    </xf>
    <xf numFmtId="0" fontId="12" fillId="105" borderId="63" applyNumberFormat="0" applyProtection="0">
      <alignment horizontal="left" vertical="center" indent="1"/>
    </xf>
    <xf numFmtId="4" fontId="206" fillId="100" borderId="75" applyNumberFormat="0" applyProtection="0">
      <alignment horizontal="right" vertical="center"/>
    </xf>
    <xf numFmtId="4" fontId="64" fillId="103" borderId="63" applyNumberFormat="0" applyProtection="0">
      <alignment horizontal="right" vertical="center"/>
    </xf>
    <xf numFmtId="4" fontId="53" fillId="159" borderId="63" applyNumberFormat="0" applyProtection="0">
      <alignment horizontal="right" vertical="center"/>
    </xf>
    <xf numFmtId="0" fontId="12" fillId="92" borderId="63" applyNumberFormat="0" applyProtection="0">
      <alignment horizontal="left" vertical="top" indent="1"/>
    </xf>
    <xf numFmtId="0" fontId="64" fillId="107" borderId="63" applyNumberFormat="0" applyProtection="0">
      <alignment horizontal="left" vertical="top" indent="1"/>
    </xf>
    <xf numFmtId="4" fontId="211" fillId="106" borderId="75" applyNumberFormat="0" applyProtection="0">
      <alignment horizontal="right" vertical="center"/>
    </xf>
    <xf numFmtId="4" fontId="50" fillId="91" borderId="63" applyNumberFormat="0" applyProtection="0">
      <alignment vertical="center"/>
    </xf>
    <xf numFmtId="4" fontId="208" fillId="107" borderId="63" applyNumberFormat="0" applyProtection="0">
      <alignment vertical="center"/>
    </xf>
    <xf numFmtId="4" fontId="206" fillId="101" borderId="75" applyNumberFormat="0" applyProtection="0">
      <alignment horizontal="right" vertical="center"/>
    </xf>
    <xf numFmtId="0" fontId="12" fillId="103" borderId="63" applyNumberFormat="0" applyProtection="0">
      <alignment horizontal="left" vertical="center" indent="1"/>
    </xf>
    <xf numFmtId="0" fontId="206" fillId="92" borderId="63" applyNumberFormat="0" applyProtection="0">
      <alignment horizontal="left" vertical="top" indent="1"/>
    </xf>
    <xf numFmtId="4" fontId="206" fillId="122" borderId="75" applyNumberFormat="0" applyProtection="0">
      <alignment horizontal="left" vertical="center" indent="1"/>
    </xf>
    <xf numFmtId="0" fontId="12" fillId="105" borderId="63" applyNumberFormat="0" applyProtection="0">
      <alignment horizontal="left" vertical="center" indent="1"/>
    </xf>
    <xf numFmtId="4" fontId="186" fillId="91" borderId="63" applyNumberFormat="0" applyProtection="0">
      <alignment vertical="center"/>
    </xf>
    <xf numFmtId="4" fontId="188" fillId="120" borderId="85" applyNumberFormat="0" applyProtection="0">
      <alignment horizontal="left" vertical="center" indent="1"/>
    </xf>
    <xf numFmtId="0" fontId="12" fillId="92" borderId="63" applyNumberFormat="0" applyProtection="0">
      <alignment horizontal="left" vertical="center" indent="1"/>
    </xf>
    <xf numFmtId="4" fontId="12" fillId="104" borderId="79" applyNumberFormat="0" applyProtection="0">
      <alignment horizontal="left" vertical="center" indent="1"/>
    </xf>
    <xf numFmtId="4" fontId="206" fillId="122" borderId="75" applyNumberFormat="0" applyProtection="0">
      <alignment horizontal="left" vertical="center" indent="1"/>
    </xf>
    <xf numFmtId="0" fontId="12" fillId="104" borderId="63" applyNumberFormat="0" applyProtection="0">
      <alignment horizontal="left" vertical="center" indent="1"/>
    </xf>
    <xf numFmtId="0" fontId="226" fillId="110" borderId="66" applyNumberFormat="0" applyAlignment="0" applyProtection="0"/>
    <xf numFmtId="4" fontId="64" fillId="103" borderId="63" applyNumberFormat="0" applyProtection="0">
      <alignment horizontal="right" vertical="center"/>
    </xf>
    <xf numFmtId="4" fontId="64" fillId="92" borderId="63" applyNumberFormat="0" applyProtection="0">
      <alignment horizontal="right" vertical="center"/>
    </xf>
    <xf numFmtId="4" fontId="206" fillId="92" borderId="79" applyNumberFormat="0" applyProtection="0">
      <alignment horizontal="left" vertical="center" indent="1"/>
    </xf>
    <xf numFmtId="4" fontId="187" fillId="107" borderId="63" applyNumberFormat="0" applyProtection="0">
      <alignment vertical="center"/>
    </xf>
    <xf numFmtId="4" fontId="64" fillId="100" borderId="63" applyNumberFormat="0" applyProtection="0">
      <alignment horizontal="right" vertical="center"/>
    </xf>
    <xf numFmtId="0" fontId="206" fillId="103" borderId="75" applyNumberFormat="0" applyProtection="0">
      <alignment horizontal="left" vertical="center" indent="1"/>
    </xf>
    <xf numFmtId="4" fontId="206" fillId="122" borderId="75" applyNumberFormat="0" applyProtection="0">
      <alignment horizontal="left" vertical="center" indent="1"/>
    </xf>
    <xf numFmtId="0" fontId="206" fillId="103" borderId="75" applyNumberFormat="0" applyProtection="0">
      <alignment horizontal="left" vertical="center" indent="1"/>
    </xf>
    <xf numFmtId="4" fontId="206" fillId="122" borderId="75" applyNumberFormat="0" applyProtection="0">
      <alignment horizontal="left" vertical="center" indent="1"/>
    </xf>
    <xf numFmtId="4" fontId="50" fillId="91" borderId="63" applyNumberFormat="0" applyProtection="0">
      <alignment vertical="center"/>
    </xf>
    <xf numFmtId="4" fontId="206" fillId="102" borderId="79" applyNumberFormat="0" applyProtection="0">
      <alignment horizontal="left" vertical="center" indent="1"/>
    </xf>
    <xf numFmtId="4" fontId="64" fillId="100" borderId="63" applyNumberFormat="0" applyProtection="0">
      <alignment horizontal="right" vertical="center"/>
    </xf>
    <xf numFmtId="4" fontId="64" fillId="107" borderId="63" applyNumberFormat="0" applyProtection="0">
      <alignment horizontal="left" vertical="center" indent="1"/>
    </xf>
    <xf numFmtId="0" fontId="194" fillId="117" borderId="66" applyNumberFormat="0" applyAlignment="0" applyProtection="0"/>
    <xf numFmtId="4" fontId="206" fillId="99" borderId="75" applyNumberFormat="0" applyProtection="0">
      <alignment horizontal="right" vertical="center"/>
    </xf>
    <xf numFmtId="4" fontId="187" fillId="103" borderId="63" applyNumberFormat="0" applyProtection="0">
      <alignment horizontal="right" vertical="center"/>
    </xf>
    <xf numFmtId="4" fontId="206" fillId="122" borderId="75" applyNumberFormat="0" applyProtection="0">
      <alignment horizontal="left" vertical="center" indent="1"/>
    </xf>
    <xf numFmtId="4" fontId="53" fillId="157" borderId="63" applyNumberFormat="0" applyProtection="0">
      <alignment horizontal="right" vertical="center"/>
    </xf>
    <xf numFmtId="4" fontId="64" fillId="92" borderId="63" applyNumberFormat="0" applyProtection="0">
      <alignment horizontal="left" vertical="center" indent="1"/>
    </xf>
    <xf numFmtId="0" fontId="201" fillId="87" borderId="75" applyNumberFormat="0" applyAlignment="0" applyProtection="0"/>
    <xf numFmtId="4" fontId="206" fillId="99" borderId="75" applyNumberFormat="0" applyProtection="0">
      <alignment horizontal="right" vertical="center"/>
    </xf>
    <xf numFmtId="4" fontId="215" fillId="23" borderId="88" applyNumberFormat="0" applyProtection="0">
      <alignment vertical="center"/>
    </xf>
    <xf numFmtId="0" fontId="194" fillId="117" borderId="66" applyNumberFormat="0" applyAlignment="0" applyProtection="0"/>
    <xf numFmtId="4" fontId="64" fillId="103" borderId="63" applyNumberFormat="0" applyProtection="0">
      <alignment horizontal="right" vertical="center"/>
    </xf>
    <xf numFmtId="4" fontId="206" fillId="95" borderId="79" applyNumberFormat="0" applyProtection="0">
      <alignment horizontal="right" vertical="center"/>
    </xf>
    <xf numFmtId="0" fontId="206" fillId="138" borderId="75" applyNumberFormat="0" applyProtection="0">
      <alignment horizontal="left" vertical="center" indent="1"/>
    </xf>
    <xf numFmtId="4" fontId="56" fillId="119" borderId="85" applyNumberFormat="0" applyProtection="0">
      <alignment horizontal="left" vertical="center" indent="1"/>
    </xf>
    <xf numFmtId="4" fontId="56" fillId="119" borderId="63" applyNumberFormat="0" applyProtection="0">
      <alignment horizontal="left" vertical="center" indent="1"/>
    </xf>
    <xf numFmtId="4" fontId="53" fillId="156" borderId="63" applyNumberFormat="0" applyProtection="0">
      <alignment horizontal="right" vertical="center"/>
    </xf>
    <xf numFmtId="4" fontId="186" fillId="91" borderId="63" applyNumberFormat="0" applyProtection="0">
      <alignment vertical="center"/>
    </xf>
    <xf numFmtId="4" fontId="64" fillId="95" borderId="63" applyNumberFormat="0" applyProtection="0">
      <alignment horizontal="right" vertical="center"/>
    </xf>
    <xf numFmtId="0" fontId="64" fillId="92" borderId="63" applyNumberFormat="0" applyProtection="0">
      <alignment horizontal="left" vertical="top" indent="1"/>
    </xf>
    <xf numFmtId="0" fontId="12" fillId="92" borderId="63" applyNumberFormat="0" applyProtection="0">
      <alignment horizontal="left" vertical="center" indent="1"/>
    </xf>
    <xf numFmtId="0" fontId="206" fillId="103" borderId="75" applyNumberFormat="0" applyProtection="0">
      <alignment horizontal="left" vertical="center" indent="1"/>
    </xf>
    <xf numFmtId="0" fontId="201" fillId="87" borderId="66" applyNumberFormat="0" applyAlignment="0" applyProtection="0"/>
    <xf numFmtId="4" fontId="188" fillId="120" borderId="85" applyNumberFormat="0" applyProtection="0">
      <alignment horizontal="left" vertical="center" indent="1"/>
    </xf>
    <xf numFmtId="4" fontId="187" fillId="107" borderId="63" applyNumberFormat="0" applyProtection="0">
      <alignment vertical="center"/>
    </xf>
    <xf numFmtId="0" fontId="12" fillId="103" borderId="63" applyNumberFormat="0" applyProtection="0">
      <alignment horizontal="left" vertical="top" indent="1"/>
    </xf>
    <xf numFmtId="0" fontId="12" fillId="103" borderId="63" applyNumberFormat="0" applyProtection="0">
      <alignment horizontal="left" vertical="top" indent="1"/>
    </xf>
    <xf numFmtId="0" fontId="206" fillId="110" borderId="75" applyNumberFormat="0" applyProtection="0">
      <alignment horizontal="left" vertical="center" indent="1"/>
    </xf>
    <xf numFmtId="0" fontId="12" fillId="86" borderId="72" applyNumberFormat="0" applyFont="0" applyAlignment="0" applyProtection="0"/>
    <xf numFmtId="4" fontId="187" fillId="107" borderId="63" applyNumberFormat="0" applyProtection="0">
      <alignment vertical="center"/>
    </xf>
    <xf numFmtId="4" fontId="206" fillId="122" borderId="75" applyNumberFormat="0" applyProtection="0">
      <alignment horizontal="left" vertical="center" indent="1"/>
    </xf>
    <xf numFmtId="4" fontId="206" fillId="96" borderId="75" applyNumberFormat="0" applyProtection="0">
      <alignment horizontal="right" vertical="center"/>
    </xf>
    <xf numFmtId="4" fontId="206" fillId="99" borderId="75" applyNumberFormat="0" applyProtection="0">
      <alignment horizontal="right" vertical="center"/>
    </xf>
    <xf numFmtId="4" fontId="64" fillId="103" borderId="63" applyNumberFormat="0" applyProtection="0">
      <alignment horizontal="right" vertical="center"/>
    </xf>
    <xf numFmtId="4" fontId="206" fillId="93" borderId="75" applyNumberFormat="0" applyProtection="0">
      <alignment horizontal="right" vertical="center"/>
    </xf>
    <xf numFmtId="0" fontId="226" fillId="110" borderId="66" applyNumberFormat="0" applyAlignment="0" applyProtection="0"/>
    <xf numFmtId="4" fontId="208" fillId="110" borderId="63" applyNumberFormat="0" applyProtection="0">
      <alignment horizontal="left" vertical="center" indent="1"/>
    </xf>
    <xf numFmtId="4" fontId="206" fillId="96" borderId="75" applyNumberFormat="0" applyProtection="0">
      <alignment horizontal="right" vertical="center"/>
    </xf>
    <xf numFmtId="4" fontId="206" fillId="91" borderId="75" applyNumberFormat="0" applyProtection="0">
      <alignment vertical="center"/>
    </xf>
    <xf numFmtId="4" fontId="206" fillId="93" borderId="75" applyNumberFormat="0" applyProtection="0">
      <alignment horizontal="right" vertical="center"/>
    </xf>
    <xf numFmtId="0" fontId="201" fillId="87" borderId="66" applyNumberFormat="0" applyAlignment="0" applyProtection="0"/>
    <xf numFmtId="4" fontId="206" fillId="97" borderId="75" applyNumberFormat="0" applyProtection="0">
      <alignment horizontal="right" vertical="center"/>
    </xf>
    <xf numFmtId="4" fontId="56" fillId="119" borderId="85" applyNumberFormat="0" applyProtection="0">
      <alignment horizontal="left" vertical="center" indent="1"/>
    </xf>
    <xf numFmtId="0" fontId="226" fillId="110" borderId="66" applyNumberFormat="0" applyAlignment="0" applyProtection="0"/>
    <xf numFmtId="4" fontId="206" fillId="95" borderId="79" applyNumberFormat="0" applyProtection="0">
      <alignment horizontal="right" vertical="center"/>
    </xf>
    <xf numFmtId="4" fontId="206" fillId="137" borderId="75" applyNumberFormat="0" applyProtection="0">
      <alignment horizontal="right" vertical="center"/>
    </xf>
    <xf numFmtId="0" fontId="12" fillId="104" borderId="63" applyNumberFormat="0" applyProtection="0">
      <alignment horizontal="left" vertical="center" indent="1"/>
    </xf>
    <xf numFmtId="4" fontId="206" fillId="96" borderId="75" applyNumberFormat="0" applyProtection="0">
      <alignment horizontal="right" vertical="center"/>
    </xf>
    <xf numFmtId="0" fontId="201" fillId="87" borderId="66" applyNumberFormat="0" applyAlignment="0" applyProtection="0"/>
    <xf numFmtId="4" fontId="56" fillId="38" borderId="63" applyNumberFormat="0" applyProtection="0">
      <alignment vertical="center"/>
    </xf>
    <xf numFmtId="4" fontId="50" fillId="91" borderId="63" applyNumberFormat="0" applyProtection="0">
      <alignment vertical="center"/>
    </xf>
    <xf numFmtId="0" fontId="194" fillId="117" borderId="66" applyNumberFormat="0" applyAlignment="0" applyProtection="0"/>
    <xf numFmtId="4" fontId="206" fillId="98" borderId="75" applyNumberFormat="0" applyProtection="0">
      <alignment horizontal="right" vertical="center"/>
    </xf>
    <xf numFmtId="0" fontId="12" fillId="104" borderId="63" applyNumberFormat="0" applyProtection="0">
      <alignment horizontal="left" vertical="top" indent="1"/>
    </xf>
    <xf numFmtId="4" fontId="64" fillId="93" borderId="63" applyNumberFormat="0" applyProtection="0">
      <alignment horizontal="right" vertical="center"/>
    </xf>
    <xf numFmtId="0" fontId="201" fillId="87" borderId="66" applyNumberFormat="0" applyAlignment="0" applyProtection="0"/>
    <xf numFmtId="4" fontId="206" fillId="92" borderId="79" applyNumberFormat="0" applyProtection="0">
      <alignment horizontal="left" vertical="center" indent="1"/>
    </xf>
    <xf numFmtId="4" fontId="206" fillId="92" borderId="79" applyNumberFormat="0" applyProtection="0">
      <alignment horizontal="left" vertical="center" indent="1"/>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1" borderId="75" applyNumberFormat="0" applyProtection="0">
      <alignment vertical="center"/>
    </xf>
    <xf numFmtId="4" fontId="206" fillId="97" borderId="75" applyNumberFormat="0" applyProtection="0">
      <alignment horizontal="right" vertical="center"/>
    </xf>
    <xf numFmtId="4" fontId="64" fillId="93" borderId="63" applyNumberFormat="0" applyProtection="0">
      <alignment horizontal="right" vertical="center"/>
    </xf>
    <xf numFmtId="4" fontId="206" fillId="91" borderId="75" applyNumberFormat="0" applyProtection="0">
      <alignment vertical="center"/>
    </xf>
    <xf numFmtId="4" fontId="215" fillId="23" borderId="88" applyNumberFormat="0" applyProtection="0">
      <alignment vertical="center"/>
    </xf>
    <xf numFmtId="0" fontId="185" fillId="0" borderId="74" applyNumberFormat="0" applyFill="0" applyAlignment="0" applyProtection="0"/>
    <xf numFmtId="0" fontId="12" fillId="104" borderId="63" applyNumberFormat="0" applyProtection="0">
      <alignment horizontal="left" vertical="center" indent="1"/>
    </xf>
    <xf numFmtId="4" fontId="206" fillId="38" borderId="75" applyNumberFormat="0" applyProtection="0">
      <alignment horizontal="left" vertical="center" indent="1"/>
    </xf>
    <xf numFmtId="0" fontId="206" fillId="104" borderId="63" applyNumberFormat="0" applyProtection="0">
      <alignment horizontal="left" vertical="top" indent="1"/>
    </xf>
    <xf numFmtId="0" fontId="206" fillId="110" borderId="75" applyNumberFormat="0" applyProtection="0">
      <alignment horizontal="left" vertical="center" indent="1"/>
    </xf>
    <xf numFmtId="4" fontId="215" fillId="38" borderId="75" applyNumberFormat="0" applyProtection="0">
      <alignment vertical="center"/>
    </xf>
    <xf numFmtId="0" fontId="220" fillId="110" borderId="66" applyNumberFormat="0" applyAlignment="0" applyProtection="0"/>
    <xf numFmtId="0" fontId="185" fillId="0" borderId="74" applyNumberFormat="0" applyFill="0" applyAlignment="0" applyProtection="0"/>
    <xf numFmtId="4" fontId="56" fillId="119" borderId="63" applyNumberFormat="0" applyProtection="0">
      <alignment horizontal="left" vertical="center" indent="1"/>
    </xf>
    <xf numFmtId="0" fontId="226" fillId="110" borderId="66" applyNumberFormat="0" applyAlignment="0" applyProtection="0"/>
    <xf numFmtId="4" fontId="53" fillId="152" borderId="63" applyNumberFormat="0" applyProtection="0">
      <alignment horizontal="right" vertical="center"/>
    </xf>
    <xf numFmtId="0" fontId="12" fillId="86" borderId="72" applyNumberFormat="0" applyFont="0" applyAlignment="0" applyProtection="0"/>
    <xf numFmtId="4" fontId="53" fillId="38" borderId="63" applyNumberFormat="0" applyProtection="0">
      <alignment horizontal="left" vertical="center" indent="1"/>
    </xf>
    <xf numFmtId="0" fontId="71" fillId="104" borderId="81" applyBorder="0"/>
    <xf numFmtId="4" fontId="229" fillId="38" borderId="63" applyNumberFormat="0" applyProtection="0">
      <alignment vertical="center"/>
    </xf>
    <xf numFmtId="4" fontId="53" fillId="33" borderId="63" applyNumberFormat="0" applyProtection="0">
      <alignment horizontal="right" vertical="center"/>
    </xf>
    <xf numFmtId="0" fontId="12" fillId="106" borderId="88" applyNumberFormat="0">
      <protection locked="0"/>
    </xf>
    <xf numFmtId="4" fontId="53" fillId="154" borderId="63" applyNumberFormat="0" applyProtection="0">
      <alignment horizontal="right" vertical="center"/>
    </xf>
    <xf numFmtId="0" fontId="12" fillId="106" borderId="88" applyNumberFormat="0">
      <protection locked="0"/>
    </xf>
    <xf numFmtId="4" fontId="64" fillId="97" borderId="63" applyNumberFormat="0" applyProtection="0">
      <alignment horizontal="right" vertical="center"/>
    </xf>
    <xf numFmtId="0" fontId="206" fillId="110" borderId="75" applyNumberFormat="0" applyProtection="0">
      <alignment horizontal="left" vertical="center" indent="1"/>
    </xf>
    <xf numFmtId="4" fontId="53" fillId="121" borderId="63" applyNumberFormat="0" applyProtection="0">
      <alignment horizontal="right" vertical="center"/>
    </xf>
    <xf numFmtId="4" fontId="64" fillId="94" borderId="63" applyNumberFormat="0" applyProtection="0">
      <alignment horizontal="right" vertical="center"/>
    </xf>
    <xf numFmtId="4" fontId="206" fillId="96" borderId="75" applyNumberFormat="0" applyProtection="0">
      <alignment horizontal="right" vertical="center"/>
    </xf>
    <xf numFmtId="4" fontId="53" fillId="159" borderId="63" applyNumberFormat="0" applyProtection="0">
      <alignment horizontal="right" vertical="center"/>
    </xf>
    <xf numFmtId="0" fontId="12" fillId="86" borderId="72" applyNumberFormat="0" applyFont="0" applyAlignment="0" applyProtection="0"/>
    <xf numFmtId="4" fontId="64" fillId="103" borderId="63" applyNumberFormat="0" applyProtection="0">
      <alignment horizontal="right" vertical="center"/>
    </xf>
    <xf numFmtId="4" fontId="64" fillId="107" borderId="63" applyNumberFormat="0" applyProtection="0">
      <alignment horizontal="left" vertical="center" indent="1"/>
    </xf>
    <xf numFmtId="4" fontId="64" fillId="99" borderId="63" applyNumberFormat="0" applyProtection="0">
      <alignment horizontal="right" vertical="center"/>
    </xf>
    <xf numFmtId="0" fontId="204" fillId="117" borderId="73" applyNumberFormat="0" applyAlignment="0" applyProtection="0"/>
    <xf numFmtId="4" fontId="64" fillId="107" borderId="63" applyNumberFormat="0" applyProtection="0">
      <alignment vertical="center"/>
    </xf>
    <xf numFmtId="4" fontId="206" fillId="97" borderId="75" applyNumberFormat="0" applyProtection="0">
      <alignment horizontal="right" vertical="center"/>
    </xf>
    <xf numFmtId="202" fontId="67" fillId="0" borderId="19"/>
    <xf numFmtId="4" fontId="64" fillId="97" borderId="63" applyNumberFormat="0" applyProtection="0">
      <alignment horizontal="right" vertical="center"/>
    </xf>
    <xf numFmtId="0" fontId="64" fillId="92" borderId="63" applyNumberFormat="0" applyProtection="0">
      <alignment horizontal="left" vertical="top" indent="1"/>
    </xf>
    <xf numFmtId="4" fontId="188" fillId="120" borderId="85" applyNumberFormat="0" applyProtection="0">
      <alignment horizontal="left" vertical="center" indent="1"/>
    </xf>
    <xf numFmtId="0" fontId="206" fillId="139" borderId="88"/>
    <xf numFmtId="4" fontId="53" fillId="119" borderId="63" applyNumberFormat="0" applyProtection="0">
      <alignment horizontal="right" vertical="center"/>
    </xf>
    <xf numFmtId="4" fontId="56" fillId="38" borderId="63" applyNumberFormat="0" applyProtection="0">
      <alignment vertical="center"/>
    </xf>
    <xf numFmtId="4" fontId="206" fillId="122" borderId="75" applyNumberFormat="0" applyProtection="0">
      <alignment horizontal="left" vertical="center" indent="1"/>
    </xf>
    <xf numFmtId="4" fontId="64" fillId="107" borderId="63" applyNumberFormat="0" applyProtection="0">
      <alignment horizontal="left" vertical="center" indent="1"/>
    </xf>
    <xf numFmtId="0" fontId="12" fillId="92" borderId="63" applyNumberFormat="0" applyProtection="0">
      <alignment horizontal="left" vertical="center" indent="1"/>
    </xf>
    <xf numFmtId="0" fontId="12" fillId="105" borderId="63" applyNumberFormat="0" applyProtection="0">
      <alignment horizontal="left" vertical="center" indent="1"/>
    </xf>
    <xf numFmtId="0" fontId="71" fillId="104" borderId="81" applyBorder="0"/>
    <xf numFmtId="0" fontId="12" fillId="104" borderId="63" applyNumberFormat="0" applyProtection="0">
      <alignment horizontal="left" vertical="center" indent="1"/>
    </xf>
    <xf numFmtId="4" fontId="64" fillId="103" borderId="63" applyNumberFormat="0" applyProtection="0">
      <alignment horizontal="right" vertical="center"/>
    </xf>
    <xf numFmtId="0" fontId="50" fillId="91" borderId="63" applyNumberFormat="0" applyProtection="0">
      <alignment horizontal="left" vertical="top" indent="1"/>
    </xf>
    <xf numFmtId="4" fontId="64" fillId="94" borderId="63" applyNumberFormat="0" applyProtection="0">
      <alignment horizontal="right" vertical="center"/>
    </xf>
    <xf numFmtId="4" fontId="50" fillId="91" borderId="63" applyNumberFormat="0" applyProtection="0">
      <alignment horizontal="left" vertical="center" indent="1"/>
    </xf>
    <xf numFmtId="0" fontId="226" fillId="110" borderId="66" applyNumberFormat="0" applyAlignment="0" applyProtection="0"/>
    <xf numFmtId="0" fontId="194" fillId="117" borderId="66" applyNumberFormat="0" applyAlignment="0" applyProtection="0"/>
    <xf numFmtId="4" fontId="64" fillId="97" borderId="63" applyNumberFormat="0" applyProtection="0">
      <alignment horizontal="right" vertical="center"/>
    </xf>
    <xf numFmtId="0" fontId="12" fillId="103" borderId="63" applyNumberFormat="0" applyProtection="0">
      <alignment horizontal="left" vertical="center" indent="1"/>
    </xf>
    <xf numFmtId="4" fontId="64" fillId="96" borderId="63" applyNumberFormat="0" applyProtection="0">
      <alignment horizontal="right" vertical="center"/>
    </xf>
    <xf numFmtId="0" fontId="12" fillId="103" borderId="63" applyNumberFormat="0" applyProtection="0">
      <alignment horizontal="left" vertical="center" indent="1"/>
    </xf>
    <xf numFmtId="4" fontId="186" fillId="91" borderId="63" applyNumberFormat="0" applyProtection="0">
      <alignment vertical="center"/>
    </xf>
    <xf numFmtId="4" fontId="53" fillId="159" borderId="63" applyNumberFormat="0" applyProtection="0">
      <alignment vertical="center"/>
    </xf>
    <xf numFmtId="4" fontId="64" fillId="103" borderId="63" applyNumberFormat="0" applyProtection="0">
      <alignment horizontal="right" vertical="center"/>
    </xf>
    <xf numFmtId="0" fontId="12" fillId="103" borderId="63" applyNumberFormat="0" applyProtection="0">
      <alignment horizontal="left" vertical="center" indent="1"/>
    </xf>
    <xf numFmtId="4" fontId="53" fillId="155" borderId="63" applyNumberFormat="0" applyProtection="0">
      <alignment horizontal="right" vertical="center"/>
    </xf>
    <xf numFmtId="0" fontId="12" fillId="103" borderId="63" applyNumberFormat="0" applyProtection="0">
      <alignment horizontal="left" vertical="top" indent="1"/>
    </xf>
    <xf numFmtId="4" fontId="12" fillId="104" borderId="79" applyNumberFormat="0" applyProtection="0">
      <alignment horizontal="left" vertical="center" indent="1"/>
    </xf>
    <xf numFmtId="4" fontId="215" fillId="38" borderId="75" applyNumberFormat="0" applyProtection="0">
      <alignment vertical="center"/>
    </xf>
    <xf numFmtId="0" fontId="12" fillId="104" borderId="63" applyNumberFormat="0" applyProtection="0">
      <alignment horizontal="left" vertical="center" indent="1"/>
    </xf>
    <xf numFmtId="4" fontId="187" fillId="107" borderId="63" applyNumberFormat="0" applyProtection="0">
      <alignment vertical="center"/>
    </xf>
    <xf numFmtId="0" fontId="12" fillId="105" borderId="63" applyNumberFormat="0" applyProtection="0">
      <alignment horizontal="left" vertical="center" indent="1"/>
    </xf>
    <xf numFmtId="4" fontId="188" fillId="120" borderId="85" applyNumberFormat="0" applyProtection="0">
      <alignment horizontal="left" vertical="center" indent="1"/>
    </xf>
    <xf numFmtId="4" fontId="206" fillId="97" borderId="75" applyNumberFormat="0" applyProtection="0">
      <alignment horizontal="right" vertical="center"/>
    </xf>
    <xf numFmtId="4" fontId="206" fillId="99" borderId="75" applyNumberFormat="0" applyProtection="0">
      <alignment horizontal="right" vertical="center"/>
    </xf>
    <xf numFmtId="4" fontId="64" fillId="93" borderId="63" applyNumberFormat="0" applyProtection="0">
      <alignment horizontal="right" vertical="center"/>
    </xf>
    <xf numFmtId="0" fontId="12" fillId="106" borderId="88" applyNumberFormat="0">
      <protection locked="0"/>
    </xf>
    <xf numFmtId="4" fontId="64" fillId="97" borderId="63" applyNumberFormat="0" applyProtection="0">
      <alignment horizontal="right" vertical="center"/>
    </xf>
    <xf numFmtId="4" fontId="189" fillId="103" borderId="63" applyNumberFormat="0" applyProtection="0">
      <alignment horizontal="right" vertical="center"/>
    </xf>
    <xf numFmtId="4" fontId="64" fillId="107" borderId="63" applyNumberFormat="0" applyProtection="0">
      <alignment vertical="center"/>
    </xf>
    <xf numFmtId="4" fontId="64" fillId="98" borderId="63" applyNumberFormat="0" applyProtection="0">
      <alignment horizontal="right" vertical="center"/>
    </xf>
    <xf numFmtId="4" fontId="210" fillId="108" borderId="79" applyNumberFormat="0" applyProtection="0">
      <alignment horizontal="left" vertical="center" indent="1"/>
    </xf>
    <xf numFmtId="0" fontId="204" fillId="117" borderId="73" applyNumberFormat="0" applyAlignment="0" applyProtection="0"/>
    <xf numFmtId="0" fontId="185" fillId="0" borderId="87" applyNumberFormat="0" applyFill="0" applyAlignment="0" applyProtection="0"/>
    <xf numFmtId="0" fontId="12" fillId="107" borderId="72" applyNumberFormat="0" applyFont="0" applyAlignment="0" applyProtection="0"/>
    <xf numFmtId="4" fontId="50" fillId="91" borderId="63" applyNumberFormat="0" applyProtection="0">
      <alignment vertical="center"/>
    </xf>
    <xf numFmtId="4" fontId="64" fillId="98" borderId="63" applyNumberFormat="0" applyProtection="0">
      <alignment horizontal="right" vertical="center"/>
    </xf>
    <xf numFmtId="4" fontId="53" fillId="38" borderId="63" applyNumberFormat="0" applyProtection="0">
      <alignment horizontal="left" vertical="center" indent="1"/>
    </xf>
    <xf numFmtId="4" fontId="50" fillId="91" borderId="63" applyNumberFormat="0" applyProtection="0">
      <alignment horizontal="left" vertical="center" indent="1"/>
    </xf>
    <xf numFmtId="4" fontId="186" fillId="91" borderId="63" applyNumberFormat="0" applyProtection="0">
      <alignment vertical="center"/>
    </xf>
    <xf numFmtId="4" fontId="229" fillId="38" borderId="63" applyNumberFormat="0" applyProtection="0">
      <alignment vertical="center"/>
    </xf>
    <xf numFmtId="0" fontId="206" fillId="105" borderId="75" applyNumberFormat="0" applyProtection="0">
      <alignment horizontal="left" vertical="center" indent="1"/>
    </xf>
    <xf numFmtId="4" fontId="64" fillId="103" borderId="63" applyNumberFormat="0" applyProtection="0">
      <alignment horizontal="right" vertical="center"/>
    </xf>
    <xf numFmtId="4" fontId="206" fillId="103" borderId="79" applyNumberFormat="0" applyProtection="0">
      <alignment horizontal="left" vertical="center" indent="1"/>
    </xf>
    <xf numFmtId="4" fontId="206" fillId="122" borderId="75" applyNumberFormat="0" applyProtection="0">
      <alignment horizontal="left" vertical="center" indent="1"/>
    </xf>
    <xf numFmtId="0" fontId="12" fillId="92" borderId="63" applyNumberFormat="0" applyProtection="0">
      <alignment horizontal="left" vertical="top" indent="1"/>
    </xf>
    <xf numFmtId="4" fontId="189" fillId="103" borderId="63" applyNumberFormat="0" applyProtection="0">
      <alignment horizontal="right" vertical="center"/>
    </xf>
    <xf numFmtId="4" fontId="53" fillId="119" borderId="63" applyNumberFormat="0" applyProtection="0">
      <alignment horizontal="right" vertical="center"/>
    </xf>
    <xf numFmtId="0" fontId="50" fillId="91" borderId="63" applyNumberFormat="0" applyProtection="0">
      <alignment horizontal="left" vertical="top" indent="1"/>
    </xf>
    <xf numFmtId="0" fontId="208" fillId="107" borderId="63" applyNumberFormat="0" applyProtection="0">
      <alignment horizontal="left" vertical="top" indent="1"/>
    </xf>
    <xf numFmtId="4" fontId="187" fillId="107" borderId="63" applyNumberFormat="0" applyProtection="0">
      <alignment vertical="center"/>
    </xf>
    <xf numFmtId="4" fontId="188" fillId="120" borderId="85" applyNumberFormat="0" applyProtection="0">
      <alignment horizontal="left" vertical="center" indent="1"/>
    </xf>
    <xf numFmtId="0" fontId="12" fillId="106" borderId="88" applyNumberFormat="0">
      <protection locked="0"/>
    </xf>
    <xf numFmtId="4" fontId="215" fillId="27" borderId="75" applyNumberFormat="0" applyProtection="0">
      <alignment horizontal="right" vertical="center"/>
    </xf>
    <xf numFmtId="4" fontId="53" fillId="109" borderId="63" applyNumberFormat="0" applyProtection="0">
      <alignment horizontal="right" vertical="center"/>
    </xf>
    <xf numFmtId="0" fontId="194" fillId="117" borderId="66" applyNumberFormat="0" applyAlignment="0" applyProtection="0"/>
    <xf numFmtId="0" fontId="12" fillId="107" borderId="72" applyNumberFormat="0" applyFont="0" applyAlignment="0" applyProtection="0"/>
    <xf numFmtId="0" fontId="50" fillId="91" borderId="63" applyNumberFormat="0" applyProtection="0">
      <alignment horizontal="left" vertical="top" indent="1"/>
    </xf>
    <xf numFmtId="0" fontId="220" fillId="110" borderId="66" applyNumberFormat="0" applyAlignment="0" applyProtection="0"/>
    <xf numFmtId="4" fontId="206" fillId="97" borderId="75" applyNumberFormat="0" applyProtection="0">
      <alignment horizontal="right" vertical="center"/>
    </xf>
    <xf numFmtId="4" fontId="206" fillId="0" borderId="75" applyNumberFormat="0" applyProtection="0">
      <alignment horizontal="right" vertical="center"/>
    </xf>
    <xf numFmtId="4" fontId="53" fillId="121" borderId="63" applyNumberFormat="0" applyProtection="0">
      <alignment horizontal="right" vertical="center"/>
    </xf>
    <xf numFmtId="0" fontId="12" fillId="104" borderId="63" applyNumberFormat="0" applyProtection="0">
      <alignment horizontal="left" vertical="top" indent="1"/>
    </xf>
    <xf numFmtId="0" fontId="204" fillId="110" borderId="73" applyNumberFormat="0" applyAlignment="0" applyProtection="0"/>
    <xf numFmtId="0" fontId="12" fillId="92" borderId="63" applyNumberFormat="0" applyProtection="0">
      <alignment horizontal="left" vertical="top" indent="1"/>
    </xf>
    <xf numFmtId="4" fontId="53" fillId="159" borderId="63" applyNumberFormat="0" applyProtection="0">
      <alignment vertical="center"/>
    </xf>
    <xf numFmtId="4" fontId="189" fillId="103" borderId="63" applyNumberFormat="0" applyProtection="0">
      <alignment horizontal="right" vertical="center"/>
    </xf>
    <xf numFmtId="4" fontId="210" fillId="108" borderId="79" applyNumberFormat="0" applyProtection="0">
      <alignment horizontal="left" vertical="center" indent="1"/>
    </xf>
    <xf numFmtId="4" fontId="64" fillId="95" borderId="63" applyNumberFormat="0" applyProtection="0">
      <alignment horizontal="right" vertical="center"/>
    </xf>
    <xf numFmtId="0" fontId="12" fillId="104" borderId="63" applyNumberFormat="0" applyProtection="0">
      <alignment horizontal="left" vertical="top" indent="1"/>
    </xf>
    <xf numFmtId="4" fontId="206" fillId="93" borderId="75" applyNumberFormat="0" applyProtection="0">
      <alignment horizontal="right" vertical="center"/>
    </xf>
    <xf numFmtId="0" fontId="194" fillId="117" borderId="66" applyNumberFormat="0" applyAlignment="0" applyProtection="0"/>
    <xf numFmtId="0" fontId="12" fillId="106" borderId="88" applyNumberFormat="0">
      <protection locked="0"/>
    </xf>
    <xf numFmtId="4" fontId="206" fillId="96" borderId="75" applyNumberFormat="0" applyProtection="0">
      <alignment horizontal="right" vertical="center"/>
    </xf>
    <xf numFmtId="4" fontId="187" fillId="103" borderId="63" applyNumberFormat="0" applyProtection="0">
      <alignment horizontal="right" vertical="center"/>
    </xf>
    <xf numFmtId="4" fontId="12" fillId="104" borderId="79" applyNumberFormat="0" applyProtection="0">
      <alignment horizontal="left" vertical="center" indent="1"/>
    </xf>
    <xf numFmtId="4" fontId="206" fillId="92" borderId="75" applyNumberFormat="0" applyProtection="0">
      <alignment horizontal="right" vertical="center"/>
    </xf>
    <xf numFmtId="4" fontId="53" fillId="33" borderId="63" applyNumberFormat="0" applyProtection="0">
      <alignment horizontal="right" vertical="center"/>
    </xf>
    <xf numFmtId="4" fontId="64" fillId="96" borderId="63" applyNumberFormat="0" applyProtection="0">
      <alignment horizontal="right" vertical="center"/>
    </xf>
    <xf numFmtId="4" fontId="64" fillId="93" borderId="63" applyNumberFormat="0" applyProtection="0">
      <alignment horizontal="right" vertical="center"/>
    </xf>
    <xf numFmtId="0" fontId="64" fillId="107" borderId="63" applyNumberFormat="0" applyProtection="0">
      <alignment horizontal="left" vertical="top" indent="1"/>
    </xf>
    <xf numFmtId="4" fontId="64" fillId="100" borderId="63" applyNumberFormat="0" applyProtection="0">
      <alignment horizontal="right" vertical="center"/>
    </xf>
    <xf numFmtId="0" fontId="12" fillId="86" borderId="72" applyNumberFormat="0" applyFont="0" applyAlignment="0" applyProtection="0"/>
    <xf numFmtId="4" fontId="64" fillId="95" borderId="63" applyNumberFormat="0" applyProtection="0">
      <alignment horizontal="right" vertical="center"/>
    </xf>
    <xf numFmtId="0" fontId="201" fillId="87" borderId="75" applyNumberFormat="0" applyAlignment="0" applyProtection="0"/>
    <xf numFmtId="4" fontId="206" fillId="101" borderId="75" applyNumberFormat="0" applyProtection="0">
      <alignment horizontal="right" vertical="center"/>
    </xf>
    <xf numFmtId="4" fontId="64" fillId="93" borderId="63" applyNumberFormat="0" applyProtection="0">
      <alignment horizontal="right" vertical="center"/>
    </xf>
    <xf numFmtId="4" fontId="64" fillId="96" borderId="63" applyNumberFormat="0" applyProtection="0">
      <alignment horizontal="right" vertical="center"/>
    </xf>
    <xf numFmtId="4" fontId="56" fillId="119" borderId="63" applyNumberFormat="0" applyProtection="0">
      <alignment horizontal="left" vertical="center" indent="1"/>
    </xf>
    <xf numFmtId="4" fontId="206" fillId="102" borderId="79" applyNumberFormat="0" applyProtection="0">
      <alignment horizontal="left" vertical="center" indent="1"/>
    </xf>
    <xf numFmtId="0" fontId="194" fillId="117" borderId="66" applyNumberFormat="0" applyAlignment="0" applyProtection="0"/>
    <xf numFmtId="4" fontId="64" fillId="99" borderId="63" applyNumberFormat="0" applyProtection="0">
      <alignment horizontal="right" vertical="center"/>
    </xf>
    <xf numFmtId="0" fontId="220" fillId="110" borderId="66" applyNumberFormat="0" applyAlignment="0" applyProtection="0"/>
    <xf numFmtId="4" fontId="230" fillId="159" borderId="63" applyNumberFormat="0" applyProtection="0">
      <alignment horizontal="right" vertical="center"/>
    </xf>
    <xf numFmtId="4" fontId="53" fillId="38" borderId="63" applyNumberFormat="0" applyProtection="0">
      <alignment horizontal="left" vertical="center" indent="1"/>
    </xf>
    <xf numFmtId="4" fontId="64" fillId="92" borderId="63" applyNumberFormat="0" applyProtection="0">
      <alignment horizontal="right" vertical="center"/>
    </xf>
    <xf numFmtId="0" fontId="12" fillId="103" borderId="63" applyNumberFormat="0" applyProtection="0">
      <alignment horizontal="left" vertical="center" indent="1"/>
    </xf>
    <xf numFmtId="0" fontId="12" fillId="103" borderId="63" applyNumberFormat="0" applyProtection="0">
      <alignment horizontal="left" vertical="top" indent="1"/>
    </xf>
    <xf numFmtId="4" fontId="206" fillId="92" borderId="75" applyNumberFormat="0" applyProtection="0">
      <alignment horizontal="right" vertical="center"/>
    </xf>
    <xf numFmtId="0" fontId="12" fillId="103" borderId="63" applyNumberFormat="0" applyProtection="0">
      <alignment horizontal="left" vertical="top" indent="1"/>
    </xf>
    <xf numFmtId="4" fontId="64" fillId="96" borderId="63" applyNumberFormat="0" applyProtection="0">
      <alignment horizontal="right" vertical="center"/>
    </xf>
    <xf numFmtId="4" fontId="206" fillId="102" borderId="79" applyNumberFormat="0" applyProtection="0">
      <alignment horizontal="left" vertical="center" indent="1"/>
    </xf>
    <xf numFmtId="4" fontId="50" fillId="91" borderId="63" applyNumberFormat="0" applyProtection="0">
      <alignment horizontal="left" vertical="center" indent="1"/>
    </xf>
    <xf numFmtId="0" fontId="206" fillId="139" borderId="88"/>
    <xf numFmtId="4" fontId="211" fillId="106" borderId="75" applyNumberFormat="0" applyProtection="0">
      <alignment horizontal="right" vertical="center"/>
    </xf>
    <xf numFmtId="0" fontId="208" fillId="107" borderId="63" applyNumberFormat="0" applyProtection="0">
      <alignment horizontal="left" vertical="top" indent="1"/>
    </xf>
    <xf numFmtId="4" fontId="215" fillId="27" borderId="75" applyNumberFormat="0" applyProtection="0">
      <alignment horizontal="right" vertical="center"/>
    </xf>
    <xf numFmtId="0" fontId="206" fillId="138" borderId="75" applyNumberFormat="0" applyProtection="0">
      <alignment horizontal="left" vertical="center" indent="1"/>
    </xf>
    <xf numFmtId="4" fontId="206" fillId="92" borderId="79" applyNumberFormat="0" applyProtection="0">
      <alignment horizontal="left" vertical="center"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15" fillId="38" borderId="75" applyNumberFormat="0" applyProtection="0">
      <alignment vertical="center"/>
    </xf>
    <xf numFmtId="4" fontId="206" fillId="38" borderId="75" applyNumberFormat="0" applyProtection="0">
      <alignment horizontal="left" vertical="center" indent="1"/>
    </xf>
    <xf numFmtId="4" fontId="53" fillId="154" borderId="63" applyNumberFormat="0" applyProtection="0">
      <alignment horizontal="right" vertical="center"/>
    </xf>
    <xf numFmtId="0" fontId="206" fillId="86" borderId="75" applyNumberFormat="0" applyFont="0" applyAlignment="0" applyProtection="0"/>
    <xf numFmtId="4" fontId="56" fillId="119" borderId="63" applyNumberFormat="0" applyProtection="0">
      <alignment horizontal="left" vertical="center" indent="1"/>
    </xf>
    <xf numFmtId="0" fontId="201" fillId="87" borderId="66" applyNumberFormat="0" applyAlignment="0" applyProtection="0"/>
    <xf numFmtId="4" fontId="206" fillId="100" borderId="75" applyNumberFormat="0" applyProtection="0">
      <alignment horizontal="right" vertical="center"/>
    </xf>
    <xf numFmtId="0" fontId="12" fillId="104" borderId="63" applyNumberFormat="0" applyProtection="0">
      <alignment horizontal="left" vertical="center" indent="1"/>
    </xf>
    <xf numFmtId="4" fontId="56" fillId="119" borderId="85" applyNumberFormat="0" applyProtection="0">
      <alignment horizontal="left" vertical="center" indent="1"/>
    </xf>
    <xf numFmtId="0" fontId="50" fillId="91" borderId="63" applyNumberFormat="0" applyProtection="0">
      <alignment horizontal="left" vertical="top" indent="1"/>
    </xf>
    <xf numFmtId="0" fontId="12" fillId="104" borderId="63" applyNumberFormat="0" applyProtection="0">
      <alignment horizontal="left" vertical="top" indent="1"/>
    </xf>
    <xf numFmtId="4" fontId="206" fillId="92" borderId="79" applyNumberFormat="0" applyProtection="0">
      <alignment horizontal="left" vertical="center" indent="1"/>
    </xf>
    <xf numFmtId="4" fontId="50" fillId="91" borderId="63" applyNumberFormat="0" applyProtection="0">
      <alignment horizontal="left" vertical="center" indent="1"/>
    </xf>
    <xf numFmtId="4" fontId="12" fillId="104" borderId="79" applyNumberFormat="0" applyProtection="0">
      <alignment horizontal="left" vertical="center" indent="1"/>
    </xf>
    <xf numFmtId="4" fontId="56" fillId="38" borderId="63" applyNumberFormat="0" applyProtection="0">
      <alignment vertical="center"/>
    </xf>
    <xf numFmtId="4" fontId="50" fillId="91" borderId="63" applyNumberFormat="0" applyProtection="0">
      <alignment horizontal="left" vertical="center" indent="1"/>
    </xf>
    <xf numFmtId="0" fontId="206" fillId="104" borderId="63" applyNumberFormat="0" applyProtection="0">
      <alignment horizontal="left" vertical="top" indent="1"/>
    </xf>
    <xf numFmtId="4" fontId="64" fillId="96" borderId="63" applyNumberFormat="0" applyProtection="0">
      <alignment horizontal="right" vertical="center"/>
    </xf>
    <xf numFmtId="4" fontId="206" fillId="0" borderId="75" applyNumberFormat="0" applyProtection="0">
      <alignment horizontal="right" vertical="center"/>
    </xf>
    <xf numFmtId="0" fontId="185" fillId="0" borderId="74" applyNumberFormat="0" applyFill="0" applyAlignment="0" applyProtection="0"/>
    <xf numFmtId="4" fontId="53" fillId="154" borderId="63" applyNumberFormat="0" applyProtection="0">
      <alignment horizontal="right" vertical="center"/>
    </xf>
    <xf numFmtId="4" fontId="53" fillId="33" borderId="63" applyNumberFormat="0" applyProtection="0">
      <alignment horizontal="right" vertical="center"/>
    </xf>
    <xf numFmtId="0" fontId="201" fillId="87" borderId="66" applyNumberFormat="0" applyAlignment="0" applyProtection="0"/>
    <xf numFmtId="0" fontId="209" fillId="91" borderId="63" applyNumberFormat="0" applyProtection="0">
      <alignment horizontal="left" vertical="top" indent="1"/>
    </xf>
    <xf numFmtId="4" fontId="53" fillId="119" borderId="63" applyNumberFormat="0" applyProtection="0">
      <alignment horizontal="right" vertical="center"/>
    </xf>
    <xf numFmtId="0" fontId="64" fillId="92" borderId="63" applyNumberFormat="0" applyProtection="0">
      <alignment horizontal="left" vertical="top" indent="1"/>
    </xf>
    <xf numFmtId="4" fontId="64" fillId="103"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top" indent="1"/>
    </xf>
    <xf numFmtId="4" fontId="64" fillId="92" borderId="63" applyNumberFormat="0" applyProtection="0">
      <alignment horizontal="right" vertical="center"/>
    </xf>
    <xf numFmtId="4" fontId="53" fillId="33" borderId="63" applyNumberFormat="0" applyProtection="0">
      <alignment horizontal="right" vertical="center"/>
    </xf>
    <xf numFmtId="4" fontId="64" fillId="107" borderId="63" applyNumberFormat="0" applyProtection="0">
      <alignment horizontal="left" vertical="center" indent="1"/>
    </xf>
    <xf numFmtId="4" fontId="53" fillId="153" borderId="63" applyNumberFormat="0" applyProtection="0">
      <alignment horizontal="right" vertical="center"/>
    </xf>
    <xf numFmtId="0" fontId="12" fillId="86" borderId="72" applyNumberFormat="0" applyFont="0" applyAlignment="0" applyProtection="0"/>
    <xf numFmtId="4" fontId="206" fillId="101" borderId="75" applyNumberFormat="0" applyProtection="0">
      <alignment horizontal="right" vertical="center"/>
    </xf>
    <xf numFmtId="4" fontId="187" fillId="107" borderId="63" applyNumberFormat="0" applyProtection="0">
      <alignment vertical="center"/>
    </xf>
    <xf numFmtId="0" fontId="12" fillId="86" borderId="72" applyNumberFormat="0" applyFont="0" applyAlignment="0" applyProtection="0"/>
    <xf numFmtId="4" fontId="53" fillId="109" borderId="63" applyNumberFormat="0" applyProtection="0">
      <alignment horizontal="right" vertical="center"/>
    </xf>
    <xf numFmtId="4" fontId="50" fillId="91" borderId="63" applyNumberFormat="0" applyProtection="0">
      <alignment horizontal="left" vertical="center" indent="1"/>
    </xf>
    <xf numFmtId="4" fontId="64" fillId="92" borderId="63" applyNumberFormat="0" applyProtection="0">
      <alignment horizontal="left" vertical="center" indent="1"/>
    </xf>
    <xf numFmtId="0" fontId="50" fillId="91" borderId="63" applyNumberFormat="0" applyProtection="0">
      <alignment horizontal="left" vertical="top" indent="1"/>
    </xf>
    <xf numFmtId="4" fontId="208" fillId="107" borderId="63" applyNumberFormat="0" applyProtection="0">
      <alignment vertical="center"/>
    </xf>
    <xf numFmtId="4" fontId="206" fillId="103" borderId="79" applyNumberFormat="0" applyProtection="0">
      <alignment horizontal="left" vertical="center" indent="1"/>
    </xf>
    <xf numFmtId="4" fontId="206" fillId="100" borderId="75" applyNumberFormat="0" applyProtection="0">
      <alignment horizontal="right" vertical="center"/>
    </xf>
    <xf numFmtId="4" fontId="206" fillId="101" borderId="75" applyNumberFormat="0" applyProtection="0">
      <alignment horizontal="right" vertical="center"/>
    </xf>
    <xf numFmtId="4" fontId="64" fillId="94" borderId="63" applyNumberFormat="0" applyProtection="0">
      <alignment horizontal="right" vertical="center"/>
    </xf>
    <xf numFmtId="4" fontId="50" fillId="91" borderId="63" applyNumberFormat="0" applyProtection="0">
      <alignment vertical="center"/>
    </xf>
    <xf numFmtId="4" fontId="215" fillId="38" borderId="75" applyNumberFormat="0" applyProtection="0">
      <alignment vertical="center"/>
    </xf>
    <xf numFmtId="0" fontId="12" fillId="103" borderId="63" applyNumberFormat="0" applyProtection="0">
      <alignment horizontal="left" vertical="top" indent="1"/>
    </xf>
    <xf numFmtId="4" fontId="64" fillId="101" borderId="63" applyNumberFormat="0" applyProtection="0">
      <alignment horizontal="right" vertical="center"/>
    </xf>
    <xf numFmtId="4" fontId="64" fillId="107" borderId="63" applyNumberFormat="0" applyProtection="0">
      <alignment vertical="center"/>
    </xf>
    <xf numFmtId="4" fontId="64" fillId="99" borderId="63" applyNumberFormat="0" applyProtection="0">
      <alignment horizontal="right" vertical="center"/>
    </xf>
    <xf numFmtId="0" fontId="12" fillId="105" borderId="63" applyNumberFormat="0" applyProtection="0">
      <alignment horizontal="left" vertical="center" indent="1"/>
    </xf>
    <xf numFmtId="4" fontId="64" fillId="103" borderId="63" applyNumberFormat="0" applyProtection="0">
      <alignment horizontal="right" vertical="center"/>
    </xf>
    <xf numFmtId="4" fontId="53" fillId="109" borderId="63" applyNumberFormat="0" applyProtection="0">
      <alignment horizontal="right" vertical="center"/>
    </xf>
    <xf numFmtId="4" fontId="64" fillId="94" borderId="63" applyNumberFormat="0" applyProtection="0">
      <alignment horizontal="right" vertical="center"/>
    </xf>
    <xf numFmtId="4" fontId="206" fillId="0" borderId="75" applyNumberFormat="0" applyProtection="0">
      <alignment horizontal="right" vertical="center"/>
    </xf>
    <xf numFmtId="4" fontId="64" fillId="94" borderId="63" applyNumberFormat="0" applyProtection="0">
      <alignment horizontal="right" vertical="center"/>
    </xf>
    <xf numFmtId="4" fontId="64" fillId="96" borderId="63" applyNumberFormat="0" applyProtection="0">
      <alignment horizontal="right" vertical="center"/>
    </xf>
    <xf numFmtId="4" fontId="64" fillId="100" borderId="63" applyNumberFormat="0" applyProtection="0">
      <alignment horizontal="right" vertical="center"/>
    </xf>
    <xf numFmtId="4" fontId="206" fillId="96" borderId="75" applyNumberFormat="0" applyProtection="0">
      <alignment horizontal="right" vertical="center"/>
    </xf>
    <xf numFmtId="0" fontId="12" fillId="104" borderId="63" applyNumberFormat="0" applyProtection="0">
      <alignment horizontal="left" vertical="top" indent="1"/>
    </xf>
    <xf numFmtId="4" fontId="53" fillId="119" borderId="63" applyNumberFormat="0" applyProtection="0">
      <alignment horizontal="right" vertical="center"/>
    </xf>
    <xf numFmtId="4" fontId="64" fillId="92" borderId="63" applyNumberFormat="0" applyProtection="0">
      <alignment horizontal="right" vertical="center"/>
    </xf>
    <xf numFmtId="0" fontId="12" fillId="92" borderId="63" applyNumberFormat="0" applyProtection="0">
      <alignment horizontal="left" vertical="center" indent="1"/>
    </xf>
    <xf numFmtId="4" fontId="53" fillId="155" borderId="63" applyNumberFormat="0" applyProtection="0">
      <alignment horizontal="right" vertical="center"/>
    </xf>
    <xf numFmtId="4" fontId="64" fillId="99" borderId="63" applyNumberFormat="0" applyProtection="0">
      <alignment horizontal="right" vertical="center"/>
    </xf>
    <xf numFmtId="4" fontId="206" fillId="103" borderId="79" applyNumberFormat="0" applyProtection="0">
      <alignment horizontal="left" vertical="center" indent="1"/>
    </xf>
    <xf numFmtId="0" fontId="201" fillId="87" borderId="75" applyNumberFormat="0" applyAlignment="0" applyProtection="0"/>
    <xf numFmtId="0" fontId="64" fillId="107" borderId="63" applyNumberFormat="0" applyProtection="0">
      <alignment horizontal="left" vertical="top" indent="1"/>
    </xf>
    <xf numFmtId="0" fontId="206" fillId="103" borderId="63" applyNumberFormat="0" applyProtection="0">
      <alignment horizontal="left" vertical="top" indent="1"/>
    </xf>
    <xf numFmtId="4" fontId="53" fillId="38" borderId="63" applyNumberFormat="0" applyProtection="0">
      <alignment horizontal="left" vertical="center" indent="1"/>
    </xf>
    <xf numFmtId="4" fontId="206" fillId="92" borderId="75" applyNumberFormat="0" applyProtection="0">
      <alignment horizontal="right" vertical="center"/>
    </xf>
    <xf numFmtId="4" fontId="64" fillId="100" borderId="63" applyNumberFormat="0" applyProtection="0">
      <alignment horizontal="right" vertical="center"/>
    </xf>
    <xf numFmtId="4" fontId="64" fillId="92" borderId="63" applyNumberFormat="0" applyProtection="0">
      <alignment horizontal="right" vertical="center"/>
    </xf>
    <xf numFmtId="0" fontId="206" fillId="105" borderId="63" applyNumberFormat="0" applyProtection="0">
      <alignment horizontal="left" vertical="top" indent="1"/>
    </xf>
    <xf numFmtId="4" fontId="64" fillId="96" borderId="63" applyNumberFormat="0" applyProtection="0">
      <alignment horizontal="right" vertical="center"/>
    </xf>
    <xf numFmtId="4" fontId="230" fillId="159" borderId="63" applyNumberFormat="0" applyProtection="0">
      <alignment vertical="center"/>
    </xf>
    <xf numFmtId="0" fontId="226" fillId="110" borderId="66" applyNumberFormat="0" applyAlignment="0" applyProtection="0"/>
    <xf numFmtId="0" fontId="12" fillId="92" borderId="63" applyNumberFormat="0" applyProtection="0">
      <alignment horizontal="left" vertical="top" indent="1"/>
    </xf>
    <xf numFmtId="0" fontId="206" fillId="103" borderId="75" applyNumberFormat="0" applyProtection="0">
      <alignment horizontal="left" vertical="center" indent="1"/>
    </xf>
    <xf numFmtId="4" fontId="64" fillId="92" borderId="63" applyNumberFormat="0" applyProtection="0">
      <alignment horizontal="right" vertical="center"/>
    </xf>
    <xf numFmtId="4" fontId="64" fillId="95" borderId="63" applyNumberFormat="0" applyProtection="0">
      <alignment horizontal="right" vertical="center"/>
    </xf>
    <xf numFmtId="0" fontId="12" fillId="104" borderId="63" applyNumberFormat="0" applyProtection="0">
      <alignment horizontal="left" vertical="center" indent="1"/>
    </xf>
    <xf numFmtId="0" fontId="12" fillId="105" borderId="63" applyNumberFormat="0" applyProtection="0">
      <alignment horizontal="left" vertical="top" indent="1"/>
    </xf>
    <xf numFmtId="0" fontId="220" fillId="110" borderId="66" applyNumberFormat="0" applyAlignment="0" applyProtection="0"/>
    <xf numFmtId="4" fontId="187" fillId="103" borderId="63" applyNumberFormat="0" applyProtection="0">
      <alignment horizontal="right" vertical="center"/>
    </xf>
    <xf numFmtId="0" fontId="12" fillId="106" borderId="88" applyNumberFormat="0">
      <protection locked="0"/>
    </xf>
    <xf numFmtId="0" fontId="12" fillId="104" borderId="63" applyNumberFormat="0" applyProtection="0">
      <alignment horizontal="left" vertical="top" indent="1"/>
    </xf>
    <xf numFmtId="4" fontId="64" fillId="101" borderId="63" applyNumberFormat="0" applyProtection="0">
      <alignment horizontal="right" vertical="center"/>
    </xf>
    <xf numFmtId="0" fontId="206" fillId="86" borderId="75" applyNumberFormat="0" applyFont="0" applyAlignment="0" applyProtection="0"/>
    <xf numFmtId="4" fontId="50" fillId="91" borderId="63" applyNumberFormat="0" applyProtection="0">
      <alignment vertical="center"/>
    </xf>
    <xf numFmtId="0" fontId="12" fillId="103" borderId="63" applyNumberFormat="0" applyProtection="0">
      <alignment horizontal="left" vertical="center" indent="1"/>
    </xf>
    <xf numFmtId="4" fontId="187" fillId="103" borderId="63" applyNumberFormat="0" applyProtection="0">
      <alignment horizontal="right" vertical="center"/>
    </xf>
    <xf numFmtId="4" fontId="56" fillId="119" borderId="63" applyNumberFormat="0" applyProtection="0">
      <alignment horizontal="left" vertical="center" indent="1"/>
    </xf>
    <xf numFmtId="0" fontId="194" fillId="117" borderId="66" applyNumberFormat="0" applyAlignment="0" applyProtection="0"/>
    <xf numFmtId="4" fontId="50" fillId="91" borderId="63" applyNumberFormat="0" applyProtection="0">
      <alignment horizontal="left" vertical="center" indent="1"/>
    </xf>
    <xf numFmtId="0" fontId="206" fillId="103" borderId="75" applyNumberFormat="0" applyProtection="0">
      <alignment horizontal="left" vertical="center" indent="1"/>
    </xf>
    <xf numFmtId="4" fontId="206" fillId="122" borderId="75" applyNumberFormat="0" applyProtection="0">
      <alignment horizontal="left" vertical="center" indent="1"/>
    </xf>
    <xf numFmtId="4" fontId="229" fillId="38" borderId="63" applyNumberFormat="0" applyProtection="0">
      <alignment vertical="center"/>
    </xf>
    <xf numFmtId="4" fontId="206" fillId="92" borderId="75" applyNumberFormat="0" applyProtection="0">
      <alignment horizontal="right" vertical="center"/>
    </xf>
    <xf numFmtId="0" fontId="206" fillId="110" borderId="75" applyNumberFormat="0" applyProtection="0">
      <alignment horizontal="left" vertical="center" indent="1"/>
    </xf>
    <xf numFmtId="4" fontId="206" fillId="97" borderId="75" applyNumberFormat="0" applyProtection="0">
      <alignment horizontal="right" vertical="center"/>
    </xf>
    <xf numFmtId="4" fontId="64" fillId="92" borderId="63" applyNumberFormat="0" applyProtection="0">
      <alignment horizontal="right" vertical="center"/>
    </xf>
    <xf numFmtId="4" fontId="53" fillId="155" borderId="63" applyNumberFormat="0" applyProtection="0">
      <alignment horizontal="right" vertical="center"/>
    </xf>
    <xf numFmtId="4" fontId="206" fillId="122" borderId="75" applyNumberFormat="0" applyProtection="0">
      <alignment horizontal="left" vertical="center" indent="1"/>
    </xf>
    <xf numFmtId="4" fontId="53" fillId="33" borderId="63" applyNumberFormat="0" applyProtection="0">
      <alignment horizontal="right" vertical="center"/>
    </xf>
    <xf numFmtId="4" fontId="53" fillId="159" borderId="63" applyNumberFormat="0" applyProtection="0">
      <alignment horizontal="right" vertical="center"/>
    </xf>
    <xf numFmtId="4" fontId="53" fillId="119" borderId="63" applyNumberFormat="0" applyProtection="0">
      <alignment horizontal="right" vertical="center"/>
    </xf>
    <xf numFmtId="4" fontId="206" fillId="137" borderId="75" applyNumberFormat="0" applyProtection="0">
      <alignment horizontal="right" vertical="center"/>
    </xf>
    <xf numFmtId="0" fontId="12" fillId="107" borderId="72" applyNumberFormat="0" applyFont="0" applyAlignment="0" applyProtection="0"/>
    <xf numFmtId="0" fontId="206" fillId="138" borderId="75" applyNumberFormat="0" applyProtection="0">
      <alignment horizontal="left" vertical="center" indent="1"/>
    </xf>
    <xf numFmtId="4" fontId="64" fillId="96" borderId="63" applyNumberFormat="0" applyProtection="0">
      <alignment horizontal="right" vertical="center"/>
    </xf>
    <xf numFmtId="0" fontId="185" fillId="0" borderId="74" applyNumberFormat="0" applyFill="0" applyAlignment="0" applyProtection="0"/>
    <xf numFmtId="4" fontId="64" fillId="98" borderId="63" applyNumberFormat="0" applyProtection="0">
      <alignment horizontal="right" vertical="center"/>
    </xf>
    <xf numFmtId="4" fontId="64" fillId="94" borderId="63" applyNumberFormat="0" applyProtection="0">
      <alignment horizontal="right" vertical="center"/>
    </xf>
    <xf numFmtId="0" fontId="12" fillId="105" borderId="63" applyNumberFormat="0" applyProtection="0">
      <alignment horizontal="left" vertical="top" indent="1"/>
    </xf>
    <xf numFmtId="4" fontId="230" fillId="159" borderId="63" applyNumberFormat="0" applyProtection="0">
      <alignment horizontal="right" vertical="center"/>
    </xf>
    <xf numFmtId="4" fontId="187" fillId="103" borderId="63" applyNumberFormat="0" applyProtection="0">
      <alignment horizontal="right" vertical="center"/>
    </xf>
    <xf numFmtId="4" fontId="64" fillId="94" borderId="63" applyNumberFormat="0" applyProtection="0">
      <alignment horizontal="right" vertical="center"/>
    </xf>
    <xf numFmtId="4" fontId="206" fillId="102" borderId="79" applyNumberFormat="0" applyProtection="0">
      <alignment horizontal="left" vertical="center" indent="1"/>
    </xf>
    <xf numFmtId="4" fontId="64" fillId="100" borderId="63" applyNumberFormat="0" applyProtection="0">
      <alignment horizontal="right" vertical="center"/>
    </xf>
    <xf numFmtId="4" fontId="188" fillId="120" borderId="85" applyNumberFormat="0" applyProtection="0">
      <alignment horizontal="left" vertical="center" indent="1"/>
    </xf>
    <xf numFmtId="0" fontId="185" fillId="0" borderId="74" applyNumberFormat="0" applyFill="0" applyAlignment="0" applyProtection="0"/>
    <xf numFmtId="4" fontId="206" fillId="38" borderId="75" applyNumberFormat="0" applyProtection="0">
      <alignment horizontal="left" vertical="center" indent="1"/>
    </xf>
    <xf numFmtId="4" fontId="64" fillId="103" borderId="63" applyNumberFormat="0" applyProtection="0">
      <alignment horizontal="right" vertical="center"/>
    </xf>
    <xf numFmtId="0" fontId="12" fillId="105" borderId="63" applyNumberFormat="0" applyProtection="0">
      <alignment horizontal="left" vertical="top" indent="1"/>
    </xf>
    <xf numFmtId="0" fontId="12" fillId="105" borderId="63" applyNumberFormat="0" applyProtection="0">
      <alignment horizontal="left" vertical="top" indent="1"/>
    </xf>
    <xf numFmtId="4" fontId="64" fillId="100" borderId="63" applyNumberFormat="0" applyProtection="0">
      <alignment horizontal="right" vertical="center"/>
    </xf>
    <xf numFmtId="4" fontId="53" fillId="157" borderId="63" applyNumberFormat="0" applyProtection="0">
      <alignment horizontal="right" vertical="center"/>
    </xf>
    <xf numFmtId="4" fontId="206" fillId="122" borderId="75" applyNumberFormat="0" applyProtection="0">
      <alignment horizontal="left" vertical="center" indent="1"/>
    </xf>
    <xf numFmtId="0" fontId="12" fillId="92" borderId="63" applyNumberFormat="0" applyProtection="0">
      <alignment horizontal="left" vertical="center" indent="1"/>
    </xf>
    <xf numFmtId="4" fontId="50" fillId="91" borderId="63" applyNumberFormat="0" applyProtection="0">
      <alignment vertical="center"/>
    </xf>
    <xf numFmtId="0" fontId="206" fillId="110" borderId="75" applyNumberFormat="0" applyProtection="0">
      <alignment horizontal="left" vertical="center" indent="1"/>
    </xf>
    <xf numFmtId="4" fontId="206" fillId="91" borderId="75" applyNumberFormat="0" applyProtection="0">
      <alignment vertical="center"/>
    </xf>
    <xf numFmtId="4" fontId="64" fillId="93" borderId="63" applyNumberFormat="0" applyProtection="0">
      <alignment horizontal="right" vertical="center"/>
    </xf>
    <xf numFmtId="4" fontId="64" fillId="97" borderId="63" applyNumberFormat="0" applyProtection="0">
      <alignment horizontal="right" vertical="center"/>
    </xf>
    <xf numFmtId="0" fontId="208" fillId="107" borderId="63" applyNumberFormat="0" applyProtection="0">
      <alignment horizontal="left" vertical="top" indent="1"/>
    </xf>
    <xf numFmtId="4" fontId="64" fillId="101" borderId="63" applyNumberFormat="0" applyProtection="0">
      <alignment horizontal="right" vertical="center"/>
    </xf>
    <xf numFmtId="4" fontId="64" fillId="95" borderId="63" applyNumberFormat="0" applyProtection="0">
      <alignment horizontal="right" vertical="center"/>
    </xf>
    <xf numFmtId="4" fontId="206" fillId="95" borderId="79" applyNumberFormat="0" applyProtection="0">
      <alignment horizontal="right" vertical="center"/>
    </xf>
    <xf numFmtId="4" fontId="206" fillId="99" borderId="75" applyNumberFormat="0" applyProtection="0">
      <alignment horizontal="right" vertical="center"/>
    </xf>
    <xf numFmtId="4" fontId="50" fillId="91" borderId="63" applyNumberFormat="0" applyProtection="0">
      <alignment horizontal="left" vertical="center" indent="1"/>
    </xf>
    <xf numFmtId="0" fontId="204" fillId="117" borderId="73" applyNumberFormat="0" applyAlignment="0" applyProtection="0"/>
    <xf numFmtId="4" fontId="206" fillId="137" borderId="75" applyNumberFormat="0" applyProtection="0">
      <alignment horizontal="right" vertical="center"/>
    </xf>
    <xf numFmtId="4" fontId="64" fillId="98" borderId="63" applyNumberFormat="0" applyProtection="0">
      <alignment horizontal="right" vertical="center"/>
    </xf>
    <xf numFmtId="4" fontId="64" fillId="96" borderId="63" applyNumberFormat="0" applyProtection="0">
      <alignment horizontal="right" vertical="center"/>
    </xf>
    <xf numFmtId="4" fontId="53" fillId="33" borderId="63" applyNumberFormat="0" applyProtection="0">
      <alignment horizontal="right" vertical="center"/>
    </xf>
    <xf numFmtId="4" fontId="53" fillId="121" borderId="63" applyNumberFormat="0" applyProtection="0">
      <alignment horizontal="right" vertical="center"/>
    </xf>
    <xf numFmtId="0" fontId="50" fillId="91" borderId="63" applyNumberFormat="0" applyProtection="0">
      <alignment horizontal="left" vertical="top" indent="1"/>
    </xf>
    <xf numFmtId="4" fontId="56" fillId="119" borderId="63" applyNumberFormat="0" applyProtection="0">
      <alignment horizontal="left" vertical="center" indent="1"/>
    </xf>
    <xf numFmtId="0" fontId="226" fillId="110" borderId="66" applyNumberFormat="0" applyAlignment="0" applyProtection="0"/>
    <xf numFmtId="0" fontId="185" fillId="0" borderId="87" applyNumberFormat="0" applyFill="0" applyAlignment="0" applyProtection="0"/>
    <xf numFmtId="4" fontId="64" fillId="96" borderId="63" applyNumberFormat="0" applyProtection="0">
      <alignment horizontal="right" vertical="center"/>
    </xf>
    <xf numFmtId="4" fontId="206" fillId="122" borderId="75" applyNumberFormat="0" applyProtection="0">
      <alignment horizontal="left" vertical="center" indent="1"/>
    </xf>
    <xf numFmtId="4" fontId="230" fillId="159" borderId="63" applyNumberFormat="0" applyProtection="0">
      <alignment horizontal="right" vertical="center"/>
    </xf>
    <xf numFmtId="0" fontId="208" fillId="107" borderId="63" applyNumberFormat="0" applyProtection="0">
      <alignment horizontal="left" vertical="top" indent="1"/>
    </xf>
    <xf numFmtId="4" fontId="64" fillId="97" borderId="63" applyNumberFormat="0" applyProtection="0">
      <alignment horizontal="right" vertical="center"/>
    </xf>
    <xf numFmtId="4" fontId="206" fillId="97" borderId="75" applyNumberFormat="0" applyProtection="0">
      <alignment horizontal="right" vertical="center"/>
    </xf>
    <xf numFmtId="4" fontId="206" fillId="93" borderId="75" applyNumberFormat="0" applyProtection="0">
      <alignment horizontal="right" vertical="center"/>
    </xf>
    <xf numFmtId="0" fontId="206" fillId="86" borderId="75" applyNumberFormat="0" applyFont="0" applyAlignment="0" applyProtection="0"/>
    <xf numFmtId="4" fontId="206" fillId="93" borderId="75" applyNumberFormat="0" applyProtection="0">
      <alignment horizontal="right" vertical="center"/>
    </xf>
    <xf numFmtId="4" fontId="53" fillId="38" borderId="63" applyNumberFormat="0" applyProtection="0">
      <alignment horizontal="left" vertical="center" indent="1"/>
    </xf>
    <xf numFmtId="0" fontId="213" fillId="134" borderId="75" applyNumberFormat="0" applyAlignment="0" applyProtection="0"/>
    <xf numFmtId="4" fontId="64" fillId="94" borderId="63" applyNumberFormat="0" applyProtection="0">
      <alignment horizontal="right" vertical="center"/>
    </xf>
    <xf numFmtId="0" fontId="12" fillId="86" borderId="72" applyNumberFormat="0" applyFont="0" applyAlignment="0" applyProtection="0"/>
    <xf numFmtId="4" fontId="53" fillId="38" borderId="63" applyNumberFormat="0" applyProtection="0">
      <alignment horizontal="left" vertical="center" indent="1"/>
    </xf>
    <xf numFmtId="4" fontId="64" fillId="103" borderId="63" applyNumberFormat="0" applyProtection="0">
      <alignment horizontal="right" vertical="center"/>
    </xf>
    <xf numFmtId="4" fontId="12" fillId="104" borderId="79" applyNumberFormat="0" applyProtection="0">
      <alignment horizontal="left" vertical="center" indent="1"/>
    </xf>
    <xf numFmtId="0" fontId="12" fillId="103" borderId="63" applyNumberFormat="0" applyProtection="0">
      <alignment horizontal="left" vertical="center" indent="1"/>
    </xf>
    <xf numFmtId="0" fontId="226" fillId="110" borderId="66" applyNumberFormat="0" applyAlignment="0" applyProtection="0"/>
    <xf numFmtId="0" fontId="64" fillId="92" borderId="63" applyNumberFormat="0" applyProtection="0">
      <alignment horizontal="left" vertical="top" indent="1"/>
    </xf>
    <xf numFmtId="4" fontId="53" fillId="109" borderId="63" applyNumberFormat="0" applyProtection="0">
      <alignment horizontal="right" vertical="center"/>
    </xf>
    <xf numFmtId="4" fontId="64" fillId="100" borderId="63" applyNumberFormat="0" applyProtection="0">
      <alignment horizontal="right" vertical="center"/>
    </xf>
    <xf numFmtId="0" fontId="12" fillId="103" borderId="63" applyNumberFormat="0" applyProtection="0">
      <alignment horizontal="left" vertical="center" indent="1"/>
    </xf>
    <xf numFmtId="4" fontId="206" fillId="95" borderId="79" applyNumberFormat="0" applyProtection="0">
      <alignment horizontal="right" vertical="center"/>
    </xf>
    <xf numFmtId="4" fontId="53" fillId="156" borderId="63" applyNumberFormat="0" applyProtection="0">
      <alignment horizontal="right" vertical="center"/>
    </xf>
    <xf numFmtId="4" fontId="64" fillId="98" borderId="63" applyNumberFormat="0" applyProtection="0">
      <alignment horizontal="right" vertical="center"/>
    </xf>
    <xf numFmtId="0" fontId="206" fillId="138" borderId="75" applyNumberFormat="0" applyProtection="0">
      <alignment horizontal="left" vertical="center" indent="1"/>
    </xf>
    <xf numFmtId="4" fontId="206" fillId="102" borderId="79" applyNumberFormat="0" applyProtection="0">
      <alignment horizontal="left" vertical="center" indent="1"/>
    </xf>
    <xf numFmtId="0" fontId="206" fillId="103" borderId="63" applyNumberFormat="0" applyProtection="0">
      <alignment horizontal="left" vertical="top" indent="1"/>
    </xf>
    <xf numFmtId="4" fontId="215" fillId="38" borderId="75" applyNumberFormat="0" applyProtection="0">
      <alignment vertical="center"/>
    </xf>
    <xf numFmtId="4" fontId="206" fillId="122" borderId="75" applyNumberFormat="0" applyProtection="0">
      <alignment horizontal="left" vertical="center" indent="1"/>
    </xf>
    <xf numFmtId="4" fontId="53" fillId="159" borderId="63" applyNumberFormat="0" applyProtection="0">
      <alignment horizontal="right" vertical="center"/>
    </xf>
    <xf numFmtId="0" fontId="206" fillId="92" borderId="63" applyNumberFormat="0" applyProtection="0">
      <alignment horizontal="left" vertical="top" indent="1"/>
    </xf>
    <xf numFmtId="0" fontId="71" fillId="104" borderId="81" applyBorder="0"/>
    <xf numFmtId="4" fontId="64" fillId="99" borderId="63" applyNumberFormat="0" applyProtection="0">
      <alignment horizontal="right" vertical="center"/>
    </xf>
    <xf numFmtId="4" fontId="206" fillId="91" borderId="75" applyNumberFormat="0" applyProtection="0">
      <alignment vertical="center"/>
    </xf>
    <xf numFmtId="4" fontId="229" fillId="38" borderId="63" applyNumberFormat="0" applyProtection="0">
      <alignment vertical="center"/>
    </xf>
    <xf numFmtId="4" fontId="64" fillId="98" borderId="63" applyNumberFormat="0" applyProtection="0">
      <alignment horizontal="right" vertical="center"/>
    </xf>
    <xf numFmtId="0" fontId="12" fillId="92" borderId="63" applyNumberFormat="0" applyProtection="0">
      <alignment horizontal="left" vertical="center" indent="1"/>
    </xf>
    <xf numFmtId="4" fontId="206" fillId="97" borderId="75" applyNumberFormat="0" applyProtection="0">
      <alignment horizontal="right" vertical="center"/>
    </xf>
    <xf numFmtId="4" fontId="64" fillId="98" borderId="63" applyNumberFormat="0" applyProtection="0">
      <alignment horizontal="right" vertical="center"/>
    </xf>
    <xf numFmtId="0" fontId="206" fillId="103" borderId="63" applyNumberFormat="0" applyProtection="0">
      <alignment horizontal="left" vertical="top" indent="1"/>
    </xf>
    <xf numFmtId="4" fontId="53" fillId="156" borderId="63" applyNumberFormat="0" applyProtection="0">
      <alignment horizontal="right" vertical="center"/>
    </xf>
    <xf numFmtId="4" fontId="64" fillId="98" borderId="63" applyNumberFormat="0" applyProtection="0">
      <alignment horizontal="right" vertical="center"/>
    </xf>
    <xf numFmtId="0" fontId="206" fillId="92" borderId="63" applyNumberFormat="0" applyProtection="0">
      <alignment horizontal="left" vertical="top" indent="1"/>
    </xf>
    <xf numFmtId="4" fontId="229" fillId="38" borderId="63" applyNumberFormat="0" applyProtection="0">
      <alignment vertical="center"/>
    </xf>
    <xf numFmtId="0" fontId="12" fillId="92" borderId="63" applyNumberFormat="0" applyProtection="0">
      <alignment horizontal="left" vertical="center" indent="1"/>
    </xf>
    <xf numFmtId="0" fontId="213" fillId="134" borderId="75" applyNumberFormat="0" applyAlignment="0" applyProtection="0"/>
    <xf numFmtId="0" fontId="220" fillId="110" borderId="66" applyNumberFormat="0" applyAlignment="0" applyProtection="0"/>
    <xf numFmtId="0" fontId="12" fillId="86" borderId="72" applyNumberFormat="0" applyFont="0" applyAlignment="0" applyProtection="0"/>
    <xf numFmtId="4" fontId="187" fillId="107" borderId="63" applyNumberFormat="0" applyProtection="0">
      <alignment vertical="center"/>
    </xf>
    <xf numFmtId="4" fontId="53" fillId="157" borderId="63" applyNumberFormat="0" applyProtection="0">
      <alignment horizontal="right" vertical="center"/>
    </xf>
    <xf numFmtId="4" fontId="206" fillId="102" borderId="79" applyNumberFormat="0" applyProtection="0">
      <alignment horizontal="left" vertical="center" indent="1"/>
    </xf>
    <xf numFmtId="4" fontId="64" fillId="93" borderId="63" applyNumberFormat="0" applyProtection="0">
      <alignment horizontal="right" vertical="center"/>
    </xf>
    <xf numFmtId="0" fontId="12" fillId="106" borderId="88" applyNumberFormat="0">
      <protection locked="0"/>
    </xf>
    <xf numFmtId="0" fontId="12" fillId="103" borderId="63" applyNumberFormat="0" applyProtection="0">
      <alignment horizontal="left" vertical="top" indent="1"/>
    </xf>
    <xf numFmtId="4" fontId="64" fillId="92" borderId="63" applyNumberFormat="0" applyProtection="0">
      <alignment horizontal="right" vertical="center"/>
    </xf>
    <xf numFmtId="4" fontId="206" fillId="95" borderId="79" applyNumberFormat="0" applyProtection="0">
      <alignment horizontal="right" vertical="center"/>
    </xf>
    <xf numFmtId="0" fontId="12" fillId="92" borderId="63" applyNumberFormat="0" applyProtection="0">
      <alignment horizontal="left" vertical="center" indent="1"/>
    </xf>
    <xf numFmtId="4" fontId="53" fillId="159" borderId="63" applyNumberFormat="0" applyProtection="0">
      <alignment horizontal="right" vertical="center"/>
    </xf>
    <xf numFmtId="0" fontId="12" fillId="105" borderId="63" applyNumberFormat="0" applyProtection="0">
      <alignment horizontal="left" vertical="top" indent="1"/>
    </xf>
    <xf numFmtId="0" fontId="206" fillId="103" borderId="63" applyNumberFormat="0" applyProtection="0">
      <alignment horizontal="left" vertical="top" indent="1"/>
    </xf>
    <xf numFmtId="0" fontId="194" fillId="117" borderId="66" applyNumberFormat="0" applyAlignment="0" applyProtection="0"/>
    <xf numFmtId="4" fontId="64" fillId="92" borderId="63" applyNumberFormat="0" applyProtection="0">
      <alignment horizontal="right" vertical="center"/>
    </xf>
    <xf numFmtId="0" fontId="12" fillId="92" borderId="63" applyNumberFormat="0" applyProtection="0">
      <alignment horizontal="left" vertical="top" indent="1"/>
    </xf>
    <xf numFmtId="0" fontId="12" fillId="92" borderId="63" applyNumberFormat="0" applyProtection="0">
      <alignment horizontal="left" vertical="center" indent="1"/>
    </xf>
    <xf numFmtId="0" fontId="194" fillId="117" borderId="66" applyNumberFormat="0" applyAlignment="0" applyProtection="0"/>
    <xf numFmtId="4" fontId="64" fillId="92" borderId="63" applyNumberFormat="0" applyProtection="0">
      <alignment horizontal="right" vertical="center"/>
    </xf>
    <xf numFmtId="4" fontId="50" fillId="91" borderId="63" applyNumberFormat="0" applyProtection="0">
      <alignment horizontal="left" vertical="center" indent="1"/>
    </xf>
    <xf numFmtId="4" fontId="64" fillId="100" borderId="63" applyNumberFormat="0" applyProtection="0">
      <alignment horizontal="right" vertical="center"/>
    </xf>
    <xf numFmtId="4" fontId="53" fillId="154" borderId="63" applyNumberFormat="0" applyProtection="0">
      <alignment horizontal="right" vertical="center"/>
    </xf>
    <xf numFmtId="0" fontId="12" fillId="105" borderId="63" applyNumberFormat="0" applyProtection="0">
      <alignment horizontal="left" vertical="top" indent="1"/>
    </xf>
    <xf numFmtId="0" fontId="12" fillId="104" borderId="63" applyNumberFormat="0" applyProtection="0">
      <alignment horizontal="left" vertical="top" indent="1"/>
    </xf>
    <xf numFmtId="4" fontId="64" fillId="97" borderId="63" applyNumberFormat="0" applyProtection="0">
      <alignment horizontal="right" vertical="center"/>
    </xf>
    <xf numFmtId="0" fontId="206" fillId="105" borderId="75" applyNumberFormat="0" applyProtection="0">
      <alignment horizontal="left" vertical="center" indent="1"/>
    </xf>
    <xf numFmtId="4" fontId="210" fillId="108" borderId="79" applyNumberFormat="0" applyProtection="0">
      <alignment horizontal="left" vertical="center" indent="1"/>
    </xf>
    <xf numFmtId="0" fontId="12" fillId="104" borderId="63" applyNumberFormat="0" applyProtection="0">
      <alignment horizontal="left" vertical="center" indent="1"/>
    </xf>
    <xf numFmtId="4" fontId="230" fillId="159" borderId="63" applyNumberFormat="0" applyProtection="0">
      <alignment vertical="center"/>
    </xf>
    <xf numFmtId="0" fontId="12" fillId="104" borderId="63" applyNumberFormat="0" applyProtection="0">
      <alignment horizontal="left" vertical="center" indent="1"/>
    </xf>
    <xf numFmtId="0" fontId="12" fillId="103" borderId="63" applyNumberFormat="0" applyProtection="0">
      <alignment horizontal="left" vertical="center" indent="1"/>
    </xf>
    <xf numFmtId="4" fontId="53" fillId="159" borderId="63" applyNumberFormat="0" applyProtection="0">
      <alignment vertical="center"/>
    </xf>
    <xf numFmtId="4" fontId="56" fillId="119" borderId="85" applyNumberFormat="0" applyProtection="0">
      <alignment horizontal="left" vertical="center" indent="1"/>
    </xf>
    <xf numFmtId="4" fontId="50" fillId="91" borderId="63" applyNumberFormat="0" applyProtection="0">
      <alignment vertical="center"/>
    </xf>
    <xf numFmtId="4" fontId="64" fillId="93" borderId="63" applyNumberFormat="0" applyProtection="0">
      <alignment horizontal="right" vertical="center"/>
    </xf>
    <xf numFmtId="4" fontId="64" fillId="92" borderId="63" applyNumberFormat="0" applyProtection="0">
      <alignment horizontal="left" vertical="center" indent="1"/>
    </xf>
    <xf numFmtId="4" fontId="206" fillId="92" borderId="79" applyNumberFormat="0" applyProtection="0">
      <alignment horizontal="left" vertical="center" indent="1"/>
    </xf>
    <xf numFmtId="4" fontId="64" fillId="97" borderId="63" applyNumberFormat="0" applyProtection="0">
      <alignment horizontal="right" vertical="center"/>
    </xf>
    <xf numFmtId="0" fontId="206" fillId="110" borderId="75" applyNumberFormat="0" applyProtection="0">
      <alignment horizontal="left" vertical="center" indent="1"/>
    </xf>
    <xf numFmtId="4" fontId="64" fillId="98" borderId="63" applyNumberFormat="0" applyProtection="0">
      <alignment horizontal="right" vertical="center"/>
    </xf>
    <xf numFmtId="0" fontId="12" fillId="0" borderId="0"/>
    <xf numFmtId="4" fontId="53" fillId="38" borderId="63" applyNumberFormat="0" applyProtection="0">
      <alignment horizontal="left" vertical="center" indent="1"/>
    </xf>
    <xf numFmtId="0" fontId="185" fillId="0" borderId="74" applyNumberFormat="0" applyFill="0" applyAlignment="0" applyProtection="0"/>
    <xf numFmtId="4" fontId="64" fillId="92" borderId="63" applyNumberFormat="0" applyProtection="0">
      <alignment horizontal="left" vertical="center" indent="1"/>
    </xf>
    <xf numFmtId="4" fontId="50" fillId="91" borderId="63" applyNumberFormat="0" applyProtection="0">
      <alignment horizontal="left" vertical="center" indent="1"/>
    </xf>
    <xf numFmtId="0" fontId="12" fillId="104" borderId="63" applyNumberFormat="0" applyProtection="0">
      <alignment horizontal="left" vertical="center" indent="1"/>
    </xf>
    <xf numFmtId="4" fontId="64" fillId="97" borderId="63" applyNumberFormat="0" applyProtection="0">
      <alignment horizontal="right" vertical="center"/>
    </xf>
    <xf numFmtId="4" fontId="206" fillId="92" borderId="75" applyNumberFormat="0" applyProtection="0">
      <alignment horizontal="right" vertical="center"/>
    </xf>
    <xf numFmtId="0" fontId="12" fillId="105" borderId="63" applyNumberFormat="0" applyProtection="0">
      <alignment horizontal="left" vertical="center" indent="1"/>
    </xf>
    <xf numFmtId="0" fontId="201" fillId="87" borderId="75" applyNumberFormat="0" applyAlignment="0" applyProtection="0"/>
    <xf numFmtId="4" fontId="53" fillId="157" borderId="63" applyNumberFormat="0" applyProtection="0">
      <alignment horizontal="right" vertical="center"/>
    </xf>
    <xf numFmtId="4" fontId="53" fillId="157" borderId="63" applyNumberFormat="0" applyProtection="0">
      <alignment horizontal="right" vertical="center"/>
    </xf>
    <xf numFmtId="4" fontId="64" fillId="92" borderId="63" applyNumberFormat="0" applyProtection="0">
      <alignment horizontal="right" vertical="center"/>
    </xf>
    <xf numFmtId="4" fontId="64" fillId="103" borderId="63" applyNumberFormat="0" applyProtection="0">
      <alignment horizontal="right" vertical="center"/>
    </xf>
    <xf numFmtId="0" fontId="201" fillId="87" borderId="66" applyNumberFormat="0" applyAlignment="0" applyProtection="0"/>
    <xf numFmtId="4" fontId="64" fillId="98" borderId="63" applyNumberFormat="0" applyProtection="0">
      <alignment horizontal="right" vertical="center"/>
    </xf>
    <xf numFmtId="0" fontId="194" fillId="117" borderId="66" applyNumberFormat="0" applyAlignment="0" applyProtection="0"/>
    <xf numFmtId="0" fontId="206" fillId="105" borderId="75" applyNumberFormat="0" applyProtection="0">
      <alignment horizontal="left" vertical="center" indent="1"/>
    </xf>
    <xf numFmtId="0" fontId="12" fillId="92" borderId="63" applyNumberFormat="0" applyProtection="0">
      <alignment horizontal="left" vertical="top" indent="1"/>
    </xf>
    <xf numFmtId="4" fontId="189" fillId="103" borderId="63" applyNumberFormat="0" applyProtection="0">
      <alignment horizontal="right" vertical="center"/>
    </xf>
    <xf numFmtId="4" fontId="206" fillId="100" borderId="75" applyNumberFormat="0" applyProtection="0">
      <alignment horizontal="right" vertical="center"/>
    </xf>
    <xf numFmtId="0" fontId="12" fillId="104" borderId="63" applyNumberFormat="0" applyProtection="0">
      <alignment horizontal="left" vertical="center" indent="1"/>
    </xf>
    <xf numFmtId="4" fontId="64" fillId="101" borderId="63" applyNumberFormat="0" applyProtection="0">
      <alignment horizontal="right" vertical="center"/>
    </xf>
    <xf numFmtId="4" fontId="64" fillId="95" borderId="63" applyNumberFormat="0" applyProtection="0">
      <alignment horizontal="right" vertical="center"/>
    </xf>
    <xf numFmtId="4" fontId="50" fillId="91" borderId="63" applyNumberFormat="0" applyProtection="0">
      <alignment vertical="center"/>
    </xf>
    <xf numFmtId="4" fontId="64" fillId="95" borderId="63" applyNumberFormat="0" applyProtection="0">
      <alignment horizontal="right" vertical="center"/>
    </xf>
    <xf numFmtId="4" fontId="64" fillId="92" borderId="63" applyNumberFormat="0" applyProtection="0">
      <alignment horizontal="right" vertical="center"/>
    </xf>
    <xf numFmtId="0" fontId="12" fillId="103" borderId="63" applyNumberFormat="0" applyProtection="0">
      <alignment horizontal="left" vertical="top" indent="1"/>
    </xf>
    <xf numFmtId="4" fontId="231" fillId="159" borderId="63" applyNumberFormat="0" applyProtection="0">
      <alignment horizontal="right" vertical="center"/>
    </xf>
    <xf numFmtId="4" fontId="64" fillId="96" borderId="63" applyNumberFormat="0" applyProtection="0">
      <alignment horizontal="right" vertical="center"/>
    </xf>
    <xf numFmtId="4" fontId="64" fillId="94" borderId="63" applyNumberFormat="0" applyProtection="0">
      <alignment horizontal="right" vertical="center"/>
    </xf>
    <xf numFmtId="0" fontId="226" fillId="110" borderId="66" applyNumberFormat="0" applyAlignment="0" applyProtection="0"/>
    <xf numFmtId="0" fontId="208" fillId="92" borderId="63" applyNumberFormat="0" applyProtection="0">
      <alignment horizontal="left" vertical="top" indent="1"/>
    </xf>
    <xf numFmtId="4" fontId="53" fillId="157" borderId="63" applyNumberFormat="0" applyProtection="0">
      <alignment horizontal="right" vertical="center"/>
    </xf>
    <xf numFmtId="4" fontId="230" fillId="159" borderId="63" applyNumberFormat="0" applyProtection="0">
      <alignment horizontal="right" vertical="center"/>
    </xf>
    <xf numFmtId="0" fontId="12" fillId="104" borderId="63" applyNumberFormat="0" applyProtection="0">
      <alignment horizontal="left" vertical="top" indent="1"/>
    </xf>
    <xf numFmtId="4" fontId="189" fillId="103" borderId="63" applyNumberFormat="0" applyProtection="0">
      <alignment horizontal="right" vertical="center"/>
    </xf>
    <xf numFmtId="0" fontId="12" fillId="104" borderId="63" applyNumberFormat="0" applyProtection="0">
      <alignment horizontal="left" vertical="center" indent="1"/>
    </xf>
    <xf numFmtId="4" fontId="64" fillId="100" borderId="63" applyNumberFormat="0" applyProtection="0">
      <alignment horizontal="right" vertical="center"/>
    </xf>
    <xf numFmtId="4" fontId="206" fillId="137" borderId="75" applyNumberFormat="0" applyProtection="0">
      <alignment horizontal="right" vertical="center"/>
    </xf>
    <xf numFmtId="0" fontId="206" fillId="92" borderId="63" applyNumberFormat="0" applyProtection="0">
      <alignment horizontal="left" vertical="top" indent="1"/>
    </xf>
    <xf numFmtId="4" fontId="64" fillId="103" borderId="63" applyNumberFormat="0" applyProtection="0">
      <alignment horizontal="right" vertical="center"/>
    </xf>
    <xf numFmtId="0" fontId="12" fillId="105" borderId="63" applyNumberFormat="0" applyProtection="0">
      <alignment horizontal="left" vertical="center" indent="1"/>
    </xf>
    <xf numFmtId="4" fontId="56" fillId="38" borderId="63" applyNumberFormat="0" applyProtection="0">
      <alignment vertical="center"/>
    </xf>
    <xf numFmtId="4" fontId="206" fillId="0" borderId="75" applyNumberFormat="0" applyProtection="0">
      <alignment horizontal="right" vertical="center"/>
    </xf>
    <xf numFmtId="4" fontId="206" fillId="92" borderId="75" applyNumberFormat="0" applyProtection="0">
      <alignment horizontal="right" vertical="center"/>
    </xf>
    <xf numFmtId="0" fontId="12" fillId="92" borderId="63" applyNumberFormat="0" applyProtection="0">
      <alignment horizontal="left" vertical="top" indent="1"/>
    </xf>
    <xf numFmtId="4" fontId="53" fillId="38" borderId="63" applyNumberFormat="0" applyProtection="0">
      <alignment horizontal="left" vertical="center" indent="1"/>
    </xf>
    <xf numFmtId="0" fontId="226" fillId="110" borderId="66" applyNumberFormat="0" applyAlignment="0" applyProtection="0"/>
    <xf numFmtId="4" fontId="206" fillId="122" borderId="75" applyNumberFormat="0" applyProtection="0">
      <alignment horizontal="left" vertical="center" indent="1"/>
    </xf>
    <xf numFmtId="4" fontId="211" fillId="106" borderId="75"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206" fillId="92" borderId="79" applyNumberFormat="0" applyProtection="0">
      <alignment horizontal="left" vertical="center" indent="1"/>
    </xf>
    <xf numFmtId="4" fontId="64" fillId="107" borderId="63" applyNumberFormat="0" applyProtection="0">
      <alignment horizontal="left" vertical="center" indent="1"/>
    </xf>
    <xf numFmtId="4" fontId="64" fillId="101" borderId="63" applyNumberFormat="0" applyProtection="0">
      <alignment horizontal="right" vertical="center"/>
    </xf>
    <xf numFmtId="4" fontId="230" fillId="159" borderId="63" applyNumberFormat="0" applyProtection="0">
      <alignment horizontal="right" vertical="center"/>
    </xf>
    <xf numFmtId="4" fontId="53" fillId="152" borderId="63" applyNumberFormat="0" applyProtection="0">
      <alignment horizontal="right" vertical="center"/>
    </xf>
    <xf numFmtId="4" fontId="215" fillId="23" borderId="88" applyNumberFormat="0" applyProtection="0">
      <alignment vertical="center"/>
    </xf>
    <xf numFmtId="0" fontId="194" fillId="117" borderId="66" applyNumberFormat="0" applyAlignment="0" applyProtection="0"/>
    <xf numFmtId="4" fontId="206" fillId="122" borderId="75" applyNumberFormat="0" applyProtection="0">
      <alignment horizontal="left" vertical="center" indent="1"/>
    </xf>
    <xf numFmtId="4" fontId="64" fillId="101" borderId="63" applyNumberFormat="0" applyProtection="0">
      <alignment horizontal="right" vertical="center"/>
    </xf>
    <xf numFmtId="4" fontId="64" fillId="107" borderId="63" applyNumberFormat="0" applyProtection="0">
      <alignment vertical="center"/>
    </xf>
    <xf numFmtId="0" fontId="213" fillId="134" borderId="75" applyNumberFormat="0" applyAlignment="0" applyProtection="0"/>
    <xf numFmtId="4" fontId="211" fillId="106" borderId="75" applyNumberFormat="0" applyProtection="0">
      <alignment horizontal="right" vertical="center"/>
    </xf>
    <xf numFmtId="0" fontId="185" fillId="0" borderId="87" applyNumberFormat="0" applyFill="0" applyAlignment="0" applyProtection="0"/>
    <xf numFmtId="4" fontId="50" fillId="91" borderId="63" applyNumberFormat="0" applyProtection="0">
      <alignment horizontal="left" vertical="center" indent="1"/>
    </xf>
    <xf numFmtId="4" fontId="206" fillId="122" borderId="75" applyNumberFormat="0" applyProtection="0">
      <alignment horizontal="left" vertical="center" indent="1"/>
    </xf>
    <xf numFmtId="0" fontId="206" fillId="104" borderId="63" applyNumberFormat="0" applyProtection="0">
      <alignment horizontal="left" vertical="top" indent="1"/>
    </xf>
    <xf numFmtId="4" fontId="64" fillId="92" borderId="63" applyNumberFormat="0" applyProtection="0">
      <alignment horizontal="left" vertical="center" indent="1"/>
    </xf>
    <xf numFmtId="0" fontId="12" fillId="106" borderId="88" applyNumberFormat="0">
      <protection locked="0"/>
    </xf>
    <xf numFmtId="4" fontId="64" fillId="96" borderId="63" applyNumberFormat="0" applyProtection="0">
      <alignment horizontal="right" vertical="center"/>
    </xf>
    <xf numFmtId="4" fontId="64" fillId="93" borderId="63" applyNumberFormat="0" applyProtection="0">
      <alignment horizontal="right" vertical="center"/>
    </xf>
    <xf numFmtId="4" fontId="186" fillId="91" borderId="63" applyNumberFormat="0" applyProtection="0">
      <alignment vertical="center"/>
    </xf>
    <xf numFmtId="4" fontId="64" fillId="97" borderId="63" applyNumberFormat="0" applyProtection="0">
      <alignment horizontal="right" vertical="center"/>
    </xf>
    <xf numFmtId="0" fontId="64" fillId="107" borderId="63" applyNumberFormat="0" applyProtection="0">
      <alignment horizontal="left" vertical="top" indent="1"/>
    </xf>
    <xf numFmtId="4" fontId="206" fillId="92" borderId="75" applyNumberFormat="0" applyProtection="0">
      <alignment horizontal="right" vertical="center"/>
    </xf>
    <xf numFmtId="4" fontId="53" fillId="153" borderId="63" applyNumberFormat="0" applyProtection="0">
      <alignment horizontal="right" vertical="center"/>
    </xf>
    <xf numFmtId="4" fontId="230" fillId="159" borderId="63" applyNumberFormat="0" applyProtection="0">
      <alignment horizontal="right" vertical="center"/>
    </xf>
    <xf numFmtId="4" fontId="64" fillId="94" borderId="63" applyNumberFormat="0" applyProtection="0">
      <alignment horizontal="right" vertical="center"/>
    </xf>
    <xf numFmtId="4" fontId="206" fillId="93" borderId="75" applyNumberFormat="0" applyProtection="0">
      <alignment horizontal="right" vertical="center"/>
    </xf>
    <xf numFmtId="4" fontId="206" fillId="101" borderId="75" applyNumberFormat="0" applyProtection="0">
      <alignment horizontal="right" vertical="center"/>
    </xf>
    <xf numFmtId="4" fontId="189" fillId="103" borderId="63" applyNumberFormat="0" applyProtection="0">
      <alignment horizontal="right" vertical="center"/>
    </xf>
    <xf numFmtId="4" fontId="64" fillId="100" borderId="63" applyNumberFormat="0" applyProtection="0">
      <alignment horizontal="right" vertical="center"/>
    </xf>
    <xf numFmtId="4" fontId="56" fillId="119" borderId="85" applyNumberFormat="0" applyProtection="0">
      <alignment horizontal="left" vertical="center" indent="1"/>
    </xf>
    <xf numFmtId="4" fontId="64" fillId="103" borderId="63" applyNumberFormat="0" applyProtection="0">
      <alignment horizontal="right" vertical="center"/>
    </xf>
    <xf numFmtId="4" fontId="12" fillId="104" borderId="79" applyNumberFormat="0" applyProtection="0">
      <alignment horizontal="left" vertical="center" indent="1"/>
    </xf>
    <xf numFmtId="4" fontId="53" fillId="38" borderId="63" applyNumberFormat="0" applyProtection="0">
      <alignment horizontal="left" vertical="center" indent="1"/>
    </xf>
    <xf numFmtId="4" fontId="206" fillId="99" borderId="75" applyNumberFormat="0" applyProtection="0">
      <alignment horizontal="right" vertical="center"/>
    </xf>
    <xf numFmtId="4" fontId="64" fillId="92" borderId="63" applyNumberFormat="0" applyProtection="0">
      <alignment horizontal="right" vertical="center"/>
    </xf>
    <xf numFmtId="0" fontId="12" fillId="105" borderId="63" applyNumberFormat="0" applyProtection="0">
      <alignment horizontal="left" vertical="center" indent="1"/>
    </xf>
    <xf numFmtId="4" fontId="64" fillId="101" borderId="63" applyNumberFormat="0" applyProtection="0">
      <alignment horizontal="right" vertical="center"/>
    </xf>
    <xf numFmtId="4" fontId="64" fillId="94" borderId="63" applyNumberFormat="0" applyProtection="0">
      <alignment horizontal="right" vertical="center"/>
    </xf>
    <xf numFmtId="4" fontId="53" fillId="153" borderId="63" applyNumberFormat="0" applyProtection="0">
      <alignment horizontal="right" vertical="center"/>
    </xf>
    <xf numFmtId="0" fontId="12" fillId="104" borderId="63" applyNumberFormat="0" applyProtection="0">
      <alignment horizontal="left" vertical="center" indent="1"/>
    </xf>
    <xf numFmtId="4" fontId="53" fillId="159" borderId="63" applyNumberFormat="0" applyProtection="0">
      <alignment vertical="center"/>
    </xf>
    <xf numFmtId="4" fontId="230" fillId="159" borderId="63" applyNumberFormat="0" applyProtection="0">
      <alignment horizontal="right" vertical="center"/>
    </xf>
    <xf numFmtId="4" fontId="56" fillId="119" borderId="85" applyNumberFormat="0" applyProtection="0">
      <alignment horizontal="left" vertical="center" indent="1"/>
    </xf>
    <xf numFmtId="0" fontId="206" fillId="104" borderId="63" applyNumberFormat="0" applyProtection="0">
      <alignment horizontal="left" vertical="top" indent="1"/>
    </xf>
    <xf numFmtId="0" fontId="12" fillId="92" borderId="63" applyNumberFormat="0" applyProtection="0">
      <alignment horizontal="left" vertical="center" indent="1"/>
    </xf>
    <xf numFmtId="4" fontId="230" fillId="159" borderId="63" applyNumberFormat="0" applyProtection="0">
      <alignment horizontal="right" vertical="center"/>
    </xf>
    <xf numFmtId="4" fontId="64" fillId="101" borderId="63" applyNumberFormat="0" applyProtection="0">
      <alignment horizontal="right" vertical="center"/>
    </xf>
    <xf numFmtId="0" fontId="12" fillId="104" borderId="63" applyNumberFormat="0" applyProtection="0">
      <alignment horizontal="left" vertical="top" indent="1"/>
    </xf>
    <xf numFmtId="4" fontId="64" fillId="99" borderId="63" applyNumberFormat="0" applyProtection="0">
      <alignment horizontal="right" vertical="center"/>
    </xf>
    <xf numFmtId="0" fontId="204" fillId="110" borderId="73" applyNumberFormat="0" applyAlignment="0" applyProtection="0"/>
    <xf numFmtId="0" fontId="204" fillId="134" borderId="73" applyNumberFormat="0" applyAlignment="0" applyProtection="0"/>
    <xf numFmtId="4" fontId="206" fillId="91" borderId="75" applyNumberFormat="0" applyProtection="0">
      <alignment vertical="center"/>
    </xf>
    <xf numFmtId="0" fontId="185" fillId="0" borderId="74" applyNumberFormat="0" applyFill="0" applyAlignment="0" applyProtection="0"/>
    <xf numFmtId="4" fontId="206" fillId="122" borderId="75" applyNumberFormat="0" applyProtection="0">
      <alignment horizontal="left" vertical="center" indent="1"/>
    </xf>
    <xf numFmtId="0" fontId="12" fillId="92" borderId="63" applyNumberFormat="0" applyProtection="0">
      <alignment horizontal="left" vertical="center" indent="1"/>
    </xf>
    <xf numFmtId="0" fontId="12" fillId="92" borderId="63" applyNumberFormat="0" applyProtection="0">
      <alignment horizontal="left" vertical="center" indent="1"/>
    </xf>
    <xf numFmtId="4" fontId="50" fillId="91" borderId="63" applyNumberFormat="0" applyProtection="0">
      <alignment vertical="center"/>
    </xf>
    <xf numFmtId="4" fontId="186" fillId="91" borderId="63" applyNumberFormat="0" applyProtection="0">
      <alignment vertical="center"/>
    </xf>
    <xf numFmtId="4" fontId="53" fillId="159" borderId="63" applyNumberFormat="0" applyProtection="0">
      <alignment horizontal="right" vertical="center"/>
    </xf>
    <xf numFmtId="4" fontId="53" fillId="119" borderId="63" applyNumberFormat="0" applyProtection="0">
      <alignment horizontal="right" vertical="center"/>
    </xf>
    <xf numFmtId="4" fontId="53" fillId="109" borderId="63" applyNumberFormat="0" applyProtection="0">
      <alignment horizontal="right" vertical="center"/>
    </xf>
    <xf numFmtId="0" fontId="12" fillId="92" borderId="63" applyNumberFormat="0" applyProtection="0">
      <alignment horizontal="left" vertical="top" indent="1"/>
    </xf>
    <xf numFmtId="0" fontId="208" fillId="107" borderId="63" applyNumberFormat="0" applyProtection="0">
      <alignment horizontal="left" vertical="top" indent="1"/>
    </xf>
    <xf numFmtId="0" fontId="12" fillId="103" borderId="63" applyNumberFormat="0" applyProtection="0">
      <alignment horizontal="left" vertical="center" indent="1"/>
    </xf>
    <xf numFmtId="4" fontId="206" fillId="98" borderId="75" applyNumberFormat="0" applyProtection="0">
      <alignment horizontal="right" vertical="center"/>
    </xf>
    <xf numFmtId="0" fontId="12" fillId="103" borderId="63" applyNumberFormat="0" applyProtection="0">
      <alignment horizontal="left" vertical="top" indent="1"/>
    </xf>
    <xf numFmtId="4" fontId="189" fillId="103" borderId="63" applyNumberFormat="0" applyProtection="0">
      <alignment horizontal="right" vertical="center"/>
    </xf>
    <xf numFmtId="4" fontId="187" fillId="103" borderId="63" applyNumberFormat="0" applyProtection="0">
      <alignment horizontal="right" vertical="center"/>
    </xf>
    <xf numFmtId="0" fontId="206" fillId="92" borderId="63" applyNumberFormat="0" applyProtection="0">
      <alignment horizontal="left" vertical="top" indent="1"/>
    </xf>
    <xf numFmtId="4" fontId="206" fillId="101" borderId="75" applyNumberFormat="0" applyProtection="0">
      <alignment horizontal="right" vertical="center"/>
    </xf>
    <xf numFmtId="4" fontId="64" fillId="92" borderId="63" applyNumberFormat="0" applyProtection="0">
      <alignment horizontal="right" vertical="center"/>
    </xf>
    <xf numFmtId="0" fontId="201" fillId="87" borderId="66" applyNumberFormat="0" applyAlignment="0" applyProtection="0"/>
    <xf numFmtId="4" fontId="206" fillId="92" borderId="79" applyNumberFormat="0" applyProtection="0">
      <alignment horizontal="left" vertical="center" indent="1"/>
    </xf>
    <xf numFmtId="0" fontId="12" fillId="107" borderId="72" applyNumberFormat="0" applyFont="0" applyAlignment="0" applyProtection="0"/>
    <xf numFmtId="4" fontId="64" fillId="92" borderId="63" applyNumberFormat="0" applyProtection="0">
      <alignment horizontal="right" vertical="center"/>
    </xf>
    <xf numFmtId="4" fontId="53" fillId="155" borderId="63" applyNumberFormat="0" applyProtection="0">
      <alignment horizontal="right" vertical="center"/>
    </xf>
    <xf numFmtId="0" fontId="220" fillId="110" borderId="66" applyNumberFormat="0" applyAlignment="0" applyProtection="0"/>
    <xf numFmtId="4" fontId="206" fillId="91" borderId="75" applyNumberFormat="0" applyProtection="0">
      <alignment vertical="center"/>
    </xf>
    <xf numFmtId="0" fontId="12" fillId="107" borderId="72" applyNumberFormat="0" applyFont="0" applyAlignment="0" applyProtection="0"/>
    <xf numFmtId="4" fontId="12" fillId="104" borderId="79" applyNumberFormat="0" applyProtection="0">
      <alignment horizontal="left" vertical="center" indent="1"/>
    </xf>
    <xf numFmtId="4" fontId="206" fillId="101" borderId="75" applyNumberFormat="0" applyProtection="0">
      <alignment horizontal="right" vertical="center"/>
    </xf>
    <xf numFmtId="0" fontId="12" fillId="92" borderId="63" applyNumberFormat="0" applyProtection="0">
      <alignment horizontal="left" vertical="center" indent="1"/>
    </xf>
    <xf numFmtId="4" fontId="56" fillId="119" borderId="63" applyNumberFormat="0" applyProtection="0">
      <alignment horizontal="left" vertical="center" indent="1"/>
    </xf>
    <xf numFmtId="0" fontId="206" fillId="86" borderId="75" applyNumberFormat="0" applyFont="0" applyAlignment="0" applyProtection="0"/>
    <xf numFmtId="4" fontId="206" fillId="95" borderId="79" applyNumberFormat="0" applyProtection="0">
      <alignment horizontal="right" vertical="center"/>
    </xf>
    <xf numFmtId="0" fontId="12" fillId="104" borderId="63" applyNumberFormat="0" applyProtection="0">
      <alignment horizontal="left" vertical="top" indent="1"/>
    </xf>
    <xf numFmtId="4" fontId="50" fillId="91" borderId="63" applyNumberFormat="0" applyProtection="0">
      <alignment vertical="center"/>
    </xf>
    <xf numFmtId="4" fontId="64" fillId="97" borderId="63" applyNumberFormat="0" applyProtection="0">
      <alignment horizontal="right" vertical="center"/>
    </xf>
    <xf numFmtId="4" fontId="206" fillId="95" borderId="79" applyNumberFormat="0" applyProtection="0">
      <alignment horizontal="right" vertical="center"/>
    </xf>
    <xf numFmtId="4" fontId="64" fillId="94" borderId="63" applyNumberFormat="0" applyProtection="0">
      <alignment horizontal="right" vertical="center"/>
    </xf>
    <xf numFmtId="4" fontId="64" fillId="107" borderId="63" applyNumberFormat="0" applyProtection="0">
      <alignment vertical="center"/>
    </xf>
    <xf numFmtId="4" fontId="64" fillId="94" borderId="63" applyNumberFormat="0" applyProtection="0">
      <alignment horizontal="right" vertical="center"/>
    </xf>
    <xf numFmtId="4" fontId="53" fillId="119" borderId="63" applyNumberFormat="0" applyProtection="0">
      <alignment horizontal="right" vertical="center"/>
    </xf>
    <xf numFmtId="4" fontId="206" fillId="93" borderId="75" applyNumberFormat="0" applyProtection="0">
      <alignment horizontal="right" vertical="center"/>
    </xf>
    <xf numFmtId="0" fontId="206" fillId="105" borderId="63" applyNumberFormat="0" applyProtection="0">
      <alignment horizontal="left" vertical="top" indent="1"/>
    </xf>
    <xf numFmtId="4" fontId="53" fillId="152" borderId="63" applyNumberFormat="0" applyProtection="0">
      <alignment horizontal="right" vertical="center"/>
    </xf>
    <xf numFmtId="4" fontId="53" fillId="109" borderId="63" applyNumberFormat="0" applyProtection="0">
      <alignment horizontal="right" vertical="center"/>
    </xf>
    <xf numFmtId="4" fontId="53" fillId="154" borderId="63" applyNumberFormat="0" applyProtection="0">
      <alignment horizontal="right" vertical="center"/>
    </xf>
    <xf numFmtId="4" fontId="64" fillId="96" borderId="63" applyNumberFormat="0" applyProtection="0">
      <alignment horizontal="right" vertical="center"/>
    </xf>
    <xf numFmtId="4" fontId="64" fillId="97" borderId="63" applyNumberFormat="0" applyProtection="0">
      <alignment horizontal="right" vertical="center"/>
    </xf>
    <xf numFmtId="4" fontId="189" fillId="103" borderId="63" applyNumberFormat="0" applyProtection="0">
      <alignment horizontal="right" vertical="center"/>
    </xf>
    <xf numFmtId="0" fontId="206" fillId="92" borderId="63" applyNumberFormat="0" applyProtection="0">
      <alignment horizontal="left" vertical="top" indent="1"/>
    </xf>
    <xf numFmtId="0" fontId="12" fillId="105" borderId="63" applyNumberFormat="0" applyProtection="0">
      <alignment horizontal="left" vertical="center" indent="1"/>
    </xf>
    <xf numFmtId="4" fontId="64" fillId="95" borderId="63" applyNumberFormat="0" applyProtection="0">
      <alignment horizontal="right" vertical="center"/>
    </xf>
    <xf numFmtId="4" fontId="186" fillId="91" borderId="63" applyNumberFormat="0" applyProtection="0">
      <alignment vertical="center"/>
    </xf>
    <xf numFmtId="0" fontId="12" fillId="105" borderId="63" applyNumberFormat="0" applyProtection="0">
      <alignment horizontal="left" vertical="center" indent="1"/>
    </xf>
    <xf numFmtId="0" fontId="12" fillId="107" borderId="72" applyNumberFormat="0" applyFont="0" applyAlignment="0" applyProtection="0"/>
    <xf numFmtId="4" fontId="64" fillId="92" borderId="63" applyNumberFormat="0" applyProtection="0">
      <alignment horizontal="left" vertical="center" indent="1"/>
    </xf>
    <xf numFmtId="4" fontId="206" fillId="100" borderId="75" applyNumberFormat="0" applyProtection="0">
      <alignment horizontal="right" vertical="center"/>
    </xf>
    <xf numFmtId="0" fontId="12" fillId="105" borderId="63" applyNumberFormat="0" applyProtection="0">
      <alignment horizontal="left" vertical="top" indent="1"/>
    </xf>
    <xf numFmtId="4" fontId="50" fillId="91" borderId="63" applyNumberFormat="0" applyProtection="0">
      <alignment horizontal="left" vertical="center" indent="1"/>
    </xf>
    <xf numFmtId="0" fontId="206" fillId="105" borderId="63" applyNumberFormat="0" applyProtection="0">
      <alignment horizontal="left" vertical="top" indent="1"/>
    </xf>
    <xf numFmtId="4" fontId="64" fillId="107" borderId="63" applyNumberFormat="0" applyProtection="0">
      <alignment vertical="center"/>
    </xf>
    <xf numFmtId="0" fontId="12" fillId="103" borderId="63" applyNumberFormat="0" applyProtection="0">
      <alignment horizontal="left" vertical="center" indent="1"/>
    </xf>
    <xf numFmtId="4" fontId="206" fillId="92" borderId="75" applyNumberFormat="0" applyProtection="0">
      <alignment horizontal="right" vertical="center"/>
    </xf>
    <xf numFmtId="4" fontId="64" fillId="93" borderId="63" applyNumberFormat="0" applyProtection="0">
      <alignment horizontal="right" vertical="center"/>
    </xf>
    <xf numFmtId="0" fontId="12" fillId="104" borderId="63" applyNumberFormat="0" applyProtection="0">
      <alignment horizontal="left" vertical="top" indent="1"/>
    </xf>
    <xf numFmtId="4" fontId="56" fillId="119" borderId="85" applyNumberFormat="0" applyProtection="0">
      <alignment horizontal="left" vertical="center" indent="1"/>
    </xf>
    <xf numFmtId="0" fontId="206" fillId="103" borderId="63" applyNumberFormat="0" applyProtection="0">
      <alignment horizontal="left" vertical="top" indent="1"/>
    </xf>
    <xf numFmtId="4" fontId="53" fillId="159" borderId="63" applyNumberFormat="0" applyProtection="0">
      <alignment horizontal="right" vertical="center"/>
    </xf>
    <xf numFmtId="4" fontId="53" fillId="109" borderId="63" applyNumberFormat="0" applyProtection="0">
      <alignment horizontal="right" vertical="center"/>
    </xf>
    <xf numFmtId="0" fontId="12" fillId="104" borderId="63" applyNumberFormat="0" applyProtection="0">
      <alignment horizontal="left" vertical="center" indent="1"/>
    </xf>
    <xf numFmtId="4" fontId="64" fillId="97" borderId="63" applyNumberFormat="0" applyProtection="0">
      <alignment horizontal="right" vertical="center"/>
    </xf>
    <xf numFmtId="4" fontId="206" fillId="96" borderId="75" applyNumberFormat="0" applyProtection="0">
      <alignment horizontal="right" vertical="center"/>
    </xf>
    <xf numFmtId="4" fontId="64" fillId="95" borderId="63" applyNumberFormat="0" applyProtection="0">
      <alignment horizontal="right" vertical="center"/>
    </xf>
    <xf numFmtId="4" fontId="50" fillId="91" borderId="63" applyNumberFormat="0" applyProtection="0">
      <alignment vertical="center"/>
    </xf>
    <xf numFmtId="0" fontId="12" fillId="92" borderId="63" applyNumberFormat="0" applyProtection="0">
      <alignment horizontal="left" vertical="top" indent="1"/>
    </xf>
    <xf numFmtId="0" fontId="194" fillId="117" borderId="66" applyNumberFormat="0" applyAlignment="0" applyProtection="0"/>
    <xf numFmtId="4" fontId="206" fillId="92" borderId="79" applyNumberFormat="0" applyProtection="0">
      <alignment horizontal="left" vertical="center" indent="1"/>
    </xf>
    <xf numFmtId="170" fontId="12" fillId="0" borderId="0"/>
    <xf numFmtId="4" fontId="206" fillId="100" borderId="75" applyNumberFormat="0" applyProtection="0">
      <alignment horizontal="right" vertical="center"/>
    </xf>
    <xf numFmtId="0" fontId="206" fillId="110" borderId="75" applyNumberFormat="0" applyProtection="0">
      <alignment horizontal="left" vertical="center" indent="1"/>
    </xf>
    <xf numFmtId="0" fontId="201" fillId="87" borderId="66" applyNumberFormat="0" applyAlignment="0" applyProtection="0"/>
    <xf numFmtId="4" fontId="53" fillId="109" borderId="63" applyNumberFormat="0" applyProtection="0">
      <alignment horizontal="right" vertical="center"/>
    </xf>
    <xf numFmtId="4" fontId="206" fillId="122" borderId="75" applyNumberFormat="0" applyProtection="0">
      <alignment horizontal="left" vertical="center" indent="1"/>
    </xf>
    <xf numFmtId="4" fontId="206" fillId="122" borderId="75" applyNumberFormat="0" applyProtection="0">
      <alignment horizontal="left" vertical="center" indent="1"/>
    </xf>
    <xf numFmtId="4" fontId="53" fillId="152" borderId="63" applyNumberFormat="0" applyProtection="0">
      <alignment horizontal="right" vertical="center"/>
    </xf>
    <xf numFmtId="4" fontId="208" fillId="110" borderId="63" applyNumberFormat="0" applyProtection="0">
      <alignment horizontal="left" vertical="center" indent="1"/>
    </xf>
    <xf numFmtId="0" fontId="64" fillId="92" borderId="63" applyNumberFormat="0" applyProtection="0">
      <alignment horizontal="left" vertical="top" indent="1"/>
    </xf>
    <xf numFmtId="0" fontId="206" fillId="103" borderId="75" applyNumberFormat="0" applyProtection="0">
      <alignment horizontal="left" vertical="center" indent="1"/>
    </xf>
    <xf numFmtId="4" fontId="189" fillId="103" borderId="63" applyNumberFormat="0" applyProtection="0">
      <alignment horizontal="right" vertical="center"/>
    </xf>
    <xf numFmtId="0" fontId="12" fillId="105" borderId="63" applyNumberFormat="0" applyProtection="0">
      <alignment horizontal="left" vertical="top" indent="1"/>
    </xf>
    <xf numFmtId="4" fontId="206" fillId="38" borderId="75" applyNumberFormat="0" applyProtection="0">
      <alignment horizontal="left" vertical="center" indent="1"/>
    </xf>
    <xf numFmtId="4" fontId="206" fillId="122" borderId="75" applyNumberFormat="0" applyProtection="0">
      <alignment horizontal="left" vertical="center" indent="1"/>
    </xf>
    <xf numFmtId="4" fontId="206" fillId="91" borderId="75" applyNumberFormat="0" applyProtection="0">
      <alignment vertical="center"/>
    </xf>
    <xf numFmtId="4" fontId="64" fillId="93" borderId="63" applyNumberFormat="0" applyProtection="0">
      <alignment horizontal="right" vertical="center"/>
    </xf>
    <xf numFmtId="4" fontId="53" fillId="155" borderId="63" applyNumberFormat="0" applyProtection="0">
      <alignment horizontal="right" vertical="center"/>
    </xf>
    <xf numFmtId="0" fontId="185" fillId="0" borderId="74" applyNumberFormat="0" applyFill="0" applyAlignment="0" applyProtection="0"/>
    <xf numFmtId="4" fontId="206" fillId="98" borderId="75" applyNumberFormat="0" applyProtection="0">
      <alignment horizontal="right" vertical="center"/>
    </xf>
    <xf numFmtId="0" fontId="206" fillId="105" borderId="75" applyNumberFormat="0" applyProtection="0">
      <alignment horizontal="left" vertical="center" indent="1"/>
    </xf>
    <xf numFmtId="0" fontId="12" fillId="104" borderId="63" applyNumberFormat="0" applyProtection="0">
      <alignment horizontal="left" vertical="center" indent="1"/>
    </xf>
    <xf numFmtId="4" fontId="64" fillId="100" borderId="63" applyNumberFormat="0" applyProtection="0">
      <alignment horizontal="right" vertical="center"/>
    </xf>
    <xf numFmtId="0" fontId="71" fillId="104" borderId="81" applyBorder="0"/>
    <xf numFmtId="0" fontId="12" fillId="92" borderId="63" applyNumberFormat="0" applyProtection="0">
      <alignment horizontal="left" vertical="center" indent="1"/>
    </xf>
    <xf numFmtId="4" fontId="186" fillId="91" borderId="63" applyNumberFormat="0" applyProtection="0">
      <alignment vertical="center"/>
    </xf>
    <xf numFmtId="4" fontId="64" fillId="93" borderId="63" applyNumberFormat="0" applyProtection="0">
      <alignment horizontal="right" vertical="center"/>
    </xf>
    <xf numFmtId="0" fontId="12" fillId="103" borderId="63" applyNumberFormat="0" applyProtection="0">
      <alignment horizontal="left" vertical="top" indent="1"/>
    </xf>
    <xf numFmtId="4" fontId="64" fillId="101" borderId="63" applyNumberFormat="0" applyProtection="0">
      <alignment horizontal="right" vertical="center"/>
    </xf>
    <xf numFmtId="4" fontId="206" fillId="91" borderId="75" applyNumberFormat="0" applyProtection="0">
      <alignment vertical="center"/>
    </xf>
    <xf numFmtId="4" fontId="64" fillId="94" borderId="63" applyNumberFormat="0" applyProtection="0">
      <alignment horizontal="right" vertical="center"/>
    </xf>
    <xf numFmtId="4" fontId="206" fillId="98" borderId="75" applyNumberFormat="0" applyProtection="0">
      <alignment horizontal="right" vertical="center"/>
    </xf>
    <xf numFmtId="4" fontId="208" fillId="107" borderId="63" applyNumberFormat="0" applyProtection="0">
      <alignment vertical="center"/>
    </xf>
    <xf numFmtId="0" fontId="12" fillId="105" borderId="63" applyNumberFormat="0" applyProtection="0">
      <alignment horizontal="left" vertical="top" indent="1"/>
    </xf>
    <xf numFmtId="4" fontId="206" fillId="92" borderId="79" applyNumberFormat="0" applyProtection="0">
      <alignment horizontal="left" vertical="center" indent="1"/>
    </xf>
    <xf numFmtId="4" fontId="206" fillId="95" borderId="79" applyNumberFormat="0" applyProtection="0">
      <alignment horizontal="right" vertical="center"/>
    </xf>
    <xf numFmtId="0" fontId="12" fillId="104" borderId="63" applyNumberFormat="0" applyProtection="0">
      <alignment horizontal="left" vertical="top" indent="1"/>
    </xf>
    <xf numFmtId="0" fontId="206" fillId="104" borderId="63" applyNumberFormat="0" applyProtection="0">
      <alignment horizontal="left" vertical="top" indent="1"/>
    </xf>
    <xf numFmtId="0" fontId="12" fillId="105" borderId="63" applyNumberFormat="0" applyProtection="0">
      <alignment horizontal="left" vertical="center" indent="1"/>
    </xf>
    <xf numFmtId="4" fontId="64" fillId="100" borderId="63" applyNumberFormat="0" applyProtection="0">
      <alignment horizontal="right" vertical="center"/>
    </xf>
    <xf numFmtId="0" fontId="209" fillId="91" borderId="63" applyNumberFormat="0" applyProtection="0">
      <alignment horizontal="left" vertical="top"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99" borderId="75" applyNumberFormat="0" applyProtection="0">
      <alignment horizontal="right" vertical="center"/>
    </xf>
    <xf numFmtId="4" fontId="50" fillId="91" borderId="63" applyNumberFormat="0" applyProtection="0">
      <alignment horizontal="left" vertical="center" indent="1"/>
    </xf>
    <xf numFmtId="4" fontId="64" fillId="100" borderId="63" applyNumberFormat="0" applyProtection="0">
      <alignment horizontal="right" vertical="center"/>
    </xf>
    <xf numFmtId="0" fontId="185" fillId="0" borderId="87" applyNumberFormat="0" applyFill="0" applyAlignment="0" applyProtection="0"/>
    <xf numFmtId="0" fontId="185" fillId="0" borderId="87" applyNumberFormat="0" applyFill="0" applyAlignment="0" applyProtection="0"/>
    <xf numFmtId="0" fontId="12" fillId="104" borderId="63" applyNumberFormat="0" applyProtection="0">
      <alignment horizontal="left" vertical="center" indent="1"/>
    </xf>
    <xf numFmtId="4" fontId="64" fillId="93" borderId="63" applyNumberFormat="0" applyProtection="0">
      <alignment horizontal="right" vertical="center"/>
    </xf>
    <xf numFmtId="4" fontId="53" fillId="38" borderId="63" applyNumberFormat="0" applyProtection="0">
      <alignment horizontal="left" vertical="center" indent="1"/>
    </xf>
    <xf numFmtId="0" fontId="12" fillId="104" borderId="63" applyNumberFormat="0" applyProtection="0">
      <alignment horizontal="left" vertical="top" indent="1"/>
    </xf>
    <xf numFmtId="4" fontId="64" fillId="98" borderId="63" applyNumberFormat="0" applyProtection="0">
      <alignment horizontal="right" vertical="center"/>
    </xf>
    <xf numFmtId="4" fontId="206" fillId="99" borderId="75" applyNumberFormat="0" applyProtection="0">
      <alignment horizontal="right" vertical="center"/>
    </xf>
    <xf numFmtId="0" fontId="201" fillId="87" borderId="66" applyNumberFormat="0" applyAlignment="0" applyProtection="0"/>
    <xf numFmtId="4" fontId="53" fillId="157" borderId="63" applyNumberFormat="0" applyProtection="0">
      <alignment horizontal="right" vertical="center"/>
    </xf>
    <xf numFmtId="4" fontId="53" fillId="153" borderId="63" applyNumberFormat="0" applyProtection="0">
      <alignment horizontal="right" vertical="center"/>
    </xf>
    <xf numFmtId="4" fontId="64" fillId="97" borderId="63" applyNumberFormat="0" applyProtection="0">
      <alignment horizontal="right" vertical="center"/>
    </xf>
    <xf numFmtId="4" fontId="64" fillId="92" borderId="63" applyNumberFormat="0" applyProtection="0">
      <alignment horizontal="left" vertical="center" indent="1"/>
    </xf>
    <xf numFmtId="4" fontId="187" fillId="103" borderId="63" applyNumberFormat="0" applyProtection="0">
      <alignment horizontal="right" vertical="center"/>
    </xf>
    <xf numFmtId="4" fontId="64" fillId="107" borderId="63" applyNumberFormat="0" applyProtection="0">
      <alignment horizontal="left" vertical="center" indent="1"/>
    </xf>
    <xf numFmtId="4" fontId="64" fillId="107" borderId="63" applyNumberFormat="0" applyProtection="0">
      <alignment vertical="center"/>
    </xf>
    <xf numFmtId="0" fontId="12" fillId="105" borderId="63" applyNumberFormat="0" applyProtection="0">
      <alignment horizontal="left" vertical="center" indent="1"/>
    </xf>
    <xf numFmtId="0" fontId="12" fillId="92" borderId="63" applyNumberFormat="0" applyProtection="0">
      <alignment horizontal="left" vertical="center" indent="1"/>
    </xf>
    <xf numFmtId="0" fontId="204" fillId="134" borderId="73" applyNumberFormat="0" applyAlignment="0" applyProtection="0"/>
    <xf numFmtId="4" fontId="64" fillId="101" borderId="63" applyNumberFormat="0" applyProtection="0">
      <alignment horizontal="right" vertical="center"/>
    </xf>
    <xf numFmtId="4" fontId="64" fillId="99" borderId="63" applyNumberFormat="0" applyProtection="0">
      <alignment horizontal="right" vertical="center"/>
    </xf>
    <xf numFmtId="4" fontId="64" fillId="98" borderId="63" applyNumberFormat="0" applyProtection="0">
      <alignment horizontal="right" vertical="center"/>
    </xf>
    <xf numFmtId="0" fontId="50" fillId="91" borderId="63" applyNumberFormat="0" applyProtection="0">
      <alignment horizontal="left" vertical="top" indent="1"/>
    </xf>
    <xf numFmtId="4" fontId="186" fillId="91" borderId="63" applyNumberFormat="0" applyProtection="0">
      <alignment vertical="center"/>
    </xf>
    <xf numFmtId="0" fontId="206" fillId="138" borderId="75" applyNumberFormat="0" applyProtection="0">
      <alignment horizontal="left" vertical="center" indent="1"/>
    </xf>
    <xf numFmtId="4" fontId="53" fillId="159" borderId="63" applyNumberFormat="0" applyProtection="0">
      <alignment vertical="center"/>
    </xf>
    <xf numFmtId="0" fontId="220" fillId="110" borderId="66" applyNumberFormat="0" applyAlignment="0" applyProtection="0"/>
    <xf numFmtId="4" fontId="187" fillId="103" borderId="63" applyNumberFormat="0" applyProtection="0">
      <alignment horizontal="right" vertical="center"/>
    </xf>
    <xf numFmtId="4" fontId="53" fillId="33" borderId="63" applyNumberFormat="0" applyProtection="0">
      <alignment horizontal="right" vertical="center"/>
    </xf>
    <xf numFmtId="0" fontId="12" fillId="92" borderId="63" applyNumberFormat="0" applyProtection="0">
      <alignment horizontal="left" vertical="center" indent="1"/>
    </xf>
    <xf numFmtId="4" fontId="50" fillId="91" borderId="63" applyNumberFormat="0" applyProtection="0">
      <alignment horizontal="left" vertical="center" indent="1"/>
    </xf>
    <xf numFmtId="0" fontId="12" fillId="105" borderId="63" applyNumberFormat="0" applyProtection="0">
      <alignment horizontal="left" vertical="center" indent="1"/>
    </xf>
    <xf numFmtId="4" fontId="53" fillId="157" borderId="63" applyNumberFormat="0" applyProtection="0">
      <alignment horizontal="right" vertical="center"/>
    </xf>
    <xf numFmtId="0" fontId="12" fillId="92" borderId="63" applyNumberFormat="0" applyProtection="0">
      <alignment horizontal="left" vertical="top" indent="1"/>
    </xf>
    <xf numFmtId="202" fontId="28" fillId="0" borderId="22" applyFill="0"/>
    <xf numFmtId="4" fontId="53" fillId="155" borderId="63" applyNumberFormat="0" applyProtection="0">
      <alignment horizontal="right" vertical="center"/>
    </xf>
    <xf numFmtId="0" fontId="201" fillId="87" borderId="75" applyNumberFormat="0" applyAlignment="0" applyProtection="0"/>
    <xf numFmtId="0" fontId="12" fillId="103" borderId="63" applyNumberFormat="0" applyProtection="0">
      <alignment horizontal="left" vertical="center" indent="1"/>
    </xf>
    <xf numFmtId="4" fontId="206" fillId="38" borderId="75" applyNumberFormat="0" applyProtection="0">
      <alignment horizontal="left" vertical="center" indent="1"/>
    </xf>
    <xf numFmtId="4" fontId="206" fillId="122" borderId="75" applyNumberFormat="0" applyProtection="0">
      <alignment horizontal="left" vertical="center" indent="1"/>
    </xf>
    <xf numFmtId="0" fontId="12" fillId="104" borderId="63" applyNumberFormat="0" applyProtection="0">
      <alignment horizontal="left" vertical="top" indent="1"/>
    </xf>
    <xf numFmtId="4" fontId="53" fillId="121" borderId="63" applyNumberFormat="0" applyProtection="0">
      <alignment horizontal="right" vertical="center"/>
    </xf>
    <xf numFmtId="0" fontId="12" fillId="105" borderId="63" applyNumberFormat="0" applyProtection="0">
      <alignment horizontal="left" vertical="center" indent="1"/>
    </xf>
    <xf numFmtId="4" fontId="64" fillId="103" borderId="63" applyNumberFormat="0" applyProtection="0">
      <alignment horizontal="right" vertical="center"/>
    </xf>
    <xf numFmtId="4" fontId="64" fillId="92" borderId="63" applyNumberFormat="0" applyProtection="0">
      <alignment horizontal="right" vertical="center"/>
    </xf>
    <xf numFmtId="4" fontId="50" fillId="91" borderId="63" applyNumberFormat="0" applyProtection="0">
      <alignment horizontal="left" vertical="center" indent="1"/>
    </xf>
    <xf numFmtId="0" fontId="12" fillId="104" borderId="63" applyNumberFormat="0" applyProtection="0">
      <alignment horizontal="left" vertical="center" indent="1"/>
    </xf>
    <xf numFmtId="4" fontId="64" fillId="107" borderId="63" applyNumberFormat="0" applyProtection="0">
      <alignment horizontal="left" vertical="center" indent="1"/>
    </xf>
    <xf numFmtId="4" fontId="64" fillId="100" borderId="63" applyNumberFormat="0" applyProtection="0">
      <alignment horizontal="right" vertical="center"/>
    </xf>
    <xf numFmtId="4" fontId="229" fillId="38" borderId="63" applyNumberFormat="0" applyProtection="0">
      <alignment vertical="center"/>
    </xf>
    <xf numFmtId="0" fontId="206" fillId="103" borderId="75" applyNumberFormat="0" applyProtection="0">
      <alignment horizontal="left" vertical="center" indent="1"/>
    </xf>
    <xf numFmtId="0" fontId="12" fillId="103" borderId="63" applyNumberFormat="0" applyProtection="0">
      <alignment horizontal="left" vertical="top" indent="1"/>
    </xf>
    <xf numFmtId="4" fontId="64" fillId="98" borderId="63" applyNumberFormat="0" applyProtection="0">
      <alignment horizontal="right" vertical="center"/>
    </xf>
    <xf numFmtId="0" fontId="12" fillId="86" borderId="72" applyNumberFormat="0" applyFont="0" applyAlignment="0" applyProtection="0"/>
    <xf numFmtId="0" fontId="64" fillId="107" borderId="63" applyNumberFormat="0" applyProtection="0">
      <alignment horizontal="left" vertical="top" indent="1"/>
    </xf>
    <xf numFmtId="0" fontId="12" fillId="105" borderId="63" applyNumberFormat="0" applyProtection="0">
      <alignment horizontal="left" vertical="top" indent="1"/>
    </xf>
    <xf numFmtId="4" fontId="53" fillId="154" borderId="63" applyNumberFormat="0" applyProtection="0">
      <alignment horizontal="right" vertical="center"/>
    </xf>
    <xf numFmtId="0" fontId="226" fillId="110" borderId="66" applyNumberFormat="0" applyAlignment="0" applyProtection="0"/>
    <xf numFmtId="0" fontId="206" fillId="105" borderId="63" applyNumberFormat="0" applyProtection="0">
      <alignment horizontal="left" vertical="top" indent="1"/>
    </xf>
    <xf numFmtId="0" fontId="206" fillId="92" borderId="63" applyNumberFormat="0" applyProtection="0">
      <alignment horizontal="left" vertical="top" indent="1"/>
    </xf>
    <xf numFmtId="4" fontId="64" fillId="96" borderId="63" applyNumberFormat="0" applyProtection="0">
      <alignment horizontal="right" vertical="center"/>
    </xf>
    <xf numFmtId="0" fontId="208" fillId="92" borderId="63" applyNumberFormat="0" applyProtection="0">
      <alignment horizontal="left" vertical="top" indent="1"/>
    </xf>
    <xf numFmtId="4" fontId="53" fillId="33" borderId="63" applyNumberFormat="0" applyProtection="0">
      <alignment horizontal="right" vertical="center"/>
    </xf>
    <xf numFmtId="0" fontId="204" fillId="117" borderId="73" applyNumberFormat="0" applyAlignment="0" applyProtection="0"/>
    <xf numFmtId="4" fontId="206" fillId="96" borderId="75" applyNumberFormat="0" applyProtection="0">
      <alignment horizontal="right" vertical="center"/>
    </xf>
    <xf numFmtId="4" fontId="206" fillId="137" borderId="75" applyNumberFormat="0" applyProtection="0">
      <alignment horizontal="right" vertical="center"/>
    </xf>
    <xf numFmtId="0" fontId="12" fillId="86" borderId="72" applyNumberFormat="0" applyFont="0" applyAlignment="0" applyProtection="0"/>
    <xf numFmtId="4" fontId="208" fillId="107" borderId="63" applyNumberFormat="0" applyProtection="0">
      <alignment vertical="center"/>
    </xf>
    <xf numFmtId="0" fontId="206" fillId="103" borderId="75" applyNumberFormat="0" applyProtection="0">
      <alignment horizontal="left" vertical="center" indent="1"/>
    </xf>
    <xf numFmtId="4" fontId="64" fillId="92" borderId="63" applyNumberFormat="0" applyProtection="0">
      <alignment horizontal="right" vertical="center"/>
    </xf>
    <xf numFmtId="0" fontId="206" fillId="103" borderId="63" applyNumberFormat="0" applyProtection="0">
      <alignment horizontal="left" vertical="top" indent="1"/>
    </xf>
    <xf numFmtId="0" fontId="206" fillId="138" borderId="75" applyNumberFormat="0" applyProtection="0">
      <alignment horizontal="left" vertical="center" indent="1"/>
    </xf>
    <xf numFmtId="0" fontId="206" fillId="103" borderId="63" applyNumberFormat="0" applyProtection="0">
      <alignment horizontal="left" vertical="top" indent="1"/>
    </xf>
    <xf numFmtId="4" fontId="50" fillId="91" borderId="63" applyNumberFormat="0" applyProtection="0">
      <alignment horizontal="left" vertical="center" indent="1"/>
    </xf>
    <xf numFmtId="4" fontId="64" fillId="96" borderId="63" applyNumberFormat="0" applyProtection="0">
      <alignment horizontal="right" vertical="center"/>
    </xf>
    <xf numFmtId="4" fontId="206" fillId="91" borderId="75" applyNumberFormat="0" applyProtection="0">
      <alignment vertical="center"/>
    </xf>
    <xf numFmtId="202" fontId="67" fillId="0" borderId="19"/>
    <xf numFmtId="0" fontId="226" fillId="110" borderId="66" applyNumberFormat="0" applyAlignment="0" applyProtection="0"/>
    <xf numFmtId="4" fontId="50" fillId="91" borderId="63" applyNumberFormat="0" applyProtection="0">
      <alignment horizontal="left" vertical="center" indent="1"/>
    </xf>
    <xf numFmtId="4" fontId="64" fillId="98" borderId="63" applyNumberFormat="0" applyProtection="0">
      <alignment horizontal="right" vertical="center"/>
    </xf>
    <xf numFmtId="4" fontId="64" fillId="107" borderId="63" applyNumberFormat="0" applyProtection="0">
      <alignment horizontal="left" vertical="center" indent="1"/>
    </xf>
    <xf numFmtId="4" fontId="206" fillId="122" borderId="75" applyNumberFormat="0" applyProtection="0">
      <alignment horizontal="left" vertical="center" indent="1"/>
    </xf>
    <xf numFmtId="4" fontId="206" fillId="92" borderId="75" applyNumberFormat="0" applyProtection="0">
      <alignment horizontal="right" vertical="center"/>
    </xf>
    <xf numFmtId="0" fontId="185" fillId="0" borderId="74" applyNumberFormat="0" applyFill="0" applyAlignment="0" applyProtection="0"/>
    <xf numFmtId="4" fontId="206" fillId="92" borderId="79" applyNumberFormat="0" applyProtection="0">
      <alignment horizontal="left" vertical="center" indent="1"/>
    </xf>
    <xf numFmtId="0" fontId="209" fillId="91" borderId="63" applyNumberFormat="0" applyProtection="0">
      <alignment horizontal="left" vertical="top" indent="1"/>
    </xf>
    <xf numFmtId="4" fontId="206" fillId="101" borderId="75" applyNumberFormat="0" applyProtection="0">
      <alignment horizontal="right" vertical="center"/>
    </xf>
    <xf numFmtId="0" fontId="206" fillId="92" borderId="63" applyNumberFormat="0" applyProtection="0">
      <alignment horizontal="left" vertical="top" indent="1"/>
    </xf>
    <xf numFmtId="4" fontId="53" fillId="154" borderId="63" applyNumberFormat="0" applyProtection="0">
      <alignment horizontal="right" vertical="center"/>
    </xf>
    <xf numFmtId="4" fontId="230" fillId="159" borderId="63" applyNumberFormat="0" applyProtection="0">
      <alignment vertical="center"/>
    </xf>
    <xf numFmtId="0" fontId="201" fillId="87" borderId="66" applyNumberFormat="0" applyAlignment="0" applyProtection="0"/>
    <xf numFmtId="0" fontId="12" fillId="105" borderId="63" applyNumberFormat="0" applyProtection="0">
      <alignment horizontal="left" vertical="center" indent="1"/>
    </xf>
    <xf numFmtId="0" fontId="12" fillId="104" borderId="63" applyNumberFormat="0" applyProtection="0">
      <alignment horizontal="left" vertical="center" indent="1"/>
    </xf>
    <xf numFmtId="4" fontId="64" fillId="96" borderId="63" applyNumberFormat="0" applyProtection="0">
      <alignment horizontal="right" vertical="center"/>
    </xf>
    <xf numFmtId="4" fontId="206" fillId="91" borderId="75" applyNumberFormat="0" applyProtection="0">
      <alignment vertical="center"/>
    </xf>
    <xf numFmtId="4" fontId="206" fillId="122" borderId="75" applyNumberFormat="0" applyProtection="0">
      <alignment horizontal="left" vertical="center" indent="1"/>
    </xf>
    <xf numFmtId="0" fontId="12" fillId="104" borderId="63" applyNumberFormat="0" applyProtection="0">
      <alignment horizontal="left" vertical="center" indent="1"/>
    </xf>
    <xf numFmtId="0" fontId="12" fillId="92" borderId="63" applyNumberFormat="0" applyProtection="0">
      <alignment horizontal="left" vertical="center" indent="1"/>
    </xf>
    <xf numFmtId="4" fontId="64" fillId="103" borderId="63" applyNumberFormat="0" applyProtection="0">
      <alignment horizontal="right" vertical="center"/>
    </xf>
    <xf numFmtId="4" fontId="64" fillId="101" borderId="63" applyNumberFormat="0" applyProtection="0">
      <alignment horizontal="right" vertical="center"/>
    </xf>
    <xf numFmtId="4" fontId="187" fillId="107" borderId="63" applyNumberFormat="0" applyProtection="0">
      <alignment vertical="center"/>
    </xf>
    <xf numFmtId="4" fontId="53" fillId="156" borderId="63" applyNumberFormat="0" applyProtection="0">
      <alignment horizontal="right" vertical="center"/>
    </xf>
    <xf numFmtId="0" fontId="185" fillId="0" borderId="87" applyNumberFormat="0" applyFill="0" applyAlignment="0" applyProtection="0"/>
    <xf numFmtId="0" fontId="12" fillId="103" borderId="63" applyNumberFormat="0" applyProtection="0">
      <alignment horizontal="left" vertical="top" indent="1"/>
    </xf>
    <xf numFmtId="4" fontId="64" fillId="98" borderId="63" applyNumberFormat="0" applyProtection="0">
      <alignment horizontal="right" vertical="center"/>
    </xf>
    <xf numFmtId="4" fontId="53" fillId="159" borderId="63" applyNumberFormat="0" applyProtection="0">
      <alignment vertical="center"/>
    </xf>
    <xf numFmtId="0" fontId="206" fillId="105" borderId="63" applyNumberFormat="0" applyProtection="0">
      <alignment horizontal="left" vertical="top" indent="1"/>
    </xf>
    <xf numFmtId="4" fontId="53" fillId="154" borderId="63" applyNumberFormat="0" applyProtection="0">
      <alignment horizontal="right" vertical="center"/>
    </xf>
    <xf numFmtId="4" fontId="206" fillId="97" borderId="75" applyNumberFormat="0" applyProtection="0">
      <alignment horizontal="right" vertical="center"/>
    </xf>
    <xf numFmtId="0" fontId="12" fillId="92" borderId="63" applyNumberFormat="0" applyProtection="0">
      <alignment horizontal="left" vertical="top" indent="1"/>
    </xf>
    <xf numFmtId="4" fontId="64" fillId="95" borderId="63" applyNumberFormat="0" applyProtection="0">
      <alignment horizontal="right" vertical="center"/>
    </xf>
    <xf numFmtId="0" fontId="201" fillId="87" borderId="75" applyNumberFormat="0" applyAlignment="0" applyProtection="0"/>
    <xf numFmtId="0" fontId="12" fillId="104" borderId="63" applyNumberFormat="0" applyProtection="0">
      <alignment horizontal="left" vertical="center" indent="1"/>
    </xf>
    <xf numFmtId="4" fontId="64" fillId="97" borderId="63" applyNumberFormat="0" applyProtection="0">
      <alignment horizontal="right" vertical="center"/>
    </xf>
    <xf numFmtId="4" fontId="53" fillId="153" borderId="63" applyNumberFormat="0" applyProtection="0">
      <alignment horizontal="right" vertical="center"/>
    </xf>
    <xf numFmtId="4" fontId="64" fillId="95" borderId="63" applyNumberFormat="0" applyProtection="0">
      <alignment horizontal="right" vertical="center"/>
    </xf>
    <xf numFmtId="4" fontId="64" fillId="94" borderId="63" applyNumberFormat="0" applyProtection="0">
      <alignment horizontal="right" vertical="center"/>
    </xf>
    <xf numFmtId="4" fontId="206" fillId="0" borderId="75" applyNumberFormat="0" applyProtection="0">
      <alignment horizontal="right" vertical="center"/>
    </xf>
    <xf numFmtId="0" fontId="12" fillId="92" borderId="63" applyNumberFormat="0" applyProtection="0">
      <alignment horizontal="left" vertical="center" indent="1"/>
    </xf>
    <xf numFmtId="4" fontId="206" fillId="122" borderId="75" applyNumberFormat="0" applyProtection="0">
      <alignment horizontal="left" vertical="center" indent="1"/>
    </xf>
    <xf numFmtId="4" fontId="56" fillId="119" borderId="63" applyNumberFormat="0" applyProtection="0">
      <alignment horizontal="left" vertical="center" indent="1"/>
    </xf>
    <xf numFmtId="0" fontId="206" fillId="104" borderId="63" applyNumberFormat="0" applyProtection="0">
      <alignment horizontal="left" vertical="top" indent="1"/>
    </xf>
    <xf numFmtId="0" fontId="213" fillId="134" borderId="75" applyNumberFormat="0" applyAlignment="0" applyProtection="0"/>
    <xf numFmtId="4" fontId="206" fillId="38" borderId="75" applyNumberFormat="0" applyProtection="0">
      <alignment horizontal="left" vertical="center" indent="1"/>
    </xf>
    <xf numFmtId="4" fontId="206" fillId="103" borderId="79" applyNumberFormat="0" applyProtection="0">
      <alignment horizontal="left" vertical="center" indent="1"/>
    </xf>
    <xf numFmtId="4" fontId="211" fillId="106" borderId="75" applyNumberFormat="0" applyProtection="0">
      <alignment horizontal="right" vertical="center"/>
    </xf>
    <xf numFmtId="0" fontId="206" fillId="92" borderId="63" applyNumberFormat="0" applyProtection="0">
      <alignment horizontal="left" vertical="top" indent="1"/>
    </xf>
    <xf numFmtId="4" fontId="206" fillId="92" borderId="79" applyNumberFormat="0" applyProtection="0">
      <alignment horizontal="left" vertical="center" indent="1"/>
    </xf>
    <xf numFmtId="0" fontId="50" fillId="91" borderId="63" applyNumberFormat="0" applyProtection="0">
      <alignment horizontal="left" vertical="top" indent="1"/>
    </xf>
    <xf numFmtId="0" fontId="194" fillId="117" borderId="66" applyNumberFormat="0" applyAlignment="0" applyProtection="0"/>
    <xf numFmtId="4" fontId="206" fillId="93" borderId="75" applyNumberFormat="0" applyProtection="0">
      <alignment horizontal="right" vertical="center"/>
    </xf>
    <xf numFmtId="4" fontId="211" fillId="106" borderId="75" applyNumberFormat="0" applyProtection="0">
      <alignment horizontal="right" vertical="center"/>
    </xf>
    <xf numFmtId="4" fontId="53" fillId="38" borderId="63" applyNumberFormat="0" applyProtection="0">
      <alignment horizontal="left" vertical="center" indent="1"/>
    </xf>
    <xf numFmtId="4" fontId="189" fillId="103" borderId="63" applyNumberFormat="0" applyProtection="0">
      <alignment horizontal="right" vertical="center"/>
    </xf>
    <xf numFmtId="0" fontId="12" fillId="92" borderId="63" applyNumberFormat="0" applyProtection="0">
      <alignment horizontal="left" vertical="top" indent="1"/>
    </xf>
    <xf numFmtId="0" fontId="206" fillId="103" borderId="63" applyNumberFormat="0" applyProtection="0">
      <alignment horizontal="left" vertical="top" indent="1"/>
    </xf>
    <xf numFmtId="4" fontId="64" fillId="100" borderId="63" applyNumberFormat="0" applyProtection="0">
      <alignment horizontal="right" vertical="center"/>
    </xf>
    <xf numFmtId="4" fontId="64" fillId="94" borderId="63" applyNumberFormat="0" applyProtection="0">
      <alignment horizontal="right" vertical="center"/>
    </xf>
    <xf numFmtId="4" fontId="53" fillId="119" borderId="63" applyNumberFormat="0" applyProtection="0">
      <alignment horizontal="right" vertical="center"/>
    </xf>
    <xf numFmtId="4" fontId="206" fillId="101" borderId="75" applyNumberFormat="0" applyProtection="0">
      <alignment horizontal="right" vertical="center"/>
    </xf>
    <xf numFmtId="4" fontId="189" fillId="103" borderId="63" applyNumberFormat="0" applyProtection="0">
      <alignment horizontal="right" vertical="center"/>
    </xf>
    <xf numFmtId="4" fontId="64" fillId="107" borderId="63" applyNumberFormat="0" applyProtection="0">
      <alignment horizontal="left" vertical="center" indent="1"/>
    </xf>
    <xf numFmtId="4" fontId="187" fillId="103" borderId="63" applyNumberFormat="0" applyProtection="0">
      <alignment horizontal="right" vertical="center"/>
    </xf>
    <xf numFmtId="4" fontId="12" fillId="104" borderId="79" applyNumberFormat="0" applyProtection="0">
      <alignment horizontal="left" vertical="center" indent="1"/>
    </xf>
    <xf numFmtId="4" fontId="50" fillId="91" borderId="63" applyNumberFormat="0" applyProtection="0">
      <alignment vertical="center"/>
    </xf>
    <xf numFmtId="0" fontId="12" fillId="106" borderId="88" applyNumberFormat="0">
      <protection locked="0"/>
    </xf>
    <xf numFmtId="4" fontId="206" fillId="102" borderId="79" applyNumberFormat="0" applyProtection="0">
      <alignment horizontal="left" vertical="center" indent="1"/>
    </xf>
    <xf numFmtId="0" fontId="64" fillId="92" borderId="63" applyNumberFormat="0" applyProtection="0">
      <alignment horizontal="left" vertical="top" indent="1"/>
    </xf>
    <xf numFmtId="4" fontId="187" fillId="107" borderId="63" applyNumberFormat="0" applyProtection="0">
      <alignment vertical="center"/>
    </xf>
    <xf numFmtId="4" fontId="12" fillId="104" borderId="79" applyNumberFormat="0" applyProtection="0">
      <alignment horizontal="left" vertical="center" indent="1"/>
    </xf>
    <xf numFmtId="4" fontId="64" fillId="93" borderId="63" applyNumberFormat="0" applyProtection="0">
      <alignment horizontal="right" vertical="center"/>
    </xf>
    <xf numFmtId="4" fontId="206" fillId="100" borderId="75" applyNumberFormat="0" applyProtection="0">
      <alignment horizontal="right" vertical="center"/>
    </xf>
    <xf numFmtId="4" fontId="64" fillId="97" borderId="63" applyNumberFormat="0" applyProtection="0">
      <alignment horizontal="right" vertical="center"/>
    </xf>
    <xf numFmtId="4" fontId="186" fillId="91" borderId="63" applyNumberFormat="0" applyProtection="0">
      <alignment vertical="center"/>
    </xf>
    <xf numFmtId="4" fontId="64" fillId="99" borderId="63" applyNumberFormat="0" applyProtection="0">
      <alignment horizontal="right" vertical="center"/>
    </xf>
    <xf numFmtId="0" fontId="206" fillId="105" borderId="63" applyNumberFormat="0" applyProtection="0">
      <alignment horizontal="left" vertical="top" indent="1"/>
    </xf>
    <xf numFmtId="4" fontId="50" fillId="91" borderId="63" applyNumberFormat="0" applyProtection="0">
      <alignment horizontal="left" vertical="center" indent="1"/>
    </xf>
    <xf numFmtId="4" fontId="64" fillId="92" borderId="63" applyNumberFormat="0" applyProtection="0">
      <alignment horizontal="left" vertical="center" indent="1"/>
    </xf>
    <xf numFmtId="0" fontId="64" fillId="92" borderId="63" applyNumberFormat="0" applyProtection="0">
      <alignment horizontal="left" vertical="top" indent="1"/>
    </xf>
    <xf numFmtId="4" fontId="53" fillId="154" borderId="63" applyNumberFormat="0" applyProtection="0">
      <alignment horizontal="right" vertical="center"/>
    </xf>
    <xf numFmtId="4" fontId="187" fillId="107" borderId="63" applyNumberFormat="0" applyProtection="0">
      <alignment vertical="center"/>
    </xf>
    <xf numFmtId="4" fontId="206" fillId="96" borderId="75" applyNumberFormat="0" applyProtection="0">
      <alignment horizontal="right" vertical="center"/>
    </xf>
    <xf numFmtId="4" fontId="206" fillId="98" borderId="75" applyNumberFormat="0" applyProtection="0">
      <alignment horizontal="right" vertical="center"/>
    </xf>
    <xf numFmtId="4" fontId="64" fillId="92" borderId="63" applyNumberFormat="0" applyProtection="0">
      <alignment horizontal="right" vertical="center"/>
    </xf>
    <xf numFmtId="4" fontId="64" fillId="107" borderId="63" applyNumberFormat="0" applyProtection="0">
      <alignment horizontal="left" vertical="center" indent="1"/>
    </xf>
    <xf numFmtId="4" fontId="206" fillId="97" borderId="75" applyNumberFormat="0" applyProtection="0">
      <alignment horizontal="right" vertical="center"/>
    </xf>
    <xf numFmtId="0" fontId="226" fillId="110" borderId="66" applyNumberFormat="0" applyAlignment="0" applyProtection="0"/>
    <xf numFmtId="0" fontId="206" fillId="86" borderId="75" applyNumberFormat="0" applyFont="0" applyAlignment="0" applyProtection="0"/>
    <xf numFmtId="0" fontId="206" fillId="103" borderId="75" applyNumberFormat="0" applyProtection="0">
      <alignment horizontal="left" vertical="center" indent="1"/>
    </xf>
    <xf numFmtId="0" fontId="12" fillId="103" borderId="63" applyNumberFormat="0" applyProtection="0">
      <alignment horizontal="left" vertical="center" indent="1"/>
    </xf>
    <xf numFmtId="4" fontId="64" fillId="94" borderId="63" applyNumberFormat="0" applyProtection="0">
      <alignment horizontal="right" vertical="center"/>
    </xf>
    <xf numFmtId="4" fontId="206" fillId="99" borderId="75" applyNumberFormat="0" applyProtection="0">
      <alignment horizontal="right" vertical="center"/>
    </xf>
    <xf numFmtId="4" fontId="188" fillId="120" borderId="85" applyNumberFormat="0" applyProtection="0">
      <alignment horizontal="left" vertical="center" indent="1"/>
    </xf>
    <xf numFmtId="0" fontId="12" fillId="103" borderId="63" applyNumberFormat="0" applyProtection="0">
      <alignment horizontal="left" vertical="center" indent="1"/>
    </xf>
    <xf numFmtId="0" fontId="208" fillId="92" borderId="63" applyNumberFormat="0" applyProtection="0">
      <alignment horizontal="left" vertical="top" indent="1"/>
    </xf>
    <xf numFmtId="4" fontId="12" fillId="104" borderId="79" applyNumberFormat="0" applyProtection="0">
      <alignment horizontal="left" vertical="center" indent="1"/>
    </xf>
    <xf numFmtId="0" fontId="204" fillId="134" borderId="73" applyNumberFormat="0" applyAlignment="0" applyProtection="0"/>
    <xf numFmtId="0" fontId="50" fillId="91" borderId="63" applyNumberFormat="0" applyProtection="0">
      <alignment horizontal="left" vertical="top" indent="1"/>
    </xf>
    <xf numFmtId="4" fontId="186" fillId="91" borderId="63" applyNumberFormat="0" applyProtection="0">
      <alignment vertical="center"/>
    </xf>
    <xf numFmtId="4" fontId="186" fillId="91" borderId="63" applyNumberFormat="0" applyProtection="0">
      <alignment vertical="center"/>
    </xf>
    <xf numFmtId="0" fontId="204" fillId="117" borderId="73" applyNumberFormat="0" applyAlignment="0" applyProtection="0"/>
    <xf numFmtId="0" fontId="185" fillId="0" borderId="74" applyNumberFormat="0" applyFill="0" applyAlignment="0" applyProtection="0"/>
    <xf numFmtId="0" fontId="12" fillId="105" borderId="63" applyNumberFormat="0" applyProtection="0">
      <alignment horizontal="left" vertical="top" indent="1"/>
    </xf>
    <xf numFmtId="0" fontId="194" fillId="117" borderId="66" applyNumberFormat="0" applyAlignment="0" applyProtection="0"/>
    <xf numFmtId="4" fontId="12" fillId="104" borderId="79" applyNumberFormat="0" applyProtection="0">
      <alignment horizontal="left" vertical="center" indent="1"/>
    </xf>
    <xf numFmtId="4" fontId="206" fillId="92" borderId="79" applyNumberFormat="0" applyProtection="0">
      <alignment horizontal="left" vertical="center" indent="1"/>
    </xf>
    <xf numFmtId="4" fontId="206" fillId="100" borderId="75" applyNumberFormat="0" applyProtection="0">
      <alignment horizontal="right" vertical="center"/>
    </xf>
    <xf numFmtId="4" fontId="64" fillId="100" borderId="63" applyNumberFormat="0" applyProtection="0">
      <alignment horizontal="right" vertical="center"/>
    </xf>
    <xf numFmtId="4" fontId="56" fillId="119" borderId="63" applyNumberFormat="0" applyProtection="0">
      <alignment horizontal="left" vertical="center" indent="1"/>
    </xf>
    <xf numFmtId="0" fontId="12" fillId="103" borderId="63" applyNumberFormat="0" applyProtection="0">
      <alignment horizontal="left" vertical="center" indent="1"/>
    </xf>
    <xf numFmtId="4" fontId="210" fillId="108" borderId="79" applyNumberFormat="0" applyProtection="0">
      <alignment horizontal="left" vertical="center" indent="1"/>
    </xf>
    <xf numFmtId="4" fontId="206" fillId="91" borderId="75" applyNumberFormat="0" applyProtection="0">
      <alignment vertical="center"/>
    </xf>
    <xf numFmtId="0" fontId="204" fillId="110" borderId="73" applyNumberFormat="0" applyAlignment="0" applyProtection="0"/>
    <xf numFmtId="4" fontId="187" fillId="103" borderId="63" applyNumberFormat="0" applyProtection="0">
      <alignment horizontal="right" vertical="center"/>
    </xf>
    <xf numFmtId="4" fontId="64" fillId="101" borderId="63" applyNumberFormat="0" applyProtection="0">
      <alignment horizontal="right" vertical="center"/>
    </xf>
    <xf numFmtId="0" fontId="206" fillId="86" borderId="75" applyNumberFormat="0" applyFont="0" applyAlignment="0" applyProtection="0"/>
    <xf numFmtId="4" fontId="206" fillId="38" borderId="75" applyNumberFormat="0" applyProtection="0">
      <alignment horizontal="left" vertical="center" indent="1"/>
    </xf>
    <xf numFmtId="0" fontId="17" fillId="0" borderId="0"/>
    <xf numFmtId="4" fontId="64" fillId="107" borderId="63" applyNumberFormat="0" applyProtection="0">
      <alignment horizontal="left" vertical="center" indent="1"/>
    </xf>
    <xf numFmtId="4" fontId="64" fillId="100" borderId="63" applyNumberFormat="0" applyProtection="0">
      <alignment horizontal="right" vertical="center"/>
    </xf>
    <xf numFmtId="4" fontId="64" fillId="93" borderId="63" applyNumberFormat="0" applyProtection="0">
      <alignment horizontal="right" vertical="center"/>
    </xf>
    <xf numFmtId="4" fontId="64" fillId="96" borderId="63" applyNumberFormat="0" applyProtection="0">
      <alignment horizontal="right" vertical="center"/>
    </xf>
    <xf numFmtId="4" fontId="206" fillId="98" borderId="75" applyNumberFormat="0" applyProtection="0">
      <alignment horizontal="right" vertical="center"/>
    </xf>
    <xf numFmtId="0" fontId="213" fillId="134" borderId="75" applyNumberFormat="0" applyAlignment="0" applyProtection="0"/>
    <xf numFmtId="4" fontId="64" fillId="93" borderId="63" applyNumberFormat="0" applyProtection="0">
      <alignment horizontal="right" vertical="center"/>
    </xf>
    <xf numFmtId="4" fontId="12" fillId="104" borderId="79" applyNumberFormat="0" applyProtection="0">
      <alignment horizontal="left" vertical="center" indent="1"/>
    </xf>
    <xf numFmtId="4" fontId="206" fillId="122" borderId="75" applyNumberFormat="0" applyProtection="0">
      <alignment horizontal="left" vertical="center" indent="1"/>
    </xf>
    <xf numFmtId="0" fontId="12" fillId="92" borderId="63" applyNumberFormat="0" applyProtection="0">
      <alignment horizontal="left" vertical="center" indent="1"/>
    </xf>
    <xf numFmtId="4" fontId="64" fillId="92" borderId="63" applyNumberFormat="0" applyProtection="0">
      <alignment horizontal="right" vertical="center"/>
    </xf>
    <xf numFmtId="4" fontId="64" fillId="93" borderId="63" applyNumberFormat="0" applyProtection="0">
      <alignment horizontal="right" vertical="center"/>
    </xf>
    <xf numFmtId="4" fontId="53" fillId="119" borderId="63" applyNumberFormat="0" applyProtection="0">
      <alignment horizontal="right" vertical="center"/>
    </xf>
    <xf numFmtId="0" fontId="12" fillId="92" borderId="63" applyNumberFormat="0" applyProtection="0">
      <alignment horizontal="left" vertical="center" indent="1"/>
    </xf>
    <xf numFmtId="0" fontId="185" fillId="0" borderId="87" applyNumberFormat="0" applyFill="0" applyAlignment="0" applyProtection="0"/>
    <xf numFmtId="0" fontId="12" fillId="105" borderId="63" applyNumberFormat="0" applyProtection="0">
      <alignment horizontal="left" vertical="center" indent="1"/>
    </xf>
    <xf numFmtId="4" fontId="53" fillId="157" borderId="63" applyNumberFormat="0" applyProtection="0">
      <alignment horizontal="right" vertical="center"/>
    </xf>
    <xf numFmtId="0" fontId="12" fillId="86" borderId="72" applyNumberFormat="0" applyFont="0" applyAlignment="0" applyProtection="0"/>
    <xf numFmtId="0" fontId="204" fillId="117" borderId="73" applyNumberFormat="0" applyAlignment="0" applyProtection="0"/>
    <xf numFmtId="0" fontId="204" fillId="110" borderId="73" applyNumberFormat="0" applyAlignment="0" applyProtection="0"/>
    <xf numFmtId="4" fontId="215" fillId="38" borderId="75" applyNumberFormat="0" applyProtection="0">
      <alignment vertical="center"/>
    </xf>
    <xf numFmtId="202" fontId="67" fillId="0" borderId="19"/>
    <xf numFmtId="4" fontId="53" fillId="155" borderId="63" applyNumberFormat="0" applyProtection="0">
      <alignment horizontal="right" vertical="center"/>
    </xf>
    <xf numFmtId="4" fontId="229" fillId="38" borderId="63" applyNumberFormat="0" applyProtection="0">
      <alignment vertical="center"/>
    </xf>
    <xf numFmtId="4" fontId="64" fillId="99" borderId="63" applyNumberFormat="0" applyProtection="0">
      <alignment horizontal="right" vertical="center"/>
    </xf>
    <xf numFmtId="0" fontId="220" fillId="110" borderId="66" applyNumberFormat="0" applyAlignment="0" applyProtection="0"/>
    <xf numFmtId="4" fontId="206" fillId="93" borderId="75" applyNumberFormat="0" applyProtection="0">
      <alignment horizontal="right" vertical="center"/>
    </xf>
    <xf numFmtId="0" fontId="201" fillId="87" borderId="66" applyNumberFormat="0" applyAlignment="0" applyProtection="0"/>
    <xf numFmtId="4" fontId="64" fillId="93" borderId="63" applyNumberFormat="0" applyProtection="0">
      <alignment horizontal="right" vertical="center"/>
    </xf>
    <xf numFmtId="4" fontId="53" fillId="33" borderId="63" applyNumberFormat="0" applyProtection="0">
      <alignment horizontal="right" vertical="center"/>
    </xf>
    <xf numFmtId="4" fontId="206" fillId="122" borderId="75" applyNumberFormat="0" applyProtection="0">
      <alignment horizontal="left" vertical="center" indent="1"/>
    </xf>
    <xf numFmtId="0" fontId="12" fillId="105" borderId="63" applyNumberFormat="0" applyProtection="0">
      <alignment horizontal="left" vertical="center" indent="1"/>
    </xf>
    <xf numFmtId="0" fontId="12" fillId="103" borderId="63" applyNumberFormat="0" applyProtection="0">
      <alignment horizontal="left" vertical="top" indent="1"/>
    </xf>
    <xf numFmtId="4" fontId="189" fillId="103" borderId="63" applyNumberFormat="0" applyProtection="0">
      <alignment horizontal="right" vertical="center"/>
    </xf>
    <xf numFmtId="4" fontId="53" fillId="38" borderId="63" applyNumberFormat="0" applyProtection="0">
      <alignment horizontal="left" vertical="center" indent="1"/>
    </xf>
    <xf numFmtId="0" fontId="201" fillId="87" borderId="75" applyNumberFormat="0" applyAlignment="0" applyProtection="0"/>
    <xf numFmtId="0" fontId="12" fillId="105" borderId="63" applyNumberFormat="0" applyProtection="0">
      <alignment horizontal="left" vertical="top" indent="1"/>
    </xf>
    <xf numFmtId="4" fontId="53" fillId="152" borderId="63" applyNumberFormat="0" applyProtection="0">
      <alignment horizontal="right" vertical="center"/>
    </xf>
    <xf numFmtId="0" fontId="206" fillId="103" borderId="63" applyNumberFormat="0" applyProtection="0">
      <alignment horizontal="left" vertical="top" indent="1"/>
    </xf>
    <xf numFmtId="4" fontId="64" fillId="100" borderId="63" applyNumberFormat="0" applyProtection="0">
      <alignment horizontal="right" vertical="center"/>
    </xf>
    <xf numFmtId="4" fontId="64" fillId="100" borderId="63" applyNumberFormat="0" applyProtection="0">
      <alignment horizontal="right" vertical="center"/>
    </xf>
    <xf numFmtId="4" fontId="208" fillId="110" borderId="63" applyNumberFormat="0" applyProtection="0">
      <alignment horizontal="left" vertical="center" indent="1"/>
    </xf>
    <xf numFmtId="4" fontId="208" fillId="107" borderId="63" applyNumberFormat="0" applyProtection="0">
      <alignment vertical="center"/>
    </xf>
    <xf numFmtId="0" fontId="206" fillId="105" borderId="75" applyNumberFormat="0" applyProtection="0">
      <alignment horizontal="left" vertical="center" indent="1"/>
    </xf>
    <xf numFmtId="0" fontId="206" fillId="103" borderId="75" applyNumberFormat="0" applyProtection="0">
      <alignment horizontal="left" vertical="center" indent="1"/>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3" borderId="75" applyNumberFormat="0" applyProtection="0">
      <alignment horizontal="right" vertical="center"/>
    </xf>
    <xf numFmtId="4" fontId="206" fillId="137" borderId="75" applyNumberFormat="0" applyProtection="0">
      <alignment horizontal="right" vertical="center"/>
    </xf>
    <xf numFmtId="0" fontId="206" fillId="86" borderId="75" applyNumberFormat="0" applyFont="0" applyAlignment="0" applyProtection="0"/>
    <xf numFmtId="0" fontId="206" fillId="110" borderId="75" applyNumberFormat="0" applyProtection="0">
      <alignment horizontal="left" vertical="center" indent="1"/>
    </xf>
    <xf numFmtId="0" fontId="201" fillId="87" borderId="66" applyNumberFormat="0" applyAlignment="0" applyProtection="0"/>
    <xf numFmtId="4" fontId="206" fillId="0" borderId="75" applyNumberFormat="0" applyProtection="0">
      <alignment horizontal="right" vertical="center"/>
    </xf>
    <xf numFmtId="4" fontId="64" fillId="92" borderId="63" applyNumberFormat="0" applyProtection="0">
      <alignment horizontal="left" vertical="center" indent="1"/>
    </xf>
    <xf numFmtId="4" fontId="53" fillId="155" borderId="63" applyNumberFormat="0" applyProtection="0">
      <alignment horizontal="right" vertical="center"/>
    </xf>
    <xf numFmtId="0" fontId="206" fillId="92" borderId="63" applyNumberFormat="0" applyProtection="0">
      <alignment horizontal="left" vertical="top" indent="1"/>
    </xf>
    <xf numFmtId="4" fontId="53" fillId="119" borderId="63" applyNumberFormat="0" applyProtection="0">
      <alignment horizontal="right" vertical="center"/>
    </xf>
    <xf numFmtId="4" fontId="211" fillId="106" borderId="75" applyNumberFormat="0" applyProtection="0">
      <alignment horizontal="right" vertical="center"/>
    </xf>
    <xf numFmtId="0" fontId="185" fillId="0" borderId="74" applyNumberFormat="0" applyFill="0" applyAlignment="0" applyProtection="0"/>
    <xf numFmtId="0" fontId="194" fillId="117" borderId="66" applyNumberFormat="0" applyAlignment="0" applyProtection="0"/>
    <xf numFmtId="4" fontId="64" fillId="99" borderId="63" applyNumberFormat="0" applyProtection="0">
      <alignment horizontal="right" vertical="center"/>
    </xf>
    <xf numFmtId="4" fontId="53" fillId="155" borderId="63" applyNumberFormat="0" applyProtection="0">
      <alignment horizontal="right" vertical="center"/>
    </xf>
    <xf numFmtId="4" fontId="206" fillId="97" borderId="75" applyNumberFormat="0" applyProtection="0">
      <alignment horizontal="right" vertical="center"/>
    </xf>
    <xf numFmtId="0" fontId="64" fillId="92" borderId="63" applyNumberFormat="0" applyProtection="0">
      <alignment horizontal="left" vertical="top" indent="1"/>
    </xf>
    <xf numFmtId="4" fontId="12" fillId="104" borderId="79" applyNumberFormat="0" applyProtection="0">
      <alignment horizontal="left" vertical="center" indent="1"/>
    </xf>
    <xf numFmtId="0" fontId="64" fillId="107" borderId="63" applyNumberFormat="0" applyProtection="0">
      <alignment horizontal="left" vertical="top" indent="1"/>
    </xf>
    <xf numFmtId="4" fontId="64" fillId="103" borderId="63" applyNumberFormat="0" applyProtection="0">
      <alignment horizontal="right" vertical="center"/>
    </xf>
    <xf numFmtId="4" fontId="187" fillId="107" borderId="63" applyNumberFormat="0" applyProtection="0">
      <alignment vertical="center"/>
    </xf>
    <xf numFmtId="0" fontId="12" fillId="106" borderId="88" applyNumberFormat="0">
      <protection locked="0"/>
    </xf>
    <xf numFmtId="0" fontId="12" fillId="104" borderId="63" applyNumberFormat="0" applyProtection="0">
      <alignment horizontal="left" vertical="top" indent="1"/>
    </xf>
    <xf numFmtId="4" fontId="64" fillId="100" borderId="63" applyNumberFormat="0" applyProtection="0">
      <alignment horizontal="right" vertical="center"/>
    </xf>
    <xf numFmtId="4" fontId="64" fillId="97" borderId="63" applyNumberFormat="0" applyProtection="0">
      <alignment horizontal="right" vertical="center"/>
    </xf>
    <xf numFmtId="4" fontId="206" fillId="96" borderId="75" applyNumberFormat="0" applyProtection="0">
      <alignment horizontal="right" vertical="center"/>
    </xf>
    <xf numFmtId="4" fontId="64" fillId="98" borderId="63" applyNumberFormat="0" applyProtection="0">
      <alignment horizontal="right" vertical="center"/>
    </xf>
    <xf numFmtId="4" fontId="64" fillId="103" borderId="63" applyNumberFormat="0" applyProtection="0">
      <alignment horizontal="right" vertical="center"/>
    </xf>
    <xf numFmtId="0" fontId="206" fillId="105" borderId="75" applyNumberFormat="0" applyProtection="0">
      <alignment horizontal="left" vertical="center" indent="1"/>
    </xf>
    <xf numFmtId="4" fontId="64" fillId="99" borderId="63" applyNumberFormat="0" applyProtection="0">
      <alignment horizontal="right" vertical="center"/>
    </xf>
    <xf numFmtId="0" fontId="206" fillId="110" borderId="75" applyNumberFormat="0" applyProtection="0">
      <alignment horizontal="left" vertical="center" indent="1"/>
    </xf>
    <xf numFmtId="0" fontId="206" fillId="105" borderId="63" applyNumberFormat="0" applyProtection="0">
      <alignment horizontal="left" vertical="top" indent="1"/>
    </xf>
    <xf numFmtId="4" fontId="53" fillId="156" borderId="63" applyNumberFormat="0" applyProtection="0">
      <alignment horizontal="right" vertical="center"/>
    </xf>
    <xf numFmtId="0" fontId="12" fillId="103" borderId="63" applyNumberFormat="0" applyProtection="0">
      <alignment horizontal="left" vertical="top" indent="1"/>
    </xf>
    <xf numFmtId="4" fontId="64" fillId="95" borderId="63" applyNumberFormat="0" applyProtection="0">
      <alignment horizontal="right" vertical="center"/>
    </xf>
    <xf numFmtId="4" fontId="64" fillId="92" borderId="63" applyNumberFormat="0" applyProtection="0">
      <alignment horizontal="left" vertical="center" indent="1"/>
    </xf>
    <xf numFmtId="4" fontId="189" fillId="103" borderId="63" applyNumberFormat="0" applyProtection="0">
      <alignment horizontal="right" vertical="center"/>
    </xf>
    <xf numFmtId="4" fontId="189" fillId="103" borderId="63" applyNumberFormat="0" applyProtection="0">
      <alignment horizontal="right" vertical="center"/>
    </xf>
    <xf numFmtId="4" fontId="231" fillId="159" borderId="63" applyNumberFormat="0" applyProtection="0">
      <alignment horizontal="right" vertical="center"/>
    </xf>
    <xf numFmtId="4" fontId="229" fillId="38" borderId="63" applyNumberFormat="0" applyProtection="0">
      <alignment vertical="center"/>
    </xf>
    <xf numFmtId="4" fontId="64" fillId="96" borderId="63" applyNumberFormat="0" applyProtection="0">
      <alignment horizontal="right" vertical="center"/>
    </xf>
    <xf numFmtId="4" fontId="231" fillId="159" borderId="63" applyNumberFormat="0" applyProtection="0">
      <alignment horizontal="right" vertical="center"/>
    </xf>
    <xf numFmtId="4" fontId="231" fillId="159" borderId="63" applyNumberFormat="0" applyProtection="0">
      <alignment horizontal="right" vertical="center"/>
    </xf>
    <xf numFmtId="4" fontId="53" fillId="119" borderId="63" applyNumberFormat="0" applyProtection="0">
      <alignment horizontal="right" vertical="center"/>
    </xf>
    <xf numFmtId="4" fontId="64" fillId="100" borderId="63" applyNumberFormat="0" applyProtection="0">
      <alignment horizontal="right" vertical="center"/>
    </xf>
    <xf numFmtId="4" fontId="53" fillId="156" borderId="63" applyNumberFormat="0" applyProtection="0">
      <alignment horizontal="right" vertical="center"/>
    </xf>
    <xf numFmtId="4" fontId="53" fillId="153" borderId="63" applyNumberFormat="0" applyProtection="0">
      <alignment horizontal="right" vertical="center"/>
    </xf>
    <xf numFmtId="4" fontId="64" fillId="92" borderId="63" applyNumberFormat="0" applyProtection="0">
      <alignment horizontal="left" vertical="center" indent="1"/>
    </xf>
    <xf numFmtId="0" fontId="50" fillId="91" borderId="63" applyNumberFormat="0" applyProtection="0">
      <alignment horizontal="left" vertical="top" indent="1"/>
    </xf>
    <xf numFmtId="4" fontId="206" fillId="122" borderId="75" applyNumberFormat="0" applyProtection="0">
      <alignment horizontal="left" vertical="center" indent="1"/>
    </xf>
    <xf numFmtId="4" fontId="189" fillId="103" borderId="63" applyNumberFormat="0" applyProtection="0">
      <alignment horizontal="right" vertical="center"/>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95" borderId="79" applyNumberFormat="0" applyProtection="0">
      <alignment horizontal="right" vertical="center"/>
    </xf>
    <xf numFmtId="0" fontId="64" fillId="92" borderId="63" applyNumberFormat="0" applyProtection="0">
      <alignment horizontal="left" vertical="top" indent="1"/>
    </xf>
    <xf numFmtId="4" fontId="206" fillId="122" borderId="75" applyNumberFormat="0" applyProtection="0">
      <alignment horizontal="left" vertical="center" indent="1"/>
    </xf>
    <xf numFmtId="4" fontId="53" fillId="154" borderId="63" applyNumberFormat="0" applyProtection="0">
      <alignment horizontal="right" vertical="center"/>
    </xf>
    <xf numFmtId="4" fontId="206" fillId="101" borderId="75" applyNumberFormat="0" applyProtection="0">
      <alignment horizontal="right" vertical="center"/>
    </xf>
    <xf numFmtId="0" fontId="12" fillId="92" borderId="63" applyNumberFormat="0" applyProtection="0">
      <alignment horizontal="left" vertical="top" indent="1"/>
    </xf>
    <xf numFmtId="4" fontId="64" fillId="94" borderId="63" applyNumberFormat="0" applyProtection="0">
      <alignment horizontal="right" vertical="center"/>
    </xf>
    <xf numFmtId="0" fontId="12" fillId="104" borderId="63" applyNumberFormat="0" applyProtection="0">
      <alignment horizontal="left" vertical="top" indent="1"/>
    </xf>
    <xf numFmtId="4" fontId="186" fillId="91" borderId="63" applyNumberFormat="0" applyProtection="0">
      <alignment vertical="center"/>
    </xf>
    <xf numFmtId="4" fontId="206" fillId="96" borderId="75" applyNumberFormat="0" applyProtection="0">
      <alignment horizontal="right" vertical="center"/>
    </xf>
    <xf numFmtId="4" fontId="64" fillId="92" borderId="63" applyNumberFormat="0" applyProtection="0">
      <alignment horizontal="right" vertical="center"/>
    </xf>
    <xf numFmtId="0" fontId="12" fillId="105" borderId="63" applyNumberFormat="0" applyProtection="0">
      <alignment horizontal="left" vertical="top" indent="1"/>
    </xf>
    <xf numFmtId="0" fontId="12" fillId="103" borderId="63" applyNumberFormat="0" applyProtection="0">
      <alignment horizontal="left" vertical="top" indent="1"/>
    </xf>
    <xf numFmtId="0" fontId="209" fillId="91" borderId="63" applyNumberFormat="0" applyProtection="0">
      <alignment horizontal="left" vertical="top" indent="1"/>
    </xf>
    <xf numFmtId="4" fontId="50" fillId="91" borderId="63" applyNumberFormat="0" applyProtection="0">
      <alignment vertical="center"/>
    </xf>
    <xf numFmtId="4" fontId="53" fillId="157" borderId="63" applyNumberFormat="0" applyProtection="0">
      <alignment horizontal="right" vertical="center"/>
    </xf>
    <xf numFmtId="4" fontId="64" fillId="92" borderId="63" applyNumberFormat="0" applyProtection="0">
      <alignment horizontal="right" vertical="center"/>
    </xf>
    <xf numFmtId="0" fontId="12" fillId="103" borderId="63" applyNumberFormat="0" applyProtection="0">
      <alignment horizontal="left" vertical="center" indent="1"/>
    </xf>
    <xf numFmtId="4" fontId="56" fillId="119" borderId="85" applyNumberFormat="0" applyProtection="0">
      <alignment horizontal="left" vertical="center" indent="1"/>
    </xf>
    <xf numFmtId="4" fontId="64" fillId="95" borderId="63" applyNumberFormat="0" applyProtection="0">
      <alignment horizontal="right" vertical="center"/>
    </xf>
    <xf numFmtId="0" fontId="12" fillId="105" borderId="63" applyNumberFormat="0" applyProtection="0">
      <alignment horizontal="left" vertical="center" indent="1"/>
    </xf>
    <xf numFmtId="4" fontId="206" fillId="137" borderId="75" applyNumberFormat="0" applyProtection="0">
      <alignment horizontal="right" vertical="center"/>
    </xf>
    <xf numFmtId="0" fontId="204" fillId="117" borderId="73" applyNumberFormat="0" applyAlignment="0" applyProtection="0"/>
    <xf numFmtId="4" fontId="188" fillId="120" borderId="85" applyNumberFormat="0" applyProtection="0">
      <alignment horizontal="left" vertical="center" indent="1"/>
    </xf>
    <xf numFmtId="4" fontId="231" fillId="159" borderId="63" applyNumberFormat="0" applyProtection="0">
      <alignment horizontal="right" vertical="center"/>
    </xf>
    <xf numFmtId="4" fontId="187" fillId="103" borderId="63" applyNumberFormat="0" applyProtection="0">
      <alignment horizontal="right" vertical="center"/>
    </xf>
    <xf numFmtId="4" fontId="50" fillId="91" borderId="63" applyNumberFormat="0" applyProtection="0">
      <alignment vertical="center"/>
    </xf>
    <xf numFmtId="4" fontId="50" fillId="91" borderId="63" applyNumberFormat="0" applyProtection="0">
      <alignment vertical="center"/>
    </xf>
    <xf numFmtId="4" fontId="53" fillId="157" borderId="63" applyNumberFormat="0" applyProtection="0">
      <alignment horizontal="right" vertical="center"/>
    </xf>
    <xf numFmtId="4" fontId="206" fillId="0" borderId="75" applyNumberFormat="0" applyProtection="0">
      <alignment horizontal="right" vertical="center"/>
    </xf>
    <xf numFmtId="4" fontId="206" fillId="103" borderId="79" applyNumberFormat="0" applyProtection="0">
      <alignment horizontal="left" vertical="center" indent="1"/>
    </xf>
    <xf numFmtId="0" fontId="12" fillId="92" borderId="63" applyNumberFormat="0" applyProtection="0">
      <alignment horizontal="left" vertical="top" indent="1"/>
    </xf>
    <xf numFmtId="4" fontId="64" fillId="107" borderId="63" applyNumberFormat="0" applyProtection="0">
      <alignment vertical="center"/>
    </xf>
    <xf numFmtId="4" fontId="53" fillId="155" borderId="63" applyNumberFormat="0" applyProtection="0">
      <alignment horizontal="right" vertical="center"/>
    </xf>
    <xf numFmtId="4" fontId="206" fillId="100" borderId="75" applyNumberFormat="0" applyProtection="0">
      <alignment horizontal="right" vertical="center"/>
    </xf>
    <xf numFmtId="4" fontId="12" fillId="104" borderId="79" applyNumberFormat="0" applyProtection="0">
      <alignment horizontal="left" vertical="center" indent="1"/>
    </xf>
    <xf numFmtId="0" fontId="12" fillId="104" borderId="63" applyNumberFormat="0" applyProtection="0">
      <alignment horizontal="left" vertical="center" indent="1"/>
    </xf>
    <xf numFmtId="0" fontId="206" fillId="139" borderId="88"/>
    <xf numFmtId="0" fontId="220" fillId="110" borderId="66" applyNumberFormat="0" applyAlignment="0" applyProtection="0"/>
    <xf numFmtId="4" fontId="206" fillId="122" borderId="75" applyNumberFormat="0" applyProtection="0">
      <alignment horizontal="left" vertical="center" indent="1"/>
    </xf>
    <xf numFmtId="4" fontId="187" fillId="107" borderId="63" applyNumberFormat="0" applyProtection="0">
      <alignment vertical="center"/>
    </xf>
    <xf numFmtId="0" fontId="206" fillId="139" borderId="88"/>
    <xf numFmtId="0" fontId="12" fillId="92" borderId="63" applyNumberFormat="0" applyProtection="0">
      <alignment horizontal="left" vertical="center" indent="1"/>
    </xf>
    <xf numFmtId="4" fontId="187" fillId="107" borderId="63" applyNumberFormat="0" applyProtection="0">
      <alignment vertical="center"/>
    </xf>
    <xf numFmtId="4" fontId="230" fillId="159" borderId="63" applyNumberFormat="0" applyProtection="0">
      <alignment vertical="center"/>
    </xf>
    <xf numFmtId="4" fontId="206" fillId="95" borderId="79" applyNumberFormat="0" applyProtection="0">
      <alignment horizontal="right" vertical="center"/>
    </xf>
    <xf numFmtId="0" fontId="12" fillId="104" borderId="63" applyNumberFormat="0" applyProtection="0">
      <alignment horizontal="left" vertical="center" indent="1"/>
    </xf>
    <xf numFmtId="4" fontId="64" fillId="96" borderId="63" applyNumberFormat="0" applyProtection="0">
      <alignment horizontal="right" vertical="center"/>
    </xf>
    <xf numFmtId="0" fontId="12" fillId="103" borderId="63" applyNumberFormat="0" applyProtection="0">
      <alignment horizontal="left" vertical="center" indent="1"/>
    </xf>
    <xf numFmtId="0" fontId="12" fillId="92" borderId="63" applyNumberFormat="0" applyProtection="0">
      <alignment horizontal="left" vertical="center" indent="1"/>
    </xf>
    <xf numFmtId="4" fontId="64" fillId="103" borderId="63" applyNumberFormat="0" applyProtection="0">
      <alignment horizontal="right" vertical="center"/>
    </xf>
    <xf numFmtId="4" fontId="230" fillId="159" borderId="63" applyNumberFormat="0" applyProtection="0">
      <alignment horizontal="right" vertical="center"/>
    </xf>
    <xf numFmtId="0" fontId="185" fillId="0" borderId="87" applyNumberFormat="0" applyFill="0" applyAlignment="0" applyProtection="0"/>
    <xf numFmtId="0" fontId="12" fillId="105" borderId="63" applyNumberFormat="0" applyProtection="0">
      <alignment horizontal="left" vertical="center" indent="1"/>
    </xf>
    <xf numFmtId="0" fontId="12" fillId="105" borderId="63" applyNumberFormat="0" applyProtection="0">
      <alignment horizontal="left" vertical="top" indent="1"/>
    </xf>
    <xf numFmtId="0" fontId="12" fillId="92" borderId="63" applyNumberFormat="0" applyProtection="0">
      <alignment horizontal="left" vertical="center" indent="1"/>
    </xf>
    <xf numFmtId="4" fontId="53" fillId="152" borderId="63" applyNumberFormat="0" applyProtection="0">
      <alignment horizontal="right" vertical="center"/>
    </xf>
    <xf numFmtId="4" fontId="12" fillId="104" borderId="79" applyNumberFormat="0" applyProtection="0">
      <alignment horizontal="left" vertical="center" indent="1"/>
    </xf>
    <xf numFmtId="4" fontId="188" fillId="120" borderId="85" applyNumberFormat="0" applyProtection="0">
      <alignment horizontal="left" vertical="center" indent="1"/>
    </xf>
    <xf numFmtId="0" fontId="12" fillId="104" borderId="63" applyNumberFormat="0" applyProtection="0">
      <alignment horizontal="left" vertical="top" indent="1"/>
    </xf>
    <xf numFmtId="4" fontId="64" fillId="97" borderId="63" applyNumberFormat="0" applyProtection="0">
      <alignment horizontal="right" vertical="center"/>
    </xf>
    <xf numFmtId="0" fontId="206" fillId="103" borderId="63" applyNumberFormat="0" applyProtection="0">
      <alignment horizontal="left" vertical="top" indent="1"/>
    </xf>
    <xf numFmtId="4" fontId="206" fillId="122" borderId="75" applyNumberFormat="0" applyProtection="0">
      <alignment horizontal="left" vertical="center" indent="1"/>
    </xf>
    <xf numFmtId="0" fontId="12" fillId="86" borderId="72" applyNumberFormat="0" applyFont="0" applyAlignment="0" applyProtection="0"/>
    <xf numFmtId="4" fontId="56" fillId="119" borderId="85" applyNumberFormat="0" applyProtection="0">
      <alignment horizontal="left" vertical="center" indent="1"/>
    </xf>
    <xf numFmtId="0" fontId="12" fillId="103" borderId="63" applyNumberFormat="0" applyProtection="0">
      <alignment horizontal="left" vertical="center" indent="1"/>
    </xf>
    <xf numFmtId="4" fontId="53" fillId="154" borderId="63" applyNumberFormat="0" applyProtection="0">
      <alignment horizontal="right" vertical="center"/>
    </xf>
    <xf numFmtId="4" fontId="64" fillId="94" borderId="63" applyNumberFormat="0" applyProtection="0">
      <alignment horizontal="right" vertical="center"/>
    </xf>
    <xf numFmtId="4" fontId="53" fillId="153" borderId="63" applyNumberFormat="0" applyProtection="0">
      <alignment horizontal="right" vertical="center"/>
    </xf>
    <xf numFmtId="0" fontId="71" fillId="104" borderId="81" applyBorder="0"/>
    <xf numFmtId="4" fontId="12" fillId="104" borderId="79" applyNumberFormat="0" applyProtection="0">
      <alignment horizontal="left" vertical="center" indent="1"/>
    </xf>
    <xf numFmtId="4" fontId="64" fillId="103" borderId="63" applyNumberFormat="0" applyProtection="0">
      <alignment horizontal="right" vertical="center"/>
    </xf>
    <xf numFmtId="4" fontId="12" fillId="104" borderId="79" applyNumberFormat="0" applyProtection="0">
      <alignment horizontal="left" vertical="center" indent="1"/>
    </xf>
    <xf numFmtId="4" fontId="186" fillId="91" borderId="63" applyNumberFormat="0" applyProtection="0">
      <alignment vertical="center"/>
    </xf>
    <xf numFmtId="0" fontId="204" fillId="117" borderId="73" applyNumberFormat="0" applyAlignment="0" applyProtection="0"/>
    <xf numFmtId="0" fontId="12" fillId="103" borderId="63" applyNumberFormat="0" applyProtection="0">
      <alignment horizontal="left" vertical="top" indent="1"/>
    </xf>
    <xf numFmtId="4" fontId="50" fillId="91" borderId="63" applyNumberFormat="0" applyProtection="0">
      <alignment vertical="center"/>
    </xf>
    <xf numFmtId="4" fontId="64" fillId="95" borderId="63" applyNumberFormat="0" applyProtection="0">
      <alignment horizontal="right" vertical="center"/>
    </xf>
    <xf numFmtId="4" fontId="56" fillId="38" borderId="63" applyNumberFormat="0" applyProtection="0">
      <alignment vertical="center"/>
    </xf>
    <xf numFmtId="4" fontId="206" fillId="103" borderId="79" applyNumberFormat="0" applyProtection="0">
      <alignment horizontal="left" vertical="center" indent="1"/>
    </xf>
    <xf numFmtId="4" fontId="64" fillId="97" borderId="63" applyNumberFormat="0" applyProtection="0">
      <alignment horizontal="right" vertical="center"/>
    </xf>
    <xf numFmtId="0" fontId="12" fillId="107" borderId="72" applyNumberFormat="0" applyFont="0" applyAlignment="0" applyProtection="0"/>
    <xf numFmtId="4" fontId="64" fillId="95" borderId="63" applyNumberFormat="0" applyProtection="0">
      <alignment horizontal="right" vertical="center"/>
    </xf>
    <xf numFmtId="0" fontId="206" fillId="104" borderId="63" applyNumberFormat="0" applyProtection="0">
      <alignment horizontal="left" vertical="top" indent="1"/>
    </xf>
    <xf numFmtId="0" fontId="185" fillId="0" borderId="87" applyNumberFormat="0" applyFill="0" applyAlignment="0" applyProtection="0"/>
    <xf numFmtId="4" fontId="12" fillId="104" borderId="79" applyNumberFormat="0" applyProtection="0">
      <alignment horizontal="left" vertical="center" indent="1"/>
    </xf>
    <xf numFmtId="0" fontId="206" fillId="105" borderId="75" applyNumberFormat="0" applyProtection="0">
      <alignment horizontal="left" vertical="center" indent="1"/>
    </xf>
    <xf numFmtId="0" fontId="12" fillId="107" borderId="72" applyNumberFormat="0" applyFont="0" applyAlignment="0" applyProtection="0"/>
    <xf numFmtId="0" fontId="12" fillId="103" borderId="63" applyNumberFormat="0" applyProtection="0">
      <alignment horizontal="left" vertical="top" indent="1"/>
    </xf>
    <xf numFmtId="0" fontId="12" fillId="105" borderId="63" applyNumberFormat="0" applyProtection="0">
      <alignment horizontal="left" vertical="top" indent="1"/>
    </xf>
    <xf numFmtId="4" fontId="206" fillId="122" borderId="75" applyNumberFormat="0" applyProtection="0">
      <alignment horizontal="left" vertical="center" indent="1"/>
    </xf>
    <xf numFmtId="4" fontId="53" fillId="159" borderId="63" applyNumberFormat="0" applyProtection="0">
      <alignment horizontal="right" vertical="center"/>
    </xf>
    <xf numFmtId="0" fontId="12" fillId="92" borderId="63" applyNumberFormat="0" applyProtection="0">
      <alignment horizontal="left" vertical="top" indent="1"/>
    </xf>
    <xf numFmtId="4" fontId="187" fillId="103" borderId="63" applyNumberFormat="0" applyProtection="0">
      <alignment horizontal="right" vertical="center"/>
    </xf>
    <xf numFmtId="4" fontId="64" fillId="96" borderId="63" applyNumberFormat="0" applyProtection="0">
      <alignment horizontal="right" vertical="center"/>
    </xf>
    <xf numFmtId="0" fontId="208" fillId="92" borderId="63" applyNumberFormat="0" applyProtection="0">
      <alignment horizontal="left" vertical="top" indent="1"/>
    </xf>
    <xf numFmtId="4" fontId="189" fillId="103" borderId="63" applyNumberFormat="0" applyProtection="0">
      <alignment horizontal="right" vertical="center"/>
    </xf>
    <xf numFmtId="4" fontId="56" fillId="38" borderId="63" applyNumberFormat="0" applyProtection="0">
      <alignment vertical="center"/>
    </xf>
    <xf numFmtId="0" fontId="206" fillId="92" borderId="63" applyNumberFormat="0" applyProtection="0">
      <alignment horizontal="left" vertical="top" indent="1"/>
    </xf>
    <xf numFmtId="0" fontId="64" fillId="107" borderId="63" applyNumberFormat="0" applyProtection="0">
      <alignment horizontal="left" vertical="top" indent="1"/>
    </xf>
    <xf numFmtId="4" fontId="206" fillId="101" borderId="75" applyNumberFormat="0" applyProtection="0">
      <alignment horizontal="right" vertical="center"/>
    </xf>
    <xf numFmtId="0" fontId="185" fillId="0" borderId="74" applyNumberFormat="0" applyFill="0" applyAlignment="0" applyProtection="0"/>
    <xf numFmtId="4" fontId="208" fillId="107" borderId="63" applyNumberFormat="0" applyProtection="0">
      <alignment vertical="center"/>
    </xf>
    <xf numFmtId="4" fontId="53" fillId="119" borderId="63" applyNumberFormat="0" applyProtection="0">
      <alignment horizontal="right" vertical="center"/>
    </xf>
    <xf numFmtId="4" fontId="50" fillId="91" borderId="63" applyNumberFormat="0" applyProtection="0">
      <alignment vertical="center"/>
    </xf>
    <xf numFmtId="0" fontId="12" fillId="103" borderId="63" applyNumberFormat="0" applyProtection="0">
      <alignment horizontal="left" vertical="center" indent="1"/>
    </xf>
    <xf numFmtId="0" fontId="226" fillId="110" borderId="66" applyNumberFormat="0" applyAlignment="0" applyProtection="0"/>
    <xf numFmtId="4" fontId="206" fillId="137" borderId="75" applyNumberFormat="0" applyProtection="0">
      <alignment horizontal="right" vertical="center"/>
    </xf>
    <xf numFmtId="4" fontId="64" fillId="100" borderId="63" applyNumberFormat="0" applyProtection="0">
      <alignment horizontal="right" vertical="center"/>
    </xf>
    <xf numFmtId="4" fontId="229" fillId="38" borderId="63" applyNumberFormat="0" applyProtection="0">
      <alignment vertical="center"/>
    </xf>
    <xf numFmtId="4" fontId="206" fillId="95" borderId="79" applyNumberFormat="0" applyProtection="0">
      <alignment horizontal="right" vertical="center"/>
    </xf>
    <xf numFmtId="0" fontId="12" fillId="105" borderId="63" applyNumberFormat="0" applyProtection="0">
      <alignment horizontal="left" vertical="top" indent="1"/>
    </xf>
    <xf numFmtId="4" fontId="64" fillId="107" borderId="63" applyNumberFormat="0" applyProtection="0">
      <alignment horizontal="left" vertical="center" indent="1"/>
    </xf>
    <xf numFmtId="4" fontId="206" fillId="122" borderId="75" applyNumberFormat="0" applyProtection="0">
      <alignment horizontal="left" vertical="center" indent="1"/>
    </xf>
    <xf numFmtId="4" fontId="206" fillId="38" borderId="75" applyNumberFormat="0" applyProtection="0">
      <alignment horizontal="left" vertical="center" indent="1"/>
    </xf>
    <xf numFmtId="4" fontId="64" fillId="107" borderId="63" applyNumberFormat="0" applyProtection="0">
      <alignment vertical="center"/>
    </xf>
    <xf numFmtId="4" fontId="64" fillId="107" borderId="63" applyNumberFormat="0" applyProtection="0">
      <alignment vertical="center"/>
    </xf>
    <xf numFmtId="4" fontId="187" fillId="103" borderId="63" applyNumberFormat="0" applyProtection="0">
      <alignment horizontal="right" vertical="center"/>
    </xf>
    <xf numFmtId="4" fontId="189" fillId="103" borderId="63" applyNumberFormat="0" applyProtection="0">
      <alignment horizontal="right" vertical="center"/>
    </xf>
    <xf numFmtId="4" fontId="50" fillId="91" borderId="63" applyNumberFormat="0" applyProtection="0">
      <alignment vertical="center"/>
    </xf>
    <xf numFmtId="4" fontId="206" fillId="122" borderId="75" applyNumberFormat="0" applyProtection="0">
      <alignment horizontal="left" vertical="center" indent="1"/>
    </xf>
    <xf numFmtId="0" fontId="206" fillId="103" borderId="63" applyNumberFormat="0" applyProtection="0">
      <alignment horizontal="left" vertical="top" indent="1"/>
    </xf>
    <xf numFmtId="4" fontId="53" fillId="152" borderId="63" applyNumberFormat="0" applyProtection="0">
      <alignment horizontal="right" vertical="center"/>
    </xf>
    <xf numFmtId="4" fontId="64" fillId="99" borderId="63" applyNumberFormat="0" applyProtection="0">
      <alignment horizontal="right" vertical="center"/>
    </xf>
    <xf numFmtId="4" fontId="206" fillId="98" borderId="75" applyNumberFormat="0" applyProtection="0">
      <alignment horizontal="right" vertical="center"/>
    </xf>
    <xf numFmtId="4" fontId="64" fillId="95" borderId="63" applyNumberFormat="0" applyProtection="0">
      <alignment horizontal="right" vertical="center"/>
    </xf>
    <xf numFmtId="4" fontId="206" fillId="0" borderId="75" applyNumberFormat="0" applyProtection="0">
      <alignment horizontal="right" vertical="center"/>
    </xf>
    <xf numFmtId="0" fontId="206" fillId="86" borderId="75" applyNumberFormat="0" applyFont="0" applyAlignment="0" applyProtection="0"/>
    <xf numFmtId="0" fontId="185" fillId="0" borderId="87" applyNumberFormat="0" applyFill="0" applyAlignment="0" applyProtection="0"/>
    <xf numFmtId="0" fontId="12" fillId="105" borderId="63" applyNumberFormat="0" applyProtection="0">
      <alignment horizontal="left" vertical="top" indent="1"/>
    </xf>
    <xf numFmtId="4" fontId="53" fillId="153" borderId="63" applyNumberFormat="0" applyProtection="0">
      <alignment horizontal="right" vertical="center"/>
    </xf>
    <xf numFmtId="0" fontId="208" fillId="107" borderId="63" applyNumberFormat="0" applyProtection="0">
      <alignment horizontal="left" vertical="top" indent="1"/>
    </xf>
    <xf numFmtId="0" fontId="12" fillId="105" borderId="63" applyNumberFormat="0" applyProtection="0">
      <alignment horizontal="left" vertical="center" indent="1"/>
    </xf>
    <xf numFmtId="4" fontId="64" fillId="103" borderId="63" applyNumberFormat="0" applyProtection="0">
      <alignment horizontal="right" vertical="center"/>
    </xf>
    <xf numFmtId="4" fontId="206" fillId="122" borderId="75" applyNumberFormat="0" applyProtection="0">
      <alignment horizontal="left" vertical="center" indent="1"/>
    </xf>
    <xf numFmtId="0" fontId="12" fillId="103" borderId="63" applyNumberFormat="0" applyProtection="0">
      <alignment horizontal="left" vertical="top" indent="1"/>
    </xf>
    <xf numFmtId="4" fontId="206" fillId="122" borderId="75" applyNumberFormat="0" applyProtection="0">
      <alignment horizontal="left" vertical="center" indent="1"/>
    </xf>
    <xf numFmtId="4" fontId="64" fillId="93" borderId="63" applyNumberFormat="0" applyProtection="0">
      <alignment horizontal="right" vertical="center"/>
    </xf>
    <xf numFmtId="4" fontId="64" fillId="92" borderId="63" applyNumberFormat="0" applyProtection="0">
      <alignment horizontal="left" vertical="center" indent="1"/>
    </xf>
    <xf numFmtId="4" fontId="231" fillId="159" borderId="63" applyNumberFormat="0" applyProtection="0">
      <alignment horizontal="right" vertical="center"/>
    </xf>
    <xf numFmtId="4" fontId="64" fillId="101" borderId="63" applyNumberFormat="0" applyProtection="0">
      <alignment horizontal="right" vertical="center"/>
    </xf>
    <xf numFmtId="0" fontId="50" fillId="91" borderId="63" applyNumberFormat="0" applyProtection="0">
      <alignment horizontal="left" vertical="top" indent="1"/>
    </xf>
    <xf numFmtId="4" fontId="53" fillId="156" borderId="63" applyNumberFormat="0" applyProtection="0">
      <alignment horizontal="right" vertical="center"/>
    </xf>
    <xf numFmtId="0" fontId="64" fillId="92" borderId="63" applyNumberFormat="0" applyProtection="0">
      <alignment horizontal="left" vertical="top" indent="1"/>
    </xf>
    <xf numFmtId="4" fontId="53" fillId="109" borderId="63" applyNumberFormat="0" applyProtection="0">
      <alignment horizontal="right" vertical="center"/>
    </xf>
    <xf numFmtId="4" fontId="206" fillId="91" borderId="75" applyNumberFormat="0" applyProtection="0">
      <alignment vertical="center"/>
    </xf>
    <xf numFmtId="0" fontId="194" fillId="117" borderId="66" applyNumberFormat="0" applyAlignment="0" applyProtection="0"/>
    <xf numFmtId="4" fontId="206" fillId="102" borderId="79" applyNumberFormat="0" applyProtection="0">
      <alignment horizontal="left" vertical="center" indent="1"/>
    </xf>
    <xf numFmtId="4" fontId="206" fillId="93" borderId="75" applyNumberFormat="0" applyProtection="0">
      <alignment horizontal="right" vertical="center"/>
    </xf>
    <xf numFmtId="4" fontId="64" fillId="99" borderId="63" applyNumberFormat="0" applyProtection="0">
      <alignment horizontal="right" vertical="center"/>
    </xf>
    <xf numFmtId="0" fontId="64" fillId="107" borderId="63" applyNumberFormat="0" applyProtection="0">
      <alignment horizontal="left" vertical="top" indent="1"/>
    </xf>
    <xf numFmtId="4" fontId="53" fillId="157" borderId="63" applyNumberFormat="0" applyProtection="0">
      <alignment horizontal="right" vertical="center"/>
    </xf>
    <xf numFmtId="4" fontId="64" fillId="101" borderId="63" applyNumberFormat="0" applyProtection="0">
      <alignment horizontal="right" vertical="center"/>
    </xf>
    <xf numFmtId="0" fontId="12" fillId="104" borderId="63" applyNumberFormat="0" applyProtection="0">
      <alignment horizontal="left" vertical="center" indent="1"/>
    </xf>
    <xf numFmtId="0" fontId="12" fillId="104" borderId="63" applyNumberFormat="0" applyProtection="0">
      <alignment horizontal="left" vertical="center" indent="1"/>
    </xf>
    <xf numFmtId="0" fontId="12" fillId="92" borderId="63" applyNumberFormat="0" applyProtection="0">
      <alignment horizontal="left" vertical="center" indent="1"/>
    </xf>
    <xf numFmtId="0" fontId="12" fillId="104" borderId="63" applyNumberFormat="0" applyProtection="0">
      <alignment horizontal="left" vertical="top" indent="1"/>
    </xf>
    <xf numFmtId="0" fontId="12" fillId="103" borderId="63" applyNumberFormat="0" applyProtection="0">
      <alignment horizontal="left" vertical="top" indent="1"/>
    </xf>
    <xf numFmtId="4" fontId="64" fillId="107" borderId="63" applyNumberFormat="0" applyProtection="0">
      <alignment vertical="center"/>
    </xf>
    <xf numFmtId="4" fontId="230" fillId="159" borderId="63" applyNumberFormat="0" applyProtection="0">
      <alignment vertical="center"/>
    </xf>
    <xf numFmtId="4" fontId="230" fillId="159" borderId="63" applyNumberFormat="0" applyProtection="0">
      <alignment horizontal="right" vertical="center"/>
    </xf>
    <xf numFmtId="37" fontId="28" fillId="0" borderId="19" applyNumberFormat="0"/>
    <xf numFmtId="0" fontId="206" fillId="139" borderId="88"/>
    <xf numFmtId="4" fontId="206" fillId="0" borderId="75" applyNumberFormat="0" applyProtection="0">
      <alignment horizontal="right" vertical="center"/>
    </xf>
    <xf numFmtId="4" fontId="206" fillId="101" borderId="75" applyNumberFormat="0" applyProtection="0">
      <alignment horizontal="right" vertical="center"/>
    </xf>
    <xf numFmtId="4" fontId="64" fillId="92" borderId="63" applyNumberFormat="0" applyProtection="0">
      <alignment horizontal="left" vertical="center" indent="1"/>
    </xf>
    <xf numFmtId="4" fontId="189" fillId="103" borderId="63" applyNumberFormat="0" applyProtection="0">
      <alignment horizontal="right" vertical="center"/>
    </xf>
    <xf numFmtId="0" fontId="50" fillId="91" borderId="63" applyNumberFormat="0" applyProtection="0">
      <alignment horizontal="left" vertical="top" indent="1"/>
    </xf>
    <xf numFmtId="4" fontId="64" fillId="97" borderId="63" applyNumberFormat="0" applyProtection="0">
      <alignment horizontal="right" vertical="center"/>
    </xf>
    <xf numFmtId="4" fontId="64" fillId="96" borderId="63" applyNumberFormat="0" applyProtection="0">
      <alignment horizontal="right" vertical="center"/>
    </xf>
    <xf numFmtId="4" fontId="64" fillId="92" borderId="63" applyNumberFormat="0" applyProtection="0">
      <alignment horizontal="right" vertical="center"/>
    </xf>
    <xf numFmtId="4" fontId="64" fillId="101" borderId="63" applyNumberFormat="0" applyProtection="0">
      <alignment horizontal="right" vertical="center"/>
    </xf>
    <xf numFmtId="0" fontId="12" fillId="104" borderId="63" applyNumberFormat="0" applyProtection="0">
      <alignment horizontal="left" vertical="top" indent="1"/>
    </xf>
    <xf numFmtId="4" fontId="206" fillId="102" borderId="79" applyNumberFormat="0" applyProtection="0">
      <alignment horizontal="left" vertical="center" indent="1"/>
    </xf>
    <xf numFmtId="4" fontId="206" fillId="99" borderId="75" applyNumberFormat="0" applyProtection="0">
      <alignment horizontal="right" vertical="center"/>
    </xf>
    <xf numFmtId="4" fontId="64" fillId="107" borderId="63" applyNumberFormat="0" applyProtection="0">
      <alignment vertical="center"/>
    </xf>
    <xf numFmtId="0" fontId="206" fillId="110" borderId="75" applyNumberFormat="0" applyProtection="0">
      <alignment horizontal="left" vertical="center" indent="1"/>
    </xf>
    <xf numFmtId="4" fontId="206" fillId="100" borderId="75" applyNumberFormat="0" applyProtection="0">
      <alignment horizontal="right" vertical="center"/>
    </xf>
    <xf numFmtId="4" fontId="206" fillId="38" borderId="75" applyNumberFormat="0" applyProtection="0">
      <alignment horizontal="left" vertical="center" indent="1"/>
    </xf>
    <xf numFmtId="4" fontId="206" fillId="92" borderId="75" applyNumberFormat="0" applyProtection="0">
      <alignment horizontal="right" vertical="center"/>
    </xf>
    <xf numFmtId="4" fontId="206" fillId="96" borderId="75" applyNumberFormat="0" applyProtection="0">
      <alignment horizontal="right" vertical="center"/>
    </xf>
    <xf numFmtId="4" fontId="53" fillId="38" borderId="63" applyNumberFormat="0" applyProtection="0">
      <alignment horizontal="left" vertical="center" indent="1"/>
    </xf>
    <xf numFmtId="4" fontId="56" fillId="38" borderId="63" applyNumberFormat="0" applyProtection="0">
      <alignment vertical="center"/>
    </xf>
    <xf numFmtId="4" fontId="210" fillId="108" borderId="79" applyNumberFormat="0" applyProtection="0">
      <alignment horizontal="left" vertical="center" indent="1"/>
    </xf>
    <xf numFmtId="4" fontId="206" fillId="92" borderId="75" applyNumberFormat="0" applyProtection="0">
      <alignment horizontal="right" vertical="center"/>
    </xf>
    <xf numFmtId="0" fontId="204" fillId="110" borderId="73" applyNumberFormat="0" applyAlignment="0" applyProtection="0"/>
    <xf numFmtId="4" fontId="64" fillId="94" borderId="63" applyNumberFormat="0" applyProtection="0">
      <alignment horizontal="right" vertical="center"/>
    </xf>
    <xf numFmtId="0" fontId="12" fillId="86" borderId="72" applyNumberFormat="0" applyFont="0" applyAlignment="0" applyProtection="0"/>
    <xf numFmtId="0" fontId="206" fillId="104" borderId="63" applyNumberFormat="0" applyProtection="0">
      <alignment horizontal="left" vertical="top" indent="1"/>
    </xf>
    <xf numFmtId="4" fontId="53" fillId="121" borderId="63" applyNumberFormat="0" applyProtection="0">
      <alignment horizontal="right" vertical="center"/>
    </xf>
    <xf numFmtId="0" fontId="206" fillId="105" borderId="63" applyNumberFormat="0" applyProtection="0">
      <alignment horizontal="left" vertical="top" indent="1"/>
    </xf>
    <xf numFmtId="0" fontId="12" fillId="106" borderId="88" applyNumberFormat="0">
      <protection locked="0"/>
    </xf>
    <xf numFmtId="4" fontId="64" fillId="99" borderId="63" applyNumberFormat="0" applyProtection="0">
      <alignment horizontal="right" vertical="center"/>
    </xf>
    <xf numFmtId="4" fontId="206" fillId="98" borderId="75" applyNumberFormat="0" applyProtection="0">
      <alignment horizontal="right" vertical="center"/>
    </xf>
    <xf numFmtId="0" fontId="12" fillId="104" borderId="63" applyNumberFormat="0" applyProtection="0">
      <alignment horizontal="left" vertical="center" indent="1"/>
    </xf>
    <xf numFmtId="0" fontId="12" fillId="107" borderId="72" applyNumberFormat="0" applyFont="0" applyAlignment="0" applyProtection="0"/>
    <xf numFmtId="0" fontId="206" fillId="86" borderId="75" applyNumberFormat="0" applyFont="0" applyAlignment="0" applyProtection="0"/>
    <xf numFmtId="4" fontId="64" fillId="107" borderId="63" applyNumberFormat="0" applyProtection="0">
      <alignment horizontal="left" vertical="center" indent="1"/>
    </xf>
    <xf numFmtId="4" fontId="64" fillId="101" borderId="63" applyNumberFormat="0" applyProtection="0">
      <alignment horizontal="right" vertical="center"/>
    </xf>
    <xf numFmtId="4" fontId="230" fillId="159" borderId="63" applyNumberFormat="0" applyProtection="0">
      <alignment horizontal="right" vertical="center"/>
    </xf>
    <xf numFmtId="0" fontId="12" fillId="104" borderId="63" applyNumberFormat="0" applyProtection="0">
      <alignment horizontal="left" vertical="center" indent="1"/>
    </xf>
    <xf numFmtId="4" fontId="64" fillId="98" borderId="63" applyNumberFormat="0" applyProtection="0">
      <alignment horizontal="right" vertical="center"/>
    </xf>
    <xf numFmtId="0" fontId="185" fillId="0" borderId="74" applyNumberFormat="0" applyFill="0" applyAlignment="0" applyProtection="0"/>
    <xf numFmtId="0" fontId="206" fillId="138" borderId="75" applyNumberFormat="0" applyProtection="0">
      <alignment horizontal="left" vertical="center" indent="1"/>
    </xf>
    <xf numFmtId="4" fontId="64" fillId="101" borderId="63" applyNumberFormat="0" applyProtection="0">
      <alignment horizontal="right" vertical="center"/>
    </xf>
    <xf numFmtId="4" fontId="64" fillId="92" borderId="63" applyNumberFormat="0" applyProtection="0">
      <alignment horizontal="right" vertical="center"/>
    </xf>
    <xf numFmtId="0" fontId="12" fillId="105" borderId="63" applyNumberFormat="0" applyProtection="0">
      <alignment horizontal="left" vertical="center" indent="1"/>
    </xf>
    <xf numFmtId="4" fontId="64" fillId="98" borderId="63" applyNumberFormat="0" applyProtection="0">
      <alignment horizontal="right" vertical="center"/>
    </xf>
    <xf numFmtId="4" fontId="206" fillId="38" borderId="75" applyNumberFormat="0" applyProtection="0">
      <alignment horizontal="left" vertical="center" indent="1"/>
    </xf>
    <xf numFmtId="0" fontId="12" fillId="105" borderId="63" applyNumberFormat="0" applyProtection="0">
      <alignment horizontal="left" vertical="center" indent="1"/>
    </xf>
    <xf numFmtId="0" fontId="12" fillId="92" borderId="63" applyNumberFormat="0" applyProtection="0">
      <alignment horizontal="left" vertical="center" indent="1"/>
    </xf>
    <xf numFmtId="4" fontId="56" fillId="119" borderId="85" applyNumberFormat="0" applyProtection="0">
      <alignment horizontal="left" vertical="center" indent="1"/>
    </xf>
    <xf numFmtId="4" fontId="53" fillId="159" borderId="63" applyNumberFormat="0" applyProtection="0">
      <alignment vertical="center"/>
    </xf>
    <xf numFmtId="4" fontId="64" fillId="100" borderId="63" applyNumberFormat="0" applyProtection="0">
      <alignment horizontal="right" vertical="center"/>
    </xf>
    <xf numFmtId="0" fontId="194" fillId="117" borderId="66" applyNumberFormat="0" applyAlignment="0" applyProtection="0"/>
    <xf numFmtId="4" fontId="50" fillId="91" borderId="63" applyNumberFormat="0" applyProtection="0">
      <alignment horizontal="left" vertical="center" indent="1"/>
    </xf>
    <xf numFmtId="0" fontId="12" fillId="92" borderId="63" applyNumberFormat="0" applyProtection="0">
      <alignment horizontal="left" vertical="top" indent="1"/>
    </xf>
    <xf numFmtId="0" fontId="12" fillId="92" borderId="63" applyNumberFormat="0" applyProtection="0">
      <alignment horizontal="left" vertical="center" indent="1"/>
    </xf>
    <xf numFmtId="4" fontId="53" fillId="159" borderId="63" applyNumberFormat="0" applyProtection="0">
      <alignment vertical="center"/>
    </xf>
    <xf numFmtId="4" fontId="230" fillId="159" borderId="63" applyNumberFormat="0" applyProtection="0">
      <alignment horizontal="right" vertical="center"/>
    </xf>
    <xf numFmtId="4" fontId="189" fillId="103" borderId="63" applyNumberFormat="0" applyProtection="0">
      <alignment horizontal="right" vertical="center"/>
    </xf>
    <xf numFmtId="4" fontId="230" fillId="159" borderId="63" applyNumberFormat="0" applyProtection="0">
      <alignment vertical="center"/>
    </xf>
    <xf numFmtId="4" fontId="231" fillId="159" borderId="63" applyNumberFormat="0" applyProtection="0">
      <alignment horizontal="right" vertical="center"/>
    </xf>
    <xf numFmtId="202" fontId="28" fillId="0" borderId="22" applyFill="0"/>
    <xf numFmtId="0" fontId="12" fillId="92" borderId="63" applyNumberFormat="0" applyProtection="0">
      <alignment horizontal="left" vertical="top" indent="1"/>
    </xf>
    <xf numFmtId="0" fontId="64" fillId="107" borderId="63" applyNumberFormat="0" applyProtection="0">
      <alignment horizontal="left" vertical="top" indent="1"/>
    </xf>
    <xf numFmtId="4" fontId="187" fillId="103" borderId="63" applyNumberFormat="0" applyProtection="0">
      <alignment horizontal="right" vertical="center"/>
    </xf>
    <xf numFmtId="4" fontId="206" fillId="137" borderId="75" applyNumberFormat="0" applyProtection="0">
      <alignment horizontal="right" vertical="center"/>
    </xf>
    <xf numFmtId="0" fontId="12" fillId="104" borderId="63" applyNumberFormat="0" applyProtection="0">
      <alignment horizontal="left" vertical="top" indent="1"/>
    </xf>
    <xf numFmtId="4" fontId="64" fillId="96" borderId="63" applyNumberFormat="0" applyProtection="0">
      <alignment horizontal="right" vertical="center"/>
    </xf>
    <xf numFmtId="4" fontId="56" fillId="119" borderId="85" applyNumberFormat="0" applyProtection="0">
      <alignment horizontal="left" vertical="center" indent="1"/>
    </xf>
    <xf numFmtId="4" fontId="64" fillId="95" borderId="63" applyNumberFormat="0" applyProtection="0">
      <alignment horizontal="right" vertical="center"/>
    </xf>
    <xf numFmtId="4" fontId="206" fillId="122" borderId="75" applyNumberFormat="0" applyProtection="0">
      <alignment horizontal="left" vertical="center" indent="1"/>
    </xf>
    <xf numFmtId="4" fontId="53" fillId="109" borderId="63" applyNumberFormat="0" applyProtection="0">
      <alignment horizontal="right" vertical="center"/>
    </xf>
    <xf numFmtId="4" fontId="206" fillId="122" borderId="75" applyNumberFormat="0" applyProtection="0">
      <alignment horizontal="left" vertical="center" indent="1"/>
    </xf>
    <xf numFmtId="0" fontId="220" fillId="110" borderId="66" applyNumberFormat="0" applyAlignment="0" applyProtection="0"/>
    <xf numFmtId="209" fontId="1" fillId="0" borderId="0" applyFont="0" applyFill="0" applyBorder="0" applyProtection="0">
      <alignment vertical="top"/>
    </xf>
    <xf numFmtId="171" fontId="234" fillId="0" borderId="0" applyFill="0" applyBorder="0">
      <alignment vertical="center"/>
    </xf>
    <xf numFmtId="209" fontId="1" fillId="0" borderId="0" applyFont="0" applyFill="0" applyBorder="0" applyProtection="0">
      <alignment vertical="top"/>
    </xf>
    <xf numFmtId="210" fontId="120" fillId="0" borderId="0" applyFont="0" applyFill="0" applyBorder="0" applyProtection="0">
      <alignment vertical="top"/>
    </xf>
    <xf numFmtId="43" fontId="1" fillId="0" borderId="0" applyFont="0" applyFill="0" applyBorder="0" applyAlignment="0" applyProtection="0"/>
    <xf numFmtId="9" fontId="1" fillId="0" borderId="0" applyFont="0" applyFill="0" applyBorder="0" applyAlignment="0" applyProtection="0"/>
    <xf numFmtId="43" fontId="15" fillId="0" borderId="0" applyFont="0" applyFill="0" applyBorder="0" applyAlignment="0" applyProtection="0"/>
    <xf numFmtId="0" fontId="12" fillId="0" borderId="0"/>
    <xf numFmtId="204" fontId="1" fillId="22" borderId="88">
      <alignment vertical="center"/>
    </xf>
    <xf numFmtId="205" fontId="8" fillId="0" borderId="0"/>
    <xf numFmtId="205" fontId="1" fillId="0" borderId="0"/>
    <xf numFmtId="205" fontId="15" fillId="0" borderId="0"/>
    <xf numFmtId="9" fontId="15" fillId="0" borderId="0" applyFont="0" applyFill="0" applyBorder="0" applyAlignment="0" applyProtection="0"/>
    <xf numFmtId="205" fontId="12" fillId="0" borderId="0"/>
    <xf numFmtId="205" fontId="12" fillId="0" borderId="0"/>
    <xf numFmtId="205" fontId="17" fillId="0" borderId="0"/>
    <xf numFmtId="205" fontId="12" fillId="0" borderId="0"/>
    <xf numFmtId="205" fontId="17" fillId="0" borderId="0"/>
    <xf numFmtId="205" fontId="17"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7" fillId="0" borderId="0"/>
    <xf numFmtId="205" fontId="17" fillId="0" borderId="0"/>
    <xf numFmtId="205" fontId="17" fillId="0" borderId="0"/>
    <xf numFmtId="205" fontId="12" fillId="0" borderId="0"/>
    <xf numFmtId="205" fontId="17" fillId="0" borderId="0"/>
    <xf numFmtId="205" fontId="12" fillId="0" borderId="0"/>
    <xf numFmtId="205" fontId="17" fillId="0" borderId="0"/>
    <xf numFmtId="205" fontId="17" fillId="0" borderId="0"/>
    <xf numFmtId="205" fontId="17"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218" fillId="0" borderId="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12" fillId="0" borderId="0" applyFont="0" applyFill="0" applyBorder="0" applyAlignment="0" applyProtection="0"/>
    <xf numFmtId="205" fontId="218" fillId="0" borderId="0"/>
    <xf numFmtId="205" fontId="12" fillId="0" borderId="0" applyFont="0" applyFill="0" applyBorder="0" applyAlignment="0" applyProtection="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alignment vertical="center"/>
    </xf>
    <xf numFmtId="205" fontId="17" fillId="0" borderId="0"/>
    <xf numFmtId="205" fontId="17" fillId="0" borderId="0"/>
    <xf numFmtId="205" fontId="17" fillId="0" borderId="0"/>
    <xf numFmtId="205" fontId="17" fillId="0" borderId="0"/>
    <xf numFmtId="205" fontId="17" fillId="0" borderId="0"/>
    <xf numFmtId="205" fontId="17" fillId="0" borderId="0"/>
    <xf numFmtId="205" fontId="12" fillId="0" borderId="0">
      <alignment vertical="center"/>
    </xf>
    <xf numFmtId="205" fontId="12" fillId="0" borderId="0">
      <alignment vertical="center"/>
    </xf>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7" fillId="0" borderId="0"/>
    <xf numFmtId="205" fontId="17" fillId="0" borderId="0"/>
    <xf numFmtId="205" fontId="17" fillId="0" borderId="0"/>
    <xf numFmtId="205" fontId="12" fillId="0" borderId="0"/>
    <xf numFmtId="205" fontId="12" fillId="0" borderId="0"/>
    <xf numFmtId="205" fontId="12" fillId="0" borderId="0"/>
    <xf numFmtId="205" fontId="12" fillId="0" borderId="0"/>
    <xf numFmtId="205" fontId="12" fillId="0" borderId="0"/>
    <xf numFmtId="205" fontId="17" fillId="0" borderId="0"/>
    <xf numFmtId="205" fontId="17" fillId="0" borderId="0">
      <alignment vertical="justify"/>
    </xf>
    <xf numFmtId="205" fontId="64" fillId="103" borderId="0" applyNumberFormat="0" applyBorder="0" applyAlignment="0" applyProtection="0"/>
    <xf numFmtId="205" fontId="64" fillId="103" borderId="0" applyNumberFormat="0" applyBorder="0" applyAlignment="0" applyProtection="0"/>
    <xf numFmtId="205" fontId="64" fillId="92" borderId="0" applyNumberFormat="0" applyBorder="0" applyAlignment="0" applyProtection="0"/>
    <xf numFmtId="205" fontId="64" fillId="92" borderId="0" applyNumberFormat="0" applyBorder="0" applyAlignment="0" applyProtection="0"/>
    <xf numFmtId="205" fontId="64" fillId="100" borderId="0" applyNumberFormat="0" applyBorder="0" applyAlignment="0" applyProtection="0"/>
    <xf numFmtId="205" fontId="64" fillId="100" borderId="0" applyNumberFormat="0" applyBorder="0" applyAlignment="0" applyProtection="0"/>
    <xf numFmtId="205" fontId="64" fillId="142" borderId="0" applyNumberFormat="0" applyBorder="0" applyAlignment="0" applyProtection="0"/>
    <xf numFmtId="205" fontId="64" fillId="142" borderId="0" applyNumberFormat="0" applyBorder="0" applyAlignment="0" applyProtection="0"/>
    <xf numFmtId="205" fontId="64" fillId="103" borderId="0" applyNumberFormat="0" applyBorder="0" applyAlignment="0" applyProtection="0"/>
    <xf numFmtId="205" fontId="64" fillId="103" borderId="0" applyNumberFormat="0" applyBorder="0" applyAlignment="0" applyProtection="0"/>
    <xf numFmtId="205" fontId="64" fillId="111" borderId="0" applyNumberFormat="0" applyBorder="0" applyAlignment="0" applyProtection="0"/>
    <xf numFmtId="205" fontId="64" fillId="111" borderId="0" applyNumberFormat="0" applyBorder="0" applyAlignment="0" applyProtection="0"/>
    <xf numFmtId="205" fontId="64" fillId="110" borderId="0" applyNumberFormat="0" applyBorder="0" applyAlignment="0" applyProtection="0"/>
    <xf numFmtId="205" fontId="64" fillId="110" borderId="0" applyNumberFormat="0" applyBorder="0" applyAlignment="0" applyProtection="0"/>
    <xf numFmtId="205" fontId="64" fillId="92" borderId="0" applyNumberFormat="0" applyBorder="0" applyAlignment="0" applyProtection="0"/>
    <xf numFmtId="205" fontId="64" fillId="92" borderId="0" applyNumberFormat="0" applyBorder="0" applyAlignment="0" applyProtection="0"/>
    <xf numFmtId="205" fontId="64" fillId="99" borderId="0" applyNumberFormat="0" applyBorder="0" applyAlignment="0" applyProtection="0"/>
    <xf numFmtId="205" fontId="64" fillId="99" borderId="0" applyNumberFormat="0" applyBorder="0" applyAlignment="0" applyProtection="0"/>
    <xf numFmtId="205" fontId="64" fillId="145" borderId="0" applyNumberFormat="0" applyBorder="0" applyAlignment="0" applyProtection="0"/>
    <xf numFmtId="205" fontId="64" fillId="145" borderId="0" applyNumberFormat="0" applyBorder="0" applyAlignment="0" applyProtection="0"/>
    <xf numFmtId="205" fontId="64" fillId="104" borderId="0" applyNumberFormat="0" applyBorder="0" applyAlignment="0" applyProtection="0"/>
    <xf numFmtId="205" fontId="64" fillId="104" borderId="0" applyNumberFormat="0" applyBorder="0" applyAlignment="0" applyProtection="0"/>
    <xf numFmtId="205" fontId="64" fillId="111" borderId="0" applyNumberFormat="0" applyBorder="0" applyAlignment="0" applyProtection="0"/>
    <xf numFmtId="205" fontId="64" fillId="111" borderId="0" applyNumberFormat="0" applyBorder="0" applyAlignment="0" applyProtection="0"/>
    <xf numFmtId="205" fontId="49" fillId="146" borderId="0" applyNumberFormat="0" applyBorder="0" applyAlignment="0" applyProtection="0"/>
    <xf numFmtId="205" fontId="49" fillId="146" borderId="0" applyNumberFormat="0" applyBorder="0" applyAlignment="0" applyProtection="0"/>
    <xf numFmtId="205" fontId="49" fillId="92" borderId="0" applyNumberFormat="0" applyBorder="0" applyAlignment="0" applyProtection="0"/>
    <xf numFmtId="205" fontId="49" fillId="92" borderId="0" applyNumberFormat="0" applyBorder="0" applyAlignment="0" applyProtection="0"/>
    <xf numFmtId="205" fontId="49" fillId="99" borderId="0" applyNumberFormat="0" applyBorder="0" applyAlignment="0" applyProtection="0"/>
    <xf numFmtId="205" fontId="49" fillId="99" borderId="0" applyNumberFormat="0" applyBorder="0" applyAlignment="0" applyProtection="0"/>
    <xf numFmtId="205" fontId="49" fillId="145" borderId="0" applyNumberFormat="0" applyBorder="0" applyAlignment="0" applyProtection="0"/>
    <xf numFmtId="205" fontId="49" fillId="145" borderId="0" applyNumberFormat="0" applyBorder="0" applyAlignment="0" applyProtection="0"/>
    <xf numFmtId="205" fontId="49" fillId="146" borderId="0" applyNumberFormat="0" applyBorder="0" applyAlignment="0" applyProtection="0"/>
    <xf numFmtId="205" fontId="49" fillId="146" borderId="0" applyNumberFormat="0" applyBorder="0" applyAlignment="0" applyProtection="0"/>
    <xf numFmtId="205" fontId="49" fillId="96" borderId="0" applyNumberFormat="0" applyBorder="0" applyAlignment="0" applyProtection="0"/>
    <xf numFmtId="205" fontId="49" fillId="96" borderId="0" applyNumberFormat="0" applyBorder="0" applyAlignment="0" applyProtection="0"/>
    <xf numFmtId="205" fontId="183" fillId="124" borderId="0" applyNumberFormat="0" applyBorder="0" applyAlignment="0" applyProtection="0"/>
    <xf numFmtId="205" fontId="183" fillId="85" borderId="0" applyNumberFormat="0" applyBorder="0" applyAlignment="0" applyProtection="0"/>
    <xf numFmtId="205" fontId="184" fillId="125" borderId="0" applyNumberFormat="0" applyBorder="0" applyAlignment="0" applyProtection="0"/>
    <xf numFmtId="205" fontId="184" fillId="112" borderId="0" applyNumberFormat="0" applyBorder="0" applyAlignment="0" applyProtection="0"/>
    <xf numFmtId="205" fontId="184" fillId="112" borderId="0" applyNumberFormat="0" applyBorder="0" applyAlignment="0" applyProtection="0"/>
    <xf numFmtId="205" fontId="183" fillId="126" borderId="0" applyNumberFormat="0" applyBorder="0" applyAlignment="0" applyProtection="0"/>
    <xf numFmtId="205" fontId="183" fillId="84" borderId="0" applyNumberFormat="0" applyBorder="0" applyAlignment="0" applyProtection="0"/>
    <xf numFmtId="205" fontId="184" fillId="81" borderId="0" applyNumberFormat="0" applyBorder="0" applyAlignment="0" applyProtection="0"/>
    <xf numFmtId="205" fontId="184" fillId="113" borderId="0" applyNumberFormat="0" applyBorder="0" applyAlignment="0" applyProtection="0"/>
    <xf numFmtId="205" fontId="184" fillId="113" borderId="0" applyNumberFormat="0" applyBorder="0" applyAlignment="0" applyProtection="0"/>
    <xf numFmtId="205" fontId="183" fillId="128" borderId="0" applyNumberFormat="0" applyBorder="0" applyAlignment="0" applyProtection="0"/>
    <xf numFmtId="205" fontId="183" fillId="129" borderId="0" applyNumberFormat="0" applyBorder="0" applyAlignment="0" applyProtection="0"/>
    <xf numFmtId="205" fontId="184" fillId="130" borderId="0" applyNumberFormat="0" applyBorder="0" applyAlignment="0" applyProtection="0"/>
    <xf numFmtId="205" fontId="184" fillId="127" borderId="0" applyNumberFormat="0" applyBorder="0" applyAlignment="0" applyProtection="0"/>
    <xf numFmtId="205" fontId="184" fillId="127" borderId="0" applyNumberFormat="0" applyBorder="0" applyAlignment="0" applyProtection="0"/>
    <xf numFmtId="205" fontId="183" fillId="126" borderId="0" applyNumberFormat="0" applyBorder="0" applyAlignment="0" applyProtection="0"/>
    <xf numFmtId="205" fontId="183" fillId="82" borderId="0" applyNumberFormat="0" applyBorder="0" applyAlignment="0" applyProtection="0"/>
    <xf numFmtId="205" fontId="184" fillId="84" borderId="0" applyNumberFormat="0" applyBorder="0" applyAlignment="0" applyProtection="0"/>
    <xf numFmtId="205" fontId="184" fillId="131" borderId="0" applyNumberFormat="0" applyBorder="0" applyAlignment="0" applyProtection="0"/>
    <xf numFmtId="205" fontId="184" fillId="131" borderId="0" applyNumberFormat="0" applyBorder="0" applyAlignment="0" applyProtection="0"/>
    <xf numFmtId="205" fontId="183" fillId="83" borderId="0" applyNumberFormat="0" applyBorder="0" applyAlignment="0" applyProtection="0"/>
    <xf numFmtId="205" fontId="183" fillId="78" borderId="0" applyNumberFormat="0" applyBorder="0" applyAlignment="0" applyProtection="0"/>
    <xf numFmtId="205" fontId="184" fillId="125" borderId="0" applyNumberFormat="0" applyBorder="0" applyAlignment="0" applyProtection="0"/>
    <xf numFmtId="205" fontId="184" fillId="125" borderId="0" applyNumberFormat="0" applyBorder="0" applyAlignment="0" applyProtection="0"/>
    <xf numFmtId="205" fontId="184" fillId="125" borderId="0" applyNumberFormat="0" applyBorder="0" applyAlignment="0" applyProtection="0"/>
    <xf numFmtId="205" fontId="183" fillId="86" borderId="0" applyNumberFormat="0" applyBorder="0" applyAlignment="0" applyProtection="0"/>
    <xf numFmtId="205" fontId="183" fillId="87" borderId="0" applyNumberFormat="0" applyBorder="0" applyAlignment="0" applyProtection="0"/>
    <xf numFmtId="205" fontId="184" fillId="133" borderId="0" applyNumberFormat="0" applyBorder="0" applyAlignment="0" applyProtection="0"/>
    <xf numFmtId="205" fontId="184" fillId="132" borderId="0" applyNumberFormat="0" applyBorder="0" applyAlignment="0" applyProtection="0"/>
    <xf numFmtId="205" fontId="184" fillId="132" borderId="0" applyNumberFormat="0" applyBorder="0" applyAlignment="0" applyProtection="0"/>
    <xf numFmtId="205" fontId="212" fillId="86" borderId="0" applyNumberFormat="0" applyBorder="0" applyAlignment="0" applyProtection="0"/>
    <xf numFmtId="205" fontId="212" fillId="86" borderId="0" applyNumberFormat="0" applyBorder="0" applyAlignment="0" applyProtection="0"/>
    <xf numFmtId="205" fontId="213" fillId="134" borderId="75" applyNumberFormat="0" applyAlignment="0" applyProtection="0"/>
    <xf numFmtId="205" fontId="213" fillId="134" borderId="75" applyNumberFormat="0" applyAlignment="0" applyProtection="0"/>
    <xf numFmtId="205" fontId="195" fillId="131" borderId="67" applyNumberFormat="0" applyAlignment="0" applyProtection="0"/>
    <xf numFmtId="205" fontId="195" fillId="131" borderId="67" applyNumberFormat="0" applyAlignment="0" applyProtection="0"/>
    <xf numFmtId="205" fontId="12" fillId="0" borderId="0" applyNumberFormat="0" applyFont="0" applyBorder="0" applyAlignment="0"/>
    <xf numFmtId="205" fontId="12" fillId="0" borderId="0" applyNumberFormat="0" applyFont="0" applyBorder="0" applyAlignment="0"/>
    <xf numFmtId="205" fontId="12" fillId="0" borderId="0" applyNumberFormat="0" applyFont="0" applyBorder="0" applyAlignment="0"/>
    <xf numFmtId="205" fontId="12" fillId="0" borderId="0" applyNumberFormat="0" applyFont="0" applyBorder="0" applyAlignment="0"/>
    <xf numFmtId="205" fontId="12" fillId="0" borderId="0" applyNumberFormat="0" applyFont="0" applyBorder="0" applyAlignment="0"/>
    <xf numFmtId="205" fontId="12" fillId="0" borderId="0" applyNumberFormat="0" applyFont="0" applyBorder="0" applyAlignment="0"/>
    <xf numFmtId="205" fontId="12" fillId="0" borderId="0" applyNumberFormat="0" applyFont="0" applyBorder="0" applyAlignment="0"/>
    <xf numFmtId="205" fontId="12" fillId="0" borderId="0" applyNumberFormat="0" applyFont="0" applyBorder="0" applyAlignment="0"/>
    <xf numFmtId="205" fontId="12" fillId="0" borderId="0" applyNumberFormat="0" applyFont="0" applyBorder="0" applyAlignment="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43" fontId="183"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184" fontId="17"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184" fontId="17"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3" fontId="12" fillId="0" borderId="0" applyFill="0" applyBorder="0"/>
    <xf numFmtId="205" fontId="185" fillId="135" borderId="0" applyNumberFormat="0" applyBorder="0" applyAlignment="0" applyProtection="0"/>
    <xf numFmtId="205" fontId="185" fillId="136" borderId="0" applyNumberFormat="0" applyBorder="0" applyAlignment="0" applyProtection="0"/>
    <xf numFmtId="205" fontId="185" fillId="90" borderId="0" applyNumberFormat="0" applyBorder="0" applyAlignment="0" applyProtection="0"/>
    <xf numFmtId="205" fontId="72" fillId="0" borderId="0" applyFont="0" applyFill="0" applyBorder="0" applyAlignment="0" applyProtection="0"/>
    <xf numFmtId="205" fontId="216" fillId="0" borderId="0" applyNumberFormat="0" applyFill="0" applyBorder="0" applyAlignment="0" applyProtection="0"/>
    <xf numFmtId="205" fontId="216" fillId="0" borderId="0" applyNumberFormat="0" applyFill="0" applyBorder="0" applyAlignment="0" applyProtection="0"/>
    <xf numFmtId="205" fontId="183" fillId="129" borderId="0" applyNumberFormat="0" applyBorder="0" applyAlignment="0" applyProtection="0"/>
    <xf numFmtId="205" fontId="183" fillId="129" borderId="0" applyNumberForma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2" fillId="110" borderId="0" applyNumberFormat="0" applyFont="0" applyBorder="0" applyAlignment="0" applyProtection="0"/>
    <xf numFmtId="205" fontId="198" fillId="0" borderId="68" applyNumberFormat="0" applyFill="0" applyAlignment="0" applyProtection="0"/>
    <xf numFmtId="205" fontId="198" fillId="0" borderId="68" applyNumberFormat="0" applyFill="0" applyAlignment="0" applyProtection="0"/>
    <xf numFmtId="205" fontId="199" fillId="0" borderId="76" applyNumberFormat="0" applyFill="0" applyAlignment="0" applyProtection="0"/>
    <xf numFmtId="205" fontId="199" fillId="0" borderId="76" applyNumberFormat="0" applyFill="0" applyAlignment="0" applyProtection="0"/>
    <xf numFmtId="205" fontId="200" fillId="0" borderId="77" applyNumberFormat="0" applyFill="0" applyAlignment="0" applyProtection="0"/>
    <xf numFmtId="205" fontId="200" fillId="0" borderId="77" applyNumberFormat="0" applyFill="0" applyAlignment="0" applyProtection="0"/>
    <xf numFmtId="205" fontId="200" fillId="0" borderId="0" applyNumberFormat="0" applyFill="0" applyBorder="0" applyAlignment="0" applyProtection="0"/>
    <xf numFmtId="205" fontId="200" fillId="0" borderId="0" applyNumberFormat="0" applyFill="0" applyBorder="0" applyAlignment="0" applyProtection="0"/>
    <xf numFmtId="205" fontId="201" fillId="87" borderId="75" applyNumberFormat="0" applyAlignment="0" applyProtection="0"/>
    <xf numFmtId="205" fontId="201" fillId="87" borderId="75" applyNumberFormat="0" applyAlignment="0" applyProtection="0"/>
    <xf numFmtId="205" fontId="235" fillId="107" borderId="0"/>
    <xf numFmtId="205" fontId="197" fillId="0" borderId="78" applyNumberFormat="0" applyFill="0" applyAlignment="0" applyProtection="0"/>
    <xf numFmtId="205" fontId="197" fillId="0" borderId="78" applyNumberFormat="0" applyFill="0" applyAlignment="0" applyProtection="0"/>
    <xf numFmtId="205" fontId="197" fillId="87" borderId="0" applyNumberFormat="0" applyBorder="0" applyAlignment="0" applyProtection="0"/>
    <xf numFmtId="205" fontId="197" fillId="87" borderId="0" applyNumberFormat="0" applyBorder="0" applyAlignment="0" applyProtection="0"/>
    <xf numFmtId="38" fontId="12" fillId="0" borderId="0" applyFont="0" applyFill="0" applyBorder="0" applyAlignment="0" applyProtection="0"/>
    <xf numFmtId="205" fontId="36" fillId="0" borderId="0"/>
    <xf numFmtId="205" fontId="36" fillId="0" borderId="0"/>
    <xf numFmtId="205" fontId="36" fillId="0" borderId="0"/>
    <xf numFmtId="205" fontId="36" fillId="0" borderId="0"/>
    <xf numFmtId="205" fontId="36" fillId="0" borderId="0"/>
    <xf numFmtId="205" fontId="12" fillId="0" borderId="0"/>
    <xf numFmtId="205" fontId="12" fillId="0" borderId="0"/>
    <xf numFmtId="205" fontId="12" fillId="0" borderId="0"/>
    <xf numFmtId="205" fontId="12" fillId="0" borderId="0"/>
    <xf numFmtId="205" fontId="183" fillId="0" borderId="0" applyFill="0" applyBorder="0" applyAlignment="0" applyProtection="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83" fillId="0" borderId="0"/>
    <xf numFmtId="205" fontId="183" fillId="0" borderId="0" applyFill="0" applyBorder="0" applyAlignment="0" applyProtection="0"/>
    <xf numFmtId="205" fontId="12"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2" fillId="0" borderId="0"/>
    <xf numFmtId="205" fontId="12" fillId="0" borderId="0"/>
    <xf numFmtId="205" fontId="12" fillId="0" borderId="0"/>
    <xf numFmtId="205" fontId="12" fillId="0" borderId="0"/>
    <xf numFmtId="205" fontId="12" fillId="0" borderId="0"/>
    <xf numFmtId="205" fontId="183" fillId="0" borderId="0" applyFill="0" applyBorder="0" applyAlignment="0" applyProtection="0"/>
    <xf numFmtId="205" fontId="183" fillId="0" borderId="0" applyFill="0" applyBorder="0" applyAlignment="0" applyProtection="0"/>
    <xf numFmtId="205" fontId="12" fillId="0" borderId="0"/>
    <xf numFmtId="205" fontId="12" fillId="0" borderId="0"/>
    <xf numFmtId="205" fontId="12" fillId="0" borderId="0"/>
    <xf numFmtId="205" fontId="12" fillId="0" borderId="0"/>
    <xf numFmtId="205" fontId="12" fillId="0" borderId="0"/>
    <xf numFmtId="205" fontId="12"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2" fillId="0" borderId="0"/>
    <xf numFmtId="205" fontId="12" fillId="0" borderId="0"/>
    <xf numFmtId="205" fontId="12" fillId="0" borderId="0"/>
    <xf numFmtId="205" fontId="12" fillId="0" borderId="0"/>
    <xf numFmtId="205" fontId="12" fillId="0" borderId="0"/>
    <xf numFmtId="205" fontId="12" fillId="0" borderId="0"/>
    <xf numFmtId="205" fontId="12" fillId="0" borderId="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2" fillId="0" borderId="0"/>
    <xf numFmtId="205" fontId="12" fillId="0" borderId="0"/>
    <xf numFmtId="205" fontId="12" fillId="0" borderId="0"/>
    <xf numFmtId="205" fontId="12" fillId="0" borderId="0"/>
    <xf numFmtId="205" fontId="15" fillId="0" borderId="0"/>
    <xf numFmtId="205" fontId="15" fillId="0" borderId="0"/>
    <xf numFmtId="205" fontId="15" fillId="0" borderId="0"/>
    <xf numFmtId="205" fontId="15" fillId="0" borderId="0"/>
    <xf numFmtId="205" fontId="15" fillId="0" borderId="0"/>
    <xf numFmtId="205" fontId="15" fillId="0" borderId="0"/>
    <xf numFmtId="205" fontId="15" fillId="0" borderId="0"/>
    <xf numFmtId="205" fontId="15" fillId="0" borderId="0"/>
    <xf numFmtId="205" fontId="15" fillId="0" borderId="0"/>
    <xf numFmtId="205" fontId="15" fillId="0" borderId="0"/>
    <xf numFmtId="205" fontId="15" fillId="0" borderId="0"/>
    <xf numFmtId="205" fontId="12" fillId="0" borderId="0"/>
    <xf numFmtId="205" fontId="12" fillId="0" borderId="0"/>
    <xf numFmtId="205" fontId="12" fillId="0" borderId="0"/>
    <xf numFmtId="205" fontId="12"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5" fillId="0" borderId="0"/>
    <xf numFmtId="205" fontId="15" fillId="0" borderId="0"/>
    <xf numFmtId="205" fontId="15" fillId="0" borderId="0"/>
    <xf numFmtId="205" fontId="15" fillId="0" borderId="0"/>
    <xf numFmtId="205" fontId="15" fillId="0" borderId="0"/>
    <xf numFmtId="205" fontId="15"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5" fillId="0" borderId="0"/>
    <xf numFmtId="205" fontId="15"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2" fillId="0" borderId="0"/>
    <xf numFmtId="205" fontId="183" fillId="0" borderId="0" applyFill="0" applyBorder="0" applyAlignment="0" applyProtection="0"/>
    <xf numFmtId="205" fontId="36" fillId="0" borderId="0"/>
    <xf numFmtId="205" fontId="36"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xf numFmtId="205" fontId="183" fillId="0" borderId="0"/>
    <xf numFmtId="205" fontId="183" fillId="0" borderId="0"/>
    <xf numFmtId="205" fontId="183" fillId="0" borderId="0"/>
    <xf numFmtId="205" fontId="183" fillId="0" borderId="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applyFill="0" applyBorder="0" applyAlignment="0" applyProtection="0"/>
    <xf numFmtId="205" fontId="183" fillId="0" borderId="0" applyFill="0" applyBorder="0" applyAlignment="0" applyProtection="0"/>
    <xf numFmtId="205" fontId="183" fillId="0" borderId="0"/>
    <xf numFmtId="205" fontId="183" fillId="0" borderId="0"/>
    <xf numFmtId="205" fontId="17" fillId="0" borderId="0">
      <alignment vertical="top"/>
    </xf>
    <xf numFmtId="205" fontId="17" fillId="0" borderId="0">
      <alignment vertical="top"/>
    </xf>
    <xf numFmtId="205" fontId="217" fillId="0" borderId="0" applyFill="0" applyBorder="0">
      <protection locked="0"/>
    </xf>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4" fillId="134" borderId="73" applyNumberFormat="0" applyAlignment="0" applyProtection="0"/>
    <xf numFmtId="205" fontId="204" fillId="134" borderId="73"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6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206" fontId="36" fillId="154" borderId="88">
      <alignment vertical="center"/>
    </xf>
    <xf numFmtId="169" fontId="36" fillId="154" borderId="88">
      <alignment vertical="center"/>
    </xf>
    <xf numFmtId="169" fontId="36" fillId="154" borderId="88">
      <alignment vertical="center"/>
    </xf>
    <xf numFmtId="205" fontId="36" fillId="154" borderId="88">
      <alignment vertical="center"/>
    </xf>
    <xf numFmtId="205" fontId="36" fillId="154" borderId="88">
      <alignment vertical="center"/>
    </xf>
    <xf numFmtId="205" fontId="36" fillId="154" borderId="88">
      <alignment vertical="center"/>
    </xf>
    <xf numFmtId="205" fontId="36" fillId="154" borderId="88">
      <alignment vertical="center"/>
    </xf>
    <xf numFmtId="204" fontId="36" fillId="154" borderId="88">
      <alignment vertical="center"/>
    </xf>
    <xf numFmtId="204" fontId="36" fillId="154" borderId="88">
      <alignment vertical="center"/>
    </xf>
    <xf numFmtId="206" fontId="36" fillId="154" borderId="88">
      <alignment vertical="center"/>
    </xf>
    <xf numFmtId="205" fontId="236" fillId="0" borderId="0"/>
    <xf numFmtId="207" fontId="36" fillId="0" borderId="0">
      <protection locked="0"/>
    </xf>
    <xf numFmtId="207" fontId="36" fillId="0" borderId="0">
      <protection locked="0"/>
    </xf>
    <xf numFmtId="169" fontId="36" fillId="23" borderId="88">
      <alignment vertical="center"/>
      <protection locked="0"/>
    </xf>
    <xf numFmtId="208" fontId="36" fillId="23" borderId="88">
      <alignment vertical="center"/>
      <protection locked="0"/>
    </xf>
    <xf numFmtId="205" fontId="36" fillId="23" borderId="88">
      <alignment vertical="center"/>
      <protection locked="0"/>
    </xf>
    <xf numFmtId="205" fontId="36" fillId="23" borderId="88">
      <alignment vertical="center"/>
      <protection locked="0"/>
    </xf>
    <xf numFmtId="208" fontId="36" fillId="23" borderId="88">
      <alignment vertical="center"/>
      <protection locked="0"/>
    </xf>
    <xf numFmtId="208" fontId="36" fillId="23" borderId="88">
      <alignment vertical="center"/>
      <protection locked="0"/>
    </xf>
    <xf numFmtId="205" fontId="36" fillId="23" borderId="88">
      <alignment vertical="center"/>
      <protection locked="0"/>
    </xf>
    <xf numFmtId="205" fontId="36" fillId="23" borderId="88">
      <alignment vertical="center"/>
      <protection locked="0"/>
    </xf>
    <xf numFmtId="208" fontId="36" fillId="23" borderId="88">
      <alignment vertical="center"/>
      <protection locked="0"/>
    </xf>
    <xf numFmtId="169" fontId="36" fillId="23" borderId="88">
      <alignment vertical="center"/>
      <protection locked="0"/>
    </xf>
    <xf numFmtId="169" fontId="36" fillId="23" borderId="88">
      <alignment vertical="center"/>
      <protection locked="0"/>
    </xf>
    <xf numFmtId="184" fontId="36" fillId="23" borderId="88">
      <alignment vertical="center"/>
      <protection locked="0"/>
    </xf>
    <xf numFmtId="184" fontId="36" fillId="23" borderId="88">
      <alignment vertical="center"/>
      <protection locked="0"/>
    </xf>
    <xf numFmtId="184" fontId="36" fillId="23" borderId="88">
      <alignment vertical="center"/>
      <protection locked="0"/>
    </xf>
    <xf numFmtId="184" fontId="36" fillId="23" borderId="88">
      <alignment vertical="center"/>
      <protection locked="0"/>
    </xf>
    <xf numFmtId="169" fontId="36" fillId="23" borderId="88">
      <alignment vertical="center"/>
      <protection locked="0"/>
    </xf>
    <xf numFmtId="169" fontId="36" fillId="33" borderId="88">
      <alignment vertical="center"/>
    </xf>
    <xf numFmtId="169" fontId="36" fillId="33" borderId="88">
      <alignment vertical="center"/>
    </xf>
    <xf numFmtId="208" fontId="36" fillId="33" borderId="88">
      <alignment vertical="center"/>
    </xf>
    <xf numFmtId="208" fontId="36" fillId="33" borderId="88">
      <alignment vertical="center"/>
    </xf>
    <xf numFmtId="208" fontId="36" fillId="33" borderId="88">
      <alignment vertical="center"/>
    </xf>
    <xf numFmtId="208" fontId="36" fillId="33" borderId="88">
      <alignment vertical="center"/>
    </xf>
    <xf numFmtId="204" fontId="36" fillId="33" borderId="88">
      <alignment vertical="center"/>
    </xf>
    <xf numFmtId="206" fontId="36" fillId="33" borderId="88">
      <alignment vertical="center"/>
    </xf>
    <xf numFmtId="205" fontId="36" fillId="33" borderId="88">
      <alignment vertical="center"/>
    </xf>
    <xf numFmtId="205" fontId="36" fillId="33" borderId="88">
      <alignment vertical="center"/>
    </xf>
    <xf numFmtId="205" fontId="36" fillId="33" borderId="88">
      <alignment vertical="center"/>
    </xf>
    <xf numFmtId="205" fontId="36" fillId="33" borderId="88">
      <alignment vertical="center"/>
    </xf>
    <xf numFmtId="169" fontId="36" fillId="33" borderId="88">
      <alignment vertical="center"/>
    </xf>
    <xf numFmtId="169" fontId="36" fillId="33" borderId="88">
      <alignment vertical="center"/>
    </xf>
    <xf numFmtId="169" fontId="36" fillId="33" borderId="88">
      <alignment vertical="center"/>
    </xf>
    <xf numFmtId="169" fontId="36" fillId="33" borderId="88">
      <alignment vertical="center"/>
    </xf>
    <xf numFmtId="169" fontId="36" fillId="161" borderId="88">
      <alignment horizontal="right" vertical="center"/>
      <protection locked="0"/>
    </xf>
    <xf numFmtId="205" fontId="36" fillId="161" borderId="88">
      <alignment horizontal="right" vertical="center"/>
      <protection locked="0"/>
    </xf>
    <xf numFmtId="205" fontId="36" fillId="161" borderId="88">
      <alignment horizontal="right" vertical="center"/>
      <protection locked="0"/>
    </xf>
    <xf numFmtId="206" fontId="36" fillId="161" borderId="88">
      <alignment horizontal="right" vertical="center"/>
      <protection locked="0"/>
    </xf>
    <xf numFmtId="204" fontId="36" fillId="161" borderId="88">
      <alignment horizontal="right" vertical="center"/>
      <protection locked="0"/>
    </xf>
    <xf numFmtId="206" fontId="36" fillId="161" borderId="88">
      <alignment horizontal="right" vertical="center"/>
      <protection locked="0"/>
    </xf>
    <xf numFmtId="169" fontId="36" fillId="161" borderId="88">
      <alignment horizontal="right" vertical="center"/>
      <protection locked="0"/>
    </xf>
    <xf numFmtId="169" fontId="36" fillId="161" borderId="88">
      <alignment horizontal="right" vertical="center"/>
      <protection locked="0"/>
    </xf>
    <xf numFmtId="169" fontId="36" fillId="161" borderId="88">
      <alignment horizontal="right" vertical="center"/>
      <protection locked="0"/>
    </xf>
    <xf numFmtId="205" fontId="209" fillId="91" borderId="63" applyNumberFormat="0" applyProtection="0">
      <alignment horizontal="left" vertical="top" indent="1"/>
    </xf>
    <xf numFmtId="204" fontId="1" fillId="22" borderId="2">
      <alignmen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205" fontId="206" fillId="110" borderId="75" applyNumberFormat="0" applyProtection="0">
      <alignment horizontal="left" vertical="center" indent="1"/>
    </xf>
    <xf numFmtId="205" fontId="12" fillId="104" borderId="63" applyNumberFormat="0" applyProtection="0">
      <alignment horizontal="left" vertical="center" indent="1"/>
    </xf>
    <xf numFmtId="205" fontId="206" fillId="110" borderId="75" applyNumberFormat="0" applyProtection="0">
      <alignment horizontal="left" vertical="center" indent="1"/>
    </xf>
    <xf numFmtId="205" fontId="206" fillId="104" borderId="63" applyNumberFormat="0" applyProtection="0">
      <alignment horizontal="left" vertical="top" indent="1"/>
    </xf>
    <xf numFmtId="205" fontId="12"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38" borderId="75" applyNumberFormat="0" applyProtection="0">
      <alignment horizontal="left" vertical="center" indent="1"/>
    </xf>
    <xf numFmtId="205" fontId="12" fillId="92" borderId="63" applyNumberFormat="0" applyProtection="0">
      <alignment horizontal="left" vertical="center" indent="1"/>
    </xf>
    <xf numFmtId="205" fontId="206" fillId="138" borderId="75" applyNumberFormat="0" applyProtection="0">
      <alignment horizontal="left" vertical="center" indent="1"/>
    </xf>
    <xf numFmtId="205" fontId="206" fillId="92" borderId="63" applyNumberFormat="0" applyProtection="0">
      <alignment horizontal="left" vertical="top" indent="1"/>
    </xf>
    <xf numFmtId="205" fontId="12"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105" borderId="75" applyNumberFormat="0" applyProtection="0">
      <alignment horizontal="left" vertical="center" indent="1"/>
    </xf>
    <xf numFmtId="205" fontId="12" fillId="105" borderId="63" applyNumberFormat="0" applyProtection="0">
      <alignment horizontal="left" vertical="center" indent="1"/>
    </xf>
    <xf numFmtId="205" fontId="206" fillId="105" borderId="75" applyNumberFormat="0" applyProtection="0">
      <alignment horizontal="left" vertical="center" indent="1"/>
    </xf>
    <xf numFmtId="205" fontId="206" fillId="105" borderId="63" applyNumberFormat="0" applyProtection="0">
      <alignment horizontal="left" vertical="top" indent="1"/>
    </xf>
    <xf numFmtId="205" fontId="12"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3" borderId="75" applyNumberFormat="0" applyProtection="0">
      <alignment horizontal="left" vertical="center" indent="1"/>
    </xf>
    <xf numFmtId="205" fontId="12" fillId="103" borderId="63" applyNumberFormat="0" applyProtection="0">
      <alignment horizontal="left" vertical="center" indent="1"/>
    </xf>
    <xf numFmtId="205" fontId="206" fillId="103" borderId="75" applyNumberFormat="0" applyProtection="0">
      <alignment horizontal="left" vertical="center" indent="1"/>
    </xf>
    <xf numFmtId="205" fontId="206" fillId="103" borderId="63" applyNumberFormat="0" applyProtection="0">
      <alignment horizontal="left" vertical="top" indent="1"/>
    </xf>
    <xf numFmtId="205" fontId="12"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6" borderId="80" applyNumberFormat="0">
      <protection locked="0"/>
    </xf>
    <xf numFmtId="205" fontId="12" fillId="106" borderId="88"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71" fillId="104" borderId="81" applyBorder="0"/>
    <xf numFmtId="4" fontId="215" fillId="23" borderId="88" applyNumberFormat="0" applyProtection="0">
      <alignment vertical="center"/>
    </xf>
    <xf numFmtId="205" fontId="208" fillId="107" borderId="63" applyNumberFormat="0" applyProtection="0">
      <alignment horizontal="left" vertical="top" indent="1"/>
    </xf>
    <xf numFmtId="205" fontId="208" fillId="92" borderId="63" applyNumberFormat="0" applyProtection="0">
      <alignment horizontal="left" vertical="top" indent="1"/>
    </xf>
    <xf numFmtId="205" fontId="206" fillId="139" borderId="88"/>
    <xf numFmtId="205" fontId="190" fillId="0" borderId="0" applyNumberFormat="0" applyFill="0" applyBorder="0" applyAlignment="0" applyProtection="0"/>
    <xf numFmtId="205" fontId="12" fillId="0" borderId="0" applyFont="0" applyFill="0" applyBorder="0" applyAlignment="0" applyProtection="0"/>
    <xf numFmtId="205" fontId="233" fillId="0" borderId="86" applyNumberFormat="0" applyAlignment="0" applyProtection="0"/>
    <xf numFmtId="205" fontId="190" fillId="0" borderId="0" applyNumberFormat="0" applyFill="0" applyBorder="0" applyAlignment="0" applyProtection="0"/>
    <xf numFmtId="205" fontId="190" fillId="0" borderId="0" applyNumberFormat="0" applyFill="0" applyBorder="0" applyAlignment="0" applyProtection="0"/>
    <xf numFmtId="202" fontId="28" fillId="0" borderId="89" applyFill="0"/>
    <xf numFmtId="205" fontId="185" fillId="0" borderId="74" applyNumberFormat="0" applyFill="0" applyAlignment="0" applyProtection="0"/>
    <xf numFmtId="205" fontId="185" fillId="0" borderId="74" applyNumberFormat="0" applyFill="0" applyAlignment="0" applyProtection="0"/>
    <xf numFmtId="209" fontId="1" fillId="0" borderId="0" applyFont="0" applyFill="0" applyBorder="0" applyProtection="0">
      <alignment vertical="top"/>
    </xf>
    <xf numFmtId="205" fontId="214" fillId="0" borderId="0" applyNumberFormat="0" applyFill="0" applyBorder="0" applyAlignment="0" applyProtection="0"/>
    <xf numFmtId="205" fontId="214" fillId="0" borderId="0" applyNumberFormat="0" applyFill="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205" fontId="12" fillId="107" borderId="0" applyNumberFormat="0" applyFont="0" applyBorder="0" applyAlignment="0" applyProtection="0"/>
    <xf numFmtId="10" fontId="120" fillId="0" borderId="0" applyFont="0" applyFill="0" applyBorder="0" applyAlignment="0" applyProtection="0">
      <alignment vertical="center"/>
    </xf>
    <xf numFmtId="0" fontId="1" fillId="0" borderId="0"/>
    <xf numFmtId="0" fontId="17" fillId="0" borderId="0"/>
    <xf numFmtId="43" fontId="1" fillId="0" borderId="0" applyFont="0" applyFill="0" applyBorder="0" applyAlignment="0" applyProtection="0"/>
    <xf numFmtId="43" fontId="15" fillId="0" borderId="0" applyFont="0" applyFill="0" applyBorder="0" applyAlignment="0" applyProtection="0"/>
    <xf numFmtId="0" fontId="17"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2" fontId="28" fillId="0" borderId="22" applyFill="0"/>
    <xf numFmtId="171" fontId="237" fillId="162" borderId="0" applyNumberFormat="0" applyBorder="0" applyProtection="0">
      <alignment vertical="center"/>
    </xf>
    <xf numFmtId="211" fontId="1" fillId="0" borderId="0" applyFont="0" applyFill="0" applyBorder="0" applyProtection="0">
      <alignment vertical="top"/>
    </xf>
    <xf numFmtId="212" fontId="1" fillId="0" borderId="0" applyFont="0" applyFill="0" applyBorder="0" applyProtection="0">
      <alignment vertical="top"/>
    </xf>
    <xf numFmtId="213" fontId="1" fillId="0" borderId="0" applyFont="0" applyFill="0" applyBorder="0" applyProtection="0">
      <alignment vertical="top"/>
    </xf>
    <xf numFmtId="214" fontId="1" fillId="0" borderId="0" applyFont="0" applyFill="0" applyBorder="0" applyProtection="0">
      <alignment vertical="top"/>
    </xf>
    <xf numFmtId="0" fontId="238" fillId="0" borderId="0" applyNumberFormat="0" applyFill="0" applyBorder="0" applyAlignment="0" applyProtection="0"/>
    <xf numFmtId="0" fontId="146" fillId="0" borderId="0"/>
    <xf numFmtId="43" fontId="1" fillId="0" borderId="0" applyFont="0" applyFill="0" applyBorder="0" applyAlignment="0" applyProtection="0"/>
    <xf numFmtId="9" fontId="1" fillId="0" borderId="0" applyFont="0" applyFill="0" applyBorder="0" applyAlignment="0" applyProtection="0"/>
    <xf numFmtId="205" fontId="12" fillId="0" borderId="0">
      <alignment vertical="center"/>
    </xf>
    <xf numFmtId="205" fontId="213" fillId="134" borderId="75" applyNumberFormat="0" applyAlignment="0" applyProtection="0"/>
    <xf numFmtId="205" fontId="213" fillId="134" borderId="75" applyNumberFormat="0" applyAlignment="0" applyProtection="0"/>
    <xf numFmtId="205" fontId="201" fillId="87" borderId="75" applyNumberFormat="0" applyAlignment="0" applyProtection="0"/>
    <xf numFmtId="205" fontId="201" fillId="87" borderId="75" applyNumberFormat="0" applyAlignment="0" applyProtection="0"/>
    <xf numFmtId="0" fontId="1" fillId="0" borderId="0"/>
    <xf numFmtId="0" fontId="1" fillId="0" borderId="0"/>
    <xf numFmtId="205" fontId="12" fillId="0" borderId="0">
      <alignment vertical="center"/>
    </xf>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6" fillId="86" borderId="75" applyNumberFormat="0" applyFont="0" applyAlignment="0" applyProtection="0"/>
    <xf numFmtId="205" fontId="204" fillId="134" borderId="73" applyNumberFormat="0" applyAlignment="0" applyProtection="0"/>
    <xf numFmtId="205" fontId="204" fillId="134" borderId="73" applyNumberFormat="0" applyAlignment="0" applyProtection="0"/>
    <xf numFmtId="206" fontId="36" fillId="154" borderId="2">
      <alignment vertical="center"/>
    </xf>
    <xf numFmtId="169" fontId="36" fillId="154" borderId="2">
      <alignment vertical="center"/>
    </xf>
    <xf numFmtId="169" fontId="36" fillId="154" borderId="2">
      <alignment vertical="center"/>
    </xf>
    <xf numFmtId="205" fontId="36" fillId="154" borderId="2">
      <alignment vertical="center"/>
    </xf>
    <xf numFmtId="205" fontId="36" fillId="154" borderId="2">
      <alignment vertical="center"/>
    </xf>
    <xf numFmtId="205" fontId="36" fillId="154" borderId="2">
      <alignment vertical="center"/>
    </xf>
    <xf numFmtId="205" fontId="36" fillId="154" borderId="2">
      <alignment vertical="center"/>
    </xf>
    <xf numFmtId="204" fontId="36" fillId="154" borderId="2">
      <alignment vertical="center"/>
    </xf>
    <xf numFmtId="204" fontId="36" fillId="154" borderId="2">
      <alignment vertical="center"/>
    </xf>
    <xf numFmtId="206" fontId="36" fillId="154" borderId="2">
      <alignment vertical="center"/>
    </xf>
    <xf numFmtId="169" fontId="36" fillId="23" borderId="2">
      <alignment vertical="center"/>
      <protection locked="0"/>
    </xf>
    <xf numFmtId="208" fontId="36" fillId="23" borderId="2">
      <alignment vertical="center"/>
      <protection locked="0"/>
    </xf>
    <xf numFmtId="205" fontId="36" fillId="23" borderId="2">
      <alignment vertical="center"/>
      <protection locked="0"/>
    </xf>
    <xf numFmtId="205" fontId="36" fillId="23" borderId="2">
      <alignment vertical="center"/>
      <protection locked="0"/>
    </xf>
    <xf numFmtId="208" fontId="36" fillId="23" borderId="2">
      <alignment vertical="center"/>
      <protection locked="0"/>
    </xf>
    <xf numFmtId="208" fontId="36" fillId="23" borderId="2">
      <alignment vertical="center"/>
      <protection locked="0"/>
    </xf>
    <xf numFmtId="205" fontId="36" fillId="23" borderId="2">
      <alignment vertical="center"/>
      <protection locked="0"/>
    </xf>
    <xf numFmtId="205" fontId="36" fillId="23" borderId="2">
      <alignment vertical="center"/>
      <protection locked="0"/>
    </xf>
    <xf numFmtId="208" fontId="36" fillId="23" borderId="2">
      <alignment vertical="center"/>
      <protection locked="0"/>
    </xf>
    <xf numFmtId="169" fontId="36" fillId="23" borderId="2">
      <alignment vertical="center"/>
      <protection locked="0"/>
    </xf>
    <xf numFmtId="169" fontId="36" fillId="23" borderId="2">
      <alignment vertical="center"/>
      <protection locked="0"/>
    </xf>
    <xf numFmtId="184" fontId="36" fillId="23" borderId="2">
      <alignment vertical="center"/>
      <protection locked="0"/>
    </xf>
    <xf numFmtId="184" fontId="36" fillId="23" borderId="2">
      <alignment vertical="center"/>
      <protection locked="0"/>
    </xf>
    <xf numFmtId="184" fontId="36" fillId="23" borderId="2">
      <alignment vertical="center"/>
      <protection locked="0"/>
    </xf>
    <xf numFmtId="184" fontId="36" fillId="23" borderId="2">
      <alignment vertical="center"/>
      <protection locked="0"/>
    </xf>
    <xf numFmtId="169" fontId="36" fillId="23" borderId="2">
      <alignment vertical="center"/>
      <protection locked="0"/>
    </xf>
    <xf numFmtId="169" fontId="36" fillId="33" borderId="2">
      <alignment vertical="center"/>
    </xf>
    <xf numFmtId="169" fontId="36" fillId="33" borderId="2">
      <alignment vertical="center"/>
    </xf>
    <xf numFmtId="208" fontId="36" fillId="33" borderId="2">
      <alignment vertical="center"/>
    </xf>
    <xf numFmtId="208" fontId="36" fillId="33" borderId="2">
      <alignment vertical="center"/>
    </xf>
    <xf numFmtId="208" fontId="36" fillId="33" borderId="2">
      <alignment vertical="center"/>
    </xf>
    <xf numFmtId="208" fontId="36" fillId="33" borderId="2">
      <alignment vertical="center"/>
    </xf>
    <xf numFmtId="204" fontId="36" fillId="33" borderId="2">
      <alignment vertical="center"/>
    </xf>
    <xf numFmtId="206" fontId="36" fillId="33" borderId="2">
      <alignment vertical="center"/>
    </xf>
    <xf numFmtId="205" fontId="36" fillId="33" borderId="2">
      <alignment vertical="center"/>
    </xf>
    <xf numFmtId="205" fontId="36" fillId="33" borderId="2">
      <alignment vertical="center"/>
    </xf>
    <xf numFmtId="205" fontId="36" fillId="33" borderId="2">
      <alignment vertical="center"/>
    </xf>
    <xf numFmtId="205" fontId="36" fillId="33" borderId="2">
      <alignment vertical="center"/>
    </xf>
    <xf numFmtId="169" fontId="36" fillId="33" borderId="2">
      <alignment vertical="center"/>
    </xf>
    <xf numFmtId="169" fontId="36" fillId="33" borderId="2">
      <alignment vertical="center"/>
    </xf>
    <xf numFmtId="169" fontId="36" fillId="33" borderId="2">
      <alignment vertical="center"/>
    </xf>
    <xf numFmtId="169" fontId="36" fillId="33" borderId="2">
      <alignment vertical="center"/>
    </xf>
    <xf numFmtId="169" fontId="36" fillId="161" borderId="2">
      <alignment horizontal="right" vertical="center"/>
      <protection locked="0"/>
    </xf>
    <xf numFmtId="205" fontId="36" fillId="161" borderId="2">
      <alignment horizontal="right" vertical="center"/>
      <protection locked="0"/>
    </xf>
    <xf numFmtId="205" fontId="36" fillId="161" borderId="2">
      <alignment horizontal="right" vertical="center"/>
      <protection locked="0"/>
    </xf>
    <xf numFmtId="206" fontId="36" fillId="161" borderId="2">
      <alignment horizontal="right" vertical="center"/>
      <protection locked="0"/>
    </xf>
    <xf numFmtId="204" fontId="36" fillId="161" borderId="2">
      <alignment horizontal="right" vertical="center"/>
      <protection locked="0"/>
    </xf>
    <xf numFmtId="206" fontId="36" fillId="161" borderId="2">
      <alignment horizontal="right" vertical="center"/>
      <protection locked="0"/>
    </xf>
    <xf numFmtId="169" fontId="36" fillId="161" borderId="2">
      <alignment horizontal="right" vertical="center"/>
      <protection locked="0"/>
    </xf>
    <xf numFmtId="169" fontId="36" fillId="161" borderId="2">
      <alignment horizontal="right" vertical="center"/>
      <protection locked="0"/>
    </xf>
    <xf numFmtId="169" fontId="36" fillId="161" borderId="2">
      <alignment horizontal="right" vertical="center"/>
      <protection locked="0"/>
    </xf>
    <xf numFmtId="4" fontId="206" fillId="91" borderId="75" applyNumberFormat="0" applyProtection="0">
      <alignment vertical="center"/>
    </xf>
    <xf numFmtId="4" fontId="215" fillId="38" borderId="75" applyNumberFormat="0" applyProtection="0">
      <alignment vertical="center"/>
    </xf>
    <xf numFmtId="4" fontId="206" fillId="38" borderId="75" applyNumberFormat="0" applyProtection="0">
      <alignment horizontal="left" vertical="center" indent="1"/>
    </xf>
    <xf numFmtId="205" fontId="209" fillId="91" borderId="63" applyNumberFormat="0" applyProtection="0">
      <alignment horizontal="left" vertical="top" indent="1"/>
    </xf>
    <xf numFmtId="4" fontId="206" fillId="122" borderId="75" applyNumberFormat="0" applyProtection="0">
      <alignment horizontal="left" vertical="center" indent="1"/>
    </xf>
    <xf numFmtId="4" fontId="206" fillId="93" borderId="75" applyNumberFormat="0" applyProtection="0">
      <alignment horizontal="right" vertical="center"/>
    </xf>
    <xf numFmtId="4" fontId="206" fillId="137" borderId="75" applyNumberFormat="0" applyProtection="0">
      <alignment horizontal="right" vertical="center"/>
    </xf>
    <xf numFmtId="4" fontId="206" fillId="95" borderId="79" applyNumberFormat="0" applyProtection="0">
      <alignment horizontal="right" vertical="center"/>
    </xf>
    <xf numFmtId="4" fontId="206" fillId="96" borderId="75" applyNumberFormat="0" applyProtection="0">
      <alignment horizontal="right" vertical="center"/>
    </xf>
    <xf numFmtId="4" fontId="206" fillId="97" borderId="75" applyNumberFormat="0" applyProtection="0">
      <alignment horizontal="right" vertical="center"/>
    </xf>
    <xf numFmtId="4" fontId="206" fillId="98" borderId="75" applyNumberFormat="0" applyProtection="0">
      <alignment horizontal="right" vertical="center"/>
    </xf>
    <xf numFmtId="4" fontId="206" fillId="99" borderId="75" applyNumberFormat="0" applyProtection="0">
      <alignment horizontal="right" vertical="center"/>
    </xf>
    <xf numFmtId="4" fontId="206" fillId="100" borderId="75" applyNumberFormat="0" applyProtection="0">
      <alignment horizontal="right" vertical="center"/>
    </xf>
    <xf numFmtId="4" fontId="206" fillId="101" borderId="75" applyNumberFormat="0" applyProtection="0">
      <alignment horizontal="right" vertical="center"/>
    </xf>
    <xf numFmtId="4" fontId="206" fillId="102" borderId="79" applyNumberFormat="0" applyProtection="0">
      <alignment horizontal="left" vertical="center" indent="1"/>
    </xf>
    <xf numFmtId="4" fontId="12" fillId="104" borderId="79" applyNumberFormat="0" applyProtection="0">
      <alignment horizontal="left" vertical="center" indent="1"/>
    </xf>
    <xf numFmtId="4" fontId="12" fillId="104" borderId="79" applyNumberFormat="0" applyProtection="0">
      <alignment horizontal="left" vertical="center" indent="1"/>
    </xf>
    <xf numFmtId="4" fontId="206" fillId="92" borderId="75" applyNumberFormat="0" applyProtection="0">
      <alignment horizontal="right" vertical="center"/>
    </xf>
    <xf numFmtId="4" fontId="206" fillId="103" borderId="79" applyNumberFormat="0" applyProtection="0">
      <alignment horizontal="left" vertical="center" indent="1"/>
    </xf>
    <xf numFmtId="4" fontId="206" fillId="92" borderId="79" applyNumberFormat="0" applyProtection="0">
      <alignment horizontal="left" vertical="center" indent="1"/>
    </xf>
    <xf numFmtId="205" fontId="206" fillId="110" borderId="75" applyNumberFormat="0" applyProtection="0">
      <alignment horizontal="left" vertical="center" indent="1"/>
    </xf>
    <xf numFmtId="205" fontId="12" fillId="104" borderId="63" applyNumberFormat="0" applyProtection="0">
      <alignment horizontal="left" vertical="center" indent="1"/>
    </xf>
    <xf numFmtId="205" fontId="206" fillId="104" borderId="63" applyNumberFormat="0" applyProtection="0">
      <alignment horizontal="left" vertical="top" indent="1"/>
    </xf>
    <xf numFmtId="205" fontId="12"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04" borderId="63" applyNumberFormat="0" applyProtection="0">
      <alignment horizontal="left" vertical="top" indent="1"/>
    </xf>
    <xf numFmtId="205" fontId="206" fillId="138" borderId="75" applyNumberFormat="0" applyProtection="0">
      <alignment horizontal="left" vertical="center" indent="1"/>
    </xf>
    <xf numFmtId="205" fontId="12" fillId="92" borderId="63" applyNumberFormat="0" applyProtection="0">
      <alignment horizontal="left" vertical="center" indent="1"/>
    </xf>
    <xf numFmtId="205" fontId="206" fillId="92" borderId="63" applyNumberFormat="0" applyProtection="0">
      <alignment horizontal="left" vertical="top" indent="1"/>
    </xf>
    <xf numFmtId="205" fontId="12"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92" borderId="63" applyNumberFormat="0" applyProtection="0">
      <alignment horizontal="left" vertical="top" indent="1"/>
    </xf>
    <xf numFmtId="205" fontId="206" fillId="105" borderId="75" applyNumberFormat="0" applyProtection="0">
      <alignment horizontal="left" vertical="center" indent="1"/>
    </xf>
    <xf numFmtId="205" fontId="12" fillId="105" borderId="63" applyNumberFormat="0" applyProtection="0">
      <alignment horizontal="left" vertical="center" indent="1"/>
    </xf>
    <xf numFmtId="205" fontId="206" fillId="105" borderId="63" applyNumberFormat="0" applyProtection="0">
      <alignment horizontal="left" vertical="top" indent="1"/>
    </xf>
    <xf numFmtId="205" fontId="12"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5" borderId="63" applyNumberFormat="0" applyProtection="0">
      <alignment horizontal="left" vertical="top" indent="1"/>
    </xf>
    <xf numFmtId="205" fontId="206" fillId="103" borderId="75" applyNumberFormat="0" applyProtection="0">
      <alignment horizontal="left" vertical="center" indent="1"/>
    </xf>
    <xf numFmtId="205" fontId="12" fillId="103" borderId="63" applyNumberFormat="0" applyProtection="0">
      <alignment horizontal="left" vertical="center" indent="1"/>
    </xf>
    <xf numFmtId="205" fontId="206" fillId="103" borderId="63" applyNumberFormat="0" applyProtection="0">
      <alignment horizontal="left" vertical="top" indent="1"/>
    </xf>
    <xf numFmtId="205" fontId="12"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206" fillId="103" borderId="63" applyNumberFormat="0" applyProtection="0">
      <alignment horizontal="left" vertical="top" indent="1"/>
    </xf>
    <xf numFmtId="205" fontId="12" fillId="106" borderId="2" applyNumberFormat="0">
      <protection locked="0"/>
    </xf>
    <xf numFmtId="205" fontId="71" fillId="104" borderId="81" applyBorder="0"/>
    <xf numFmtId="4" fontId="208" fillId="107" borderId="63" applyNumberFormat="0" applyProtection="0">
      <alignment vertical="center"/>
    </xf>
    <xf numFmtId="4" fontId="208" fillId="110" borderId="63" applyNumberFormat="0" applyProtection="0">
      <alignment horizontal="left" vertical="center" indent="1"/>
    </xf>
    <xf numFmtId="205" fontId="208" fillId="107" borderId="63" applyNumberFormat="0" applyProtection="0">
      <alignment horizontal="left" vertical="top" indent="1"/>
    </xf>
    <xf numFmtId="4" fontId="206" fillId="0" borderId="75" applyNumberFormat="0" applyProtection="0">
      <alignment horizontal="right" vertical="center"/>
    </xf>
    <xf numFmtId="4" fontId="215" fillId="27" borderId="75" applyNumberFormat="0" applyProtection="0">
      <alignment horizontal="right" vertical="center"/>
    </xf>
    <xf numFmtId="4" fontId="206" fillId="122" borderId="75" applyNumberFormat="0" applyProtection="0">
      <alignment horizontal="left" vertical="center" indent="1"/>
    </xf>
    <xf numFmtId="205" fontId="208" fillId="92" borderId="63" applyNumberFormat="0" applyProtection="0">
      <alignment horizontal="left" vertical="top" indent="1"/>
    </xf>
    <xf numFmtId="4" fontId="210" fillId="108" borderId="79" applyNumberFormat="0" applyProtection="0">
      <alignment horizontal="left" vertical="center" indent="1"/>
    </xf>
    <xf numFmtId="205" fontId="206" fillId="139" borderId="2"/>
    <xf numFmtId="4" fontId="211" fillId="106" borderId="75" applyNumberFormat="0" applyProtection="0">
      <alignment horizontal="right" vertical="center"/>
    </xf>
    <xf numFmtId="205" fontId="185" fillId="0" borderId="74" applyNumberFormat="0" applyFill="0" applyAlignment="0" applyProtection="0"/>
    <xf numFmtId="205" fontId="185" fillId="0" borderId="74" applyNumberFormat="0" applyFill="0" applyAlignment="0" applyProtection="0"/>
    <xf numFmtId="170" fontId="17" fillId="0" borderId="0"/>
    <xf numFmtId="170" fontId="34" fillId="0" borderId="0" applyNumberFormat="0" applyFill="0" applyBorder="0" applyAlignment="0" applyProtection="0">
      <alignment vertical="top"/>
      <protection locked="0"/>
    </xf>
    <xf numFmtId="0" fontId="1" fillId="0" borderId="0"/>
    <xf numFmtId="170" fontId="1" fillId="0" borderId="0"/>
    <xf numFmtId="0" fontId="1" fillId="0" borderId="0"/>
    <xf numFmtId="0" fontId="17" fillId="0" borderId="0"/>
    <xf numFmtId="9" fontId="17" fillId="0" borderId="0" applyFont="0" applyFill="0" applyBorder="0" applyAlignment="0" applyProtection="0"/>
    <xf numFmtId="170" fontId="1" fillId="0" borderId="0"/>
    <xf numFmtId="0" fontId="1" fillId="0" borderId="0"/>
    <xf numFmtId="170" fontId="17" fillId="0" borderId="0"/>
    <xf numFmtId="0" fontId="1" fillId="0" borderId="0"/>
    <xf numFmtId="43" fontId="8" fillId="0" borderId="0" applyFont="0" applyFill="0" applyBorder="0" applyAlignment="0" applyProtection="0"/>
    <xf numFmtId="170" fontId="1" fillId="0" borderId="0"/>
    <xf numFmtId="170" fontId="1" fillId="0" borderId="0"/>
    <xf numFmtId="170" fontId="1" fillId="0" borderId="0"/>
    <xf numFmtId="170" fontId="35" fillId="0" borderId="0" applyNumberFormat="0" applyFill="0" applyBorder="0" applyAlignment="0" applyProtection="0">
      <alignment vertical="top"/>
      <protection locked="0"/>
    </xf>
    <xf numFmtId="170" fontId="1" fillId="0" borderId="0" applyFont="0" applyFill="0" applyBorder="0" applyAlignment="0" applyProtection="0"/>
    <xf numFmtId="170" fontId="1" fillId="0" borderId="0"/>
    <xf numFmtId="0" fontId="1" fillId="0" borderId="0"/>
    <xf numFmtId="170" fontId="1" fillId="0" borderId="0"/>
    <xf numFmtId="0" fontId="1" fillId="0" borderId="0"/>
    <xf numFmtId="170" fontId="17" fillId="0" borderId="0"/>
    <xf numFmtId="0" fontId="8" fillId="0" borderId="0"/>
    <xf numFmtId="0" fontId="8" fillId="0" borderId="0"/>
    <xf numFmtId="0" fontId="9" fillId="0" borderId="0"/>
    <xf numFmtId="0" fontId="1"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1" fillId="0" borderId="0" applyFont="0" applyFill="0" applyBorder="0" applyProtection="0">
      <alignment vertical="top"/>
    </xf>
    <xf numFmtId="0" fontId="12" fillId="0" borderId="0"/>
    <xf numFmtId="0" fontId="1" fillId="0" borderId="0"/>
    <xf numFmtId="0" fontId="8" fillId="0" borderId="0"/>
    <xf numFmtId="43" fontId="8"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0" fontId="1" fillId="0" borderId="0"/>
    <xf numFmtId="0" fontId="23" fillId="0" borderId="88" applyFill="0"/>
    <xf numFmtId="43" fontId="9" fillId="0" borderId="0" applyFont="0" applyFill="0" applyBorder="0" applyAlignment="0" applyProtection="0"/>
    <xf numFmtId="43" fontId="1" fillId="0" borderId="0" applyFont="0" applyFill="0" applyBorder="0" applyAlignment="0" applyProtection="0"/>
    <xf numFmtId="169" fontId="1" fillId="19" borderId="88">
      <alignment vertical="center"/>
    </xf>
    <xf numFmtId="169" fontId="1" fillId="17" borderId="88">
      <alignment vertical="center"/>
      <protection locked="0"/>
    </xf>
    <xf numFmtId="0" fontId="1" fillId="0" borderId="0"/>
    <xf numFmtId="17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3" borderId="88">
      <alignment horizontal="center"/>
    </xf>
    <xf numFmtId="43" fontId="1"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169" fontId="1" fillId="19" borderId="88">
      <alignment vertical="center"/>
    </xf>
    <xf numFmtId="169" fontId="1" fillId="17" borderId="88">
      <alignment vertical="center"/>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169" fontId="1" fillId="19" borderId="88">
      <alignment vertical="center"/>
    </xf>
    <xf numFmtId="169" fontId="1" fillId="17" borderId="88">
      <alignment vertical="center"/>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8" fillId="0" borderId="0" applyFont="0" applyFill="0" applyBorder="0" applyAlignment="0" applyProtection="0"/>
    <xf numFmtId="202" fontId="67" fillId="0" borderId="90"/>
    <xf numFmtId="37" fontId="28" fillId="0" borderId="90" applyNumberFormat="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28" fillId="0" borderId="90" applyNumberFormat="0"/>
    <xf numFmtId="37" fontId="28" fillId="0" borderId="90" applyNumberFormat="0"/>
    <xf numFmtId="37" fontId="28" fillId="0" borderId="90" applyNumberFormat="0"/>
    <xf numFmtId="202" fontId="67" fillId="0" borderId="90"/>
    <xf numFmtId="202" fontId="67" fillId="0" borderId="90"/>
    <xf numFmtId="37" fontId="28" fillId="0" borderId="90" applyNumberFormat="0"/>
    <xf numFmtId="202" fontId="28" fillId="0" borderId="89" applyFill="0"/>
    <xf numFmtId="202" fontId="67" fillId="0" borderId="90"/>
    <xf numFmtId="37" fontId="28" fillId="0" borderId="90" applyNumberFormat="0"/>
    <xf numFmtId="202" fontId="28" fillId="0" borderId="89" applyFill="0"/>
    <xf numFmtId="202" fontId="28" fillId="0" borderId="89" applyFill="0"/>
    <xf numFmtId="202" fontId="28" fillId="0" borderId="89" applyFill="0"/>
    <xf numFmtId="202" fontId="67" fillId="0" borderId="90"/>
    <xf numFmtId="202" fontId="28" fillId="0" borderId="89" applyFill="0"/>
    <xf numFmtId="202" fontId="67" fillId="0" borderId="90"/>
    <xf numFmtId="202" fontId="67" fillId="0" borderId="90"/>
    <xf numFmtId="37" fontId="28" fillId="0" borderId="90" applyNumberFormat="0"/>
    <xf numFmtId="202" fontId="28" fillId="0" borderId="89" applyFill="0"/>
    <xf numFmtId="43" fontId="1"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4" fontId="1" fillId="22" borderId="88">
      <alignment vertical="center"/>
    </xf>
    <xf numFmtId="43" fontId="1"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2" fontId="28" fillId="0" borderId="89" applyFill="0"/>
    <xf numFmtId="43" fontId="1" fillId="0" borderId="0" applyFont="0" applyFill="0" applyBorder="0" applyAlignment="0" applyProtection="0"/>
    <xf numFmtId="206" fontId="36" fillId="154" borderId="88">
      <alignment vertical="center"/>
    </xf>
    <xf numFmtId="169" fontId="36" fillId="154" borderId="88">
      <alignment vertical="center"/>
    </xf>
    <xf numFmtId="169" fontId="36" fillId="154" borderId="88">
      <alignment vertical="center"/>
    </xf>
    <xf numFmtId="205" fontId="36" fillId="154" borderId="88">
      <alignment vertical="center"/>
    </xf>
    <xf numFmtId="205" fontId="36" fillId="154" borderId="88">
      <alignment vertical="center"/>
    </xf>
    <xf numFmtId="205" fontId="36" fillId="154" borderId="88">
      <alignment vertical="center"/>
    </xf>
    <xf numFmtId="205" fontId="36" fillId="154" borderId="88">
      <alignment vertical="center"/>
    </xf>
    <xf numFmtId="204" fontId="36" fillId="154" borderId="88">
      <alignment vertical="center"/>
    </xf>
    <xf numFmtId="204" fontId="36" fillId="154" borderId="88">
      <alignment vertical="center"/>
    </xf>
    <xf numFmtId="206" fontId="36" fillId="154" borderId="88">
      <alignment vertical="center"/>
    </xf>
    <xf numFmtId="169" fontId="36" fillId="23" borderId="88">
      <alignment vertical="center"/>
      <protection locked="0"/>
    </xf>
    <xf numFmtId="208" fontId="36" fillId="23" borderId="88">
      <alignment vertical="center"/>
      <protection locked="0"/>
    </xf>
    <xf numFmtId="205" fontId="36" fillId="23" borderId="88">
      <alignment vertical="center"/>
      <protection locked="0"/>
    </xf>
    <xf numFmtId="205" fontId="36" fillId="23" borderId="88">
      <alignment vertical="center"/>
      <protection locked="0"/>
    </xf>
    <xf numFmtId="208" fontId="36" fillId="23" borderId="88">
      <alignment vertical="center"/>
      <protection locked="0"/>
    </xf>
    <xf numFmtId="208" fontId="36" fillId="23" borderId="88">
      <alignment vertical="center"/>
      <protection locked="0"/>
    </xf>
    <xf numFmtId="205" fontId="36" fillId="23" borderId="88">
      <alignment vertical="center"/>
      <protection locked="0"/>
    </xf>
    <xf numFmtId="205" fontId="36" fillId="23" borderId="88">
      <alignment vertical="center"/>
      <protection locked="0"/>
    </xf>
    <xf numFmtId="208" fontId="36" fillId="23" borderId="88">
      <alignment vertical="center"/>
      <protection locked="0"/>
    </xf>
    <xf numFmtId="169" fontId="36" fillId="23" borderId="88">
      <alignment vertical="center"/>
      <protection locked="0"/>
    </xf>
    <xf numFmtId="169" fontId="36" fillId="23" borderId="88">
      <alignment vertical="center"/>
      <protection locked="0"/>
    </xf>
    <xf numFmtId="184" fontId="36" fillId="23" borderId="88">
      <alignment vertical="center"/>
      <protection locked="0"/>
    </xf>
    <xf numFmtId="184" fontId="36" fillId="23" borderId="88">
      <alignment vertical="center"/>
      <protection locked="0"/>
    </xf>
    <xf numFmtId="184" fontId="36" fillId="23" borderId="88">
      <alignment vertical="center"/>
      <protection locked="0"/>
    </xf>
    <xf numFmtId="184" fontId="36" fillId="23" borderId="88">
      <alignment vertical="center"/>
      <protection locked="0"/>
    </xf>
    <xf numFmtId="169" fontId="36" fillId="23" borderId="88">
      <alignment vertical="center"/>
      <protection locked="0"/>
    </xf>
    <xf numFmtId="169" fontId="36" fillId="33" borderId="88">
      <alignment vertical="center"/>
    </xf>
    <xf numFmtId="169" fontId="36" fillId="33" borderId="88">
      <alignment vertical="center"/>
    </xf>
    <xf numFmtId="208" fontId="36" fillId="33" borderId="88">
      <alignment vertical="center"/>
    </xf>
    <xf numFmtId="208" fontId="36" fillId="33" borderId="88">
      <alignment vertical="center"/>
    </xf>
    <xf numFmtId="208" fontId="36" fillId="33" borderId="88">
      <alignment vertical="center"/>
    </xf>
    <xf numFmtId="208" fontId="36" fillId="33" borderId="88">
      <alignment vertical="center"/>
    </xf>
    <xf numFmtId="204" fontId="36" fillId="33" borderId="88">
      <alignment vertical="center"/>
    </xf>
    <xf numFmtId="206" fontId="36" fillId="33" borderId="88">
      <alignment vertical="center"/>
    </xf>
    <xf numFmtId="205" fontId="36" fillId="33" borderId="88">
      <alignment vertical="center"/>
    </xf>
    <xf numFmtId="205" fontId="36" fillId="33" borderId="88">
      <alignment vertical="center"/>
    </xf>
    <xf numFmtId="205" fontId="36" fillId="33" borderId="88">
      <alignment vertical="center"/>
    </xf>
    <xf numFmtId="205" fontId="36" fillId="33" borderId="88">
      <alignment vertical="center"/>
    </xf>
    <xf numFmtId="169" fontId="36" fillId="33" borderId="88">
      <alignment vertical="center"/>
    </xf>
    <xf numFmtId="169" fontId="36" fillId="33" borderId="88">
      <alignment vertical="center"/>
    </xf>
    <xf numFmtId="169" fontId="36" fillId="33" borderId="88">
      <alignment vertical="center"/>
    </xf>
    <xf numFmtId="169" fontId="36" fillId="33" borderId="88">
      <alignment vertical="center"/>
    </xf>
    <xf numFmtId="169" fontId="36" fillId="161" borderId="88">
      <alignment horizontal="right" vertical="center"/>
      <protection locked="0"/>
    </xf>
    <xf numFmtId="205" fontId="36" fillId="161" borderId="88">
      <alignment horizontal="right" vertical="center"/>
      <protection locked="0"/>
    </xf>
    <xf numFmtId="205" fontId="36" fillId="161" borderId="88">
      <alignment horizontal="right" vertical="center"/>
      <protection locked="0"/>
    </xf>
    <xf numFmtId="206" fontId="36" fillId="161" borderId="88">
      <alignment horizontal="right" vertical="center"/>
      <protection locked="0"/>
    </xf>
    <xf numFmtId="204" fontId="36" fillId="161" borderId="88">
      <alignment horizontal="right" vertical="center"/>
      <protection locked="0"/>
    </xf>
    <xf numFmtId="206" fontId="36" fillId="161" borderId="88">
      <alignment horizontal="right" vertical="center"/>
      <protection locked="0"/>
    </xf>
    <xf numFmtId="169" fontId="36" fillId="161" borderId="88">
      <alignment horizontal="right" vertical="center"/>
      <protection locked="0"/>
    </xf>
    <xf numFmtId="169" fontId="36" fillId="161" borderId="88">
      <alignment horizontal="right" vertical="center"/>
      <protection locked="0"/>
    </xf>
    <xf numFmtId="169" fontId="36" fillId="161" borderId="88">
      <alignment horizontal="right" vertical="center"/>
      <protection locked="0"/>
    </xf>
    <xf numFmtId="205" fontId="12" fillId="106" borderId="88" applyNumberFormat="0">
      <protection locked="0"/>
    </xf>
    <xf numFmtId="205" fontId="206" fillId="139" borderId="88"/>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85" fillId="0" borderId="105" applyNumberFormat="0" applyFill="0" applyAlignment="0" applyProtection="0"/>
    <xf numFmtId="4" fontId="64" fillId="98" borderId="91" applyNumberFormat="0" applyProtection="0">
      <alignment horizontal="right" vertical="center"/>
    </xf>
    <xf numFmtId="4" fontId="64" fillId="92" borderId="111" applyNumberFormat="0" applyProtection="0">
      <alignment horizontal="right" vertical="center"/>
    </xf>
    <xf numFmtId="0" fontId="12" fillId="104" borderId="91" applyNumberFormat="0" applyProtection="0">
      <alignment horizontal="left" vertical="top" indent="1"/>
    </xf>
    <xf numFmtId="4" fontId="206" fillId="99" borderId="96" applyNumberFormat="0" applyProtection="0">
      <alignment horizontal="right" vertical="center"/>
    </xf>
    <xf numFmtId="0" fontId="12" fillId="105" borderId="91" applyNumberFormat="0" applyProtection="0">
      <alignment horizontal="left" vertical="top" indent="1"/>
    </xf>
    <xf numFmtId="4" fontId="206" fillId="92" borderId="97" applyNumberFormat="0" applyProtection="0">
      <alignment horizontal="left" vertical="center" indent="1"/>
    </xf>
    <xf numFmtId="0" fontId="206" fillId="103" borderId="91" applyNumberFormat="0" applyProtection="0">
      <alignment horizontal="left" vertical="top" indent="1"/>
    </xf>
    <xf numFmtId="4" fontId="64" fillId="101" borderId="111" applyNumberFormat="0" applyProtection="0">
      <alignment horizontal="right" vertical="center"/>
    </xf>
    <xf numFmtId="0" fontId="206" fillId="105" borderId="106" applyNumberFormat="0" applyProtection="0">
      <alignment horizontal="left" vertical="center" indent="1"/>
    </xf>
    <xf numFmtId="4" fontId="229" fillId="38" borderId="91" applyNumberFormat="0" applyProtection="0">
      <alignment vertical="center"/>
    </xf>
    <xf numFmtId="4" fontId="64" fillId="92" borderId="111" applyNumberFormat="0" applyProtection="0">
      <alignment horizontal="right" vertical="center"/>
    </xf>
    <xf numFmtId="4" fontId="206" fillId="92" borderId="116" applyNumberFormat="0" applyProtection="0">
      <alignment horizontal="right" vertical="center"/>
    </xf>
    <xf numFmtId="0" fontId="206" fillId="92" borderId="91" applyNumberFormat="0" applyProtection="0">
      <alignment horizontal="left" vertical="top" indent="1"/>
    </xf>
    <xf numFmtId="4" fontId="230" fillId="159" borderId="91" applyNumberFormat="0" applyProtection="0">
      <alignment horizontal="right" vertical="center"/>
    </xf>
    <xf numFmtId="4" fontId="53" fillId="156" borderId="101" applyNumberFormat="0" applyProtection="0">
      <alignment horizontal="right" vertical="center"/>
    </xf>
    <xf numFmtId="205" fontId="206" fillId="103" borderId="91" applyNumberFormat="0" applyProtection="0">
      <alignment horizontal="left" vertical="top" indent="1"/>
    </xf>
    <xf numFmtId="4" fontId="53" fillId="153" borderId="111" applyNumberFormat="0" applyProtection="0">
      <alignment horizontal="right" vertical="center"/>
    </xf>
    <xf numFmtId="4" fontId="206" fillId="38" borderId="96" applyNumberFormat="0" applyProtection="0">
      <alignment horizontal="left" vertical="center" indent="1"/>
    </xf>
    <xf numFmtId="4" fontId="206" fillId="122" borderId="96" applyNumberFormat="0" applyProtection="0">
      <alignment horizontal="left" vertical="center" indent="1"/>
    </xf>
    <xf numFmtId="4" fontId="206" fillId="92" borderId="96" applyNumberFormat="0" applyProtection="0">
      <alignment horizontal="right" vertical="center"/>
    </xf>
    <xf numFmtId="4" fontId="206" fillId="0" borderId="96" applyNumberFormat="0" applyProtection="0">
      <alignment horizontal="right" vertical="center"/>
    </xf>
    <xf numFmtId="4" fontId="206" fillId="95" borderId="97" applyNumberFormat="0" applyProtection="0">
      <alignment horizontal="right" vertical="center"/>
    </xf>
    <xf numFmtId="4" fontId="206" fillId="38" borderId="106" applyNumberFormat="0" applyProtection="0">
      <alignment horizontal="left" vertical="center" indent="1"/>
    </xf>
    <xf numFmtId="4" fontId="206" fillId="38" borderId="106" applyNumberFormat="0" applyProtection="0">
      <alignment horizontal="left" vertical="center" indent="1"/>
    </xf>
    <xf numFmtId="4" fontId="50" fillId="91" borderId="111" applyNumberFormat="0" applyProtection="0">
      <alignment vertical="center"/>
    </xf>
    <xf numFmtId="4" fontId="64" fillId="94" borderId="91" applyNumberFormat="0" applyProtection="0">
      <alignment horizontal="right" vertical="center"/>
    </xf>
    <xf numFmtId="0" fontId="206" fillId="104" borderId="147" applyNumberFormat="0" applyProtection="0">
      <alignment horizontal="left" vertical="top" indent="1"/>
    </xf>
    <xf numFmtId="0" fontId="185" fillId="0" borderId="120" applyNumberFormat="0" applyFill="0" applyAlignment="0" applyProtection="0"/>
    <xf numFmtId="4" fontId="206" fillId="97" borderId="96" applyNumberFormat="0" applyProtection="0">
      <alignment horizontal="right" vertical="center"/>
    </xf>
    <xf numFmtId="205" fontId="12" fillId="103" borderId="91" applyNumberFormat="0" applyProtection="0">
      <alignment horizontal="left" vertical="center" indent="1"/>
    </xf>
    <xf numFmtId="0" fontId="206" fillId="103" borderId="91" applyNumberFormat="0" applyProtection="0">
      <alignment horizontal="left" vertical="top" indent="1"/>
    </xf>
    <xf numFmtId="4" fontId="53" fillId="153" borderId="101" applyNumberFormat="0" applyProtection="0">
      <alignment horizontal="right" vertical="center"/>
    </xf>
    <xf numFmtId="0" fontId="12" fillId="104" borderId="91" applyNumberFormat="0" applyProtection="0">
      <alignment horizontal="left" vertical="center" indent="1"/>
    </xf>
    <xf numFmtId="0" fontId="226" fillId="110" borderId="102" applyNumberFormat="0" applyAlignment="0" applyProtection="0"/>
    <xf numFmtId="4" fontId="206" fillId="101" borderId="106" applyNumberFormat="0" applyProtection="0">
      <alignment horizontal="right" vertical="center"/>
    </xf>
    <xf numFmtId="4" fontId="64" fillId="94" borderId="101" applyNumberFormat="0" applyProtection="0">
      <alignment horizontal="right" vertical="center"/>
    </xf>
    <xf numFmtId="4" fontId="187" fillId="107" borderId="124" applyNumberFormat="0" applyProtection="0">
      <alignment vertical="center"/>
    </xf>
    <xf numFmtId="4" fontId="64" fillId="92" borderId="111" applyNumberFormat="0" applyProtection="0">
      <alignment horizontal="right" vertical="center"/>
    </xf>
    <xf numFmtId="0" fontId="206" fillId="105" borderId="106" applyNumberFormat="0" applyProtection="0">
      <alignment horizontal="left" vertical="center" indent="1"/>
    </xf>
    <xf numFmtId="0" fontId="204" fillId="134" borderId="104" applyNumberFormat="0" applyAlignment="0" applyProtection="0"/>
    <xf numFmtId="4" fontId="206" fillId="102" borderId="117" applyNumberFormat="0" applyProtection="0">
      <alignment horizontal="left" vertical="center" indent="1"/>
    </xf>
    <xf numFmtId="0" fontId="206" fillId="105" borderId="91" applyNumberFormat="0" applyProtection="0">
      <alignment horizontal="left" vertical="top" indent="1"/>
    </xf>
    <xf numFmtId="0" fontId="194" fillId="117" borderId="92" applyNumberFormat="0" applyAlignment="0" applyProtection="0"/>
    <xf numFmtId="4" fontId="64" fillId="92" borderId="111" applyNumberFormat="0" applyProtection="0">
      <alignment horizontal="left" vertical="center" indent="1"/>
    </xf>
    <xf numFmtId="4" fontId="206" fillId="38" borderId="106" applyNumberFormat="0" applyProtection="0">
      <alignment horizontal="left" vertical="center" indent="1"/>
    </xf>
    <xf numFmtId="0" fontId="12" fillId="104" borderId="124" applyNumberFormat="0" applyProtection="0">
      <alignment horizontal="left" vertical="top" indent="1"/>
    </xf>
    <xf numFmtId="0" fontId="12" fillId="104" borderId="124" applyNumberFormat="0" applyProtection="0">
      <alignment horizontal="left" vertical="top" indent="1"/>
    </xf>
    <xf numFmtId="4" fontId="229" fillId="38" borderId="91" applyNumberFormat="0" applyProtection="0">
      <alignment vertical="center"/>
    </xf>
    <xf numFmtId="4" fontId="64" fillId="93" borderId="101" applyNumberFormat="0" applyProtection="0">
      <alignment horizontal="right" vertical="center"/>
    </xf>
    <xf numFmtId="4" fontId="230" fillId="159" borderId="101" applyNumberFormat="0" applyProtection="0">
      <alignment horizontal="right" vertical="center"/>
    </xf>
    <xf numFmtId="4" fontId="206" fillId="122" borderId="106" applyNumberFormat="0" applyProtection="0">
      <alignment horizontal="left" vertical="center" indent="1"/>
    </xf>
    <xf numFmtId="0" fontId="204" fillId="110" borderId="94" applyNumberFormat="0" applyAlignment="0" applyProtection="0"/>
    <xf numFmtId="0" fontId="12" fillId="86" borderId="93" applyNumberFormat="0" applyFont="0" applyAlignment="0" applyProtection="0"/>
    <xf numFmtId="0" fontId="208" fillId="107" borderId="91" applyNumberFormat="0" applyProtection="0">
      <alignment horizontal="left" vertical="top" indent="1"/>
    </xf>
    <xf numFmtId="4" fontId="189" fillId="103" borderId="101" applyNumberFormat="0" applyProtection="0">
      <alignment horizontal="right" vertical="center"/>
    </xf>
    <xf numFmtId="0" fontId="12" fillId="92" borderId="91" applyNumberFormat="0" applyProtection="0">
      <alignment horizontal="left" vertical="center" indent="1"/>
    </xf>
    <xf numFmtId="4" fontId="64" fillId="94" borderId="91" applyNumberFormat="0" applyProtection="0">
      <alignment horizontal="right" vertical="center"/>
    </xf>
    <xf numFmtId="4" fontId="64" fillId="100" borderId="91" applyNumberFormat="0" applyProtection="0">
      <alignment horizontal="right" vertical="center"/>
    </xf>
    <xf numFmtId="0" fontId="12" fillId="92" borderId="91" applyNumberFormat="0" applyProtection="0">
      <alignment horizontal="left" vertical="center" indent="1"/>
    </xf>
    <xf numFmtId="0" fontId="185" fillId="0" borderId="100" applyNumberFormat="0" applyFill="0" applyAlignment="0" applyProtection="0"/>
    <xf numFmtId="4" fontId="206" fillId="92" borderId="165" applyNumberFormat="0" applyProtection="0">
      <alignment horizontal="right" vertical="center"/>
    </xf>
    <xf numFmtId="4" fontId="64" fillId="98" borderId="111" applyNumberFormat="0" applyProtection="0">
      <alignment horizontal="right" vertical="center"/>
    </xf>
    <xf numFmtId="0" fontId="12" fillId="92" borderId="111" applyNumberFormat="0" applyProtection="0">
      <alignment horizontal="left" vertical="center" indent="1"/>
    </xf>
    <xf numFmtId="4" fontId="64" fillId="94" borderId="91" applyNumberFormat="0" applyProtection="0">
      <alignment horizontal="right" vertical="center"/>
    </xf>
    <xf numFmtId="4" fontId="64" fillId="95" borderId="101" applyNumberFormat="0" applyProtection="0">
      <alignment horizontal="right" vertical="center"/>
    </xf>
    <xf numFmtId="4" fontId="211" fillId="106" borderId="96" applyNumberFormat="0" applyProtection="0">
      <alignment horizontal="right" vertical="center"/>
    </xf>
    <xf numFmtId="0" fontId="208" fillId="107" borderId="91" applyNumberFormat="0" applyProtection="0">
      <alignment horizontal="left" vertical="top" indent="1"/>
    </xf>
    <xf numFmtId="4" fontId="64" fillId="103" borderId="91" applyNumberFormat="0" applyProtection="0">
      <alignment horizontal="right" vertical="center"/>
    </xf>
    <xf numFmtId="4" fontId="206" fillId="122" borderId="96" applyNumberFormat="0" applyProtection="0">
      <alignment horizontal="left" vertical="center" indent="1"/>
    </xf>
    <xf numFmtId="0" fontId="201" fillId="87" borderId="106" applyNumberFormat="0" applyAlignment="0" applyProtection="0"/>
    <xf numFmtId="4" fontId="53" fillId="38" borderId="91" applyNumberFormat="0" applyProtection="0">
      <alignment horizontal="left" vertical="center" indent="1"/>
    </xf>
    <xf numFmtId="0" fontId="64" fillId="107" borderId="91" applyNumberFormat="0" applyProtection="0">
      <alignment horizontal="left" vertical="top" indent="1"/>
    </xf>
    <xf numFmtId="4" fontId="64" fillId="96" borderId="91" applyNumberFormat="0" applyProtection="0">
      <alignment horizontal="right" vertical="center"/>
    </xf>
    <xf numFmtId="0" fontId="213" fillId="134" borderId="96" applyNumberFormat="0" applyAlignment="0" applyProtection="0"/>
    <xf numFmtId="4" fontId="208" fillId="110" borderId="101" applyNumberFormat="0" applyProtection="0">
      <alignment horizontal="left" vertical="center" indent="1"/>
    </xf>
    <xf numFmtId="4" fontId="64" fillId="95" borderId="111" applyNumberFormat="0" applyProtection="0">
      <alignment horizontal="right" vertical="center"/>
    </xf>
    <xf numFmtId="4" fontId="187" fillId="107" borderId="91" applyNumberFormat="0" applyProtection="0">
      <alignment vertical="center"/>
    </xf>
    <xf numFmtId="4" fontId="64" fillId="98" borderId="101" applyNumberFormat="0" applyProtection="0">
      <alignment horizontal="right" vertical="center"/>
    </xf>
    <xf numFmtId="4" fontId="187" fillId="103" borderId="147" applyNumberFormat="0" applyProtection="0">
      <alignment horizontal="right" vertical="center"/>
    </xf>
    <xf numFmtId="4" fontId="12" fillId="104" borderId="97" applyNumberFormat="0" applyProtection="0">
      <alignment horizontal="left" vertical="center" indent="1"/>
    </xf>
    <xf numFmtId="4" fontId="64" fillId="93" borderId="91" applyNumberFormat="0" applyProtection="0">
      <alignment horizontal="right" vertical="center"/>
    </xf>
    <xf numFmtId="4" fontId="206" fillId="100" borderId="96" applyNumberFormat="0" applyProtection="0">
      <alignment horizontal="right" vertical="center"/>
    </xf>
    <xf numFmtId="4" fontId="187" fillId="103" borderId="101" applyNumberFormat="0" applyProtection="0">
      <alignment horizontal="right" vertical="center"/>
    </xf>
    <xf numFmtId="0" fontId="226" fillId="110" borderId="92" applyNumberFormat="0" applyAlignment="0" applyProtection="0"/>
    <xf numFmtId="0" fontId="194" fillId="117" borderId="112" applyNumberFormat="0" applyAlignment="0" applyProtection="0"/>
    <xf numFmtId="4" fontId="50" fillId="91" borderId="124" applyNumberFormat="0" applyProtection="0">
      <alignment vertical="center"/>
    </xf>
    <xf numFmtId="0" fontId="64" fillId="92" borderId="101" applyNumberFormat="0" applyProtection="0">
      <alignment horizontal="left" vertical="top" indent="1"/>
    </xf>
    <xf numFmtId="0" fontId="213" fillId="134" borderId="96" applyNumberFormat="0" applyAlignment="0" applyProtection="0"/>
    <xf numFmtId="4" fontId="53" fillId="154" borderId="111" applyNumberFormat="0" applyProtection="0">
      <alignment horizontal="right" vertical="center"/>
    </xf>
    <xf numFmtId="4" fontId="188" fillId="120" borderId="168" applyNumberFormat="0" applyProtection="0">
      <alignment horizontal="left" vertical="center" indent="1"/>
    </xf>
    <xf numFmtId="4" fontId="64" fillId="97" borderId="91" applyNumberFormat="0" applyProtection="0">
      <alignment horizontal="right" vertical="center"/>
    </xf>
    <xf numFmtId="4" fontId="206" fillId="92" borderId="165" applyNumberFormat="0" applyProtection="0">
      <alignment horizontal="right" vertical="center"/>
    </xf>
    <xf numFmtId="0" fontId="209" fillId="91" borderId="91" applyNumberFormat="0" applyProtection="0">
      <alignment horizontal="left" vertical="top" indent="1"/>
    </xf>
    <xf numFmtId="205" fontId="206" fillId="86" borderId="106" applyNumberFormat="0" applyFont="0" applyAlignment="0" applyProtection="0"/>
    <xf numFmtId="4" fontId="64" fillId="96" borderId="101" applyNumberFormat="0" applyProtection="0">
      <alignment horizontal="right" vertical="center"/>
    </xf>
    <xf numFmtId="4" fontId="206" fillId="96" borderId="96" applyNumberFormat="0" applyProtection="0">
      <alignment horizontal="right" vertical="center"/>
    </xf>
    <xf numFmtId="0" fontId="220" fillId="110" borderId="92" applyNumberFormat="0" applyAlignment="0" applyProtection="0"/>
    <xf numFmtId="0" fontId="206" fillId="104" borderId="91" applyNumberFormat="0" applyProtection="0">
      <alignment horizontal="left" vertical="top" indent="1"/>
    </xf>
    <xf numFmtId="4" fontId="230" fillId="159" borderId="91" applyNumberFormat="0" applyProtection="0">
      <alignment horizontal="right" vertical="center"/>
    </xf>
    <xf numFmtId="0" fontId="50" fillId="91" borderId="91" applyNumberFormat="0" applyProtection="0">
      <alignment horizontal="left" vertical="top" indent="1"/>
    </xf>
    <xf numFmtId="4" fontId="206" fillId="95" borderId="107" applyNumberFormat="0" applyProtection="0">
      <alignment horizontal="right" vertical="center"/>
    </xf>
    <xf numFmtId="0" fontId="71" fillId="104" borderId="118" applyBorder="0"/>
    <xf numFmtId="4" fontId="50" fillId="91" borderId="91" applyNumberFormat="0" applyProtection="0">
      <alignment horizontal="left" vertical="center" indent="1"/>
    </xf>
    <xf numFmtId="4" fontId="53" fillId="156" borderId="101" applyNumberFormat="0" applyProtection="0">
      <alignment horizontal="right" vertical="center"/>
    </xf>
    <xf numFmtId="4" fontId="64" fillId="96" borderId="124" applyNumberFormat="0" applyProtection="0">
      <alignment horizontal="right" vertical="center"/>
    </xf>
    <xf numFmtId="4" fontId="206" fillId="93" borderId="106" applyNumberFormat="0" applyProtection="0">
      <alignment horizontal="right" vertical="center"/>
    </xf>
    <xf numFmtId="205" fontId="206" fillId="86" borderId="106" applyNumberFormat="0" applyFont="0" applyAlignment="0" applyProtection="0"/>
    <xf numFmtId="4" fontId="189" fillId="103" borderId="124" applyNumberFormat="0" applyProtection="0">
      <alignment horizontal="right" vertical="center"/>
    </xf>
    <xf numFmtId="0" fontId="206" fillId="139" borderId="121"/>
    <xf numFmtId="4" fontId="206" fillId="137" borderId="129" applyNumberFormat="0" applyProtection="0">
      <alignment horizontal="right" vertical="center"/>
    </xf>
    <xf numFmtId="4" fontId="64" fillId="98" borderId="91" applyNumberFormat="0" applyProtection="0">
      <alignment horizontal="right" vertical="center"/>
    </xf>
    <xf numFmtId="4" fontId="206" fillId="93" borderId="96" applyNumberFormat="0" applyProtection="0">
      <alignment horizontal="right" vertical="center"/>
    </xf>
    <xf numFmtId="0" fontId="220" fillId="110" borderId="92" applyNumberFormat="0" applyAlignment="0" applyProtection="0"/>
    <xf numFmtId="4" fontId="64" fillId="100" borderId="101" applyNumberFormat="0" applyProtection="0">
      <alignment horizontal="right" vertical="center"/>
    </xf>
    <xf numFmtId="4" fontId="64" fillId="98" borderId="91" applyNumberFormat="0" applyProtection="0">
      <alignment horizontal="right" vertical="center"/>
    </xf>
    <xf numFmtId="0" fontId="201" fillId="87" borderId="112" applyNumberFormat="0" applyAlignment="0" applyProtection="0"/>
    <xf numFmtId="4" fontId="53" fillId="157" borderId="91" applyNumberFormat="0" applyProtection="0">
      <alignment horizontal="right" vertical="center"/>
    </xf>
    <xf numFmtId="0" fontId="12" fillId="86" borderId="103" applyNumberFormat="0" applyFont="0" applyAlignment="0" applyProtection="0"/>
    <xf numFmtId="4" fontId="50" fillId="91" borderId="91" applyNumberFormat="0" applyProtection="0">
      <alignment vertical="center"/>
    </xf>
    <xf numFmtId="4" fontId="64" fillId="95" borderId="91" applyNumberFormat="0" applyProtection="0">
      <alignment horizontal="right" vertical="center"/>
    </xf>
    <xf numFmtId="4" fontId="206" fillId="91" borderId="96" applyNumberFormat="0" applyProtection="0">
      <alignment vertical="center"/>
    </xf>
    <xf numFmtId="4" fontId="187" fillId="107" borderId="91" applyNumberFormat="0" applyProtection="0">
      <alignment vertical="center"/>
    </xf>
    <xf numFmtId="4" fontId="64" fillId="97" borderId="91" applyNumberFormat="0" applyProtection="0">
      <alignment horizontal="right" vertical="center"/>
    </xf>
    <xf numFmtId="0" fontId="12" fillId="92" borderId="91" applyNumberFormat="0" applyProtection="0">
      <alignment horizontal="left" vertical="center" indent="1"/>
    </xf>
    <xf numFmtId="0" fontId="206" fillId="110" borderId="96" applyNumberFormat="0" applyProtection="0">
      <alignment horizontal="left" vertical="center" indent="1"/>
    </xf>
    <xf numFmtId="4" fontId="206" fillId="122" borderId="96" applyNumberFormat="0" applyProtection="0">
      <alignment horizontal="left" vertical="center" indent="1"/>
    </xf>
    <xf numFmtId="4" fontId="53" fillId="159" borderId="91" applyNumberFormat="0" applyProtection="0">
      <alignment horizontal="right" vertical="center"/>
    </xf>
    <xf numFmtId="4" fontId="206" fillId="97" borderId="96" applyNumberFormat="0" applyProtection="0">
      <alignment horizontal="right" vertical="center"/>
    </xf>
    <xf numFmtId="4" fontId="215" fillId="27" borderId="106" applyNumberFormat="0" applyProtection="0">
      <alignment horizontal="right" vertical="center"/>
    </xf>
    <xf numFmtId="4" fontId="206" fillId="137" borderId="96" applyNumberFormat="0" applyProtection="0">
      <alignment horizontal="right" vertical="center"/>
    </xf>
    <xf numFmtId="0" fontId="204" fillId="134" borderId="94" applyNumberFormat="0" applyAlignment="0" applyProtection="0"/>
    <xf numFmtId="4" fontId="64" fillId="93" borderId="91" applyNumberFormat="0" applyProtection="0">
      <alignment horizontal="right" vertical="center"/>
    </xf>
    <xf numFmtId="4" fontId="64" fillId="93" borderId="91" applyNumberFormat="0" applyProtection="0">
      <alignment horizontal="right" vertical="center"/>
    </xf>
    <xf numFmtId="4" fontId="215" fillId="38" borderId="106" applyNumberFormat="0" applyProtection="0">
      <alignment vertical="center"/>
    </xf>
    <xf numFmtId="0" fontId="208" fillId="92" borderId="124" applyNumberFormat="0" applyProtection="0">
      <alignment horizontal="left" vertical="top" indent="1"/>
    </xf>
    <xf numFmtId="4" fontId="64" fillId="107" borderId="91" applyNumberFormat="0" applyProtection="0">
      <alignment vertical="center"/>
    </xf>
    <xf numFmtId="4" fontId="64" fillId="92" borderId="91" applyNumberFormat="0" applyProtection="0">
      <alignment horizontal="left" vertical="center" indent="1"/>
    </xf>
    <xf numFmtId="4" fontId="50" fillId="91" borderId="101" applyNumberFormat="0" applyProtection="0">
      <alignment horizontal="left" vertical="center" indent="1"/>
    </xf>
    <xf numFmtId="4" fontId="64" fillId="101" borderId="101" applyNumberFormat="0" applyProtection="0">
      <alignment horizontal="right" vertical="center"/>
    </xf>
    <xf numFmtId="4" fontId="64" fillId="99" borderId="91" applyNumberFormat="0" applyProtection="0">
      <alignment horizontal="right" vertical="center"/>
    </xf>
    <xf numFmtId="0" fontId="12" fillId="92" borderId="91" applyNumberFormat="0" applyProtection="0">
      <alignment horizontal="left" vertical="center" indent="1"/>
    </xf>
    <xf numFmtId="4" fontId="64" fillId="101" borderId="101" applyNumberFormat="0" applyProtection="0">
      <alignment horizontal="right" vertical="center"/>
    </xf>
    <xf numFmtId="4" fontId="64" fillId="99" borderId="101" applyNumberFormat="0" applyProtection="0">
      <alignment horizontal="right" vertical="center"/>
    </xf>
    <xf numFmtId="4" fontId="64" fillId="97" borderId="101" applyNumberFormat="0" applyProtection="0">
      <alignment horizontal="right" vertical="center"/>
    </xf>
    <xf numFmtId="4" fontId="215" fillId="38" borderId="96" applyNumberFormat="0" applyProtection="0">
      <alignment vertical="center"/>
    </xf>
    <xf numFmtId="0" fontId="12" fillId="107" borderId="93" applyNumberFormat="0" applyFont="0" applyAlignment="0" applyProtection="0"/>
    <xf numFmtId="4" fontId="53" fillId="156" borderId="101" applyNumberFormat="0" applyProtection="0">
      <alignment horizontal="right" vertical="center"/>
    </xf>
    <xf numFmtId="4" fontId="206" fillId="38" borderId="96" applyNumberFormat="0" applyProtection="0">
      <alignment horizontal="left" vertical="center" indent="1"/>
    </xf>
    <xf numFmtId="0" fontId="206" fillId="105" borderId="91" applyNumberFormat="0" applyProtection="0">
      <alignment horizontal="left" vertical="top" indent="1"/>
    </xf>
    <xf numFmtId="4" fontId="53" fillId="153" borderId="101" applyNumberFormat="0" applyProtection="0">
      <alignment horizontal="right" vertical="center"/>
    </xf>
    <xf numFmtId="4" fontId="53" fillId="121" borderId="124" applyNumberFormat="0" applyProtection="0">
      <alignment horizontal="right" vertical="center"/>
    </xf>
    <xf numFmtId="4" fontId="64" fillId="94" borderId="111" applyNumberFormat="0" applyProtection="0">
      <alignment horizontal="right" vertical="center"/>
    </xf>
    <xf numFmtId="4" fontId="50" fillId="91" borderId="91" applyNumberFormat="0" applyProtection="0">
      <alignment vertical="center"/>
    </xf>
    <xf numFmtId="4" fontId="64" fillId="101" borderId="91" applyNumberFormat="0" applyProtection="0">
      <alignment horizontal="right" vertical="center"/>
    </xf>
    <xf numFmtId="4" fontId="64" fillId="92" borderId="111" applyNumberFormat="0" applyProtection="0">
      <alignment horizontal="left" vertical="center" indent="1"/>
    </xf>
    <xf numFmtId="4" fontId="64" fillId="98" borderId="91" applyNumberFormat="0" applyProtection="0">
      <alignment horizontal="right" vertical="center"/>
    </xf>
    <xf numFmtId="4" fontId="206" fillId="100" borderId="96" applyNumberFormat="0" applyProtection="0">
      <alignment horizontal="right" vertical="center"/>
    </xf>
    <xf numFmtId="0" fontId="12" fillId="105" borderId="111" applyNumberFormat="0" applyProtection="0">
      <alignment horizontal="left" vertical="center" indent="1"/>
    </xf>
    <xf numFmtId="0" fontId="12" fillId="92" borderId="111" applyNumberFormat="0" applyProtection="0">
      <alignment horizontal="left" vertical="center" indent="1"/>
    </xf>
    <xf numFmtId="0" fontId="208" fillId="107" borderId="111" applyNumberFormat="0" applyProtection="0">
      <alignment horizontal="left" vertical="top" indent="1"/>
    </xf>
    <xf numFmtId="0" fontId="206" fillId="86" borderId="96" applyNumberFormat="0" applyFont="0" applyAlignment="0" applyProtection="0"/>
    <xf numFmtId="4" fontId="53" fillId="154" borderId="91" applyNumberFormat="0" applyProtection="0">
      <alignment horizontal="right" vertical="center"/>
    </xf>
    <xf numFmtId="0" fontId="12" fillId="107" borderId="126" applyNumberFormat="0" applyFont="0" applyAlignment="0" applyProtection="0"/>
    <xf numFmtId="0" fontId="12" fillId="92" borderId="91" applyNumberFormat="0" applyProtection="0">
      <alignment horizontal="left" vertical="top" indent="1"/>
    </xf>
    <xf numFmtId="4" fontId="56" fillId="119" borderId="109" applyNumberFormat="0" applyProtection="0">
      <alignment horizontal="left" vertical="center" indent="1"/>
    </xf>
    <xf numFmtId="4" fontId="56" fillId="119" borderId="99" applyNumberFormat="0" applyProtection="0">
      <alignment horizontal="left" vertical="center" indent="1"/>
    </xf>
    <xf numFmtId="4" fontId="64" fillId="92" borderId="124" applyNumberFormat="0" applyProtection="0">
      <alignment horizontal="right" vertical="center"/>
    </xf>
    <xf numFmtId="4" fontId="206" fillId="95" borderId="97" applyNumberFormat="0" applyProtection="0">
      <alignment horizontal="right" vertical="center"/>
    </xf>
    <xf numFmtId="4" fontId="64" fillId="100" borderId="91" applyNumberFormat="0" applyProtection="0">
      <alignment horizontal="right" vertical="center"/>
    </xf>
    <xf numFmtId="4" fontId="53" fillId="33" borderId="101" applyNumberFormat="0" applyProtection="0">
      <alignment horizontal="right" vertical="center"/>
    </xf>
    <xf numFmtId="0" fontId="206" fillId="138" borderId="116" applyNumberFormat="0" applyProtection="0">
      <alignment horizontal="left" vertical="center" indent="1"/>
    </xf>
    <xf numFmtId="4" fontId="64" fillId="92" borderId="101" applyNumberFormat="0" applyProtection="0">
      <alignment horizontal="right" vertical="center"/>
    </xf>
    <xf numFmtId="4" fontId="64" fillId="95" borderId="91" applyNumberFormat="0" applyProtection="0">
      <alignment horizontal="right" vertical="center"/>
    </xf>
    <xf numFmtId="4" fontId="53" fillId="159" borderId="91" applyNumberFormat="0" applyProtection="0">
      <alignment horizontal="right" vertical="center"/>
    </xf>
    <xf numFmtId="0" fontId="206" fillId="92" borderId="91" applyNumberFormat="0" applyProtection="0">
      <alignment horizontal="left" vertical="top" indent="1"/>
    </xf>
    <xf numFmtId="4" fontId="53" fillId="156" borderId="91" applyNumberFormat="0" applyProtection="0">
      <alignment horizontal="right" vertical="center"/>
    </xf>
    <xf numFmtId="0" fontId="226" fillId="110" borderId="92" applyNumberFormat="0" applyAlignment="0" applyProtection="0"/>
    <xf numFmtId="0" fontId="206" fillId="103" borderId="91" applyNumberFormat="0" applyProtection="0">
      <alignment horizontal="left" vertical="top" indent="1"/>
    </xf>
    <xf numFmtId="4" fontId="64" fillId="96" borderId="91" applyNumberFormat="0" applyProtection="0">
      <alignment horizontal="right" vertical="center"/>
    </xf>
    <xf numFmtId="0" fontId="12" fillId="105" borderId="91" applyNumberFormat="0" applyProtection="0">
      <alignment horizontal="left" vertical="center" indent="1"/>
    </xf>
    <xf numFmtId="0" fontId="206" fillId="110" borderId="106" applyNumberFormat="0" applyProtection="0">
      <alignment horizontal="left" vertical="center" indent="1"/>
    </xf>
    <xf numFmtId="0" fontId="12" fillId="103" borderId="101" applyNumberFormat="0" applyProtection="0">
      <alignment horizontal="left" vertical="top" indent="1"/>
    </xf>
    <xf numFmtId="0" fontId="12" fillId="105" borderId="101" applyNumberFormat="0" applyProtection="0">
      <alignment horizontal="left" vertical="center" indent="1"/>
    </xf>
    <xf numFmtId="4" fontId="53" fillId="153" borderId="91" applyNumberFormat="0" applyProtection="0">
      <alignment horizontal="right" vertical="center"/>
    </xf>
    <xf numFmtId="4" fontId="206" fillId="95" borderId="130" applyNumberFormat="0" applyProtection="0">
      <alignment horizontal="right" vertical="center"/>
    </xf>
    <xf numFmtId="4" fontId="206" fillId="97" borderId="96" applyNumberFormat="0" applyProtection="0">
      <alignment horizontal="right" vertical="center"/>
    </xf>
    <xf numFmtId="0" fontId="12" fillId="92" borderId="91" applyNumberFormat="0" applyProtection="0">
      <alignment horizontal="left" vertical="top" indent="1"/>
    </xf>
    <xf numFmtId="0" fontId="201" fillId="87" borderId="152" applyNumberFormat="0" applyAlignment="0" applyProtection="0"/>
    <xf numFmtId="4" fontId="187" fillId="103" borderId="147" applyNumberFormat="0" applyProtection="0">
      <alignment horizontal="right" vertical="center"/>
    </xf>
    <xf numFmtId="205" fontId="208" fillId="107" borderId="101" applyNumberFormat="0" applyProtection="0">
      <alignment horizontal="left" vertical="top" indent="1"/>
    </xf>
    <xf numFmtId="4" fontId="53" fillId="159" borderId="91" applyNumberFormat="0" applyProtection="0">
      <alignment horizontal="right" vertical="center"/>
    </xf>
    <xf numFmtId="0" fontId="12" fillId="104" borderId="91" applyNumberFormat="0" applyProtection="0">
      <alignment horizontal="left" vertical="top" indent="1"/>
    </xf>
    <xf numFmtId="0" fontId="50" fillId="91" borderId="101" applyNumberFormat="0" applyProtection="0">
      <alignment horizontal="left" vertical="top" indent="1"/>
    </xf>
    <xf numFmtId="4" fontId="53" fillId="38" borderId="91" applyNumberFormat="0" applyProtection="0">
      <alignment horizontal="left" vertical="center" indent="1"/>
    </xf>
    <xf numFmtId="4" fontId="64" fillId="101" borderId="91" applyNumberFormat="0" applyProtection="0">
      <alignment horizontal="right" vertical="center"/>
    </xf>
    <xf numFmtId="4" fontId="189" fillId="103" borderId="91" applyNumberFormat="0" applyProtection="0">
      <alignment horizontal="right" vertical="center"/>
    </xf>
    <xf numFmtId="0" fontId="12" fillId="103" borderId="91" applyNumberFormat="0" applyProtection="0">
      <alignment horizontal="left" vertical="top" indent="1"/>
    </xf>
    <xf numFmtId="4" fontId="53" fillId="157" borderId="91" applyNumberFormat="0" applyProtection="0">
      <alignment horizontal="right" vertical="center"/>
    </xf>
    <xf numFmtId="4" fontId="53" fillId="152" borderId="101" applyNumberFormat="0" applyProtection="0">
      <alignment horizontal="right" vertical="center"/>
    </xf>
    <xf numFmtId="4" fontId="206" fillId="93" borderId="96" applyNumberFormat="0" applyProtection="0">
      <alignment horizontal="right" vertical="center"/>
    </xf>
    <xf numFmtId="4" fontId="53" fillId="152" borderId="91" applyNumberFormat="0" applyProtection="0">
      <alignment horizontal="right" vertical="center"/>
    </xf>
    <xf numFmtId="0" fontId="185" fillId="0" borderId="100" applyNumberFormat="0" applyFill="0" applyAlignment="0" applyProtection="0"/>
    <xf numFmtId="4" fontId="206" fillId="137" borderId="96" applyNumberFormat="0" applyProtection="0">
      <alignment horizontal="right" vertical="center"/>
    </xf>
    <xf numFmtId="0" fontId="185" fillId="0" borderId="100" applyNumberFormat="0" applyFill="0" applyAlignment="0" applyProtection="0"/>
    <xf numFmtId="0" fontId="206" fillId="104" borderId="91" applyNumberFormat="0" applyProtection="0">
      <alignment horizontal="left" vertical="top" indent="1"/>
    </xf>
    <xf numFmtId="4" fontId="206" fillId="92" borderId="96" applyNumberFormat="0" applyProtection="0">
      <alignment horizontal="right" vertical="center"/>
    </xf>
    <xf numFmtId="4" fontId="186" fillId="91" borderId="91" applyNumberFormat="0" applyProtection="0">
      <alignment vertical="center"/>
    </xf>
    <xf numFmtId="4" fontId="64" fillId="95" borderId="91" applyNumberFormat="0" applyProtection="0">
      <alignment horizontal="right" vertical="center"/>
    </xf>
    <xf numFmtId="4" fontId="64" fillId="101" borderId="91" applyNumberFormat="0" applyProtection="0">
      <alignment horizontal="right" vertical="center"/>
    </xf>
    <xf numFmtId="4" fontId="53" fillId="155" borderId="124" applyNumberFormat="0" applyProtection="0">
      <alignment horizontal="right" vertical="center"/>
    </xf>
    <xf numFmtId="0" fontId="220" fillId="110" borderId="92" applyNumberFormat="0" applyAlignment="0" applyProtection="0"/>
    <xf numFmtId="4" fontId="56" fillId="119" borderId="109" applyNumberFormat="0" applyProtection="0">
      <alignment horizontal="left" vertical="center" indent="1"/>
    </xf>
    <xf numFmtId="4" fontId="53" fillId="157" borderId="91" applyNumberFormat="0" applyProtection="0">
      <alignment horizontal="right" vertical="center"/>
    </xf>
    <xf numFmtId="4" fontId="64" fillId="92" borderId="111" applyNumberFormat="0" applyProtection="0">
      <alignment horizontal="left" vertical="center" indent="1"/>
    </xf>
    <xf numFmtId="4" fontId="229" fillId="38" borderId="91" applyNumberFormat="0" applyProtection="0">
      <alignment vertical="center"/>
    </xf>
    <xf numFmtId="0" fontId="201" fillId="87" borderId="129" applyNumberFormat="0" applyAlignment="0" applyProtection="0"/>
    <xf numFmtId="4" fontId="64" fillId="92" borderId="101" applyNumberFormat="0" applyProtection="0">
      <alignment horizontal="left" vertical="center" indent="1"/>
    </xf>
    <xf numFmtId="4" fontId="187" fillId="107" borderId="91" applyNumberFormat="0" applyProtection="0">
      <alignment vertical="center"/>
    </xf>
    <xf numFmtId="0" fontId="12" fillId="104" borderId="91" applyNumberFormat="0" applyProtection="0">
      <alignment horizontal="left" vertical="center" indent="1"/>
    </xf>
    <xf numFmtId="4" fontId="215" fillId="27" borderId="96" applyNumberFormat="0" applyProtection="0">
      <alignment horizontal="right" vertical="center"/>
    </xf>
    <xf numFmtId="4" fontId="64" fillId="98" borderId="101" applyNumberFormat="0" applyProtection="0">
      <alignment horizontal="right" vertical="center"/>
    </xf>
    <xf numFmtId="4" fontId="53" fillId="33" borderId="91" applyNumberFormat="0" applyProtection="0">
      <alignment horizontal="right" vertical="center"/>
    </xf>
    <xf numFmtId="4" fontId="187" fillId="107" borderId="101" applyNumberFormat="0" applyProtection="0">
      <alignment vertical="center"/>
    </xf>
    <xf numFmtId="0" fontId="12" fillId="104" borderId="111" applyNumberFormat="0" applyProtection="0">
      <alignment horizontal="left" vertical="center" indent="1"/>
    </xf>
    <xf numFmtId="4" fontId="64" fillId="96" borderId="124" applyNumberFormat="0" applyProtection="0">
      <alignment horizontal="right" vertical="center"/>
    </xf>
    <xf numFmtId="0" fontId="206" fillId="103" borderId="111" applyNumberFormat="0" applyProtection="0">
      <alignment horizontal="left" vertical="top" indent="1"/>
    </xf>
    <xf numFmtId="4" fontId="64" fillId="98" borderId="124" applyNumberFormat="0" applyProtection="0">
      <alignment horizontal="right" vertical="center"/>
    </xf>
    <xf numFmtId="0" fontId="206" fillId="138" borderId="96" applyNumberFormat="0" applyProtection="0">
      <alignment horizontal="left" vertical="center" indent="1"/>
    </xf>
    <xf numFmtId="4" fontId="53" fillId="109" borderId="91" applyNumberFormat="0" applyProtection="0">
      <alignment horizontal="right" vertical="center"/>
    </xf>
    <xf numFmtId="4" fontId="53" fillId="156" borderId="91" applyNumberFormat="0" applyProtection="0">
      <alignment horizontal="right" vertical="center"/>
    </xf>
    <xf numFmtId="0" fontId="204" fillId="117" borderId="94" applyNumberFormat="0" applyAlignment="0" applyProtection="0"/>
    <xf numFmtId="0" fontId="206" fillId="103" borderId="91" applyNumberFormat="0" applyProtection="0">
      <alignment horizontal="left" vertical="top" indent="1"/>
    </xf>
    <xf numFmtId="4" fontId="206" fillId="122" borderId="96" applyNumberFormat="0" applyProtection="0">
      <alignment horizontal="left" vertical="center" indent="1"/>
    </xf>
    <xf numFmtId="4" fontId="64" fillId="98" borderId="91" applyNumberFormat="0" applyProtection="0">
      <alignment horizontal="right" vertical="center"/>
    </xf>
    <xf numFmtId="4" fontId="187" fillId="103" borderId="101" applyNumberFormat="0" applyProtection="0">
      <alignment horizontal="right" vertical="center"/>
    </xf>
    <xf numFmtId="4" fontId="53" fillId="159" borderId="91" applyNumberFormat="0" applyProtection="0">
      <alignment horizontal="right" vertical="center"/>
    </xf>
    <xf numFmtId="0" fontId="64" fillId="92" borderId="91" applyNumberFormat="0" applyProtection="0">
      <alignment horizontal="left" vertical="top" indent="1"/>
    </xf>
    <xf numFmtId="0" fontId="209" fillId="91" borderId="101" applyNumberFormat="0" applyProtection="0">
      <alignment horizontal="left" vertical="top" indent="1"/>
    </xf>
    <xf numFmtId="4" fontId="64" fillId="101" borderId="91" applyNumberFormat="0" applyProtection="0">
      <alignment horizontal="right" vertical="center"/>
    </xf>
    <xf numFmtId="4" fontId="53" fillId="159" borderId="91" applyNumberFormat="0" applyProtection="0">
      <alignment vertical="center"/>
    </xf>
    <xf numFmtId="0" fontId="12" fillId="105" borderId="101" applyNumberFormat="0" applyProtection="0">
      <alignment horizontal="left" vertical="center" indent="1"/>
    </xf>
    <xf numFmtId="0" fontId="12" fillId="104" borderId="91" applyNumberFormat="0" applyProtection="0">
      <alignment horizontal="left" vertical="center" indent="1"/>
    </xf>
    <xf numFmtId="4" fontId="187" fillId="107" borderId="91" applyNumberFormat="0" applyProtection="0">
      <alignment vertical="center"/>
    </xf>
    <xf numFmtId="4" fontId="230" fillId="159" borderId="101" applyNumberFormat="0" applyProtection="0">
      <alignment horizontal="right" vertical="center"/>
    </xf>
    <xf numFmtId="0" fontId="50" fillId="91" borderId="91" applyNumberFormat="0" applyProtection="0">
      <alignment horizontal="left" vertical="top" indent="1"/>
    </xf>
    <xf numFmtId="0" fontId="12" fillId="104" borderId="91" applyNumberFormat="0" applyProtection="0">
      <alignment horizontal="left" vertical="center" indent="1"/>
    </xf>
    <xf numFmtId="0" fontId="12" fillId="103" borderId="134" applyNumberFormat="0" applyProtection="0">
      <alignment horizontal="left" vertical="center" indent="1"/>
    </xf>
    <xf numFmtId="4" fontId="64" fillId="101" borderId="91" applyNumberFormat="0" applyProtection="0">
      <alignment horizontal="right" vertical="center"/>
    </xf>
    <xf numFmtId="4" fontId="189" fillId="103" borderId="91" applyNumberFormat="0" applyProtection="0">
      <alignment horizontal="right" vertical="center"/>
    </xf>
    <xf numFmtId="4" fontId="206" fillId="99" borderId="96" applyNumberFormat="0" applyProtection="0">
      <alignment horizontal="right" vertical="center"/>
    </xf>
    <xf numFmtId="4" fontId="64" fillId="101" borderId="101" applyNumberFormat="0" applyProtection="0">
      <alignment horizontal="right" vertical="center"/>
    </xf>
    <xf numFmtId="0" fontId="12" fillId="104" borderId="91" applyNumberFormat="0" applyProtection="0">
      <alignment horizontal="left" vertical="center" indent="1"/>
    </xf>
    <xf numFmtId="4" fontId="206" fillId="95" borderId="107" applyNumberFormat="0" applyProtection="0">
      <alignment horizontal="right" vertical="center"/>
    </xf>
    <xf numFmtId="4" fontId="206" fillId="92" borderId="97" applyNumberFormat="0" applyProtection="0">
      <alignment horizontal="left" vertical="center" indent="1"/>
    </xf>
    <xf numFmtId="0" fontId="194" fillId="117" borderId="92" applyNumberFormat="0" applyAlignment="0" applyProtection="0"/>
    <xf numFmtId="0" fontId="206" fillId="105" borderId="96" applyNumberFormat="0" applyProtection="0">
      <alignment horizontal="left" vertical="center" indent="1"/>
    </xf>
    <xf numFmtId="4" fontId="211" fillId="106" borderId="106" applyNumberFormat="0" applyProtection="0">
      <alignment horizontal="right" vertical="center"/>
    </xf>
    <xf numFmtId="0" fontId="208" fillId="107" borderId="124" applyNumberFormat="0" applyProtection="0">
      <alignment horizontal="left" vertical="top" indent="1"/>
    </xf>
    <xf numFmtId="4" fontId="231" fillId="159" borderId="91" applyNumberFormat="0" applyProtection="0">
      <alignment horizontal="right" vertical="center"/>
    </xf>
    <xf numFmtId="4" fontId="64" fillId="93" borderId="91" applyNumberFormat="0" applyProtection="0">
      <alignment horizontal="right" vertical="center"/>
    </xf>
    <xf numFmtId="4" fontId="206" fillId="92" borderId="129" applyNumberFormat="0" applyProtection="0">
      <alignment horizontal="right" vertical="center"/>
    </xf>
    <xf numFmtId="4" fontId="206" fillId="122" borderId="96" applyNumberFormat="0" applyProtection="0">
      <alignment horizontal="left" vertical="center" indent="1"/>
    </xf>
    <xf numFmtId="4" fontId="64" fillId="97" borderId="91" applyNumberFormat="0" applyProtection="0">
      <alignment horizontal="right" vertical="center"/>
    </xf>
    <xf numFmtId="4" fontId="206" fillId="97" borderId="106" applyNumberFormat="0" applyProtection="0">
      <alignment horizontal="right" vertical="center"/>
    </xf>
    <xf numFmtId="4" fontId="64" fillId="98" borderId="91" applyNumberFormat="0" applyProtection="0">
      <alignment horizontal="right" vertical="center"/>
    </xf>
    <xf numFmtId="4" fontId="64" fillId="97" borderId="91" applyNumberFormat="0" applyProtection="0">
      <alignment horizontal="right" vertical="center"/>
    </xf>
    <xf numFmtId="4" fontId="206" fillId="122" borderId="106" applyNumberFormat="0" applyProtection="0">
      <alignment horizontal="left" vertical="center" indent="1"/>
    </xf>
    <xf numFmtId="0" fontId="12" fillId="104" borderId="91" applyNumberFormat="0" applyProtection="0">
      <alignment horizontal="left" vertical="center" indent="1"/>
    </xf>
    <xf numFmtId="0" fontId="12" fillId="104" borderId="111" applyNumberFormat="0" applyProtection="0">
      <alignment horizontal="left" vertical="top" indent="1"/>
    </xf>
    <xf numFmtId="0" fontId="185" fillId="0" borderId="95" applyNumberFormat="0" applyFill="0" applyAlignment="0" applyProtection="0"/>
    <xf numFmtId="4" fontId="64" fillId="103" borderId="91" applyNumberFormat="0" applyProtection="0">
      <alignment horizontal="right" vertical="center"/>
    </xf>
    <xf numFmtId="0" fontId="12" fillId="105" borderId="91" applyNumberFormat="0" applyProtection="0">
      <alignment horizontal="left" vertical="top" indent="1"/>
    </xf>
    <xf numFmtId="4" fontId="206" fillId="96" borderId="106" applyNumberFormat="0" applyProtection="0">
      <alignment horizontal="right" vertical="center"/>
    </xf>
    <xf numFmtId="4" fontId="206" fillId="91" borderId="96" applyNumberFormat="0" applyProtection="0">
      <alignment vertical="center"/>
    </xf>
    <xf numFmtId="4" fontId="206" fillId="103" borderId="97" applyNumberFormat="0" applyProtection="0">
      <alignment horizontal="left" vertical="center" indent="1"/>
    </xf>
    <xf numFmtId="4" fontId="53" fillId="153" borderId="101" applyNumberFormat="0" applyProtection="0">
      <alignment horizontal="right" vertical="center"/>
    </xf>
    <xf numFmtId="4" fontId="206" fillId="98" borderId="106" applyNumberFormat="0" applyProtection="0">
      <alignment horizontal="right" vertical="center"/>
    </xf>
    <xf numFmtId="4" fontId="206" fillId="99" borderId="106" applyNumberFormat="0" applyProtection="0">
      <alignment horizontal="right" vertical="center"/>
    </xf>
    <xf numFmtId="0" fontId="12" fillId="92" borderId="101" applyNumberFormat="0" applyProtection="0">
      <alignment horizontal="left" vertical="top" indent="1"/>
    </xf>
    <xf numFmtId="4" fontId="206" fillId="102" borderId="97" applyNumberFormat="0" applyProtection="0">
      <alignment horizontal="left" vertical="center" indent="1"/>
    </xf>
    <xf numFmtId="0" fontId="206" fillId="110" borderId="96" applyNumberFormat="0" applyProtection="0">
      <alignment horizontal="left" vertical="center" indent="1"/>
    </xf>
    <xf numFmtId="4" fontId="64" fillId="92" borderId="91" applyNumberFormat="0" applyProtection="0">
      <alignment horizontal="left" vertical="center" indent="1"/>
    </xf>
    <xf numFmtId="0" fontId="12" fillId="103" borderId="91" applyNumberFormat="0" applyProtection="0">
      <alignment horizontal="left" vertical="center" indent="1"/>
    </xf>
    <xf numFmtId="0" fontId="194" fillId="117" borderId="92" applyNumberFormat="0" applyAlignment="0" applyProtection="0"/>
    <xf numFmtId="4" fontId="53" fillId="153" borderId="101" applyNumberFormat="0" applyProtection="0">
      <alignment horizontal="right" vertical="center"/>
    </xf>
    <xf numFmtId="4" fontId="53" fillId="157" borderId="91" applyNumberFormat="0" applyProtection="0">
      <alignment horizontal="right" vertical="center"/>
    </xf>
    <xf numFmtId="0" fontId="206" fillId="138" borderId="106" applyNumberFormat="0" applyProtection="0">
      <alignment horizontal="left" vertical="center" indent="1"/>
    </xf>
    <xf numFmtId="4" fontId="64" fillId="93" borderId="111" applyNumberFormat="0" applyProtection="0">
      <alignment horizontal="right" vertical="center"/>
    </xf>
    <xf numFmtId="0" fontId="201" fillId="87" borderId="96" applyNumberFormat="0" applyAlignment="0" applyProtection="0"/>
    <xf numFmtId="4" fontId="64" fillId="100" borderId="91" applyNumberFormat="0" applyProtection="0">
      <alignment horizontal="right" vertical="center"/>
    </xf>
    <xf numFmtId="4" fontId="206" fillId="122" borderId="116" applyNumberFormat="0" applyProtection="0">
      <alignment horizontal="left" vertical="center" indent="1"/>
    </xf>
    <xf numFmtId="4" fontId="230" fillId="159" borderId="91" applyNumberFormat="0" applyProtection="0">
      <alignment horizontal="right" vertical="center"/>
    </xf>
    <xf numFmtId="0" fontId="12" fillId="92" borderId="91" applyNumberFormat="0" applyProtection="0">
      <alignment horizontal="left" vertical="top" indent="1"/>
    </xf>
    <xf numFmtId="4" fontId="187" fillId="107" borderId="124" applyNumberFormat="0" applyProtection="0">
      <alignment vertical="center"/>
    </xf>
    <xf numFmtId="4" fontId="206" fillId="122" borderId="96" applyNumberFormat="0" applyProtection="0">
      <alignment horizontal="left" vertical="center" indent="1"/>
    </xf>
    <xf numFmtId="4" fontId="53" fillId="157" borderId="91" applyNumberFormat="0" applyProtection="0">
      <alignment horizontal="right" vertical="center"/>
    </xf>
    <xf numFmtId="4" fontId="64" fillId="103" borderId="101" applyNumberFormat="0" applyProtection="0">
      <alignment horizontal="right" vertical="center"/>
    </xf>
    <xf numFmtId="0" fontId="208" fillId="92" borderId="91" applyNumberFormat="0" applyProtection="0">
      <alignment horizontal="left" vertical="top" indent="1"/>
    </xf>
    <xf numFmtId="4" fontId="64" fillId="94" borderId="91" applyNumberFormat="0" applyProtection="0">
      <alignment horizontal="right" vertical="center"/>
    </xf>
    <xf numFmtId="0" fontId="194" fillId="117" borderId="92" applyNumberFormat="0" applyAlignment="0" applyProtection="0"/>
    <xf numFmtId="4" fontId="206" fillId="96" borderId="106" applyNumberFormat="0" applyProtection="0">
      <alignment horizontal="right" vertical="center"/>
    </xf>
    <xf numFmtId="0" fontId="12" fillId="92" borderId="147" applyNumberFormat="0" applyProtection="0">
      <alignment horizontal="left" vertical="center" indent="1"/>
    </xf>
    <xf numFmtId="4" fontId="206" fillId="122" borderId="96" applyNumberFormat="0" applyProtection="0">
      <alignment horizontal="left" vertical="center" indent="1"/>
    </xf>
    <xf numFmtId="4" fontId="64" fillId="97" borderId="101" applyNumberFormat="0" applyProtection="0">
      <alignment horizontal="right" vertical="center"/>
    </xf>
    <xf numFmtId="4" fontId="53" fillId="33" borderId="101" applyNumberFormat="0" applyProtection="0">
      <alignment horizontal="right" vertical="center"/>
    </xf>
    <xf numFmtId="4" fontId="189" fillId="103" borderId="111" applyNumberFormat="0" applyProtection="0">
      <alignment horizontal="right" vertical="center"/>
    </xf>
    <xf numFmtId="0" fontId="12" fillId="105" borderId="91" applyNumberFormat="0" applyProtection="0">
      <alignment horizontal="left" vertical="top" indent="1"/>
    </xf>
    <xf numFmtId="0" fontId="71" fillId="104" borderId="98" applyBorder="0"/>
    <xf numFmtId="4" fontId="64" fillId="98" borderId="91" applyNumberFormat="0" applyProtection="0">
      <alignment horizontal="right" vertical="center"/>
    </xf>
    <xf numFmtId="4" fontId="215" fillId="38" borderId="96" applyNumberFormat="0" applyProtection="0">
      <alignment vertical="center"/>
    </xf>
    <xf numFmtId="4" fontId="64" fillId="93" borderId="91" applyNumberFormat="0" applyProtection="0">
      <alignment horizontal="right" vertical="center"/>
    </xf>
    <xf numFmtId="4" fontId="56" fillId="38" borderId="91" applyNumberFormat="0" applyProtection="0">
      <alignment vertical="center"/>
    </xf>
    <xf numFmtId="0" fontId="206" fillId="105" borderId="111" applyNumberFormat="0" applyProtection="0">
      <alignment horizontal="left" vertical="top" indent="1"/>
    </xf>
    <xf numFmtId="0" fontId="204" fillId="110" borderId="104" applyNumberFormat="0" applyAlignment="0" applyProtection="0"/>
    <xf numFmtId="4" fontId="64" fillId="92" borderId="101" applyNumberFormat="0" applyProtection="0">
      <alignment horizontal="left" vertical="center" indent="1"/>
    </xf>
    <xf numFmtId="4" fontId="230" fillId="159" borderId="91" applyNumberFormat="0" applyProtection="0">
      <alignment horizontal="right" vertical="center"/>
    </xf>
    <xf numFmtId="4" fontId="64" fillId="101" borderId="111" applyNumberFormat="0" applyProtection="0">
      <alignment horizontal="right" vertical="center"/>
    </xf>
    <xf numFmtId="4" fontId="64" fillId="98" borderId="91" applyNumberFormat="0" applyProtection="0">
      <alignment horizontal="right" vertical="center"/>
    </xf>
    <xf numFmtId="0" fontId="201" fillId="87" borderId="92" applyNumberFormat="0" applyAlignment="0" applyProtection="0"/>
    <xf numFmtId="4" fontId="64" fillId="96" borderId="124" applyNumberFormat="0" applyProtection="0">
      <alignment horizontal="right" vertical="center"/>
    </xf>
    <xf numFmtId="4" fontId="206" fillId="91" borderId="116" applyNumberFormat="0" applyProtection="0">
      <alignment vertical="center"/>
    </xf>
    <xf numFmtId="0" fontId="12" fillId="104" borderId="101" applyNumberFormat="0" applyProtection="0">
      <alignment horizontal="left" vertical="center" indent="1"/>
    </xf>
    <xf numFmtId="0" fontId="12" fillId="92" borderId="91" applyNumberFormat="0" applyProtection="0">
      <alignment horizontal="left" vertical="top" indent="1"/>
    </xf>
    <xf numFmtId="4" fontId="206" fillId="93" borderId="96" applyNumberFormat="0" applyProtection="0">
      <alignment horizontal="right" vertical="center"/>
    </xf>
    <xf numFmtId="205" fontId="12" fillId="103" borderId="101" applyNumberFormat="0" applyProtection="0">
      <alignment horizontal="left" vertical="center" indent="1"/>
    </xf>
    <xf numFmtId="4" fontId="186" fillId="91" borderId="91" applyNumberFormat="0" applyProtection="0">
      <alignment vertical="center"/>
    </xf>
    <xf numFmtId="4" fontId="64" fillId="99" borderId="91" applyNumberFormat="0" applyProtection="0">
      <alignment horizontal="right" vertical="center"/>
    </xf>
    <xf numFmtId="0" fontId="12" fillId="104" borderId="91" applyNumberFormat="0" applyProtection="0">
      <alignment horizontal="left" vertical="center" indent="1"/>
    </xf>
    <xf numFmtId="4" fontId="206" fillId="95" borderId="97" applyNumberFormat="0" applyProtection="0">
      <alignment horizontal="right" vertical="center"/>
    </xf>
    <xf numFmtId="0" fontId="12" fillId="92" borderId="91" applyNumberFormat="0" applyProtection="0">
      <alignment horizontal="left" vertical="top" indent="1"/>
    </xf>
    <xf numFmtId="4" fontId="53" fillId="109" borderId="101" applyNumberFormat="0" applyProtection="0">
      <alignment horizontal="right" vertical="center"/>
    </xf>
    <xf numFmtId="0" fontId="213" fillId="134" borderId="96" applyNumberFormat="0" applyAlignment="0" applyProtection="0"/>
    <xf numFmtId="4" fontId="206" fillId="122" borderId="96" applyNumberFormat="0" applyProtection="0">
      <alignment horizontal="left" vertical="center" indent="1"/>
    </xf>
    <xf numFmtId="0" fontId="206" fillId="92" borderId="91" applyNumberFormat="0" applyProtection="0">
      <alignment horizontal="left" vertical="top" indent="1"/>
    </xf>
    <xf numFmtId="4" fontId="50" fillId="91" borderId="91" applyNumberFormat="0" applyProtection="0">
      <alignment horizontal="left" vertical="center" indent="1"/>
    </xf>
    <xf numFmtId="4" fontId="64" fillId="92" borderId="91" applyNumberFormat="0" applyProtection="0">
      <alignment horizontal="left" vertical="center" indent="1"/>
    </xf>
    <xf numFmtId="0" fontId="12" fillId="92" borderId="91" applyNumberFormat="0" applyProtection="0">
      <alignment horizontal="left" vertical="top" indent="1"/>
    </xf>
    <xf numFmtId="4" fontId="64" fillId="97" borderId="91" applyNumberFormat="0" applyProtection="0">
      <alignment horizontal="right" vertical="center"/>
    </xf>
    <xf numFmtId="4" fontId="64" fillId="92" borderId="91" applyNumberFormat="0" applyProtection="0">
      <alignment horizontal="right" vertical="center"/>
    </xf>
    <xf numFmtId="4" fontId="64" fillId="107" borderId="91" applyNumberFormat="0" applyProtection="0">
      <alignment vertical="center"/>
    </xf>
    <xf numFmtId="4" fontId="64" fillId="96" borderId="111" applyNumberFormat="0" applyProtection="0">
      <alignment horizontal="right" vertical="center"/>
    </xf>
    <xf numFmtId="0" fontId="12" fillId="86" borderId="93" applyNumberFormat="0" applyFont="0" applyAlignment="0" applyProtection="0"/>
    <xf numFmtId="0" fontId="12" fillId="92" borderId="101" applyNumberFormat="0" applyProtection="0">
      <alignment horizontal="left" vertical="top" indent="1"/>
    </xf>
    <xf numFmtId="4" fontId="206" fillId="102" borderId="97" applyNumberFormat="0" applyProtection="0">
      <alignment horizontal="left" vertical="center" indent="1"/>
    </xf>
    <xf numFmtId="0" fontId="12" fillId="92" borderId="91" applyNumberFormat="0" applyProtection="0">
      <alignment horizontal="left" vertical="center" indent="1"/>
    </xf>
    <xf numFmtId="4" fontId="53" fillId="119" borderId="101" applyNumberFormat="0" applyProtection="0">
      <alignment horizontal="right" vertical="center"/>
    </xf>
    <xf numFmtId="4" fontId="64" fillId="94" borderId="101" applyNumberFormat="0" applyProtection="0">
      <alignment horizontal="right" vertical="center"/>
    </xf>
    <xf numFmtId="4" fontId="206" fillId="122" borderId="96" applyNumberFormat="0" applyProtection="0">
      <alignment horizontal="left" vertical="center" indent="1"/>
    </xf>
    <xf numFmtId="4" fontId="206" fillId="38" borderId="96" applyNumberFormat="0" applyProtection="0">
      <alignment horizontal="left" vertical="center" indent="1"/>
    </xf>
    <xf numFmtId="0" fontId="194" fillId="117" borderId="92" applyNumberFormat="0" applyAlignment="0" applyProtection="0"/>
    <xf numFmtId="4" fontId="215" fillId="27" borderId="106" applyNumberFormat="0" applyProtection="0">
      <alignment horizontal="right" vertical="center"/>
    </xf>
    <xf numFmtId="0" fontId="12" fillId="92" borderId="91" applyNumberFormat="0" applyProtection="0">
      <alignment horizontal="left" vertical="center" indent="1"/>
    </xf>
    <xf numFmtId="0" fontId="206" fillId="138" borderId="106" applyNumberFormat="0" applyProtection="0">
      <alignment horizontal="left" vertical="center" indent="1"/>
    </xf>
    <xf numFmtId="4" fontId="64" fillId="100" borderId="101" applyNumberFormat="0" applyProtection="0">
      <alignment horizontal="right" vertical="center"/>
    </xf>
    <xf numFmtId="4" fontId="53" fillId="119" borderId="101" applyNumberFormat="0" applyProtection="0">
      <alignment horizontal="right" vertical="center"/>
    </xf>
    <xf numFmtId="4" fontId="53" fillId="154" borderId="111" applyNumberFormat="0" applyProtection="0">
      <alignment horizontal="right" vertical="center"/>
    </xf>
    <xf numFmtId="0" fontId="12" fillId="105" borderId="101" applyNumberFormat="0" applyProtection="0">
      <alignment horizontal="left" vertical="top" indent="1"/>
    </xf>
    <xf numFmtId="0" fontId="185" fillId="0" borderId="138" applyNumberFormat="0" applyFill="0" applyAlignment="0" applyProtection="0"/>
    <xf numFmtId="4" fontId="53" fillId="159" borderId="91" applyNumberFormat="0" applyProtection="0">
      <alignment vertical="center"/>
    </xf>
    <xf numFmtId="0" fontId="185" fillId="0" borderId="95" applyNumberFormat="0" applyFill="0" applyAlignment="0" applyProtection="0"/>
    <xf numFmtId="4" fontId="211" fillId="106" borderId="116" applyNumberFormat="0" applyProtection="0">
      <alignment horizontal="right" vertical="center"/>
    </xf>
    <xf numFmtId="4" fontId="64" fillId="95" borderId="91" applyNumberFormat="0" applyProtection="0">
      <alignment horizontal="right" vertical="center"/>
    </xf>
    <xf numFmtId="4" fontId="56" fillId="119" borderId="99" applyNumberFormat="0" applyProtection="0">
      <alignment horizontal="left" vertical="center" indent="1"/>
    </xf>
    <xf numFmtId="4" fontId="64" fillId="92" borderId="101" applyNumberFormat="0" applyProtection="0">
      <alignment horizontal="right" vertical="center"/>
    </xf>
    <xf numFmtId="0" fontId="206" fillId="105" borderId="96" applyNumberFormat="0" applyProtection="0">
      <alignment horizontal="left" vertical="center" indent="1"/>
    </xf>
    <xf numFmtId="0" fontId="12" fillId="103" borderId="91" applyNumberFormat="0" applyProtection="0">
      <alignment horizontal="left" vertical="center" indent="1"/>
    </xf>
    <xf numFmtId="4" fontId="64" fillId="93" borderId="101" applyNumberFormat="0" applyProtection="0">
      <alignment horizontal="right" vertical="center"/>
    </xf>
    <xf numFmtId="4" fontId="206" fillId="100" borderId="96" applyNumberFormat="0" applyProtection="0">
      <alignment horizontal="right" vertical="center"/>
    </xf>
    <xf numFmtId="0" fontId="12" fillId="105" borderId="91" applyNumberFormat="0" applyProtection="0">
      <alignment horizontal="left" vertical="center" indent="1"/>
    </xf>
    <xf numFmtId="0" fontId="12" fillId="92" borderId="101" applyNumberFormat="0" applyProtection="0">
      <alignment horizontal="left" vertical="top" indent="1"/>
    </xf>
    <xf numFmtId="4" fontId="230" fillId="159" borderId="91" applyNumberFormat="0" applyProtection="0">
      <alignment vertical="center"/>
    </xf>
    <xf numFmtId="4" fontId="64" fillId="94" borderId="111" applyNumberFormat="0" applyProtection="0">
      <alignment horizontal="right" vertical="center"/>
    </xf>
    <xf numFmtId="4" fontId="64" fillId="107" borderId="91" applyNumberFormat="0" applyProtection="0">
      <alignment horizontal="left" vertical="center" indent="1"/>
    </xf>
    <xf numFmtId="4" fontId="206" fillId="97" borderId="96" applyNumberFormat="0" applyProtection="0">
      <alignment horizontal="right" vertical="center"/>
    </xf>
    <xf numFmtId="0" fontId="12" fillId="103" borderId="101" applyNumberFormat="0" applyProtection="0">
      <alignment horizontal="left" vertical="center" indent="1"/>
    </xf>
    <xf numFmtId="4" fontId="210" fillId="108" borderId="97" applyNumberFormat="0" applyProtection="0">
      <alignment horizontal="left" vertical="center" indent="1"/>
    </xf>
    <xf numFmtId="4" fontId="64" fillId="107" borderId="134" applyNumberFormat="0" applyProtection="0">
      <alignment horizontal="left" vertical="center" indent="1"/>
    </xf>
    <xf numFmtId="4" fontId="206" fillId="122" borderId="96" applyNumberFormat="0" applyProtection="0">
      <alignment horizontal="left" vertical="center" indent="1"/>
    </xf>
    <xf numFmtId="4" fontId="206" fillId="92" borderId="96" applyNumberFormat="0" applyProtection="0">
      <alignment horizontal="right" vertical="center"/>
    </xf>
    <xf numFmtId="4" fontId="64" fillId="92" borderId="91" applyNumberFormat="0" applyProtection="0">
      <alignment horizontal="right" vertical="center"/>
    </xf>
    <xf numFmtId="0" fontId="12" fillId="104" borderId="101" applyNumberFormat="0" applyProtection="0">
      <alignment horizontal="left" vertical="top" indent="1"/>
    </xf>
    <xf numFmtId="0" fontId="208" fillId="107" borderId="101" applyNumberFormat="0" applyProtection="0">
      <alignment horizontal="left" vertical="top" indent="1"/>
    </xf>
    <xf numFmtId="0" fontId="12" fillId="103" borderId="91" applyNumberFormat="0" applyProtection="0">
      <alignment horizontal="left" vertical="top" indent="1"/>
    </xf>
    <xf numFmtId="4" fontId="50" fillId="91" borderId="91" applyNumberFormat="0" applyProtection="0">
      <alignment vertical="center"/>
    </xf>
    <xf numFmtId="0" fontId="12" fillId="104" borderId="101" applyNumberFormat="0" applyProtection="0">
      <alignment horizontal="left" vertical="center" indent="1"/>
    </xf>
    <xf numFmtId="4" fontId="211" fillId="106" borderId="96" applyNumberFormat="0" applyProtection="0">
      <alignment horizontal="right" vertical="center"/>
    </xf>
    <xf numFmtId="4" fontId="64" fillId="92" borderId="91" applyNumberFormat="0" applyProtection="0">
      <alignment horizontal="left" vertical="center" indent="1"/>
    </xf>
    <xf numFmtId="0" fontId="64" fillId="92" borderId="101" applyNumberFormat="0" applyProtection="0">
      <alignment horizontal="left" vertical="top" indent="1"/>
    </xf>
    <xf numFmtId="0" fontId="201" fillId="87" borderId="92" applyNumberFormat="0" applyAlignment="0" applyProtection="0"/>
    <xf numFmtId="0" fontId="12" fillId="104" borderId="91" applyNumberFormat="0" applyProtection="0">
      <alignment horizontal="left" vertical="top" indent="1"/>
    </xf>
    <xf numFmtId="4" fontId="64" fillId="95" borderId="101" applyNumberFormat="0" applyProtection="0">
      <alignment horizontal="right" vertical="center"/>
    </xf>
    <xf numFmtId="4" fontId="50" fillId="91" borderId="91" applyNumberFormat="0" applyProtection="0">
      <alignment horizontal="left" vertical="center" indent="1"/>
    </xf>
    <xf numFmtId="0" fontId="226" fillId="110" borderId="102" applyNumberFormat="0" applyAlignment="0" applyProtection="0"/>
    <xf numFmtId="4" fontId="53" fillId="38" borderId="91" applyNumberFormat="0" applyProtection="0">
      <alignment horizontal="left" vertical="center" indent="1"/>
    </xf>
    <xf numFmtId="4" fontId="64" fillId="92" borderId="91" applyNumberFormat="0" applyProtection="0">
      <alignment horizontal="right" vertical="center"/>
    </xf>
    <xf numFmtId="4" fontId="53" fillId="154" borderId="91" applyNumberFormat="0" applyProtection="0">
      <alignment horizontal="right" vertical="center"/>
    </xf>
    <xf numFmtId="4" fontId="206" fillId="122" borderId="152" applyNumberFormat="0" applyProtection="0">
      <alignment horizontal="left" vertical="center" indent="1"/>
    </xf>
    <xf numFmtId="4" fontId="64" fillId="99" borderId="91" applyNumberFormat="0" applyProtection="0">
      <alignment horizontal="right" vertical="center"/>
    </xf>
    <xf numFmtId="0" fontId="213" fillId="134" borderId="96" applyNumberFormat="0" applyAlignment="0" applyProtection="0"/>
    <xf numFmtId="0" fontId="12" fillId="103" borderId="111" applyNumberFormat="0" applyProtection="0">
      <alignment horizontal="left" vertical="top" indent="1"/>
    </xf>
    <xf numFmtId="4" fontId="64" fillId="98" borderId="91" applyNumberFormat="0" applyProtection="0">
      <alignment horizontal="right" vertical="center"/>
    </xf>
    <xf numFmtId="4" fontId="189" fillId="103" borderId="101" applyNumberFormat="0" applyProtection="0">
      <alignment horizontal="right" vertical="center"/>
    </xf>
    <xf numFmtId="4" fontId="64" fillId="101" borderId="101" applyNumberFormat="0" applyProtection="0">
      <alignment horizontal="right" vertical="center"/>
    </xf>
    <xf numFmtId="0" fontId="206" fillId="138" borderId="96" applyNumberFormat="0" applyProtection="0">
      <alignment horizontal="left" vertical="center" indent="1"/>
    </xf>
    <xf numFmtId="4" fontId="64" fillId="107" borderId="91" applyNumberFormat="0" applyProtection="0">
      <alignment horizontal="left" vertical="center" indent="1"/>
    </xf>
    <xf numFmtId="4" fontId="64" fillId="97" borderId="91" applyNumberFormat="0" applyProtection="0">
      <alignment horizontal="right" vertical="center"/>
    </xf>
    <xf numFmtId="4" fontId="64" fillId="97" borderId="91" applyNumberFormat="0" applyProtection="0">
      <alignment horizontal="right" vertical="center"/>
    </xf>
    <xf numFmtId="0" fontId="12" fillId="92" borderId="91" applyNumberFormat="0" applyProtection="0">
      <alignment horizontal="left" vertical="center" indent="1"/>
    </xf>
    <xf numFmtId="4" fontId="64" fillId="93" borderId="101" applyNumberFormat="0" applyProtection="0">
      <alignment horizontal="right" vertical="center"/>
    </xf>
    <xf numFmtId="4" fontId="53" fillId="157" borderId="91" applyNumberFormat="0" applyProtection="0">
      <alignment horizontal="right" vertical="center"/>
    </xf>
    <xf numFmtId="0" fontId="185" fillId="0" borderId="105" applyNumberFormat="0" applyFill="0" applyAlignment="0" applyProtection="0"/>
    <xf numFmtId="0" fontId="206" fillId="138" borderId="106" applyNumberFormat="0" applyProtection="0">
      <alignment horizontal="left" vertical="center" indent="1"/>
    </xf>
    <xf numFmtId="0" fontId="12" fillId="105" borderId="91" applyNumberFormat="0" applyProtection="0">
      <alignment horizontal="left" vertical="center" indent="1"/>
    </xf>
    <xf numFmtId="4" fontId="50" fillId="91" borderId="91" applyNumberFormat="0" applyProtection="0">
      <alignment horizontal="left" vertical="center" indent="1"/>
    </xf>
    <xf numFmtId="4" fontId="64" fillId="99" borderId="101" applyNumberFormat="0" applyProtection="0">
      <alignment horizontal="right" vertical="center"/>
    </xf>
    <xf numFmtId="4" fontId="53" fillId="157" borderId="91" applyNumberFormat="0" applyProtection="0">
      <alignment horizontal="right" vertical="center"/>
    </xf>
    <xf numFmtId="4" fontId="64" fillId="92" borderId="91" applyNumberFormat="0" applyProtection="0">
      <alignment horizontal="right" vertical="center"/>
    </xf>
    <xf numFmtId="4" fontId="215" fillId="23" borderId="121" applyNumberFormat="0" applyProtection="0">
      <alignment vertical="center"/>
    </xf>
    <xf numFmtId="0" fontId="194" fillId="117" borderId="92" applyNumberFormat="0" applyAlignment="0" applyProtection="0"/>
    <xf numFmtId="0" fontId="201" fillId="87" borderId="92" applyNumberFormat="0" applyAlignment="0" applyProtection="0"/>
    <xf numFmtId="4" fontId="12" fillId="104" borderId="97" applyNumberFormat="0" applyProtection="0">
      <alignment horizontal="left" vertical="center" indent="1"/>
    </xf>
    <xf numFmtId="0" fontId="50" fillId="91" borderId="101" applyNumberFormat="0" applyProtection="0">
      <alignment horizontal="left" vertical="top" indent="1"/>
    </xf>
    <xf numFmtId="0" fontId="226" fillId="110" borderId="92" applyNumberFormat="0" applyAlignment="0" applyProtection="0"/>
    <xf numFmtId="0" fontId="12" fillId="104" borderId="111" applyNumberFormat="0" applyProtection="0">
      <alignment horizontal="left" vertical="top" indent="1"/>
    </xf>
    <xf numFmtId="4" fontId="64" fillId="95" borderId="124" applyNumberFormat="0" applyProtection="0">
      <alignment horizontal="right" vertical="center"/>
    </xf>
    <xf numFmtId="4" fontId="64" fillId="94" borderId="160" applyNumberFormat="0" applyProtection="0">
      <alignment horizontal="right" vertical="center"/>
    </xf>
    <xf numFmtId="4" fontId="64" fillId="95" borderId="134" applyNumberFormat="0" applyProtection="0">
      <alignment horizontal="right" vertical="center"/>
    </xf>
    <xf numFmtId="4" fontId="64" fillId="100" borderId="101" applyNumberFormat="0" applyProtection="0">
      <alignment horizontal="right" vertical="center"/>
    </xf>
    <xf numFmtId="4" fontId="64" fillId="101" borderId="111" applyNumberFormat="0" applyProtection="0">
      <alignment horizontal="right" vertical="center"/>
    </xf>
    <xf numFmtId="4" fontId="50" fillId="91" borderId="124" applyNumberFormat="0" applyProtection="0">
      <alignment horizontal="left" vertical="center" indent="1"/>
    </xf>
    <xf numFmtId="0" fontId="220" fillId="110" borderId="102" applyNumberFormat="0" applyAlignment="0" applyProtection="0"/>
    <xf numFmtId="0" fontId="206" fillId="104" borderId="124" applyNumberFormat="0" applyProtection="0">
      <alignment horizontal="left" vertical="top" indent="1"/>
    </xf>
    <xf numFmtId="4" fontId="206" fillId="93" borderId="96" applyNumberFormat="0" applyProtection="0">
      <alignment horizontal="right" vertical="center"/>
    </xf>
    <xf numFmtId="4" fontId="53" fillId="38" borderId="91" applyNumberFormat="0" applyProtection="0">
      <alignment horizontal="left" vertical="center" indent="1"/>
    </xf>
    <xf numFmtId="0" fontId="12" fillId="104" borderId="91" applyNumberFormat="0" applyProtection="0">
      <alignment horizontal="left" vertical="top" indent="1"/>
    </xf>
    <xf numFmtId="4" fontId="64" fillId="93" borderId="91" applyNumberFormat="0" applyProtection="0">
      <alignment horizontal="right" vertical="center"/>
    </xf>
    <xf numFmtId="4" fontId="64" fillId="107" borderId="91" applyNumberFormat="0" applyProtection="0">
      <alignment vertical="center"/>
    </xf>
    <xf numFmtId="4" fontId="64" fillId="97" borderId="134" applyNumberFormat="0" applyProtection="0">
      <alignment horizontal="right" vertical="center"/>
    </xf>
    <xf numFmtId="0" fontId="185" fillId="0" borderId="110" applyNumberFormat="0" applyFill="0" applyAlignment="0" applyProtection="0"/>
    <xf numFmtId="0" fontId="12" fillId="92" borderId="147" applyNumberFormat="0" applyProtection="0">
      <alignment horizontal="left" vertical="top" indent="1"/>
    </xf>
    <xf numFmtId="4" fontId="53" fillId="33" borderId="91" applyNumberFormat="0" applyProtection="0">
      <alignment horizontal="right" vertical="center"/>
    </xf>
    <xf numFmtId="4" fontId="206" fillId="122" borderId="116" applyNumberFormat="0" applyProtection="0">
      <alignment horizontal="left" vertical="center" indent="1"/>
    </xf>
    <xf numFmtId="0" fontId="50" fillId="91" borderId="101" applyNumberFormat="0" applyProtection="0">
      <alignment horizontal="left" vertical="top" indent="1"/>
    </xf>
    <xf numFmtId="0" fontId="12" fillId="86" borderId="126" applyNumberFormat="0" applyFont="0" applyAlignment="0" applyProtection="0"/>
    <xf numFmtId="4" fontId="206" fillId="91" borderId="106" applyNumberFormat="0" applyProtection="0">
      <alignment vertical="center"/>
    </xf>
    <xf numFmtId="4" fontId="206" fillId="122" borderId="106" applyNumberFormat="0" applyProtection="0">
      <alignment horizontal="left" vertical="center" indent="1"/>
    </xf>
    <xf numFmtId="4" fontId="64" fillId="107" borderId="101" applyNumberFormat="0" applyProtection="0">
      <alignment horizontal="left" vertical="center" indent="1"/>
    </xf>
    <xf numFmtId="0" fontId="12" fillId="104" borderId="101" applyNumberFormat="0" applyProtection="0">
      <alignment horizontal="left" vertical="center" indent="1"/>
    </xf>
    <xf numFmtId="4" fontId="186" fillId="91" borderId="101" applyNumberFormat="0" applyProtection="0">
      <alignment vertical="center"/>
    </xf>
    <xf numFmtId="4" fontId="206" fillId="91" borderId="106" applyNumberFormat="0" applyProtection="0">
      <alignment vertical="center"/>
    </xf>
    <xf numFmtId="0" fontId="12" fillId="105" borderId="101" applyNumberFormat="0" applyProtection="0">
      <alignment horizontal="left" vertical="top" indent="1"/>
    </xf>
    <xf numFmtId="0" fontId="206" fillId="104" borderId="101" applyNumberFormat="0" applyProtection="0">
      <alignment horizontal="left" vertical="top" indent="1"/>
    </xf>
    <xf numFmtId="0" fontId="206" fillId="110" borderId="106" applyNumberFormat="0" applyProtection="0">
      <alignment horizontal="left" vertical="center" indent="1"/>
    </xf>
    <xf numFmtId="0" fontId="12" fillId="107" borderId="103" applyNumberFormat="0" applyFont="0" applyAlignment="0" applyProtection="0"/>
    <xf numFmtId="4" fontId="64" fillId="107" borderId="124" applyNumberFormat="0" applyProtection="0">
      <alignment vertical="center"/>
    </xf>
    <xf numFmtId="0" fontId="206" fillId="105" borderId="124" applyNumberFormat="0" applyProtection="0">
      <alignment horizontal="left" vertical="top" indent="1"/>
    </xf>
    <xf numFmtId="4" fontId="53" fillId="119" borderId="134" applyNumberFormat="0" applyProtection="0">
      <alignment horizontal="right" vertical="center"/>
    </xf>
    <xf numFmtId="0" fontId="185" fillId="0" borderId="151" applyNumberFormat="0" applyFill="0" applyAlignment="0" applyProtection="0"/>
    <xf numFmtId="4" fontId="188" fillId="120" borderId="109" applyNumberFormat="0" applyProtection="0">
      <alignment horizontal="left" vertical="center" indent="1"/>
    </xf>
    <xf numFmtId="0" fontId="204" fillId="117" borderId="127" applyNumberFormat="0" applyAlignment="0" applyProtection="0"/>
    <xf numFmtId="0" fontId="12" fillId="92" borderId="101" applyNumberFormat="0" applyProtection="0">
      <alignment horizontal="left" vertical="top" indent="1"/>
    </xf>
    <xf numFmtId="0" fontId="220" fillId="110" borderId="112" applyNumberFormat="0" applyAlignment="0" applyProtection="0"/>
    <xf numFmtId="4" fontId="64" fillId="98" borderId="101" applyNumberFormat="0" applyProtection="0">
      <alignment horizontal="right" vertical="center"/>
    </xf>
    <xf numFmtId="4" fontId="230" fillId="159" borderId="101" applyNumberFormat="0" applyProtection="0">
      <alignment horizontal="right" vertical="center"/>
    </xf>
    <xf numFmtId="0" fontId="206" fillId="105" borderId="96" applyNumberFormat="0" applyProtection="0">
      <alignment horizontal="left" vertical="center" indent="1"/>
    </xf>
    <xf numFmtId="0" fontId="194" fillId="117" borderId="92" applyNumberFormat="0" applyAlignment="0" applyProtection="0"/>
    <xf numFmtId="0" fontId="12" fillId="105" borderId="91" applyNumberFormat="0" applyProtection="0">
      <alignment horizontal="left" vertical="center" indent="1"/>
    </xf>
    <xf numFmtId="4" fontId="188" fillId="120" borderId="99" applyNumberFormat="0" applyProtection="0">
      <alignment horizontal="left" vertical="center" indent="1"/>
    </xf>
    <xf numFmtId="4" fontId="53" fillId="38" borderId="91" applyNumberFormat="0" applyProtection="0">
      <alignment horizontal="left" vertical="center" indent="1"/>
    </xf>
    <xf numFmtId="4" fontId="206" fillId="0" borderId="96" applyNumberFormat="0" applyProtection="0">
      <alignment horizontal="right" vertical="center"/>
    </xf>
    <xf numFmtId="4" fontId="64" fillId="96" borderId="91" applyNumberFormat="0" applyProtection="0">
      <alignment horizontal="right" vertical="center"/>
    </xf>
    <xf numFmtId="4" fontId="206" fillId="92" borderId="96" applyNumberFormat="0" applyProtection="0">
      <alignment horizontal="right" vertical="center"/>
    </xf>
    <xf numFmtId="0" fontId="206" fillId="103" borderId="96" applyNumberFormat="0" applyProtection="0">
      <alignment horizontal="left" vertical="center" indent="1"/>
    </xf>
    <xf numFmtId="0" fontId="12" fillId="92" borderId="91" applyNumberFormat="0" applyProtection="0">
      <alignment horizontal="left" vertical="center" indent="1"/>
    </xf>
    <xf numFmtId="4" fontId="206" fillId="38" borderId="96" applyNumberFormat="0" applyProtection="0">
      <alignment horizontal="left" vertical="center" indent="1"/>
    </xf>
    <xf numFmtId="4" fontId="64" fillId="103" borderId="91" applyNumberFormat="0" applyProtection="0">
      <alignment horizontal="right" vertical="center"/>
    </xf>
    <xf numFmtId="0" fontId="12" fillId="105" borderId="91" applyNumberFormat="0" applyProtection="0">
      <alignment horizontal="left" vertical="top" indent="1"/>
    </xf>
    <xf numFmtId="0" fontId="185" fillId="0" borderId="95" applyNumberFormat="0" applyFill="0" applyAlignment="0" applyProtection="0"/>
    <xf numFmtId="4" fontId="206" fillId="122" borderId="96" applyNumberFormat="0" applyProtection="0">
      <alignment horizontal="left" vertical="center" indent="1"/>
    </xf>
    <xf numFmtId="0" fontId="185" fillId="0" borderId="100" applyNumberFormat="0" applyFill="0" applyAlignment="0" applyProtection="0"/>
    <xf numFmtId="4" fontId="53" fillId="33" borderId="101" applyNumberFormat="0" applyProtection="0">
      <alignment horizontal="right" vertical="center"/>
    </xf>
    <xf numFmtId="4" fontId="56" fillId="38" borderId="91" applyNumberFormat="0" applyProtection="0">
      <alignment vertical="center"/>
    </xf>
    <xf numFmtId="0" fontId="206" fillId="103" borderId="91" applyNumberFormat="0" applyProtection="0">
      <alignment horizontal="left" vertical="top" indent="1"/>
    </xf>
    <xf numFmtId="4" fontId="206" fillId="92" borderId="97" applyNumberFormat="0" applyProtection="0">
      <alignment horizontal="left" vertical="center" indent="1"/>
    </xf>
    <xf numFmtId="0" fontId="213" fillId="134" borderId="96" applyNumberFormat="0" applyAlignment="0" applyProtection="0"/>
    <xf numFmtId="4" fontId="206" fillId="122" borderId="96" applyNumberFormat="0" applyProtection="0">
      <alignment horizontal="left" vertical="center" indent="1"/>
    </xf>
    <xf numFmtId="4" fontId="64" fillId="96" borderId="91" applyNumberFormat="0" applyProtection="0">
      <alignment horizontal="right" vertical="center"/>
    </xf>
    <xf numFmtId="4" fontId="187" fillId="107" borderId="91" applyNumberFormat="0" applyProtection="0">
      <alignment vertical="center"/>
    </xf>
    <xf numFmtId="0" fontId="12" fillId="86" borderId="93" applyNumberFormat="0" applyFont="0" applyAlignment="0" applyProtection="0"/>
    <xf numFmtId="0" fontId="204" fillId="117" borderId="137" applyNumberFormat="0" applyAlignment="0" applyProtection="0"/>
    <xf numFmtId="4" fontId="187" fillId="103" borderId="111" applyNumberFormat="0" applyProtection="0">
      <alignment horizontal="right" vertical="center"/>
    </xf>
    <xf numFmtId="4" fontId="64" fillId="99" borderId="101" applyNumberFormat="0" applyProtection="0">
      <alignment horizontal="right" vertical="center"/>
    </xf>
    <xf numFmtId="0" fontId="206" fillId="138" borderId="106" applyNumberFormat="0" applyProtection="0">
      <alignment horizontal="left" vertical="center" indent="1"/>
    </xf>
    <xf numFmtId="0" fontId="64" fillId="92" borderId="124" applyNumberFormat="0" applyProtection="0">
      <alignment horizontal="left" vertical="top" indent="1"/>
    </xf>
    <xf numFmtId="0" fontId="50" fillId="91" borderId="101" applyNumberFormat="0" applyProtection="0">
      <alignment horizontal="left" vertical="top" indent="1"/>
    </xf>
    <xf numFmtId="4" fontId="206" fillId="0" borderId="152" applyNumberFormat="0" applyProtection="0">
      <alignment horizontal="right" vertical="center"/>
    </xf>
    <xf numFmtId="4" fontId="189" fillId="103" borderId="101" applyNumberFormat="0" applyProtection="0">
      <alignment horizontal="right" vertical="center"/>
    </xf>
    <xf numFmtId="4" fontId="56" fillId="119" borderId="101" applyNumberFormat="0" applyProtection="0">
      <alignment horizontal="left" vertical="center" indent="1"/>
    </xf>
    <xf numFmtId="0" fontId="201" fillId="87" borderId="102" applyNumberFormat="0" applyAlignment="0" applyProtection="0"/>
    <xf numFmtId="4" fontId="187" fillId="107" borderId="111" applyNumberFormat="0" applyProtection="0">
      <alignment vertical="center"/>
    </xf>
    <xf numFmtId="0" fontId="12" fillId="86" borderId="113" applyNumberFormat="0" applyFont="0" applyAlignment="0" applyProtection="0"/>
    <xf numFmtId="0" fontId="12" fillId="103" borderId="101" applyNumberFormat="0" applyProtection="0">
      <alignment horizontal="left" vertical="top" indent="1"/>
    </xf>
    <xf numFmtId="4" fontId="206" fillId="95" borderId="107" applyNumberFormat="0" applyProtection="0">
      <alignment horizontal="right" vertical="center"/>
    </xf>
    <xf numFmtId="4" fontId="64" fillId="92" borderId="111" applyNumberFormat="0" applyProtection="0">
      <alignment horizontal="right" vertical="center"/>
    </xf>
    <xf numFmtId="0" fontId="201" fillId="87" borderId="116" applyNumberFormat="0" applyAlignment="0" applyProtection="0"/>
    <xf numFmtId="0" fontId="12" fillId="107" borderId="93" applyNumberFormat="0" applyFont="0" applyAlignment="0" applyProtection="0"/>
    <xf numFmtId="4" fontId="50" fillId="91" borderId="91" applyNumberFormat="0" applyProtection="0">
      <alignment horizontal="left" vertical="center" indent="1"/>
    </xf>
    <xf numFmtId="0" fontId="206" fillId="105" borderId="116" applyNumberFormat="0" applyProtection="0">
      <alignment horizontal="left" vertical="center" indent="1"/>
    </xf>
    <xf numFmtId="4" fontId="231" fillId="159" borderId="101" applyNumberFormat="0" applyProtection="0">
      <alignment horizontal="right" vertical="center"/>
    </xf>
    <xf numFmtId="43" fontId="17" fillId="0" borderId="0" applyFont="0" applyFill="0" applyBorder="0" applyAlignment="0" applyProtection="0"/>
    <xf numFmtId="4" fontId="206" fillId="101" borderId="96" applyNumberFormat="0" applyProtection="0">
      <alignment horizontal="right" vertical="center"/>
    </xf>
    <xf numFmtId="0" fontId="12" fillId="107" borderId="103" applyNumberFormat="0" applyFont="0" applyAlignment="0" applyProtection="0"/>
    <xf numFmtId="4" fontId="64" fillId="107" borderId="101" applyNumberFormat="0" applyProtection="0">
      <alignment vertical="center"/>
    </xf>
    <xf numFmtId="0" fontId="206" fillId="104" borderId="124" applyNumberFormat="0" applyProtection="0">
      <alignment horizontal="left" vertical="top" indent="1"/>
    </xf>
    <xf numFmtId="0" fontId="12" fillId="105" borderId="101" applyNumberFormat="0" applyProtection="0">
      <alignment horizontal="left" vertical="top" indent="1"/>
    </xf>
    <xf numFmtId="0" fontId="12" fillId="86" borderId="103" applyNumberFormat="0" applyFont="0" applyAlignment="0" applyProtection="0"/>
    <xf numFmtId="4" fontId="206" fillId="95" borderId="107" applyNumberFormat="0" applyProtection="0">
      <alignment horizontal="right" vertical="center"/>
    </xf>
    <xf numFmtId="4" fontId="187" fillId="103" borderId="101" applyNumberFormat="0" applyProtection="0">
      <alignment horizontal="right" vertical="center"/>
    </xf>
    <xf numFmtId="205" fontId="206" fillId="86" borderId="96" applyNumberFormat="0" applyFont="0" applyAlignment="0" applyProtection="0"/>
    <xf numFmtId="0" fontId="50" fillId="91" borderId="101" applyNumberFormat="0" applyProtection="0">
      <alignment horizontal="left" vertical="top" indent="1"/>
    </xf>
    <xf numFmtId="0" fontId="12" fillId="105" borderId="111" applyNumberFormat="0" applyProtection="0">
      <alignment horizontal="left" vertical="top" indent="1"/>
    </xf>
    <xf numFmtId="4" fontId="206" fillId="122" borderId="106" applyNumberFormat="0" applyProtection="0">
      <alignment horizontal="left" vertical="center" indent="1"/>
    </xf>
    <xf numFmtId="0" fontId="12" fillId="103" borderId="111" applyNumberFormat="0" applyProtection="0">
      <alignment horizontal="left" vertical="center" indent="1"/>
    </xf>
    <xf numFmtId="4" fontId="64" fillId="107" borderId="111" applyNumberFormat="0" applyProtection="0">
      <alignment horizontal="left" vertical="center" indent="1"/>
    </xf>
    <xf numFmtId="4" fontId="64" fillId="97" borderId="101" applyNumberFormat="0" applyProtection="0">
      <alignment horizontal="right" vertical="center"/>
    </xf>
    <xf numFmtId="4" fontId="230" fillId="159" borderId="101" applyNumberFormat="0" applyProtection="0">
      <alignment horizontal="right" vertical="center"/>
    </xf>
    <xf numFmtId="4" fontId="53" fillId="157" borderId="134" applyNumberFormat="0" applyProtection="0">
      <alignment horizontal="right" vertical="center"/>
    </xf>
    <xf numFmtId="4" fontId="188" fillId="120" borderId="119" applyNumberFormat="0" applyProtection="0">
      <alignment horizontal="left" vertical="center" indent="1"/>
    </xf>
    <xf numFmtId="4" fontId="211" fillId="106" borderId="106" applyNumberFormat="0" applyProtection="0">
      <alignment horizontal="right" vertical="center"/>
    </xf>
    <xf numFmtId="0" fontId="201" fillId="87" borderId="106" applyNumberFormat="0" applyAlignment="0" applyProtection="0"/>
    <xf numFmtId="4" fontId="64" fillId="94" borderId="101" applyNumberFormat="0" applyProtection="0">
      <alignment horizontal="right" vertical="center"/>
    </xf>
    <xf numFmtId="4" fontId="186" fillId="91" borderId="101" applyNumberFormat="0" applyProtection="0">
      <alignment vertical="center"/>
    </xf>
    <xf numFmtId="4" fontId="53" fillId="121" borderId="111" applyNumberFormat="0" applyProtection="0">
      <alignment horizontal="right" vertical="center"/>
    </xf>
    <xf numFmtId="4" fontId="53" fillId="121" borderId="111" applyNumberFormat="0" applyProtection="0">
      <alignment horizontal="right" vertical="center"/>
    </xf>
    <xf numFmtId="4" fontId="64" fillId="100" borderId="101" applyNumberFormat="0" applyProtection="0">
      <alignment horizontal="right" vertical="center"/>
    </xf>
    <xf numFmtId="4" fontId="64" fillId="103" borderId="101" applyNumberFormat="0" applyProtection="0">
      <alignment horizontal="right" vertical="center"/>
    </xf>
    <xf numFmtId="4" fontId="64" fillId="94" borderId="134" applyNumberFormat="0" applyProtection="0">
      <alignment horizontal="right" vertical="center"/>
    </xf>
    <xf numFmtId="0" fontId="209" fillId="91" borderId="111" applyNumberFormat="0" applyProtection="0">
      <alignment horizontal="left" vertical="top" indent="1"/>
    </xf>
    <xf numFmtId="4" fontId="53" fillId="159" borderId="111" applyNumberFormat="0" applyProtection="0">
      <alignment horizontal="right" vertical="center"/>
    </xf>
    <xf numFmtId="0" fontId="185" fillId="0" borderId="133" applyNumberFormat="0" applyFill="0" applyAlignment="0" applyProtection="0"/>
    <xf numFmtId="4" fontId="50" fillId="91" borderId="101" applyNumberFormat="0" applyProtection="0">
      <alignment vertical="center"/>
    </xf>
    <xf numFmtId="205" fontId="201" fillId="87" borderId="96" applyNumberFormat="0" applyAlignment="0" applyProtection="0"/>
    <xf numFmtId="4" fontId="53" fillId="109" borderId="111" applyNumberFormat="0" applyProtection="0">
      <alignment horizontal="right" vertical="center"/>
    </xf>
    <xf numFmtId="0" fontId="50" fillId="91" borderId="111" applyNumberFormat="0" applyProtection="0">
      <alignment horizontal="left" vertical="top" indent="1"/>
    </xf>
    <xf numFmtId="4" fontId="12" fillId="104" borderId="140" applyNumberFormat="0" applyProtection="0">
      <alignment horizontal="left" vertical="center" indent="1"/>
    </xf>
    <xf numFmtId="0" fontId="12" fillId="105" borderId="101" applyNumberFormat="0" applyProtection="0">
      <alignment horizontal="left" vertical="top" indent="1"/>
    </xf>
    <xf numFmtId="4" fontId="64" fillId="93" borderId="101" applyNumberFormat="0" applyProtection="0">
      <alignment horizontal="right" vertical="center"/>
    </xf>
    <xf numFmtId="0" fontId="201" fillId="87" borderId="92" applyNumberFormat="0" applyAlignment="0" applyProtection="0"/>
    <xf numFmtId="4" fontId="64" fillId="96" borderId="91" applyNumberFormat="0" applyProtection="0">
      <alignment horizontal="right" vertical="center"/>
    </xf>
    <xf numFmtId="4" fontId="230" fillId="159" borderId="101" applyNumberFormat="0" applyProtection="0">
      <alignment vertical="center"/>
    </xf>
    <xf numFmtId="4" fontId="206" fillId="101" borderId="106" applyNumberFormat="0" applyProtection="0">
      <alignment horizontal="right" vertical="center"/>
    </xf>
    <xf numFmtId="4" fontId="53" fillId="152" borderId="111" applyNumberFormat="0" applyProtection="0">
      <alignment horizontal="right" vertical="center"/>
    </xf>
    <xf numFmtId="4" fontId="50" fillId="91" borderId="101" applyNumberFormat="0" applyProtection="0">
      <alignment horizontal="left" vertical="center" indent="1"/>
    </xf>
    <xf numFmtId="4" fontId="53" fillId="152" borderId="101" applyNumberFormat="0" applyProtection="0">
      <alignment horizontal="right" vertical="center"/>
    </xf>
    <xf numFmtId="4" fontId="187" fillId="107" borderId="101" applyNumberFormat="0" applyProtection="0">
      <alignment vertical="center"/>
    </xf>
    <xf numFmtId="0" fontId="12" fillId="103" borderId="111" applyNumberFormat="0" applyProtection="0">
      <alignment horizontal="left" vertical="center" indent="1"/>
    </xf>
    <xf numFmtId="4" fontId="64" fillId="92" borderId="111" applyNumberFormat="0" applyProtection="0">
      <alignment horizontal="right" vertical="center"/>
    </xf>
    <xf numFmtId="0" fontId="220" fillId="110" borderId="102" applyNumberFormat="0" applyAlignment="0" applyProtection="0"/>
    <xf numFmtId="0" fontId="12" fillId="104" borderId="91" applyNumberFormat="0" applyProtection="0">
      <alignment horizontal="left" vertical="top" indent="1"/>
    </xf>
    <xf numFmtId="4" fontId="206" fillId="103" borderId="97" applyNumberFormat="0" applyProtection="0">
      <alignment horizontal="left" vertical="center" indent="1"/>
    </xf>
    <xf numFmtId="0" fontId="206" fillId="103" borderId="91" applyNumberFormat="0" applyProtection="0">
      <alignment horizontal="left" vertical="top" indent="1"/>
    </xf>
    <xf numFmtId="4" fontId="189" fillId="103" borderId="91" applyNumberFormat="0" applyProtection="0">
      <alignment horizontal="right" vertical="center"/>
    </xf>
    <xf numFmtId="0" fontId="206" fillId="138" borderId="96" applyNumberFormat="0" applyProtection="0">
      <alignment horizontal="left" vertical="center" indent="1"/>
    </xf>
    <xf numFmtId="4" fontId="50" fillId="91" borderId="101" applyNumberFormat="0" applyProtection="0">
      <alignment horizontal="left" vertical="center" indent="1"/>
    </xf>
    <xf numFmtId="4" fontId="64" fillId="92" borderId="91" applyNumberFormat="0" applyProtection="0">
      <alignment horizontal="right" vertical="center"/>
    </xf>
    <xf numFmtId="4" fontId="215" fillId="38" borderId="96" applyNumberFormat="0" applyProtection="0">
      <alignment vertical="center"/>
    </xf>
    <xf numFmtId="0" fontId="12" fillId="86" borderId="93" applyNumberFormat="0" applyFont="0" applyAlignment="0" applyProtection="0"/>
    <xf numFmtId="0" fontId="64" fillId="92" borderId="91" applyNumberFormat="0" applyProtection="0">
      <alignment horizontal="left" vertical="top" indent="1"/>
    </xf>
    <xf numFmtId="4" fontId="64" fillId="96" borderId="91" applyNumberFormat="0" applyProtection="0">
      <alignment horizontal="right" vertical="center"/>
    </xf>
    <xf numFmtId="4" fontId="53" fillId="109" borderId="101" applyNumberFormat="0" applyProtection="0">
      <alignment horizontal="right" vertical="center"/>
    </xf>
    <xf numFmtId="0" fontId="206" fillId="103" borderId="96" applyNumberFormat="0" applyProtection="0">
      <alignment horizontal="left" vertical="center" indent="1"/>
    </xf>
    <xf numFmtId="0" fontId="204" fillId="110" borderId="94" applyNumberFormat="0" applyAlignment="0" applyProtection="0"/>
    <xf numFmtId="0" fontId="12" fillId="105" borderId="111" applyNumberFormat="0" applyProtection="0">
      <alignment horizontal="left" vertical="top" indent="1"/>
    </xf>
    <xf numFmtId="0" fontId="12" fillId="103" borderId="91" applyNumberFormat="0" applyProtection="0">
      <alignment horizontal="left" vertical="center" indent="1"/>
    </xf>
    <xf numFmtId="0" fontId="12" fillId="104" borderId="101" applyNumberFormat="0" applyProtection="0">
      <alignment horizontal="left" vertical="center" indent="1"/>
    </xf>
    <xf numFmtId="0" fontId="12" fillId="105" borderId="101" applyNumberFormat="0" applyProtection="0">
      <alignment horizontal="left" vertical="center" indent="1"/>
    </xf>
    <xf numFmtId="205" fontId="201" fillId="87" borderId="96" applyNumberFormat="0" applyAlignment="0" applyProtection="0"/>
    <xf numFmtId="4" fontId="187" fillId="107" borderId="101" applyNumberFormat="0" applyProtection="0">
      <alignment vertical="center"/>
    </xf>
    <xf numFmtId="4" fontId="64" fillId="107" borderId="101" applyNumberFormat="0" applyProtection="0">
      <alignment horizontal="left" vertical="center" indent="1"/>
    </xf>
    <xf numFmtId="0" fontId="12" fillId="105" borderId="101" applyNumberFormat="0" applyProtection="0">
      <alignment horizontal="left" vertical="center" indent="1"/>
    </xf>
    <xf numFmtId="0" fontId="12" fillId="92" borderId="101" applyNumberFormat="0" applyProtection="0">
      <alignment horizontal="left" vertical="top" indent="1"/>
    </xf>
    <xf numFmtId="4" fontId="206" fillId="103" borderId="117" applyNumberFormat="0" applyProtection="0">
      <alignment horizontal="left" vertical="center" indent="1"/>
    </xf>
    <xf numFmtId="4" fontId="206" fillId="93" borderId="106" applyNumberFormat="0" applyProtection="0">
      <alignment horizontal="right" vertical="center"/>
    </xf>
    <xf numFmtId="4" fontId="64" fillId="93" borderId="91" applyNumberFormat="0" applyProtection="0">
      <alignment horizontal="right" vertical="center"/>
    </xf>
    <xf numFmtId="4" fontId="189" fillId="103" borderId="111" applyNumberFormat="0" applyProtection="0">
      <alignment horizontal="right" vertical="center"/>
    </xf>
    <xf numFmtId="4" fontId="50" fillId="91" borderId="124" applyNumberFormat="0" applyProtection="0">
      <alignment horizontal="left" vertical="center" indent="1"/>
    </xf>
    <xf numFmtId="4" fontId="206" fillId="38" borderId="106" applyNumberFormat="0" applyProtection="0">
      <alignment horizontal="left" vertical="center" indent="1"/>
    </xf>
    <xf numFmtId="0" fontId="12" fillId="103" borderId="101" applyNumberFormat="0" applyProtection="0">
      <alignment horizontal="left" vertical="top" indent="1"/>
    </xf>
    <xf numFmtId="0" fontId="209" fillId="91" borderId="91" applyNumberFormat="0" applyProtection="0">
      <alignment horizontal="left" vertical="top" indent="1"/>
    </xf>
    <xf numFmtId="4" fontId="53" fillId="121" borderId="101" applyNumberFormat="0" applyProtection="0">
      <alignment horizontal="right" vertical="center"/>
    </xf>
    <xf numFmtId="4" fontId="50" fillId="91" borderId="134" applyNumberFormat="0" applyProtection="0">
      <alignment horizontal="left" vertical="center" indent="1"/>
    </xf>
    <xf numFmtId="4" fontId="189" fillId="103" borderId="101" applyNumberFormat="0" applyProtection="0">
      <alignment horizontal="right" vertical="center"/>
    </xf>
    <xf numFmtId="4" fontId="64" fillId="98" borderId="111" applyNumberFormat="0" applyProtection="0">
      <alignment horizontal="right" vertical="center"/>
    </xf>
    <xf numFmtId="0" fontId="12" fillId="103" borderId="101" applyNumberFormat="0" applyProtection="0">
      <alignment horizontal="left" vertical="top" indent="1"/>
    </xf>
    <xf numFmtId="0" fontId="209" fillId="91" borderId="101" applyNumberFormat="0" applyProtection="0">
      <alignment horizontal="left" vertical="top" indent="1"/>
    </xf>
    <xf numFmtId="4" fontId="64" fillId="100" borderId="101" applyNumberFormat="0" applyProtection="0">
      <alignment horizontal="right" vertical="center"/>
    </xf>
    <xf numFmtId="0" fontId="194" fillId="117" borderId="102" applyNumberFormat="0" applyAlignment="0" applyProtection="0"/>
    <xf numFmtId="205" fontId="206" fillId="86" borderId="96" applyNumberFormat="0" applyFont="0" applyAlignment="0" applyProtection="0"/>
    <xf numFmtId="4" fontId="206" fillId="122" borderId="116" applyNumberFormat="0" applyProtection="0">
      <alignment horizontal="left" vertical="center" indent="1"/>
    </xf>
    <xf numFmtId="4" fontId="64" fillId="97" borderId="101" applyNumberFormat="0" applyProtection="0">
      <alignment horizontal="right" vertical="center"/>
    </xf>
    <xf numFmtId="0" fontId="12" fillId="92" borderId="101" applyNumberFormat="0" applyProtection="0">
      <alignment horizontal="left" vertical="center" indent="1"/>
    </xf>
    <xf numFmtId="4" fontId="64" fillId="99" borderId="111" applyNumberFormat="0" applyProtection="0">
      <alignment horizontal="right" vertical="center"/>
    </xf>
    <xf numFmtId="4" fontId="53" fillId="109" borderId="111" applyNumberFormat="0" applyProtection="0">
      <alignment horizontal="right" vertical="center"/>
    </xf>
    <xf numFmtId="4" fontId="206" fillId="0" borderId="106" applyNumberFormat="0" applyProtection="0">
      <alignment horizontal="right" vertical="center"/>
    </xf>
    <xf numFmtId="4" fontId="50" fillId="91" borderId="101" applyNumberFormat="0" applyProtection="0">
      <alignment horizontal="left" vertical="center" indent="1"/>
    </xf>
    <xf numFmtId="4" fontId="206" fillId="122" borderId="106" applyNumberFormat="0" applyProtection="0">
      <alignment horizontal="left" vertical="center" indent="1"/>
    </xf>
    <xf numFmtId="4" fontId="206" fillId="101" borderId="106" applyNumberFormat="0" applyProtection="0">
      <alignment horizontal="right" vertical="center"/>
    </xf>
    <xf numFmtId="0" fontId="12" fillId="105" borderId="101" applyNumberFormat="0" applyProtection="0">
      <alignment horizontal="left" vertical="center" indent="1"/>
    </xf>
    <xf numFmtId="0" fontId="206" fillId="110" borderId="106" applyNumberFormat="0" applyProtection="0">
      <alignment horizontal="left" vertical="center" indent="1"/>
    </xf>
    <xf numFmtId="4" fontId="53" fillId="156" borderId="160" applyNumberFormat="0" applyProtection="0">
      <alignment horizontal="right" vertical="center"/>
    </xf>
    <xf numFmtId="4" fontId="64" fillId="103" borderId="111" applyNumberFormat="0" applyProtection="0">
      <alignment horizontal="right" vertical="center"/>
    </xf>
    <xf numFmtId="0" fontId="12" fillId="103" borderId="111" applyNumberFormat="0" applyProtection="0">
      <alignment horizontal="left" vertical="top" indent="1"/>
    </xf>
    <xf numFmtId="4" fontId="206" fillId="93" borderId="106" applyNumberFormat="0" applyProtection="0">
      <alignment horizontal="right" vertical="center"/>
    </xf>
    <xf numFmtId="0" fontId="206" fillId="92" borderId="101" applyNumberFormat="0" applyProtection="0">
      <alignment horizontal="left" vertical="top" indent="1"/>
    </xf>
    <xf numFmtId="4" fontId="187" fillId="107" borderId="91" applyNumberFormat="0" applyProtection="0">
      <alignment vertical="center"/>
    </xf>
    <xf numFmtId="4" fontId="206" fillId="95" borderId="117" applyNumberFormat="0" applyProtection="0">
      <alignment horizontal="right" vertical="center"/>
    </xf>
    <xf numFmtId="4" fontId="188" fillId="120" borderId="99" applyNumberFormat="0" applyProtection="0">
      <alignment horizontal="left" vertical="center" indent="1"/>
    </xf>
    <xf numFmtId="4" fontId="64" fillId="97" borderId="91" applyNumberFormat="0" applyProtection="0">
      <alignment horizontal="right" vertical="center"/>
    </xf>
    <xf numFmtId="0" fontId="206" fillId="92" borderId="101" applyNumberFormat="0" applyProtection="0">
      <alignment horizontal="left" vertical="top" indent="1"/>
    </xf>
    <xf numFmtId="4" fontId="53" fillId="121" borderId="160" applyNumberFormat="0" applyProtection="0">
      <alignment horizontal="right" vertical="center"/>
    </xf>
    <xf numFmtId="4" fontId="206" fillId="122" borderId="116" applyNumberFormat="0" applyProtection="0">
      <alignment horizontal="left" vertical="center" indent="1"/>
    </xf>
    <xf numFmtId="0" fontId="12" fillId="105" borderId="91" applyNumberFormat="0" applyProtection="0">
      <alignment horizontal="left" vertical="center" indent="1"/>
    </xf>
    <xf numFmtId="4" fontId="64" fillId="100" borderId="91" applyNumberFormat="0" applyProtection="0">
      <alignment horizontal="right" vertical="center"/>
    </xf>
    <xf numFmtId="4" fontId="206" fillId="92" borderId="97" applyNumberFormat="0" applyProtection="0">
      <alignment horizontal="left" vertical="center" indent="1"/>
    </xf>
    <xf numFmtId="4" fontId="53" fillId="159" borderId="111" applyNumberFormat="0" applyProtection="0">
      <alignment vertical="center"/>
    </xf>
    <xf numFmtId="4" fontId="50" fillId="91" borderId="101" applyNumberFormat="0" applyProtection="0">
      <alignment horizontal="left" vertical="center" indent="1"/>
    </xf>
    <xf numFmtId="4" fontId="64" fillId="92" borderId="101" applyNumberFormat="0" applyProtection="0">
      <alignment horizontal="left" vertical="center" indent="1"/>
    </xf>
    <xf numFmtId="4" fontId="206" fillId="122" borderId="106" applyNumberFormat="0" applyProtection="0">
      <alignment horizontal="left" vertical="center" indent="1"/>
    </xf>
    <xf numFmtId="4" fontId="64" fillId="96" borderId="101" applyNumberFormat="0" applyProtection="0">
      <alignment horizontal="right" vertical="center"/>
    </xf>
    <xf numFmtId="0" fontId="50" fillId="91" borderId="101" applyNumberFormat="0" applyProtection="0">
      <alignment horizontal="left" vertical="top" indent="1"/>
    </xf>
    <xf numFmtId="0" fontId="204" fillId="134" borderId="104" applyNumberFormat="0" applyAlignment="0" applyProtection="0"/>
    <xf numFmtId="0" fontId="208" fillId="107" borderId="101" applyNumberFormat="0" applyProtection="0">
      <alignment horizontal="left" vertical="top" indent="1"/>
    </xf>
    <xf numFmtId="4" fontId="12" fillId="104" borderId="107" applyNumberFormat="0" applyProtection="0">
      <alignment horizontal="left" vertical="center" indent="1"/>
    </xf>
    <xf numFmtId="4" fontId="206" fillId="98" borderId="106" applyNumberFormat="0" applyProtection="0">
      <alignment horizontal="right" vertical="center"/>
    </xf>
    <xf numFmtId="4" fontId="206" fillId="95" borderId="107" applyNumberFormat="0" applyProtection="0">
      <alignment horizontal="right" vertical="center"/>
    </xf>
    <xf numFmtId="4" fontId="206" fillId="99" borderId="106" applyNumberFormat="0" applyProtection="0">
      <alignment horizontal="right" vertical="center"/>
    </xf>
    <xf numFmtId="4" fontId="64" fillId="94" borderId="111" applyNumberFormat="0" applyProtection="0">
      <alignment horizontal="right" vertical="center"/>
    </xf>
    <xf numFmtId="0" fontId="206" fillId="105" borderId="101" applyNumberFormat="0" applyProtection="0">
      <alignment horizontal="left" vertical="top" indent="1"/>
    </xf>
    <xf numFmtId="4" fontId="206" fillId="137" borderId="106" applyNumberFormat="0" applyProtection="0">
      <alignment horizontal="right" vertical="center"/>
    </xf>
    <xf numFmtId="4" fontId="206" fillId="91" borderId="116" applyNumberFormat="0" applyProtection="0">
      <alignment vertical="center"/>
    </xf>
    <xf numFmtId="4" fontId="53" fillId="152" borderId="111" applyNumberFormat="0" applyProtection="0">
      <alignment horizontal="right" vertical="center"/>
    </xf>
    <xf numFmtId="4" fontId="230" fillId="159" borderId="111" applyNumberFormat="0" applyProtection="0">
      <alignment horizontal="right" vertical="center"/>
    </xf>
    <xf numFmtId="37" fontId="28" fillId="0" borderId="146" applyNumberFormat="0"/>
    <xf numFmtId="0" fontId="185" fillId="0" borderId="110" applyNumberFormat="0" applyFill="0" applyAlignment="0" applyProtection="0"/>
    <xf numFmtId="0" fontId="194" fillId="117" borderId="125" applyNumberFormat="0" applyAlignment="0" applyProtection="0"/>
    <xf numFmtId="0" fontId="12" fillId="104" borderId="101" applyNumberFormat="0" applyProtection="0">
      <alignment horizontal="left" vertical="top" indent="1"/>
    </xf>
    <xf numFmtId="4" fontId="53" fillId="33" borderId="101" applyNumberFormat="0" applyProtection="0">
      <alignment horizontal="right" vertical="center"/>
    </xf>
    <xf numFmtId="0" fontId="12" fillId="105" borderId="101" applyNumberFormat="0" applyProtection="0">
      <alignment horizontal="left" vertical="top" indent="1"/>
    </xf>
    <xf numFmtId="0" fontId="201" fillId="87" borderId="112" applyNumberFormat="0" applyAlignment="0" applyProtection="0"/>
    <xf numFmtId="0" fontId="12" fillId="103" borderId="111" applyNumberFormat="0" applyProtection="0">
      <alignment horizontal="left" vertical="center" indent="1"/>
    </xf>
    <xf numFmtId="4" fontId="206" fillId="122" borderId="106" applyNumberFormat="0" applyProtection="0">
      <alignment horizontal="left" vertical="center" indent="1"/>
    </xf>
    <xf numFmtId="0" fontId="206" fillId="103" borderId="111" applyNumberFormat="0" applyProtection="0">
      <alignment horizontal="left" vertical="top" indent="1"/>
    </xf>
    <xf numFmtId="4" fontId="50" fillId="91" borderId="101" applyNumberFormat="0" applyProtection="0">
      <alignment horizontal="left" vertical="center" indent="1"/>
    </xf>
    <xf numFmtId="0" fontId="185" fillId="0" borderId="110" applyNumberFormat="0" applyFill="0" applyAlignment="0" applyProtection="0"/>
    <xf numFmtId="4" fontId="50" fillId="91" borderId="101" applyNumberFormat="0" applyProtection="0">
      <alignment vertical="center"/>
    </xf>
    <xf numFmtId="205" fontId="213" fillId="134" borderId="96" applyNumberFormat="0" applyAlignment="0" applyProtection="0"/>
    <xf numFmtId="4" fontId="50" fillId="91" borderId="101" applyNumberFormat="0" applyProtection="0">
      <alignment horizontal="left" vertical="center" indent="1"/>
    </xf>
    <xf numFmtId="0" fontId="12" fillId="105" borderId="91" applyNumberFormat="0" applyProtection="0">
      <alignment horizontal="left" vertical="top" indent="1"/>
    </xf>
    <xf numFmtId="4" fontId="56" fillId="119" borderId="99" applyNumberFormat="0" applyProtection="0">
      <alignment horizontal="left" vertical="center" indent="1"/>
    </xf>
    <xf numFmtId="4" fontId="64" fillId="99" borderId="91" applyNumberFormat="0" applyProtection="0">
      <alignment horizontal="right" vertical="center"/>
    </xf>
    <xf numFmtId="4" fontId="206" fillId="92" borderId="97" applyNumberFormat="0" applyProtection="0">
      <alignment horizontal="left" vertical="center" indent="1"/>
    </xf>
    <xf numFmtId="4" fontId="64" fillId="96" borderId="91" applyNumberFormat="0" applyProtection="0">
      <alignment horizontal="right" vertical="center"/>
    </xf>
    <xf numFmtId="0" fontId="206" fillId="110" borderId="96" applyNumberFormat="0" applyProtection="0">
      <alignment horizontal="left" vertical="center" indent="1"/>
    </xf>
    <xf numFmtId="4" fontId="186" fillId="91" borderId="91" applyNumberFormat="0" applyProtection="0">
      <alignment vertical="center"/>
    </xf>
    <xf numFmtId="0" fontId="185" fillId="0" borderId="100" applyNumberFormat="0" applyFill="0" applyAlignment="0" applyProtection="0"/>
    <xf numFmtId="0" fontId="12" fillId="103" borderId="91" applyNumberFormat="0" applyProtection="0">
      <alignment horizontal="left" vertical="top" indent="1"/>
    </xf>
    <xf numFmtId="4" fontId="208" fillId="107" borderId="91" applyNumberFormat="0" applyProtection="0">
      <alignment vertical="center"/>
    </xf>
    <xf numFmtId="4" fontId="12" fillId="104" borderId="97" applyNumberFormat="0" applyProtection="0">
      <alignment horizontal="left" vertical="center" indent="1"/>
    </xf>
    <xf numFmtId="4" fontId="206" fillId="91" borderId="96" applyNumberFormat="0" applyProtection="0">
      <alignment vertical="center"/>
    </xf>
    <xf numFmtId="0" fontId="12" fillId="105" borderId="91" applyNumberFormat="0" applyProtection="0">
      <alignment horizontal="left" vertical="center" indent="1"/>
    </xf>
    <xf numFmtId="4" fontId="64" fillId="97" borderId="91" applyNumberFormat="0" applyProtection="0">
      <alignment horizontal="right" vertical="center"/>
    </xf>
    <xf numFmtId="4" fontId="210" fillId="108" borderId="97" applyNumberFormat="0" applyProtection="0">
      <alignment horizontal="left" vertical="center" indent="1"/>
    </xf>
    <xf numFmtId="4" fontId="206" fillId="122" borderId="96" applyNumberFormat="0" applyProtection="0">
      <alignment horizontal="left" vertical="center" indent="1"/>
    </xf>
    <xf numFmtId="0" fontId="12" fillId="104" borderId="91" applyNumberFormat="0" applyProtection="0">
      <alignment horizontal="left" vertical="top" indent="1"/>
    </xf>
    <xf numFmtId="4" fontId="53" fillId="119" borderId="91" applyNumberFormat="0" applyProtection="0">
      <alignment horizontal="right" vertical="center"/>
    </xf>
    <xf numFmtId="0" fontId="12" fillId="92" borderId="91" applyNumberFormat="0" applyProtection="0">
      <alignment horizontal="left" vertical="center" indent="1"/>
    </xf>
    <xf numFmtId="0" fontId="201" fillId="87" borderId="96" applyNumberFormat="0" applyAlignment="0" applyProtection="0"/>
    <xf numFmtId="4" fontId="64" fillId="95" borderId="91" applyNumberFormat="0" applyProtection="0">
      <alignment horizontal="right" vertical="center"/>
    </xf>
    <xf numFmtId="4" fontId="64" fillId="103" borderId="91" applyNumberFormat="0" applyProtection="0">
      <alignment horizontal="right" vertical="center"/>
    </xf>
    <xf numFmtId="4" fontId="53" fillId="121" borderId="91" applyNumberFormat="0" applyProtection="0">
      <alignment horizontal="right" vertical="center"/>
    </xf>
    <xf numFmtId="4" fontId="50" fillId="91" borderId="101" applyNumberFormat="0" applyProtection="0">
      <alignment vertical="center"/>
    </xf>
    <xf numFmtId="0" fontId="12" fillId="105" borderId="91" applyNumberFormat="0" applyProtection="0">
      <alignment horizontal="left" vertical="center" indent="1"/>
    </xf>
    <xf numFmtId="4" fontId="50" fillId="91" borderId="111" applyNumberFormat="0" applyProtection="0">
      <alignment vertical="center"/>
    </xf>
    <xf numFmtId="4" fontId="206" fillId="122" borderId="116" applyNumberFormat="0" applyProtection="0">
      <alignment horizontal="left" vertical="center" indent="1"/>
    </xf>
    <xf numFmtId="4" fontId="64" fillId="103" borderId="111" applyNumberFormat="0" applyProtection="0">
      <alignment horizontal="right" vertical="center"/>
    </xf>
    <xf numFmtId="4" fontId="206" fillId="92" borderId="130" applyNumberFormat="0" applyProtection="0">
      <alignment horizontal="left" vertical="center" indent="1"/>
    </xf>
    <xf numFmtId="4" fontId="187" fillId="103" borderId="111" applyNumberFormat="0" applyProtection="0">
      <alignment horizontal="right" vertical="center"/>
    </xf>
    <xf numFmtId="0" fontId="206" fillId="104" borderId="101" applyNumberFormat="0" applyProtection="0">
      <alignment horizontal="left" vertical="top" indent="1"/>
    </xf>
    <xf numFmtId="0" fontId="12" fillId="92" borderId="111" applyNumberFormat="0" applyProtection="0">
      <alignment horizontal="left" vertical="top" indent="1"/>
    </xf>
    <xf numFmtId="205" fontId="12" fillId="105" borderId="101" applyNumberFormat="0" applyProtection="0">
      <alignment horizontal="left" vertical="center" indent="1"/>
    </xf>
    <xf numFmtId="0" fontId="12" fillId="92" borderId="101" applyNumberFormat="0" applyProtection="0">
      <alignment horizontal="left" vertical="center" indent="1"/>
    </xf>
    <xf numFmtId="4" fontId="53" fillId="156" borderId="101" applyNumberFormat="0" applyProtection="0">
      <alignment horizontal="right" vertical="center"/>
    </xf>
    <xf numFmtId="4" fontId="229" fillId="38" borderId="101" applyNumberFormat="0" applyProtection="0">
      <alignment vertical="center"/>
    </xf>
    <xf numFmtId="4" fontId="206" fillId="102" borderId="117" applyNumberFormat="0" applyProtection="0">
      <alignment horizontal="left" vertical="center" indent="1"/>
    </xf>
    <xf numFmtId="4" fontId="64" fillId="98" borderId="111" applyNumberFormat="0" applyProtection="0">
      <alignment horizontal="right" vertical="center"/>
    </xf>
    <xf numFmtId="4" fontId="64" fillId="98" borderId="101" applyNumberFormat="0" applyProtection="0">
      <alignment horizontal="right" vertical="center"/>
    </xf>
    <xf numFmtId="0" fontId="12" fillId="105" borderId="101" applyNumberFormat="0" applyProtection="0">
      <alignment horizontal="left" vertical="center" indent="1"/>
    </xf>
    <xf numFmtId="0" fontId="12" fillId="103" borderId="101" applyNumberFormat="0" applyProtection="0">
      <alignment horizontal="left" vertical="top" indent="1"/>
    </xf>
    <xf numFmtId="4" fontId="206" fillId="103" borderId="117" applyNumberFormat="0" applyProtection="0">
      <alignment horizontal="left" vertical="center" indent="1"/>
    </xf>
    <xf numFmtId="0" fontId="204" fillId="134" borderId="104" applyNumberFormat="0" applyAlignment="0" applyProtection="0"/>
    <xf numFmtId="0" fontId="194" fillId="117" borderId="102" applyNumberFormat="0" applyAlignment="0" applyProtection="0"/>
    <xf numFmtId="4" fontId="206" fillId="92" borderId="117" applyNumberFormat="0" applyProtection="0">
      <alignment horizontal="left" vertical="center" indent="1"/>
    </xf>
    <xf numFmtId="4" fontId="53" fillId="33" borderId="111" applyNumberFormat="0" applyProtection="0">
      <alignment horizontal="right" vertical="center"/>
    </xf>
    <xf numFmtId="4" fontId="64" fillId="101" borderId="111" applyNumberFormat="0" applyProtection="0">
      <alignment horizontal="right" vertical="center"/>
    </xf>
    <xf numFmtId="4" fontId="64" fillId="99" borderId="101" applyNumberFormat="0" applyProtection="0">
      <alignment horizontal="right" vertical="center"/>
    </xf>
    <xf numFmtId="0" fontId="206" fillId="105" borderId="101" applyNumberFormat="0" applyProtection="0">
      <alignment horizontal="left" vertical="top" indent="1"/>
    </xf>
    <xf numFmtId="4" fontId="53" fillId="109" borderId="101" applyNumberFormat="0" applyProtection="0">
      <alignment horizontal="right" vertical="center"/>
    </xf>
    <xf numFmtId="4" fontId="189" fillId="103" borderId="91" applyNumberFormat="0" applyProtection="0">
      <alignment horizontal="right" vertical="center"/>
    </xf>
    <xf numFmtId="4" fontId="53" fillId="119" borderId="91" applyNumberFormat="0" applyProtection="0">
      <alignment horizontal="right" vertical="center"/>
    </xf>
    <xf numFmtId="0" fontId="12" fillId="104" borderId="101" applyNumberFormat="0" applyProtection="0">
      <alignment horizontal="left" vertical="top" indent="1"/>
    </xf>
    <xf numFmtId="4" fontId="206" fillId="122" borderId="106" applyNumberFormat="0" applyProtection="0">
      <alignment horizontal="left" vertical="center" indent="1"/>
    </xf>
    <xf numFmtId="4" fontId="12" fillId="104" borderId="107" applyNumberFormat="0" applyProtection="0">
      <alignment horizontal="left" vertical="center" indent="1"/>
    </xf>
    <xf numFmtId="0" fontId="12" fillId="105" borderId="134" applyNumberFormat="0" applyProtection="0">
      <alignment horizontal="left" vertical="top" indent="1"/>
    </xf>
    <xf numFmtId="4" fontId="64" fillId="107" borderId="111" applyNumberFormat="0" applyProtection="0">
      <alignment vertical="center"/>
    </xf>
    <xf numFmtId="4" fontId="206" fillId="99" borderId="106" applyNumberFormat="0" applyProtection="0">
      <alignment horizontal="right" vertical="center"/>
    </xf>
    <xf numFmtId="4" fontId="64" fillId="92" borderId="91" applyNumberFormat="0" applyProtection="0">
      <alignment horizontal="right" vertical="center"/>
    </xf>
    <xf numFmtId="0" fontId="12" fillId="105" borderId="91" applyNumberFormat="0" applyProtection="0">
      <alignment horizontal="left" vertical="center" indent="1"/>
    </xf>
    <xf numFmtId="0" fontId="12" fillId="105" borderId="91" applyNumberFormat="0" applyProtection="0">
      <alignment horizontal="left" vertical="center" indent="1"/>
    </xf>
    <xf numFmtId="4" fontId="50" fillId="91" borderId="91" applyNumberFormat="0" applyProtection="0">
      <alignment vertical="center"/>
    </xf>
    <xf numFmtId="0" fontId="208" fillId="107" borderId="91" applyNumberFormat="0" applyProtection="0">
      <alignment horizontal="left" vertical="top" indent="1"/>
    </xf>
    <xf numFmtId="0" fontId="201" fillId="87" borderId="106" applyNumberFormat="0" applyAlignment="0" applyProtection="0"/>
    <xf numFmtId="4" fontId="206" fillId="99" borderId="106" applyNumberFormat="0" applyProtection="0">
      <alignment horizontal="right" vertical="center"/>
    </xf>
    <xf numFmtId="4" fontId="50" fillId="91" borderId="91" applyNumberFormat="0" applyProtection="0">
      <alignment vertical="center"/>
    </xf>
    <xf numFmtId="0" fontId="12" fillId="103" borderId="91" applyNumberFormat="0" applyProtection="0">
      <alignment horizontal="left" vertical="center" indent="1"/>
    </xf>
    <xf numFmtId="0" fontId="12" fillId="107" borderId="93" applyNumberFormat="0" applyFont="0" applyAlignment="0" applyProtection="0"/>
    <xf numFmtId="4" fontId="53" fillId="157" borderId="111" applyNumberFormat="0" applyProtection="0">
      <alignment horizontal="right" vertical="center"/>
    </xf>
    <xf numFmtId="205" fontId="206" fillId="86" borderId="96" applyNumberFormat="0" applyFont="0" applyAlignment="0" applyProtection="0"/>
    <xf numFmtId="4" fontId="64" fillId="96" borderId="147" applyNumberFormat="0" applyProtection="0">
      <alignment horizontal="right" vertical="center"/>
    </xf>
    <xf numFmtId="4" fontId="64" fillId="95" borderId="101" applyNumberFormat="0" applyProtection="0">
      <alignment horizontal="right" vertical="center"/>
    </xf>
    <xf numFmtId="4" fontId="53" fillId="153" borderId="91" applyNumberFormat="0" applyProtection="0">
      <alignment horizontal="right" vertical="center"/>
    </xf>
    <xf numFmtId="4" fontId="64" fillId="98" borderId="91" applyNumberFormat="0" applyProtection="0">
      <alignment horizontal="right" vertical="center"/>
    </xf>
    <xf numFmtId="4" fontId="64" fillId="92" borderId="101" applyNumberFormat="0" applyProtection="0">
      <alignment horizontal="right" vertical="center"/>
    </xf>
    <xf numFmtId="4" fontId="215" fillId="27" borderId="106" applyNumberFormat="0" applyProtection="0">
      <alignment horizontal="right" vertical="center"/>
    </xf>
    <xf numFmtId="4" fontId="64" fillId="96" borderId="101" applyNumberFormat="0" applyProtection="0">
      <alignment horizontal="right" vertical="center"/>
    </xf>
    <xf numFmtId="0" fontId="12" fillId="104" borderId="101" applyNumberFormat="0" applyProtection="0">
      <alignment horizontal="left" vertical="top" indent="1"/>
    </xf>
    <xf numFmtId="4" fontId="206" fillId="101" borderId="106" applyNumberFormat="0" applyProtection="0">
      <alignment horizontal="right" vertical="center"/>
    </xf>
    <xf numFmtId="4" fontId="64" fillId="93" borderId="101" applyNumberFormat="0" applyProtection="0">
      <alignment horizontal="right" vertical="center"/>
    </xf>
    <xf numFmtId="4" fontId="53" fillId="33" borderId="101" applyNumberFormat="0" applyProtection="0">
      <alignment horizontal="right" vertical="center"/>
    </xf>
    <xf numFmtId="4" fontId="206" fillId="103" borderId="107" applyNumberFormat="0" applyProtection="0">
      <alignment horizontal="left" vertical="center" indent="1"/>
    </xf>
    <xf numFmtId="4" fontId="53" fillId="155" borderId="147" applyNumberFormat="0" applyProtection="0">
      <alignment horizontal="right" vertical="center"/>
    </xf>
    <xf numFmtId="4" fontId="186" fillId="91" borderId="124" applyNumberFormat="0" applyProtection="0">
      <alignment vertical="center"/>
    </xf>
    <xf numFmtId="4" fontId="64" fillId="94" borderId="111" applyNumberFormat="0" applyProtection="0">
      <alignment horizontal="right" vertical="center"/>
    </xf>
    <xf numFmtId="0" fontId="201" fillId="87" borderId="102" applyNumberFormat="0" applyAlignment="0" applyProtection="0"/>
    <xf numFmtId="4" fontId="206" fillId="122" borderId="116" applyNumberFormat="0" applyProtection="0">
      <alignment horizontal="left" vertical="center" indent="1"/>
    </xf>
    <xf numFmtId="4" fontId="186" fillId="91" borderId="111" applyNumberFormat="0" applyProtection="0">
      <alignment vertical="center"/>
    </xf>
    <xf numFmtId="4" fontId="64" fillId="95" borderId="101" applyNumberFormat="0" applyProtection="0">
      <alignment horizontal="right" vertical="center"/>
    </xf>
    <xf numFmtId="0" fontId="12" fillId="103" borderId="101" applyNumberFormat="0" applyProtection="0">
      <alignment horizontal="left" vertical="center" indent="1"/>
    </xf>
    <xf numFmtId="0" fontId="12" fillId="104" borderId="111" applyNumberFormat="0" applyProtection="0">
      <alignment horizontal="left" vertical="center" indent="1"/>
    </xf>
    <xf numFmtId="4" fontId="206" fillId="122" borderId="106" applyNumberFormat="0" applyProtection="0">
      <alignment horizontal="left" vertical="center" indent="1"/>
    </xf>
    <xf numFmtId="4" fontId="56" fillId="119" borderId="111" applyNumberFormat="0" applyProtection="0">
      <alignment horizontal="left" vertical="center" indent="1"/>
    </xf>
    <xf numFmtId="4" fontId="64" fillId="103" borderId="101" applyNumberFormat="0" applyProtection="0">
      <alignment horizontal="right" vertical="center"/>
    </xf>
    <xf numFmtId="4" fontId="64" fillId="97" borderId="101" applyNumberFormat="0" applyProtection="0">
      <alignment horizontal="right" vertical="center"/>
    </xf>
    <xf numFmtId="0" fontId="12" fillId="107" borderId="113" applyNumberFormat="0" applyFont="0" applyAlignment="0" applyProtection="0"/>
    <xf numFmtId="4" fontId="186" fillId="91" borderId="101" applyNumberFormat="0" applyProtection="0">
      <alignment vertical="center"/>
    </xf>
    <xf numFmtId="4" fontId="189" fillId="103" borderId="101" applyNumberFormat="0" applyProtection="0">
      <alignment horizontal="right" vertical="center"/>
    </xf>
    <xf numFmtId="0" fontId="226" fillId="110" borderId="102" applyNumberFormat="0" applyAlignment="0" applyProtection="0"/>
    <xf numFmtId="4" fontId="64" fillId="100" borderId="101" applyNumberFormat="0" applyProtection="0">
      <alignment horizontal="right" vertical="center"/>
    </xf>
    <xf numFmtId="0" fontId="12" fillId="92" borderId="101" applyNumberFormat="0" applyProtection="0">
      <alignment horizontal="left" vertical="center" indent="1"/>
    </xf>
    <xf numFmtId="0" fontId="50" fillId="91" borderId="111" applyNumberFormat="0" applyProtection="0">
      <alignment horizontal="left" vertical="top" indent="1"/>
    </xf>
    <xf numFmtId="0" fontId="206" fillId="92" borderId="101" applyNumberFormat="0" applyProtection="0">
      <alignment horizontal="left" vertical="top" indent="1"/>
    </xf>
    <xf numFmtId="0" fontId="206" fillId="92" borderId="101" applyNumberFormat="0" applyProtection="0">
      <alignment horizontal="left" vertical="top" indent="1"/>
    </xf>
    <xf numFmtId="4" fontId="206" fillId="122" borderId="106" applyNumberFormat="0" applyProtection="0">
      <alignment horizontal="left" vertical="center" indent="1"/>
    </xf>
    <xf numFmtId="202" fontId="67" fillId="0" borderId="123"/>
    <xf numFmtId="4" fontId="230" fillId="159" borderId="134" applyNumberFormat="0" applyProtection="0">
      <alignment vertical="center"/>
    </xf>
    <xf numFmtId="205" fontId="206" fillId="86" borderId="96" applyNumberFormat="0" applyFont="0" applyAlignment="0" applyProtection="0"/>
    <xf numFmtId="205" fontId="204" fillId="134" borderId="94" applyNumberFormat="0" applyAlignment="0" applyProtection="0"/>
    <xf numFmtId="205" fontId="204" fillId="134" borderId="94" applyNumberFormat="0" applyAlignment="0" applyProtection="0"/>
    <xf numFmtId="0" fontId="201" fillId="87" borderId="102" applyNumberFormat="0" applyAlignment="0" applyProtection="0"/>
    <xf numFmtId="4" fontId="206" fillId="99" borderId="106" applyNumberFormat="0" applyProtection="0">
      <alignment horizontal="right" vertical="center"/>
    </xf>
    <xf numFmtId="4" fontId="64" fillId="107" borderId="160" applyNumberFormat="0" applyProtection="0">
      <alignment horizontal="left" vertical="center" indent="1"/>
    </xf>
    <xf numFmtId="0" fontId="194" fillId="117" borderId="112" applyNumberFormat="0" applyAlignment="0" applyProtection="0"/>
    <xf numFmtId="0" fontId="206" fillId="105" borderId="101" applyNumberFormat="0" applyProtection="0">
      <alignment horizontal="left" vertical="top" indent="1"/>
    </xf>
    <xf numFmtId="4" fontId="64" fillId="100" borderId="101" applyNumberFormat="0" applyProtection="0">
      <alignment horizontal="right" vertical="center"/>
    </xf>
    <xf numFmtId="0" fontId="12" fillId="104" borderId="101" applyNumberFormat="0" applyProtection="0">
      <alignment horizontal="left" vertical="top" indent="1"/>
    </xf>
    <xf numFmtId="4" fontId="50" fillId="91" borderId="101" applyNumberFormat="0" applyProtection="0">
      <alignment horizontal="left" vertical="center" indent="1"/>
    </xf>
    <xf numFmtId="4" fontId="64" fillId="93" borderId="124" applyNumberFormat="0" applyProtection="0">
      <alignment horizontal="right" vertical="center"/>
    </xf>
    <xf numFmtId="4" fontId="64" fillId="101" borderId="101" applyNumberFormat="0" applyProtection="0">
      <alignment horizontal="right" vertical="center"/>
    </xf>
    <xf numFmtId="4" fontId="189" fillId="103" borderId="111" applyNumberFormat="0" applyProtection="0">
      <alignment horizontal="right" vertical="center"/>
    </xf>
    <xf numFmtId="4" fontId="64" fillId="97" borderId="147" applyNumberFormat="0" applyProtection="0">
      <alignment horizontal="right" vertical="center"/>
    </xf>
    <xf numFmtId="4" fontId="64" fillId="95" borderId="147" applyNumberFormat="0" applyProtection="0">
      <alignment horizontal="right" vertical="center"/>
    </xf>
    <xf numFmtId="4" fontId="64" fillId="95" borderId="111" applyNumberFormat="0" applyProtection="0">
      <alignment horizontal="right" vertical="center"/>
    </xf>
    <xf numFmtId="0" fontId="206" fillId="138" borderId="106" applyNumberFormat="0" applyProtection="0">
      <alignment horizontal="left" vertical="center" indent="1"/>
    </xf>
    <xf numFmtId="205" fontId="209" fillId="91" borderId="91" applyNumberFormat="0" applyProtection="0">
      <alignment horizontal="left" vertical="top" indent="1"/>
    </xf>
    <xf numFmtId="4" fontId="206" fillId="102" borderId="130" applyNumberFormat="0" applyProtection="0">
      <alignment horizontal="left" vertical="center" indent="1"/>
    </xf>
    <xf numFmtId="205" fontId="206" fillId="104" borderId="91" applyNumberFormat="0" applyProtection="0">
      <alignment horizontal="left" vertical="top" indent="1"/>
    </xf>
    <xf numFmtId="205" fontId="12" fillId="92" borderId="91" applyNumberFormat="0" applyProtection="0">
      <alignment horizontal="left" vertical="center" indent="1"/>
    </xf>
    <xf numFmtId="205" fontId="206" fillId="105" borderId="91" applyNumberFormat="0" applyProtection="0">
      <alignment horizontal="left" vertical="top" indent="1"/>
    </xf>
    <xf numFmtId="205" fontId="206" fillId="104" borderId="91" applyNumberFormat="0" applyProtection="0">
      <alignment horizontal="left" vertical="top" indent="1"/>
    </xf>
    <xf numFmtId="4" fontId="64" fillId="107" borderId="101" applyNumberFormat="0" applyProtection="0">
      <alignment vertical="center"/>
    </xf>
    <xf numFmtId="0" fontId="12" fillId="92" borderId="134" applyNumberFormat="0" applyProtection="0">
      <alignment horizontal="left" vertical="top" indent="1"/>
    </xf>
    <xf numFmtId="4" fontId="53" fillId="159" borderId="101" applyNumberFormat="0" applyProtection="0">
      <alignment vertical="center"/>
    </xf>
    <xf numFmtId="4" fontId="53" fillId="152" borderId="134" applyNumberFormat="0" applyProtection="0">
      <alignment horizontal="right" vertical="center"/>
    </xf>
    <xf numFmtId="205" fontId="206" fillId="104" borderId="101" applyNumberFormat="0" applyProtection="0">
      <alignment horizontal="left" vertical="top" indent="1"/>
    </xf>
    <xf numFmtId="0" fontId="12" fillId="104" borderId="101" applyNumberFormat="0" applyProtection="0">
      <alignment horizontal="left" vertical="top" indent="1"/>
    </xf>
    <xf numFmtId="0" fontId="185" fillId="0" borderId="115" applyNumberFormat="0" applyFill="0" applyAlignment="0" applyProtection="0"/>
    <xf numFmtId="0" fontId="206" fillId="86" borderId="116" applyNumberFormat="0" applyFont="0" applyAlignment="0" applyProtection="0"/>
    <xf numFmtId="0" fontId="206" fillId="92" borderId="101" applyNumberFormat="0" applyProtection="0">
      <alignment horizontal="left" vertical="top" indent="1"/>
    </xf>
    <xf numFmtId="4" fontId="230" fillId="159" borderId="101" applyNumberFormat="0" applyProtection="0">
      <alignment vertical="center"/>
    </xf>
    <xf numFmtId="0" fontId="12" fillId="106" borderId="121" applyNumberFormat="0">
      <protection locked="0"/>
    </xf>
    <xf numFmtId="0" fontId="194" fillId="117" borderId="102" applyNumberFormat="0" applyAlignment="0" applyProtection="0"/>
    <xf numFmtId="0" fontId="12" fillId="92" borderId="101" applyNumberFormat="0" applyProtection="0">
      <alignment horizontal="left" vertical="top" indent="1"/>
    </xf>
    <xf numFmtId="4" fontId="64" fillId="97" borderId="111" applyNumberFormat="0" applyProtection="0">
      <alignment horizontal="right" vertical="center"/>
    </xf>
    <xf numFmtId="4" fontId="64" fillId="92" borderId="124" applyNumberFormat="0" applyProtection="0">
      <alignment horizontal="right" vertical="center"/>
    </xf>
    <xf numFmtId="4" fontId="206" fillId="98" borderId="106" applyNumberFormat="0" applyProtection="0">
      <alignment horizontal="right" vertical="center"/>
    </xf>
    <xf numFmtId="0" fontId="12" fillId="104" borderId="101" applyNumberFormat="0" applyProtection="0">
      <alignment horizontal="left" vertical="top" indent="1"/>
    </xf>
    <xf numFmtId="4" fontId="206" fillId="96" borderId="106" applyNumberFormat="0" applyProtection="0">
      <alignment horizontal="right" vertical="center"/>
    </xf>
    <xf numFmtId="4" fontId="206" fillId="98" borderId="116" applyNumberFormat="0" applyProtection="0">
      <alignment horizontal="right" vertical="center"/>
    </xf>
    <xf numFmtId="0" fontId="12" fillId="92" borderId="111" applyNumberFormat="0" applyProtection="0">
      <alignment horizontal="left" vertical="center" indent="1"/>
    </xf>
    <xf numFmtId="0" fontId="12" fillId="92" borderId="111" applyNumberFormat="0" applyProtection="0">
      <alignment horizontal="left" vertical="top" indent="1"/>
    </xf>
    <xf numFmtId="4" fontId="229" fillId="38" borderId="124" applyNumberFormat="0" applyProtection="0">
      <alignment vertical="center"/>
    </xf>
    <xf numFmtId="0" fontId="12" fillId="86" borderId="103" applyNumberFormat="0" applyFont="0" applyAlignment="0" applyProtection="0"/>
    <xf numFmtId="4" fontId="64" fillId="107" borderId="124" applyNumberFormat="0" applyProtection="0">
      <alignment horizontal="left" vertical="center" indent="1"/>
    </xf>
    <xf numFmtId="0" fontId="12" fillId="104" borderId="124" applyNumberFormat="0" applyProtection="0">
      <alignment horizontal="left" vertical="top" indent="1"/>
    </xf>
    <xf numFmtId="4" fontId="64" fillId="100" borderId="124" applyNumberFormat="0" applyProtection="0">
      <alignment horizontal="right" vertical="center"/>
    </xf>
    <xf numFmtId="4" fontId="206" fillId="97" borderId="116" applyNumberFormat="0" applyProtection="0">
      <alignment horizontal="right" vertical="center"/>
    </xf>
    <xf numFmtId="0" fontId="204" fillId="134" borderId="114" applyNumberFormat="0" applyAlignment="0" applyProtection="0"/>
    <xf numFmtId="4" fontId="230" fillId="159" borderId="111" applyNumberFormat="0" applyProtection="0">
      <alignment vertical="center"/>
    </xf>
    <xf numFmtId="0" fontId="12" fillId="103" borderId="101" applyNumberFormat="0" applyProtection="0">
      <alignment horizontal="left" vertical="center" indent="1"/>
    </xf>
    <xf numFmtId="4" fontId="64" fillId="103" borderId="101" applyNumberFormat="0" applyProtection="0">
      <alignment horizontal="right" vertical="center"/>
    </xf>
    <xf numFmtId="4" fontId="64" fillId="94" borderId="111" applyNumberFormat="0" applyProtection="0">
      <alignment horizontal="right" vertical="center"/>
    </xf>
    <xf numFmtId="0" fontId="12" fillId="104" borderId="101" applyNumberFormat="0" applyProtection="0">
      <alignment horizontal="left" vertical="top" indent="1"/>
    </xf>
    <xf numFmtId="4" fontId="206" fillId="92" borderId="153" applyNumberFormat="0" applyProtection="0">
      <alignment horizontal="left" vertical="center" indent="1"/>
    </xf>
    <xf numFmtId="0" fontId="12" fillId="92" borderId="124" applyNumberFormat="0" applyProtection="0">
      <alignment horizontal="left" vertical="top" indent="1"/>
    </xf>
    <xf numFmtId="4" fontId="56" fillId="119" borderId="124" applyNumberFormat="0" applyProtection="0">
      <alignment horizontal="left" vertical="center" indent="1"/>
    </xf>
    <xf numFmtId="205" fontId="206" fillId="86" borderId="96" applyNumberFormat="0" applyFont="0" applyAlignment="0" applyProtection="0"/>
    <xf numFmtId="0" fontId="220" fillId="110" borderId="112" applyNumberFormat="0" applyAlignment="0" applyProtection="0"/>
    <xf numFmtId="4" fontId="53" fillId="152" borderId="124" applyNumberFormat="0" applyProtection="0">
      <alignment horizontal="right" vertical="center"/>
    </xf>
    <xf numFmtId="0" fontId="12" fillId="103" borderId="124" applyNumberFormat="0" applyProtection="0">
      <alignment horizontal="left" vertical="top" indent="1"/>
    </xf>
    <xf numFmtId="4" fontId="53" fillId="156" borderId="101" applyNumberFormat="0" applyProtection="0">
      <alignment horizontal="right" vertical="center"/>
    </xf>
    <xf numFmtId="4" fontId="12" fillId="104" borderId="107" applyNumberFormat="0" applyProtection="0">
      <alignment horizontal="left" vertical="center" indent="1"/>
    </xf>
    <xf numFmtId="4" fontId="187" fillId="103" borderId="134" applyNumberFormat="0" applyProtection="0">
      <alignment horizontal="right" vertical="center"/>
    </xf>
    <xf numFmtId="4" fontId="189" fillId="103" borderId="101" applyNumberFormat="0" applyProtection="0">
      <alignment horizontal="right" vertical="center"/>
    </xf>
    <xf numFmtId="4" fontId="64" fillId="97" borderId="101" applyNumberFormat="0" applyProtection="0">
      <alignment horizontal="right" vertical="center"/>
    </xf>
    <xf numFmtId="0" fontId="12" fillId="104" borderId="101" applyNumberFormat="0" applyProtection="0">
      <alignment horizontal="left" vertical="center" indent="1"/>
    </xf>
    <xf numFmtId="4" fontId="64" fillId="100" borderId="101" applyNumberFormat="0" applyProtection="0">
      <alignment horizontal="right" vertical="center"/>
    </xf>
    <xf numFmtId="4" fontId="206" fillId="92" borderId="107" applyNumberFormat="0" applyProtection="0">
      <alignment horizontal="left" vertical="center" indent="1"/>
    </xf>
    <xf numFmtId="0" fontId="12" fillId="105" borderId="101" applyNumberFormat="0" applyProtection="0">
      <alignment horizontal="left" vertical="center" indent="1"/>
    </xf>
    <xf numFmtId="4" fontId="206" fillId="93" borderId="106" applyNumberFormat="0" applyProtection="0">
      <alignment horizontal="right" vertical="center"/>
    </xf>
    <xf numFmtId="4" fontId="64" fillId="100" borderId="101" applyNumberFormat="0" applyProtection="0">
      <alignment horizontal="right" vertical="center"/>
    </xf>
    <xf numFmtId="0" fontId="185" fillId="0" borderId="110" applyNumberFormat="0" applyFill="0" applyAlignment="0" applyProtection="0"/>
    <xf numFmtId="0" fontId="185" fillId="0" borderId="110" applyNumberFormat="0" applyFill="0" applyAlignment="0" applyProtection="0"/>
    <xf numFmtId="4" fontId="186" fillId="91" borderId="101" applyNumberFormat="0" applyProtection="0">
      <alignment vertical="center"/>
    </xf>
    <xf numFmtId="4" fontId="187" fillId="103" borderId="101" applyNumberFormat="0" applyProtection="0">
      <alignment horizontal="right" vertical="center"/>
    </xf>
    <xf numFmtId="0" fontId="12" fillId="105" borderId="101" applyNumberFormat="0" applyProtection="0">
      <alignment horizontal="left" vertical="center" indent="1"/>
    </xf>
    <xf numFmtId="4" fontId="53" fillId="155" borderId="101" applyNumberFormat="0" applyProtection="0">
      <alignment horizontal="right" vertical="center"/>
    </xf>
    <xf numFmtId="0" fontId="201" fillId="87" borderId="106" applyNumberFormat="0" applyAlignment="0" applyProtection="0"/>
    <xf numFmtId="4" fontId="206" fillId="38" borderId="106" applyNumberFormat="0" applyProtection="0">
      <alignment horizontal="left" vertical="center" indent="1"/>
    </xf>
    <xf numFmtId="4" fontId="206" fillId="122" borderId="106" applyNumberFormat="0" applyProtection="0">
      <alignment horizontal="left" vertical="center" indent="1"/>
    </xf>
    <xf numFmtId="0" fontId="226" fillId="110" borderId="102" applyNumberFormat="0" applyAlignment="0" applyProtection="0"/>
    <xf numFmtId="4" fontId="56" fillId="119" borderId="101" applyNumberFormat="0" applyProtection="0">
      <alignment horizontal="left" vertical="center" indent="1"/>
    </xf>
    <xf numFmtId="4" fontId="230" fillId="159" borderId="101" applyNumberFormat="0" applyProtection="0">
      <alignment vertical="center"/>
    </xf>
    <xf numFmtId="0" fontId="201" fillId="87" borderId="102" applyNumberFormat="0" applyAlignment="0" applyProtection="0"/>
    <xf numFmtId="4" fontId="206" fillId="92" borderId="106" applyNumberFormat="0" applyProtection="0">
      <alignment horizontal="right" vertical="center"/>
    </xf>
    <xf numFmtId="0" fontId="12" fillId="104" borderId="101" applyNumberFormat="0" applyProtection="0">
      <alignment horizontal="left" vertical="center" indent="1"/>
    </xf>
    <xf numFmtId="4" fontId="206" fillId="122" borderId="106" applyNumberFormat="0" applyProtection="0">
      <alignment horizontal="left" vertical="center" indent="1"/>
    </xf>
    <xf numFmtId="0" fontId="12" fillId="104" borderId="101" applyNumberFormat="0" applyProtection="0">
      <alignment horizontal="left" vertical="center" indent="1"/>
    </xf>
    <xf numFmtId="0" fontId="12" fillId="92" borderId="101" applyNumberFormat="0" applyProtection="0">
      <alignment horizontal="left" vertical="center" indent="1"/>
    </xf>
    <xf numFmtId="4" fontId="64" fillId="103" borderId="101" applyNumberFormat="0" applyProtection="0">
      <alignment horizontal="right" vertical="center"/>
    </xf>
    <xf numFmtId="4" fontId="64" fillId="98" borderId="101" applyNumberFormat="0" applyProtection="0">
      <alignment horizontal="right" vertical="center"/>
    </xf>
    <xf numFmtId="4" fontId="64" fillId="97" borderId="101" applyNumberFormat="0" applyProtection="0">
      <alignment horizontal="right" vertical="center"/>
    </xf>
    <xf numFmtId="4" fontId="64" fillId="95" borderId="101" applyNumberFormat="0" applyProtection="0">
      <alignment horizontal="right" vertical="center"/>
    </xf>
    <xf numFmtId="0" fontId="12" fillId="104" borderId="101" applyNumberFormat="0" applyProtection="0">
      <alignment horizontal="left" vertical="top" indent="1"/>
    </xf>
    <xf numFmtId="4" fontId="64" fillId="97" borderId="101" applyNumberFormat="0" applyProtection="0">
      <alignment horizontal="right" vertical="center"/>
    </xf>
    <xf numFmtId="4" fontId="64" fillId="99" borderId="101" applyNumberFormat="0" applyProtection="0">
      <alignment horizontal="right" vertical="center"/>
    </xf>
    <xf numFmtId="4" fontId="206" fillId="101" borderId="116" applyNumberFormat="0" applyProtection="0">
      <alignment horizontal="right" vertical="center"/>
    </xf>
    <xf numFmtId="0" fontId="12" fillId="92" borderId="101" applyNumberFormat="0" applyProtection="0">
      <alignment horizontal="left" vertical="top" indent="1"/>
    </xf>
    <xf numFmtId="0" fontId="194" fillId="117" borderId="102" applyNumberFormat="0" applyAlignment="0" applyProtection="0"/>
    <xf numFmtId="0" fontId="12" fillId="103" borderId="111" applyNumberFormat="0" applyProtection="0">
      <alignment horizontal="left" vertical="top" indent="1"/>
    </xf>
    <xf numFmtId="4" fontId="53" fillId="156" borderId="124" applyNumberFormat="0" applyProtection="0">
      <alignment horizontal="right" vertical="center"/>
    </xf>
    <xf numFmtId="4" fontId="56" fillId="38" borderId="101" applyNumberFormat="0" applyProtection="0">
      <alignment vertical="center"/>
    </xf>
    <xf numFmtId="0" fontId="206" fillId="139" borderId="121"/>
    <xf numFmtId="4" fontId="64" fillId="95" borderId="111" applyNumberFormat="0" applyProtection="0">
      <alignment horizontal="right" vertical="center"/>
    </xf>
    <xf numFmtId="0" fontId="206" fillId="105" borderId="111" applyNumberFormat="0" applyProtection="0">
      <alignment horizontal="left" vertical="top" indent="1"/>
    </xf>
    <xf numFmtId="4" fontId="186" fillId="91" borderId="111" applyNumberFormat="0" applyProtection="0">
      <alignment vertical="center"/>
    </xf>
    <xf numFmtId="4" fontId="186" fillId="91" borderId="111" applyNumberFormat="0" applyProtection="0">
      <alignment vertical="center"/>
    </xf>
    <xf numFmtId="0" fontId="12" fillId="106" borderId="121" applyNumberFormat="0">
      <protection locked="0"/>
    </xf>
    <xf numFmtId="0" fontId="64" fillId="92" borderId="111" applyNumberFormat="0" applyProtection="0">
      <alignment horizontal="left" vertical="top" indent="1"/>
    </xf>
    <xf numFmtId="0" fontId="204" fillId="117" borderId="114" applyNumberFormat="0" applyAlignment="0" applyProtection="0"/>
    <xf numFmtId="0" fontId="185" fillId="0" borderId="115" applyNumberFormat="0" applyFill="0" applyAlignment="0" applyProtection="0"/>
    <xf numFmtId="0" fontId="206" fillId="86" borderId="116" applyNumberFormat="0" applyFont="0" applyAlignment="0" applyProtection="0"/>
    <xf numFmtId="4" fontId="64" fillId="98" borderId="111" applyNumberFormat="0" applyProtection="0">
      <alignment horizontal="right" vertical="center"/>
    </xf>
    <xf numFmtId="4" fontId="211" fillId="106" borderId="116" applyNumberFormat="0" applyProtection="0">
      <alignment horizontal="right" vertical="center"/>
    </xf>
    <xf numFmtId="4" fontId="53" fillId="33" borderId="111" applyNumberFormat="0" applyProtection="0">
      <alignment horizontal="right" vertical="center"/>
    </xf>
    <xf numFmtId="4" fontId="206" fillId="137" borderId="116" applyNumberFormat="0" applyProtection="0">
      <alignment horizontal="right" vertical="center"/>
    </xf>
    <xf numFmtId="0" fontId="206" fillId="139" borderId="121"/>
    <xf numFmtId="4" fontId="206" fillId="0" borderId="116" applyNumberFormat="0" applyProtection="0">
      <alignment horizontal="right" vertical="center"/>
    </xf>
    <xf numFmtId="0" fontId="206" fillId="103" borderId="116" applyNumberFormat="0" applyProtection="0">
      <alignment horizontal="left" vertical="center" indent="1"/>
    </xf>
    <xf numFmtId="0" fontId="206" fillId="105" borderId="116" applyNumberFormat="0" applyProtection="0">
      <alignment horizontal="left" vertical="center" indent="1"/>
    </xf>
    <xf numFmtId="0" fontId="206" fillId="138" borderId="116" applyNumberFormat="0" applyProtection="0">
      <alignment horizontal="left" vertical="center" indent="1"/>
    </xf>
    <xf numFmtId="4" fontId="206" fillId="96" borderId="116" applyNumberFormat="0" applyProtection="0">
      <alignment horizontal="right" vertical="center"/>
    </xf>
    <xf numFmtId="0" fontId="201" fillId="87" borderId="112" applyNumberFormat="0" applyAlignment="0" applyProtection="0"/>
    <xf numFmtId="4" fontId="64" fillId="100" borderId="147" applyNumberFormat="0" applyProtection="0">
      <alignment horizontal="right" vertical="center"/>
    </xf>
    <xf numFmtId="0" fontId="206" fillId="105" borderId="139" applyNumberFormat="0" applyProtection="0">
      <alignment horizontal="left" vertical="center" indent="1"/>
    </xf>
    <xf numFmtId="0" fontId="194" fillId="117" borderId="148" applyNumberFormat="0" applyAlignment="0" applyProtection="0"/>
    <xf numFmtId="4" fontId="206" fillId="92" borderId="117" applyNumberFormat="0" applyProtection="0">
      <alignment horizontal="left" vertical="center" indent="1"/>
    </xf>
    <xf numFmtId="4" fontId="53" fillId="154" borderId="111" applyNumberFormat="0" applyProtection="0">
      <alignment horizontal="right" vertical="center"/>
    </xf>
    <xf numFmtId="0" fontId="12" fillId="104" borderId="147" applyNumberFormat="0" applyProtection="0">
      <alignment horizontal="left" vertical="center" indent="1"/>
    </xf>
    <xf numFmtId="0" fontId="12" fillId="104" borderId="111" applyNumberFormat="0" applyProtection="0">
      <alignment horizontal="left" vertical="center" indent="1"/>
    </xf>
    <xf numFmtId="4" fontId="53" fillId="157" borderId="111" applyNumberFormat="0" applyProtection="0">
      <alignment horizontal="right" vertical="center"/>
    </xf>
    <xf numFmtId="4" fontId="189" fillId="103" borderId="124" applyNumberFormat="0" applyProtection="0">
      <alignment horizontal="right" vertical="center"/>
    </xf>
    <xf numFmtId="0" fontId="12" fillId="86" borderId="113" applyNumberFormat="0" applyFont="0" applyAlignment="0" applyProtection="0"/>
    <xf numFmtId="0" fontId="12" fillId="107" borderId="113" applyNumberFormat="0" applyFont="0" applyAlignment="0" applyProtection="0"/>
    <xf numFmtId="4" fontId="64" fillId="101" borderId="124" applyNumberFormat="0" applyProtection="0">
      <alignment horizontal="right" vertical="center"/>
    </xf>
    <xf numFmtId="4" fontId="50" fillId="91" borderId="124" applyNumberFormat="0" applyProtection="0">
      <alignment vertical="center"/>
    </xf>
    <xf numFmtId="4" fontId="186" fillId="91" borderId="124" applyNumberFormat="0" applyProtection="0">
      <alignment vertical="center"/>
    </xf>
    <xf numFmtId="4" fontId="186" fillId="91" borderId="124" applyNumberFormat="0" applyProtection="0">
      <alignment vertical="center"/>
    </xf>
    <xf numFmtId="4" fontId="206" fillId="122" borderId="165" applyNumberFormat="0" applyProtection="0">
      <alignment horizontal="left" vertical="center" indent="1"/>
    </xf>
    <xf numFmtId="4" fontId="64" fillId="101" borderId="111" applyNumberFormat="0" applyProtection="0">
      <alignment horizontal="right" vertical="center"/>
    </xf>
    <xf numFmtId="0" fontId="213" fillId="134" borderId="116" applyNumberFormat="0" applyAlignment="0" applyProtection="0"/>
    <xf numFmtId="4" fontId="206" fillId="99" borderId="139" applyNumberFormat="0" applyProtection="0">
      <alignment horizontal="right" vertical="center"/>
    </xf>
    <xf numFmtId="4" fontId="64" fillId="99" borderId="101" applyNumberFormat="0" applyProtection="0">
      <alignment horizontal="right" vertical="center"/>
    </xf>
    <xf numFmtId="0" fontId="12" fillId="105" borderId="101" applyNumberFormat="0" applyProtection="0">
      <alignment horizontal="left" vertical="center" indent="1"/>
    </xf>
    <xf numFmtId="4" fontId="64" fillId="93" borderId="124" applyNumberFormat="0" applyProtection="0">
      <alignment horizontal="right" vertical="center"/>
    </xf>
    <xf numFmtId="0" fontId="12" fillId="104" borderId="101" applyNumberFormat="0" applyProtection="0">
      <alignment horizontal="left" vertical="top" indent="1"/>
    </xf>
    <xf numFmtId="4" fontId="206" fillId="95" borderId="107" applyNumberFormat="0" applyProtection="0">
      <alignment horizontal="right" vertical="center"/>
    </xf>
    <xf numFmtId="0" fontId="12" fillId="103" borderId="101" applyNumberFormat="0" applyProtection="0">
      <alignment horizontal="left" vertical="center" indent="1"/>
    </xf>
    <xf numFmtId="0" fontId="12" fillId="105" borderId="111" applyNumberFormat="0" applyProtection="0">
      <alignment horizontal="left" vertical="top" indent="1"/>
    </xf>
    <xf numFmtId="4" fontId="64" fillId="94" borderId="101" applyNumberFormat="0" applyProtection="0">
      <alignment horizontal="right" vertical="center"/>
    </xf>
    <xf numFmtId="4" fontId="215" fillId="27" borderId="106" applyNumberFormat="0" applyProtection="0">
      <alignment horizontal="right" vertical="center"/>
    </xf>
    <xf numFmtId="4" fontId="206" fillId="95" borderId="107" applyNumberFormat="0" applyProtection="0">
      <alignment horizontal="right" vertical="center"/>
    </xf>
    <xf numFmtId="0" fontId="206" fillId="105" borderId="165" applyNumberFormat="0" applyProtection="0">
      <alignment horizontal="left" vertical="center" indent="1"/>
    </xf>
    <xf numFmtId="4" fontId="206" fillId="122" borderId="129" applyNumberFormat="0" applyProtection="0">
      <alignment horizontal="left" vertical="center" indent="1"/>
    </xf>
    <xf numFmtId="4" fontId="187" fillId="103" borderId="101" applyNumberFormat="0" applyProtection="0">
      <alignment horizontal="right" vertical="center"/>
    </xf>
    <xf numFmtId="4" fontId="189" fillId="103" borderId="101" applyNumberFormat="0" applyProtection="0">
      <alignment horizontal="right" vertical="center"/>
    </xf>
    <xf numFmtId="4" fontId="64" fillId="107" borderId="147" applyNumberFormat="0" applyProtection="0">
      <alignment horizontal="left" vertical="center" indent="1"/>
    </xf>
    <xf numFmtId="4" fontId="64" fillId="94" borderId="101" applyNumberFormat="0" applyProtection="0">
      <alignment horizontal="right" vertical="center"/>
    </xf>
    <xf numFmtId="0" fontId="12" fillId="104" borderId="111" applyNumberFormat="0" applyProtection="0">
      <alignment horizontal="left" vertical="center" indent="1"/>
    </xf>
    <xf numFmtId="4" fontId="53" fillId="152" borderId="101" applyNumberFormat="0" applyProtection="0">
      <alignment horizontal="right" vertical="center"/>
    </xf>
    <xf numFmtId="4" fontId="206" fillId="122" borderId="106" applyNumberFormat="0" applyProtection="0">
      <alignment horizontal="left" vertical="center" indent="1"/>
    </xf>
    <xf numFmtId="0" fontId="12" fillId="103" borderId="134" applyNumberFormat="0" applyProtection="0">
      <alignment horizontal="left" vertical="center" indent="1"/>
    </xf>
    <xf numFmtId="0" fontId="208" fillId="107" borderId="101" applyNumberFormat="0" applyProtection="0">
      <alignment horizontal="left" vertical="top" indent="1"/>
    </xf>
    <xf numFmtId="0" fontId="206" fillId="110" borderId="116" applyNumberFormat="0" applyProtection="0">
      <alignment horizontal="left" vertical="center" indent="1"/>
    </xf>
    <xf numFmtId="0" fontId="12" fillId="104" borderId="101" applyNumberFormat="0" applyProtection="0">
      <alignment horizontal="left" vertical="top" indent="1"/>
    </xf>
    <xf numFmtId="4" fontId="64" fillId="96" borderId="124" applyNumberFormat="0" applyProtection="0">
      <alignment horizontal="right" vertical="center"/>
    </xf>
    <xf numFmtId="4" fontId="64" fillId="95" borderId="101" applyNumberFormat="0" applyProtection="0">
      <alignment horizontal="right" vertical="center"/>
    </xf>
    <xf numFmtId="4" fontId="206" fillId="122" borderId="106" applyNumberFormat="0" applyProtection="0">
      <alignment horizontal="left" vertical="center" indent="1"/>
    </xf>
    <xf numFmtId="0" fontId="12" fillId="86" borderId="136" applyNumberFormat="0" applyFont="0" applyAlignment="0" applyProtection="0"/>
    <xf numFmtId="4" fontId="206" fillId="100" borderId="116" applyNumberFormat="0" applyProtection="0">
      <alignment horizontal="right" vertical="center"/>
    </xf>
    <xf numFmtId="0" fontId="204" fillId="117" borderId="114" applyNumberFormat="0" applyAlignment="0" applyProtection="0"/>
    <xf numFmtId="0" fontId="12" fillId="104" borderId="101" applyNumberFormat="0" applyProtection="0">
      <alignment horizontal="left" vertical="top" indent="1"/>
    </xf>
    <xf numFmtId="4" fontId="206" fillId="98" borderId="116" applyNumberFormat="0" applyProtection="0">
      <alignment horizontal="right" vertical="center"/>
    </xf>
    <xf numFmtId="0" fontId="208" fillId="92" borderId="101" applyNumberFormat="0" applyProtection="0">
      <alignment horizontal="left" vertical="top" indent="1"/>
    </xf>
    <xf numFmtId="4" fontId="231" fillId="159" borderId="101" applyNumberFormat="0" applyProtection="0">
      <alignment horizontal="right" vertical="center"/>
    </xf>
    <xf numFmtId="4" fontId="53" fillId="152" borderId="101" applyNumberFormat="0" applyProtection="0">
      <alignment horizontal="right" vertical="center"/>
    </xf>
    <xf numFmtId="0" fontId="12" fillId="105" borderId="101" applyNumberFormat="0" applyProtection="0">
      <alignment horizontal="left" vertical="top" indent="1"/>
    </xf>
    <xf numFmtId="0" fontId="12" fillId="103" borderId="101" applyNumberFormat="0" applyProtection="0">
      <alignment horizontal="left" vertical="top" indent="1"/>
    </xf>
    <xf numFmtId="0" fontId="194" fillId="117" borderId="125" applyNumberFormat="0" applyAlignment="0" applyProtection="0"/>
    <xf numFmtId="4" fontId="210" fillId="108" borderId="117" applyNumberFormat="0" applyProtection="0">
      <alignment horizontal="left" vertical="center" indent="1"/>
    </xf>
    <xf numFmtId="4" fontId="229" fillId="38" borderId="101" applyNumberFormat="0" applyProtection="0">
      <alignment vertical="center"/>
    </xf>
    <xf numFmtId="0" fontId="208" fillId="92" borderId="111" applyNumberFormat="0" applyProtection="0">
      <alignment horizontal="left" vertical="top" indent="1"/>
    </xf>
    <xf numFmtId="4" fontId="64" fillId="95" borderId="101" applyNumberFormat="0" applyProtection="0">
      <alignment horizontal="right" vertical="center"/>
    </xf>
    <xf numFmtId="0" fontId="201" fillId="87" borderId="161" applyNumberFormat="0" applyAlignment="0" applyProtection="0"/>
    <xf numFmtId="4" fontId="64" fillId="95" borderId="101" applyNumberFormat="0" applyProtection="0">
      <alignment horizontal="right" vertical="center"/>
    </xf>
    <xf numFmtId="4" fontId="64" fillId="96" borderId="124" applyNumberFormat="0" applyProtection="0">
      <alignment horizontal="right" vertical="center"/>
    </xf>
    <xf numFmtId="0" fontId="12" fillId="105" borderId="101" applyNumberFormat="0" applyProtection="0">
      <alignment horizontal="left" vertical="top" indent="1"/>
    </xf>
    <xf numFmtId="4" fontId="64" fillId="103" borderId="160" applyNumberFormat="0" applyProtection="0">
      <alignment horizontal="right" vertical="center"/>
    </xf>
    <xf numFmtId="4" fontId="53" fillId="153" borderId="101" applyNumberFormat="0" applyProtection="0">
      <alignment horizontal="right" vertical="center"/>
    </xf>
    <xf numFmtId="0" fontId="12" fillId="103" borderId="111" applyNumberFormat="0" applyProtection="0">
      <alignment horizontal="left" vertical="center" indent="1"/>
    </xf>
    <xf numFmtId="0" fontId="12" fillId="105" borderId="101" applyNumberFormat="0" applyProtection="0">
      <alignment horizontal="left" vertical="top" indent="1"/>
    </xf>
    <xf numFmtId="4" fontId="230" fillId="159" borderId="101" applyNumberFormat="0" applyProtection="0">
      <alignment vertical="center"/>
    </xf>
    <xf numFmtId="4" fontId="206" fillId="103" borderId="130" applyNumberFormat="0" applyProtection="0">
      <alignment horizontal="left" vertical="center" indent="1"/>
    </xf>
    <xf numFmtId="4" fontId="229" fillId="38" borderId="101" applyNumberFormat="0" applyProtection="0">
      <alignment vertical="center"/>
    </xf>
    <xf numFmtId="4" fontId="53" fillId="33" borderId="101" applyNumberFormat="0" applyProtection="0">
      <alignment horizontal="right" vertical="center"/>
    </xf>
    <xf numFmtId="4" fontId="64" fillId="97" borderId="124" applyNumberFormat="0" applyProtection="0">
      <alignment horizontal="right" vertical="center"/>
    </xf>
    <xf numFmtId="4" fontId="64" fillId="101" borderId="101" applyNumberFormat="0" applyProtection="0">
      <alignment horizontal="right" vertical="center"/>
    </xf>
    <xf numFmtId="4" fontId="64" fillId="98" borderId="101" applyNumberFormat="0" applyProtection="0">
      <alignment horizontal="right" vertical="center"/>
    </xf>
    <xf numFmtId="4" fontId="187" fillId="103" borderId="124" applyNumberFormat="0" applyProtection="0">
      <alignment horizontal="right" vertical="center"/>
    </xf>
    <xf numFmtId="4" fontId="56" fillId="119" borderId="119" applyNumberFormat="0" applyProtection="0">
      <alignment horizontal="left" vertical="center" indent="1"/>
    </xf>
    <xf numFmtId="0" fontId="12" fillId="107" borderId="103" applyNumberFormat="0" applyFont="0" applyAlignment="0" applyProtection="0"/>
    <xf numFmtId="0" fontId="213" fillId="134" borderId="116" applyNumberFormat="0" applyAlignment="0" applyProtection="0"/>
    <xf numFmtId="43" fontId="12" fillId="0" borderId="0" applyFont="0" applyFill="0" applyBorder="0" applyAlignment="0" applyProtection="0"/>
    <xf numFmtId="4" fontId="64" fillId="99" borderId="101" applyNumberFormat="0" applyProtection="0">
      <alignment horizontal="righ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8" fillId="0" borderId="0" applyFont="0" applyFill="0" applyBorder="0" applyAlignment="0" applyProtection="0"/>
    <xf numFmtId="4" fontId="53" fillId="152" borderId="101" applyNumberFormat="0" applyProtection="0">
      <alignment horizontal="right" vertical="center"/>
    </xf>
    <xf numFmtId="0" fontId="213" fillId="134" borderId="106" applyNumberFormat="0" applyAlignment="0" applyProtection="0"/>
    <xf numFmtId="4" fontId="64" fillId="98" borderId="101" applyNumberFormat="0" applyProtection="0">
      <alignment horizontal="right" vertical="center"/>
    </xf>
    <xf numFmtId="4" fontId="64" fillId="103" borderId="111" applyNumberFormat="0" applyProtection="0">
      <alignment horizontal="right" vertical="center"/>
    </xf>
    <xf numFmtId="0" fontId="12" fillId="104" borderId="111" applyNumberFormat="0" applyProtection="0">
      <alignment horizontal="left" vertical="center" indent="1"/>
    </xf>
    <xf numFmtId="4" fontId="50" fillId="91" borderId="101" applyNumberFormat="0" applyProtection="0">
      <alignment vertical="center"/>
    </xf>
    <xf numFmtId="4" fontId="206" fillId="103" borderId="140" applyNumberFormat="0" applyProtection="0">
      <alignment horizontal="left" vertical="center" indent="1"/>
    </xf>
    <xf numFmtId="0" fontId="201" fillId="87" borderId="135" applyNumberFormat="0" applyAlignment="0" applyProtection="0"/>
    <xf numFmtId="4" fontId="64" fillId="95" borderId="101" applyNumberFormat="0" applyProtection="0">
      <alignment horizontal="right" vertical="center"/>
    </xf>
    <xf numFmtId="0" fontId="206" fillId="105" borderId="111" applyNumberFormat="0" applyProtection="0">
      <alignment horizontal="left" vertical="top" indent="1"/>
    </xf>
    <xf numFmtId="4" fontId="208" fillId="107" borderId="124" applyNumberFormat="0" applyProtection="0">
      <alignment vertical="center"/>
    </xf>
    <xf numFmtId="205" fontId="12" fillId="104" borderId="101" applyNumberFormat="0" applyProtection="0">
      <alignment horizontal="left" vertical="center" indent="1"/>
    </xf>
    <xf numFmtId="205" fontId="208" fillId="92" borderId="101" applyNumberFormat="0" applyProtection="0">
      <alignment horizontal="left" vertical="top" indent="1"/>
    </xf>
    <xf numFmtId="205" fontId="209" fillId="91" borderId="101" applyNumberFormat="0" applyProtection="0">
      <alignment horizontal="left" vertical="top" indent="1"/>
    </xf>
    <xf numFmtId="4" fontId="215" fillId="27" borderId="139" applyNumberFormat="0" applyProtection="0">
      <alignment horizontal="right" vertical="center"/>
    </xf>
    <xf numFmtId="4" fontId="206" fillId="103" borderId="117" applyNumberFormat="0" applyProtection="0">
      <alignment horizontal="left" vertical="center" indent="1"/>
    </xf>
    <xf numFmtId="0" fontId="208" fillId="92" borderId="101" applyNumberFormat="0" applyProtection="0">
      <alignment horizontal="left" vertical="top" indent="1"/>
    </xf>
    <xf numFmtId="4" fontId="64" fillId="101" borderId="101" applyNumberFormat="0" applyProtection="0">
      <alignment horizontal="right" vertical="center"/>
    </xf>
    <xf numFmtId="0" fontId="220" fillId="110" borderId="125" applyNumberFormat="0" applyAlignment="0" applyProtection="0"/>
    <xf numFmtId="4" fontId="64" fillId="95" borderId="101" applyNumberFormat="0" applyProtection="0">
      <alignment horizontal="right" vertical="center"/>
    </xf>
    <xf numFmtId="4" fontId="187" fillId="103" borderId="124" applyNumberFormat="0" applyProtection="0">
      <alignment horizontal="right" vertical="center"/>
    </xf>
    <xf numFmtId="0" fontId="12" fillId="92" borderId="134" applyNumberFormat="0" applyProtection="0">
      <alignment horizontal="left" vertical="center" indent="1"/>
    </xf>
    <xf numFmtId="4" fontId="64" fillId="107" borderId="101" applyNumberFormat="0" applyProtection="0">
      <alignment horizontal="left" vertical="center" indent="1"/>
    </xf>
    <xf numFmtId="0" fontId="204" fillId="110" borderId="150" applyNumberFormat="0" applyAlignment="0" applyProtection="0"/>
    <xf numFmtId="0" fontId="206" fillId="138" borderId="116" applyNumberFormat="0" applyProtection="0">
      <alignment horizontal="left" vertical="center" indent="1"/>
    </xf>
    <xf numFmtId="4" fontId="64" fillId="99" borderId="111" applyNumberFormat="0" applyProtection="0">
      <alignment horizontal="right" vertical="center"/>
    </xf>
    <xf numFmtId="4" fontId="206" fillId="38" borderId="106" applyNumberFormat="0" applyProtection="0">
      <alignment horizontal="left" vertical="center" indent="1"/>
    </xf>
    <xf numFmtId="4" fontId="64" fillId="96" borderId="111" applyNumberFormat="0" applyProtection="0">
      <alignment horizontal="right" vertical="center"/>
    </xf>
    <xf numFmtId="4" fontId="56" fillId="38" borderId="101" applyNumberFormat="0" applyProtection="0">
      <alignment vertical="center"/>
    </xf>
    <xf numFmtId="4" fontId="206" fillId="95" borderId="117" applyNumberFormat="0" applyProtection="0">
      <alignment horizontal="right" vertical="center"/>
    </xf>
    <xf numFmtId="0" fontId="201" fillId="87" borderId="102" applyNumberFormat="0" applyAlignment="0" applyProtection="0"/>
    <xf numFmtId="0" fontId="12" fillId="92" borderId="101" applyNumberFormat="0" applyProtection="0">
      <alignment horizontal="left" vertical="center" indent="1"/>
    </xf>
    <xf numFmtId="4" fontId="64" fillId="100" borderId="111" applyNumberFormat="0" applyProtection="0">
      <alignment horizontal="right" vertical="center"/>
    </xf>
    <xf numFmtId="0" fontId="208" fillId="92" borderId="124" applyNumberFormat="0" applyProtection="0">
      <alignment horizontal="left" vertical="top" indent="1"/>
    </xf>
    <xf numFmtId="4" fontId="206" fillId="103" borderId="107" applyNumberFormat="0" applyProtection="0">
      <alignment horizontal="left" vertical="center" indent="1"/>
    </xf>
    <xf numFmtId="4" fontId="53" fillId="119" borderId="101" applyNumberFormat="0" applyProtection="0">
      <alignment horizontal="right" vertical="center"/>
    </xf>
    <xf numFmtId="4" fontId="206" fillId="99" borderId="106" applyNumberFormat="0" applyProtection="0">
      <alignment horizontal="right" vertical="center"/>
    </xf>
    <xf numFmtId="4" fontId="64" fillId="99" borderId="101" applyNumberFormat="0" applyProtection="0">
      <alignment horizontal="right" vertical="center"/>
    </xf>
    <xf numFmtId="0" fontId="12" fillId="105" borderId="101" applyNumberFormat="0" applyProtection="0">
      <alignment horizontal="left" vertical="center" indent="1"/>
    </xf>
    <xf numFmtId="4" fontId="64" fillId="94" borderId="101" applyNumberFormat="0" applyProtection="0">
      <alignment horizontal="right" vertical="center"/>
    </xf>
    <xf numFmtId="0" fontId="206" fillId="105" borderId="124" applyNumberFormat="0" applyProtection="0">
      <alignment horizontal="left" vertical="top" indent="1"/>
    </xf>
    <xf numFmtId="4" fontId="53" fillId="159" borderId="101" applyNumberFormat="0" applyProtection="0">
      <alignment vertical="center"/>
    </xf>
    <xf numFmtId="4" fontId="230" fillId="159" borderId="101" applyNumberFormat="0" applyProtection="0">
      <alignment vertical="center"/>
    </xf>
    <xf numFmtId="0" fontId="201" fillId="87" borderId="102" applyNumberFormat="0" applyAlignment="0" applyProtection="0"/>
    <xf numFmtId="4" fontId="53" fillId="155" borderId="111" applyNumberFormat="0" applyProtection="0">
      <alignment horizontal="right" vertical="center"/>
    </xf>
    <xf numFmtId="0" fontId="213" fillId="134" borderId="152" applyNumberFormat="0" applyAlignment="0" applyProtection="0"/>
    <xf numFmtId="0" fontId="194" fillId="117" borderId="135" applyNumberFormat="0" applyAlignment="0" applyProtection="0"/>
    <xf numFmtId="4" fontId="206" fillId="98" borderId="139" applyNumberFormat="0" applyProtection="0">
      <alignment horizontal="right" vertical="center"/>
    </xf>
    <xf numFmtId="0" fontId="12" fillId="103" borderId="101" applyNumberFormat="0" applyProtection="0">
      <alignment horizontal="left" vertical="center" indent="1"/>
    </xf>
    <xf numFmtId="4" fontId="56" fillId="119" borderId="142" applyNumberFormat="0" applyProtection="0">
      <alignment horizontal="left" vertical="center" indent="1"/>
    </xf>
    <xf numFmtId="0" fontId="208" fillId="107" borderId="101" applyNumberFormat="0" applyProtection="0">
      <alignment horizontal="left" vertical="top" indent="1"/>
    </xf>
    <xf numFmtId="4" fontId="206" fillId="92" borderId="129" applyNumberFormat="0" applyProtection="0">
      <alignment horizontal="right" vertical="center"/>
    </xf>
    <xf numFmtId="4" fontId="230" fillId="159" borderId="101" applyNumberFormat="0" applyProtection="0">
      <alignment vertical="center"/>
    </xf>
    <xf numFmtId="4" fontId="206" fillId="122" borderId="106" applyNumberFormat="0" applyProtection="0">
      <alignment horizontal="left" vertical="center" indent="1"/>
    </xf>
    <xf numFmtId="4" fontId="53" fillId="159" borderId="101" applyNumberFormat="0" applyProtection="0">
      <alignment vertical="center"/>
    </xf>
    <xf numFmtId="4" fontId="64" fillId="93" borderId="147" applyNumberFormat="0" applyProtection="0">
      <alignment horizontal="right" vertical="center"/>
    </xf>
    <xf numFmtId="0" fontId="12" fillId="103" borderId="124" applyNumberFormat="0" applyProtection="0">
      <alignment horizontal="left" vertical="top" indent="1"/>
    </xf>
    <xf numFmtId="0" fontId="201" fillId="87" borderId="102" applyNumberFormat="0" applyAlignment="0" applyProtection="0"/>
    <xf numFmtId="4" fontId="64" fillId="94" borderId="101" applyNumberFormat="0" applyProtection="0">
      <alignment horizontal="right" vertical="center"/>
    </xf>
    <xf numFmtId="0" fontId="12" fillId="103" borderId="101" applyNumberFormat="0" applyProtection="0">
      <alignment horizontal="left" vertical="center" indent="1"/>
    </xf>
    <xf numFmtId="205" fontId="213" fillId="134" borderId="96" applyNumberFormat="0" applyAlignment="0" applyProtection="0"/>
    <xf numFmtId="4" fontId="64" fillId="98" borderId="111" applyNumberFormat="0" applyProtection="0">
      <alignment horizontal="right" vertical="center"/>
    </xf>
    <xf numFmtId="0" fontId="12" fillId="103" borderId="101" applyNumberFormat="0" applyProtection="0">
      <alignment horizontal="left" vertical="top" indent="1"/>
    </xf>
    <xf numFmtId="4" fontId="186" fillId="91" borderId="111" applyNumberFormat="0" applyProtection="0">
      <alignment vertical="center"/>
    </xf>
    <xf numFmtId="4" fontId="53" fillId="153" borderId="101" applyNumberFormat="0" applyProtection="0">
      <alignment horizontal="right" vertical="center"/>
    </xf>
    <xf numFmtId="4" fontId="188" fillId="120" borderId="109" applyNumberFormat="0" applyProtection="0">
      <alignment horizontal="left" vertical="center" indent="1"/>
    </xf>
    <xf numFmtId="0" fontId="12" fillId="104" borderId="134" applyNumberFormat="0" applyProtection="0">
      <alignment horizontal="left" vertical="top" indent="1"/>
    </xf>
    <xf numFmtId="0" fontId="12" fillId="104" borderId="101" applyNumberFormat="0" applyProtection="0">
      <alignment horizontal="left" vertical="top" indent="1"/>
    </xf>
    <xf numFmtId="0" fontId="12" fillId="105" borderId="101" applyNumberFormat="0" applyProtection="0">
      <alignment horizontal="left" vertical="center" indent="1"/>
    </xf>
    <xf numFmtId="205" fontId="12" fillId="92" borderId="101" applyNumberFormat="0" applyProtection="0">
      <alignment horizontal="left" vertical="top" indent="1"/>
    </xf>
    <xf numFmtId="4" fontId="64" fillId="100" borderId="91" applyNumberFormat="0" applyProtection="0">
      <alignment horizontal="right" vertical="center"/>
    </xf>
    <xf numFmtId="0" fontId="194" fillId="117" borderId="92" applyNumberFormat="0" applyAlignment="0" applyProtection="0"/>
    <xf numFmtId="0" fontId="12" fillId="103" borderId="91" applyNumberFormat="0" applyProtection="0">
      <alignment horizontal="left" vertical="center" indent="1"/>
    </xf>
    <xf numFmtId="4" fontId="64" fillId="94" borderId="91" applyNumberFormat="0" applyProtection="0">
      <alignment horizontal="right" vertical="center"/>
    </xf>
    <xf numFmtId="0" fontId="208" fillId="92" borderId="101" applyNumberFormat="0" applyProtection="0">
      <alignment horizontal="left" vertical="top" indent="1"/>
    </xf>
    <xf numFmtId="0" fontId="206" fillId="86" borderId="96" applyNumberFormat="0" applyFont="0" applyAlignment="0" applyProtection="0"/>
    <xf numFmtId="4" fontId="56" fillId="119" borderId="91" applyNumberFormat="0" applyProtection="0">
      <alignment horizontal="left" vertical="center" indent="1"/>
    </xf>
    <xf numFmtId="0" fontId="204" fillId="117" borderId="94" applyNumberFormat="0" applyAlignment="0" applyProtection="0"/>
    <xf numFmtId="4" fontId="56" fillId="119" borderId="91" applyNumberFormat="0" applyProtection="0">
      <alignment horizontal="left" vertical="center" indent="1"/>
    </xf>
    <xf numFmtId="4" fontId="188" fillId="120" borderId="99" applyNumberFormat="0" applyProtection="0">
      <alignment horizontal="left" vertical="center" indent="1"/>
    </xf>
    <xf numFmtId="4" fontId="53" fillId="119" borderId="91" applyNumberFormat="0" applyProtection="0">
      <alignment horizontal="right" vertical="center"/>
    </xf>
    <xf numFmtId="0" fontId="64" fillId="107" borderId="91" applyNumberFormat="0" applyProtection="0">
      <alignment horizontal="left" vertical="top" indent="1"/>
    </xf>
    <xf numFmtId="4" fontId="64" fillId="99" borderId="91" applyNumberFormat="0" applyProtection="0">
      <alignment horizontal="right" vertical="center"/>
    </xf>
    <xf numFmtId="4" fontId="206" fillId="102" borderId="97" applyNumberFormat="0" applyProtection="0">
      <alignment horizontal="left" vertical="center" indent="1"/>
    </xf>
    <xf numFmtId="4" fontId="56" fillId="119" borderId="91" applyNumberFormat="0" applyProtection="0">
      <alignment horizontal="left" vertical="center" indent="1"/>
    </xf>
    <xf numFmtId="4" fontId="206" fillId="92" borderId="97" applyNumberFormat="0" applyProtection="0">
      <alignment horizontal="left" vertical="center" indent="1"/>
    </xf>
    <xf numFmtId="4" fontId="206" fillId="102" borderId="97" applyNumberFormat="0" applyProtection="0">
      <alignment horizontal="left" vertical="center" indent="1"/>
    </xf>
    <xf numFmtId="4" fontId="50" fillId="91" borderId="91" applyNumberFormat="0" applyProtection="0">
      <alignment horizontal="left" vertical="center" indent="1"/>
    </xf>
    <xf numFmtId="0" fontId="206" fillId="103" borderId="106" applyNumberFormat="0" applyProtection="0">
      <alignment horizontal="left" vertical="center" indent="1"/>
    </xf>
    <xf numFmtId="4" fontId="64" fillId="107" borderId="91" applyNumberFormat="0" applyProtection="0">
      <alignment vertical="center"/>
    </xf>
    <xf numFmtId="0" fontId="12" fillId="104" borderId="91" applyNumberFormat="0" applyProtection="0">
      <alignment horizontal="left" vertical="center" indent="1"/>
    </xf>
    <xf numFmtId="4" fontId="64" fillId="107" borderId="91" applyNumberFormat="0" applyProtection="0">
      <alignment vertical="center"/>
    </xf>
    <xf numFmtId="0" fontId="204" fillId="117" borderId="94" applyNumberFormat="0" applyAlignment="0" applyProtection="0"/>
    <xf numFmtId="4" fontId="64" fillId="99" borderId="91" applyNumberFormat="0" applyProtection="0">
      <alignment horizontal="right" vertical="center"/>
    </xf>
    <xf numFmtId="0" fontId="206" fillId="103" borderId="96" applyNumberFormat="0" applyProtection="0">
      <alignment horizontal="left" vertical="center" indent="1"/>
    </xf>
    <xf numFmtId="4" fontId="64" fillId="100" borderId="91" applyNumberFormat="0" applyProtection="0">
      <alignment horizontal="right" vertical="center"/>
    </xf>
    <xf numFmtId="0" fontId="206" fillId="104" borderId="91" applyNumberFormat="0" applyProtection="0">
      <alignment horizontal="left" vertical="top" indent="1"/>
    </xf>
    <xf numFmtId="4" fontId="187" fillId="107" borderId="91" applyNumberFormat="0" applyProtection="0">
      <alignment vertical="center"/>
    </xf>
    <xf numFmtId="4" fontId="53" fillId="159" borderId="91" applyNumberFormat="0" applyProtection="0">
      <alignment vertical="center"/>
    </xf>
    <xf numFmtId="4" fontId="64" fillId="101" borderId="91" applyNumberFormat="0" applyProtection="0">
      <alignment horizontal="right" vertical="center"/>
    </xf>
    <xf numFmtId="4" fontId="206" fillId="99" borderId="96" applyNumberFormat="0" applyProtection="0">
      <alignment horizontal="right" vertical="center"/>
    </xf>
    <xf numFmtId="4" fontId="64" fillId="99" borderId="91" applyNumberFormat="0" applyProtection="0">
      <alignment horizontal="right" vertical="center"/>
    </xf>
    <xf numFmtId="0" fontId="12" fillId="86" borderId="93" applyNumberFormat="0" applyFont="0" applyAlignment="0" applyProtection="0"/>
    <xf numFmtId="4" fontId="56" fillId="119" borderId="91" applyNumberFormat="0" applyProtection="0">
      <alignment horizontal="left" vertical="center" indent="1"/>
    </xf>
    <xf numFmtId="4" fontId="206" fillId="122" borderId="96" applyNumberFormat="0" applyProtection="0">
      <alignment horizontal="left" vertical="center" indent="1"/>
    </xf>
    <xf numFmtId="4" fontId="187" fillId="103" borderId="91" applyNumberFormat="0" applyProtection="0">
      <alignment horizontal="right" vertical="center"/>
    </xf>
    <xf numFmtId="0" fontId="12" fillId="103" borderId="91" applyNumberFormat="0" applyProtection="0">
      <alignment horizontal="left" vertical="center" indent="1"/>
    </xf>
    <xf numFmtId="0" fontId="12" fillId="103" borderId="91" applyNumberFormat="0" applyProtection="0">
      <alignment horizontal="left" vertical="center" indent="1"/>
    </xf>
    <xf numFmtId="4" fontId="64" fillId="92" borderId="91" applyNumberFormat="0" applyProtection="0">
      <alignment horizontal="right" vertical="center"/>
    </xf>
    <xf numFmtId="4" fontId="50" fillId="91" borderId="91" applyNumberFormat="0" applyProtection="0">
      <alignment horizontal="left" vertical="center" indent="1"/>
    </xf>
    <xf numFmtId="4" fontId="50" fillId="91" borderId="91" applyNumberFormat="0" applyProtection="0">
      <alignment vertical="center"/>
    </xf>
    <xf numFmtId="0" fontId="206" fillId="103" borderId="91" applyNumberFormat="0" applyProtection="0">
      <alignment horizontal="left" vertical="top" indent="1"/>
    </xf>
    <xf numFmtId="0" fontId="206" fillId="105" borderId="91" applyNumberFormat="0" applyProtection="0">
      <alignment horizontal="left" vertical="top" indent="1"/>
    </xf>
    <xf numFmtId="0" fontId="206" fillId="92" borderId="91" applyNumberFormat="0" applyProtection="0">
      <alignment horizontal="left" vertical="top" indent="1"/>
    </xf>
    <xf numFmtId="0" fontId="206" fillId="104" borderId="91" applyNumberFormat="0" applyProtection="0">
      <alignment horizontal="left" vertical="top" indent="1"/>
    </xf>
    <xf numFmtId="4" fontId="206" fillId="122" borderId="96" applyNumberFormat="0" applyProtection="0">
      <alignment horizontal="left" vertical="center" indent="1"/>
    </xf>
    <xf numFmtId="4" fontId="64" fillId="97" borderId="91" applyNumberFormat="0" applyProtection="0">
      <alignment horizontal="right" vertical="center"/>
    </xf>
    <xf numFmtId="4" fontId="64" fillId="95" borderId="91" applyNumberFormat="0" applyProtection="0">
      <alignment horizontal="right" vertical="center"/>
    </xf>
    <xf numFmtId="4" fontId="53" fillId="156" borderId="91" applyNumberFormat="0" applyProtection="0">
      <alignment horizontal="right" vertical="center"/>
    </xf>
    <xf numFmtId="4" fontId="53" fillId="109" borderId="91" applyNumberFormat="0" applyProtection="0">
      <alignment horizontal="right" vertical="center"/>
    </xf>
    <xf numFmtId="4" fontId="53" fillId="121" borderId="91" applyNumberFormat="0" applyProtection="0">
      <alignment horizontal="right" vertical="center"/>
    </xf>
    <xf numFmtId="0" fontId="50" fillId="91" borderId="91" applyNumberFormat="0" applyProtection="0">
      <alignment horizontal="left" vertical="top" indent="1"/>
    </xf>
    <xf numFmtId="4" fontId="64" fillId="92" borderId="91" applyNumberFormat="0" applyProtection="0">
      <alignment horizontal="left" vertical="center" indent="1"/>
    </xf>
    <xf numFmtId="0" fontId="12" fillId="104" borderId="91" applyNumberFormat="0" applyProtection="0">
      <alignment horizontal="left" vertical="top" indent="1"/>
    </xf>
    <xf numFmtId="0" fontId="12" fillId="105" borderId="91" applyNumberFormat="0" applyProtection="0">
      <alignment horizontal="left" vertical="top" indent="1"/>
    </xf>
    <xf numFmtId="4" fontId="206" fillId="92" borderId="97" applyNumberFormat="0" applyProtection="0">
      <alignment horizontal="left" vertical="center" indent="1"/>
    </xf>
    <xf numFmtId="4" fontId="206" fillId="103" borderId="97" applyNumberFormat="0" applyProtection="0">
      <alignment horizontal="left" vertical="center" indent="1"/>
    </xf>
    <xf numFmtId="4" fontId="206" fillId="100" borderId="106" applyNumberFormat="0" applyProtection="0">
      <alignment horizontal="right" vertical="center"/>
    </xf>
    <xf numFmtId="4" fontId="188" fillId="120" borderId="99" applyNumberFormat="0" applyProtection="0">
      <alignment horizontal="left" vertical="center" indent="1"/>
    </xf>
    <xf numFmtId="4" fontId="206" fillId="122" borderId="96" applyNumberFormat="0" applyProtection="0">
      <alignment horizontal="left" vertical="center" indent="1"/>
    </xf>
    <xf numFmtId="4" fontId="187" fillId="103" borderId="91" applyNumberFormat="0" applyProtection="0">
      <alignment horizontal="right" vertical="center"/>
    </xf>
    <xf numFmtId="0" fontId="206" fillId="105" borderId="96" applyNumberFormat="0" applyProtection="0">
      <alignment horizontal="left" vertical="center" indent="1"/>
    </xf>
    <xf numFmtId="0" fontId="206" fillId="138" borderId="96" applyNumberFormat="0" applyProtection="0">
      <alignment horizontal="left" vertical="center" indent="1"/>
    </xf>
    <xf numFmtId="4" fontId="56" fillId="119" borderId="91" applyNumberFormat="0" applyProtection="0">
      <alignment horizontal="left" vertical="center" indent="1"/>
    </xf>
    <xf numFmtId="0" fontId="12" fillId="92" borderId="91" applyNumberFormat="0" applyProtection="0">
      <alignment horizontal="left" vertical="center" indent="1"/>
    </xf>
    <xf numFmtId="0" fontId="12" fillId="104" borderId="91" applyNumberFormat="0" applyProtection="0">
      <alignment horizontal="left" vertical="center" indent="1"/>
    </xf>
    <xf numFmtId="4" fontId="64" fillId="92" borderId="91" applyNumberFormat="0" applyProtection="0">
      <alignment horizontal="right" vertical="center"/>
    </xf>
    <xf numFmtId="4" fontId="53" fillId="154" borderId="91" applyNumberFormat="0" applyProtection="0">
      <alignment horizontal="right" vertical="center"/>
    </xf>
    <xf numFmtId="4" fontId="53" fillId="154" borderId="91" applyNumberFormat="0" applyProtection="0">
      <alignment horizontal="right" vertical="center"/>
    </xf>
    <xf numFmtId="4" fontId="50" fillId="91" borderId="91" applyNumberFormat="0" applyProtection="0">
      <alignment horizontal="left" vertical="center" indent="1"/>
    </xf>
    <xf numFmtId="0" fontId="209" fillId="91" borderId="91" applyNumberFormat="0" applyProtection="0">
      <alignment horizontal="left" vertical="top" indent="1"/>
    </xf>
    <xf numFmtId="0" fontId="206" fillId="105" borderId="91" applyNumberFormat="0" applyProtection="0">
      <alignment horizontal="left" vertical="top" indent="1"/>
    </xf>
    <xf numFmtId="0" fontId="206" fillId="92" borderId="91" applyNumberFormat="0" applyProtection="0">
      <alignment horizontal="left" vertical="top" indent="1"/>
    </xf>
    <xf numFmtId="4" fontId="64" fillId="92" borderId="91" applyNumberFormat="0" applyProtection="0">
      <alignment horizontal="right" vertical="center"/>
    </xf>
    <xf numFmtId="4" fontId="64" fillId="101" borderId="91" applyNumberFormat="0" applyProtection="0">
      <alignment horizontal="right" vertical="center"/>
    </xf>
    <xf numFmtId="4" fontId="231" fillId="159" borderId="91" applyNumberFormat="0" applyProtection="0">
      <alignment horizontal="right" vertical="center"/>
    </xf>
    <xf numFmtId="4" fontId="64" fillId="92" borderId="91" applyNumberFormat="0" applyProtection="0">
      <alignment horizontal="left" vertical="center" indent="1"/>
    </xf>
    <xf numFmtId="0" fontId="12" fillId="103" borderId="91" applyNumberFormat="0" applyProtection="0">
      <alignment horizontal="left" vertical="center" indent="1"/>
    </xf>
    <xf numFmtId="4" fontId="64" fillId="101" borderId="91" applyNumberFormat="0" applyProtection="0">
      <alignment horizontal="right" vertical="center"/>
    </xf>
    <xf numFmtId="4" fontId="186" fillId="91" borderId="91" applyNumberFormat="0" applyProtection="0">
      <alignment vertical="center"/>
    </xf>
    <xf numFmtId="4" fontId="56" fillId="38" borderId="91" applyNumberFormat="0" applyProtection="0">
      <alignment vertical="center"/>
    </xf>
    <xf numFmtId="4" fontId="64" fillId="94" borderId="91" applyNumberFormat="0" applyProtection="0">
      <alignment horizontal="right" vertical="center"/>
    </xf>
    <xf numFmtId="4" fontId="64" fillId="98" borderId="91" applyNumberFormat="0" applyProtection="0">
      <alignment horizontal="right" vertical="center"/>
    </xf>
    <xf numFmtId="4" fontId="206" fillId="98" borderId="96" applyNumberFormat="0" applyProtection="0">
      <alignment horizontal="right" vertical="center"/>
    </xf>
    <xf numFmtId="0" fontId="206" fillId="104" borderId="91" applyNumberFormat="0" applyProtection="0">
      <alignment horizontal="left" vertical="top" indent="1"/>
    </xf>
    <xf numFmtId="4" fontId="64" fillId="97" borderId="91" applyNumberFormat="0" applyProtection="0">
      <alignment horizontal="right" vertical="center"/>
    </xf>
    <xf numFmtId="4" fontId="64" fillId="97" borderId="91" applyNumberFormat="0" applyProtection="0">
      <alignment horizontal="right" vertical="center"/>
    </xf>
    <xf numFmtId="4" fontId="64" fillId="103" borderId="91" applyNumberFormat="0" applyProtection="0">
      <alignment horizontal="right" vertical="center"/>
    </xf>
    <xf numFmtId="4" fontId="206" fillId="99" borderId="96" applyNumberFormat="0" applyProtection="0">
      <alignment horizontal="right" vertical="center"/>
    </xf>
    <xf numFmtId="4" fontId="53" fillId="119" borderId="91" applyNumberFormat="0" applyProtection="0">
      <alignment horizontal="right" vertical="center"/>
    </xf>
    <xf numFmtId="4" fontId="53" fillId="119" borderId="91" applyNumberFormat="0" applyProtection="0">
      <alignment horizontal="right" vertical="center"/>
    </xf>
    <xf numFmtId="4" fontId="53" fillId="155" borderId="91" applyNumberFormat="0" applyProtection="0">
      <alignment horizontal="right" vertical="center"/>
    </xf>
    <xf numFmtId="4" fontId="53" fillId="155" borderId="91" applyNumberFormat="0" applyProtection="0">
      <alignment horizontal="right" vertical="center"/>
    </xf>
    <xf numFmtId="4" fontId="64" fillId="93" borderId="91" applyNumberFormat="0" applyProtection="0">
      <alignment horizontal="right" vertical="center"/>
    </xf>
    <xf numFmtId="4" fontId="208" fillId="110" borderId="91" applyNumberFormat="0" applyProtection="0">
      <alignment horizontal="left" vertical="center" indent="1"/>
    </xf>
    <xf numFmtId="0" fontId="201" fillId="87" borderId="92" applyNumberFormat="0" applyAlignment="0" applyProtection="0"/>
    <xf numFmtId="0" fontId="201" fillId="87" borderId="92" applyNumberFormat="0" applyAlignment="0" applyProtection="0"/>
    <xf numFmtId="4" fontId="53" fillId="153" borderId="91" applyNumberFormat="0" applyProtection="0">
      <alignment horizontal="right" vertical="center"/>
    </xf>
    <xf numFmtId="0" fontId="12" fillId="92" borderId="91" applyNumberFormat="0" applyProtection="0">
      <alignment horizontal="left" vertical="center" indent="1"/>
    </xf>
    <xf numFmtId="0" fontId="208" fillId="92" borderId="91" applyNumberFormat="0" applyProtection="0">
      <alignment horizontal="left" vertical="top" indent="1"/>
    </xf>
    <xf numFmtId="4" fontId="189" fillId="103" borderId="91" applyNumberFormat="0" applyProtection="0">
      <alignment horizontal="right" vertical="center"/>
    </xf>
    <xf numFmtId="0" fontId="206" fillId="103" borderId="96" applyNumberFormat="0" applyProtection="0">
      <alignment horizontal="left" vertical="center" indent="1"/>
    </xf>
    <xf numFmtId="4" fontId="64" fillId="100" borderId="91" applyNumberFormat="0" applyProtection="0">
      <alignment horizontal="right" vertical="center"/>
    </xf>
    <xf numFmtId="0" fontId="12" fillId="105" borderId="91" applyNumberFormat="0" applyProtection="0">
      <alignment horizontal="left" vertical="center" indent="1"/>
    </xf>
    <xf numFmtId="4" fontId="12" fillId="104" borderId="97" applyNumberFormat="0" applyProtection="0">
      <alignment horizontal="left" vertical="center" indent="1"/>
    </xf>
    <xf numFmtId="0" fontId="206" fillId="138" borderId="96" applyNumberFormat="0" applyProtection="0">
      <alignment horizontal="left" vertical="center" indent="1"/>
    </xf>
    <xf numFmtId="0" fontId="201" fillId="87" borderId="96" applyNumberFormat="0" applyAlignment="0" applyProtection="0"/>
    <xf numFmtId="4" fontId="206" fillId="99" borderId="96" applyNumberFormat="0" applyProtection="0">
      <alignment horizontal="right" vertical="center"/>
    </xf>
    <xf numFmtId="4" fontId="187" fillId="107" borderId="91" applyNumberFormat="0" applyProtection="0">
      <alignment vertical="center"/>
    </xf>
    <xf numFmtId="4" fontId="56" fillId="119" borderId="91" applyNumberFormat="0" applyProtection="0">
      <alignment horizontal="left" vertical="center" indent="1"/>
    </xf>
    <xf numFmtId="4" fontId="64" fillId="107" borderId="91" applyNumberFormat="0" applyProtection="0">
      <alignment vertical="center"/>
    </xf>
    <xf numFmtId="0" fontId="12" fillId="86" borderId="93" applyNumberFormat="0" applyFont="0" applyAlignment="0" applyProtection="0"/>
    <xf numFmtId="4" fontId="206" fillId="122" borderId="96" applyNumberFormat="0" applyProtection="0">
      <alignment horizontal="left" vertical="center" indent="1"/>
    </xf>
    <xf numFmtId="4" fontId="206" fillId="92" borderId="96" applyNumberFormat="0" applyProtection="0">
      <alignment horizontal="right" vertical="center"/>
    </xf>
    <xf numFmtId="4" fontId="210" fillId="108" borderId="97" applyNumberFormat="0" applyProtection="0">
      <alignment horizontal="left" vertical="center" indent="1"/>
    </xf>
    <xf numFmtId="4" fontId="64" fillId="107" borderId="91" applyNumberFormat="0" applyProtection="0">
      <alignment vertical="center"/>
    </xf>
    <xf numFmtId="4" fontId="215" fillId="27" borderId="129" applyNumberFormat="0" applyProtection="0">
      <alignment horizontal="right" vertical="center"/>
    </xf>
    <xf numFmtId="4" fontId="53" fillId="157" borderId="91" applyNumberFormat="0" applyProtection="0">
      <alignment horizontal="right" vertical="center"/>
    </xf>
    <xf numFmtId="4" fontId="53" fillId="156" borderId="91" applyNumberFormat="0" applyProtection="0">
      <alignment horizontal="right" vertical="center"/>
    </xf>
    <xf numFmtId="4" fontId="56" fillId="119" borderId="99" applyNumberFormat="0" applyProtection="0">
      <alignment horizontal="left" vertical="center" indent="1"/>
    </xf>
    <xf numFmtId="0" fontId="206" fillId="110" borderId="96" applyNumberFormat="0" applyProtection="0">
      <alignment horizontal="left" vertical="center" indent="1"/>
    </xf>
    <xf numFmtId="4" fontId="206" fillId="92" borderId="96" applyNumberFormat="0" applyProtection="0">
      <alignment horizontal="right" vertical="center"/>
    </xf>
    <xf numFmtId="4" fontId="12" fillId="104" borderId="97" applyNumberFormat="0" applyProtection="0">
      <alignment horizontal="left" vertical="center" indent="1"/>
    </xf>
    <xf numFmtId="4" fontId="12" fillId="104" borderId="97" applyNumberFormat="0" applyProtection="0">
      <alignment horizontal="left" vertical="center" indent="1"/>
    </xf>
    <xf numFmtId="4" fontId="206" fillId="102" borderId="97" applyNumberFormat="0" applyProtection="0">
      <alignment horizontal="left" vertical="center" indent="1"/>
    </xf>
    <xf numFmtId="4" fontId="206" fillId="101" borderId="96" applyNumberFormat="0" applyProtection="0">
      <alignment horizontal="right" vertical="center"/>
    </xf>
    <xf numFmtId="4" fontId="50" fillId="91" borderId="91" applyNumberFormat="0" applyProtection="0">
      <alignment vertical="center"/>
    </xf>
    <xf numFmtId="0" fontId="12" fillId="105" borderId="91" applyNumberFormat="0" applyProtection="0">
      <alignment horizontal="left" vertical="center" indent="1"/>
    </xf>
    <xf numFmtId="4" fontId="229" fillId="38" borderId="91" applyNumberFormat="0" applyProtection="0">
      <alignment vertical="center"/>
    </xf>
    <xf numFmtId="4" fontId="206" fillId="122" borderId="96" applyNumberFormat="0" applyProtection="0">
      <alignment horizontal="left" vertical="center" indent="1"/>
    </xf>
    <xf numFmtId="4" fontId="56" fillId="38" borderId="91" applyNumberFormat="0" applyProtection="0">
      <alignment vertical="center"/>
    </xf>
    <xf numFmtId="4" fontId="64" fillId="101" borderId="91" applyNumberFormat="0" applyProtection="0">
      <alignment horizontal="right" vertical="center"/>
    </xf>
    <xf numFmtId="4" fontId="53" fillId="156" borderId="91" applyNumberFormat="0" applyProtection="0">
      <alignment horizontal="right" vertical="center"/>
    </xf>
    <xf numFmtId="0" fontId="206" fillId="86" borderId="96" applyNumberFormat="0" applyFont="0" applyAlignment="0" applyProtection="0"/>
    <xf numFmtId="0" fontId="201" fillId="87" borderId="92" applyNumberFormat="0" applyAlignment="0" applyProtection="0"/>
    <xf numFmtId="4" fontId="186" fillId="91" borderId="91" applyNumberFormat="0" applyProtection="0">
      <alignment vertical="center"/>
    </xf>
    <xf numFmtId="0" fontId="206" fillId="103" borderId="91" applyNumberFormat="0" applyProtection="0">
      <alignment horizontal="left" vertical="top" indent="1"/>
    </xf>
    <xf numFmtId="0" fontId="12" fillId="92" borderId="111" applyNumberFormat="0" applyProtection="0">
      <alignment horizontal="left" vertical="top" indent="1"/>
    </xf>
    <xf numFmtId="4" fontId="210" fillId="108" borderId="107" applyNumberFormat="0" applyProtection="0">
      <alignment horizontal="left" vertical="center" indent="1"/>
    </xf>
    <xf numFmtId="0" fontId="12" fillId="103" borderId="91" applyNumberFormat="0" applyProtection="0">
      <alignment horizontal="left" vertical="top" indent="1"/>
    </xf>
    <xf numFmtId="0" fontId="12" fillId="92" borderId="91" applyNumberFormat="0" applyProtection="0">
      <alignment horizontal="left" vertical="top" indent="1"/>
    </xf>
    <xf numFmtId="0" fontId="12" fillId="104" borderId="91" applyNumberFormat="0" applyProtection="0">
      <alignment horizontal="left" vertical="center" indent="1"/>
    </xf>
    <xf numFmtId="4" fontId="64" fillId="92" borderId="91" applyNumberFormat="0" applyProtection="0">
      <alignment horizontal="right" vertical="center"/>
    </xf>
    <xf numFmtId="0" fontId="226" fillId="110" borderId="92" applyNumberFormat="0" applyAlignment="0" applyProtection="0"/>
    <xf numFmtId="0" fontId="194" fillId="117" borderId="92" applyNumberFormat="0" applyAlignment="0" applyProtection="0"/>
    <xf numFmtId="4" fontId="206" fillId="96" borderId="96" applyNumberFormat="0" applyProtection="0">
      <alignment horizontal="right" vertical="center"/>
    </xf>
    <xf numFmtId="4" fontId="206" fillId="93" borderId="96" applyNumberFormat="0" applyProtection="0">
      <alignment horizontal="right" vertical="center"/>
    </xf>
    <xf numFmtId="4" fontId="64" fillId="93" borderId="111" applyNumberFormat="0" applyProtection="0">
      <alignment horizontal="right" vertical="center"/>
    </xf>
    <xf numFmtId="0" fontId="206" fillId="105" borderId="106" applyNumberFormat="0" applyProtection="0">
      <alignment horizontal="left" vertical="center" indent="1"/>
    </xf>
    <xf numFmtId="4" fontId="12" fillId="104" borderId="97" applyNumberFormat="0" applyProtection="0">
      <alignment horizontal="left" vertical="center" indent="1"/>
    </xf>
    <xf numFmtId="4" fontId="12" fillId="104" borderId="97" applyNumberFormat="0" applyProtection="0">
      <alignment horizontal="left" vertical="center" indent="1"/>
    </xf>
    <xf numFmtId="0" fontId="12" fillId="105" borderId="101" applyNumberFormat="0" applyProtection="0">
      <alignment horizontal="left" vertical="center" indent="1"/>
    </xf>
    <xf numFmtId="4" fontId="12" fillId="104" borderId="107" applyNumberFormat="0" applyProtection="0">
      <alignment horizontal="left" vertical="center" indent="1"/>
    </xf>
    <xf numFmtId="4" fontId="64" fillId="107" borderId="101" applyNumberFormat="0" applyProtection="0">
      <alignment horizontal="left" vertical="center" indent="1"/>
    </xf>
    <xf numFmtId="4" fontId="206" fillId="0" borderId="96" applyNumberFormat="0" applyProtection="0">
      <alignment horizontal="right" vertical="center"/>
    </xf>
    <xf numFmtId="0" fontId="12" fillId="92" borderId="101" applyNumberFormat="0" applyProtection="0">
      <alignment horizontal="left" vertical="top" indent="1"/>
    </xf>
    <xf numFmtId="4" fontId="189" fillId="103" borderId="91" applyNumberFormat="0" applyProtection="0">
      <alignment horizontal="right" vertical="center"/>
    </xf>
    <xf numFmtId="4" fontId="206" fillId="122" borderId="96" applyNumberFormat="0" applyProtection="0">
      <alignment horizontal="left" vertical="center" indent="1"/>
    </xf>
    <xf numFmtId="4" fontId="206" fillId="122" borderId="96" applyNumberFormat="0" applyProtection="0">
      <alignment horizontal="left" vertical="center" indent="1"/>
    </xf>
    <xf numFmtId="4" fontId="64" fillId="92" borderId="91" applyNumberFormat="0" applyProtection="0">
      <alignment horizontal="right" vertical="center"/>
    </xf>
    <xf numFmtId="4" fontId="64" fillId="92" borderId="91" applyNumberFormat="0" applyProtection="0">
      <alignment horizontal="right" vertical="center"/>
    </xf>
    <xf numFmtId="4" fontId="53" fillId="155" borderId="91" applyNumberFormat="0" applyProtection="0">
      <alignment horizontal="right" vertical="center"/>
    </xf>
    <xf numFmtId="0" fontId="204" fillId="110" borderId="94" applyNumberFormat="0" applyAlignment="0" applyProtection="0"/>
    <xf numFmtId="0" fontId="12" fillId="86" borderId="93" applyNumberFormat="0" applyFont="0" applyAlignment="0" applyProtection="0"/>
    <xf numFmtId="0" fontId="12" fillId="92" borderId="101" applyNumberFormat="0" applyProtection="0">
      <alignment horizontal="left" vertical="top" indent="1"/>
    </xf>
    <xf numFmtId="4" fontId="64" fillId="96" borderId="101" applyNumberFormat="0" applyProtection="0">
      <alignment horizontal="right" vertical="center"/>
    </xf>
    <xf numFmtId="169" fontId="1" fillId="17" borderId="157">
      <alignment vertical="center"/>
      <protection locked="0"/>
    </xf>
    <xf numFmtId="4" fontId="206" fillId="100" borderId="129" applyNumberFormat="0" applyProtection="0">
      <alignment horizontal="right" vertical="center"/>
    </xf>
    <xf numFmtId="205" fontId="206" fillId="86" borderId="106" applyNumberFormat="0" applyFont="0" applyAlignment="0" applyProtection="0"/>
    <xf numFmtId="4" fontId="208" fillId="107" borderId="111" applyNumberFormat="0" applyProtection="0">
      <alignment vertical="center"/>
    </xf>
    <xf numFmtId="4" fontId="206" fillId="97" borderId="129" applyNumberFormat="0" applyProtection="0">
      <alignment horizontal="right" vertical="center"/>
    </xf>
    <xf numFmtId="0" fontId="12" fillId="92" borderId="101" applyNumberFormat="0" applyProtection="0">
      <alignment horizontal="left" vertical="top" indent="1"/>
    </xf>
    <xf numFmtId="4" fontId="206" fillId="100" borderId="106" applyNumberFormat="0" applyProtection="0">
      <alignment horizontal="right" vertical="center"/>
    </xf>
    <xf numFmtId="4" fontId="56" fillId="38" borderId="124" applyNumberFormat="0" applyProtection="0">
      <alignment vertical="center"/>
    </xf>
    <xf numFmtId="0" fontId="12" fillId="105" borderId="124" applyNumberFormat="0" applyProtection="0">
      <alignment horizontal="left" vertical="top" indent="1"/>
    </xf>
    <xf numFmtId="0" fontId="12" fillId="105" borderId="111" applyNumberFormat="0" applyProtection="0">
      <alignment horizontal="left" vertical="center" indent="1"/>
    </xf>
    <xf numFmtId="4" fontId="189" fillId="103" borderId="101" applyNumberFormat="0" applyProtection="0">
      <alignment horizontal="right" vertical="center"/>
    </xf>
    <xf numFmtId="4" fontId="206" fillId="99" borderId="106" applyNumberFormat="0" applyProtection="0">
      <alignment horizontal="right" vertical="center"/>
    </xf>
    <xf numFmtId="0" fontId="206" fillId="105" borderId="106" applyNumberFormat="0" applyProtection="0">
      <alignment horizontal="left" vertical="center" indent="1"/>
    </xf>
    <xf numFmtId="0" fontId="12" fillId="105" borderId="111" applyNumberFormat="0" applyProtection="0">
      <alignment horizontal="left" vertical="center" indent="1"/>
    </xf>
    <xf numFmtId="4" fontId="64" fillId="93" borderId="101" applyNumberFormat="0" applyProtection="0">
      <alignment horizontal="right" vertical="center"/>
    </xf>
    <xf numFmtId="4" fontId="210" fillId="108" borderId="97" applyNumberFormat="0" applyProtection="0">
      <alignment horizontal="left" vertical="center" indent="1"/>
    </xf>
    <xf numFmtId="0" fontId="208" fillId="92" borderId="91" applyNumberFormat="0" applyProtection="0">
      <alignment horizontal="left" vertical="top" indent="1"/>
    </xf>
    <xf numFmtId="0" fontId="209" fillId="91" borderId="91" applyNumberFormat="0" applyProtection="0">
      <alignment horizontal="left" vertical="top" indent="1"/>
    </xf>
    <xf numFmtId="0" fontId="12" fillId="103" borderId="101" applyNumberFormat="0" applyProtection="0">
      <alignment horizontal="left" vertical="center" indent="1"/>
    </xf>
    <xf numFmtId="0" fontId="185" fillId="0" borderId="128" applyNumberFormat="0" applyFill="0" applyAlignment="0" applyProtection="0"/>
    <xf numFmtId="0" fontId="206" fillId="103" borderId="124" applyNumberFormat="0" applyProtection="0">
      <alignment horizontal="left" vertical="top" indent="1"/>
    </xf>
    <xf numFmtId="4" fontId="64" fillId="98" borderId="101" applyNumberFormat="0" applyProtection="0">
      <alignment horizontal="right" vertical="center"/>
    </xf>
    <xf numFmtId="4" fontId="206" fillId="92" borderId="106" applyNumberFormat="0" applyProtection="0">
      <alignment horizontal="right" vertical="center"/>
    </xf>
    <xf numFmtId="4" fontId="64" fillId="92" borderId="101" applyNumberFormat="0" applyProtection="0">
      <alignment horizontal="left" vertical="center" indent="1"/>
    </xf>
    <xf numFmtId="4" fontId="229" fillId="38" borderId="160" applyNumberFormat="0" applyProtection="0">
      <alignment vertical="center"/>
    </xf>
    <xf numFmtId="4" fontId="50" fillId="91" borderId="124" applyNumberFormat="0" applyProtection="0">
      <alignment horizontal="left" vertical="center" indent="1"/>
    </xf>
    <xf numFmtId="4" fontId="206" fillId="97" borderId="116" applyNumberFormat="0" applyProtection="0">
      <alignment horizontal="right" vertical="center"/>
    </xf>
    <xf numFmtId="4" fontId="206" fillId="0" borderId="106" applyNumberFormat="0" applyProtection="0">
      <alignment horizontal="right" vertical="center"/>
    </xf>
    <xf numFmtId="4" fontId="56" fillId="119" borderId="119" applyNumberFormat="0" applyProtection="0">
      <alignment horizontal="left" vertical="center" indent="1"/>
    </xf>
    <xf numFmtId="0" fontId="206" fillId="138" borderId="139" applyNumberFormat="0" applyProtection="0">
      <alignment horizontal="left" vertical="center" indent="1"/>
    </xf>
    <xf numFmtId="0" fontId="206" fillId="104" borderId="101" applyNumberFormat="0" applyProtection="0">
      <alignment horizontal="left" vertical="top" indent="1"/>
    </xf>
    <xf numFmtId="4" fontId="64" fillId="96" borderId="111" applyNumberFormat="0" applyProtection="0">
      <alignment horizontal="right" vertical="center"/>
    </xf>
    <xf numFmtId="0" fontId="206" fillId="139" borderId="144"/>
    <xf numFmtId="4" fontId="186" fillId="91" borderId="101" applyNumberFormat="0" applyProtection="0">
      <alignment vertical="center"/>
    </xf>
    <xf numFmtId="4" fontId="53" fillId="119" borderId="111" applyNumberFormat="0" applyProtection="0">
      <alignment horizontal="right" vertical="center"/>
    </xf>
    <xf numFmtId="0" fontId="206" fillId="104" borderId="101" applyNumberFormat="0" applyProtection="0">
      <alignment horizontal="left" vertical="top" indent="1"/>
    </xf>
    <xf numFmtId="0" fontId="206" fillId="103" borderId="101" applyNumberFormat="0" applyProtection="0">
      <alignment horizontal="left" vertical="top" indent="1"/>
    </xf>
    <xf numFmtId="4" fontId="64" fillId="93" borderId="101" applyNumberFormat="0" applyProtection="0">
      <alignment horizontal="right" vertical="center"/>
    </xf>
    <xf numFmtId="0" fontId="204" fillId="134" borderId="127" applyNumberFormat="0" applyAlignment="0" applyProtection="0"/>
    <xf numFmtId="4" fontId="53" fillId="159" borderId="101" applyNumberFormat="0" applyProtection="0">
      <alignment vertical="center"/>
    </xf>
    <xf numFmtId="0" fontId="64" fillId="107" borderId="101" applyNumberFormat="0" applyProtection="0">
      <alignment horizontal="left" vertical="top" indent="1"/>
    </xf>
    <xf numFmtId="4" fontId="215" fillId="23" borderId="144" applyNumberFormat="0" applyProtection="0">
      <alignment vertical="center"/>
    </xf>
    <xf numFmtId="0" fontId="12" fillId="105" borderId="101" applyNumberFormat="0" applyProtection="0">
      <alignment horizontal="left" vertical="center" indent="1"/>
    </xf>
    <xf numFmtId="4" fontId="53" fillId="156" borderId="111" applyNumberFormat="0" applyProtection="0">
      <alignment horizontal="right" vertical="center"/>
    </xf>
    <xf numFmtId="4" fontId="206" fillId="93" borderId="106" applyNumberFormat="0" applyProtection="0">
      <alignment horizontal="right" vertical="center"/>
    </xf>
    <xf numFmtId="4" fontId="64" fillId="99" borderId="101" applyNumberFormat="0" applyProtection="0">
      <alignment horizontal="right" vertical="center"/>
    </xf>
    <xf numFmtId="4" fontId="53" fillId="33" borderId="101" applyNumberFormat="0" applyProtection="0">
      <alignment horizontal="right" vertical="center"/>
    </xf>
    <xf numFmtId="4" fontId="64" fillId="92" borderId="101" applyNumberFormat="0" applyProtection="0">
      <alignment horizontal="right" vertical="center"/>
    </xf>
    <xf numFmtId="0" fontId="208" fillId="92" borderId="101" applyNumberFormat="0" applyProtection="0">
      <alignment horizontal="left" vertical="top" indent="1"/>
    </xf>
    <xf numFmtId="4" fontId="206" fillId="99" borderId="116" applyNumberFormat="0" applyProtection="0">
      <alignment horizontal="right" vertical="center"/>
    </xf>
    <xf numFmtId="0" fontId="206" fillId="86" borderId="116" applyNumberFormat="0" applyFont="0" applyAlignment="0" applyProtection="0"/>
    <xf numFmtId="4" fontId="64" fillId="107" borderId="111" applyNumberFormat="0" applyProtection="0">
      <alignment vertical="center"/>
    </xf>
    <xf numFmtId="0" fontId="206" fillId="138" borderId="129" applyNumberFormat="0" applyProtection="0">
      <alignment horizontal="left" vertical="center" indent="1"/>
    </xf>
    <xf numFmtId="4" fontId="206" fillId="91" borderId="106" applyNumberFormat="0" applyProtection="0">
      <alignment vertical="center"/>
    </xf>
    <xf numFmtId="4" fontId="206" fillId="137" borderId="106" applyNumberFormat="0" applyProtection="0">
      <alignment horizontal="right" vertical="center"/>
    </xf>
    <xf numFmtId="4" fontId="206" fillId="122" borderId="152" applyNumberFormat="0" applyProtection="0">
      <alignment horizontal="left" vertical="center" indent="1"/>
    </xf>
    <xf numFmtId="4" fontId="56" fillId="38" borderId="101" applyNumberFormat="0" applyProtection="0">
      <alignment vertical="center"/>
    </xf>
    <xf numFmtId="4" fontId="229" fillId="38" borderId="111" applyNumberFormat="0" applyProtection="0">
      <alignment vertical="center"/>
    </xf>
    <xf numFmtId="4" fontId="64" fillId="92" borderId="101" applyNumberFormat="0" applyProtection="0">
      <alignment horizontal="left" vertical="center" indent="1"/>
    </xf>
    <xf numFmtId="4" fontId="206" fillId="38" borderId="106" applyNumberFormat="0" applyProtection="0">
      <alignment horizontal="left" vertical="center" indent="1"/>
    </xf>
    <xf numFmtId="0" fontId="12" fillId="104" borderId="101" applyNumberFormat="0" applyProtection="0">
      <alignment horizontal="left" vertical="center" indent="1"/>
    </xf>
    <xf numFmtId="4" fontId="210" fillId="108" borderId="107" applyNumberFormat="0" applyProtection="0">
      <alignment horizontal="left" vertical="center" indent="1"/>
    </xf>
    <xf numFmtId="4" fontId="53" fillId="38" borderId="101" applyNumberFormat="0" applyProtection="0">
      <alignment horizontal="left" vertical="center" indent="1"/>
    </xf>
    <xf numFmtId="0" fontId="12" fillId="92" borderId="101" applyNumberFormat="0" applyProtection="0">
      <alignment horizontal="left" vertical="center" indent="1"/>
    </xf>
    <xf numFmtId="4" fontId="12" fillId="104" borderId="153" applyNumberFormat="0" applyProtection="0">
      <alignment horizontal="left" vertical="center" indent="1"/>
    </xf>
    <xf numFmtId="4" fontId="64" fillId="92" borderId="101" applyNumberFormat="0" applyProtection="0">
      <alignment horizontal="right" vertical="center"/>
    </xf>
    <xf numFmtId="0" fontId="12" fillId="103" borderId="134" applyNumberFormat="0" applyProtection="0">
      <alignment horizontal="left" vertical="center" indent="1"/>
    </xf>
    <xf numFmtId="4" fontId="53" fillId="155" borderId="101" applyNumberFormat="0" applyProtection="0">
      <alignment horizontal="right" vertical="center"/>
    </xf>
    <xf numFmtId="4" fontId="206" fillId="38" borderId="129" applyNumberFormat="0" applyProtection="0">
      <alignment horizontal="left" vertical="center" indent="1"/>
    </xf>
    <xf numFmtId="4" fontId="206" fillId="122" borderId="106" applyNumberFormat="0" applyProtection="0">
      <alignment horizontal="left" vertical="center" indent="1"/>
    </xf>
    <xf numFmtId="4" fontId="206" fillId="38" borderId="129" applyNumberFormat="0" applyProtection="0">
      <alignment horizontal="left" vertical="center" indent="1"/>
    </xf>
    <xf numFmtId="0" fontId="12" fillId="92" borderId="101" applyNumberFormat="0" applyProtection="0">
      <alignment horizontal="left" vertical="top" indent="1"/>
    </xf>
    <xf numFmtId="4" fontId="206" fillId="100" borderId="106" applyNumberFormat="0" applyProtection="0">
      <alignment horizontal="right" vertical="center"/>
    </xf>
    <xf numFmtId="0" fontId="64" fillId="107" borderId="91" applyNumberFormat="0" applyProtection="0">
      <alignment horizontal="left" vertical="top" indent="1"/>
    </xf>
    <xf numFmtId="4" fontId="50" fillId="91" borderId="111" applyNumberFormat="0" applyProtection="0">
      <alignment vertical="center"/>
    </xf>
    <xf numFmtId="0" fontId="12" fillId="103" borderId="101" applyNumberFormat="0" applyProtection="0">
      <alignment horizontal="left" vertical="center" indent="1"/>
    </xf>
    <xf numFmtId="0" fontId="206" fillId="105" borderId="101" applyNumberFormat="0" applyProtection="0">
      <alignment horizontal="left" vertical="top" indent="1"/>
    </xf>
    <xf numFmtId="4" fontId="53" fillId="152" borderId="101" applyNumberFormat="0" applyProtection="0">
      <alignment horizontal="right" vertical="center"/>
    </xf>
    <xf numFmtId="0" fontId="64" fillId="92" borderId="91" applyNumberFormat="0" applyProtection="0">
      <alignment horizontal="left" vertical="top" indent="1"/>
    </xf>
    <xf numFmtId="4" fontId="229" fillId="38" borderId="101" applyNumberFormat="0" applyProtection="0">
      <alignment vertical="center"/>
    </xf>
    <xf numFmtId="0" fontId="12" fillId="92" borderId="101" applyNumberFormat="0" applyProtection="0">
      <alignment horizontal="left" vertical="top" indent="1"/>
    </xf>
    <xf numFmtId="4" fontId="64" fillId="101" borderId="101" applyNumberFormat="0" applyProtection="0">
      <alignment horizontal="right" vertical="center"/>
    </xf>
    <xf numFmtId="4" fontId="64" fillId="92" borderId="101" applyNumberFormat="0" applyProtection="0">
      <alignment horizontal="left" vertical="center" indent="1"/>
    </xf>
    <xf numFmtId="4" fontId="208" fillId="107" borderId="101" applyNumberFormat="0" applyProtection="0">
      <alignment vertical="center"/>
    </xf>
    <xf numFmtId="4" fontId="64" fillId="95" borderId="101" applyNumberFormat="0" applyProtection="0">
      <alignment horizontal="right" vertical="center"/>
    </xf>
    <xf numFmtId="0" fontId="12" fillId="92" borderId="101" applyNumberFormat="0" applyProtection="0">
      <alignment horizontal="left" vertical="top" indent="1"/>
    </xf>
    <xf numFmtId="205" fontId="206" fillId="86" borderId="96" applyNumberFormat="0" applyFont="0" applyAlignment="0" applyProtection="0"/>
    <xf numFmtId="0" fontId="12" fillId="107" borderId="126" applyNumberFormat="0" applyFont="0" applyAlignment="0" applyProtection="0"/>
    <xf numFmtId="4" fontId="187" fillId="107" borderId="101" applyNumberFormat="0" applyProtection="0">
      <alignment vertical="center"/>
    </xf>
    <xf numFmtId="4" fontId="64" fillId="101" borderId="111" applyNumberFormat="0" applyProtection="0">
      <alignment horizontal="right" vertical="center"/>
    </xf>
    <xf numFmtId="4" fontId="53" fillId="121" borderId="124" applyNumberFormat="0" applyProtection="0">
      <alignment horizontal="right" vertical="center"/>
    </xf>
    <xf numFmtId="4" fontId="206" fillId="122" borderId="106" applyNumberFormat="0" applyProtection="0">
      <alignment horizontal="left" vertical="center" indent="1"/>
    </xf>
    <xf numFmtId="0" fontId="206" fillId="110" borderId="116" applyNumberFormat="0" applyProtection="0">
      <alignment horizontal="left" vertical="center" indent="1"/>
    </xf>
    <xf numFmtId="4" fontId="206" fillId="38" borderId="106" applyNumberFormat="0" applyProtection="0">
      <alignment horizontal="left" vertical="center" indent="1"/>
    </xf>
    <xf numFmtId="4" fontId="53" fillId="159" borderId="101" applyNumberFormat="0" applyProtection="0">
      <alignment horizontal="right" vertical="center"/>
    </xf>
    <xf numFmtId="4" fontId="206" fillId="38" borderId="116" applyNumberFormat="0" applyProtection="0">
      <alignment horizontal="left" vertical="center" indent="1"/>
    </xf>
    <xf numFmtId="4" fontId="206" fillId="97" borderId="116" applyNumberFormat="0" applyProtection="0">
      <alignment horizontal="right" vertical="center"/>
    </xf>
    <xf numFmtId="4" fontId="50" fillId="91" borderId="101" applyNumberFormat="0" applyProtection="0">
      <alignment vertical="center"/>
    </xf>
    <xf numFmtId="4" fontId="229" fillId="38" borderId="101" applyNumberFormat="0" applyProtection="0">
      <alignment vertical="center"/>
    </xf>
    <xf numFmtId="4" fontId="187" fillId="103" borderId="111" applyNumberFormat="0" applyProtection="0">
      <alignment horizontal="right" vertical="center"/>
    </xf>
    <xf numFmtId="4" fontId="64" fillId="103" borderId="101" applyNumberFormat="0" applyProtection="0">
      <alignment horizontal="right" vertical="center"/>
    </xf>
    <xf numFmtId="4" fontId="64" fillId="94" borderId="101" applyNumberFormat="0" applyProtection="0">
      <alignment horizontal="right" vertical="center"/>
    </xf>
    <xf numFmtId="4" fontId="64" fillId="92" borderId="101" applyNumberFormat="0" applyProtection="0">
      <alignment horizontal="left" vertical="center" indent="1"/>
    </xf>
    <xf numFmtId="4" fontId="53" fillId="33" borderId="111" applyNumberFormat="0" applyProtection="0">
      <alignment horizontal="right" vertical="center"/>
    </xf>
    <xf numFmtId="4" fontId="210" fillId="108" borderId="107" applyNumberFormat="0" applyProtection="0">
      <alignment horizontal="left" vertical="center" indent="1"/>
    </xf>
    <xf numFmtId="0" fontId="206" fillId="110" borderId="96" applyNumberFormat="0" applyProtection="0">
      <alignment horizontal="left" vertical="center" indent="1"/>
    </xf>
    <xf numFmtId="4" fontId="64" fillId="99" borderId="91" applyNumberFormat="0" applyProtection="0">
      <alignment horizontal="right" vertical="center"/>
    </xf>
    <xf numFmtId="4" fontId="206" fillId="122" borderId="96" applyNumberFormat="0" applyProtection="0">
      <alignment horizontal="left" vertical="center" indent="1"/>
    </xf>
    <xf numFmtId="4" fontId="64" fillId="94" borderId="91" applyNumberFormat="0" applyProtection="0">
      <alignment horizontal="right" vertical="center"/>
    </xf>
    <xf numFmtId="0" fontId="201" fillId="87" borderId="92" applyNumberFormat="0" applyAlignment="0" applyProtection="0"/>
    <xf numFmtId="4" fontId="53" fillId="159" borderId="91" applyNumberFormat="0" applyProtection="0">
      <alignment horizontal="right" vertical="center"/>
    </xf>
    <xf numFmtId="0" fontId="12" fillId="107" borderId="93" applyNumberFormat="0" applyFont="0" applyAlignment="0" applyProtection="0"/>
    <xf numFmtId="4" fontId="206" fillId="97" borderId="96" applyNumberFormat="0" applyProtection="0">
      <alignment horizontal="right" vertical="center"/>
    </xf>
    <xf numFmtId="0" fontId="206" fillId="110" borderId="96" applyNumberFormat="0" applyProtection="0">
      <alignment horizontal="left" vertical="center" indent="1"/>
    </xf>
    <xf numFmtId="0" fontId="12" fillId="104" borderId="101" applyNumberFormat="0" applyProtection="0">
      <alignment horizontal="left" vertical="center" indent="1"/>
    </xf>
    <xf numFmtId="4" fontId="53" fillId="38" borderId="91" applyNumberFormat="0" applyProtection="0">
      <alignment horizontal="left" vertical="center" indent="1"/>
    </xf>
    <xf numFmtId="0" fontId="194" fillId="117" borderId="92" applyNumberFormat="0" applyAlignment="0" applyProtection="0"/>
    <xf numFmtId="4" fontId="53" fillId="33" borderId="91" applyNumberFormat="0" applyProtection="0">
      <alignment horizontal="right" vertical="center"/>
    </xf>
    <xf numFmtId="4" fontId="50" fillId="91" borderId="91" applyNumberFormat="0" applyProtection="0">
      <alignment vertical="center"/>
    </xf>
    <xf numFmtId="4" fontId="206" fillId="100" borderId="96" applyNumberFormat="0" applyProtection="0">
      <alignment horizontal="right" vertical="center"/>
    </xf>
    <xf numFmtId="4" fontId="64" fillId="94" borderId="91" applyNumberFormat="0" applyProtection="0">
      <alignment horizontal="right" vertical="center"/>
    </xf>
    <xf numFmtId="0" fontId="12" fillId="104" borderId="91" applyNumberFormat="0" applyProtection="0">
      <alignment horizontal="left" vertical="center" indent="1"/>
    </xf>
    <xf numFmtId="4" fontId="53" fillId="154" borderId="91" applyNumberFormat="0" applyProtection="0">
      <alignment horizontal="right" vertical="center"/>
    </xf>
    <xf numFmtId="0" fontId="12" fillId="104" borderId="111" applyNumberFormat="0" applyProtection="0">
      <alignment horizontal="left" vertical="top" indent="1"/>
    </xf>
    <xf numFmtId="4" fontId="64" fillId="99" borderId="101" applyNumberFormat="0" applyProtection="0">
      <alignment horizontal="right" vertical="center"/>
    </xf>
    <xf numFmtId="4" fontId="53" fillId="33" borderId="111" applyNumberFormat="0" applyProtection="0">
      <alignment horizontal="right" vertical="center"/>
    </xf>
    <xf numFmtId="0" fontId="206" fillId="103" borderId="101" applyNumberFormat="0" applyProtection="0">
      <alignment horizontal="left" vertical="top" indent="1"/>
    </xf>
    <xf numFmtId="4" fontId="206" fillId="93" borderId="96" applyNumberFormat="0" applyProtection="0">
      <alignment horizontal="right" vertical="center"/>
    </xf>
    <xf numFmtId="0" fontId="206" fillId="138" borderId="96" applyNumberFormat="0" applyProtection="0">
      <alignment horizontal="left" vertical="center" indent="1"/>
    </xf>
    <xf numFmtId="4" fontId="64" fillId="97" borderId="91" applyNumberFormat="0" applyProtection="0">
      <alignment horizontal="right" vertical="center"/>
    </xf>
    <xf numFmtId="0" fontId="194" fillId="117" borderId="92" applyNumberFormat="0" applyAlignment="0" applyProtection="0"/>
    <xf numFmtId="4" fontId="64" fillId="107" borderId="91" applyNumberFormat="0" applyProtection="0">
      <alignment horizontal="left" vertical="center" indent="1"/>
    </xf>
    <xf numFmtId="4" fontId="64" fillId="99" borderId="91" applyNumberFormat="0" applyProtection="0">
      <alignment horizontal="right" vertical="center"/>
    </xf>
    <xf numFmtId="4" fontId="64" fillId="107" borderId="91" applyNumberFormat="0" applyProtection="0">
      <alignment vertical="center"/>
    </xf>
    <xf numFmtId="0" fontId="208" fillId="107" borderId="91" applyNumberFormat="0" applyProtection="0">
      <alignment horizontal="left" vertical="top" indent="1"/>
    </xf>
    <xf numFmtId="4" fontId="64" fillId="97" borderId="91" applyNumberFormat="0" applyProtection="0">
      <alignment horizontal="right" vertical="center"/>
    </xf>
    <xf numFmtId="4" fontId="206" fillId="122" borderId="96" applyNumberFormat="0" applyProtection="0">
      <alignment horizontal="left" vertical="center" indent="1"/>
    </xf>
    <xf numFmtId="0" fontId="206" fillId="105" borderId="91" applyNumberFormat="0" applyProtection="0">
      <alignment horizontal="left" vertical="top" indent="1"/>
    </xf>
    <xf numFmtId="4" fontId="187" fillId="107" borderId="91" applyNumberFormat="0" applyProtection="0">
      <alignment vertical="center"/>
    </xf>
    <xf numFmtId="4" fontId="64" fillId="107" borderId="91" applyNumberFormat="0" applyProtection="0">
      <alignment horizontal="left" vertical="center" indent="1"/>
    </xf>
    <xf numFmtId="0" fontId="201" fillId="87" borderId="92" applyNumberFormat="0" applyAlignment="0" applyProtection="0"/>
    <xf numFmtId="0" fontId="64" fillId="107" borderId="91" applyNumberFormat="0" applyProtection="0">
      <alignment horizontal="left" vertical="top" indent="1"/>
    </xf>
    <xf numFmtId="0" fontId="12" fillId="103" borderId="91" applyNumberFormat="0" applyProtection="0">
      <alignment horizontal="left" vertical="center" indent="1"/>
    </xf>
    <xf numFmtId="0" fontId="206" fillId="110" borderId="165" applyNumberFormat="0" applyProtection="0">
      <alignment horizontal="left" vertical="center" indent="1"/>
    </xf>
    <xf numFmtId="4" fontId="53" fillId="156" borderId="91" applyNumberFormat="0" applyProtection="0">
      <alignment horizontal="right" vertical="center"/>
    </xf>
    <xf numFmtId="4" fontId="206" fillId="122" borderId="96" applyNumberFormat="0" applyProtection="0">
      <alignment horizontal="left" vertical="center" indent="1"/>
    </xf>
    <xf numFmtId="4" fontId="64" fillId="92" borderId="91" applyNumberFormat="0" applyProtection="0">
      <alignment horizontal="left" vertical="center" indent="1"/>
    </xf>
    <xf numFmtId="4" fontId="231" fillId="159" borderId="91" applyNumberFormat="0" applyProtection="0">
      <alignment horizontal="right" vertical="center"/>
    </xf>
    <xf numFmtId="4" fontId="64" fillId="94" borderId="91" applyNumberFormat="0" applyProtection="0">
      <alignment horizontal="right" vertical="center"/>
    </xf>
    <xf numFmtId="4" fontId="64" fillId="99" borderId="91" applyNumberFormat="0" applyProtection="0">
      <alignment horizontal="right" vertical="center"/>
    </xf>
    <xf numFmtId="0" fontId="206" fillId="103" borderId="106" applyNumberFormat="0" applyProtection="0">
      <alignment horizontal="left" vertical="center" indent="1"/>
    </xf>
    <xf numFmtId="4" fontId="53" fillId="152" borderId="101" applyNumberFormat="0" applyProtection="0">
      <alignment horizontal="right" vertical="center"/>
    </xf>
    <xf numFmtId="0" fontId="12" fillId="105" borderId="91" applyNumberFormat="0" applyProtection="0">
      <alignment horizontal="left" vertical="center" indent="1"/>
    </xf>
    <xf numFmtId="0" fontId="12" fillId="92" borderId="111" applyNumberFormat="0" applyProtection="0">
      <alignment horizontal="left" vertical="center" indent="1"/>
    </xf>
    <xf numFmtId="4" fontId="231" fillId="159" borderId="101" applyNumberFormat="0" applyProtection="0">
      <alignment horizontal="right" vertical="center"/>
    </xf>
    <xf numFmtId="4" fontId="206" fillId="101" borderId="139" applyNumberFormat="0" applyProtection="0">
      <alignment horizontal="right" vertical="center"/>
    </xf>
    <xf numFmtId="0" fontId="206" fillId="92" borderId="101" applyNumberFormat="0" applyProtection="0">
      <alignment horizontal="left" vertical="top" indent="1"/>
    </xf>
    <xf numFmtId="4" fontId="53" fillId="156" borderId="101" applyNumberFormat="0" applyProtection="0">
      <alignment horizontal="right" vertical="center"/>
    </xf>
    <xf numFmtId="4" fontId="189" fillId="103" borderId="101" applyNumberFormat="0" applyProtection="0">
      <alignment horizontal="right" vertical="center"/>
    </xf>
    <xf numFmtId="0" fontId="12" fillId="92" borderId="91" applyNumberFormat="0" applyProtection="0">
      <alignment horizontal="left" vertical="top" indent="1"/>
    </xf>
    <xf numFmtId="0" fontId="50" fillId="91" borderId="101" applyNumberFormat="0" applyProtection="0">
      <alignment horizontal="left" vertical="top" indent="1"/>
    </xf>
    <xf numFmtId="4" fontId="53" fillId="119" borderId="101" applyNumberFormat="0" applyProtection="0">
      <alignment horizontal="right" vertical="center"/>
    </xf>
    <xf numFmtId="4" fontId="206" fillId="95" borderId="107" applyNumberFormat="0" applyProtection="0">
      <alignment horizontal="right" vertical="center"/>
    </xf>
    <xf numFmtId="4" fontId="53" fillId="119" borderId="91" applyNumberFormat="0" applyProtection="0">
      <alignment horizontal="right" vertical="center"/>
    </xf>
    <xf numFmtId="4" fontId="188" fillId="120" borderId="109" applyNumberFormat="0" applyProtection="0">
      <alignment horizontal="left" vertical="center" indent="1"/>
    </xf>
    <xf numFmtId="169" fontId="1" fillId="17" borderId="121">
      <alignment vertical="center"/>
      <protection locked="0"/>
    </xf>
    <xf numFmtId="4" fontId="64" fillId="94" borderId="101" applyNumberFormat="0" applyProtection="0">
      <alignment horizontal="right" vertical="center"/>
    </xf>
    <xf numFmtId="4" fontId="206" fillId="122" borderId="106" applyNumberFormat="0" applyProtection="0">
      <alignment horizontal="left" vertical="center" indent="1"/>
    </xf>
    <xf numFmtId="0" fontId="12" fillId="92" borderId="101" applyNumberFormat="0" applyProtection="0">
      <alignment horizontal="left" vertical="top" indent="1"/>
    </xf>
    <xf numFmtId="205" fontId="206" fillId="86" borderId="96" applyNumberFormat="0" applyFont="0" applyAlignment="0" applyProtection="0"/>
    <xf numFmtId="0" fontId="185" fillId="0" borderId="110" applyNumberFormat="0" applyFill="0" applyAlignment="0" applyProtection="0"/>
    <xf numFmtId="4" fontId="206" fillId="91" borderId="139" applyNumberFormat="0" applyProtection="0">
      <alignment vertical="center"/>
    </xf>
    <xf numFmtId="4" fontId="206" fillId="92" borderId="116" applyNumberFormat="0" applyProtection="0">
      <alignment horizontal="right" vertical="center"/>
    </xf>
    <xf numFmtId="4" fontId="64" fillId="99" borderId="101" applyNumberFormat="0" applyProtection="0">
      <alignment horizontal="right" vertical="center"/>
    </xf>
    <xf numFmtId="0" fontId="64" fillId="107" borderId="101" applyNumberFormat="0" applyProtection="0">
      <alignment horizontal="left" vertical="top" indent="1"/>
    </xf>
    <xf numFmtId="0" fontId="208" fillId="92" borderId="101" applyNumberFormat="0" applyProtection="0">
      <alignment horizontal="left" vertical="top" indent="1"/>
    </xf>
    <xf numFmtId="4" fontId="64" fillId="107" borderId="124" applyNumberFormat="0" applyProtection="0">
      <alignment horizontal="left" vertical="center" indent="1"/>
    </xf>
    <xf numFmtId="4" fontId="64" fillId="99" borderId="124" applyNumberFormat="0" applyProtection="0">
      <alignment horizontal="right" vertical="center"/>
    </xf>
    <xf numFmtId="4" fontId="206" fillId="91" borderId="106" applyNumberFormat="0" applyProtection="0">
      <alignment vertical="center"/>
    </xf>
    <xf numFmtId="4" fontId="50" fillId="91" borderId="111" applyNumberFormat="0" applyProtection="0">
      <alignment vertical="center"/>
    </xf>
    <xf numFmtId="4" fontId="50" fillId="91" borderId="111" applyNumberFormat="0" applyProtection="0">
      <alignment vertical="center"/>
    </xf>
    <xf numFmtId="4" fontId="64" fillId="94" borderId="101" applyNumberFormat="0" applyProtection="0">
      <alignment horizontal="right" vertical="center"/>
    </xf>
    <xf numFmtId="4" fontId="210" fillId="108" borderId="107" applyNumberFormat="0" applyProtection="0">
      <alignment horizontal="left" vertical="center" indent="1"/>
    </xf>
    <xf numFmtId="4" fontId="206" fillId="91" borderId="106" applyNumberFormat="0" applyProtection="0">
      <alignment vertical="center"/>
    </xf>
    <xf numFmtId="0" fontId="201" fillId="87" borderId="106" applyNumberFormat="0" applyAlignment="0" applyProtection="0"/>
    <xf numFmtId="4" fontId="206" fillId="102" borderId="117" applyNumberFormat="0" applyProtection="0">
      <alignment horizontal="left" vertical="center" indent="1"/>
    </xf>
    <xf numFmtId="0" fontId="204" fillId="117" borderId="137" applyNumberFormat="0" applyAlignment="0" applyProtection="0"/>
    <xf numFmtId="4" fontId="64" fillId="101" borderId="101" applyNumberFormat="0" applyProtection="0">
      <alignment horizontal="right" vertical="center"/>
    </xf>
    <xf numFmtId="0" fontId="64" fillId="107" borderId="111" applyNumberFormat="0" applyProtection="0">
      <alignment horizontal="left" vertical="top" indent="1"/>
    </xf>
    <xf numFmtId="4" fontId="206" fillId="101" borderId="106" applyNumberFormat="0" applyProtection="0">
      <alignment horizontal="right" vertical="center"/>
    </xf>
    <xf numFmtId="4" fontId="64" fillId="93" borderId="111" applyNumberFormat="0" applyProtection="0">
      <alignment horizontal="right" vertical="center"/>
    </xf>
    <xf numFmtId="4" fontId="64" fillId="103" borderId="101" applyNumberFormat="0" applyProtection="0">
      <alignment horizontal="right" vertical="center"/>
    </xf>
    <xf numFmtId="0" fontId="194" fillId="117" borderId="102" applyNumberFormat="0" applyAlignment="0" applyProtection="0"/>
    <xf numFmtId="4" fontId="206" fillId="92" borderId="129" applyNumberFormat="0" applyProtection="0">
      <alignment horizontal="right" vertical="center"/>
    </xf>
    <xf numFmtId="4" fontId="64" fillId="93" borderId="101" applyNumberFormat="0" applyProtection="0">
      <alignment horizontal="right" vertical="center"/>
    </xf>
    <xf numFmtId="4" fontId="50" fillId="91" borderId="111" applyNumberFormat="0" applyProtection="0">
      <alignment horizontal="left" vertical="center" indent="1"/>
    </xf>
    <xf numFmtId="4" fontId="53" fillId="157" borderId="111" applyNumberFormat="0" applyProtection="0">
      <alignment horizontal="right" vertical="center"/>
    </xf>
    <xf numFmtId="4" fontId="229" fillId="38" borderId="101" applyNumberFormat="0" applyProtection="0">
      <alignment vertical="center"/>
    </xf>
    <xf numFmtId="0" fontId="12" fillId="105" borderId="91" applyNumberFormat="0" applyProtection="0">
      <alignment horizontal="left" vertical="center" indent="1"/>
    </xf>
    <xf numFmtId="4" fontId="189" fillId="103" borderId="160" applyNumberFormat="0" applyProtection="0">
      <alignment horizontal="right" vertical="center"/>
    </xf>
    <xf numFmtId="4" fontId="206" fillId="96" borderId="116" applyNumberFormat="0" applyProtection="0">
      <alignment horizontal="right" vertical="center"/>
    </xf>
    <xf numFmtId="4" fontId="64" fillId="98" borderId="91" applyNumberFormat="0" applyProtection="0">
      <alignment horizontal="right" vertical="center"/>
    </xf>
    <xf numFmtId="4" fontId="53" fillId="121" borderId="91" applyNumberFormat="0" applyProtection="0">
      <alignment horizontal="right" vertical="center"/>
    </xf>
    <xf numFmtId="4" fontId="189" fillId="103" borderId="91" applyNumberFormat="0" applyProtection="0">
      <alignment horizontal="right" vertical="center"/>
    </xf>
    <xf numFmtId="4" fontId="187" fillId="103" borderId="91" applyNumberFormat="0" applyProtection="0">
      <alignment horizontal="right" vertical="center"/>
    </xf>
    <xf numFmtId="0" fontId="204" fillId="117" borderId="94" applyNumberFormat="0" applyAlignment="0" applyProtection="0"/>
    <xf numFmtId="4" fontId="206" fillId="137" borderId="96" applyNumberFormat="0" applyProtection="0">
      <alignment horizontal="right" vertical="center"/>
    </xf>
    <xf numFmtId="0" fontId="194" fillId="117" borderId="92" applyNumberFormat="0" applyAlignment="0" applyProtection="0"/>
    <xf numFmtId="4" fontId="56" fillId="119" borderId="99" applyNumberFormat="0" applyProtection="0">
      <alignment horizontal="left" vertical="center" indent="1"/>
    </xf>
    <xf numFmtId="0" fontId="12" fillId="105" borderId="91" applyNumberFormat="0" applyProtection="0">
      <alignment horizontal="left" vertical="top" indent="1"/>
    </xf>
    <xf numFmtId="4" fontId="206" fillId="122" borderId="96" applyNumberFormat="0" applyProtection="0">
      <alignment horizontal="left" vertical="center" indent="1"/>
    </xf>
    <xf numFmtId="4" fontId="208" fillId="110" borderId="91" applyNumberFormat="0" applyProtection="0">
      <alignment horizontal="left" vertical="center" indent="1"/>
    </xf>
    <xf numFmtId="4" fontId="64" fillId="98" borderId="91" applyNumberFormat="0" applyProtection="0">
      <alignment horizontal="right" vertical="center"/>
    </xf>
    <xf numFmtId="0" fontId="12" fillId="105" borderId="91" applyNumberFormat="0" applyProtection="0">
      <alignment horizontal="left" vertical="top" indent="1"/>
    </xf>
    <xf numFmtId="4" fontId="206" fillId="38" borderId="96" applyNumberFormat="0" applyProtection="0">
      <alignment horizontal="left" vertical="center" indent="1"/>
    </xf>
    <xf numFmtId="0" fontId="201" fillId="87" borderId="92" applyNumberFormat="0" applyAlignment="0" applyProtection="0"/>
    <xf numFmtId="4" fontId="208" fillId="110" borderId="91" applyNumberFormat="0" applyProtection="0">
      <alignment horizontal="left" vertical="center" indent="1"/>
    </xf>
    <xf numFmtId="0" fontId="12" fillId="103" borderId="91" applyNumberFormat="0" applyProtection="0">
      <alignment horizontal="left" vertical="top" indent="1"/>
    </xf>
    <xf numFmtId="4" fontId="50" fillId="91" borderId="91" applyNumberFormat="0" applyProtection="0">
      <alignment vertical="center"/>
    </xf>
    <xf numFmtId="4" fontId="206" fillId="103" borderId="97" applyNumberFormat="0" applyProtection="0">
      <alignment horizontal="left" vertical="center" indent="1"/>
    </xf>
    <xf numFmtId="0" fontId="206" fillId="138" borderId="96" applyNumberFormat="0" applyProtection="0">
      <alignment horizontal="left" vertical="center" indent="1"/>
    </xf>
    <xf numFmtId="4" fontId="64" fillId="96" borderId="91" applyNumberFormat="0" applyProtection="0">
      <alignment horizontal="right" vertical="center"/>
    </xf>
    <xf numFmtId="0" fontId="206" fillId="110" borderId="96" applyNumberFormat="0" applyProtection="0">
      <alignment horizontal="left" vertical="center" indent="1"/>
    </xf>
    <xf numFmtId="0" fontId="206" fillId="103" borderId="91" applyNumberFormat="0" applyProtection="0">
      <alignment horizontal="left" vertical="top" indent="1"/>
    </xf>
    <xf numFmtId="0" fontId="194" fillId="117" borderId="92" applyNumberFormat="0" applyAlignment="0" applyProtection="0"/>
    <xf numFmtId="4" fontId="64" fillId="97" borderId="91" applyNumberFormat="0" applyProtection="0">
      <alignment horizontal="right" vertical="center"/>
    </xf>
    <xf numFmtId="0" fontId="71" fillId="104" borderId="108" applyBorder="0"/>
    <xf numFmtId="0" fontId="12" fillId="103" borderId="111" applyNumberFormat="0" applyProtection="0">
      <alignment horizontal="left" vertical="center" indent="1"/>
    </xf>
    <xf numFmtId="0" fontId="12" fillId="103" borderId="91" applyNumberFormat="0" applyProtection="0">
      <alignment horizontal="left" vertical="top" indent="1"/>
    </xf>
    <xf numFmtId="0" fontId="12" fillId="107" borderId="93" applyNumberFormat="0" applyFont="0" applyAlignment="0" applyProtection="0"/>
    <xf numFmtId="4" fontId="206" fillId="100" borderId="106" applyNumberFormat="0" applyProtection="0">
      <alignment horizontal="right" vertical="center"/>
    </xf>
    <xf numFmtId="0" fontId="185" fillId="0" borderId="105" applyNumberFormat="0" applyFill="0" applyAlignment="0" applyProtection="0"/>
    <xf numFmtId="4" fontId="206" fillId="0" borderId="106" applyNumberFormat="0" applyProtection="0">
      <alignment horizontal="right" vertical="center"/>
    </xf>
    <xf numFmtId="4" fontId="187" fillId="107" borderId="101" applyNumberFormat="0" applyProtection="0">
      <alignment vertical="center"/>
    </xf>
    <xf numFmtId="0" fontId="206" fillId="105" borderId="101" applyNumberFormat="0" applyProtection="0">
      <alignment horizontal="left" vertical="top" indent="1"/>
    </xf>
    <xf numFmtId="4" fontId="53" fillId="156" borderId="124" applyNumberFormat="0" applyProtection="0">
      <alignment horizontal="right" vertical="center"/>
    </xf>
    <xf numFmtId="4" fontId="187" fillId="107" borderId="101" applyNumberFormat="0" applyProtection="0">
      <alignment vertical="center"/>
    </xf>
    <xf numFmtId="4" fontId="64" fillId="107" borderId="101" applyNumberFormat="0" applyProtection="0">
      <alignment horizontal="left" vertical="center" indent="1"/>
    </xf>
    <xf numFmtId="4" fontId="64" fillId="96" borderId="111" applyNumberFormat="0" applyProtection="0">
      <alignment horizontal="right" vertical="center"/>
    </xf>
    <xf numFmtId="4" fontId="188" fillId="120" borderId="109" applyNumberFormat="0" applyProtection="0">
      <alignment horizontal="left" vertical="center" indent="1"/>
    </xf>
    <xf numFmtId="4" fontId="206" fillId="122" borderId="139" applyNumberFormat="0" applyProtection="0">
      <alignment horizontal="left" vertical="center" indent="1"/>
    </xf>
    <xf numFmtId="4" fontId="208" fillId="110" borderId="101" applyNumberFormat="0" applyProtection="0">
      <alignment horizontal="left" vertical="center" indent="1"/>
    </xf>
    <xf numFmtId="0" fontId="206" fillId="86" borderId="106" applyNumberFormat="0" applyFont="0" applyAlignment="0" applyProtection="0"/>
    <xf numFmtId="0" fontId="12" fillId="92" borderId="160" applyNumberFormat="0" applyProtection="0">
      <alignment horizontal="left" vertical="top" indent="1"/>
    </xf>
    <xf numFmtId="0" fontId="206" fillId="104" borderId="111" applyNumberFormat="0" applyProtection="0">
      <alignment horizontal="left" vertical="top" indent="1"/>
    </xf>
    <xf numFmtId="4" fontId="206" fillId="95" borderId="107" applyNumberFormat="0" applyProtection="0">
      <alignment horizontal="right" vertical="center"/>
    </xf>
    <xf numFmtId="4" fontId="50" fillId="91" borderId="101" applyNumberFormat="0" applyProtection="0">
      <alignment vertical="center"/>
    </xf>
    <xf numFmtId="4" fontId="206" fillId="93" borderId="106" applyNumberFormat="0" applyProtection="0">
      <alignment horizontal="right" vertical="center"/>
    </xf>
    <xf numFmtId="4" fontId="50" fillId="91" borderId="101" applyNumberFormat="0" applyProtection="0">
      <alignment vertical="center"/>
    </xf>
    <xf numFmtId="4" fontId="206" fillId="102" borderId="107" applyNumberFormat="0" applyProtection="0">
      <alignment horizontal="left" vertical="center" indent="1"/>
    </xf>
    <xf numFmtId="0" fontId="206" fillId="92" borderId="111" applyNumberFormat="0" applyProtection="0">
      <alignment horizontal="left" vertical="top" indent="1"/>
    </xf>
    <xf numFmtId="4" fontId="53" fillId="38" borderId="134" applyNumberFormat="0" applyProtection="0">
      <alignment horizontal="left" vertical="center" indent="1"/>
    </xf>
    <xf numFmtId="4" fontId="50" fillId="91" borderId="101" applyNumberFormat="0" applyProtection="0">
      <alignment vertical="center"/>
    </xf>
    <xf numFmtId="0" fontId="206" fillId="103" borderId="106" applyNumberFormat="0" applyProtection="0">
      <alignment horizontal="left" vertical="center" indent="1"/>
    </xf>
    <xf numFmtId="4" fontId="187" fillId="103" borderId="101" applyNumberFormat="0" applyProtection="0">
      <alignment horizontal="right" vertical="center"/>
    </xf>
    <xf numFmtId="4" fontId="53" fillId="159" borderId="101" applyNumberFormat="0" applyProtection="0">
      <alignment horizontal="right" vertical="center"/>
    </xf>
    <xf numFmtId="0" fontId="204" fillId="134" borderId="127" applyNumberFormat="0" applyAlignment="0" applyProtection="0"/>
    <xf numFmtId="0" fontId="206" fillId="92" borderId="111" applyNumberFormat="0" applyProtection="0">
      <alignment horizontal="left" vertical="top" indent="1"/>
    </xf>
    <xf numFmtId="0" fontId="12" fillId="105" borderId="101" applyNumberFormat="0" applyProtection="0">
      <alignment horizontal="left" vertical="center" indent="1"/>
    </xf>
    <xf numFmtId="4" fontId="64" fillId="94" borderId="111" applyNumberFormat="0" applyProtection="0">
      <alignment horizontal="right" vertical="center"/>
    </xf>
    <xf numFmtId="4" fontId="12" fillId="104" borderId="107" applyNumberFormat="0" applyProtection="0">
      <alignment horizontal="left" vertical="center" indent="1"/>
    </xf>
    <xf numFmtId="0" fontId="220" fillId="110" borderId="102" applyNumberFormat="0" applyAlignment="0" applyProtection="0"/>
    <xf numFmtId="4" fontId="53" fillId="154" borderId="111" applyNumberFormat="0" applyProtection="0">
      <alignment horizontal="right" vertical="center"/>
    </xf>
    <xf numFmtId="0" fontId="12" fillId="92" borderId="101" applyNumberFormat="0" applyProtection="0">
      <alignment horizontal="left" vertical="top" indent="1"/>
    </xf>
    <xf numFmtId="4" fontId="64" fillId="93" borderId="101" applyNumberFormat="0" applyProtection="0">
      <alignment horizontal="right" vertical="center"/>
    </xf>
    <xf numFmtId="0" fontId="12" fillId="104" borderId="101" applyNumberFormat="0" applyProtection="0">
      <alignment horizontal="left" vertical="top" indent="1"/>
    </xf>
    <xf numFmtId="0" fontId="50" fillId="91" borderId="124" applyNumberFormat="0" applyProtection="0">
      <alignment horizontal="left" vertical="top" indent="1"/>
    </xf>
    <xf numFmtId="4" fontId="56" fillId="119" borderId="101" applyNumberFormat="0" applyProtection="0">
      <alignment horizontal="left" vertical="center" indent="1"/>
    </xf>
    <xf numFmtId="4" fontId="206" fillId="95" borderId="107" applyNumberFormat="0" applyProtection="0">
      <alignment horizontal="right" vertical="center"/>
    </xf>
    <xf numFmtId="4" fontId="206" fillId="0" borderId="116" applyNumberFormat="0" applyProtection="0">
      <alignment horizontal="right" vertical="center"/>
    </xf>
    <xf numFmtId="0" fontId="12" fillId="92" borderId="101" applyNumberFormat="0" applyProtection="0">
      <alignment horizontal="left" vertical="center" indent="1"/>
    </xf>
    <xf numFmtId="0" fontId="206" fillId="86" borderId="106" applyNumberFormat="0" applyFont="0" applyAlignment="0" applyProtection="0"/>
    <xf numFmtId="4" fontId="53" fillId="154" borderId="101" applyNumberFormat="0" applyProtection="0">
      <alignment horizontal="right" vertical="center"/>
    </xf>
    <xf numFmtId="4" fontId="50" fillId="91" borderId="101" applyNumberFormat="0" applyProtection="0">
      <alignment horizontal="left" vertical="center" indent="1"/>
    </xf>
    <xf numFmtId="0" fontId="206" fillId="103" borderId="106" applyNumberFormat="0" applyProtection="0">
      <alignment horizontal="left" vertical="center" indent="1"/>
    </xf>
    <xf numFmtId="0" fontId="12" fillId="103" borderId="111" applyNumberFormat="0" applyProtection="0">
      <alignment horizontal="left" vertical="top" indent="1"/>
    </xf>
    <xf numFmtId="4" fontId="187" fillId="107" borderId="101" applyNumberFormat="0" applyProtection="0">
      <alignment vertical="center"/>
    </xf>
    <xf numFmtId="4" fontId="64" fillId="96" borderId="111" applyNumberFormat="0" applyProtection="0">
      <alignment horizontal="right" vertical="center"/>
    </xf>
    <xf numFmtId="4" fontId="64" fillId="100" borderId="101" applyNumberFormat="0" applyProtection="0">
      <alignment horizontal="right" vertical="center"/>
    </xf>
    <xf numFmtId="4" fontId="206" fillId="93" borderId="106" applyNumberFormat="0" applyProtection="0">
      <alignment horizontal="right" vertical="center"/>
    </xf>
    <xf numFmtId="4" fontId="64" fillId="93" borderId="111" applyNumberFormat="0" applyProtection="0">
      <alignment horizontal="right" vertical="center"/>
    </xf>
    <xf numFmtId="0" fontId="50" fillId="91" borderId="101" applyNumberFormat="0" applyProtection="0">
      <alignment horizontal="left" vertical="top" indent="1"/>
    </xf>
    <xf numFmtId="4" fontId="64" fillId="98" borderId="111" applyNumberFormat="0" applyProtection="0">
      <alignment horizontal="right" vertical="center"/>
    </xf>
    <xf numFmtId="0" fontId="12" fillId="103" borderId="91" applyNumberFormat="0" applyProtection="0">
      <alignment horizontal="left" vertical="center" indent="1"/>
    </xf>
    <xf numFmtId="4" fontId="206" fillId="38" borderId="96" applyNumberFormat="0" applyProtection="0">
      <alignment horizontal="left" vertical="center" indent="1"/>
    </xf>
    <xf numFmtId="4" fontId="64" fillId="93" borderId="91" applyNumberFormat="0" applyProtection="0">
      <alignment horizontal="right" vertical="center"/>
    </xf>
    <xf numFmtId="4" fontId="206" fillId="137" borderId="96" applyNumberFormat="0" applyProtection="0">
      <alignment horizontal="right" vertical="center"/>
    </xf>
    <xf numFmtId="0" fontId="12" fillId="107" borderId="93" applyNumberFormat="0" applyFont="0" applyAlignment="0" applyProtection="0"/>
    <xf numFmtId="4" fontId="188" fillId="120" borderId="99" applyNumberFormat="0" applyProtection="0">
      <alignment horizontal="left" vertical="center" indent="1"/>
    </xf>
    <xf numFmtId="0" fontId="12" fillId="105" borderId="91" applyNumberFormat="0" applyProtection="0">
      <alignment horizontal="left" vertical="center" indent="1"/>
    </xf>
    <xf numFmtId="4" fontId="206" fillId="99" borderId="96" applyNumberFormat="0" applyProtection="0">
      <alignment horizontal="right" vertical="center"/>
    </xf>
    <xf numFmtId="4" fontId="206" fillId="122" borderId="96" applyNumberFormat="0" applyProtection="0">
      <alignment horizontal="left" vertical="center" indent="1"/>
    </xf>
    <xf numFmtId="0" fontId="12" fillId="104" borderId="91" applyNumberFormat="0" applyProtection="0">
      <alignment horizontal="left" vertical="top" indent="1"/>
    </xf>
    <xf numFmtId="0" fontId="206" fillId="104" borderId="91" applyNumberFormat="0" applyProtection="0">
      <alignment horizontal="left" vertical="top" indent="1"/>
    </xf>
    <xf numFmtId="0" fontId="12" fillId="105" borderId="91" applyNumberFormat="0" applyProtection="0">
      <alignment horizontal="left" vertical="center" indent="1"/>
    </xf>
    <xf numFmtId="4" fontId="206" fillId="122" borderId="96" applyNumberFormat="0" applyProtection="0">
      <alignment horizontal="left" vertical="center" indent="1"/>
    </xf>
    <xf numFmtId="0" fontId="206" fillId="105" borderId="96" applyNumberFormat="0" applyProtection="0">
      <alignment horizontal="left" vertical="center" indent="1"/>
    </xf>
    <xf numFmtId="4" fontId="64" fillId="103" borderId="91" applyNumberFormat="0" applyProtection="0">
      <alignment horizontal="right" vertical="center"/>
    </xf>
    <xf numFmtId="4" fontId="229" fillId="38" borderId="91" applyNumberFormat="0" applyProtection="0">
      <alignment vertical="center"/>
    </xf>
    <xf numFmtId="4" fontId="64" fillId="107" borderId="101" applyNumberFormat="0" applyProtection="0">
      <alignment vertical="center"/>
    </xf>
    <xf numFmtId="4" fontId="206" fillId="122" borderId="106" applyNumberFormat="0" applyProtection="0">
      <alignment horizontal="left" vertical="center" indent="1"/>
    </xf>
    <xf numFmtId="0" fontId="206" fillId="105" borderId="101" applyNumberFormat="0" applyProtection="0">
      <alignment horizontal="left" vertical="top" indent="1"/>
    </xf>
    <xf numFmtId="0" fontId="12" fillId="104" borderId="91" applyNumberFormat="0" applyProtection="0">
      <alignment horizontal="left" vertical="center" indent="1"/>
    </xf>
    <xf numFmtId="4" fontId="50" fillId="91" borderId="91" applyNumberFormat="0" applyProtection="0">
      <alignment vertical="center"/>
    </xf>
    <xf numFmtId="0" fontId="12" fillId="103" borderId="111" applyNumberFormat="0" applyProtection="0">
      <alignment horizontal="left" vertical="top" indent="1"/>
    </xf>
    <xf numFmtId="0" fontId="206" fillId="86" borderId="106" applyNumberFormat="0" applyFont="0" applyAlignment="0" applyProtection="0"/>
    <xf numFmtId="4" fontId="50" fillId="91" borderId="101" applyNumberFormat="0" applyProtection="0">
      <alignment horizontal="left" vertical="center" indent="1"/>
    </xf>
    <xf numFmtId="4" fontId="229" fillId="38" borderId="101" applyNumberFormat="0" applyProtection="0">
      <alignment vertical="center"/>
    </xf>
    <xf numFmtId="4" fontId="53" fillId="109" borderId="111" applyNumberFormat="0" applyProtection="0">
      <alignment horizontal="right" vertical="center"/>
    </xf>
    <xf numFmtId="4" fontId="53" fillId="159" borderId="101" applyNumberFormat="0" applyProtection="0">
      <alignment horizontal="right" vertical="center"/>
    </xf>
    <xf numFmtId="0" fontId="206" fillId="92" borderId="101" applyNumberFormat="0" applyProtection="0">
      <alignment horizontal="left" vertical="top" indent="1"/>
    </xf>
    <xf numFmtId="0" fontId="206" fillId="92" borderId="101" applyNumberFormat="0" applyProtection="0">
      <alignment horizontal="left" vertical="top" indent="1"/>
    </xf>
    <xf numFmtId="4" fontId="64" fillId="107" borderId="101" applyNumberFormat="0" applyProtection="0">
      <alignment horizontal="left" vertical="center" indent="1"/>
    </xf>
    <xf numFmtId="0" fontId="201" fillId="87" borderId="135" applyNumberFormat="0" applyAlignment="0" applyProtection="0"/>
    <xf numFmtId="4" fontId="187" fillId="107" borderId="111" applyNumberFormat="0" applyProtection="0">
      <alignment vertical="center"/>
    </xf>
    <xf numFmtId="4" fontId="206" fillId="102" borderId="130" applyNumberFormat="0" applyProtection="0">
      <alignment horizontal="left" vertical="center" indent="1"/>
    </xf>
    <xf numFmtId="4" fontId="53" fillId="33" borderId="91" applyNumberFormat="0" applyProtection="0">
      <alignment horizontal="right" vertical="center"/>
    </xf>
    <xf numFmtId="0" fontId="185" fillId="0" borderId="105" applyNumberFormat="0" applyFill="0" applyAlignment="0" applyProtection="0"/>
    <xf numFmtId="4" fontId="64" fillId="107" borderId="91" applyNumberFormat="0" applyProtection="0">
      <alignment vertical="center"/>
    </xf>
    <xf numFmtId="4" fontId="56" fillId="119" borderId="132" applyNumberFormat="0" applyProtection="0">
      <alignment horizontal="left" vertical="center" indent="1"/>
    </xf>
    <xf numFmtId="4" fontId="188" fillId="120" borderId="99" applyNumberFormat="0" applyProtection="0">
      <alignment horizontal="left" vertical="center" indent="1"/>
    </xf>
    <xf numFmtId="4" fontId="64" fillId="96" borderId="91" applyNumberFormat="0" applyProtection="0">
      <alignment horizontal="right" vertical="center"/>
    </xf>
    <xf numFmtId="4" fontId="53" fillId="38" borderId="124" applyNumberFormat="0" applyProtection="0">
      <alignment horizontal="left" vertical="center" indent="1"/>
    </xf>
    <xf numFmtId="4" fontId="12" fillId="104" borderId="140" applyNumberFormat="0" applyProtection="0">
      <alignment horizontal="left" vertical="center" indent="1"/>
    </xf>
    <xf numFmtId="4" fontId="53" fillId="159" borderId="111" applyNumberFormat="0" applyProtection="0">
      <alignment vertical="center"/>
    </xf>
    <xf numFmtId="4" fontId="53" fillId="155" borderId="101" applyNumberFormat="0" applyProtection="0">
      <alignment horizontal="right" vertical="center"/>
    </xf>
    <xf numFmtId="0" fontId="50" fillId="91" borderId="101" applyNumberFormat="0" applyProtection="0">
      <alignment horizontal="left" vertical="top" indent="1"/>
    </xf>
    <xf numFmtId="0" fontId="206" fillId="103" borderId="96" applyNumberFormat="0" applyProtection="0">
      <alignment horizontal="left" vertical="center" indent="1"/>
    </xf>
    <xf numFmtId="0" fontId="12" fillId="103" borderId="91" applyNumberFormat="0" applyProtection="0">
      <alignment horizontal="left" vertical="top" indent="1"/>
    </xf>
    <xf numFmtId="4" fontId="206" fillId="103" borderId="97" applyNumberFormat="0" applyProtection="0">
      <alignment horizontal="left" vertical="center" indent="1"/>
    </xf>
    <xf numFmtId="4" fontId="53" fillId="33" borderId="91" applyNumberFormat="0" applyProtection="0">
      <alignment horizontal="right" vertical="center"/>
    </xf>
    <xf numFmtId="4" fontId="206" fillId="92" borderId="97" applyNumberFormat="0" applyProtection="0">
      <alignment horizontal="left" vertical="center" indent="1"/>
    </xf>
    <xf numFmtId="4" fontId="50" fillId="91" borderId="91" applyNumberFormat="0" applyProtection="0">
      <alignment horizontal="left" vertical="center" indent="1"/>
    </xf>
    <xf numFmtId="0" fontId="185" fillId="0" borderId="100" applyNumberFormat="0" applyFill="0" applyAlignment="0" applyProtection="0"/>
    <xf numFmtId="0" fontId="206" fillId="103" borderId="91" applyNumberFormat="0" applyProtection="0">
      <alignment horizontal="left" vertical="top" indent="1"/>
    </xf>
    <xf numFmtId="0" fontId="71" fillId="104" borderId="98" applyBorder="0"/>
    <xf numFmtId="4" fontId="12" fillId="104" borderId="97" applyNumberFormat="0" applyProtection="0">
      <alignment horizontal="left" vertical="center" indent="1"/>
    </xf>
    <xf numFmtId="4" fontId="53" fillId="159" borderId="91" applyNumberFormat="0" applyProtection="0">
      <alignment vertical="center"/>
    </xf>
    <xf numFmtId="0" fontId="12" fillId="105" borderId="91" applyNumberFormat="0" applyProtection="0">
      <alignment horizontal="left" vertical="center" indent="1"/>
    </xf>
    <xf numFmtId="0" fontId="204" fillId="117" borderId="94" applyNumberFormat="0" applyAlignment="0" applyProtection="0"/>
    <xf numFmtId="4" fontId="64" fillId="97" borderId="91" applyNumberFormat="0" applyProtection="0">
      <alignment horizontal="right" vertical="center"/>
    </xf>
    <xf numFmtId="4" fontId="189" fillId="103" borderId="91" applyNumberFormat="0" applyProtection="0">
      <alignment horizontal="right" vertical="center"/>
    </xf>
    <xf numFmtId="4" fontId="64" fillId="101" borderId="91" applyNumberFormat="0" applyProtection="0">
      <alignment horizontal="right" vertical="center"/>
    </xf>
    <xf numFmtId="4" fontId="53" fillId="33" borderId="91" applyNumberFormat="0" applyProtection="0">
      <alignment horizontal="right" vertical="center"/>
    </xf>
    <xf numFmtId="4" fontId="206" fillId="0" borderId="96" applyNumberFormat="0" applyProtection="0">
      <alignment horizontal="right" vertical="center"/>
    </xf>
    <xf numFmtId="4" fontId="215" fillId="27" borderId="96" applyNumberFormat="0" applyProtection="0">
      <alignment horizontal="right" vertical="center"/>
    </xf>
    <xf numFmtId="4" fontId="50" fillId="91" borderId="91" applyNumberFormat="0" applyProtection="0">
      <alignment vertical="center"/>
    </xf>
    <xf numFmtId="0" fontId="64" fillId="107" borderId="91" applyNumberFormat="0" applyProtection="0">
      <alignment horizontal="left" vertical="top" indent="1"/>
    </xf>
    <xf numFmtId="4" fontId="64" fillId="94" borderId="91" applyNumberFormat="0" applyProtection="0">
      <alignment horizontal="right" vertical="center"/>
    </xf>
    <xf numFmtId="4" fontId="64" fillId="92" borderId="124" applyNumberFormat="0" applyProtection="0">
      <alignment horizontal="right" vertical="center"/>
    </xf>
    <xf numFmtId="0" fontId="12" fillId="92" borderId="91" applyNumberFormat="0" applyProtection="0">
      <alignment horizontal="left" vertical="top" indent="1"/>
    </xf>
    <xf numFmtId="0" fontId="12" fillId="86" borderId="126" applyNumberFormat="0" applyFont="0" applyAlignment="0" applyProtection="0"/>
    <xf numFmtId="0" fontId="206" fillId="86" borderId="165" applyNumberFormat="0" applyFont="0" applyAlignment="0" applyProtection="0"/>
    <xf numFmtId="0" fontId="12" fillId="86" borderId="103" applyNumberFormat="0" applyFont="0" applyAlignment="0" applyProtection="0"/>
    <xf numFmtId="4" fontId="187" fillId="107" borderId="111" applyNumberFormat="0" applyProtection="0">
      <alignment vertical="center"/>
    </xf>
    <xf numFmtId="0" fontId="204" fillId="117" borderId="94" applyNumberFormat="0" applyAlignment="0" applyProtection="0"/>
    <xf numFmtId="4" fontId="210" fillId="108" borderId="107" applyNumberFormat="0" applyProtection="0">
      <alignment horizontal="left" vertical="center" indent="1"/>
    </xf>
    <xf numFmtId="0" fontId="206" fillId="104" borderId="101" applyNumberFormat="0" applyProtection="0">
      <alignment horizontal="left" vertical="top" indent="1"/>
    </xf>
    <xf numFmtId="0" fontId="185" fillId="0" borderId="105" applyNumberFormat="0" applyFill="0" applyAlignment="0" applyProtection="0"/>
    <xf numFmtId="4" fontId="64" fillId="99" borderId="101" applyNumberFormat="0" applyProtection="0">
      <alignment horizontal="right" vertical="center"/>
    </xf>
    <xf numFmtId="0" fontId="12" fillId="92" borderId="101" applyNumberFormat="0" applyProtection="0">
      <alignment horizontal="left" vertical="center" indent="1"/>
    </xf>
    <xf numFmtId="4" fontId="56" fillId="38" borderId="101" applyNumberFormat="0" applyProtection="0">
      <alignment vertical="center"/>
    </xf>
    <xf numFmtId="4" fontId="64" fillId="97" borderId="124" applyNumberFormat="0" applyProtection="0">
      <alignment horizontal="right" vertical="center"/>
    </xf>
    <xf numFmtId="4" fontId="64" fillId="107" borderId="101" applyNumberFormat="0" applyProtection="0">
      <alignment vertical="center"/>
    </xf>
    <xf numFmtId="0" fontId="50" fillId="91" borderId="101" applyNumberFormat="0" applyProtection="0">
      <alignment horizontal="left" vertical="top" indent="1"/>
    </xf>
    <xf numFmtId="0" fontId="206" fillId="105" borderId="129" applyNumberFormat="0" applyProtection="0">
      <alignment horizontal="left" vertical="center" indent="1"/>
    </xf>
    <xf numFmtId="4" fontId="12" fillId="104" borderId="117" applyNumberFormat="0" applyProtection="0">
      <alignment horizontal="left" vertical="center" indent="1"/>
    </xf>
    <xf numFmtId="4" fontId="187" fillId="103" borderId="91" applyNumberFormat="0" applyProtection="0">
      <alignment horizontal="right" vertical="center"/>
    </xf>
    <xf numFmtId="4" fontId="64" fillId="100" borderId="91" applyNumberFormat="0" applyProtection="0">
      <alignment horizontal="right" vertical="center"/>
    </xf>
    <xf numFmtId="4" fontId="53" fillId="159" borderId="91" applyNumberFormat="0" applyProtection="0">
      <alignment horizontal="right" vertical="center"/>
    </xf>
    <xf numFmtId="4" fontId="64" fillId="107" borderId="91" applyNumberFormat="0" applyProtection="0">
      <alignment vertical="center"/>
    </xf>
    <xf numFmtId="0" fontId="12" fillId="92" borderId="91" applyNumberFormat="0" applyProtection="0">
      <alignment horizontal="left" vertical="center" indent="1"/>
    </xf>
    <xf numFmtId="0" fontId="206" fillId="92" borderId="91" applyNumberFormat="0" applyProtection="0">
      <alignment horizontal="left" vertical="top" indent="1"/>
    </xf>
    <xf numFmtId="4" fontId="187" fillId="107" borderId="91" applyNumberFormat="0" applyProtection="0">
      <alignment vertical="center"/>
    </xf>
    <xf numFmtId="0" fontId="12" fillId="86" borderId="93" applyNumberFormat="0" applyFont="0" applyAlignment="0" applyProtection="0"/>
    <xf numFmtId="4" fontId="187" fillId="107" borderId="91" applyNumberFormat="0" applyProtection="0">
      <alignment vertical="center"/>
    </xf>
    <xf numFmtId="4" fontId="215" fillId="38" borderId="96" applyNumberFormat="0" applyProtection="0">
      <alignment vertical="center"/>
    </xf>
    <xf numFmtId="4" fontId="187" fillId="103" borderId="91" applyNumberFormat="0" applyProtection="0">
      <alignment horizontal="right" vertical="center"/>
    </xf>
    <xf numFmtId="4" fontId="50" fillId="91" borderId="91" applyNumberFormat="0" applyProtection="0">
      <alignment vertical="center"/>
    </xf>
    <xf numFmtId="4" fontId="231" fillId="159" borderId="91" applyNumberFormat="0" applyProtection="0">
      <alignment horizontal="right" vertical="center"/>
    </xf>
    <xf numFmtId="4" fontId="206" fillId="122" borderId="96" applyNumberFormat="0" applyProtection="0">
      <alignment horizontal="left" vertical="center" indent="1"/>
    </xf>
    <xf numFmtId="4" fontId="187" fillId="107" borderId="91" applyNumberFormat="0" applyProtection="0">
      <alignment vertical="center"/>
    </xf>
    <xf numFmtId="4" fontId="230" fillId="159" borderId="91" applyNumberFormat="0" applyProtection="0">
      <alignment horizontal="right" vertical="center"/>
    </xf>
    <xf numFmtId="0" fontId="12" fillId="92" borderId="91" applyNumberFormat="0" applyProtection="0">
      <alignment horizontal="left" vertical="center" indent="1"/>
    </xf>
    <xf numFmtId="0" fontId="12" fillId="103" borderId="91" applyNumberFormat="0" applyProtection="0">
      <alignment horizontal="left" vertical="center" indent="1"/>
    </xf>
    <xf numFmtId="4" fontId="53" fillId="119" borderId="91" applyNumberFormat="0" applyProtection="0">
      <alignment horizontal="right" vertical="center"/>
    </xf>
    <xf numFmtId="4" fontId="50" fillId="91" borderId="91" applyNumberFormat="0" applyProtection="0">
      <alignment vertical="center"/>
    </xf>
    <xf numFmtId="0" fontId="12" fillId="92" borderId="91" applyNumberFormat="0" applyProtection="0">
      <alignment horizontal="left" vertical="center" indent="1"/>
    </xf>
    <xf numFmtId="0" fontId="12" fillId="105" borderId="91" applyNumberFormat="0" applyProtection="0">
      <alignment horizontal="left" vertical="top" indent="1"/>
    </xf>
    <xf numFmtId="4" fontId="64" fillId="94" borderId="91" applyNumberFormat="0" applyProtection="0">
      <alignment horizontal="right" vertical="center"/>
    </xf>
    <xf numFmtId="4" fontId="206" fillId="103" borderId="97" applyNumberFormat="0" applyProtection="0">
      <alignment horizontal="left" vertical="center" indent="1"/>
    </xf>
    <xf numFmtId="4" fontId="53" fillId="109" borderId="91" applyNumberFormat="0" applyProtection="0">
      <alignment horizontal="right" vertical="center"/>
    </xf>
    <xf numFmtId="4" fontId="53" fillId="121" borderId="91" applyNumberFormat="0" applyProtection="0">
      <alignment horizontal="right" vertical="center"/>
    </xf>
    <xf numFmtId="0" fontId="204" fillId="110" borderId="94" applyNumberFormat="0" applyAlignment="0" applyProtection="0"/>
    <xf numFmtId="4" fontId="206" fillId="91" borderId="96" applyNumberFormat="0" applyProtection="0">
      <alignment vertical="center"/>
    </xf>
    <xf numFmtId="4" fontId="206" fillId="92" borderId="96" applyNumberFormat="0" applyProtection="0">
      <alignment horizontal="right" vertical="center"/>
    </xf>
    <xf numFmtId="4" fontId="229" fillId="38" borderId="91" applyNumberFormat="0" applyProtection="0">
      <alignment vertical="center"/>
    </xf>
    <xf numFmtId="4" fontId="206" fillId="103" borderId="97" applyNumberFormat="0" applyProtection="0">
      <alignment horizontal="left" vertical="center" indent="1"/>
    </xf>
    <xf numFmtId="4" fontId="230" fillId="159" borderId="91" applyNumberFormat="0" applyProtection="0">
      <alignment horizontal="right" vertical="center"/>
    </xf>
    <xf numFmtId="4" fontId="206" fillId="93" borderId="96" applyNumberFormat="0" applyProtection="0">
      <alignment horizontal="right" vertical="center"/>
    </xf>
    <xf numFmtId="0" fontId="206" fillId="110" borderId="96" applyNumberFormat="0" applyProtection="0">
      <alignment horizontal="left" vertical="center" indent="1"/>
    </xf>
    <xf numFmtId="4" fontId="64" fillId="92" borderId="91" applyNumberFormat="0" applyProtection="0">
      <alignment horizontal="left" vertical="center" indent="1"/>
    </xf>
    <xf numFmtId="4" fontId="64" fillId="100" borderId="91" applyNumberFormat="0" applyProtection="0">
      <alignment horizontal="right" vertical="center"/>
    </xf>
    <xf numFmtId="4" fontId="64" fillId="92" borderId="91" applyNumberFormat="0" applyProtection="0">
      <alignment horizontal="right" vertical="center"/>
    </xf>
    <xf numFmtId="4" fontId="53" fillId="121" borderId="91" applyNumberFormat="0" applyProtection="0">
      <alignment horizontal="right" vertical="center"/>
    </xf>
    <xf numFmtId="4" fontId="64" fillId="97" borderId="91" applyNumberFormat="0" applyProtection="0">
      <alignment horizontal="right" vertical="center"/>
    </xf>
    <xf numFmtId="4" fontId="186" fillId="91" borderId="91" applyNumberFormat="0" applyProtection="0">
      <alignment vertical="center"/>
    </xf>
    <xf numFmtId="4" fontId="64" fillId="103" borderId="91" applyNumberFormat="0" applyProtection="0">
      <alignment horizontal="right" vertical="center"/>
    </xf>
    <xf numFmtId="0" fontId="206" fillId="104" borderId="91" applyNumberFormat="0" applyProtection="0">
      <alignment horizontal="left" vertical="top" indent="1"/>
    </xf>
    <xf numFmtId="0" fontId="204" fillId="117" borderId="94" applyNumberFormat="0" applyAlignment="0" applyProtection="0"/>
    <xf numFmtId="4" fontId="64" fillId="100" borderId="91" applyNumberFormat="0" applyProtection="0">
      <alignment horizontal="right" vertical="center"/>
    </xf>
    <xf numFmtId="0" fontId="201" fillId="87" borderId="92" applyNumberFormat="0" applyAlignment="0" applyProtection="0"/>
    <xf numFmtId="4" fontId="64" fillId="97" borderId="91" applyNumberFormat="0" applyProtection="0">
      <alignment horizontal="right" vertical="center"/>
    </xf>
    <xf numFmtId="4" fontId="64" fillId="99" borderId="91" applyNumberFormat="0" applyProtection="0">
      <alignment horizontal="right" vertical="center"/>
    </xf>
    <xf numFmtId="4" fontId="12" fillId="104" borderId="166" applyNumberFormat="0" applyProtection="0">
      <alignment horizontal="left" vertical="center" indent="1"/>
    </xf>
    <xf numFmtId="4" fontId="50" fillId="91" borderId="91" applyNumberFormat="0" applyProtection="0">
      <alignment vertical="center"/>
    </xf>
    <xf numFmtId="0" fontId="206" fillId="86" borderId="96" applyNumberFormat="0" applyFont="0" applyAlignment="0" applyProtection="0"/>
    <xf numFmtId="0" fontId="185" fillId="0" borderId="100" applyNumberFormat="0" applyFill="0" applyAlignment="0" applyProtection="0"/>
    <xf numFmtId="4" fontId="206" fillId="0" borderId="96" applyNumberFormat="0" applyProtection="0">
      <alignment horizontal="right" vertical="center"/>
    </xf>
    <xf numFmtId="4" fontId="206" fillId="122" borderId="96" applyNumberFormat="0" applyProtection="0">
      <alignment horizontal="left" vertical="center" indent="1"/>
    </xf>
    <xf numFmtId="0" fontId="50" fillId="91" borderId="91" applyNumberFormat="0" applyProtection="0">
      <alignment horizontal="left" vertical="top" indent="1"/>
    </xf>
    <xf numFmtId="0" fontId="64" fillId="107" borderId="91" applyNumberFormat="0" applyProtection="0">
      <alignment horizontal="left" vertical="top" indent="1"/>
    </xf>
    <xf numFmtId="4" fontId="64" fillId="107" borderId="91" applyNumberFormat="0" applyProtection="0">
      <alignment horizontal="left" vertical="center" indent="1"/>
    </xf>
    <xf numFmtId="4" fontId="64" fillId="92" borderId="91" applyNumberFormat="0" applyProtection="0">
      <alignment horizontal="right" vertical="center"/>
    </xf>
    <xf numFmtId="4" fontId="53" fillId="33" borderId="91" applyNumberFormat="0" applyProtection="0">
      <alignment horizontal="right" vertical="center"/>
    </xf>
    <xf numFmtId="4" fontId="64" fillId="99" borderId="91" applyNumberFormat="0" applyProtection="0">
      <alignment horizontal="right" vertical="center"/>
    </xf>
    <xf numFmtId="4" fontId="64" fillId="93" borderId="91" applyNumberFormat="0" applyProtection="0">
      <alignment horizontal="right" vertical="center"/>
    </xf>
    <xf numFmtId="0" fontId="208" fillId="107" borderId="91" applyNumberFormat="0" applyProtection="0">
      <alignment horizontal="left" vertical="top" indent="1"/>
    </xf>
    <xf numFmtId="0" fontId="226" fillId="110" borderId="92" applyNumberFormat="0" applyAlignment="0" applyProtection="0"/>
    <xf numFmtId="4" fontId="53" fillId="156" borderId="91" applyNumberFormat="0" applyProtection="0">
      <alignment horizontal="right" vertical="center"/>
    </xf>
    <xf numFmtId="0" fontId="64" fillId="92" borderId="91" applyNumberFormat="0" applyProtection="0">
      <alignment horizontal="left" vertical="top" indent="1"/>
    </xf>
    <xf numFmtId="4" fontId="64" fillId="98" borderId="91" applyNumberFormat="0" applyProtection="0">
      <alignment horizontal="right" vertical="center"/>
    </xf>
    <xf numFmtId="0" fontId="12" fillId="105" borderId="91" applyNumberFormat="0" applyProtection="0">
      <alignment horizontal="left" vertical="center" indent="1"/>
    </xf>
    <xf numFmtId="0" fontId="12" fillId="92" borderId="101" applyNumberFormat="0" applyProtection="0">
      <alignment horizontal="left" vertical="top" indent="1"/>
    </xf>
    <xf numFmtId="4" fontId="64" fillId="93" borderId="91" applyNumberFormat="0" applyProtection="0">
      <alignment horizontal="right" vertical="center"/>
    </xf>
    <xf numFmtId="4" fontId="64" fillId="100" borderId="91" applyNumberFormat="0" applyProtection="0">
      <alignment horizontal="right" vertical="center"/>
    </xf>
    <xf numFmtId="4" fontId="53" fillId="119" borderId="91" applyNumberFormat="0" applyProtection="0">
      <alignment horizontal="right" vertical="center"/>
    </xf>
    <xf numFmtId="4" fontId="208" fillId="107" borderId="91" applyNumberFormat="0" applyProtection="0">
      <alignment vertical="center"/>
    </xf>
    <xf numFmtId="4" fontId="53" fillId="153" borderId="91" applyNumberFormat="0" applyProtection="0">
      <alignment horizontal="right" vertical="center"/>
    </xf>
    <xf numFmtId="0" fontId="204" fillId="117" borderId="94" applyNumberFormat="0" applyAlignment="0" applyProtection="0"/>
    <xf numFmtId="0" fontId="71" fillId="104" borderId="98" applyBorder="0"/>
    <xf numFmtId="4" fontId="64" fillId="101" borderId="91" applyNumberFormat="0" applyProtection="0">
      <alignment horizontal="right" vertical="center"/>
    </xf>
    <xf numFmtId="4" fontId="229" fillId="38" borderId="91" applyNumberFormat="0" applyProtection="0">
      <alignment vertical="center"/>
    </xf>
    <xf numFmtId="4" fontId="206" fillId="0" borderId="96" applyNumberFormat="0" applyProtection="0">
      <alignment horizontal="right" vertical="center"/>
    </xf>
    <xf numFmtId="4" fontId="53" fillId="155" borderId="101" applyNumberFormat="0" applyProtection="0">
      <alignment horizontal="right" vertical="center"/>
    </xf>
    <xf numFmtId="0" fontId="12" fillId="103" borderId="91" applyNumberFormat="0" applyProtection="0">
      <alignment horizontal="left" vertical="top" indent="1"/>
    </xf>
    <xf numFmtId="0" fontId="206" fillId="92" borderId="91" applyNumberFormat="0" applyProtection="0">
      <alignment horizontal="left" vertical="top" indent="1"/>
    </xf>
    <xf numFmtId="4" fontId="64" fillId="100" borderId="91" applyNumberFormat="0" applyProtection="0">
      <alignment horizontal="right" vertical="center"/>
    </xf>
    <xf numFmtId="4" fontId="64" fillId="92" borderId="91" applyNumberFormat="0" applyProtection="0">
      <alignment horizontal="right" vertical="center"/>
    </xf>
    <xf numFmtId="0" fontId="206" fillId="138" borderId="96" applyNumberFormat="0" applyProtection="0">
      <alignment horizontal="left" vertical="center" indent="1"/>
    </xf>
    <xf numFmtId="0" fontId="220" fillId="110" borderId="92" applyNumberFormat="0" applyAlignment="0" applyProtection="0"/>
    <xf numFmtId="0" fontId="12" fillId="86" borderId="93" applyNumberFormat="0" applyFont="0" applyAlignment="0" applyProtection="0"/>
    <xf numFmtId="4" fontId="206" fillId="38" borderId="96" applyNumberFormat="0" applyProtection="0">
      <alignment horizontal="left" vertical="center" indent="1"/>
    </xf>
    <xf numFmtId="4" fontId="187" fillId="107" borderId="101" applyNumberFormat="0" applyProtection="0">
      <alignment vertical="center"/>
    </xf>
    <xf numFmtId="4" fontId="188" fillId="120" borderId="109" applyNumberFormat="0" applyProtection="0">
      <alignment horizontal="left" vertical="center" indent="1"/>
    </xf>
    <xf numFmtId="0" fontId="12" fillId="105" borderId="111" applyNumberFormat="0" applyProtection="0">
      <alignment horizontal="left" vertical="top" indent="1"/>
    </xf>
    <xf numFmtId="0" fontId="71" fillId="104" borderId="108" applyBorder="0"/>
    <xf numFmtId="0" fontId="12" fillId="105" borderId="101" applyNumberFormat="0" applyProtection="0">
      <alignment horizontal="left" vertical="center" indent="1"/>
    </xf>
    <xf numFmtId="0" fontId="12" fillId="92" borderId="101" applyNumberFormat="0" applyProtection="0">
      <alignment horizontal="left" vertical="center" indent="1"/>
    </xf>
    <xf numFmtId="4" fontId="206" fillId="137" borderId="96" applyNumberFormat="0" applyProtection="0">
      <alignment horizontal="right" vertical="center"/>
    </xf>
    <xf numFmtId="0" fontId="206" fillId="105" borderId="96" applyNumberFormat="0" applyProtection="0">
      <alignment horizontal="left" vertical="center" indent="1"/>
    </xf>
    <xf numFmtId="4" fontId="64" fillId="99" borderId="101" applyNumberFormat="0" applyProtection="0">
      <alignment horizontal="right" vertical="center"/>
    </xf>
    <xf numFmtId="4" fontId="64" fillId="93" borderId="147" applyNumberFormat="0" applyProtection="0">
      <alignment horizontal="right" vertical="center"/>
    </xf>
    <xf numFmtId="4" fontId="56" fillId="119" borderId="99" applyNumberFormat="0" applyProtection="0">
      <alignment horizontal="left" vertical="center" indent="1"/>
    </xf>
    <xf numFmtId="4" fontId="187" fillId="103" borderId="91" applyNumberFormat="0" applyProtection="0">
      <alignment horizontal="right" vertical="center"/>
    </xf>
    <xf numFmtId="4" fontId="64" fillId="107" borderId="111" applyNumberFormat="0" applyProtection="0">
      <alignment horizontal="left" vertical="center" indent="1"/>
    </xf>
    <xf numFmtId="4" fontId="229" fillId="38" borderId="101" applyNumberFormat="0" applyProtection="0">
      <alignment vertical="center"/>
    </xf>
    <xf numFmtId="4" fontId="64" fillId="96" borderId="91" applyNumberFormat="0" applyProtection="0">
      <alignment horizontal="right" vertical="center"/>
    </xf>
    <xf numFmtId="4" fontId="64" fillId="99" borderId="91" applyNumberFormat="0" applyProtection="0">
      <alignment horizontal="right" vertical="center"/>
    </xf>
    <xf numFmtId="4" fontId="64" fillId="94" borderId="101" applyNumberFormat="0" applyProtection="0">
      <alignment horizontal="right" vertical="center"/>
    </xf>
    <xf numFmtId="4" fontId="64" fillId="95" borderId="101" applyNumberFormat="0" applyProtection="0">
      <alignment horizontal="right" vertical="center"/>
    </xf>
    <xf numFmtId="0" fontId="12" fillId="105" borderId="101" applyNumberFormat="0" applyProtection="0">
      <alignment horizontal="left" vertical="center" indent="1"/>
    </xf>
    <xf numFmtId="0" fontId="12" fillId="103" borderId="147" applyNumberFormat="0" applyProtection="0">
      <alignment horizontal="left" vertical="top" indent="1"/>
    </xf>
    <xf numFmtId="0" fontId="12" fillId="103" borderId="160" applyNumberFormat="0" applyProtection="0">
      <alignment horizontal="left" vertical="top" indent="1"/>
    </xf>
    <xf numFmtId="4" fontId="64" fillId="107" borderId="101" applyNumberFormat="0" applyProtection="0">
      <alignment vertical="center"/>
    </xf>
    <xf numFmtId="4" fontId="64" fillId="93" borderId="101" applyNumberFormat="0" applyProtection="0">
      <alignment horizontal="right" vertical="center"/>
    </xf>
    <xf numFmtId="4" fontId="64" fillId="100" borderId="101" applyNumberFormat="0" applyProtection="0">
      <alignment horizontal="right" vertical="center"/>
    </xf>
    <xf numFmtId="0" fontId="12" fillId="92" borderId="134" applyNumberFormat="0" applyProtection="0">
      <alignment horizontal="left" vertical="top" indent="1"/>
    </xf>
    <xf numFmtId="4" fontId="50" fillId="91" borderId="124" applyNumberFormat="0" applyProtection="0">
      <alignment vertical="center"/>
    </xf>
    <xf numFmtId="0" fontId="206" fillId="92" borderId="101" applyNumberFormat="0" applyProtection="0">
      <alignment horizontal="left" vertical="top" indent="1"/>
    </xf>
    <xf numFmtId="0" fontId="12" fillId="103" borderId="134" applyNumberFormat="0" applyProtection="0">
      <alignment horizontal="left" vertical="top" indent="1"/>
    </xf>
    <xf numFmtId="0" fontId="12" fillId="92" borderId="101" applyNumberFormat="0" applyProtection="0">
      <alignment horizontal="left" vertical="top" indent="1"/>
    </xf>
    <xf numFmtId="0" fontId="12" fillId="107" borderId="126" applyNumberFormat="0" applyFont="0" applyAlignment="0" applyProtection="0"/>
    <xf numFmtId="4" fontId="64" fillId="107" borderId="101" applyNumberFormat="0" applyProtection="0">
      <alignment vertical="center"/>
    </xf>
    <xf numFmtId="4" fontId="206" fillId="92" borderId="96" applyNumberFormat="0" applyProtection="0">
      <alignment horizontal="right" vertical="center"/>
    </xf>
    <xf numFmtId="4" fontId="215" fillId="27" borderId="96" applyNumberFormat="0" applyProtection="0">
      <alignment horizontal="right" vertical="center"/>
    </xf>
    <xf numFmtId="4" fontId="206" fillId="38" borderId="96" applyNumberFormat="0" applyProtection="0">
      <alignment horizontal="left" vertical="center" indent="1"/>
    </xf>
    <xf numFmtId="0" fontId="206" fillId="92" borderId="124" applyNumberFormat="0" applyProtection="0">
      <alignment horizontal="left" vertical="top" indent="1"/>
    </xf>
    <xf numFmtId="0" fontId="12" fillId="104" borderId="111" applyNumberFormat="0" applyProtection="0">
      <alignment horizontal="left" vertical="top" indent="1"/>
    </xf>
    <xf numFmtId="4" fontId="206" fillId="92" borderId="107" applyNumberFormat="0" applyProtection="0">
      <alignment horizontal="left" vertical="center" indent="1"/>
    </xf>
    <xf numFmtId="4" fontId="64" fillId="93" borderId="101" applyNumberFormat="0" applyProtection="0">
      <alignment horizontal="right" vertical="center"/>
    </xf>
    <xf numFmtId="0" fontId="206" fillId="105" borderId="106" applyNumberFormat="0" applyProtection="0">
      <alignment horizontal="left" vertical="center" indent="1"/>
    </xf>
    <xf numFmtId="0" fontId="206" fillId="86" borderId="116" applyNumberFormat="0" applyFont="0" applyAlignment="0" applyProtection="0"/>
    <xf numFmtId="0" fontId="64" fillId="92" borderId="91" applyNumberFormat="0" applyProtection="0">
      <alignment horizontal="left" vertical="top" indent="1"/>
    </xf>
    <xf numFmtId="0" fontId="12" fillId="107" borderId="113" applyNumberFormat="0" applyFont="0" applyAlignment="0" applyProtection="0"/>
    <xf numFmtId="4" fontId="53" fillId="152" borderId="101" applyNumberFormat="0" applyProtection="0">
      <alignment horizontal="right" vertical="center"/>
    </xf>
    <xf numFmtId="0" fontId="185" fillId="0" borderId="120" applyNumberFormat="0" applyFill="0" applyAlignment="0" applyProtection="0"/>
    <xf numFmtId="4" fontId="53" fillId="152" borderId="101" applyNumberFormat="0" applyProtection="0">
      <alignment horizontal="right" vertical="center"/>
    </xf>
    <xf numFmtId="4" fontId="206" fillId="97" borderId="106" applyNumberFormat="0" applyProtection="0">
      <alignment horizontal="right" vertical="center"/>
    </xf>
    <xf numFmtId="4" fontId="53" fillId="157" borderId="101" applyNumberFormat="0" applyProtection="0">
      <alignment horizontal="right" vertical="center"/>
    </xf>
    <xf numFmtId="4" fontId="64" fillId="100" borderId="111" applyNumberFormat="0" applyProtection="0">
      <alignment horizontal="right" vertical="center"/>
    </xf>
    <xf numFmtId="4" fontId="53" fillId="154" borderId="101" applyNumberFormat="0" applyProtection="0">
      <alignment horizontal="right" vertical="center"/>
    </xf>
    <xf numFmtId="4" fontId="53" fillId="157" borderId="101" applyNumberFormat="0" applyProtection="0">
      <alignment horizontal="right" vertical="center"/>
    </xf>
    <xf numFmtId="4" fontId="53" fillId="109" borderId="101" applyNumberFormat="0" applyProtection="0">
      <alignment horizontal="right" vertical="center"/>
    </xf>
    <xf numFmtId="4" fontId="64" fillId="92" borderId="101" applyNumberFormat="0" applyProtection="0">
      <alignment horizontal="right" vertical="center"/>
    </xf>
    <xf numFmtId="0" fontId="206" fillId="92" borderId="101" applyNumberFormat="0" applyProtection="0">
      <alignment horizontal="left" vertical="top" indent="1"/>
    </xf>
    <xf numFmtId="4" fontId="64" fillId="93" borderId="91" applyNumberFormat="0" applyProtection="0">
      <alignment horizontal="right" vertical="center"/>
    </xf>
    <xf numFmtId="4" fontId="64" fillId="99" borderId="91" applyNumberFormat="0" applyProtection="0">
      <alignment horizontal="right" vertical="center"/>
    </xf>
    <xf numFmtId="0" fontId="185" fillId="0" borderId="95" applyNumberFormat="0" applyFill="0" applyAlignment="0" applyProtection="0"/>
    <xf numFmtId="0" fontId="12" fillId="92" borderId="91" applyNumberFormat="0" applyProtection="0">
      <alignment horizontal="left" vertical="center" indent="1"/>
    </xf>
    <xf numFmtId="0" fontId="206" fillId="103" borderId="96" applyNumberFormat="0" applyProtection="0">
      <alignment horizontal="left" vertical="center" indent="1"/>
    </xf>
    <xf numFmtId="4" fontId="64" fillId="103" borderId="91" applyNumberFormat="0" applyProtection="0">
      <alignment horizontal="right" vertical="center"/>
    </xf>
    <xf numFmtId="0" fontId="201" fillId="87" borderId="92" applyNumberFormat="0" applyAlignment="0" applyProtection="0"/>
    <xf numFmtId="4" fontId="206" fillId="96" borderId="96" applyNumberFormat="0" applyProtection="0">
      <alignment horizontal="right" vertical="center"/>
    </xf>
    <xf numFmtId="4" fontId="206" fillId="92" borderId="97" applyNumberFormat="0" applyProtection="0">
      <alignment horizontal="left" vertical="center" indent="1"/>
    </xf>
    <xf numFmtId="4" fontId="187" fillId="103" borderId="101" applyNumberFormat="0" applyProtection="0">
      <alignment horizontal="right" vertical="center"/>
    </xf>
    <xf numFmtId="4" fontId="50" fillId="91" borderId="91" applyNumberFormat="0" applyProtection="0">
      <alignment horizontal="left" vertical="center" indent="1"/>
    </xf>
    <xf numFmtId="0" fontId="194" fillId="117" borderId="92" applyNumberFormat="0" applyAlignment="0" applyProtection="0"/>
    <xf numFmtId="4" fontId="64" fillId="93" borderId="91" applyNumberFormat="0" applyProtection="0">
      <alignment horizontal="right" vertical="center"/>
    </xf>
    <xf numFmtId="0" fontId="50" fillId="91" borderId="91" applyNumberFormat="0" applyProtection="0">
      <alignment horizontal="left" vertical="top" indent="1"/>
    </xf>
    <xf numFmtId="4" fontId="206" fillId="99" borderId="96" applyNumberFormat="0" applyProtection="0">
      <alignment horizontal="right" vertical="center"/>
    </xf>
    <xf numFmtId="4" fontId="53" fillId="159" borderId="91" applyNumberFormat="0" applyProtection="0">
      <alignment horizontal="right" vertical="center"/>
    </xf>
    <xf numFmtId="0" fontId="12" fillId="92" borderId="91" applyNumberFormat="0" applyProtection="0">
      <alignment horizontal="left" vertical="center" indent="1"/>
    </xf>
    <xf numFmtId="4" fontId="53" fillId="154" borderId="91" applyNumberFormat="0" applyProtection="0">
      <alignment horizontal="right" vertical="center"/>
    </xf>
    <xf numFmtId="4" fontId="53" fillId="121" borderId="147" applyNumberFormat="0" applyProtection="0">
      <alignment horizontal="right" vertical="center"/>
    </xf>
    <xf numFmtId="0" fontId="12" fillId="103" borderId="91" applyNumberFormat="0" applyProtection="0">
      <alignment horizontal="left" vertical="top" indent="1"/>
    </xf>
    <xf numFmtId="4" fontId="215" fillId="27" borderId="116" applyNumberFormat="0" applyProtection="0">
      <alignment horizontal="right" vertical="center"/>
    </xf>
    <xf numFmtId="0" fontId="12" fillId="92" borderId="91" applyNumberFormat="0" applyProtection="0">
      <alignment horizontal="left" vertical="center" indent="1"/>
    </xf>
    <xf numFmtId="0" fontId="220" fillId="110" borderId="92" applyNumberFormat="0" applyAlignment="0" applyProtection="0"/>
    <xf numFmtId="4" fontId="64" fillId="96" borderId="91" applyNumberFormat="0" applyProtection="0">
      <alignment horizontal="right" vertical="center"/>
    </xf>
    <xf numFmtId="4" fontId="206" fillId="122" borderId="96" applyNumberFormat="0" applyProtection="0">
      <alignment horizontal="left" vertical="center" indent="1"/>
    </xf>
    <xf numFmtId="4" fontId="189" fillId="103" borderId="91" applyNumberFormat="0" applyProtection="0">
      <alignment horizontal="right" vertical="center"/>
    </xf>
    <xf numFmtId="4" fontId="231" fillId="159" borderId="101" applyNumberFormat="0" applyProtection="0">
      <alignment horizontal="right" vertical="center"/>
    </xf>
    <xf numFmtId="43" fontId="8" fillId="0" borderId="0" applyFont="0" applyFill="0" applyBorder="0" applyAlignment="0" applyProtection="0"/>
    <xf numFmtId="4" fontId="206" fillId="92" borderId="106" applyNumberFormat="0" applyProtection="0">
      <alignment horizontal="right" vertical="center"/>
    </xf>
    <xf numFmtId="43" fontId="1" fillId="0" borderId="0" applyFont="0" applyFill="0" applyBorder="0" applyAlignment="0" applyProtection="0"/>
    <xf numFmtId="43" fontId="1" fillId="0" borderId="0" applyFont="0" applyFill="0" applyBorder="0" applyAlignment="0" applyProtection="0"/>
    <xf numFmtId="4" fontId="64" fillId="103" borderId="111" applyNumberFormat="0" applyProtection="0">
      <alignment horizontal="right" vertical="center"/>
    </xf>
    <xf numFmtId="0" fontId="12" fillId="104" borderId="91" applyNumberFormat="0" applyProtection="0">
      <alignment horizontal="left" vertical="top" indent="1"/>
    </xf>
    <xf numFmtId="0" fontId="12" fillId="103" borderId="91" applyNumberFormat="0" applyProtection="0">
      <alignment horizontal="left" vertical="center" indent="1"/>
    </xf>
    <xf numFmtId="4" fontId="12" fillId="104" borderId="130" applyNumberFormat="0" applyProtection="0">
      <alignment horizontal="left" vertical="center" indent="1"/>
    </xf>
    <xf numFmtId="43" fontId="1" fillId="0" borderId="0" applyFont="0" applyFill="0" applyBorder="0" applyAlignment="0" applyProtection="0"/>
    <xf numFmtId="43" fontId="1" fillId="0" borderId="0" applyFont="0" applyFill="0" applyBorder="0" applyAlignment="0" applyProtection="0"/>
    <xf numFmtId="4" fontId="206" fillId="0" borderId="116" applyNumberFormat="0" applyProtection="0">
      <alignment horizontal="right" vertical="center"/>
    </xf>
    <xf numFmtId="205" fontId="206" fillId="105" borderId="101" applyNumberFormat="0" applyProtection="0">
      <alignment horizontal="left" vertical="top" indent="1"/>
    </xf>
    <xf numFmtId="4" fontId="206" fillId="103" borderId="117" applyNumberFormat="0" applyProtection="0">
      <alignment horizontal="left" vertical="center" indent="1"/>
    </xf>
    <xf numFmtId="4" fontId="206" fillId="100" borderId="116" applyNumberFormat="0" applyProtection="0">
      <alignment horizontal="right" vertical="center"/>
    </xf>
    <xf numFmtId="4" fontId="206" fillId="93" borderId="106" applyNumberFormat="0" applyProtection="0">
      <alignment horizontal="right" vertical="center"/>
    </xf>
    <xf numFmtId="0" fontId="206" fillId="105" borderId="96" applyNumberFormat="0" applyProtection="0">
      <alignment horizontal="left" vertical="center" indent="1"/>
    </xf>
    <xf numFmtId="4" fontId="206" fillId="97" borderId="96" applyNumberFormat="0" applyProtection="0">
      <alignment horizontal="right" vertical="center"/>
    </xf>
    <xf numFmtId="4" fontId="53" fillId="38" borderId="111" applyNumberFormat="0" applyProtection="0">
      <alignment horizontal="left" vertical="center" indent="1"/>
    </xf>
    <xf numFmtId="4" fontId="64" fillId="101" borderId="101" applyNumberFormat="0" applyProtection="0">
      <alignment horizontal="right" vertical="center"/>
    </xf>
    <xf numFmtId="4" fontId="53" fillId="154" borderId="91" applyNumberFormat="0" applyProtection="0">
      <alignment horizontal="right" vertical="center"/>
    </xf>
    <xf numFmtId="4" fontId="50" fillId="91" borderId="91" applyNumberFormat="0" applyProtection="0">
      <alignment horizontal="left" vertical="center" indent="1"/>
    </xf>
    <xf numFmtId="0" fontId="220" fillId="110" borderId="92" applyNumberFormat="0" applyAlignment="0" applyProtection="0"/>
    <xf numFmtId="4" fontId="64" fillId="101" borderId="111" applyNumberFormat="0" applyProtection="0">
      <alignment horizontal="right" vertical="center"/>
    </xf>
    <xf numFmtId="0" fontId="12" fillId="104" borderId="91" applyNumberFormat="0" applyProtection="0">
      <alignment horizontal="left" vertical="top" indent="1"/>
    </xf>
    <xf numFmtId="4" fontId="64" fillId="101" borderId="91" applyNumberFormat="0" applyProtection="0">
      <alignment horizontal="right" vertical="center"/>
    </xf>
    <xf numFmtId="4" fontId="206" fillId="92" borderId="96" applyNumberFormat="0" applyProtection="0">
      <alignment horizontal="right" vertical="center"/>
    </xf>
    <xf numFmtId="4" fontId="206" fillId="38" borderId="96" applyNumberFormat="0" applyProtection="0">
      <alignment horizontal="left" vertical="center" indent="1"/>
    </xf>
    <xf numFmtId="0" fontId="50" fillId="91" borderId="91" applyNumberFormat="0" applyProtection="0">
      <alignment horizontal="left" vertical="top" indent="1"/>
    </xf>
    <xf numFmtId="0" fontId="204" fillId="117" borderId="94" applyNumberFormat="0" applyAlignment="0" applyProtection="0"/>
    <xf numFmtId="4" fontId="53" fillId="159" borderId="91" applyNumberFormat="0" applyProtection="0">
      <alignment vertical="center"/>
    </xf>
    <xf numFmtId="0" fontId="12" fillId="104" borderId="91" applyNumberFormat="0" applyProtection="0">
      <alignment horizontal="left" vertical="top" indent="1"/>
    </xf>
    <xf numFmtId="4" fontId="53" fillId="155" borderId="101" applyNumberFormat="0" applyProtection="0">
      <alignment horizontal="right" vertical="center"/>
    </xf>
    <xf numFmtId="4" fontId="50" fillId="91" borderId="101" applyNumberFormat="0" applyProtection="0">
      <alignment horizontal="left" vertical="center" indent="1"/>
    </xf>
    <xf numFmtId="4" fontId="64" fillId="100" borderId="111" applyNumberFormat="0" applyProtection="0">
      <alignment horizontal="right" vertical="center"/>
    </xf>
    <xf numFmtId="0" fontId="12" fillId="104" borderId="91" applyNumberFormat="0" applyProtection="0">
      <alignment horizontal="left" vertical="top" indent="1"/>
    </xf>
    <xf numFmtId="4" fontId="64" fillId="96" borderId="91" applyNumberFormat="0" applyProtection="0">
      <alignment horizontal="right" vertical="center"/>
    </xf>
    <xf numFmtId="0" fontId="206" fillId="105" borderId="96" applyNumberFormat="0" applyProtection="0">
      <alignment horizontal="left" vertical="center" indent="1"/>
    </xf>
    <xf numFmtId="4" fontId="50" fillId="91" borderId="91" applyNumberFormat="0" applyProtection="0">
      <alignment horizontal="left" vertical="center" indent="1"/>
    </xf>
    <xf numFmtId="0" fontId="12" fillId="103" borderId="91" applyNumberFormat="0" applyProtection="0">
      <alignment horizontal="left" vertical="top" indent="1"/>
    </xf>
    <xf numFmtId="4" fontId="64" fillId="107" borderId="91" applyNumberFormat="0" applyProtection="0">
      <alignment horizontal="left" vertical="center" indent="1"/>
    </xf>
    <xf numFmtId="4" fontId="189" fillId="103" borderId="91" applyNumberFormat="0" applyProtection="0">
      <alignment horizontal="right" vertical="center"/>
    </xf>
    <xf numFmtId="0" fontId="64" fillId="92" borderId="91" applyNumberFormat="0" applyProtection="0">
      <alignment horizontal="left" vertical="top" indent="1"/>
    </xf>
    <xf numFmtId="0" fontId="201" fillId="87" borderId="96" applyNumberFormat="0" applyAlignment="0" applyProtection="0"/>
    <xf numFmtId="4" fontId="12" fillId="104" borderId="97" applyNumberFormat="0" applyProtection="0">
      <alignment horizontal="left" vertical="center" indent="1"/>
    </xf>
    <xf numFmtId="4" fontId="64" fillId="95" borderId="91" applyNumberFormat="0" applyProtection="0">
      <alignment horizontal="right" vertical="center"/>
    </xf>
    <xf numFmtId="4" fontId="50" fillId="91" borderId="91" applyNumberFormat="0" applyProtection="0">
      <alignment vertical="center"/>
    </xf>
    <xf numFmtId="0" fontId="64" fillId="92" borderId="91" applyNumberFormat="0" applyProtection="0">
      <alignment horizontal="left" vertical="top" indent="1"/>
    </xf>
    <xf numFmtId="0" fontId="12" fillId="104" borderId="91" applyNumberFormat="0" applyProtection="0">
      <alignment horizontal="left" vertical="top" indent="1"/>
    </xf>
    <xf numFmtId="4" fontId="215" fillId="38" borderId="96" applyNumberFormat="0" applyProtection="0">
      <alignment vertical="center"/>
    </xf>
    <xf numFmtId="4" fontId="64" fillId="107" borderId="91" applyNumberFormat="0" applyProtection="0">
      <alignment horizontal="left" vertical="center" indent="1"/>
    </xf>
    <xf numFmtId="4" fontId="231" fillId="159" borderId="91" applyNumberFormat="0" applyProtection="0">
      <alignment horizontal="right" vertical="center"/>
    </xf>
    <xf numFmtId="4" fontId="56" fillId="119" borderId="99" applyNumberFormat="0" applyProtection="0">
      <alignment horizontal="left" vertical="center" indent="1"/>
    </xf>
    <xf numFmtId="0" fontId="201" fillId="87" borderId="96" applyNumberFormat="0" applyAlignment="0" applyProtection="0"/>
    <xf numFmtId="4" fontId="50" fillId="91" borderId="101" applyNumberFormat="0" applyProtection="0">
      <alignment horizontal="left" vertical="center" indent="1"/>
    </xf>
    <xf numFmtId="4" fontId="64" fillId="107" borderId="91" applyNumberFormat="0" applyProtection="0">
      <alignment horizontal="left" vertical="center" indent="1"/>
    </xf>
    <xf numFmtId="0" fontId="12" fillId="104" borderId="101" applyNumberFormat="0" applyProtection="0">
      <alignment horizontal="left" vertical="top" indent="1"/>
    </xf>
    <xf numFmtId="4" fontId="186" fillId="91" borderId="91" applyNumberFormat="0" applyProtection="0">
      <alignment vertical="center"/>
    </xf>
    <xf numFmtId="4" fontId="56" fillId="119" borderId="99" applyNumberFormat="0" applyProtection="0">
      <alignment horizontal="left" vertical="center" indent="1"/>
    </xf>
    <xf numFmtId="4" fontId="230" fillId="159" borderId="91" applyNumberFormat="0" applyProtection="0">
      <alignment vertical="center"/>
    </xf>
    <xf numFmtId="0" fontId="185" fillId="0" borderId="110" applyNumberFormat="0" applyFill="0" applyAlignment="0" applyProtection="0"/>
    <xf numFmtId="4" fontId="53" fillId="154" borderId="111" applyNumberFormat="0" applyProtection="0">
      <alignment horizontal="right" vertical="center"/>
    </xf>
    <xf numFmtId="4" fontId="64" fillId="101" borderId="134" applyNumberFormat="0" applyProtection="0">
      <alignment horizontal="right" vertical="center"/>
    </xf>
    <xf numFmtId="0" fontId="12" fillId="104" borderId="101" applyNumberFormat="0" applyProtection="0">
      <alignment horizontal="left" vertical="center" indent="1"/>
    </xf>
    <xf numFmtId="0" fontId="201" fillId="87" borderId="102" applyNumberFormat="0" applyAlignment="0" applyProtection="0"/>
    <xf numFmtId="0" fontId="12" fillId="103" borderId="147" applyNumberFormat="0" applyProtection="0">
      <alignment horizontal="left" vertical="top" indent="1"/>
    </xf>
    <xf numFmtId="4" fontId="56" fillId="38" borderId="101" applyNumberFormat="0" applyProtection="0">
      <alignment vertical="center"/>
    </xf>
    <xf numFmtId="4" fontId="206" fillId="103" borderId="107" applyNumberFormat="0" applyProtection="0">
      <alignment horizontal="left" vertical="center" indent="1"/>
    </xf>
    <xf numFmtId="4" fontId="53" fillId="33" borderId="134" applyNumberFormat="0" applyProtection="0">
      <alignment horizontal="right" vertical="center"/>
    </xf>
    <xf numFmtId="4" fontId="64" fillId="97" borderId="111" applyNumberFormat="0" applyProtection="0">
      <alignment horizontal="right" vertical="center"/>
    </xf>
    <xf numFmtId="4" fontId="206" fillId="122" borderId="96" applyNumberFormat="0" applyProtection="0">
      <alignment horizontal="left" vertical="center" indent="1"/>
    </xf>
    <xf numFmtId="0" fontId="220" fillId="110" borderId="112" applyNumberFormat="0" applyAlignment="0" applyProtection="0"/>
    <xf numFmtId="205" fontId="206" fillId="86" borderId="106" applyNumberFormat="0" applyFont="0" applyAlignment="0" applyProtection="0"/>
    <xf numFmtId="4" fontId="53" fillId="38" borderId="124" applyNumberFormat="0" applyProtection="0">
      <alignment horizontal="left" vertical="center" indent="1"/>
    </xf>
    <xf numFmtId="0" fontId="185" fillId="0" borderId="110" applyNumberFormat="0" applyFill="0" applyAlignment="0" applyProtection="0"/>
    <xf numFmtId="0" fontId="12" fillId="105" borderId="111" applyNumberFormat="0" applyProtection="0">
      <alignment horizontal="left" vertical="center" indent="1"/>
    </xf>
    <xf numFmtId="4" fontId="206" fillId="38" borderId="106" applyNumberFormat="0" applyProtection="0">
      <alignment horizontal="left" vertical="center" indent="1"/>
    </xf>
    <xf numFmtId="4" fontId="53" fillId="153" borderId="111" applyNumberFormat="0" applyProtection="0">
      <alignment horizontal="right" vertical="center"/>
    </xf>
    <xf numFmtId="4" fontId="206" fillId="0" borderId="96" applyNumberFormat="0" applyProtection="0">
      <alignment horizontal="right" vertical="center"/>
    </xf>
    <xf numFmtId="4" fontId="50" fillId="91" borderId="91" applyNumberFormat="0" applyProtection="0">
      <alignment vertical="center"/>
    </xf>
    <xf numFmtId="4" fontId="206" fillId="103" borderId="140" applyNumberFormat="0" applyProtection="0">
      <alignment horizontal="left" vertical="center" indent="1"/>
    </xf>
    <xf numFmtId="4" fontId="53" fillId="159" borderId="101" applyNumberFormat="0" applyProtection="0">
      <alignment vertical="center"/>
    </xf>
    <xf numFmtId="4" fontId="186" fillId="91" borderId="101" applyNumberFormat="0" applyProtection="0">
      <alignment vertical="center"/>
    </xf>
    <xf numFmtId="4" fontId="206" fillId="99" borderId="96" applyNumberFormat="0" applyProtection="0">
      <alignment horizontal="right" vertical="center"/>
    </xf>
    <xf numFmtId="0" fontId="194" fillId="117" borderId="102" applyNumberFormat="0" applyAlignment="0" applyProtection="0"/>
    <xf numFmtId="4" fontId="64" fillId="101" borderId="91" applyNumberFormat="0" applyProtection="0">
      <alignment horizontal="right" vertical="center"/>
    </xf>
    <xf numFmtId="0" fontId="12" fillId="105" borderId="91" applyNumberFormat="0" applyProtection="0">
      <alignment horizontal="left" vertical="top" indent="1"/>
    </xf>
    <xf numFmtId="4" fontId="64" fillId="93" borderId="91" applyNumberFormat="0" applyProtection="0">
      <alignment horizontal="right" vertical="center"/>
    </xf>
    <xf numFmtId="4" fontId="64" fillId="95" borderId="91" applyNumberFormat="0" applyProtection="0">
      <alignment horizontal="right" vertical="center"/>
    </xf>
    <xf numFmtId="0" fontId="194" fillId="117" borderId="112" applyNumberFormat="0" applyAlignment="0" applyProtection="0"/>
    <xf numFmtId="4" fontId="64" fillId="94" borderId="91" applyNumberFormat="0" applyProtection="0">
      <alignment horizontal="right" vertical="center"/>
    </xf>
    <xf numFmtId="4" fontId="64" fillId="103" borderId="91" applyNumberFormat="0" applyProtection="0">
      <alignment horizontal="right" vertical="center"/>
    </xf>
    <xf numFmtId="0" fontId="185" fillId="0" borderId="100" applyNumberFormat="0" applyFill="0" applyAlignment="0" applyProtection="0"/>
    <xf numFmtId="4" fontId="53" fillId="153" borderId="91" applyNumberFormat="0" applyProtection="0">
      <alignment horizontal="right" vertical="center"/>
    </xf>
    <xf numFmtId="4" fontId="231" fillId="159" borderId="91" applyNumberFormat="0" applyProtection="0">
      <alignment horizontal="right" vertical="center"/>
    </xf>
    <xf numFmtId="4" fontId="206" fillId="0" borderId="96" applyNumberFormat="0" applyProtection="0">
      <alignment horizontal="right" vertical="center"/>
    </xf>
    <xf numFmtId="4" fontId="206" fillId="137" borderId="96" applyNumberFormat="0" applyProtection="0">
      <alignment horizontal="right" vertical="center"/>
    </xf>
    <xf numFmtId="4" fontId="53" fillId="155" borderId="91" applyNumberFormat="0" applyProtection="0">
      <alignment horizontal="right" vertical="center"/>
    </xf>
    <xf numFmtId="0" fontId="12" fillId="86" borderId="103" applyNumberFormat="0" applyFont="0" applyAlignment="0" applyProtection="0"/>
    <xf numFmtId="4" fontId="215" fillId="27" borderId="96" applyNumberFormat="0" applyProtection="0">
      <alignment horizontal="right" vertical="center"/>
    </xf>
    <xf numFmtId="4" fontId="64" fillId="101" borderId="91" applyNumberFormat="0" applyProtection="0">
      <alignment horizontal="right" vertical="center"/>
    </xf>
    <xf numFmtId="4" fontId="53" fillId="109" borderId="111" applyNumberFormat="0" applyProtection="0">
      <alignment horizontal="right" vertical="center"/>
    </xf>
    <xf numFmtId="4" fontId="229" fillId="38" borderId="91" applyNumberFormat="0" applyProtection="0">
      <alignment vertical="center"/>
    </xf>
    <xf numFmtId="4" fontId="189" fillId="103" borderId="91" applyNumberFormat="0" applyProtection="0">
      <alignment horizontal="right" vertical="center"/>
    </xf>
    <xf numFmtId="4" fontId="206" fillId="91" borderId="96" applyNumberFormat="0" applyProtection="0">
      <alignment vertical="center"/>
    </xf>
    <xf numFmtId="4" fontId="206" fillId="100" borderId="106" applyNumberFormat="0" applyProtection="0">
      <alignment horizontal="right" vertical="center"/>
    </xf>
    <xf numFmtId="0" fontId="12" fillId="104" borderId="91" applyNumberFormat="0" applyProtection="0">
      <alignment horizontal="left" vertical="center" indent="1"/>
    </xf>
    <xf numFmtId="0" fontId="206" fillId="86" borderId="96" applyNumberFormat="0" applyFont="0" applyAlignment="0" applyProtection="0"/>
    <xf numFmtId="4" fontId="56" fillId="119" borderId="91" applyNumberFormat="0" applyProtection="0">
      <alignment horizontal="left" vertical="center" indent="1"/>
    </xf>
    <xf numFmtId="205" fontId="206" fillId="104" borderId="101" applyNumberFormat="0" applyProtection="0">
      <alignment horizontal="left" vertical="top" indent="1"/>
    </xf>
    <xf numFmtId="4" fontId="64" fillId="100" borderId="91" applyNumberFormat="0" applyProtection="0">
      <alignment horizontal="right" vertical="center"/>
    </xf>
    <xf numFmtId="0" fontId="12" fillId="92" borderId="134" applyNumberFormat="0" applyProtection="0">
      <alignment horizontal="left" vertical="top" indent="1"/>
    </xf>
    <xf numFmtId="4" fontId="230" fillId="159" borderId="101" applyNumberFormat="0" applyProtection="0">
      <alignment horizontal="right" vertical="center"/>
    </xf>
    <xf numFmtId="0" fontId="206" fillId="105" borderId="165" applyNumberFormat="0" applyProtection="0">
      <alignment horizontal="left" vertical="center" indent="1"/>
    </xf>
    <xf numFmtId="4" fontId="206" fillId="92" borderId="96" applyNumberFormat="0" applyProtection="0">
      <alignment horizontal="right" vertical="center"/>
    </xf>
    <xf numFmtId="4" fontId="210" fillId="108" borderId="97" applyNumberFormat="0" applyProtection="0">
      <alignment horizontal="left" vertical="center" indent="1"/>
    </xf>
    <xf numFmtId="4" fontId="56" fillId="38" borderId="91" applyNumberFormat="0" applyProtection="0">
      <alignment vertical="center"/>
    </xf>
    <xf numFmtId="4" fontId="53" fillId="33" borderId="91" applyNumberFormat="0" applyProtection="0">
      <alignment horizontal="right" vertical="center"/>
    </xf>
    <xf numFmtId="0" fontId="12" fillId="104" borderId="101" applyNumberFormat="0" applyProtection="0">
      <alignment horizontal="left" vertical="center" indent="1"/>
    </xf>
    <xf numFmtId="0" fontId="12" fillId="105" borderId="91" applyNumberFormat="0" applyProtection="0">
      <alignment horizontal="left" vertical="top" indent="1"/>
    </xf>
    <xf numFmtId="0" fontId="64" fillId="92" borderId="101" applyNumberFormat="0" applyProtection="0">
      <alignment horizontal="left" vertical="top" indent="1"/>
    </xf>
    <xf numFmtId="0" fontId="12" fillId="86" borderId="93" applyNumberFormat="0" applyFont="0" applyAlignment="0" applyProtection="0"/>
    <xf numFmtId="4" fontId="50" fillId="91" borderId="91" applyNumberFormat="0" applyProtection="0">
      <alignment horizontal="left" vertical="center" indent="1"/>
    </xf>
    <xf numFmtId="4" fontId="186" fillId="91" borderId="91" applyNumberFormat="0" applyProtection="0">
      <alignment vertical="center"/>
    </xf>
    <xf numFmtId="4" fontId="53" fillId="152" borderId="124" applyNumberFormat="0" applyProtection="0">
      <alignment horizontal="right" vertical="center"/>
    </xf>
    <xf numFmtId="0" fontId="12" fillId="92" borderId="101" applyNumberFormat="0" applyProtection="0">
      <alignment horizontal="left" vertical="top" indent="1"/>
    </xf>
    <xf numFmtId="4" fontId="206" fillId="92" borderId="116" applyNumberFormat="0" applyProtection="0">
      <alignment horizontal="right" vertical="center"/>
    </xf>
    <xf numFmtId="0" fontId="185" fillId="0" borderId="100" applyNumberFormat="0" applyFill="0" applyAlignment="0" applyProtection="0"/>
    <xf numFmtId="4" fontId="64" fillId="107" borderId="91" applyNumberFormat="0" applyProtection="0">
      <alignment vertical="center"/>
    </xf>
    <xf numFmtId="0" fontId="201" fillId="87" borderId="92" applyNumberFormat="0" applyAlignment="0" applyProtection="0"/>
    <xf numFmtId="4" fontId="64" fillId="92" borderId="91" applyNumberFormat="0" applyProtection="0">
      <alignment horizontal="left" vertical="center" indent="1"/>
    </xf>
    <xf numFmtId="4" fontId="56" fillId="119" borderId="91" applyNumberFormat="0" applyProtection="0">
      <alignment horizontal="left" vertical="center" indent="1"/>
    </xf>
    <xf numFmtId="4" fontId="56" fillId="38" borderId="101" applyNumberFormat="0" applyProtection="0">
      <alignment vertical="center"/>
    </xf>
    <xf numFmtId="0" fontId="206" fillId="105" borderId="91" applyNumberFormat="0" applyProtection="0">
      <alignment horizontal="left" vertical="top" indent="1"/>
    </xf>
    <xf numFmtId="0" fontId="206" fillId="138" borderId="96" applyNumberFormat="0" applyProtection="0">
      <alignment horizontal="left" vertical="center" indent="1"/>
    </xf>
    <xf numFmtId="4" fontId="64" fillId="103" borderId="91" applyNumberFormat="0" applyProtection="0">
      <alignment horizontal="right" vertical="center"/>
    </xf>
    <xf numFmtId="4" fontId="189" fillId="103" borderId="91" applyNumberFormat="0" applyProtection="0">
      <alignment horizontal="right" vertical="center"/>
    </xf>
    <xf numFmtId="4" fontId="215" fillId="38" borderId="106" applyNumberFormat="0" applyProtection="0">
      <alignment vertical="center"/>
    </xf>
    <xf numFmtId="4" fontId="215" fillId="27" borderId="96" applyNumberFormat="0" applyProtection="0">
      <alignment horizontal="right" vertical="center"/>
    </xf>
    <xf numFmtId="4" fontId="206" fillId="38" borderId="96" applyNumberFormat="0" applyProtection="0">
      <alignment horizontal="left" vertical="center" indent="1"/>
    </xf>
    <xf numFmtId="4" fontId="53" fillId="153" borderId="91" applyNumberFormat="0" applyProtection="0">
      <alignment horizontal="right" vertical="center"/>
    </xf>
    <xf numFmtId="4" fontId="53" fillId="159" borderId="101" applyNumberFormat="0" applyProtection="0">
      <alignment vertical="center"/>
    </xf>
    <xf numFmtId="4" fontId="231" fillId="159" borderId="101" applyNumberFormat="0" applyProtection="0">
      <alignment horizontal="right" vertical="center"/>
    </xf>
    <xf numFmtId="4" fontId="206" fillId="98" borderId="96" applyNumberFormat="0" applyProtection="0">
      <alignment horizontal="right" vertical="center"/>
    </xf>
    <xf numFmtId="4" fontId="230" fillId="159" borderId="91" applyNumberFormat="0" applyProtection="0">
      <alignment horizontal="right" vertical="center"/>
    </xf>
    <xf numFmtId="4" fontId="64" fillId="94" borderId="91" applyNumberFormat="0" applyProtection="0">
      <alignment horizontal="right" vertical="center"/>
    </xf>
    <xf numFmtId="4" fontId="206" fillId="103" borderId="97" applyNumberFormat="0" applyProtection="0">
      <alignment horizontal="left" vertical="center" indent="1"/>
    </xf>
    <xf numFmtId="4" fontId="208" fillId="107" borderId="91" applyNumberFormat="0" applyProtection="0">
      <alignment vertical="center"/>
    </xf>
    <xf numFmtId="0" fontId="12" fillId="92" borderId="91" applyNumberFormat="0" applyProtection="0">
      <alignment horizontal="left" vertical="center" indent="1"/>
    </xf>
    <xf numFmtId="4" fontId="230" fillId="159" borderId="91" applyNumberFormat="0" applyProtection="0">
      <alignment horizontal="right" vertical="center"/>
    </xf>
    <xf numFmtId="0" fontId="12" fillId="105" borderId="91" applyNumberFormat="0" applyProtection="0">
      <alignment horizontal="left" vertical="top" indent="1"/>
    </xf>
    <xf numFmtId="4" fontId="53" fillId="121" borderId="91" applyNumberFormat="0" applyProtection="0">
      <alignment horizontal="right" vertical="center"/>
    </xf>
    <xf numFmtId="4" fontId="206" fillId="103" borderId="97" applyNumberFormat="0" applyProtection="0">
      <alignment horizontal="left" vertical="center" indent="1"/>
    </xf>
    <xf numFmtId="0" fontId="206" fillId="138" borderId="129" applyNumberFormat="0" applyProtection="0">
      <alignment horizontal="left" vertical="center" indent="1"/>
    </xf>
    <xf numFmtId="4" fontId="64" fillId="100" borderId="124" applyNumberFormat="0" applyProtection="0">
      <alignment horizontal="right" vertical="center"/>
    </xf>
    <xf numFmtId="4" fontId="64" fillId="92" borderId="91" applyNumberFormat="0" applyProtection="0">
      <alignment horizontal="right" vertical="center"/>
    </xf>
    <xf numFmtId="4" fontId="53" fillId="38" borderId="91" applyNumberFormat="0" applyProtection="0">
      <alignment horizontal="left" vertical="center" indent="1"/>
    </xf>
    <xf numFmtId="4" fontId="53" fillId="154" borderId="91" applyNumberFormat="0" applyProtection="0">
      <alignment horizontal="right" vertical="center"/>
    </xf>
    <xf numFmtId="0" fontId="12" fillId="104" borderId="101" applyNumberFormat="0" applyProtection="0">
      <alignment horizontal="left" vertical="top" indent="1"/>
    </xf>
    <xf numFmtId="4" fontId="187" fillId="103" borderId="91" applyNumberFormat="0" applyProtection="0">
      <alignment horizontal="right" vertical="center"/>
    </xf>
    <xf numFmtId="0" fontId="12" fillId="107" borderId="93" applyNumberFormat="0" applyFont="0" applyAlignment="0" applyProtection="0"/>
    <xf numFmtId="4" fontId="56" fillId="119" borderId="101" applyNumberFormat="0" applyProtection="0">
      <alignment horizontal="left" vertical="center" indent="1"/>
    </xf>
    <xf numFmtId="4" fontId="206" fillId="122" borderId="96" applyNumberFormat="0" applyProtection="0">
      <alignment horizontal="left" vertical="center" indent="1"/>
    </xf>
    <xf numFmtId="0" fontId="50" fillId="91" borderId="91" applyNumberFormat="0" applyProtection="0">
      <alignment horizontal="left" vertical="top" indent="1"/>
    </xf>
    <xf numFmtId="4" fontId="64" fillId="100" borderId="111" applyNumberFormat="0" applyProtection="0">
      <alignment horizontal="right" vertical="center"/>
    </xf>
    <xf numFmtId="4" fontId="206" fillId="38" borderId="96" applyNumberFormat="0" applyProtection="0">
      <alignment horizontal="left" vertical="center" indent="1"/>
    </xf>
    <xf numFmtId="4" fontId="50" fillId="91" borderId="91" applyNumberFormat="0" applyProtection="0">
      <alignment vertical="center"/>
    </xf>
    <xf numFmtId="4" fontId="53" fillId="159" borderId="91" applyNumberFormat="0" applyProtection="0">
      <alignment horizontal="right" vertical="center"/>
    </xf>
    <xf numFmtId="0" fontId="12" fillId="105" borderId="91" applyNumberFormat="0" applyProtection="0">
      <alignment horizontal="left" vertical="center" indent="1"/>
    </xf>
    <xf numFmtId="4" fontId="206" fillId="98" borderId="96" applyNumberFormat="0" applyProtection="0">
      <alignment horizontal="right" vertical="center"/>
    </xf>
    <xf numFmtId="4" fontId="64" fillId="96" borderId="91" applyNumberFormat="0" applyProtection="0">
      <alignment horizontal="right" vertical="center"/>
    </xf>
    <xf numFmtId="0" fontId="12" fillId="104" borderId="91" applyNumberFormat="0" applyProtection="0">
      <alignment horizontal="left" vertical="top" indent="1"/>
    </xf>
    <xf numFmtId="4" fontId="53" fillId="154" borderId="101" applyNumberFormat="0" applyProtection="0">
      <alignment horizontal="right" vertical="center"/>
    </xf>
    <xf numFmtId="4" fontId="206" fillId="122" borderId="96" applyNumberFormat="0" applyProtection="0">
      <alignment horizontal="left" vertical="center" indent="1"/>
    </xf>
    <xf numFmtId="4" fontId="50" fillId="91" borderId="91" applyNumberFormat="0" applyProtection="0">
      <alignment vertical="center"/>
    </xf>
    <xf numFmtId="0" fontId="206" fillId="103" borderId="101" applyNumberFormat="0" applyProtection="0">
      <alignment horizontal="left" vertical="top" indent="1"/>
    </xf>
    <xf numFmtId="4" fontId="50" fillId="91" borderId="91" applyNumberFormat="0" applyProtection="0">
      <alignment horizontal="left" vertical="center" indent="1"/>
    </xf>
    <xf numFmtId="4" fontId="230" fillId="159" borderId="101" applyNumberFormat="0" applyProtection="0">
      <alignment vertical="center"/>
    </xf>
    <xf numFmtId="4" fontId="186" fillId="91" borderId="91" applyNumberFormat="0" applyProtection="0">
      <alignment vertical="center"/>
    </xf>
    <xf numFmtId="0" fontId="206" fillId="138" borderId="106" applyNumberFormat="0" applyProtection="0">
      <alignment horizontal="left" vertical="center" indent="1"/>
    </xf>
    <xf numFmtId="4" fontId="50" fillId="91" borderId="91" applyNumberFormat="0" applyProtection="0">
      <alignment horizontal="left" vertical="center" indent="1"/>
    </xf>
    <xf numFmtId="4" fontId="206" fillId="0" borderId="96" applyNumberFormat="0" applyProtection="0">
      <alignment horizontal="right" vertical="center"/>
    </xf>
    <xf numFmtId="0" fontId="185" fillId="0" borderId="95" applyNumberFormat="0" applyFill="0" applyAlignment="0" applyProtection="0"/>
    <xf numFmtId="0" fontId="12" fillId="107" borderId="103" applyNumberFormat="0" applyFont="0" applyAlignment="0" applyProtection="0"/>
    <xf numFmtId="0" fontId="213" fillId="134" borderId="116" applyNumberFormat="0" applyAlignment="0" applyProtection="0"/>
    <xf numFmtId="4" fontId="64" fillId="99" borderId="91" applyNumberFormat="0" applyProtection="0">
      <alignment horizontal="right" vertical="center"/>
    </xf>
    <xf numFmtId="0" fontId="12" fillId="104" borderId="91" applyNumberFormat="0" applyProtection="0">
      <alignment horizontal="left" vertical="center" indent="1"/>
    </xf>
    <xf numFmtId="205" fontId="206" fillId="86" borderId="106" applyNumberFormat="0" applyFont="0" applyAlignment="0" applyProtection="0"/>
    <xf numFmtId="0" fontId="50" fillId="91" borderId="91" applyNumberFormat="0" applyProtection="0">
      <alignment horizontal="left" vertical="top" indent="1"/>
    </xf>
    <xf numFmtId="0" fontId="206" fillId="86" borderId="106" applyNumberFormat="0" applyFont="0" applyAlignment="0" applyProtection="0"/>
    <xf numFmtId="0" fontId="206" fillId="105" borderId="91" applyNumberFormat="0" applyProtection="0">
      <alignment horizontal="left" vertical="top" indent="1"/>
    </xf>
    <xf numFmtId="4" fontId="64" fillId="94" borderId="101" applyNumberFormat="0" applyProtection="0">
      <alignment horizontal="right" vertical="center"/>
    </xf>
    <xf numFmtId="4" fontId="56" fillId="119" borderId="101" applyNumberFormat="0" applyProtection="0">
      <alignment horizontal="left" vertical="center" indent="1"/>
    </xf>
    <xf numFmtId="4" fontId="12" fillId="104" borderId="130" applyNumberFormat="0" applyProtection="0">
      <alignment horizontal="left" vertical="center" indent="1"/>
    </xf>
    <xf numFmtId="4" fontId="53" fillId="109" borderId="91" applyNumberFormat="0" applyProtection="0">
      <alignment horizontal="right" vertical="center"/>
    </xf>
    <xf numFmtId="4" fontId="64" fillId="98" borderId="91" applyNumberFormat="0" applyProtection="0">
      <alignment horizontal="right" vertical="center"/>
    </xf>
    <xf numFmtId="0" fontId="206" fillId="105" borderId="96" applyNumberFormat="0" applyProtection="0">
      <alignment horizontal="left" vertical="center" indent="1"/>
    </xf>
    <xf numFmtId="4" fontId="56" fillId="119" borderId="101" applyNumberFormat="0" applyProtection="0">
      <alignment horizontal="left" vertical="center" indent="1"/>
    </xf>
    <xf numFmtId="4" fontId="64" fillId="101" borderId="91" applyNumberFormat="0" applyProtection="0">
      <alignment horizontal="right" vertical="center"/>
    </xf>
    <xf numFmtId="4" fontId="208" fillId="110" borderId="124" applyNumberFormat="0" applyProtection="0">
      <alignment horizontal="left" vertical="center" indent="1"/>
    </xf>
    <xf numFmtId="0" fontId="12" fillId="103" borderId="91" applyNumberFormat="0" applyProtection="0">
      <alignment horizontal="left" vertical="top" indent="1"/>
    </xf>
    <xf numFmtId="4" fontId="230" fillId="159" borderId="124" applyNumberFormat="0" applyProtection="0">
      <alignment vertical="center"/>
    </xf>
    <xf numFmtId="4" fontId="56" fillId="119" borderId="99" applyNumberFormat="0" applyProtection="0">
      <alignment horizontal="left" vertical="center" indent="1"/>
    </xf>
    <xf numFmtId="4" fontId="211" fillId="106" borderId="96" applyNumberFormat="0" applyProtection="0">
      <alignment horizontal="right" vertical="center"/>
    </xf>
    <xf numFmtId="4" fontId="64" fillId="94" borderId="160" applyNumberFormat="0" applyProtection="0">
      <alignment horizontal="right" vertical="center"/>
    </xf>
    <xf numFmtId="0" fontId="12" fillId="103" borderId="91" applyNumberFormat="0" applyProtection="0">
      <alignment horizontal="left" vertical="top" indent="1"/>
    </xf>
    <xf numFmtId="4" fontId="64" fillId="100" borderId="91" applyNumberFormat="0" applyProtection="0">
      <alignment horizontal="right" vertical="center"/>
    </xf>
    <xf numFmtId="0" fontId="12" fillId="107" borderId="113" applyNumberFormat="0" applyFont="0" applyAlignment="0" applyProtection="0"/>
    <xf numFmtId="0" fontId="220" fillId="110" borderId="92" applyNumberFormat="0" applyAlignment="0" applyProtection="0"/>
    <xf numFmtId="4" fontId="64" fillId="97" borderId="91" applyNumberFormat="0" applyProtection="0">
      <alignment horizontal="right" vertical="center"/>
    </xf>
    <xf numFmtId="4" fontId="64" fillId="100" borderId="91" applyNumberFormat="0" applyProtection="0">
      <alignment horizontal="right" vertical="center"/>
    </xf>
    <xf numFmtId="4" fontId="53" fillId="38" borderId="91" applyNumberFormat="0" applyProtection="0">
      <alignment horizontal="left" vertical="center" indent="1"/>
    </xf>
    <xf numFmtId="4" fontId="64" fillId="98" borderId="91" applyNumberFormat="0" applyProtection="0">
      <alignment horizontal="right" vertical="center"/>
    </xf>
    <xf numFmtId="4" fontId="206" fillId="97" borderId="96" applyNumberFormat="0" applyProtection="0">
      <alignment horizontal="right" vertical="center"/>
    </xf>
    <xf numFmtId="4" fontId="64" fillId="95" borderId="91" applyNumberFormat="0" applyProtection="0">
      <alignment horizontal="right" vertical="center"/>
    </xf>
    <xf numFmtId="4" fontId="206" fillId="100" borderId="96" applyNumberFormat="0" applyProtection="0">
      <alignment horizontal="right" vertical="center"/>
    </xf>
    <xf numFmtId="0" fontId="12" fillId="103" borderId="91" applyNumberFormat="0" applyProtection="0">
      <alignment horizontal="left" vertical="center" indent="1"/>
    </xf>
    <xf numFmtId="0" fontId="50" fillId="91" borderId="91" applyNumberFormat="0" applyProtection="0">
      <alignment horizontal="left" vertical="top" indent="1"/>
    </xf>
    <xf numFmtId="0" fontId="12" fillId="105" borderId="91" applyNumberFormat="0" applyProtection="0">
      <alignment horizontal="left" vertical="top" indent="1"/>
    </xf>
    <xf numFmtId="4" fontId="206" fillId="92" borderId="96" applyNumberFormat="0" applyProtection="0">
      <alignment horizontal="right" vertical="center"/>
    </xf>
    <xf numFmtId="4" fontId="53" fillId="157" borderId="91" applyNumberFormat="0" applyProtection="0">
      <alignment horizontal="right" vertical="center"/>
    </xf>
    <xf numFmtId="0" fontId="206" fillId="105" borderId="96" applyNumberFormat="0" applyProtection="0">
      <alignment horizontal="left" vertical="center" indent="1"/>
    </xf>
    <xf numFmtId="0" fontId="12" fillId="92" borderId="91" applyNumberFormat="0" applyProtection="0">
      <alignment horizontal="left" vertical="center" indent="1"/>
    </xf>
    <xf numFmtId="0" fontId="12" fillId="107" borderId="93" applyNumberFormat="0" applyFont="0" applyAlignment="0" applyProtection="0"/>
    <xf numFmtId="0" fontId="12" fillId="92" borderId="91" applyNumberFormat="0" applyProtection="0">
      <alignment horizontal="left" vertical="top" indent="1"/>
    </xf>
    <xf numFmtId="0" fontId="12" fillId="103" borderId="91" applyNumberFormat="0" applyProtection="0">
      <alignment horizontal="left" vertical="center" indent="1"/>
    </xf>
    <xf numFmtId="0" fontId="12" fillId="92" borderId="134" applyNumberFormat="0" applyProtection="0">
      <alignment horizontal="left" vertical="top" indent="1"/>
    </xf>
    <xf numFmtId="4" fontId="64" fillId="97" borderId="91" applyNumberFormat="0" applyProtection="0">
      <alignment horizontal="right" vertical="center"/>
    </xf>
    <xf numFmtId="205" fontId="206" fillId="92" borderId="101" applyNumberFormat="0" applyProtection="0">
      <alignment horizontal="left" vertical="top" indent="1"/>
    </xf>
    <xf numFmtId="4" fontId="56" fillId="119" borderId="91" applyNumberFormat="0" applyProtection="0">
      <alignment horizontal="left" vertical="center" indent="1"/>
    </xf>
    <xf numFmtId="0" fontId="204" fillId="117" borderId="104" applyNumberFormat="0" applyAlignment="0" applyProtection="0"/>
    <xf numFmtId="0" fontId="12" fillId="105" borderId="91" applyNumberFormat="0" applyProtection="0">
      <alignment horizontal="left" vertical="top" indent="1"/>
    </xf>
    <xf numFmtId="4" fontId="50" fillId="91" borderId="91" applyNumberFormat="0" applyProtection="0">
      <alignment horizontal="left" vertical="center" indent="1"/>
    </xf>
    <xf numFmtId="0" fontId="12" fillId="104" borderId="101" applyNumberFormat="0" applyProtection="0">
      <alignment horizontal="left" vertical="top" indent="1"/>
    </xf>
    <xf numFmtId="0" fontId="12" fillId="92" borderId="91" applyNumberFormat="0" applyProtection="0">
      <alignment horizontal="left" vertical="center" indent="1"/>
    </xf>
    <xf numFmtId="4" fontId="230" fillId="159" borderId="91" applyNumberFormat="0" applyProtection="0">
      <alignment vertical="center"/>
    </xf>
    <xf numFmtId="4" fontId="64" fillId="103" borderId="101" applyNumberFormat="0" applyProtection="0">
      <alignment horizontal="right" vertical="center"/>
    </xf>
    <xf numFmtId="4" fontId="187" fillId="107" borderId="101" applyNumberFormat="0" applyProtection="0">
      <alignment vertical="center"/>
    </xf>
    <xf numFmtId="4" fontId="64" fillId="93" borderId="124" applyNumberFormat="0" applyProtection="0">
      <alignment horizontal="right" vertical="center"/>
    </xf>
    <xf numFmtId="4" fontId="206" fillId="38" borderId="106" applyNumberFormat="0" applyProtection="0">
      <alignment horizontal="left" vertical="center" indent="1"/>
    </xf>
    <xf numFmtId="4" fontId="53" fillId="38" borderId="111" applyNumberFormat="0" applyProtection="0">
      <alignment horizontal="left" vertical="center" indent="1"/>
    </xf>
    <xf numFmtId="0" fontId="206" fillId="105" borderId="106" applyNumberFormat="0" applyProtection="0">
      <alignment horizontal="left" vertical="center" indent="1"/>
    </xf>
    <xf numFmtId="4" fontId="53" fillId="154" borderId="101" applyNumberFormat="0" applyProtection="0">
      <alignment horizontal="right" vertical="center"/>
    </xf>
    <xf numFmtId="4" fontId="56" fillId="38" borderId="124" applyNumberFormat="0" applyProtection="0">
      <alignment vertical="center"/>
    </xf>
    <xf numFmtId="4" fontId="64" fillId="103" borderId="124" applyNumberFormat="0" applyProtection="0">
      <alignment horizontal="right" vertical="center"/>
    </xf>
    <xf numFmtId="4" fontId="53" fillId="159" borderId="111" applyNumberFormat="0" applyProtection="0">
      <alignment vertical="center"/>
    </xf>
    <xf numFmtId="4" fontId="53" fillId="152" borderId="91" applyNumberFormat="0" applyProtection="0">
      <alignment horizontal="right" vertical="center"/>
    </xf>
    <xf numFmtId="0" fontId="206" fillId="92" borderId="91" applyNumberFormat="0" applyProtection="0">
      <alignment horizontal="left" vertical="top" indent="1"/>
    </xf>
    <xf numFmtId="0" fontId="206" fillId="138" borderId="96" applyNumberFormat="0" applyProtection="0">
      <alignment horizontal="left" vertical="center" indent="1"/>
    </xf>
    <xf numFmtId="4" fontId="231" fillId="159" borderId="91" applyNumberFormat="0" applyProtection="0">
      <alignment horizontal="right" vertical="center"/>
    </xf>
    <xf numFmtId="0" fontId="12" fillId="104" borderId="124" applyNumberFormat="0" applyProtection="0">
      <alignment horizontal="left" vertical="center" indent="1"/>
    </xf>
    <xf numFmtId="4" fontId="64" fillId="98" borderId="91" applyNumberFormat="0" applyProtection="0">
      <alignment horizontal="right" vertical="center"/>
    </xf>
    <xf numFmtId="4" fontId="187" fillId="103" borderId="101" applyNumberFormat="0" applyProtection="0">
      <alignment horizontal="right" vertical="center"/>
    </xf>
    <xf numFmtId="0" fontId="12" fillId="92" borderId="111" applyNumberFormat="0" applyProtection="0">
      <alignment horizontal="left" vertical="top" indent="1"/>
    </xf>
    <xf numFmtId="0" fontId="201" fillId="87" borderId="102" applyNumberFormat="0" applyAlignment="0" applyProtection="0"/>
    <xf numFmtId="4" fontId="206" fillId="96" borderId="96" applyNumberFormat="0" applyProtection="0">
      <alignment horizontal="right" vertical="center"/>
    </xf>
    <xf numFmtId="0" fontId="12" fillId="103" borderId="111" applyNumberFormat="0" applyProtection="0">
      <alignment horizontal="left" vertical="center" indent="1"/>
    </xf>
    <xf numFmtId="4" fontId="64" fillId="99" borderId="101" applyNumberFormat="0" applyProtection="0">
      <alignment horizontal="right" vertical="center"/>
    </xf>
    <xf numFmtId="4" fontId="229" fillId="38" borderId="101" applyNumberFormat="0" applyProtection="0">
      <alignment vertical="center"/>
    </xf>
    <xf numFmtId="4" fontId="64" fillId="107" borderId="101" applyNumberFormat="0" applyProtection="0">
      <alignment horizontal="left" vertical="center" indent="1"/>
    </xf>
    <xf numFmtId="0" fontId="12" fillId="103" borderId="91" applyNumberFormat="0" applyProtection="0">
      <alignment horizontal="left" vertical="top" indent="1"/>
    </xf>
    <xf numFmtId="0" fontId="12" fillId="92" borderId="91" applyNumberFormat="0" applyProtection="0">
      <alignment horizontal="left" vertical="center" indent="1"/>
    </xf>
    <xf numFmtId="4" fontId="64" fillId="97" borderId="134" applyNumberFormat="0" applyProtection="0">
      <alignment horizontal="right" vertical="center"/>
    </xf>
    <xf numFmtId="0" fontId="12" fillId="92" borderId="134" applyNumberFormat="0" applyProtection="0">
      <alignment horizontal="left" vertical="center" indent="1"/>
    </xf>
    <xf numFmtId="4" fontId="189" fillId="103" borderId="91" applyNumberFormat="0" applyProtection="0">
      <alignment horizontal="right" vertical="center"/>
    </xf>
    <xf numFmtId="4" fontId="206" fillId="122" borderId="96" applyNumberFormat="0" applyProtection="0">
      <alignment horizontal="left" vertical="center" indent="1"/>
    </xf>
    <xf numFmtId="4" fontId="211" fillId="106" borderId="96" applyNumberFormat="0" applyProtection="0">
      <alignment horizontal="right" vertical="center"/>
    </xf>
    <xf numFmtId="4" fontId="64" fillId="103" borderId="91" applyNumberFormat="0" applyProtection="0">
      <alignment horizontal="right" vertical="center"/>
    </xf>
    <xf numFmtId="0" fontId="50" fillId="91" borderId="91" applyNumberFormat="0" applyProtection="0">
      <alignment horizontal="left" vertical="top" indent="1"/>
    </xf>
    <xf numFmtId="4" fontId="56" fillId="119" borderId="119" applyNumberFormat="0" applyProtection="0">
      <alignment horizontal="left" vertical="center" indent="1"/>
    </xf>
    <xf numFmtId="0" fontId="12" fillId="103" borderId="91" applyNumberFormat="0" applyProtection="0">
      <alignment horizontal="left" vertical="center" indent="1"/>
    </xf>
    <xf numFmtId="4" fontId="50" fillId="91" borderId="91" applyNumberFormat="0" applyProtection="0">
      <alignment vertical="center"/>
    </xf>
    <xf numFmtId="4" fontId="64" fillId="99" borderId="91" applyNumberFormat="0" applyProtection="0">
      <alignment horizontal="right" vertical="center"/>
    </xf>
    <xf numFmtId="0" fontId="50" fillId="91" borderId="91" applyNumberFormat="0" applyProtection="0">
      <alignment horizontal="left" vertical="top" indent="1"/>
    </xf>
    <xf numFmtId="4" fontId="64" fillId="92" borderId="91" applyNumberFormat="0" applyProtection="0">
      <alignment horizontal="left" vertical="center" indent="1"/>
    </xf>
    <xf numFmtId="0" fontId="206" fillId="104" borderId="91" applyNumberFormat="0" applyProtection="0">
      <alignment horizontal="left" vertical="top" indent="1"/>
    </xf>
    <xf numFmtId="4" fontId="64" fillId="107" borderId="111" applyNumberFormat="0" applyProtection="0">
      <alignment horizontal="left" vertical="center" indent="1"/>
    </xf>
    <xf numFmtId="0" fontId="220" fillId="110" borderId="112" applyNumberFormat="0" applyAlignment="0" applyProtection="0"/>
    <xf numFmtId="0" fontId="12" fillId="105" borderId="124" applyNumberFormat="0" applyProtection="0">
      <alignment horizontal="left" vertical="center" indent="1"/>
    </xf>
    <xf numFmtId="4" fontId="50" fillId="91" borderId="111" applyNumberFormat="0" applyProtection="0">
      <alignment horizontal="left" vertical="center" indent="1"/>
    </xf>
    <xf numFmtId="4" fontId="50" fillId="91" borderId="91" applyNumberFormat="0" applyProtection="0">
      <alignment vertical="center"/>
    </xf>
    <xf numFmtId="4" fontId="64" fillId="92" borderId="147" applyNumberFormat="0" applyProtection="0">
      <alignment horizontal="right" vertical="center"/>
    </xf>
    <xf numFmtId="4" fontId="50" fillId="91" borderId="134" applyNumberFormat="0" applyProtection="0">
      <alignment vertical="center"/>
    </xf>
    <xf numFmtId="4" fontId="230" fillId="159" borderId="111" applyNumberFormat="0" applyProtection="0">
      <alignment horizontal="right" vertical="center"/>
    </xf>
    <xf numFmtId="4" fontId="229" fillId="38" borderId="91" applyNumberFormat="0" applyProtection="0">
      <alignment vertical="center"/>
    </xf>
    <xf numFmtId="0" fontId="12" fillId="103" borderId="91" applyNumberFormat="0" applyProtection="0">
      <alignment horizontal="left" vertical="top" indent="1"/>
    </xf>
    <xf numFmtId="0" fontId="12" fillId="92" borderId="91" applyNumberFormat="0" applyProtection="0">
      <alignment horizontal="left" vertical="center" indent="1"/>
    </xf>
    <xf numFmtId="4" fontId="64" fillId="97" borderId="91" applyNumberFormat="0" applyProtection="0">
      <alignment horizontal="right" vertical="center"/>
    </xf>
    <xf numFmtId="4" fontId="206" fillId="122" borderId="96" applyNumberFormat="0" applyProtection="0">
      <alignment horizontal="left" vertical="center" indent="1"/>
    </xf>
    <xf numFmtId="0" fontId="12" fillId="103" borderId="91" applyNumberFormat="0" applyProtection="0">
      <alignment horizontal="left" vertical="top" indent="1"/>
    </xf>
    <xf numFmtId="0" fontId="12" fillId="105" borderId="91" applyNumberFormat="0" applyProtection="0">
      <alignment horizontal="left" vertical="center" indent="1"/>
    </xf>
    <xf numFmtId="0" fontId="12" fillId="92" borderId="91" applyNumberFormat="0" applyProtection="0">
      <alignment horizontal="left" vertical="center" indent="1"/>
    </xf>
    <xf numFmtId="0" fontId="64" fillId="107" borderId="91" applyNumberFormat="0" applyProtection="0">
      <alignment horizontal="left" vertical="top" indent="1"/>
    </xf>
    <xf numFmtId="0" fontId="12" fillId="104" borderId="91" applyNumberFormat="0" applyProtection="0">
      <alignment horizontal="left" vertical="center" indent="1"/>
    </xf>
    <xf numFmtId="0" fontId="12" fillId="104" borderId="91" applyNumberFormat="0" applyProtection="0">
      <alignment horizontal="left" vertical="top" indent="1"/>
    </xf>
    <xf numFmtId="0" fontId="201" fillId="87" borderId="92" applyNumberFormat="0" applyAlignment="0" applyProtection="0"/>
    <xf numFmtId="4" fontId="12" fillId="104" borderId="97" applyNumberFormat="0" applyProtection="0">
      <alignment horizontal="left" vertical="center" indent="1"/>
    </xf>
    <xf numFmtId="4" fontId="64" fillId="98" borderId="91" applyNumberFormat="0" applyProtection="0">
      <alignment horizontal="right" vertical="center"/>
    </xf>
    <xf numFmtId="0" fontId="206" fillId="86" borderId="96" applyNumberFormat="0" applyFont="0" applyAlignment="0" applyProtection="0"/>
    <xf numFmtId="4" fontId="206" fillId="122" borderId="96" applyNumberFormat="0" applyProtection="0">
      <alignment horizontal="left" vertical="center" indent="1"/>
    </xf>
    <xf numFmtId="4" fontId="230" fillId="159" borderId="91" applyNumberFormat="0" applyProtection="0">
      <alignment horizontal="right" vertical="center"/>
    </xf>
    <xf numFmtId="4" fontId="187" fillId="107" borderId="91" applyNumberFormat="0" applyProtection="0">
      <alignment vertical="center"/>
    </xf>
    <xf numFmtId="0" fontId="50" fillId="91" borderId="91" applyNumberFormat="0" applyProtection="0">
      <alignment horizontal="left" vertical="top" indent="1"/>
    </xf>
    <xf numFmtId="4" fontId="64" fillId="95" borderId="91" applyNumberFormat="0" applyProtection="0">
      <alignment horizontal="right" vertical="center"/>
    </xf>
    <xf numFmtId="4" fontId="53" fillId="156" borderId="101" applyNumberFormat="0" applyProtection="0">
      <alignment horizontal="right" vertical="center"/>
    </xf>
    <xf numFmtId="4" fontId="206" fillId="92" borderId="96" applyNumberFormat="0" applyProtection="0">
      <alignment horizontal="right" vertical="center"/>
    </xf>
    <xf numFmtId="0" fontId="206" fillId="104" borderId="91" applyNumberFormat="0" applyProtection="0">
      <alignment horizontal="left" vertical="top" indent="1"/>
    </xf>
    <xf numFmtId="4" fontId="53" fillId="156" borderId="91" applyNumberFormat="0" applyProtection="0">
      <alignment horizontal="right" vertical="center"/>
    </xf>
    <xf numFmtId="4" fontId="186" fillId="91" borderId="91" applyNumberFormat="0" applyProtection="0">
      <alignment vertical="center"/>
    </xf>
    <xf numFmtId="0" fontId="12" fillId="86" borderId="136" applyNumberFormat="0" applyFont="0" applyAlignment="0" applyProtection="0"/>
    <xf numFmtId="0" fontId="206" fillId="110" borderId="96" applyNumberFormat="0" applyProtection="0">
      <alignment horizontal="left" vertical="center" indent="1"/>
    </xf>
    <xf numFmtId="4" fontId="64" fillId="94" borderId="91" applyNumberFormat="0" applyProtection="0">
      <alignment horizontal="right" vertical="center"/>
    </xf>
    <xf numFmtId="4" fontId="206" fillId="93" borderId="106" applyNumberFormat="0" applyProtection="0">
      <alignment horizontal="right" vertical="center"/>
    </xf>
    <xf numFmtId="4" fontId="206" fillId="102" borderId="97" applyNumberFormat="0" applyProtection="0">
      <alignment horizontal="left" vertical="center" indent="1"/>
    </xf>
    <xf numFmtId="4" fontId="53" fillId="155" borderId="91" applyNumberFormat="0" applyProtection="0">
      <alignment horizontal="right" vertical="center"/>
    </xf>
    <xf numFmtId="4" fontId="12" fillId="104" borderId="97" applyNumberFormat="0" applyProtection="0">
      <alignment horizontal="left" vertical="center" indent="1"/>
    </xf>
    <xf numFmtId="0" fontId="12" fillId="105" borderId="91" applyNumberFormat="0" applyProtection="0">
      <alignment horizontal="left" vertical="top" indent="1"/>
    </xf>
    <xf numFmtId="4" fontId="53" fillId="109" borderId="91" applyNumberFormat="0" applyProtection="0">
      <alignment horizontal="right" vertical="center"/>
    </xf>
    <xf numFmtId="4" fontId="53" fillId="159" borderId="91" applyNumberFormat="0" applyProtection="0">
      <alignment horizontal="right" vertical="center"/>
    </xf>
    <xf numFmtId="0" fontId="206" fillId="105" borderId="91" applyNumberFormat="0" applyProtection="0">
      <alignment horizontal="left" vertical="top" indent="1"/>
    </xf>
    <xf numFmtId="4" fontId="50" fillId="91" borderId="101" applyNumberFormat="0" applyProtection="0">
      <alignment horizontal="left" vertical="center" indent="1"/>
    </xf>
    <xf numFmtId="4" fontId="206" fillId="0" borderId="106" applyNumberFormat="0" applyProtection="0">
      <alignment horizontal="right" vertical="center"/>
    </xf>
    <xf numFmtId="0" fontId="12" fillId="103" borderId="101" applyNumberFormat="0" applyProtection="0">
      <alignment horizontal="left" vertical="center" indent="1"/>
    </xf>
    <xf numFmtId="4" fontId="206" fillId="101" borderId="96" applyNumberFormat="0" applyProtection="0">
      <alignment horizontal="right" vertical="center"/>
    </xf>
    <xf numFmtId="4" fontId="206" fillId="100" borderId="96" applyNumberFormat="0" applyProtection="0">
      <alignment horizontal="right" vertical="center"/>
    </xf>
    <xf numFmtId="4" fontId="53" fillId="109" borderId="160" applyNumberFormat="0" applyProtection="0">
      <alignment horizontal="right" vertical="center"/>
    </xf>
    <xf numFmtId="4" fontId="56" fillId="119" borderId="91" applyNumberFormat="0" applyProtection="0">
      <alignment horizontal="left" vertical="center" indent="1"/>
    </xf>
    <xf numFmtId="4" fontId="53" fillId="159" borderId="91" applyNumberFormat="0" applyProtection="0">
      <alignment vertical="center"/>
    </xf>
    <xf numFmtId="0" fontId="12" fillId="107" borderId="103" applyNumberFormat="0" applyFont="0" applyAlignment="0" applyProtection="0"/>
    <xf numFmtId="4" fontId="53" fillId="159" borderId="91" applyNumberFormat="0" applyProtection="0">
      <alignment horizontal="right" vertical="center"/>
    </xf>
    <xf numFmtId="4" fontId="64" fillId="100" borderId="91" applyNumberFormat="0" applyProtection="0">
      <alignment horizontal="right" vertical="center"/>
    </xf>
    <xf numFmtId="4" fontId="64" fillId="94" borderId="91" applyNumberFormat="0" applyProtection="0">
      <alignment horizontal="right" vertical="center"/>
    </xf>
    <xf numFmtId="4" fontId="64" fillId="97" borderId="91" applyNumberFormat="0" applyProtection="0">
      <alignment horizontal="right" vertical="center"/>
    </xf>
    <xf numFmtId="0" fontId="12" fillId="107" borderId="93" applyNumberFormat="0" applyFont="0" applyAlignment="0" applyProtection="0"/>
    <xf numFmtId="0" fontId="12" fillId="105" borderId="91" applyNumberFormat="0" applyProtection="0">
      <alignment horizontal="left" vertical="center" indent="1"/>
    </xf>
    <xf numFmtId="4" fontId="53" fillId="156" borderId="134" applyNumberFormat="0" applyProtection="0">
      <alignment horizontal="right" vertical="center"/>
    </xf>
    <xf numFmtId="4" fontId="230" fillId="159" borderId="111" applyNumberFormat="0" applyProtection="0">
      <alignment horizontal="right" vertical="center"/>
    </xf>
    <xf numFmtId="0" fontId="50" fillId="91" borderId="147" applyNumberFormat="0" applyProtection="0">
      <alignment horizontal="left" vertical="top" indent="1"/>
    </xf>
    <xf numFmtId="4" fontId="230" fillId="159" borderId="111" applyNumberFormat="0" applyProtection="0">
      <alignment horizontal="right" vertical="center"/>
    </xf>
    <xf numFmtId="4" fontId="64" fillId="92" borderId="101" applyNumberFormat="0" applyProtection="0">
      <alignment horizontal="right" vertical="center"/>
    </xf>
    <xf numFmtId="205" fontId="206" fillId="103" borderId="101" applyNumberFormat="0" applyProtection="0">
      <alignment horizontal="left" vertical="top" indent="1"/>
    </xf>
    <xf numFmtId="4" fontId="211" fillId="106" borderId="106" applyNumberFormat="0" applyProtection="0">
      <alignment horizontal="right" vertical="center"/>
    </xf>
    <xf numFmtId="4" fontId="187" fillId="103" borderId="101" applyNumberFormat="0" applyProtection="0">
      <alignment horizontal="right" vertical="center"/>
    </xf>
    <xf numFmtId="4" fontId="189" fillId="103" borderId="101" applyNumberFormat="0" applyProtection="0">
      <alignment horizontal="right" vertical="center"/>
    </xf>
    <xf numFmtId="4" fontId="187" fillId="107" borderId="111" applyNumberFormat="0" applyProtection="0">
      <alignment vertical="center"/>
    </xf>
    <xf numFmtId="4" fontId="187" fillId="103" borderId="101" applyNumberFormat="0" applyProtection="0">
      <alignment horizontal="right" vertical="center"/>
    </xf>
    <xf numFmtId="0" fontId="12" fillId="103" borderId="91" applyNumberFormat="0" applyProtection="0">
      <alignment horizontal="left" vertical="center" indent="1"/>
    </xf>
    <xf numFmtId="4" fontId="64" fillId="100" borderId="91" applyNumberFormat="0" applyProtection="0">
      <alignment horizontal="right" vertical="center"/>
    </xf>
    <xf numFmtId="4" fontId="56" fillId="38" borderId="91" applyNumberFormat="0" applyProtection="0">
      <alignment vertical="center"/>
    </xf>
    <xf numFmtId="4" fontId="64" fillId="92" borderId="101" applyNumberFormat="0" applyProtection="0">
      <alignment horizontal="left" vertical="center" indent="1"/>
    </xf>
    <xf numFmtId="4" fontId="64" fillId="101" borderId="91" applyNumberFormat="0" applyProtection="0">
      <alignment horizontal="right" vertical="center"/>
    </xf>
    <xf numFmtId="4" fontId="64" fillId="101" borderId="91" applyNumberFormat="0" applyProtection="0">
      <alignment horizontal="right" vertical="center"/>
    </xf>
    <xf numFmtId="4" fontId="187" fillId="107" borderId="91" applyNumberFormat="0" applyProtection="0">
      <alignment vertical="center"/>
    </xf>
    <xf numFmtId="4" fontId="188" fillId="120" borderId="99" applyNumberFormat="0" applyProtection="0">
      <alignment horizontal="left" vertical="center" indent="1"/>
    </xf>
    <xf numFmtId="4" fontId="50" fillId="91" borderId="91" applyNumberFormat="0" applyProtection="0">
      <alignment vertical="center"/>
    </xf>
    <xf numFmtId="4" fontId="53" fillId="159" borderId="111" applyNumberFormat="0" applyProtection="0">
      <alignment vertical="center"/>
    </xf>
    <xf numFmtId="0" fontId="12" fillId="103" borderId="91" applyNumberFormat="0" applyProtection="0">
      <alignment horizontal="left" vertical="center" indent="1"/>
    </xf>
    <xf numFmtId="4" fontId="50" fillId="91" borderId="91" applyNumberFormat="0" applyProtection="0">
      <alignment horizontal="left" vertical="center" indent="1"/>
    </xf>
    <xf numFmtId="4" fontId="64" fillId="95" borderId="91" applyNumberFormat="0" applyProtection="0">
      <alignment horizontal="right" vertical="center"/>
    </xf>
    <xf numFmtId="0" fontId="50" fillId="91" borderId="91" applyNumberFormat="0" applyProtection="0">
      <alignment horizontal="left" vertical="top" indent="1"/>
    </xf>
    <xf numFmtId="0" fontId="12" fillId="103" borderId="91" applyNumberFormat="0" applyProtection="0">
      <alignment horizontal="left" vertical="center" indent="1"/>
    </xf>
    <xf numFmtId="0" fontId="12" fillId="104" borderId="91" applyNumberFormat="0" applyProtection="0">
      <alignment horizontal="left" vertical="center" indent="1"/>
    </xf>
    <xf numFmtId="4" fontId="12" fillId="104" borderId="97" applyNumberFormat="0" applyProtection="0">
      <alignment horizontal="left" vertical="center" indent="1"/>
    </xf>
    <xf numFmtId="4" fontId="50" fillId="91" borderId="91" applyNumberFormat="0" applyProtection="0">
      <alignment horizontal="left" vertical="center" indent="1"/>
    </xf>
    <xf numFmtId="4" fontId="64" fillId="103" borderId="91" applyNumberFormat="0" applyProtection="0">
      <alignment horizontal="right" vertical="center"/>
    </xf>
    <xf numFmtId="4" fontId="206" fillId="92" borderId="96" applyNumberFormat="0" applyProtection="0">
      <alignment horizontal="right" vertical="center"/>
    </xf>
    <xf numFmtId="0" fontId="12" fillId="104" borderId="91" applyNumberFormat="0" applyProtection="0">
      <alignment horizontal="left" vertical="center" indent="1"/>
    </xf>
    <xf numFmtId="4" fontId="186" fillId="91" borderId="91" applyNumberFormat="0" applyProtection="0">
      <alignment vertical="center"/>
    </xf>
    <xf numFmtId="4" fontId="206" fillId="99" borderId="96" applyNumberFormat="0" applyProtection="0">
      <alignment horizontal="right" vertical="center"/>
    </xf>
    <xf numFmtId="4" fontId="64" fillId="97" borderId="91" applyNumberFormat="0" applyProtection="0">
      <alignment horizontal="right" vertical="center"/>
    </xf>
    <xf numFmtId="4" fontId="215" fillId="38" borderId="96" applyNumberFormat="0" applyProtection="0">
      <alignment vertical="center"/>
    </xf>
    <xf numFmtId="4" fontId="211" fillId="106" borderId="96" applyNumberFormat="0" applyProtection="0">
      <alignment horizontal="right" vertical="center"/>
    </xf>
    <xf numFmtId="0" fontId="204" fillId="134" borderId="94" applyNumberFormat="0" applyAlignment="0" applyProtection="0"/>
    <xf numFmtId="4" fontId="64" fillId="95" borderId="101" applyNumberFormat="0" applyProtection="0">
      <alignment horizontal="right" vertical="center"/>
    </xf>
    <xf numFmtId="0" fontId="12" fillId="105" borderId="91" applyNumberFormat="0" applyProtection="0">
      <alignment horizontal="left" vertical="top" indent="1"/>
    </xf>
    <xf numFmtId="205" fontId="213" fillId="134" borderId="106" applyNumberFormat="0" applyAlignment="0" applyProtection="0"/>
    <xf numFmtId="4" fontId="230" fillId="159" borderId="91" applyNumberFormat="0" applyProtection="0">
      <alignment vertical="center"/>
    </xf>
    <xf numFmtId="4" fontId="64" fillId="103" borderId="101" applyNumberFormat="0" applyProtection="0">
      <alignment horizontal="right" vertical="center"/>
    </xf>
    <xf numFmtId="0" fontId="12" fillId="92" borderId="91" applyNumberFormat="0" applyProtection="0">
      <alignment horizontal="left" vertical="top" indent="1"/>
    </xf>
    <xf numFmtId="0" fontId="12" fillId="105" borderId="91" applyNumberFormat="0" applyProtection="0">
      <alignment horizontal="left" vertical="top" indent="1"/>
    </xf>
    <xf numFmtId="0" fontId="12" fillId="104" borderId="91" applyNumberFormat="0" applyProtection="0">
      <alignment horizontal="left" vertical="top" indent="1"/>
    </xf>
    <xf numFmtId="4" fontId="64" fillId="101" borderId="91" applyNumberFormat="0" applyProtection="0">
      <alignment horizontal="right" vertical="center"/>
    </xf>
    <xf numFmtId="0" fontId="206" fillId="105" borderId="96" applyNumberFormat="0" applyProtection="0">
      <alignment horizontal="left" vertical="center" indent="1"/>
    </xf>
    <xf numFmtId="4" fontId="64" fillId="103" borderId="91" applyNumberFormat="0" applyProtection="0">
      <alignment horizontal="right" vertical="center"/>
    </xf>
    <xf numFmtId="0" fontId="12" fillId="92" borderId="91" applyNumberFormat="0" applyProtection="0">
      <alignment horizontal="left" vertical="center" indent="1"/>
    </xf>
    <xf numFmtId="4" fontId="53" fillId="155" borderId="91" applyNumberFormat="0" applyProtection="0">
      <alignment horizontal="right" vertical="center"/>
    </xf>
    <xf numFmtId="4" fontId="64" fillId="107" borderId="91" applyNumberFormat="0" applyProtection="0">
      <alignment vertical="center"/>
    </xf>
    <xf numFmtId="0" fontId="12" fillId="105" borderId="91" applyNumberFormat="0" applyProtection="0">
      <alignment horizontal="left" vertical="center" indent="1"/>
    </xf>
    <xf numFmtId="4" fontId="206" fillId="0" borderId="116" applyNumberFormat="0" applyProtection="0">
      <alignment horizontal="right" vertical="center"/>
    </xf>
    <xf numFmtId="4" fontId="56" fillId="119" borderId="99" applyNumberFormat="0" applyProtection="0">
      <alignment horizontal="left" vertical="center" indent="1"/>
    </xf>
    <xf numFmtId="0" fontId="206" fillId="138" borderId="165" applyNumberFormat="0" applyProtection="0">
      <alignment horizontal="left" vertical="center" indent="1"/>
    </xf>
    <xf numFmtId="4" fontId="206" fillId="122" borderId="96" applyNumberFormat="0" applyProtection="0">
      <alignment horizontal="left" vertical="center" indent="1"/>
    </xf>
    <xf numFmtId="4" fontId="231" fillId="159" borderId="91" applyNumberFormat="0" applyProtection="0">
      <alignment horizontal="right" vertical="center"/>
    </xf>
    <xf numFmtId="4" fontId="64" fillId="95" borderId="91" applyNumberFormat="0" applyProtection="0">
      <alignment horizontal="right" vertical="center"/>
    </xf>
    <xf numFmtId="4" fontId="56" fillId="38" borderId="91" applyNumberFormat="0" applyProtection="0">
      <alignment vertical="center"/>
    </xf>
    <xf numFmtId="0" fontId="50" fillId="91" borderId="91" applyNumberFormat="0" applyProtection="0">
      <alignment horizontal="left" vertical="top" indent="1"/>
    </xf>
    <xf numFmtId="0" fontId="12" fillId="103" borderId="101" applyNumberFormat="0" applyProtection="0">
      <alignment horizontal="left" vertical="center" indent="1"/>
    </xf>
    <xf numFmtId="0" fontId="185" fillId="0" borderId="95" applyNumberFormat="0" applyFill="0" applyAlignment="0" applyProtection="0"/>
    <xf numFmtId="4" fontId="53" fillId="155" borderId="134" applyNumberFormat="0" applyProtection="0">
      <alignment horizontal="right" vertical="center"/>
    </xf>
    <xf numFmtId="4" fontId="64" fillId="101" borderId="111" applyNumberFormat="0" applyProtection="0">
      <alignment horizontal="right" vertical="center"/>
    </xf>
    <xf numFmtId="4" fontId="206" fillId="103" borderId="97" applyNumberFormat="0" applyProtection="0">
      <alignment horizontal="left" vertical="center" indent="1"/>
    </xf>
    <xf numFmtId="4" fontId="53" fillId="157" borderId="91" applyNumberFormat="0" applyProtection="0">
      <alignment horizontal="right" vertical="center"/>
    </xf>
    <xf numFmtId="4" fontId="64" fillId="107" borderId="91" applyNumberFormat="0" applyProtection="0">
      <alignment horizontal="left" vertical="center" indent="1"/>
    </xf>
    <xf numFmtId="4" fontId="206" fillId="38" borderId="96" applyNumberFormat="0" applyProtection="0">
      <alignment horizontal="left" vertical="center" indent="1"/>
    </xf>
    <xf numFmtId="4" fontId="206" fillId="97" borderId="96" applyNumberFormat="0" applyProtection="0">
      <alignment horizontal="right" vertical="center"/>
    </xf>
    <xf numFmtId="4" fontId="206" fillId="122" borderId="96" applyNumberFormat="0" applyProtection="0">
      <alignment horizontal="left" vertical="center" indent="1"/>
    </xf>
    <xf numFmtId="4" fontId="206" fillId="0" borderId="106" applyNumberFormat="0" applyProtection="0">
      <alignment horizontal="right" vertical="center"/>
    </xf>
    <xf numFmtId="4" fontId="210" fillId="108" borderId="107" applyNumberFormat="0" applyProtection="0">
      <alignment horizontal="left" vertical="center" indent="1"/>
    </xf>
    <xf numFmtId="205" fontId="204" fillId="134" borderId="104" applyNumberFormat="0" applyAlignment="0" applyProtection="0"/>
    <xf numFmtId="4" fontId="206" fillId="137" borderId="129" applyNumberFormat="0" applyProtection="0">
      <alignment horizontal="right" vertical="center"/>
    </xf>
    <xf numFmtId="4" fontId="53" fillId="33" borderId="91" applyNumberFormat="0" applyProtection="0">
      <alignment horizontal="right" vertical="center"/>
    </xf>
    <xf numFmtId="0" fontId="206" fillId="105" borderId="111" applyNumberFormat="0" applyProtection="0">
      <alignment horizontal="left" vertical="top" indent="1"/>
    </xf>
    <xf numFmtId="4" fontId="53" fillId="154" borderId="101" applyNumberFormat="0" applyProtection="0">
      <alignment horizontal="right" vertical="center"/>
    </xf>
    <xf numFmtId="4" fontId="64" fillId="101" borderId="134" applyNumberFormat="0" applyProtection="0">
      <alignment horizontal="right" vertical="center"/>
    </xf>
    <xf numFmtId="4" fontId="64" fillId="103" borderId="91" applyNumberFormat="0" applyProtection="0">
      <alignment horizontal="right" vertical="center"/>
    </xf>
    <xf numFmtId="4" fontId="50" fillId="91" borderId="101" applyNumberFormat="0" applyProtection="0">
      <alignment horizontal="left" vertical="center" indent="1"/>
    </xf>
    <xf numFmtId="0" fontId="12" fillId="92" borderId="91" applyNumberFormat="0" applyProtection="0">
      <alignment horizontal="left" vertical="top" indent="1"/>
    </xf>
    <xf numFmtId="4" fontId="211" fillId="106" borderId="106" applyNumberFormat="0" applyProtection="0">
      <alignment horizontal="right" vertical="center"/>
    </xf>
    <xf numFmtId="4" fontId="53" fillId="155" borderId="101" applyNumberFormat="0" applyProtection="0">
      <alignment horizontal="right" vertical="center"/>
    </xf>
    <xf numFmtId="4" fontId="230" fillId="159" borderId="91" applyNumberFormat="0" applyProtection="0">
      <alignment vertical="center"/>
    </xf>
    <xf numFmtId="0" fontId="201" fillId="87" borderId="112" applyNumberFormat="0" applyAlignment="0" applyProtection="0"/>
    <xf numFmtId="0" fontId="206" fillId="103" borderId="91" applyNumberFormat="0" applyProtection="0">
      <alignment horizontal="left" vertical="top" indent="1"/>
    </xf>
    <xf numFmtId="0" fontId="206" fillId="103" borderId="101" applyNumberFormat="0" applyProtection="0">
      <alignment horizontal="left" vertical="top" indent="1"/>
    </xf>
    <xf numFmtId="4" fontId="64" fillId="94" borderId="101" applyNumberFormat="0" applyProtection="0">
      <alignment horizontal="right" vertical="center"/>
    </xf>
    <xf numFmtId="4" fontId="64" fillId="107" borderId="101" applyNumberFormat="0" applyProtection="0">
      <alignment horizontal="left" vertical="center" indent="1"/>
    </xf>
    <xf numFmtId="4" fontId="206" fillId="101" borderId="106" applyNumberFormat="0" applyProtection="0">
      <alignment horizontal="right" vertical="center"/>
    </xf>
    <xf numFmtId="4" fontId="206" fillId="137" borderId="106" applyNumberFormat="0" applyProtection="0">
      <alignment horizontal="right" vertical="center"/>
    </xf>
    <xf numFmtId="4" fontId="64" fillId="92" borderId="101" applyNumberFormat="0" applyProtection="0">
      <alignment horizontal="right" vertical="center"/>
    </xf>
    <xf numFmtId="0" fontId="12" fillId="104" borderId="91" applyNumberFormat="0" applyProtection="0">
      <alignment horizontal="left" vertical="center" indent="1"/>
    </xf>
    <xf numFmtId="4" fontId="206" fillId="96" borderId="96" applyNumberFormat="0" applyProtection="0">
      <alignment horizontal="right" vertical="center"/>
    </xf>
    <xf numFmtId="0" fontId="64" fillId="107" borderId="101" applyNumberFormat="0" applyProtection="0">
      <alignment horizontal="left" vertical="top" indent="1"/>
    </xf>
    <xf numFmtId="4" fontId="206" fillId="101" borderId="106" applyNumberFormat="0" applyProtection="0">
      <alignment horizontal="right" vertical="center"/>
    </xf>
    <xf numFmtId="4" fontId="215" fillId="27" borderId="129" applyNumberFormat="0" applyProtection="0">
      <alignment horizontal="right" vertical="center"/>
    </xf>
    <xf numFmtId="0" fontId="206" fillId="110" borderId="106" applyNumberFormat="0" applyProtection="0">
      <alignment horizontal="left" vertical="center" indent="1"/>
    </xf>
    <xf numFmtId="0" fontId="206" fillId="86" borderId="106" applyNumberFormat="0" applyFont="0" applyAlignment="0" applyProtection="0"/>
    <xf numFmtId="0" fontId="208" fillId="92" borderId="91" applyNumberFormat="0" applyProtection="0">
      <alignment horizontal="left" vertical="top" indent="1"/>
    </xf>
    <xf numFmtId="0" fontId="50" fillId="91" borderId="91" applyNumberFormat="0" applyProtection="0">
      <alignment horizontal="left" vertical="top" indent="1"/>
    </xf>
    <xf numFmtId="0" fontId="50" fillId="91" borderId="101" applyNumberFormat="0" applyProtection="0">
      <alignment horizontal="left" vertical="top" indent="1"/>
    </xf>
    <xf numFmtId="0" fontId="220" fillId="110" borderId="135" applyNumberFormat="0" applyAlignment="0" applyProtection="0"/>
    <xf numFmtId="0" fontId="194" fillId="117" borderId="92" applyNumberFormat="0" applyAlignment="0" applyProtection="0"/>
    <xf numFmtId="0" fontId="12" fillId="103" borderId="101" applyNumberFormat="0" applyProtection="0">
      <alignment horizontal="left" vertical="top" indent="1"/>
    </xf>
    <xf numFmtId="4" fontId="64" fillId="103" borderId="91" applyNumberFormat="0" applyProtection="0">
      <alignment horizontal="right" vertical="center"/>
    </xf>
    <xf numFmtId="0" fontId="12" fillId="92" borderId="124" applyNumberFormat="0" applyProtection="0">
      <alignment horizontal="left" vertical="top" indent="1"/>
    </xf>
    <xf numFmtId="4" fontId="64" fillId="93" borderId="91" applyNumberFormat="0" applyProtection="0">
      <alignment horizontal="right" vertical="center"/>
    </xf>
    <xf numFmtId="4" fontId="64" fillId="99" borderId="91" applyNumberFormat="0" applyProtection="0">
      <alignment horizontal="right" vertical="center"/>
    </xf>
    <xf numFmtId="0" fontId="209" fillId="91" borderId="101" applyNumberFormat="0" applyProtection="0">
      <alignment horizontal="left" vertical="top" indent="1"/>
    </xf>
    <xf numFmtId="0" fontId="206" fillId="104" borderId="101" applyNumberFormat="0" applyProtection="0">
      <alignment horizontal="left" vertical="top" indent="1"/>
    </xf>
    <xf numFmtId="0" fontId="201" fillId="87" borderId="92" applyNumberFormat="0" applyAlignment="0" applyProtection="0"/>
    <xf numFmtId="4" fontId="64" fillId="101" borderId="91" applyNumberFormat="0" applyProtection="0">
      <alignment horizontal="right" vertical="center"/>
    </xf>
    <xf numFmtId="4" fontId="53" fillId="33" borderId="91" applyNumberFormat="0" applyProtection="0">
      <alignment horizontal="right" vertical="center"/>
    </xf>
    <xf numFmtId="4" fontId="189" fillId="103" borderId="91" applyNumberFormat="0" applyProtection="0">
      <alignment horizontal="right" vertical="center"/>
    </xf>
    <xf numFmtId="0" fontId="12" fillId="105" borderId="111" applyNumberFormat="0" applyProtection="0">
      <alignment horizontal="left" vertical="center" indent="1"/>
    </xf>
    <xf numFmtId="4" fontId="53" fillId="153" borderId="91" applyNumberFormat="0" applyProtection="0">
      <alignment horizontal="right" vertical="center"/>
    </xf>
    <xf numFmtId="0" fontId="12" fillId="105" borderId="91" applyNumberFormat="0" applyProtection="0">
      <alignment horizontal="left" vertical="top" indent="1"/>
    </xf>
    <xf numFmtId="4" fontId="64" fillId="107" borderId="101" applyNumberFormat="0" applyProtection="0">
      <alignment horizontal="left" vertical="center" indent="1"/>
    </xf>
    <xf numFmtId="0" fontId="12" fillId="103" borderId="101" applyNumberFormat="0" applyProtection="0">
      <alignment horizontal="left" vertical="top" indent="1"/>
    </xf>
    <xf numFmtId="4" fontId="206" fillId="96" borderId="116" applyNumberFormat="0" applyProtection="0">
      <alignment horizontal="right" vertical="center"/>
    </xf>
    <xf numFmtId="4" fontId="50" fillId="91" borderId="101" applyNumberFormat="0" applyProtection="0">
      <alignment horizontal="left" vertical="center" indent="1"/>
    </xf>
    <xf numFmtId="0" fontId="12" fillId="103" borderId="101" applyNumberFormat="0" applyProtection="0">
      <alignment horizontal="left" vertical="center" indent="1"/>
    </xf>
    <xf numFmtId="4" fontId="64" fillId="94" borderId="111" applyNumberFormat="0" applyProtection="0">
      <alignment horizontal="right" vertical="center"/>
    </xf>
    <xf numFmtId="4" fontId="50" fillId="91" borderId="101" applyNumberFormat="0" applyProtection="0">
      <alignment horizontal="left" vertical="center" indent="1"/>
    </xf>
    <xf numFmtId="4" fontId="208" fillId="107" borderId="111" applyNumberFormat="0" applyProtection="0">
      <alignment vertical="center"/>
    </xf>
    <xf numFmtId="0" fontId="209" fillId="91" borderId="124" applyNumberFormat="0" applyProtection="0">
      <alignment horizontal="left" vertical="top" indent="1"/>
    </xf>
    <xf numFmtId="4" fontId="64" fillId="107" borderId="101" applyNumberFormat="0" applyProtection="0">
      <alignment horizontal="left" vertical="center" indent="1"/>
    </xf>
    <xf numFmtId="0" fontId="12" fillId="105" borderId="101" applyNumberFormat="0" applyProtection="0">
      <alignment horizontal="left" vertical="top" indent="1"/>
    </xf>
    <xf numFmtId="4" fontId="64" fillId="107" borderId="101" applyNumberFormat="0" applyProtection="0">
      <alignment vertical="center"/>
    </xf>
    <xf numFmtId="4" fontId="206" fillId="122" borderId="106" applyNumberFormat="0" applyProtection="0">
      <alignment horizontal="left" vertical="center" indent="1"/>
    </xf>
    <xf numFmtId="4" fontId="206" fillId="96" borderId="96" applyNumberFormat="0" applyProtection="0">
      <alignment horizontal="right" vertical="center"/>
    </xf>
    <xf numFmtId="0" fontId="12" fillId="92" borderId="91" applyNumberFormat="0" applyProtection="0">
      <alignment horizontal="left" vertical="top" indent="1"/>
    </xf>
    <xf numFmtId="4" fontId="64" fillId="107" borderId="91" applyNumberFormat="0" applyProtection="0">
      <alignment vertical="center"/>
    </xf>
    <xf numFmtId="0" fontId="12" fillId="103" borderId="91" applyNumberFormat="0" applyProtection="0">
      <alignment horizontal="left" vertical="center" indent="1"/>
    </xf>
    <xf numFmtId="4" fontId="53" fillId="156" borderId="91" applyNumberFormat="0" applyProtection="0">
      <alignment horizontal="right" vertical="center"/>
    </xf>
    <xf numFmtId="4" fontId="230" fillId="159" borderId="91" applyNumberFormat="0" applyProtection="0">
      <alignment horizontal="right" vertical="center"/>
    </xf>
    <xf numFmtId="4" fontId="53" fillId="109" borderId="91" applyNumberFormat="0" applyProtection="0">
      <alignment horizontal="right" vertical="center"/>
    </xf>
    <xf numFmtId="4" fontId="64" fillId="101" borderId="101" applyNumberFormat="0" applyProtection="0">
      <alignment horizontal="right" vertical="center"/>
    </xf>
    <xf numFmtId="4" fontId="186" fillId="91" borderId="91" applyNumberFormat="0" applyProtection="0">
      <alignment vertical="center"/>
    </xf>
    <xf numFmtId="4" fontId="206" fillId="122" borderId="116" applyNumberFormat="0" applyProtection="0">
      <alignment horizontal="left" vertical="center" indent="1"/>
    </xf>
    <xf numFmtId="0" fontId="209" fillId="91" borderId="124" applyNumberFormat="0" applyProtection="0">
      <alignment horizontal="left" vertical="top" indent="1"/>
    </xf>
    <xf numFmtId="4" fontId="12" fillId="104" borderId="117" applyNumberFormat="0" applyProtection="0">
      <alignment horizontal="left" vertical="center" indent="1"/>
    </xf>
    <xf numFmtId="4" fontId="53" fillId="159" borderId="91" applyNumberFormat="0" applyProtection="0">
      <alignment horizontal="right" vertical="center"/>
    </xf>
    <xf numFmtId="0" fontId="12" fillId="86" borderId="93" applyNumberFormat="0" applyFont="0" applyAlignment="0" applyProtection="0"/>
    <xf numFmtId="4" fontId="64" fillId="96" borderId="91" applyNumberFormat="0" applyProtection="0">
      <alignment horizontal="right" vertical="center"/>
    </xf>
    <xf numFmtId="4" fontId="53" fillId="38" borderId="134" applyNumberFormat="0" applyProtection="0">
      <alignment horizontal="left" vertical="center" indent="1"/>
    </xf>
    <xf numFmtId="0" fontId="194" fillId="117" borderId="102" applyNumberFormat="0" applyAlignment="0" applyProtection="0"/>
    <xf numFmtId="4" fontId="64" fillId="99" borderId="91" applyNumberFormat="0" applyProtection="0">
      <alignment horizontal="right" vertical="center"/>
    </xf>
    <xf numFmtId="0" fontId="209" fillId="91" borderId="101" applyNumberFormat="0" applyProtection="0">
      <alignment horizontal="left" vertical="top" indent="1"/>
    </xf>
    <xf numFmtId="0" fontId="185" fillId="0" borderId="100" applyNumberFormat="0" applyFill="0" applyAlignment="0" applyProtection="0"/>
    <xf numFmtId="4" fontId="12" fillId="104" borderId="107" applyNumberFormat="0" applyProtection="0">
      <alignment horizontal="left" vertical="center" indent="1"/>
    </xf>
    <xf numFmtId="4" fontId="229" fillId="38" borderId="91" applyNumberFormat="0" applyProtection="0">
      <alignment vertical="center"/>
    </xf>
    <xf numFmtId="0" fontId="206" fillId="103" borderId="124" applyNumberFormat="0" applyProtection="0">
      <alignment horizontal="left" vertical="top" indent="1"/>
    </xf>
    <xf numFmtId="0" fontId="12" fillId="103" borderId="124" applyNumberFormat="0" applyProtection="0">
      <alignment horizontal="left" vertical="top" indent="1"/>
    </xf>
    <xf numFmtId="0" fontId="71" fillId="104" borderId="108" applyBorder="0"/>
    <xf numFmtId="0" fontId="201" fillId="87" borderId="125" applyNumberFormat="0" applyAlignment="0" applyProtection="0"/>
    <xf numFmtId="0" fontId="12" fillId="104" borderId="91" applyNumberFormat="0" applyProtection="0">
      <alignment horizontal="left" vertical="center" indent="1"/>
    </xf>
    <xf numFmtId="0" fontId="12" fillId="103" borderId="147" applyNumberFormat="0" applyProtection="0">
      <alignment horizontal="left" vertical="top" indent="1"/>
    </xf>
    <xf numFmtId="0" fontId="12" fillId="92" borderId="91" applyNumberFormat="0" applyProtection="0">
      <alignment horizontal="left" vertical="top" indent="1"/>
    </xf>
    <xf numFmtId="4" fontId="53" fillId="154" borderId="101" applyNumberFormat="0" applyProtection="0">
      <alignment horizontal="right" vertical="center"/>
    </xf>
    <xf numFmtId="4" fontId="206" fillId="122" borderId="96" applyNumberFormat="0" applyProtection="0">
      <alignment horizontal="left" vertical="center" indent="1"/>
    </xf>
    <xf numFmtId="4" fontId="206" fillId="101" borderId="106" applyNumberFormat="0" applyProtection="0">
      <alignment horizontal="right" vertical="center"/>
    </xf>
    <xf numFmtId="0" fontId="12" fillId="92" borderId="91" applyNumberFormat="0" applyProtection="0">
      <alignment horizontal="left" vertical="top" indent="1"/>
    </xf>
    <xf numFmtId="205" fontId="201" fillId="87" borderId="106" applyNumberFormat="0" applyAlignment="0" applyProtection="0"/>
    <xf numFmtId="0" fontId="201" fillId="87" borderId="129" applyNumberFormat="0" applyAlignment="0" applyProtection="0"/>
    <xf numFmtId="0" fontId="201" fillId="87" borderId="92" applyNumberFormat="0" applyAlignment="0" applyProtection="0"/>
    <xf numFmtId="0" fontId="12" fillId="103" borderId="91" applyNumberFormat="0" applyProtection="0">
      <alignment horizontal="left" vertical="center" indent="1"/>
    </xf>
    <xf numFmtId="0" fontId="12" fillId="86" borderId="93" applyNumberFormat="0" applyFont="0" applyAlignment="0" applyProtection="0"/>
    <xf numFmtId="4" fontId="64" fillId="96" borderId="91" applyNumberFormat="0" applyProtection="0">
      <alignment horizontal="right" vertical="center"/>
    </xf>
    <xf numFmtId="4" fontId="64" fillId="95" borderId="101" applyNumberFormat="0" applyProtection="0">
      <alignment horizontal="right" vertical="center"/>
    </xf>
    <xf numFmtId="4" fontId="64" fillId="103" borderId="91" applyNumberFormat="0" applyProtection="0">
      <alignment horizontal="right" vertical="center"/>
    </xf>
    <xf numFmtId="0" fontId="12" fillId="104" borderId="101" applyNumberFormat="0" applyProtection="0">
      <alignment horizontal="left" vertical="top" indent="1"/>
    </xf>
    <xf numFmtId="0" fontId="12" fillId="105" borderId="91" applyNumberFormat="0" applyProtection="0">
      <alignment horizontal="left" vertical="top" indent="1"/>
    </xf>
    <xf numFmtId="4" fontId="50" fillId="91" borderId="91" applyNumberFormat="0" applyProtection="0">
      <alignment horizontal="left" vertical="center" indent="1"/>
    </xf>
    <xf numFmtId="4" fontId="64" fillId="101" borderId="101" applyNumberFormat="0" applyProtection="0">
      <alignment horizontal="right" vertical="center"/>
    </xf>
    <xf numFmtId="0" fontId="206" fillId="110" borderId="116" applyNumberFormat="0" applyProtection="0">
      <alignment horizontal="left" vertical="center" indent="1"/>
    </xf>
    <xf numFmtId="4" fontId="206" fillId="97" borderId="96" applyNumberFormat="0" applyProtection="0">
      <alignment horizontal="right" vertical="center"/>
    </xf>
    <xf numFmtId="4" fontId="53" fillId="159" borderId="101" applyNumberFormat="0" applyProtection="0">
      <alignment horizontal="right" vertical="center"/>
    </xf>
    <xf numFmtId="4" fontId="64" fillId="96" borderId="91" applyNumberFormat="0" applyProtection="0">
      <alignment horizontal="right" vertical="center"/>
    </xf>
    <xf numFmtId="4" fontId="206" fillId="137" borderId="96" applyNumberFormat="0" applyProtection="0">
      <alignment horizontal="right" vertical="center"/>
    </xf>
    <xf numFmtId="4" fontId="12" fillId="104" borderId="107" applyNumberFormat="0" applyProtection="0">
      <alignment horizontal="left" vertical="center" indent="1"/>
    </xf>
    <xf numFmtId="0" fontId="12" fillId="103" borderId="91" applyNumberFormat="0" applyProtection="0">
      <alignment horizontal="left" vertical="top" indent="1"/>
    </xf>
    <xf numFmtId="4" fontId="53" fillId="153" borderId="91" applyNumberFormat="0" applyProtection="0">
      <alignment horizontal="right" vertical="center"/>
    </xf>
    <xf numFmtId="4" fontId="64" fillId="100" borderId="91" applyNumberFormat="0" applyProtection="0">
      <alignment horizontal="right" vertical="center"/>
    </xf>
    <xf numFmtId="0" fontId="64" fillId="107" borderId="101" applyNumberFormat="0" applyProtection="0">
      <alignment horizontal="left" vertical="top" indent="1"/>
    </xf>
    <xf numFmtId="0" fontId="226" fillId="110" borderId="92" applyNumberFormat="0" applyAlignment="0" applyProtection="0"/>
    <xf numFmtId="4" fontId="206" fillId="103" borderId="97" applyNumberFormat="0" applyProtection="0">
      <alignment horizontal="left" vertical="center" indent="1"/>
    </xf>
    <xf numFmtId="4" fontId="64" fillId="103" borderId="91" applyNumberFormat="0" applyProtection="0">
      <alignment horizontal="right" vertical="center"/>
    </xf>
    <xf numFmtId="0" fontId="12" fillId="107" borderId="93" applyNumberFormat="0" applyFont="0" applyAlignment="0" applyProtection="0"/>
    <xf numFmtId="4" fontId="64" fillId="99" borderId="91" applyNumberFormat="0" applyProtection="0">
      <alignment horizontal="right" vertical="center"/>
    </xf>
    <xf numFmtId="0" fontId="206" fillId="105" borderId="96" applyNumberFormat="0" applyProtection="0">
      <alignment horizontal="left" vertical="center" indent="1"/>
    </xf>
    <xf numFmtId="4" fontId="64" fillId="101" borderId="101" applyNumberFormat="0" applyProtection="0">
      <alignment horizontal="right" vertical="center"/>
    </xf>
    <xf numFmtId="4" fontId="64" fillId="95" borderId="91" applyNumberFormat="0" applyProtection="0">
      <alignment horizontal="right" vertical="center"/>
    </xf>
    <xf numFmtId="0" fontId="50" fillId="91" borderId="101" applyNumberFormat="0" applyProtection="0">
      <alignment horizontal="left" vertical="top" indent="1"/>
    </xf>
    <xf numFmtId="4" fontId="50" fillId="91" borderId="111" applyNumberFormat="0" applyProtection="0">
      <alignment horizontal="left" vertical="center" indent="1"/>
    </xf>
    <xf numFmtId="4" fontId="189" fillId="103" borderId="124" applyNumberFormat="0" applyProtection="0">
      <alignment horizontal="right" vertical="center"/>
    </xf>
    <xf numFmtId="0" fontId="12" fillId="92" borderId="91" applyNumberFormat="0" applyProtection="0">
      <alignment horizontal="left" vertical="center" indent="1"/>
    </xf>
    <xf numFmtId="4" fontId="189" fillId="103" borderId="91" applyNumberFormat="0" applyProtection="0">
      <alignment horizontal="right" vertical="center"/>
    </xf>
    <xf numFmtId="4" fontId="206" fillId="38" borderId="116" applyNumberFormat="0" applyProtection="0">
      <alignment horizontal="left" vertical="center" indent="1"/>
    </xf>
    <xf numFmtId="4" fontId="64" fillId="100" borderId="101" applyNumberFormat="0" applyProtection="0">
      <alignment horizontal="right" vertical="center"/>
    </xf>
    <xf numFmtId="4" fontId="64" fillId="95" borderId="91" applyNumberFormat="0" applyProtection="0">
      <alignment horizontal="right" vertical="center"/>
    </xf>
    <xf numFmtId="4" fontId="64" fillId="95" borderId="111" applyNumberFormat="0" applyProtection="0">
      <alignment horizontal="right" vertical="center"/>
    </xf>
    <xf numFmtId="4" fontId="64" fillId="93" borderId="91" applyNumberFormat="0" applyProtection="0">
      <alignment horizontal="right" vertical="center"/>
    </xf>
    <xf numFmtId="4" fontId="64" fillId="96" borderId="91" applyNumberFormat="0" applyProtection="0">
      <alignment horizontal="right" vertical="center"/>
    </xf>
    <xf numFmtId="4" fontId="206" fillId="100" borderId="96" applyNumberFormat="0" applyProtection="0">
      <alignment horizontal="right" vertical="center"/>
    </xf>
    <xf numFmtId="4" fontId="64" fillId="93" borderId="91" applyNumberFormat="0" applyProtection="0">
      <alignment horizontal="right" vertical="center"/>
    </xf>
    <xf numFmtId="0" fontId="12" fillId="103" borderId="101" applyNumberFormat="0" applyProtection="0">
      <alignment horizontal="left" vertical="top" indent="1"/>
    </xf>
    <xf numFmtId="4" fontId="53" fillId="38" borderId="91" applyNumberFormat="0" applyProtection="0">
      <alignment horizontal="left" vertical="center" indent="1"/>
    </xf>
    <xf numFmtId="4" fontId="187" fillId="103" borderId="101" applyNumberFormat="0" applyProtection="0">
      <alignment horizontal="right" vertical="center"/>
    </xf>
    <xf numFmtId="4" fontId="206" fillId="95" borderId="140" applyNumberFormat="0" applyProtection="0">
      <alignment horizontal="right" vertical="center"/>
    </xf>
    <xf numFmtId="4" fontId="206" fillId="0" borderId="106" applyNumberFormat="0" applyProtection="0">
      <alignment horizontal="right" vertical="center"/>
    </xf>
    <xf numFmtId="0" fontId="12" fillId="104" borderId="91" applyNumberFormat="0" applyProtection="0">
      <alignment horizontal="left" vertical="top" indent="1"/>
    </xf>
    <xf numFmtId="0" fontId="64" fillId="92" borderId="111" applyNumberFormat="0" applyProtection="0">
      <alignment horizontal="left" vertical="top" indent="1"/>
    </xf>
    <xf numFmtId="4" fontId="50" fillId="91" borderId="91" applyNumberFormat="0" applyProtection="0">
      <alignment horizontal="left" vertical="center" indent="1"/>
    </xf>
    <xf numFmtId="4" fontId="64" fillId="92" borderId="91" applyNumberFormat="0" applyProtection="0">
      <alignment horizontal="left" vertical="center" indent="1"/>
    </xf>
    <xf numFmtId="4" fontId="210" fillId="108" borderId="97" applyNumberFormat="0" applyProtection="0">
      <alignment horizontal="left" vertical="center" indent="1"/>
    </xf>
    <xf numFmtId="4" fontId="186" fillId="91" borderId="91" applyNumberFormat="0" applyProtection="0">
      <alignment vertical="center"/>
    </xf>
    <xf numFmtId="4" fontId="64" fillId="95" borderId="91" applyNumberFormat="0" applyProtection="0">
      <alignment horizontal="right" vertical="center"/>
    </xf>
    <xf numFmtId="4" fontId="64" fillId="107" borderId="91" applyNumberFormat="0" applyProtection="0">
      <alignment vertical="center"/>
    </xf>
    <xf numFmtId="4" fontId="53" fillId="159" borderId="91" applyNumberFormat="0" applyProtection="0">
      <alignment horizontal="right" vertical="center"/>
    </xf>
    <xf numFmtId="0" fontId="12" fillId="107" borderId="93" applyNumberFormat="0" applyFont="0" applyAlignment="0" applyProtection="0"/>
    <xf numFmtId="0" fontId="12" fillId="92" borderId="91" applyNumberFormat="0" applyProtection="0">
      <alignment horizontal="left" vertical="center" indent="1"/>
    </xf>
    <xf numFmtId="4" fontId="64" fillId="96" borderId="111" applyNumberFormat="0" applyProtection="0">
      <alignment horizontal="right" vertical="center"/>
    </xf>
    <xf numFmtId="4" fontId="12" fillId="104" borderId="117" applyNumberFormat="0" applyProtection="0">
      <alignment horizontal="left" vertical="center" indent="1"/>
    </xf>
    <xf numFmtId="4" fontId="50" fillId="91" borderId="134" applyNumberFormat="0" applyProtection="0">
      <alignment horizontal="left" vertical="center" indent="1"/>
    </xf>
    <xf numFmtId="0" fontId="12" fillId="105" borderId="134" applyNumberFormat="0" applyProtection="0">
      <alignment horizontal="left" vertical="center" indent="1"/>
    </xf>
    <xf numFmtId="4" fontId="64" fillId="94" borderId="91" applyNumberFormat="0" applyProtection="0">
      <alignment horizontal="right" vertical="center"/>
    </xf>
    <xf numFmtId="4" fontId="53" fillId="159" borderId="111" applyNumberFormat="0" applyProtection="0">
      <alignment horizontal="right" vertical="center"/>
    </xf>
    <xf numFmtId="4" fontId="206" fillId="99" borderId="96" applyNumberFormat="0" applyProtection="0">
      <alignment horizontal="right" vertical="center"/>
    </xf>
    <xf numFmtId="4" fontId="206" fillId="96" borderId="96" applyNumberFormat="0" applyProtection="0">
      <alignment horizontal="right" vertical="center"/>
    </xf>
    <xf numFmtId="0" fontId="206" fillId="103" borderId="96" applyNumberFormat="0" applyProtection="0">
      <alignment horizontal="left" vertical="center" indent="1"/>
    </xf>
    <xf numFmtId="0" fontId="206" fillId="104" borderId="124" applyNumberFormat="0" applyProtection="0">
      <alignment horizontal="left" vertical="top" indent="1"/>
    </xf>
    <xf numFmtId="4" fontId="64" fillId="96" borderId="111" applyNumberFormat="0" applyProtection="0">
      <alignment horizontal="right" vertical="center"/>
    </xf>
    <xf numFmtId="205" fontId="206" fillId="104" borderId="101" applyNumberFormat="0" applyProtection="0">
      <alignment horizontal="left" vertical="top" indent="1"/>
    </xf>
    <xf numFmtId="4" fontId="64" fillId="96" borderId="91" applyNumberFormat="0" applyProtection="0">
      <alignment horizontal="right" vertical="center"/>
    </xf>
    <xf numFmtId="4" fontId="186" fillId="91" borderId="101" applyNumberFormat="0" applyProtection="0">
      <alignment vertical="center"/>
    </xf>
    <xf numFmtId="0" fontId="12" fillId="86" borderId="93" applyNumberFormat="0" applyFont="0" applyAlignment="0" applyProtection="0"/>
    <xf numFmtId="4" fontId="64" fillId="92" borderId="101" applyNumberFormat="0" applyProtection="0">
      <alignment horizontal="right" vertical="center"/>
    </xf>
    <xf numFmtId="0" fontId="12" fillId="104" borderId="91" applyNumberFormat="0" applyProtection="0">
      <alignment horizontal="left" vertical="center" indent="1"/>
    </xf>
    <xf numFmtId="4" fontId="206" fillId="122" borderId="116" applyNumberFormat="0" applyProtection="0">
      <alignment horizontal="left" vertical="center" indent="1"/>
    </xf>
    <xf numFmtId="4" fontId="230" fillId="159" borderId="101" applyNumberFormat="0" applyProtection="0">
      <alignment vertical="center"/>
    </xf>
    <xf numFmtId="4" fontId="56" fillId="119" borderId="91" applyNumberFormat="0" applyProtection="0">
      <alignment horizontal="left" vertical="center" indent="1"/>
    </xf>
    <xf numFmtId="4" fontId="64" fillId="95" borderId="91" applyNumberFormat="0" applyProtection="0">
      <alignment horizontal="right" vertical="center"/>
    </xf>
    <xf numFmtId="4" fontId="189" fillId="103" borderId="91" applyNumberFormat="0" applyProtection="0">
      <alignment horizontal="right" vertical="center"/>
    </xf>
    <xf numFmtId="4" fontId="187" fillId="103" borderId="91" applyNumberFormat="0" applyProtection="0">
      <alignment horizontal="right" vertical="center"/>
    </xf>
    <xf numFmtId="4" fontId="64" fillId="98" borderId="91" applyNumberFormat="0" applyProtection="0">
      <alignment horizontal="right" vertical="center"/>
    </xf>
    <xf numFmtId="4" fontId="206" fillId="92" borderId="96" applyNumberFormat="0" applyProtection="0">
      <alignment horizontal="right" vertical="center"/>
    </xf>
    <xf numFmtId="4" fontId="208" fillId="107" borderId="91" applyNumberFormat="0" applyProtection="0">
      <alignment vertical="center"/>
    </xf>
    <xf numFmtId="4" fontId="64" fillId="94" borderId="91" applyNumberFormat="0" applyProtection="0">
      <alignment horizontal="right" vertical="center"/>
    </xf>
    <xf numFmtId="4" fontId="64" fillId="96" borderId="91" applyNumberFormat="0" applyProtection="0">
      <alignment horizontal="right" vertical="center"/>
    </xf>
    <xf numFmtId="0" fontId="206" fillId="86" borderId="96" applyNumberFormat="0" applyFont="0" applyAlignment="0" applyProtection="0"/>
    <xf numFmtId="0" fontId="206" fillId="138" borderId="96" applyNumberFormat="0" applyProtection="0">
      <alignment horizontal="left" vertical="center" indent="1"/>
    </xf>
    <xf numFmtId="4" fontId="56" fillId="119" borderId="91" applyNumberFormat="0" applyProtection="0">
      <alignment horizontal="left" vertical="center" indent="1"/>
    </xf>
    <xf numFmtId="4" fontId="206" fillId="137" borderId="96" applyNumberFormat="0" applyProtection="0">
      <alignment horizontal="right" vertical="center"/>
    </xf>
    <xf numFmtId="0" fontId="12" fillId="104" borderId="91" applyNumberFormat="0" applyProtection="0">
      <alignment horizontal="left" vertical="top" indent="1"/>
    </xf>
    <xf numFmtId="4" fontId="64" fillId="92" borderId="101" applyNumberFormat="0" applyProtection="0">
      <alignment horizontal="left" vertical="center" indent="1"/>
    </xf>
    <xf numFmtId="4" fontId="206" fillId="97" borderId="106" applyNumberFormat="0" applyProtection="0">
      <alignment horizontal="right" vertical="center"/>
    </xf>
    <xf numFmtId="4" fontId="64" fillId="99" borderId="91" applyNumberFormat="0" applyProtection="0">
      <alignment horizontal="right" vertical="center"/>
    </xf>
    <xf numFmtId="4" fontId="50" fillId="91" borderId="111" applyNumberFormat="0" applyProtection="0">
      <alignment horizontal="left" vertical="center" indent="1"/>
    </xf>
    <xf numFmtId="0" fontId="12" fillId="92" borderId="91" applyNumberFormat="0" applyProtection="0">
      <alignment horizontal="left" vertical="top" indent="1"/>
    </xf>
    <xf numFmtId="4" fontId="12" fillId="104" borderId="97" applyNumberFormat="0" applyProtection="0">
      <alignment horizontal="left" vertical="center" indent="1"/>
    </xf>
    <xf numFmtId="4" fontId="64" fillId="94" borderId="91" applyNumberFormat="0" applyProtection="0">
      <alignment horizontal="right" vertical="center"/>
    </xf>
    <xf numFmtId="4" fontId="53" fillId="121" borderId="91" applyNumberFormat="0" applyProtection="0">
      <alignment horizontal="right" vertical="center"/>
    </xf>
    <xf numFmtId="0" fontId="12" fillId="92" borderId="91" applyNumberFormat="0" applyProtection="0">
      <alignment horizontal="left" vertical="center" indent="1"/>
    </xf>
    <xf numFmtId="4" fontId="53" fillId="156" borderId="91" applyNumberFormat="0" applyProtection="0">
      <alignment horizontal="right" vertical="center"/>
    </xf>
    <xf numFmtId="4" fontId="64" fillId="95" borderId="91" applyNumberFormat="0" applyProtection="0">
      <alignment horizontal="right" vertical="center"/>
    </xf>
    <xf numFmtId="4" fontId="206" fillId="122" borderId="96" applyNumberFormat="0" applyProtection="0">
      <alignment horizontal="left" vertical="center" indent="1"/>
    </xf>
    <xf numFmtId="4" fontId="208" fillId="107" borderId="91" applyNumberFormat="0" applyProtection="0">
      <alignment vertical="center"/>
    </xf>
    <xf numFmtId="4" fontId="64" fillId="107" borderId="91" applyNumberFormat="0" applyProtection="0">
      <alignment vertical="center"/>
    </xf>
    <xf numFmtId="4" fontId="64" fillId="103" borderId="91" applyNumberFormat="0" applyProtection="0">
      <alignment horizontal="right" vertical="center"/>
    </xf>
    <xf numFmtId="0" fontId="12" fillId="104" borderId="91" applyNumberFormat="0" applyProtection="0">
      <alignment horizontal="left" vertical="top" indent="1"/>
    </xf>
    <xf numFmtId="0" fontId="12" fillId="105" borderId="91" applyNumberFormat="0" applyProtection="0">
      <alignment horizontal="left" vertical="center" indent="1"/>
    </xf>
    <xf numFmtId="4" fontId="64" fillId="101" borderId="91" applyNumberFormat="0" applyProtection="0">
      <alignment horizontal="right" vertical="center"/>
    </xf>
    <xf numFmtId="0" fontId="12" fillId="107" borderId="93" applyNumberFormat="0" applyFont="0" applyAlignment="0" applyProtection="0"/>
    <xf numFmtId="4" fontId="53" fillId="33" borderId="101" applyNumberFormat="0" applyProtection="0">
      <alignment horizontal="right" vertical="center"/>
    </xf>
    <xf numFmtId="4" fontId="64" fillId="103" borderId="91" applyNumberFormat="0" applyProtection="0">
      <alignment horizontal="right" vertical="center"/>
    </xf>
    <xf numFmtId="4" fontId="215" fillId="38" borderId="96" applyNumberFormat="0" applyProtection="0">
      <alignment vertical="center"/>
    </xf>
    <xf numFmtId="0" fontId="12" fillId="103" borderId="91" applyNumberFormat="0" applyProtection="0">
      <alignment horizontal="left" vertical="top" indent="1"/>
    </xf>
    <xf numFmtId="0" fontId="206" fillId="104" borderId="101" applyNumberFormat="0" applyProtection="0">
      <alignment horizontal="left" vertical="top" indent="1"/>
    </xf>
    <xf numFmtId="4" fontId="56" fillId="119" borderId="91" applyNumberFormat="0" applyProtection="0">
      <alignment horizontal="left" vertical="center" indent="1"/>
    </xf>
    <xf numFmtId="4" fontId="64" fillId="96" borderId="91" applyNumberFormat="0" applyProtection="0">
      <alignment horizontal="right" vertical="center"/>
    </xf>
    <xf numFmtId="0" fontId="206" fillId="104" borderId="91" applyNumberFormat="0" applyProtection="0">
      <alignment horizontal="left" vertical="top" indent="1"/>
    </xf>
    <xf numFmtId="4" fontId="64" fillId="92" borderId="91" applyNumberFormat="0" applyProtection="0">
      <alignment horizontal="left" vertical="center" indent="1"/>
    </xf>
    <xf numFmtId="4" fontId="206" fillId="92" borderId="97" applyNumberFormat="0" applyProtection="0">
      <alignment horizontal="left" vertical="center" indent="1"/>
    </xf>
    <xf numFmtId="4" fontId="64" fillId="97" borderId="101" applyNumberFormat="0" applyProtection="0">
      <alignment horizontal="right" vertical="center"/>
    </xf>
    <xf numFmtId="0" fontId="12" fillId="105" borderId="91" applyNumberFormat="0" applyProtection="0">
      <alignment horizontal="left" vertical="center" indent="1"/>
    </xf>
    <xf numFmtId="4" fontId="187" fillId="107" borderId="91" applyNumberFormat="0" applyProtection="0">
      <alignment vertical="center"/>
    </xf>
    <xf numFmtId="4" fontId="206" fillId="96" borderId="96" applyNumberFormat="0" applyProtection="0">
      <alignment horizontal="right" vertical="center"/>
    </xf>
    <xf numFmtId="0" fontId="194" fillId="117" borderId="92" applyNumberFormat="0" applyAlignment="0" applyProtection="0"/>
    <xf numFmtId="4" fontId="189" fillId="103" borderId="91" applyNumberFormat="0" applyProtection="0">
      <alignment horizontal="right" vertical="center"/>
    </xf>
    <xf numFmtId="4" fontId="64" fillId="97" borderId="91" applyNumberFormat="0" applyProtection="0">
      <alignment horizontal="right" vertical="center"/>
    </xf>
    <xf numFmtId="4" fontId="231" fillId="159" borderId="91" applyNumberFormat="0" applyProtection="0">
      <alignment horizontal="right" vertical="center"/>
    </xf>
    <xf numFmtId="4" fontId="206" fillId="99" borderId="96" applyNumberFormat="0" applyProtection="0">
      <alignment horizontal="right" vertical="center"/>
    </xf>
    <xf numFmtId="4" fontId="230" fillId="159" borderId="91" applyNumberFormat="0" applyProtection="0">
      <alignment horizontal="right" vertical="center"/>
    </xf>
    <xf numFmtId="4" fontId="64" fillId="98" borderId="91" applyNumberFormat="0" applyProtection="0">
      <alignment horizontal="right" vertical="center"/>
    </xf>
    <xf numFmtId="4" fontId="53" fillId="157" borderId="91" applyNumberFormat="0" applyProtection="0">
      <alignment horizontal="right" vertical="center"/>
    </xf>
    <xf numFmtId="4" fontId="64" fillId="93" borderId="91" applyNumberFormat="0" applyProtection="0">
      <alignment horizontal="right" vertical="center"/>
    </xf>
    <xf numFmtId="4" fontId="64" fillId="95" borderId="91" applyNumberFormat="0" applyProtection="0">
      <alignment horizontal="right" vertical="center"/>
    </xf>
    <xf numFmtId="4" fontId="56" fillId="38" borderId="91" applyNumberFormat="0" applyProtection="0">
      <alignment vertical="center"/>
    </xf>
    <xf numFmtId="0" fontId="12" fillId="105" borderId="91" applyNumberFormat="0" applyProtection="0">
      <alignment horizontal="left" vertical="top" indent="1"/>
    </xf>
    <xf numFmtId="4" fontId="187" fillId="107" borderId="91" applyNumberFormat="0" applyProtection="0">
      <alignment vertical="center"/>
    </xf>
    <xf numFmtId="4" fontId="215" fillId="27" borderId="96" applyNumberFormat="0" applyProtection="0">
      <alignment horizontal="right" vertical="center"/>
    </xf>
    <xf numFmtId="4" fontId="64" fillId="93" borderId="91" applyNumberFormat="0" applyProtection="0">
      <alignment horizontal="right" vertical="center"/>
    </xf>
    <xf numFmtId="4" fontId="53" fillId="153" borderId="91" applyNumberFormat="0" applyProtection="0">
      <alignment horizontal="right" vertical="center"/>
    </xf>
    <xf numFmtId="0" fontId="206" fillId="104" borderId="91" applyNumberFormat="0" applyProtection="0">
      <alignment horizontal="left" vertical="top" indent="1"/>
    </xf>
    <xf numFmtId="0" fontId="206" fillId="138" borderId="96" applyNumberFormat="0" applyProtection="0">
      <alignment horizontal="left" vertical="center" indent="1"/>
    </xf>
    <xf numFmtId="4" fontId="53" fillId="109" borderId="91" applyNumberFormat="0" applyProtection="0">
      <alignment horizontal="right" vertical="center"/>
    </xf>
    <xf numFmtId="0" fontId="12" fillId="103" borderId="91" applyNumberFormat="0" applyProtection="0">
      <alignment horizontal="left" vertical="top" indent="1"/>
    </xf>
    <xf numFmtId="4" fontId="206" fillId="137" borderId="96" applyNumberFormat="0" applyProtection="0">
      <alignment horizontal="right" vertical="center"/>
    </xf>
    <xf numFmtId="0" fontId="12" fillId="104" borderId="91" applyNumberFormat="0" applyProtection="0">
      <alignment horizontal="left" vertical="top" indent="1"/>
    </xf>
    <xf numFmtId="4" fontId="64" fillId="100" borderId="91" applyNumberFormat="0" applyProtection="0">
      <alignment horizontal="right" vertical="center"/>
    </xf>
    <xf numFmtId="4" fontId="230" fillId="159" borderId="91" applyNumberFormat="0" applyProtection="0">
      <alignment horizontal="right" vertical="center"/>
    </xf>
    <xf numFmtId="4" fontId="188" fillId="120" borderId="99" applyNumberFormat="0" applyProtection="0">
      <alignment horizontal="left" vertical="center" indent="1"/>
    </xf>
    <xf numFmtId="4" fontId="230" fillId="159" borderId="91" applyNumberFormat="0" applyProtection="0">
      <alignment vertical="center"/>
    </xf>
    <xf numFmtId="4" fontId="64" fillId="100" borderId="91" applyNumberFormat="0" applyProtection="0">
      <alignment horizontal="right" vertical="center"/>
    </xf>
    <xf numFmtId="0" fontId="206" fillId="92" borderId="91" applyNumberFormat="0" applyProtection="0">
      <alignment horizontal="left" vertical="top" indent="1"/>
    </xf>
    <xf numFmtId="4" fontId="64" fillId="95" borderId="91" applyNumberFormat="0" applyProtection="0">
      <alignment horizontal="right" vertical="center"/>
    </xf>
    <xf numFmtId="4" fontId="64" fillId="97" borderId="91" applyNumberFormat="0" applyProtection="0">
      <alignment horizontal="right" vertical="center"/>
    </xf>
    <xf numFmtId="4" fontId="56" fillId="38" borderId="91" applyNumberFormat="0" applyProtection="0">
      <alignment vertical="center"/>
    </xf>
    <xf numFmtId="4" fontId="12" fillId="104" borderId="97" applyNumberFormat="0" applyProtection="0">
      <alignment horizontal="left" vertical="center" indent="1"/>
    </xf>
    <xf numFmtId="4" fontId="12" fillId="104" borderId="97" applyNumberFormat="0" applyProtection="0">
      <alignment horizontal="left" vertical="center" indent="1"/>
    </xf>
    <xf numFmtId="4" fontId="64" fillId="107" borderId="91" applyNumberFormat="0" applyProtection="0">
      <alignment vertical="center"/>
    </xf>
    <xf numFmtId="0" fontId="12" fillId="107" borderId="93" applyNumberFormat="0" applyFont="0" applyAlignment="0" applyProtection="0"/>
    <xf numFmtId="0" fontId="208" fillId="92" borderId="91" applyNumberFormat="0" applyProtection="0">
      <alignment horizontal="left" vertical="top" indent="1"/>
    </xf>
    <xf numFmtId="0" fontId="12" fillId="103" borderId="111" applyNumberFormat="0" applyProtection="0">
      <alignment horizontal="left" vertical="top" indent="1"/>
    </xf>
    <xf numFmtId="0" fontId="220" fillId="110" borderId="92" applyNumberFormat="0" applyAlignment="0" applyProtection="0"/>
    <xf numFmtId="0" fontId="64" fillId="92" borderId="91" applyNumberFormat="0" applyProtection="0">
      <alignment horizontal="left" vertical="top" indent="1"/>
    </xf>
    <xf numFmtId="0" fontId="12" fillId="104" borderId="101" applyNumberFormat="0" applyProtection="0">
      <alignment horizontal="left" vertical="center" indent="1"/>
    </xf>
    <xf numFmtId="4" fontId="56" fillId="119" borderId="109" applyNumberFormat="0" applyProtection="0">
      <alignment horizontal="left" vertical="center" indent="1"/>
    </xf>
    <xf numFmtId="4" fontId="189" fillId="103" borderId="91" applyNumberFormat="0" applyProtection="0">
      <alignment horizontal="right" vertical="center"/>
    </xf>
    <xf numFmtId="4" fontId="208" fillId="107" borderId="91" applyNumberFormat="0" applyProtection="0">
      <alignment vertical="center"/>
    </xf>
    <xf numFmtId="0" fontId="206" fillId="138" borderId="96" applyNumberFormat="0" applyProtection="0">
      <alignment horizontal="left" vertical="center" indent="1"/>
    </xf>
    <xf numFmtId="4" fontId="64" fillId="103" borderId="91" applyNumberFormat="0" applyProtection="0">
      <alignment horizontal="right" vertical="center"/>
    </xf>
    <xf numFmtId="4" fontId="64" fillId="96" borderId="101" applyNumberFormat="0" applyProtection="0">
      <alignment horizontal="right" vertical="center"/>
    </xf>
    <xf numFmtId="4" fontId="64" fillId="92" borderId="111" applyNumberFormat="0" applyProtection="0">
      <alignment horizontal="right" vertical="center"/>
    </xf>
    <xf numFmtId="4" fontId="189" fillId="103" borderId="111" applyNumberFormat="0" applyProtection="0">
      <alignment horizontal="right" vertical="center"/>
    </xf>
    <xf numFmtId="0" fontId="194" fillId="117" borderId="92" applyNumberFormat="0" applyAlignment="0" applyProtection="0"/>
    <xf numFmtId="0" fontId="12" fillId="104" borderId="91" applyNumberFormat="0" applyProtection="0">
      <alignment horizontal="left" vertical="top" indent="1"/>
    </xf>
    <xf numFmtId="0" fontId="12" fillId="105" borderId="91" applyNumberFormat="0" applyProtection="0">
      <alignment horizontal="left" vertical="top" indent="1"/>
    </xf>
    <xf numFmtId="0" fontId="12" fillId="103" borderId="91" applyNumberFormat="0" applyProtection="0">
      <alignment horizontal="left" vertical="top" indent="1"/>
    </xf>
    <xf numFmtId="4" fontId="64" fillId="95" borderId="91" applyNumberFormat="0" applyProtection="0">
      <alignment horizontal="right" vertical="center"/>
    </xf>
    <xf numFmtId="4" fontId="64" fillId="95" borderId="91" applyNumberFormat="0" applyProtection="0">
      <alignment horizontal="right" vertical="center"/>
    </xf>
    <xf numFmtId="0" fontId="12" fillId="103" borderId="111" applyNumberFormat="0" applyProtection="0">
      <alignment horizontal="left" vertical="center" indent="1"/>
    </xf>
    <xf numFmtId="4" fontId="64" fillId="93" borderId="91" applyNumberFormat="0" applyProtection="0">
      <alignment horizontal="right" vertical="center"/>
    </xf>
    <xf numFmtId="0" fontId="208" fillId="92" borderId="91" applyNumberFormat="0" applyProtection="0">
      <alignment horizontal="left" vertical="top" indent="1"/>
    </xf>
    <xf numFmtId="0" fontId="23" fillId="0" borderId="157" applyFill="0"/>
    <xf numFmtId="4" fontId="186" fillId="91" borderId="124" applyNumberFormat="0" applyProtection="0">
      <alignment vertical="center"/>
    </xf>
    <xf numFmtId="4" fontId="53" fillId="119" borderId="124" applyNumberFormat="0" applyProtection="0">
      <alignment horizontal="right" vertical="center"/>
    </xf>
    <xf numFmtId="0" fontId="12" fillId="104" borderId="91" applyNumberFormat="0" applyProtection="0">
      <alignment horizontal="left" vertical="top" indent="1"/>
    </xf>
    <xf numFmtId="0" fontId="64" fillId="107" borderId="91" applyNumberFormat="0" applyProtection="0">
      <alignment horizontal="left" vertical="top" indent="1"/>
    </xf>
    <xf numFmtId="0" fontId="12" fillId="104" borderId="91" applyNumberFormat="0" applyProtection="0">
      <alignment horizontal="left" vertical="top" indent="1"/>
    </xf>
    <xf numFmtId="4" fontId="188" fillId="120" borderId="99" applyNumberFormat="0" applyProtection="0">
      <alignment horizontal="left" vertical="center" indent="1"/>
    </xf>
    <xf numFmtId="4" fontId="64" fillId="97" borderId="91" applyNumberFormat="0" applyProtection="0">
      <alignment horizontal="right" vertical="center"/>
    </xf>
    <xf numFmtId="0" fontId="194" fillId="117" borderId="92" applyNumberFormat="0" applyAlignment="0" applyProtection="0"/>
    <xf numFmtId="4" fontId="56" fillId="119" borderId="99" applyNumberFormat="0" applyProtection="0">
      <alignment horizontal="left" vertical="center" indent="1"/>
    </xf>
    <xf numFmtId="4" fontId="206" fillId="137" borderId="96" applyNumberFormat="0" applyProtection="0">
      <alignment horizontal="right" vertical="center"/>
    </xf>
    <xf numFmtId="4" fontId="206" fillId="101" borderId="96" applyNumberFormat="0" applyProtection="0">
      <alignment horizontal="right" vertical="center"/>
    </xf>
    <xf numFmtId="0" fontId="206" fillId="138" borderId="116" applyNumberFormat="0" applyProtection="0">
      <alignment horizontal="left" vertical="center" indent="1"/>
    </xf>
    <xf numFmtId="0" fontId="206" fillId="105" borderId="91" applyNumberFormat="0" applyProtection="0">
      <alignment horizontal="left" vertical="top" indent="1"/>
    </xf>
    <xf numFmtId="0" fontId="12" fillId="104" borderId="91" applyNumberFormat="0" applyProtection="0">
      <alignment horizontal="left" vertical="top" indent="1"/>
    </xf>
    <xf numFmtId="4" fontId="64" fillId="98" borderId="91" applyNumberFormat="0" applyProtection="0">
      <alignment horizontal="right" vertical="center"/>
    </xf>
    <xf numFmtId="4" fontId="53" fillId="157" borderId="91" applyNumberFormat="0" applyProtection="0">
      <alignment horizontal="right" vertical="center"/>
    </xf>
    <xf numFmtId="4" fontId="206" fillId="102" borderId="97" applyNumberFormat="0" applyProtection="0">
      <alignment horizontal="left" vertical="center" indent="1"/>
    </xf>
    <xf numFmtId="0" fontId="208" fillId="107" borderId="91" applyNumberFormat="0" applyProtection="0">
      <alignment horizontal="left" vertical="top" indent="1"/>
    </xf>
    <xf numFmtId="4" fontId="64" fillId="103" borderId="91" applyNumberFormat="0" applyProtection="0">
      <alignment horizontal="right" vertical="center"/>
    </xf>
    <xf numFmtId="0" fontId="206" fillId="103" borderId="91" applyNumberFormat="0" applyProtection="0">
      <alignment horizontal="left" vertical="top" indent="1"/>
    </xf>
    <xf numFmtId="4" fontId="64" fillId="96" borderId="101" applyNumberFormat="0" applyProtection="0">
      <alignment horizontal="right" vertical="center"/>
    </xf>
    <xf numFmtId="4" fontId="53" fillId="154" borderId="101" applyNumberFormat="0" applyProtection="0">
      <alignment horizontal="right" vertical="center"/>
    </xf>
    <xf numFmtId="4" fontId="189" fillId="103" borderId="147" applyNumberFormat="0" applyProtection="0">
      <alignment horizontal="right" vertical="center"/>
    </xf>
    <xf numFmtId="4" fontId="50" fillId="91" borderId="101" applyNumberFormat="0" applyProtection="0">
      <alignment vertical="center"/>
    </xf>
    <xf numFmtId="4" fontId="50" fillId="91" borderId="111" applyNumberFormat="0" applyProtection="0">
      <alignment vertical="center"/>
    </xf>
    <xf numFmtId="0" fontId="12" fillId="103" borderId="134" applyNumberFormat="0" applyProtection="0">
      <alignment horizontal="left" vertical="center" indent="1"/>
    </xf>
    <xf numFmtId="4" fontId="206" fillId="103" borderId="130" applyNumberFormat="0" applyProtection="0">
      <alignment horizontal="left" vertical="center" indent="1"/>
    </xf>
    <xf numFmtId="4" fontId="206" fillId="101" borderId="96" applyNumberFormat="0" applyProtection="0">
      <alignment horizontal="right" vertical="center"/>
    </xf>
    <xf numFmtId="4" fontId="64" fillId="97" borderId="111" applyNumberFormat="0" applyProtection="0">
      <alignment horizontal="right" vertical="center"/>
    </xf>
    <xf numFmtId="4" fontId="53" fillId="159" borderId="91" applyNumberFormat="0" applyProtection="0">
      <alignment vertical="center"/>
    </xf>
    <xf numFmtId="4" fontId="53" fillId="159" borderId="91" applyNumberFormat="0" applyProtection="0">
      <alignment horizontal="right" vertical="center"/>
    </xf>
    <xf numFmtId="4" fontId="64" fillId="99" borderId="101" applyNumberFormat="0" applyProtection="0">
      <alignment horizontal="right" vertical="center"/>
    </xf>
    <xf numFmtId="4" fontId="53" fillId="153" borderId="91" applyNumberFormat="0" applyProtection="0">
      <alignment horizontal="right" vertical="center"/>
    </xf>
    <xf numFmtId="0" fontId="206" fillId="86" borderId="96" applyNumberFormat="0" applyFont="0" applyAlignment="0" applyProtection="0"/>
    <xf numFmtId="4" fontId="206" fillId="38" borderId="96" applyNumberFormat="0" applyProtection="0">
      <alignment horizontal="left" vertical="center" indent="1"/>
    </xf>
    <xf numFmtId="4" fontId="53" fillId="156" borderId="124" applyNumberFormat="0" applyProtection="0">
      <alignment horizontal="right" vertical="center"/>
    </xf>
    <xf numFmtId="0" fontId="12" fillId="92" borderId="124" applyNumberFormat="0" applyProtection="0">
      <alignment horizontal="left" vertical="top" indent="1"/>
    </xf>
    <xf numFmtId="4" fontId="206" fillId="97" borderId="106" applyNumberFormat="0" applyProtection="0">
      <alignment horizontal="right" vertical="center"/>
    </xf>
    <xf numFmtId="4" fontId="64" fillId="107" borderId="111" applyNumberFormat="0" applyProtection="0">
      <alignment vertical="center"/>
    </xf>
    <xf numFmtId="0" fontId="220" fillId="110" borderId="92" applyNumberFormat="0" applyAlignment="0" applyProtection="0"/>
    <xf numFmtId="4" fontId="206" fillId="99" borderId="129" applyNumberFormat="0" applyProtection="0">
      <alignment horizontal="right" vertical="center"/>
    </xf>
    <xf numFmtId="4" fontId="187" fillId="107" borderId="101" applyNumberFormat="0" applyProtection="0">
      <alignment vertical="center"/>
    </xf>
    <xf numFmtId="0" fontId="201" fillId="87" borderId="102" applyNumberFormat="0" applyAlignment="0" applyProtection="0"/>
    <xf numFmtId="4" fontId="187" fillId="107" borderId="111" applyNumberFormat="0" applyProtection="0">
      <alignment vertical="center"/>
    </xf>
    <xf numFmtId="4" fontId="206" fillId="91" borderId="106" applyNumberFormat="0" applyProtection="0">
      <alignment vertical="center"/>
    </xf>
    <xf numFmtId="0" fontId="206" fillId="138" borderId="116" applyNumberFormat="0" applyProtection="0">
      <alignment horizontal="left" vertical="center" indent="1"/>
    </xf>
    <xf numFmtId="0" fontId="12" fillId="104" borderId="101" applyNumberFormat="0" applyProtection="0">
      <alignment horizontal="left" vertical="center" indent="1"/>
    </xf>
    <xf numFmtId="0" fontId="12" fillId="103" borderId="101" applyNumberFormat="0" applyProtection="0">
      <alignment horizontal="left" vertical="center" indent="1"/>
    </xf>
    <xf numFmtId="0" fontId="204" fillId="117" borderId="114" applyNumberFormat="0" applyAlignment="0" applyProtection="0"/>
    <xf numFmtId="0" fontId="206" fillId="105" borderId="101" applyNumberFormat="0" applyProtection="0">
      <alignment horizontal="left" vertical="top" indent="1"/>
    </xf>
    <xf numFmtId="0" fontId="185" fillId="0" borderId="105" applyNumberFormat="0" applyFill="0" applyAlignment="0" applyProtection="0"/>
    <xf numFmtId="4" fontId="206" fillId="99" borderId="106" applyNumberFormat="0" applyProtection="0">
      <alignment horizontal="right" vertical="center"/>
    </xf>
    <xf numFmtId="4" fontId="206" fillId="98" borderId="96" applyNumberFormat="0" applyProtection="0">
      <alignment horizontal="right" vertical="center"/>
    </xf>
    <xf numFmtId="0" fontId="206" fillId="103" borderId="96" applyNumberFormat="0" applyProtection="0">
      <alignment horizontal="left" vertical="center" indent="1"/>
    </xf>
    <xf numFmtId="0" fontId="201" fillId="87" borderId="96" applyNumberFormat="0" applyAlignment="0" applyProtection="0"/>
    <xf numFmtId="4" fontId="64" fillId="96" borderId="111" applyNumberFormat="0" applyProtection="0">
      <alignment horizontal="right" vertical="center"/>
    </xf>
    <xf numFmtId="0" fontId="71" fillId="104" borderId="131" applyBorder="0"/>
    <xf numFmtId="0" fontId="206" fillId="103" borderId="139" applyNumberFormat="0" applyProtection="0">
      <alignment horizontal="left" vertical="center" indent="1"/>
    </xf>
    <xf numFmtId="0" fontId="206" fillId="92" borderId="101" applyNumberFormat="0" applyProtection="0">
      <alignment horizontal="left" vertical="top" indent="1"/>
    </xf>
    <xf numFmtId="0" fontId="194" fillId="117" borderId="102" applyNumberFormat="0" applyAlignment="0" applyProtection="0"/>
    <xf numFmtId="4" fontId="206" fillId="122" borderId="129" applyNumberFormat="0" applyProtection="0">
      <alignment horizontal="left" vertical="center" indent="1"/>
    </xf>
    <xf numFmtId="4" fontId="64" fillId="107" borderId="91" applyNumberFormat="0" applyProtection="0">
      <alignment vertical="center"/>
    </xf>
    <xf numFmtId="4" fontId="64" fillId="103" borderId="124" applyNumberFormat="0" applyProtection="0">
      <alignment horizontal="right" vertical="center"/>
    </xf>
    <xf numFmtId="4" fontId="206" fillId="92" borderId="107" applyNumberFormat="0" applyProtection="0">
      <alignment horizontal="left" vertical="center" indent="1"/>
    </xf>
    <xf numFmtId="4" fontId="53" fillId="159" borderId="111" applyNumberFormat="0" applyProtection="0">
      <alignment horizontal="right" vertical="center"/>
    </xf>
    <xf numFmtId="4" fontId="50" fillId="91" borderId="111" applyNumberFormat="0" applyProtection="0">
      <alignment horizontal="left" vertical="center" indent="1"/>
    </xf>
    <xf numFmtId="4" fontId="206" fillId="96" borderId="106" applyNumberFormat="0" applyProtection="0">
      <alignment horizontal="right" vertical="center"/>
    </xf>
    <xf numFmtId="0" fontId="213" fillId="134" borderId="96" applyNumberFormat="0" applyAlignment="0" applyProtection="0"/>
    <xf numFmtId="4" fontId="187" fillId="107" borderId="111" applyNumberFormat="0" applyProtection="0">
      <alignment vertical="center"/>
    </xf>
    <xf numFmtId="4" fontId="53" fillId="159" borderId="101" applyNumberFormat="0" applyProtection="0">
      <alignment vertical="center"/>
    </xf>
    <xf numFmtId="4" fontId="56" fillId="119" borderId="91" applyNumberFormat="0" applyProtection="0">
      <alignment horizontal="left" vertical="center" indent="1"/>
    </xf>
    <xf numFmtId="4" fontId="12" fillId="104" borderId="117" applyNumberFormat="0" applyProtection="0">
      <alignment horizontal="left" vertical="center" indent="1"/>
    </xf>
    <xf numFmtId="4" fontId="64" fillId="96" borderId="101" applyNumberFormat="0" applyProtection="0">
      <alignment horizontal="right" vertical="center"/>
    </xf>
    <xf numFmtId="0" fontId="226" fillId="110" borderId="102" applyNumberFormat="0" applyAlignment="0" applyProtection="0"/>
    <xf numFmtId="0" fontId="206" fillId="103" borderId="101" applyNumberFormat="0" applyProtection="0">
      <alignment horizontal="left" vertical="top" indent="1"/>
    </xf>
    <xf numFmtId="0" fontId="64" fillId="92" borderId="101" applyNumberFormat="0" applyProtection="0">
      <alignment horizontal="left" vertical="top" indent="1"/>
    </xf>
    <xf numFmtId="4" fontId="50" fillId="91" borderId="91" applyNumberFormat="0" applyProtection="0">
      <alignment vertical="center"/>
    </xf>
    <xf numFmtId="4" fontId="206" fillId="97" borderId="96" applyNumberFormat="0" applyProtection="0">
      <alignment horizontal="right" vertical="center"/>
    </xf>
    <xf numFmtId="4" fontId="64" fillId="97" borderId="91" applyNumberFormat="0" applyProtection="0">
      <alignment horizontal="right" vertical="center"/>
    </xf>
    <xf numFmtId="0" fontId="185" fillId="0" borderId="110" applyNumberFormat="0" applyFill="0" applyAlignment="0" applyProtection="0"/>
    <xf numFmtId="4" fontId="50" fillId="91" borderId="91" applyNumberFormat="0" applyProtection="0">
      <alignment vertical="center"/>
    </xf>
    <xf numFmtId="4" fontId="53" fillId="159" borderId="91" applyNumberFormat="0" applyProtection="0">
      <alignment horizontal="right" vertical="center"/>
    </xf>
    <xf numFmtId="4" fontId="206" fillId="97" borderId="96" applyNumberFormat="0" applyProtection="0">
      <alignment horizontal="right" vertical="center"/>
    </xf>
    <xf numFmtId="0" fontId="12" fillId="105" borderId="91" applyNumberFormat="0" applyProtection="0">
      <alignment horizontal="left" vertical="top" indent="1"/>
    </xf>
    <xf numFmtId="4" fontId="230" fillId="159" borderId="91" applyNumberFormat="0" applyProtection="0">
      <alignment horizontal="right" vertical="center"/>
    </xf>
    <xf numFmtId="4" fontId="64" fillId="99" borderId="134" applyNumberFormat="0" applyProtection="0">
      <alignment horizontal="right" vertical="center"/>
    </xf>
    <xf numFmtId="0" fontId="64" fillId="92" borderId="91" applyNumberFormat="0" applyProtection="0">
      <alignment horizontal="left" vertical="top" indent="1"/>
    </xf>
    <xf numFmtId="4" fontId="53" fillId="156" borderId="91" applyNumberFormat="0" applyProtection="0">
      <alignment horizontal="right" vertical="center"/>
    </xf>
    <xf numFmtId="4" fontId="64" fillId="107" borderId="101" applyNumberFormat="0" applyProtection="0">
      <alignment horizontal="left" vertical="center" indent="1"/>
    </xf>
    <xf numFmtId="0" fontId="220" fillId="110" borderId="102" applyNumberFormat="0" applyAlignment="0" applyProtection="0"/>
    <xf numFmtId="0" fontId="12" fillId="104" borderId="101" applyNumberFormat="0" applyProtection="0">
      <alignment horizontal="left" vertical="top" indent="1"/>
    </xf>
    <xf numFmtId="4" fontId="12" fillId="104" borderId="107" applyNumberFormat="0" applyProtection="0">
      <alignment horizontal="left" vertical="center" indent="1"/>
    </xf>
    <xf numFmtId="4" fontId="64" fillId="98" borderId="101" applyNumberFormat="0" applyProtection="0">
      <alignment horizontal="right" vertical="center"/>
    </xf>
    <xf numFmtId="4" fontId="187" fillId="107" borderId="101" applyNumberFormat="0" applyProtection="0">
      <alignment vertical="center"/>
    </xf>
    <xf numFmtId="0" fontId="185" fillId="0" borderId="100" applyNumberFormat="0" applyFill="0" applyAlignment="0" applyProtection="0"/>
    <xf numFmtId="0" fontId="12" fillId="103" borderId="101" applyNumberFormat="0" applyProtection="0">
      <alignment horizontal="left" vertical="center" indent="1"/>
    </xf>
    <xf numFmtId="4" fontId="206" fillId="122" borderId="106" applyNumberFormat="0" applyProtection="0">
      <alignment horizontal="left" vertical="center" indent="1"/>
    </xf>
    <xf numFmtId="4" fontId="64" fillId="99" borderId="91" applyNumberFormat="0" applyProtection="0">
      <alignment horizontal="right" vertical="center"/>
    </xf>
    <xf numFmtId="0" fontId="206" fillId="103" borderId="101" applyNumberFormat="0" applyProtection="0">
      <alignment horizontal="left" vertical="top" indent="1"/>
    </xf>
    <xf numFmtId="0" fontId="12" fillId="105" borderId="101" applyNumberFormat="0" applyProtection="0">
      <alignment horizontal="left" vertical="top" indent="1"/>
    </xf>
    <xf numFmtId="0" fontId="206" fillId="105" borderId="96" applyNumberFormat="0" applyProtection="0">
      <alignment horizontal="left" vertical="center" indent="1"/>
    </xf>
    <xf numFmtId="4" fontId="53" fillId="159" borderId="101" applyNumberFormat="0" applyProtection="0">
      <alignment horizontal="right" vertical="center"/>
    </xf>
    <xf numFmtId="4" fontId="64" fillId="92" borderId="101" applyNumberFormat="0" applyProtection="0">
      <alignment horizontal="left" vertical="center" indent="1"/>
    </xf>
    <xf numFmtId="4" fontId="189" fillId="103" borderId="91" applyNumberFormat="0" applyProtection="0">
      <alignment horizontal="right" vertical="center"/>
    </xf>
    <xf numFmtId="0" fontId="12" fillId="104" borderId="101" applyNumberFormat="0" applyProtection="0">
      <alignment horizontal="left" vertical="center" indent="1"/>
    </xf>
    <xf numFmtId="4" fontId="64" fillId="92" borderId="91" applyNumberFormat="0" applyProtection="0">
      <alignment horizontal="left" vertical="center" indent="1"/>
    </xf>
    <xf numFmtId="4" fontId="50" fillId="91" borderId="91" applyNumberFormat="0" applyProtection="0">
      <alignment horizontal="left" vertical="center" indent="1"/>
    </xf>
    <xf numFmtId="4" fontId="53" fillId="154" borderId="91" applyNumberFormat="0" applyProtection="0">
      <alignment horizontal="right" vertical="center"/>
    </xf>
    <xf numFmtId="4" fontId="206" fillId="93" borderId="96" applyNumberFormat="0" applyProtection="0">
      <alignment horizontal="right" vertical="center"/>
    </xf>
    <xf numFmtId="0" fontId="220" fillId="110" borderId="92" applyNumberFormat="0" applyAlignment="0" applyProtection="0"/>
    <xf numFmtId="4" fontId="53" fillId="159" borderId="101" applyNumberFormat="0" applyProtection="0">
      <alignment horizontal="right" vertical="center"/>
    </xf>
    <xf numFmtId="4" fontId="64" fillId="101" borderId="91" applyNumberFormat="0" applyProtection="0">
      <alignment horizontal="right" vertical="center"/>
    </xf>
    <xf numFmtId="0" fontId="12" fillId="104" borderId="91" applyNumberFormat="0" applyProtection="0">
      <alignment horizontal="left" vertical="center" indent="1"/>
    </xf>
    <xf numFmtId="4" fontId="64" fillId="95" borderId="111" applyNumberFormat="0" applyProtection="0">
      <alignment horizontal="right" vertical="center"/>
    </xf>
    <xf numFmtId="0" fontId="64" fillId="107" borderId="124" applyNumberFormat="0" applyProtection="0">
      <alignment horizontal="left" vertical="top" indent="1"/>
    </xf>
    <xf numFmtId="4" fontId="50" fillId="91" borderId="91" applyNumberFormat="0" applyProtection="0">
      <alignment horizontal="left" vertical="center" indent="1"/>
    </xf>
    <xf numFmtId="4" fontId="206" fillId="95" borderId="97" applyNumberFormat="0" applyProtection="0">
      <alignment horizontal="right" vertical="center"/>
    </xf>
    <xf numFmtId="4" fontId="187" fillId="103" borderId="91" applyNumberFormat="0" applyProtection="0">
      <alignment horizontal="right" vertical="center"/>
    </xf>
    <xf numFmtId="4" fontId="187" fillId="107" borderId="91" applyNumberFormat="0" applyProtection="0">
      <alignment vertical="center"/>
    </xf>
    <xf numFmtId="4" fontId="64" fillId="98" borderId="91" applyNumberFormat="0" applyProtection="0">
      <alignment horizontal="right" vertical="center"/>
    </xf>
    <xf numFmtId="0" fontId="206" fillId="105" borderId="91" applyNumberFormat="0" applyProtection="0">
      <alignment horizontal="left" vertical="top" indent="1"/>
    </xf>
    <xf numFmtId="0" fontId="12" fillId="107" borderId="93" applyNumberFormat="0" applyFont="0" applyAlignment="0" applyProtection="0"/>
    <xf numFmtId="4" fontId="206" fillId="98" borderId="96" applyNumberFormat="0" applyProtection="0">
      <alignment horizontal="right" vertical="center"/>
    </xf>
    <xf numFmtId="4" fontId="64" fillId="98" borderId="91" applyNumberFormat="0" applyProtection="0">
      <alignment horizontal="right" vertical="center"/>
    </xf>
    <xf numFmtId="4" fontId="206" fillId="102" borderId="97" applyNumberFormat="0" applyProtection="0">
      <alignment horizontal="left" vertical="center" indent="1"/>
    </xf>
    <xf numFmtId="0" fontId="206" fillId="104" borderId="91" applyNumberFormat="0" applyProtection="0">
      <alignment horizontal="left" vertical="top" indent="1"/>
    </xf>
    <xf numFmtId="4" fontId="206" fillId="102" borderId="97" applyNumberFormat="0" applyProtection="0">
      <alignment horizontal="left" vertical="center" indent="1"/>
    </xf>
    <xf numFmtId="0" fontId="12" fillId="103" borderId="91" applyNumberFormat="0" applyProtection="0">
      <alignment horizontal="left" vertical="top" indent="1"/>
    </xf>
    <xf numFmtId="0" fontId="206" fillId="92" borderId="101" applyNumberFormat="0" applyProtection="0">
      <alignment horizontal="left" vertical="top" indent="1"/>
    </xf>
    <xf numFmtId="0" fontId="12" fillId="92" borderId="101" applyNumberFormat="0" applyProtection="0">
      <alignment horizontal="left" vertical="center" indent="1"/>
    </xf>
    <xf numFmtId="0" fontId="64" fillId="107" borderId="91" applyNumberFormat="0" applyProtection="0">
      <alignment horizontal="left" vertical="top" indent="1"/>
    </xf>
    <xf numFmtId="4" fontId="206" fillId="102" borderId="97" applyNumberFormat="0" applyProtection="0">
      <alignment horizontal="left" vertical="center" indent="1"/>
    </xf>
    <xf numFmtId="0" fontId="12" fillId="92" borderId="91" applyNumberFormat="0" applyProtection="0">
      <alignment horizontal="left" vertical="center" indent="1"/>
    </xf>
    <xf numFmtId="4" fontId="53" fillId="157" borderId="91" applyNumberFormat="0" applyProtection="0">
      <alignment horizontal="right" vertical="center"/>
    </xf>
    <xf numFmtId="4" fontId="53" fillId="109" borderId="91" applyNumberFormat="0" applyProtection="0">
      <alignment horizontal="right" vertical="center"/>
    </xf>
    <xf numFmtId="4" fontId="206" fillId="92" borderId="130" applyNumberFormat="0" applyProtection="0">
      <alignment horizontal="left" vertical="center" indent="1"/>
    </xf>
    <xf numFmtId="4" fontId="53" fillId="33" borderId="91" applyNumberFormat="0" applyProtection="0">
      <alignment horizontal="right" vertical="center"/>
    </xf>
    <xf numFmtId="4" fontId="53" fillId="109" borderId="91" applyNumberFormat="0" applyProtection="0">
      <alignment horizontal="right" vertical="center"/>
    </xf>
    <xf numFmtId="0" fontId="64" fillId="92" borderId="91" applyNumberFormat="0" applyProtection="0">
      <alignment horizontal="left" vertical="top" indent="1"/>
    </xf>
    <xf numFmtId="0" fontId="226" fillId="110" borderId="92" applyNumberFormat="0" applyAlignment="0" applyProtection="0"/>
    <xf numFmtId="0" fontId="12" fillId="103" borderId="91" applyNumberFormat="0" applyProtection="0">
      <alignment horizontal="left" vertical="center" indent="1"/>
    </xf>
    <xf numFmtId="4" fontId="230" fillId="159" borderId="91" applyNumberFormat="0" applyProtection="0">
      <alignment vertical="center"/>
    </xf>
    <xf numFmtId="0" fontId="220" fillId="110" borderId="92" applyNumberFormat="0" applyAlignment="0" applyProtection="0"/>
    <xf numFmtId="4" fontId="64" fillId="107" borderId="91" applyNumberFormat="0" applyProtection="0">
      <alignment horizontal="left" vertical="center" indent="1"/>
    </xf>
    <xf numFmtId="4" fontId="206" fillId="98" borderId="96" applyNumberFormat="0" applyProtection="0">
      <alignment horizontal="right" vertical="center"/>
    </xf>
    <xf numFmtId="0" fontId="12" fillId="103" borderId="91" applyNumberFormat="0" applyProtection="0">
      <alignment horizontal="left" vertical="center" indent="1"/>
    </xf>
    <xf numFmtId="4" fontId="56" fillId="38" borderId="91" applyNumberFormat="0" applyProtection="0">
      <alignment vertical="center"/>
    </xf>
    <xf numFmtId="4" fontId="64" fillId="94" borderId="91" applyNumberFormat="0" applyProtection="0">
      <alignment horizontal="right" vertical="center"/>
    </xf>
    <xf numFmtId="0" fontId="201" fillId="87" borderId="92" applyNumberFormat="0" applyAlignment="0" applyProtection="0"/>
    <xf numFmtId="4" fontId="187" fillId="107" borderId="91" applyNumberFormat="0" applyProtection="0">
      <alignment vertical="center"/>
    </xf>
    <xf numFmtId="0" fontId="209" fillId="91" borderId="91" applyNumberFormat="0" applyProtection="0">
      <alignment horizontal="left" vertical="top" indent="1"/>
    </xf>
    <xf numFmtId="4" fontId="206" fillId="0" borderId="96" applyNumberFormat="0" applyProtection="0">
      <alignment horizontal="right" vertical="center"/>
    </xf>
    <xf numFmtId="4" fontId="56" fillId="38" borderId="91" applyNumberFormat="0" applyProtection="0">
      <alignment vertical="center"/>
    </xf>
    <xf numFmtId="4" fontId="64" fillId="95" borderId="91" applyNumberFormat="0" applyProtection="0">
      <alignment horizontal="right" vertical="center"/>
    </xf>
    <xf numFmtId="0" fontId="12" fillId="104" borderId="101" applyNumberFormat="0" applyProtection="0">
      <alignment horizontal="left" vertical="center" indent="1"/>
    </xf>
    <xf numFmtId="0" fontId="12" fillId="103" borderId="91" applyNumberFormat="0" applyProtection="0">
      <alignment horizontal="left" vertical="center" indent="1"/>
    </xf>
    <xf numFmtId="0" fontId="220" fillId="110" borderId="125" applyNumberFormat="0" applyAlignment="0" applyProtection="0"/>
    <xf numFmtId="37" fontId="28" fillId="0" borderId="123" applyNumberFormat="0"/>
    <xf numFmtId="4" fontId="206" fillId="100" borderId="96" applyNumberFormat="0" applyProtection="0">
      <alignment horizontal="right" vertical="center"/>
    </xf>
    <xf numFmtId="4" fontId="50" fillId="91" borderId="91" applyNumberFormat="0" applyProtection="0">
      <alignment horizontal="left" vertical="center" indent="1"/>
    </xf>
    <xf numFmtId="4" fontId="53" fillId="155" borderId="101" applyNumberFormat="0" applyProtection="0">
      <alignment horizontal="right" vertical="center"/>
    </xf>
    <xf numFmtId="4" fontId="53" fillId="157" borderId="91" applyNumberFormat="0" applyProtection="0">
      <alignment horizontal="right" vertical="center"/>
    </xf>
    <xf numFmtId="0" fontId="12" fillId="92" borderId="91" applyNumberFormat="0" applyProtection="0">
      <alignment horizontal="left" vertical="center" indent="1"/>
    </xf>
    <xf numFmtId="4" fontId="53" fillId="119" borderId="101" applyNumberFormat="0" applyProtection="0">
      <alignment horizontal="right" vertical="center"/>
    </xf>
    <xf numFmtId="0" fontId="206" fillId="92" borderId="91" applyNumberFormat="0" applyProtection="0">
      <alignment horizontal="left" vertical="top" indent="1"/>
    </xf>
    <xf numFmtId="4" fontId="64" fillId="92" borderId="91" applyNumberFormat="0" applyProtection="0">
      <alignment horizontal="right" vertical="center"/>
    </xf>
    <xf numFmtId="4" fontId="231" fillId="159" borderId="91" applyNumberFormat="0" applyProtection="0">
      <alignment horizontal="right" vertical="center"/>
    </xf>
    <xf numFmtId="4" fontId="206" fillId="92" borderId="96" applyNumberFormat="0" applyProtection="0">
      <alignment horizontal="right" vertical="center"/>
    </xf>
    <xf numFmtId="4" fontId="50" fillId="91" borderId="91" applyNumberFormat="0" applyProtection="0">
      <alignment horizontal="left" vertical="center" indent="1"/>
    </xf>
    <xf numFmtId="4" fontId="50" fillId="91" borderId="124" applyNumberFormat="0" applyProtection="0">
      <alignment horizontal="left" vertical="center" indent="1"/>
    </xf>
    <xf numFmtId="4" fontId="206" fillId="91" borderId="96" applyNumberFormat="0" applyProtection="0">
      <alignment vertical="center"/>
    </xf>
    <xf numFmtId="4" fontId="206" fillId="122" borderId="96" applyNumberFormat="0" applyProtection="0">
      <alignment horizontal="left" vertical="center" indent="1"/>
    </xf>
    <xf numFmtId="0" fontId="206" fillId="86" borderId="96" applyNumberFormat="0" applyFont="0" applyAlignment="0" applyProtection="0"/>
    <xf numFmtId="4" fontId="206" fillId="102" borderId="97" applyNumberFormat="0" applyProtection="0">
      <alignment horizontal="left" vertical="center" indent="1"/>
    </xf>
    <xf numFmtId="4" fontId="206" fillId="93" borderId="106" applyNumberFormat="0" applyProtection="0">
      <alignment horizontal="right" vertical="center"/>
    </xf>
    <xf numFmtId="4" fontId="206" fillId="95" borderId="107" applyNumberFormat="0" applyProtection="0">
      <alignment horizontal="right" vertical="center"/>
    </xf>
    <xf numFmtId="4" fontId="206" fillId="0" borderId="106" applyNumberFormat="0" applyProtection="0">
      <alignment horizontal="right" vertical="center"/>
    </xf>
    <xf numFmtId="4" fontId="12" fillId="104" borderId="107" applyNumberFormat="0" applyProtection="0">
      <alignment horizontal="left" vertical="center" indent="1"/>
    </xf>
    <xf numFmtId="4" fontId="64" fillId="96" borderId="101" applyNumberFormat="0" applyProtection="0">
      <alignment horizontal="right" vertical="center"/>
    </xf>
    <xf numFmtId="4" fontId="64" fillId="92" borderId="111" applyNumberFormat="0" applyProtection="0">
      <alignment horizontal="right" vertical="center"/>
    </xf>
    <xf numFmtId="4" fontId="206" fillId="98" borderId="116" applyNumberFormat="0" applyProtection="0">
      <alignment horizontal="right" vertical="center"/>
    </xf>
    <xf numFmtId="4" fontId="231" fillId="159" borderId="101" applyNumberFormat="0" applyProtection="0">
      <alignment horizontal="right" vertical="center"/>
    </xf>
    <xf numFmtId="4" fontId="230" fillId="159" borderId="91" applyNumberFormat="0" applyProtection="0">
      <alignment vertical="center"/>
    </xf>
    <xf numFmtId="4" fontId="53" fillId="152" borderId="91" applyNumberFormat="0" applyProtection="0">
      <alignment horizontal="right" vertical="center"/>
    </xf>
    <xf numFmtId="4" fontId="206" fillId="92" borderId="96" applyNumberFormat="0" applyProtection="0">
      <alignment horizontal="right" vertical="center"/>
    </xf>
    <xf numFmtId="4" fontId="53" fillId="121" borderId="91" applyNumberFormat="0" applyProtection="0">
      <alignment horizontal="right" vertical="center"/>
    </xf>
    <xf numFmtId="4" fontId="53" fillId="159" borderId="91" applyNumberFormat="0" applyProtection="0">
      <alignment vertical="center"/>
    </xf>
    <xf numFmtId="4" fontId="64" fillId="107" borderId="91" applyNumberFormat="0" applyProtection="0">
      <alignment vertical="center"/>
    </xf>
    <xf numFmtId="0" fontId="12" fillId="104" borderId="91" applyNumberFormat="0" applyProtection="0">
      <alignment horizontal="left" vertical="top" indent="1"/>
    </xf>
    <xf numFmtId="0" fontId="194" fillId="117" borderId="102" applyNumberFormat="0" applyAlignment="0" applyProtection="0"/>
    <xf numFmtId="4" fontId="188" fillId="120" borderId="99" applyNumberFormat="0" applyProtection="0">
      <alignment horizontal="left" vertical="center" indent="1"/>
    </xf>
    <xf numFmtId="4" fontId="188" fillId="120" borderId="99" applyNumberFormat="0" applyProtection="0">
      <alignment horizontal="left" vertical="center" indent="1"/>
    </xf>
    <xf numFmtId="0" fontId="220" fillId="110" borderId="92" applyNumberFormat="0" applyAlignment="0" applyProtection="0"/>
    <xf numFmtId="0" fontId="206" fillId="86" borderId="96" applyNumberFormat="0" applyFont="0" applyAlignment="0" applyProtection="0"/>
    <xf numFmtId="4" fontId="231" fillId="159" borderId="91" applyNumberFormat="0" applyProtection="0">
      <alignment horizontal="right" vertical="center"/>
    </xf>
    <xf numFmtId="4" fontId="206" fillId="97" borderId="139" applyNumberFormat="0" applyProtection="0">
      <alignment horizontal="right" vertical="center"/>
    </xf>
    <xf numFmtId="4" fontId="64" fillId="94" borderId="91" applyNumberFormat="0" applyProtection="0">
      <alignment horizontal="right" vertical="center"/>
    </xf>
    <xf numFmtId="4" fontId="64" fillId="101" borderId="91" applyNumberFormat="0" applyProtection="0">
      <alignment horizontal="right" vertical="center"/>
    </xf>
    <xf numFmtId="4" fontId="208" fillId="110" borderId="91" applyNumberFormat="0" applyProtection="0">
      <alignment horizontal="left" vertical="center" indent="1"/>
    </xf>
    <xf numFmtId="4" fontId="53" fillId="152" borderId="91" applyNumberFormat="0" applyProtection="0">
      <alignment horizontal="right" vertical="center"/>
    </xf>
    <xf numFmtId="4" fontId="64" fillId="93" borderId="91" applyNumberFormat="0" applyProtection="0">
      <alignment horizontal="right" vertical="center"/>
    </xf>
    <xf numFmtId="4" fontId="187" fillId="107" borderId="91" applyNumberFormat="0" applyProtection="0">
      <alignment vertical="center"/>
    </xf>
    <xf numFmtId="4" fontId="64" fillId="92" borderId="91" applyNumberFormat="0" applyProtection="0">
      <alignment horizontal="right" vertical="center"/>
    </xf>
    <xf numFmtId="4" fontId="187" fillId="103" borderId="91" applyNumberFormat="0" applyProtection="0">
      <alignment horizontal="right" vertical="center"/>
    </xf>
    <xf numFmtId="4" fontId="64" fillId="98" borderId="91" applyNumberFormat="0" applyProtection="0">
      <alignment horizontal="right" vertical="center"/>
    </xf>
    <xf numFmtId="4" fontId="64" fillId="100" borderId="134" applyNumberFormat="0" applyProtection="0">
      <alignment horizontal="right" vertical="center"/>
    </xf>
    <xf numFmtId="4" fontId="64" fillId="103" borderId="101" applyNumberFormat="0" applyProtection="0">
      <alignment horizontal="right" vertical="center"/>
    </xf>
    <xf numFmtId="0" fontId="12" fillId="105" borderId="91" applyNumberFormat="0" applyProtection="0">
      <alignment horizontal="left" vertical="center" indent="1"/>
    </xf>
    <xf numFmtId="4" fontId="206" fillId="97" borderId="116" applyNumberFormat="0" applyProtection="0">
      <alignment horizontal="right" vertical="center"/>
    </xf>
    <xf numFmtId="4" fontId="187" fillId="103" borderId="91" applyNumberFormat="0" applyProtection="0">
      <alignment horizontal="right" vertical="center"/>
    </xf>
    <xf numFmtId="4" fontId="53" fillId="153" borderId="101" applyNumberFormat="0" applyProtection="0">
      <alignment horizontal="right" vertical="center"/>
    </xf>
    <xf numFmtId="0" fontId="185" fillId="0" borderId="95" applyNumberFormat="0" applyFill="0" applyAlignment="0" applyProtection="0"/>
    <xf numFmtId="4" fontId="64" fillId="101" borderId="91" applyNumberFormat="0" applyProtection="0">
      <alignment horizontal="right" vertical="center"/>
    </xf>
    <xf numFmtId="4" fontId="53" fillId="153" borderId="91" applyNumberFormat="0" applyProtection="0">
      <alignment horizontal="right" vertical="center"/>
    </xf>
    <xf numFmtId="4" fontId="64" fillId="96" borderId="91" applyNumberFormat="0" applyProtection="0">
      <alignment horizontal="right" vertical="center"/>
    </xf>
    <xf numFmtId="4" fontId="64" fillId="94" borderId="91" applyNumberFormat="0" applyProtection="0">
      <alignment horizontal="right" vertical="center"/>
    </xf>
    <xf numFmtId="4" fontId="64" fillId="100" borderId="91" applyNumberFormat="0" applyProtection="0">
      <alignment horizontal="right" vertical="center"/>
    </xf>
    <xf numFmtId="4" fontId="64" fillId="94" borderId="91" applyNumberFormat="0" applyProtection="0">
      <alignment horizontal="right" vertical="center"/>
    </xf>
    <xf numFmtId="4" fontId="56" fillId="119" borderId="91" applyNumberFormat="0" applyProtection="0">
      <alignment horizontal="left" vertical="center" indent="1"/>
    </xf>
    <xf numFmtId="4" fontId="206" fillId="91" borderId="96" applyNumberFormat="0" applyProtection="0">
      <alignment vertical="center"/>
    </xf>
    <xf numFmtId="4" fontId="53" fillId="38" borderId="91" applyNumberFormat="0" applyProtection="0">
      <alignment horizontal="left" vertical="center" indent="1"/>
    </xf>
    <xf numFmtId="4" fontId="206" fillId="0" borderId="96" applyNumberFormat="0" applyProtection="0">
      <alignment horizontal="right" vertical="center"/>
    </xf>
    <xf numFmtId="4" fontId="230" fillId="159" borderId="91" applyNumberFormat="0" applyProtection="0">
      <alignment vertical="center"/>
    </xf>
    <xf numFmtId="0" fontId="12" fillId="105" borderId="101" applyNumberFormat="0" applyProtection="0">
      <alignment horizontal="left" vertical="center" indent="1"/>
    </xf>
    <xf numFmtId="4" fontId="56" fillId="119" borderId="99" applyNumberFormat="0" applyProtection="0">
      <alignment horizontal="left" vertical="center" indent="1"/>
    </xf>
    <xf numFmtId="4" fontId="64" fillId="107" borderId="101" applyNumberFormat="0" applyProtection="0">
      <alignment vertical="center"/>
    </xf>
    <xf numFmtId="4" fontId="50" fillId="91" borderId="101" applyNumberFormat="0" applyProtection="0">
      <alignment horizontal="left" vertical="center" indent="1"/>
    </xf>
    <xf numFmtId="4" fontId="188" fillId="120" borderId="119" applyNumberFormat="0" applyProtection="0">
      <alignment horizontal="left" vertical="center" indent="1"/>
    </xf>
    <xf numFmtId="0" fontId="12" fillId="103" borderId="101" applyNumberFormat="0" applyProtection="0">
      <alignment horizontal="left" vertical="center" indent="1"/>
    </xf>
    <xf numFmtId="4" fontId="64" fillId="94" borderId="124" applyNumberFormat="0" applyProtection="0">
      <alignment horizontal="right" vertical="center"/>
    </xf>
    <xf numFmtId="4" fontId="206" fillId="122" borderId="96" applyNumberFormat="0" applyProtection="0">
      <alignment horizontal="left" vertical="center" indent="1"/>
    </xf>
    <xf numFmtId="0" fontId="201" fillId="87" borderId="102" applyNumberFormat="0" applyAlignment="0" applyProtection="0"/>
    <xf numFmtId="4" fontId="206" fillId="92" borderId="116" applyNumberFormat="0" applyProtection="0">
      <alignment horizontal="right" vertical="center"/>
    </xf>
    <xf numFmtId="4" fontId="206" fillId="101" borderId="116" applyNumberFormat="0" applyProtection="0">
      <alignment horizontal="right" vertical="center"/>
    </xf>
    <xf numFmtId="0" fontId="194" fillId="117" borderId="92" applyNumberFormat="0" applyAlignment="0" applyProtection="0"/>
    <xf numFmtId="4" fontId="206" fillId="137" borderId="96" applyNumberFormat="0" applyProtection="0">
      <alignment horizontal="right" vertical="center"/>
    </xf>
    <xf numFmtId="0" fontId="12" fillId="103" borderId="91" applyNumberFormat="0" applyProtection="0">
      <alignment horizontal="left" vertical="center" indent="1"/>
    </xf>
    <xf numFmtId="4" fontId="188" fillId="120" borderId="99" applyNumberFormat="0" applyProtection="0">
      <alignment horizontal="left" vertical="center" indent="1"/>
    </xf>
    <xf numFmtId="0" fontId="209" fillId="91" borderId="91" applyNumberFormat="0" applyProtection="0">
      <alignment horizontal="left" vertical="top" indent="1"/>
    </xf>
    <xf numFmtId="4" fontId="12" fillId="104" borderId="97" applyNumberFormat="0" applyProtection="0">
      <alignment horizontal="left" vertical="center" indent="1"/>
    </xf>
    <xf numFmtId="0" fontId="12" fillId="104" borderId="91" applyNumberFormat="0" applyProtection="0">
      <alignment horizontal="left" vertical="center" indent="1"/>
    </xf>
    <xf numFmtId="0" fontId="12" fillId="104" borderId="101" applyNumberFormat="0" applyProtection="0">
      <alignment horizontal="left" vertical="center" indent="1"/>
    </xf>
    <xf numFmtId="4" fontId="64" fillId="107" borderId="91" applyNumberFormat="0" applyProtection="0">
      <alignment vertical="center"/>
    </xf>
    <xf numFmtId="4" fontId="206" fillId="137" borderId="96" applyNumberFormat="0" applyProtection="0">
      <alignment horizontal="right" vertical="center"/>
    </xf>
    <xf numFmtId="0" fontId="12" fillId="92" borderId="91" applyNumberFormat="0" applyProtection="0">
      <alignment horizontal="left" vertical="center" indent="1"/>
    </xf>
    <xf numFmtId="4" fontId="230" fillId="159" borderId="91" applyNumberFormat="0" applyProtection="0">
      <alignment vertical="center"/>
    </xf>
    <xf numFmtId="0" fontId="206" fillId="104" borderId="91" applyNumberFormat="0" applyProtection="0">
      <alignment horizontal="left" vertical="top" indent="1"/>
    </xf>
    <xf numFmtId="0" fontId="208" fillId="107" borderId="91" applyNumberFormat="0" applyProtection="0">
      <alignment horizontal="left" vertical="top" indent="1"/>
    </xf>
    <xf numFmtId="4" fontId="186" fillId="91" borderId="91" applyNumberFormat="0" applyProtection="0">
      <alignment vertical="center"/>
    </xf>
    <xf numFmtId="4" fontId="64" fillId="97" borderId="111" applyNumberFormat="0" applyProtection="0">
      <alignment horizontal="right" vertical="center"/>
    </xf>
    <xf numFmtId="4" fontId="12" fillId="104" borderId="97" applyNumberFormat="0" applyProtection="0">
      <alignment horizontal="left" vertical="center" indent="1"/>
    </xf>
    <xf numFmtId="4" fontId="64" fillId="92" borderId="91" applyNumberFormat="0" applyProtection="0">
      <alignment horizontal="right" vertical="center"/>
    </xf>
    <xf numFmtId="0" fontId="206" fillId="105" borderId="101" applyNumberFormat="0" applyProtection="0">
      <alignment horizontal="left" vertical="top" indent="1"/>
    </xf>
    <xf numFmtId="0" fontId="12" fillId="92" borderId="91" applyNumberFormat="0" applyProtection="0">
      <alignment horizontal="left" vertical="top" indent="1"/>
    </xf>
    <xf numFmtId="4" fontId="206" fillId="38" borderId="96" applyNumberFormat="0" applyProtection="0">
      <alignment horizontal="left" vertical="center" indent="1"/>
    </xf>
    <xf numFmtId="4" fontId="64" fillId="101" borderId="91" applyNumberFormat="0" applyProtection="0">
      <alignment horizontal="right" vertical="center"/>
    </xf>
    <xf numFmtId="4" fontId="64" fillId="94" borderId="124" applyNumberFormat="0" applyProtection="0">
      <alignment horizontal="right" vertical="center"/>
    </xf>
    <xf numFmtId="0" fontId="206" fillId="110" borderId="106" applyNumberFormat="0" applyProtection="0">
      <alignment horizontal="left" vertical="center" indent="1"/>
    </xf>
    <xf numFmtId="4" fontId="64" fillId="99" borderId="111" applyNumberFormat="0" applyProtection="0">
      <alignment horizontal="right" vertical="center"/>
    </xf>
    <xf numFmtId="0" fontId="12" fillId="92" borderId="91" applyNumberFormat="0" applyProtection="0">
      <alignment horizontal="left" vertical="center" indent="1"/>
    </xf>
    <xf numFmtId="4" fontId="53" fillId="155" borderId="91" applyNumberFormat="0" applyProtection="0">
      <alignment horizontal="right" vertical="center"/>
    </xf>
    <xf numFmtId="4" fontId="64" fillId="93" borderId="101" applyNumberFormat="0" applyProtection="0">
      <alignment horizontal="right" vertical="center"/>
    </xf>
    <xf numFmtId="4" fontId="64" fillId="94" borderId="147" applyNumberFormat="0" applyProtection="0">
      <alignment horizontal="right" vertical="center"/>
    </xf>
    <xf numFmtId="0" fontId="12" fillId="103" borderId="91" applyNumberFormat="0" applyProtection="0">
      <alignment horizontal="left" vertical="center" indent="1"/>
    </xf>
    <xf numFmtId="4" fontId="64" fillId="98" borderId="91" applyNumberFormat="0" applyProtection="0">
      <alignment horizontal="right" vertical="center"/>
    </xf>
    <xf numFmtId="0" fontId="226" fillId="110" borderId="92" applyNumberFormat="0" applyAlignment="0" applyProtection="0"/>
    <xf numFmtId="0" fontId="201" fillId="87" borderId="92" applyNumberFormat="0" applyAlignment="0" applyProtection="0"/>
    <xf numFmtId="4" fontId="50" fillId="91" borderId="91" applyNumberFormat="0" applyProtection="0">
      <alignment vertical="center"/>
    </xf>
    <xf numFmtId="4" fontId="187" fillId="103" borderId="91" applyNumberFormat="0" applyProtection="0">
      <alignment horizontal="right" vertical="center"/>
    </xf>
    <xf numFmtId="4" fontId="56" fillId="119" borderId="99" applyNumberFormat="0" applyProtection="0">
      <alignment horizontal="left" vertical="center" indent="1"/>
    </xf>
    <xf numFmtId="4" fontId="208" fillId="107" borderId="101" applyNumberFormat="0" applyProtection="0">
      <alignment vertical="center"/>
    </xf>
    <xf numFmtId="0" fontId="206" fillId="139" borderId="121"/>
    <xf numFmtId="0" fontId="206" fillId="92" borderId="91" applyNumberFormat="0" applyProtection="0">
      <alignment horizontal="left" vertical="top" indent="1"/>
    </xf>
    <xf numFmtId="4" fontId="53" fillId="33" borderId="91" applyNumberFormat="0" applyProtection="0">
      <alignment horizontal="right" vertical="center"/>
    </xf>
    <xf numFmtId="4" fontId="230" fillId="159" borderId="101" applyNumberFormat="0" applyProtection="0">
      <alignment vertical="center"/>
    </xf>
    <xf numFmtId="4" fontId="206" fillId="122" borderId="96" applyNumberFormat="0" applyProtection="0">
      <alignment horizontal="left" vertical="center" indent="1"/>
    </xf>
    <xf numFmtId="4" fontId="64" fillId="92" borderId="91" applyNumberFormat="0" applyProtection="0">
      <alignment horizontal="left" vertical="center" indent="1"/>
    </xf>
    <xf numFmtId="4" fontId="206" fillId="92" borderId="97" applyNumberFormat="0" applyProtection="0">
      <alignment horizontal="left" vertical="center" indent="1"/>
    </xf>
    <xf numFmtId="0" fontId="206" fillId="104" borderId="91" applyNumberFormat="0" applyProtection="0">
      <alignment horizontal="left" vertical="top" indent="1"/>
    </xf>
    <xf numFmtId="4" fontId="64" fillId="99" borderId="101" applyNumberFormat="0" applyProtection="0">
      <alignment horizontal="right" vertical="center"/>
    </xf>
    <xf numFmtId="4" fontId="206" fillId="96" borderId="116" applyNumberFormat="0" applyProtection="0">
      <alignment horizontal="right" vertical="center"/>
    </xf>
    <xf numFmtId="4" fontId="53" fillId="159" borderId="101" applyNumberFormat="0" applyProtection="0">
      <alignment vertical="center"/>
    </xf>
    <xf numFmtId="4" fontId="53" fillId="109" borderId="91" applyNumberFormat="0" applyProtection="0">
      <alignment horizontal="right" vertical="center"/>
    </xf>
    <xf numFmtId="4" fontId="206" fillId="95" borderId="107" applyNumberFormat="0" applyProtection="0">
      <alignment horizontal="right" vertical="center"/>
    </xf>
    <xf numFmtId="0" fontId="12" fillId="105" borderId="91" applyNumberFormat="0" applyProtection="0">
      <alignment horizontal="left" vertical="top" indent="1"/>
    </xf>
    <xf numFmtId="0" fontId="12" fillId="104" borderId="124" applyNumberFormat="0" applyProtection="0">
      <alignment horizontal="left" vertical="center" indent="1"/>
    </xf>
    <xf numFmtId="0" fontId="64" fillId="92" borderId="111" applyNumberFormat="0" applyProtection="0">
      <alignment horizontal="left" vertical="top" indent="1"/>
    </xf>
    <xf numFmtId="4" fontId="187" fillId="107" borderId="111" applyNumberFormat="0" applyProtection="0">
      <alignment vertical="center"/>
    </xf>
    <xf numFmtId="0" fontId="204" fillId="117" borderId="104" applyNumberFormat="0" applyAlignment="0" applyProtection="0"/>
    <xf numFmtId="4" fontId="56" fillId="119" borderId="99" applyNumberFormat="0" applyProtection="0">
      <alignment horizontal="left" vertical="center" indent="1"/>
    </xf>
    <xf numFmtId="4" fontId="64" fillId="94" borderId="91" applyNumberFormat="0" applyProtection="0">
      <alignment horizontal="right" vertical="center"/>
    </xf>
    <xf numFmtId="4" fontId="64" fillId="107" borderId="111" applyNumberFormat="0" applyProtection="0">
      <alignment vertical="center"/>
    </xf>
    <xf numFmtId="4" fontId="206" fillId="95" borderId="130" applyNumberFormat="0" applyProtection="0">
      <alignment horizontal="right" vertical="center"/>
    </xf>
    <xf numFmtId="0" fontId="201" fillId="87" borderId="96" applyNumberFormat="0" applyAlignment="0" applyProtection="0"/>
    <xf numFmtId="0" fontId="194" fillId="117" borderId="92" applyNumberFormat="0" applyAlignment="0" applyProtection="0"/>
    <xf numFmtId="4" fontId="64" fillId="94" borderId="147" applyNumberFormat="0" applyProtection="0">
      <alignment horizontal="right" vertical="center"/>
    </xf>
    <xf numFmtId="4" fontId="206" fillId="91" borderId="96" applyNumberFormat="0" applyProtection="0">
      <alignment vertical="center"/>
    </xf>
    <xf numFmtId="4" fontId="64" fillId="93" borderId="91" applyNumberFormat="0" applyProtection="0">
      <alignment horizontal="right" vertical="center"/>
    </xf>
    <xf numFmtId="4" fontId="206" fillId="93" borderId="96" applyNumberFormat="0" applyProtection="0">
      <alignment horizontal="right" vertical="center"/>
    </xf>
    <xf numFmtId="0" fontId="185" fillId="0" borderId="95" applyNumberFormat="0" applyFill="0" applyAlignment="0" applyProtection="0"/>
    <xf numFmtId="4" fontId="189" fillId="103" borderId="91" applyNumberFormat="0" applyProtection="0">
      <alignment horizontal="right" vertical="center"/>
    </xf>
    <xf numFmtId="0" fontId="12" fillId="92" borderId="91" applyNumberFormat="0" applyProtection="0">
      <alignment horizontal="left" vertical="top" indent="1"/>
    </xf>
    <xf numFmtId="4" fontId="206" fillId="98" borderId="96" applyNumberFormat="0" applyProtection="0">
      <alignment horizontal="right" vertical="center"/>
    </xf>
    <xf numFmtId="4" fontId="50" fillId="91" borderId="91" applyNumberFormat="0" applyProtection="0">
      <alignment vertical="center"/>
    </xf>
    <xf numFmtId="0" fontId="12" fillId="104" borderId="91" applyNumberFormat="0" applyProtection="0">
      <alignment horizontal="left" vertical="top" indent="1"/>
    </xf>
    <xf numFmtId="0" fontId="12" fillId="104" borderId="91" applyNumberFormat="0" applyProtection="0">
      <alignment horizontal="left" vertical="top" indent="1"/>
    </xf>
    <xf numFmtId="4" fontId="206" fillId="122" borderId="96" applyNumberFormat="0" applyProtection="0">
      <alignment horizontal="left" vertical="center" indent="1"/>
    </xf>
    <xf numFmtId="4" fontId="206" fillId="122" borderId="96" applyNumberFormat="0" applyProtection="0">
      <alignment horizontal="left" vertical="center" indent="1"/>
    </xf>
    <xf numFmtId="4" fontId="208" fillId="107" borderId="91" applyNumberFormat="0" applyProtection="0">
      <alignment vertical="center"/>
    </xf>
    <xf numFmtId="4" fontId="64" fillId="92" borderId="91" applyNumberFormat="0" applyProtection="0">
      <alignment horizontal="right" vertical="center"/>
    </xf>
    <xf numFmtId="4" fontId="64" fillId="103" borderId="91" applyNumberFormat="0" applyProtection="0">
      <alignment horizontal="right" vertical="center"/>
    </xf>
    <xf numFmtId="4" fontId="229" fillId="38" borderId="91" applyNumberFormat="0" applyProtection="0">
      <alignment vertical="center"/>
    </xf>
    <xf numFmtId="0" fontId="206" fillId="104" borderId="111" applyNumberFormat="0" applyProtection="0">
      <alignment horizontal="left" vertical="top" indent="1"/>
    </xf>
    <xf numFmtId="4" fontId="64" fillId="92" borderId="101" applyNumberFormat="0" applyProtection="0">
      <alignment horizontal="right" vertical="center"/>
    </xf>
    <xf numFmtId="4" fontId="12" fillId="104" borderId="107" applyNumberFormat="0" applyProtection="0">
      <alignment horizontal="left" vertical="center" indent="1"/>
    </xf>
    <xf numFmtId="0" fontId="12" fillId="104" borderId="91" applyNumberFormat="0" applyProtection="0">
      <alignment horizontal="left" vertical="center" indent="1"/>
    </xf>
    <xf numFmtId="4" fontId="50" fillId="91" borderId="91" applyNumberFormat="0" applyProtection="0">
      <alignment vertical="center"/>
    </xf>
    <xf numFmtId="0" fontId="12" fillId="103" borderId="101" applyNumberFormat="0" applyProtection="0">
      <alignment horizontal="left" vertical="top" indent="1"/>
    </xf>
    <xf numFmtId="0" fontId="204" fillId="110" borderId="127" applyNumberFormat="0" applyAlignment="0" applyProtection="0"/>
    <xf numFmtId="172" fontId="1" fillId="23" borderId="121">
      <alignment horizontal="center"/>
    </xf>
    <xf numFmtId="4" fontId="53" fillId="33" borderId="101" applyNumberFormat="0" applyProtection="0">
      <alignment horizontal="right" vertical="center"/>
    </xf>
    <xf numFmtId="0" fontId="50" fillId="91" borderId="101" applyNumberFormat="0" applyProtection="0">
      <alignment horizontal="left" vertical="top" indent="1"/>
    </xf>
    <xf numFmtId="4" fontId="64" fillId="103" borderId="124" applyNumberFormat="0" applyProtection="0">
      <alignment horizontal="right" vertical="center"/>
    </xf>
    <xf numFmtId="4" fontId="187" fillId="107" borderId="101" applyNumberFormat="0" applyProtection="0">
      <alignment vertical="center"/>
    </xf>
    <xf numFmtId="0" fontId="12" fillId="103" borderId="101" applyNumberFormat="0" applyProtection="0">
      <alignment horizontal="left" vertical="top" indent="1"/>
    </xf>
    <xf numFmtId="0" fontId="50" fillId="91" borderId="101" applyNumberFormat="0" applyProtection="0">
      <alignment horizontal="left" vertical="top" indent="1"/>
    </xf>
    <xf numFmtId="0" fontId="206" fillId="92" borderId="111" applyNumberFormat="0" applyProtection="0">
      <alignment horizontal="left" vertical="top" indent="1"/>
    </xf>
    <xf numFmtId="0" fontId="12" fillId="103" borderId="111" applyNumberFormat="0" applyProtection="0">
      <alignment horizontal="left" vertical="top" indent="1"/>
    </xf>
    <xf numFmtId="0" fontId="12" fillId="107" borderId="103" applyNumberFormat="0" applyFont="0" applyAlignment="0" applyProtection="0"/>
    <xf numFmtId="4" fontId="53" fillId="157" borderId="124" applyNumberFormat="0" applyProtection="0">
      <alignment horizontal="right" vertical="center"/>
    </xf>
    <xf numFmtId="4" fontId="53" fillId="154" borderId="91" applyNumberFormat="0" applyProtection="0">
      <alignment horizontal="right" vertical="center"/>
    </xf>
    <xf numFmtId="4" fontId="53" fillId="38" borderId="101" applyNumberFormat="0" applyProtection="0">
      <alignment horizontal="left" vertical="center" indent="1"/>
    </xf>
    <xf numFmtId="0" fontId="12" fillId="103" borderId="91" applyNumberFormat="0" applyProtection="0">
      <alignment horizontal="left" vertical="top" indent="1"/>
    </xf>
    <xf numFmtId="0" fontId="71" fillId="104" borderId="108" applyBorder="0"/>
    <xf numFmtId="0" fontId="64" fillId="92" borderId="91" applyNumberFormat="0" applyProtection="0">
      <alignment horizontal="left" vertical="top" indent="1"/>
    </xf>
    <xf numFmtId="4" fontId="64" fillId="95" borderId="91" applyNumberFormat="0" applyProtection="0">
      <alignment horizontal="right" vertical="center"/>
    </xf>
    <xf numFmtId="4" fontId="64" fillId="92" borderId="101" applyNumberFormat="0" applyProtection="0">
      <alignment horizontal="right" vertical="center"/>
    </xf>
    <xf numFmtId="0" fontId="50" fillId="91" borderId="91" applyNumberFormat="0" applyProtection="0">
      <alignment horizontal="left" vertical="top" indent="1"/>
    </xf>
    <xf numFmtId="4" fontId="53" fillId="121" borderId="124" applyNumberFormat="0" applyProtection="0">
      <alignment horizontal="right" vertical="center"/>
    </xf>
    <xf numFmtId="4" fontId="206" fillId="99" borderId="106" applyNumberFormat="0" applyProtection="0">
      <alignment horizontal="right" vertical="center"/>
    </xf>
    <xf numFmtId="4" fontId="64" fillId="94" borderId="101" applyNumberFormat="0" applyProtection="0">
      <alignment horizontal="right" vertical="center"/>
    </xf>
    <xf numFmtId="0" fontId="12" fillId="92" borderId="91" applyNumberFormat="0" applyProtection="0">
      <alignment horizontal="left" vertical="top" indent="1"/>
    </xf>
    <xf numFmtId="4" fontId="206" fillId="102" borderId="97" applyNumberFormat="0" applyProtection="0">
      <alignment horizontal="left" vertical="center" indent="1"/>
    </xf>
    <xf numFmtId="4" fontId="206" fillId="92" borderId="96" applyNumberFormat="0" applyProtection="0">
      <alignment horizontal="right" vertical="center"/>
    </xf>
    <xf numFmtId="4" fontId="53" fillId="33" borderId="91" applyNumberFormat="0" applyProtection="0">
      <alignment horizontal="right" vertical="center"/>
    </xf>
    <xf numFmtId="4" fontId="206" fillId="103" borderId="97" applyNumberFormat="0" applyProtection="0">
      <alignment horizontal="left" vertical="center" indent="1"/>
    </xf>
    <xf numFmtId="0" fontId="50" fillId="91" borderId="91" applyNumberFormat="0" applyProtection="0">
      <alignment horizontal="left" vertical="top" indent="1"/>
    </xf>
    <xf numFmtId="0" fontId="12" fillId="107" borderId="136" applyNumberFormat="0" applyFont="0" applyAlignment="0" applyProtection="0"/>
    <xf numFmtId="0" fontId="12" fillId="103" borderId="91" applyNumberFormat="0" applyProtection="0">
      <alignment horizontal="left" vertical="top" indent="1"/>
    </xf>
    <xf numFmtId="0" fontId="206" fillId="103" borderId="96" applyNumberFormat="0" applyProtection="0">
      <alignment horizontal="left" vertical="center" indent="1"/>
    </xf>
    <xf numFmtId="4" fontId="189" fillId="103" borderId="91" applyNumberFormat="0" applyProtection="0">
      <alignment horizontal="right" vertical="center"/>
    </xf>
    <xf numFmtId="4" fontId="64" fillId="96" borderId="91" applyNumberFormat="0" applyProtection="0">
      <alignment horizontal="right" vertical="center"/>
    </xf>
    <xf numFmtId="0" fontId="12" fillId="105" borderId="91" applyNumberFormat="0" applyProtection="0">
      <alignment horizontal="left" vertical="center" indent="1"/>
    </xf>
    <xf numFmtId="0" fontId="204" fillId="117" borderId="94" applyNumberFormat="0" applyAlignment="0" applyProtection="0"/>
    <xf numFmtId="0" fontId="64" fillId="92" borderId="91" applyNumberFormat="0" applyProtection="0">
      <alignment horizontal="left" vertical="top" indent="1"/>
    </xf>
    <xf numFmtId="0" fontId="206" fillId="105" borderId="96" applyNumberFormat="0" applyProtection="0">
      <alignment horizontal="left" vertical="center" indent="1"/>
    </xf>
    <xf numFmtId="4" fontId="53" fillId="119" borderId="91" applyNumberFormat="0" applyProtection="0">
      <alignment horizontal="right" vertical="center"/>
    </xf>
    <xf numFmtId="4" fontId="64" fillId="93" borderId="91" applyNumberFormat="0" applyProtection="0">
      <alignment horizontal="right" vertical="center"/>
    </xf>
    <xf numFmtId="4" fontId="64" fillId="101" borderId="91" applyNumberFormat="0" applyProtection="0">
      <alignment horizontal="right" vertical="center"/>
    </xf>
    <xf numFmtId="0" fontId="12" fillId="103" borderId="91" applyNumberFormat="0" applyProtection="0">
      <alignment horizontal="left" vertical="top" indent="1"/>
    </xf>
    <xf numFmtId="4" fontId="50" fillId="91" borderId="91" applyNumberFormat="0" applyProtection="0">
      <alignment vertical="center"/>
    </xf>
    <xf numFmtId="4" fontId="64" fillId="107" borderId="91" applyNumberFormat="0" applyProtection="0">
      <alignment horizontal="left" vertical="center" indent="1"/>
    </xf>
    <xf numFmtId="4" fontId="64" fillId="93" borderId="91" applyNumberFormat="0" applyProtection="0">
      <alignment horizontal="right" vertical="center"/>
    </xf>
    <xf numFmtId="4" fontId="206" fillId="38" borderId="106" applyNumberFormat="0" applyProtection="0">
      <alignment horizontal="left" vertical="center" indent="1"/>
    </xf>
    <xf numFmtId="0" fontId="12" fillId="92" borderId="91" applyNumberFormat="0" applyProtection="0">
      <alignment horizontal="left" vertical="top" indent="1"/>
    </xf>
    <xf numFmtId="0" fontId="50" fillId="91" borderId="134" applyNumberFormat="0" applyProtection="0">
      <alignment horizontal="left" vertical="top" indent="1"/>
    </xf>
    <xf numFmtId="4" fontId="210" fillId="108" borderId="130" applyNumberFormat="0" applyProtection="0">
      <alignment horizontal="left" vertical="center" indent="1"/>
    </xf>
    <xf numFmtId="4" fontId="53" fillId="38" borderId="101" applyNumberFormat="0" applyProtection="0">
      <alignment horizontal="left" vertical="center" indent="1"/>
    </xf>
    <xf numFmtId="4" fontId="64" fillId="99" borderId="101" applyNumberFormat="0" applyProtection="0">
      <alignment horizontal="right" vertical="center"/>
    </xf>
    <xf numFmtId="0" fontId="12" fillId="86" borderId="93" applyNumberFormat="0" applyFont="0" applyAlignment="0" applyProtection="0"/>
    <xf numFmtId="0" fontId="201" fillId="87" borderId="102" applyNumberFormat="0" applyAlignment="0" applyProtection="0"/>
    <xf numFmtId="4" fontId="206" fillId="122" borderId="116" applyNumberFormat="0" applyProtection="0">
      <alignment horizontal="left" vertical="center" indent="1"/>
    </xf>
    <xf numFmtId="4" fontId="64" fillId="107" borderId="111" applyNumberFormat="0" applyProtection="0">
      <alignment horizontal="left" vertical="center" indent="1"/>
    </xf>
    <xf numFmtId="0" fontId="206" fillId="103" borderId="106" applyNumberFormat="0" applyProtection="0">
      <alignment horizontal="left" vertical="center" indent="1"/>
    </xf>
    <xf numFmtId="0" fontId="209" fillId="91" borderId="111" applyNumberFormat="0" applyProtection="0">
      <alignment horizontal="left" vertical="top" indent="1"/>
    </xf>
    <xf numFmtId="0" fontId="12" fillId="105" borderId="101" applyNumberFormat="0" applyProtection="0">
      <alignment horizontal="left" vertical="top" indent="1"/>
    </xf>
    <xf numFmtId="4" fontId="12" fillId="104" borderId="107" applyNumberFormat="0" applyProtection="0">
      <alignment horizontal="left" vertical="center" indent="1"/>
    </xf>
    <xf numFmtId="205" fontId="204" fillId="134" borderId="104" applyNumberFormat="0" applyAlignment="0" applyProtection="0"/>
    <xf numFmtId="4" fontId="229" fillId="38" borderId="134" applyNumberFormat="0" applyProtection="0">
      <alignment vertical="center"/>
    </xf>
    <xf numFmtId="0" fontId="64" fillId="107" borderId="101" applyNumberFormat="0" applyProtection="0">
      <alignment horizontal="left" vertical="top" indent="1"/>
    </xf>
    <xf numFmtId="0" fontId="206" fillId="86" borderId="116" applyNumberFormat="0" applyFont="0" applyAlignment="0" applyProtection="0"/>
    <xf numFmtId="4" fontId="56" fillId="119" borderId="111" applyNumberFormat="0" applyProtection="0">
      <alignment horizontal="left" vertical="center" indent="1"/>
    </xf>
    <xf numFmtId="0" fontId="12" fillId="103" borderId="91" applyNumberFormat="0" applyProtection="0">
      <alignment horizontal="left" vertical="center" indent="1"/>
    </xf>
    <xf numFmtId="4" fontId="206" fillId="102" borderId="97" applyNumberFormat="0" applyProtection="0">
      <alignment horizontal="left" vertical="center" indent="1"/>
    </xf>
    <xf numFmtId="4" fontId="53" fillId="33" borderId="91" applyNumberFormat="0" applyProtection="0">
      <alignment horizontal="right" vertical="center"/>
    </xf>
    <xf numFmtId="4" fontId="64" fillId="101" borderId="91" applyNumberFormat="0" applyProtection="0">
      <alignment horizontal="right" vertical="center"/>
    </xf>
    <xf numFmtId="4" fontId="64" fillId="92" borderId="91" applyNumberFormat="0" applyProtection="0">
      <alignment horizontal="right" vertical="center"/>
    </xf>
    <xf numFmtId="0" fontId="12" fillId="103" borderId="91" applyNumberFormat="0" applyProtection="0">
      <alignment horizontal="left" vertical="center" indent="1"/>
    </xf>
    <xf numFmtId="4" fontId="206" fillId="92" borderId="97" applyNumberFormat="0" applyProtection="0">
      <alignment horizontal="left" vertical="center" indent="1"/>
    </xf>
    <xf numFmtId="4" fontId="206" fillId="102" borderId="97" applyNumberFormat="0" applyProtection="0">
      <alignment horizontal="left" vertical="center" indent="1"/>
    </xf>
    <xf numFmtId="4" fontId="206" fillId="100" borderId="96" applyNumberFormat="0" applyProtection="0">
      <alignment horizontal="right" vertical="center"/>
    </xf>
    <xf numFmtId="4" fontId="206" fillId="100" borderId="96" applyNumberFormat="0" applyProtection="0">
      <alignment horizontal="right" vertical="center"/>
    </xf>
    <xf numFmtId="4" fontId="64" fillId="92" borderId="91" applyNumberFormat="0" applyProtection="0">
      <alignment horizontal="left" vertical="center" indent="1"/>
    </xf>
    <xf numFmtId="4" fontId="186" fillId="91" borderId="91" applyNumberFormat="0" applyProtection="0">
      <alignment vertical="center"/>
    </xf>
    <xf numFmtId="4" fontId="64" fillId="92" borderId="91" applyNumberFormat="0" applyProtection="0">
      <alignment horizontal="left" vertical="center" indent="1"/>
    </xf>
    <xf numFmtId="4" fontId="64" fillId="107" borderId="91" applyNumberFormat="0" applyProtection="0">
      <alignment vertical="center"/>
    </xf>
    <xf numFmtId="4" fontId="230" fillId="159" borderId="91" applyNumberFormat="0" applyProtection="0">
      <alignment vertical="center"/>
    </xf>
    <xf numFmtId="4" fontId="230" fillId="159" borderId="91" applyNumberFormat="0" applyProtection="0">
      <alignment horizontal="right" vertical="center"/>
    </xf>
    <xf numFmtId="0" fontId="12" fillId="92" borderId="91" applyNumberFormat="0" applyProtection="0">
      <alignment horizontal="left" vertical="center" indent="1"/>
    </xf>
    <xf numFmtId="0" fontId="12" fillId="105" borderId="91" applyNumberFormat="0" applyProtection="0">
      <alignment horizontal="left" vertical="top" indent="1"/>
    </xf>
    <xf numFmtId="4" fontId="53" fillId="119" borderId="91" applyNumberFormat="0" applyProtection="0">
      <alignment horizontal="right" vertical="center"/>
    </xf>
    <xf numFmtId="4" fontId="56" fillId="38" borderId="91" applyNumberFormat="0" applyProtection="0">
      <alignment vertical="center"/>
    </xf>
    <xf numFmtId="4" fontId="186" fillId="91" borderId="91" applyNumberFormat="0" applyProtection="0">
      <alignment vertical="center"/>
    </xf>
    <xf numFmtId="4" fontId="64" fillId="96" borderId="91" applyNumberFormat="0" applyProtection="0">
      <alignment horizontal="right" vertical="center"/>
    </xf>
    <xf numFmtId="0" fontId="12" fillId="92" borderId="91" applyNumberFormat="0" applyProtection="0">
      <alignment horizontal="left" vertical="center" indent="1"/>
    </xf>
    <xf numFmtId="4" fontId="64" fillId="99" borderId="91" applyNumberFormat="0" applyProtection="0">
      <alignment horizontal="right" vertical="center"/>
    </xf>
    <xf numFmtId="4" fontId="64" fillId="98" borderId="91" applyNumberFormat="0" applyProtection="0">
      <alignment horizontal="right" vertical="center"/>
    </xf>
    <xf numFmtId="4" fontId="53" fillId="33" borderId="91" applyNumberFormat="0" applyProtection="0">
      <alignment horizontal="right" vertical="center"/>
    </xf>
    <xf numFmtId="0" fontId="12" fillId="105" borderId="91" applyNumberFormat="0" applyProtection="0">
      <alignment horizontal="left" vertical="center" indent="1"/>
    </xf>
    <xf numFmtId="0" fontId="206" fillId="103" borderId="96" applyNumberFormat="0" applyProtection="0">
      <alignment horizontal="left" vertical="center" indent="1"/>
    </xf>
    <xf numFmtId="4" fontId="206" fillId="102" borderId="97" applyNumberFormat="0" applyProtection="0">
      <alignment horizontal="left" vertical="center" indent="1"/>
    </xf>
    <xf numFmtId="4" fontId="206" fillId="0" borderId="96" applyNumberFormat="0" applyProtection="0">
      <alignment horizontal="right" vertical="center"/>
    </xf>
    <xf numFmtId="4" fontId="230" fillId="159" borderId="91" applyNumberFormat="0" applyProtection="0">
      <alignment vertical="center"/>
    </xf>
    <xf numFmtId="4" fontId="230" fillId="159" borderId="91" applyNumberFormat="0" applyProtection="0">
      <alignment horizontal="right" vertical="center"/>
    </xf>
    <xf numFmtId="4" fontId="206" fillId="122" borderId="96" applyNumberFormat="0" applyProtection="0">
      <alignment horizontal="left" vertical="center" indent="1"/>
    </xf>
    <xf numFmtId="4" fontId="206" fillId="92" borderId="97" applyNumberFormat="0" applyProtection="0">
      <alignment horizontal="left" vertical="center" indent="1"/>
    </xf>
    <xf numFmtId="4" fontId="206" fillId="122" borderId="96" applyNumberFormat="0" applyProtection="0">
      <alignment horizontal="left" vertical="center" indent="1"/>
    </xf>
    <xf numFmtId="4" fontId="64" fillId="99" borderId="91" applyNumberFormat="0" applyProtection="0">
      <alignment horizontal="right" vertical="center"/>
    </xf>
    <xf numFmtId="4" fontId="53" fillId="119" borderId="91" applyNumberFormat="0" applyProtection="0">
      <alignment horizontal="right" vertical="center"/>
    </xf>
    <xf numFmtId="4" fontId="53" fillId="121" borderId="91" applyNumberFormat="0" applyProtection="0">
      <alignment horizontal="right" vertical="center"/>
    </xf>
    <xf numFmtId="4" fontId="64" fillId="96" borderId="91" applyNumberFormat="0" applyProtection="0">
      <alignment horizontal="right" vertical="center"/>
    </xf>
    <xf numFmtId="4" fontId="229" fillId="38" borderId="91" applyNumberFormat="0" applyProtection="0">
      <alignment vertical="center"/>
    </xf>
    <xf numFmtId="0" fontId="64" fillId="107" borderId="91" applyNumberFormat="0" applyProtection="0">
      <alignment horizontal="left" vertical="top" indent="1"/>
    </xf>
    <xf numFmtId="4" fontId="206" fillId="122" borderId="96" applyNumberFormat="0" applyProtection="0">
      <alignment horizontal="left" vertical="center" indent="1"/>
    </xf>
    <xf numFmtId="0" fontId="194" fillId="117" borderId="92" applyNumberFormat="0" applyAlignment="0" applyProtection="0"/>
    <xf numFmtId="4" fontId="64" fillId="99" borderId="91" applyNumberFormat="0" applyProtection="0">
      <alignment horizontal="right" vertical="center"/>
    </xf>
    <xf numFmtId="4" fontId="53" fillId="152" borderId="91" applyNumberFormat="0" applyProtection="0">
      <alignment horizontal="right" vertical="center"/>
    </xf>
    <xf numFmtId="4" fontId="230" fillId="159" borderId="91" applyNumberFormat="0" applyProtection="0">
      <alignment horizontal="right" vertical="center"/>
    </xf>
    <xf numFmtId="4" fontId="64" fillId="97" borderId="91" applyNumberFormat="0" applyProtection="0">
      <alignment horizontal="right" vertical="center"/>
    </xf>
    <xf numFmtId="4" fontId="187" fillId="107" borderId="91" applyNumberFormat="0" applyProtection="0">
      <alignment vertical="center"/>
    </xf>
    <xf numFmtId="4" fontId="186" fillId="91" borderId="91" applyNumberFormat="0" applyProtection="0">
      <alignment vertical="center"/>
    </xf>
    <xf numFmtId="4" fontId="64" fillId="98" borderId="91" applyNumberFormat="0" applyProtection="0">
      <alignment horizontal="right" vertical="center"/>
    </xf>
    <xf numFmtId="4" fontId="206" fillId="122" borderId="106" applyNumberFormat="0" applyProtection="0">
      <alignment horizontal="left" vertical="center" indent="1"/>
    </xf>
    <xf numFmtId="0" fontId="12" fillId="92" borderId="91" applyNumberFormat="0" applyProtection="0">
      <alignment horizontal="left" vertical="top" indent="1"/>
    </xf>
    <xf numFmtId="4" fontId="206" fillId="122" borderId="96" applyNumberFormat="0" applyProtection="0">
      <alignment horizontal="left" vertical="center" indent="1"/>
    </xf>
    <xf numFmtId="4" fontId="189" fillId="103" borderId="91" applyNumberFormat="0" applyProtection="0">
      <alignment horizontal="right" vertical="center"/>
    </xf>
    <xf numFmtId="4" fontId="64" fillId="107" borderId="91" applyNumberFormat="0" applyProtection="0">
      <alignment horizontal="left" vertical="center" indent="1"/>
    </xf>
    <xf numFmtId="4" fontId="64" fillId="101" borderId="91" applyNumberFormat="0" applyProtection="0">
      <alignment horizontal="right" vertical="center"/>
    </xf>
    <xf numFmtId="4" fontId="53" fillId="159" borderId="91" applyNumberFormat="0" applyProtection="0">
      <alignment vertical="center"/>
    </xf>
    <xf numFmtId="4" fontId="53" fillId="33" borderId="91" applyNumberFormat="0" applyProtection="0">
      <alignment horizontal="right" vertical="center"/>
    </xf>
    <xf numFmtId="4" fontId="64" fillId="98" borderId="91" applyNumberFormat="0" applyProtection="0">
      <alignment horizontal="right" vertical="center"/>
    </xf>
    <xf numFmtId="4" fontId="53" fillId="152" borderId="91" applyNumberFormat="0" applyProtection="0">
      <alignment horizontal="right" vertical="center"/>
    </xf>
    <xf numFmtId="4" fontId="208" fillId="110" borderId="91" applyNumberFormat="0" applyProtection="0">
      <alignment horizontal="left" vertical="center" indent="1"/>
    </xf>
    <xf numFmtId="0" fontId="226" fillId="110" borderId="92" applyNumberFormat="0" applyAlignment="0" applyProtection="0"/>
    <xf numFmtId="4" fontId="53" fillId="121" borderId="91" applyNumberFormat="0" applyProtection="0">
      <alignment horizontal="right" vertical="center"/>
    </xf>
    <xf numFmtId="4" fontId="215" fillId="27" borderId="96" applyNumberFormat="0" applyProtection="0">
      <alignment horizontal="right" vertical="center"/>
    </xf>
    <xf numFmtId="4" fontId="53" fillId="154" borderId="91" applyNumberFormat="0" applyProtection="0">
      <alignment horizontal="right" vertical="center"/>
    </xf>
    <xf numFmtId="0" fontId="12" fillId="105" borderId="91" applyNumberFormat="0" applyProtection="0">
      <alignment horizontal="left" vertical="center" indent="1"/>
    </xf>
    <xf numFmtId="4" fontId="50" fillId="91" borderId="91" applyNumberFormat="0" applyProtection="0">
      <alignment vertical="center"/>
    </xf>
    <xf numFmtId="4" fontId="53" fillId="38" borderId="91" applyNumberFormat="0" applyProtection="0">
      <alignment horizontal="left" vertical="center" indent="1"/>
    </xf>
    <xf numFmtId="4" fontId="64" fillId="98" borderId="91" applyNumberFormat="0" applyProtection="0">
      <alignment horizontal="right" vertical="center"/>
    </xf>
    <xf numFmtId="4" fontId="64" fillId="103" borderId="124" applyNumberFormat="0" applyProtection="0">
      <alignment horizontal="right" vertical="center"/>
    </xf>
    <xf numFmtId="4" fontId="210" fillId="108" borderId="97" applyNumberFormat="0" applyProtection="0">
      <alignment horizontal="left" vertical="center" indent="1"/>
    </xf>
    <xf numFmtId="0" fontId="206" fillId="105" borderId="91" applyNumberFormat="0" applyProtection="0">
      <alignment horizontal="left" vertical="top" indent="1"/>
    </xf>
    <xf numFmtId="4" fontId="231" fillId="159" borderId="91" applyNumberFormat="0" applyProtection="0">
      <alignment horizontal="right" vertical="center"/>
    </xf>
    <xf numFmtId="0" fontId="208" fillId="92" borderId="91" applyNumberFormat="0" applyProtection="0">
      <alignment horizontal="left" vertical="top" indent="1"/>
    </xf>
    <xf numFmtId="4" fontId="64" fillId="92" borderId="91" applyNumberFormat="0" applyProtection="0">
      <alignment horizontal="right" vertical="center"/>
    </xf>
    <xf numFmtId="0" fontId="12" fillId="105" borderId="91" applyNumberFormat="0" applyProtection="0">
      <alignment horizontal="left" vertical="center" indent="1"/>
    </xf>
    <xf numFmtId="0" fontId="206" fillId="103" borderId="96" applyNumberFormat="0" applyProtection="0">
      <alignment horizontal="left" vertical="center" indent="1"/>
    </xf>
    <xf numFmtId="4" fontId="206" fillId="101" borderId="106" applyNumberFormat="0" applyProtection="0">
      <alignment horizontal="right" vertical="center"/>
    </xf>
    <xf numFmtId="0" fontId="12" fillId="103" borderId="91" applyNumberFormat="0" applyProtection="0">
      <alignment horizontal="left" vertical="center" indent="1"/>
    </xf>
    <xf numFmtId="0" fontId="12" fillId="92" borderId="91" applyNumberFormat="0" applyProtection="0">
      <alignment horizontal="left" vertical="top" indent="1"/>
    </xf>
    <xf numFmtId="4" fontId="64" fillId="99" borderId="91" applyNumberFormat="0" applyProtection="0">
      <alignment horizontal="right" vertical="center"/>
    </xf>
    <xf numFmtId="4" fontId="53" fillId="119" borderId="91" applyNumberFormat="0" applyProtection="0">
      <alignment horizontal="right" vertical="center"/>
    </xf>
    <xf numFmtId="0" fontId="206" fillId="110" borderId="96" applyNumberFormat="0" applyProtection="0">
      <alignment horizontal="left" vertical="center" indent="1"/>
    </xf>
    <xf numFmtId="0" fontId="220" fillId="110" borderId="92" applyNumberFormat="0" applyAlignment="0" applyProtection="0"/>
    <xf numFmtId="0" fontId="201" fillId="87" borderId="92" applyNumberFormat="0" applyAlignment="0" applyProtection="0"/>
    <xf numFmtId="4" fontId="215" fillId="38" borderId="96" applyNumberFormat="0" applyProtection="0">
      <alignment vertical="center"/>
    </xf>
    <xf numFmtId="4" fontId="187" fillId="107" borderId="101" applyNumberFormat="0" applyProtection="0">
      <alignment vertical="center"/>
    </xf>
    <xf numFmtId="4" fontId="64" fillId="99" borderId="111" applyNumberFormat="0" applyProtection="0">
      <alignment horizontal="right" vertical="center"/>
    </xf>
    <xf numFmtId="4" fontId="64" fillId="98" borderId="111" applyNumberFormat="0" applyProtection="0">
      <alignment horizontal="right" vertical="center"/>
    </xf>
    <xf numFmtId="4" fontId="189" fillId="103" borderId="91" applyNumberFormat="0" applyProtection="0">
      <alignment horizontal="right" vertical="center"/>
    </xf>
    <xf numFmtId="4" fontId="230" fillId="159" borderId="101" applyNumberFormat="0" applyProtection="0">
      <alignment vertical="center"/>
    </xf>
    <xf numFmtId="0" fontId="201" fillId="87" borderId="102" applyNumberFormat="0" applyAlignment="0" applyProtection="0"/>
    <xf numFmtId="4" fontId="206" fillId="93" borderId="96" applyNumberFormat="0" applyProtection="0">
      <alignment horizontal="right" vertical="center"/>
    </xf>
    <xf numFmtId="0" fontId="206" fillId="138" borderId="96" applyNumberFormat="0" applyProtection="0">
      <alignment horizontal="left" vertical="center" indent="1"/>
    </xf>
    <xf numFmtId="4" fontId="206" fillId="100" borderId="106" applyNumberFormat="0" applyProtection="0">
      <alignment horizontal="right" vertical="center"/>
    </xf>
    <xf numFmtId="4" fontId="206" fillId="100" borderId="116" applyNumberFormat="0" applyProtection="0">
      <alignment horizontal="right" vertical="center"/>
    </xf>
    <xf numFmtId="4" fontId="64" fillId="107" borderId="91" applyNumberFormat="0" applyProtection="0">
      <alignment horizontal="left" vertical="center" indent="1"/>
    </xf>
    <xf numFmtId="4" fontId="230" fillId="159" borderId="91" applyNumberFormat="0" applyProtection="0">
      <alignment horizontal="right" vertical="center"/>
    </xf>
    <xf numFmtId="4" fontId="186" fillId="91" borderId="101" applyNumberFormat="0" applyProtection="0">
      <alignment vertical="center"/>
    </xf>
    <xf numFmtId="4" fontId="64" fillId="96" borderId="91" applyNumberFormat="0" applyProtection="0">
      <alignment horizontal="right" vertical="center"/>
    </xf>
    <xf numFmtId="4" fontId="64" fillId="92" borderId="101" applyNumberFormat="0" applyProtection="0">
      <alignment horizontal="left" vertical="center" indent="1"/>
    </xf>
    <xf numFmtId="0" fontId="12" fillId="105" borderId="101" applyNumberFormat="0" applyProtection="0">
      <alignment horizontal="left" vertical="top" indent="1"/>
    </xf>
    <xf numFmtId="4" fontId="64" fillId="107" borderId="101" applyNumberFormat="0" applyProtection="0">
      <alignment horizontal="left" vertical="center" indent="1"/>
    </xf>
    <xf numFmtId="4" fontId="206" fillId="101" borderId="116" applyNumberFormat="0" applyProtection="0">
      <alignment horizontal="right" vertical="center"/>
    </xf>
    <xf numFmtId="4" fontId="64" fillId="94" borderId="101" applyNumberFormat="0" applyProtection="0">
      <alignment horizontal="right" vertical="center"/>
    </xf>
    <xf numFmtId="0" fontId="206" fillId="104" borderId="111" applyNumberFormat="0" applyProtection="0">
      <alignment horizontal="left" vertical="top" indent="1"/>
    </xf>
    <xf numFmtId="0" fontId="12" fillId="104" borderId="101" applyNumberFormat="0" applyProtection="0">
      <alignment horizontal="left" vertical="top" indent="1"/>
    </xf>
    <xf numFmtId="0" fontId="204" fillId="117" borderId="127" applyNumberFormat="0" applyAlignment="0" applyProtection="0"/>
    <xf numFmtId="4" fontId="206" fillId="0" borderId="106" applyNumberFormat="0" applyProtection="0">
      <alignment horizontal="right" vertical="center"/>
    </xf>
    <xf numFmtId="0" fontId="204" fillId="110" borderId="104" applyNumberFormat="0" applyAlignment="0" applyProtection="0"/>
    <xf numFmtId="4" fontId="206" fillId="92" borderId="153" applyNumberFormat="0" applyProtection="0">
      <alignment horizontal="left" vertical="center" indent="1"/>
    </xf>
    <xf numFmtId="0" fontId="12" fillId="104" borderId="101" applyNumberFormat="0" applyProtection="0">
      <alignment horizontal="left" vertical="center" indent="1"/>
    </xf>
    <xf numFmtId="4" fontId="206" fillId="98" borderId="106" applyNumberFormat="0" applyProtection="0">
      <alignment horizontal="right" vertical="center"/>
    </xf>
    <xf numFmtId="4" fontId="187" fillId="103" borderId="111" applyNumberFormat="0" applyProtection="0">
      <alignment horizontal="right" vertical="center"/>
    </xf>
    <xf numFmtId="4" fontId="53" fillId="159" borderId="101" applyNumberFormat="0" applyProtection="0">
      <alignment horizontal="right" vertical="center"/>
    </xf>
    <xf numFmtId="4" fontId="12" fillId="104" borderId="97" applyNumberFormat="0" applyProtection="0">
      <alignment horizontal="left" vertical="center" indent="1"/>
    </xf>
    <xf numFmtId="0" fontId="208" fillId="107" borderId="91" applyNumberFormat="0" applyProtection="0">
      <alignment horizontal="left" vertical="top" indent="1"/>
    </xf>
    <xf numFmtId="4" fontId="215" fillId="38" borderId="96" applyNumberFormat="0" applyProtection="0">
      <alignment vertical="center"/>
    </xf>
    <xf numFmtId="0" fontId="12" fillId="104" borderId="134" applyNumberFormat="0" applyProtection="0">
      <alignment horizontal="left" vertical="center" indent="1"/>
    </xf>
    <xf numFmtId="4" fontId="186" fillId="91" borderId="111" applyNumberFormat="0" applyProtection="0">
      <alignment vertical="center"/>
    </xf>
    <xf numFmtId="4" fontId="206" fillId="95" borderId="107" applyNumberFormat="0" applyProtection="0">
      <alignment horizontal="right" vertical="center"/>
    </xf>
    <xf numFmtId="0" fontId="213" fillId="134" borderId="106" applyNumberFormat="0" applyAlignment="0" applyProtection="0"/>
    <xf numFmtId="4" fontId="12" fillId="104" borderId="107" applyNumberFormat="0" applyProtection="0">
      <alignment horizontal="left" vertical="center" indent="1"/>
    </xf>
    <xf numFmtId="4" fontId="206" fillId="99" borderId="106" applyNumberFormat="0" applyProtection="0">
      <alignment horizontal="right" vertical="center"/>
    </xf>
    <xf numFmtId="4" fontId="64" fillId="92" borderId="91" applyNumberFormat="0" applyProtection="0">
      <alignment horizontal="left" vertical="center" indent="1"/>
    </xf>
    <xf numFmtId="4" fontId="231" fillId="159" borderId="101" applyNumberFormat="0" applyProtection="0">
      <alignment horizontal="right" vertical="center"/>
    </xf>
    <xf numFmtId="4" fontId="64" fillId="99" borderId="124" applyNumberFormat="0" applyProtection="0">
      <alignment horizontal="right" vertical="center"/>
    </xf>
    <xf numFmtId="4" fontId="53" fillId="159" borderId="101" applyNumberFormat="0" applyProtection="0">
      <alignment vertical="center"/>
    </xf>
    <xf numFmtId="4" fontId="64" fillId="95" borderId="111" applyNumberFormat="0" applyProtection="0">
      <alignment horizontal="right" vertical="center"/>
    </xf>
    <xf numFmtId="205" fontId="206" fillId="103" borderId="101" applyNumberFormat="0" applyProtection="0">
      <alignment horizontal="left" vertical="top" indent="1"/>
    </xf>
    <xf numFmtId="4" fontId="64" fillId="101" borderId="111" applyNumberFormat="0" applyProtection="0">
      <alignment horizontal="right" vertical="center"/>
    </xf>
    <xf numFmtId="4" fontId="56" fillId="119" borderId="109" applyNumberFormat="0" applyProtection="0">
      <alignment horizontal="left" vertical="center" indent="1"/>
    </xf>
    <xf numFmtId="4" fontId="53" fillId="159" borderId="124" applyNumberFormat="0" applyProtection="0">
      <alignment horizontal="right" vertical="center"/>
    </xf>
    <xf numFmtId="0" fontId="185" fillId="0" borderId="120" applyNumberFormat="0" applyFill="0" applyAlignment="0" applyProtection="0"/>
    <xf numFmtId="0" fontId="185" fillId="0" borderId="105" applyNumberFormat="0" applyFill="0" applyAlignment="0" applyProtection="0"/>
    <xf numFmtId="0" fontId="12" fillId="104" borderId="101" applyNumberFormat="0" applyProtection="0">
      <alignment horizontal="left" vertical="center" indent="1"/>
    </xf>
    <xf numFmtId="4" fontId="12" fillId="104" borderId="107" applyNumberFormat="0" applyProtection="0">
      <alignment horizontal="left" vertical="center" indent="1"/>
    </xf>
    <xf numFmtId="0" fontId="12" fillId="86" borderId="103" applyNumberFormat="0" applyFont="0" applyAlignment="0" applyProtection="0"/>
    <xf numFmtId="4" fontId="53" fillId="119" borderId="91" applyNumberFormat="0" applyProtection="0">
      <alignment horizontal="right" vertical="center"/>
    </xf>
    <xf numFmtId="4" fontId="53" fillId="155" borderId="91" applyNumberFormat="0" applyProtection="0">
      <alignment horizontal="right" vertical="center"/>
    </xf>
    <xf numFmtId="0" fontId="12" fillId="86" borderId="93" applyNumberFormat="0" applyFont="0" applyAlignment="0" applyProtection="0"/>
    <xf numFmtId="0" fontId="12" fillId="103" borderId="91" applyNumberFormat="0" applyProtection="0">
      <alignment horizontal="left" vertical="center" indent="1"/>
    </xf>
    <xf numFmtId="0" fontId="206" fillId="138" borderId="96" applyNumberFormat="0" applyProtection="0">
      <alignment horizontal="left" vertical="center" indent="1"/>
    </xf>
    <xf numFmtId="0" fontId="64" fillId="107" borderId="91" applyNumberFormat="0" applyProtection="0">
      <alignment horizontal="left" vertical="top" indent="1"/>
    </xf>
    <xf numFmtId="0" fontId="201" fillId="87" borderId="92" applyNumberFormat="0" applyAlignment="0" applyProtection="0"/>
    <xf numFmtId="4" fontId="64" fillId="92" borderId="91" applyNumberFormat="0" applyProtection="0">
      <alignment horizontal="right" vertical="center"/>
    </xf>
    <xf numFmtId="4" fontId="206" fillId="103" borderId="97" applyNumberFormat="0" applyProtection="0">
      <alignment horizontal="left" vertical="center" indent="1"/>
    </xf>
    <xf numFmtId="0" fontId="12" fillId="104" borderId="91" applyNumberFormat="0" applyProtection="0">
      <alignment horizontal="left" vertical="center" indent="1"/>
    </xf>
    <xf numFmtId="4" fontId="186" fillId="91" borderId="91" applyNumberFormat="0" applyProtection="0">
      <alignment vertical="center"/>
    </xf>
    <xf numFmtId="0" fontId="220" fillId="110" borderId="92" applyNumberFormat="0" applyAlignment="0" applyProtection="0"/>
    <xf numFmtId="4" fontId="64" fillId="92" borderId="91" applyNumberFormat="0" applyProtection="0">
      <alignment horizontal="left" vertical="center" indent="1"/>
    </xf>
    <xf numFmtId="0" fontId="206" fillId="104" borderId="91" applyNumberFormat="0" applyProtection="0">
      <alignment horizontal="left" vertical="top" indent="1"/>
    </xf>
    <xf numFmtId="4" fontId="206" fillId="98" borderId="96" applyNumberFormat="0" applyProtection="0">
      <alignment horizontal="right" vertical="center"/>
    </xf>
    <xf numFmtId="4" fontId="187" fillId="107" borderId="91" applyNumberFormat="0" applyProtection="0">
      <alignment vertical="center"/>
    </xf>
    <xf numFmtId="0" fontId="12" fillId="105" borderId="91" applyNumberFormat="0" applyProtection="0">
      <alignment horizontal="left" vertical="center" indent="1"/>
    </xf>
    <xf numFmtId="4" fontId="64" fillId="97" borderId="91" applyNumberFormat="0" applyProtection="0">
      <alignment horizontal="right" vertical="center"/>
    </xf>
    <xf numFmtId="4" fontId="64" fillId="99" borderId="101" applyNumberFormat="0" applyProtection="0">
      <alignment horizontal="right" vertical="center"/>
    </xf>
    <xf numFmtId="0" fontId="12" fillId="103" borderId="91" applyNumberFormat="0" applyProtection="0">
      <alignment horizontal="left" vertical="top" indent="1"/>
    </xf>
    <xf numFmtId="4" fontId="206" fillId="102" borderId="107" applyNumberFormat="0" applyProtection="0">
      <alignment horizontal="left" vertical="center" indent="1"/>
    </xf>
    <xf numFmtId="0" fontId="12" fillId="104" borderId="91" applyNumberFormat="0" applyProtection="0">
      <alignment horizontal="left" vertical="top" indent="1"/>
    </xf>
    <xf numFmtId="0" fontId="220" fillId="110" borderId="92" applyNumberFormat="0" applyAlignment="0" applyProtection="0"/>
    <xf numFmtId="4" fontId="64" fillId="95" borderId="91" applyNumberFormat="0" applyProtection="0">
      <alignment horizontal="right" vertical="center"/>
    </xf>
    <xf numFmtId="4" fontId="64" fillId="94" borderId="101" applyNumberFormat="0" applyProtection="0">
      <alignment horizontal="right" vertical="center"/>
    </xf>
    <xf numFmtId="4" fontId="206" fillId="122" borderId="96" applyNumberFormat="0" applyProtection="0">
      <alignment horizontal="left" vertical="center" indent="1"/>
    </xf>
    <xf numFmtId="4" fontId="64" fillId="103" borderId="91" applyNumberFormat="0" applyProtection="0">
      <alignment horizontal="right" vertical="center"/>
    </xf>
    <xf numFmtId="4" fontId="64" fillId="97" borderId="91" applyNumberFormat="0" applyProtection="0">
      <alignment horizontal="right" vertical="center"/>
    </xf>
    <xf numFmtId="0" fontId="208" fillId="107" borderId="101" applyNumberFormat="0" applyProtection="0">
      <alignment horizontal="left" vertical="top" indent="1"/>
    </xf>
    <xf numFmtId="4" fontId="206" fillId="96" borderId="96" applyNumberFormat="0" applyProtection="0">
      <alignment horizontal="right" vertical="center"/>
    </xf>
    <xf numFmtId="4" fontId="215" fillId="27" borderId="129" applyNumberFormat="0" applyProtection="0">
      <alignment horizontal="right" vertical="center"/>
    </xf>
    <xf numFmtId="4" fontId="206" fillId="91" borderId="96" applyNumberFormat="0" applyProtection="0">
      <alignment vertical="center"/>
    </xf>
    <xf numFmtId="0" fontId="206" fillId="105" borderId="91" applyNumberFormat="0" applyProtection="0">
      <alignment horizontal="left" vertical="top" indent="1"/>
    </xf>
    <xf numFmtId="4" fontId="53" fillId="109" borderId="101" applyNumberFormat="0" applyProtection="0">
      <alignment horizontal="right" vertical="center"/>
    </xf>
    <xf numFmtId="4" fontId="56" fillId="38" borderId="91" applyNumberFormat="0" applyProtection="0">
      <alignment vertical="center"/>
    </xf>
    <xf numFmtId="0" fontId="206" fillId="105" borderId="96" applyNumberFormat="0" applyProtection="0">
      <alignment horizontal="left" vertical="center" indent="1"/>
    </xf>
    <xf numFmtId="4" fontId="64" fillId="107" borderId="91" applyNumberFormat="0" applyProtection="0">
      <alignment horizontal="left" vertical="center" indent="1"/>
    </xf>
    <xf numFmtId="0" fontId="12" fillId="105" borderId="91" applyNumberFormat="0" applyProtection="0">
      <alignment horizontal="left" vertical="center" indent="1"/>
    </xf>
    <xf numFmtId="4" fontId="12" fillId="104" borderId="97" applyNumberFormat="0" applyProtection="0">
      <alignment horizontal="left" vertical="center" indent="1"/>
    </xf>
    <xf numFmtId="0" fontId="206" fillId="105" borderId="91" applyNumberFormat="0" applyProtection="0">
      <alignment horizontal="left" vertical="top" indent="1"/>
    </xf>
    <xf numFmtId="4" fontId="189" fillId="103" borderId="111" applyNumberFormat="0" applyProtection="0">
      <alignment horizontal="right" vertical="center"/>
    </xf>
    <xf numFmtId="4" fontId="206" fillId="122" borderId="106" applyNumberFormat="0" applyProtection="0">
      <alignment horizontal="left" vertical="center" indent="1"/>
    </xf>
    <xf numFmtId="4" fontId="64" fillId="100" borderId="111" applyNumberFormat="0" applyProtection="0">
      <alignment horizontal="right" vertical="center"/>
    </xf>
    <xf numFmtId="0" fontId="185" fillId="0" borderId="95" applyNumberFormat="0" applyFill="0" applyAlignment="0" applyProtection="0"/>
    <xf numFmtId="4" fontId="56" fillId="119" borderId="134" applyNumberFormat="0" applyProtection="0">
      <alignment horizontal="left" vertical="center" indent="1"/>
    </xf>
    <xf numFmtId="4" fontId="64" fillId="100" borderId="101" applyNumberFormat="0" applyProtection="0">
      <alignment horizontal="right" vertical="center"/>
    </xf>
    <xf numFmtId="4" fontId="64" fillId="103" borderId="101" applyNumberFormat="0" applyProtection="0">
      <alignment horizontal="right" vertical="center"/>
    </xf>
    <xf numFmtId="0" fontId="12" fillId="104" borderId="111" applyNumberFormat="0" applyProtection="0">
      <alignment horizontal="left" vertical="top" indent="1"/>
    </xf>
    <xf numFmtId="0" fontId="12" fillId="105" borderId="101" applyNumberFormat="0" applyProtection="0">
      <alignment horizontal="left" vertical="center" indent="1"/>
    </xf>
    <xf numFmtId="4" fontId="64" fillId="96" borderId="91" applyNumberFormat="0" applyProtection="0">
      <alignment horizontal="right" vertical="center"/>
    </xf>
    <xf numFmtId="0" fontId="206" fillId="110" borderId="116" applyNumberFormat="0" applyProtection="0">
      <alignment horizontal="left" vertical="center" indent="1"/>
    </xf>
    <xf numFmtId="0" fontId="12" fillId="103" borderId="134" applyNumberFormat="0" applyProtection="0">
      <alignment horizontal="left" vertical="top" indent="1"/>
    </xf>
    <xf numFmtId="0" fontId="50" fillId="91" borderId="101" applyNumberFormat="0" applyProtection="0">
      <alignment horizontal="left" vertical="top" indent="1"/>
    </xf>
    <xf numFmtId="0" fontId="12" fillId="103" borderId="91" applyNumberFormat="0" applyProtection="0">
      <alignment horizontal="left" vertical="center" indent="1"/>
    </xf>
    <xf numFmtId="0" fontId="204" fillId="134" borderId="150" applyNumberFormat="0" applyAlignment="0" applyProtection="0"/>
    <xf numFmtId="4" fontId="206" fillId="96" borderId="106" applyNumberFormat="0" applyProtection="0">
      <alignment horizontal="right" vertical="center"/>
    </xf>
    <xf numFmtId="0" fontId="12" fillId="86" borderId="103" applyNumberFormat="0" applyFont="0" applyAlignment="0" applyProtection="0"/>
    <xf numFmtId="4" fontId="206" fillId="91" borderId="106" applyNumberFormat="0" applyProtection="0">
      <alignment vertical="center"/>
    </xf>
    <xf numFmtId="4" fontId="53" fillId="38" borderId="101" applyNumberFormat="0" applyProtection="0">
      <alignment horizontal="left" vertical="center" indent="1"/>
    </xf>
    <xf numFmtId="4" fontId="53" fillId="121" borderId="101" applyNumberFormat="0" applyProtection="0">
      <alignment horizontal="right" vertical="center"/>
    </xf>
    <xf numFmtId="4" fontId="206" fillId="98" borderId="106" applyNumberFormat="0" applyProtection="0">
      <alignment horizontal="right" vertical="center"/>
    </xf>
    <xf numFmtId="4" fontId="229" fillId="38" borderId="101" applyNumberFormat="0" applyProtection="0">
      <alignment vertical="center"/>
    </xf>
    <xf numFmtId="4" fontId="229" fillId="38" borderId="124" applyNumberFormat="0" applyProtection="0">
      <alignment vertical="center"/>
    </xf>
    <xf numFmtId="4" fontId="208" fillId="110" borderId="101" applyNumberFormat="0" applyProtection="0">
      <alignment horizontal="left" vertical="center" indent="1"/>
    </xf>
    <xf numFmtId="4" fontId="206" fillId="92" borderId="97" applyNumberFormat="0" applyProtection="0">
      <alignment horizontal="left" vertical="center" indent="1"/>
    </xf>
    <xf numFmtId="4" fontId="64" fillId="103" borderId="101" applyNumberFormat="0" applyProtection="0">
      <alignment horizontal="right" vertical="center"/>
    </xf>
    <xf numFmtId="4" fontId="64" fillId="97" borderId="101" applyNumberFormat="0" applyProtection="0">
      <alignment horizontal="right" vertical="center"/>
    </xf>
    <xf numFmtId="0" fontId="206" fillId="86" borderId="96" applyNumberFormat="0" applyFont="0" applyAlignment="0" applyProtection="0"/>
    <xf numFmtId="0" fontId="12" fillId="103" borderId="111" applyNumberFormat="0" applyProtection="0">
      <alignment horizontal="left" vertical="center" indent="1"/>
    </xf>
    <xf numFmtId="4" fontId="206" fillId="95" borderId="97" applyNumberFormat="0" applyProtection="0">
      <alignment horizontal="right" vertical="center"/>
    </xf>
    <xf numFmtId="0" fontId="204" fillId="110" borderId="94" applyNumberFormat="0" applyAlignment="0" applyProtection="0"/>
    <xf numFmtId="4" fontId="64" fillId="97" borderId="101" applyNumberFormat="0" applyProtection="0">
      <alignment horizontal="right" vertical="center"/>
    </xf>
    <xf numFmtId="4" fontId="64" fillId="93" borderId="101" applyNumberFormat="0" applyProtection="0">
      <alignment horizontal="right" vertical="center"/>
    </xf>
    <xf numFmtId="4" fontId="64" fillId="107" borderId="124" applyNumberFormat="0" applyProtection="0">
      <alignment horizontal="left" vertical="center" indent="1"/>
    </xf>
    <xf numFmtId="4" fontId="206" fillId="100" borderId="106" applyNumberFormat="0" applyProtection="0">
      <alignment horizontal="right" vertical="center"/>
    </xf>
    <xf numFmtId="4" fontId="206" fillId="97" borderId="106" applyNumberFormat="0" applyProtection="0">
      <alignment horizontal="right" vertical="center"/>
    </xf>
    <xf numFmtId="4" fontId="64" fillId="107" borderId="91" applyNumberFormat="0" applyProtection="0">
      <alignment horizontal="left" vertical="center" indent="1"/>
    </xf>
    <xf numFmtId="4" fontId="64" fillId="101" borderId="101" applyNumberFormat="0" applyProtection="0">
      <alignment horizontal="right" vertical="center"/>
    </xf>
    <xf numFmtId="0" fontId="206" fillId="92" borderId="91" applyNumberFormat="0" applyProtection="0">
      <alignment horizontal="left" vertical="top" indent="1"/>
    </xf>
    <xf numFmtId="4" fontId="206" fillId="101" borderId="96" applyNumberFormat="0" applyProtection="0">
      <alignment horizontal="right" vertical="center"/>
    </xf>
    <xf numFmtId="4" fontId="230" fillId="159" borderId="91" applyNumberFormat="0" applyProtection="0">
      <alignment vertical="center"/>
    </xf>
    <xf numFmtId="0" fontId="12" fillId="92" borderId="124" applyNumberFormat="0" applyProtection="0">
      <alignment horizontal="left" vertical="top" indent="1"/>
    </xf>
    <xf numFmtId="4" fontId="187" fillId="107" borderId="91" applyNumberFormat="0" applyProtection="0">
      <alignment vertical="center"/>
    </xf>
    <xf numFmtId="4" fontId="188" fillId="120" borderId="119" applyNumberFormat="0" applyProtection="0">
      <alignment horizontal="left" vertical="center" indent="1"/>
    </xf>
    <xf numFmtId="4" fontId="64" fillId="103" borderId="124" applyNumberFormat="0" applyProtection="0">
      <alignment horizontal="right" vertical="center"/>
    </xf>
    <xf numFmtId="0" fontId="50" fillId="91" borderId="134" applyNumberFormat="0" applyProtection="0">
      <alignment horizontal="left" vertical="top" indent="1"/>
    </xf>
    <xf numFmtId="4" fontId="53" fillId="159" borderId="91" applyNumberFormat="0" applyProtection="0">
      <alignment vertical="center"/>
    </xf>
    <xf numFmtId="4" fontId="64" fillId="93" borderId="91" applyNumberFormat="0" applyProtection="0">
      <alignment horizontal="right" vertical="center"/>
    </xf>
    <xf numFmtId="0" fontId="50" fillId="91" borderId="101" applyNumberFormat="0" applyProtection="0">
      <alignment horizontal="left" vertical="top" indent="1"/>
    </xf>
    <xf numFmtId="4" fontId="53" fillId="152" borderId="91" applyNumberFormat="0" applyProtection="0">
      <alignment horizontal="right" vertical="center"/>
    </xf>
    <xf numFmtId="0" fontId="12" fillId="103" borderId="91" applyNumberFormat="0" applyProtection="0">
      <alignment horizontal="left" vertical="top" indent="1"/>
    </xf>
    <xf numFmtId="4" fontId="64" fillId="107" borderId="101" applyNumberFormat="0" applyProtection="0">
      <alignment vertical="center"/>
    </xf>
    <xf numFmtId="4" fontId="53" fillId="152" borderId="91" applyNumberFormat="0" applyProtection="0">
      <alignment horizontal="right" vertical="center"/>
    </xf>
    <xf numFmtId="0" fontId="209" fillId="91" borderId="91" applyNumberFormat="0" applyProtection="0">
      <alignment horizontal="left" vertical="top" indent="1"/>
    </xf>
    <xf numFmtId="4" fontId="64" fillId="92" borderId="91" applyNumberFormat="0" applyProtection="0">
      <alignment horizontal="left" vertical="center" indent="1"/>
    </xf>
    <xf numFmtId="4" fontId="64" fillId="94" borderId="91" applyNumberFormat="0" applyProtection="0">
      <alignment horizontal="right" vertical="center"/>
    </xf>
    <xf numFmtId="4" fontId="53" fillId="155" borderId="91" applyNumberFormat="0" applyProtection="0">
      <alignment horizontal="right" vertical="center"/>
    </xf>
    <xf numFmtId="0" fontId="71" fillId="104" borderId="108" applyBorder="0"/>
    <xf numFmtId="0" fontId="208" fillId="92" borderId="91" applyNumberFormat="0" applyProtection="0">
      <alignment horizontal="left" vertical="top" indent="1"/>
    </xf>
    <xf numFmtId="0" fontId="206" fillId="105" borderId="101" applyNumberFormat="0" applyProtection="0">
      <alignment horizontal="left" vertical="top" indent="1"/>
    </xf>
    <xf numFmtId="4" fontId="64" fillId="103" borderId="91" applyNumberFormat="0" applyProtection="0">
      <alignment horizontal="right" vertical="center"/>
    </xf>
    <xf numFmtId="4" fontId="64" fillId="107" borderId="101" applyNumberFormat="0" applyProtection="0">
      <alignment horizontal="left" vertical="center" indent="1"/>
    </xf>
    <xf numFmtId="4" fontId="12" fillId="104" borderId="107" applyNumberFormat="0" applyProtection="0">
      <alignment horizontal="left" vertical="center" indent="1"/>
    </xf>
    <xf numFmtId="4" fontId="64" fillId="98" borderId="101" applyNumberFormat="0" applyProtection="0">
      <alignment horizontal="right" vertical="center"/>
    </xf>
    <xf numFmtId="4" fontId="64" fillId="93" borderId="91" applyNumberFormat="0" applyProtection="0">
      <alignment horizontal="right" vertical="center"/>
    </xf>
    <xf numFmtId="4" fontId="211" fillId="106" borderId="106" applyNumberFormat="0" applyProtection="0">
      <alignment horizontal="right" vertical="center"/>
    </xf>
    <xf numFmtId="4" fontId="64" fillId="92" borderId="160" applyNumberFormat="0" applyProtection="0">
      <alignment horizontal="right" vertical="center"/>
    </xf>
    <xf numFmtId="4" fontId="64" fillId="100" borderId="124" applyNumberFormat="0" applyProtection="0">
      <alignment horizontal="right" vertical="center"/>
    </xf>
    <xf numFmtId="4" fontId="206" fillId="122" borderId="96" applyNumberFormat="0" applyProtection="0">
      <alignment horizontal="left" vertical="center" indent="1"/>
    </xf>
    <xf numFmtId="4" fontId="64" fillId="93" borderId="101" applyNumberFormat="0" applyProtection="0">
      <alignment horizontal="right" vertical="center"/>
    </xf>
    <xf numFmtId="4" fontId="53" fillId="121" borderId="124" applyNumberFormat="0" applyProtection="0">
      <alignment horizontal="right" vertical="center"/>
    </xf>
    <xf numFmtId="4" fontId="50" fillId="91" borderId="101" applyNumberFormat="0" applyProtection="0">
      <alignment vertical="center"/>
    </xf>
    <xf numFmtId="4" fontId="206" fillId="0" borderId="106" applyNumberFormat="0" applyProtection="0">
      <alignment horizontal="right" vertical="center"/>
    </xf>
    <xf numFmtId="4" fontId="206" fillId="100" borderId="96" applyNumberFormat="0" applyProtection="0">
      <alignment horizontal="right" vertical="center"/>
    </xf>
    <xf numFmtId="4" fontId="229" fillId="38" borderId="111" applyNumberFormat="0" applyProtection="0">
      <alignment vertical="center"/>
    </xf>
    <xf numFmtId="0" fontId="220" fillId="110" borderId="92" applyNumberFormat="0" applyAlignment="0" applyProtection="0"/>
    <xf numFmtId="4" fontId="187" fillId="107" borderId="134" applyNumberFormat="0" applyProtection="0">
      <alignment vertical="center"/>
    </xf>
    <xf numFmtId="0" fontId="206" fillId="104" borderId="91" applyNumberFormat="0" applyProtection="0">
      <alignment horizontal="left" vertical="top" indent="1"/>
    </xf>
    <xf numFmtId="0" fontId="12" fillId="92" borderId="91" applyNumberFormat="0" applyProtection="0">
      <alignment horizontal="left" vertical="top" indent="1"/>
    </xf>
    <xf numFmtId="4" fontId="64" fillId="98" borderId="91" applyNumberFormat="0" applyProtection="0">
      <alignment horizontal="right" vertical="center"/>
    </xf>
    <xf numFmtId="4" fontId="64" fillId="92" borderId="91" applyNumberFormat="0" applyProtection="0">
      <alignment horizontal="left" vertical="center" indent="1"/>
    </xf>
    <xf numFmtId="4" fontId="53" fillId="155" borderId="91" applyNumberFormat="0" applyProtection="0">
      <alignment horizontal="right" vertical="center"/>
    </xf>
    <xf numFmtId="0" fontId="12" fillId="86" borderId="93" applyNumberFormat="0" applyFont="0" applyAlignment="0" applyProtection="0"/>
    <xf numFmtId="4" fontId="230" fillId="159" borderId="91" applyNumberFormat="0" applyProtection="0">
      <alignment vertical="center"/>
    </xf>
    <xf numFmtId="0" fontId="185" fillId="0" borderId="95" applyNumberFormat="0" applyFill="0" applyAlignment="0" applyProtection="0"/>
    <xf numFmtId="0" fontId="226" fillId="110" borderId="92" applyNumberFormat="0" applyAlignment="0" applyProtection="0"/>
    <xf numFmtId="4" fontId="206" fillId="97" borderId="96" applyNumberFormat="0" applyProtection="0">
      <alignment horizontal="right" vertical="center"/>
    </xf>
    <xf numFmtId="0" fontId="12" fillId="103" borderId="91" applyNumberFormat="0" applyProtection="0">
      <alignment horizontal="left" vertical="center" indent="1"/>
    </xf>
    <xf numFmtId="4" fontId="56" fillId="38" borderId="91" applyNumberFormat="0" applyProtection="0">
      <alignment vertical="center"/>
    </xf>
    <xf numFmtId="0" fontId="220" fillId="110" borderId="92" applyNumberFormat="0" applyAlignment="0" applyProtection="0"/>
    <xf numFmtId="4" fontId="206" fillId="101" borderId="96" applyNumberFormat="0" applyProtection="0">
      <alignment horizontal="right" vertical="center"/>
    </xf>
    <xf numFmtId="0" fontId="206" fillId="105" borderId="96" applyNumberFormat="0" applyProtection="0">
      <alignment horizontal="left" vertical="center" indent="1"/>
    </xf>
    <xf numFmtId="4" fontId="206" fillId="38" borderId="96" applyNumberFormat="0" applyProtection="0">
      <alignment horizontal="left" vertical="center" indent="1"/>
    </xf>
    <xf numFmtId="0" fontId="206" fillId="103" borderId="91" applyNumberFormat="0" applyProtection="0">
      <alignment horizontal="left" vertical="top" indent="1"/>
    </xf>
    <xf numFmtId="4" fontId="187" fillId="107" borderId="91" applyNumberFormat="0" applyProtection="0">
      <alignment vertical="center"/>
    </xf>
    <xf numFmtId="4" fontId="64" fillId="95" borderId="91" applyNumberFormat="0" applyProtection="0">
      <alignment horizontal="right" vertical="center"/>
    </xf>
    <xf numFmtId="0" fontId="12" fillId="92" borderId="101" applyNumberFormat="0" applyProtection="0">
      <alignment horizontal="left" vertical="top" indent="1"/>
    </xf>
    <xf numFmtId="0" fontId="12" fillId="105" borderId="91" applyNumberFormat="0" applyProtection="0">
      <alignment horizontal="left" vertical="top" indent="1"/>
    </xf>
    <xf numFmtId="4" fontId="189" fillId="103" borderId="101" applyNumberFormat="0" applyProtection="0">
      <alignment horizontal="right" vertical="center"/>
    </xf>
    <xf numFmtId="4" fontId="53" fillId="157" borderId="101" applyNumberFormat="0" applyProtection="0">
      <alignment horizontal="right" vertical="center"/>
    </xf>
    <xf numFmtId="4" fontId="64" fillId="107" borderId="111" applyNumberFormat="0" applyProtection="0">
      <alignment horizontal="left" vertical="center" indent="1"/>
    </xf>
    <xf numFmtId="4" fontId="64" fillId="107" borderId="91" applyNumberFormat="0" applyProtection="0">
      <alignment vertical="center"/>
    </xf>
    <xf numFmtId="0" fontId="12" fillId="86" borderId="93" applyNumberFormat="0" applyFont="0" applyAlignment="0" applyProtection="0"/>
    <xf numFmtId="4" fontId="189" fillId="103" borderId="91" applyNumberFormat="0" applyProtection="0">
      <alignment horizontal="right" vertical="center"/>
    </xf>
    <xf numFmtId="4" fontId="53" fillId="153" borderId="91" applyNumberFormat="0" applyProtection="0">
      <alignment horizontal="right" vertical="center"/>
    </xf>
    <xf numFmtId="4" fontId="64" fillId="100" borderId="91" applyNumberFormat="0" applyProtection="0">
      <alignment horizontal="right" vertical="center"/>
    </xf>
    <xf numFmtId="4" fontId="64" fillId="92" borderId="91" applyNumberFormat="0" applyProtection="0">
      <alignment horizontal="right" vertical="center"/>
    </xf>
    <xf numFmtId="4" fontId="56" fillId="119" borderId="101" applyNumberFormat="0" applyProtection="0">
      <alignment horizontal="left" vertical="center" indent="1"/>
    </xf>
    <xf numFmtId="4" fontId="53" fillId="159" borderId="91" applyNumberFormat="0" applyProtection="0">
      <alignment vertical="center"/>
    </xf>
    <xf numFmtId="4" fontId="53" fillId="159" borderId="91" applyNumberFormat="0" applyProtection="0">
      <alignment vertical="center"/>
    </xf>
    <xf numFmtId="4" fontId="53" fillId="157" borderId="91" applyNumberFormat="0" applyProtection="0">
      <alignment horizontal="right" vertical="center"/>
    </xf>
    <xf numFmtId="4" fontId="64" fillId="94" borderId="91" applyNumberFormat="0" applyProtection="0">
      <alignment horizontal="right" vertical="center"/>
    </xf>
    <xf numFmtId="0" fontId="64" fillId="92" borderId="124" applyNumberFormat="0" applyProtection="0">
      <alignment horizontal="left" vertical="top" indent="1"/>
    </xf>
    <xf numFmtId="4" fontId="189" fillId="103" borderId="91" applyNumberFormat="0" applyProtection="0">
      <alignment horizontal="right" vertical="center"/>
    </xf>
    <xf numFmtId="0" fontId="206" fillId="105" borderId="91" applyNumberFormat="0" applyProtection="0">
      <alignment horizontal="left" vertical="top" indent="1"/>
    </xf>
    <xf numFmtId="4" fontId="53" fillId="159" borderId="91" applyNumberFormat="0" applyProtection="0">
      <alignment vertical="center"/>
    </xf>
    <xf numFmtId="0" fontId="206" fillId="86" borderId="96" applyNumberFormat="0" applyFont="0" applyAlignment="0" applyProtection="0"/>
    <xf numFmtId="4" fontId="53" fillId="38" borderId="111" applyNumberFormat="0" applyProtection="0">
      <alignment horizontal="left" vertical="center" indent="1"/>
    </xf>
    <xf numFmtId="4" fontId="230" fillId="159" borderId="101" applyNumberFormat="0" applyProtection="0">
      <alignment horizontal="right" vertical="center"/>
    </xf>
    <xf numFmtId="0" fontId="12" fillId="103" borderId="91" applyNumberFormat="0" applyProtection="0">
      <alignment horizontal="left" vertical="top" indent="1"/>
    </xf>
    <xf numFmtId="0" fontId="206" fillId="103" borderId="101" applyNumberFormat="0" applyProtection="0">
      <alignment horizontal="left" vertical="top" indent="1"/>
    </xf>
    <xf numFmtId="4" fontId="64" fillId="94" borderId="91" applyNumberFormat="0" applyProtection="0">
      <alignment horizontal="right" vertical="center"/>
    </xf>
    <xf numFmtId="4" fontId="206" fillId="102" borderId="97" applyNumberFormat="0" applyProtection="0">
      <alignment horizontal="left" vertical="center" indent="1"/>
    </xf>
    <xf numFmtId="0" fontId="12" fillId="104" borderId="91" applyNumberFormat="0" applyProtection="0">
      <alignment horizontal="left" vertical="top" indent="1"/>
    </xf>
    <xf numFmtId="4" fontId="187" fillId="103" borderId="160" applyNumberFormat="0" applyProtection="0">
      <alignment horizontal="right" vertical="center"/>
    </xf>
    <xf numFmtId="4" fontId="64" fillId="107" borderId="91" applyNumberFormat="0" applyProtection="0">
      <alignment horizontal="left" vertical="center" indent="1"/>
    </xf>
    <xf numFmtId="4" fontId="186" fillId="91" borderId="101" applyNumberFormat="0" applyProtection="0">
      <alignment vertical="center"/>
    </xf>
    <xf numFmtId="4" fontId="187" fillId="103" borderId="134" applyNumberFormat="0" applyProtection="0">
      <alignment horizontal="right" vertical="center"/>
    </xf>
    <xf numFmtId="4" fontId="50" fillId="91" borderId="91" applyNumberFormat="0" applyProtection="0">
      <alignment vertical="center"/>
    </xf>
    <xf numFmtId="0" fontId="12" fillId="103" borderId="91" applyNumberFormat="0" applyProtection="0">
      <alignment horizontal="left" vertical="top" indent="1"/>
    </xf>
    <xf numFmtId="0" fontId="12" fillId="104" borderId="101" applyNumberFormat="0" applyProtection="0">
      <alignment horizontal="left" vertical="center" indent="1"/>
    </xf>
    <xf numFmtId="4" fontId="53" fillId="33" borderId="91" applyNumberFormat="0" applyProtection="0">
      <alignment horizontal="right" vertical="center"/>
    </xf>
    <xf numFmtId="4" fontId="64" fillId="99" borderId="101" applyNumberFormat="0" applyProtection="0">
      <alignment horizontal="right" vertical="center"/>
    </xf>
    <xf numFmtId="0" fontId="208" fillId="107" borderId="91" applyNumberFormat="0" applyProtection="0">
      <alignment horizontal="left" vertical="top" indent="1"/>
    </xf>
    <xf numFmtId="4" fontId="188" fillId="120" borderId="99" applyNumberFormat="0" applyProtection="0">
      <alignment horizontal="left" vertical="center" indent="1"/>
    </xf>
    <xf numFmtId="4" fontId="206" fillId="98" borderId="96" applyNumberFormat="0" applyProtection="0">
      <alignment horizontal="right" vertical="center"/>
    </xf>
    <xf numFmtId="4" fontId="206" fillId="100" borderId="106" applyNumberFormat="0" applyProtection="0">
      <alignment horizontal="right" vertical="center"/>
    </xf>
    <xf numFmtId="0" fontId="12" fillId="105" borderId="91" applyNumberFormat="0" applyProtection="0">
      <alignment horizontal="left" vertical="top" indent="1"/>
    </xf>
    <xf numFmtId="4" fontId="53" fillId="121" borderId="91" applyNumberFormat="0" applyProtection="0">
      <alignment horizontal="right" vertical="center"/>
    </xf>
    <xf numFmtId="4" fontId="206" fillId="103" borderId="97" applyNumberFormat="0" applyProtection="0">
      <alignment horizontal="left" vertical="center" indent="1"/>
    </xf>
    <xf numFmtId="0" fontId="12" fillId="92" borderId="91" applyNumberFormat="0" applyProtection="0">
      <alignment horizontal="left" vertical="center" indent="1"/>
    </xf>
    <xf numFmtId="4" fontId="206" fillId="103" borderId="97" applyNumberFormat="0" applyProtection="0">
      <alignment horizontal="left" vertical="center" indent="1"/>
    </xf>
    <xf numFmtId="0" fontId="12" fillId="86" borderId="103" applyNumberFormat="0" applyFont="0" applyAlignment="0" applyProtection="0"/>
    <xf numFmtId="0" fontId="206" fillId="138" borderId="106" applyNumberFormat="0" applyProtection="0">
      <alignment horizontal="left" vertical="center" indent="1"/>
    </xf>
    <xf numFmtId="0" fontId="185" fillId="0" borderId="95" applyNumberFormat="0" applyFill="0" applyAlignment="0" applyProtection="0"/>
    <xf numFmtId="4" fontId="206" fillId="93" borderId="96" applyNumberFormat="0" applyProtection="0">
      <alignment horizontal="right" vertical="center"/>
    </xf>
    <xf numFmtId="0" fontId="12" fillId="105" borderId="91" applyNumberFormat="0" applyProtection="0">
      <alignment horizontal="left" vertical="center" indent="1"/>
    </xf>
    <xf numFmtId="4" fontId="187" fillId="103" borderId="101" applyNumberFormat="0" applyProtection="0">
      <alignment horizontal="right" vertical="center"/>
    </xf>
    <xf numFmtId="0" fontId="194" fillId="117" borderId="92" applyNumberFormat="0" applyAlignment="0" applyProtection="0"/>
    <xf numFmtId="0" fontId="206" fillId="103" borderId="96" applyNumberFormat="0" applyProtection="0">
      <alignment horizontal="left" vertical="center" indent="1"/>
    </xf>
    <xf numFmtId="4" fontId="187" fillId="107" borderId="91" applyNumberFormat="0" applyProtection="0">
      <alignment vertical="center"/>
    </xf>
    <xf numFmtId="4" fontId="50" fillId="91" borderId="91" applyNumberFormat="0" applyProtection="0">
      <alignment horizontal="left" vertical="center" indent="1"/>
    </xf>
    <xf numFmtId="4" fontId="53" fillId="152" borderId="91" applyNumberFormat="0" applyProtection="0">
      <alignment horizontal="right" vertical="center"/>
    </xf>
    <xf numFmtId="0" fontId="194" fillId="117" borderId="112" applyNumberFormat="0" applyAlignment="0" applyProtection="0"/>
    <xf numFmtId="4" fontId="53" fillId="159" borderId="91" applyNumberFormat="0" applyProtection="0">
      <alignment horizontal="right" vertical="center"/>
    </xf>
    <xf numFmtId="0" fontId="206" fillId="104" borderId="101" applyNumberFormat="0" applyProtection="0">
      <alignment horizontal="left" vertical="top" indent="1"/>
    </xf>
    <xf numFmtId="0" fontId="12" fillId="92" borderId="91" applyNumberFormat="0" applyProtection="0">
      <alignment horizontal="left" vertical="center" indent="1"/>
    </xf>
    <xf numFmtId="0" fontId="204" fillId="110" borderId="94" applyNumberFormat="0" applyAlignment="0" applyProtection="0"/>
    <xf numFmtId="0" fontId="206" fillId="105" borderId="91" applyNumberFormat="0" applyProtection="0">
      <alignment horizontal="left" vertical="top" indent="1"/>
    </xf>
    <xf numFmtId="0" fontId="206" fillId="92" borderId="111" applyNumberFormat="0" applyProtection="0">
      <alignment horizontal="left" vertical="top" indent="1"/>
    </xf>
    <xf numFmtId="4" fontId="64" fillId="103" borderId="91" applyNumberFormat="0" applyProtection="0">
      <alignment horizontal="right" vertical="center"/>
    </xf>
    <xf numFmtId="4" fontId="64" fillId="93" borderId="91" applyNumberFormat="0" applyProtection="0">
      <alignment horizontal="right" vertical="center"/>
    </xf>
    <xf numFmtId="0" fontId="201" fillId="87" borderId="92" applyNumberFormat="0" applyAlignment="0" applyProtection="0"/>
    <xf numFmtId="4" fontId="208" fillId="110" borderId="124" applyNumberFormat="0" applyProtection="0">
      <alignment horizontal="left" vertical="center" indent="1"/>
    </xf>
    <xf numFmtId="0" fontId="185" fillId="0" borderId="95" applyNumberFormat="0" applyFill="0" applyAlignment="0" applyProtection="0"/>
    <xf numFmtId="0" fontId="12" fillId="103" borderId="124" applyNumberFormat="0" applyProtection="0">
      <alignment horizontal="left" vertical="center" indent="1"/>
    </xf>
    <xf numFmtId="0" fontId="12" fillId="103" borderId="91" applyNumberFormat="0" applyProtection="0">
      <alignment horizontal="left" vertical="center" indent="1"/>
    </xf>
    <xf numFmtId="4" fontId="53" fillId="154" borderId="91" applyNumberFormat="0" applyProtection="0">
      <alignment horizontal="right" vertical="center"/>
    </xf>
    <xf numFmtId="0" fontId="12" fillId="103" borderId="111" applyNumberFormat="0" applyProtection="0">
      <alignment horizontal="left" vertical="center" indent="1"/>
    </xf>
    <xf numFmtId="4" fontId="206" fillId="99" borderId="96" applyNumberFormat="0" applyProtection="0">
      <alignment horizontal="right" vertical="center"/>
    </xf>
    <xf numFmtId="4" fontId="64" fillId="100" borderId="91" applyNumberFormat="0" applyProtection="0">
      <alignment horizontal="right" vertical="center"/>
    </xf>
    <xf numFmtId="4" fontId="215" fillId="38" borderId="96" applyNumberFormat="0" applyProtection="0">
      <alignment vertical="center"/>
    </xf>
    <xf numFmtId="4" fontId="206" fillId="97" borderId="96" applyNumberFormat="0" applyProtection="0">
      <alignment horizontal="right" vertical="center"/>
    </xf>
    <xf numFmtId="0" fontId="206" fillId="92" borderId="91" applyNumberFormat="0" applyProtection="0">
      <alignment horizontal="left" vertical="top" indent="1"/>
    </xf>
    <xf numFmtId="4" fontId="206" fillId="103" borderId="117" applyNumberFormat="0" applyProtection="0">
      <alignment horizontal="left" vertical="center" indent="1"/>
    </xf>
    <xf numFmtId="4" fontId="64" fillId="95" borderId="91" applyNumberFormat="0" applyProtection="0">
      <alignment horizontal="right" vertical="center"/>
    </xf>
    <xf numFmtId="0" fontId="12" fillId="104" borderId="91" applyNumberFormat="0" applyProtection="0">
      <alignment horizontal="left" vertical="center" indent="1"/>
    </xf>
    <xf numFmtId="0" fontId="194" fillId="117" borderId="92" applyNumberFormat="0" applyAlignment="0" applyProtection="0"/>
    <xf numFmtId="4" fontId="53" fillId="153" borderId="91" applyNumberFormat="0" applyProtection="0">
      <alignment horizontal="right" vertical="center"/>
    </xf>
    <xf numFmtId="4" fontId="206" fillId="0" borderId="96" applyNumberFormat="0" applyProtection="0">
      <alignment horizontal="right" vertical="center"/>
    </xf>
    <xf numFmtId="0" fontId="12" fillId="104" borderId="91" applyNumberFormat="0" applyProtection="0">
      <alignment horizontal="left" vertical="center" indent="1"/>
    </xf>
    <xf numFmtId="4" fontId="208" fillId="110" borderId="91" applyNumberFormat="0" applyProtection="0">
      <alignment horizontal="left" vertical="center" indent="1"/>
    </xf>
    <xf numFmtId="4" fontId="50" fillId="91" borderId="91" applyNumberFormat="0" applyProtection="0">
      <alignment vertical="center"/>
    </xf>
    <xf numFmtId="4" fontId="231" fillId="159" borderId="101" applyNumberFormat="0" applyProtection="0">
      <alignment horizontal="right" vertical="center"/>
    </xf>
    <xf numFmtId="0" fontId="12" fillId="104" borderId="101" applyNumberFormat="0" applyProtection="0">
      <alignment horizontal="left" vertical="center" indent="1"/>
    </xf>
    <xf numFmtId="4" fontId="64" fillId="100" borderId="91" applyNumberFormat="0" applyProtection="0">
      <alignment horizontal="right" vertical="center"/>
    </xf>
    <xf numFmtId="4" fontId="53" fillId="157" borderId="91" applyNumberFormat="0" applyProtection="0">
      <alignment horizontal="right" vertical="center"/>
    </xf>
    <xf numFmtId="0" fontId="204" fillId="110" borderId="94" applyNumberFormat="0" applyAlignment="0" applyProtection="0"/>
    <xf numFmtId="4" fontId="64" fillId="101" borderId="101" applyNumberFormat="0" applyProtection="0">
      <alignment horizontal="right" vertical="center"/>
    </xf>
    <xf numFmtId="0" fontId="12" fillId="92" borderId="111" applyNumberFormat="0" applyProtection="0">
      <alignment horizontal="left" vertical="center" indent="1"/>
    </xf>
    <xf numFmtId="4" fontId="206" fillId="102" borderId="97" applyNumberFormat="0" applyProtection="0">
      <alignment horizontal="left" vertical="center" indent="1"/>
    </xf>
    <xf numFmtId="0" fontId="50" fillId="91" borderId="91" applyNumberFormat="0" applyProtection="0">
      <alignment horizontal="left" vertical="top" indent="1"/>
    </xf>
    <xf numFmtId="4" fontId="208" fillId="107" borderId="91" applyNumberFormat="0" applyProtection="0">
      <alignment vertical="center"/>
    </xf>
    <xf numFmtId="4" fontId="53" fillId="155" borderId="91" applyNumberFormat="0" applyProtection="0">
      <alignment horizontal="right" vertical="center"/>
    </xf>
    <xf numFmtId="0" fontId="12" fillId="103" borderId="91" applyNumberFormat="0" applyProtection="0">
      <alignment horizontal="left" vertical="center" indent="1"/>
    </xf>
    <xf numFmtId="0" fontId="206" fillId="110" borderId="106" applyNumberFormat="0" applyProtection="0">
      <alignment horizontal="left" vertical="center" indent="1"/>
    </xf>
    <xf numFmtId="4" fontId="53" fillId="33" borderId="91" applyNumberFormat="0" applyProtection="0">
      <alignment horizontal="right" vertical="center"/>
    </xf>
    <xf numFmtId="0" fontId="206" fillId="110" borderId="96" applyNumberFormat="0" applyProtection="0">
      <alignment horizontal="left" vertical="center" indent="1"/>
    </xf>
    <xf numFmtId="4" fontId="206" fillId="137" borderId="116" applyNumberFormat="0" applyProtection="0">
      <alignment horizontal="right" vertical="center"/>
    </xf>
    <xf numFmtId="4" fontId="12" fillId="104" borderId="97" applyNumberFormat="0" applyProtection="0">
      <alignment horizontal="left" vertical="center" indent="1"/>
    </xf>
    <xf numFmtId="4" fontId="208" fillId="110" borderId="111" applyNumberFormat="0" applyProtection="0">
      <alignment horizontal="left" vertical="center" indent="1"/>
    </xf>
    <xf numFmtId="4" fontId="206" fillId="103" borderId="117" applyNumberFormat="0" applyProtection="0">
      <alignment horizontal="left" vertical="center" indent="1"/>
    </xf>
    <xf numFmtId="0" fontId="12" fillId="103" borderId="91" applyNumberFormat="0" applyProtection="0">
      <alignment horizontal="left" vertical="center" indent="1"/>
    </xf>
    <xf numFmtId="4" fontId="206" fillId="99" borderId="96" applyNumberFormat="0" applyProtection="0">
      <alignment horizontal="right" vertical="center"/>
    </xf>
    <xf numFmtId="4" fontId="230" fillId="159" borderId="91" applyNumberFormat="0" applyProtection="0">
      <alignment vertical="center"/>
    </xf>
    <xf numFmtId="4" fontId="206" fillId="137" borderId="96" applyNumberFormat="0" applyProtection="0">
      <alignment horizontal="right" vertical="center"/>
    </xf>
    <xf numFmtId="4" fontId="189" fillId="103" borderId="91" applyNumberFormat="0" applyProtection="0">
      <alignment horizontal="right" vertical="center"/>
    </xf>
    <xf numFmtId="0" fontId="213" fillId="134" borderId="96" applyNumberFormat="0" applyAlignment="0" applyProtection="0"/>
    <xf numFmtId="4" fontId="64" fillId="94" borderId="91" applyNumberFormat="0" applyProtection="0">
      <alignment horizontal="right" vertical="center"/>
    </xf>
    <xf numFmtId="4" fontId="64" fillId="93" borderId="91" applyNumberFormat="0" applyProtection="0">
      <alignment horizontal="right" vertical="center"/>
    </xf>
    <xf numFmtId="4" fontId="186" fillId="91" borderId="91" applyNumberFormat="0" applyProtection="0">
      <alignment vertical="center"/>
    </xf>
    <xf numFmtId="4" fontId="206" fillId="122" borderId="96" applyNumberFormat="0" applyProtection="0">
      <alignment horizontal="left" vertical="center" indent="1"/>
    </xf>
    <xf numFmtId="4" fontId="206" fillId="92" borderId="97" applyNumberFormat="0" applyProtection="0">
      <alignment horizontal="left" vertical="center" indent="1"/>
    </xf>
    <xf numFmtId="0" fontId="12" fillId="92" borderId="91" applyNumberFormat="0" applyProtection="0">
      <alignment horizontal="left" vertical="top" indent="1"/>
    </xf>
    <xf numFmtId="4" fontId="206" fillId="97" borderId="96" applyNumberFormat="0" applyProtection="0">
      <alignment horizontal="right" vertical="center"/>
    </xf>
    <xf numFmtId="4" fontId="187" fillId="107" borderId="91" applyNumberFormat="0" applyProtection="0">
      <alignment vertical="center"/>
    </xf>
    <xf numFmtId="4" fontId="187" fillId="103" borderId="91" applyNumberFormat="0" applyProtection="0">
      <alignment horizontal="right" vertical="center"/>
    </xf>
    <xf numFmtId="4" fontId="206" fillId="100" borderId="96" applyNumberFormat="0" applyProtection="0">
      <alignment horizontal="right" vertical="center"/>
    </xf>
    <xf numFmtId="4" fontId="206" fillId="122" borderId="106" applyNumberFormat="0" applyProtection="0">
      <alignment horizontal="left" vertical="center" indent="1"/>
    </xf>
    <xf numFmtId="0" fontId="226" fillId="110" borderId="112" applyNumberFormat="0" applyAlignment="0" applyProtection="0"/>
    <xf numFmtId="4" fontId="206" fillId="122" borderId="106" applyNumberFormat="0" applyProtection="0">
      <alignment horizontal="left" vertical="center" indent="1"/>
    </xf>
    <xf numFmtId="4" fontId="206" fillId="95" borderId="97" applyNumberFormat="0" applyProtection="0">
      <alignment horizontal="right" vertical="center"/>
    </xf>
    <xf numFmtId="0" fontId="12" fillId="104" borderId="91" applyNumberFormat="0" applyProtection="0">
      <alignment horizontal="left" vertical="top" indent="1"/>
    </xf>
    <xf numFmtId="0" fontId="12" fillId="105" borderId="91" applyNumberFormat="0" applyProtection="0">
      <alignment horizontal="left" vertical="center" indent="1"/>
    </xf>
    <xf numFmtId="0" fontId="12" fillId="105" borderId="101" applyNumberFormat="0" applyProtection="0">
      <alignment horizontal="left" vertical="center" indent="1"/>
    </xf>
    <xf numFmtId="4" fontId="64" fillId="103" borderId="91" applyNumberFormat="0" applyProtection="0">
      <alignment horizontal="right" vertical="center"/>
    </xf>
    <xf numFmtId="4" fontId="206" fillId="122" borderId="96" applyNumberFormat="0" applyProtection="0">
      <alignment horizontal="left" vertical="center" indent="1"/>
    </xf>
    <xf numFmtId="0" fontId="12" fillId="103" borderId="101" applyNumberFormat="0" applyProtection="0">
      <alignment horizontal="left" vertical="center" indent="1"/>
    </xf>
    <xf numFmtId="4" fontId="206" fillId="96" borderId="96" applyNumberFormat="0" applyProtection="0">
      <alignment horizontal="right" vertical="center"/>
    </xf>
    <xf numFmtId="4" fontId="53" fillId="154" borderId="91" applyNumberFormat="0" applyProtection="0">
      <alignment horizontal="right" vertical="center"/>
    </xf>
    <xf numFmtId="4" fontId="64" fillId="93" borderId="101" applyNumberFormat="0" applyProtection="0">
      <alignment horizontal="right" vertical="center"/>
    </xf>
    <xf numFmtId="0" fontId="206" fillId="103" borderId="101" applyNumberFormat="0" applyProtection="0">
      <alignment horizontal="left" vertical="top" indent="1"/>
    </xf>
    <xf numFmtId="0" fontId="12" fillId="105" borderId="101" applyNumberFormat="0" applyProtection="0">
      <alignment horizontal="left" vertical="center" indent="1"/>
    </xf>
    <xf numFmtId="4" fontId="64" fillId="98" borderId="91" applyNumberFormat="0" applyProtection="0">
      <alignment horizontal="right" vertical="center"/>
    </xf>
    <xf numFmtId="4" fontId="50" fillId="91" borderId="91" applyNumberFormat="0" applyProtection="0">
      <alignment vertical="center"/>
    </xf>
    <xf numFmtId="4" fontId="206" fillId="102" borderId="117" applyNumberFormat="0" applyProtection="0">
      <alignment horizontal="left" vertical="center" indent="1"/>
    </xf>
    <xf numFmtId="4" fontId="64" fillId="94" borderId="91" applyNumberFormat="0" applyProtection="0">
      <alignment horizontal="right" vertical="center"/>
    </xf>
    <xf numFmtId="0" fontId="206" fillId="92" borderId="91" applyNumberFormat="0" applyProtection="0">
      <alignment horizontal="left" vertical="top" indent="1"/>
    </xf>
    <xf numFmtId="4" fontId="206" fillId="122" borderId="96" applyNumberFormat="0" applyProtection="0">
      <alignment horizontal="left" vertical="center" indent="1"/>
    </xf>
    <xf numFmtId="0" fontId="185" fillId="0" borderId="100" applyNumberFormat="0" applyFill="0" applyAlignment="0" applyProtection="0"/>
    <xf numFmtId="4" fontId="53" fillId="152" borderId="91" applyNumberFormat="0" applyProtection="0">
      <alignment horizontal="right" vertical="center"/>
    </xf>
    <xf numFmtId="0" fontId="209" fillId="91" borderId="91" applyNumberFormat="0" applyProtection="0">
      <alignment horizontal="left" vertical="top" indent="1"/>
    </xf>
    <xf numFmtId="0" fontId="209" fillId="91" borderId="91" applyNumberFormat="0" applyProtection="0">
      <alignment horizontal="left" vertical="top" indent="1"/>
    </xf>
    <xf numFmtId="4" fontId="231" fillId="159" borderId="91" applyNumberFormat="0" applyProtection="0">
      <alignment horizontal="right" vertical="center"/>
    </xf>
    <xf numFmtId="0" fontId="12" fillId="92" borderId="91" applyNumberFormat="0" applyProtection="0">
      <alignment horizontal="left" vertical="top" indent="1"/>
    </xf>
    <xf numFmtId="4" fontId="206" fillId="97" borderId="96" applyNumberFormat="0" applyProtection="0">
      <alignment horizontal="right" vertical="center"/>
    </xf>
    <xf numFmtId="4" fontId="64" fillId="93" borderId="91" applyNumberFormat="0" applyProtection="0">
      <alignment horizontal="right" vertical="center"/>
    </xf>
    <xf numFmtId="4" fontId="53" fillId="152" borderId="91" applyNumberFormat="0" applyProtection="0">
      <alignment horizontal="right" vertical="center"/>
    </xf>
    <xf numFmtId="0" fontId="12" fillId="104" borderId="91" applyNumberFormat="0" applyProtection="0">
      <alignment horizontal="left" vertical="center" indent="1"/>
    </xf>
    <xf numFmtId="0" fontId="12" fillId="92" borderId="91" applyNumberFormat="0" applyProtection="0">
      <alignment horizontal="left" vertical="top" indent="1"/>
    </xf>
    <xf numFmtId="4" fontId="56" fillId="119" borderId="91" applyNumberFormat="0" applyProtection="0">
      <alignment horizontal="left" vertical="center" indent="1"/>
    </xf>
    <xf numFmtId="0" fontId="71" fillId="104" borderId="98" applyBorder="0"/>
    <xf numFmtId="0" fontId="206" fillId="105" borderId="91" applyNumberFormat="0" applyProtection="0">
      <alignment horizontal="left" vertical="top" indent="1"/>
    </xf>
    <xf numFmtId="4" fontId="53" fillId="159" borderId="91" applyNumberFormat="0" applyProtection="0">
      <alignment horizontal="right" vertical="center"/>
    </xf>
    <xf numFmtId="4" fontId="186" fillId="91" borderId="91" applyNumberFormat="0" applyProtection="0">
      <alignment vertical="center"/>
    </xf>
    <xf numFmtId="0" fontId="50" fillId="91" borderId="101" applyNumberFormat="0" applyProtection="0">
      <alignment horizontal="left" vertical="top" indent="1"/>
    </xf>
    <xf numFmtId="4" fontId="64" fillId="94" borderId="124" applyNumberFormat="0" applyProtection="0">
      <alignment horizontal="right" vertical="center"/>
    </xf>
    <xf numFmtId="4" fontId="64" fillId="93" borderId="101" applyNumberFormat="0" applyProtection="0">
      <alignment horizontal="right" vertical="center"/>
    </xf>
    <xf numFmtId="0" fontId="12" fillId="104" borderId="91" applyNumberFormat="0" applyProtection="0">
      <alignment horizontal="left" vertical="center" indent="1"/>
    </xf>
    <xf numFmtId="4" fontId="56" fillId="38" borderId="91" applyNumberFormat="0" applyProtection="0">
      <alignment vertical="center"/>
    </xf>
    <xf numFmtId="0" fontId="206" fillId="104" borderId="134" applyNumberFormat="0" applyProtection="0">
      <alignment horizontal="left" vertical="top" indent="1"/>
    </xf>
    <xf numFmtId="4" fontId="53" fillId="153" borderId="101" applyNumberFormat="0" applyProtection="0">
      <alignment horizontal="right" vertical="center"/>
    </xf>
    <xf numFmtId="4" fontId="64" fillId="98" borderId="111" applyNumberFormat="0" applyProtection="0">
      <alignment horizontal="right" vertical="center"/>
    </xf>
    <xf numFmtId="4" fontId="64" fillId="99" borderId="111" applyNumberFormat="0" applyProtection="0">
      <alignment horizontal="right" vertical="center"/>
    </xf>
    <xf numFmtId="4" fontId="206" fillId="0" borderId="96" applyNumberFormat="0" applyProtection="0">
      <alignment horizontal="right" vertical="center"/>
    </xf>
    <xf numFmtId="4" fontId="64" fillId="92" borderId="111" applyNumberFormat="0" applyProtection="0">
      <alignment horizontal="right" vertical="center"/>
    </xf>
    <xf numFmtId="4" fontId="206" fillId="97" borderId="106" applyNumberFormat="0" applyProtection="0">
      <alignment horizontal="right" vertical="center"/>
    </xf>
    <xf numFmtId="0" fontId="206" fillId="92" borderId="124" applyNumberFormat="0" applyProtection="0">
      <alignment horizontal="left" vertical="top" indent="1"/>
    </xf>
    <xf numFmtId="4" fontId="64" fillId="101" borderId="101" applyNumberFormat="0" applyProtection="0">
      <alignment horizontal="right" vertical="center"/>
    </xf>
    <xf numFmtId="0" fontId="204" fillId="117" borderId="104" applyNumberFormat="0" applyAlignment="0" applyProtection="0"/>
    <xf numFmtId="4" fontId="208" fillId="110" borderId="101" applyNumberFormat="0" applyProtection="0">
      <alignment horizontal="left" vertical="center" indent="1"/>
    </xf>
    <xf numFmtId="4" fontId="206" fillId="98" borderId="129" applyNumberFormat="0" applyProtection="0">
      <alignment horizontal="right" vertical="center"/>
    </xf>
    <xf numFmtId="0" fontId="12" fillId="105" borderId="101" applyNumberFormat="0" applyProtection="0">
      <alignment horizontal="left" vertical="top" indent="1"/>
    </xf>
    <xf numFmtId="0" fontId="185" fillId="0" borderId="95" applyNumberFormat="0" applyFill="0" applyAlignment="0" applyProtection="0"/>
    <xf numFmtId="4" fontId="53" fillId="121" borderId="111" applyNumberFormat="0" applyProtection="0">
      <alignment horizontal="right" vertical="center"/>
    </xf>
    <xf numFmtId="0" fontId="12" fillId="103" borderId="91" applyNumberFormat="0" applyProtection="0">
      <alignment horizontal="left" vertical="center" indent="1"/>
    </xf>
    <xf numFmtId="0" fontId="185" fillId="0" borderId="115" applyNumberFormat="0" applyFill="0" applyAlignment="0" applyProtection="0"/>
    <xf numFmtId="4" fontId="56" fillId="119" borderId="91" applyNumberFormat="0" applyProtection="0">
      <alignment horizontal="left" vertical="center" indent="1"/>
    </xf>
    <xf numFmtId="4" fontId="64" fillId="94" borderId="91" applyNumberFormat="0" applyProtection="0">
      <alignment horizontal="right" vertical="center"/>
    </xf>
    <xf numFmtId="4" fontId="53" fillId="121" borderId="101" applyNumberFormat="0" applyProtection="0">
      <alignment horizontal="right" vertical="center"/>
    </xf>
    <xf numFmtId="0" fontId="12" fillId="105" borderId="101" applyNumberFormat="0" applyProtection="0">
      <alignment horizontal="left" vertical="top" indent="1"/>
    </xf>
    <xf numFmtId="4" fontId="206" fillId="102" borderId="107" applyNumberFormat="0" applyProtection="0">
      <alignment horizontal="left" vertical="center" indent="1"/>
    </xf>
    <xf numFmtId="0" fontId="220" fillId="110" borderId="125" applyNumberFormat="0" applyAlignment="0" applyProtection="0"/>
    <xf numFmtId="0" fontId="226" fillId="110" borderId="92" applyNumberFormat="0" applyAlignment="0" applyProtection="0"/>
    <xf numFmtId="0" fontId="208" fillId="107" borderId="91" applyNumberFormat="0" applyProtection="0">
      <alignment horizontal="left" vertical="top" indent="1"/>
    </xf>
    <xf numFmtId="4" fontId="206" fillId="102" borderId="97" applyNumberFormat="0" applyProtection="0">
      <alignment horizontal="left" vertical="center" indent="1"/>
    </xf>
    <xf numFmtId="4" fontId="64" fillId="96" borderId="91" applyNumberFormat="0" applyProtection="0">
      <alignment horizontal="right" vertical="center"/>
    </xf>
    <xf numFmtId="4" fontId="206" fillId="92" borderId="96" applyNumberFormat="0" applyProtection="0">
      <alignment horizontal="right" vertical="center"/>
    </xf>
    <xf numFmtId="4" fontId="56" fillId="38" borderId="91" applyNumberFormat="0" applyProtection="0">
      <alignment vertical="center"/>
    </xf>
    <xf numFmtId="4" fontId="189" fillId="103" borderId="91" applyNumberFormat="0" applyProtection="0">
      <alignment horizontal="right" vertical="center"/>
    </xf>
    <xf numFmtId="0" fontId="12" fillId="103" borderId="91" applyNumberFormat="0" applyProtection="0">
      <alignment horizontal="left" vertical="center" indent="1"/>
    </xf>
    <xf numFmtId="0" fontId="206" fillId="105" borderId="96" applyNumberFormat="0" applyProtection="0">
      <alignment horizontal="left" vertical="center" indent="1"/>
    </xf>
    <xf numFmtId="4" fontId="206" fillId="122" borderId="96" applyNumberFormat="0" applyProtection="0">
      <alignment horizontal="left" vertical="center" indent="1"/>
    </xf>
    <xf numFmtId="4" fontId="64" fillId="100" borderId="91" applyNumberFormat="0" applyProtection="0">
      <alignment horizontal="right" vertical="center"/>
    </xf>
    <xf numFmtId="0" fontId="12" fillId="105" borderId="91" applyNumberFormat="0" applyProtection="0">
      <alignment horizontal="left" vertical="center" indent="1"/>
    </xf>
    <xf numFmtId="0" fontId="204" fillId="110" borderId="94" applyNumberFormat="0" applyAlignment="0" applyProtection="0"/>
    <xf numFmtId="4" fontId="53" fillId="109" borderId="91" applyNumberFormat="0" applyProtection="0">
      <alignment horizontal="right" vertical="center"/>
    </xf>
    <xf numFmtId="4" fontId="206" fillId="0" borderId="96" applyNumberFormat="0" applyProtection="0">
      <alignment horizontal="right" vertical="center"/>
    </xf>
    <xf numFmtId="4" fontId="53" fillId="156" borderId="91" applyNumberFormat="0" applyProtection="0">
      <alignment horizontal="right" vertical="center"/>
    </xf>
    <xf numFmtId="4" fontId="64" fillId="97" borderId="91" applyNumberFormat="0" applyProtection="0">
      <alignment horizontal="right" vertical="center"/>
    </xf>
    <xf numFmtId="0" fontId="12" fillId="104" borderId="91" applyNumberFormat="0" applyProtection="0">
      <alignment horizontal="left" vertical="top" indent="1"/>
    </xf>
    <xf numFmtId="4" fontId="64" fillId="97" borderId="91" applyNumberFormat="0" applyProtection="0">
      <alignment horizontal="right" vertical="center"/>
    </xf>
    <xf numFmtId="4" fontId="64" fillId="96" borderId="91" applyNumberFormat="0" applyProtection="0">
      <alignment horizontal="right" vertical="center"/>
    </xf>
    <xf numFmtId="4" fontId="187" fillId="107" borderId="91" applyNumberFormat="0" applyProtection="0">
      <alignment vertical="center"/>
    </xf>
    <xf numFmtId="4" fontId="64" fillId="93" borderId="91" applyNumberFormat="0" applyProtection="0">
      <alignment horizontal="right" vertical="center"/>
    </xf>
    <xf numFmtId="4" fontId="64" fillId="95" borderId="101" applyNumberFormat="0" applyProtection="0">
      <alignment horizontal="right" vertical="center"/>
    </xf>
    <xf numFmtId="0" fontId="206" fillId="92" borderId="91" applyNumberFormat="0" applyProtection="0">
      <alignment horizontal="left" vertical="top" indent="1"/>
    </xf>
    <xf numFmtId="4" fontId="206" fillId="92" borderId="107" applyNumberFormat="0" applyProtection="0">
      <alignment horizontal="left" vertical="center" indent="1"/>
    </xf>
    <xf numFmtId="4" fontId="208" fillId="107" borderId="101" applyNumberFormat="0" applyProtection="0">
      <alignment vertical="center"/>
    </xf>
    <xf numFmtId="0" fontId="12" fillId="103" borderId="101" applyNumberFormat="0" applyProtection="0">
      <alignment horizontal="left" vertical="center" indent="1"/>
    </xf>
    <xf numFmtId="4" fontId="56" fillId="38" borderId="134" applyNumberFormat="0" applyProtection="0">
      <alignment vertical="center"/>
    </xf>
    <xf numFmtId="4" fontId="189" fillId="103" borderId="101" applyNumberFormat="0" applyProtection="0">
      <alignment horizontal="right" vertical="center"/>
    </xf>
    <xf numFmtId="4" fontId="229" fillId="38" borderId="101" applyNumberFormat="0" applyProtection="0">
      <alignment vertical="center"/>
    </xf>
    <xf numFmtId="0" fontId="12" fillId="104" borderId="111" applyNumberFormat="0" applyProtection="0">
      <alignment horizontal="left" vertical="center" indent="1"/>
    </xf>
    <xf numFmtId="4" fontId="206" fillId="92" borderId="117" applyNumberFormat="0" applyProtection="0">
      <alignment horizontal="left" vertical="center" indent="1"/>
    </xf>
    <xf numFmtId="4" fontId="206" fillId="137" borderId="116" applyNumberFormat="0" applyProtection="0">
      <alignment horizontal="right" vertical="center"/>
    </xf>
    <xf numFmtId="4" fontId="64" fillId="97" borderId="124" applyNumberFormat="0" applyProtection="0">
      <alignment horizontal="right" vertical="center"/>
    </xf>
    <xf numFmtId="4" fontId="206" fillId="97" borderId="139" applyNumberFormat="0" applyProtection="0">
      <alignment horizontal="right" vertical="center"/>
    </xf>
    <xf numFmtId="4" fontId="189" fillId="103" borderId="101" applyNumberFormat="0" applyProtection="0">
      <alignment horizontal="right" vertical="center"/>
    </xf>
    <xf numFmtId="205" fontId="204" fillId="134" borderId="104" applyNumberFormat="0" applyAlignment="0" applyProtection="0"/>
    <xf numFmtId="0" fontId="185" fillId="0" borderId="115" applyNumberFormat="0" applyFill="0" applyAlignment="0" applyProtection="0"/>
    <xf numFmtId="0" fontId="206" fillId="103" borderId="116" applyNumberFormat="0" applyProtection="0">
      <alignment horizontal="left" vertical="center" indent="1"/>
    </xf>
    <xf numFmtId="0" fontId="206" fillId="110" borderId="106" applyNumberFormat="0" applyProtection="0">
      <alignment horizontal="left" vertical="center" indent="1"/>
    </xf>
    <xf numFmtId="4" fontId="64" fillId="97" borderId="124" applyNumberFormat="0" applyProtection="0">
      <alignment horizontal="right" vertical="center"/>
    </xf>
    <xf numFmtId="4" fontId="50" fillId="91" borderId="91" applyNumberFormat="0" applyProtection="0">
      <alignment vertical="center"/>
    </xf>
    <xf numFmtId="4" fontId="64" fillId="94" borderId="91" applyNumberFormat="0" applyProtection="0">
      <alignment horizontal="right" vertical="center"/>
    </xf>
    <xf numFmtId="4" fontId="206" fillId="122" borderId="96" applyNumberFormat="0" applyProtection="0">
      <alignment horizontal="left" vertical="center" indent="1"/>
    </xf>
    <xf numFmtId="0" fontId="12" fillId="103" borderId="91" applyNumberFormat="0" applyProtection="0">
      <alignment horizontal="left" vertical="top" indent="1"/>
    </xf>
    <xf numFmtId="4" fontId="53" fillId="119" borderId="91" applyNumberFormat="0" applyProtection="0">
      <alignment horizontal="right" vertical="center"/>
    </xf>
    <xf numFmtId="4" fontId="206" fillId="101" borderId="96" applyNumberFormat="0" applyProtection="0">
      <alignment horizontal="right" vertical="center"/>
    </xf>
    <xf numFmtId="4" fontId="64" fillId="92" borderId="91" applyNumberFormat="0" applyProtection="0">
      <alignment horizontal="right" vertical="center"/>
    </xf>
    <xf numFmtId="0" fontId="12" fillId="103" borderId="91" applyNumberFormat="0" applyProtection="0">
      <alignment horizontal="left" vertical="top" indent="1"/>
    </xf>
    <xf numFmtId="4" fontId="208" fillId="110" borderId="91" applyNumberFormat="0" applyProtection="0">
      <alignment horizontal="left" vertical="center" indent="1"/>
    </xf>
    <xf numFmtId="0" fontId="64" fillId="107" borderId="91" applyNumberFormat="0" applyProtection="0">
      <alignment horizontal="left" vertical="top" indent="1"/>
    </xf>
    <xf numFmtId="0" fontId="12" fillId="92" borderId="91" applyNumberFormat="0" applyProtection="0">
      <alignment horizontal="left" vertical="top" indent="1"/>
    </xf>
    <xf numFmtId="4" fontId="50" fillId="91" borderId="91" applyNumberFormat="0" applyProtection="0">
      <alignment horizontal="left" vertical="center" indent="1"/>
    </xf>
    <xf numFmtId="4" fontId="188" fillId="120" borderId="99" applyNumberFormat="0" applyProtection="0">
      <alignment horizontal="left" vertical="center" indent="1"/>
    </xf>
    <xf numFmtId="4" fontId="56" fillId="38" borderId="91" applyNumberFormat="0" applyProtection="0">
      <alignment vertical="center"/>
    </xf>
    <xf numFmtId="4" fontId="230" fillId="159" borderId="91" applyNumberFormat="0" applyProtection="0">
      <alignment vertical="center"/>
    </xf>
    <xf numFmtId="4" fontId="187" fillId="103" borderId="91" applyNumberFormat="0" applyProtection="0">
      <alignment horizontal="right" vertical="center"/>
    </xf>
    <xf numFmtId="0" fontId="12" fillId="92" borderId="91" applyNumberFormat="0" applyProtection="0">
      <alignment horizontal="left" vertical="center" indent="1"/>
    </xf>
    <xf numFmtId="0" fontId="12" fillId="105" borderId="91" applyNumberFormat="0" applyProtection="0">
      <alignment horizontal="left" vertical="top" indent="1"/>
    </xf>
    <xf numFmtId="4" fontId="64" fillId="92" borderId="91" applyNumberFormat="0" applyProtection="0">
      <alignment horizontal="right" vertical="center"/>
    </xf>
    <xf numFmtId="4" fontId="56" fillId="38" borderId="91" applyNumberFormat="0" applyProtection="0">
      <alignment vertical="center"/>
    </xf>
    <xf numFmtId="4" fontId="50" fillId="91" borderId="111" applyNumberFormat="0" applyProtection="0">
      <alignment vertical="center"/>
    </xf>
    <xf numFmtId="4" fontId="53" fillId="153" borderId="91" applyNumberFormat="0" applyProtection="0">
      <alignment horizontal="right" vertical="center"/>
    </xf>
    <xf numFmtId="0" fontId="50" fillId="91" borderId="91" applyNumberFormat="0" applyProtection="0">
      <alignment horizontal="left" vertical="top" indent="1"/>
    </xf>
    <xf numFmtId="4" fontId="64" fillId="95" borderId="91" applyNumberFormat="0" applyProtection="0">
      <alignment horizontal="right" vertical="center"/>
    </xf>
    <xf numFmtId="4" fontId="53" fillId="109" borderId="91" applyNumberFormat="0" applyProtection="0">
      <alignment horizontal="right" vertical="center"/>
    </xf>
    <xf numFmtId="4" fontId="64" fillId="96" borderId="91" applyNumberFormat="0" applyProtection="0">
      <alignment horizontal="right" vertical="center"/>
    </xf>
    <xf numFmtId="0" fontId="185" fillId="0" borderId="100" applyNumberFormat="0" applyFill="0" applyAlignment="0" applyProtection="0"/>
    <xf numFmtId="4" fontId="64" fillId="92" borderId="91" applyNumberFormat="0" applyProtection="0">
      <alignment horizontal="left" vertical="center" indent="1"/>
    </xf>
    <xf numFmtId="4" fontId="206" fillId="101" borderId="96" applyNumberFormat="0" applyProtection="0">
      <alignment horizontal="right" vertical="center"/>
    </xf>
    <xf numFmtId="0" fontId="64" fillId="92" borderId="91" applyNumberFormat="0" applyProtection="0">
      <alignment horizontal="left" vertical="top" indent="1"/>
    </xf>
    <xf numFmtId="4" fontId="53" fillId="153" borderId="91" applyNumberFormat="0" applyProtection="0">
      <alignment horizontal="right" vertical="center"/>
    </xf>
    <xf numFmtId="4" fontId="187" fillId="103" borderId="91" applyNumberFormat="0" applyProtection="0">
      <alignment horizontal="right" vertical="center"/>
    </xf>
    <xf numFmtId="4" fontId="206" fillId="38" borderId="96" applyNumberFormat="0" applyProtection="0">
      <alignment horizontal="left" vertical="center" indent="1"/>
    </xf>
    <xf numFmtId="4" fontId="206" fillId="103" borderId="97" applyNumberFormat="0" applyProtection="0">
      <alignment horizontal="left" vertical="center" indent="1"/>
    </xf>
    <xf numFmtId="4" fontId="206" fillId="122" borderId="96" applyNumberFormat="0" applyProtection="0">
      <alignment horizontal="left" vertical="center" indent="1"/>
    </xf>
    <xf numFmtId="4" fontId="64" fillId="99" borderId="91" applyNumberFormat="0" applyProtection="0">
      <alignment horizontal="right" vertical="center"/>
    </xf>
    <xf numFmtId="4" fontId="53" fillId="119" borderId="91" applyNumberFormat="0" applyProtection="0">
      <alignment horizontal="right" vertical="center"/>
    </xf>
    <xf numFmtId="4" fontId="64" fillId="94" borderId="91" applyNumberFormat="0" applyProtection="0">
      <alignment horizontal="right" vertical="center"/>
    </xf>
    <xf numFmtId="4" fontId="64" fillId="96" borderId="91" applyNumberFormat="0" applyProtection="0">
      <alignment horizontal="right" vertical="center"/>
    </xf>
    <xf numFmtId="4" fontId="229" fillId="38" borderId="91" applyNumberFormat="0" applyProtection="0">
      <alignment vertical="center"/>
    </xf>
    <xf numFmtId="4" fontId="64" fillId="107" borderId="91" applyNumberFormat="0" applyProtection="0">
      <alignment horizontal="left" vertical="center" indent="1"/>
    </xf>
    <xf numFmtId="4" fontId="206" fillId="122" borderId="96" applyNumberFormat="0" applyProtection="0">
      <alignment horizontal="left" vertical="center" indent="1"/>
    </xf>
    <xf numFmtId="0" fontId="201" fillId="87" borderId="92" applyNumberFormat="0" applyAlignment="0" applyProtection="0"/>
    <xf numFmtId="4" fontId="64" fillId="98" borderId="91" applyNumberFormat="0" applyProtection="0">
      <alignment horizontal="right" vertical="center"/>
    </xf>
    <xf numFmtId="0" fontId="12" fillId="105" borderId="91" applyNumberFormat="0" applyProtection="0">
      <alignment horizontal="left" vertical="top" indent="1"/>
    </xf>
    <xf numFmtId="4" fontId="206" fillId="91" borderId="106" applyNumberFormat="0" applyProtection="0">
      <alignment vertical="center"/>
    </xf>
    <xf numFmtId="4" fontId="64" fillId="95" borderId="91" applyNumberFormat="0" applyProtection="0">
      <alignment horizontal="right" vertical="center"/>
    </xf>
    <xf numFmtId="0" fontId="64" fillId="107" borderId="91" applyNumberFormat="0" applyProtection="0">
      <alignment horizontal="left" vertical="top" indent="1"/>
    </xf>
    <xf numFmtId="4" fontId="64" fillId="94" borderId="91" applyNumberFormat="0" applyProtection="0">
      <alignment horizontal="right" vertical="center"/>
    </xf>
    <xf numFmtId="0" fontId="185" fillId="0" borderId="95" applyNumberFormat="0" applyFill="0" applyAlignment="0" applyProtection="0"/>
    <xf numFmtId="4" fontId="64" fillId="107" borderId="91" applyNumberFormat="0" applyProtection="0">
      <alignment horizontal="left" vertical="center" indent="1"/>
    </xf>
    <xf numFmtId="0" fontId="12" fillId="92" borderId="101" applyNumberFormat="0" applyProtection="0">
      <alignment horizontal="left" vertical="center" indent="1"/>
    </xf>
    <xf numFmtId="4" fontId="56" fillId="119" borderId="91" applyNumberFormat="0" applyProtection="0">
      <alignment horizontal="left" vertical="center" indent="1"/>
    </xf>
    <xf numFmtId="4" fontId="231" fillId="159" borderId="91" applyNumberFormat="0" applyProtection="0">
      <alignment horizontal="right" vertical="center"/>
    </xf>
    <xf numFmtId="4" fontId="56" fillId="119" borderId="99" applyNumberFormat="0" applyProtection="0">
      <alignment horizontal="left" vertical="center" indent="1"/>
    </xf>
    <xf numFmtId="4" fontId="64" fillId="101" borderId="91" applyNumberFormat="0" applyProtection="0">
      <alignment horizontal="right" vertical="center"/>
    </xf>
    <xf numFmtId="0" fontId="12" fillId="105" borderId="91" applyNumberFormat="0" applyProtection="0">
      <alignment horizontal="left" vertical="center" indent="1"/>
    </xf>
    <xf numFmtId="4" fontId="64" fillId="96" borderId="91" applyNumberFormat="0" applyProtection="0">
      <alignment horizontal="right" vertical="center"/>
    </xf>
    <xf numFmtId="4" fontId="64" fillId="98" borderId="91" applyNumberFormat="0" applyProtection="0">
      <alignment horizontal="right" vertical="center"/>
    </xf>
    <xf numFmtId="4" fontId="53" fillId="152" borderId="91" applyNumberFormat="0" applyProtection="0">
      <alignment horizontal="right" vertical="center"/>
    </xf>
    <xf numFmtId="4" fontId="211" fillId="106" borderId="96" applyNumberFormat="0" applyProtection="0">
      <alignment horizontal="right" vertical="center"/>
    </xf>
    <xf numFmtId="4" fontId="206" fillId="99" borderId="96" applyNumberFormat="0" applyProtection="0">
      <alignment horizontal="right" vertical="center"/>
    </xf>
    <xf numFmtId="4" fontId="187" fillId="103" borderId="91" applyNumberFormat="0" applyProtection="0">
      <alignment horizontal="right" vertical="center"/>
    </xf>
    <xf numFmtId="4" fontId="208" fillId="107" borderId="91" applyNumberFormat="0" applyProtection="0">
      <alignment vertical="center"/>
    </xf>
    <xf numFmtId="4" fontId="56" fillId="119" borderId="91" applyNumberFormat="0" applyProtection="0">
      <alignment horizontal="left" vertical="center" indent="1"/>
    </xf>
    <xf numFmtId="0" fontId="12" fillId="105" borderId="91" applyNumberFormat="0" applyProtection="0">
      <alignment horizontal="left" vertical="center" indent="1"/>
    </xf>
    <xf numFmtId="0" fontId="206" fillId="105" borderId="101" applyNumberFormat="0" applyProtection="0">
      <alignment horizontal="left" vertical="top" indent="1"/>
    </xf>
    <xf numFmtId="4" fontId="53" fillId="38" borderId="91" applyNumberFormat="0" applyProtection="0">
      <alignment horizontal="left" vertical="center" indent="1"/>
    </xf>
    <xf numFmtId="4" fontId="64" fillId="99" borderId="91" applyNumberFormat="0" applyProtection="0">
      <alignment horizontal="right" vertical="center"/>
    </xf>
    <xf numFmtId="4" fontId="64" fillId="107" borderId="91" applyNumberFormat="0" applyProtection="0">
      <alignment horizontal="left" vertical="center" indent="1"/>
    </xf>
    <xf numFmtId="0" fontId="206" fillId="138" borderId="96" applyNumberFormat="0" applyProtection="0">
      <alignment horizontal="left" vertical="center" indent="1"/>
    </xf>
    <xf numFmtId="4" fontId="189" fillId="103" borderId="91" applyNumberFormat="0" applyProtection="0">
      <alignment horizontal="right" vertical="center"/>
    </xf>
    <xf numFmtId="4" fontId="229" fillId="38" borderId="91" applyNumberFormat="0" applyProtection="0">
      <alignment vertical="center"/>
    </xf>
    <xf numFmtId="4" fontId="64" fillId="92" borderId="91" applyNumberFormat="0" applyProtection="0">
      <alignment horizontal="left" vertical="center" indent="1"/>
    </xf>
    <xf numFmtId="0" fontId="226" fillId="110" borderId="92" applyNumberFormat="0" applyAlignment="0" applyProtection="0"/>
    <xf numFmtId="0" fontId="12" fillId="86" borderId="93" applyNumberFormat="0" applyFont="0" applyAlignment="0" applyProtection="0"/>
    <xf numFmtId="0" fontId="206" fillId="105" borderId="96" applyNumberFormat="0" applyProtection="0">
      <alignment horizontal="left" vertical="center" indent="1"/>
    </xf>
    <xf numFmtId="0" fontId="185" fillId="0" borderId="105" applyNumberFormat="0" applyFill="0" applyAlignment="0" applyProtection="0"/>
    <xf numFmtId="0" fontId="12" fillId="103" borderId="91" applyNumberFormat="0" applyProtection="0">
      <alignment horizontal="left" vertical="center" indent="1"/>
    </xf>
    <xf numFmtId="0" fontId="12" fillId="92" borderId="91" applyNumberFormat="0" applyProtection="0">
      <alignment horizontal="left" vertical="center" indent="1"/>
    </xf>
    <xf numFmtId="4" fontId="64" fillId="99" borderId="91" applyNumberFormat="0" applyProtection="0">
      <alignment horizontal="right" vertical="center"/>
    </xf>
    <xf numFmtId="4" fontId="53" fillId="119" borderId="91" applyNumberFormat="0" applyProtection="0">
      <alignment horizontal="right" vertical="center"/>
    </xf>
    <xf numFmtId="4" fontId="206" fillId="92" borderId="97" applyNumberFormat="0" applyProtection="0">
      <alignment horizontal="left" vertical="center" indent="1"/>
    </xf>
    <xf numFmtId="0" fontId="185" fillId="0" borderId="95" applyNumberFormat="0" applyFill="0" applyAlignment="0" applyProtection="0"/>
    <xf numFmtId="0" fontId="194" fillId="117" borderId="92" applyNumberFormat="0" applyAlignment="0" applyProtection="0"/>
    <xf numFmtId="4" fontId="206" fillId="91" borderId="96" applyNumberFormat="0" applyProtection="0">
      <alignment vertical="center"/>
    </xf>
    <xf numFmtId="0" fontId="12" fillId="92" borderId="101" applyNumberFormat="0" applyProtection="0">
      <alignment horizontal="left" vertical="center" indent="1"/>
    </xf>
    <xf numFmtId="4" fontId="64" fillId="92" borderId="101" applyNumberFormat="0" applyProtection="0">
      <alignment horizontal="right" vertical="center"/>
    </xf>
    <xf numFmtId="4" fontId="206" fillId="122" borderId="106" applyNumberFormat="0" applyProtection="0">
      <alignment horizontal="left" vertical="center" indent="1"/>
    </xf>
    <xf numFmtId="4" fontId="206" fillId="122" borderId="96" applyNumberFormat="0" applyProtection="0">
      <alignment horizontal="left" vertical="center" indent="1"/>
    </xf>
    <xf numFmtId="4" fontId="53" fillId="159" borderId="134" applyNumberFormat="0" applyProtection="0">
      <alignment vertical="center"/>
    </xf>
    <xf numFmtId="4" fontId="53" fillId="159" borderId="101" applyNumberFormat="0" applyProtection="0">
      <alignment horizontal="right" vertical="center"/>
    </xf>
    <xf numFmtId="4" fontId="206" fillId="122" borderId="96" applyNumberFormat="0" applyProtection="0">
      <alignment horizontal="left" vertical="center" indent="1"/>
    </xf>
    <xf numFmtId="0" fontId="206" fillId="110" borderId="96" applyNumberFormat="0" applyProtection="0">
      <alignment horizontal="left" vertical="center" indent="1"/>
    </xf>
    <xf numFmtId="4" fontId="230" fillId="159" borderId="111" applyNumberFormat="0" applyProtection="0">
      <alignment vertical="center"/>
    </xf>
    <xf numFmtId="4" fontId="64" fillId="107" borderId="101" applyNumberFormat="0" applyProtection="0">
      <alignment vertical="center"/>
    </xf>
    <xf numFmtId="4" fontId="187" fillId="107" borderId="91" applyNumberFormat="0" applyProtection="0">
      <alignment vertical="center"/>
    </xf>
    <xf numFmtId="4" fontId="230" fillId="159" borderId="91" applyNumberFormat="0" applyProtection="0">
      <alignment horizontal="right" vertical="center"/>
    </xf>
    <xf numFmtId="4" fontId="64" fillId="101" borderId="91" applyNumberFormat="0" applyProtection="0">
      <alignment horizontal="right" vertical="center"/>
    </xf>
    <xf numFmtId="4" fontId="50" fillId="91" borderId="101" applyNumberFormat="0" applyProtection="0">
      <alignment vertical="center"/>
    </xf>
    <xf numFmtId="4" fontId="53" fillId="33" borderId="91" applyNumberFormat="0" applyProtection="0">
      <alignment horizontal="right" vertical="center"/>
    </xf>
    <xf numFmtId="4" fontId="64" fillId="98" borderId="91" applyNumberFormat="0" applyProtection="0">
      <alignment horizontal="right" vertical="center"/>
    </xf>
    <xf numFmtId="4" fontId="229" fillId="38" borderId="101" applyNumberFormat="0" applyProtection="0">
      <alignment vertical="center"/>
    </xf>
    <xf numFmtId="4" fontId="188" fillId="120" borderId="109" applyNumberFormat="0" applyProtection="0">
      <alignment horizontal="left" vertical="center" indent="1"/>
    </xf>
    <xf numFmtId="0" fontId="206" fillId="104" borderId="101" applyNumberFormat="0" applyProtection="0">
      <alignment horizontal="left" vertical="top" indent="1"/>
    </xf>
    <xf numFmtId="0" fontId="185" fillId="0" borderId="110" applyNumberFormat="0" applyFill="0" applyAlignment="0" applyProtection="0"/>
    <xf numFmtId="4" fontId="64" fillId="95" borderId="124" applyNumberFormat="0" applyProtection="0">
      <alignment horizontal="right" vertical="center"/>
    </xf>
    <xf numFmtId="0" fontId="206" fillId="105" borderId="106" applyNumberFormat="0" applyProtection="0">
      <alignment horizontal="left" vertical="center" indent="1"/>
    </xf>
    <xf numFmtId="4" fontId="64" fillId="101" borderId="101" applyNumberFormat="0" applyProtection="0">
      <alignment horizontal="right" vertical="center"/>
    </xf>
    <xf numFmtId="4" fontId="64" fillId="96" borderId="101" applyNumberFormat="0" applyProtection="0">
      <alignment horizontal="right" vertical="center"/>
    </xf>
    <xf numFmtId="4" fontId="53" fillId="38" borderId="101" applyNumberFormat="0" applyProtection="0">
      <alignment horizontal="left" vertical="center" indent="1"/>
    </xf>
    <xf numFmtId="4" fontId="206" fillId="38" borderId="116" applyNumberFormat="0" applyProtection="0">
      <alignment horizontal="left" vertical="center" indent="1"/>
    </xf>
    <xf numFmtId="0" fontId="206" fillId="105" borderId="111" applyNumberFormat="0" applyProtection="0">
      <alignment horizontal="left" vertical="top" indent="1"/>
    </xf>
    <xf numFmtId="4" fontId="189" fillId="103" borderId="111" applyNumberFormat="0" applyProtection="0">
      <alignment horizontal="right" vertical="center"/>
    </xf>
    <xf numFmtId="4" fontId="56" fillId="119" borderId="109" applyNumberFormat="0" applyProtection="0">
      <alignment horizontal="left" vertical="center" indent="1"/>
    </xf>
    <xf numFmtId="4" fontId="50" fillId="91" borderId="101" applyNumberFormat="0" applyProtection="0">
      <alignment vertical="center"/>
    </xf>
    <xf numFmtId="0" fontId="213" fillId="134" borderId="106" applyNumberFormat="0" applyAlignment="0" applyProtection="0"/>
    <xf numFmtId="4" fontId="12" fillId="104" borderId="97" applyNumberFormat="0" applyProtection="0">
      <alignment horizontal="left" vertical="center" indent="1"/>
    </xf>
    <xf numFmtId="4" fontId="208" fillId="110" borderId="91" applyNumberFormat="0" applyProtection="0">
      <alignment horizontal="left" vertical="center" indent="1"/>
    </xf>
    <xf numFmtId="4" fontId="206" fillId="91" borderId="96" applyNumberFormat="0" applyProtection="0">
      <alignment vertical="center"/>
    </xf>
    <xf numFmtId="0" fontId="12" fillId="103" borderId="124" applyNumberFormat="0" applyProtection="0">
      <alignment horizontal="left" vertical="top" indent="1"/>
    </xf>
    <xf numFmtId="4" fontId="56" fillId="119" borderId="119" applyNumberFormat="0" applyProtection="0">
      <alignment horizontal="left" vertical="center" indent="1"/>
    </xf>
    <xf numFmtId="4" fontId="206" fillId="91" borderId="106" applyNumberFormat="0" applyProtection="0">
      <alignment vertical="center"/>
    </xf>
    <xf numFmtId="0" fontId="12" fillId="105" borderId="111" applyNumberFormat="0" applyProtection="0">
      <alignment horizontal="left" vertical="center" indent="1"/>
    </xf>
    <xf numFmtId="4" fontId="64" fillId="103" borderId="101" applyNumberFormat="0" applyProtection="0">
      <alignment horizontal="right" vertical="center"/>
    </xf>
    <xf numFmtId="0" fontId="12" fillId="107" borderId="126" applyNumberFormat="0" applyFont="0" applyAlignment="0" applyProtection="0"/>
    <xf numFmtId="4" fontId="187" fillId="103" borderId="91" applyNumberFormat="0" applyProtection="0">
      <alignment horizontal="right" vertical="center"/>
    </xf>
    <xf numFmtId="4" fontId="64" fillId="95" borderId="111" applyNumberFormat="0" applyProtection="0">
      <alignment horizontal="right" vertical="center"/>
    </xf>
    <xf numFmtId="0" fontId="206" fillId="104" borderId="101" applyNumberFormat="0" applyProtection="0">
      <alignment horizontal="left" vertical="top" indent="1"/>
    </xf>
    <xf numFmtId="4" fontId="206" fillId="0" borderId="116" applyNumberFormat="0" applyProtection="0">
      <alignment horizontal="right" vertical="center"/>
    </xf>
    <xf numFmtId="4" fontId="64" fillId="97" borderId="101" applyNumberFormat="0" applyProtection="0">
      <alignment horizontal="right" vertical="center"/>
    </xf>
    <xf numFmtId="4" fontId="206" fillId="122" borderId="152" applyNumberFormat="0" applyProtection="0">
      <alignment horizontal="left" vertical="center" indent="1"/>
    </xf>
    <xf numFmtId="0" fontId="12" fillId="104" borderId="111" applyNumberFormat="0" applyProtection="0">
      <alignment horizontal="left" vertical="center" indent="1"/>
    </xf>
    <xf numFmtId="4" fontId="53" fillId="38" borderId="101" applyNumberFormat="0" applyProtection="0">
      <alignment horizontal="left" vertical="center" indent="1"/>
    </xf>
    <xf numFmtId="0" fontId="12" fillId="107" borderId="103" applyNumberFormat="0" applyFont="0" applyAlignment="0" applyProtection="0"/>
    <xf numFmtId="4" fontId="186" fillId="91" borderId="101" applyNumberFormat="0" applyProtection="0">
      <alignment vertical="center"/>
    </xf>
    <xf numFmtId="4" fontId="206" fillId="98" borderId="106" applyNumberFormat="0" applyProtection="0">
      <alignment horizontal="right" vertical="center"/>
    </xf>
    <xf numFmtId="4" fontId="187" fillId="103" borderId="101" applyNumberFormat="0" applyProtection="0">
      <alignment horizontal="right" vertical="center"/>
    </xf>
    <xf numFmtId="0" fontId="12" fillId="92" borderId="101" applyNumberFormat="0" applyProtection="0">
      <alignment horizontal="left" vertical="top" indent="1"/>
    </xf>
    <xf numFmtId="4" fontId="206" fillId="96" borderId="106" applyNumberFormat="0" applyProtection="0">
      <alignment horizontal="right" vertical="center"/>
    </xf>
    <xf numFmtId="4" fontId="53" fillId="159" borderId="91" applyNumberFormat="0" applyProtection="0">
      <alignment horizontal="right" vertical="center"/>
    </xf>
    <xf numFmtId="4" fontId="53" fillId="155" borderId="91" applyNumberFormat="0" applyProtection="0">
      <alignment horizontal="right" vertical="center"/>
    </xf>
    <xf numFmtId="0" fontId="201" fillId="87" borderId="92" applyNumberFormat="0" applyAlignment="0" applyProtection="0"/>
    <xf numFmtId="4" fontId="64" fillId="103" borderId="91" applyNumberFormat="0" applyProtection="0">
      <alignment horizontal="right" vertical="center"/>
    </xf>
    <xf numFmtId="4" fontId="189" fillId="103" borderId="134" applyNumberFormat="0" applyProtection="0">
      <alignment horizontal="right" vertical="center"/>
    </xf>
    <xf numFmtId="4" fontId="64" fillId="107" borderId="91" applyNumberFormat="0" applyProtection="0">
      <alignment horizontal="left" vertical="center" indent="1"/>
    </xf>
    <xf numFmtId="0" fontId="226" fillId="110" borderId="92" applyNumberFormat="0" applyAlignment="0" applyProtection="0"/>
    <xf numFmtId="4" fontId="206" fillId="100" borderId="96" applyNumberFormat="0" applyProtection="0">
      <alignment horizontal="right" vertical="center"/>
    </xf>
    <xf numFmtId="4" fontId="206" fillId="92" borderId="96" applyNumberFormat="0" applyProtection="0">
      <alignment horizontal="right" vertical="center"/>
    </xf>
    <xf numFmtId="4" fontId="53" fillId="152" borderId="101" applyNumberFormat="0" applyProtection="0">
      <alignment horizontal="right" vertical="center"/>
    </xf>
    <xf numFmtId="4" fontId="229" fillId="38" borderId="91" applyNumberFormat="0" applyProtection="0">
      <alignment vertical="center"/>
    </xf>
    <xf numFmtId="0" fontId="220" fillId="110" borderId="92" applyNumberFormat="0" applyAlignment="0" applyProtection="0"/>
    <xf numFmtId="4" fontId="64" fillId="107" borderId="91" applyNumberFormat="0" applyProtection="0">
      <alignment vertical="center"/>
    </xf>
    <xf numFmtId="4" fontId="186" fillId="91" borderId="91" applyNumberFormat="0" applyProtection="0">
      <alignment vertical="center"/>
    </xf>
    <xf numFmtId="4" fontId="206" fillId="97" borderId="96" applyNumberFormat="0" applyProtection="0">
      <alignment horizontal="right" vertical="center"/>
    </xf>
    <xf numFmtId="0" fontId="12" fillId="107" borderId="93" applyNumberFormat="0" applyFont="0" applyAlignment="0" applyProtection="0"/>
    <xf numFmtId="4" fontId="53" fillId="159" borderId="91" applyNumberFormat="0" applyProtection="0">
      <alignment horizontal="right" vertical="center"/>
    </xf>
    <xf numFmtId="4" fontId="64" fillId="96" borderId="91" applyNumberFormat="0" applyProtection="0">
      <alignment horizontal="right" vertical="center"/>
    </xf>
    <xf numFmtId="4" fontId="12" fillId="104" borderId="107" applyNumberFormat="0" applyProtection="0">
      <alignment horizontal="left" vertical="center" indent="1"/>
    </xf>
    <xf numFmtId="0" fontId="206" fillId="103" borderId="91" applyNumberFormat="0" applyProtection="0">
      <alignment horizontal="left" vertical="top" indent="1"/>
    </xf>
    <xf numFmtId="0" fontId="213" fillId="134" borderId="96" applyNumberFormat="0" applyAlignment="0" applyProtection="0"/>
    <xf numFmtId="0" fontId="12" fillId="104" borderId="91" applyNumberFormat="0" applyProtection="0">
      <alignment horizontal="left" vertical="center" indent="1"/>
    </xf>
    <xf numFmtId="0" fontId="185" fillId="0" borderId="95" applyNumberFormat="0" applyFill="0" applyAlignment="0" applyProtection="0"/>
    <xf numFmtId="4" fontId="64" fillId="94" borderId="91" applyNumberFormat="0" applyProtection="0">
      <alignment horizontal="right" vertical="center"/>
    </xf>
    <xf numFmtId="4" fontId="64" fillId="95" borderId="134" applyNumberFormat="0" applyProtection="0">
      <alignment horizontal="right" vertical="center"/>
    </xf>
    <xf numFmtId="4" fontId="64" fillId="107" borderId="91" applyNumberFormat="0" applyProtection="0">
      <alignment vertical="center"/>
    </xf>
    <xf numFmtId="0" fontId="206" fillId="92" borderId="91" applyNumberFormat="0" applyProtection="0">
      <alignment horizontal="left" vertical="top" indent="1"/>
    </xf>
    <xf numFmtId="4" fontId="53" fillId="153" borderId="111" applyNumberFormat="0" applyProtection="0">
      <alignment horizontal="right" vertical="center"/>
    </xf>
    <xf numFmtId="4" fontId="64" fillId="98" borderId="101" applyNumberFormat="0" applyProtection="0">
      <alignment horizontal="right" vertical="center"/>
    </xf>
    <xf numFmtId="4" fontId="188" fillId="120" borderId="109" applyNumberFormat="0" applyProtection="0">
      <alignment horizontal="left" vertical="center" indent="1"/>
    </xf>
    <xf numFmtId="4" fontId="64" fillId="99" borderId="101" applyNumberFormat="0" applyProtection="0">
      <alignment horizontal="right" vertical="center"/>
    </xf>
    <xf numFmtId="4" fontId="64" fillId="96" borderId="101" applyNumberFormat="0" applyProtection="0">
      <alignment horizontal="right" vertical="center"/>
    </xf>
    <xf numFmtId="0" fontId="12" fillId="92" borderId="91" applyNumberFormat="0" applyProtection="0">
      <alignment horizontal="left" vertical="top" indent="1"/>
    </xf>
    <xf numFmtId="4" fontId="230" fillId="159" borderId="91" applyNumberFormat="0" applyProtection="0">
      <alignment horizontal="right" vertical="center"/>
    </xf>
    <xf numFmtId="4" fontId="206" fillId="93" borderId="96" applyNumberFormat="0" applyProtection="0">
      <alignment horizontal="right" vertical="center"/>
    </xf>
    <xf numFmtId="4" fontId="53" fillId="156" borderId="91" applyNumberFormat="0" applyProtection="0">
      <alignment horizontal="right" vertical="center"/>
    </xf>
    <xf numFmtId="4" fontId="206" fillId="122" borderId="106" applyNumberFormat="0" applyProtection="0">
      <alignment horizontal="left" vertical="center" indent="1"/>
    </xf>
    <xf numFmtId="0" fontId="12" fillId="105" borderId="91" applyNumberFormat="0" applyProtection="0">
      <alignment horizontal="left" vertical="center" indent="1"/>
    </xf>
    <xf numFmtId="0" fontId="206" fillId="92" borderId="101" applyNumberFormat="0" applyProtection="0">
      <alignment horizontal="left" vertical="top" indent="1"/>
    </xf>
    <xf numFmtId="0" fontId="206" fillId="104" borderId="101" applyNumberFormat="0" applyProtection="0">
      <alignment horizontal="left" vertical="top" indent="1"/>
    </xf>
    <xf numFmtId="4" fontId="53" fillId="154" borderId="111" applyNumberFormat="0" applyProtection="0">
      <alignment horizontal="right" vertical="center"/>
    </xf>
    <xf numFmtId="0" fontId="12" fillId="105" borderId="91" applyNumberFormat="0" applyProtection="0">
      <alignment horizontal="left" vertical="center" indent="1"/>
    </xf>
    <xf numFmtId="4" fontId="12" fillId="104" borderId="107" applyNumberFormat="0" applyProtection="0">
      <alignment horizontal="left" vertical="center" indent="1"/>
    </xf>
    <xf numFmtId="4" fontId="64" fillId="92" borderId="91" applyNumberFormat="0" applyProtection="0">
      <alignment horizontal="right" vertical="center"/>
    </xf>
    <xf numFmtId="0" fontId="12" fillId="105" borderId="91" applyNumberFormat="0" applyProtection="0">
      <alignment horizontal="left" vertical="top" indent="1"/>
    </xf>
    <xf numFmtId="4" fontId="50" fillId="91" borderId="91" applyNumberFormat="0" applyProtection="0">
      <alignment horizontal="left" vertical="center" indent="1"/>
    </xf>
    <xf numFmtId="4" fontId="206" fillId="98" borderId="106" applyNumberFormat="0" applyProtection="0">
      <alignment horizontal="right" vertical="center"/>
    </xf>
    <xf numFmtId="4" fontId="50" fillId="91" borderId="91" applyNumberFormat="0" applyProtection="0">
      <alignment horizontal="left" vertical="center" indent="1"/>
    </xf>
    <xf numFmtId="4" fontId="206" fillId="95" borderId="97" applyNumberFormat="0" applyProtection="0">
      <alignment horizontal="right" vertical="center"/>
    </xf>
    <xf numFmtId="4" fontId="187" fillId="107" borderId="91" applyNumberFormat="0" applyProtection="0">
      <alignment vertical="center"/>
    </xf>
    <xf numFmtId="4" fontId="53" fillId="121" borderId="91" applyNumberFormat="0" applyProtection="0">
      <alignment horizontal="right" vertical="center"/>
    </xf>
    <xf numFmtId="4" fontId="208" fillId="110" borderId="111" applyNumberFormat="0" applyProtection="0">
      <alignment horizontal="left" vertical="center" indent="1"/>
    </xf>
    <xf numFmtId="4" fontId="188" fillId="120" borderId="99" applyNumberFormat="0" applyProtection="0">
      <alignment horizontal="left" vertical="center" indent="1"/>
    </xf>
    <xf numFmtId="0" fontId="206" fillId="103" borderId="91" applyNumberFormat="0" applyProtection="0">
      <alignment horizontal="left" vertical="top" indent="1"/>
    </xf>
    <xf numFmtId="4" fontId="50" fillId="91" borderId="134" applyNumberFormat="0" applyProtection="0">
      <alignment vertical="center"/>
    </xf>
    <xf numFmtId="0" fontId="206" fillId="86" borderId="96" applyNumberFormat="0" applyFont="0" applyAlignment="0" applyProtection="0"/>
    <xf numFmtId="4" fontId="53" fillId="159" borderId="101" applyNumberFormat="0" applyProtection="0">
      <alignment vertical="center"/>
    </xf>
    <xf numFmtId="0" fontId="206" fillId="138" borderId="106" applyNumberFormat="0" applyProtection="0">
      <alignment horizontal="left" vertical="center" indent="1"/>
    </xf>
    <xf numFmtId="4" fontId="64" fillId="103" borderId="111" applyNumberFormat="0" applyProtection="0">
      <alignment horizontal="right" vertical="center"/>
    </xf>
    <xf numFmtId="4" fontId="206" fillId="92" borderId="116" applyNumberFormat="0" applyProtection="0">
      <alignment horizontal="right" vertical="center"/>
    </xf>
    <xf numFmtId="0" fontId="12" fillId="86" borderId="93" applyNumberFormat="0" applyFont="0" applyAlignment="0" applyProtection="0"/>
    <xf numFmtId="4" fontId="187" fillId="107" borderId="91" applyNumberFormat="0" applyProtection="0">
      <alignment vertical="center"/>
    </xf>
    <xf numFmtId="4" fontId="53" fillId="159" borderId="91" applyNumberFormat="0" applyProtection="0">
      <alignment horizontal="right" vertical="center"/>
    </xf>
    <xf numFmtId="4" fontId="64" fillId="92" borderId="91" applyNumberFormat="0" applyProtection="0">
      <alignment horizontal="left" vertical="center" indent="1"/>
    </xf>
    <xf numFmtId="0" fontId="64" fillId="107" borderId="91" applyNumberFormat="0" applyProtection="0">
      <alignment horizontal="left" vertical="top" indent="1"/>
    </xf>
    <xf numFmtId="4" fontId="64" fillId="93" borderId="91" applyNumberFormat="0" applyProtection="0">
      <alignment horizontal="right" vertical="center"/>
    </xf>
    <xf numFmtId="4" fontId="53" fillId="38" borderId="91" applyNumberFormat="0" applyProtection="0">
      <alignment horizontal="left" vertical="center" indent="1"/>
    </xf>
    <xf numFmtId="4" fontId="53" fillId="38" borderId="91" applyNumberFormat="0" applyProtection="0">
      <alignment horizontal="left" vertical="center" indent="1"/>
    </xf>
    <xf numFmtId="4" fontId="64" fillId="92" borderId="91" applyNumberFormat="0" applyProtection="0">
      <alignment horizontal="left" vertical="center" indent="1"/>
    </xf>
    <xf numFmtId="4" fontId="230" fillId="159" borderId="91" applyNumberFormat="0" applyProtection="0">
      <alignment vertical="center"/>
    </xf>
    <xf numFmtId="4" fontId="206" fillId="102" borderId="97" applyNumberFormat="0" applyProtection="0">
      <alignment horizontal="left" vertical="center" indent="1"/>
    </xf>
    <xf numFmtId="0" fontId="12" fillId="104" borderId="91" applyNumberFormat="0" applyProtection="0">
      <alignment horizontal="left" vertical="top" indent="1"/>
    </xf>
    <xf numFmtId="0" fontId="12" fillId="103" borderId="91" applyNumberFormat="0" applyProtection="0">
      <alignment horizontal="left" vertical="center" indent="1"/>
    </xf>
    <xf numFmtId="4" fontId="64" fillId="103" borderId="91" applyNumberFormat="0" applyProtection="0">
      <alignment horizontal="right" vertical="center"/>
    </xf>
    <xf numFmtId="0" fontId="50" fillId="91" borderId="91" applyNumberFormat="0" applyProtection="0">
      <alignment horizontal="left" vertical="top" indent="1"/>
    </xf>
    <xf numFmtId="4" fontId="206" fillId="101" borderId="96" applyNumberFormat="0" applyProtection="0">
      <alignment horizontal="right" vertical="center"/>
    </xf>
    <xf numFmtId="4" fontId="206" fillId="97" borderId="96" applyNumberFormat="0" applyProtection="0">
      <alignment horizontal="right" vertical="center"/>
    </xf>
    <xf numFmtId="0" fontId="206" fillId="105" borderId="147" applyNumberFormat="0" applyProtection="0">
      <alignment horizontal="left" vertical="top" indent="1"/>
    </xf>
    <xf numFmtId="0" fontId="206" fillId="103" borderId="124" applyNumberFormat="0" applyProtection="0">
      <alignment horizontal="left" vertical="top" indent="1"/>
    </xf>
    <xf numFmtId="0" fontId="206" fillId="110" borderId="96" applyNumberFormat="0" applyProtection="0">
      <alignment horizontal="left" vertical="center" indent="1"/>
    </xf>
    <xf numFmtId="4" fontId="206" fillId="101" borderId="96" applyNumberFormat="0" applyProtection="0">
      <alignment horizontal="right" vertical="center"/>
    </xf>
    <xf numFmtId="4" fontId="206" fillId="137" borderId="96" applyNumberFormat="0" applyProtection="0">
      <alignment horizontal="right" vertical="center"/>
    </xf>
    <xf numFmtId="4" fontId="53" fillId="159" borderId="101" applyNumberFormat="0" applyProtection="0">
      <alignment vertical="center"/>
    </xf>
    <xf numFmtId="0" fontId="12" fillId="92" borderId="101" applyNumberFormat="0" applyProtection="0">
      <alignment horizontal="left" vertical="top" indent="1"/>
    </xf>
    <xf numFmtId="0" fontId="12" fillId="105" borderId="91" applyNumberFormat="0" applyProtection="0">
      <alignment horizontal="left" vertical="center" indent="1"/>
    </xf>
    <xf numFmtId="0" fontId="12" fillId="107" borderId="93" applyNumberFormat="0" applyFont="0" applyAlignment="0" applyProtection="0"/>
    <xf numFmtId="4" fontId="64" fillId="92" borderId="91" applyNumberFormat="0" applyProtection="0">
      <alignment horizontal="left" vertical="center" indent="1"/>
    </xf>
    <xf numFmtId="4" fontId="206" fillId="91" borderId="116" applyNumberFormat="0" applyProtection="0">
      <alignment vertical="center"/>
    </xf>
    <xf numFmtId="4" fontId="206" fillId="100" borderId="96" applyNumberFormat="0" applyProtection="0">
      <alignment horizontal="right" vertical="center"/>
    </xf>
    <xf numFmtId="4" fontId="64" fillId="97" borderId="124" applyNumberFormat="0" applyProtection="0">
      <alignment horizontal="right" vertical="center"/>
    </xf>
    <xf numFmtId="4" fontId="215" fillId="27" borderId="106" applyNumberFormat="0" applyProtection="0">
      <alignment horizontal="right" vertical="center"/>
    </xf>
    <xf numFmtId="4" fontId="53" fillId="159" borderId="91" applyNumberFormat="0" applyProtection="0">
      <alignment horizontal="right" vertical="center"/>
    </xf>
    <xf numFmtId="0" fontId="12" fillId="92" borderId="91" applyNumberFormat="0" applyProtection="0">
      <alignment horizontal="left" vertical="center" indent="1"/>
    </xf>
    <xf numFmtId="4" fontId="53" fillId="121" borderId="91" applyNumberFormat="0" applyProtection="0">
      <alignment horizontal="right" vertical="center"/>
    </xf>
    <xf numFmtId="0" fontId="220" fillId="110" borderId="92" applyNumberFormat="0" applyAlignment="0" applyProtection="0"/>
    <xf numFmtId="4" fontId="208" fillId="107" borderId="101" applyNumberFormat="0" applyProtection="0">
      <alignment vertical="center"/>
    </xf>
    <xf numFmtId="4" fontId="188" fillId="120" borderId="99" applyNumberFormat="0" applyProtection="0">
      <alignment horizontal="left" vertical="center" indent="1"/>
    </xf>
    <xf numFmtId="0" fontId="12" fillId="103" borderId="111" applyNumberFormat="0" applyProtection="0">
      <alignment horizontal="left" vertical="top" indent="1"/>
    </xf>
    <xf numFmtId="4" fontId="53" fillId="121" borderId="91" applyNumberFormat="0" applyProtection="0">
      <alignment horizontal="right" vertical="center"/>
    </xf>
    <xf numFmtId="4" fontId="64" fillId="101" borderId="91" applyNumberFormat="0" applyProtection="0">
      <alignment horizontal="right" vertical="center"/>
    </xf>
    <xf numFmtId="4" fontId="187" fillId="103" borderId="91" applyNumberFormat="0" applyProtection="0">
      <alignment horizontal="right" vertical="center"/>
    </xf>
    <xf numFmtId="4" fontId="50" fillId="91" borderId="91" applyNumberFormat="0" applyProtection="0">
      <alignment horizontal="left" vertical="center" indent="1"/>
    </xf>
    <xf numFmtId="4" fontId="231" fillId="159" borderId="91" applyNumberFormat="0" applyProtection="0">
      <alignment horizontal="right" vertical="center"/>
    </xf>
    <xf numFmtId="0" fontId="50" fillId="91" borderId="91" applyNumberFormat="0" applyProtection="0">
      <alignment horizontal="left" vertical="top" indent="1"/>
    </xf>
    <xf numFmtId="4" fontId="229" fillId="38" borderId="91" applyNumberFormat="0" applyProtection="0">
      <alignment vertical="center"/>
    </xf>
    <xf numFmtId="4" fontId="53" fillId="152" borderId="91" applyNumberFormat="0" applyProtection="0">
      <alignment horizontal="right" vertical="center"/>
    </xf>
    <xf numFmtId="4" fontId="53" fillId="156" borderId="101" applyNumberFormat="0" applyProtection="0">
      <alignment horizontal="right" vertical="center"/>
    </xf>
    <xf numFmtId="4" fontId="206" fillId="103" borderId="97" applyNumberFormat="0" applyProtection="0">
      <alignment horizontal="left" vertical="center" indent="1"/>
    </xf>
    <xf numFmtId="4" fontId="64" fillId="92" borderId="91" applyNumberFormat="0" applyProtection="0">
      <alignment horizontal="right" vertical="center"/>
    </xf>
    <xf numFmtId="0" fontId="12" fillId="104" borderId="91" applyNumberFormat="0" applyProtection="0">
      <alignment horizontal="left" vertical="center" indent="1"/>
    </xf>
    <xf numFmtId="4" fontId="53" fillId="153" borderId="101" applyNumberFormat="0" applyProtection="0">
      <alignment horizontal="right" vertical="center"/>
    </xf>
    <xf numFmtId="4" fontId="206" fillId="0" borderId="106" applyNumberFormat="0" applyProtection="0">
      <alignment horizontal="right" vertical="center"/>
    </xf>
    <xf numFmtId="4" fontId="206" fillId="100" borderId="96" applyNumberFormat="0" applyProtection="0">
      <alignment horizontal="right" vertical="center"/>
    </xf>
    <xf numFmtId="0" fontId="64" fillId="92" borderId="101" applyNumberFormat="0" applyProtection="0">
      <alignment horizontal="left" vertical="top" indent="1"/>
    </xf>
    <xf numFmtId="0" fontId="12" fillId="103" borderId="91" applyNumberFormat="0" applyProtection="0">
      <alignment horizontal="left" vertical="top" indent="1"/>
    </xf>
    <xf numFmtId="4" fontId="64" fillId="103" borderId="91" applyNumberFormat="0" applyProtection="0">
      <alignment horizontal="right" vertical="center"/>
    </xf>
    <xf numFmtId="4" fontId="206" fillId="122" borderId="96" applyNumberFormat="0" applyProtection="0">
      <alignment horizontal="left" vertical="center" indent="1"/>
    </xf>
    <xf numFmtId="4" fontId="53" fillId="33" borderId="101" applyNumberFormat="0" applyProtection="0">
      <alignment horizontal="right" vertical="center"/>
    </xf>
    <xf numFmtId="4" fontId="64" fillId="93" borderId="91" applyNumberFormat="0" applyProtection="0">
      <alignment horizontal="right" vertical="center"/>
    </xf>
    <xf numFmtId="0" fontId="12" fillId="105" borderId="91" applyNumberFormat="0" applyProtection="0">
      <alignment horizontal="left" vertical="center" indent="1"/>
    </xf>
    <xf numFmtId="4" fontId="64" fillId="92" borderId="91" applyNumberFormat="0" applyProtection="0">
      <alignment horizontal="left" vertical="center" indent="1"/>
    </xf>
    <xf numFmtId="4" fontId="64" fillId="107" borderId="91" applyNumberFormat="0" applyProtection="0">
      <alignment horizontal="left" vertical="center" indent="1"/>
    </xf>
    <xf numFmtId="0" fontId="12" fillId="105" borderId="91" applyNumberFormat="0" applyProtection="0">
      <alignment horizontal="left" vertical="center" indent="1"/>
    </xf>
    <xf numFmtId="0" fontId="206" fillId="92" borderId="91" applyNumberFormat="0" applyProtection="0">
      <alignment horizontal="left" vertical="top" indent="1"/>
    </xf>
    <xf numFmtId="4" fontId="211" fillId="106" borderId="96" applyNumberFormat="0" applyProtection="0">
      <alignment horizontal="right" vertical="center"/>
    </xf>
    <xf numFmtId="4" fontId="56" fillId="119" borderId="101" applyNumberFormat="0" applyProtection="0">
      <alignment horizontal="left" vertical="center" indent="1"/>
    </xf>
    <xf numFmtId="4" fontId="64" fillId="95" borderId="101" applyNumberFormat="0" applyProtection="0">
      <alignment horizontal="right" vertical="center"/>
    </xf>
    <xf numFmtId="0" fontId="12" fillId="104" borderId="101" applyNumberFormat="0" applyProtection="0">
      <alignment horizontal="left" vertical="top" indent="1"/>
    </xf>
    <xf numFmtId="4" fontId="64" fillId="99" borderId="91" applyNumberFormat="0" applyProtection="0">
      <alignment horizontal="right" vertical="center"/>
    </xf>
    <xf numFmtId="4" fontId="206" fillId="93" borderId="96" applyNumberFormat="0" applyProtection="0">
      <alignment horizontal="right" vertical="center"/>
    </xf>
    <xf numFmtId="4" fontId="64" fillId="98" borderId="101" applyNumberFormat="0" applyProtection="0">
      <alignment horizontal="right" vertical="center"/>
    </xf>
    <xf numFmtId="0" fontId="206" fillId="103" borderId="96" applyNumberFormat="0" applyProtection="0">
      <alignment horizontal="left" vertical="center" indent="1"/>
    </xf>
    <xf numFmtId="0" fontId="12" fillId="105" borderId="91" applyNumberFormat="0" applyProtection="0">
      <alignment horizontal="left" vertical="center" indent="1"/>
    </xf>
    <xf numFmtId="169" fontId="1" fillId="19" borderId="121">
      <alignment vertical="center"/>
    </xf>
    <xf numFmtId="4" fontId="12" fillId="104" borderId="97" applyNumberFormat="0" applyProtection="0">
      <alignment horizontal="left" vertical="center" indent="1"/>
    </xf>
    <xf numFmtId="4" fontId="187" fillId="107" borderId="91" applyNumberFormat="0" applyProtection="0">
      <alignment vertical="center"/>
    </xf>
    <xf numFmtId="4" fontId="189" fillId="103" borderId="91" applyNumberFormat="0" applyProtection="0">
      <alignment horizontal="right" vertical="center"/>
    </xf>
    <xf numFmtId="0" fontId="185" fillId="0" borderId="100" applyNumberFormat="0" applyFill="0" applyAlignment="0" applyProtection="0"/>
    <xf numFmtId="4" fontId="53" fillId="156" borderId="91" applyNumberFormat="0" applyProtection="0">
      <alignment horizontal="right" vertical="center"/>
    </xf>
    <xf numFmtId="4" fontId="53" fillId="152" borderId="124" applyNumberFormat="0" applyProtection="0">
      <alignment horizontal="right" vertical="center"/>
    </xf>
    <xf numFmtId="4" fontId="206" fillId="122" borderId="96" applyNumberFormat="0" applyProtection="0">
      <alignment horizontal="left" vertical="center" indent="1"/>
    </xf>
    <xf numFmtId="4" fontId="53" fillId="154" borderId="91" applyNumberFormat="0" applyProtection="0">
      <alignment horizontal="right" vertical="center"/>
    </xf>
    <xf numFmtId="4" fontId="64" fillId="103" borderId="91" applyNumberFormat="0" applyProtection="0">
      <alignment horizontal="right" vertical="center"/>
    </xf>
    <xf numFmtId="4" fontId="50" fillId="91" borderId="91" applyNumberFormat="0" applyProtection="0">
      <alignment vertical="center"/>
    </xf>
    <xf numFmtId="4" fontId="64" fillId="98" borderId="91" applyNumberFormat="0" applyProtection="0">
      <alignment horizontal="right" vertical="center"/>
    </xf>
    <xf numFmtId="0" fontId="12" fillId="103" borderId="134" applyNumberFormat="0" applyProtection="0">
      <alignment horizontal="left" vertical="top" indent="1"/>
    </xf>
    <xf numFmtId="4" fontId="206" fillId="101" borderId="96" applyNumberFormat="0" applyProtection="0">
      <alignment horizontal="right" vertical="center"/>
    </xf>
    <xf numFmtId="0" fontId="12" fillId="107" borderId="136" applyNumberFormat="0" applyFont="0" applyAlignment="0" applyProtection="0"/>
    <xf numFmtId="4" fontId="53" fillId="159" borderId="91" applyNumberFormat="0" applyProtection="0">
      <alignment vertical="center"/>
    </xf>
    <xf numFmtId="4" fontId="53" fillId="157" borderId="91" applyNumberFormat="0" applyProtection="0">
      <alignment horizontal="right" vertical="center"/>
    </xf>
    <xf numFmtId="4" fontId="53" fillId="153" borderId="91" applyNumberFormat="0" applyProtection="0">
      <alignment horizontal="right" vertical="center"/>
    </xf>
    <xf numFmtId="4" fontId="56" fillId="38" borderId="91" applyNumberFormat="0" applyProtection="0">
      <alignment vertical="center"/>
    </xf>
    <xf numFmtId="0" fontId="208" fillId="107" borderId="111" applyNumberFormat="0" applyProtection="0">
      <alignment horizontal="left" vertical="top" indent="1"/>
    </xf>
    <xf numFmtId="0" fontId="12" fillId="104" borderId="134" applyNumberFormat="0" applyProtection="0">
      <alignment horizontal="left" vertical="center" indent="1"/>
    </xf>
    <xf numFmtId="4" fontId="64" fillId="92" borderId="111" applyNumberFormat="0" applyProtection="0">
      <alignment horizontal="left" vertical="center" indent="1"/>
    </xf>
    <xf numFmtId="4" fontId="64" fillId="92" borderId="91" applyNumberFormat="0" applyProtection="0">
      <alignment horizontal="right" vertical="center"/>
    </xf>
    <xf numFmtId="4" fontId="206" fillId="122" borderId="152" applyNumberFormat="0" applyProtection="0">
      <alignment horizontal="left" vertical="center" indent="1"/>
    </xf>
    <xf numFmtId="0" fontId="206" fillId="103" borderId="116" applyNumberFormat="0" applyProtection="0">
      <alignment horizontal="left" vertical="center" indent="1"/>
    </xf>
    <xf numFmtId="4" fontId="187" fillId="103" borderId="91" applyNumberFormat="0" applyProtection="0">
      <alignment horizontal="right" vertical="center"/>
    </xf>
    <xf numFmtId="4" fontId="64" fillId="101" borderId="91" applyNumberFormat="0" applyProtection="0">
      <alignment horizontal="right" vertical="center"/>
    </xf>
    <xf numFmtId="0" fontId="206" fillId="103" borderId="106" applyNumberFormat="0" applyProtection="0">
      <alignment horizontal="left" vertical="center" indent="1"/>
    </xf>
    <xf numFmtId="4" fontId="208" fillId="110" borderId="91" applyNumberFormat="0" applyProtection="0">
      <alignment horizontal="left" vertical="center" indent="1"/>
    </xf>
    <xf numFmtId="0" fontId="206" fillId="92" borderId="91" applyNumberFormat="0" applyProtection="0">
      <alignment horizontal="left" vertical="top" indent="1"/>
    </xf>
    <xf numFmtId="4" fontId="206" fillId="95" borderId="97" applyNumberFormat="0" applyProtection="0">
      <alignment horizontal="right" vertical="center"/>
    </xf>
    <xf numFmtId="0" fontId="206" fillId="104" borderId="91" applyNumberFormat="0" applyProtection="0">
      <alignment horizontal="left" vertical="top" indent="1"/>
    </xf>
    <xf numFmtId="4" fontId="50" fillId="91" borderId="101" applyNumberFormat="0" applyProtection="0">
      <alignment horizontal="left" vertical="center" indent="1"/>
    </xf>
    <xf numFmtId="0" fontId="206" fillId="105" borderId="106" applyNumberFormat="0" applyProtection="0">
      <alignment horizontal="left" vertical="center" indent="1"/>
    </xf>
    <xf numFmtId="4" fontId="53" fillId="156" borderId="91" applyNumberFormat="0" applyProtection="0">
      <alignment horizontal="right" vertical="center"/>
    </xf>
    <xf numFmtId="0" fontId="12" fillId="104" borderId="111" applyNumberFormat="0" applyProtection="0">
      <alignment horizontal="left" vertical="top" indent="1"/>
    </xf>
    <xf numFmtId="0" fontId="206" fillId="103" borderId="91" applyNumberFormat="0" applyProtection="0">
      <alignment horizontal="left" vertical="top" indent="1"/>
    </xf>
    <xf numFmtId="4" fontId="187" fillId="103" borderId="91" applyNumberFormat="0" applyProtection="0">
      <alignment horizontal="right" vertical="center"/>
    </xf>
    <xf numFmtId="4" fontId="64" fillId="93" borderId="91" applyNumberFormat="0" applyProtection="0">
      <alignment horizontal="right" vertical="center"/>
    </xf>
    <xf numFmtId="0" fontId="194" fillId="117" borderId="92" applyNumberFormat="0" applyAlignment="0" applyProtection="0"/>
    <xf numFmtId="0" fontId="12" fillId="92" borderId="101" applyNumberFormat="0" applyProtection="0">
      <alignment horizontal="left" vertical="center" indent="1"/>
    </xf>
    <xf numFmtId="0" fontId="185" fillId="0" borderId="100" applyNumberFormat="0" applyFill="0" applyAlignment="0" applyProtection="0"/>
    <xf numFmtId="4" fontId="53" fillId="154" borderId="124" applyNumberFormat="0" applyProtection="0">
      <alignment horizontal="right" vertical="center"/>
    </xf>
    <xf numFmtId="4" fontId="64" fillId="92" borderId="91" applyNumberFormat="0" applyProtection="0">
      <alignment horizontal="right" vertical="center"/>
    </xf>
    <xf numFmtId="4" fontId="12" fillId="104" borderId="97" applyNumberFormat="0" applyProtection="0">
      <alignment horizontal="left" vertical="center" indent="1"/>
    </xf>
    <xf numFmtId="4" fontId="50" fillId="91" borderId="124" applyNumberFormat="0" applyProtection="0">
      <alignment horizontal="left" vertical="center" indent="1"/>
    </xf>
    <xf numFmtId="4" fontId="206" fillId="103" borderId="97" applyNumberFormat="0" applyProtection="0">
      <alignment horizontal="left" vertical="center" indent="1"/>
    </xf>
    <xf numFmtId="0" fontId="12" fillId="105" borderId="111" applyNumberFormat="0" applyProtection="0">
      <alignment horizontal="left" vertical="center" indent="1"/>
    </xf>
    <xf numFmtId="0" fontId="12" fillId="92" borderId="91" applyNumberFormat="0" applyProtection="0">
      <alignment horizontal="left" vertical="top" indent="1"/>
    </xf>
    <xf numFmtId="0" fontId="206" fillId="105" borderId="91" applyNumberFormat="0" applyProtection="0">
      <alignment horizontal="left" vertical="top" indent="1"/>
    </xf>
    <xf numFmtId="0" fontId="12" fillId="92" borderId="124" applyNumberFormat="0" applyProtection="0">
      <alignment horizontal="left" vertical="center" indent="1"/>
    </xf>
    <xf numFmtId="4" fontId="53" fillId="109" borderId="91" applyNumberFormat="0" applyProtection="0">
      <alignment horizontal="right" vertical="center"/>
    </xf>
    <xf numFmtId="0" fontId="12" fillId="92" borderId="91" applyNumberFormat="0" applyProtection="0">
      <alignment horizontal="left" vertical="top" indent="1"/>
    </xf>
    <xf numFmtId="4" fontId="206" fillId="96" borderId="106" applyNumberFormat="0" applyProtection="0">
      <alignment horizontal="right" vertical="center"/>
    </xf>
    <xf numFmtId="0" fontId="206" fillId="105" borderId="91" applyNumberFormat="0" applyProtection="0">
      <alignment horizontal="left" vertical="top" indent="1"/>
    </xf>
    <xf numFmtId="0" fontId="220" fillId="110" borderId="102" applyNumberFormat="0" applyAlignment="0" applyProtection="0"/>
    <xf numFmtId="4" fontId="206" fillId="122" borderId="96" applyNumberFormat="0" applyProtection="0">
      <alignment horizontal="left" vertical="center" indent="1"/>
    </xf>
    <xf numFmtId="4" fontId="208" fillId="110" borderId="91" applyNumberFormat="0" applyProtection="0">
      <alignment horizontal="left" vertical="center" indent="1"/>
    </xf>
    <xf numFmtId="4" fontId="206" fillId="92" borderId="96" applyNumberFormat="0" applyProtection="0">
      <alignment horizontal="right" vertical="center"/>
    </xf>
    <xf numFmtId="4" fontId="64" fillId="92" borderId="111" applyNumberFormat="0" applyProtection="0">
      <alignment horizontal="right" vertical="center"/>
    </xf>
    <xf numFmtId="4" fontId="64" fillId="99" borderId="101" applyNumberFormat="0" applyProtection="0">
      <alignment horizontal="right" vertical="center"/>
    </xf>
    <xf numFmtId="0" fontId="12" fillId="103" borderId="91" applyNumberFormat="0" applyProtection="0">
      <alignment horizontal="left" vertical="top" indent="1"/>
    </xf>
    <xf numFmtId="0" fontId="201" fillId="87" borderId="102" applyNumberFormat="0" applyAlignment="0" applyProtection="0"/>
    <xf numFmtId="4" fontId="56" fillId="38" borderId="111" applyNumberFormat="0" applyProtection="0">
      <alignment vertical="center"/>
    </xf>
    <xf numFmtId="0" fontId="206" fillId="103" borderId="96" applyNumberFormat="0" applyProtection="0">
      <alignment horizontal="left" vertical="center" indent="1"/>
    </xf>
    <xf numFmtId="0" fontId="12" fillId="86" borderId="126" applyNumberFormat="0" applyFont="0" applyAlignment="0" applyProtection="0"/>
    <xf numFmtId="4" fontId="206" fillId="100" borderId="106" applyNumberFormat="0" applyProtection="0">
      <alignment horizontal="right" vertical="center"/>
    </xf>
    <xf numFmtId="0" fontId="12" fillId="92" borderId="91" applyNumberFormat="0" applyProtection="0">
      <alignment horizontal="left" vertical="center" indent="1"/>
    </xf>
    <xf numFmtId="4" fontId="53" fillId="109" borderId="101" applyNumberFormat="0" applyProtection="0">
      <alignment horizontal="right" vertical="center"/>
    </xf>
    <xf numFmtId="0" fontId="12" fillId="105" borderId="101" applyNumberFormat="0" applyProtection="0">
      <alignment horizontal="left" vertical="center" indent="1"/>
    </xf>
    <xf numFmtId="0" fontId="206" fillId="86" borderId="96" applyNumberFormat="0" applyFont="0" applyAlignment="0" applyProtection="0"/>
    <xf numFmtId="4" fontId="64" fillId="107" borderId="91" applyNumberFormat="0" applyProtection="0">
      <alignment vertical="center"/>
    </xf>
    <xf numFmtId="4" fontId="53" fillId="33" borderId="91" applyNumberFormat="0" applyProtection="0">
      <alignment horizontal="right" vertical="center"/>
    </xf>
    <xf numFmtId="4" fontId="64" fillId="97" borderId="101" applyNumberFormat="0" applyProtection="0">
      <alignment horizontal="right" vertical="center"/>
    </xf>
    <xf numFmtId="0" fontId="64" fillId="107" borderId="91" applyNumberFormat="0" applyProtection="0">
      <alignment horizontal="left" vertical="top" indent="1"/>
    </xf>
    <xf numFmtId="4" fontId="206" fillId="97" borderId="96" applyNumberFormat="0" applyProtection="0">
      <alignment horizontal="right" vertical="center"/>
    </xf>
    <xf numFmtId="4" fontId="231" fillId="159" borderId="91" applyNumberFormat="0" applyProtection="0">
      <alignment horizontal="right" vertical="center"/>
    </xf>
    <xf numFmtId="4" fontId="12" fillId="104" borderId="97" applyNumberFormat="0" applyProtection="0">
      <alignment horizontal="left" vertical="center" indent="1"/>
    </xf>
    <xf numFmtId="0" fontId="206" fillId="103" borderId="152" applyNumberFormat="0" applyProtection="0">
      <alignment horizontal="left" vertical="center" indent="1"/>
    </xf>
    <xf numFmtId="4" fontId="53" fillId="155" borderId="91" applyNumberFormat="0" applyProtection="0">
      <alignment horizontal="right" vertical="center"/>
    </xf>
    <xf numFmtId="0" fontId="12" fillId="92" borderId="91" applyNumberFormat="0" applyProtection="0">
      <alignment horizontal="left" vertical="center" indent="1"/>
    </xf>
    <xf numFmtId="0" fontId="12" fillId="86" borderId="103" applyNumberFormat="0" applyFont="0" applyAlignment="0" applyProtection="0"/>
    <xf numFmtId="4" fontId="206" fillId="122" borderId="106" applyNumberFormat="0" applyProtection="0">
      <alignment horizontal="left" vertical="center" indent="1"/>
    </xf>
    <xf numFmtId="4" fontId="12" fillId="104" borderId="107" applyNumberFormat="0" applyProtection="0">
      <alignment horizontal="left" vertical="center" indent="1"/>
    </xf>
    <xf numFmtId="4" fontId="53" fillId="154" borderId="91" applyNumberFormat="0" applyProtection="0">
      <alignment horizontal="right" vertical="center"/>
    </xf>
    <xf numFmtId="4" fontId="53" fillId="109" borderId="91" applyNumberFormat="0" applyProtection="0">
      <alignment horizontal="right" vertical="center"/>
    </xf>
    <xf numFmtId="4" fontId="64" fillId="107" borderId="91" applyNumberFormat="0" applyProtection="0">
      <alignment vertical="center"/>
    </xf>
    <xf numFmtId="4" fontId="206" fillId="0" borderId="96" applyNumberFormat="0" applyProtection="0">
      <alignment horizontal="right" vertical="center"/>
    </xf>
    <xf numFmtId="4" fontId="64" fillId="92" borderId="111" applyNumberFormat="0" applyProtection="0">
      <alignment horizontal="left" vertical="center" indent="1"/>
    </xf>
    <xf numFmtId="4" fontId="64" fillId="99" borderId="101" applyNumberFormat="0" applyProtection="0">
      <alignment horizontal="right" vertical="center"/>
    </xf>
    <xf numFmtId="4" fontId="210" fillId="108" borderId="97" applyNumberFormat="0" applyProtection="0">
      <alignment horizontal="left" vertical="center" indent="1"/>
    </xf>
    <xf numFmtId="0" fontId="12" fillId="103" borderId="91" applyNumberFormat="0" applyProtection="0">
      <alignment horizontal="left" vertical="center" indent="1"/>
    </xf>
    <xf numFmtId="4" fontId="206" fillId="92" borderId="97" applyNumberFormat="0" applyProtection="0">
      <alignment horizontal="left" vertical="center" indent="1"/>
    </xf>
    <xf numFmtId="0" fontId="206" fillId="104" borderId="91" applyNumberFormat="0" applyProtection="0">
      <alignment horizontal="left" vertical="top" indent="1"/>
    </xf>
    <xf numFmtId="4" fontId="230" fillId="159" borderId="124" applyNumberFormat="0" applyProtection="0">
      <alignment vertical="center"/>
    </xf>
    <xf numFmtId="0" fontId="12" fillId="92" borderId="124" applyNumberFormat="0" applyProtection="0">
      <alignment horizontal="left" vertical="top" indent="1"/>
    </xf>
    <xf numFmtId="0" fontId="206" fillId="138" borderId="96" applyNumberFormat="0" applyProtection="0">
      <alignment horizontal="left" vertical="center" indent="1"/>
    </xf>
    <xf numFmtId="4" fontId="53" fillId="154" borderId="91" applyNumberFormat="0" applyProtection="0">
      <alignment horizontal="right" vertical="center"/>
    </xf>
    <xf numFmtId="4" fontId="187" fillId="107" borderId="91" applyNumberFormat="0" applyProtection="0">
      <alignment vertical="center"/>
    </xf>
    <xf numFmtId="4" fontId="53" fillId="109" borderId="101" applyNumberFormat="0" applyProtection="0">
      <alignment horizontal="right" vertical="center"/>
    </xf>
    <xf numFmtId="0" fontId="206" fillId="105" borderId="91" applyNumberFormat="0" applyProtection="0">
      <alignment horizontal="left" vertical="top" indent="1"/>
    </xf>
    <xf numFmtId="0" fontId="12" fillId="104" borderId="101" applyNumberFormat="0" applyProtection="0">
      <alignment horizontal="left" vertical="center" indent="1"/>
    </xf>
    <xf numFmtId="0" fontId="12" fillId="86" borderId="113" applyNumberFormat="0" applyFont="0" applyAlignment="0" applyProtection="0"/>
    <xf numFmtId="4" fontId="187" fillId="107" borderId="91" applyNumberFormat="0" applyProtection="0">
      <alignment vertical="center"/>
    </xf>
    <xf numFmtId="0" fontId="194" fillId="117" borderId="92" applyNumberFormat="0" applyAlignment="0" applyProtection="0"/>
    <xf numFmtId="4" fontId="64" fillId="100" borderId="91" applyNumberFormat="0" applyProtection="0">
      <alignment horizontal="right" vertical="center"/>
    </xf>
    <xf numFmtId="4" fontId="211" fillId="106" borderId="96" applyNumberFormat="0" applyProtection="0">
      <alignment horizontal="right" vertical="center"/>
    </xf>
    <xf numFmtId="0" fontId="64" fillId="92" borderId="101" applyNumberFormat="0" applyProtection="0">
      <alignment horizontal="left" vertical="top" indent="1"/>
    </xf>
    <xf numFmtId="4" fontId="186" fillId="91" borderId="91" applyNumberFormat="0" applyProtection="0">
      <alignment vertical="center"/>
    </xf>
    <xf numFmtId="0" fontId="201" fillId="87" borderId="92" applyNumberFormat="0" applyAlignment="0" applyProtection="0"/>
    <xf numFmtId="4" fontId="53" fillId="159" borderId="111" applyNumberFormat="0" applyProtection="0">
      <alignment horizontal="right" vertical="center"/>
    </xf>
    <xf numFmtId="4" fontId="206" fillId="96" borderId="96" applyNumberFormat="0" applyProtection="0">
      <alignment horizontal="right" vertical="center"/>
    </xf>
    <xf numFmtId="4" fontId="56" fillId="119" borderId="99" applyNumberFormat="0" applyProtection="0">
      <alignment horizontal="left" vertical="center" indent="1"/>
    </xf>
    <xf numFmtId="0" fontId="50" fillId="91" borderId="91" applyNumberFormat="0" applyProtection="0">
      <alignment horizontal="left" vertical="top" indent="1"/>
    </xf>
    <xf numFmtId="4" fontId="206" fillId="98" borderId="116" applyNumberFormat="0" applyProtection="0">
      <alignment horizontal="right" vertical="center"/>
    </xf>
    <xf numFmtId="4" fontId="64" fillId="92" borderId="91" applyNumberFormat="0" applyProtection="0">
      <alignment horizontal="right" vertical="center"/>
    </xf>
    <xf numFmtId="0" fontId="206" fillId="86" borderId="96" applyNumberFormat="0" applyFont="0" applyAlignment="0" applyProtection="0"/>
    <xf numFmtId="4" fontId="187" fillId="103" borderId="91" applyNumberFormat="0" applyProtection="0">
      <alignment horizontal="right" vertical="center"/>
    </xf>
    <xf numFmtId="0" fontId="12" fillId="103" borderId="91" applyNumberFormat="0" applyProtection="0">
      <alignment horizontal="left" vertical="center" indent="1"/>
    </xf>
    <xf numFmtId="4" fontId="12" fillId="104" borderId="97" applyNumberFormat="0" applyProtection="0">
      <alignment horizontal="left" vertical="center" indent="1"/>
    </xf>
    <xf numFmtId="0" fontId="50" fillId="91" borderId="91" applyNumberFormat="0" applyProtection="0">
      <alignment horizontal="left" vertical="top" indent="1"/>
    </xf>
    <xf numFmtId="4" fontId="64" fillId="93" borderId="91" applyNumberFormat="0" applyProtection="0">
      <alignment horizontal="right" vertical="center"/>
    </xf>
    <xf numFmtId="0" fontId="12" fillId="103" borderId="91" applyNumberFormat="0" applyProtection="0">
      <alignment horizontal="left" vertical="center" indent="1"/>
    </xf>
    <xf numFmtId="0" fontId="208" fillId="107" borderId="124" applyNumberFormat="0" applyProtection="0">
      <alignment horizontal="left" vertical="top" indent="1"/>
    </xf>
    <xf numFmtId="4" fontId="53" fillId="153" borderId="124" applyNumberFormat="0" applyProtection="0">
      <alignment horizontal="right" vertical="center"/>
    </xf>
    <xf numFmtId="4" fontId="64" fillId="92" borderId="91" applyNumberFormat="0" applyProtection="0">
      <alignment horizontal="right" vertical="center"/>
    </xf>
    <xf numFmtId="4" fontId="53" fillId="154" borderId="91" applyNumberFormat="0" applyProtection="0">
      <alignment horizontal="right" vertical="center"/>
    </xf>
    <xf numFmtId="0" fontId="64" fillId="92" borderId="91" applyNumberFormat="0" applyProtection="0">
      <alignment horizontal="left" vertical="top" indent="1"/>
    </xf>
    <xf numFmtId="0" fontId="12" fillId="103" borderId="91" applyNumberFormat="0" applyProtection="0">
      <alignment horizontal="left" vertical="center" indent="1"/>
    </xf>
    <xf numFmtId="4" fontId="206" fillId="101" borderId="96" applyNumberFormat="0" applyProtection="0">
      <alignment horizontal="right" vertical="center"/>
    </xf>
    <xf numFmtId="0" fontId="12" fillId="92" borderId="101" applyNumberFormat="0" applyProtection="0">
      <alignment horizontal="left" vertical="top" indent="1"/>
    </xf>
    <xf numFmtId="4" fontId="53" fillId="156" borderId="101" applyNumberFormat="0" applyProtection="0">
      <alignment horizontal="right" vertical="center"/>
    </xf>
    <xf numFmtId="0" fontId="12" fillId="105" borderId="91" applyNumberFormat="0" applyProtection="0">
      <alignment horizontal="left" vertical="center" indent="1"/>
    </xf>
    <xf numFmtId="0" fontId="206" fillId="110" borderId="106" applyNumberFormat="0" applyProtection="0">
      <alignment horizontal="left" vertical="center" indent="1"/>
    </xf>
    <xf numFmtId="0" fontId="208" fillId="92" borderId="91" applyNumberFormat="0" applyProtection="0">
      <alignment horizontal="left" vertical="top" indent="1"/>
    </xf>
    <xf numFmtId="4" fontId="50" fillId="91" borderId="91" applyNumberFormat="0" applyProtection="0">
      <alignment horizontal="left" vertical="center" indent="1"/>
    </xf>
    <xf numFmtId="4" fontId="56" fillId="119" borderId="99" applyNumberFormat="0" applyProtection="0">
      <alignment horizontal="left" vertical="center" indent="1"/>
    </xf>
    <xf numFmtId="4" fontId="206" fillId="101" borderId="106" applyNumberFormat="0" applyProtection="0">
      <alignment horizontal="right" vertical="center"/>
    </xf>
    <xf numFmtId="0" fontId="12" fillId="105" borderId="91" applyNumberFormat="0" applyProtection="0">
      <alignment horizontal="left" vertical="top" indent="1"/>
    </xf>
    <xf numFmtId="4" fontId="64" fillId="100" borderId="91" applyNumberFormat="0" applyProtection="0">
      <alignment horizontal="right" vertical="center"/>
    </xf>
    <xf numFmtId="0" fontId="50" fillId="91" borderId="101" applyNumberFormat="0" applyProtection="0">
      <alignment horizontal="left" vertical="top" indent="1"/>
    </xf>
    <xf numFmtId="0" fontId="64" fillId="92" borderId="91" applyNumberFormat="0" applyProtection="0">
      <alignment horizontal="left" vertical="top" indent="1"/>
    </xf>
    <xf numFmtId="0" fontId="226" fillId="110" borderId="92" applyNumberFormat="0" applyAlignment="0" applyProtection="0"/>
    <xf numFmtId="4" fontId="64" fillId="96" borderId="91" applyNumberFormat="0" applyProtection="0">
      <alignment horizontal="right" vertical="center"/>
    </xf>
    <xf numFmtId="4" fontId="189" fillId="103" borderId="91" applyNumberFormat="0" applyProtection="0">
      <alignment horizontal="right" vertical="center"/>
    </xf>
    <xf numFmtId="4" fontId="64" fillId="99" borderId="91" applyNumberFormat="0" applyProtection="0">
      <alignment horizontal="right" vertical="center"/>
    </xf>
    <xf numFmtId="4" fontId="215" fillId="27" borderId="96" applyNumberFormat="0" applyProtection="0">
      <alignment horizontal="right" vertical="center"/>
    </xf>
    <xf numFmtId="4" fontId="12" fillId="104" borderId="97" applyNumberFormat="0" applyProtection="0">
      <alignment horizontal="left" vertical="center" indent="1"/>
    </xf>
    <xf numFmtId="4" fontId="206" fillId="100" borderId="96" applyNumberFormat="0" applyProtection="0">
      <alignment horizontal="right" vertical="center"/>
    </xf>
    <xf numFmtId="0" fontId="50" fillId="91" borderId="91" applyNumberFormat="0" applyProtection="0">
      <alignment horizontal="left" vertical="top" indent="1"/>
    </xf>
    <xf numFmtId="0" fontId="206" fillId="105" borderId="91" applyNumberFormat="0" applyProtection="0">
      <alignment horizontal="left" vertical="top" indent="1"/>
    </xf>
    <xf numFmtId="4" fontId="64" fillId="95" borderId="101" applyNumberFormat="0" applyProtection="0">
      <alignment horizontal="right" vertical="center"/>
    </xf>
    <xf numFmtId="0" fontId="64" fillId="107" borderId="91" applyNumberFormat="0" applyProtection="0">
      <alignment horizontal="left" vertical="top" indent="1"/>
    </xf>
    <xf numFmtId="4" fontId="12" fillId="104" borderId="97" applyNumberFormat="0" applyProtection="0">
      <alignment horizontal="left" vertical="center" indent="1"/>
    </xf>
    <xf numFmtId="4" fontId="50" fillId="91" borderId="111" applyNumberFormat="0" applyProtection="0">
      <alignment vertical="center"/>
    </xf>
    <xf numFmtId="0" fontId="12" fillId="105" borderId="91" applyNumberFormat="0" applyProtection="0">
      <alignment horizontal="left" vertical="center" indent="1"/>
    </xf>
    <xf numFmtId="0" fontId="226" fillId="110" borderId="125" applyNumberFormat="0" applyAlignment="0" applyProtection="0"/>
    <xf numFmtId="0" fontId="206" fillId="86" borderId="96" applyNumberFormat="0" applyFont="0" applyAlignment="0" applyProtection="0"/>
    <xf numFmtId="0" fontId="194" fillId="117" borderId="102" applyNumberFormat="0" applyAlignment="0" applyProtection="0"/>
    <xf numFmtId="0" fontId="226" fillId="110" borderId="102" applyNumberFormat="0" applyAlignment="0" applyProtection="0"/>
    <xf numFmtId="0" fontId="12" fillId="104" borderId="147" applyNumberFormat="0" applyProtection="0">
      <alignment horizontal="left" vertical="top" indent="1"/>
    </xf>
    <xf numFmtId="0" fontId="204" fillId="110" borderId="94" applyNumberFormat="0" applyAlignment="0" applyProtection="0"/>
    <xf numFmtId="4" fontId="188" fillId="120" borderId="99" applyNumberFormat="0" applyProtection="0">
      <alignment horizontal="left" vertical="center" indent="1"/>
    </xf>
    <xf numFmtId="4" fontId="206" fillId="122" borderId="106" applyNumberFormat="0" applyProtection="0">
      <alignment horizontal="left" vertical="center" indent="1"/>
    </xf>
    <xf numFmtId="4" fontId="206" fillId="100" borderId="106" applyNumberFormat="0" applyProtection="0">
      <alignment horizontal="right" vertical="center"/>
    </xf>
    <xf numFmtId="4" fontId="64" fillId="97" borderId="91" applyNumberFormat="0" applyProtection="0">
      <alignment horizontal="right" vertical="center"/>
    </xf>
    <xf numFmtId="4" fontId="206" fillId="96" borderId="106" applyNumberFormat="0" applyProtection="0">
      <alignment horizontal="right" vertical="center"/>
    </xf>
    <xf numFmtId="0" fontId="12" fillId="86" borderId="103" applyNumberFormat="0" applyFont="0" applyAlignment="0" applyProtection="0"/>
    <xf numFmtId="0" fontId="204" fillId="117" borderId="94" applyNumberFormat="0" applyAlignment="0" applyProtection="0"/>
    <xf numFmtId="4" fontId="64" fillId="96" borderId="101" applyNumberFormat="0" applyProtection="0">
      <alignment horizontal="right" vertical="center"/>
    </xf>
    <xf numFmtId="0" fontId="12" fillId="86" borderId="93" applyNumberFormat="0" applyFont="0" applyAlignment="0" applyProtection="0"/>
    <xf numFmtId="4" fontId="206" fillId="93" borderId="96" applyNumberFormat="0" applyProtection="0">
      <alignment horizontal="right" vertical="center"/>
    </xf>
    <xf numFmtId="0" fontId="12" fillId="103" borderId="91" applyNumberFormat="0" applyProtection="0">
      <alignment horizontal="left" vertical="top" indent="1"/>
    </xf>
    <xf numFmtId="4" fontId="64" fillId="98" borderId="101" applyNumberFormat="0" applyProtection="0">
      <alignment horizontal="right" vertical="center"/>
    </xf>
    <xf numFmtId="4" fontId="53" fillId="153" borderId="111" applyNumberFormat="0" applyProtection="0">
      <alignment horizontal="right" vertical="center"/>
    </xf>
    <xf numFmtId="4" fontId="206" fillId="0" borderId="96" applyNumberFormat="0" applyProtection="0">
      <alignment horizontal="right" vertical="center"/>
    </xf>
    <xf numFmtId="0" fontId="12" fillId="104" borderId="91" applyNumberFormat="0" applyProtection="0">
      <alignment horizontal="left" vertical="center" indent="1"/>
    </xf>
    <xf numFmtId="0" fontId="64" fillId="107" borderId="91" applyNumberFormat="0" applyProtection="0">
      <alignment horizontal="left" vertical="top" indent="1"/>
    </xf>
    <xf numFmtId="4" fontId="206" fillId="102" borderId="97" applyNumberFormat="0" applyProtection="0">
      <alignment horizontal="left" vertical="center" indent="1"/>
    </xf>
    <xf numFmtId="4" fontId="50" fillId="91" borderId="101" applyNumberFormat="0" applyProtection="0">
      <alignment horizontal="left" vertical="center" indent="1"/>
    </xf>
    <xf numFmtId="0" fontId="206" fillId="110" borderId="96" applyNumberFormat="0" applyProtection="0">
      <alignment horizontal="left" vertical="center" indent="1"/>
    </xf>
    <xf numFmtId="4" fontId="64" fillId="92" borderId="147" applyNumberFormat="0" applyProtection="0">
      <alignment horizontal="right" vertical="center"/>
    </xf>
    <xf numFmtId="4" fontId="53" fillId="121" borderId="91" applyNumberFormat="0" applyProtection="0">
      <alignment horizontal="right" vertical="center"/>
    </xf>
    <xf numFmtId="4" fontId="64" fillId="101" borderId="91" applyNumberFormat="0" applyProtection="0">
      <alignment horizontal="right" vertical="center"/>
    </xf>
    <xf numFmtId="4" fontId="64" fillId="96" borderId="91" applyNumberFormat="0" applyProtection="0">
      <alignment horizontal="right" vertical="center"/>
    </xf>
    <xf numFmtId="4" fontId="206" fillId="122" borderId="96" applyNumberFormat="0" applyProtection="0">
      <alignment horizontal="left" vertical="center" indent="1"/>
    </xf>
    <xf numFmtId="4" fontId="64" fillId="94" borderId="91" applyNumberFormat="0" applyProtection="0">
      <alignment horizontal="right" vertical="center"/>
    </xf>
    <xf numFmtId="4" fontId="206" fillId="100" borderId="106" applyNumberFormat="0" applyProtection="0">
      <alignment horizontal="right" vertical="center"/>
    </xf>
    <xf numFmtId="0" fontId="64" fillId="92" borderId="101" applyNumberFormat="0" applyProtection="0">
      <alignment horizontal="left" vertical="top" indent="1"/>
    </xf>
    <xf numFmtId="4" fontId="206" fillId="122" borderId="129" applyNumberFormat="0" applyProtection="0">
      <alignment horizontal="left" vertical="center" indent="1"/>
    </xf>
    <xf numFmtId="0" fontId="12" fillId="105" borderId="91" applyNumberFormat="0" applyProtection="0">
      <alignment horizontal="left" vertical="center" indent="1"/>
    </xf>
    <xf numFmtId="0" fontId="12" fillId="105" borderId="91" applyNumberFormat="0" applyProtection="0">
      <alignment horizontal="left" vertical="top" indent="1"/>
    </xf>
    <xf numFmtId="4" fontId="64" fillId="101" borderId="91" applyNumberFormat="0" applyProtection="0">
      <alignment horizontal="right" vertical="center"/>
    </xf>
    <xf numFmtId="0" fontId="201" fillId="87" borderId="92" applyNumberFormat="0" applyAlignment="0" applyProtection="0"/>
    <xf numFmtId="0" fontId="12" fillId="92" borderId="91" applyNumberFormat="0" applyProtection="0">
      <alignment horizontal="left" vertical="center" indent="1"/>
    </xf>
    <xf numFmtId="0" fontId="12" fillId="104" borderId="111" applyNumberFormat="0" applyProtection="0">
      <alignment horizontal="left" vertical="top" indent="1"/>
    </xf>
    <xf numFmtId="4" fontId="206" fillId="91" borderId="106" applyNumberFormat="0" applyProtection="0">
      <alignment vertical="center"/>
    </xf>
    <xf numFmtId="0" fontId="12" fillId="103" borderId="91" applyNumberFormat="0" applyProtection="0">
      <alignment horizontal="left" vertical="top" indent="1"/>
    </xf>
    <xf numFmtId="4" fontId="64" fillId="98" borderId="147" applyNumberFormat="0" applyProtection="0">
      <alignment horizontal="right" vertical="center"/>
    </xf>
    <xf numFmtId="4" fontId="206" fillId="101" borderId="96" applyNumberFormat="0" applyProtection="0">
      <alignment horizontal="right" vertical="center"/>
    </xf>
    <xf numFmtId="4" fontId="206" fillId="101" borderId="106" applyNumberFormat="0" applyProtection="0">
      <alignment horizontal="right" vertical="center"/>
    </xf>
    <xf numFmtId="4" fontId="230" fillId="159" borderId="91" applyNumberFormat="0" applyProtection="0">
      <alignment horizontal="right" vertical="center"/>
    </xf>
    <xf numFmtId="4" fontId="229" fillId="38" borderId="91" applyNumberFormat="0" applyProtection="0">
      <alignment vertical="center"/>
    </xf>
    <xf numFmtId="4" fontId="53" fillId="121" borderId="91" applyNumberFormat="0" applyProtection="0">
      <alignment horizontal="right" vertical="center"/>
    </xf>
    <xf numFmtId="4" fontId="64" fillId="107" borderId="91" applyNumberFormat="0" applyProtection="0">
      <alignment horizontal="left" vertical="center" indent="1"/>
    </xf>
    <xf numFmtId="0" fontId="12" fillId="92" borderId="91" applyNumberFormat="0" applyProtection="0">
      <alignment horizontal="left" vertical="top" indent="1"/>
    </xf>
    <xf numFmtId="4" fontId="64" fillId="97" borderId="91" applyNumberFormat="0" applyProtection="0">
      <alignment horizontal="right" vertical="center"/>
    </xf>
    <xf numFmtId="0" fontId="12" fillId="92" borderId="91" applyNumberFormat="0" applyProtection="0">
      <alignment horizontal="left" vertical="center" indent="1"/>
    </xf>
    <xf numFmtId="4" fontId="206" fillId="92" borderId="130" applyNumberFormat="0" applyProtection="0">
      <alignment horizontal="left" vertical="center" indent="1"/>
    </xf>
    <xf numFmtId="0" fontId="12" fillId="107" borderId="126" applyNumberFormat="0" applyFont="0" applyAlignment="0" applyProtection="0"/>
    <xf numFmtId="4" fontId="206" fillId="95" borderId="97" applyNumberFormat="0" applyProtection="0">
      <alignment horizontal="right" vertical="center"/>
    </xf>
    <xf numFmtId="0" fontId="64" fillId="92" borderId="101" applyNumberFormat="0" applyProtection="0">
      <alignment horizontal="left" vertical="top" indent="1"/>
    </xf>
    <xf numFmtId="0" fontId="12" fillId="104" borderId="91" applyNumberFormat="0" applyProtection="0">
      <alignment horizontal="left" vertical="center" indent="1"/>
    </xf>
    <xf numFmtId="0" fontId="206" fillId="105" borderId="129" applyNumberFormat="0" applyProtection="0">
      <alignment horizontal="left" vertical="center" indent="1"/>
    </xf>
    <xf numFmtId="0" fontId="12" fillId="103" borderId="91" applyNumberFormat="0" applyProtection="0">
      <alignment horizontal="left" vertical="top" indent="1"/>
    </xf>
    <xf numFmtId="0" fontId="226" fillId="110" borderId="92" applyNumberFormat="0" applyAlignment="0" applyProtection="0"/>
    <xf numFmtId="4" fontId="53" fillId="119" borderId="101" applyNumberFormat="0" applyProtection="0">
      <alignment horizontal="right" vertical="center"/>
    </xf>
    <xf numFmtId="0" fontId="12" fillId="104" borderId="124" applyNumberFormat="0" applyProtection="0">
      <alignment horizontal="left" vertical="center" indent="1"/>
    </xf>
    <xf numFmtId="4" fontId="64" fillId="93" borderId="111" applyNumberFormat="0" applyProtection="0">
      <alignment horizontal="right" vertical="center"/>
    </xf>
    <xf numFmtId="0" fontId="206" fillId="105" borderId="101" applyNumberFormat="0" applyProtection="0">
      <alignment horizontal="left" vertical="top" indent="1"/>
    </xf>
    <xf numFmtId="0" fontId="206" fillId="103" borderId="101" applyNumberFormat="0" applyProtection="0">
      <alignment horizontal="left" vertical="top" indent="1"/>
    </xf>
    <xf numFmtId="4" fontId="64" fillId="101" borderId="91" applyNumberFormat="0" applyProtection="0">
      <alignment horizontal="right" vertical="center"/>
    </xf>
    <xf numFmtId="0" fontId="220" fillId="110" borderId="125" applyNumberFormat="0" applyAlignment="0" applyProtection="0"/>
    <xf numFmtId="0" fontId="206" fillId="138" borderId="96" applyNumberFormat="0" applyProtection="0">
      <alignment horizontal="left" vertical="center" indent="1"/>
    </xf>
    <xf numFmtId="4" fontId="210" fillId="108" borderId="97" applyNumberFormat="0" applyProtection="0">
      <alignment horizontal="left" vertical="center" indent="1"/>
    </xf>
    <xf numFmtId="0" fontId="194" fillId="117" borderId="112" applyNumberFormat="0" applyAlignment="0" applyProtection="0"/>
    <xf numFmtId="4" fontId="206" fillId="98" borderId="96" applyNumberFormat="0" applyProtection="0">
      <alignment horizontal="right" vertical="center"/>
    </xf>
    <xf numFmtId="4" fontId="208" fillId="107" borderId="147" applyNumberFormat="0" applyProtection="0">
      <alignment vertical="center"/>
    </xf>
    <xf numFmtId="4" fontId="50" fillId="91" borderId="91" applyNumberFormat="0" applyProtection="0">
      <alignment horizontal="left" vertical="center" indent="1"/>
    </xf>
    <xf numFmtId="0" fontId="12" fillId="86" borderId="93" applyNumberFormat="0" applyFont="0" applyAlignment="0" applyProtection="0"/>
    <xf numFmtId="4" fontId="215" fillId="38" borderId="96" applyNumberFormat="0" applyProtection="0">
      <alignment vertical="center"/>
    </xf>
    <xf numFmtId="4" fontId="206" fillId="92" borderId="96" applyNumberFormat="0" applyProtection="0">
      <alignment horizontal="right" vertical="center"/>
    </xf>
    <xf numFmtId="4" fontId="64" fillId="101" borderId="111" applyNumberFormat="0" applyProtection="0">
      <alignment horizontal="right" vertical="center"/>
    </xf>
    <xf numFmtId="4" fontId="186" fillId="91" borderId="101" applyNumberFormat="0" applyProtection="0">
      <alignment vertical="center"/>
    </xf>
    <xf numFmtId="4" fontId="64" fillId="92" borderId="124" applyNumberFormat="0" applyProtection="0">
      <alignment horizontal="left" vertical="center" indent="1"/>
    </xf>
    <xf numFmtId="0" fontId="12" fillId="92" borderId="91" applyNumberFormat="0" applyProtection="0">
      <alignment horizontal="left" vertical="top" indent="1"/>
    </xf>
    <xf numFmtId="4" fontId="206" fillId="122" borderId="96" applyNumberFormat="0" applyProtection="0">
      <alignment horizontal="left" vertical="center" indent="1"/>
    </xf>
    <xf numFmtId="0" fontId="12" fillId="103" borderId="91" applyNumberFormat="0" applyProtection="0">
      <alignment horizontal="left" vertical="center" indent="1"/>
    </xf>
    <xf numFmtId="0" fontId="12" fillId="103" borderId="101" applyNumberFormat="0" applyProtection="0">
      <alignment horizontal="left" vertical="top" indent="1"/>
    </xf>
    <xf numFmtId="4" fontId="231" fillId="159" borderId="101" applyNumberFormat="0" applyProtection="0">
      <alignment horizontal="right" vertical="center"/>
    </xf>
    <xf numFmtId="0" fontId="194" fillId="117" borderId="92" applyNumberFormat="0" applyAlignment="0" applyProtection="0"/>
    <xf numFmtId="4" fontId="186" fillId="91" borderId="111" applyNumberFormat="0" applyProtection="0">
      <alignment vertical="center"/>
    </xf>
    <xf numFmtId="4" fontId="206" fillId="92" borderId="97" applyNumberFormat="0" applyProtection="0">
      <alignment horizontal="left" vertical="center" indent="1"/>
    </xf>
    <xf numFmtId="0" fontId="220" fillId="110" borderId="92" applyNumberFormat="0" applyAlignment="0" applyProtection="0"/>
    <xf numFmtId="4" fontId="64" fillId="93" borderId="91" applyNumberFormat="0" applyProtection="0">
      <alignment horizontal="right" vertical="center"/>
    </xf>
    <xf numFmtId="4" fontId="64" fillId="96" borderId="91" applyNumberFormat="0" applyProtection="0">
      <alignment horizontal="right" vertical="center"/>
    </xf>
    <xf numFmtId="0" fontId="71" fillId="104" borderId="98" applyBorder="0"/>
    <xf numFmtId="4" fontId="206" fillId="100" borderId="106" applyNumberFormat="0" applyProtection="0">
      <alignment horizontal="right" vertical="center"/>
    </xf>
    <xf numFmtId="4" fontId="56" fillId="119" borderId="99" applyNumberFormat="0" applyProtection="0">
      <alignment horizontal="left" vertical="center" indent="1"/>
    </xf>
    <xf numFmtId="4" fontId="53" fillId="153" borderId="91" applyNumberFormat="0" applyProtection="0">
      <alignment horizontal="right" vertical="center"/>
    </xf>
    <xf numFmtId="4" fontId="64" fillId="92" borderId="91" applyNumberFormat="0" applyProtection="0">
      <alignment horizontal="left" vertical="center" indent="1"/>
    </xf>
    <xf numFmtId="0" fontId="12" fillId="104" borderId="101" applyNumberFormat="0" applyProtection="0">
      <alignment horizontal="left" vertical="top" indent="1"/>
    </xf>
    <xf numFmtId="0" fontId="12" fillId="103" borderId="91" applyNumberFormat="0" applyProtection="0">
      <alignment horizontal="left" vertical="top" indent="1"/>
    </xf>
    <xf numFmtId="0" fontId="12" fillId="86" borderId="93" applyNumberFormat="0" applyFont="0" applyAlignment="0" applyProtection="0"/>
    <xf numFmtId="4" fontId="53" fillId="33" borderId="91" applyNumberFormat="0" applyProtection="0">
      <alignment horizontal="right" vertical="center"/>
    </xf>
    <xf numFmtId="4" fontId="64" fillId="95" borderId="111" applyNumberFormat="0" applyProtection="0">
      <alignment horizontal="right" vertical="center"/>
    </xf>
    <xf numFmtId="4" fontId="64" fillId="99" borderId="91" applyNumberFormat="0" applyProtection="0">
      <alignment horizontal="right" vertical="center"/>
    </xf>
    <xf numFmtId="4" fontId="206" fillId="93" borderId="116" applyNumberFormat="0" applyProtection="0">
      <alignment horizontal="right" vertical="center"/>
    </xf>
    <xf numFmtId="0" fontId="12" fillId="104" borderId="91" applyNumberFormat="0" applyProtection="0">
      <alignment horizontal="left" vertical="center" indent="1"/>
    </xf>
    <xf numFmtId="0" fontId="194" fillId="117" borderId="112" applyNumberFormat="0" applyAlignment="0" applyProtection="0"/>
    <xf numFmtId="4" fontId="64" fillId="103" borderId="91" applyNumberFormat="0" applyProtection="0">
      <alignment horizontal="right" vertical="center"/>
    </xf>
    <xf numFmtId="4" fontId="53" fillId="153" borderId="91" applyNumberFormat="0" applyProtection="0">
      <alignment horizontal="right" vertical="center"/>
    </xf>
    <xf numFmtId="0" fontId="204" fillId="117" borderId="137" applyNumberFormat="0" applyAlignment="0" applyProtection="0"/>
    <xf numFmtId="4" fontId="53" fillId="157" borderId="91" applyNumberFormat="0" applyProtection="0">
      <alignment horizontal="right" vertical="center"/>
    </xf>
    <xf numFmtId="0" fontId="185" fillId="0" borderId="95" applyNumberFormat="0" applyFill="0" applyAlignment="0" applyProtection="0"/>
    <xf numFmtId="4" fontId="64" fillId="96" borderId="91" applyNumberFormat="0" applyProtection="0">
      <alignment horizontal="right" vertical="center"/>
    </xf>
    <xf numFmtId="4" fontId="64" fillId="98" borderId="91" applyNumberFormat="0" applyProtection="0">
      <alignment horizontal="right" vertical="center"/>
    </xf>
    <xf numFmtId="4" fontId="64" fillId="107" borderId="91" applyNumberFormat="0" applyProtection="0">
      <alignment horizontal="left" vertical="center" indent="1"/>
    </xf>
    <xf numFmtId="0" fontId="12" fillId="103" borderId="91" applyNumberFormat="0" applyProtection="0">
      <alignment horizontal="left" vertical="top" indent="1"/>
    </xf>
    <xf numFmtId="4" fontId="229" fillId="38" borderId="111" applyNumberFormat="0" applyProtection="0">
      <alignment vertical="center"/>
    </xf>
    <xf numFmtId="4" fontId="64" fillId="101" borderId="134" applyNumberFormat="0" applyProtection="0">
      <alignment horizontal="right" vertical="center"/>
    </xf>
    <xf numFmtId="4" fontId="50" fillId="91" borderId="101" applyNumberFormat="0" applyProtection="0">
      <alignment vertical="center"/>
    </xf>
    <xf numFmtId="4" fontId="206" fillId="99" borderId="129" applyNumberFormat="0" applyProtection="0">
      <alignment horizontal="right" vertical="center"/>
    </xf>
    <xf numFmtId="4" fontId="53" fillId="38" borderId="91" applyNumberFormat="0" applyProtection="0">
      <alignment horizontal="left" vertical="center" indent="1"/>
    </xf>
    <xf numFmtId="4" fontId="53" fillId="155" borderId="91" applyNumberFormat="0" applyProtection="0">
      <alignment horizontal="right" vertical="center"/>
    </xf>
    <xf numFmtId="4" fontId="53" fillId="153" borderId="91" applyNumberFormat="0" applyProtection="0">
      <alignment horizontal="right" vertical="center"/>
    </xf>
    <xf numFmtId="4" fontId="53" fillId="33" borderId="91" applyNumberFormat="0" applyProtection="0">
      <alignment horizontal="right" vertical="center"/>
    </xf>
    <xf numFmtId="4" fontId="206" fillId="95" borderId="97" applyNumberFormat="0" applyProtection="0">
      <alignment horizontal="right" vertical="center"/>
    </xf>
    <xf numFmtId="4" fontId="64" fillId="94" borderId="91" applyNumberFormat="0" applyProtection="0">
      <alignment horizontal="right" vertical="center"/>
    </xf>
    <xf numFmtId="0" fontId="12" fillId="103" borderId="91" applyNumberFormat="0" applyProtection="0">
      <alignment horizontal="left" vertical="center" indent="1"/>
    </xf>
    <xf numFmtId="4" fontId="53" fillId="38" borderId="91" applyNumberFormat="0" applyProtection="0">
      <alignment horizontal="left" vertical="center" indent="1"/>
    </xf>
    <xf numFmtId="0" fontId="12" fillId="92" borderId="124" applyNumberFormat="0" applyProtection="0">
      <alignment horizontal="left" vertical="top" indent="1"/>
    </xf>
    <xf numFmtId="4" fontId="64" fillId="107" borderId="101" applyNumberFormat="0" applyProtection="0">
      <alignment horizontal="left" vertical="center" indent="1"/>
    </xf>
    <xf numFmtId="0" fontId="12" fillId="86" borderId="93" applyNumberFormat="0" applyFont="0" applyAlignment="0" applyProtection="0"/>
    <xf numFmtId="0" fontId="204" fillId="134" borderId="94" applyNumberFormat="0" applyAlignment="0" applyProtection="0"/>
    <xf numFmtId="4" fontId="206" fillId="95" borderId="130" applyNumberFormat="0" applyProtection="0">
      <alignment horizontal="right" vertical="center"/>
    </xf>
    <xf numFmtId="0" fontId="71" fillId="104" borderId="98" applyBorder="0"/>
    <xf numFmtId="0" fontId="64" fillId="107" borderId="91" applyNumberFormat="0" applyProtection="0">
      <alignment horizontal="left" vertical="top" indent="1"/>
    </xf>
    <xf numFmtId="0" fontId="50" fillId="91" borderId="91" applyNumberFormat="0" applyProtection="0">
      <alignment horizontal="left" vertical="top" indent="1"/>
    </xf>
    <xf numFmtId="4" fontId="64" fillId="107" borderId="91" applyNumberFormat="0" applyProtection="0">
      <alignment vertical="center"/>
    </xf>
    <xf numFmtId="0" fontId="12" fillId="105" borderId="91" applyNumberFormat="0" applyProtection="0">
      <alignment horizontal="left" vertical="center" indent="1"/>
    </xf>
    <xf numFmtId="0" fontId="226" fillId="110" borderId="92" applyNumberFormat="0" applyAlignment="0" applyProtection="0"/>
    <xf numFmtId="4" fontId="53" fillId="156" borderId="91" applyNumberFormat="0" applyProtection="0">
      <alignment horizontal="right" vertical="center"/>
    </xf>
    <xf numFmtId="4" fontId="206" fillId="122" borderId="96" applyNumberFormat="0" applyProtection="0">
      <alignment horizontal="left" vertical="center" indent="1"/>
    </xf>
    <xf numFmtId="4" fontId="64" fillId="94" borderId="91" applyNumberFormat="0" applyProtection="0">
      <alignment horizontal="right" vertical="center"/>
    </xf>
    <xf numFmtId="4" fontId="206" fillId="103" borderId="107" applyNumberFormat="0" applyProtection="0">
      <alignment horizontal="left" vertical="center" indent="1"/>
    </xf>
    <xf numFmtId="4" fontId="206" fillId="97" borderId="106" applyNumberFormat="0" applyProtection="0">
      <alignment horizontal="right" vertical="center"/>
    </xf>
    <xf numFmtId="4" fontId="64" fillId="92" borderId="91" applyNumberFormat="0" applyProtection="0">
      <alignment horizontal="left" vertical="center" indent="1"/>
    </xf>
    <xf numFmtId="4" fontId="50" fillId="91" borderId="91" applyNumberFormat="0" applyProtection="0">
      <alignment horizontal="left" vertical="center" indent="1"/>
    </xf>
    <xf numFmtId="4" fontId="53" fillId="153" borderId="101" applyNumberFormat="0" applyProtection="0">
      <alignment horizontal="right" vertical="center"/>
    </xf>
    <xf numFmtId="4" fontId="12" fillId="104" borderId="97" applyNumberFormat="0" applyProtection="0">
      <alignment horizontal="left" vertical="center" indent="1"/>
    </xf>
    <xf numFmtId="4" fontId="64" fillId="92" borderId="91" applyNumberFormat="0" applyProtection="0">
      <alignment horizontal="right" vertical="center"/>
    </xf>
    <xf numFmtId="4" fontId="53" fillId="156" borderId="124" applyNumberFormat="0" applyProtection="0">
      <alignment horizontal="right" vertical="center"/>
    </xf>
    <xf numFmtId="0" fontId="12" fillId="105" borderId="101" applyNumberFormat="0" applyProtection="0">
      <alignment horizontal="left" vertical="top" indent="1"/>
    </xf>
    <xf numFmtId="4" fontId="206" fillId="95" borderId="97" applyNumberFormat="0" applyProtection="0">
      <alignment horizontal="right" vertical="center"/>
    </xf>
    <xf numFmtId="4" fontId="64" fillId="95" borderId="91" applyNumberFormat="0" applyProtection="0">
      <alignment horizontal="right" vertical="center"/>
    </xf>
    <xf numFmtId="4" fontId="230" fillId="159" borderId="91" applyNumberFormat="0" applyProtection="0">
      <alignment vertical="center"/>
    </xf>
    <xf numFmtId="4" fontId="53" fillId="152" borderId="91" applyNumberFormat="0" applyProtection="0">
      <alignment horizontal="right" vertical="center"/>
    </xf>
    <xf numFmtId="0" fontId="12" fillId="86" borderId="113" applyNumberFormat="0" applyFont="0" applyAlignment="0" applyProtection="0"/>
    <xf numFmtId="0" fontId="185" fillId="0" borderId="100" applyNumberFormat="0" applyFill="0" applyAlignment="0" applyProtection="0"/>
    <xf numFmtId="0" fontId="12" fillId="104" borderId="91" applyNumberFormat="0" applyProtection="0">
      <alignment horizontal="left" vertical="top" indent="1"/>
    </xf>
    <xf numFmtId="4" fontId="187" fillId="103" borderId="91" applyNumberFormat="0" applyProtection="0">
      <alignment horizontal="right" vertical="center"/>
    </xf>
    <xf numFmtId="4" fontId="64" fillId="95" borderId="101" applyNumberFormat="0" applyProtection="0">
      <alignment horizontal="right" vertical="center"/>
    </xf>
    <xf numFmtId="4" fontId="64" fillId="103" borderId="91" applyNumberFormat="0" applyProtection="0">
      <alignment horizontal="right" vertical="center"/>
    </xf>
    <xf numFmtId="0" fontId="64" fillId="92" borderId="91" applyNumberFormat="0" applyProtection="0">
      <alignment horizontal="left" vertical="top" indent="1"/>
    </xf>
    <xf numFmtId="4" fontId="64" fillId="93" borderId="91" applyNumberFormat="0" applyProtection="0">
      <alignment horizontal="right" vertical="center"/>
    </xf>
    <xf numFmtId="4" fontId="64" fillId="99" borderId="91" applyNumberFormat="0" applyProtection="0">
      <alignment horizontal="right" vertical="center"/>
    </xf>
    <xf numFmtId="4" fontId="206" fillId="91" borderId="96" applyNumberFormat="0" applyProtection="0">
      <alignment vertical="center"/>
    </xf>
    <xf numFmtId="0" fontId="12" fillId="103" borderId="101" applyNumberFormat="0" applyProtection="0">
      <alignment horizontal="left" vertical="top" indent="1"/>
    </xf>
    <xf numFmtId="0" fontId="204" fillId="134" borderId="94" applyNumberFormat="0" applyAlignment="0" applyProtection="0"/>
    <xf numFmtId="4" fontId="187" fillId="103" borderId="91" applyNumberFormat="0" applyProtection="0">
      <alignment horizontal="right" vertical="center"/>
    </xf>
    <xf numFmtId="4" fontId="64" fillId="103" borderId="91" applyNumberFormat="0" applyProtection="0">
      <alignment horizontal="right" vertical="center"/>
    </xf>
    <xf numFmtId="0" fontId="206" fillId="105" borderId="96" applyNumberFormat="0" applyProtection="0">
      <alignment horizontal="left" vertical="center" indent="1"/>
    </xf>
    <xf numFmtId="4" fontId="64" fillId="96" borderId="91" applyNumberFormat="0" applyProtection="0">
      <alignment horizontal="right" vertical="center"/>
    </xf>
    <xf numFmtId="4" fontId="206" fillId="99" borderId="96" applyNumberFormat="0" applyProtection="0">
      <alignment horizontal="right" vertical="center"/>
    </xf>
    <xf numFmtId="4" fontId="53" fillId="156" borderId="91" applyNumberFormat="0" applyProtection="0">
      <alignment horizontal="right" vertical="center"/>
    </xf>
    <xf numFmtId="4" fontId="64" fillId="92" borderId="91" applyNumberFormat="0" applyProtection="0">
      <alignment horizontal="right" vertical="center"/>
    </xf>
    <xf numFmtId="4" fontId="206" fillId="100" borderId="116" applyNumberFormat="0" applyProtection="0">
      <alignment horizontal="right" vertical="center"/>
    </xf>
    <xf numFmtId="0" fontId="50" fillId="91" borderId="91" applyNumberFormat="0" applyProtection="0">
      <alignment horizontal="left" vertical="top" indent="1"/>
    </xf>
    <xf numFmtId="4" fontId="64" fillId="92" borderId="101" applyNumberFormat="0" applyProtection="0">
      <alignment horizontal="left" vertical="center" indent="1"/>
    </xf>
    <xf numFmtId="4" fontId="53" fillId="119" borderId="101" applyNumberFormat="0" applyProtection="0">
      <alignment horizontal="right" vertical="center"/>
    </xf>
    <xf numFmtId="0" fontId="201" fillId="87" borderId="92" applyNumberFormat="0" applyAlignment="0" applyProtection="0"/>
    <xf numFmtId="0" fontId="206" fillId="103" borderId="96" applyNumberFormat="0" applyProtection="0">
      <alignment horizontal="left" vertical="center" indent="1"/>
    </xf>
    <xf numFmtId="0" fontId="12" fillId="92" borderId="134" applyNumberFormat="0" applyProtection="0">
      <alignment horizontal="left" vertical="center" indent="1"/>
    </xf>
    <xf numFmtId="4" fontId="206" fillId="137" borderId="96" applyNumberFormat="0" applyProtection="0">
      <alignment horizontal="right" vertical="center"/>
    </xf>
    <xf numFmtId="4" fontId="53" fillId="109" borderId="91" applyNumberFormat="0" applyProtection="0">
      <alignment horizontal="right" vertical="center"/>
    </xf>
    <xf numFmtId="0" fontId="50" fillId="91" borderId="91" applyNumberFormat="0" applyProtection="0">
      <alignment horizontal="left" vertical="top" indent="1"/>
    </xf>
    <xf numFmtId="0" fontId="194" fillId="117" borderId="92" applyNumberFormat="0" applyAlignment="0" applyProtection="0"/>
    <xf numFmtId="4" fontId="206" fillId="95" borderId="97" applyNumberFormat="0" applyProtection="0">
      <alignment horizontal="right" vertical="center"/>
    </xf>
    <xf numFmtId="0" fontId="12" fillId="103" borderId="91" applyNumberFormat="0" applyProtection="0">
      <alignment horizontal="left" vertical="center" indent="1"/>
    </xf>
    <xf numFmtId="4" fontId="206" fillId="98" borderId="96" applyNumberFormat="0" applyProtection="0">
      <alignment horizontal="right" vertical="center"/>
    </xf>
    <xf numFmtId="4" fontId="53" fillId="109" borderId="91" applyNumberFormat="0" applyProtection="0">
      <alignment horizontal="right" vertical="center"/>
    </xf>
    <xf numFmtId="4" fontId="64" fillId="103" borderId="91" applyNumberFormat="0" applyProtection="0">
      <alignment horizontal="right" vertical="center"/>
    </xf>
    <xf numFmtId="4" fontId="50" fillId="91" borderId="91" applyNumberFormat="0" applyProtection="0">
      <alignment horizontal="left" vertical="center" indent="1"/>
    </xf>
    <xf numFmtId="0" fontId="213" fillId="134" borderId="96" applyNumberFormat="0" applyAlignment="0" applyProtection="0"/>
    <xf numFmtId="4" fontId="206" fillId="93" borderId="116" applyNumberFormat="0" applyProtection="0">
      <alignment horizontal="right" vertical="center"/>
    </xf>
    <xf numFmtId="4" fontId="206" fillId="38" borderId="106" applyNumberFormat="0" applyProtection="0">
      <alignment horizontal="left" vertical="center" indent="1"/>
    </xf>
    <xf numFmtId="4" fontId="229" fillId="38" borderId="91" applyNumberFormat="0" applyProtection="0">
      <alignment vertical="center"/>
    </xf>
    <xf numFmtId="4" fontId="56" fillId="119" borderId="99" applyNumberFormat="0" applyProtection="0">
      <alignment horizontal="left" vertical="center" indent="1"/>
    </xf>
    <xf numFmtId="4" fontId="215" fillId="27" borderId="96" applyNumberFormat="0" applyProtection="0">
      <alignment horizontal="right" vertical="center"/>
    </xf>
    <xf numFmtId="4" fontId="64" fillId="97" borderId="91" applyNumberFormat="0" applyProtection="0">
      <alignment horizontal="right" vertical="center"/>
    </xf>
    <xf numFmtId="0" fontId="12" fillId="92" borderId="91" applyNumberFormat="0" applyProtection="0">
      <alignment horizontal="left" vertical="center" indent="1"/>
    </xf>
    <xf numFmtId="4" fontId="206" fillId="96" borderId="106" applyNumberFormat="0" applyProtection="0">
      <alignment horizontal="right" vertical="center"/>
    </xf>
    <xf numFmtId="4" fontId="53" fillId="155" borderId="91" applyNumberFormat="0" applyProtection="0">
      <alignment horizontal="right" vertical="center"/>
    </xf>
    <xf numFmtId="4" fontId="64" fillId="99" borderId="101" applyNumberFormat="0" applyProtection="0">
      <alignment horizontal="right" vertical="center"/>
    </xf>
    <xf numFmtId="4" fontId="50" fillId="91" borderId="111" applyNumberFormat="0" applyProtection="0">
      <alignment vertical="center"/>
    </xf>
    <xf numFmtId="4" fontId="206" fillId="122" borderId="96" applyNumberFormat="0" applyProtection="0">
      <alignment horizontal="left" vertical="center" indent="1"/>
    </xf>
    <xf numFmtId="0" fontId="12" fillId="92" borderId="91" applyNumberFormat="0" applyProtection="0">
      <alignment horizontal="left" vertical="center" indent="1"/>
    </xf>
    <xf numFmtId="4" fontId="53" fillId="152" borderId="91" applyNumberFormat="0" applyProtection="0">
      <alignment horizontal="right" vertical="center"/>
    </xf>
    <xf numFmtId="4" fontId="206" fillId="122" borderId="96" applyNumberFormat="0" applyProtection="0">
      <alignment horizontal="left" vertical="center" indent="1"/>
    </xf>
    <xf numFmtId="4" fontId="64" fillId="95" borderId="91" applyNumberFormat="0" applyProtection="0">
      <alignment horizontal="right" vertical="center"/>
    </xf>
    <xf numFmtId="0" fontId="208" fillId="107" borderId="101" applyNumberFormat="0" applyProtection="0">
      <alignment horizontal="left" vertical="top" indent="1"/>
    </xf>
    <xf numFmtId="4" fontId="206" fillId="92" borderId="106" applyNumberFormat="0" applyProtection="0">
      <alignment horizontal="right" vertical="center"/>
    </xf>
    <xf numFmtId="4" fontId="206" fillId="97" borderId="106" applyNumberFormat="0" applyProtection="0">
      <alignment horizontal="right" vertical="center"/>
    </xf>
    <xf numFmtId="0" fontId="64" fillId="107" borderId="160" applyNumberFormat="0" applyProtection="0">
      <alignment horizontal="left" vertical="top" indent="1"/>
    </xf>
    <xf numFmtId="4" fontId="187" fillId="103" borderId="91" applyNumberFormat="0" applyProtection="0">
      <alignment horizontal="right" vertical="center"/>
    </xf>
    <xf numFmtId="4" fontId="53" fillId="119" borderId="91" applyNumberFormat="0" applyProtection="0">
      <alignment horizontal="right" vertical="center"/>
    </xf>
    <xf numFmtId="0" fontId="206" fillId="105" borderId="91" applyNumberFormat="0" applyProtection="0">
      <alignment horizontal="left" vertical="top" indent="1"/>
    </xf>
    <xf numFmtId="4" fontId="64" fillId="100" borderId="91" applyNumberFormat="0" applyProtection="0">
      <alignment horizontal="right" vertical="center"/>
    </xf>
    <xf numFmtId="0" fontId="64" fillId="92" borderId="91" applyNumberFormat="0" applyProtection="0">
      <alignment horizontal="left" vertical="top" indent="1"/>
    </xf>
    <xf numFmtId="4" fontId="64" fillId="103" borderId="111" applyNumberFormat="0" applyProtection="0">
      <alignment horizontal="right" vertical="center"/>
    </xf>
    <xf numFmtId="4" fontId="50" fillId="91" borderId="101" applyNumberFormat="0" applyProtection="0">
      <alignment vertical="center"/>
    </xf>
    <xf numFmtId="4" fontId="188" fillId="120" borderId="109" applyNumberFormat="0" applyProtection="0">
      <alignment horizontal="left" vertical="center" indent="1"/>
    </xf>
    <xf numFmtId="4" fontId="53" fillId="159" borderId="91" applyNumberFormat="0" applyProtection="0">
      <alignment vertical="center"/>
    </xf>
    <xf numFmtId="0" fontId="12" fillId="103" borderId="91" applyNumberFormat="0" applyProtection="0">
      <alignment horizontal="left" vertical="center" indent="1"/>
    </xf>
    <xf numFmtId="0" fontId="12" fillId="92" borderId="101" applyNumberFormat="0" applyProtection="0">
      <alignment horizontal="left" vertical="center" indent="1"/>
    </xf>
    <xf numFmtId="0" fontId="12" fillId="92" borderId="91" applyNumberFormat="0" applyProtection="0">
      <alignment horizontal="left" vertical="top" indent="1"/>
    </xf>
    <xf numFmtId="4" fontId="206" fillId="93" borderId="96" applyNumberFormat="0" applyProtection="0">
      <alignment horizontal="right" vertical="center"/>
    </xf>
    <xf numFmtId="4" fontId="64" fillId="107" borderId="91" applyNumberFormat="0" applyProtection="0">
      <alignment horizontal="left" vertical="center" indent="1"/>
    </xf>
    <xf numFmtId="4" fontId="12" fillId="104" borderId="97" applyNumberFormat="0" applyProtection="0">
      <alignment horizontal="left" vertical="center" indent="1"/>
    </xf>
    <xf numFmtId="4" fontId="53" fillId="159" borderId="91" applyNumberFormat="0" applyProtection="0">
      <alignment vertical="center"/>
    </xf>
    <xf numFmtId="4" fontId="206" fillId="122" borderId="96" applyNumberFormat="0" applyProtection="0">
      <alignment horizontal="left" vertical="center" indent="1"/>
    </xf>
    <xf numFmtId="0" fontId="64" fillId="107" borderId="91" applyNumberFormat="0" applyProtection="0">
      <alignment horizontal="left" vertical="top" indent="1"/>
    </xf>
    <xf numFmtId="4" fontId="64" fillId="101" borderId="91" applyNumberFormat="0" applyProtection="0">
      <alignment horizontal="right" vertical="center"/>
    </xf>
    <xf numFmtId="4" fontId="64" fillId="107" borderId="101" applyNumberFormat="0" applyProtection="0">
      <alignment vertical="center"/>
    </xf>
    <xf numFmtId="4" fontId="50" fillId="91" borderId="91" applyNumberFormat="0" applyProtection="0">
      <alignment horizontal="left" vertical="center" indent="1"/>
    </xf>
    <xf numFmtId="4" fontId="186" fillId="91" borderId="91" applyNumberFormat="0" applyProtection="0">
      <alignment vertical="center"/>
    </xf>
    <xf numFmtId="4" fontId="64" fillId="95" borderId="91" applyNumberFormat="0" applyProtection="0">
      <alignment horizontal="right" vertical="center"/>
    </xf>
    <xf numFmtId="4" fontId="64" fillId="94" borderId="91" applyNumberFormat="0" applyProtection="0">
      <alignment horizontal="right" vertical="center"/>
    </xf>
    <xf numFmtId="0" fontId="12" fillId="86" borderId="93" applyNumberFormat="0" applyFont="0" applyAlignment="0" applyProtection="0"/>
    <xf numFmtId="4" fontId="206" fillId="98" borderId="106" applyNumberFormat="0" applyProtection="0">
      <alignment horizontal="right" vertical="center"/>
    </xf>
    <xf numFmtId="4" fontId="64" fillId="95" borderId="91" applyNumberFormat="0" applyProtection="0">
      <alignment horizontal="right" vertical="center"/>
    </xf>
    <xf numFmtId="4" fontId="64" fillId="98" borderId="91" applyNumberFormat="0" applyProtection="0">
      <alignment horizontal="right" vertical="center"/>
    </xf>
    <xf numFmtId="4" fontId="206" fillId="92" borderId="96" applyNumberFormat="0" applyProtection="0">
      <alignment horizontal="right" vertical="center"/>
    </xf>
    <xf numFmtId="0" fontId="12" fillId="86" borderId="113" applyNumberFormat="0" applyFont="0" applyAlignment="0" applyProtection="0"/>
    <xf numFmtId="0" fontId="206" fillId="105" borderId="106" applyNumberFormat="0" applyProtection="0">
      <alignment horizontal="left" vertical="center" indent="1"/>
    </xf>
    <xf numFmtId="4" fontId="206" fillId="91" borderId="96" applyNumberFormat="0" applyProtection="0">
      <alignment vertical="center"/>
    </xf>
    <xf numFmtId="4" fontId="64" fillId="93" borderId="91" applyNumberFormat="0" applyProtection="0">
      <alignment horizontal="right" vertical="center"/>
    </xf>
    <xf numFmtId="4" fontId="53" fillId="109" borderId="91" applyNumberFormat="0" applyProtection="0">
      <alignment horizontal="right" vertical="center"/>
    </xf>
    <xf numFmtId="0" fontId="12" fillId="103" borderId="101" applyNumberFormat="0" applyProtection="0">
      <alignment horizontal="left" vertical="center" indent="1"/>
    </xf>
    <xf numFmtId="4" fontId="64" fillId="98" borderId="91" applyNumberFormat="0" applyProtection="0">
      <alignment horizontal="right" vertical="center"/>
    </xf>
    <xf numFmtId="4" fontId="50" fillId="91" borderId="101" applyNumberFormat="0" applyProtection="0">
      <alignment vertical="center"/>
    </xf>
    <xf numFmtId="0" fontId="194" fillId="117" borderId="102" applyNumberFormat="0" applyAlignment="0" applyProtection="0"/>
    <xf numFmtId="0" fontId="12" fillId="86" borderId="103" applyNumberFormat="0" applyFont="0" applyAlignment="0" applyProtection="0"/>
    <xf numFmtId="0" fontId="12" fillId="105" borderId="91" applyNumberFormat="0" applyProtection="0">
      <alignment horizontal="left" vertical="center" indent="1"/>
    </xf>
    <xf numFmtId="0" fontId="206" fillId="105" borderId="96" applyNumberFormat="0" applyProtection="0">
      <alignment horizontal="left" vertical="center" indent="1"/>
    </xf>
    <xf numFmtId="4" fontId="53" fillId="109" borderId="101" applyNumberFormat="0" applyProtection="0">
      <alignment horizontal="right" vertical="center"/>
    </xf>
    <xf numFmtId="4" fontId="64" fillId="107" borderId="91" applyNumberFormat="0" applyProtection="0">
      <alignment vertical="center"/>
    </xf>
    <xf numFmtId="4" fontId="206" fillId="100" borderId="96" applyNumberFormat="0" applyProtection="0">
      <alignment horizontal="right" vertical="center"/>
    </xf>
    <xf numFmtId="0" fontId="12" fillId="104" borderId="91" applyNumberFormat="0" applyProtection="0">
      <alignment horizontal="left" vertical="center" indent="1"/>
    </xf>
    <xf numFmtId="4" fontId="50" fillId="91" borderId="91" applyNumberFormat="0" applyProtection="0">
      <alignment horizontal="left" vertical="center" indent="1"/>
    </xf>
    <xf numFmtId="4" fontId="189" fillId="103" borderId="91" applyNumberFormat="0" applyProtection="0">
      <alignment horizontal="right" vertical="center"/>
    </xf>
    <xf numFmtId="0" fontId="12" fillId="104" borderId="91" applyNumberFormat="0" applyProtection="0">
      <alignment horizontal="left" vertical="top" indent="1"/>
    </xf>
    <xf numFmtId="4" fontId="208" fillId="107" borderId="101" applyNumberFormat="0" applyProtection="0">
      <alignment vertical="center"/>
    </xf>
    <xf numFmtId="4" fontId="215" fillId="38" borderId="96" applyNumberFormat="0" applyProtection="0">
      <alignment vertical="center"/>
    </xf>
    <xf numFmtId="0" fontId="12" fillId="92" borderId="91" applyNumberFormat="0" applyProtection="0">
      <alignment horizontal="left" vertical="center" indent="1"/>
    </xf>
    <xf numFmtId="4" fontId="64" fillId="107" borderId="91" applyNumberFormat="0" applyProtection="0">
      <alignment horizontal="left" vertical="center" indent="1"/>
    </xf>
    <xf numFmtId="0" fontId="12" fillId="92" borderId="91" applyNumberFormat="0" applyProtection="0">
      <alignment horizontal="left" vertical="center" indent="1"/>
    </xf>
    <xf numFmtId="4" fontId="64" fillId="101" borderId="91" applyNumberFormat="0" applyProtection="0">
      <alignment horizontal="right" vertical="center"/>
    </xf>
    <xf numFmtId="4" fontId="187" fillId="103" borderId="91" applyNumberFormat="0" applyProtection="0">
      <alignment horizontal="right" vertical="center"/>
    </xf>
    <xf numFmtId="4" fontId="53" fillId="155" borderId="91" applyNumberFormat="0" applyProtection="0">
      <alignment horizontal="right" vertical="center"/>
    </xf>
    <xf numFmtId="4" fontId="64" fillId="92" borderId="91" applyNumberFormat="0" applyProtection="0">
      <alignment horizontal="right" vertical="center"/>
    </xf>
    <xf numFmtId="4" fontId="206" fillId="95" borderId="97" applyNumberFormat="0" applyProtection="0">
      <alignment horizontal="right" vertical="center"/>
    </xf>
    <xf numFmtId="4" fontId="53" fillId="152" borderId="91" applyNumberFormat="0" applyProtection="0">
      <alignment horizontal="right" vertical="center"/>
    </xf>
    <xf numFmtId="4" fontId="206" fillId="91" borderId="96" applyNumberFormat="0" applyProtection="0">
      <alignment vertical="center"/>
    </xf>
    <xf numFmtId="0" fontId="12" fillId="86" borderId="93" applyNumberFormat="0" applyFont="0" applyAlignment="0" applyProtection="0"/>
    <xf numFmtId="0" fontId="194" fillId="117" borderId="102" applyNumberFormat="0" applyAlignment="0" applyProtection="0"/>
    <xf numFmtId="4" fontId="187" fillId="107" borderId="101" applyNumberFormat="0" applyProtection="0">
      <alignment vertical="center"/>
    </xf>
    <xf numFmtId="0" fontId="12" fillId="104" borderId="91" applyNumberFormat="0" applyProtection="0">
      <alignment horizontal="left" vertical="top" indent="1"/>
    </xf>
    <xf numFmtId="4" fontId="64" fillId="103" borderId="91" applyNumberFormat="0" applyProtection="0">
      <alignment horizontal="right" vertical="center"/>
    </xf>
    <xf numFmtId="4" fontId="12" fillId="104" borderId="130" applyNumberFormat="0" applyProtection="0">
      <alignment horizontal="left" vertical="center" indent="1"/>
    </xf>
    <xf numFmtId="4" fontId="53" fillId="155" borderId="91" applyNumberFormat="0" applyProtection="0">
      <alignment horizontal="right" vertical="center"/>
    </xf>
    <xf numFmtId="4" fontId="53" fillId="152" borderId="91" applyNumberFormat="0" applyProtection="0">
      <alignment horizontal="right" vertical="center"/>
    </xf>
    <xf numFmtId="4" fontId="64" fillId="93" borderId="91" applyNumberFormat="0" applyProtection="0">
      <alignment horizontal="right" vertical="center"/>
    </xf>
    <xf numFmtId="0" fontId="206" fillId="103" borderId="91" applyNumberFormat="0" applyProtection="0">
      <alignment horizontal="left" vertical="top" indent="1"/>
    </xf>
    <xf numFmtId="0" fontId="206" fillId="138" borderId="96" applyNumberFormat="0" applyProtection="0">
      <alignment horizontal="left" vertical="center" indent="1"/>
    </xf>
    <xf numFmtId="0" fontId="12" fillId="104" borderId="91" applyNumberFormat="0" applyProtection="0">
      <alignment horizontal="left" vertical="top" indent="1"/>
    </xf>
    <xf numFmtId="0" fontId="206" fillId="86" borderId="106" applyNumberFormat="0" applyFont="0" applyAlignment="0" applyProtection="0"/>
    <xf numFmtId="0" fontId="206" fillId="110" borderId="96" applyNumberFormat="0" applyProtection="0">
      <alignment horizontal="left" vertical="center" indent="1"/>
    </xf>
    <xf numFmtId="0" fontId="206" fillId="104" borderId="91" applyNumberFormat="0" applyProtection="0">
      <alignment horizontal="left" vertical="top" indent="1"/>
    </xf>
    <xf numFmtId="0" fontId="12" fillId="104" borderId="91" applyNumberFormat="0" applyProtection="0">
      <alignment horizontal="left" vertical="top" indent="1"/>
    </xf>
    <xf numFmtId="0" fontId="206" fillId="104" borderId="91" applyNumberFormat="0" applyProtection="0">
      <alignment horizontal="left" vertical="top" indent="1"/>
    </xf>
    <xf numFmtId="4" fontId="53" fillId="121" borderId="91" applyNumberFormat="0" applyProtection="0">
      <alignment horizontal="right" vertical="center"/>
    </xf>
    <xf numFmtId="4" fontId="64" fillId="97" borderId="111" applyNumberFormat="0" applyProtection="0">
      <alignment horizontal="right" vertical="center"/>
    </xf>
    <xf numFmtId="0" fontId="213" fillId="134" borderId="106" applyNumberFormat="0" applyAlignment="0" applyProtection="0"/>
    <xf numFmtId="4" fontId="64" fillId="100" borderId="111" applyNumberFormat="0" applyProtection="0">
      <alignment horizontal="right" vertical="center"/>
    </xf>
    <xf numFmtId="205" fontId="213" fillId="134" borderId="106" applyNumberFormat="0" applyAlignment="0" applyProtection="0"/>
    <xf numFmtId="4" fontId="64" fillId="96" borderId="91" applyNumberFormat="0" applyProtection="0">
      <alignment horizontal="right" vertical="center"/>
    </xf>
    <xf numFmtId="4" fontId="64" fillId="103" borderId="91" applyNumberFormat="0" applyProtection="0">
      <alignment horizontal="right" vertical="center"/>
    </xf>
    <xf numFmtId="4" fontId="56" fillId="119" borderId="99" applyNumberFormat="0" applyProtection="0">
      <alignment horizontal="left" vertical="center" indent="1"/>
    </xf>
    <xf numFmtId="4" fontId="64" fillId="95" borderId="91" applyNumberFormat="0" applyProtection="0">
      <alignment horizontal="right" vertical="center"/>
    </xf>
    <xf numFmtId="0" fontId="12" fillId="103" borderId="91" applyNumberFormat="0" applyProtection="0">
      <alignment horizontal="left" vertical="center" indent="1"/>
    </xf>
    <xf numFmtId="4" fontId="64" fillId="95" borderId="91" applyNumberFormat="0" applyProtection="0">
      <alignment horizontal="right" vertical="center"/>
    </xf>
    <xf numFmtId="4" fontId="206" fillId="96" borderId="96" applyNumberFormat="0" applyProtection="0">
      <alignment horizontal="right" vertical="center"/>
    </xf>
    <xf numFmtId="4" fontId="215" fillId="27" borderId="116" applyNumberFormat="0" applyProtection="0">
      <alignment horizontal="right" vertical="center"/>
    </xf>
    <xf numFmtId="4" fontId="206" fillId="137" borderId="96" applyNumberFormat="0" applyProtection="0">
      <alignment horizontal="right" vertical="center"/>
    </xf>
    <xf numFmtId="4" fontId="206" fillId="97" borderId="106" applyNumberFormat="0" applyProtection="0">
      <alignment horizontal="right" vertical="center"/>
    </xf>
    <xf numFmtId="4" fontId="206" fillId="101" borderId="96" applyNumberFormat="0" applyProtection="0">
      <alignment horizontal="right" vertical="center"/>
    </xf>
    <xf numFmtId="4" fontId="210" fillId="108" borderId="97" applyNumberFormat="0" applyProtection="0">
      <alignment horizontal="left" vertical="center" indent="1"/>
    </xf>
    <xf numFmtId="4" fontId="187" fillId="107" borderId="91" applyNumberFormat="0" applyProtection="0">
      <alignment vertical="center"/>
    </xf>
    <xf numFmtId="0" fontId="12" fillId="104" borderId="91" applyNumberFormat="0" applyProtection="0">
      <alignment horizontal="left" vertical="center" indent="1"/>
    </xf>
    <xf numFmtId="4" fontId="12" fillId="104" borderId="97" applyNumberFormat="0" applyProtection="0">
      <alignment horizontal="left" vertical="center" indent="1"/>
    </xf>
    <xf numFmtId="4" fontId="206" fillId="122" borderId="96" applyNumberFormat="0" applyProtection="0">
      <alignment horizontal="left" vertical="center" indent="1"/>
    </xf>
    <xf numFmtId="4" fontId="50" fillId="91" borderId="91" applyNumberFormat="0" applyProtection="0">
      <alignment vertical="center"/>
    </xf>
    <xf numFmtId="4" fontId="206" fillId="101" borderId="96" applyNumberFormat="0" applyProtection="0">
      <alignment horizontal="right" vertical="center"/>
    </xf>
    <xf numFmtId="4" fontId="64" fillId="94" borderId="91" applyNumberFormat="0" applyProtection="0">
      <alignment horizontal="right" vertical="center"/>
    </xf>
    <xf numFmtId="4" fontId="64" fillId="103" borderId="101" applyNumberFormat="0" applyProtection="0">
      <alignment horizontal="right" vertical="center"/>
    </xf>
    <xf numFmtId="4" fontId="206" fillId="122" borderId="96" applyNumberFormat="0" applyProtection="0">
      <alignment horizontal="left" vertical="center" indent="1"/>
    </xf>
    <xf numFmtId="0" fontId="12" fillId="92" borderId="91" applyNumberFormat="0" applyProtection="0">
      <alignment horizontal="left" vertical="top" indent="1"/>
    </xf>
    <xf numFmtId="0" fontId="71" fillId="104" borderId="98" applyBorder="0"/>
    <xf numFmtId="4" fontId="206" fillId="0" borderId="96" applyNumberFormat="0" applyProtection="0">
      <alignment horizontal="right" vertical="center"/>
    </xf>
    <xf numFmtId="0" fontId="12" fillId="104" borderId="91" applyNumberFormat="0" applyProtection="0">
      <alignment horizontal="left" vertical="center" indent="1"/>
    </xf>
    <xf numFmtId="4" fontId="64" fillId="95" borderId="124" applyNumberFormat="0" applyProtection="0">
      <alignment horizontal="right" vertical="center"/>
    </xf>
    <xf numFmtId="4" fontId="64" fillId="107" borderId="111" applyNumberFormat="0" applyProtection="0">
      <alignment horizontal="left" vertical="center" indent="1"/>
    </xf>
    <xf numFmtId="4" fontId="53" fillId="109" borderId="91" applyNumberFormat="0" applyProtection="0">
      <alignment horizontal="right" vertical="center"/>
    </xf>
    <xf numFmtId="4" fontId="64" fillId="93" borderId="147" applyNumberFormat="0" applyProtection="0">
      <alignment horizontal="right" vertical="center"/>
    </xf>
    <xf numFmtId="4" fontId="206" fillId="101" borderId="96" applyNumberFormat="0" applyProtection="0">
      <alignment horizontal="right" vertical="center"/>
    </xf>
    <xf numFmtId="0" fontId="64" fillId="92" borderId="91" applyNumberFormat="0" applyProtection="0">
      <alignment horizontal="left" vertical="top" indent="1"/>
    </xf>
    <xf numFmtId="0" fontId="204" fillId="117" borderId="94" applyNumberFormat="0" applyAlignment="0" applyProtection="0"/>
    <xf numFmtId="4" fontId="64" fillId="107" borderId="111" applyNumberFormat="0" applyProtection="0">
      <alignment horizontal="left" vertical="center" indent="1"/>
    </xf>
    <xf numFmtId="4" fontId="188" fillId="120" borderId="155" applyNumberFormat="0" applyProtection="0">
      <alignment horizontal="left" vertical="center" indent="1"/>
    </xf>
    <xf numFmtId="4" fontId="64" fillId="97" borderId="91" applyNumberFormat="0" applyProtection="0">
      <alignment horizontal="right" vertical="center"/>
    </xf>
    <xf numFmtId="0" fontId="12" fillId="105" borderId="91" applyNumberFormat="0" applyProtection="0">
      <alignment horizontal="left" vertical="center" indent="1"/>
    </xf>
    <xf numFmtId="4" fontId="64" fillId="99" borderId="91" applyNumberFormat="0" applyProtection="0">
      <alignment horizontal="right" vertical="center"/>
    </xf>
    <xf numFmtId="4" fontId="187" fillId="103" borderId="101" applyNumberFormat="0" applyProtection="0">
      <alignment horizontal="right" vertical="center"/>
    </xf>
    <xf numFmtId="0" fontId="12" fillId="104" borderId="111" applyNumberFormat="0" applyProtection="0">
      <alignment horizontal="left" vertical="top" indent="1"/>
    </xf>
    <xf numFmtId="4" fontId="215" fillId="27" borderId="116" applyNumberFormat="0" applyProtection="0">
      <alignment horizontal="right" vertical="center"/>
    </xf>
    <xf numFmtId="4" fontId="56" fillId="119" borderId="119" applyNumberFormat="0" applyProtection="0">
      <alignment horizontal="left" vertical="center" indent="1"/>
    </xf>
    <xf numFmtId="4" fontId="64" fillId="101" borderId="91" applyNumberFormat="0" applyProtection="0">
      <alignment horizontal="right" vertical="center"/>
    </xf>
    <xf numFmtId="4" fontId="206" fillId="122" borderId="106" applyNumberFormat="0" applyProtection="0">
      <alignment horizontal="left" vertical="center" indent="1"/>
    </xf>
    <xf numFmtId="0" fontId="12" fillId="103" borderId="91" applyNumberFormat="0" applyProtection="0">
      <alignment horizontal="left" vertical="center" indent="1"/>
    </xf>
    <xf numFmtId="0" fontId="206" fillId="138" borderId="116" applyNumberFormat="0" applyProtection="0">
      <alignment horizontal="left" vertical="center" indent="1"/>
    </xf>
    <xf numFmtId="4" fontId="64" fillId="101" borderId="91" applyNumberFormat="0" applyProtection="0">
      <alignment horizontal="right" vertical="center"/>
    </xf>
    <xf numFmtId="0" fontId="206" fillId="92" borderId="91" applyNumberFormat="0" applyProtection="0">
      <alignment horizontal="left" vertical="top" indent="1"/>
    </xf>
    <xf numFmtId="0" fontId="206" fillId="138" borderId="96" applyNumberFormat="0" applyProtection="0">
      <alignment horizontal="left" vertical="center" indent="1"/>
    </xf>
    <xf numFmtId="4" fontId="206" fillId="98" borderId="96" applyNumberFormat="0" applyProtection="0">
      <alignment horizontal="right" vertical="center"/>
    </xf>
    <xf numFmtId="4" fontId="64" fillId="99" borderId="111" applyNumberFormat="0" applyProtection="0">
      <alignment horizontal="right" vertical="center"/>
    </xf>
    <xf numFmtId="0" fontId="206" fillId="110" borderId="96" applyNumberFormat="0" applyProtection="0">
      <alignment horizontal="left" vertical="center" indent="1"/>
    </xf>
    <xf numFmtId="4" fontId="215" fillId="27" borderId="96" applyNumberFormat="0" applyProtection="0">
      <alignment horizontal="right" vertical="center"/>
    </xf>
    <xf numFmtId="4" fontId="215" fillId="27" borderId="106" applyNumberFormat="0" applyProtection="0">
      <alignment horizontal="right" vertical="center"/>
    </xf>
    <xf numFmtId="4" fontId="187" fillId="107" borderId="111" applyNumberFormat="0" applyProtection="0">
      <alignment vertical="center"/>
    </xf>
    <xf numFmtId="0" fontId="194" fillId="117" borderId="92" applyNumberFormat="0" applyAlignment="0" applyProtection="0"/>
    <xf numFmtId="4" fontId="64" fillId="97" borderId="101" applyNumberFormat="0" applyProtection="0">
      <alignment horizontal="right" vertical="center"/>
    </xf>
    <xf numFmtId="4" fontId="64" fillId="95" borderId="91" applyNumberFormat="0" applyProtection="0">
      <alignment horizontal="right" vertical="center"/>
    </xf>
    <xf numFmtId="4" fontId="206" fillId="122" borderId="96" applyNumberFormat="0" applyProtection="0">
      <alignment horizontal="left" vertical="center" indent="1"/>
    </xf>
    <xf numFmtId="4" fontId="64" fillId="94" borderId="101" applyNumberFormat="0" applyProtection="0">
      <alignment horizontal="right" vertical="center"/>
    </xf>
    <xf numFmtId="4" fontId="53" fillId="159" borderId="124" applyNumberFormat="0" applyProtection="0">
      <alignment horizontal="right" vertical="center"/>
    </xf>
    <xf numFmtId="0" fontId="64" fillId="107" borderId="91" applyNumberFormat="0" applyProtection="0">
      <alignment horizontal="left" vertical="top" indent="1"/>
    </xf>
    <xf numFmtId="4" fontId="64" fillId="99" borderId="91" applyNumberFormat="0" applyProtection="0">
      <alignment horizontal="right" vertical="center"/>
    </xf>
    <xf numFmtId="0" fontId="201" fillId="87" borderId="116" applyNumberFormat="0" applyAlignment="0" applyProtection="0"/>
    <xf numFmtId="0" fontId="12" fillId="92" borderId="91" applyNumberFormat="0" applyProtection="0">
      <alignment horizontal="left" vertical="top" indent="1"/>
    </xf>
    <xf numFmtId="0" fontId="12" fillId="103" borderId="101" applyNumberFormat="0" applyProtection="0">
      <alignment horizontal="left" vertical="top" indent="1"/>
    </xf>
    <xf numFmtId="0" fontId="12" fillId="105" borderId="91" applyNumberFormat="0" applyProtection="0">
      <alignment horizontal="left" vertical="center" indent="1"/>
    </xf>
    <xf numFmtId="0" fontId="12" fillId="105" borderId="91" applyNumberFormat="0" applyProtection="0">
      <alignment horizontal="left" vertical="center" indent="1"/>
    </xf>
    <xf numFmtId="0" fontId="206" fillId="86" borderId="106" applyNumberFormat="0" applyFont="0" applyAlignment="0" applyProtection="0"/>
    <xf numFmtId="4" fontId="64" fillId="107" borderId="91" applyNumberFormat="0" applyProtection="0">
      <alignment horizontal="left" vertical="center" indent="1"/>
    </xf>
    <xf numFmtId="0" fontId="194" fillId="117" borderId="112" applyNumberFormat="0" applyAlignment="0" applyProtection="0"/>
    <xf numFmtId="4" fontId="187" fillId="103" borderId="111" applyNumberFormat="0" applyProtection="0">
      <alignment horizontal="right" vertical="center"/>
    </xf>
    <xf numFmtId="0" fontId="12" fillId="105" borderId="91" applyNumberFormat="0" applyProtection="0">
      <alignment horizontal="left" vertical="center" indent="1"/>
    </xf>
    <xf numFmtId="4" fontId="229" fillId="38" borderId="91" applyNumberFormat="0" applyProtection="0">
      <alignment vertical="center"/>
    </xf>
    <xf numFmtId="4" fontId="50" fillId="91" borderId="91" applyNumberFormat="0" applyProtection="0">
      <alignment vertical="center"/>
    </xf>
    <xf numFmtId="0" fontId="71" fillId="104" borderId="98" applyBorder="0"/>
    <xf numFmtId="4" fontId="56" fillId="119" borderId="109" applyNumberFormat="0" applyProtection="0">
      <alignment horizontal="left" vertical="center" indent="1"/>
    </xf>
    <xf numFmtId="4" fontId="64" fillId="99" borderId="160" applyNumberFormat="0" applyProtection="0">
      <alignment horizontal="right" vertical="center"/>
    </xf>
    <xf numFmtId="4" fontId="206" fillId="102" borderId="97" applyNumberFormat="0" applyProtection="0">
      <alignment horizontal="left" vertical="center" indent="1"/>
    </xf>
    <xf numFmtId="0" fontId="206" fillId="138" borderId="96" applyNumberFormat="0" applyProtection="0">
      <alignment horizontal="left" vertical="center" indent="1"/>
    </xf>
    <xf numFmtId="4" fontId="64" fillId="103" borderId="91" applyNumberFormat="0" applyProtection="0">
      <alignment horizontal="right" vertical="center"/>
    </xf>
    <xf numFmtId="4" fontId="64" fillId="101" borderId="101" applyNumberFormat="0" applyProtection="0">
      <alignment horizontal="right" vertical="center"/>
    </xf>
    <xf numFmtId="0" fontId="12" fillId="105" borderId="134" applyNumberFormat="0" applyProtection="0">
      <alignment horizontal="left" vertical="center" indent="1"/>
    </xf>
    <xf numFmtId="0" fontId="12" fillId="86" borderId="93" applyNumberFormat="0" applyFont="0" applyAlignment="0" applyProtection="0"/>
    <xf numFmtId="4" fontId="53" fillId="121" borderId="111" applyNumberFormat="0" applyProtection="0">
      <alignment horizontal="right" vertical="center"/>
    </xf>
    <xf numFmtId="4" fontId="53" fillId="152" borderId="101" applyNumberFormat="0" applyProtection="0">
      <alignment horizontal="right" vertical="center"/>
    </xf>
    <xf numFmtId="0" fontId="12" fillId="107" borderId="93" applyNumberFormat="0" applyFont="0" applyAlignment="0" applyProtection="0"/>
    <xf numFmtId="0" fontId="50" fillId="91" borderId="101" applyNumberFormat="0" applyProtection="0">
      <alignment horizontal="left" vertical="top" indent="1"/>
    </xf>
    <xf numFmtId="4" fontId="206" fillId="38" borderId="96" applyNumberFormat="0" applyProtection="0">
      <alignment horizontal="left" vertical="center" indent="1"/>
    </xf>
    <xf numFmtId="4" fontId="206" fillId="0" borderId="96" applyNumberFormat="0" applyProtection="0">
      <alignment horizontal="right" vertical="center"/>
    </xf>
    <xf numFmtId="0" fontId="12" fillId="104" borderId="91" applyNumberFormat="0" applyProtection="0">
      <alignment horizontal="left" vertical="center" indent="1"/>
    </xf>
    <xf numFmtId="4" fontId="206" fillId="0" borderId="96" applyNumberFormat="0" applyProtection="0">
      <alignment horizontal="right" vertical="center"/>
    </xf>
    <xf numFmtId="4" fontId="64" fillId="95" borderId="91" applyNumberFormat="0" applyProtection="0">
      <alignment horizontal="right" vertical="center"/>
    </xf>
    <xf numFmtId="4" fontId="206" fillId="102" borderId="97" applyNumberFormat="0" applyProtection="0">
      <alignment horizontal="left" vertical="center" indent="1"/>
    </xf>
    <xf numFmtId="4" fontId="53" fillId="121" borderId="91" applyNumberFormat="0" applyProtection="0">
      <alignment horizontal="right" vertical="center"/>
    </xf>
    <xf numFmtId="4" fontId="64" fillId="93" borderId="91" applyNumberFormat="0" applyProtection="0">
      <alignment horizontal="right" vertical="center"/>
    </xf>
    <xf numFmtId="0" fontId="206" fillId="105" borderId="116" applyNumberFormat="0" applyProtection="0">
      <alignment horizontal="left" vertical="center" indent="1"/>
    </xf>
    <xf numFmtId="4" fontId="64" fillId="95" borderId="91" applyNumberFormat="0" applyProtection="0">
      <alignment horizontal="right" vertical="center"/>
    </xf>
    <xf numFmtId="4" fontId="206" fillId="99" borderId="96" applyNumberFormat="0" applyProtection="0">
      <alignment horizontal="right" vertical="center"/>
    </xf>
    <xf numFmtId="4" fontId="53" fillId="121" borderId="111" applyNumberFormat="0" applyProtection="0">
      <alignment horizontal="right" vertical="center"/>
    </xf>
    <xf numFmtId="4" fontId="53" fillId="109" borderId="101" applyNumberFormat="0" applyProtection="0">
      <alignment horizontal="right" vertical="center"/>
    </xf>
    <xf numFmtId="0" fontId="12" fillId="107" borderId="93" applyNumberFormat="0" applyFont="0" applyAlignment="0" applyProtection="0"/>
    <xf numFmtId="4" fontId="206" fillId="122" borderId="106" applyNumberFormat="0" applyProtection="0">
      <alignment horizontal="left" vertical="center" indent="1"/>
    </xf>
    <xf numFmtId="0" fontId="12" fillId="105" borderId="101" applyNumberFormat="0" applyProtection="0">
      <alignment horizontal="left" vertical="center" indent="1"/>
    </xf>
    <xf numFmtId="0" fontId="12" fillId="103" borderId="111" applyNumberFormat="0" applyProtection="0">
      <alignment horizontal="left" vertical="center" indent="1"/>
    </xf>
    <xf numFmtId="4" fontId="64" fillId="99" borderId="91" applyNumberFormat="0" applyProtection="0">
      <alignment horizontal="right" vertical="center"/>
    </xf>
    <xf numFmtId="4" fontId="64" fillId="101" borderId="91" applyNumberFormat="0" applyProtection="0">
      <alignment horizontal="right" vertical="center"/>
    </xf>
    <xf numFmtId="0" fontId="201" fillId="87" borderId="92" applyNumberFormat="0" applyAlignment="0" applyProtection="0"/>
    <xf numFmtId="4" fontId="50" fillId="91" borderId="91" applyNumberFormat="0" applyProtection="0">
      <alignment horizontal="left" vertical="center" indent="1"/>
    </xf>
    <xf numFmtId="0" fontId="12" fillId="92" borderId="101" applyNumberFormat="0" applyProtection="0">
      <alignment horizontal="left" vertical="center" indent="1"/>
    </xf>
    <xf numFmtId="4" fontId="64" fillId="94" borderId="101" applyNumberFormat="0" applyProtection="0">
      <alignment horizontal="right" vertical="center"/>
    </xf>
    <xf numFmtId="4" fontId="64" fillId="100" borderId="91" applyNumberFormat="0" applyProtection="0">
      <alignment horizontal="right" vertical="center"/>
    </xf>
    <xf numFmtId="0" fontId="12" fillId="104" borderId="101" applyNumberFormat="0" applyProtection="0">
      <alignment horizontal="left" vertical="top" indent="1"/>
    </xf>
    <xf numFmtId="4" fontId="206" fillId="103" borderId="97" applyNumberFormat="0" applyProtection="0">
      <alignment horizontal="left" vertical="center" indent="1"/>
    </xf>
    <xf numFmtId="0" fontId="213" fillId="134" borderId="96" applyNumberFormat="0" applyAlignment="0" applyProtection="0"/>
    <xf numFmtId="0" fontId="12" fillId="104" borderId="91" applyNumberFormat="0" applyProtection="0">
      <alignment horizontal="left" vertical="center" indent="1"/>
    </xf>
    <xf numFmtId="4" fontId="206" fillId="92" borderId="116" applyNumberFormat="0" applyProtection="0">
      <alignment horizontal="right" vertical="center"/>
    </xf>
    <xf numFmtId="0" fontId="201" fillId="87" borderId="92" applyNumberFormat="0" applyAlignment="0" applyProtection="0"/>
    <xf numFmtId="4" fontId="64" fillId="107" borderId="160" applyNumberFormat="0" applyProtection="0">
      <alignment vertical="center"/>
    </xf>
    <xf numFmtId="4" fontId="64" fillId="93" borderId="101" applyNumberFormat="0" applyProtection="0">
      <alignment horizontal="right" vertical="center"/>
    </xf>
    <xf numFmtId="0" fontId="12" fillId="92" borderId="101" applyNumberFormat="0" applyProtection="0">
      <alignment horizontal="left" vertical="center" indent="1"/>
    </xf>
    <xf numFmtId="4" fontId="229" fillId="38" borderId="91" applyNumberFormat="0" applyProtection="0">
      <alignment vertical="center"/>
    </xf>
    <xf numFmtId="0" fontId="220" fillId="110" borderId="102" applyNumberFormat="0" applyAlignment="0" applyProtection="0"/>
    <xf numFmtId="0" fontId="208" fillId="107" borderId="124" applyNumberFormat="0" applyProtection="0">
      <alignment horizontal="left" vertical="top" indent="1"/>
    </xf>
    <xf numFmtId="4" fontId="187" fillId="103" borderId="101" applyNumberFormat="0" applyProtection="0">
      <alignment horizontal="right" vertical="center"/>
    </xf>
    <xf numFmtId="0" fontId="209" fillId="91" borderId="91" applyNumberFormat="0" applyProtection="0">
      <alignment horizontal="left" vertical="top" indent="1"/>
    </xf>
    <xf numFmtId="4" fontId="64" fillId="97" borderId="111" applyNumberFormat="0" applyProtection="0">
      <alignment horizontal="right" vertical="center"/>
    </xf>
    <xf numFmtId="4" fontId="64" fillId="97" borderId="111" applyNumberFormat="0" applyProtection="0">
      <alignment horizontal="right" vertical="center"/>
    </xf>
    <xf numFmtId="4" fontId="64" fillId="96" borderId="111" applyNumberFormat="0" applyProtection="0">
      <alignment horizontal="right" vertical="center"/>
    </xf>
    <xf numFmtId="0" fontId="185" fillId="0" borderId="95" applyNumberFormat="0" applyFill="0" applyAlignment="0" applyProtection="0"/>
    <xf numFmtId="4" fontId="12" fillId="104" borderId="107" applyNumberFormat="0" applyProtection="0">
      <alignment horizontal="left" vertical="center" indent="1"/>
    </xf>
    <xf numFmtId="0" fontId="206" fillId="103" borderId="116" applyNumberFormat="0" applyProtection="0">
      <alignment horizontal="left" vertical="center" indent="1"/>
    </xf>
    <xf numFmtId="4" fontId="53" fillId="119" borderId="101" applyNumberFormat="0" applyProtection="0">
      <alignment horizontal="right" vertical="center"/>
    </xf>
    <xf numFmtId="0" fontId="12" fillId="92" borderId="91" applyNumberFormat="0" applyProtection="0">
      <alignment horizontal="left" vertical="top" indent="1"/>
    </xf>
    <xf numFmtId="4" fontId="64" fillId="96" borderId="101" applyNumberFormat="0" applyProtection="0">
      <alignment horizontal="right" vertical="center"/>
    </xf>
    <xf numFmtId="4" fontId="206" fillId="122" borderId="96" applyNumberFormat="0" applyProtection="0">
      <alignment horizontal="left" vertical="center" indent="1"/>
    </xf>
    <xf numFmtId="4" fontId="64" fillId="95" borderId="101" applyNumberFormat="0" applyProtection="0">
      <alignment horizontal="right" vertical="center"/>
    </xf>
    <xf numFmtId="4" fontId="64" fillId="92" borderId="101" applyNumberFormat="0" applyProtection="0">
      <alignment horizontal="right" vertical="center"/>
    </xf>
    <xf numFmtId="4" fontId="64" fillId="94" borderId="91" applyNumberFormat="0" applyProtection="0">
      <alignment horizontal="right" vertical="center"/>
    </xf>
    <xf numFmtId="0" fontId="12" fillId="105" borderId="91" applyNumberFormat="0" applyProtection="0">
      <alignment horizontal="left" vertical="top" indent="1"/>
    </xf>
    <xf numFmtId="0" fontId="201" fillId="87" borderId="92" applyNumberFormat="0" applyAlignment="0" applyProtection="0"/>
    <xf numFmtId="0" fontId="201" fillId="87" borderId="96" applyNumberFormat="0" applyAlignment="0" applyProtection="0"/>
    <xf numFmtId="4" fontId="208" fillId="110" borderId="101" applyNumberFormat="0" applyProtection="0">
      <alignment horizontal="left" vertical="center" indent="1"/>
    </xf>
    <xf numFmtId="0" fontId="208" fillId="107" borderId="91" applyNumberFormat="0" applyProtection="0">
      <alignment horizontal="left" vertical="top" indent="1"/>
    </xf>
    <xf numFmtId="4" fontId="188" fillId="120" borderId="99" applyNumberFormat="0" applyProtection="0">
      <alignment horizontal="left" vertical="center" indent="1"/>
    </xf>
    <xf numFmtId="4" fontId="64" fillId="98" borderId="134" applyNumberFormat="0" applyProtection="0">
      <alignment horizontal="right" vertical="center"/>
    </xf>
    <xf numFmtId="4" fontId="64" fillId="99" borderId="91" applyNumberFormat="0" applyProtection="0">
      <alignment horizontal="right" vertical="center"/>
    </xf>
    <xf numFmtId="4" fontId="53" fillId="152" borderId="91" applyNumberFormat="0" applyProtection="0">
      <alignment horizontal="right" vertical="center"/>
    </xf>
    <xf numFmtId="0" fontId="12" fillId="104" borderId="91" applyNumberFormat="0" applyProtection="0">
      <alignment horizontal="left" vertical="center" indent="1"/>
    </xf>
    <xf numFmtId="4" fontId="64" fillId="103" borderId="101" applyNumberFormat="0" applyProtection="0">
      <alignment horizontal="right" vertical="center"/>
    </xf>
    <xf numFmtId="4" fontId="64" fillId="97" borderId="91" applyNumberFormat="0" applyProtection="0">
      <alignment horizontal="right" vertical="center"/>
    </xf>
    <xf numFmtId="0" fontId="12" fillId="92" borderId="101" applyNumberFormat="0" applyProtection="0">
      <alignment horizontal="left" vertical="center" indent="1"/>
    </xf>
    <xf numFmtId="4" fontId="208" fillId="107" borderId="91" applyNumberFormat="0" applyProtection="0">
      <alignment vertical="center"/>
    </xf>
    <xf numFmtId="0" fontId="12" fillId="104" borderId="91" applyNumberFormat="0" applyProtection="0">
      <alignment horizontal="left" vertical="center" indent="1"/>
    </xf>
    <xf numFmtId="0" fontId="12" fillId="104" borderId="91" applyNumberFormat="0" applyProtection="0">
      <alignment horizontal="left" vertical="center" indent="1"/>
    </xf>
    <xf numFmtId="0" fontId="206" fillId="103" borderId="91" applyNumberFormat="0" applyProtection="0">
      <alignment horizontal="left" vertical="top" indent="1"/>
    </xf>
    <xf numFmtId="4" fontId="187" fillId="107" borderId="91" applyNumberFormat="0" applyProtection="0">
      <alignment vertical="center"/>
    </xf>
    <xf numFmtId="0" fontId="204" fillId="134" borderId="104" applyNumberFormat="0" applyAlignment="0" applyProtection="0"/>
    <xf numFmtId="4" fontId="206" fillId="122" borderId="96" applyNumberFormat="0" applyProtection="0">
      <alignment horizontal="left" vertical="center" indent="1"/>
    </xf>
    <xf numFmtId="4" fontId="64" fillId="96" borderId="91" applyNumberFormat="0" applyProtection="0">
      <alignment horizontal="right" vertical="center"/>
    </xf>
    <xf numFmtId="4" fontId="206" fillId="95" borderId="97" applyNumberFormat="0" applyProtection="0">
      <alignment horizontal="right" vertical="center"/>
    </xf>
    <xf numFmtId="4" fontId="12" fillId="104" borderId="97" applyNumberFormat="0" applyProtection="0">
      <alignment horizontal="left" vertical="center" indent="1"/>
    </xf>
    <xf numFmtId="4" fontId="64" fillId="96" borderId="124" applyNumberFormat="0" applyProtection="0">
      <alignment horizontal="right" vertical="center"/>
    </xf>
    <xf numFmtId="0" fontId="208" fillId="92" borderId="124" applyNumberFormat="0" applyProtection="0">
      <alignment horizontal="left" vertical="top" indent="1"/>
    </xf>
    <xf numFmtId="0" fontId="185" fillId="0" borderId="105" applyNumberFormat="0" applyFill="0" applyAlignment="0" applyProtection="0"/>
    <xf numFmtId="4" fontId="64" fillId="93" borderId="91" applyNumberFormat="0" applyProtection="0">
      <alignment horizontal="right" vertical="center"/>
    </xf>
    <xf numFmtId="4" fontId="64" fillId="100" borderId="91" applyNumberFormat="0" applyProtection="0">
      <alignment horizontal="right" vertical="center"/>
    </xf>
    <xf numFmtId="4" fontId="53" fillId="38" borderId="101" applyNumberFormat="0" applyProtection="0">
      <alignment horizontal="left" vertical="center" indent="1"/>
    </xf>
    <xf numFmtId="4" fontId="206" fillId="93" borderId="96" applyNumberFormat="0" applyProtection="0">
      <alignment horizontal="right" vertical="center"/>
    </xf>
    <xf numFmtId="0" fontId="185" fillId="0" borderId="100" applyNumberFormat="0" applyFill="0" applyAlignment="0" applyProtection="0"/>
    <xf numFmtId="4" fontId="230" fillId="159" borderId="91" applyNumberFormat="0" applyProtection="0">
      <alignment vertical="center"/>
    </xf>
    <xf numFmtId="4" fontId="12" fillId="104" borderId="97" applyNumberFormat="0" applyProtection="0">
      <alignment horizontal="left" vertical="center" indent="1"/>
    </xf>
    <xf numFmtId="4" fontId="64" fillId="99" borderId="91" applyNumberFormat="0" applyProtection="0">
      <alignment horizontal="right" vertical="center"/>
    </xf>
    <xf numFmtId="4" fontId="64" fillId="107" borderId="91" applyNumberFormat="0" applyProtection="0">
      <alignment vertical="center"/>
    </xf>
    <xf numFmtId="0" fontId="12" fillId="92" borderId="101" applyNumberFormat="0" applyProtection="0">
      <alignment horizontal="left" vertical="center" indent="1"/>
    </xf>
    <xf numFmtId="4" fontId="64" fillId="101" borderId="91" applyNumberFormat="0" applyProtection="0">
      <alignment horizontal="right" vertical="center"/>
    </xf>
    <xf numFmtId="0" fontId="12" fillId="104" borderId="91" applyNumberFormat="0" applyProtection="0">
      <alignment horizontal="left" vertical="center" indent="1"/>
    </xf>
    <xf numFmtId="0" fontId="12" fillId="92" borderId="91" applyNumberFormat="0" applyProtection="0">
      <alignment horizontal="left" vertical="center" indent="1"/>
    </xf>
    <xf numFmtId="4" fontId="50" fillId="91" borderId="91" applyNumberFormat="0" applyProtection="0">
      <alignment vertical="center"/>
    </xf>
    <xf numFmtId="0" fontId="12" fillId="92" borderId="91" applyNumberFormat="0" applyProtection="0">
      <alignment horizontal="left" vertical="top" indent="1"/>
    </xf>
    <xf numFmtId="4" fontId="206" fillId="0" borderId="152" applyNumberFormat="0" applyProtection="0">
      <alignment horizontal="right" vertical="center"/>
    </xf>
    <xf numFmtId="0" fontId="12" fillId="103" borderId="91" applyNumberFormat="0" applyProtection="0">
      <alignment horizontal="left" vertical="center" indent="1"/>
    </xf>
    <xf numFmtId="4" fontId="50" fillId="91" borderId="91" applyNumberFormat="0" applyProtection="0">
      <alignment vertical="center"/>
    </xf>
    <xf numFmtId="0" fontId="201" fillId="87" borderId="96" applyNumberFormat="0" applyAlignment="0" applyProtection="0"/>
    <xf numFmtId="4" fontId="12" fillId="104" borderId="107" applyNumberFormat="0" applyProtection="0">
      <alignment horizontal="left" vertical="center" indent="1"/>
    </xf>
    <xf numFmtId="4" fontId="64" fillId="107" borderId="101" applyNumberFormat="0" applyProtection="0">
      <alignment horizontal="left" vertical="center" indent="1"/>
    </xf>
    <xf numFmtId="4" fontId="64" fillId="96" borderId="91" applyNumberFormat="0" applyProtection="0">
      <alignment horizontal="right" vertical="center"/>
    </xf>
    <xf numFmtId="4" fontId="53" fillId="157" borderId="91" applyNumberFormat="0" applyProtection="0">
      <alignment horizontal="right" vertical="center"/>
    </xf>
    <xf numFmtId="4" fontId="187" fillId="107" borderId="111" applyNumberFormat="0" applyProtection="0">
      <alignment vertical="center"/>
    </xf>
    <xf numFmtId="4" fontId="64" fillId="99" borderId="134" applyNumberFormat="0" applyProtection="0">
      <alignment horizontal="right" vertical="center"/>
    </xf>
    <xf numFmtId="0" fontId="206" fillId="105" borderId="96" applyNumberFormat="0" applyProtection="0">
      <alignment horizontal="left" vertical="center" indent="1"/>
    </xf>
    <xf numFmtId="0" fontId="206" fillId="138" borderId="96" applyNumberFormat="0" applyProtection="0">
      <alignment horizontal="left" vertical="center" indent="1"/>
    </xf>
    <xf numFmtId="4" fontId="64" fillId="98" borderId="91" applyNumberFormat="0" applyProtection="0">
      <alignment horizontal="right" vertical="center"/>
    </xf>
    <xf numFmtId="4" fontId="206" fillId="0" borderId="165" applyNumberFormat="0" applyProtection="0">
      <alignment horizontal="right" vertical="center"/>
    </xf>
    <xf numFmtId="4" fontId="215" fillId="27" borderId="96" applyNumberFormat="0" applyProtection="0">
      <alignment horizontal="right" vertical="center"/>
    </xf>
    <xf numFmtId="0" fontId="12" fillId="104" borderId="91" applyNumberFormat="0" applyProtection="0">
      <alignment horizontal="left" vertical="top" indent="1"/>
    </xf>
    <xf numFmtId="0" fontId="206" fillId="105" borderId="96" applyNumberFormat="0" applyProtection="0">
      <alignment horizontal="left" vertical="center" indent="1"/>
    </xf>
    <xf numFmtId="0" fontId="12" fillId="103" borderId="91" applyNumberFormat="0" applyProtection="0">
      <alignment horizontal="left" vertical="center" indent="1"/>
    </xf>
    <xf numFmtId="4" fontId="64" fillId="98" borderId="111" applyNumberFormat="0" applyProtection="0">
      <alignment horizontal="right" vertical="center"/>
    </xf>
    <xf numFmtId="0" fontId="64" fillId="107" borderId="91" applyNumberFormat="0" applyProtection="0">
      <alignment horizontal="left" vertical="top" indent="1"/>
    </xf>
    <xf numFmtId="4" fontId="206" fillId="137" borderId="96" applyNumberFormat="0" applyProtection="0">
      <alignment horizontal="right" vertical="center"/>
    </xf>
    <xf numFmtId="4" fontId="64" fillId="99" borderId="91" applyNumberFormat="0" applyProtection="0">
      <alignment horizontal="right" vertical="center"/>
    </xf>
    <xf numFmtId="4" fontId="64" fillId="92" borderId="91" applyNumberFormat="0" applyProtection="0">
      <alignment horizontal="right" vertical="center"/>
    </xf>
    <xf numFmtId="0" fontId="12" fillId="105" borderId="91" applyNumberFormat="0" applyProtection="0">
      <alignment horizontal="left" vertical="top" indent="1"/>
    </xf>
    <xf numFmtId="4" fontId="64" fillId="107" borderId="91" applyNumberFormat="0" applyProtection="0">
      <alignment horizontal="left" vertical="center" indent="1"/>
    </xf>
    <xf numFmtId="0" fontId="12" fillId="105" borderId="91" applyNumberFormat="0" applyProtection="0">
      <alignment horizontal="left" vertical="top" indent="1"/>
    </xf>
    <xf numFmtId="0" fontId="12" fillId="103" borderId="91" applyNumberFormat="0" applyProtection="0">
      <alignment horizontal="left" vertical="center" indent="1"/>
    </xf>
    <xf numFmtId="4" fontId="64" fillId="93" borderId="111" applyNumberFormat="0" applyProtection="0">
      <alignment horizontal="right" vertical="center"/>
    </xf>
    <xf numFmtId="4" fontId="231" fillId="159" borderId="91" applyNumberFormat="0" applyProtection="0">
      <alignment horizontal="right" vertical="center"/>
    </xf>
    <xf numFmtId="4" fontId="64" fillId="94" borderId="91" applyNumberFormat="0" applyProtection="0">
      <alignment horizontal="right" vertical="center"/>
    </xf>
    <xf numFmtId="4" fontId="53" fillId="159" borderId="91" applyNumberFormat="0" applyProtection="0">
      <alignment vertical="center"/>
    </xf>
    <xf numFmtId="4" fontId="206" fillId="98" borderId="96" applyNumberFormat="0" applyProtection="0">
      <alignment horizontal="right" vertical="center"/>
    </xf>
    <xf numFmtId="0" fontId="12" fillId="92" borderId="124" applyNumberFormat="0" applyProtection="0">
      <alignment horizontal="left" vertical="top" indent="1"/>
    </xf>
    <xf numFmtId="4" fontId="189" fillId="103" borderId="101" applyNumberFormat="0" applyProtection="0">
      <alignment horizontal="right" vertical="center"/>
    </xf>
    <xf numFmtId="0" fontId="206" fillId="86" borderId="96" applyNumberFormat="0" applyFont="0" applyAlignment="0" applyProtection="0"/>
    <xf numFmtId="0" fontId="206" fillId="110" borderId="96" applyNumberFormat="0" applyProtection="0">
      <alignment horizontal="left" vertical="center" indent="1"/>
    </xf>
    <xf numFmtId="0" fontId="12" fillId="105" borderId="101" applyNumberFormat="0" applyProtection="0">
      <alignment horizontal="left" vertical="top" indent="1"/>
    </xf>
    <xf numFmtId="4" fontId="189" fillId="103" borderId="91" applyNumberFormat="0" applyProtection="0">
      <alignment horizontal="right" vertical="center"/>
    </xf>
    <xf numFmtId="4" fontId="189" fillId="103" borderId="91" applyNumberFormat="0" applyProtection="0">
      <alignment horizontal="right" vertical="center"/>
    </xf>
    <xf numFmtId="4" fontId="230" fillId="159" borderId="91" applyNumberFormat="0" applyProtection="0">
      <alignment vertical="center"/>
    </xf>
    <xf numFmtId="4" fontId="50" fillId="91" borderId="91" applyNumberFormat="0" applyProtection="0">
      <alignment vertical="center"/>
    </xf>
    <xf numFmtId="4" fontId="64" fillId="95" borderId="91" applyNumberFormat="0" applyProtection="0">
      <alignment horizontal="right" vertical="center"/>
    </xf>
    <xf numFmtId="4" fontId="64" fillId="92" borderId="101" applyNumberFormat="0" applyProtection="0">
      <alignment horizontal="right" vertical="center"/>
    </xf>
    <xf numFmtId="0" fontId="206" fillId="103" borderId="96" applyNumberFormat="0" applyProtection="0">
      <alignment horizontal="left" vertical="center" indent="1"/>
    </xf>
    <xf numFmtId="4" fontId="53" fillId="119" borderId="101" applyNumberFormat="0" applyProtection="0">
      <alignment horizontal="right" vertical="center"/>
    </xf>
    <xf numFmtId="4" fontId="206" fillId="96" borderId="96" applyNumberFormat="0" applyProtection="0">
      <alignment horizontal="right" vertical="center"/>
    </xf>
    <xf numFmtId="4" fontId="187" fillId="103" borderId="91" applyNumberFormat="0" applyProtection="0">
      <alignment horizontal="right" vertical="center"/>
    </xf>
    <xf numFmtId="4" fontId="12" fillId="104" borderId="107" applyNumberFormat="0" applyProtection="0">
      <alignment horizontal="left" vertical="center" indent="1"/>
    </xf>
    <xf numFmtId="4" fontId="64" fillId="101" borderId="91" applyNumberFormat="0" applyProtection="0">
      <alignment horizontal="right" vertical="center"/>
    </xf>
    <xf numFmtId="4" fontId="187" fillId="103" borderId="111" applyNumberFormat="0" applyProtection="0">
      <alignment horizontal="right" vertical="center"/>
    </xf>
    <xf numFmtId="4" fontId="186" fillId="91" borderId="91" applyNumberFormat="0" applyProtection="0">
      <alignment vertical="center"/>
    </xf>
    <xf numFmtId="4" fontId="206" fillId="98" borderId="96" applyNumberFormat="0" applyProtection="0">
      <alignment horizontal="right" vertical="center"/>
    </xf>
    <xf numFmtId="0" fontId="12" fillId="103" borderId="91" applyNumberFormat="0" applyProtection="0">
      <alignment horizontal="left" vertical="center" indent="1"/>
    </xf>
    <xf numFmtId="4" fontId="64" fillId="94" borderId="111" applyNumberFormat="0" applyProtection="0">
      <alignment horizontal="right" vertical="center"/>
    </xf>
    <xf numFmtId="4" fontId="53" fillId="157" borderId="101" applyNumberFormat="0" applyProtection="0">
      <alignment horizontal="right" vertical="center"/>
    </xf>
    <xf numFmtId="0" fontId="12" fillId="103" borderId="101" applyNumberFormat="0" applyProtection="0">
      <alignment horizontal="left" vertical="center" indent="1"/>
    </xf>
    <xf numFmtId="4" fontId="208" fillId="110" borderId="91" applyNumberFormat="0" applyProtection="0">
      <alignment horizontal="left" vertical="center" indent="1"/>
    </xf>
    <xf numFmtId="4" fontId="206" fillId="38" borderId="96" applyNumberFormat="0" applyProtection="0">
      <alignment horizontal="left" vertical="center" indent="1"/>
    </xf>
    <xf numFmtId="4" fontId="231" fillId="159" borderId="91" applyNumberFormat="0" applyProtection="0">
      <alignment horizontal="right" vertical="center"/>
    </xf>
    <xf numFmtId="0" fontId="12" fillId="104" borderId="111" applyNumberFormat="0" applyProtection="0">
      <alignment horizontal="left" vertical="top" indent="1"/>
    </xf>
    <xf numFmtId="0" fontId="213" fillId="134" borderId="129" applyNumberFormat="0" applyAlignment="0" applyProtection="0"/>
    <xf numFmtId="4" fontId="206" fillId="137" borderId="96" applyNumberFormat="0" applyProtection="0">
      <alignment horizontal="right" vertical="center"/>
    </xf>
    <xf numFmtId="0" fontId="12" fillId="92" borderId="91" applyNumberFormat="0" applyProtection="0">
      <alignment horizontal="left" vertical="top" indent="1"/>
    </xf>
    <xf numFmtId="4" fontId="64" fillId="94" borderId="91" applyNumberFormat="0" applyProtection="0">
      <alignment horizontal="right" vertical="center"/>
    </xf>
    <xf numFmtId="4" fontId="64" fillId="107" borderId="91" applyNumberFormat="0" applyProtection="0">
      <alignment vertical="center"/>
    </xf>
    <xf numFmtId="0" fontId="206" fillId="110" borderId="96" applyNumberFormat="0" applyProtection="0">
      <alignment horizontal="left" vertical="center" indent="1"/>
    </xf>
    <xf numFmtId="0" fontId="12" fillId="92" borderId="91" applyNumberFormat="0" applyProtection="0">
      <alignment horizontal="left" vertical="center" indent="1"/>
    </xf>
    <xf numFmtId="4" fontId="211" fillId="106" borderId="96" applyNumberFormat="0" applyProtection="0">
      <alignment horizontal="right" vertical="center"/>
    </xf>
    <xf numFmtId="4" fontId="206" fillId="98" borderId="96" applyNumberFormat="0" applyProtection="0">
      <alignment horizontal="right" vertical="center"/>
    </xf>
    <xf numFmtId="4" fontId="53" fillId="156" borderId="111" applyNumberFormat="0" applyProtection="0">
      <alignment horizontal="right" vertical="center"/>
    </xf>
    <xf numFmtId="0" fontId="206" fillId="138" borderId="96" applyNumberFormat="0" applyProtection="0">
      <alignment horizontal="left" vertical="center" indent="1"/>
    </xf>
    <xf numFmtId="0" fontId="12" fillId="92" borderId="160" applyNumberFormat="0" applyProtection="0">
      <alignment horizontal="left" vertical="center" indent="1"/>
    </xf>
    <xf numFmtId="4" fontId="12" fillId="104" borderId="97" applyNumberFormat="0" applyProtection="0">
      <alignment horizontal="left" vertical="center" indent="1"/>
    </xf>
    <xf numFmtId="0" fontId="12" fillId="103" borderId="91" applyNumberFormat="0" applyProtection="0">
      <alignment horizontal="left" vertical="top" indent="1"/>
    </xf>
    <xf numFmtId="4" fontId="53" fillId="33" borderId="101" applyNumberFormat="0" applyProtection="0">
      <alignment horizontal="right" vertical="center"/>
    </xf>
    <xf numFmtId="4" fontId="206" fillId="91" borderId="96" applyNumberFormat="0" applyProtection="0">
      <alignment vertical="center"/>
    </xf>
    <xf numFmtId="4" fontId="208" fillId="110" borderId="101" applyNumberFormat="0" applyProtection="0">
      <alignment horizontal="left" vertical="center" indent="1"/>
    </xf>
    <xf numFmtId="0" fontId="12" fillId="92" borderId="91" applyNumberFormat="0" applyProtection="0">
      <alignment horizontal="left" vertical="top" indent="1"/>
    </xf>
    <xf numFmtId="0" fontId="12" fillId="105" borderId="91" applyNumberFormat="0" applyProtection="0">
      <alignment horizontal="left" vertical="top" indent="1"/>
    </xf>
    <xf numFmtId="0" fontId="201" fillId="87" borderId="102" applyNumberFormat="0" applyAlignment="0" applyProtection="0"/>
    <xf numFmtId="0" fontId="206" fillId="103" borderId="152" applyNumberFormat="0" applyProtection="0">
      <alignment horizontal="left" vertical="center" indent="1"/>
    </xf>
    <xf numFmtId="0" fontId="12" fillId="103" borderId="91" applyNumberFormat="0" applyProtection="0">
      <alignment horizontal="left" vertical="center" indent="1"/>
    </xf>
    <xf numFmtId="0" fontId="204" fillId="117" borderId="104" applyNumberFormat="0" applyAlignment="0" applyProtection="0"/>
    <xf numFmtId="4" fontId="12" fillId="104" borderId="117" applyNumberFormat="0" applyProtection="0">
      <alignment horizontal="left" vertical="center" indent="1"/>
    </xf>
    <xf numFmtId="4" fontId="64" fillId="97" borderId="91" applyNumberFormat="0" applyProtection="0">
      <alignment horizontal="right" vertical="center"/>
    </xf>
    <xf numFmtId="4" fontId="50" fillId="91" borderId="101" applyNumberFormat="0" applyProtection="0">
      <alignment horizontal="left" vertical="center" indent="1"/>
    </xf>
    <xf numFmtId="0" fontId="12" fillId="105" borderId="91" applyNumberFormat="0" applyProtection="0">
      <alignment horizontal="left" vertical="center" indent="1"/>
    </xf>
    <xf numFmtId="4" fontId="215" fillId="38" borderId="96" applyNumberFormat="0" applyProtection="0">
      <alignment vertical="center"/>
    </xf>
    <xf numFmtId="4" fontId="64" fillId="103" borderId="91" applyNumberFormat="0" applyProtection="0">
      <alignment horizontal="right" vertical="center"/>
    </xf>
    <xf numFmtId="4" fontId="206" fillId="0" borderId="106" applyNumberFormat="0" applyProtection="0">
      <alignment horizontal="right" vertical="center"/>
    </xf>
    <xf numFmtId="4" fontId="206" fillId="95" borderId="97" applyNumberFormat="0" applyProtection="0">
      <alignment horizontal="right" vertical="center"/>
    </xf>
    <xf numFmtId="4" fontId="206" fillId="122" borderId="129" applyNumberFormat="0" applyProtection="0">
      <alignment horizontal="left" vertical="center" indent="1"/>
    </xf>
    <xf numFmtId="0" fontId="206" fillId="105" borderId="91" applyNumberFormat="0" applyProtection="0">
      <alignment horizontal="left" vertical="top" indent="1"/>
    </xf>
    <xf numFmtId="4" fontId="64" fillId="93" borderId="91" applyNumberFormat="0" applyProtection="0">
      <alignment horizontal="right" vertical="center"/>
    </xf>
    <xf numFmtId="4" fontId="206" fillId="122" borderId="106" applyNumberFormat="0" applyProtection="0">
      <alignment horizontal="left" vertical="center" indent="1"/>
    </xf>
    <xf numFmtId="4" fontId="64" fillId="101" borderId="91" applyNumberFormat="0" applyProtection="0">
      <alignment horizontal="right" vertical="center"/>
    </xf>
    <xf numFmtId="4" fontId="64" fillId="101" borderId="91" applyNumberFormat="0" applyProtection="0">
      <alignment horizontal="right" vertical="center"/>
    </xf>
    <xf numFmtId="0" fontId="185" fillId="0" borderId="100" applyNumberFormat="0" applyFill="0" applyAlignment="0" applyProtection="0"/>
    <xf numFmtId="4" fontId="64" fillId="94" borderId="111" applyNumberFormat="0" applyProtection="0">
      <alignment horizontal="right" vertical="center"/>
    </xf>
    <xf numFmtId="4" fontId="206" fillId="98" borderId="96" applyNumberFormat="0" applyProtection="0">
      <alignment horizontal="right" vertical="center"/>
    </xf>
    <xf numFmtId="4" fontId="206" fillId="122" borderId="96" applyNumberFormat="0" applyProtection="0">
      <alignment horizontal="left" vertical="center" indent="1"/>
    </xf>
    <xf numFmtId="0" fontId="206" fillId="138" borderId="96" applyNumberFormat="0" applyProtection="0">
      <alignment horizontal="left" vertical="center" indent="1"/>
    </xf>
    <xf numFmtId="4" fontId="56" fillId="38" borderId="91" applyNumberFormat="0" applyProtection="0">
      <alignment vertical="center"/>
    </xf>
    <xf numFmtId="0" fontId="204" fillId="117" borderId="104" applyNumberFormat="0" applyAlignment="0" applyProtection="0"/>
    <xf numFmtId="4" fontId="64" fillId="92" borderId="91" applyNumberFormat="0" applyProtection="0">
      <alignment horizontal="left" vertical="center" indent="1"/>
    </xf>
    <xf numFmtId="0" fontId="206" fillId="104" borderId="91" applyNumberFormat="0" applyProtection="0">
      <alignment horizontal="left" vertical="top" indent="1"/>
    </xf>
    <xf numFmtId="0" fontId="12" fillId="103" borderId="91" applyNumberFormat="0" applyProtection="0">
      <alignment horizontal="left" vertical="center" indent="1"/>
    </xf>
    <xf numFmtId="4" fontId="189" fillId="103" borderId="91" applyNumberFormat="0" applyProtection="0">
      <alignment horizontal="right" vertical="center"/>
    </xf>
    <xf numFmtId="4" fontId="187" fillId="103" borderId="91" applyNumberFormat="0" applyProtection="0">
      <alignment horizontal="right" vertical="center"/>
    </xf>
    <xf numFmtId="0" fontId="12" fillId="92" borderId="101" applyNumberFormat="0" applyProtection="0">
      <alignment horizontal="left" vertical="center" indent="1"/>
    </xf>
    <xf numFmtId="4" fontId="50" fillId="91" borderId="91" applyNumberFormat="0" applyProtection="0">
      <alignment horizontal="left" vertical="center" indent="1"/>
    </xf>
    <xf numFmtId="4" fontId="206" fillId="95" borderId="97" applyNumberFormat="0" applyProtection="0">
      <alignment horizontal="right" vertical="center"/>
    </xf>
    <xf numFmtId="4" fontId="64" fillId="92" borderId="91" applyNumberFormat="0" applyProtection="0">
      <alignment horizontal="left" vertical="center" indent="1"/>
    </xf>
    <xf numFmtId="4" fontId="215" fillId="27" borderId="96" applyNumberFormat="0" applyProtection="0">
      <alignment horizontal="right" vertical="center"/>
    </xf>
    <xf numFmtId="0" fontId="12" fillId="104" borderId="91" applyNumberFormat="0" applyProtection="0">
      <alignment horizontal="left" vertical="top" indent="1"/>
    </xf>
    <xf numFmtId="4" fontId="53" fillId="156" borderId="91" applyNumberFormat="0" applyProtection="0">
      <alignment horizontal="right" vertical="center"/>
    </xf>
    <xf numFmtId="4" fontId="64" fillId="100" borderId="91" applyNumberFormat="0" applyProtection="0">
      <alignment horizontal="right" vertical="center"/>
    </xf>
    <xf numFmtId="4" fontId="189" fillId="103" borderId="101" applyNumberFormat="0" applyProtection="0">
      <alignment horizontal="right" vertical="center"/>
    </xf>
    <xf numFmtId="4" fontId="50" fillId="91" borderId="111" applyNumberFormat="0" applyProtection="0">
      <alignment horizontal="left" vertical="center" indent="1"/>
    </xf>
    <xf numFmtId="4" fontId="206" fillId="100" borderId="96" applyNumberFormat="0" applyProtection="0">
      <alignment horizontal="right" vertical="center"/>
    </xf>
    <xf numFmtId="0" fontId="12" fillId="92" borderId="91" applyNumberFormat="0" applyProtection="0">
      <alignment horizontal="left" vertical="top" indent="1"/>
    </xf>
    <xf numFmtId="4" fontId="53" fillId="159" borderId="91" applyNumberFormat="0" applyProtection="0">
      <alignment horizontal="right" vertical="center"/>
    </xf>
    <xf numFmtId="4" fontId="206" fillId="122" borderId="96" applyNumberFormat="0" applyProtection="0">
      <alignment horizontal="left" vertical="center" indent="1"/>
    </xf>
    <xf numFmtId="0" fontId="206" fillId="103" borderId="96" applyNumberFormat="0" applyProtection="0">
      <alignment horizontal="left" vertical="center" indent="1"/>
    </xf>
    <xf numFmtId="0" fontId="12" fillId="105" borderId="91" applyNumberFormat="0" applyProtection="0">
      <alignment horizontal="left" vertical="top" indent="1"/>
    </xf>
    <xf numFmtId="4" fontId="189" fillId="103" borderId="101" applyNumberFormat="0" applyProtection="0">
      <alignment horizontal="right" vertical="center"/>
    </xf>
    <xf numFmtId="4" fontId="12" fillId="104" borderId="97" applyNumberFormat="0" applyProtection="0">
      <alignment horizontal="left" vertical="center" indent="1"/>
    </xf>
    <xf numFmtId="4" fontId="189" fillId="103" borderId="91" applyNumberFormat="0" applyProtection="0">
      <alignment horizontal="right" vertical="center"/>
    </xf>
    <xf numFmtId="4" fontId="53" fillId="156" borderId="91" applyNumberFormat="0" applyProtection="0">
      <alignment horizontal="right" vertical="center"/>
    </xf>
    <xf numFmtId="0" fontId="206" fillId="103" borderId="101" applyNumberFormat="0" applyProtection="0">
      <alignment horizontal="left" vertical="top" indent="1"/>
    </xf>
    <xf numFmtId="4" fontId="206" fillId="100" borderId="139" applyNumberFormat="0" applyProtection="0">
      <alignment horizontal="right" vertical="center"/>
    </xf>
    <xf numFmtId="4" fontId="53" fillId="121" borderId="111" applyNumberFormat="0" applyProtection="0">
      <alignment horizontal="right" vertical="center"/>
    </xf>
    <xf numFmtId="4" fontId="53" fillId="154" borderId="101" applyNumberFormat="0" applyProtection="0">
      <alignment horizontal="right" vertical="center"/>
    </xf>
    <xf numFmtId="205" fontId="213" fillId="134" borderId="106" applyNumberFormat="0" applyAlignment="0" applyProtection="0"/>
    <xf numFmtId="4" fontId="53" fillId="159" borderId="91" applyNumberFormat="0" applyProtection="0">
      <alignment vertical="center"/>
    </xf>
    <xf numFmtId="0" fontId="12" fillId="104" borderId="91" applyNumberFormat="0" applyProtection="0">
      <alignment horizontal="left" vertical="center" indent="1"/>
    </xf>
    <xf numFmtId="0" fontId="209" fillId="91" borderId="91" applyNumberFormat="0" applyProtection="0">
      <alignment horizontal="left" vertical="top" indent="1"/>
    </xf>
    <xf numFmtId="0" fontId="204" fillId="134" borderId="94" applyNumberFormat="0" applyAlignment="0" applyProtection="0"/>
    <xf numFmtId="0" fontId="12" fillId="92" borderId="91" applyNumberFormat="0" applyProtection="0">
      <alignment horizontal="left" vertical="top" indent="1"/>
    </xf>
    <xf numFmtId="4" fontId="186" fillId="91" borderId="91" applyNumberFormat="0" applyProtection="0">
      <alignment vertical="center"/>
    </xf>
    <xf numFmtId="4" fontId="206" fillId="96" borderId="96" applyNumberFormat="0" applyProtection="0">
      <alignment horizontal="right" vertical="center"/>
    </xf>
    <xf numFmtId="4" fontId="186" fillId="91" borderId="91" applyNumberFormat="0" applyProtection="0">
      <alignment vertical="center"/>
    </xf>
    <xf numFmtId="0" fontId="204" fillId="117" borderId="114" applyNumberFormat="0" applyAlignment="0" applyProtection="0"/>
    <xf numFmtId="4" fontId="64" fillId="103" borderId="111" applyNumberFormat="0" applyProtection="0">
      <alignment horizontal="right" vertical="center"/>
    </xf>
    <xf numFmtId="0" fontId="12" fillId="86" borderId="103" applyNumberFormat="0" applyFont="0" applyAlignment="0" applyProtection="0"/>
    <xf numFmtId="4" fontId="53" fillId="156" borderId="91" applyNumberFormat="0" applyProtection="0">
      <alignment horizontal="right" vertical="center"/>
    </xf>
    <xf numFmtId="4" fontId="53" fillId="156" borderId="91" applyNumberFormat="0" applyProtection="0">
      <alignment horizontal="right" vertical="center"/>
    </xf>
    <xf numFmtId="4" fontId="64" fillId="100" borderId="91" applyNumberFormat="0" applyProtection="0">
      <alignment horizontal="right" vertical="center"/>
    </xf>
    <xf numFmtId="4" fontId="50" fillId="91" borderId="101" applyNumberFormat="0" applyProtection="0">
      <alignment vertical="center"/>
    </xf>
    <xf numFmtId="0" fontId="206" fillId="105" borderId="96" applyNumberFormat="0" applyProtection="0">
      <alignment horizontal="left" vertical="center" indent="1"/>
    </xf>
    <xf numFmtId="0" fontId="12" fillId="107" borderId="93" applyNumberFormat="0" applyFont="0" applyAlignment="0" applyProtection="0"/>
    <xf numFmtId="4" fontId="64" fillId="107" borderId="111" applyNumberFormat="0" applyProtection="0">
      <alignment horizontal="left" vertical="center" indent="1"/>
    </xf>
    <xf numFmtId="4" fontId="53" fillId="159" borderId="91" applyNumberFormat="0" applyProtection="0">
      <alignment horizontal="right" vertical="center"/>
    </xf>
    <xf numFmtId="4" fontId="206" fillId="122" borderId="152" applyNumberFormat="0" applyProtection="0">
      <alignment horizontal="left" vertical="center" indent="1"/>
    </xf>
    <xf numFmtId="4" fontId="206" fillId="122" borderId="96" applyNumberFormat="0" applyProtection="0">
      <alignment horizontal="left" vertical="center" indent="1"/>
    </xf>
    <xf numFmtId="4" fontId="53" fillId="153" borderId="91" applyNumberFormat="0" applyProtection="0">
      <alignment horizontal="right" vertical="center"/>
    </xf>
    <xf numFmtId="4" fontId="53" fillId="159" borderId="134" applyNumberFormat="0" applyProtection="0">
      <alignment horizontal="right" vertical="center"/>
    </xf>
    <xf numFmtId="0" fontId="204" fillId="110" borderId="94" applyNumberFormat="0" applyAlignment="0" applyProtection="0"/>
    <xf numFmtId="4" fontId="50" fillId="91" borderId="91" applyNumberFormat="0" applyProtection="0">
      <alignment horizontal="left" vertical="center" indent="1"/>
    </xf>
    <xf numFmtId="0" fontId="226" fillId="110" borderId="102" applyNumberFormat="0" applyAlignment="0" applyProtection="0"/>
    <xf numFmtId="4" fontId="64" fillId="95" borderId="101" applyNumberFormat="0" applyProtection="0">
      <alignment horizontal="right" vertical="center"/>
    </xf>
    <xf numFmtId="0" fontId="12" fillId="92" borderId="91" applyNumberFormat="0" applyProtection="0">
      <alignment horizontal="left" vertical="center" indent="1"/>
    </xf>
    <xf numFmtId="4" fontId="53" fillId="157" borderId="91" applyNumberFormat="0" applyProtection="0">
      <alignment horizontal="right" vertical="center"/>
    </xf>
    <xf numFmtId="4" fontId="64" fillId="96" borderId="91" applyNumberFormat="0" applyProtection="0">
      <alignment horizontal="right" vertical="center"/>
    </xf>
    <xf numFmtId="0" fontId="206" fillId="92" borderId="134" applyNumberFormat="0" applyProtection="0">
      <alignment horizontal="left" vertical="top" indent="1"/>
    </xf>
    <xf numFmtId="4" fontId="64" fillId="98" borderId="91" applyNumberFormat="0" applyProtection="0">
      <alignment horizontal="right" vertical="center"/>
    </xf>
    <xf numFmtId="4" fontId="12" fillId="104" borderId="97" applyNumberFormat="0" applyProtection="0">
      <alignment horizontal="left" vertical="center" indent="1"/>
    </xf>
    <xf numFmtId="0" fontId="12" fillId="104" borderId="91" applyNumberFormat="0" applyProtection="0">
      <alignment horizontal="left" vertical="center" indent="1"/>
    </xf>
    <xf numFmtId="4" fontId="53" fillId="109" borderId="91" applyNumberFormat="0" applyProtection="0">
      <alignment horizontal="right" vertical="center"/>
    </xf>
    <xf numFmtId="4" fontId="211" fillId="106" borderId="96" applyNumberFormat="0" applyProtection="0">
      <alignment horizontal="right" vertical="center"/>
    </xf>
    <xf numFmtId="4" fontId="64" fillId="100" borderId="91" applyNumberFormat="0" applyProtection="0">
      <alignment horizontal="right" vertical="center"/>
    </xf>
    <xf numFmtId="4" fontId="64" fillId="97" borderId="101" applyNumberFormat="0" applyProtection="0">
      <alignment horizontal="right" vertical="center"/>
    </xf>
    <xf numFmtId="4" fontId="64" fillId="97" borderId="101" applyNumberFormat="0" applyProtection="0">
      <alignment horizontal="right" vertical="center"/>
    </xf>
    <xf numFmtId="0" fontId="194" fillId="117" borderId="92" applyNumberFormat="0" applyAlignment="0" applyProtection="0"/>
    <xf numFmtId="4" fontId="187" fillId="103" borderId="111" applyNumberFormat="0" applyProtection="0">
      <alignment horizontal="right" vertical="center"/>
    </xf>
    <xf numFmtId="0" fontId="208" fillId="92" borderId="91" applyNumberFormat="0" applyProtection="0">
      <alignment horizontal="left" vertical="top" indent="1"/>
    </xf>
    <xf numFmtId="4" fontId="64" fillId="99" borderId="91" applyNumberFormat="0" applyProtection="0">
      <alignment horizontal="right" vertical="center"/>
    </xf>
    <xf numFmtId="4" fontId="231" fillId="159" borderId="111" applyNumberFormat="0" applyProtection="0">
      <alignment horizontal="right" vertical="center"/>
    </xf>
    <xf numFmtId="4" fontId="53" fillId="156" borderId="91" applyNumberFormat="0" applyProtection="0">
      <alignment horizontal="right" vertical="center"/>
    </xf>
    <xf numFmtId="4" fontId="206" fillId="103" borderId="107" applyNumberFormat="0" applyProtection="0">
      <alignment horizontal="left" vertical="center" indent="1"/>
    </xf>
    <xf numFmtId="4" fontId="206" fillId="103" borderId="97" applyNumberFormat="0" applyProtection="0">
      <alignment horizontal="left" vertical="center" indent="1"/>
    </xf>
    <xf numFmtId="4" fontId="206" fillId="99" borderId="96" applyNumberFormat="0" applyProtection="0">
      <alignment horizontal="right" vertical="center"/>
    </xf>
    <xf numFmtId="4" fontId="64" fillId="96" borderId="91" applyNumberFormat="0" applyProtection="0">
      <alignment horizontal="right" vertical="center"/>
    </xf>
    <xf numFmtId="0" fontId="12" fillId="104" borderId="111" applyNumberFormat="0" applyProtection="0">
      <alignment horizontal="left" vertical="center" indent="1"/>
    </xf>
    <xf numFmtId="0" fontId="12" fillId="105" borderId="91" applyNumberFormat="0" applyProtection="0">
      <alignment horizontal="left" vertical="center" indent="1"/>
    </xf>
    <xf numFmtId="4" fontId="53" fillId="154" borderId="91" applyNumberFormat="0" applyProtection="0">
      <alignment horizontal="right" vertical="center"/>
    </xf>
    <xf numFmtId="4" fontId="50" fillId="91" borderId="91" applyNumberFormat="0" applyProtection="0">
      <alignment horizontal="left" vertical="center" indent="1"/>
    </xf>
    <xf numFmtId="4" fontId="186" fillId="91" borderId="91" applyNumberFormat="0" applyProtection="0">
      <alignment vertical="center"/>
    </xf>
    <xf numFmtId="4" fontId="206" fillId="122" borderId="96" applyNumberFormat="0" applyProtection="0">
      <alignment horizontal="left" vertical="center" indent="1"/>
    </xf>
    <xf numFmtId="4" fontId="64" fillId="97" borderId="91" applyNumberFormat="0" applyProtection="0">
      <alignment horizontal="right" vertical="center"/>
    </xf>
    <xf numFmtId="4" fontId="186" fillId="91" borderId="91" applyNumberFormat="0" applyProtection="0">
      <alignment vertical="center"/>
    </xf>
    <xf numFmtId="4" fontId="64" fillId="107" borderId="124" applyNumberFormat="0" applyProtection="0">
      <alignment horizontal="left" vertical="center" indent="1"/>
    </xf>
    <xf numFmtId="4" fontId="64" fillId="93" borderId="101" applyNumberFormat="0" applyProtection="0">
      <alignment horizontal="right" vertical="center"/>
    </xf>
    <xf numFmtId="4" fontId="56" fillId="119" borderId="91" applyNumberFormat="0" applyProtection="0">
      <alignment horizontal="left" vertical="center" indent="1"/>
    </xf>
    <xf numFmtId="4" fontId="53" fillId="33" borderId="91" applyNumberFormat="0" applyProtection="0">
      <alignment horizontal="right" vertical="center"/>
    </xf>
    <xf numFmtId="0" fontId="208" fillId="92" borderId="147" applyNumberFormat="0" applyProtection="0">
      <alignment horizontal="left" vertical="top" indent="1"/>
    </xf>
    <xf numFmtId="0" fontId="12" fillId="92" borderId="91" applyNumberFormat="0" applyProtection="0">
      <alignment horizontal="left" vertical="center" indent="1"/>
    </xf>
    <xf numFmtId="4" fontId="206" fillId="0" borderId="96" applyNumberFormat="0" applyProtection="0">
      <alignment horizontal="right" vertical="center"/>
    </xf>
    <xf numFmtId="0" fontId="12" fillId="105" borderId="101" applyNumberFormat="0" applyProtection="0">
      <alignment horizontal="left" vertical="center" indent="1"/>
    </xf>
    <xf numFmtId="4" fontId="64" fillId="100" borderId="91" applyNumberFormat="0" applyProtection="0">
      <alignment horizontal="right" vertical="center"/>
    </xf>
    <xf numFmtId="4" fontId="206" fillId="96" borderId="96" applyNumberFormat="0" applyProtection="0">
      <alignment horizontal="right" vertical="center"/>
    </xf>
    <xf numFmtId="4" fontId="206" fillId="122" borderId="96" applyNumberFormat="0" applyProtection="0">
      <alignment horizontal="left" vertical="center" indent="1"/>
    </xf>
    <xf numFmtId="4" fontId="64" fillId="98" borderId="111" applyNumberFormat="0" applyProtection="0">
      <alignment horizontal="right" vertical="center"/>
    </xf>
    <xf numFmtId="0" fontId="194" fillId="117" borderId="92" applyNumberFormat="0" applyAlignment="0" applyProtection="0"/>
    <xf numFmtId="0" fontId="209" fillId="91" borderId="101" applyNumberFormat="0" applyProtection="0">
      <alignment horizontal="left" vertical="top" indent="1"/>
    </xf>
    <xf numFmtId="0" fontId="201" fillId="87" borderId="102" applyNumberFormat="0" applyAlignment="0" applyProtection="0"/>
    <xf numFmtId="0" fontId="12" fillId="105" borderId="111" applyNumberFormat="0" applyProtection="0">
      <alignment horizontal="left" vertical="center" indent="1"/>
    </xf>
    <xf numFmtId="4" fontId="50" fillId="91" borderId="91" applyNumberFormat="0" applyProtection="0">
      <alignment vertical="center"/>
    </xf>
    <xf numFmtId="0" fontId="12" fillId="104" borderId="91" applyNumberFormat="0" applyProtection="0">
      <alignment horizontal="left" vertical="center" indent="1"/>
    </xf>
    <xf numFmtId="4" fontId="12" fillId="104" borderId="97" applyNumberFormat="0" applyProtection="0">
      <alignment horizontal="left" vertical="center" indent="1"/>
    </xf>
    <xf numFmtId="0" fontId="206" fillId="103" borderId="116" applyNumberFormat="0" applyProtection="0">
      <alignment horizontal="left" vertical="center" indent="1"/>
    </xf>
    <xf numFmtId="0" fontId="12" fillId="107" borderId="93" applyNumberFormat="0" applyFont="0" applyAlignment="0" applyProtection="0"/>
    <xf numFmtId="4" fontId="56" fillId="38" borderId="91" applyNumberFormat="0" applyProtection="0">
      <alignment vertical="center"/>
    </xf>
    <xf numFmtId="0" fontId="71" fillId="104" borderId="98" applyBorder="0"/>
    <xf numFmtId="0" fontId="208" fillId="107" borderId="91" applyNumberFormat="0" applyProtection="0">
      <alignment horizontal="left" vertical="top" indent="1"/>
    </xf>
    <xf numFmtId="0" fontId="12" fillId="103" borderId="101" applyNumberFormat="0" applyProtection="0">
      <alignment horizontal="left" vertical="center" indent="1"/>
    </xf>
    <xf numFmtId="4" fontId="53" fillId="153" borderId="91" applyNumberFormat="0" applyProtection="0">
      <alignment horizontal="right" vertical="center"/>
    </xf>
    <xf numFmtId="4" fontId="64" fillId="97" borderId="101" applyNumberFormat="0" applyProtection="0">
      <alignment horizontal="right" vertical="center"/>
    </xf>
    <xf numFmtId="4" fontId="64" fillId="98" borderId="91" applyNumberFormat="0" applyProtection="0">
      <alignment horizontal="right" vertical="center"/>
    </xf>
    <xf numFmtId="0" fontId="220" fillId="110" borderId="92" applyNumberFormat="0" applyAlignment="0" applyProtection="0"/>
    <xf numFmtId="4" fontId="206" fillId="122" borderId="106" applyNumberFormat="0" applyProtection="0">
      <alignment horizontal="left" vertical="center" indent="1"/>
    </xf>
    <xf numFmtId="0" fontId="201" fillId="87" borderId="92" applyNumberFormat="0" applyAlignment="0" applyProtection="0"/>
    <xf numFmtId="0" fontId="12" fillId="105" borderId="91" applyNumberFormat="0" applyProtection="0">
      <alignment horizontal="left" vertical="top" indent="1"/>
    </xf>
    <xf numFmtId="4" fontId="12" fillId="104" borderId="97" applyNumberFormat="0" applyProtection="0">
      <alignment horizontal="left" vertical="center" indent="1"/>
    </xf>
    <xf numFmtId="4" fontId="206" fillId="122" borderId="96" applyNumberFormat="0" applyProtection="0">
      <alignment horizontal="left" vertical="center" indent="1"/>
    </xf>
    <xf numFmtId="4" fontId="206" fillId="122" borderId="106" applyNumberFormat="0" applyProtection="0">
      <alignment horizontal="left" vertical="center" indent="1"/>
    </xf>
    <xf numFmtId="4" fontId="64" fillId="99" borderId="91" applyNumberFormat="0" applyProtection="0">
      <alignment horizontal="right" vertical="center"/>
    </xf>
    <xf numFmtId="0" fontId="12" fillId="103" borderId="91" applyNumberFormat="0" applyProtection="0">
      <alignment horizontal="left" vertical="center" indent="1"/>
    </xf>
    <xf numFmtId="0" fontId="206" fillId="110" borderId="96" applyNumberFormat="0" applyProtection="0">
      <alignment horizontal="left" vertical="center" indent="1"/>
    </xf>
    <xf numFmtId="4" fontId="206" fillId="122" borderId="96" applyNumberFormat="0" applyProtection="0">
      <alignment horizontal="left" vertical="center" indent="1"/>
    </xf>
    <xf numFmtId="4" fontId="206" fillId="38" borderId="96" applyNumberFormat="0" applyProtection="0">
      <alignment horizontal="left" vertical="center" indent="1"/>
    </xf>
    <xf numFmtId="4" fontId="64" fillId="107" borderId="111" applyNumberFormat="0" applyProtection="0">
      <alignment horizontal="left" vertical="center" indent="1"/>
    </xf>
    <xf numFmtId="0" fontId="12" fillId="104" borderId="91" applyNumberFormat="0" applyProtection="0">
      <alignment horizontal="left" vertical="top" indent="1"/>
    </xf>
    <xf numFmtId="4" fontId="206" fillId="122" borderId="139" applyNumberFormat="0" applyProtection="0">
      <alignment horizontal="left" vertical="center" indent="1"/>
    </xf>
    <xf numFmtId="4" fontId="64" fillId="100" borderId="111" applyNumberFormat="0" applyProtection="0">
      <alignment horizontal="right" vertical="center"/>
    </xf>
    <xf numFmtId="4" fontId="230" fillId="159" borderId="91" applyNumberFormat="0" applyProtection="0">
      <alignment horizontal="right" vertical="center"/>
    </xf>
    <xf numFmtId="4" fontId="53" fillId="121" borderId="91" applyNumberFormat="0" applyProtection="0">
      <alignment horizontal="right" vertical="center"/>
    </xf>
    <xf numFmtId="0" fontId="12" fillId="104" borderId="91" applyNumberFormat="0" applyProtection="0">
      <alignment horizontal="left" vertical="center" indent="1"/>
    </xf>
    <xf numFmtId="4" fontId="64" fillId="93" borderId="101" applyNumberFormat="0" applyProtection="0">
      <alignment horizontal="right" vertical="center"/>
    </xf>
    <xf numFmtId="4" fontId="215" fillId="27" borderId="96" applyNumberFormat="0" applyProtection="0">
      <alignment horizontal="right" vertical="center"/>
    </xf>
    <xf numFmtId="0" fontId="206" fillId="103" borderId="91" applyNumberFormat="0" applyProtection="0">
      <alignment horizontal="left" vertical="top" indent="1"/>
    </xf>
    <xf numFmtId="4" fontId="229" fillId="38" borderId="91" applyNumberFormat="0" applyProtection="0">
      <alignment vertical="center"/>
    </xf>
    <xf numFmtId="4" fontId="206" fillId="96" borderId="139" applyNumberFormat="0" applyProtection="0">
      <alignment horizontal="right" vertical="center"/>
    </xf>
    <xf numFmtId="4" fontId="206" fillId="102" borderId="97" applyNumberFormat="0" applyProtection="0">
      <alignment horizontal="left" vertical="center" indent="1"/>
    </xf>
    <xf numFmtId="0" fontId="12" fillId="105" borderId="101" applyNumberFormat="0" applyProtection="0">
      <alignment horizontal="left" vertical="center" indent="1"/>
    </xf>
    <xf numFmtId="4" fontId="64" fillId="92" borderId="91" applyNumberFormat="0" applyProtection="0">
      <alignment horizontal="right" vertical="center"/>
    </xf>
    <xf numFmtId="0" fontId="12" fillId="92" borderId="111" applyNumberFormat="0" applyProtection="0">
      <alignment horizontal="left" vertical="center" indent="1"/>
    </xf>
    <xf numFmtId="0" fontId="64" fillId="92" borderId="91" applyNumberFormat="0" applyProtection="0">
      <alignment horizontal="left" vertical="top" indent="1"/>
    </xf>
    <xf numFmtId="4" fontId="53" fillId="38" borderId="91" applyNumberFormat="0" applyProtection="0">
      <alignment horizontal="left" vertical="center" indent="1"/>
    </xf>
    <xf numFmtId="0" fontId="213" fillId="134" borderId="96" applyNumberFormat="0" applyAlignment="0" applyProtection="0"/>
    <xf numFmtId="4" fontId="188" fillId="120" borderId="99" applyNumberFormat="0" applyProtection="0">
      <alignment horizontal="left" vertical="center" indent="1"/>
    </xf>
    <xf numFmtId="4" fontId="64" fillId="95" borderId="91" applyNumberFormat="0" applyProtection="0">
      <alignment horizontal="right" vertical="center"/>
    </xf>
    <xf numFmtId="0" fontId="12" fillId="104" borderId="91" applyNumberFormat="0" applyProtection="0">
      <alignment horizontal="left" vertical="center" indent="1"/>
    </xf>
    <xf numFmtId="4" fontId="187" fillId="103" borderId="134" applyNumberFormat="0" applyProtection="0">
      <alignment horizontal="right" vertical="center"/>
    </xf>
    <xf numFmtId="0" fontId="12" fillId="104" borderId="147" applyNumberFormat="0" applyProtection="0">
      <alignment horizontal="left" vertical="top" indent="1"/>
    </xf>
    <xf numFmtId="0" fontId="12" fillId="86" borderId="126" applyNumberFormat="0" applyFont="0" applyAlignment="0" applyProtection="0"/>
    <xf numFmtId="4" fontId="53" fillId="157" borderId="91" applyNumberFormat="0" applyProtection="0">
      <alignment horizontal="right" vertical="center"/>
    </xf>
    <xf numFmtId="0" fontId="206" fillId="103" borderId="96" applyNumberFormat="0" applyProtection="0">
      <alignment horizontal="left" vertical="center" indent="1"/>
    </xf>
    <xf numFmtId="205" fontId="206" fillId="86" borderId="106" applyNumberFormat="0" applyFont="0" applyAlignment="0" applyProtection="0"/>
    <xf numFmtId="4" fontId="230" fillId="159" borderId="91" applyNumberFormat="0" applyProtection="0">
      <alignment vertical="center"/>
    </xf>
    <xf numFmtId="0" fontId="206" fillId="103" borderId="139" applyNumberFormat="0" applyProtection="0">
      <alignment horizontal="left" vertical="center" indent="1"/>
    </xf>
    <xf numFmtId="4" fontId="186" fillId="91" borderId="111" applyNumberFormat="0" applyProtection="0">
      <alignment vertical="center"/>
    </xf>
    <xf numFmtId="4" fontId="53" fillId="155" borderId="91" applyNumberFormat="0" applyProtection="0">
      <alignment horizontal="right" vertical="center"/>
    </xf>
    <xf numFmtId="4" fontId="229" fillId="38" borderId="91" applyNumberFormat="0" applyProtection="0">
      <alignment vertical="center"/>
    </xf>
    <xf numFmtId="0" fontId="12" fillId="86" borderId="93" applyNumberFormat="0" applyFont="0" applyAlignment="0" applyProtection="0"/>
    <xf numFmtId="4" fontId="206" fillId="100" borderId="96" applyNumberFormat="0" applyProtection="0">
      <alignment horizontal="right" vertical="center"/>
    </xf>
    <xf numFmtId="0" fontId="206" fillId="92" borderId="91" applyNumberFormat="0" applyProtection="0">
      <alignment horizontal="left" vertical="top" indent="1"/>
    </xf>
    <xf numFmtId="0" fontId="12" fillId="104" borderId="91" applyNumberFormat="0" applyProtection="0">
      <alignment horizontal="left" vertical="center" indent="1"/>
    </xf>
    <xf numFmtId="4" fontId="53" fillId="33" borderId="134" applyNumberFormat="0" applyProtection="0">
      <alignment horizontal="right" vertical="center"/>
    </xf>
    <xf numFmtId="4" fontId="50" fillId="91" borderId="91" applyNumberFormat="0" applyProtection="0">
      <alignment horizontal="left" vertical="center" indent="1"/>
    </xf>
    <xf numFmtId="205" fontId="206" fillId="138" borderId="106" applyNumberFormat="0" applyProtection="0">
      <alignment horizontal="left" vertical="center" indent="1"/>
    </xf>
    <xf numFmtId="0" fontId="206" fillId="105" borderId="111" applyNumberFormat="0" applyProtection="0">
      <alignment horizontal="left" vertical="top" indent="1"/>
    </xf>
    <xf numFmtId="0" fontId="71" fillId="104" borderId="98" applyBorder="0"/>
    <xf numFmtId="4" fontId="186" fillId="91" borderId="101" applyNumberFormat="0" applyProtection="0">
      <alignment vertical="center"/>
    </xf>
    <xf numFmtId="4" fontId="206" fillId="92" borderId="97" applyNumberFormat="0" applyProtection="0">
      <alignment horizontal="left" vertical="center" indent="1"/>
    </xf>
    <xf numFmtId="4" fontId="206" fillId="93" borderId="96" applyNumberFormat="0" applyProtection="0">
      <alignment horizontal="right" vertical="center"/>
    </xf>
    <xf numFmtId="0" fontId="12" fillId="92" borderId="91" applyNumberFormat="0" applyProtection="0">
      <alignment horizontal="left" vertical="center" indent="1"/>
    </xf>
    <xf numFmtId="4" fontId="64" fillId="101" borderId="124" applyNumberFormat="0" applyProtection="0">
      <alignment horizontal="right" vertical="center"/>
    </xf>
    <xf numFmtId="0" fontId="206" fillId="86" borderId="96" applyNumberFormat="0" applyFont="0" applyAlignment="0" applyProtection="0"/>
    <xf numFmtId="0" fontId="208" fillId="92" borderId="160" applyNumberFormat="0" applyProtection="0">
      <alignment horizontal="left" vertical="top" indent="1"/>
    </xf>
    <xf numFmtId="4" fontId="64" fillId="103" borderId="91" applyNumberFormat="0" applyProtection="0">
      <alignment horizontal="right" vertical="center"/>
    </xf>
    <xf numFmtId="0" fontId="12" fillId="92" borderId="91" applyNumberFormat="0" applyProtection="0">
      <alignment horizontal="left" vertical="center" indent="1"/>
    </xf>
    <xf numFmtId="0" fontId="50" fillId="91" borderId="124" applyNumberFormat="0" applyProtection="0">
      <alignment horizontal="left" vertical="top" indent="1"/>
    </xf>
    <xf numFmtId="0" fontId="206" fillId="103" borderId="96" applyNumberFormat="0" applyProtection="0">
      <alignment horizontal="left" vertical="center" indent="1"/>
    </xf>
    <xf numFmtId="0" fontId="12" fillId="103" borderId="91" applyNumberFormat="0" applyProtection="0">
      <alignment horizontal="left" vertical="top" indent="1"/>
    </xf>
    <xf numFmtId="4" fontId="64" fillId="103" borderId="101" applyNumberFormat="0" applyProtection="0">
      <alignment horizontal="right" vertical="center"/>
    </xf>
    <xf numFmtId="4" fontId="56" fillId="119" borderId="91" applyNumberFormat="0" applyProtection="0">
      <alignment horizontal="left" vertical="center" indent="1"/>
    </xf>
    <xf numFmtId="4" fontId="189" fillId="103" borderId="111" applyNumberFormat="0" applyProtection="0">
      <alignment horizontal="right" vertical="center"/>
    </xf>
    <xf numFmtId="4" fontId="53" fillId="38" borderId="91" applyNumberFormat="0" applyProtection="0">
      <alignment horizontal="left" vertical="center" indent="1"/>
    </xf>
    <xf numFmtId="0" fontId="194" fillId="117" borderId="92" applyNumberFormat="0" applyAlignment="0" applyProtection="0"/>
    <xf numFmtId="0" fontId="226" fillId="110" borderId="92" applyNumberFormat="0" applyAlignment="0" applyProtection="0"/>
    <xf numFmtId="0" fontId="185" fillId="0" borderId="100" applyNumberFormat="0" applyFill="0" applyAlignment="0" applyProtection="0"/>
    <xf numFmtId="0" fontId="12" fillId="105" borderId="91" applyNumberFormat="0" applyProtection="0">
      <alignment horizontal="left" vertical="top" indent="1"/>
    </xf>
    <xf numFmtId="4" fontId="206" fillId="96" borderId="96" applyNumberFormat="0" applyProtection="0">
      <alignment horizontal="right" vertical="center"/>
    </xf>
    <xf numFmtId="4" fontId="206" fillId="38" borderId="129" applyNumberFormat="0" applyProtection="0">
      <alignment horizontal="left" vertical="center" indent="1"/>
    </xf>
    <xf numFmtId="0" fontId="12" fillId="92" borderId="101" applyNumberFormat="0" applyProtection="0">
      <alignment horizontal="left" vertical="top" indent="1"/>
    </xf>
    <xf numFmtId="205" fontId="206" fillId="92" borderId="101" applyNumberFormat="0" applyProtection="0">
      <alignment horizontal="left" vertical="top" indent="1"/>
    </xf>
    <xf numFmtId="0" fontId="12" fillId="107" borderId="93" applyNumberFormat="0" applyFont="0" applyAlignment="0" applyProtection="0"/>
    <xf numFmtId="4" fontId="189" fillId="103" borderId="111" applyNumberFormat="0" applyProtection="0">
      <alignment horizontal="right" vertical="center"/>
    </xf>
    <xf numFmtId="4" fontId="50" fillId="91" borderId="91" applyNumberFormat="0" applyProtection="0">
      <alignment vertical="center"/>
    </xf>
    <xf numFmtId="4" fontId="50" fillId="91" borderId="91" applyNumberFormat="0" applyProtection="0">
      <alignment horizontal="left" vertical="center" indent="1"/>
    </xf>
    <xf numFmtId="4" fontId="64" fillId="94" borderId="101" applyNumberFormat="0" applyProtection="0">
      <alignment horizontal="right" vertical="center"/>
    </xf>
    <xf numFmtId="4" fontId="64" fillId="100" borderId="124" applyNumberFormat="0" applyProtection="0">
      <alignment horizontal="right" vertical="center"/>
    </xf>
    <xf numFmtId="4" fontId="64" fillId="97" borderId="111" applyNumberFormat="0" applyProtection="0">
      <alignment horizontal="right" vertical="center"/>
    </xf>
    <xf numFmtId="0" fontId="12" fillId="92" borderId="91" applyNumberFormat="0" applyProtection="0">
      <alignment horizontal="left" vertical="top" indent="1"/>
    </xf>
    <xf numFmtId="4" fontId="64" fillId="92" borderId="91" applyNumberFormat="0" applyProtection="0">
      <alignment horizontal="right" vertical="center"/>
    </xf>
    <xf numFmtId="4" fontId="206" fillId="137" borderId="116" applyNumberFormat="0" applyProtection="0">
      <alignment horizontal="right" vertical="center"/>
    </xf>
    <xf numFmtId="0" fontId="213" fillId="134" borderId="96" applyNumberFormat="0" applyAlignment="0" applyProtection="0"/>
    <xf numFmtId="4" fontId="50" fillId="91" borderId="91" applyNumberFormat="0" applyProtection="0">
      <alignment horizontal="left" vertical="center" indent="1"/>
    </xf>
    <xf numFmtId="4" fontId="64" fillId="94" borderId="91" applyNumberFormat="0" applyProtection="0">
      <alignment horizontal="right" vertical="center"/>
    </xf>
    <xf numFmtId="0" fontId="204" fillId="110" borderId="114" applyNumberFormat="0" applyAlignment="0" applyProtection="0"/>
    <xf numFmtId="4" fontId="64" fillId="101" borderId="101" applyNumberFormat="0" applyProtection="0">
      <alignment horizontal="right" vertical="center"/>
    </xf>
    <xf numFmtId="4" fontId="64" fillId="99" borderId="91" applyNumberFormat="0" applyProtection="0">
      <alignment horizontal="right" vertical="center"/>
    </xf>
    <xf numFmtId="4" fontId="186" fillId="91" borderId="91" applyNumberFormat="0" applyProtection="0">
      <alignment vertical="center"/>
    </xf>
    <xf numFmtId="0" fontId="12" fillId="107" borderId="93" applyNumberFormat="0" applyFont="0" applyAlignment="0" applyProtection="0"/>
    <xf numFmtId="4" fontId="53" fillId="154" borderId="91" applyNumberFormat="0" applyProtection="0">
      <alignment horizontal="right" vertical="center"/>
    </xf>
    <xf numFmtId="4" fontId="206" fillId="98" borderId="129" applyNumberFormat="0" applyProtection="0">
      <alignment horizontal="right" vertical="center"/>
    </xf>
    <xf numFmtId="4" fontId="187" fillId="103" borderId="91" applyNumberFormat="0" applyProtection="0">
      <alignment horizontal="right" vertical="center"/>
    </xf>
    <xf numFmtId="4" fontId="64" fillId="93" borderId="91" applyNumberFormat="0" applyProtection="0">
      <alignment horizontal="right" vertical="center"/>
    </xf>
    <xf numFmtId="4" fontId="64" fillId="100" borderId="91" applyNumberFormat="0" applyProtection="0">
      <alignment horizontal="right" vertical="center"/>
    </xf>
    <xf numFmtId="4" fontId="53" fillId="157" borderId="91" applyNumberFormat="0" applyProtection="0">
      <alignment horizontal="right" vertical="center"/>
    </xf>
    <xf numFmtId="4" fontId="64" fillId="107" borderId="91" applyNumberFormat="0" applyProtection="0">
      <alignment vertical="center"/>
    </xf>
    <xf numFmtId="4" fontId="50" fillId="91" borderId="91" applyNumberFormat="0" applyProtection="0">
      <alignment horizontal="left" vertical="center" indent="1"/>
    </xf>
    <xf numFmtId="0" fontId="12" fillId="103" borderId="91" applyNumberFormat="0" applyProtection="0">
      <alignment horizontal="left" vertical="center" indent="1"/>
    </xf>
    <xf numFmtId="4" fontId="64" fillId="97" borderId="91" applyNumberFormat="0" applyProtection="0">
      <alignment horizontal="right" vertical="center"/>
    </xf>
    <xf numFmtId="0" fontId="220" fillId="110" borderId="112" applyNumberFormat="0" applyAlignment="0" applyProtection="0"/>
    <xf numFmtId="4" fontId="64" fillId="101" borderId="134" applyNumberFormat="0" applyProtection="0">
      <alignment horizontal="right" vertical="center"/>
    </xf>
    <xf numFmtId="4" fontId="206" fillId="122" borderId="96" applyNumberFormat="0" applyProtection="0">
      <alignment horizontal="left" vertical="center" indent="1"/>
    </xf>
    <xf numFmtId="4" fontId="64" fillId="92" borderId="91" applyNumberFormat="0" applyProtection="0">
      <alignment horizontal="right" vertical="center"/>
    </xf>
    <xf numFmtId="205" fontId="206" fillId="86" borderId="106" applyNumberFormat="0" applyFont="0" applyAlignment="0" applyProtection="0"/>
    <xf numFmtId="0" fontId="12" fillId="103" borderId="91" applyNumberFormat="0" applyProtection="0">
      <alignment horizontal="left" vertical="center" indent="1"/>
    </xf>
    <xf numFmtId="4" fontId="206" fillId="98" borderId="96" applyNumberFormat="0" applyProtection="0">
      <alignment horizontal="right" vertical="center"/>
    </xf>
    <xf numFmtId="4" fontId="64" fillId="96" borderId="101" applyNumberFormat="0" applyProtection="0">
      <alignment horizontal="right" vertical="center"/>
    </xf>
    <xf numFmtId="4" fontId="53" fillId="159" borderId="91" applyNumberFormat="0" applyProtection="0">
      <alignment horizontal="right" vertical="center"/>
    </xf>
    <xf numFmtId="0" fontId="12" fillId="103" borderId="91" applyNumberFormat="0" applyProtection="0">
      <alignment horizontal="left" vertical="top" indent="1"/>
    </xf>
    <xf numFmtId="4" fontId="64" fillId="92" borderId="91" applyNumberFormat="0" applyProtection="0">
      <alignment horizontal="left" vertical="center" indent="1"/>
    </xf>
    <xf numFmtId="4" fontId="206" fillId="93" borderId="106" applyNumberFormat="0" applyProtection="0">
      <alignment horizontal="right" vertical="center"/>
    </xf>
    <xf numFmtId="4" fontId="53" fillId="154" borderId="91" applyNumberFormat="0" applyProtection="0">
      <alignment horizontal="right" vertical="center"/>
    </xf>
    <xf numFmtId="4" fontId="53" fillId="153" borderId="101" applyNumberFormat="0" applyProtection="0">
      <alignment horizontal="right" vertical="center"/>
    </xf>
    <xf numFmtId="0" fontId="12" fillId="107" borderId="93" applyNumberFormat="0" applyFont="0" applyAlignment="0" applyProtection="0"/>
    <xf numFmtId="4" fontId="53" fillId="157" borderId="91" applyNumberFormat="0" applyProtection="0">
      <alignment horizontal="right" vertical="center"/>
    </xf>
    <xf numFmtId="4" fontId="64" fillId="107" borderId="111" applyNumberFormat="0" applyProtection="0">
      <alignment horizontal="left" vertical="center" indent="1"/>
    </xf>
    <xf numFmtId="4" fontId="64" fillId="101" borderId="101" applyNumberFormat="0" applyProtection="0">
      <alignment horizontal="right" vertical="center"/>
    </xf>
    <xf numFmtId="205" fontId="206" fillId="86" borderId="106" applyNumberFormat="0" applyFont="0" applyAlignment="0" applyProtection="0"/>
    <xf numFmtId="0" fontId="206" fillId="105" borderId="116" applyNumberFormat="0" applyProtection="0">
      <alignment horizontal="left" vertical="center" indent="1"/>
    </xf>
    <xf numFmtId="0" fontId="206" fillId="104" borderId="91" applyNumberFormat="0" applyProtection="0">
      <alignment horizontal="left" vertical="top" indent="1"/>
    </xf>
    <xf numFmtId="0" fontId="201" fillId="87" borderId="112" applyNumberFormat="0" applyAlignment="0" applyProtection="0"/>
    <xf numFmtId="4" fontId="206" fillId="102" borderId="97" applyNumberFormat="0" applyProtection="0">
      <alignment horizontal="left" vertical="center" indent="1"/>
    </xf>
    <xf numFmtId="4" fontId="64" fillId="100" borderId="91" applyNumberFormat="0" applyProtection="0">
      <alignment horizontal="right" vertical="center"/>
    </xf>
    <xf numFmtId="4" fontId="53" fillId="38" borderId="91" applyNumberFormat="0" applyProtection="0">
      <alignment horizontal="left" vertical="center" indent="1"/>
    </xf>
    <xf numFmtId="4" fontId="64" fillId="92" borderId="91" applyNumberFormat="0" applyProtection="0">
      <alignment horizontal="right" vertical="center"/>
    </xf>
    <xf numFmtId="4" fontId="53" fillId="38" borderId="91" applyNumberFormat="0" applyProtection="0">
      <alignment horizontal="left" vertical="center" indent="1"/>
    </xf>
    <xf numFmtId="4" fontId="56" fillId="119" borderId="101" applyNumberFormat="0" applyProtection="0">
      <alignment horizontal="left" vertical="center" indent="1"/>
    </xf>
    <xf numFmtId="0" fontId="50" fillId="91" borderId="124" applyNumberFormat="0" applyProtection="0">
      <alignment horizontal="left" vertical="top" indent="1"/>
    </xf>
    <xf numFmtId="4" fontId="64" fillId="101" borderId="101" applyNumberFormat="0" applyProtection="0">
      <alignment horizontal="right" vertical="center"/>
    </xf>
    <xf numFmtId="0" fontId="12" fillId="104" borderId="91" applyNumberFormat="0" applyProtection="0">
      <alignment horizontal="left" vertical="top" indent="1"/>
    </xf>
    <xf numFmtId="0" fontId="12" fillId="86" borderId="93" applyNumberFormat="0" applyFont="0" applyAlignment="0" applyProtection="0"/>
    <xf numFmtId="4" fontId="64" fillId="100" borderId="91" applyNumberFormat="0" applyProtection="0">
      <alignment horizontal="right" vertical="center"/>
    </xf>
    <xf numFmtId="0" fontId="12" fillId="105" borderId="91" applyNumberFormat="0" applyProtection="0">
      <alignment horizontal="left" vertical="top" indent="1"/>
    </xf>
    <xf numFmtId="4" fontId="64" fillId="107" borderId="91" applyNumberFormat="0" applyProtection="0">
      <alignment horizontal="left" vertical="center" indent="1"/>
    </xf>
    <xf numFmtId="0" fontId="194" fillId="117" borderId="92" applyNumberFormat="0" applyAlignment="0" applyProtection="0"/>
    <xf numFmtId="0" fontId="64" fillId="92" borderId="91" applyNumberFormat="0" applyProtection="0">
      <alignment horizontal="left" vertical="top" indent="1"/>
    </xf>
    <xf numFmtId="0" fontId="12" fillId="104" borderId="111" applyNumberFormat="0" applyProtection="0">
      <alignment horizontal="left" vertical="top" indent="1"/>
    </xf>
    <xf numFmtId="0" fontId="220" fillId="110" borderId="102" applyNumberFormat="0" applyAlignment="0" applyProtection="0"/>
    <xf numFmtId="0" fontId="12" fillId="107" borderId="113" applyNumberFormat="0" applyFont="0" applyAlignment="0" applyProtection="0"/>
    <xf numFmtId="4" fontId="187" fillId="103" borderId="91" applyNumberFormat="0" applyProtection="0">
      <alignment horizontal="right" vertical="center"/>
    </xf>
    <xf numFmtId="4" fontId="206" fillId="98" borderId="106" applyNumberFormat="0" applyProtection="0">
      <alignment horizontal="right" vertical="center"/>
    </xf>
    <xf numFmtId="0" fontId="12" fillId="92" borderId="91" applyNumberFormat="0" applyProtection="0">
      <alignment horizontal="left" vertical="top" indent="1"/>
    </xf>
    <xf numFmtId="4" fontId="206" fillId="91" borderId="106" applyNumberFormat="0" applyProtection="0">
      <alignment vertical="center"/>
    </xf>
    <xf numFmtId="4" fontId="53" fillId="38" borderId="101" applyNumberFormat="0" applyProtection="0">
      <alignment horizontal="left" vertical="center" indent="1"/>
    </xf>
    <xf numFmtId="4" fontId="56" fillId="38" borderId="101" applyNumberFormat="0" applyProtection="0">
      <alignment vertical="center"/>
    </xf>
    <xf numFmtId="4" fontId="53" fillId="121" borderId="91" applyNumberFormat="0" applyProtection="0">
      <alignment horizontal="right" vertical="center"/>
    </xf>
    <xf numFmtId="4" fontId="230" fillId="159" borderId="91" applyNumberFormat="0" applyProtection="0">
      <alignment horizontal="right" vertical="center"/>
    </xf>
    <xf numFmtId="4" fontId="64" fillId="99" borderId="91" applyNumberFormat="0" applyProtection="0">
      <alignment horizontal="right" vertical="center"/>
    </xf>
    <xf numFmtId="0" fontId="12" fillId="104" borderId="111" applyNumberFormat="0" applyProtection="0">
      <alignment horizontal="left" vertical="top" indent="1"/>
    </xf>
    <xf numFmtId="4" fontId="64" fillId="99" borderId="91" applyNumberFormat="0" applyProtection="0">
      <alignment horizontal="right" vertical="center"/>
    </xf>
    <xf numFmtId="37" fontId="28" fillId="0" borderId="123" applyNumberFormat="0"/>
    <xf numFmtId="0" fontId="64" fillId="92" borderId="101" applyNumberFormat="0" applyProtection="0">
      <alignment horizontal="left" vertical="top" indent="1"/>
    </xf>
    <xf numFmtId="0" fontId="206" fillId="104" borderId="111" applyNumberFormat="0" applyProtection="0">
      <alignment horizontal="left" vertical="top" indent="1"/>
    </xf>
    <xf numFmtId="0" fontId="204" fillId="117" borderId="94" applyNumberFormat="0" applyAlignment="0" applyProtection="0"/>
    <xf numFmtId="4" fontId="64" fillId="93" borderId="91" applyNumberFormat="0" applyProtection="0">
      <alignment horizontal="right" vertical="center"/>
    </xf>
    <xf numFmtId="4" fontId="230" fillId="159" borderId="91" applyNumberFormat="0" applyProtection="0">
      <alignment vertical="center"/>
    </xf>
    <xf numFmtId="0" fontId="213" fillId="134" borderId="96" applyNumberFormat="0" applyAlignment="0" applyProtection="0"/>
    <xf numFmtId="4" fontId="206" fillId="100" borderId="96" applyNumberFormat="0" applyProtection="0">
      <alignment horizontal="right" vertical="center"/>
    </xf>
    <xf numFmtId="4" fontId="64" fillId="99" borderId="91" applyNumberFormat="0" applyProtection="0">
      <alignment horizontal="right" vertical="center"/>
    </xf>
    <xf numFmtId="4" fontId="64" fillId="92" borderId="101" applyNumberFormat="0" applyProtection="0">
      <alignment horizontal="right" vertical="center"/>
    </xf>
    <xf numFmtId="4" fontId="53" fillId="152" borderId="101" applyNumberFormat="0" applyProtection="0">
      <alignment horizontal="right" vertical="center"/>
    </xf>
    <xf numFmtId="0" fontId="12" fillId="105" borderId="91" applyNumberFormat="0" applyProtection="0">
      <alignment horizontal="left" vertical="top" indent="1"/>
    </xf>
    <xf numFmtId="0" fontId="12" fillId="104" borderId="91" applyNumberFormat="0" applyProtection="0">
      <alignment horizontal="left" vertical="top" indent="1"/>
    </xf>
    <xf numFmtId="0" fontId="12" fillId="104" borderId="101" applyNumberFormat="0" applyProtection="0">
      <alignment horizontal="left" vertical="center" indent="1"/>
    </xf>
    <xf numFmtId="4" fontId="64" fillId="94" borderId="91" applyNumberFormat="0" applyProtection="0">
      <alignment horizontal="right" vertical="center"/>
    </xf>
    <xf numFmtId="4" fontId="64" fillId="98" borderId="91" applyNumberFormat="0" applyProtection="0">
      <alignment horizontal="right" vertical="center"/>
    </xf>
    <xf numFmtId="4" fontId="206" fillId="95" borderId="97" applyNumberFormat="0" applyProtection="0">
      <alignment horizontal="right" vertical="center"/>
    </xf>
    <xf numFmtId="4" fontId="206" fillId="122" borderId="129" applyNumberFormat="0" applyProtection="0">
      <alignment horizontal="left" vertical="center" indent="1"/>
    </xf>
    <xf numFmtId="0" fontId="194" fillId="117" borderId="102" applyNumberFormat="0" applyAlignment="0" applyProtection="0"/>
    <xf numFmtId="4" fontId="64" fillId="95" borderId="101" applyNumberFormat="0" applyProtection="0">
      <alignment horizontal="right" vertical="center"/>
    </xf>
    <xf numFmtId="4" fontId="64" fillId="97" borderId="101" applyNumberFormat="0" applyProtection="0">
      <alignment horizontal="right" vertical="center"/>
    </xf>
    <xf numFmtId="0" fontId="206" fillId="103" borderId="96" applyNumberFormat="0" applyProtection="0">
      <alignment horizontal="left" vertical="center" indent="1"/>
    </xf>
    <xf numFmtId="0" fontId="206" fillId="86" borderId="96" applyNumberFormat="0" applyFont="0" applyAlignment="0" applyProtection="0"/>
    <xf numFmtId="4" fontId="53" fillId="156" borderId="111" applyNumberFormat="0" applyProtection="0">
      <alignment horizontal="right" vertical="center"/>
    </xf>
    <xf numFmtId="4" fontId="64" fillId="95" borderId="101" applyNumberFormat="0" applyProtection="0">
      <alignment horizontal="right" vertical="center"/>
    </xf>
    <xf numFmtId="0" fontId="12" fillId="105" borderId="91" applyNumberFormat="0" applyProtection="0">
      <alignment horizontal="left" vertical="top" indent="1"/>
    </xf>
    <xf numFmtId="4" fontId="64" fillId="96" borderId="91" applyNumberFormat="0" applyProtection="0">
      <alignment horizontal="right" vertical="center"/>
    </xf>
    <xf numFmtId="4" fontId="53" fillId="121" borderId="91" applyNumberFormat="0" applyProtection="0">
      <alignment horizontal="right" vertical="center"/>
    </xf>
    <xf numFmtId="4" fontId="188" fillId="120" borderId="99" applyNumberFormat="0" applyProtection="0">
      <alignment horizontal="left" vertical="center" indent="1"/>
    </xf>
    <xf numFmtId="4" fontId="64" fillId="92" borderId="91" applyNumberFormat="0" applyProtection="0">
      <alignment horizontal="right" vertical="center"/>
    </xf>
    <xf numFmtId="0" fontId="208" fillId="92" borderId="91" applyNumberFormat="0" applyProtection="0">
      <alignment horizontal="left" vertical="top" indent="1"/>
    </xf>
    <xf numFmtId="0" fontId="50" fillId="91" borderId="91" applyNumberFormat="0" applyProtection="0">
      <alignment horizontal="left" vertical="top" indent="1"/>
    </xf>
    <xf numFmtId="0" fontId="12" fillId="105" borderId="111" applyNumberFormat="0" applyProtection="0">
      <alignment horizontal="left" vertical="top" indent="1"/>
    </xf>
    <xf numFmtId="0" fontId="206" fillId="86" borderId="96" applyNumberFormat="0" applyFont="0" applyAlignment="0" applyProtection="0"/>
    <xf numFmtId="0" fontId="12" fillId="92" borderId="91" applyNumberFormat="0" applyProtection="0">
      <alignment horizontal="left" vertical="top" indent="1"/>
    </xf>
    <xf numFmtId="4" fontId="53" fillId="159" borderId="91" applyNumberFormat="0" applyProtection="0">
      <alignment vertical="center"/>
    </xf>
    <xf numFmtId="4" fontId="53" fillId="109" borderId="111" applyNumberFormat="0" applyProtection="0">
      <alignment horizontal="right" vertical="center"/>
    </xf>
    <xf numFmtId="4" fontId="189" fillId="103" borderId="91" applyNumberFormat="0" applyProtection="0">
      <alignment horizontal="right" vertical="center"/>
    </xf>
    <xf numFmtId="4" fontId="189" fillId="103" borderId="91" applyNumberFormat="0" applyProtection="0">
      <alignment horizontal="right" vertical="center"/>
    </xf>
    <xf numFmtId="0" fontId="12" fillId="103" borderId="91" applyNumberFormat="0" applyProtection="0">
      <alignment horizontal="left" vertical="center" indent="1"/>
    </xf>
    <xf numFmtId="4" fontId="206" fillId="122" borderId="96" applyNumberFormat="0" applyProtection="0">
      <alignment horizontal="left" vertical="center" indent="1"/>
    </xf>
    <xf numFmtId="4" fontId="206" fillId="97" borderId="96" applyNumberFormat="0" applyProtection="0">
      <alignment horizontal="right" vertical="center"/>
    </xf>
    <xf numFmtId="4" fontId="53" fillId="152" borderId="91" applyNumberFormat="0" applyProtection="0">
      <alignment horizontal="right" vertical="center"/>
    </xf>
    <xf numFmtId="4" fontId="206" fillId="98" borderId="106" applyNumberFormat="0" applyProtection="0">
      <alignment horizontal="right" vertical="center"/>
    </xf>
    <xf numFmtId="4" fontId="215" fillId="27" borderId="96" applyNumberFormat="0" applyProtection="0">
      <alignment horizontal="right" vertical="center"/>
    </xf>
    <xf numFmtId="4" fontId="53" fillId="152" borderId="91" applyNumberFormat="0" applyProtection="0">
      <alignment horizontal="right" vertical="center"/>
    </xf>
    <xf numFmtId="4" fontId="206" fillId="96" borderId="96" applyNumberFormat="0" applyProtection="0">
      <alignment horizontal="right" vertical="center"/>
    </xf>
    <xf numFmtId="0" fontId="206" fillId="139" borderId="157"/>
    <xf numFmtId="4" fontId="206" fillId="101" borderId="96" applyNumberFormat="0" applyProtection="0">
      <alignment horizontal="right" vertical="center"/>
    </xf>
    <xf numFmtId="4" fontId="206" fillId="101" borderId="96" applyNumberFormat="0" applyProtection="0">
      <alignment horizontal="right" vertical="center"/>
    </xf>
    <xf numFmtId="0" fontId="12" fillId="105" borderId="91" applyNumberFormat="0" applyProtection="0">
      <alignment horizontal="left" vertical="top" indent="1"/>
    </xf>
    <xf numFmtId="4" fontId="64" fillId="100" borderId="91" applyNumberFormat="0" applyProtection="0">
      <alignment horizontal="right" vertical="center"/>
    </xf>
    <xf numFmtId="205" fontId="206" fillId="92" borderId="101" applyNumberFormat="0" applyProtection="0">
      <alignment horizontal="left" vertical="top" indent="1"/>
    </xf>
    <xf numFmtId="0" fontId="185" fillId="0" borderId="110" applyNumberFormat="0" applyFill="0" applyAlignment="0" applyProtection="0"/>
    <xf numFmtId="0" fontId="206" fillId="103" borderId="96" applyNumberFormat="0" applyProtection="0">
      <alignment horizontal="left" vertical="center" indent="1"/>
    </xf>
    <xf numFmtId="4" fontId="230" fillId="159" borderId="101" applyNumberFormat="0" applyProtection="0">
      <alignment horizontal="right" vertical="center"/>
    </xf>
    <xf numFmtId="4" fontId="231" fillId="159" borderId="91" applyNumberFormat="0" applyProtection="0">
      <alignment horizontal="right" vertical="center"/>
    </xf>
    <xf numFmtId="4" fontId="50" fillId="91" borderId="91" applyNumberFormat="0" applyProtection="0">
      <alignment horizontal="left" vertical="center" indent="1"/>
    </xf>
    <xf numFmtId="4" fontId="64" fillId="107" borderId="101" applyNumberFormat="0" applyProtection="0">
      <alignment vertical="center"/>
    </xf>
    <xf numFmtId="0" fontId="12" fillId="86" borderId="103" applyNumberFormat="0" applyFont="0" applyAlignment="0" applyProtection="0"/>
    <xf numFmtId="4" fontId="206" fillId="38" borderId="116" applyNumberFormat="0" applyProtection="0">
      <alignment horizontal="left" vertical="center" indent="1"/>
    </xf>
    <xf numFmtId="0" fontId="64" fillId="107" borderId="91" applyNumberFormat="0" applyProtection="0">
      <alignment horizontal="left" vertical="top" indent="1"/>
    </xf>
    <xf numFmtId="0" fontId="12" fillId="104" borderId="91" applyNumberFormat="0" applyProtection="0">
      <alignment horizontal="left" vertical="center" indent="1"/>
    </xf>
    <xf numFmtId="4" fontId="206" fillId="103" borderId="97" applyNumberFormat="0" applyProtection="0">
      <alignment horizontal="left" vertical="center" indent="1"/>
    </xf>
    <xf numFmtId="0" fontId="12" fillId="104" borderId="111" applyNumberFormat="0" applyProtection="0">
      <alignment horizontal="left" vertical="center" indent="1"/>
    </xf>
    <xf numFmtId="0" fontId="12" fillId="103" borderId="91" applyNumberFormat="0" applyProtection="0">
      <alignment horizontal="left" vertical="top" indent="1"/>
    </xf>
    <xf numFmtId="4" fontId="12" fillId="104" borderId="97" applyNumberFormat="0" applyProtection="0">
      <alignment horizontal="left" vertical="center" indent="1"/>
    </xf>
    <xf numFmtId="4" fontId="53" fillId="157" borderId="101" applyNumberFormat="0" applyProtection="0">
      <alignment horizontal="right" vertical="center"/>
    </xf>
    <xf numFmtId="0" fontId="185" fillId="0" borderId="100" applyNumberFormat="0" applyFill="0" applyAlignment="0" applyProtection="0"/>
    <xf numFmtId="0" fontId="206" fillId="86" borderId="96" applyNumberFormat="0" applyFont="0" applyAlignment="0" applyProtection="0"/>
    <xf numFmtId="4" fontId="50" fillId="91" borderId="91" applyNumberFormat="0" applyProtection="0">
      <alignment horizontal="left" vertical="center" indent="1"/>
    </xf>
    <xf numFmtId="4" fontId="50" fillId="91" borderId="91" applyNumberFormat="0" applyProtection="0">
      <alignment vertical="center"/>
    </xf>
    <xf numFmtId="4" fontId="64" fillId="97" borderId="101" applyNumberFormat="0" applyProtection="0">
      <alignment horizontal="right" vertical="center"/>
    </xf>
    <xf numFmtId="4" fontId="53" fillId="156" borderId="101" applyNumberFormat="0" applyProtection="0">
      <alignment horizontal="right" vertical="center"/>
    </xf>
    <xf numFmtId="4" fontId="206" fillId="95" borderId="117" applyNumberFormat="0" applyProtection="0">
      <alignment horizontal="right" vertical="center"/>
    </xf>
    <xf numFmtId="4" fontId="50" fillId="91" borderId="101" applyNumberFormat="0" applyProtection="0">
      <alignment vertical="center"/>
    </xf>
    <xf numFmtId="4" fontId="56" fillId="38" borderId="91" applyNumberFormat="0" applyProtection="0">
      <alignment vertical="center"/>
    </xf>
    <xf numFmtId="4" fontId="64" fillId="98" borderId="124" applyNumberFormat="0" applyProtection="0">
      <alignment horizontal="right" vertical="center"/>
    </xf>
    <xf numFmtId="0" fontId="208" fillId="92" borderId="101" applyNumberFormat="0" applyProtection="0">
      <alignment horizontal="left" vertical="top" indent="1"/>
    </xf>
    <xf numFmtId="4" fontId="187" fillId="107" borderId="91" applyNumberFormat="0" applyProtection="0">
      <alignment vertical="center"/>
    </xf>
    <xf numFmtId="4" fontId="206" fillId="92" borderId="97" applyNumberFormat="0" applyProtection="0">
      <alignment horizontal="left" vertical="center" indent="1"/>
    </xf>
    <xf numFmtId="4" fontId="64" fillId="98" borderId="91" applyNumberFormat="0" applyProtection="0">
      <alignment horizontal="right" vertical="center"/>
    </xf>
    <xf numFmtId="4" fontId="64" fillId="107" borderId="91" applyNumberFormat="0" applyProtection="0">
      <alignment vertical="center"/>
    </xf>
    <xf numFmtId="0" fontId="12" fillId="104" borderId="91" applyNumberFormat="0" applyProtection="0">
      <alignment horizontal="left" vertical="center" indent="1"/>
    </xf>
    <xf numFmtId="4" fontId="50" fillId="91" borderId="101" applyNumberFormat="0" applyProtection="0">
      <alignment horizontal="left" vertical="center" indent="1"/>
    </xf>
    <xf numFmtId="4" fontId="64" fillId="103" borderId="134" applyNumberFormat="0" applyProtection="0">
      <alignment horizontal="right" vertical="center"/>
    </xf>
    <xf numFmtId="0" fontId="64" fillId="92" borderId="124" applyNumberFormat="0" applyProtection="0">
      <alignment horizontal="left" vertical="top" indent="1"/>
    </xf>
    <xf numFmtId="4" fontId="50" fillId="91" borderId="124" applyNumberFormat="0" applyProtection="0">
      <alignment horizontal="left" vertical="center" indent="1"/>
    </xf>
    <xf numFmtId="0" fontId="12" fillId="103" borderId="147" applyNumberFormat="0" applyProtection="0">
      <alignment horizontal="left" vertical="center" indent="1"/>
    </xf>
    <xf numFmtId="4" fontId="64" fillId="98" borderId="91" applyNumberFormat="0" applyProtection="0">
      <alignment horizontal="right" vertical="center"/>
    </xf>
    <xf numFmtId="4" fontId="230" fillId="159" borderId="91" applyNumberFormat="0" applyProtection="0">
      <alignment vertical="center"/>
    </xf>
    <xf numFmtId="4" fontId="64" fillId="96" borderId="91" applyNumberFormat="0" applyProtection="0">
      <alignment horizontal="right" vertical="center"/>
    </xf>
    <xf numFmtId="4" fontId="206" fillId="137" borderId="106" applyNumberFormat="0" applyProtection="0">
      <alignment horizontal="right" vertical="center"/>
    </xf>
    <xf numFmtId="4" fontId="206" fillId="103" borderId="97" applyNumberFormat="0" applyProtection="0">
      <alignment horizontal="left" vertical="center" indent="1"/>
    </xf>
    <xf numFmtId="4" fontId="64" fillId="101" borderId="91" applyNumberFormat="0" applyProtection="0">
      <alignment horizontal="right" vertical="center"/>
    </xf>
    <xf numFmtId="4" fontId="206" fillId="102" borderId="107" applyNumberFormat="0" applyProtection="0">
      <alignment horizontal="left" vertical="center" indent="1"/>
    </xf>
    <xf numFmtId="4" fontId="64" fillId="107" borderId="91" applyNumberFormat="0" applyProtection="0">
      <alignment horizontal="left" vertical="center" indent="1"/>
    </xf>
    <xf numFmtId="4" fontId="206" fillId="101" borderId="96" applyNumberFormat="0" applyProtection="0">
      <alignment horizontal="right" vertical="center"/>
    </xf>
    <xf numFmtId="4" fontId="206" fillId="97" borderId="106" applyNumberFormat="0" applyProtection="0">
      <alignment horizontal="right" vertical="center"/>
    </xf>
    <xf numFmtId="4" fontId="231" fillId="159" borderId="91" applyNumberFormat="0" applyProtection="0">
      <alignment horizontal="right" vertical="center"/>
    </xf>
    <xf numFmtId="4" fontId="187" fillId="103" borderId="91" applyNumberFormat="0" applyProtection="0">
      <alignment horizontal="right" vertical="center"/>
    </xf>
    <xf numFmtId="0" fontId="12" fillId="103" borderId="91" applyNumberFormat="0" applyProtection="0">
      <alignment horizontal="left" vertical="center" indent="1"/>
    </xf>
    <xf numFmtId="0" fontId="206" fillId="103" borderId="91" applyNumberFormat="0" applyProtection="0">
      <alignment horizontal="left" vertical="top" indent="1"/>
    </xf>
    <xf numFmtId="0" fontId="12" fillId="103" borderId="101" applyNumberFormat="0" applyProtection="0">
      <alignment horizontal="left" vertical="top" indent="1"/>
    </xf>
    <xf numFmtId="4" fontId="53" fillId="38" borderId="91" applyNumberFormat="0" applyProtection="0">
      <alignment horizontal="left" vertical="center" indent="1"/>
    </xf>
    <xf numFmtId="0" fontId="206" fillId="105" borderId="101" applyNumberFormat="0" applyProtection="0">
      <alignment horizontal="left" vertical="top" indent="1"/>
    </xf>
    <xf numFmtId="0" fontId="206" fillId="110" borderId="96" applyNumberFormat="0" applyProtection="0">
      <alignment horizontal="left" vertical="center" indent="1"/>
    </xf>
    <xf numFmtId="4" fontId="231" fillId="159" borderId="91" applyNumberFormat="0" applyProtection="0">
      <alignment horizontal="right" vertical="center"/>
    </xf>
    <xf numFmtId="4" fontId="64" fillId="95" borderId="91" applyNumberFormat="0" applyProtection="0">
      <alignment horizontal="right" vertical="center"/>
    </xf>
    <xf numFmtId="4" fontId="64" fillId="97" borderId="91" applyNumberFormat="0" applyProtection="0">
      <alignment horizontal="right" vertical="center"/>
    </xf>
    <xf numFmtId="4" fontId="206" fillId="38" borderId="96" applyNumberFormat="0" applyProtection="0">
      <alignment horizontal="left" vertical="center" indent="1"/>
    </xf>
    <xf numFmtId="4" fontId="187" fillId="103" borderId="91" applyNumberFormat="0" applyProtection="0">
      <alignment horizontal="right" vertical="center"/>
    </xf>
    <xf numFmtId="4" fontId="206" fillId="122" borderId="96" applyNumberFormat="0" applyProtection="0">
      <alignment horizontal="left" vertical="center" indent="1"/>
    </xf>
    <xf numFmtId="0" fontId="206" fillId="86" borderId="96" applyNumberFormat="0" applyFont="0" applyAlignment="0" applyProtection="0"/>
    <xf numFmtId="0" fontId="12" fillId="104" borderId="91" applyNumberFormat="0" applyProtection="0">
      <alignment horizontal="left" vertical="center" indent="1"/>
    </xf>
    <xf numFmtId="4" fontId="64" fillId="92" borderId="91" applyNumberFormat="0" applyProtection="0">
      <alignment horizontal="right" vertical="center"/>
    </xf>
    <xf numFmtId="4" fontId="12" fillId="104" borderId="97" applyNumberFormat="0" applyProtection="0">
      <alignment horizontal="left" vertical="center" indent="1"/>
    </xf>
    <xf numFmtId="4" fontId="64" fillId="107" borderId="91" applyNumberFormat="0" applyProtection="0">
      <alignment vertical="center"/>
    </xf>
    <xf numFmtId="4" fontId="206" fillId="122" borderId="116" applyNumberFormat="0" applyProtection="0">
      <alignment horizontal="left" vertical="center" indent="1"/>
    </xf>
    <xf numFmtId="0" fontId="50" fillId="91" borderId="91" applyNumberFormat="0" applyProtection="0">
      <alignment horizontal="left" vertical="top" indent="1"/>
    </xf>
    <xf numFmtId="0" fontId="206" fillId="110" borderId="165" applyNumberFormat="0" applyProtection="0">
      <alignment horizontal="left" vertical="center" indent="1"/>
    </xf>
    <xf numFmtId="4" fontId="64" fillId="94" borderId="91" applyNumberFormat="0" applyProtection="0">
      <alignment horizontal="right" vertical="center"/>
    </xf>
    <xf numFmtId="4" fontId="64" fillId="95" borderId="91" applyNumberFormat="0" applyProtection="0">
      <alignment horizontal="right" vertical="center"/>
    </xf>
    <xf numFmtId="205" fontId="206" fillId="86" borderId="106" applyNumberFormat="0" applyFont="0" applyAlignment="0" applyProtection="0"/>
    <xf numFmtId="4" fontId="189" fillId="103" borderId="91" applyNumberFormat="0" applyProtection="0">
      <alignment horizontal="right" vertical="center"/>
    </xf>
    <xf numFmtId="4" fontId="206" fillId="99" borderId="116" applyNumberFormat="0" applyProtection="0">
      <alignment horizontal="right" vertical="center"/>
    </xf>
    <xf numFmtId="4" fontId="64" fillId="100" borderId="91" applyNumberFormat="0" applyProtection="0">
      <alignment horizontal="right" vertical="center"/>
    </xf>
    <xf numFmtId="0" fontId="12" fillId="92" borderId="111" applyNumberFormat="0" applyProtection="0">
      <alignment horizontal="left" vertical="center" indent="1"/>
    </xf>
    <xf numFmtId="4" fontId="56" fillId="38" borderId="91" applyNumberFormat="0" applyProtection="0">
      <alignment vertical="center"/>
    </xf>
    <xf numFmtId="4" fontId="206" fillId="137" borderId="106" applyNumberFormat="0" applyProtection="0">
      <alignment horizontal="right" vertical="center"/>
    </xf>
    <xf numFmtId="0" fontId="12" fillId="104" borderId="101" applyNumberFormat="0" applyProtection="0">
      <alignment horizontal="left" vertical="top" indent="1"/>
    </xf>
    <xf numFmtId="4" fontId="206" fillId="122" borderId="96" applyNumberFormat="0" applyProtection="0">
      <alignment horizontal="left" vertical="center" indent="1"/>
    </xf>
    <xf numFmtId="4" fontId="186" fillId="91" borderId="91" applyNumberFormat="0" applyProtection="0">
      <alignment vertical="center"/>
    </xf>
    <xf numFmtId="4" fontId="64" fillId="96" borderId="101" applyNumberFormat="0" applyProtection="0">
      <alignment horizontal="right" vertical="center"/>
    </xf>
    <xf numFmtId="0" fontId="206" fillId="105" borderId="91" applyNumberFormat="0" applyProtection="0">
      <alignment horizontal="left" vertical="top" indent="1"/>
    </xf>
    <xf numFmtId="4" fontId="64" fillId="98" borderId="111" applyNumberFormat="0" applyProtection="0">
      <alignment horizontal="right" vertical="center"/>
    </xf>
    <xf numFmtId="0" fontId="220" fillId="110" borderId="102" applyNumberFormat="0" applyAlignment="0" applyProtection="0"/>
    <xf numFmtId="0" fontId="12" fillId="105" borderId="91" applyNumberFormat="0" applyProtection="0">
      <alignment horizontal="left" vertical="top" indent="1"/>
    </xf>
    <xf numFmtId="4" fontId="230" fillId="159" borderId="91" applyNumberFormat="0" applyProtection="0">
      <alignment vertical="center"/>
    </xf>
    <xf numFmtId="4" fontId="64" fillId="103" borderId="91" applyNumberFormat="0" applyProtection="0">
      <alignment horizontal="right" vertical="center"/>
    </xf>
    <xf numFmtId="4" fontId="211" fillId="106" borderId="129" applyNumberFormat="0" applyProtection="0">
      <alignment horizontal="right" vertical="center"/>
    </xf>
    <xf numFmtId="4" fontId="206" fillId="92" borderId="106" applyNumberFormat="0" applyProtection="0">
      <alignment horizontal="right" vertical="center"/>
    </xf>
    <xf numFmtId="0" fontId="12" fillId="86" borderId="93" applyNumberFormat="0" applyFont="0" applyAlignment="0" applyProtection="0"/>
    <xf numFmtId="4" fontId="189" fillId="103" borderId="91" applyNumberFormat="0" applyProtection="0">
      <alignment horizontal="right" vertical="center"/>
    </xf>
    <xf numFmtId="0" fontId="12" fillId="105" borderId="91" applyNumberFormat="0" applyProtection="0">
      <alignment horizontal="left" vertical="top" indent="1"/>
    </xf>
    <xf numFmtId="4" fontId="230" fillId="159" borderId="111" applyNumberFormat="0" applyProtection="0">
      <alignment vertical="center"/>
    </xf>
    <xf numFmtId="4" fontId="206" fillId="102" borderId="107" applyNumberFormat="0" applyProtection="0">
      <alignment horizontal="left" vertical="center" indent="1"/>
    </xf>
    <xf numFmtId="4" fontId="56" fillId="119" borderId="119" applyNumberFormat="0" applyProtection="0">
      <alignment horizontal="left" vertical="center" indent="1"/>
    </xf>
    <xf numFmtId="4" fontId="53" fillId="154" borderId="91" applyNumberFormat="0" applyProtection="0">
      <alignment horizontal="right" vertical="center"/>
    </xf>
    <xf numFmtId="0" fontId="12" fillId="103" borderId="101" applyNumberFormat="0" applyProtection="0">
      <alignment horizontal="left" vertical="top" indent="1"/>
    </xf>
    <xf numFmtId="4" fontId="206" fillId="122" borderId="116" applyNumberFormat="0" applyProtection="0">
      <alignment horizontal="left" vertical="center" indent="1"/>
    </xf>
    <xf numFmtId="4" fontId="206" fillId="99" borderId="116" applyNumberFormat="0" applyProtection="0">
      <alignment horizontal="right" vertical="center"/>
    </xf>
    <xf numFmtId="4" fontId="53" fillId="109" borderId="111" applyNumberFormat="0" applyProtection="0">
      <alignment horizontal="right" vertical="center"/>
    </xf>
    <xf numFmtId="4" fontId="206" fillId="98" borderId="96" applyNumberFormat="0" applyProtection="0">
      <alignment horizontal="right" vertical="center"/>
    </xf>
    <xf numFmtId="4" fontId="64" fillId="99" borderId="91" applyNumberFormat="0" applyProtection="0">
      <alignment horizontal="right" vertical="center"/>
    </xf>
    <xf numFmtId="0" fontId="12" fillId="92" borderId="147" applyNumberFormat="0" applyProtection="0">
      <alignment horizontal="left" vertical="center" indent="1"/>
    </xf>
    <xf numFmtId="4" fontId="206" fillId="122" borderId="96" applyNumberFormat="0" applyProtection="0">
      <alignment horizontal="left" vertical="center" indent="1"/>
    </xf>
    <xf numFmtId="4" fontId="64" fillId="107" borderId="91" applyNumberFormat="0" applyProtection="0">
      <alignment vertical="center"/>
    </xf>
    <xf numFmtId="4" fontId="206" fillId="99" borderId="96" applyNumberFormat="0" applyProtection="0">
      <alignment horizontal="right" vertical="center"/>
    </xf>
    <xf numFmtId="4" fontId="53" fillId="159" borderId="91" applyNumberFormat="0" applyProtection="0">
      <alignment horizontal="right" vertical="center"/>
    </xf>
    <xf numFmtId="4" fontId="50" fillId="91" borderId="134" applyNumberFormat="0" applyProtection="0">
      <alignment vertical="center"/>
    </xf>
    <xf numFmtId="0" fontId="206" fillId="110" borderId="96" applyNumberFormat="0" applyProtection="0">
      <alignment horizontal="left" vertical="center" indent="1"/>
    </xf>
    <xf numFmtId="4" fontId="50" fillId="91" borderId="111" applyNumberFormat="0" applyProtection="0">
      <alignment vertical="center"/>
    </xf>
    <xf numFmtId="4" fontId="206" fillId="102" borderId="107" applyNumberFormat="0" applyProtection="0">
      <alignment horizontal="left" vertical="center" indent="1"/>
    </xf>
    <xf numFmtId="0" fontId="64" fillId="92" borderId="91" applyNumberFormat="0" applyProtection="0">
      <alignment horizontal="left" vertical="top" indent="1"/>
    </xf>
    <xf numFmtId="4" fontId="206" fillId="93" borderId="106" applyNumberFormat="0" applyProtection="0">
      <alignment horizontal="right" vertical="center"/>
    </xf>
    <xf numFmtId="205" fontId="206" fillId="86" borderId="106" applyNumberFormat="0" applyFont="0" applyAlignment="0" applyProtection="0"/>
    <xf numFmtId="4" fontId="206" fillId="103" borderId="97" applyNumberFormat="0" applyProtection="0">
      <alignment horizontal="left" vertical="center" indent="1"/>
    </xf>
    <xf numFmtId="4" fontId="206" fillId="92" borderId="106" applyNumberFormat="0" applyProtection="0">
      <alignment horizontal="right" vertical="center"/>
    </xf>
    <xf numFmtId="0" fontId="209" fillId="91" borderId="101" applyNumberFormat="0" applyProtection="0">
      <alignment horizontal="left" vertical="top" indent="1"/>
    </xf>
    <xf numFmtId="0" fontId="12" fillId="92" borderId="101" applyNumberFormat="0" applyProtection="0">
      <alignment horizontal="left" vertical="top" indent="1"/>
    </xf>
    <xf numFmtId="4" fontId="64" fillId="107" borderId="91" applyNumberFormat="0" applyProtection="0">
      <alignment vertical="center"/>
    </xf>
    <xf numFmtId="4" fontId="53" fillId="109" borderId="101" applyNumberFormat="0" applyProtection="0">
      <alignment horizontal="right" vertical="center"/>
    </xf>
    <xf numFmtId="0" fontId="12" fillId="107" borderId="103" applyNumberFormat="0" applyFont="0" applyAlignment="0" applyProtection="0"/>
    <xf numFmtId="4" fontId="50" fillId="91" borderId="91" applyNumberFormat="0" applyProtection="0">
      <alignment horizontal="left" vertical="center" indent="1"/>
    </xf>
    <xf numFmtId="0" fontId="206" fillId="86" borderId="96" applyNumberFormat="0" applyFont="0" applyAlignment="0" applyProtection="0"/>
    <xf numFmtId="4" fontId="64" fillId="98" borderId="91" applyNumberFormat="0" applyProtection="0">
      <alignment horizontal="right" vertical="center"/>
    </xf>
    <xf numFmtId="4" fontId="50" fillId="91" borderId="101" applyNumberFormat="0" applyProtection="0">
      <alignment vertical="center"/>
    </xf>
    <xf numFmtId="0" fontId="204" fillId="117" borderId="94" applyNumberFormat="0" applyAlignment="0" applyProtection="0"/>
    <xf numFmtId="0" fontId="12" fillId="105" borderId="91" applyNumberFormat="0" applyProtection="0">
      <alignment horizontal="left" vertical="center" indent="1"/>
    </xf>
    <xf numFmtId="4" fontId="206" fillId="103" borderId="130" applyNumberFormat="0" applyProtection="0">
      <alignment horizontal="left" vertical="center" indent="1"/>
    </xf>
    <xf numFmtId="4" fontId="64" fillId="95" borderId="91" applyNumberFormat="0" applyProtection="0">
      <alignment horizontal="right" vertical="center"/>
    </xf>
    <xf numFmtId="4" fontId="206" fillId="137" borderId="96" applyNumberFormat="0" applyProtection="0">
      <alignment horizontal="right" vertical="center"/>
    </xf>
    <xf numFmtId="4" fontId="12" fillId="104" borderId="130" applyNumberFormat="0" applyProtection="0">
      <alignment horizontal="left" vertical="center" indent="1"/>
    </xf>
    <xf numFmtId="4" fontId="53" fillId="119" borderId="101" applyNumberFormat="0" applyProtection="0">
      <alignment horizontal="right" vertical="center"/>
    </xf>
    <xf numFmtId="0" fontId="206" fillId="103" borderId="96" applyNumberFormat="0" applyProtection="0">
      <alignment horizontal="left" vertical="center" indent="1"/>
    </xf>
    <xf numFmtId="4" fontId="64" fillId="103" borderId="91" applyNumberFormat="0" applyProtection="0">
      <alignment horizontal="right" vertical="center"/>
    </xf>
    <xf numFmtId="0" fontId="12" fillId="104" borderId="91" applyNumberFormat="0" applyProtection="0">
      <alignment horizontal="left" vertical="center" indent="1"/>
    </xf>
    <xf numFmtId="0" fontId="204" fillId="117" borderId="94" applyNumberFormat="0" applyAlignment="0" applyProtection="0"/>
    <xf numFmtId="0" fontId="12" fillId="105" borderId="91" applyNumberFormat="0" applyProtection="0">
      <alignment horizontal="left" vertical="center" indent="1"/>
    </xf>
    <xf numFmtId="0" fontId="50" fillId="91" borderId="91" applyNumberFormat="0" applyProtection="0">
      <alignment horizontal="left" vertical="top" indent="1"/>
    </xf>
    <xf numFmtId="4" fontId="64" fillId="100" borderId="91" applyNumberFormat="0" applyProtection="0">
      <alignment horizontal="right" vertical="center"/>
    </xf>
    <xf numFmtId="0" fontId="206" fillId="92" borderId="101" applyNumberFormat="0" applyProtection="0">
      <alignment horizontal="left" vertical="top" indent="1"/>
    </xf>
    <xf numFmtId="0" fontId="12" fillId="104" borderId="147" applyNumberFormat="0" applyProtection="0">
      <alignment horizontal="left" vertical="center" indent="1"/>
    </xf>
    <xf numFmtId="205" fontId="206" fillId="104" borderId="101" applyNumberFormat="0" applyProtection="0">
      <alignment horizontal="left" vertical="top" indent="1"/>
    </xf>
    <xf numFmtId="0" fontId="204" fillId="117" borderId="114" applyNumberFormat="0" applyAlignment="0" applyProtection="0"/>
    <xf numFmtId="4" fontId="206" fillId="92" borderId="106" applyNumberFormat="0" applyProtection="0">
      <alignment horizontal="right" vertical="center"/>
    </xf>
    <xf numFmtId="4" fontId="64" fillId="103" borderId="101" applyNumberFormat="0" applyProtection="0">
      <alignment horizontal="right" vertical="center"/>
    </xf>
    <xf numFmtId="0" fontId="12" fillId="104" borderId="91" applyNumberFormat="0" applyProtection="0">
      <alignment horizontal="left" vertical="top" indent="1"/>
    </xf>
    <xf numFmtId="4" fontId="64" fillId="98" borderId="91" applyNumberFormat="0" applyProtection="0">
      <alignment horizontal="right" vertical="center"/>
    </xf>
    <xf numFmtId="4" fontId="64" fillId="92" borderId="101" applyNumberFormat="0" applyProtection="0">
      <alignment horizontal="right" vertical="center"/>
    </xf>
    <xf numFmtId="0" fontId="206" fillId="105" borderId="96" applyNumberFormat="0" applyProtection="0">
      <alignment horizontal="left" vertical="center" indent="1"/>
    </xf>
    <xf numFmtId="4" fontId="188" fillId="120" borderId="99" applyNumberFormat="0" applyProtection="0">
      <alignment horizontal="left" vertical="center" indent="1"/>
    </xf>
    <xf numFmtId="4" fontId="206" fillId="93" borderId="96" applyNumberFormat="0" applyProtection="0">
      <alignment horizontal="right" vertical="center"/>
    </xf>
    <xf numFmtId="0" fontId="206" fillId="138" borderId="96" applyNumberFormat="0" applyProtection="0">
      <alignment horizontal="left" vertical="center" indent="1"/>
    </xf>
    <xf numFmtId="4" fontId="189" fillId="103" borderId="91" applyNumberFormat="0" applyProtection="0">
      <alignment horizontal="right" vertical="center"/>
    </xf>
    <xf numFmtId="4" fontId="64" fillId="107" borderId="91" applyNumberFormat="0" applyProtection="0">
      <alignment horizontal="left" vertical="center" indent="1"/>
    </xf>
    <xf numFmtId="0" fontId="12" fillId="92" borderId="91" applyNumberFormat="0" applyProtection="0">
      <alignment horizontal="left" vertical="top" indent="1"/>
    </xf>
    <xf numFmtId="0" fontId="12" fillId="92" borderId="91" applyNumberFormat="0" applyProtection="0">
      <alignment horizontal="left" vertical="top" indent="1"/>
    </xf>
    <xf numFmtId="4" fontId="189" fillId="103" borderId="101" applyNumberFormat="0" applyProtection="0">
      <alignment horizontal="right" vertical="center"/>
    </xf>
    <xf numFmtId="0" fontId="206" fillId="104" borderId="91" applyNumberFormat="0" applyProtection="0">
      <alignment horizontal="left" vertical="top" indent="1"/>
    </xf>
    <xf numFmtId="4" fontId="50" fillId="91" borderId="91" applyNumberFormat="0" applyProtection="0">
      <alignment vertical="center"/>
    </xf>
    <xf numFmtId="4" fontId="53" fillId="109" borderId="91" applyNumberFormat="0" applyProtection="0">
      <alignment horizontal="right" vertical="center"/>
    </xf>
    <xf numFmtId="4" fontId="53" fillId="119" borderId="91" applyNumberFormat="0" applyProtection="0">
      <alignment horizontal="right" vertical="center"/>
    </xf>
    <xf numFmtId="0" fontId="220" fillId="110" borderId="92" applyNumberFormat="0" applyAlignment="0" applyProtection="0"/>
    <xf numFmtId="4" fontId="53" fillId="159" borderId="91" applyNumberFormat="0" applyProtection="0">
      <alignment horizontal="right" vertical="center"/>
    </xf>
    <xf numFmtId="0" fontId="12" fillId="103" borderId="91" applyNumberFormat="0" applyProtection="0">
      <alignment horizontal="left" vertical="center" indent="1"/>
    </xf>
    <xf numFmtId="4" fontId="56" fillId="38" borderId="134" applyNumberFormat="0" applyProtection="0">
      <alignment vertical="center"/>
    </xf>
    <xf numFmtId="4" fontId="211" fillId="106" borderId="96" applyNumberFormat="0" applyProtection="0">
      <alignment horizontal="right" vertical="center"/>
    </xf>
    <xf numFmtId="4" fontId="12" fillId="104" borderId="97" applyNumberFormat="0" applyProtection="0">
      <alignment horizontal="left" vertical="center" indent="1"/>
    </xf>
    <xf numFmtId="4" fontId="206" fillId="92" borderId="96" applyNumberFormat="0" applyProtection="0">
      <alignment horizontal="right" vertical="center"/>
    </xf>
    <xf numFmtId="0" fontId="12" fillId="105" borderId="91" applyNumberFormat="0" applyProtection="0">
      <alignment horizontal="left" vertical="center" indent="1"/>
    </xf>
    <xf numFmtId="4" fontId="56" fillId="119" borderId="91" applyNumberFormat="0" applyProtection="0">
      <alignment horizontal="left" vertical="center" indent="1"/>
    </xf>
    <xf numFmtId="0" fontId="220" fillId="110" borderId="92" applyNumberFormat="0" applyAlignment="0" applyProtection="0"/>
    <xf numFmtId="4" fontId="206" fillId="103" borderId="107" applyNumberFormat="0" applyProtection="0">
      <alignment horizontal="left" vertical="center" indent="1"/>
    </xf>
    <xf numFmtId="0" fontId="204" fillId="117" borderId="94" applyNumberFormat="0" applyAlignment="0" applyProtection="0"/>
    <xf numFmtId="4" fontId="206" fillId="91" borderId="96" applyNumberFormat="0" applyProtection="0">
      <alignment vertical="center"/>
    </xf>
    <xf numFmtId="4" fontId="56" fillId="119" borderId="91" applyNumberFormat="0" applyProtection="0">
      <alignment horizontal="left" vertical="center" indent="1"/>
    </xf>
    <xf numFmtId="4" fontId="64" fillId="98" borderId="91" applyNumberFormat="0" applyProtection="0">
      <alignment horizontal="right" vertical="center"/>
    </xf>
    <xf numFmtId="4" fontId="186" fillId="91" borderId="101" applyNumberFormat="0" applyProtection="0">
      <alignment vertical="center"/>
    </xf>
    <xf numFmtId="4" fontId="64" fillId="92" borderId="91" applyNumberFormat="0" applyProtection="0">
      <alignment horizontal="right" vertical="center"/>
    </xf>
    <xf numFmtId="4" fontId="64" fillId="100" borderId="101" applyNumberFormat="0" applyProtection="0">
      <alignment horizontal="right" vertical="center"/>
    </xf>
    <xf numFmtId="4" fontId="64" fillId="99" borderId="91" applyNumberFormat="0" applyProtection="0">
      <alignment horizontal="right" vertical="center"/>
    </xf>
    <xf numFmtId="4" fontId="64" fillId="97" borderId="101" applyNumberFormat="0" applyProtection="0">
      <alignment horizontal="right" vertical="center"/>
    </xf>
    <xf numFmtId="0" fontId="12" fillId="104" borderId="91" applyNumberFormat="0" applyProtection="0">
      <alignment horizontal="left" vertical="center" indent="1"/>
    </xf>
    <xf numFmtId="4" fontId="64" fillId="100" borderId="91" applyNumberFormat="0" applyProtection="0">
      <alignment horizontal="right" vertical="center"/>
    </xf>
    <xf numFmtId="0" fontId="12" fillId="92" borderId="111" applyNumberFormat="0" applyProtection="0">
      <alignment horizontal="left" vertical="center" indent="1"/>
    </xf>
    <xf numFmtId="0" fontId="50" fillId="91" borderId="91" applyNumberFormat="0" applyProtection="0">
      <alignment horizontal="left" vertical="top" indent="1"/>
    </xf>
    <xf numFmtId="4" fontId="206" fillId="93" borderId="96" applyNumberFormat="0" applyProtection="0">
      <alignment horizontal="right" vertical="center"/>
    </xf>
    <xf numFmtId="4" fontId="206" fillId="92" borderId="97" applyNumberFormat="0" applyProtection="0">
      <alignment horizontal="left" vertical="center" indent="1"/>
    </xf>
    <xf numFmtId="4" fontId="206" fillId="99" borderId="106" applyNumberFormat="0" applyProtection="0">
      <alignment horizontal="right" vertical="center"/>
    </xf>
    <xf numFmtId="0" fontId="206" fillId="138" borderId="96" applyNumberFormat="0" applyProtection="0">
      <alignment horizontal="left" vertical="center" indent="1"/>
    </xf>
    <xf numFmtId="4" fontId="53" fillId="153" borderId="91" applyNumberFormat="0" applyProtection="0">
      <alignment horizontal="right" vertical="center"/>
    </xf>
    <xf numFmtId="4" fontId="64" fillId="94" borderId="101" applyNumberFormat="0" applyProtection="0">
      <alignment horizontal="right" vertical="center"/>
    </xf>
    <xf numFmtId="4" fontId="53" fillId="156" borderId="91" applyNumberFormat="0" applyProtection="0">
      <alignment horizontal="right" vertical="center"/>
    </xf>
    <xf numFmtId="4" fontId="56" fillId="119" borderId="134" applyNumberFormat="0" applyProtection="0">
      <alignment horizontal="left" vertical="center" indent="1"/>
    </xf>
    <xf numFmtId="4" fontId="189" fillId="103" borderId="111" applyNumberFormat="0" applyProtection="0">
      <alignment horizontal="right" vertical="center"/>
    </xf>
    <xf numFmtId="4" fontId="64" fillId="100" borderId="91" applyNumberFormat="0" applyProtection="0">
      <alignment horizontal="right" vertical="center"/>
    </xf>
    <xf numFmtId="4" fontId="64" fillId="98" borderId="111" applyNumberFormat="0" applyProtection="0">
      <alignment horizontal="right" vertical="center"/>
    </xf>
    <xf numFmtId="0" fontId="12" fillId="105" borderId="91" applyNumberFormat="0" applyProtection="0">
      <alignment horizontal="left" vertical="center" indent="1"/>
    </xf>
    <xf numFmtId="4" fontId="206" fillId="0" borderId="96" applyNumberFormat="0" applyProtection="0">
      <alignment horizontal="right" vertical="center"/>
    </xf>
    <xf numFmtId="0" fontId="12" fillId="105" borderId="91" applyNumberFormat="0" applyProtection="0">
      <alignment horizontal="left" vertical="top" indent="1"/>
    </xf>
    <xf numFmtId="0" fontId="226" fillId="110" borderId="102" applyNumberFormat="0" applyAlignment="0" applyProtection="0"/>
    <xf numFmtId="4" fontId="64" fillId="97" borderId="111" applyNumberFormat="0" applyProtection="0">
      <alignment horizontal="right" vertical="center"/>
    </xf>
    <xf numFmtId="0" fontId="64" fillId="92" borderId="111" applyNumberFormat="0" applyProtection="0">
      <alignment horizontal="left" vertical="top" indent="1"/>
    </xf>
    <xf numFmtId="0" fontId="12" fillId="104" borderId="134" applyNumberFormat="0" applyProtection="0">
      <alignment horizontal="left" vertical="center" indent="1"/>
    </xf>
    <xf numFmtId="4" fontId="64" fillId="100" borderId="111" applyNumberFormat="0" applyProtection="0">
      <alignment horizontal="right" vertical="center"/>
    </xf>
    <xf numFmtId="0" fontId="64" fillId="92" borderId="111" applyNumberFormat="0" applyProtection="0">
      <alignment horizontal="left" vertical="top" indent="1"/>
    </xf>
    <xf numFmtId="4" fontId="64" fillId="101" borderId="111" applyNumberFormat="0" applyProtection="0">
      <alignment horizontal="right" vertical="center"/>
    </xf>
    <xf numFmtId="0" fontId="12" fillId="103" borderId="124" applyNumberFormat="0" applyProtection="0">
      <alignment horizontal="left" vertical="top" indent="1"/>
    </xf>
    <xf numFmtId="4" fontId="229" fillId="38" borderId="101" applyNumberFormat="0" applyProtection="0">
      <alignment vertical="center"/>
    </xf>
    <xf numFmtId="4" fontId="64" fillId="96" borderId="134" applyNumberFormat="0" applyProtection="0">
      <alignment horizontal="right" vertical="center"/>
    </xf>
    <xf numFmtId="4" fontId="64" fillId="95" borderId="111" applyNumberFormat="0" applyProtection="0">
      <alignment horizontal="right" vertical="center"/>
    </xf>
    <xf numFmtId="4" fontId="64" fillId="95" borderId="91" applyNumberFormat="0" applyProtection="0">
      <alignment horizontal="right" vertical="center"/>
    </xf>
    <xf numFmtId="0" fontId="64" fillId="107" borderId="111" applyNumberFormat="0" applyProtection="0">
      <alignment horizontal="left" vertical="top" indent="1"/>
    </xf>
    <xf numFmtId="4" fontId="206" fillId="100" borderId="96" applyNumberFormat="0" applyProtection="0">
      <alignment horizontal="right" vertical="center"/>
    </xf>
    <xf numFmtId="0" fontId="12" fillId="104" borderId="160" applyNumberFormat="0" applyProtection="0">
      <alignment horizontal="left" vertical="top" indent="1"/>
    </xf>
    <xf numFmtId="4" fontId="53" fillId="159" borderId="91" applyNumberFormat="0" applyProtection="0">
      <alignment horizontal="right" vertical="center"/>
    </xf>
    <xf numFmtId="4" fontId="50" fillId="91" borderId="91" applyNumberFormat="0" applyProtection="0">
      <alignment horizontal="left" vertical="center" indent="1"/>
    </xf>
    <xf numFmtId="4" fontId="56" fillId="119" borderId="101" applyNumberFormat="0" applyProtection="0">
      <alignment horizontal="left" vertical="center" indent="1"/>
    </xf>
    <xf numFmtId="4" fontId="187" fillId="103" borderId="91" applyNumberFormat="0" applyProtection="0">
      <alignment horizontal="right" vertical="center"/>
    </xf>
    <xf numFmtId="0" fontId="204" fillId="110" borderId="104" applyNumberFormat="0" applyAlignment="0" applyProtection="0"/>
    <xf numFmtId="4" fontId="53" fillId="153" borderId="91" applyNumberFormat="0" applyProtection="0">
      <alignment horizontal="right" vertical="center"/>
    </xf>
    <xf numFmtId="4" fontId="53" fillId="121" borderId="91" applyNumberFormat="0" applyProtection="0">
      <alignment horizontal="right" vertical="center"/>
    </xf>
    <xf numFmtId="43" fontId="1" fillId="0" borderId="0" applyFont="0" applyFill="0" applyBorder="0" applyAlignment="0" applyProtection="0"/>
    <xf numFmtId="0" fontId="12" fillId="103" borderId="91" applyNumberFormat="0" applyProtection="0">
      <alignment horizontal="left" vertical="center" indent="1"/>
    </xf>
    <xf numFmtId="43" fontId="15" fillId="0" borderId="0" applyFont="0" applyFill="0" applyBorder="0" applyAlignment="0" applyProtection="0"/>
    <xf numFmtId="4" fontId="188" fillId="120" borderId="99" applyNumberFormat="0" applyProtection="0">
      <alignment horizontal="left" vertical="center" indent="1"/>
    </xf>
    <xf numFmtId="4" fontId="64" fillId="101" borderId="91" applyNumberFormat="0" applyProtection="0">
      <alignment horizontal="right" vertical="center"/>
    </xf>
    <xf numFmtId="4" fontId="206" fillId="92" borderId="97" applyNumberFormat="0" applyProtection="0">
      <alignment horizontal="left" vertical="center" indent="1"/>
    </xf>
    <xf numFmtId="4" fontId="206" fillId="122" borderId="96" applyNumberFormat="0" applyProtection="0">
      <alignment horizontal="left" vertical="center" indent="1"/>
    </xf>
    <xf numFmtId="4" fontId="64" fillId="103" borderId="91" applyNumberFormat="0" applyProtection="0">
      <alignment horizontal="right" vertical="center"/>
    </xf>
    <xf numFmtId="4" fontId="64" fillId="96" borderId="101" applyNumberFormat="0" applyProtection="0">
      <alignment horizontal="right" vertical="center"/>
    </xf>
    <xf numFmtId="4" fontId="215" fillId="38" borderId="129" applyNumberFormat="0" applyProtection="0">
      <alignment vertical="center"/>
    </xf>
    <xf numFmtId="4" fontId="56" fillId="38" borderId="124" applyNumberFormat="0" applyProtection="0">
      <alignment vertical="center"/>
    </xf>
    <xf numFmtId="4" fontId="64" fillId="97" borderId="101" applyNumberFormat="0" applyProtection="0">
      <alignment horizontal="right" vertical="center"/>
    </xf>
    <xf numFmtId="0" fontId="204" fillId="110" borderId="104" applyNumberFormat="0" applyAlignment="0" applyProtection="0"/>
    <xf numFmtId="4" fontId="64" fillId="92" borderId="101" applyNumberFormat="0" applyProtection="0">
      <alignment horizontal="left" vertical="center" indent="1"/>
    </xf>
    <xf numFmtId="0" fontId="12" fillId="104" borderId="101" applyNumberFormat="0" applyProtection="0">
      <alignment horizontal="left" vertical="center" indent="1"/>
    </xf>
    <xf numFmtId="0" fontId="12" fillId="104" borderId="111" applyNumberFormat="0" applyProtection="0">
      <alignment horizontal="left" vertical="top" indent="1"/>
    </xf>
    <xf numFmtId="0" fontId="12" fillId="103" borderId="124" applyNumberFormat="0" applyProtection="0">
      <alignment horizontal="left" vertical="top" indent="1"/>
    </xf>
    <xf numFmtId="4" fontId="206" fillId="102" borderId="107" applyNumberFormat="0" applyProtection="0">
      <alignment horizontal="left" vertical="center" indent="1"/>
    </xf>
    <xf numFmtId="4" fontId="53" fillId="152" borderId="101" applyNumberFormat="0" applyProtection="0">
      <alignment horizontal="right" vertical="center"/>
    </xf>
    <xf numFmtId="4" fontId="206" fillId="96" borderId="106" applyNumberFormat="0" applyProtection="0">
      <alignment horizontal="right" vertical="center"/>
    </xf>
    <xf numFmtId="4" fontId="64" fillId="99" borderId="101" applyNumberFormat="0" applyProtection="0">
      <alignment horizontal="right" vertical="center"/>
    </xf>
    <xf numFmtId="4" fontId="206" fillId="95" borderId="107" applyNumberFormat="0" applyProtection="0">
      <alignment horizontal="right" vertical="center"/>
    </xf>
    <xf numFmtId="4" fontId="64" fillId="107" borderId="124" applyNumberFormat="0" applyProtection="0">
      <alignment vertical="center"/>
    </xf>
    <xf numFmtId="0" fontId="206" fillId="103" borderId="106" applyNumberFormat="0" applyProtection="0">
      <alignment horizontal="left" vertical="center" indent="1"/>
    </xf>
    <xf numFmtId="0" fontId="12" fillId="104" borderId="124" applyNumberFormat="0" applyProtection="0">
      <alignment horizontal="left" vertical="top" indent="1"/>
    </xf>
    <xf numFmtId="4" fontId="206" fillId="99" borderId="116" applyNumberFormat="0" applyProtection="0">
      <alignment horizontal="right" vertical="center"/>
    </xf>
    <xf numFmtId="4" fontId="206" fillId="92" borderId="116" applyNumberFormat="0" applyProtection="0">
      <alignment horizontal="right" vertical="center"/>
    </xf>
    <xf numFmtId="4" fontId="206" fillId="98" borderId="139" applyNumberFormat="0" applyProtection="0">
      <alignment horizontal="right" vertical="center"/>
    </xf>
    <xf numFmtId="4" fontId="206" fillId="97" borderId="116" applyNumberFormat="0" applyProtection="0">
      <alignment horizontal="right" vertical="center"/>
    </xf>
    <xf numFmtId="4" fontId="53" fillId="157" borderId="101" applyNumberFormat="0" applyProtection="0">
      <alignment horizontal="right" vertical="center"/>
    </xf>
    <xf numFmtId="0" fontId="185" fillId="0" borderId="110" applyNumberFormat="0" applyFill="0" applyAlignment="0" applyProtection="0"/>
    <xf numFmtId="4" fontId="53" fillId="155" borderId="101" applyNumberFormat="0" applyProtection="0">
      <alignment horizontal="right" vertical="center"/>
    </xf>
    <xf numFmtId="4" fontId="187" fillId="107" borderId="111" applyNumberFormat="0" applyProtection="0">
      <alignment vertical="center"/>
    </xf>
    <xf numFmtId="4" fontId="53" fillId="152" borderId="111" applyNumberFormat="0" applyProtection="0">
      <alignment horizontal="right" vertical="center"/>
    </xf>
    <xf numFmtId="4" fontId="206" fillId="102" borderId="107" applyNumberFormat="0" applyProtection="0">
      <alignment horizontal="left" vertical="center" indent="1"/>
    </xf>
    <xf numFmtId="4" fontId="64" fillId="94" borderId="101" applyNumberFormat="0" applyProtection="0">
      <alignment horizontal="right" vertical="center"/>
    </xf>
    <xf numFmtId="4" fontId="53" fillId="159" borderId="111" applyNumberFormat="0" applyProtection="0">
      <alignment horizontal="right" vertical="center"/>
    </xf>
    <xf numFmtId="0" fontId="12" fillId="86" borderId="103" applyNumberFormat="0" applyFont="0" applyAlignment="0" applyProtection="0"/>
    <xf numFmtId="4" fontId="206" fillId="103" borderId="130" applyNumberFormat="0" applyProtection="0">
      <alignment horizontal="left" vertical="center" indent="1"/>
    </xf>
    <xf numFmtId="4" fontId="64" fillId="92" borderId="101" applyNumberFormat="0" applyProtection="0">
      <alignment horizontal="left" vertical="center" indent="1"/>
    </xf>
    <xf numFmtId="0" fontId="206" fillId="110" borderId="129" applyNumberFormat="0" applyProtection="0">
      <alignment horizontal="left" vertical="center" indent="1"/>
    </xf>
    <xf numFmtId="4" fontId="206" fillId="91" borderId="116" applyNumberFormat="0" applyProtection="0">
      <alignment vertical="center"/>
    </xf>
    <xf numFmtId="0" fontId="206" fillId="138" borderId="106" applyNumberFormat="0" applyProtection="0">
      <alignment horizontal="left" vertical="center" indent="1"/>
    </xf>
    <xf numFmtId="0" fontId="12" fillId="105" borderId="101" applyNumberFormat="0" applyProtection="0">
      <alignment horizontal="left" vertical="center" indent="1"/>
    </xf>
    <xf numFmtId="4" fontId="206" fillId="122" borderId="106" applyNumberFormat="0" applyProtection="0">
      <alignment horizontal="left" vertical="center" indent="1"/>
    </xf>
    <xf numFmtId="0" fontId="206" fillId="104" borderId="101" applyNumberFormat="0" applyProtection="0">
      <alignment horizontal="left" vertical="top" indent="1"/>
    </xf>
    <xf numFmtId="0" fontId="185" fillId="0" borderId="133" applyNumberFormat="0" applyFill="0" applyAlignment="0" applyProtection="0"/>
    <xf numFmtId="4" fontId="64" fillId="107" borderId="101" applyNumberFormat="0" applyProtection="0">
      <alignment vertical="center"/>
    </xf>
    <xf numFmtId="4" fontId="64" fillId="107" borderId="101" applyNumberFormat="0" applyProtection="0">
      <alignment vertical="center"/>
    </xf>
    <xf numFmtId="0" fontId="206" fillId="104" borderId="101" applyNumberFormat="0" applyProtection="0">
      <alignment horizontal="left" vertical="top" indent="1"/>
    </xf>
    <xf numFmtId="4" fontId="64" fillId="95" borderId="111" applyNumberFormat="0" applyProtection="0">
      <alignment horizontal="right" vertical="center"/>
    </xf>
    <xf numFmtId="0" fontId="220" fillId="110" borderId="102" applyNumberFormat="0" applyAlignment="0" applyProtection="0"/>
    <xf numFmtId="0" fontId="12" fillId="103" borderId="101" applyNumberFormat="0" applyProtection="0">
      <alignment horizontal="left" vertical="center" indent="1"/>
    </xf>
    <xf numFmtId="0" fontId="12" fillId="103" borderId="101" applyNumberFormat="0" applyProtection="0">
      <alignment horizontal="left" vertical="center" indent="1"/>
    </xf>
    <xf numFmtId="0" fontId="50" fillId="91" borderId="124" applyNumberFormat="0" applyProtection="0">
      <alignment horizontal="left" vertical="top" indent="1"/>
    </xf>
    <xf numFmtId="4" fontId="206" fillId="92" borderId="117" applyNumberFormat="0" applyProtection="0">
      <alignment horizontal="left" vertical="center" indent="1"/>
    </xf>
    <xf numFmtId="4" fontId="64" fillId="92" borderId="101" applyNumberFormat="0" applyProtection="0">
      <alignment horizontal="right" vertical="center"/>
    </xf>
    <xf numFmtId="0" fontId="12" fillId="103" borderId="101" applyNumberFormat="0" applyProtection="0">
      <alignment horizontal="left" vertical="center" indent="1"/>
    </xf>
    <xf numFmtId="4" fontId="53" fillId="157" borderId="101" applyNumberFormat="0" applyProtection="0">
      <alignment horizontal="right" vertical="center"/>
    </xf>
    <xf numFmtId="0" fontId="220" fillId="110" borderId="112" applyNumberFormat="0" applyAlignment="0" applyProtection="0"/>
    <xf numFmtId="4" fontId="64" fillId="103" borderId="101" applyNumberFormat="0" applyProtection="0">
      <alignment horizontal="right" vertical="center"/>
    </xf>
    <xf numFmtId="4" fontId="53" fillId="153" borderId="101" applyNumberFormat="0" applyProtection="0">
      <alignment horizontal="right" vertical="center"/>
    </xf>
    <xf numFmtId="4" fontId="64" fillId="98" borderId="101" applyNumberFormat="0" applyProtection="0">
      <alignment horizontal="right" vertical="center"/>
    </xf>
    <xf numFmtId="0" fontId="206" fillId="110" borderId="106" applyNumberFormat="0" applyProtection="0">
      <alignment horizontal="left" vertical="center" indent="1"/>
    </xf>
    <xf numFmtId="4" fontId="206" fillId="100" borderId="106" applyNumberFormat="0" applyProtection="0">
      <alignment horizontal="right" vertical="center"/>
    </xf>
    <xf numFmtId="4" fontId="64" fillId="99" borderId="147" applyNumberFormat="0" applyProtection="0">
      <alignment horizontal="right" vertical="center"/>
    </xf>
    <xf numFmtId="0" fontId="194" fillId="117" borderId="102" applyNumberFormat="0" applyAlignment="0" applyProtection="0"/>
    <xf numFmtId="4" fontId="64" fillId="101" borderId="101" applyNumberFormat="0" applyProtection="0">
      <alignment horizontal="right" vertical="center"/>
    </xf>
    <xf numFmtId="4" fontId="53" fillId="155" borderId="101" applyNumberFormat="0" applyProtection="0">
      <alignment horizontal="right" vertical="center"/>
    </xf>
    <xf numFmtId="0" fontId="206" fillId="103" borderId="111" applyNumberFormat="0" applyProtection="0">
      <alignment horizontal="left" vertical="top" indent="1"/>
    </xf>
    <xf numFmtId="0" fontId="12" fillId="105" borderId="101" applyNumberFormat="0" applyProtection="0">
      <alignment horizontal="left" vertical="center" indent="1"/>
    </xf>
    <xf numFmtId="0" fontId="12" fillId="106" borderId="144" applyNumberFormat="0">
      <protection locked="0"/>
    </xf>
    <xf numFmtId="4" fontId="206" fillId="95" borderId="130" applyNumberFormat="0" applyProtection="0">
      <alignment horizontal="right" vertical="center"/>
    </xf>
    <xf numFmtId="4" fontId="206" fillId="99" borderId="106" applyNumberFormat="0" applyProtection="0">
      <alignment horizontal="right" vertical="center"/>
    </xf>
    <xf numFmtId="4" fontId="12" fillId="104" borderId="117" applyNumberFormat="0" applyProtection="0">
      <alignment horizontal="left" vertical="center" indent="1"/>
    </xf>
    <xf numFmtId="205" fontId="185" fillId="0" borderId="95" applyNumberFormat="0" applyFill="0" applyAlignment="0" applyProtection="0"/>
    <xf numFmtId="205" fontId="185" fillId="0" borderId="95" applyNumberFormat="0" applyFill="0" applyAlignment="0" applyProtection="0"/>
    <xf numFmtId="4" fontId="64" fillId="107" borderId="101" applyNumberFormat="0" applyProtection="0">
      <alignment horizontal="left" vertical="center" indent="1"/>
    </xf>
    <xf numFmtId="4" fontId="64" fillId="93" borderId="101" applyNumberFormat="0" applyProtection="0">
      <alignment horizontal="right" vertical="center"/>
    </xf>
    <xf numFmtId="0" fontId="201" fillId="87" borderId="102" applyNumberFormat="0" applyAlignment="0" applyProtection="0"/>
    <xf numFmtId="0" fontId="12" fillId="92" borderId="124" applyNumberFormat="0" applyProtection="0">
      <alignment horizontal="left" vertical="center" indent="1"/>
    </xf>
    <xf numFmtId="0" fontId="12" fillId="104" borderId="101" applyNumberFormat="0" applyProtection="0">
      <alignment horizontal="left" vertical="center" indent="1"/>
    </xf>
    <xf numFmtId="4" fontId="50" fillId="91" borderId="101" applyNumberFormat="0" applyProtection="0">
      <alignment horizontal="left" vertical="center" indent="1"/>
    </xf>
    <xf numFmtId="0" fontId="12" fillId="92" borderId="101" applyNumberFormat="0" applyProtection="0">
      <alignment horizontal="left" vertical="center" indent="1"/>
    </xf>
    <xf numFmtId="205" fontId="208" fillId="92" borderId="91" applyNumberFormat="0" applyProtection="0">
      <alignment horizontal="left" vertical="top" indent="1"/>
    </xf>
    <xf numFmtId="205" fontId="208" fillId="107" borderId="91" applyNumberFormat="0" applyProtection="0">
      <alignment horizontal="left" vertical="top" indent="1"/>
    </xf>
    <xf numFmtId="205" fontId="71" fillId="104" borderId="98" applyBorder="0"/>
    <xf numFmtId="4" fontId="206" fillId="93" borderId="129" applyNumberFormat="0" applyProtection="0">
      <alignment horizontal="right" vertical="center"/>
    </xf>
    <xf numFmtId="4" fontId="188" fillId="120" borderId="119" applyNumberFormat="0" applyProtection="0">
      <alignment horizontal="left" vertical="center" indent="1"/>
    </xf>
    <xf numFmtId="4" fontId="206" fillId="101" borderId="106" applyNumberFormat="0" applyProtection="0">
      <alignment horizontal="right" vertical="center"/>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12" fillId="103"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3" borderId="96" applyNumberFormat="0" applyProtection="0">
      <alignment horizontal="left" vertical="center"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12" fillId="105" borderId="91" applyNumberFormat="0" applyProtection="0">
      <alignment horizontal="left" vertical="center" indent="1"/>
    </xf>
    <xf numFmtId="205" fontId="206" fillId="105" borderId="96" applyNumberFormat="0" applyProtection="0">
      <alignment horizontal="left" vertical="center"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12" fillId="92" borderId="91" applyNumberFormat="0" applyProtection="0">
      <alignment horizontal="left" vertical="top" indent="1"/>
    </xf>
    <xf numFmtId="205" fontId="206" fillId="92" borderId="91" applyNumberFormat="0" applyProtection="0">
      <alignment horizontal="left" vertical="top" indent="1"/>
    </xf>
    <xf numFmtId="205" fontId="206" fillId="138" borderId="96" applyNumberFormat="0" applyProtection="0">
      <alignment horizontal="left" vertical="center"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12" fillId="104" borderId="91" applyNumberFormat="0" applyProtection="0">
      <alignment horizontal="left" vertical="top" indent="1"/>
    </xf>
    <xf numFmtId="205" fontId="206" fillId="104" borderId="91" applyNumberFormat="0" applyProtection="0">
      <alignment horizontal="left" vertical="top" indent="1"/>
    </xf>
    <xf numFmtId="205" fontId="12" fillId="104" borderId="91" applyNumberFormat="0" applyProtection="0">
      <alignment horizontal="left" vertical="center" indent="1"/>
    </xf>
    <xf numFmtId="205" fontId="206" fillId="110" borderId="96" applyNumberFormat="0" applyProtection="0">
      <alignment horizontal="left" vertical="center" indent="1"/>
    </xf>
    <xf numFmtId="205" fontId="206" fillId="86" borderId="106" applyNumberFormat="0" applyFont="0" applyAlignment="0" applyProtection="0"/>
    <xf numFmtId="0" fontId="12" fillId="103" borderId="124" applyNumberFormat="0" applyProtection="0">
      <alignment horizontal="left" vertical="top" indent="1"/>
    </xf>
    <xf numFmtId="4" fontId="12" fillId="104" borderId="107" applyNumberFormat="0" applyProtection="0">
      <alignment horizontal="left" vertical="center" indent="1"/>
    </xf>
    <xf numFmtId="4" fontId="210" fillId="108" borderId="107" applyNumberFormat="0" applyProtection="0">
      <alignment horizontal="left" vertical="center" indent="1"/>
    </xf>
    <xf numFmtId="4" fontId="53" fillId="155" borderId="101" applyNumberFormat="0" applyProtection="0">
      <alignment horizontal="right" vertical="center"/>
    </xf>
    <xf numFmtId="0" fontId="201" fillId="87" borderId="102" applyNumberFormat="0" applyAlignment="0" applyProtection="0"/>
    <xf numFmtId="4" fontId="206" fillId="0" borderId="116" applyNumberFormat="0" applyProtection="0">
      <alignment horizontal="right" vertical="center"/>
    </xf>
    <xf numFmtId="4" fontId="53" fillId="121" borderId="101" applyNumberFormat="0" applyProtection="0">
      <alignment horizontal="right" vertical="center"/>
    </xf>
    <xf numFmtId="205" fontId="204" fillId="134" borderId="104" applyNumberFormat="0" applyAlignment="0" applyProtection="0"/>
    <xf numFmtId="4" fontId="229" fillId="38" borderId="101" applyNumberFormat="0" applyProtection="0">
      <alignment vertical="center"/>
    </xf>
    <xf numFmtId="0" fontId="12" fillId="104" borderId="101" applyNumberFormat="0" applyProtection="0">
      <alignment horizontal="left" vertical="top" indent="1"/>
    </xf>
    <xf numFmtId="4" fontId="206" fillId="137" borderId="106" applyNumberFormat="0" applyProtection="0">
      <alignment horizontal="right" vertical="center"/>
    </xf>
    <xf numFmtId="4" fontId="206" fillId="137" borderId="106" applyNumberFormat="0" applyProtection="0">
      <alignment horizontal="right" vertical="center"/>
    </xf>
    <xf numFmtId="0" fontId="12" fillId="86" borderId="13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4" fontId="53" fillId="38" borderId="101" applyNumberFormat="0" applyProtection="0">
      <alignment horizontal="left" vertical="center" indent="1"/>
    </xf>
    <xf numFmtId="4" fontId="229" fillId="38" borderId="111" applyNumberFormat="0" applyProtection="0">
      <alignment vertical="center"/>
    </xf>
    <xf numFmtId="0" fontId="12" fillId="86" borderId="103" applyNumberFormat="0" applyFont="0" applyAlignment="0" applyProtection="0"/>
    <xf numFmtId="0" fontId="12" fillId="104" borderId="111" applyNumberFormat="0" applyProtection="0">
      <alignment horizontal="left" vertical="top" indent="1"/>
    </xf>
    <xf numFmtId="0" fontId="12" fillId="92" borderId="147" applyNumberFormat="0" applyProtection="0">
      <alignment horizontal="left" vertical="center" indent="1"/>
    </xf>
    <xf numFmtId="4" fontId="206" fillId="93" borderId="129" applyNumberFormat="0" applyProtection="0">
      <alignment horizontal="right" vertical="center"/>
    </xf>
    <xf numFmtId="4" fontId="50" fillId="91" borderId="101" applyNumberFormat="0" applyProtection="0">
      <alignment horizontal="left" vertical="center" indent="1"/>
    </xf>
    <xf numFmtId="4" fontId="64" fillId="103" borderId="101" applyNumberFormat="0" applyProtection="0">
      <alignment horizontal="right" vertical="center"/>
    </xf>
    <xf numFmtId="4" fontId="64" fillId="92" borderId="111" applyNumberFormat="0" applyProtection="0">
      <alignment horizontal="right" vertical="center"/>
    </xf>
    <xf numFmtId="4" fontId="189" fillId="103" borderId="101" applyNumberFormat="0" applyProtection="0">
      <alignment horizontal="right" vertical="center"/>
    </xf>
    <xf numFmtId="4" fontId="206" fillId="98" borderId="106" applyNumberFormat="0" applyProtection="0">
      <alignment horizontal="right" vertical="center"/>
    </xf>
    <xf numFmtId="4" fontId="64" fillId="98" borderId="111" applyNumberFormat="0" applyProtection="0">
      <alignment horizontal="right" vertical="center"/>
    </xf>
    <xf numFmtId="4" fontId="206" fillId="91" borderId="106" applyNumberFormat="0" applyProtection="0">
      <alignment vertical="center"/>
    </xf>
    <xf numFmtId="4" fontId="64" fillId="107" borderId="111" applyNumberFormat="0" applyProtection="0">
      <alignment vertical="center"/>
    </xf>
    <xf numFmtId="4" fontId="206" fillId="92" borderId="140" applyNumberFormat="0" applyProtection="0">
      <alignment horizontal="left" vertical="center" indent="1"/>
    </xf>
    <xf numFmtId="4" fontId="64" fillId="100" borderId="111" applyNumberFormat="0" applyProtection="0">
      <alignment horizontal="right" vertical="center"/>
    </xf>
    <xf numFmtId="4" fontId="206" fillId="98" borderId="165" applyNumberFormat="0" applyProtection="0">
      <alignment horizontal="right" vertical="center"/>
    </xf>
    <xf numFmtId="4" fontId="64" fillId="107" borderId="134" applyNumberFormat="0" applyProtection="0">
      <alignment vertical="center"/>
    </xf>
    <xf numFmtId="4" fontId="230" fillId="159" borderId="124" applyNumberFormat="0" applyProtection="0">
      <alignment vertical="center"/>
    </xf>
    <xf numFmtId="4" fontId="187" fillId="103" borderId="101" applyNumberFormat="0" applyProtection="0">
      <alignment horizontal="right" vertical="center"/>
    </xf>
    <xf numFmtId="4" fontId="186" fillId="91" borderId="101" applyNumberFormat="0" applyProtection="0">
      <alignment vertical="center"/>
    </xf>
    <xf numFmtId="4" fontId="186" fillId="91" borderId="101" applyNumberFormat="0" applyProtection="0">
      <alignment vertical="center"/>
    </xf>
    <xf numFmtId="4" fontId="53" fillId="119" borderId="101" applyNumberFormat="0" applyProtection="0">
      <alignment horizontal="right" vertical="center"/>
    </xf>
    <xf numFmtId="4" fontId="56" fillId="119" borderId="109" applyNumberFormat="0" applyProtection="0">
      <alignment horizontal="left" vertical="center" indent="1"/>
    </xf>
    <xf numFmtId="4" fontId="50" fillId="91" borderId="101" applyNumberFormat="0" applyProtection="0">
      <alignment vertical="center"/>
    </xf>
    <xf numFmtId="0" fontId="220" fillId="110" borderId="102" applyNumberFormat="0" applyAlignment="0" applyProtection="0"/>
    <xf numFmtId="0" fontId="206" fillId="92" borderId="101" applyNumberFormat="0" applyProtection="0">
      <alignment horizontal="left" vertical="top" indent="1"/>
    </xf>
    <xf numFmtId="4" fontId="186" fillId="91" borderId="101" applyNumberFormat="0" applyProtection="0">
      <alignment vertical="center"/>
    </xf>
    <xf numFmtId="4" fontId="208" fillId="107" borderId="101" applyNumberFormat="0" applyProtection="0">
      <alignment vertical="center"/>
    </xf>
    <xf numFmtId="0" fontId="12" fillId="104" borderId="101" applyNumberFormat="0" applyProtection="0">
      <alignment horizontal="left" vertical="top" indent="1"/>
    </xf>
    <xf numFmtId="4" fontId="206" fillId="122" borderId="106" applyNumberFormat="0" applyProtection="0">
      <alignment horizontal="left" vertical="center" indent="1"/>
    </xf>
    <xf numFmtId="4" fontId="206" fillId="101" borderId="106" applyNumberFormat="0" applyProtection="0">
      <alignment horizontal="right" vertical="center"/>
    </xf>
    <xf numFmtId="4" fontId="53" fillId="154" borderId="101" applyNumberFormat="0" applyProtection="0">
      <alignment horizontal="right" vertical="center"/>
    </xf>
    <xf numFmtId="4" fontId="64" fillId="94" borderId="101" applyNumberFormat="0" applyProtection="0">
      <alignment horizontal="right" vertical="center"/>
    </xf>
    <xf numFmtId="4" fontId="64" fillId="95" borderId="124" applyNumberFormat="0" applyProtection="0">
      <alignment horizontal="right" vertical="center"/>
    </xf>
    <xf numFmtId="4" fontId="206" fillId="122" borderId="165" applyNumberFormat="0" applyProtection="0">
      <alignment horizontal="left" vertical="center" indent="1"/>
    </xf>
    <xf numFmtId="4" fontId="50" fillId="91" borderId="111" applyNumberFormat="0" applyProtection="0">
      <alignment horizontal="left" vertical="center" indent="1"/>
    </xf>
    <xf numFmtId="4" fontId="206" fillId="92" borderId="116" applyNumberFormat="0" applyProtection="0">
      <alignment horizontal="right" vertical="center"/>
    </xf>
    <xf numFmtId="0" fontId="50" fillId="91" borderId="124" applyNumberFormat="0" applyProtection="0">
      <alignment horizontal="left" vertical="top" indent="1"/>
    </xf>
    <xf numFmtId="0" fontId="12" fillId="103" borderId="111" applyNumberFormat="0" applyProtection="0">
      <alignment horizontal="left" vertical="center" indent="1"/>
    </xf>
    <xf numFmtId="0" fontId="206" fillId="86" borderId="106" applyNumberFormat="0" applyFont="0" applyAlignment="0" applyProtection="0"/>
    <xf numFmtId="4" fontId="229" fillId="38" borderId="124" applyNumberFormat="0" applyProtection="0">
      <alignment vertical="center"/>
    </xf>
    <xf numFmtId="0" fontId="206" fillId="105" borderId="111" applyNumberFormat="0" applyProtection="0">
      <alignment horizontal="left" vertical="top" indent="1"/>
    </xf>
    <xf numFmtId="4" fontId="53" fillId="121" borderId="147" applyNumberFormat="0" applyProtection="0">
      <alignment horizontal="right" vertical="center"/>
    </xf>
    <xf numFmtId="4" fontId="206" fillId="92" borderId="107" applyNumberFormat="0" applyProtection="0">
      <alignment horizontal="left" vertical="center" indent="1"/>
    </xf>
    <xf numFmtId="0" fontId="206" fillId="110" borderId="106" applyNumberFormat="0" applyProtection="0">
      <alignment horizontal="left" vertical="center" indent="1"/>
    </xf>
    <xf numFmtId="4" fontId="56" fillId="119" borderId="109" applyNumberFormat="0" applyProtection="0">
      <alignment horizontal="left" vertical="center" indent="1"/>
    </xf>
    <xf numFmtId="0" fontId="206" fillId="103" borderId="101" applyNumberFormat="0" applyProtection="0">
      <alignment horizontal="left" vertical="top" indent="1"/>
    </xf>
    <xf numFmtId="4" fontId="53" fillId="153" borderId="111" applyNumberFormat="0" applyProtection="0">
      <alignment horizontal="right" vertical="center"/>
    </xf>
    <xf numFmtId="0" fontId="64" fillId="107" borderId="124" applyNumberFormat="0" applyProtection="0">
      <alignment horizontal="left" vertical="top" indent="1"/>
    </xf>
    <xf numFmtId="4" fontId="53" fillId="152" borderId="134" applyNumberFormat="0" applyProtection="0">
      <alignment horizontal="right" vertical="center"/>
    </xf>
    <xf numFmtId="4" fontId="50" fillId="91" borderId="101" applyNumberFormat="0" applyProtection="0">
      <alignment vertical="center"/>
    </xf>
    <xf numFmtId="0" fontId="12" fillId="104" borderId="111" applyNumberFormat="0" applyProtection="0">
      <alignment horizontal="left" vertical="center" indent="1"/>
    </xf>
    <xf numFmtId="4" fontId="206" fillId="0" borderId="106" applyNumberFormat="0" applyProtection="0">
      <alignment horizontal="right" vertical="center"/>
    </xf>
    <xf numFmtId="4" fontId="64" fillId="93" borderId="101" applyNumberFormat="0" applyProtection="0">
      <alignment horizontal="right" vertical="center"/>
    </xf>
    <xf numFmtId="0" fontId="12" fillId="92" borderId="101" applyNumberFormat="0" applyProtection="0">
      <alignment horizontal="left" vertical="center" indent="1"/>
    </xf>
    <xf numFmtId="4" fontId="206" fillId="97" borderId="106" applyNumberFormat="0" applyProtection="0">
      <alignment horizontal="right" vertical="center"/>
    </xf>
    <xf numFmtId="4" fontId="206" fillId="137" borderId="106" applyNumberFormat="0" applyProtection="0">
      <alignment horizontal="right" vertical="center"/>
    </xf>
    <xf numFmtId="4" fontId="206" fillId="91" borderId="106" applyNumberFormat="0" applyProtection="0">
      <alignment vertical="center"/>
    </xf>
    <xf numFmtId="0" fontId="12" fillId="92" borderId="124" applyNumberFormat="0" applyProtection="0">
      <alignment horizontal="left" vertical="center" indent="1"/>
    </xf>
    <xf numFmtId="4" fontId="64" fillId="99" borderId="111" applyNumberFormat="0" applyProtection="0">
      <alignment horizontal="righ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 fontId="64" fillId="96" borderId="111" applyNumberFormat="0" applyProtection="0">
      <alignment horizontal="right" vertical="center"/>
    </xf>
    <xf numFmtId="4" fontId="64" fillId="92" borderId="101" applyNumberFormat="0" applyProtection="0">
      <alignment horizontal="left" vertical="center" indent="1"/>
    </xf>
    <xf numFmtId="0" fontId="206" fillId="103" borderId="106" applyNumberFormat="0" applyProtection="0">
      <alignment horizontal="left" vertical="center" indent="1"/>
    </xf>
    <xf numFmtId="4" fontId="206" fillId="101" borderId="129" applyNumberFormat="0" applyProtection="0">
      <alignment horizontal="right" vertical="center"/>
    </xf>
    <xf numFmtId="4" fontId="64" fillId="98" borderId="101" applyNumberFormat="0" applyProtection="0">
      <alignment horizontal="right" vertical="center"/>
    </xf>
    <xf numFmtId="0" fontId="206" fillId="92" borderId="101" applyNumberFormat="0" applyProtection="0">
      <alignment horizontal="left" vertical="top" indent="1"/>
    </xf>
    <xf numFmtId="4" fontId="64" fillId="95" borderId="101" applyNumberFormat="0" applyProtection="0">
      <alignment horizontal="right" vertical="center"/>
    </xf>
    <xf numFmtId="4" fontId="206" fillId="97" borderId="116" applyNumberFormat="0" applyProtection="0">
      <alignment horizontal="right" vertical="center"/>
    </xf>
    <xf numFmtId="4" fontId="206" fillId="122" borderId="106" applyNumberFormat="0" applyProtection="0">
      <alignment horizontal="left" vertical="center" indent="1"/>
    </xf>
    <xf numFmtId="0" fontId="206" fillId="138" borderId="106" applyNumberFormat="0" applyProtection="0">
      <alignment horizontal="left" vertical="center" indent="1"/>
    </xf>
    <xf numFmtId="43" fontId="183" fillId="0" borderId="0" applyFont="0" applyFill="0" applyBorder="0" applyAlignment="0" applyProtection="0"/>
    <xf numFmtId="0" fontId="201" fillId="87" borderId="125" applyNumberFormat="0" applyAlignment="0" applyProtection="0"/>
    <xf numFmtId="4" fontId="64" fillId="97" borderId="147" applyNumberFormat="0" applyProtection="0">
      <alignment horizontal="right" vertical="center"/>
    </xf>
    <xf numFmtId="4" fontId="53" fillId="157" borderId="111" applyNumberFormat="0" applyProtection="0">
      <alignment horizontal="right" vertical="center"/>
    </xf>
    <xf numFmtId="4" fontId="53" fillId="159" borderId="101" applyNumberFormat="0" applyProtection="0">
      <alignment horizontal="right" vertical="center"/>
    </xf>
    <xf numFmtId="4" fontId="64" fillId="93" borderId="147" applyNumberFormat="0" applyProtection="0">
      <alignment horizontal="right" vertical="center"/>
    </xf>
    <xf numFmtId="4" fontId="53" fillId="155" borderId="111" applyNumberFormat="0" applyProtection="0">
      <alignment horizontal="right" vertical="center"/>
    </xf>
    <xf numFmtId="0" fontId="12" fillId="104" borderId="111" applyNumberFormat="0" applyProtection="0">
      <alignment horizontal="left" vertical="center" indent="1"/>
    </xf>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0" fontId="201" fillId="87" borderId="106" applyNumberFormat="0" applyAlignment="0" applyProtection="0"/>
    <xf numFmtId="0" fontId="185" fillId="0" borderId="128" applyNumberFormat="0" applyFill="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 fontId="64" fillId="94" borderId="101" applyNumberFormat="0" applyProtection="0">
      <alignment horizontal="right" vertical="center"/>
    </xf>
    <xf numFmtId="0" fontId="12" fillId="105" borderId="101" applyNumberFormat="0" applyProtection="0">
      <alignment horizontal="left" vertical="center" indent="1"/>
    </xf>
    <xf numFmtId="4" fontId="50" fillId="91" borderId="111" applyNumberFormat="0" applyProtection="0">
      <alignment vertical="center"/>
    </xf>
    <xf numFmtId="4" fontId="206" fillId="122" borderId="106" applyNumberFormat="0" applyProtection="0">
      <alignment horizontal="left" vertical="center" indent="1"/>
    </xf>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05" borderId="111" applyNumberFormat="0" applyProtection="0">
      <alignment horizontal="left" vertical="center" indent="1"/>
    </xf>
    <xf numFmtId="0" fontId="201" fillId="87" borderId="112" applyNumberFormat="0" applyAlignment="0" applyProtection="0"/>
    <xf numFmtId="0" fontId="12" fillId="103" borderId="134" applyNumberFormat="0" applyProtection="0">
      <alignment horizontal="left" vertical="center" indent="1"/>
    </xf>
    <xf numFmtId="0" fontId="12" fillId="92" borderId="124" applyNumberFormat="0" applyProtection="0">
      <alignment horizontal="left" vertical="top" indent="1"/>
    </xf>
    <xf numFmtId="4" fontId="206" fillId="122" borderId="152" applyNumberFormat="0" applyProtection="0">
      <alignment horizontal="left" vertical="center" indent="1"/>
    </xf>
    <xf numFmtId="0" fontId="12" fillId="107" borderId="103" applyNumberFormat="0" applyFont="0" applyAlignment="0" applyProtection="0"/>
    <xf numFmtId="0" fontId="226" fillId="110" borderId="102" applyNumberFormat="0" applyAlignment="0" applyProtection="0"/>
    <xf numFmtId="4" fontId="64" fillId="107" borderId="101" applyNumberFormat="0" applyProtection="0">
      <alignment horizontal="left" vertical="center" indent="1"/>
    </xf>
    <xf numFmtId="4" fontId="206" fillId="95" borderId="117" applyNumberFormat="0" applyProtection="0">
      <alignment horizontal="right" vertical="center"/>
    </xf>
    <xf numFmtId="4" fontId="50" fillId="91" borderId="134" applyNumberFormat="0" applyProtection="0">
      <alignment horizontal="left" vertical="center" indent="1"/>
    </xf>
    <xf numFmtId="4" fontId="64" fillId="100" borderId="111" applyNumberFormat="0" applyProtection="0">
      <alignment horizontal="right" vertical="center"/>
    </xf>
    <xf numFmtId="4" fontId="64" fillId="103" borderId="124" applyNumberFormat="0" applyProtection="0">
      <alignment horizontal="right" vertical="center"/>
    </xf>
    <xf numFmtId="0" fontId="206" fillId="138" borderId="129" applyNumberFormat="0" applyProtection="0">
      <alignment horizontal="left" vertical="center" indent="1"/>
    </xf>
    <xf numFmtId="4" fontId="230" fillId="159" borderId="134" applyNumberFormat="0" applyProtection="0">
      <alignment horizontal="right" vertical="center"/>
    </xf>
    <xf numFmtId="4" fontId="64" fillId="97" borderId="101" applyNumberFormat="0" applyProtection="0">
      <alignment horizontal="right" vertical="center"/>
    </xf>
    <xf numFmtId="0" fontId="50" fillId="91" borderId="124" applyNumberFormat="0" applyProtection="0">
      <alignment horizontal="left" vertical="top" indent="1"/>
    </xf>
    <xf numFmtId="4" fontId="64" fillId="103" borderId="101" applyNumberFormat="0" applyProtection="0">
      <alignment horizontal="right" vertical="center"/>
    </xf>
    <xf numFmtId="4" fontId="229" fillId="38" borderId="101" applyNumberFormat="0" applyProtection="0">
      <alignment vertical="center"/>
    </xf>
    <xf numFmtId="0" fontId="206" fillId="104" borderId="101" applyNumberFormat="0" applyProtection="0">
      <alignment horizontal="left" vertical="top" indent="1"/>
    </xf>
    <xf numFmtId="4" fontId="64" fillId="96" borderId="134" applyNumberFormat="0" applyProtection="0">
      <alignment horizontal="right" vertical="center"/>
    </xf>
    <xf numFmtId="4" fontId="230" fillId="159" borderId="101" applyNumberFormat="0" applyProtection="0">
      <alignment horizontal="right" vertical="center"/>
    </xf>
    <xf numFmtId="4" fontId="206" fillId="102" borderId="107" applyNumberFormat="0" applyProtection="0">
      <alignment horizontal="left" vertical="center" indent="1"/>
    </xf>
    <xf numFmtId="0" fontId="12" fillId="92" borderId="101" applyNumberFormat="0" applyProtection="0">
      <alignment horizontal="left" vertical="center" indent="1"/>
    </xf>
    <xf numFmtId="0" fontId="206" fillId="110" borderId="106" applyNumberFormat="0" applyProtection="0">
      <alignment horizontal="left" vertical="center" indent="1"/>
    </xf>
    <xf numFmtId="0" fontId="12" fillId="103" borderId="111" applyNumberFormat="0" applyProtection="0">
      <alignment horizontal="left" vertical="top" indent="1"/>
    </xf>
    <xf numFmtId="205" fontId="201" fillId="87" borderId="106" applyNumberFormat="0" applyAlignment="0" applyProtection="0"/>
    <xf numFmtId="4" fontId="50" fillId="91" borderId="134" applyNumberFormat="0" applyProtection="0">
      <alignment vertical="center"/>
    </xf>
    <xf numFmtId="4" fontId="186" fillId="91" borderId="101" applyNumberFormat="0" applyProtection="0">
      <alignment vertical="center"/>
    </xf>
    <xf numFmtId="4" fontId="206" fillId="122" borderId="106" applyNumberFormat="0" applyProtection="0">
      <alignment horizontal="left" vertical="center" indent="1"/>
    </xf>
    <xf numFmtId="4" fontId="64" fillId="96" borderId="101" applyNumberFormat="0" applyProtection="0">
      <alignment horizontal="right" vertical="center"/>
    </xf>
    <xf numFmtId="0" fontId="12" fillId="92" borderId="111" applyNumberFormat="0" applyProtection="0">
      <alignment horizontal="left" vertical="top" indent="1"/>
    </xf>
    <xf numFmtId="4" fontId="53" fillId="119" borderId="111" applyNumberFormat="0" applyProtection="0">
      <alignment horizontal="right" vertical="center"/>
    </xf>
    <xf numFmtId="0" fontId="12" fillId="92" borderId="111" applyNumberFormat="0" applyProtection="0">
      <alignment horizontal="left" vertical="top" indent="1"/>
    </xf>
    <xf numFmtId="0" fontId="204" fillId="117" borderId="104" applyNumberFormat="0" applyAlignment="0" applyProtection="0"/>
    <xf numFmtId="0" fontId="12" fillId="104" borderId="124" applyNumberFormat="0" applyProtection="0">
      <alignment horizontal="left" vertical="center" indent="1"/>
    </xf>
    <xf numFmtId="4" fontId="64" fillId="100" borderId="124" applyNumberFormat="0" applyProtection="0">
      <alignment horizontal="right" vertical="center"/>
    </xf>
    <xf numFmtId="0" fontId="12" fillId="92" borderId="147" applyNumberFormat="0" applyProtection="0">
      <alignment horizontal="left" vertical="top" indent="1"/>
    </xf>
    <xf numFmtId="0" fontId="206" fillId="105" borderId="129" applyNumberFormat="0" applyProtection="0">
      <alignment horizontal="left" vertical="center" indent="1"/>
    </xf>
    <xf numFmtId="4" fontId="206" fillId="122" borderId="106" applyNumberFormat="0" applyProtection="0">
      <alignment horizontal="left" vertical="center" indent="1"/>
    </xf>
    <xf numFmtId="0" fontId="50" fillId="91" borderId="101" applyNumberFormat="0" applyProtection="0">
      <alignment horizontal="left" vertical="top" indent="1"/>
    </xf>
    <xf numFmtId="4" fontId="64" fillId="95" borderId="101" applyNumberFormat="0" applyProtection="0">
      <alignment horizontal="right" vertical="center"/>
    </xf>
    <xf numFmtId="4" fontId="187" fillId="103" borderId="134" applyNumberFormat="0" applyProtection="0">
      <alignment horizontal="right" vertical="center"/>
    </xf>
    <xf numFmtId="4" fontId="64" fillId="97" borderId="101" applyNumberFormat="0" applyProtection="0">
      <alignment horizontal="right" vertical="center"/>
    </xf>
    <xf numFmtId="4" fontId="64" fillId="92" borderId="134" applyNumberFormat="0" applyProtection="0">
      <alignment horizontal="right" vertical="center"/>
    </xf>
    <xf numFmtId="4" fontId="210" fillId="108" borderId="117" applyNumberFormat="0" applyProtection="0">
      <alignment horizontal="left" vertical="center" indent="1"/>
    </xf>
    <xf numFmtId="0" fontId="64" fillId="107" borderId="101" applyNumberFormat="0" applyProtection="0">
      <alignment horizontal="left" vertical="top" indent="1"/>
    </xf>
    <xf numFmtId="4" fontId="53" fillId="157" borderId="101" applyNumberFormat="0" applyProtection="0">
      <alignment horizontal="right" vertical="center"/>
    </xf>
    <xf numFmtId="4" fontId="64" fillId="107" borderId="134" applyNumberFormat="0" applyProtection="0">
      <alignment vertical="center"/>
    </xf>
    <xf numFmtId="0" fontId="194" fillId="117" borderId="112" applyNumberFormat="0" applyAlignment="0" applyProtection="0"/>
    <xf numFmtId="4" fontId="53" fillId="155" borderId="91" applyNumberFormat="0" applyProtection="0">
      <alignment horizontal="right" vertical="center"/>
    </xf>
    <xf numFmtId="4" fontId="50" fillId="91" borderId="111" applyNumberFormat="0" applyProtection="0">
      <alignment vertical="center"/>
    </xf>
    <xf numFmtId="4" fontId="64" fillId="101" borderId="101" applyNumberFormat="0" applyProtection="0">
      <alignment horizontal="right" vertical="center"/>
    </xf>
    <xf numFmtId="0" fontId="194" fillId="117" borderId="102" applyNumberFormat="0" applyAlignment="0" applyProtection="0"/>
    <xf numFmtId="0" fontId="12" fillId="103" borderId="134" applyNumberFormat="0" applyProtection="0">
      <alignment horizontal="left" vertical="top" indent="1"/>
    </xf>
    <xf numFmtId="0" fontId="12" fillId="103" borderId="111" applyNumberFormat="0" applyProtection="0">
      <alignment horizontal="left" vertical="center" indent="1"/>
    </xf>
    <xf numFmtId="0" fontId="12" fillId="103" borderId="101" applyNumberFormat="0" applyProtection="0">
      <alignment horizontal="left" vertical="center" indent="1"/>
    </xf>
    <xf numFmtId="0" fontId="206" fillId="105" borderId="111" applyNumberFormat="0" applyProtection="0">
      <alignment horizontal="left" vertical="top" indent="1"/>
    </xf>
    <xf numFmtId="4" fontId="206" fillId="97" borderId="116" applyNumberFormat="0" applyProtection="0">
      <alignment horizontal="right" vertical="center"/>
    </xf>
    <xf numFmtId="4" fontId="64" fillId="92" borderId="111" applyNumberFormat="0" applyProtection="0">
      <alignment horizontal="right" vertical="center"/>
    </xf>
    <xf numFmtId="0" fontId="12" fillId="92" borderId="101" applyNumberFormat="0" applyProtection="0">
      <alignment horizontal="left" vertical="center" indent="1"/>
    </xf>
    <xf numFmtId="4" fontId="53" fillId="156" borderId="101" applyNumberFormat="0" applyProtection="0">
      <alignment horizontal="right" vertical="center"/>
    </xf>
    <xf numFmtId="0" fontId="206" fillId="138" borderId="106" applyNumberFormat="0" applyProtection="0">
      <alignment horizontal="left" vertical="center" indent="1"/>
    </xf>
    <xf numFmtId="4" fontId="206" fillId="122" borderId="116" applyNumberFormat="0" applyProtection="0">
      <alignment horizontal="left" vertical="center" indent="1"/>
    </xf>
    <xf numFmtId="4" fontId="64" fillId="92" borderId="134" applyNumberFormat="0" applyProtection="0">
      <alignment horizontal="left" vertical="center" indent="1"/>
    </xf>
    <xf numFmtId="4" fontId="64" fillId="95" borderId="124" applyNumberFormat="0" applyProtection="0">
      <alignment horizontal="right" vertical="center"/>
    </xf>
    <xf numFmtId="0" fontId="12" fillId="103" borderId="124" applyNumberFormat="0" applyProtection="0">
      <alignment horizontal="left" vertical="center" indent="1"/>
    </xf>
    <xf numFmtId="0" fontId="201" fillId="87" borderId="102" applyNumberFormat="0" applyAlignment="0" applyProtection="0"/>
    <xf numFmtId="4" fontId="53" fillId="159" borderId="101" applyNumberFormat="0" applyProtection="0">
      <alignment vertical="center"/>
    </xf>
    <xf numFmtId="4" fontId="187" fillId="103" borderId="111" applyNumberFormat="0" applyProtection="0">
      <alignment horizontal="right" vertical="center"/>
    </xf>
    <xf numFmtId="0" fontId="206" fillId="104" borderId="134" applyNumberFormat="0" applyProtection="0">
      <alignment horizontal="left" vertical="top" indent="1"/>
    </xf>
    <xf numFmtId="4" fontId="229" fillId="38" borderId="111" applyNumberFormat="0" applyProtection="0">
      <alignment vertical="center"/>
    </xf>
    <xf numFmtId="4" fontId="64" fillId="94" borderId="101" applyNumberFormat="0" applyProtection="0">
      <alignment horizontal="right" vertical="center"/>
    </xf>
    <xf numFmtId="4" fontId="53" fillId="153" borderId="101" applyNumberFormat="0" applyProtection="0">
      <alignment horizontal="right" vertical="center"/>
    </xf>
    <xf numFmtId="4" fontId="53" fillId="156" borderId="101" applyNumberFormat="0" applyProtection="0">
      <alignment horizontal="right" vertical="center"/>
    </xf>
    <xf numFmtId="4" fontId="64" fillId="100" borderId="111" applyNumberFormat="0" applyProtection="0">
      <alignment horizontal="right" vertical="center"/>
    </xf>
    <xf numFmtId="4" fontId="64" fillId="93" borderId="101" applyNumberFormat="0" applyProtection="0">
      <alignment horizontal="right" vertical="center"/>
    </xf>
    <xf numFmtId="4" fontId="53" fillId="38" borderId="124" applyNumberFormat="0" applyProtection="0">
      <alignment horizontal="left" vertical="center" indent="1"/>
    </xf>
    <xf numFmtId="0" fontId="12" fillId="105" borderId="101" applyNumberFormat="0" applyProtection="0">
      <alignment horizontal="left" vertical="top" indent="1"/>
    </xf>
    <xf numFmtId="4" fontId="64" fillId="99" borderId="91" applyNumberFormat="0" applyProtection="0">
      <alignment horizontal="right" vertical="center"/>
    </xf>
    <xf numFmtId="4" fontId="64" fillId="98" borderId="111" applyNumberFormat="0" applyProtection="0">
      <alignment horizontal="right" vertical="center"/>
    </xf>
    <xf numFmtId="4" fontId="53" fillId="121" borderId="101" applyNumberFormat="0" applyProtection="0">
      <alignment horizontal="right" vertical="center"/>
    </xf>
    <xf numFmtId="0" fontId="209" fillId="91" borderId="111" applyNumberFormat="0" applyProtection="0">
      <alignment horizontal="left" vertical="top" indent="1"/>
    </xf>
    <xf numFmtId="4" fontId="206" fillId="122" borderId="106" applyNumberFormat="0" applyProtection="0">
      <alignment horizontal="left" vertical="center" indent="1"/>
    </xf>
    <xf numFmtId="0" fontId="226" fillId="110" borderId="125" applyNumberFormat="0" applyAlignment="0" applyProtection="0"/>
    <xf numFmtId="0" fontId="185" fillId="0" borderId="105" applyNumberFormat="0" applyFill="0" applyAlignment="0" applyProtection="0"/>
    <xf numFmtId="4" fontId="206" fillId="0" borderId="129" applyNumberFormat="0" applyProtection="0">
      <alignment horizontal="right" vertical="center"/>
    </xf>
    <xf numFmtId="4" fontId="64" fillId="96" borderId="101" applyNumberFormat="0" applyProtection="0">
      <alignment horizontal="right" vertical="center"/>
    </xf>
    <xf numFmtId="0" fontId="206" fillId="92" borderId="101" applyNumberFormat="0" applyProtection="0">
      <alignment horizontal="left" vertical="top" indent="1"/>
    </xf>
    <xf numFmtId="4" fontId="56" fillId="119" borderId="101" applyNumberFormat="0" applyProtection="0">
      <alignment horizontal="left" vertical="center" indent="1"/>
    </xf>
    <xf numFmtId="0" fontId="206" fillId="92" borderId="101" applyNumberFormat="0" applyProtection="0">
      <alignment horizontal="left" vertical="top" indent="1"/>
    </xf>
    <xf numFmtId="0" fontId="12" fillId="92" borderId="101" applyNumberFormat="0" applyProtection="0">
      <alignment horizontal="left" vertical="center" indent="1"/>
    </xf>
    <xf numFmtId="4" fontId="187" fillId="107" borderId="101" applyNumberFormat="0" applyProtection="0">
      <alignment vertical="center"/>
    </xf>
    <xf numFmtId="4" fontId="64" fillId="101" borderId="101" applyNumberFormat="0" applyProtection="0">
      <alignment horizontal="right" vertical="center"/>
    </xf>
    <xf numFmtId="4" fontId="206" fillId="93" borderId="129" applyNumberFormat="0" applyProtection="0">
      <alignment horizontal="right" vertical="center"/>
    </xf>
    <xf numFmtId="0" fontId="71" fillId="104" borderId="108" applyBorder="0"/>
    <xf numFmtId="4" fontId="206" fillId="103" borderId="107" applyNumberFormat="0" applyProtection="0">
      <alignment horizontal="left" vertical="center" indent="1"/>
    </xf>
    <xf numFmtId="4" fontId="206" fillId="137" borderId="116" applyNumberFormat="0" applyProtection="0">
      <alignment horizontal="right" vertical="center"/>
    </xf>
    <xf numFmtId="4" fontId="64" fillId="94" borderId="101" applyNumberFormat="0" applyProtection="0">
      <alignment horizontal="right" vertical="center"/>
    </xf>
    <xf numFmtId="0" fontId="12" fillId="92" borderId="101" applyNumberFormat="0" applyProtection="0">
      <alignment horizontal="left" vertical="center" indent="1"/>
    </xf>
    <xf numFmtId="0" fontId="206" fillId="105" borderId="106" applyNumberFormat="0" applyProtection="0">
      <alignment horizontal="left" vertical="center" indent="1"/>
    </xf>
    <xf numFmtId="4" fontId="189" fillId="103" borderId="111" applyNumberFormat="0" applyProtection="0">
      <alignment horizontal="right" vertical="center"/>
    </xf>
    <xf numFmtId="4" fontId="53" fillId="154" borderId="147" applyNumberFormat="0" applyProtection="0">
      <alignment horizontal="right" vertical="center"/>
    </xf>
    <xf numFmtId="4" fontId="53" fillId="153" borderId="101" applyNumberFormat="0" applyProtection="0">
      <alignment horizontal="right" vertical="center"/>
    </xf>
    <xf numFmtId="205" fontId="206" fillId="86" borderId="106" applyNumberFormat="0" applyFont="0" applyAlignment="0" applyProtection="0"/>
    <xf numFmtId="4" fontId="64" fillId="92" borderId="111" applyNumberFormat="0" applyProtection="0">
      <alignment horizontal="left" vertical="center" indent="1"/>
    </xf>
    <xf numFmtId="4" fontId="64" fillId="97" borderId="124" applyNumberFormat="0" applyProtection="0">
      <alignment horizontal="right" vertical="center"/>
    </xf>
    <xf numFmtId="4" fontId="64" fillId="103" borderId="124" applyNumberFormat="0" applyProtection="0">
      <alignment horizontal="right" vertical="center"/>
    </xf>
    <xf numFmtId="0" fontId="206" fillId="110" borderId="116" applyNumberFormat="0" applyProtection="0">
      <alignment horizontal="left" vertical="center" indent="1"/>
    </xf>
    <xf numFmtId="0" fontId="64" fillId="92" borderId="91" applyNumberFormat="0" applyProtection="0">
      <alignment horizontal="left" vertical="top" indent="1"/>
    </xf>
    <xf numFmtId="0" fontId="12" fillId="105" borderId="101" applyNumberFormat="0" applyProtection="0">
      <alignment horizontal="left" vertical="center" indent="1"/>
    </xf>
    <xf numFmtId="4" fontId="206" fillId="103" borderId="153" applyNumberFormat="0" applyProtection="0">
      <alignment horizontal="left" vertical="center" indent="1"/>
    </xf>
    <xf numFmtId="0" fontId="12" fillId="103" borderId="124" applyNumberFormat="0" applyProtection="0">
      <alignment horizontal="left" vertical="top" indent="1"/>
    </xf>
    <xf numFmtId="4" fontId="206" fillId="122" borderId="116" applyNumberFormat="0" applyProtection="0">
      <alignment horizontal="left" vertical="center" indent="1"/>
    </xf>
    <xf numFmtId="4" fontId="186" fillId="91" borderId="124" applyNumberFormat="0" applyProtection="0">
      <alignment vertical="center"/>
    </xf>
    <xf numFmtId="4" fontId="64" fillId="94" borderId="101" applyNumberFormat="0" applyProtection="0">
      <alignment horizontal="right" vertical="center"/>
    </xf>
    <xf numFmtId="4" fontId="53" fillId="156" borderId="101" applyNumberFormat="0" applyProtection="0">
      <alignment horizontal="right" vertical="center"/>
    </xf>
    <xf numFmtId="4" fontId="189" fillId="103" borderId="101" applyNumberFormat="0" applyProtection="0">
      <alignment horizontal="right" vertical="center"/>
    </xf>
    <xf numFmtId="4" fontId="206" fillId="99" borderId="116" applyNumberFormat="0" applyProtection="0">
      <alignment horizontal="right" vertical="center"/>
    </xf>
    <xf numFmtId="0" fontId="12" fillId="86" borderId="113" applyNumberFormat="0" applyFont="0" applyAlignment="0" applyProtection="0"/>
    <xf numFmtId="4" fontId="64" fillId="94" borderId="101" applyNumberFormat="0" applyProtection="0">
      <alignment horizontal="right" vertical="center"/>
    </xf>
    <xf numFmtId="0" fontId="12" fillId="104" borderId="101" applyNumberFormat="0" applyProtection="0">
      <alignment horizontal="left" vertical="center" indent="1"/>
    </xf>
    <xf numFmtId="0" fontId="12" fillId="104" borderId="124" applyNumberFormat="0" applyProtection="0">
      <alignment horizontal="left" vertical="top" indent="1"/>
    </xf>
    <xf numFmtId="4" fontId="50" fillId="91" borderId="101" applyNumberFormat="0" applyProtection="0">
      <alignment vertical="center"/>
    </xf>
    <xf numFmtId="0" fontId="206" fillId="103" borderId="124" applyNumberFormat="0" applyProtection="0">
      <alignment horizontal="left" vertical="top" indent="1"/>
    </xf>
    <xf numFmtId="4" fontId="206" fillId="96" borderId="116" applyNumberFormat="0" applyProtection="0">
      <alignment horizontal="right" vertical="center"/>
    </xf>
    <xf numFmtId="0" fontId="12" fillId="92" borderId="91" applyNumberFormat="0" applyProtection="0">
      <alignment horizontal="left" vertical="top" indent="1"/>
    </xf>
    <xf numFmtId="4" fontId="206" fillId="103" borderId="107" applyNumberFormat="0" applyProtection="0">
      <alignment horizontal="left" vertical="center" indent="1"/>
    </xf>
    <xf numFmtId="4" fontId="64" fillId="93" borderId="101" applyNumberFormat="0" applyProtection="0">
      <alignment horizontal="right" vertical="center"/>
    </xf>
    <xf numFmtId="4" fontId="64" fillId="100" borderId="101" applyNumberFormat="0" applyProtection="0">
      <alignment horizontal="right" vertical="center"/>
    </xf>
    <xf numFmtId="4" fontId="206" fillId="0" borderId="129" applyNumberFormat="0" applyProtection="0">
      <alignment horizontal="right" vertical="center"/>
    </xf>
    <xf numFmtId="4" fontId="64" fillId="95" borderId="111" applyNumberFormat="0" applyProtection="0">
      <alignment horizontal="right" vertical="center"/>
    </xf>
    <xf numFmtId="0" fontId="64" fillId="107" borderId="101" applyNumberFormat="0" applyProtection="0">
      <alignment horizontal="left" vertical="top" indent="1"/>
    </xf>
    <xf numFmtId="4" fontId="206" fillId="93" borderId="116" applyNumberFormat="0" applyProtection="0">
      <alignment horizontal="right" vertical="center"/>
    </xf>
    <xf numFmtId="0" fontId="12" fillId="105" borderId="111" applyNumberFormat="0" applyProtection="0">
      <alignment horizontal="left" vertical="center" indent="1"/>
    </xf>
    <xf numFmtId="4" fontId="64" fillId="107" borderId="111" applyNumberFormat="0" applyProtection="0">
      <alignment vertical="center"/>
    </xf>
    <xf numFmtId="4" fontId="206" fillId="102" borderId="107" applyNumberFormat="0" applyProtection="0">
      <alignment horizontal="left" vertical="center" indent="1"/>
    </xf>
    <xf numFmtId="0" fontId="220" fillId="110" borderId="102" applyNumberFormat="0" applyAlignment="0" applyProtection="0"/>
    <xf numFmtId="0" fontId="208" fillId="107" borderId="101" applyNumberFormat="0" applyProtection="0">
      <alignment horizontal="left" vertical="top" indent="1"/>
    </xf>
    <xf numFmtId="4" fontId="206" fillId="122" borderId="106" applyNumberFormat="0" applyProtection="0">
      <alignment horizontal="left" vertical="center" indent="1"/>
    </xf>
    <xf numFmtId="4" fontId="206" fillId="98" borderId="106" applyNumberFormat="0" applyProtection="0">
      <alignment horizontal="right" vertical="center"/>
    </xf>
    <xf numFmtId="4" fontId="206" fillId="98" borderId="106" applyNumberFormat="0" applyProtection="0">
      <alignment horizontal="right" vertical="center"/>
    </xf>
    <xf numFmtId="4" fontId="206" fillId="100" borderId="106" applyNumberFormat="0" applyProtection="0">
      <alignment horizontal="right" vertical="center"/>
    </xf>
    <xf numFmtId="4" fontId="50" fillId="91" borderId="101" applyNumberFormat="0" applyProtection="0">
      <alignment vertical="center"/>
    </xf>
    <xf numFmtId="4" fontId="64" fillId="97" borderId="134" applyNumberFormat="0" applyProtection="0">
      <alignment horizontal="right" vertical="center"/>
    </xf>
    <xf numFmtId="0" fontId="220" fillId="110" borderId="92" applyNumberFormat="0" applyAlignment="0" applyProtection="0"/>
    <xf numFmtId="4" fontId="206" fillId="122" borderId="96" applyNumberFormat="0" applyProtection="0">
      <alignment horizontal="left" vertical="center" indent="1"/>
    </xf>
    <xf numFmtId="4" fontId="53" fillId="109" borderId="91" applyNumberFormat="0" applyProtection="0">
      <alignment horizontal="right" vertical="center"/>
    </xf>
    <xf numFmtId="4" fontId="206" fillId="122" borderId="96" applyNumberFormat="0" applyProtection="0">
      <alignment horizontal="left" vertical="center" indent="1"/>
    </xf>
    <xf numFmtId="4" fontId="64" fillId="95" borderId="91" applyNumberFormat="0" applyProtection="0">
      <alignment horizontal="right" vertical="center"/>
    </xf>
    <xf numFmtId="4" fontId="56" fillId="119" borderId="99" applyNumberFormat="0" applyProtection="0">
      <alignment horizontal="left" vertical="center" indent="1"/>
    </xf>
    <xf numFmtId="4" fontId="64" fillId="96" borderId="91" applyNumberFormat="0" applyProtection="0">
      <alignment horizontal="right" vertical="center"/>
    </xf>
    <xf numFmtId="0" fontId="12" fillId="104" borderId="91" applyNumberFormat="0" applyProtection="0">
      <alignment horizontal="left" vertical="top" indent="1"/>
    </xf>
    <xf numFmtId="4" fontId="206" fillId="137" borderId="96" applyNumberFormat="0" applyProtection="0">
      <alignment horizontal="right" vertical="center"/>
    </xf>
    <xf numFmtId="4" fontId="187" fillId="103" borderId="91" applyNumberFormat="0" applyProtection="0">
      <alignment horizontal="right" vertical="center"/>
    </xf>
    <xf numFmtId="0" fontId="64" fillId="107" borderId="91" applyNumberFormat="0" applyProtection="0">
      <alignment horizontal="left" vertical="top" indent="1"/>
    </xf>
    <xf numFmtId="0" fontId="12" fillId="92" borderId="91" applyNumberFormat="0" applyProtection="0">
      <alignment horizontal="left" vertical="top" indent="1"/>
    </xf>
    <xf numFmtId="4" fontId="206" fillId="0" borderId="106" applyNumberFormat="0" applyProtection="0">
      <alignment horizontal="right" vertical="center"/>
    </xf>
    <xf numFmtId="4" fontId="231" fillId="159" borderId="91" applyNumberFormat="0" applyProtection="0">
      <alignment horizontal="right" vertical="center"/>
    </xf>
    <xf numFmtId="4" fontId="230" fillId="159" borderId="91" applyNumberFormat="0" applyProtection="0">
      <alignment vertical="center"/>
    </xf>
    <xf numFmtId="4" fontId="189" fillId="103" borderId="91" applyNumberFormat="0" applyProtection="0">
      <alignment horizontal="right" vertical="center"/>
    </xf>
    <xf numFmtId="4" fontId="230" fillId="159" borderId="91" applyNumberFormat="0" applyProtection="0">
      <alignment horizontal="right" vertical="center"/>
    </xf>
    <xf numFmtId="4" fontId="53" fillId="159" borderId="91" applyNumberFormat="0" applyProtection="0">
      <alignment vertical="center"/>
    </xf>
    <xf numFmtId="0" fontId="12" fillId="92" borderId="91" applyNumberFormat="0" applyProtection="0">
      <alignment horizontal="left" vertical="center" indent="1"/>
    </xf>
    <xf numFmtId="0" fontId="12" fillId="92" borderId="91" applyNumberFormat="0" applyProtection="0">
      <alignment horizontal="left" vertical="top" indent="1"/>
    </xf>
    <xf numFmtId="4" fontId="50" fillId="91" borderId="91" applyNumberFormat="0" applyProtection="0">
      <alignment horizontal="left" vertical="center" indent="1"/>
    </xf>
    <xf numFmtId="0" fontId="194" fillId="117" borderId="92" applyNumberFormat="0" applyAlignment="0" applyProtection="0"/>
    <xf numFmtId="4" fontId="64" fillId="100" borderId="91" applyNumberFormat="0" applyProtection="0">
      <alignment horizontal="right" vertical="center"/>
    </xf>
    <xf numFmtId="4" fontId="53" fillId="159" borderId="91" applyNumberFormat="0" applyProtection="0">
      <alignment vertical="center"/>
    </xf>
    <xf numFmtId="4" fontId="56" fillId="119" borderId="99" applyNumberFormat="0" applyProtection="0">
      <alignment horizontal="left" vertical="center" indent="1"/>
    </xf>
    <xf numFmtId="0" fontId="12" fillId="92" borderId="91" applyNumberFormat="0" applyProtection="0">
      <alignment horizontal="left" vertical="center" indent="1"/>
    </xf>
    <xf numFmtId="0" fontId="12" fillId="105" borderId="91" applyNumberFormat="0" applyProtection="0">
      <alignment horizontal="left" vertical="center" indent="1"/>
    </xf>
    <xf numFmtId="4" fontId="206" fillId="38" borderId="96" applyNumberFormat="0" applyProtection="0">
      <alignment horizontal="left" vertical="center" indent="1"/>
    </xf>
    <xf numFmtId="4" fontId="64" fillId="98" borderId="91" applyNumberFormat="0" applyProtection="0">
      <alignment horizontal="right" vertical="center"/>
    </xf>
    <xf numFmtId="0" fontId="12" fillId="105" borderId="91" applyNumberFormat="0" applyProtection="0">
      <alignment horizontal="left" vertical="center" indent="1"/>
    </xf>
    <xf numFmtId="4" fontId="64" fillId="92" borderId="91" applyNumberFormat="0" applyProtection="0">
      <alignment horizontal="right" vertical="center"/>
    </xf>
    <xf numFmtId="4" fontId="64" fillId="101" borderId="91" applyNumberFormat="0" applyProtection="0">
      <alignment horizontal="right" vertical="center"/>
    </xf>
    <xf numFmtId="0" fontId="206" fillId="138" borderId="96" applyNumberFormat="0" applyProtection="0">
      <alignment horizontal="left" vertical="center" indent="1"/>
    </xf>
    <xf numFmtId="0" fontId="185" fillId="0" borderId="95" applyNumberFormat="0" applyFill="0" applyAlignment="0" applyProtection="0"/>
    <xf numFmtId="4" fontId="64" fillId="98" borderId="91" applyNumberFormat="0" applyProtection="0">
      <alignment horizontal="right" vertical="center"/>
    </xf>
    <xf numFmtId="0" fontId="12" fillId="104" borderId="91" applyNumberFormat="0" applyProtection="0">
      <alignment horizontal="left" vertical="center" indent="1"/>
    </xf>
    <xf numFmtId="4" fontId="230" fillId="159" borderId="91" applyNumberFormat="0" applyProtection="0">
      <alignment horizontal="right" vertical="center"/>
    </xf>
    <xf numFmtId="4" fontId="64" fillId="101" borderId="91" applyNumberFormat="0" applyProtection="0">
      <alignment horizontal="right" vertical="center"/>
    </xf>
    <xf numFmtId="4" fontId="64" fillId="107" borderId="91" applyNumberFormat="0" applyProtection="0">
      <alignment horizontal="left" vertical="center" indent="1"/>
    </xf>
    <xf numFmtId="0" fontId="206" fillId="86" borderId="96" applyNumberFormat="0" applyFont="0" applyAlignment="0" applyProtection="0"/>
    <xf numFmtId="0" fontId="12" fillId="107" borderId="93" applyNumberFormat="0" applyFont="0" applyAlignment="0" applyProtection="0"/>
    <xf numFmtId="0" fontId="12" fillId="104" borderId="91" applyNumberFormat="0" applyProtection="0">
      <alignment horizontal="left" vertical="center" indent="1"/>
    </xf>
    <xf numFmtId="4" fontId="206" fillId="98" borderId="96" applyNumberFormat="0" applyProtection="0">
      <alignment horizontal="right" vertical="center"/>
    </xf>
    <xf numFmtId="4" fontId="64" fillId="99" borderId="91" applyNumberFormat="0" applyProtection="0">
      <alignment horizontal="right" vertical="center"/>
    </xf>
    <xf numFmtId="4" fontId="64" fillId="107" borderId="124" applyNumberFormat="0" applyProtection="0">
      <alignment horizontal="left" vertical="center" indent="1"/>
    </xf>
    <xf numFmtId="0" fontId="206" fillId="105" borderId="91" applyNumberFormat="0" applyProtection="0">
      <alignment horizontal="left" vertical="top" indent="1"/>
    </xf>
    <xf numFmtId="4" fontId="53" fillId="121" borderId="91" applyNumberFormat="0" applyProtection="0">
      <alignment horizontal="right" vertical="center"/>
    </xf>
    <xf numFmtId="0" fontId="206" fillId="104" borderId="91" applyNumberFormat="0" applyProtection="0">
      <alignment horizontal="left" vertical="top" indent="1"/>
    </xf>
    <xf numFmtId="0" fontId="12" fillId="86" borderId="93" applyNumberFormat="0" applyFont="0" applyAlignment="0" applyProtection="0"/>
    <xf numFmtId="4" fontId="64" fillId="94" borderId="91" applyNumberFormat="0" applyProtection="0">
      <alignment horizontal="right" vertical="center"/>
    </xf>
    <xf numFmtId="0" fontId="204" fillId="110" borderId="94" applyNumberFormat="0" applyAlignment="0" applyProtection="0"/>
    <xf numFmtId="4" fontId="206" fillId="92" borderId="96" applyNumberFormat="0" applyProtection="0">
      <alignment horizontal="right" vertical="center"/>
    </xf>
    <xf numFmtId="4" fontId="210" fillId="108" borderId="97" applyNumberFormat="0" applyProtection="0">
      <alignment horizontal="left" vertical="center" indent="1"/>
    </xf>
    <xf numFmtId="4" fontId="56" fillId="38" borderId="91" applyNumberFormat="0" applyProtection="0">
      <alignment vertical="center"/>
    </xf>
    <xf numFmtId="4" fontId="53" fillId="38" borderId="91" applyNumberFormat="0" applyProtection="0">
      <alignment horizontal="left" vertical="center" indent="1"/>
    </xf>
    <xf numFmtId="4" fontId="206" fillId="96" borderId="96" applyNumberFormat="0" applyProtection="0">
      <alignment horizontal="right" vertical="center"/>
    </xf>
    <xf numFmtId="4" fontId="206" fillId="92" borderId="96" applyNumberFormat="0" applyProtection="0">
      <alignment horizontal="right" vertical="center"/>
    </xf>
    <xf numFmtId="4" fontId="206" fillId="38" borderId="96" applyNumberFormat="0" applyProtection="0">
      <alignment horizontal="left" vertical="center" indent="1"/>
    </xf>
    <xf numFmtId="4" fontId="206" fillId="100" borderId="96" applyNumberFormat="0" applyProtection="0">
      <alignment horizontal="right" vertical="center"/>
    </xf>
    <xf numFmtId="0" fontId="206" fillId="110" borderId="96" applyNumberFormat="0" applyProtection="0">
      <alignment horizontal="left" vertical="center" indent="1"/>
    </xf>
    <xf numFmtId="4" fontId="64" fillId="107" borderId="91" applyNumberFormat="0" applyProtection="0">
      <alignment vertical="center"/>
    </xf>
    <xf numFmtId="4" fontId="206" fillId="99" borderId="96" applyNumberFormat="0" applyProtection="0">
      <alignment horizontal="right" vertical="center"/>
    </xf>
    <xf numFmtId="4" fontId="206" fillId="102" borderId="97" applyNumberFormat="0" applyProtection="0">
      <alignment horizontal="left" vertical="center" indent="1"/>
    </xf>
    <xf numFmtId="0" fontId="12" fillId="104" borderId="91" applyNumberFormat="0" applyProtection="0">
      <alignment horizontal="left" vertical="top" indent="1"/>
    </xf>
    <xf numFmtId="4" fontId="64" fillId="101" borderId="91" applyNumberFormat="0" applyProtection="0">
      <alignment horizontal="right" vertical="center"/>
    </xf>
    <xf numFmtId="4" fontId="64" fillId="92" borderId="91" applyNumberFormat="0" applyProtection="0">
      <alignment horizontal="right" vertical="center"/>
    </xf>
    <xf numFmtId="4" fontId="64" fillId="96" borderId="91" applyNumberFormat="0" applyProtection="0">
      <alignment horizontal="right" vertical="center"/>
    </xf>
    <xf numFmtId="4" fontId="64" fillId="97" borderId="91" applyNumberFormat="0" applyProtection="0">
      <alignment horizontal="right" vertical="center"/>
    </xf>
    <xf numFmtId="0" fontId="50" fillId="91" borderId="91" applyNumberFormat="0" applyProtection="0">
      <alignment horizontal="left" vertical="top" indent="1"/>
    </xf>
    <xf numFmtId="4" fontId="189" fillId="103" borderId="91" applyNumberFormat="0" applyProtection="0">
      <alignment horizontal="right" vertical="center"/>
    </xf>
    <xf numFmtId="4" fontId="64" fillId="92" borderId="91" applyNumberFormat="0" applyProtection="0">
      <alignment horizontal="left" vertical="center" indent="1"/>
    </xf>
    <xf numFmtId="4" fontId="206" fillId="101" borderId="96" applyNumberFormat="0" applyProtection="0">
      <alignment horizontal="right" vertical="center"/>
    </xf>
    <xf numFmtId="4" fontId="206" fillId="0" borderId="96" applyNumberFormat="0" applyProtection="0">
      <alignment horizontal="right" vertical="center"/>
    </xf>
    <xf numFmtId="0" fontId="12" fillId="104" borderId="160" applyNumberFormat="0" applyProtection="0">
      <alignment horizontal="left" vertical="center" indent="1"/>
    </xf>
    <xf numFmtId="4" fontId="64" fillId="96" borderId="147" applyNumberFormat="0" applyProtection="0">
      <alignment horizontal="right" vertical="center"/>
    </xf>
    <xf numFmtId="4" fontId="230" fillId="159" borderId="91" applyNumberFormat="0" applyProtection="0">
      <alignment horizontal="right" vertical="center"/>
    </xf>
    <xf numFmtId="4" fontId="230" fillId="159" borderId="91" applyNumberFormat="0" applyProtection="0">
      <alignment vertical="center"/>
    </xf>
    <xf numFmtId="4" fontId="64" fillId="107" borderId="91" applyNumberFormat="0" applyProtection="0">
      <alignment vertical="center"/>
    </xf>
    <xf numFmtId="0" fontId="12" fillId="103" borderId="91" applyNumberFormat="0" applyProtection="0">
      <alignment horizontal="left" vertical="top" indent="1"/>
    </xf>
    <xf numFmtId="0" fontId="12" fillId="104" borderId="91" applyNumberFormat="0" applyProtection="0">
      <alignment horizontal="left" vertical="top" indent="1"/>
    </xf>
    <xf numFmtId="0" fontId="12" fillId="92" borderId="91" applyNumberFormat="0" applyProtection="0">
      <alignment horizontal="left" vertical="center" indent="1"/>
    </xf>
    <xf numFmtId="0" fontId="12" fillId="104" borderId="91" applyNumberFormat="0" applyProtection="0">
      <alignment horizontal="left" vertical="center" indent="1"/>
    </xf>
    <xf numFmtId="0" fontId="12" fillId="104" borderId="91" applyNumberFormat="0" applyProtection="0">
      <alignment horizontal="left" vertical="center" indent="1"/>
    </xf>
    <xf numFmtId="4" fontId="64" fillId="101" borderId="91" applyNumberFormat="0" applyProtection="0">
      <alignment horizontal="right" vertical="center"/>
    </xf>
    <xf numFmtId="4" fontId="53" fillId="157" borderId="91" applyNumberFormat="0" applyProtection="0">
      <alignment horizontal="right" vertical="center"/>
    </xf>
    <xf numFmtId="0" fontId="64" fillId="107" borderId="91" applyNumberFormat="0" applyProtection="0">
      <alignment horizontal="left" vertical="top" indent="1"/>
    </xf>
    <xf numFmtId="4" fontId="64" fillId="99" borderId="91" applyNumberFormat="0" applyProtection="0">
      <alignment horizontal="right" vertical="center"/>
    </xf>
    <xf numFmtId="4" fontId="206" fillId="93" borderId="96" applyNumberFormat="0" applyProtection="0">
      <alignment horizontal="right" vertical="center"/>
    </xf>
    <xf numFmtId="4" fontId="206" fillId="102" borderId="97" applyNumberFormat="0" applyProtection="0">
      <alignment horizontal="left" vertical="center" indent="1"/>
    </xf>
    <xf numFmtId="0" fontId="194" fillId="117" borderId="92" applyNumberFormat="0" applyAlignment="0" applyProtection="0"/>
    <xf numFmtId="4" fontId="206" fillId="91" borderId="96" applyNumberFormat="0" applyProtection="0">
      <alignment vertical="center"/>
    </xf>
    <xf numFmtId="4" fontId="53" fillId="109" borderId="91" applyNumberFormat="0" applyProtection="0">
      <alignment horizontal="right" vertical="center"/>
    </xf>
    <xf numFmtId="0" fontId="64" fillId="92" borderId="91" applyNumberFormat="0" applyProtection="0">
      <alignment horizontal="left" vertical="top" indent="1"/>
    </xf>
    <xf numFmtId="4" fontId="53" fillId="156" borderId="91" applyNumberFormat="0" applyProtection="0">
      <alignment horizontal="right" vertical="center"/>
    </xf>
    <xf numFmtId="0" fontId="50" fillId="91" borderId="91" applyNumberFormat="0" applyProtection="0">
      <alignment horizontal="left" vertical="top" indent="1"/>
    </xf>
    <xf numFmtId="4" fontId="64" fillId="101" borderId="91" applyNumberFormat="0" applyProtection="0">
      <alignment horizontal="right" vertical="center"/>
    </xf>
    <xf numFmtId="4" fontId="231" fillId="159" borderId="91" applyNumberFormat="0" applyProtection="0">
      <alignment horizontal="right" vertical="center"/>
    </xf>
    <xf numFmtId="4" fontId="64" fillId="92" borderId="91" applyNumberFormat="0" applyProtection="0">
      <alignment horizontal="left" vertical="center" indent="1"/>
    </xf>
    <xf numFmtId="4" fontId="64" fillId="93" borderId="91" applyNumberFormat="0" applyProtection="0">
      <alignment horizontal="right" vertical="center"/>
    </xf>
    <xf numFmtId="4" fontId="206" fillId="122" borderId="96" applyNumberFormat="0" applyProtection="0">
      <alignment horizontal="left" vertical="center" indent="1"/>
    </xf>
    <xf numFmtId="0" fontId="12" fillId="103" borderId="91" applyNumberFormat="0" applyProtection="0">
      <alignment horizontal="left" vertical="top" indent="1"/>
    </xf>
    <xf numFmtId="4" fontId="206" fillId="122" borderId="96" applyNumberFormat="0" applyProtection="0">
      <alignment horizontal="left" vertical="center" indent="1"/>
    </xf>
    <xf numFmtId="4" fontId="64" fillId="103" borderId="91" applyNumberFormat="0" applyProtection="0">
      <alignment horizontal="right" vertical="center"/>
    </xf>
    <xf numFmtId="0" fontId="12" fillId="105" borderId="91" applyNumberFormat="0" applyProtection="0">
      <alignment horizontal="left" vertical="center" indent="1"/>
    </xf>
    <xf numFmtId="0" fontId="208" fillId="107" borderId="91" applyNumberFormat="0" applyProtection="0">
      <alignment horizontal="left" vertical="top" indent="1"/>
    </xf>
    <xf numFmtId="4" fontId="53" fillId="153" borderId="91" applyNumberFormat="0" applyProtection="0">
      <alignment horizontal="right" vertical="center"/>
    </xf>
    <xf numFmtId="0" fontId="12" fillId="105" borderId="91" applyNumberFormat="0" applyProtection="0">
      <alignment horizontal="left" vertical="top" indent="1"/>
    </xf>
    <xf numFmtId="0" fontId="185" fillId="0" borderId="100" applyNumberFormat="0" applyFill="0" applyAlignment="0" applyProtection="0"/>
    <xf numFmtId="0" fontId="206" fillId="86" borderId="96" applyNumberFormat="0" applyFont="0" applyAlignment="0" applyProtection="0"/>
    <xf numFmtId="4" fontId="206" fillId="0" borderId="96" applyNumberFormat="0" applyProtection="0">
      <alignment horizontal="right" vertical="center"/>
    </xf>
    <xf numFmtId="4" fontId="64" fillId="95" borderId="91" applyNumberFormat="0" applyProtection="0">
      <alignment horizontal="right" vertical="center"/>
    </xf>
    <xf numFmtId="4" fontId="206" fillId="98" borderId="96" applyNumberFormat="0" applyProtection="0">
      <alignment horizontal="right" vertical="center"/>
    </xf>
    <xf numFmtId="4" fontId="64" fillId="99" borderId="91" applyNumberFormat="0" applyProtection="0">
      <alignment horizontal="right" vertical="center"/>
    </xf>
    <xf numFmtId="4" fontId="53" fillId="152" borderId="91" applyNumberFormat="0" applyProtection="0">
      <alignment horizontal="right" vertical="center"/>
    </xf>
    <xf numFmtId="0" fontId="206" fillId="103" borderId="91" applyNumberFormat="0" applyProtection="0">
      <alignment horizontal="left" vertical="top" indent="1"/>
    </xf>
    <xf numFmtId="4" fontId="206" fillId="122" borderId="96" applyNumberFormat="0" applyProtection="0">
      <alignment horizontal="left" vertical="center" indent="1"/>
    </xf>
    <xf numFmtId="4" fontId="50" fillId="91" borderId="91" applyNumberFormat="0" applyProtection="0">
      <alignment vertical="center"/>
    </xf>
    <xf numFmtId="4" fontId="189" fillId="103" borderId="91" applyNumberFormat="0" applyProtection="0">
      <alignment horizontal="right" vertical="center"/>
    </xf>
    <xf numFmtId="4" fontId="187" fillId="103" borderId="91" applyNumberFormat="0" applyProtection="0">
      <alignment horizontal="right" vertical="center"/>
    </xf>
    <xf numFmtId="4" fontId="64" fillId="107" borderId="91" applyNumberFormat="0" applyProtection="0">
      <alignment vertical="center"/>
    </xf>
    <xf numFmtId="4" fontId="64" fillId="107" borderId="91" applyNumberFormat="0" applyProtection="0">
      <alignment vertical="center"/>
    </xf>
    <xf numFmtId="4" fontId="206" fillId="38" borderId="96" applyNumberFormat="0" applyProtection="0">
      <alignment horizontal="left" vertical="center" indent="1"/>
    </xf>
    <xf numFmtId="4" fontId="206" fillId="122" borderId="96" applyNumberFormat="0" applyProtection="0">
      <alignment horizontal="left" vertical="center" indent="1"/>
    </xf>
    <xf numFmtId="4" fontId="64" fillId="107" borderId="91" applyNumberFormat="0" applyProtection="0">
      <alignment horizontal="left" vertical="center" indent="1"/>
    </xf>
    <xf numFmtId="0" fontId="12" fillId="105" borderId="91" applyNumberFormat="0" applyProtection="0">
      <alignment horizontal="left" vertical="top" indent="1"/>
    </xf>
    <xf numFmtId="4" fontId="206" fillId="95" borderId="97" applyNumberFormat="0" applyProtection="0">
      <alignment horizontal="right" vertical="center"/>
    </xf>
    <xf numFmtId="4" fontId="229" fillId="38" borderId="91" applyNumberFormat="0" applyProtection="0">
      <alignment vertical="center"/>
    </xf>
    <xf numFmtId="4" fontId="64" fillId="100" borderId="91" applyNumberFormat="0" applyProtection="0">
      <alignment horizontal="right" vertical="center"/>
    </xf>
    <xf numFmtId="4" fontId="206" fillId="137" borderId="96" applyNumberFormat="0" applyProtection="0">
      <alignment horizontal="right" vertical="center"/>
    </xf>
    <xf numFmtId="0" fontId="226" fillId="110" borderId="92" applyNumberFormat="0" applyAlignment="0" applyProtection="0"/>
    <xf numFmtId="0" fontId="12" fillId="103" borderId="91" applyNumberFormat="0" applyProtection="0">
      <alignment horizontal="left" vertical="center" indent="1"/>
    </xf>
    <xf numFmtId="4" fontId="50" fillId="91" borderId="91" applyNumberFormat="0" applyProtection="0">
      <alignment vertical="center"/>
    </xf>
    <xf numFmtId="4" fontId="53" fillId="119" borderId="91" applyNumberFormat="0" applyProtection="0">
      <alignment horizontal="right" vertical="center"/>
    </xf>
    <xf numFmtId="4" fontId="208" fillId="107" borderId="91" applyNumberFormat="0" applyProtection="0">
      <alignment vertical="center"/>
    </xf>
    <xf numFmtId="0" fontId="185" fillId="0" borderId="95" applyNumberFormat="0" applyFill="0" applyAlignment="0" applyProtection="0"/>
    <xf numFmtId="4" fontId="206" fillId="101" borderId="96" applyNumberFormat="0" applyProtection="0">
      <alignment horizontal="right" vertical="center"/>
    </xf>
    <xf numFmtId="0" fontId="64" fillId="107" borderId="91" applyNumberFormat="0" applyProtection="0">
      <alignment horizontal="left" vertical="top" indent="1"/>
    </xf>
    <xf numFmtId="0" fontId="206" fillId="92" borderId="91" applyNumberFormat="0" applyProtection="0">
      <alignment horizontal="left" vertical="top" indent="1"/>
    </xf>
    <xf numFmtId="4" fontId="56" fillId="38" borderId="91" applyNumberFormat="0" applyProtection="0">
      <alignment vertical="center"/>
    </xf>
    <xf numFmtId="4" fontId="189" fillId="103" borderId="91" applyNumberFormat="0" applyProtection="0">
      <alignment horizontal="right" vertical="center"/>
    </xf>
    <xf numFmtId="0" fontId="208" fillId="92" borderId="91" applyNumberFormat="0" applyProtection="0">
      <alignment horizontal="left" vertical="top" indent="1"/>
    </xf>
    <xf numFmtId="4" fontId="64" fillId="96" borderId="91" applyNumberFormat="0" applyProtection="0">
      <alignment horizontal="right" vertical="center"/>
    </xf>
    <xf numFmtId="4" fontId="187" fillId="103" borderId="91" applyNumberFormat="0" applyProtection="0">
      <alignment horizontal="right" vertical="center"/>
    </xf>
    <xf numFmtId="0" fontId="12" fillId="92" borderId="91" applyNumberFormat="0" applyProtection="0">
      <alignment horizontal="left" vertical="top" indent="1"/>
    </xf>
    <xf numFmtId="4" fontId="53" fillId="159" borderId="91" applyNumberFormat="0" applyProtection="0">
      <alignment horizontal="right" vertical="center"/>
    </xf>
    <xf numFmtId="4" fontId="206" fillId="122" borderId="96" applyNumberFormat="0" applyProtection="0">
      <alignment horizontal="left" vertical="center" indent="1"/>
    </xf>
    <xf numFmtId="0" fontId="12" fillId="105" borderId="91" applyNumberFormat="0" applyProtection="0">
      <alignment horizontal="left" vertical="top" indent="1"/>
    </xf>
    <xf numFmtId="0" fontId="12" fillId="103" borderId="91" applyNumberFormat="0" applyProtection="0">
      <alignment horizontal="left" vertical="top" indent="1"/>
    </xf>
    <xf numFmtId="0" fontId="12" fillId="107" borderId="93" applyNumberFormat="0" applyFont="0" applyAlignment="0" applyProtection="0"/>
    <xf numFmtId="0" fontId="206" fillId="105" borderId="96" applyNumberFormat="0" applyProtection="0">
      <alignment horizontal="left" vertical="center" indent="1"/>
    </xf>
    <xf numFmtId="4" fontId="12" fillId="104" borderId="97" applyNumberFormat="0" applyProtection="0">
      <alignment horizontal="left" vertical="center" indent="1"/>
    </xf>
    <xf numFmtId="0" fontId="185" fillId="0" borderId="100" applyNumberFormat="0" applyFill="0" applyAlignment="0" applyProtection="0"/>
    <xf numFmtId="0" fontId="206" fillId="104" borderId="91" applyNumberFormat="0" applyProtection="0">
      <alignment horizontal="left" vertical="top" indent="1"/>
    </xf>
    <xf numFmtId="4" fontId="64" fillId="95" borderId="91" applyNumberFormat="0" applyProtection="0">
      <alignment horizontal="right" vertical="center"/>
    </xf>
    <xf numFmtId="0" fontId="12" fillId="107" borderId="93" applyNumberFormat="0" applyFont="0" applyAlignment="0" applyProtection="0"/>
    <xf numFmtId="4" fontId="64" fillId="97" borderId="91" applyNumberFormat="0" applyProtection="0">
      <alignment horizontal="right" vertical="center"/>
    </xf>
    <xf numFmtId="4" fontId="206" fillId="103" borderId="97" applyNumberFormat="0" applyProtection="0">
      <alignment horizontal="left" vertical="center" indent="1"/>
    </xf>
    <xf numFmtId="4" fontId="56" fillId="38" borderId="91" applyNumberFormat="0" applyProtection="0">
      <alignment vertical="center"/>
    </xf>
    <xf numFmtId="4" fontId="64" fillId="95" borderId="91" applyNumberFormat="0" applyProtection="0">
      <alignment horizontal="right" vertical="center"/>
    </xf>
    <xf numFmtId="4" fontId="50" fillId="91" borderId="91" applyNumberFormat="0" applyProtection="0">
      <alignment vertical="center"/>
    </xf>
    <xf numFmtId="0" fontId="12" fillId="103" borderId="91" applyNumberFormat="0" applyProtection="0">
      <alignment horizontal="left" vertical="top" indent="1"/>
    </xf>
    <xf numFmtId="0" fontId="204" fillId="117" borderId="94" applyNumberFormat="0" applyAlignment="0" applyProtection="0"/>
    <xf numFmtId="4" fontId="186" fillId="91" borderId="91" applyNumberFormat="0" applyProtection="0">
      <alignment vertical="center"/>
    </xf>
    <xf numFmtId="4" fontId="12" fillId="104" borderId="97" applyNumberFormat="0" applyProtection="0">
      <alignment horizontal="left" vertical="center" indent="1"/>
    </xf>
    <xf numFmtId="4" fontId="64" fillId="103" borderId="91" applyNumberFormat="0" applyProtection="0">
      <alignment horizontal="right" vertical="center"/>
    </xf>
    <xf numFmtId="4" fontId="12" fillId="104" borderId="97" applyNumberFormat="0" applyProtection="0">
      <alignment horizontal="left" vertical="center" indent="1"/>
    </xf>
    <xf numFmtId="0" fontId="71" fillId="104" borderId="98" applyBorder="0"/>
    <xf numFmtId="4" fontId="53" fillId="153" borderId="91" applyNumberFormat="0" applyProtection="0">
      <alignment horizontal="right" vertical="center"/>
    </xf>
    <xf numFmtId="4" fontId="64" fillId="94" borderId="91" applyNumberFormat="0" applyProtection="0">
      <alignment horizontal="right" vertical="center"/>
    </xf>
    <xf numFmtId="4" fontId="53" fillId="154" borderId="91" applyNumberFormat="0" applyProtection="0">
      <alignment horizontal="right" vertical="center"/>
    </xf>
    <xf numFmtId="0" fontId="12" fillId="103" borderId="91" applyNumberFormat="0" applyProtection="0">
      <alignment horizontal="left" vertical="center" indent="1"/>
    </xf>
    <xf numFmtId="4" fontId="56" fillId="119" borderId="99" applyNumberFormat="0" applyProtection="0">
      <alignment horizontal="left" vertical="center" indent="1"/>
    </xf>
    <xf numFmtId="0" fontId="12" fillId="86" borderId="93" applyNumberFormat="0" applyFont="0" applyAlignment="0" applyProtection="0"/>
    <xf numFmtId="4" fontId="206" fillId="122" borderId="96" applyNumberFormat="0" applyProtection="0">
      <alignment horizontal="left" vertical="center" indent="1"/>
    </xf>
    <xf numFmtId="0" fontId="206" fillId="103" borderId="91" applyNumberFormat="0" applyProtection="0">
      <alignment horizontal="left" vertical="top" indent="1"/>
    </xf>
    <xf numFmtId="4" fontId="64" fillId="97" borderId="91" applyNumberFormat="0" applyProtection="0">
      <alignment horizontal="right" vertical="center"/>
    </xf>
    <xf numFmtId="0" fontId="12" fillId="104" borderId="91" applyNumberFormat="0" applyProtection="0">
      <alignment horizontal="left" vertical="top" indent="1"/>
    </xf>
    <xf numFmtId="4" fontId="188" fillId="120" borderId="99" applyNumberFormat="0" applyProtection="0">
      <alignment horizontal="left" vertical="center" indent="1"/>
    </xf>
    <xf numFmtId="4" fontId="12" fillId="104" borderId="97" applyNumberFormat="0" applyProtection="0">
      <alignment horizontal="left" vertical="center" indent="1"/>
    </xf>
    <xf numFmtId="4" fontId="53" fillId="152" borderId="91" applyNumberFormat="0" applyProtection="0">
      <alignment horizontal="right" vertical="center"/>
    </xf>
    <xf numFmtId="0" fontId="12" fillId="92" borderId="91" applyNumberFormat="0" applyProtection="0">
      <alignment horizontal="left" vertical="center" indent="1"/>
    </xf>
    <xf numFmtId="0" fontId="12" fillId="105" borderId="91" applyNumberFormat="0" applyProtection="0">
      <alignment horizontal="left" vertical="top" indent="1"/>
    </xf>
    <xf numFmtId="0" fontId="12" fillId="105" borderId="91" applyNumberFormat="0" applyProtection="0">
      <alignment horizontal="left" vertical="center" indent="1"/>
    </xf>
    <xf numFmtId="0" fontId="185" fillId="0" borderId="100" applyNumberFormat="0" applyFill="0" applyAlignment="0" applyProtection="0"/>
    <xf numFmtId="4" fontId="230" fillId="159" borderId="91" applyNumberFormat="0" applyProtection="0">
      <alignment horizontal="right" vertical="center"/>
    </xf>
    <xf numFmtId="4" fontId="64" fillId="103" borderId="91" applyNumberFormat="0" applyProtection="0">
      <alignment horizontal="right" vertical="center"/>
    </xf>
    <xf numFmtId="0" fontId="12" fillId="92" borderId="91" applyNumberFormat="0" applyProtection="0">
      <alignment horizontal="left" vertical="center" indent="1"/>
    </xf>
    <xf numFmtId="0" fontId="12" fillId="103" borderId="91" applyNumberFormat="0" applyProtection="0">
      <alignment horizontal="left" vertical="center" indent="1"/>
    </xf>
    <xf numFmtId="4" fontId="64" fillId="96" borderId="91" applyNumberFormat="0" applyProtection="0">
      <alignment horizontal="right" vertical="center"/>
    </xf>
    <xf numFmtId="0" fontId="12" fillId="104" borderId="91" applyNumberFormat="0" applyProtection="0">
      <alignment horizontal="left" vertical="center" indent="1"/>
    </xf>
    <xf numFmtId="4" fontId="206" fillId="95" borderId="97" applyNumberFormat="0" applyProtection="0">
      <alignment horizontal="right" vertical="center"/>
    </xf>
    <xf numFmtId="4" fontId="230" fillId="159" borderId="91" applyNumberFormat="0" applyProtection="0">
      <alignment vertical="center"/>
    </xf>
    <xf numFmtId="4" fontId="187" fillId="107" borderId="91" applyNumberFormat="0" applyProtection="0">
      <alignment vertical="center"/>
    </xf>
    <xf numFmtId="0" fontId="12" fillId="92" borderId="91" applyNumberFormat="0" applyProtection="0">
      <alignment horizontal="left" vertical="center" indent="1"/>
    </xf>
    <xf numFmtId="4" fontId="186" fillId="91" borderId="101" applyNumberFormat="0" applyProtection="0">
      <alignment vertical="center"/>
    </xf>
    <xf numFmtId="4" fontId="187" fillId="107" borderId="91" applyNumberFormat="0" applyProtection="0">
      <alignment vertical="center"/>
    </xf>
    <xf numFmtId="4" fontId="206" fillId="122" borderId="96" applyNumberFormat="0" applyProtection="0">
      <alignment horizontal="left" vertical="center" indent="1"/>
    </xf>
    <xf numFmtId="0" fontId="220" fillId="110" borderId="92" applyNumberFormat="0" applyAlignment="0" applyProtection="0"/>
    <xf numFmtId="0" fontId="12" fillId="106" borderId="121" applyNumberFormat="0">
      <protection locked="0"/>
    </xf>
    <xf numFmtId="0" fontId="12" fillId="104" borderId="91" applyNumberFormat="0" applyProtection="0">
      <alignment horizontal="left" vertical="center" indent="1"/>
    </xf>
    <xf numFmtId="4" fontId="12" fillId="104" borderId="97" applyNumberFormat="0" applyProtection="0">
      <alignment horizontal="left" vertical="center" indent="1"/>
    </xf>
    <xf numFmtId="4" fontId="206" fillId="100" borderId="96" applyNumberFormat="0" applyProtection="0">
      <alignment horizontal="right" vertical="center"/>
    </xf>
    <xf numFmtId="4" fontId="53" fillId="155" borderId="91" applyNumberFormat="0" applyProtection="0">
      <alignment horizontal="right" vertical="center"/>
    </xf>
    <xf numFmtId="4" fontId="64" fillId="107" borderId="91" applyNumberFormat="0" applyProtection="0">
      <alignment vertical="center"/>
    </xf>
    <xf numFmtId="4" fontId="206" fillId="103" borderId="97" applyNumberFormat="0" applyProtection="0">
      <alignment horizontal="left" vertical="center" indent="1"/>
    </xf>
    <xf numFmtId="4" fontId="206" fillId="0" borderId="96" applyNumberFormat="0" applyProtection="0">
      <alignment horizontal="right" vertical="center"/>
    </xf>
    <xf numFmtId="4" fontId="53" fillId="157" borderId="91" applyNumberFormat="0" applyProtection="0">
      <alignment horizontal="right" vertical="center"/>
    </xf>
    <xf numFmtId="4" fontId="50" fillId="91" borderId="91" applyNumberFormat="0" applyProtection="0">
      <alignment vertical="center"/>
    </xf>
    <xf numFmtId="4" fontId="50" fillId="91" borderId="91" applyNumberFormat="0" applyProtection="0">
      <alignment vertical="center"/>
    </xf>
    <xf numFmtId="4" fontId="187" fillId="103" borderId="91" applyNumberFormat="0" applyProtection="0">
      <alignment horizontal="right" vertical="center"/>
    </xf>
    <xf numFmtId="4" fontId="231" fillId="159" borderId="91" applyNumberFormat="0" applyProtection="0">
      <alignment horizontal="right" vertical="center"/>
    </xf>
    <xf numFmtId="4" fontId="188" fillId="120" borderId="99" applyNumberFormat="0" applyProtection="0">
      <alignment horizontal="left" vertical="center" indent="1"/>
    </xf>
    <xf numFmtId="0" fontId="204" fillId="117" borderId="94" applyNumberFormat="0" applyAlignment="0" applyProtection="0"/>
    <xf numFmtId="4" fontId="206" fillId="137" borderId="96" applyNumberFormat="0" applyProtection="0">
      <alignment horizontal="right" vertical="center"/>
    </xf>
    <xf numFmtId="0" fontId="12" fillId="105" borderId="91" applyNumberFormat="0" applyProtection="0">
      <alignment horizontal="left" vertical="center" indent="1"/>
    </xf>
    <xf numFmtId="4" fontId="64" fillId="95" borderId="91" applyNumberFormat="0" applyProtection="0">
      <alignment horizontal="right" vertical="center"/>
    </xf>
    <xf numFmtId="4" fontId="56" fillId="119" borderId="99" applyNumberFormat="0" applyProtection="0">
      <alignment horizontal="left" vertical="center" indent="1"/>
    </xf>
    <xf numFmtId="0" fontId="12" fillId="103" borderId="91" applyNumberFormat="0" applyProtection="0">
      <alignment horizontal="left" vertical="center" indent="1"/>
    </xf>
    <xf numFmtId="4" fontId="64" fillId="92" borderId="91" applyNumberFormat="0" applyProtection="0">
      <alignment horizontal="right" vertical="center"/>
    </xf>
    <xf numFmtId="4" fontId="53" fillId="157" borderId="91" applyNumberFormat="0" applyProtection="0">
      <alignment horizontal="right" vertical="center"/>
    </xf>
    <xf numFmtId="4" fontId="50" fillId="91" borderId="91" applyNumberFormat="0" applyProtection="0">
      <alignment vertical="center"/>
    </xf>
    <xf numFmtId="0" fontId="209" fillId="91" borderId="91" applyNumberFormat="0" applyProtection="0">
      <alignment horizontal="left" vertical="top" indent="1"/>
    </xf>
    <xf numFmtId="0" fontId="12" fillId="103" borderId="91" applyNumberFormat="0" applyProtection="0">
      <alignment horizontal="left" vertical="top" indent="1"/>
    </xf>
    <xf numFmtId="0" fontId="12" fillId="105" borderId="91" applyNumberFormat="0" applyProtection="0">
      <alignment horizontal="left" vertical="top" indent="1"/>
    </xf>
    <xf numFmtId="4" fontId="64" fillId="92" borderId="91" applyNumberFormat="0" applyProtection="0">
      <alignment horizontal="right" vertical="center"/>
    </xf>
    <xf numFmtId="4" fontId="206" fillId="96" borderId="96" applyNumberFormat="0" applyProtection="0">
      <alignment horizontal="right" vertical="center"/>
    </xf>
    <xf numFmtId="4" fontId="186" fillId="91" borderId="91" applyNumberFormat="0" applyProtection="0">
      <alignment vertical="center"/>
    </xf>
    <xf numFmtId="0" fontId="12" fillId="104" borderId="91" applyNumberFormat="0" applyProtection="0">
      <alignment horizontal="left" vertical="top" indent="1"/>
    </xf>
    <xf numFmtId="4" fontId="64" fillId="94" borderId="91" applyNumberFormat="0" applyProtection="0">
      <alignment horizontal="right" vertical="center"/>
    </xf>
    <xf numFmtId="0" fontId="12" fillId="92" borderId="91" applyNumberFormat="0" applyProtection="0">
      <alignment horizontal="left" vertical="top" indent="1"/>
    </xf>
    <xf numFmtId="4" fontId="206" fillId="101" borderId="96" applyNumberFormat="0" applyProtection="0">
      <alignment horizontal="right" vertical="center"/>
    </xf>
    <xf numFmtId="4" fontId="53" fillId="154" borderId="91" applyNumberFormat="0" applyProtection="0">
      <alignment horizontal="right" vertical="center"/>
    </xf>
    <xf numFmtId="4" fontId="206" fillId="122" borderId="96" applyNumberFormat="0" applyProtection="0">
      <alignment horizontal="left" vertical="center" indent="1"/>
    </xf>
    <xf numFmtId="4" fontId="206" fillId="95" borderId="97" applyNumberFormat="0" applyProtection="0">
      <alignment horizontal="right" vertical="center"/>
    </xf>
    <xf numFmtId="4" fontId="12" fillId="104" borderId="97" applyNumberFormat="0" applyProtection="0">
      <alignment horizontal="left" vertical="center" indent="1"/>
    </xf>
    <xf numFmtId="4" fontId="12" fillId="104" borderId="97" applyNumberFormat="0" applyProtection="0">
      <alignment horizontal="left" vertical="center" indent="1"/>
    </xf>
    <xf numFmtId="4" fontId="189" fillId="103" borderId="91" applyNumberFormat="0" applyProtection="0">
      <alignment horizontal="right" vertical="center"/>
    </xf>
    <xf numFmtId="4" fontId="206" fillId="122" borderId="96" applyNumberFormat="0" applyProtection="0">
      <alignment horizontal="left" vertical="center" indent="1"/>
    </xf>
    <xf numFmtId="0" fontId="50" fillId="91" borderId="91" applyNumberFormat="0" applyProtection="0">
      <alignment horizontal="left" vertical="top" indent="1"/>
    </xf>
    <xf numFmtId="4" fontId="64" fillId="92" borderId="91" applyNumberFormat="0" applyProtection="0">
      <alignment horizontal="left" vertical="center" indent="1"/>
    </xf>
    <xf numFmtId="4" fontId="53" fillId="153" borderId="91" applyNumberFormat="0" applyProtection="0">
      <alignment horizontal="right" vertical="center"/>
    </xf>
    <xf numFmtId="4" fontId="53" fillId="156" borderId="91" applyNumberFormat="0" applyProtection="0">
      <alignment horizontal="right" vertical="center"/>
    </xf>
    <xf numFmtId="4" fontId="64" fillId="100" borderId="91" applyNumberFormat="0" applyProtection="0">
      <alignment horizontal="right" vertical="center"/>
    </xf>
    <xf numFmtId="4" fontId="53" fillId="119" borderId="91" applyNumberFormat="0" applyProtection="0">
      <alignment horizontal="right" vertical="center"/>
    </xf>
    <xf numFmtId="4" fontId="231" fillId="159" borderId="91" applyNumberFormat="0" applyProtection="0">
      <alignment horizontal="right" vertical="center"/>
    </xf>
    <xf numFmtId="4" fontId="231" fillId="159" borderId="91" applyNumberFormat="0" applyProtection="0">
      <alignment horizontal="right" vertical="center"/>
    </xf>
    <xf numFmtId="4" fontId="64" fillId="96" borderId="91" applyNumberFormat="0" applyProtection="0">
      <alignment horizontal="right" vertical="center"/>
    </xf>
    <xf numFmtId="4" fontId="229" fillId="38" borderId="91" applyNumberFormat="0" applyProtection="0">
      <alignment vertical="center"/>
    </xf>
    <xf numFmtId="4" fontId="231" fillId="159" borderId="91" applyNumberFormat="0" applyProtection="0">
      <alignment horizontal="right" vertical="center"/>
    </xf>
    <xf numFmtId="4" fontId="189" fillId="103" borderId="91" applyNumberFormat="0" applyProtection="0">
      <alignment horizontal="right" vertical="center"/>
    </xf>
    <xf numFmtId="4" fontId="189" fillId="103" borderId="91" applyNumberFormat="0" applyProtection="0">
      <alignment horizontal="right" vertical="center"/>
    </xf>
    <xf numFmtId="4" fontId="64" fillId="92" borderId="91" applyNumberFormat="0" applyProtection="0">
      <alignment horizontal="left" vertical="center" indent="1"/>
    </xf>
    <xf numFmtId="4" fontId="64" fillId="95" borderId="91" applyNumberFormat="0" applyProtection="0">
      <alignment horizontal="right" vertical="center"/>
    </xf>
    <xf numFmtId="0" fontId="12" fillId="103" borderId="91" applyNumberFormat="0" applyProtection="0">
      <alignment horizontal="left" vertical="top" indent="1"/>
    </xf>
    <xf numFmtId="4" fontId="53" fillId="156" borderId="91" applyNumberFormat="0" applyProtection="0">
      <alignment horizontal="right" vertical="center"/>
    </xf>
    <xf numFmtId="0" fontId="206" fillId="105" borderId="91" applyNumberFormat="0" applyProtection="0">
      <alignment horizontal="left" vertical="top" indent="1"/>
    </xf>
    <xf numFmtId="0" fontId="206" fillId="110" borderId="96" applyNumberFormat="0" applyProtection="0">
      <alignment horizontal="left" vertical="center" indent="1"/>
    </xf>
    <xf numFmtId="4" fontId="64" fillId="99" borderId="91" applyNumberFormat="0" applyProtection="0">
      <alignment horizontal="right" vertical="center"/>
    </xf>
    <xf numFmtId="0" fontId="206" fillId="105" borderId="96" applyNumberFormat="0" applyProtection="0">
      <alignment horizontal="left" vertical="center" indent="1"/>
    </xf>
    <xf numFmtId="4" fontId="64" fillId="103" borderId="91" applyNumberFormat="0" applyProtection="0">
      <alignment horizontal="right" vertical="center"/>
    </xf>
    <xf numFmtId="4" fontId="64" fillId="98" borderId="91" applyNumberFormat="0" applyProtection="0">
      <alignment horizontal="right" vertical="center"/>
    </xf>
    <xf numFmtId="4" fontId="206" fillId="96" borderId="96" applyNumberFormat="0" applyProtection="0">
      <alignment horizontal="right" vertical="center"/>
    </xf>
    <xf numFmtId="4" fontId="64" fillId="97" borderId="91" applyNumberFormat="0" applyProtection="0">
      <alignment horizontal="right" vertical="center"/>
    </xf>
    <xf numFmtId="4" fontId="64" fillId="100" borderId="91" applyNumberFormat="0" applyProtection="0">
      <alignment horizontal="right" vertical="center"/>
    </xf>
    <xf numFmtId="0" fontId="12" fillId="104" borderId="91" applyNumberFormat="0" applyProtection="0">
      <alignment horizontal="left" vertical="top" indent="1"/>
    </xf>
    <xf numFmtId="4" fontId="187" fillId="107" borderId="91" applyNumberFormat="0" applyProtection="0">
      <alignment vertical="center"/>
    </xf>
    <xf numFmtId="4" fontId="64" fillId="103" borderId="91" applyNumberFormat="0" applyProtection="0">
      <alignment horizontal="right" vertical="center"/>
    </xf>
    <xf numFmtId="0" fontId="64" fillId="107" borderId="91" applyNumberFormat="0" applyProtection="0">
      <alignment horizontal="left" vertical="top" indent="1"/>
    </xf>
    <xf numFmtId="4" fontId="12" fillId="104" borderId="97" applyNumberFormat="0" applyProtection="0">
      <alignment horizontal="left" vertical="center" indent="1"/>
    </xf>
    <xf numFmtId="0" fontId="64" fillId="92" borderId="91" applyNumberFormat="0" applyProtection="0">
      <alignment horizontal="left" vertical="top" indent="1"/>
    </xf>
    <xf numFmtId="4" fontId="206" fillId="97" borderId="96" applyNumberFormat="0" applyProtection="0">
      <alignment horizontal="right" vertical="center"/>
    </xf>
    <xf numFmtId="4" fontId="53" fillId="155" borderId="91" applyNumberFormat="0" applyProtection="0">
      <alignment horizontal="right" vertical="center"/>
    </xf>
    <xf numFmtId="0" fontId="185" fillId="0" borderId="95" applyNumberFormat="0" applyFill="0" applyAlignment="0" applyProtection="0"/>
    <xf numFmtId="4" fontId="211" fillId="106" borderId="96" applyNumberFormat="0" applyProtection="0">
      <alignment horizontal="right" vertical="center"/>
    </xf>
    <xf numFmtId="4" fontId="53" fillId="119" borderId="91" applyNumberFormat="0" applyProtection="0">
      <alignment horizontal="right" vertical="center"/>
    </xf>
    <xf numFmtId="0" fontId="206" fillId="92" borderId="91" applyNumberFormat="0" applyProtection="0">
      <alignment horizontal="left" vertical="top" indent="1"/>
    </xf>
    <xf numFmtId="4" fontId="53" fillId="155" borderId="91" applyNumberFormat="0" applyProtection="0">
      <alignment horizontal="right" vertical="center"/>
    </xf>
    <xf numFmtId="4" fontId="64" fillId="92" borderId="91" applyNumberFormat="0" applyProtection="0">
      <alignment horizontal="left" vertical="center" indent="1"/>
    </xf>
    <xf numFmtId="4" fontId="206" fillId="0" borderId="96" applyNumberFormat="0" applyProtection="0">
      <alignment horizontal="right" vertical="center"/>
    </xf>
    <xf numFmtId="0" fontId="201" fillId="87" borderId="92" applyNumberFormat="0" applyAlignment="0" applyProtection="0"/>
    <xf numFmtId="0" fontId="206" fillId="110" borderId="96" applyNumberFormat="0" applyProtection="0">
      <alignment horizontal="left" vertical="center" indent="1"/>
    </xf>
    <xf numFmtId="0" fontId="206" fillId="86" borderId="96" applyNumberFormat="0" applyFont="0" applyAlignment="0" applyProtection="0"/>
    <xf numFmtId="4" fontId="206" fillId="137" borderId="96" applyNumberFormat="0" applyProtection="0">
      <alignment horizontal="right" vertical="center"/>
    </xf>
    <xf numFmtId="4" fontId="206" fillId="93" borderId="96" applyNumberFormat="0" applyProtection="0">
      <alignment horizontal="right" vertical="center"/>
    </xf>
    <xf numFmtId="4" fontId="206" fillId="98" borderId="96" applyNumberFormat="0" applyProtection="0">
      <alignment horizontal="right" vertical="center"/>
    </xf>
    <xf numFmtId="4" fontId="206" fillId="97" borderId="96" applyNumberFormat="0" applyProtection="0">
      <alignment horizontal="right" vertical="center"/>
    </xf>
    <xf numFmtId="0" fontId="206" fillId="103" borderId="96" applyNumberFormat="0" applyProtection="0">
      <alignment horizontal="left" vertical="center" indent="1"/>
    </xf>
    <xf numFmtId="0" fontId="206" fillId="105" borderId="96" applyNumberFormat="0" applyProtection="0">
      <alignment horizontal="left" vertical="center" indent="1"/>
    </xf>
    <xf numFmtId="4" fontId="208" fillId="107" borderId="91" applyNumberFormat="0" applyProtection="0">
      <alignment vertical="center"/>
    </xf>
    <xf numFmtId="4" fontId="208" fillId="110" borderId="91" applyNumberFormat="0" applyProtection="0">
      <alignment horizontal="left" vertical="center" indent="1"/>
    </xf>
    <xf numFmtId="4" fontId="64" fillId="100" borderId="91" applyNumberFormat="0" applyProtection="0">
      <alignment horizontal="right" vertical="center"/>
    </xf>
    <xf numFmtId="4" fontId="64" fillId="100" borderId="91" applyNumberFormat="0" applyProtection="0">
      <alignment horizontal="right" vertical="center"/>
    </xf>
    <xf numFmtId="0" fontId="206" fillId="103" borderId="91" applyNumberFormat="0" applyProtection="0">
      <alignment horizontal="left" vertical="top" indent="1"/>
    </xf>
    <xf numFmtId="4" fontId="53" fillId="152" borderId="91" applyNumberFormat="0" applyProtection="0">
      <alignment horizontal="right" vertical="center"/>
    </xf>
    <xf numFmtId="0" fontId="12" fillId="105" borderId="91" applyNumberFormat="0" applyProtection="0">
      <alignment horizontal="left" vertical="top" indent="1"/>
    </xf>
    <xf numFmtId="0" fontId="201" fillId="87" borderId="96" applyNumberFormat="0" applyAlignment="0" applyProtection="0"/>
    <xf numFmtId="4" fontId="53" fillId="38" borderId="91" applyNumberFormat="0" applyProtection="0">
      <alignment horizontal="left" vertical="center" indent="1"/>
    </xf>
    <xf numFmtId="4" fontId="189" fillId="103" borderId="91" applyNumberFormat="0" applyProtection="0">
      <alignment horizontal="right" vertical="center"/>
    </xf>
    <xf numFmtId="0" fontId="12" fillId="103" borderId="91" applyNumberFormat="0" applyProtection="0">
      <alignment horizontal="left" vertical="top" indent="1"/>
    </xf>
    <xf numFmtId="0" fontId="12" fillId="105" borderId="91" applyNumberFormat="0" applyProtection="0">
      <alignment horizontal="left" vertical="center" indent="1"/>
    </xf>
    <xf numFmtId="4" fontId="206" fillId="122" borderId="96" applyNumberFormat="0" applyProtection="0">
      <alignment horizontal="left" vertical="center" indent="1"/>
    </xf>
    <xf numFmtId="4" fontId="53" fillId="33" borderId="91" applyNumberFormat="0" applyProtection="0">
      <alignment horizontal="right" vertical="center"/>
    </xf>
    <xf numFmtId="4" fontId="64" fillId="93" borderId="91" applyNumberFormat="0" applyProtection="0">
      <alignment horizontal="right" vertical="center"/>
    </xf>
    <xf numFmtId="0" fontId="201" fillId="87" borderId="92" applyNumberFormat="0" applyAlignment="0" applyProtection="0"/>
    <xf numFmtId="4" fontId="206" fillId="93" borderId="96" applyNumberFormat="0" applyProtection="0">
      <alignment horizontal="right" vertical="center"/>
    </xf>
    <xf numFmtId="0" fontId="220" fillId="110" borderId="92" applyNumberFormat="0" applyAlignment="0" applyProtection="0"/>
    <xf numFmtId="4" fontId="64" fillId="99" borderId="91" applyNumberFormat="0" applyProtection="0">
      <alignment horizontal="right" vertical="center"/>
    </xf>
    <xf numFmtId="4" fontId="229" fillId="38" borderId="91" applyNumberFormat="0" applyProtection="0">
      <alignment vertical="center"/>
    </xf>
    <xf numFmtId="0" fontId="12" fillId="103" borderId="91" applyNumberFormat="0" applyProtection="0">
      <alignment horizontal="left" vertical="center" indent="1"/>
    </xf>
    <xf numFmtId="0" fontId="12" fillId="103" borderId="91" applyNumberFormat="0" applyProtection="0">
      <alignment horizontal="left" vertical="center" indent="1"/>
    </xf>
    <xf numFmtId="0" fontId="204" fillId="117" borderId="94" applyNumberFormat="0" applyAlignment="0" applyProtection="0"/>
    <xf numFmtId="0" fontId="12" fillId="86" borderId="93" applyNumberFormat="0" applyFont="0" applyAlignment="0" applyProtection="0"/>
    <xf numFmtId="4" fontId="53" fillId="157" borderId="91" applyNumberFormat="0" applyProtection="0">
      <alignment horizontal="right" vertical="center"/>
    </xf>
    <xf numFmtId="0" fontId="12" fillId="105" borderId="91" applyNumberFormat="0" applyProtection="0">
      <alignment horizontal="left" vertical="center" indent="1"/>
    </xf>
    <xf numFmtId="0" fontId="185" fillId="0" borderId="100" applyNumberFormat="0" applyFill="0" applyAlignment="0" applyProtection="0"/>
    <xf numFmtId="0" fontId="12" fillId="92" borderId="91" applyNumberFormat="0" applyProtection="0">
      <alignment horizontal="left" vertical="center" indent="1"/>
    </xf>
    <xf numFmtId="4" fontId="53" fillId="119" borderId="91" applyNumberFormat="0" applyProtection="0">
      <alignment horizontal="right" vertical="center"/>
    </xf>
    <xf numFmtId="4" fontId="64" fillId="93" borderId="91" applyNumberFormat="0" applyProtection="0">
      <alignment horizontal="right" vertical="center"/>
    </xf>
    <xf numFmtId="4" fontId="64" fillId="92" borderId="91" applyNumberFormat="0" applyProtection="0">
      <alignment horizontal="right" vertical="center"/>
    </xf>
    <xf numFmtId="0" fontId="12" fillId="92" borderId="91" applyNumberFormat="0" applyProtection="0">
      <alignment horizontal="left" vertical="center" indent="1"/>
    </xf>
    <xf numFmtId="4" fontId="206" fillId="122" borderId="96" applyNumberFormat="0" applyProtection="0">
      <alignment horizontal="left" vertical="center" indent="1"/>
    </xf>
    <xf numFmtId="4" fontId="12" fillId="104" borderId="97" applyNumberFormat="0" applyProtection="0">
      <alignment horizontal="left" vertical="center" indent="1"/>
    </xf>
    <xf numFmtId="4" fontId="64" fillId="93" borderId="91" applyNumberFormat="0" applyProtection="0">
      <alignment horizontal="right" vertical="center"/>
    </xf>
    <xf numFmtId="0" fontId="213" fillId="134" borderId="96" applyNumberFormat="0" applyAlignment="0" applyProtection="0"/>
    <xf numFmtId="4" fontId="206" fillId="98" borderId="96" applyNumberFormat="0" applyProtection="0">
      <alignment horizontal="right" vertical="center"/>
    </xf>
    <xf numFmtId="4" fontId="64" fillId="96" borderId="91" applyNumberFormat="0" applyProtection="0">
      <alignment horizontal="right" vertical="center"/>
    </xf>
    <xf numFmtId="4" fontId="64" fillId="93" borderId="91" applyNumberFormat="0" applyProtection="0">
      <alignment horizontal="right" vertical="center"/>
    </xf>
    <xf numFmtId="4" fontId="64" fillId="100" borderId="91" applyNumberFormat="0" applyProtection="0">
      <alignment horizontal="right" vertical="center"/>
    </xf>
    <xf numFmtId="4" fontId="64" fillId="107" borderId="91" applyNumberFormat="0" applyProtection="0">
      <alignment horizontal="left" vertical="center" indent="1"/>
    </xf>
    <xf numFmtId="4" fontId="53" fillId="153" borderId="101" applyNumberFormat="0" applyProtection="0">
      <alignment horizontal="right" vertical="center"/>
    </xf>
    <xf numFmtId="4" fontId="206" fillId="38" borderId="96" applyNumberFormat="0" applyProtection="0">
      <alignment horizontal="left" vertical="center" indent="1"/>
    </xf>
    <xf numFmtId="0" fontId="206" fillId="86" borderId="96" applyNumberFormat="0" applyFont="0" applyAlignment="0" applyProtection="0"/>
    <xf numFmtId="4" fontId="64" fillId="101" borderId="91" applyNumberFormat="0" applyProtection="0">
      <alignment horizontal="right" vertical="center"/>
    </xf>
    <xf numFmtId="4" fontId="187" fillId="103" borderId="91" applyNumberFormat="0" applyProtection="0">
      <alignment horizontal="right" vertical="center"/>
    </xf>
    <xf numFmtId="0" fontId="204" fillId="110" borderId="94" applyNumberFormat="0" applyAlignment="0" applyProtection="0"/>
    <xf numFmtId="4" fontId="206" fillId="91" borderId="96" applyNumberFormat="0" applyProtection="0">
      <alignment vertical="center"/>
    </xf>
    <xf numFmtId="4" fontId="210" fillId="108" borderId="97" applyNumberFormat="0" applyProtection="0">
      <alignment horizontal="left" vertical="center" indent="1"/>
    </xf>
    <xf numFmtId="4" fontId="56" fillId="119" borderId="91" applyNumberFormat="0" applyProtection="0">
      <alignment horizontal="left" vertical="center" indent="1"/>
    </xf>
    <xf numFmtId="4" fontId="186" fillId="91" borderId="91" applyNumberFormat="0" applyProtection="0">
      <alignment vertical="center"/>
    </xf>
    <xf numFmtId="4" fontId="206" fillId="100" borderId="96" applyNumberFormat="0" applyProtection="0">
      <alignment horizontal="right" vertical="center"/>
    </xf>
    <xf numFmtId="4" fontId="206" fillId="92" borderId="97" applyNumberFormat="0" applyProtection="0">
      <alignment horizontal="left" vertical="center" indent="1"/>
    </xf>
    <xf numFmtId="4" fontId="12" fillId="104" borderId="97" applyNumberFormat="0" applyProtection="0">
      <alignment horizontal="left" vertical="center" indent="1"/>
    </xf>
    <xf numFmtId="0" fontId="194" fillId="117" borderId="92" applyNumberFormat="0" applyAlignment="0" applyProtection="0"/>
    <xf numFmtId="0" fontId="12" fillId="105" borderId="91" applyNumberFormat="0" applyProtection="0">
      <alignment horizontal="left" vertical="top" indent="1"/>
    </xf>
    <xf numFmtId="0" fontId="185" fillId="0" borderId="95" applyNumberFormat="0" applyFill="0" applyAlignment="0" applyProtection="0"/>
    <xf numFmtId="0" fontId="204" fillId="117" borderId="94" applyNumberFormat="0" applyAlignment="0" applyProtection="0"/>
    <xf numFmtId="4" fontId="186" fillId="91" borderId="91" applyNumberFormat="0" applyProtection="0">
      <alignment vertical="center"/>
    </xf>
    <xf numFmtId="0" fontId="50" fillId="91" borderId="91" applyNumberFormat="0" applyProtection="0">
      <alignment horizontal="left" vertical="top" indent="1"/>
    </xf>
    <xf numFmtId="0" fontId="204" fillId="134" borderId="94" applyNumberFormat="0" applyAlignment="0" applyProtection="0"/>
    <xf numFmtId="4" fontId="12" fillId="104" borderId="97" applyNumberFormat="0" applyProtection="0">
      <alignment horizontal="left" vertical="center" indent="1"/>
    </xf>
    <xf numFmtId="0" fontId="208" fillId="92" borderId="91" applyNumberFormat="0" applyProtection="0">
      <alignment horizontal="left" vertical="top" indent="1"/>
    </xf>
    <xf numFmtId="0" fontId="12" fillId="103" borderId="91" applyNumberFormat="0" applyProtection="0">
      <alignment horizontal="left" vertical="center" indent="1"/>
    </xf>
    <xf numFmtId="4" fontId="188" fillId="120" borderId="99" applyNumberFormat="0" applyProtection="0">
      <alignment horizontal="left" vertical="center" indent="1"/>
    </xf>
    <xf numFmtId="4" fontId="206" fillId="99" borderId="96" applyNumberFormat="0" applyProtection="0">
      <alignment horizontal="right" vertical="center"/>
    </xf>
    <xf numFmtId="4" fontId="64" fillId="94" borderId="91" applyNumberFormat="0" applyProtection="0">
      <alignment horizontal="right" vertical="center"/>
    </xf>
    <xf numFmtId="0" fontId="206" fillId="103" borderId="96" applyNumberFormat="0" applyProtection="0">
      <alignment horizontal="left" vertical="center" indent="1"/>
    </xf>
    <xf numFmtId="4" fontId="12" fillId="104" borderId="97" applyNumberFormat="0" applyProtection="0">
      <alignment horizontal="left" vertical="center" indent="1"/>
    </xf>
    <xf numFmtId="0" fontId="226" fillId="110" borderId="92" applyNumberFormat="0" applyAlignment="0" applyProtection="0"/>
    <xf numFmtId="4" fontId="206" fillId="97" borderId="96" applyNumberFormat="0" applyProtection="0">
      <alignment horizontal="right" vertical="center"/>
    </xf>
    <xf numFmtId="4" fontId="64" fillId="107" borderId="91" applyNumberFormat="0" applyProtection="0">
      <alignment horizontal="left" vertical="center" indent="1"/>
    </xf>
    <xf numFmtId="4" fontId="64" fillId="92" borderId="91" applyNumberFormat="0" applyProtection="0">
      <alignment horizontal="right" vertical="center"/>
    </xf>
    <xf numFmtId="4" fontId="206" fillId="98" borderId="96" applyNumberFormat="0" applyProtection="0">
      <alignment horizontal="right" vertical="center"/>
    </xf>
    <xf numFmtId="4" fontId="206" fillId="96" borderId="96" applyNumberFormat="0" applyProtection="0">
      <alignment horizontal="right" vertical="center"/>
    </xf>
    <xf numFmtId="4" fontId="187" fillId="107" borderId="91" applyNumberFormat="0" applyProtection="0">
      <alignment vertical="center"/>
    </xf>
    <xf numFmtId="4" fontId="53" fillId="154" borderId="91" applyNumberFormat="0" applyProtection="0">
      <alignment horizontal="right" vertical="center"/>
    </xf>
    <xf numFmtId="0" fontId="64" fillId="92" borderId="91" applyNumberFormat="0" applyProtection="0">
      <alignment horizontal="left" vertical="top" indent="1"/>
    </xf>
    <xf numFmtId="4" fontId="64" fillId="92" borderId="91" applyNumberFormat="0" applyProtection="0">
      <alignment horizontal="left" vertical="center" indent="1"/>
    </xf>
    <xf numFmtId="4" fontId="50" fillId="91" borderId="91" applyNumberFormat="0" applyProtection="0">
      <alignment horizontal="left" vertical="center" indent="1"/>
    </xf>
    <xf numFmtId="0" fontId="206" fillId="105" borderId="91" applyNumberFormat="0" applyProtection="0">
      <alignment horizontal="left" vertical="top" indent="1"/>
    </xf>
    <xf numFmtId="4" fontId="64" fillId="99" borderId="91" applyNumberFormat="0" applyProtection="0">
      <alignment horizontal="right" vertical="center"/>
    </xf>
    <xf numFmtId="4" fontId="186" fillId="91" borderId="91" applyNumberFormat="0" applyProtection="0">
      <alignment vertical="center"/>
    </xf>
    <xf numFmtId="4" fontId="64" fillId="97" borderId="91" applyNumberFormat="0" applyProtection="0">
      <alignment horizontal="right" vertical="center"/>
    </xf>
    <xf numFmtId="4" fontId="206" fillId="100" borderId="96" applyNumberFormat="0" applyProtection="0">
      <alignment horizontal="right" vertical="center"/>
    </xf>
    <xf numFmtId="4" fontId="64" fillId="93" borderId="91" applyNumberFormat="0" applyProtection="0">
      <alignment horizontal="right" vertical="center"/>
    </xf>
    <xf numFmtId="4" fontId="206" fillId="102" borderId="97" applyNumberFormat="0" applyProtection="0">
      <alignment horizontal="left" vertical="center" indent="1"/>
    </xf>
    <xf numFmtId="4" fontId="187" fillId="103" borderId="91" applyNumberFormat="0" applyProtection="0">
      <alignment horizontal="right" vertical="center"/>
    </xf>
    <xf numFmtId="4" fontId="50" fillId="91" borderId="91" applyNumberFormat="0" applyProtection="0">
      <alignment vertical="center"/>
    </xf>
    <xf numFmtId="4" fontId="12" fillId="104" borderId="97" applyNumberFormat="0" applyProtection="0">
      <alignment horizontal="left" vertical="center" indent="1"/>
    </xf>
    <xf numFmtId="4" fontId="64" fillId="107" borderId="91" applyNumberFormat="0" applyProtection="0">
      <alignment horizontal="left" vertical="center" indent="1"/>
    </xf>
    <xf numFmtId="4" fontId="206" fillId="101" borderId="96" applyNumberFormat="0" applyProtection="0">
      <alignment horizontal="right" vertical="center"/>
    </xf>
    <xf numFmtId="4" fontId="53" fillId="119" borderId="91" applyNumberFormat="0" applyProtection="0">
      <alignment horizontal="right" vertical="center"/>
    </xf>
    <xf numFmtId="4" fontId="64" fillId="94" borderId="91" applyNumberFormat="0" applyProtection="0">
      <alignment horizontal="right" vertical="center"/>
    </xf>
    <xf numFmtId="4" fontId="64" fillId="100" borderId="91" applyNumberFormat="0" applyProtection="0">
      <alignment horizontal="right" vertical="center"/>
    </xf>
    <xf numFmtId="0" fontId="206" fillId="103" borderId="91" applyNumberFormat="0" applyProtection="0">
      <alignment horizontal="left" vertical="top" indent="1"/>
    </xf>
    <xf numFmtId="0" fontId="12" fillId="92" borderId="91" applyNumberFormat="0" applyProtection="0">
      <alignment horizontal="left" vertical="top" indent="1"/>
    </xf>
    <xf numFmtId="4" fontId="189" fillId="103" borderId="91" applyNumberFormat="0" applyProtection="0">
      <alignment horizontal="right" vertical="center"/>
    </xf>
    <xf numFmtId="4" fontId="53" fillId="38" borderId="91" applyNumberFormat="0" applyProtection="0">
      <alignment horizontal="left" vertical="center" indent="1"/>
    </xf>
    <xf numFmtId="4" fontId="211" fillId="106" borderId="96" applyNumberFormat="0" applyProtection="0">
      <alignment horizontal="right" vertical="center"/>
    </xf>
    <xf numFmtId="4" fontId="206" fillId="93" borderId="96" applyNumberFormat="0" applyProtection="0">
      <alignment horizontal="right" vertical="center"/>
    </xf>
    <xf numFmtId="0" fontId="194" fillId="117" borderId="92" applyNumberFormat="0" applyAlignment="0" applyProtection="0"/>
    <xf numFmtId="0" fontId="50" fillId="91" borderId="91" applyNumberFormat="0" applyProtection="0">
      <alignment horizontal="left" vertical="top" indent="1"/>
    </xf>
    <xf numFmtId="4" fontId="50" fillId="91" borderId="91" applyNumberFormat="0" applyProtection="0">
      <alignment horizontal="left" vertical="center" indent="1"/>
    </xf>
    <xf numFmtId="4" fontId="206" fillId="91" borderId="96" applyNumberFormat="0" applyProtection="0">
      <alignment vertical="center"/>
    </xf>
    <xf numFmtId="0" fontId="206" fillId="104" borderId="91" applyNumberFormat="0" applyProtection="0">
      <alignment horizontal="left" vertical="top" indent="1"/>
    </xf>
    <xf numFmtId="4" fontId="56" fillId="119" borderId="91" applyNumberFormat="0" applyProtection="0">
      <alignment horizontal="left" vertical="center" indent="1"/>
    </xf>
    <xf numFmtId="4" fontId="206" fillId="122" borderId="96" applyNumberFormat="0" applyProtection="0">
      <alignment horizontal="left" vertical="center" indent="1"/>
    </xf>
    <xf numFmtId="0" fontId="12" fillId="92" borderId="91" applyNumberFormat="0" applyProtection="0">
      <alignment horizontal="left" vertical="center" indent="1"/>
    </xf>
    <xf numFmtId="4" fontId="206" fillId="0" borderId="96" applyNumberFormat="0" applyProtection="0">
      <alignment horizontal="right" vertical="center"/>
    </xf>
    <xf numFmtId="4" fontId="64" fillId="94" borderId="91" applyNumberFormat="0" applyProtection="0">
      <alignment horizontal="right" vertical="center"/>
    </xf>
    <xf numFmtId="4" fontId="64" fillId="95" borderId="91" applyNumberFormat="0" applyProtection="0">
      <alignment horizontal="right" vertical="center"/>
    </xf>
    <xf numFmtId="4" fontId="53" fillId="153" borderId="91" applyNumberFormat="0" applyProtection="0">
      <alignment horizontal="right" vertical="center"/>
    </xf>
    <xf numFmtId="4" fontId="64" fillId="97" borderId="91" applyNumberFormat="0" applyProtection="0">
      <alignment horizontal="right" vertical="center"/>
    </xf>
    <xf numFmtId="0" fontId="12" fillId="104" borderId="91" applyNumberFormat="0" applyProtection="0">
      <alignment horizontal="left" vertical="center" indent="1"/>
    </xf>
    <xf numFmtId="0" fontId="201" fillId="87" borderId="96" applyNumberFormat="0" applyAlignment="0" applyProtection="0"/>
    <xf numFmtId="4" fontId="64" fillId="95" borderId="91" applyNumberFormat="0" applyProtection="0">
      <alignment horizontal="right" vertical="center"/>
    </xf>
    <xf numFmtId="0" fontId="12" fillId="92" borderId="91" applyNumberFormat="0" applyProtection="0">
      <alignment horizontal="left" vertical="top" indent="1"/>
    </xf>
    <xf numFmtId="4" fontId="206" fillId="97" borderId="96" applyNumberFormat="0" applyProtection="0">
      <alignment horizontal="right" vertical="center"/>
    </xf>
    <xf numFmtId="4" fontId="53" fillId="154" borderId="91" applyNumberFormat="0" applyProtection="0">
      <alignment horizontal="right" vertical="center"/>
    </xf>
    <xf numFmtId="0" fontId="206" fillId="105" borderId="91" applyNumberFormat="0" applyProtection="0">
      <alignment horizontal="left" vertical="top" indent="1"/>
    </xf>
    <xf numFmtId="4" fontId="53" fillId="159" borderId="91" applyNumberFormat="0" applyProtection="0">
      <alignment vertical="center"/>
    </xf>
    <xf numFmtId="4" fontId="64" fillId="98" borderId="91" applyNumberFormat="0" applyProtection="0">
      <alignment horizontal="right" vertical="center"/>
    </xf>
    <xf numFmtId="0" fontId="12" fillId="103" borderId="91" applyNumberFormat="0" applyProtection="0">
      <alignment horizontal="left" vertical="top" indent="1"/>
    </xf>
    <xf numFmtId="0" fontId="185" fillId="0" borderId="100" applyNumberFormat="0" applyFill="0" applyAlignment="0" applyProtection="0"/>
    <xf numFmtId="4" fontId="53" fillId="156" borderId="91" applyNumberFormat="0" applyProtection="0">
      <alignment horizontal="right" vertical="center"/>
    </xf>
    <xf numFmtId="4" fontId="187" fillId="107" borderId="91" applyNumberFormat="0" applyProtection="0">
      <alignment vertical="center"/>
    </xf>
    <xf numFmtId="4" fontId="64" fillId="101" borderId="91" applyNumberFormat="0" applyProtection="0">
      <alignment horizontal="right" vertical="center"/>
    </xf>
    <xf numFmtId="4" fontId="64" fillId="103" borderId="91" applyNumberFormat="0" applyProtection="0">
      <alignment horizontal="right" vertical="center"/>
    </xf>
    <xf numFmtId="0" fontId="12" fillId="92" borderId="91" applyNumberFormat="0" applyProtection="0">
      <alignment horizontal="left" vertical="center" indent="1"/>
    </xf>
    <xf numFmtId="0" fontId="12" fillId="104" borderId="91" applyNumberFormat="0" applyProtection="0">
      <alignment horizontal="left" vertical="center" indent="1"/>
    </xf>
    <xf numFmtId="4" fontId="206" fillId="122" borderId="96" applyNumberFormat="0" applyProtection="0">
      <alignment horizontal="left" vertical="center" indent="1"/>
    </xf>
    <xf numFmtId="0" fontId="12" fillId="104" borderId="91" applyNumberFormat="0" applyProtection="0">
      <alignment horizontal="left" vertical="center" indent="1"/>
    </xf>
    <xf numFmtId="4" fontId="206" fillId="92" borderId="96" applyNumberFormat="0" applyProtection="0">
      <alignment horizontal="right" vertical="center"/>
    </xf>
    <xf numFmtId="0" fontId="201" fillId="87" borderId="92" applyNumberFormat="0" applyAlignment="0" applyProtection="0"/>
    <xf numFmtId="4" fontId="230" fillId="159" borderId="91" applyNumberFormat="0" applyProtection="0">
      <alignment vertical="center"/>
    </xf>
    <xf numFmtId="4" fontId="53" fillId="154" borderId="91" applyNumberFormat="0" applyProtection="0">
      <alignment horizontal="right" vertical="center"/>
    </xf>
    <xf numFmtId="0" fontId="206" fillId="92" borderId="91" applyNumberFormat="0" applyProtection="0">
      <alignment horizontal="left" vertical="top" indent="1"/>
    </xf>
    <xf numFmtId="4" fontId="206" fillId="101" borderId="96" applyNumberFormat="0" applyProtection="0">
      <alignment horizontal="right" vertical="center"/>
    </xf>
    <xf numFmtId="0" fontId="209" fillId="91" borderId="91" applyNumberFormat="0" applyProtection="0">
      <alignment horizontal="left" vertical="top" indent="1"/>
    </xf>
    <xf numFmtId="4" fontId="206" fillId="92" borderId="97" applyNumberFormat="0" applyProtection="0">
      <alignment horizontal="left" vertical="center" indent="1"/>
    </xf>
    <xf numFmtId="0" fontId="185" fillId="0" borderId="95" applyNumberFormat="0" applyFill="0" applyAlignment="0" applyProtection="0"/>
    <xf numFmtId="4" fontId="206" fillId="122" borderId="96" applyNumberFormat="0" applyProtection="0">
      <alignment horizontal="left" vertical="center" indent="1"/>
    </xf>
    <xf numFmtId="4" fontId="64" fillId="107" borderId="91" applyNumberFormat="0" applyProtection="0">
      <alignment horizontal="left" vertical="center" indent="1"/>
    </xf>
    <xf numFmtId="4" fontId="64" fillId="98" borderId="91" applyNumberFormat="0" applyProtection="0">
      <alignment horizontal="right" vertical="center"/>
    </xf>
    <xf numFmtId="4" fontId="50" fillId="91" borderId="91" applyNumberFormat="0" applyProtection="0">
      <alignment horizontal="left" vertical="center" indent="1"/>
    </xf>
    <xf numFmtId="0" fontId="226" fillId="110" borderId="92" applyNumberFormat="0" applyAlignment="0" applyProtection="0"/>
    <xf numFmtId="4" fontId="206" fillId="99" borderId="116" applyNumberFormat="0" applyProtection="0">
      <alignment horizontal="right" vertical="center"/>
    </xf>
    <xf numFmtId="4" fontId="206" fillId="91" borderId="96" applyNumberFormat="0" applyProtection="0">
      <alignment vertical="center"/>
    </xf>
    <xf numFmtId="4" fontId="64" fillId="96" borderId="91" applyNumberFormat="0" applyProtection="0">
      <alignment horizontal="right" vertical="center"/>
    </xf>
    <xf numFmtId="0" fontId="206" fillId="103" borderId="91" applyNumberFormat="0" applyProtection="0">
      <alignment horizontal="left" vertical="top" indent="1"/>
    </xf>
    <xf numFmtId="4" fontId="208" fillId="107" borderId="91" applyNumberFormat="0" applyProtection="0">
      <alignment vertical="center"/>
    </xf>
    <xf numFmtId="4" fontId="64" fillId="92" borderId="91" applyNumberFormat="0" applyProtection="0">
      <alignment horizontal="right" vertical="center"/>
    </xf>
    <xf numFmtId="4" fontId="206" fillId="137" borderId="96" applyNumberFormat="0" applyProtection="0">
      <alignment horizontal="right" vertical="center"/>
    </xf>
    <xf numFmtId="4" fontId="206" fillId="96" borderId="96" applyNumberFormat="0" applyProtection="0">
      <alignment horizontal="right" vertical="center"/>
    </xf>
    <xf numFmtId="0" fontId="204" fillId="117" borderId="94" applyNumberFormat="0" applyAlignment="0" applyProtection="0"/>
    <xf numFmtId="4" fontId="53" fillId="33" borderId="91" applyNumberFormat="0" applyProtection="0">
      <alignment horizontal="right" vertical="center"/>
    </xf>
    <xf numFmtId="0" fontId="208" fillId="92" borderId="91" applyNumberFormat="0" applyProtection="0">
      <alignment horizontal="left" vertical="top" indent="1"/>
    </xf>
    <xf numFmtId="4" fontId="64" fillId="96" borderId="91" applyNumberFormat="0" applyProtection="0">
      <alignment horizontal="right" vertical="center"/>
    </xf>
    <xf numFmtId="0" fontId="206" fillId="92" borderId="91" applyNumberFormat="0" applyProtection="0">
      <alignment horizontal="left" vertical="top" indent="1"/>
    </xf>
    <xf numFmtId="0" fontId="64" fillId="107" borderId="91" applyNumberFormat="0" applyProtection="0">
      <alignment horizontal="left" vertical="top" indent="1"/>
    </xf>
    <xf numFmtId="0" fontId="12" fillId="86" borderId="93" applyNumberFormat="0" applyFont="0" applyAlignment="0" applyProtection="0"/>
    <xf numFmtId="4" fontId="64" fillId="98" borderId="91" applyNumberFormat="0" applyProtection="0">
      <alignment horizontal="right" vertical="center"/>
    </xf>
    <xf numFmtId="0" fontId="12" fillId="103" borderId="91" applyNumberFormat="0" applyProtection="0">
      <alignment horizontal="left" vertical="top" indent="1"/>
    </xf>
    <xf numFmtId="0" fontId="206" fillId="103" borderId="96" applyNumberFormat="0" applyProtection="0">
      <alignment horizontal="left" vertical="center" indent="1"/>
    </xf>
    <xf numFmtId="4" fontId="229" fillId="38" borderId="91" applyNumberFormat="0" applyProtection="0">
      <alignment vertical="center"/>
    </xf>
    <xf numFmtId="4" fontId="64" fillId="100" borderId="91" applyNumberFormat="0" applyProtection="0">
      <alignment horizontal="right" vertical="center"/>
    </xf>
    <xf numFmtId="4" fontId="64" fillId="107" borderId="91" applyNumberFormat="0" applyProtection="0">
      <alignment horizontal="left" vertical="center" indent="1"/>
    </xf>
    <xf numFmtId="0" fontId="12" fillId="104" borderId="91" applyNumberFormat="0" applyProtection="0">
      <alignment horizontal="left" vertical="center" indent="1"/>
    </xf>
    <xf numFmtId="4" fontId="50" fillId="91" borderId="91" applyNumberFormat="0" applyProtection="0">
      <alignment horizontal="left" vertical="center" indent="1"/>
    </xf>
    <xf numFmtId="4" fontId="64" fillId="103" borderId="91" applyNumberFormat="0" applyProtection="0">
      <alignment horizontal="right" vertical="center"/>
    </xf>
    <xf numFmtId="4" fontId="53" fillId="121" borderId="91" applyNumberFormat="0" applyProtection="0">
      <alignment horizontal="right" vertical="center"/>
    </xf>
    <xf numFmtId="4" fontId="206" fillId="122" borderId="96" applyNumberFormat="0" applyProtection="0">
      <alignment horizontal="left" vertical="center" indent="1"/>
    </xf>
    <xf numFmtId="0" fontId="201" fillId="87" borderId="96" applyNumberFormat="0" applyAlignment="0" applyProtection="0"/>
    <xf numFmtId="4" fontId="53" fillId="155" borderId="91" applyNumberFormat="0" applyProtection="0">
      <alignment horizontal="right" vertical="center"/>
    </xf>
    <xf numFmtId="0" fontId="12" fillId="105" borderId="91" applyNumberFormat="0" applyProtection="0">
      <alignment horizontal="left" vertical="center" indent="1"/>
    </xf>
    <xf numFmtId="4" fontId="187" fillId="103" borderId="91" applyNumberFormat="0" applyProtection="0">
      <alignment horizontal="right" vertical="center"/>
    </xf>
    <xf numFmtId="4" fontId="186" fillId="91" borderId="91" applyNumberFormat="0" applyProtection="0">
      <alignment vertical="center"/>
    </xf>
    <xf numFmtId="0" fontId="185" fillId="0" borderId="100" applyNumberFormat="0" applyFill="0" applyAlignment="0" applyProtection="0"/>
    <xf numFmtId="0" fontId="185" fillId="0" borderId="100" applyNumberFormat="0" applyFill="0" applyAlignment="0" applyProtection="0"/>
    <xf numFmtId="4" fontId="64" fillId="100" borderId="91" applyNumberFormat="0" applyProtection="0">
      <alignment horizontal="right" vertical="center"/>
    </xf>
    <xf numFmtId="4" fontId="50" fillId="91" borderId="91" applyNumberFormat="0" applyProtection="0">
      <alignment horizontal="left" vertical="center" indent="1"/>
    </xf>
    <xf numFmtId="4" fontId="206" fillId="99" borderId="96" applyNumberFormat="0" applyProtection="0">
      <alignment horizontal="right" vertical="center"/>
    </xf>
    <xf numFmtId="4" fontId="206" fillId="93" borderId="96" applyNumberFormat="0" applyProtection="0">
      <alignment horizontal="right" vertical="center"/>
    </xf>
    <xf numFmtId="4" fontId="206" fillId="122" borderId="96" applyNumberFormat="0" applyProtection="0">
      <alignment horizontal="left" vertical="center" indent="1"/>
    </xf>
    <xf numFmtId="4" fontId="64" fillId="100" borderId="91" applyNumberFormat="0" applyProtection="0">
      <alignment horizontal="right" vertical="center"/>
    </xf>
    <xf numFmtId="0" fontId="12" fillId="105" borderId="91" applyNumberFormat="0" applyProtection="0">
      <alignment horizontal="left" vertical="center" indent="1"/>
    </xf>
    <xf numFmtId="0" fontId="206" fillId="104" borderId="91" applyNumberFormat="0" applyProtection="0">
      <alignment horizontal="left" vertical="top" indent="1"/>
    </xf>
    <xf numFmtId="0" fontId="12" fillId="104" borderId="91" applyNumberFormat="0" applyProtection="0">
      <alignment horizontal="left" vertical="top" indent="1"/>
    </xf>
    <xf numFmtId="4" fontId="206" fillId="95" borderId="97" applyNumberFormat="0" applyProtection="0">
      <alignment horizontal="right" vertical="center"/>
    </xf>
    <xf numFmtId="4" fontId="206" fillId="92" borderId="97" applyNumberFormat="0" applyProtection="0">
      <alignment horizontal="left" vertical="center" indent="1"/>
    </xf>
    <xf numFmtId="0" fontId="12" fillId="105" borderId="91" applyNumberFormat="0" applyProtection="0">
      <alignment horizontal="left" vertical="top" indent="1"/>
    </xf>
    <xf numFmtId="4" fontId="208" fillId="107" borderId="91" applyNumberFormat="0" applyProtection="0">
      <alignment vertical="center"/>
    </xf>
    <xf numFmtId="4" fontId="206" fillId="98" borderId="96" applyNumberFormat="0" applyProtection="0">
      <alignment horizontal="right" vertical="center"/>
    </xf>
    <xf numFmtId="4" fontId="64" fillId="100" borderId="91" applyNumberFormat="0" applyProtection="0">
      <alignment horizontal="right" vertical="center"/>
    </xf>
    <xf numFmtId="4" fontId="206" fillId="91" borderId="96" applyNumberFormat="0" applyProtection="0">
      <alignment vertical="center"/>
    </xf>
    <xf numFmtId="4" fontId="64" fillId="101" borderId="91" applyNumberFormat="0" applyProtection="0">
      <alignment horizontal="right" vertical="center"/>
    </xf>
    <xf numFmtId="0" fontId="12" fillId="103" borderId="91" applyNumberFormat="0" applyProtection="0">
      <alignment horizontal="left" vertical="top" indent="1"/>
    </xf>
    <xf numFmtId="4" fontId="64" fillId="93" borderId="91" applyNumberFormat="0" applyProtection="0">
      <alignment horizontal="right" vertical="center"/>
    </xf>
    <xf numFmtId="4" fontId="186" fillId="91" borderId="91" applyNumberFormat="0" applyProtection="0">
      <alignment vertical="center"/>
    </xf>
    <xf numFmtId="0" fontId="12" fillId="92" borderId="91" applyNumberFormat="0" applyProtection="0">
      <alignment horizontal="left" vertical="center" indent="1"/>
    </xf>
    <xf numFmtId="0" fontId="71" fillId="104" borderId="98" applyBorder="0"/>
    <xf numFmtId="0" fontId="206" fillId="105" borderId="96" applyNumberFormat="0" applyProtection="0">
      <alignment horizontal="left" vertical="center" indent="1"/>
    </xf>
    <xf numFmtId="4" fontId="206" fillId="98" borderId="96" applyNumberFormat="0" applyProtection="0">
      <alignment horizontal="right" vertical="center"/>
    </xf>
    <xf numFmtId="0" fontId="185" fillId="0" borderId="95" applyNumberFormat="0" applyFill="0" applyAlignment="0" applyProtection="0"/>
    <xf numFmtId="4" fontId="53" fillId="155" borderId="91" applyNumberFormat="0" applyProtection="0">
      <alignment horizontal="right" vertical="center"/>
    </xf>
    <xf numFmtId="4" fontId="64" fillId="93" borderId="91" applyNumberFormat="0" applyProtection="0">
      <alignment horizontal="right" vertical="center"/>
    </xf>
    <xf numFmtId="4" fontId="206" fillId="91" borderId="96" applyNumberFormat="0" applyProtection="0">
      <alignment vertical="center"/>
    </xf>
    <xf numFmtId="4" fontId="206" fillId="122" borderId="96" applyNumberFormat="0" applyProtection="0">
      <alignment horizontal="left" vertical="center" indent="1"/>
    </xf>
    <xf numFmtId="4" fontId="206" fillId="38" borderId="96" applyNumberFormat="0" applyProtection="0">
      <alignment horizontal="left" vertical="center" indent="1"/>
    </xf>
    <xf numFmtId="0" fontId="12" fillId="105" borderId="91" applyNumberFormat="0" applyProtection="0">
      <alignment horizontal="left" vertical="top" indent="1"/>
    </xf>
    <xf numFmtId="4" fontId="189" fillId="103" borderId="91" applyNumberFormat="0" applyProtection="0">
      <alignment horizontal="right" vertical="center"/>
    </xf>
    <xf numFmtId="0" fontId="206" fillId="103" borderId="96" applyNumberFormat="0" applyProtection="0">
      <alignment horizontal="left" vertical="center" indent="1"/>
    </xf>
    <xf numFmtId="0" fontId="64" fillId="92" borderId="91" applyNumberFormat="0" applyProtection="0">
      <alignment horizontal="left" vertical="top" indent="1"/>
    </xf>
    <xf numFmtId="4" fontId="208" fillId="110" borderId="91" applyNumberFormat="0" applyProtection="0">
      <alignment horizontal="left" vertical="center" indent="1"/>
    </xf>
    <xf numFmtId="4" fontId="53" fillId="152" borderId="91" applyNumberFormat="0" applyProtection="0">
      <alignment horizontal="right" vertical="center"/>
    </xf>
    <xf numFmtId="4" fontId="206" fillId="122" borderId="96" applyNumberFormat="0" applyProtection="0">
      <alignment horizontal="left" vertical="center" indent="1"/>
    </xf>
    <xf numFmtId="4" fontId="206" fillId="122" borderId="116" applyNumberFormat="0" applyProtection="0">
      <alignment horizontal="left" vertical="center" indent="1"/>
    </xf>
    <xf numFmtId="0" fontId="206" fillId="110" borderId="96" applyNumberFormat="0" applyProtection="0">
      <alignment horizontal="left" vertical="center" indent="1"/>
    </xf>
    <xf numFmtId="0" fontId="194" fillId="117" borderId="92" applyNumberFormat="0" applyAlignment="0" applyProtection="0"/>
    <xf numFmtId="4" fontId="50" fillId="91" borderId="91" applyNumberFormat="0" applyProtection="0">
      <alignment vertical="center"/>
    </xf>
    <xf numFmtId="4" fontId="64" fillId="95" borderId="91" applyNumberFormat="0" applyProtection="0">
      <alignment horizontal="right" vertical="center"/>
    </xf>
    <xf numFmtId="4" fontId="206" fillId="96" borderId="96" applyNumberFormat="0" applyProtection="0">
      <alignment horizontal="right" vertical="center"/>
    </xf>
    <xf numFmtId="4" fontId="64" fillId="97" borderId="91" applyNumberFormat="0" applyProtection="0">
      <alignment horizontal="right" vertical="center"/>
    </xf>
    <xf numFmtId="0" fontId="12" fillId="104" borderId="91" applyNumberFormat="0" applyProtection="0">
      <alignment horizontal="left" vertical="center" indent="1"/>
    </xf>
    <xf numFmtId="4" fontId="53" fillId="109" borderId="91" applyNumberFormat="0" applyProtection="0">
      <alignment horizontal="right" vertical="center"/>
    </xf>
    <xf numFmtId="0" fontId="206" fillId="103" borderId="91" applyNumberFormat="0" applyProtection="0">
      <alignment horizontal="left" vertical="top" indent="1"/>
    </xf>
    <xf numFmtId="0" fontId="12" fillId="92" borderId="91" applyNumberFormat="0" applyProtection="0">
      <alignment horizontal="left" vertical="center" indent="1"/>
    </xf>
    <xf numFmtId="4" fontId="53" fillId="155" borderId="91" applyNumberFormat="0" applyProtection="0">
      <alignment horizontal="right" vertical="center"/>
    </xf>
    <xf numFmtId="4" fontId="64" fillId="107" borderId="91" applyNumberFormat="0" applyProtection="0">
      <alignment vertical="center"/>
    </xf>
    <xf numFmtId="4" fontId="64" fillId="92" borderId="91" applyNumberFormat="0" applyProtection="0">
      <alignment horizontal="left" vertical="center" indent="1"/>
    </xf>
    <xf numFmtId="0" fontId="12" fillId="107" borderId="93" applyNumberFormat="0" applyFont="0" applyAlignment="0" applyProtection="0"/>
    <xf numFmtId="0" fontId="12" fillId="105" borderId="91" applyNumberFormat="0" applyProtection="0">
      <alignment horizontal="left" vertical="center" indent="1"/>
    </xf>
    <xf numFmtId="4" fontId="186" fillId="91" borderId="91" applyNumberFormat="0" applyProtection="0">
      <alignment vertical="center"/>
    </xf>
    <xf numFmtId="4" fontId="64" fillId="95" borderId="91" applyNumberFormat="0" applyProtection="0">
      <alignment horizontal="right" vertical="center"/>
    </xf>
    <xf numFmtId="0" fontId="12" fillId="105" borderId="91" applyNumberFormat="0" applyProtection="0">
      <alignment horizontal="left" vertical="center" indent="1"/>
    </xf>
    <xf numFmtId="0" fontId="206" fillId="92" borderId="91" applyNumberFormat="0" applyProtection="0">
      <alignment horizontal="left" vertical="top" indent="1"/>
    </xf>
    <xf numFmtId="4" fontId="189" fillId="103" borderId="91" applyNumberFormat="0" applyProtection="0">
      <alignment horizontal="right" vertical="center"/>
    </xf>
    <xf numFmtId="4" fontId="64" fillId="97" borderId="91" applyNumberFormat="0" applyProtection="0">
      <alignment horizontal="right" vertical="center"/>
    </xf>
    <xf numFmtId="4" fontId="64" fillId="96" borderId="91" applyNumberFormat="0" applyProtection="0">
      <alignment horizontal="right" vertical="center"/>
    </xf>
    <xf numFmtId="4" fontId="53" fillId="154" borderId="91" applyNumberFormat="0" applyProtection="0">
      <alignment horizontal="right" vertical="center"/>
    </xf>
    <xf numFmtId="4" fontId="53" fillId="109" borderId="91" applyNumberFormat="0" applyProtection="0">
      <alignment horizontal="right" vertical="center"/>
    </xf>
    <xf numFmtId="4" fontId="53" fillId="152" borderId="91" applyNumberFormat="0" applyProtection="0">
      <alignment horizontal="right" vertical="center"/>
    </xf>
    <xf numFmtId="0" fontId="206" fillId="105" borderId="91" applyNumberFormat="0" applyProtection="0">
      <alignment horizontal="left" vertical="top" indent="1"/>
    </xf>
    <xf numFmtId="4" fontId="206" fillId="93" borderId="96" applyNumberFormat="0" applyProtection="0">
      <alignment horizontal="right" vertical="center"/>
    </xf>
    <xf numFmtId="4" fontId="53" fillId="119" borderId="91" applyNumberFormat="0" applyProtection="0">
      <alignment horizontal="right" vertical="center"/>
    </xf>
    <xf numFmtId="4" fontId="64" fillId="94" borderId="91" applyNumberFormat="0" applyProtection="0">
      <alignment horizontal="right" vertical="center"/>
    </xf>
    <xf numFmtId="4" fontId="206" fillId="95" borderId="97" applyNumberFormat="0" applyProtection="0">
      <alignment horizontal="right" vertical="center"/>
    </xf>
    <xf numFmtId="4" fontId="56" fillId="119" borderId="91" applyNumberFormat="0" applyProtection="0">
      <alignment horizontal="left" vertical="center" indent="1"/>
    </xf>
    <xf numFmtId="4" fontId="206" fillId="95" borderId="97" applyNumberFormat="0" applyProtection="0">
      <alignment horizontal="right" vertical="center"/>
    </xf>
    <xf numFmtId="0" fontId="206" fillId="86" borderId="96" applyNumberFormat="0" applyFont="0" applyAlignment="0" applyProtection="0"/>
    <xf numFmtId="0" fontId="12" fillId="92" borderId="91" applyNumberFormat="0" applyProtection="0">
      <alignment horizontal="left" vertical="center" indent="1"/>
    </xf>
    <xf numFmtId="4" fontId="12" fillId="104" borderId="97" applyNumberFormat="0" applyProtection="0">
      <alignment horizontal="left" vertical="center" indent="1"/>
    </xf>
    <xf numFmtId="0" fontId="12" fillId="107" borderId="93" applyNumberFormat="0" applyFont="0" applyAlignment="0" applyProtection="0"/>
    <xf numFmtId="4" fontId="206" fillId="91" borderId="96" applyNumberFormat="0" applyProtection="0">
      <alignment vertical="center"/>
    </xf>
    <xf numFmtId="0" fontId="220" fillId="110" borderId="92" applyNumberFormat="0" applyAlignment="0" applyProtection="0"/>
    <xf numFmtId="4" fontId="64" fillId="92" borderId="91" applyNumberFormat="0" applyProtection="0">
      <alignment horizontal="right" vertical="center"/>
    </xf>
    <xf numFmtId="4" fontId="206" fillId="98" borderId="96" applyNumberFormat="0" applyProtection="0">
      <alignment horizontal="right" vertical="center"/>
    </xf>
    <xf numFmtId="4" fontId="206" fillId="92" borderId="97" applyNumberFormat="0" applyProtection="0">
      <alignment horizontal="left" vertical="center" indent="1"/>
    </xf>
    <xf numFmtId="0" fontId="201" fillId="87" borderId="92" applyNumberFormat="0" applyAlignment="0" applyProtection="0"/>
    <xf numFmtId="4" fontId="64" fillId="92" borderId="91" applyNumberFormat="0" applyProtection="0">
      <alignment horizontal="right" vertical="center"/>
    </xf>
    <xf numFmtId="4" fontId="206" fillId="101" borderId="96" applyNumberFormat="0" applyProtection="0">
      <alignment horizontal="right" vertical="center"/>
    </xf>
    <xf numFmtId="0" fontId="206" fillId="92" borderId="91" applyNumberFormat="0" applyProtection="0">
      <alignment horizontal="left" vertical="top" indent="1"/>
    </xf>
    <xf numFmtId="4" fontId="187" fillId="103" borderId="91" applyNumberFormat="0" applyProtection="0">
      <alignment horizontal="right" vertical="center"/>
    </xf>
    <xf numFmtId="4" fontId="189" fillId="103" borderId="91" applyNumberFormat="0" applyProtection="0">
      <alignment horizontal="right" vertical="center"/>
    </xf>
    <xf numFmtId="0" fontId="12" fillId="103" borderId="91" applyNumberFormat="0" applyProtection="0">
      <alignment horizontal="left" vertical="top" indent="1"/>
    </xf>
    <xf numFmtId="0" fontId="208" fillId="107" borderId="91" applyNumberFormat="0" applyProtection="0">
      <alignment horizontal="left" vertical="top" indent="1"/>
    </xf>
    <xf numFmtId="4" fontId="53" fillId="109" borderId="91" applyNumberFormat="0" applyProtection="0">
      <alignment horizontal="right" vertical="center"/>
    </xf>
    <xf numFmtId="4" fontId="186" fillId="91" borderId="91" applyNumberFormat="0" applyProtection="0">
      <alignment vertical="center"/>
    </xf>
    <xf numFmtId="4" fontId="50" fillId="91" borderId="91" applyNumberFormat="0" applyProtection="0">
      <alignment vertical="center"/>
    </xf>
    <xf numFmtId="0" fontId="204" fillId="134" borderId="94" applyNumberFormat="0" applyAlignment="0" applyProtection="0"/>
    <xf numFmtId="4" fontId="12" fillId="104" borderId="97" applyNumberFormat="0" applyProtection="0">
      <alignment horizontal="left" vertical="center" indent="1"/>
    </xf>
    <xf numFmtId="0" fontId="12" fillId="104" borderId="91" applyNumberFormat="0" applyProtection="0">
      <alignment horizontal="left" vertical="center" indent="1"/>
    </xf>
    <xf numFmtId="0" fontId="12" fillId="104" borderId="91" applyNumberFormat="0" applyProtection="0">
      <alignment horizontal="left" vertical="top" indent="1"/>
    </xf>
    <xf numFmtId="4" fontId="64" fillId="101" borderId="91" applyNumberFormat="0" applyProtection="0">
      <alignment horizontal="right" vertical="center"/>
    </xf>
    <xf numFmtId="4" fontId="230" fillId="159" borderId="91" applyNumberFormat="0" applyProtection="0">
      <alignment horizontal="right" vertical="center"/>
    </xf>
    <xf numFmtId="0" fontId="12" fillId="92" borderId="91" applyNumberFormat="0" applyProtection="0">
      <alignment horizontal="left" vertical="center" indent="1"/>
    </xf>
    <xf numFmtId="0" fontId="206" fillId="104" borderId="91" applyNumberFormat="0" applyProtection="0">
      <alignment horizontal="left" vertical="top" indent="1"/>
    </xf>
    <xf numFmtId="4" fontId="56" fillId="119" borderId="99" applyNumberFormat="0" applyProtection="0">
      <alignment horizontal="left" vertical="center" indent="1"/>
    </xf>
    <xf numFmtId="4" fontId="230" fillId="159" borderId="91" applyNumberFormat="0" applyProtection="0">
      <alignment horizontal="right" vertical="center"/>
    </xf>
    <xf numFmtId="4" fontId="53" fillId="159" borderId="91" applyNumberFormat="0" applyProtection="0">
      <alignment vertical="center"/>
    </xf>
    <xf numFmtId="4" fontId="64" fillId="94" borderId="91" applyNumberFormat="0" applyProtection="0">
      <alignment horizontal="right" vertical="center"/>
    </xf>
    <xf numFmtId="0" fontId="12" fillId="105" borderId="91" applyNumberFormat="0" applyProtection="0">
      <alignment horizontal="left" vertical="center" indent="1"/>
    </xf>
    <xf numFmtId="4" fontId="206" fillId="99" borderId="96" applyNumberFormat="0" applyProtection="0">
      <alignment horizontal="right" vertical="center"/>
    </xf>
    <xf numFmtId="4" fontId="53" fillId="38" borderId="91" applyNumberFormat="0" applyProtection="0">
      <alignment horizontal="left" vertical="center" indent="1"/>
    </xf>
    <xf numFmtId="4" fontId="64" fillId="103" borderId="91" applyNumberFormat="0" applyProtection="0">
      <alignment horizontal="right" vertical="center"/>
    </xf>
    <xf numFmtId="4" fontId="64" fillId="92" borderId="91" applyNumberFormat="0" applyProtection="0">
      <alignment horizontal="right" vertical="center"/>
    </xf>
    <xf numFmtId="0" fontId="226" fillId="110" borderId="92" applyNumberFormat="0" applyAlignment="0" applyProtection="0"/>
    <xf numFmtId="4" fontId="53" fillId="38" borderId="91" applyNumberFormat="0" applyProtection="0">
      <alignment horizontal="left" vertical="center" indent="1"/>
    </xf>
    <xf numFmtId="0" fontId="226" fillId="110" borderId="92" applyNumberFormat="0" applyAlignment="0" applyProtection="0"/>
    <xf numFmtId="4" fontId="64" fillId="96" borderId="91" applyNumberFormat="0" applyProtection="0">
      <alignment horizontal="right" vertical="center"/>
    </xf>
    <xf numFmtId="0" fontId="50" fillId="91" borderId="91" applyNumberFormat="0" applyProtection="0">
      <alignment horizontal="left" vertical="top" indent="1"/>
    </xf>
    <xf numFmtId="4" fontId="50" fillId="91" borderId="91" applyNumberFormat="0" applyProtection="0">
      <alignment horizontal="left" vertical="center" indent="1"/>
    </xf>
    <xf numFmtId="4" fontId="206" fillId="38" borderId="96" applyNumberFormat="0" applyProtection="0">
      <alignment horizontal="left" vertical="center" indent="1"/>
    </xf>
    <xf numFmtId="0" fontId="201" fillId="87" borderId="96" applyNumberFormat="0" applyAlignment="0" applyProtection="0"/>
    <xf numFmtId="4" fontId="64" fillId="99" borderId="91" applyNumberFormat="0" applyProtection="0">
      <alignment horizontal="right" vertical="center"/>
    </xf>
    <xf numFmtId="4" fontId="206" fillId="100" borderId="96" applyNumberFormat="0" applyProtection="0">
      <alignment horizontal="right" vertical="center"/>
    </xf>
    <xf numFmtId="0" fontId="50" fillId="91" borderId="91" applyNumberFormat="0" applyProtection="0">
      <alignment horizontal="left" vertical="top" indent="1"/>
    </xf>
    <xf numFmtId="4" fontId="53" fillId="109" borderId="91" applyNumberFormat="0" applyProtection="0">
      <alignment horizontal="right" vertical="center"/>
    </xf>
    <xf numFmtId="4" fontId="206" fillId="101" borderId="96" applyNumberFormat="0" applyProtection="0">
      <alignment horizontal="right" vertical="center"/>
    </xf>
    <xf numFmtId="4" fontId="64" fillId="107" borderId="91" applyNumberFormat="0" applyProtection="0">
      <alignment horizontal="left" vertical="center" indent="1"/>
    </xf>
    <xf numFmtId="0" fontId="12" fillId="104" borderId="91" applyNumberFormat="0" applyProtection="0">
      <alignment horizontal="left" vertical="top" indent="1"/>
    </xf>
    <xf numFmtId="4" fontId="206" fillId="100" borderId="96" applyNumberFormat="0" applyProtection="0">
      <alignment horizontal="right" vertical="center"/>
    </xf>
    <xf numFmtId="0" fontId="12" fillId="86" borderId="93" applyNumberFormat="0" applyFont="0" applyAlignment="0" applyProtection="0"/>
    <xf numFmtId="4" fontId="210" fillId="108" borderId="97" applyNumberFormat="0" applyProtection="0">
      <alignment horizontal="left" vertical="center" indent="1"/>
    </xf>
    <xf numFmtId="4" fontId="189" fillId="103" borderId="91" applyNumberFormat="0" applyProtection="0">
      <alignment horizontal="right" vertical="center"/>
    </xf>
    <xf numFmtId="0" fontId="12" fillId="92" borderId="91" applyNumberFormat="0" applyProtection="0">
      <alignment horizontal="left" vertical="top" indent="1"/>
    </xf>
    <xf numFmtId="0" fontId="204" fillId="110" borderId="94" applyNumberFormat="0" applyAlignment="0" applyProtection="0"/>
    <xf numFmtId="0" fontId="12" fillId="104" borderId="91" applyNumberFormat="0" applyProtection="0">
      <alignment horizontal="left" vertical="top" indent="1"/>
    </xf>
    <xf numFmtId="4" fontId="188" fillId="120" borderId="99" applyNumberFormat="0" applyProtection="0">
      <alignment horizontal="left" vertical="center" indent="1"/>
    </xf>
    <xf numFmtId="4" fontId="53" fillId="109" borderId="91" applyNumberFormat="0" applyProtection="0">
      <alignment horizontal="right" vertical="center"/>
    </xf>
    <xf numFmtId="205" fontId="206" fillId="105" borderId="101" applyNumberFormat="0" applyProtection="0">
      <alignment horizontal="left" vertical="top" indent="1"/>
    </xf>
    <xf numFmtId="4" fontId="53" fillId="119" borderId="91" applyNumberFormat="0" applyProtection="0">
      <alignment horizontal="right" vertical="center"/>
    </xf>
    <xf numFmtId="0" fontId="50" fillId="91" borderId="91" applyNumberFormat="0" applyProtection="0">
      <alignment horizontal="left" vertical="top" indent="1"/>
    </xf>
    <xf numFmtId="0" fontId="12" fillId="92" borderId="91" applyNumberFormat="0" applyProtection="0">
      <alignment horizontal="left" vertical="top" indent="1"/>
    </xf>
    <xf numFmtId="4" fontId="64" fillId="97" borderId="91" applyNumberFormat="0" applyProtection="0">
      <alignment horizontal="right" vertical="center"/>
    </xf>
    <xf numFmtId="4" fontId="64" fillId="98" borderId="91" applyNumberFormat="0" applyProtection="0">
      <alignment horizontal="right" vertical="center"/>
    </xf>
    <xf numFmtId="4" fontId="210" fillId="108" borderId="97" applyNumberFormat="0" applyProtection="0">
      <alignment horizontal="left" vertical="center" indent="1"/>
    </xf>
    <xf numFmtId="4" fontId="189" fillId="103" borderId="91" applyNumberFormat="0" applyProtection="0">
      <alignment horizontal="right" vertical="center"/>
    </xf>
    <xf numFmtId="4" fontId="188" fillId="120" borderId="99" applyNumberFormat="0" applyProtection="0">
      <alignment horizontal="left" vertical="center" indent="1"/>
    </xf>
    <xf numFmtId="4" fontId="53" fillId="155" borderId="91" applyNumberFormat="0" applyProtection="0">
      <alignment horizontal="right" vertical="center"/>
    </xf>
    <xf numFmtId="0" fontId="12" fillId="103" borderId="91" applyNumberFormat="0" applyProtection="0">
      <alignment horizontal="left" vertical="top" indent="1"/>
    </xf>
    <xf numFmtId="4" fontId="64" fillId="103" borderId="91" applyNumberFormat="0" applyProtection="0">
      <alignment horizontal="right" vertical="center"/>
    </xf>
    <xf numFmtId="4" fontId="53" fillId="159" borderId="91" applyNumberFormat="0" applyProtection="0">
      <alignment vertical="center"/>
    </xf>
    <xf numFmtId="4" fontId="186" fillId="91" borderId="91" applyNumberFormat="0" applyProtection="0">
      <alignment vertical="center"/>
    </xf>
    <xf numFmtId="4" fontId="64" fillId="96" borderId="91" applyNumberFormat="0" applyProtection="0">
      <alignment horizontal="right" vertical="center"/>
    </xf>
    <xf numFmtId="0" fontId="12" fillId="103" borderId="91" applyNumberFormat="0" applyProtection="0">
      <alignment horizontal="left" vertical="center" indent="1"/>
    </xf>
    <xf numFmtId="4" fontId="64" fillId="97" borderId="91" applyNumberFormat="0" applyProtection="0">
      <alignment horizontal="right" vertical="center"/>
    </xf>
    <xf numFmtId="0" fontId="194" fillId="117" borderId="92" applyNumberFormat="0" applyAlignment="0" applyProtection="0"/>
    <xf numFmtId="4" fontId="64" fillId="94" borderId="91" applyNumberFormat="0" applyProtection="0">
      <alignment horizontal="right" vertical="center"/>
    </xf>
    <xf numFmtId="0" fontId="50" fillId="91" borderId="91" applyNumberFormat="0" applyProtection="0">
      <alignment horizontal="left" vertical="top" indent="1"/>
    </xf>
    <xf numFmtId="0" fontId="71" fillId="104" borderId="98" applyBorder="0"/>
    <xf numFmtId="0" fontId="12" fillId="105" borderId="91" applyNumberFormat="0" applyProtection="0">
      <alignment horizontal="left" vertical="center" indent="1"/>
    </xf>
    <xf numFmtId="4" fontId="206" fillId="122" borderId="96" applyNumberFormat="0" applyProtection="0">
      <alignment horizontal="left" vertical="center" indent="1"/>
    </xf>
    <xf numFmtId="4" fontId="56" fillId="38" borderId="91" applyNumberFormat="0" applyProtection="0">
      <alignment vertical="center"/>
    </xf>
    <xf numFmtId="4" fontId="64" fillId="97" borderId="91" applyNumberFormat="0" applyProtection="0">
      <alignment horizontal="right" vertical="center"/>
    </xf>
    <xf numFmtId="4" fontId="64" fillId="107" borderId="91" applyNumberFormat="0" applyProtection="0">
      <alignment horizontal="left" vertical="center" indent="1"/>
    </xf>
    <xf numFmtId="4" fontId="64" fillId="103" borderId="91" applyNumberFormat="0" applyProtection="0">
      <alignment horizontal="right" vertical="center"/>
    </xf>
    <xf numFmtId="0" fontId="12" fillId="86" borderId="93" applyNumberFormat="0" applyFont="0" applyAlignment="0" applyProtection="0"/>
    <xf numFmtId="4" fontId="53" fillId="159" borderId="91" applyNumberFormat="0" applyProtection="0">
      <alignment horizontal="right" vertical="center"/>
    </xf>
    <xf numFmtId="4" fontId="206" fillId="96" borderId="96" applyNumberFormat="0" applyProtection="0">
      <alignment horizontal="right" vertical="center"/>
    </xf>
    <xf numFmtId="4" fontId="64" fillId="94" borderId="91" applyNumberFormat="0" applyProtection="0">
      <alignment horizontal="right" vertical="center"/>
    </xf>
    <xf numFmtId="4" fontId="53" fillId="121" borderId="91" applyNumberFormat="0" applyProtection="0">
      <alignment horizontal="right" vertical="center"/>
    </xf>
    <xf numFmtId="4" fontId="64" fillId="99" borderId="124" applyNumberFormat="0" applyProtection="0">
      <alignment horizontal="right" vertical="center"/>
    </xf>
    <xf numFmtId="4" fontId="53" fillId="33" borderId="91" applyNumberFormat="0" applyProtection="0">
      <alignment horizontal="right" vertical="center"/>
    </xf>
    <xf numFmtId="4" fontId="229" fillId="38" borderId="91" applyNumberFormat="0" applyProtection="0">
      <alignment vertical="center"/>
    </xf>
    <xf numFmtId="0" fontId="71" fillId="104" borderId="98" applyBorder="0"/>
    <xf numFmtId="4" fontId="53" fillId="152" borderId="91" applyNumberFormat="0" applyProtection="0">
      <alignment horizontal="right" vertical="center"/>
    </xf>
    <xf numFmtId="0" fontId="185" fillId="0" borderId="95" applyNumberFormat="0" applyFill="0" applyAlignment="0" applyProtection="0"/>
    <xf numFmtId="0" fontId="220" fillId="110" borderId="92" applyNumberFormat="0" applyAlignment="0" applyProtection="0"/>
    <xf numFmtId="0" fontId="185" fillId="0" borderId="95" applyNumberFormat="0" applyFill="0" applyAlignment="0" applyProtection="0"/>
    <xf numFmtId="0" fontId="208" fillId="107" borderId="111" applyNumberFormat="0" applyProtection="0">
      <alignment horizontal="left" vertical="top" indent="1"/>
    </xf>
    <xf numFmtId="4" fontId="206" fillId="97" borderId="96" applyNumberFormat="0" applyProtection="0">
      <alignment horizontal="right" vertical="center"/>
    </xf>
    <xf numFmtId="4" fontId="206" fillId="91" borderId="96" applyNumberFormat="0" applyProtection="0">
      <alignment vertical="center"/>
    </xf>
    <xf numFmtId="4" fontId="206" fillId="92" borderId="97" applyNumberFormat="0" applyProtection="0">
      <alignment horizontal="left" vertical="center" indent="1"/>
    </xf>
    <xf numFmtId="4" fontId="64" fillId="93" borderId="91" applyNumberFormat="0" applyProtection="0">
      <alignment horizontal="right" vertical="center"/>
    </xf>
    <xf numFmtId="0" fontId="12" fillId="104" borderId="91" applyNumberFormat="0" applyProtection="0">
      <alignment horizontal="left" vertical="top" indent="1"/>
    </xf>
    <xf numFmtId="4" fontId="206" fillId="98" borderId="96" applyNumberFormat="0" applyProtection="0">
      <alignment horizontal="right" vertical="center"/>
    </xf>
    <xf numFmtId="0" fontId="194" fillId="117" borderId="92" applyNumberFormat="0" applyAlignment="0" applyProtection="0"/>
    <xf numFmtId="0" fontId="201" fillId="87" borderId="92" applyNumberFormat="0" applyAlignment="0" applyProtection="0"/>
    <xf numFmtId="4" fontId="206" fillId="96" borderId="96" applyNumberFormat="0" applyProtection="0">
      <alignment horizontal="right" vertical="center"/>
    </xf>
    <xf numFmtId="4" fontId="206" fillId="95" borderId="97" applyNumberFormat="0" applyProtection="0">
      <alignment horizontal="right" vertical="center"/>
    </xf>
    <xf numFmtId="4" fontId="56" fillId="119" borderId="99" applyNumberFormat="0" applyProtection="0">
      <alignment horizontal="left" vertical="center" indent="1"/>
    </xf>
    <xf numFmtId="4" fontId="206" fillId="93" borderId="96" applyNumberFormat="0" applyProtection="0">
      <alignment horizontal="right" vertical="center"/>
    </xf>
    <xf numFmtId="4" fontId="206" fillId="91" borderId="96" applyNumberFormat="0" applyProtection="0">
      <alignment vertical="center"/>
    </xf>
    <xf numFmtId="0" fontId="226" fillId="110" borderId="92" applyNumberFormat="0" applyAlignment="0" applyProtection="0"/>
    <xf numFmtId="4" fontId="206" fillId="93" borderId="96" applyNumberFormat="0" applyProtection="0">
      <alignment horizontal="right" vertical="center"/>
    </xf>
    <xf numFmtId="0" fontId="12" fillId="86" borderId="93" applyNumberFormat="0" applyFont="0" applyAlignment="0" applyProtection="0"/>
    <xf numFmtId="0" fontId="206" fillId="110" borderId="96" applyNumberFormat="0" applyProtection="0">
      <alignment horizontal="left" vertical="center" indent="1"/>
    </xf>
    <xf numFmtId="4" fontId="187" fillId="107" borderId="91" applyNumberFormat="0" applyProtection="0">
      <alignment vertical="center"/>
    </xf>
    <xf numFmtId="0" fontId="201" fillId="87" borderId="92" applyNumberFormat="0" applyAlignment="0" applyProtection="0"/>
    <xf numFmtId="0" fontId="64" fillId="92" borderId="91" applyNumberFormat="0" applyProtection="0">
      <alignment horizontal="left" vertical="top" indent="1"/>
    </xf>
    <xf numFmtId="4" fontId="64" fillId="95" borderId="91" applyNumberFormat="0" applyProtection="0">
      <alignment horizontal="right" vertical="center"/>
    </xf>
    <xf numFmtId="4" fontId="186" fillId="91" borderId="91" applyNumberFormat="0" applyProtection="0">
      <alignment vertical="center"/>
    </xf>
    <xf numFmtId="4" fontId="56" fillId="119" borderId="99" applyNumberFormat="0" applyProtection="0">
      <alignment horizontal="left" vertical="center" indent="1"/>
    </xf>
    <xf numFmtId="0" fontId="206" fillId="138" borderId="96" applyNumberFormat="0" applyProtection="0">
      <alignment horizontal="left" vertical="center" indent="1"/>
    </xf>
    <xf numFmtId="4" fontId="64" fillId="103" borderId="91" applyNumberFormat="0" applyProtection="0">
      <alignment horizontal="right" vertical="center"/>
    </xf>
    <xf numFmtId="4" fontId="206" fillId="99" borderId="96" applyNumberFormat="0" applyProtection="0">
      <alignment horizontal="right" vertical="center"/>
    </xf>
    <xf numFmtId="0" fontId="201" fillId="87" borderId="96" applyNumberFormat="0" applyAlignment="0" applyProtection="0"/>
    <xf numFmtId="4" fontId="206" fillId="122" borderId="96" applyNumberFormat="0" applyProtection="0">
      <alignment horizontal="left" vertical="center" indent="1"/>
    </xf>
    <xf numFmtId="4" fontId="229" fillId="38" borderId="91" applyNumberFormat="0" applyProtection="0">
      <alignment vertical="center"/>
    </xf>
    <xf numFmtId="0" fontId="64" fillId="92" borderId="91" applyNumberFormat="0" applyProtection="0">
      <alignment horizontal="left" vertical="top" indent="1"/>
    </xf>
    <xf numFmtId="0" fontId="206" fillId="92" borderId="91" applyNumberFormat="0" applyProtection="0">
      <alignment horizontal="left" vertical="top" indent="1"/>
    </xf>
    <xf numFmtId="4" fontId="53" fillId="159" borderId="91" applyNumberFormat="0" applyProtection="0">
      <alignment vertical="center"/>
    </xf>
    <xf numFmtId="4" fontId="206" fillId="97" borderId="96" applyNumberFormat="0" applyProtection="0">
      <alignment horizontal="right" vertical="center"/>
    </xf>
    <xf numFmtId="0" fontId="50" fillId="91" borderId="91" applyNumberFormat="0" applyProtection="0">
      <alignment horizontal="left" vertical="top" indent="1"/>
    </xf>
    <xf numFmtId="4" fontId="64" fillId="97" borderId="91" applyNumberFormat="0" applyProtection="0">
      <alignment horizontal="right" vertical="center"/>
    </xf>
    <xf numFmtId="0" fontId="50" fillId="91" borderId="91" applyNumberFormat="0" applyProtection="0">
      <alignment horizontal="left" vertical="top" indent="1"/>
    </xf>
    <xf numFmtId="4" fontId="50" fillId="91" borderId="91" applyNumberFormat="0" applyProtection="0">
      <alignment vertical="center"/>
    </xf>
    <xf numFmtId="0" fontId="12" fillId="104" borderId="111" applyNumberFormat="0" applyProtection="0">
      <alignment horizontal="left" vertical="center" indent="1"/>
    </xf>
    <xf numFmtId="4" fontId="64" fillId="92" borderId="91" applyNumberFormat="0" applyProtection="0">
      <alignment horizontal="left" vertical="center" indent="1"/>
    </xf>
    <xf numFmtId="4" fontId="206" fillId="92" borderId="96" applyNumberFormat="0" applyProtection="0">
      <alignment horizontal="right" vertical="center"/>
    </xf>
    <xf numFmtId="4" fontId="206" fillId="100" borderId="96" applyNumberFormat="0" applyProtection="0">
      <alignment horizontal="right" vertical="center"/>
    </xf>
    <xf numFmtId="4" fontId="206" fillId="97" borderId="96" applyNumberFormat="0" applyProtection="0">
      <alignment horizontal="right" vertical="center"/>
    </xf>
    <xf numFmtId="4" fontId="206" fillId="137" borderId="96" applyNumberFormat="0" applyProtection="0">
      <alignment horizontal="right" vertical="center"/>
    </xf>
    <xf numFmtId="4" fontId="206" fillId="38" borderId="96" applyNumberFormat="0" applyProtection="0">
      <alignment horizontal="left" vertical="center" indent="1"/>
    </xf>
    <xf numFmtId="0" fontId="185" fillId="0" borderId="100" applyNumberFormat="0" applyFill="0" applyAlignment="0" applyProtection="0"/>
    <xf numFmtId="4" fontId="64" fillId="107" borderId="91" applyNumberFormat="0" applyProtection="0">
      <alignment horizontal="left" vertical="center" indent="1"/>
    </xf>
    <xf numFmtId="4" fontId="64" fillId="107" borderId="91" applyNumberFormat="0" applyProtection="0">
      <alignment vertical="center"/>
    </xf>
    <xf numFmtId="0" fontId="12" fillId="92" borderId="91" applyNumberFormat="0" applyProtection="0">
      <alignment horizontal="left" vertical="top" indent="1"/>
    </xf>
    <xf numFmtId="4" fontId="50" fillId="91" borderId="91" applyNumberFormat="0" applyProtection="0">
      <alignment vertical="center"/>
    </xf>
    <xf numFmtId="0" fontId="201" fillId="87" borderId="92" applyNumberFormat="0" applyAlignment="0" applyProtection="0"/>
    <xf numFmtId="0" fontId="226" fillId="110" borderId="92" applyNumberFormat="0" applyAlignment="0" applyProtection="0"/>
    <xf numFmtId="4" fontId="206" fillId="95" borderId="97" applyNumberFormat="0" applyProtection="0">
      <alignment horizontal="right" vertical="center"/>
    </xf>
    <xf numFmtId="0" fontId="185" fillId="0" borderId="95" applyNumberFormat="0" applyFill="0" applyAlignment="0" applyProtection="0"/>
    <xf numFmtId="4" fontId="64" fillId="92" borderId="91" applyNumberFormat="0" applyProtection="0">
      <alignment horizontal="left" vertical="center" indent="1"/>
    </xf>
    <xf numFmtId="0" fontId="64" fillId="107" borderId="91" applyNumberFormat="0" applyProtection="0">
      <alignment horizontal="left" vertical="top" indent="1"/>
    </xf>
    <xf numFmtId="4" fontId="64" fillId="107" borderId="91" applyNumberFormat="0" applyProtection="0">
      <alignment vertical="center"/>
    </xf>
    <xf numFmtId="0" fontId="12" fillId="105" borderId="91" applyNumberFormat="0" applyProtection="0">
      <alignment horizontal="left" vertical="top" indent="1"/>
    </xf>
    <xf numFmtId="0" fontId="12" fillId="92" borderId="91" applyNumberFormat="0" applyProtection="0">
      <alignment horizontal="left" vertical="center" indent="1"/>
    </xf>
    <xf numFmtId="4" fontId="64" fillId="92" borderId="91" applyNumberFormat="0" applyProtection="0">
      <alignment horizontal="right" vertical="center"/>
    </xf>
    <xf numFmtId="4" fontId="56" fillId="119" borderId="132" applyNumberFormat="0" applyProtection="0">
      <alignment horizontal="left" vertical="center" indent="1"/>
    </xf>
    <xf numFmtId="4" fontId="64" fillId="101" borderId="111" applyNumberFormat="0" applyProtection="0">
      <alignment horizontal="right" vertical="center"/>
    </xf>
    <xf numFmtId="4" fontId="53" fillId="121" borderId="147" applyNumberFormat="0" applyProtection="0">
      <alignment horizontal="right" vertical="center"/>
    </xf>
    <xf numFmtId="0" fontId="206" fillId="104" borderId="124" applyNumberFormat="0" applyProtection="0">
      <alignment horizontal="left" vertical="top" indent="1"/>
    </xf>
    <xf numFmtId="4" fontId="53" fillId="156" borderId="124" applyNumberFormat="0" applyProtection="0">
      <alignment horizontal="right" vertical="center"/>
    </xf>
    <xf numFmtId="0" fontId="213" fillId="134" borderId="129" applyNumberFormat="0" applyAlignment="0" applyProtection="0"/>
    <xf numFmtId="0" fontId="206" fillId="103" borderId="106" applyNumberFormat="0" applyProtection="0">
      <alignment horizontal="left" vertical="center" indent="1"/>
    </xf>
    <xf numFmtId="4" fontId="206" fillId="95" borderId="97" applyNumberFormat="0" applyProtection="0">
      <alignment horizontal="right" vertical="center"/>
    </xf>
    <xf numFmtId="0" fontId="12" fillId="92" borderId="124" applyNumberFormat="0" applyProtection="0">
      <alignment horizontal="left" vertical="center" indent="1"/>
    </xf>
    <xf numFmtId="4" fontId="206" fillId="92" borderId="166" applyNumberFormat="0" applyProtection="0">
      <alignment horizontal="left" vertical="center" indent="1"/>
    </xf>
    <xf numFmtId="4" fontId="56" fillId="119" borderId="134" applyNumberFormat="0" applyProtection="0">
      <alignment horizontal="left" vertical="center" indent="1"/>
    </xf>
    <xf numFmtId="4" fontId="206" fillId="0" borderId="106" applyNumberFormat="0" applyProtection="0">
      <alignment horizontal="right" vertical="center"/>
    </xf>
    <xf numFmtId="4" fontId="53" fillId="157" borderId="101" applyNumberFormat="0" applyProtection="0">
      <alignment horizontal="right" vertical="center"/>
    </xf>
    <xf numFmtId="0" fontId="50" fillId="91" borderId="101" applyNumberFormat="0" applyProtection="0">
      <alignment horizontal="left" vertical="top" indent="1"/>
    </xf>
    <xf numFmtId="0" fontId="206" fillId="103" borderId="147" applyNumberFormat="0" applyProtection="0">
      <alignment horizontal="left" vertical="top" indent="1"/>
    </xf>
    <xf numFmtId="0" fontId="64" fillId="107" borderId="124" applyNumberFormat="0" applyProtection="0">
      <alignment horizontal="left" vertical="top" indent="1"/>
    </xf>
    <xf numFmtId="4" fontId="231" fillId="159" borderId="91" applyNumberFormat="0" applyProtection="0">
      <alignment horizontal="right" vertical="center"/>
    </xf>
    <xf numFmtId="0" fontId="206" fillId="105" borderId="139" applyNumberFormat="0" applyProtection="0">
      <alignment horizontal="left" vertical="center" indent="1"/>
    </xf>
    <xf numFmtId="4" fontId="53" fillId="119" borderId="91" applyNumberFormat="0" applyProtection="0">
      <alignment horizontal="right" vertical="center"/>
    </xf>
    <xf numFmtId="4" fontId="64" fillId="99" borderId="91" applyNumberFormat="0" applyProtection="0">
      <alignment horizontal="right" vertical="center"/>
    </xf>
    <xf numFmtId="4" fontId="64" fillId="95" borderId="91" applyNumberFormat="0" applyProtection="0">
      <alignment horizontal="right" vertical="center"/>
    </xf>
    <xf numFmtId="4" fontId="64" fillId="95" borderId="91" applyNumberFormat="0" applyProtection="0">
      <alignment horizontal="right" vertical="center"/>
    </xf>
    <xf numFmtId="4" fontId="64" fillId="94" borderId="91" applyNumberFormat="0" applyProtection="0">
      <alignment horizontal="right" vertical="center"/>
    </xf>
    <xf numFmtId="4" fontId="64" fillId="94" borderId="91" applyNumberFormat="0" applyProtection="0">
      <alignment horizontal="right" vertical="center"/>
    </xf>
    <xf numFmtId="4" fontId="64" fillId="93" borderId="91" applyNumberFormat="0" applyProtection="0">
      <alignment horizontal="right" vertical="center"/>
    </xf>
    <xf numFmtId="4" fontId="64" fillId="93" borderId="91" applyNumberFormat="0" applyProtection="0">
      <alignment horizontal="right" vertical="center"/>
    </xf>
    <xf numFmtId="0" fontId="206" fillId="110" borderId="139" applyNumberFormat="0" applyProtection="0">
      <alignment horizontal="left" vertical="center" indent="1"/>
    </xf>
    <xf numFmtId="0" fontId="204" fillId="110" borderId="94" applyNumberFormat="0" applyAlignment="0" applyProtection="0"/>
    <xf numFmtId="4" fontId="64" fillId="100" borderId="134" applyNumberFormat="0" applyProtection="0">
      <alignment horizontal="right" vertical="center"/>
    </xf>
    <xf numFmtId="4" fontId="64" fillId="95" borderId="101" applyNumberFormat="0" applyProtection="0">
      <alignment horizontal="right" vertical="center"/>
    </xf>
    <xf numFmtId="4" fontId="230" fillId="159" borderId="101" applyNumberFormat="0" applyProtection="0">
      <alignment vertical="center"/>
    </xf>
    <xf numFmtId="0" fontId="12" fillId="86" borderId="113" applyNumberFormat="0" applyFont="0" applyAlignment="0" applyProtection="0"/>
    <xf numFmtId="205" fontId="206" fillId="104" borderId="101" applyNumberFormat="0" applyProtection="0">
      <alignment horizontal="left" vertical="top" indent="1"/>
    </xf>
    <xf numFmtId="0" fontId="201" fillId="87" borderId="92" applyNumberFormat="0" applyAlignment="0" applyProtection="0"/>
    <xf numFmtId="0" fontId="226" fillId="110" borderId="92" applyNumberFormat="0" applyAlignment="0" applyProtection="0"/>
    <xf numFmtId="4" fontId="206" fillId="92" borderId="140" applyNumberFormat="0" applyProtection="0">
      <alignment horizontal="left" vertical="center" indent="1"/>
    </xf>
    <xf numFmtId="0" fontId="206" fillId="92" borderId="124" applyNumberFormat="0" applyProtection="0">
      <alignment horizontal="left" vertical="top" indent="1"/>
    </xf>
    <xf numFmtId="4" fontId="64" fillId="99" borderId="101" applyNumberFormat="0" applyProtection="0">
      <alignment horizontal="right" vertical="center"/>
    </xf>
    <xf numFmtId="4" fontId="53" fillId="153" borderId="111" applyNumberFormat="0" applyProtection="0">
      <alignment horizontal="right" vertical="center"/>
    </xf>
    <xf numFmtId="4" fontId="53" fillId="159" borderId="101" applyNumberFormat="0" applyProtection="0">
      <alignment horizontal="right" vertical="center"/>
    </xf>
    <xf numFmtId="4" fontId="208" fillId="110" borderId="101" applyNumberFormat="0" applyProtection="0">
      <alignment horizontal="left" vertical="center" indent="1"/>
    </xf>
    <xf numFmtId="4" fontId="64" fillId="97" borderId="134" applyNumberFormat="0" applyProtection="0">
      <alignment horizontal="right" vertical="center"/>
    </xf>
    <xf numFmtId="4" fontId="64" fillId="103" borderId="101" applyNumberFormat="0" applyProtection="0">
      <alignment horizontal="right" vertical="center"/>
    </xf>
    <xf numFmtId="4" fontId="56" fillId="119" borderId="132" applyNumberFormat="0" applyProtection="0">
      <alignment horizontal="left" vertical="center" indent="1"/>
    </xf>
    <xf numFmtId="0" fontId="12" fillId="105" borderId="111" applyNumberFormat="0" applyProtection="0">
      <alignment horizontal="left" vertical="top" indent="1"/>
    </xf>
    <xf numFmtId="0" fontId="12" fillId="86" borderId="136" applyNumberFormat="0" applyFont="0" applyAlignment="0" applyProtection="0"/>
    <xf numFmtId="0" fontId="206" fillId="110" borderId="139" applyNumberFormat="0" applyProtection="0">
      <alignment horizontal="left" vertical="center" indent="1"/>
    </xf>
    <xf numFmtId="0" fontId="12" fillId="92" borderId="101" applyNumberFormat="0" applyProtection="0">
      <alignment horizontal="left" vertical="center" indent="1"/>
    </xf>
    <xf numFmtId="4" fontId="64" fillId="99" borderId="101" applyNumberFormat="0" applyProtection="0">
      <alignment horizontal="right" vertical="center"/>
    </xf>
    <xf numFmtId="4" fontId="64" fillId="100" borderId="101" applyNumberFormat="0" applyProtection="0">
      <alignment horizontal="right" vertical="center"/>
    </xf>
    <xf numFmtId="4" fontId="206" fillId="99" borderId="96" applyNumberFormat="0" applyProtection="0">
      <alignment horizontal="right" vertical="center"/>
    </xf>
    <xf numFmtId="0" fontId="206" fillId="138" borderId="116" applyNumberFormat="0" applyProtection="0">
      <alignment horizontal="left" vertical="center" indent="1"/>
    </xf>
    <xf numFmtId="0" fontId="204" fillId="110" borderId="104" applyNumberFormat="0" applyAlignment="0" applyProtection="0"/>
    <xf numFmtId="4" fontId="206" fillId="92" borderId="107" applyNumberFormat="0" applyProtection="0">
      <alignment horizontal="left" vertical="center" indent="1"/>
    </xf>
    <xf numFmtId="4" fontId="206" fillId="92" borderId="117" applyNumberFormat="0" applyProtection="0">
      <alignment horizontal="left" vertical="center" indent="1"/>
    </xf>
    <xf numFmtId="4" fontId="64" fillId="100" borderId="101" applyNumberFormat="0" applyProtection="0">
      <alignment horizontal="right" vertical="center"/>
    </xf>
    <xf numFmtId="4" fontId="64" fillId="96" borderId="101" applyNumberFormat="0" applyProtection="0">
      <alignment horizontal="right" vertical="center"/>
    </xf>
    <xf numFmtId="4" fontId="50" fillId="91" borderId="101" applyNumberFormat="0" applyProtection="0">
      <alignment vertical="center"/>
    </xf>
    <xf numFmtId="0" fontId="12" fillId="104" borderId="101" applyNumberFormat="0" applyProtection="0">
      <alignment horizontal="left" vertical="top" indent="1"/>
    </xf>
    <xf numFmtId="4" fontId="53" fillId="154" borderId="134" applyNumberFormat="0" applyProtection="0">
      <alignment horizontal="right" vertical="center"/>
    </xf>
    <xf numFmtId="4" fontId="53" fillId="153" borderId="101" applyNumberFormat="0" applyProtection="0">
      <alignment horizontal="right" vertical="center"/>
    </xf>
    <xf numFmtId="4" fontId="206" fillId="122" borderId="96" applyNumberFormat="0" applyProtection="0">
      <alignment horizontal="left" vertical="center" indent="1"/>
    </xf>
    <xf numFmtId="4" fontId="206" fillId="0" borderId="106" applyNumberFormat="0" applyProtection="0">
      <alignment horizontal="right" vertical="center"/>
    </xf>
    <xf numFmtId="4" fontId="64" fillId="92" borderId="111" applyNumberFormat="0" applyProtection="0">
      <alignment horizontal="right" vertical="center"/>
    </xf>
    <xf numFmtId="43" fontId="1" fillId="0" borderId="0" applyFont="0" applyFill="0" applyBorder="0" applyAlignment="0" applyProtection="0"/>
    <xf numFmtId="43" fontId="15" fillId="0" borderId="0" applyFont="0" applyFill="0" applyBorder="0" applyAlignment="0" applyProtection="0"/>
    <xf numFmtId="205" fontId="12" fillId="105" borderId="91" applyNumberFormat="0" applyProtection="0">
      <alignment horizontal="left" vertical="top" indent="1"/>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 fontId="206" fillId="122" borderId="116" applyNumberFormat="0" applyProtection="0">
      <alignment horizontal="left" vertical="center" indent="1"/>
    </xf>
    <xf numFmtId="4" fontId="53" fillId="152" borderId="101" applyNumberFormat="0" applyProtection="0">
      <alignment horizontal="right" vertical="center"/>
    </xf>
    <xf numFmtId="4" fontId="64" fillId="95" borderId="101" applyNumberFormat="0" applyProtection="0">
      <alignment horizontal="right" vertical="center"/>
    </xf>
    <xf numFmtId="0" fontId="12" fillId="92" borderId="101" applyNumberFormat="0" applyProtection="0">
      <alignment horizontal="left" vertical="center" indent="1"/>
    </xf>
    <xf numFmtId="4" fontId="230" fillId="159" borderId="101" applyNumberFormat="0" applyProtection="0">
      <alignment vertical="center"/>
    </xf>
    <xf numFmtId="0" fontId="204" fillId="110" borderId="104" applyNumberFormat="0" applyAlignment="0" applyProtection="0"/>
    <xf numFmtId="4" fontId="50" fillId="91" borderId="124" applyNumberFormat="0" applyProtection="0">
      <alignment vertical="center"/>
    </xf>
    <xf numFmtId="4" fontId="64" fillId="93" borderId="91" applyNumberFormat="0" applyProtection="0">
      <alignment horizontal="right" vertical="center"/>
    </xf>
    <xf numFmtId="43" fontId="1" fillId="0" borderId="0" applyFont="0" applyFill="0" applyBorder="0" applyAlignment="0" applyProtection="0"/>
    <xf numFmtId="4" fontId="206" fillId="103" borderId="97" applyNumberFormat="0" applyProtection="0">
      <alignment horizontal="left" vertical="center" indent="1"/>
    </xf>
    <xf numFmtId="205" fontId="206" fillId="105" borderId="91" applyNumberFormat="0" applyProtection="0">
      <alignment horizontal="left" vertical="top" indent="1"/>
    </xf>
    <xf numFmtId="4" fontId="64" fillId="94" borderId="101" applyNumberFormat="0" applyProtection="0">
      <alignment horizontal="right" vertical="center"/>
    </xf>
    <xf numFmtId="0" fontId="12" fillId="104" borderId="124" applyNumberFormat="0" applyProtection="0">
      <alignment horizontal="left" vertical="top" indent="1"/>
    </xf>
    <xf numFmtId="4" fontId="53" fillId="33" borderId="101" applyNumberFormat="0" applyProtection="0">
      <alignment horizontal="right" vertical="center"/>
    </xf>
    <xf numFmtId="4" fontId="206" fillId="122" borderId="116" applyNumberFormat="0" applyProtection="0">
      <alignment horizontal="left" vertical="center" indent="1"/>
    </xf>
    <xf numFmtId="0" fontId="206" fillId="92" borderId="91" applyNumberFormat="0" applyProtection="0">
      <alignment horizontal="left" vertical="top" indent="1"/>
    </xf>
    <xf numFmtId="4" fontId="211" fillId="106" borderId="96" applyNumberFormat="0" applyProtection="0">
      <alignment horizontal="right" vertical="center"/>
    </xf>
    <xf numFmtId="205" fontId="206" fillId="105" borderId="91" applyNumberFormat="0" applyProtection="0">
      <alignment horizontal="left" vertical="top" indent="1"/>
    </xf>
    <xf numFmtId="0" fontId="185" fillId="0" borderId="95" applyNumberFormat="0" applyFill="0" applyAlignment="0" applyProtection="0"/>
    <xf numFmtId="4" fontId="206" fillId="103" borderId="97" applyNumberFormat="0" applyProtection="0">
      <alignment horizontal="left" vertical="center" indent="1"/>
    </xf>
    <xf numFmtId="4" fontId="53" fillId="155" borderId="91" applyNumberFormat="0" applyProtection="0">
      <alignment horizontal="right" vertical="center"/>
    </xf>
    <xf numFmtId="4" fontId="206" fillId="103" borderId="97" applyNumberFormat="0" applyProtection="0">
      <alignment horizontal="left" vertical="center" indent="1"/>
    </xf>
    <xf numFmtId="4" fontId="64" fillId="92" borderId="91" applyNumberFormat="0" applyProtection="0">
      <alignment horizontal="left" vertical="center" indent="1"/>
    </xf>
    <xf numFmtId="0" fontId="12" fillId="86" borderId="93" applyNumberFormat="0" applyFont="0" applyAlignment="0" applyProtection="0"/>
    <xf numFmtId="0" fontId="12" fillId="86" borderId="93" applyNumberFormat="0" applyFont="0" applyAlignment="0" applyProtection="0"/>
    <xf numFmtId="4" fontId="53" fillId="33" borderId="91" applyNumberFormat="0" applyProtection="0">
      <alignment horizontal="right" vertical="center"/>
    </xf>
    <xf numFmtId="0" fontId="12" fillId="104" borderId="91" applyNumberFormat="0" applyProtection="0">
      <alignment horizontal="left" vertical="center" indent="1"/>
    </xf>
    <xf numFmtId="0" fontId="201" fillId="87" borderId="92" applyNumberFormat="0" applyAlignment="0" applyProtection="0"/>
    <xf numFmtId="4" fontId="64" fillId="100" borderId="91" applyNumberFormat="0" applyProtection="0">
      <alignment horizontal="right" vertical="center"/>
    </xf>
    <xf numFmtId="4" fontId="206" fillId="97" borderId="96" applyNumberFormat="0" applyProtection="0">
      <alignment horizontal="right" vertical="center"/>
    </xf>
    <xf numFmtId="4" fontId="50" fillId="91" borderId="91" applyNumberFormat="0" applyProtection="0">
      <alignment horizontal="left" vertical="center" indent="1"/>
    </xf>
    <xf numFmtId="0" fontId="226" fillId="110" borderId="92" applyNumberFormat="0" applyAlignment="0" applyProtection="0"/>
    <xf numFmtId="0" fontId="12" fillId="104" borderId="91" applyNumberFormat="0" applyProtection="0">
      <alignment horizontal="left" vertical="center" indent="1"/>
    </xf>
    <xf numFmtId="4" fontId="64" fillId="103" borderId="91" applyNumberFormat="0" applyProtection="0">
      <alignment horizontal="right" vertical="center"/>
    </xf>
    <xf numFmtId="4" fontId="64" fillId="107" borderId="91" applyNumberFormat="0" applyProtection="0">
      <alignment horizontal="left" vertical="center" indent="1"/>
    </xf>
    <xf numFmtId="0" fontId="12" fillId="92" borderId="91" applyNumberFormat="0" applyProtection="0">
      <alignment horizontal="left" vertical="center" indent="1"/>
    </xf>
    <xf numFmtId="0" fontId="12" fillId="107" borderId="103" applyNumberFormat="0" applyFont="0" applyAlignment="0" applyProtection="0"/>
    <xf numFmtId="4" fontId="53" fillId="119" borderId="91" applyNumberFormat="0" applyProtection="0">
      <alignment horizontal="right" vertical="center"/>
    </xf>
    <xf numFmtId="0" fontId="201" fillId="87" borderId="92" applyNumberFormat="0" applyAlignment="0" applyProtection="0"/>
    <xf numFmtId="4" fontId="53" fillId="109" borderId="101" applyNumberFormat="0" applyProtection="0">
      <alignment horizontal="right" vertical="center"/>
    </xf>
    <xf numFmtId="4" fontId="64" fillId="97" borderId="91" applyNumberFormat="0" applyProtection="0">
      <alignment horizontal="right" vertical="center"/>
    </xf>
    <xf numFmtId="0" fontId="206" fillId="110" borderId="96" applyNumberFormat="0" applyProtection="0">
      <alignment horizontal="left" vertical="center" indent="1"/>
    </xf>
    <xf numFmtId="4" fontId="53" fillId="154" borderId="91" applyNumberFormat="0" applyProtection="0">
      <alignment horizontal="right" vertical="center"/>
    </xf>
    <xf numFmtId="4" fontId="56" fillId="119" borderId="91" applyNumberFormat="0" applyProtection="0">
      <alignment horizontal="left" vertical="center" indent="1"/>
    </xf>
    <xf numFmtId="0" fontId="12" fillId="86" borderId="93" applyNumberFormat="0" applyFont="0" applyAlignment="0" applyProtection="0"/>
    <xf numFmtId="4" fontId="53" fillId="38" borderId="91" applyNumberFormat="0" applyProtection="0">
      <alignment horizontal="left" vertical="center" indent="1"/>
    </xf>
    <xf numFmtId="0" fontId="226" fillId="110" borderId="92" applyNumberFormat="0" applyAlignment="0" applyProtection="0"/>
    <xf numFmtId="0" fontId="206" fillId="110" borderId="96" applyNumberFormat="0" applyProtection="0">
      <alignment horizontal="left" vertical="center" indent="1"/>
    </xf>
    <xf numFmtId="4" fontId="215" fillId="38" borderId="96" applyNumberFormat="0" applyProtection="0">
      <alignment vertical="center"/>
    </xf>
    <xf numFmtId="4" fontId="64" fillId="93" borderId="91" applyNumberFormat="0" applyProtection="0">
      <alignment horizontal="right" vertical="center"/>
    </xf>
    <xf numFmtId="4" fontId="206" fillId="91" borderId="96" applyNumberFormat="0" applyProtection="0">
      <alignment vertical="center"/>
    </xf>
    <xf numFmtId="4" fontId="206" fillId="137" borderId="96" applyNumberFormat="0" applyProtection="0">
      <alignment horizontal="right" vertical="center"/>
    </xf>
    <xf numFmtId="4" fontId="206" fillId="95" borderId="97" applyNumberFormat="0" applyProtection="0">
      <alignment horizontal="right" vertical="center"/>
    </xf>
    <xf numFmtId="4" fontId="206" fillId="92" borderId="97" applyNumberFormat="0" applyProtection="0">
      <alignment horizontal="left" vertical="center" indent="1"/>
    </xf>
    <xf numFmtId="0" fontId="12" fillId="92" borderId="91" applyNumberFormat="0" applyProtection="0">
      <alignment horizontal="left" vertical="center" indent="1"/>
    </xf>
    <xf numFmtId="0" fontId="201" fillId="87" borderId="92" applyNumberFormat="0" applyAlignment="0" applyProtection="0"/>
    <xf numFmtId="4" fontId="56" fillId="38" borderId="91" applyNumberFormat="0" applyProtection="0">
      <alignment vertical="center"/>
    </xf>
    <xf numFmtId="4" fontId="50" fillId="91" borderId="91" applyNumberFormat="0" applyProtection="0">
      <alignment vertical="center"/>
    </xf>
    <xf numFmtId="4" fontId="206" fillId="137" borderId="96" applyNumberFormat="0" applyProtection="0">
      <alignment horizontal="right" vertical="center"/>
    </xf>
    <xf numFmtId="0" fontId="12" fillId="104" borderId="91" applyNumberFormat="0" applyProtection="0">
      <alignment horizontal="left" vertical="center" indent="1"/>
    </xf>
    <xf numFmtId="0" fontId="226" fillId="110" borderId="92" applyNumberFormat="0" applyAlignment="0" applyProtection="0"/>
    <xf numFmtId="4" fontId="206" fillId="97" borderId="96" applyNumberFormat="0" applyProtection="0">
      <alignment horizontal="right" vertical="center"/>
    </xf>
    <xf numFmtId="4" fontId="208" fillId="110" borderId="91" applyNumberFormat="0" applyProtection="0">
      <alignment horizontal="left" vertical="center" indent="1"/>
    </xf>
    <xf numFmtId="4" fontId="206" fillId="96" borderId="96" applyNumberFormat="0" applyProtection="0">
      <alignment horizontal="right" vertical="center"/>
    </xf>
    <xf numFmtId="4" fontId="206" fillId="99" borderId="96" applyNumberFormat="0" applyProtection="0">
      <alignment horizontal="right" vertical="center"/>
    </xf>
    <xf numFmtId="4" fontId="64" fillId="103" borderId="91" applyNumberFormat="0" applyProtection="0">
      <alignment horizontal="right" vertical="center"/>
    </xf>
    <xf numFmtId="0" fontId="12" fillId="103" borderId="91" applyNumberFormat="0" applyProtection="0">
      <alignment horizontal="left" vertical="top" indent="1"/>
    </xf>
    <xf numFmtId="0" fontId="12" fillId="103" borderId="91" applyNumberFormat="0" applyProtection="0">
      <alignment horizontal="left" vertical="top" indent="1"/>
    </xf>
    <xf numFmtId="4" fontId="188" fillId="120" borderId="99" applyNumberFormat="0" applyProtection="0">
      <alignment horizontal="left" vertical="center" indent="1"/>
    </xf>
    <xf numFmtId="0" fontId="206" fillId="103" borderId="96" applyNumberFormat="0" applyProtection="0">
      <alignment horizontal="left" vertical="center" indent="1"/>
    </xf>
    <xf numFmtId="4" fontId="206" fillId="99" borderId="96" applyNumberFormat="0" applyProtection="0">
      <alignment horizontal="right" vertical="center"/>
    </xf>
    <xf numFmtId="4" fontId="56" fillId="119" borderId="91" applyNumberFormat="0" applyProtection="0">
      <alignment horizontal="left" vertical="center" indent="1"/>
    </xf>
    <xf numFmtId="4" fontId="53" fillId="156" borderId="91" applyNumberFormat="0" applyProtection="0">
      <alignment horizontal="right" vertical="center"/>
    </xf>
    <xf numFmtId="0" fontId="204" fillId="134" borderId="104" applyNumberFormat="0" applyAlignment="0" applyProtection="0"/>
    <xf numFmtId="4" fontId="206" fillId="95" borderId="97" applyNumberFormat="0" applyProtection="0">
      <alignment horizontal="right" vertical="center"/>
    </xf>
    <xf numFmtId="0" fontId="194" fillId="117" borderId="92" applyNumberFormat="0" applyAlignment="0" applyProtection="0"/>
    <xf numFmtId="4" fontId="53" fillId="157" borderId="91" applyNumberFormat="0" applyProtection="0">
      <alignment horizontal="right" vertical="center"/>
    </xf>
    <xf numFmtId="4" fontId="64" fillId="92" borderId="91" applyNumberFormat="0" applyProtection="0">
      <alignment horizontal="left" vertical="center" indent="1"/>
    </xf>
    <xf numFmtId="4" fontId="187" fillId="103" borderId="91" applyNumberFormat="0" applyProtection="0">
      <alignment horizontal="right" vertical="center"/>
    </xf>
    <xf numFmtId="4" fontId="206" fillId="122" borderId="96" applyNumberFormat="0" applyProtection="0">
      <alignment horizontal="left" vertical="center" indent="1"/>
    </xf>
    <xf numFmtId="0" fontId="12" fillId="86" borderId="93" applyNumberFormat="0" applyFont="0" applyAlignment="0" applyProtection="0"/>
    <xf numFmtId="4" fontId="206" fillId="122" borderId="96" applyNumberFormat="0" applyProtection="0">
      <alignment horizontal="left" vertical="center" indent="1"/>
    </xf>
    <xf numFmtId="4" fontId="186" fillId="91" borderId="91" applyNumberFormat="0" applyProtection="0">
      <alignment vertical="center"/>
    </xf>
    <xf numFmtId="4" fontId="64" fillId="98" borderId="91" applyNumberFormat="0" applyProtection="0">
      <alignment horizontal="right" vertical="center"/>
    </xf>
    <xf numFmtId="4" fontId="50" fillId="91" borderId="91" applyNumberFormat="0" applyProtection="0">
      <alignment vertical="center"/>
    </xf>
    <xf numFmtId="4" fontId="206" fillId="96" borderId="96" applyNumberFormat="0" applyProtection="0">
      <alignment horizontal="right" vertical="center"/>
    </xf>
    <xf numFmtId="4" fontId="206" fillId="122" borderId="96" applyNumberFormat="0" applyProtection="0">
      <alignment horizontal="left" vertical="center" indent="1"/>
    </xf>
    <xf numFmtId="0" fontId="12" fillId="104" borderId="91" applyNumberFormat="0" applyProtection="0">
      <alignment horizontal="left" vertical="center" indent="1"/>
    </xf>
    <xf numFmtId="0" fontId="206" fillId="103" borderId="91" applyNumberFormat="0" applyProtection="0">
      <alignment horizontal="left" vertical="top" indent="1"/>
    </xf>
    <xf numFmtId="4" fontId="53" fillId="159" borderId="91" applyNumberFormat="0" applyProtection="0">
      <alignment vertical="center"/>
    </xf>
    <xf numFmtId="4" fontId="206" fillId="98" borderId="96" applyNumberFormat="0" applyProtection="0">
      <alignment horizontal="right" vertical="center"/>
    </xf>
    <xf numFmtId="4" fontId="64" fillId="92" borderId="91" applyNumberFormat="0" applyProtection="0">
      <alignment horizontal="right" vertical="center"/>
    </xf>
    <xf numFmtId="4" fontId="206" fillId="38" borderId="96" applyNumberFormat="0" applyProtection="0">
      <alignment horizontal="left" vertical="center" indent="1"/>
    </xf>
    <xf numFmtId="4" fontId="64" fillId="101" borderId="91" applyNumberFormat="0" applyProtection="0">
      <alignment horizontal="right" vertical="center"/>
    </xf>
    <xf numFmtId="4" fontId="53" fillId="152" borderId="91" applyNumberFormat="0" applyProtection="0">
      <alignment horizontal="right" vertical="center"/>
    </xf>
    <xf numFmtId="4" fontId="50" fillId="91" borderId="91" applyNumberFormat="0" applyProtection="0">
      <alignment vertical="center"/>
    </xf>
    <xf numFmtId="4" fontId="53" fillId="159" borderId="91" applyNumberFormat="0" applyProtection="0">
      <alignment vertical="center"/>
    </xf>
    <xf numFmtId="4" fontId="64" fillId="98" borderId="91" applyNumberFormat="0" applyProtection="0">
      <alignment horizontal="right" vertical="center"/>
    </xf>
    <xf numFmtId="4" fontId="53" fillId="121" borderId="91" applyNumberFormat="0" applyProtection="0">
      <alignment horizontal="right" vertical="center"/>
    </xf>
    <xf numFmtId="0" fontId="12" fillId="86" borderId="93" applyNumberFormat="0" applyFont="0" applyAlignment="0" applyProtection="0"/>
    <xf numFmtId="4" fontId="64" fillId="97" borderId="91" applyNumberFormat="0" applyProtection="0">
      <alignment horizontal="right" vertical="center"/>
    </xf>
    <xf numFmtId="4" fontId="50" fillId="91" borderId="91" applyNumberFormat="0" applyProtection="0">
      <alignment horizontal="left" vertical="center" indent="1"/>
    </xf>
    <xf numFmtId="4" fontId="206" fillId="99" borderId="96" applyNumberFormat="0" applyProtection="0">
      <alignment horizontal="right" vertical="center"/>
    </xf>
    <xf numFmtId="4" fontId="206" fillId="102" borderId="107" applyNumberFormat="0" applyProtection="0">
      <alignment horizontal="left" vertical="center" indent="1"/>
    </xf>
    <xf numFmtId="0" fontId="64" fillId="107" borderId="101" applyNumberFormat="0" applyProtection="0">
      <alignment horizontal="left" vertical="top" indent="1"/>
    </xf>
    <xf numFmtId="4" fontId="206" fillId="102" borderId="97" applyNumberFormat="0" applyProtection="0">
      <alignment horizontal="left" vertical="center" indent="1"/>
    </xf>
    <xf numFmtId="4" fontId="206" fillId="99" borderId="96" applyNumberFormat="0" applyProtection="0">
      <alignment horizontal="right" vertical="center"/>
    </xf>
    <xf numFmtId="4" fontId="206" fillId="96" borderId="96" applyNumberFormat="0" applyProtection="0">
      <alignment horizontal="right" vertical="center"/>
    </xf>
    <xf numFmtId="4" fontId="206" fillId="93" borderId="96" applyNumberFormat="0" applyProtection="0">
      <alignment horizontal="right" vertical="center"/>
    </xf>
    <xf numFmtId="4" fontId="206" fillId="91" borderId="96" applyNumberFormat="0" applyProtection="0">
      <alignment vertical="center"/>
    </xf>
    <xf numFmtId="4" fontId="189" fillId="103" borderId="91" applyNumberFormat="0" applyProtection="0">
      <alignment horizontal="right" vertical="center"/>
    </xf>
    <xf numFmtId="0" fontId="12" fillId="103" borderId="91" applyNumberFormat="0" applyProtection="0">
      <alignment horizontal="left" vertical="top" indent="1"/>
    </xf>
    <xf numFmtId="0" fontId="206" fillId="103" borderId="91" applyNumberFormat="0" applyProtection="0">
      <alignment horizontal="left" vertical="top" indent="1"/>
    </xf>
    <xf numFmtId="0" fontId="201" fillId="87" borderId="92" applyNumberFormat="0" applyAlignment="0" applyProtection="0"/>
    <xf numFmtId="0" fontId="194" fillId="117" borderId="92" applyNumberFormat="0" applyAlignment="0" applyProtection="0"/>
    <xf numFmtId="4" fontId="206" fillId="137" borderId="96" applyNumberFormat="0" applyProtection="0">
      <alignment horizontal="right" vertical="center"/>
    </xf>
    <xf numFmtId="0" fontId="209" fillId="91" borderId="91" applyNumberFormat="0" applyProtection="0">
      <alignment horizontal="left" vertical="top" indent="1"/>
    </xf>
    <xf numFmtId="4" fontId="187" fillId="103" borderId="91" applyNumberFormat="0" applyProtection="0">
      <alignment horizontal="right" vertical="center"/>
    </xf>
    <xf numFmtId="4" fontId="64" fillId="107" borderId="91" applyNumberFormat="0" applyProtection="0">
      <alignment horizontal="left" vertical="center" indent="1"/>
    </xf>
    <xf numFmtId="0" fontId="12" fillId="103" borderId="91" applyNumberFormat="0" applyProtection="0">
      <alignment horizontal="left" vertical="top" indent="1"/>
    </xf>
    <xf numFmtId="0" fontId="12" fillId="105" borderId="91" applyNumberFormat="0" applyProtection="0">
      <alignment horizontal="left" vertical="center" indent="1"/>
    </xf>
    <xf numFmtId="0" fontId="12" fillId="104" borderId="91" applyNumberFormat="0" applyProtection="0">
      <alignment horizontal="left" vertical="top" indent="1"/>
    </xf>
    <xf numFmtId="4" fontId="64" fillId="101" borderId="91" applyNumberFormat="0" applyProtection="0">
      <alignment horizontal="right" vertical="center"/>
    </xf>
    <xf numFmtId="0" fontId="50" fillId="91" borderId="101" applyNumberFormat="0" applyProtection="0">
      <alignment horizontal="left" vertical="top" indent="1"/>
    </xf>
    <xf numFmtId="4" fontId="186" fillId="91" borderId="147" applyNumberFormat="0" applyProtection="0">
      <alignment vertical="center"/>
    </xf>
    <xf numFmtId="4" fontId="64" fillId="95" borderId="101" applyNumberFormat="0" applyProtection="0">
      <alignment horizontal="right" vertical="center"/>
    </xf>
    <xf numFmtId="0" fontId="206" fillId="138" borderId="139" applyNumberFormat="0" applyProtection="0">
      <alignment horizontal="left" vertical="center" indent="1"/>
    </xf>
    <xf numFmtId="4" fontId="56" fillId="119" borderId="119" applyNumberFormat="0" applyProtection="0">
      <alignment horizontal="left" vertical="center" indent="1"/>
    </xf>
    <xf numFmtId="0" fontId="206" fillId="103" borderId="96" applyNumberFormat="0" applyProtection="0">
      <alignment horizontal="left" vertical="center" indent="1"/>
    </xf>
    <xf numFmtId="4" fontId="64" fillId="94" borderId="101" applyNumberFormat="0" applyProtection="0">
      <alignment horizontal="right" vertical="center"/>
    </xf>
    <xf numFmtId="4" fontId="64" fillId="103" borderId="101" applyNumberFormat="0" applyProtection="0">
      <alignment horizontal="right" vertical="center"/>
    </xf>
    <xf numFmtId="0" fontId="12" fillId="105" borderId="124" applyNumberFormat="0" applyProtection="0">
      <alignment horizontal="left" vertical="center" indent="1"/>
    </xf>
    <xf numFmtId="0" fontId="185" fillId="0" borderId="105" applyNumberFormat="0" applyFill="0" applyAlignment="0" applyProtection="0"/>
    <xf numFmtId="4" fontId="64" fillId="99" borderId="101" applyNumberFormat="0" applyProtection="0">
      <alignment horizontal="right" vertical="center"/>
    </xf>
    <xf numFmtId="4" fontId="206" fillId="99" borderId="106" applyNumberFormat="0" applyProtection="0">
      <alignment horizontal="right" vertical="center"/>
    </xf>
    <xf numFmtId="0" fontId="201" fillId="87" borderId="125" applyNumberFormat="0" applyAlignment="0" applyProtection="0"/>
    <xf numFmtId="4" fontId="64" fillId="97" borderId="101" applyNumberFormat="0" applyProtection="0">
      <alignment horizontal="right" vertical="center"/>
    </xf>
    <xf numFmtId="4" fontId="64" fillId="92" borderId="91" applyNumberFormat="0" applyProtection="0">
      <alignment horizontal="right" vertical="center"/>
    </xf>
    <xf numFmtId="4" fontId="53" fillId="119" borderId="91" applyNumberFormat="0" applyProtection="0">
      <alignment horizontal="right" vertical="center"/>
    </xf>
    <xf numFmtId="4" fontId="64" fillId="99" borderId="91" applyNumberFormat="0" applyProtection="0">
      <alignment horizontal="right" vertical="center"/>
    </xf>
    <xf numFmtId="4" fontId="53" fillId="155" borderId="91" applyNumberFormat="0" applyProtection="0">
      <alignment horizontal="right" vertical="center"/>
    </xf>
    <xf numFmtId="4" fontId="53" fillId="153" borderId="91" applyNumberFormat="0" applyProtection="0">
      <alignment horizontal="right" vertical="center"/>
    </xf>
    <xf numFmtId="4" fontId="53" fillId="121" borderId="91" applyNumberFormat="0" applyProtection="0">
      <alignment horizontal="right" vertical="center"/>
    </xf>
    <xf numFmtId="4" fontId="53" fillId="152" borderId="91" applyNumberFormat="0" applyProtection="0">
      <alignment horizontal="right" vertical="center"/>
    </xf>
    <xf numFmtId="0" fontId="12" fillId="86" borderId="93" applyNumberFormat="0" applyFont="0" applyAlignment="0" applyProtection="0"/>
    <xf numFmtId="4" fontId="64" fillId="97" borderId="101" applyNumberFormat="0" applyProtection="0">
      <alignment horizontal="right" vertical="center"/>
    </xf>
    <xf numFmtId="4" fontId="206" fillId="98" borderId="106" applyNumberFormat="0" applyProtection="0">
      <alignment horizontal="right" vertical="center"/>
    </xf>
    <xf numFmtId="4" fontId="206" fillId="103" borderId="107" applyNumberFormat="0" applyProtection="0">
      <alignment horizontal="left" vertical="center" indent="1"/>
    </xf>
    <xf numFmtId="0" fontId="12" fillId="106" borderId="121" applyNumberFormat="0">
      <protection locked="0"/>
    </xf>
    <xf numFmtId="4" fontId="206" fillId="38" borderId="106" applyNumberFormat="0" applyProtection="0">
      <alignment horizontal="left" vertical="center" indent="1"/>
    </xf>
    <xf numFmtId="0" fontId="206" fillId="86" borderId="116" applyNumberFormat="0" applyFont="0" applyAlignment="0" applyProtection="0"/>
    <xf numFmtId="0" fontId="12" fillId="104" borderId="101" applyNumberFormat="0" applyProtection="0">
      <alignment horizontal="left" vertical="center" indent="1"/>
    </xf>
    <xf numFmtId="4" fontId="229" fillId="38" borderId="101" applyNumberFormat="0" applyProtection="0">
      <alignment vertical="center"/>
    </xf>
    <xf numFmtId="4" fontId="206" fillId="122" borderId="139" applyNumberFormat="0" applyProtection="0">
      <alignment horizontal="left" vertical="center" indent="1"/>
    </xf>
    <xf numFmtId="0" fontId="206" fillId="86" borderId="116" applyNumberFormat="0" applyFont="0" applyAlignment="0" applyProtection="0"/>
    <xf numFmtId="4" fontId="206" fillId="101" borderId="116" applyNumberFormat="0" applyProtection="0">
      <alignment horizontal="right" vertical="center"/>
    </xf>
    <xf numFmtId="0" fontId="64" fillId="92" borderId="101" applyNumberFormat="0" applyProtection="0">
      <alignment horizontal="left" vertical="top" indent="1"/>
    </xf>
    <xf numFmtId="0" fontId="12" fillId="104" borderId="111" applyNumberFormat="0" applyProtection="0">
      <alignment horizontal="left" vertical="center" indent="1"/>
    </xf>
    <xf numFmtId="4" fontId="206" fillId="122" borderId="116" applyNumberFormat="0" applyProtection="0">
      <alignment horizontal="left" vertical="center" indent="1"/>
    </xf>
    <xf numFmtId="0" fontId="226" fillId="110" borderId="125" applyNumberFormat="0" applyAlignment="0" applyProtection="0"/>
    <xf numFmtId="4" fontId="64" fillId="97" borderId="91" applyNumberFormat="0" applyProtection="0">
      <alignment horizontal="right" vertical="center"/>
    </xf>
    <xf numFmtId="4" fontId="230" fillId="159" borderId="124" applyNumberFormat="0" applyProtection="0">
      <alignment horizontal="right" vertical="center"/>
    </xf>
    <xf numFmtId="4" fontId="53" fillId="33" borderId="91" applyNumberFormat="0" applyProtection="0">
      <alignment horizontal="right" vertical="center"/>
    </xf>
    <xf numFmtId="4" fontId="206" fillId="97" borderId="129" applyNumberFormat="0" applyProtection="0">
      <alignment horizontal="right" vertical="center"/>
    </xf>
    <xf numFmtId="4" fontId="53" fillId="159" borderId="91" applyNumberFormat="0" applyProtection="0">
      <alignment vertical="center"/>
    </xf>
    <xf numFmtId="205" fontId="206" fillId="92" borderId="101" applyNumberFormat="0" applyProtection="0">
      <alignment horizontal="left" vertical="top" indent="1"/>
    </xf>
    <xf numFmtId="4" fontId="64" fillId="96" borderId="91" applyNumberFormat="0" applyProtection="0">
      <alignment horizontal="right" vertical="center"/>
    </xf>
    <xf numFmtId="4" fontId="64" fillId="103" borderId="91" applyNumberFormat="0" applyProtection="0">
      <alignment horizontal="right" vertical="center"/>
    </xf>
    <xf numFmtId="0" fontId="12" fillId="105" borderId="91" applyNumberFormat="0" applyProtection="0">
      <alignment horizontal="left" vertical="top" indent="1"/>
    </xf>
    <xf numFmtId="43" fontId="8" fillId="0" borderId="0" applyFont="0" applyFill="0" applyBorder="0" applyAlignment="0" applyProtection="0"/>
    <xf numFmtId="4" fontId="56" fillId="119" borderId="99" applyNumberFormat="0" applyProtection="0">
      <alignment horizontal="left" vertical="center" indent="1"/>
    </xf>
    <xf numFmtId="4" fontId="64" fillId="100" borderId="91" applyNumberFormat="0" applyProtection="0">
      <alignment horizontal="right" vertical="center"/>
    </xf>
    <xf numFmtId="4" fontId="189" fillId="103" borderId="91" applyNumberFormat="0" applyProtection="0">
      <alignment horizontal="right" vertical="center"/>
    </xf>
    <xf numFmtId="0" fontId="12" fillId="105" borderId="101" applyNumberFormat="0" applyProtection="0">
      <alignment horizontal="left" vertical="top" indent="1"/>
    </xf>
    <xf numFmtId="0" fontId="206" fillId="105" borderId="116" applyNumberFormat="0" applyProtection="0">
      <alignment horizontal="left" vertical="center" indent="1"/>
    </xf>
    <xf numFmtId="4" fontId="53" fillId="119" borderId="111" applyNumberFormat="0" applyProtection="0">
      <alignment horizontal="right" vertical="center"/>
    </xf>
    <xf numFmtId="4" fontId="50" fillId="91" borderId="124" applyNumberFormat="0" applyProtection="0">
      <alignment vertical="center"/>
    </xf>
    <xf numFmtId="4" fontId="206" fillId="101" borderId="96" applyNumberFormat="0" applyProtection="0">
      <alignment horizontal="right" vertical="center"/>
    </xf>
    <xf numFmtId="0" fontId="12" fillId="103" borderId="101" applyNumberFormat="0" applyProtection="0">
      <alignment horizontal="left" vertical="center" indent="1"/>
    </xf>
    <xf numFmtId="4" fontId="64" fillId="92" borderId="101" applyNumberFormat="0" applyProtection="0">
      <alignment horizontal="left" vertical="center" indent="1"/>
    </xf>
    <xf numFmtId="4" fontId="53" fillId="121" borderId="91" applyNumberFormat="0" applyProtection="0">
      <alignment horizontal="right" vertical="center"/>
    </xf>
    <xf numFmtId="4" fontId="53" fillId="109" borderId="91" applyNumberFormat="0" applyProtection="0">
      <alignment horizontal="right" vertical="center"/>
    </xf>
    <xf numFmtId="4" fontId="53" fillId="38" borderId="91" applyNumberFormat="0" applyProtection="0">
      <alignment horizontal="left" vertical="center" indent="1"/>
    </xf>
    <xf numFmtId="4" fontId="64" fillId="97" borderId="101" applyNumberFormat="0" applyProtection="0">
      <alignment horizontal="right" vertical="center"/>
    </xf>
    <xf numFmtId="0" fontId="12" fillId="104" borderId="91" applyNumberFormat="0" applyProtection="0">
      <alignment horizontal="left" vertical="center" indent="1"/>
    </xf>
    <xf numFmtId="0" fontId="12" fillId="92" borderId="91" applyNumberFormat="0" applyProtection="0">
      <alignment horizontal="left" vertical="center" indent="1"/>
    </xf>
    <xf numFmtId="43" fontId="8" fillId="0" borderId="0" applyFont="0" applyFill="0" applyBorder="0" applyAlignment="0" applyProtection="0"/>
    <xf numFmtId="4" fontId="206" fillId="91" borderId="96" applyNumberFormat="0" applyProtection="0">
      <alignment vertical="center"/>
    </xf>
    <xf numFmtId="0" fontId="12" fillId="104" borderId="91" applyNumberFormat="0" applyProtection="0">
      <alignment horizontal="left" vertical="top" indent="1"/>
    </xf>
    <xf numFmtId="4" fontId="206" fillId="0" borderId="96" applyNumberFormat="0" applyProtection="0">
      <alignment horizontal="right" vertical="center"/>
    </xf>
    <xf numFmtId="4" fontId="206" fillId="92" borderId="96" applyNumberFormat="0" applyProtection="0">
      <alignment horizontal="right" vertical="center"/>
    </xf>
    <xf numFmtId="4" fontId="187" fillId="107" borderId="91" applyNumberFormat="0" applyProtection="0">
      <alignment vertical="center"/>
    </xf>
    <xf numFmtId="4" fontId="64" fillId="96" borderId="101" applyNumberFormat="0" applyProtection="0">
      <alignment horizontal="right" vertical="center"/>
    </xf>
    <xf numFmtId="0" fontId="12" fillId="103" borderId="91" applyNumberFormat="0" applyProtection="0">
      <alignment horizontal="left" vertical="center" indent="1"/>
    </xf>
    <xf numFmtId="43" fontId="8" fillId="0" borderId="0" applyFont="0" applyFill="0" applyBorder="0" applyAlignment="0" applyProtection="0"/>
    <xf numFmtId="4" fontId="206" fillId="38" borderId="139" applyNumberFormat="0" applyProtection="0">
      <alignment horizontal="left" vertical="center" indent="1"/>
    </xf>
    <xf numFmtId="4" fontId="206" fillId="103" borderId="117" applyNumberFormat="0" applyProtection="0">
      <alignment horizontal="left" vertical="center" indent="1"/>
    </xf>
    <xf numFmtId="4" fontId="206" fillId="122" borderId="129" applyNumberFormat="0" applyProtection="0">
      <alignment horizontal="left" vertical="center" indent="1"/>
    </xf>
    <xf numFmtId="4" fontId="64" fillId="98" borderId="124" applyNumberFormat="0" applyProtection="0">
      <alignment horizontal="right" vertical="center"/>
    </xf>
    <xf numFmtId="4" fontId="53" fillId="38" borderId="124" applyNumberFormat="0" applyProtection="0">
      <alignment horizontal="left" vertical="center" indent="1"/>
    </xf>
    <xf numFmtId="0" fontId="206" fillId="138" borderId="129" applyNumberFormat="0" applyProtection="0">
      <alignment horizontal="left" vertical="center" indent="1"/>
    </xf>
    <xf numFmtId="4" fontId="53" fillId="121" borderId="101" applyNumberFormat="0" applyProtection="0">
      <alignment horizontal="right" vertical="center"/>
    </xf>
    <xf numFmtId="4" fontId="206" fillId="91" borderId="106" applyNumberFormat="0" applyProtection="0">
      <alignment vertical="center"/>
    </xf>
    <xf numFmtId="4" fontId="53" fillId="109" borderId="101" applyNumberFormat="0" applyProtection="0">
      <alignment horizontal="right" vertical="center"/>
    </xf>
    <xf numFmtId="4" fontId="64" fillId="96" borderId="111" applyNumberFormat="0" applyProtection="0">
      <alignment horizontal="right" vertical="center"/>
    </xf>
    <xf numFmtId="4" fontId="64" fillId="93" borderId="111" applyNumberFormat="0" applyProtection="0">
      <alignment horizontal="right" vertical="center"/>
    </xf>
    <xf numFmtId="4" fontId="206" fillId="101" borderId="106" applyNumberFormat="0" applyProtection="0">
      <alignment horizontal="right" vertical="center"/>
    </xf>
    <xf numFmtId="4" fontId="231" fillId="159" borderId="160" applyNumberFormat="0" applyProtection="0">
      <alignment horizontal="right" vertical="center"/>
    </xf>
    <xf numFmtId="0" fontId="226" fillId="110" borderId="102" applyNumberFormat="0" applyAlignment="0" applyProtection="0"/>
    <xf numFmtId="4" fontId="64" fillId="99" borderId="134" applyNumberFormat="0" applyProtection="0">
      <alignment horizontal="right" vertical="center"/>
    </xf>
    <xf numFmtId="4" fontId="189" fillId="103" borderId="101" applyNumberFormat="0" applyProtection="0">
      <alignment horizontal="right" vertical="center"/>
    </xf>
    <xf numFmtId="0" fontId="206" fillId="103" borderId="111" applyNumberFormat="0" applyProtection="0">
      <alignment horizontal="left" vertical="top" indent="1"/>
    </xf>
    <xf numFmtId="205" fontId="213" fillId="134" borderId="96" applyNumberFormat="0" applyAlignment="0" applyProtection="0"/>
    <xf numFmtId="205" fontId="213" fillId="134" borderId="96" applyNumberFormat="0" applyAlignment="0" applyProtection="0"/>
    <xf numFmtId="205" fontId="201" fillId="87" borderId="96" applyNumberFormat="0" applyAlignment="0" applyProtection="0"/>
    <xf numFmtId="205" fontId="201" fillId="87" borderId="96" applyNumberFormat="0" applyAlignment="0" applyProtection="0"/>
    <xf numFmtId="4" fontId="206" fillId="91" borderId="106" applyNumberFormat="0" applyProtection="0">
      <alignment vertical="center"/>
    </xf>
    <xf numFmtId="4" fontId="64" fillId="96" borderId="101" applyNumberFormat="0" applyProtection="0">
      <alignment horizontal="right" vertical="center"/>
    </xf>
    <xf numFmtId="0" fontId="204" fillId="110" borderId="114" applyNumberFormat="0" applyAlignment="0" applyProtection="0"/>
    <xf numFmtId="205" fontId="206" fillId="86" borderId="9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205" fontId="206" fillId="86" borderId="96" applyNumberFormat="0" applyFont="0" applyAlignment="0" applyProtection="0"/>
    <xf numFmtId="205" fontId="204" fillId="134" borderId="94" applyNumberFormat="0" applyAlignment="0" applyProtection="0"/>
    <xf numFmtId="205" fontId="204" fillId="134" borderId="94" applyNumberFormat="0" applyAlignment="0" applyProtection="0"/>
    <xf numFmtId="4" fontId="230" fillId="159" borderId="101" applyNumberFormat="0" applyProtection="0">
      <alignment horizontal="right" vertical="center"/>
    </xf>
    <xf numFmtId="0" fontId="71" fillId="104" borderId="108" applyBorder="0"/>
    <xf numFmtId="0" fontId="206" fillId="103" borderId="101" applyNumberFormat="0" applyProtection="0">
      <alignment horizontal="left" vertical="top" indent="1"/>
    </xf>
    <xf numFmtId="4" fontId="56" fillId="38" borderId="160" applyNumberFormat="0" applyProtection="0">
      <alignment vertical="center"/>
    </xf>
    <xf numFmtId="4" fontId="50" fillId="91" borderId="147" applyNumberFormat="0" applyProtection="0">
      <alignment horizontal="left" vertical="center" indent="1"/>
    </xf>
    <xf numFmtId="0" fontId="12" fillId="92" borderId="101" applyNumberFormat="0" applyProtection="0">
      <alignment horizontal="left" vertical="top" indent="1"/>
    </xf>
    <xf numFmtId="4" fontId="206" fillId="122" borderId="152" applyNumberFormat="0" applyProtection="0">
      <alignment horizontal="left" vertical="center" indent="1"/>
    </xf>
    <xf numFmtId="4" fontId="206" fillId="98" borderId="106" applyNumberFormat="0" applyProtection="0">
      <alignment horizontal="right" vertical="center"/>
    </xf>
    <xf numFmtId="4" fontId="50" fillId="91" borderId="111" applyNumberFormat="0" applyProtection="0">
      <alignment horizontal="left" vertical="center" indent="1"/>
    </xf>
    <xf numFmtId="4" fontId="64" fillId="95" borderId="101" applyNumberFormat="0" applyProtection="0">
      <alignment horizontal="right" vertical="center"/>
    </xf>
    <xf numFmtId="4" fontId="64" fillId="98" borderId="134" applyNumberFormat="0" applyProtection="0">
      <alignment horizontal="right" vertical="center"/>
    </xf>
    <xf numFmtId="0" fontId="12" fillId="92" borderId="101" applyNumberFormat="0" applyProtection="0">
      <alignment horizontal="left" vertical="center" indent="1"/>
    </xf>
    <xf numFmtId="4" fontId="64" fillId="92" borderId="134" applyNumberFormat="0" applyProtection="0">
      <alignment horizontal="right" vertical="center"/>
    </xf>
    <xf numFmtId="4" fontId="206" fillId="122" borderId="106" applyNumberFormat="0" applyProtection="0">
      <alignment horizontal="left" vertical="center" indent="1"/>
    </xf>
    <xf numFmtId="0" fontId="206" fillId="105" borderId="106" applyNumberFormat="0" applyProtection="0">
      <alignment horizontal="left" vertical="center" indent="1"/>
    </xf>
    <xf numFmtId="205" fontId="185" fillId="0" borderId="105" applyNumberFormat="0" applyFill="0" applyAlignment="0" applyProtection="0"/>
    <xf numFmtId="4" fontId="186" fillId="91" borderId="147" applyNumberFormat="0" applyProtection="0">
      <alignment vertical="center"/>
    </xf>
    <xf numFmtId="4" fontId="64" fillId="92" borderId="111" applyNumberFormat="0" applyProtection="0">
      <alignment horizontal="left" vertical="center" indent="1"/>
    </xf>
    <xf numFmtId="4" fontId="206" fillId="92" borderId="107" applyNumberFormat="0" applyProtection="0">
      <alignment horizontal="left" vertical="center" indent="1"/>
    </xf>
    <xf numFmtId="4" fontId="206" fillId="101" borderId="106" applyNumberFormat="0" applyProtection="0">
      <alignment horizontal="right" vertical="center"/>
    </xf>
    <xf numFmtId="0" fontId="64" fillId="92" borderId="101" applyNumberFormat="0" applyProtection="0">
      <alignment horizontal="left" vertical="top" indent="1"/>
    </xf>
    <xf numFmtId="4" fontId="206" fillId="93" borderId="139" applyNumberFormat="0" applyProtection="0">
      <alignment horizontal="right" vertical="center"/>
    </xf>
    <xf numFmtId="4" fontId="188" fillId="120" borderId="109" applyNumberFormat="0" applyProtection="0">
      <alignment horizontal="left" vertical="center" indent="1"/>
    </xf>
    <xf numFmtId="4" fontId="64" fillId="95" borderId="101" applyNumberFormat="0" applyProtection="0">
      <alignment horizontal="right" vertical="center"/>
    </xf>
    <xf numFmtId="0" fontId="12" fillId="105" borderId="101" applyNumberFormat="0" applyProtection="0">
      <alignment horizontal="left" vertical="top" indent="1"/>
    </xf>
    <xf numFmtId="0" fontId="12" fillId="103" borderId="101" applyNumberFormat="0" applyProtection="0">
      <alignment horizontal="left" vertical="center" indent="1"/>
    </xf>
    <xf numFmtId="4" fontId="215" fillId="27" borderId="116" applyNumberFormat="0" applyProtection="0">
      <alignment horizontal="right" vertical="center"/>
    </xf>
    <xf numFmtId="4" fontId="53" fillId="153" borderId="134" applyNumberFormat="0" applyProtection="0">
      <alignment horizontal="right" vertical="center"/>
    </xf>
    <xf numFmtId="4" fontId="50" fillId="91" borderId="111" applyNumberFormat="0" applyProtection="0">
      <alignment horizontal="left" vertical="center" indent="1"/>
    </xf>
    <xf numFmtId="4" fontId="64" fillId="101" borderId="111" applyNumberFormat="0" applyProtection="0">
      <alignment horizontal="right" vertical="center"/>
    </xf>
    <xf numFmtId="4" fontId="187" fillId="103" borderId="111" applyNumberFormat="0" applyProtection="0">
      <alignment horizontal="right" vertical="center"/>
    </xf>
    <xf numFmtId="4" fontId="64" fillId="96" borderId="101" applyNumberFormat="0" applyProtection="0">
      <alignment horizontal="right" vertical="center"/>
    </xf>
    <xf numFmtId="0" fontId="12" fillId="104" borderId="101" applyNumberFormat="0" applyProtection="0">
      <alignment horizontal="left" vertical="center" indent="1"/>
    </xf>
    <xf numFmtId="4" fontId="53" fillId="157" borderId="101" applyNumberFormat="0" applyProtection="0">
      <alignment horizontal="right" vertical="center"/>
    </xf>
    <xf numFmtId="0" fontId="213" fillId="134" borderId="106" applyNumberFormat="0" applyAlignment="0" applyProtection="0"/>
    <xf numFmtId="0" fontId="12" fillId="92" borderId="101" applyNumberFormat="0" applyProtection="0">
      <alignment horizontal="left" vertical="top" indent="1"/>
    </xf>
    <xf numFmtId="0" fontId="12" fillId="104" borderId="101" applyNumberFormat="0" applyProtection="0">
      <alignment horizontal="left" vertical="top" indent="1"/>
    </xf>
    <xf numFmtId="4" fontId="64" fillId="96" borderId="124" applyNumberFormat="0" applyProtection="0">
      <alignment horizontal="right" vertical="center"/>
    </xf>
    <xf numFmtId="0" fontId="206" fillId="138" borderId="116" applyNumberFormat="0" applyProtection="0">
      <alignment horizontal="left" vertical="center" indent="1"/>
    </xf>
    <xf numFmtId="0" fontId="185" fillId="0" borderId="105" applyNumberFormat="0" applyFill="0" applyAlignment="0" applyProtection="0"/>
    <xf numFmtId="4" fontId="53" fillId="155" borderId="111" applyNumberFormat="0" applyProtection="0">
      <alignment horizontal="right" vertical="center"/>
    </xf>
    <xf numFmtId="4" fontId="64" fillId="94" borderId="124" applyNumberFormat="0" applyProtection="0">
      <alignment horizontal="right" vertical="center"/>
    </xf>
    <xf numFmtId="4" fontId="186" fillId="91" borderId="111" applyNumberFormat="0" applyProtection="0">
      <alignment vertical="center"/>
    </xf>
    <xf numFmtId="4" fontId="64" fillId="103" borderId="101" applyNumberFormat="0" applyProtection="0">
      <alignment horizontal="right" vertical="center"/>
    </xf>
    <xf numFmtId="4" fontId="64" fillId="99" borderId="101" applyNumberFormat="0" applyProtection="0">
      <alignment horizontal="right" vertical="center"/>
    </xf>
    <xf numFmtId="0" fontId="206" fillId="110" borderId="106" applyNumberFormat="0" applyProtection="0">
      <alignment horizontal="left" vertical="center" indent="1"/>
    </xf>
    <xf numFmtId="0" fontId="12" fillId="104" borderId="111" applyNumberFormat="0" applyProtection="0">
      <alignment horizontal="left" vertical="center" indent="1"/>
    </xf>
    <xf numFmtId="0" fontId="64" fillId="92" borderId="160" applyNumberFormat="0" applyProtection="0">
      <alignment horizontal="left" vertical="top" indent="1"/>
    </xf>
    <xf numFmtId="4" fontId="206" fillId="91" borderId="96" applyNumberFormat="0" applyProtection="0">
      <alignment vertical="center"/>
    </xf>
    <xf numFmtId="4" fontId="215" fillId="38" borderId="96" applyNumberFormat="0" applyProtection="0">
      <alignment vertical="center"/>
    </xf>
    <xf numFmtId="4" fontId="206" fillId="38" borderId="96" applyNumberFormat="0" applyProtection="0">
      <alignment horizontal="left" vertical="center" indent="1"/>
    </xf>
    <xf numFmtId="205" fontId="209" fillId="91" borderId="91" applyNumberFormat="0" applyProtection="0">
      <alignment horizontal="left" vertical="top" indent="1"/>
    </xf>
    <xf numFmtId="4" fontId="206" fillId="122" borderId="96" applyNumberFormat="0" applyProtection="0">
      <alignment horizontal="left" vertical="center" indent="1"/>
    </xf>
    <xf numFmtId="4" fontId="206" fillId="93" borderId="96" applyNumberFormat="0" applyProtection="0">
      <alignment horizontal="right" vertical="center"/>
    </xf>
    <xf numFmtId="4" fontId="206" fillId="137" borderId="96" applyNumberFormat="0" applyProtection="0">
      <alignment horizontal="right" vertical="center"/>
    </xf>
    <xf numFmtId="4" fontId="206" fillId="95" borderId="97" applyNumberFormat="0" applyProtection="0">
      <alignment horizontal="right" vertical="center"/>
    </xf>
    <xf numFmtId="4" fontId="206" fillId="96" borderId="96" applyNumberFormat="0" applyProtection="0">
      <alignment horizontal="right" vertical="center"/>
    </xf>
    <xf numFmtId="4" fontId="206" fillId="97" borderId="96" applyNumberFormat="0" applyProtection="0">
      <alignment horizontal="right" vertical="center"/>
    </xf>
    <xf numFmtId="4" fontId="206" fillId="98" borderId="96" applyNumberFormat="0" applyProtection="0">
      <alignment horizontal="right" vertical="center"/>
    </xf>
    <xf numFmtId="4" fontId="206" fillId="99" borderId="96" applyNumberFormat="0" applyProtection="0">
      <alignment horizontal="right" vertical="center"/>
    </xf>
    <xf numFmtId="4" fontId="206" fillId="100" borderId="96" applyNumberFormat="0" applyProtection="0">
      <alignment horizontal="right" vertical="center"/>
    </xf>
    <xf numFmtId="4" fontId="206" fillId="101" borderId="96" applyNumberFormat="0" applyProtection="0">
      <alignment horizontal="right" vertical="center"/>
    </xf>
    <xf numFmtId="4" fontId="206" fillId="102" borderId="97" applyNumberFormat="0" applyProtection="0">
      <alignment horizontal="left" vertical="center" indent="1"/>
    </xf>
    <xf numFmtId="4" fontId="12" fillId="104" borderId="97" applyNumberFormat="0" applyProtection="0">
      <alignment horizontal="left" vertical="center" indent="1"/>
    </xf>
    <xf numFmtId="4" fontId="12" fillId="104" borderId="97" applyNumberFormat="0" applyProtection="0">
      <alignment horizontal="left" vertical="center" indent="1"/>
    </xf>
    <xf numFmtId="4" fontId="206" fillId="92" borderId="96" applyNumberFormat="0" applyProtection="0">
      <alignment horizontal="right" vertical="center"/>
    </xf>
    <xf numFmtId="4" fontId="206" fillId="103" borderId="97" applyNumberFormat="0" applyProtection="0">
      <alignment horizontal="left" vertical="center" indent="1"/>
    </xf>
    <xf numFmtId="4" fontId="206" fillId="92" borderId="97" applyNumberFormat="0" applyProtection="0">
      <alignment horizontal="left" vertical="center" indent="1"/>
    </xf>
    <xf numFmtId="205" fontId="206" fillId="110" borderId="96" applyNumberFormat="0" applyProtection="0">
      <alignment horizontal="left" vertical="center" indent="1"/>
    </xf>
    <xf numFmtId="205" fontId="12" fillId="104" borderId="91" applyNumberFormat="0" applyProtection="0">
      <alignment horizontal="left" vertical="center" indent="1"/>
    </xf>
    <xf numFmtId="205" fontId="206" fillId="104" borderId="91" applyNumberFormat="0" applyProtection="0">
      <alignment horizontal="left" vertical="top" indent="1"/>
    </xf>
    <xf numFmtId="205" fontId="12"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04" borderId="91" applyNumberFormat="0" applyProtection="0">
      <alignment horizontal="left" vertical="top" indent="1"/>
    </xf>
    <xf numFmtId="205" fontId="206" fillId="138" borderId="96" applyNumberFormat="0" applyProtection="0">
      <alignment horizontal="left" vertical="center" indent="1"/>
    </xf>
    <xf numFmtId="205" fontId="12" fillId="92" borderId="91" applyNumberFormat="0" applyProtection="0">
      <alignment horizontal="left" vertical="center" indent="1"/>
    </xf>
    <xf numFmtId="205" fontId="206" fillId="92" borderId="91" applyNumberFormat="0" applyProtection="0">
      <alignment horizontal="left" vertical="top" indent="1"/>
    </xf>
    <xf numFmtId="205" fontId="12"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92" borderId="91" applyNumberFormat="0" applyProtection="0">
      <alignment horizontal="left" vertical="top" indent="1"/>
    </xf>
    <xf numFmtId="205" fontId="206" fillId="105" borderId="96" applyNumberFormat="0" applyProtection="0">
      <alignment horizontal="left" vertical="center" indent="1"/>
    </xf>
    <xf numFmtId="205" fontId="12" fillId="105" borderId="91" applyNumberFormat="0" applyProtection="0">
      <alignment horizontal="left" vertical="center" indent="1"/>
    </xf>
    <xf numFmtId="205" fontId="206" fillId="105" borderId="91" applyNumberFormat="0" applyProtection="0">
      <alignment horizontal="left" vertical="top" indent="1"/>
    </xf>
    <xf numFmtId="205" fontId="12"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5" borderId="91" applyNumberFormat="0" applyProtection="0">
      <alignment horizontal="left" vertical="top" indent="1"/>
    </xf>
    <xf numFmtId="205" fontId="206" fillId="103" borderId="96" applyNumberFormat="0" applyProtection="0">
      <alignment horizontal="left" vertical="center" indent="1"/>
    </xf>
    <xf numFmtId="205" fontId="12" fillId="103" borderId="91" applyNumberFormat="0" applyProtection="0">
      <alignment horizontal="left" vertical="center" indent="1"/>
    </xf>
    <xf numFmtId="205" fontId="206" fillId="103" borderId="91" applyNumberFormat="0" applyProtection="0">
      <alignment horizontal="left" vertical="top" indent="1"/>
    </xf>
    <xf numFmtId="205" fontId="12"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205" fontId="206" fillId="103" borderId="91" applyNumberFormat="0" applyProtection="0">
      <alignment horizontal="left" vertical="top" indent="1"/>
    </xf>
    <xf numFmtId="4" fontId="206" fillId="122" borderId="106" applyNumberFormat="0" applyProtection="0">
      <alignment horizontal="left" vertical="center" indent="1"/>
    </xf>
    <xf numFmtId="205" fontId="71" fillId="104" borderId="98" applyBorder="0"/>
    <xf numFmtId="4" fontId="208" fillId="107" borderId="91" applyNumberFormat="0" applyProtection="0">
      <alignment vertical="center"/>
    </xf>
    <xf numFmtId="4" fontId="208" fillId="110" borderId="91" applyNumberFormat="0" applyProtection="0">
      <alignment horizontal="left" vertical="center" indent="1"/>
    </xf>
    <xf numFmtId="205" fontId="208" fillId="107" borderId="91" applyNumberFormat="0" applyProtection="0">
      <alignment horizontal="left" vertical="top" indent="1"/>
    </xf>
    <xf numFmtId="4" fontId="206" fillId="0" borderId="96" applyNumberFormat="0" applyProtection="0">
      <alignment horizontal="right" vertical="center"/>
    </xf>
    <xf numFmtId="4" fontId="215" fillId="27" borderId="96" applyNumberFormat="0" applyProtection="0">
      <alignment horizontal="right" vertical="center"/>
    </xf>
    <xf numFmtId="4" fontId="206" fillId="122" borderId="96" applyNumberFormat="0" applyProtection="0">
      <alignment horizontal="left" vertical="center" indent="1"/>
    </xf>
    <xf numFmtId="205" fontId="208" fillId="92" borderId="91" applyNumberFormat="0" applyProtection="0">
      <alignment horizontal="left" vertical="top" indent="1"/>
    </xf>
    <xf numFmtId="4" fontId="210" fillId="108" borderId="97" applyNumberFormat="0" applyProtection="0">
      <alignment horizontal="left" vertical="center" indent="1"/>
    </xf>
    <xf numFmtId="4" fontId="211" fillId="106" borderId="116" applyNumberFormat="0" applyProtection="0">
      <alignment horizontal="right" vertical="center"/>
    </xf>
    <xf numFmtId="4" fontId="211" fillId="106" borderId="96" applyNumberFormat="0" applyProtection="0">
      <alignment horizontal="right" vertical="center"/>
    </xf>
    <xf numFmtId="205" fontId="185" fillId="0" borderId="95" applyNumberFormat="0" applyFill="0" applyAlignment="0" applyProtection="0"/>
    <xf numFmtId="205" fontId="185" fillId="0" borderId="95" applyNumberFormat="0" applyFill="0" applyAlignment="0" applyProtection="0"/>
    <xf numFmtId="4" fontId="64" fillId="101" borderId="134" applyNumberFormat="0" applyProtection="0">
      <alignment horizontal="right" vertical="center"/>
    </xf>
    <xf numFmtId="4" fontId="12" fillId="104" borderId="107" applyNumberFormat="0" applyProtection="0">
      <alignment horizontal="left" vertical="center" indent="1"/>
    </xf>
    <xf numFmtId="4" fontId="64" fillId="107" borderId="101" applyNumberFormat="0" applyProtection="0">
      <alignment vertical="center"/>
    </xf>
    <xf numFmtId="0" fontId="12" fillId="103" borderId="101" applyNumberFormat="0" applyProtection="0">
      <alignment horizontal="left" vertical="top" indent="1"/>
    </xf>
    <xf numFmtId="4" fontId="206" fillId="99" borderId="116" applyNumberFormat="0" applyProtection="0">
      <alignment horizontal="right" vertical="center"/>
    </xf>
    <xf numFmtId="4" fontId="206" fillId="97" borderId="106" applyNumberFormat="0" applyProtection="0">
      <alignment horizontal="right" vertical="center"/>
    </xf>
    <xf numFmtId="4" fontId="53" fillId="109" borderId="101" applyNumberFormat="0" applyProtection="0">
      <alignment horizontal="right" vertical="center"/>
    </xf>
    <xf numFmtId="4" fontId="230" fillId="159" borderId="101" applyNumberFormat="0" applyProtection="0">
      <alignment horizontal="right" vertical="center"/>
    </xf>
    <xf numFmtId="4" fontId="56" fillId="38" borderId="101" applyNumberFormat="0" applyProtection="0">
      <alignment vertical="center"/>
    </xf>
    <xf numFmtId="4" fontId="210" fillId="108" borderId="117" applyNumberFormat="0" applyProtection="0">
      <alignment horizontal="left" vertical="center" indent="1"/>
    </xf>
    <xf numFmtId="4" fontId="53" fillId="109" borderId="101" applyNumberFormat="0" applyProtection="0">
      <alignment horizontal="right" vertical="center"/>
    </xf>
    <xf numFmtId="4" fontId="53" fillId="159" borderId="111" applyNumberFormat="0" applyProtection="0">
      <alignment vertical="center"/>
    </xf>
    <xf numFmtId="0" fontId="50" fillId="91" borderId="101" applyNumberFormat="0" applyProtection="0">
      <alignment horizontal="left" vertical="top" indent="1"/>
    </xf>
    <xf numFmtId="4" fontId="206" fillId="101" borderId="152" applyNumberFormat="0" applyProtection="0">
      <alignment horizontal="right" vertical="center"/>
    </xf>
    <xf numFmtId="4" fontId="64" fillId="95" borderId="124" applyNumberFormat="0" applyProtection="0">
      <alignment horizontal="right" vertical="center"/>
    </xf>
    <xf numFmtId="4" fontId="64" fillId="107" borderId="101" applyNumberFormat="0" applyProtection="0">
      <alignment horizontal="left" vertical="center" indent="1"/>
    </xf>
    <xf numFmtId="4" fontId="53" fillId="156" borderId="111" applyNumberFormat="0" applyProtection="0">
      <alignment horizontal="right" vertical="center"/>
    </xf>
    <xf numFmtId="4" fontId="64" fillId="94" borderId="101" applyNumberFormat="0" applyProtection="0">
      <alignment horizontal="right" vertical="center"/>
    </xf>
    <xf numFmtId="0" fontId="50" fillId="91" borderId="101" applyNumberFormat="0" applyProtection="0">
      <alignment horizontal="left" vertical="top" indent="1"/>
    </xf>
    <xf numFmtId="4" fontId="56" fillId="38" borderId="111" applyNumberFormat="0" applyProtection="0">
      <alignment vertical="center"/>
    </xf>
    <xf numFmtId="4" fontId="64" fillId="103" borderId="101" applyNumberFormat="0" applyProtection="0">
      <alignment horizontal="right" vertical="center"/>
    </xf>
    <xf numFmtId="4" fontId="50" fillId="91" borderId="101" applyNumberFormat="0" applyProtection="0">
      <alignment horizontal="left" vertical="center" indent="1"/>
    </xf>
    <xf numFmtId="4" fontId="64" fillId="98" borderId="101" applyNumberFormat="0" applyProtection="0">
      <alignment horizontal="right" vertical="center"/>
    </xf>
    <xf numFmtId="4" fontId="206" fillId="95" borderId="107" applyNumberFormat="0" applyProtection="0">
      <alignment horizontal="right" vertical="center"/>
    </xf>
    <xf numFmtId="4" fontId="64" fillId="97" borderId="101" applyNumberFormat="0" applyProtection="0">
      <alignment horizontal="right" vertical="center"/>
    </xf>
    <xf numFmtId="4" fontId="206" fillId="97" borderId="129" applyNumberFormat="0" applyProtection="0">
      <alignment horizontal="right" vertical="center"/>
    </xf>
    <xf numFmtId="4" fontId="206" fillId="103" borderId="117" applyNumberFormat="0" applyProtection="0">
      <alignment horizontal="left" vertical="center" indent="1"/>
    </xf>
    <xf numFmtId="4" fontId="187" fillId="103" borderId="101" applyNumberFormat="0" applyProtection="0">
      <alignment horizontal="right" vertical="center"/>
    </xf>
    <xf numFmtId="4" fontId="206" fillId="0" borderId="129" applyNumberFormat="0" applyProtection="0">
      <alignment horizontal="right" vertical="center"/>
    </xf>
    <xf numFmtId="4" fontId="206" fillId="95" borderId="107" applyNumberFormat="0" applyProtection="0">
      <alignment horizontal="right" vertical="center"/>
    </xf>
    <xf numFmtId="4" fontId="53" fillId="119" borderId="101" applyNumberFormat="0" applyProtection="0">
      <alignment horizontal="right" vertical="center"/>
    </xf>
    <xf numFmtId="0" fontId="12" fillId="92" borderId="101" applyNumberFormat="0" applyProtection="0">
      <alignment horizontal="left" vertical="top" indent="1"/>
    </xf>
    <xf numFmtId="0" fontId="71" fillId="104" borderId="108" applyBorder="0"/>
    <xf numFmtId="0" fontId="185" fillId="0" borderId="105" applyNumberFormat="0" applyFill="0" applyAlignment="0" applyProtection="0"/>
    <xf numFmtId="43" fontId="8" fillId="0" borderId="0" applyFont="0" applyFill="0" applyBorder="0" applyAlignment="0" applyProtection="0"/>
    <xf numFmtId="4" fontId="210" fillId="108" borderId="107" applyNumberFormat="0" applyProtection="0">
      <alignment horizontal="left" vertical="center" indent="1"/>
    </xf>
    <xf numFmtId="0" fontId="71" fillId="104" borderId="118" applyBorder="0"/>
    <xf numFmtId="4" fontId="206" fillId="38" borderId="152" applyNumberFormat="0" applyProtection="0">
      <alignment horizontal="left" vertical="center" indent="1"/>
    </xf>
    <xf numFmtId="4" fontId="64" fillId="107" borderId="101" applyNumberFormat="0" applyProtection="0">
      <alignment horizontal="left" vertical="center" indent="1"/>
    </xf>
    <xf numFmtId="0" fontId="12" fillId="105" borderId="101" applyNumberFormat="0" applyProtection="0">
      <alignment horizontal="left" vertical="top" indent="1"/>
    </xf>
    <xf numFmtId="4" fontId="64" fillId="92" borderId="101" applyNumberFormat="0" applyProtection="0">
      <alignment horizontal="left" vertical="center" indent="1"/>
    </xf>
    <xf numFmtId="4" fontId="211" fillId="106" borderId="106" applyNumberFormat="0" applyProtection="0">
      <alignment horizontal="right" vertical="center"/>
    </xf>
    <xf numFmtId="4" fontId="206" fillId="92" borderId="106" applyNumberFormat="0" applyProtection="0">
      <alignment horizontal="right" vertical="center"/>
    </xf>
    <xf numFmtId="4" fontId="206" fillId="122" borderId="106" applyNumberFormat="0" applyProtection="0">
      <alignment horizontal="left" vertical="center" indent="1"/>
    </xf>
    <xf numFmtId="0" fontId="12" fillId="103" borderId="101" applyNumberFormat="0" applyProtection="0">
      <alignment horizontal="left" vertical="center" indent="1"/>
    </xf>
    <xf numFmtId="4" fontId="64" fillId="96" borderId="101" applyNumberFormat="0" applyProtection="0">
      <alignment horizontal="right" vertical="center"/>
    </xf>
    <xf numFmtId="4" fontId="50" fillId="91" borderId="111" applyNumberFormat="0" applyProtection="0">
      <alignment horizontal="left" vertical="center" indent="1"/>
    </xf>
    <xf numFmtId="4" fontId="206" fillId="97" borderId="106" applyNumberFormat="0" applyProtection="0">
      <alignment horizontal="right" vertical="center"/>
    </xf>
    <xf numFmtId="4" fontId="208" fillId="107" borderId="111" applyNumberFormat="0" applyProtection="0">
      <alignment vertical="center"/>
    </xf>
    <xf numFmtId="0" fontId="12" fillId="92" borderId="101" applyNumberFormat="0" applyProtection="0">
      <alignment horizontal="left" vertical="center" indent="1"/>
    </xf>
    <xf numFmtId="4" fontId="186" fillId="91" borderId="101" applyNumberFormat="0" applyProtection="0">
      <alignment vertical="center"/>
    </xf>
    <xf numFmtId="4" fontId="53" fillId="38" borderId="147" applyNumberFormat="0" applyProtection="0">
      <alignment horizontal="left" vertical="center" indent="1"/>
    </xf>
    <xf numFmtId="4" fontId="206" fillId="0" borderId="106" applyNumberFormat="0" applyProtection="0">
      <alignment horizontal="right" vertical="center"/>
    </xf>
    <xf numFmtId="4" fontId="206" fillId="97" borderId="106" applyNumberFormat="0" applyProtection="0">
      <alignment horizontal="right" vertical="center"/>
    </xf>
    <xf numFmtId="4" fontId="206" fillId="122" borderId="106" applyNumberFormat="0" applyProtection="0">
      <alignment horizontal="left" vertical="center" indent="1"/>
    </xf>
    <xf numFmtId="4" fontId="64" fillId="97" borderId="101" applyNumberFormat="0" applyProtection="0">
      <alignment horizontal="right" vertical="center"/>
    </xf>
    <xf numFmtId="4" fontId="64" fillId="98" borderId="111" applyNumberFormat="0" applyProtection="0">
      <alignment horizontal="right" vertical="center"/>
    </xf>
    <xf numFmtId="0" fontId="12" fillId="104" borderId="101" applyNumberFormat="0" applyProtection="0">
      <alignment horizontal="left" vertical="center" indent="1"/>
    </xf>
    <xf numFmtId="0" fontId="201" fillId="87" borderId="102" applyNumberFormat="0" applyAlignment="0" applyProtection="0"/>
    <xf numFmtId="4" fontId="56" fillId="38" borderId="101" applyNumberFormat="0" applyProtection="0">
      <alignment vertical="center"/>
    </xf>
    <xf numFmtId="4" fontId="206" fillId="122" borderId="129" applyNumberFormat="0" applyProtection="0">
      <alignment horizontal="left" vertical="center" indent="1"/>
    </xf>
    <xf numFmtId="4" fontId="206" fillId="91" borderId="152" applyNumberFormat="0" applyProtection="0">
      <alignment vertical="center"/>
    </xf>
    <xf numFmtId="0" fontId="12" fillId="105" borderId="101" applyNumberFormat="0" applyProtection="0">
      <alignment horizontal="left" vertical="top" indent="1"/>
    </xf>
    <xf numFmtId="4" fontId="56" fillId="38" borderId="101" applyNumberFormat="0" applyProtection="0">
      <alignment vertical="center"/>
    </xf>
    <xf numFmtId="0" fontId="12" fillId="104" borderId="111" applyNumberFormat="0" applyProtection="0">
      <alignment horizontal="left" vertical="top" indent="1"/>
    </xf>
    <xf numFmtId="0" fontId="213" fillId="134" borderId="116" applyNumberFormat="0" applyAlignment="0" applyProtection="0"/>
    <xf numFmtId="4" fontId="64" fillId="94" borderId="101" applyNumberFormat="0" applyProtection="0">
      <alignment horizontal="right" vertical="center"/>
    </xf>
    <xf numFmtId="4" fontId="53" fillId="156" borderId="101" applyNumberFormat="0" applyProtection="0">
      <alignment horizontal="right" vertical="center"/>
    </xf>
    <xf numFmtId="4" fontId="210" fillId="108" borderId="117" applyNumberFormat="0" applyProtection="0">
      <alignment horizontal="left" vertical="center" indent="1"/>
    </xf>
    <xf numFmtId="4" fontId="64" fillId="98" borderId="101" applyNumberFormat="0" applyProtection="0">
      <alignment horizontal="right" vertical="center"/>
    </xf>
    <xf numFmtId="4" fontId="53" fillId="121" borderId="101" applyNumberFormat="0" applyProtection="0">
      <alignment horizontal="right" vertical="center"/>
    </xf>
    <xf numFmtId="4" fontId="64" fillId="107" borderId="101" applyNumberFormat="0" applyProtection="0">
      <alignment vertical="center"/>
    </xf>
    <xf numFmtId="4" fontId="64" fillId="101" borderId="111" applyNumberFormat="0" applyProtection="0">
      <alignment horizontal="right" vertical="center"/>
    </xf>
    <xf numFmtId="0" fontId="12" fillId="105" borderId="101" applyNumberFormat="0" applyProtection="0">
      <alignment horizontal="left" vertical="top" indent="1"/>
    </xf>
    <xf numFmtId="4" fontId="206" fillId="96" borderId="106" applyNumberFormat="0" applyProtection="0">
      <alignment horizontal="right" vertical="center"/>
    </xf>
    <xf numFmtId="4" fontId="64" fillId="107" borderId="101" applyNumberFormat="0" applyProtection="0">
      <alignment horizontal="left" vertical="center" indent="1"/>
    </xf>
    <xf numFmtId="4" fontId="64" fillId="95" borderId="160" applyNumberFormat="0" applyProtection="0">
      <alignment horizontal="right" vertical="center"/>
    </xf>
    <xf numFmtId="4" fontId="64" fillId="95" borderId="111" applyNumberFormat="0" applyProtection="0">
      <alignment horizontal="right" vertical="center"/>
    </xf>
    <xf numFmtId="0" fontId="12" fillId="103" borderId="101" applyNumberFormat="0" applyProtection="0">
      <alignment horizontal="left" vertical="top" indent="1"/>
    </xf>
    <xf numFmtId="4" fontId="206" fillId="92" borderId="117" applyNumberFormat="0" applyProtection="0">
      <alignment horizontal="left" vertical="center" indent="1"/>
    </xf>
    <xf numFmtId="4" fontId="206" fillId="99" borderId="139" applyNumberFormat="0" applyProtection="0">
      <alignment horizontal="right" vertical="center"/>
    </xf>
    <xf numFmtId="4" fontId="53" fillId="154" borderId="101" applyNumberFormat="0" applyProtection="0">
      <alignment horizontal="right" vertical="center"/>
    </xf>
    <xf numFmtId="0" fontId="12" fillId="92" borderId="111" applyNumberFormat="0" applyProtection="0">
      <alignment horizontal="left" vertical="center" indent="1"/>
    </xf>
    <xf numFmtId="0" fontId="185" fillId="0" borderId="110" applyNumberFormat="0" applyFill="0" applyAlignment="0" applyProtection="0"/>
    <xf numFmtId="4" fontId="53" fillId="33" borderId="111" applyNumberFormat="0" applyProtection="0">
      <alignment horizontal="right" vertical="center"/>
    </xf>
    <xf numFmtId="4" fontId="188" fillId="120" borderId="132" applyNumberFormat="0" applyProtection="0">
      <alignment horizontal="left" vertical="center" indent="1"/>
    </xf>
    <xf numFmtId="4" fontId="206" fillId="92" borderId="129" applyNumberFormat="0" applyProtection="0">
      <alignment horizontal="right" vertical="center"/>
    </xf>
    <xf numFmtId="0" fontId="12" fillId="105" borderId="111" applyNumberFormat="0" applyProtection="0">
      <alignment horizontal="left" vertical="center" indent="1"/>
    </xf>
    <xf numFmtId="4" fontId="64" fillId="101" borderId="124" applyNumberFormat="0" applyProtection="0">
      <alignment horizontal="right" vertical="center"/>
    </xf>
    <xf numFmtId="4" fontId="64" fillId="96" borderId="101" applyNumberFormat="0" applyProtection="0">
      <alignment horizontal="right" vertical="center"/>
    </xf>
    <xf numFmtId="4" fontId="64" fillId="101" borderId="101" applyNumberFormat="0" applyProtection="0">
      <alignment horizontal="right" vertical="center"/>
    </xf>
    <xf numFmtId="4" fontId="64" fillId="101" borderId="101" applyNumberFormat="0" applyProtection="0">
      <alignment horizontal="right" vertical="center"/>
    </xf>
    <xf numFmtId="4" fontId="53" fillId="38" borderId="101" applyNumberFormat="0" applyProtection="0">
      <alignment horizontal="left" vertical="center" indent="1"/>
    </xf>
    <xf numFmtId="4" fontId="56" fillId="38" borderId="111" applyNumberFormat="0" applyProtection="0">
      <alignment vertical="center"/>
    </xf>
    <xf numFmtId="0" fontId="206" fillId="103" borderId="101" applyNumberFormat="0" applyProtection="0">
      <alignment horizontal="left" vertical="top" indent="1"/>
    </xf>
    <xf numFmtId="4" fontId="53" fillId="33" borderId="101" applyNumberFormat="0" applyProtection="0">
      <alignment horizontal="right" vertical="center"/>
    </xf>
    <xf numFmtId="4" fontId="208" fillId="107" borderId="101" applyNumberFormat="0" applyProtection="0">
      <alignment vertical="center"/>
    </xf>
    <xf numFmtId="4" fontId="206" fillId="100" borderId="106" applyNumberFormat="0" applyProtection="0">
      <alignment horizontal="right" vertical="center"/>
    </xf>
    <xf numFmtId="4" fontId="64" fillId="103" borderId="101" applyNumberFormat="0" applyProtection="0">
      <alignment horizontal="right" vertical="center"/>
    </xf>
    <xf numFmtId="0" fontId="185" fillId="0" borderId="110" applyNumberFormat="0" applyFill="0" applyAlignment="0" applyProtection="0"/>
    <xf numFmtId="0" fontId="206" fillId="105" borderId="106" applyNumberFormat="0" applyProtection="0">
      <alignment horizontal="left" vertical="center" indent="1"/>
    </xf>
    <xf numFmtId="4" fontId="206" fillId="103" borderId="107" applyNumberFormat="0" applyProtection="0">
      <alignment horizontal="left" vertical="center" indent="1"/>
    </xf>
    <xf numFmtId="4" fontId="206" fillId="122" borderId="116" applyNumberFormat="0" applyProtection="0">
      <alignment horizontal="left" vertical="center" indent="1"/>
    </xf>
    <xf numFmtId="0" fontId="220" fillId="110" borderId="135" applyNumberFormat="0" applyAlignment="0" applyProtection="0"/>
    <xf numFmtId="0" fontId="64" fillId="92" borderId="101" applyNumberFormat="0" applyProtection="0">
      <alignment horizontal="left" vertical="top" indent="1"/>
    </xf>
    <xf numFmtId="4" fontId="12" fillId="104" borderId="107" applyNumberFormat="0" applyProtection="0">
      <alignment horizontal="left" vertical="center" indent="1"/>
    </xf>
    <xf numFmtId="4" fontId="206" fillId="102" borderId="107" applyNumberFormat="0" applyProtection="0">
      <alignment horizontal="left" vertical="center" indent="1"/>
    </xf>
    <xf numFmtId="4" fontId="206" fillId="103" borderId="166" applyNumberFormat="0" applyProtection="0">
      <alignment horizontal="left" vertical="center" indent="1"/>
    </xf>
    <xf numFmtId="4" fontId="56" fillId="119" borderId="101" applyNumberFormat="0" applyProtection="0">
      <alignment horizontal="left" vertical="center" indent="1"/>
    </xf>
    <xf numFmtId="4" fontId="53" fillId="119" borderId="124" applyNumberFormat="0" applyProtection="0">
      <alignment horizontal="right" vertical="center"/>
    </xf>
    <xf numFmtId="4" fontId="206" fillId="38" borderId="116" applyNumberFormat="0" applyProtection="0">
      <alignment horizontal="left" vertical="center" indent="1"/>
    </xf>
    <xf numFmtId="4" fontId="56" fillId="119" borderId="109" applyNumberFormat="0" applyProtection="0">
      <alignment horizontal="left" vertical="center" indent="1"/>
    </xf>
    <xf numFmtId="4" fontId="64" fillId="95" borderId="111" applyNumberFormat="0" applyProtection="0">
      <alignment horizontal="right" vertical="center"/>
    </xf>
    <xf numFmtId="4" fontId="187" fillId="107" borderId="101" applyNumberFormat="0" applyProtection="0">
      <alignment vertical="center"/>
    </xf>
    <xf numFmtId="4" fontId="64" fillId="107" borderId="124" applyNumberFormat="0" applyProtection="0">
      <alignment horizontal="left" vertical="center" indent="1"/>
    </xf>
    <xf numFmtId="0" fontId="12" fillId="103" borderId="124" applyNumberFormat="0" applyProtection="0">
      <alignment horizontal="left" vertical="center" indent="1"/>
    </xf>
    <xf numFmtId="4" fontId="64" fillId="93" borderId="111" applyNumberFormat="0" applyProtection="0">
      <alignment horizontal="right" vertical="center"/>
    </xf>
    <xf numFmtId="4" fontId="186" fillId="91" borderId="101" applyNumberFormat="0" applyProtection="0">
      <alignment vertical="center"/>
    </xf>
    <xf numFmtId="4" fontId="206" fillId="99" borderId="106" applyNumberFormat="0" applyProtection="0">
      <alignment horizontal="right" vertical="center"/>
    </xf>
    <xf numFmtId="4" fontId="215" fillId="27" borderId="129" applyNumberFormat="0" applyProtection="0">
      <alignment horizontal="right" vertical="center"/>
    </xf>
    <xf numFmtId="4" fontId="206" fillId="122" borderId="152" applyNumberFormat="0" applyProtection="0">
      <alignment horizontal="left" vertical="center" indent="1"/>
    </xf>
    <xf numFmtId="4" fontId="64" fillId="107" borderId="111" applyNumberFormat="0" applyProtection="0">
      <alignment horizontal="left" vertical="center" indent="1"/>
    </xf>
    <xf numFmtId="4" fontId="189" fillId="103" borderId="134" applyNumberFormat="0" applyProtection="0">
      <alignment horizontal="right" vertical="center"/>
    </xf>
    <xf numFmtId="4" fontId="64" fillId="103" borderId="147" applyNumberFormat="0" applyProtection="0">
      <alignment horizontal="right" vertical="center"/>
    </xf>
    <xf numFmtId="0" fontId="204" fillId="110" borderId="114" applyNumberFormat="0" applyAlignment="0" applyProtection="0"/>
    <xf numFmtId="0" fontId="12" fillId="103" borderId="101" applyNumberFormat="0" applyProtection="0">
      <alignment horizontal="left" vertical="top" indent="1"/>
    </xf>
    <xf numFmtId="4" fontId="64" fillId="97" borderId="101" applyNumberFormat="0" applyProtection="0">
      <alignment horizontal="right" vertical="center"/>
    </xf>
    <xf numFmtId="0" fontId="12" fillId="92" borderId="101" applyNumberFormat="0" applyProtection="0">
      <alignment horizontal="left" vertical="top" indent="1"/>
    </xf>
    <xf numFmtId="4" fontId="64" fillId="96" borderId="124" applyNumberFormat="0" applyProtection="0">
      <alignment horizontal="right" vertical="center"/>
    </xf>
    <xf numFmtId="4" fontId="206" fillId="101" borderId="129" applyNumberFormat="0" applyProtection="0">
      <alignment horizontal="right" vertical="center"/>
    </xf>
    <xf numFmtId="4" fontId="206" fillId="137" borderId="106" applyNumberFormat="0" applyProtection="0">
      <alignment horizontal="right" vertical="center"/>
    </xf>
    <xf numFmtId="4" fontId="53" fillId="153" borderId="111" applyNumberFormat="0" applyProtection="0">
      <alignment horizontal="right" vertical="center"/>
    </xf>
    <xf numFmtId="4" fontId="12" fillId="104" borderId="107" applyNumberFormat="0" applyProtection="0">
      <alignment horizontal="left" vertical="center" indent="1"/>
    </xf>
    <xf numFmtId="4" fontId="230" fillId="159" borderId="111" applyNumberFormat="0" applyProtection="0">
      <alignment horizontal="right" vertical="center"/>
    </xf>
    <xf numFmtId="0" fontId="12" fillId="106" borderId="121" applyNumberFormat="0">
      <protection locked="0"/>
    </xf>
    <xf numFmtId="4" fontId="53" fillId="154" borderId="101" applyNumberFormat="0" applyProtection="0">
      <alignment horizontal="right" vertical="center"/>
    </xf>
    <xf numFmtId="4" fontId="206" fillId="99" borderId="165" applyNumberFormat="0" applyProtection="0">
      <alignment horizontal="right" vertical="center"/>
    </xf>
    <xf numFmtId="0" fontId="12" fillId="104" borderId="101" applyNumberFormat="0" applyProtection="0">
      <alignment horizontal="left" vertical="top" indent="1"/>
    </xf>
    <xf numFmtId="4" fontId="206" fillId="137" borderId="129" applyNumberFormat="0" applyProtection="0">
      <alignment horizontal="right" vertical="center"/>
    </xf>
    <xf numFmtId="0" fontId="206" fillId="92" borderId="101" applyNumberFormat="0" applyProtection="0">
      <alignment horizontal="left" vertical="top" indent="1"/>
    </xf>
    <xf numFmtId="4" fontId="230" fillId="159" borderId="124" applyNumberFormat="0" applyProtection="0">
      <alignment vertical="center"/>
    </xf>
    <xf numFmtId="4" fontId="53" fillId="157" borderId="101" applyNumberFormat="0" applyProtection="0">
      <alignment horizontal="right" vertical="center"/>
    </xf>
    <xf numFmtId="4" fontId="64" fillId="97" borderId="134" applyNumberFormat="0" applyProtection="0">
      <alignment horizontal="right" vertical="center"/>
    </xf>
    <xf numFmtId="4" fontId="206" fillId="122" borderId="106" applyNumberFormat="0" applyProtection="0">
      <alignment horizontal="left" vertical="center" indent="1"/>
    </xf>
    <xf numFmtId="4" fontId="50" fillId="91" borderId="101" applyNumberFormat="0" applyProtection="0">
      <alignment horizontal="left" vertical="center" indent="1"/>
    </xf>
    <xf numFmtId="4" fontId="53" fillId="159" borderId="101" applyNumberFormat="0" applyProtection="0">
      <alignment horizontal="right" vertical="center"/>
    </xf>
    <xf numFmtId="4" fontId="229" fillId="38" borderId="101" applyNumberFormat="0" applyProtection="0">
      <alignment vertical="center"/>
    </xf>
    <xf numFmtId="4" fontId="64" fillId="93" borderId="101" applyNumberFormat="0" applyProtection="0">
      <alignment horizontal="right" vertical="center"/>
    </xf>
    <xf numFmtId="4" fontId="53" fillId="152" borderId="101" applyNumberFormat="0" applyProtection="0">
      <alignment horizontal="right" vertical="center"/>
    </xf>
    <xf numFmtId="4" fontId="64" fillId="107" borderId="101" applyNumberFormat="0" applyProtection="0">
      <alignment horizontal="left" vertical="center" indent="1"/>
    </xf>
    <xf numFmtId="4" fontId="50" fillId="91" borderId="111" applyNumberFormat="0" applyProtection="0">
      <alignment horizontal="left" vertical="center" indent="1"/>
    </xf>
    <xf numFmtId="4" fontId="53" fillId="121" borderId="111" applyNumberFormat="0" applyProtection="0">
      <alignment horizontal="right" vertical="center"/>
    </xf>
    <xf numFmtId="4" fontId="53" fillId="109" borderId="101" applyNumberFormat="0" applyProtection="0">
      <alignment horizontal="right" vertical="center"/>
    </xf>
    <xf numFmtId="0" fontId="12" fillId="104" borderId="101" applyNumberFormat="0" applyProtection="0">
      <alignment horizontal="left" vertical="top" indent="1"/>
    </xf>
    <xf numFmtId="4" fontId="230" fillId="159" borderId="111" applyNumberFormat="0" applyProtection="0">
      <alignment vertical="center"/>
    </xf>
    <xf numFmtId="0" fontId="201" fillId="87" borderId="129" applyNumberFormat="0" applyAlignment="0" applyProtection="0"/>
    <xf numFmtId="0" fontId="185" fillId="0" borderId="105" applyNumberFormat="0" applyFill="0" applyAlignment="0" applyProtection="0"/>
    <xf numFmtId="0" fontId="12" fillId="104" borderId="101" applyNumberFormat="0" applyProtection="0">
      <alignment horizontal="left" vertical="center" indent="1"/>
    </xf>
    <xf numFmtId="4" fontId="206" fillId="96" borderId="129" applyNumberFormat="0" applyProtection="0">
      <alignment horizontal="right" vertical="center"/>
    </xf>
    <xf numFmtId="0" fontId="220" fillId="110" borderId="102" applyNumberFormat="0" applyAlignment="0" applyProtection="0"/>
    <xf numFmtId="4" fontId="64" fillId="96" borderId="101" applyNumberFormat="0" applyProtection="0">
      <alignment horizontal="right" vertical="center"/>
    </xf>
    <xf numFmtId="4" fontId="206" fillId="102" borderId="117" applyNumberFormat="0" applyProtection="0">
      <alignment horizontal="left" vertical="center" indent="1"/>
    </xf>
    <xf numFmtId="4" fontId="206" fillId="91" borderId="106" applyNumberFormat="0" applyProtection="0">
      <alignment vertical="center"/>
    </xf>
    <xf numFmtId="0" fontId="12" fillId="105" borderId="124" applyNumberFormat="0" applyProtection="0">
      <alignment horizontal="left" vertical="center" indent="1"/>
    </xf>
    <xf numFmtId="0" fontId="12" fillId="92" borderId="111" applyNumberFormat="0" applyProtection="0">
      <alignment horizontal="left" vertical="center" indent="1"/>
    </xf>
    <xf numFmtId="4" fontId="64" fillId="107" borderId="111" applyNumberFormat="0" applyProtection="0">
      <alignment vertical="center"/>
    </xf>
    <xf numFmtId="4" fontId="50" fillId="91" borderId="124" applyNumberFormat="0" applyProtection="0">
      <alignment vertical="center"/>
    </xf>
    <xf numFmtId="0" fontId="12" fillId="103" borderId="160" applyNumberFormat="0" applyProtection="0">
      <alignment horizontal="left" vertical="top" indent="1"/>
    </xf>
    <xf numFmtId="205" fontId="206" fillId="103" borderId="101" applyNumberFormat="0" applyProtection="0">
      <alignment horizontal="left" vertical="top" indent="1"/>
    </xf>
    <xf numFmtId="0" fontId="12" fillId="92" borderId="124" applyNumberFormat="0" applyProtection="0">
      <alignment horizontal="left" vertical="center" indent="1"/>
    </xf>
    <xf numFmtId="0" fontId="194" fillId="117" borderId="102" applyNumberFormat="0" applyAlignment="0" applyProtection="0"/>
    <xf numFmtId="0" fontId="50" fillId="91" borderId="124" applyNumberFormat="0" applyProtection="0">
      <alignment horizontal="left" vertical="top" indent="1"/>
    </xf>
    <xf numFmtId="0" fontId="226" fillId="110" borderId="102" applyNumberFormat="0" applyAlignment="0" applyProtection="0"/>
    <xf numFmtId="4" fontId="12" fillId="104" borderId="107" applyNumberFormat="0" applyProtection="0">
      <alignment horizontal="left" vertical="center" indent="1"/>
    </xf>
    <xf numFmtId="4" fontId="64" fillId="96" borderId="101" applyNumberFormat="0" applyProtection="0">
      <alignment horizontal="right" vertical="center"/>
    </xf>
    <xf numFmtId="4" fontId="206" fillId="99" borderId="106" applyNumberFormat="0" applyProtection="0">
      <alignment horizontal="right" vertical="center"/>
    </xf>
    <xf numFmtId="4" fontId="206" fillId="100" borderId="106" applyNumberFormat="0" applyProtection="0">
      <alignment horizontal="right" vertical="center"/>
    </xf>
    <xf numFmtId="0" fontId="12" fillId="105" borderId="101" applyNumberFormat="0" applyProtection="0">
      <alignment horizontal="left" vertical="center" indent="1"/>
    </xf>
    <xf numFmtId="0" fontId="12" fillId="105" borderId="147" applyNumberFormat="0" applyProtection="0">
      <alignment horizontal="left" vertical="top" indent="1"/>
    </xf>
    <xf numFmtId="4" fontId="64" fillId="103" borderId="111" applyNumberFormat="0" applyProtection="0">
      <alignment horizontal="right" vertical="center"/>
    </xf>
    <xf numFmtId="0" fontId="12" fillId="105" borderId="111" applyNumberFormat="0" applyProtection="0">
      <alignment horizontal="left" vertical="top" indent="1"/>
    </xf>
    <xf numFmtId="4" fontId="12" fillId="104" borderId="166" applyNumberFormat="0" applyProtection="0">
      <alignment horizontal="left" vertical="center" indent="1"/>
    </xf>
    <xf numFmtId="0" fontId="201" fillId="87" borderId="135" applyNumberFormat="0" applyAlignment="0" applyProtection="0"/>
    <xf numFmtId="4" fontId="64" fillId="93" borderId="111" applyNumberFormat="0" applyProtection="0">
      <alignment horizontal="right" vertical="center"/>
    </xf>
    <xf numFmtId="4" fontId="186" fillId="91" borderId="101" applyNumberFormat="0" applyProtection="0">
      <alignment vertical="center"/>
    </xf>
    <xf numFmtId="0" fontId="12" fillId="105" borderId="147" applyNumberFormat="0" applyProtection="0">
      <alignment horizontal="left" vertical="center" indent="1"/>
    </xf>
    <xf numFmtId="4" fontId="50" fillId="91" borderId="101" applyNumberFormat="0" applyProtection="0">
      <alignment horizontal="left" vertical="center" indent="1"/>
    </xf>
    <xf numFmtId="4" fontId="64" fillId="101" borderId="147" applyNumberFormat="0" applyProtection="0">
      <alignment horizontal="right" vertical="center"/>
    </xf>
    <xf numFmtId="0" fontId="12" fillId="92" borderId="101" applyNumberFormat="0" applyProtection="0">
      <alignment horizontal="left" vertical="top" indent="1"/>
    </xf>
    <xf numFmtId="4" fontId="53" fillId="152" borderId="147" applyNumberFormat="0" applyProtection="0">
      <alignment horizontal="right" vertical="center"/>
    </xf>
    <xf numFmtId="4" fontId="187" fillId="103" borderId="101" applyNumberFormat="0" applyProtection="0">
      <alignment horizontal="right" vertical="center"/>
    </xf>
    <xf numFmtId="0" fontId="206" fillId="103" borderId="106" applyNumberFormat="0" applyProtection="0">
      <alignment horizontal="left" vertical="center" indent="1"/>
    </xf>
    <xf numFmtId="0" fontId="206" fillId="92" borderId="147" applyNumberFormat="0" applyProtection="0">
      <alignment horizontal="left" vertical="top" indent="1"/>
    </xf>
    <xf numFmtId="0" fontId="12" fillId="103" borderId="101" applyNumberFormat="0" applyProtection="0">
      <alignment horizontal="left" vertical="center" indent="1"/>
    </xf>
    <xf numFmtId="0" fontId="12" fillId="92" borderId="101" applyNumberFormat="0" applyProtection="0">
      <alignment horizontal="left" vertical="top" indent="1"/>
    </xf>
    <xf numFmtId="4" fontId="50" fillId="91" borderId="101" applyNumberFormat="0" applyProtection="0">
      <alignment horizontal="left" vertical="center" indent="1"/>
    </xf>
    <xf numFmtId="4" fontId="230" fillId="159" borderId="111" applyNumberFormat="0" applyProtection="0">
      <alignment horizontal="right" vertical="center"/>
    </xf>
    <xf numFmtId="4" fontId="64" fillId="95" borderId="111" applyNumberFormat="0" applyProtection="0">
      <alignment horizontal="right" vertical="center"/>
    </xf>
    <xf numFmtId="0" fontId="185" fillId="0" borderId="105" applyNumberFormat="0" applyFill="0" applyAlignment="0" applyProtection="0"/>
    <xf numFmtId="4" fontId="187" fillId="107" borderId="101" applyNumberFormat="0" applyProtection="0">
      <alignment vertical="center"/>
    </xf>
    <xf numFmtId="4" fontId="64" fillId="107" borderId="101" applyNumberFormat="0" applyProtection="0">
      <alignment horizontal="left" vertical="center" indent="1"/>
    </xf>
    <xf numFmtId="0" fontId="12" fillId="92" borderId="101" applyNumberFormat="0" applyProtection="0">
      <alignment horizontal="left" vertical="top" indent="1"/>
    </xf>
    <xf numFmtId="4" fontId="53" fillId="159" borderId="111" applyNumberFormat="0" applyProtection="0">
      <alignment horizontal="right" vertical="center"/>
    </xf>
    <xf numFmtId="0" fontId="206" fillId="92" borderId="101" applyNumberFormat="0" applyProtection="0">
      <alignment horizontal="left" vertical="top" indent="1"/>
    </xf>
    <xf numFmtId="4" fontId="53" fillId="33" borderId="101" applyNumberFormat="0" applyProtection="0">
      <alignment horizontal="right" vertical="center"/>
    </xf>
    <xf numFmtId="4" fontId="64" fillId="93" borderId="101" applyNumberFormat="0" applyProtection="0">
      <alignment horizontal="right" vertical="center"/>
    </xf>
    <xf numFmtId="4" fontId="50" fillId="91" borderId="101" applyNumberFormat="0" applyProtection="0">
      <alignment vertical="center"/>
    </xf>
    <xf numFmtId="4" fontId="53" fillId="159" borderId="101" applyNumberFormat="0" applyProtection="0">
      <alignment vertical="center"/>
    </xf>
    <xf numFmtId="4" fontId="64" fillId="94" borderId="101" applyNumberFormat="0" applyProtection="0">
      <alignment horizontal="right" vertical="center"/>
    </xf>
    <xf numFmtId="4" fontId="64" fillId="92" borderId="101" applyNumberFormat="0" applyProtection="0">
      <alignment horizontal="left" vertical="center" indent="1"/>
    </xf>
    <xf numFmtId="0" fontId="206" fillId="103" borderId="101" applyNumberFormat="0" applyProtection="0">
      <alignment horizontal="left" vertical="top" indent="1"/>
    </xf>
    <xf numFmtId="4" fontId="50" fillId="91" borderId="111" applyNumberFormat="0" applyProtection="0">
      <alignment horizontal="left" vertical="center" indent="1"/>
    </xf>
    <xf numFmtId="0" fontId="206" fillId="105" borderId="101" applyNumberFormat="0" applyProtection="0">
      <alignment horizontal="left" vertical="top" indent="1"/>
    </xf>
    <xf numFmtId="4" fontId="64" fillId="103" borderId="111" applyNumberFormat="0" applyProtection="0">
      <alignment horizontal="right" vertical="center"/>
    </xf>
    <xf numFmtId="0" fontId="64" fillId="107" borderId="101" applyNumberFormat="0" applyProtection="0">
      <alignment horizontal="left" vertical="top" indent="1"/>
    </xf>
    <xf numFmtId="4" fontId="64" fillId="107" borderId="134" applyNumberFormat="0" applyProtection="0">
      <alignment vertical="center"/>
    </xf>
    <xf numFmtId="4" fontId="53" fillId="159" borderId="160" applyNumberFormat="0" applyProtection="0">
      <alignment vertical="center"/>
    </xf>
    <xf numFmtId="4" fontId="53" fillId="33" borderId="101" applyNumberFormat="0" applyProtection="0">
      <alignment horizontal="right" vertical="center"/>
    </xf>
    <xf numFmtId="4" fontId="210" fillId="108" borderId="107" applyNumberFormat="0" applyProtection="0">
      <alignment horizontal="left" vertical="center" indent="1"/>
    </xf>
    <xf numFmtId="4" fontId="206" fillId="0" borderId="106" applyNumberFormat="0" applyProtection="0">
      <alignment horizontal="right" vertical="center"/>
    </xf>
    <xf numFmtId="0" fontId="194" fillId="117" borderId="102" applyNumberFormat="0" applyAlignment="0" applyProtection="0"/>
    <xf numFmtId="4" fontId="230" fillId="159" borderId="101" applyNumberFormat="0" applyProtection="0">
      <alignment horizontal="right" vertical="center"/>
    </xf>
    <xf numFmtId="4" fontId="230" fillId="159" borderId="111" applyNumberFormat="0" applyProtection="0">
      <alignment horizontal="right" vertical="center"/>
    </xf>
    <xf numFmtId="4" fontId="206" fillId="96" borderId="129" applyNumberFormat="0" applyProtection="0">
      <alignment horizontal="right" vertical="center"/>
    </xf>
    <xf numFmtId="4" fontId="208" fillId="107" borderId="101" applyNumberFormat="0" applyProtection="0">
      <alignment vertical="center"/>
    </xf>
    <xf numFmtId="0" fontId="12" fillId="107" borderId="113" applyNumberFormat="0" applyFont="0" applyAlignment="0" applyProtection="0"/>
    <xf numFmtId="4" fontId="187" fillId="103" borderId="101" applyNumberFormat="0" applyProtection="0">
      <alignment horizontal="right" vertical="center"/>
    </xf>
    <xf numFmtId="4" fontId="230" fillId="159" borderId="101" applyNumberFormat="0" applyProtection="0">
      <alignment vertical="center"/>
    </xf>
    <xf numFmtId="0" fontId="12" fillId="104" borderId="111" applyNumberFormat="0" applyProtection="0">
      <alignment horizontal="left" vertical="center" indent="1"/>
    </xf>
    <xf numFmtId="4" fontId="231" fillId="159" borderId="101" applyNumberFormat="0" applyProtection="0">
      <alignment horizontal="right" vertical="center"/>
    </xf>
    <xf numFmtId="4" fontId="206" fillId="92" borderId="106" applyNumberFormat="0" applyProtection="0">
      <alignment horizontal="right" vertical="center"/>
    </xf>
    <xf numFmtId="4" fontId="53" fillId="152" borderId="147" applyNumberFormat="0" applyProtection="0">
      <alignment horizontal="right" vertical="center"/>
    </xf>
    <xf numFmtId="4" fontId="50" fillId="91" borderId="101" applyNumberFormat="0" applyProtection="0">
      <alignment horizontal="left" vertical="center" indent="1"/>
    </xf>
    <xf numFmtId="0" fontId="206" fillId="138" borderId="139" applyNumberFormat="0" applyProtection="0">
      <alignment horizontal="left" vertical="center" indent="1"/>
    </xf>
    <xf numFmtId="4" fontId="64" fillId="97" borderId="101" applyNumberFormat="0" applyProtection="0">
      <alignment horizontal="right" vertical="center"/>
    </xf>
    <xf numFmtId="0" fontId="206" fillId="110" borderId="116" applyNumberFormat="0" applyProtection="0">
      <alignment horizontal="left" vertical="center" indent="1"/>
    </xf>
    <xf numFmtId="0" fontId="64" fillId="92" borderId="101" applyNumberFormat="0" applyProtection="0">
      <alignment horizontal="left" vertical="top" indent="1"/>
    </xf>
    <xf numFmtId="0" fontId="12" fillId="103" borderId="101" applyNumberFormat="0" applyProtection="0">
      <alignment horizontal="left" vertical="top" indent="1"/>
    </xf>
    <xf numFmtId="4" fontId="56" fillId="38" borderId="101" applyNumberFormat="0" applyProtection="0">
      <alignment vertical="center"/>
    </xf>
    <xf numFmtId="4" fontId="230" fillId="159" borderId="101" applyNumberFormat="0" applyProtection="0">
      <alignment horizontal="right" vertical="center"/>
    </xf>
    <xf numFmtId="4" fontId="187" fillId="107" borderId="134" applyNumberFormat="0" applyProtection="0">
      <alignment vertical="center"/>
    </xf>
    <xf numFmtId="0" fontId="12" fillId="103" borderId="111" applyNumberFormat="0" applyProtection="0">
      <alignment horizontal="left" vertical="center" indent="1"/>
    </xf>
    <xf numFmtId="4" fontId="206" fillId="122" borderId="116" applyNumberFormat="0" applyProtection="0">
      <alignment horizontal="left" vertical="center" indent="1"/>
    </xf>
    <xf numFmtId="0" fontId="206" fillId="86" borderId="116" applyNumberFormat="0" applyFont="0" applyAlignment="0" applyProtection="0"/>
    <xf numFmtId="4" fontId="189" fillId="103" borderId="101" applyNumberFormat="0" applyProtection="0">
      <alignment horizontal="right" vertical="center"/>
    </xf>
    <xf numFmtId="4" fontId="64" fillId="103" borderId="101" applyNumberFormat="0" applyProtection="0">
      <alignment horizontal="right" vertical="center"/>
    </xf>
    <xf numFmtId="4" fontId="206" fillId="100" borderId="106" applyNumberFormat="0" applyProtection="0">
      <alignment horizontal="right" vertical="center"/>
    </xf>
    <xf numFmtId="0" fontId="12" fillId="105" borderId="111" applyNumberFormat="0" applyProtection="0">
      <alignment horizontal="left" vertical="top" indent="1"/>
    </xf>
    <xf numFmtId="4" fontId="12" fillId="104" borderId="107" applyNumberFormat="0" applyProtection="0">
      <alignment horizontal="left" vertical="center" indent="1"/>
    </xf>
    <xf numFmtId="0" fontId="12" fillId="105" borderId="111" applyNumberFormat="0" applyProtection="0">
      <alignment horizontal="left" vertical="top" indent="1"/>
    </xf>
    <xf numFmtId="0" fontId="50" fillId="91" borderId="147" applyNumberFormat="0" applyProtection="0">
      <alignment horizontal="left" vertical="top" indent="1"/>
    </xf>
    <xf numFmtId="4" fontId="230" fillId="159" borderId="101" applyNumberFormat="0" applyProtection="0">
      <alignment horizontal="right" vertical="center"/>
    </xf>
    <xf numFmtId="0" fontId="201" fillId="87" borderId="102" applyNumberFormat="0" applyAlignment="0" applyProtection="0"/>
    <xf numFmtId="4" fontId="206" fillId="101" borderId="129" applyNumberFormat="0" applyProtection="0">
      <alignment horizontal="right" vertical="center"/>
    </xf>
    <xf numFmtId="4" fontId="206" fillId="92" borderId="106" applyNumberFormat="0" applyProtection="0">
      <alignment horizontal="right" vertical="center"/>
    </xf>
    <xf numFmtId="4" fontId="206" fillId="38" borderId="106" applyNumberFormat="0" applyProtection="0">
      <alignment horizontal="left" vertical="center" indent="1"/>
    </xf>
    <xf numFmtId="0" fontId="12" fillId="103" borderId="101" applyNumberFormat="0" applyProtection="0">
      <alignment horizontal="left" vertical="top" indent="1"/>
    </xf>
    <xf numFmtId="0" fontId="220" fillId="110" borderId="102" applyNumberFormat="0" applyAlignment="0" applyProtection="0"/>
    <xf numFmtId="4" fontId="53" fillId="38" borderId="111" applyNumberFormat="0" applyProtection="0">
      <alignment horizontal="left" vertical="center" indent="1"/>
    </xf>
    <xf numFmtId="4" fontId="64" fillId="96" borderId="101" applyNumberFormat="0" applyProtection="0">
      <alignment horizontal="right" vertical="center"/>
    </xf>
    <xf numFmtId="4" fontId="206" fillId="38" borderId="106" applyNumberFormat="0" applyProtection="0">
      <alignment horizontal="left" vertical="center" indent="1"/>
    </xf>
    <xf numFmtId="4" fontId="53" fillId="33" borderId="101" applyNumberFormat="0" applyProtection="0">
      <alignment horizontal="right" vertical="center"/>
    </xf>
    <xf numFmtId="4" fontId="208" fillId="107" borderId="101" applyNumberFormat="0" applyProtection="0">
      <alignment vertical="center"/>
    </xf>
    <xf numFmtId="0" fontId="12" fillId="92" borderId="101" applyNumberFormat="0" applyProtection="0">
      <alignment horizontal="left" vertical="top" indent="1"/>
    </xf>
    <xf numFmtId="4" fontId="206" fillId="122" borderId="139" applyNumberFormat="0" applyProtection="0">
      <alignment horizontal="left" vertical="center" indent="1"/>
    </xf>
    <xf numFmtId="4" fontId="64" fillId="107" borderId="101" applyNumberFormat="0" applyProtection="0">
      <alignment vertical="center"/>
    </xf>
    <xf numFmtId="4" fontId="50" fillId="91" borderId="101" applyNumberFormat="0" applyProtection="0">
      <alignment horizontal="left" vertical="center" indent="1"/>
    </xf>
    <xf numFmtId="4" fontId="50" fillId="91" borderId="124" applyNumberFormat="0" applyProtection="0">
      <alignment horizontal="left" vertical="center" indent="1"/>
    </xf>
    <xf numFmtId="4" fontId="208" fillId="110" borderId="101" applyNumberFormat="0" applyProtection="0">
      <alignment horizontal="left" vertical="center" indent="1"/>
    </xf>
    <xf numFmtId="0" fontId="12" fillId="107" borderId="103" applyNumberFormat="0" applyFont="0" applyAlignment="0" applyProtection="0"/>
    <xf numFmtId="0" fontId="12" fillId="103" borderId="101" applyNumberFormat="0" applyProtection="0">
      <alignment horizontal="left" vertical="center" indent="1"/>
    </xf>
    <xf numFmtId="0" fontId="208" fillId="92" borderId="111" applyNumberFormat="0" applyProtection="0">
      <alignment horizontal="left" vertical="top" indent="1"/>
    </xf>
    <xf numFmtId="0" fontId="12" fillId="107" borderId="103" applyNumberFormat="0" applyFont="0" applyAlignment="0" applyProtection="0"/>
    <xf numFmtId="0" fontId="12" fillId="92" borderId="111" applyNumberFormat="0" applyProtection="0">
      <alignment horizontal="left" vertical="center" indent="1"/>
    </xf>
    <xf numFmtId="4" fontId="12" fillId="104" borderId="153" applyNumberFormat="0" applyProtection="0">
      <alignment horizontal="left" vertical="center" indent="1"/>
    </xf>
    <xf numFmtId="0" fontId="213" fillId="134" borderId="139" applyNumberFormat="0" applyAlignment="0" applyProtection="0"/>
    <xf numFmtId="4" fontId="64" fillId="93" borderId="111" applyNumberFormat="0" applyProtection="0">
      <alignment horizontal="right" vertical="center"/>
    </xf>
    <xf numFmtId="4" fontId="64" fillId="107" borderId="111" applyNumberFormat="0" applyProtection="0">
      <alignment vertical="center"/>
    </xf>
    <xf numFmtId="0" fontId="12" fillId="105" borderId="101" applyNumberFormat="0" applyProtection="0">
      <alignment horizontal="left" vertical="center" indent="1"/>
    </xf>
    <xf numFmtId="0" fontId="12" fillId="92" borderId="134" applyNumberFormat="0" applyProtection="0">
      <alignment horizontal="left" vertical="top" indent="1"/>
    </xf>
    <xf numFmtId="0" fontId="206" fillId="105" borderId="101" applyNumberFormat="0" applyProtection="0">
      <alignment horizontal="left" vertical="top" indent="1"/>
    </xf>
    <xf numFmtId="4" fontId="64" fillId="97" borderId="101" applyNumberFormat="0" applyProtection="0">
      <alignment horizontal="right" vertical="center"/>
    </xf>
    <xf numFmtId="4" fontId="206" fillId="101" borderId="165" applyNumberFormat="0" applyProtection="0">
      <alignment horizontal="right" vertical="center"/>
    </xf>
    <xf numFmtId="4" fontId="53" fillId="153" borderId="124" applyNumberFormat="0" applyProtection="0">
      <alignment horizontal="right" vertical="center"/>
    </xf>
    <xf numFmtId="0" fontId="204" fillId="117" borderId="114" applyNumberFormat="0" applyAlignment="0" applyProtection="0"/>
    <xf numFmtId="4" fontId="206" fillId="99" borderId="116" applyNumberFormat="0" applyProtection="0">
      <alignment horizontal="right" vertical="center"/>
    </xf>
    <xf numFmtId="4" fontId="56" fillId="38" borderId="124" applyNumberFormat="0" applyProtection="0">
      <alignment vertical="center"/>
    </xf>
    <xf numFmtId="4" fontId="53" fillId="152" borderId="124" applyNumberFormat="0" applyProtection="0">
      <alignment horizontal="right" vertical="center"/>
    </xf>
    <xf numFmtId="4" fontId="187" fillId="103" borderId="124" applyNumberFormat="0" applyProtection="0">
      <alignment horizontal="right" vertical="center"/>
    </xf>
    <xf numFmtId="0" fontId="12" fillId="86" borderId="126" applyNumberFormat="0" applyFont="0" applyAlignment="0" applyProtection="0"/>
    <xf numFmtId="4" fontId="206" fillId="91" borderId="116" applyNumberFormat="0" applyProtection="0">
      <alignment vertical="center"/>
    </xf>
    <xf numFmtId="4" fontId="206" fillId="98" borderId="129" applyNumberFormat="0" applyProtection="0">
      <alignment horizontal="right" vertical="center"/>
    </xf>
    <xf numFmtId="4" fontId="50" fillId="91" borderId="134" applyNumberFormat="0" applyProtection="0">
      <alignment vertical="center"/>
    </xf>
    <xf numFmtId="4" fontId="64" fillId="107" borderId="111" applyNumberFormat="0" applyProtection="0">
      <alignment vertical="center"/>
    </xf>
    <xf numFmtId="4" fontId="53" fillId="155" borderId="111" applyNumberFormat="0" applyProtection="0">
      <alignment horizontal="right" vertical="center"/>
    </xf>
    <xf numFmtId="4" fontId="206" fillId="0" borderId="129" applyNumberFormat="0" applyProtection="0">
      <alignment horizontal="right" vertical="center"/>
    </xf>
    <xf numFmtId="4" fontId="50" fillId="91" borderId="101" applyNumberFormat="0" applyProtection="0">
      <alignment vertical="center"/>
    </xf>
    <xf numFmtId="4" fontId="64" fillId="95" borderId="101" applyNumberFormat="0" applyProtection="0">
      <alignment horizontal="right" vertical="center"/>
    </xf>
    <xf numFmtId="0" fontId="12" fillId="103" borderId="124" applyNumberFormat="0" applyProtection="0">
      <alignment horizontal="left" vertical="center" indent="1"/>
    </xf>
    <xf numFmtId="4" fontId="186" fillId="91" borderId="101" applyNumberFormat="0" applyProtection="0">
      <alignment vertical="center"/>
    </xf>
    <xf numFmtId="4" fontId="186" fillId="91" borderId="124" applyNumberFormat="0" applyProtection="0">
      <alignment vertical="center"/>
    </xf>
    <xf numFmtId="0" fontId="12" fillId="86" borderId="103" applyNumberFormat="0" applyFont="0" applyAlignment="0" applyProtection="0"/>
    <xf numFmtId="169" fontId="1" fillId="17" borderId="121">
      <alignment vertical="center"/>
      <protection locked="0"/>
    </xf>
    <xf numFmtId="0" fontId="12" fillId="104" borderId="111" applyNumberFormat="0" applyProtection="0">
      <alignment horizontal="left" vertical="center" indent="1"/>
    </xf>
    <xf numFmtId="4" fontId="64" fillId="107" borderId="124" applyNumberFormat="0" applyProtection="0">
      <alignment vertical="center"/>
    </xf>
    <xf numFmtId="4" fontId="64" fillId="93" borderId="124" applyNumberFormat="0" applyProtection="0">
      <alignment horizontal="right" vertical="center"/>
    </xf>
    <xf numFmtId="4" fontId="64" fillId="95" borderId="124" applyNumberFormat="0" applyProtection="0">
      <alignment horizontal="right" vertical="center"/>
    </xf>
    <xf numFmtId="4" fontId="53" fillId="157" borderId="101" applyNumberFormat="0" applyProtection="0">
      <alignment horizontal="right" vertical="center"/>
    </xf>
    <xf numFmtId="0" fontId="12" fillId="103" borderId="101" applyNumberFormat="0" applyProtection="0">
      <alignment horizontal="left" vertical="center" indent="1"/>
    </xf>
    <xf numFmtId="0" fontId="12" fillId="104" borderId="111" applyNumberFormat="0" applyProtection="0">
      <alignment horizontal="left" vertical="top" indent="1"/>
    </xf>
    <xf numFmtId="4" fontId="215" fillId="38" borderId="106" applyNumberFormat="0" applyProtection="0">
      <alignment vertical="center"/>
    </xf>
    <xf numFmtId="4" fontId="215" fillId="27" borderId="129" applyNumberFormat="0" applyProtection="0">
      <alignment horizontal="right" vertical="center"/>
    </xf>
    <xf numFmtId="4" fontId="56" fillId="119" borderId="119" applyNumberFormat="0" applyProtection="0">
      <alignment horizontal="left" vertical="center" indent="1"/>
    </xf>
    <xf numFmtId="4" fontId="186" fillId="91" borderId="101" applyNumberFormat="0" applyProtection="0">
      <alignment vertical="center"/>
    </xf>
    <xf numFmtId="4" fontId="215" fillId="27" borderId="106" applyNumberFormat="0" applyProtection="0">
      <alignment horizontal="right" vertical="center"/>
    </xf>
    <xf numFmtId="0" fontId="209" fillId="91" borderId="101" applyNumberFormat="0" applyProtection="0">
      <alignment horizontal="left" vertical="top" indent="1"/>
    </xf>
    <xf numFmtId="0" fontId="213" fillId="134" borderId="116" applyNumberFormat="0" applyAlignment="0" applyProtection="0"/>
    <xf numFmtId="0" fontId="12" fillId="92" borderId="111" applyNumberFormat="0" applyProtection="0">
      <alignment horizontal="left" vertical="top" indent="1"/>
    </xf>
    <xf numFmtId="4" fontId="64" fillId="101" borderId="101" applyNumberFormat="0" applyProtection="0">
      <alignment horizontal="right" vertical="center"/>
    </xf>
    <xf numFmtId="4" fontId="206" fillId="0" borderId="139" applyNumberFormat="0" applyProtection="0">
      <alignment horizontal="right" vertical="center"/>
    </xf>
    <xf numFmtId="0" fontId="206" fillId="138" borderId="129" applyNumberFormat="0" applyProtection="0">
      <alignment horizontal="left" vertical="center" indent="1"/>
    </xf>
    <xf numFmtId="4" fontId="53" fillId="152" borderId="101" applyNumberFormat="0" applyProtection="0">
      <alignment horizontal="right" vertical="center"/>
    </xf>
    <xf numFmtId="4" fontId="12" fillId="104" borderId="107" applyNumberFormat="0" applyProtection="0">
      <alignment horizontal="left" vertical="center" indent="1"/>
    </xf>
    <xf numFmtId="4" fontId="206" fillId="102" borderId="107" applyNumberFormat="0" applyProtection="0">
      <alignment horizontal="left" vertical="center" indent="1"/>
    </xf>
    <xf numFmtId="4" fontId="50" fillId="91" borderId="101" applyNumberFormat="0" applyProtection="0">
      <alignment vertical="center"/>
    </xf>
    <xf numFmtId="4" fontId="64" fillId="95" borderId="101" applyNumberFormat="0" applyProtection="0">
      <alignment horizontal="right" vertical="center"/>
    </xf>
    <xf numFmtId="0" fontId="12" fillId="105" borderId="111" applyNumberFormat="0" applyProtection="0">
      <alignment horizontal="left" vertical="top" indent="1"/>
    </xf>
    <xf numFmtId="0" fontId="12" fillId="104" borderId="101" applyNumberFormat="0" applyProtection="0">
      <alignment horizontal="left" vertical="top" indent="1"/>
    </xf>
    <xf numFmtId="0" fontId="12" fillId="104" borderId="101" applyNumberFormat="0" applyProtection="0">
      <alignment horizontal="left" vertical="center" indent="1"/>
    </xf>
    <xf numFmtId="4" fontId="53" fillId="33" borderId="101" applyNumberFormat="0" applyProtection="0">
      <alignment horizontal="right" vertical="center"/>
    </xf>
    <xf numFmtId="0" fontId="50" fillId="91" borderId="101" applyNumberFormat="0" applyProtection="0">
      <alignment horizontal="left" vertical="top" indent="1"/>
    </xf>
    <xf numFmtId="0" fontId="12" fillId="92" borderId="101" applyNumberFormat="0" applyProtection="0">
      <alignment horizontal="left" vertical="top" indent="1"/>
    </xf>
    <xf numFmtId="0" fontId="12" fillId="104" borderId="101" applyNumberFormat="0" applyProtection="0">
      <alignment horizontal="left" vertical="center" indent="1"/>
    </xf>
    <xf numFmtId="4" fontId="64" fillId="93" borderId="101" applyNumberFormat="0" applyProtection="0">
      <alignment horizontal="right" vertical="center"/>
    </xf>
    <xf numFmtId="4" fontId="64" fillId="100" borderId="101" applyNumberFormat="0" applyProtection="0">
      <alignment horizontal="right" vertical="center"/>
    </xf>
    <xf numFmtId="4" fontId="53" fillId="121" borderId="101" applyNumberFormat="0" applyProtection="0">
      <alignment horizontal="right" vertical="center"/>
    </xf>
    <xf numFmtId="0" fontId="12" fillId="86" borderId="103" applyNumberFormat="0" applyFont="0" applyAlignment="0" applyProtection="0"/>
    <xf numFmtId="0" fontId="206" fillId="138" borderId="129" applyNumberFormat="0" applyProtection="0">
      <alignment horizontal="left" vertical="center" indent="1"/>
    </xf>
    <xf numFmtId="4" fontId="53" fillId="154" borderId="111" applyNumberFormat="0" applyProtection="0">
      <alignment horizontal="right" vertical="center"/>
    </xf>
    <xf numFmtId="0" fontId="204" fillId="117" borderId="137" applyNumberFormat="0" applyAlignment="0" applyProtection="0"/>
    <xf numFmtId="4" fontId="64" fillId="103" borderId="101" applyNumberFormat="0" applyProtection="0">
      <alignment horizontal="right" vertical="center"/>
    </xf>
    <xf numFmtId="0" fontId="12" fillId="104" borderId="101" applyNumberFormat="0" applyProtection="0">
      <alignment horizontal="left" vertical="top" indent="1"/>
    </xf>
    <xf numFmtId="0" fontId="12" fillId="105" borderId="124" applyNumberFormat="0" applyProtection="0">
      <alignment horizontal="left" vertical="center" indent="1"/>
    </xf>
    <xf numFmtId="4" fontId="64" fillId="103" borderId="111" applyNumberFormat="0" applyProtection="0">
      <alignment horizontal="right" vertical="center"/>
    </xf>
    <xf numFmtId="0" fontId="64" fillId="107" borderId="101" applyNumberFormat="0" applyProtection="0">
      <alignment horizontal="left" vertical="top" indent="1"/>
    </xf>
    <xf numFmtId="0" fontId="194" fillId="117" borderId="102" applyNumberFormat="0" applyAlignment="0" applyProtection="0"/>
    <xf numFmtId="4" fontId="12" fillId="104" borderId="117" applyNumberFormat="0" applyProtection="0">
      <alignment horizontal="left" vertical="center" indent="1"/>
    </xf>
    <xf numFmtId="0" fontId="206" fillId="105" borderId="129" applyNumberFormat="0" applyProtection="0">
      <alignment horizontal="left" vertical="center" indent="1"/>
    </xf>
    <xf numFmtId="4" fontId="206" fillId="100" borderId="106" applyNumberFormat="0" applyProtection="0">
      <alignment horizontal="right" vertical="center"/>
    </xf>
    <xf numFmtId="4" fontId="56" fillId="119" borderId="101" applyNumberFormat="0" applyProtection="0">
      <alignment horizontal="left" vertical="center" indent="1"/>
    </xf>
    <xf numFmtId="4" fontId="208" fillId="110" borderId="101" applyNumberFormat="0" applyProtection="0">
      <alignment horizontal="left" vertical="center" indent="1"/>
    </xf>
    <xf numFmtId="4" fontId="64" fillId="93" borderId="101" applyNumberFormat="0" applyProtection="0">
      <alignment horizontal="right" vertical="center"/>
    </xf>
    <xf numFmtId="4" fontId="53" fillId="159" borderId="101" applyNumberFormat="0" applyProtection="0">
      <alignment vertical="center"/>
    </xf>
    <xf numFmtId="4" fontId="53" fillId="121" borderId="134" applyNumberFormat="0" applyProtection="0">
      <alignment horizontal="right" vertical="center"/>
    </xf>
    <xf numFmtId="0" fontId="12" fillId="103" borderId="101" applyNumberFormat="0" applyProtection="0">
      <alignment horizontal="left" vertical="center" indent="1"/>
    </xf>
    <xf numFmtId="4" fontId="53" fillId="33" borderId="147" applyNumberFormat="0" applyProtection="0">
      <alignment horizontal="right" vertical="center"/>
    </xf>
    <xf numFmtId="4" fontId="50" fillId="91" borderId="101" applyNumberFormat="0" applyProtection="0">
      <alignment vertical="center"/>
    </xf>
    <xf numFmtId="4" fontId="64" fillId="100" borderId="124" applyNumberFormat="0" applyProtection="0">
      <alignment horizontal="right" vertical="center"/>
    </xf>
    <xf numFmtId="4" fontId="53" fillId="159" borderId="147" applyNumberFormat="0" applyProtection="0">
      <alignment vertical="center"/>
    </xf>
    <xf numFmtId="4" fontId="64" fillId="93" borderId="111" applyNumberFormat="0" applyProtection="0">
      <alignment horizontal="right" vertical="center"/>
    </xf>
    <xf numFmtId="4" fontId="53" fillId="156" borderId="124" applyNumberFormat="0" applyProtection="0">
      <alignment horizontal="right" vertical="center"/>
    </xf>
    <xf numFmtId="4" fontId="206" fillId="103" borderId="107" applyNumberFormat="0" applyProtection="0">
      <alignment horizontal="left" vertical="center" indent="1"/>
    </xf>
    <xf numFmtId="4" fontId="189" fillId="103" borderId="111" applyNumberFormat="0" applyProtection="0">
      <alignment horizontal="right" vertical="center"/>
    </xf>
    <xf numFmtId="4" fontId="64" fillId="93" borderId="124" applyNumberFormat="0" applyProtection="0">
      <alignment horizontal="right" vertical="center"/>
    </xf>
    <xf numFmtId="4" fontId="206" fillId="101" borderId="106" applyNumberFormat="0" applyProtection="0">
      <alignment horizontal="right" vertical="center"/>
    </xf>
    <xf numFmtId="0" fontId="206" fillId="103" borderId="116" applyNumberFormat="0" applyProtection="0">
      <alignment horizontal="left" vertical="center" indent="1"/>
    </xf>
    <xf numFmtId="0" fontId="194" fillId="117" borderId="125" applyNumberFormat="0" applyAlignment="0" applyProtection="0"/>
    <xf numFmtId="205" fontId="206" fillId="138" borderId="106" applyNumberFormat="0" applyProtection="0">
      <alignment horizontal="left" vertical="center" indent="1"/>
    </xf>
    <xf numFmtId="4" fontId="64" fillId="92" borderId="101" applyNumberFormat="0" applyProtection="0">
      <alignment horizontal="right" vertical="center"/>
    </xf>
    <xf numFmtId="4" fontId="64" fillId="94" borderId="111" applyNumberFormat="0" applyProtection="0">
      <alignment horizontal="right" vertical="center"/>
    </xf>
    <xf numFmtId="4" fontId="53" fillId="159" borderId="101" applyNumberFormat="0" applyProtection="0">
      <alignment vertical="center"/>
    </xf>
    <xf numFmtId="4" fontId="64" fillId="92" borderId="101" applyNumberFormat="0" applyProtection="0">
      <alignment horizontal="right" vertical="center"/>
    </xf>
    <xf numFmtId="4" fontId="64" fillId="98" borderId="101" applyNumberFormat="0" applyProtection="0">
      <alignment horizontal="right" vertical="center"/>
    </xf>
    <xf numFmtId="4" fontId="206" fillId="122" borderId="106" applyNumberFormat="0" applyProtection="0">
      <alignment horizontal="left" vertical="center" indent="1"/>
    </xf>
    <xf numFmtId="4" fontId="53" fillId="153" borderId="147" applyNumberFormat="0" applyProtection="0">
      <alignment horizontal="right" vertical="center"/>
    </xf>
    <xf numFmtId="0" fontId="206" fillId="138" borderId="106" applyNumberFormat="0" applyProtection="0">
      <alignment horizontal="left" vertical="center" indent="1"/>
    </xf>
    <xf numFmtId="4" fontId="53" fillId="159" borderId="101" applyNumberFormat="0" applyProtection="0">
      <alignment vertical="center"/>
    </xf>
    <xf numFmtId="4" fontId="206" fillId="93" borderId="106" applyNumberFormat="0" applyProtection="0">
      <alignment horizontal="right" vertical="center"/>
    </xf>
    <xf numFmtId="4" fontId="53" fillId="157" borderId="101" applyNumberFormat="0" applyProtection="0">
      <alignment horizontal="right" vertical="center"/>
    </xf>
    <xf numFmtId="4" fontId="64" fillId="107" borderId="111" applyNumberFormat="0" applyProtection="0">
      <alignment vertical="center"/>
    </xf>
    <xf numFmtId="4" fontId="231" fillId="159" borderId="111" applyNumberFormat="0" applyProtection="0">
      <alignment horizontal="right" vertical="center"/>
    </xf>
    <xf numFmtId="4" fontId="231" fillId="159" borderId="111" applyNumberFormat="0" applyProtection="0">
      <alignment horizontal="right" vertical="center"/>
    </xf>
    <xf numFmtId="4" fontId="206" fillId="92" borderId="130" applyNumberFormat="0" applyProtection="0">
      <alignment horizontal="left" vertical="center" indent="1"/>
    </xf>
    <xf numFmtId="4" fontId="64" fillId="99" borderId="111" applyNumberFormat="0" applyProtection="0">
      <alignment horizontal="right" vertical="center"/>
    </xf>
    <xf numFmtId="4" fontId="12" fillId="104" borderId="107" applyNumberFormat="0" applyProtection="0">
      <alignment horizontal="left" vertical="center" indent="1"/>
    </xf>
    <xf numFmtId="4" fontId="64" fillId="96" borderId="101" applyNumberFormat="0" applyProtection="0">
      <alignment horizontal="right" vertical="center"/>
    </xf>
    <xf numFmtId="4" fontId="231" fillId="159" borderId="124" applyNumberFormat="0" applyProtection="0">
      <alignment horizontal="right" vertical="center"/>
    </xf>
    <xf numFmtId="4" fontId="187" fillId="107" borderId="101" applyNumberFormat="0" applyProtection="0">
      <alignment vertical="center"/>
    </xf>
    <xf numFmtId="4" fontId="56" fillId="119" borderId="101" applyNumberFormat="0" applyProtection="0">
      <alignment horizontal="left" vertical="center" indent="1"/>
    </xf>
    <xf numFmtId="4" fontId="64" fillId="95" borderId="124" applyNumberFormat="0" applyProtection="0">
      <alignment horizontal="right" vertical="center"/>
    </xf>
    <xf numFmtId="4" fontId="53" fillId="154" borderId="101" applyNumberFormat="0" applyProtection="0">
      <alignment horizontal="right" vertical="center"/>
    </xf>
    <xf numFmtId="0" fontId="206" fillId="103" borderId="124" applyNumberFormat="0" applyProtection="0">
      <alignment horizontal="left" vertical="top" indent="1"/>
    </xf>
    <xf numFmtId="0" fontId="12" fillId="104" borderId="124" applyNumberFormat="0" applyProtection="0">
      <alignment horizontal="left" vertical="center" indent="1"/>
    </xf>
    <xf numFmtId="4" fontId="230" fillId="159" borderId="101" applyNumberFormat="0" applyProtection="0">
      <alignment horizontal="right" vertical="center"/>
    </xf>
    <xf numFmtId="0" fontId="12" fillId="104" borderId="111" applyNumberFormat="0" applyProtection="0">
      <alignment horizontal="left" vertical="center" indent="1"/>
    </xf>
    <xf numFmtId="4" fontId="64" fillId="99" borderId="124" applyNumberFormat="0" applyProtection="0">
      <alignment horizontal="right" vertical="center"/>
    </xf>
    <xf numFmtId="4" fontId="64" fillId="103" borderId="111" applyNumberFormat="0" applyProtection="0">
      <alignment horizontal="right" vertical="center"/>
    </xf>
    <xf numFmtId="4" fontId="64" fillId="95" borderId="111" applyNumberFormat="0" applyProtection="0">
      <alignment horizontal="right" vertical="center"/>
    </xf>
    <xf numFmtId="4" fontId="64" fillId="103" borderId="124" applyNumberFormat="0" applyProtection="0">
      <alignment horizontal="right" vertical="center"/>
    </xf>
    <xf numFmtId="0" fontId="206" fillId="110" borderId="106" applyNumberFormat="0" applyProtection="0">
      <alignment horizontal="left" vertical="center" indent="1"/>
    </xf>
    <xf numFmtId="4" fontId="64" fillId="93" borderId="101" applyNumberFormat="0" applyProtection="0">
      <alignment horizontal="right" vertical="center"/>
    </xf>
    <xf numFmtId="4" fontId="64" fillId="98" borderId="111" applyNumberFormat="0" applyProtection="0">
      <alignment horizontal="right" vertical="center"/>
    </xf>
    <xf numFmtId="4" fontId="206" fillId="95" borderId="117" applyNumberFormat="0" applyProtection="0">
      <alignment horizontal="right" vertical="center"/>
    </xf>
    <xf numFmtId="4" fontId="64" fillId="99" borderId="111" applyNumberFormat="0" applyProtection="0">
      <alignment horizontal="right" vertical="center"/>
    </xf>
    <xf numFmtId="4" fontId="64" fillId="107" borderId="111" applyNumberFormat="0" applyProtection="0">
      <alignment vertical="center"/>
    </xf>
    <xf numFmtId="0" fontId="12" fillId="92" borderId="101" applyNumberFormat="0" applyProtection="0">
      <alignment horizontal="left" vertical="center" indent="1"/>
    </xf>
    <xf numFmtId="0" fontId="12" fillId="103" borderId="101" applyNumberFormat="0" applyProtection="0">
      <alignment horizontal="left" vertical="center" indent="1"/>
    </xf>
    <xf numFmtId="4" fontId="53" fillId="121" borderId="101" applyNumberFormat="0" applyProtection="0">
      <alignment horizontal="right" vertical="center"/>
    </xf>
    <xf numFmtId="4" fontId="53" fillId="155" borderId="101" applyNumberFormat="0" applyProtection="0">
      <alignment horizontal="right" vertical="center"/>
    </xf>
    <xf numFmtId="0" fontId="12" fillId="92" borderId="111" applyNumberFormat="0" applyProtection="0">
      <alignment horizontal="left" vertical="center" indent="1"/>
    </xf>
    <xf numFmtId="4" fontId="211" fillId="106" borderId="106" applyNumberFormat="0" applyProtection="0">
      <alignment horizontal="right" vertical="center"/>
    </xf>
    <xf numFmtId="0" fontId="12" fillId="104" borderId="124" applyNumberFormat="0" applyProtection="0">
      <alignment horizontal="left" vertical="center" indent="1"/>
    </xf>
    <xf numFmtId="0" fontId="220" fillId="110" borderId="102" applyNumberFormat="0" applyAlignment="0" applyProtection="0"/>
    <xf numFmtId="0" fontId="208" fillId="92" borderId="101" applyNumberFormat="0" applyProtection="0">
      <alignment horizontal="left" vertical="top" indent="1"/>
    </xf>
    <xf numFmtId="4" fontId="53" fillId="157" borderId="111" applyNumberFormat="0" applyProtection="0">
      <alignment horizontal="right" vertical="center"/>
    </xf>
    <xf numFmtId="4" fontId="64" fillId="107" borderId="101" applyNumberFormat="0" applyProtection="0">
      <alignment horizontal="left" vertical="center" indent="1"/>
    </xf>
    <xf numFmtId="4" fontId="53" fillId="121" borderId="101" applyNumberFormat="0" applyProtection="0">
      <alignment horizontal="right" vertical="center"/>
    </xf>
    <xf numFmtId="0" fontId="204" fillId="117" borderId="104" applyNumberFormat="0" applyAlignment="0" applyProtection="0"/>
    <xf numFmtId="0" fontId="208" fillId="92" borderId="101" applyNumberFormat="0" applyProtection="0">
      <alignment horizontal="left" vertical="top" indent="1"/>
    </xf>
    <xf numFmtId="4" fontId="53" fillId="157" borderId="101" applyNumberFormat="0" applyProtection="0">
      <alignment horizontal="right" vertical="center"/>
    </xf>
    <xf numFmtId="4" fontId="56" fillId="119" borderId="109" applyNumberFormat="0" applyProtection="0">
      <alignment horizontal="left" vertical="center" indent="1"/>
    </xf>
    <xf numFmtId="0" fontId="194" fillId="117" borderId="112" applyNumberFormat="0" applyAlignment="0" applyProtection="0"/>
    <xf numFmtId="4" fontId="64" fillId="92" borderId="101" applyNumberFormat="0" applyProtection="0">
      <alignment horizontal="left" vertical="center" indent="1"/>
    </xf>
    <xf numFmtId="4" fontId="206" fillId="91" borderId="106" applyNumberFormat="0" applyProtection="0">
      <alignment vertical="center"/>
    </xf>
    <xf numFmtId="0" fontId="206" fillId="139" borderId="144"/>
    <xf numFmtId="4" fontId="215" fillId="38" borderId="129" applyNumberFormat="0" applyProtection="0">
      <alignment vertical="center"/>
    </xf>
    <xf numFmtId="4" fontId="186" fillId="91" borderId="124" applyNumberFormat="0" applyProtection="0">
      <alignment vertical="center"/>
    </xf>
    <xf numFmtId="0" fontId="12" fillId="92" borderId="111" applyNumberFormat="0" applyProtection="0">
      <alignment horizontal="left" vertical="center" indent="1"/>
    </xf>
    <xf numFmtId="0" fontId="12" fillId="92" borderId="111" applyNumberFormat="0" applyProtection="0">
      <alignment horizontal="left" vertical="top" indent="1"/>
    </xf>
    <xf numFmtId="4" fontId="206" fillId="122" borderId="152" applyNumberFormat="0" applyProtection="0">
      <alignment horizontal="left" vertical="center" indent="1"/>
    </xf>
    <xf numFmtId="4" fontId="56" fillId="119" borderId="119" applyNumberFormat="0" applyProtection="0">
      <alignment horizontal="left" vertical="center" indent="1"/>
    </xf>
    <xf numFmtId="0" fontId="12" fillId="106" borderId="121" applyNumberFormat="0">
      <protection locked="0"/>
    </xf>
    <xf numFmtId="4" fontId="206" fillId="101" borderId="106" applyNumberFormat="0" applyProtection="0">
      <alignment horizontal="right" vertical="center"/>
    </xf>
    <xf numFmtId="0" fontId="206" fillId="103" borderId="116" applyNumberFormat="0" applyProtection="0">
      <alignment horizontal="left" vertical="center" indent="1"/>
    </xf>
    <xf numFmtId="205" fontId="206" fillId="92" borderId="101" applyNumberFormat="0" applyProtection="0">
      <alignment horizontal="left" vertical="top" indent="1"/>
    </xf>
    <xf numFmtId="0" fontId="12" fillId="103" borderId="101" applyNumberFormat="0" applyProtection="0">
      <alignment horizontal="left" vertical="top" indent="1"/>
    </xf>
    <xf numFmtId="0" fontId="12" fillId="103" borderId="111" applyNumberFormat="0" applyProtection="0">
      <alignment horizontal="left" vertical="top" indent="1"/>
    </xf>
    <xf numFmtId="4" fontId="64" fillId="94" borderId="101" applyNumberFormat="0" applyProtection="0">
      <alignment horizontal="right" vertical="center"/>
    </xf>
    <xf numFmtId="0" fontId="213" fillId="134" borderId="116" applyNumberFormat="0" applyAlignment="0" applyProtection="0"/>
    <xf numFmtId="4" fontId="64" fillId="93" borderId="101" applyNumberFormat="0" applyProtection="0">
      <alignment horizontal="right" vertical="center"/>
    </xf>
    <xf numFmtId="0" fontId="204" fillId="134" borderId="114" applyNumberFormat="0" applyAlignment="0" applyProtection="0"/>
    <xf numFmtId="0" fontId="206" fillId="103" borderId="116" applyNumberFormat="0" applyProtection="0">
      <alignment horizontal="left" vertical="center" indent="1"/>
    </xf>
    <xf numFmtId="0" fontId="220" fillId="110" borderId="125" applyNumberFormat="0" applyAlignment="0" applyProtection="0"/>
    <xf numFmtId="4" fontId="53" fillId="155" borderId="101" applyNumberFormat="0" applyProtection="0">
      <alignment horizontal="right" vertical="center"/>
    </xf>
    <xf numFmtId="4" fontId="56" fillId="38" borderId="101" applyNumberFormat="0" applyProtection="0">
      <alignment vertical="center"/>
    </xf>
    <xf numFmtId="0" fontId="12" fillId="92" borderId="101" applyNumberFormat="0" applyProtection="0">
      <alignment horizontal="left" vertical="center" indent="1"/>
    </xf>
    <xf numFmtId="0" fontId="185" fillId="0" borderId="110" applyNumberFormat="0" applyFill="0" applyAlignment="0" applyProtection="0"/>
    <xf numFmtId="0" fontId="12" fillId="105" borderId="111" applyNumberFormat="0" applyProtection="0">
      <alignment horizontal="left" vertical="center" indent="1"/>
    </xf>
    <xf numFmtId="0" fontId="12" fillId="92" borderId="101" applyNumberFormat="0" applyProtection="0">
      <alignment horizontal="left" vertical="center" indent="1"/>
    </xf>
    <xf numFmtId="0" fontId="50" fillId="91" borderId="101" applyNumberFormat="0" applyProtection="0">
      <alignment horizontal="left" vertical="top" indent="1"/>
    </xf>
    <xf numFmtId="4" fontId="64" fillId="94" borderId="111" applyNumberFormat="0" applyProtection="0">
      <alignment horizontal="right" vertical="center"/>
    </xf>
    <xf numFmtId="4" fontId="53" fillId="156" borderId="111" applyNumberFormat="0" applyProtection="0">
      <alignment horizontal="right" vertical="center"/>
    </xf>
    <xf numFmtId="4" fontId="64" fillId="92" borderId="101" applyNumberFormat="0" applyProtection="0">
      <alignment horizontal="right" vertical="center"/>
    </xf>
    <xf numFmtId="4" fontId="210" fillId="108" borderId="117" applyNumberFormat="0" applyProtection="0">
      <alignment horizontal="left" vertical="center" indent="1"/>
    </xf>
    <xf numFmtId="4" fontId="206" fillId="122" borderId="106" applyNumberFormat="0" applyProtection="0">
      <alignment horizontal="left" vertical="center" indent="1"/>
    </xf>
    <xf numFmtId="0" fontId="12" fillId="103" borderId="124" applyNumberFormat="0" applyProtection="0">
      <alignment horizontal="left" vertical="top" indent="1"/>
    </xf>
    <xf numFmtId="4" fontId="187" fillId="107" borderId="124" applyNumberFormat="0" applyProtection="0">
      <alignment vertical="center"/>
    </xf>
    <xf numFmtId="4" fontId="64" fillId="101" borderId="101" applyNumberFormat="0" applyProtection="0">
      <alignment horizontal="right" vertical="center"/>
    </xf>
    <xf numFmtId="4" fontId="12" fillId="104" borderId="117" applyNumberFormat="0" applyProtection="0">
      <alignment horizontal="left" vertical="center" indent="1"/>
    </xf>
    <xf numFmtId="4" fontId="206" fillId="102" borderId="107" applyNumberFormat="0" applyProtection="0">
      <alignment horizontal="left" vertical="center" indent="1"/>
    </xf>
    <xf numFmtId="0" fontId="201" fillId="87" borderId="112" applyNumberFormat="0" applyAlignment="0" applyProtection="0"/>
    <xf numFmtId="4" fontId="206" fillId="122" borderId="106" applyNumberFormat="0" applyProtection="0">
      <alignment horizontal="left" vertical="center" indent="1"/>
    </xf>
    <xf numFmtId="4" fontId="53" fillId="121" borderId="101" applyNumberFormat="0" applyProtection="0">
      <alignment horizontal="right" vertical="center"/>
    </xf>
    <xf numFmtId="4" fontId="53" fillId="156" borderId="111" applyNumberFormat="0" applyProtection="0">
      <alignment horizontal="right" vertical="center"/>
    </xf>
    <xf numFmtId="0" fontId="12" fillId="103" borderId="101" applyNumberFormat="0" applyProtection="0">
      <alignment horizontal="left" vertical="center" indent="1"/>
    </xf>
    <xf numFmtId="0" fontId="206" fillId="103" borderId="111" applyNumberFormat="0" applyProtection="0">
      <alignment horizontal="left" vertical="top" indent="1"/>
    </xf>
    <xf numFmtId="0" fontId="12" fillId="103" borderId="111" applyNumberFormat="0" applyProtection="0">
      <alignment horizontal="left" vertical="top" indent="1"/>
    </xf>
    <xf numFmtId="4" fontId="64" fillId="99" borderId="101" applyNumberFormat="0" applyProtection="0">
      <alignment horizontal="right" vertical="center"/>
    </xf>
    <xf numFmtId="4" fontId="187" fillId="107" borderId="101" applyNumberFormat="0" applyProtection="0">
      <alignment vertical="center"/>
    </xf>
    <xf numFmtId="205" fontId="206" fillId="110" borderId="106" applyNumberFormat="0" applyProtection="0">
      <alignment horizontal="left" vertical="center" indent="1"/>
    </xf>
    <xf numFmtId="0" fontId="12" fillId="104" borderId="101" applyNumberFormat="0" applyProtection="0">
      <alignment horizontal="left" vertical="center" indent="1"/>
    </xf>
    <xf numFmtId="0" fontId="12" fillId="103" borderId="134" applyNumberFormat="0" applyProtection="0">
      <alignment horizontal="left" vertical="center" indent="1"/>
    </xf>
    <xf numFmtId="4" fontId="50" fillId="91" borderId="101" applyNumberFormat="0" applyProtection="0">
      <alignment vertical="center"/>
    </xf>
    <xf numFmtId="4" fontId="53" fillId="33" borderId="101" applyNumberFormat="0" applyProtection="0">
      <alignment horizontal="right" vertical="center"/>
    </xf>
    <xf numFmtId="0" fontId="206" fillId="104" borderId="101" applyNumberFormat="0" applyProtection="0">
      <alignment horizontal="left" vertical="top" indent="1"/>
    </xf>
    <xf numFmtId="0" fontId="204" fillId="117" borderId="150" applyNumberFormat="0" applyAlignment="0" applyProtection="0"/>
    <xf numFmtId="4" fontId="64" fillId="98" borderId="101" applyNumberFormat="0" applyProtection="0">
      <alignment horizontal="right" vertical="center"/>
    </xf>
    <xf numFmtId="4" fontId="64" fillId="107" borderId="101" applyNumberFormat="0" applyProtection="0">
      <alignment vertical="center"/>
    </xf>
    <xf numFmtId="4" fontId="215" fillId="38" borderId="106" applyNumberFormat="0" applyProtection="0">
      <alignment vertical="center"/>
    </xf>
    <xf numFmtId="4" fontId="64" fillId="101" borderId="101" applyNumberFormat="0" applyProtection="0">
      <alignment horizontal="right" vertical="center"/>
    </xf>
    <xf numFmtId="0" fontId="12" fillId="92" borderId="101" applyNumberFormat="0" applyProtection="0">
      <alignment horizontal="left" vertical="top" indent="1"/>
    </xf>
    <xf numFmtId="0" fontId="12" fillId="103" borderId="111" applyNumberFormat="0" applyProtection="0">
      <alignment horizontal="left" vertical="top" indent="1"/>
    </xf>
    <xf numFmtId="4" fontId="211" fillId="106" borderId="116" applyNumberFormat="0" applyProtection="0">
      <alignment horizontal="right" vertical="center"/>
    </xf>
    <xf numFmtId="0" fontId="12" fillId="86" borderId="113" applyNumberFormat="0" applyFont="0" applyAlignment="0" applyProtection="0"/>
    <xf numFmtId="4" fontId="230" fillId="159" borderId="101" applyNumberFormat="0" applyProtection="0">
      <alignment horizontal="right" vertical="center"/>
    </xf>
    <xf numFmtId="4" fontId="187" fillId="103" borderId="101" applyNumberFormat="0" applyProtection="0">
      <alignment horizontal="right" vertical="center"/>
    </xf>
    <xf numFmtId="4" fontId="231" fillId="159" borderId="101" applyNumberFormat="0" applyProtection="0">
      <alignment horizontal="right" vertical="center"/>
    </xf>
    <xf numFmtId="0" fontId="206" fillId="103" borderId="101" applyNumberFormat="0" applyProtection="0">
      <alignment horizontal="left" vertical="top" indent="1"/>
    </xf>
    <xf numFmtId="4" fontId="230" fillId="159" borderId="101" applyNumberFormat="0" applyProtection="0">
      <alignment vertical="center"/>
    </xf>
    <xf numFmtId="0" fontId="12" fillId="92" borderId="111" applyNumberFormat="0" applyProtection="0">
      <alignment horizontal="left" vertical="top" indent="1"/>
    </xf>
    <xf numFmtId="4" fontId="53" fillId="155" borderId="101" applyNumberFormat="0" applyProtection="0">
      <alignment horizontal="right" vertical="center"/>
    </xf>
    <xf numFmtId="0" fontId="226" fillId="110" borderId="125" applyNumberFormat="0" applyAlignment="0" applyProtection="0"/>
    <xf numFmtId="4" fontId="53" fillId="109" borderId="101" applyNumberFormat="0" applyProtection="0">
      <alignment horizontal="right" vertical="center"/>
    </xf>
    <xf numFmtId="0" fontId="64" fillId="107" borderId="101" applyNumberFormat="0" applyProtection="0">
      <alignment horizontal="left" vertical="top" indent="1"/>
    </xf>
    <xf numFmtId="4" fontId="206" fillId="91" borderId="106" applyNumberFormat="0" applyProtection="0">
      <alignment vertical="center"/>
    </xf>
    <xf numFmtId="0" fontId="185" fillId="0" borderId="120" applyNumberFormat="0" applyFill="0" applyAlignment="0" applyProtection="0"/>
    <xf numFmtId="4" fontId="53" fillId="154" borderId="101" applyNumberFormat="0" applyProtection="0">
      <alignment horizontal="right" vertical="center"/>
    </xf>
    <xf numFmtId="0" fontId="64" fillId="107" borderId="111" applyNumberFormat="0" applyProtection="0">
      <alignment horizontal="left" vertical="top" indent="1"/>
    </xf>
    <xf numFmtId="4" fontId="64" fillId="93" borderId="111" applyNumberFormat="0" applyProtection="0">
      <alignment horizontal="right" vertical="center"/>
    </xf>
    <xf numFmtId="0" fontId="12" fillId="103" borderId="124" applyNumberFormat="0" applyProtection="0">
      <alignment horizontal="left" vertical="center" indent="1"/>
    </xf>
    <xf numFmtId="0" fontId="64" fillId="92" borderId="101" applyNumberFormat="0" applyProtection="0">
      <alignment horizontal="left" vertical="top" indent="1"/>
    </xf>
    <xf numFmtId="4" fontId="208" fillId="107" borderId="101" applyNumberFormat="0" applyProtection="0">
      <alignment vertical="center"/>
    </xf>
    <xf numFmtId="4" fontId="188" fillId="120" borderId="155" applyNumberFormat="0" applyProtection="0">
      <alignment horizontal="left" vertical="center" indent="1"/>
    </xf>
    <xf numFmtId="0" fontId="12" fillId="92" borderId="124" applyNumberFormat="0" applyProtection="0">
      <alignment horizontal="left" vertical="center" indent="1"/>
    </xf>
    <xf numFmtId="4" fontId="189" fillId="103" borderId="101" applyNumberFormat="0" applyProtection="0">
      <alignment horizontal="right" vertical="center"/>
    </xf>
    <xf numFmtId="4" fontId="187" fillId="103" borderId="111" applyNumberFormat="0" applyProtection="0">
      <alignment horizontal="right" vertical="center"/>
    </xf>
    <xf numFmtId="0" fontId="209" fillId="91" borderId="111" applyNumberFormat="0" applyProtection="0">
      <alignment horizontal="left" vertical="top" indent="1"/>
    </xf>
    <xf numFmtId="0" fontId="206" fillId="86" borderId="116" applyNumberFormat="0" applyFont="0" applyAlignment="0" applyProtection="0"/>
    <xf numFmtId="0" fontId="12" fillId="103" borderId="101" applyNumberFormat="0" applyProtection="0">
      <alignment horizontal="left" vertical="top" indent="1"/>
    </xf>
    <xf numFmtId="205" fontId="206" fillId="92" borderId="101" applyNumberFormat="0" applyProtection="0">
      <alignment horizontal="left" vertical="top" indent="1"/>
    </xf>
    <xf numFmtId="0" fontId="50" fillId="91" borderId="111" applyNumberFormat="0" applyProtection="0">
      <alignment horizontal="left" vertical="top" indent="1"/>
    </xf>
    <xf numFmtId="0" fontId="185" fillId="0" borderId="164" applyNumberFormat="0" applyFill="0" applyAlignment="0" applyProtection="0"/>
    <xf numFmtId="4" fontId="206" fillId="122" borderId="106" applyNumberFormat="0" applyProtection="0">
      <alignment horizontal="left" vertical="center" indent="1"/>
    </xf>
    <xf numFmtId="0" fontId="204" fillId="117" borderId="104" applyNumberFormat="0" applyAlignment="0" applyProtection="0"/>
    <xf numFmtId="4" fontId="53" fillId="152" borderId="124" applyNumberFormat="0" applyProtection="0">
      <alignment horizontal="right" vertical="center"/>
    </xf>
    <xf numFmtId="4" fontId="56" fillId="119" borderId="119" applyNumberFormat="0" applyProtection="0">
      <alignment horizontal="left" vertical="center" indent="1"/>
    </xf>
    <xf numFmtId="4" fontId="206" fillId="122" borderId="116" applyNumberFormat="0" applyProtection="0">
      <alignment horizontal="left" vertical="center" indent="1"/>
    </xf>
    <xf numFmtId="4" fontId="206" fillId="103" borderId="107" applyNumberFormat="0" applyProtection="0">
      <alignment horizontal="left" vertical="center" indent="1"/>
    </xf>
    <xf numFmtId="0" fontId="201" fillId="87" borderId="102" applyNumberFormat="0" applyAlignment="0" applyProtection="0"/>
    <xf numFmtId="4" fontId="53" fillId="157" borderId="101" applyNumberFormat="0" applyProtection="0">
      <alignment horizontal="right" vertical="center"/>
    </xf>
    <xf numFmtId="4" fontId="53" fillId="153" borderId="124" applyNumberFormat="0" applyProtection="0">
      <alignment horizontal="right" vertical="center"/>
    </xf>
    <xf numFmtId="4" fontId="64" fillId="92" borderId="124" applyNumberFormat="0" applyProtection="0">
      <alignment horizontal="right" vertical="center"/>
    </xf>
    <xf numFmtId="0" fontId="12" fillId="103" borderId="134" applyNumberFormat="0" applyProtection="0">
      <alignment horizontal="left" vertical="center" indent="1"/>
    </xf>
    <xf numFmtId="4" fontId="64" fillId="92" borderId="101" applyNumberFormat="0" applyProtection="0">
      <alignment horizontal="right" vertical="center"/>
    </xf>
    <xf numFmtId="0" fontId="12" fillId="104" borderId="124" applyNumberFormat="0" applyProtection="0">
      <alignment horizontal="left" vertical="center" indent="1"/>
    </xf>
    <xf numFmtId="4" fontId="53" fillId="33" borderId="101" applyNumberFormat="0" applyProtection="0">
      <alignment horizontal="right" vertical="center"/>
    </xf>
    <xf numFmtId="4" fontId="53" fillId="156" borderId="101" applyNumberFormat="0" applyProtection="0">
      <alignment horizontal="right" vertical="center"/>
    </xf>
    <xf numFmtId="4" fontId="56" fillId="38" borderId="101" applyNumberFormat="0" applyProtection="0">
      <alignment vertical="center"/>
    </xf>
    <xf numFmtId="0" fontId="185" fillId="0" borderId="110" applyNumberFormat="0" applyFill="0" applyAlignment="0" applyProtection="0"/>
    <xf numFmtId="4" fontId="64" fillId="94" borderId="111" applyNumberFormat="0" applyProtection="0">
      <alignment horizontal="right" vertical="center"/>
    </xf>
    <xf numFmtId="0" fontId="206" fillId="103" borderId="101" applyNumberFormat="0" applyProtection="0">
      <alignment horizontal="left" vertical="top" indent="1"/>
    </xf>
    <xf numFmtId="4" fontId="64" fillId="94" borderId="101" applyNumberFormat="0" applyProtection="0">
      <alignment horizontal="right" vertical="center"/>
    </xf>
    <xf numFmtId="4" fontId="56" fillId="119" borderId="109" applyNumberFormat="0" applyProtection="0">
      <alignment horizontal="left" vertical="center" indent="1"/>
    </xf>
    <xf numFmtId="0" fontId="12" fillId="103" borderId="147" applyNumberFormat="0" applyProtection="0">
      <alignment horizontal="left" vertical="center" indent="1"/>
    </xf>
    <xf numFmtId="4" fontId="206" fillId="102" borderId="107" applyNumberFormat="0" applyProtection="0">
      <alignment horizontal="left" vertical="center" indent="1"/>
    </xf>
    <xf numFmtId="4" fontId="50" fillId="91" borderId="101" applyNumberFormat="0" applyProtection="0">
      <alignment horizontal="left" vertical="center" indent="1"/>
    </xf>
    <xf numFmtId="4" fontId="64" fillId="96" borderId="101" applyNumberFormat="0" applyProtection="0">
      <alignment horizontal="right" vertical="center"/>
    </xf>
    <xf numFmtId="4" fontId="64" fillId="101" borderId="124" applyNumberFormat="0" applyProtection="0">
      <alignment horizontal="right" vertical="center"/>
    </xf>
    <xf numFmtId="4" fontId="53" fillId="38" borderId="101" applyNumberFormat="0" applyProtection="0">
      <alignment horizontal="left" vertical="center" indent="1"/>
    </xf>
    <xf numFmtId="4" fontId="64" fillId="94" borderId="111" applyNumberFormat="0" applyProtection="0">
      <alignment horizontal="right" vertical="center"/>
    </xf>
    <xf numFmtId="4" fontId="187" fillId="103" borderId="124" applyNumberFormat="0" applyProtection="0">
      <alignment horizontal="right" vertical="center"/>
    </xf>
    <xf numFmtId="4" fontId="206" fillId="97" borderId="106" applyNumberFormat="0" applyProtection="0">
      <alignment horizontal="right" vertical="center"/>
    </xf>
    <xf numFmtId="4" fontId="206" fillId="99" borderId="106" applyNumberFormat="0" applyProtection="0">
      <alignment horizontal="right" vertical="center"/>
    </xf>
    <xf numFmtId="4" fontId="53" fillId="159" borderId="101" applyNumberFormat="0" applyProtection="0">
      <alignment vertical="center"/>
    </xf>
    <xf numFmtId="4" fontId="64" fillId="92" borderId="124" applyNumberFormat="0" applyProtection="0">
      <alignment horizontal="right" vertical="center"/>
    </xf>
    <xf numFmtId="4" fontId="53" fillId="157" borderId="101" applyNumberFormat="0" applyProtection="0">
      <alignment horizontal="right" vertical="center"/>
    </xf>
    <xf numFmtId="0" fontId="12" fillId="104" borderId="101" applyNumberFormat="0" applyProtection="0">
      <alignment horizontal="left" vertical="top" indent="1"/>
    </xf>
    <xf numFmtId="4" fontId="206" fillId="122" borderId="129" applyNumberFormat="0" applyProtection="0">
      <alignment horizontal="left" vertical="center" indent="1"/>
    </xf>
    <xf numFmtId="4" fontId="64" fillId="95" borderId="111" applyNumberFormat="0" applyProtection="0">
      <alignment horizontal="right" vertical="center"/>
    </xf>
    <xf numFmtId="4" fontId="64" fillId="107" borderId="101" applyNumberFormat="0" applyProtection="0">
      <alignment horizontal="left" vertical="center" indent="1"/>
    </xf>
    <xf numFmtId="4" fontId="53" fillId="152" borderId="111" applyNumberFormat="0" applyProtection="0">
      <alignment horizontal="right" vertical="center"/>
    </xf>
    <xf numFmtId="0" fontId="12" fillId="105" borderId="147" applyNumberFormat="0" applyProtection="0">
      <alignment horizontal="left" vertical="center" indent="1"/>
    </xf>
    <xf numFmtId="4" fontId="206" fillId="122" borderId="116" applyNumberFormat="0" applyProtection="0">
      <alignment horizontal="left" vertical="center" indent="1"/>
    </xf>
    <xf numFmtId="0" fontId="50" fillId="91" borderId="134" applyNumberFormat="0" applyProtection="0">
      <alignment horizontal="left" vertical="top" indent="1"/>
    </xf>
    <xf numFmtId="0" fontId="206" fillId="105" borderId="129" applyNumberFormat="0" applyProtection="0">
      <alignment horizontal="left" vertical="center" indent="1"/>
    </xf>
    <xf numFmtId="4" fontId="50" fillId="91" borderId="111" applyNumberFormat="0" applyProtection="0">
      <alignment vertical="center"/>
    </xf>
    <xf numFmtId="4" fontId="206" fillId="122" borderId="106" applyNumberFormat="0" applyProtection="0">
      <alignment horizontal="left" vertical="center" indent="1"/>
    </xf>
    <xf numFmtId="4" fontId="206" fillId="122" borderId="116" applyNumberFormat="0" applyProtection="0">
      <alignment horizontal="left" vertical="center" indent="1"/>
    </xf>
    <xf numFmtId="0" fontId="12" fillId="103" borderId="111" applyNumberFormat="0" applyProtection="0">
      <alignment horizontal="left" vertical="center" indent="1"/>
    </xf>
    <xf numFmtId="4" fontId="187" fillId="103" borderId="101" applyNumberFormat="0" applyProtection="0">
      <alignment horizontal="right" vertical="center"/>
    </xf>
    <xf numFmtId="4" fontId="64" fillId="92" borderId="101" applyNumberFormat="0" applyProtection="0">
      <alignment horizontal="right" vertical="center"/>
    </xf>
    <xf numFmtId="4" fontId="64" fillId="92" borderId="101" applyNumberFormat="0" applyProtection="0">
      <alignment horizontal="right" vertical="center"/>
    </xf>
    <xf numFmtId="0" fontId="194" fillId="117" borderId="112" applyNumberFormat="0" applyAlignment="0" applyProtection="0"/>
    <xf numFmtId="0" fontId="12" fillId="103" borderId="111" applyNumberFormat="0" applyProtection="0">
      <alignment horizontal="left" vertical="center" indent="1"/>
    </xf>
    <xf numFmtId="0" fontId="12" fillId="92" borderId="101" applyNumberFormat="0" applyProtection="0">
      <alignment horizontal="left" vertical="top" indent="1"/>
    </xf>
    <xf numFmtId="4" fontId="53" fillId="38" borderId="101" applyNumberFormat="0" applyProtection="0">
      <alignment horizontal="left" vertical="center" indent="1"/>
    </xf>
    <xf numFmtId="0" fontId="213" fillId="134" borderId="106" applyNumberFormat="0" applyAlignment="0" applyProtection="0"/>
    <xf numFmtId="0" fontId="64" fillId="92" borderId="111" applyNumberFormat="0" applyProtection="0">
      <alignment horizontal="left" vertical="top" indent="1"/>
    </xf>
    <xf numFmtId="0" fontId="226" fillId="110" borderId="102" applyNumberFormat="0" applyAlignment="0" applyProtection="0"/>
    <xf numFmtId="0" fontId="12" fillId="104" borderId="111" applyNumberFormat="0" applyProtection="0">
      <alignment horizontal="left" vertical="top" indent="1"/>
    </xf>
    <xf numFmtId="4" fontId="186" fillId="91" borderId="101" applyNumberFormat="0" applyProtection="0">
      <alignment vertical="center"/>
    </xf>
    <xf numFmtId="4" fontId="12" fillId="104" borderId="130" applyNumberFormat="0" applyProtection="0">
      <alignment horizontal="left" vertical="center" indent="1"/>
    </xf>
    <xf numFmtId="4" fontId="53" fillId="109" borderId="101" applyNumberFormat="0" applyProtection="0">
      <alignment horizontal="right" vertical="center"/>
    </xf>
    <xf numFmtId="4" fontId="186" fillId="91" borderId="101" applyNumberFormat="0" applyProtection="0">
      <alignment vertical="center"/>
    </xf>
    <xf numFmtId="4" fontId="210" fillId="108" borderId="107" applyNumberFormat="0" applyProtection="0">
      <alignment horizontal="left" vertical="center" indent="1"/>
    </xf>
    <xf numFmtId="0" fontId="12" fillId="92" borderId="111" applyNumberFormat="0" applyProtection="0">
      <alignment horizontal="left" vertical="center" indent="1"/>
    </xf>
    <xf numFmtId="0" fontId="206" fillId="86" borderId="116" applyNumberFormat="0" applyFont="0" applyAlignment="0" applyProtection="0"/>
    <xf numFmtId="0" fontId="12" fillId="103" borderId="111" applyNumberFormat="0" applyProtection="0">
      <alignment horizontal="left" vertical="center" indent="1"/>
    </xf>
    <xf numFmtId="4" fontId="206" fillId="103" borderId="130" applyNumberFormat="0" applyProtection="0">
      <alignment horizontal="left" vertical="center" indent="1"/>
    </xf>
    <xf numFmtId="4" fontId="206" fillId="137" borderId="106" applyNumberFormat="0" applyProtection="0">
      <alignment horizontal="right" vertical="center"/>
    </xf>
    <xf numFmtId="4" fontId="206" fillId="122" borderId="129" applyNumberFormat="0" applyProtection="0">
      <alignment horizontal="left" vertical="center" indent="1"/>
    </xf>
    <xf numFmtId="4" fontId="53" fillId="109" borderId="111" applyNumberFormat="0" applyProtection="0">
      <alignment horizontal="right" vertical="center"/>
    </xf>
    <xf numFmtId="4" fontId="64" fillId="99" borderId="124" applyNumberFormat="0" applyProtection="0">
      <alignment horizontal="right" vertical="center"/>
    </xf>
    <xf numFmtId="4" fontId="231" fillId="159" borderId="101" applyNumberFormat="0" applyProtection="0">
      <alignment horizontal="right" vertical="center"/>
    </xf>
    <xf numFmtId="0" fontId="12" fillId="105" borderId="101" applyNumberFormat="0" applyProtection="0">
      <alignment horizontal="left" vertical="center" indent="1"/>
    </xf>
    <xf numFmtId="4" fontId="53" fillId="153" borderId="101" applyNumberFormat="0" applyProtection="0">
      <alignment horizontal="right" vertical="center"/>
    </xf>
    <xf numFmtId="4" fontId="206" fillId="122" borderId="106" applyNumberFormat="0" applyProtection="0">
      <alignment horizontal="left" vertical="center" indent="1"/>
    </xf>
    <xf numFmtId="0" fontId="201" fillId="87" borderId="112" applyNumberFormat="0" applyAlignment="0" applyProtection="0"/>
    <xf numFmtId="0" fontId="206" fillId="105" borderId="106" applyNumberFormat="0" applyProtection="0">
      <alignment horizontal="left" vertical="center" indent="1"/>
    </xf>
    <xf numFmtId="4" fontId="64" fillId="92" borderId="101" applyNumberFormat="0" applyProtection="0">
      <alignment horizontal="left" vertical="center" indent="1"/>
    </xf>
    <xf numFmtId="0" fontId="208" fillId="107" borderId="101" applyNumberFormat="0" applyProtection="0">
      <alignment horizontal="left" vertical="top" indent="1"/>
    </xf>
    <xf numFmtId="4" fontId="64" fillId="97" borderId="101" applyNumberFormat="0" applyProtection="0">
      <alignment horizontal="right" vertical="center"/>
    </xf>
    <xf numFmtId="4" fontId="206" fillId="98" borderId="116" applyNumberFormat="0" applyProtection="0">
      <alignment horizontal="right" vertical="center"/>
    </xf>
    <xf numFmtId="4" fontId="64" fillId="92" borderId="134" applyNumberFormat="0" applyProtection="0">
      <alignment horizontal="right" vertical="center"/>
    </xf>
    <xf numFmtId="0" fontId="201" fillId="87" borderId="102" applyNumberFormat="0" applyAlignment="0" applyProtection="0"/>
    <xf numFmtId="4" fontId="64" fillId="96" borderId="101" applyNumberFormat="0" applyProtection="0">
      <alignment horizontal="right" vertical="center"/>
    </xf>
    <xf numFmtId="0" fontId="12" fillId="103" borderId="101" applyNumberFormat="0" applyProtection="0">
      <alignment horizontal="left" vertical="center" indent="1"/>
    </xf>
    <xf numFmtId="4" fontId="53" fillId="121" borderId="101" applyNumberFormat="0" applyProtection="0">
      <alignment horizontal="right" vertical="center"/>
    </xf>
    <xf numFmtId="4" fontId="206" fillId="137" borderId="129" applyNumberFormat="0" applyProtection="0">
      <alignment horizontal="right" vertical="center"/>
    </xf>
    <xf numFmtId="0" fontId="185" fillId="0" borderId="120" applyNumberFormat="0" applyFill="0" applyAlignment="0" applyProtection="0"/>
    <xf numFmtId="0" fontId="204" fillId="117" borderId="104" applyNumberFormat="0" applyAlignment="0" applyProtection="0"/>
    <xf numFmtId="0" fontId="209" fillId="91" borderId="101" applyNumberFormat="0" applyProtection="0">
      <alignment horizontal="left" vertical="top" indent="1"/>
    </xf>
    <xf numFmtId="4" fontId="64" fillId="98" borderId="101" applyNumberFormat="0" applyProtection="0">
      <alignment horizontal="right" vertical="center"/>
    </xf>
    <xf numFmtId="4" fontId="206" fillId="101" borderId="106" applyNumberFormat="0" applyProtection="0">
      <alignment horizontal="right" vertical="center"/>
    </xf>
    <xf numFmtId="4" fontId="53" fillId="109" borderId="111" applyNumberFormat="0" applyProtection="0">
      <alignment horizontal="right" vertical="center"/>
    </xf>
    <xf numFmtId="0" fontId="64" fillId="92" borderId="111" applyNumberFormat="0" applyProtection="0">
      <alignment horizontal="left" vertical="top" indent="1"/>
    </xf>
    <xf numFmtId="4" fontId="64" fillId="103" borderId="111" applyNumberFormat="0" applyProtection="0">
      <alignment horizontal="right" vertical="center"/>
    </xf>
    <xf numFmtId="4" fontId="186" fillId="91" borderId="101" applyNumberFormat="0" applyProtection="0">
      <alignment vertical="center"/>
    </xf>
    <xf numFmtId="4" fontId="187" fillId="107" borderId="111" applyNumberFormat="0" applyProtection="0">
      <alignment vertical="center"/>
    </xf>
    <xf numFmtId="4" fontId="206" fillId="122" borderId="106" applyNumberFormat="0" applyProtection="0">
      <alignment horizontal="left" vertical="center" indent="1"/>
    </xf>
    <xf numFmtId="4" fontId="206" fillId="98" borderId="116" applyNumberFormat="0" applyProtection="0">
      <alignment horizontal="right" vertical="center"/>
    </xf>
    <xf numFmtId="4" fontId="64" fillId="95" borderId="111" applyNumberFormat="0" applyProtection="0">
      <alignment horizontal="right" vertical="center"/>
    </xf>
    <xf numFmtId="0" fontId="12" fillId="104" borderId="124" applyNumberFormat="0" applyProtection="0">
      <alignment horizontal="left" vertical="top" indent="1"/>
    </xf>
    <xf numFmtId="0" fontId="201" fillId="87" borderId="102" applyNumberFormat="0" applyAlignment="0" applyProtection="0"/>
    <xf numFmtId="4" fontId="64" fillId="101" borderId="101" applyNumberFormat="0" applyProtection="0">
      <alignment horizontal="right" vertical="center"/>
    </xf>
    <xf numFmtId="0" fontId="208" fillId="92" borderId="124" applyNumberFormat="0" applyProtection="0">
      <alignment horizontal="left" vertical="top" indent="1"/>
    </xf>
    <xf numFmtId="0" fontId="208" fillId="92" borderId="111" applyNumberFormat="0" applyProtection="0">
      <alignment horizontal="left" vertical="top" indent="1"/>
    </xf>
    <xf numFmtId="0" fontId="12" fillId="103" borderId="111" applyNumberFormat="0" applyProtection="0">
      <alignment horizontal="left" vertical="center" indent="1"/>
    </xf>
    <xf numFmtId="4" fontId="206" fillId="92" borderId="107" applyNumberFormat="0" applyProtection="0">
      <alignment horizontal="left" vertical="center" indent="1"/>
    </xf>
    <xf numFmtId="0" fontId="226" fillId="110" borderId="112" applyNumberFormat="0" applyAlignment="0" applyProtection="0"/>
    <xf numFmtId="0" fontId="50" fillId="91" borderId="111" applyNumberFormat="0" applyProtection="0">
      <alignment horizontal="left" vertical="top" indent="1"/>
    </xf>
    <xf numFmtId="0" fontId="12" fillId="92" borderId="101" applyNumberFormat="0" applyProtection="0">
      <alignment horizontal="left" vertical="top" indent="1"/>
    </xf>
    <xf numFmtId="4" fontId="208" fillId="107" borderId="111" applyNumberFormat="0" applyProtection="0">
      <alignment vertical="center"/>
    </xf>
    <xf numFmtId="4" fontId="53" fillId="152" borderId="111" applyNumberFormat="0" applyProtection="0">
      <alignment horizontal="right" vertical="center"/>
    </xf>
    <xf numFmtId="0" fontId="201" fillId="87" borderId="102" applyNumberFormat="0" applyAlignment="0" applyProtection="0"/>
    <xf numFmtId="0" fontId="206" fillId="86" borderId="106" applyNumberFormat="0" applyFont="0" applyAlignment="0" applyProtection="0"/>
    <xf numFmtId="0" fontId="204" fillId="117" borderId="114" applyNumberFormat="0" applyAlignment="0" applyProtection="0"/>
    <xf numFmtId="0" fontId="206" fillId="139" borderId="121"/>
    <xf numFmtId="4" fontId="189" fillId="103" borderId="111" applyNumberFormat="0" applyProtection="0">
      <alignment horizontal="right" vertical="center"/>
    </xf>
    <xf numFmtId="4" fontId="64" fillId="92" borderId="101" applyNumberFormat="0" applyProtection="0">
      <alignment horizontal="right" vertical="center"/>
    </xf>
    <xf numFmtId="4" fontId="53" fillId="121" borderId="124" applyNumberFormat="0" applyProtection="0">
      <alignment horizontal="right" vertical="center"/>
    </xf>
    <xf numFmtId="4" fontId="206" fillId="122" borderId="106" applyNumberFormat="0" applyProtection="0">
      <alignment horizontal="left" vertical="center" indent="1"/>
    </xf>
    <xf numFmtId="0" fontId="208" fillId="92" borderId="111" applyNumberFormat="0" applyProtection="0">
      <alignment horizontal="left" vertical="top" indent="1"/>
    </xf>
    <xf numFmtId="0" fontId="206" fillId="105" borderId="101" applyNumberFormat="0" applyProtection="0">
      <alignment horizontal="left" vertical="top" indent="1"/>
    </xf>
    <xf numFmtId="0" fontId="12" fillId="86" borderId="103" applyNumberFormat="0" applyFont="0" applyAlignment="0" applyProtection="0"/>
    <xf numFmtId="0" fontId="12" fillId="92" borderId="147" applyNumberFormat="0" applyProtection="0">
      <alignment horizontal="left" vertical="top" indent="1"/>
    </xf>
    <xf numFmtId="4" fontId="53" fillId="152" borderId="101" applyNumberFormat="0" applyProtection="0">
      <alignment horizontal="right" vertical="center"/>
    </xf>
    <xf numFmtId="4" fontId="187" fillId="103" borderId="101" applyNumberFormat="0" applyProtection="0">
      <alignment horizontal="right" vertical="center"/>
    </xf>
    <xf numFmtId="0" fontId="12" fillId="107" borderId="103" applyNumberFormat="0" applyFont="0" applyAlignment="0" applyProtection="0"/>
    <xf numFmtId="4" fontId="64" fillId="96" borderId="101" applyNumberFormat="0" applyProtection="0">
      <alignment horizontal="right" vertical="center"/>
    </xf>
    <xf numFmtId="4" fontId="187" fillId="107" borderId="101" applyNumberFormat="0" applyProtection="0">
      <alignment vertical="center"/>
    </xf>
    <xf numFmtId="4" fontId="50" fillId="91" borderId="101" applyNumberFormat="0" applyProtection="0">
      <alignment horizontal="left" vertical="center" indent="1"/>
    </xf>
    <xf numFmtId="0" fontId="50" fillId="91" borderId="134" applyNumberFormat="0" applyProtection="0">
      <alignment horizontal="left" vertical="top" indent="1"/>
    </xf>
    <xf numFmtId="4" fontId="64" fillId="96" borderId="101" applyNumberFormat="0" applyProtection="0">
      <alignment horizontal="right" vertical="center"/>
    </xf>
    <xf numFmtId="4" fontId="206" fillId="0" borderId="116" applyNumberFormat="0" applyProtection="0">
      <alignment horizontal="right" vertical="center"/>
    </xf>
    <xf numFmtId="4" fontId="64" fillId="92" borderId="101" applyNumberFormat="0" applyProtection="0">
      <alignment horizontal="right" vertical="center"/>
    </xf>
    <xf numFmtId="4" fontId="53" fillId="33" borderId="101" applyNumberFormat="0" applyProtection="0">
      <alignment horizontal="right" vertical="center"/>
    </xf>
    <xf numFmtId="4" fontId="230" fillId="159" borderId="147" applyNumberFormat="0" applyProtection="0">
      <alignment vertical="center"/>
    </xf>
    <xf numFmtId="4" fontId="206" fillId="137" borderId="106" applyNumberFormat="0" applyProtection="0">
      <alignment horizontal="right" vertical="center"/>
    </xf>
    <xf numFmtId="0" fontId="204" fillId="117" borderId="127" applyNumberFormat="0" applyAlignment="0" applyProtection="0"/>
    <xf numFmtId="4" fontId="64" fillId="107" borderId="111" applyNumberFormat="0" applyProtection="0">
      <alignment vertical="center"/>
    </xf>
    <xf numFmtId="0" fontId="213" fillId="134" borderId="116" applyNumberFormat="0" applyAlignment="0" applyProtection="0"/>
    <xf numFmtId="0" fontId="12" fillId="103" borderId="101" applyNumberFormat="0" applyProtection="0">
      <alignment horizontal="left" vertical="center" indent="1"/>
    </xf>
    <xf numFmtId="4" fontId="64" fillId="98" borderId="101" applyNumberFormat="0" applyProtection="0">
      <alignment horizontal="right" vertical="center"/>
    </xf>
    <xf numFmtId="4" fontId="64" fillId="95" borderId="111" applyNumberFormat="0" applyProtection="0">
      <alignment horizontal="right" vertical="center"/>
    </xf>
    <xf numFmtId="4" fontId="206" fillId="98" borderId="106" applyNumberFormat="0" applyProtection="0">
      <alignment horizontal="right" vertical="center"/>
    </xf>
    <xf numFmtId="4" fontId="206" fillId="122" borderId="106" applyNumberFormat="0" applyProtection="0">
      <alignment horizontal="left" vertical="center" indent="1"/>
    </xf>
    <xf numFmtId="0" fontId="204" fillId="110" borderId="104" applyNumberFormat="0" applyAlignment="0" applyProtection="0"/>
    <xf numFmtId="0" fontId="213" fillId="134" borderId="129" applyNumberFormat="0" applyAlignment="0" applyProtection="0"/>
    <xf numFmtId="0" fontId="206" fillId="105" borderId="111" applyNumberFormat="0" applyProtection="0">
      <alignment horizontal="left" vertical="top" indent="1"/>
    </xf>
    <xf numFmtId="0" fontId="12" fillId="103" borderId="111" applyNumberFormat="0" applyProtection="0">
      <alignment horizontal="left" vertical="center" indent="1"/>
    </xf>
    <xf numFmtId="4" fontId="206" fillId="122" borderId="129" applyNumberFormat="0" applyProtection="0">
      <alignment horizontal="left" vertical="center" indent="1"/>
    </xf>
    <xf numFmtId="0" fontId="12" fillId="104" borderId="134" applyNumberFormat="0" applyProtection="0">
      <alignment horizontal="left" vertical="center" indent="1"/>
    </xf>
    <xf numFmtId="205" fontId="206" fillId="103" borderId="101" applyNumberFormat="0" applyProtection="0">
      <alignment horizontal="left" vertical="top" indent="1"/>
    </xf>
    <xf numFmtId="0" fontId="50" fillId="91" borderId="124" applyNumberFormat="0" applyProtection="0">
      <alignment horizontal="left" vertical="top" indent="1"/>
    </xf>
    <xf numFmtId="4" fontId="206" fillId="38" borderId="106" applyNumberFormat="0" applyProtection="0">
      <alignment horizontal="left" vertical="center" indent="1"/>
    </xf>
    <xf numFmtId="0" fontId="12" fillId="92" borderId="101" applyNumberFormat="0" applyProtection="0">
      <alignment horizontal="left" vertical="top" indent="1"/>
    </xf>
    <xf numFmtId="4" fontId="53" fillId="156" borderId="101" applyNumberFormat="0" applyProtection="0">
      <alignment horizontal="right" vertical="center"/>
    </xf>
    <xf numFmtId="0" fontId="206" fillId="105" borderId="116" applyNumberFormat="0" applyProtection="0">
      <alignment horizontal="left" vertical="center" indent="1"/>
    </xf>
    <xf numFmtId="4" fontId="206" fillId="98" borderId="106" applyNumberFormat="0" applyProtection="0">
      <alignment horizontal="right" vertical="center"/>
    </xf>
    <xf numFmtId="4" fontId="188" fillId="120" borderId="109" applyNumberFormat="0" applyProtection="0">
      <alignment horizontal="left" vertical="center" indent="1"/>
    </xf>
    <xf numFmtId="4" fontId="186" fillId="91" borderId="101" applyNumberFormat="0" applyProtection="0">
      <alignment vertical="center"/>
    </xf>
    <xf numFmtId="0" fontId="12" fillId="103" borderId="101" applyNumberFormat="0" applyProtection="0">
      <alignment horizontal="left" vertical="top" indent="1"/>
    </xf>
    <xf numFmtId="4" fontId="53" fillId="159" borderId="111" applyNumberFormat="0" applyProtection="0">
      <alignment horizontal="right" vertical="center"/>
    </xf>
    <xf numFmtId="0" fontId="12" fillId="105" borderId="111" applyNumberFormat="0" applyProtection="0">
      <alignment horizontal="left" vertical="top" indent="1"/>
    </xf>
    <xf numFmtId="4" fontId="64" fillId="100" borderId="111" applyNumberFormat="0" applyProtection="0">
      <alignment horizontal="right" vertical="center"/>
    </xf>
    <xf numFmtId="4" fontId="187" fillId="103" borderId="124" applyNumberFormat="0" applyProtection="0">
      <alignment horizontal="right" vertical="center"/>
    </xf>
    <xf numFmtId="4" fontId="206" fillId="92" borderId="116" applyNumberFormat="0" applyProtection="0">
      <alignment horizontal="right" vertical="center"/>
    </xf>
    <xf numFmtId="4" fontId="50" fillId="91" borderId="101" applyNumberFormat="0" applyProtection="0">
      <alignment horizontal="left" vertical="center" indent="1"/>
    </xf>
    <xf numFmtId="0" fontId="50" fillId="91" borderId="101" applyNumberFormat="0" applyProtection="0">
      <alignment horizontal="left" vertical="top" indent="1"/>
    </xf>
    <xf numFmtId="4" fontId="64" fillId="103" borderId="101" applyNumberFormat="0" applyProtection="0">
      <alignment horizontal="right" vertical="center"/>
    </xf>
    <xf numFmtId="0" fontId="194" fillId="117" borderId="102" applyNumberFormat="0" applyAlignment="0" applyProtection="0"/>
    <xf numFmtId="4" fontId="53" fillId="109" borderId="101" applyNumberFormat="0" applyProtection="0">
      <alignment horizontal="right" vertical="center"/>
    </xf>
    <xf numFmtId="4" fontId="64" fillId="98" borderId="101" applyNumberFormat="0" applyProtection="0">
      <alignment horizontal="right" vertical="center"/>
    </xf>
    <xf numFmtId="4" fontId="53" fillId="155" borderId="111" applyNumberFormat="0" applyProtection="0">
      <alignment horizontal="right" vertical="center"/>
    </xf>
    <xf numFmtId="4" fontId="53" fillId="119" borderId="111" applyNumberFormat="0" applyProtection="0">
      <alignment horizontal="right" vertical="center"/>
    </xf>
    <xf numFmtId="4" fontId="53" fillId="38" borderId="160" applyNumberFormat="0" applyProtection="0">
      <alignment horizontal="left" vertical="center" indent="1"/>
    </xf>
    <xf numFmtId="0" fontId="12" fillId="104" borderId="101" applyNumberFormat="0" applyProtection="0">
      <alignment horizontal="left" vertical="top" indent="1"/>
    </xf>
    <xf numFmtId="4" fontId="53" fillId="153" borderId="124" applyNumberFormat="0" applyProtection="0">
      <alignment horizontal="right" vertical="center"/>
    </xf>
    <xf numFmtId="0" fontId="12" fillId="105" borderId="101" applyNumberFormat="0" applyProtection="0">
      <alignment horizontal="left" vertical="top" indent="1"/>
    </xf>
    <xf numFmtId="0" fontId="12" fillId="105" borderId="111" applyNumberFormat="0" applyProtection="0">
      <alignment horizontal="left" vertical="top" indent="1"/>
    </xf>
    <xf numFmtId="4" fontId="53" fillId="38" borderId="111" applyNumberFormat="0" applyProtection="0">
      <alignment horizontal="left" vertical="center" indent="1"/>
    </xf>
    <xf numFmtId="4" fontId="206" fillId="92" borderId="107" applyNumberFormat="0" applyProtection="0">
      <alignment horizontal="left" vertical="center" indent="1"/>
    </xf>
    <xf numFmtId="4" fontId="53" fillId="159" borderId="134" applyNumberFormat="0" applyProtection="0">
      <alignment vertical="center"/>
    </xf>
    <xf numFmtId="4" fontId="64" fillId="99" borderId="101" applyNumberFormat="0" applyProtection="0">
      <alignment horizontal="right" vertical="center"/>
    </xf>
    <xf numFmtId="0" fontId="64" fillId="107" borderId="101" applyNumberFormat="0" applyProtection="0">
      <alignment horizontal="left" vertical="top" indent="1"/>
    </xf>
    <xf numFmtId="0" fontId="12" fillId="105" borderId="101" applyNumberFormat="0" applyProtection="0">
      <alignment horizontal="left" vertical="center" indent="1"/>
    </xf>
    <xf numFmtId="4" fontId="64" fillId="94" borderId="101" applyNumberFormat="0" applyProtection="0">
      <alignment horizontal="right" vertical="center"/>
    </xf>
    <xf numFmtId="4" fontId="53" fillId="152" borderId="111" applyNumberFormat="0" applyProtection="0">
      <alignment horizontal="right" vertical="center"/>
    </xf>
    <xf numFmtId="4" fontId="64" fillId="94" borderId="101" applyNumberFormat="0" applyProtection="0">
      <alignment horizontal="right" vertical="center"/>
    </xf>
    <xf numFmtId="4" fontId="208" fillId="110" borderId="101" applyNumberFormat="0" applyProtection="0">
      <alignment horizontal="left" vertical="center" indent="1"/>
    </xf>
    <xf numFmtId="4" fontId="64" fillId="92" borderId="124" applyNumberFormat="0" applyProtection="0">
      <alignment horizontal="right" vertical="center"/>
    </xf>
    <xf numFmtId="0" fontId="206" fillId="86" borderId="139" applyNumberFormat="0" applyFont="0" applyAlignment="0" applyProtection="0"/>
    <xf numFmtId="4" fontId="64" fillId="98" borderId="101" applyNumberFormat="0" applyProtection="0">
      <alignment horizontal="right" vertical="center"/>
    </xf>
    <xf numFmtId="4" fontId="206" fillId="38" borderId="106" applyNumberFormat="0" applyProtection="0">
      <alignment horizontal="left" vertical="center" indent="1"/>
    </xf>
    <xf numFmtId="4" fontId="64" fillId="95" borderId="147" applyNumberFormat="0" applyProtection="0">
      <alignment horizontal="right" vertical="center"/>
    </xf>
    <xf numFmtId="0" fontId="206" fillId="138" borderId="106" applyNumberFormat="0" applyProtection="0">
      <alignment horizontal="left" vertical="center" indent="1"/>
    </xf>
    <xf numFmtId="4" fontId="64" fillId="97" borderId="101" applyNumberFormat="0" applyProtection="0">
      <alignment horizontal="right" vertical="center"/>
    </xf>
    <xf numFmtId="4" fontId="12" fillId="104" borderId="130" applyNumberFormat="0" applyProtection="0">
      <alignment horizontal="left" vertical="center" indent="1"/>
    </xf>
    <xf numFmtId="4" fontId="53" fillId="159" borderId="101" applyNumberFormat="0" applyProtection="0">
      <alignment vertical="center"/>
    </xf>
    <xf numFmtId="4" fontId="206" fillId="98" borderId="139" applyNumberFormat="0" applyProtection="0">
      <alignment horizontal="right" vertical="center"/>
    </xf>
    <xf numFmtId="4" fontId="206" fillId="102" borderId="107" applyNumberFormat="0" applyProtection="0">
      <alignment horizontal="left" vertical="center" indent="1"/>
    </xf>
    <xf numFmtId="4" fontId="206" fillId="122" borderId="106" applyNumberFormat="0" applyProtection="0">
      <alignment horizontal="left" vertical="center" indent="1"/>
    </xf>
    <xf numFmtId="4" fontId="230" fillId="159" borderId="101" applyNumberFormat="0" applyProtection="0">
      <alignment vertical="center"/>
    </xf>
    <xf numFmtId="4" fontId="64" fillId="101" borderId="111" applyNumberFormat="0" applyProtection="0">
      <alignment horizontal="right" vertical="center"/>
    </xf>
    <xf numFmtId="4" fontId="64" fillId="95" borderId="101" applyNumberFormat="0" applyProtection="0">
      <alignment horizontal="right" vertical="center"/>
    </xf>
    <xf numFmtId="0" fontId="194" fillId="117" borderId="102" applyNumberFormat="0" applyAlignment="0" applyProtection="0"/>
    <xf numFmtId="4" fontId="206" fillId="122" borderId="106" applyNumberFormat="0" applyProtection="0">
      <alignment horizontal="left" vertical="center" indent="1"/>
    </xf>
    <xf numFmtId="4" fontId="53" fillId="153" borderId="111" applyNumberFormat="0" applyProtection="0">
      <alignment horizontal="right" vertical="center"/>
    </xf>
    <xf numFmtId="4" fontId="206" fillId="0" borderId="106" applyNumberFormat="0" applyProtection="0">
      <alignment horizontal="right" vertical="center"/>
    </xf>
    <xf numFmtId="4" fontId="64" fillId="95" borderId="124" applyNumberFormat="0" applyProtection="0">
      <alignment horizontal="right" vertical="center"/>
    </xf>
    <xf numFmtId="0" fontId="206" fillId="86" borderId="106" applyNumberFormat="0" applyFont="0" applyAlignment="0" applyProtection="0"/>
    <xf numFmtId="4" fontId="231" fillId="159" borderId="101" applyNumberFormat="0" applyProtection="0">
      <alignment horizontal="right" vertical="center"/>
    </xf>
    <xf numFmtId="4" fontId="206" fillId="122" borderId="129" applyNumberFormat="0" applyProtection="0">
      <alignment horizontal="left" vertical="center" indent="1"/>
    </xf>
    <xf numFmtId="4" fontId="64" fillId="92" borderId="101" applyNumberFormat="0" applyProtection="0">
      <alignment horizontal="left" vertical="center" indent="1"/>
    </xf>
    <xf numFmtId="4" fontId="186" fillId="91" borderId="124" applyNumberFormat="0" applyProtection="0">
      <alignment vertical="center"/>
    </xf>
    <xf numFmtId="4" fontId="206" fillId="97" borderId="106" applyNumberFormat="0" applyProtection="0">
      <alignment horizontal="right" vertical="center"/>
    </xf>
    <xf numFmtId="4" fontId="206" fillId="93" borderId="116" applyNumberFormat="0" applyProtection="0">
      <alignment horizontal="right" vertical="center"/>
    </xf>
    <xf numFmtId="0" fontId="220" fillId="110" borderId="102" applyNumberFormat="0" applyAlignment="0" applyProtection="0"/>
    <xf numFmtId="0" fontId="12" fillId="105" borderId="101" applyNumberFormat="0" applyProtection="0">
      <alignment horizontal="left" vertical="top" indent="1"/>
    </xf>
    <xf numFmtId="4" fontId="64" fillId="95" borderId="101" applyNumberFormat="0" applyProtection="0">
      <alignment horizontal="right" vertical="center"/>
    </xf>
    <xf numFmtId="4" fontId="64" fillId="100" borderId="101" applyNumberFormat="0" applyProtection="0">
      <alignment horizontal="right" vertical="center"/>
    </xf>
    <xf numFmtId="4" fontId="206" fillId="92" borderId="107" applyNumberFormat="0" applyProtection="0">
      <alignment horizontal="left" vertical="center" indent="1"/>
    </xf>
    <xf numFmtId="0" fontId="12" fillId="104" borderId="101" applyNumberFormat="0" applyProtection="0">
      <alignment horizontal="left" vertical="top" indent="1"/>
    </xf>
    <xf numFmtId="4" fontId="53" fillId="155" borderId="111" applyNumberFormat="0" applyProtection="0">
      <alignment horizontal="right" vertical="center"/>
    </xf>
    <xf numFmtId="4" fontId="64" fillId="100" borderId="101" applyNumberFormat="0" applyProtection="0">
      <alignment horizontal="right" vertical="center"/>
    </xf>
    <xf numFmtId="0" fontId="12" fillId="92" borderId="101" applyNumberFormat="0" applyProtection="0">
      <alignment horizontal="left" vertical="center" indent="1"/>
    </xf>
    <xf numFmtId="4" fontId="64" fillId="107" borderId="134" applyNumberFormat="0" applyProtection="0">
      <alignment horizontal="left" vertical="center" indent="1"/>
    </xf>
    <xf numFmtId="4" fontId="206" fillId="101" borderId="106" applyNumberFormat="0" applyProtection="0">
      <alignment horizontal="right" vertical="center"/>
    </xf>
    <xf numFmtId="0" fontId="226" fillId="110" borderId="125" applyNumberFormat="0" applyAlignment="0" applyProtection="0"/>
    <xf numFmtId="0" fontId="201" fillId="87" borderId="102" applyNumberFormat="0" applyAlignment="0" applyProtection="0"/>
    <xf numFmtId="4" fontId="186" fillId="91" borderId="101" applyNumberFormat="0" applyProtection="0">
      <alignment vertical="center"/>
    </xf>
    <xf numFmtId="4" fontId="208" fillId="110" borderId="111" applyNumberFormat="0" applyProtection="0">
      <alignment horizontal="left" vertical="center" indent="1"/>
    </xf>
    <xf numFmtId="4" fontId="206" fillId="98" borderId="106" applyNumberFormat="0" applyProtection="0">
      <alignment horizontal="right" vertical="center"/>
    </xf>
    <xf numFmtId="4" fontId="64" fillId="107" borderId="101" applyNumberFormat="0" applyProtection="0">
      <alignment vertical="center"/>
    </xf>
    <xf numFmtId="4" fontId="64" fillId="101" borderId="101" applyNumberFormat="0" applyProtection="0">
      <alignment horizontal="right" vertical="center"/>
    </xf>
    <xf numFmtId="4" fontId="53" fillId="152" borderId="111" applyNumberFormat="0" applyProtection="0">
      <alignment horizontal="right" vertical="center"/>
    </xf>
    <xf numFmtId="4" fontId="206" fillId="92" borderId="106" applyNumberFormat="0" applyProtection="0">
      <alignment horizontal="right" vertical="center"/>
    </xf>
    <xf numFmtId="4" fontId="50" fillId="91" borderId="101" applyNumberFormat="0" applyProtection="0">
      <alignment horizontal="left" vertical="center" indent="1"/>
    </xf>
    <xf numFmtId="0" fontId="12" fillId="92" borderId="101" applyNumberFormat="0" applyProtection="0">
      <alignment horizontal="left" vertical="center" indent="1"/>
    </xf>
    <xf numFmtId="4" fontId="53" fillId="38" borderId="111" applyNumberFormat="0" applyProtection="0">
      <alignment horizontal="left" vertical="center" indent="1"/>
    </xf>
    <xf numFmtId="4" fontId="64" fillId="92" borderId="134" applyNumberFormat="0" applyProtection="0">
      <alignment horizontal="right" vertical="center"/>
    </xf>
    <xf numFmtId="0" fontId="12" fillId="86" borderId="103" applyNumberFormat="0" applyFont="0" applyAlignment="0" applyProtection="0"/>
    <xf numFmtId="4" fontId="64" fillId="92" borderId="101" applyNumberFormat="0" applyProtection="0">
      <alignment horizontal="right" vertical="center"/>
    </xf>
    <xf numFmtId="4" fontId="53" fillId="119" borderId="101" applyNumberFormat="0" applyProtection="0">
      <alignment horizontal="right" vertical="center"/>
    </xf>
    <xf numFmtId="4" fontId="206" fillId="122" borderId="116" applyNumberFormat="0" applyProtection="0">
      <alignment horizontal="left" vertical="center" indent="1"/>
    </xf>
    <xf numFmtId="0" fontId="194" fillId="117" borderId="125" applyNumberFormat="0" applyAlignment="0" applyProtection="0"/>
    <xf numFmtId="4" fontId="53" fillId="159" borderId="124" applyNumberFormat="0" applyProtection="0">
      <alignment vertical="center"/>
    </xf>
    <xf numFmtId="4" fontId="206" fillId="92" borderId="107" applyNumberFormat="0" applyProtection="0">
      <alignment horizontal="left" vertical="center" indent="1"/>
    </xf>
    <xf numFmtId="0" fontId="12" fillId="105" borderId="124" applyNumberFormat="0" applyProtection="0">
      <alignment horizontal="left" vertical="top" indent="1"/>
    </xf>
    <xf numFmtId="4" fontId="187" fillId="107" borderId="124" applyNumberFormat="0" applyProtection="0">
      <alignment vertical="center"/>
    </xf>
    <xf numFmtId="0" fontId="201" fillId="87" borderId="102" applyNumberFormat="0" applyAlignment="0" applyProtection="0"/>
    <xf numFmtId="0" fontId="12" fillId="103" borderId="101" applyNumberFormat="0" applyProtection="0">
      <alignment horizontal="left" vertical="top" indent="1"/>
    </xf>
    <xf numFmtId="0" fontId="64" fillId="107" borderId="101" applyNumberFormat="0" applyProtection="0">
      <alignment horizontal="left" vertical="top" indent="1"/>
    </xf>
    <xf numFmtId="4" fontId="206" fillId="91" borderId="116" applyNumberFormat="0" applyProtection="0">
      <alignment vertical="center"/>
    </xf>
    <xf numFmtId="4" fontId="53" fillId="159" borderId="101" applyNumberFormat="0" applyProtection="0">
      <alignment horizontal="right" vertical="center"/>
    </xf>
    <xf numFmtId="0" fontId="12" fillId="92" borderId="134" applyNumberFormat="0" applyProtection="0">
      <alignment horizontal="left" vertical="top" indent="1"/>
    </xf>
    <xf numFmtId="4" fontId="206" fillId="103" borderId="130" applyNumberFormat="0" applyProtection="0">
      <alignment horizontal="left" vertical="center" indent="1"/>
    </xf>
    <xf numFmtId="4" fontId="206" fillId="0" borderId="116" applyNumberFormat="0" applyProtection="0">
      <alignment horizontal="right" vertical="center"/>
    </xf>
    <xf numFmtId="4" fontId="64" fillId="93" borderId="111" applyNumberFormat="0" applyProtection="0">
      <alignment horizontal="right" vertical="center"/>
    </xf>
    <xf numFmtId="4" fontId="64" fillId="95" borderId="111" applyNumberFormat="0" applyProtection="0">
      <alignment horizontal="right" vertical="center"/>
    </xf>
    <xf numFmtId="4" fontId="64" fillId="100" borderId="101" applyNumberFormat="0" applyProtection="0">
      <alignment horizontal="right" vertical="center"/>
    </xf>
    <xf numFmtId="4" fontId="64" fillId="107" borderId="101" applyNumberFormat="0" applyProtection="0">
      <alignment vertical="center"/>
    </xf>
    <xf numFmtId="0" fontId="209" fillId="91" borderId="101" applyNumberFormat="0" applyProtection="0">
      <alignment horizontal="left" vertical="top" indent="1"/>
    </xf>
    <xf numFmtId="0" fontId="206" fillId="104" borderId="101" applyNumberFormat="0" applyProtection="0">
      <alignment horizontal="left" vertical="top" indent="1"/>
    </xf>
    <xf numFmtId="4" fontId="208" fillId="107" borderId="124" applyNumberFormat="0" applyProtection="0">
      <alignment vertical="center"/>
    </xf>
    <xf numFmtId="0" fontId="204" fillId="117" borderId="114" applyNumberFormat="0" applyAlignment="0" applyProtection="0"/>
    <xf numFmtId="4" fontId="206" fillId="96" borderId="116" applyNumberFormat="0" applyProtection="0">
      <alignment horizontal="right" vertical="center"/>
    </xf>
    <xf numFmtId="4" fontId="64" fillId="99" borderId="124" applyNumberFormat="0" applyProtection="0">
      <alignment horizontal="right" vertical="center"/>
    </xf>
    <xf numFmtId="4" fontId="53" fillId="153" borderId="124" applyNumberFormat="0" applyProtection="0">
      <alignment horizontal="right" vertical="center"/>
    </xf>
    <xf numFmtId="4" fontId="206" fillId="93" borderId="129" applyNumberFormat="0" applyProtection="0">
      <alignment horizontal="right" vertical="center"/>
    </xf>
    <xf numFmtId="4" fontId="64" fillId="97" borderId="124" applyNumberFormat="0" applyProtection="0">
      <alignment horizontal="right" vertical="center"/>
    </xf>
    <xf numFmtId="0" fontId="209" fillId="91" borderId="134" applyNumberFormat="0" applyProtection="0">
      <alignment horizontal="left" vertical="top" indent="1"/>
    </xf>
    <xf numFmtId="0" fontId="206" fillId="92" borderId="124" applyNumberFormat="0" applyProtection="0">
      <alignment horizontal="left" vertical="top" indent="1"/>
    </xf>
    <xf numFmtId="4" fontId="53" fillId="109" borderId="124" applyNumberFormat="0" applyProtection="0">
      <alignment horizontal="right" vertical="center"/>
    </xf>
    <xf numFmtId="4" fontId="64" fillId="93" borderId="124" applyNumberFormat="0" applyProtection="0">
      <alignment horizontal="right" vertical="center"/>
    </xf>
    <xf numFmtId="4" fontId="206" fillId="38" borderId="139" applyNumberFormat="0" applyProtection="0">
      <alignment horizontal="left" vertical="center" indent="1"/>
    </xf>
    <xf numFmtId="4" fontId="12" fillId="104" borderId="117" applyNumberFormat="0" applyProtection="0">
      <alignment horizontal="left" vertical="center" indent="1"/>
    </xf>
    <xf numFmtId="0" fontId="12" fillId="105" borderId="101" applyNumberFormat="0" applyProtection="0">
      <alignment horizontal="left" vertical="center" indent="1"/>
    </xf>
    <xf numFmtId="0" fontId="201" fillId="87" borderId="106" applyNumberFormat="0" applyAlignment="0" applyProtection="0"/>
    <xf numFmtId="4" fontId="53" fillId="33" borderId="134" applyNumberFormat="0" applyProtection="0">
      <alignment horizontal="right" vertical="center"/>
    </xf>
    <xf numFmtId="0" fontId="206" fillId="110" borderId="106" applyNumberFormat="0" applyProtection="0">
      <alignment horizontal="left" vertical="center" indent="1"/>
    </xf>
    <xf numFmtId="4" fontId="189" fillId="103" borderId="111" applyNumberFormat="0" applyProtection="0">
      <alignment horizontal="right" vertical="center"/>
    </xf>
    <xf numFmtId="205" fontId="206" fillId="105" borderId="101" applyNumberFormat="0" applyProtection="0">
      <alignment horizontal="left" vertical="top" indent="1"/>
    </xf>
    <xf numFmtId="4" fontId="215" fillId="38" borderId="106" applyNumberFormat="0" applyProtection="0">
      <alignment vertical="center"/>
    </xf>
    <xf numFmtId="0" fontId="206" fillId="104" borderId="111" applyNumberFormat="0" applyProtection="0">
      <alignment horizontal="left" vertical="top" indent="1"/>
    </xf>
    <xf numFmtId="4" fontId="64" fillId="101" borderId="147" applyNumberFormat="0" applyProtection="0">
      <alignment horizontal="right" vertical="center"/>
    </xf>
    <xf numFmtId="4" fontId="64" fillId="97" borderId="111" applyNumberFormat="0" applyProtection="0">
      <alignment horizontal="right" vertical="center"/>
    </xf>
    <xf numFmtId="4" fontId="206" fillId="137" borderId="129" applyNumberFormat="0" applyProtection="0">
      <alignment horizontal="right" vertical="center"/>
    </xf>
    <xf numFmtId="4" fontId="64" fillId="107" borderId="101" applyNumberFormat="0" applyProtection="0">
      <alignment vertical="center"/>
    </xf>
    <xf numFmtId="0" fontId="12" fillId="103" borderId="134" applyNumberFormat="0" applyProtection="0">
      <alignment horizontal="left" vertical="center" indent="1"/>
    </xf>
    <xf numFmtId="0" fontId="226" fillId="110" borderId="102" applyNumberFormat="0" applyAlignment="0" applyProtection="0"/>
    <xf numFmtId="4" fontId="206" fillId="0" borderId="116" applyNumberFormat="0" applyProtection="0">
      <alignment horizontal="right" vertical="center"/>
    </xf>
    <xf numFmtId="0" fontId="206" fillId="105" borderId="106" applyNumberFormat="0" applyProtection="0">
      <alignment horizontal="left" vertical="center" indent="1"/>
    </xf>
    <xf numFmtId="4" fontId="206" fillId="93" borderId="106" applyNumberFormat="0" applyProtection="0">
      <alignment horizontal="right" vertical="center"/>
    </xf>
    <xf numFmtId="4" fontId="64" fillId="98" borderId="101" applyNumberFormat="0" applyProtection="0">
      <alignment horizontal="right" vertical="center"/>
    </xf>
    <xf numFmtId="4" fontId="64" fillId="98" borderId="101" applyNumberFormat="0" applyProtection="0">
      <alignment horizontal="right" vertical="center"/>
    </xf>
    <xf numFmtId="0" fontId="12" fillId="104" borderId="101" applyNumberFormat="0" applyProtection="0">
      <alignment horizontal="left" vertical="center" indent="1"/>
    </xf>
    <xf numFmtId="4" fontId="206" fillId="92" borderId="106" applyNumberFormat="0" applyProtection="0">
      <alignment horizontal="right" vertical="center"/>
    </xf>
    <xf numFmtId="0" fontId="12" fillId="104" borderId="101" applyNumberFormat="0" applyProtection="0">
      <alignment horizontal="left" vertical="center" indent="1"/>
    </xf>
    <xf numFmtId="4" fontId="187" fillId="103" borderId="111" applyNumberFormat="0" applyProtection="0">
      <alignment horizontal="right" vertical="center"/>
    </xf>
    <xf numFmtId="4" fontId="206" fillId="122" borderId="116" applyNumberFormat="0" applyProtection="0">
      <alignment horizontal="left" vertical="center" indent="1"/>
    </xf>
    <xf numFmtId="4" fontId="206" fillId="122" borderId="106" applyNumberFormat="0" applyProtection="0">
      <alignment horizontal="left" vertical="center" indent="1"/>
    </xf>
    <xf numFmtId="4" fontId="56" fillId="119" borderId="109" applyNumberFormat="0" applyProtection="0">
      <alignment horizontal="left" vertical="center" indent="1"/>
    </xf>
    <xf numFmtId="0" fontId="12" fillId="103" borderId="101" applyNumberFormat="0" applyProtection="0">
      <alignment horizontal="left" vertical="center" indent="1"/>
    </xf>
    <xf numFmtId="4" fontId="53" fillId="154" borderId="101" applyNumberFormat="0" applyProtection="0">
      <alignment horizontal="right" vertical="center"/>
    </xf>
    <xf numFmtId="4" fontId="64" fillId="94" borderId="111" applyNumberFormat="0" applyProtection="0">
      <alignment horizontal="right" vertical="center"/>
    </xf>
    <xf numFmtId="4" fontId="206" fillId="93" borderId="116" applyNumberFormat="0" applyProtection="0">
      <alignment horizontal="right" vertical="center"/>
    </xf>
    <xf numFmtId="0" fontId="12" fillId="103" borderId="101" applyNumberFormat="0" applyProtection="0">
      <alignment horizontal="left" vertical="center" indent="1"/>
    </xf>
    <xf numFmtId="0" fontId="201" fillId="87" borderId="102" applyNumberFormat="0" applyAlignment="0" applyProtection="0"/>
    <xf numFmtId="4" fontId="56" fillId="38" borderId="101" applyNumberFormat="0" applyProtection="0">
      <alignment vertical="center"/>
    </xf>
    <xf numFmtId="0" fontId="12" fillId="105" borderId="160" applyNumberFormat="0" applyProtection="0">
      <alignment horizontal="left" vertical="top" indent="1"/>
    </xf>
    <xf numFmtId="4" fontId="64" fillId="103" borderId="101" applyNumberFormat="0" applyProtection="0">
      <alignment horizontal="right" vertical="center"/>
    </xf>
    <xf numFmtId="4" fontId="64" fillId="97" borderId="134" applyNumberFormat="0" applyProtection="0">
      <alignment horizontal="right" vertical="center"/>
    </xf>
    <xf numFmtId="4" fontId="64" fillId="101" borderId="101" applyNumberFormat="0" applyProtection="0">
      <alignment horizontal="right" vertical="center"/>
    </xf>
    <xf numFmtId="4" fontId="64" fillId="103" borderId="101" applyNumberFormat="0" applyProtection="0">
      <alignment horizontal="right" vertical="center"/>
    </xf>
    <xf numFmtId="0" fontId="12" fillId="107" borderId="103" applyNumberFormat="0" applyFont="0" applyAlignment="0" applyProtection="0"/>
    <xf numFmtId="4" fontId="64" fillId="99" borderId="101" applyNumberFormat="0" applyProtection="0">
      <alignment horizontal="right" vertical="center"/>
    </xf>
    <xf numFmtId="0" fontId="12" fillId="105" borderId="101" applyNumberFormat="0" applyProtection="0">
      <alignment horizontal="left" vertical="top" indent="1"/>
    </xf>
    <xf numFmtId="0" fontId="204" fillId="117" borderId="104" applyNumberFormat="0" applyAlignment="0" applyProtection="0"/>
    <xf numFmtId="4" fontId="64" fillId="98" borderId="101" applyNumberFormat="0" applyProtection="0">
      <alignment horizontal="right" vertical="center"/>
    </xf>
    <xf numFmtId="0" fontId="204" fillId="110" borderId="104" applyNumberFormat="0" applyAlignment="0" applyProtection="0"/>
    <xf numFmtId="4" fontId="206" fillId="91" borderId="139" applyNumberFormat="0" applyProtection="0">
      <alignment vertical="center"/>
    </xf>
    <xf numFmtId="0" fontId="12" fillId="86" borderId="103" applyNumberFormat="0" applyFont="0" applyAlignment="0" applyProtection="0"/>
    <xf numFmtId="4" fontId="210" fillId="108" borderId="130" applyNumberFormat="0" applyProtection="0">
      <alignment horizontal="left" vertical="center" indent="1"/>
    </xf>
    <xf numFmtId="4" fontId="206" fillId="38" borderId="106" applyNumberFormat="0" applyProtection="0">
      <alignment horizontal="left" vertical="center" indent="1"/>
    </xf>
    <xf numFmtId="4" fontId="53" fillId="159" borderId="101" applyNumberFormat="0" applyProtection="0">
      <alignment horizontal="right" vertical="center"/>
    </xf>
    <xf numFmtId="4" fontId="53" fillId="33" borderId="101" applyNumberFormat="0" applyProtection="0">
      <alignment horizontal="right" vertical="center"/>
    </xf>
    <xf numFmtId="0" fontId="12" fillId="105" borderId="101" applyNumberFormat="0" applyProtection="0">
      <alignment horizontal="left" vertical="top" indent="1"/>
    </xf>
    <xf numFmtId="4" fontId="208" fillId="110" borderId="124" applyNumberFormat="0" applyProtection="0">
      <alignment horizontal="left" vertical="center" indent="1"/>
    </xf>
    <xf numFmtId="0" fontId="12" fillId="92" borderId="101" applyNumberFormat="0" applyProtection="0">
      <alignment horizontal="left" vertical="top" indent="1"/>
    </xf>
    <xf numFmtId="4" fontId="206" fillId="100" borderId="129" applyNumberFormat="0" applyProtection="0">
      <alignment horizontal="right" vertical="center"/>
    </xf>
    <xf numFmtId="0" fontId="206" fillId="104" borderId="101" applyNumberFormat="0" applyProtection="0">
      <alignment horizontal="left" vertical="top" indent="1"/>
    </xf>
    <xf numFmtId="4" fontId="64" fillId="97" borderId="101" applyNumberFormat="0" applyProtection="0">
      <alignment horizontal="right" vertical="center"/>
    </xf>
    <xf numFmtId="0" fontId="12" fillId="103" borderId="101" applyNumberFormat="0" applyProtection="0">
      <alignment horizontal="left" vertical="top" indent="1"/>
    </xf>
    <xf numFmtId="0" fontId="12" fillId="92" borderId="101" applyNumberFormat="0" applyProtection="0">
      <alignment horizontal="left" vertical="top" indent="1"/>
    </xf>
    <xf numFmtId="4" fontId="206" fillId="92" borderId="106" applyNumberFormat="0" applyProtection="0">
      <alignment horizontal="right" vertical="center"/>
    </xf>
    <xf numFmtId="4" fontId="187" fillId="103" borderId="111" applyNumberFormat="0" applyProtection="0">
      <alignment horizontal="right" vertical="center"/>
    </xf>
    <xf numFmtId="0" fontId="206" fillId="103" borderId="129" applyNumberFormat="0" applyProtection="0">
      <alignment horizontal="left" vertical="center" indent="1"/>
    </xf>
    <xf numFmtId="4" fontId="64" fillId="95" borderId="124" applyNumberFormat="0" applyProtection="0">
      <alignment horizontal="right" vertical="center"/>
    </xf>
    <xf numFmtId="0" fontId="50" fillId="91" borderId="101" applyNumberFormat="0" applyProtection="0">
      <alignment horizontal="left" vertical="top" indent="1"/>
    </xf>
    <xf numFmtId="4" fontId="64" fillId="94" borderId="111" applyNumberFormat="0" applyProtection="0">
      <alignment horizontal="right" vertical="center"/>
    </xf>
    <xf numFmtId="4" fontId="64" fillId="95" borderId="124" applyNumberFormat="0" applyProtection="0">
      <alignment horizontal="right" vertical="center"/>
    </xf>
    <xf numFmtId="4" fontId="64" fillId="92" borderId="101" applyNumberFormat="0" applyProtection="0">
      <alignment horizontal="right" vertical="center"/>
    </xf>
    <xf numFmtId="4" fontId="211" fillId="106" borderId="129" applyNumberFormat="0" applyProtection="0">
      <alignment horizontal="right" vertical="center"/>
    </xf>
    <xf numFmtId="4" fontId="186" fillId="91" borderId="101" applyNumberFormat="0" applyProtection="0">
      <alignment vertical="center"/>
    </xf>
    <xf numFmtId="0" fontId="12" fillId="106" borderId="144" applyNumberFormat="0">
      <protection locked="0"/>
    </xf>
    <xf numFmtId="4" fontId="53" fillId="156" borderId="101" applyNumberFormat="0" applyProtection="0">
      <alignment horizontal="right" vertical="center"/>
    </xf>
    <xf numFmtId="205" fontId="206" fillId="103" borderId="101" applyNumberFormat="0" applyProtection="0">
      <alignment horizontal="left" vertical="top" indent="1"/>
    </xf>
    <xf numFmtId="0" fontId="194" fillId="117" borderId="102" applyNumberFormat="0" applyAlignment="0" applyProtection="0"/>
    <xf numFmtId="0" fontId="206" fillId="92" borderId="101" applyNumberFormat="0" applyProtection="0">
      <alignment horizontal="left" vertical="top" indent="1"/>
    </xf>
    <xf numFmtId="0" fontId="12" fillId="105" borderId="111" applyNumberFormat="0" applyProtection="0">
      <alignment horizontal="left" vertical="center" indent="1"/>
    </xf>
    <xf numFmtId="4" fontId="189" fillId="103" borderId="101" applyNumberFormat="0" applyProtection="0">
      <alignment horizontal="right" vertical="center"/>
    </xf>
    <xf numFmtId="4" fontId="53" fillId="155" borderId="124" applyNumberFormat="0" applyProtection="0">
      <alignment horizontal="right" vertical="center"/>
    </xf>
    <xf numFmtId="4" fontId="64" fillId="103" borderId="111" applyNumberFormat="0" applyProtection="0">
      <alignment horizontal="right" vertical="center"/>
    </xf>
    <xf numFmtId="0" fontId="12" fillId="104" borderId="111" applyNumberFormat="0" applyProtection="0">
      <alignment horizontal="left" vertical="center" indent="1"/>
    </xf>
    <xf numFmtId="0" fontId="194" fillId="117" borderId="102" applyNumberFormat="0" applyAlignment="0" applyProtection="0"/>
    <xf numFmtId="0" fontId="206" fillId="92" borderId="101" applyNumberFormat="0" applyProtection="0">
      <alignment horizontal="left" vertical="top" indent="1"/>
    </xf>
    <xf numFmtId="205" fontId="12" fillId="92" borderId="101" applyNumberFormat="0" applyProtection="0">
      <alignment horizontal="left" vertical="center" indent="1"/>
    </xf>
    <xf numFmtId="4" fontId="187" fillId="107" borderId="101" applyNumberFormat="0" applyProtection="0">
      <alignment vertical="center"/>
    </xf>
    <xf numFmtId="0" fontId="12" fillId="105" borderId="101" applyNumberFormat="0" applyProtection="0">
      <alignment horizontal="left" vertical="center" indent="1"/>
    </xf>
    <xf numFmtId="4" fontId="64" fillId="94" borderId="124" applyNumberFormat="0" applyProtection="0">
      <alignment horizontal="right" vertical="center"/>
    </xf>
    <xf numFmtId="4" fontId="187" fillId="107" borderId="101" applyNumberFormat="0" applyProtection="0">
      <alignment vertical="center"/>
    </xf>
    <xf numFmtId="4" fontId="53" fillId="119" borderId="111" applyNumberFormat="0" applyProtection="0">
      <alignment horizontal="right" vertical="center"/>
    </xf>
    <xf numFmtId="0" fontId="64" fillId="92" borderId="111" applyNumberFormat="0" applyProtection="0">
      <alignment horizontal="left" vertical="top" indent="1"/>
    </xf>
    <xf numFmtId="0" fontId="12" fillId="103" borderId="101" applyNumberFormat="0" applyProtection="0">
      <alignment horizontal="left" vertical="center" indent="1"/>
    </xf>
    <xf numFmtId="0" fontId="12" fillId="103" borderId="101" applyNumberFormat="0" applyProtection="0">
      <alignment horizontal="left" vertical="top" indent="1"/>
    </xf>
    <xf numFmtId="4" fontId="206" fillId="97" borderId="106" applyNumberFormat="0" applyProtection="0">
      <alignment horizontal="right" vertical="center"/>
    </xf>
    <xf numFmtId="4" fontId="53" fillId="119" borderId="101" applyNumberFormat="0" applyProtection="0">
      <alignment horizontal="right" vertical="center"/>
    </xf>
    <xf numFmtId="4" fontId="64" fillId="92" borderId="101" applyNumberFormat="0" applyProtection="0">
      <alignment horizontal="right" vertical="center"/>
    </xf>
    <xf numFmtId="0" fontId="208" fillId="92" borderId="111" applyNumberFormat="0" applyProtection="0">
      <alignment horizontal="left" vertical="top" indent="1"/>
    </xf>
    <xf numFmtId="4" fontId="206" fillId="101" borderId="106" applyNumberFormat="0" applyProtection="0">
      <alignment horizontal="right" vertical="center"/>
    </xf>
    <xf numFmtId="0" fontId="194" fillId="117" borderId="161" applyNumberFormat="0" applyAlignment="0" applyProtection="0"/>
    <xf numFmtId="4" fontId="230" fillId="159" borderId="101" applyNumberFormat="0" applyProtection="0">
      <alignment horizontal="right" vertical="center"/>
    </xf>
    <xf numFmtId="4" fontId="53" fillId="159" borderId="101" applyNumberFormat="0" applyProtection="0">
      <alignment horizontal="right" vertical="center"/>
    </xf>
    <xf numFmtId="4" fontId="230" fillId="159" borderId="101" applyNumberFormat="0" applyProtection="0">
      <alignment vertical="center"/>
    </xf>
    <xf numFmtId="0" fontId="12" fillId="105" borderId="101" applyNumberFormat="0" applyProtection="0">
      <alignment horizontal="left" vertical="center" indent="1"/>
    </xf>
    <xf numFmtId="4" fontId="64" fillId="93" borderId="101" applyNumberFormat="0" applyProtection="0">
      <alignment horizontal="right" vertical="center"/>
    </xf>
    <xf numFmtId="0" fontId="204" fillId="117" borderId="104" applyNumberFormat="0" applyAlignment="0" applyProtection="0"/>
    <xf numFmtId="4" fontId="53" fillId="152" borderId="134" applyNumberFormat="0" applyProtection="0">
      <alignment horizontal="right" vertical="center"/>
    </xf>
    <xf numFmtId="4" fontId="53" fillId="33" borderId="124" applyNumberFormat="0" applyProtection="0">
      <alignment horizontal="right" vertical="center"/>
    </xf>
    <xf numFmtId="4" fontId="64" fillId="101" borderId="124" applyNumberFormat="0" applyProtection="0">
      <alignment horizontal="right" vertical="center"/>
    </xf>
    <xf numFmtId="0" fontId="209" fillId="91" borderId="101" applyNumberFormat="0" applyProtection="0">
      <alignment horizontal="left" vertical="top" indent="1"/>
    </xf>
    <xf numFmtId="4" fontId="189" fillId="103" borderId="101" applyNumberFormat="0" applyProtection="0">
      <alignment horizontal="right" vertical="center"/>
    </xf>
    <xf numFmtId="4" fontId="50" fillId="91" borderId="111" applyNumberFormat="0" applyProtection="0">
      <alignment vertical="center"/>
    </xf>
    <xf numFmtId="4" fontId="50" fillId="91" borderId="111" applyNumberFormat="0" applyProtection="0">
      <alignment horizontal="left" vertical="center" indent="1"/>
    </xf>
    <xf numFmtId="4" fontId="56" fillId="38" borderId="101" applyNumberFormat="0" applyProtection="0">
      <alignment vertical="center"/>
    </xf>
    <xf numFmtId="0" fontId="64" fillId="107" borderId="101" applyNumberFormat="0" applyProtection="0">
      <alignment horizontal="left" vertical="top" indent="1"/>
    </xf>
    <xf numFmtId="0" fontId="208" fillId="107" borderId="124" applyNumberFormat="0" applyProtection="0">
      <alignment horizontal="left" vertical="top" indent="1"/>
    </xf>
    <xf numFmtId="4" fontId="56" fillId="119" borderId="109" applyNumberFormat="0" applyProtection="0">
      <alignment horizontal="left" vertical="center" indent="1"/>
    </xf>
    <xf numFmtId="4" fontId="64" fillId="101" borderId="101" applyNumberFormat="0" applyProtection="0">
      <alignment horizontal="right" vertical="center"/>
    </xf>
    <xf numFmtId="0" fontId="206" fillId="138" borderId="152" applyNumberFormat="0" applyProtection="0">
      <alignment horizontal="left" vertical="center" indent="1"/>
    </xf>
    <xf numFmtId="0" fontId="12" fillId="105" borderId="124" applyNumberFormat="0" applyProtection="0">
      <alignment horizontal="left" vertical="top" indent="1"/>
    </xf>
    <xf numFmtId="0" fontId="194" fillId="117" borderId="102" applyNumberFormat="0" applyAlignment="0" applyProtection="0"/>
    <xf numFmtId="4" fontId="53" fillId="121" borderId="101" applyNumberFormat="0" applyProtection="0">
      <alignment horizontal="right" vertical="center"/>
    </xf>
    <xf numFmtId="4" fontId="53" fillId="156" borderId="101" applyNumberFormat="0" applyProtection="0">
      <alignment horizontal="right" vertical="center"/>
    </xf>
    <xf numFmtId="4" fontId="53" fillId="157" borderId="101" applyNumberFormat="0" applyProtection="0">
      <alignment horizontal="right" vertical="center"/>
    </xf>
    <xf numFmtId="0" fontId="12" fillId="104" borderId="124" applyNumberFormat="0" applyProtection="0">
      <alignment horizontal="left" vertical="top" indent="1"/>
    </xf>
    <xf numFmtId="4" fontId="53" fillId="152" borderId="124" applyNumberFormat="0" applyProtection="0">
      <alignment horizontal="right" vertical="center"/>
    </xf>
    <xf numFmtId="0" fontId="204" fillId="117" borderId="137" applyNumberFormat="0" applyAlignment="0" applyProtection="0"/>
    <xf numFmtId="0" fontId="201" fillId="87" borderId="102" applyNumberFormat="0" applyAlignment="0" applyProtection="0"/>
    <xf numFmtId="0" fontId="206" fillId="103" borderId="106" applyNumberFormat="0" applyProtection="0">
      <alignment horizontal="left" vertical="center" indent="1"/>
    </xf>
    <xf numFmtId="4" fontId="50" fillId="91" borderId="124" applyNumberFormat="0" applyProtection="0">
      <alignment vertical="center"/>
    </xf>
    <xf numFmtId="0" fontId="206" fillId="103" borderId="101" applyNumberFormat="0" applyProtection="0">
      <alignment horizontal="left" vertical="top" indent="1"/>
    </xf>
    <xf numFmtId="0" fontId="12" fillId="103" borderId="101" applyNumberFormat="0" applyProtection="0">
      <alignment horizontal="left" vertical="center" indent="1"/>
    </xf>
    <xf numFmtId="4" fontId="206" fillId="122" borderId="116" applyNumberFormat="0" applyProtection="0">
      <alignment horizontal="left" vertical="center" indent="1"/>
    </xf>
    <xf numFmtId="0" fontId="201" fillId="87" borderId="106" applyNumberFormat="0" applyAlignment="0" applyProtection="0"/>
    <xf numFmtId="4" fontId="53" fillId="109" borderId="101" applyNumberFormat="0" applyProtection="0">
      <alignment horizontal="right" vertical="center"/>
    </xf>
    <xf numFmtId="4" fontId="206" fillId="122" borderId="106" applyNumberFormat="0" applyProtection="0">
      <alignment horizontal="left" vertical="center" indent="1"/>
    </xf>
    <xf numFmtId="4" fontId="64" fillId="94" borderId="101" applyNumberFormat="0" applyProtection="0">
      <alignment horizontal="right" vertical="center"/>
    </xf>
    <xf numFmtId="4" fontId="64" fillId="98" borderId="101" applyNumberFormat="0" applyProtection="0">
      <alignment horizontal="right" vertical="center"/>
    </xf>
    <xf numFmtId="4" fontId="186" fillId="91" borderId="101" applyNumberFormat="0" applyProtection="0">
      <alignment vertical="center"/>
    </xf>
    <xf numFmtId="0" fontId="12" fillId="105" borderId="111" applyNumberFormat="0" applyProtection="0">
      <alignment horizontal="left" vertical="center" indent="1"/>
    </xf>
    <xf numFmtId="4" fontId="229" fillId="38" borderId="111" applyNumberFormat="0" applyProtection="0">
      <alignment vertical="center"/>
    </xf>
    <xf numFmtId="0" fontId="206" fillId="105" borderId="106" applyNumberFormat="0" applyProtection="0">
      <alignment horizontal="left" vertical="center" indent="1"/>
    </xf>
    <xf numFmtId="0" fontId="12" fillId="105" borderId="101" applyNumberFormat="0" applyProtection="0">
      <alignment horizontal="left" vertical="center" indent="1"/>
    </xf>
    <xf numFmtId="0" fontId="12" fillId="92" borderId="111" applyNumberFormat="0" applyProtection="0">
      <alignment horizontal="left" vertical="top" indent="1"/>
    </xf>
    <xf numFmtId="0" fontId="12" fillId="104" borderId="101" applyNumberFormat="0" applyProtection="0">
      <alignment horizontal="left" vertical="top" indent="1"/>
    </xf>
    <xf numFmtId="4" fontId="50" fillId="91" borderId="101" applyNumberFormat="0" applyProtection="0">
      <alignment vertical="center"/>
    </xf>
    <xf numFmtId="4" fontId="64" fillId="94" borderId="124" applyNumberFormat="0" applyProtection="0">
      <alignment horizontal="right" vertical="center"/>
    </xf>
    <xf numFmtId="4" fontId="64" fillId="92" borderId="101" applyNumberFormat="0" applyProtection="0">
      <alignment horizontal="left" vertical="center" indent="1"/>
    </xf>
    <xf numFmtId="0" fontId="12" fillId="92" borderId="111" applyNumberFormat="0" applyProtection="0">
      <alignment horizontal="left" vertical="top" indent="1"/>
    </xf>
    <xf numFmtId="0" fontId="206" fillId="138" borderId="106" applyNumberFormat="0" applyProtection="0">
      <alignment horizontal="left" vertical="center" indent="1"/>
    </xf>
    <xf numFmtId="0" fontId="206" fillId="92" borderId="124" applyNumberFormat="0" applyProtection="0">
      <alignment horizontal="left" vertical="top" indent="1"/>
    </xf>
    <xf numFmtId="4" fontId="206" fillId="93" borderId="139" applyNumberFormat="0" applyProtection="0">
      <alignment horizontal="right" vertical="center"/>
    </xf>
    <xf numFmtId="4" fontId="53" fillId="38" borderId="124" applyNumberFormat="0" applyProtection="0">
      <alignment horizontal="left" vertical="center" indent="1"/>
    </xf>
    <xf numFmtId="4" fontId="53" fillId="38" borderId="101" applyNumberFormat="0" applyProtection="0">
      <alignment horizontal="left" vertical="center" indent="1"/>
    </xf>
    <xf numFmtId="0" fontId="206" fillId="92" borderId="111" applyNumberFormat="0" applyProtection="0">
      <alignment horizontal="left" vertical="top" indent="1"/>
    </xf>
    <xf numFmtId="0" fontId="12" fillId="105" borderId="101" applyNumberFormat="0" applyProtection="0">
      <alignment horizontal="left" vertical="top" indent="1"/>
    </xf>
    <xf numFmtId="0" fontId="12" fillId="86" borderId="113" applyNumberFormat="0" applyFont="0" applyAlignment="0" applyProtection="0"/>
    <xf numFmtId="4" fontId="187" fillId="103" borderId="101" applyNumberFormat="0" applyProtection="0">
      <alignment horizontal="right" vertical="center"/>
    </xf>
    <xf numFmtId="0" fontId="226" fillId="110" borderId="102" applyNumberFormat="0" applyAlignment="0" applyProtection="0"/>
    <xf numFmtId="4" fontId="64" fillId="92" borderId="111" applyNumberFormat="0" applyProtection="0">
      <alignment horizontal="left" vertical="center" indent="1"/>
    </xf>
    <xf numFmtId="4" fontId="206" fillId="93" borderId="106" applyNumberFormat="0" applyProtection="0">
      <alignment horizontal="right" vertical="center"/>
    </xf>
    <xf numFmtId="4" fontId="206" fillId="93" borderId="106" applyNumberFormat="0" applyProtection="0">
      <alignment horizontal="right" vertical="center"/>
    </xf>
    <xf numFmtId="4" fontId="211" fillId="106" borderId="106" applyNumberFormat="0" applyProtection="0">
      <alignment horizontal="right" vertical="center"/>
    </xf>
    <xf numFmtId="0" fontId="12" fillId="103" borderId="101" applyNumberFormat="0" applyProtection="0">
      <alignment horizontal="left" vertical="center" indent="1"/>
    </xf>
    <xf numFmtId="4" fontId="64" fillId="99" borderId="111" applyNumberFormat="0" applyProtection="0">
      <alignment horizontal="right" vertical="center"/>
    </xf>
    <xf numFmtId="0" fontId="12" fillId="103" borderId="147" applyNumberFormat="0" applyProtection="0">
      <alignment horizontal="left" vertical="top" indent="1"/>
    </xf>
    <xf numFmtId="4" fontId="64" fillId="99" borderId="124" applyNumberFormat="0" applyProtection="0">
      <alignment horizontal="right" vertical="center"/>
    </xf>
    <xf numFmtId="4" fontId="56" fillId="38" borderId="101" applyNumberFormat="0" applyProtection="0">
      <alignment vertical="center"/>
    </xf>
    <xf numFmtId="4" fontId="53" fillId="153" borderId="124" applyNumberFormat="0" applyProtection="0">
      <alignment horizontal="right" vertical="center"/>
    </xf>
    <xf numFmtId="4" fontId="64" fillId="93" borderId="101" applyNumberFormat="0" applyProtection="0">
      <alignment horizontal="right" vertical="center"/>
    </xf>
    <xf numFmtId="4" fontId="231" fillId="159" borderId="101" applyNumberFormat="0" applyProtection="0">
      <alignment horizontal="right" vertical="center"/>
    </xf>
    <xf numFmtId="0" fontId="12" fillId="105" borderId="111" applyNumberFormat="0" applyProtection="0">
      <alignment horizontal="left" vertical="top" indent="1"/>
    </xf>
    <xf numFmtId="4" fontId="64" fillId="92" borderId="101" applyNumberFormat="0" applyProtection="0">
      <alignment horizontal="right" vertical="center"/>
    </xf>
    <xf numFmtId="4" fontId="53" fillId="33" borderId="124" applyNumberFormat="0" applyProtection="0">
      <alignment horizontal="right" vertical="center"/>
    </xf>
    <xf numFmtId="4" fontId="208" fillId="110" borderId="124" applyNumberFormat="0" applyProtection="0">
      <alignment horizontal="left" vertical="center" indent="1"/>
    </xf>
    <xf numFmtId="4" fontId="206" fillId="98" borderId="106" applyNumberFormat="0" applyProtection="0">
      <alignment horizontal="right" vertical="center"/>
    </xf>
    <xf numFmtId="0" fontId="208" fillId="92" borderId="101" applyNumberFormat="0" applyProtection="0">
      <alignment horizontal="left" vertical="top" indent="1"/>
    </xf>
    <xf numFmtId="4" fontId="53" fillId="159" borderId="111" applyNumberFormat="0" applyProtection="0">
      <alignment vertical="center"/>
    </xf>
    <xf numFmtId="4" fontId="64" fillId="98" borderId="111" applyNumberFormat="0" applyProtection="0">
      <alignment horizontal="right" vertical="center"/>
    </xf>
    <xf numFmtId="4" fontId="53" fillId="155" borderId="101" applyNumberFormat="0" applyProtection="0">
      <alignment horizontal="right" vertical="center"/>
    </xf>
    <xf numFmtId="0" fontId="12" fillId="86" borderId="113" applyNumberFormat="0" applyFont="0" applyAlignment="0" applyProtection="0"/>
    <xf numFmtId="0" fontId="12" fillId="105" borderId="101" applyNumberFormat="0" applyProtection="0">
      <alignment horizontal="left" vertical="center" indent="1"/>
    </xf>
    <xf numFmtId="0" fontId="12" fillId="86" borderId="136" applyNumberFormat="0" applyFont="0" applyAlignment="0" applyProtection="0"/>
    <xf numFmtId="4" fontId="64" fillId="98" borderId="111" applyNumberFormat="0" applyProtection="0">
      <alignment horizontal="right" vertical="center"/>
    </xf>
    <xf numFmtId="4" fontId="206" fillId="92" borderId="106" applyNumberFormat="0" applyProtection="0">
      <alignment horizontal="right" vertical="center"/>
    </xf>
    <xf numFmtId="4" fontId="229" fillId="38" borderId="124" applyNumberFormat="0" applyProtection="0">
      <alignment vertical="center"/>
    </xf>
    <xf numFmtId="4" fontId="53" fillId="38" borderId="124" applyNumberFormat="0" applyProtection="0">
      <alignment horizontal="left" vertical="center" indent="1"/>
    </xf>
    <xf numFmtId="0" fontId="64" fillId="92" borderId="101" applyNumberFormat="0" applyProtection="0">
      <alignment horizontal="left" vertical="top" indent="1"/>
    </xf>
    <xf numFmtId="4" fontId="64" fillId="93" borderId="101" applyNumberFormat="0" applyProtection="0">
      <alignment horizontal="right" vertical="center"/>
    </xf>
    <xf numFmtId="4" fontId="206" fillId="102" borderId="117" applyNumberFormat="0" applyProtection="0">
      <alignment horizontal="left" vertical="center" indent="1"/>
    </xf>
    <xf numFmtId="0" fontId="12" fillId="92" borderId="101" applyNumberFormat="0" applyProtection="0">
      <alignment horizontal="left" vertical="top" indent="1"/>
    </xf>
    <xf numFmtId="4" fontId="189" fillId="103" borderId="111" applyNumberFormat="0" applyProtection="0">
      <alignment horizontal="right" vertical="center"/>
    </xf>
    <xf numFmtId="4" fontId="206" fillId="91" borderId="106" applyNumberFormat="0" applyProtection="0">
      <alignment vertical="center"/>
    </xf>
    <xf numFmtId="4" fontId="64" fillId="95" borderId="134" applyNumberFormat="0" applyProtection="0">
      <alignment horizontal="right" vertical="center"/>
    </xf>
    <xf numFmtId="0" fontId="12" fillId="104" borderId="124" applyNumberFormat="0" applyProtection="0">
      <alignment horizontal="left" vertical="top" indent="1"/>
    </xf>
    <xf numFmtId="4" fontId="53" fillId="159" borderId="101" applyNumberFormat="0" applyProtection="0">
      <alignment horizontal="right" vertical="center"/>
    </xf>
    <xf numFmtId="0" fontId="206" fillId="92" borderId="101" applyNumberFormat="0" applyProtection="0">
      <alignment horizontal="left" vertical="top" indent="1"/>
    </xf>
    <xf numFmtId="0" fontId="206" fillId="92" borderId="124" applyNumberFormat="0" applyProtection="0">
      <alignment horizontal="left" vertical="top" indent="1"/>
    </xf>
    <xf numFmtId="4" fontId="206" fillId="98" borderId="129" applyNumberFormat="0" applyProtection="0">
      <alignment horizontal="right" vertical="center"/>
    </xf>
    <xf numFmtId="0" fontId="206" fillId="138" borderId="116" applyNumberFormat="0" applyProtection="0">
      <alignment horizontal="left" vertical="center" indent="1"/>
    </xf>
    <xf numFmtId="4" fontId="206" fillId="99" borderId="106" applyNumberFormat="0" applyProtection="0">
      <alignment horizontal="right" vertical="center"/>
    </xf>
    <xf numFmtId="0" fontId="71" fillId="104" borderId="141" applyBorder="0"/>
    <xf numFmtId="4" fontId="206" fillId="38" borderId="106" applyNumberFormat="0" applyProtection="0">
      <alignment horizontal="left" vertical="center" indent="1"/>
    </xf>
    <xf numFmtId="4" fontId="53" fillId="155" borderId="101" applyNumberFormat="0" applyProtection="0">
      <alignment horizontal="right" vertical="center"/>
    </xf>
    <xf numFmtId="0" fontId="71" fillId="104" borderId="108" applyBorder="0"/>
    <xf numFmtId="4" fontId="64" fillId="100" borderId="101" applyNumberFormat="0" applyProtection="0">
      <alignment horizontal="right" vertical="center"/>
    </xf>
    <xf numFmtId="4" fontId="206" fillId="38" borderId="106" applyNumberFormat="0" applyProtection="0">
      <alignment horizontal="left" vertical="center" indent="1"/>
    </xf>
    <xf numFmtId="0" fontId="204" fillId="110" borderId="127" applyNumberFormat="0" applyAlignment="0" applyProtection="0"/>
    <xf numFmtId="4" fontId="215" fillId="27" borderId="106" applyNumberFormat="0" applyProtection="0">
      <alignment horizontal="right" vertical="center"/>
    </xf>
    <xf numFmtId="4" fontId="64" fillId="107" borderId="111" applyNumberFormat="0" applyProtection="0">
      <alignment horizontal="left" vertical="center" indent="1"/>
    </xf>
    <xf numFmtId="4" fontId="206" fillId="102" borderId="130" applyNumberFormat="0" applyProtection="0">
      <alignment horizontal="left" vertical="center" indent="1"/>
    </xf>
    <xf numFmtId="4" fontId="53" fillId="109" borderId="134" applyNumberFormat="0" applyProtection="0">
      <alignment horizontal="right" vertical="center"/>
    </xf>
    <xf numFmtId="4" fontId="186" fillId="91" borderId="101" applyNumberFormat="0" applyProtection="0">
      <alignment vertical="center"/>
    </xf>
    <xf numFmtId="4" fontId="206" fillId="98" borderId="129" applyNumberFormat="0" applyProtection="0">
      <alignment horizontal="right" vertical="center"/>
    </xf>
    <xf numFmtId="0" fontId="12" fillId="104" borderId="101" applyNumberFormat="0" applyProtection="0">
      <alignment horizontal="left" vertical="top" indent="1"/>
    </xf>
    <xf numFmtId="4" fontId="206" fillId="93" borderId="106" applyNumberFormat="0" applyProtection="0">
      <alignment horizontal="right" vertical="center"/>
    </xf>
    <xf numFmtId="4" fontId="53" fillId="38" borderId="101" applyNumberFormat="0" applyProtection="0">
      <alignment horizontal="left" vertical="center" indent="1"/>
    </xf>
    <xf numFmtId="0" fontId="194" fillId="117" borderId="125" applyNumberFormat="0" applyAlignment="0" applyProtection="0"/>
    <xf numFmtId="4" fontId="188" fillId="120" borderId="109" applyNumberFormat="0" applyProtection="0">
      <alignment horizontal="left" vertical="center" indent="1"/>
    </xf>
    <xf numFmtId="4" fontId="206" fillId="92" borderId="106" applyNumberFormat="0" applyProtection="0">
      <alignment horizontal="right" vertical="center"/>
    </xf>
    <xf numFmtId="4" fontId="64" fillId="103" borderId="101" applyNumberFormat="0" applyProtection="0">
      <alignment horizontal="right" vertical="center"/>
    </xf>
    <xf numFmtId="4" fontId="206" fillId="122" borderId="116" applyNumberFormat="0" applyProtection="0">
      <alignment horizontal="left" vertical="center" indent="1"/>
    </xf>
    <xf numFmtId="205" fontId="206" fillId="86" borderId="106" applyNumberFormat="0" applyFont="0" applyAlignment="0" applyProtection="0"/>
    <xf numFmtId="4" fontId="53" fillId="119" borderId="101" applyNumberFormat="0" applyProtection="0">
      <alignment horizontal="right" vertical="center"/>
    </xf>
    <xf numFmtId="4" fontId="206" fillId="38" borderId="106" applyNumberFormat="0" applyProtection="0">
      <alignment horizontal="left" vertical="center" indent="1"/>
    </xf>
    <xf numFmtId="0" fontId="12" fillId="103" borderId="124" applyNumberFormat="0" applyProtection="0">
      <alignment horizontal="left" vertical="top" indent="1"/>
    </xf>
    <xf numFmtId="0" fontId="209" fillId="91" borderId="147" applyNumberFormat="0" applyProtection="0">
      <alignment horizontal="left" vertical="top" indent="1"/>
    </xf>
    <xf numFmtId="4" fontId="53" fillId="159" borderId="111" applyNumberFormat="0" applyProtection="0">
      <alignment vertical="center"/>
    </xf>
    <xf numFmtId="0" fontId="12" fillId="105" borderId="101" applyNumberFormat="0" applyProtection="0">
      <alignment horizontal="left" vertical="center" indent="1"/>
    </xf>
    <xf numFmtId="4" fontId="64" fillId="101" borderId="111" applyNumberFormat="0" applyProtection="0">
      <alignment horizontal="right" vertical="center"/>
    </xf>
    <xf numFmtId="4" fontId="206" fillId="102" borderId="107" applyNumberFormat="0" applyProtection="0">
      <alignment horizontal="left" vertical="center" indent="1"/>
    </xf>
    <xf numFmtId="4" fontId="64" fillId="95" borderId="124" applyNumberFormat="0" applyProtection="0">
      <alignment horizontal="right" vertical="center"/>
    </xf>
    <xf numFmtId="4" fontId="50" fillId="91" borderId="111" applyNumberFormat="0" applyProtection="0">
      <alignment vertical="center"/>
    </xf>
    <xf numFmtId="4" fontId="206" fillId="92" borderId="107" applyNumberFormat="0" applyProtection="0">
      <alignment horizontal="left" vertical="center" indent="1"/>
    </xf>
    <xf numFmtId="4" fontId="53" fillId="119" borderId="111" applyNumberFormat="0" applyProtection="0">
      <alignment horizontal="right" vertical="center"/>
    </xf>
    <xf numFmtId="4" fontId="64" fillId="103" borderId="101" applyNumberFormat="0" applyProtection="0">
      <alignment horizontal="right" vertical="center"/>
    </xf>
    <xf numFmtId="4" fontId="189" fillId="103" borderId="134" applyNumberFormat="0" applyProtection="0">
      <alignment horizontal="right" vertical="center"/>
    </xf>
    <xf numFmtId="4" fontId="206" fillId="102" borderId="117" applyNumberFormat="0" applyProtection="0">
      <alignment horizontal="left" vertical="center" indent="1"/>
    </xf>
    <xf numFmtId="4" fontId="189" fillId="103" borderId="101" applyNumberFormat="0" applyProtection="0">
      <alignment horizontal="right" vertical="center"/>
    </xf>
    <xf numFmtId="0" fontId="12" fillId="105" borderId="101" applyNumberFormat="0" applyProtection="0">
      <alignment horizontal="left" vertical="center" indent="1"/>
    </xf>
    <xf numFmtId="4" fontId="206" fillId="96" borderId="106" applyNumberFormat="0" applyProtection="0">
      <alignment horizontal="right" vertical="center"/>
    </xf>
    <xf numFmtId="4" fontId="64" fillId="103" borderId="111" applyNumberFormat="0" applyProtection="0">
      <alignment horizontal="right" vertical="center"/>
    </xf>
    <xf numFmtId="0" fontId="64" fillId="107" borderId="101" applyNumberFormat="0" applyProtection="0">
      <alignment horizontal="left" vertical="top" indent="1"/>
    </xf>
    <xf numFmtId="4" fontId="206" fillId="96" borderId="106" applyNumberFormat="0" applyProtection="0">
      <alignment horizontal="right" vertical="center"/>
    </xf>
    <xf numFmtId="4" fontId="53" fillId="109" borderId="111" applyNumberFormat="0" applyProtection="0">
      <alignment horizontal="right" vertical="center"/>
    </xf>
    <xf numFmtId="0" fontId="12" fillId="105" borderId="124" applyNumberFormat="0" applyProtection="0">
      <alignment horizontal="left" vertical="top" indent="1"/>
    </xf>
    <xf numFmtId="4" fontId="64" fillId="92" borderId="101" applyNumberFormat="0" applyProtection="0">
      <alignment horizontal="left" vertical="center" indent="1"/>
    </xf>
    <xf numFmtId="4" fontId="64" fillId="98" borderId="101" applyNumberFormat="0" applyProtection="0">
      <alignment horizontal="right" vertical="center"/>
    </xf>
    <xf numFmtId="0" fontId="12" fillId="103" borderId="111" applyNumberFormat="0" applyProtection="0">
      <alignment horizontal="left" vertical="center" indent="1"/>
    </xf>
    <xf numFmtId="4" fontId="50" fillId="91" borderId="101" applyNumberFormat="0" applyProtection="0">
      <alignment horizontal="left" vertical="center" indent="1"/>
    </xf>
    <xf numFmtId="4" fontId="56" fillId="119" borderId="124" applyNumberFormat="0" applyProtection="0">
      <alignment horizontal="left" vertical="center" indent="1"/>
    </xf>
    <xf numFmtId="0" fontId="194" fillId="117" borderId="102" applyNumberFormat="0" applyAlignment="0" applyProtection="0"/>
    <xf numFmtId="4" fontId="206" fillId="91" borderId="129" applyNumberFormat="0" applyProtection="0">
      <alignment vertical="center"/>
    </xf>
    <xf numFmtId="4" fontId="56" fillId="38" borderId="111" applyNumberFormat="0" applyProtection="0">
      <alignment vertical="center"/>
    </xf>
    <xf numFmtId="4" fontId="64" fillId="103" borderId="101" applyNumberFormat="0" applyProtection="0">
      <alignment horizontal="right" vertical="center"/>
    </xf>
    <xf numFmtId="4" fontId="64" fillId="95" borderId="147" applyNumberFormat="0" applyProtection="0">
      <alignment horizontal="right" vertical="center"/>
    </xf>
    <xf numFmtId="205" fontId="201" fillId="87" borderId="106" applyNumberFormat="0" applyAlignment="0" applyProtection="0"/>
    <xf numFmtId="4" fontId="208" fillId="110" borderId="111" applyNumberFormat="0" applyProtection="0">
      <alignment horizontal="left" vertical="center" indent="1"/>
    </xf>
    <xf numFmtId="4" fontId="206" fillId="103" borderId="107" applyNumberFormat="0" applyProtection="0">
      <alignment horizontal="left" vertical="center" indent="1"/>
    </xf>
    <xf numFmtId="4" fontId="187" fillId="107" borderId="101" applyNumberFormat="0" applyProtection="0">
      <alignment vertical="center"/>
    </xf>
    <xf numFmtId="4" fontId="53" fillId="156" borderId="111" applyNumberFormat="0" applyProtection="0">
      <alignment horizontal="right" vertical="center"/>
    </xf>
    <xf numFmtId="0" fontId="12" fillId="92" borderId="101" applyNumberFormat="0" applyProtection="0">
      <alignment horizontal="left" vertical="center" indent="1"/>
    </xf>
    <xf numFmtId="0" fontId="12" fillId="92" borderId="134" applyNumberFormat="0" applyProtection="0">
      <alignment horizontal="left" vertical="top" indent="1"/>
    </xf>
    <xf numFmtId="4" fontId="64" fillId="103" borderId="111" applyNumberFormat="0" applyProtection="0">
      <alignment horizontal="right" vertical="center"/>
    </xf>
    <xf numFmtId="0" fontId="12" fillId="107" borderId="113" applyNumberFormat="0" applyFont="0" applyAlignment="0" applyProtection="0"/>
    <xf numFmtId="4" fontId="206" fillId="99" borderId="116" applyNumberFormat="0" applyProtection="0">
      <alignment horizontal="right" vertical="center"/>
    </xf>
    <xf numFmtId="4" fontId="64" fillId="107" borderId="101" applyNumberFormat="0" applyProtection="0">
      <alignment horizontal="left" vertical="center" indent="1"/>
    </xf>
    <xf numFmtId="0" fontId="12" fillId="107" borderId="126" applyNumberFormat="0" applyFont="0" applyAlignment="0" applyProtection="0"/>
    <xf numFmtId="0" fontId="206" fillId="105" borderId="111" applyNumberFormat="0" applyProtection="0">
      <alignment horizontal="left" vertical="top" indent="1"/>
    </xf>
    <xf numFmtId="4" fontId="12" fillId="104" borderId="107" applyNumberFormat="0" applyProtection="0">
      <alignment horizontal="left" vertical="center" indent="1"/>
    </xf>
    <xf numFmtId="4" fontId="64" fillId="99" borderId="101" applyNumberFormat="0" applyProtection="0">
      <alignment horizontal="right" vertical="center"/>
    </xf>
    <xf numFmtId="4" fontId="189" fillId="103" borderId="101" applyNumberFormat="0" applyProtection="0">
      <alignment horizontal="right" vertical="center"/>
    </xf>
    <xf numFmtId="0" fontId="12" fillId="103" borderId="101" applyNumberFormat="0" applyProtection="0">
      <alignment horizontal="left" vertical="center" indent="1"/>
    </xf>
    <xf numFmtId="0" fontId="220" fillId="110" borderId="102" applyNumberFormat="0" applyAlignment="0" applyProtection="0"/>
    <xf numFmtId="0" fontId="12" fillId="92" borderId="101" applyNumberFormat="0" applyProtection="0">
      <alignment horizontal="left" vertical="top" indent="1"/>
    </xf>
    <xf numFmtId="4" fontId="64" fillId="93" borderId="111" applyNumberFormat="0" applyProtection="0">
      <alignment horizontal="right" vertical="center"/>
    </xf>
    <xf numFmtId="0" fontId="12" fillId="105" borderId="101" applyNumberFormat="0" applyProtection="0">
      <alignment horizontal="left" vertical="center" indent="1"/>
    </xf>
    <xf numFmtId="4" fontId="206" fillId="38" borderId="106" applyNumberFormat="0" applyProtection="0">
      <alignment horizontal="left" vertical="center" indent="1"/>
    </xf>
    <xf numFmtId="0" fontId="50" fillId="91" borderId="111" applyNumberFormat="0" applyProtection="0">
      <alignment horizontal="left" vertical="top" indent="1"/>
    </xf>
    <xf numFmtId="4" fontId="50" fillId="91" borderId="134" applyNumberFormat="0" applyProtection="0">
      <alignment horizontal="left" vertical="center" indent="1"/>
    </xf>
    <xf numFmtId="4" fontId="206" fillId="100" borderId="106" applyNumberFormat="0" applyProtection="0">
      <alignment horizontal="right" vertical="center"/>
    </xf>
    <xf numFmtId="4" fontId="12" fillId="104" borderId="107" applyNumberFormat="0" applyProtection="0">
      <alignment horizontal="left" vertical="center" indent="1"/>
    </xf>
    <xf numFmtId="4" fontId="206" fillId="97" borderId="106" applyNumberFormat="0" applyProtection="0">
      <alignment horizontal="right" vertical="center"/>
    </xf>
    <xf numFmtId="4" fontId="64" fillId="101" borderId="101" applyNumberFormat="0" applyProtection="0">
      <alignment horizontal="right" vertical="center"/>
    </xf>
    <xf numFmtId="4" fontId="206" fillId="122" borderId="129" applyNumberFormat="0" applyProtection="0">
      <alignment horizontal="left" vertical="center" indent="1"/>
    </xf>
    <xf numFmtId="0" fontId="12" fillId="107" borderId="113" applyNumberFormat="0" applyFont="0" applyAlignment="0" applyProtection="0"/>
    <xf numFmtId="4" fontId="64" fillId="103" borderId="101" applyNumberFormat="0" applyProtection="0">
      <alignment horizontal="right" vertical="center"/>
    </xf>
    <xf numFmtId="0" fontId="220" fillId="110" borderId="148" applyNumberFormat="0" applyAlignment="0" applyProtection="0"/>
    <xf numFmtId="4" fontId="64" fillId="96" borderId="101" applyNumberFormat="0" applyProtection="0">
      <alignment horizontal="right" vertical="center"/>
    </xf>
    <xf numFmtId="4" fontId="50" fillId="91" borderId="111" applyNumberFormat="0" applyProtection="0">
      <alignment vertical="center"/>
    </xf>
    <xf numFmtId="4" fontId="206" fillId="97" borderId="106" applyNumberFormat="0" applyProtection="0">
      <alignment horizontal="right" vertical="center"/>
    </xf>
    <xf numFmtId="0" fontId="213" fillId="134" borderId="106" applyNumberFormat="0" applyAlignment="0" applyProtection="0"/>
    <xf numFmtId="4" fontId="53" fillId="38" borderId="101" applyNumberFormat="0" applyProtection="0">
      <alignment horizontal="left" vertical="center" indent="1"/>
    </xf>
    <xf numFmtId="0" fontId="12" fillId="92" borderId="160" applyNumberFormat="0" applyProtection="0">
      <alignment horizontal="left" vertical="top" indent="1"/>
    </xf>
    <xf numFmtId="4" fontId="53" fillId="159" borderId="160" applyNumberFormat="0" applyProtection="0">
      <alignment horizontal="right" vertical="center"/>
    </xf>
    <xf numFmtId="4" fontId="50" fillId="91" borderId="101" applyNumberFormat="0" applyProtection="0">
      <alignment vertical="center"/>
    </xf>
    <xf numFmtId="4" fontId="56" fillId="38" borderId="111" applyNumberFormat="0" applyProtection="0">
      <alignment vertical="center"/>
    </xf>
    <xf numFmtId="4" fontId="53" fillId="154" borderId="111" applyNumberFormat="0" applyProtection="0">
      <alignment horizontal="right" vertical="center"/>
    </xf>
    <xf numFmtId="4" fontId="56" fillId="38" borderId="111" applyNumberFormat="0" applyProtection="0">
      <alignment vertical="center"/>
    </xf>
    <xf numFmtId="4" fontId="53" fillId="159" borderId="101" applyNumberFormat="0" applyProtection="0">
      <alignment horizontal="right" vertical="center"/>
    </xf>
    <xf numFmtId="0" fontId="226" fillId="110" borderId="102" applyNumberFormat="0" applyAlignment="0" applyProtection="0"/>
    <xf numFmtId="4" fontId="64" fillId="100" borderId="101" applyNumberFormat="0" applyProtection="0">
      <alignment horizontal="right" vertical="center"/>
    </xf>
    <xf numFmtId="4" fontId="208" fillId="110" borderId="124" applyNumberFormat="0" applyProtection="0">
      <alignment horizontal="left" vertical="center" indent="1"/>
    </xf>
    <xf numFmtId="0" fontId="12" fillId="105" borderId="111" applyNumberFormat="0" applyProtection="0">
      <alignment horizontal="left" vertical="top" indent="1"/>
    </xf>
    <xf numFmtId="0" fontId="12" fillId="104" borderId="101" applyNumberFormat="0" applyProtection="0">
      <alignment horizontal="left" vertical="top" indent="1"/>
    </xf>
    <xf numFmtId="4" fontId="64" fillId="99" borderId="111" applyNumberFormat="0" applyProtection="0">
      <alignment horizontal="right" vertical="center"/>
    </xf>
    <xf numFmtId="4" fontId="206" fillId="96" borderId="116" applyNumberFormat="0" applyProtection="0">
      <alignment horizontal="right" vertical="center"/>
    </xf>
    <xf numFmtId="4" fontId="53" fillId="159" borderId="111" applyNumberFormat="0" applyProtection="0">
      <alignment horizontal="right" vertical="center"/>
    </xf>
    <xf numFmtId="0" fontId="12" fillId="103" borderId="101" applyNumberFormat="0" applyProtection="0">
      <alignment horizontal="left" vertical="top" indent="1"/>
    </xf>
    <xf numFmtId="0" fontId="12" fillId="104" borderId="101" applyNumberFormat="0" applyProtection="0">
      <alignment horizontal="left" vertical="top" indent="1"/>
    </xf>
    <xf numFmtId="4" fontId="64" fillId="107" borderId="101" applyNumberFormat="0" applyProtection="0">
      <alignment vertical="center"/>
    </xf>
    <xf numFmtId="0" fontId="12" fillId="105" borderId="101" applyNumberFormat="0" applyProtection="0">
      <alignment horizontal="left" vertical="center" indent="1"/>
    </xf>
    <xf numFmtId="205" fontId="206" fillId="103" borderId="101" applyNumberFormat="0" applyProtection="0">
      <alignment horizontal="left" vertical="top" indent="1"/>
    </xf>
    <xf numFmtId="4" fontId="64" fillId="100" borderId="111" applyNumberFormat="0" applyProtection="0">
      <alignment horizontal="right" vertical="center"/>
    </xf>
    <xf numFmtId="4" fontId="64" fillId="96" borderId="101" applyNumberFormat="0" applyProtection="0">
      <alignment horizontal="right" vertical="center"/>
    </xf>
    <xf numFmtId="4" fontId="64" fillId="107" borderId="124" applyNumberFormat="0" applyProtection="0">
      <alignment vertical="center"/>
    </xf>
    <xf numFmtId="0" fontId="201" fillId="87" borderId="112" applyNumberFormat="0" applyAlignment="0" applyProtection="0"/>
    <xf numFmtId="0" fontId="64" fillId="92" borderId="101" applyNumberFormat="0" applyProtection="0">
      <alignment horizontal="left" vertical="top" indent="1"/>
    </xf>
    <xf numFmtId="4" fontId="53" fillId="33" borderId="101" applyNumberFormat="0" applyProtection="0">
      <alignment horizontal="right" vertical="center"/>
    </xf>
    <xf numFmtId="0" fontId="185" fillId="0" borderId="120" applyNumberFormat="0" applyFill="0" applyAlignment="0" applyProtection="0"/>
    <xf numFmtId="4" fontId="53" fillId="153" borderId="111" applyNumberFormat="0" applyProtection="0">
      <alignment horizontal="right" vertical="center"/>
    </xf>
    <xf numFmtId="4" fontId="64" fillId="93" borderId="101" applyNumberFormat="0" applyProtection="0">
      <alignment horizontal="right" vertical="center"/>
    </xf>
    <xf numFmtId="4" fontId="206" fillId="122" borderId="106" applyNumberFormat="0" applyProtection="0">
      <alignment horizontal="left" vertical="center" indent="1"/>
    </xf>
    <xf numFmtId="4" fontId="64" fillId="99" borderId="111" applyNumberFormat="0" applyProtection="0">
      <alignment horizontal="right" vertical="center"/>
    </xf>
    <xf numFmtId="4" fontId="206" fillId="122" borderId="129" applyNumberFormat="0" applyProtection="0">
      <alignment horizontal="left" vertical="center" indent="1"/>
    </xf>
    <xf numFmtId="4" fontId="206" fillId="99" borderId="129" applyNumberFormat="0" applyProtection="0">
      <alignment horizontal="right" vertical="center"/>
    </xf>
    <xf numFmtId="0" fontId="204" fillId="117" borderId="137" applyNumberFormat="0" applyAlignment="0" applyProtection="0"/>
    <xf numFmtId="4" fontId="64" fillId="98" borderId="101" applyNumberFormat="0" applyProtection="0">
      <alignment horizontal="right" vertical="center"/>
    </xf>
    <xf numFmtId="0" fontId="12" fillId="103" borderId="111" applyNumberFormat="0" applyProtection="0">
      <alignment horizontal="left" vertical="top" indent="1"/>
    </xf>
    <xf numFmtId="4" fontId="230" fillId="159" borderId="111" applyNumberFormat="0" applyProtection="0">
      <alignment horizontal="right" vertical="center"/>
    </xf>
    <xf numFmtId="0" fontId="50" fillId="91" borderId="111" applyNumberFormat="0" applyProtection="0">
      <alignment horizontal="left" vertical="top" indent="1"/>
    </xf>
    <xf numFmtId="0" fontId="12" fillId="103" borderId="101" applyNumberFormat="0" applyProtection="0">
      <alignment horizontal="left" vertical="top" indent="1"/>
    </xf>
    <xf numFmtId="0" fontId="185" fillId="0" borderId="105" applyNumberFormat="0" applyFill="0" applyAlignment="0" applyProtection="0"/>
    <xf numFmtId="4" fontId="64" fillId="100" borderId="111" applyNumberFormat="0" applyProtection="0">
      <alignment horizontal="right" vertical="center"/>
    </xf>
    <xf numFmtId="4" fontId="64" fillId="107" borderId="111" applyNumberFormat="0" applyProtection="0">
      <alignment vertical="center"/>
    </xf>
    <xf numFmtId="4" fontId="53" fillId="38" borderId="101" applyNumberFormat="0" applyProtection="0">
      <alignment horizontal="left" vertical="center" indent="1"/>
    </xf>
    <xf numFmtId="0" fontId="12" fillId="92" borderId="101" applyNumberFormat="0" applyProtection="0">
      <alignment horizontal="left" vertical="top" indent="1"/>
    </xf>
    <xf numFmtId="4" fontId="64" fillId="96" borderId="111" applyNumberFormat="0" applyProtection="0">
      <alignment horizontal="right" vertical="center"/>
    </xf>
    <xf numFmtId="0" fontId="12" fillId="105" borderId="101" applyNumberFormat="0" applyProtection="0">
      <alignment horizontal="left" vertical="center" indent="1"/>
    </xf>
    <xf numFmtId="4" fontId="210" fillId="108" borderId="107" applyNumberFormat="0" applyProtection="0">
      <alignment horizontal="left" vertical="center" indent="1"/>
    </xf>
    <xf numFmtId="4" fontId="53" fillId="121" borderId="101" applyNumberFormat="0" applyProtection="0">
      <alignment horizontal="right" vertical="center"/>
    </xf>
    <xf numFmtId="0" fontId="201" fillId="87" borderId="125" applyNumberFormat="0" applyAlignment="0" applyProtection="0"/>
    <xf numFmtId="0" fontId="12" fillId="105" borderId="101" applyNumberFormat="0" applyProtection="0">
      <alignment horizontal="left" vertical="center" indent="1"/>
    </xf>
    <xf numFmtId="4" fontId="189" fillId="103" borderId="111" applyNumberFormat="0" applyProtection="0">
      <alignment horizontal="right" vertical="center"/>
    </xf>
    <xf numFmtId="4" fontId="189" fillId="103" borderId="101" applyNumberFormat="0" applyProtection="0">
      <alignment horizontal="right" vertical="center"/>
    </xf>
    <xf numFmtId="0" fontId="12" fillId="92" borderId="101" applyNumberFormat="0" applyProtection="0">
      <alignment horizontal="left" vertical="center" indent="1"/>
    </xf>
    <xf numFmtId="0" fontId="206" fillId="92" borderId="147" applyNumberFormat="0" applyProtection="0">
      <alignment horizontal="left" vertical="top" indent="1"/>
    </xf>
    <xf numFmtId="4" fontId="64" fillId="107" borderId="101" applyNumberFormat="0" applyProtection="0">
      <alignment horizontal="left" vertical="center" indent="1"/>
    </xf>
    <xf numFmtId="4" fontId="206" fillId="122" borderId="129" applyNumberFormat="0" applyProtection="0">
      <alignment horizontal="left" vertical="center" indent="1"/>
    </xf>
    <xf numFmtId="0" fontId="12" fillId="92" borderId="124" applyNumberFormat="0" applyProtection="0">
      <alignment horizontal="left" vertical="center" indent="1"/>
    </xf>
    <xf numFmtId="4" fontId="64" fillId="97" borderId="101" applyNumberFormat="0" applyProtection="0">
      <alignment horizontal="right" vertical="center"/>
    </xf>
    <xf numFmtId="0" fontId="12" fillId="104" borderId="147" applyNumberFormat="0" applyProtection="0">
      <alignment horizontal="left" vertical="center" indent="1"/>
    </xf>
    <xf numFmtId="0" fontId="12" fillId="92" borderId="101" applyNumberFormat="0" applyProtection="0">
      <alignment horizontal="left" vertical="center" indent="1"/>
    </xf>
    <xf numFmtId="4" fontId="53" fillId="159" borderId="101" applyNumberFormat="0" applyProtection="0">
      <alignment vertical="center"/>
    </xf>
    <xf numFmtId="4" fontId="12" fillId="104" borderId="107" applyNumberFormat="0" applyProtection="0">
      <alignment horizontal="left" vertical="center" indent="1"/>
    </xf>
    <xf numFmtId="205" fontId="213" fillId="134" borderId="106" applyNumberFormat="0" applyAlignment="0" applyProtection="0"/>
    <xf numFmtId="0" fontId="206" fillId="103" borderId="116" applyNumberFormat="0" applyProtection="0">
      <alignment horizontal="left" vertical="center" indent="1"/>
    </xf>
    <xf numFmtId="4" fontId="53" fillId="156" borderId="101" applyNumberFormat="0" applyProtection="0">
      <alignment horizontal="right" vertical="center"/>
    </xf>
    <xf numFmtId="4" fontId="56" fillId="38" borderId="147" applyNumberFormat="0" applyProtection="0">
      <alignment vertical="center"/>
    </xf>
    <xf numFmtId="4" fontId="206" fillId="122" borderId="106" applyNumberFormat="0" applyProtection="0">
      <alignment horizontal="left" vertical="center" indent="1"/>
    </xf>
    <xf numFmtId="0" fontId="12" fillId="104" borderId="124" applyNumberFormat="0" applyProtection="0">
      <alignment horizontal="left" vertical="center" indent="1"/>
    </xf>
    <xf numFmtId="0" fontId="206" fillId="103" borderId="129" applyNumberFormat="0" applyProtection="0">
      <alignment horizontal="left" vertical="center" indent="1"/>
    </xf>
    <xf numFmtId="4" fontId="50" fillId="91" borderId="101" applyNumberFormat="0" applyProtection="0">
      <alignment horizontal="left" vertical="center" indent="1"/>
    </xf>
    <xf numFmtId="4" fontId="64" fillId="93" borderId="101" applyNumberFormat="0" applyProtection="0">
      <alignment horizontal="right" vertical="center"/>
    </xf>
    <xf numFmtId="0" fontId="12" fillId="105" borderId="101" applyNumberFormat="0" applyProtection="0">
      <alignment horizontal="left" vertical="center" indent="1"/>
    </xf>
    <xf numFmtId="4" fontId="64" fillId="93" borderId="101" applyNumberFormat="0" applyProtection="0">
      <alignment horizontal="right" vertical="center"/>
    </xf>
    <xf numFmtId="0" fontId="185" fillId="0" borderId="115" applyNumberFormat="0" applyFill="0" applyAlignment="0" applyProtection="0"/>
    <xf numFmtId="4" fontId="206" fillId="137" borderId="139" applyNumberFormat="0" applyProtection="0">
      <alignment horizontal="right" vertical="center"/>
    </xf>
    <xf numFmtId="4" fontId="187" fillId="107" borderId="111" applyNumberFormat="0" applyProtection="0">
      <alignment vertical="center"/>
    </xf>
    <xf numFmtId="0" fontId="64" fillId="107" borderId="101" applyNumberFormat="0" applyProtection="0">
      <alignment horizontal="left" vertical="top" indent="1"/>
    </xf>
    <xf numFmtId="4" fontId="64" fillId="98" borderId="124" applyNumberFormat="0" applyProtection="0">
      <alignment horizontal="right" vertical="center"/>
    </xf>
    <xf numFmtId="4" fontId="56" fillId="119" borderId="109" applyNumberFormat="0" applyProtection="0">
      <alignment horizontal="left" vertical="center" indent="1"/>
    </xf>
    <xf numFmtId="0" fontId="206" fillId="105" borderId="106" applyNumberFormat="0" applyProtection="0">
      <alignment horizontal="left" vertical="center" indent="1"/>
    </xf>
    <xf numFmtId="4" fontId="206" fillId="122" borderId="139" applyNumberFormat="0" applyProtection="0">
      <alignment horizontal="left" vertical="center" indent="1"/>
    </xf>
    <xf numFmtId="4" fontId="64" fillId="96" borderId="111" applyNumberFormat="0" applyProtection="0">
      <alignment horizontal="right" vertical="center"/>
    </xf>
    <xf numFmtId="4" fontId="64" fillId="93" borderId="111" applyNumberFormat="0" applyProtection="0">
      <alignment horizontal="right" vertical="center"/>
    </xf>
    <xf numFmtId="0" fontId="12" fillId="105" borderId="101" applyNumberFormat="0" applyProtection="0">
      <alignment horizontal="left" vertical="center" indent="1"/>
    </xf>
    <xf numFmtId="4" fontId="50" fillId="91" borderId="101" applyNumberFormat="0" applyProtection="0">
      <alignment vertical="center"/>
    </xf>
    <xf numFmtId="205" fontId="206" fillId="103" borderId="106" applyNumberFormat="0" applyProtection="0">
      <alignment horizontal="left" vertical="center" indent="1"/>
    </xf>
    <xf numFmtId="0" fontId="12" fillId="104" borderId="124" applyNumberFormat="0" applyProtection="0">
      <alignment horizontal="left" vertical="top" indent="1"/>
    </xf>
    <xf numFmtId="0" fontId="213" fillId="134" borderId="129" applyNumberFormat="0" applyAlignment="0" applyProtection="0"/>
    <xf numFmtId="0" fontId="12" fillId="105" borderId="111" applyNumberFormat="0" applyProtection="0">
      <alignment horizontal="left" vertical="top" indent="1"/>
    </xf>
    <xf numFmtId="0" fontId="12" fillId="105" borderId="111" applyNumberFormat="0" applyProtection="0">
      <alignment horizontal="left" vertical="center" indent="1"/>
    </xf>
    <xf numFmtId="4" fontId="206" fillId="122" borderId="106" applyNumberFormat="0" applyProtection="0">
      <alignment horizontal="left" vertical="center" indent="1"/>
    </xf>
    <xf numFmtId="4" fontId="64" fillId="100" borderId="101" applyNumberFormat="0" applyProtection="0">
      <alignment horizontal="right" vertical="center"/>
    </xf>
    <xf numFmtId="4" fontId="64" fillId="95" borderId="101" applyNumberFormat="0" applyProtection="0">
      <alignment horizontal="right" vertical="center"/>
    </xf>
    <xf numFmtId="0" fontId="206" fillId="86" borderId="129" applyNumberFormat="0" applyFont="0" applyAlignment="0" applyProtection="0"/>
    <xf numFmtId="4" fontId="64" fillId="93" borderId="101" applyNumberFormat="0" applyProtection="0">
      <alignment horizontal="right" vertical="center"/>
    </xf>
    <xf numFmtId="0" fontId="208" fillId="107" borderId="101" applyNumberFormat="0" applyProtection="0">
      <alignment horizontal="left" vertical="top" indent="1"/>
    </xf>
    <xf numFmtId="0" fontId="226" fillId="110" borderId="135" applyNumberFormat="0" applyAlignment="0" applyProtection="0"/>
    <xf numFmtId="4" fontId="53" fillId="33" borderId="111" applyNumberFormat="0" applyProtection="0">
      <alignment horizontal="right" vertical="center"/>
    </xf>
    <xf numFmtId="0" fontId="12" fillId="104" borderId="101" applyNumberFormat="0" applyProtection="0">
      <alignment horizontal="left" vertical="top" indent="1"/>
    </xf>
    <xf numFmtId="4" fontId="53" fillId="38" borderId="101" applyNumberFormat="0" applyProtection="0">
      <alignment horizontal="left" vertical="center" indent="1"/>
    </xf>
    <xf numFmtId="0" fontId="64" fillId="107" borderId="101" applyNumberFormat="0" applyProtection="0">
      <alignment horizontal="left" vertical="top" indent="1"/>
    </xf>
    <xf numFmtId="4" fontId="206" fillId="92" borderId="107" applyNumberFormat="0" applyProtection="0">
      <alignment horizontal="left" vertical="center" indent="1"/>
    </xf>
    <xf numFmtId="4" fontId="64" fillId="100" borderId="101" applyNumberFormat="0" applyProtection="0">
      <alignment horizontal="right" vertical="center"/>
    </xf>
    <xf numFmtId="4" fontId="215" fillId="38" borderId="106" applyNumberFormat="0" applyProtection="0">
      <alignment vertical="center"/>
    </xf>
    <xf numFmtId="4" fontId="189" fillId="103" borderId="101" applyNumberFormat="0" applyProtection="0">
      <alignment horizontal="right" vertical="center"/>
    </xf>
    <xf numFmtId="0" fontId="206" fillId="105" borderId="101" applyNumberFormat="0" applyProtection="0">
      <alignment horizontal="left" vertical="top" indent="1"/>
    </xf>
    <xf numFmtId="4" fontId="64" fillId="100" borderId="101" applyNumberFormat="0" applyProtection="0">
      <alignment horizontal="right" vertical="center"/>
    </xf>
    <xf numFmtId="4" fontId="188" fillId="120" borderId="109" applyNumberFormat="0" applyProtection="0">
      <alignment horizontal="left" vertical="center" indent="1"/>
    </xf>
    <xf numFmtId="0" fontId="206" fillId="104" borderId="111" applyNumberFormat="0" applyProtection="0">
      <alignment horizontal="left" vertical="top" indent="1"/>
    </xf>
    <xf numFmtId="0" fontId="12" fillId="86" borderId="126" applyNumberFormat="0" applyFont="0" applyAlignment="0" applyProtection="0"/>
    <xf numFmtId="4" fontId="208" fillId="110" borderId="111" applyNumberFormat="0" applyProtection="0">
      <alignment horizontal="left" vertical="center" indent="1"/>
    </xf>
    <xf numFmtId="4" fontId="206" fillId="122" borderId="106" applyNumberFormat="0" applyProtection="0">
      <alignment horizontal="left" vertical="center" indent="1"/>
    </xf>
    <xf numFmtId="0" fontId="12" fillId="105" borderId="101" applyNumberFormat="0" applyProtection="0">
      <alignment horizontal="left" vertical="center" indent="1"/>
    </xf>
    <xf numFmtId="4" fontId="64" fillId="96" borderId="101" applyNumberFormat="0" applyProtection="0">
      <alignment horizontal="right" vertical="center"/>
    </xf>
    <xf numFmtId="0" fontId="206" fillId="104" borderId="111" applyNumberFormat="0" applyProtection="0">
      <alignment horizontal="left" vertical="top" indent="1"/>
    </xf>
    <xf numFmtId="4" fontId="64" fillId="101" borderId="111" applyNumberFormat="0" applyProtection="0">
      <alignment horizontal="right" vertical="center"/>
    </xf>
    <xf numFmtId="0" fontId="206" fillId="104" borderId="101" applyNumberFormat="0" applyProtection="0">
      <alignment horizontal="left" vertical="top" indent="1"/>
    </xf>
    <xf numFmtId="4" fontId="64" fillId="93" borderId="111" applyNumberFormat="0" applyProtection="0">
      <alignment horizontal="right" vertical="center"/>
    </xf>
    <xf numFmtId="0" fontId="208" fillId="107" borderId="111" applyNumberFormat="0" applyProtection="0">
      <alignment horizontal="left" vertical="top" indent="1"/>
    </xf>
    <xf numFmtId="4" fontId="206" fillId="97" borderId="152" applyNumberFormat="0" applyProtection="0">
      <alignment horizontal="right" vertical="center"/>
    </xf>
    <xf numFmtId="4" fontId="231" fillId="159" borderId="111" applyNumberFormat="0" applyProtection="0">
      <alignment horizontal="right" vertical="center"/>
    </xf>
    <xf numFmtId="4" fontId="187" fillId="107" borderId="101" applyNumberFormat="0" applyProtection="0">
      <alignment vertical="center"/>
    </xf>
    <xf numFmtId="4" fontId="229" fillId="38" borderId="101" applyNumberFormat="0" applyProtection="0">
      <alignment vertical="center"/>
    </xf>
    <xf numFmtId="4" fontId="64" fillId="98" borderId="101" applyNumberFormat="0" applyProtection="0">
      <alignment horizontal="right" vertical="center"/>
    </xf>
    <xf numFmtId="4" fontId="50" fillId="91" borderId="124" applyNumberFormat="0" applyProtection="0">
      <alignment horizontal="left" vertical="center" indent="1"/>
    </xf>
    <xf numFmtId="0" fontId="12" fillId="105" borderId="101" applyNumberFormat="0" applyProtection="0">
      <alignment horizontal="left" vertical="top" indent="1"/>
    </xf>
    <xf numFmtId="4" fontId="50" fillId="91" borderId="111" applyNumberFormat="0" applyProtection="0">
      <alignment vertical="center"/>
    </xf>
    <xf numFmtId="0" fontId="185" fillId="0" borderId="105" applyNumberFormat="0" applyFill="0" applyAlignment="0" applyProtection="0"/>
    <xf numFmtId="4" fontId="206" fillId="92" borderId="117" applyNumberFormat="0" applyProtection="0">
      <alignment horizontal="left" vertical="center" indent="1"/>
    </xf>
    <xf numFmtId="4" fontId="206" fillId="122" borderId="116" applyNumberFormat="0" applyProtection="0">
      <alignment horizontal="left" vertical="center" indent="1"/>
    </xf>
    <xf numFmtId="4" fontId="230" fillId="159" borderId="101" applyNumberFormat="0" applyProtection="0">
      <alignment horizontal="right" vertical="center"/>
    </xf>
    <xf numFmtId="4" fontId="53" fillId="156" borderId="101" applyNumberFormat="0" applyProtection="0">
      <alignment horizontal="right" vertical="center"/>
    </xf>
    <xf numFmtId="4" fontId="189" fillId="103" borderId="101" applyNumberFormat="0" applyProtection="0">
      <alignment horizontal="right" vertical="center"/>
    </xf>
    <xf numFmtId="0" fontId="206" fillId="138" borderId="106" applyNumberFormat="0" applyProtection="0">
      <alignment horizontal="left" vertical="center" indent="1"/>
    </xf>
    <xf numFmtId="4" fontId="53" fillId="154" borderId="101" applyNumberFormat="0" applyProtection="0">
      <alignment horizontal="right" vertical="center"/>
    </xf>
    <xf numFmtId="4" fontId="186" fillId="91" borderId="101" applyNumberFormat="0" applyProtection="0">
      <alignment vertical="center"/>
    </xf>
    <xf numFmtId="4" fontId="64" fillId="98" borderId="101" applyNumberFormat="0" applyProtection="0">
      <alignment horizontal="right" vertical="center"/>
    </xf>
    <xf numFmtId="4" fontId="206" fillId="122" borderId="106" applyNumberFormat="0" applyProtection="0">
      <alignment horizontal="left" vertical="center" indent="1"/>
    </xf>
    <xf numFmtId="4" fontId="64" fillId="100" borderId="101" applyNumberFormat="0" applyProtection="0">
      <alignment horizontal="right" vertical="center"/>
    </xf>
    <xf numFmtId="205" fontId="206" fillId="92" borderId="101" applyNumberFormat="0" applyProtection="0">
      <alignment horizontal="left" vertical="top" indent="1"/>
    </xf>
    <xf numFmtId="4" fontId="64" fillId="94" borderId="111" applyNumberFormat="0" applyProtection="0">
      <alignment horizontal="right" vertical="center"/>
    </xf>
    <xf numFmtId="4" fontId="50" fillId="91" borderId="101" applyNumberFormat="0" applyProtection="0">
      <alignment vertical="center"/>
    </xf>
    <xf numFmtId="4" fontId="206" fillId="122" borderId="106" applyNumberFormat="0" applyProtection="0">
      <alignment horizontal="left" vertical="center" indent="1"/>
    </xf>
    <xf numFmtId="4" fontId="56" fillId="119" borderId="109" applyNumberFormat="0" applyProtection="0">
      <alignment horizontal="left" vertical="center" indent="1"/>
    </xf>
    <xf numFmtId="4" fontId="188" fillId="120" borderId="109" applyNumberFormat="0" applyProtection="0">
      <alignment horizontal="left" vertical="center" indent="1"/>
    </xf>
    <xf numFmtId="4" fontId="206" fillId="92" borderId="106" applyNumberFormat="0" applyProtection="0">
      <alignment horizontal="right" vertical="center"/>
    </xf>
    <xf numFmtId="4" fontId="187" fillId="103" borderId="101" applyNumberFormat="0" applyProtection="0">
      <alignment horizontal="right" vertical="center"/>
    </xf>
    <xf numFmtId="4" fontId="206" fillId="92" borderId="139" applyNumberFormat="0" applyProtection="0">
      <alignment horizontal="right" vertical="center"/>
    </xf>
    <xf numFmtId="0" fontId="12" fillId="92" borderId="101" applyNumberFormat="0" applyProtection="0">
      <alignment horizontal="left" vertical="center" indent="1"/>
    </xf>
    <xf numFmtId="4" fontId="64" fillId="97" borderId="101" applyNumberFormat="0" applyProtection="0">
      <alignment horizontal="right" vertical="center"/>
    </xf>
    <xf numFmtId="0" fontId="12" fillId="105" borderId="111" applyNumberFormat="0" applyProtection="0">
      <alignment horizontal="left" vertical="center" indent="1"/>
    </xf>
    <xf numFmtId="0" fontId="206" fillId="138" borderId="106" applyNumberFormat="0" applyProtection="0">
      <alignment horizontal="left" vertical="center" indent="1"/>
    </xf>
    <xf numFmtId="4" fontId="206" fillId="103" borderId="107" applyNumberFormat="0" applyProtection="0">
      <alignment horizontal="left" vertical="center" indent="1"/>
    </xf>
    <xf numFmtId="205" fontId="206" fillId="105" borderId="101" applyNumberFormat="0" applyProtection="0">
      <alignment horizontal="left" vertical="top" indent="1"/>
    </xf>
    <xf numFmtId="4" fontId="64" fillId="99" borderId="111" applyNumberFormat="0" applyProtection="0">
      <alignment horizontal="right" vertical="center"/>
    </xf>
    <xf numFmtId="4" fontId="206" fillId="92" borderId="106" applyNumberFormat="0" applyProtection="0">
      <alignment horizontal="right" vertical="center"/>
    </xf>
    <xf numFmtId="4" fontId="53" fillId="119" borderId="111" applyNumberFormat="0" applyProtection="0">
      <alignment horizontal="right" vertical="center"/>
    </xf>
    <xf numFmtId="0" fontId="206" fillId="110" borderId="116" applyNumberFormat="0" applyProtection="0">
      <alignment horizontal="left" vertical="center" indent="1"/>
    </xf>
    <xf numFmtId="4" fontId="64" fillId="95" borderId="101" applyNumberFormat="0" applyProtection="0">
      <alignment horizontal="right" vertical="center"/>
    </xf>
    <xf numFmtId="0" fontId="206" fillId="105" borderId="101" applyNumberFormat="0" applyProtection="0">
      <alignment horizontal="left" vertical="top" indent="1"/>
    </xf>
    <xf numFmtId="4" fontId="211" fillId="106" borderId="106" applyNumberFormat="0" applyProtection="0">
      <alignment horizontal="right" vertical="center"/>
    </xf>
    <xf numFmtId="0" fontId="206" fillId="103" borderId="160" applyNumberFormat="0" applyProtection="0">
      <alignment horizontal="left" vertical="top" indent="1"/>
    </xf>
    <xf numFmtId="4" fontId="230" fillId="159" borderId="101" applyNumberFormat="0" applyProtection="0">
      <alignment horizontal="right" vertical="center"/>
    </xf>
    <xf numFmtId="0" fontId="12" fillId="107" borderId="113" applyNumberFormat="0" applyFont="0" applyAlignment="0" applyProtection="0"/>
    <xf numFmtId="0" fontId="12" fillId="86" borderId="113" applyNumberFormat="0" applyFont="0" applyAlignment="0" applyProtection="0"/>
    <xf numFmtId="4" fontId="186" fillId="91" borderId="101" applyNumberFormat="0" applyProtection="0">
      <alignment vertical="center"/>
    </xf>
    <xf numFmtId="0" fontId="206" fillId="104" borderId="111" applyNumberFormat="0" applyProtection="0">
      <alignment horizontal="left" vertical="top" indent="1"/>
    </xf>
    <xf numFmtId="4" fontId="64" fillId="97" borderId="101" applyNumberFormat="0" applyProtection="0">
      <alignment horizontal="right" vertical="center"/>
    </xf>
    <xf numFmtId="0" fontId="64" fillId="107" borderId="101" applyNumberFormat="0" applyProtection="0">
      <alignment horizontal="left" vertical="top" indent="1"/>
    </xf>
    <xf numFmtId="0" fontId="12" fillId="92" borderId="101" applyNumberFormat="0" applyProtection="0">
      <alignment horizontal="left" vertical="top" indent="1"/>
    </xf>
    <xf numFmtId="4" fontId="53" fillId="159" borderId="111" applyNumberFormat="0" applyProtection="0">
      <alignment vertical="center"/>
    </xf>
    <xf numFmtId="4" fontId="64" fillId="99" borderId="111" applyNumberFormat="0" applyProtection="0">
      <alignment horizontal="right" vertical="center"/>
    </xf>
    <xf numFmtId="4" fontId="64" fillId="107" borderId="101" applyNumberFormat="0" applyProtection="0">
      <alignment horizontal="left" vertical="center" indent="1"/>
    </xf>
    <xf numFmtId="4" fontId="64" fillId="94" borderId="124" applyNumberFormat="0" applyProtection="0">
      <alignment horizontal="right" vertical="center"/>
    </xf>
    <xf numFmtId="4" fontId="53" fillId="33" borderId="101" applyNumberFormat="0" applyProtection="0">
      <alignment horizontal="right" vertical="center"/>
    </xf>
    <xf numFmtId="205" fontId="206" fillId="105" borderId="101" applyNumberFormat="0" applyProtection="0">
      <alignment horizontal="left" vertical="top" indent="1"/>
    </xf>
    <xf numFmtId="0" fontId="12" fillId="86" borderId="103" applyNumberFormat="0" applyFont="0" applyAlignment="0" applyProtection="0"/>
    <xf numFmtId="0" fontId="12" fillId="105" borderId="101" applyNumberFormat="0" applyProtection="0">
      <alignment horizontal="left" vertical="center" indent="1"/>
    </xf>
    <xf numFmtId="4" fontId="206" fillId="96" borderId="106" applyNumberFormat="0" applyProtection="0">
      <alignment horizontal="right" vertical="center"/>
    </xf>
    <xf numFmtId="0" fontId="12" fillId="92" borderId="124" applyNumberFormat="0" applyProtection="0">
      <alignment horizontal="left" vertical="center" indent="1"/>
    </xf>
    <xf numFmtId="4" fontId="208" fillId="110" borderId="111" applyNumberFormat="0" applyProtection="0">
      <alignment horizontal="left" vertical="center" indent="1"/>
    </xf>
    <xf numFmtId="4" fontId="64" fillId="100" borderId="111" applyNumberFormat="0" applyProtection="0">
      <alignment horizontal="right" vertical="center"/>
    </xf>
    <xf numFmtId="4" fontId="64" fillId="95" borderId="101" applyNumberFormat="0" applyProtection="0">
      <alignment horizontal="right" vertical="center"/>
    </xf>
    <xf numFmtId="0" fontId="185" fillId="0" borderId="110" applyNumberFormat="0" applyFill="0" applyAlignment="0" applyProtection="0"/>
    <xf numFmtId="4" fontId="206" fillId="92" borderId="106" applyNumberFormat="0" applyProtection="0">
      <alignment horizontal="right" vertical="center"/>
    </xf>
    <xf numFmtId="4" fontId="64" fillId="92" borderId="124" applyNumberFormat="0" applyProtection="0">
      <alignment horizontal="right" vertical="center"/>
    </xf>
    <xf numFmtId="4" fontId="64" fillId="95" borderId="101" applyNumberFormat="0" applyProtection="0">
      <alignment horizontal="right" vertical="center"/>
    </xf>
    <xf numFmtId="4" fontId="189" fillId="103" borderId="101" applyNumberFormat="0" applyProtection="0">
      <alignment horizontal="right" vertical="center"/>
    </xf>
    <xf numFmtId="4" fontId="64" fillId="107" borderId="101" applyNumberFormat="0" applyProtection="0">
      <alignment vertical="center"/>
    </xf>
    <xf numFmtId="4" fontId="64" fillId="99" borderId="134" applyNumberFormat="0" applyProtection="0">
      <alignment horizontal="right" vertical="center"/>
    </xf>
    <xf numFmtId="0" fontId="12" fillId="105" borderId="101" applyNumberFormat="0" applyProtection="0">
      <alignment horizontal="left" vertical="center" indent="1"/>
    </xf>
    <xf numFmtId="4" fontId="64" fillId="107" borderId="101" applyNumberFormat="0" applyProtection="0">
      <alignment vertical="center"/>
    </xf>
    <xf numFmtId="4" fontId="208" fillId="110" borderId="101" applyNumberFormat="0" applyProtection="0">
      <alignment horizontal="left" vertical="center" indent="1"/>
    </xf>
    <xf numFmtId="0" fontId="64" fillId="107" borderId="124" applyNumberFormat="0" applyProtection="0">
      <alignment horizontal="left" vertical="top" indent="1"/>
    </xf>
    <xf numFmtId="0" fontId="226" fillId="110" borderId="161" applyNumberFormat="0" applyAlignment="0" applyProtection="0"/>
    <xf numFmtId="4" fontId="56" fillId="119" borderId="101" applyNumberFormat="0" applyProtection="0">
      <alignment horizontal="left" vertical="center" indent="1"/>
    </xf>
    <xf numFmtId="205" fontId="12" fillId="104" borderId="101" applyNumberFormat="0" applyProtection="0">
      <alignment horizontal="left" vertical="center" indent="1"/>
    </xf>
    <xf numFmtId="4" fontId="187" fillId="107" borderId="124" applyNumberFormat="0" applyProtection="0">
      <alignment vertical="center"/>
    </xf>
    <xf numFmtId="0" fontId="206" fillId="86" borderId="106" applyNumberFormat="0" applyFont="0" applyAlignment="0" applyProtection="0"/>
    <xf numFmtId="4" fontId="206" fillId="96" borderId="139" applyNumberFormat="0" applyProtection="0">
      <alignment horizontal="right" vertical="center"/>
    </xf>
    <xf numFmtId="4" fontId="50" fillId="91" borderId="160" applyNumberFormat="0" applyProtection="0">
      <alignment vertical="center"/>
    </xf>
    <xf numFmtId="0" fontId="226" fillId="110" borderId="102" applyNumberFormat="0" applyAlignment="0" applyProtection="0"/>
    <xf numFmtId="4" fontId="64" fillId="98" borderId="101" applyNumberFormat="0" applyProtection="0">
      <alignment horizontal="right" vertical="center"/>
    </xf>
    <xf numFmtId="4" fontId="215" fillId="38" borderId="106" applyNumberFormat="0" applyProtection="0">
      <alignment vertical="center"/>
    </xf>
    <xf numFmtId="4" fontId="64" fillId="100" borderId="111" applyNumberFormat="0" applyProtection="0">
      <alignment horizontal="right" vertical="center"/>
    </xf>
    <xf numFmtId="4" fontId="206" fillId="92" borderId="107" applyNumberFormat="0" applyProtection="0">
      <alignment horizontal="left" vertical="center" indent="1"/>
    </xf>
    <xf numFmtId="4" fontId="53" fillId="159" borderId="101" applyNumberFormat="0" applyProtection="0">
      <alignment horizontal="right" vertical="center"/>
    </xf>
    <xf numFmtId="0" fontId="12" fillId="105" borderId="101" applyNumberFormat="0" applyProtection="0">
      <alignment horizontal="left" vertical="top" indent="1"/>
    </xf>
    <xf numFmtId="0" fontId="206" fillId="86" borderId="106" applyNumberFormat="0" applyFont="0" applyAlignment="0" applyProtection="0"/>
    <xf numFmtId="4" fontId="206" fillId="98" borderId="152" applyNumberFormat="0" applyProtection="0">
      <alignment horizontal="right" vertical="center"/>
    </xf>
    <xf numFmtId="4" fontId="50" fillId="91" borderId="124" applyNumberFormat="0" applyProtection="0">
      <alignment vertical="center"/>
    </xf>
    <xf numFmtId="0" fontId="12" fillId="103" borderId="101" applyNumberFormat="0" applyProtection="0">
      <alignment horizontal="left" vertical="top" indent="1"/>
    </xf>
    <xf numFmtId="4" fontId="64" fillId="101" borderId="111" applyNumberFormat="0" applyProtection="0">
      <alignment horizontal="right" vertical="center"/>
    </xf>
    <xf numFmtId="0" fontId="12" fillId="103" borderId="111" applyNumberFormat="0" applyProtection="0">
      <alignment horizontal="left" vertical="top" indent="1"/>
    </xf>
    <xf numFmtId="4" fontId="206" fillId="122" borderId="106" applyNumberFormat="0" applyProtection="0">
      <alignment horizontal="left" vertical="center" indent="1"/>
    </xf>
    <xf numFmtId="0" fontId="12" fillId="92" borderId="111" applyNumberFormat="0" applyProtection="0">
      <alignment horizontal="left" vertical="center" indent="1"/>
    </xf>
    <xf numFmtId="0" fontId="206" fillId="104" borderId="111" applyNumberFormat="0" applyProtection="0">
      <alignment horizontal="left" vertical="top" indent="1"/>
    </xf>
    <xf numFmtId="4" fontId="53" fillId="109" borderId="101" applyNumberFormat="0" applyProtection="0">
      <alignment horizontal="right" vertical="center"/>
    </xf>
    <xf numFmtId="0" fontId="12" fillId="92" borderId="111" applyNumberFormat="0" applyProtection="0">
      <alignment horizontal="left" vertical="top" indent="1"/>
    </xf>
    <xf numFmtId="4" fontId="206" fillId="122" borderId="106" applyNumberFormat="0" applyProtection="0">
      <alignment horizontal="left" vertical="center" indent="1"/>
    </xf>
    <xf numFmtId="4" fontId="64" fillId="107" borderId="101" applyNumberFormat="0" applyProtection="0">
      <alignment horizontal="left" vertical="center" indent="1"/>
    </xf>
    <xf numFmtId="0" fontId="12" fillId="107" borderId="126" applyNumberFormat="0" applyFont="0" applyAlignment="0" applyProtection="0"/>
    <xf numFmtId="4" fontId="64" fillId="96" borderId="160" applyNumberFormat="0" applyProtection="0">
      <alignment horizontal="right" vertical="center"/>
    </xf>
    <xf numFmtId="4" fontId="187" fillId="107" borderId="111" applyNumberFormat="0" applyProtection="0">
      <alignment vertical="center"/>
    </xf>
    <xf numFmtId="0" fontId="194" fillId="117" borderId="102" applyNumberFormat="0" applyAlignment="0" applyProtection="0"/>
    <xf numFmtId="4" fontId="206" fillId="122" borderId="106" applyNumberFormat="0" applyProtection="0">
      <alignment horizontal="left" vertical="center" indent="1"/>
    </xf>
    <xf numFmtId="0" fontId="206" fillId="105" borderId="116" applyNumberFormat="0" applyProtection="0">
      <alignment horizontal="left" vertical="center" indent="1"/>
    </xf>
    <xf numFmtId="37" fontId="28" fillId="0" borderId="146" applyNumberFormat="0"/>
    <xf numFmtId="4" fontId="64" fillId="99" borderId="101" applyNumberFormat="0" applyProtection="0">
      <alignment horizontal="right" vertical="center"/>
    </xf>
    <xf numFmtId="0" fontId="12" fillId="92" borderId="101" applyNumberFormat="0" applyProtection="0">
      <alignment horizontal="left" vertical="center" indent="1"/>
    </xf>
    <xf numFmtId="0" fontId="206" fillId="103" borderId="106" applyNumberFormat="0" applyProtection="0">
      <alignment horizontal="left" vertical="center" indent="1"/>
    </xf>
    <xf numFmtId="4" fontId="53" fillId="119" borderId="101" applyNumberFormat="0" applyProtection="0">
      <alignment horizontal="right" vertical="center"/>
    </xf>
    <xf numFmtId="0" fontId="201" fillId="87" borderId="112" applyNumberFormat="0" applyAlignment="0" applyProtection="0"/>
    <xf numFmtId="0" fontId="12" fillId="107" borderId="103" applyNumberFormat="0" applyFont="0" applyAlignment="0" applyProtection="0"/>
    <xf numFmtId="0" fontId="71" fillId="104" borderId="118" applyBorder="0"/>
    <xf numFmtId="4" fontId="64" fillId="107" borderId="101" applyNumberFormat="0" applyProtection="0">
      <alignment horizontal="left" vertical="center" indent="1"/>
    </xf>
    <xf numFmtId="4" fontId="206" fillId="99" borderId="129" applyNumberFormat="0" applyProtection="0">
      <alignment horizontal="right" vertical="center"/>
    </xf>
    <xf numFmtId="4" fontId="53" fillId="38" borderId="134" applyNumberFormat="0" applyProtection="0">
      <alignment horizontal="left" vertical="center" indent="1"/>
    </xf>
    <xf numFmtId="4" fontId="208" fillId="110" borderId="101" applyNumberFormat="0" applyProtection="0">
      <alignment horizontal="left" vertical="center" indent="1"/>
    </xf>
    <xf numFmtId="4" fontId="64" fillId="101" borderId="111" applyNumberFormat="0" applyProtection="0">
      <alignment horizontal="right" vertical="center"/>
    </xf>
    <xf numFmtId="4" fontId="64" fillId="92" borderId="101" applyNumberFormat="0" applyProtection="0">
      <alignment horizontal="right" vertical="center"/>
    </xf>
    <xf numFmtId="4" fontId="64" fillId="93" borderId="124" applyNumberFormat="0" applyProtection="0">
      <alignment horizontal="right" vertical="center"/>
    </xf>
    <xf numFmtId="4" fontId="64" fillId="92" borderId="101" applyNumberFormat="0" applyProtection="0">
      <alignment horizontal="left" vertical="center" indent="1"/>
    </xf>
    <xf numFmtId="4" fontId="189" fillId="103" borderId="101" applyNumberFormat="0" applyProtection="0">
      <alignment horizontal="right" vertical="center"/>
    </xf>
    <xf numFmtId="4" fontId="50" fillId="91" borderId="134" applyNumberFormat="0" applyProtection="0">
      <alignment vertical="center"/>
    </xf>
    <xf numFmtId="4" fontId="64" fillId="100" borderId="147" applyNumberFormat="0" applyProtection="0">
      <alignment horizontal="right" vertical="center"/>
    </xf>
    <xf numFmtId="0" fontId="12" fillId="103" borderId="111" applyNumberFormat="0" applyProtection="0">
      <alignment horizontal="left" vertical="top" indent="1"/>
    </xf>
    <xf numFmtId="4" fontId="187" fillId="103" borderId="111" applyNumberFormat="0" applyProtection="0">
      <alignment horizontal="right" vertical="center"/>
    </xf>
    <xf numFmtId="4" fontId="12" fillId="104" borderId="130" applyNumberFormat="0" applyProtection="0">
      <alignment horizontal="left" vertical="center" indent="1"/>
    </xf>
    <xf numFmtId="4" fontId="53" fillId="38" borderId="101" applyNumberFormat="0" applyProtection="0">
      <alignment horizontal="left" vertical="center" indent="1"/>
    </xf>
    <xf numFmtId="4" fontId="64" fillId="92" borderId="101" applyNumberFormat="0" applyProtection="0">
      <alignment horizontal="right" vertical="center"/>
    </xf>
    <xf numFmtId="0" fontId="12" fillId="104" borderId="101" applyNumberFormat="0" applyProtection="0">
      <alignment horizontal="left" vertical="center" indent="1"/>
    </xf>
    <xf numFmtId="4" fontId="187" fillId="107" borderId="101" applyNumberFormat="0" applyProtection="0">
      <alignment vertical="center"/>
    </xf>
    <xf numFmtId="4" fontId="206" fillId="122" borderId="129" applyNumberFormat="0" applyProtection="0">
      <alignment horizontal="left" vertical="center" indent="1"/>
    </xf>
    <xf numFmtId="4" fontId="206" fillId="93" borderId="106" applyNumberFormat="0" applyProtection="0">
      <alignment horizontal="right" vertical="center"/>
    </xf>
    <xf numFmtId="4" fontId="206" fillId="92" borderId="107" applyNumberFormat="0" applyProtection="0">
      <alignment horizontal="left" vertical="center" indent="1"/>
    </xf>
    <xf numFmtId="4" fontId="64" fillId="95" borderId="124" applyNumberFormat="0" applyProtection="0">
      <alignment horizontal="right" vertical="center"/>
    </xf>
    <xf numFmtId="0" fontId="12" fillId="86" borderId="113" applyNumberFormat="0" applyFont="0" applyAlignment="0" applyProtection="0"/>
    <xf numFmtId="0" fontId="209" fillId="91" borderId="124" applyNumberFormat="0" applyProtection="0">
      <alignment horizontal="left" vertical="top" indent="1"/>
    </xf>
    <xf numFmtId="0" fontId="12" fillId="104" borderId="101" applyNumberFormat="0" applyProtection="0">
      <alignment horizontal="left" vertical="center" indent="1"/>
    </xf>
    <xf numFmtId="205" fontId="206" fillId="103" borderId="101" applyNumberFormat="0" applyProtection="0">
      <alignment horizontal="left" vertical="top" indent="1"/>
    </xf>
    <xf numFmtId="0" fontId="226" fillId="110" borderId="112" applyNumberFormat="0" applyAlignment="0" applyProtection="0"/>
    <xf numFmtId="0" fontId="71" fillId="104" borderId="141" applyBorder="0"/>
    <xf numFmtId="0" fontId="206" fillId="92" borderId="111" applyNumberFormat="0" applyProtection="0">
      <alignment horizontal="left" vertical="top" indent="1"/>
    </xf>
    <xf numFmtId="4" fontId="206" fillId="137" borderId="106" applyNumberFormat="0" applyProtection="0">
      <alignment horizontal="right" vertical="center"/>
    </xf>
    <xf numFmtId="0" fontId="12" fillId="105" borderId="101" applyNumberFormat="0" applyProtection="0">
      <alignment horizontal="left" vertical="top" indent="1"/>
    </xf>
    <xf numFmtId="0" fontId="208" fillId="107" borderId="101" applyNumberFormat="0" applyProtection="0">
      <alignment horizontal="left" vertical="top" indent="1"/>
    </xf>
    <xf numFmtId="4" fontId="56" fillId="119" borderId="101" applyNumberFormat="0" applyProtection="0">
      <alignment horizontal="left" vertical="center" indent="1"/>
    </xf>
    <xf numFmtId="0" fontId="12" fillId="92" borderId="124" applyNumberFormat="0" applyProtection="0">
      <alignment horizontal="left" vertical="top" indent="1"/>
    </xf>
    <xf numFmtId="4" fontId="53" fillId="155" borderId="111" applyNumberFormat="0" applyProtection="0">
      <alignment horizontal="right" vertical="center"/>
    </xf>
    <xf numFmtId="0" fontId="12" fillId="104" borderId="111" applyNumberFormat="0" applyProtection="0">
      <alignment horizontal="left" vertical="center" indent="1"/>
    </xf>
    <xf numFmtId="0" fontId="12" fillId="104" borderId="101" applyNumberFormat="0" applyProtection="0">
      <alignment horizontal="left" vertical="center" indent="1"/>
    </xf>
    <xf numFmtId="4" fontId="188" fillId="120" borderId="132" applyNumberFormat="0" applyProtection="0">
      <alignment horizontal="left" vertical="center" indent="1"/>
    </xf>
    <xf numFmtId="0" fontId="206" fillId="105" borderId="111" applyNumberFormat="0" applyProtection="0">
      <alignment horizontal="left" vertical="top" indent="1"/>
    </xf>
    <xf numFmtId="4" fontId="53" fillId="156" borderId="111" applyNumberFormat="0" applyProtection="0">
      <alignment horizontal="right" vertical="center"/>
    </xf>
    <xf numFmtId="0" fontId="206" fillId="104" borderId="101" applyNumberFormat="0" applyProtection="0">
      <alignment horizontal="left" vertical="top" indent="1"/>
    </xf>
    <xf numFmtId="0" fontId="12" fillId="92" borderId="111" applyNumberFormat="0" applyProtection="0">
      <alignment horizontal="left" vertical="center" indent="1"/>
    </xf>
    <xf numFmtId="4" fontId="64" fillId="92" borderId="101" applyNumberFormat="0" applyProtection="0">
      <alignment horizontal="right" vertical="center"/>
    </xf>
    <xf numFmtId="0" fontId="194" fillId="117" borderId="102" applyNumberFormat="0" applyAlignment="0" applyProtection="0"/>
    <xf numFmtId="4" fontId="64" fillId="92" borderId="111" applyNumberFormat="0" applyProtection="0">
      <alignment horizontal="left" vertical="center" indent="1"/>
    </xf>
    <xf numFmtId="205" fontId="206" fillId="105" borderId="101" applyNumberFormat="0" applyProtection="0">
      <alignment horizontal="left" vertical="top" indent="1"/>
    </xf>
    <xf numFmtId="4" fontId="206" fillId="0" borderId="116" applyNumberFormat="0" applyProtection="0">
      <alignment horizontal="right" vertical="center"/>
    </xf>
    <xf numFmtId="0" fontId="220" fillId="110" borderId="102" applyNumberFormat="0" applyAlignment="0" applyProtection="0"/>
    <xf numFmtId="0" fontId="204" fillId="117" borderId="114" applyNumberFormat="0" applyAlignment="0" applyProtection="0"/>
    <xf numFmtId="4" fontId="53" fillId="157" borderId="101" applyNumberFormat="0" applyProtection="0">
      <alignment horizontal="right" vertical="center"/>
    </xf>
    <xf numFmtId="4" fontId="64" fillId="101" borderId="124" applyNumberFormat="0" applyProtection="0">
      <alignment horizontal="right" vertical="center"/>
    </xf>
    <xf numFmtId="4" fontId="64" fillId="93" borderId="101" applyNumberFormat="0" applyProtection="0">
      <alignment horizontal="right" vertical="center"/>
    </xf>
    <xf numFmtId="4" fontId="206" fillId="122" borderId="139" applyNumberFormat="0" applyProtection="0">
      <alignment horizontal="left" vertical="center" indent="1"/>
    </xf>
    <xf numFmtId="4" fontId="53" fillId="121" borderId="124" applyNumberFormat="0" applyProtection="0">
      <alignment horizontal="right" vertical="center"/>
    </xf>
    <xf numFmtId="4" fontId="64" fillId="96" borderId="101" applyNumberFormat="0" applyProtection="0">
      <alignment horizontal="right" vertical="center"/>
    </xf>
    <xf numFmtId="4" fontId="64" fillId="98" borderId="101" applyNumberFormat="0" applyProtection="0">
      <alignment horizontal="right" vertical="center"/>
    </xf>
    <xf numFmtId="0" fontId="206" fillId="86" borderId="106" applyNumberFormat="0" applyFont="0" applyAlignment="0" applyProtection="0"/>
    <xf numFmtId="4" fontId="64" fillId="92" borderId="101" applyNumberFormat="0" applyProtection="0">
      <alignment horizontal="right" vertical="center"/>
    </xf>
    <xf numFmtId="4" fontId="64" fillId="97" borderId="101" applyNumberFormat="0" applyProtection="0">
      <alignment horizontal="right" vertical="center"/>
    </xf>
    <xf numFmtId="4" fontId="64" fillId="94" borderId="134" applyNumberFormat="0" applyProtection="0">
      <alignment horizontal="right" vertical="center"/>
    </xf>
    <xf numFmtId="4" fontId="206" fillId="98" borderId="116" applyNumberFormat="0" applyProtection="0">
      <alignment horizontal="right" vertical="center"/>
    </xf>
    <xf numFmtId="4" fontId="64" fillId="97" borderId="124" applyNumberFormat="0" applyProtection="0">
      <alignment horizontal="right" vertical="center"/>
    </xf>
    <xf numFmtId="0" fontId="206" fillId="104" borderId="111" applyNumberFormat="0" applyProtection="0">
      <alignment horizontal="left" vertical="top" indent="1"/>
    </xf>
    <xf numFmtId="4" fontId="206" fillId="122" borderId="116" applyNumberFormat="0" applyProtection="0">
      <alignment horizontal="left" vertical="center" indent="1"/>
    </xf>
    <xf numFmtId="205" fontId="206" fillId="92" borderId="101" applyNumberFormat="0" applyProtection="0">
      <alignment horizontal="left" vertical="top" indent="1"/>
    </xf>
    <xf numFmtId="0" fontId="12" fillId="103" borderId="111" applyNumberFormat="0" applyProtection="0">
      <alignment horizontal="left" vertical="top" indent="1"/>
    </xf>
    <xf numFmtId="4" fontId="206" fillId="137" borderId="106" applyNumberFormat="0" applyProtection="0">
      <alignment horizontal="right" vertical="center"/>
    </xf>
    <xf numFmtId="4" fontId="206" fillId="103" borderId="107" applyNumberFormat="0" applyProtection="0">
      <alignment horizontal="left" vertical="center" indent="1"/>
    </xf>
    <xf numFmtId="4" fontId="64" fillId="97" borderId="101" applyNumberFormat="0" applyProtection="0">
      <alignment horizontal="right" vertical="center"/>
    </xf>
    <xf numFmtId="0" fontId="185" fillId="0" borderId="105" applyNumberFormat="0" applyFill="0" applyAlignment="0" applyProtection="0"/>
    <xf numFmtId="4" fontId="64" fillId="99" borderId="101" applyNumberFormat="0" applyProtection="0">
      <alignment horizontal="right" vertical="center"/>
    </xf>
    <xf numFmtId="0" fontId="12" fillId="103" borderId="101" applyNumberFormat="0" applyProtection="0">
      <alignment horizontal="left" vertical="center" indent="1"/>
    </xf>
    <xf numFmtId="0" fontId="12" fillId="105" borderId="101" applyNumberFormat="0" applyProtection="0">
      <alignment horizontal="left" vertical="top" indent="1"/>
    </xf>
    <xf numFmtId="0" fontId="206" fillId="110" borderId="116" applyNumberFormat="0" applyProtection="0">
      <alignment horizontal="left" vertical="center" indent="1"/>
    </xf>
    <xf numFmtId="0" fontId="12" fillId="92" borderId="101" applyNumberFormat="0" applyProtection="0">
      <alignment horizontal="left" vertical="center" indent="1"/>
    </xf>
    <xf numFmtId="0" fontId="12" fillId="104" borderId="124" applyNumberFormat="0" applyProtection="0">
      <alignment horizontal="left" vertical="top" indent="1"/>
    </xf>
    <xf numFmtId="4" fontId="187" fillId="107" borderId="101" applyNumberFormat="0" applyProtection="0">
      <alignment vertical="center"/>
    </xf>
    <xf numFmtId="4" fontId="56" fillId="119" borderId="111" applyNumberFormat="0" applyProtection="0">
      <alignment horizontal="left" vertical="center" indent="1"/>
    </xf>
    <xf numFmtId="0" fontId="12" fillId="103" borderId="111" applyNumberFormat="0" applyProtection="0">
      <alignment horizontal="left" vertical="top" indent="1"/>
    </xf>
    <xf numFmtId="4" fontId="64" fillId="95" borderId="101" applyNumberFormat="0" applyProtection="0">
      <alignment horizontal="right" vertical="center"/>
    </xf>
    <xf numFmtId="4" fontId="53" fillId="153" borderId="101" applyNumberFormat="0" applyProtection="0">
      <alignment horizontal="right" vertical="center"/>
    </xf>
    <xf numFmtId="4" fontId="187" fillId="107" borderId="101" applyNumberFormat="0" applyProtection="0">
      <alignment vertical="center"/>
    </xf>
    <xf numFmtId="0" fontId="12" fillId="92" borderId="111" applyNumberFormat="0" applyProtection="0">
      <alignment horizontal="left" vertical="top" indent="1"/>
    </xf>
    <xf numFmtId="4" fontId="64" fillId="97" borderId="111" applyNumberFormat="0" applyProtection="0">
      <alignment horizontal="right" vertical="center"/>
    </xf>
    <xf numFmtId="4" fontId="53" fillId="157" borderId="101" applyNumberFormat="0" applyProtection="0">
      <alignment horizontal="right" vertical="center"/>
    </xf>
    <xf numFmtId="4" fontId="53" fillId="152" borderId="101" applyNumberFormat="0" applyProtection="0">
      <alignment horizontal="right" vertical="center"/>
    </xf>
    <xf numFmtId="0" fontId="206" fillId="110" borderId="106" applyNumberFormat="0" applyProtection="0">
      <alignment horizontal="left" vertical="center" indent="1"/>
    </xf>
    <xf numFmtId="4" fontId="53" fillId="159" borderId="111" applyNumberFormat="0" applyProtection="0">
      <alignment vertical="center"/>
    </xf>
    <xf numFmtId="4" fontId="206" fillId="99" borderId="106" applyNumberFormat="0" applyProtection="0">
      <alignment horizontal="right" vertical="center"/>
    </xf>
    <xf numFmtId="4" fontId="206" fillId="100" borderId="106" applyNumberFormat="0" applyProtection="0">
      <alignment horizontal="right" vertical="center"/>
    </xf>
    <xf numFmtId="0" fontId="206" fillId="103" borderId="106" applyNumberFormat="0" applyProtection="0">
      <alignment horizontal="left" vertical="center" indent="1"/>
    </xf>
    <xf numFmtId="4" fontId="53" fillId="119" borderId="101" applyNumberFormat="0" applyProtection="0">
      <alignment horizontal="right" vertical="center"/>
    </xf>
    <xf numFmtId="4" fontId="215" fillId="38" borderId="129" applyNumberFormat="0" applyProtection="0">
      <alignment vertical="center"/>
    </xf>
    <xf numFmtId="4" fontId="64" fillId="94" borderId="111" applyNumberFormat="0" applyProtection="0">
      <alignment horizontal="right" vertical="center"/>
    </xf>
    <xf numFmtId="4" fontId="53" fillId="153" borderId="111" applyNumberFormat="0" applyProtection="0">
      <alignment horizontal="right" vertical="center"/>
    </xf>
    <xf numFmtId="0" fontId="12" fillId="103" borderId="101" applyNumberFormat="0" applyProtection="0">
      <alignment horizontal="left" vertical="top" indent="1"/>
    </xf>
    <xf numFmtId="4" fontId="64" fillId="96" borderId="124" applyNumberFormat="0" applyProtection="0">
      <alignment horizontal="right" vertical="center"/>
    </xf>
    <xf numFmtId="0" fontId="206" fillId="105" borderId="101" applyNumberFormat="0" applyProtection="0">
      <alignment horizontal="left" vertical="top" indent="1"/>
    </xf>
    <xf numFmtId="4" fontId="50" fillId="91" borderId="101" applyNumberFormat="0" applyProtection="0">
      <alignment vertical="center"/>
    </xf>
    <xf numFmtId="4" fontId="206" fillId="103" borderId="130" applyNumberFormat="0" applyProtection="0">
      <alignment horizontal="left" vertical="center" indent="1"/>
    </xf>
    <xf numFmtId="4" fontId="64" fillId="98" borderId="101" applyNumberFormat="0" applyProtection="0">
      <alignment horizontal="right" vertical="center"/>
    </xf>
    <xf numFmtId="4" fontId="206" fillId="92" borderId="106" applyNumberFormat="0" applyProtection="0">
      <alignment horizontal="right" vertical="center"/>
    </xf>
    <xf numFmtId="0" fontId="194" fillId="117" borderId="102" applyNumberFormat="0" applyAlignment="0" applyProtection="0"/>
    <xf numFmtId="0" fontId="12" fillId="107" borderId="103" applyNumberFormat="0" applyFont="0" applyAlignment="0" applyProtection="0"/>
    <xf numFmtId="4" fontId="56" fillId="38" borderId="111" applyNumberFormat="0" applyProtection="0">
      <alignment vertical="center"/>
    </xf>
    <xf numFmtId="4" fontId="64" fillId="94" borderId="101" applyNumberFormat="0" applyProtection="0">
      <alignment horizontal="right" vertical="center"/>
    </xf>
    <xf numFmtId="4" fontId="206" fillId="0" borderId="106" applyNumberFormat="0" applyProtection="0">
      <alignment horizontal="right" vertical="center"/>
    </xf>
    <xf numFmtId="0" fontId="201" fillId="87" borderId="102" applyNumberFormat="0" applyAlignment="0" applyProtection="0"/>
    <xf numFmtId="4" fontId="53" fillId="119" borderId="101" applyNumberFormat="0" applyProtection="0">
      <alignment horizontal="right" vertical="center"/>
    </xf>
    <xf numFmtId="4" fontId="206" fillId="137" borderId="106" applyNumberFormat="0" applyProtection="0">
      <alignment horizontal="right" vertical="center"/>
    </xf>
    <xf numFmtId="4" fontId="56" fillId="119" borderId="124" applyNumberFormat="0" applyProtection="0">
      <alignment horizontal="left" vertical="center" indent="1"/>
    </xf>
    <xf numFmtId="0" fontId="204" fillId="117" borderId="114" applyNumberFormat="0" applyAlignment="0" applyProtection="0"/>
    <xf numFmtId="4" fontId="53" fillId="121" borderId="111" applyNumberFormat="0" applyProtection="0">
      <alignment horizontal="right" vertical="center"/>
    </xf>
    <xf numFmtId="4" fontId="206" fillId="0" borderId="129" applyNumberFormat="0" applyProtection="0">
      <alignment horizontal="right" vertical="center"/>
    </xf>
    <xf numFmtId="0" fontId="12" fillId="92" borderId="111" applyNumberFormat="0" applyProtection="0">
      <alignment horizontal="left" vertical="center" indent="1"/>
    </xf>
    <xf numFmtId="0" fontId="206" fillId="104" borderId="101" applyNumberFormat="0" applyProtection="0">
      <alignment horizontal="left" vertical="top" indent="1"/>
    </xf>
    <xf numFmtId="4" fontId="206" fillId="92" borderId="106" applyNumberFormat="0" applyProtection="0">
      <alignment horizontal="right" vertical="center"/>
    </xf>
    <xf numFmtId="4" fontId="206" fillId="122" borderId="139" applyNumberFormat="0" applyProtection="0">
      <alignment horizontal="left" vertical="center" indent="1"/>
    </xf>
    <xf numFmtId="0" fontId="50" fillId="91" borderId="101" applyNumberFormat="0" applyProtection="0">
      <alignment horizontal="left" vertical="top" indent="1"/>
    </xf>
    <xf numFmtId="4" fontId="64" fillId="95" borderId="124" applyNumberFormat="0" applyProtection="0">
      <alignment horizontal="right" vertical="center"/>
    </xf>
    <xf numFmtId="4" fontId="53" fillId="121" borderId="111" applyNumberFormat="0" applyProtection="0">
      <alignment horizontal="right" vertical="center"/>
    </xf>
    <xf numFmtId="0" fontId="201" fillId="87" borderId="106" applyNumberFormat="0" applyAlignment="0" applyProtection="0"/>
    <xf numFmtId="4" fontId="210" fillId="108" borderId="107" applyNumberFormat="0" applyProtection="0">
      <alignment horizontal="left" vertical="center" indent="1"/>
    </xf>
    <xf numFmtId="4" fontId="206" fillId="102" borderId="107" applyNumberFormat="0" applyProtection="0">
      <alignment horizontal="left" vertical="center" indent="1"/>
    </xf>
    <xf numFmtId="4" fontId="206" fillId="0" borderId="116" applyNumberFormat="0" applyProtection="0">
      <alignment horizontal="right" vertical="center"/>
    </xf>
    <xf numFmtId="4" fontId="187" fillId="103" borderId="101" applyNumberFormat="0" applyProtection="0">
      <alignment horizontal="right" vertical="center"/>
    </xf>
    <xf numFmtId="0" fontId="201" fillId="87" borderId="106" applyNumberFormat="0" applyAlignment="0" applyProtection="0"/>
    <xf numFmtId="4" fontId="53" fillId="155" borderId="101" applyNumberFormat="0" applyProtection="0">
      <alignment horizontal="right" vertical="center"/>
    </xf>
    <xf numFmtId="4" fontId="206" fillId="103" borderId="117" applyNumberFormat="0" applyProtection="0">
      <alignment horizontal="left" vertical="center" indent="1"/>
    </xf>
    <xf numFmtId="0" fontId="12" fillId="86" borderId="103" applyNumberFormat="0" applyFont="0" applyAlignment="0" applyProtection="0"/>
    <xf numFmtId="4" fontId="230" fillId="159" borderId="111" applyNumberFormat="0" applyProtection="0">
      <alignment vertical="center"/>
    </xf>
    <xf numFmtId="4" fontId="187" fillId="107" borderId="101" applyNumberFormat="0" applyProtection="0">
      <alignment vertical="center"/>
    </xf>
    <xf numFmtId="0" fontId="12" fillId="103" borderId="101" applyNumberFormat="0" applyProtection="0">
      <alignment horizontal="left" vertical="top" indent="1"/>
    </xf>
    <xf numFmtId="4" fontId="188" fillId="120" borderId="109" applyNumberFormat="0" applyProtection="0">
      <alignment horizontal="left" vertical="center" indent="1"/>
    </xf>
    <xf numFmtId="0" fontId="12" fillId="105" borderId="101" applyNumberFormat="0" applyProtection="0">
      <alignment horizontal="left" vertical="center" indent="1"/>
    </xf>
    <xf numFmtId="0" fontId="12" fillId="103" borderId="101" applyNumberFormat="0" applyProtection="0">
      <alignment horizontal="left" vertical="center" indent="1"/>
    </xf>
    <xf numFmtId="0" fontId="185" fillId="0" borderId="110" applyNumberFormat="0" applyFill="0" applyAlignment="0" applyProtection="0"/>
    <xf numFmtId="0" fontId="12" fillId="104" borderId="124" applyNumberFormat="0" applyProtection="0">
      <alignment horizontal="left" vertical="top" indent="1"/>
    </xf>
    <xf numFmtId="0" fontId="206" fillId="138" borderId="106" applyNumberFormat="0" applyProtection="0">
      <alignment horizontal="left" vertical="center" indent="1"/>
    </xf>
    <xf numFmtId="0" fontId="206" fillId="103" borderId="111" applyNumberFormat="0" applyProtection="0">
      <alignment horizontal="left" vertical="top" indent="1"/>
    </xf>
    <xf numFmtId="4" fontId="64" fillId="94" borderId="124" applyNumberFormat="0" applyProtection="0">
      <alignment horizontal="right" vertical="center"/>
    </xf>
    <xf numFmtId="0" fontId="12" fillId="107" borderId="103" applyNumberFormat="0" applyFont="0" applyAlignment="0" applyProtection="0"/>
    <xf numFmtId="4" fontId="206" fillId="0" borderId="106" applyNumberFormat="0" applyProtection="0">
      <alignment horizontal="right" vertical="center"/>
    </xf>
    <xf numFmtId="4" fontId="206" fillId="92" borderId="117" applyNumberFormat="0" applyProtection="0">
      <alignment horizontal="left" vertical="center" indent="1"/>
    </xf>
    <xf numFmtId="0" fontId="201" fillId="87" borderId="165" applyNumberFormat="0" applyAlignment="0" applyProtection="0"/>
    <xf numFmtId="4" fontId="206" fillId="92" borderId="107" applyNumberFormat="0" applyProtection="0">
      <alignment horizontal="left" vertical="center" indent="1"/>
    </xf>
    <xf numFmtId="4" fontId="206" fillId="0" borderId="106" applyNumberFormat="0" applyProtection="0">
      <alignment horizontal="right" vertical="center"/>
    </xf>
    <xf numFmtId="4" fontId="206" fillId="92" borderId="106" applyNumberFormat="0" applyProtection="0">
      <alignment horizontal="right" vertical="center"/>
    </xf>
    <xf numFmtId="0" fontId="226" fillId="110" borderId="112" applyNumberFormat="0" applyAlignment="0" applyProtection="0"/>
    <xf numFmtId="0" fontId="12" fillId="105" borderId="111" applyNumberFormat="0" applyProtection="0">
      <alignment horizontal="left" vertical="center" indent="1"/>
    </xf>
    <xf numFmtId="4" fontId="187" fillId="107" borderId="101" applyNumberFormat="0" applyProtection="0">
      <alignment vertical="center"/>
    </xf>
    <xf numFmtId="4" fontId="50" fillId="91" borderId="101" applyNumberFormat="0" applyProtection="0">
      <alignment horizontal="left" vertical="center" indent="1"/>
    </xf>
    <xf numFmtId="4" fontId="206" fillId="122" borderId="106" applyNumberFormat="0" applyProtection="0">
      <alignment horizontal="left" vertical="center" indent="1"/>
    </xf>
    <xf numFmtId="0" fontId="206" fillId="105" borderId="101" applyNumberFormat="0" applyProtection="0">
      <alignment horizontal="left" vertical="top" indent="1"/>
    </xf>
    <xf numFmtId="4" fontId="206" fillId="93" borderId="106" applyNumberFormat="0" applyProtection="0">
      <alignment horizontal="right" vertical="center"/>
    </xf>
    <xf numFmtId="4" fontId="12" fillId="104" borderId="117" applyNumberFormat="0" applyProtection="0">
      <alignment horizontal="left" vertical="center" indent="1"/>
    </xf>
    <xf numFmtId="4" fontId="208" fillId="110" borderId="101" applyNumberFormat="0" applyProtection="0">
      <alignment horizontal="left" vertical="center" indent="1"/>
    </xf>
    <xf numFmtId="4" fontId="56" fillId="119" borderId="111" applyNumberFormat="0" applyProtection="0">
      <alignment horizontal="left" vertical="center" indent="1"/>
    </xf>
    <xf numFmtId="0" fontId="12" fillId="92" borderId="101" applyNumberFormat="0" applyProtection="0">
      <alignment horizontal="left" vertical="center" indent="1"/>
    </xf>
    <xf numFmtId="4" fontId="186" fillId="91" borderId="101" applyNumberFormat="0" applyProtection="0">
      <alignment vertical="center"/>
    </xf>
    <xf numFmtId="0" fontId="12" fillId="105" borderId="124" applyNumberFormat="0" applyProtection="0">
      <alignment horizontal="left" vertical="center" indent="1"/>
    </xf>
    <xf numFmtId="0" fontId="206" fillId="103" borderId="111" applyNumberFormat="0" applyProtection="0">
      <alignment horizontal="left" vertical="top" indent="1"/>
    </xf>
    <xf numFmtId="0" fontId="12" fillId="104" borderId="111" applyNumberFormat="0" applyProtection="0">
      <alignment horizontal="left" vertical="center" indent="1"/>
    </xf>
    <xf numFmtId="4" fontId="53" fillId="152" borderId="101" applyNumberFormat="0" applyProtection="0">
      <alignment horizontal="right" vertical="center"/>
    </xf>
    <xf numFmtId="0" fontId="201" fillId="87" borderId="102" applyNumberFormat="0" applyAlignment="0" applyProtection="0"/>
    <xf numFmtId="0" fontId="12" fillId="105" borderId="111" applyNumberFormat="0" applyProtection="0">
      <alignment horizontal="left" vertical="top" indent="1"/>
    </xf>
    <xf numFmtId="0" fontId="12" fillId="92" borderId="101" applyNumberFormat="0" applyProtection="0">
      <alignment horizontal="left" vertical="center" indent="1"/>
    </xf>
    <xf numFmtId="4" fontId="53" fillId="159" borderId="160" applyNumberFormat="0" applyProtection="0">
      <alignment horizontal="right" vertical="center"/>
    </xf>
    <xf numFmtId="4" fontId="64" fillId="98" borderId="101" applyNumberFormat="0" applyProtection="0">
      <alignment horizontal="right" vertical="center"/>
    </xf>
    <xf numFmtId="4" fontId="64" fillId="103" borderId="101" applyNumberFormat="0" applyProtection="0">
      <alignment horizontal="right" vertical="center"/>
    </xf>
    <xf numFmtId="4" fontId="64" fillId="96" borderId="101" applyNumberFormat="0" applyProtection="0">
      <alignment horizontal="right" vertical="center"/>
    </xf>
    <xf numFmtId="4" fontId="64" fillId="95" borderId="101" applyNumberFormat="0" applyProtection="0">
      <alignment horizontal="right" vertical="center"/>
    </xf>
    <xf numFmtId="4" fontId="53" fillId="157" borderId="101" applyNumberFormat="0" applyProtection="0">
      <alignment horizontal="right" vertical="center"/>
    </xf>
    <xf numFmtId="4" fontId="187" fillId="107" borderId="101" applyNumberFormat="0" applyProtection="0">
      <alignment vertical="center"/>
    </xf>
    <xf numFmtId="0" fontId="50" fillId="91" borderId="101" applyNumberFormat="0" applyProtection="0">
      <alignment horizontal="left" vertical="top" indent="1"/>
    </xf>
    <xf numFmtId="0" fontId="12" fillId="105" borderId="101" applyNumberFormat="0" applyProtection="0">
      <alignment horizontal="left" vertical="top" indent="1"/>
    </xf>
    <xf numFmtId="4" fontId="187" fillId="107" borderId="101" applyNumberFormat="0" applyProtection="0">
      <alignment vertical="center"/>
    </xf>
    <xf numFmtId="4" fontId="206" fillId="92" borderId="107" applyNumberFormat="0" applyProtection="0">
      <alignment horizontal="left" vertical="center" indent="1"/>
    </xf>
    <xf numFmtId="4" fontId="206" fillId="101" borderId="106" applyNumberFormat="0" applyProtection="0">
      <alignment horizontal="right" vertical="center"/>
    </xf>
    <xf numFmtId="4" fontId="210" fillId="108" borderId="153" applyNumberFormat="0" applyProtection="0">
      <alignment horizontal="left" vertical="center" indent="1"/>
    </xf>
    <xf numFmtId="0" fontId="12" fillId="86" borderId="103" applyNumberFormat="0" applyFont="0" applyAlignment="0" applyProtection="0"/>
    <xf numFmtId="0" fontId="12" fillId="103" borderId="101" applyNumberFormat="0" applyProtection="0">
      <alignment horizontal="left" vertical="top" indent="1"/>
    </xf>
    <xf numFmtId="4" fontId="53" fillId="154" borderId="124" applyNumberFormat="0" applyProtection="0">
      <alignment horizontal="right" vertical="center"/>
    </xf>
    <xf numFmtId="0" fontId="12" fillId="104" borderId="101" applyNumberFormat="0" applyProtection="0">
      <alignment horizontal="left" vertical="top" indent="1"/>
    </xf>
    <xf numFmtId="4" fontId="56" fillId="119" borderId="111" applyNumberFormat="0" applyProtection="0">
      <alignment horizontal="left" vertical="center" indent="1"/>
    </xf>
    <xf numFmtId="4" fontId="64" fillId="100" borderId="124" applyNumberFormat="0" applyProtection="0">
      <alignment horizontal="right" vertical="center"/>
    </xf>
    <xf numFmtId="0" fontId="12" fillId="107" borderId="103" applyNumberFormat="0" applyFont="0" applyAlignment="0" applyProtection="0"/>
    <xf numFmtId="4" fontId="53" fillId="159" borderId="124" applyNumberFormat="0" applyProtection="0">
      <alignment vertical="center"/>
    </xf>
    <xf numFmtId="4" fontId="188" fillId="120" borderId="109" applyNumberFormat="0" applyProtection="0">
      <alignment horizontal="left" vertical="center" indent="1"/>
    </xf>
    <xf numFmtId="0" fontId="64" fillId="107" borderId="111" applyNumberFormat="0" applyProtection="0">
      <alignment horizontal="left" vertical="top" indent="1"/>
    </xf>
    <xf numFmtId="4" fontId="206" fillId="137" borderId="106" applyNumberFormat="0" applyProtection="0">
      <alignment horizontal="right" vertical="center"/>
    </xf>
    <xf numFmtId="4" fontId="53" fillId="154" borderId="101" applyNumberFormat="0" applyProtection="0">
      <alignment horizontal="right" vertical="center"/>
    </xf>
    <xf numFmtId="4" fontId="64" fillId="101" borderId="160" applyNumberFormat="0" applyProtection="0">
      <alignment horizontal="right" vertical="center"/>
    </xf>
    <xf numFmtId="4" fontId="50" fillId="91" borderId="160" applyNumberFormat="0" applyProtection="0">
      <alignment horizontal="left" vertical="center" indent="1"/>
    </xf>
    <xf numFmtId="0" fontId="12" fillId="103" borderId="101" applyNumberFormat="0" applyProtection="0">
      <alignment horizontal="left" vertical="top" indent="1"/>
    </xf>
    <xf numFmtId="0" fontId="226" fillId="110" borderId="102" applyNumberFormat="0" applyAlignment="0" applyProtection="0"/>
    <xf numFmtId="4" fontId="64" fillId="107" borderId="134" applyNumberFormat="0" applyProtection="0">
      <alignment vertical="center"/>
    </xf>
    <xf numFmtId="0" fontId="50" fillId="91" borderId="111" applyNumberFormat="0" applyProtection="0">
      <alignment horizontal="left" vertical="top" indent="1"/>
    </xf>
    <xf numFmtId="4" fontId="64" fillId="95" borderId="101" applyNumberFormat="0" applyProtection="0">
      <alignment horizontal="right" vertical="center"/>
    </xf>
    <xf numFmtId="4" fontId="206" fillId="93" borderId="106" applyNumberFormat="0" applyProtection="0">
      <alignment horizontal="right" vertical="center"/>
    </xf>
    <xf numFmtId="0" fontId="206" fillId="138" borderId="129" applyNumberFormat="0" applyProtection="0">
      <alignment horizontal="left" vertical="center" indent="1"/>
    </xf>
    <xf numFmtId="4" fontId="50" fillId="91" borderId="101" applyNumberFormat="0" applyProtection="0">
      <alignment vertical="center"/>
    </xf>
    <xf numFmtId="205" fontId="206" fillId="86" borderId="106" applyNumberFormat="0" applyFont="0" applyAlignment="0" applyProtection="0"/>
    <xf numFmtId="4" fontId="206" fillId="97" borderId="129" applyNumberFormat="0" applyProtection="0">
      <alignment horizontal="right" vertical="center"/>
    </xf>
    <xf numFmtId="4" fontId="229" fillId="38" borderId="111" applyNumberFormat="0" applyProtection="0">
      <alignment vertical="center"/>
    </xf>
    <xf numFmtId="4" fontId="53" fillId="155" borderId="101" applyNumberFormat="0" applyProtection="0">
      <alignment horizontal="right" vertical="center"/>
    </xf>
    <xf numFmtId="0" fontId="206" fillId="86" borderId="129" applyNumberFormat="0" applyFont="0" applyAlignment="0" applyProtection="0"/>
    <xf numFmtId="4" fontId="206" fillId="38" borderId="106" applyNumberFormat="0" applyProtection="0">
      <alignment horizontal="left" vertical="center" indent="1"/>
    </xf>
    <xf numFmtId="4" fontId="53" fillId="33" borderId="101" applyNumberFormat="0" applyProtection="0">
      <alignment horizontal="right" vertical="center"/>
    </xf>
    <xf numFmtId="0" fontId="64" fillId="107" borderId="111" applyNumberFormat="0" applyProtection="0">
      <alignment horizontal="left" vertical="top" indent="1"/>
    </xf>
    <xf numFmtId="4" fontId="206" fillId="0" borderId="139" applyNumberFormat="0" applyProtection="0">
      <alignment horizontal="right" vertical="center"/>
    </xf>
    <xf numFmtId="4" fontId="206" fillId="97" borderId="106" applyNumberFormat="0" applyProtection="0">
      <alignment horizontal="right" vertical="center"/>
    </xf>
    <xf numFmtId="4" fontId="206" fillId="95" borderId="107" applyNumberFormat="0" applyProtection="0">
      <alignment horizontal="right" vertical="center"/>
    </xf>
    <xf numFmtId="4" fontId="12" fillId="104" borderId="117" applyNumberFormat="0" applyProtection="0">
      <alignment horizontal="left" vertical="center" indent="1"/>
    </xf>
    <xf numFmtId="4" fontId="206" fillId="91" borderId="106" applyNumberFormat="0" applyProtection="0">
      <alignment vertical="center"/>
    </xf>
    <xf numFmtId="0" fontId="12" fillId="105" borderId="101" applyNumberFormat="0" applyProtection="0">
      <alignment horizontal="left" vertical="center" indent="1"/>
    </xf>
    <xf numFmtId="0" fontId="206" fillId="110" borderId="129" applyNumberFormat="0" applyProtection="0">
      <alignment horizontal="left" vertical="center" indent="1"/>
    </xf>
    <xf numFmtId="4" fontId="12" fillId="104" borderId="107" applyNumberFormat="0" applyProtection="0">
      <alignment horizontal="left" vertical="center" indent="1"/>
    </xf>
    <xf numFmtId="0" fontId="12" fillId="104" borderId="101" applyNumberFormat="0" applyProtection="0">
      <alignment horizontal="left" vertical="center" indent="1"/>
    </xf>
    <xf numFmtId="4" fontId="206" fillId="122" borderId="106" applyNumberFormat="0" applyProtection="0">
      <alignment horizontal="left" vertical="center" indent="1"/>
    </xf>
    <xf numFmtId="4" fontId="206" fillId="97" borderId="106" applyNumberFormat="0" applyProtection="0">
      <alignment horizontal="right" vertical="center"/>
    </xf>
    <xf numFmtId="4" fontId="187" fillId="107" borderId="101" applyNumberFormat="0" applyProtection="0">
      <alignment vertical="center"/>
    </xf>
    <xf numFmtId="4" fontId="206" fillId="92" borderId="106" applyNumberFormat="0" applyProtection="0">
      <alignment horizontal="right" vertical="center"/>
    </xf>
    <xf numFmtId="4" fontId="53" fillId="156" borderId="147" applyNumberFormat="0" applyProtection="0">
      <alignment horizontal="right" vertical="center"/>
    </xf>
    <xf numFmtId="0" fontId="185" fillId="0" borderId="128" applyNumberFormat="0" applyFill="0" applyAlignment="0" applyProtection="0"/>
    <xf numFmtId="37" fontId="28" fillId="0" borderId="123" applyNumberFormat="0"/>
    <xf numFmtId="0" fontId="206" fillId="138" borderId="106" applyNumberFormat="0" applyProtection="0">
      <alignment horizontal="left" vertical="center" indent="1"/>
    </xf>
    <xf numFmtId="4" fontId="53" fillId="155" borderId="101" applyNumberFormat="0" applyProtection="0">
      <alignment horizontal="right" vertical="center"/>
    </xf>
    <xf numFmtId="0" fontId="12" fillId="104" borderId="111" applyNumberFormat="0" applyProtection="0">
      <alignment horizontal="left" vertical="top" indent="1"/>
    </xf>
    <xf numFmtId="4" fontId="206" fillId="0" borderId="129" applyNumberFormat="0" applyProtection="0">
      <alignment horizontal="right" vertical="center"/>
    </xf>
    <xf numFmtId="0" fontId="12" fillId="103" borderId="111" applyNumberFormat="0" applyProtection="0">
      <alignment horizontal="left" vertical="center" indent="1"/>
    </xf>
    <xf numFmtId="4" fontId="64" fillId="93" borderId="101" applyNumberFormat="0" applyProtection="0">
      <alignment horizontal="right" vertical="center"/>
    </xf>
    <xf numFmtId="4" fontId="53" fillId="33" borderId="124" applyNumberFormat="0" applyProtection="0">
      <alignment horizontal="right" vertical="center"/>
    </xf>
    <xf numFmtId="4" fontId="64" fillId="97" borderId="111" applyNumberFormat="0" applyProtection="0">
      <alignment horizontal="right" vertical="center"/>
    </xf>
    <xf numFmtId="0" fontId="12" fillId="104" borderId="101" applyNumberFormat="0" applyProtection="0">
      <alignment horizontal="left" vertical="center" indent="1"/>
    </xf>
    <xf numFmtId="4" fontId="64" fillId="92" borderId="101" applyNumberFormat="0" applyProtection="0">
      <alignment horizontal="left" vertical="center" indent="1"/>
    </xf>
    <xf numFmtId="0" fontId="206" fillId="86" borderId="106" applyNumberFormat="0" applyFont="0" applyAlignment="0" applyProtection="0"/>
    <xf numFmtId="0" fontId="226" fillId="110" borderId="112" applyNumberFormat="0" applyAlignment="0" applyProtection="0"/>
    <xf numFmtId="4" fontId="206" fillId="101" borderId="116" applyNumberFormat="0" applyProtection="0">
      <alignment horizontal="right" vertical="center"/>
    </xf>
    <xf numFmtId="0" fontId="12" fillId="86" borderId="103" applyNumberFormat="0" applyFont="0" applyAlignment="0" applyProtection="0"/>
    <xf numFmtId="4" fontId="64" fillId="100" borderId="101" applyNumberFormat="0" applyProtection="0">
      <alignment horizontal="right" vertical="center"/>
    </xf>
    <xf numFmtId="4" fontId="64" fillId="99" borderId="111" applyNumberFormat="0" applyProtection="0">
      <alignment horizontal="right" vertical="center"/>
    </xf>
    <xf numFmtId="4" fontId="12" fillId="104" borderId="117" applyNumberFormat="0" applyProtection="0">
      <alignment horizontal="left" vertical="center" indent="1"/>
    </xf>
    <xf numFmtId="4" fontId="206" fillId="38" borderId="129" applyNumberFormat="0" applyProtection="0">
      <alignment horizontal="left" vertical="center" indent="1"/>
    </xf>
    <xf numFmtId="4" fontId="64" fillId="107" borderId="111" applyNumberFormat="0" applyProtection="0">
      <alignment horizontal="left" vertical="center" indent="1"/>
    </xf>
    <xf numFmtId="205" fontId="206" fillId="105" borderId="101" applyNumberFormat="0" applyProtection="0">
      <alignment horizontal="left" vertical="top" indent="1"/>
    </xf>
    <xf numFmtId="0" fontId="12" fillId="104" borderId="101" applyNumberFormat="0" applyProtection="0">
      <alignment horizontal="left" vertical="top" indent="1"/>
    </xf>
    <xf numFmtId="0" fontId="226" fillId="110" borderId="102" applyNumberFormat="0" applyAlignment="0" applyProtection="0"/>
    <xf numFmtId="4" fontId="53" fillId="159" borderId="111" applyNumberFormat="0" applyProtection="0">
      <alignment horizontal="right" vertical="center"/>
    </xf>
    <xf numFmtId="0" fontId="206" fillId="103" borderId="106" applyNumberFormat="0" applyProtection="0">
      <alignment horizontal="left" vertical="center" indent="1"/>
    </xf>
    <xf numFmtId="0" fontId="185" fillId="0" borderId="105" applyNumberFormat="0" applyFill="0" applyAlignment="0" applyProtection="0"/>
    <xf numFmtId="0" fontId="12" fillId="104" borderId="111" applyNumberFormat="0" applyProtection="0">
      <alignment horizontal="left" vertical="center" indent="1"/>
    </xf>
    <xf numFmtId="0" fontId="12" fillId="103" borderId="101" applyNumberFormat="0" applyProtection="0">
      <alignment horizontal="left" vertical="center" indent="1"/>
    </xf>
    <xf numFmtId="4" fontId="64" fillId="103" borderId="101" applyNumberFormat="0" applyProtection="0">
      <alignment horizontal="right" vertical="center"/>
    </xf>
    <xf numFmtId="0" fontId="12" fillId="92" borderId="101" applyNumberFormat="0" applyProtection="0">
      <alignment horizontal="left" vertical="center" indent="1"/>
    </xf>
    <xf numFmtId="0" fontId="12" fillId="92" borderId="101" applyNumberFormat="0" applyProtection="0">
      <alignment horizontal="left" vertical="center" indent="1"/>
    </xf>
    <xf numFmtId="4" fontId="53" fillId="159" borderId="101" applyNumberFormat="0" applyProtection="0">
      <alignment horizontal="right" vertical="center"/>
    </xf>
    <xf numFmtId="4" fontId="229" fillId="38" borderId="101" applyNumberFormat="0" applyProtection="0">
      <alignment vertical="center"/>
    </xf>
    <xf numFmtId="4" fontId="64" fillId="92" borderId="101" applyNumberFormat="0" applyProtection="0">
      <alignment horizontal="right" vertical="center"/>
    </xf>
    <xf numFmtId="0" fontId="185" fillId="0" borderId="120" applyNumberFormat="0" applyFill="0" applyAlignment="0" applyProtection="0"/>
    <xf numFmtId="0" fontId="206" fillId="110" borderId="106" applyNumberFormat="0" applyProtection="0">
      <alignment horizontal="left" vertical="center" indent="1"/>
    </xf>
    <xf numFmtId="0" fontId="206" fillId="105" borderId="124" applyNumberFormat="0" applyProtection="0">
      <alignment horizontal="left" vertical="top" indent="1"/>
    </xf>
    <xf numFmtId="0" fontId="12" fillId="92" borderId="124" applyNumberFormat="0" applyProtection="0">
      <alignment horizontal="left" vertical="top" indent="1"/>
    </xf>
    <xf numFmtId="4" fontId="206" fillId="91" borderId="106" applyNumberFormat="0" applyProtection="0">
      <alignment vertical="center"/>
    </xf>
    <xf numFmtId="4" fontId="206" fillId="103" borderId="107" applyNumberFormat="0" applyProtection="0">
      <alignment horizontal="left" vertical="center" indent="1"/>
    </xf>
    <xf numFmtId="4" fontId="56" fillId="38" borderId="101" applyNumberFormat="0" applyProtection="0">
      <alignment vertical="center"/>
    </xf>
    <xf numFmtId="0" fontId="12" fillId="92" borderId="111" applyNumberFormat="0" applyProtection="0">
      <alignment horizontal="left" vertical="center" indent="1"/>
    </xf>
    <xf numFmtId="0" fontId="208" fillId="92" borderId="101" applyNumberFormat="0" applyProtection="0">
      <alignment horizontal="left" vertical="top" indent="1"/>
    </xf>
    <xf numFmtId="4" fontId="206" fillId="92" borderId="116" applyNumberFormat="0" applyProtection="0">
      <alignment horizontal="right" vertical="center"/>
    </xf>
    <xf numFmtId="4" fontId="206" fillId="100" borderId="116" applyNumberFormat="0" applyProtection="0">
      <alignment horizontal="right" vertical="center"/>
    </xf>
    <xf numFmtId="4" fontId="211" fillId="106" borderId="116" applyNumberFormat="0" applyProtection="0">
      <alignment horizontal="right" vertical="center"/>
    </xf>
    <xf numFmtId="4" fontId="64" fillId="99" borderId="101" applyNumberFormat="0" applyProtection="0">
      <alignment horizontal="right" vertical="center"/>
    </xf>
    <xf numFmtId="0" fontId="206" fillId="104" borderId="101" applyNumberFormat="0" applyProtection="0">
      <alignment horizontal="left" vertical="top" indent="1"/>
    </xf>
    <xf numFmtId="4" fontId="53" fillId="152" borderId="111" applyNumberFormat="0" applyProtection="0">
      <alignment horizontal="right" vertical="center"/>
    </xf>
    <xf numFmtId="4" fontId="53" fillId="159" borderId="101" applyNumberFormat="0" applyProtection="0">
      <alignment horizontal="right" vertical="center"/>
    </xf>
    <xf numFmtId="4" fontId="64" fillId="100" borderId="101" applyNumberFormat="0" applyProtection="0">
      <alignment horizontal="right" vertical="center"/>
    </xf>
    <xf numFmtId="4" fontId="229" fillId="38" borderId="111" applyNumberFormat="0" applyProtection="0">
      <alignment vertical="center"/>
    </xf>
    <xf numFmtId="4" fontId="64" fillId="99" borderId="101" applyNumberFormat="0" applyProtection="0">
      <alignment horizontal="right" vertical="center"/>
    </xf>
    <xf numFmtId="4" fontId="64" fillId="93" borderId="101" applyNumberFormat="0" applyProtection="0">
      <alignment horizontal="right" vertical="center"/>
    </xf>
    <xf numFmtId="4" fontId="53" fillId="121" borderId="101" applyNumberFormat="0" applyProtection="0">
      <alignment horizontal="right" vertical="center"/>
    </xf>
    <xf numFmtId="0" fontId="12" fillId="86" borderId="103" applyNumberFormat="0" applyFont="0" applyAlignment="0" applyProtection="0"/>
    <xf numFmtId="0" fontId="12" fillId="103" borderId="101" applyNumberFormat="0" applyProtection="0">
      <alignment horizontal="left" vertical="center" indent="1"/>
    </xf>
    <xf numFmtId="0" fontId="206" fillId="105" borderId="124" applyNumberFormat="0" applyProtection="0">
      <alignment horizontal="left" vertical="top" indent="1"/>
    </xf>
    <xf numFmtId="4" fontId="56" fillId="119" borderId="109" applyNumberFormat="0" applyProtection="0">
      <alignment horizontal="left" vertical="center" indent="1"/>
    </xf>
    <xf numFmtId="4" fontId="56" fillId="38" borderId="111" applyNumberFormat="0" applyProtection="0">
      <alignment vertical="center"/>
    </xf>
    <xf numFmtId="0" fontId="206" fillId="105" borderId="106" applyNumberFormat="0" applyProtection="0">
      <alignment horizontal="left" vertical="center" indent="1"/>
    </xf>
    <xf numFmtId="4" fontId="230" fillId="159" borderId="101" applyNumberFormat="0" applyProtection="0">
      <alignment horizontal="right" vertical="center"/>
    </xf>
    <xf numFmtId="4" fontId="50" fillId="91" borderId="111" applyNumberFormat="0" applyProtection="0">
      <alignment horizontal="left" vertical="center" indent="1"/>
    </xf>
    <xf numFmtId="4" fontId="53" fillId="159" borderId="101" applyNumberFormat="0" applyProtection="0">
      <alignment vertical="center"/>
    </xf>
    <xf numFmtId="4" fontId="50" fillId="91" borderId="101" applyNumberFormat="0" applyProtection="0">
      <alignment vertical="center"/>
    </xf>
    <xf numFmtId="4" fontId="64" fillId="98" borderId="111" applyNumberFormat="0" applyProtection="0">
      <alignment horizontal="right" vertical="center"/>
    </xf>
    <xf numFmtId="0" fontId="220" fillId="110" borderId="102" applyNumberFormat="0" applyAlignment="0" applyProtection="0"/>
    <xf numFmtId="4" fontId="53" fillId="159" borderId="124" applyNumberFormat="0" applyProtection="0">
      <alignment vertical="center"/>
    </xf>
    <xf numFmtId="4" fontId="189" fillId="103" borderId="134" applyNumberFormat="0" applyProtection="0">
      <alignment horizontal="right" vertical="center"/>
    </xf>
    <xf numFmtId="4" fontId="64" fillId="97" borderId="101" applyNumberFormat="0" applyProtection="0">
      <alignment horizontal="right" vertical="center"/>
    </xf>
    <xf numFmtId="0" fontId="185" fillId="0" borderId="169" applyNumberFormat="0" applyFill="0" applyAlignment="0" applyProtection="0"/>
    <xf numFmtId="0" fontId="64" fillId="107" borderId="101" applyNumberFormat="0" applyProtection="0">
      <alignment horizontal="left" vertical="top" indent="1"/>
    </xf>
    <xf numFmtId="4" fontId="53" fillId="157" borderId="101" applyNumberFormat="0" applyProtection="0">
      <alignment horizontal="right" vertical="center"/>
    </xf>
    <xf numFmtId="4" fontId="64" fillId="100" borderId="111" applyNumberFormat="0" applyProtection="0">
      <alignment horizontal="right" vertical="center"/>
    </xf>
    <xf numFmtId="0" fontId="12" fillId="105" borderId="111" applyNumberFormat="0" applyProtection="0">
      <alignment horizontal="left" vertical="center" indent="1"/>
    </xf>
    <xf numFmtId="4" fontId="186" fillId="91" borderId="101" applyNumberFormat="0" applyProtection="0">
      <alignment vertical="center"/>
    </xf>
    <xf numFmtId="0" fontId="12" fillId="104" borderId="101" applyNumberFormat="0" applyProtection="0">
      <alignment horizontal="left" vertical="top" indent="1"/>
    </xf>
    <xf numFmtId="0" fontId="201" fillId="87" borderId="116" applyNumberFormat="0" applyAlignment="0" applyProtection="0"/>
    <xf numFmtId="4" fontId="53" fillId="38" borderId="111" applyNumberFormat="0" applyProtection="0">
      <alignment horizontal="left" vertical="center" indent="1"/>
    </xf>
    <xf numFmtId="0" fontId="12" fillId="104" borderId="101" applyNumberFormat="0" applyProtection="0">
      <alignment horizontal="left" vertical="center" indent="1"/>
    </xf>
    <xf numFmtId="0" fontId="206" fillId="86" borderId="116" applyNumberFormat="0" applyFont="0" applyAlignment="0" applyProtection="0"/>
    <xf numFmtId="4" fontId="208" fillId="107" borderId="134" applyNumberFormat="0" applyProtection="0">
      <alignment vertical="center"/>
    </xf>
    <xf numFmtId="0" fontId="64" fillId="92" borderId="101" applyNumberFormat="0" applyProtection="0">
      <alignment horizontal="left" vertical="top" indent="1"/>
    </xf>
    <xf numFmtId="4" fontId="64" fillId="96" borderId="101" applyNumberFormat="0" applyProtection="0">
      <alignment horizontal="right" vertical="center"/>
    </xf>
    <xf numFmtId="4" fontId="208" fillId="107" borderId="101" applyNumberFormat="0" applyProtection="0">
      <alignment vertical="center"/>
    </xf>
    <xf numFmtId="0" fontId="194" fillId="117" borderId="102" applyNumberFormat="0" applyAlignment="0" applyProtection="0"/>
    <xf numFmtId="4" fontId="53" fillId="33" borderId="101" applyNumberFormat="0" applyProtection="0">
      <alignment horizontal="right" vertical="center"/>
    </xf>
    <xf numFmtId="4" fontId="64" fillId="92" borderId="101" applyNumberFormat="0" applyProtection="0">
      <alignment horizontal="left" vertical="center" indent="1"/>
    </xf>
    <xf numFmtId="4" fontId="64" fillId="100" borderId="111" applyNumberFormat="0" applyProtection="0">
      <alignment horizontal="right" vertical="center"/>
    </xf>
    <xf numFmtId="4" fontId="64" fillId="101" borderId="160" applyNumberFormat="0" applyProtection="0">
      <alignment horizontal="right" vertical="center"/>
    </xf>
    <xf numFmtId="4" fontId="53" fillId="153" borderId="101" applyNumberFormat="0" applyProtection="0">
      <alignment horizontal="right" vertical="center"/>
    </xf>
    <xf numFmtId="4" fontId="206" fillId="91" borderId="129" applyNumberFormat="0" applyProtection="0">
      <alignment vertical="center"/>
    </xf>
    <xf numFmtId="0" fontId="226" fillId="110" borderId="135" applyNumberFormat="0" applyAlignment="0" applyProtection="0"/>
    <xf numFmtId="4" fontId="206" fillId="122" borderId="106" applyNumberFormat="0" applyProtection="0">
      <alignment horizontal="left" vertical="center" indent="1"/>
    </xf>
    <xf numFmtId="4" fontId="12" fillId="104" borderId="107" applyNumberFormat="0" applyProtection="0">
      <alignment horizontal="left" vertical="center" indent="1"/>
    </xf>
    <xf numFmtId="0" fontId="185" fillId="0" borderId="105" applyNumberFormat="0" applyFill="0" applyAlignment="0" applyProtection="0"/>
    <xf numFmtId="4" fontId="210" fillId="108" borderId="130" applyNumberFormat="0" applyProtection="0">
      <alignment horizontal="left" vertical="center" indent="1"/>
    </xf>
    <xf numFmtId="4" fontId="64" fillId="97" borderId="111" applyNumberFormat="0" applyProtection="0">
      <alignment horizontal="right" vertical="center"/>
    </xf>
    <xf numFmtId="0" fontId="12" fillId="92" borderId="101" applyNumberFormat="0" applyProtection="0">
      <alignment horizontal="left" vertical="top" indent="1"/>
    </xf>
    <xf numFmtId="0" fontId="201" fillId="87" borderId="102" applyNumberFormat="0" applyAlignment="0" applyProtection="0"/>
    <xf numFmtId="0" fontId="206" fillId="103" borderId="101" applyNumberFormat="0" applyProtection="0">
      <alignment horizontal="left" vertical="top" indent="1"/>
    </xf>
    <xf numFmtId="4" fontId="64" fillId="97" borderId="101" applyNumberFormat="0" applyProtection="0">
      <alignment horizontal="right" vertical="center"/>
    </xf>
    <xf numFmtId="4" fontId="206" fillId="91" borderId="106" applyNumberFormat="0" applyProtection="0">
      <alignment vertical="center"/>
    </xf>
    <xf numFmtId="4" fontId="187" fillId="103" borderId="101" applyNumberFormat="0" applyProtection="0">
      <alignment horizontal="right" vertical="center"/>
    </xf>
    <xf numFmtId="0" fontId="12" fillId="92" borderId="101" applyNumberFormat="0" applyProtection="0">
      <alignment horizontal="left" vertical="center" indent="1"/>
    </xf>
    <xf numFmtId="4" fontId="12" fillId="104" borderId="107" applyNumberFormat="0" applyProtection="0">
      <alignment horizontal="left" vertical="center" indent="1"/>
    </xf>
    <xf numFmtId="0" fontId="12" fillId="105" borderId="111" applyNumberFormat="0" applyProtection="0">
      <alignment horizontal="left" vertical="center" indent="1"/>
    </xf>
    <xf numFmtId="4" fontId="56" fillId="119" borderId="101" applyNumberFormat="0" applyProtection="0">
      <alignment horizontal="left" vertical="center" indent="1"/>
    </xf>
    <xf numFmtId="4" fontId="186" fillId="91" borderId="111" applyNumberFormat="0" applyProtection="0">
      <alignment vertical="center"/>
    </xf>
    <xf numFmtId="0" fontId="12" fillId="104" borderId="101" applyNumberFormat="0" applyProtection="0">
      <alignment horizontal="left" vertical="center" indent="1"/>
    </xf>
    <xf numFmtId="0" fontId="204" fillId="110" borderId="104" applyNumberFormat="0" applyAlignment="0" applyProtection="0"/>
    <xf numFmtId="4" fontId="56" fillId="119" borderId="134" applyNumberFormat="0" applyProtection="0">
      <alignment horizontal="left" vertical="center" indent="1"/>
    </xf>
    <xf numFmtId="4" fontId="64" fillId="96" borderId="111" applyNumberFormat="0" applyProtection="0">
      <alignment horizontal="right" vertical="center"/>
    </xf>
    <xf numFmtId="4" fontId="53" fillId="121" borderId="134" applyNumberFormat="0" applyProtection="0">
      <alignment horizontal="right" vertical="center"/>
    </xf>
    <xf numFmtId="4" fontId="64" fillId="99" borderId="101" applyNumberFormat="0" applyProtection="0">
      <alignment horizontal="right" vertical="center"/>
    </xf>
    <xf numFmtId="4" fontId="64" fillId="95" borderId="101" applyNumberFormat="0" applyProtection="0">
      <alignment horizontal="right" vertical="center"/>
    </xf>
    <xf numFmtId="4" fontId="64" fillId="92" borderId="101" applyNumberFormat="0" applyProtection="0">
      <alignment horizontal="left" vertical="center" indent="1"/>
    </xf>
    <xf numFmtId="0" fontId="12" fillId="104" borderId="111" applyNumberFormat="0" applyProtection="0">
      <alignment horizontal="left" vertical="top" indent="1"/>
    </xf>
    <xf numFmtId="4" fontId="12" fillId="104" borderId="140" applyNumberFormat="0" applyProtection="0">
      <alignment horizontal="left" vertical="center" indent="1"/>
    </xf>
    <xf numFmtId="4" fontId="187" fillId="107" borderId="111" applyNumberFormat="0" applyProtection="0">
      <alignment vertical="center"/>
    </xf>
    <xf numFmtId="0" fontId="185" fillId="0" borderId="110" applyNumberFormat="0" applyFill="0" applyAlignment="0" applyProtection="0"/>
    <xf numFmtId="4" fontId="206" fillId="98" borderId="106" applyNumberFormat="0" applyProtection="0">
      <alignment horizontal="right" vertical="center"/>
    </xf>
    <xf numFmtId="0" fontId="12" fillId="86" borderId="149" applyNumberFormat="0" applyFont="0" applyAlignment="0" applyProtection="0"/>
    <xf numFmtId="4" fontId="206" fillId="91" borderId="106" applyNumberFormat="0" applyProtection="0">
      <alignment vertical="center"/>
    </xf>
    <xf numFmtId="4" fontId="206" fillId="122" borderId="116" applyNumberFormat="0" applyProtection="0">
      <alignment horizontal="left" vertical="center" indent="1"/>
    </xf>
    <xf numFmtId="4" fontId="64" fillId="100" borderId="124" applyNumberFormat="0" applyProtection="0">
      <alignment horizontal="right" vertical="center"/>
    </xf>
    <xf numFmtId="0" fontId="206" fillId="86" borderId="139" applyNumberFormat="0" applyFont="0" applyAlignment="0" applyProtection="0"/>
    <xf numFmtId="0" fontId="206" fillId="86" borderId="106" applyNumberFormat="0" applyFont="0" applyAlignment="0" applyProtection="0"/>
    <xf numFmtId="4" fontId="206" fillId="95" borderId="107" applyNumberFormat="0" applyProtection="0">
      <alignment horizontal="right" vertical="center"/>
    </xf>
    <xf numFmtId="4" fontId="50" fillId="91" borderId="101" applyNumberFormat="0" applyProtection="0">
      <alignment vertical="center"/>
    </xf>
    <xf numFmtId="4" fontId="53" fillId="38" borderId="101" applyNumberFormat="0" applyProtection="0">
      <alignment horizontal="left" vertical="center" indent="1"/>
    </xf>
    <xf numFmtId="4" fontId="64" fillId="99" borderId="111" applyNumberFormat="0" applyProtection="0">
      <alignment horizontal="right" vertical="center"/>
    </xf>
    <xf numFmtId="4" fontId="64" fillId="97" borderId="111" applyNumberFormat="0" applyProtection="0">
      <alignment horizontal="right" vertical="center"/>
    </xf>
    <xf numFmtId="4" fontId="53" fillId="109" borderId="101" applyNumberFormat="0" applyProtection="0">
      <alignment horizontal="right" vertical="center"/>
    </xf>
    <xf numFmtId="4" fontId="206" fillId="102" borderId="130" applyNumberFormat="0" applyProtection="0">
      <alignment horizontal="left" vertical="center" indent="1"/>
    </xf>
    <xf numFmtId="0" fontId="12" fillId="92" borderId="124" applyNumberFormat="0" applyProtection="0">
      <alignment horizontal="left" vertical="center" indent="1"/>
    </xf>
    <xf numFmtId="4" fontId="50" fillId="91" borderId="101" applyNumberFormat="0" applyProtection="0">
      <alignment horizontal="left" vertical="center" indent="1"/>
    </xf>
    <xf numFmtId="0" fontId="12" fillId="92" borderId="111" applyNumberFormat="0" applyProtection="0">
      <alignment horizontal="left" vertical="center" indent="1"/>
    </xf>
    <xf numFmtId="0" fontId="185" fillId="0" borderId="115" applyNumberFormat="0" applyFill="0" applyAlignment="0" applyProtection="0"/>
    <xf numFmtId="0" fontId="12" fillId="105" borderId="111" applyNumberFormat="0" applyProtection="0">
      <alignment horizontal="left" vertical="center" indent="1"/>
    </xf>
    <xf numFmtId="4" fontId="64" fillId="103" borderId="101" applyNumberFormat="0" applyProtection="0">
      <alignment horizontal="right" vertical="center"/>
    </xf>
    <xf numFmtId="4" fontId="64" fillId="100" borderId="101" applyNumberFormat="0" applyProtection="0">
      <alignment horizontal="right" vertical="center"/>
    </xf>
    <xf numFmtId="0" fontId="185" fillId="0" borderId="105" applyNumberFormat="0" applyFill="0" applyAlignment="0" applyProtection="0"/>
    <xf numFmtId="4" fontId="12" fillId="104" borderId="130" applyNumberFormat="0" applyProtection="0">
      <alignment horizontal="left" vertical="center" indent="1"/>
    </xf>
    <xf numFmtId="4" fontId="64" fillId="98" borderId="101" applyNumberFormat="0" applyProtection="0">
      <alignment horizontal="right" vertical="center"/>
    </xf>
    <xf numFmtId="4" fontId="53" fillId="152" borderId="101" applyNumberFormat="0" applyProtection="0">
      <alignment horizontal="right" vertical="center"/>
    </xf>
    <xf numFmtId="4" fontId="64" fillId="97" borderId="101" applyNumberFormat="0" applyProtection="0">
      <alignment horizontal="right" vertical="center"/>
    </xf>
    <xf numFmtId="0" fontId="220" fillId="110" borderId="102" applyNumberFormat="0" applyAlignment="0" applyProtection="0"/>
    <xf numFmtId="0" fontId="226" fillId="110" borderId="102" applyNumberFormat="0" applyAlignment="0" applyProtection="0"/>
    <xf numFmtId="4" fontId="64" fillId="92" borderId="160" applyNumberFormat="0" applyProtection="0">
      <alignment horizontal="left" vertical="center" indent="1"/>
    </xf>
    <xf numFmtId="4" fontId="206" fillId="137" borderId="106" applyNumberFormat="0" applyProtection="0">
      <alignment horizontal="right" vertical="center"/>
    </xf>
    <xf numFmtId="4" fontId="50" fillId="91" borderId="134" applyNumberFormat="0" applyProtection="0">
      <alignment vertical="center"/>
    </xf>
    <xf numFmtId="4" fontId="64" fillId="103" borderId="101" applyNumberFormat="0" applyProtection="0">
      <alignment horizontal="right" vertical="center"/>
    </xf>
    <xf numFmtId="4" fontId="206" fillId="100" borderId="106" applyNumberFormat="0" applyProtection="0">
      <alignment horizontal="right" vertical="center"/>
    </xf>
    <xf numFmtId="4" fontId="231" fillId="159" borderId="111" applyNumberFormat="0" applyProtection="0">
      <alignment horizontal="right" vertical="center"/>
    </xf>
    <xf numFmtId="0" fontId="12" fillId="107" borderId="103" applyNumberFormat="0" applyFont="0" applyAlignment="0" applyProtection="0"/>
    <xf numFmtId="4" fontId="53" fillId="119" borderId="101" applyNumberFormat="0" applyProtection="0">
      <alignment horizontal="right" vertical="center"/>
    </xf>
    <xf numFmtId="4" fontId="64" fillId="93" borderId="101" applyNumberFormat="0" applyProtection="0">
      <alignment horizontal="right" vertical="center"/>
    </xf>
    <xf numFmtId="205" fontId="206" fillId="105" borderId="101" applyNumberFormat="0" applyProtection="0">
      <alignment horizontal="left" vertical="top" indent="1"/>
    </xf>
    <xf numFmtId="205" fontId="206" fillId="86" borderId="106" applyNumberFormat="0" applyFont="0" applyAlignment="0" applyProtection="0"/>
    <xf numFmtId="0" fontId="64" fillId="92" borderId="124" applyNumberFormat="0" applyProtection="0">
      <alignment horizontal="left" vertical="top" indent="1"/>
    </xf>
    <xf numFmtId="0" fontId="12" fillId="105" borderId="124" applyNumberFormat="0" applyProtection="0">
      <alignment horizontal="left" vertical="center" indent="1"/>
    </xf>
    <xf numFmtId="4" fontId="64" fillId="98" borderId="111" applyNumberFormat="0" applyProtection="0">
      <alignment horizontal="right" vertical="center"/>
    </xf>
    <xf numFmtId="0" fontId="64" fillId="107" borderId="101" applyNumberFormat="0" applyProtection="0">
      <alignment horizontal="left" vertical="top" indent="1"/>
    </xf>
    <xf numFmtId="4" fontId="56" fillId="119" borderId="111" applyNumberFormat="0" applyProtection="0">
      <alignment horizontal="left" vertical="center" indent="1"/>
    </xf>
    <xf numFmtId="0" fontId="12" fillId="104" borderId="101" applyNumberFormat="0" applyProtection="0">
      <alignment horizontal="left" vertical="center" indent="1"/>
    </xf>
    <xf numFmtId="0" fontId="12" fillId="103" borderId="111" applyNumberFormat="0" applyProtection="0">
      <alignment horizontal="left" vertical="top" indent="1"/>
    </xf>
    <xf numFmtId="0" fontId="12" fillId="92" borderId="101" applyNumberFormat="0" applyProtection="0">
      <alignment horizontal="left" vertical="center" indent="1"/>
    </xf>
    <xf numFmtId="4" fontId="206" fillId="101" borderId="116" applyNumberFormat="0" applyProtection="0">
      <alignment horizontal="right" vertical="center"/>
    </xf>
    <xf numFmtId="0" fontId="12" fillId="92" borderId="101" applyNumberFormat="0" applyProtection="0">
      <alignment horizontal="left" vertical="center" indent="1"/>
    </xf>
    <xf numFmtId="4" fontId="210" fillId="108" borderId="130" applyNumberFormat="0" applyProtection="0">
      <alignment horizontal="left" vertical="center" indent="1"/>
    </xf>
    <xf numFmtId="0" fontId="204" fillId="134" borderId="104" applyNumberFormat="0" applyAlignment="0" applyProtection="0"/>
    <xf numFmtId="4" fontId="53" fillId="156" borderId="111" applyNumberFormat="0" applyProtection="0">
      <alignment horizontal="right" vertical="center"/>
    </xf>
    <xf numFmtId="4" fontId="53" fillId="152" borderId="101" applyNumberFormat="0" applyProtection="0">
      <alignment horizontal="right" vertical="center"/>
    </xf>
    <xf numFmtId="0" fontId="208" fillId="107" borderId="101" applyNumberFormat="0" applyProtection="0">
      <alignment horizontal="left" vertical="top" indent="1"/>
    </xf>
    <xf numFmtId="4" fontId="64" fillId="98" borderId="101" applyNumberFormat="0" applyProtection="0">
      <alignment horizontal="right" vertical="center"/>
    </xf>
    <xf numFmtId="0" fontId="12" fillId="105" borderId="124" applyNumberFormat="0" applyProtection="0">
      <alignment horizontal="left" vertical="center" indent="1"/>
    </xf>
    <xf numFmtId="4" fontId="210" fillId="108" borderId="107" applyNumberFormat="0" applyProtection="0">
      <alignment horizontal="left" vertical="center" indent="1"/>
    </xf>
    <xf numFmtId="4" fontId="64" fillId="107" borderId="101" applyNumberFormat="0" applyProtection="0">
      <alignment vertical="center"/>
    </xf>
    <xf numFmtId="4" fontId="64" fillId="98" borderId="101" applyNumberFormat="0" applyProtection="0">
      <alignment horizontal="right" vertical="center"/>
    </xf>
    <xf numFmtId="0" fontId="12" fillId="105" borderId="111" applyNumberFormat="0" applyProtection="0">
      <alignment horizontal="left" vertical="top" indent="1"/>
    </xf>
    <xf numFmtId="4" fontId="206" fillId="122" borderId="116" applyNumberFormat="0" applyProtection="0">
      <alignment horizontal="left" vertical="center" indent="1"/>
    </xf>
    <xf numFmtId="4" fontId="206" fillId="98" borderId="129" applyNumberFormat="0" applyProtection="0">
      <alignment horizontal="right" vertical="center"/>
    </xf>
    <xf numFmtId="4" fontId="64" fillId="99" borderId="101" applyNumberFormat="0" applyProtection="0">
      <alignment horizontal="right" vertical="center"/>
    </xf>
    <xf numFmtId="0" fontId="23" fillId="0" borderId="121" applyFill="0"/>
    <xf numFmtId="4" fontId="187" fillId="107" borderId="111" applyNumberFormat="0" applyProtection="0">
      <alignment vertical="center"/>
    </xf>
    <xf numFmtId="0" fontId="206" fillId="105" borderId="116" applyNumberFormat="0" applyProtection="0">
      <alignment horizontal="left" vertical="center" indent="1"/>
    </xf>
    <xf numFmtId="4" fontId="186" fillId="91" borderId="111" applyNumberFormat="0" applyProtection="0">
      <alignment vertical="center"/>
    </xf>
    <xf numFmtId="4" fontId="64" fillId="99" borderId="101" applyNumberFormat="0" applyProtection="0">
      <alignment horizontal="right" vertical="center"/>
    </xf>
    <xf numFmtId="4" fontId="206" fillId="122" borderId="116" applyNumberFormat="0" applyProtection="0">
      <alignment horizontal="left" vertical="center" indent="1"/>
    </xf>
    <xf numFmtId="0" fontId="12" fillId="105" borderId="101" applyNumberFormat="0" applyProtection="0">
      <alignment horizontal="left" vertical="center" indent="1"/>
    </xf>
    <xf numFmtId="4" fontId="206" fillId="137" borderId="106" applyNumberFormat="0" applyProtection="0">
      <alignment horizontal="right" vertical="center"/>
    </xf>
    <xf numFmtId="0" fontId="12" fillId="103" borderId="101" applyNumberFormat="0" applyProtection="0">
      <alignment horizontal="left" vertical="top" indent="1"/>
    </xf>
    <xf numFmtId="0" fontId="12" fillId="107" borderId="113" applyNumberFormat="0" applyFont="0" applyAlignment="0" applyProtection="0"/>
    <xf numFmtId="4" fontId="206" fillId="101" borderId="116" applyNumberFormat="0" applyProtection="0">
      <alignment horizontal="right" vertical="center"/>
    </xf>
    <xf numFmtId="4" fontId="64" fillId="94" borderId="101" applyNumberFormat="0" applyProtection="0">
      <alignment horizontal="right" vertical="center"/>
    </xf>
    <xf numFmtId="0" fontId="64" fillId="92" borderId="111" applyNumberFormat="0" applyProtection="0">
      <alignment horizontal="left" vertical="top" indent="1"/>
    </xf>
    <xf numFmtId="0" fontId="12" fillId="103" borderId="101" applyNumberFormat="0" applyProtection="0">
      <alignment horizontal="left" vertical="center" indent="1"/>
    </xf>
    <xf numFmtId="0" fontId="12" fillId="107" borderId="113" applyNumberFormat="0" applyFont="0" applyAlignment="0" applyProtection="0"/>
    <xf numFmtId="4" fontId="206" fillId="122" borderId="106" applyNumberFormat="0" applyProtection="0">
      <alignment horizontal="left" vertical="center" indent="1"/>
    </xf>
    <xf numFmtId="4" fontId="64" fillId="97" borderId="111" applyNumberFormat="0" applyProtection="0">
      <alignment horizontal="right" vertical="center"/>
    </xf>
    <xf numFmtId="4" fontId="231" fillId="159" borderId="134" applyNumberFormat="0" applyProtection="0">
      <alignment horizontal="right" vertical="center"/>
    </xf>
    <xf numFmtId="4" fontId="206" fillId="93" borderId="116" applyNumberFormat="0" applyProtection="0">
      <alignment horizontal="right" vertical="center"/>
    </xf>
    <xf numFmtId="0" fontId="220" fillId="110" borderId="125" applyNumberFormat="0" applyAlignment="0" applyProtection="0"/>
    <xf numFmtId="4" fontId="189" fillId="103" borderId="101" applyNumberFormat="0" applyProtection="0">
      <alignment horizontal="right" vertical="center"/>
    </xf>
    <xf numFmtId="4" fontId="206" fillId="38" borderId="116" applyNumberFormat="0" applyProtection="0">
      <alignment horizontal="left" vertical="center" indent="1"/>
    </xf>
    <xf numFmtId="4" fontId="208" fillId="110" borderId="101" applyNumberFormat="0" applyProtection="0">
      <alignment horizontal="left" vertical="center" indent="1"/>
    </xf>
    <xf numFmtId="4" fontId="206" fillId="92" borderId="107" applyNumberFormat="0" applyProtection="0">
      <alignment horizontal="left" vertical="center" indent="1"/>
    </xf>
    <xf numFmtId="4" fontId="64" fillId="93" borderId="101" applyNumberFormat="0" applyProtection="0">
      <alignment horizontal="right" vertical="center"/>
    </xf>
    <xf numFmtId="4" fontId="206" fillId="95" borderId="107" applyNumberFormat="0" applyProtection="0">
      <alignment horizontal="right" vertical="center"/>
    </xf>
    <xf numFmtId="4" fontId="208" fillId="107" borderId="124" applyNumberFormat="0" applyProtection="0">
      <alignment vertical="center"/>
    </xf>
    <xf numFmtId="4" fontId="64" fillId="94" borderId="124" applyNumberFormat="0" applyProtection="0">
      <alignment horizontal="right" vertical="center"/>
    </xf>
    <xf numFmtId="4" fontId="64" fillId="92" borderId="134" applyNumberFormat="0" applyProtection="0">
      <alignment horizontal="right" vertical="center"/>
    </xf>
    <xf numFmtId="0" fontId="12" fillId="86" borderId="103" applyNumberFormat="0" applyFont="0" applyAlignment="0" applyProtection="0"/>
    <xf numFmtId="0" fontId="12" fillId="103" borderId="101" applyNumberFormat="0" applyProtection="0">
      <alignment horizontal="left" vertical="center" indent="1"/>
    </xf>
    <xf numFmtId="4" fontId="56" fillId="119" borderId="101" applyNumberFormat="0" applyProtection="0">
      <alignment horizontal="left" vertical="center" indent="1"/>
    </xf>
    <xf numFmtId="4" fontId="206" fillId="92" borderId="152" applyNumberFormat="0" applyProtection="0">
      <alignment horizontal="right" vertical="center"/>
    </xf>
    <xf numFmtId="4" fontId="187" fillId="107" borderId="101" applyNumberFormat="0" applyProtection="0">
      <alignment vertical="center"/>
    </xf>
    <xf numFmtId="4" fontId="188" fillId="120" borderId="109" applyNumberFormat="0" applyProtection="0">
      <alignment horizontal="left" vertical="center" indent="1"/>
    </xf>
    <xf numFmtId="0" fontId="12" fillId="92" borderId="111" applyNumberFormat="0" applyProtection="0">
      <alignment horizontal="left" vertical="center" indent="1"/>
    </xf>
    <xf numFmtId="4" fontId="64" fillId="92" borderId="111" applyNumberFormat="0" applyProtection="0">
      <alignment horizontal="right" vertical="center"/>
    </xf>
    <xf numFmtId="0" fontId="12" fillId="103" borderId="124" applyNumberFormat="0" applyProtection="0">
      <alignment horizontal="left" vertical="center" indent="1"/>
    </xf>
    <xf numFmtId="0" fontId="12" fillId="92" borderId="101" applyNumberFormat="0" applyProtection="0">
      <alignment horizontal="left" vertical="center" indent="1"/>
    </xf>
    <xf numFmtId="4" fontId="64" fillId="103" borderId="111" applyNumberFormat="0" applyProtection="0">
      <alignment horizontal="right" vertical="center"/>
    </xf>
    <xf numFmtId="0" fontId="220" fillId="110" borderId="112" applyNumberFormat="0" applyAlignment="0" applyProtection="0"/>
    <xf numFmtId="4" fontId="53" fillId="33" borderId="111" applyNumberFormat="0" applyProtection="0">
      <alignment horizontal="right" vertical="center"/>
    </xf>
    <xf numFmtId="4" fontId="53" fillId="156" borderId="134" applyNumberFormat="0" applyProtection="0">
      <alignment horizontal="right" vertical="center"/>
    </xf>
    <xf numFmtId="0" fontId="12" fillId="107" borderId="103" applyNumberFormat="0" applyFont="0" applyAlignment="0" applyProtection="0"/>
    <xf numFmtId="0" fontId="12" fillId="105" borderId="101" applyNumberFormat="0" applyProtection="0">
      <alignment horizontal="left" vertical="center" indent="1"/>
    </xf>
    <xf numFmtId="0" fontId="194" fillId="117" borderId="112" applyNumberFormat="0" applyAlignment="0" applyProtection="0"/>
    <xf numFmtId="4" fontId="50" fillId="91" borderId="124" applyNumberFormat="0" applyProtection="0">
      <alignment vertical="center"/>
    </xf>
    <xf numFmtId="0" fontId="204" fillId="134" borderId="150" applyNumberFormat="0" applyAlignment="0" applyProtection="0"/>
    <xf numFmtId="4" fontId="53" fillId="157" borderId="124" applyNumberFormat="0" applyProtection="0">
      <alignment horizontal="right" vertical="center"/>
    </xf>
    <xf numFmtId="4" fontId="50" fillId="91" borderId="111" applyNumberFormat="0" applyProtection="0">
      <alignment vertical="center"/>
    </xf>
    <xf numFmtId="4" fontId="53" fillId="159" borderId="124" applyNumberFormat="0" applyProtection="0">
      <alignment horizontal="right" vertical="center"/>
    </xf>
    <xf numFmtId="4" fontId="53" fillId="121" borderId="101" applyNumberFormat="0" applyProtection="0">
      <alignment horizontal="right" vertical="center"/>
    </xf>
    <xf numFmtId="0" fontId="206" fillId="103" borderId="106" applyNumberFormat="0" applyProtection="0">
      <alignment horizontal="left" vertical="center" indent="1"/>
    </xf>
    <xf numFmtId="4" fontId="64" fillId="92" borderId="111" applyNumberFormat="0" applyProtection="0">
      <alignment horizontal="right" vertical="center"/>
    </xf>
    <xf numFmtId="4" fontId="53" fillId="38" borderId="101" applyNumberFormat="0" applyProtection="0">
      <alignment horizontal="left" vertical="center" indent="1"/>
    </xf>
    <xf numFmtId="4" fontId="64" fillId="100" borderId="101" applyNumberFormat="0" applyProtection="0">
      <alignment horizontal="right" vertical="center"/>
    </xf>
    <xf numFmtId="4" fontId="187" fillId="103" borderId="101" applyNumberFormat="0" applyProtection="0">
      <alignment horizontal="right" vertical="center"/>
    </xf>
    <xf numFmtId="4" fontId="231" fillId="159" borderId="111" applyNumberFormat="0" applyProtection="0">
      <alignment horizontal="right" vertical="center"/>
    </xf>
    <xf numFmtId="0" fontId="12" fillId="103" borderId="101" applyNumberFormat="0" applyProtection="0">
      <alignment horizontal="left" vertical="center" indent="1"/>
    </xf>
    <xf numFmtId="0" fontId="50" fillId="91" borderId="124" applyNumberFormat="0" applyProtection="0">
      <alignment horizontal="left" vertical="top" indent="1"/>
    </xf>
    <xf numFmtId="4" fontId="64" fillId="98" borderId="101" applyNumberFormat="0" applyProtection="0">
      <alignment horizontal="right" vertical="center"/>
    </xf>
    <xf numFmtId="4" fontId="64" fillId="93" borderId="134" applyNumberFormat="0" applyProtection="0">
      <alignment horizontal="right" vertical="center"/>
    </xf>
    <xf numFmtId="4" fontId="53" fillId="154" borderId="101" applyNumberFormat="0" applyProtection="0">
      <alignment horizontal="right" vertical="center"/>
    </xf>
    <xf numFmtId="4" fontId="188" fillId="120" borderId="109" applyNumberFormat="0" applyProtection="0">
      <alignment horizontal="left" vertical="center" indent="1"/>
    </xf>
    <xf numFmtId="0" fontId="12" fillId="107" borderId="113" applyNumberFormat="0" applyFont="0" applyAlignment="0" applyProtection="0"/>
    <xf numFmtId="0" fontId="194" fillId="117" borderId="112" applyNumberFormat="0" applyAlignment="0" applyProtection="0"/>
    <xf numFmtId="0" fontId="12" fillId="103" borderId="101" applyNumberFormat="0" applyProtection="0">
      <alignment horizontal="left" vertical="top" indent="1"/>
    </xf>
    <xf numFmtId="4" fontId="64" fillId="92" borderId="134" applyNumberFormat="0" applyProtection="0">
      <alignment horizontal="left" vertical="center" indent="1"/>
    </xf>
    <xf numFmtId="4" fontId="50" fillId="91" borderId="101" applyNumberFormat="0" applyProtection="0">
      <alignment vertical="center"/>
    </xf>
    <xf numFmtId="4" fontId="210" fillId="108" borderId="130" applyNumberFormat="0" applyProtection="0">
      <alignment horizontal="left" vertical="center" indent="1"/>
    </xf>
    <xf numFmtId="4" fontId="64" fillId="98" borderId="111" applyNumberFormat="0" applyProtection="0">
      <alignment horizontal="right" vertical="center"/>
    </xf>
    <xf numFmtId="0" fontId="12" fillId="92" borderId="111" applyNumberFormat="0" applyProtection="0">
      <alignment horizontal="left" vertical="top" indent="1"/>
    </xf>
    <xf numFmtId="0" fontId="12" fillId="92" borderId="111" applyNumberFormat="0" applyProtection="0">
      <alignment horizontal="left" vertical="center" indent="1"/>
    </xf>
    <xf numFmtId="4" fontId="56" fillId="119" borderId="119" applyNumberFormat="0" applyProtection="0">
      <alignment horizontal="left" vertical="center" indent="1"/>
    </xf>
    <xf numFmtId="0" fontId="12" fillId="86" borderId="103" applyNumberFormat="0" applyFont="0" applyAlignment="0" applyProtection="0"/>
    <xf numFmtId="4" fontId="53" fillId="157" borderId="124" applyNumberFormat="0" applyProtection="0">
      <alignment horizontal="right" vertical="center"/>
    </xf>
    <xf numFmtId="4" fontId="64" fillId="100" borderId="101" applyNumberFormat="0" applyProtection="0">
      <alignment horizontal="right" vertical="center"/>
    </xf>
    <xf numFmtId="0" fontId="206" fillId="105" borderId="106" applyNumberFormat="0" applyProtection="0">
      <alignment horizontal="left" vertical="center" indent="1"/>
    </xf>
    <xf numFmtId="0" fontId="213" fillId="134" borderId="106" applyNumberFormat="0" applyAlignment="0" applyProtection="0"/>
    <xf numFmtId="4" fontId="53" fillId="38" borderId="111" applyNumberFormat="0" applyProtection="0">
      <alignment horizontal="left" vertical="center" indent="1"/>
    </xf>
    <xf numFmtId="4" fontId="64" fillId="107" borderId="101" applyNumberFormat="0" applyProtection="0">
      <alignment horizontal="left" vertical="center" indent="1"/>
    </xf>
    <xf numFmtId="0" fontId="64" fillId="92" borderId="101" applyNumberFormat="0" applyProtection="0">
      <alignment horizontal="left" vertical="top" indent="1"/>
    </xf>
    <xf numFmtId="4" fontId="12" fillId="104" borderId="166" applyNumberFormat="0" applyProtection="0">
      <alignment horizontal="left" vertical="center" indent="1"/>
    </xf>
    <xf numFmtId="4" fontId="53" fillId="121" borderId="111" applyNumberFormat="0" applyProtection="0">
      <alignment horizontal="right" vertical="center"/>
    </xf>
    <xf numFmtId="4" fontId="64" fillId="101" borderId="124" applyNumberFormat="0" applyProtection="0">
      <alignment horizontal="right" vertical="center"/>
    </xf>
    <xf numFmtId="4" fontId="206" fillId="0" borderId="106" applyNumberFormat="0" applyProtection="0">
      <alignment horizontal="right" vertical="center"/>
    </xf>
    <xf numFmtId="4" fontId="187" fillId="103" borderId="101" applyNumberFormat="0" applyProtection="0">
      <alignment horizontal="right" vertical="center"/>
    </xf>
    <xf numFmtId="4" fontId="53" fillId="155" borderId="101" applyNumberFormat="0" applyProtection="0">
      <alignment horizontal="right" vertical="center"/>
    </xf>
    <xf numFmtId="0" fontId="204" fillId="110" borderId="104" applyNumberFormat="0" applyAlignment="0" applyProtection="0"/>
    <xf numFmtId="4" fontId="56" fillId="119" borderId="109" applyNumberFormat="0" applyProtection="0">
      <alignment horizontal="left" vertical="center" indent="1"/>
    </xf>
    <xf numFmtId="4" fontId="229" fillId="38" borderId="101" applyNumberFormat="0" applyProtection="0">
      <alignment vertical="center"/>
    </xf>
    <xf numFmtId="0" fontId="12" fillId="105" borderId="124" applyNumberFormat="0" applyProtection="0">
      <alignment horizontal="left" vertical="center" indent="1"/>
    </xf>
    <xf numFmtId="4" fontId="208" fillId="107" borderId="101" applyNumberFormat="0" applyProtection="0">
      <alignment vertical="center"/>
    </xf>
    <xf numFmtId="4" fontId="50" fillId="91" borderId="101" applyNumberFormat="0" applyProtection="0">
      <alignment horizontal="left" vertical="center" indent="1"/>
    </xf>
    <xf numFmtId="4" fontId="64" fillId="98" borderId="111" applyNumberFormat="0" applyProtection="0">
      <alignment horizontal="right" vertical="center"/>
    </xf>
    <xf numFmtId="4" fontId="50" fillId="91" borderId="124" applyNumberFormat="0" applyProtection="0">
      <alignment horizontal="left" vertical="center" indent="1"/>
    </xf>
    <xf numFmtId="0" fontId="12" fillId="92" borderId="101" applyNumberFormat="0" applyProtection="0">
      <alignment horizontal="left" vertical="center" indent="1"/>
    </xf>
    <xf numFmtId="4" fontId="53" fillId="109" borderId="101" applyNumberFormat="0" applyProtection="0">
      <alignment horizontal="right" vertical="center"/>
    </xf>
    <xf numFmtId="0" fontId="206" fillId="86" borderId="106" applyNumberFormat="0" applyFont="0" applyAlignment="0" applyProtection="0"/>
    <xf numFmtId="0" fontId="204" fillId="110" borderId="114" applyNumberFormat="0" applyAlignment="0" applyProtection="0"/>
    <xf numFmtId="0" fontId="12" fillId="107" borderId="126" applyNumberFormat="0" applyFont="0" applyAlignment="0" applyProtection="0"/>
    <xf numFmtId="4" fontId="50" fillId="91" borderId="101" applyNumberFormat="0" applyProtection="0">
      <alignment horizontal="left" vertical="center" indent="1"/>
    </xf>
    <xf numFmtId="4" fontId="208" fillId="110" borderId="101" applyNumberFormat="0" applyProtection="0">
      <alignment horizontal="left" vertical="center" indent="1"/>
    </xf>
    <xf numFmtId="4" fontId="56" fillId="119" borderId="101" applyNumberFormat="0" applyProtection="0">
      <alignment horizontal="left" vertical="center" indent="1"/>
    </xf>
    <xf numFmtId="4" fontId="64" fillId="107" borderId="111" applyNumberFormat="0" applyProtection="0">
      <alignment vertical="center"/>
    </xf>
    <xf numFmtId="4" fontId="206" fillId="122" borderId="106" applyNumberFormat="0" applyProtection="0">
      <alignment horizontal="left" vertical="center" indent="1"/>
    </xf>
    <xf numFmtId="0" fontId="12" fillId="104" borderId="124" applyNumberFormat="0" applyProtection="0">
      <alignment horizontal="left" vertical="center" indent="1"/>
    </xf>
    <xf numFmtId="4" fontId="64" fillId="95" borderId="101" applyNumberFormat="0" applyProtection="0">
      <alignment horizontal="right" vertical="center"/>
    </xf>
    <xf numFmtId="4" fontId="188" fillId="120" borderId="109" applyNumberFormat="0" applyProtection="0">
      <alignment horizontal="left" vertical="center" indent="1"/>
    </xf>
    <xf numFmtId="0" fontId="206" fillId="86" borderId="106" applyNumberFormat="0" applyFont="0" applyAlignment="0" applyProtection="0"/>
    <xf numFmtId="4" fontId="186" fillId="91" borderId="124" applyNumberFormat="0" applyProtection="0">
      <alignment vertical="center"/>
    </xf>
    <xf numFmtId="4" fontId="64" fillId="107" borderId="111" applyNumberFormat="0" applyProtection="0">
      <alignment horizontal="left" vertical="center" indent="1"/>
    </xf>
    <xf numFmtId="0" fontId="194" fillId="117" borderId="102" applyNumberFormat="0" applyAlignment="0" applyProtection="0"/>
    <xf numFmtId="0" fontId="71" fillId="104" borderId="131" applyBorder="0"/>
    <xf numFmtId="4" fontId="53" fillId="153" borderId="101" applyNumberFormat="0" applyProtection="0">
      <alignment horizontal="right" vertical="center"/>
    </xf>
    <xf numFmtId="4" fontId="206" fillId="92" borderId="106" applyNumberFormat="0" applyProtection="0">
      <alignment horizontal="right" vertical="center"/>
    </xf>
    <xf numFmtId="0" fontId="206" fillId="92" borderId="101" applyNumberFormat="0" applyProtection="0">
      <alignment horizontal="left" vertical="top" indent="1"/>
    </xf>
    <xf numFmtId="0" fontId="12" fillId="105" borderId="101" applyNumberFormat="0" applyProtection="0">
      <alignment horizontal="left" vertical="top" indent="1"/>
    </xf>
    <xf numFmtId="4" fontId="12" fillId="104" borderId="117" applyNumberFormat="0" applyProtection="0">
      <alignment horizontal="left" vertical="center" indent="1"/>
    </xf>
    <xf numFmtId="0" fontId="206" fillId="92" borderId="111" applyNumberFormat="0" applyProtection="0">
      <alignment horizontal="left" vertical="top" indent="1"/>
    </xf>
    <xf numFmtId="0" fontId="220" fillId="110" borderId="102" applyNumberFormat="0" applyAlignment="0" applyProtection="0"/>
    <xf numFmtId="0" fontId="206" fillId="105" borderId="101" applyNumberFormat="0" applyProtection="0">
      <alignment horizontal="left" vertical="top" indent="1"/>
    </xf>
    <xf numFmtId="4" fontId="53" fillId="159" borderId="111" applyNumberFormat="0" applyProtection="0">
      <alignment vertical="center"/>
    </xf>
    <xf numFmtId="4" fontId="186" fillId="91" borderId="101" applyNumberFormat="0" applyProtection="0">
      <alignment vertical="center"/>
    </xf>
    <xf numFmtId="4" fontId="230" fillId="159" borderId="111" applyNumberFormat="0" applyProtection="0">
      <alignment vertical="center"/>
    </xf>
    <xf numFmtId="0" fontId="12" fillId="105" borderId="101" applyNumberFormat="0" applyProtection="0">
      <alignment horizontal="left" vertical="center" indent="1"/>
    </xf>
    <xf numFmtId="0" fontId="226" fillId="110" borderId="102" applyNumberFormat="0" applyAlignment="0" applyProtection="0"/>
    <xf numFmtId="0" fontId="206" fillId="86" borderId="129" applyNumberFormat="0" applyFont="0" applyAlignment="0" applyProtection="0"/>
    <xf numFmtId="0" fontId="12" fillId="104" borderId="111" applyNumberFormat="0" applyProtection="0">
      <alignment horizontal="left" vertical="center" indent="1"/>
    </xf>
    <xf numFmtId="0" fontId="209" fillId="91" borderId="111" applyNumberFormat="0" applyProtection="0">
      <alignment horizontal="left" vertical="top" indent="1"/>
    </xf>
    <xf numFmtId="4" fontId="206" fillId="38" borderId="129" applyNumberFormat="0" applyProtection="0">
      <alignment horizontal="left" vertical="center" indent="1"/>
    </xf>
    <xf numFmtId="4" fontId="64" fillId="97" borderId="111" applyNumberFormat="0" applyProtection="0">
      <alignment horizontal="right" vertical="center"/>
    </xf>
    <xf numFmtId="0" fontId="12" fillId="105" borderId="101" applyNumberFormat="0" applyProtection="0">
      <alignment horizontal="left" vertical="center" indent="1"/>
    </xf>
    <xf numFmtId="4" fontId="53" fillId="109" borderId="134" applyNumberFormat="0" applyProtection="0">
      <alignment horizontal="right" vertical="center"/>
    </xf>
    <xf numFmtId="4" fontId="64" fillId="97" borderId="111" applyNumberFormat="0" applyProtection="0">
      <alignment horizontal="right" vertical="center"/>
    </xf>
    <xf numFmtId="4" fontId="206" fillId="93" borderId="106" applyNumberFormat="0" applyProtection="0">
      <alignment horizontal="right" vertical="center"/>
    </xf>
    <xf numFmtId="4" fontId="206" fillId="95" borderId="107" applyNumberFormat="0" applyProtection="0">
      <alignment horizontal="right" vertical="center"/>
    </xf>
    <xf numFmtId="0" fontId="220" fillId="110" borderId="102" applyNumberFormat="0" applyAlignment="0" applyProtection="0"/>
    <xf numFmtId="0" fontId="204" fillId="110" borderId="104" applyNumberFormat="0" applyAlignment="0" applyProtection="0"/>
    <xf numFmtId="4" fontId="53" fillId="119" borderId="101" applyNumberFormat="0" applyProtection="0">
      <alignment horizontal="right" vertical="center"/>
    </xf>
    <xf numFmtId="4" fontId="208" fillId="107" borderId="101" applyNumberFormat="0" applyProtection="0">
      <alignment vertical="center"/>
    </xf>
    <xf numFmtId="4" fontId="64" fillId="103" borderId="101" applyNumberFormat="0" applyProtection="0">
      <alignment horizontal="right" vertical="center"/>
    </xf>
    <xf numFmtId="0" fontId="185" fillId="0" borderId="105" applyNumberFormat="0" applyFill="0" applyAlignment="0" applyProtection="0"/>
    <xf numFmtId="4" fontId="206" fillId="122" borderId="106" applyNumberFormat="0" applyProtection="0">
      <alignment horizontal="left" vertical="center" indent="1"/>
    </xf>
    <xf numFmtId="4" fontId="53" fillId="119" borderId="124" applyNumberFormat="0" applyProtection="0">
      <alignment horizontal="right" vertical="center"/>
    </xf>
    <xf numFmtId="4" fontId="64" fillId="107" borderId="101" applyNumberFormat="0" applyProtection="0">
      <alignment horizontal="left" vertical="center" indent="1"/>
    </xf>
    <xf numFmtId="4" fontId="53" fillId="109" borderId="124" applyNumberFormat="0" applyProtection="0">
      <alignment horizontal="right" vertical="center"/>
    </xf>
    <xf numFmtId="0" fontId="194" fillId="117" borderId="102" applyNumberFormat="0" applyAlignment="0" applyProtection="0"/>
    <xf numFmtId="4" fontId="53" fillId="159" borderId="101" applyNumberFormat="0" applyProtection="0">
      <alignment horizontal="right" vertical="center"/>
    </xf>
    <xf numFmtId="0" fontId="185" fillId="0" borderId="105" applyNumberFormat="0" applyFill="0" applyAlignment="0" applyProtection="0"/>
    <xf numFmtId="4" fontId="64" fillId="93" borderId="101" applyNumberFormat="0" applyProtection="0">
      <alignment horizontal="right" vertical="center"/>
    </xf>
    <xf numFmtId="4" fontId="206" fillId="122" borderId="106" applyNumberFormat="0" applyProtection="0">
      <alignment horizontal="left" vertical="center" indent="1"/>
    </xf>
    <xf numFmtId="0" fontId="12" fillId="92" borderId="101" applyNumberFormat="0" applyProtection="0">
      <alignment horizontal="left" vertical="top" indent="1"/>
    </xf>
    <xf numFmtId="4" fontId="206" fillId="101" borderId="106" applyNumberFormat="0" applyProtection="0">
      <alignment horizontal="right" vertical="center"/>
    </xf>
    <xf numFmtId="4" fontId="206" fillId="92" borderId="130" applyNumberFormat="0" applyProtection="0">
      <alignment horizontal="left" vertical="center" indent="1"/>
    </xf>
    <xf numFmtId="205" fontId="206" fillId="86" borderId="106" applyNumberFormat="0" applyFont="0" applyAlignment="0" applyProtection="0"/>
    <xf numFmtId="0" fontId="206" fillId="92" borderId="101" applyNumberFormat="0" applyProtection="0">
      <alignment horizontal="left" vertical="top" indent="1"/>
    </xf>
    <xf numFmtId="0" fontId="209" fillId="91" borderId="101" applyNumberFormat="0" applyProtection="0">
      <alignment horizontal="left" vertical="top" indent="1"/>
    </xf>
    <xf numFmtId="4" fontId="64" fillId="92" borderId="101" applyNumberFormat="0" applyProtection="0">
      <alignment horizontal="right" vertical="center"/>
    </xf>
    <xf numFmtId="4" fontId="206" fillId="102" borderId="107" applyNumberFormat="0" applyProtection="0">
      <alignment horizontal="left" vertical="center" indent="1"/>
    </xf>
    <xf numFmtId="4" fontId="229" fillId="38" borderId="101" applyNumberFormat="0" applyProtection="0">
      <alignment vertical="center"/>
    </xf>
    <xf numFmtId="4" fontId="215" fillId="38" borderId="106" applyNumberFormat="0" applyProtection="0">
      <alignment vertical="center"/>
    </xf>
    <xf numFmtId="4" fontId="64" fillId="101" borderId="101" applyNumberFormat="0" applyProtection="0">
      <alignment horizontal="right" vertical="center"/>
    </xf>
    <xf numFmtId="0" fontId="206" fillId="105" borderId="101" applyNumberFormat="0" applyProtection="0">
      <alignment horizontal="left" vertical="top" indent="1"/>
    </xf>
    <xf numFmtId="0" fontId="12" fillId="105" borderId="101" applyNumberFormat="0" applyProtection="0">
      <alignment horizontal="left" vertical="center" indent="1"/>
    </xf>
    <xf numFmtId="0" fontId="50" fillId="91" borderId="111" applyNumberFormat="0" applyProtection="0">
      <alignment horizontal="left" vertical="top" indent="1"/>
    </xf>
    <xf numFmtId="4" fontId="231" fillId="159" borderId="101" applyNumberFormat="0" applyProtection="0">
      <alignment horizontal="right" vertical="center"/>
    </xf>
    <xf numFmtId="4" fontId="64" fillId="97" borderId="101" applyNumberFormat="0" applyProtection="0">
      <alignment horizontal="right" vertical="center"/>
    </xf>
    <xf numFmtId="4" fontId="64" fillId="99" borderId="101" applyNumberFormat="0" applyProtection="0">
      <alignment horizontal="right" vertical="center"/>
    </xf>
    <xf numFmtId="0" fontId="194" fillId="117" borderId="112" applyNumberFormat="0" applyAlignment="0" applyProtection="0"/>
    <xf numFmtId="0" fontId="204" fillId="117" borderId="104" applyNumberFormat="0" applyAlignment="0" applyProtection="0"/>
    <xf numFmtId="4" fontId="50" fillId="91" borderId="111" applyNumberFormat="0" applyProtection="0">
      <alignment horizontal="left" vertical="center" indent="1"/>
    </xf>
    <xf numFmtId="0" fontId="185" fillId="0" borderId="110" applyNumberFormat="0" applyFill="0" applyAlignment="0" applyProtection="0"/>
    <xf numFmtId="4" fontId="64" fillId="95" borderId="111" applyNumberFormat="0" applyProtection="0">
      <alignment horizontal="right" vertical="center"/>
    </xf>
    <xf numFmtId="4" fontId="64" fillId="96" borderId="101" applyNumberFormat="0" applyProtection="0">
      <alignment horizontal="right" vertical="center"/>
    </xf>
    <xf numFmtId="0" fontId="220" fillId="110" borderId="102" applyNumberFormat="0" applyAlignment="0" applyProtection="0"/>
    <xf numFmtId="0" fontId="12" fillId="105" borderId="111" applyNumberFormat="0" applyProtection="0">
      <alignment horizontal="left" vertical="center" indent="1"/>
    </xf>
    <xf numFmtId="0" fontId="201" fillId="87" borderId="106" applyNumberFormat="0" applyAlignment="0" applyProtection="0"/>
    <xf numFmtId="4" fontId="187" fillId="107" borderId="101" applyNumberFormat="0" applyProtection="0">
      <alignment vertical="center"/>
    </xf>
    <xf numFmtId="0" fontId="213" fillId="134" borderId="106" applyNumberFormat="0" applyAlignment="0" applyProtection="0"/>
    <xf numFmtId="4" fontId="206" fillId="122" borderId="106" applyNumberFormat="0" applyProtection="0">
      <alignment horizontal="left" vertical="center" indent="1"/>
    </xf>
    <xf numFmtId="4" fontId="50" fillId="91" borderId="111" applyNumberFormat="0" applyProtection="0">
      <alignment horizontal="left" vertical="center" indent="1"/>
    </xf>
    <xf numFmtId="4" fontId="53" fillId="155" borderId="111" applyNumberFormat="0" applyProtection="0">
      <alignment horizontal="right" vertical="center"/>
    </xf>
    <xf numFmtId="4" fontId="189" fillId="103" borderId="160" applyNumberFormat="0" applyProtection="0">
      <alignment horizontal="right" vertical="center"/>
    </xf>
    <xf numFmtId="0" fontId="12" fillId="105" borderId="101" applyNumberFormat="0" applyProtection="0">
      <alignment horizontal="left" vertical="center" indent="1"/>
    </xf>
    <xf numFmtId="4" fontId="231" fillId="159" borderId="111" applyNumberFormat="0" applyProtection="0">
      <alignment horizontal="right" vertical="center"/>
    </xf>
    <xf numFmtId="0" fontId="194" fillId="117" borderId="102" applyNumberFormat="0" applyAlignment="0" applyProtection="0"/>
    <xf numFmtId="4" fontId="206" fillId="102" borderId="107" applyNumberFormat="0" applyProtection="0">
      <alignment horizontal="left" vertical="center" indent="1"/>
    </xf>
    <xf numFmtId="0" fontId="12" fillId="104" borderId="101" applyNumberFormat="0" applyProtection="0">
      <alignment horizontal="left" vertical="center" indent="1"/>
    </xf>
    <xf numFmtId="0" fontId="12" fillId="103" borderId="101" applyNumberFormat="0" applyProtection="0">
      <alignment horizontal="left" vertical="center" indent="1"/>
    </xf>
    <xf numFmtId="4" fontId="189" fillId="103" borderId="147" applyNumberFormat="0" applyProtection="0">
      <alignment horizontal="right" vertical="center"/>
    </xf>
    <xf numFmtId="4" fontId="64" fillId="94" borderId="101" applyNumberFormat="0" applyProtection="0">
      <alignment horizontal="right" vertical="center"/>
    </xf>
    <xf numFmtId="4" fontId="53" fillId="153" borderId="111" applyNumberFormat="0" applyProtection="0">
      <alignment horizontal="right" vertical="center"/>
    </xf>
    <xf numFmtId="4" fontId="64" fillId="92" borderId="101" applyNumberFormat="0" applyProtection="0">
      <alignment horizontal="right" vertical="center"/>
    </xf>
    <xf numFmtId="0" fontId="208" fillId="92" borderId="101" applyNumberFormat="0" applyProtection="0">
      <alignment horizontal="left" vertical="top" indent="1"/>
    </xf>
    <xf numFmtId="0" fontId="12" fillId="107" borderId="103" applyNumberFormat="0" applyFont="0" applyAlignment="0" applyProtection="0"/>
    <xf numFmtId="205" fontId="201" fillId="87" borderId="106" applyNumberFormat="0" applyAlignment="0" applyProtection="0"/>
    <xf numFmtId="0" fontId="206" fillId="105" borderId="129" applyNumberFormat="0" applyProtection="0">
      <alignment horizontal="left" vertical="center" indent="1"/>
    </xf>
    <xf numFmtId="4" fontId="53" fillId="33" borderId="124" applyNumberFormat="0" applyProtection="0">
      <alignment horizontal="right" vertical="center"/>
    </xf>
    <xf numFmtId="0" fontId="206" fillId="103" borderId="111" applyNumberFormat="0" applyProtection="0">
      <alignment horizontal="left" vertical="top" indent="1"/>
    </xf>
    <xf numFmtId="4" fontId="64" fillId="107" borderId="101" applyNumberFormat="0" applyProtection="0">
      <alignment vertical="center"/>
    </xf>
    <xf numFmtId="0" fontId="12" fillId="103" borderId="101" applyNumberFormat="0" applyProtection="0">
      <alignment horizontal="left" vertical="top" indent="1"/>
    </xf>
    <xf numFmtId="4" fontId="64" fillId="97" borderId="124" applyNumberFormat="0" applyProtection="0">
      <alignment horizontal="right" vertical="center"/>
    </xf>
    <xf numFmtId="4" fontId="53" fillId="33" borderId="111" applyNumberFormat="0" applyProtection="0">
      <alignment horizontal="right" vertical="center"/>
    </xf>
    <xf numFmtId="4" fontId="53" fillId="121" borderId="124" applyNumberFormat="0" applyProtection="0">
      <alignment horizontal="right" vertical="center"/>
    </xf>
    <xf numFmtId="0" fontId="12" fillId="92" borderId="147" applyNumberFormat="0" applyProtection="0">
      <alignment horizontal="left" vertical="top" indent="1"/>
    </xf>
    <xf numFmtId="205" fontId="12" fillId="104" borderId="101" applyNumberFormat="0" applyProtection="0">
      <alignment horizontal="left" vertical="top" indent="1"/>
    </xf>
    <xf numFmtId="0" fontId="194" fillId="117" borderId="102" applyNumberFormat="0" applyAlignment="0" applyProtection="0"/>
    <xf numFmtId="0" fontId="12" fillId="92" borderId="134" applyNumberFormat="0" applyProtection="0">
      <alignment horizontal="left" vertical="center" indent="1"/>
    </xf>
    <xf numFmtId="4" fontId="64" fillId="99" borderId="124" applyNumberFormat="0" applyProtection="0">
      <alignment horizontal="right" vertical="center"/>
    </xf>
    <xf numFmtId="4" fontId="56" fillId="119" borderId="101" applyNumberFormat="0" applyProtection="0">
      <alignment horizontal="left" vertical="center" indent="1"/>
    </xf>
    <xf numFmtId="4" fontId="12" fillId="104" borderId="117" applyNumberFormat="0" applyProtection="0">
      <alignment horizontal="left" vertical="center" indent="1"/>
    </xf>
    <xf numFmtId="4" fontId="64" fillId="98" borderId="101" applyNumberFormat="0" applyProtection="0">
      <alignment horizontal="right" vertical="center"/>
    </xf>
    <xf numFmtId="0" fontId="185" fillId="0" borderId="105" applyNumberFormat="0" applyFill="0" applyAlignment="0" applyProtection="0"/>
    <xf numFmtId="4" fontId="64" fillId="97" borderId="101" applyNumberFormat="0" applyProtection="0">
      <alignment horizontal="right" vertical="center"/>
    </xf>
    <xf numFmtId="4" fontId="64" fillId="98" borderId="111" applyNumberFormat="0" applyProtection="0">
      <alignment horizontal="right" vertical="center"/>
    </xf>
    <xf numFmtId="4" fontId="206" fillId="122" borderId="116" applyNumberFormat="0" applyProtection="0">
      <alignment horizontal="left" vertical="center" indent="1"/>
    </xf>
    <xf numFmtId="4" fontId="187" fillId="103" borderId="111" applyNumberFormat="0" applyProtection="0">
      <alignment horizontal="right" vertical="center"/>
    </xf>
    <xf numFmtId="4" fontId="231" fillId="159" borderId="101" applyNumberFormat="0" applyProtection="0">
      <alignment horizontal="right" vertical="center"/>
    </xf>
    <xf numFmtId="4" fontId="53" fillId="159" borderId="111" applyNumberFormat="0" applyProtection="0">
      <alignment horizontal="right" vertical="center"/>
    </xf>
    <xf numFmtId="0" fontId="12" fillId="107" borderId="103" applyNumberFormat="0" applyFont="0" applyAlignment="0" applyProtection="0"/>
    <xf numFmtId="0" fontId="206" fillId="105" borderId="129" applyNumberFormat="0" applyProtection="0">
      <alignment horizontal="left" vertical="center" indent="1"/>
    </xf>
    <xf numFmtId="4" fontId="64" fillId="107" borderId="101" applyNumberFormat="0" applyProtection="0">
      <alignment vertical="center"/>
    </xf>
    <xf numFmtId="0" fontId="12" fillId="104" borderId="101" applyNumberFormat="0" applyProtection="0">
      <alignment horizontal="left" vertical="top" indent="1"/>
    </xf>
    <xf numFmtId="4" fontId="206" fillId="95" borderId="117" applyNumberFormat="0" applyProtection="0">
      <alignment horizontal="right" vertical="center"/>
    </xf>
    <xf numFmtId="4" fontId="206" fillId="102" borderId="107" applyNumberFormat="0" applyProtection="0">
      <alignment horizontal="left" vertical="center" indent="1"/>
    </xf>
    <xf numFmtId="4" fontId="53" fillId="119" borderId="101" applyNumberFormat="0" applyProtection="0">
      <alignment horizontal="right" vertical="center"/>
    </xf>
    <xf numFmtId="4" fontId="64" fillId="98" borderId="101" applyNumberFormat="0" applyProtection="0">
      <alignment horizontal="right" vertical="center"/>
    </xf>
    <xf numFmtId="0" fontId="50" fillId="91" borderId="111" applyNumberFormat="0" applyProtection="0">
      <alignment horizontal="left" vertical="top" indent="1"/>
    </xf>
    <xf numFmtId="4" fontId="53" fillId="156" borderId="111" applyNumberFormat="0" applyProtection="0">
      <alignment horizontal="right" vertical="center"/>
    </xf>
    <xf numFmtId="4" fontId="206" fillId="97" borderId="106" applyNumberFormat="0" applyProtection="0">
      <alignment horizontal="right" vertical="center"/>
    </xf>
    <xf numFmtId="4" fontId="56" fillId="119" borderId="111" applyNumberFormat="0" applyProtection="0">
      <alignment horizontal="left" vertical="center" indent="1"/>
    </xf>
    <xf numFmtId="4" fontId="206" fillId="122" borderId="129" applyNumberFormat="0" applyProtection="0">
      <alignment horizontal="left" vertical="center" indent="1"/>
    </xf>
    <xf numFmtId="4" fontId="206" fillId="96" borderId="106" applyNumberFormat="0" applyProtection="0">
      <alignment horizontal="right" vertical="center"/>
    </xf>
    <xf numFmtId="4" fontId="56" fillId="38" borderId="101" applyNumberFormat="0" applyProtection="0">
      <alignment vertical="center"/>
    </xf>
    <xf numFmtId="4" fontId="206" fillId="103" borderId="107" applyNumberFormat="0" applyProtection="0">
      <alignment horizontal="left" vertical="center" indent="1"/>
    </xf>
    <xf numFmtId="205" fontId="206" fillId="103" borderId="101" applyNumberFormat="0" applyProtection="0">
      <alignment horizontal="left" vertical="top" indent="1"/>
    </xf>
    <xf numFmtId="0" fontId="12" fillId="103" borderId="111" applyNumberFormat="0" applyProtection="0">
      <alignment horizontal="left" vertical="center" indent="1"/>
    </xf>
    <xf numFmtId="0" fontId="12" fillId="105" borderId="111" applyNumberFormat="0" applyProtection="0">
      <alignment horizontal="left" vertical="top" indent="1"/>
    </xf>
    <xf numFmtId="4" fontId="206" fillId="137" borderId="106" applyNumberFormat="0" applyProtection="0">
      <alignment horizontal="right" vertical="center"/>
    </xf>
    <xf numFmtId="0" fontId="185" fillId="0" borderId="105" applyNumberFormat="0" applyFill="0" applyAlignment="0" applyProtection="0"/>
    <xf numFmtId="0" fontId="12" fillId="103" borderId="101" applyNumberFormat="0" applyProtection="0">
      <alignment horizontal="left" vertical="center" indent="1"/>
    </xf>
    <xf numFmtId="0" fontId="12" fillId="103" borderId="101" applyNumberFormat="0" applyProtection="0">
      <alignment horizontal="left" vertical="top" indent="1"/>
    </xf>
    <xf numFmtId="0" fontId="64" fillId="92" borderId="101" applyNumberFormat="0" applyProtection="0">
      <alignment horizontal="left" vertical="top" indent="1"/>
    </xf>
    <xf numFmtId="4" fontId="53" fillId="159" borderId="101" applyNumberFormat="0" applyProtection="0">
      <alignment vertical="center"/>
    </xf>
    <xf numFmtId="4" fontId="215" fillId="27" borderId="106" applyNumberFormat="0" applyProtection="0">
      <alignment horizontal="right" vertical="center"/>
    </xf>
    <xf numFmtId="0" fontId="194" fillId="117" borderId="102" applyNumberFormat="0" applyAlignment="0" applyProtection="0"/>
    <xf numFmtId="4" fontId="188" fillId="120" borderId="119" applyNumberFormat="0" applyProtection="0">
      <alignment horizontal="left" vertical="center" indent="1"/>
    </xf>
    <xf numFmtId="4" fontId="206" fillId="122" borderId="106" applyNumberFormat="0" applyProtection="0">
      <alignment horizontal="left" vertical="center" indent="1"/>
    </xf>
    <xf numFmtId="4" fontId="53" fillId="159" borderId="111" applyNumberFormat="0" applyProtection="0">
      <alignment vertical="center"/>
    </xf>
    <xf numFmtId="4" fontId="206" fillId="92" borderId="106" applyNumberFormat="0" applyProtection="0">
      <alignment horizontal="right" vertical="center"/>
    </xf>
    <xf numFmtId="0" fontId="226" fillId="110" borderId="112" applyNumberFormat="0" applyAlignment="0" applyProtection="0"/>
    <xf numFmtId="0" fontId="12" fillId="104" borderId="111" applyNumberFormat="0" applyProtection="0">
      <alignment horizontal="left" vertical="center" indent="1"/>
    </xf>
    <xf numFmtId="4" fontId="211" fillId="106" borderId="106" applyNumberFormat="0" applyProtection="0">
      <alignment horizontal="right" vertical="center"/>
    </xf>
    <xf numFmtId="0" fontId="12" fillId="106" borderId="121" applyNumberFormat="0">
      <protection locked="0"/>
    </xf>
    <xf numFmtId="4" fontId="230" fillId="159" borderId="101" applyNumberFormat="0" applyProtection="0">
      <alignment vertical="center"/>
    </xf>
    <xf numFmtId="4" fontId="64" fillId="94" borderId="101" applyNumberFormat="0" applyProtection="0">
      <alignment horizontal="right" vertical="center"/>
    </xf>
    <xf numFmtId="4" fontId="230" fillId="159" borderId="101" applyNumberFormat="0" applyProtection="0">
      <alignment horizontal="right" vertical="center"/>
    </xf>
    <xf numFmtId="4" fontId="64" fillId="96" borderId="101" applyNumberFormat="0" applyProtection="0">
      <alignment horizontal="right" vertical="center"/>
    </xf>
    <xf numFmtId="4" fontId="56" fillId="38" borderId="101" applyNumberFormat="0" applyProtection="0">
      <alignment vertical="center"/>
    </xf>
    <xf numFmtId="0" fontId="64" fillId="92" borderId="101" applyNumberFormat="0" applyProtection="0">
      <alignment horizontal="left" vertical="top" indent="1"/>
    </xf>
    <xf numFmtId="4" fontId="229" fillId="38" borderId="134" applyNumberFormat="0" applyProtection="0">
      <alignment vertical="center"/>
    </xf>
    <xf numFmtId="0" fontId="12" fillId="86" borderId="113" applyNumberFormat="0" applyFont="0" applyAlignment="0" applyProtection="0"/>
    <xf numFmtId="0" fontId="206" fillId="86" borderId="106" applyNumberFormat="0" applyFont="0" applyAlignment="0" applyProtection="0"/>
    <xf numFmtId="4" fontId="64" fillId="96" borderId="134" applyNumberFormat="0" applyProtection="0">
      <alignment horizontal="right" vertical="center"/>
    </xf>
    <xf numFmtId="4" fontId="53" fillId="156" borderId="101" applyNumberFormat="0" applyProtection="0">
      <alignment horizontal="right" vertical="center"/>
    </xf>
    <xf numFmtId="4" fontId="64" fillId="97" borderId="101" applyNumberFormat="0" applyProtection="0">
      <alignment horizontal="right" vertical="center"/>
    </xf>
    <xf numFmtId="4" fontId="64" fillId="107" borderId="124" applyNumberFormat="0" applyProtection="0">
      <alignment vertical="center"/>
    </xf>
    <xf numFmtId="4" fontId="206" fillId="137" borderId="106" applyNumberFormat="0" applyProtection="0">
      <alignment horizontal="right" vertical="center"/>
    </xf>
    <xf numFmtId="0" fontId="71" fillId="104" borderId="118" applyBorder="0"/>
    <xf numFmtId="4" fontId="64" fillId="93" borderId="124" applyNumberFormat="0" applyProtection="0">
      <alignment horizontal="right" vertical="center"/>
    </xf>
    <xf numFmtId="205" fontId="12" fillId="105" borderId="101" applyNumberFormat="0" applyProtection="0">
      <alignment horizontal="left" vertical="top" indent="1"/>
    </xf>
    <xf numFmtId="0" fontId="220" fillId="110" borderId="102" applyNumberFormat="0" applyAlignment="0" applyProtection="0"/>
    <xf numFmtId="0" fontId="206" fillId="86" borderId="129" applyNumberFormat="0" applyFont="0" applyAlignment="0" applyProtection="0"/>
    <xf numFmtId="4" fontId="64" fillId="93" borderId="111" applyNumberFormat="0" applyProtection="0">
      <alignment horizontal="right" vertical="center"/>
    </xf>
    <xf numFmtId="4" fontId="12" fillId="104" borderId="117" applyNumberFormat="0" applyProtection="0">
      <alignment horizontal="left" vertical="center" indent="1"/>
    </xf>
    <xf numFmtId="4" fontId="64" fillId="94" borderId="101" applyNumberFormat="0" applyProtection="0">
      <alignment horizontal="right" vertical="center"/>
    </xf>
    <xf numFmtId="4" fontId="189" fillId="103" borderId="101" applyNumberFormat="0" applyProtection="0">
      <alignment horizontal="right" vertical="center"/>
    </xf>
    <xf numFmtId="4" fontId="206" fillId="100" borderId="129" applyNumberFormat="0" applyProtection="0">
      <alignment horizontal="right" vertical="center"/>
    </xf>
    <xf numFmtId="4" fontId="50" fillId="91" borderId="111" applyNumberFormat="0" applyProtection="0">
      <alignment vertical="center"/>
    </xf>
    <xf numFmtId="4" fontId="53" fillId="159" borderId="111" applyNumberFormat="0" applyProtection="0">
      <alignment vertical="center"/>
    </xf>
    <xf numFmtId="4" fontId="50" fillId="91" borderId="101" applyNumberFormat="0" applyProtection="0">
      <alignment horizontal="left" vertical="center" indent="1"/>
    </xf>
    <xf numFmtId="205" fontId="206" fillId="104" borderId="101" applyNumberFormat="0" applyProtection="0">
      <alignment horizontal="left" vertical="top" indent="1"/>
    </xf>
    <xf numFmtId="4" fontId="64" fillId="101" borderId="101" applyNumberFormat="0" applyProtection="0">
      <alignment horizontal="right" vertical="center"/>
    </xf>
    <xf numFmtId="4" fontId="215" fillId="27" borderId="106" applyNumberFormat="0" applyProtection="0">
      <alignment horizontal="right" vertical="center"/>
    </xf>
    <xf numFmtId="4" fontId="206" fillId="122" borderId="139" applyNumberFormat="0" applyProtection="0">
      <alignment horizontal="left" vertical="center" indent="1"/>
    </xf>
    <xf numFmtId="0" fontId="12" fillId="104" borderId="111" applyNumberFormat="0" applyProtection="0">
      <alignment horizontal="left" vertical="top" indent="1"/>
    </xf>
    <xf numFmtId="4" fontId="64" fillId="96" borderId="101" applyNumberFormat="0" applyProtection="0">
      <alignment horizontal="right" vertical="center"/>
    </xf>
    <xf numFmtId="4" fontId="64" fillId="101" borderId="101" applyNumberFormat="0" applyProtection="0">
      <alignment horizontal="right" vertical="center"/>
    </xf>
    <xf numFmtId="0" fontId="12" fillId="105" borderId="101" applyNumberFormat="0" applyProtection="0">
      <alignment horizontal="left" vertical="top" indent="1"/>
    </xf>
    <xf numFmtId="4" fontId="231" fillId="159" borderId="101" applyNumberFormat="0" applyProtection="0">
      <alignment horizontal="right" vertical="center"/>
    </xf>
    <xf numFmtId="0" fontId="185" fillId="0" borderId="110" applyNumberFormat="0" applyFill="0" applyAlignment="0" applyProtection="0"/>
    <xf numFmtId="4" fontId="64" fillId="94" borderId="124" applyNumberFormat="0" applyProtection="0">
      <alignment horizontal="right" vertical="center"/>
    </xf>
    <xf numFmtId="0" fontId="12" fillId="86" borderId="126" applyNumberFormat="0" applyFont="0" applyAlignment="0" applyProtection="0"/>
    <xf numFmtId="0" fontId="12" fillId="105" borderId="101" applyNumberFormat="0" applyProtection="0">
      <alignment horizontal="left" vertical="top" indent="1"/>
    </xf>
    <xf numFmtId="4" fontId="215" fillId="38" borderId="106" applyNumberFormat="0" applyProtection="0">
      <alignment vertical="center"/>
    </xf>
    <xf numFmtId="4" fontId="50" fillId="91" borderId="124" applyNumberFormat="0" applyProtection="0">
      <alignment horizontal="left" vertical="center" indent="1"/>
    </xf>
    <xf numFmtId="0" fontId="204" fillId="110" borderId="127" applyNumberFormat="0" applyAlignment="0" applyProtection="0"/>
    <xf numFmtId="4" fontId="50" fillId="91" borderId="111" applyNumberFormat="0" applyProtection="0">
      <alignment vertical="center"/>
    </xf>
    <xf numFmtId="4" fontId="64" fillId="96" borderId="111" applyNumberFormat="0" applyProtection="0">
      <alignment horizontal="right" vertical="center"/>
    </xf>
    <xf numFmtId="4" fontId="206" fillId="122" borderId="106" applyNumberFormat="0" applyProtection="0">
      <alignment horizontal="left" vertical="center" indent="1"/>
    </xf>
    <xf numFmtId="4" fontId="64" fillId="93" borderId="111" applyNumberFormat="0" applyProtection="0">
      <alignment horizontal="right" vertical="center"/>
    </xf>
    <xf numFmtId="4" fontId="64" fillId="101" borderId="101" applyNumberFormat="0" applyProtection="0">
      <alignment horizontal="right" vertical="center"/>
    </xf>
    <xf numFmtId="4" fontId="187" fillId="103" borderId="111" applyNumberFormat="0" applyProtection="0">
      <alignment horizontal="right" vertical="center"/>
    </xf>
    <xf numFmtId="0" fontId="50" fillId="91" borderId="111" applyNumberFormat="0" applyProtection="0">
      <alignment horizontal="left" vertical="top" indent="1"/>
    </xf>
    <xf numFmtId="4" fontId="206" fillId="100" borderId="106" applyNumberFormat="0" applyProtection="0">
      <alignment horizontal="right" vertical="center"/>
    </xf>
    <xf numFmtId="4" fontId="187" fillId="107" borderId="111" applyNumberFormat="0" applyProtection="0">
      <alignment vertical="center"/>
    </xf>
    <xf numFmtId="0" fontId="206" fillId="105" borderId="101" applyNumberFormat="0" applyProtection="0">
      <alignment horizontal="left" vertical="top" indent="1"/>
    </xf>
    <xf numFmtId="4" fontId="206" fillId="122" borderId="106" applyNumberFormat="0" applyProtection="0">
      <alignment horizontal="left" vertical="center" indent="1"/>
    </xf>
    <xf numFmtId="0" fontId="50" fillId="91" borderId="101" applyNumberFormat="0" applyProtection="0">
      <alignment horizontal="left" vertical="top" indent="1"/>
    </xf>
    <xf numFmtId="4" fontId="215" fillId="38" borderId="106" applyNumberFormat="0" applyProtection="0">
      <alignment vertical="center"/>
    </xf>
    <xf numFmtId="4" fontId="208" fillId="107" borderId="111" applyNumberFormat="0" applyProtection="0">
      <alignment vertical="center"/>
    </xf>
    <xf numFmtId="4" fontId="53" fillId="154" borderId="101" applyNumberFormat="0" applyProtection="0">
      <alignment horizontal="right" vertical="center"/>
    </xf>
    <xf numFmtId="4" fontId="64" fillId="92" borderId="101" applyNumberFormat="0" applyProtection="0">
      <alignment horizontal="left" vertical="center" indent="1"/>
    </xf>
    <xf numFmtId="0" fontId="12" fillId="86" borderId="103" applyNumberFormat="0" applyFont="0" applyAlignment="0" applyProtection="0"/>
    <xf numFmtId="4" fontId="53" fillId="157" borderId="111" applyNumberFormat="0" applyProtection="0">
      <alignment horizontal="right" vertical="center"/>
    </xf>
    <xf numFmtId="4" fontId="206" fillId="99" borderId="106" applyNumberFormat="0" applyProtection="0">
      <alignment horizontal="right" vertical="center"/>
    </xf>
    <xf numFmtId="205" fontId="206" fillId="104" borderId="101" applyNumberFormat="0" applyProtection="0">
      <alignment horizontal="left" vertical="top" indent="1"/>
    </xf>
    <xf numFmtId="0" fontId="194" fillId="117" borderId="125" applyNumberFormat="0" applyAlignment="0" applyProtection="0"/>
    <xf numFmtId="0" fontId="12" fillId="105" borderId="124" applyNumberFormat="0" applyProtection="0">
      <alignment horizontal="left" vertical="top" indent="1"/>
    </xf>
    <xf numFmtId="4" fontId="189" fillId="103" borderId="101" applyNumberFormat="0" applyProtection="0">
      <alignment horizontal="right" vertical="center"/>
    </xf>
    <xf numFmtId="4" fontId="56" fillId="38" borderId="101" applyNumberFormat="0" applyProtection="0">
      <alignment vertical="center"/>
    </xf>
    <xf numFmtId="4" fontId="64" fillId="101" borderId="124" applyNumberFormat="0" applyProtection="0">
      <alignment horizontal="right" vertical="center"/>
    </xf>
    <xf numFmtId="4" fontId="64" fillId="107" borderId="101" applyNumberFormat="0" applyProtection="0">
      <alignment vertical="center"/>
    </xf>
    <xf numFmtId="0" fontId="12" fillId="103" borderId="101" applyNumberFormat="0" applyProtection="0">
      <alignment horizontal="left" vertical="center" indent="1"/>
    </xf>
    <xf numFmtId="4" fontId="206" fillId="103" borderId="107" applyNumberFormat="0" applyProtection="0">
      <alignment horizontal="left" vertical="center" indent="1"/>
    </xf>
    <xf numFmtId="4" fontId="215" fillId="38" borderId="116" applyNumberFormat="0" applyProtection="0">
      <alignment vertical="center"/>
    </xf>
    <xf numFmtId="0" fontId="12" fillId="86" borderId="103" applyNumberFormat="0" applyFont="0" applyAlignment="0" applyProtection="0"/>
    <xf numFmtId="4" fontId="64" fillId="101" borderId="101" applyNumberFormat="0" applyProtection="0">
      <alignment horizontal="right" vertical="center"/>
    </xf>
    <xf numFmtId="4" fontId="64" fillId="92" borderId="101" applyNumberFormat="0" applyProtection="0">
      <alignment horizontal="left" vertical="center" indent="1"/>
    </xf>
    <xf numFmtId="4" fontId="186" fillId="91" borderId="111" applyNumberFormat="0" applyProtection="0">
      <alignment vertical="center"/>
    </xf>
    <xf numFmtId="4" fontId="206" fillId="97" borderId="106" applyNumberFormat="0" applyProtection="0">
      <alignment horizontal="right" vertical="center"/>
    </xf>
    <xf numFmtId="0" fontId="12" fillId="92" borderId="111" applyNumberFormat="0" applyProtection="0">
      <alignment horizontal="left" vertical="top" indent="1"/>
    </xf>
    <xf numFmtId="4" fontId="206" fillId="99" borderId="116" applyNumberFormat="0" applyProtection="0">
      <alignment horizontal="right" vertical="center"/>
    </xf>
    <xf numFmtId="0" fontId="12" fillId="104" borderId="101" applyNumberFormat="0" applyProtection="0">
      <alignment horizontal="left" vertical="top" indent="1"/>
    </xf>
    <xf numFmtId="0" fontId="213" fillId="134" borderId="106" applyNumberFormat="0" applyAlignment="0" applyProtection="0"/>
    <xf numFmtId="0" fontId="12" fillId="92" borderId="111" applyNumberFormat="0" applyProtection="0">
      <alignment horizontal="left" vertical="top" indent="1"/>
    </xf>
    <xf numFmtId="4" fontId="56" fillId="38" borderId="147" applyNumberFormat="0" applyProtection="0">
      <alignment vertical="center"/>
    </xf>
    <xf numFmtId="4" fontId="64" fillId="96" borderId="111" applyNumberFormat="0" applyProtection="0">
      <alignment horizontal="right" vertical="center"/>
    </xf>
    <xf numFmtId="4" fontId="64" fillId="92" borderId="101" applyNumberFormat="0" applyProtection="0">
      <alignment horizontal="right" vertical="center"/>
    </xf>
    <xf numFmtId="0" fontId="209" fillId="91" borderId="124" applyNumberFormat="0" applyProtection="0">
      <alignment horizontal="left" vertical="top" indent="1"/>
    </xf>
    <xf numFmtId="4" fontId="50" fillId="91" borderId="101" applyNumberFormat="0" applyProtection="0">
      <alignment horizontal="left" vertical="center" indent="1"/>
    </xf>
    <xf numFmtId="4" fontId="189" fillId="103" borderId="101" applyNumberFormat="0" applyProtection="0">
      <alignment horizontal="right" vertical="center"/>
    </xf>
    <xf numFmtId="0" fontId="206" fillId="105" borderId="106" applyNumberFormat="0" applyProtection="0">
      <alignment horizontal="left" vertical="center" indent="1"/>
    </xf>
    <xf numFmtId="4" fontId="64" fillId="96" borderId="101" applyNumberFormat="0" applyProtection="0">
      <alignment horizontal="right" vertical="center"/>
    </xf>
    <xf numFmtId="4" fontId="64" fillId="92" borderId="101" applyNumberFormat="0" applyProtection="0">
      <alignment horizontal="left" vertical="center" indent="1"/>
    </xf>
    <xf numFmtId="0" fontId="12" fillId="92" borderId="101" applyNumberFormat="0" applyProtection="0">
      <alignment horizontal="left" vertical="center" indent="1"/>
    </xf>
    <xf numFmtId="0" fontId="12" fillId="92" borderId="101" applyNumberFormat="0" applyProtection="0">
      <alignment horizontal="left" vertical="top" indent="1"/>
    </xf>
    <xf numFmtId="0" fontId="12" fillId="92" borderId="111" applyNumberFormat="0" applyProtection="0">
      <alignment horizontal="left" vertical="top" indent="1"/>
    </xf>
    <xf numFmtId="0" fontId="12" fillId="107" borderId="103" applyNumberFormat="0" applyFont="0" applyAlignment="0" applyProtection="0"/>
    <xf numFmtId="4" fontId="64" fillId="93" borderId="111" applyNumberFormat="0" applyProtection="0">
      <alignment horizontal="right" vertical="center"/>
    </xf>
    <xf numFmtId="4" fontId="229" fillId="38" borderId="101" applyNumberFormat="0" applyProtection="0">
      <alignment vertical="center"/>
    </xf>
    <xf numFmtId="0" fontId="50" fillId="91" borderId="111" applyNumberFormat="0" applyProtection="0">
      <alignment horizontal="left" vertical="top" indent="1"/>
    </xf>
    <xf numFmtId="4" fontId="206" fillId="103" borderId="130" applyNumberFormat="0" applyProtection="0">
      <alignment horizontal="left" vertical="center" indent="1"/>
    </xf>
    <xf numFmtId="0" fontId="12" fillId="103" borderId="101" applyNumberFormat="0" applyProtection="0">
      <alignment horizontal="left" vertical="top" indent="1"/>
    </xf>
    <xf numFmtId="4" fontId="64" fillId="92" borderId="101" applyNumberFormat="0" applyProtection="0">
      <alignment horizontal="left" vertical="center" indent="1"/>
    </xf>
    <xf numFmtId="0" fontId="12" fillId="92" borderId="111" applyNumberFormat="0" applyProtection="0">
      <alignment horizontal="left" vertical="top" indent="1"/>
    </xf>
    <xf numFmtId="0" fontId="206" fillId="103" borderId="111" applyNumberFormat="0" applyProtection="0">
      <alignment horizontal="left" vertical="top" indent="1"/>
    </xf>
    <xf numFmtId="4" fontId="64" fillId="96" borderId="111" applyNumberFormat="0" applyProtection="0">
      <alignment horizontal="right" vertical="center"/>
    </xf>
    <xf numFmtId="4" fontId="56" fillId="119" borderId="101" applyNumberFormat="0" applyProtection="0">
      <alignment horizontal="left" vertical="center" indent="1"/>
    </xf>
    <xf numFmtId="0" fontId="71" fillId="104" borderId="118" applyBorder="0"/>
    <xf numFmtId="4" fontId="64" fillId="107" borderId="101" applyNumberFormat="0" applyProtection="0">
      <alignment horizontal="left" vertical="center" indent="1"/>
    </xf>
    <xf numFmtId="4" fontId="64" fillId="107" borderId="101" applyNumberFormat="0" applyProtection="0">
      <alignment horizontal="left" vertical="center" indent="1"/>
    </xf>
    <xf numFmtId="205" fontId="206" fillId="105" borderId="101" applyNumberFormat="0" applyProtection="0">
      <alignment horizontal="left" vertical="top" indent="1"/>
    </xf>
    <xf numFmtId="0" fontId="12" fillId="104" borderId="134" applyNumberFormat="0" applyProtection="0">
      <alignment horizontal="left" vertical="center" indent="1"/>
    </xf>
    <xf numFmtId="0" fontId="12" fillId="105" borderId="101" applyNumberFormat="0" applyProtection="0">
      <alignment horizontal="left" vertical="top" indent="1"/>
    </xf>
    <xf numFmtId="0" fontId="185" fillId="0" borderId="128" applyNumberFormat="0" applyFill="0" applyAlignment="0" applyProtection="0"/>
    <xf numFmtId="4" fontId="215" fillId="38" borderId="152" applyNumberFormat="0" applyProtection="0">
      <alignment vertical="center"/>
    </xf>
    <xf numFmtId="4" fontId="64" fillId="98" borderId="111" applyNumberFormat="0" applyProtection="0">
      <alignment horizontal="right" vertical="center"/>
    </xf>
    <xf numFmtId="4" fontId="229" fillId="38" borderId="101" applyNumberFormat="0" applyProtection="0">
      <alignment vertical="center"/>
    </xf>
    <xf numFmtId="4" fontId="53" fillId="33" borderId="124" applyNumberFormat="0" applyProtection="0">
      <alignment horizontal="right" vertical="center"/>
    </xf>
    <xf numFmtId="0" fontId="71" fillId="104" borderId="108" applyBorder="0"/>
    <xf numFmtId="0" fontId="206" fillId="138" borderId="106" applyNumberFormat="0" applyProtection="0">
      <alignment horizontal="left" vertical="center" indent="1"/>
    </xf>
    <xf numFmtId="4" fontId="64" fillId="100" borderId="101" applyNumberFormat="0" applyProtection="0">
      <alignment horizontal="right" vertical="center"/>
    </xf>
    <xf numFmtId="0" fontId="12" fillId="103" borderId="111" applyNumberFormat="0" applyProtection="0">
      <alignment horizontal="left" vertical="center" indent="1"/>
    </xf>
    <xf numFmtId="0" fontId="201" fillId="87" borderId="102" applyNumberFormat="0" applyAlignment="0" applyProtection="0"/>
    <xf numFmtId="4" fontId="230" fillId="159" borderId="111" applyNumberFormat="0" applyProtection="0">
      <alignment vertical="center"/>
    </xf>
    <xf numFmtId="4" fontId="50" fillId="91" borderId="124" applyNumberFormat="0" applyProtection="0">
      <alignment vertical="center"/>
    </xf>
    <xf numFmtId="4" fontId="206" fillId="122" borderId="106" applyNumberFormat="0" applyProtection="0">
      <alignment horizontal="left" vertical="center" indent="1"/>
    </xf>
    <xf numFmtId="4" fontId="206" fillId="137" borderId="116" applyNumberFormat="0" applyProtection="0">
      <alignment horizontal="right" vertical="center"/>
    </xf>
    <xf numFmtId="0" fontId="12" fillId="104" borderId="111" applyNumberFormat="0" applyProtection="0">
      <alignment horizontal="left" vertical="center" indent="1"/>
    </xf>
    <xf numFmtId="4" fontId="64" fillId="98" borderId="124" applyNumberFormat="0" applyProtection="0">
      <alignment horizontal="right" vertical="center"/>
    </xf>
    <xf numFmtId="4" fontId="50" fillId="91" borderId="101" applyNumberFormat="0" applyProtection="0">
      <alignment vertical="center"/>
    </xf>
    <xf numFmtId="4" fontId="53" fillId="121" borderId="101" applyNumberFormat="0" applyProtection="0">
      <alignment horizontal="right" vertical="center"/>
    </xf>
    <xf numFmtId="0" fontId="12" fillId="105" borderId="111" applyNumberFormat="0" applyProtection="0">
      <alignment horizontal="left" vertical="center" indent="1"/>
    </xf>
    <xf numFmtId="4" fontId="64" fillId="100" borderId="101" applyNumberFormat="0" applyProtection="0">
      <alignment horizontal="right" vertical="center"/>
    </xf>
    <xf numFmtId="205" fontId="206" fillId="104" borderId="101" applyNumberFormat="0" applyProtection="0">
      <alignment horizontal="left" vertical="top" indent="1"/>
    </xf>
    <xf numFmtId="4" fontId="230" fillId="159" borderId="101" applyNumberFormat="0" applyProtection="0">
      <alignment vertical="center"/>
    </xf>
    <xf numFmtId="0" fontId="213" fillId="134" borderId="106" applyNumberFormat="0" applyAlignment="0" applyProtection="0"/>
    <xf numFmtId="0" fontId="12" fillId="104" borderId="101" applyNumberFormat="0" applyProtection="0">
      <alignment horizontal="left" vertical="center" indent="1"/>
    </xf>
    <xf numFmtId="0" fontId="201" fillId="87" borderId="102" applyNumberFormat="0" applyAlignment="0" applyProtection="0"/>
    <xf numFmtId="4" fontId="206" fillId="101" borderId="106" applyNumberFormat="0" applyProtection="0">
      <alignment horizontal="right" vertical="center"/>
    </xf>
    <xf numFmtId="0" fontId="226" fillId="110" borderId="112" applyNumberFormat="0" applyAlignment="0" applyProtection="0"/>
    <xf numFmtId="0" fontId="213" fillId="134" borderId="129" applyNumberFormat="0" applyAlignment="0" applyProtection="0"/>
    <xf numFmtId="4" fontId="206" fillId="91" borderId="106" applyNumberFormat="0" applyProtection="0">
      <alignment vertical="center"/>
    </xf>
    <xf numFmtId="4" fontId="64" fillId="92" borderId="124" applyNumberFormat="0" applyProtection="0">
      <alignment horizontal="left" vertical="center" indent="1"/>
    </xf>
    <xf numFmtId="4" fontId="64" fillId="92" borderId="101" applyNumberFormat="0" applyProtection="0">
      <alignment horizontal="left" vertical="center" indent="1"/>
    </xf>
    <xf numFmtId="4" fontId="64" fillId="99" borderId="101" applyNumberFormat="0" applyProtection="0">
      <alignment horizontal="right" vertical="center"/>
    </xf>
    <xf numFmtId="4" fontId="206" fillId="95" borderId="117" applyNumberFormat="0" applyProtection="0">
      <alignment horizontal="right" vertical="center"/>
    </xf>
    <xf numFmtId="0" fontId="12" fillId="103" borderId="124" applyNumberFormat="0" applyProtection="0">
      <alignment horizontal="left" vertical="top" indent="1"/>
    </xf>
    <xf numFmtId="4" fontId="64" fillId="92" borderId="101" applyNumberFormat="0" applyProtection="0">
      <alignment horizontal="left" vertical="center" indent="1"/>
    </xf>
    <xf numFmtId="0" fontId="201" fillId="87" borderId="112" applyNumberFormat="0" applyAlignment="0" applyProtection="0"/>
    <xf numFmtId="4" fontId="189" fillId="103" borderId="101" applyNumberFormat="0" applyProtection="0">
      <alignment horizontal="right" vertical="center"/>
    </xf>
    <xf numFmtId="4" fontId="64" fillId="94" borderId="101" applyNumberFormat="0" applyProtection="0">
      <alignment horizontal="right" vertical="center"/>
    </xf>
    <xf numFmtId="4" fontId="56" fillId="38" borderId="124" applyNumberFormat="0" applyProtection="0">
      <alignment vertical="center"/>
    </xf>
    <xf numFmtId="4" fontId="206" fillId="122" borderId="106" applyNumberFormat="0" applyProtection="0">
      <alignment horizontal="left" vertical="center" indent="1"/>
    </xf>
    <xf numFmtId="4" fontId="53" fillId="155" borderId="101" applyNumberFormat="0" applyProtection="0">
      <alignment horizontal="right" vertical="center"/>
    </xf>
    <xf numFmtId="4" fontId="50" fillId="91" borderId="160" applyNumberFormat="0" applyProtection="0">
      <alignment vertical="center"/>
    </xf>
    <xf numFmtId="0" fontId="213" fillId="134" borderId="152" applyNumberFormat="0" applyAlignment="0" applyProtection="0"/>
    <xf numFmtId="4" fontId="206" fillId="122" borderId="116" applyNumberFormat="0" applyProtection="0">
      <alignment horizontal="left" vertical="center" indent="1"/>
    </xf>
    <xf numFmtId="0" fontId="50" fillId="91" borderId="124" applyNumberFormat="0" applyProtection="0">
      <alignment horizontal="left" vertical="top" indent="1"/>
    </xf>
    <xf numFmtId="4" fontId="64" fillId="98" borderId="101" applyNumberFormat="0" applyProtection="0">
      <alignment horizontal="right" vertical="center"/>
    </xf>
    <xf numFmtId="0" fontId="64" fillId="92" borderId="124" applyNumberFormat="0" applyProtection="0">
      <alignment horizontal="left" vertical="top" indent="1"/>
    </xf>
    <xf numFmtId="4" fontId="53" fillId="157" borderId="147" applyNumberFormat="0" applyProtection="0">
      <alignment horizontal="right" vertical="center"/>
    </xf>
    <xf numFmtId="4" fontId="206" fillId="122" borderId="106" applyNumberFormat="0" applyProtection="0">
      <alignment horizontal="left" vertical="center" indent="1"/>
    </xf>
    <xf numFmtId="4" fontId="64" fillId="93" borderId="111" applyNumberFormat="0" applyProtection="0">
      <alignment horizontal="right" vertical="center"/>
    </xf>
    <xf numFmtId="4" fontId="53" fillId="152" borderId="111" applyNumberFormat="0" applyProtection="0">
      <alignment horizontal="right" vertical="center"/>
    </xf>
    <xf numFmtId="4" fontId="206" fillId="137" borderId="106" applyNumberFormat="0" applyProtection="0">
      <alignment horizontal="right" vertical="center"/>
    </xf>
    <xf numFmtId="0" fontId="206" fillId="103" borderId="106" applyNumberFormat="0" applyProtection="0">
      <alignment horizontal="left" vertical="center" indent="1"/>
    </xf>
    <xf numFmtId="4" fontId="230" fillId="159" borderId="101" applyNumberFormat="0" applyProtection="0">
      <alignment vertical="center"/>
    </xf>
    <xf numFmtId="0" fontId="206" fillId="105" borderId="124" applyNumberFormat="0" applyProtection="0">
      <alignment horizontal="left" vertical="top" indent="1"/>
    </xf>
    <xf numFmtId="4" fontId="206" fillId="96" borderId="106" applyNumberFormat="0" applyProtection="0">
      <alignment horizontal="right" vertical="center"/>
    </xf>
    <xf numFmtId="0" fontId="206" fillId="103" borderId="101" applyNumberFormat="0" applyProtection="0">
      <alignment horizontal="left" vertical="top" indent="1"/>
    </xf>
    <xf numFmtId="4" fontId="206" fillId="91" borderId="116" applyNumberFormat="0" applyProtection="0">
      <alignment vertical="center"/>
    </xf>
    <xf numFmtId="0" fontId="204" fillId="117" borderId="127" applyNumberFormat="0" applyAlignment="0" applyProtection="0"/>
    <xf numFmtId="4" fontId="64" fillId="95" borderId="101" applyNumberFormat="0" applyProtection="0">
      <alignment horizontal="right" vertical="center"/>
    </xf>
    <xf numFmtId="4" fontId="64" fillId="107" borderId="101" applyNumberFormat="0" applyProtection="0">
      <alignment horizontal="left" vertical="center" indent="1"/>
    </xf>
    <xf numFmtId="4" fontId="64" fillId="97" borderId="134" applyNumberFormat="0" applyProtection="0">
      <alignment horizontal="right" vertical="center"/>
    </xf>
    <xf numFmtId="4" fontId="206" fillId="103" borderId="117" applyNumberFormat="0" applyProtection="0">
      <alignment horizontal="left" vertical="center" indent="1"/>
    </xf>
    <xf numFmtId="4" fontId="206" fillId="91" borderId="106" applyNumberFormat="0" applyProtection="0">
      <alignment vertical="center"/>
    </xf>
    <xf numFmtId="4" fontId="206" fillId="122" borderId="106" applyNumberFormat="0" applyProtection="0">
      <alignment horizontal="left" vertical="center" indent="1"/>
    </xf>
    <xf numFmtId="0" fontId="201" fillId="87" borderId="106" applyNumberFormat="0" applyAlignment="0" applyProtection="0"/>
    <xf numFmtId="0" fontId="206" fillId="92" borderId="101" applyNumberFormat="0" applyProtection="0">
      <alignment horizontal="left" vertical="top" indent="1"/>
    </xf>
    <xf numFmtId="4" fontId="64" fillId="94" borderId="101" applyNumberFormat="0" applyProtection="0">
      <alignment horizontal="right" vertical="center"/>
    </xf>
    <xf numFmtId="4" fontId="64" fillId="94" borderId="101" applyNumberFormat="0" applyProtection="0">
      <alignment horizontal="right" vertical="center"/>
    </xf>
    <xf numFmtId="0" fontId="206" fillId="103" borderId="106" applyNumberFormat="0" applyProtection="0">
      <alignment horizontal="left" vertical="center" indent="1"/>
    </xf>
    <xf numFmtId="4" fontId="64" fillId="92" borderId="111" applyNumberFormat="0" applyProtection="0">
      <alignment horizontal="left" vertical="center" indent="1"/>
    </xf>
    <xf numFmtId="4" fontId="53" fillId="157" borderId="101" applyNumberFormat="0" applyProtection="0">
      <alignment horizontal="right" vertical="center"/>
    </xf>
    <xf numFmtId="4" fontId="187" fillId="107" borderId="124" applyNumberFormat="0" applyProtection="0">
      <alignment vertical="center"/>
    </xf>
    <xf numFmtId="4" fontId="53" fillId="159" borderId="134" applyNumberFormat="0" applyProtection="0">
      <alignment vertical="center"/>
    </xf>
    <xf numFmtId="4" fontId="64" fillId="101" borderId="101" applyNumberFormat="0" applyProtection="0">
      <alignment horizontal="right" vertical="center"/>
    </xf>
    <xf numFmtId="0" fontId="12" fillId="92" borderId="101" applyNumberFormat="0" applyProtection="0">
      <alignment horizontal="left" vertical="center" indent="1"/>
    </xf>
    <xf numFmtId="0" fontId="201" fillId="87" borderId="106" applyNumberFormat="0" applyAlignment="0" applyProtection="0"/>
    <xf numFmtId="0" fontId="206" fillId="105" borderId="101" applyNumberFormat="0" applyProtection="0">
      <alignment horizontal="left" vertical="top" indent="1"/>
    </xf>
    <xf numFmtId="0" fontId="12" fillId="106" borderId="121" applyNumberFormat="0">
      <protection locked="0"/>
    </xf>
    <xf numFmtId="205" fontId="206" fillId="92" borderId="101" applyNumberFormat="0" applyProtection="0">
      <alignment horizontal="left" vertical="top" indent="1"/>
    </xf>
    <xf numFmtId="4" fontId="64" fillId="95" borderId="101" applyNumberFormat="0" applyProtection="0">
      <alignment horizontal="right" vertical="center"/>
    </xf>
    <xf numFmtId="4" fontId="189" fillId="103" borderId="101" applyNumberFormat="0" applyProtection="0">
      <alignment horizontal="right" vertical="center"/>
    </xf>
    <xf numFmtId="4" fontId="206" fillId="38" borderId="106" applyNumberFormat="0" applyProtection="0">
      <alignment horizontal="left" vertical="center" indent="1"/>
    </xf>
    <xf numFmtId="4" fontId="64" fillId="100" borderId="101" applyNumberFormat="0" applyProtection="0">
      <alignment horizontal="right" vertical="center"/>
    </xf>
    <xf numFmtId="4" fontId="64" fillId="94" borderId="101" applyNumberFormat="0" applyProtection="0">
      <alignment horizontal="right" vertical="center"/>
    </xf>
    <xf numFmtId="4" fontId="53" fillId="33" borderId="111" applyNumberFormat="0" applyProtection="0">
      <alignment horizontal="right" vertical="center"/>
    </xf>
    <xf numFmtId="4" fontId="50" fillId="91" borderId="101" applyNumberFormat="0" applyProtection="0">
      <alignment vertical="center"/>
    </xf>
    <xf numFmtId="0" fontId="208" fillId="92" borderId="124" applyNumberFormat="0" applyProtection="0">
      <alignment horizontal="left" vertical="top" indent="1"/>
    </xf>
    <xf numFmtId="4" fontId="186" fillId="91" borderId="111" applyNumberFormat="0" applyProtection="0">
      <alignment vertical="center"/>
    </xf>
    <xf numFmtId="4" fontId="206" fillId="122" borderId="106" applyNumberFormat="0" applyProtection="0">
      <alignment horizontal="left" vertical="center" indent="1"/>
    </xf>
    <xf numFmtId="4" fontId="206" fillId="100" borderId="116" applyNumberFormat="0" applyProtection="0">
      <alignment horizontal="right" vertical="center"/>
    </xf>
    <xf numFmtId="4" fontId="64" fillId="93" borderId="101" applyNumberFormat="0" applyProtection="0">
      <alignment horizontal="right" vertical="center"/>
    </xf>
    <xf numFmtId="0" fontId="50" fillId="91" borderId="147" applyNumberFormat="0" applyProtection="0">
      <alignment horizontal="left" vertical="top" indent="1"/>
    </xf>
    <xf numFmtId="4" fontId="64" fillId="107" borderId="101" applyNumberFormat="0" applyProtection="0">
      <alignment vertical="center"/>
    </xf>
    <xf numFmtId="0" fontId="204" fillId="110" borderId="104" applyNumberFormat="0" applyAlignment="0" applyProtection="0"/>
    <xf numFmtId="0" fontId="12" fillId="103" borderId="134" applyNumberFormat="0" applyProtection="0">
      <alignment horizontal="left" vertical="center" indent="1"/>
    </xf>
    <xf numFmtId="0" fontId="206" fillId="103" borderId="106" applyNumberFormat="0" applyProtection="0">
      <alignment horizontal="left" vertical="center" indent="1"/>
    </xf>
    <xf numFmtId="0" fontId="71" fillId="104" borderId="167" applyBorder="0"/>
    <xf numFmtId="4" fontId="64" fillId="107" borderId="124" applyNumberFormat="0" applyProtection="0">
      <alignment horizontal="left" vertical="center" indent="1"/>
    </xf>
    <xf numFmtId="205" fontId="12" fillId="103" borderId="101" applyNumberFormat="0" applyProtection="0">
      <alignment horizontal="left" vertical="top" indent="1"/>
    </xf>
    <xf numFmtId="0" fontId="12" fillId="105" borderId="111" applyNumberFormat="0" applyProtection="0">
      <alignment horizontal="left" vertical="center" indent="1"/>
    </xf>
    <xf numFmtId="4" fontId="64" fillId="107" borderId="124" applyNumberFormat="0" applyProtection="0">
      <alignment horizontal="left" vertical="center" indent="1"/>
    </xf>
    <xf numFmtId="4" fontId="53" fillId="159" borderId="101" applyNumberFormat="0" applyProtection="0">
      <alignment horizontal="right" vertical="center"/>
    </xf>
    <xf numFmtId="4" fontId="208" fillId="110" borderId="147" applyNumberFormat="0" applyProtection="0">
      <alignment horizontal="left" vertical="center" indent="1"/>
    </xf>
    <xf numFmtId="4" fontId="215" fillId="38" borderId="116" applyNumberFormat="0" applyProtection="0">
      <alignment vertical="center"/>
    </xf>
    <xf numFmtId="0" fontId="206" fillId="92" borderId="111" applyNumberFormat="0" applyProtection="0">
      <alignment horizontal="left" vertical="top" indent="1"/>
    </xf>
    <xf numFmtId="4" fontId="206" fillId="99" borderId="129" applyNumberFormat="0" applyProtection="0">
      <alignment horizontal="right" vertical="center"/>
    </xf>
    <xf numFmtId="4" fontId="64" fillId="93" borderId="101" applyNumberFormat="0" applyProtection="0">
      <alignment horizontal="right" vertical="center"/>
    </xf>
    <xf numFmtId="4" fontId="186" fillId="91" borderId="111" applyNumberFormat="0" applyProtection="0">
      <alignment vertical="center"/>
    </xf>
    <xf numFmtId="4" fontId="53" fillId="121" borderId="101" applyNumberFormat="0" applyProtection="0">
      <alignment horizontal="right" vertical="center"/>
    </xf>
    <xf numFmtId="37" fontId="28" fillId="0" borderId="123" applyNumberFormat="0"/>
    <xf numFmtId="0" fontId="206" fillId="104" borderId="101" applyNumberFormat="0" applyProtection="0">
      <alignment horizontal="left" vertical="top" indent="1"/>
    </xf>
    <xf numFmtId="4" fontId="206" fillId="93" borderId="152" applyNumberFormat="0" applyProtection="0">
      <alignment horizontal="right" vertical="center"/>
    </xf>
    <xf numFmtId="0" fontId="209" fillId="91" borderId="111" applyNumberFormat="0" applyProtection="0">
      <alignment horizontal="left" vertical="top" indent="1"/>
    </xf>
    <xf numFmtId="4" fontId="64" fillId="96" borderId="101" applyNumberFormat="0" applyProtection="0">
      <alignment horizontal="right" vertical="center"/>
    </xf>
    <xf numFmtId="0" fontId="194" fillId="117" borderId="102" applyNumberFormat="0" applyAlignment="0" applyProtection="0"/>
    <xf numFmtId="4" fontId="208" fillId="110" borderId="111" applyNumberFormat="0" applyProtection="0">
      <alignment horizontal="left" vertical="center" indent="1"/>
    </xf>
    <xf numFmtId="4" fontId="206" fillId="97" borderId="165" applyNumberFormat="0" applyProtection="0">
      <alignment horizontal="right" vertical="center"/>
    </xf>
    <xf numFmtId="4" fontId="215" fillId="38" borderId="116" applyNumberFormat="0" applyProtection="0">
      <alignment vertical="center"/>
    </xf>
    <xf numFmtId="4" fontId="206" fillId="92" borderId="106" applyNumberFormat="0" applyProtection="0">
      <alignment horizontal="right" vertical="center"/>
    </xf>
    <xf numFmtId="4" fontId="53" fillId="153" borderId="101" applyNumberFormat="0" applyProtection="0">
      <alignment horizontal="right" vertical="center"/>
    </xf>
    <xf numFmtId="0" fontId="206" fillId="110" borderId="106" applyNumberFormat="0" applyProtection="0">
      <alignment horizontal="left" vertical="center" indent="1"/>
    </xf>
    <xf numFmtId="4" fontId="53" fillId="159" borderId="111" applyNumberFormat="0" applyProtection="0">
      <alignment horizontal="right" vertical="center"/>
    </xf>
    <xf numFmtId="4" fontId="206" fillId="95" borderId="107" applyNumberFormat="0" applyProtection="0">
      <alignment horizontal="right" vertical="center"/>
    </xf>
    <xf numFmtId="4" fontId="188" fillId="120" borderId="109" applyNumberFormat="0" applyProtection="0">
      <alignment horizontal="left" vertical="center" indent="1"/>
    </xf>
    <xf numFmtId="4" fontId="186" fillId="91" borderId="101" applyNumberFormat="0" applyProtection="0">
      <alignment vertical="center"/>
    </xf>
    <xf numFmtId="4" fontId="206" fillId="102" borderId="107" applyNumberFormat="0" applyProtection="0">
      <alignment horizontal="left" vertical="center" indent="1"/>
    </xf>
    <xf numFmtId="4" fontId="188" fillId="120" borderId="119" applyNumberFormat="0" applyProtection="0">
      <alignment horizontal="left" vertical="center" indent="1"/>
    </xf>
    <xf numFmtId="0" fontId="12" fillId="104" borderId="101" applyNumberFormat="0" applyProtection="0">
      <alignment horizontal="left" vertical="center" indent="1"/>
    </xf>
    <xf numFmtId="4" fontId="53" fillId="159" borderId="101" applyNumberFormat="0" applyProtection="0">
      <alignment vertical="center"/>
    </xf>
    <xf numFmtId="4" fontId="187" fillId="107" borderId="101" applyNumberFormat="0" applyProtection="0">
      <alignment vertical="center"/>
    </xf>
    <xf numFmtId="4" fontId="53" fillId="152" borderId="111" applyNumberFormat="0" applyProtection="0">
      <alignment horizontal="right" vertical="center"/>
    </xf>
    <xf numFmtId="4" fontId="53" fillId="121" borderId="101" applyNumberFormat="0" applyProtection="0">
      <alignment horizontal="right" vertical="center"/>
    </xf>
    <xf numFmtId="4" fontId="53" fillId="38" borderId="101" applyNumberFormat="0" applyProtection="0">
      <alignment horizontal="left" vertical="center" indent="1"/>
    </xf>
    <xf numFmtId="4" fontId="206" fillId="122" borderId="116" applyNumberFormat="0" applyProtection="0">
      <alignment horizontal="left" vertical="center" indent="1"/>
    </xf>
    <xf numFmtId="4" fontId="189" fillId="103" borderId="101" applyNumberFormat="0" applyProtection="0">
      <alignment horizontal="right" vertical="center"/>
    </xf>
    <xf numFmtId="4" fontId="64" fillId="100" borderId="101" applyNumberFormat="0" applyProtection="0">
      <alignment horizontal="right" vertical="center"/>
    </xf>
    <xf numFmtId="4" fontId="56" fillId="119" borderId="109" applyNumberFormat="0" applyProtection="0">
      <alignment horizontal="left" vertical="center" indent="1"/>
    </xf>
    <xf numFmtId="4" fontId="231" fillId="159" borderId="111" applyNumberFormat="0" applyProtection="0">
      <alignment horizontal="right" vertical="center"/>
    </xf>
    <xf numFmtId="0" fontId="12" fillId="105" borderId="101" applyNumberFormat="0" applyProtection="0">
      <alignment horizontal="left" vertical="top" indent="1"/>
    </xf>
    <xf numFmtId="4" fontId="64" fillId="103" borderId="101" applyNumberFormat="0" applyProtection="0">
      <alignment horizontal="right" vertical="center"/>
    </xf>
    <xf numFmtId="4" fontId="64" fillId="96" borderId="101" applyNumberFormat="0" applyProtection="0">
      <alignment horizontal="right" vertical="center"/>
    </xf>
    <xf numFmtId="0" fontId="208" fillId="107" borderId="111" applyNumberFormat="0" applyProtection="0">
      <alignment horizontal="left" vertical="top" indent="1"/>
    </xf>
    <xf numFmtId="4" fontId="64" fillId="97" borderId="101" applyNumberFormat="0" applyProtection="0">
      <alignment horizontal="right" vertical="center"/>
    </xf>
    <xf numFmtId="4" fontId="230" fillId="159" borderId="111" applyNumberFormat="0" applyProtection="0">
      <alignment vertical="center"/>
    </xf>
    <xf numFmtId="0" fontId="206" fillId="92" borderId="111" applyNumberFormat="0" applyProtection="0">
      <alignment horizontal="left" vertical="top" indent="1"/>
    </xf>
    <xf numFmtId="4" fontId="64" fillId="92" borderId="111" applyNumberFormat="0" applyProtection="0">
      <alignment horizontal="left" vertical="center" indent="1"/>
    </xf>
    <xf numFmtId="0" fontId="204" fillId="110" borderId="114" applyNumberFormat="0" applyAlignment="0" applyProtection="0"/>
    <xf numFmtId="4" fontId="206" fillId="91" borderId="129" applyNumberFormat="0" applyProtection="0">
      <alignment vertical="center"/>
    </xf>
    <xf numFmtId="4" fontId="53" fillId="155" borderId="111" applyNumberFormat="0" applyProtection="0">
      <alignment horizontal="right" vertical="center"/>
    </xf>
    <xf numFmtId="0" fontId="206" fillId="139" borderId="121"/>
    <xf numFmtId="4" fontId="64" fillId="99" borderId="111" applyNumberFormat="0" applyProtection="0">
      <alignment horizontal="right" vertical="center"/>
    </xf>
    <xf numFmtId="4" fontId="206" fillId="103" borderId="117" applyNumberFormat="0" applyProtection="0">
      <alignment horizontal="left" vertical="center" indent="1"/>
    </xf>
    <xf numFmtId="0" fontId="12" fillId="86" borderId="103" applyNumberFormat="0" applyFont="0" applyAlignment="0" applyProtection="0"/>
    <xf numFmtId="4" fontId="53" fillId="152" borderId="101" applyNumberFormat="0" applyProtection="0">
      <alignment horizontal="right" vertical="center"/>
    </xf>
    <xf numFmtId="4" fontId="53" fillId="121" borderId="101" applyNumberFormat="0" applyProtection="0">
      <alignment horizontal="right" vertical="center"/>
    </xf>
    <xf numFmtId="4" fontId="53" fillId="153" borderId="101" applyNumberFormat="0" applyProtection="0">
      <alignment horizontal="right" vertical="center"/>
    </xf>
    <xf numFmtId="4" fontId="53" fillId="155" borderId="101" applyNumberFormat="0" applyProtection="0">
      <alignment horizontal="right" vertical="center"/>
    </xf>
    <xf numFmtId="4" fontId="64" fillId="99" borderId="101" applyNumberFormat="0" applyProtection="0">
      <alignment horizontal="right" vertical="center"/>
    </xf>
    <xf numFmtId="4" fontId="53" fillId="119" borderId="101" applyNumberFormat="0" applyProtection="0">
      <alignment horizontal="right" vertical="center"/>
    </xf>
    <xf numFmtId="4" fontId="64" fillId="92" borderId="101" applyNumberFormat="0" applyProtection="0">
      <alignment horizontal="right" vertical="center"/>
    </xf>
    <xf numFmtId="4" fontId="53" fillId="156" borderId="111" applyNumberFormat="0" applyProtection="0">
      <alignment horizontal="right" vertical="center"/>
    </xf>
    <xf numFmtId="0" fontId="206" fillId="105" borderId="111" applyNumberFormat="0" applyProtection="0">
      <alignment horizontal="left" vertical="top" indent="1"/>
    </xf>
    <xf numFmtId="4" fontId="53" fillId="153" borderId="111" applyNumberFormat="0" applyProtection="0">
      <alignment horizontal="right" vertical="center"/>
    </xf>
    <xf numFmtId="0" fontId="12" fillId="105" borderId="111" applyNumberFormat="0" applyProtection="0">
      <alignment horizontal="left" vertical="center" indent="1"/>
    </xf>
    <xf numFmtId="4" fontId="64" fillId="94" borderId="111" applyNumberFormat="0" applyProtection="0">
      <alignment horizontal="right" vertical="center"/>
    </xf>
    <xf numFmtId="4" fontId="53" fillId="119" borderId="111" applyNumberFormat="0" applyProtection="0">
      <alignment horizontal="right" vertical="center"/>
    </xf>
    <xf numFmtId="0" fontId="206" fillId="103" borderId="106" applyNumberFormat="0" applyProtection="0">
      <alignment horizontal="left" vertical="center" indent="1"/>
    </xf>
    <xf numFmtId="4" fontId="64" fillId="103" borderId="124" applyNumberFormat="0" applyProtection="0">
      <alignment horizontal="right" vertical="center"/>
    </xf>
    <xf numFmtId="0" fontId="206" fillId="105" borderId="134" applyNumberFormat="0" applyProtection="0">
      <alignment horizontal="left" vertical="top" indent="1"/>
    </xf>
    <xf numFmtId="4" fontId="64" fillId="93" borderId="124" applyNumberFormat="0" applyProtection="0">
      <alignment horizontal="right" vertical="center"/>
    </xf>
    <xf numFmtId="0" fontId="12" fillId="104" borderId="111" applyNumberFormat="0" applyProtection="0">
      <alignment horizontal="left" vertical="top" indent="1"/>
    </xf>
    <xf numFmtId="4" fontId="50" fillId="91" borderId="111" applyNumberFormat="0" applyProtection="0">
      <alignment horizontal="left" vertical="center" indent="1"/>
    </xf>
    <xf numFmtId="4" fontId="64" fillId="101" borderId="101" applyNumberFormat="0" applyProtection="0">
      <alignment horizontal="right" vertical="center"/>
    </xf>
    <xf numFmtId="0" fontId="12" fillId="104" borderId="101" applyNumberFormat="0" applyProtection="0">
      <alignment horizontal="left" vertical="top" indent="1"/>
    </xf>
    <xf numFmtId="0" fontId="12" fillId="105" borderId="101" applyNumberFormat="0" applyProtection="0">
      <alignment horizontal="left" vertical="center" indent="1"/>
    </xf>
    <xf numFmtId="0" fontId="12" fillId="103" borderId="101" applyNumberFormat="0" applyProtection="0">
      <alignment horizontal="left" vertical="top" indent="1"/>
    </xf>
    <xf numFmtId="4" fontId="64" fillId="107" borderId="101" applyNumberFormat="0" applyProtection="0">
      <alignment horizontal="left" vertical="center" indent="1"/>
    </xf>
    <xf numFmtId="4" fontId="187" fillId="103" borderId="101" applyNumberFormat="0" applyProtection="0">
      <alignment horizontal="right" vertical="center"/>
    </xf>
    <xf numFmtId="0" fontId="209" fillId="91" borderId="101" applyNumberFormat="0" applyProtection="0">
      <alignment horizontal="left" vertical="top" indent="1"/>
    </xf>
    <xf numFmtId="4" fontId="206" fillId="137" borderId="106" applyNumberFormat="0" applyProtection="0">
      <alignment horizontal="right" vertical="center"/>
    </xf>
    <xf numFmtId="0" fontId="194" fillId="117" borderId="102" applyNumberFormat="0" applyAlignment="0" applyProtection="0"/>
    <xf numFmtId="0" fontId="201" fillId="87" borderId="102" applyNumberFormat="0" applyAlignment="0" applyProtection="0"/>
    <xf numFmtId="0" fontId="206" fillId="103" borderId="101" applyNumberFormat="0" applyProtection="0">
      <alignment horizontal="left" vertical="top" indent="1"/>
    </xf>
    <xf numFmtId="0" fontId="12" fillId="103" borderId="101" applyNumberFormat="0" applyProtection="0">
      <alignment horizontal="left" vertical="top" indent="1"/>
    </xf>
    <xf numFmtId="4" fontId="189" fillId="103" borderId="101" applyNumberFormat="0" applyProtection="0">
      <alignment horizontal="right" vertical="center"/>
    </xf>
    <xf numFmtId="4" fontId="206" fillId="91" borderId="106" applyNumberFormat="0" applyProtection="0">
      <alignment vertical="center"/>
    </xf>
    <xf numFmtId="4" fontId="206" fillId="93" borderId="106" applyNumberFormat="0" applyProtection="0">
      <alignment horizontal="right" vertical="center"/>
    </xf>
    <xf numFmtId="4" fontId="206" fillId="96" borderId="106" applyNumberFormat="0" applyProtection="0">
      <alignment horizontal="right" vertical="center"/>
    </xf>
    <xf numFmtId="4" fontId="206" fillId="99" borderId="106" applyNumberFormat="0" applyProtection="0">
      <alignment horizontal="right" vertical="center"/>
    </xf>
    <xf numFmtId="4" fontId="206" fillId="102" borderId="107" applyNumberFormat="0" applyProtection="0">
      <alignment horizontal="left" vertical="center" indent="1"/>
    </xf>
    <xf numFmtId="4" fontId="206" fillId="99" borderId="106" applyNumberFormat="0" applyProtection="0">
      <alignment horizontal="right" vertical="center"/>
    </xf>
    <xf numFmtId="4" fontId="50" fillId="91" borderId="101" applyNumberFormat="0" applyProtection="0">
      <alignment horizontal="left" vertical="center" indent="1"/>
    </xf>
    <xf numFmtId="4" fontId="64" fillId="97" borderId="101" applyNumberFormat="0" applyProtection="0">
      <alignment horizontal="right" vertical="center"/>
    </xf>
    <xf numFmtId="0" fontId="12" fillId="86" borderId="103" applyNumberFormat="0" applyFont="0" applyAlignment="0" applyProtection="0"/>
    <xf numFmtId="4" fontId="53" fillId="121" borderId="101" applyNumberFormat="0" applyProtection="0">
      <alignment horizontal="right" vertical="center"/>
    </xf>
    <xf numFmtId="4" fontId="64" fillId="98" borderId="101" applyNumberFormat="0" applyProtection="0">
      <alignment horizontal="right" vertical="center"/>
    </xf>
    <xf numFmtId="4" fontId="53" fillId="159" borderId="101" applyNumberFormat="0" applyProtection="0">
      <alignment vertical="center"/>
    </xf>
    <xf numFmtId="4" fontId="50" fillId="91" borderId="101" applyNumberFormat="0" applyProtection="0">
      <alignment vertical="center"/>
    </xf>
    <xf numFmtId="4" fontId="53" fillId="152" borderId="101" applyNumberFormat="0" applyProtection="0">
      <alignment horizontal="right" vertical="center"/>
    </xf>
    <xf numFmtId="4" fontId="64" fillId="101" borderId="101" applyNumberFormat="0" applyProtection="0">
      <alignment horizontal="right" vertical="center"/>
    </xf>
    <xf numFmtId="4" fontId="206" fillId="38" borderId="106" applyNumberFormat="0" applyProtection="0">
      <alignment horizontal="left" vertical="center" indent="1"/>
    </xf>
    <xf numFmtId="4" fontId="64" fillId="92" borderId="101" applyNumberFormat="0" applyProtection="0">
      <alignment horizontal="right" vertical="center"/>
    </xf>
    <xf numFmtId="4" fontId="206" fillId="98" borderId="106" applyNumberFormat="0" applyProtection="0">
      <alignment horizontal="right" vertical="center"/>
    </xf>
    <xf numFmtId="4" fontId="53" fillId="159" borderId="101" applyNumberFormat="0" applyProtection="0">
      <alignment vertical="center"/>
    </xf>
    <xf numFmtId="0" fontId="206" fillId="103" borderId="101" applyNumberFormat="0" applyProtection="0">
      <alignment horizontal="left" vertical="top" indent="1"/>
    </xf>
    <xf numFmtId="0" fontId="12" fillId="104" borderId="101" applyNumberFormat="0" applyProtection="0">
      <alignment horizontal="left" vertical="center" indent="1"/>
    </xf>
    <xf numFmtId="4" fontId="206" fillId="122" borderId="106" applyNumberFormat="0" applyProtection="0">
      <alignment horizontal="left" vertical="center" indent="1"/>
    </xf>
    <xf numFmtId="4" fontId="206" fillId="96" borderId="106" applyNumberFormat="0" applyProtection="0">
      <alignment horizontal="right" vertical="center"/>
    </xf>
    <xf numFmtId="4" fontId="64" fillId="98" borderId="101" applyNumberFormat="0" applyProtection="0">
      <alignment horizontal="right" vertical="center"/>
    </xf>
    <xf numFmtId="4" fontId="53" fillId="157" borderId="101" applyNumberFormat="0" applyProtection="0">
      <alignment horizontal="right" vertical="center"/>
    </xf>
    <xf numFmtId="0" fontId="12" fillId="105" borderId="147" applyNumberFormat="0" applyProtection="0">
      <alignment horizontal="left" vertical="center" indent="1"/>
    </xf>
    <xf numFmtId="4" fontId="53" fillId="156" borderId="101" applyNumberFormat="0" applyProtection="0">
      <alignment horizontal="right" vertical="center"/>
    </xf>
    <xf numFmtId="4" fontId="56" fillId="119" borderId="101" applyNumberFormat="0" applyProtection="0">
      <alignment horizontal="left" vertical="center" indent="1"/>
    </xf>
    <xf numFmtId="4" fontId="206" fillId="99" borderId="106" applyNumberFormat="0" applyProtection="0">
      <alignment horizontal="right" vertical="center"/>
    </xf>
    <xf numFmtId="0" fontId="206" fillId="103" borderId="106" applyNumberFormat="0" applyProtection="0">
      <alignment horizontal="left" vertical="center" indent="1"/>
    </xf>
    <xf numFmtId="4" fontId="188" fillId="120" borderId="109" applyNumberFormat="0" applyProtection="0">
      <alignment horizontal="left" vertical="center" indent="1"/>
    </xf>
    <xf numFmtId="0" fontId="12" fillId="103" borderId="101" applyNumberFormat="0" applyProtection="0">
      <alignment horizontal="left" vertical="top" indent="1"/>
    </xf>
    <xf numFmtId="0" fontId="12" fillId="103" borderId="101" applyNumberFormat="0" applyProtection="0">
      <alignment horizontal="left" vertical="top" indent="1"/>
    </xf>
    <xf numFmtId="4" fontId="64" fillId="103" borderId="101" applyNumberFormat="0" applyProtection="0">
      <alignment horizontal="right" vertical="center"/>
    </xf>
    <xf numFmtId="4" fontId="56" fillId="38" borderId="101" applyNumberFormat="0" applyProtection="0">
      <alignment vertical="center"/>
    </xf>
    <xf numFmtId="0" fontId="12" fillId="104" borderId="101" applyNumberFormat="0" applyProtection="0">
      <alignment horizontal="left" vertical="center" indent="1"/>
    </xf>
    <xf numFmtId="4" fontId="206" fillId="97" borderId="106" applyNumberFormat="0" applyProtection="0">
      <alignment horizontal="right" vertical="center"/>
    </xf>
    <xf numFmtId="0" fontId="226" fillId="110" borderId="102" applyNumberFormat="0" applyAlignment="0" applyProtection="0"/>
    <xf numFmtId="4" fontId="206" fillId="137" borderId="106" applyNumberFormat="0" applyProtection="0">
      <alignment horizontal="right" vertical="center"/>
    </xf>
    <xf numFmtId="4" fontId="50" fillId="91" borderId="101" applyNumberFormat="0" applyProtection="0">
      <alignment vertical="center"/>
    </xf>
    <xf numFmtId="4" fontId="206" fillId="92" borderId="107" applyNumberFormat="0" applyProtection="0">
      <alignment horizontal="left" vertical="center" indent="1"/>
    </xf>
    <xf numFmtId="4" fontId="206" fillId="95" borderId="107" applyNumberFormat="0" applyProtection="0">
      <alignment horizontal="right" vertical="center"/>
    </xf>
    <xf numFmtId="4" fontId="64" fillId="93" borderId="101" applyNumberFormat="0" applyProtection="0">
      <alignment horizontal="right" vertical="center"/>
    </xf>
    <xf numFmtId="4" fontId="215" fillId="38" borderId="106" applyNumberFormat="0" applyProtection="0">
      <alignment vertical="center"/>
    </xf>
    <xf numFmtId="0" fontId="206" fillId="110" borderId="106" applyNumberFormat="0" applyProtection="0">
      <alignment horizontal="left" vertical="center" indent="1"/>
    </xf>
    <xf numFmtId="0" fontId="226" fillId="110" borderId="102" applyNumberFormat="0" applyAlignment="0" applyProtection="0"/>
    <xf numFmtId="4" fontId="53" fillId="38" borderId="101" applyNumberFormat="0" applyProtection="0">
      <alignment horizontal="left" vertical="center" indent="1"/>
    </xf>
    <xf numFmtId="0" fontId="12" fillId="86" borderId="103" applyNumberFormat="0" applyFont="0" applyAlignment="0" applyProtection="0"/>
    <xf numFmtId="4" fontId="56" fillId="119" borderId="101" applyNumberFormat="0" applyProtection="0">
      <alignment horizontal="left" vertical="center" indent="1"/>
    </xf>
    <xf numFmtId="4" fontId="53" fillId="154" borderId="101" applyNumberFormat="0" applyProtection="0">
      <alignment horizontal="right" vertical="center"/>
    </xf>
    <xf numFmtId="0" fontId="206" fillId="110" borderId="106" applyNumberFormat="0" applyProtection="0">
      <alignment horizontal="left" vertical="center" indent="1"/>
    </xf>
    <xf numFmtId="4" fontId="64" fillId="97" borderId="101" applyNumberFormat="0" applyProtection="0">
      <alignment horizontal="right" vertical="center"/>
    </xf>
    <xf numFmtId="0" fontId="12" fillId="105" borderId="124" applyNumberFormat="0" applyProtection="0">
      <alignment horizontal="left" vertical="top" indent="1"/>
    </xf>
    <xf numFmtId="0" fontId="201" fillId="87" borderId="102" applyNumberFormat="0" applyAlignment="0" applyProtection="0"/>
    <xf numFmtId="0" fontId="12" fillId="105" borderId="111" applyNumberFormat="0" applyProtection="0">
      <alignment horizontal="left" vertical="center" indent="1"/>
    </xf>
    <xf numFmtId="4" fontId="53" fillId="119" borderId="101" applyNumberFormat="0" applyProtection="0">
      <alignment horizontal="right" vertical="center"/>
    </xf>
    <xf numFmtId="4" fontId="64" fillId="107" borderId="101" applyNumberFormat="0" applyProtection="0">
      <alignment horizontal="left" vertical="center" indent="1"/>
    </xf>
    <xf numFmtId="4" fontId="64" fillId="103" borderId="101" applyNumberFormat="0" applyProtection="0">
      <alignment horizontal="right" vertical="center"/>
    </xf>
    <xf numFmtId="0" fontId="12" fillId="104" borderId="101" applyNumberFormat="0" applyProtection="0">
      <alignment horizontal="left" vertical="center" indent="1"/>
    </xf>
    <xf numFmtId="0" fontId="226" fillId="110" borderId="102" applyNumberFormat="0" applyAlignment="0" applyProtection="0"/>
    <xf numFmtId="0" fontId="201" fillId="87" borderId="102" applyNumberFormat="0" applyAlignment="0" applyProtection="0"/>
    <xf numFmtId="4" fontId="206" fillId="97" borderId="106" applyNumberFormat="0" applyProtection="0">
      <alignment horizontal="right" vertical="center"/>
    </xf>
    <xf numFmtId="4" fontId="64" fillId="100" borderId="101" applyNumberFormat="0" applyProtection="0">
      <alignment horizontal="right" vertical="center"/>
    </xf>
    <xf numFmtId="0" fontId="12" fillId="104" borderId="101" applyNumberFormat="0" applyProtection="0">
      <alignment horizontal="left" vertical="center" indent="1"/>
    </xf>
    <xf numFmtId="0" fontId="12" fillId="86" borderId="103" applyNumberFormat="0" applyFont="0" applyAlignment="0" applyProtection="0"/>
    <xf numFmtId="0" fontId="12" fillId="86" borderId="103" applyNumberFormat="0" applyFont="0" applyAlignment="0" applyProtection="0"/>
    <xf numFmtId="4" fontId="64" fillId="92" borderId="101" applyNumberFormat="0" applyProtection="0">
      <alignment horizontal="left" vertical="center" indent="1"/>
    </xf>
    <xf numFmtId="4" fontId="206" fillId="103" borderId="107" applyNumberFormat="0" applyProtection="0">
      <alignment horizontal="left" vertical="center" indent="1"/>
    </xf>
    <xf numFmtId="4" fontId="53" fillId="155" borderId="101" applyNumberFormat="0" applyProtection="0">
      <alignment horizontal="right" vertical="center"/>
    </xf>
    <xf numFmtId="4" fontId="206" fillId="103" borderId="107" applyNumberFormat="0" applyProtection="0">
      <alignment horizontal="left" vertical="center" indent="1"/>
    </xf>
    <xf numFmtId="0" fontId="185" fillId="0" borderId="105" applyNumberFormat="0" applyFill="0" applyAlignment="0" applyProtection="0"/>
    <xf numFmtId="0" fontId="206" fillId="105" borderId="116" applyNumberFormat="0" applyProtection="0">
      <alignment horizontal="left" vertical="center" indent="1"/>
    </xf>
    <xf numFmtId="0" fontId="201" fillId="87" borderId="139" applyNumberFormat="0" applyAlignment="0" applyProtection="0"/>
    <xf numFmtId="4" fontId="64" fillId="107" borderId="160" applyNumberFormat="0" applyProtection="0">
      <alignment horizontal="left" vertical="center" indent="1"/>
    </xf>
    <xf numFmtId="4" fontId="64" fillId="100" borderId="147" applyNumberFormat="0" applyProtection="0">
      <alignment horizontal="right" vertical="center"/>
    </xf>
    <xf numFmtId="0" fontId="12" fillId="103" borderId="160" applyNumberFormat="0" applyProtection="0">
      <alignment horizontal="left" vertical="center" indent="1"/>
    </xf>
    <xf numFmtId="4" fontId="64" fillId="103" borderId="134" applyNumberFormat="0" applyProtection="0">
      <alignment horizontal="right" vertical="center"/>
    </xf>
    <xf numFmtId="4" fontId="206" fillId="122" borderId="152" applyNumberFormat="0" applyProtection="0">
      <alignment horizontal="left" vertical="center" indent="1"/>
    </xf>
    <xf numFmtId="4" fontId="230" fillId="159" borderId="111" applyNumberFormat="0" applyProtection="0">
      <alignment horizontal="right" vertical="center"/>
    </xf>
    <xf numFmtId="4" fontId="64" fillId="103" borderId="111" applyNumberFormat="0" applyProtection="0">
      <alignment horizontal="right" vertical="center"/>
    </xf>
    <xf numFmtId="4" fontId="188" fillId="120" borderId="155" applyNumberFormat="0" applyProtection="0">
      <alignment horizontal="left" vertical="center" indent="1"/>
    </xf>
    <xf numFmtId="0" fontId="12" fillId="103" borderId="111" applyNumberFormat="0" applyProtection="0">
      <alignment horizontal="left" vertical="top" indent="1"/>
    </xf>
    <xf numFmtId="0" fontId="12" fillId="104" borderId="111" applyNumberFormat="0" applyProtection="0">
      <alignment horizontal="left" vertical="top" indent="1"/>
    </xf>
    <xf numFmtId="0" fontId="12" fillId="104" borderId="111" applyNumberFormat="0" applyProtection="0">
      <alignment horizontal="left" vertical="center" indent="1"/>
    </xf>
    <xf numFmtId="4" fontId="53" fillId="156" borderId="111" applyNumberFormat="0" applyProtection="0">
      <alignment horizontal="right" vertical="center"/>
    </xf>
    <xf numFmtId="4" fontId="64" fillId="99" borderId="111" applyNumberFormat="0" applyProtection="0">
      <alignment horizontal="right" vertical="center"/>
    </xf>
    <xf numFmtId="4" fontId="53" fillId="154" borderId="111" applyNumberFormat="0" applyProtection="0">
      <alignment horizontal="right" vertical="center"/>
    </xf>
    <xf numFmtId="4" fontId="64" fillId="96" borderId="111" applyNumberFormat="0" applyProtection="0">
      <alignment horizontal="right" vertical="center"/>
    </xf>
    <xf numFmtId="4" fontId="189" fillId="103" borderId="111" applyNumberFormat="0" applyProtection="0">
      <alignment horizontal="right" vertical="center"/>
    </xf>
    <xf numFmtId="4" fontId="50" fillId="91" borderId="111" applyNumberFormat="0" applyProtection="0">
      <alignment horizontal="left" vertical="center" indent="1"/>
    </xf>
    <xf numFmtId="4" fontId="64" fillId="94" borderId="111" applyNumberFormat="0" applyProtection="0">
      <alignment horizontal="right" vertical="center"/>
    </xf>
    <xf numFmtId="4" fontId="189" fillId="103" borderId="124" applyNumberFormat="0" applyProtection="0">
      <alignment horizontal="right" vertical="center"/>
    </xf>
    <xf numFmtId="4" fontId="206" fillId="99" borderId="106" applyNumberFormat="0" applyProtection="0">
      <alignment horizontal="right" vertical="center"/>
    </xf>
    <xf numFmtId="4" fontId="64" fillId="97" borderId="111" applyNumberFormat="0" applyProtection="0">
      <alignment horizontal="right" vertical="center"/>
    </xf>
    <xf numFmtId="0" fontId="12" fillId="103" borderId="134" applyNumberFormat="0" applyProtection="0">
      <alignment horizontal="left" vertical="center" indent="1"/>
    </xf>
    <xf numFmtId="4" fontId="64" fillId="103" borderId="111" applyNumberFormat="0" applyProtection="0">
      <alignment horizontal="right" vertical="center"/>
    </xf>
    <xf numFmtId="4" fontId="64" fillId="92" borderId="111" applyNumberFormat="0" applyProtection="0">
      <alignment horizontal="right" vertical="center"/>
    </xf>
    <xf numFmtId="4" fontId="64" fillId="93" borderId="101" applyNumberFormat="0" applyProtection="0">
      <alignment horizontal="right" vertical="center"/>
    </xf>
    <xf numFmtId="4" fontId="64" fillId="94" borderId="101" applyNumberFormat="0" applyProtection="0">
      <alignment horizontal="right" vertical="center"/>
    </xf>
    <xf numFmtId="4" fontId="53" fillId="109" borderId="134" applyNumberFormat="0" applyProtection="0">
      <alignment horizontal="right" vertical="center"/>
    </xf>
    <xf numFmtId="4" fontId="187" fillId="107" borderId="134" applyNumberFormat="0" applyProtection="0">
      <alignment vertical="center"/>
    </xf>
    <xf numFmtId="4" fontId="206" fillId="95" borderId="107" applyNumberFormat="0" applyProtection="0">
      <alignment horizontal="right" vertical="center"/>
    </xf>
    <xf numFmtId="4" fontId="206" fillId="100" borderId="139" applyNumberFormat="0" applyProtection="0">
      <alignment horizontal="right" vertical="center"/>
    </xf>
    <xf numFmtId="0" fontId="12" fillId="105" borderId="101" applyNumberFormat="0" applyProtection="0">
      <alignment horizontal="left" vertical="top" indent="1"/>
    </xf>
    <xf numFmtId="0" fontId="64" fillId="107" borderId="101" applyNumberFormat="0" applyProtection="0">
      <alignment horizontal="left" vertical="top" indent="1"/>
    </xf>
    <xf numFmtId="4" fontId="64" fillId="107" borderId="101" applyNumberFormat="0" applyProtection="0">
      <alignment vertical="center"/>
    </xf>
    <xf numFmtId="4" fontId="206" fillId="137" borderId="106" applyNumberFormat="0" applyProtection="0">
      <alignment horizontal="right" vertical="center"/>
    </xf>
    <xf numFmtId="4" fontId="64" fillId="92" borderId="101" applyNumberFormat="0" applyProtection="0">
      <alignment horizontal="left" vertical="center" indent="1"/>
    </xf>
    <xf numFmtId="4" fontId="206" fillId="99" borderId="106" applyNumberFormat="0" applyProtection="0">
      <alignment horizontal="right" vertical="center"/>
    </xf>
    <xf numFmtId="4" fontId="56" fillId="119" borderId="109" applyNumberFormat="0" applyProtection="0">
      <alignment horizontal="left" vertical="center" indent="1"/>
    </xf>
    <xf numFmtId="4" fontId="56" fillId="119" borderId="109" applyNumberFormat="0" applyProtection="0">
      <alignment horizontal="left" vertical="center" indent="1"/>
    </xf>
    <xf numFmtId="0" fontId="194" fillId="117" borderId="102" applyNumberFormat="0" applyAlignment="0" applyProtection="0"/>
    <xf numFmtId="4" fontId="206" fillId="92" borderId="107" applyNumberFormat="0" applyProtection="0">
      <alignment horizontal="left" vertical="center" indent="1"/>
    </xf>
    <xf numFmtId="4" fontId="64" fillId="94" borderId="101" applyNumberFormat="0" applyProtection="0">
      <alignment horizontal="right" vertical="center"/>
    </xf>
    <xf numFmtId="0" fontId="12" fillId="86" borderId="103" applyNumberFormat="0" applyFont="0" applyAlignment="0" applyProtection="0"/>
    <xf numFmtId="0" fontId="12" fillId="103" borderId="101" applyNumberFormat="0" applyProtection="0">
      <alignment horizontal="left" vertical="center" indent="1"/>
    </xf>
    <xf numFmtId="4" fontId="64" fillId="103" borderId="101" applyNumberFormat="0" applyProtection="0">
      <alignment horizontal="right" vertical="center"/>
    </xf>
    <xf numFmtId="4" fontId="189" fillId="103" borderId="101" applyNumberFormat="0" applyProtection="0">
      <alignment horizontal="right" vertical="center"/>
    </xf>
    <xf numFmtId="0" fontId="12" fillId="86" borderId="103" applyNumberFormat="0" applyFont="0" applyAlignment="0" applyProtection="0"/>
    <xf numFmtId="4" fontId="64" fillId="96" borderId="101" applyNumberFormat="0" applyProtection="0">
      <alignment horizontal="right" vertical="center"/>
    </xf>
    <xf numFmtId="4" fontId="189" fillId="103" borderId="101" applyNumberFormat="0" applyProtection="0">
      <alignment horizontal="right" vertical="center"/>
    </xf>
    <xf numFmtId="4" fontId="64" fillId="92" borderId="101" applyNumberFormat="0" applyProtection="0">
      <alignment horizontal="right" vertical="center"/>
    </xf>
    <xf numFmtId="4" fontId="64" fillId="92" borderId="101" applyNumberFormat="0" applyProtection="0">
      <alignment horizontal="right" vertical="center"/>
    </xf>
    <xf numFmtId="4" fontId="53" fillId="109" borderId="101" applyNumberFormat="0" applyProtection="0">
      <alignment horizontal="right" vertical="center"/>
    </xf>
    <xf numFmtId="4" fontId="53" fillId="155" borderId="101" applyNumberFormat="0" applyProtection="0">
      <alignment horizontal="right" vertical="center"/>
    </xf>
    <xf numFmtId="0" fontId="206" fillId="105" borderId="106" applyNumberFormat="0" applyProtection="0">
      <alignment horizontal="left" vertical="center" indent="1"/>
    </xf>
    <xf numFmtId="0" fontId="12" fillId="92" borderId="101" applyNumberFormat="0" applyProtection="0">
      <alignment horizontal="left" vertical="center" indent="1"/>
    </xf>
    <xf numFmtId="4" fontId="64" fillId="101" borderId="101" applyNumberFormat="0" applyProtection="0">
      <alignment horizontal="right" vertical="center"/>
    </xf>
    <xf numFmtId="4" fontId="50" fillId="91" borderId="101" applyNumberFormat="0" applyProtection="0">
      <alignment horizontal="left" vertical="center" indent="1"/>
    </xf>
    <xf numFmtId="0" fontId="12" fillId="104" borderId="101" applyNumberFormat="0" applyProtection="0">
      <alignment horizontal="left" vertical="center" indent="1"/>
    </xf>
    <xf numFmtId="4" fontId="64" fillId="98" borderId="101" applyNumberFormat="0" applyProtection="0">
      <alignment horizontal="right" vertical="center"/>
    </xf>
    <xf numFmtId="4" fontId="206" fillId="92" borderId="107" applyNumberFormat="0" applyProtection="0">
      <alignment horizontal="left" vertical="center" indent="1"/>
    </xf>
    <xf numFmtId="4" fontId="53" fillId="154" borderId="101" applyNumberFormat="0" applyProtection="0">
      <alignment horizontal="right" vertical="center"/>
    </xf>
    <xf numFmtId="4" fontId="53" fillId="159" borderId="101" applyNumberFormat="0" applyProtection="0">
      <alignment vertical="center"/>
    </xf>
    <xf numFmtId="0" fontId="12" fillId="92" borderId="101" applyNumberFormat="0" applyProtection="0">
      <alignment horizontal="left" vertical="center" indent="1"/>
    </xf>
    <xf numFmtId="0" fontId="206" fillId="105" borderId="101" applyNumberFormat="0" applyProtection="0">
      <alignment horizontal="left" vertical="top" indent="1"/>
    </xf>
    <xf numFmtId="4" fontId="64" fillId="92" borderId="101" applyNumberFormat="0" applyProtection="0">
      <alignment horizontal="left" vertical="center" indent="1"/>
    </xf>
    <xf numFmtId="0" fontId="226" fillId="110" borderId="102" applyNumberFormat="0" applyAlignment="0" applyProtection="0"/>
    <xf numFmtId="0" fontId="206" fillId="105" borderId="106" applyNumberFormat="0" applyProtection="0">
      <alignment horizontal="left" vertical="center" indent="1"/>
    </xf>
    <xf numFmtId="4" fontId="64" fillId="100" borderId="101" applyNumberFormat="0" applyProtection="0">
      <alignment horizontal="right" vertical="center"/>
    </xf>
    <xf numFmtId="4" fontId="206" fillId="96" borderId="106" applyNumberFormat="0" applyProtection="0">
      <alignment horizontal="right" vertical="center"/>
    </xf>
    <xf numFmtId="4" fontId="64" fillId="96" borderId="101" applyNumberFormat="0" applyProtection="0">
      <alignment horizontal="right" vertical="center"/>
    </xf>
    <xf numFmtId="4" fontId="53" fillId="156" borderId="101" applyNumberFormat="0" applyProtection="0">
      <alignment horizontal="right" vertical="center"/>
    </xf>
    <xf numFmtId="0" fontId="12" fillId="103" borderId="101" applyNumberFormat="0" applyProtection="0">
      <alignment horizontal="left" vertical="top" indent="1"/>
    </xf>
    <xf numFmtId="4" fontId="64" fillId="95" borderId="101" applyNumberFormat="0" applyProtection="0">
      <alignment horizontal="right" vertical="center"/>
    </xf>
    <xf numFmtId="4" fontId="64" fillId="92" borderId="101" applyNumberFormat="0" applyProtection="0">
      <alignment horizontal="left" vertical="center" indent="1"/>
    </xf>
    <xf numFmtId="4" fontId="189" fillId="103" borderId="101" applyNumberFormat="0" applyProtection="0">
      <alignment horizontal="right" vertical="center"/>
    </xf>
    <xf numFmtId="4" fontId="189" fillId="103" borderId="101" applyNumberFormat="0" applyProtection="0">
      <alignment horizontal="right" vertical="center"/>
    </xf>
    <xf numFmtId="4" fontId="231" fillId="159" borderId="101" applyNumberFormat="0" applyProtection="0">
      <alignment horizontal="right" vertical="center"/>
    </xf>
    <xf numFmtId="4" fontId="229" fillId="38" borderId="101" applyNumberFormat="0" applyProtection="0">
      <alignment vertical="center"/>
    </xf>
    <xf numFmtId="4" fontId="53" fillId="119" borderId="101" applyNumberFormat="0" applyProtection="0">
      <alignment horizontal="right" vertical="center"/>
    </xf>
    <xf numFmtId="4" fontId="206" fillId="122" borderId="106" applyNumberFormat="0" applyProtection="0">
      <alignment horizontal="left" vertical="center" indent="1"/>
    </xf>
    <xf numFmtId="4" fontId="12" fillId="104" borderId="107" applyNumberFormat="0" applyProtection="0">
      <alignment horizontal="left" vertical="center" indent="1"/>
    </xf>
    <xf numFmtId="0" fontId="50" fillId="91" borderId="101" applyNumberFormat="0" applyProtection="0">
      <alignment horizontal="left" vertical="top" indent="1"/>
    </xf>
    <xf numFmtId="4" fontId="206" fillId="96" borderId="106" applyNumberFormat="0" applyProtection="0">
      <alignment horizontal="right" vertical="center"/>
    </xf>
    <xf numFmtId="4" fontId="64" fillId="92" borderId="101" applyNumberFormat="0" applyProtection="0">
      <alignment horizontal="right" vertical="center"/>
    </xf>
    <xf numFmtId="0" fontId="12" fillId="103" borderId="101" applyNumberFormat="0" applyProtection="0">
      <alignment horizontal="left" vertical="top" indent="1"/>
    </xf>
    <xf numFmtId="4" fontId="64" fillId="95" borderId="101" applyNumberFormat="0" applyProtection="0">
      <alignment horizontal="right" vertical="center"/>
    </xf>
    <xf numFmtId="4" fontId="206" fillId="137" borderId="106" applyNumberFormat="0" applyProtection="0">
      <alignment horizontal="right" vertical="center"/>
    </xf>
    <xf numFmtId="4" fontId="188" fillId="120" borderId="109" applyNumberFormat="0" applyProtection="0">
      <alignment horizontal="left" vertical="center" indent="1"/>
    </xf>
    <xf numFmtId="4" fontId="187" fillId="103" borderId="101" applyNumberFormat="0" applyProtection="0">
      <alignment horizontal="right" vertical="center"/>
    </xf>
    <xf numFmtId="4" fontId="50" fillId="91" borderId="101" applyNumberFormat="0" applyProtection="0">
      <alignment vertical="center"/>
    </xf>
    <xf numFmtId="4" fontId="206" fillId="0" borderId="106" applyNumberFormat="0" applyProtection="0">
      <alignment horizontal="right" vertical="center"/>
    </xf>
    <xf numFmtId="4" fontId="64" fillId="107" borderId="101" applyNumberFormat="0" applyProtection="0">
      <alignment vertical="center"/>
    </xf>
    <xf numFmtId="4" fontId="64" fillId="100" borderId="101" applyNumberFormat="0" applyProtection="0">
      <alignment horizontal="right" vertical="center"/>
    </xf>
    <xf numFmtId="4" fontId="12" fillId="104" borderId="107" applyNumberFormat="0" applyProtection="0">
      <alignment horizontal="left" vertical="center" indent="1"/>
    </xf>
    <xf numFmtId="4" fontId="206" fillId="137" borderId="152" applyNumberFormat="0" applyProtection="0">
      <alignment horizontal="right" vertical="center"/>
    </xf>
    <xf numFmtId="4" fontId="206" fillId="122" borderId="106" applyNumberFormat="0" applyProtection="0">
      <alignment horizontal="left" vertical="center" indent="1"/>
    </xf>
    <xf numFmtId="0" fontId="12" fillId="103" borderId="147" applyNumberFormat="0" applyProtection="0">
      <alignment horizontal="left" vertical="top" indent="1"/>
    </xf>
    <xf numFmtId="4" fontId="187" fillId="107" borderId="101" applyNumberFormat="0" applyProtection="0">
      <alignment vertical="center"/>
    </xf>
    <xf numFmtId="4" fontId="206" fillId="95" borderId="107" applyNumberFormat="0" applyProtection="0">
      <alignment horizontal="right" vertical="center"/>
    </xf>
    <xf numFmtId="4" fontId="64" fillId="96" borderId="101" applyNumberFormat="0" applyProtection="0">
      <alignment horizontal="right" vertical="center"/>
    </xf>
    <xf numFmtId="0" fontId="12" fillId="92" borderId="101" applyNumberFormat="0" applyProtection="0">
      <alignment horizontal="left" vertical="center" indent="1"/>
    </xf>
    <xf numFmtId="4" fontId="230" fillId="159" borderId="101" applyNumberFormat="0" applyProtection="0">
      <alignment horizontal="right" vertical="center"/>
    </xf>
    <xf numFmtId="0" fontId="12" fillId="105" borderId="101" applyNumberFormat="0" applyProtection="0">
      <alignment horizontal="left" vertical="center" indent="1"/>
    </xf>
    <xf numFmtId="0" fontId="206" fillId="105" borderId="106" applyNumberFormat="0" applyProtection="0">
      <alignment horizontal="left" vertical="center" indent="1"/>
    </xf>
    <xf numFmtId="4" fontId="53" fillId="152" borderId="101" applyNumberFormat="0" applyProtection="0">
      <alignment horizontal="right" vertical="center"/>
    </xf>
    <xf numFmtId="4" fontId="12" fillId="104" borderId="107" applyNumberFormat="0" applyProtection="0">
      <alignment horizontal="left" vertical="center" indent="1"/>
    </xf>
    <xf numFmtId="4" fontId="188" fillId="120" borderId="109" applyNumberFormat="0" applyProtection="0">
      <alignment horizontal="left" vertical="center" indent="1"/>
    </xf>
    <xf numFmtId="0" fontId="12" fillId="104" borderId="101" applyNumberFormat="0" applyProtection="0">
      <alignment horizontal="left" vertical="top" indent="1"/>
    </xf>
    <xf numFmtId="4" fontId="64" fillId="97" borderId="101" applyNumberFormat="0" applyProtection="0">
      <alignment horizontal="right" vertical="center"/>
    </xf>
    <xf numFmtId="0" fontId="206" fillId="103" borderId="101" applyNumberFormat="0" applyProtection="0">
      <alignment horizontal="left" vertical="top" indent="1"/>
    </xf>
    <xf numFmtId="4" fontId="206" fillId="122" borderId="106" applyNumberFormat="0" applyProtection="0">
      <alignment horizontal="left" vertical="center" indent="1"/>
    </xf>
    <xf numFmtId="0" fontId="12" fillId="86" borderId="103" applyNumberFormat="0" applyFont="0" applyAlignment="0" applyProtection="0"/>
    <xf numFmtId="4" fontId="56" fillId="119" borderId="109" applyNumberFormat="0" applyProtection="0">
      <alignment horizontal="left" vertical="center" indent="1"/>
    </xf>
    <xf numFmtId="4" fontId="53" fillId="154" borderId="101" applyNumberFormat="0" applyProtection="0">
      <alignment horizontal="right" vertical="center"/>
    </xf>
    <xf numFmtId="4" fontId="64" fillId="94" borderId="101" applyNumberFormat="0" applyProtection="0">
      <alignment horizontal="right" vertical="center"/>
    </xf>
    <xf numFmtId="4" fontId="53" fillId="153" borderId="101" applyNumberFormat="0" applyProtection="0">
      <alignment horizontal="right" vertical="center"/>
    </xf>
    <xf numFmtId="0" fontId="71" fillId="104" borderId="108" applyBorder="0"/>
    <xf numFmtId="4" fontId="12" fillId="104" borderId="107" applyNumberFormat="0" applyProtection="0">
      <alignment horizontal="left" vertical="center" indent="1"/>
    </xf>
    <xf numFmtId="4" fontId="64" fillId="103" borderId="101" applyNumberFormat="0" applyProtection="0">
      <alignment horizontal="right" vertical="center"/>
    </xf>
    <xf numFmtId="4" fontId="12" fillId="104" borderId="107" applyNumberFormat="0" applyProtection="0">
      <alignment horizontal="left" vertical="center" indent="1"/>
    </xf>
    <xf numFmtId="4" fontId="186" fillId="91" borderId="101" applyNumberFormat="0" applyProtection="0">
      <alignment vertical="center"/>
    </xf>
    <xf numFmtId="0" fontId="12" fillId="103" borderId="101" applyNumberFormat="0" applyProtection="0">
      <alignment horizontal="left" vertical="top" indent="1"/>
    </xf>
    <xf numFmtId="4" fontId="50" fillId="91" borderId="101" applyNumberFormat="0" applyProtection="0">
      <alignment vertical="center"/>
    </xf>
    <xf numFmtId="4" fontId="56" fillId="38" borderId="101" applyNumberFormat="0" applyProtection="0">
      <alignment vertical="center"/>
    </xf>
    <xf numFmtId="4" fontId="64" fillId="97" borderId="101" applyNumberFormat="0" applyProtection="0">
      <alignment horizontal="right" vertical="center"/>
    </xf>
    <xf numFmtId="4" fontId="64" fillId="95" borderId="101" applyNumberFormat="0" applyProtection="0">
      <alignment horizontal="right" vertical="center"/>
    </xf>
    <xf numFmtId="0" fontId="185" fillId="0" borderId="110" applyNumberFormat="0" applyFill="0" applyAlignment="0" applyProtection="0"/>
    <xf numFmtId="0" fontId="12" fillId="103" borderId="101" applyNumberFormat="0" applyProtection="0">
      <alignment horizontal="left" vertical="top" indent="1"/>
    </xf>
    <xf numFmtId="0" fontId="12" fillId="105" borderId="101" applyNumberFormat="0" applyProtection="0">
      <alignment horizontal="left" vertical="top" indent="1"/>
    </xf>
    <xf numFmtId="4" fontId="206" fillId="122" borderId="106" applyNumberFormat="0" applyProtection="0">
      <alignment horizontal="left" vertical="center" indent="1"/>
    </xf>
    <xf numFmtId="4" fontId="53" fillId="159" borderId="101" applyNumberFormat="0" applyProtection="0">
      <alignment horizontal="right" vertical="center"/>
    </xf>
    <xf numFmtId="4" fontId="187" fillId="103" borderId="101" applyNumberFormat="0" applyProtection="0">
      <alignment horizontal="right" vertical="center"/>
    </xf>
    <xf numFmtId="0" fontId="208" fillId="92" borderId="101" applyNumberFormat="0" applyProtection="0">
      <alignment horizontal="left" vertical="top" indent="1"/>
    </xf>
    <xf numFmtId="4" fontId="56" fillId="38" borderId="101" applyNumberFormat="0" applyProtection="0">
      <alignment vertical="center"/>
    </xf>
    <xf numFmtId="0" fontId="64" fillId="107" borderId="101" applyNumberFormat="0" applyProtection="0">
      <alignment horizontal="left" vertical="top" indent="1"/>
    </xf>
    <xf numFmtId="0" fontId="185" fillId="0" borderId="105" applyNumberFormat="0" applyFill="0" applyAlignment="0" applyProtection="0"/>
    <xf numFmtId="4" fontId="53" fillId="119" borderId="101" applyNumberFormat="0" applyProtection="0">
      <alignment horizontal="right" vertical="center"/>
    </xf>
    <xf numFmtId="4" fontId="50" fillId="91" borderId="101" applyNumberFormat="0" applyProtection="0">
      <alignment vertical="center"/>
    </xf>
    <xf numFmtId="0" fontId="12" fillId="103" borderId="101" applyNumberFormat="0" applyProtection="0">
      <alignment horizontal="left" vertical="center" indent="1"/>
    </xf>
    <xf numFmtId="0" fontId="226" fillId="110" borderId="102" applyNumberFormat="0" applyAlignment="0" applyProtection="0"/>
    <xf numFmtId="0" fontId="12" fillId="105" borderId="101" applyNumberFormat="0" applyProtection="0">
      <alignment horizontal="left" vertical="top" indent="1"/>
    </xf>
    <xf numFmtId="4" fontId="206" fillId="122" borderId="106" applyNumberFormat="0" applyProtection="0">
      <alignment horizontal="left" vertical="center" indent="1"/>
    </xf>
    <xf numFmtId="4" fontId="206" fillId="38" borderId="106" applyNumberFormat="0" applyProtection="0">
      <alignment horizontal="left" vertical="center" indent="1"/>
    </xf>
    <xf numFmtId="4" fontId="64" fillId="107" borderId="101" applyNumberFormat="0" applyProtection="0">
      <alignment vertical="center"/>
    </xf>
    <xf numFmtId="4" fontId="187" fillId="103" borderId="101" applyNumberFormat="0" applyProtection="0">
      <alignment horizontal="right" vertical="center"/>
    </xf>
    <xf numFmtId="4" fontId="50" fillId="91" borderId="101" applyNumberFormat="0" applyProtection="0">
      <alignment vertical="center"/>
    </xf>
    <xf numFmtId="0" fontId="206" fillId="103" borderId="101" applyNumberFormat="0" applyProtection="0">
      <alignment horizontal="left" vertical="top" indent="1"/>
    </xf>
    <xf numFmtId="4" fontId="64" fillId="99" borderId="101" applyNumberFormat="0" applyProtection="0">
      <alignment horizontal="right" vertical="center"/>
    </xf>
    <xf numFmtId="4" fontId="64" fillId="95" borderId="101" applyNumberFormat="0" applyProtection="0">
      <alignment horizontal="right" vertical="center"/>
    </xf>
    <xf numFmtId="0" fontId="185" fillId="0" borderId="110" applyNumberFormat="0" applyFill="0" applyAlignment="0" applyProtection="0"/>
    <xf numFmtId="4" fontId="53" fillId="153" borderId="101" applyNumberFormat="0" applyProtection="0">
      <alignment horizontal="right" vertical="center"/>
    </xf>
    <xf numFmtId="0" fontId="12" fillId="105" borderId="101" applyNumberFormat="0" applyProtection="0">
      <alignment horizontal="left" vertical="center" indent="1"/>
    </xf>
    <xf numFmtId="4" fontId="206" fillId="122" borderId="106" applyNumberFormat="0" applyProtection="0">
      <alignment horizontal="left" vertical="center" indent="1"/>
    </xf>
    <xf numFmtId="4" fontId="206" fillId="122" borderId="106" applyNumberFormat="0" applyProtection="0">
      <alignment horizontal="left" vertical="center" indent="1"/>
    </xf>
    <xf numFmtId="4" fontId="64" fillId="92" borderId="101" applyNumberFormat="0" applyProtection="0">
      <alignment horizontal="left" vertical="center" indent="1"/>
    </xf>
    <xf numFmtId="0" fontId="50" fillId="91" borderId="101" applyNumberFormat="0" applyProtection="0">
      <alignment horizontal="left" vertical="top" indent="1"/>
    </xf>
    <xf numFmtId="0" fontId="64" fillId="92" borderId="101" applyNumberFormat="0" applyProtection="0">
      <alignment horizontal="left" vertical="top" indent="1"/>
    </xf>
    <xf numFmtId="4" fontId="53" fillId="109" borderId="101" applyNumberFormat="0" applyProtection="0">
      <alignment horizontal="right" vertical="center"/>
    </xf>
    <xf numFmtId="0" fontId="194" fillId="117" borderId="102" applyNumberFormat="0" applyAlignment="0" applyProtection="0"/>
    <xf numFmtId="4" fontId="206" fillId="93" borderId="106" applyNumberFormat="0" applyProtection="0">
      <alignment horizontal="right" vertical="center"/>
    </xf>
    <xf numFmtId="0" fontId="64" fillId="107" borderId="101" applyNumberFormat="0" applyProtection="0">
      <alignment horizontal="left" vertical="top" indent="1"/>
    </xf>
    <xf numFmtId="4" fontId="64" fillId="101" borderId="101" applyNumberFormat="0" applyProtection="0">
      <alignment horizontal="right" vertical="center"/>
    </xf>
    <xf numFmtId="0" fontId="12" fillId="104" borderId="101" applyNumberFormat="0" applyProtection="0">
      <alignment horizontal="left" vertical="center" indent="1"/>
    </xf>
    <xf numFmtId="0" fontId="12" fillId="103" borderId="101" applyNumberFormat="0" applyProtection="0">
      <alignment horizontal="left" vertical="top" indent="1"/>
    </xf>
    <xf numFmtId="4" fontId="230" fillId="159" borderId="101" applyNumberFormat="0" applyProtection="0">
      <alignment vertical="center"/>
    </xf>
    <xf numFmtId="4" fontId="206" fillId="92" borderId="129" applyNumberFormat="0" applyProtection="0">
      <alignment horizontal="right" vertical="center"/>
    </xf>
    <xf numFmtId="4" fontId="206" fillId="0" borderId="106" applyNumberFormat="0" applyProtection="0">
      <alignment horizontal="right" vertical="center"/>
    </xf>
    <xf numFmtId="4" fontId="206" fillId="101" borderId="106" applyNumberFormat="0" applyProtection="0">
      <alignment horizontal="right" vertical="center"/>
    </xf>
    <xf numFmtId="4" fontId="53" fillId="38" borderId="101" applyNumberFormat="0" applyProtection="0">
      <alignment horizontal="left" vertical="center" indent="1"/>
    </xf>
    <xf numFmtId="0" fontId="206" fillId="110" borderId="106" applyNumberFormat="0" applyProtection="0">
      <alignment horizontal="left" vertical="center" indent="1"/>
    </xf>
    <xf numFmtId="4" fontId="206" fillId="102" borderId="107" applyNumberFormat="0" applyProtection="0">
      <alignment horizontal="left" vertical="center" indent="1"/>
    </xf>
    <xf numFmtId="4" fontId="206" fillId="92" borderId="106" applyNumberFormat="0" applyProtection="0">
      <alignment horizontal="right" vertical="center"/>
    </xf>
    <xf numFmtId="0" fontId="204" fillId="110" borderId="104" applyNumberFormat="0" applyAlignment="0" applyProtection="0"/>
    <xf numFmtId="4" fontId="53" fillId="121" borderId="101" applyNumberFormat="0" applyProtection="0">
      <alignment horizontal="right" vertical="center"/>
    </xf>
    <xf numFmtId="4" fontId="64" fillId="99" borderId="101" applyNumberFormat="0" applyProtection="0">
      <alignment horizontal="right" vertical="center"/>
    </xf>
    <xf numFmtId="4" fontId="206" fillId="98" borderId="106" applyNumberFormat="0" applyProtection="0">
      <alignment horizontal="right" vertical="center"/>
    </xf>
    <xf numFmtId="0" fontId="12" fillId="107" borderId="103" applyNumberFormat="0" applyFont="0" applyAlignment="0" applyProtection="0"/>
    <xf numFmtId="4" fontId="64" fillId="107" borderId="101" applyNumberFormat="0" applyProtection="0">
      <alignment horizontal="left" vertical="center" indent="1"/>
    </xf>
    <xf numFmtId="4" fontId="64" fillId="100" borderId="101" applyNumberFormat="0" applyProtection="0">
      <alignment horizontal="right" vertical="center"/>
    </xf>
    <xf numFmtId="4" fontId="64" fillId="98" borderId="101" applyNumberFormat="0" applyProtection="0">
      <alignment horizontal="right" vertical="center"/>
    </xf>
    <xf numFmtId="0" fontId="185" fillId="0" borderId="105" applyNumberFormat="0" applyFill="0" applyAlignment="0" applyProtection="0"/>
    <xf numFmtId="4" fontId="64" fillId="101" borderId="101" applyNumberFormat="0" applyProtection="0">
      <alignment horizontal="right" vertical="center"/>
    </xf>
    <xf numFmtId="0" fontId="12" fillId="92" borderId="101" applyNumberFormat="0" applyProtection="0">
      <alignment horizontal="left" vertical="center" indent="1"/>
    </xf>
    <xf numFmtId="4" fontId="50" fillId="91" borderId="101" applyNumberFormat="0" applyProtection="0">
      <alignment horizontal="left" vertical="center" indent="1"/>
    </xf>
    <xf numFmtId="0" fontId="12" fillId="92" borderId="101" applyNumberFormat="0" applyProtection="0">
      <alignment horizontal="left" vertical="top" indent="1"/>
    </xf>
    <xf numFmtId="4" fontId="64" fillId="92" borderId="111" applyNumberFormat="0" applyProtection="0">
      <alignment horizontal="left" vertical="center" indent="1"/>
    </xf>
    <xf numFmtId="4" fontId="64" fillId="92" borderId="124" applyNumberFormat="0" applyProtection="0">
      <alignment horizontal="left" vertical="center" indent="1"/>
    </xf>
    <xf numFmtId="4" fontId="64" fillId="97" borderId="111" applyNumberFormat="0" applyProtection="0">
      <alignment horizontal="right" vertical="center"/>
    </xf>
    <xf numFmtId="4" fontId="64" fillId="94" borderId="124" applyNumberFormat="0" applyProtection="0">
      <alignment horizontal="right" vertical="center"/>
    </xf>
    <xf numFmtId="4" fontId="64" fillId="107" borderId="111" applyNumberFormat="0" applyProtection="0">
      <alignment vertical="center"/>
    </xf>
    <xf numFmtId="0" fontId="12" fillId="92" borderId="111" applyNumberFormat="0" applyProtection="0">
      <alignment horizontal="left" vertical="top" indent="1"/>
    </xf>
    <xf numFmtId="4" fontId="64" fillId="92" borderId="111" applyNumberFormat="0" applyProtection="0">
      <alignment horizontal="right" vertical="center"/>
    </xf>
    <xf numFmtId="0" fontId="64" fillId="107" borderId="111" applyNumberFormat="0" applyProtection="0">
      <alignment horizontal="left" vertical="top" indent="1"/>
    </xf>
    <xf numFmtId="4" fontId="53" fillId="159" borderId="111" applyNumberFormat="0" applyProtection="0">
      <alignment horizontal="right" vertical="center"/>
    </xf>
    <xf numFmtId="4" fontId="206" fillId="102" borderId="117" applyNumberFormat="0" applyProtection="0">
      <alignment horizontal="left" vertical="center" indent="1"/>
    </xf>
    <xf numFmtId="4" fontId="64" fillId="93" borderId="111" applyNumberFormat="0" applyProtection="0">
      <alignment horizontal="right" vertical="center"/>
    </xf>
    <xf numFmtId="4" fontId="206" fillId="100" borderId="116" applyNumberFormat="0" applyProtection="0">
      <alignment horizontal="right" vertical="center"/>
    </xf>
    <xf numFmtId="4" fontId="206" fillId="98" borderId="116" applyNumberFormat="0" applyProtection="0">
      <alignment horizontal="right" vertical="center"/>
    </xf>
    <xf numFmtId="4" fontId="56" fillId="38" borderId="111" applyNumberFormat="0" applyProtection="0">
      <alignment vertical="center"/>
    </xf>
    <xf numFmtId="4" fontId="56" fillId="119" borderId="111" applyNumberFormat="0" applyProtection="0">
      <alignment horizontal="left" vertical="center" indent="1"/>
    </xf>
    <xf numFmtId="4" fontId="206" fillId="98" borderId="116" applyNumberFormat="0" applyProtection="0">
      <alignment horizontal="right" vertical="center"/>
    </xf>
    <xf numFmtId="4" fontId="64" fillId="100" borderId="111" applyNumberFormat="0" applyProtection="0">
      <alignment horizontal="right" vertical="center"/>
    </xf>
    <xf numFmtId="4" fontId="53" fillId="154" borderId="111" applyNumberFormat="0" applyProtection="0">
      <alignment horizontal="right" vertical="center"/>
    </xf>
    <xf numFmtId="0" fontId="12" fillId="104" borderId="111" applyNumberFormat="0" applyProtection="0">
      <alignment horizontal="left" vertical="top" indent="1"/>
    </xf>
    <xf numFmtId="0" fontId="12" fillId="104" borderId="111" applyNumberFormat="0" applyProtection="0">
      <alignment horizontal="left" vertical="top" indent="1"/>
    </xf>
    <xf numFmtId="4" fontId="53" fillId="152" borderId="111" applyNumberFormat="0" applyProtection="0">
      <alignment horizontal="right" vertical="center"/>
    </xf>
    <xf numFmtId="4" fontId="53" fillId="155" borderId="101" applyNumberFormat="0" applyProtection="0">
      <alignment horizontal="right" vertical="center"/>
    </xf>
    <xf numFmtId="4" fontId="206" fillId="122" borderId="116" applyNumberFormat="0" applyProtection="0">
      <alignment horizontal="left" vertical="center" indent="1"/>
    </xf>
    <xf numFmtId="0" fontId="64" fillId="107" borderId="111" applyNumberFormat="0" applyProtection="0">
      <alignment horizontal="left" vertical="top" indent="1"/>
    </xf>
    <xf numFmtId="0" fontId="206" fillId="139" borderId="121"/>
    <xf numFmtId="4" fontId="56" fillId="38" borderId="111" applyNumberFormat="0" applyProtection="0">
      <alignment vertical="center"/>
    </xf>
    <xf numFmtId="0" fontId="201" fillId="87" borderId="116" applyNumberFormat="0" applyAlignment="0" applyProtection="0"/>
    <xf numFmtId="4" fontId="50" fillId="91" borderId="111" applyNumberFormat="0" applyProtection="0">
      <alignment horizontal="left" vertical="center" indent="1"/>
    </xf>
    <xf numFmtId="4" fontId="53" fillId="153" borderId="147" applyNumberFormat="0" applyProtection="0">
      <alignment horizontal="right" vertical="center"/>
    </xf>
    <xf numFmtId="0" fontId="12" fillId="92" borderId="147" applyNumberFormat="0" applyProtection="0">
      <alignment horizontal="left" vertical="center" indent="1"/>
    </xf>
    <xf numFmtId="4" fontId="53" fillId="159" borderId="124" applyNumberFormat="0" applyProtection="0">
      <alignment vertical="center"/>
    </xf>
    <xf numFmtId="4" fontId="206" fillId="122" borderId="116" applyNumberFormat="0" applyProtection="0">
      <alignment horizontal="left" vertical="center" indent="1"/>
    </xf>
    <xf numFmtId="4" fontId="64" fillId="97" borderId="111" applyNumberFormat="0" applyProtection="0">
      <alignment horizontal="right" vertical="center"/>
    </xf>
    <xf numFmtId="0" fontId="64" fillId="107" borderId="134" applyNumberFormat="0" applyProtection="0">
      <alignment horizontal="left" vertical="top" indent="1"/>
    </xf>
    <xf numFmtId="0" fontId="12" fillId="86" borderId="126" applyNumberFormat="0" applyFont="0" applyAlignment="0" applyProtection="0"/>
    <xf numFmtId="4" fontId="64" fillId="95" borderId="124" applyNumberFormat="0" applyProtection="0">
      <alignment horizontal="right" vertical="center"/>
    </xf>
    <xf numFmtId="4" fontId="53" fillId="33" borderId="124" applyNumberFormat="0" applyProtection="0">
      <alignment horizontal="right" vertical="center"/>
    </xf>
    <xf numFmtId="4" fontId="53" fillId="109" borderId="124" applyNumberFormat="0" applyProtection="0">
      <alignment horizontal="right" vertical="center"/>
    </xf>
    <xf numFmtId="205" fontId="206" fillId="104" borderId="101" applyNumberFormat="0" applyProtection="0">
      <alignment horizontal="left" vertical="top" indent="1"/>
    </xf>
    <xf numFmtId="205" fontId="206" fillId="103" borderId="101" applyNumberFormat="0" applyProtection="0">
      <alignment horizontal="left" vertical="top" indent="1"/>
    </xf>
    <xf numFmtId="4" fontId="50" fillId="91" borderId="111" applyNumberFormat="0" applyProtection="0">
      <alignment vertical="center"/>
    </xf>
    <xf numFmtId="4" fontId="50" fillId="91" borderId="111" applyNumberFormat="0" applyProtection="0">
      <alignment vertical="center"/>
    </xf>
    <xf numFmtId="4" fontId="64" fillId="99" borderId="111" applyNumberFormat="0" applyProtection="0">
      <alignment horizontal="right" vertical="center"/>
    </xf>
    <xf numFmtId="205" fontId="206" fillId="86" borderId="106" applyNumberFormat="0" applyFont="0" applyAlignment="0" applyProtection="0"/>
    <xf numFmtId="4" fontId="186" fillId="91" borderId="124" applyNumberFormat="0" applyProtection="0">
      <alignment vertical="center"/>
    </xf>
    <xf numFmtId="4" fontId="206" fillId="0" borderId="139" applyNumberFormat="0" applyProtection="0">
      <alignment horizontal="right" vertical="center"/>
    </xf>
    <xf numFmtId="0" fontId="12" fillId="105" borderId="134" applyNumberFormat="0" applyProtection="0">
      <alignment horizontal="left" vertical="center" indent="1"/>
    </xf>
    <xf numFmtId="4" fontId="206" fillId="102" borderId="140" applyNumberFormat="0" applyProtection="0">
      <alignment horizontal="left" vertical="center" indent="1"/>
    </xf>
    <xf numFmtId="4" fontId="53" fillId="119" borderId="147" applyNumberFormat="0" applyProtection="0">
      <alignment horizontal="right" vertical="center"/>
    </xf>
    <xf numFmtId="0" fontId="12" fillId="105" borderId="134" applyNumberFormat="0" applyProtection="0">
      <alignment horizontal="left" vertical="top" indent="1"/>
    </xf>
    <xf numFmtId="0" fontId="12" fillId="86" borderId="136" applyNumberFormat="0" applyFont="0" applyAlignment="0" applyProtection="0"/>
    <xf numFmtId="4" fontId="64" fillId="103" borderId="124" applyNumberFormat="0" applyProtection="0">
      <alignment horizontal="right" vertical="center"/>
    </xf>
    <xf numFmtId="0" fontId="12" fillId="104" borderId="124" applyNumberFormat="0" applyProtection="0">
      <alignment horizontal="left" vertical="top" indent="1"/>
    </xf>
    <xf numFmtId="0" fontId="206" fillId="103" borderId="129" applyNumberFormat="0" applyProtection="0">
      <alignment horizontal="left" vertical="center" indent="1"/>
    </xf>
    <xf numFmtId="4" fontId="64" fillId="101" borderId="134" applyNumberFormat="0" applyProtection="0">
      <alignment horizontal="right" vertical="center"/>
    </xf>
    <xf numFmtId="0" fontId="206" fillId="103" borderId="134" applyNumberFormat="0" applyProtection="0">
      <alignment horizontal="left" vertical="top" indent="1"/>
    </xf>
    <xf numFmtId="0" fontId="206" fillId="103" borderId="124" applyNumberFormat="0" applyProtection="0">
      <alignment horizontal="left" vertical="top" indent="1"/>
    </xf>
    <xf numFmtId="4" fontId="64" fillId="92" borderId="124" applyNumberFormat="0" applyProtection="0">
      <alignment horizontal="right" vertical="center"/>
    </xf>
    <xf numFmtId="4" fontId="215" fillId="38" borderId="106" applyNumberFormat="0" applyProtection="0">
      <alignment vertical="center"/>
    </xf>
    <xf numFmtId="205" fontId="209" fillId="91" borderId="101" applyNumberFormat="0" applyProtection="0">
      <alignment horizontal="left" vertical="top" indent="1"/>
    </xf>
    <xf numFmtId="4" fontId="206" fillId="122" borderId="106" applyNumberFormat="0" applyProtection="0">
      <alignment horizontal="left" vertical="center" indent="1"/>
    </xf>
    <xf numFmtId="4" fontId="206" fillId="93" borderId="106" applyNumberFormat="0" applyProtection="0">
      <alignment horizontal="right" vertical="center"/>
    </xf>
    <xf numFmtId="4" fontId="206" fillId="137" borderId="106" applyNumberFormat="0" applyProtection="0">
      <alignment horizontal="right" vertical="center"/>
    </xf>
    <xf numFmtId="4" fontId="206" fillId="95" borderId="107" applyNumberFormat="0" applyProtection="0">
      <alignment horizontal="right" vertical="center"/>
    </xf>
    <xf numFmtId="4" fontId="206" fillId="96" borderId="106" applyNumberFormat="0" applyProtection="0">
      <alignment horizontal="right" vertical="center"/>
    </xf>
    <xf numFmtId="4" fontId="206" fillId="97" borderId="106" applyNumberFormat="0" applyProtection="0">
      <alignment horizontal="right" vertical="center"/>
    </xf>
    <xf numFmtId="4" fontId="206" fillId="98" borderId="106" applyNumberFormat="0" applyProtection="0">
      <alignment horizontal="right" vertical="center"/>
    </xf>
    <xf numFmtId="4" fontId="206" fillId="99" borderId="106" applyNumberFormat="0" applyProtection="0">
      <alignment horizontal="right" vertical="center"/>
    </xf>
    <xf numFmtId="4" fontId="206" fillId="100" borderId="106" applyNumberFormat="0" applyProtection="0">
      <alignment horizontal="right" vertical="center"/>
    </xf>
    <xf numFmtId="4" fontId="206" fillId="101" borderId="106" applyNumberFormat="0" applyProtection="0">
      <alignment horizontal="right" vertical="center"/>
    </xf>
    <xf numFmtId="4" fontId="206" fillId="102" borderId="107" applyNumberFormat="0" applyProtection="0">
      <alignment horizontal="left" vertical="center" indent="1"/>
    </xf>
    <xf numFmtId="4" fontId="12" fillId="104" borderId="107" applyNumberFormat="0" applyProtection="0">
      <alignment horizontal="left" vertical="center" indent="1"/>
    </xf>
    <xf numFmtId="4" fontId="12" fillId="104" borderId="107" applyNumberFormat="0" applyProtection="0">
      <alignment horizontal="left" vertical="center" indent="1"/>
    </xf>
    <xf numFmtId="4" fontId="206" fillId="92" borderId="106" applyNumberFormat="0" applyProtection="0">
      <alignment horizontal="right" vertical="center"/>
    </xf>
    <xf numFmtId="4" fontId="206" fillId="103" borderId="107" applyNumberFormat="0" applyProtection="0">
      <alignment horizontal="left" vertical="center" indent="1"/>
    </xf>
    <xf numFmtId="4" fontId="206" fillId="92" borderId="107" applyNumberFormat="0" applyProtection="0">
      <alignment horizontal="left" vertical="center" indent="1"/>
    </xf>
    <xf numFmtId="205" fontId="206" fillId="110" borderId="106" applyNumberFormat="0" applyProtection="0">
      <alignment horizontal="left" vertical="center" indent="1"/>
    </xf>
    <xf numFmtId="205" fontId="12" fillId="104" borderId="101" applyNumberFormat="0" applyProtection="0">
      <alignment horizontal="left" vertical="top" indent="1"/>
    </xf>
    <xf numFmtId="205" fontId="206" fillId="104" borderId="101" applyNumberFormat="0" applyProtection="0">
      <alignment horizontal="left" vertical="top" indent="1"/>
    </xf>
    <xf numFmtId="205" fontId="206" fillId="104" borderId="101" applyNumberFormat="0" applyProtection="0">
      <alignment horizontal="left" vertical="top" indent="1"/>
    </xf>
    <xf numFmtId="205" fontId="206" fillId="104" borderId="101" applyNumberFormat="0" applyProtection="0">
      <alignment horizontal="left" vertical="top" indent="1"/>
    </xf>
    <xf numFmtId="205" fontId="206" fillId="104" borderId="101" applyNumberFormat="0" applyProtection="0">
      <alignment horizontal="left" vertical="top" indent="1"/>
    </xf>
    <xf numFmtId="205" fontId="206" fillId="104" borderId="101" applyNumberFormat="0" applyProtection="0">
      <alignment horizontal="left" vertical="top" indent="1"/>
    </xf>
    <xf numFmtId="205" fontId="206" fillId="104" borderId="101" applyNumberFormat="0" applyProtection="0">
      <alignment horizontal="left" vertical="top" indent="1"/>
    </xf>
    <xf numFmtId="205" fontId="206" fillId="104" borderId="101" applyNumberFormat="0" applyProtection="0">
      <alignment horizontal="left" vertical="top" indent="1"/>
    </xf>
    <xf numFmtId="205" fontId="206" fillId="104" borderId="101" applyNumberFormat="0" applyProtection="0">
      <alignment horizontal="left" vertical="top" indent="1"/>
    </xf>
    <xf numFmtId="205" fontId="12" fillId="92" borderId="101" applyNumberFormat="0" applyProtection="0">
      <alignment horizontal="left" vertical="center" indent="1"/>
    </xf>
    <xf numFmtId="205" fontId="206" fillId="92" borderId="101" applyNumberFormat="0" applyProtection="0">
      <alignment horizontal="left" vertical="top" indent="1"/>
    </xf>
    <xf numFmtId="205" fontId="12" fillId="92" borderId="101" applyNumberFormat="0" applyProtection="0">
      <alignment horizontal="left" vertical="top" indent="1"/>
    </xf>
    <xf numFmtId="205" fontId="206" fillId="92" borderId="101" applyNumberFormat="0" applyProtection="0">
      <alignment horizontal="left" vertical="top" indent="1"/>
    </xf>
    <xf numFmtId="205" fontId="206" fillId="92" borderId="101" applyNumberFormat="0" applyProtection="0">
      <alignment horizontal="left" vertical="top" indent="1"/>
    </xf>
    <xf numFmtId="205" fontId="206" fillId="92" borderId="101" applyNumberFormat="0" applyProtection="0">
      <alignment horizontal="left" vertical="top" indent="1"/>
    </xf>
    <xf numFmtId="205" fontId="206" fillId="92" borderId="101" applyNumberFormat="0" applyProtection="0">
      <alignment horizontal="left" vertical="top" indent="1"/>
    </xf>
    <xf numFmtId="205" fontId="206" fillId="92" borderId="101" applyNumberFormat="0" applyProtection="0">
      <alignment horizontal="left" vertical="top" indent="1"/>
    </xf>
    <xf numFmtId="205" fontId="206" fillId="92" borderId="101" applyNumberFormat="0" applyProtection="0">
      <alignment horizontal="left" vertical="top" indent="1"/>
    </xf>
    <xf numFmtId="205" fontId="206" fillId="92" borderId="101" applyNumberFormat="0" applyProtection="0">
      <alignment horizontal="left" vertical="top" indent="1"/>
    </xf>
    <xf numFmtId="205" fontId="206" fillId="92" borderId="101" applyNumberFormat="0" applyProtection="0">
      <alignment horizontal="left" vertical="top" indent="1"/>
    </xf>
    <xf numFmtId="205" fontId="206" fillId="105" borderId="106" applyNumberFormat="0" applyProtection="0">
      <alignment horizontal="left" vertical="center" indent="1"/>
    </xf>
    <xf numFmtId="205" fontId="12" fillId="105" borderId="101" applyNumberFormat="0" applyProtection="0">
      <alignment horizontal="left" vertical="center" indent="1"/>
    </xf>
    <xf numFmtId="205" fontId="206" fillId="105" borderId="101" applyNumberFormat="0" applyProtection="0">
      <alignment horizontal="left" vertical="top" indent="1"/>
    </xf>
    <xf numFmtId="205" fontId="12" fillId="105" borderId="101" applyNumberFormat="0" applyProtection="0">
      <alignment horizontal="left" vertical="top" indent="1"/>
    </xf>
    <xf numFmtId="205" fontId="206" fillId="105" borderId="101" applyNumberFormat="0" applyProtection="0">
      <alignment horizontal="left" vertical="top" indent="1"/>
    </xf>
    <xf numFmtId="205" fontId="206" fillId="105" borderId="101" applyNumberFormat="0" applyProtection="0">
      <alignment horizontal="left" vertical="top" indent="1"/>
    </xf>
    <xf numFmtId="205" fontId="206" fillId="105" borderId="101" applyNumberFormat="0" applyProtection="0">
      <alignment horizontal="left" vertical="top" indent="1"/>
    </xf>
    <xf numFmtId="205" fontId="206" fillId="105" borderId="101" applyNumberFormat="0" applyProtection="0">
      <alignment horizontal="left" vertical="top" indent="1"/>
    </xf>
    <xf numFmtId="205" fontId="206" fillId="105" borderId="101" applyNumberFormat="0" applyProtection="0">
      <alignment horizontal="left" vertical="top" indent="1"/>
    </xf>
    <xf numFmtId="205" fontId="206" fillId="105" borderId="101" applyNumberFormat="0" applyProtection="0">
      <alignment horizontal="left" vertical="top" indent="1"/>
    </xf>
    <xf numFmtId="205" fontId="206" fillId="103" borderId="106" applyNumberFormat="0" applyProtection="0">
      <alignment horizontal="left" vertical="center" indent="1"/>
    </xf>
    <xf numFmtId="205" fontId="12" fillId="103" borderId="101" applyNumberFormat="0" applyProtection="0">
      <alignment horizontal="left" vertical="center" indent="1"/>
    </xf>
    <xf numFmtId="205" fontId="206" fillId="103" borderId="101" applyNumberFormat="0" applyProtection="0">
      <alignment horizontal="left" vertical="top" indent="1"/>
    </xf>
    <xf numFmtId="205" fontId="12" fillId="103" borderId="101" applyNumberFormat="0" applyProtection="0">
      <alignment horizontal="left" vertical="top" indent="1"/>
    </xf>
    <xf numFmtId="205" fontId="206" fillId="103" borderId="101" applyNumberFormat="0" applyProtection="0">
      <alignment horizontal="left" vertical="top" indent="1"/>
    </xf>
    <xf numFmtId="205" fontId="206" fillId="103" borderId="101" applyNumberFormat="0" applyProtection="0">
      <alignment horizontal="left" vertical="top" indent="1"/>
    </xf>
    <xf numFmtId="205" fontId="206" fillId="103" borderId="101" applyNumberFormat="0" applyProtection="0">
      <alignment horizontal="left" vertical="top" indent="1"/>
    </xf>
    <xf numFmtId="205" fontId="206" fillId="103" borderId="101" applyNumberFormat="0" applyProtection="0">
      <alignment horizontal="left" vertical="top" indent="1"/>
    </xf>
    <xf numFmtId="0" fontId="12" fillId="103" borderId="101" applyNumberFormat="0" applyProtection="0">
      <alignment horizontal="left" vertical="center" indent="1"/>
    </xf>
    <xf numFmtId="205" fontId="206" fillId="103" borderId="101" applyNumberFormat="0" applyProtection="0">
      <alignment horizontal="left" vertical="top" indent="1"/>
    </xf>
    <xf numFmtId="205" fontId="206" fillId="103" borderId="101" applyNumberFormat="0" applyProtection="0">
      <alignment horizontal="left" vertical="top" indent="1"/>
    </xf>
    <xf numFmtId="205" fontId="206" fillId="103" borderId="101" applyNumberFormat="0" applyProtection="0">
      <alignment horizontal="left" vertical="top" indent="1"/>
    </xf>
    <xf numFmtId="4" fontId="206" fillId="103" borderId="140" applyNumberFormat="0" applyProtection="0">
      <alignment horizontal="left" vertical="center" indent="1"/>
    </xf>
    <xf numFmtId="205" fontId="71" fillId="104" borderId="108" applyBorder="0"/>
    <xf numFmtId="4" fontId="215" fillId="27" borderId="106" applyNumberFormat="0" applyProtection="0">
      <alignment horizontal="right" vertical="center"/>
    </xf>
    <xf numFmtId="4" fontId="206" fillId="122" borderId="106" applyNumberFormat="0" applyProtection="0">
      <alignment horizontal="left" vertical="center" indent="1"/>
    </xf>
    <xf numFmtId="4" fontId="50" fillId="91" borderId="160" applyNumberFormat="0" applyProtection="0">
      <alignment vertical="center"/>
    </xf>
    <xf numFmtId="4" fontId="211" fillId="106" borderId="106" applyNumberFormat="0" applyProtection="0">
      <alignment horizontal="right" vertical="center"/>
    </xf>
    <xf numFmtId="205" fontId="185" fillId="0" borderId="105" applyNumberFormat="0" applyFill="0" applyAlignment="0" applyProtection="0"/>
    <xf numFmtId="205" fontId="185" fillId="0" borderId="105" applyNumberFormat="0" applyFill="0" applyAlignment="0" applyProtection="0"/>
    <xf numFmtId="4" fontId="12" fillId="104" borderId="130" applyNumberFormat="0" applyProtection="0">
      <alignment horizontal="left" vertical="center" indent="1"/>
    </xf>
    <xf numFmtId="0" fontId="12" fillId="92" borderId="124" applyNumberFormat="0" applyProtection="0">
      <alignment horizontal="left" vertical="center" indent="1"/>
    </xf>
    <xf numFmtId="0" fontId="12" fillId="103" borderId="124" applyNumberFormat="0" applyProtection="0">
      <alignment horizontal="left" vertical="center" indent="1"/>
    </xf>
    <xf numFmtId="4" fontId="64" fillId="92" borderId="111" applyNumberFormat="0" applyProtection="0">
      <alignment horizontal="right" vertical="center"/>
    </xf>
    <xf numFmtId="0" fontId="206" fillId="86" borderId="106" applyNumberFormat="0" applyFont="0" applyAlignment="0" applyProtection="0"/>
    <xf numFmtId="4" fontId="64" fillId="93" borderId="124" applyNumberFormat="0" applyProtection="0">
      <alignment horizontal="right" vertical="center"/>
    </xf>
    <xf numFmtId="0" fontId="226" fillId="110" borderId="112" applyNumberFormat="0" applyAlignment="0" applyProtection="0"/>
    <xf numFmtId="0" fontId="204" fillId="134" borderId="114" applyNumberFormat="0" applyAlignment="0" applyProtection="0"/>
    <xf numFmtId="4" fontId="64" fillId="99" borderId="111" applyNumberFormat="0" applyProtection="0">
      <alignment horizontal="right" vertical="center"/>
    </xf>
    <xf numFmtId="0" fontId="201" fillId="87" borderId="148" applyNumberFormat="0" applyAlignment="0" applyProtection="0"/>
    <xf numFmtId="4" fontId="206" fillId="38" borderId="116" applyNumberFormat="0" applyProtection="0">
      <alignment horizontal="left" vertical="center" indent="1"/>
    </xf>
    <xf numFmtId="4" fontId="50" fillId="91" borderId="124" applyNumberFormat="0" applyProtection="0">
      <alignment vertical="center"/>
    </xf>
    <xf numFmtId="4" fontId="206" fillId="38" borderId="129" applyNumberFormat="0" applyProtection="0">
      <alignment horizontal="left" vertical="center" indent="1"/>
    </xf>
    <xf numFmtId="4" fontId="64" fillId="103" borderId="101" applyNumberFormat="0" applyProtection="0">
      <alignment horizontal="right" vertical="center"/>
    </xf>
    <xf numFmtId="4" fontId="206" fillId="122" borderId="106" applyNumberFormat="0" applyProtection="0">
      <alignment horizontal="left" vertical="center" indent="1"/>
    </xf>
    <xf numFmtId="4" fontId="206" fillId="92" borderId="107" applyNumberFormat="0" applyProtection="0">
      <alignment horizontal="left" vertical="center" indent="1"/>
    </xf>
    <xf numFmtId="4" fontId="64" fillId="101" borderId="101" applyNumberFormat="0" applyProtection="0">
      <alignment horizontal="right" vertical="center"/>
    </xf>
    <xf numFmtId="4" fontId="188" fillId="120" borderId="109" applyNumberFormat="0" applyProtection="0">
      <alignment horizontal="left" vertical="center" indent="1"/>
    </xf>
    <xf numFmtId="4" fontId="206" fillId="101" borderId="139" applyNumberFormat="0" applyProtection="0">
      <alignment horizontal="right" vertical="center"/>
    </xf>
    <xf numFmtId="4" fontId="206" fillId="137" borderId="116" applyNumberFormat="0" applyProtection="0">
      <alignment horizontal="right" vertical="center"/>
    </xf>
    <xf numFmtId="0" fontId="12" fillId="103" borderId="101" applyNumberFormat="0" applyProtection="0">
      <alignment horizontal="left" vertical="center" indent="1"/>
    </xf>
    <xf numFmtId="4" fontId="229" fillId="38" borderId="111" applyNumberFormat="0" applyProtection="0">
      <alignment vertical="center"/>
    </xf>
    <xf numFmtId="4" fontId="53" fillId="121" borderId="101" applyNumberFormat="0" applyProtection="0">
      <alignment horizontal="right" vertical="center"/>
    </xf>
    <xf numFmtId="4" fontId="53" fillId="153" borderId="101" applyNumberFormat="0" applyProtection="0">
      <alignment horizontal="right" vertical="center"/>
    </xf>
    <xf numFmtId="4" fontId="206" fillId="137" borderId="116" applyNumberFormat="0" applyProtection="0">
      <alignment horizontal="right" vertical="center"/>
    </xf>
    <xf numFmtId="4" fontId="187" fillId="103" borderId="101" applyNumberFormat="0" applyProtection="0">
      <alignment horizontal="right" vertical="center"/>
    </xf>
    <xf numFmtId="4" fontId="56" fillId="38" borderId="124" applyNumberFormat="0" applyProtection="0">
      <alignment vertical="center"/>
    </xf>
    <xf numFmtId="4" fontId="50" fillId="91" borderId="101" applyNumberFormat="0" applyProtection="0">
      <alignment horizontal="left" vertical="center" indent="1"/>
    </xf>
    <xf numFmtId="4" fontId="53" fillId="159" borderId="101" applyNumberFormat="0" applyProtection="0">
      <alignment horizontal="right" vertical="center"/>
    </xf>
    <xf numFmtId="4" fontId="64" fillId="101" borderId="111" applyNumberFormat="0" applyProtection="0">
      <alignment horizontal="right" vertical="center"/>
    </xf>
    <xf numFmtId="4" fontId="206" fillId="100" borderId="106" applyNumberFormat="0" applyProtection="0">
      <alignment horizontal="right" vertical="center"/>
    </xf>
    <xf numFmtId="0" fontId="12" fillId="103" borderId="111" applyNumberFormat="0" applyProtection="0">
      <alignment horizontal="left" vertical="center" indent="1"/>
    </xf>
    <xf numFmtId="4" fontId="64" fillId="95" borderId="101" applyNumberFormat="0" applyProtection="0">
      <alignment horizontal="right" vertical="center"/>
    </xf>
    <xf numFmtId="4" fontId="56" fillId="119" borderId="111" applyNumberFormat="0" applyProtection="0">
      <alignment horizontal="left" vertical="center" indent="1"/>
    </xf>
    <xf numFmtId="4" fontId="230" fillId="159" borderId="160" applyNumberFormat="0" applyProtection="0">
      <alignment horizontal="right" vertical="center"/>
    </xf>
    <xf numFmtId="4" fontId="215" fillId="38" borderId="116" applyNumberFormat="0" applyProtection="0">
      <alignment vertical="center"/>
    </xf>
    <xf numFmtId="4" fontId="53" fillId="153" borderId="111" applyNumberFormat="0" applyProtection="0">
      <alignment horizontal="right" vertical="center"/>
    </xf>
    <xf numFmtId="0" fontId="208" fillId="92" borderId="111" applyNumberFormat="0" applyProtection="0">
      <alignment horizontal="left" vertical="top" indent="1"/>
    </xf>
    <xf numFmtId="0" fontId="12" fillId="92" borderId="134" applyNumberFormat="0" applyProtection="0">
      <alignment horizontal="left" vertical="top" indent="1"/>
    </xf>
    <xf numFmtId="0" fontId="206" fillId="138" borderId="129" applyNumberFormat="0" applyProtection="0">
      <alignment horizontal="left" vertical="center" indent="1"/>
    </xf>
    <xf numFmtId="4" fontId="64" fillId="107" borderId="111" applyNumberFormat="0" applyProtection="0">
      <alignment vertical="center"/>
    </xf>
    <xf numFmtId="4" fontId="64" fillId="107" borderId="124" applyNumberFormat="0" applyProtection="0">
      <alignment vertical="center"/>
    </xf>
    <xf numFmtId="0" fontId="201" fillId="87" borderId="112" applyNumberFormat="0" applyAlignment="0" applyProtection="0"/>
    <xf numFmtId="4" fontId="53" fillId="157" borderId="111" applyNumberFormat="0" applyProtection="0">
      <alignment horizontal="right" vertical="center"/>
    </xf>
    <xf numFmtId="0" fontId="12" fillId="105" borderId="101" applyNumberFormat="0" applyProtection="0">
      <alignment horizontal="left" vertical="top" indent="1"/>
    </xf>
    <xf numFmtId="4" fontId="206" fillId="0" borderId="106" applyNumberFormat="0" applyProtection="0">
      <alignment horizontal="right" vertical="center"/>
    </xf>
    <xf numFmtId="0" fontId="12" fillId="105" borderId="101" applyNumberFormat="0" applyProtection="0">
      <alignment horizontal="left" vertical="center" indent="1"/>
    </xf>
    <xf numFmtId="4" fontId="12" fillId="104" borderId="130" applyNumberFormat="0" applyProtection="0">
      <alignment horizontal="left" vertical="center" indent="1"/>
    </xf>
    <xf numFmtId="4" fontId="64" fillId="100" borderId="101" applyNumberFormat="0" applyProtection="0">
      <alignment horizontal="right" vertical="center"/>
    </xf>
    <xf numFmtId="4" fontId="64" fillId="92" borderId="111" applyNumberFormat="0" applyProtection="0">
      <alignment horizontal="right" vertical="center"/>
    </xf>
    <xf numFmtId="0" fontId="206" fillId="105" borderId="116" applyNumberFormat="0" applyProtection="0">
      <alignment horizontal="left" vertical="center" indent="1"/>
    </xf>
    <xf numFmtId="4" fontId="53" fillId="156" borderId="101" applyNumberFormat="0" applyProtection="0">
      <alignment horizontal="right" vertical="center"/>
    </xf>
    <xf numFmtId="0" fontId="50" fillId="91" borderId="111" applyNumberFormat="0" applyProtection="0">
      <alignment horizontal="left" vertical="top" indent="1"/>
    </xf>
    <xf numFmtId="4" fontId="53" fillId="153" borderId="101" applyNumberFormat="0" applyProtection="0">
      <alignment horizontal="right" vertical="center"/>
    </xf>
    <xf numFmtId="0" fontId="206" fillId="138" borderId="106" applyNumberFormat="0" applyProtection="0">
      <alignment horizontal="left" vertical="center" indent="1"/>
    </xf>
    <xf numFmtId="4" fontId="50" fillId="91" borderId="111" applyNumberFormat="0" applyProtection="0">
      <alignment horizontal="left" vertical="center" indent="1"/>
    </xf>
    <xf numFmtId="4" fontId="206" fillId="92" borderId="107" applyNumberFormat="0" applyProtection="0">
      <alignment horizontal="left" vertical="center" indent="1"/>
    </xf>
    <xf numFmtId="4" fontId="206" fillId="93" borderId="106" applyNumberFormat="0" applyProtection="0">
      <alignment horizontal="right" vertical="center"/>
    </xf>
    <xf numFmtId="0" fontId="50" fillId="91" borderId="101" applyNumberFormat="0" applyProtection="0">
      <alignment horizontal="left" vertical="top" indent="1"/>
    </xf>
    <xf numFmtId="0" fontId="12" fillId="105" borderId="111" applyNumberFormat="0" applyProtection="0">
      <alignment horizontal="left" vertical="top" indent="1"/>
    </xf>
    <xf numFmtId="4" fontId="64" fillId="100" borderId="101" applyNumberFormat="0" applyProtection="0">
      <alignment horizontal="right" vertical="center"/>
    </xf>
    <xf numFmtId="0" fontId="12" fillId="104" borderId="101" applyNumberFormat="0" applyProtection="0">
      <alignment horizontal="left" vertical="center" indent="1"/>
    </xf>
    <xf numFmtId="4" fontId="53" fillId="157" borderId="124" applyNumberFormat="0" applyProtection="0">
      <alignment horizontal="right" vertical="center"/>
    </xf>
    <xf numFmtId="4" fontId="64" fillId="99" borderId="101" applyNumberFormat="0" applyProtection="0">
      <alignment horizontal="right" vertical="center"/>
    </xf>
    <xf numFmtId="4" fontId="53" fillId="109" borderId="111" applyNumberFormat="0" applyProtection="0">
      <alignment horizontal="right" vertical="center"/>
    </xf>
    <xf numFmtId="4" fontId="64" fillId="92" borderId="101" applyNumberFormat="0" applyProtection="0">
      <alignment horizontal="right" vertical="center"/>
    </xf>
    <xf numFmtId="4" fontId="187" fillId="107" borderId="124" applyNumberFormat="0" applyProtection="0">
      <alignment vertical="center"/>
    </xf>
    <xf numFmtId="4" fontId="64" fillId="98" borderId="101" applyNumberFormat="0" applyProtection="0">
      <alignment horizontal="right" vertical="center"/>
    </xf>
    <xf numFmtId="4" fontId="56" fillId="119" borderId="101" applyNumberFormat="0" applyProtection="0">
      <alignment horizontal="left" vertical="center" indent="1"/>
    </xf>
    <xf numFmtId="4" fontId="206" fillId="91" borderId="106" applyNumberFormat="0" applyProtection="0">
      <alignment vertical="center"/>
    </xf>
    <xf numFmtId="0" fontId="204" fillId="117" borderId="104" applyNumberFormat="0" applyAlignment="0" applyProtection="0"/>
    <xf numFmtId="4" fontId="206" fillId="38" borderId="116" applyNumberFormat="0" applyProtection="0">
      <alignment horizontal="left" vertical="center" indent="1"/>
    </xf>
    <xf numFmtId="0" fontId="220" fillId="110" borderId="102" applyNumberFormat="0" applyAlignment="0" applyProtection="0"/>
    <xf numFmtId="4" fontId="56" fillId="119" borderId="101" applyNumberFormat="0" applyProtection="0">
      <alignment horizontal="left" vertical="center" indent="1"/>
    </xf>
    <xf numFmtId="0" fontId="12" fillId="105" borderId="101" applyNumberFormat="0" applyProtection="0">
      <alignment horizontal="left" vertical="center" indent="1"/>
    </xf>
    <xf numFmtId="4" fontId="206" fillId="92" borderId="106" applyNumberFormat="0" applyProtection="0">
      <alignment horizontal="right" vertical="center"/>
    </xf>
    <xf numFmtId="4" fontId="12" fillId="104" borderId="107" applyNumberFormat="0" applyProtection="0">
      <alignment horizontal="left" vertical="center" indent="1"/>
    </xf>
    <xf numFmtId="4" fontId="211" fillId="106" borderId="106" applyNumberFormat="0" applyProtection="0">
      <alignment horizontal="right" vertical="center"/>
    </xf>
    <xf numFmtId="0" fontId="226" fillId="110" borderId="148" applyNumberFormat="0" applyAlignment="0" applyProtection="0"/>
    <xf numFmtId="0" fontId="12" fillId="103" borderId="101" applyNumberFormat="0" applyProtection="0">
      <alignment horizontal="left" vertical="center" indent="1"/>
    </xf>
    <xf numFmtId="4" fontId="53" fillId="159" borderId="101" applyNumberFormat="0" applyProtection="0">
      <alignment horizontal="right" vertical="center"/>
    </xf>
    <xf numFmtId="0" fontId="220" fillId="110" borderId="102" applyNumberFormat="0" applyAlignment="0" applyProtection="0"/>
    <xf numFmtId="4" fontId="53" fillId="119" borderId="101" applyNumberFormat="0" applyProtection="0">
      <alignment horizontal="right" vertical="center"/>
    </xf>
    <xf numFmtId="4" fontId="53" fillId="109" borderId="101" applyNumberFormat="0" applyProtection="0">
      <alignment horizontal="right" vertical="center"/>
    </xf>
    <xf numFmtId="4" fontId="50" fillId="91" borderId="101" applyNumberFormat="0" applyProtection="0">
      <alignment vertical="center"/>
    </xf>
    <xf numFmtId="0" fontId="206" fillId="104" borderId="101" applyNumberFormat="0" applyProtection="0">
      <alignment horizontal="left" vertical="top" indent="1"/>
    </xf>
    <xf numFmtId="0" fontId="204" fillId="117" borderId="127" applyNumberFormat="0" applyAlignment="0" applyProtection="0"/>
    <xf numFmtId="0" fontId="12" fillId="92" borderId="101" applyNumberFormat="0" applyProtection="0">
      <alignment horizontal="left" vertical="top" indent="1"/>
    </xf>
    <xf numFmtId="0" fontId="12" fillId="92" borderId="101" applyNumberFormat="0" applyProtection="0">
      <alignment horizontal="left" vertical="top" indent="1"/>
    </xf>
    <xf numFmtId="4" fontId="64" fillId="107" borderId="101" applyNumberFormat="0" applyProtection="0">
      <alignment horizontal="left" vertical="center" indent="1"/>
    </xf>
    <xf numFmtId="4" fontId="189" fillId="103" borderId="101" applyNumberFormat="0" applyProtection="0">
      <alignment horizontal="right" vertical="center"/>
    </xf>
    <xf numFmtId="0" fontId="206" fillId="138" borderId="106" applyNumberFormat="0" applyProtection="0">
      <alignment horizontal="left" vertical="center" indent="1"/>
    </xf>
    <xf numFmtId="4" fontId="206" fillId="93" borderId="106" applyNumberFormat="0" applyProtection="0">
      <alignment horizontal="right" vertical="center"/>
    </xf>
    <xf numFmtId="4" fontId="188" fillId="120" borderId="109" applyNumberFormat="0" applyProtection="0">
      <alignment horizontal="left" vertical="center" indent="1"/>
    </xf>
    <xf numFmtId="0" fontId="206" fillId="105" borderId="106" applyNumberFormat="0" applyProtection="0">
      <alignment horizontal="left" vertical="center" indent="1"/>
    </xf>
    <xf numFmtId="0" fontId="201" fillId="87" borderId="129" applyNumberFormat="0" applyAlignment="0" applyProtection="0"/>
    <xf numFmtId="4" fontId="64" fillId="98" borderId="101" applyNumberFormat="0" applyProtection="0">
      <alignment horizontal="right" vertical="center"/>
    </xf>
    <xf numFmtId="0" fontId="12" fillId="104" borderId="101" applyNumberFormat="0" applyProtection="0">
      <alignment horizontal="left" vertical="top" indent="1"/>
    </xf>
    <xf numFmtId="4" fontId="64" fillId="101" borderId="111" applyNumberFormat="0" applyProtection="0">
      <alignment horizontal="right" vertical="center"/>
    </xf>
    <xf numFmtId="0" fontId="201" fillId="87" borderId="125" applyNumberFormat="0" applyAlignment="0" applyProtection="0"/>
    <xf numFmtId="4" fontId="187" fillId="103" borderId="124" applyNumberFormat="0" applyProtection="0">
      <alignment horizontal="right" vertical="center"/>
    </xf>
    <xf numFmtId="4" fontId="64" fillId="107" borderId="111" applyNumberFormat="0" applyProtection="0">
      <alignment horizontal="left" vertical="center" indent="1"/>
    </xf>
    <xf numFmtId="4" fontId="64" fillId="107" borderId="111" applyNumberFormat="0" applyProtection="0">
      <alignment vertical="center"/>
    </xf>
    <xf numFmtId="0" fontId="12" fillId="103" borderId="111" applyNumberFormat="0" applyProtection="0">
      <alignment horizontal="left" vertical="top" indent="1"/>
    </xf>
    <xf numFmtId="4" fontId="64" fillId="100" borderId="101" applyNumberFormat="0" applyProtection="0">
      <alignment horizontal="right" vertical="center"/>
    </xf>
    <xf numFmtId="0" fontId="50" fillId="91" borderId="101" applyNumberFormat="0" applyProtection="0">
      <alignment horizontal="left" vertical="top" indent="1"/>
    </xf>
    <xf numFmtId="0" fontId="12" fillId="105" borderId="101" applyNumberFormat="0" applyProtection="0">
      <alignment horizontal="left" vertical="center" indent="1"/>
    </xf>
    <xf numFmtId="0" fontId="204" fillId="117" borderId="104" applyNumberFormat="0" applyAlignment="0" applyProtection="0"/>
    <xf numFmtId="0" fontId="12" fillId="104" borderId="101" applyNumberFormat="0" applyProtection="0">
      <alignment horizontal="left" vertical="center" indent="1"/>
    </xf>
    <xf numFmtId="4" fontId="64" fillId="103" borderId="101" applyNumberFormat="0" applyProtection="0">
      <alignment horizontal="right" vertical="center"/>
    </xf>
    <xf numFmtId="0" fontId="206" fillId="103" borderId="106" applyNumberFormat="0" applyProtection="0">
      <alignment horizontal="left" vertical="center" indent="1"/>
    </xf>
    <xf numFmtId="0" fontId="50" fillId="91" borderId="111" applyNumberFormat="0" applyProtection="0">
      <alignment horizontal="left" vertical="top" indent="1"/>
    </xf>
    <xf numFmtId="4" fontId="64" fillId="103" borderId="134" applyNumberFormat="0" applyProtection="0">
      <alignment horizontal="right" vertical="center"/>
    </xf>
    <xf numFmtId="4" fontId="206" fillId="137" borderId="106" applyNumberFormat="0" applyProtection="0">
      <alignment horizontal="right" vertical="center"/>
    </xf>
    <xf numFmtId="4" fontId="64" fillId="95" borderId="101" applyNumberFormat="0" applyProtection="0">
      <alignment horizontal="right" vertical="center"/>
    </xf>
    <xf numFmtId="0" fontId="12" fillId="105" borderId="101" applyNumberFormat="0" applyProtection="0">
      <alignment horizontal="left" vertical="center" indent="1"/>
    </xf>
    <xf numFmtId="0" fontId="204" fillId="117" borderId="104" applyNumberFormat="0" applyAlignment="0" applyProtection="0"/>
    <xf numFmtId="4" fontId="53" fillId="121" borderId="124" applyNumberFormat="0" applyProtection="0">
      <alignment horizontal="right" vertical="center"/>
    </xf>
    <xf numFmtId="4" fontId="64" fillId="98" borderId="101" applyNumberFormat="0" applyProtection="0">
      <alignment horizontal="right" vertical="center"/>
    </xf>
    <xf numFmtId="0" fontId="206" fillId="86" borderId="106" applyNumberFormat="0" applyFont="0" applyAlignment="0" applyProtection="0"/>
    <xf numFmtId="4" fontId="50" fillId="91" borderId="101" applyNumberFormat="0" applyProtection="0">
      <alignment horizontal="left" vertical="center" indent="1"/>
    </xf>
    <xf numFmtId="4" fontId="64" fillId="107" borderId="124" applyNumberFormat="0" applyProtection="0">
      <alignment vertical="center"/>
    </xf>
    <xf numFmtId="4" fontId="53" fillId="152" borderId="124" applyNumberFormat="0" applyProtection="0">
      <alignment horizontal="right" vertical="center"/>
    </xf>
    <xf numFmtId="4" fontId="64" fillId="107" borderId="101" applyNumberFormat="0" applyProtection="0">
      <alignment vertical="center"/>
    </xf>
    <xf numFmtId="4" fontId="64" fillId="96" borderId="111" applyNumberFormat="0" applyProtection="0">
      <alignment horizontal="right" vertical="center"/>
    </xf>
    <xf numFmtId="0" fontId="12" fillId="104" borderId="134" applyNumberFormat="0" applyProtection="0">
      <alignment horizontal="left" vertical="top" indent="1"/>
    </xf>
    <xf numFmtId="0" fontId="12" fillId="107" borderId="113" applyNumberFormat="0" applyFont="0" applyAlignment="0" applyProtection="0"/>
    <xf numFmtId="4" fontId="206" fillId="103" borderId="107" applyNumberFormat="0" applyProtection="0">
      <alignment horizontal="left" vertical="center" indent="1"/>
    </xf>
    <xf numFmtId="4" fontId="206" fillId="93" borderId="116" applyNumberFormat="0" applyProtection="0">
      <alignment horizontal="right" vertical="center"/>
    </xf>
    <xf numFmtId="0" fontId="64" fillId="92" borderId="101" applyNumberFormat="0" applyProtection="0">
      <alignment horizontal="left" vertical="top" indent="1"/>
    </xf>
    <xf numFmtId="0" fontId="12" fillId="106" borderId="121" applyNumberFormat="0">
      <protection locked="0"/>
    </xf>
    <xf numFmtId="4" fontId="64" fillId="99" borderId="124" applyNumberFormat="0" applyProtection="0">
      <alignment horizontal="right" vertical="center"/>
    </xf>
    <xf numFmtId="0" fontId="206" fillId="110" borderId="106" applyNumberFormat="0" applyProtection="0">
      <alignment horizontal="left" vertical="center" indent="1"/>
    </xf>
    <xf numFmtId="0" fontId="206" fillId="139" borderId="121"/>
    <xf numFmtId="4" fontId="53" fillId="159" borderId="101" applyNumberFormat="0" applyProtection="0">
      <alignment horizontal="right" vertical="center"/>
    </xf>
    <xf numFmtId="4" fontId="206" fillId="99" borderId="106" applyNumberFormat="0" applyProtection="0">
      <alignment horizontal="right" vertical="center"/>
    </xf>
    <xf numFmtId="4" fontId="64" fillId="107" borderId="101" applyNumberFormat="0" applyProtection="0">
      <alignment vertical="center"/>
    </xf>
    <xf numFmtId="4" fontId="206" fillId="122" borderId="106" applyNumberFormat="0" applyProtection="0">
      <alignment horizontal="left" vertical="center" indent="1"/>
    </xf>
    <xf numFmtId="4" fontId="50" fillId="91" borderId="147" applyNumberFormat="0" applyProtection="0">
      <alignment vertical="center"/>
    </xf>
    <xf numFmtId="4" fontId="64" fillId="99" borderId="101" applyNumberFormat="0" applyProtection="0">
      <alignment horizontal="right" vertical="center"/>
    </xf>
    <xf numFmtId="4" fontId="206" fillId="98" borderId="106" applyNumberFormat="0" applyProtection="0">
      <alignment horizontal="right" vertical="center"/>
    </xf>
    <xf numFmtId="4" fontId="53" fillId="152" borderId="124" applyNumberFormat="0" applyProtection="0">
      <alignment horizontal="right" vertical="center"/>
    </xf>
    <xf numFmtId="0" fontId="201" fillId="87" borderId="125" applyNumberFormat="0" applyAlignment="0" applyProtection="0"/>
    <xf numFmtId="0" fontId="206" fillId="105" borderId="111" applyNumberFormat="0" applyProtection="0">
      <alignment horizontal="left" vertical="top" indent="1"/>
    </xf>
    <xf numFmtId="0" fontId="204" fillId="110" borderId="114" applyNumberFormat="0" applyAlignment="0" applyProtection="0"/>
    <xf numFmtId="4" fontId="53" fillId="154" borderId="101" applyNumberFormat="0" applyProtection="0">
      <alignment horizontal="right" vertical="center"/>
    </xf>
    <xf numFmtId="4" fontId="56" fillId="119" borderId="124" applyNumberFormat="0" applyProtection="0">
      <alignment horizontal="left" vertical="center" indent="1"/>
    </xf>
    <xf numFmtId="4" fontId="53" fillId="152" borderId="111" applyNumberFormat="0" applyProtection="0">
      <alignment horizontal="right" vertical="center"/>
    </xf>
    <xf numFmtId="0" fontId="12" fillId="105" borderId="101" applyNumberFormat="0" applyProtection="0">
      <alignment horizontal="left" vertical="top" indent="1"/>
    </xf>
    <xf numFmtId="4" fontId="189" fillId="103" borderId="101" applyNumberFormat="0" applyProtection="0">
      <alignment horizontal="right" vertical="center"/>
    </xf>
    <xf numFmtId="0" fontId="12" fillId="86" borderId="103" applyNumberFormat="0" applyFont="0" applyAlignment="0" applyProtection="0"/>
    <xf numFmtId="4" fontId="53" fillId="154" borderId="124" applyNumberFormat="0" applyProtection="0">
      <alignment horizontal="right" vertical="center"/>
    </xf>
    <xf numFmtId="0" fontId="12" fillId="105" borderId="111" applyNumberFormat="0" applyProtection="0">
      <alignment horizontal="left" vertical="center" indent="1"/>
    </xf>
    <xf numFmtId="4" fontId="64" fillId="103" borderId="101" applyNumberFormat="0" applyProtection="0">
      <alignment horizontal="right" vertical="center"/>
    </xf>
    <xf numFmtId="4" fontId="230" fillId="159" borderId="101" applyNumberFormat="0" applyProtection="0">
      <alignment vertical="center"/>
    </xf>
    <xf numFmtId="0" fontId="12" fillId="105" borderId="101" applyNumberFormat="0" applyProtection="0">
      <alignment horizontal="left" vertical="top" indent="1"/>
    </xf>
    <xf numFmtId="4" fontId="53" fillId="121" borderId="111" applyNumberFormat="0" applyProtection="0">
      <alignment horizontal="right" vertical="center"/>
    </xf>
    <xf numFmtId="4" fontId="64" fillId="103" borderId="124" applyNumberFormat="0" applyProtection="0">
      <alignment horizontal="right" vertical="center"/>
    </xf>
    <xf numFmtId="0" fontId="206" fillId="105" borderId="101" applyNumberFormat="0" applyProtection="0">
      <alignment horizontal="left" vertical="top" indent="1"/>
    </xf>
    <xf numFmtId="4" fontId="53" fillId="157" borderId="111" applyNumberFormat="0" applyProtection="0">
      <alignment horizontal="right" vertical="center"/>
    </xf>
    <xf numFmtId="4" fontId="186" fillId="91" borderId="101" applyNumberFormat="0" applyProtection="0">
      <alignment vertical="center"/>
    </xf>
    <xf numFmtId="4" fontId="206" fillId="122" borderId="106" applyNumberFormat="0" applyProtection="0">
      <alignment horizontal="left" vertical="center" indent="1"/>
    </xf>
    <xf numFmtId="4" fontId="230" fillId="159" borderId="134" applyNumberFormat="0" applyProtection="0">
      <alignment vertical="center"/>
    </xf>
    <xf numFmtId="4" fontId="64" fillId="97" borderId="124" applyNumberFormat="0" applyProtection="0">
      <alignment horizontal="right" vertical="center"/>
    </xf>
    <xf numFmtId="4" fontId="56" fillId="38" borderId="101" applyNumberFormat="0" applyProtection="0">
      <alignment vertical="center"/>
    </xf>
    <xf numFmtId="4" fontId="187" fillId="107" borderId="124" applyNumberFormat="0" applyProtection="0">
      <alignment vertical="center"/>
    </xf>
    <xf numFmtId="4" fontId="64" fillId="100" borderId="101" applyNumberFormat="0" applyProtection="0">
      <alignment horizontal="right" vertical="center"/>
    </xf>
    <xf numFmtId="4" fontId="206" fillId="122" borderId="116" applyNumberFormat="0" applyProtection="0">
      <alignment horizontal="left" vertical="center" indent="1"/>
    </xf>
    <xf numFmtId="4" fontId="189" fillId="103" borderId="101" applyNumberFormat="0" applyProtection="0">
      <alignment horizontal="right" vertical="center"/>
    </xf>
    <xf numFmtId="4" fontId="64" fillId="97" borderId="134" applyNumberFormat="0" applyProtection="0">
      <alignment horizontal="right" vertical="center"/>
    </xf>
    <xf numFmtId="4" fontId="64" fillId="95" borderId="101" applyNumberFormat="0" applyProtection="0">
      <alignment horizontal="right" vertical="center"/>
    </xf>
    <xf numFmtId="4" fontId="64" fillId="94" borderId="101" applyNumberFormat="0" applyProtection="0">
      <alignment horizontal="right" vertical="center"/>
    </xf>
    <xf numFmtId="4" fontId="53" fillId="121" borderId="111" applyNumberFormat="0" applyProtection="0">
      <alignment horizontal="right" vertical="center"/>
    </xf>
    <xf numFmtId="0" fontId="50" fillId="91" borderId="101" applyNumberFormat="0" applyProtection="0">
      <alignment horizontal="left" vertical="top" indent="1"/>
    </xf>
    <xf numFmtId="4" fontId="56" fillId="38" borderId="111" applyNumberFormat="0" applyProtection="0">
      <alignment vertical="center"/>
    </xf>
    <xf numFmtId="4" fontId="64" fillId="107" borderId="101" applyNumberFormat="0" applyProtection="0">
      <alignment vertical="center"/>
    </xf>
    <xf numFmtId="4" fontId="12" fillId="104" borderId="107" applyNumberFormat="0" applyProtection="0">
      <alignment horizontal="left" vertical="center" indent="1"/>
    </xf>
    <xf numFmtId="4" fontId="64" fillId="92" borderId="101" applyNumberFormat="0" applyProtection="0">
      <alignment horizontal="right" vertical="center"/>
    </xf>
    <xf numFmtId="0" fontId="12" fillId="104" borderId="101" applyNumberFormat="0" applyProtection="0">
      <alignment horizontal="left" vertical="center" indent="1"/>
    </xf>
    <xf numFmtId="0" fontId="206" fillId="86" borderId="106" applyNumberFormat="0" applyFont="0" applyAlignment="0" applyProtection="0"/>
    <xf numFmtId="4" fontId="206" fillId="122" borderId="106" applyNumberFormat="0" applyProtection="0">
      <alignment horizontal="left" vertical="center" indent="1"/>
    </xf>
    <xf numFmtId="4" fontId="187" fillId="103" borderId="101" applyNumberFormat="0" applyProtection="0">
      <alignment horizontal="right" vertical="center"/>
    </xf>
    <xf numFmtId="4" fontId="206" fillId="38" borderId="106" applyNumberFormat="0" applyProtection="0">
      <alignment horizontal="left" vertical="center" indent="1"/>
    </xf>
    <xf numFmtId="4" fontId="64" fillId="97" borderId="101" applyNumberFormat="0" applyProtection="0">
      <alignment horizontal="right" vertical="center"/>
    </xf>
    <xf numFmtId="4" fontId="64" fillId="95" borderId="101" applyNumberFormat="0" applyProtection="0">
      <alignment horizontal="right" vertical="center"/>
    </xf>
    <xf numFmtId="4" fontId="231" fillId="159" borderId="101" applyNumberFormat="0" applyProtection="0">
      <alignment horizontal="right" vertical="center"/>
    </xf>
    <xf numFmtId="0" fontId="206" fillId="110" borderId="106" applyNumberFormat="0" applyProtection="0">
      <alignment horizontal="left" vertical="center" indent="1"/>
    </xf>
    <xf numFmtId="4" fontId="206" fillId="122" borderId="129" applyNumberFormat="0" applyProtection="0">
      <alignment horizontal="left" vertical="center" indent="1"/>
    </xf>
    <xf numFmtId="4" fontId="53" fillId="38" borderId="101" applyNumberFormat="0" applyProtection="0">
      <alignment horizontal="left" vertical="center" indent="1"/>
    </xf>
    <xf numFmtId="4" fontId="64" fillId="95" borderId="111" applyNumberFormat="0" applyProtection="0">
      <alignment horizontal="right" vertical="center"/>
    </xf>
    <xf numFmtId="0" fontId="206" fillId="103" borderId="101" applyNumberFormat="0" applyProtection="0">
      <alignment horizontal="left" vertical="top" indent="1"/>
    </xf>
    <xf numFmtId="0" fontId="12" fillId="103" borderId="101" applyNumberFormat="0" applyProtection="0">
      <alignment horizontal="left" vertical="center" indent="1"/>
    </xf>
    <xf numFmtId="4" fontId="187" fillId="103" borderId="101" applyNumberFormat="0" applyProtection="0">
      <alignment horizontal="right" vertical="center"/>
    </xf>
    <xf numFmtId="4" fontId="231" fillId="159" borderId="101" applyNumberFormat="0" applyProtection="0">
      <alignment horizontal="right" vertical="center"/>
    </xf>
    <xf numFmtId="4" fontId="64" fillId="94" borderId="111" applyNumberFormat="0" applyProtection="0">
      <alignment horizontal="right" vertical="center"/>
    </xf>
    <xf numFmtId="4" fontId="206" fillId="101" borderId="106" applyNumberFormat="0" applyProtection="0">
      <alignment horizontal="right" vertical="center"/>
    </xf>
    <xf numFmtId="4" fontId="64" fillId="107" borderId="101" applyNumberFormat="0" applyProtection="0">
      <alignment horizontal="left" vertical="center" indent="1"/>
    </xf>
    <xf numFmtId="4" fontId="187" fillId="107" borderId="124" applyNumberFormat="0" applyProtection="0">
      <alignment vertical="center"/>
    </xf>
    <xf numFmtId="4" fontId="64" fillId="101" borderId="101" applyNumberFormat="0" applyProtection="0">
      <alignment horizontal="right" vertical="center"/>
    </xf>
    <xf numFmtId="4" fontId="206" fillId="103" borderId="107" applyNumberFormat="0" applyProtection="0">
      <alignment horizontal="left" vertical="center" indent="1"/>
    </xf>
    <xf numFmtId="0" fontId="206" fillId="92" borderId="111" applyNumberFormat="0" applyProtection="0">
      <alignment horizontal="left" vertical="top" indent="1"/>
    </xf>
    <xf numFmtId="4" fontId="64" fillId="96" borderId="101" applyNumberFormat="0" applyProtection="0">
      <alignment horizontal="right" vertical="center"/>
    </xf>
    <xf numFmtId="4" fontId="230" fillId="159" borderId="101" applyNumberFormat="0" applyProtection="0">
      <alignment vertical="center"/>
    </xf>
    <xf numFmtId="4" fontId="64" fillId="98" borderId="101" applyNumberFormat="0" applyProtection="0">
      <alignment horizontal="right" vertical="center"/>
    </xf>
    <xf numFmtId="0" fontId="12" fillId="103" borderId="160" applyNumberFormat="0" applyProtection="0">
      <alignment horizontal="left" vertical="center" indent="1"/>
    </xf>
    <xf numFmtId="4" fontId="230" fillId="159" borderId="111" applyNumberFormat="0" applyProtection="0">
      <alignment vertical="center"/>
    </xf>
    <xf numFmtId="0" fontId="12" fillId="103" borderId="111" applyNumberFormat="0" applyProtection="0">
      <alignment horizontal="left" vertical="top" indent="1"/>
    </xf>
    <xf numFmtId="4" fontId="206" fillId="0" borderId="116" applyNumberFormat="0" applyProtection="0">
      <alignment horizontal="right" vertical="center"/>
    </xf>
    <xf numFmtId="4" fontId="206" fillId="137" borderId="165" applyNumberFormat="0" applyProtection="0">
      <alignment horizontal="right" vertical="center"/>
    </xf>
    <xf numFmtId="0" fontId="12" fillId="104" borderId="101" applyNumberFormat="0" applyProtection="0">
      <alignment horizontal="left" vertical="center" indent="1"/>
    </xf>
    <xf numFmtId="4" fontId="64" fillId="107" borderId="101" applyNumberFormat="0" applyProtection="0">
      <alignment vertical="center"/>
    </xf>
    <xf numFmtId="4" fontId="64" fillId="98" borderId="101" applyNumberFormat="0" applyProtection="0">
      <alignment horizontal="right" vertical="center"/>
    </xf>
    <xf numFmtId="4" fontId="206" fillId="92" borderId="107" applyNumberFormat="0" applyProtection="0">
      <alignment horizontal="left" vertical="center" indent="1"/>
    </xf>
    <xf numFmtId="4" fontId="187" fillId="107" borderId="101" applyNumberFormat="0" applyProtection="0">
      <alignment vertical="center"/>
    </xf>
    <xf numFmtId="4" fontId="64" fillId="100" borderId="111" applyNumberFormat="0" applyProtection="0">
      <alignment horizontal="right" vertical="center"/>
    </xf>
    <xf numFmtId="4" fontId="53" fillId="38" borderId="111" applyNumberFormat="0" applyProtection="0">
      <alignment horizontal="left" vertical="center" indent="1"/>
    </xf>
    <xf numFmtId="4" fontId="56" fillId="38" borderId="101" applyNumberFormat="0" applyProtection="0">
      <alignment vertical="center"/>
    </xf>
    <xf numFmtId="0" fontId="12" fillId="106" borderId="144" applyNumberFormat="0">
      <protection locked="0"/>
    </xf>
    <xf numFmtId="4" fontId="64" fillId="99" borderId="111" applyNumberFormat="0" applyProtection="0">
      <alignment horizontal="right" vertical="center"/>
    </xf>
    <xf numFmtId="4" fontId="64" fillId="107" borderId="111" applyNumberFormat="0" applyProtection="0">
      <alignment vertical="center"/>
    </xf>
    <xf numFmtId="4" fontId="206" fillId="122" borderId="129" applyNumberFormat="0" applyProtection="0">
      <alignment horizontal="left" vertical="center" indent="1"/>
    </xf>
    <xf numFmtId="4" fontId="53" fillId="152" borderId="134" applyNumberFormat="0" applyProtection="0">
      <alignment horizontal="right" vertical="center"/>
    </xf>
    <xf numFmtId="4" fontId="50" fillId="91" borderId="101" applyNumberFormat="0" applyProtection="0">
      <alignment vertical="center"/>
    </xf>
    <xf numFmtId="4" fontId="50" fillId="91" borderId="101" applyNumberFormat="0" applyProtection="0">
      <alignment horizontal="left" vertical="center" indent="1"/>
    </xf>
    <xf numFmtId="0" fontId="185" fillId="0" borderId="110" applyNumberFormat="0" applyFill="0" applyAlignment="0" applyProtection="0"/>
    <xf numFmtId="0" fontId="204" fillId="134" borderId="114" applyNumberFormat="0" applyAlignment="0" applyProtection="0"/>
    <xf numFmtId="4" fontId="12" fillId="104" borderId="107" applyNumberFormat="0" applyProtection="0">
      <alignment horizontal="left" vertical="center" indent="1"/>
    </xf>
    <xf numFmtId="0" fontId="12" fillId="103" borderId="101" applyNumberFormat="0" applyProtection="0">
      <alignment horizontal="left" vertical="top" indent="1"/>
    </xf>
    <xf numFmtId="4" fontId="64" fillId="99" borderId="124" applyNumberFormat="0" applyProtection="0">
      <alignment horizontal="right" vertical="center"/>
    </xf>
    <xf numFmtId="4" fontId="206" fillId="103" borderId="107" applyNumberFormat="0" applyProtection="0">
      <alignment horizontal="left" vertical="center" indent="1"/>
    </xf>
    <xf numFmtId="0" fontId="12" fillId="104" borderId="101" applyNumberFormat="0" applyProtection="0">
      <alignment horizontal="left" vertical="center" indent="1"/>
    </xf>
    <xf numFmtId="0" fontId="64" fillId="107" borderId="101" applyNumberFormat="0" applyProtection="0">
      <alignment horizontal="left" vertical="top" indent="1"/>
    </xf>
    <xf numFmtId="0" fontId="12" fillId="104" borderId="111" applyNumberFormat="0" applyProtection="0">
      <alignment horizontal="left" vertical="center" indent="1"/>
    </xf>
    <xf numFmtId="0" fontId="12" fillId="104" borderId="147" applyNumberFormat="0" applyProtection="0">
      <alignment horizontal="left" vertical="top" indent="1"/>
    </xf>
    <xf numFmtId="4" fontId="189" fillId="103" borderId="124" applyNumberFormat="0" applyProtection="0">
      <alignment horizontal="right" vertical="center"/>
    </xf>
    <xf numFmtId="4" fontId="50" fillId="91" borderId="101" applyNumberFormat="0" applyProtection="0">
      <alignment horizontal="left" vertical="center" indent="1"/>
    </xf>
    <xf numFmtId="4" fontId="231" fillId="159" borderId="101" applyNumberFormat="0" applyProtection="0">
      <alignment horizontal="right" vertical="center"/>
    </xf>
    <xf numFmtId="4" fontId="210" fillId="108" borderId="117" applyNumberFormat="0" applyProtection="0">
      <alignment horizontal="left" vertical="center" indent="1"/>
    </xf>
    <xf numFmtId="0" fontId="206" fillId="103" borderId="106" applyNumberFormat="0" applyProtection="0">
      <alignment horizontal="left" vertical="center" indent="1"/>
    </xf>
    <xf numFmtId="0" fontId="12" fillId="104" borderId="111" applyNumberFormat="0" applyProtection="0">
      <alignment horizontal="left" vertical="center" indent="1"/>
    </xf>
    <xf numFmtId="4" fontId="206" fillId="0" borderId="139" applyNumberFormat="0" applyProtection="0">
      <alignment horizontal="right" vertical="center"/>
    </xf>
    <xf numFmtId="4" fontId="64" fillId="100" borderId="101" applyNumberFormat="0" applyProtection="0">
      <alignment horizontal="right" vertical="center"/>
    </xf>
    <xf numFmtId="0" fontId="12" fillId="105" borderId="101" applyNumberFormat="0" applyProtection="0">
      <alignment horizontal="left" vertical="top" indent="1"/>
    </xf>
    <xf numFmtId="4" fontId="206" fillId="101" borderId="106" applyNumberFormat="0" applyProtection="0">
      <alignment horizontal="right" vertical="center"/>
    </xf>
    <xf numFmtId="4" fontId="206" fillId="101" borderId="106" applyNumberFormat="0" applyProtection="0">
      <alignment horizontal="right" vertical="center"/>
    </xf>
    <xf numFmtId="4" fontId="64" fillId="101" borderId="124" applyNumberFormat="0" applyProtection="0">
      <alignment horizontal="right" vertical="center"/>
    </xf>
    <xf numFmtId="4" fontId="206" fillId="96" borderId="106" applyNumberFormat="0" applyProtection="0">
      <alignment horizontal="right" vertical="center"/>
    </xf>
    <xf numFmtId="4" fontId="53" fillId="152" borderId="101" applyNumberFormat="0" applyProtection="0">
      <alignment horizontal="right" vertical="center"/>
    </xf>
    <xf numFmtId="4" fontId="215" fillId="27" borderId="106" applyNumberFormat="0" applyProtection="0">
      <alignment horizontal="right" vertical="center"/>
    </xf>
    <xf numFmtId="4" fontId="189" fillId="103" borderId="124" applyNumberFormat="0" applyProtection="0">
      <alignment horizontal="right" vertical="center"/>
    </xf>
    <xf numFmtId="4" fontId="53" fillId="152" borderId="101" applyNumberFormat="0" applyProtection="0">
      <alignment horizontal="right" vertical="center"/>
    </xf>
    <xf numFmtId="4" fontId="206" fillId="97" borderId="106" applyNumberFormat="0" applyProtection="0">
      <alignment horizontal="right" vertical="center"/>
    </xf>
    <xf numFmtId="4" fontId="206" fillId="122" borderId="106" applyNumberFormat="0" applyProtection="0">
      <alignment horizontal="left" vertical="center" indent="1"/>
    </xf>
    <xf numFmtId="4" fontId="189" fillId="103" borderId="101" applyNumberFormat="0" applyProtection="0">
      <alignment horizontal="right" vertical="center"/>
    </xf>
    <xf numFmtId="4" fontId="189" fillId="103" borderId="101" applyNumberFormat="0" applyProtection="0">
      <alignment horizontal="right" vertical="center"/>
    </xf>
    <xf numFmtId="0" fontId="206" fillId="103" borderId="129" applyNumberFormat="0" applyProtection="0">
      <alignment horizontal="left" vertical="center" indent="1"/>
    </xf>
    <xf numFmtId="4" fontId="53" fillId="159" borderId="101" applyNumberFormat="0" applyProtection="0">
      <alignment vertical="center"/>
    </xf>
    <xf numFmtId="0" fontId="12" fillId="92" borderId="101" applyNumberFormat="0" applyProtection="0">
      <alignment horizontal="left" vertical="top" indent="1"/>
    </xf>
    <xf numFmtId="0" fontId="206" fillId="86" borderId="106" applyNumberFormat="0" applyFont="0" applyAlignment="0" applyProtection="0"/>
    <xf numFmtId="4" fontId="206" fillId="122" borderId="116" applyNumberFormat="0" applyProtection="0">
      <alignment horizontal="left" vertical="center" indent="1"/>
    </xf>
    <xf numFmtId="0" fontId="50" fillId="91" borderId="101" applyNumberFormat="0" applyProtection="0">
      <alignment horizontal="left" vertical="top" indent="1"/>
    </xf>
    <xf numFmtId="0" fontId="208" fillId="92" borderId="101" applyNumberFormat="0" applyProtection="0">
      <alignment horizontal="left" vertical="top" indent="1"/>
    </xf>
    <xf numFmtId="4" fontId="64" fillId="92" borderId="101" applyNumberFormat="0" applyProtection="0">
      <alignment horizontal="right" vertical="center"/>
    </xf>
    <xf numFmtId="4" fontId="188" fillId="120" borderId="109" applyNumberFormat="0" applyProtection="0">
      <alignment horizontal="left" vertical="center" indent="1"/>
    </xf>
    <xf numFmtId="4" fontId="53" fillId="121" borderId="101" applyNumberFormat="0" applyProtection="0">
      <alignment horizontal="right" vertical="center"/>
    </xf>
    <xf numFmtId="4" fontId="64" fillId="96" borderId="101" applyNumberFormat="0" applyProtection="0">
      <alignment horizontal="right" vertical="center"/>
    </xf>
    <xf numFmtId="0" fontId="12" fillId="105" borderId="101" applyNumberFormat="0" applyProtection="0">
      <alignment horizontal="left" vertical="top" indent="1"/>
    </xf>
    <xf numFmtId="4" fontId="206" fillId="122" borderId="116" applyNumberFormat="0" applyProtection="0">
      <alignment horizontal="left" vertical="center" indent="1"/>
    </xf>
    <xf numFmtId="4" fontId="53" fillId="119" borderId="124" applyNumberFormat="0" applyProtection="0">
      <alignment horizontal="right" vertical="center"/>
    </xf>
    <xf numFmtId="0" fontId="206" fillId="86" borderId="106" applyNumberFormat="0" applyFont="0" applyAlignment="0" applyProtection="0"/>
    <xf numFmtId="0" fontId="206" fillId="103" borderId="106" applyNumberFormat="0" applyProtection="0">
      <alignment horizontal="left" vertical="center" indent="1"/>
    </xf>
    <xf numFmtId="0" fontId="64" fillId="107" borderId="111" applyNumberFormat="0" applyProtection="0">
      <alignment horizontal="left" vertical="top" indent="1"/>
    </xf>
    <xf numFmtId="4" fontId="206" fillId="92" borderId="130" applyNumberFormat="0" applyProtection="0">
      <alignment horizontal="left" vertical="center" indent="1"/>
    </xf>
    <xf numFmtId="4" fontId="208" fillId="110" borderId="124" applyNumberFormat="0" applyProtection="0">
      <alignment horizontal="left" vertical="center" indent="1"/>
    </xf>
    <xf numFmtId="4" fontId="64" fillId="92" borderId="111" applyNumberFormat="0" applyProtection="0">
      <alignment horizontal="left" vertical="center" indent="1"/>
    </xf>
    <xf numFmtId="4" fontId="206" fillId="95" borderId="107" applyNumberFormat="0" applyProtection="0">
      <alignment horizontal="right" vertical="center"/>
    </xf>
    <xf numFmtId="4" fontId="64" fillId="98" borderId="101" applyNumberFormat="0" applyProtection="0">
      <alignment horizontal="right" vertical="center"/>
    </xf>
    <xf numFmtId="4" fontId="64" fillId="94" borderId="101" applyNumberFormat="0" applyProtection="0">
      <alignment horizontal="right" vertical="center"/>
    </xf>
    <xf numFmtId="4" fontId="64" fillId="97" borderId="111" applyNumberFormat="0" applyProtection="0">
      <alignment horizontal="right" vertical="center"/>
    </xf>
    <xf numFmtId="0" fontId="12" fillId="104" borderId="101" applyNumberFormat="0" applyProtection="0">
      <alignment horizontal="left" vertical="top" indent="1"/>
    </xf>
    <xf numFmtId="0" fontId="12" fillId="105" borderId="101" applyNumberFormat="0" applyProtection="0">
      <alignment horizontal="left" vertical="top" indent="1"/>
    </xf>
    <xf numFmtId="0" fontId="64" fillId="107" borderId="147" applyNumberFormat="0" applyProtection="0">
      <alignment horizontal="left" vertical="top" indent="1"/>
    </xf>
    <xf numFmtId="4" fontId="64" fillId="97" borderId="111" applyNumberFormat="0" applyProtection="0">
      <alignment horizontal="right" vertical="center"/>
    </xf>
    <xf numFmtId="4" fontId="64" fillId="99" borderId="101" applyNumberFormat="0" applyProtection="0">
      <alignment horizontal="right" vertical="center"/>
    </xf>
    <xf numFmtId="4" fontId="206" fillId="100" borderId="106" applyNumberFormat="0" applyProtection="0">
      <alignment horizontal="right" vertical="center"/>
    </xf>
    <xf numFmtId="0" fontId="213" fillId="134" borderId="106" applyNumberFormat="0" applyAlignment="0" applyProtection="0"/>
    <xf numFmtId="4" fontId="230" fillId="159" borderId="101" applyNumberFormat="0" applyProtection="0">
      <alignment vertical="center"/>
    </xf>
    <xf numFmtId="4" fontId="64" fillId="93" borderId="101" applyNumberFormat="0" applyProtection="0">
      <alignment horizontal="right" vertical="center"/>
    </xf>
    <xf numFmtId="0" fontId="204" fillId="117" borderId="104" applyNumberFormat="0" applyAlignment="0" applyProtection="0"/>
    <xf numFmtId="4" fontId="53" fillId="152" borderId="111" applyNumberFormat="0" applyProtection="0">
      <alignment horizontal="right" vertical="center"/>
    </xf>
    <xf numFmtId="4" fontId="206" fillId="98" borderId="116" applyNumberFormat="0" applyProtection="0">
      <alignment horizontal="right" vertical="center"/>
    </xf>
    <xf numFmtId="4" fontId="64" fillId="101" borderId="111" applyNumberFormat="0" applyProtection="0">
      <alignment horizontal="right" vertical="center"/>
    </xf>
    <xf numFmtId="4" fontId="64" fillId="99" borderId="101" applyNumberFormat="0" applyProtection="0">
      <alignment horizontal="right" vertical="center"/>
    </xf>
    <xf numFmtId="4" fontId="230" fillId="159" borderId="101" applyNumberFormat="0" applyProtection="0">
      <alignment horizontal="right" vertical="center"/>
    </xf>
    <xf numFmtId="4" fontId="53" fillId="121" borderId="101" applyNumberFormat="0" applyProtection="0">
      <alignment horizontal="right" vertical="center"/>
    </xf>
    <xf numFmtId="4" fontId="206" fillId="92" borderId="152" applyNumberFormat="0" applyProtection="0">
      <alignment horizontal="right" vertical="center"/>
    </xf>
    <xf numFmtId="0" fontId="185" fillId="0" borderId="138" applyNumberFormat="0" applyFill="0" applyAlignment="0" applyProtection="0"/>
    <xf numFmtId="0" fontId="12" fillId="92" borderId="101" applyNumberFormat="0" applyProtection="0">
      <alignment horizontal="left" vertical="top" indent="1"/>
    </xf>
    <xf numFmtId="0" fontId="12" fillId="86" borderId="113" applyNumberFormat="0" applyFont="0" applyAlignment="0" applyProtection="0"/>
    <xf numFmtId="4" fontId="187" fillId="103" borderId="101" applyNumberFormat="0" applyProtection="0">
      <alignment horizontal="right" vertical="center"/>
    </xf>
    <xf numFmtId="4" fontId="206" fillId="122" borderId="129" applyNumberFormat="0" applyProtection="0">
      <alignment horizontal="left" vertical="center" indent="1"/>
    </xf>
    <xf numFmtId="0" fontId="12" fillId="92" borderId="111" applyNumberFormat="0" applyProtection="0">
      <alignment horizontal="left" vertical="center" indent="1"/>
    </xf>
    <xf numFmtId="4" fontId="215" fillId="27" borderId="116" applyNumberFormat="0" applyProtection="0">
      <alignment horizontal="right" vertical="center"/>
    </xf>
    <xf numFmtId="0" fontId="64" fillId="92" borderId="101" applyNumberFormat="0" applyProtection="0">
      <alignment horizontal="left" vertical="top" indent="1"/>
    </xf>
    <xf numFmtId="0" fontId="194" fillId="117" borderId="102" applyNumberFormat="0" applyAlignment="0" applyProtection="0"/>
    <xf numFmtId="4" fontId="64" fillId="107" borderId="101" applyNumberFormat="0" applyProtection="0">
      <alignment horizontal="left" vertical="center" indent="1"/>
    </xf>
    <xf numFmtId="0" fontId="12" fillId="105" borderId="101" applyNumberFormat="0" applyProtection="0">
      <alignment horizontal="left" vertical="top" indent="1"/>
    </xf>
    <xf numFmtId="4" fontId="64" fillId="100" borderId="101" applyNumberFormat="0" applyProtection="0">
      <alignment horizontal="right" vertical="center"/>
    </xf>
    <xf numFmtId="0" fontId="12" fillId="86" borderId="103" applyNumberFormat="0" applyFont="0" applyAlignment="0" applyProtection="0"/>
    <xf numFmtId="0" fontId="12" fillId="104" borderId="101" applyNumberFormat="0" applyProtection="0">
      <alignment horizontal="left" vertical="top" indent="1"/>
    </xf>
    <xf numFmtId="4" fontId="64" fillId="96" borderId="111" applyNumberFormat="0" applyProtection="0">
      <alignment horizontal="right" vertical="center"/>
    </xf>
    <xf numFmtId="4" fontId="53" fillId="159" borderId="111" applyNumberFormat="0" applyProtection="0">
      <alignment vertical="center"/>
    </xf>
    <xf numFmtId="0" fontId="12" fillId="103" borderId="111" applyNumberFormat="0" applyProtection="0">
      <alignment horizontal="left" vertical="top" indent="1"/>
    </xf>
    <xf numFmtId="4" fontId="53" fillId="38" borderId="101" applyNumberFormat="0" applyProtection="0">
      <alignment horizontal="left" vertical="center" indent="1"/>
    </xf>
    <xf numFmtId="4" fontId="64" fillId="92" borderId="101" applyNumberFormat="0" applyProtection="0">
      <alignment horizontal="right" vertical="center"/>
    </xf>
    <xf numFmtId="4" fontId="53" fillId="38" borderId="101" applyNumberFormat="0" applyProtection="0">
      <alignment horizontal="left" vertical="center" indent="1"/>
    </xf>
    <xf numFmtId="4" fontId="64" fillId="100" borderId="101" applyNumberFormat="0" applyProtection="0">
      <alignment horizontal="right" vertical="center"/>
    </xf>
    <xf numFmtId="4" fontId="206" fillId="102" borderId="107" applyNumberFormat="0" applyProtection="0">
      <alignment horizontal="left" vertical="center" indent="1"/>
    </xf>
    <xf numFmtId="4" fontId="229" fillId="38" borderId="111" applyNumberFormat="0" applyProtection="0">
      <alignment vertical="center"/>
    </xf>
    <xf numFmtId="0" fontId="206" fillId="104" borderId="101" applyNumberFormat="0" applyProtection="0">
      <alignment horizontal="left" vertical="top" indent="1"/>
    </xf>
    <xf numFmtId="4" fontId="56" fillId="38" borderId="124" applyNumberFormat="0" applyProtection="0">
      <alignment vertical="center"/>
    </xf>
    <xf numFmtId="0" fontId="12" fillId="92" borderId="147" applyNumberFormat="0" applyProtection="0">
      <alignment horizontal="left" vertical="center" indent="1"/>
    </xf>
    <xf numFmtId="0" fontId="206" fillId="92" borderId="124" applyNumberFormat="0" applyProtection="0">
      <alignment horizontal="left" vertical="top" indent="1"/>
    </xf>
    <xf numFmtId="4" fontId="64" fillId="107" borderId="111" applyNumberFormat="0" applyProtection="0">
      <alignment horizontal="left" vertical="center" indent="1"/>
    </xf>
    <xf numFmtId="4" fontId="53" fillId="157" borderId="101" applyNumberFormat="0" applyProtection="0">
      <alignment horizontal="right" vertical="center"/>
    </xf>
    <xf numFmtId="0" fontId="12" fillId="107" borderId="103" applyNumberFormat="0" applyFont="0" applyAlignment="0" applyProtection="0"/>
    <xf numFmtId="4" fontId="206" fillId="38" borderId="116" applyNumberFormat="0" applyProtection="0">
      <alignment horizontal="left" vertical="center" indent="1"/>
    </xf>
    <xf numFmtId="4" fontId="53" fillId="154" borderId="101" applyNumberFormat="0" applyProtection="0">
      <alignment horizontal="right" vertical="center"/>
    </xf>
    <xf numFmtId="4" fontId="189" fillId="103" borderId="124" applyNumberFormat="0" applyProtection="0">
      <alignment horizontal="right" vertical="center"/>
    </xf>
    <xf numFmtId="4" fontId="64" fillId="92" borderId="101" applyNumberFormat="0" applyProtection="0">
      <alignment horizontal="right" vertical="center"/>
    </xf>
    <xf numFmtId="4" fontId="206" fillId="98" borderId="106" applyNumberFormat="0" applyProtection="0">
      <alignment horizontal="right" vertical="center"/>
    </xf>
    <xf numFmtId="0" fontId="12" fillId="103" borderId="101" applyNumberFormat="0" applyProtection="0">
      <alignment horizontal="left" vertical="center" indent="1"/>
    </xf>
    <xf numFmtId="4" fontId="64" fillId="92" borderId="101" applyNumberFormat="0" applyProtection="0">
      <alignment horizontal="right" vertical="center"/>
    </xf>
    <xf numFmtId="4" fontId="206" fillId="122" borderId="106" applyNumberFormat="0" applyProtection="0">
      <alignment horizontal="left" vertical="center" indent="1"/>
    </xf>
    <xf numFmtId="4" fontId="64" fillId="95" borderId="134" applyNumberFormat="0" applyProtection="0">
      <alignment horizontal="right" vertical="center"/>
    </xf>
    <xf numFmtId="0" fontId="12" fillId="103" borderId="147" applyNumberFormat="0" applyProtection="0">
      <alignment horizontal="left" vertical="center" indent="1"/>
    </xf>
    <xf numFmtId="4" fontId="64" fillId="97" borderId="101" applyNumberFormat="0" applyProtection="0">
      <alignment horizontal="right" vertical="center"/>
    </xf>
    <xf numFmtId="0" fontId="12" fillId="103" borderId="101" applyNumberFormat="0" applyProtection="0">
      <alignment horizontal="left" vertical="center" indent="1"/>
    </xf>
    <xf numFmtId="4" fontId="50" fillId="91" borderId="101" applyNumberFormat="0" applyProtection="0">
      <alignment horizontal="left" vertical="center" indent="1"/>
    </xf>
    <xf numFmtId="4" fontId="64" fillId="107" borderId="101" applyNumberFormat="0" applyProtection="0">
      <alignment vertical="center"/>
    </xf>
    <xf numFmtId="4" fontId="53" fillId="157" borderId="101" applyNumberFormat="0" applyProtection="0">
      <alignment horizontal="right" vertical="center"/>
    </xf>
    <xf numFmtId="4" fontId="64" fillId="100" borderId="101" applyNumberFormat="0" applyProtection="0">
      <alignment horizontal="right" vertical="center"/>
    </xf>
    <xf numFmtId="4" fontId="64" fillId="93" borderId="101" applyNumberFormat="0" applyProtection="0">
      <alignment horizontal="right" vertical="center"/>
    </xf>
    <xf numFmtId="4" fontId="187" fillId="103" borderId="101" applyNumberFormat="0" applyProtection="0">
      <alignment horizontal="right" vertical="center"/>
    </xf>
    <xf numFmtId="4" fontId="64" fillId="94" borderId="124" applyNumberFormat="0" applyProtection="0">
      <alignment horizontal="right" vertical="center"/>
    </xf>
    <xf numFmtId="4" fontId="53" fillId="154" borderId="101" applyNumberFormat="0" applyProtection="0">
      <alignment horizontal="right" vertical="center"/>
    </xf>
    <xf numFmtId="0" fontId="12" fillId="107" borderId="103" applyNumberFormat="0" applyFont="0" applyAlignment="0" applyProtection="0"/>
    <xf numFmtId="4" fontId="186" fillId="91" borderId="101" applyNumberFormat="0" applyProtection="0">
      <alignment vertical="center"/>
    </xf>
    <xf numFmtId="4" fontId="64" fillId="99" borderId="101" applyNumberFormat="0" applyProtection="0">
      <alignment horizontal="right" vertical="center"/>
    </xf>
    <xf numFmtId="4" fontId="231" fillId="159" borderId="111" applyNumberFormat="0" applyProtection="0">
      <alignment horizontal="right" vertical="center"/>
    </xf>
    <xf numFmtId="205" fontId="208" fillId="92" borderId="101" applyNumberFormat="0" applyProtection="0">
      <alignment horizontal="left" vertical="top" indent="1"/>
    </xf>
    <xf numFmtId="4" fontId="64" fillId="94" borderId="101" applyNumberFormat="0" applyProtection="0">
      <alignment horizontal="right" vertical="center"/>
    </xf>
    <xf numFmtId="4" fontId="50" fillId="91" borderId="101" applyNumberFormat="0" applyProtection="0">
      <alignment horizontal="left" vertical="center" indent="1"/>
    </xf>
    <xf numFmtId="0" fontId="213" fillId="134" borderId="106" applyNumberFormat="0" applyAlignment="0" applyProtection="0"/>
    <xf numFmtId="0" fontId="206" fillId="110" borderId="116" applyNumberFormat="0" applyProtection="0">
      <alignment horizontal="left" vertical="center" indent="1"/>
    </xf>
    <xf numFmtId="0" fontId="12" fillId="92" borderId="101" applyNumberFormat="0" applyProtection="0">
      <alignment horizontal="left" vertical="top" indent="1"/>
    </xf>
    <xf numFmtId="0" fontId="206" fillId="103" borderId="139" applyNumberFormat="0" applyProtection="0">
      <alignment horizontal="left" vertical="center" indent="1"/>
    </xf>
    <xf numFmtId="0" fontId="206" fillId="105" borderId="129" applyNumberFormat="0" applyProtection="0">
      <alignment horizontal="left" vertical="center" indent="1"/>
    </xf>
    <xf numFmtId="4" fontId="206" fillId="100" borderId="116" applyNumberFormat="0" applyProtection="0">
      <alignment horizontal="right" vertical="center"/>
    </xf>
    <xf numFmtId="4" fontId="50" fillId="91" borderId="101" applyNumberFormat="0" applyProtection="0">
      <alignment horizontal="left" vertical="center" indent="1"/>
    </xf>
    <xf numFmtId="4" fontId="50" fillId="91" borderId="101" applyNumberFormat="0" applyProtection="0">
      <alignment vertical="center"/>
    </xf>
    <xf numFmtId="4" fontId="64" fillId="101" borderId="124" applyNumberFormat="0" applyProtection="0">
      <alignment horizontal="right" vertical="center"/>
    </xf>
    <xf numFmtId="0" fontId="12" fillId="107" borderId="103" applyNumberFormat="0" applyFont="0" applyAlignment="0" applyProtection="0"/>
    <xf numFmtId="0" fontId="12" fillId="105" borderId="160" applyNumberFormat="0" applyProtection="0">
      <alignment horizontal="left" vertical="center" indent="1"/>
    </xf>
    <xf numFmtId="4" fontId="206" fillId="96" borderId="106" applyNumberFormat="0" applyProtection="0">
      <alignment horizontal="right" vertical="center"/>
    </xf>
    <xf numFmtId="0" fontId="12" fillId="105" borderId="101" applyNumberFormat="0" applyProtection="0">
      <alignment horizontal="left" vertical="top" indent="1"/>
    </xf>
    <xf numFmtId="0" fontId="185" fillId="0" borderId="110" applyNumberFormat="0" applyFill="0" applyAlignment="0" applyProtection="0"/>
    <xf numFmtId="0" fontId="226" fillId="110" borderId="102" applyNumberFormat="0" applyAlignment="0" applyProtection="0"/>
    <xf numFmtId="0" fontId="194" fillId="117" borderId="102" applyNumberFormat="0" applyAlignment="0" applyProtection="0"/>
    <xf numFmtId="4" fontId="53" fillId="38" borderId="101" applyNumberFormat="0" applyProtection="0">
      <alignment horizontal="left" vertical="center" indent="1"/>
    </xf>
    <xf numFmtId="4" fontId="12" fillId="104" borderId="130" applyNumberFormat="0" applyProtection="0">
      <alignment horizontal="left" vertical="center" indent="1"/>
    </xf>
    <xf numFmtId="4" fontId="56" fillId="119" borderId="101" applyNumberFormat="0" applyProtection="0">
      <alignment horizontal="left" vertical="center" indent="1"/>
    </xf>
    <xf numFmtId="0" fontId="12" fillId="103" borderId="101" applyNumberFormat="0" applyProtection="0">
      <alignment horizontal="left" vertical="top" indent="1"/>
    </xf>
    <xf numFmtId="4" fontId="206" fillId="100" borderId="106" applyNumberFormat="0" applyProtection="0">
      <alignment horizontal="right" vertical="center"/>
    </xf>
    <xf numFmtId="4" fontId="211" fillId="106" borderId="139" applyNumberFormat="0" applyProtection="0">
      <alignment horizontal="right" vertical="center"/>
    </xf>
    <xf numFmtId="0" fontId="12" fillId="92" borderId="101" applyNumberFormat="0" applyProtection="0">
      <alignment horizontal="left" vertical="center" indent="1"/>
    </xf>
    <xf numFmtId="4" fontId="64" fillId="103" borderId="101" applyNumberFormat="0" applyProtection="0">
      <alignment horizontal="right" vertical="center"/>
    </xf>
    <xf numFmtId="0" fontId="12" fillId="105" borderId="111" applyNumberFormat="0" applyProtection="0">
      <alignment horizontal="left" vertical="top" indent="1"/>
    </xf>
    <xf numFmtId="0" fontId="206" fillId="86" borderId="106" applyNumberFormat="0" applyFont="0" applyAlignment="0" applyProtection="0"/>
    <xf numFmtId="0" fontId="12" fillId="103" borderId="111" applyNumberFormat="0" applyProtection="0">
      <alignment horizontal="left" vertical="center" indent="1"/>
    </xf>
    <xf numFmtId="0" fontId="12" fillId="92" borderId="101" applyNumberFormat="0" applyProtection="0">
      <alignment horizontal="left" vertical="center" indent="1"/>
    </xf>
    <xf numFmtId="4" fontId="206" fillId="93" borderId="106" applyNumberFormat="0" applyProtection="0">
      <alignment horizontal="right" vertical="center"/>
    </xf>
    <xf numFmtId="4" fontId="206" fillId="92" borderId="107" applyNumberFormat="0" applyProtection="0">
      <alignment horizontal="left" vertical="center" indent="1"/>
    </xf>
    <xf numFmtId="0" fontId="206" fillId="138" borderId="116" applyNumberFormat="0" applyProtection="0">
      <alignment horizontal="left" vertical="center" indent="1"/>
    </xf>
    <xf numFmtId="0" fontId="71" fillId="104" borderId="108" applyBorder="0"/>
    <xf numFmtId="0" fontId="50" fillId="91" borderId="111" applyNumberFormat="0" applyProtection="0">
      <alignment horizontal="left" vertical="top" indent="1"/>
    </xf>
    <xf numFmtId="4" fontId="53" fillId="156" borderId="160" applyNumberFormat="0" applyProtection="0">
      <alignment horizontal="right" vertical="center"/>
    </xf>
    <xf numFmtId="4" fontId="50" fillId="91" borderId="101" applyNumberFormat="0" applyProtection="0">
      <alignment horizontal="left" vertical="center" indent="1"/>
    </xf>
    <xf numFmtId="4" fontId="53" fillId="33" borderId="134" applyNumberFormat="0" applyProtection="0">
      <alignment horizontal="right" vertical="center"/>
    </xf>
    <xf numFmtId="0" fontId="12" fillId="104" borderId="101" applyNumberFormat="0" applyProtection="0">
      <alignment horizontal="left" vertical="center" indent="1"/>
    </xf>
    <xf numFmtId="0" fontId="206" fillId="92" borderId="101" applyNumberFormat="0" applyProtection="0">
      <alignment horizontal="left" vertical="top" indent="1"/>
    </xf>
    <xf numFmtId="4" fontId="53" fillId="155" borderId="101" applyNumberFormat="0" applyProtection="0">
      <alignment horizontal="right" vertical="center"/>
    </xf>
    <xf numFmtId="4" fontId="64" fillId="107" borderId="111" applyNumberFormat="0" applyProtection="0">
      <alignment horizontal="left" vertical="center" indent="1"/>
    </xf>
    <xf numFmtId="4" fontId="53" fillId="156" borderId="124" applyNumberFormat="0" applyProtection="0">
      <alignment horizontal="right" vertical="center"/>
    </xf>
    <xf numFmtId="4" fontId="230" fillId="159" borderId="101" applyNumberFormat="0" applyProtection="0">
      <alignment vertical="center"/>
    </xf>
    <xf numFmtId="0" fontId="206" fillId="103" borderId="106" applyNumberFormat="0" applyProtection="0">
      <alignment horizontal="left" vertical="center" indent="1"/>
    </xf>
    <xf numFmtId="4" fontId="206" fillId="122" borderId="116" applyNumberFormat="0" applyProtection="0">
      <alignment horizontal="left" vertical="center" indent="1"/>
    </xf>
    <xf numFmtId="0" fontId="185" fillId="0" borderId="115" applyNumberFormat="0" applyFill="0" applyAlignment="0" applyProtection="0"/>
    <xf numFmtId="4" fontId="56" fillId="119" borderId="111" applyNumberFormat="0" applyProtection="0">
      <alignment horizontal="left" vertical="center" indent="1"/>
    </xf>
    <xf numFmtId="0" fontId="12" fillId="104" borderId="101" applyNumberFormat="0" applyProtection="0">
      <alignment horizontal="left" vertical="center" indent="1"/>
    </xf>
    <xf numFmtId="4" fontId="64" fillId="95" borderId="101" applyNumberFormat="0" applyProtection="0">
      <alignment horizontal="right" vertical="center"/>
    </xf>
    <xf numFmtId="4" fontId="188" fillId="120" borderId="109" applyNumberFormat="0" applyProtection="0">
      <alignment horizontal="left" vertical="center" indent="1"/>
    </xf>
    <xf numFmtId="0" fontId="213" fillId="134" borderId="106" applyNumberFormat="0" applyAlignment="0" applyProtection="0"/>
    <xf numFmtId="4" fontId="53" fillId="38" borderId="101" applyNumberFormat="0" applyProtection="0">
      <alignment horizontal="left" vertical="center" indent="1"/>
    </xf>
    <xf numFmtId="0" fontId="64" fillId="92" borderId="101" applyNumberFormat="0" applyProtection="0">
      <alignment horizontal="left" vertical="top" indent="1"/>
    </xf>
    <xf numFmtId="4" fontId="64" fillId="100" borderId="134" applyNumberFormat="0" applyProtection="0">
      <alignment horizontal="right" vertical="center"/>
    </xf>
    <xf numFmtId="4" fontId="64" fillId="92" borderId="101" applyNumberFormat="0" applyProtection="0">
      <alignment horizontal="right" vertical="center"/>
    </xf>
    <xf numFmtId="4" fontId="189" fillId="103" borderId="124" applyNumberFormat="0" applyProtection="0">
      <alignment horizontal="right" vertical="center"/>
    </xf>
    <xf numFmtId="0" fontId="206" fillId="103" borderId="152" applyNumberFormat="0" applyProtection="0">
      <alignment horizontal="left" vertical="center" indent="1"/>
    </xf>
    <xf numFmtId="4" fontId="56" fillId="38" borderId="101" applyNumberFormat="0" applyProtection="0">
      <alignment vertical="center"/>
    </xf>
    <xf numFmtId="0" fontId="12" fillId="104" borderId="101" applyNumberFormat="0" applyProtection="0">
      <alignment horizontal="left" vertical="center" indent="1"/>
    </xf>
    <xf numFmtId="4" fontId="53" fillId="121" borderId="101" applyNumberFormat="0" applyProtection="0">
      <alignment horizontal="right" vertical="center"/>
    </xf>
    <xf numFmtId="4" fontId="50" fillId="91" borderId="124" applyNumberFormat="0" applyProtection="0">
      <alignment vertical="center"/>
    </xf>
    <xf numFmtId="4" fontId="230" fillId="159" borderId="101" applyNumberFormat="0" applyProtection="0">
      <alignment horizontal="right" vertical="center"/>
    </xf>
    <xf numFmtId="4" fontId="208" fillId="110" borderId="134" applyNumberFormat="0" applyProtection="0">
      <alignment horizontal="left" vertical="center" indent="1"/>
    </xf>
    <xf numFmtId="0" fontId="12" fillId="92" borderId="111" applyNumberFormat="0" applyProtection="0">
      <alignment horizontal="left" vertical="top" indent="1"/>
    </xf>
    <xf numFmtId="0" fontId="12" fillId="104" borderId="101" applyNumberFormat="0" applyProtection="0">
      <alignment horizontal="left" vertical="top" indent="1"/>
    </xf>
    <xf numFmtId="4" fontId="50" fillId="91" borderId="111" applyNumberFormat="0" applyProtection="0">
      <alignment vertical="center"/>
    </xf>
    <xf numFmtId="4" fontId="206" fillId="38" borderId="106" applyNumberFormat="0" applyProtection="0">
      <alignment horizontal="left" vertical="center" indent="1"/>
    </xf>
    <xf numFmtId="4" fontId="206" fillId="122" borderId="106" applyNumberFormat="0" applyProtection="0">
      <alignment horizontal="left" vertical="center" indent="1"/>
    </xf>
    <xf numFmtId="0" fontId="206" fillId="110" borderId="106" applyNumberFormat="0" applyProtection="0">
      <alignment horizontal="left" vertical="center" indent="1"/>
    </xf>
    <xf numFmtId="0" fontId="12" fillId="103" borderId="101" applyNumberFormat="0" applyProtection="0">
      <alignment horizontal="left" vertical="center" indent="1"/>
    </xf>
    <xf numFmtId="4" fontId="64" fillId="99" borderId="101" applyNumberFormat="0" applyProtection="0">
      <alignment horizontal="right" vertical="center"/>
    </xf>
    <xf numFmtId="0" fontId="50" fillId="91" borderId="111" applyNumberFormat="0" applyProtection="0">
      <alignment horizontal="left" vertical="top" indent="1"/>
    </xf>
    <xf numFmtId="4" fontId="206" fillId="122" borderId="106" applyNumberFormat="0" applyProtection="0">
      <alignment horizontal="left" vertical="center" indent="1"/>
    </xf>
    <xf numFmtId="4" fontId="12" fillId="104" borderId="107" applyNumberFormat="0" applyProtection="0">
      <alignment horizontal="left" vertical="center" indent="1"/>
    </xf>
    <xf numFmtId="0" fontId="12" fillId="105" borderId="101" applyNumberFormat="0" applyProtection="0">
      <alignment horizontal="left" vertical="top" indent="1"/>
    </xf>
    <xf numFmtId="0" fontId="201" fillId="87" borderId="102" applyNumberFormat="0" applyAlignment="0" applyProtection="0"/>
    <xf numFmtId="4" fontId="206" fillId="97" borderId="139" applyNumberFormat="0" applyProtection="0">
      <alignment horizontal="right" vertical="center"/>
    </xf>
    <xf numFmtId="0" fontId="220" fillId="110" borderId="102" applyNumberFormat="0" applyAlignment="0" applyProtection="0"/>
    <xf numFmtId="4" fontId="64" fillId="98" borderId="101" applyNumberFormat="0" applyProtection="0">
      <alignment horizontal="right" vertical="center"/>
    </xf>
    <xf numFmtId="4" fontId="64" fillId="95" borderId="147" applyNumberFormat="0" applyProtection="0">
      <alignment horizontal="right" vertical="center"/>
    </xf>
    <xf numFmtId="4" fontId="53" fillId="153" borderId="101" applyNumberFormat="0" applyProtection="0">
      <alignment horizontal="right" vertical="center"/>
    </xf>
    <xf numFmtId="4" fontId="206" fillId="103" borderId="117" applyNumberFormat="0" applyProtection="0">
      <alignment horizontal="left" vertical="center" indent="1"/>
    </xf>
    <xf numFmtId="0" fontId="208" fillId="107" borderId="101" applyNumberFormat="0" applyProtection="0">
      <alignment horizontal="left" vertical="top" indent="1"/>
    </xf>
    <xf numFmtId="0" fontId="71" fillId="104" borderId="108" applyBorder="0"/>
    <xf numFmtId="0" fontId="185" fillId="0" borderId="120" applyNumberFormat="0" applyFill="0" applyAlignment="0" applyProtection="0"/>
    <xf numFmtId="4" fontId="206" fillId="96" borderId="106" applyNumberFormat="0" applyProtection="0">
      <alignment horizontal="right" vertical="center"/>
    </xf>
    <xf numFmtId="0" fontId="12" fillId="104" borderId="101" applyNumberFormat="0" applyProtection="0">
      <alignment horizontal="left" vertical="center" indent="1"/>
    </xf>
    <xf numFmtId="4" fontId="50" fillId="91" borderId="101" applyNumberFormat="0" applyProtection="0">
      <alignment vertical="center"/>
    </xf>
    <xf numFmtId="0" fontId="206" fillId="105" borderId="116" applyNumberFormat="0" applyProtection="0">
      <alignment horizontal="left" vertical="center" indent="1"/>
    </xf>
    <xf numFmtId="0" fontId="12" fillId="103" borderId="111" applyNumberFormat="0" applyProtection="0">
      <alignment horizontal="left" vertical="top" indent="1"/>
    </xf>
    <xf numFmtId="0" fontId="12" fillId="103" borderId="111" applyNumberFormat="0" applyProtection="0">
      <alignment horizontal="left" vertical="center" indent="1"/>
    </xf>
    <xf numFmtId="0" fontId="194" fillId="117" borderId="102" applyNumberFormat="0" applyAlignment="0" applyProtection="0"/>
    <xf numFmtId="4" fontId="50" fillId="91" borderId="111" applyNumberFormat="0" applyProtection="0">
      <alignment horizontal="left" vertical="center" indent="1"/>
    </xf>
    <xf numFmtId="4" fontId="206" fillId="122" borderId="106" applyNumberFormat="0" applyProtection="0">
      <alignment horizontal="left" vertical="center" indent="1"/>
    </xf>
    <xf numFmtId="4" fontId="64" fillId="100" borderId="101" applyNumberFormat="0" applyProtection="0">
      <alignment horizontal="right" vertical="center"/>
    </xf>
    <xf numFmtId="0" fontId="12" fillId="103" borderId="111" applyNumberFormat="0" applyProtection="0">
      <alignment horizontal="left" vertical="top" indent="1"/>
    </xf>
    <xf numFmtId="4" fontId="206" fillId="0" borderId="106" applyNumberFormat="0" applyProtection="0">
      <alignment horizontal="right" vertical="center"/>
    </xf>
    <xf numFmtId="0" fontId="12" fillId="92" borderId="101" applyNumberFormat="0" applyProtection="0">
      <alignment horizontal="left" vertical="center" indent="1"/>
    </xf>
    <xf numFmtId="4" fontId="64" fillId="95" borderId="111" applyNumberFormat="0" applyProtection="0">
      <alignment horizontal="right" vertical="center"/>
    </xf>
    <xf numFmtId="4" fontId="53" fillId="33" borderId="101" applyNumberFormat="0" applyProtection="0">
      <alignment horizontal="right" vertical="center"/>
    </xf>
    <xf numFmtId="4" fontId="56" fillId="119" borderId="101" applyNumberFormat="0" applyProtection="0">
      <alignment horizontal="left" vertical="center" indent="1"/>
    </xf>
    <xf numFmtId="4" fontId="64" fillId="94" borderId="111" applyNumberFormat="0" applyProtection="0">
      <alignment horizontal="right" vertical="center"/>
    </xf>
    <xf numFmtId="4" fontId="206" fillId="122" borderId="106" applyNumberFormat="0" applyProtection="0">
      <alignment horizontal="left" vertical="center" indent="1"/>
    </xf>
    <xf numFmtId="4" fontId="230" fillId="159" borderId="111" applyNumberFormat="0" applyProtection="0">
      <alignment vertical="center"/>
    </xf>
    <xf numFmtId="0" fontId="12" fillId="105" borderId="101" applyNumberFormat="0" applyProtection="0">
      <alignment horizontal="left" vertical="center" indent="1"/>
    </xf>
    <xf numFmtId="4" fontId="64" fillId="107" borderId="111" applyNumberFormat="0" applyProtection="0">
      <alignment horizontal="left" vertical="center" indent="1"/>
    </xf>
    <xf numFmtId="4" fontId="64" fillId="96" borderId="101" applyNumberFormat="0" applyProtection="0">
      <alignment horizontal="right" vertical="center"/>
    </xf>
    <xf numFmtId="4" fontId="206" fillId="99" borderId="106" applyNumberFormat="0" applyProtection="0">
      <alignment horizontal="right" vertical="center"/>
    </xf>
    <xf numFmtId="4" fontId="206" fillId="103" borderId="107" applyNumberFormat="0" applyProtection="0">
      <alignment horizontal="left" vertical="center" indent="1"/>
    </xf>
    <xf numFmtId="4" fontId="50" fillId="91" borderId="134" applyNumberFormat="0" applyProtection="0">
      <alignment vertical="center"/>
    </xf>
    <xf numFmtId="4" fontId="53" fillId="156" borderId="101" applyNumberFormat="0" applyProtection="0">
      <alignment horizontal="right" vertical="center"/>
    </xf>
    <xf numFmtId="0" fontId="206" fillId="86" borderId="116" applyNumberFormat="0" applyFont="0" applyAlignment="0" applyProtection="0"/>
    <xf numFmtId="0" fontId="194" fillId="117" borderId="102" applyNumberFormat="0" applyAlignment="0" applyProtection="0"/>
    <xf numFmtId="4" fontId="206" fillId="96" borderId="129" applyNumberFormat="0" applyProtection="0">
      <alignment horizontal="right" vertical="center"/>
    </xf>
    <xf numFmtId="4" fontId="64" fillId="103" borderId="111" applyNumberFormat="0" applyProtection="0">
      <alignment horizontal="right" vertical="center"/>
    </xf>
    <xf numFmtId="4" fontId="64" fillId="100" borderId="101" applyNumberFormat="0" applyProtection="0">
      <alignment horizontal="right" vertical="center"/>
    </xf>
    <xf numFmtId="4" fontId="211" fillId="106" borderId="106" applyNumberFormat="0" applyProtection="0">
      <alignment horizontal="right" vertical="center"/>
    </xf>
    <xf numFmtId="4" fontId="53" fillId="109" borderId="101" applyNumberFormat="0" applyProtection="0">
      <alignment horizontal="right" vertical="center"/>
    </xf>
    <xf numFmtId="0" fontId="12" fillId="104" borderId="101" applyNumberFormat="0" applyProtection="0">
      <alignment horizontal="left" vertical="center" indent="1"/>
    </xf>
    <xf numFmtId="4" fontId="12" fillId="104" borderId="107" applyNumberFormat="0" applyProtection="0">
      <alignment horizontal="left" vertical="center" indent="1"/>
    </xf>
    <xf numFmtId="4" fontId="64" fillId="98" borderId="101" applyNumberFormat="0" applyProtection="0">
      <alignment horizontal="right" vertical="center"/>
    </xf>
    <xf numFmtId="4" fontId="64" fillId="96" borderId="101" applyNumberFormat="0" applyProtection="0">
      <alignment horizontal="right" vertical="center"/>
    </xf>
    <xf numFmtId="0" fontId="12" fillId="92" borderId="101" applyNumberFormat="0" applyProtection="0">
      <alignment horizontal="left" vertical="center" indent="1"/>
    </xf>
    <xf numFmtId="4" fontId="206" fillId="97" borderId="116" applyNumberFormat="0" applyProtection="0">
      <alignment horizontal="right" vertical="center"/>
    </xf>
    <xf numFmtId="4" fontId="12" fillId="104" borderId="117" applyNumberFormat="0" applyProtection="0">
      <alignment horizontal="left" vertical="center" indent="1"/>
    </xf>
    <xf numFmtId="4" fontId="53" fillId="153" borderId="101" applyNumberFormat="0" applyProtection="0">
      <alignment horizontal="right" vertical="center"/>
    </xf>
    <xf numFmtId="0" fontId="201" fillId="87" borderId="116" applyNumberFormat="0" applyAlignment="0" applyProtection="0"/>
    <xf numFmtId="4" fontId="64" fillId="100" borderId="101" applyNumberFormat="0" applyProtection="0">
      <alignment horizontal="right" vertical="center"/>
    </xf>
    <xf numFmtId="4" fontId="53" fillId="121" borderId="124" applyNumberFormat="0" applyProtection="0">
      <alignment horizontal="right" vertical="center"/>
    </xf>
    <xf numFmtId="4" fontId="53" fillId="159" borderId="101" applyNumberFormat="0" applyProtection="0">
      <alignment horizontal="right" vertical="center"/>
    </xf>
    <xf numFmtId="0" fontId="12" fillId="92" borderId="101" applyNumberFormat="0" applyProtection="0">
      <alignment horizontal="left" vertical="top" indent="1"/>
    </xf>
    <xf numFmtId="4" fontId="206" fillId="100" borderId="106" applyNumberFormat="0" applyProtection="0">
      <alignment horizontal="right" vertical="center"/>
    </xf>
    <xf numFmtId="4" fontId="64" fillId="103" borderId="134" applyNumberFormat="0" applyProtection="0">
      <alignment horizontal="right" vertical="center"/>
    </xf>
    <xf numFmtId="4" fontId="188" fillId="120" borderId="119" applyNumberFormat="0" applyProtection="0">
      <alignment horizontal="left" vertical="center" indent="1"/>
    </xf>
    <xf numFmtId="4" fontId="64" fillId="100" borderId="101" applyNumberFormat="0" applyProtection="0">
      <alignment horizontal="right" vertical="center"/>
    </xf>
    <xf numFmtId="4" fontId="53" fillId="156" borderId="101" applyNumberFormat="0" applyProtection="0">
      <alignment horizontal="right" vertical="center"/>
    </xf>
    <xf numFmtId="4" fontId="215" fillId="27" borderId="106" applyNumberFormat="0" applyProtection="0">
      <alignment horizontal="right" vertical="center"/>
    </xf>
    <xf numFmtId="4" fontId="64" fillId="92" borderId="101" applyNumberFormat="0" applyProtection="0">
      <alignment horizontal="left" vertical="center" indent="1"/>
    </xf>
    <xf numFmtId="4" fontId="206" fillId="95" borderId="107" applyNumberFormat="0" applyProtection="0">
      <alignment horizontal="right" vertical="center"/>
    </xf>
    <xf numFmtId="4" fontId="50" fillId="91" borderId="101" applyNumberFormat="0" applyProtection="0">
      <alignment horizontal="left" vertical="center" indent="1"/>
    </xf>
    <xf numFmtId="0" fontId="220" fillId="110" borderId="112" applyNumberFormat="0" applyAlignment="0" applyProtection="0"/>
    <xf numFmtId="4" fontId="187" fillId="103" borderId="101" applyNumberFormat="0" applyProtection="0">
      <alignment horizontal="right" vertical="center"/>
    </xf>
    <xf numFmtId="4" fontId="189" fillId="103" borderId="101" applyNumberFormat="0" applyProtection="0">
      <alignment horizontal="right" vertical="center"/>
    </xf>
    <xf numFmtId="0" fontId="12" fillId="103" borderId="101" applyNumberFormat="0" applyProtection="0">
      <alignment horizontal="left" vertical="center" indent="1"/>
    </xf>
    <xf numFmtId="0" fontId="206" fillId="104" borderId="101" applyNumberFormat="0" applyProtection="0">
      <alignment horizontal="left" vertical="top" indent="1"/>
    </xf>
    <xf numFmtId="4" fontId="64" fillId="101" borderId="101" applyNumberFormat="0" applyProtection="0">
      <alignment horizontal="right" vertical="center"/>
    </xf>
    <xf numFmtId="4" fontId="189" fillId="103" borderId="111" applyNumberFormat="0" applyProtection="0">
      <alignment horizontal="right" vertical="center"/>
    </xf>
    <xf numFmtId="4" fontId="56" fillId="38" borderId="101" applyNumberFormat="0" applyProtection="0">
      <alignment vertical="center"/>
    </xf>
    <xf numFmtId="0" fontId="206" fillId="138" borderId="106" applyNumberFormat="0" applyProtection="0">
      <alignment horizontal="left" vertical="center" indent="1"/>
    </xf>
    <xf numFmtId="4" fontId="206" fillId="122" borderId="106" applyNumberFormat="0" applyProtection="0">
      <alignment horizontal="left" vertical="center" indent="1"/>
    </xf>
    <xf numFmtId="4" fontId="206" fillId="98" borderId="106" applyNumberFormat="0" applyProtection="0">
      <alignment horizontal="right" vertical="center"/>
    </xf>
    <xf numFmtId="4" fontId="206" fillId="98" borderId="139" applyNumberFormat="0" applyProtection="0">
      <alignment horizontal="right" vertical="center"/>
    </xf>
    <xf numFmtId="0" fontId="185" fillId="0" borderId="110" applyNumberFormat="0" applyFill="0" applyAlignment="0" applyProtection="0"/>
    <xf numFmtId="4" fontId="53" fillId="152" borderId="111" applyNumberFormat="0" applyProtection="0">
      <alignment horizontal="right" vertical="center"/>
    </xf>
    <xf numFmtId="4" fontId="64" fillId="93" borderId="101" applyNumberFormat="0" applyProtection="0">
      <alignment horizontal="right" vertical="center"/>
    </xf>
    <xf numFmtId="0" fontId="206" fillId="105" borderId="101" applyNumberFormat="0" applyProtection="0">
      <alignment horizontal="left" vertical="top" indent="1"/>
    </xf>
    <xf numFmtId="0" fontId="206" fillId="104" borderId="111" applyNumberFormat="0" applyProtection="0">
      <alignment horizontal="left" vertical="top" indent="1"/>
    </xf>
    <xf numFmtId="4" fontId="206" fillId="95" borderId="107" applyNumberFormat="0" applyProtection="0">
      <alignment horizontal="right" vertical="center"/>
    </xf>
    <xf numFmtId="4" fontId="64" fillId="99" borderId="124" applyNumberFormat="0" applyProtection="0">
      <alignment horizontal="right" vertical="center"/>
    </xf>
    <xf numFmtId="4" fontId="64" fillId="103" borderId="101" applyNumberFormat="0" applyProtection="0">
      <alignment horizontal="right" vertical="center"/>
    </xf>
    <xf numFmtId="4" fontId="215" fillId="38" borderId="106" applyNumberFormat="0" applyProtection="0">
      <alignment vertical="center"/>
    </xf>
    <xf numFmtId="0" fontId="12" fillId="105" borderId="101" applyNumberFormat="0" applyProtection="0">
      <alignment horizontal="left" vertical="center" indent="1"/>
    </xf>
    <xf numFmtId="4" fontId="206" fillId="102" borderId="140" applyNumberFormat="0" applyProtection="0">
      <alignment horizontal="left" vertical="center" indent="1"/>
    </xf>
    <xf numFmtId="4" fontId="64" fillId="97" borderId="101" applyNumberFormat="0" applyProtection="0">
      <alignment horizontal="right" vertical="center"/>
    </xf>
    <xf numFmtId="4" fontId="64" fillId="96" borderId="124" applyNumberFormat="0" applyProtection="0">
      <alignment horizontal="right" vertical="center"/>
    </xf>
    <xf numFmtId="4" fontId="56" fillId="38" borderId="111" applyNumberFormat="0" applyProtection="0">
      <alignment vertical="center"/>
    </xf>
    <xf numFmtId="0" fontId="12" fillId="103" borderId="101" applyNumberFormat="0" applyProtection="0">
      <alignment horizontal="left" vertical="center" indent="1"/>
    </xf>
    <xf numFmtId="0" fontId="12" fillId="103" borderId="124" applyNumberFormat="0" applyProtection="0">
      <alignment horizontal="left" vertical="center" indent="1"/>
    </xf>
    <xf numFmtId="0" fontId="12" fillId="92" borderId="111" applyNumberFormat="0" applyProtection="0">
      <alignment horizontal="left" vertical="top" indent="1"/>
    </xf>
    <xf numFmtId="4" fontId="64" fillId="92" borderId="124" applyNumberFormat="0" applyProtection="0">
      <alignment horizontal="right" vertical="center"/>
    </xf>
    <xf numFmtId="4" fontId="12" fillId="104" borderId="107" applyNumberFormat="0" applyProtection="0">
      <alignment horizontal="left" vertical="center" indent="1"/>
    </xf>
    <xf numFmtId="0" fontId="206" fillId="138" borderId="106" applyNumberFormat="0" applyProtection="0">
      <alignment horizontal="left" vertical="center" indent="1"/>
    </xf>
    <xf numFmtId="0" fontId="206" fillId="110" borderId="129" applyNumberFormat="0" applyProtection="0">
      <alignment horizontal="left" vertical="center" indent="1"/>
    </xf>
    <xf numFmtId="4" fontId="206" fillId="98" borderId="106" applyNumberFormat="0" applyProtection="0">
      <alignment horizontal="right" vertical="center"/>
    </xf>
    <xf numFmtId="4" fontId="211" fillId="106" borderId="106" applyNumberFormat="0" applyProtection="0">
      <alignment horizontal="right" vertical="center"/>
    </xf>
    <xf numFmtId="0" fontId="12" fillId="92" borderId="101" applyNumberFormat="0" applyProtection="0">
      <alignment horizontal="left" vertical="center" indent="1"/>
    </xf>
    <xf numFmtId="0" fontId="206" fillId="110" borderId="106" applyNumberFormat="0" applyProtection="0">
      <alignment horizontal="left" vertical="center" indent="1"/>
    </xf>
    <xf numFmtId="4" fontId="64" fillId="94" borderId="101" applyNumberFormat="0" applyProtection="0">
      <alignment horizontal="right" vertical="center"/>
    </xf>
    <xf numFmtId="4" fontId="230" fillId="159" borderId="111" applyNumberFormat="0" applyProtection="0">
      <alignment vertical="center"/>
    </xf>
    <xf numFmtId="4" fontId="206" fillId="137" borderId="106" applyNumberFormat="0" applyProtection="0">
      <alignment horizontal="right" vertical="center"/>
    </xf>
    <xf numFmtId="0" fontId="206" fillId="110" borderId="106" applyNumberFormat="0" applyProtection="0">
      <alignment horizontal="left" vertical="center" indent="1"/>
    </xf>
    <xf numFmtId="0" fontId="12" fillId="103" borderId="101" applyNumberFormat="0" applyProtection="0">
      <alignment horizontal="left" vertical="center" indent="1"/>
    </xf>
    <xf numFmtId="4" fontId="206" fillId="98" borderId="106" applyNumberFormat="0" applyProtection="0">
      <alignment horizontal="right" vertical="center"/>
    </xf>
    <xf numFmtId="4" fontId="186" fillId="91" borderId="101" applyNumberFormat="0" applyProtection="0">
      <alignment vertical="center"/>
    </xf>
    <xf numFmtId="4" fontId="64" fillId="101" borderId="101" applyNumberFormat="0" applyProtection="0">
      <alignment horizontal="right" vertical="center"/>
    </xf>
    <xf numFmtId="0" fontId="220" fillId="110" borderId="112" applyNumberFormat="0" applyAlignment="0" applyProtection="0"/>
    <xf numFmtId="4" fontId="187" fillId="103" borderId="101" applyNumberFormat="0" applyProtection="0">
      <alignment horizontal="right" vertical="center"/>
    </xf>
    <xf numFmtId="4" fontId="206" fillId="96" borderId="106" applyNumberFormat="0" applyProtection="0">
      <alignment horizontal="right" vertical="center"/>
    </xf>
    <xf numFmtId="4" fontId="53" fillId="159" borderId="111" applyNumberFormat="0" applyProtection="0">
      <alignment horizontal="right" vertical="center"/>
    </xf>
    <xf numFmtId="0" fontId="206" fillId="103" borderId="106" applyNumberFormat="0" applyProtection="0">
      <alignment horizontal="left" vertical="center" indent="1"/>
    </xf>
    <xf numFmtId="4" fontId="12" fillId="104" borderId="140" applyNumberFormat="0" applyProtection="0">
      <alignment horizontal="left" vertical="center" indent="1"/>
    </xf>
    <xf numFmtId="4" fontId="64" fillId="95" borderId="101" applyNumberFormat="0" applyProtection="0">
      <alignment horizontal="right" vertical="center"/>
    </xf>
    <xf numFmtId="4" fontId="50" fillId="91" borderId="101" applyNumberFormat="0" applyProtection="0">
      <alignment vertical="center"/>
    </xf>
    <xf numFmtId="4" fontId="230" fillId="159" borderId="101" applyNumberFormat="0" applyProtection="0">
      <alignment vertical="center"/>
    </xf>
    <xf numFmtId="4" fontId="189" fillId="103" borderId="101" applyNumberFormat="0" applyProtection="0">
      <alignment horizontal="right" vertical="center"/>
    </xf>
    <xf numFmtId="4" fontId="189" fillId="103" borderId="101" applyNumberFormat="0" applyProtection="0">
      <alignment horizontal="right" vertical="center"/>
    </xf>
    <xf numFmtId="0" fontId="206" fillId="138" borderId="116" applyNumberFormat="0" applyProtection="0">
      <alignment horizontal="left" vertical="center" indent="1"/>
    </xf>
    <xf numFmtId="4" fontId="64" fillId="92" borderId="147" applyNumberFormat="0" applyProtection="0">
      <alignment horizontal="right" vertical="center"/>
    </xf>
    <xf numFmtId="4" fontId="206" fillId="122" borderId="116" applyNumberFormat="0" applyProtection="0">
      <alignment horizontal="left" vertical="center" indent="1"/>
    </xf>
    <xf numFmtId="4" fontId="64" fillId="94" borderId="101" applyNumberFormat="0" applyProtection="0">
      <alignment horizontal="right" vertical="center"/>
    </xf>
    <xf numFmtId="4" fontId="231" fillId="159" borderId="101" applyNumberFormat="0" applyProtection="0">
      <alignment horizontal="right" vertical="center"/>
    </xf>
    <xf numFmtId="0" fontId="12" fillId="103" borderId="101" applyNumberFormat="0" applyProtection="0">
      <alignment horizontal="left" vertical="center" indent="1"/>
    </xf>
    <xf numFmtId="4" fontId="64" fillId="107" borderId="101" applyNumberFormat="0" applyProtection="0">
      <alignment horizontal="left" vertical="center" indent="1"/>
    </xf>
    <xf numFmtId="0" fontId="12" fillId="105" borderId="101" applyNumberFormat="0" applyProtection="0">
      <alignment horizontal="left" vertical="top" indent="1"/>
    </xf>
    <xf numFmtId="4" fontId="64" fillId="92" borderId="101" applyNumberFormat="0" applyProtection="0">
      <alignment horizontal="right" vertical="center"/>
    </xf>
    <xf numFmtId="4" fontId="64" fillId="99" borderId="101" applyNumberFormat="0" applyProtection="0">
      <alignment horizontal="right" vertical="center"/>
    </xf>
    <xf numFmtId="0" fontId="64" fillId="107" borderId="101" applyNumberFormat="0" applyProtection="0">
      <alignment horizontal="left" vertical="top" indent="1"/>
    </xf>
    <xf numFmtId="4" fontId="53" fillId="38" borderId="124" applyNumberFormat="0" applyProtection="0">
      <alignment horizontal="left" vertical="center" indent="1"/>
    </xf>
    <xf numFmtId="0" fontId="12" fillId="103" borderId="101" applyNumberFormat="0" applyProtection="0">
      <alignment horizontal="left" vertical="center" indent="1"/>
    </xf>
    <xf numFmtId="0" fontId="206" fillId="105" borderId="106" applyNumberFormat="0" applyProtection="0">
      <alignment horizontal="left" vertical="center" indent="1"/>
    </xf>
    <xf numFmtId="0" fontId="12" fillId="104" borderId="101" applyNumberFormat="0" applyProtection="0">
      <alignment horizontal="left" vertical="top" indent="1"/>
    </xf>
    <xf numFmtId="4" fontId="215" fillId="27" borderId="106" applyNumberFormat="0" applyProtection="0">
      <alignment horizontal="right" vertical="center"/>
    </xf>
    <xf numFmtId="0" fontId="12" fillId="105" borderId="111" applyNumberFormat="0" applyProtection="0">
      <alignment horizontal="left" vertical="center" indent="1"/>
    </xf>
    <xf numFmtId="4" fontId="64" fillId="98" borderId="101" applyNumberFormat="0" applyProtection="0">
      <alignment horizontal="right" vertical="center"/>
    </xf>
    <xf numFmtId="0" fontId="206" fillId="138" borderId="106" applyNumberFormat="0" applyProtection="0">
      <alignment horizontal="left" vertical="center" indent="1"/>
    </xf>
    <xf numFmtId="0" fontId="206" fillId="105" borderId="106" applyNumberFormat="0" applyProtection="0">
      <alignment horizontal="left" vertical="center" indent="1"/>
    </xf>
    <xf numFmtId="4" fontId="53" fillId="157" borderId="101" applyNumberFormat="0" applyProtection="0">
      <alignment horizontal="right" vertical="center"/>
    </xf>
    <xf numFmtId="4" fontId="206" fillId="122" borderId="129" applyNumberFormat="0" applyProtection="0">
      <alignment horizontal="left" vertical="center" indent="1"/>
    </xf>
    <xf numFmtId="4" fontId="50" fillId="91" borderId="101" applyNumberFormat="0" applyProtection="0">
      <alignment vertical="center"/>
    </xf>
    <xf numFmtId="0" fontId="12" fillId="103" borderId="101" applyNumberFormat="0" applyProtection="0">
      <alignment horizontal="left" vertical="center" indent="1"/>
    </xf>
    <xf numFmtId="4" fontId="64" fillId="101" borderId="101" applyNumberFormat="0" applyProtection="0">
      <alignment horizontal="right" vertical="center"/>
    </xf>
    <xf numFmtId="4" fontId="187" fillId="107" borderId="101" applyNumberFormat="0" applyProtection="0">
      <alignment vertical="center"/>
    </xf>
    <xf numFmtId="4" fontId="206" fillId="38" borderId="116" applyNumberFormat="0" applyProtection="0">
      <alignment horizontal="left" vertical="center" indent="1"/>
    </xf>
    <xf numFmtId="4" fontId="64" fillId="99" borderId="101" applyNumberFormat="0" applyProtection="0">
      <alignment horizontal="right" vertical="center"/>
    </xf>
    <xf numFmtId="4" fontId="12" fillId="104" borderId="107" applyNumberFormat="0" applyProtection="0">
      <alignment horizontal="left" vertical="center" indent="1"/>
    </xf>
    <xf numFmtId="4" fontId="230" fillId="159" borderId="101" applyNumberFormat="0" applyProtection="0">
      <alignment vertical="center"/>
    </xf>
    <xf numFmtId="0" fontId="185" fillId="0" borderId="110" applyNumberFormat="0" applyFill="0" applyAlignment="0" applyProtection="0"/>
    <xf numFmtId="4" fontId="206" fillId="93" borderId="106" applyNumberFormat="0" applyProtection="0">
      <alignment horizontal="right" vertical="center"/>
    </xf>
    <xf numFmtId="4" fontId="229" fillId="38" borderId="111" applyNumberFormat="0" applyProtection="0">
      <alignment vertical="center"/>
    </xf>
    <xf numFmtId="4" fontId="64" fillId="100" borderId="101" applyNumberFormat="0" applyProtection="0">
      <alignment horizontal="right" vertical="center"/>
    </xf>
    <xf numFmtId="4" fontId="64" fillId="93" borderId="101" applyNumberFormat="0" applyProtection="0">
      <alignment horizontal="right" vertical="center"/>
    </xf>
    <xf numFmtId="4" fontId="215" fillId="23" borderId="121" applyNumberFormat="0" applyProtection="0">
      <alignment vertical="center"/>
    </xf>
    <xf numFmtId="4" fontId="206" fillId="95" borderId="107" applyNumberFormat="0" applyProtection="0">
      <alignment horizontal="right" vertical="center"/>
    </xf>
    <xf numFmtId="4" fontId="206" fillId="122" borderId="106" applyNumberFormat="0" applyProtection="0">
      <alignment horizontal="left" vertical="center" indent="1"/>
    </xf>
    <xf numFmtId="4" fontId="12" fillId="104" borderId="117" applyNumberFormat="0" applyProtection="0">
      <alignment horizontal="left" vertical="center" indent="1"/>
    </xf>
    <xf numFmtId="0" fontId="206" fillId="103" borderId="101" applyNumberFormat="0" applyProtection="0">
      <alignment horizontal="left" vertical="top" indent="1"/>
    </xf>
    <xf numFmtId="0" fontId="206" fillId="103" borderId="111" applyNumberFormat="0" applyProtection="0">
      <alignment horizontal="left" vertical="top" indent="1"/>
    </xf>
    <xf numFmtId="4" fontId="64" fillId="96" borderId="101" applyNumberFormat="0" applyProtection="0">
      <alignment horizontal="right" vertical="center"/>
    </xf>
    <xf numFmtId="0" fontId="206" fillId="104" borderId="101" applyNumberFormat="0" applyProtection="0">
      <alignment horizontal="left" vertical="top" indent="1"/>
    </xf>
    <xf numFmtId="4" fontId="64" fillId="103" borderId="101" applyNumberFormat="0" applyProtection="0">
      <alignment horizontal="right" vertical="center"/>
    </xf>
    <xf numFmtId="0" fontId="206" fillId="105" borderId="116" applyNumberFormat="0" applyProtection="0">
      <alignment horizontal="left" vertical="center" indent="1"/>
    </xf>
    <xf numFmtId="0" fontId="206" fillId="138" borderId="116" applyNumberFormat="0" applyProtection="0">
      <alignment horizontal="left" vertical="center" indent="1"/>
    </xf>
    <xf numFmtId="4" fontId="64" fillId="92" borderId="101" applyNumberFormat="0" applyProtection="0">
      <alignment horizontal="right" vertical="center"/>
    </xf>
    <xf numFmtId="0" fontId="204" fillId="110" borderId="114" applyNumberFormat="0" applyAlignment="0" applyProtection="0"/>
    <xf numFmtId="4" fontId="56" fillId="119" borderId="109" applyNumberFormat="0" applyProtection="0">
      <alignment horizontal="left" vertical="center" indent="1"/>
    </xf>
    <xf numFmtId="0" fontId="201" fillId="87" borderId="102" applyNumberFormat="0" applyAlignment="0" applyProtection="0"/>
    <xf numFmtId="4" fontId="64" fillId="96" borderId="101" applyNumberFormat="0" applyProtection="0">
      <alignment horizontal="right" vertical="center"/>
    </xf>
    <xf numFmtId="4" fontId="187" fillId="103" borderId="101" applyNumberFormat="0" applyProtection="0">
      <alignment horizontal="right" vertical="center"/>
    </xf>
    <xf numFmtId="4" fontId="206" fillId="91" borderId="106" applyNumberFormat="0" applyProtection="0">
      <alignment vertical="center"/>
    </xf>
    <xf numFmtId="0" fontId="64" fillId="92" borderId="101" applyNumberFormat="0" applyProtection="0">
      <alignment horizontal="left" vertical="top" indent="1"/>
    </xf>
    <xf numFmtId="4" fontId="187" fillId="103" borderId="101" applyNumberFormat="0" applyProtection="0">
      <alignment horizontal="right" vertical="center"/>
    </xf>
    <xf numFmtId="0" fontId="206" fillId="104" borderId="111" applyNumberFormat="0" applyProtection="0">
      <alignment horizontal="left" vertical="top" indent="1"/>
    </xf>
    <xf numFmtId="0" fontId="71" fillId="104" borderId="108" applyBorder="0"/>
    <xf numFmtId="0" fontId="12" fillId="103" borderId="101" applyNumberFormat="0" applyProtection="0">
      <alignment horizontal="left" vertical="top" indent="1"/>
    </xf>
    <xf numFmtId="0" fontId="12" fillId="103" borderId="101" applyNumberFormat="0" applyProtection="0">
      <alignment horizontal="left" vertical="center" indent="1"/>
    </xf>
    <xf numFmtId="4" fontId="206" fillId="122" borderId="106" applyNumberFormat="0" applyProtection="0">
      <alignment horizontal="left" vertical="center" indent="1"/>
    </xf>
    <xf numFmtId="4" fontId="12" fillId="104" borderId="117" applyNumberFormat="0" applyProtection="0">
      <alignment horizontal="left" vertical="center" indent="1"/>
    </xf>
    <xf numFmtId="4" fontId="189" fillId="103" borderId="111" applyNumberFormat="0" applyProtection="0">
      <alignment horizontal="right" vertical="center"/>
    </xf>
    <xf numFmtId="4" fontId="53" fillId="119" borderId="111" applyNumberFormat="0" applyProtection="0">
      <alignment horizontal="right" vertical="center"/>
    </xf>
    <xf numFmtId="4" fontId="64" fillId="101" borderId="101" applyNumberFormat="0" applyProtection="0">
      <alignment horizontal="right" vertical="center"/>
    </xf>
    <xf numFmtId="4" fontId="210" fillId="108" borderId="107" applyNumberFormat="0" applyProtection="0">
      <alignment horizontal="left" vertical="center" indent="1"/>
    </xf>
    <xf numFmtId="4" fontId="53" fillId="157" borderId="134" applyNumberFormat="0" applyProtection="0">
      <alignment horizontal="right" vertical="center"/>
    </xf>
    <xf numFmtId="4" fontId="64" fillId="97" borderId="111" applyNumberFormat="0" applyProtection="0">
      <alignment horizontal="right" vertical="center"/>
    </xf>
    <xf numFmtId="4" fontId="206" fillId="122" borderId="129" applyNumberFormat="0" applyProtection="0">
      <alignment horizontal="left" vertical="center" indent="1"/>
    </xf>
    <xf numFmtId="0" fontId="226" fillId="110" borderId="102" applyNumberFormat="0" applyAlignment="0" applyProtection="0"/>
    <xf numFmtId="0" fontId="12" fillId="103" borderId="101" applyNumberFormat="0" applyProtection="0">
      <alignment horizontal="left" vertical="top" indent="1"/>
    </xf>
    <xf numFmtId="4" fontId="64" fillId="92" borderId="124" applyNumberFormat="0" applyProtection="0">
      <alignment horizontal="left" vertical="center" indent="1"/>
    </xf>
    <xf numFmtId="4" fontId="230" fillId="159" borderId="101" applyNumberFormat="0" applyProtection="0">
      <alignment horizontal="right" vertical="center"/>
    </xf>
    <xf numFmtId="4" fontId="189" fillId="103" borderId="134" applyNumberFormat="0" applyProtection="0">
      <alignment horizontal="right" vertical="center"/>
    </xf>
    <xf numFmtId="4" fontId="64" fillId="101" borderId="101" applyNumberFormat="0" applyProtection="0">
      <alignment horizontal="right" vertical="center"/>
    </xf>
    <xf numFmtId="4" fontId="206" fillId="122" borderId="106" applyNumberFormat="0" applyProtection="0">
      <alignment horizontal="left" vertical="center" indent="1"/>
    </xf>
    <xf numFmtId="4" fontId="64" fillId="94" borderId="101" applyNumberFormat="0" applyProtection="0">
      <alignment horizontal="right" vertical="center"/>
    </xf>
    <xf numFmtId="4" fontId="64" fillId="101" borderId="101" applyNumberFormat="0" applyProtection="0">
      <alignment horizontal="right" vertical="center"/>
    </xf>
    <xf numFmtId="4" fontId="53" fillId="121" borderId="101" applyNumberFormat="0" applyProtection="0">
      <alignment horizontal="right" vertical="center"/>
    </xf>
    <xf numFmtId="0" fontId="206" fillId="105" borderId="139" applyNumberFormat="0" applyProtection="0">
      <alignment horizontal="left" vertical="center" indent="1"/>
    </xf>
    <xf numFmtId="4" fontId="64" fillId="101" borderId="111" applyNumberFormat="0" applyProtection="0">
      <alignment horizontal="right" vertical="center"/>
    </xf>
    <xf numFmtId="4" fontId="206" fillId="102" borderId="107" applyNumberFormat="0" applyProtection="0">
      <alignment horizontal="left" vertical="center" indent="1"/>
    </xf>
    <xf numFmtId="0" fontId="64" fillId="107" borderId="101" applyNumberFormat="0" applyProtection="0">
      <alignment horizontal="left" vertical="top" indent="1"/>
    </xf>
    <xf numFmtId="0" fontId="12" fillId="104" borderId="101" applyNumberFormat="0" applyProtection="0">
      <alignment horizontal="left" vertical="center" indent="1"/>
    </xf>
    <xf numFmtId="4" fontId="64" fillId="95" borderId="134" applyNumberFormat="0" applyProtection="0">
      <alignment horizontal="right" vertical="center"/>
    </xf>
    <xf numFmtId="0" fontId="64" fillId="107" borderId="111" applyNumberFormat="0" applyProtection="0">
      <alignment horizontal="left" vertical="top" indent="1"/>
    </xf>
    <xf numFmtId="0" fontId="12" fillId="86" borderId="103" applyNumberFormat="0" applyFont="0" applyAlignment="0" applyProtection="0"/>
    <xf numFmtId="0" fontId="12" fillId="92" borderId="147" applyNumberFormat="0" applyProtection="0">
      <alignment horizontal="left" vertical="center" indent="1"/>
    </xf>
    <xf numFmtId="4" fontId="230" fillId="159" borderId="124" applyNumberFormat="0" applyProtection="0">
      <alignment vertical="center"/>
    </xf>
    <xf numFmtId="4" fontId="64" fillId="97" borderId="101" applyNumberFormat="0" applyProtection="0">
      <alignment horizontal="right" vertical="center"/>
    </xf>
    <xf numFmtId="0" fontId="50" fillId="91" borderId="124" applyNumberFormat="0" applyProtection="0">
      <alignment horizontal="left" vertical="top" indent="1"/>
    </xf>
    <xf numFmtId="4" fontId="64" fillId="99" borderId="111" applyNumberFormat="0" applyProtection="0">
      <alignment horizontal="right" vertical="center"/>
    </xf>
    <xf numFmtId="4" fontId="12" fillId="104" borderId="107" applyNumberFormat="0" applyProtection="0">
      <alignment horizontal="left" vertical="center" indent="1"/>
    </xf>
    <xf numFmtId="0" fontId="64" fillId="107" borderId="101" applyNumberFormat="0" applyProtection="0">
      <alignment horizontal="left" vertical="top" indent="1"/>
    </xf>
    <xf numFmtId="4" fontId="64" fillId="92" borderId="111" applyNumberFormat="0" applyProtection="0">
      <alignment horizontal="right" vertical="center"/>
    </xf>
    <xf numFmtId="0" fontId="206" fillId="105" borderId="101" applyNumberFormat="0" applyProtection="0">
      <alignment horizontal="left" vertical="top" indent="1"/>
    </xf>
    <xf numFmtId="0" fontId="50" fillId="91" borderId="101" applyNumberFormat="0" applyProtection="0">
      <alignment horizontal="left" vertical="top" indent="1"/>
    </xf>
    <xf numFmtId="4" fontId="206" fillId="100" borderId="106" applyNumberFormat="0" applyProtection="0">
      <alignment horizontal="right" vertical="center"/>
    </xf>
    <xf numFmtId="4" fontId="64" fillId="99" borderId="101" applyNumberFormat="0" applyProtection="0">
      <alignment horizontal="right" vertical="center"/>
    </xf>
    <xf numFmtId="0" fontId="226" fillId="110" borderId="102" applyNumberFormat="0" applyAlignment="0" applyProtection="0"/>
    <xf numFmtId="0" fontId="64" fillId="92" borderId="101" applyNumberFormat="0" applyProtection="0">
      <alignment horizontal="left" vertical="top" indent="1"/>
    </xf>
    <xf numFmtId="0" fontId="201" fillId="87" borderId="125" applyNumberFormat="0" applyAlignment="0" applyProtection="0"/>
    <xf numFmtId="4" fontId="56" fillId="38" borderId="111" applyNumberFormat="0" applyProtection="0">
      <alignment vertical="center"/>
    </xf>
    <xf numFmtId="0" fontId="208" fillId="92" borderId="101" applyNumberFormat="0" applyProtection="0">
      <alignment horizontal="left" vertical="top" indent="1"/>
    </xf>
    <xf numFmtId="4" fontId="50" fillId="91" borderId="111" applyNumberFormat="0" applyProtection="0">
      <alignment horizontal="left" vertical="center" indent="1"/>
    </xf>
    <xf numFmtId="0" fontId="64" fillId="92" borderId="101" applyNumberFormat="0" applyProtection="0">
      <alignment horizontal="left" vertical="top" indent="1"/>
    </xf>
    <xf numFmtId="4" fontId="53" fillId="154" borderId="101" applyNumberFormat="0" applyProtection="0">
      <alignment horizontal="right" vertical="center"/>
    </xf>
    <xf numFmtId="4" fontId="64" fillId="107" borderId="111" applyNumberFormat="0" applyProtection="0">
      <alignment vertical="center"/>
    </xf>
    <xf numFmtId="0" fontId="12" fillId="103" borderId="101" applyNumberFormat="0" applyProtection="0">
      <alignment horizontal="left" vertical="center" indent="1"/>
    </xf>
    <xf numFmtId="4" fontId="12" fillId="104" borderId="107" applyNumberFormat="0" applyProtection="0">
      <alignment horizontal="left" vertical="center" indent="1"/>
    </xf>
    <xf numFmtId="0" fontId="206" fillId="86" borderId="106" applyNumberFormat="0" applyFont="0" applyAlignment="0" applyProtection="0"/>
    <xf numFmtId="4" fontId="64" fillId="92" borderId="101" applyNumberFormat="0" applyProtection="0">
      <alignment horizontal="right" vertical="center"/>
    </xf>
    <xf numFmtId="4" fontId="64" fillId="92" borderId="111" applyNumberFormat="0" applyProtection="0">
      <alignment horizontal="right" vertical="center"/>
    </xf>
    <xf numFmtId="0" fontId="50" fillId="91" borderId="101" applyNumberFormat="0" applyProtection="0">
      <alignment horizontal="left" vertical="top" indent="1"/>
    </xf>
    <xf numFmtId="4" fontId="53" fillId="121" borderId="134" applyNumberFormat="0" applyProtection="0">
      <alignment horizontal="right" vertical="center"/>
    </xf>
    <xf numFmtId="0" fontId="201" fillId="87" borderId="102" applyNumberFormat="0" applyAlignment="0" applyProtection="0"/>
    <xf numFmtId="4" fontId="211" fillId="106" borderId="106" applyNumberFormat="0" applyProtection="0">
      <alignment horizontal="right" vertical="center"/>
    </xf>
    <xf numFmtId="0" fontId="194" fillId="117" borderId="102" applyNumberFormat="0" applyAlignment="0" applyProtection="0"/>
    <xf numFmtId="0" fontId="12" fillId="92" borderId="111" applyNumberFormat="0" applyProtection="0">
      <alignment horizontal="left" vertical="top" indent="1"/>
    </xf>
    <xf numFmtId="0" fontId="206" fillId="105" borderId="101" applyNumberFormat="0" applyProtection="0">
      <alignment horizontal="left" vertical="top" indent="1"/>
    </xf>
    <xf numFmtId="4" fontId="53" fillId="154" borderId="101" applyNumberFormat="0" applyProtection="0">
      <alignment horizontal="right" vertical="center"/>
    </xf>
    <xf numFmtId="0" fontId="206" fillId="138" borderId="106" applyNumberFormat="0" applyProtection="0">
      <alignment horizontal="left" vertical="center" indent="1"/>
    </xf>
    <xf numFmtId="4" fontId="210" fillId="108" borderId="107" applyNumberFormat="0" applyProtection="0">
      <alignment horizontal="left" vertical="center" indent="1"/>
    </xf>
    <xf numFmtId="0" fontId="12" fillId="92" borderId="111" applyNumberFormat="0" applyProtection="0">
      <alignment horizontal="left" vertical="center" indent="1"/>
    </xf>
    <xf numFmtId="4" fontId="64" fillId="107" borderId="101" applyNumberFormat="0" applyProtection="0">
      <alignment vertical="center"/>
    </xf>
    <xf numFmtId="4" fontId="53" fillId="154" borderId="101" applyNumberFormat="0" applyProtection="0">
      <alignment horizontal="right" vertical="center"/>
    </xf>
    <xf numFmtId="0" fontId="185" fillId="0" borderId="115" applyNumberFormat="0" applyFill="0" applyAlignment="0" applyProtection="0"/>
    <xf numFmtId="0" fontId="12" fillId="92" borderId="101" applyNumberFormat="0" applyProtection="0">
      <alignment horizontal="left" vertical="center" indent="1"/>
    </xf>
    <xf numFmtId="4" fontId="53" fillId="155" borderId="101" applyNumberFormat="0" applyProtection="0">
      <alignment horizontal="right" vertical="center"/>
    </xf>
    <xf numFmtId="4" fontId="231" fillId="159" borderId="101" applyNumberFormat="0" applyProtection="0">
      <alignment horizontal="right" vertical="center"/>
    </xf>
    <xf numFmtId="4" fontId="206" fillId="97" borderId="106" applyNumberFormat="0" applyProtection="0">
      <alignment horizontal="right" vertical="center"/>
    </xf>
    <xf numFmtId="0" fontId="206" fillId="138" borderId="116" applyNumberFormat="0" applyProtection="0">
      <alignment horizontal="left" vertical="center" indent="1"/>
    </xf>
    <xf numFmtId="0" fontId="206" fillId="86" borderId="106" applyNumberFormat="0" applyFont="0" applyAlignment="0" applyProtection="0"/>
    <xf numFmtId="4" fontId="206" fillId="137" borderId="129" applyNumberFormat="0" applyProtection="0">
      <alignment horizontal="right" vertical="center"/>
    </xf>
    <xf numFmtId="4" fontId="64" fillId="101" borderId="111" applyNumberFormat="0" applyProtection="0">
      <alignment horizontal="right" vertical="center"/>
    </xf>
    <xf numFmtId="4" fontId="230" fillId="159" borderId="101" applyNumberFormat="0" applyProtection="0">
      <alignment vertical="center"/>
    </xf>
    <xf numFmtId="0" fontId="204" fillId="110" borderId="104" applyNumberFormat="0" applyAlignment="0" applyProtection="0"/>
    <xf numFmtId="0" fontId="206" fillId="105" borderId="106" applyNumberFormat="0" applyProtection="0">
      <alignment horizontal="left" vertical="center" indent="1"/>
    </xf>
    <xf numFmtId="4" fontId="53" fillId="154" borderId="101" applyNumberFormat="0" applyProtection="0">
      <alignment horizontal="right" vertical="center"/>
    </xf>
    <xf numFmtId="4" fontId="230" fillId="159" borderId="101" applyNumberFormat="0" applyProtection="0">
      <alignment horizontal="right" vertical="center"/>
    </xf>
    <xf numFmtId="4" fontId="53" fillId="33" borderId="111" applyNumberFormat="0" applyProtection="0">
      <alignment horizontal="right" vertical="center"/>
    </xf>
    <xf numFmtId="4" fontId="56" fillId="119" borderId="109" applyNumberFormat="0" applyProtection="0">
      <alignment horizontal="left" vertical="center" indent="1"/>
    </xf>
    <xf numFmtId="4" fontId="50" fillId="91" borderId="101" applyNumberFormat="0" applyProtection="0">
      <alignment vertical="center"/>
    </xf>
    <xf numFmtId="0" fontId="201" fillId="87" borderId="106" applyNumberFormat="0" applyAlignment="0" applyProtection="0"/>
    <xf numFmtId="4" fontId="50" fillId="91" borderId="134" applyNumberFormat="0" applyProtection="0">
      <alignment horizontal="left" vertical="center" indent="1"/>
    </xf>
    <xf numFmtId="0" fontId="185" fillId="0" borderId="115" applyNumberFormat="0" applyFill="0" applyAlignment="0" applyProtection="0"/>
    <xf numFmtId="0" fontId="12" fillId="92" borderId="101" applyNumberFormat="0" applyProtection="0">
      <alignment horizontal="left" vertical="center" indent="1"/>
    </xf>
    <xf numFmtId="0" fontId="50" fillId="91" borderId="101" applyNumberFormat="0" applyProtection="0">
      <alignment horizontal="left" vertical="top" indent="1"/>
    </xf>
    <xf numFmtId="4" fontId="50" fillId="91" borderId="101" applyNumberFormat="0" applyProtection="0">
      <alignment horizontal="left" vertical="center" indent="1"/>
    </xf>
    <xf numFmtId="4" fontId="206" fillId="96" borderId="106" applyNumberFormat="0" applyProtection="0">
      <alignment horizontal="right" vertical="center"/>
    </xf>
    <xf numFmtId="0" fontId="206" fillId="103" borderId="106" applyNumberFormat="0" applyProtection="0">
      <alignment horizontal="left" vertical="center" indent="1"/>
    </xf>
    <xf numFmtId="4" fontId="64" fillId="99" borderId="101" applyNumberFormat="0" applyProtection="0">
      <alignment horizontal="right" vertical="center"/>
    </xf>
    <xf numFmtId="4" fontId="208" fillId="110" borderId="111" applyNumberFormat="0" applyProtection="0">
      <alignment horizontal="left" vertical="center" indent="1"/>
    </xf>
    <xf numFmtId="4" fontId="64" fillId="103" borderId="111" applyNumberFormat="0" applyProtection="0">
      <alignment horizontal="right" vertical="center"/>
    </xf>
    <xf numFmtId="4" fontId="206" fillId="38" borderId="139" applyNumberFormat="0" applyProtection="0">
      <alignment horizontal="left" vertical="center" indent="1"/>
    </xf>
    <xf numFmtId="4" fontId="187" fillId="107" borderId="101" applyNumberFormat="0" applyProtection="0">
      <alignment vertical="center"/>
    </xf>
    <xf numFmtId="4" fontId="53" fillId="159" borderId="101" applyNumberFormat="0" applyProtection="0">
      <alignment horizontal="right" vertical="center"/>
    </xf>
    <xf numFmtId="4" fontId="64" fillId="95" borderId="111" applyNumberFormat="0" applyProtection="0">
      <alignment horizontal="right" vertical="center"/>
    </xf>
    <xf numFmtId="4" fontId="53" fillId="159" borderId="101" applyNumberFormat="0" applyProtection="0">
      <alignment vertical="center"/>
    </xf>
    <xf numFmtId="4" fontId="188" fillId="120" borderId="109" applyNumberFormat="0" applyProtection="0">
      <alignment horizontal="left" vertical="center" indent="1"/>
    </xf>
    <xf numFmtId="4" fontId="206" fillId="122" borderId="116" applyNumberFormat="0" applyProtection="0">
      <alignment horizontal="left" vertical="center" indent="1"/>
    </xf>
    <xf numFmtId="0" fontId="64" fillId="92" borderId="111" applyNumberFormat="0" applyProtection="0">
      <alignment horizontal="left" vertical="top" indent="1"/>
    </xf>
    <xf numFmtId="4" fontId="64" fillId="103" borderId="111" applyNumberFormat="0" applyProtection="0">
      <alignment horizontal="right" vertical="center"/>
    </xf>
    <xf numFmtId="4" fontId="53" fillId="33" borderId="111" applyNumberFormat="0" applyProtection="0">
      <alignment horizontal="right" vertical="center"/>
    </xf>
    <xf numFmtId="4" fontId="229" fillId="38" borderId="101" applyNumberFormat="0" applyProtection="0">
      <alignment vertical="center"/>
    </xf>
    <xf numFmtId="0" fontId="12" fillId="105" borderId="124" applyNumberFormat="0" applyProtection="0">
      <alignment horizontal="left" vertical="top" indent="1"/>
    </xf>
    <xf numFmtId="0" fontId="12" fillId="104" borderId="124" applyNumberFormat="0" applyProtection="0">
      <alignment horizontal="left" vertical="center" indent="1"/>
    </xf>
    <xf numFmtId="4" fontId="50" fillId="91" borderId="124" applyNumberFormat="0" applyProtection="0">
      <alignment vertical="center"/>
    </xf>
    <xf numFmtId="4" fontId="64" fillId="92" borderId="124" applyNumberFormat="0" applyProtection="0">
      <alignment horizontal="left" vertical="center" indent="1"/>
    </xf>
    <xf numFmtId="4" fontId="53" fillId="152" borderId="124" applyNumberFormat="0" applyProtection="0">
      <alignment horizontal="right" vertical="center"/>
    </xf>
    <xf numFmtId="0" fontId="12" fillId="92" borderId="111" applyNumberFormat="0" applyProtection="0">
      <alignment horizontal="left" vertical="top" indent="1"/>
    </xf>
    <xf numFmtId="4" fontId="64" fillId="97" borderId="101" applyNumberFormat="0" applyProtection="0">
      <alignment horizontal="right" vertical="center"/>
    </xf>
    <xf numFmtId="0" fontId="206" fillId="110" borderId="106" applyNumberFormat="0" applyProtection="0">
      <alignment horizontal="left" vertical="center" indent="1"/>
    </xf>
    <xf numFmtId="0" fontId="206" fillId="110" borderId="106" applyNumberFormat="0" applyProtection="0">
      <alignment horizontal="left" vertical="center" indent="1"/>
    </xf>
    <xf numFmtId="205" fontId="185" fillId="0" borderId="105" applyNumberFormat="0" applyFill="0" applyAlignment="0" applyProtection="0"/>
    <xf numFmtId="205" fontId="206" fillId="105" borderId="106" applyNumberFormat="0" applyProtection="0">
      <alignment horizontal="left" vertical="center" indent="1"/>
    </xf>
    <xf numFmtId="4" fontId="53" fillId="119" borderId="124" applyNumberFormat="0" applyProtection="0">
      <alignment horizontal="right" vertical="center"/>
    </xf>
    <xf numFmtId="4" fontId="206" fillId="137" borderId="116" applyNumberFormat="0" applyProtection="0">
      <alignment horizontal="right" vertical="center"/>
    </xf>
    <xf numFmtId="4" fontId="64" fillId="92" borderId="111" applyNumberFormat="0" applyProtection="0">
      <alignment horizontal="right" vertical="center"/>
    </xf>
    <xf numFmtId="4" fontId="189" fillId="103" borderId="147" applyNumberFormat="0" applyProtection="0">
      <alignment horizontal="right" vertical="center"/>
    </xf>
    <xf numFmtId="4" fontId="64" fillId="107" borderId="124" applyNumberFormat="0" applyProtection="0">
      <alignment vertical="center"/>
    </xf>
    <xf numFmtId="4" fontId="64" fillId="98" borderId="124" applyNumberFormat="0" applyProtection="0">
      <alignment horizontal="right" vertical="center"/>
    </xf>
    <xf numFmtId="4" fontId="206" fillId="122" borderId="106" applyNumberFormat="0" applyProtection="0">
      <alignment horizontal="left" vertical="center" indent="1"/>
    </xf>
    <xf numFmtId="4" fontId="12" fillId="104" borderId="107" applyNumberFormat="0" applyProtection="0">
      <alignment horizontal="left" vertical="center" indent="1"/>
    </xf>
    <xf numFmtId="0" fontId="206" fillId="110" borderId="106" applyNumberFormat="0" applyProtection="0">
      <alignment horizontal="left" vertical="center" indent="1"/>
    </xf>
    <xf numFmtId="4" fontId="53" fillId="119" borderId="101" applyNumberFormat="0" applyProtection="0">
      <alignment horizontal="right" vertical="center"/>
    </xf>
    <xf numFmtId="4" fontId="64" fillId="92" borderId="101" applyNumberFormat="0" applyProtection="0">
      <alignment horizontal="right" vertical="center"/>
    </xf>
    <xf numFmtId="0" fontId="12" fillId="104" borderId="101" applyNumberFormat="0" applyProtection="0">
      <alignment horizontal="left" vertical="center" indent="1"/>
    </xf>
    <xf numFmtId="0" fontId="206" fillId="138" borderId="106" applyNumberFormat="0" applyProtection="0">
      <alignment horizontal="left" vertical="center" indent="1"/>
    </xf>
    <xf numFmtId="4" fontId="206" fillId="122" borderId="106" applyNumberFormat="0" applyProtection="0">
      <alignment horizontal="left" vertical="center" indent="1"/>
    </xf>
    <xf numFmtId="4" fontId="206" fillId="103" borderId="107" applyNumberFormat="0" applyProtection="0">
      <alignment horizontal="left" vertical="center" indent="1"/>
    </xf>
    <xf numFmtId="0" fontId="12" fillId="104" borderId="101" applyNumberFormat="0" applyProtection="0">
      <alignment horizontal="left" vertical="top" indent="1"/>
    </xf>
    <xf numFmtId="4" fontId="53" fillId="121" borderId="101" applyNumberFormat="0" applyProtection="0">
      <alignment horizontal="right" vertical="center"/>
    </xf>
    <xf numFmtId="0" fontId="204" fillId="117" borderId="104" applyNumberFormat="0" applyAlignment="0" applyProtection="0"/>
    <xf numFmtId="4" fontId="50" fillId="91" borderId="101" applyNumberFormat="0" applyProtection="0">
      <alignment horizontal="left" vertical="center" indent="1"/>
    </xf>
    <xf numFmtId="0" fontId="204" fillId="117" borderId="104" applyNumberFormat="0" applyAlignment="0" applyProtection="0"/>
    <xf numFmtId="4" fontId="64" fillId="95" borderId="111" applyNumberFormat="0" applyProtection="0">
      <alignment horizontal="right" vertical="center"/>
    </xf>
    <xf numFmtId="4" fontId="53" fillId="119" borderId="111" applyNumberFormat="0" applyProtection="0">
      <alignment horizontal="right" vertical="center"/>
    </xf>
    <xf numFmtId="4" fontId="56" fillId="119" borderId="111" applyNumberFormat="0" applyProtection="0">
      <alignment horizontal="left" vertical="center" indent="1"/>
    </xf>
    <xf numFmtId="4" fontId="53" fillId="157" borderId="111" applyNumberFormat="0" applyProtection="0">
      <alignment horizontal="right" vertical="center"/>
    </xf>
    <xf numFmtId="0" fontId="12" fillId="106" borderId="121" applyNumberFormat="0">
      <protection locked="0"/>
    </xf>
    <xf numFmtId="0" fontId="206" fillId="105" borderId="116" applyNumberFormat="0" applyProtection="0">
      <alignment horizontal="left" vertical="center" indent="1"/>
    </xf>
    <xf numFmtId="4" fontId="64" fillId="92" borderId="111" applyNumberFormat="0" applyProtection="0">
      <alignment horizontal="right" vertical="center"/>
    </xf>
    <xf numFmtId="4" fontId="206" fillId="122" borderId="116" applyNumberFormat="0" applyProtection="0">
      <alignment horizontal="left" vertical="center" indent="1"/>
    </xf>
    <xf numFmtId="4" fontId="206" fillId="101" borderId="116" applyNumberFormat="0" applyProtection="0">
      <alignment horizontal="right" vertical="center"/>
    </xf>
    <xf numFmtId="0" fontId="206" fillId="86" borderId="129" applyNumberFormat="0" applyFont="0" applyAlignment="0" applyProtection="0"/>
    <xf numFmtId="4" fontId="64" fillId="96" borderId="111" applyNumberFormat="0" applyProtection="0">
      <alignment horizontal="right" vertical="center"/>
    </xf>
    <xf numFmtId="0" fontId="185" fillId="0" borderId="128" applyNumberFormat="0" applyFill="0" applyAlignment="0" applyProtection="0"/>
    <xf numFmtId="4" fontId="206" fillId="102" borderId="107" applyNumberFormat="0" applyProtection="0">
      <alignment horizontal="left" vertical="center" indent="1"/>
    </xf>
    <xf numFmtId="4" fontId="206" fillId="100" borderId="106" applyNumberFormat="0" applyProtection="0">
      <alignment horizontal="right" vertical="center"/>
    </xf>
    <xf numFmtId="4" fontId="215" fillId="38" borderId="106" applyNumberFormat="0" applyProtection="0">
      <alignment vertical="center"/>
    </xf>
    <xf numFmtId="4" fontId="64" fillId="93" borderId="101" applyNumberFormat="0" applyProtection="0">
      <alignment horizontal="right" vertical="center"/>
    </xf>
    <xf numFmtId="4" fontId="53" fillId="33" borderId="111" applyNumberFormat="0" applyProtection="0">
      <alignment horizontal="right" vertical="center"/>
    </xf>
    <xf numFmtId="4" fontId="206" fillId="122" borderId="106" applyNumberFormat="0" applyProtection="0">
      <alignment horizontal="left" vertical="center" indent="1"/>
    </xf>
    <xf numFmtId="0" fontId="220" fillId="110" borderId="102" applyNumberFormat="0" applyAlignment="0" applyProtection="0"/>
    <xf numFmtId="0" fontId="12" fillId="103" borderId="111" applyNumberFormat="0" applyProtection="0">
      <alignment horizontal="left" vertical="center" indent="1"/>
    </xf>
    <xf numFmtId="4" fontId="64" fillId="103" borderId="101" applyNumberFormat="0" applyProtection="0">
      <alignment horizontal="right" vertical="center"/>
    </xf>
    <xf numFmtId="4" fontId="189" fillId="103" borderId="101" applyNumberFormat="0" applyProtection="0">
      <alignment horizontal="right" vertical="center"/>
    </xf>
    <xf numFmtId="4" fontId="206" fillId="122" borderId="139" applyNumberFormat="0" applyProtection="0">
      <alignment horizontal="left" vertical="center" indent="1"/>
    </xf>
    <xf numFmtId="4" fontId="230" fillId="159" borderId="101" applyNumberFormat="0" applyProtection="0">
      <alignment horizontal="right" vertical="center"/>
    </xf>
    <xf numFmtId="4" fontId="64" fillId="97" borderId="111" applyNumberFormat="0" applyProtection="0">
      <alignment horizontal="right" vertical="center"/>
    </xf>
    <xf numFmtId="0" fontId="12" fillId="105" borderId="124" applyNumberFormat="0" applyProtection="0">
      <alignment horizontal="left" vertical="top" indent="1"/>
    </xf>
    <xf numFmtId="0" fontId="206" fillId="103" borderId="101" applyNumberFormat="0" applyProtection="0">
      <alignment horizontal="left" vertical="top" indent="1"/>
    </xf>
    <xf numFmtId="4" fontId="206" fillId="92" borderId="107" applyNumberFormat="0" applyProtection="0">
      <alignment horizontal="left" vertical="center" indent="1"/>
    </xf>
    <xf numFmtId="0" fontId="12" fillId="105" borderId="101" applyNumberFormat="0" applyProtection="0">
      <alignment horizontal="left" vertical="top" indent="1"/>
    </xf>
    <xf numFmtId="4" fontId="206" fillId="99" borderId="106" applyNumberFormat="0" applyProtection="0">
      <alignment horizontal="right" vertical="center"/>
    </xf>
    <xf numFmtId="0" fontId="12" fillId="104" borderId="101" applyNumberFormat="0" applyProtection="0">
      <alignment horizontal="left" vertical="top" indent="1"/>
    </xf>
    <xf numFmtId="4" fontId="208" fillId="110" borderId="134" applyNumberFormat="0" applyProtection="0">
      <alignment horizontal="left" vertical="center" indent="1"/>
    </xf>
    <xf numFmtId="4" fontId="64" fillId="98" borderId="101" applyNumberFormat="0" applyProtection="0">
      <alignment horizontal="right" vertical="center"/>
    </xf>
    <xf numFmtId="0" fontId="12" fillId="103" borderId="101" applyNumberFormat="0" applyProtection="0">
      <alignment horizontal="left" vertical="top" indent="1"/>
    </xf>
    <xf numFmtId="4" fontId="189" fillId="103" borderId="111" applyNumberFormat="0" applyProtection="0">
      <alignment horizontal="right" vertical="center"/>
    </xf>
    <xf numFmtId="4" fontId="206" fillId="102" borderId="117" applyNumberFormat="0" applyProtection="0">
      <alignment horizontal="left" vertical="center" indent="1"/>
    </xf>
    <xf numFmtId="4" fontId="53" fillId="156" borderId="101" applyNumberFormat="0" applyProtection="0">
      <alignment horizontal="right" vertical="center"/>
    </xf>
    <xf numFmtId="0" fontId="209" fillId="91" borderId="160" applyNumberFormat="0" applyProtection="0">
      <alignment horizontal="left" vertical="top" indent="1"/>
    </xf>
    <xf numFmtId="4" fontId="206" fillId="137" borderId="106" applyNumberFormat="0" applyProtection="0">
      <alignment horizontal="right" vertical="center"/>
    </xf>
    <xf numFmtId="4" fontId="231" fillId="159" borderId="101" applyNumberFormat="0" applyProtection="0">
      <alignment horizontal="right" vertical="center"/>
    </xf>
    <xf numFmtId="0" fontId="50" fillId="91" borderId="101" applyNumberFormat="0" applyProtection="0">
      <alignment horizontal="left" vertical="top" indent="1"/>
    </xf>
    <xf numFmtId="4" fontId="12" fillId="104" borderId="107" applyNumberFormat="0" applyProtection="0">
      <alignment horizontal="left" vertical="center" indent="1"/>
    </xf>
    <xf numFmtId="4" fontId="189" fillId="103" borderId="101" applyNumberFormat="0" applyProtection="0">
      <alignment horizontal="right" vertical="center"/>
    </xf>
    <xf numFmtId="4" fontId="64" fillId="94" borderId="101" applyNumberFormat="0" applyProtection="0">
      <alignment horizontal="right" vertical="center"/>
    </xf>
    <xf numFmtId="0" fontId="12" fillId="105" borderId="101" applyNumberFormat="0" applyProtection="0">
      <alignment horizontal="left" vertical="top" indent="1"/>
    </xf>
    <xf numFmtId="0" fontId="209" fillId="91" borderId="101" applyNumberFormat="0" applyProtection="0">
      <alignment horizontal="left" vertical="top" indent="1"/>
    </xf>
    <xf numFmtId="0" fontId="12" fillId="105" borderId="101" applyNumberFormat="0" applyProtection="0">
      <alignment horizontal="left" vertical="center" indent="1"/>
    </xf>
    <xf numFmtId="0" fontId="204" fillId="117" borderId="104" applyNumberFormat="0" applyAlignment="0" applyProtection="0"/>
    <xf numFmtId="4" fontId="231" fillId="159" borderId="101" applyNumberFormat="0" applyProtection="0">
      <alignment horizontal="right" vertical="center"/>
    </xf>
    <xf numFmtId="4" fontId="50" fillId="91" borderId="101" applyNumberFormat="0" applyProtection="0">
      <alignment vertical="center"/>
    </xf>
    <xf numFmtId="4" fontId="53" fillId="157" borderId="101" applyNumberFormat="0" applyProtection="0">
      <alignment horizontal="right" vertical="center"/>
    </xf>
    <xf numFmtId="4" fontId="206" fillId="103" borderId="107" applyNumberFormat="0" applyProtection="0">
      <alignment horizontal="left" vertical="center" indent="1"/>
    </xf>
    <xf numFmtId="4" fontId="53" fillId="155" borderId="101" applyNumberFormat="0" applyProtection="0">
      <alignment horizontal="right" vertical="center"/>
    </xf>
    <xf numFmtId="4" fontId="206" fillId="137" borderId="106" applyNumberFormat="0" applyProtection="0">
      <alignment horizontal="right" vertical="center"/>
    </xf>
    <xf numFmtId="0" fontId="12" fillId="104" borderId="101" applyNumberFormat="0" applyProtection="0">
      <alignment horizontal="left" vertical="center" indent="1"/>
    </xf>
    <xf numFmtId="0" fontId="220" fillId="110" borderId="102" applyNumberFormat="0" applyAlignment="0" applyProtection="0"/>
    <xf numFmtId="4" fontId="187" fillId="107" borderId="101" applyNumberFormat="0" applyProtection="0">
      <alignment vertical="center"/>
    </xf>
    <xf numFmtId="0" fontId="12" fillId="92" borderId="101" applyNumberFormat="0" applyProtection="0">
      <alignment horizontal="left" vertical="center" indent="1"/>
    </xf>
    <xf numFmtId="4" fontId="230" fillId="159" borderId="101" applyNumberFormat="0" applyProtection="0">
      <alignment vertical="center"/>
    </xf>
    <xf numFmtId="0" fontId="12" fillId="104" borderId="101" applyNumberFormat="0" applyProtection="0">
      <alignment horizontal="left" vertical="center" indent="1"/>
    </xf>
    <xf numFmtId="0" fontId="12" fillId="103" borderId="101" applyNumberFormat="0" applyProtection="0">
      <alignment horizontal="left" vertical="center" indent="1"/>
    </xf>
    <xf numFmtId="4" fontId="64" fillId="103" borderId="101" applyNumberFormat="0" applyProtection="0">
      <alignment horizontal="right" vertical="center"/>
    </xf>
    <xf numFmtId="0" fontId="185" fillId="0" borderId="110" applyNumberFormat="0" applyFill="0" applyAlignment="0" applyProtection="0"/>
    <xf numFmtId="0" fontId="12" fillId="105" borderId="101" applyNumberFormat="0" applyProtection="0">
      <alignment horizontal="left" vertical="top" indent="1"/>
    </xf>
    <xf numFmtId="0" fontId="12" fillId="103" borderId="101" applyNumberFormat="0" applyProtection="0">
      <alignment horizontal="left" vertical="center" indent="1"/>
    </xf>
    <xf numFmtId="0" fontId="204" fillId="117" borderId="104" applyNumberFormat="0" applyAlignment="0" applyProtection="0"/>
    <xf numFmtId="4" fontId="64" fillId="95" borderId="101" applyNumberFormat="0" applyProtection="0">
      <alignment horizontal="right" vertical="center"/>
    </xf>
    <xf numFmtId="4" fontId="206" fillId="103" borderId="107" applyNumberFormat="0" applyProtection="0">
      <alignment horizontal="left" vertical="center" indent="1"/>
    </xf>
    <xf numFmtId="0" fontId="12" fillId="107" borderId="103" applyNumberFormat="0" applyFont="0" applyAlignment="0" applyProtection="0"/>
    <xf numFmtId="0" fontId="206" fillId="104" borderId="101" applyNumberFormat="0" applyProtection="0">
      <alignment horizontal="left" vertical="top" indent="1"/>
    </xf>
    <xf numFmtId="4" fontId="12" fillId="104" borderId="107" applyNumberFormat="0" applyProtection="0">
      <alignment horizontal="left" vertical="center" indent="1"/>
    </xf>
    <xf numFmtId="0" fontId="12" fillId="92" borderId="101" applyNumberFormat="0" applyProtection="0">
      <alignment horizontal="left" vertical="top" indent="1"/>
    </xf>
    <xf numFmtId="4" fontId="64" fillId="96" borderId="101" applyNumberFormat="0" applyProtection="0">
      <alignment horizontal="right" vertical="center"/>
    </xf>
    <xf numFmtId="4" fontId="189" fillId="103" borderId="101" applyNumberFormat="0" applyProtection="0">
      <alignment horizontal="right" vertical="center"/>
    </xf>
    <xf numFmtId="0" fontId="206" fillId="92" borderId="101" applyNumberFormat="0" applyProtection="0">
      <alignment horizontal="left" vertical="top" indent="1"/>
    </xf>
    <xf numFmtId="4" fontId="206" fillId="101" borderId="106" applyNumberFormat="0" applyProtection="0">
      <alignment horizontal="right" vertical="center"/>
    </xf>
    <xf numFmtId="4" fontId="208" fillId="107" borderId="101" applyNumberFormat="0" applyProtection="0">
      <alignment vertical="center"/>
    </xf>
    <xf numFmtId="4" fontId="64" fillId="101" borderId="101" applyNumberFormat="0" applyProtection="0">
      <alignment horizontal="right" vertical="center"/>
    </xf>
    <xf numFmtId="0" fontId="206" fillId="86" borderId="106" applyNumberFormat="0" applyFont="0" applyAlignment="0" applyProtection="0"/>
    <xf numFmtId="4" fontId="64" fillId="107" borderId="101" applyNumberFormat="0" applyProtection="0">
      <alignment vertical="center"/>
    </xf>
    <xf numFmtId="4" fontId="189" fillId="103" borderId="101" applyNumberFormat="0" applyProtection="0">
      <alignment horizontal="right" vertical="center"/>
    </xf>
    <xf numFmtId="4" fontId="206" fillId="122" borderId="106" applyNumberFormat="0" applyProtection="0">
      <alignment horizontal="left" vertical="center" indent="1"/>
    </xf>
    <xf numFmtId="4" fontId="53" fillId="152" borderId="101" applyNumberFormat="0" applyProtection="0">
      <alignment horizontal="right" vertical="center"/>
    </xf>
    <xf numFmtId="4" fontId="206" fillId="98" borderId="106" applyNumberFormat="0" applyProtection="0">
      <alignment horizontal="right" vertical="center"/>
    </xf>
    <xf numFmtId="4" fontId="206" fillId="0" borderId="106" applyNumberFormat="0" applyProtection="0">
      <alignment horizontal="right" vertical="center"/>
    </xf>
    <xf numFmtId="0" fontId="12" fillId="105" borderId="101" applyNumberFormat="0" applyProtection="0">
      <alignment horizontal="left" vertical="top" indent="1"/>
    </xf>
    <xf numFmtId="0" fontId="208" fillId="107" borderId="101" applyNumberFormat="0" applyProtection="0">
      <alignment horizontal="left" vertical="top" indent="1"/>
    </xf>
    <xf numFmtId="4" fontId="64" fillId="103" borderId="101" applyNumberFormat="0" applyProtection="0">
      <alignment horizontal="right" vertical="center"/>
    </xf>
    <xf numFmtId="0" fontId="12" fillId="103" borderId="101" applyNumberFormat="0" applyProtection="0">
      <alignment horizontal="left" vertical="top" indent="1"/>
    </xf>
    <xf numFmtId="4" fontId="64" fillId="93" borderId="101" applyNumberFormat="0" applyProtection="0">
      <alignment horizontal="right" vertical="center"/>
    </xf>
    <xf numFmtId="4" fontId="231" fillId="159" borderId="101" applyNumberFormat="0" applyProtection="0">
      <alignment horizontal="right" vertical="center"/>
    </xf>
    <xf numFmtId="4" fontId="53" fillId="156" borderId="101" applyNumberFormat="0" applyProtection="0">
      <alignment horizontal="right" vertical="center"/>
    </xf>
    <xf numFmtId="0" fontId="12" fillId="104" borderId="101" applyNumberFormat="0" applyProtection="0">
      <alignment horizontal="left" vertical="top" indent="1"/>
    </xf>
    <xf numFmtId="4" fontId="206" fillId="91" borderId="106" applyNumberFormat="0" applyProtection="0">
      <alignment vertical="center"/>
    </xf>
    <xf numFmtId="4" fontId="206" fillId="102" borderId="107" applyNumberFormat="0" applyProtection="0">
      <alignment horizontal="left" vertical="center" indent="1"/>
    </xf>
    <xf numFmtId="4" fontId="64" fillId="99" borderId="101" applyNumberFormat="0" applyProtection="0">
      <alignment horizontal="right" vertical="center"/>
    </xf>
    <xf numFmtId="4" fontId="53" fillId="157" borderId="101" applyNumberFormat="0" applyProtection="0">
      <alignment horizontal="right" vertical="center"/>
    </xf>
    <xf numFmtId="0" fontId="12" fillId="104" borderId="101" applyNumberFormat="0" applyProtection="0">
      <alignment horizontal="left" vertical="center" indent="1"/>
    </xf>
    <xf numFmtId="0" fontId="12" fillId="92" borderId="101" applyNumberFormat="0" applyProtection="0">
      <alignment horizontal="left" vertical="center" indent="1"/>
    </xf>
    <xf numFmtId="4" fontId="64" fillId="107" borderId="101" applyNumberFormat="0" applyProtection="0">
      <alignment vertical="center"/>
    </xf>
    <xf numFmtId="4" fontId="230" fillId="159" borderId="101" applyNumberFormat="0" applyProtection="0">
      <alignment horizontal="right" vertical="center"/>
    </xf>
    <xf numFmtId="4" fontId="206" fillId="95" borderId="130" applyNumberFormat="0" applyProtection="0">
      <alignment horizontal="right" vertical="center"/>
    </xf>
    <xf numFmtId="4" fontId="64" fillId="92" borderId="101" applyNumberFormat="0" applyProtection="0">
      <alignment horizontal="left" vertical="center" indent="1"/>
    </xf>
    <xf numFmtId="4" fontId="206" fillId="96" borderId="106" applyNumberFormat="0" applyProtection="0">
      <alignment horizontal="right" vertical="center"/>
    </xf>
    <xf numFmtId="4" fontId="64" fillId="107" borderId="101" applyNumberFormat="0" applyProtection="0">
      <alignment vertical="center"/>
    </xf>
    <xf numFmtId="4" fontId="206" fillId="99" borderId="106" applyNumberFormat="0" applyProtection="0">
      <alignment horizontal="right" vertical="center"/>
    </xf>
    <xf numFmtId="4" fontId="206" fillId="38" borderId="106" applyNumberFormat="0" applyProtection="0">
      <alignment horizontal="left" vertical="center" indent="1"/>
    </xf>
    <xf numFmtId="4" fontId="206" fillId="92" borderId="106" applyNumberFormat="0" applyProtection="0">
      <alignment horizontal="right" vertical="center"/>
    </xf>
    <xf numFmtId="0" fontId="206" fillId="104" borderId="101" applyNumberFormat="0" applyProtection="0">
      <alignment horizontal="left" vertical="top" indent="1"/>
    </xf>
    <xf numFmtId="4" fontId="64" fillId="95" borderId="134" applyNumberFormat="0" applyProtection="0">
      <alignment horizontal="right" vertical="center"/>
    </xf>
    <xf numFmtId="0" fontId="12" fillId="104" borderId="101" applyNumberFormat="0" applyProtection="0">
      <alignment horizontal="left" vertical="center" indent="1"/>
    </xf>
    <xf numFmtId="0" fontId="206" fillId="86" borderId="106" applyNumberFormat="0" applyFont="0" applyAlignment="0" applyProtection="0"/>
    <xf numFmtId="4" fontId="64" fillId="101" borderId="101" applyNumberFormat="0" applyProtection="0">
      <alignment horizontal="right" vertical="center"/>
    </xf>
    <xf numFmtId="4" fontId="53" fillId="159" borderId="101" applyNumberFormat="0" applyProtection="0">
      <alignment vertical="center"/>
    </xf>
    <xf numFmtId="0" fontId="12" fillId="105" borderId="101" applyNumberFormat="0" applyProtection="0">
      <alignment horizontal="left" vertical="center" indent="1"/>
    </xf>
    <xf numFmtId="0" fontId="206" fillId="138" borderId="106" applyNumberFormat="0" applyProtection="0">
      <alignment horizontal="left" vertical="center" indent="1"/>
    </xf>
    <xf numFmtId="4" fontId="64" fillId="92" borderId="101" applyNumberFormat="0" applyProtection="0">
      <alignment horizontal="right" vertical="center"/>
    </xf>
    <xf numFmtId="0" fontId="12" fillId="105" borderId="101" applyNumberFormat="0" applyProtection="0">
      <alignment horizontal="left" vertical="center" indent="1"/>
    </xf>
    <xf numFmtId="4" fontId="231" fillId="159" borderId="101" applyNumberFormat="0" applyProtection="0">
      <alignment horizontal="right" vertical="center"/>
    </xf>
    <xf numFmtId="4" fontId="56" fillId="119" borderId="109" applyNumberFormat="0" applyProtection="0">
      <alignment horizontal="left" vertical="center" indent="1"/>
    </xf>
    <xf numFmtId="0" fontId="12" fillId="105" borderId="124" applyNumberFormat="0" applyProtection="0">
      <alignment horizontal="left" vertical="center" indent="1"/>
    </xf>
    <xf numFmtId="4" fontId="64" fillId="93" borderId="111" applyNumberFormat="0" applyProtection="0">
      <alignment horizontal="right" vertical="center"/>
    </xf>
    <xf numFmtId="4" fontId="64" fillId="99" borderId="111" applyNumberFormat="0" applyProtection="0">
      <alignment horizontal="right" vertical="center"/>
    </xf>
    <xf numFmtId="0" fontId="206" fillId="138" borderId="116" applyNumberFormat="0" applyProtection="0">
      <alignment horizontal="left" vertical="center" indent="1"/>
    </xf>
    <xf numFmtId="4" fontId="53" fillId="109" borderId="111" applyNumberFormat="0" applyProtection="0">
      <alignment horizontal="right" vertical="center"/>
    </xf>
    <xf numFmtId="4" fontId="50" fillId="91" borderId="101" applyNumberFormat="0" applyProtection="0">
      <alignment vertical="center"/>
    </xf>
    <xf numFmtId="0" fontId="12" fillId="92" borderId="101" applyNumberFormat="0" applyProtection="0">
      <alignment horizontal="left" vertical="center" indent="1"/>
    </xf>
    <xf numFmtId="4" fontId="206" fillId="91" borderId="116" applyNumberFormat="0" applyProtection="0">
      <alignment vertical="center"/>
    </xf>
    <xf numFmtId="4" fontId="53" fillId="121" borderId="111" applyNumberFormat="0" applyProtection="0">
      <alignment horizontal="right" vertical="center"/>
    </xf>
    <xf numFmtId="0" fontId="12" fillId="86" borderId="113" applyNumberFormat="0" applyFont="0" applyAlignment="0" applyProtection="0"/>
    <xf numFmtId="4" fontId="229" fillId="38" borderId="101" applyNumberFormat="0" applyProtection="0">
      <alignment vertical="center"/>
    </xf>
    <xf numFmtId="4" fontId="206" fillId="93" borderId="116" applyNumberFormat="0" applyProtection="0">
      <alignment horizontal="right" vertical="center"/>
    </xf>
    <xf numFmtId="0" fontId="206" fillId="103" borderId="106" applyNumberFormat="0" applyProtection="0">
      <alignment horizontal="left" vertical="center" indent="1"/>
    </xf>
    <xf numFmtId="4" fontId="230" fillId="159" borderId="101" applyNumberFormat="0" applyProtection="0">
      <alignment horizontal="right" vertical="center"/>
    </xf>
    <xf numFmtId="4" fontId="206" fillId="122" borderId="129" applyNumberFormat="0" applyProtection="0">
      <alignment horizontal="left" vertical="center" indent="1"/>
    </xf>
    <xf numFmtId="0" fontId="201" fillId="87" borderId="102" applyNumberFormat="0" applyAlignment="0" applyProtection="0"/>
    <xf numFmtId="4" fontId="12" fillId="104" borderId="107" applyNumberFormat="0" applyProtection="0">
      <alignment horizontal="left" vertical="center" indent="1"/>
    </xf>
    <xf numFmtId="4" fontId="53" fillId="33" borderId="101" applyNumberFormat="0" applyProtection="0">
      <alignment horizontal="right" vertical="center"/>
    </xf>
    <xf numFmtId="4" fontId="187" fillId="103" borderId="111" applyNumberFormat="0" applyProtection="0">
      <alignment horizontal="right" vertical="center"/>
    </xf>
    <xf numFmtId="4" fontId="53" fillId="157" borderId="111" applyNumberFormat="0" applyProtection="0">
      <alignment horizontal="right" vertical="center"/>
    </xf>
    <xf numFmtId="4" fontId="53" fillId="156" borderId="134" applyNumberFormat="0" applyProtection="0">
      <alignment horizontal="right" vertical="center"/>
    </xf>
    <xf numFmtId="4" fontId="229" fillId="38" borderId="101" applyNumberFormat="0" applyProtection="0">
      <alignment vertical="center"/>
    </xf>
    <xf numFmtId="0" fontId="12" fillId="92" borderId="101" applyNumberFormat="0" applyProtection="0">
      <alignment horizontal="left" vertical="center" indent="1"/>
    </xf>
    <xf numFmtId="4" fontId="53" fillId="38" borderId="111" applyNumberFormat="0" applyProtection="0">
      <alignment horizontal="left" vertical="center" indent="1"/>
    </xf>
    <xf numFmtId="4" fontId="229" fillId="38" borderId="101" applyNumberFormat="0" applyProtection="0">
      <alignment vertical="center"/>
    </xf>
    <xf numFmtId="4" fontId="64" fillId="103" borderId="111" applyNumberFormat="0" applyProtection="0">
      <alignment horizontal="right" vertical="center"/>
    </xf>
    <xf numFmtId="0" fontId="206" fillId="105" borderId="106" applyNumberFormat="0" applyProtection="0">
      <alignment horizontal="left" vertical="center" indent="1"/>
    </xf>
    <xf numFmtId="0" fontId="204" fillId="134" borderId="104" applyNumberFormat="0" applyAlignment="0" applyProtection="0"/>
    <xf numFmtId="4" fontId="64" fillId="99" borderId="101" applyNumberFormat="0" applyProtection="0">
      <alignment horizontal="right" vertical="center"/>
    </xf>
    <xf numFmtId="4" fontId="64" fillId="103" borderId="101" applyNumberFormat="0" applyProtection="0">
      <alignment horizontal="right" vertical="center"/>
    </xf>
    <xf numFmtId="0" fontId="12" fillId="104" borderId="101" applyNumberFormat="0" applyProtection="0">
      <alignment horizontal="left" vertical="top" indent="1"/>
    </xf>
    <xf numFmtId="4" fontId="53" fillId="152" borderId="101" applyNumberFormat="0" applyProtection="0">
      <alignment horizontal="right" vertical="center"/>
    </xf>
    <xf numFmtId="0" fontId="12" fillId="92" borderId="111" applyNumberFormat="0" applyProtection="0">
      <alignment horizontal="left" vertical="top" indent="1"/>
    </xf>
    <xf numFmtId="4" fontId="53" fillId="156" borderId="111" applyNumberFormat="0" applyProtection="0">
      <alignment horizontal="right" vertical="center"/>
    </xf>
    <xf numFmtId="4" fontId="189" fillId="103" borderId="124" applyNumberFormat="0" applyProtection="0">
      <alignment horizontal="right" vertical="center"/>
    </xf>
    <xf numFmtId="4" fontId="206" fillId="0" borderId="106" applyNumberFormat="0" applyProtection="0">
      <alignment horizontal="right" vertical="center"/>
    </xf>
    <xf numFmtId="4" fontId="206" fillId="93" borderId="106" applyNumberFormat="0" applyProtection="0">
      <alignment horizontal="right" vertical="center"/>
    </xf>
    <xf numFmtId="0" fontId="12" fillId="103" borderId="101" applyNumberFormat="0" applyProtection="0">
      <alignment horizontal="left" vertical="top" indent="1"/>
    </xf>
    <xf numFmtId="4" fontId="186" fillId="91" borderId="111" applyNumberFormat="0" applyProtection="0">
      <alignment vertical="center"/>
    </xf>
    <xf numFmtId="0" fontId="204" fillId="117" borderId="104" applyNumberFormat="0" applyAlignment="0" applyProtection="0"/>
    <xf numFmtId="4" fontId="64" fillId="97" borderId="111" applyNumberFormat="0" applyProtection="0">
      <alignment horizontal="right" vertical="center"/>
    </xf>
    <xf numFmtId="0" fontId="12" fillId="105" borderId="111" applyNumberFormat="0" applyProtection="0">
      <alignment horizontal="left" vertical="top" indent="1"/>
    </xf>
    <xf numFmtId="0" fontId="12" fillId="105" borderId="124" applyNumberFormat="0" applyProtection="0">
      <alignment horizontal="left" vertical="center" indent="1"/>
    </xf>
    <xf numFmtId="4" fontId="187" fillId="103" borderId="101" applyNumberFormat="0" applyProtection="0">
      <alignment horizontal="right" vertical="center"/>
    </xf>
    <xf numFmtId="4" fontId="64" fillId="96" borderId="101" applyNumberFormat="0" applyProtection="0">
      <alignment horizontal="right" vertical="center"/>
    </xf>
    <xf numFmtId="4" fontId="215" fillId="27" borderId="106" applyNumberFormat="0" applyProtection="0">
      <alignment horizontal="right" vertical="center"/>
    </xf>
    <xf numFmtId="4" fontId="12" fillId="104" borderId="107" applyNumberFormat="0" applyProtection="0">
      <alignment horizontal="left" vertical="center" indent="1"/>
    </xf>
    <xf numFmtId="4" fontId="189" fillId="103" borderId="101" applyNumberFormat="0" applyProtection="0">
      <alignment horizontal="right" vertical="center"/>
    </xf>
    <xf numFmtId="4" fontId="50" fillId="91" borderId="101" applyNumberFormat="0" applyProtection="0">
      <alignment horizontal="left" vertical="center" indent="1"/>
    </xf>
    <xf numFmtId="0" fontId="12" fillId="105" borderId="101" applyNumberFormat="0" applyProtection="0">
      <alignment horizontal="left" vertical="top" indent="1"/>
    </xf>
    <xf numFmtId="4" fontId="64" fillId="100" borderId="101" applyNumberFormat="0" applyProtection="0">
      <alignment horizontal="right" vertical="center"/>
    </xf>
    <xf numFmtId="4" fontId="56" fillId="119" borderId="109" applyNumberFormat="0" applyProtection="0">
      <alignment horizontal="left" vertical="center" indent="1"/>
    </xf>
    <xf numFmtId="0" fontId="206" fillId="92" borderId="111" applyNumberFormat="0" applyProtection="0">
      <alignment horizontal="left" vertical="top" indent="1"/>
    </xf>
    <xf numFmtId="0" fontId="12" fillId="105" borderId="101" applyNumberFormat="0" applyProtection="0">
      <alignment horizontal="left" vertical="center" indent="1"/>
    </xf>
    <xf numFmtId="4" fontId="206" fillId="38" borderId="152" applyNumberFormat="0" applyProtection="0">
      <alignment horizontal="left" vertical="center" indent="1"/>
    </xf>
    <xf numFmtId="4" fontId="64" fillId="92" borderId="101" applyNumberFormat="0" applyProtection="0">
      <alignment horizontal="right" vertical="center"/>
    </xf>
    <xf numFmtId="0" fontId="50" fillId="91" borderId="101" applyNumberFormat="0" applyProtection="0">
      <alignment horizontal="left" vertical="top" indent="1"/>
    </xf>
    <xf numFmtId="4" fontId="64" fillId="93" borderId="101" applyNumberFormat="0" applyProtection="0">
      <alignment horizontal="right" vertical="center"/>
    </xf>
    <xf numFmtId="0" fontId="12" fillId="103" borderId="101" applyNumberFormat="0" applyProtection="0">
      <alignment horizontal="left" vertical="center" indent="1"/>
    </xf>
    <xf numFmtId="0" fontId="206" fillId="103" borderId="111" applyNumberFormat="0" applyProtection="0">
      <alignment horizontal="left" vertical="top" indent="1"/>
    </xf>
    <xf numFmtId="0" fontId="206" fillId="105" borderId="116" applyNumberFormat="0" applyProtection="0">
      <alignment horizontal="left" vertical="center" indent="1"/>
    </xf>
    <xf numFmtId="4" fontId="206" fillId="96" borderId="106" applyNumberFormat="0" applyProtection="0">
      <alignment horizontal="right" vertical="center"/>
    </xf>
    <xf numFmtId="4" fontId="56" fillId="119" borderId="109" applyNumberFormat="0" applyProtection="0">
      <alignment horizontal="left" vertical="center" indent="1"/>
    </xf>
    <xf numFmtId="0" fontId="12" fillId="92" borderId="111" applyNumberFormat="0" applyProtection="0">
      <alignment horizontal="left" vertical="center" indent="1"/>
    </xf>
    <xf numFmtId="4" fontId="186" fillId="91" borderId="101" applyNumberFormat="0" applyProtection="0">
      <alignment vertical="center"/>
    </xf>
    <xf numFmtId="4" fontId="64" fillId="100" borderId="101" applyNumberFormat="0" applyProtection="0">
      <alignment horizontal="right" vertical="center"/>
    </xf>
    <xf numFmtId="4" fontId="187" fillId="107" borderId="101" applyNumberFormat="0" applyProtection="0">
      <alignment vertical="center"/>
    </xf>
    <xf numFmtId="4" fontId="187" fillId="107" borderId="101" applyNumberFormat="0" applyProtection="0">
      <alignment vertical="center"/>
    </xf>
    <xf numFmtId="0" fontId="12" fillId="86" borderId="113" applyNumberFormat="0" applyFont="0" applyAlignment="0" applyProtection="0"/>
    <xf numFmtId="4" fontId="64" fillId="92" borderId="111" applyNumberFormat="0" applyProtection="0">
      <alignment horizontal="left" vertical="center" indent="1"/>
    </xf>
    <xf numFmtId="4" fontId="56" fillId="119" borderId="119" applyNumberFormat="0" applyProtection="0">
      <alignment horizontal="left" vertical="center" indent="1"/>
    </xf>
    <xf numFmtId="4" fontId="206" fillId="0" borderId="106" applyNumberFormat="0" applyProtection="0">
      <alignment horizontal="right" vertical="center"/>
    </xf>
    <xf numFmtId="4" fontId="53" fillId="155" borderId="111" applyNumberFormat="0" applyProtection="0">
      <alignment horizontal="right" vertical="center"/>
    </xf>
    <xf numFmtId="4" fontId="53" fillId="109" borderId="101" applyNumberFormat="0" applyProtection="0">
      <alignment horizontal="right" vertical="center"/>
    </xf>
    <xf numFmtId="4" fontId="53" fillId="38" borderId="111" applyNumberFormat="0" applyProtection="0">
      <alignment horizontal="left" vertical="center" indent="1"/>
    </xf>
    <xf numFmtId="0" fontId="206" fillId="103" borderId="106" applyNumberFormat="0" applyProtection="0">
      <alignment horizontal="left" vertical="center" indent="1"/>
    </xf>
    <xf numFmtId="4" fontId="12" fillId="104" borderId="107" applyNumberFormat="0" applyProtection="0">
      <alignment horizontal="left" vertical="center" indent="1"/>
    </xf>
    <xf numFmtId="4" fontId="186" fillId="91" borderId="111" applyNumberFormat="0" applyProtection="0">
      <alignment vertical="center"/>
    </xf>
    <xf numFmtId="4" fontId="64" fillId="107" borderId="101" applyNumberFormat="0" applyProtection="0">
      <alignment vertical="center"/>
    </xf>
    <xf numFmtId="0" fontId="64" fillId="107" borderId="101" applyNumberFormat="0" applyProtection="0">
      <alignment horizontal="left" vertical="top" indent="1"/>
    </xf>
    <xf numFmtId="4" fontId="53" fillId="33" borderId="101" applyNumberFormat="0" applyProtection="0">
      <alignment horizontal="right" vertical="center"/>
    </xf>
    <xf numFmtId="0" fontId="12" fillId="92" borderId="101" applyNumberFormat="0" applyProtection="0">
      <alignment horizontal="left" vertical="center" indent="1"/>
    </xf>
    <xf numFmtId="0" fontId="12" fillId="86" borderId="113" applyNumberFormat="0" applyFont="0" applyAlignment="0" applyProtection="0"/>
    <xf numFmtId="4" fontId="53" fillId="154" borderId="134" applyNumberFormat="0" applyProtection="0">
      <alignment horizontal="right" vertical="center"/>
    </xf>
    <xf numFmtId="4" fontId="206" fillId="122" borderId="106" applyNumberFormat="0" applyProtection="0">
      <alignment horizontal="left" vertical="center" indent="1"/>
    </xf>
    <xf numFmtId="4" fontId="206" fillId="97" borderId="106" applyNumberFormat="0" applyProtection="0">
      <alignment horizontal="right" vertical="center"/>
    </xf>
    <xf numFmtId="4" fontId="53" fillId="121" borderId="111" applyNumberFormat="0" applyProtection="0">
      <alignment horizontal="right" vertical="center"/>
    </xf>
    <xf numFmtId="4" fontId="56" fillId="38" borderId="101" applyNumberFormat="0" applyProtection="0">
      <alignment vertical="center"/>
    </xf>
    <xf numFmtId="4" fontId="56" fillId="119" borderId="101" applyNumberFormat="0" applyProtection="0">
      <alignment horizontal="left" vertical="center" indent="1"/>
    </xf>
    <xf numFmtId="0" fontId="209" fillId="91" borderId="101" applyNumberFormat="0" applyProtection="0">
      <alignment horizontal="left" vertical="top" indent="1"/>
    </xf>
    <xf numFmtId="4" fontId="64" fillId="107" borderId="101" applyNumberFormat="0" applyProtection="0">
      <alignment horizontal="left" vertical="center" indent="1"/>
    </xf>
    <xf numFmtId="4" fontId="64" fillId="96" borderId="101" applyNumberFormat="0" applyProtection="0">
      <alignment horizontal="right" vertical="center"/>
    </xf>
    <xf numFmtId="4" fontId="64" fillId="92" borderId="101" applyNumberFormat="0" applyProtection="0">
      <alignment horizontal="right" vertical="center"/>
    </xf>
    <xf numFmtId="0" fontId="185" fillId="0" borderId="115" applyNumberFormat="0" applyFill="0" applyAlignment="0" applyProtection="0"/>
    <xf numFmtId="4" fontId="53" fillId="159" borderId="134" applyNumberFormat="0" applyProtection="0">
      <alignment horizontal="right" vertical="center"/>
    </xf>
    <xf numFmtId="4" fontId="186" fillId="91" borderId="111" applyNumberFormat="0" applyProtection="0">
      <alignment vertical="center"/>
    </xf>
    <xf numFmtId="4" fontId="64" fillId="93" borderId="101" applyNumberFormat="0" applyProtection="0">
      <alignment horizontal="right" vertical="center"/>
    </xf>
    <xf numFmtId="4" fontId="206" fillId="96" borderId="106" applyNumberFormat="0" applyProtection="0">
      <alignment horizontal="right" vertical="center"/>
    </xf>
    <xf numFmtId="0" fontId="12" fillId="105" borderId="111" applyNumberFormat="0" applyProtection="0">
      <alignment horizontal="left" vertical="center" indent="1"/>
    </xf>
    <xf numFmtId="4" fontId="53" fillId="155" borderId="101" applyNumberFormat="0" applyProtection="0">
      <alignment horizontal="right" vertical="center"/>
    </xf>
    <xf numFmtId="4" fontId="208" fillId="107" borderId="124" applyNumberFormat="0" applyProtection="0">
      <alignment vertical="center"/>
    </xf>
    <xf numFmtId="4" fontId="50" fillId="91" borderId="111" applyNumberFormat="0" applyProtection="0">
      <alignment vertical="center"/>
    </xf>
    <xf numFmtId="0" fontId="12" fillId="92" borderId="124" applyNumberFormat="0" applyProtection="0">
      <alignment horizontal="left" vertical="center" indent="1"/>
    </xf>
    <xf numFmtId="4" fontId="64" fillId="100" borderId="111" applyNumberFormat="0" applyProtection="0">
      <alignment horizontal="right" vertical="center"/>
    </xf>
    <xf numFmtId="0" fontId="12" fillId="92" borderId="101" applyNumberFormat="0" applyProtection="0">
      <alignment horizontal="left" vertical="center" indent="1"/>
    </xf>
    <xf numFmtId="4" fontId="206" fillId="103" borderId="107" applyNumberFormat="0" applyProtection="0">
      <alignment horizontal="left" vertical="center" indent="1"/>
    </xf>
    <xf numFmtId="4" fontId="64" fillId="95" borderId="101" applyNumberFormat="0" applyProtection="0">
      <alignment horizontal="right" vertical="center"/>
    </xf>
    <xf numFmtId="0" fontId="64" fillId="92" borderId="101" applyNumberFormat="0" applyProtection="0">
      <alignment horizontal="left" vertical="top" indent="1"/>
    </xf>
    <xf numFmtId="4" fontId="215" fillId="27" borderId="116" applyNumberFormat="0" applyProtection="0">
      <alignment horizontal="right" vertical="center"/>
    </xf>
    <xf numFmtId="4" fontId="64" fillId="107" borderId="111" applyNumberFormat="0" applyProtection="0">
      <alignment vertical="center"/>
    </xf>
    <xf numFmtId="4" fontId="53" fillId="159" borderId="101" applyNumberFormat="0" applyProtection="0">
      <alignment horizontal="right" vertical="center"/>
    </xf>
    <xf numFmtId="4" fontId="64" fillId="93" borderId="101" applyNumberFormat="0" applyProtection="0">
      <alignment horizontal="right" vertical="center"/>
    </xf>
    <xf numFmtId="4" fontId="64" fillId="101" borderId="147" applyNumberFormat="0" applyProtection="0">
      <alignment horizontal="right" vertical="center"/>
    </xf>
    <xf numFmtId="0" fontId="201" fillId="87" borderId="102" applyNumberFormat="0" applyAlignment="0" applyProtection="0"/>
    <xf numFmtId="0" fontId="12" fillId="92" borderId="101" applyNumberFormat="0" applyProtection="0">
      <alignment horizontal="left" vertical="center" indent="1"/>
    </xf>
    <xf numFmtId="4" fontId="64" fillId="93" borderId="101" applyNumberFormat="0" applyProtection="0">
      <alignment horizontal="right" vertical="center"/>
    </xf>
    <xf numFmtId="4" fontId="206" fillId="93" borderId="116" applyNumberFormat="0" applyProtection="0">
      <alignment horizontal="right" vertical="center"/>
    </xf>
    <xf numFmtId="0" fontId="12" fillId="104" borderId="111" applyNumberFormat="0" applyProtection="0">
      <alignment horizontal="left" vertical="center" indent="1"/>
    </xf>
    <xf numFmtId="4" fontId="64" fillId="100" borderId="101" applyNumberFormat="0" applyProtection="0">
      <alignment horizontal="right" vertical="center"/>
    </xf>
    <xf numFmtId="4" fontId="187" fillId="107" borderId="111" applyNumberFormat="0" applyProtection="0">
      <alignment vertical="center"/>
    </xf>
    <xf numFmtId="4" fontId="12" fillId="104" borderId="107" applyNumberFormat="0" applyProtection="0">
      <alignment horizontal="left" vertical="center" indent="1"/>
    </xf>
    <xf numFmtId="0" fontId="206" fillId="103" borderId="101" applyNumberFormat="0" applyProtection="0">
      <alignment horizontal="left" vertical="top" indent="1"/>
    </xf>
    <xf numFmtId="4" fontId="50" fillId="91" borderId="124" applyNumberFormat="0" applyProtection="0">
      <alignment horizontal="left" vertical="center" indent="1"/>
    </xf>
    <xf numFmtId="4" fontId="206" fillId="92" borderId="117" applyNumberFormat="0" applyProtection="0">
      <alignment horizontal="left" vertical="center" indent="1"/>
    </xf>
    <xf numFmtId="4" fontId="53" fillId="159" borderId="111" applyNumberFormat="0" applyProtection="0">
      <alignment vertical="center"/>
    </xf>
    <xf numFmtId="4" fontId="50" fillId="91" borderId="101" applyNumberFormat="0" applyProtection="0">
      <alignment vertical="center"/>
    </xf>
    <xf numFmtId="0" fontId="12" fillId="105" borderId="111" applyNumberFormat="0" applyProtection="0">
      <alignment horizontal="left" vertical="top" indent="1"/>
    </xf>
    <xf numFmtId="4" fontId="64" fillId="103" borderId="101" applyNumberFormat="0" applyProtection="0">
      <alignment horizontal="right" vertical="center"/>
    </xf>
    <xf numFmtId="4" fontId="206" fillId="137" borderId="116" applyNumberFormat="0" applyProtection="0">
      <alignment horizontal="right" vertical="center"/>
    </xf>
    <xf numFmtId="4" fontId="64" fillId="98" borderId="124" applyNumberFormat="0" applyProtection="0">
      <alignment horizontal="right" vertical="center"/>
    </xf>
    <xf numFmtId="4" fontId="50" fillId="91" borderId="124" applyNumberFormat="0" applyProtection="0">
      <alignment horizontal="left" vertical="center" indent="1"/>
    </xf>
    <xf numFmtId="4" fontId="50" fillId="91" borderId="111" applyNumberFormat="0" applyProtection="0">
      <alignment vertical="center"/>
    </xf>
    <xf numFmtId="0" fontId="206" fillId="138" borderId="106" applyNumberFormat="0" applyProtection="0">
      <alignment horizontal="left" vertical="center" indent="1"/>
    </xf>
    <xf numFmtId="4" fontId="230" fillId="159" borderId="111" applyNumberFormat="0" applyProtection="0">
      <alignment horizontal="right" vertical="center"/>
    </xf>
    <xf numFmtId="4" fontId="53" fillId="159" borderId="111" applyNumberFormat="0" applyProtection="0">
      <alignment horizontal="right" vertical="center"/>
    </xf>
    <xf numFmtId="0" fontId="12" fillId="103" borderId="111" applyNumberFormat="0" applyProtection="0">
      <alignment horizontal="left" vertical="center" indent="1"/>
    </xf>
    <xf numFmtId="4" fontId="206" fillId="98" borderId="139" applyNumberFormat="0" applyProtection="0">
      <alignment horizontal="right" vertical="center"/>
    </xf>
    <xf numFmtId="205" fontId="206" fillId="105" borderId="101" applyNumberFormat="0" applyProtection="0">
      <alignment horizontal="left" vertical="top" indent="1"/>
    </xf>
    <xf numFmtId="0" fontId="12" fillId="104" borderId="147" applyNumberFormat="0" applyProtection="0">
      <alignment horizontal="left" vertical="top" indent="1"/>
    </xf>
    <xf numFmtId="0" fontId="50" fillId="91" borderId="111" applyNumberFormat="0" applyProtection="0">
      <alignment horizontal="left" vertical="top" indent="1"/>
    </xf>
    <xf numFmtId="0" fontId="206" fillId="104" borderId="160" applyNumberFormat="0" applyProtection="0">
      <alignment horizontal="left" vertical="top" indent="1"/>
    </xf>
    <xf numFmtId="4" fontId="64" fillId="98" borderId="147" applyNumberFormat="0" applyProtection="0">
      <alignment horizontal="right" vertical="center"/>
    </xf>
    <xf numFmtId="4" fontId="12" fillId="104" borderId="107" applyNumberFormat="0" applyProtection="0">
      <alignment horizontal="left" vertical="center" indent="1"/>
    </xf>
    <xf numFmtId="4" fontId="56" fillId="119" borderId="109" applyNumberFormat="0" applyProtection="0">
      <alignment horizontal="left" vertical="center" indent="1"/>
    </xf>
    <xf numFmtId="4" fontId="53" fillId="119" borderId="101" applyNumberFormat="0" applyProtection="0">
      <alignment horizontal="right" vertical="center"/>
    </xf>
    <xf numFmtId="4" fontId="64" fillId="103" borderId="101" applyNumberFormat="0" applyProtection="0">
      <alignment horizontal="right" vertical="center"/>
    </xf>
    <xf numFmtId="0" fontId="12" fillId="92" borderId="101" applyNumberFormat="0" applyProtection="0">
      <alignment horizontal="left" vertical="center" indent="1"/>
    </xf>
    <xf numFmtId="0" fontId="206" fillId="105" borderId="106" applyNumberFormat="0" applyProtection="0">
      <alignment horizontal="left" vertical="center" indent="1"/>
    </xf>
    <xf numFmtId="4" fontId="188" fillId="120" borderId="109" applyNumberFormat="0" applyProtection="0">
      <alignment horizontal="left" vertical="center" indent="1"/>
    </xf>
    <xf numFmtId="4" fontId="206" fillId="92" borderId="107" applyNumberFormat="0" applyProtection="0">
      <alignment horizontal="left" vertical="center" indent="1"/>
    </xf>
    <xf numFmtId="4" fontId="64" fillId="92" borderId="101" applyNumberFormat="0" applyProtection="0">
      <alignment horizontal="left" vertical="center" indent="1"/>
    </xf>
    <xf numFmtId="4" fontId="53" fillId="109" borderId="101" applyNumberFormat="0" applyProtection="0">
      <alignment horizontal="right" vertical="center"/>
    </xf>
    <xf numFmtId="4" fontId="206" fillId="92" borderId="107" applyNumberFormat="0" applyProtection="0">
      <alignment horizontal="left" vertical="center" indent="1"/>
    </xf>
    <xf numFmtId="4" fontId="189" fillId="103" borderId="111" applyNumberFormat="0" applyProtection="0">
      <alignment horizontal="right" vertical="center"/>
    </xf>
    <xf numFmtId="4" fontId="53" fillId="38" borderId="124" applyNumberFormat="0" applyProtection="0">
      <alignment horizontal="left" vertical="center" indent="1"/>
    </xf>
    <xf numFmtId="205" fontId="206" fillId="86" borderId="106" applyNumberFormat="0" applyFont="0" applyAlignment="0" applyProtection="0"/>
    <xf numFmtId="0" fontId="50" fillId="91" borderId="111" applyNumberFormat="0" applyProtection="0">
      <alignment horizontal="left" vertical="top" indent="1"/>
    </xf>
    <xf numFmtId="4" fontId="50" fillId="91" borderId="101" applyNumberFormat="0" applyProtection="0">
      <alignment vertical="center"/>
    </xf>
    <xf numFmtId="0" fontId="12" fillId="104" borderId="124" applyNumberFormat="0" applyProtection="0">
      <alignment horizontal="left" vertical="center" indent="1"/>
    </xf>
    <xf numFmtId="205" fontId="206" fillId="103" borderId="101" applyNumberFormat="0" applyProtection="0">
      <alignment horizontal="left" vertical="top" indent="1"/>
    </xf>
    <xf numFmtId="0" fontId="12" fillId="105" borderId="101" applyNumberFormat="0" applyProtection="0">
      <alignment horizontal="left" vertical="center" indent="1"/>
    </xf>
    <xf numFmtId="4" fontId="64" fillId="92" borderId="101" applyNumberFormat="0" applyProtection="0">
      <alignment horizontal="left" vertical="center" indent="1"/>
    </xf>
    <xf numFmtId="4" fontId="206" fillId="102" borderId="153" applyNumberFormat="0" applyProtection="0">
      <alignment horizontal="left" vertical="center" indent="1"/>
    </xf>
    <xf numFmtId="4" fontId="64" fillId="107" borderId="124" applyNumberFormat="0" applyProtection="0">
      <alignment horizontal="left" vertical="center" indent="1"/>
    </xf>
    <xf numFmtId="4" fontId="64" fillId="103" borderId="111" applyNumberFormat="0" applyProtection="0">
      <alignment horizontal="right" vertical="center"/>
    </xf>
    <xf numFmtId="0" fontId="208" fillId="107" borderId="101" applyNumberFormat="0" applyProtection="0">
      <alignment horizontal="left" vertical="top" indent="1"/>
    </xf>
    <xf numFmtId="0" fontId="204" fillId="110" borderId="114" applyNumberFormat="0" applyAlignment="0" applyProtection="0"/>
    <xf numFmtId="0" fontId="12" fillId="104" borderId="147" applyNumberFormat="0" applyProtection="0">
      <alignment horizontal="left" vertical="top" indent="1"/>
    </xf>
    <xf numFmtId="0" fontId="206" fillId="103" borderId="101" applyNumberFormat="0" applyProtection="0">
      <alignment horizontal="left" vertical="top" indent="1"/>
    </xf>
    <xf numFmtId="205" fontId="206" fillId="105" borderId="101" applyNumberFormat="0" applyProtection="0">
      <alignment horizontal="left" vertical="top" indent="1"/>
    </xf>
    <xf numFmtId="0" fontId="204" fillId="117" borderId="127" applyNumberFormat="0" applyAlignment="0" applyProtection="0"/>
    <xf numFmtId="4" fontId="230" fillId="159" borderId="111" applyNumberFormat="0" applyProtection="0">
      <alignment vertical="center"/>
    </xf>
    <xf numFmtId="0" fontId="12" fillId="92" borderId="101" applyNumberFormat="0" applyProtection="0">
      <alignment horizontal="left" vertical="top" indent="1"/>
    </xf>
    <xf numFmtId="4" fontId="189" fillId="103" borderId="124" applyNumberFormat="0" applyProtection="0">
      <alignment horizontal="right" vertical="center"/>
    </xf>
    <xf numFmtId="0" fontId="12" fillId="86" borderId="103" applyNumberFormat="0" applyFont="0" applyAlignment="0" applyProtection="0"/>
    <xf numFmtId="0" fontId="64" fillId="92" borderId="111" applyNumberFormat="0" applyProtection="0">
      <alignment horizontal="left" vertical="top" indent="1"/>
    </xf>
    <xf numFmtId="0" fontId="209" fillId="91" borderId="134" applyNumberFormat="0" applyProtection="0">
      <alignment horizontal="left" vertical="top" indent="1"/>
    </xf>
    <xf numFmtId="4" fontId="64" fillId="97" borderId="101" applyNumberFormat="0" applyProtection="0">
      <alignment horizontal="right" vertical="center"/>
    </xf>
    <xf numFmtId="0" fontId="12" fillId="104" borderId="101" applyNumberFormat="0" applyProtection="0">
      <alignment horizontal="left" vertical="center" indent="1"/>
    </xf>
    <xf numFmtId="0" fontId="12" fillId="104" borderId="101" applyNumberFormat="0" applyProtection="0">
      <alignment horizontal="left" vertical="center" indent="1"/>
    </xf>
    <xf numFmtId="4" fontId="208" fillId="107" borderId="101" applyNumberFormat="0" applyProtection="0">
      <alignment vertical="center"/>
    </xf>
    <xf numFmtId="4" fontId="56" fillId="119" borderId="109" applyNumberFormat="0" applyProtection="0">
      <alignment horizontal="left" vertical="center" indent="1"/>
    </xf>
    <xf numFmtId="205" fontId="206" fillId="104" borderId="101" applyNumberFormat="0" applyProtection="0">
      <alignment horizontal="left" vertical="top" indent="1"/>
    </xf>
    <xf numFmtId="205" fontId="71" fillId="104" borderId="108" applyBorder="0"/>
    <xf numFmtId="4" fontId="53" fillId="119" borderId="111" applyNumberFormat="0" applyProtection="0">
      <alignment horizontal="right" vertical="center"/>
    </xf>
    <xf numFmtId="205" fontId="208" fillId="107" borderId="101" applyNumberFormat="0" applyProtection="0">
      <alignment horizontal="left" vertical="top" indent="1"/>
    </xf>
    <xf numFmtId="4" fontId="64" fillId="95" borderId="111" applyNumberFormat="0" applyProtection="0">
      <alignment horizontal="right" vertical="center"/>
    </xf>
    <xf numFmtId="4" fontId="188" fillId="120" borderId="119" applyNumberFormat="0" applyProtection="0">
      <alignment horizontal="left" vertical="center" indent="1"/>
    </xf>
    <xf numFmtId="0" fontId="12" fillId="105" borderId="101" applyNumberFormat="0" applyProtection="0">
      <alignment horizontal="left" vertical="top" indent="1"/>
    </xf>
    <xf numFmtId="4" fontId="206" fillId="122" borderId="129" applyNumberFormat="0" applyProtection="0">
      <alignment horizontal="left" vertical="center" indent="1"/>
    </xf>
    <xf numFmtId="4" fontId="64" fillId="98" borderId="134" applyNumberFormat="0" applyProtection="0">
      <alignment horizontal="right" vertical="center"/>
    </xf>
    <xf numFmtId="4" fontId="64" fillId="101" borderId="101" applyNumberFormat="0" applyProtection="0">
      <alignment horizontal="right" vertical="center"/>
    </xf>
    <xf numFmtId="0" fontId="12" fillId="92" borderId="101" applyNumberFormat="0" applyProtection="0">
      <alignment horizontal="left" vertical="top" indent="1"/>
    </xf>
    <xf numFmtId="4" fontId="64" fillId="96" borderId="101" applyNumberFormat="0" applyProtection="0">
      <alignment horizontal="right" vertical="center"/>
    </xf>
    <xf numFmtId="0" fontId="12" fillId="104" borderId="101" applyNumberFormat="0" applyProtection="0">
      <alignment horizontal="left" vertical="center" indent="1"/>
    </xf>
    <xf numFmtId="0" fontId="12" fillId="104" borderId="111" applyNumberFormat="0" applyProtection="0">
      <alignment horizontal="left" vertical="center" indent="1"/>
    </xf>
    <xf numFmtId="4" fontId="215" fillId="38" borderId="106" applyNumberFormat="0" applyProtection="0">
      <alignment vertical="center"/>
    </xf>
    <xf numFmtId="4" fontId="64" fillId="95" borderId="111" applyNumberFormat="0" applyProtection="0">
      <alignment horizontal="right" vertical="center"/>
    </xf>
    <xf numFmtId="0" fontId="12" fillId="86" borderId="103" applyNumberFormat="0" applyFont="0" applyAlignment="0" applyProtection="0"/>
    <xf numFmtId="4" fontId="56" fillId="119" borderId="155" applyNumberFormat="0" applyProtection="0">
      <alignment horizontal="left" vertical="center" indent="1"/>
    </xf>
    <xf numFmtId="4" fontId="231" fillId="159" borderId="101" applyNumberFormat="0" applyProtection="0">
      <alignment horizontal="right" vertical="center"/>
    </xf>
    <xf numFmtId="43" fontId="8" fillId="0" borderId="0" applyFont="0" applyFill="0" applyBorder="0" applyAlignment="0" applyProtection="0"/>
    <xf numFmtId="43" fontId="8" fillId="0" borderId="0" applyFont="0" applyFill="0" applyBorder="0" applyAlignment="0" applyProtection="0"/>
    <xf numFmtId="4" fontId="64" fillId="95" borderId="124" applyNumberFormat="0" applyProtection="0">
      <alignment horizontal="right" vertical="center"/>
    </xf>
    <xf numFmtId="0" fontId="12" fillId="104" borderId="124" applyNumberFormat="0" applyProtection="0">
      <alignment horizontal="left" vertical="top" indent="1"/>
    </xf>
    <xf numFmtId="0" fontId="206" fillId="103" borderId="129" applyNumberFormat="0" applyProtection="0">
      <alignment horizontal="left" vertical="center" indent="1"/>
    </xf>
    <xf numFmtId="43" fontId="8" fillId="0" borderId="0" applyFont="0" applyFill="0" applyBorder="0" applyAlignment="0" applyProtection="0"/>
    <xf numFmtId="4" fontId="64" fillId="92" borderId="111" applyNumberFormat="0" applyProtection="0">
      <alignment horizontal="left" vertical="center" indent="1"/>
    </xf>
    <xf numFmtId="4" fontId="188" fillId="120" borderId="119" applyNumberFormat="0" applyProtection="0">
      <alignment horizontal="left" vertical="center" indent="1"/>
    </xf>
    <xf numFmtId="4" fontId="64" fillId="107" borderId="111" applyNumberFormat="0" applyProtection="0">
      <alignment horizontal="left" vertical="center" indent="1"/>
    </xf>
    <xf numFmtId="4" fontId="215" fillId="27" borderId="116" applyNumberFormat="0" applyProtection="0">
      <alignment horizontal="right" vertical="center"/>
    </xf>
    <xf numFmtId="4" fontId="206" fillId="98" borderId="116" applyNumberFormat="0" applyProtection="0">
      <alignment horizontal="right" vertical="center"/>
    </xf>
    <xf numFmtId="4" fontId="64" fillId="93" borderId="111" applyNumberFormat="0" applyProtection="0">
      <alignment horizontal="right" vertical="center"/>
    </xf>
    <xf numFmtId="4" fontId="50" fillId="91" borderId="111" applyNumberFormat="0" applyProtection="0">
      <alignment vertical="center"/>
    </xf>
    <xf numFmtId="4" fontId="206" fillId="122" borderId="116" applyNumberFormat="0" applyProtection="0">
      <alignment horizontal="left" vertical="center" indent="1"/>
    </xf>
    <xf numFmtId="4" fontId="12" fillId="104" borderId="117" applyNumberFormat="0" applyProtection="0">
      <alignment horizontal="left" vertical="center" indent="1"/>
    </xf>
    <xf numFmtId="0" fontId="12" fillId="86" borderId="113" applyNumberFormat="0" applyFont="0" applyAlignment="0" applyProtection="0"/>
    <xf numFmtId="4" fontId="53" fillId="152" borderId="111" applyNumberFormat="0" applyProtection="0">
      <alignment horizontal="right" vertical="center"/>
    </xf>
    <xf numFmtId="0" fontId="12" fillId="105" borderId="111" applyNumberFormat="0" applyProtection="0">
      <alignment horizontal="left" vertical="center" indent="1"/>
    </xf>
    <xf numFmtId="4" fontId="206" fillId="103" borderId="117" applyNumberFormat="0" applyProtection="0">
      <alignment horizontal="left" vertical="center" indent="1"/>
    </xf>
    <xf numFmtId="4" fontId="53" fillId="157" borderId="111" applyNumberFormat="0" applyProtection="0">
      <alignment horizontal="right" vertical="center"/>
    </xf>
    <xf numFmtId="4" fontId="206" fillId="98" borderId="116" applyNumberFormat="0" applyProtection="0">
      <alignment horizontal="right" vertical="center"/>
    </xf>
    <xf numFmtId="0" fontId="206" fillId="86" borderId="116" applyNumberFormat="0" applyFont="0" applyAlignment="0" applyProtection="0"/>
    <xf numFmtId="4" fontId="206" fillId="101" borderId="116" applyNumberFormat="0" applyProtection="0">
      <alignment horizontal="right" vertical="center"/>
    </xf>
    <xf numFmtId="0" fontId="50" fillId="91" borderId="111" applyNumberFormat="0" applyProtection="0">
      <alignment horizontal="left" vertical="top" indent="1"/>
    </xf>
    <xf numFmtId="4" fontId="206" fillId="122" borderId="116" applyNumberFormat="0" applyProtection="0">
      <alignment horizontal="left" vertical="center" indent="1"/>
    </xf>
    <xf numFmtId="4" fontId="189" fillId="103" borderId="111" applyNumberFormat="0" applyProtection="0">
      <alignment horizontal="right" vertical="center"/>
    </xf>
    <xf numFmtId="4" fontId="12" fillId="104" borderId="117" applyNumberFormat="0" applyProtection="0">
      <alignment horizontal="left" vertical="center" indent="1"/>
    </xf>
    <xf numFmtId="4" fontId="12" fillId="104" borderId="117" applyNumberFormat="0" applyProtection="0">
      <alignment horizontal="left" vertical="center" indent="1"/>
    </xf>
    <xf numFmtId="0" fontId="201" fillId="87" borderId="112" applyNumberFormat="0" applyAlignment="0" applyProtection="0"/>
    <xf numFmtId="4" fontId="64" fillId="97" borderId="111" applyNumberFormat="0" applyProtection="0">
      <alignment horizontal="right" vertical="center"/>
    </xf>
    <xf numFmtId="0" fontId="12" fillId="105" borderId="111" applyNumberFormat="0" applyProtection="0">
      <alignment horizontal="left" vertical="top" indent="1"/>
    </xf>
    <xf numFmtId="4" fontId="64" fillId="92" borderId="111" applyNumberFormat="0" applyProtection="0">
      <alignment horizontal="left" vertical="center" indent="1"/>
    </xf>
    <xf numFmtId="0" fontId="12" fillId="105" borderId="111" applyNumberFormat="0" applyProtection="0">
      <alignment horizontal="left" vertical="center" indent="1"/>
    </xf>
    <xf numFmtId="0" fontId="206" fillId="105" borderId="111" applyNumberFormat="0" applyProtection="0">
      <alignment horizontal="left" vertical="top" indent="1"/>
    </xf>
    <xf numFmtId="0" fontId="226" fillId="110" borderId="112" applyNumberFormat="0" applyAlignment="0" applyProtection="0"/>
    <xf numFmtId="4" fontId="64" fillId="107" borderId="111" applyNumberFormat="0" applyProtection="0">
      <alignment horizontal="left" vertical="center" indent="1"/>
    </xf>
    <xf numFmtId="4" fontId="64" fillId="99" borderId="111" applyNumberFormat="0" applyProtection="0">
      <alignment horizontal="right" vertical="center"/>
    </xf>
    <xf numFmtId="4" fontId="12" fillId="104" borderId="117" applyNumberFormat="0" applyProtection="0">
      <alignment horizontal="left" vertical="center" indent="1"/>
    </xf>
    <xf numFmtId="0" fontId="201" fillId="87" borderId="112" applyNumberFormat="0" applyAlignment="0" applyProtection="0"/>
    <xf numFmtId="0" fontId="64" fillId="92" borderId="111" applyNumberFormat="0" applyProtection="0">
      <alignment horizontal="left" vertical="top" indent="1"/>
    </xf>
    <xf numFmtId="4" fontId="206" fillId="100" borderId="116" applyNumberFormat="0" applyProtection="0">
      <alignment horizontal="right" vertical="center"/>
    </xf>
    <xf numFmtId="4" fontId="64" fillId="92" borderId="111" applyNumberFormat="0" applyProtection="0">
      <alignment horizontal="right" vertical="center"/>
    </xf>
    <xf numFmtId="4" fontId="206" fillId="96" borderId="116" applyNumberFormat="0" applyProtection="0">
      <alignment horizontal="right" vertical="center"/>
    </xf>
    <xf numFmtId="4" fontId="206" fillId="97" borderId="116" applyNumberFormat="0" applyProtection="0">
      <alignment horizontal="right" vertical="center"/>
    </xf>
    <xf numFmtId="4" fontId="206" fillId="100" borderId="116" applyNumberFormat="0" applyProtection="0">
      <alignment horizontal="right" vertical="center"/>
    </xf>
    <xf numFmtId="4" fontId="53" fillId="155" borderId="111" applyNumberFormat="0" applyProtection="0">
      <alignment horizontal="right" vertical="center"/>
    </xf>
    <xf numFmtId="4" fontId="206" fillId="95" borderId="117" applyNumberFormat="0" applyProtection="0">
      <alignment horizontal="right" vertical="center"/>
    </xf>
    <xf numFmtId="0" fontId="220" fillId="110" borderId="112" applyNumberFormat="0" applyAlignment="0" applyProtection="0"/>
    <xf numFmtId="0" fontId="185" fillId="0" borderId="120" applyNumberFormat="0" applyFill="0" applyAlignment="0" applyProtection="0"/>
    <xf numFmtId="4" fontId="53" fillId="153" borderId="111" applyNumberFormat="0" applyProtection="0">
      <alignment horizontal="right" vertical="center"/>
    </xf>
    <xf numFmtId="4" fontId="64" fillId="101" borderId="111" applyNumberFormat="0" applyProtection="0">
      <alignment horizontal="right" vertical="center"/>
    </xf>
    <xf numFmtId="4" fontId="208" fillId="107" borderId="124" applyNumberFormat="0" applyProtection="0">
      <alignment vertical="center"/>
    </xf>
    <xf numFmtId="4" fontId="206" fillId="137" borderId="116" applyNumberFormat="0" applyProtection="0">
      <alignment horizontal="right" vertical="center"/>
    </xf>
    <xf numFmtId="4" fontId="206" fillId="97" borderId="116" applyNumberFormat="0" applyProtection="0">
      <alignment horizontal="right" vertical="center"/>
    </xf>
    <xf numFmtId="0" fontId="12" fillId="105" borderId="111" applyNumberFormat="0" applyProtection="0">
      <alignment horizontal="left" vertical="top" indent="1"/>
    </xf>
    <xf numFmtId="4" fontId="53" fillId="152" borderId="111" applyNumberFormat="0" applyProtection="0">
      <alignment horizontal="right" vertical="center"/>
    </xf>
    <xf numFmtId="0" fontId="201" fillId="87" borderId="112" applyNumberFormat="0" applyAlignment="0" applyProtection="0"/>
    <xf numFmtId="4" fontId="231" fillId="159" borderId="111" applyNumberFormat="0" applyProtection="0">
      <alignment horizontal="right" vertical="center"/>
    </xf>
    <xf numFmtId="0" fontId="71" fillId="104" borderId="118" applyBorder="0"/>
    <xf numFmtId="4" fontId="206" fillId="98" borderId="116" applyNumberFormat="0" applyProtection="0">
      <alignment horizontal="right" vertical="center"/>
    </xf>
    <xf numFmtId="4" fontId="230" fillId="159" borderId="111" applyNumberFormat="0" applyProtection="0">
      <alignment vertical="center"/>
    </xf>
    <xf numFmtId="4" fontId="64" fillId="98" borderId="111" applyNumberFormat="0" applyProtection="0">
      <alignment horizontal="right" vertical="center"/>
    </xf>
    <xf numFmtId="4" fontId="187" fillId="107" borderId="111" applyNumberFormat="0" applyProtection="0">
      <alignment vertical="center"/>
    </xf>
    <xf numFmtId="4" fontId="215" fillId="27" borderId="116" applyNumberFormat="0" applyProtection="0">
      <alignment horizontal="right" vertical="center"/>
    </xf>
    <xf numFmtId="4" fontId="189" fillId="103" borderId="111" applyNumberFormat="0" applyProtection="0">
      <alignment horizontal="right" vertical="center"/>
    </xf>
    <xf numFmtId="0" fontId="194" fillId="117" borderId="112" applyNumberFormat="0" applyAlignment="0" applyProtection="0"/>
    <xf numFmtId="0" fontId="12" fillId="103" borderId="111" applyNumberFormat="0" applyProtection="0">
      <alignment horizontal="left" vertical="center" indent="1"/>
    </xf>
    <xf numFmtId="4" fontId="229" fillId="38" borderId="111" applyNumberFormat="0" applyProtection="0">
      <alignment vertical="center"/>
    </xf>
    <xf numFmtId="0" fontId="201" fillId="87" borderId="112" applyNumberFormat="0" applyAlignment="0" applyProtection="0"/>
    <xf numFmtId="0" fontId="194" fillId="117" borderId="112" applyNumberFormat="0" applyAlignment="0" applyProtection="0"/>
    <xf numFmtId="0" fontId="204" fillId="117" borderId="114" applyNumberFormat="0" applyAlignment="0" applyProtection="0"/>
    <xf numFmtId="4" fontId="53" fillId="156" borderId="111" applyNumberFormat="0" applyProtection="0">
      <alignment horizontal="right" vertical="center"/>
    </xf>
    <xf numFmtId="4" fontId="50" fillId="91" borderId="111" applyNumberFormat="0" applyProtection="0">
      <alignment vertical="center"/>
    </xf>
    <xf numFmtId="4" fontId="186" fillId="91" borderId="111" applyNumberFormat="0" applyProtection="0">
      <alignment vertical="center"/>
    </xf>
    <xf numFmtId="4" fontId="50" fillId="91" borderId="111" applyNumberFormat="0" applyProtection="0">
      <alignment horizontal="left" vertical="center" indent="1"/>
    </xf>
    <xf numFmtId="0" fontId="50" fillId="91" borderId="111" applyNumberFormat="0" applyProtection="0">
      <alignment horizontal="left" vertical="top" indent="1"/>
    </xf>
    <xf numFmtId="4" fontId="64" fillId="93" borderId="111" applyNumberFormat="0" applyProtection="0">
      <alignment horizontal="right" vertical="center"/>
    </xf>
    <xf numFmtId="4" fontId="64" fillId="94" borderId="111" applyNumberFormat="0" applyProtection="0">
      <alignment horizontal="right" vertical="center"/>
    </xf>
    <xf numFmtId="4" fontId="64" fillId="95" borderId="111" applyNumberFormat="0" applyProtection="0">
      <alignment horizontal="right" vertical="center"/>
    </xf>
    <xf numFmtId="4" fontId="64" fillId="96" borderId="111" applyNumberFormat="0" applyProtection="0">
      <alignment horizontal="right" vertical="center"/>
    </xf>
    <xf numFmtId="4" fontId="64" fillId="97" borderId="111" applyNumberFormat="0" applyProtection="0">
      <alignment horizontal="right" vertical="center"/>
    </xf>
    <xf numFmtId="4" fontId="64" fillId="98" borderId="111" applyNumberFormat="0" applyProtection="0">
      <alignment horizontal="right" vertical="center"/>
    </xf>
    <xf numFmtId="4" fontId="64" fillId="99" borderId="111" applyNumberFormat="0" applyProtection="0">
      <alignment horizontal="right" vertical="center"/>
    </xf>
    <xf numFmtId="4" fontId="64" fillId="100" borderId="111" applyNumberFormat="0" applyProtection="0">
      <alignment horizontal="right" vertical="center"/>
    </xf>
    <xf numFmtId="4" fontId="64" fillId="101" borderId="111" applyNumberFormat="0" applyProtection="0">
      <alignment horizontal="right" vertical="center"/>
    </xf>
    <xf numFmtId="4" fontId="64" fillId="92" borderId="111" applyNumberFormat="0" applyProtection="0">
      <alignment horizontal="right" vertical="center"/>
    </xf>
    <xf numFmtId="0" fontId="12" fillId="104" borderId="111" applyNumberFormat="0" applyProtection="0">
      <alignment horizontal="left" vertical="center" indent="1"/>
    </xf>
    <xf numFmtId="0" fontId="12" fillId="104" borderId="111" applyNumberFormat="0" applyProtection="0">
      <alignment horizontal="left" vertical="top" indent="1"/>
    </xf>
    <xf numFmtId="0" fontId="12" fillId="92" borderId="111" applyNumberFormat="0" applyProtection="0">
      <alignment horizontal="left" vertical="center" indent="1"/>
    </xf>
    <xf numFmtId="0" fontId="12" fillId="92" borderId="111" applyNumberFormat="0" applyProtection="0">
      <alignment horizontal="left" vertical="top" indent="1"/>
    </xf>
    <xf numFmtId="0" fontId="12" fillId="105" borderId="111" applyNumberFormat="0" applyProtection="0">
      <alignment horizontal="left" vertical="center" indent="1"/>
    </xf>
    <xf numFmtId="0" fontId="12" fillId="105" borderId="111" applyNumberFormat="0" applyProtection="0">
      <alignment horizontal="left" vertical="top" indent="1"/>
    </xf>
    <xf numFmtId="0" fontId="12" fillId="103" borderId="111" applyNumberFormat="0" applyProtection="0">
      <alignment horizontal="left" vertical="center" indent="1"/>
    </xf>
    <xf numFmtId="0" fontId="12" fillId="103" borderId="111" applyNumberFormat="0" applyProtection="0">
      <alignment horizontal="left" vertical="top" indent="1"/>
    </xf>
    <xf numFmtId="4" fontId="64" fillId="107" borderId="111" applyNumberFormat="0" applyProtection="0">
      <alignment vertical="center"/>
    </xf>
    <xf numFmtId="4" fontId="187" fillId="107" borderId="111" applyNumberFormat="0" applyProtection="0">
      <alignment vertical="center"/>
    </xf>
    <xf numFmtId="4" fontId="64" fillId="107" borderId="111" applyNumberFormat="0" applyProtection="0">
      <alignment horizontal="left" vertical="center" indent="1"/>
    </xf>
    <xf numFmtId="0" fontId="64" fillId="107" borderId="111" applyNumberFormat="0" applyProtection="0">
      <alignment horizontal="left" vertical="top" indent="1"/>
    </xf>
    <xf numFmtId="4" fontId="64" fillId="103" borderId="111" applyNumberFormat="0" applyProtection="0">
      <alignment horizontal="right" vertical="center"/>
    </xf>
    <xf numFmtId="4" fontId="187" fillId="103" borderId="111" applyNumberFormat="0" applyProtection="0">
      <alignment horizontal="right" vertical="center"/>
    </xf>
    <xf numFmtId="4" fontId="64" fillId="92" borderId="111" applyNumberFormat="0" applyProtection="0">
      <alignment horizontal="left" vertical="center" indent="1"/>
    </xf>
    <xf numFmtId="0" fontId="64" fillId="92" borderId="111" applyNumberFormat="0" applyProtection="0">
      <alignment horizontal="left" vertical="top" indent="1"/>
    </xf>
    <xf numFmtId="4" fontId="189" fillId="103" borderId="111" applyNumberFormat="0" applyProtection="0">
      <alignment horizontal="right" vertical="center"/>
    </xf>
    <xf numFmtId="0" fontId="64" fillId="107" borderId="111" applyNumberFormat="0" applyProtection="0">
      <alignment horizontal="left" vertical="top" indent="1"/>
    </xf>
    <xf numFmtId="4" fontId="187" fillId="107" borderId="111" applyNumberFormat="0" applyProtection="0">
      <alignment vertical="center"/>
    </xf>
    <xf numFmtId="0" fontId="194" fillId="117" borderId="112" applyNumberFormat="0" applyAlignment="0" applyProtection="0"/>
    <xf numFmtId="0" fontId="201" fillId="87" borderId="112" applyNumberFormat="0" applyAlignment="0" applyProtection="0"/>
    <xf numFmtId="0" fontId="12" fillId="86" borderId="113" applyNumberFormat="0" applyFont="0" applyAlignment="0" applyProtection="0"/>
    <xf numFmtId="0" fontId="185" fillId="0" borderId="115" applyNumberFormat="0" applyFill="0" applyAlignment="0" applyProtection="0"/>
    <xf numFmtId="4" fontId="206" fillId="122" borderId="116" applyNumberFormat="0" applyProtection="0">
      <alignment horizontal="left" vertical="center" indent="1"/>
    </xf>
    <xf numFmtId="4" fontId="206" fillId="122" borderId="116" applyNumberFormat="0" applyProtection="0">
      <alignment horizontal="left" vertical="center" indent="1"/>
    </xf>
    <xf numFmtId="0" fontId="206" fillId="104" borderId="111" applyNumberFormat="0" applyProtection="0">
      <alignment horizontal="left" vertical="top" indent="1"/>
    </xf>
    <xf numFmtId="0" fontId="206" fillId="92" borderId="111" applyNumberFormat="0" applyProtection="0">
      <alignment horizontal="left" vertical="top" indent="1"/>
    </xf>
    <xf numFmtId="0" fontId="206" fillId="105" borderId="111" applyNumberFormat="0" applyProtection="0">
      <alignment horizontal="left" vertical="top" indent="1"/>
    </xf>
    <xf numFmtId="0" fontId="206" fillId="103" borderId="111" applyNumberFormat="0" applyProtection="0">
      <alignment horizontal="left" vertical="top" indent="1"/>
    </xf>
    <xf numFmtId="4" fontId="206" fillId="0" borderId="116" applyNumberFormat="0" applyProtection="0">
      <alignment horizontal="right" vertical="center"/>
    </xf>
    <xf numFmtId="0" fontId="213" fillId="134" borderId="116" applyNumberFormat="0" applyAlignment="0" applyProtection="0"/>
    <xf numFmtId="0" fontId="201" fillId="87" borderId="116" applyNumberFormat="0" applyAlignment="0" applyProtection="0"/>
    <xf numFmtId="0" fontId="206" fillId="86" borderId="116" applyNumberFormat="0" applyFont="0" applyAlignment="0" applyProtection="0"/>
    <xf numFmtId="4" fontId="206" fillId="91" borderId="116" applyNumberFormat="0" applyProtection="0">
      <alignment vertical="center"/>
    </xf>
    <xf numFmtId="4" fontId="215" fillId="38" borderId="116" applyNumberFormat="0" applyProtection="0">
      <alignment vertical="center"/>
    </xf>
    <xf numFmtId="4" fontId="206" fillId="38" borderId="116" applyNumberFormat="0" applyProtection="0">
      <alignment horizontal="left" vertical="center" indent="1"/>
    </xf>
    <xf numFmtId="0" fontId="209" fillId="91" borderId="111" applyNumberFormat="0" applyProtection="0">
      <alignment horizontal="left" vertical="top" indent="1"/>
    </xf>
    <xf numFmtId="4" fontId="206" fillId="93" borderId="116" applyNumberFormat="0" applyProtection="0">
      <alignment horizontal="right" vertical="center"/>
    </xf>
    <xf numFmtId="4" fontId="206" fillId="137" borderId="116" applyNumberFormat="0" applyProtection="0">
      <alignment horizontal="right" vertical="center"/>
    </xf>
    <xf numFmtId="4" fontId="206" fillId="95" borderId="117" applyNumberFormat="0" applyProtection="0">
      <alignment horizontal="right" vertical="center"/>
    </xf>
    <xf numFmtId="4" fontId="206" fillId="96" borderId="116" applyNumberFormat="0" applyProtection="0">
      <alignment horizontal="right" vertical="center"/>
    </xf>
    <xf numFmtId="4" fontId="206" fillId="97" borderId="116" applyNumberFormat="0" applyProtection="0">
      <alignment horizontal="right" vertical="center"/>
    </xf>
    <xf numFmtId="4" fontId="206" fillId="98" borderId="116" applyNumberFormat="0" applyProtection="0">
      <alignment horizontal="right" vertical="center"/>
    </xf>
    <xf numFmtId="4" fontId="206" fillId="99" borderId="116" applyNumberFormat="0" applyProtection="0">
      <alignment horizontal="right" vertical="center"/>
    </xf>
    <xf numFmtId="4" fontId="206" fillId="100" borderId="116" applyNumberFormat="0" applyProtection="0">
      <alignment horizontal="right" vertical="center"/>
    </xf>
    <xf numFmtId="4" fontId="206" fillId="101" borderId="116" applyNumberFormat="0" applyProtection="0">
      <alignment horizontal="right" vertical="center"/>
    </xf>
    <xf numFmtId="4" fontId="206" fillId="102" borderId="117" applyNumberFormat="0" applyProtection="0">
      <alignment horizontal="left" vertical="center" indent="1"/>
    </xf>
    <xf numFmtId="4" fontId="12" fillId="104" borderId="117" applyNumberFormat="0" applyProtection="0">
      <alignment horizontal="left" vertical="center" indent="1"/>
    </xf>
    <xf numFmtId="4" fontId="12" fillId="104" borderId="117" applyNumberFormat="0" applyProtection="0">
      <alignment horizontal="left" vertical="center" indent="1"/>
    </xf>
    <xf numFmtId="4" fontId="206" fillId="92" borderId="116" applyNumberFormat="0" applyProtection="0">
      <alignment horizontal="right" vertical="center"/>
    </xf>
    <xf numFmtId="4" fontId="206" fillId="103" borderId="117" applyNumberFormat="0" applyProtection="0">
      <alignment horizontal="left" vertical="center" indent="1"/>
    </xf>
    <xf numFmtId="4" fontId="206" fillId="92" borderId="117" applyNumberFormat="0" applyProtection="0">
      <alignment horizontal="left" vertical="center" indent="1"/>
    </xf>
    <xf numFmtId="0" fontId="206" fillId="110" borderId="116" applyNumberFormat="0" applyProtection="0">
      <alignment horizontal="left" vertical="center" indent="1"/>
    </xf>
    <xf numFmtId="0" fontId="206" fillId="138" borderId="116" applyNumberFormat="0" applyProtection="0">
      <alignment horizontal="left" vertical="center" indent="1"/>
    </xf>
    <xf numFmtId="0" fontId="206" fillId="105" borderId="116" applyNumberFormat="0" applyProtection="0">
      <alignment horizontal="left" vertical="center" indent="1"/>
    </xf>
    <xf numFmtId="0" fontId="206" fillId="103" borderId="116" applyNumberFormat="0" applyProtection="0">
      <alignment horizontal="left" vertical="center" indent="1"/>
    </xf>
    <xf numFmtId="0" fontId="71" fillId="104" borderId="118" applyBorder="0"/>
    <xf numFmtId="4" fontId="208" fillId="107" borderId="111" applyNumberFormat="0" applyProtection="0">
      <alignment vertical="center"/>
    </xf>
    <xf numFmtId="4" fontId="208" fillId="110" borderId="111" applyNumberFormat="0" applyProtection="0">
      <alignment horizontal="left" vertical="center" indent="1"/>
    </xf>
    <xf numFmtId="0" fontId="208" fillId="107" borderId="111" applyNumberFormat="0" applyProtection="0">
      <alignment horizontal="left" vertical="top" indent="1"/>
    </xf>
    <xf numFmtId="4" fontId="215" fillId="27" borderId="116" applyNumberFormat="0" applyProtection="0">
      <alignment horizontal="right" vertical="center"/>
    </xf>
    <xf numFmtId="0" fontId="208" fillId="92" borderId="111" applyNumberFormat="0" applyProtection="0">
      <alignment horizontal="left" vertical="top" indent="1"/>
    </xf>
    <xf numFmtId="4" fontId="210" fillId="108" borderId="117" applyNumberFormat="0" applyProtection="0">
      <alignment horizontal="left" vertical="center" indent="1"/>
    </xf>
    <xf numFmtId="4" fontId="211" fillId="106" borderId="116" applyNumberFormat="0" applyProtection="0">
      <alignment horizontal="right" vertical="center"/>
    </xf>
    <xf numFmtId="0" fontId="185" fillId="0" borderId="115" applyNumberFormat="0" applyFill="0" applyAlignment="0" applyProtection="0"/>
    <xf numFmtId="0" fontId="220" fillId="110" borderId="112" applyNumberFormat="0" applyAlignment="0" applyProtection="0"/>
    <xf numFmtId="0" fontId="220" fillId="110" borderId="112" applyNumberFormat="0" applyAlignment="0" applyProtection="0"/>
    <xf numFmtId="0" fontId="194" fillId="117" borderId="112" applyNumberFormat="0" applyAlignment="0" applyProtection="0"/>
    <xf numFmtId="0" fontId="194" fillId="117" borderId="112" applyNumberFormat="0" applyAlignment="0" applyProtection="0"/>
    <xf numFmtId="0" fontId="226" fillId="110" borderId="112" applyNumberFormat="0" applyAlignment="0" applyProtection="0"/>
    <xf numFmtId="0" fontId="226" fillId="110" borderId="112" applyNumberFormat="0" applyAlignment="0" applyProtection="0"/>
    <xf numFmtId="0" fontId="201" fillId="87" borderId="112" applyNumberFormat="0" applyAlignment="0" applyProtection="0"/>
    <xf numFmtId="0" fontId="201" fillId="87" borderId="112" applyNumberFormat="0" applyAlignment="0" applyProtection="0"/>
    <xf numFmtId="0" fontId="12" fillId="107" borderId="113" applyNumberFormat="0" applyFont="0" applyAlignment="0" applyProtection="0"/>
    <xf numFmtId="0" fontId="12" fillId="107" borderId="113" applyNumberFormat="0" applyFont="0" applyAlignment="0" applyProtection="0"/>
    <xf numFmtId="0" fontId="206" fillId="86" borderId="116" applyNumberFormat="0" applyFont="0" applyAlignment="0" applyProtection="0"/>
    <xf numFmtId="0" fontId="12" fillId="86" borderId="113" applyNumberFormat="0" applyFont="0" applyAlignment="0" applyProtection="0"/>
    <xf numFmtId="0" fontId="12" fillId="86" borderId="113" applyNumberFormat="0" applyFont="0" applyAlignment="0" applyProtection="0"/>
    <xf numFmtId="4" fontId="50" fillId="91" borderId="111" applyNumberFormat="0" applyProtection="0">
      <alignment vertical="center"/>
    </xf>
    <xf numFmtId="4" fontId="56" fillId="38" borderId="111" applyNumberFormat="0" applyProtection="0">
      <alignment vertical="center"/>
    </xf>
    <xf numFmtId="4" fontId="56" fillId="38" borderId="111" applyNumberFormat="0" applyProtection="0">
      <alignment vertical="center"/>
    </xf>
    <xf numFmtId="4" fontId="50" fillId="91" borderId="111" applyNumberFormat="0" applyProtection="0">
      <alignment vertical="center"/>
    </xf>
    <xf numFmtId="4" fontId="50" fillId="91" borderId="111" applyNumberFormat="0" applyProtection="0">
      <alignment vertical="center"/>
    </xf>
    <xf numFmtId="4" fontId="186" fillId="91" borderId="111" applyNumberFormat="0" applyProtection="0">
      <alignment vertical="center"/>
    </xf>
    <xf numFmtId="4" fontId="229" fillId="38" borderId="111" applyNumberFormat="0" applyProtection="0">
      <alignment vertical="center"/>
    </xf>
    <xf numFmtId="4" fontId="229" fillId="38" borderId="111" applyNumberFormat="0" applyProtection="0">
      <alignment vertical="center"/>
    </xf>
    <xf numFmtId="4" fontId="186" fillId="91" borderId="111" applyNumberFormat="0" applyProtection="0">
      <alignment vertical="center"/>
    </xf>
    <xf numFmtId="4" fontId="50" fillId="91" borderId="111" applyNumberFormat="0" applyProtection="0">
      <alignment horizontal="left" vertical="center" indent="1"/>
    </xf>
    <xf numFmtId="4" fontId="53" fillId="38" borderId="111" applyNumberFormat="0" applyProtection="0">
      <alignment horizontal="left" vertical="center" indent="1"/>
    </xf>
    <xf numFmtId="4" fontId="53" fillId="38" borderId="111" applyNumberFormat="0" applyProtection="0">
      <alignment horizontal="left" vertical="center" indent="1"/>
    </xf>
    <xf numFmtId="4" fontId="50" fillId="91" borderId="111" applyNumberFormat="0" applyProtection="0">
      <alignment horizontal="left" vertical="center" indent="1"/>
    </xf>
    <xf numFmtId="4" fontId="50" fillId="91" borderId="111" applyNumberFormat="0" applyProtection="0">
      <alignment horizontal="left" vertical="center" indent="1"/>
    </xf>
    <xf numFmtId="0" fontId="50" fillId="91" borderId="111" applyNumberFormat="0" applyProtection="0">
      <alignment horizontal="left" vertical="top" indent="1"/>
    </xf>
    <xf numFmtId="4" fontId="64" fillId="93" borderId="111" applyNumberFormat="0" applyProtection="0">
      <alignment horizontal="right" vertical="center"/>
    </xf>
    <xf numFmtId="4" fontId="53" fillId="152" borderId="111" applyNumberFormat="0" applyProtection="0">
      <alignment horizontal="right" vertical="center"/>
    </xf>
    <xf numFmtId="4" fontId="53" fillId="152" borderId="111" applyNumberFormat="0" applyProtection="0">
      <alignment horizontal="right" vertical="center"/>
    </xf>
    <xf numFmtId="4" fontId="64" fillId="93" borderId="111" applyNumberFormat="0" applyProtection="0">
      <alignment horizontal="right" vertical="center"/>
    </xf>
    <xf numFmtId="4" fontId="64" fillId="93" borderId="111" applyNumberFormat="0" applyProtection="0">
      <alignment horizontal="right" vertical="center"/>
    </xf>
    <xf numFmtId="4" fontId="64" fillId="94" borderId="111" applyNumberFormat="0" applyProtection="0">
      <alignment horizontal="right" vertical="center"/>
    </xf>
    <xf numFmtId="4" fontId="53" fillId="121" borderId="111" applyNumberFormat="0" applyProtection="0">
      <alignment horizontal="right" vertical="center"/>
    </xf>
    <xf numFmtId="4" fontId="53" fillId="121" borderId="111" applyNumberFormat="0" applyProtection="0">
      <alignment horizontal="right" vertical="center"/>
    </xf>
    <xf numFmtId="4" fontId="64" fillId="94" borderId="111" applyNumberFormat="0" applyProtection="0">
      <alignment horizontal="right" vertical="center"/>
    </xf>
    <xf numFmtId="4" fontId="64" fillId="94" borderId="111" applyNumberFormat="0" applyProtection="0">
      <alignment horizontal="right" vertical="center"/>
    </xf>
    <xf numFmtId="4" fontId="64" fillId="95" borderId="111" applyNumberFormat="0" applyProtection="0">
      <alignment horizontal="right" vertical="center"/>
    </xf>
    <xf numFmtId="4" fontId="53" fillId="153" borderId="111" applyNumberFormat="0" applyProtection="0">
      <alignment horizontal="right" vertical="center"/>
    </xf>
    <xf numFmtId="4" fontId="53" fillId="153" borderId="111" applyNumberFormat="0" applyProtection="0">
      <alignment horizontal="right" vertical="center"/>
    </xf>
    <xf numFmtId="4" fontId="64" fillId="95" borderId="111" applyNumberFormat="0" applyProtection="0">
      <alignment horizontal="right" vertical="center"/>
    </xf>
    <xf numFmtId="4" fontId="64" fillId="95" borderId="111" applyNumberFormat="0" applyProtection="0">
      <alignment horizontal="right" vertical="center"/>
    </xf>
    <xf numFmtId="4" fontId="64" fillId="96" borderId="111" applyNumberFormat="0" applyProtection="0">
      <alignment horizontal="right" vertical="center"/>
    </xf>
    <xf numFmtId="4" fontId="53" fillId="33" borderId="111" applyNumberFormat="0" applyProtection="0">
      <alignment horizontal="right" vertical="center"/>
    </xf>
    <xf numFmtId="4" fontId="53" fillId="33" borderId="111" applyNumberFormat="0" applyProtection="0">
      <alignment horizontal="right" vertical="center"/>
    </xf>
    <xf numFmtId="4" fontId="64" fillId="96" borderId="111" applyNumberFormat="0" applyProtection="0">
      <alignment horizontal="right" vertical="center"/>
    </xf>
    <xf numFmtId="4" fontId="64" fillId="96" borderId="111" applyNumberFormat="0" applyProtection="0">
      <alignment horizontal="right" vertical="center"/>
    </xf>
    <xf numFmtId="4" fontId="64" fillId="97" borderId="111" applyNumberFormat="0" applyProtection="0">
      <alignment horizontal="right" vertical="center"/>
    </xf>
    <xf numFmtId="4" fontId="53" fillId="154" borderId="111" applyNumberFormat="0" applyProtection="0">
      <alignment horizontal="right" vertical="center"/>
    </xf>
    <xf numFmtId="4" fontId="53" fillId="154" borderId="111" applyNumberFormat="0" applyProtection="0">
      <alignment horizontal="right" vertical="center"/>
    </xf>
    <xf numFmtId="4" fontId="64" fillId="97" borderId="111" applyNumberFormat="0" applyProtection="0">
      <alignment horizontal="right" vertical="center"/>
    </xf>
    <xf numFmtId="4" fontId="64" fillId="97" borderId="111" applyNumberFormat="0" applyProtection="0">
      <alignment horizontal="right" vertical="center"/>
    </xf>
    <xf numFmtId="4" fontId="64" fillId="98" borderId="111" applyNumberFormat="0" applyProtection="0">
      <alignment horizontal="right" vertical="center"/>
    </xf>
    <xf numFmtId="4" fontId="53" fillId="109" borderId="111" applyNumberFormat="0" applyProtection="0">
      <alignment horizontal="right" vertical="center"/>
    </xf>
    <xf numFmtId="4" fontId="53" fillId="109" borderId="111" applyNumberFormat="0" applyProtection="0">
      <alignment horizontal="right" vertical="center"/>
    </xf>
    <xf numFmtId="4" fontId="64" fillId="98" borderId="111" applyNumberFormat="0" applyProtection="0">
      <alignment horizontal="right" vertical="center"/>
    </xf>
    <xf numFmtId="4" fontId="64" fillId="98" borderId="111" applyNumberFormat="0" applyProtection="0">
      <alignment horizontal="right" vertical="center"/>
    </xf>
    <xf numFmtId="4" fontId="64" fillId="99" borderId="111" applyNumberFormat="0" applyProtection="0">
      <alignment horizontal="right" vertical="center"/>
    </xf>
    <xf numFmtId="4" fontId="53" fillId="155" borderId="111" applyNumberFormat="0" applyProtection="0">
      <alignment horizontal="right" vertical="center"/>
    </xf>
    <xf numFmtId="4" fontId="53" fillId="155" borderId="111" applyNumberFormat="0" applyProtection="0">
      <alignment horizontal="right" vertical="center"/>
    </xf>
    <xf numFmtId="4" fontId="64" fillId="99" borderId="111" applyNumberFormat="0" applyProtection="0">
      <alignment horizontal="right" vertical="center"/>
    </xf>
    <xf numFmtId="4" fontId="64" fillId="99" borderId="111" applyNumberFormat="0" applyProtection="0">
      <alignment horizontal="right" vertical="center"/>
    </xf>
    <xf numFmtId="4" fontId="64" fillId="100" borderId="111" applyNumberFormat="0" applyProtection="0">
      <alignment horizontal="right" vertical="center"/>
    </xf>
    <xf numFmtId="4" fontId="53" fillId="156" borderId="111" applyNumberFormat="0" applyProtection="0">
      <alignment horizontal="right" vertical="center"/>
    </xf>
    <xf numFmtId="4" fontId="53" fillId="156" borderId="111" applyNumberFormat="0" applyProtection="0">
      <alignment horizontal="right" vertical="center"/>
    </xf>
    <xf numFmtId="4" fontId="64" fillId="100" borderId="111" applyNumberFormat="0" applyProtection="0">
      <alignment horizontal="right" vertical="center"/>
    </xf>
    <xf numFmtId="4" fontId="64" fillId="100" borderId="111" applyNumberFormat="0" applyProtection="0">
      <alignment horizontal="right" vertical="center"/>
    </xf>
    <xf numFmtId="4" fontId="64" fillId="101" borderId="111" applyNumberFormat="0" applyProtection="0">
      <alignment horizontal="right" vertical="center"/>
    </xf>
    <xf numFmtId="4" fontId="53" fillId="157" borderId="111" applyNumberFormat="0" applyProtection="0">
      <alignment horizontal="right" vertical="center"/>
    </xf>
    <xf numFmtId="4" fontId="53" fillId="157" borderId="111" applyNumberFormat="0" applyProtection="0">
      <alignment horizontal="right" vertical="center"/>
    </xf>
    <xf numFmtId="4" fontId="64" fillId="101" borderId="111" applyNumberFormat="0" applyProtection="0">
      <alignment horizontal="right" vertical="center"/>
    </xf>
    <xf numFmtId="4" fontId="64" fillId="101" borderId="111" applyNumberFormat="0" applyProtection="0">
      <alignment horizontal="right" vertical="center"/>
    </xf>
    <xf numFmtId="4" fontId="64" fillId="92" borderId="111" applyNumberFormat="0" applyProtection="0">
      <alignment horizontal="right" vertical="center"/>
    </xf>
    <xf numFmtId="4" fontId="53" fillId="119" borderId="111" applyNumberFormat="0" applyProtection="0">
      <alignment horizontal="right" vertical="center"/>
    </xf>
    <xf numFmtId="4" fontId="53" fillId="119" borderId="111" applyNumberFormat="0" applyProtection="0">
      <alignment horizontal="right" vertical="center"/>
    </xf>
    <xf numFmtId="4" fontId="64" fillId="92" borderId="111" applyNumberFormat="0" applyProtection="0">
      <alignment horizontal="right" vertical="center"/>
    </xf>
    <xf numFmtId="4" fontId="64" fillId="92" borderId="111" applyNumberFormat="0" applyProtection="0">
      <alignment horizontal="right" vertical="center"/>
    </xf>
    <xf numFmtId="0" fontId="12" fillId="104" borderId="111" applyNumberFormat="0" applyProtection="0">
      <alignment horizontal="left" vertical="center" indent="1"/>
    </xf>
    <xf numFmtId="0" fontId="12" fillId="104" borderId="111" applyNumberFormat="0" applyProtection="0">
      <alignment horizontal="left" vertical="center" indent="1"/>
    </xf>
    <xf numFmtId="0" fontId="12" fillId="104" borderId="111" applyNumberFormat="0" applyProtection="0">
      <alignment horizontal="left" vertical="center" indent="1"/>
    </xf>
    <xf numFmtId="0" fontId="12" fillId="104" borderId="111" applyNumberFormat="0" applyProtection="0">
      <alignment horizontal="left" vertical="center" indent="1"/>
    </xf>
    <xf numFmtId="0" fontId="12" fillId="104" borderId="111" applyNumberFormat="0" applyProtection="0">
      <alignment horizontal="left" vertical="top" indent="1"/>
    </xf>
    <xf numFmtId="0" fontId="206" fillId="104" borderId="111" applyNumberFormat="0" applyProtection="0">
      <alignment horizontal="left" vertical="top" indent="1"/>
    </xf>
    <xf numFmtId="0" fontId="12" fillId="104" borderId="111" applyNumberFormat="0" applyProtection="0">
      <alignment horizontal="left" vertical="top" indent="1"/>
    </xf>
    <xf numFmtId="0" fontId="12" fillId="104" borderId="111" applyNumberFormat="0" applyProtection="0">
      <alignment horizontal="left" vertical="top" indent="1"/>
    </xf>
    <xf numFmtId="0" fontId="12" fillId="92" borderId="111" applyNumberFormat="0" applyProtection="0">
      <alignment horizontal="left" vertical="center" indent="1"/>
    </xf>
    <xf numFmtId="0" fontId="12" fillId="92" borderId="111" applyNumberFormat="0" applyProtection="0">
      <alignment horizontal="left" vertical="center" indent="1"/>
    </xf>
    <xf numFmtId="0" fontId="12" fillId="92" borderId="111" applyNumberFormat="0" applyProtection="0">
      <alignment horizontal="left" vertical="center" indent="1"/>
    </xf>
    <xf numFmtId="0" fontId="12" fillId="92" borderId="111" applyNumberFormat="0" applyProtection="0">
      <alignment horizontal="left" vertical="center" indent="1"/>
    </xf>
    <xf numFmtId="0" fontId="12" fillId="92" borderId="111" applyNumberFormat="0" applyProtection="0">
      <alignment horizontal="left" vertical="top" indent="1"/>
    </xf>
    <xf numFmtId="0" fontId="206" fillId="92" borderId="111" applyNumberFormat="0" applyProtection="0">
      <alignment horizontal="left" vertical="top" indent="1"/>
    </xf>
    <xf numFmtId="0" fontId="12" fillId="92" borderId="111" applyNumberFormat="0" applyProtection="0">
      <alignment horizontal="left" vertical="top" indent="1"/>
    </xf>
    <xf numFmtId="0" fontId="12" fillId="92" borderId="111" applyNumberFormat="0" applyProtection="0">
      <alignment horizontal="left" vertical="top" indent="1"/>
    </xf>
    <xf numFmtId="0" fontId="12" fillId="105" borderId="111" applyNumberFormat="0" applyProtection="0">
      <alignment horizontal="left" vertical="center" indent="1"/>
    </xf>
    <xf numFmtId="0" fontId="12" fillId="105" borderId="111" applyNumberFormat="0" applyProtection="0">
      <alignment horizontal="left" vertical="center" indent="1"/>
    </xf>
    <xf numFmtId="0" fontId="12" fillId="105" borderId="111" applyNumberFormat="0" applyProtection="0">
      <alignment horizontal="left" vertical="center" indent="1"/>
    </xf>
    <xf numFmtId="0" fontId="12" fillId="105" borderId="111" applyNumberFormat="0" applyProtection="0">
      <alignment horizontal="left" vertical="center" indent="1"/>
    </xf>
    <xf numFmtId="0" fontId="12" fillId="105" borderId="111" applyNumberFormat="0" applyProtection="0">
      <alignment horizontal="left" vertical="top" indent="1"/>
    </xf>
    <xf numFmtId="0" fontId="206" fillId="105" borderId="111" applyNumberFormat="0" applyProtection="0">
      <alignment horizontal="left" vertical="top" indent="1"/>
    </xf>
    <xf numFmtId="0" fontId="12" fillId="105" borderId="111" applyNumberFormat="0" applyProtection="0">
      <alignment horizontal="left" vertical="top" indent="1"/>
    </xf>
    <xf numFmtId="0" fontId="12" fillId="105" borderId="111" applyNumberFormat="0" applyProtection="0">
      <alignment horizontal="left" vertical="top" indent="1"/>
    </xf>
    <xf numFmtId="0" fontId="12" fillId="103" borderId="111" applyNumberFormat="0" applyProtection="0">
      <alignment horizontal="left" vertical="center" indent="1"/>
    </xf>
    <xf numFmtId="0" fontId="12" fillId="103" borderId="111" applyNumberFormat="0" applyProtection="0">
      <alignment horizontal="left" vertical="center" indent="1"/>
    </xf>
    <xf numFmtId="0" fontId="12" fillId="103" borderId="111" applyNumberFormat="0" applyProtection="0">
      <alignment horizontal="left" vertical="center" indent="1"/>
    </xf>
    <xf numFmtId="0" fontId="12" fillId="103" borderId="111" applyNumberFormat="0" applyProtection="0">
      <alignment horizontal="left" vertical="center" indent="1"/>
    </xf>
    <xf numFmtId="0" fontId="12" fillId="103" borderId="111" applyNumberFormat="0" applyProtection="0">
      <alignment horizontal="left" vertical="top" indent="1"/>
    </xf>
    <xf numFmtId="0" fontId="206" fillId="103" borderId="111" applyNumberFormat="0" applyProtection="0">
      <alignment horizontal="left" vertical="top" indent="1"/>
    </xf>
    <xf numFmtId="0" fontId="12" fillId="103" borderId="111" applyNumberFormat="0" applyProtection="0">
      <alignment horizontal="left" vertical="top" indent="1"/>
    </xf>
    <xf numFmtId="0" fontId="12" fillId="103" borderId="111" applyNumberFormat="0" applyProtection="0">
      <alignment horizontal="left" vertical="top" indent="1"/>
    </xf>
    <xf numFmtId="4" fontId="64" fillId="107" borderId="111" applyNumberFormat="0" applyProtection="0">
      <alignment vertical="center"/>
    </xf>
    <xf numFmtId="4" fontId="53" fillId="159" borderId="111" applyNumberFormat="0" applyProtection="0">
      <alignment vertical="center"/>
    </xf>
    <xf numFmtId="4" fontId="53" fillId="159" borderId="111" applyNumberFormat="0" applyProtection="0">
      <alignment vertical="center"/>
    </xf>
    <xf numFmtId="4" fontId="64" fillId="107" borderId="111" applyNumberFormat="0" applyProtection="0">
      <alignment vertical="center"/>
    </xf>
    <xf numFmtId="4" fontId="187" fillId="107" borderId="111" applyNumberFormat="0" applyProtection="0">
      <alignment vertical="center"/>
    </xf>
    <xf numFmtId="4" fontId="230" fillId="159" borderId="111" applyNumberFormat="0" applyProtection="0">
      <alignment vertical="center"/>
    </xf>
    <xf numFmtId="4" fontId="230" fillId="159" borderId="111" applyNumberFormat="0" applyProtection="0">
      <alignment vertical="center"/>
    </xf>
    <xf numFmtId="4" fontId="187" fillId="107" borderId="111" applyNumberFormat="0" applyProtection="0">
      <alignment vertical="center"/>
    </xf>
    <xf numFmtId="4" fontId="64" fillId="107" borderId="111" applyNumberFormat="0" applyProtection="0">
      <alignment horizontal="left" vertical="center" indent="1"/>
    </xf>
    <xf numFmtId="4" fontId="56" fillId="119" borderId="119" applyNumberFormat="0" applyProtection="0">
      <alignment horizontal="left" vertical="center" indent="1"/>
    </xf>
    <xf numFmtId="4" fontId="56" fillId="119" borderId="119" applyNumberFormat="0" applyProtection="0">
      <alignment horizontal="left" vertical="center" indent="1"/>
    </xf>
    <xf numFmtId="4" fontId="64" fillId="107" borderId="111" applyNumberFormat="0" applyProtection="0">
      <alignment horizontal="left" vertical="center" indent="1"/>
    </xf>
    <xf numFmtId="0" fontId="64" fillId="107" borderId="111" applyNumberFormat="0" applyProtection="0">
      <alignment horizontal="left" vertical="top" indent="1"/>
    </xf>
    <xf numFmtId="4" fontId="64" fillId="103" borderId="111" applyNumberFormat="0" applyProtection="0">
      <alignment horizontal="right" vertical="center"/>
    </xf>
    <xf numFmtId="4" fontId="53" fillId="159" borderId="111" applyNumberFormat="0" applyProtection="0">
      <alignment horizontal="right" vertical="center"/>
    </xf>
    <xf numFmtId="4" fontId="53" fillId="159" borderId="111" applyNumberFormat="0" applyProtection="0">
      <alignment horizontal="right" vertical="center"/>
    </xf>
    <xf numFmtId="4" fontId="64" fillId="103" borderId="111" applyNumberFormat="0" applyProtection="0">
      <alignment horizontal="right" vertical="center"/>
    </xf>
    <xf numFmtId="4" fontId="64" fillId="103" borderId="111" applyNumberFormat="0" applyProtection="0">
      <alignment horizontal="right" vertical="center"/>
    </xf>
    <xf numFmtId="4" fontId="187" fillId="103" borderId="111" applyNumberFormat="0" applyProtection="0">
      <alignment horizontal="right" vertical="center"/>
    </xf>
    <xf numFmtId="4" fontId="230" fillId="159" borderId="111" applyNumberFormat="0" applyProtection="0">
      <alignment horizontal="right" vertical="center"/>
    </xf>
    <xf numFmtId="4" fontId="230" fillId="159" borderId="111" applyNumberFormat="0" applyProtection="0">
      <alignment horizontal="right" vertical="center"/>
    </xf>
    <xf numFmtId="4" fontId="187" fillId="103" borderId="111" applyNumberFormat="0" applyProtection="0">
      <alignment horizontal="right" vertical="center"/>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56" fillId="119" borderId="111" applyNumberFormat="0" applyProtection="0">
      <alignment horizontal="left" vertical="center" indent="1"/>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64" fillId="92" borderId="111" applyNumberFormat="0" applyProtection="0">
      <alignment horizontal="left" vertical="center" indent="1"/>
    </xf>
    <xf numFmtId="4" fontId="56" fillId="119" borderId="111" applyNumberFormat="0" applyProtection="0">
      <alignment horizontal="left" vertical="center" indent="1"/>
    </xf>
    <xf numFmtId="0" fontId="64" fillId="92" borderId="111" applyNumberFormat="0" applyProtection="0">
      <alignment horizontal="left" vertical="top" indent="1"/>
    </xf>
    <xf numFmtId="4" fontId="188" fillId="120" borderId="119" applyNumberFormat="0" applyProtection="0">
      <alignment horizontal="left" vertical="center" indent="1"/>
    </xf>
    <xf numFmtId="4" fontId="188" fillId="120" borderId="119" applyNumberFormat="0" applyProtection="0">
      <alignment horizontal="left" vertical="center" indent="1"/>
    </xf>
    <xf numFmtId="4" fontId="189" fillId="103" borderId="111" applyNumberFormat="0" applyProtection="0">
      <alignment horizontal="right" vertical="center"/>
    </xf>
    <xf numFmtId="4" fontId="231" fillId="159" borderId="111" applyNumberFormat="0" applyProtection="0">
      <alignment horizontal="right" vertical="center"/>
    </xf>
    <xf numFmtId="4" fontId="231" fillId="159" borderId="111" applyNumberFormat="0" applyProtection="0">
      <alignment horizontal="right" vertical="center"/>
    </xf>
    <xf numFmtId="4" fontId="189" fillId="103" borderId="111" applyNumberFormat="0" applyProtection="0">
      <alignment horizontal="right" vertical="center"/>
    </xf>
    <xf numFmtId="0" fontId="185" fillId="0" borderId="120" applyNumberFormat="0" applyFill="0" applyAlignment="0" applyProtection="0"/>
    <xf numFmtId="0" fontId="185" fillId="0" borderId="120" applyNumberFormat="0" applyFill="0" applyAlignment="0" applyProtection="0"/>
    <xf numFmtId="4" fontId="206" fillId="91" borderId="116" applyNumberFormat="0" applyProtection="0">
      <alignment vertical="center"/>
    </xf>
    <xf numFmtId="4" fontId="206" fillId="38" borderId="116" applyNumberFormat="0" applyProtection="0">
      <alignment horizontal="left" vertical="center" indent="1"/>
    </xf>
    <xf numFmtId="4" fontId="206" fillId="122" borderId="116" applyNumberFormat="0" applyProtection="0">
      <alignment horizontal="left" vertical="center" indent="1"/>
    </xf>
    <xf numFmtId="4" fontId="206" fillId="93" borderId="116" applyNumberFormat="0" applyProtection="0">
      <alignment horizontal="right" vertical="center"/>
    </xf>
    <xf numFmtId="4" fontId="206" fillId="137" borderId="116" applyNumberFormat="0" applyProtection="0">
      <alignment horizontal="right" vertical="center"/>
    </xf>
    <xf numFmtId="4" fontId="206" fillId="95" borderId="117" applyNumberFormat="0" applyProtection="0">
      <alignment horizontal="right" vertical="center"/>
    </xf>
    <xf numFmtId="4" fontId="206" fillId="96" borderId="116" applyNumberFormat="0" applyProtection="0">
      <alignment horizontal="right" vertical="center"/>
    </xf>
    <xf numFmtId="4" fontId="206" fillId="97" borderId="116" applyNumberFormat="0" applyProtection="0">
      <alignment horizontal="right" vertical="center"/>
    </xf>
    <xf numFmtId="4" fontId="206" fillId="98" borderId="116" applyNumberFormat="0" applyProtection="0">
      <alignment horizontal="right" vertical="center"/>
    </xf>
    <xf numFmtId="4" fontId="206" fillId="99" borderId="116" applyNumberFormat="0" applyProtection="0">
      <alignment horizontal="right" vertical="center"/>
    </xf>
    <xf numFmtId="4" fontId="206" fillId="100" borderId="116" applyNumberFormat="0" applyProtection="0">
      <alignment horizontal="right" vertical="center"/>
    </xf>
    <xf numFmtId="4" fontId="206" fillId="101" borderId="116" applyNumberFormat="0" applyProtection="0">
      <alignment horizontal="right" vertical="center"/>
    </xf>
    <xf numFmtId="4" fontId="206" fillId="102" borderId="117" applyNumberFormat="0" applyProtection="0">
      <alignment horizontal="left" vertical="center" indent="1"/>
    </xf>
    <xf numFmtId="4" fontId="206" fillId="92" borderId="116" applyNumberFormat="0" applyProtection="0">
      <alignment horizontal="right" vertical="center"/>
    </xf>
    <xf numFmtId="4" fontId="206" fillId="103" borderId="117" applyNumberFormat="0" applyProtection="0">
      <alignment horizontal="left" vertical="center" indent="1"/>
    </xf>
    <xf numFmtId="4" fontId="206" fillId="92" borderId="117" applyNumberFormat="0" applyProtection="0">
      <alignment horizontal="left" vertical="center" indent="1"/>
    </xf>
    <xf numFmtId="0" fontId="206" fillId="110" borderId="116" applyNumberFormat="0" applyProtection="0">
      <alignment horizontal="left" vertical="center" indent="1"/>
    </xf>
    <xf numFmtId="0" fontId="206" fillId="138" borderId="116" applyNumberFormat="0" applyProtection="0">
      <alignment horizontal="left" vertical="center" indent="1"/>
    </xf>
    <xf numFmtId="0" fontId="206" fillId="105" borderId="116" applyNumberFormat="0" applyProtection="0">
      <alignment horizontal="left" vertical="center" indent="1"/>
    </xf>
    <xf numFmtId="0" fontId="206" fillId="103" borderId="116" applyNumberFormat="0" applyProtection="0">
      <alignment horizontal="left" vertical="center" indent="1"/>
    </xf>
    <xf numFmtId="4" fontId="206" fillId="0" borderId="116" applyNumberFormat="0" applyProtection="0">
      <alignment horizontal="right" vertical="center"/>
    </xf>
    <xf numFmtId="4" fontId="64" fillId="92" borderId="111" applyNumberFormat="0" applyProtection="0">
      <alignment horizontal="left" vertical="center" indent="1"/>
    </xf>
    <xf numFmtId="0" fontId="50" fillId="91" borderId="111" applyNumberFormat="0" applyProtection="0">
      <alignment horizontal="left" vertical="top" indent="1"/>
    </xf>
    <xf numFmtId="4" fontId="206" fillId="122" borderId="116" applyNumberFormat="0" applyProtection="0">
      <alignment horizontal="left" vertical="center" indent="1"/>
    </xf>
    <xf numFmtId="4" fontId="189" fillId="103" borderId="111" applyNumberFormat="0" applyProtection="0">
      <alignment horizontal="right" vertical="center"/>
    </xf>
    <xf numFmtId="4" fontId="12" fillId="104" borderId="117" applyNumberFormat="0" applyProtection="0">
      <alignment horizontal="left" vertical="center" indent="1"/>
    </xf>
    <xf numFmtId="4" fontId="12" fillId="104" borderId="117" applyNumberFormat="0" applyProtection="0">
      <alignment horizontal="left" vertical="center" indent="1"/>
    </xf>
    <xf numFmtId="4" fontId="206" fillId="38" borderId="116" applyNumberFormat="0" applyProtection="0">
      <alignment horizontal="left" vertical="center" indent="1"/>
    </xf>
    <xf numFmtId="0" fontId="12" fillId="105" borderId="111" applyNumberFormat="0" applyProtection="0">
      <alignment horizontal="left" vertical="center" indent="1"/>
    </xf>
    <xf numFmtId="4" fontId="53" fillId="153" borderId="111" applyNumberFormat="0" applyProtection="0">
      <alignment horizontal="right" vertical="center"/>
    </xf>
    <xf numFmtId="4" fontId="230" fillId="159" borderId="111" applyNumberFormat="0" applyProtection="0">
      <alignment vertical="center"/>
    </xf>
    <xf numFmtId="4" fontId="206" fillId="103" borderId="117" applyNumberFormat="0" applyProtection="0">
      <alignment horizontal="left" vertical="center" indent="1"/>
    </xf>
    <xf numFmtId="0" fontId="206" fillId="103" borderId="111" applyNumberFormat="0" applyProtection="0">
      <alignment horizontal="left" vertical="top" indent="1"/>
    </xf>
    <xf numFmtId="4" fontId="64" fillId="98" borderId="111" applyNumberFormat="0" applyProtection="0">
      <alignment horizontal="right" vertical="center"/>
    </xf>
    <xf numFmtId="0" fontId="206" fillId="92" borderId="111" applyNumberFormat="0" applyProtection="0">
      <alignment horizontal="left" vertical="top" indent="1"/>
    </xf>
    <xf numFmtId="0" fontId="12" fillId="103" borderId="111" applyNumberFormat="0" applyProtection="0">
      <alignment horizontal="left" vertical="top" indent="1"/>
    </xf>
    <xf numFmtId="4" fontId="64" fillId="98" borderId="111" applyNumberFormat="0" applyProtection="0">
      <alignment horizontal="right" vertical="center"/>
    </xf>
    <xf numFmtId="4" fontId="64" fillId="97" borderId="111" applyNumberFormat="0" applyProtection="0">
      <alignment horizontal="right" vertical="center"/>
    </xf>
    <xf numFmtId="0" fontId="206" fillId="110" borderId="116" applyNumberFormat="0" applyProtection="0">
      <alignment horizontal="left" vertical="center" indent="1"/>
    </xf>
    <xf numFmtId="4" fontId="206" fillId="96" borderId="116" applyNumberFormat="0" applyProtection="0">
      <alignment horizontal="right" vertical="center"/>
    </xf>
    <xf numFmtId="4" fontId="206" fillId="95" borderId="117" applyNumberFormat="0" applyProtection="0">
      <alignment horizontal="right" vertical="center"/>
    </xf>
    <xf numFmtId="4" fontId="64" fillId="107" borderId="111" applyNumberFormat="0" applyProtection="0">
      <alignment vertical="center"/>
    </xf>
    <xf numFmtId="4" fontId="187" fillId="103" borderId="111" applyNumberFormat="0" applyProtection="0">
      <alignment horizontal="right" vertical="center"/>
    </xf>
    <xf numFmtId="4" fontId="230" fillId="159" borderId="111" applyNumberFormat="0" applyProtection="0">
      <alignment horizontal="right" vertical="center"/>
    </xf>
    <xf numFmtId="4" fontId="230" fillId="159" borderId="111" applyNumberFormat="0" applyProtection="0">
      <alignment horizontal="right" vertical="center"/>
    </xf>
    <xf numFmtId="4" fontId="187" fillId="103" borderId="111" applyNumberFormat="0" applyProtection="0">
      <alignment horizontal="right" vertical="center"/>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56" fillId="119" borderId="111" applyNumberFormat="0" applyProtection="0">
      <alignment horizontal="left" vertical="center" indent="1"/>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64" fillId="92" borderId="111" applyNumberFormat="0" applyProtection="0">
      <alignment horizontal="left" vertical="center" indent="1"/>
    </xf>
    <xf numFmtId="4" fontId="56" fillId="119" borderId="111" applyNumberFormat="0" applyProtection="0">
      <alignment horizontal="left" vertical="center" indent="1"/>
    </xf>
    <xf numFmtId="0" fontId="64" fillId="92" borderId="111" applyNumberFormat="0" applyProtection="0">
      <alignment horizontal="left" vertical="top" indent="1"/>
    </xf>
    <xf numFmtId="0" fontId="206" fillId="103" borderId="116" applyNumberFormat="0" applyProtection="0">
      <alignment horizontal="left" vertical="center" indent="1"/>
    </xf>
    <xf numFmtId="4" fontId="188" fillId="120" borderId="119" applyNumberFormat="0" applyProtection="0">
      <alignment horizontal="left" vertical="center" indent="1"/>
    </xf>
    <xf numFmtId="4" fontId="188" fillId="120" borderId="119" applyNumberFormat="0" applyProtection="0">
      <alignment horizontal="left" vertical="center" indent="1"/>
    </xf>
    <xf numFmtId="0" fontId="206" fillId="139" borderId="121"/>
    <xf numFmtId="4" fontId="189" fillId="103" borderId="111" applyNumberFormat="0" applyProtection="0">
      <alignment horizontal="right" vertical="center"/>
    </xf>
    <xf numFmtId="4" fontId="231" fillId="159" borderId="111" applyNumberFormat="0" applyProtection="0">
      <alignment horizontal="right" vertical="center"/>
    </xf>
    <xf numFmtId="4" fontId="231" fillId="159" borderId="111" applyNumberFormat="0" applyProtection="0">
      <alignment horizontal="right" vertical="center"/>
    </xf>
    <xf numFmtId="4" fontId="189" fillId="103" borderId="111" applyNumberFormat="0" applyProtection="0">
      <alignment horizontal="right" vertical="center"/>
    </xf>
    <xf numFmtId="4" fontId="188" fillId="120" borderId="119" applyNumberFormat="0" applyProtection="0">
      <alignment horizontal="left" vertical="center" indent="1"/>
    </xf>
    <xf numFmtId="4" fontId="231" fillId="159" borderId="111" applyNumberFormat="0" applyProtection="0">
      <alignment horizontal="right" vertical="center"/>
    </xf>
    <xf numFmtId="4" fontId="64" fillId="107" borderId="111" applyNumberFormat="0" applyProtection="0">
      <alignment horizontal="left" vertical="center" indent="1"/>
    </xf>
    <xf numFmtId="0" fontId="12" fillId="104" borderId="111" applyNumberFormat="0" applyProtection="0">
      <alignment horizontal="left" vertical="top" indent="1"/>
    </xf>
    <xf numFmtId="4" fontId="64" fillId="103" borderId="111" applyNumberFormat="0" applyProtection="0">
      <alignment horizontal="right" vertical="center"/>
    </xf>
    <xf numFmtId="0" fontId="220" fillId="110" borderId="112" applyNumberFormat="0" applyAlignment="0" applyProtection="0"/>
    <xf numFmtId="0" fontId="50" fillId="91" borderId="111" applyNumberFormat="0" applyProtection="0">
      <alignment horizontal="left" vertical="top" indent="1"/>
    </xf>
    <xf numFmtId="4" fontId="56" fillId="38" borderId="111" applyNumberFormat="0" applyProtection="0">
      <alignment vertical="center"/>
    </xf>
    <xf numFmtId="4" fontId="206" fillId="100" borderId="116" applyNumberFormat="0" applyProtection="0">
      <alignment horizontal="right" vertical="center"/>
    </xf>
    <xf numFmtId="4" fontId="187" fillId="103" borderId="111" applyNumberFormat="0" applyProtection="0">
      <alignment horizontal="right" vertical="center"/>
    </xf>
    <xf numFmtId="4" fontId="189" fillId="103" borderId="111" applyNumberFormat="0" applyProtection="0">
      <alignment horizontal="right" vertical="center"/>
    </xf>
    <xf numFmtId="0" fontId="12" fillId="107" borderId="149" applyNumberFormat="0" applyFont="0" applyAlignment="0" applyProtection="0"/>
    <xf numFmtId="0" fontId="185" fillId="0" borderId="120" applyNumberFormat="0" applyFill="0" applyAlignment="0" applyProtection="0"/>
    <xf numFmtId="0" fontId="185" fillId="0" borderId="120" applyNumberFormat="0" applyFill="0" applyAlignment="0" applyProtection="0"/>
    <xf numFmtId="4" fontId="50" fillId="91" borderId="111" applyNumberFormat="0" applyProtection="0">
      <alignment vertical="center"/>
    </xf>
    <xf numFmtId="4" fontId="64" fillId="99" borderId="111" applyNumberFormat="0" applyProtection="0">
      <alignment horizontal="right" vertical="center"/>
    </xf>
    <xf numFmtId="4" fontId="206" fillId="99" borderId="116" applyNumberFormat="0" applyProtection="0">
      <alignment horizontal="right" vertical="center"/>
    </xf>
    <xf numFmtId="4" fontId="186" fillId="91" borderId="111" applyNumberFormat="0" applyProtection="0">
      <alignment vertical="center"/>
    </xf>
    <xf numFmtId="4" fontId="53" fillId="155" borderId="111" applyNumberFormat="0" applyProtection="0">
      <alignment horizontal="right" vertical="center"/>
    </xf>
    <xf numFmtId="0" fontId="194" fillId="117" borderId="112" applyNumberFormat="0" applyAlignment="0" applyProtection="0"/>
    <xf numFmtId="0" fontId="12" fillId="86" borderId="113" applyNumberFormat="0" applyFont="0" applyAlignment="0" applyProtection="0"/>
    <xf numFmtId="0" fontId="12" fillId="103" borderId="111" applyNumberFormat="0" applyProtection="0">
      <alignment horizontal="left" vertical="center" indent="1"/>
    </xf>
    <xf numFmtId="0" fontId="12" fillId="106" borderId="121" applyNumberFormat="0">
      <protection locked="0"/>
    </xf>
    <xf numFmtId="0" fontId="201" fillId="87" borderId="112" applyNumberFormat="0" applyAlignment="0" applyProtection="0"/>
    <xf numFmtId="4" fontId="50" fillId="91" borderId="111" applyNumberFormat="0" applyProtection="0">
      <alignment horizontal="left" vertical="center" indent="1"/>
    </xf>
    <xf numFmtId="4" fontId="206" fillId="122" borderId="116" applyNumberFormat="0" applyProtection="0">
      <alignment horizontal="left" vertical="center" indent="1"/>
    </xf>
    <xf numFmtId="0" fontId="12" fillId="106" borderId="121" applyNumberFormat="0">
      <protection locked="0"/>
    </xf>
    <xf numFmtId="0" fontId="206" fillId="138" borderId="116" applyNumberFormat="0" applyProtection="0">
      <alignment horizontal="left" vertical="center" indent="1"/>
    </xf>
    <xf numFmtId="0" fontId="206" fillId="103" borderId="116" applyNumberFormat="0" applyProtection="0">
      <alignment horizontal="left" vertical="center" indent="1"/>
    </xf>
    <xf numFmtId="0" fontId="201" fillId="87" borderId="112" applyNumberFormat="0" applyAlignment="0" applyProtection="0"/>
    <xf numFmtId="4" fontId="206" fillId="92" borderId="116" applyNumberFormat="0" applyProtection="0">
      <alignment horizontal="right" vertical="center"/>
    </xf>
    <xf numFmtId="4" fontId="64" fillId="99" borderId="111" applyNumberFormat="0" applyProtection="0">
      <alignment horizontal="right" vertical="center"/>
    </xf>
    <xf numFmtId="4" fontId="64" fillId="98" borderId="111" applyNumberFormat="0" applyProtection="0">
      <alignment horizontal="right" vertical="center"/>
    </xf>
    <xf numFmtId="4" fontId="64" fillId="94" borderId="111" applyNumberFormat="0" applyProtection="0">
      <alignment horizontal="right" vertical="center"/>
    </xf>
    <xf numFmtId="0" fontId="206" fillId="86" borderId="116" applyNumberFormat="0" applyFont="0" applyAlignment="0" applyProtection="0"/>
    <xf numFmtId="0" fontId="194" fillId="117" borderId="112" applyNumberFormat="0" applyAlignment="0" applyProtection="0"/>
    <xf numFmtId="4" fontId="206" fillId="91" borderId="116" applyNumberFormat="0" applyProtection="0">
      <alignment vertical="center"/>
    </xf>
    <xf numFmtId="0" fontId="220" fillId="110" borderId="112" applyNumberFormat="0" applyAlignment="0" applyProtection="0"/>
    <xf numFmtId="0" fontId="12" fillId="103" borderId="111" applyNumberFormat="0" applyProtection="0">
      <alignment horizontal="left" vertical="center" indent="1"/>
    </xf>
    <xf numFmtId="4" fontId="210" fillId="108" borderId="117" applyNumberFormat="0" applyProtection="0">
      <alignment horizontal="left" vertical="center" indent="1"/>
    </xf>
    <xf numFmtId="0" fontId="64" fillId="92" borderId="111" applyNumberFormat="0" applyProtection="0">
      <alignment horizontal="left" vertical="top" indent="1"/>
    </xf>
    <xf numFmtId="4" fontId="206" fillId="0" borderId="116" applyNumberFormat="0" applyProtection="0">
      <alignment horizontal="right" vertical="center"/>
    </xf>
    <xf numFmtId="4" fontId="229" fillId="38" borderId="111" applyNumberFormat="0" applyProtection="0">
      <alignment vertical="center"/>
    </xf>
    <xf numFmtId="0" fontId="206" fillId="139" borderId="121"/>
    <xf numFmtId="0" fontId="64" fillId="107" borderId="111" applyNumberFormat="0" applyProtection="0">
      <alignment horizontal="left" vertical="top" indent="1"/>
    </xf>
    <xf numFmtId="0" fontId="206" fillId="105" borderId="116" applyNumberFormat="0" applyProtection="0">
      <alignment horizontal="left" vertical="center" indent="1"/>
    </xf>
    <xf numFmtId="4" fontId="50" fillId="91" borderId="111" applyNumberFormat="0" applyProtection="0">
      <alignment horizontal="left" vertical="center" indent="1"/>
    </xf>
    <xf numFmtId="0" fontId="206" fillId="110" borderId="116" applyNumberFormat="0" applyProtection="0">
      <alignment horizontal="left" vertical="center" indent="1"/>
    </xf>
    <xf numFmtId="4" fontId="206" fillId="92" borderId="153" applyNumberFormat="0" applyProtection="0">
      <alignment horizontal="left" vertical="center" indent="1"/>
    </xf>
    <xf numFmtId="4" fontId="187" fillId="107" borderId="111" applyNumberFormat="0" applyProtection="0">
      <alignment vertical="center"/>
    </xf>
    <xf numFmtId="0" fontId="12" fillId="103" borderId="111" applyNumberFormat="0" applyProtection="0">
      <alignment horizontal="left" vertical="center" indent="1"/>
    </xf>
    <xf numFmtId="4" fontId="53" fillId="157" borderId="111" applyNumberFormat="0" applyProtection="0">
      <alignment horizontal="right" vertical="center"/>
    </xf>
    <xf numFmtId="0" fontId="12" fillId="103" borderId="111" applyNumberFormat="0" applyProtection="0">
      <alignment horizontal="left" vertical="top" indent="1"/>
    </xf>
    <xf numFmtId="4" fontId="64" fillId="94" borderId="111" applyNumberFormat="0" applyProtection="0">
      <alignment horizontal="right" vertical="center"/>
    </xf>
    <xf numFmtId="4" fontId="64" fillId="92" borderId="111" applyNumberFormat="0" applyProtection="0">
      <alignment horizontal="left" vertical="center" indent="1"/>
    </xf>
    <xf numFmtId="0" fontId="206" fillId="103" borderId="116" applyNumberFormat="0" applyProtection="0">
      <alignment horizontal="left" vertical="center" indent="1"/>
    </xf>
    <xf numFmtId="4" fontId="206" fillId="91" borderId="116" applyNumberFormat="0" applyProtection="0">
      <alignment vertical="center"/>
    </xf>
    <xf numFmtId="4" fontId="206" fillId="38" borderId="116" applyNumberFormat="0" applyProtection="0">
      <alignment horizontal="left" vertical="center" indent="1"/>
    </xf>
    <xf numFmtId="4" fontId="206" fillId="122" borderId="116" applyNumberFormat="0" applyProtection="0">
      <alignment horizontal="left" vertical="center" indent="1"/>
    </xf>
    <xf numFmtId="4" fontId="206" fillId="93" borderId="116" applyNumberFormat="0" applyProtection="0">
      <alignment horizontal="right" vertical="center"/>
    </xf>
    <xf numFmtId="4" fontId="206" fillId="137" borderId="116" applyNumberFormat="0" applyProtection="0">
      <alignment horizontal="right" vertical="center"/>
    </xf>
    <xf numFmtId="4" fontId="206" fillId="95" borderId="117" applyNumberFormat="0" applyProtection="0">
      <alignment horizontal="right" vertical="center"/>
    </xf>
    <xf numFmtId="4" fontId="206" fillId="96" borderId="116" applyNumberFormat="0" applyProtection="0">
      <alignment horizontal="right" vertical="center"/>
    </xf>
    <xf numFmtId="4" fontId="206" fillId="97" borderId="116" applyNumberFormat="0" applyProtection="0">
      <alignment horizontal="right" vertical="center"/>
    </xf>
    <xf numFmtId="4" fontId="206" fillId="98" borderId="116" applyNumberFormat="0" applyProtection="0">
      <alignment horizontal="right" vertical="center"/>
    </xf>
    <xf numFmtId="4" fontId="206" fillId="99" borderId="116" applyNumberFormat="0" applyProtection="0">
      <alignment horizontal="right" vertical="center"/>
    </xf>
    <xf numFmtId="4" fontId="206" fillId="100" borderId="116" applyNumberFormat="0" applyProtection="0">
      <alignment horizontal="right" vertical="center"/>
    </xf>
    <xf numFmtId="4" fontId="206" fillId="101" borderId="116" applyNumberFormat="0" applyProtection="0">
      <alignment horizontal="right" vertical="center"/>
    </xf>
    <xf numFmtId="4" fontId="206" fillId="102" borderId="117" applyNumberFormat="0" applyProtection="0">
      <alignment horizontal="left" vertical="center" indent="1"/>
    </xf>
    <xf numFmtId="4" fontId="206" fillId="92" borderId="116" applyNumberFormat="0" applyProtection="0">
      <alignment horizontal="right" vertical="center"/>
    </xf>
    <xf numFmtId="4" fontId="206" fillId="103" borderId="117" applyNumberFormat="0" applyProtection="0">
      <alignment horizontal="left" vertical="center" indent="1"/>
    </xf>
    <xf numFmtId="4" fontId="206" fillId="92" borderId="117" applyNumberFormat="0" applyProtection="0">
      <alignment horizontal="left" vertical="center" indent="1"/>
    </xf>
    <xf numFmtId="0" fontId="206" fillId="110" borderId="116" applyNumberFormat="0" applyProtection="0">
      <alignment horizontal="left" vertical="center" indent="1"/>
    </xf>
    <xf numFmtId="0" fontId="206" fillId="138" borderId="116" applyNumberFormat="0" applyProtection="0">
      <alignment horizontal="left" vertical="center" indent="1"/>
    </xf>
    <xf numFmtId="0" fontId="206" fillId="105" borderId="116" applyNumberFormat="0" applyProtection="0">
      <alignment horizontal="left" vertical="center" indent="1"/>
    </xf>
    <xf numFmtId="0" fontId="206" fillId="103" borderId="116" applyNumberFormat="0" applyProtection="0">
      <alignment horizontal="left" vertical="center" indent="1"/>
    </xf>
    <xf numFmtId="4" fontId="206" fillId="0" borderId="116" applyNumberFormat="0" applyProtection="0">
      <alignment horizontal="right" vertical="center"/>
    </xf>
    <xf numFmtId="0" fontId="206" fillId="139" borderId="121"/>
    <xf numFmtId="0" fontId="12" fillId="103" borderId="111" applyNumberFormat="0" applyProtection="0">
      <alignment horizontal="left" vertical="center" indent="1"/>
    </xf>
    <xf numFmtId="4" fontId="64" fillId="99" borderId="111" applyNumberFormat="0" applyProtection="0">
      <alignment horizontal="right" vertical="center"/>
    </xf>
    <xf numFmtId="4" fontId="64" fillId="96" borderId="111" applyNumberFormat="0" applyProtection="0">
      <alignment horizontal="right" vertical="center"/>
    </xf>
    <xf numFmtId="4" fontId="53" fillId="154" borderId="111" applyNumberFormat="0" applyProtection="0">
      <alignment horizontal="right" vertical="center"/>
    </xf>
    <xf numFmtId="4" fontId="64" fillId="96" borderId="111" applyNumberFormat="0" applyProtection="0">
      <alignment horizontal="right" vertical="center"/>
    </xf>
    <xf numFmtId="4" fontId="53" fillId="33" borderId="111" applyNumberFormat="0" applyProtection="0">
      <alignment horizontal="right" vertical="center"/>
    </xf>
    <xf numFmtId="4" fontId="53" fillId="121" borderId="111" applyNumberFormat="0" applyProtection="0">
      <alignment horizontal="right" vertical="center"/>
    </xf>
    <xf numFmtId="0" fontId="220" fillId="110" borderId="112" applyNumberFormat="0" applyAlignment="0" applyProtection="0"/>
    <xf numFmtId="4" fontId="64" fillId="99" borderId="111" applyNumberFormat="0" applyProtection="0">
      <alignment horizontal="right" vertical="center"/>
    </xf>
    <xf numFmtId="4" fontId="64" fillId="99" borderId="111" applyNumberFormat="0" applyProtection="0">
      <alignment horizontal="right" vertical="center"/>
    </xf>
    <xf numFmtId="4" fontId="64" fillId="101" borderId="111" applyNumberFormat="0" applyProtection="0">
      <alignment horizontal="right" vertical="center"/>
    </xf>
    <xf numFmtId="4" fontId="64" fillId="92" borderId="111" applyNumberFormat="0" applyProtection="0">
      <alignment horizontal="right" vertical="center"/>
    </xf>
    <xf numFmtId="0" fontId="12" fillId="105" borderId="111" applyNumberFormat="0" applyProtection="0">
      <alignment horizontal="left" vertical="center" indent="1"/>
    </xf>
    <xf numFmtId="4" fontId="206" fillId="91" borderId="116" applyNumberFormat="0" applyProtection="0">
      <alignment vertical="center"/>
    </xf>
    <xf numFmtId="4" fontId="50" fillId="91" borderId="111" applyNumberFormat="0" applyProtection="0">
      <alignment horizontal="left" vertical="center" indent="1"/>
    </xf>
    <xf numFmtId="4" fontId="64" fillId="92" borderId="111" applyNumberFormat="0" applyProtection="0">
      <alignment horizontal="right" vertical="center"/>
    </xf>
    <xf numFmtId="0" fontId="12" fillId="92" borderId="111" applyNumberFormat="0" applyProtection="0">
      <alignment horizontal="left" vertical="top" indent="1"/>
    </xf>
    <xf numFmtId="0" fontId="185" fillId="0" borderId="120" applyNumberFormat="0" applyFill="0" applyAlignment="0" applyProtection="0"/>
    <xf numFmtId="0" fontId="12" fillId="105" borderId="111" applyNumberFormat="0" applyProtection="0">
      <alignment horizontal="left" vertical="center" indent="1"/>
    </xf>
    <xf numFmtId="0" fontId="204" fillId="110" borderId="114" applyNumberFormat="0" applyAlignment="0" applyProtection="0"/>
    <xf numFmtId="0" fontId="12" fillId="105" borderId="111" applyNumberFormat="0" applyProtection="0">
      <alignment horizontal="left" vertical="top" indent="1"/>
    </xf>
    <xf numFmtId="0" fontId="12" fillId="104" borderId="111" applyNumberFormat="0" applyProtection="0">
      <alignment horizontal="left" vertical="top" indent="1"/>
    </xf>
    <xf numFmtId="4" fontId="206" fillId="96" borderId="116" applyNumberFormat="0" applyProtection="0">
      <alignment horizontal="right" vertical="center"/>
    </xf>
    <xf numFmtId="0" fontId="206" fillId="103" borderId="116" applyNumberFormat="0" applyProtection="0">
      <alignment horizontal="left" vertical="center" indent="1"/>
    </xf>
    <xf numFmtId="4" fontId="215" fillId="27" borderId="116" applyNumberFormat="0" applyProtection="0">
      <alignment horizontal="right" vertical="center"/>
    </xf>
    <xf numFmtId="4" fontId="64" fillId="99" borderId="111" applyNumberFormat="0" applyProtection="0">
      <alignment horizontal="right" vertical="center"/>
    </xf>
    <xf numFmtId="0" fontId="64" fillId="107" borderId="111" applyNumberFormat="0" applyProtection="0">
      <alignment horizontal="left" vertical="top" indent="1"/>
    </xf>
    <xf numFmtId="4" fontId="188" fillId="120" borderId="119" applyNumberFormat="0" applyProtection="0">
      <alignment horizontal="left" vertical="center" indent="1"/>
    </xf>
    <xf numFmtId="4" fontId="50" fillId="91" borderId="111" applyNumberFormat="0" applyProtection="0">
      <alignment vertical="center"/>
    </xf>
    <xf numFmtId="4" fontId="206" fillId="92" borderId="116" applyNumberFormat="0" applyProtection="0">
      <alignment horizontal="right" vertical="center"/>
    </xf>
    <xf numFmtId="4" fontId="64" fillId="92" borderId="111" applyNumberFormat="0" applyProtection="0">
      <alignment horizontal="left" vertical="center" indent="1"/>
    </xf>
    <xf numFmtId="4" fontId="229" fillId="38" borderId="111" applyNumberFormat="0" applyProtection="0">
      <alignment vertical="center"/>
    </xf>
    <xf numFmtId="0" fontId="201" fillId="87" borderId="112" applyNumberFormat="0" applyAlignment="0" applyProtection="0"/>
    <xf numFmtId="0" fontId="204" fillId="117" borderId="114" applyNumberFormat="0" applyAlignment="0" applyProtection="0"/>
    <xf numFmtId="0" fontId="12" fillId="103" borderId="111" applyNumberFormat="0" applyProtection="0">
      <alignment horizontal="left" vertical="center" indent="1"/>
    </xf>
    <xf numFmtId="0" fontId="209" fillId="91" borderId="111" applyNumberFormat="0" applyProtection="0">
      <alignment horizontal="left" vertical="top" indent="1"/>
    </xf>
    <xf numFmtId="0" fontId="185" fillId="0" borderId="115" applyNumberFormat="0" applyFill="0" applyAlignment="0" applyProtection="0"/>
    <xf numFmtId="0" fontId="12" fillId="107" borderId="113" applyNumberFormat="0" applyFont="0" applyAlignment="0" applyProtection="0"/>
    <xf numFmtId="4" fontId="64" fillId="93" borderId="111" applyNumberFormat="0" applyProtection="0">
      <alignment horizontal="right" vertical="center"/>
    </xf>
    <xf numFmtId="0" fontId="12" fillId="105" borderId="111" applyNumberFormat="0" applyProtection="0">
      <alignment horizontal="left" vertical="top" indent="1"/>
    </xf>
    <xf numFmtId="0" fontId="206" fillId="110" borderId="116" applyNumberFormat="0" applyProtection="0">
      <alignment horizontal="left" vertical="center" indent="1"/>
    </xf>
    <xf numFmtId="0" fontId="12" fillId="104" borderId="111" applyNumberFormat="0" applyProtection="0">
      <alignment horizontal="left" vertical="center" indent="1"/>
    </xf>
    <xf numFmtId="0" fontId="206" fillId="139" borderId="121"/>
    <xf numFmtId="0" fontId="12" fillId="103" borderId="111" applyNumberFormat="0" applyProtection="0">
      <alignment horizontal="left" vertical="center" indent="1"/>
    </xf>
    <xf numFmtId="4" fontId="53" fillId="154" borderId="111" applyNumberFormat="0" applyProtection="0">
      <alignment horizontal="right" vertical="center"/>
    </xf>
    <xf numFmtId="4" fontId="53" fillId="159" borderId="111" applyNumberFormat="0" applyProtection="0">
      <alignment horizontal="right" vertical="center"/>
    </xf>
    <xf numFmtId="0" fontId="12" fillId="92" borderId="111" applyNumberFormat="0" applyProtection="0">
      <alignment horizontal="left" vertical="center" indent="1"/>
    </xf>
    <xf numFmtId="4" fontId="187" fillId="107" borderId="111" applyNumberFormat="0" applyProtection="0">
      <alignment vertical="center"/>
    </xf>
    <xf numFmtId="4" fontId="56" fillId="38" borderId="111" applyNumberFormat="0" applyProtection="0">
      <alignment vertical="center"/>
    </xf>
    <xf numFmtId="0" fontId="50" fillId="91" borderId="111" applyNumberFormat="0" applyProtection="0">
      <alignment horizontal="left" vertical="top" indent="1"/>
    </xf>
    <xf numFmtId="4" fontId="50" fillId="91" borderId="111" applyNumberFormat="0" applyProtection="0">
      <alignment horizontal="left" vertical="center" indent="1"/>
    </xf>
    <xf numFmtId="4" fontId="186" fillId="91" borderId="111" applyNumberFormat="0" applyProtection="0">
      <alignment vertical="center"/>
    </xf>
    <xf numFmtId="4" fontId="206" fillId="103" borderId="117" applyNumberFormat="0" applyProtection="0">
      <alignment horizontal="left" vertical="center" indent="1"/>
    </xf>
    <xf numFmtId="4" fontId="64" fillId="107" borderId="111" applyNumberFormat="0" applyProtection="0">
      <alignment horizontal="left" vertical="center" indent="1"/>
    </xf>
    <xf numFmtId="4" fontId="206" fillId="102" borderId="117" applyNumberFormat="0" applyProtection="0">
      <alignment horizontal="left" vertical="center" indent="1"/>
    </xf>
    <xf numFmtId="0" fontId="12" fillId="103" borderId="111" applyNumberFormat="0" applyProtection="0">
      <alignment horizontal="left" vertical="center" indent="1"/>
    </xf>
    <xf numFmtId="4" fontId="53" fillId="152" borderId="111" applyNumberFormat="0" applyProtection="0">
      <alignment horizontal="right" vertical="center"/>
    </xf>
    <xf numFmtId="0" fontId="206" fillId="104" borderId="111" applyNumberFormat="0" applyProtection="0">
      <alignment horizontal="left" vertical="top" indent="1"/>
    </xf>
    <xf numFmtId="4" fontId="53" fillId="155" borderId="111" applyNumberFormat="0" applyProtection="0">
      <alignment horizontal="right" vertical="center"/>
    </xf>
    <xf numFmtId="0" fontId="226" fillId="110" borderId="112" applyNumberFormat="0" applyAlignment="0" applyProtection="0"/>
    <xf numFmtId="4" fontId="206" fillId="137" borderId="116" applyNumberFormat="0" applyProtection="0">
      <alignment horizontal="right" vertical="center"/>
    </xf>
    <xf numFmtId="0" fontId="206" fillId="138" borderId="116" applyNumberFormat="0" applyProtection="0">
      <alignment horizontal="left" vertical="center" indent="1"/>
    </xf>
    <xf numFmtId="4" fontId="215" fillId="27" borderId="116" applyNumberFormat="0" applyProtection="0">
      <alignment horizontal="right" vertical="center"/>
    </xf>
    <xf numFmtId="4" fontId="231" fillId="159" borderId="111" applyNumberFormat="0" applyProtection="0">
      <alignment horizontal="right" vertical="center"/>
    </xf>
    <xf numFmtId="4" fontId="64" fillId="103" borderId="111" applyNumberFormat="0" applyProtection="0">
      <alignment horizontal="right" vertical="center"/>
    </xf>
    <xf numFmtId="0" fontId="12" fillId="103" borderId="111" applyNumberFormat="0" applyProtection="0">
      <alignment horizontal="left" vertical="center" indent="1"/>
    </xf>
    <xf numFmtId="0" fontId="12" fillId="92" borderId="111" applyNumberFormat="0" applyProtection="0">
      <alignment horizontal="left" vertical="center" indent="1"/>
    </xf>
    <xf numFmtId="4" fontId="64" fillId="94" borderId="111" applyNumberFormat="0" applyProtection="0">
      <alignment horizontal="right" vertical="center"/>
    </xf>
    <xf numFmtId="4" fontId="187" fillId="103" borderId="111" applyNumberFormat="0" applyProtection="0">
      <alignment horizontal="right" vertical="center"/>
    </xf>
    <xf numFmtId="0" fontId="12" fillId="105" borderId="111" applyNumberFormat="0" applyProtection="0">
      <alignment horizontal="left" vertical="top" indent="1"/>
    </xf>
    <xf numFmtId="0" fontId="12" fillId="92" borderId="111" applyNumberFormat="0" applyProtection="0">
      <alignment horizontal="left" vertical="center" indent="1"/>
    </xf>
    <xf numFmtId="0" fontId="50" fillId="91" borderId="111" applyNumberFormat="0" applyProtection="0">
      <alignment horizontal="left" vertical="top" indent="1"/>
    </xf>
    <xf numFmtId="4" fontId="56" fillId="38" borderId="111" applyNumberFormat="0" applyProtection="0">
      <alignment vertical="center"/>
    </xf>
    <xf numFmtId="4" fontId="206" fillId="92" borderId="117" applyNumberFormat="0" applyProtection="0">
      <alignment horizontal="left" vertical="center" indent="1"/>
    </xf>
    <xf numFmtId="4" fontId="189" fillId="103" borderId="111" applyNumberFormat="0" applyProtection="0">
      <alignment horizontal="right" vertical="center"/>
    </xf>
    <xf numFmtId="4" fontId="206" fillId="38" borderId="116" applyNumberFormat="0" applyProtection="0">
      <alignment horizontal="left" vertical="center" indent="1"/>
    </xf>
    <xf numFmtId="4" fontId="64" fillId="99" borderId="111" applyNumberFormat="0" applyProtection="0">
      <alignment horizontal="right" vertical="center"/>
    </xf>
    <xf numFmtId="4" fontId="53" fillId="159" borderId="111" applyNumberFormat="0" applyProtection="0">
      <alignment vertical="center"/>
    </xf>
    <xf numFmtId="4" fontId="53" fillId="109" borderId="111" applyNumberFormat="0" applyProtection="0">
      <alignment horizontal="right" vertical="center"/>
    </xf>
    <xf numFmtId="4" fontId="64" fillId="98" borderId="111" applyNumberFormat="0" applyProtection="0">
      <alignment horizontal="right" vertical="center"/>
    </xf>
    <xf numFmtId="4" fontId="53" fillId="109" borderId="111" applyNumberFormat="0" applyProtection="0">
      <alignment horizontal="right" vertical="center"/>
    </xf>
    <xf numFmtId="0" fontId="50" fillId="91" borderId="111" applyNumberFormat="0" applyProtection="0">
      <alignment horizontal="left" vertical="top" indent="1"/>
    </xf>
    <xf numFmtId="4" fontId="206" fillId="122" borderId="116" applyNumberFormat="0" applyProtection="0">
      <alignment horizontal="left" vertical="center" indent="1"/>
    </xf>
    <xf numFmtId="4" fontId="189" fillId="103" borderId="111" applyNumberFormat="0" applyProtection="0">
      <alignment horizontal="right" vertical="center"/>
    </xf>
    <xf numFmtId="0" fontId="12" fillId="105" borderId="111" applyNumberFormat="0" applyProtection="0">
      <alignment horizontal="left" vertical="top" indent="1"/>
    </xf>
    <xf numFmtId="4" fontId="12" fillId="104" borderId="117" applyNumberFormat="0" applyProtection="0">
      <alignment horizontal="left" vertical="center" indent="1"/>
    </xf>
    <xf numFmtId="4" fontId="12" fillId="104" borderId="117" applyNumberFormat="0" applyProtection="0">
      <alignment horizontal="left" vertical="center" indent="1"/>
    </xf>
    <xf numFmtId="0" fontId="206" fillId="104" borderId="111" applyNumberFormat="0" applyProtection="0">
      <alignment horizontal="left" vertical="top" indent="1"/>
    </xf>
    <xf numFmtId="4" fontId="230" fillId="159" borderId="111" applyNumberFormat="0" applyProtection="0">
      <alignment vertical="center"/>
    </xf>
    <xf numFmtId="4" fontId="53" fillId="38" borderId="147" applyNumberFormat="0" applyProtection="0">
      <alignment horizontal="left" vertical="center" indent="1"/>
    </xf>
    <xf numFmtId="0" fontId="209" fillId="91" borderId="111" applyNumberFormat="0" applyProtection="0">
      <alignment horizontal="left" vertical="top" indent="1"/>
    </xf>
    <xf numFmtId="0" fontId="12" fillId="104" borderId="111" applyNumberFormat="0" applyProtection="0">
      <alignment horizontal="left" vertical="center" indent="1"/>
    </xf>
    <xf numFmtId="0" fontId="50" fillId="91" borderId="111" applyNumberFormat="0" applyProtection="0">
      <alignment horizontal="left" vertical="top" indent="1"/>
    </xf>
    <xf numFmtId="0" fontId="12" fillId="92" borderId="111" applyNumberFormat="0" applyProtection="0">
      <alignment horizontal="left" vertical="center" indent="1"/>
    </xf>
    <xf numFmtId="4" fontId="64" fillId="94" borderId="111" applyNumberFormat="0" applyProtection="0">
      <alignment horizontal="right" vertical="center"/>
    </xf>
    <xf numFmtId="0" fontId="71" fillId="104" borderId="118" applyBorder="0"/>
    <xf numFmtId="4" fontId="64" fillId="101" borderId="111" applyNumberFormat="0" applyProtection="0">
      <alignment horizontal="right" vertical="center"/>
    </xf>
    <xf numFmtId="4" fontId="53" fillId="121" borderId="111" applyNumberFormat="0" applyProtection="0">
      <alignment horizontal="right" vertical="center"/>
    </xf>
    <xf numFmtId="4" fontId="206" fillId="122" borderId="116" applyNumberFormat="0" applyProtection="0">
      <alignment horizontal="left" vertical="center" indent="1"/>
    </xf>
    <xf numFmtId="0" fontId="12" fillId="104" borderId="111" applyNumberFormat="0" applyProtection="0">
      <alignment horizontal="left" vertical="top" indent="1"/>
    </xf>
    <xf numFmtId="4" fontId="64" fillId="92" borderId="111" applyNumberFormat="0" applyProtection="0">
      <alignment horizontal="left" vertical="center" indent="1"/>
    </xf>
    <xf numFmtId="4" fontId="64" fillId="107" borderId="111" applyNumberFormat="0" applyProtection="0">
      <alignment vertical="center"/>
    </xf>
    <xf numFmtId="0" fontId="12" fillId="92" borderId="111" applyNumberFormat="0" applyProtection="0">
      <alignment horizontal="left" vertical="top" indent="1"/>
    </xf>
    <xf numFmtId="4" fontId="64" fillId="93" borderId="111" applyNumberFormat="0" applyProtection="0">
      <alignment horizontal="right" vertical="center"/>
    </xf>
    <xf numFmtId="4" fontId="186" fillId="91" borderId="111" applyNumberFormat="0" applyProtection="0">
      <alignment vertical="center"/>
    </xf>
    <xf numFmtId="4" fontId="64" fillId="95" borderId="111" applyNumberFormat="0" applyProtection="0">
      <alignment horizontal="right" vertical="center"/>
    </xf>
    <xf numFmtId="4" fontId="64" fillId="99" borderId="111" applyNumberFormat="0" applyProtection="0">
      <alignment horizontal="right" vertical="center"/>
    </xf>
    <xf numFmtId="4" fontId="206" fillId="103" borderId="117" applyNumberFormat="0" applyProtection="0">
      <alignment horizontal="left" vertical="center" indent="1"/>
    </xf>
    <xf numFmtId="4" fontId="53" fillId="121" borderId="111" applyNumberFormat="0" applyProtection="0">
      <alignment horizontal="right" vertical="center"/>
    </xf>
    <xf numFmtId="4" fontId="53" fillId="109" borderId="111" applyNumberFormat="0" applyProtection="0">
      <alignment horizontal="right" vertical="center"/>
    </xf>
    <xf numFmtId="4" fontId="64" fillId="93" borderId="111" applyNumberFormat="0" applyProtection="0">
      <alignment horizontal="right" vertical="center"/>
    </xf>
    <xf numFmtId="4" fontId="64" fillId="93" borderId="111" applyNumberFormat="0" applyProtection="0">
      <alignment horizontal="right" vertical="center"/>
    </xf>
    <xf numFmtId="0" fontId="12" fillId="86" borderId="113" applyNumberFormat="0" applyFont="0" applyAlignment="0" applyProtection="0"/>
    <xf numFmtId="4" fontId="206" fillId="99" borderId="116" applyNumberFormat="0" applyProtection="0">
      <alignment horizontal="right" vertical="center"/>
    </xf>
    <xf numFmtId="4" fontId="64" fillId="95" borderId="111" applyNumberFormat="0" applyProtection="0">
      <alignment horizontal="right" vertical="center"/>
    </xf>
    <xf numFmtId="4" fontId="56" fillId="119" borderId="111" applyNumberFormat="0" applyProtection="0">
      <alignment horizontal="left" vertical="center" indent="1"/>
    </xf>
    <xf numFmtId="0" fontId="12" fillId="107" borderId="113" applyNumberFormat="0" applyFont="0" applyAlignment="0" applyProtection="0"/>
    <xf numFmtId="4" fontId="215" fillId="38" borderId="116" applyNumberFormat="0" applyProtection="0">
      <alignment vertical="center"/>
    </xf>
    <xf numFmtId="0" fontId="185" fillId="0" borderId="120" applyNumberFormat="0" applyFill="0" applyAlignment="0" applyProtection="0"/>
    <xf numFmtId="4" fontId="64" fillId="103" borderId="111" applyNumberFormat="0" applyProtection="0">
      <alignment horizontal="right" vertical="center"/>
    </xf>
    <xf numFmtId="0" fontId="206" fillId="139" borderId="121"/>
    <xf numFmtId="4" fontId="186" fillId="91" borderId="111" applyNumberFormat="0" applyProtection="0">
      <alignment vertical="center"/>
    </xf>
    <xf numFmtId="0" fontId="12" fillId="92" borderId="111" applyNumberFormat="0" applyProtection="0">
      <alignment horizontal="left" vertical="center" indent="1"/>
    </xf>
    <xf numFmtId="0" fontId="12" fillId="92" borderId="111" applyNumberFormat="0" applyProtection="0">
      <alignment horizontal="left" vertical="center" indent="1"/>
    </xf>
    <xf numFmtId="4" fontId="56" fillId="119" borderId="119" applyNumberFormat="0" applyProtection="0">
      <alignment horizontal="left" vertical="center" indent="1"/>
    </xf>
    <xf numFmtId="0" fontId="12" fillId="104" borderId="111" applyNumberFormat="0" applyProtection="0">
      <alignment horizontal="left" vertical="top" indent="1"/>
    </xf>
    <xf numFmtId="0" fontId="206" fillId="104" borderId="111" applyNumberFormat="0" applyProtection="0">
      <alignment horizontal="left" vertical="top" indent="1"/>
    </xf>
    <xf numFmtId="0" fontId="206" fillId="105" borderId="111" applyNumberFormat="0" applyProtection="0">
      <alignment horizontal="left" vertical="top" indent="1"/>
    </xf>
    <xf numFmtId="4" fontId="64" fillId="96" borderId="111" applyNumberFormat="0" applyProtection="0">
      <alignment horizontal="right" vertical="center"/>
    </xf>
    <xf numFmtId="4" fontId="64" fillId="100" borderId="111" applyNumberFormat="0" applyProtection="0">
      <alignment horizontal="right" vertical="center"/>
    </xf>
    <xf numFmtId="0" fontId="201" fillId="87" borderId="112" applyNumberFormat="0" applyAlignment="0" applyProtection="0"/>
    <xf numFmtId="0" fontId="208" fillId="92" borderId="111" applyNumberFormat="0" applyProtection="0">
      <alignment horizontal="left" vertical="top" indent="1"/>
    </xf>
    <xf numFmtId="0" fontId="206" fillId="105" borderId="116" applyNumberFormat="0" applyProtection="0">
      <alignment horizontal="left" vertical="center" indent="1"/>
    </xf>
    <xf numFmtId="4" fontId="53" fillId="153" borderId="111" applyNumberFormat="0" applyProtection="0">
      <alignment horizontal="right" vertical="center"/>
    </xf>
    <xf numFmtId="4" fontId="64" fillId="96" borderId="111" applyNumberFormat="0" applyProtection="0">
      <alignment horizontal="right" vertical="center"/>
    </xf>
    <xf numFmtId="0" fontId="12" fillId="105" borderId="111" applyNumberFormat="0" applyProtection="0">
      <alignment horizontal="left" vertical="top" indent="1"/>
    </xf>
    <xf numFmtId="4" fontId="53" fillId="156" borderId="111" applyNumberFormat="0" applyProtection="0">
      <alignment horizontal="right" vertical="center"/>
    </xf>
    <xf numFmtId="4" fontId="64" fillId="95" borderId="111" applyNumberFormat="0" applyProtection="0">
      <alignment horizontal="right" vertical="center"/>
    </xf>
    <xf numFmtId="4" fontId="50" fillId="91" borderId="111" applyNumberFormat="0" applyProtection="0">
      <alignment vertical="center"/>
    </xf>
    <xf numFmtId="4" fontId="186" fillId="91" borderId="111" applyNumberFormat="0" applyProtection="0">
      <alignment vertical="center"/>
    </xf>
    <xf numFmtId="4" fontId="50" fillId="91" borderId="111" applyNumberFormat="0" applyProtection="0">
      <alignment horizontal="left" vertical="center" indent="1"/>
    </xf>
    <xf numFmtId="0" fontId="50" fillId="91" borderId="111" applyNumberFormat="0" applyProtection="0">
      <alignment horizontal="left" vertical="top" indent="1"/>
    </xf>
    <xf numFmtId="4" fontId="64" fillId="93" borderId="111" applyNumberFormat="0" applyProtection="0">
      <alignment horizontal="right" vertical="center"/>
    </xf>
    <xf numFmtId="4" fontId="64" fillId="94" borderId="111" applyNumberFormat="0" applyProtection="0">
      <alignment horizontal="right" vertical="center"/>
    </xf>
    <xf numFmtId="4" fontId="64" fillId="95" borderId="111" applyNumberFormat="0" applyProtection="0">
      <alignment horizontal="right" vertical="center"/>
    </xf>
    <xf numFmtId="4" fontId="64" fillId="96" borderId="111" applyNumberFormat="0" applyProtection="0">
      <alignment horizontal="right" vertical="center"/>
    </xf>
    <xf numFmtId="4" fontId="64" fillId="97" borderId="111" applyNumberFormat="0" applyProtection="0">
      <alignment horizontal="right" vertical="center"/>
    </xf>
    <xf numFmtId="4" fontId="64" fillId="98" borderId="111" applyNumberFormat="0" applyProtection="0">
      <alignment horizontal="right" vertical="center"/>
    </xf>
    <xf numFmtId="4" fontId="64" fillId="99" borderId="111" applyNumberFormat="0" applyProtection="0">
      <alignment horizontal="right" vertical="center"/>
    </xf>
    <xf numFmtId="4" fontId="64" fillId="100" borderId="111" applyNumberFormat="0" applyProtection="0">
      <alignment horizontal="right" vertical="center"/>
    </xf>
    <xf numFmtId="4" fontId="64" fillId="101" borderId="111" applyNumberFormat="0" applyProtection="0">
      <alignment horizontal="right" vertical="center"/>
    </xf>
    <xf numFmtId="4" fontId="64" fillId="92" borderId="111" applyNumberFormat="0" applyProtection="0">
      <alignment horizontal="right" vertical="center"/>
    </xf>
    <xf numFmtId="0" fontId="12" fillId="104" borderId="111" applyNumberFormat="0" applyProtection="0">
      <alignment horizontal="left" vertical="center" indent="1"/>
    </xf>
    <xf numFmtId="0" fontId="12" fillId="104" borderId="111" applyNumberFormat="0" applyProtection="0">
      <alignment horizontal="left" vertical="top" indent="1"/>
    </xf>
    <xf numFmtId="0" fontId="12" fillId="92" borderId="111" applyNumberFormat="0" applyProtection="0">
      <alignment horizontal="left" vertical="center" indent="1"/>
    </xf>
    <xf numFmtId="0" fontId="12" fillId="92" borderId="111" applyNumberFormat="0" applyProtection="0">
      <alignment horizontal="left" vertical="top" indent="1"/>
    </xf>
    <xf numFmtId="0" fontId="12" fillId="105" borderId="111" applyNumberFormat="0" applyProtection="0">
      <alignment horizontal="left" vertical="center" indent="1"/>
    </xf>
    <xf numFmtId="0" fontId="12" fillId="105" borderId="111" applyNumberFormat="0" applyProtection="0">
      <alignment horizontal="left" vertical="top" indent="1"/>
    </xf>
    <xf numFmtId="0" fontId="12" fillId="103" borderId="111" applyNumberFormat="0" applyProtection="0">
      <alignment horizontal="left" vertical="center" indent="1"/>
    </xf>
    <xf numFmtId="0" fontId="12" fillId="103" borderId="111" applyNumberFormat="0" applyProtection="0">
      <alignment horizontal="left" vertical="top" indent="1"/>
    </xf>
    <xf numFmtId="4" fontId="64" fillId="107" borderId="111" applyNumberFormat="0" applyProtection="0">
      <alignment vertical="center"/>
    </xf>
    <xf numFmtId="4" fontId="187" fillId="107" borderId="111" applyNumberFormat="0" applyProtection="0">
      <alignment vertical="center"/>
    </xf>
    <xf numFmtId="4" fontId="64" fillId="107" borderId="111" applyNumberFormat="0" applyProtection="0">
      <alignment horizontal="left" vertical="center" indent="1"/>
    </xf>
    <xf numFmtId="0" fontId="64" fillId="107" borderId="111" applyNumberFormat="0" applyProtection="0">
      <alignment horizontal="left" vertical="top" indent="1"/>
    </xf>
    <xf numFmtId="4" fontId="64" fillId="103" borderId="111" applyNumberFormat="0" applyProtection="0">
      <alignment horizontal="right" vertical="center"/>
    </xf>
    <xf numFmtId="4" fontId="187" fillId="103" borderId="111" applyNumberFormat="0" applyProtection="0">
      <alignment horizontal="right" vertical="center"/>
    </xf>
    <xf numFmtId="4" fontId="64" fillId="92" borderId="111" applyNumberFormat="0" applyProtection="0">
      <alignment horizontal="left" vertical="center" indent="1"/>
    </xf>
    <xf numFmtId="0" fontId="64" fillId="92" borderId="111" applyNumberFormat="0" applyProtection="0">
      <alignment horizontal="left" vertical="top" indent="1"/>
    </xf>
    <xf numFmtId="4" fontId="189" fillId="103" borderId="111" applyNumberFormat="0" applyProtection="0">
      <alignment horizontal="right" vertical="center"/>
    </xf>
    <xf numFmtId="0" fontId="201" fillId="87" borderId="112" applyNumberFormat="0" applyAlignment="0" applyProtection="0"/>
    <xf numFmtId="4" fontId="64" fillId="92" borderId="111" applyNumberFormat="0" applyProtection="0">
      <alignment horizontal="left" vertical="center" indent="1"/>
    </xf>
    <xf numFmtId="0" fontId="194" fillId="117" borderId="112" applyNumberFormat="0" applyAlignment="0" applyProtection="0"/>
    <xf numFmtId="0" fontId="201" fillId="87" borderId="112" applyNumberFormat="0" applyAlignment="0" applyProtection="0"/>
    <xf numFmtId="0" fontId="12" fillId="86" borderId="113" applyNumberFormat="0" applyFont="0" applyAlignment="0" applyProtection="0"/>
    <xf numFmtId="0" fontId="185" fillId="0" borderId="115" applyNumberFormat="0" applyFill="0" applyAlignment="0" applyProtection="0"/>
    <xf numFmtId="4" fontId="206" fillId="122" borderId="116" applyNumberFormat="0" applyProtection="0">
      <alignment horizontal="left" vertical="center" indent="1"/>
    </xf>
    <xf numFmtId="4" fontId="206" fillId="122" borderId="116" applyNumberFormat="0" applyProtection="0">
      <alignment horizontal="left" vertical="center" indent="1"/>
    </xf>
    <xf numFmtId="0" fontId="206" fillId="104" borderId="111" applyNumberFormat="0" applyProtection="0">
      <alignment horizontal="left" vertical="top" indent="1"/>
    </xf>
    <xf numFmtId="0" fontId="206" fillId="92" borderId="111" applyNumberFormat="0" applyProtection="0">
      <alignment horizontal="left" vertical="top" indent="1"/>
    </xf>
    <xf numFmtId="0" fontId="206" fillId="105" borderId="111" applyNumberFormat="0" applyProtection="0">
      <alignment horizontal="left" vertical="top" indent="1"/>
    </xf>
    <xf numFmtId="0" fontId="206" fillId="103" borderId="111" applyNumberFormat="0" applyProtection="0">
      <alignment horizontal="left" vertical="top" indent="1"/>
    </xf>
    <xf numFmtId="4" fontId="206" fillId="0" borderId="116" applyNumberFormat="0" applyProtection="0">
      <alignment horizontal="right" vertical="center"/>
    </xf>
    <xf numFmtId="0" fontId="213" fillId="134" borderId="116" applyNumberFormat="0" applyAlignment="0" applyProtection="0"/>
    <xf numFmtId="0" fontId="201" fillId="87" borderId="116" applyNumberFormat="0" applyAlignment="0" applyProtection="0"/>
    <xf numFmtId="0" fontId="206" fillId="86" borderId="116" applyNumberFormat="0" applyFont="0" applyAlignment="0" applyProtection="0"/>
    <xf numFmtId="4" fontId="206" fillId="91" borderId="116" applyNumberFormat="0" applyProtection="0">
      <alignment vertical="center"/>
    </xf>
    <xf numFmtId="4" fontId="215" fillId="38" borderId="116" applyNumberFormat="0" applyProtection="0">
      <alignment vertical="center"/>
    </xf>
    <xf numFmtId="4" fontId="206" fillId="38" borderId="116" applyNumberFormat="0" applyProtection="0">
      <alignment horizontal="left" vertical="center" indent="1"/>
    </xf>
    <xf numFmtId="0" fontId="209" fillId="91" borderId="111" applyNumberFormat="0" applyProtection="0">
      <alignment horizontal="left" vertical="top" indent="1"/>
    </xf>
    <xf numFmtId="4" fontId="206" fillId="93" borderId="116" applyNumberFormat="0" applyProtection="0">
      <alignment horizontal="right" vertical="center"/>
    </xf>
    <xf numFmtId="4" fontId="206" fillId="137" borderId="116" applyNumberFormat="0" applyProtection="0">
      <alignment horizontal="right" vertical="center"/>
    </xf>
    <xf numFmtId="4" fontId="206" fillId="95" borderId="117" applyNumberFormat="0" applyProtection="0">
      <alignment horizontal="right" vertical="center"/>
    </xf>
    <xf numFmtId="4" fontId="206" fillId="96" borderId="116" applyNumberFormat="0" applyProtection="0">
      <alignment horizontal="right" vertical="center"/>
    </xf>
    <xf numFmtId="4" fontId="206" fillId="97" borderId="116" applyNumberFormat="0" applyProtection="0">
      <alignment horizontal="right" vertical="center"/>
    </xf>
    <xf numFmtId="4" fontId="206" fillId="98" borderId="116" applyNumberFormat="0" applyProtection="0">
      <alignment horizontal="right" vertical="center"/>
    </xf>
    <xf numFmtId="4" fontId="206" fillId="99" borderId="116" applyNumberFormat="0" applyProtection="0">
      <alignment horizontal="right" vertical="center"/>
    </xf>
    <xf numFmtId="4" fontId="206" fillId="100" borderId="116" applyNumberFormat="0" applyProtection="0">
      <alignment horizontal="right" vertical="center"/>
    </xf>
    <xf numFmtId="4" fontId="206" fillId="101" borderId="116" applyNumberFormat="0" applyProtection="0">
      <alignment horizontal="right" vertical="center"/>
    </xf>
    <xf numFmtId="4" fontId="206" fillId="102" borderId="117" applyNumberFormat="0" applyProtection="0">
      <alignment horizontal="left" vertical="center" indent="1"/>
    </xf>
    <xf numFmtId="4" fontId="12" fillId="104" borderId="117" applyNumberFormat="0" applyProtection="0">
      <alignment horizontal="left" vertical="center" indent="1"/>
    </xf>
    <xf numFmtId="4" fontId="12" fillId="104" borderId="117" applyNumberFormat="0" applyProtection="0">
      <alignment horizontal="left" vertical="center" indent="1"/>
    </xf>
    <xf numFmtId="4" fontId="206" fillId="92" borderId="116" applyNumberFormat="0" applyProtection="0">
      <alignment horizontal="right" vertical="center"/>
    </xf>
    <xf numFmtId="4" fontId="206" fillId="103" borderId="117" applyNumberFormat="0" applyProtection="0">
      <alignment horizontal="left" vertical="center" indent="1"/>
    </xf>
    <xf numFmtId="4" fontId="206" fillId="92" borderId="117" applyNumberFormat="0" applyProtection="0">
      <alignment horizontal="left" vertical="center" indent="1"/>
    </xf>
    <xf numFmtId="0" fontId="206" fillId="110" borderId="116" applyNumberFormat="0" applyProtection="0">
      <alignment horizontal="left" vertical="center" indent="1"/>
    </xf>
    <xf numFmtId="0" fontId="206" fillId="138" borderId="116" applyNumberFormat="0" applyProtection="0">
      <alignment horizontal="left" vertical="center" indent="1"/>
    </xf>
    <xf numFmtId="0" fontId="206" fillId="105" borderId="116" applyNumberFormat="0" applyProtection="0">
      <alignment horizontal="left" vertical="center" indent="1"/>
    </xf>
    <xf numFmtId="0" fontId="206" fillId="103" borderId="116" applyNumberFormat="0" applyProtection="0">
      <alignment horizontal="left" vertical="center" indent="1"/>
    </xf>
    <xf numFmtId="0" fontId="71" fillId="104" borderId="118" applyBorder="0"/>
    <xf numFmtId="4" fontId="208" fillId="107" borderId="111" applyNumberFormat="0" applyProtection="0">
      <alignment vertical="center"/>
    </xf>
    <xf numFmtId="4" fontId="208" fillId="110" borderId="111" applyNumberFormat="0" applyProtection="0">
      <alignment horizontal="left" vertical="center" indent="1"/>
    </xf>
    <xf numFmtId="0" fontId="208" fillId="107" borderId="111" applyNumberFormat="0" applyProtection="0">
      <alignment horizontal="left" vertical="top" indent="1"/>
    </xf>
    <xf numFmtId="4" fontId="215" fillId="27" borderId="116" applyNumberFormat="0" applyProtection="0">
      <alignment horizontal="right" vertical="center"/>
    </xf>
    <xf numFmtId="0" fontId="208" fillId="92" borderId="111" applyNumberFormat="0" applyProtection="0">
      <alignment horizontal="left" vertical="top" indent="1"/>
    </xf>
    <xf numFmtId="4" fontId="210" fillId="108" borderId="117" applyNumberFormat="0" applyProtection="0">
      <alignment horizontal="left" vertical="center" indent="1"/>
    </xf>
    <xf numFmtId="4" fontId="211" fillId="106" borderId="116" applyNumberFormat="0" applyProtection="0">
      <alignment horizontal="right" vertical="center"/>
    </xf>
    <xf numFmtId="0" fontId="185" fillId="0" borderId="115" applyNumberFormat="0" applyFill="0" applyAlignment="0" applyProtection="0"/>
    <xf numFmtId="0" fontId="220" fillId="110" borderId="112" applyNumberFormat="0" applyAlignment="0" applyProtection="0"/>
    <xf numFmtId="0" fontId="220" fillId="110" borderId="112" applyNumberFormat="0" applyAlignment="0" applyProtection="0"/>
    <xf numFmtId="0" fontId="194" fillId="117" borderId="112" applyNumberFormat="0" applyAlignment="0" applyProtection="0"/>
    <xf numFmtId="0" fontId="194" fillId="117" borderId="112" applyNumberFormat="0" applyAlignment="0" applyProtection="0"/>
    <xf numFmtId="0" fontId="226" fillId="110" borderId="112" applyNumberFormat="0" applyAlignment="0" applyProtection="0"/>
    <xf numFmtId="0" fontId="226" fillId="110" borderId="112" applyNumberFormat="0" applyAlignment="0" applyProtection="0"/>
    <xf numFmtId="0" fontId="201" fillId="87" borderId="112" applyNumberFormat="0" applyAlignment="0" applyProtection="0"/>
    <xf numFmtId="0" fontId="201" fillId="87" borderId="112" applyNumberFormat="0" applyAlignment="0" applyProtection="0"/>
    <xf numFmtId="0" fontId="12" fillId="107" borderId="113" applyNumberFormat="0" applyFont="0" applyAlignment="0" applyProtection="0"/>
    <xf numFmtId="0" fontId="12" fillId="107" borderId="113" applyNumberFormat="0" applyFont="0" applyAlignment="0" applyProtection="0"/>
    <xf numFmtId="0" fontId="206" fillId="86" borderId="116" applyNumberFormat="0" applyFont="0" applyAlignment="0" applyProtection="0"/>
    <xf numFmtId="0" fontId="12" fillId="86" borderId="113" applyNumberFormat="0" applyFont="0" applyAlignment="0" applyProtection="0"/>
    <xf numFmtId="0" fontId="12" fillId="86" borderId="113" applyNumberFormat="0" applyFont="0" applyAlignment="0" applyProtection="0"/>
    <xf numFmtId="4" fontId="50" fillId="91" borderId="111" applyNumberFormat="0" applyProtection="0">
      <alignment vertical="center"/>
    </xf>
    <xf numFmtId="4" fontId="56" fillId="38" borderId="111" applyNumberFormat="0" applyProtection="0">
      <alignment vertical="center"/>
    </xf>
    <xf numFmtId="4" fontId="56" fillId="38" borderId="111" applyNumberFormat="0" applyProtection="0">
      <alignment vertical="center"/>
    </xf>
    <xf numFmtId="4" fontId="50" fillId="91" borderId="111" applyNumberFormat="0" applyProtection="0">
      <alignment vertical="center"/>
    </xf>
    <xf numFmtId="4" fontId="50" fillId="91" borderId="111" applyNumberFormat="0" applyProtection="0">
      <alignment vertical="center"/>
    </xf>
    <xf numFmtId="4" fontId="186" fillId="91" borderId="111" applyNumberFormat="0" applyProtection="0">
      <alignment vertical="center"/>
    </xf>
    <xf numFmtId="4" fontId="229" fillId="38" borderId="111" applyNumberFormat="0" applyProtection="0">
      <alignment vertical="center"/>
    </xf>
    <xf numFmtId="4" fontId="229" fillId="38" borderId="111" applyNumberFormat="0" applyProtection="0">
      <alignment vertical="center"/>
    </xf>
    <xf numFmtId="4" fontId="186" fillId="91" borderId="111" applyNumberFormat="0" applyProtection="0">
      <alignment vertical="center"/>
    </xf>
    <xf numFmtId="4" fontId="50" fillId="91" borderId="111" applyNumberFormat="0" applyProtection="0">
      <alignment horizontal="left" vertical="center" indent="1"/>
    </xf>
    <xf numFmtId="4" fontId="53" fillId="38" borderId="111" applyNumberFormat="0" applyProtection="0">
      <alignment horizontal="left" vertical="center" indent="1"/>
    </xf>
    <xf numFmtId="4" fontId="53" fillId="38" borderId="111" applyNumberFormat="0" applyProtection="0">
      <alignment horizontal="left" vertical="center" indent="1"/>
    </xf>
    <xf numFmtId="4" fontId="50" fillId="91" borderId="111" applyNumberFormat="0" applyProtection="0">
      <alignment horizontal="left" vertical="center" indent="1"/>
    </xf>
    <xf numFmtId="4" fontId="50" fillId="91" borderId="111" applyNumberFormat="0" applyProtection="0">
      <alignment horizontal="left" vertical="center" indent="1"/>
    </xf>
    <xf numFmtId="0" fontId="50" fillId="91" borderId="111" applyNumberFormat="0" applyProtection="0">
      <alignment horizontal="left" vertical="top" indent="1"/>
    </xf>
    <xf numFmtId="4" fontId="64" fillId="93" borderId="111" applyNumberFormat="0" applyProtection="0">
      <alignment horizontal="right" vertical="center"/>
    </xf>
    <xf numFmtId="4" fontId="53" fillId="152" borderId="111" applyNumberFormat="0" applyProtection="0">
      <alignment horizontal="right" vertical="center"/>
    </xf>
    <xf numFmtId="4" fontId="53" fillId="152" borderId="111" applyNumberFormat="0" applyProtection="0">
      <alignment horizontal="right" vertical="center"/>
    </xf>
    <xf numFmtId="4" fontId="64" fillId="93" borderId="111" applyNumberFormat="0" applyProtection="0">
      <alignment horizontal="right" vertical="center"/>
    </xf>
    <xf numFmtId="4" fontId="64" fillId="93" borderId="111" applyNumberFormat="0" applyProtection="0">
      <alignment horizontal="right" vertical="center"/>
    </xf>
    <xf numFmtId="4" fontId="64" fillId="94" borderId="111" applyNumberFormat="0" applyProtection="0">
      <alignment horizontal="right" vertical="center"/>
    </xf>
    <xf numFmtId="4" fontId="53" fillId="121" borderId="111" applyNumberFormat="0" applyProtection="0">
      <alignment horizontal="right" vertical="center"/>
    </xf>
    <xf numFmtId="4" fontId="53" fillId="121" borderId="111" applyNumberFormat="0" applyProtection="0">
      <alignment horizontal="right" vertical="center"/>
    </xf>
    <xf numFmtId="4" fontId="64" fillId="94" borderId="111" applyNumberFormat="0" applyProtection="0">
      <alignment horizontal="right" vertical="center"/>
    </xf>
    <xf numFmtId="4" fontId="64" fillId="94" borderId="111" applyNumberFormat="0" applyProtection="0">
      <alignment horizontal="right" vertical="center"/>
    </xf>
    <xf numFmtId="4" fontId="64" fillId="95" borderId="111" applyNumberFormat="0" applyProtection="0">
      <alignment horizontal="right" vertical="center"/>
    </xf>
    <xf numFmtId="4" fontId="53" fillId="153" borderId="111" applyNumberFormat="0" applyProtection="0">
      <alignment horizontal="right" vertical="center"/>
    </xf>
    <xf numFmtId="4" fontId="53" fillId="153" borderId="111" applyNumberFormat="0" applyProtection="0">
      <alignment horizontal="right" vertical="center"/>
    </xf>
    <xf numFmtId="4" fontId="64" fillId="95" borderId="111" applyNumberFormat="0" applyProtection="0">
      <alignment horizontal="right" vertical="center"/>
    </xf>
    <xf numFmtId="4" fontId="64" fillId="95" borderId="111" applyNumberFormat="0" applyProtection="0">
      <alignment horizontal="right" vertical="center"/>
    </xf>
    <xf numFmtId="4" fontId="64" fillId="96" borderId="111" applyNumberFormat="0" applyProtection="0">
      <alignment horizontal="right" vertical="center"/>
    </xf>
    <xf numFmtId="4" fontId="53" fillId="33" borderId="111" applyNumberFormat="0" applyProtection="0">
      <alignment horizontal="right" vertical="center"/>
    </xf>
    <xf numFmtId="4" fontId="53" fillId="33" borderId="111" applyNumberFormat="0" applyProtection="0">
      <alignment horizontal="right" vertical="center"/>
    </xf>
    <xf numFmtId="4" fontId="64" fillId="96" borderId="111" applyNumberFormat="0" applyProtection="0">
      <alignment horizontal="right" vertical="center"/>
    </xf>
    <xf numFmtId="4" fontId="64" fillId="96" borderId="111" applyNumberFormat="0" applyProtection="0">
      <alignment horizontal="right" vertical="center"/>
    </xf>
    <xf numFmtId="4" fontId="64" fillId="97" borderId="111" applyNumberFormat="0" applyProtection="0">
      <alignment horizontal="right" vertical="center"/>
    </xf>
    <xf numFmtId="4" fontId="53" fillId="154" borderId="111" applyNumberFormat="0" applyProtection="0">
      <alignment horizontal="right" vertical="center"/>
    </xf>
    <xf numFmtId="4" fontId="53" fillId="154" borderId="111" applyNumberFormat="0" applyProtection="0">
      <alignment horizontal="right" vertical="center"/>
    </xf>
    <xf numFmtId="4" fontId="64" fillId="97" borderId="111" applyNumberFormat="0" applyProtection="0">
      <alignment horizontal="right" vertical="center"/>
    </xf>
    <xf numFmtId="4" fontId="64" fillId="97" borderId="111" applyNumberFormat="0" applyProtection="0">
      <alignment horizontal="right" vertical="center"/>
    </xf>
    <xf numFmtId="4" fontId="64" fillId="98" borderId="111" applyNumberFormat="0" applyProtection="0">
      <alignment horizontal="right" vertical="center"/>
    </xf>
    <xf numFmtId="4" fontId="53" fillId="109" borderId="111" applyNumberFormat="0" applyProtection="0">
      <alignment horizontal="right" vertical="center"/>
    </xf>
    <xf numFmtId="4" fontId="53" fillId="109" borderId="111" applyNumberFormat="0" applyProtection="0">
      <alignment horizontal="right" vertical="center"/>
    </xf>
    <xf numFmtId="4" fontId="64" fillId="98" borderId="111" applyNumberFormat="0" applyProtection="0">
      <alignment horizontal="right" vertical="center"/>
    </xf>
    <xf numFmtId="4" fontId="64" fillId="98" borderId="111" applyNumberFormat="0" applyProtection="0">
      <alignment horizontal="right" vertical="center"/>
    </xf>
    <xf numFmtId="4" fontId="64" fillId="99" borderId="111" applyNumberFormat="0" applyProtection="0">
      <alignment horizontal="right" vertical="center"/>
    </xf>
    <xf numFmtId="4" fontId="53" fillId="155" borderId="111" applyNumberFormat="0" applyProtection="0">
      <alignment horizontal="right" vertical="center"/>
    </xf>
    <xf numFmtId="4" fontId="53" fillId="155" borderId="111" applyNumberFormat="0" applyProtection="0">
      <alignment horizontal="right" vertical="center"/>
    </xf>
    <xf numFmtId="4" fontId="64" fillId="99" borderId="111" applyNumberFormat="0" applyProtection="0">
      <alignment horizontal="right" vertical="center"/>
    </xf>
    <xf numFmtId="4" fontId="64" fillId="99" borderId="111" applyNumberFormat="0" applyProtection="0">
      <alignment horizontal="right" vertical="center"/>
    </xf>
    <xf numFmtId="4" fontId="64" fillId="100" borderId="111" applyNumberFormat="0" applyProtection="0">
      <alignment horizontal="right" vertical="center"/>
    </xf>
    <xf numFmtId="4" fontId="53" fillId="156" borderId="111" applyNumberFormat="0" applyProtection="0">
      <alignment horizontal="right" vertical="center"/>
    </xf>
    <xf numFmtId="4" fontId="53" fillId="156" borderId="111" applyNumberFormat="0" applyProtection="0">
      <alignment horizontal="right" vertical="center"/>
    </xf>
    <xf numFmtId="4" fontId="64" fillId="100" borderId="111" applyNumberFormat="0" applyProtection="0">
      <alignment horizontal="right" vertical="center"/>
    </xf>
    <xf numFmtId="4" fontId="64" fillId="100" borderId="111" applyNumberFormat="0" applyProtection="0">
      <alignment horizontal="right" vertical="center"/>
    </xf>
    <xf numFmtId="4" fontId="64" fillId="101" borderId="111" applyNumberFormat="0" applyProtection="0">
      <alignment horizontal="right" vertical="center"/>
    </xf>
    <xf numFmtId="4" fontId="53" fillId="157" borderId="111" applyNumberFormat="0" applyProtection="0">
      <alignment horizontal="right" vertical="center"/>
    </xf>
    <xf numFmtId="4" fontId="53" fillId="157" borderId="111" applyNumberFormat="0" applyProtection="0">
      <alignment horizontal="right" vertical="center"/>
    </xf>
    <xf numFmtId="4" fontId="64" fillId="101" borderId="111" applyNumberFormat="0" applyProtection="0">
      <alignment horizontal="right" vertical="center"/>
    </xf>
    <xf numFmtId="4" fontId="64" fillId="101" borderId="111" applyNumberFormat="0" applyProtection="0">
      <alignment horizontal="right" vertical="center"/>
    </xf>
    <xf numFmtId="4" fontId="64" fillId="92" borderId="111" applyNumberFormat="0" applyProtection="0">
      <alignment horizontal="right" vertical="center"/>
    </xf>
    <xf numFmtId="4" fontId="53" fillId="119" borderId="111" applyNumberFormat="0" applyProtection="0">
      <alignment horizontal="right" vertical="center"/>
    </xf>
    <xf numFmtId="4" fontId="53" fillId="119" borderId="111" applyNumberFormat="0" applyProtection="0">
      <alignment horizontal="right" vertical="center"/>
    </xf>
    <xf numFmtId="4" fontId="64" fillId="92" borderId="111" applyNumberFormat="0" applyProtection="0">
      <alignment horizontal="right" vertical="center"/>
    </xf>
    <xf numFmtId="4" fontId="64" fillId="92" borderId="111" applyNumberFormat="0" applyProtection="0">
      <alignment horizontal="right" vertical="center"/>
    </xf>
    <xf numFmtId="0" fontId="12" fillId="104" borderId="111" applyNumberFormat="0" applyProtection="0">
      <alignment horizontal="left" vertical="center" indent="1"/>
    </xf>
    <xf numFmtId="0" fontId="12" fillId="104" borderId="111" applyNumberFormat="0" applyProtection="0">
      <alignment horizontal="left" vertical="center" indent="1"/>
    </xf>
    <xf numFmtId="0" fontId="12" fillId="104" borderId="111" applyNumberFormat="0" applyProtection="0">
      <alignment horizontal="left" vertical="center" indent="1"/>
    </xf>
    <xf numFmtId="0" fontId="12" fillId="104" borderId="111" applyNumberFormat="0" applyProtection="0">
      <alignment horizontal="left" vertical="center" indent="1"/>
    </xf>
    <xf numFmtId="0" fontId="12" fillId="104" borderId="111" applyNumberFormat="0" applyProtection="0">
      <alignment horizontal="left" vertical="top" indent="1"/>
    </xf>
    <xf numFmtId="0" fontId="206" fillId="104" borderId="111" applyNumberFormat="0" applyProtection="0">
      <alignment horizontal="left" vertical="top" indent="1"/>
    </xf>
    <xf numFmtId="0" fontId="12" fillId="104" borderId="111" applyNumberFormat="0" applyProtection="0">
      <alignment horizontal="left" vertical="top" indent="1"/>
    </xf>
    <xf numFmtId="0" fontId="12" fillId="104" borderId="111" applyNumberFormat="0" applyProtection="0">
      <alignment horizontal="left" vertical="top" indent="1"/>
    </xf>
    <xf numFmtId="0" fontId="12" fillId="92" borderId="111" applyNumberFormat="0" applyProtection="0">
      <alignment horizontal="left" vertical="center" indent="1"/>
    </xf>
    <xf numFmtId="0" fontId="12" fillId="92" borderId="111" applyNumberFormat="0" applyProtection="0">
      <alignment horizontal="left" vertical="center" indent="1"/>
    </xf>
    <xf numFmtId="0" fontId="12" fillId="92" borderId="111" applyNumberFormat="0" applyProtection="0">
      <alignment horizontal="left" vertical="center" indent="1"/>
    </xf>
    <xf numFmtId="0" fontId="12" fillId="92" borderId="111" applyNumberFormat="0" applyProtection="0">
      <alignment horizontal="left" vertical="center" indent="1"/>
    </xf>
    <xf numFmtId="0" fontId="12" fillId="92" borderId="111" applyNumberFormat="0" applyProtection="0">
      <alignment horizontal="left" vertical="top" indent="1"/>
    </xf>
    <xf numFmtId="0" fontId="206" fillId="92" borderId="111" applyNumberFormat="0" applyProtection="0">
      <alignment horizontal="left" vertical="top" indent="1"/>
    </xf>
    <xf numFmtId="0" fontId="12" fillId="92" borderId="111" applyNumberFormat="0" applyProtection="0">
      <alignment horizontal="left" vertical="top" indent="1"/>
    </xf>
    <xf numFmtId="0" fontId="12" fillId="92" borderId="111" applyNumberFormat="0" applyProtection="0">
      <alignment horizontal="left" vertical="top" indent="1"/>
    </xf>
    <xf numFmtId="0" fontId="12" fillId="105" borderId="111" applyNumberFormat="0" applyProtection="0">
      <alignment horizontal="left" vertical="center" indent="1"/>
    </xf>
    <xf numFmtId="0" fontId="12" fillId="105" borderId="111" applyNumberFormat="0" applyProtection="0">
      <alignment horizontal="left" vertical="center" indent="1"/>
    </xf>
    <xf numFmtId="0" fontId="12" fillId="105" borderId="111" applyNumberFormat="0" applyProtection="0">
      <alignment horizontal="left" vertical="center" indent="1"/>
    </xf>
    <xf numFmtId="0" fontId="12" fillId="105" borderId="111" applyNumberFormat="0" applyProtection="0">
      <alignment horizontal="left" vertical="center" indent="1"/>
    </xf>
    <xf numFmtId="0" fontId="12" fillId="105" borderId="111" applyNumberFormat="0" applyProtection="0">
      <alignment horizontal="left" vertical="top" indent="1"/>
    </xf>
    <xf numFmtId="0" fontId="206" fillId="105" borderId="111" applyNumberFormat="0" applyProtection="0">
      <alignment horizontal="left" vertical="top" indent="1"/>
    </xf>
    <xf numFmtId="0" fontId="12" fillId="105" borderId="111" applyNumberFormat="0" applyProtection="0">
      <alignment horizontal="left" vertical="top" indent="1"/>
    </xf>
    <xf numFmtId="0" fontId="12" fillId="105" borderId="111" applyNumberFormat="0" applyProtection="0">
      <alignment horizontal="left" vertical="top" indent="1"/>
    </xf>
    <xf numFmtId="0" fontId="12" fillId="103" borderId="111" applyNumberFormat="0" applyProtection="0">
      <alignment horizontal="left" vertical="center" indent="1"/>
    </xf>
    <xf numFmtId="0" fontId="12" fillId="103" borderId="111" applyNumberFormat="0" applyProtection="0">
      <alignment horizontal="left" vertical="center" indent="1"/>
    </xf>
    <xf numFmtId="0" fontId="12" fillId="103" borderId="111" applyNumberFormat="0" applyProtection="0">
      <alignment horizontal="left" vertical="center" indent="1"/>
    </xf>
    <xf numFmtId="0" fontId="12" fillId="103" borderId="111" applyNumberFormat="0" applyProtection="0">
      <alignment horizontal="left" vertical="center" indent="1"/>
    </xf>
    <xf numFmtId="0" fontId="12" fillId="103" borderId="111" applyNumberFormat="0" applyProtection="0">
      <alignment horizontal="left" vertical="top" indent="1"/>
    </xf>
    <xf numFmtId="0" fontId="206" fillId="103" borderId="111" applyNumberFormat="0" applyProtection="0">
      <alignment horizontal="left" vertical="top" indent="1"/>
    </xf>
    <xf numFmtId="0" fontId="12" fillId="103" borderId="111" applyNumberFormat="0" applyProtection="0">
      <alignment horizontal="left" vertical="top" indent="1"/>
    </xf>
    <xf numFmtId="0" fontId="12" fillId="103" borderId="111" applyNumberFormat="0" applyProtection="0">
      <alignment horizontal="left" vertical="top" indent="1"/>
    </xf>
    <xf numFmtId="4" fontId="64" fillId="107" borderId="111" applyNumberFormat="0" applyProtection="0">
      <alignment vertical="center"/>
    </xf>
    <xf numFmtId="4" fontId="53" fillId="159" borderId="111" applyNumberFormat="0" applyProtection="0">
      <alignment vertical="center"/>
    </xf>
    <xf numFmtId="4" fontId="53" fillId="159" borderId="111" applyNumberFormat="0" applyProtection="0">
      <alignment vertical="center"/>
    </xf>
    <xf numFmtId="4" fontId="64" fillId="107" borderId="111" applyNumberFormat="0" applyProtection="0">
      <alignment vertical="center"/>
    </xf>
    <xf numFmtId="4" fontId="187" fillId="107" borderId="111" applyNumberFormat="0" applyProtection="0">
      <alignment vertical="center"/>
    </xf>
    <xf numFmtId="4" fontId="230" fillId="159" borderId="111" applyNumberFormat="0" applyProtection="0">
      <alignment vertical="center"/>
    </xf>
    <xf numFmtId="4" fontId="230" fillId="159" borderId="111" applyNumberFormat="0" applyProtection="0">
      <alignment vertical="center"/>
    </xf>
    <xf numFmtId="4" fontId="187" fillId="107" borderId="111" applyNumberFormat="0" applyProtection="0">
      <alignment vertical="center"/>
    </xf>
    <xf numFmtId="4" fontId="64" fillId="107" borderId="111" applyNumberFormat="0" applyProtection="0">
      <alignment horizontal="left" vertical="center" indent="1"/>
    </xf>
    <xf numFmtId="4" fontId="56" fillId="119" borderId="119" applyNumberFormat="0" applyProtection="0">
      <alignment horizontal="left" vertical="center" indent="1"/>
    </xf>
    <xf numFmtId="4" fontId="56" fillId="119" borderId="119" applyNumberFormat="0" applyProtection="0">
      <alignment horizontal="left" vertical="center" indent="1"/>
    </xf>
    <xf numFmtId="4" fontId="64" fillId="107" borderId="111" applyNumberFormat="0" applyProtection="0">
      <alignment horizontal="left" vertical="center" indent="1"/>
    </xf>
    <xf numFmtId="0" fontId="64" fillId="107" borderId="111" applyNumberFormat="0" applyProtection="0">
      <alignment horizontal="left" vertical="top" indent="1"/>
    </xf>
    <xf numFmtId="4" fontId="64" fillId="103" borderId="111" applyNumberFormat="0" applyProtection="0">
      <alignment horizontal="right" vertical="center"/>
    </xf>
    <xf numFmtId="4" fontId="53" fillId="159" borderId="111" applyNumberFormat="0" applyProtection="0">
      <alignment horizontal="right" vertical="center"/>
    </xf>
    <xf numFmtId="4" fontId="53" fillId="159" borderId="111" applyNumberFormat="0" applyProtection="0">
      <alignment horizontal="right" vertical="center"/>
    </xf>
    <xf numFmtId="4" fontId="64" fillId="103" borderId="111" applyNumberFormat="0" applyProtection="0">
      <alignment horizontal="right" vertical="center"/>
    </xf>
    <xf numFmtId="4" fontId="64" fillId="103" borderId="111" applyNumberFormat="0" applyProtection="0">
      <alignment horizontal="right" vertical="center"/>
    </xf>
    <xf numFmtId="4" fontId="187" fillId="103" borderId="111" applyNumberFormat="0" applyProtection="0">
      <alignment horizontal="right" vertical="center"/>
    </xf>
    <xf numFmtId="4" fontId="230" fillId="159" borderId="111" applyNumberFormat="0" applyProtection="0">
      <alignment horizontal="right" vertical="center"/>
    </xf>
    <xf numFmtId="4" fontId="230" fillId="159" borderId="111" applyNumberFormat="0" applyProtection="0">
      <alignment horizontal="right" vertical="center"/>
    </xf>
    <xf numFmtId="4" fontId="187" fillId="103" borderId="111" applyNumberFormat="0" applyProtection="0">
      <alignment horizontal="right" vertical="center"/>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56" fillId="119" borderId="111" applyNumberFormat="0" applyProtection="0">
      <alignment horizontal="left" vertical="center" indent="1"/>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64" fillId="92" borderId="111" applyNumberFormat="0" applyProtection="0">
      <alignment horizontal="left" vertical="center" indent="1"/>
    </xf>
    <xf numFmtId="4" fontId="56" fillId="119" borderId="111" applyNumberFormat="0" applyProtection="0">
      <alignment horizontal="left" vertical="center" indent="1"/>
    </xf>
    <xf numFmtId="0" fontId="64" fillId="92" borderId="111" applyNumberFormat="0" applyProtection="0">
      <alignment horizontal="left" vertical="top" indent="1"/>
    </xf>
    <xf numFmtId="4" fontId="188" fillId="120" borderId="119" applyNumberFormat="0" applyProtection="0">
      <alignment horizontal="left" vertical="center" indent="1"/>
    </xf>
    <xf numFmtId="4" fontId="188" fillId="120" borderId="119" applyNumberFormat="0" applyProtection="0">
      <alignment horizontal="left" vertical="center" indent="1"/>
    </xf>
    <xf numFmtId="4" fontId="189" fillId="103" borderId="111" applyNumberFormat="0" applyProtection="0">
      <alignment horizontal="right" vertical="center"/>
    </xf>
    <xf numFmtId="4" fontId="231" fillId="159" borderId="111" applyNumberFormat="0" applyProtection="0">
      <alignment horizontal="right" vertical="center"/>
    </xf>
    <xf numFmtId="4" fontId="231" fillId="159" borderId="111" applyNumberFormat="0" applyProtection="0">
      <alignment horizontal="right" vertical="center"/>
    </xf>
    <xf numFmtId="4" fontId="189" fillId="103" borderId="111" applyNumberFormat="0" applyProtection="0">
      <alignment horizontal="right" vertical="center"/>
    </xf>
    <xf numFmtId="0" fontId="185" fillId="0" borderId="120" applyNumberFormat="0" applyFill="0" applyAlignment="0" applyProtection="0"/>
    <xf numFmtId="0" fontId="185" fillId="0" borderId="120" applyNumberFormat="0" applyFill="0" applyAlignment="0" applyProtection="0"/>
    <xf numFmtId="4" fontId="206" fillId="91" borderId="116" applyNumberFormat="0" applyProtection="0">
      <alignment vertical="center"/>
    </xf>
    <xf numFmtId="4" fontId="206" fillId="38" borderId="116" applyNumberFormat="0" applyProtection="0">
      <alignment horizontal="left" vertical="center" indent="1"/>
    </xf>
    <xf numFmtId="4" fontId="206" fillId="122" borderId="116" applyNumberFormat="0" applyProtection="0">
      <alignment horizontal="left" vertical="center" indent="1"/>
    </xf>
    <xf numFmtId="4" fontId="206" fillId="93" borderId="116" applyNumberFormat="0" applyProtection="0">
      <alignment horizontal="right" vertical="center"/>
    </xf>
    <xf numFmtId="4" fontId="206" fillId="137" borderId="116" applyNumberFormat="0" applyProtection="0">
      <alignment horizontal="right" vertical="center"/>
    </xf>
    <xf numFmtId="4" fontId="206" fillId="95" borderId="117" applyNumberFormat="0" applyProtection="0">
      <alignment horizontal="right" vertical="center"/>
    </xf>
    <xf numFmtId="4" fontId="206" fillId="96" borderId="116" applyNumberFormat="0" applyProtection="0">
      <alignment horizontal="right" vertical="center"/>
    </xf>
    <xf numFmtId="4" fontId="206" fillId="97" borderId="116" applyNumberFormat="0" applyProtection="0">
      <alignment horizontal="right" vertical="center"/>
    </xf>
    <xf numFmtId="4" fontId="206" fillId="98" borderId="116" applyNumberFormat="0" applyProtection="0">
      <alignment horizontal="right" vertical="center"/>
    </xf>
    <xf numFmtId="4" fontId="206" fillId="99" borderId="116" applyNumberFormat="0" applyProtection="0">
      <alignment horizontal="right" vertical="center"/>
    </xf>
    <xf numFmtId="4" fontId="206" fillId="100" borderId="116" applyNumberFormat="0" applyProtection="0">
      <alignment horizontal="right" vertical="center"/>
    </xf>
    <xf numFmtId="4" fontId="206" fillId="101" borderId="116" applyNumberFormat="0" applyProtection="0">
      <alignment horizontal="right" vertical="center"/>
    </xf>
    <xf numFmtId="4" fontId="206" fillId="102" borderId="117" applyNumberFormat="0" applyProtection="0">
      <alignment horizontal="left" vertical="center" indent="1"/>
    </xf>
    <xf numFmtId="4" fontId="206" fillId="92" borderId="116" applyNumberFormat="0" applyProtection="0">
      <alignment horizontal="right" vertical="center"/>
    </xf>
    <xf numFmtId="4" fontId="206" fillId="103" borderId="117" applyNumberFormat="0" applyProtection="0">
      <alignment horizontal="left" vertical="center" indent="1"/>
    </xf>
    <xf numFmtId="4" fontId="206" fillId="92" borderId="117" applyNumberFormat="0" applyProtection="0">
      <alignment horizontal="left" vertical="center" indent="1"/>
    </xf>
    <xf numFmtId="0" fontId="206" fillId="110" borderId="116" applyNumberFormat="0" applyProtection="0">
      <alignment horizontal="left" vertical="center" indent="1"/>
    </xf>
    <xf numFmtId="0" fontId="206" fillId="138" borderId="116" applyNumberFormat="0" applyProtection="0">
      <alignment horizontal="left" vertical="center" indent="1"/>
    </xf>
    <xf numFmtId="0" fontId="206" fillId="105" borderId="116" applyNumberFormat="0" applyProtection="0">
      <alignment horizontal="left" vertical="center" indent="1"/>
    </xf>
    <xf numFmtId="0" fontId="206" fillId="103" borderId="116" applyNumberFormat="0" applyProtection="0">
      <alignment horizontal="left" vertical="center" indent="1"/>
    </xf>
    <xf numFmtId="4" fontId="206" fillId="0" borderId="116" applyNumberFormat="0" applyProtection="0">
      <alignment horizontal="right" vertical="center"/>
    </xf>
    <xf numFmtId="4" fontId="64" fillId="92" borderId="111" applyNumberFormat="0" applyProtection="0">
      <alignment horizontal="left" vertical="center" indent="1"/>
    </xf>
    <xf numFmtId="0" fontId="50" fillId="91" borderId="111" applyNumberFormat="0" applyProtection="0">
      <alignment horizontal="left" vertical="top" indent="1"/>
    </xf>
    <xf numFmtId="4" fontId="206" fillId="122" borderId="116" applyNumberFormat="0" applyProtection="0">
      <alignment horizontal="left" vertical="center" indent="1"/>
    </xf>
    <xf numFmtId="4" fontId="189" fillId="103" borderId="111" applyNumberFormat="0" applyProtection="0">
      <alignment horizontal="right" vertical="center"/>
    </xf>
    <xf numFmtId="4" fontId="12" fillId="104" borderId="117" applyNumberFormat="0" applyProtection="0">
      <alignment horizontal="left" vertical="center" indent="1"/>
    </xf>
    <xf numFmtId="4" fontId="12" fillId="104" borderId="117" applyNumberFormat="0" applyProtection="0">
      <alignment horizontal="left" vertical="center" indent="1"/>
    </xf>
    <xf numFmtId="0" fontId="12" fillId="105" borderId="111" applyNumberFormat="0" applyProtection="0">
      <alignment horizontal="left" vertical="center" indent="1"/>
    </xf>
    <xf numFmtId="4" fontId="188" fillId="120" borderId="119" applyNumberFormat="0" applyProtection="0">
      <alignment horizontal="left" vertical="center" indent="1"/>
    </xf>
    <xf numFmtId="4" fontId="64" fillId="92" borderId="111" applyNumberFormat="0" applyProtection="0">
      <alignment horizontal="left" vertical="center" indent="1"/>
    </xf>
    <xf numFmtId="4" fontId="231" fillId="159" borderId="111" applyNumberFormat="0" applyProtection="0">
      <alignment horizontal="right" vertical="center"/>
    </xf>
    <xf numFmtId="0" fontId="185" fillId="0" borderId="120" applyNumberFormat="0" applyFill="0" applyAlignment="0" applyProtection="0"/>
    <xf numFmtId="4" fontId="53" fillId="121" borderId="111" applyNumberFormat="0" applyProtection="0">
      <alignment horizontal="right" vertical="center"/>
    </xf>
    <xf numFmtId="4" fontId="206" fillId="101" borderId="116" applyNumberFormat="0" applyProtection="0">
      <alignment horizontal="right" vertical="center"/>
    </xf>
    <xf numFmtId="4" fontId="206" fillId="103" borderId="117" applyNumberFormat="0" applyProtection="0">
      <alignment horizontal="left" vertical="center" indent="1"/>
    </xf>
    <xf numFmtId="4" fontId="64" fillId="101" borderId="111" applyNumberFormat="0" applyProtection="0">
      <alignment horizontal="right" vertical="center"/>
    </xf>
    <xf numFmtId="4" fontId="208" fillId="107" borderId="111" applyNumberFormat="0" applyProtection="0">
      <alignment vertical="center"/>
    </xf>
    <xf numFmtId="4" fontId="206" fillId="95" borderId="117" applyNumberFormat="0" applyProtection="0">
      <alignment horizontal="right" vertical="center"/>
    </xf>
    <xf numFmtId="4" fontId="231" fillId="159" borderId="111" applyNumberFormat="0" applyProtection="0">
      <alignment horizontal="right" vertical="center"/>
    </xf>
    <xf numFmtId="4" fontId="187" fillId="103" borderId="111" applyNumberFormat="0" applyProtection="0">
      <alignment horizontal="right" vertical="center"/>
    </xf>
    <xf numFmtId="4" fontId="230" fillId="159" borderId="111" applyNumberFormat="0" applyProtection="0">
      <alignment vertical="center"/>
    </xf>
    <xf numFmtId="4" fontId="56" fillId="38" borderId="111" applyNumberFormat="0" applyProtection="0">
      <alignment vertical="center"/>
    </xf>
    <xf numFmtId="4" fontId="64" fillId="107" borderId="111" applyNumberFormat="0" applyProtection="0">
      <alignment vertical="center"/>
    </xf>
    <xf numFmtId="4" fontId="206" fillId="122" borderId="116" applyNumberFormat="0" applyProtection="0">
      <alignment horizontal="left" vertical="center" indent="1"/>
    </xf>
    <xf numFmtId="4" fontId="56" fillId="119" borderId="111" applyNumberFormat="0" applyProtection="0">
      <alignment horizontal="left" vertical="center" indent="1"/>
    </xf>
    <xf numFmtId="0" fontId="12" fillId="86" borderId="113" applyNumberFormat="0" applyFont="0" applyAlignment="0" applyProtection="0"/>
    <xf numFmtId="0" fontId="12" fillId="105" borderId="111" applyNumberFormat="0" applyProtection="0">
      <alignment horizontal="left" vertical="top" indent="1"/>
    </xf>
    <xf numFmtId="0" fontId="201" fillId="87" borderId="112" applyNumberFormat="0" applyAlignment="0" applyProtection="0"/>
    <xf numFmtId="4" fontId="206" fillId="102" borderId="117" applyNumberFormat="0" applyProtection="0">
      <alignment horizontal="left" vertical="center" indent="1"/>
    </xf>
    <xf numFmtId="4" fontId="64" fillId="97" borderId="111" applyNumberFormat="0" applyProtection="0">
      <alignment horizontal="right" vertical="center"/>
    </xf>
    <xf numFmtId="0" fontId="12" fillId="103" borderId="111" applyNumberFormat="0" applyProtection="0">
      <alignment horizontal="left" vertical="center" indent="1"/>
    </xf>
    <xf numFmtId="4" fontId="53" fillId="156" borderId="111" applyNumberFormat="0" applyProtection="0">
      <alignment horizontal="right" vertical="center"/>
    </xf>
    <xf numFmtId="4" fontId="215" fillId="23" borderId="121" applyNumberFormat="0" applyProtection="0">
      <alignment vertical="center"/>
    </xf>
    <xf numFmtId="4" fontId="64" fillId="101" borderId="111" applyNumberFormat="0" applyProtection="0">
      <alignment horizontal="right" vertical="center"/>
    </xf>
    <xf numFmtId="4" fontId="50" fillId="91" borderId="111" applyNumberFormat="0" applyProtection="0">
      <alignment horizontal="left" vertical="center" indent="1"/>
    </xf>
    <xf numFmtId="4" fontId="189" fillId="103" borderId="111" applyNumberFormat="0" applyProtection="0">
      <alignment horizontal="right" vertical="center"/>
    </xf>
    <xf numFmtId="0" fontId="12" fillId="92" borderId="111" applyNumberFormat="0" applyProtection="0">
      <alignment horizontal="left" vertical="top" indent="1"/>
    </xf>
    <xf numFmtId="4" fontId="64" fillId="92" borderId="111" applyNumberFormat="0" applyProtection="0">
      <alignment horizontal="left" vertical="center" indent="1"/>
    </xf>
    <xf numFmtId="4" fontId="187" fillId="103" borderId="111" applyNumberFormat="0" applyProtection="0">
      <alignment horizontal="right" vertical="center"/>
    </xf>
    <xf numFmtId="0" fontId="12" fillId="103" borderId="111" applyNumberFormat="0" applyProtection="0">
      <alignment horizontal="left" vertical="top" indent="1"/>
    </xf>
    <xf numFmtId="0" fontId="12" fillId="105" borderId="111" applyNumberFormat="0" applyProtection="0">
      <alignment horizontal="left" vertical="top" indent="1"/>
    </xf>
    <xf numFmtId="0" fontId="12" fillId="92" borderId="111" applyNumberFormat="0" applyProtection="0">
      <alignment horizontal="left" vertical="top" indent="1"/>
    </xf>
    <xf numFmtId="0" fontId="12" fillId="92" borderId="111" applyNumberFormat="0" applyProtection="0">
      <alignment horizontal="left" vertical="center" indent="1"/>
    </xf>
    <xf numFmtId="4" fontId="53" fillId="155" borderId="111" applyNumberFormat="0" applyProtection="0">
      <alignment horizontal="right" vertical="center"/>
    </xf>
    <xf numFmtId="4" fontId="64" fillId="95" borderId="111" applyNumberFormat="0" applyProtection="0">
      <alignment horizontal="right" vertical="center"/>
    </xf>
    <xf numFmtId="4" fontId="64" fillId="94" borderId="111" applyNumberFormat="0" applyProtection="0">
      <alignment horizontal="right" vertical="center"/>
    </xf>
    <xf numFmtId="4" fontId="64" fillId="93" borderId="111" applyNumberFormat="0" applyProtection="0">
      <alignment horizontal="right" vertical="center"/>
    </xf>
    <xf numFmtId="4" fontId="53" fillId="33" borderId="111" applyNumberFormat="0" applyProtection="0">
      <alignment horizontal="right" vertical="center"/>
    </xf>
    <xf numFmtId="0" fontId="50" fillId="91" borderId="111" applyNumberFormat="0" applyProtection="0">
      <alignment horizontal="left" vertical="top" indent="1"/>
    </xf>
    <xf numFmtId="4" fontId="50" fillId="91" borderId="111" applyNumberFormat="0" applyProtection="0">
      <alignment horizontal="left" vertical="center" indent="1"/>
    </xf>
    <xf numFmtId="4" fontId="186" fillId="91" borderId="111" applyNumberFormat="0" applyProtection="0">
      <alignment vertical="center"/>
    </xf>
    <xf numFmtId="4" fontId="50" fillId="91" borderId="111" applyNumberFormat="0" applyProtection="0">
      <alignment vertical="center"/>
    </xf>
    <xf numFmtId="4" fontId="64" fillId="99" borderId="111" applyNumberFormat="0" applyProtection="0">
      <alignment horizontal="right" vertical="center"/>
    </xf>
    <xf numFmtId="4" fontId="206" fillId="99" borderId="116" applyNumberFormat="0" applyProtection="0">
      <alignment horizontal="right" vertical="center"/>
    </xf>
    <xf numFmtId="0" fontId="12" fillId="86" borderId="113" applyNumberFormat="0" applyFont="0" applyAlignment="0" applyProtection="0"/>
    <xf numFmtId="0" fontId="206" fillId="92" borderId="111" applyNumberFormat="0" applyProtection="0">
      <alignment horizontal="left" vertical="top" indent="1"/>
    </xf>
    <xf numFmtId="4" fontId="206" fillId="96" borderId="116" applyNumberFormat="0" applyProtection="0">
      <alignment horizontal="right" vertical="center"/>
    </xf>
    <xf numFmtId="0" fontId="12" fillId="92" borderId="111" applyNumberFormat="0" applyProtection="0">
      <alignment horizontal="left" vertical="top" indent="1"/>
    </xf>
    <xf numFmtId="4" fontId="230" fillId="159" borderId="111" applyNumberFormat="0" applyProtection="0">
      <alignment vertical="center"/>
    </xf>
    <xf numFmtId="0" fontId="12" fillId="105" borderId="111" applyNumberFormat="0" applyProtection="0">
      <alignment horizontal="left" vertical="center" indent="1"/>
    </xf>
    <xf numFmtId="4" fontId="64" fillId="101" borderId="111" applyNumberFormat="0" applyProtection="0">
      <alignment horizontal="right" vertical="center"/>
    </xf>
    <xf numFmtId="4" fontId="206" fillId="98" borderId="116" applyNumberFormat="0" applyProtection="0">
      <alignment horizontal="right" vertical="center"/>
    </xf>
    <xf numFmtId="4" fontId="64" fillId="96" borderId="111" applyNumberFormat="0" applyProtection="0">
      <alignment horizontal="right" vertical="center"/>
    </xf>
    <xf numFmtId="0" fontId="64" fillId="107" borderId="111" applyNumberFormat="0" applyProtection="0">
      <alignment horizontal="left" vertical="top" indent="1"/>
    </xf>
    <xf numFmtId="4" fontId="188" fillId="120" borderId="119" applyNumberFormat="0" applyProtection="0">
      <alignment horizontal="left" vertical="center" indent="1"/>
    </xf>
    <xf numFmtId="4" fontId="206" fillId="122" borderId="116" applyNumberFormat="0" applyProtection="0">
      <alignment horizontal="left" vertical="center" indent="1"/>
    </xf>
    <xf numFmtId="0" fontId="12" fillId="106" borderId="121" applyNumberFormat="0">
      <protection locked="0"/>
    </xf>
    <xf numFmtId="0" fontId="12" fillId="103" borderId="111" applyNumberFormat="0" applyProtection="0">
      <alignment horizontal="left" vertical="center" indent="1"/>
    </xf>
    <xf numFmtId="0" fontId="12" fillId="105" borderId="111" applyNumberFormat="0" applyProtection="0">
      <alignment horizontal="left" vertical="center" indent="1"/>
    </xf>
    <xf numFmtId="0" fontId="12" fillId="92" borderId="111" applyNumberFormat="0" applyProtection="0">
      <alignment horizontal="left" vertical="top" indent="1"/>
    </xf>
    <xf numFmtId="4" fontId="64" fillId="107" borderId="111" applyNumberFormat="0" applyProtection="0">
      <alignment vertical="center"/>
    </xf>
    <xf numFmtId="0" fontId="208" fillId="92" borderId="111" applyNumberFormat="0" applyProtection="0">
      <alignment horizontal="left" vertical="top" indent="1"/>
    </xf>
    <xf numFmtId="4" fontId="206" fillId="93" borderId="116" applyNumberFormat="0" applyProtection="0">
      <alignment horizontal="right" vertical="center"/>
    </xf>
    <xf numFmtId="4" fontId="64" fillId="98" borderId="111" applyNumberFormat="0" applyProtection="0">
      <alignment horizontal="right" vertical="center"/>
    </xf>
    <xf numFmtId="4" fontId="186" fillId="91" borderId="111" applyNumberFormat="0" applyProtection="0">
      <alignment vertical="center"/>
    </xf>
    <xf numFmtId="4" fontId="12" fillId="104" borderId="117" applyNumberFormat="0" applyProtection="0">
      <alignment horizontal="left" vertical="center" indent="1"/>
    </xf>
    <xf numFmtId="0" fontId="64" fillId="107" borderId="111" applyNumberFormat="0" applyProtection="0">
      <alignment horizontal="left" vertical="top" indent="1"/>
    </xf>
    <xf numFmtId="0" fontId="12" fillId="103" borderId="111" applyNumberFormat="0" applyProtection="0">
      <alignment horizontal="left" vertical="center" indent="1"/>
    </xf>
    <xf numFmtId="0" fontId="208" fillId="107" borderId="111" applyNumberFormat="0" applyProtection="0">
      <alignment horizontal="left" vertical="top" indent="1"/>
    </xf>
    <xf numFmtId="4" fontId="206" fillId="102" borderId="117" applyNumberFormat="0" applyProtection="0">
      <alignment horizontal="left" vertical="center" indent="1"/>
    </xf>
    <xf numFmtId="0" fontId="12" fillId="103" borderId="111" applyNumberFormat="0" applyProtection="0">
      <alignment horizontal="left" vertical="top" indent="1"/>
    </xf>
    <xf numFmtId="4" fontId="64" fillId="99" borderId="111" applyNumberFormat="0" applyProtection="0">
      <alignment horizontal="right" vertical="center"/>
    </xf>
    <xf numFmtId="0" fontId="206" fillId="103" borderId="111" applyNumberFormat="0" applyProtection="0">
      <alignment horizontal="left" vertical="top" indent="1"/>
    </xf>
    <xf numFmtId="4" fontId="206" fillId="93" borderId="116" applyNumberFormat="0" applyProtection="0">
      <alignment horizontal="right" vertical="center"/>
    </xf>
    <xf numFmtId="0" fontId="12" fillId="105" borderId="111" applyNumberFormat="0" applyProtection="0">
      <alignment horizontal="left" vertical="center" indent="1"/>
    </xf>
    <xf numFmtId="4" fontId="53" fillId="154" borderId="111" applyNumberFormat="0" applyProtection="0">
      <alignment horizontal="right" vertical="center"/>
    </xf>
    <xf numFmtId="4" fontId="50" fillId="91" borderId="111" applyNumberFormat="0" applyProtection="0">
      <alignment horizontal="left" vertical="center" indent="1"/>
    </xf>
    <xf numFmtId="4" fontId="189" fillId="103" borderId="111" applyNumberFormat="0" applyProtection="0">
      <alignment horizontal="right" vertical="center"/>
    </xf>
    <xf numFmtId="0" fontId="12" fillId="92" borderId="111" applyNumberFormat="0" applyProtection="0">
      <alignment horizontal="left" vertical="top" indent="1"/>
    </xf>
    <xf numFmtId="4" fontId="53" fillId="33" borderId="111" applyNumberFormat="0" applyProtection="0">
      <alignment horizontal="right" vertical="center"/>
    </xf>
    <xf numFmtId="4" fontId="12" fillId="104" borderId="117" applyNumberFormat="0" applyProtection="0">
      <alignment horizontal="left" vertical="center" indent="1"/>
    </xf>
    <xf numFmtId="4" fontId="206" fillId="122" borderId="116" applyNumberFormat="0" applyProtection="0">
      <alignment horizontal="left" vertical="center" indent="1"/>
    </xf>
    <xf numFmtId="0" fontId="12" fillId="104" borderId="111" applyNumberFormat="0" applyProtection="0">
      <alignment horizontal="left" vertical="center" indent="1"/>
    </xf>
    <xf numFmtId="4" fontId="64" fillId="94" borderId="111" applyNumberFormat="0" applyProtection="0">
      <alignment horizontal="right" vertical="center"/>
    </xf>
    <xf numFmtId="4" fontId="53" fillId="159" borderId="111" applyNumberFormat="0" applyProtection="0">
      <alignment horizontal="right" vertical="center"/>
    </xf>
    <xf numFmtId="4" fontId="53" fillId="119" borderId="111" applyNumberFormat="0" applyProtection="0">
      <alignment horizontal="right" vertical="center"/>
    </xf>
    <xf numFmtId="4" fontId="64" fillId="93" borderId="111" applyNumberFormat="0" applyProtection="0">
      <alignment horizontal="right" vertical="center"/>
    </xf>
    <xf numFmtId="0" fontId="206" fillId="110" borderId="116" applyNumberFormat="0" applyProtection="0">
      <alignment horizontal="left" vertical="center" indent="1"/>
    </xf>
    <xf numFmtId="4" fontId="230" fillId="159" borderId="111" applyNumberFormat="0" applyProtection="0">
      <alignment vertical="center"/>
    </xf>
    <xf numFmtId="4" fontId="64" fillId="100" borderId="111" applyNumberFormat="0" applyProtection="0">
      <alignment horizontal="right" vertical="center"/>
    </xf>
    <xf numFmtId="4" fontId="229" fillId="38" borderId="111" applyNumberFormat="0" applyProtection="0">
      <alignment vertical="center"/>
    </xf>
    <xf numFmtId="4" fontId="53" fillId="156" borderId="111" applyNumberFormat="0" applyProtection="0">
      <alignment horizontal="right" vertical="center"/>
    </xf>
    <xf numFmtId="0" fontId="12" fillId="103" borderId="111" applyNumberFormat="0" applyProtection="0">
      <alignment horizontal="left" vertical="center" indent="1"/>
    </xf>
    <xf numFmtId="0" fontId="12" fillId="92" borderId="111" applyNumberFormat="0" applyProtection="0">
      <alignment horizontal="left" vertical="center" indent="1"/>
    </xf>
    <xf numFmtId="4" fontId="206" fillId="101" borderId="116" applyNumberFormat="0" applyProtection="0">
      <alignment horizontal="right" vertical="center"/>
    </xf>
    <xf numFmtId="0" fontId="204" fillId="117" borderId="114" applyNumberFormat="0" applyAlignment="0" applyProtection="0"/>
    <xf numFmtId="0" fontId="201" fillId="87" borderId="112" applyNumberFormat="0" applyAlignment="0" applyProtection="0"/>
    <xf numFmtId="0" fontId="12" fillId="105" borderId="111" applyNumberFormat="0" applyProtection="0">
      <alignment horizontal="left" vertical="center" indent="1"/>
    </xf>
    <xf numFmtId="0" fontId="64" fillId="107" borderId="111" applyNumberFormat="0" applyProtection="0">
      <alignment horizontal="left" vertical="top" indent="1"/>
    </xf>
    <xf numFmtId="4" fontId="206" fillId="100" borderId="116" applyNumberFormat="0" applyProtection="0">
      <alignment horizontal="right" vertical="center"/>
    </xf>
    <xf numFmtId="4" fontId="215" fillId="38" borderId="116" applyNumberFormat="0" applyProtection="0">
      <alignment vertical="center"/>
    </xf>
    <xf numFmtId="4" fontId="53" fillId="159" borderId="111" applyNumberFormat="0" applyProtection="0">
      <alignment vertical="center"/>
    </xf>
    <xf numFmtId="0" fontId="206" fillId="86" borderId="116" applyNumberFormat="0" applyFont="0" applyAlignment="0" applyProtection="0"/>
    <xf numFmtId="4" fontId="206" fillId="95" borderId="117" applyNumberFormat="0" applyProtection="0">
      <alignment horizontal="right" vertical="center"/>
    </xf>
    <xf numFmtId="0" fontId="194" fillId="117" borderId="112" applyNumberFormat="0" applyAlignment="0" applyProtection="0"/>
    <xf numFmtId="4" fontId="206" fillId="97" borderId="116" applyNumberFormat="0" applyProtection="0">
      <alignment horizontal="right" vertical="center"/>
    </xf>
    <xf numFmtId="4" fontId="206" fillId="102" borderId="117" applyNumberFormat="0" applyProtection="0">
      <alignment horizontal="left" vertical="center" indent="1"/>
    </xf>
    <xf numFmtId="4" fontId="64" fillId="94" borderId="111" applyNumberFormat="0" applyProtection="0">
      <alignment horizontal="right" vertical="center"/>
    </xf>
    <xf numFmtId="0" fontId="12" fillId="103" borderId="111" applyNumberFormat="0" applyProtection="0">
      <alignment horizontal="left" vertical="center" indent="1"/>
    </xf>
    <xf numFmtId="4" fontId="64" fillId="100" borderId="111" applyNumberFormat="0" applyProtection="0">
      <alignment horizontal="right" vertical="center"/>
    </xf>
    <xf numFmtId="4" fontId="206" fillId="0" borderId="116" applyNumberFormat="0" applyProtection="0">
      <alignment horizontal="right" vertical="center"/>
    </xf>
    <xf numFmtId="4" fontId="64" fillId="101" borderId="111" applyNumberFormat="0" applyProtection="0">
      <alignment horizontal="right" vertical="center"/>
    </xf>
    <xf numFmtId="0" fontId="12" fillId="103" borderId="111" applyNumberFormat="0" applyProtection="0">
      <alignment horizontal="left" vertical="top" indent="1"/>
    </xf>
    <xf numFmtId="4" fontId="206" fillId="102" borderId="117" applyNumberFormat="0" applyProtection="0">
      <alignment horizontal="left" vertical="center" indent="1"/>
    </xf>
    <xf numFmtId="0" fontId="12" fillId="86" borderId="113" applyNumberFormat="0" applyFont="0" applyAlignment="0" applyProtection="0"/>
    <xf numFmtId="4" fontId="206" fillId="38" borderId="116" applyNumberFormat="0" applyProtection="0">
      <alignment horizontal="left" vertical="center" indent="1"/>
    </xf>
    <xf numFmtId="4" fontId="231" fillId="159" borderId="111" applyNumberFormat="0" applyProtection="0">
      <alignment horizontal="right" vertical="center"/>
    </xf>
    <xf numFmtId="4" fontId="64" fillId="95" borderId="111" applyNumberFormat="0" applyProtection="0">
      <alignment horizontal="right" vertical="center"/>
    </xf>
    <xf numFmtId="0" fontId="220" fillId="110" borderId="112" applyNumberFormat="0" applyAlignment="0" applyProtection="0"/>
    <xf numFmtId="0" fontId="12" fillId="92" borderId="111" applyNumberFormat="0" applyProtection="0">
      <alignment horizontal="left" vertical="center" indent="1"/>
    </xf>
    <xf numFmtId="4" fontId="53" fillId="121" borderId="111" applyNumberFormat="0" applyProtection="0">
      <alignment horizontal="right" vertical="center"/>
    </xf>
    <xf numFmtId="0" fontId="12" fillId="104" borderId="111" applyNumberFormat="0" applyProtection="0">
      <alignment horizontal="left" vertical="center" indent="1"/>
    </xf>
    <xf numFmtId="4" fontId="206" fillId="137" borderId="116" applyNumberFormat="0" applyProtection="0">
      <alignment horizontal="right" vertical="center"/>
    </xf>
    <xf numFmtId="0" fontId="206" fillId="105" borderId="111" applyNumberFormat="0" applyProtection="0">
      <alignment horizontal="left" vertical="top" indent="1"/>
    </xf>
    <xf numFmtId="4" fontId="64" fillId="107" borderId="111" applyNumberFormat="0" applyProtection="0">
      <alignment horizontal="left" vertical="center" indent="1"/>
    </xf>
    <xf numFmtId="4" fontId="208" fillId="110" borderId="111" applyNumberFormat="0" applyProtection="0">
      <alignment horizontal="left" vertical="center" indent="1"/>
    </xf>
    <xf numFmtId="4" fontId="206" fillId="100" borderId="116" applyNumberFormat="0" applyProtection="0">
      <alignment horizontal="right" vertical="center"/>
    </xf>
    <xf numFmtId="4" fontId="187" fillId="107" borderId="111" applyNumberFormat="0" applyProtection="0">
      <alignment vertical="center"/>
    </xf>
    <xf numFmtId="4" fontId="187" fillId="107" borderId="111" applyNumberFormat="0" applyProtection="0">
      <alignment vertical="center"/>
    </xf>
    <xf numFmtId="0" fontId="206" fillId="104" borderId="111" applyNumberFormat="0" applyProtection="0">
      <alignment horizontal="left" vertical="top" indent="1"/>
    </xf>
    <xf numFmtId="0" fontId="12" fillId="92" borderId="111" applyNumberFormat="0" applyProtection="0">
      <alignment horizontal="left" vertical="center" indent="1"/>
    </xf>
    <xf numFmtId="0" fontId="12" fillId="105" borderId="111" applyNumberFormat="0" applyProtection="0">
      <alignment horizontal="left" vertical="center" indent="1"/>
    </xf>
    <xf numFmtId="4" fontId="206" fillId="100" borderId="116" applyNumberFormat="0" applyProtection="0">
      <alignment horizontal="right" vertical="center"/>
    </xf>
    <xf numFmtId="4" fontId="64" fillId="103" borderId="111" applyNumberFormat="0" applyProtection="0">
      <alignment horizontal="right" vertical="center"/>
    </xf>
    <xf numFmtId="4" fontId="53" fillId="159" borderId="111" applyNumberFormat="0" applyProtection="0">
      <alignment horizontal="right" vertical="center"/>
    </xf>
    <xf numFmtId="0" fontId="12" fillId="92" borderId="111" applyNumberFormat="0" applyProtection="0">
      <alignment horizontal="left" vertical="top" indent="1"/>
    </xf>
    <xf numFmtId="0" fontId="64" fillId="107" borderId="111" applyNumberFormat="0" applyProtection="0">
      <alignment horizontal="left" vertical="top" indent="1"/>
    </xf>
    <xf numFmtId="4" fontId="211" fillId="106" borderId="116" applyNumberFormat="0" applyProtection="0">
      <alignment horizontal="right" vertical="center"/>
    </xf>
    <xf numFmtId="4" fontId="50" fillId="91" borderId="111" applyNumberFormat="0" applyProtection="0">
      <alignment vertical="center"/>
    </xf>
    <xf numFmtId="4" fontId="208" fillId="107" borderId="111" applyNumberFormat="0" applyProtection="0">
      <alignment vertical="center"/>
    </xf>
    <xf numFmtId="4" fontId="206" fillId="101" borderId="116" applyNumberFormat="0" applyProtection="0">
      <alignment horizontal="right" vertical="center"/>
    </xf>
    <xf numFmtId="0" fontId="12" fillId="103" borderId="111" applyNumberFormat="0" applyProtection="0">
      <alignment horizontal="left" vertical="center" indent="1"/>
    </xf>
    <xf numFmtId="0" fontId="206" fillId="92" borderId="111" applyNumberFormat="0" applyProtection="0">
      <alignment horizontal="left" vertical="top" indent="1"/>
    </xf>
    <xf numFmtId="4" fontId="206" fillId="122" borderId="116" applyNumberFormat="0" applyProtection="0">
      <alignment horizontal="left" vertical="center" indent="1"/>
    </xf>
    <xf numFmtId="0" fontId="12" fillId="105" borderId="111" applyNumberFormat="0" applyProtection="0">
      <alignment horizontal="left" vertical="center" indent="1"/>
    </xf>
    <xf numFmtId="4" fontId="186" fillId="91" borderId="111" applyNumberFormat="0" applyProtection="0">
      <alignment vertical="center"/>
    </xf>
    <xf numFmtId="4" fontId="188" fillId="120" borderId="119" applyNumberFormat="0" applyProtection="0">
      <alignment horizontal="left" vertical="center" indent="1"/>
    </xf>
    <xf numFmtId="0" fontId="12" fillId="92" borderId="111" applyNumberFormat="0" applyProtection="0">
      <alignment horizontal="left" vertical="center" indent="1"/>
    </xf>
    <xf numFmtId="4" fontId="12" fillId="104" borderId="117" applyNumberFormat="0" applyProtection="0">
      <alignment horizontal="left" vertical="center" indent="1"/>
    </xf>
    <xf numFmtId="4" fontId="206" fillId="122" borderId="116" applyNumberFormat="0" applyProtection="0">
      <alignment horizontal="left" vertical="center" indent="1"/>
    </xf>
    <xf numFmtId="0" fontId="12" fillId="104" borderId="111" applyNumberFormat="0" applyProtection="0">
      <alignment horizontal="left" vertical="center" indent="1"/>
    </xf>
    <xf numFmtId="0" fontId="226" fillId="110" borderId="112" applyNumberFormat="0" applyAlignment="0" applyProtection="0"/>
    <xf numFmtId="4" fontId="64" fillId="103" borderId="111" applyNumberFormat="0" applyProtection="0">
      <alignment horizontal="right" vertical="center"/>
    </xf>
    <xf numFmtId="4" fontId="64" fillId="92" borderId="111" applyNumberFormat="0" applyProtection="0">
      <alignment horizontal="right" vertical="center"/>
    </xf>
    <xf numFmtId="4" fontId="206" fillId="92" borderId="117" applyNumberFormat="0" applyProtection="0">
      <alignment horizontal="left" vertical="center" indent="1"/>
    </xf>
    <xf numFmtId="4" fontId="187" fillId="107" borderId="111" applyNumberFormat="0" applyProtection="0">
      <alignment vertical="center"/>
    </xf>
    <xf numFmtId="4" fontId="64" fillId="100" borderId="111" applyNumberFormat="0" applyProtection="0">
      <alignment horizontal="right" vertical="center"/>
    </xf>
    <xf numFmtId="0" fontId="206" fillId="103" borderId="116" applyNumberFormat="0" applyProtection="0">
      <alignment horizontal="left" vertical="center" indent="1"/>
    </xf>
    <xf numFmtId="4" fontId="206" fillId="122" borderId="116" applyNumberFormat="0" applyProtection="0">
      <alignment horizontal="left" vertical="center" indent="1"/>
    </xf>
    <xf numFmtId="0" fontId="206" fillId="103" borderId="116" applyNumberFormat="0" applyProtection="0">
      <alignment horizontal="left" vertical="center" indent="1"/>
    </xf>
    <xf numFmtId="4" fontId="206" fillId="122" borderId="116" applyNumberFormat="0" applyProtection="0">
      <alignment horizontal="left" vertical="center" indent="1"/>
    </xf>
    <xf numFmtId="4" fontId="50" fillId="91" borderId="111" applyNumberFormat="0" applyProtection="0">
      <alignment vertical="center"/>
    </xf>
    <xf numFmtId="4" fontId="206" fillId="102" borderId="117" applyNumberFormat="0" applyProtection="0">
      <alignment horizontal="left" vertical="center" indent="1"/>
    </xf>
    <xf numFmtId="4" fontId="64" fillId="100" borderId="111" applyNumberFormat="0" applyProtection="0">
      <alignment horizontal="right" vertical="center"/>
    </xf>
    <xf numFmtId="4" fontId="64" fillId="107" borderId="111" applyNumberFormat="0" applyProtection="0">
      <alignment horizontal="left" vertical="center" indent="1"/>
    </xf>
    <xf numFmtId="0" fontId="194" fillId="117" borderId="112" applyNumberFormat="0" applyAlignment="0" applyProtection="0"/>
    <xf numFmtId="4" fontId="206" fillId="99" borderId="116" applyNumberFormat="0" applyProtection="0">
      <alignment horizontal="right" vertical="center"/>
    </xf>
    <xf numFmtId="4" fontId="187" fillId="103" borderId="111" applyNumberFormat="0" applyProtection="0">
      <alignment horizontal="right" vertical="center"/>
    </xf>
    <xf numFmtId="4" fontId="206" fillId="122" borderId="116" applyNumberFormat="0" applyProtection="0">
      <alignment horizontal="left" vertical="center" indent="1"/>
    </xf>
    <xf numFmtId="4" fontId="53" fillId="157" borderId="111" applyNumberFormat="0" applyProtection="0">
      <alignment horizontal="right" vertical="center"/>
    </xf>
    <xf numFmtId="4" fontId="64" fillId="92" borderId="111" applyNumberFormat="0" applyProtection="0">
      <alignment horizontal="left" vertical="center" indent="1"/>
    </xf>
    <xf numFmtId="0" fontId="201" fillId="87" borderId="116" applyNumberFormat="0" applyAlignment="0" applyProtection="0"/>
    <xf numFmtId="4" fontId="206" fillId="99" borderId="116" applyNumberFormat="0" applyProtection="0">
      <alignment horizontal="right" vertical="center"/>
    </xf>
    <xf numFmtId="4" fontId="215" fillId="23" borderId="121" applyNumberFormat="0" applyProtection="0">
      <alignment vertical="center"/>
    </xf>
    <xf numFmtId="0" fontId="194" fillId="117" borderId="112" applyNumberFormat="0" applyAlignment="0" applyProtection="0"/>
    <xf numFmtId="4" fontId="64" fillId="103" borderId="111" applyNumberFormat="0" applyProtection="0">
      <alignment horizontal="right" vertical="center"/>
    </xf>
    <xf numFmtId="4" fontId="206" fillId="95" borderId="117" applyNumberFormat="0" applyProtection="0">
      <alignment horizontal="right" vertical="center"/>
    </xf>
    <xf numFmtId="0" fontId="206" fillId="138" borderId="116" applyNumberFormat="0" applyProtection="0">
      <alignment horizontal="left" vertical="center" indent="1"/>
    </xf>
    <xf numFmtId="4" fontId="56" fillId="119" borderId="119" applyNumberFormat="0" applyProtection="0">
      <alignment horizontal="left" vertical="center" indent="1"/>
    </xf>
    <xf numFmtId="4" fontId="56" fillId="119" borderId="111" applyNumberFormat="0" applyProtection="0">
      <alignment horizontal="left" vertical="center" indent="1"/>
    </xf>
    <xf numFmtId="4" fontId="53" fillId="156" borderId="111" applyNumberFormat="0" applyProtection="0">
      <alignment horizontal="right" vertical="center"/>
    </xf>
    <xf numFmtId="4" fontId="186" fillId="91" borderId="111" applyNumberFormat="0" applyProtection="0">
      <alignment vertical="center"/>
    </xf>
    <xf numFmtId="4" fontId="64" fillId="95" borderId="111" applyNumberFormat="0" applyProtection="0">
      <alignment horizontal="right" vertical="center"/>
    </xf>
    <xf numFmtId="0" fontId="64" fillId="92" borderId="111" applyNumberFormat="0" applyProtection="0">
      <alignment horizontal="left" vertical="top" indent="1"/>
    </xf>
    <xf numFmtId="0" fontId="12" fillId="92" borderId="111" applyNumberFormat="0" applyProtection="0">
      <alignment horizontal="left" vertical="center" indent="1"/>
    </xf>
    <xf numFmtId="0" fontId="206" fillId="103" borderId="116" applyNumberFormat="0" applyProtection="0">
      <alignment horizontal="left" vertical="center" indent="1"/>
    </xf>
    <xf numFmtId="0" fontId="201" fillId="87" borderId="112" applyNumberFormat="0" applyAlignment="0" applyProtection="0"/>
    <xf numFmtId="4" fontId="188" fillId="120" borderId="119" applyNumberFormat="0" applyProtection="0">
      <alignment horizontal="left" vertical="center" indent="1"/>
    </xf>
    <xf numFmtId="4" fontId="187" fillId="107" borderId="111" applyNumberFormat="0" applyProtection="0">
      <alignment vertical="center"/>
    </xf>
    <xf numFmtId="0" fontId="12" fillId="103" borderId="111" applyNumberFormat="0" applyProtection="0">
      <alignment horizontal="left" vertical="top" indent="1"/>
    </xf>
    <xf numFmtId="0" fontId="12" fillId="103" borderId="111" applyNumberFormat="0" applyProtection="0">
      <alignment horizontal="left" vertical="top" indent="1"/>
    </xf>
    <xf numFmtId="0" fontId="206" fillId="110" borderId="116" applyNumberFormat="0" applyProtection="0">
      <alignment horizontal="left" vertical="center" indent="1"/>
    </xf>
    <xf numFmtId="0" fontId="12" fillId="86" borderId="113" applyNumberFormat="0" applyFont="0" applyAlignment="0" applyProtection="0"/>
    <xf numFmtId="4" fontId="187" fillId="107" borderId="111" applyNumberFormat="0" applyProtection="0">
      <alignment vertical="center"/>
    </xf>
    <xf numFmtId="4" fontId="206" fillId="122" borderId="116" applyNumberFormat="0" applyProtection="0">
      <alignment horizontal="left" vertical="center" indent="1"/>
    </xf>
    <xf numFmtId="4" fontId="206" fillId="96" borderId="116" applyNumberFormat="0" applyProtection="0">
      <alignment horizontal="right" vertical="center"/>
    </xf>
    <xf numFmtId="4" fontId="206" fillId="99" borderId="116" applyNumberFormat="0" applyProtection="0">
      <alignment horizontal="right" vertical="center"/>
    </xf>
    <xf numFmtId="4" fontId="64" fillId="103" borderId="111" applyNumberFormat="0" applyProtection="0">
      <alignment horizontal="right" vertical="center"/>
    </xf>
    <xf numFmtId="4" fontId="206" fillId="93" borderId="116" applyNumberFormat="0" applyProtection="0">
      <alignment horizontal="right" vertical="center"/>
    </xf>
    <xf numFmtId="0" fontId="226" fillId="110" borderId="112" applyNumberFormat="0" applyAlignment="0" applyProtection="0"/>
    <xf numFmtId="4" fontId="208" fillId="110" borderId="111" applyNumberFormat="0" applyProtection="0">
      <alignment horizontal="left" vertical="center" indent="1"/>
    </xf>
    <xf numFmtId="4" fontId="206" fillId="96" borderId="116" applyNumberFormat="0" applyProtection="0">
      <alignment horizontal="right" vertical="center"/>
    </xf>
    <xf numFmtId="4" fontId="206" fillId="91" borderId="116" applyNumberFormat="0" applyProtection="0">
      <alignment vertical="center"/>
    </xf>
    <xf numFmtId="4" fontId="206" fillId="93" borderId="116" applyNumberFormat="0" applyProtection="0">
      <alignment horizontal="right" vertical="center"/>
    </xf>
    <xf numFmtId="0" fontId="201" fillId="87" borderId="112" applyNumberFormat="0" applyAlignment="0" applyProtection="0"/>
    <xf numFmtId="4" fontId="206" fillId="97" borderId="116" applyNumberFormat="0" applyProtection="0">
      <alignment horizontal="right" vertical="center"/>
    </xf>
    <xf numFmtId="4" fontId="56" fillId="119" borderId="119" applyNumberFormat="0" applyProtection="0">
      <alignment horizontal="left" vertical="center" indent="1"/>
    </xf>
    <xf numFmtId="0" fontId="226" fillId="110" borderId="112" applyNumberFormat="0" applyAlignment="0" applyProtection="0"/>
    <xf numFmtId="4" fontId="206" fillId="95" borderId="117" applyNumberFormat="0" applyProtection="0">
      <alignment horizontal="right" vertical="center"/>
    </xf>
    <xf numFmtId="4" fontId="206" fillId="137" borderId="116" applyNumberFormat="0" applyProtection="0">
      <alignment horizontal="right" vertical="center"/>
    </xf>
    <xf numFmtId="0" fontId="12" fillId="104" borderId="111" applyNumberFormat="0" applyProtection="0">
      <alignment horizontal="left" vertical="center" indent="1"/>
    </xf>
    <xf numFmtId="4" fontId="206" fillId="96" borderId="116" applyNumberFormat="0" applyProtection="0">
      <alignment horizontal="right" vertical="center"/>
    </xf>
    <xf numFmtId="0" fontId="201" fillId="87" borderId="112" applyNumberFormat="0" applyAlignment="0" applyProtection="0"/>
    <xf numFmtId="4" fontId="56" fillId="38" borderId="111" applyNumberFormat="0" applyProtection="0">
      <alignment vertical="center"/>
    </xf>
    <xf numFmtId="4" fontId="50" fillId="91" borderId="111" applyNumberFormat="0" applyProtection="0">
      <alignment vertical="center"/>
    </xf>
    <xf numFmtId="0" fontId="194" fillId="117" borderId="112" applyNumberFormat="0" applyAlignment="0" applyProtection="0"/>
    <xf numFmtId="4" fontId="206" fillId="98" borderId="116" applyNumberFormat="0" applyProtection="0">
      <alignment horizontal="right" vertical="center"/>
    </xf>
    <xf numFmtId="0" fontId="12" fillId="104" borderId="111" applyNumberFormat="0" applyProtection="0">
      <alignment horizontal="left" vertical="top" indent="1"/>
    </xf>
    <xf numFmtId="4" fontId="64" fillId="93" borderId="111" applyNumberFormat="0" applyProtection="0">
      <alignment horizontal="right" vertical="center"/>
    </xf>
    <xf numFmtId="0" fontId="201" fillId="87" borderId="112" applyNumberFormat="0" applyAlignment="0" applyProtection="0"/>
    <xf numFmtId="4" fontId="206" fillId="92" borderId="117" applyNumberFormat="0" applyProtection="0">
      <alignment horizontal="left" vertical="center" indent="1"/>
    </xf>
    <xf numFmtId="4" fontId="206" fillId="92" borderId="117" applyNumberFormat="0" applyProtection="0">
      <alignment horizontal="left" vertical="center" indent="1"/>
    </xf>
    <xf numFmtId="4" fontId="206" fillId="137" borderId="116" applyNumberFormat="0" applyProtection="0">
      <alignment horizontal="right" vertical="center"/>
    </xf>
    <xf numFmtId="4" fontId="206" fillId="95" borderId="117" applyNumberFormat="0" applyProtection="0">
      <alignment horizontal="right" vertical="center"/>
    </xf>
    <xf numFmtId="4" fontId="206" fillId="91" borderId="116" applyNumberFormat="0" applyProtection="0">
      <alignment vertical="center"/>
    </xf>
    <xf numFmtId="4" fontId="206" fillId="97" borderId="116" applyNumberFormat="0" applyProtection="0">
      <alignment horizontal="right" vertical="center"/>
    </xf>
    <xf numFmtId="4" fontId="64" fillId="93" borderId="111" applyNumberFormat="0" applyProtection="0">
      <alignment horizontal="right" vertical="center"/>
    </xf>
    <xf numFmtId="4" fontId="206" fillId="91" borderId="116" applyNumberFormat="0" applyProtection="0">
      <alignment vertical="center"/>
    </xf>
    <xf numFmtId="4" fontId="215" fillId="23" borderId="121" applyNumberFormat="0" applyProtection="0">
      <alignment vertical="center"/>
    </xf>
    <xf numFmtId="0" fontId="185" fillId="0" borderId="115" applyNumberFormat="0" applyFill="0" applyAlignment="0" applyProtection="0"/>
    <xf numFmtId="0" fontId="12" fillId="104" borderId="111" applyNumberFormat="0" applyProtection="0">
      <alignment horizontal="left" vertical="center" indent="1"/>
    </xf>
    <xf numFmtId="4" fontId="206" fillId="38" borderId="116" applyNumberFormat="0" applyProtection="0">
      <alignment horizontal="left" vertical="center" indent="1"/>
    </xf>
    <xf numFmtId="0" fontId="206" fillId="104" borderId="111" applyNumberFormat="0" applyProtection="0">
      <alignment horizontal="left" vertical="top" indent="1"/>
    </xf>
    <xf numFmtId="0" fontId="206" fillId="110" borderId="116" applyNumberFormat="0" applyProtection="0">
      <alignment horizontal="left" vertical="center" indent="1"/>
    </xf>
    <xf numFmtId="4" fontId="215" fillId="38" borderId="116" applyNumberFormat="0" applyProtection="0">
      <alignment vertical="center"/>
    </xf>
    <xf numFmtId="0" fontId="220" fillId="110" borderId="112" applyNumberFormat="0" applyAlignment="0" applyProtection="0"/>
    <xf numFmtId="0" fontId="185" fillId="0" borderId="115" applyNumberFormat="0" applyFill="0" applyAlignment="0" applyProtection="0"/>
    <xf numFmtId="4" fontId="56" fillId="119" borderId="111" applyNumberFormat="0" applyProtection="0">
      <alignment horizontal="left" vertical="center" indent="1"/>
    </xf>
    <xf numFmtId="0" fontId="226" fillId="110" borderId="112" applyNumberFormat="0" applyAlignment="0" applyProtection="0"/>
    <xf numFmtId="4" fontId="53" fillId="152" borderId="111" applyNumberFormat="0" applyProtection="0">
      <alignment horizontal="right" vertical="center"/>
    </xf>
    <xf numFmtId="0" fontId="12" fillId="86" borderId="113" applyNumberFormat="0" applyFont="0" applyAlignment="0" applyProtection="0"/>
    <xf numFmtId="4" fontId="53" fillId="38" borderId="111" applyNumberFormat="0" applyProtection="0">
      <alignment horizontal="left" vertical="center" indent="1"/>
    </xf>
    <xf numFmtId="0" fontId="71" fillId="104" borderId="118" applyBorder="0"/>
    <xf numFmtId="4" fontId="229" fillId="38" borderId="111" applyNumberFormat="0" applyProtection="0">
      <alignment vertical="center"/>
    </xf>
    <xf numFmtId="4" fontId="53" fillId="33" borderId="111" applyNumberFormat="0" applyProtection="0">
      <alignment horizontal="right" vertical="center"/>
    </xf>
    <xf numFmtId="0" fontId="12" fillId="106" borderId="121" applyNumberFormat="0">
      <protection locked="0"/>
    </xf>
    <xf numFmtId="4" fontId="53" fillId="154" borderId="111" applyNumberFormat="0" applyProtection="0">
      <alignment horizontal="right" vertical="center"/>
    </xf>
    <xf numFmtId="0" fontId="12" fillId="106" borderId="121" applyNumberFormat="0">
      <protection locked="0"/>
    </xf>
    <xf numFmtId="4" fontId="64" fillId="97" borderId="111" applyNumberFormat="0" applyProtection="0">
      <alignment horizontal="right" vertical="center"/>
    </xf>
    <xf numFmtId="0" fontId="206" fillId="110" borderId="116" applyNumberFormat="0" applyProtection="0">
      <alignment horizontal="left" vertical="center" indent="1"/>
    </xf>
    <xf numFmtId="4" fontId="53" fillId="121" borderId="111" applyNumberFormat="0" applyProtection="0">
      <alignment horizontal="right" vertical="center"/>
    </xf>
    <xf numFmtId="4" fontId="64" fillId="94" borderId="111" applyNumberFormat="0" applyProtection="0">
      <alignment horizontal="right" vertical="center"/>
    </xf>
    <xf numFmtId="4" fontId="206" fillId="96" borderId="116" applyNumberFormat="0" applyProtection="0">
      <alignment horizontal="right" vertical="center"/>
    </xf>
    <xf numFmtId="4" fontId="53" fillId="159" borderId="111" applyNumberFormat="0" applyProtection="0">
      <alignment horizontal="right" vertical="center"/>
    </xf>
    <xf numFmtId="0" fontId="12" fillId="86" borderId="113" applyNumberFormat="0" applyFont="0" applyAlignment="0" applyProtection="0"/>
    <xf numFmtId="4" fontId="64" fillId="103" borderId="111" applyNumberFormat="0" applyProtection="0">
      <alignment horizontal="right" vertical="center"/>
    </xf>
    <xf numFmtId="4" fontId="64" fillId="107" borderId="111" applyNumberFormat="0" applyProtection="0">
      <alignment horizontal="left" vertical="center" indent="1"/>
    </xf>
    <xf numFmtId="4" fontId="64" fillId="99" borderId="111" applyNumberFormat="0" applyProtection="0">
      <alignment horizontal="right" vertical="center"/>
    </xf>
    <xf numFmtId="0" fontId="204" fillId="117" borderId="114" applyNumberFormat="0" applyAlignment="0" applyProtection="0"/>
    <xf numFmtId="4" fontId="64" fillId="107" borderId="111" applyNumberFormat="0" applyProtection="0">
      <alignment vertical="center"/>
    </xf>
    <xf numFmtId="4" fontId="206" fillId="97" borderId="116" applyNumberFormat="0" applyProtection="0">
      <alignment horizontal="right" vertical="center"/>
    </xf>
    <xf numFmtId="0" fontId="71" fillId="104" borderId="131" applyBorder="0"/>
    <xf numFmtId="4" fontId="64" fillId="97" borderId="111" applyNumberFormat="0" applyProtection="0">
      <alignment horizontal="right" vertical="center"/>
    </xf>
    <xf numFmtId="0" fontId="64" fillId="92" borderId="111" applyNumberFormat="0" applyProtection="0">
      <alignment horizontal="left" vertical="top" indent="1"/>
    </xf>
    <xf numFmtId="4" fontId="188" fillId="120" borderId="119" applyNumberFormat="0" applyProtection="0">
      <alignment horizontal="left" vertical="center" indent="1"/>
    </xf>
    <xf numFmtId="0" fontId="206" fillId="139" borderId="121"/>
    <xf numFmtId="4" fontId="53" fillId="119" borderId="111" applyNumberFormat="0" applyProtection="0">
      <alignment horizontal="right" vertical="center"/>
    </xf>
    <xf numFmtId="4" fontId="56" fillId="38" borderId="111" applyNumberFormat="0" applyProtection="0">
      <alignment vertical="center"/>
    </xf>
    <xf numFmtId="4" fontId="206" fillId="122" borderId="116" applyNumberFormat="0" applyProtection="0">
      <alignment horizontal="left" vertical="center" indent="1"/>
    </xf>
    <xf numFmtId="4" fontId="64" fillId="107" borderId="111" applyNumberFormat="0" applyProtection="0">
      <alignment horizontal="left" vertical="center" indent="1"/>
    </xf>
    <xf numFmtId="0" fontId="12" fillId="92" borderId="111" applyNumberFormat="0" applyProtection="0">
      <alignment horizontal="left" vertical="center" indent="1"/>
    </xf>
    <xf numFmtId="0" fontId="12" fillId="105" borderId="111" applyNumberFormat="0" applyProtection="0">
      <alignment horizontal="left" vertical="center" indent="1"/>
    </xf>
    <xf numFmtId="0" fontId="71" fillId="104" borderId="118" applyBorder="0"/>
    <xf numFmtId="0" fontId="12" fillId="104" borderId="111" applyNumberFormat="0" applyProtection="0">
      <alignment horizontal="left" vertical="center" indent="1"/>
    </xf>
    <xf numFmtId="4" fontId="64" fillId="103" borderId="111" applyNumberFormat="0" applyProtection="0">
      <alignment horizontal="right" vertical="center"/>
    </xf>
    <xf numFmtId="0" fontId="50" fillId="91" borderId="111" applyNumberFormat="0" applyProtection="0">
      <alignment horizontal="left" vertical="top" indent="1"/>
    </xf>
    <xf numFmtId="4" fontId="64" fillId="94" borderId="111" applyNumberFormat="0" applyProtection="0">
      <alignment horizontal="right" vertical="center"/>
    </xf>
    <xf numFmtId="4" fontId="50" fillId="91" borderId="111" applyNumberFormat="0" applyProtection="0">
      <alignment horizontal="left" vertical="center" indent="1"/>
    </xf>
    <xf numFmtId="0" fontId="226" fillId="110" borderId="112" applyNumberFormat="0" applyAlignment="0" applyProtection="0"/>
    <xf numFmtId="0" fontId="194" fillId="117" borderId="112" applyNumberFormat="0" applyAlignment="0" applyProtection="0"/>
    <xf numFmtId="4" fontId="64" fillId="97" borderId="111" applyNumberFormat="0" applyProtection="0">
      <alignment horizontal="right" vertical="center"/>
    </xf>
    <xf numFmtId="0" fontId="12" fillId="103" borderId="111" applyNumberFormat="0" applyProtection="0">
      <alignment horizontal="left" vertical="center" indent="1"/>
    </xf>
    <xf numFmtId="4" fontId="64" fillId="96" borderId="111" applyNumberFormat="0" applyProtection="0">
      <alignment horizontal="right" vertical="center"/>
    </xf>
    <xf numFmtId="0" fontId="12" fillId="103" borderId="111" applyNumberFormat="0" applyProtection="0">
      <alignment horizontal="left" vertical="center" indent="1"/>
    </xf>
    <xf numFmtId="4" fontId="186" fillId="91" borderId="111" applyNumberFormat="0" applyProtection="0">
      <alignment vertical="center"/>
    </xf>
    <xf numFmtId="4" fontId="53" fillId="159" borderId="111" applyNumberFormat="0" applyProtection="0">
      <alignment vertical="center"/>
    </xf>
    <xf numFmtId="4" fontId="64" fillId="103" borderId="111" applyNumberFormat="0" applyProtection="0">
      <alignment horizontal="right" vertical="center"/>
    </xf>
    <xf numFmtId="0" fontId="12" fillId="103" borderId="111" applyNumberFormat="0" applyProtection="0">
      <alignment horizontal="left" vertical="center" indent="1"/>
    </xf>
    <xf numFmtId="4" fontId="53" fillId="155" borderId="111" applyNumberFormat="0" applyProtection="0">
      <alignment horizontal="right" vertical="center"/>
    </xf>
    <xf numFmtId="0" fontId="12" fillId="103" borderId="111" applyNumberFormat="0" applyProtection="0">
      <alignment horizontal="left" vertical="top" indent="1"/>
    </xf>
    <xf numFmtId="4" fontId="12" fillId="104" borderId="117" applyNumberFormat="0" applyProtection="0">
      <alignment horizontal="left" vertical="center" indent="1"/>
    </xf>
    <xf numFmtId="4" fontId="215" fillId="38" borderId="116" applyNumberFormat="0" applyProtection="0">
      <alignment vertical="center"/>
    </xf>
    <xf numFmtId="0" fontId="12" fillId="104" borderId="111" applyNumberFormat="0" applyProtection="0">
      <alignment horizontal="left" vertical="center" indent="1"/>
    </xf>
    <xf numFmtId="4" fontId="187" fillId="107" borderId="111" applyNumberFormat="0" applyProtection="0">
      <alignment vertical="center"/>
    </xf>
    <xf numFmtId="0" fontId="12" fillId="105" borderId="111" applyNumberFormat="0" applyProtection="0">
      <alignment horizontal="left" vertical="center" indent="1"/>
    </xf>
    <xf numFmtId="4" fontId="188" fillId="120" borderId="119" applyNumberFormat="0" applyProtection="0">
      <alignment horizontal="left" vertical="center" indent="1"/>
    </xf>
    <xf numFmtId="4" fontId="206" fillId="97" borderId="116" applyNumberFormat="0" applyProtection="0">
      <alignment horizontal="right" vertical="center"/>
    </xf>
    <xf numFmtId="4" fontId="206" fillId="99" borderId="116" applyNumberFormat="0" applyProtection="0">
      <alignment horizontal="right" vertical="center"/>
    </xf>
    <xf numFmtId="4" fontId="64" fillId="93" borderId="111" applyNumberFormat="0" applyProtection="0">
      <alignment horizontal="right" vertical="center"/>
    </xf>
    <xf numFmtId="0" fontId="12" fillId="106" borderId="121" applyNumberFormat="0">
      <protection locked="0"/>
    </xf>
    <xf numFmtId="4" fontId="64" fillId="97" borderId="111" applyNumberFormat="0" applyProtection="0">
      <alignment horizontal="right" vertical="center"/>
    </xf>
    <xf numFmtId="4" fontId="189" fillId="103" borderId="111" applyNumberFormat="0" applyProtection="0">
      <alignment horizontal="right" vertical="center"/>
    </xf>
    <xf numFmtId="4" fontId="64" fillId="107" borderId="111" applyNumberFormat="0" applyProtection="0">
      <alignment vertical="center"/>
    </xf>
    <xf numFmtId="4" fontId="64" fillId="98" borderId="111" applyNumberFormat="0" applyProtection="0">
      <alignment horizontal="right" vertical="center"/>
    </xf>
    <xf numFmtId="4" fontId="210" fillId="108" borderId="117" applyNumberFormat="0" applyProtection="0">
      <alignment horizontal="left" vertical="center" indent="1"/>
    </xf>
    <xf numFmtId="0" fontId="204" fillId="117" borderId="114" applyNumberFormat="0" applyAlignment="0" applyProtection="0"/>
    <xf numFmtId="0" fontId="185" fillId="0" borderId="120" applyNumberFormat="0" applyFill="0" applyAlignment="0" applyProtection="0"/>
    <xf numFmtId="0" fontId="12" fillId="107" borderId="113" applyNumberFormat="0" applyFont="0" applyAlignment="0" applyProtection="0"/>
    <xf numFmtId="4" fontId="50" fillId="91" borderId="111" applyNumberFormat="0" applyProtection="0">
      <alignment vertical="center"/>
    </xf>
    <xf numFmtId="4" fontId="64" fillId="98" borderId="111" applyNumberFormat="0" applyProtection="0">
      <alignment horizontal="right" vertical="center"/>
    </xf>
    <xf numFmtId="4" fontId="53" fillId="38" borderId="111" applyNumberFormat="0" applyProtection="0">
      <alignment horizontal="left" vertical="center" indent="1"/>
    </xf>
    <xf numFmtId="4" fontId="50" fillId="91" borderId="111" applyNumberFormat="0" applyProtection="0">
      <alignment horizontal="left" vertical="center" indent="1"/>
    </xf>
    <xf numFmtId="4" fontId="186" fillId="91" borderId="111" applyNumberFormat="0" applyProtection="0">
      <alignment vertical="center"/>
    </xf>
    <xf numFmtId="4" fontId="229" fillId="38" borderId="111" applyNumberFormat="0" applyProtection="0">
      <alignment vertical="center"/>
    </xf>
    <xf numFmtId="0" fontId="206" fillId="105" borderId="116" applyNumberFormat="0" applyProtection="0">
      <alignment horizontal="left" vertical="center" indent="1"/>
    </xf>
    <xf numFmtId="4" fontId="64" fillId="103" borderId="111" applyNumberFormat="0" applyProtection="0">
      <alignment horizontal="right" vertical="center"/>
    </xf>
    <xf numFmtId="4" fontId="206" fillId="103" borderId="117" applyNumberFormat="0" applyProtection="0">
      <alignment horizontal="left" vertical="center" indent="1"/>
    </xf>
    <xf numFmtId="4" fontId="206" fillId="122" borderId="116" applyNumberFormat="0" applyProtection="0">
      <alignment horizontal="left" vertical="center" indent="1"/>
    </xf>
    <xf numFmtId="0" fontId="12" fillId="92" borderId="111" applyNumberFormat="0" applyProtection="0">
      <alignment horizontal="left" vertical="top" indent="1"/>
    </xf>
    <xf numFmtId="4" fontId="189" fillId="103" borderId="111" applyNumberFormat="0" applyProtection="0">
      <alignment horizontal="right" vertical="center"/>
    </xf>
    <xf numFmtId="4" fontId="53" fillId="119" borderId="111" applyNumberFormat="0" applyProtection="0">
      <alignment horizontal="right" vertical="center"/>
    </xf>
    <xf numFmtId="0" fontId="50" fillId="91" borderId="111" applyNumberFormat="0" applyProtection="0">
      <alignment horizontal="left" vertical="top" indent="1"/>
    </xf>
    <xf numFmtId="0" fontId="208" fillId="107" borderId="111" applyNumberFormat="0" applyProtection="0">
      <alignment horizontal="left" vertical="top" indent="1"/>
    </xf>
    <xf numFmtId="4" fontId="187" fillId="107" borderId="111" applyNumberFormat="0" applyProtection="0">
      <alignment vertical="center"/>
    </xf>
    <xf numFmtId="4" fontId="188" fillId="120" borderId="119" applyNumberFormat="0" applyProtection="0">
      <alignment horizontal="left" vertical="center" indent="1"/>
    </xf>
    <xf numFmtId="0" fontId="12" fillId="106" borderId="121" applyNumberFormat="0">
      <protection locked="0"/>
    </xf>
    <xf numFmtId="4" fontId="215" fillId="27" borderId="116" applyNumberFormat="0" applyProtection="0">
      <alignment horizontal="right" vertical="center"/>
    </xf>
    <xf numFmtId="4" fontId="53" fillId="109" borderId="111" applyNumberFormat="0" applyProtection="0">
      <alignment horizontal="right" vertical="center"/>
    </xf>
    <xf numFmtId="0" fontId="194" fillId="117" borderId="112" applyNumberFormat="0" applyAlignment="0" applyProtection="0"/>
    <xf numFmtId="0" fontId="12" fillId="107" borderId="113" applyNumberFormat="0" applyFont="0" applyAlignment="0" applyProtection="0"/>
    <xf numFmtId="0" fontId="50" fillId="91" borderId="111" applyNumberFormat="0" applyProtection="0">
      <alignment horizontal="left" vertical="top" indent="1"/>
    </xf>
    <xf numFmtId="0" fontId="220" fillId="110" borderId="112" applyNumberFormat="0" applyAlignment="0" applyProtection="0"/>
    <xf numFmtId="4" fontId="206" fillId="97" borderId="116" applyNumberFormat="0" applyProtection="0">
      <alignment horizontal="right" vertical="center"/>
    </xf>
    <xf numFmtId="4" fontId="206" fillId="0" borderId="116" applyNumberFormat="0" applyProtection="0">
      <alignment horizontal="right" vertical="center"/>
    </xf>
    <xf numFmtId="4" fontId="53" fillId="121" borderId="111" applyNumberFormat="0" applyProtection="0">
      <alignment horizontal="right" vertical="center"/>
    </xf>
    <xf numFmtId="0" fontId="12" fillId="104" borderId="111" applyNumberFormat="0" applyProtection="0">
      <alignment horizontal="left" vertical="top" indent="1"/>
    </xf>
    <xf numFmtId="0" fontId="204" fillId="110" borderId="114" applyNumberFormat="0" applyAlignment="0" applyProtection="0"/>
    <xf numFmtId="0" fontId="12" fillId="92" borderId="111" applyNumberFormat="0" applyProtection="0">
      <alignment horizontal="left" vertical="top" indent="1"/>
    </xf>
    <xf numFmtId="4" fontId="53" fillId="159" borderId="111" applyNumberFormat="0" applyProtection="0">
      <alignment vertical="center"/>
    </xf>
    <xf numFmtId="4" fontId="189" fillId="103" borderId="111" applyNumberFormat="0" applyProtection="0">
      <alignment horizontal="right" vertical="center"/>
    </xf>
    <xf numFmtId="4" fontId="210" fillId="108" borderId="117" applyNumberFormat="0" applyProtection="0">
      <alignment horizontal="left" vertical="center" indent="1"/>
    </xf>
    <xf numFmtId="4" fontId="64" fillId="95" borderId="111" applyNumberFormat="0" applyProtection="0">
      <alignment horizontal="right" vertical="center"/>
    </xf>
    <xf numFmtId="0" fontId="12" fillId="104" borderId="111" applyNumberFormat="0" applyProtection="0">
      <alignment horizontal="left" vertical="top" indent="1"/>
    </xf>
    <xf numFmtId="4" fontId="206" fillId="93" borderId="116" applyNumberFormat="0" applyProtection="0">
      <alignment horizontal="right" vertical="center"/>
    </xf>
    <xf numFmtId="0" fontId="194" fillId="117" borderId="112" applyNumberFormat="0" applyAlignment="0" applyProtection="0"/>
    <xf numFmtId="0" fontId="12" fillId="106" borderId="121" applyNumberFormat="0">
      <protection locked="0"/>
    </xf>
    <xf numFmtId="4" fontId="206" fillId="96" borderId="116" applyNumberFormat="0" applyProtection="0">
      <alignment horizontal="right" vertical="center"/>
    </xf>
    <xf numFmtId="4" fontId="187" fillId="103" borderId="111" applyNumberFormat="0" applyProtection="0">
      <alignment horizontal="right" vertical="center"/>
    </xf>
    <xf numFmtId="4" fontId="12" fillId="104" borderId="117" applyNumberFormat="0" applyProtection="0">
      <alignment horizontal="left" vertical="center" indent="1"/>
    </xf>
    <xf numFmtId="4" fontId="206" fillId="92" borderId="116" applyNumberFormat="0" applyProtection="0">
      <alignment horizontal="right" vertical="center"/>
    </xf>
    <xf numFmtId="4" fontId="53" fillId="33" borderId="111" applyNumberFormat="0" applyProtection="0">
      <alignment horizontal="right" vertical="center"/>
    </xf>
    <xf numFmtId="4" fontId="64" fillId="96" borderId="111" applyNumberFormat="0" applyProtection="0">
      <alignment horizontal="right" vertical="center"/>
    </xf>
    <xf numFmtId="4" fontId="64" fillId="93" borderId="111" applyNumberFormat="0" applyProtection="0">
      <alignment horizontal="right" vertical="center"/>
    </xf>
    <xf numFmtId="0" fontId="64" fillId="107" borderId="111" applyNumberFormat="0" applyProtection="0">
      <alignment horizontal="left" vertical="top" indent="1"/>
    </xf>
    <xf numFmtId="4" fontId="64" fillId="100" borderId="111" applyNumberFormat="0" applyProtection="0">
      <alignment horizontal="right" vertical="center"/>
    </xf>
    <xf numFmtId="0" fontId="12" fillId="86" borderId="113" applyNumberFormat="0" applyFont="0" applyAlignment="0" applyProtection="0"/>
    <xf numFmtId="4" fontId="64" fillId="95" borderId="111" applyNumberFormat="0" applyProtection="0">
      <alignment horizontal="right" vertical="center"/>
    </xf>
    <xf numFmtId="0" fontId="201" fillId="87" borderId="116" applyNumberFormat="0" applyAlignment="0" applyProtection="0"/>
    <xf numFmtId="4" fontId="206" fillId="101" borderId="116" applyNumberFormat="0" applyProtection="0">
      <alignment horizontal="right" vertical="center"/>
    </xf>
    <xf numFmtId="4" fontId="64" fillId="93" borderId="111" applyNumberFormat="0" applyProtection="0">
      <alignment horizontal="right" vertical="center"/>
    </xf>
    <xf numFmtId="4" fontId="64" fillId="96" borderId="111" applyNumberFormat="0" applyProtection="0">
      <alignment horizontal="right" vertical="center"/>
    </xf>
    <xf numFmtId="4" fontId="56" fillId="119" borderId="111" applyNumberFormat="0" applyProtection="0">
      <alignment horizontal="left" vertical="center" indent="1"/>
    </xf>
    <xf numFmtId="4" fontId="206" fillId="102" borderId="117" applyNumberFormat="0" applyProtection="0">
      <alignment horizontal="left" vertical="center" indent="1"/>
    </xf>
    <xf numFmtId="0" fontId="194" fillId="117" borderId="112" applyNumberFormat="0" applyAlignment="0" applyProtection="0"/>
    <xf numFmtId="4" fontId="64" fillId="99" borderId="111" applyNumberFormat="0" applyProtection="0">
      <alignment horizontal="right" vertical="center"/>
    </xf>
    <xf numFmtId="0" fontId="220" fillId="110" borderId="112" applyNumberFormat="0" applyAlignment="0" applyProtection="0"/>
    <xf numFmtId="4" fontId="230" fillId="159" borderId="111" applyNumberFormat="0" applyProtection="0">
      <alignment horizontal="right" vertical="center"/>
    </xf>
    <xf numFmtId="4" fontId="53" fillId="38" borderId="111" applyNumberFormat="0" applyProtection="0">
      <alignment horizontal="left" vertical="center" indent="1"/>
    </xf>
    <xf numFmtId="4" fontId="64" fillId="92" borderId="111" applyNumberFormat="0" applyProtection="0">
      <alignment horizontal="right" vertical="center"/>
    </xf>
    <xf numFmtId="0" fontId="12" fillId="103" borderId="111" applyNumberFormat="0" applyProtection="0">
      <alignment horizontal="left" vertical="center" indent="1"/>
    </xf>
    <xf numFmtId="0" fontId="12" fillId="103" borderId="111" applyNumberFormat="0" applyProtection="0">
      <alignment horizontal="left" vertical="top" indent="1"/>
    </xf>
    <xf numFmtId="4" fontId="206" fillId="92" borderId="116" applyNumberFormat="0" applyProtection="0">
      <alignment horizontal="right" vertical="center"/>
    </xf>
    <xf numFmtId="0" fontId="12" fillId="103" borderId="111" applyNumberFormat="0" applyProtection="0">
      <alignment horizontal="left" vertical="top" indent="1"/>
    </xf>
    <xf numFmtId="4" fontId="64" fillId="96" borderId="111" applyNumberFormat="0" applyProtection="0">
      <alignment horizontal="right" vertical="center"/>
    </xf>
    <xf numFmtId="4" fontId="206" fillId="102" borderId="117" applyNumberFormat="0" applyProtection="0">
      <alignment horizontal="left" vertical="center" indent="1"/>
    </xf>
    <xf numFmtId="4" fontId="50" fillId="91" borderId="111" applyNumberFormat="0" applyProtection="0">
      <alignment horizontal="left" vertical="center" indent="1"/>
    </xf>
    <xf numFmtId="0" fontId="206" fillId="139" borderId="121"/>
    <xf numFmtId="4" fontId="211" fillId="106" borderId="116" applyNumberFormat="0" applyProtection="0">
      <alignment horizontal="right" vertical="center"/>
    </xf>
    <xf numFmtId="0" fontId="208" fillId="107" borderId="111" applyNumberFormat="0" applyProtection="0">
      <alignment horizontal="left" vertical="top" indent="1"/>
    </xf>
    <xf numFmtId="4" fontId="215" fillId="27" borderId="116" applyNumberFormat="0" applyProtection="0">
      <alignment horizontal="right" vertical="center"/>
    </xf>
    <xf numFmtId="0" fontId="206" fillId="138" borderId="116" applyNumberFormat="0" applyProtection="0">
      <alignment horizontal="left" vertical="center" indent="1"/>
    </xf>
    <xf numFmtId="4" fontId="206" fillId="92" borderId="117" applyNumberFormat="0" applyProtection="0">
      <alignment horizontal="left" vertical="center" indent="1"/>
    </xf>
    <xf numFmtId="4" fontId="12" fillId="104" borderId="117" applyNumberFormat="0" applyProtection="0">
      <alignment horizontal="left" vertical="center" indent="1"/>
    </xf>
    <xf numFmtId="4" fontId="12" fillId="104" borderId="117" applyNumberFormat="0" applyProtection="0">
      <alignment horizontal="left" vertical="center" indent="1"/>
    </xf>
    <xf numFmtId="4" fontId="215" fillId="38" borderId="116" applyNumberFormat="0" applyProtection="0">
      <alignment vertical="center"/>
    </xf>
    <xf numFmtId="4" fontId="206" fillId="38" borderId="116" applyNumberFormat="0" applyProtection="0">
      <alignment horizontal="left" vertical="center" indent="1"/>
    </xf>
    <xf numFmtId="4" fontId="53" fillId="154" borderId="111" applyNumberFormat="0" applyProtection="0">
      <alignment horizontal="right" vertical="center"/>
    </xf>
    <xf numFmtId="0" fontId="206" fillId="86" borderId="116" applyNumberFormat="0" applyFont="0" applyAlignment="0" applyProtection="0"/>
    <xf numFmtId="4" fontId="56" fillId="119" borderId="111" applyNumberFormat="0" applyProtection="0">
      <alignment horizontal="left" vertical="center" indent="1"/>
    </xf>
    <xf numFmtId="0" fontId="201" fillId="87" borderId="112" applyNumberFormat="0" applyAlignment="0" applyProtection="0"/>
    <xf numFmtId="4" fontId="206" fillId="100" borderId="116" applyNumberFormat="0" applyProtection="0">
      <alignment horizontal="right" vertical="center"/>
    </xf>
    <xf numFmtId="0" fontId="12" fillId="104" borderId="111" applyNumberFormat="0" applyProtection="0">
      <alignment horizontal="left" vertical="center" indent="1"/>
    </xf>
    <xf numFmtId="4" fontId="56" fillId="119" borderId="119" applyNumberFormat="0" applyProtection="0">
      <alignment horizontal="left" vertical="center" indent="1"/>
    </xf>
    <xf numFmtId="0" fontId="50" fillId="91" borderId="111" applyNumberFormat="0" applyProtection="0">
      <alignment horizontal="left" vertical="top" indent="1"/>
    </xf>
    <xf numFmtId="0" fontId="12" fillId="104" borderId="111" applyNumberFormat="0" applyProtection="0">
      <alignment horizontal="left" vertical="top" indent="1"/>
    </xf>
    <xf numFmtId="4" fontId="206" fillId="92" borderId="117" applyNumberFormat="0" applyProtection="0">
      <alignment horizontal="left" vertical="center" indent="1"/>
    </xf>
    <xf numFmtId="4" fontId="50" fillId="91" borderId="111" applyNumberFormat="0" applyProtection="0">
      <alignment horizontal="left" vertical="center" indent="1"/>
    </xf>
    <xf numFmtId="4" fontId="12" fillId="104" borderId="117" applyNumberFormat="0" applyProtection="0">
      <alignment horizontal="left" vertical="center" indent="1"/>
    </xf>
    <xf numFmtId="4" fontId="56" fillId="38" borderId="111" applyNumberFormat="0" applyProtection="0">
      <alignment vertical="center"/>
    </xf>
    <xf numFmtId="4" fontId="50" fillId="91" borderId="111" applyNumberFormat="0" applyProtection="0">
      <alignment horizontal="left" vertical="center" indent="1"/>
    </xf>
    <xf numFmtId="0" fontId="206" fillId="104" borderId="111" applyNumberFormat="0" applyProtection="0">
      <alignment horizontal="left" vertical="top" indent="1"/>
    </xf>
    <xf numFmtId="4" fontId="64" fillId="96" borderId="111" applyNumberFormat="0" applyProtection="0">
      <alignment horizontal="right" vertical="center"/>
    </xf>
    <xf numFmtId="4" fontId="206" fillId="0" borderId="116" applyNumberFormat="0" applyProtection="0">
      <alignment horizontal="right" vertical="center"/>
    </xf>
    <xf numFmtId="0" fontId="185" fillId="0" borderId="115" applyNumberFormat="0" applyFill="0" applyAlignment="0" applyProtection="0"/>
    <xf numFmtId="4" fontId="53" fillId="154" borderId="111" applyNumberFormat="0" applyProtection="0">
      <alignment horizontal="right" vertical="center"/>
    </xf>
    <xf numFmtId="4" fontId="53" fillId="33" borderId="111" applyNumberFormat="0" applyProtection="0">
      <alignment horizontal="right" vertical="center"/>
    </xf>
    <xf numFmtId="0" fontId="201" fillId="87" borderId="112" applyNumberFormat="0" applyAlignment="0" applyProtection="0"/>
    <xf numFmtId="0" fontId="209" fillId="91" borderId="111" applyNumberFormat="0" applyProtection="0">
      <alignment horizontal="left" vertical="top" indent="1"/>
    </xf>
    <xf numFmtId="4" fontId="53" fillId="119" borderId="111" applyNumberFormat="0" applyProtection="0">
      <alignment horizontal="right" vertical="center"/>
    </xf>
    <xf numFmtId="0" fontId="64" fillId="92" borderId="111" applyNumberFormat="0" applyProtection="0">
      <alignment horizontal="left" vertical="top" indent="1"/>
    </xf>
    <xf numFmtId="4" fontId="64" fillId="103" borderId="111" applyNumberFormat="0" applyProtection="0">
      <alignment horizontal="right" vertical="center"/>
    </xf>
    <xf numFmtId="0" fontId="12" fillId="104" borderId="111" applyNumberFormat="0" applyProtection="0">
      <alignment horizontal="left" vertical="center" indent="1"/>
    </xf>
    <xf numFmtId="0" fontId="12" fillId="104" borderId="111" applyNumberFormat="0" applyProtection="0">
      <alignment horizontal="left" vertical="top" indent="1"/>
    </xf>
    <xf numFmtId="4" fontId="64" fillId="92" borderId="111" applyNumberFormat="0" applyProtection="0">
      <alignment horizontal="right" vertical="center"/>
    </xf>
    <xf numFmtId="4" fontId="53" fillId="33" borderId="111" applyNumberFormat="0" applyProtection="0">
      <alignment horizontal="right" vertical="center"/>
    </xf>
    <xf numFmtId="4" fontId="64" fillId="107" borderId="111" applyNumberFormat="0" applyProtection="0">
      <alignment horizontal="left" vertical="center" indent="1"/>
    </xf>
    <xf numFmtId="4" fontId="53" fillId="153" borderId="111" applyNumberFormat="0" applyProtection="0">
      <alignment horizontal="right" vertical="center"/>
    </xf>
    <xf numFmtId="0" fontId="12" fillId="86" borderId="113" applyNumberFormat="0" applyFont="0" applyAlignment="0" applyProtection="0"/>
    <xf numFmtId="4" fontId="206" fillId="101" borderId="116" applyNumberFormat="0" applyProtection="0">
      <alignment horizontal="right" vertical="center"/>
    </xf>
    <xf numFmtId="4" fontId="187" fillId="107" borderId="111" applyNumberFormat="0" applyProtection="0">
      <alignment vertical="center"/>
    </xf>
    <xf numFmtId="0" fontId="12" fillId="86" borderId="113" applyNumberFormat="0" applyFont="0" applyAlignment="0" applyProtection="0"/>
    <xf numFmtId="4" fontId="53" fillId="109" borderId="111" applyNumberFormat="0" applyProtection="0">
      <alignment horizontal="right" vertical="center"/>
    </xf>
    <xf numFmtId="4" fontId="50" fillId="91" borderId="111" applyNumberFormat="0" applyProtection="0">
      <alignment horizontal="left" vertical="center" indent="1"/>
    </xf>
    <xf numFmtId="4" fontId="64" fillId="92" borderId="111" applyNumberFormat="0" applyProtection="0">
      <alignment horizontal="left" vertical="center" indent="1"/>
    </xf>
    <xf numFmtId="0" fontId="50" fillId="91" borderId="111" applyNumberFormat="0" applyProtection="0">
      <alignment horizontal="left" vertical="top" indent="1"/>
    </xf>
    <xf numFmtId="4" fontId="208" fillId="107" borderId="111" applyNumberFormat="0" applyProtection="0">
      <alignment vertical="center"/>
    </xf>
    <xf numFmtId="4" fontId="206" fillId="103" borderId="117" applyNumberFormat="0" applyProtection="0">
      <alignment horizontal="left" vertical="center" indent="1"/>
    </xf>
    <xf numFmtId="4" fontId="206" fillId="100" borderId="116" applyNumberFormat="0" applyProtection="0">
      <alignment horizontal="right" vertical="center"/>
    </xf>
    <xf numFmtId="4" fontId="206" fillId="101" borderId="116" applyNumberFormat="0" applyProtection="0">
      <alignment horizontal="right" vertical="center"/>
    </xf>
    <xf numFmtId="4" fontId="64" fillId="94" borderId="111" applyNumberFormat="0" applyProtection="0">
      <alignment horizontal="right" vertical="center"/>
    </xf>
    <xf numFmtId="4" fontId="50" fillId="91" borderId="111" applyNumberFormat="0" applyProtection="0">
      <alignment vertical="center"/>
    </xf>
    <xf numFmtId="4" fontId="215" fillId="38" borderId="116" applyNumberFormat="0" applyProtection="0">
      <alignment vertical="center"/>
    </xf>
    <xf numFmtId="0" fontId="12" fillId="103" borderId="111" applyNumberFormat="0" applyProtection="0">
      <alignment horizontal="left" vertical="top" indent="1"/>
    </xf>
    <xf numFmtId="4" fontId="64" fillId="101" borderId="111" applyNumberFormat="0" applyProtection="0">
      <alignment horizontal="right" vertical="center"/>
    </xf>
    <xf numFmtId="4" fontId="64" fillId="107" borderId="111" applyNumberFormat="0" applyProtection="0">
      <alignment vertical="center"/>
    </xf>
    <xf numFmtId="4" fontId="64" fillId="99" borderId="111" applyNumberFormat="0" applyProtection="0">
      <alignment horizontal="right" vertical="center"/>
    </xf>
    <xf numFmtId="0" fontId="12" fillId="105" borderId="111" applyNumberFormat="0" applyProtection="0">
      <alignment horizontal="left" vertical="center" indent="1"/>
    </xf>
    <xf numFmtId="4" fontId="64" fillId="103" borderId="111" applyNumberFormat="0" applyProtection="0">
      <alignment horizontal="right" vertical="center"/>
    </xf>
    <xf numFmtId="4" fontId="53" fillId="109" borderId="111" applyNumberFormat="0" applyProtection="0">
      <alignment horizontal="right" vertical="center"/>
    </xf>
    <xf numFmtId="4" fontId="64" fillId="94" borderId="111" applyNumberFormat="0" applyProtection="0">
      <alignment horizontal="right" vertical="center"/>
    </xf>
    <xf numFmtId="4" fontId="206" fillId="0" borderId="116" applyNumberFormat="0" applyProtection="0">
      <alignment horizontal="right" vertical="center"/>
    </xf>
    <xf numFmtId="4" fontId="64" fillId="94" borderId="111" applyNumberFormat="0" applyProtection="0">
      <alignment horizontal="right" vertical="center"/>
    </xf>
    <xf numFmtId="4" fontId="64" fillId="96" borderId="111" applyNumberFormat="0" applyProtection="0">
      <alignment horizontal="right" vertical="center"/>
    </xf>
    <xf numFmtId="4" fontId="64" fillId="100" borderId="111" applyNumberFormat="0" applyProtection="0">
      <alignment horizontal="right" vertical="center"/>
    </xf>
    <xf numFmtId="4" fontId="206" fillId="96" borderId="116" applyNumberFormat="0" applyProtection="0">
      <alignment horizontal="right" vertical="center"/>
    </xf>
    <xf numFmtId="0" fontId="12" fillId="104" borderId="111" applyNumberFormat="0" applyProtection="0">
      <alignment horizontal="left" vertical="top" indent="1"/>
    </xf>
    <xf numFmtId="4" fontId="53" fillId="119" borderId="111" applyNumberFormat="0" applyProtection="0">
      <alignment horizontal="right" vertical="center"/>
    </xf>
    <xf numFmtId="4" fontId="64" fillId="92" borderId="111" applyNumberFormat="0" applyProtection="0">
      <alignment horizontal="right" vertical="center"/>
    </xf>
    <xf numFmtId="0" fontId="12" fillId="92" borderId="111" applyNumberFormat="0" applyProtection="0">
      <alignment horizontal="left" vertical="center" indent="1"/>
    </xf>
    <xf numFmtId="4" fontId="53" fillId="155" borderId="111" applyNumberFormat="0" applyProtection="0">
      <alignment horizontal="right" vertical="center"/>
    </xf>
    <xf numFmtId="4" fontId="64" fillId="99" borderId="111" applyNumberFormat="0" applyProtection="0">
      <alignment horizontal="right" vertical="center"/>
    </xf>
    <xf numFmtId="4" fontId="206" fillId="103" borderId="117" applyNumberFormat="0" applyProtection="0">
      <alignment horizontal="left" vertical="center" indent="1"/>
    </xf>
    <xf numFmtId="0" fontId="201" fillId="87" borderId="116" applyNumberFormat="0" applyAlignment="0" applyProtection="0"/>
    <xf numFmtId="0" fontId="64" fillId="107" borderId="111" applyNumberFormat="0" applyProtection="0">
      <alignment horizontal="left" vertical="top" indent="1"/>
    </xf>
    <xf numFmtId="0" fontId="206" fillId="103" borderId="111" applyNumberFormat="0" applyProtection="0">
      <alignment horizontal="left" vertical="top" indent="1"/>
    </xf>
    <xf numFmtId="4" fontId="53" fillId="38" borderId="111" applyNumberFormat="0" applyProtection="0">
      <alignment horizontal="left" vertical="center" indent="1"/>
    </xf>
    <xf numFmtId="4" fontId="206" fillId="92" borderId="116" applyNumberFormat="0" applyProtection="0">
      <alignment horizontal="right" vertical="center"/>
    </xf>
    <xf numFmtId="4" fontId="64" fillId="100" borderId="111" applyNumberFormat="0" applyProtection="0">
      <alignment horizontal="right" vertical="center"/>
    </xf>
    <xf numFmtId="4" fontId="64" fillId="92" borderId="111" applyNumberFormat="0" applyProtection="0">
      <alignment horizontal="right" vertical="center"/>
    </xf>
    <xf numFmtId="0" fontId="206" fillId="105" borderId="111" applyNumberFormat="0" applyProtection="0">
      <alignment horizontal="left" vertical="top" indent="1"/>
    </xf>
    <xf numFmtId="4" fontId="64" fillId="96" borderId="111" applyNumberFormat="0" applyProtection="0">
      <alignment horizontal="right" vertical="center"/>
    </xf>
    <xf numFmtId="4" fontId="230" fillId="159" borderId="111" applyNumberFormat="0" applyProtection="0">
      <alignment vertical="center"/>
    </xf>
    <xf numFmtId="0" fontId="226" fillId="110" borderId="112" applyNumberFormat="0" applyAlignment="0" applyProtection="0"/>
    <xf numFmtId="0" fontId="12" fillId="92" borderId="111" applyNumberFormat="0" applyProtection="0">
      <alignment horizontal="left" vertical="top" indent="1"/>
    </xf>
    <xf numFmtId="0" fontId="206" fillId="103" borderId="116" applyNumberFormat="0" applyProtection="0">
      <alignment horizontal="left" vertical="center" indent="1"/>
    </xf>
    <xf numFmtId="4" fontId="64" fillId="92" borderId="111" applyNumberFormat="0" applyProtection="0">
      <alignment horizontal="right" vertical="center"/>
    </xf>
    <xf numFmtId="4" fontId="64" fillId="95" borderId="111" applyNumberFormat="0" applyProtection="0">
      <alignment horizontal="right" vertical="center"/>
    </xf>
    <xf numFmtId="0" fontId="12" fillId="104" borderId="111" applyNumberFormat="0" applyProtection="0">
      <alignment horizontal="left" vertical="center" indent="1"/>
    </xf>
    <xf numFmtId="0" fontId="12" fillId="105" borderId="111" applyNumberFormat="0" applyProtection="0">
      <alignment horizontal="left" vertical="top" indent="1"/>
    </xf>
    <xf numFmtId="0" fontId="220" fillId="110" borderId="112" applyNumberFormat="0" applyAlignment="0" applyProtection="0"/>
    <xf numFmtId="4" fontId="187" fillId="103" borderId="111" applyNumberFormat="0" applyProtection="0">
      <alignment horizontal="right" vertical="center"/>
    </xf>
    <xf numFmtId="0" fontId="12" fillId="106" borderId="121" applyNumberFormat="0">
      <protection locked="0"/>
    </xf>
    <xf numFmtId="0" fontId="12" fillId="104" borderId="111" applyNumberFormat="0" applyProtection="0">
      <alignment horizontal="left" vertical="top" indent="1"/>
    </xf>
    <xf numFmtId="4" fontId="64" fillId="101" borderId="111" applyNumberFormat="0" applyProtection="0">
      <alignment horizontal="right" vertical="center"/>
    </xf>
    <xf numFmtId="0" fontId="206" fillId="86" borderId="116" applyNumberFormat="0" applyFont="0" applyAlignment="0" applyProtection="0"/>
    <xf numFmtId="4" fontId="50" fillId="91" borderId="111" applyNumberFormat="0" applyProtection="0">
      <alignment vertical="center"/>
    </xf>
    <xf numFmtId="0" fontId="12" fillId="103" borderId="111" applyNumberFormat="0" applyProtection="0">
      <alignment horizontal="left" vertical="center" indent="1"/>
    </xf>
    <xf numFmtId="4" fontId="187" fillId="103" borderId="111" applyNumberFormat="0" applyProtection="0">
      <alignment horizontal="right" vertical="center"/>
    </xf>
    <xf numFmtId="4" fontId="56" fillId="119" borderId="111" applyNumberFormat="0" applyProtection="0">
      <alignment horizontal="left" vertical="center" indent="1"/>
    </xf>
    <xf numFmtId="0" fontId="194" fillId="117" borderId="112" applyNumberFormat="0" applyAlignment="0" applyProtection="0"/>
    <xf numFmtId="4" fontId="50" fillId="91" borderId="111" applyNumberFormat="0" applyProtection="0">
      <alignment horizontal="left" vertical="center" indent="1"/>
    </xf>
    <xf numFmtId="0" fontId="206" fillId="103" borderId="116" applyNumberFormat="0" applyProtection="0">
      <alignment horizontal="left" vertical="center" indent="1"/>
    </xf>
    <xf numFmtId="4" fontId="206" fillId="122" borderId="116" applyNumberFormat="0" applyProtection="0">
      <alignment horizontal="left" vertical="center" indent="1"/>
    </xf>
    <xf numFmtId="4" fontId="229" fillId="38" borderId="111" applyNumberFormat="0" applyProtection="0">
      <alignment vertical="center"/>
    </xf>
    <xf numFmtId="4" fontId="206" fillId="92" borderId="116" applyNumberFormat="0" applyProtection="0">
      <alignment horizontal="right" vertical="center"/>
    </xf>
    <xf numFmtId="0" fontId="206" fillId="110" borderId="116" applyNumberFormat="0" applyProtection="0">
      <alignment horizontal="left" vertical="center" indent="1"/>
    </xf>
    <xf numFmtId="4" fontId="206" fillId="97" borderId="116" applyNumberFormat="0" applyProtection="0">
      <alignment horizontal="right" vertical="center"/>
    </xf>
    <xf numFmtId="4" fontId="64" fillId="92" borderId="111" applyNumberFormat="0" applyProtection="0">
      <alignment horizontal="right" vertical="center"/>
    </xf>
    <xf numFmtId="4" fontId="53" fillId="155" borderId="111" applyNumberFormat="0" applyProtection="0">
      <alignment horizontal="right" vertical="center"/>
    </xf>
    <xf numFmtId="4" fontId="206" fillId="122" borderId="116" applyNumberFormat="0" applyProtection="0">
      <alignment horizontal="left" vertical="center" indent="1"/>
    </xf>
    <xf numFmtId="4" fontId="53" fillId="33" borderId="111" applyNumberFormat="0" applyProtection="0">
      <alignment horizontal="right" vertical="center"/>
    </xf>
    <xf numFmtId="4" fontId="53" fillId="159" borderId="111" applyNumberFormat="0" applyProtection="0">
      <alignment horizontal="right" vertical="center"/>
    </xf>
    <xf numFmtId="4" fontId="53" fillId="119" borderId="111" applyNumberFormat="0" applyProtection="0">
      <alignment horizontal="right" vertical="center"/>
    </xf>
    <xf numFmtId="4" fontId="206" fillId="137" borderId="116" applyNumberFormat="0" applyProtection="0">
      <alignment horizontal="right" vertical="center"/>
    </xf>
    <xf numFmtId="0" fontId="12" fillId="107" borderId="113" applyNumberFormat="0" applyFont="0" applyAlignment="0" applyProtection="0"/>
    <xf numFmtId="0" fontId="206" fillId="138" borderId="116" applyNumberFormat="0" applyProtection="0">
      <alignment horizontal="left" vertical="center" indent="1"/>
    </xf>
    <xf numFmtId="4" fontId="64" fillId="96" borderId="111" applyNumberFormat="0" applyProtection="0">
      <alignment horizontal="right" vertical="center"/>
    </xf>
    <xf numFmtId="0" fontId="185" fillId="0" borderId="115" applyNumberFormat="0" applyFill="0" applyAlignment="0" applyProtection="0"/>
    <xf numFmtId="4" fontId="64" fillId="98" borderId="111" applyNumberFormat="0" applyProtection="0">
      <alignment horizontal="right" vertical="center"/>
    </xf>
    <xf numFmtId="4" fontId="64" fillId="94" borderId="111" applyNumberFormat="0" applyProtection="0">
      <alignment horizontal="right" vertical="center"/>
    </xf>
    <xf numFmtId="0" fontId="12" fillId="105" borderId="111" applyNumberFormat="0" applyProtection="0">
      <alignment horizontal="left" vertical="top" indent="1"/>
    </xf>
    <xf numFmtId="4" fontId="230" fillId="159" borderId="111" applyNumberFormat="0" applyProtection="0">
      <alignment horizontal="right" vertical="center"/>
    </xf>
    <xf numFmtId="4" fontId="187" fillId="103" borderId="111" applyNumberFormat="0" applyProtection="0">
      <alignment horizontal="right" vertical="center"/>
    </xf>
    <xf numFmtId="4" fontId="64" fillId="94" borderId="111" applyNumberFormat="0" applyProtection="0">
      <alignment horizontal="right" vertical="center"/>
    </xf>
    <xf numFmtId="4" fontId="206" fillId="102" borderId="117" applyNumberFormat="0" applyProtection="0">
      <alignment horizontal="left" vertical="center" indent="1"/>
    </xf>
    <xf numFmtId="4" fontId="64" fillId="100" borderId="111" applyNumberFormat="0" applyProtection="0">
      <alignment horizontal="right" vertical="center"/>
    </xf>
    <xf numFmtId="4" fontId="188" fillId="120" borderId="119" applyNumberFormat="0" applyProtection="0">
      <alignment horizontal="left" vertical="center" indent="1"/>
    </xf>
    <xf numFmtId="0" fontId="185" fillId="0" borderId="115" applyNumberFormat="0" applyFill="0" applyAlignment="0" applyProtection="0"/>
    <xf numFmtId="4" fontId="206" fillId="38" borderId="116" applyNumberFormat="0" applyProtection="0">
      <alignment horizontal="left" vertical="center" indent="1"/>
    </xf>
    <xf numFmtId="4" fontId="64" fillId="103" borderId="111" applyNumberFormat="0" applyProtection="0">
      <alignment horizontal="right" vertical="center"/>
    </xf>
    <xf numFmtId="0" fontId="12" fillId="105" borderId="111" applyNumberFormat="0" applyProtection="0">
      <alignment horizontal="left" vertical="top" indent="1"/>
    </xf>
    <xf numFmtId="0" fontId="12" fillId="105" borderId="111" applyNumberFormat="0" applyProtection="0">
      <alignment horizontal="left" vertical="top" indent="1"/>
    </xf>
    <xf numFmtId="4" fontId="64" fillId="100" borderId="111" applyNumberFormat="0" applyProtection="0">
      <alignment horizontal="right" vertical="center"/>
    </xf>
    <xf numFmtId="4" fontId="53" fillId="157" borderId="111" applyNumberFormat="0" applyProtection="0">
      <alignment horizontal="right" vertical="center"/>
    </xf>
    <xf numFmtId="4" fontId="206" fillId="122" borderId="116" applyNumberFormat="0" applyProtection="0">
      <alignment horizontal="left" vertical="center" indent="1"/>
    </xf>
    <xf numFmtId="0" fontId="12" fillId="92" borderId="111" applyNumberFormat="0" applyProtection="0">
      <alignment horizontal="left" vertical="center" indent="1"/>
    </xf>
    <xf numFmtId="4" fontId="50" fillId="91" borderId="111" applyNumberFormat="0" applyProtection="0">
      <alignment vertical="center"/>
    </xf>
    <xf numFmtId="0" fontId="206" fillId="110" borderId="116" applyNumberFormat="0" applyProtection="0">
      <alignment horizontal="left" vertical="center" indent="1"/>
    </xf>
    <xf numFmtId="4" fontId="206" fillId="91" borderId="116" applyNumberFormat="0" applyProtection="0">
      <alignment vertical="center"/>
    </xf>
    <xf numFmtId="4" fontId="64" fillId="93" borderId="111" applyNumberFormat="0" applyProtection="0">
      <alignment horizontal="right" vertical="center"/>
    </xf>
    <xf numFmtId="4" fontId="64" fillId="97" borderId="111" applyNumberFormat="0" applyProtection="0">
      <alignment horizontal="right" vertical="center"/>
    </xf>
    <xf numFmtId="0" fontId="208" fillId="107" borderId="111" applyNumberFormat="0" applyProtection="0">
      <alignment horizontal="left" vertical="top" indent="1"/>
    </xf>
    <xf numFmtId="4" fontId="64" fillId="101" borderId="111" applyNumberFormat="0" applyProtection="0">
      <alignment horizontal="right" vertical="center"/>
    </xf>
    <xf numFmtId="4" fontId="64" fillId="95" borderId="111" applyNumberFormat="0" applyProtection="0">
      <alignment horizontal="right" vertical="center"/>
    </xf>
    <xf numFmtId="4" fontId="206" fillId="95" borderId="117" applyNumberFormat="0" applyProtection="0">
      <alignment horizontal="right" vertical="center"/>
    </xf>
    <xf numFmtId="4" fontId="206" fillId="99" borderId="116" applyNumberFormat="0" applyProtection="0">
      <alignment horizontal="right" vertical="center"/>
    </xf>
    <xf numFmtId="4" fontId="50" fillId="91" borderId="111" applyNumberFormat="0" applyProtection="0">
      <alignment horizontal="left" vertical="center" indent="1"/>
    </xf>
    <xf numFmtId="0" fontId="204" fillId="117" borderId="114" applyNumberFormat="0" applyAlignment="0" applyProtection="0"/>
    <xf numFmtId="4" fontId="206" fillId="137" borderId="116" applyNumberFormat="0" applyProtection="0">
      <alignment horizontal="right" vertical="center"/>
    </xf>
    <xf numFmtId="4" fontId="64" fillId="98" borderId="111" applyNumberFormat="0" applyProtection="0">
      <alignment horizontal="right" vertical="center"/>
    </xf>
    <xf numFmtId="4" fontId="64" fillId="96" borderId="111" applyNumberFormat="0" applyProtection="0">
      <alignment horizontal="right" vertical="center"/>
    </xf>
    <xf numFmtId="4" fontId="53" fillId="33" borderId="111" applyNumberFormat="0" applyProtection="0">
      <alignment horizontal="right" vertical="center"/>
    </xf>
    <xf numFmtId="4" fontId="53" fillId="121" borderId="111" applyNumberFormat="0" applyProtection="0">
      <alignment horizontal="right" vertical="center"/>
    </xf>
    <xf numFmtId="0" fontId="50" fillId="91" borderId="111" applyNumberFormat="0" applyProtection="0">
      <alignment horizontal="left" vertical="top" indent="1"/>
    </xf>
    <xf numFmtId="4" fontId="56" fillId="119" borderId="111" applyNumberFormat="0" applyProtection="0">
      <alignment horizontal="left" vertical="center" indent="1"/>
    </xf>
    <xf numFmtId="0" fontId="226" fillId="110" borderId="112" applyNumberFormat="0" applyAlignment="0" applyProtection="0"/>
    <xf numFmtId="0" fontId="185" fillId="0" borderId="120" applyNumberFormat="0" applyFill="0" applyAlignment="0" applyProtection="0"/>
    <xf numFmtId="4" fontId="64" fillId="96" borderId="111" applyNumberFormat="0" applyProtection="0">
      <alignment horizontal="right" vertical="center"/>
    </xf>
    <xf numFmtId="4" fontId="206" fillId="122" borderId="116" applyNumberFormat="0" applyProtection="0">
      <alignment horizontal="left" vertical="center" indent="1"/>
    </xf>
    <xf numFmtId="4" fontId="230" fillId="159" borderId="111" applyNumberFormat="0" applyProtection="0">
      <alignment horizontal="right" vertical="center"/>
    </xf>
    <xf numFmtId="0" fontId="208" fillId="107" borderId="111" applyNumberFormat="0" applyProtection="0">
      <alignment horizontal="left" vertical="top" indent="1"/>
    </xf>
    <xf numFmtId="4" fontId="64" fillId="97" borderId="111" applyNumberFormat="0" applyProtection="0">
      <alignment horizontal="right" vertical="center"/>
    </xf>
    <xf numFmtId="4" fontId="206" fillId="97" borderId="116" applyNumberFormat="0" applyProtection="0">
      <alignment horizontal="right" vertical="center"/>
    </xf>
    <xf numFmtId="4" fontId="206" fillId="93" borderId="116" applyNumberFormat="0" applyProtection="0">
      <alignment horizontal="right" vertical="center"/>
    </xf>
    <xf numFmtId="0" fontId="206" fillId="86" borderId="116" applyNumberFormat="0" applyFont="0" applyAlignment="0" applyProtection="0"/>
    <xf numFmtId="4" fontId="206" fillId="93" borderId="116" applyNumberFormat="0" applyProtection="0">
      <alignment horizontal="right" vertical="center"/>
    </xf>
    <xf numFmtId="4" fontId="53" fillId="38" borderId="111" applyNumberFormat="0" applyProtection="0">
      <alignment horizontal="left" vertical="center" indent="1"/>
    </xf>
    <xf numFmtId="0" fontId="213" fillId="134" borderId="116" applyNumberFormat="0" applyAlignment="0" applyProtection="0"/>
    <xf numFmtId="4" fontId="64" fillId="94" borderId="111" applyNumberFormat="0" applyProtection="0">
      <alignment horizontal="right" vertical="center"/>
    </xf>
    <xf numFmtId="0" fontId="12" fillId="86" borderId="113" applyNumberFormat="0" applyFont="0" applyAlignment="0" applyProtection="0"/>
    <xf numFmtId="4" fontId="53" fillId="38" borderId="111" applyNumberFormat="0" applyProtection="0">
      <alignment horizontal="left" vertical="center" indent="1"/>
    </xf>
    <xf numFmtId="4" fontId="64" fillId="103" borderId="111" applyNumberFormat="0" applyProtection="0">
      <alignment horizontal="right" vertical="center"/>
    </xf>
    <xf numFmtId="4" fontId="12" fillId="104" borderId="117" applyNumberFormat="0" applyProtection="0">
      <alignment horizontal="left" vertical="center" indent="1"/>
    </xf>
    <xf numFmtId="0" fontId="12" fillId="103" borderId="111" applyNumberFormat="0" applyProtection="0">
      <alignment horizontal="left" vertical="center" indent="1"/>
    </xf>
    <xf numFmtId="0" fontId="226" fillId="110" borderId="112" applyNumberFormat="0" applyAlignment="0" applyProtection="0"/>
    <xf numFmtId="0" fontId="64" fillId="92" borderId="111" applyNumberFormat="0" applyProtection="0">
      <alignment horizontal="left" vertical="top" indent="1"/>
    </xf>
    <xf numFmtId="4" fontId="53" fillId="109" borderId="111" applyNumberFormat="0" applyProtection="0">
      <alignment horizontal="right" vertical="center"/>
    </xf>
    <xf numFmtId="4" fontId="64" fillId="100" borderId="111" applyNumberFormat="0" applyProtection="0">
      <alignment horizontal="right" vertical="center"/>
    </xf>
    <xf numFmtId="0" fontId="12" fillId="103" borderId="111" applyNumberFormat="0" applyProtection="0">
      <alignment horizontal="left" vertical="center" indent="1"/>
    </xf>
    <xf numFmtId="4" fontId="206" fillId="95" borderId="117" applyNumberFormat="0" applyProtection="0">
      <alignment horizontal="right" vertical="center"/>
    </xf>
    <xf numFmtId="4" fontId="53" fillId="156" borderId="111" applyNumberFormat="0" applyProtection="0">
      <alignment horizontal="right" vertical="center"/>
    </xf>
    <xf numFmtId="4" fontId="64" fillId="98" borderId="111" applyNumberFormat="0" applyProtection="0">
      <alignment horizontal="right" vertical="center"/>
    </xf>
    <xf numFmtId="0" fontId="206" fillId="138" borderId="116" applyNumberFormat="0" applyProtection="0">
      <alignment horizontal="left" vertical="center" indent="1"/>
    </xf>
    <xf numFmtId="4" fontId="206" fillId="102" borderId="117" applyNumberFormat="0" applyProtection="0">
      <alignment horizontal="left" vertical="center" indent="1"/>
    </xf>
    <xf numFmtId="0" fontId="206" fillId="103" borderId="111" applyNumberFormat="0" applyProtection="0">
      <alignment horizontal="left" vertical="top" indent="1"/>
    </xf>
    <xf numFmtId="4" fontId="215" fillId="38" borderId="116" applyNumberFormat="0" applyProtection="0">
      <alignment vertical="center"/>
    </xf>
    <xf numFmtId="4" fontId="206" fillId="122" borderId="116" applyNumberFormat="0" applyProtection="0">
      <alignment horizontal="left" vertical="center" indent="1"/>
    </xf>
    <xf numFmtId="4" fontId="53" fillId="159" borderId="111" applyNumberFormat="0" applyProtection="0">
      <alignment horizontal="right" vertical="center"/>
    </xf>
    <xf numFmtId="0" fontId="206" fillId="92" borderId="111" applyNumberFormat="0" applyProtection="0">
      <alignment horizontal="left" vertical="top" indent="1"/>
    </xf>
    <xf numFmtId="0" fontId="71" fillId="104" borderId="118" applyBorder="0"/>
    <xf numFmtId="4" fontId="64" fillId="99" borderId="111" applyNumberFormat="0" applyProtection="0">
      <alignment horizontal="right" vertical="center"/>
    </xf>
    <xf numFmtId="4" fontId="206" fillId="91" borderId="116" applyNumberFormat="0" applyProtection="0">
      <alignment vertical="center"/>
    </xf>
    <xf numFmtId="4" fontId="229" fillId="38" borderId="111" applyNumberFormat="0" applyProtection="0">
      <alignment vertical="center"/>
    </xf>
    <xf numFmtId="4" fontId="64" fillId="98" borderId="111" applyNumberFormat="0" applyProtection="0">
      <alignment horizontal="right" vertical="center"/>
    </xf>
    <xf numFmtId="0" fontId="12" fillId="92" borderId="111" applyNumberFormat="0" applyProtection="0">
      <alignment horizontal="left" vertical="center" indent="1"/>
    </xf>
    <xf numFmtId="4" fontId="206" fillId="97" borderId="116" applyNumberFormat="0" applyProtection="0">
      <alignment horizontal="right" vertical="center"/>
    </xf>
    <xf numFmtId="4" fontId="64" fillId="98" borderId="111" applyNumberFormat="0" applyProtection="0">
      <alignment horizontal="right" vertical="center"/>
    </xf>
    <xf numFmtId="0" fontId="206" fillId="103" borderId="111" applyNumberFormat="0" applyProtection="0">
      <alignment horizontal="left" vertical="top" indent="1"/>
    </xf>
    <xf numFmtId="4" fontId="53" fillId="156" borderId="111" applyNumberFormat="0" applyProtection="0">
      <alignment horizontal="right" vertical="center"/>
    </xf>
    <xf numFmtId="4" fontId="64" fillId="98" borderId="111" applyNumberFormat="0" applyProtection="0">
      <alignment horizontal="right" vertical="center"/>
    </xf>
    <xf numFmtId="0" fontId="206" fillId="92" borderId="111" applyNumberFormat="0" applyProtection="0">
      <alignment horizontal="left" vertical="top" indent="1"/>
    </xf>
    <xf numFmtId="4" fontId="229" fillId="38" borderId="111" applyNumberFormat="0" applyProtection="0">
      <alignment vertical="center"/>
    </xf>
    <xf numFmtId="0" fontId="12" fillId="92" borderId="111" applyNumberFormat="0" applyProtection="0">
      <alignment horizontal="left" vertical="center" indent="1"/>
    </xf>
    <xf numFmtId="0" fontId="213" fillId="134" borderId="116" applyNumberFormat="0" applyAlignment="0" applyProtection="0"/>
    <xf numFmtId="0" fontId="220" fillId="110" borderId="112" applyNumberFormat="0" applyAlignment="0" applyProtection="0"/>
    <xf numFmtId="0" fontId="12" fillId="86" borderId="113" applyNumberFormat="0" applyFont="0" applyAlignment="0" applyProtection="0"/>
    <xf numFmtId="4" fontId="187" fillId="107" borderId="111" applyNumberFormat="0" applyProtection="0">
      <alignment vertical="center"/>
    </xf>
    <xf numFmtId="4" fontId="53" fillId="157" borderId="111" applyNumberFormat="0" applyProtection="0">
      <alignment horizontal="right" vertical="center"/>
    </xf>
    <xf numFmtId="4" fontId="206" fillId="102" borderId="117" applyNumberFormat="0" applyProtection="0">
      <alignment horizontal="left" vertical="center" indent="1"/>
    </xf>
    <xf numFmtId="4" fontId="64" fillId="93" borderId="111" applyNumberFormat="0" applyProtection="0">
      <alignment horizontal="right" vertical="center"/>
    </xf>
    <xf numFmtId="0" fontId="12" fillId="106" borderId="121" applyNumberFormat="0">
      <protection locked="0"/>
    </xf>
    <xf numFmtId="0" fontId="12" fillId="103" borderId="111" applyNumberFormat="0" applyProtection="0">
      <alignment horizontal="left" vertical="top" indent="1"/>
    </xf>
    <xf numFmtId="4" fontId="64" fillId="92" borderId="111" applyNumberFormat="0" applyProtection="0">
      <alignment horizontal="right" vertical="center"/>
    </xf>
    <xf numFmtId="4" fontId="206" fillId="95" borderId="117" applyNumberFormat="0" applyProtection="0">
      <alignment horizontal="right" vertical="center"/>
    </xf>
    <xf numFmtId="0" fontId="12" fillId="92" borderId="111" applyNumberFormat="0" applyProtection="0">
      <alignment horizontal="left" vertical="center" indent="1"/>
    </xf>
    <xf numFmtId="4" fontId="53" fillId="159" borderId="111" applyNumberFormat="0" applyProtection="0">
      <alignment horizontal="right" vertical="center"/>
    </xf>
    <xf numFmtId="0" fontId="12" fillId="105" borderId="111" applyNumberFormat="0" applyProtection="0">
      <alignment horizontal="left" vertical="top" indent="1"/>
    </xf>
    <xf numFmtId="0" fontId="206" fillId="103" borderId="111" applyNumberFormat="0" applyProtection="0">
      <alignment horizontal="left" vertical="top" indent="1"/>
    </xf>
    <xf numFmtId="0" fontId="194" fillId="117" borderId="112" applyNumberFormat="0" applyAlignment="0" applyProtection="0"/>
    <xf numFmtId="4" fontId="64" fillId="92" borderId="111" applyNumberFormat="0" applyProtection="0">
      <alignment horizontal="right" vertical="center"/>
    </xf>
    <xf numFmtId="0" fontId="12" fillId="92" borderId="111" applyNumberFormat="0" applyProtection="0">
      <alignment horizontal="left" vertical="top" indent="1"/>
    </xf>
    <xf numFmtId="0" fontId="12" fillId="92" borderId="111" applyNumberFormat="0" applyProtection="0">
      <alignment horizontal="left" vertical="center" indent="1"/>
    </xf>
    <xf numFmtId="0" fontId="194" fillId="117" borderId="112" applyNumberFormat="0" applyAlignment="0" applyProtection="0"/>
    <xf numFmtId="4" fontId="64" fillId="92" borderId="111" applyNumberFormat="0" applyProtection="0">
      <alignment horizontal="right" vertical="center"/>
    </xf>
    <xf numFmtId="4" fontId="50" fillId="91" borderId="111" applyNumberFormat="0" applyProtection="0">
      <alignment horizontal="left" vertical="center" indent="1"/>
    </xf>
    <xf numFmtId="4" fontId="64" fillId="100" borderId="111" applyNumberFormat="0" applyProtection="0">
      <alignment horizontal="right" vertical="center"/>
    </xf>
    <xf numFmtId="4" fontId="53" fillId="154" borderId="111" applyNumberFormat="0" applyProtection="0">
      <alignment horizontal="right" vertical="center"/>
    </xf>
    <xf numFmtId="0" fontId="12" fillId="105" borderId="111" applyNumberFormat="0" applyProtection="0">
      <alignment horizontal="left" vertical="top" indent="1"/>
    </xf>
    <xf numFmtId="0" fontId="12" fillId="104" borderId="111" applyNumberFormat="0" applyProtection="0">
      <alignment horizontal="left" vertical="top" indent="1"/>
    </xf>
    <xf numFmtId="4" fontId="64" fillId="97" borderId="111" applyNumberFormat="0" applyProtection="0">
      <alignment horizontal="right" vertical="center"/>
    </xf>
    <xf numFmtId="0" fontId="206" fillId="105" borderId="116" applyNumberFormat="0" applyProtection="0">
      <alignment horizontal="left" vertical="center" indent="1"/>
    </xf>
    <xf numFmtId="4" fontId="210" fillId="108" borderId="117" applyNumberFormat="0" applyProtection="0">
      <alignment horizontal="left" vertical="center" indent="1"/>
    </xf>
    <xf numFmtId="0" fontId="12" fillId="104" borderId="111" applyNumberFormat="0" applyProtection="0">
      <alignment horizontal="left" vertical="center" indent="1"/>
    </xf>
    <xf numFmtId="4" fontId="230" fillId="159" borderId="111" applyNumberFormat="0" applyProtection="0">
      <alignment vertical="center"/>
    </xf>
    <xf numFmtId="0" fontId="12" fillId="104" borderId="111" applyNumberFormat="0" applyProtection="0">
      <alignment horizontal="left" vertical="center" indent="1"/>
    </xf>
    <xf numFmtId="0" fontId="12" fillId="103" borderId="111" applyNumberFormat="0" applyProtection="0">
      <alignment horizontal="left" vertical="center" indent="1"/>
    </xf>
    <xf numFmtId="4" fontId="53" fillId="159" borderId="111" applyNumberFormat="0" applyProtection="0">
      <alignment vertical="center"/>
    </xf>
    <xf numFmtId="4" fontId="56" fillId="119" borderId="119" applyNumberFormat="0" applyProtection="0">
      <alignment horizontal="left" vertical="center" indent="1"/>
    </xf>
    <xf numFmtId="4" fontId="50" fillId="91" borderId="111" applyNumberFormat="0" applyProtection="0">
      <alignment vertical="center"/>
    </xf>
    <xf numFmtId="4" fontId="64" fillId="93" borderId="111" applyNumberFormat="0" applyProtection="0">
      <alignment horizontal="right" vertical="center"/>
    </xf>
    <xf numFmtId="4" fontId="64" fillId="92" borderId="111" applyNumberFormat="0" applyProtection="0">
      <alignment horizontal="left" vertical="center" indent="1"/>
    </xf>
    <xf numFmtId="4" fontId="206" fillId="92" borderId="117" applyNumberFormat="0" applyProtection="0">
      <alignment horizontal="left" vertical="center" indent="1"/>
    </xf>
    <xf numFmtId="4" fontId="64" fillId="97" borderId="111" applyNumberFormat="0" applyProtection="0">
      <alignment horizontal="right" vertical="center"/>
    </xf>
    <xf numFmtId="0" fontId="206" fillId="110" borderId="116" applyNumberFormat="0" applyProtection="0">
      <alignment horizontal="left" vertical="center" indent="1"/>
    </xf>
    <xf numFmtId="4" fontId="64" fillId="98" borderId="111" applyNumberFormat="0" applyProtection="0">
      <alignment horizontal="right" vertical="center"/>
    </xf>
    <xf numFmtId="4" fontId="206" fillId="91" borderId="129" applyNumberFormat="0" applyProtection="0">
      <alignment vertical="center"/>
    </xf>
    <xf numFmtId="4" fontId="53" fillId="38" borderId="111" applyNumberFormat="0" applyProtection="0">
      <alignment horizontal="left" vertical="center" indent="1"/>
    </xf>
    <xf numFmtId="0" fontId="185" fillId="0" borderId="115" applyNumberFormat="0" applyFill="0" applyAlignment="0" applyProtection="0"/>
    <xf numFmtId="4" fontId="64" fillId="92" borderId="111" applyNumberFormat="0" applyProtection="0">
      <alignment horizontal="left" vertical="center" indent="1"/>
    </xf>
    <xf numFmtId="4" fontId="50" fillId="91" borderId="111" applyNumberFormat="0" applyProtection="0">
      <alignment horizontal="left" vertical="center" indent="1"/>
    </xf>
    <xf numFmtId="0" fontId="12" fillId="104" borderId="111" applyNumberFormat="0" applyProtection="0">
      <alignment horizontal="left" vertical="center" indent="1"/>
    </xf>
    <xf numFmtId="4" fontId="64" fillId="97" borderId="111" applyNumberFormat="0" applyProtection="0">
      <alignment horizontal="right" vertical="center"/>
    </xf>
    <xf numFmtId="4" fontId="206" fillId="92" borderId="116" applyNumberFormat="0" applyProtection="0">
      <alignment horizontal="right" vertical="center"/>
    </xf>
    <xf numFmtId="0" fontId="12" fillId="105" borderId="111" applyNumberFormat="0" applyProtection="0">
      <alignment horizontal="left" vertical="center" indent="1"/>
    </xf>
    <xf numFmtId="0" fontId="201" fillId="87" borderId="116" applyNumberFormat="0" applyAlignment="0" applyProtection="0"/>
    <xf numFmtId="4" fontId="53" fillId="157" borderId="111" applyNumberFormat="0" applyProtection="0">
      <alignment horizontal="right" vertical="center"/>
    </xf>
    <xf numFmtId="4" fontId="53" fillId="157" borderId="111" applyNumberFormat="0" applyProtection="0">
      <alignment horizontal="right" vertical="center"/>
    </xf>
    <xf numFmtId="4" fontId="64" fillId="92" borderId="111" applyNumberFormat="0" applyProtection="0">
      <alignment horizontal="right" vertical="center"/>
    </xf>
    <xf numFmtId="4" fontId="64" fillId="103" borderId="111" applyNumberFormat="0" applyProtection="0">
      <alignment horizontal="right" vertical="center"/>
    </xf>
    <xf numFmtId="0" fontId="201" fillId="87" borderId="112" applyNumberFormat="0" applyAlignment="0" applyProtection="0"/>
    <xf numFmtId="4" fontId="64" fillId="98" borderId="111" applyNumberFormat="0" applyProtection="0">
      <alignment horizontal="right" vertical="center"/>
    </xf>
    <xf numFmtId="0" fontId="194" fillId="117" borderId="112" applyNumberFormat="0" applyAlignment="0" applyProtection="0"/>
    <xf numFmtId="0" fontId="206" fillId="105" borderId="116" applyNumberFormat="0" applyProtection="0">
      <alignment horizontal="left" vertical="center" indent="1"/>
    </xf>
    <xf numFmtId="0" fontId="12" fillId="92" borderId="111" applyNumberFormat="0" applyProtection="0">
      <alignment horizontal="left" vertical="top" indent="1"/>
    </xf>
    <xf numFmtId="4" fontId="189" fillId="103" borderId="111" applyNumberFormat="0" applyProtection="0">
      <alignment horizontal="right" vertical="center"/>
    </xf>
    <xf numFmtId="4" fontId="206" fillId="100" borderId="116" applyNumberFormat="0" applyProtection="0">
      <alignment horizontal="right" vertical="center"/>
    </xf>
    <xf numFmtId="0" fontId="12" fillId="104" borderId="111" applyNumberFormat="0" applyProtection="0">
      <alignment horizontal="left" vertical="center" indent="1"/>
    </xf>
    <xf numFmtId="4" fontId="64" fillId="101" borderId="111" applyNumberFormat="0" applyProtection="0">
      <alignment horizontal="right" vertical="center"/>
    </xf>
    <xf numFmtId="4" fontId="64" fillId="95" borderId="111" applyNumberFormat="0" applyProtection="0">
      <alignment horizontal="right" vertical="center"/>
    </xf>
    <xf numFmtId="4" fontId="50" fillId="91" borderId="111" applyNumberFormat="0" applyProtection="0">
      <alignment vertical="center"/>
    </xf>
    <xf numFmtId="4" fontId="64" fillId="95" borderId="111" applyNumberFormat="0" applyProtection="0">
      <alignment horizontal="right" vertical="center"/>
    </xf>
    <xf numFmtId="4" fontId="64" fillId="92" borderId="111" applyNumberFormat="0" applyProtection="0">
      <alignment horizontal="right" vertical="center"/>
    </xf>
    <xf numFmtId="0" fontId="12" fillId="103" borderId="111" applyNumberFormat="0" applyProtection="0">
      <alignment horizontal="left" vertical="top" indent="1"/>
    </xf>
    <xf numFmtId="4" fontId="231" fillId="159" borderId="111" applyNumberFormat="0" applyProtection="0">
      <alignment horizontal="right" vertical="center"/>
    </xf>
    <xf numFmtId="4" fontId="64" fillId="96" borderId="111" applyNumberFormat="0" applyProtection="0">
      <alignment horizontal="right" vertical="center"/>
    </xf>
    <xf numFmtId="4" fontId="64" fillId="94" borderId="111" applyNumberFormat="0" applyProtection="0">
      <alignment horizontal="right" vertical="center"/>
    </xf>
    <xf numFmtId="0" fontId="226" fillId="110" borderId="112" applyNumberFormat="0" applyAlignment="0" applyProtection="0"/>
    <xf numFmtId="0" fontId="208" fillId="92" borderId="111" applyNumberFormat="0" applyProtection="0">
      <alignment horizontal="left" vertical="top" indent="1"/>
    </xf>
    <xf numFmtId="4" fontId="53" fillId="157" borderId="111" applyNumberFormat="0" applyProtection="0">
      <alignment horizontal="right" vertical="center"/>
    </xf>
    <xf numFmtId="4" fontId="230" fillId="159" borderId="111" applyNumberFormat="0" applyProtection="0">
      <alignment horizontal="right" vertical="center"/>
    </xf>
    <xf numFmtId="0" fontId="12" fillId="104" borderId="111" applyNumberFormat="0" applyProtection="0">
      <alignment horizontal="left" vertical="top" indent="1"/>
    </xf>
    <xf numFmtId="4" fontId="189" fillId="103" borderId="111" applyNumberFormat="0" applyProtection="0">
      <alignment horizontal="right" vertical="center"/>
    </xf>
    <xf numFmtId="0" fontId="12" fillId="104" borderId="111" applyNumberFormat="0" applyProtection="0">
      <alignment horizontal="left" vertical="center" indent="1"/>
    </xf>
    <xf numFmtId="4" fontId="64" fillId="100" borderId="111" applyNumberFormat="0" applyProtection="0">
      <alignment horizontal="right" vertical="center"/>
    </xf>
    <xf numFmtId="4" fontId="206" fillId="137" borderId="116" applyNumberFormat="0" applyProtection="0">
      <alignment horizontal="right" vertical="center"/>
    </xf>
    <xf numFmtId="0" fontId="206" fillId="92" borderId="111" applyNumberFormat="0" applyProtection="0">
      <alignment horizontal="left" vertical="top" indent="1"/>
    </xf>
    <xf numFmtId="4" fontId="64" fillId="103" borderId="111" applyNumberFormat="0" applyProtection="0">
      <alignment horizontal="right" vertical="center"/>
    </xf>
    <xf numFmtId="0" fontId="12" fillId="105" borderId="111" applyNumberFormat="0" applyProtection="0">
      <alignment horizontal="left" vertical="center" indent="1"/>
    </xf>
    <xf numFmtId="4" fontId="56" fillId="38" borderId="111" applyNumberFormat="0" applyProtection="0">
      <alignment vertical="center"/>
    </xf>
    <xf numFmtId="4" fontId="206" fillId="0" borderId="116" applyNumberFormat="0" applyProtection="0">
      <alignment horizontal="right" vertical="center"/>
    </xf>
    <xf numFmtId="4" fontId="206" fillId="92" borderId="116" applyNumberFormat="0" applyProtection="0">
      <alignment horizontal="right" vertical="center"/>
    </xf>
    <xf numFmtId="0" fontId="12" fillId="92" borderId="111" applyNumberFormat="0" applyProtection="0">
      <alignment horizontal="left" vertical="top" indent="1"/>
    </xf>
    <xf numFmtId="4" fontId="53" fillId="38" borderId="111" applyNumberFormat="0" applyProtection="0">
      <alignment horizontal="left" vertical="center" indent="1"/>
    </xf>
    <xf numFmtId="0" fontId="226" fillId="110" borderId="112" applyNumberFormat="0" applyAlignment="0" applyProtection="0"/>
    <xf numFmtId="4" fontId="206" fillId="122" borderId="116" applyNumberFormat="0" applyProtection="0">
      <alignment horizontal="left" vertical="center" indent="1"/>
    </xf>
    <xf numFmtId="4" fontId="211" fillId="106" borderId="116" applyNumberFormat="0" applyProtection="0">
      <alignment horizontal="right" vertical="center"/>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206" fillId="92" borderId="117" applyNumberFormat="0" applyProtection="0">
      <alignment horizontal="left" vertical="center" indent="1"/>
    </xf>
    <xf numFmtId="4" fontId="64" fillId="107" borderId="111" applyNumberFormat="0" applyProtection="0">
      <alignment horizontal="left" vertical="center" indent="1"/>
    </xf>
    <xf numFmtId="4" fontId="64" fillId="101" borderId="111" applyNumberFormat="0" applyProtection="0">
      <alignment horizontal="right" vertical="center"/>
    </xf>
    <xf numFmtId="4" fontId="230" fillId="159" borderId="111" applyNumberFormat="0" applyProtection="0">
      <alignment horizontal="right" vertical="center"/>
    </xf>
    <xf numFmtId="4" fontId="53" fillId="152" borderId="111" applyNumberFormat="0" applyProtection="0">
      <alignment horizontal="right" vertical="center"/>
    </xf>
    <xf numFmtId="4" fontId="215" fillId="23" borderId="121" applyNumberFormat="0" applyProtection="0">
      <alignment vertical="center"/>
    </xf>
    <xf numFmtId="0" fontId="194" fillId="117" borderId="112" applyNumberFormat="0" applyAlignment="0" applyProtection="0"/>
    <xf numFmtId="4" fontId="206" fillId="122" borderId="116" applyNumberFormat="0" applyProtection="0">
      <alignment horizontal="left" vertical="center" indent="1"/>
    </xf>
    <xf numFmtId="4" fontId="64" fillId="101" borderId="111" applyNumberFormat="0" applyProtection="0">
      <alignment horizontal="right" vertical="center"/>
    </xf>
    <xf numFmtId="4" fontId="64" fillId="107" borderId="111" applyNumberFormat="0" applyProtection="0">
      <alignment vertical="center"/>
    </xf>
    <xf numFmtId="0" fontId="213" fillId="134" borderId="116" applyNumberFormat="0" applyAlignment="0" applyProtection="0"/>
    <xf numFmtId="4" fontId="211" fillId="106" borderId="116" applyNumberFormat="0" applyProtection="0">
      <alignment horizontal="right" vertical="center"/>
    </xf>
    <xf numFmtId="0" fontId="185" fillId="0" borderId="120" applyNumberFormat="0" applyFill="0" applyAlignment="0" applyProtection="0"/>
    <xf numFmtId="4" fontId="50" fillId="91" borderId="111" applyNumberFormat="0" applyProtection="0">
      <alignment horizontal="left" vertical="center" indent="1"/>
    </xf>
    <xf numFmtId="4" fontId="206" fillId="122" borderId="116" applyNumberFormat="0" applyProtection="0">
      <alignment horizontal="left" vertical="center" indent="1"/>
    </xf>
    <xf numFmtId="0" fontId="206" fillId="104" borderId="111" applyNumberFormat="0" applyProtection="0">
      <alignment horizontal="left" vertical="top" indent="1"/>
    </xf>
    <xf numFmtId="4" fontId="64" fillId="92" borderId="111" applyNumberFormat="0" applyProtection="0">
      <alignment horizontal="left" vertical="center" indent="1"/>
    </xf>
    <xf numFmtId="0" fontId="12" fillId="106" borderId="121" applyNumberFormat="0">
      <protection locked="0"/>
    </xf>
    <xf numFmtId="4" fontId="64" fillId="96" borderId="111" applyNumberFormat="0" applyProtection="0">
      <alignment horizontal="right" vertical="center"/>
    </xf>
    <xf numFmtId="4" fontId="64" fillId="93" borderId="111" applyNumberFormat="0" applyProtection="0">
      <alignment horizontal="right" vertical="center"/>
    </xf>
    <xf numFmtId="4" fontId="186" fillId="91" borderId="111" applyNumberFormat="0" applyProtection="0">
      <alignment vertical="center"/>
    </xf>
    <xf numFmtId="4" fontId="64" fillId="97" borderId="111" applyNumberFormat="0" applyProtection="0">
      <alignment horizontal="right" vertical="center"/>
    </xf>
    <xf numFmtId="0" fontId="64" fillId="107" borderId="111" applyNumberFormat="0" applyProtection="0">
      <alignment horizontal="left" vertical="top" indent="1"/>
    </xf>
    <xf numFmtId="4" fontId="206" fillId="92" borderId="116" applyNumberFormat="0" applyProtection="0">
      <alignment horizontal="right" vertical="center"/>
    </xf>
    <xf numFmtId="4" fontId="53" fillId="153" borderId="111" applyNumberFormat="0" applyProtection="0">
      <alignment horizontal="right" vertical="center"/>
    </xf>
    <xf numFmtId="4" fontId="230" fillId="159" borderId="111" applyNumberFormat="0" applyProtection="0">
      <alignment horizontal="right" vertical="center"/>
    </xf>
    <xf numFmtId="4" fontId="64" fillId="94" borderId="111" applyNumberFormat="0" applyProtection="0">
      <alignment horizontal="right" vertical="center"/>
    </xf>
    <xf numFmtId="4" fontId="206" fillId="93" borderId="116" applyNumberFormat="0" applyProtection="0">
      <alignment horizontal="right" vertical="center"/>
    </xf>
    <xf numFmtId="4" fontId="206" fillId="101" borderId="116" applyNumberFormat="0" applyProtection="0">
      <alignment horizontal="right" vertical="center"/>
    </xf>
    <xf numFmtId="4" fontId="189" fillId="103" borderId="111" applyNumberFormat="0" applyProtection="0">
      <alignment horizontal="right" vertical="center"/>
    </xf>
    <xf numFmtId="4" fontId="64" fillId="100" borderId="111" applyNumberFormat="0" applyProtection="0">
      <alignment horizontal="right" vertical="center"/>
    </xf>
    <xf numFmtId="4" fontId="56" fillId="119" borderId="119" applyNumberFormat="0" applyProtection="0">
      <alignment horizontal="left" vertical="center" indent="1"/>
    </xf>
    <xf numFmtId="4" fontId="64" fillId="103" borderId="111" applyNumberFormat="0" applyProtection="0">
      <alignment horizontal="right" vertical="center"/>
    </xf>
    <xf numFmtId="4" fontId="12" fillId="104" borderId="117" applyNumberFormat="0" applyProtection="0">
      <alignment horizontal="left" vertical="center" indent="1"/>
    </xf>
    <xf numFmtId="4" fontId="53" fillId="38" borderId="111" applyNumberFormat="0" applyProtection="0">
      <alignment horizontal="left" vertical="center" indent="1"/>
    </xf>
    <xf numFmtId="4" fontId="206" fillId="99" borderId="116" applyNumberFormat="0" applyProtection="0">
      <alignment horizontal="right" vertical="center"/>
    </xf>
    <xf numFmtId="4" fontId="64" fillId="92" borderId="111" applyNumberFormat="0" applyProtection="0">
      <alignment horizontal="right" vertical="center"/>
    </xf>
    <xf numFmtId="0" fontId="12" fillId="105" borderId="111" applyNumberFormat="0" applyProtection="0">
      <alignment horizontal="left" vertical="center" indent="1"/>
    </xf>
    <xf numFmtId="4" fontId="64" fillId="101" borderId="111" applyNumberFormat="0" applyProtection="0">
      <alignment horizontal="right" vertical="center"/>
    </xf>
    <xf numFmtId="4" fontId="64" fillId="94" borderId="111" applyNumberFormat="0" applyProtection="0">
      <alignment horizontal="right" vertical="center"/>
    </xf>
    <xf numFmtId="4" fontId="53" fillId="153" borderId="111" applyNumberFormat="0" applyProtection="0">
      <alignment horizontal="right" vertical="center"/>
    </xf>
    <xf numFmtId="0" fontId="12" fillId="104" borderId="111" applyNumberFormat="0" applyProtection="0">
      <alignment horizontal="left" vertical="center" indent="1"/>
    </xf>
    <xf numFmtId="4" fontId="53" fillId="159" borderId="111" applyNumberFormat="0" applyProtection="0">
      <alignment vertical="center"/>
    </xf>
    <xf numFmtId="4" fontId="230" fillId="159" borderId="111" applyNumberFormat="0" applyProtection="0">
      <alignment horizontal="right" vertical="center"/>
    </xf>
    <xf numFmtId="4" fontId="56" fillId="119" borderId="119" applyNumberFormat="0" applyProtection="0">
      <alignment horizontal="left" vertical="center" indent="1"/>
    </xf>
    <xf numFmtId="0" fontId="206" fillId="104" borderId="111" applyNumberFormat="0" applyProtection="0">
      <alignment horizontal="left" vertical="top" indent="1"/>
    </xf>
    <xf numFmtId="0" fontId="12" fillId="92" borderId="111" applyNumberFormat="0" applyProtection="0">
      <alignment horizontal="left" vertical="center" indent="1"/>
    </xf>
    <xf numFmtId="4" fontId="230" fillId="159" borderId="111" applyNumberFormat="0" applyProtection="0">
      <alignment horizontal="right" vertical="center"/>
    </xf>
    <xf numFmtId="4" fontId="64" fillId="101" borderId="111" applyNumberFormat="0" applyProtection="0">
      <alignment horizontal="right" vertical="center"/>
    </xf>
    <xf numFmtId="0" fontId="12" fillId="104" borderId="111" applyNumberFormat="0" applyProtection="0">
      <alignment horizontal="left" vertical="top" indent="1"/>
    </xf>
    <xf numFmtId="4" fontId="64" fillId="99" borderId="111" applyNumberFormat="0" applyProtection="0">
      <alignment horizontal="right" vertical="center"/>
    </xf>
    <xf numFmtId="0" fontId="204" fillId="110" borderId="114" applyNumberFormat="0" applyAlignment="0" applyProtection="0"/>
    <xf numFmtId="0" fontId="204" fillId="134" borderId="114" applyNumberFormat="0" applyAlignment="0" applyProtection="0"/>
    <xf numFmtId="4" fontId="206" fillId="91" borderId="116" applyNumberFormat="0" applyProtection="0">
      <alignment vertical="center"/>
    </xf>
    <xf numFmtId="0" fontId="185" fillId="0" borderId="115" applyNumberFormat="0" applyFill="0" applyAlignment="0" applyProtection="0"/>
    <xf numFmtId="4" fontId="206" fillId="122" borderId="116" applyNumberFormat="0" applyProtection="0">
      <alignment horizontal="left" vertical="center" indent="1"/>
    </xf>
    <xf numFmtId="0" fontId="12" fillId="92" borderId="111" applyNumberFormat="0" applyProtection="0">
      <alignment horizontal="left" vertical="center" indent="1"/>
    </xf>
    <xf numFmtId="0" fontId="12" fillId="92" borderId="111" applyNumberFormat="0" applyProtection="0">
      <alignment horizontal="left" vertical="center" indent="1"/>
    </xf>
    <xf numFmtId="4" fontId="50" fillId="91" borderId="111" applyNumberFormat="0" applyProtection="0">
      <alignment vertical="center"/>
    </xf>
    <xf numFmtId="4" fontId="186" fillId="91" borderId="111" applyNumberFormat="0" applyProtection="0">
      <alignment vertical="center"/>
    </xf>
    <xf numFmtId="4" fontId="53" fillId="159" borderId="111" applyNumberFormat="0" applyProtection="0">
      <alignment horizontal="right" vertical="center"/>
    </xf>
    <xf numFmtId="4" fontId="53" fillId="119" borderId="111" applyNumberFormat="0" applyProtection="0">
      <alignment horizontal="right" vertical="center"/>
    </xf>
    <xf numFmtId="4" fontId="53" fillId="109" borderId="111" applyNumberFormat="0" applyProtection="0">
      <alignment horizontal="right" vertical="center"/>
    </xf>
    <xf numFmtId="0" fontId="12" fillId="92" borderId="111" applyNumberFormat="0" applyProtection="0">
      <alignment horizontal="left" vertical="top" indent="1"/>
    </xf>
    <xf numFmtId="0" fontId="208" fillId="107" borderId="111" applyNumberFormat="0" applyProtection="0">
      <alignment horizontal="left" vertical="top" indent="1"/>
    </xf>
    <xf numFmtId="0" fontId="12" fillId="103" borderId="111" applyNumberFormat="0" applyProtection="0">
      <alignment horizontal="left" vertical="center" indent="1"/>
    </xf>
    <xf numFmtId="4" fontId="206" fillId="98" borderId="116" applyNumberFormat="0" applyProtection="0">
      <alignment horizontal="right" vertical="center"/>
    </xf>
    <xf numFmtId="0" fontId="12" fillId="103" borderId="111" applyNumberFormat="0" applyProtection="0">
      <alignment horizontal="left" vertical="top" indent="1"/>
    </xf>
    <xf numFmtId="4" fontId="189" fillId="103" borderId="111" applyNumberFormat="0" applyProtection="0">
      <alignment horizontal="right" vertical="center"/>
    </xf>
    <xf numFmtId="4" fontId="187" fillId="103" borderId="111" applyNumberFormat="0" applyProtection="0">
      <alignment horizontal="right" vertical="center"/>
    </xf>
    <xf numFmtId="0" fontId="206" fillId="92" borderId="111" applyNumberFormat="0" applyProtection="0">
      <alignment horizontal="left" vertical="top" indent="1"/>
    </xf>
    <xf numFmtId="4" fontId="206" fillId="101" borderId="116" applyNumberFormat="0" applyProtection="0">
      <alignment horizontal="right" vertical="center"/>
    </xf>
    <xf numFmtId="4" fontId="64" fillId="92" borderId="111" applyNumberFormat="0" applyProtection="0">
      <alignment horizontal="right" vertical="center"/>
    </xf>
    <xf numFmtId="0" fontId="201" fillId="87" borderId="112" applyNumberFormat="0" applyAlignment="0" applyProtection="0"/>
    <xf numFmtId="4" fontId="206" fillId="92" borderId="117" applyNumberFormat="0" applyProtection="0">
      <alignment horizontal="left" vertical="center" indent="1"/>
    </xf>
    <xf numFmtId="0" fontId="12" fillId="107" borderId="113" applyNumberFormat="0" applyFont="0" applyAlignment="0" applyProtection="0"/>
    <xf numFmtId="4" fontId="64" fillId="92" borderId="111" applyNumberFormat="0" applyProtection="0">
      <alignment horizontal="right" vertical="center"/>
    </xf>
    <xf numFmtId="4" fontId="53" fillId="155" borderId="111" applyNumberFormat="0" applyProtection="0">
      <alignment horizontal="right" vertical="center"/>
    </xf>
    <xf numFmtId="0" fontId="220" fillId="110" borderId="112" applyNumberFormat="0" applyAlignment="0" applyProtection="0"/>
    <xf numFmtId="4" fontId="206" fillId="91" borderId="116" applyNumberFormat="0" applyProtection="0">
      <alignment vertical="center"/>
    </xf>
    <xf numFmtId="0" fontId="12" fillId="107" borderId="113" applyNumberFormat="0" applyFont="0" applyAlignment="0" applyProtection="0"/>
    <xf numFmtId="4" fontId="12" fillId="104" borderId="117" applyNumberFormat="0" applyProtection="0">
      <alignment horizontal="left" vertical="center" indent="1"/>
    </xf>
    <xf numFmtId="4" fontId="206" fillId="101" borderId="116" applyNumberFormat="0" applyProtection="0">
      <alignment horizontal="right" vertical="center"/>
    </xf>
    <xf numFmtId="0" fontId="12" fillId="92" borderId="111" applyNumberFormat="0" applyProtection="0">
      <alignment horizontal="left" vertical="center" indent="1"/>
    </xf>
    <xf numFmtId="4" fontId="56" fillId="119" borderId="111" applyNumberFormat="0" applyProtection="0">
      <alignment horizontal="left" vertical="center" indent="1"/>
    </xf>
    <xf numFmtId="0" fontId="206" fillId="86" borderId="116" applyNumberFormat="0" applyFont="0" applyAlignment="0" applyProtection="0"/>
    <xf numFmtId="4" fontId="206" fillId="95" borderId="117" applyNumberFormat="0" applyProtection="0">
      <alignment horizontal="right" vertical="center"/>
    </xf>
    <xf numFmtId="0" fontId="12" fillId="104" borderId="111" applyNumberFormat="0" applyProtection="0">
      <alignment horizontal="left" vertical="top" indent="1"/>
    </xf>
    <xf numFmtId="4" fontId="50" fillId="91" borderId="111" applyNumberFormat="0" applyProtection="0">
      <alignment vertical="center"/>
    </xf>
    <xf numFmtId="4" fontId="64" fillId="97" borderId="111" applyNumberFormat="0" applyProtection="0">
      <alignment horizontal="right" vertical="center"/>
    </xf>
    <xf numFmtId="4" fontId="206" fillId="95" borderId="117" applyNumberFormat="0" applyProtection="0">
      <alignment horizontal="right" vertical="center"/>
    </xf>
    <xf numFmtId="4" fontId="64" fillId="94" borderId="111" applyNumberFormat="0" applyProtection="0">
      <alignment horizontal="right" vertical="center"/>
    </xf>
    <xf numFmtId="4" fontId="64" fillId="107" borderId="111" applyNumberFormat="0" applyProtection="0">
      <alignment vertical="center"/>
    </xf>
    <xf numFmtId="4" fontId="64" fillId="94" borderId="111" applyNumberFormat="0" applyProtection="0">
      <alignment horizontal="right" vertical="center"/>
    </xf>
    <xf numFmtId="4" fontId="53" fillId="119" borderId="111" applyNumberFormat="0" applyProtection="0">
      <alignment horizontal="right" vertical="center"/>
    </xf>
    <xf numFmtId="4" fontId="206" fillId="93" borderId="116" applyNumberFormat="0" applyProtection="0">
      <alignment horizontal="right" vertical="center"/>
    </xf>
    <xf numFmtId="0" fontId="206" fillId="105" borderId="111" applyNumberFormat="0" applyProtection="0">
      <alignment horizontal="left" vertical="top" indent="1"/>
    </xf>
    <xf numFmtId="4" fontId="53" fillId="152" borderId="111" applyNumberFormat="0" applyProtection="0">
      <alignment horizontal="right" vertical="center"/>
    </xf>
    <xf numFmtId="4" fontId="53" fillId="109" borderId="111" applyNumberFormat="0" applyProtection="0">
      <alignment horizontal="right" vertical="center"/>
    </xf>
    <xf numFmtId="4" fontId="53" fillId="154" borderId="111" applyNumberFormat="0" applyProtection="0">
      <alignment horizontal="right" vertical="center"/>
    </xf>
    <xf numFmtId="4" fontId="64" fillId="96" borderId="111" applyNumberFormat="0" applyProtection="0">
      <alignment horizontal="right" vertical="center"/>
    </xf>
    <xf numFmtId="4" fontId="64" fillId="97" borderId="111" applyNumberFormat="0" applyProtection="0">
      <alignment horizontal="right" vertical="center"/>
    </xf>
    <xf numFmtId="4" fontId="189" fillId="103" borderId="111" applyNumberFormat="0" applyProtection="0">
      <alignment horizontal="right" vertical="center"/>
    </xf>
    <xf numFmtId="0" fontId="206" fillId="92" borderId="111" applyNumberFormat="0" applyProtection="0">
      <alignment horizontal="left" vertical="top" indent="1"/>
    </xf>
    <xf numFmtId="0" fontId="12" fillId="105" borderId="111" applyNumberFormat="0" applyProtection="0">
      <alignment horizontal="left" vertical="center" indent="1"/>
    </xf>
    <xf numFmtId="4" fontId="64" fillId="95" borderId="111" applyNumberFormat="0" applyProtection="0">
      <alignment horizontal="right" vertical="center"/>
    </xf>
    <xf numFmtId="4" fontId="186" fillId="91" borderId="111" applyNumberFormat="0" applyProtection="0">
      <alignment vertical="center"/>
    </xf>
    <xf numFmtId="0" fontId="12" fillId="105" borderId="111" applyNumberFormat="0" applyProtection="0">
      <alignment horizontal="left" vertical="center" indent="1"/>
    </xf>
    <xf numFmtId="0" fontId="12" fillId="107" borderId="113" applyNumberFormat="0" applyFont="0" applyAlignment="0" applyProtection="0"/>
    <xf numFmtId="4" fontId="64" fillId="92" borderId="111" applyNumberFormat="0" applyProtection="0">
      <alignment horizontal="left" vertical="center" indent="1"/>
    </xf>
    <xf numFmtId="4" fontId="206" fillId="100" borderId="116" applyNumberFormat="0" applyProtection="0">
      <alignment horizontal="right" vertical="center"/>
    </xf>
    <xf numFmtId="0" fontId="12" fillId="105" borderId="111" applyNumberFormat="0" applyProtection="0">
      <alignment horizontal="left" vertical="top" indent="1"/>
    </xf>
    <xf numFmtId="4" fontId="50" fillId="91" borderId="111" applyNumberFormat="0" applyProtection="0">
      <alignment horizontal="left" vertical="center" indent="1"/>
    </xf>
    <xf numFmtId="0" fontId="206" fillId="105" borderId="111" applyNumberFormat="0" applyProtection="0">
      <alignment horizontal="left" vertical="top" indent="1"/>
    </xf>
    <xf numFmtId="4" fontId="64" fillId="107" borderId="111" applyNumberFormat="0" applyProtection="0">
      <alignment vertical="center"/>
    </xf>
    <xf numFmtId="0" fontId="12" fillId="103" borderId="111" applyNumberFormat="0" applyProtection="0">
      <alignment horizontal="left" vertical="center" indent="1"/>
    </xf>
    <xf numFmtId="4" fontId="206" fillId="92" borderId="116" applyNumberFormat="0" applyProtection="0">
      <alignment horizontal="right" vertical="center"/>
    </xf>
    <xf numFmtId="4" fontId="64" fillId="93" borderId="111" applyNumberFormat="0" applyProtection="0">
      <alignment horizontal="right" vertical="center"/>
    </xf>
    <xf numFmtId="0" fontId="12" fillId="104" borderId="111" applyNumberFormat="0" applyProtection="0">
      <alignment horizontal="left" vertical="top" indent="1"/>
    </xf>
    <xf numFmtId="4" fontId="56" fillId="119" borderId="119" applyNumberFormat="0" applyProtection="0">
      <alignment horizontal="left" vertical="center" indent="1"/>
    </xf>
    <xf numFmtId="0" fontId="206" fillId="103" borderId="111" applyNumberFormat="0" applyProtection="0">
      <alignment horizontal="left" vertical="top" indent="1"/>
    </xf>
    <xf numFmtId="4" fontId="53" fillId="159" borderId="111" applyNumberFormat="0" applyProtection="0">
      <alignment horizontal="right" vertical="center"/>
    </xf>
    <xf numFmtId="4" fontId="53" fillId="109" borderId="111" applyNumberFormat="0" applyProtection="0">
      <alignment horizontal="right" vertical="center"/>
    </xf>
    <xf numFmtId="0" fontId="12" fillId="104" borderId="111" applyNumberFormat="0" applyProtection="0">
      <alignment horizontal="left" vertical="center" indent="1"/>
    </xf>
    <xf numFmtId="4" fontId="64" fillId="97" borderId="111" applyNumberFormat="0" applyProtection="0">
      <alignment horizontal="right" vertical="center"/>
    </xf>
    <xf numFmtId="4" fontId="206" fillId="96" borderId="116" applyNumberFormat="0" applyProtection="0">
      <alignment horizontal="right" vertical="center"/>
    </xf>
    <xf numFmtId="4" fontId="64" fillId="95" borderId="111" applyNumberFormat="0" applyProtection="0">
      <alignment horizontal="right" vertical="center"/>
    </xf>
    <xf numFmtId="4" fontId="50" fillId="91" borderId="111" applyNumberFormat="0" applyProtection="0">
      <alignment vertical="center"/>
    </xf>
    <xf numFmtId="0" fontId="12" fillId="92" borderId="111" applyNumberFormat="0" applyProtection="0">
      <alignment horizontal="left" vertical="top" indent="1"/>
    </xf>
    <xf numFmtId="0" fontId="194" fillId="117" borderId="112" applyNumberFormat="0" applyAlignment="0" applyProtection="0"/>
    <xf numFmtId="4" fontId="206" fillId="92" borderId="117" applyNumberFormat="0" applyProtection="0">
      <alignment horizontal="left" vertical="center" indent="1"/>
    </xf>
    <xf numFmtId="0" fontId="12" fillId="92" borderId="124" applyNumberFormat="0" applyProtection="0">
      <alignment horizontal="left" vertical="top" indent="1"/>
    </xf>
    <xf numFmtId="4" fontId="206" fillId="100" borderId="116" applyNumberFormat="0" applyProtection="0">
      <alignment horizontal="right" vertical="center"/>
    </xf>
    <xf numFmtId="0" fontId="206" fillId="110" borderId="116" applyNumberFormat="0" applyProtection="0">
      <alignment horizontal="left" vertical="center" indent="1"/>
    </xf>
    <xf numFmtId="0" fontId="201" fillId="87" borderId="112" applyNumberFormat="0" applyAlignment="0" applyProtection="0"/>
    <xf numFmtId="4" fontId="53" fillId="109" borderId="111" applyNumberFormat="0" applyProtection="0">
      <alignment horizontal="right" vertical="center"/>
    </xf>
    <xf numFmtId="4" fontId="206" fillId="122" borderId="116" applyNumberFormat="0" applyProtection="0">
      <alignment horizontal="left" vertical="center" indent="1"/>
    </xf>
    <xf numFmtId="4" fontId="206" fillId="122" borderId="116" applyNumberFormat="0" applyProtection="0">
      <alignment horizontal="left" vertical="center" indent="1"/>
    </xf>
    <xf numFmtId="4" fontId="53" fillId="152" borderId="111" applyNumberFormat="0" applyProtection="0">
      <alignment horizontal="right" vertical="center"/>
    </xf>
    <xf numFmtId="4" fontId="208" fillId="110" borderId="111" applyNumberFormat="0" applyProtection="0">
      <alignment horizontal="left" vertical="center" indent="1"/>
    </xf>
    <xf numFmtId="0" fontId="64" fillId="92" borderId="111" applyNumberFormat="0" applyProtection="0">
      <alignment horizontal="left" vertical="top" indent="1"/>
    </xf>
    <xf numFmtId="0" fontId="206" fillId="103" borderId="116" applyNumberFormat="0" applyProtection="0">
      <alignment horizontal="left" vertical="center" indent="1"/>
    </xf>
    <xf numFmtId="4" fontId="189" fillId="103" borderId="111" applyNumberFormat="0" applyProtection="0">
      <alignment horizontal="right" vertical="center"/>
    </xf>
    <xf numFmtId="0" fontId="12" fillId="105" borderId="111" applyNumberFormat="0" applyProtection="0">
      <alignment horizontal="left" vertical="top" indent="1"/>
    </xf>
    <xf numFmtId="4" fontId="206" fillId="38" borderId="116" applyNumberFormat="0" applyProtection="0">
      <alignment horizontal="left" vertical="center" indent="1"/>
    </xf>
    <xf numFmtId="4" fontId="206" fillId="122" borderId="116" applyNumberFormat="0" applyProtection="0">
      <alignment horizontal="left" vertical="center" indent="1"/>
    </xf>
    <xf numFmtId="4" fontId="206" fillId="91" borderId="116" applyNumberFormat="0" applyProtection="0">
      <alignment vertical="center"/>
    </xf>
    <xf numFmtId="4" fontId="64" fillId="93" borderId="111" applyNumberFormat="0" applyProtection="0">
      <alignment horizontal="right" vertical="center"/>
    </xf>
    <xf numFmtId="4" fontId="53" fillId="155" borderId="111" applyNumberFormat="0" applyProtection="0">
      <alignment horizontal="right" vertical="center"/>
    </xf>
    <xf numFmtId="0" fontId="185" fillId="0" borderId="115" applyNumberFormat="0" applyFill="0" applyAlignment="0" applyProtection="0"/>
    <xf numFmtId="4" fontId="206" fillId="98" borderId="116" applyNumberFormat="0" applyProtection="0">
      <alignment horizontal="right" vertical="center"/>
    </xf>
    <xf numFmtId="0" fontId="206" fillId="105" borderId="116" applyNumberFormat="0" applyProtection="0">
      <alignment horizontal="left" vertical="center" indent="1"/>
    </xf>
    <xf numFmtId="0" fontId="12" fillId="104" borderId="111" applyNumberFormat="0" applyProtection="0">
      <alignment horizontal="left" vertical="center" indent="1"/>
    </xf>
    <xf numFmtId="4" fontId="64" fillId="100" borderId="111" applyNumberFormat="0" applyProtection="0">
      <alignment horizontal="right" vertical="center"/>
    </xf>
    <xf numFmtId="0" fontId="71" fillId="104" borderId="118" applyBorder="0"/>
    <xf numFmtId="0" fontId="12" fillId="92" borderId="111" applyNumberFormat="0" applyProtection="0">
      <alignment horizontal="left" vertical="center" indent="1"/>
    </xf>
    <xf numFmtId="4" fontId="186" fillId="91" borderId="111" applyNumberFormat="0" applyProtection="0">
      <alignment vertical="center"/>
    </xf>
    <xf numFmtId="4" fontId="64" fillId="93" borderId="111" applyNumberFormat="0" applyProtection="0">
      <alignment horizontal="right" vertical="center"/>
    </xf>
    <xf numFmtId="0" fontId="12" fillId="103" borderId="111" applyNumberFormat="0" applyProtection="0">
      <alignment horizontal="left" vertical="top" indent="1"/>
    </xf>
    <xf numFmtId="4" fontId="64" fillId="101" borderId="111" applyNumberFormat="0" applyProtection="0">
      <alignment horizontal="right" vertical="center"/>
    </xf>
    <xf numFmtId="4" fontId="206" fillId="91" borderId="116" applyNumberFormat="0" applyProtection="0">
      <alignment vertical="center"/>
    </xf>
    <xf numFmtId="4" fontId="64" fillId="94" borderId="111" applyNumberFormat="0" applyProtection="0">
      <alignment horizontal="right" vertical="center"/>
    </xf>
    <xf numFmtId="4" fontId="206" fillId="98" borderId="116" applyNumberFormat="0" applyProtection="0">
      <alignment horizontal="right" vertical="center"/>
    </xf>
    <xf numFmtId="4" fontId="208" fillId="107" borderId="111" applyNumberFormat="0" applyProtection="0">
      <alignment vertical="center"/>
    </xf>
    <xf numFmtId="0" fontId="12" fillId="105" borderId="111" applyNumberFormat="0" applyProtection="0">
      <alignment horizontal="left" vertical="top" indent="1"/>
    </xf>
    <xf numFmtId="4" fontId="206" fillId="92" borderId="117" applyNumberFormat="0" applyProtection="0">
      <alignment horizontal="left" vertical="center" indent="1"/>
    </xf>
    <xf numFmtId="4" fontId="206" fillId="95" borderId="117" applyNumberFormat="0" applyProtection="0">
      <alignment horizontal="right" vertical="center"/>
    </xf>
    <xf numFmtId="0" fontId="12" fillId="104" borderId="111" applyNumberFormat="0" applyProtection="0">
      <alignment horizontal="left" vertical="top" indent="1"/>
    </xf>
    <xf numFmtId="0" fontId="206" fillId="104" borderId="111" applyNumberFormat="0" applyProtection="0">
      <alignment horizontal="left" vertical="top" indent="1"/>
    </xf>
    <xf numFmtId="0" fontId="12" fillId="105" borderId="111" applyNumberFormat="0" applyProtection="0">
      <alignment horizontal="left" vertical="center" indent="1"/>
    </xf>
    <xf numFmtId="4" fontId="64" fillId="100" borderId="111" applyNumberFormat="0" applyProtection="0">
      <alignment horizontal="right" vertical="center"/>
    </xf>
    <xf numFmtId="0" fontId="209" fillId="91" borderId="111" applyNumberFormat="0" applyProtection="0">
      <alignment horizontal="left" vertical="top" indent="1"/>
    </xf>
    <xf numFmtId="4" fontId="206" fillId="122" borderId="116" applyNumberFormat="0" applyProtection="0">
      <alignment horizontal="left" vertical="center" indent="1"/>
    </xf>
    <xf numFmtId="4" fontId="206" fillId="93" borderId="116" applyNumberFormat="0" applyProtection="0">
      <alignment horizontal="right" vertical="center"/>
    </xf>
    <xf numFmtId="4" fontId="206" fillId="99" borderId="116" applyNumberFormat="0" applyProtection="0">
      <alignment horizontal="right" vertical="center"/>
    </xf>
    <xf numFmtId="4" fontId="50" fillId="91" borderId="111" applyNumberFormat="0" applyProtection="0">
      <alignment horizontal="left" vertical="center" indent="1"/>
    </xf>
    <xf numFmtId="4" fontId="64" fillId="100" borderId="111" applyNumberFormat="0" applyProtection="0">
      <alignment horizontal="right" vertical="center"/>
    </xf>
    <xf numFmtId="0" fontId="185" fillId="0" borderId="120" applyNumberFormat="0" applyFill="0" applyAlignment="0" applyProtection="0"/>
    <xf numFmtId="0" fontId="185" fillId="0" borderId="120" applyNumberFormat="0" applyFill="0" applyAlignment="0" applyProtection="0"/>
    <xf numFmtId="0" fontId="12" fillId="104" borderId="111" applyNumberFormat="0" applyProtection="0">
      <alignment horizontal="left" vertical="center" indent="1"/>
    </xf>
    <xf numFmtId="4" fontId="64" fillId="93" borderId="111" applyNumberFormat="0" applyProtection="0">
      <alignment horizontal="right" vertical="center"/>
    </xf>
    <xf numFmtId="4" fontId="53" fillId="38" borderId="111" applyNumberFormat="0" applyProtection="0">
      <alignment horizontal="left" vertical="center" indent="1"/>
    </xf>
    <xf numFmtId="0" fontId="12" fillId="104" borderId="111" applyNumberFormat="0" applyProtection="0">
      <alignment horizontal="left" vertical="top" indent="1"/>
    </xf>
    <xf numFmtId="4" fontId="64" fillId="98" borderId="111" applyNumberFormat="0" applyProtection="0">
      <alignment horizontal="right" vertical="center"/>
    </xf>
    <xf numFmtId="4" fontId="206" fillId="99" borderId="116" applyNumberFormat="0" applyProtection="0">
      <alignment horizontal="right" vertical="center"/>
    </xf>
    <xf numFmtId="0" fontId="201" fillId="87" borderId="112" applyNumberFormat="0" applyAlignment="0" applyProtection="0"/>
    <xf numFmtId="4" fontId="53" fillId="157" borderId="111" applyNumberFormat="0" applyProtection="0">
      <alignment horizontal="right" vertical="center"/>
    </xf>
    <xf numFmtId="4" fontId="53" fillId="153" borderId="111" applyNumberFormat="0" applyProtection="0">
      <alignment horizontal="right" vertical="center"/>
    </xf>
    <xf numFmtId="4" fontId="64" fillId="97" borderId="111" applyNumberFormat="0" applyProtection="0">
      <alignment horizontal="right" vertical="center"/>
    </xf>
    <xf numFmtId="4" fontId="64" fillId="92" borderId="111" applyNumberFormat="0" applyProtection="0">
      <alignment horizontal="left" vertical="center" indent="1"/>
    </xf>
    <xf numFmtId="4" fontId="187" fillId="103" borderId="111" applyNumberFormat="0" applyProtection="0">
      <alignment horizontal="right" vertical="center"/>
    </xf>
    <xf numFmtId="4" fontId="64" fillId="107" borderId="111" applyNumberFormat="0" applyProtection="0">
      <alignment horizontal="left" vertical="center" indent="1"/>
    </xf>
    <xf numFmtId="4" fontId="64" fillId="107" borderId="111" applyNumberFormat="0" applyProtection="0">
      <alignment vertical="center"/>
    </xf>
    <xf numFmtId="0" fontId="12" fillId="105" borderId="111" applyNumberFormat="0" applyProtection="0">
      <alignment horizontal="left" vertical="center" indent="1"/>
    </xf>
    <xf numFmtId="0" fontId="12" fillId="92" borderId="111" applyNumberFormat="0" applyProtection="0">
      <alignment horizontal="left" vertical="center" indent="1"/>
    </xf>
    <xf numFmtId="0" fontId="204" fillId="134" borderId="114" applyNumberFormat="0" applyAlignment="0" applyProtection="0"/>
    <xf numFmtId="4" fontId="64" fillId="101" borderId="111" applyNumberFormat="0" applyProtection="0">
      <alignment horizontal="right" vertical="center"/>
    </xf>
    <xf numFmtId="4" fontId="64" fillId="99" borderId="111" applyNumberFormat="0" applyProtection="0">
      <alignment horizontal="right" vertical="center"/>
    </xf>
    <xf numFmtId="4" fontId="64" fillId="98" borderId="111" applyNumberFormat="0" applyProtection="0">
      <alignment horizontal="right" vertical="center"/>
    </xf>
    <xf numFmtId="0" fontId="50" fillId="91" borderId="111" applyNumberFormat="0" applyProtection="0">
      <alignment horizontal="left" vertical="top" indent="1"/>
    </xf>
    <xf numFmtId="4" fontId="186" fillId="91" borderId="111" applyNumberFormat="0" applyProtection="0">
      <alignment vertical="center"/>
    </xf>
    <xf numFmtId="0" fontId="206" fillId="138" borderId="116" applyNumberFormat="0" applyProtection="0">
      <alignment horizontal="left" vertical="center" indent="1"/>
    </xf>
    <xf numFmtId="4" fontId="53" fillId="159" borderId="111" applyNumberFormat="0" applyProtection="0">
      <alignment vertical="center"/>
    </xf>
    <xf numFmtId="0" fontId="220" fillId="110" borderId="112" applyNumberFormat="0" applyAlignment="0" applyProtection="0"/>
    <xf numFmtId="4" fontId="187" fillId="103" borderId="111" applyNumberFormat="0" applyProtection="0">
      <alignment horizontal="right" vertical="center"/>
    </xf>
    <xf numFmtId="4" fontId="53" fillId="33" borderId="111" applyNumberFormat="0" applyProtection="0">
      <alignment horizontal="right" vertical="center"/>
    </xf>
    <xf numFmtId="0" fontId="12" fillId="92" borderId="111" applyNumberFormat="0" applyProtection="0">
      <alignment horizontal="left" vertical="center" indent="1"/>
    </xf>
    <xf numFmtId="4" fontId="50" fillId="91" borderId="111" applyNumberFormat="0" applyProtection="0">
      <alignment horizontal="left" vertical="center" indent="1"/>
    </xf>
    <xf numFmtId="0" fontId="12" fillId="105" borderId="111" applyNumberFormat="0" applyProtection="0">
      <alignment horizontal="left" vertical="center" indent="1"/>
    </xf>
    <xf numFmtId="4" fontId="53" fillId="157" borderId="111" applyNumberFormat="0" applyProtection="0">
      <alignment horizontal="right" vertical="center"/>
    </xf>
    <xf numFmtId="0" fontId="12" fillId="92" borderId="111" applyNumberFormat="0" applyProtection="0">
      <alignment horizontal="left" vertical="top" indent="1"/>
    </xf>
    <xf numFmtId="4" fontId="206" fillId="137" borderId="139" applyNumberFormat="0" applyProtection="0">
      <alignment horizontal="right" vertical="center"/>
    </xf>
    <xf numFmtId="4" fontId="53" fillId="155" borderId="111" applyNumberFormat="0" applyProtection="0">
      <alignment horizontal="right" vertical="center"/>
    </xf>
    <xf numFmtId="0" fontId="201" fillId="87" borderId="116" applyNumberFormat="0" applyAlignment="0" applyProtection="0"/>
    <xf numFmtId="0" fontId="12" fillId="103" borderId="111" applyNumberFormat="0" applyProtection="0">
      <alignment horizontal="left" vertical="center" indent="1"/>
    </xf>
    <xf numFmtId="4" fontId="206" fillId="38" borderId="116" applyNumberFormat="0" applyProtection="0">
      <alignment horizontal="left" vertical="center" indent="1"/>
    </xf>
    <xf numFmtId="4" fontId="206" fillId="122" borderId="116" applyNumberFormat="0" applyProtection="0">
      <alignment horizontal="left" vertical="center" indent="1"/>
    </xf>
    <xf numFmtId="0" fontId="12" fillId="104" borderId="111" applyNumberFormat="0" applyProtection="0">
      <alignment horizontal="left" vertical="top" indent="1"/>
    </xf>
    <xf numFmtId="4" fontId="53" fillId="121" borderId="111" applyNumberFormat="0" applyProtection="0">
      <alignment horizontal="right" vertical="center"/>
    </xf>
    <xf numFmtId="0" fontId="12" fillId="105" borderId="111" applyNumberFormat="0" applyProtection="0">
      <alignment horizontal="left" vertical="center" indent="1"/>
    </xf>
    <xf numFmtId="4" fontId="64" fillId="103" borderId="111" applyNumberFormat="0" applyProtection="0">
      <alignment horizontal="right" vertical="center"/>
    </xf>
    <xf numFmtId="4" fontId="64" fillId="92" borderId="111" applyNumberFormat="0" applyProtection="0">
      <alignment horizontal="right" vertical="center"/>
    </xf>
    <xf numFmtId="4" fontId="50" fillId="91" borderId="111" applyNumberFormat="0" applyProtection="0">
      <alignment horizontal="left" vertical="center" indent="1"/>
    </xf>
    <xf numFmtId="0" fontId="12" fillId="104" borderId="111" applyNumberFormat="0" applyProtection="0">
      <alignment horizontal="left" vertical="center" indent="1"/>
    </xf>
    <xf numFmtId="4" fontId="64" fillId="107" borderId="111" applyNumberFormat="0" applyProtection="0">
      <alignment horizontal="left" vertical="center" indent="1"/>
    </xf>
    <xf numFmtId="4" fontId="64" fillId="100" borderId="111" applyNumberFormat="0" applyProtection="0">
      <alignment horizontal="right" vertical="center"/>
    </xf>
    <xf numFmtId="4" fontId="229" fillId="38" borderId="111" applyNumberFormat="0" applyProtection="0">
      <alignment vertical="center"/>
    </xf>
    <xf numFmtId="0" fontId="206" fillId="103" borderId="116" applyNumberFormat="0" applyProtection="0">
      <alignment horizontal="left" vertical="center" indent="1"/>
    </xf>
    <xf numFmtId="0" fontId="12" fillId="103" borderId="111" applyNumberFormat="0" applyProtection="0">
      <alignment horizontal="left" vertical="top" indent="1"/>
    </xf>
    <xf numFmtId="4" fontId="64" fillId="98" borderId="111" applyNumberFormat="0" applyProtection="0">
      <alignment horizontal="right" vertical="center"/>
    </xf>
    <xf numFmtId="0" fontId="12" fillId="86" borderId="113" applyNumberFormat="0" applyFont="0" applyAlignment="0" applyProtection="0"/>
    <xf numFmtId="0" fontId="64" fillId="107" borderId="111" applyNumberFormat="0" applyProtection="0">
      <alignment horizontal="left" vertical="top" indent="1"/>
    </xf>
    <xf numFmtId="0" fontId="12" fillId="105" borderId="111" applyNumberFormat="0" applyProtection="0">
      <alignment horizontal="left" vertical="top" indent="1"/>
    </xf>
    <xf numFmtId="4" fontId="53" fillId="154" borderId="111" applyNumberFormat="0" applyProtection="0">
      <alignment horizontal="right" vertical="center"/>
    </xf>
    <xf numFmtId="0" fontId="226" fillId="110" borderId="112" applyNumberFormat="0" applyAlignment="0" applyProtection="0"/>
    <xf numFmtId="0" fontId="206" fillId="105" borderId="111" applyNumberFormat="0" applyProtection="0">
      <alignment horizontal="left" vertical="top" indent="1"/>
    </xf>
    <xf numFmtId="0" fontId="206" fillId="92" borderId="111" applyNumberFormat="0" applyProtection="0">
      <alignment horizontal="left" vertical="top" indent="1"/>
    </xf>
    <xf numFmtId="4" fontId="64" fillId="96" borderId="111" applyNumberFormat="0" applyProtection="0">
      <alignment horizontal="right" vertical="center"/>
    </xf>
    <xf numFmtId="0" fontId="208" fillId="92" borderId="111" applyNumberFormat="0" applyProtection="0">
      <alignment horizontal="left" vertical="top" indent="1"/>
    </xf>
    <xf numFmtId="4" fontId="53" fillId="33" borderId="111" applyNumberFormat="0" applyProtection="0">
      <alignment horizontal="right" vertical="center"/>
    </xf>
    <xf numFmtId="0" fontId="204" fillId="117" borderId="114" applyNumberFormat="0" applyAlignment="0" applyProtection="0"/>
    <xf numFmtId="4" fontId="206" fillId="96" borderId="116" applyNumberFormat="0" applyProtection="0">
      <alignment horizontal="right" vertical="center"/>
    </xf>
    <xf numFmtId="4" fontId="206" fillId="137" borderId="116" applyNumberFormat="0" applyProtection="0">
      <alignment horizontal="right" vertical="center"/>
    </xf>
    <xf numFmtId="0" fontId="12" fillId="86" borderId="113" applyNumberFormat="0" applyFont="0" applyAlignment="0" applyProtection="0"/>
    <xf numFmtId="4" fontId="208" fillId="107" borderId="111" applyNumberFormat="0" applyProtection="0">
      <alignment vertical="center"/>
    </xf>
    <xf numFmtId="0" fontId="206" fillId="103" borderId="116" applyNumberFormat="0" applyProtection="0">
      <alignment horizontal="left" vertical="center" indent="1"/>
    </xf>
    <xf numFmtId="4" fontId="64" fillId="92" borderId="111" applyNumberFormat="0" applyProtection="0">
      <alignment horizontal="right" vertical="center"/>
    </xf>
    <xf numFmtId="0" fontId="206" fillId="103" borderId="111" applyNumberFormat="0" applyProtection="0">
      <alignment horizontal="left" vertical="top" indent="1"/>
    </xf>
    <xf numFmtId="0" fontId="206" fillId="138" borderId="116" applyNumberFormat="0" applyProtection="0">
      <alignment horizontal="left" vertical="center" indent="1"/>
    </xf>
    <xf numFmtId="0" fontId="206" fillId="103" borderId="111" applyNumberFormat="0" applyProtection="0">
      <alignment horizontal="left" vertical="top" indent="1"/>
    </xf>
    <xf numFmtId="4" fontId="50" fillId="91" borderId="111" applyNumberFormat="0" applyProtection="0">
      <alignment horizontal="left" vertical="center" indent="1"/>
    </xf>
    <xf numFmtId="4" fontId="64" fillId="96" borderId="111" applyNumberFormat="0" applyProtection="0">
      <alignment horizontal="right" vertical="center"/>
    </xf>
    <xf numFmtId="4" fontId="206" fillId="91" borderId="116" applyNumberFormat="0" applyProtection="0">
      <alignment vertical="center"/>
    </xf>
    <xf numFmtId="0" fontId="206" fillId="103" borderId="129" applyNumberFormat="0" applyProtection="0">
      <alignment horizontal="left" vertical="center" indent="1"/>
    </xf>
    <xf numFmtId="0" fontId="226" fillId="110" borderId="112" applyNumberFormat="0" applyAlignment="0" applyProtection="0"/>
    <xf numFmtId="4" fontId="50" fillId="91" borderId="111" applyNumberFormat="0" applyProtection="0">
      <alignment horizontal="left" vertical="center" indent="1"/>
    </xf>
    <xf numFmtId="4" fontId="64" fillId="98" borderId="111" applyNumberFormat="0" applyProtection="0">
      <alignment horizontal="right" vertical="center"/>
    </xf>
    <xf numFmtId="4" fontId="64" fillId="107" borderId="111" applyNumberFormat="0" applyProtection="0">
      <alignment horizontal="left" vertical="center" indent="1"/>
    </xf>
    <xf numFmtId="4" fontId="206" fillId="122" borderId="116" applyNumberFormat="0" applyProtection="0">
      <alignment horizontal="left" vertical="center" indent="1"/>
    </xf>
    <xf numFmtId="4" fontId="206" fillId="92" borderId="116" applyNumberFormat="0" applyProtection="0">
      <alignment horizontal="right" vertical="center"/>
    </xf>
    <xf numFmtId="0" fontId="185" fillId="0" borderId="115" applyNumberFormat="0" applyFill="0" applyAlignment="0" applyProtection="0"/>
    <xf numFmtId="4" fontId="206" fillId="92" borderId="117" applyNumberFormat="0" applyProtection="0">
      <alignment horizontal="left" vertical="center" indent="1"/>
    </xf>
    <xf numFmtId="0" fontId="209" fillId="91" borderId="111" applyNumberFormat="0" applyProtection="0">
      <alignment horizontal="left" vertical="top" indent="1"/>
    </xf>
    <xf numFmtId="4" fontId="206" fillId="101" borderId="116" applyNumberFormat="0" applyProtection="0">
      <alignment horizontal="right" vertical="center"/>
    </xf>
    <xf numFmtId="0" fontId="206" fillId="92" borderId="111" applyNumberFormat="0" applyProtection="0">
      <alignment horizontal="left" vertical="top" indent="1"/>
    </xf>
    <xf numFmtId="4" fontId="53" fillId="154" borderId="111" applyNumberFormat="0" applyProtection="0">
      <alignment horizontal="right" vertical="center"/>
    </xf>
    <xf numFmtId="4" fontId="230" fillId="159" borderId="111" applyNumberFormat="0" applyProtection="0">
      <alignment vertical="center"/>
    </xf>
    <xf numFmtId="0" fontId="201" fillId="87" borderId="112" applyNumberFormat="0" applyAlignment="0" applyProtection="0"/>
    <xf numFmtId="0" fontId="12" fillId="105" borderId="111" applyNumberFormat="0" applyProtection="0">
      <alignment horizontal="left" vertical="center" indent="1"/>
    </xf>
    <xf numFmtId="0" fontId="12" fillId="104" borderId="111" applyNumberFormat="0" applyProtection="0">
      <alignment horizontal="left" vertical="center" indent="1"/>
    </xf>
    <xf numFmtId="4" fontId="64" fillId="96" borderId="111" applyNumberFormat="0" applyProtection="0">
      <alignment horizontal="right" vertical="center"/>
    </xf>
    <xf numFmtId="4" fontId="206" fillId="91" borderId="116" applyNumberFormat="0" applyProtection="0">
      <alignment vertical="center"/>
    </xf>
    <xf numFmtId="4" fontId="206" fillId="122" borderId="116" applyNumberFormat="0" applyProtection="0">
      <alignment horizontal="left" vertical="center" indent="1"/>
    </xf>
    <xf numFmtId="0" fontId="12" fillId="104" borderId="111" applyNumberFormat="0" applyProtection="0">
      <alignment horizontal="left" vertical="center" indent="1"/>
    </xf>
    <xf numFmtId="0" fontId="12" fillId="92" borderId="111" applyNumberFormat="0" applyProtection="0">
      <alignment horizontal="left" vertical="center" indent="1"/>
    </xf>
    <xf numFmtId="4" fontId="64" fillId="103" borderId="111" applyNumberFormat="0" applyProtection="0">
      <alignment horizontal="right" vertical="center"/>
    </xf>
    <xf numFmtId="4" fontId="64" fillId="101" borderId="111" applyNumberFormat="0" applyProtection="0">
      <alignment horizontal="right" vertical="center"/>
    </xf>
    <xf numFmtId="4" fontId="187" fillId="107" borderId="111" applyNumberFormat="0" applyProtection="0">
      <alignment vertical="center"/>
    </xf>
    <xf numFmtId="4" fontId="53" fillId="156" borderId="111" applyNumberFormat="0" applyProtection="0">
      <alignment horizontal="right" vertical="center"/>
    </xf>
    <xf numFmtId="0" fontId="185" fillId="0" borderId="120" applyNumberFormat="0" applyFill="0" applyAlignment="0" applyProtection="0"/>
    <xf numFmtId="0" fontId="12" fillId="103" borderId="111" applyNumberFormat="0" applyProtection="0">
      <alignment horizontal="left" vertical="top" indent="1"/>
    </xf>
    <xf numFmtId="4" fontId="64" fillId="98" borderId="111" applyNumberFormat="0" applyProtection="0">
      <alignment horizontal="right" vertical="center"/>
    </xf>
    <xf numFmtId="4" fontId="53" fillId="159" borderId="111" applyNumberFormat="0" applyProtection="0">
      <alignment vertical="center"/>
    </xf>
    <xf numFmtId="0" fontId="206" fillId="105" borderId="111" applyNumberFormat="0" applyProtection="0">
      <alignment horizontal="left" vertical="top" indent="1"/>
    </xf>
    <xf numFmtId="4" fontId="53" fillId="154" borderId="111" applyNumberFormat="0" applyProtection="0">
      <alignment horizontal="right" vertical="center"/>
    </xf>
    <xf numFmtId="4" fontId="206" fillId="97" borderId="116" applyNumberFormat="0" applyProtection="0">
      <alignment horizontal="right" vertical="center"/>
    </xf>
    <xf numFmtId="0" fontId="12" fillId="92" borderId="111" applyNumberFormat="0" applyProtection="0">
      <alignment horizontal="left" vertical="top" indent="1"/>
    </xf>
    <xf numFmtId="4" fontId="64" fillId="95" borderId="111" applyNumberFormat="0" applyProtection="0">
      <alignment horizontal="right" vertical="center"/>
    </xf>
    <xf numFmtId="0" fontId="201" fillId="87" borderId="116" applyNumberFormat="0" applyAlignment="0" applyProtection="0"/>
    <xf numFmtId="0" fontId="12" fillId="104" borderId="111" applyNumberFormat="0" applyProtection="0">
      <alignment horizontal="left" vertical="center" indent="1"/>
    </xf>
    <xf numFmtId="4" fontId="64" fillId="97" borderId="111" applyNumberFormat="0" applyProtection="0">
      <alignment horizontal="right" vertical="center"/>
    </xf>
    <xf numFmtId="4" fontId="53" fillId="153" borderId="111" applyNumberFormat="0" applyProtection="0">
      <alignment horizontal="right" vertical="center"/>
    </xf>
    <xf numFmtId="4" fontId="64" fillId="95" borderId="111" applyNumberFormat="0" applyProtection="0">
      <alignment horizontal="right" vertical="center"/>
    </xf>
    <xf numFmtId="4" fontId="64" fillId="94" borderId="111" applyNumberFormat="0" applyProtection="0">
      <alignment horizontal="right" vertical="center"/>
    </xf>
    <xf numFmtId="4" fontId="206" fillId="0" borderId="116" applyNumberFormat="0" applyProtection="0">
      <alignment horizontal="right" vertical="center"/>
    </xf>
    <xf numFmtId="0" fontId="12" fillId="92" borderId="111" applyNumberFormat="0" applyProtection="0">
      <alignment horizontal="left" vertical="center" indent="1"/>
    </xf>
    <xf numFmtId="4" fontId="206" fillId="122" borderId="116" applyNumberFormat="0" applyProtection="0">
      <alignment horizontal="left" vertical="center" indent="1"/>
    </xf>
    <xf numFmtId="4" fontId="56" fillId="119" borderId="111" applyNumberFormat="0" applyProtection="0">
      <alignment horizontal="left" vertical="center" indent="1"/>
    </xf>
    <xf numFmtId="0" fontId="206" fillId="104" borderId="111" applyNumberFormat="0" applyProtection="0">
      <alignment horizontal="left" vertical="top" indent="1"/>
    </xf>
    <xf numFmtId="0" fontId="213" fillId="134" borderId="116" applyNumberFormat="0" applyAlignment="0" applyProtection="0"/>
    <xf numFmtId="4" fontId="206" fillId="38" borderId="116" applyNumberFormat="0" applyProtection="0">
      <alignment horizontal="left" vertical="center" indent="1"/>
    </xf>
    <xf numFmtId="4" fontId="206" fillId="103" borderId="117" applyNumberFormat="0" applyProtection="0">
      <alignment horizontal="left" vertical="center" indent="1"/>
    </xf>
    <xf numFmtId="4" fontId="211" fillId="106" borderId="116" applyNumberFormat="0" applyProtection="0">
      <alignment horizontal="right" vertical="center"/>
    </xf>
    <xf numFmtId="0" fontId="206" fillId="92" borderId="111" applyNumberFormat="0" applyProtection="0">
      <alignment horizontal="left" vertical="top" indent="1"/>
    </xf>
    <xf numFmtId="4" fontId="206" fillId="92" borderId="117" applyNumberFormat="0" applyProtection="0">
      <alignment horizontal="left" vertical="center" indent="1"/>
    </xf>
    <xf numFmtId="0" fontId="50" fillId="91" borderId="111" applyNumberFormat="0" applyProtection="0">
      <alignment horizontal="left" vertical="top" indent="1"/>
    </xf>
    <xf numFmtId="0" fontId="194" fillId="117" borderId="112" applyNumberFormat="0" applyAlignment="0" applyProtection="0"/>
    <xf numFmtId="4" fontId="206" fillId="93" borderId="116" applyNumberFormat="0" applyProtection="0">
      <alignment horizontal="right" vertical="center"/>
    </xf>
    <xf numFmtId="4" fontId="211" fillId="106" borderId="116" applyNumberFormat="0" applyProtection="0">
      <alignment horizontal="right" vertical="center"/>
    </xf>
    <xf numFmtId="4" fontId="53" fillId="38" borderId="111" applyNumberFormat="0" applyProtection="0">
      <alignment horizontal="left" vertical="center" indent="1"/>
    </xf>
    <xf numFmtId="4" fontId="189" fillId="103" borderId="111" applyNumberFormat="0" applyProtection="0">
      <alignment horizontal="right" vertical="center"/>
    </xf>
    <xf numFmtId="0" fontId="12" fillId="92" borderId="111" applyNumberFormat="0" applyProtection="0">
      <alignment horizontal="left" vertical="top" indent="1"/>
    </xf>
    <xf numFmtId="0" fontId="206" fillId="103" borderId="111" applyNumberFormat="0" applyProtection="0">
      <alignment horizontal="left" vertical="top" indent="1"/>
    </xf>
    <xf numFmtId="4" fontId="64" fillId="100" borderId="111" applyNumberFormat="0" applyProtection="0">
      <alignment horizontal="right" vertical="center"/>
    </xf>
    <xf numFmtId="4" fontId="64" fillId="94" borderId="111" applyNumberFormat="0" applyProtection="0">
      <alignment horizontal="right" vertical="center"/>
    </xf>
    <xf numFmtId="4" fontId="53" fillId="119" borderId="111" applyNumberFormat="0" applyProtection="0">
      <alignment horizontal="right" vertical="center"/>
    </xf>
    <xf numFmtId="4" fontId="206" fillId="101" borderId="116" applyNumberFormat="0" applyProtection="0">
      <alignment horizontal="right" vertical="center"/>
    </xf>
    <xf numFmtId="4" fontId="189" fillId="103" borderId="111" applyNumberFormat="0" applyProtection="0">
      <alignment horizontal="right" vertical="center"/>
    </xf>
    <xf numFmtId="4" fontId="64" fillId="107" borderId="111" applyNumberFormat="0" applyProtection="0">
      <alignment horizontal="left" vertical="center" indent="1"/>
    </xf>
    <xf numFmtId="4" fontId="187" fillId="103" borderId="111" applyNumberFormat="0" applyProtection="0">
      <alignment horizontal="right" vertical="center"/>
    </xf>
    <xf numFmtId="4" fontId="12" fillId="104" borderId="117" applyNumberFormat="0" applyProtection="0">
      <alignment horizontal="left" vertical="center" indent="1"/>
    </xf>
    <xf numFmtId="4" fontId="50" fillId="91" borderId="111" applyNumberFormat="0" applyProtection="0">
      <alignment vertical="center"/>
    </xf>
    <xf numFmtId="0" fontId="12" fillId="106" borderId="121" applyNumberFormat="0">
      <protection locked="0"/>
    </xf>
    <xf numFmtId="4" fontId="206" fillId="102" borderId="117" applyNumberFormat="0" applyProtection="0">
      <alignment horizontal="left" vertical="center" indent="1"/>
    </xf>
    <xf numFmtId="0" fontId="64" fillId="92" borderId="111" applyNumberFormat="0" applyProtection="0">
      <alignment horizontal="left" vertical="top" indent="1"/>
    </xf>
    <xf numFmtId="4" fontId="187" fillId="107" borderId="111" applyNumberFormat="0" applyProtection="0">
      <alignment vertical="center"/>
    </xf>
    <xf numFmtId="4" fontId="12" fillId="104" borderId="117" applyNumberFormat="0" applyProtection="0">
      <alignment horizontal="left" vertical="center" indent="1"/>
    </xf>
    <xf numFmtId="4" fontId="64" fillId="93" borderId="111" applyNumberFormat="0" applyProtection="0">
      <alignment horizontal="right" vertical="center"/>
    </xf>
    <xf numFmtId="4" fontId="206" fillId="100" borderId="116" applyNumberFormat="0" applyProtection="0">
      <alignment horizontal="right" vertical="center"/>
    </xf>
    <xf numFmtId="4" fontId="64" fillId="97" borderId="111" applyNumberFormat="0" applyProtection="0">
      <alignment horizontal="right" vertical="center"/>
    </xf>
    <xf numFmtId="4" fontId="186" fillId="91" borderId="111" applyNumberFormat="0" applyProtection="0">
      <alignment vertical="center"/>
    </xf>
    <xf numFmtId="4" fontId="64" fillId="99" borderId="111" applyNumberFormat="0" applyProtection="0">
      <alignment horizontal="right" vertical="center"/>
    </xf>
    <xf numFmtId="0" fontId="206" fillId="105" borderId="111" applyNumberFormat="0" applyProtection="0">
      <alignment horizontal="left" vertical="top" indent="1"/>
    </xf>
    <xf numFmtId="4" fontId="50" fillId="91" borderId="111" applyNumberFormat="0" applyProtection="0">
      <alignment horizontal="left" vertical="center" indent="1"/>
    </xf>
    <xf numFmtId="4" fontId="64" fillId="92" borderId="111" applyNumberFormat="0" applyProtection="0">
      <alignment horizontal="left" vertical="center" indent="1"/>
    </xf>
    <xf numFmtId="0" fontId="64" fillId="92" borderId="111" applyNumberFormat="0" applyProtection="0">
      <alignment horizontal="left" vertical="top" indent="1"/>
    </xf>
    <xf numFmtId="4" fontId="53" fillId="154" borderId="111" applyNumberFormat="0" applyProtection="0">
      <alignment horizontal="right" vertical="center"/>
    </xf>
    <xf numFmtId="4" fontId="187" fillId="107" borderId="111" applyNumberFormat="0" applyProtection="0">
      <alignment vertical="center"/>
    </xf>
    <xf numFmtId="4" fontId="206" fillId="96" borderId="116" applyNumberFormat="0" applyProtection="0">
      <alignment horizontal="right" vertical="center"/>
    </xf>
    <xf numFmtId="4" fontId="206" fillId="98" borderId="116" applyNumberFormat="0" applyProtection="0">
      <alignment horizontal="right" vertical="center"/>
    </xf>
    <xf numFmtId="4" fontId="64" fillId="92" borderId="111" applyNumberFormat="0" applyProtection="0">
      <alignment horizontal="right" vertical="center"/>
    </xf>
    <xf numFmtId="4" fontId="64" fillId="107" borderId="111" applyNumberFormat="0" applyProtection="0">
      <alignment horizontal="left" vertical="center" indent="1"/>
    </xf>
    <xf numFmtId="4" fontId="206" fillId="97" borderId="116" applyNumberFormat="0" applyProtection="0">
      <alignment horizontal="right" vertical="center"/>
    </xf>
    <xf numFmtId="0" fontId="226" fillId="110" borderId="112" applyNumberFormat="0" applyAlignment="0" applyProtection="0"/>
    <xf numFmtId="0" fontId="206" fillId="86" borderId="116" applyNumberFormat="0" applyFont="0" applyAlignment="0" applyProtection="0"/>
    <xf numFmtId="0" fontId="206" fillId="103" borderId="116" applyNumberFormat="0" applyProtection="0">
      <alignment horizontal="left" vertical="center" indent="1"/>
    </xf>
    <xf numFmtId="0" fontId="12" fillId="103" borderId="111" applyNumberFormat="0" applyProtection="0">
      <alignment horizontal="left" vertical="center" indent="1"/>
    </xf>
    <xf numFmtId="4" fontId="64" fillId="94" borderId="111" applyNumberFormat="0" applyProtection="0">
      <alignment horizontal="right" vertical="center"/>
    </xf>
    <xf numFmtId="4" fontId="206" fillId="99" borderId="116" applyNumberFormat="0" applyProtection="0">
      <alignment horizontal="right" vertical="center"/>
    </xf>
    <xf numFmtId="4" fontId="188" fillId="120" borderId="119" applyNumberFormat="0" applyProtection="0">
      <alignment horizontal="left" vertical="center" indent="1"/>
    </xf>
    <xf numFmtId="0" fontId="12" fillId="103" borderId="111" applyNumberFormat="0" applyProtection="0">
      <alignment horizontal="left" vertical="center" indent="1"/>
    </xf>
    <xf numFmtId="0" fontId="208" fillId="92" borderId="111" applyNumberFormat="0" applyProtection="0">
      <alignment horizontal="left" vertical="top" indent="1"/>
    </xf>
    <xf numFmtId="4" fontId="12" fillId="104" borderId="117" applyNumberFormat="0" applyProtection="0">
      <alignment horizontal="left" vertical="center" indent="1"/>
    </xf>
    <xf numFmtId="0" fontId="204" fillId="134" borderId="114" applyNumberFormat="0" applyAlignment="0" applyProtection="0"/>
    <xf numFmtId="0" fontId="50" fillId="91" borderId="111" applyNumberFormat="0" applyProtection="0">
      <alignment horizontal="left" vertical="top" indent="1"/>
    </xf>
    <xf numFmtId="4" fontId="186" fillId="91" borderId="111" applyNumberFormat="0" applyProtection="0">
      <alignment vertical="center"/>
    </xf>
    <xf numFmtId="4" fontId="186" fillId="91" borderId="111" applyNumberFormat="0" applyProtection="0">
      <alignment vertical="center"/>
    </xf>
    <xf numFmtId="0" fontId="204" fillId="117" borderId="114" applyNumberFormat="0" applyAlignment="0" applyProtection="0"/>
    <xf numFmtId="0" fontId="185" fillId="0" borderId="115" applyNumberFormat="0" applyFill="0" applyAlignment="0" applyProtection="0"/>
    <xf numFmtId="0" fontId="12" fillId="105" borderId="111" applyNumberFormat="0" applyProtection="0">
      <alignment horizontal="left" vertical="top" indent="1"/>
    </xf>
    <xf numFmtId="0" fontId="194" fillId="117" borderId="112" applyNumberFormat="0" applyAlignment="0" applyProtection="0"/>
    <xf numFmtId="4" fontId="12" fillId="104" borderId="117" applyNumberFormat="0" applyProtection="0">
      <alignment horizontal="left" vertical="center" indent="1"/>
    </xf>
    <xf numFmtId="4" fontId="206" fillId="92" borderId="117" applyNumberFormat="0" applyProtection="0">
      <alignment horizontal="left" vertical="center" indent="1"/>
    </xf>
    <xf numFmtId="4" fontId="206" fillId="100" borderId="116" applyNumberFormat="0" applyProtection="0">
      <alignment horizontal="right" vertical="center"/>
    </xf>
    <xf numFmtId="4" fontId="64" fillId="100" borderId="111" applyNumberFormat="0" applyProtection="0">
      <alignment horizontal="right" vertical="center"/>
    </xf>
    <xf numFmtId="4" fontId="56" fillId="119" borderId="111" applyNumberFormat="0" applyProtection="0">
      <alignment horizontal="left" vertical="center" indent="1"/>
    </xf>
    <xf numFmtId="0" fontId="12" fillId="103" borderId="111" applyNumberFormat="0" applyProtection="0">
      <alignment horizontal="left" vertical="center" indent="1"/>
    </xf>
    <xf numFmtId="4" fontId="210" fillId="108" borderId="117" applyNumberFormat="0" applyProtection="0">
      <alignment horizontal="left" vertical="center" indent="1"/>
    </xf>
    <xf numFmtId="4" fontId="206" fillId="91" borderId="116" applyNumberFormat="0" applyProtection="0">
      <alignment vertical="center"/>
    </xf>
    <xf numFmtId="0" fontId="204" fillId="110" borderId="114" applyNumberFormat="0" applyAlignment="0" applyProtection="0"/>
    <xf numFmtId="4" fontId="187" fillId="103" borderId="111" applyNumberFormat="0" applyProtection="0">
      <alignment horizontal="right" vertical="center"/>
    </xf>
    <xf numFmtId="4" fontId="64" fillId="101" borderId="111" applyNumberFormat="0" applyProtection="0">
      <alignment horizontal="right" vertical="center"/>
    </xf>
    <xf numFmtId="0" fontId="206" fillId="86" borderId="116" applyNumberFormat="0" applyFont="0" applyAlignment="0" applyProtection="0"/>
    <xf numFmtId="4" fontId="206" fillId="38" borderId="116" applyNumberFormat="0" applyProtection="0">
      <alignment horizontal="left" vertical="center" indent="1"/>
    </xf>
    <xf numFmtId="4" fontId="187" fillId="103" borderId="124" applyNumberFormat="0" applyProtection="0">
      <alignment horizontal="right" vertical="center"/>
    </xf>
    <xf numFmtId="4" fontId="64" fillId="107" borderId="111" applyNumberFormat="0" applyProtection="0">
      <alignment horizontal="left" vertical="center" indent="1"/>
    </xf>
    <xf numFmtId="4" fontId="64" fillId="100" borderId="111" applyNumberFormat="0" applyProtection="0">
      <alignment horizontal="right" vertical="center"/>
    </xf>
    <xf numFmtId="4" fontId="64" fillId="93" borderId="111" applyNumberFormat="0" applyProtection="0">
      <alignment horizontal="right" vertical="center"/>
    </xf>
    <xf numFmtId="4" fontId="64" fillId="96" borderId="111" applyNumberFormat="0" applyProtection="0">
      <alignment horizontal="right" vertical="center"/>
    </xf>
    <xf numFmtId="4" fontId="206" fillId="98" borderId="116" applyNumberFormat="0" applyProtection="0">
      <alignment horizontal="right" vertical="center"/>
    </xf>
    <xf numFmtId="0" fontId="213" fillId="134" borderId="116" applyNumberFormat="0" applyAlignment="0" applyProtection="0"/>
    <xf numFmtId="4" fontId="64" fillId="93" borderId="111" applyNumberFormat="0" applyProtection="0">
      <alignment horizontal="right" vertical="center"/>
    </xf>
    <xf numFmtId="4" fontId="12" fillId="104" borderId="117" applyNumberFormat="0" applyProtection="0">
      <alignment horizontal="left" vertical="center" indent="1"/>
    </xf>
    <xf numFmtId="4" fontId="206" fillId="122" borderId="116" applyNumberFormat="0" applyProtection="0">
      <alignment horizontal="left" vertical="center" indent="1"/>
    </xf>
    <xf numFmtId="0" fontId="12" fillId="92" borderId="111" applyNumberFormat="0" applyProtection="0">
      <alignment horizontal="left" vertical="center" indent="1"/>
    </xf>
    <xf numFmtId="4" fontId="64" fillId="92" borderId="111" applyNumberFormat="0" applyProtection="0">
      <alignment horizontal="right" vertical="center"/>
    </xf>
    <xf numFmtId="4" fontId="64" fillId="93" borderId="111" applyNumberFormat="0" applyProtection="0">
      <alignment horizontal="right" vertical="center"/>
    </xf>
    <xf numFmtId="4" fontId="53" fillId="119" borderId="111" applyNumberFormat="0" applyProtection="0">
      <alignment horizontal="right" vertical="center"/>
    </xf>
    <xf numFmtId="0" fontId="12" fillId="92" borderId="111" applyNumberFormat="0" applyProtection="0">
      <alignment horizontal="left" vertical="center" indent="1"/>
    </xf>
    <xf numFmtId="0" fontId="185" fillId="0" borderId="120" applyNumberFormat="0" applyFill="0" applyAlignment="0" applyProtection="0"/>
    <xf numFmtId="0" fontId="12" fillId="105" borderId="111" applyNumberFormat="0" applyProtection="0">
      <alignment horizontal="left" vertical="center" indent="1"/>
    </xf>
    <xf numFmtId="4" fontId="53" fillId="157" borderId="111" applyNumberFormat="0" applyProtection="0">
      <alignment horizontal="right" vertical="center"/>
    </xf>
    <xf numFmtId="0" fontId="12" fillId="86" borderId="113" applyNumberFormat="0" applyFont="0" applyAlignment="0" applyProtection="0"/>
    <xf numFmtId="0" fontId="204" fillId="117" borderId="114" applyNumberFormat="0" applyAlignment="0" applyProtection="0"/>
    <xf numFmtId="0" fontId="204" fillId="110" borderId="114" applyNumberFormat="0" applyAlignment="0" applyProtection="0"/>
    <xf numFmtId="4" fontId="215" fillId="38" borderId="116" applyNumberFormat="0" applyProtection="0">
      <alignment vertical="center"/>
    </xf>
    <xf numFmtId="0" fontId="206" fillId="105" borderId="129" applyNumberFormat="0" applyProtection="0">
      <alignment horizontal="left" vertical="center" indent="1"/>
    </xf>
    <xf numFmtId="4" fontId="53" fillId="155" borderId="111" applyNumberFormat="0" applyProtection="0">
      <alignment horizontal="right" vertical="center"/>
    </xf>
    <xf numFmtId="4" fontId="229" fillId="38" borderId="111" applyNumberFormat="0" applyProtection="0">
      <alignment vertical="center"/>
    </xf>
    <xf numFmtId="4" fontId="64" fillId="99" borderId="111" applyNumberFormat="0" applyProtection="0">
      <alignment horizontal="right" vertical="center"/>
    </xf>
    <xf numFmtId="0" fontId="220" fillId="110" borderId="112" applyNumberFormat="0" applyAlignment="0" applyProtection="0"/>
    <xf numFmtId="4" fontId="206" fillId="93" borderId="116" applyNumberFormat="0" applyProtection="0">
      <alignment horizontal="right" vertical="center"/>
    </xf>
    <xf numFmtId="0" fontId="201" fillId="87" borderId="112" applyNumberFormat="0" applyAlignment="0" applyProtection="0"/>
    <xf numFmtId="4" fontId="64" fillId="93" borderId="111" applyNumberFormat="0" applyProtection="0">
      <alignment horizontal="right" vertical="center"/>
    </xf>
    <xf numFmtId="4" fontId="53" fillId="33" borderId="111" applyNumberFormat="0" applyProtection="0">
      <alignment horizontal="right" vertical="center"/>
    </xf>
    <xf numFmtId="4" fontId="206" fillId="122" borderId="116" applyNumberFormat="0" applyProtection="0">
      <alignment horizontal="left" vertical="center" indent="1"/>
    </xf>
    <xf numFmtId="0" fontId="12" fillId="105" borderId="111" applyNumberFormat="0" applyProtection="0">
      <alignment horizontal="left" vertical="center" indent="1"/>
    </xf>
    <xf numFmtId="0" fontId="12" fillId="103" borderId="111" applyNumberFormat="0" applyProtection="0">
      <alignment horizontal="left" vertical="top" indent="1"/>
    </xf>
    <xf numFmtId="4" fontId="189" fillId="103" borderId="111" applyNumberFormat="0" applyProtection="0">
      <alignment horizontal="right" vertical="center"/>
    </xf>
    <xf numFmtId="4" fontId="53" fillId="38" borderId="111" applyNumberFormat="0" applyProtection="0">
      <alignment horizontal="left" vertical="center" indent="1"/>
    </xf>
    <xf numFmtId="0" fontId="201" fillId="87" borderId="116" applyNumberFormat="0" applyAlignment="0" applyProtection="0"/>
    <xf numFmtId="0" fontId="12" fillId="105" borderId="111" applyNumberFormat="0" applyProtection="0">
      <alignment horizontal="left" vertical="top" indent="1"/>
    </xf>
    <xf numFmtId="4" fontId="53" fillId="152" borderId="111" applyNumberFormat="0" applyProtection="0">
      <alignment horizontal="right" vertical="center"/>
    </xf>
    <xf numFmtId="0" fontId="206" fillId="103" borderId="111" applyNumberFormat="0" applyProtection="0">
      <alignment horizontal="left" vertical="top" indent="1"/>
    </xf>
    <xf numFmtId="4" fontId="64" fillId="100" borderId="111" applyNumberFormat="0" applyProtection="0">
      <alignment horizontal="right" vertical="center"/>
    </xf>
    <xf numFmtId="4" fontId="64" fillId="100" borderId="111" applyNumberFormat="0" applyProtection="0">
      <alignment horizontal="right" vertical="center"/>
    </xf>
    <xf numFmtId="4" fontId="208" fillId="110" borderId="111" applyNumberFormat="0" applyProtection="0">
      <alignment horizontal="left" vertical="center" indent="1"/>
    </xf>
    <xf numFmtId="4" fontId="208" fillId="107" borderId="111" applyNumberFormat="0" applyProtection="0">
      <alignment vertical="center"/>
    </xf>
    <xf numFmtId="0" fontId="206" fillId="105" borderId="116" applyNumberFormat="0" applyProtection="0">
      <alignment horizontal="left" vertical="center" indent="1"/>
    </xf>
    <xf numFmtId="0" fontId="206" fillId="103" borderId="116" applyNumberFormat="0" applyProtection="0">
      <alignment horizontal="left" vertical="center" indent="1"/>
    </xf>
    <xf numFmtId="4" fontId="206" fillId="97" borderId="116" applyNumberFormat="0" applyProtection="0">
      <alignment horizontal="right" vertical="center"/>
    </xf>
    <xf numFmtId="4" fontId="206" fillId="98" borderId="116" applyNumberFormat="0" applyProtection="0">
      <alignment horizontal="right" vertical="center"/>
    </xf>
    <xf numFmtId="4" fontId="206" fillId="93" borderId="116" applyNumberFormat="0" applyProtection="0">
      <alignment horizontal="right" vertical="center"/>
    </xf>
    <xf numFmtId="4" fontId="206" fillId="137" borderId="116" applyNumberFormat="0" applyProtection="0">
      <alignment horizontal="right" vertical="center"/>
    </xf>
    <xf numFmtId="0" fontId="206" fillId="86" borderId="116" applyNumberFormat="0" applyFont="0" applyAlignment="0" applyProtection="0"/>
    <xf numFmtId="0" fontId="206" fillId="110" borderId="116" applyNumberFormat="0" applyProtection="0">
      <alignment horizontal="left" vertical="center" indent="1"/>
    </xf>
    <xf numFmtId="0" fontId="201" fillId="87" borderId="112" applyNumberFormat="0" applyAlignment="0" applyProtection="0"/>
    <xf numFmtId="4" fontId="206" fillId="0" borderId="116" applyNumberFormat="0" applyProtection="0">
      <alignment horizontal="right" vertical="center"/>
    </xf>
    <xf numFmtId="4" fontId="64" fillId="92" borderId="111" applyNumberFormat="0" applyProtection="0">
      <alignment horizontal="left" vertical="center" indent="1"/>
    </xf>
    <xf numFmtId="4" fontId="53" fillId="155" borderId="111" applyNumberFormat="0" applyProtection="0">
      <alignment horizontal="right" vertical="center"/>
    </xf>
    <xf numFmtId="0" fontId="206" fillId="92" borderId="111" applyNumberFormat="0" applyProtection="0">
      <alignment horizontal="left" vertical="top" indent="1"/>
    </xf>
    <xf numFmtId="4" fontId="53" fillId="119" borderId="111" applyNumberFormat="0" applyProtection="0">
      <alignment horizontal="right" vertical="center"/>
    </xf>
    <xf numFmtId="4" fontId="211" fillId="106" borderId="116" applyNumberFormat="0" applyProtection="0">
      <alignment horizontal="right" vertical="center"/>
    </xf>
    <xf numFmtId="0" fontId="185" fillId="0" borderId="115" applyNumberFormat="0" applyFill="0" applyAlignment="0" applyProtection="0"/>
    <xf numFmtId="0" fontId="194" fillId="117" borderId="112" applyNumberFormat="0" applyAlignment="0" applyProtection="0"/>
    <xf numFmtId="4" fontId="64" fillId="99" borderId="111" applyNumberFormat="0" applyProtection="0">
      <alignment horizontal="right" vertical="center"/>
    </xf>
    <xf numFmtId="4" fontId="53" fillId="155" borderId="111" applyNumberFormat="0" applyProtection="0">
      <alignment horizontal="right" vertical="center"/>
    </xf>
    <xf numFmtId="4" fontId="206" fillId="97" borderId="116" applyNumberFormat="0" applyProtection="0">
      <alignment horizontal="right" vertical="center"/>
    </xf>
    <xf numFmtId="0" fontId="64" fillId="92" borderId="111" applyNumberFormat="0" applyProtection="0">
      <alignment horizontal="left" vertical="top" indent="1"/>
    </xf>
    <xf numFmtId="4" fontId="12" fillId="104" borderId="117" applyNumberFormat="0" applyProtection="0">
      <alignment horizontal="left" vertical="center" indent="1"/>
    </xf>
    <xf numFmtId="0" fontId="64" fillId="107" borderId="111" applyNumberFormat="0" applyProtection="0">
      <alignment horizontal="left" vertical="top" indent="1"/>
    </xf>
    <xf numFmtId="4" fontId="64" fillId="103" borderId="111" applyNumberFormat="0" applyProtection="0">
      <alignment horizontal="right" vertical="center"/>
    </xf>
    <xf numFmtId="4" fontId="187" fillId="107" borderId="111" applyNumberFormat="0" applyProtection="0">
      <alignment vertical="center"/>
    </xf>
    <xf numFmtId="0" fontId="12" fillId="106" borderId="121" applyNumberFormat="0">
      <protection locked="0"/>
    </xf>
    <xf numFmtId="0" fontId="12" fillId="104" borderId="111" applyNumberFormat="0" applyProtection="0">
      <alignment horizontal="left" vertical="top" indent="1"/>
    </xf>
    <xf numFmtId="4" fontId="64" fillId="100" borderId="111" applyNumberFormat="0" applyProtection="0">
      <alignment horizontal="right" vertical="center"/>
    </xf>
    <xf numFmtId="4" fontId="64" fillId="97" borderId="111" applyNumberFormat="0" applyProtection="0">
      <alignment horizontal="right" vertical="center"/>
    </xf>
    <xf numFmtId="4" fontId="206" fillId="96" borderId="116" applyNumberFormat="0" applyProtection="0">
      <alignment horizontal="right" vertical="center"/>
    </xf>
    <xf numFmtId="4" fontId="64" fillId="98" borderId="111" applyNumberFormat="0" applyProtection="0">
      <alignment horizontal="right" vertical="center"/>
    </xf>
    <xf numFmtId="4" fontId="64" fillId="103" borderId="111" applyNumberFormat="0" applyProtection="0">
      <alignment horizontal="right" vertical="center"/>
    </xf>
    <xf numFmtId="0" fontId="206" fillId="105" borderId="116" applyNumberFormat="0" applyProtection="0">
      <alignment horizontal="left" vertical="center" indent="1"/>
    </xf>
    <xf numFmtId="4" fontId="64" fillId="99" borderId="111" applyNumberFormat="0" applyProtection="0">
      <alignment horizontal="right" vertical="center"/>
    </xf>
    <xf numFmtId="0" fontId="206" fillId="110" borderId="116" applyNumberFormat="0" applyProtection="0">
      <alignment horizontal="left" vertical="center" indent="1"/>
    </xf>
    <xf numFmtId="0" fontId="206" fillId="105" borderId="111" applyNumberFormat="0" applyProtection="0">
      <alignment horizontal="left" vertical="top" indent="1"/>
    </xf>
    <xf numFmtId="4" fontId="53" fillId="156" borderId="111" applyNumberFormat="0" applyProtection="0">
      <alignment horizontal="right" vertical="center"/>
    </xf>
    <xf numFmtId="0" fontId="12" fillId="103" borderId="111" applyNumberFormat="0" applyProtection="0">
      <alignment horizontal="left" vertical="top" indent="1"/>
    </xf>
    <xf numFmtId="4" fontId="64" fillId="95" borderId="111" applyNumberFormat="0" applyProtection="0">
      <alignment horizontal="right" vertical="center"/>
    </xf>
    <xf numFmtId="4" fontId="64" fillId="92" borderId="111" applyNumberFormat="0" applyProtection="0">
      <alignment horizontal="left" vertical="center" indent="1"/>
    </xf>
    <xf numFmtId="4" fontId="189" fillId="103" borderId="111" applyNumberFormat="0" applyProtection="0">
      <alignment horizontal="right" vertical="center"/>
    </xf>
    <xf numFmtId="4" fontId="189" fillId="103" borderId="111" applyNumberFormat="0" applyProtection="0">
      <alignment horizontal="right" vertical="center"/>
    </xf>
    <xf numFmtId="4" fontId="231" fillId="159" borderId="111" applyNumberFormat="0" applyProtection="0">
      <alignment horizontal="right" vertical="center"/>
    </xf>
    <xf numFmtId="4" fontId="229" fillId="38" borderId="111" applyNumberFormat="0" applyProtection="0">
      <alignment vertical="center"/>
    </xf>
    <xf numFmtId="4" fontId="64" fillId="96" borderId="111" applyNumberFormat="0" applyProtection="0">
      <alignment horizontal="right" vertical="center"/>
    </xf>
    <xf numFmtId="4" fontId="231" fillId="159" borderId="111" applyNumberFormat="0" applyProtection="0">
      <alignment horizontal="right" vertical="center"/>
    </xf>
    <xf numFmtId="4" fontId="231" fillId="159" borderId="111" applyNumberFormat="0" applyProtection="0">
      <alignment horizontal="right" vertical="center"/>
    </xf>
    <xf numFmtId="4" fontId="53" fillId="119" borderId="111" applyNumberFormat="0" applyProtection="0">
      <alignment horizontal="right" vertical="center"/>
    </xf>
    <xf numFmtId="4" fontId="64" fillId="100" borderId="111" applyNumberFormat="0" applyProtection="0">
      <alignment horizontal="right" vertical="center"/>
    </xf>
    <xf numFmtId="4" fontId="53" fillId="156" borderId="111" applyNumberFormat="0" applyProtection="0">
      <alignment horizontal="right" vertical="center"/>
    </xf>
    <xf numFmtId="4" fontId="53" fillId="153" borderId="111" applyNumberFormat="0" applyProtection="0">
      <alignment horizontal="right" vertical="center"/>
    </xf>
    <xf numFmtId="4" fontId="64" fillId="92" borderId="111" applyNumberFormat="0" applyProtection="0">
      <alignment horizontal="left" vertical="center" indent="1"/>
    </xf>
    <xf numFmtId="0" fontId="50" fillId="91" borderId="111" applyNumberFormat="0" applyProtection="0">
      <alignment horizontal="left" vertical="top" indent="1"/>
    </xf>
    <xf numFmtId="4" fontId="206" fillId="122" borderId="116" applyNumberFormat="0" applyProtection="0">
      <alignment horizontal="left" vertical="center" indent="1"/>
    </xf>
    <xf numFmtId="4" fontId="189" fillId="103" borderId="111" applyNumberFormat="0" applyProtection="0">
      <alignment horizontal="right" vertical="center"/>
    </xf>
    <xf numFmtId="4" fontId="12" fillId="104" borderId="117" applyNumberFormat="0" applyProtection="0">
      <alignment horizontal="left" vertical="center" indent="1"/>
    </xf>
    <xf numFmtId="4" fontId="12" fillId="104" borderId="117" applyNumberFormat="0" applyProtection="0">
      <alignment horizontal="left" vertical="center" indent="1"/>
    </xf>
    <xf numFmtId="4" fontId="206" fillId="95" borderId="117" applyNumberFormat="0" applyProtection="0">
      <alignment horizontal="right" vertical="center"/>
    </xf>
    <xf numFmtId="0" fontId="64" fillId="92" borderId="111" applyNumberFormat="0" applyProtection="0">
      <alignment horizontal="left" vertical="top" indent="1"/>
    </xf>
    <xf numFmtId="4" fontId="206" fillId="122" borderId="116" applyNumberFormat="0" applyProtection="0">
      <alignment horizontal="left" vertical="center" indent="1"/>
    </xf>
    <xf numFmtId="4" fontId="53" fillId="154" borderId="111" applyNumberFormat="0" applyProtection="0">
      <alignment horizontal="right" vertical="center"/>
    </xf>
    <xf numFmtId="4" fontId="206" fillId="101" borderId="116" applyNumberFormat="0" applyProtection="0">
      <alignment horizontal="right" vertical="center"/>
    </xf>
    <xf numFmtId="0" fontId="12" fillId="92" borderId="111" applyNumberFormat="0" applyProtection="0">
      <alignment horizontal="left" vertical="top" indent="1"/>
    </xf>
    <xf numFmtId="4" fontId="64" fillId="94" borderId="111" applyNumberFormat="0" applyProtection="0">
      <alignment horizontal="right" vertical="center"/>
    </xf>
    <xf numFmtId="0" fontId="12" fillId="104" borderId="111" applyNumberFormat="0" applyProtection="0">
      <alignment horizontal="left" vertical="top" indent="1"/>
    </xf>
    <xf numFmtId="4" fontId="186" fillId="91" borderId="111" applyNumberFormat="0" applyProtection="0">
      <alignment vertical="center"/>
    </xf>
    <xf numFmtId="4" fontId="206" fillId="96" borderId="116" applyNumberFormat="0" applyProtection="0">
      <alignment horizontal="right" vertical="center"/>
    </xf>
    <xf numFmtId="4" fontId="64" fillId="92" borderId="111" applyNumberFormat="0" applyProtection="0">
      <alignment horizontal="right" vertical="center"/>
    </xf>
    <xf numFmtId="0" fontId="12" fillId="105" borderId="111" applyNumberFormat="0" applyProtection="0">
      <alignment horizontal="left" vertical="top" indent="1"/>
    </xf>
    <xf numFmtId="0" fontId="12" fillId="103" borderId="111" applyNumberFormat="0" applyProtection="0">
      <alignment horizontal="left" vertical="top" indent="1"/>
    </xf>
    <xf numFmtId="0" fontId="209" fillId="91" borderId="111" applyNumberFormat="0" applyProtection="0">
      <alignment horizontal="left" vertical="top" indent="1"/>
    </xf>
    <xf numFmtId="4" fontId="50" fillId="91" borderId="111" applyNumberFormat="0" applyProtection="0">
      <alignment vertical="center"/>
    </xf>
    <xf numFmtId="4" fontId="53" fillId="157" borderId="111" applyNumberFormat="0" applyProtection="0">
      <alignment horizontal="right" vertical="center"/>
    </xf>
    <xf numFmtId="4" fontId="64" fillId="92" borderId="111" applyNumberFormat="0" applyProtection="0">
      <alignment horizontal="right" vertical="center"/>
    </xf>
    <xf numFmtId="0" fontId="12" fillId="103" borderId="111" applyNumberFormat="0" applyProtection="0">
      <alignment horizontal="left" vertical="center" indent="1"/>
    </xf>
    <xf numFmtId="4" fontId="56" fillId="119" borderId="119" applyNumberFormat="0" applyProtection="0">
      <alignment horizontal="left" vertical="center" indent="1"/>
    </xf>
    <xf numFmtId="4" fontId="64" fillId="95" borderId="111" applyNumberFormat="0" applyProtection="0">
      <alignment horizontal="right" vertical="center"/>
    </xf>
    <xf numFmtId="0" fontId="12" fillId="105" borderId="111" applyNumberFormat="0" applyProtection="0">
      <alignment horizontal="left" vertical="center" indent="1"/>
    </xf>
    <xf numFmtId="4" fontId="206" fillId="137" borderId="116" applyNumberFormat="0" applyProtection="0">
      <alignment horizontal="right" vertical="center"/>
    </xf>
    <xf numFmtId="0" fontId="204" fillId="117" borderId="114" applyNumberFormat="0" applyAlignment="0" applyProtection="0"/>
    <xf numFmtId="4" fontId="188" fillId="120" borderId="119" applyNumberFormat="0" applyProtection="0">
      <alignment horizontal="left" vertical="center" indent="1"/>
    </xf>
    <xf numFmtId="4" fontId="231" fillId="159" borderId="111" applyNumberFormat="0" applyProtection="0">
      <alignment horizontal="right" vertical="center"/>
    </xf>
    <xf numFmtId="4" fontId="187" fillId="103" borderId="111" applyNumberFormat="0" applyProtection="0">
      <alignment horizontal="right" vertical="center"/>
    </xf>
    <xf numFmtId="4" fontId="50" fillId="91" borderId="111" applyNumberFormat="0" applyProtection="0">
      <alignment vertical="center"/>
    </xf>
    <xf numFmtId="4" fontId="50" fillId="91" borderId="111" applyNumberFormat="0" applyProtection="0">
      <alignment vertical="center"/>
    </xf>
    <xf numFmtId="4" fontId="53" fillId="157" borderId="111" applyNumberFormat="0" applyProtection="0">
      <alignment horizontal="right" vertical="center"/>
    </xf>
    <xf numFmtId="4" fontId="206" fillId="0" borderId="116" applyNumberFormat="0" applyProtection="0">
      <alignment horizontal="right" vertical="center"/>
    </xf>
    <xf numFmtId="4" fontId="206" fillId="103" borderId="117" applyNumberFormat="0" applyProtection="0">
      <alignment horizontal="left" vertical="center" indent="1"/>
    </xf>
    <xf numFmtId="0" fontId="12" fillId="92" borderId="111" applyNumberFormat="0" applyProtection="0">
      <alignment horizontal="left" vertical="top" indent="1"/>
    </xf>
    <xf numFmtId="4" fontId="64" fillId="107" borderId="111" applyNumberFormat="0" applyProtection="0">
      <alignment vertical="center"/>
    </xf>
    <xf numFmtId="4" fontId="53" fillId="155" borderId="111" applyNumberFormat="0" applyProtection="0">
      <alignment horizontal="right" vertical="center"/>
    </xf>
    <xf numFmtId="4" fontId="206" fillId="100" borderId="116" applyNumberFormat="0" applyProtection="0">
      <alignment horizontal="right" vertical="center"/>
    </xf>
    <xf numFmtId="4" fontId="12" fillId="104" borderId="117" applyNumberFormat="0" applyProtection="0">
      <alignment horizontal="left" vertical="center" indent="1"/>
    </xf>
    <xf numFmtId="0" fontId="12" fillId="104" borderId="111" applyNumberFormat="0" applyProtection="0">
      <alignment horizontal="left" vertical="center" indent="1"/>
    </xf>
    <xf numFmtId="0" fontId="206" fillId="139" borderId="121"/>
    <xf numFmtId="0" fontId="220" fillId="110" borderId="112" applyNumberFormat="0" applyAlignment="0" applyProtection="0"/>
    <xf numFmtId="4" fontId="206" fillId="122" borderId="116" applyNumberFormat="0" applyProtection="0">
      <alignment horizontal="left" vertical="center" indent="1"/>
    </xf>
    <xf numFmtId="4" fontId="187" fillId="107" borderId="111" applyNumberFormat="0" applyProtection="0">
      <alignment vertical="center"/>
    </xf>
    <xf numFmtId="0" fontId="206" fillId="139" borderId="121"/>
    <xf numFmtId="0" fontId="12" fillId="92" borderId="111" applyNumberFormat="0" applyProtection="0">
      <alignment horizontal="left" vertical="center" indent="1"/>
    </xf>
    <xf numFmtId="4" fontId="187" fillId="107" borderId="111" applyNumberFormat="0" applyProtection="0">
      <alignment vertical="center"/>
    </xf>
    <xf numFmtId="4" fontId="230" fillId="159" borderId="111" applyNumberFormat="0" applyProtection="0">
      <alignment vertical="center"/>
    </xf>
    <xf numFmtId="4" fontId="206" fillId="95" borderId="117" applyNumberFormat="0" applyProtection="0">
      <alignment horizontal="right" vertical="center"/>
    </xf>
    <xf numFmtId="0" fontId="12" fillId="104" borderId="111" applyNumberFormat="0" applyProtection="0">
      <alignment horizontal="left" vertical="center" indent="1"/>
    </xf>
    <xf numFmtId="4" fontId="64" fillId="96" borderId="111" applyNumberFormat="0" applyProtection="0">
      <alignment horizontal="right" vertical="center"/>
    </xf>
    <xf numFmtId="0" fontId="12" fillId="103" borderId="111" applyNumberFormat="0" applyProtection="0">
      <alignment horizontal="left" vertical="center" indent="1"/>
    </xf>
    <xf numFmtId="0" fontId="12" fillId="92" borderId="111" applyNumberFormat="0" applyProtection="0">
      <alignment horizontal="left" vertical="center" indent="1"/>
    </xf>
    <xf numFmtId="4" fontId="64" fillId="103" borderId="111" applyNumberFormat="0" applyProtection="0">
      <alignment horizontal="right" vertical="center"/>
    </xf>
    <xf numFmtId="4" fontId="230" fillId="159" borderId="111" applyNumberFormat="0" applyProtection="0">
      <alignment horizontal="right" vertical="center"/>
    </xf>
    <xf numFmtId="0" fontId="185" fillId="0" borderId="120" applyNumberFormat="0" applyFill="0" applyAlignment="0" applyProtection="0"/>
    <xf numFmtId="0" fontId="12" fillId="105" borderId="111" applyNumberFormat="0" applyProtection="0">
      <alignment horizontal="left" vertical="center" indent="1"/>
    </xf>
    <xf numFmtId="0" fontId="12" fillId="105" borderId="111" applyNumberFormat="0" applyProtection="0">
      <alignment horizontal="left" vertical="top" indent="1"/>
    </xf>
    <xf numFmtId="0" fontId="12" fillId="92" borderId="111" applyNumberFormat="0" applyProtection="0">
      <alignment horizontal="left" vertical="center" indent="1"/>
    </xf>
    <xf numFmtId="4" fontId="53" fillId="152" borderId="111" applyNumberFormat="0" applyProtection="0">
      <alignment horizontal="right" vertical="center"/>
    </xf>
    <xf numFmtId="4" fontId="12" fillId="104" borderId="117" applyNumberFormat="0" applyProtection="0">
      <alignment horizontal="left" vertical="center" indent="1"/>
    </xf>
    <xf numFmtId="4" fontId="188" fillId="120" borderId="119" applyNumberFormat="0" applyProtection="0">
      <alignment horizontal="left" vertical="center" indent="1"/>
    </xf>
    <xf numFmtId="0" fontId="12" fillId="104" borderId="111" applyNumberFormat="0" applyProtection="0">
      <alignment horizontal="left" vertical="top" indent="1"/>
    </xf>
    <xf numFmtId="4" fontId="64" fillId="97" borderId="111" applyNumberFormat="0" applyProtection="0">
      <alignment horizontal="right" vertical="center"/>
    </xf>
    <xf numFmtId="0" fontId="206" fillId="103" borderId="111" applyNumberFormat="0" applyProtection="0">
      <alignment horizontal="left" vertical="top" indent="1"/>
    </xf>
    <xf numFmtId="4" fontId="206" fillId="122" borderId="116" applyNumberFormat="0" applyProtection="0">
      <alignment horizontal="left" vertical="center" indent="1"/>
    </xf>
    <xf numFmtId="0" fontId="12" fillId="86" borderId="113" applyNumberFormat="0" applyFont="0" applyAlignment="0" applyProtection="0"/>
    <xf numFmtId="4" fontId="56" fillId="119" borderId="119" applyNumberFormat="0" applyProtection="0">
      <alignment horizontal="left" vertical="center" indent="1"/>
    </xf>
    <xf numFmtId="0" fontId="12" fillId="103" borderId="111" applyNumberFormat="0" applyProtection="0">
      <alignment horizontal="left" vertical="center" indent="1"/>
    </xf>
    <xf numFmtId="4" fontId="53" fillId="154" borderId="111" applyNumberFormat="0" applyProtection="0">
      <alignment horizontal="right" vertical="center"/>
    </xf>
    <xf numFmtId="4" fontId="64" fillId="94" borderId="111" applyNumberFormat="0" applyProtection="0">
      <alignment horizontal="right" vertical="center"/>
    </xf>
    <xf numFmtId="4" fontId="53" fillId="153" borderId="111" applyNumberFormat="0" applyProtection="0">
      <alignment horizontal="right" vertical="center"/>
    </xf>
    <xf numFmtId="0" fontId="71" fillId="104" borderId="118" applyBorder="0"/>
    <xf numFmtId="4" fontId="12" fillId="104" borderId="117" applyNumberFormat="0" applyProtection="0">
      <alignment horizontal="left" vertical="center" indent="1"/>
    </xf>
    <xf numFmtId="4" fontId="64" fillId="103" borderId="111" applyNumberFormat="0" applyProtection="0">
      <alignment horizontal="right" vertical="center"/>
    </xf>
    <xf numFmtId="4" fontId="12" fillId="104" borderId="117" applyNumberFormat="0" applyProtection="0">
      <alignment horizontal="left" vertical="center" indent="1"/>
    </xf>
    <xf numFmtId="4" fontId="186" fillId="91" borderId="111" applyNumberFormat="0" applyProtection="0">
      <alignment vertical="center"/>
    </xf>
    <xf numFmtId="0" fontId="204" fillId="117" borderId="114" applyNumberFormat="0" applyAlignment="0" applyProtection="0"/>
    <xf numFmtId="0" fontId="12" fillId="103" borderId="111" applyNumberFormat="0" applyProtection="0">
      <alignment horizontal="left" vertical="top" indent="1"/>
    </xf>
    <xf numFmtId="4" fontId="50" fillId="91" borderId="111" applyNumberFormat="0" applyProtection="0">
      <alignment vertical="center"/>
    </xf>
    <xf numFmtId="4" fontId="64" fillId="95" borderId="111" applyNumberFormat="0" applyProtection="0">
      <alignment horizontal="right" vertical="center"/>
    </xf>
    <xf numFmtId="4" fontId="56" fillId="38" borderId="111" applyNumberFormat="0" applyProtection="0">
      <alignment vertical="center"/>
    </xf>
    <xf numFmtId="4" fontId="206" fillId="103" borderId="117" applyNumberFormat="0" applyProtection="0">
      <alignment horizontal="left" vertical="center" indent="1"/>
    </xf>
    <xf numFmtId="4" fontId="64" fillId="97" borderId="111" applyNumberFormat="0" applyProtection="0">
      <alignment horizontal="right" vertical="center"/>
    </xf>
    <xf numFmtId="0" fontId="12" fillId="107" borderId="113" applyNumberFormat="0" applyFont="0" applyAlignment="0" applyProtection="0"/>
    <xf numFmtId="4" fontId="64" fillId="95" borderId="111" applyNumberFormat="0" applyProtection="0">
      <alignment horizontal="right" vertical="center"/>
    </xf>
    <xf numFmtId="0" fontId="206" fillId="104" borderId="111" applyNumberFormat="0" applyProtection="0">
      <alignment horizontal="left" vertical="top" indent="1"/>
    </xf>
    <xf numFmtId="0" fontId="185" fillId="0" borderId="120" applyNumberFormat="0" applyFill="0" applyAlignment="0" applyProtection="0"/>
    <xf numFmtId="4" fontId="12" fillId="104" borderId="117" applyNumberFormat="0" applyProtection="0">
      <alignment horizontal="left" vertical="center" indent="1"/>
    </xf>
    <xf numFmtId="0" fontId="206" fillId="105" borderId="116" applyNumberFormat="0" applyProtection="0">
      <alignment horizontal="left" vertical="center" indent="1"/>
    </xf>
    <xf numFmtId="0" fontId="12" fillId="107" borderId="113" applyNumberFormat="0" applyFont="0" applyAlignment="0" applyProtection="0"/>
    <xf numFmtId="0" fontId="12" fillId="103" borderId="111" applyNumberFormat="0" applyProtection="0">
      <alignment horizontal="left" vertical="top" indent="1"/>
    </xf>
    <xf numFmtId="0" fontId="12" fillId="105" borderId="111" applyNumberFormat="0" applyProtection="0">
      <alignment horizontal="left" vertical="top" indent="1"/>
    </xf>
    <xf numFmtId="4" fontId="206" fillId="122" borderId="116" applyNumberFormat="0" applyProtection="0">
      <alignment horizontal="left" vertical="center" indent="1"/>
    </xf>
    <xf numFmtId="4" fontId="53" fillId="159" borderId="111" applyNumberFormat="0" applyProtection="0">
      <alignment horizontal="right" vertical="center"/>
    </xf>
    <xf numFmtId="0" fontId="12" fillId="92" borderId="111" applyNumberFormat="0" applyProtection="0">
      <alignment horizontal="left" vertical="top" indent="1"/>
    </xf>
    <xf numFmtId="4" fontId="187" fillId="103" borderId="111" applyNumberFormat="0" applyProtection="0">
      <alignment horizontal="right" vertical="center"/>
    </xf>
    <xf numFmtId="4" fontId="64" fillId="96" borderId="111" applyNumberFormat="0" applyProtection="0">
      <alignment horizontal="right" vertical="center"/>
    </xf>
    <xf numFmtId="0" fontId="208" fillId="92" borderId="111" applyNumberFormat="0" applyProtection="0">
      <alignment horizontal="left" vertical="top" indent="1"/>
    </xf>
    <xf numFmtId="4" fontId="189" fillId="103" borderId="111" applyNumberFormat="0" applyProtection="0">
      <alignment horizontal="right" vertical="center"/>
    </xf>
    <xf numFmtId="4" fontId="56" fillId="38" borderId="111" applyNumberFormat="0" applyProtection="0">
      <alignment vertical="center"/>
    </xf>
    <xf numFmtId="0" fontId="206" fillId="92" borderId="111" applyNumberFormat="0" applyProtection="0">
      <alignment horizontal="left" vertical="top" indent="1"/>
    </xf>
    <xf numFmtId="0" fontId="64" fillId="107" borderId="111" applyNumberFormat="0" applyProtection="0">
      <alignment horizontal="left" vertical="top" indent="1"/>
    </xf>
    <xf numFmtId="4" fontId="206" fillId="101" borderId="116" applyNumberFormat="0" applyProtection="0">
      <alignment horizontal="right" vertical="center"/>
    </xf>
    <xf numFmtId="0" fontId="185" fillId="0" borderId="115" applyNumberFormat="0" applyFill="0" applyAlignment="0" applyProtection="0"/>
    <xf numFmtId="4" fontId="208" fillId="107" borderId="111" applyNumberFormat="0" applyProtection="0">
      <alignment vertical="center"/>
    </xf>
    <xf numFmtId="4" fontId="53" fillId="119" borderId="111" applyNumberFormat="0" applyProtection="0">
      <alignment horizontal="right" vertical="center"/>
    </xf>
    <xf numFmtId="4" fontId="50" fillId="91" borderId="111" applyNumberFormat="0" applyProtection="0">
      <alignment vertical="center"/>
    </xf>
    <xf numFmtId="0" fontId="12" fillId="103" borderId="111" applyNumberFormat="0" applyProtection="0">
      <alignment horizontal="left" vertical="center" indent="1"/>
    </xf>
    <xf numFmtId="0" fontId="226" fillId="110" borderId="112" applyNumberFormat="0" applyAlignment="0" applyProtection="0"/>
    <xf numFmtId="4" fontId="206" fillId="137" borderId="116" applyNumberFormat="0" applyProtection="0">
      <alignment horizontal="right" vertical="center"/>
    </xf>
    <xf numFmtId="4" fontId="64" fillId="100" borderId="111" applyNumberFormat="0" applyProtection="0">
      <alignment horizontal="right" vertical="center"/>
    </xf>
    <xf numFmtId="4" fontId="229" fillId="38" borderId="111" applyNumberFormat="0" applyProtection="0">
      <alignment vertical="center"/>
    </xf>
    <xf numFmtId="4" fontId="206" fillId="95" borderId="117" applyNumberFormat="0" applyProtection="0">
      <alignment horizontal="right" vertical="center"/>
    </xf>
    <xf numFmtId="0" fontId="12" fillId="105" borderId="111" applyNumberFormat="0" applyProtection="0">
      <alignment horizontal="left" vertical="top" indent="1"/>
    </xf>
    <xf numFmtId="4" fontId="64" fillId="107" borderId="111" applyNumberFormat="0" applyProtection="0">
      <alignment horizontal="left" vertical="center" indent="1"/>
    </xf>
    <xf numFmtId="4" fontId="206" fillId="122" borderId="116" applyNumberFormat="0" applyProtection="0">
      <alignment horizontal="left" vertical="center" indent="1"/>
    </xf>
    <xf numFmtId="4" fontId="206" fillId="38" borderId="116" applyNumberFormat="0" applyProtection="0">
      <alignment horizontal="left" vertical="center" indent="1"/>
    </xf>
    <xf numFmtId="4" fontId="64" fillId="107" borderId="111" applyNumberFormat="0" applyProtection="0">
      <alignment vertical="center"/>
    </xf>
    <xf numFmtId="4" fontId="64" fillId="107" borderId="111" applyNumberFormat="0" applyProtection="0">
      <alignment vertical="center"/>
    </xf>
    <xf numFmtId="4" fontId="187" fillId="103" borderId="111" applyNumberFormat="0" applyProtection="0">
      <alignment horizontal="right" vertical="center"/>
    </xf>
    <xf numFmtId="4" fontId="189" fillId="103" borderId="111" applyNumberFormat="0" applyProtection="0">
      <alignment horizontal="right" vertical="center"/>
    </xf>
    <xf numFmtId="4" fontId="50" fillId="91" borderId="111" applyNumberFormat="0" applyProtection="0">
      <alignment vertical="center"/>
    </xf>
    <xf numFmtId="4" fontId="206" fillId="122" borderId="116" applyNumberFormat="0" applyProtection="0">
      <alignment horizontal="left" vertical="center" indent="1"/>
    </xf>
    <xf numFmtId="0" fontId="206" fillId="103" borderId="111" applyNumberFormat="0" applyProtection="0">
      <alignment horizontal="left" vertical="top" indent="1"/>
    </xf>
    <xf numFmtId="4" fontId="53" fillId="152" borderId="111" applyNumberFormat="0" applyProtection="0">
      <alignment horizontal="right" vertical="center"/>
    </xf>
    <xf numFmtId="4" fontId="64" fillId="99" borderId="111" applyNumberFormat="0" applyProtection="0">
      <alignment horizontal="right" vertical="center"/>
    </xf>
    <xf numFmtId="4" fontId="206" fillId="98" borderId="116" applyNumberFormat="0" applyProtection="0">
      <alignment horizontal="right" vertical="center"/>
    </xf>
    <xf numFmtId="4" fontId="64" fillId="95" borderId="111" applyNumberFormat="0" applyProtection="0">
      <alignment horizontal="right" vertical="center"/>
    </xf>
    <xf numFmtId="4" fontId="206" fillId="0" borderId="116" applyNumberFormat="0" applyProtection="0">
      <alignment horizontal="right" vertical="center"/>
    </xf>
    <xf numFmtId="0" fontId="206" fillId="86" borderId="116" applyNumberFormat="0" applyFont="0" applyAlignment="0" applyProtection="0"/>
    <xf numFmtId="0" fontId="185" fillId="0" borderId="120" applyNumberFormat="0" applyFill="0" applyAlignment="0" applyProtection="0"/>
    <xf numFmtId="0" fontId="12" fillId="105" borderId="111" applyNumberFormat="0" applyProtection="0">
      <alignment horizontal="left" vertical="top" indent="1"/>
    </xf>
    <xf numFmtId="4" fontId="53" fillId="153" borderId="111" applyNumberFormat="0" applyProtection="0">
      <alignment horizontal="right" vertical="center"/>
    </xf>
    <xf numFmtId="0" fontId="208" fillId="107" borderId="111" applyNumberFormat="0" applyProtection="0">
      <alignment horizontal="left" vertical="top" indent="1"/>
    </xf>
    <xf numFmtId="0" fontId="12" fillId="105" borderId="111" applyNumberFormat="0" applyProtection="0">
      <alignment horizontal="left" vertical="center" indent="1"/>
    </xf>
    <xf numFmtId="4" fontId="64" fillId="103" borderId="111" applyNumberFormat="0" applyProtection="0">
      <alignment horizontal="right" vertical="center"/>
    </xf>
    <xf numFmtId="4" fontId="206" fillId="122" borderId="116" applyNumberFormat="0" applyProtection="0">
      <alignment horizontal="left" vertical="center" indent="1"/>
    </xf>
    <xf numFmtId="0" fontId="12" fillId="103" borderId="111" applyNumberFormat="0" applyProtection="0">
      <alignment horizontal="left" vertical="top" indent="1"/>
    </xf>
    <xf numFmtId="4" fontId="206" fillId="122" borderId="116" applyNumberFormat="0" applyProtection="0">
      <alignment horizontal="left" vertical="center" indent="1"/>
    </xf>
    <xf numFmtId="4" fontId="64" fillId="93" borderId="111" applyNumberFormat="0" applyProtection="0">
      <alignment horizontal="right" vertical="center"/>
    </xf>
    <xf numFmtId="4" fontId="64" fillId="92" borderId="111" applyNumberFormat="0" applyProtection="0">
      <alignment horizontal="left" vertical="center" indent="1"/>
    </xf>
    <xf numFmtId="4" fontId="231" fillId="159" borderId="111" applyNumberFormat="0" applyProtection="0">
      <alignment horizontal="right" vertical="center"/>
    </xf>
    <xf numFmtId="4" fontId="64" fillId="101" borderId="111" applyNumberFormat="0" applyProtection="0">
      <alignment horizontal="right" vertical="center"/>
    </xf>
    <xf numFmtId="0" fontId="50" fillId="91" borderId="111" applyNumberFormat="0" applyProtection="0">
      <alignment horizontal="left" vertical="top" indent="1"/>
    </xf>
    <xf numFmtId="4" fontId="53" fillId="156" borderId="111" applyNumberFormat="0" applyProtection="0">
      <alignment horizontal="right" vertical="center"/>
    </xf>
    <xf numFmtId="0" fontId="64" fillId="92" borderId="111" applyNumberFormat="0" applyProtection="0">
      <alignment horizontal="left" vertical="top" indent="1"/>
    </xf>
    <xf numFmtId="4" fontId="53" fillId="109" borderId="111" applyNumberFormat="0" applyProtection="0">
      <alignment horizontal="right" vertical="center"/>
    </xf>
    <xf numFmtId="4" fontId="206" fillId="91" borderId="116" applyNumberFormat="0" applyProtection="0">
      <alignment vertical="center"/>
    </xf>
    <xf numFmtId="0" fontId="194" fillId="117" borderId="112" applyNumberFormat="0" applyAlignment="0" applyProtection="0"/>
    <xf numFmtId="4" fontId="206" fillId="102" borderId="117" applyNumberFormat="0" applyProtection="0">
      <alignment horizontal="left" vertical="center" indent="1"/>
    </xf>
    <xf numFmtId="4" fontId="206" fillId="93" borderId="116" applyNumberFormat="0" applyProtection="0">
      <alignment horizontal="right" vertical="center"/>
    </xf>
    <xf numFmtId="4" fontId="64" fillId="99" borderId="111" applyNumberFormat="0" applyProtection="0">
      <alignment horizontal="right" vertical="center"/>
    </xf>
    <xf numFmtId="0" fontId="64" fillId="107" borderId="111" applyNumberFormat="0" applyProtection="0">
      <alignment horizontal="left" vertical="top" indent="1"/>
    </xf>
    <xf numFmtId="4" fontId="53" fillId="157" borderId="111" applyNumberFormat="0" applyProtection="0">
      <alignment horizontal="right" vertical="center"/>
    </xf>
    <xf numFmtId="4" fontId="64" fillId="101" borderId="111" applyNumberFormat="0" applyProtection="0">
      <alignment horizontal="right" vertical="center"/>
    </xf>
    <xf numFmtId="0" fontId="12" fillId="104" borderId="111" applyNumberFormat="0" applyProtection="0">
      <alignment horizontal="left" vertical="center" indent="1"/>
    </xf>
    <xf numFmtId="0" fontId="12" fillId="104" borderId="111" applyNumberFormat="0" applyProtection="0">
      <alignment horizontal="left" vertical="center" indent="1"/>
    </xf>
    <xf numFmtId="0" fontId="12" fillId="92" borderId="111" applyNumberFormat="0" applyProtection="0">
      <alignment horizontal="left" vertical="center" indent="1"/>
    </xf>
    <xf numFmtId="0" fontId="12" fillId="104" borderId="111" applyNumberFormat="0" applyProtection="0">
      <alignment horizontal="left" vertical="top" indent="1"/>
    </xf>
    <xf numFmtId="0" fontId="12" fillId="103" borderId="111" applyNumberFormat="0" applyProtection="0">
      <alignment horizontal="left" vertical="top" indent="1"/>
    </xf>
    <xf numFmtId="4" fontId="64" fillId="107" borderId="111" applyNumberFormat="0" applyProtection="0">
      <alignment vertical="center"/>
    </xf>
    <xf numFmtId="4" fontId="230" fillId="159" borderId="111" applyNumberFormat="0" applyProtection="0">
      <alignment vertical="center"/>
    </xf>
    <xf numFmtId="4" fontId="230" fillId="159" borderId="111" applyNumberFormat="0" applyProtection="0">
      <alignment horizontal="right" vertical="center"/>
    </xf>
    <xf numFmtId="0" fontId="208" fillId="92" borderId="160" applyNumberFormat="0" applyProtection="0">
      <alignment horizontal="left" vertical="top" indent="1"/>
    </xf>
    <xf numFmtId="0" fontId="206" fillId="139" borderId="121"/>
    <xf numFmtId="4" fontId="206" fillId="0" borderId="116" applyNumberFormat="0" applyProtection="0">
      <alignment horizontal="right" vertical="center"/>
    </xf>
    <xf numFmtId="4" fontId="206" fillId="101" borderId="116" applyNumberFormat="0" applyProtection="0">
      <alignment horizontal="right" vertical="center"/>
    </xf>
    <xf numFmtId="4" fontId="64" fillId="92" borderId="111" applyNumberFormat="0" applyProtection="0">
      <alignment horizontal="left" vertical="center" indent="1"/>
    </xf>
    <xf numFmtId="4" fontId="189" fillId="103" borderId="111" applyNumberFormat="0" applyProtection="0">
      <alignment horizontal="right" vertical="center"/>
    </xf>
    <xf numFmtId="0" fontId="50" fillId="91" borderId="111" applyNumberFormat="0" applyProtection="0">
      <alignment horizontal="left" vertical="top" indent="1"/>
    </xf>
    <xf numFmtId="4" fontId="64" fillId="97" borderId="111" applyNumberFormat="0" applyProtection="0">
      <alignment horizontal="right" vertical="center"/>
    </xf>
    <xf numFmtId="4" fontId="64" fillId="96" borderId="111" applyNumberFormat="0" applyProtection="0">
      <alignment horizontal="right" vertical="center"/>
    </xf>
    <xf numFmtId="4" fontId="64" fillId="92" borderId="111" applyNumberFormat="0" applyProtection="0">
      <alignment horizontal="right" vertical="center"/>
    </xf>
    <xf numFmtId="4" fontId="64" fillId="101" borderId="111" applyNumberFormat="0" applyProtection="0">
      <alignment horizontal="right" vertical="center"/>
    </xf>
    <xf numFmtId="0" fontId="12" fillId="104" borderId="111" applyNumberFormat="0" applyProtection="0">
      <alignment horizontal="left" vertical="top" indent="1"/>
    </xf>
    <xf numFmtId="4" fontId="206" fillId="102" borderId="117" applyNumberFormat="0" applyProtection="0">
      <alignment horizontal="left" vertical="center" indent="1"/>
    </xf>
    <xf numFmtId="4" fontId="206" fillId="99" borderId="116" applyNumberFormat="0" applyProtection="0">
      <alignment horizontal="right" vertical="center"/>
    </xf>
    <xf numFmtId="4" fontId="64" fillId="107" borderId="111" applyNumberFormat="0" applyProtection="0">
      <alignment vertical="center"/>
    </xf>
    <xf numFmtId="0" fontId="206" fillId="110" borderId="116" applyNumberFormat="0" applyProtection="0">
      <alignment horizontal="left" vertical="center" indent="1"/>
    </xf>
    <xf numFmtId="4" fontId="206" fillId="100" borderId="116" applyNumberFormat="0" applyProtection="0">
      <alignment horizontal="right" vertical="center"/>
    </xf>
    <xf numFmtId="4" fontId="206" fillId="38" borderId="116" applyNumberFormat="0" applyProtection="0">
      <alignment horizontal="left" vertical="center" indent="1"/>
    </xf>
    <xf numFmtId="4" fontId="206" fillId="92" borderId="116" applyNumberFormat="0" applyProtection="0">
      <alignment horizontal="right" vertical="center"/>
    </xf>
    <xf numFmtId="4" fontId="206" fillId="96" borderId="116" applyNumberFormat="0" applyProtection="0">
      <alignment horizontal="right" vertical="center"/>
    </xf>
    <xf numFmtId="4" fontId="53" fillId="38" borderId="111" applyNumberFormat="0" applyProtection="0">
      <alignment horizontal="left" vertical="center" indent="1"/>
    </xf>
    <xf numFmtId="4" fontId="56" fillId="38" borderId="111" applyNumberFormat="0" applyProtection="0">
      <alignment vertical="center"/>
    </xf>
    <xf numFmtId="4" fontId="210" fillId="108" borderId="117" applyNumberFormat="0" applyProtection="0">
      <alignment horizontal="left" vertical="center" indent="1"/>
    </xf>
    <xf numFmtId="4" fontId="206" fillId="92" borderId="116" applyNumberFormat="0" applyProtection="0">
      <alignment horizontal="right" vertical="center"/>
    </xf>
    <xf numFmtId="0" fontId="204" fillId="110" borderId="114" applyNumberFormat="0" applyAlignment="0" applyProtection="0"/>
    <xf numFmtId="4" fontId="64" fillId="94" borderId="111" applyNumberFormat="0" applyProtection="0">
      <alignment horizontal="right" vertical="center"/>
    </xf>
    <xf numFmtId="0" fontId="12" fillId="86" borderId="113" applyNumberFormat="0" applyFont="0" applyAlignment="0" applyProtection="0"/>
    <xf numFmtId="0" fontId="206" fillId="104" borderId="111" applyNumberFormat="0" applyProtection="0">
      <alignment horizontal="left" vertical="top" indent="1"/>
    </xf>
    <xf numFmtId="4" fontId="53" fillId="121" borderId="111" applyNumberFormat="0" applyProtection="0">
      <alignment horizontal="right" vertical="center"/>
    </xf>
    <xf numFmtId="0" fontId="206" fillId="105" borderId="111" applyNumberFormat="0" applyProtection="0">
      <alignment horizontal="left" vertical="top" indent="1"/>
    </xf>
    <xf numFmtId="0" fontId="12" fillId="106" borderId="121" applyNumberFormat="0">
      <protection locked="0"/>
    </xf>
    <xf numFmtId="4" fontId="64" fillId="99" borderId="111" applyNumberFormat="0" applyProtection="0">
      <alignment horizontal="right" vertical="center"/>
    </xf>
    <xf numFmtId="4" fontId="206" fillId="98" borderId="116" applyNumberFormat="0" applyProtection="0">
      <alignment horizontal="right" vertical="center"/>
    </xf>
    <xf numFmtId="0" fontId="12" fillId="104" borderId="111" applyNumberFormat="0" applyProtection="0">
      <alignment horizontal="left" vertical="center" indent="1"/>
    </xf>
    <xf numFmtId="0" fontId="12" fillId="107" borderId="113" applyNumberFormat="0" applyFont="0" applyAlignment="0" applyProtection="0"/>
    <xf numFmtId="0" fontId="206" fillId="86" borderId="116" applyNumberFormat="0" applyFont="0" applyAlignment="0" applyProtection="0"/>
    <xf numFmtId="4" fontId="64" fillId="107" borderId="111" applyNumberFormat="0" applyProtection="0">
      <alignment horizontal="left" vertical="center" indent="1"/>
    </xf>
    <xf numFmtId="4" fontId="64" fillId="101" borderId="111" applyNumberFormat="0" applyProtection="0">
      <alignment horizontal="right" vertical="center"/>
    </xf>
    <xf numFmtId="4" fontId="230" fillId="159" borderId="111" applyNumberFormat="0" applyProtection="0">
      <alignment horizontal="right" vertical="center"/>
    </xf>
    <xf numFmtId="0" fontId="12" fillId="104" borderId="111" applyNumberFormat="0" applyProtection="0">
      <alignment horizontal="left" vertical="center" indent="1"/>
    </xf>
    <xf numFmtId="4" fontId="64" fillId="98" borderId="111" applyNumberFormat="0" applyProtection="0">
      <alignment horizontal="right" vertical="center"/>
    </xf>
    <xf numFmtId="0" fontId="185" fillId="0" borderId="115" applyNumberFormat="0" applyFill="0" applyAlignment="0" applyProtection="0"/>
    <xf numFmtId="0" fontId="206" fillId="138" borderId="116" applyNumberFormat="0" applyProtection="0">
      <alignment horizontal="left" vertical="center" indent="1"/>
    </xf>
    <xf numFmtId="4" fontId="64" fillId="101" borderId="111" applyNumberFormat="0" applyProtection="0">
      <alignment horizontal="right" vertical="center"/>
    </xf>
    <xf numFmtId="4" fontId="64" fillId="92" borderId="111" applyNumberFormat="0" applyProtection="0">
      <alignment horizontal="right" vertical="center"/>
    </xf>
    <xf numFmtId="0" fontId="12" fillId="105" borderId="111" applyNumberFormat="0" applyProtection="0">
      <alignment horizontal="left" vertical="center" indent="1"/>
    </xf>
    <xf numFmtId="4" fontId="64" fillId="98" borderId="111" applyNumberFormat="0" applyProtection="0">
      <alignment horizontal="right" vertical="center"/>
    </xf>
    <xf numFmtId="4" fontId="206" fillId="38" borderId="116" applyNumberFormat="0" applyProtection="0">
      <alignment horizontal="left" vertical="center" indent="1"/>
    </xf>
    <xf numFmtId="0" fontId="12" fillId="105" borderId="111" applyNumberFormat="0" applyProtection="0">
      <alignment horizontal="left" vertical="center" indent="1"/>
    </xf>
    <xf numFmtId="0" fontId="12" fillId="92" borderId="111" applyNumberFormat="0" applyProtection="0">
      <alignment horizontal="left" vertical="center" indent="1"/>
    </xf>
    <xf numFmtId="4" fontId="56" fillId="119" borderId="119" applyNumberFormat="0" applyProtection="0">
      <alignment horizontal="left" vertical="center" indent="1"/>
    </xf>
    <xf numFmtId="4" fontId="53" fillId="159" borderId="111" applyNumberFormat="0" applyProtection="0">
      <alignment vertical="center"/>
    </xf>
    <xf numFmtId="4" fontId="64" fillId="100" borderId="111" applyNumberFormat="0" applyProtection="0">
      <alignment horizontal="right" vertical="center"/>
    </xf>
    <xf numFmtId="0" fontId="194" fillId="117" borderId="112" applyNumberFormat="0" applyAlignment="0" applyProtection="0"/>
    <xf numFmtId="4" fontId="50" fillId="91" borderId="111" applyNumberFormat="0" applyProtection="0">
      <alignment horizontal="left" vertical="center" indent="1"/>
    </xf>
    <xf numFmtId="0" fontId="12" fillId="92" borderId="111" applyNumberFormat="0" applyProtection="0">
      <alignment horizontal="left" vertical="top" indent="1"/>
    </xf>
    <xf numFmtId="0" fontId="12" fillId="92" borderId="111" applyNumberFormat="0" applyProtection="0">
      <alignment horizontal="left" vertical="center" indent="1"/>
    </xf>
    <xf numFmtId="4" fontId="53" fillId="159" borderId="111" applyNumberFormat="0" applyProtection="0">
      <alignment vertical="center"/>
    </xf>
    <xf numFmtId="4" fontId="230" fillId="159" borderId="111" applyNumberFormat="0" applyProtection="0">
      <alignment horizontal="right" vertical="center"/>
    </xf>
    <xf numFmtId="4" fontId="189" fillId="103" borderId="111" applyNumberFormat="0" applyProtection="0">
      <alignment horizontal="right" vertical="center"/>
    </xf>
    <xf numFmtId="4" fontId="230" fillId="159" borderId="111" applyNumberFormat="0" applyProtection="0">
      <alignment vertical="center"/>
    </xf>
    <xf numFmtId="4" fontId="231" fillId="159" borderId="111" applyNumberFormat="0" applyProtection="0">
      <alignment horizontal="right" vertical="center"/>
    </xf>
    <xf numFmtId="4" fontId="206" fillId="92" borderId="166" applyNumberFormat="0" applyProtection="0">
      <alignment horizontal="left" vertical="center" indent="1"/>
    </xf>
    <xf numFmtId="0" fontId="12" fillId="92" borderId="111" applyNumberFormat="0" applyProtection="0">
      <alignment horizontal="left" vertical="top" indent="1"/>
    </xf>
    <xf numFmtId="0" fontId="64" fillId="107" borderId="111" applyNumberFormat="0" applyProtection="0">
      <alignment horizontal="left" vertical="top" indent="1"/>
    </xf>
    <xf numFmtId="4" fontId="187" fillId="103" borderId="111" applyNumberFormat="0" applyProtection="0">
      <alignment horizontal="right" vertical="center"/>
    </xf>
    <xf numFmtId="4" fontId="206" fillId="137" borderId="116" applyNumberFormat="0" applyProtection="0">
      <alignment horizontal="right" vertical="center"/>
    </xf>
    <xf numFmtId="0" fontId="12" fillId="104" borderId="111" applyNumberFormat="0" applyProtection="0">
      <alignment horizontal="left" vertical="top" indent="1"/>
    </xf>
    <xf numFmtId="4" fontId="64" fillId="96" borderId="111" applyNumberFormat="0" applyProtection="0">
      <alignment horizontal="right" vertical="center"/>
    </xf>
    <xf numFmtId="4" fontId="56" fillId="119" borderId="119" applyNumberFormat="0" applyProtection="0">
      <alignment horizontal="left" vertical="center" indent="1"/>
    </xf>
    <xf numFmtId="4" fontId="64" fillId="95" borderId="111" applyNumberFormat="0" applyProtection="0">
      <alignment horizontal="right" vertical="center"/>
    </xf>
    <xf numFmtId="4" fontId="206" fillId="122" borderId="116" applyNumberFormat="0" applyProtection="0">
      <alignment horizontal="left" vertical="center" indent="1"/>
    </xf>
    <xf numFmtId="4" fontId="53" fillId="109" borderId="111" applyNumberFormat="0" applyProtection="0">
      <alignment horizontal="right" vertical="center"/>
    </xf>
    <xf numFmtId="4" fontId="206" fillId="122" borderId="116" applyNumberFormat="0" applyProtection="0">
      <alignment horizontal="left" vertical="center" indent="1"/>
    </xf>
    <xf numFmtId="0" fontId="220" fillId="110" borderId="112" applyNumberFormat="0" applyAlignment="0" applyProtection="0"/>
    <xf numFmtId="4" fontId="206" fillId="97" borderId="139" applyNumberFormat="0" applyProtection="0">
      <alignment horizontal="right" vertical="center"/>
    </xf>
    <xf numFmtId="37" fontId="28" fillId="0" borderId="159" applyNumberFormat="0"/>
    <xf numFmtId="0" fontId="50" fillId="91" borderId="134" applyNumberFormat="0" applyProtection="0">
      <alignment horizontal="left" vertical="top" indent="1"/>
    </xf>
    <xf numFmtId="4" fontId="64" fillId="101" borderId="147" applyNumberFormat="0" applyProtection="0">
      <alignment horizontal="right" vertical="center"/>
    </xf>
    <xf numFmtId="4" fontId="53" fillId="155" borderId="124" applyNumberFormat="0" applyProtection="0">
      <alignment horizontal="right" vertical="center"/>
    </xf>
    <xf numFmtId="0" fontId="12" fillId="103" borderId="160" applyNumberFormat="0" applyProtection="0">
      <alignment horizontal="left" vertical="center" indent="1"/>
    </xf>
    <xf numFmtId="4" fontId="229" fillId="38" borderId="124" applyNumberFormat="0" applyProtection="0">
      <alignment vertical="center"/>
    </xf>
    <xf numFmtId="0" fontId="12" fillId="104" borderId="124" applyNumberFormat="0" applyProtection="0">
      <alignment horizontal="left" vertical="center" indent="1"/>
    </xf>
    <xf numFmtId="204" fontId="1" fillId="22" borderId="121">
      <alignment vertical="center"/>
    </xf>
    <xf numFmtId="4" fontId="56" fillId="119" borderId="142" applyNumberFormat="0" applyProtection="0">
      <alignment horizontal="left" vertical="center" indent="1"/>
    </xf>
    <xf numFmtId="4" fontId="206" fillId="91" borderId="129" applyNumberFormat="0" applyProtection="0">
      <alignment vertical="center"/>
    </xf>
    <xf numFmtId="0" fontId="12" fillId="104" borderId="147" applyNumberFormat="0" applyProtection="0">
      <alignment horizontal="left" vertical="center" indent="1"/>
    </xf>
    <xf numFmtId="4" fontId="64" fillId="100" borderId="124" applyNumberFormat="0" applyProtection="0">
      <alignment horizontal="right" vertical="center"/>
    </xf>
    <xf numFmtId="4" fontId="64" fillId="100" borderId="124" applyNumberFormat="0" applyProtection="0">
      <alignment horizontal="right" vertical="center"/>
    </xf>
    <xf numFmtId="0" fontId="204" fillId="134" borderId="127" applyNumberFormat="0" applyAlignment="0" applyProtection="0"/>
    <xf numFmtId="4" fontId="231" fillId="159" borderId="124" applyNumberFormat="0" applyProtection="0">
      <alignment horizontal="right" vertical="center"/>
    </xf>
    <xf numFmtId="4" fontId="64" fillId="98" borderId="124" applyNumberFormat="0" applyProtection="0">
      <alignment horizontal="right" vertical="center"/>
    </xf>
    <xf numFmtId="4" fontId="206" fillId="98" borderId="129" applyNumberFormat="0" applyProtection="0">
      <alignment horizontal="right" vertical="center"/>
    </xf>
    <xf numFmtId="0" fontId="206" fillId="104" borderId="124" applyNumberFormat="0" applyProtection="0">
      <alignment horizontal="left" vertical="top" indent="1"/>
    </xf>
    <xf numFmtId="4" fontId="206" fillId="0" borderId="129" applyNumberFormat="0" applyProtection="0">
      <alignment horizontal="right" vertical="center"/>
    </xf>
    <xf numFmtId="0" fontId="12" fillId="92" borderId="124" applyNumberFormat="0" applyProtection="0">
      <alignment horizontal="left" vertical="top" indent="1"/>
    </xf>
    <xf numFmtId="4" fontId="189" fillId="103" borderId="147" applyNumberFormat="0" applyProtection="0">
      <alignment horizontal="right" vertical="center"/>
    </xf>
    <xf numFmtId="4" fontId="53" fillId="121" borderId="124" applyNumberFormat="0" applyProtection="0">
      <alignment horizontal="right" vertical="center"/>
    </xf>
    <xf numFmtId="4" fontId="53" fillId="159" borderId="124" applyNumberFormat="0" applyProtection="0">
      <alignment horizontal="right" vertical="center"/>
    </xf>
    <xf numFmtId="4" fontId="187" fillId="103" borderId="124" applyNumberFormat="0" applyProtection="0">
      <alignment horizontal="right" vertical="center"/>
    </xf>
    <xf numFmtId="0" fontId="206" fillId="105" borderId="124" applyNumberFormat="0" applyProtection="0">
      <alignment horizontal="left" vertical="top" indent="1"/>
    </xf>
    <xf numFmtId="0" fontId="185" fillId="0" borderId="133" applyNumberFormat="0" applyFill="0" applyAlignment="0" applyProtection="0"/>
    <xf numFmtId="0" fontId="185" fillId="0" borderId="133" applyNumberFormat="0" applyFill="0" applyAlignment="0" applyProtection="0"/>
    <xf numFmtId="202" fontId="28" fillId="0" borderId="122" applyFill="0"/>
    <xf numFmtId="0" fontId="12" fillId="104" borderId="124" applyNumberFormat="0" applyProtection="0">
      <alignment horizontal="left" vertical="center" indent="1"/>
    </xf>
    <xf numFmtId="4" fontId="64" fillId="99" borderId="124" applyNumberFormat="0" applyProtection="0">
      <alignment horizontal="right" vertical="center"/>
    </xf>
    <xf numFmtId="0" fontId="12" fillId="104" borderId="124" applyNumberFormat="0" applyProtection="0">
      <alignment horizontal="left" vertical="top" indent="1"/>
    </xf>
    <xf numFmtId="0" fontId="12" fillId="92" borderId="124" applyNumberFormat="0" applyProtection="0">
      <alignment horizontal="left" vertical="center" indent="1"/>
    </xf>
    <xf numFmtId="0" fontId="12" fillId="105" borderId="124" applyNumberFormat="0" applyProtection="0">
      <alignment horizontal="left" vertical="top" indent="1"/>
    </xf>
    <xf numFmtId="4" fontId="64" fillId="97" borderId="124" applyNumberFormat="0" applyProtection="0">
      <alignment horizontal="right" vertical="center"/>
    </xf>
    <xf numFmtId="4" fontId="64" fillId="97" borderId="124" applyNumberFormat="0" applyProtection="0">
      <alignment horizontal="right" vertical="center"/>
    </xf>
    <xf numFmtId="0" fontId="50" fillId="91" borderId="124" applyNumberFormat="0" applyProtection="0">
      <alignment horizontal="left" vertical="top" indent="1"/>
    </xf>
    <xf numFmtId="4" fontId="189" fillId="103" borderId="124" applyNumberFormat="0" applyProtection="0">
      <alignment horizontal="right" vertical="center"/>
    </xf>
    <xf numFmtId="4" fontId="231" fillId="159" borderId="124" applyNumberFormat="0" applyProtection="0">
      <alignment horizontal="right" vertical="center"/>
    </xf>
    <xf numFmtId="4" fontId="231" fillId="159" borderId="124" applyNumberFormat="0" applyProtection="0">
      <alignment horizontal="right" vertical="center"/>
    </xf>
    <xf numFmtId="4" fontId="189" fillId="103" borderId="124" applyNumberFormat="0" applyProtection="0">
      <alignment horizontal="right" vertical="center"/>
    </xf>
    <xf numFmtId="4" fontId="50" fillId="91" borderId="124" applyNumberFormat="0" applyProtection="0">
      <alignment horizontal="left" vertical="center" indent="1"/>
    </xf>
    <xf numFmtId="4" fontId="188" fillId="120" borderId="132" applyNumberFormat="0" applyProtection="0">
      <alignment horizontal="left" vertical="center" indent="1"/>
    </xf>
    <xf numFmtId="4" fontId="188" fillId="120" borderId="132" applyNumberFormat="0" applyProtection="0">
      <alignment horizontal="left" vertical="center" indent="1"/>
    </xf>
    <xf numFmtId="0" fontId="50" fillId="91" borderId="124" applyNumberFormat="0" applyProtection="0">
      <alignment horizontal="left" vertical="top" indent="1"/>
    </xf>
    <xf numFmtId="4" fontId="64" fillId="92"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56" fillId="119"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187" fillId="103" borderId="124" applyNumberFormat="0" applyProtection="0">
      <alignment horizontal="right" vertical="center"/>
    </xf>
    <xf numFmtId="4" fontId="230" fillId="159" borderId="124" applyNumberFormat="0" applyProtection="0">
      <alignment horizontal="right" vertical="center"/>
    </xf>
    <xf numFmtId="4" fontId="230" fillId="159" borderId="124" applyNumberFormat="0" applyProtection="0">
      <alignment horizontal="right" vertical="center"/>
    </xf>
    <xf numFmtId="4" fontId="187" fillId="103" borderId="124" applyNumberFormat="0" applyProtection="0">
      <alignment horizontal="right" vertical="center"/>
    </xf>
    <xf numFmtId="4" fontId="64" fillId="103" borderId="124" applyNumberFormat="0" applyProtection="0">
      <alignment horizontal="right" vertical="center"/>
    </xf>
    <xf numFmtId="4" fontId="64" fillId="103" borderId="124" applyNumberFormat="0" applyProtection="0">
      <alignment horizontal="right" vertical="center"/>
    </xf>
    <xf numFmtId="4" fontId="53" fillId="159" borderId="124" applyNumberFormat="0" applyProtection="0">
      <alignment horizontal="right" vertical="center"/>
    </xf>
    <xf numFmtId="4" fontId="53" fillId="159" borderId="124" applyNumberFormat="0" applyProtection="0">
      <alignment horizontal="right" vertical="center"/>
    </xf>
    <xf numFmtId="4" fontId="64" fillId="103" borderId="124" applyNumberFormat="0" applyProtection="0">
      <alignment horizontal="right" vertical="center"/>
    </xf>
    <xf numFmtId="0" fontId="64" fillId="107" borderId="124" applyNumberFormat="0" applyProtection="0">
      <alignment horizontal="left" vertical="top" indent="1"/>
    </xf>
    <xf numFmtId="4" fontId="64" fillId="107" borderId="124" applyNumberFormat="0" applyProtection="0">
      <alignment horizontal="left" vertical="center" indent="1"/>
    </xf>
    <xf numFmtId="4" fontId="56" fillId="119" borderId="132" applyNumberFormat="0" applyProtection="0">
      <alignment horizontal="left" vertical="center" indent="1"/>
    </xf>
    <xf numFmtId="4" fontId="56" fillId="119" borderId="132" applyNumberFormat="0" applyProtection="0">
      <alignment horizontal="left" vertical="center" indent="1"/>
    </xf>
    <xf numFmtId="4" fontId="64" fillId="107" borderId="124" applyNumberFormat="0" applyProtection="0">
      <alignment horizontal="left" vertical="center" indent="1"/>
    </xf>
    <xf numFmtId="4" fontId="187" fillId="107" borderId="124" applyNumberFormat="0" applyProtection="0">
      <alignment vertical="center"/>
    </xf>
    <xf numFmtId="4" fontId="230" fillId="159" borderId="124" applyNumberFormat="0" applyProtection="0">
      <alignment vertical="center"/>
    </xf>
    <xf numFmtId="4" fontId="230" fillId="159" borderId="124" applyNumberFormat="0" applyProtection="0">
      <alignment vertical="center"/>
    </xf>
    <xf numFmtId="4" fontId="187" fillId="107" borderId="124" applyNumberFormat="0" applyProtection="0">
      <alignment vertical="center"/>
    </xf>
    <xf numFmtId="4" fontId="64" fillId="107" borderId="124" applyNumberFormat="0" applyProtection="0">
      <alignment vertical="center"/>
    </xf>
    <xf numFmtId="4" fontId="53" fillId="159" borderId="124" applyNumberFormat="0" applyProtection="0">
      <alignment vertical="center"/>
    </xf>
    <xf numFmtId="4" fontId="53" fillId="159" borderId="124" applyNumberFormat="0" applyProtection="0">
      <alignment vertical="center"/>
    </xf>
    <xf numFmtId="4" fontId="64" fillId="107" borderId="124" applyNumberFormat="0" applyProtection="0">
      <alignment vertical="center"/>
    </xf>
    <xf numFmtId="4" fontId="64" fillId="92" borderId="160" applyNumberFormat="0" applyProtection="0">
      <alignment horizontal="right" vertical="center"/>
    </xf>
    <xf numFmtId="4" fontId="206" fillId="122" borderId="152" applyNumberFormat="0" applyProtection="0">
      <alignment horizontal="left" vertical="center" indent="1"/>
    </xf>
    <xf numFmtId="0" fontId="12" fillId="103" borderId="124" applyNumberFormat="0" applyProtection="0">
      <alignment horizontal="left" vertical="top" indent="1"/>
    </xf>
    <xf numFmtId="0" fontId="12" fillId="103" borderId="124" applyNumberFormat="0" applyProtection="0">
      <alignment horizontal="left" vertical="top" indent="1"/>
    </xf>
    <xf numFmtId="0" fontId="206" fillId="103" borderId="124" applyNumberFormat="0" applyProtection="0">
      <alignment horizontal="left" vertical="top" indent="1"/>
    </xf>
    <xf numFmtId="0" fontId="12" fillId="103"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5" borderId="124" applyNumberFormat="0" applyProtection="0">
      <alignment horizontal="left" vertical="top" indent="1"/>
    </xf>
    <xf numFmtId="0" fontId="12" fillId="105" borderId="124" applyNumberFormat="0" applyProtection="0">
      <alignment horizontal="left" vertical="top" indent="1"/>
    </xf>
    <xf numFmtId="0" fontId="206" fillId="105" borderId="124" applyNumberFormat="0" applyProtection="0">
      <alignment horizontal="left" vertical="top" indent="1"/>
    </xf>
    <xf numFmtId="0" fontId="12" fillId="105" borderId="124" applyNumberFormat="0" applyProtection="0">
      <alignment horizontal="left" vertical="top"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92" borderId="124" applyNumberFormat="0" applyProtection="0">
      <alignment horizontal="left" vertical="top" indent="1"/>
    </xf>
    <xf numFmtId="0" fontId="12" fillId="92" borderId="124" applyNumberFormat="0" applyProtection="0">
      <alignment horizontal="left" vertical="top" indent="1"/>
    </xf>
    <xf numFmtId="0" fontId="12" fillId="92" borderId="124" applyNumberFormat="0" applyProtection="0">
      <alignment horizontal="left" vertical="top" indent="1"/>
    </xf>
    <xf numFmtId="0" fontId="206" fillId="104" borderId="124" applyNumberFormat="0" applyProtection="0">
      <alignment horizontal="left" vertical="top"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4" fontId="53" fillId="121" borderId="124" applyNumberFormat="0" applyProtection="0">
      <alignment horizontal="right" vertical="center"/>
    </xf>
    <xf numFmtId="4" fontId="206" fillId="99" borderId="129" applyNumberFormat="0" applyProtection="0">
      <alignment horizontal="right" vertical="center"/>
    </xf>
    <xf numFmtId="0" fontId="185" fillId="0" borderId="128" applyNumberFormat="0" applyFill="0" applyAlignment="0" applyProtection="0"/>
    <xf numFmtId="4" fontId="56" fillId="119" borderId="132" applyNumberFormat="0" applyProtection="0">
      <alignment horizontal="left" vertical="center" indent="1"/>
    </xf>
    <xf numFmtId="4" fontId="53" fillId="159" borderId="124" applyNumberFormat="0" applyProtection="0">
      <alignment vertical="center"/>
    </xf>
    <xf numFmtId="4" fontId="206" fillId="92" borderId="129" applyNumberFormat="0" applyProtection="0">
      <alignment horizontal="right" vertical="center"/>
    </xf>
    <xf numFmtId="0" fontId="12" fillId="105" borderId="124" applyNumberFormat="0" applyProtection="0">
      <alignment horizontal="left" vertical="center" indent="1"/>
    </xf>
    <xf numFmtId="4" fontId="53" fillId="119" borderId="124" applyNumberFormat="0" applyProtection="0">
      <alignment horizontal="right" vertical="center"/>
    </xf>
    <xf numFmtId="4" fontId="64" fillId="92" borderId="124" applyNumberFormat="0" applyProtection="0">
      <alignment horizontal="right" vertical="center"/>
    </xf>
    <xf numFmtId="4" fontId="53" fillId="119" borderId="124" applyNumberFormat="0" applyProtection="0">
      <alignment horizontal="right" vertical="center"/>
    </xf>
    <xf numFmtId="4" fontId="64" fillId="92" borderId="124" applyNumberFormat="0" applyProtection="0">
      <alignment horizontal="right" vertical="center"/>
    </xf>
    <xf numFmtId="4" fontId="53" fillId="159" borderId="124" applyNumberFormat="0" applyProtection="0">
      <alignment vertical="center"/>
    </xf>
    <xf numFmtId="4" fontId="64" fillId="95" borderId="124" applyNumberFormat="0" applyProtection="0">
      <alignment horizontal="right" vertical="center"/>
    </xf>
    <xf numFmtId="4" fontId="64" fillId="98" borderId="124" applyNumberFormat="0" applyProtection="0">
      <alignment horizontal="right" vertical="center"/>
    </xf>
    <xf numFmtId="4" fontId="64" fillId="92" borderId="124" applyNumberFormat="0" applyProtection="0">
      <alignment horizontal="left" vertical="center" indent="1"/>
    </xf>
    <xf numFmtId="0" fontId="194" fillId="117" borderId="125" applyNumberFormat="0" applyAlignment="0" applyProtection="0"/>
    <xf numFmtId="4" fontId="206" fillId="97" borderId="129" applyNumberFormat="0" applyProtection="0">
      <alignment horizontal="right" vertical="center"/>
    </xf>
    <xf numFmtId="4" fontId="64" fillId="97" borderId="124" applyNumberFormat="0" applyProtection="0">
      <alignment horizontal="right" vertical="center"/>
    </xf>
    <xf numFmtId="4" fontId="64" fillId="107" borderId="124" applyNumberFormat="0" applyProtection="0">
      <alignment horizontal="left" vertical="center" indent="1"/>
    </xf>
    <xf numFmtId="4" fontId="64" fillId="101" borderId="124" applyNumberFormat="0" applyProtection="0">
      <alignment horizontal="right" vertical="center"/>
    </xf>
    <xf numFmtId="4" fontId="64" fillId="101" borderId="124" applyNumberFormat="0" applyProtection="0">
      <alignment horizontal="right" vertical="center"/>
    </xf>
    <xf numFmtId="4" fontId="53" fillId="157" borderId="124" applyNumberFormat="0" applyProtection="0">
      <alignment horizontal="right" vertical="center"/>
    </xf>
    <xf numFmtId="4" fontId="53" fillId="157" borderId="124" applyNumberFormat="0" applyProtection="0">
      <alignment horizontal="right" vertical="center"/>
    </xf>
    <xf numFmtId="4" fontId="64" fillId="101" borderId="124" applyNumberFormat="0" applyProtection="0">
      <alignment horizontal="right" vertical="center"/>
    </xf>
    <xf numFmtId="4" fontId="64" fillId="100" borderId="124" applyNumberFormat="0" applyProtection="0">
      <alignment horizontal="right" vertical="center"/>
    </xf>
    <xf numFmtId="4" fontId="64" fillId="100" borderId="124" applyNumberFormat="0" applyProtection="0">
      <alignment horizontal="right" vertical="center"/>
    </xf>
    <xf numFmtId="4" fontId="53" fillId="156" borderId="124" applyNumberFormat="0" applyProtection="0">
      <alignment horizontal="right" vertical="center"/>
    </xf>
    <xf numFmtId="4" fontId="53" fillId="156" borderId="124" applyNumberFormat="0" applyProtection="0">
      <alignment horizontal="right" vertical="center"/>
    </xf>
    <xf numFmtId="4" fontId="64" fillId="99" borderId="124" applyNumberFormat="0" applyProtection="0">
      <alignment horizontal="right" vertical="center"/>
    </xf>
    <xf numFmtId="4" fontId="53" fillId="155" borderId="124" applyNumberFormat="0" applyProtection="0">
      <alignment horizontal="right" vertical="center"/>
    </xf>
    <xf numFmtId="4" fontId="53" fillId="155" borderId="124" applyNumberFormat="0" applyProtection="0">
      <alignment horizontal="right" vertical="center"/>
    </xf>
    <xf numFmtId="4" fontId="64" fillId="99" borderId="124" applyNumberFormat="0" applyProtection="0">
      <alignment horizontal="right" vertical="center"/>
    </xf>
    <xf numFmtId="4" fontId="53" fillId="109" borderId="124" applyNumberFormat="0" applyProtection="0">
      <alignment horizontal="right" vertical="center"/>
    </xf>
    <xf numFmtId="4" fontId="64" fillId="98" borderId="124" applyNumberFormat="0" applyProtection="0">
      <alignment horizontal="right" vertical="center"/>
    </xf>
    <xf numFmtId="4" fontId="53" fillId="109" borderId="124" applyNumberFormat="0" applyProtection="0">
      <alignment horizontal="right" vertical="center"/>
    </xf>
    <xf numFmtId="4" fontId="64" fillId="98" borderId="124" applyNumberFormat="0" applyProtection="0">
      <alignment horizontal="right" vertical="center"/>
    </xf>
    <xf numFmtId="4" fontId="64" fillId="97" borderId="124" applyNumberFormat="0" applyProtection="0">
      <alignment horizontal="right" vertical="center"/>
    </xf>
    <xf numFmtId="4" fontId="53" fillId="154" borderId="124" applyNumberFormat="0" applyProtection="0">
      <alignment horizontal="right" vertical="center"/>
    </xf>
    <xf numFmtId="4" fontId="53" fillId="154" borderId="124" applyNumberFormat="0" applyProtection="0">
      <alignment horizontal="right" vertical="center"/>
    </xf>
    <xf numFmtId="4" fontId="64" fillId="97" borderId="124" applyNumberFormat="0" applyProtection="0">
      <alignment horizontal="right" vertical="center"/>
    </xf>
    <xf numFmtId="4" fontId="64" fillId="96" borderId="124" applyNumberFormat="0" applyProtection="0">
      <alignment horizontal="right" vertical="center"/>
    </xf>
    <xf numFmtId="4" fontId="64" fillId="96" borderId="124" applyNumberFormat="0" applyProtection="0">
      <alignment horizontal="right" vertical="center"/>
    </xf>
    <xf numFmtId="4" fontId="53" fillId="33" borderId="124" applyNumberFormat="0" applyProtection="0">
      <alignment horizontal="right" vertical="center"/>
    </xf>
    <xf numFmtId="4" fontId="64" fillId="95" borderId="124" applyNumberFormat="0" applyProtection="0">
      <alignment horizontal="right" vertical="center"/>
    </xf>
    <xf numFmtId="4" fontId="53" fillId="153" borderId="124" applyNumberFormat="0" applyProtection="0">
      <alignment horizontal="right" vertical="center"/>
    </xf>
    <xf numFmtId="4" fontId="53" fillId="152" borderId="124" applyNumberFormat="0" applyProtection="0">
      <alignment horizontal="right" vertical="center"/>
    </xf>
    <xf numFmtId="4" fontId="64" fillId="93" borderId="124" applyNumberFormat="0" applyProtection="0">
      <alignment horizontal="right" vertical="center"/>
    </xf>
    <xf numFmtId="4" fontId="53" fillId="38" borderId="124" applyNumberFormat="0" applyProtection="0">
      <alignment horizontal="left" vertical="center" indent="1"/>
    </xf>
    <xf numFmtId="4" fontId="50" fillId="91" borderId="124" applyNumberFormat="0" applyProtection="0">
      <alignment horizontal="left" vertical="center" indent="1"/>
    </xf>
    <xf numFmtId="4" fontId="50" fillId="91" borderId="124" applyNumberFormat="0" applyProtection="0">
      <alignment vertical="center"/>
    </xf>
    <xf numFmtId="4" fontId="12" fillId="104" borderId="130" applyNumberFormat="0" applyProtection="0">
      <alignment horizontal="left" vertical="center" indent="1"/>
    </xf>
    <xf numFmtId="0" fontId="12" fillId="86" borderId="126" applyNumberFormat="0" applyFont="0" applyAlignment="0" applyProtection="0"/>
    <xf numFmtId="0" fontId="206" fillId="86" borderId="129" applyNumberFormat="0" applyFont="0" applyAlignment="0" applyProtection="0"/>
    <xf numFmtId="0" fontId="12" fillId="92" borderId="124" applyNumberFormat="0" applyProtection="0">
      <alignment horizontal="left" vertical="top" indent="1"/>
    </xf>
    <xf numFmtId="0" fontId="12" fillId="105" borderId="124" applyNumberFormat="0" applyProtection="0">
      <alignment horizontal="left" vertical="center" indent="1"/>
    </xf>
    <xf numFmtId="0" fontId="209" fillId="91" borderId="124" applyNumberFormat="0" applyProtection="0">
      <alignment horizontal="left" vertical="top" indent="1"/>
    </xf>
    <xf numFmtId="4" fontId="206" fillId="38" borderId="129" applyNumberFormat="0" applyProtection="0">
      <alignment horizontal="left" vertical="center" indent="1"/>
    </xf>
    <xf numFmtId="4" fontId="12" fillId="104" borderId="130" applyNumberFormat="0" applyProtection="0">
      <alignment horizontal="left" vertical="center" indent="1"/>
    </xf>
    <xf numFmtId="4" fontId="206" fillId="92" borderId="129" applyNumberFormat="0" applyProtection="0">
      <alignment horizontal="right" vertical="center"/>
    </xf>
    <xf numFmtId="4" fontId="53" fillId="33" borderId="124" applyNumberFormat="0" applyProtection="0">
      <alignment horizontal="right" vertical="center"/>
    </xf>
    <xf numFmtId="4" fontId="53" fillId="33" borderId="124" applyNumberFormat="0" applyProtection="0">
      <alignment horizontal="right" vertical="center"/>
    </xf>
    <xf numFmtId="4" fontId="53" fillId="153" borderId="124" applyNumberFormat="0" applyProtection="0">
      <alignment horizontal="right" vertical="center"/>
    </xf>
    <xf numFmtId="0" fontId="64" fillId="92" borderId="124" applyNumberFormat="0" applyProtection="0">
      <alignment horizontal="left" vertical="top" indent="1"/>
    </xf>
    <xf numFmtId="0" fontId="206" fillId="110" borderId="129" applyNumberFormat="0" applyProtection="0">
      <alignment horizontal="left" vertical="center" indent="1"/>
    </xf>
    <xf numFmtId="4" fontId="53" fillId="119" borderId="124" applyNumberFormat="0" applyProtection="0">
      <alignment horizontal="right" vertical="center"/>
    </xf>
    <xf numFmtId="0" fontId="12" fillId="107" borderId="126" applyNumberFormat="0" applyFont="0" applyAlignment="0" applyProtection="0"/>
    <xf numFmtId="0" fontId="12" fillId="105" borderId="124" applyNumberFormat="0" applyProtection="0">
      <alignment horizontal="left" vertical="top" indent="1"/>
    </xf>
    <xf numFmtId="4" fontId="64" fillId="98" borderId="124" applyNumberFormat="0" applyProtection="0">
      <alignment horizontal="right" vertical="center"/>
    </xf>
    <xf numFmtId="4" fontId="56" fillId="119" borderId="124" applyNumberFormat="0" applyProtection="0">
      <alignment horizontal="left" vertical="center" indent="1"/>
    </xf>
    <xf numFmtId="0" fontId="206" fillId="110" borderId="129" applyNumberFormat="0" applyProtection="0">
      <alignment horizontal="left" vertical="center" indent="1"/>
    </xf>
    <xf numFmtId="4" fontId="206" fillId="93" borderId="129" applyNumberFormat="0" applyProtection="0">
      <alignment horizontal="right" vertical="center"/>
    </xf>
    <xf numFmtId="4" fontId="64" fillId="92" borderId="124" applyNumberFormat="0" applyProtection="0">
      <alignment horizontal="right" vertical="center"/>
    </xf>
    <xf numFmtId="4" fontId="64" fillId="94" borderId="124" applyNumberFormat="0" applyProtection="0">
      <alignment horizontal="right" vertical="center"/>
    </xf>
    <xf numFmtId="4" fontId="208" fillId="110" borderId="124" applyNumberFormat="0" applyProtection="0">
      <alignment horizontal="left" vertical="center" indent="1"/>
    </xf>
    <xf numFmtId="4" fontId="64" fillId="97" borderId="124" applyNumberFormat="0" applyProtection="0">
      <alignment horizontal="right" vertical="center"/>
    </xf>
    <xf numFmtId="4" fontId="53" fillId="159" borderId="124" applyNumberFormat="0" applyProtection="0">
      <alignment horizontal="right" vertical="center"/>
    </xf>
    <xf numFmtId="4" fontId="230" fillId="159" borderId="124" applyNumberFormat="0" applyProtection="0">
      <alignment horizontal="right" vertical="center"/>
    </xf>
    <xf numFmtId="4" fontId="189" fillId="103" borderId="124" applyNumberFormat="0" applyProtection="0">
      <alignment horizontal="right" vertical="center"/>
    </xf>
    <xf numFmtId="4" fontId="64" fillId="93" borderId="124" applyNumberFormat="0" applyProtection="0">
      <alignment horizontal="right" vertical="center"/>
    </xf>
    <xf numFmtId="4" fontId="64" fillId="93" borderId="124" applyNumberFormat="0" applyProtection="0">
      <alignment horizontal="right" vertical="center"/>
    </xf>
    <xf numFmtId="4" fontId="206" fillId="101" borderId="129" applyNumberFormat="0" applyProtection="0">
      <alignment horizontal="right" vertical="center"/>
    </xf>
    <xf numFmtId="4" fontId="230" fillId="159" borderId="124" applyNumberFormat="0" applyProtection="0">
      <alignment vertical="center"/>
    </xf>
    <xf numFmtId="4" fontId="64" fillId="107" borderId="124" applyNumberFormat="0" applyProtection="0">
      <alignment vertical="center"/>
    </xf>
    <xf numFmtId="0" fontId="64" fillId="107" borderId="124" applyNumberFormat="0" applyProtection="0">
      <alignment horizontal="left" vertical="top" indent="1"/>
    </xf>
    <xf numFmtId="4" fontId="206" fillId="122" borderId="129" applyNumberFormat="0" applyProtection="0">
      <alignment horizontal="left" vertical="center" indent="1"/>
    </xf>
    <xf numFmtId="0" fontId="206" fillId="86" borderId="129" applyNumberFormat="0" applyFont="0" applyAlignment="0" applyProtection="0"/>
    <xf numFmtId="4" fontId="53" fillId="155" borderId="124" applyNumberFormat="0" applyProtection="0">
      <alignment horizontal="right" vertical="center"/>
    </xf>
    <xf numFmtId="202" fontId="67" fillId="0" borderId="123"/>
    <xf numFmtId="0" fontId="12" fillId="103" borderId="124" applyNumberFormat="0" applyProtection="0">
      <alignment horizontal="left" vertical="center" indent="1"/>
    </xf>
    <xf numFmtId="4" fontId="64" fillId="103" borderId="124" applyNumberFormat="0" applyProtection="0">
      <alignment horizontal="right" vertical="center"/>
    </xf>
    <xf numFmtId="0" fontId="12" fillId="92" borderId="124" applyNumberFormat="0" applyProtection="0">
      <alignment horizontal="left" vertical="top" indent="1"/>
    </xf>
    <xf numFmtId="4" fontId="64" fillId="99" borderId="124" applyNumberFormat="0" applyProtection="0">
      <alignment horizontal="right" vertical="center"/>
    </xf>
    <xf numFmtId="4" fontId="64" fillId="107" borderId="124" applyNumberFormat="0" applyProtection="0">
      <alignment vertical="center"/>
    </xf>
    <xf numFmtId="0" fontId="12" fillId="104" borderId="124" applyNumberFormat="0" applyProtection="0">
      <alignment horizontal="left" vertical="center" indent="1"/>
    </xf>
    <xf numFmtId="4" fontId="64" fillId="101" borderId="124" applyNumberFormat="0" applyProtection="0">
      <alignment horizontal="right" vertical="center"/>
    </xf>
    <xf numFmtId="4" fontId="64" fillId="98" borderId="124" applyNumberFormat="0" applyProtection="0">
      <alignment horizontal="right" vertical="center"/>
    </xf>
    <xf numFmtId="4" fontId="56" fillId="38" borderId="124" applyNumberFormat="0" applyProtection="0">
      <alignment vertical="center"/>
    </xf>
    <xf numFmtId="4" fontId="64" fillId="107" borderId="124" applyNumberFormat="0" applyProtection="0">
      <alignment horizontal="left" vertical="center" indent="1"/>
    </xf>
    <xf numFmtId="0" fontId="194" fillId="117" borderId="125" applyNumberFormat="0" applyAlignment="0" applyProtection="0"/>
    <xf numFmtId="4" fontId="206" fillId="0" borderId="129" applyNumberFormat="0" applyProtection="0">
      <alignment horizontal="right" vertical="center"/>
    </xf>
    <xf numFmtId="0" fontId="12" fillId="103" borderId="124" applyNumberFormat="0" applyProtection="0">
      <alignment horizontal="left" vertical="top" indent="1"/>
    </xf>
    <xf numFmtId="0" fontId="206" fillId="138" borderId="129" applyNumberFormat="0" applyProtection="0">
      <alignment horizontal="left" vertical="center" indent="1"/>
    </xf>
    <xf numFmtId="4" fontId="206" fillId="96" borderId="129" applyNumberFormat="0" applyProtection="0">
      <alignment horizontal="right" vertical="center"/>
    </xf>
    <xf numFmtId="0" fontId="12" fillId="104" borderId="124" applyNumberFormat="0" applyProtection="0">
      <alignment horizontal="left" vertical="center" indent="1"/>
    </xf>
    <xf numFmtId="0" fontId="213" fillId="134" borderId="129" applyNumberFormat="0" applyAlignment="0" applyProtection="0"/>
    <xf numFmtId="4" fontId="229" fillId="38" borderId="124" applyNumberFormat="0" applyProtection="0">
      <alignment vertical="center"/>
    </xf>
    <xf numFmtId="0" fontId="206" fillId="104" borderId="124" applyNumberFormat="0" applyProtection="0">
      <alignment horizontal="left" vertical="top" indent="1"/>
    </xf>
    <xf numFmtId="0" fontId="50" fillId="91" borderId="124" applyNumberFormat="0" applyProtection="0">
      <alignment horizontal="left" vertical="top" indent="1"/>
    </xf>
    <xf numFmtId="4" fontId="206" fillId="0" borderId="129" applyNumberFormat="0" applyProtection="0">
      <alignment horizontal="right" vertical="center"/>
    </xf>
    <xf numFmtId="4" fontId="229" fillId="38" borderId="124" applyNumberFormat="0" applyProtection="0">
      <alignment vertical="center"/>
    </xf>
    <xf numFmtId="205" fontId="213" fillId="134" borderId="116" applyNumberFormat="0" applyAlignment="0" applyProtection="0"/>
    <xf numFmtId="205" fontId="213" fillId="134" borderId="116" applyNumberFormat="0" applyAlignment="0" applyProtection="0"/>
    <xf numFmtId="0" fontId="206" fillId="86" borderId="129" applyNumberFormat="0" applyFont="0" applyAlignment="0" applyProtection="0"/>
    <xf numFmtId="0" fontId="71" fillId="104" borderId="131" applyBorder="0"/>
    <xf numFmtId="4" fontId="229" fillId="38" borderId="124" applyNumberFormat="0" applyProtection="0">
      <alignment vertical="center"/>
    </xf>
    <xf numFmtId="0" fontId="194" fillId="117" borderId="125" applyNumberFormat="0" applyAlignment="0" applyProtection="0"/>
    <xf numFmtId="0" fontId="12" fillId="105" borderId="124" applyNumberFormat="0" applyProtection="0">
      <alignment horizontal="left" vertical="top" indent="1"/>
    </xf>
    <xf numFmtId="0" fontId="12" fillId="103" borderId="124" applyNumberFormat="0" applyProtection="0">
      <alignment horizontal="left" vertical="center" indent="1"/>
    </xf>
    <xf numFmtId="4" fontId="206" fillId="100" borderId="129" applyNumberFormat="0" applyProtection="0">
      <alignment horizontal="right" vertical="center"/>
    </xf>
    <xf numFmtId="0" fontId="206" fillId="105" borderId="124" applyNumberFormat="0" applyProtection="0">
      <alignment horizontal="left" vertical="top" indent="1"/>
    </xf>
    <xf numFmtId="0" fontId="12" fillId="104" borderId="124" applyNumberFormat="0" applyProtection="0">
      <alignment horizontal="left" vertical="center" indent="1"/>
    </xf>
    <xf numFmtId="0" fontId="204" fillId="117" borderId="127" applyNumberFormat="0" applyAlignment="0" applyProtection="0"/>
    <xf numFmtId="4" fontId="231" fillId="159" borderId="124" applyNumberFormat="0" applyProtection="0">
      <alignment horizontal="right" vertical="center"/>
    </xf>
    <xf numFmtId="4" fontId="53" fillId="153" borderId="124" applyNumberFormat="0" applyProtection="0">
      <alignment horizontal="right" vertical="center"/>
    </xf>
    <xf numFmtId="4" fontId="64" fillId="92" borderId="124" applyNumberFormat="0" applyProtection="0">
      <alignment horizontal="right" vertical="center"/>
    </xf>
    <xf numFmtId="0" fontId="12" fillId="92" borderId="124" applyNumberFormat="0" applyProtection="0">
      <alignment horizontal="left" vertical="center" indent="1"/>
    </xf>
    <xf numFmtId="0" fontId="12" fillId="105" borderId="124" applyNumberFormat="0" applyProtection="0">
      <alignment horizontal="left" vertical="center" indent="1"/>
    </xf>
    <xf numFmtId="4" fontId="206" fillId="122" borderId="129" applyNumberFormat="0" applyProtection="0">
      <alignment horizontal="left" vertical="center" indent="1"/>
    </xf>
    <xf numFmtId="0" fontId="12" fillId="105" borderId="124" applyNumberFormat="0" applyProtection="0">
      <alignment horizontal="left" vertical="center" indent="1"/>
    </xf>
    <xf numFmtId="0" fontId="64" fillId="92" borderId="124" applyNumberFormat="0" applyProtection="0">
      <alignment horizontal="left" vertical="top" indent="1"/>
    </xf>
    <xf numFmtId="4" fontId="64" fillId="107" borderId="124" applyNumberFormat="0" applyProtection="0">
      <alignment vertical="center"/>
    </xf>
    <xf numFmtId="0" fontId="12" fillId="103" borderId="124" applyNumberFormat="0" applyProtection="0">
      <alignment horizontal="left" vertical="top" indent="1"/>
    </xf>
    <xf numFmtId="0" fontId="12" fillId="105" borderId="124" applyNumberFormat="0" applyProtection="0">
      <alignment horizontal="left" vertical="top" indent="1"/>
    </xf>
    <xf numFmtId="0" fontId="12" fillId="92" borderId="124" applyNumberFormat="0" applyProtection="0">
      <alignment horizontal="left" vertical="top" indent="1"/>
    </xf>
    <xf numFmtId="0" fontId="12" fillId="104" borderId="124" applyNumberFormat="0" applyProtection="0">
      <alignment horizontal="left" vertical="top" indent="1"/>
    </xf>
    <xf numFmtId="0" fontId="206" fillId="105" borderId="129" applyNumberFormat="0" applyProtection="0">
      <alignment horizontal="left" vertical="center" indent="1"/>
    </xf>
    <xf numFmtId="0" fontId="206" fillId="105" borderId="124" applyNumberFormat="0" applyProtection="0">
      <alignment horizontal="left" vertical="top" indent="1"/>
    </xf>
    <xf numFmtId="4" fontId="206" fillId="96" borderId="129" applyNumberFormat="0" applyProtection="0">
      <alignment horizontal="right" vertical="center"/>
    </xf>
    <xf numFmtId="4" fontId="64" fillId="99" borderId="124" applyNumberFormat="0" applyProtection="0">
      <alignment horizontal="right" vertical="center"/>
    </xf>
    <xf numFmtId="4" fontId="64" fillId="97" borderId="124" applyNumberFormat="0" applyProtection="0">
      <alignment horizontal="right" vertical="center"/>
    </xf>
    <xf numFmtId="4" fontId="64" fillId="95" borderId="124" applyNumberFormat="0" applyProtection="0">
      <alignment horizontal="right" vertical="center"/>
    </xf>
    <xf numFmtId="4" fontId="64" fillId="93" borderId="124" applyNumberFormat="0" applyProtection="0">
      <alignment horizontal="right" vertical="center"/>
    </xf>
    <xf numFmtId="0" fontId="50" fillId="91" borderId="124" applyNumberFormat="0" applyProtection="0">
      <alignment horizontal="left" vertical="top" indent="1"/>
    </xf>
    <xf numFmtId="4" fontId="186" fillId="91" borderId="124" applyNumberFormat="0" applyProtection="0">
      <alignment vertical="center"/>
    </xf>
    <xf numFmtId="4" fontId="206" fillId="99" borderId="129" applyNumberFormat="0" applyProtection="0">
      <alignment horizontal="right" vertical="center"/>
    </xf>
    <xf numFmtId="4" fontId="229" fillId="38" borderId="124" applyNumberFormat="0" applyProtection="0">
      <alignment vertical="center"/>
    </xf>
    <xf numFmtId="0" fontId="12" fillId="86" borderId="126" applyNumberFormat="0" applyFont="0" applyAlignment="0" applyProtection="0"/>
    <xf numFmtId="4" fontId="206" fillId="122" borderId="129" applyNumberFormat="0" applyProtection="0">
      <alignment horizontal="left" vertical="center" indent="1"/>
    </xf>
    <xf numFmtId="0" fontId="206" fillId="86" borderId="139" applyNumberFormat="0" applyFont="0" applyAlignment="0" applyProtection="0"/>
    <xf numFmtId="4" fontId="206" fillId="137" borderId="129" applyNumberFormat="0" applyProtection="0">
      <alignment horizontal="right" vertical="center"/>
    </xf>
    <xf numFmtId="4" fontId="64" fillId="93" borderId="124" applyNumberFormat="0" applyProtection="0">
      <alignment horizontal="right" vertical="center"/>
    </xf>
    <xf numFmtId="4" fontId="50" fillId="91" borderId="124" applyNumberFormat="0" applyProtection="0">
      <alignment vertical="center"/>
    </xf>
    <xf numFmtId="4" fontId="64" fillId="93" borderId="124" applyNumberFormat="0" applyProtection="0">
      <alignment horizontal="right" vertical="center"/>
    </xf>
    <xf numFmtId="0" fontId="204" fillId="110" borderId="127" applyNumberFormat="0" applyAlignment="0" applyProtection="0"/>
    <xf numFmtId="0" fontId="204" fillId="110" borderId="127" applyNumberFormat="0" applyAlignment="0" applyProtection="0"/>
    <xf numFmtId="4" fontId="64" fillId="101" borderId="124" applyNumberFormat="0" applyProtection="0">
      <alignment horizontal="right" vertical="center"/>
    </xf>
    <xf numFmtId="4" fontId="64" fillId="92" borderId="124" applyNumberFormat="0" applyProtection="0">
      <alignment horizontal="right" vertical="center"/>
    </xf>
    <xf numFmtId="0" fontId="226" fillId="110" borderId="125" applyNumberFormat="0" applyAlignment="0" applyProtection="0"/>
    <xf numFmtId="0" fontId="12" fillId="86" borderId="126" applyNumberFormat="0" applyFont="0" applyAlignment="0" applyProtection="0"/>
    <xf numFmtId="0" fontId="204" fillId="110" borderId="127" applyNumberFormat="0" applyAlignment="0" applyProtection="0"/>
    <xf numFmtId="4" fontId="56" fillId="119" borderId="132" applyNumberFormat="0" applyProtection="0">
      <alignment horizontal="left" vertical="center" indent="1"/>
    </xf>
    <xf numFmtId="4" fontId="56" fillId="119" borderId="132" applyNumberFormat="0" applyProtection="0">
      <alignment horizontal="left" vertical="center" indent="1"/>
    </xf>
    <xf numFmtId="4" fontId="53" fillId="159" borderId="124" applyNumberFormat="0" applyProtection="0">
      <alignment horizontal="right" vertical="center"/>
    </xf>
    <xf numFmtId="4" fontId="64" fillId="103" borderId="124" applyNumberFormat="0" applyProtection="0">
      <alignment horizontal="right" vertical="center"/>
    </xf>
    <xf numFmtId="4" fontId="187" fillId="103" borderId="124" applyNumberFormat="0" applyProtection="0">
      <alignment horizontal="right" vertical="center"/>
    </xf>
    <xf numFmtId="4" fontId="230" fillId="159" borderId="124" applyNumberFormat="0" applyProtection="0">
      <alignment horizontal="right" vertical="center"/>
    </xf>
    <xf numFmtId="4" fontId="56" fillId="119" borderId="147" applyNumberFormat="0" applyProtection="0">
      <alignment horizontal="left" vertical="center" indent="1"/>
    </xf>
    <xf numFmtId="4" fontId="53" fillId="156" borderId="147" applyNumberFormat="0" applyProtection="0">
      <alignment horizontal="right" vertical="center"/>
    </xf>
    <xf numFmtId="0" fontId="194" fillId="117" borderId="135" applyNumberFormat="0" applyAlignment="0" applyProtection="0"/>
    <xf numFmtId="4" fontId="64" fillId="101" borderId="147" applyNumberFormat="0" applyProtection="0">
      <alignment horizontal="right" vertical="center"/>
    </xf>
    <xf numFmtId="4" fontId="64" fillId="95" borderId="134" applyNumberFormat="0" applyProtection="0">
      <alignment horizontal="right" vertical="center"/>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189" fillId="103" borderId="124" applyNumberFormat="0" applyProtection="0">
      <alignment horizontal="right" vertical="center"/>
    </xf>
    <xf numFmtId="4" fontId="206" fillId="122" borderId="129" applyNumberFormat="0" applyProtection="0">
      <alignment horizontal="left" vertical="center" indent="1"/>
    </xf>
    <xf numFmtId="4" fontId="64" fillId="92" borderId="124" applyNumberFormat="0" applyProtection="0">
      <alignment horizontal="left" vertical="center" indent="1"/>
    </xf>
    <xf numFmtId="0" fontId="206" fillId="103" borderId="129" applyNumberFormat="0" applyProtection="0">
      <alignment horizontal="left" vertical="center" indent="1"/>
    </xf>
    <xf numFmtId="0" fontId="206" fillId="138" borderId="129" applyNumberFormat="0" applyProtection="0">
      <alignment horizontal="left" vertical="center" indent="1"/>
    </xf>
    <xf numFmtId="4" fontId="206" fillId="92" borderId="130" applyNumberFormat="0" applyProtection="0">
      <alignment horizontal="left" vertical="center" indent="1"/>
    </xf>
    <xf numFmtId="4" fontId="206" fillId="92" borderId="129" applyNumberFormat="0" applyProtection="0">
      <alignment horizontal="right" vertical="center"/>
    </xf>
    <xf numFmtId="4" fontId="206" fillId="101" borderId="129" applyNumberFormat="0" applyProtection="0">
      <alignment horizontal="right" vertical="center"/>
    </xf>
    <xf numFmtId="4" fontId="206" fillId="100" borderId="129" applyNumberFormat="0" applyProtection="0">
      <alignment horizontal="right" vertical="center"/>
    </xf>
    <xf numFmtId="4" fontId="206" fillId="99" borderId="129" applyNumberFormat="0" applyProtection="0">
      <alignment horizontal="right" vertical="center"/>
    </xf>
    <xf numFmtId="4" fontId="206" fillId="98" borderId="129" applyNumberFormat="0" applyProtection="0">
      <alignment horizontal="right" vertical="center"/>
    </xf>
    <xf numFmtId="4" fontId="206" fillId="93" borderId="129" applyNumberFormat="0" applyProtection="0">
      <alignment horizontal="right" vertical="center"/>
    </xf>
    <xf numFmtId="4" fontId="206" fillId="38" borderId="129" applyNumberFormat="0" applyProtection="0">
      <alignment horizontal="left" vertical="center" indent="1"/>
    </xf>
    <xf numFmtId="4" fontId="206" fillId="91" borderId="129" applyNumberFormat="0" applyProtection="0">
      <alignment vertical="center"/>
    </xf>
    <xf numFmtId="0" fontId="185" fillId="0" borderId="133" applyNumberFormat="0" applyFill="0" applyAlignment="0" applyProtection="0"/>
    <xf numFmtId="4" fontId="189" fillId="103" borderId="124" applyNumberFormat="0" applyProtection="0">
      <alignment horizontal="right" vertical="center"/>
    </xf>
    <xf numFmtId="4" fontId="231" fillId="159" borderId="124" applyNumberFormat="0" applyProtection="0">
      <alignment horizontal="right" vertical="center"/>
    </xf>
    <xf numFmtId="4" fontId="188" fillId="120" borderId="132" applyNumberFormat="0" applyProtection="0">
      <alignment horizontal="left" vertical="center" indent="1"/>
    </xf>
    <xf numFmtId="0" fontId="64" fillId="92" borderId="124" applyNumberFormat="0" applyProtection="0">
      <alignment horizontal="left" vertical="top" indent="1"/>
    </xf>
    <xf numFmtId="4" fontId="64" fillId="92" borderId="124" applyNumberFormat="0" applyProtection="0">
      <alignment horizontal="left" vertical="center" indent="1"/>
    </xf>
    <xf numFmtId="4" fontId="56" fillId="119" borderId="124" applyNumberFormat="0" applyProtection="0">
      <alignment horizontal="left" vertical="center" indent="1"/>
    </xf>
    <xf numFmtId="4" fontId="206" fillId="122" borderId="129" applyNumberFormat="0" applyProtection="0">
      <alignment horizontal="left" vertical="center" indent="1"/>
    </xf>
    <xf numFmtId="4" fontId="230" fillId="159" borderId="124" applyNumberFormat="0" applyProtection="0">
      <alignment horizontal="right" vertical="center"/>
    </xf>
    <xf numFmtId="4" fontId="187" fillId="103" borderId="124" applyNumberFormat="0" applyProtection="0">
      <alignment horizontal="right" vertical="center"/>
    </xf>
    <xf numFmtId="4" fontId="64" fillId="103" borderId="124" applyNumberFormat="0" applyProtection="0">
      <alignment horizontal="right" vertical="center"/>
    </xf>
    <xf numFmtId="4" fontId="53" fillId="159" borderId="124" applyNumberFormat="0" applyProtection="0">
      <alignment horizontal="right" vertical="center"/>
    </xf>
    <xf numFmtId="4" fontId="64" fillId="107" borderId="124" applyNumberFormat="0" applyProtection="0">
      <alignment horizontal="left" vertical="center" indent="1"/>
    </xf>
    <xf numFmtId="4" fontId="56" fillId="119" borderId="132" applyNumberFormat="0" applyProtection="0">
      <alignment horizontal="left" vertical="center" indent="1"/>
    </xf>
    <xf numFmtId="4" fontId="64" fillId="107" borderId="124" applyNumberFormat="0" applyProtection="0">
      <alignment horizontal="left" vertical="center" indent="1"/>
    </xf>
    <xf numFmtId="4" fontId="230" fillId="159" borderId="124" applyNumberFormat="0" applyProtection="0">
      <alignment vertical="center"/>
    </xf>
    <xf numFmtId="4" fontId="187" fillId="107" borderId="124" applyNumberFormat="0" applyProtection="0">
      <alignment vertical="center"/>
    </xf>
    <xf numFmtId="4" fontId="53" fillId="159" borderId="124" applyNumberFormat="0" applyProtection="0">
      <alignment vertical="center"/>
    </xf>
    <xf numFmtId="4" fontId="64" fillId="107" borderId="124" applyNumberFormat="0" applyProtection="0">
      <alignment vertical="center"/>
    </xf>
    <xf numFmtId="0" fontId="12" fillId="103"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5" borderId="124" applyNumberFormat="0" applyProtection="0">
      <alignment horizontal="left" vertical="top" indent="1"/>
    </xf>
    <xf numFmtId="0" fontId="206" fillId="105" borderId="124" applyNumberFormat="0" applyProtection="0">
      <alignment horizontal="left" vertical="top" indent="1"/>
    </xf>
    <xf numFmtId="0" fontId="12" fillId="105" borderId="124" applyNumberFormat="0" applyProtection="0">
      <alignment horizontal="left" vertical="top" indent="1"/>
    </xf>
    <xf numFmtId="0" fontId="12" fillId="104"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206" fillId="104" borderId="124" applyNumberFormat="0" applyProtection="0">
      <alignment horizontal="left" vertical="top" indent="1"/>
    </xf>
    <xf numFmtId="4" fontId="64" fillId="92" borderId="124" applyNumberFormat="0" applyProtection="0">
      <alignment horizontal="right" vertical="center"/>
    </xf>
    <xf numFmtId="4" fontId="64" fillId="92" borderId="124" applyNumberFormat="0" applyProtection="0">
      <alignment horizontal="right" vertical="center"/>
    </xf>
    <xf numFmtId="4" fontId="53" fillId="157" borderId="124" applyNumberFormat="0" applyProtection="0">
      <alignment horizontal="right" vertical="center"/>
    </xf>
    <xf numFmtId="4" fontId="53" fillId="157" borderId="124" applyNumberFormat="0" applyProtection="0">
      <alignment horizontal="right" vertical="center"/>
    </xf>
    <xf numFmtId="4" fontId="64" fillId="100" borderId="124" applyNumberFormat="0" applyProtection="0">
      <alignment horizontal="right" vertical="center"/>
    </xf>
    <xf numFmtId="4" fontId="53" fillId="156" borderId="124" applyNumberFormat="0" applyProtection="0">
      <alignment horizontal="right" vertical="center"/>
    </xf>
    <xf numFmtId="4" fontId="53" fillId="154" borderId="124" applyNumberFormat="0" applyProtection="0">
      <alignment horizontal="right" vertical="center"/>
    </xf>
    <xf numFmtId="4" fontId="53" fillId="109" borderId="124" applyNumberFormat="0" applyProtection="0">
      <alignment horizontal="right" vertical="center"/>
    </xf>
    <xf numFmtId="4" fontId="53" fillId="155" borderId="124" applyNumberFormat="0" applyProtection="0">
      <alignment horizontal="right" vertical="center"/>
    </xf>
    <xf numFmtId="4" fontId="64" fillId="99" borderId="124" applyNumberFormat="0" applyProtection="0">
      <alignment horizontal="right" vertical="center"/>
    </xf>
    <xf numFmtId="4" fontId="64" fillId="97" borderId="124" applyNumberFormat="0" applyProtection="0">
      <alignment horizontal="right" vertical="center"/>
    </xf>
    <xf numFmtId="4" fontId="64" fillId="96" borderId="124" applyNumberFormat="0" applyProtection="0">
      <alignment horizontal="right" vertical="center"/>
    </xf>
    <xf numFmtId="4" fontId="64" fillId="95" borderId="124" applyNumberFormat="0" applyProtection="0">
      <alignment horizontal="right" vertical="center"/>
    </xf>
    <xf numFmtId="4" fontId="50" fillId="91" borderId="124" applyNumberFormat="0" applyProtection="0">
      <alignment horizontal="left" vertical="center" indent="1"/>
    </xf>
    <xf numFmtId="4" fontId="50" fillId="91" borderId="124" applyNumberFormat="0" applyProtection="0">
      <alignment vertical="center"/>
    </xf>
    <xf numFmtId="0" fontId="12" fillId="107" borderId="126" applyNumberFormat="0" applyFont="0" applyAlignment="0" applyProtection="0"/>
    <xf numFmtId="4" fontId="56" fillId="38" borderId="124" applyNumberFormat="0" applyProtection="0">
      <alignment vertical="center"/>
    </xf>
    <xf numFmtId="0" fontId="12" fillId="86" borderId="126" applyNumberFormat="0" applyFont="0" applyAlignment="0" applyProtection="0"/>
    <xf numFmtId="0" fontId="201" fillId="87" borderId="125" applyNumberFormat="0" applyAlignment="0" applyProtection="0"/>
    <xf numFmtId="0" fontId="220" fillId="110" borderId="125" applyNumberFormat="0" applyAlignment="0" applyProtection="0"/>
    <xf numFmtId="4" fontId="206" fillId="103" borderId="130" applyNumberFormat="0" applyProtection="0">
      <alignment horizontal="left" vertical="center" indent="1"/>
    </xf>
    <xf numFmtId="4" fontId="206" fillId="102" borderId="130" applyNumberFormat="0" applyProtection="0">
      <alignment horizontal="left" vertical="center" indent="1"/>
    </xf>
    <xf numFmtId="4" fontId="206" fillId="100" borderId="129" applyNumberFormat="0" applyProtection="0">
      <alignment horizontal="right" vertical="center"/>
    </xf>
    <xf numFmtId="4" fontId="206" fillId="93" borderId="129" applyNumberFormat="0" applyProtection="0">
      <alignment horizontal="right" vertical="center"/>
    </xf>
    <xf numFmtId="0" fontId="12" fillId="86" borderId="126" applyNumberFormat="0" applyFont="0" applyAlignment="0" applyProtection="0"/>
    <xf numFmtId="0" fontId="194" fillId="117" borderId="125" applyNumberFormat="0" applyAlignment="0" applyProtection="0"/>
    <xf numFmtId="4" fontId="64" fillId="107" borderId="124" applyNumberFormat="0" applyProtection="0">
      <alignment vertical="center"/>
    </xf>
    <xf numFmtId="0" fontId="12" fillId="103" borderId="124" applyNumberFormat="0" applyProtection="0">
      <alignment horizontal="left" vertical="center" indent="1"/>
    </xf>
    <xf numFmtId="4" fontId="64" fillId="96" borderId="124" applyNumberFormat="0" applyProtection="0">
      <alignment horizontal="right" vertical="center"/>
    </xf>
    <xf numFmtId="0" fontId="12" fillId="104" borderId="124" applyNumberFormat="0" applyProtection="0">
      <alignment horizontal="left" vertical="top" indent="1"/>
    </xf>
    <xf numFmtId="0" fontId="12" fillId="104" borderId="124" applyNumberFormat="0" applyProtection="0">
      <alignment horizontal="left" vertical="center" indent="1"/>
    </xf>
    <xf numFmtId="4" fontId="64" fillId="92" borderId="124" applyNumberFormat="0" applyProtection="0">
      <alignment horizontal="right" vertical="center"/>
    </xf>
    <xf numFmtId="4" fontId="64" fillId="101" borderId="124" applyNumberFormat="0" applyProtection="0">
      <alignment horizontal="right" vertical="center"/>
    </xf>
    <xf numFmtId="4" fontId="64" fillId="100" borderId="124" applyNumberFormat="0" applyProtection="0">
      <alignment horizontal="right" vertical="center"/>
    </xf>
    <xf numFmtId="4" fontId="64" fillId="99" borderId="124" applyNumberFormat="0" applyProtection="0">
      <alignment horizontal="right" vertical="center"/>
    </xf>
    <xf numFmtId="4" fontId="64" fillId="98" borderId="124" applyNumberFormat="0" applyProtection="0">
      <alignment horizontal="right" vertical="center"/>
    </xf>
    <xf numFmtId="4" fontId="64" fillId="97" borderId="124" applyNumberFormat="0" applyProtection="0">
      <alignment horizontal="right" vertical="center"/>
    </xf>
    <xf numFmtId="4" fontId="50" fillId="91" borderId="124" applyNumberFormat="0" applyProtection="0">
      <alignment horizontal="left" vertical="center" indent="1"/>
    </xf>
    <xf numFmtId="4" fontId="50" fillId="91" borderId="124" applyNumberFormat="0" applyProtection="0">
      <alignment vertical="center"/>
    </xf>
    <xf numFmtId="0" fontId="206" fillId="86" borderId="139" applyNumberFormat="0" applyFont="0" applyAlignment="0" applyProtection="0"/>
    <xf numFmtId="4" fontId="206" fillId="98" borderId="139" applyNumberFormat="0" applyProtection="0">
      <alignment horizontal="right" vertical="center"/>
    </xf>
    <xf numFmtId="4" fontId="64" fillId="99" borderId="134" applyNumberFormat="0" applyProtection="0">
      <alignment horizontal="right" vertical="center"/>
    </xf>
    <xf numFmtId="4" fontId="186" fillId="91" borderId="134" applyNumberFormat="0" applyProtection="0">
      <alignment vertical="center"/>
    </xf>
    <xf numFmtId="0" fontId="185" fillId="0" borderId="143" applyNumberFormat="0" applyFill="0" applyAlignment="0" applyProtection="0"/>
    <xf numFmtId="4" fontId="53" fillId="33" borderId="134" applyNumberFormat="0" applyProtection="0">
      <alignment horizontal="right" vertical="center"/>
    </xf>
    <xf numFmtId="205" fontId="201" fillId="87" borderId="116" applyNumberFormat="0" applyAlignment="0" applyProtection="0"/>
    <xf numFmtId="205" fontId="201" fillId="87" borderId="116" applyNumberFormat="0" applyAlignment="0" applyProtection="0"/>
    <xf numFmtId="4" fontId="64" fillId="107" borderId="147" applyNumberFormat="0" applyProtection="0">
      <alignment vertical="center"/>
    </xf>
    <xf numFmtId="0" fontId="12" fillId="105" borderId="147" applyNumberFormat="0" applyProtection="0">
      <alignment horizontal="left" vertical="center" indent="1"/>
    </xf>
    <xf numFmtId="4" fontId="64" fillId="94" borderId="160" applyNumberFormat="0" applyProtection="0">
      <alignment horizontal="right" vertical="center"/>
    </xf>
    <xf numFmtId="0" fontId="226" fillId="110" borderId="135" applyNumberFormat="0" applyAlignment="0" applyProtection="0"/>
    <xf numFmtId="4" fontId="206" fillId="101" borderId="139" applyNumberFormat="0" applyProtection="0">
      <alignment horizontal="right" vertical="center"/>
    </xf>
    <xf numFmtId="4" fontId="56" fillId="119" borderId="168" applyNumberFormat="0" applyProtection="0">
      <alignment horizontal="left" vertical="center" indent="1"/>
    </xf>
    <xf numFmtId="0" fontId="206" fillId="103" borderId="160" applyNumberFormat="0" applyProtection="0">
      <alignment horizontal="left" vertical="top" indent="1"/>
    </xf>
    <xf numFmtId="0" fontId="206" fillId="110" borderId="129" applyNumberFormat="0" applyProtection="0">
      <alignment horizontal="left" vertical="center" indent="1"/>
    </xf>
    <xf numFmtId="4" fontId="206" fillId="101" borderId="129" applyNumberFormat="0" applyProtection="0">
      <alignment horizontal="right" vertical="center"/>
    </xf>
    <xf numFmtId="4" fontId="206" fillId="122" borderId="129" applyNumberFormat="0" applyProtection="0">
      <alignment horizontal="left" vertical="center" indent="1"/>
    </xf>
    <xf numFmtId="0" fontId="206" fillId="104" borderId="134" applyNumberFormat="0" applyProtection="0">
      <alignment horizontal="left" vertical="top" indent="1"/>
    </xf>
    <xf numFmtId="0" fontId="64" fillId="92" borderId="134" applyNumberFormat="0" applyProtection="0">
      <alignment horizontal="left" vertical="top" indent="1"/>
    </xf>
    <xf numFmtId="0" fontId="12" fillId="107" borderId="136" applyNumberFormat="0" applyFont="0" applyAlignment="0" applyProtection="0"/>
    <xf numFmtId="0" fontId="194" fillId="117" borderId="135" applyNumberFormat="0" applyAlignment="0" applyProtection="0"/>
    <xf numFmtId="4" fontId="50" fillId="91" borderId="134" applyNumberFormat="0" applyProtection="0">
      <alignment vertical="center"/>
    </xf>
    <xf numFmtId="4" fontId="215" fillId="27" borderId="139" applyNumberFormat="0" applyProtection="0">
      <alignment horizontal="right" vertical="center"/>
    </xf>
    <xf numFmtId="0" fontId="194" fillId="117" borderId="135" applyNumberFormat="0" applyAlignment="0" applyProtection="0"/>
    <xf numFmtId="0" fontId="206" fillId="105" borderId="139" applyNumberFormat="0" applyProtection="0">
      <alignment horizontal="left" vertical="center" indent="1"/>
    </xf>
    <xf numFmtId="4" fontId="64" fillId="92" borderId="134" applyNumberFormat="0" applyProtection="0">
      <alignment horizontal="left" vertical="center" indent="1"/>
    </xf>
    <xf numFmtId="4" fontId="64" fillId="95" borderId="134" applyNumberFormat="0" applyProtection="0">
      <alignment horizontal="right" vertical="center"/>
    </xf>
    <xf numFmtId="0" fontId="12" fillId="103" borderId="134" applyNumberFormat="0" applyProtection="0">
      <alignment horizontal="left" vertical="top" indent="1"/>
    </xf>
    <xf numFmtId="0" fontId="201" fillId="87" borderId="135" applyNumberFormat="0" applyAlignment="0" applyProtection="0"/>
    <xf numFmtId="4" fontId="53" fillId="121" borderId="134" applyNumberFormat="0" applyProtection="0">
      <alignment horizontal="right" vertical="center"/>
    </xf>
    <xf numFmtId="0" fontId="209" fillId="91" borderId="134" applyNumberFormat="0" applyProtection="0">
      <alignment horizontal="left" vertical="top" indent="1"/>
    </xf>
    <xf numFmtId="4" fontId="206" fillId="137" borderId="139" applyNumberFormat="0" applyProtection="0">
      <alignment horizontal="right" vertical="center"/>
    </xf>
    <xf numFmtId="0" fontId="201" fillId="87" borderId="139" applyNumberFormat="0" applyAlignment="0" applyProtection="0"/>
    <xf numFmtId="4" fontId="53" fillId="33" borderId="134" applyNumberFormat="0" applyProtection="0">
      <alignment horizontal="right" vertical="center"/>
    </xf>
    <xf numFmtId="4" fontId="64" fillId="107" borderId="134" applyNumberFormat="0" applyProtection="0">
      <alignment vertical="center"/>
    </xf>
    <xf numFmtId="4" fontId="50" fillId="91" borderId="134" applyNumberFormat="0" applyProtection="0">
      <alignment horizontal="left" vertical="center" indent="1"/>
    </xf>
    <xf numFmtId="4" fontId="64" fillId="99" borderId="134" applyNumberFormat="0" applyProtection="0">
      <alignment horizontal="right" vertical="center"/>
    </xf>
    <xf numFmtId="4" fontId="64" fillId="98" borderId="134" applyNumberFormat="0" applyProtection="0">
      <alignment horizontal="right" vertical="center"/>
    </xf>
    <xf numFmtId="4" fontId="206" fillId="122" borderId="139" applyNumberFormat="0" applyProtection="0">
      <alignment horizontal="left" vertical="center" indent="1"/>
    </xf>
    <xf numFmtId="4" fontId="64" fillId="93" borderId="147" applyNumberFormat="0" applyProtection="0">
      <alignment horizontal="right" vertical="center"/>
    </xf>
    <xf numFmtId="4" fontId="206" fillId="100" borderId="139" applyNumberFormat="0" applyProtection="0">
      <alignment horizontal="right" vertical="center"/>
    </xf>
    <xf numFmtId="0" fontId="206" fillId="105" borderId="165" applyNumberFormat="0" applyProtection="0">
      <alignment horizontal="left" vertical="center" indent="1"/>
    </xf>
    <xf numFmtId="0" fontId="50" fillId="91" borderId="134" applyNumberFormat="0" applyProtection="0">
      <alignment horizontal="left" vertical="top" indent="1"/>
    </xf>
    <xf numFmtId="4" fontId="189" fillId="103" borderId="134" applyNumberFormat="0" applyProtection="0">
      <alignment horizontal="right" vertical="center"/>
    </xf>
    <xf numFmtId="4" fontId="208" fillId="107" borderId="134" applyNumberFormat="0" applyProtection="0">
      <alignment vertical="center"/>
    </xf>
    <xf numFmtId="4" fontId="64" fillId="103" borderId="147" applyNumberFormat="0" applyProtection="0">
      <alignment horizontal="right" vertical="center"/>
    </xf>
    <xf numFmtId="4" fontId="206" fillId="122" borderId="152" applyNumberFormat="0" applyProtection="0">
      <alignment horizontal="left" vertical="center" indent="1"/>
    </xf>
    <xf numFmtId="4" fontId="50" fillId="91" borderId="134" applyNumberFormat="0" applyProtection="0">
      <alignment vertical="center"/>
    </xf>
    <xf numFmtId="0" fontId="201" fillId="87" borderId="139" applyNumberFormat="0" applyAlignment="0" applyProtection="0"/>
    <xf numFmtId="0" fontId="12" fillId="105" borderId="147" applyNumberFormat="0" applyProtection="0">
      <alignment horizontal="left" vertical="center" indent="1"/>
    </xf>
    <xf numFmtId="4" fontId="186" fillId="91" borderId="134" applyNumberFormat="0" applyProtection="0">
      <alignment vertical="center"/>
    </xf>
    <xf numFmtId="0" fontId="12" fillId="104" borderId="134" applyNumberFormat="0" applyProtection="0">
      <alignment horizontal="left" vertical="center" indent="1"/>
    </xf>
    <xf numFmtId="0" fontId="64" fillId="107" borderId="134" applyNumberFormat="0" applyProtection="0">
      <alignment horizontal="left" vertical="top" indent="1"/>
    </xf>
    <xf numFmtId="0" fontId="12" fillId="104" borderId="160" applyNumberFormat="0" applyProtection="0">
      <alignment horizontal="left" vertical="center" indent="1"/>
    </xf>
    <xf numFmtId="4" fontId="64" fillId="96" borderId="134" applyNumberFormat="0" applyProtection="0">
      <alignment horizontal="right" vertical="center"/>
    </xf>
    <xf numFmtId="4" fontId="64" fillId="92" borderId="147" applyNumberFormat="0" applyProtection="0">
      <alignment horizontal="right" vertical="center"/>
    </xf>
    <xf numFmtId="4" fontId="230" fillId="159" borderId="160" applyNumberFormat="0" applyProtection="0">
      <alignment vertical="center"/>
    </xf>
    <xf numFmtId="4" fontId="53" fillId="152" borderId="160" applyNumberFormat="0" applyProtection="0">
      <alignment horizontal="right" vertical="center"/>
    </xf>
    <xf numFmtId="4" fontId="53" fillId="121" borderId="160" applyNumberFormat="0" applyProtection="0">
      <alignment horizontal="right" vertical="center"/>
    </xf>
    <xf numFmtId="0" fontId="185" fillId="0" borderId="133" applyNumberFormat="0" applyFill="0" applyAlignment="0" applyProtection="0"/>
    <xf numFmtId="0" fontId="185" fillId="0" borderId="133" applyNumberFormat="0" applyFill="0" applyAlignment="0" applyProtection="0"/>
    <xf numFmtId="0" fontId="206" fillId="110" borderId="152" applyNumberFormat="0" applyProtection="0">
      <alignment horizontal="left" vertical="center" indent="1"/>
    </xf>
    <xf numFmtId="4" fontId="64" fillId="94" borderId="160" applyNumberFormat="0" applyProtection="0">
      <alignment horizontal="right" vertical="center"/>
    </xf>
    <xf numFmtId="4" fontId="53" fillId="38" borderId="160" applyNumberFormat="0" applyProtection="0">
      <alignment horizontal="left" vertical="center" indent="1"/>
    </xf>
    <xf numFmtId="37" fontId="28" fillId="0" borderId="123" applyNumberFormat="0"/>
    <xf numFmtId="4" fontId="231" fillId="159" borderId="160" applyNumberFormat="0" applyProtection="0">
      <alignment horizontal="right" vertical="center"/>
    </xf>
    <xf numFmtId="4" fontId="206" fillId="93" borderId="165" applyNumberFormat="0" applyProtection="0">
      <alignment horizontal="right" vertical="center"/>
    </xf>
    <xf numFmtId="4" fontId="64" fillId="92" borderId="147" applyNumberFormat="0" applyProtection="0">
      <alignment horizontal="left" vertical="center" indent="1"/>
    </xf>
    <xf numFmtId="0" fontId="12" fillId="92" borderId="160" applyNumberFormat="0" applyProtection="0">
      <alignment horizontal="left" vertical="center" indent="1"/>
    </xf>
    <xf numFmtId="4" fontId="206" fillId="101" borderId="152" applyNumberFormat="0" applyProtection="0">
      <alignment horizontal="right" vertical="center"/>
    </xf>
    <xf numFmtId="0" fontId="206" fillId="110" borderId="165" applyNumberFormat="0" applyProtection="0">
      <alignment horizontal="left" vertical="center" indent="1"/>
    </xf>
    <xf numFmtId="0" fontId="12" fillId="107" borderId="162" applyNumberFormat="0" applyFont="0" applyAlignment="0" applyProtection="0"/>
    <xf numFmtId="4" fontId="189" fillId="103" borderId="124" applyNumberFormat="0" applyProtection="0">
      <alignment horizontal="right" vertical="center"/>
    </xf>
    <xf numFmtId="4" fontId="231" fillId="159" borderId="124" applyNumberFormat="0" applyProtection="0">
      <alignment horizontal="right" vertical="center"/>
    </xf>
    <xf numFmtId="4" fontId="231" fillId="159" borderId="124" applyNumberFormat="0" applyProtection="0">
      <alignment horizontal="right" vertical="center"/>
    </xf>
    <xf numFmtId="4" fontId="189" fillId="103" borderId="124" applyNumberFormat="0" applyProtection="0">
      <alignment horizontal="right" vertical="center"/>
    </xf>
    <xf numFmtId="0" fontId="12" fillId="107" borderId="136" applyNumberFormat="0" applyFont="0" applyAlignment="0" applyProtection="0"/>
    <xf numFmtId="4" fontId="206" fillId="93" borderId="152" applyNumberFormat="0" applyProtection="0">
      <alignment horizontal="right" vertical="center"/>
    </xf>
    <xf numFmtId="4" fontId="188" fillId="120" borderId="132" applyNumberFormat="0" applyProtection="0">
      <alignment horizontal="left" vertical="center" indent="1"/>
    </xf>
    <xf numFmtId="4" fontId="188" fillId="120" borderId="132" applyNumberFormat="0" applyProtection="0">
      <alignment horizontal="left" vertical="center" indent="1"/>
    </xf>
    <xf numFmtId="0" fontId="64" fillId="92" borderId="124" applyNumberFormat="0" applyProtection="0">
      <alignment horizontal="left" vertical="top" indent="1"/>
    </xf>
    <xf numFmtId="4" fontId="56" fillId="119" borderId="124" applyNumberFormat="0" applyProtection="0">
      <alignment horizontal="left" vertical="center" indent="1"/>
    </xf>
    <xf numFmtId="4" fontId="64" fillId="92"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56" fillId="119"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187" fillId="103" borderId="124" applyNumberFormat="0" applyProtection="0">
      <alignment horizontal="right" vertical="center"/>
    </xf>
    <xf numFmtId="4" fontId="230" fillId="159" borderId="124" applyNumberFormat="0" applyProtection="0">
      <alignment horizontal="right" vertical="center"/>
    </xf>
    <xf numFmtId="4" fontId="230" fillId="159" borderId="124" applyNumberFormat="0" applyProtection="0">
      <alignment horizontal="right" vertical="center"/>
    </xf>
    <xf numFmtId="0" fontId="12" fillId="105" borderId="134" applyNumberFormat="0" applyProtection="0">
      <alignment horizontal="left" vertical="top" indent="1"/>
    </xf>
    <xf numFmtId="4" fontId="64" fillId="103" borderId="124" applyNumberFormat="0" applyProtection="0">
      <alignment horizontal="right" vertical="center"/>
    </xf>
    <xf numFmtId="4" fontId="64" fillId="103" borderId="124" applyNumberFormat="0" applyProtection="0">
      <alignment horizontal="right" vertical="center"/>
    </xf>
    <xf numFmtId="4" fontId="53" fillId="159" borderId="124" applyNumberFormat="0" applyProtection="0">
      <alignment horizontal="right" vertical="center"/>
    </xf>
    <xf numFmtId="4" fontId="53" fillId="159" borderId="124" applyNumberFormat="0" applyProtection="0">
      <alignment horizontal="right" vertical="center"/>
    </xf>
    <xf numFmtId="4" fontId="64" fillId="103" borderId="124" applyNumberFormat="0" applyProtection="0">
      <alignment horizontal="right" vertical="center"/>
    </xf>
    <xf numFmtId="0" fontId="64" fillId="107" borderId="124" applyNumberFormat="0" applyProtection="0">
      <alignment horizontal="left" vertical="top" indent="1"/>
    </xf>
    <xf numFmtId="4" fontId="64" fillId="107" borderId="124" applyNumberFormat="0" applyProtection="0">
      <alignment horizontal="left" vertical="center" indent="1"/>
    </xf>
    <xf numFmtId="4" fontId="56" fillId="119" borderId="132" applyNumberFormat="0" applyProtection="0">
      <alignment horizontal="left" vertical="center" indent="1"/>
    </xf>
    <xf numFmtId="4" fontId="56" fillId="119" borderId="132" applyNumberFormat="0" applyProtection="0">
      <alignment horizontal="left" vertical="center" indent="1"/>
    </xf>
    <xf numFmtId="4" fontId="64" fillId="107" borderId="124" applyNumberFormat="0" applyProtection="0">
      <alignment horizontal="left" vertical="center" indent="1"/>
    </xf>
    <xf numFmtId="4" fontId="187" fillId="107" borderId="124" applyNumberFormat="0" applyProtection="0">
      <alignment vertical="center"/>
    </xf>
    <xf numFmtId="4" fontId="230" fillId="159" borderId="124" applyNumberFormat="0" applyProtection="0">
      <alignment vertical="center"/>
    </xf>
    <xf numFmtId="4" fontId="230" fillId="159" borderId="124" applyNumberFormat="0" applyProtection="0">
      <alignment vertical="center"/>
    </xf>
    <xf numFmtId="4" fontId="187" fillId="107" borderId="124" applyNumberFormat="0" applyProtection="0">
      <alignment vertical="center"/>
    </xf>
    <xf numFmtId="4" fontId="64" fillId="107" borderId="124" applyNumberFormat="0" applyProtection="0">
      <alignment vertical="center"/>
    </xf>
    <xf numFmtId="4" fontId="53" fillId="159" borderId="124" applyNumberFormat="0" applyProtection="0">
      <alignment vertical="center"/>
    </xf>
    <xf numFmtId="4" fontId="53" fillId="159" borderId="124" applyNumberFormat="0" applyProtection="0">
      <alignment vertical="center"/>
    </xf>
    <xf numFmtId="4" fontId="64" fillId="107" borderId="124" applyNumberFormat="0" applyProtection="0">
      <alignment vertical="center"/>
    </xf>
    <xf numFmtId="4" fontId="64" fillId="93" borderId="147" applyNumberFormat="0" applyProtection="0">
      <alignment horizontal="right" vertical="center"/>
    </xf>
    <xf numFmtId="37" fontId="28" fillId="0" borderId="159" applyNumberFormat="0"/>
    <xf numFmtId="4" fontId="210" fillId="108" borderId="166" applyNumberFormat="0" applyProtection="0">
      <alignment horizontal="left" vertical="center" indent="1"/>
    </xf>
    <xf numFmtId="0" fontId="12" fillId="103" borderId="124" applyNumberFormat="0" applyProtection="0">
      <alignment horizontal="left" vertical="top" indent="1"/>
    </xf>
    <xf numFmtId="0" fontId="12" fillId="103" borderId="124" applyNumberFormat="0" applyProtection="0">
      <alignment horizontal="left" vertical="top" indent="1"/>
    </xf>
    <xf numFmtId="0" fontId="206" fillId="103" borderId="124" applyNumberFormat="0" applyProtection="0">
      <alignment horizontal="left" vertical="top" indent="1"/>
    </xf>
    <xf numFmtId="0" fontId="12" fillId="103"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5" borderId="124" applyNumberFormat="0" applyProtection="0">
      <alignment horizontal="left" vertical="top" indent="1"/>
    </xf>
    <xf numFmtId="0" fontId="12" fillId="105" borderId="124" applyNumberFormat="0" applyProtection="0">
      <alignment horizontal="left" vertical="top" indent="1"/>
    </xf>
    <xf numFmtId="0" fontId="206" fillId="105" borderId="124" applyNumberFormat="0" applyProtection="0">
      <alignment horizontal="left" vertical="top" indent="1"/>
    </xf>
    <xf numFmtId="0" fontId="12" fillId="105" borderId="124" applyNumberFormat="0" applyProtection="0">
      <alignment horizontal="left" vertical="top"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92" borderId="124" applyNumberFormat="0" applyProtection="0">
      <alignment horizontal="left" vertical="top" indent="1"/>
    </xf>
    <xf numFmtId="0" fontId="12" fillId="92" borderId="124" applyNumberFormat="0" applyProtection="0">
      <alignment horizontal="left" vertical="top" indent="1"/>
    </xf>
    <xf numFmtId="0" fontId="206" fillId="92" borderId="124" applyNumberFormat="0" applyProtection="0">
      <alignment horizontal="left" vertical="top" indent="1"/>
    </xf>
    <xf numFmtId="0" fontId="12" fillId="92" borderId="124" applyNumberFormat="0" applyProtection="0">
      <alignment horizontal="left" vertical="top"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104" borderId="124" applyNumberFormat="0" applyProtection="0">
      <alignment horizontal="left" vertical="top" indent="1"/>
    </xf>
    <xf numFmtId="0" fontId="12" fillId="104" borderId="124" applyNumberFormat="0" applyProtection="0">
      <alignment horizontal="left" vertical="top" indent="1"/>
    </xf>
    <xf numFmtId="0" fontId="206" fillId="104" borderId="124" applyNumberFormat="0" applyProtection="0">
      <alignment horizontal="left" vertical="top" indent="1"/>
    </xf>
    <xf numFmtId="0" fontId="12" fillId="104" borderId="124" applyNumberFormat="0" applyProtection="0">
      <alignment horizontal="left" vertical="top"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86" borderId="162" applyNumberFormat="0" applyFont="0" applyAlignment="0" applyProtection="0"/>
    <xf numFmtId="0" fontId="23" fillId="0" borderId="144" applyFill="0"/>
    <xf numFmtId="0" fontId="12" fillId="104" borderId="160" applyNumberFormat="0" applyProtection="0">
      <alignment horizontal="left" vertical="center" indent="1"/>
    </xf>
    <xf numFmtId="0" fontId="194" fillId="117" borderId="148" applyNumberFormat="0" applyAlignment="0" applyProtection="0"/>
    <xf numFmtId="4" fontId="64" fillId="92" borderId="124" applyNumberFormat="0" applyProtection="0">
      <alignment horizontal="right" vertical="center"/>
    </xf>
    <xf numFmtId="4" fontId="64" fillId="92" borderId="124" applyNumberFormat="0" applyProtection="0">
      <alignment horizontal="right" vertical="center"/>
    </xf>
    <xf numFmtId="4" fontId="53" fillId="119" borderId="124" applyNumberFormat="0" applyProtection="0">
      <alignment horizontal="right" vertical="center"/>
    </xf>
    <xf numFmtId="4" fontId="53" fillId="119" borderId="124" applyNumberFormat="0" applyProtection="0">
      <alignment horizontal="right" vertical="center"/>
    </xf>
    <xf numFmtId="4" fontId="64" fillId="92" borderId="124" applyNumberFormat="0" applyProtection="0">
      <alignment horizontal="right" vertical="center"/>
    </xf>
    <xf numFmtId="0" fontId="194" fillId="117" borderId="161" applyNumberFormat="0" applyAlignment="0" applyProtection="0"/>
    <xf numFmtId="0" fontId="206" fillId="103" borderId="165" applyNumberFormat="0" applyProtection="0">
      <alignment horizontal="left" vertical="center" indent="1"/>
    </xf>
    <xf numFmtId="4" fontId="206" fillId="91" borderId="152" applyNumberFormat="0" applyProtection="0">
      <alignment vertical="center"/>
    </xf>
    <xf numFmtId="4" fontId="64" fillId="101" borderId="124" applyNumberFormat="0" applyProtection="0">
      <alignment horizontal="right" vertical="center"/>
    </xf>
    <xf numFmtId="4" fontId="64" fillId="101" borderId="124" applyNumberFormat="0" applyProtection="0">
      <alignment horizontal="right" vertical="center"/>
    </xf>
    <xf numFmtId="4" fontId="53" fillId="157" borderId="124" applyNumberFormat="0" applyProtection="0">
      <alignment horizontal="right" vertical="center"/>
    </xf>
    <xf numFmtId="4" fontId="53" fillId="157" borderId="124" applyNumberFormat="0" applyProtection="0">
      <alignment horizontal="right" vertical="center"/>
    </xf>
    <xf numFmtId="4" fontId="64" fillId="101" borderId="124" applyNumberFormat="0" applyProtection="0">
      <alignment horizontal="right" vertical="center"/>
    </xf>
    <xf numFmtId="4" fontId="64" fillId="100" borderId="124" applyNumberFormat="0" applyProtection="0">
      <alignment horizontal="right" vertical="center"/>
    </xf>
    <xf numFmtId="4" fontId="64" fillId="100" borderId="124" applyNumberFormat="0" applyProtection="0">
      <alignment horizontal="right" vertical="center"/>
    </xf>
    <xf numFmtId="4" fontId="53" fillId="156" borderId="124" applyNumberFormat="0" applyProtection="0">
      <alignment horizontal="right" vertical="center"/>
    </xf>
    <xf numFmtId="4" fontId="53" fillId="156" borderId="124" applyNumberFormat="0" applyProtection="0">
      <alignment horizontal="right" vertical="center"/>
    </xf>
    <xf numFmtId="4" fontId="64" fillId="100" borderId="124" applyNumberFormat="0" applyProtection="0">
      <alignment horizontal="right" vertical="center"/>
    </xf>
    <xf numFmtId="4" fontId="64" fillId="99" borderId="124" applyNumberFormat="0" applyProtection="0">
      <alignment horizontal="right" vertical="center"/>
    </xf>
    <xf numFmtId="4" fontId="64" fillId="99" borderId="124" applyNumberFormat="0" applyProtection="0">
      <alignment horizontal="right" vertical="center"/>
    </xf>
    <xf numFmtId="4" fontId="53" fillId="155" borderId="124" applyNumberFormat="0" applyProtection="0">
      <alignment horizontal="right" vertical="center"/>
    </xf>
    <xf numFmtId="4" fontId="53" fillId="155" borderId="124" applyNumberFormat="0" applyProtection="0">
      <alignment horizontal="right" vertical="center"/>
    </xf>
    <xf numFmtId="4" fontId="64" fillId="99" borderId="124" applyNumberFormat="0" applyProtection="0">
      <alignment horizontal="right" vertical="center"/>
    </xf>
    <xf numFmtId="4" fontId="64" fillId="98" borderId="124" applyNumberFormat="0" applyProtection="0">
      <alignment horizontal="right" vertical="center"/>
    </xf>
    <xf numFmtId="4" fontId="64" fillId="98" borderId="124" applyNumberFormat="0" applyProtection="0">
      <alignment horizontal="right" vertical="center"/>
    </xf>
    <xf numFmtId="4" fontId="53" fillId="109" borderId="124" applyNumberFormat="0" applyProtection="0">
      <alignment horizontal="right" vertical="center"/>
    </xf>
    <xf numFmtId="4" fontId="53" fillId="109" borderId="124" applyNumberFormat="0" applyProtection="0">
      <alignment horizontal="right" vertical="center"/>
    </xf>
    <xf numFmtId="4" fontId="64" fillId="98" borderId="124" applyNumberFormat="0" applyProtection="0">
      <alignment horizontal="right" vertical="center"/>
    </xf>
    <xf numFmtId="4" fontId="64" fillId="97" borderId="124" applyNumberFormat="0" applyProtection="0">
      <alignment horizontal="right" vertical="center"/>
    </xf>
    <xf numFmtId="4" fontId="64" fillId="97" borderId="124" applyNumberFormat="0" applyProtection="0">
      <alignment horizontal="right" vertical="center"/>
    </xf>
    <xf numFmtId="4" fontId="53" fillId="154" borderId="124" applyNumberFormat="0" applyProtection="0">
      <alignment horizontal="right" vertical="center"/>
    </xf>
    <xf numFmtId="4" fontId="53" fillId="154" borderId="124" applyNumberFormat="0" applyProtection="0">
      <alignment horizontal="right" vertical="center"/>
    </xf>
    <xf numFmtId="4" fontId="64" fillId="97" borderId="124" applyNumberFormat="0" applyProtection="0">
      <alignment horizontal="right" vertical="center"/>
    </xf>
    <xf numFmtId="4" fontId="64" fillId="96" borderId="124" applyNumberFormat="0" applyProtection="0">
      <alignment horizontal="right" vertical="center"/>
    </xf>
    <xf numFmtId="4" fontId="64" fillId="96" borderId="124" applyNumberFormat="0" applyProtection="0">
      <alignment horizontal="right" vertical="center"/>
    </xf>
    <xf numFmtId="4" fontId="53" fillId="33" borderId="124" applyNumberFormat="0" applyProtection="0">
      <alignment horizontal="right" vertical="center"/>
    </xf>
    <xf numFmtId="4" fontId="53" fillId="33" borderId="124" applyNumberFormat="0" applyProtection="0">
      <alignment horizontal="right" vertical="center"/>
    </xf>
    <xf numFmtId="4" fontId="64" fillId="96" borderId="124" applyNumberFormat="0" applyProtection="0">
      <alignment horizontal="right" vertical="center"/>
    </xf>
    <xf numFmtId="4" fontId="64" fillId="95" borderId="124" applyNumberFormat="0" applyProtection="0">
      <alignment horizontal="right" vertical="center"/>
    </xf>
    <xf numFmtId="4" fontId="64" fillId="95" borderId="124" applyNumberFormat="0" applyProtection="0">
      <alignment horizontal="right" vertical="center"/>
    </xf>
    <xf numFmtId="4" fontId="53" fillId="153" borderId="124" applyNumberFormat="0" applyProtection="0">
      <alignment horizontal="right" vertical="center"/>
    </xf>
    <xf numFmtId="4" fontId="53" fillId="153" borderId="124" applyNumberFormat="0" applyProtection="0">
      <alignment horizontal="right" vertical="center"/>
    </xf>
    <xf numFmtId="4" fontId="64" fillId="95" borderId="124" applyNumberFormat="0" applyProtection="0">
      <alignment horizontal="right" vertical="center"/>
    </xf>
    <xf numFmtId="4" fontId="64" fillId="94" borderId="124" applyNumberFormat="0" applyProtection="0">
      <alignment horizontal="right" vertical="center"/>
    </xf>
    <xf numFmtId="4" fontId="64" fillId="94" borderId="124" applyNumberFormat="0" applyProtection="0">
      <alignment horizontal="right" vertical="center"/>
    </xf>
    <xf numFmtId="4" fontId="53" fillId="121" borderId="124" applyNumberFormat="0" applyProtection="0">
      <alignment horizontal="right" vertical="center"/>
    </xf>
    <xf numFmtId="4" fontId="53" fillId="121" borderId="124" applyNumberFormat="0" applyProtection="0">
      <alignment horizontal="right" vertical="center"/>
    </xf>
    <xf numFmtId="4" fontId="64" fillId="94" borderId="124" applyNumberFormat="0" applyProtection="0">
      <alignment horizontal="right" vertical="center"/>
    </xf>
    <xf numFmtId="4" fontId="64" fillId="93" borderId="124" applyNumberFormat="0" applyProtection="0">
      <alignment horizontal="right" vertical="center"/>
    </xf>
    <xf numFmtId="4" fontId="64" fillId="93" borderId="124" applyNumberFormat="0" applyProtection="0">
      <alignment horizontal="right" vertical="center"/>
    </xf>
    <xf numFmtId="4" fontId="53" fillId="152" borderId="124" applyNumberFormat="0" applyProtection="0">
      <alignment horizontal="right" vertical="center"/>
    </xf>
    <xf numFmtId="4" fontId="53" fillId="152" borderId="124" applyNumberFormat="0" applyProtection="0">
      <alignment horizontal="right" vertical="center"/>
    </xf>
    <xf numFmtId="4" fontId="64" fillId="93" borderId="124" applyNumberFormat="0" applyProtection="0">
      <alignment horizontal="right" vertical="center"/>
    </xf>
    <xf numFmtId="4" fontId="53" fillId="38" borderId="160" applyNumberFormat="0" applyProtection="0">
      <alignment horizontal="left" vertical="center" indent="1"/>
    </xf>
    <xf numFmtId="0" fontId="12" fillId="105" borderId="147" applyNumberFormat="0" applyProtection="0">
      <alignment horizontal="left" vertical="top" indent="1"/>
    </xf>
    <xf numFmtId="4" fontId="53" fillId="153" borderId="147" applyNumberFormat="0" applyProtection="0">
      <alignment horizontal="right" vertical="center"/>
    </xf>
    <xf numFmtId="0" fontId="50" fillId="91" borderId="124" applyNumberFormat="0" applyProtection="0">
      <alignment horizontal="left" vertical="top" indent="1"/>
    </xf>
    <xf numFmtId="4" fontId="50" fillId="91" borderId="124" applyNumberFormat="0" applyProtection="0">
      <alignment horizontal="left" vertical="center" indent="1"/>
    </xf>
    <xf numFmtId="4" fontId="50" fillId="91" borderId="124" applyNumberFormat="0" applyProtection="0">
      <alignment horizontal="left" vertical="center" indent="1"/>
    </xf>
    <xf numFmtId="4" fontId="53" fillId="38" borderId="124" applyNumberFormat="0" applyProtection="0">
      <alignment horizontal="left" vertical="center" indent="1"/>
    </xf>
    <xf numFmtId="4" fontId="53" fillId="38" borderId="124" applyNumberFormat="0" applyProtection="0">
      <alignment horizontal="left" vertical="center" indent="1"/>
    </xf>
    <xf numFmtId="4" fontId="50" fillId="91" borderId="124" applyNumberFormat="0" applyProtection="0">
      <alignment horizontal="left" vertical="center" indent="1"/>
    </xf>
    <xf numFmtId="4" fontId="186" fillId="91" borderId="124" applyNumberFormat="0" applyProtection="0">
      <alignment vertical="center"/>
    </xf>
    <xf numFmtId="4" fontId="229" fillId="38" borderId="124" applyNumberFormat="0" applyProtection="0">
      <alignment vertical="center"/>
    </xf>
    <xf numFmtId="4" fontId="229" fillId="38" borderId="124" applyNumberFormat="0" applyProtection="0">
      <alignment vertical="center"/>
    </xf>
    <xf numFmtId="4" fontId="186" fillId="91" borderId="124" applyNumberFormat="0" applyProtection="0">
      <alignment vertical="center"/>
    </xf>
    <xf numFmtId="4" fontId="50" fillId="91" borderId="124" applyNumberFormat="0" applyProtection="0">
      <alignment vertical="center"/>
    </xf>
    <xf numFmtId="4" fontId="50" fillId="91" borderId="124" applyNumberFormat="0" applyProtection="0">
      <alignment vertical="center"/>
    </xf>
    <xf numFmtId="4" fontId="56" fillId="38" borderId="124" applyNumberFormat="0" applyProtection="0">
      <alignment vertical="center"/>
    </xf>
    <xf numFmtId="4" fontId="56" fillId="38" borderId="124" applyNumberFormat="0" applyProtection="0">
      <alignment vertical="center"/>
    </xf>
    <xf numFmtId="4" fontId="50" fillId="91" borderId="124" applyNumberFormat="0" applyProtection="0">
      <alignment vertical="center"/>
    </xf>
    <xf numFmtId="0" fontId="206" fillId="138" borderId="152" applyNumberFormat="0" applyProtection="0">
      <alignment horizontal="left" vertical="center" indent="1"/>
    </xf>
    <xf numFmtId="4" fontId="53" fillId="159" borderId="160" applyNumberFormat="0" applyProtection="0">
      <alignment vertical="center"/>
    </xf>
    <xf numFmtId="4" fontId="210" fillId="108" borderId="166" applyNumberFormat="0" applyProtection="0">
      <alignment horizontal="left" vertical="center" indent="1"/>
    </xf>
    <xf numFmtId="4" fontId="50" fillId="91" borderId="160" applyNumberFormat="0" applyProtection="0">
      <alignment horizontal="left" vertical="center" indent="1"/>
    </xf>
    <xf numFmtId="0" fontId="12" fillId="104" borderId="160" applyNumberFormat="0" applyProtection="0">
      <alignment horizontal="left" vertical="center" indent="1"/>
    </xf>
    <xf numFmtId="0" fontId="204" fillId="117" borderId="127" applyNumberFormat="0" applyAlignment="0" applyProtection="0"/>
    <xf numFmtId="0" fontId="204" fillId="117" borderId="127" applyNumberFormat="0" applyAlignment="0" applyProtection="0"/>
    <xf numFmtId="0" fontId="204" fillId="110" borderId="127" applyNumberFormat="0" applyAlignment="0" applyProtection="0"/>
    <xf numFmtId="0" fontId="204" fillId="110" borderId="127" applyNumberFormat="0" applyAlignment="0" applyProtection="0"/>
    <xf numFmtId="0" fontId="12" fillId="86" borderId="126" applyNumberFormat="0" applyFont="0" applyAlignment="0" applyProtection="0"/>
    <xf numFmtId="0" fontId="12" fillId="86" borderId="126" applyNumberFormat="0" applyFont="0" applyAlignment="0" applyProtection="0"/>
    <xf numFmtId="0" fontId="206" fillId="86" borderId="129" applyNumberFormat="0" applyFont="0" applyAlignment="0" applyProtection="0"/>
    <xf numFmtId="0" fontId="12" fillId="107" borderId="126" applyNumberFormat="0" applyFont="0" applyAlignment="0" applyProtection="0"/>
    <xf numFmtId="0" fontId="12" fillId="107" borderId="126" applyNumberFormat="0" applyFont="0" applyAlignment="0" applyProtection="0"/>
    <xf numFmtId="4" fontId="189" fillId="103" borderId="147" applyNumberFormat="0" applyProtection="0">
      <alignment horizontal="right" vertical="center"/>
    </xf>
    <xf numFmtId="4" fontId="64" fillId="101" borderId="160" applyNumberFormat="0" applyProtection="0">
      <alignment horizontal="right" vertical="center"/>
    </xf>
    <xf numFmtId="0" fontId="185" fillId="0" borderId="151" applyNumberFormat="0" applyFill="0" applyAlignment="0" applyProtection="0"/>
    <xf numFmtId="0" fontId="206" fillId="104" borderId="134" applyNumberFormat="0" applyProtection="0">
      <alignment horizontal="left" vertical="top" indent="1"/>
    </xf>
    <xf numFmtId="4" fontId="64" fillId="96" borderId="147" applyNumberFormat="0" applyProtection="0">
      <alignment horizontal="right" vertical="center"/>
    </xf>
    <xf numFmtId="0" fontId="71" fillId="104" borderId="154" applyBorder="0"/>
    <xf numFmtId="0" fontId="206" fillId="103" borderId="152" applyNumberFormat="0" applyProtection="0">
      <alignment horizontal="left" vertical="center" indent="1"/>
    </xf>
    <xf numFmtId="4" fontId="230" fillId="159" borderId="147" applyNumberFormat="0" applyProtection="0">
      <alignment horizontal="right" vertical="center"/>
    </xf>
    <xf numFmtId="4" fontId="206" fillId="137" borderId="152" applyNumberFormat="0" applyProtection="0">
      <alignment horizontal="right" vertical="center"/>
    </xf>
    <xf numFmtId="4" fontId="186" fillId="91" borderId="160" applyNumberFormat="0" applyProtection="0">
      <alignment vertical="center"/>
    </xf>
    <xf numFmtId="4" fontId="12" fillId="104" borderId="140" applyNumberFormat="0" applyProtection="0">
      <alignment horizontal="left" vertical="center" indent="1"/>
    </xf>
    <xf numFmtId="4" fontId="206" fillId="122" borderId="152" applyNumberFormat="0" applyProtection="0">
      <alignment horizontal="left" vertical="center" indent="1"/>
    </xf>
    <xf numFmtId="4" fontId="50" fillId="91" borderId="147" applyNumberFormat="0" applyProtection="0">
      <alignment vertical="center"/>
    </xf>
    <xf numFmtId="4" fontId="187" fillId="107" borderId="147" applyNumberFormat="0" applyProtection="0">
      <alignment vertical="center"/>
    </xf>
    <xf numFmtId="0" fontId="201" fillId="87" borderId="125" applyNumberFormat="0" applyAlignment="0" applyProtection="0"/>
    <xf numFmtId="0" fontId="201" fillId="87" borderId="125" applyNumberFormat="0" applyAlignment="0" applyProtection="0"/>
    <xf numFmtId="0" fontId="226" fillId="110" borderId="125" applyNumberFormat="0" applyAlignment="0" applyProtection="0"/>
    <xf numFmtId="0" fontId="226" fillId="110" borderId="125" applyNumberFormat="0" applyAlignment="0" applyProtection="0"/>
    <xf numFmtId="0" fontId="201" fillId="87" borderId="148" applyNumberFormat="0" applyAlignment="0" applyProtection="0"/>
    <xf numFmtId="4" fontId="206" fillId="95" borderId="153" applyNumberFormat="0" applyProtection="0">
      <alignment horizontal="right" vertical="center"/>
    </xf>
    <xf numFmtId="0" fontId="204" fillId="134" borderId="150" applyNumberFormat="0" applyAlignment="0" applyProtection="0"/>
    <xf numFmtId="4" fontId="206" fillId="96" borderId="152" applyNumberFormat="0" applyProtection="0">
      <alignment horizontal="right" vertical="center"/>
    </xf>
    <xf numFmtId="4" fontId="50" fillId="91" borderId="147" applyNumberFormat="0" applyProtection="0">
      <alignment vertical="center"/>
    </xf>
    <xf numFmtId="0" fontId="206" fillId="86" borderId="152" applyNumberFormat="0" applyFont="0" applyAlignment="0" applyProtection="0"/>
    <xf numFmtId="0" fontId="12" fillId="103" borderId="147" applyNumberFormat="0" applyProtection="0">
      <alignment horizontal="left" vertical="top" indent="1"/>
    </xf>
    <xf numFmtId="0" fontId="12" fillId="106" borderId="157" applyNumberFormat="0">
      <protection locked="0"/>
    </xf>
    <xf numFmtId="0" fontId="220" fillId="110" borderId="148" applyNumberFormat="0" applyAlignment="0" applyProtection="0"/>
    <xf numFmtId="4" fontId="189" fillId="103" borderId="147" applyNumberFormat="0" applyProtection="0">
      <alignment horizontal="right" vertical="center"/>
    </xf>
    <xf numFmtId="4" fontId="64" fillId="100" borderId="147" applyNumberFormat="0" applyProtection="0">
      <alignment horizontal="right" vertical="center"/>
    </xf>
    <xf numFmtId="4" fontId="53" fillId="119" borderId="147" applyNumberFormat="0" applyProtection="0">
      <alignment horizontal="right" vertical="center"/>
    </xf>
    <xf numFmtId="4" fontId="206" fillId="93" borderId="152" applyNumberFormat="0" applyProtection="0">
      <alignment horizontal="right" vertical="center"/>
    </xf>
    <xf numFmtId="0" fontId="50" fillId="91" borderId="134" applyNumberFormat="0" applyProtection="0">
      <alignment horizontal="left" vertical="top" indent="1"/>
    </xf>
    <xf numFmtId="4" fontId="64" fillId="96" borderId="134" applyNumberFormat="0" applyProtection="0">
      <alignment horizontal="right" vertical="center"/>
    </xf>
    <xf numFmtId="4" fontId="64" fillId="98" borderId="134" applyNumberFormat="0" applyProtection="0">
      <alignment horizontal="right" vertical="center"/>
    </xf>
    <xf numFmtId="4" fontId="64" fillId="95" borderId="134" applyNumberFormat="0" applyProtection="0">
      <alignment horizontal="right" vertical="center"/>
    </xf>
    <xf numFmtId="0" fontId="12" fillId="92"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top" indent="1"/>
    </xf>
    <xf numFmtId="4" fontId="206" fillId="91" borderId="152" applyNumberFormat="0" applyProtection="0">
      <alignment vertical="center"/>
    </xf>
    <xf numFmtId="4" fontId="189" fillId="103" borderId="134" applyNumberFormat="0" applyProtection="0">
      <alignment horizontal="right" vertical="center"/>
    </xf>
    <xf numFmtId="0" fontId="206" fillId="103" borderId="134" applyNumberFormat="0" applyProtection="0">
      <alignment horizontal="left" vertical="top" indent="1"/>
    </xf>
    <xf numFmtId="4" fontId="206" fillId="91" borderId="139" applyNumberFormat="0" applyProtection="0">
      <alignment vertical="center"/>
    </xf>
    <xf numFmtId="0" fontId="209" fillId="91" borderId="134" applyNumberFormat="0" applyProtection="0">
      <alignment horizontal="left" vertical="top" indent="1"/>
    </xf>
    <xf numFmtId="4" fontId="206" fillId="93" borderId="139" applyNumberFormat="0" applyProtection="0">
      <alignment horizontal="right" vertical="center"/>
    </xf>
    <xf numFmtId="4" fontId="206" fillId="38" borderId="139" applyNumberFormat="0" applyProtection="0">
      <alignment horizontal="left" vertical="center" indent="1"/>
    </xf>
    <xf numFmtId="4" fontId="206" fillId="102" borderId="140" applyNumberFormat="0" applyProtection="0">
      <alignment horizontal="left" vertical="center" indent="1"/>
    </xf>
    <xf numFmtId="4" fontId="12" fillId="104"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9" borderId="139" applyNumberFormat="0" applyProtection="0">
      <alignment horizontal="right" vertical="center"/>
    </xf>
    <xf numFmtId="4" fontId="206" fillId="92" borderId="140" applyNumberFormat="0" applyProtection="0">
      <alignment horizontal="left" vertical="center" indent="1"/>
    </xf>
    <xf numFmtId="0" fontId="206" fillId="110" borderId="139" applyNumberFormat="0" applyProtection="0">
      <alignment horizontal="left" vertical="center" indent="1"/>
    </xf>
    <xf numFmtId="0" fontId="206" fillId="138" borderId="139" applyNumberFormat="0" applyProtection="0">
      <alignment horizontal="left" vertical="center" indent="1"/>
    </xf>
    <xf numFmtId="0" fontId="206" fillId="105" borderId="139" applyNumberFormat="0" applyProtection="0">
      <alignment horizontal="left" vertical="center" indent="1"/>
    </xf>
    <xf numFmtId="0" fontId="206" fillId="103" borderId="139" applyNumberFormat="0" applyProtection="0">
      <alignment horizontal="left" vertical="center" indent="1"/>
    </xf>
    <xf numFmtId="0" fontId="71" fillId="104" borderId="141" applyBorder="0"/>
    <xf numFmtId="4" fontId="208" fillId="107" borderId="134" applyNumberFormat="0" applyProtection="0">
      <alignment vertical="center"/>
    </xf>
    <xf numFmtId="4" fontId="208" fillId="110" borderId="134" applyNumberFormat="0" applyProtection="0">
      <alignment horizontal="left" vertical="center" indent="1"/>
    </xf>
    <xf numFmtId="0" fontId="208" fillId="107" borderId="134" applyNumberFormat="0" applyProtection="0">
      <alignment horizontal="left" vertical="top" indent="1"/>
    </xf>
    <xf numFmtId="4" fontId="215" fillId="27" borderId="139" applyNumberFormat="0" applyProtection="0">
      <alignment horizontal="right" vertical="center"/>
    </xf>
    <xf numFmtId="0" fontId="208" fillId="92" borderId="134" applyNumberFormat="0" applyProtection="0">
      <alignment horizontal="left" vertical="top" indent="1"/>
    </xf>
    <xf numFmtId="4" fontId="210" fillId="108" borderId="140" applyNumberFormat="0" applyProtection="0">
      <alignment horizontal="left" vertical="center" indent="1"/>
    </xf>
    <xf numFmtId="0" fontId="185" fillId="0" borderId="138" applyNumberFormat="0" applyFill="0" applyAlignment="0" applyProtection="0"/>
    <xf numFmtId="0" fontId="220" fillId="110" borderId="135" applyNumberFormat="0" applyAlignment="0" applyProtection="0"/>
    <xf numFmtId="0" fontId="220" fillId="110" borderId="135" applyNumberFormat="0" applyAlignment="0" applyProtection="0"/>
    <xf numFmtId="0" fontId="194" fillId="117" borderId="135" applyNumberFormat="0" applyAlignment="0" applyProtection="0"/>
    <xf numFmtId="0" fontId="194" fillId="117" borderId="135" applyNumberFormat="0" applyAlignment="0" applyProtection="0"/>
    <xf numFmtId="0" fontId="12" fillId="86" borderId="136" applyNumberFormat="0" applyFont="0" applyAlignment="0" applyProtection="0"/>
    <xf numFmtId="202" fontId="67" fillId="0" borderId="123"/>
    <xf numFmtId="4" fontId="56" fillId="38" borderId="134" applyNumberFormat="0" applyProtection="0">
      <alignment vertical="center"/>
    </xf>
    <xf numFmtId="4" fontId="56" fillId="38" borderId="134" applyNumberFormat="0" applyProtection="0">
      <alignment vertical="center"/>
    </xf>
    <xf numFmtId="4" fontId="229" fillId="38" borderId="134" applyNumberFormat="0" applyProtection="0">
      <alignment vertical="center"/>
    </xf>
    <xf numFmtId="4" fontId="229" fillId="38" borderId="134" applyNumberFormat="0" applyProtection="0">
      <alignment vertical="center"/>
    </xf>
    <xf numFmtId="4" fontId="186" fillId="91" borderId="134" applyNumberFormat="0" applyProtection="0">
      <alignment vertical="center"/>
    </xf>
    <xf numFmtId="4" fontId="50" fillId="91" borderId="134" applyNumberFormat="0" applyProtection="0">
      <alignment horizontal="left" vertical="center" indent="1"/>
    </xf>
    <xf numFmtId="4" fontId="64" fillId="94" borderId="134" applyNumberFormat="0" applyProtection="0">
      <alignment horizontal="right" vertical="center"/>
    </xf>
    <xf numFmtId="4" fontId="64" fillId="94" borderId="134" applyNumberFormat="0" applyProtection="0">
      <alignment horizontal="right" vertical="center"/>
    </xf>
    <xf numFmtId="4" fontId="64" fillId="94" borderId="134" applyNumberFormat="0" applyProtection="0">
      <alignment horizontal="right" vertical="center"/>
    </xf>
    <xf numFmtId="4" fontId="53" fillId="153" borderId="134" applyNumberFormat="0" applyProtection="0">
      <alignment horizontal="right" vertical="center"/>
    </xf>
    <xf numFmtId="4" fontId="64" fillId="95" borderId="134" applyNumberFormat="0" applyProtection="0">
      <alignment horizontal="right" vertical="center"/>
    </xf>
    <xf numFmtId="4" fontId="64" fillId="95" borderId="134" applyNumberFormat="0" applyProtection="0">
      <alignment horizontal="right" vertical="center"/>
    </xf>
    <xf numFmtId="4" fontId="64" fillId="98" borderId="134" applyNumberFormat="0" applyProtection="0">
      <alignment horizontal="right" vertical="center"/>
    </xf>
    <xf numFmtId="4" fontId="64" fillId="100" borderId="134" applyNumberFormat="0" applyProtection="0">
      <alignment horizontal="right" vertical="center"/>
    </xf>
    <xf numFmtId="0" fontId="12" fillId="105" borderId="134" applyNumberFormat="0" applyProtection="0">
      <alignment horizontal="left" vertical="top" indent="1"/>
    </xf>
    <xf numFmtId="4" fontId="56" fillId="119" borderId="142" applyNumberFormat="0" applyProtection="0">
      <alignment horizontal="left" vertical="center" indent="1"/>
    </xf>
    <xf numFmtId="0" fontId="12" fillId="105" borderId="134" applyNumberFormat="0" applyProtection="0">
      <alignment horizontal="left" vertical="center" indent="1"/>
    </xf>
    <xf numFmtId="0" fontId="185" fillId="0" borderId="138" applyNumberFormat="0" applyFill="0" applyAlignment="0" applyProtection="0"/>
    <xf numFmtId="4" fontId="50" fillId="91" borderId="134" applyNumberFormat="0" applyProtection="0">
      <alignment horizontal="left" vertical="center" indent="1"/>
    </xf>
    <xf numFmtId="4" fontId="189" fillId="103" borderId="134" applyNumberFormat="0" applyProtection="0">
      <alignment horizontal="right" vertical="center"/>
    </xf>
    <xf numFmtId="0" fontId="206" fillId="105" borderId="134" applyNumberFormat="0" applyProtection="0">
      <alignment horizontal="left" vertical="top" indent="1"/>
    </xf>
    <xf numFmtId="4" fontId="64" fillId="95" borderId="134" applyNumberFormat="0" applyProtection="0">
      <alignment horizontal="right" vertical="center"/>
    </xf>
    <xf numFmtId="4" fontId="64" fillId="103" borderId="134" applyNumberFormat="0" applyProtection="0">
      <alignment horizontal="right" vertical="center"/>
    </xf>
    <xf numFmtId="0" fontId="12" fillId="104" borderId="134" applyNumberFormat="0" applyProtection="0">
      <alignment horizontal="left" vertical="top" indent="1"/>
    </xf>
    <xf numFmtId="4" fontId="64" fillId="101" borderId="134" applyNumberFormat="0" applyProtection="0">
      <alignment horizontal="right" vertical="center"/>
    </xf>
    <xf numFmtId="0" fontId="194" fillId="117" borderId="125" applyNumberFormat="0" applyAlignment="0" applyProtection="0"/>
    <xf numFmtId="0" fontId="194" fillId="117" borderId="125" applyNumberFormat="0" applyAlignment="0" applyProtection="0"/>
    <xf numFmtId="0" fontId="220" fillId="110" borderId="125" applyNumberFormat="0" applyAlignment="0" applyProtection="0"/>
    <xf numFmtId="0" fontId="220" fillId="110" borderId="125" applyNumberFormat="0" applyAlignment="0" applyProtection="0"/>
    <xf numFmtId="0" fontId="204" fillId="134" borderId="137" applyNumberFormat="0" applyAlignment="0" applyProtection="0"/>
    <xf numFmtId="4" fontId="186" fillId="91" borderId="134" applyNumberFormat="0" applyProtection="0">
      <alignment vertical="center"/>
    </xf>
    <xf numFmtId="4" fontId="206" fillId="122" borderId="139" applyNumberFormat="0" applyProtection="0">
      <alignment horizontal="left" vertical="center" indent="1"/>
    </xf>
    <xf numFmtId="4" fontId="206" fillId="38" borderId="139" applyNumberFormat="0" applyProtection="0">
      <alignment horizontal="left" vertical="center" indent="1"/>
    </xf>
    <xf numFmtId="0" fontId="206" fillId="138" borderId="139" applyNumberFormat="0" applyProtection="0">
      <alignment horizontal="left" vertical="center" indent="1"/>
    </xf>
    <xf numFmtId="4" fontId="64" fillId="100" borderId="134" applyNumberFormat="0" applyProtection="0">
      <alignment horizontal="right" vertical="center"/>
    </xf>
    <xf numFmtId="0" fontId="12" fillId="92" borderId="134" applyNumberFormat="0" applyProtection="0">
      <alignment horizontal="left" vertical="top" indent="1"/>
    </xf>
    <xf numFmtId="4" fontId="53" fillId="155" borderId="134" applyNumberFormat="0" applyProtection="0">
      <alignment horizontal="right" vertical="center"/>
    </xf>
    <xf numFmtId="0" fontId="50" fillId="91" borderId="134" applyNumberFormat="0" applyProtection="0">
      <alignment horizontal="left" vertical="top" indent="1"/>
    </xf>
    <xf numFmtId="4" fontId="187" fillId="107" borderId="134" applyNumberFormat="0" applyProtection="0">
      <alignment vertical="center"/>
    </xf>
    <xf numFmtId="4" fontId="53" fillId="159" borderId="134" applyNumberFormat="0" applyProtection="0">
      <alignment horizontal="right" vertical="center"/>
    </xf>
    <xf numFmtId="4" fontId="64" fillId="94" borderId="134" applyNumberFormat="0" applyProtection="0">
      <alignment horizontal="right" vertical="center"/>
    </xf>
    <xf numFmtId="4" fontId="56" fillId="38" borderId="134" applyNumberFormat="0" applyProtection="0">
      <alignment vertical="center"/>
    </xf>
    <xf numFmtId="4" fontId="206" fillId="122" borderId="139" applyNumberFormat="0" applyProtection="0">
      <alignment horizontal="left" vertical="center" indent="1"/>
    </xf>
    <xf numFmtId="4" fontId="229" fillId="38" borderId="134" applyNumberFormat="0" applyProtection="0">
      <alignment vertical="center"/>
    </xf>
    <xf numFmtId="0" fontId="12" fillId="105" borderId="134" applyNumberFormat="0" applyProtection="0">
      <alignment horizontal="left" vertical="center" indent="1"/>
    </xf>
    <xf numFmtId="4" fontId="50" fillId="91" borderId="134" applyNumberFormat="0" applyProtection="0">
      <alignment vertical="center"/>
    </xf>
    <xf numFmtId="0" fontId="206" fillId="92" borderId="134" applyNumberFormat="0" applyProtection="0">
      <alignment horizontal="left" vertical="top" indent="1"/>
    </xf>
    <xf numFmtId="4" fontId="64" fillId="98" borderId="134" applyNumberFormat="0" applyProtection="0">
      <alignment horizontal="right" vertical="center"/>
    </xf>
    <xf numFmtId="0" fontId="213" fillId="134" borderId="139" applyNumberFormat="0" applyAlignment="0" applyProtection="0"/>
    <xf numFmtId="0" fontId="12" fillId="104" borderId="134" applyNumberFormat="0" applyProtection="0">
      <alignment horizontal="left" vertical="center" indent="1"/>
    </xf>
    <xf numFmtId="0" fontId="213" fillId="134" borderId="139" applyNumberFormat="0" applyAlignment="0" applyProtection="0"/>
    <xf numFmtId="0" fontId="12" fillId="104" borderId="134" applyNumberFormat="0" applyProtection="0">
      <alignment horizontal="left" vertical="center" indent="1"/>
    </xf>
    <xf numFmtId="4" fontId="64" fillId="92" borderId="134" applyNumberFormat="0" applyProtection="0">
      <alignment horizontal="left" vertical="center" indent="1"/>
    </xf>
    <xf numFmtId="4" fontId="56" fillId="119" borderId="134" applyNumberFormat="0" applyProtection="0">
      <alignment horizontal="left" vertical="center" indent="1"/>
    </xf>
    <xf numFmtId="0" fontId="213" fillId="134" borderId="139" applyNumberFormat="0" applyAlignment="0" applyProtection="0"/>
    <xf numFmtId="4" fontId="53" fillId="152" borderId="134" applyNumberFormat="0" applyProtection="0">
      <alignment horizontal="right" vertical="center"/>
    </xf>
    <xf numFmtId="4" fontId="64" fillId="103" borderId="134" applyNumberFormat="0" applyProtection="0">
      <alignment horizontal="right" vertical="center"/>
    </xf>
    <xf numFmtId="4" fontId="64" fillId="107" borderId="134" applyNumberFormat="0" applyProtection="0">
      <alignment vertical="center"/>
    </xf>
    <xf numFmtId="4" fontId="64" fillId="97" borderId="134" applyNumberFormat="0" applyProtection="0">
      <alignment horizontal="right" vertical="center"/>
    </xf>
    <xf numFmtId="0" fontId="201" fillId="87" borderId="139" applyNumberFormat="0" applyAlignment="0" applyProtection="0"/>
    <xf numFmtId="0" fontId="204" fillId="134" borderId="137" applyNumberFormat="0" applyAlignment="0" applyProtection="0"/>
    <xf numFmtId="0" fontId="206" fillId="103" borderId="134" applyNumberFormat="0" applyProtection="0">
      <alignment horizontal="left" vertical="top" indent="1"/>
    </xf>
    <xf numFmtId="0" fontId="209" fillId="91" borderId="134" applyNumberFormat="0" applyProtection="0">
      <alignment horizontal="left" vertical="top" indent="1"/>
    </xf>
    <xf numFmtId="4" fontId="206" fillId="93" borderId="139" applyNumberFormat="0" applyProtection="0">
      <alignment horizontal="right" vertical="center"/>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6" borderId="139" applyNumberFormat="0" applyProtection="0">
      <alignment horizontal="right" vertical="center"/>
    </xf>
    <xf numFmtId="4" fontId="206" fillId="102" borderId="140" applyNumberFormat="0" applyProtection="0">
      <alignment horizontal="left" vertical="center" indent="1"/>
    </xf>
    <xf numFmtId="4" fontId="215" fillId="23" borderId="144" applyNumberFormat="0" applyProtection="0">
      <alignment vertical="center"/>
    </xf>
    <xf numFmtId="0" fontId="208" fillId="92" borderId="134" applyNumberFormat="0" applyProtection="0">
      <alignment horizontal="left" vertical="top" indent="1"/>
    </xf>
    <xf numFmtId="4" fontId="210" fillId="108" borderId="140" applyNumberFormat="0" applyProtection="0">
      <alignment horizontal="left" vertical="center" indent="1"/>
    </xf>
    <xf numFmtId="0" fontId="206" fillId="139" borderId="144"/>
    <xf numFmtId="4" fontId="211" fillId="106" borderId="139" applyNumberFormat="0" applyProtection="0">
      <alignment horizontal="right" vertical="center"/>
    </xf>
    <xf numFmtId="0" fontId="185" fillId="0" borderId="138" applyNumberFormat="0" applyFill="0" applyAlignment="0" applyProtection="0"/>
    <xf numFmtId="0" fontId="12" fillId="106" borderId="144" applyNumberFormat="0">
      <protection locked="0"/>
    </xf>
    <xf numFmtId="4" fontId="64" fillId="98" borderId="134" applyNumberFormat="0" applyProtection="0">
      <alignment horizontal="right" vertical="center"/>
    </xf>
    <xf numFmtId="0" fontId="194" fillId="117" borderId="135" applyNumberFormat="0" applyAlignment="0" applyProtection="0"/>
    <xf numFmtId="4" fontId="206" fillId="0" borderId="139" applyNumberFormat="0" applyProtection="0">
      <alignment horizontal="right" vertical="center"/>
    </xf>
    <xf numFmtId="4" fontId="206" fillId="0" borderId="139" applyNumberFormat="0" applyProtection="0">
      <alignment horizontal="right" vertical="center"/>
    </xf>
    <xf numFmtId="4" fontId="206" fillId="103" borderId="140" applyNumberFormat="0" applyProtection="0">
      <alignment horizontal="left" vertical="center" indent="1"/>
    </xf>
    <xf numFmtId="0" fontId="71" fillId="104" borderId="141" applyBorder="0"/>
    <xf numFmtId="0" fontId="12" fillId="105" borderId="134" applyNumberFormat="0" applyProtection="0">
      <alignment horizontal="left" vertical="top" indent="1"/>
    </xf>
    <xf numFmtId="0" fontId="206" fillId="105" borderId="139" applyNumberFormat="0" applyProtection="0">
      <alignment horizontal="left" vertical="center" indent="1"/>
    </xf>
    <xf numFmtId="4" fontId="187" fillId="107" borderId="134" applyNumberFormat="0" applyProtection="0">
      <alignment vertical="center"/>
    </xf>
    <xf numFmtId="4" fontId="53" fillId="119" borderId="134" applyNumberFormat="0" applyProtection="0">
      <alignment horizontal="right" vertical="center"/>
    </xf>
    <xf numFmtId="4" fontId="206" fillId="93" borderId="139" applyNumberFormat="0" applyProtection="0">
      <alignment horizontal="right" vertical="center"/>
    </xf>
    <xf numFmtId="0" fontId="220" fillId="110" borderId="135" applyNumberFormat="0" applyAlignment="0" applyProtection="0"/>
    <xf numFmtId="4" fontId="53" fillId="152" borderId="134" applyNumberFormat="0" applyProtection="0">
      <alignment horizontal="right" vertical="center"/>
    </xf>
    <xf numFmtId="0" fontId="50" fillId="91" borderId="134" applyNumberFormat="0" applyProtection="0">
      <alignment horizontal="left" vertical="top" indent="1"/>
    </xf>
    <xf numFmtId="4" fontId="206" fillId="38" borderId="139" applyNumberFormat="0" applyProtection="0">
      <alignment horizontal="left" vertical="center" indent="1"/>
    </xf>
    <xf numFmtId="4" fontId="64" fillId="92" borderId="134" applyNumberFormat="0" applyProtection="0">
      <alignment horizontal="right" vertical="center"/>
    </xf>
    <xf numFmtId="4" fontId="64" fillId="100" borderId="134" applyNumberFormat="0" applyProtection="0">
      <alignment horizontal="right" vertical="center"/>
    </xf>
    <xf numFmtId="0" fontId="12" fillId="92" borderId="134" applyNumberFormat="0" applyProtection="0">
      <alignment horizontal="left" vertical="center" indent="1"/>
    </xf>
    <xf numFmtId="4" fontId="64" fillId="103" borderId="134" applyNumberFormat="0" applyProtection="0">
      <alignment horizontal="right" vertical="center"/>
    </xf>
    <xf numFmtId="4" fontId="53" fillId="159" borderId="134" applyNumberFormat="0" applyProtection="0">
      <alignment vertical="center"/>
    </xf>
    <xf numFmtId="4" fontId="64" fillId="107" borderId="134" applyNumberFormat="0" applyProtection="0">
      <alignment horizontal="left" vertical="center" indent="1"/>
    </xf>
    <xf numFmtId="0" fontId="206" fillId="86" borderId="139" applyNumberFormat="0" applyFont="0" applyAlignment="0" applyProtection="0"/>
    <xf numFmtId="4" fontId="53" fillId="153" borderId="134" applyNumberFormat="0" applyProtection="0">
      <alignment horizontal="right" vertical="center"/>
    </xf>
    <xf numFmtId="4" fontId="53" fillId="154" borderId="134" applyNumberFormat="0" applyProtection="0">
      <alignment horizontal="right" vertical="center"/>
    </xf>
    <xf numFmtId="4" fontId="64" fillId="97" borderId="134" applyNumberFormat="0" applyProtection="0">
      <alignment horizontal="right" vertical="center"/>
    </xf>
    <xf numFmtId="4" fontId="64" fillId="98" borderId="134" applyNumberFormat="0" applyProtection="0">
      <alignment horizontal="right" vertical="center"/>
    </xf>
    <xf numFmtId="4" fontId="64" fillId="98" borderId="134" applyNumberFormat="0" applyProtection="0">
      <alignment horizontal="right" vertical="center"/>
    </xf>
    <xf numFmtId="4" fontId="64" fillId="99" borderId="134" applyNumberFormat="0" applyProtection="0">
      <alignment horizontal="right" vertical="center"/>
    </xf>
    <xf numFmtId="4" fontId="64" fillId="100" borderId="134" applyNumberFormat="0" applyProtection="0">
      <alignment horizontal="right" vertical="center"/>
    </xf>
    <xf numFmtId="0" fontId="12" fillId="92" borderId="134" applyNumberFormat="0" applyProtection="0">
      <alignment horizontal="left" vertical="top" indent="1"/>
    </xf>
    <xf numFmtId="4" fontId="64" fillId="101" borderId="134" applyNumberFormat="0" applyProtection="0">
      <alignment horizontal="right" vertical="center"/>
    </xf>
    <xf numFmtId="0" fontId="185" fillId="0" borderId="143" applyNumberFormat="0" applyFill="0" applyAlignment="0" applyProtection="0"/>
    <xf numFmtId="4" fontId="64" fillId="101"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104" borderId="134" applyNumberFormat="0" applyProtection="0">
      <alignment horizontal="left" vertical="top"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top" indent="1"/>
    </xf>
    <xf numFmtId="0" fontId="12" fillId="103" borderId="134" applyNumberFormat="0" applyProtection="0">
      <alignment horizontal="left" vertical="center" indent="1"/>
    </xf>
    <xf numFmtId="0" fontId="12" fillId="103" borderId="134" applyNumberFormat="0" applyProtection="0">
      <alignment horizontal="left" vertical="top" indent="1"/>
    </xf>
    <xf numFmtId="4" fontId="50" fillId="91" borderId="134" applyNumberFormat="0" applyProtection="0">
      <alignment vertical="center"/>
    </xf>
    <xf numFmtId="4" fontId="64" fillId="93" borderId="134" applyNumberFormat="0" applyProtection="0">
      <alignment horizontal="right" vertical="center"/>
    </xf>
    <xf numFmtId="4" fontId="64" fillId="107" borderId="134" applyNumberFormat="0" applyProtection="0">
      <alignment vertical="center"/>
    </xf>
    <xf numFmtId="4" fontId="206" fillId="92" borderId="139" applyNumberFormat="0" applyProtection="0">
      <alignment horizontal="right" vertical="center"/>
    </xf>
    <xf numFmtId="4" fontId="53" fillId="159" borderId="134" applyNumberFormat="0" applyProtection="0">
      <alignment vertical="center"/>
    </xf>
    <xf numFmtId="4" fontId="64" fillId="107" borderId="134" applyNumberFormat="0" applyProtection="0">
      <alignment vertical="center"/>
    </xf>
    <xf numFmtId="4" fontId="50" fillId="91" borderId="134" applyNumberFormat="0" applyProtection="0">
      <alignment vertical="center"/>
    </xf>
    <xf numFmtId="4" fontId="53" fillId="33"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center" indent="1"/>
    </xf>
    <xf numFmtId="4" fontId="53" fillId="157" borderId="134" applyNumberFormat="0" applyProtection="0">
      <alignment horizontal="right" vertical="center"/>
    </xf>
    <xf numFmtId="4" fontId="64" fillId="92" borderId="134" applyNumberFormat="0" applyProtection="0">
      <alignment horizontal="right" vertical="center"/>
    </xf>
    <xf numFmtId="4" fontId="64" fillId="96" borderId="134" applyNumberFormat="0" applyProtection="0">
      <alignment horizontal="right" vertical="center"/>
    </xf>
    <xf numFmtId="0" fontId="12" fillId="92" borderId="134" applyNumberFormat="0" applyProtection="0">
      <alignment horizontal="left" vertical="top" indent="1"/>
    </xf>
    <xf numFmtId="4" fontId="64" fillId="96" borderId="134" applyNumberFormat="0" applyProtection="0">
      <alignment horizontal="right" vertical="center"/>
    </xf>
    <xf numFmtId="4" fontId="206" fillId="103" borderId="140" applyNumberFormat="0" applyProtection="0">
      <alignment horizontal="left" vertical="center" indent="1"/>
    </xf>
    <xf numFmtId="4" fontId="189" fillId="103" borderId="134" applyNumberFormat="0" applyProtection="0">
      <alignment horizontal="right" vertical="center"/>
    </xf>
    <xf numFmtId="0" fontId="12" fillId="107" borderId="136" applyNumberFormat="0" applyFont="0" applyAlignment="0" applyProtection="0"/>
    <xf numFmtId="4" fontId="64" fillId="103" borderId="134" applyNumberFormat="0" applyProtection="0">
      <alignment horizontal="right" vertical="center"/>
    </xf>
    <xf numFmtId="0" fontId="12" fillId="103" borderId="134" applyNumberFormat="0" applyProtection="0">
      <alignment horizontal="left" vertical="center" indent="1"/>
    </xf>
    <xf numFmtId="4" fontId="210" fillId="108" borderId="140" applyNumberFormat="0" applyProtection="0">
      <alignment horizontal="left" vertical="center" indent="1"/>
    </xf>
    <xf numFmtId="4" fontId="56" fillId="38" borderId="134" applyNumberFormat="0" applyProtection="0">
      <alignment vertical="center"/>
    </xf>
    <xf numFmtId="4" fontId="64" fillId="96" borderId="134" applyNumberFormat="0" applyProtection="0">
      <alignment horizontal="right" vertical="center"/>
    </xf>
    <xf numFmtId="4" fontId="53" fillId="38" borderId="134" applyNumberFormat="0" applyProtection="0">
      <alignment horizontal="left" vertical="center" indent="1"/>
    </xf>
    <xf numFmtId="4" fontId="53" fillId="38" borderId="134" applyNumberFormat="0" applyProtection="0">
      <alignment horizontal="left" vertical="center" indent="1"/>
    </xf>
    <xf numFmtId="0" fontId="71" fillId="104" borderId="154" applyBorder="0"/>
    <xf numFmtId="0" fontId="12" fillId="104" borderId="134" applyNumberFormat="0" applyProtection="0">
      <alignment horizontal="left" vertical="top" indent="1"/>
    </xf>
    <xf numFmtId="4" fontId="186" fillId="91" borderId="134" applyNumberFormat="0" applyProtection="0">
      <alignment vertical="center"/>
    </xf>
    <xf numFmtId="0" fontId="12" fillId="105" borderId="134" applyNumberFormat="0" applyProtection="0">
      <alignment horizontal="left" vertical="top" indent="1"/>
    </xf>
    <xf numFmtId="0" fontId="12" fillId="103" borderId="134" applyNumberFormat="0" applyProtection="0">
      <alignment horizontal="left" vertical="top" indent="1"/>
    </xf>
    <xf numFmtId="4" fontId="64" fillId="107" borderId="134" applyNumberFormat="0" applyProtection="0">
      <alignment vertical="center"/>
    </xf>
    <xf numFmtId="4" fontId="64" fillId="99" borderId="134" applyNumberFormat="0" applyProtection="0">
      <alignment horizontal="right" vertical="center"/>
    </xf>
    <xf numFmtId="0" fontId="12" fillId="86" borderId="136" applyNumberFormat="0" applyFont="0" applyAlignment="0" applyProtection="0"/>
    <xf numFmtId="0" fontId="204" fillId="110" borderId="137" applyNumberFormat="0" applyAlignment="0" applyProtection="0"/>
    <xf numFmtId="4" fontId="208" fillId="110" borderId="134" applyNumberFormat="0" applyProtection="0">
      <alignment horizontal="left" vertical="center" indent="1"/>
    </xf>
    <xf numFmtId="4" fontId="56" fillId="38" borderId="134" applyNumberFormat="0" applyProtection="0">
      <alignment vertical="center"/>
    </xf>
    <xf numFmtId="4" fontId="208" fillId="110" borderId="134" applyNumberFormat="0" applyProtection="0">
      <alignment horizontal="left" vertical="center" indent="1"/>
    </xf>
    <xf numFmtId="0" fontId="12" fillId="107" borderId="136" applyNumberFormat="0" applyFont="0" applyAlignment="0" applyProtection="0"/>
    <xf numFmtId="4" fontId="64" fillId="94" borderId="134" applyNumberFormat="0" applyProtection="0">
      <alignment horizontal="right" vertical="center"/>
    </xf>
    <xf numFmtId="0" fontId="12" fillId="103" borderId="134" applyNumberFormat="0" applyProtection="0">
      <alignment horizontal="left" vertical="center" indent="1"/>
    </xf>
    <xf numFmtId="0" fontId="206" fillId="103" borderId="139" applyNumberFormat="0" applyProtection="0">
      <alignment horizontal="left" vertical="center" indent="1"/>
    </xf>
    <xf numFmtId="4" fontId="64" fillId="98" borderId="134" applyNumberFormat="0" applyProtection="0">
      <alignment horizontal="right" vertical="center"/>
    </xf>
    <xf numFmtId="0" fontId="206" fillId="103" borderId="134" applyNumberFormat="0" applyProtection="0">
      <alignment horizontal="left" vertical="top" indent="1"/>
    </xf>
    <xf numFmtId="4" fontId="210" fillId="108" borderId="140" applyNumberFormat="0" applyProtection="0">
      <alignment horizontal="left" vertical="center" indent="1"/>
    </xf>
    <xf numFmtId="4" fontId="64" fillId="98" borderId="134" applyNumberFormat="0" applyProtection="0">
      <alignment horizontal="right" vertical="center"/>
    </xf>
    <xf numFmtId="4" fontId="53" fillId="38" borderId="134" applyNumberFormat="0" applyProtection="0">
      <alignment horizontal="left" vertical="center" indent="1"/>
    </xf>
    <xf numFmtId="4" fontId="206" fillId="99" borderId="139" applyNumberFormat="0" applyProtection="0">
      <alignment horizontal="right" vertical="center"/>
    </xf>
    <xf numFmtId="4" fontId="231" fillId="159" borderId="134" applyNumberFormat="0" applyProtection="0">
      <alignment horizontal="right" vertical="center"/>
    </xf>
    <xf numFmtId="0" fontId="64" fillId="92" borderId="134" applyNumberFormat="0" applyProtection="0">
      <alignment horizontal="left" vertical="top" indent="1"/>
    </xf>
    <xf numFmtId="0" fontId="206" fillId="92" borderId="134" applyNumberFormat="0" applyProtection="0">
      <alignment horizontal="left" vertical="top" indent="1"/>
    </xf>
    <xf numFmtId="0" fontId="194" fillId="117" borderId="135" applyNumberFormat="0" applyAlignment="0" applyProtection="0"/>
    <xf numFmtId="4" fontId="50" fillId="91" borderId="134" applyNumberFormat="0" applyProtection="0">
      <alignment vertical="center"/>
    </xf>
    <xf numFmtId="4" fontId="53" fillId="153" borderId="134" applyNumberFormat="0" applyProtection="0">
      <alignment horizontal="right" vertical="center"/>
    </xf>
    <xf numFmtId="4" fontId="53" fillId="156" borderId="134" applyNumberFormat="0" applyProtection="0">
      <alignment horizontal="right" vertical="center"/>
    </xf>
    <xf numFmtId="0" fontId="12" fillId="107" borderId="136" applyNumberFormat="0" applyFont="0" applyAlignment="0" applyProtection="0"/>
    <xf numFmtId="0" fontId="208" fillId="92" borderId="134" applyNumberFormat="0" applyProtection="0">
      <alignment horizontal="left" vertical="top" indent="1"/>
    </xf>
    <xf numFmtId="4" fontId="64" fillId="92" borderId="134" applyNumberFormat="0" applyProtection="0">
      <alignment horizontal="right" vertical="center"/>
    </xf>
    <xf numFmtId="4" fontId="50" fillId="91" borderId="134" applyNumberFormat="0" applyProtection="0">
      <alignment horizontal="left" vertical="center" indent="1"/>
    </xf>
    <xf numFmtId="4" fontId="64" fillId="107" borderId="134" applyNumberFormat="0" applyProtection="0">
      <alignment vertical="center"/>
    </xf>
    <xf numFmtId="4" fontId="64" fillId="96" borderId="134" applyNumberFormat="0" applyProtection="0">
      <alignment horizontal="right" vertical="center"/>
    </xf>
    <xf numFmtId="0" fontId="12" fillId="104" borderId="134" applyNumberFormat="0" applyProtection="0">
      <alignment horizontal="left" vertical="top" indent="1"/>
    </xf>
    <xf numFmtId="4" fontId="206" fillId="92" borderId="139" applyNumberFormat="0" applyProtection="0">
      <alignment horizontal="right" vertical="center"/>
    </xf>
    <xf numFmtId="4" fontId="53" fillId="159" borderId="134" applyNumberFormat="0" applyProtection="0">
      <alignment horizontal="right" vertical="center"/>
    </xf>
    <xf numFmtId="4" fontId="53" fillId="159" borderId="134" applyNumberFormat="0" applyProtection="0">
      <alignment horizontal="right" vertical="center"/>
    </xf>
    <xf numFmtId="0" fontId="12" fillId="103" borderId="134" applyNumberFormat="0" applyProtection="0">
      <alignment horizontal="left" vertical="top" indent="1"/>
    </xf>
    <xf numFmtId="0" fontId="206" fillId="103" borderId="134" applyNumberFormat="0" applyProtection="0">
      <alignment horizontal="left" vertical="top" indent="1"/>
    </xf>
    <xf numFmtId="0" fontId="12" fillId="103" borderId="134" applyNumberFormat="0" applyProtection="0">
      <alignment horizontal="left" vertical="top" indent="1"/>
    </xf>
    <xf numFmtId="0" fontId="12" fillId="103" borderId="134" applyNumberFormat="0" applyProtection="0">
      <alignment horizontal="left" vertical="center" indent="1"/>
    </xf>
    <xf numFmtId="4" fontId="64" fillId="99" borderId="134" applyNumberFormat="0" applyProtection="0">
      <alignment horizontal="right" vertical="center"/>
    </xf>
    <xf numFmtId="4" fontId="53" fillId="157" borderId="134" applyNumberFormat="0" applyProtection="0">
      <alignment horizontal="right" vertical="center"/>
    </xf>
    <xf numFmtId="0" fontId="185" fillId="0" borderId="138" applyNumberFormat="0" applyFill="0" applyAlignment="0" applyProtection="0"/>
    <xf numFmtId="4" fontId="64" fillId="98" borderId="134" applyNumberFormat="0" applyProtection="0">
      <alignment horizontal="right" vertical="center"/>
    </xf>
    <xf numFmtId="4" fontId="206" fillId="97" borderId="139" applyNumberFormat="0" applyProtection="0">
      <alignment horizontal="right" vertical="center"/>
    </xf>
    <xf numFmtId="4" fontId="53" fillId="109" borderId="134" applyNumberFormat="0" applyProtection="0">
      <alignment horizontal="right" vertical="center"/>
    </xf>
    <xf numFmtId="4" fontId="64" fillId="99" borderId="134" applyNumberFormat="0" applyProtection="0">
      <alignment horizontal="right" vertical="center"/>
    </xf>
    <xf numFmtId="4" fontId="64" fillId="99" borderId="134" applyNumberFormat="0" applyProtection="0">
      <alignment horizontal="right" vertical="center"/>
    </xf>
    <xf numFmtId="4" fontId="53" fillId="155" borderId="134" applyNumberFormat="0" applyProtection="0">
      <alignment horizontal="right" vertical="center"/>
    </xf>
    <xf numFmtId="4" fontId="64" fillId="96" borderId="134" applyNumberFormat="0" applyProtection="0">
      <alignment horizontal="right" vertical="center"/>
    </xf>
    <xf numFmtId="4" fontId="64" fillId="97" borderId="134" applyNumberFormat="0" applyProtection="0">
      <alignment horizontal="right" vertical="center"/>
    </xf>
    <xf numFmtId="4" fontId="53" fillId="154" borderId="134" applyNumberFormat="0" applyProtection="0">
      <alignment horizontal="right" vertical="center"/>
    </xf>
    <xf numFmtId="4" fontId="53" fillId="154" borderId="134" applyNumberFormat="0" applyProtection="0">
      <alignment horizontal="right" vertical="center"/>
    </xf>
    <xf numFmtId="4" fontId="64" fillId="96" borderId="134" applyNumberFormat="0" applyProtection="0">
      <alignment horizontal="right" vertical="center"/>
    </xf>
    <xf numFmtId="4" fontId="64" fillId="93" borderId="134" applyNumberFormat="0" applyProtection="0">
      <alignment horizontal="right" vertical="center"/>
    </xf>
    <xf numFmtId="4" fontId="53" fillId="153" borderId="134" applyNumberFormat="0" applyProtection="0">
      <alignment horizontal="right" vertical="center"/>
    </xf>
    <xf numFmtId="4" fontId="64" fillId="95" borderId="134" applyNumberFormat="0" applyProtection="0">
      <alignment horizontal="right" vertical="center"/>
    </xf>
    <xf numFmtId="4" fontId="186" fillId="91" borderId="134" applyNumberFormat="0" applyProtection="0">
      <alignment vertical="center"/>
    </xf>
    <xf numFmtId="0" fontId="12" fillId="105" borderId="134" applyNumberFormat="0" applyProtection="0">
      <alignment horizontal="left" vertical="center" indent="1"/>
    </xf>
    <xf numFmtId="0" fontId="206" fillId="138" borderId="139" applyNumberFormat="0" applyProtection="0">
      <alignment horizontal="left" vertical="center" indent="1"/>
    </xf>
    <xf numFmtId="4" fontId="206" fillId="93" borderId="139" applyNumberFormat="0" applyProtection="0">
      <alignment horizontal="right" vertical="center"/>
    </xf>
    <xf numFmtId="4" fontId="206" fillId="38" borderId="139" applyNumberFormat="0" applyProtection="0">
      <alignment horizontal="left" vertical="center" indent="1"/>
    </xf>
    <xf numFmtId="0" fontId="208" fillId="107" borderId="134" applyNumberFormat="0" applyProtection="0">
      <alignment horizontal="left" vertical="top" indent="1"/>
    </xf>
    <xf numFmtId="4" fontId="206" fillId="102" borderId="140" applyNumberFormat="0" applyProtection="0">
      <alignment horizontal="left" vertical="center" indent="1"/>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06" fillId="103" borderId="140" applyNumberFormat="0" applyProtection="0">
      <alignment horizontal="left" vertical="center" indent="1"/>
    </xf>
    <xf numFmtId="0" fontId="12" fillId="107" borderId="136" applyNumberFormat="0" applyFont="0" applyAlignment="0" applyProtection="0"/>
    <xf numFmtId="0" fontId="206" fillId="110" borderId="139" applyNumberFormat="0" applyProtection="0">
      <alignment horizontal="left" vertical="center" indent="1"/>
    </xf>
    <xf numFmtId="4" fontId="53" fillId="119" borderId="134" applyNumberFormat="0" applyProtection="0">
      <alignment horizontal="right" vertical="center"/>
    </xf>
    <xf numFmtId="4" fontId="64" fillId="99" borderId="134" applyNumberFormat="0" applyProtection="0">
      <alignment horizontal="right" vertical="center"/>
    </xf>
    <xf numFmtId="4" fontId="64" fillId="107" borderId="134" applyNumberFormat="0" applyProtection="0">
      <alignment vertical="center"/>
    </xf>
    <xf numFmtId="4" fontId="206" fillId="122" borderId="139" applyNumberFormat="0" applyProtection="0">
      <alignment horizontal="left" vertical="center" indent="1"/>
    </xf>
    <xf numFmtId="0" fontId="208" fillId="92" borderId="134" applyNumberFormat="0" applyProtection="0">
      <alignment horizontal="left" vertical="top" indent="1"/>
    </xf>
    <xf numFmtId="0" fontId="206" fillId="105" borderId="139" applyNumberFormat="0" applyProtection="0">
      <alignment horizontal="left" vertical="center" indent="1"/>
    </xf>
    <xf numFmtId="0" fontId="206" fillId="105" borderId="139" applyNumberFormat="0" applyProtection="0">
      <alignment horizontal="left" vertical="center" indent="1"/>
    </xf>
    <xf numFmtId="0" fontId="213" fillId="134" borderId="139" applyNumberFormat="0" applyAlignment="0" applyProtection="0"/>
    <xf numFmtId="4" fontId="64" fillId="94" borderId="134" applyNumberFormat="0" applyProtection="0">
      <alignment horizontal="right" vertical="center"/>
    </xf>
    <xf numFmtId="4" fontId="64" fillId="107" borderId="134" applyNumberFormat="0" applyProtection="0">
      <alignment horizontal="left" vertical="center" indent="1"/>
    </xf>
    <xf numFmtId="4" fontId="64" fillId="94" borderId="134" applyNumberFormat="0" applyProtection="0">
      <alignment horizontal="right" vertical="center"/>
    </xf>
    <xf numFmtId="4" fontId="64" fillId="100" borderId="134" applyNumberFormat="0" applyProtection="0">
      <alignment horizontal="right" vertical="center"/>
    </xf>
    <xf numFmtId="4" fontId="189" fillId="103" borderId="134" applyNumberFormat="0" applyProtection="0">
      <alignment horizontal="right" vertical="center"/>
    </xf>
    <xf numFmtId="4" fontId="64" fillId="92" borderId="134" applyNumberFormat="0" applyProtection="0">
      <alignment horizontal="right" vertical="center"/>
    </xf>
    <xf numFmtId="4" fontId="53" fillId="153" borderId="134" applyNumberFormat="0" applyProtection="0">
      <alignment horizontal="right" vertical="center"/>
    </xf>
    <xf numFmtId="4" fontId="50" fillId="91" borderId="134" applyNumberFormat="0" applyProtection="0">
      <alignment vertical="center"/>
    </xf>
    <xf numFmtId="0" fontId="50" fillId="91" borderId="134" applyNumberFormat="0" applyProtection="0">
      <alignment horizontal="left" vertical="top" indent="1"/>
    </xf>
    <xf numFmtId="4" fontId="208" fillId="110" borderId="134" applyNumberFormat="0" applyProtection="0">
      <alignment horizontal="left" vertical="center" indent="1"/>
    </xf>
    <xf numFmtId="4" fontId="64" fillId="94" borderId="134" applyNumberFormat="0" applyProtection="0">
      <alignment horizontal="right" vertical="center"/>
    </xf>
    <xf numFmtId="4" fontId="53" fillId="119" borderId="134" applyNumberFormat="0" applyProtection="0">
      <alignment horizontal="right" vertical="center"/>
    </xf>
    <xf numFmtId="4" fontId="206" fillId="122" borderId="139" applyNumberFormat="0" applyProtection="0">
      <alignment horizontal="left" vertical="center" indent="1"/>
    </xf>
    <xf numFmtId="4" fontId="64" fillId="93" borderId="134" applyNumberFormat="0" applyProtection="0">
      <alignment horizontal="right" vertical="center"/>
    </xf>
    <xf numFmtId="0" fontId="185" fillId="0" borderId="128" applyNumberFormat="0" applyFill="0" applyAlignment="0" applyProtection="0"/>
    <xf numFmtId="4" fontId="211" fillId="106" borderId="129" applyNumberFormat="0" applyProtection="0">
      <alignment horizontal="right" vertical="center"/>
    </xf>
    <xf numFmtId="4" fontId="210" fillId="108" borderId="130" applyNumberFormat="0" applyProtection="0">
      <alignment horizontal="left" vertical="center" indent="1"/>
    </xf>
    <xf numFmtId="0" fontId="208" fillId="92" borderId="124" applyNumberFormat="0" applyProtection="0">
      <alignment horizontal="left" vertical="top" indent="1"/>
    </xf>
    <xf numFmtId="4" fontId="215" fillId="27" borderId="129" applyNumberFormat="0" applyProtection="0">
      <alignment horizontal="right" vertical="center"/>
    </xf>
    <xf numFmtId="0" fontId="208" fillId="107" borderId="124" applyNumberFormat="0" applyProtection="0">
      <alignment horizontal="left" vertical="top" indent="1"/>
    </xf>
    <xf numFmtId="4" fontId="208" fillId="110" borderId="124" applyNumberFormat="0" applyProtection="0">
      <alignment horizontal="left" vertical="center" indent="1"/>
    </xf>
    <xf numFmtId="4" fontId="206" fillId="103" borderId="130" applyNumberFormat="0" applyProtection="0">
      <alignment horizontal="left" vertical="center" indent="1"/>
    </xf>
    <xf numFmtId="0" fontId="71" fillId="104" borderId="131" applyBorder="0"/>
    <xf numFmtId="4" fontId="53" fillId="152" borderId="147" applyNumberFormat="0" applyProtection="0">
      <alignment horizontal="right" vertical="center"/>
    </xf>
    <xf numFmtId="0" fontId="206" fillId="103" borderId="129" applyNumberFormat="0" applyProtection="0">
      <alignment horizontal="left" vertical="center" indent="1"/>
    </xf>
    <xf numFmtId="0" fontId="206" fillId="105" borderId="129" applyNumberFormat="0" applyProtection="0">
      <alignment horizontal="left" vertical="center" indent="1"/>
    </xf>
    <xf numFmtId="0" fontId="206" fillId="138" borderId="129" applyNumberFormat="0" applyProtection="0">
      <alignment horizontal="left" vertical="center" indent="1"/>
    </xf>
    <xf numFmtId="0" fontId="206" fillId="110" borderId="129" applyNumberFormat="0" applyProtection="0">
      <alignment horizontal="left" vertical="center" indent="1"/>
    </xf>
    <xf numFmtId="4" fontId="206" fillId="92" borderId="130" applyNumberFormat="0" applyProtection="0">
      <alignment horizontal="left" vertical="center" indent="1"/>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206" fillId="102" borderId="130" applyNumberFormat="0" applyProtection="0">
      <alignment horizontal="left" vertical="center" indent="1"/>
    </xf>
    <xf numFmtId="4" fontId="206" fillId="101" borderId="129" applyNumberFormat="0" applyProtection="0">
      <alignment horizontal="right" vertical="center"/>
    </xf>
    <xf numFmtId="4" fontId="206" fillId="100" borderId="129" applyNumberFormat="0" applyProtection="0">
      <alignment horizontal="right" vertical="center"/>
    </xf>
    <xf numFmtId="4" fontId="206" fillId="99" borderId="129" applyNumberFormat="0" applyProtection="0">
      <alignment horizontal="right" vertical="center"/>
    </xf>
    <xf numFmtId="4" fontId="206" fillId="98" borderId="129" applyNumberFormat="0" applyProtection="0">
      <alignment horizontal="right" vertical="center"/>
    </xf>
    <xf numFmtId="4" fontId="206" fillId="97" borderId="129" applyNumberFormat="0" applyProtection="0">
      <alignment horizontal="right" vertical="center"/>
    </xf>
    <xf numFmtId="4" fontId="206" fillId="96" borderId="129" applyNumberFormat="0" applyProtection="0">
      <alignment horizontal="right" vertical="center"/>
    </xf>
    <xf numFmtId="4" fontId="206" fillId="95" borderId="130" applyNumberFormat="0" applyProtection="0">
      <alignment horizontal="right" vertical="center"/>
    </xf>
    <xf numFmtId="4" fontId="206" fillId="137" borderId="129" applyNumberFormat="0" applyProtection="0">
      <alignment horizontal="right" vertical="center"/>
    </xf>
    <xf numFmtId="4" fontId="206" fillId="93" borderId="129" applyNumberFormat="0" applyProtection="0">
      <alignment horizontal="right" vertical="center"/>
    </xf>
    <xf numFmtId="0" fontId="209" fillId="91" borderId="124" applyNumberFormat="0" applyProtection="0">
      <alignment horizontal="left" vertical="top" indent="1"/>
    </xf>
    <xf numFmtId="4" fontId="206" fillId="38" borderId="129" applyNumberFormat="0" applyProtection="0">
      <alignment horizontal="left" vertical="center" indent="1"/>
    </xf>
    <xf numFmtId="4" fontId="215" fillId="38" borderId="129" applyNumberFormat="0" applyProtection="0">
      <alignment vertical="center"/>
    </xf>
    <xf numFmtId="0" fontId="201" fillId="87" borderId="129" applyNumberFormat="0" applyAlignment="0" applyProtection="0"/>
    <xf numFmtId="4" fontId="64" fillId="93" borderId="134" applyNumberFormat="0" applyProtection="0">
      <alignment horizontal="right" vertical="center"/>
    </xf>
    <xf numFmtId="0" fontId="64" fillId="92" borderId="134" applyNumberFormat="0" applyProtection="0">
      <alignment horizontal="left" vertical="top" indent="1"/>
    </xf>
    <xf numFmtId="4" fontId="206" fillId="137" borderId="139" applyNumberFormat="0" applyProtection="0">
      <alignment horizontal="right" vertical="center"/>
    </xf>
    <xf numFmtId="0" fontId="201" fillId="87" borderId="135" applyNumberFormat="0" applyAlignment="0" applyProtection="0"/>
    <xf numFmtId="0" fontId="12" fillId="86" borderId="136" applyNumberFormat="0" applyFont="0" applyAlignment="0" applyProtection="0"/>
    <xf numFmtId="0" fontId="12" fillId="104" borderId="134" applyNumberFormat="0" applyProtection="0">
      <alignment horizontal="left" vertical="center" indent="1"/>
    </xf>
    <xf numFmtId="0" fontId="213" fillId="134" borderId="129" applyNumberFormat="0" applyAlignment="0" applyProtection="0"/>
    <xf numFmtId="4" fontId="215" fillId="27" borderId="139" applyNumberFormat="0" applyProtection="0">
      <alignment horizontal="right" vertical="center"/>
    </xf>
    <xf numFmtId="0" fontId="206" fillId="105" borderId="152" applyNumberFormat="0" applyProtection="0">
      <alignment horizontal="left" vertical="center" indent="1"/>
    </xf>
    <xf numFmtId="4" fontId="53" fillId="38" borderId="134" applyNumberFormat="0" applyProtection="0">
      <alignment horizontal="left" vertical="center" indent="1"/>
    </xf>
    <xf numFmtId="0" fontId="206" fillId="92" borderId="124" applyNumberFormat="0" applyProtection="0">
      <alignment horizontal="left" vertical="top" indent="1"/>
    </xf>
    <xf numFmtId="4" fontId="53" fillId="155" borderId="134" applyNumberFormat="0" applyProtection="0">
      <alignment horizontal="right" vertical="center"/>
    </xf>
    <xf numFmtId="4" fontId="64" fillId="101" borderId="134" applyNumberFormat="0" applyProtection="0">
      <alignment horizontal="right" vertical="center"/>
    </xf>
    <xf numFmtId="4" fontId="56" fillId="119" borderId="142" applyNumberFormat="0" applyProtection="0">
      <alignment horizontal="left" vertical="center" indent="1"/>
    </xf>
    <xf numFmtId="4" fontId="187" fillId="107" borderId="134" applyNumberFormat="0" applyProtection="0">
      <alignment vertical="center"/>
    </xf>
    <xf numFmtId="4" fontId="230" fillId="159" borderId="134" applyNumberFormat="0" applyProtection="0">
      <alignment vertical="center"/>
    </xf>
    <xf numFmtId="0" fontId="206" fillId="105" borderId="139" applyNumberFormat="0" applyProtection="0">
      <alignment horizontal="left" vertical="center" indent="1"/>
    </xf>
    <xf numFmtId="0" fontId="64" fillId="107" borderId="134" applyNumberFormat="0" applyProtection="0">
      <alignment horizontal="left" vertical="top" indent="1"/>
    </xf>
    <xf numFmtId="4" fontId="188" fillId="120" borderId="142" applyNumberFormat="0" applyProtection="0">
      <alignment horizontal="left" vertical="center" indent="1"/>
    </xf>
    <xf numFmtId="4" fontId="206" fillId="122" borderId="139" applyNumberFormat="0" applyProtection="0">
      <alignment horizontal="left" vertical="center" indent="1"/>
    </xf>
    <xf numFmtId="4" fontId="64" fillId="103" borderId="134" applyNumberFormat="0" applyProtection="0">
      <alignment horizontal="right" vertical="center"/>
    </xf>
    <xf numFmtId="4" fontId="64" fillId="93" borderId="134" applyNumberFormat="0" applyProtection="0">
      <alignment horizontal="right" vertical="center"/>
    </xf>
    <xf numFmtId="0" fontId="206" fillId="138" borderId="139" applyNumberFormat="0" applyProtection="0">
      <alignment horizontal="left" vertical="center" indent="1"/>
    </xf>
    <xf numFmtId="0" fontId="206" fillId="104" borderId="147" applyNumberFormat="0" applyProtection="0">
      <alignment horizontal="left" vertical="top" indent="1"/>
    </xf>
    <xf numFmtId="4" fontId="206" fillId="102" borderId="153" applyNumberFormat="0" applyProtection="0">
      <alignment horizontal="left" vertical="center" indent="1"/>
    </xf>
    <xf numFmtId="4" fontId="206" fillId="0" borderId="129" applyNumberFormat="0" applyProtection="0">
      <alignment horizontal="right" vertical="center"/>
    </xf>
    <xf numFmtId="0" fontId="206" fillId="103" borderId="124" applyNumberFormat="0" applyProtection="0">
      <alignment horizontal="left" vertical="top" indent="1"/>
    </xf>
    <xf numFmtId="0" fontId="206" fillId="105" borderId="124" applyNumberFormat="0" applyProtection="0">
      <alignment horizontal="left" vertical="top" indent="1"/>
    </xf>
    <xf numFmtId="4" fontId="206" fillId="122" borderId="129" applyNumberFormat="0" applyProtection="0">
      <alignment horizontal="left" vertical="center" indent="1"/>
    </xf>
    <xf numFmtId="0" fontId="12" fillId="104" borderId="134" applyNumberFormat="0" applyProtection="0">
      <alignment horizontal="left" vertical="center" indent="1"/>
    </xf>
    <xf numFmtId="0" fontId="204" fillId="110" borderId="137" applyNumberFormat="0" applyAlignment="0" applyProtection="0"/>
    <xf numFmtId="0" fontId="206" fillId="105" borderId="134" applyNumberFormat="0" applyProtection="0">
      <alignment horizontal="left" vertical="top" indent="1"/>
    </xf>
    <xf numFmtId="0" fontId="12" fillId="104" borderId="134" applyNumberFormat="0" applyProtection="0">
      <alignment horizontal="left" vertical="center" indent="1"/>
    </xf>
    <xf numFmtId="0" fontId="206" fillId="103" borderId="139" applyNumberFormat="0" applyProtection="0">
      <alignment horizontal="left" vertical="center" indent="1"/>
    </xf>
    <xf numFmtId="0" fontId="220" fillId="110" borderId="135" applyNumberFormat="0" applyAlignment="0" applyProtection="0"/>
    <xf numFmtId="4" fontId="208" fillId="110" borderId="134" applyNumberFormat="0" applyProtection="0">
      <alignment horizontal="left" vertical="center" indent="1"/>
    </xf>
    <xf numFmtId="4" fontId="50" fillId="91" borderId="134" applyNumberFormat="0" applyProtection="0">
      <alignment horizontal="left" vertical="center" indent="1"/>
    </xf>
    <xf numFmtId="0" fontId="208" fillId="107" borderId="134" applyNumberFormat="0" applyProtection="0">
      <alignment horizontal="left" vertical="top" indent="1"/>
    </xf>
    <xf numFmtId="4" fontId="64" fillId="98" borderId="134" applyNumberFormat="0" applyProtection="0">
      <alignment horizontal="right" vertical="center"/>
    </xf>
    <xf numFmtId="4" fontId="64" fillId="93" borderId="134" applyNumberFormat="0" applyProtection="0">
      <alignment horizontal="right" vertical="center"/>
    </xf>
    <xf numFmtId="0" fontId="12" fillId="105" borderId="134" applyNumberFormat="0" applyProtection="0">
      <alignment horizontal="left" vertical="center" indent="1"/>
    </xf>
    <xf numFmtId="4" fontId="206" fillId="122" borderId="139" applyNumberFormat="0" applyProtection="0">
      <alignment horizontal="left" vertical="center" indent="1"/>
    </xf>
    <xf numFmtId="4" fontId="215" fillId="38" borderId="139" applyNumberFormat="0" applyProtection="0">
      <alignment vertical="center"/>
    </xf>
    <xf numFmtId="4" fontId="64" fillId="95" borderId="134" applyNumberFormat="0" applyProtection="0">
      <alignment horizontal="right" vertical="center"/>
    </xf>
    <xf numFmtId="4" fontId="12" fillId="104" borderId="140" applyNumberFormat="0" applyProtection="0">
      <alignment horizontal="left" vertical="center" indent="1"/>
    </xf>
    <xf numFmtId="4" fontId="53" fillId="121" borderId="134" applyNumberFormat="0" applyProtection="0">
      <alignment horizontal="right" vertical="center"/>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210" fillId="108" borderId="140" applyNumberFormat="0" applyProtection="0">
      <alignment horizontal="left" vertical="center" indent="1"/>
    </xf>
    <xf numFmtId="4" fontId="53" fillId="152" borderId="147" applyNumberFormat="0" applyProtection="0">
      <alignment horizontal="right" vertical="center"/>
    </xf>
    <xf numFmtId="4" fontId="64" fillId="98" borderId="147" applyNumberFormat="0" applyProtection="0">
      <alignment horizontal="right" vertical="center"/>
    </xf>
    <xf numFmtId="4" fontId="64" fillId="107" borderId="134" applyNumberFormat="0" applyProtection="0">
      <alignment horizontal="left" vertical="center" indent="1"/>
    </xf>
    <xf numFmtId="4" fontId="53" fillId="152" borderId="147" applyNumberFormat="0" applyProtection="0">
      <alignment horizontal="right" vertical="center"/>
    </xf>
    <xf numFmtId="4" fontId="64" fillId="97" borderId="160" applyNumberFormat="0" applyProtection="0">
      <alignment horizontal="right" vertical="center"/>
    </xf>
    <xf numFmtId="0" fontId="12" fillId="86" borderId="162" applyNumberFormat="0" applyFont="0" applyAlignment="0" applyProtection="0"/>
    <xf numFmtId="0" fontId="206" fillId="103" borderId="147" applyNumberFormat="0" applyProtection="0">
      <alignment horizontal="left" vertical="top" indent="1"/>
    </xf>
    <xf numFmtId="0" fontId="12" fillId="104" borderId="147" applyNumberFormat="0" applyProtection="0">
      <alignment horizontal="left" vertical="top" indent="1"/>
    </xf>
    <xf numFmtId="0" fontId="12" fillId="92" borderId="147" applyNumberFormat="0" applyProtection="0">
      <alignment horizontal="left" vertical="top" indent="1"/>
    </xf>
    <xf numFmtId="4" fontId="206" fillId="0" borderId="152" applyNumberFormat="0" applyProtection="0">
      <alignment horizontal="right" vertical="center"/>
    </xf>
    <xf numFmtId="0" fontId="220" fillId="110" borderId="148" applyNumberFormat="0" applyAlignment="0" applyProtection="0"/>
    <xf numFmtId="0" fontId="12" fillId="92" borderId="147" applyNumberFormat="0" applyProtection="0">
      <alignment horizontal="left" vertical="top" indent="1"/>
    </xf>
    <xf numFmtId="0" fontId="12" fillId="105" borderId="160" applyNumberFormat="0" applyProtection="0">
      <alignment horizontal="left" vertical="top" indent="1"/>
    </xf>
    <xf numFmtId="4" fontId="12" fillId="104" borderId="153" applyNumberFormat="0" applyProtection="0">
      <alignment horizontal="left" vertical="center" indent="1"/>
    </xf>
    <xf numFmtId="4" fontId="64" fillId="96" borderId="124" applyNumberFormat="0" applyProtection="0">
      <alignment horizontal="right" vertical="center"/>
    </xf>
    <xf numFmtId="4" fontId="206" fillId="96" borderId="152" applyNumberFormat="0" applyProtection="0">
      <alignment horizontal="right" vertical="center"/>
    </xf>
    <xf numFmtId="4" fontId="64" fillId="93" borderId="147" applyNumberFormat="0" applyProtection="0">
      <alignment horizontal="right" vertical="center"/>
    </xf>
    <xf numFmtId="0" fontId="12" fillId="103" borderId="134" applyNumberFormat="0" applyProtection="0">
      <alignment horizontal="left" vertical="top" indent="1"/>
    </xf>
    <xf numFmtId="4" fontId="64" fillId="101" borderId="147" applyNumberFormat="0" applyProtection="0">
      <alignment horizontal="right" vertical="center"/>
    </xf>
    <xf numFmtId="4" fontId="64" fillId="99" borderId="134" applyNumberFormat="0" applyProtection="0">
      <alignment horizontal="right" vertical="center"/>
    </xf>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4" fillId="134" borderId="114" applyNumberFormat="0" applyAlignment="0" applyProtection="0"/>
    <xf numFmtId="205" fontId="204" fillId="134" borderId="114" applyNumberFormat="0" applyAlignment="0" applyProtection="0"/>
    <xf numFmtId="0" fontId="206" fillId="139" borderId="157"/>
    <xf numFmtId="0" fontId="12" fillId="92" borderId="147" applyNumberFormat="0" applyProtection="0">
      <alignment horizontal="left" vertical="top" indent="1"/>
    </xf>
    <xf numFmtId="169" fontId="1" fillId="19" borderId="121">
      <alignment vertical="center"/>
    </xf>
    <xf numFmtId="0" fontId="12" fillId="104" borderId="134" applyNumberFormat="0" applyProtection="0">
      <alignment horizontal="left" vertical="center" indent="1"/>
    </xf>
    <xf numFmtId="4" fontId="50" fillId="91" borderId="160" applyNumberFormat="0" applyProtection="0">
      <alignment horizontal="left" vertical="center" indent="1"/>
    </xf>
    <xf numFmtId="0" fontId="12" fillId="104" borderId="147" applyNumberFormat="0" applyProtection="0">
      <alignment horizontal="left" vertical="top" indent="1"/>
    </xf>
    <xf numFmtId="4" fontId="64" fillId="93" borderId="147" applyNumberFormat="0" applyProtection="0">
      <alignment horizontal="right" vertical="center"/>
    </xf>
    <xf numFmtId="4" fontId="215" fillId="27" borderId="152" applyNumberFormat="0" applyProtection="0">
      <alignment horizontal="right" vertical="center"/>
    </xf>
    <xf numFmtId="0" fontId="12" fillId="105" borderId="134" applyNumberFormat="0" applyProtection="0">
      <alignment horizontal="left" vertical="center" indent="1"/>
    </xf>
    <xf numFmtId="4" fontId="53" fillId="33" borderId="160" applyNumberFormat="0" applyProtection="0">
      <alignment horizontal="right" vertical="center"/>
    </xf>
    <xf numFmtId="4" fontId="231" fillId="159" borderId="134" applyNumberFormat="0" applyProtection="0">
      <alignment horizontal="right" vertical="center"/>
    </xf>
    <xf numFmtId="4" fontId="64" fillId="93" borderId="134" applyNumberFormat="0" applyProtection="0">
      <alignment horizontal="right" vertical="center"/>
    </xf>
    <xf numFmtId="4" fontId="64" fillId="95" borderId="134" applyNumberFormat="0" applyProtection="0">
      <alignment horizontal="right" vertical="center"/>
    </xf>
    <xf numFmtId="4" fontId="206" fillId="38" borderId="165" applyNumberFormat="0" applyProtection="0">
      <alignment horizontal="left" vertical="center" indent="1"/>
    </xf>
    <xf numFmtId="0" fontId="12" fillId="103" borderId="147" applyNumberFormat="0" applyProtection="0">
      <alignment horizontal="left" vertical="center" indent="1"/>
    </xf>
    <xf numFmtId="4" fontId="53" fillId="33" borderId="134" applyNumberFormat="0" applyProtection="0">
      <alignment horizontal="right" vertical="center"/>
    </xf>
    <xf numFmtId="0" fontId="64" fillId="107" borderId="147" applyNumberFormat="0" applyProtection="0">
      <alignment horizontal="left" vertical="top" indent="1"/>
    </xf>
    <xf numFmtId="0" fontId="194" fillId="117" borderId="161" applyNumberFormat="0" applyAlignment="0" applyProtection="0"/>
    <xf numFmtId="206" fontId="36" fillId="154" borderId="121">
      <alignment vertical="center"/>
    </xf>
    <xf numFmtId="169" fontId="36" fillId="154" borderId="121">
      <alignment vertical="center"/>
    </xf>
    <xf numFmtId="169" fontId="36" fillId="154" borderId="121">
      <alignment vertical="center"/>
    </xf>
    <xf numFmtId="205" fontId="36" fillId="154" borderId="121">
      <alignment vertical="center"/>
    </xf>
    <xf numFmtId="205" fontId="36" fillId="154" borderId="121">
      <alignment vertical="center"/>
    </xf>
    <xf numFmtId="205" fontId="36" fillId="154" borderId="121">
      <alignment vertical="center"/>
    </xf>
    <xf numFmtId="205" fontId="36" fillId="154" borderId="121">
      <alignment vertical="center"/>
    </xf>
    <xf numFmtId="204" fontId="36" fillId="154" borderId="121">
      <alignment vertical="center"/>
    </xf>
    <xf numFmtId="204" fontId="36" fillId="154" borderId="121">
      <alignment vertical="center"/>
    </xf>
    <xf numFmtId="206" fontId="36" fillId="154" borderId="121">
      <alignment vertical="center"/>
    </xf>
    <xf numFmtId="4" fontId="64" fillId="103" borderId="147" applyNumberFormat="0" applyProtection="0">
      <alignment horizontal="right" vertical="center"/>
    </xf>
    <xf numFmtId="4" fontId="64" fillId="95" borderId="134" applyNumberFormat="0" applyProtection="0">
      <alignment horizontal="right" vertical="center"/>
    </xf>
    <xf numFmtId="4" fontId="187" fillId="103" borderId="134" applyNumberFormat="0" applyProtection="0">
      <alignment horizontal="right" vertical="center"/>
    </xf>
    <xf numFmtId="169" fontId="36" fillId="23" borderId="121">
      <alignment vertical="center"/>
      <protection locked="0"/>
    </xf>
    <xf numFmtId="208" fontId="36" fillId="23" borderId="121">
      <alignment vertical="center"/>
      <protection locked="0"/>
    </xf>
    <xf numFmtId="205" fontId="36" fillId="23" borderId="121">
      <alignment vertical="center"/>
      <protection locked="0"/>
    </xf>
    <xf numFmtId="205" fontId="36" fillId="23" borderId="121">
      <alignment vertical="center"/>
      <protection locked="0"/>
    </xf>
    <xf numFmtId="208" fontId="36" fillId="23" borderId="121">
      <alignment vertical="center"/>
      <protection locked="0"/>
    </xf>
    <xf numFmtId="208" fontId="36" fillId="23" borderId="121">
      <alignment vertical="center"/>
      <protection locked="0"/>
    </xf>
    <xf numFmtId="205" fontId="36" fillId="23" borderId="121">
      <alignment vertical="center"/>
      <protection locked="0"/>
    </xf>
    <xf numFmtId="205" fontId="36" fillId="23" borderId="121">
      <alignment vertical="center"/>
      <protection locked="0"/>
    </xf>
    <xf numFmtId="208" fontId="36" fillId="23" borderId="121">
      <alignment vertical="center"/>
      <protection locked="0"/>
    </xf>
    <xf numFmtId="169" fontId="36" fillId="23" borderId="121">
      <alignment vertical="center"/>
      <protection locked="0"/>
    </xf>
    <xf numFmtId="169" fontId="36" fillId="23" borderId="121">
      <alignment vertical="center"/>
      <protection locked="0"/>
    </xf>
    <xf numFmtId="184" fontId="36" fillId="23" borderId="121">
      <alignment vertical="center"/>
      <protection locked="0"/>
    </xf>
    <xf numFmtId="184" fontId="36" fillId="23" borderId="121">
      <alignment vertical="center"/>
      <protection locked="0"/>
    </xf>
    <xf numFmtId="184" fontId="36" fillId="23" borderId="121">
      <alignment vertical="center"/>
      <protection locked="0"/>
    </xf>
    <xf numFmtId="184" fontId="36" fillId="23" borderId="121">
      <alignment vertical="center"/>
      <protection locked="0"/>
    </xf>
    <xf numFmtId="169" fontId="36" fillId="23" borderId="121">
      <alignment vertical="center"/>
      <protection locked="0"/>
    </xf>
    <xf numFmtId="169" fontId="36" fillId="33" borderId="121">
      <alignment vertical="center"/>
    </xf>
    <xf numFmtId="169" fontId="36" fillId="33" borderId="121">
      <alignment vertical="center"/>
    </xf>
    <xf numFmtId="208" fontId="36" fillId="33" borderId="121">
      <alignment vertical="center"/>
    </xf>
    <xf numFmtId="208" fontId="36" fillId="33" borderId="121">
      <alignment vertical="center"/>
    </xf>
    <xf numFmtId="208" fontId="36" fillId="33" borderId="121">
      <alignment vertical="center"/>
    </xf>
    <xf numFmtId="208" fontId="36" fillId="33" borderId="121">
      <alignment vertical="center"/>
    </xf>
    <xf numFmtId="204" fontId="36" fillId="33" borderId="121">
      <alignment vertical="center"/>
    </xf>
    <xf numFmtId="206" fontId="36" fillId="33" borderId="121">
      <alignment vertical="center"/>
    </xf>
    <xf numFmtId="205" fontId="36" fillId="33" borderId="121">
      <alignment vertical="center"/>
    </xf>
    <xf numFmtId="205" fontId="36" fillId="33" borderId="121">
      <alignment vertical="center"/>
    </xf>
    <xf numFmtId="205" fontId="36" fillId="33" borderId="121">
      <alignment vertical="center"/>
    </xf>
    <xf numFmtId="205" fontId="36" fillId="33" borderId="121">
      <alignment vertical="center"/>
    </xf>
    <xf numFmtId="169" fontId="36" fillId="33" borderId="121">
      <alignment vertical="center"/>
    </xf>
    <xf numFmtId="169" fontId="36" fillId="33" borderId="121">
      <alignment vertical="center"/>
    </xf>
    <xf numFmtId="169" fontId="36" fillId="33" borderId="121">
      <alignment vertical="center"/>
    </xf>
    <xf numFmtId="169" fontId="36" fillId="33" borderId="121">
      <alignment vertical="center"/>
    </xf>
    <xf numFmtId="169" fontId="36" fillId="161" borderId="121">
      <alignment horizontal="right" vertical="center"/>
      <protection locked="0"/>
    </xf>
    <xf numFmtId="205" fontId="36" fillId="161" borderId="121">
      <alignment horizontal="right" vertical="center"/>
      <protection locked="0"/>
    </xf>
    <xf numFmtId="205" fontId="36" fillId="161" borderId="121">
      <alignment horizontal="right" vertical="center"/>
      <protection locked="0"/>
    </xf>
    <xf numFmtId="206" fontId="36" fillId="161" borderId="121">
      <alignment horizontal="right" vertical="center"/>
      <protection locked="0"/>
    </xf>
    <xf numFmtId="204" fontId="36" fillId="161" borderId="121">
      <alignment horizontal="right" vertical="center"/>
      <protection locked="0"/>
    </xf>
    <xf numFmtId="206" fontId="36" fillId="161" borderId="121">
      <alignment horizontal="right" vertical="center"/>
      <protection locked="0"/>
    </xf>
    <xf numFmtId="169" fontId="36" fillId="161" borderId="121">
      <alignment horizontal="right" vertical="center"/>
      <protection locked="0"/>
    </xf>
    <xf numFmtId="169" fontId="36" fillId="161" borderId="121">
      <alignment horizontal="right" vertical="center"/>
      <protection locked="0"/>
    </xf>
    <xf numFmtId="169" fontId="36" fillId="161" borderId="121">
      <alignment horizontal="right" vertical="center"/>
      <protection locked="0"/>
    </xf>
    <xf numFmtId="205" fontId="209" fillId="91" borderId="111" applyNumberFormat="0" applyProtection="0">
      <alignment horizontal="left" vertical="top" indent="1"/>
    </xf>
    <xf numFmtId="0" fontId="206" fillId="104" borderId="147" applyNumberFormat="0" applyProtection="0">
      <alignment horizontal="left" vertical="top" indent="1"/>
    </xf>
    <xf numFmtId="205" fontId="206" fillId="110" borderId="116" applyNumberFormat="0" applyProtection="0">
      <alignment horizontal="left" vertical="center" indent="1"/>
    </xf>
    <xf numFmtId="205" fontId="12" fillId="104" borderId="111" applyNumberFormat="0" applyProtection="0">
      <alignment horizontal="left" vertical="center" indent="1"/>
    </xf>
    <xf numFmtId="205" fontId="206" fillId="104" borderId="111" applyNumberFormat="0" applyProtection="0">
      <alignment horizontal="left" vertical="top" indent="1"/>
    </xf>
    <xf numFmtId="205" fontId="12"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38" borderId="116" applyNumberFormat="0" applyProtection="0">
      <alignment horizontal="left" vertical="center" indent="1"/>
    </xf>
    <xf numFmtId="205" fontId="12" fillId="92" borderId="111" applyNumberFormat="0" applyProtection="0">
      <alignment horizontal="left" vertical="center" indent="1"/>
    </xf>
    <xf numFmtId="205" fontId="206" fillId="92" borderId="111" applyNumberFormat="0" applyProtection="0">
      <alignment horizontal="left" vertical="top" indent="1"/>
    </xf>
    <xf numFmtId="205" fontId="12"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105" borderId="116" applyNumberFormat="0" applyProtection="0">
      <alignment horizontal="left" vertical="center" indent="1"/>
    </xf>
    <xf numFmtId="205" fontId="12" fillId="105" borderId="111" applyNumberFormat="0" applyProtection="0">
      <alignment horizontal="left" vertical="center" indent="1"/>
    </xf>
    <xf numFmtId="205" fontId="206" fillId="105" borderId="111" applyNumberFormat="0" applyProtection="0">
      <alignment horizontal="left" vertical="top" indent="1"/>
    </xf>
    <xf numFmtId="205" fontId="12"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3" borderId="116" applyNumberFormat="0" applyProtection="0">
      <alignment horizontal="left" vertical="center" indent="1"/>
    </xf>
    <xf numFmtId="205" fontId="12" fillId="103" borderId="111" applyNumberFormat="0" applyProtection="0">
      <alignment horizontal="left" vertical="center" indent="1"/>
    </xf>
    <xf numFmtId="205" fontId="206" fillId="103" borderId="111" applyNumberFormat="0" applyProtection="0">
      <alignment horizontal="left" vertical="top" indent="1"/>
    </xf>
    <xf numFmtId="205" fontId="12"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4" fontId="210" fillId="108" borderId="153" applyNumberFormat="0" applyProtection="0">
      <alignment horizontal="left" vertical="center" indent="1"/>
    </xf>
    <xf numFmtId="205" fontId="12" fillId="106" borderId="121" applyNumberFormat="0">
      <protection locked="0"/>
    </xf>
    <xf numFmtId="4" fontId="206" fillId="100" borderId="139" applyNumberFormat="0" applyProtection="0">
      <alignment horizontal="right" vertical="center"/>
    </xf>
    <xf numFmtId="4" fontId="53" fillId="156" borderId="134" applyNumberFormat="0" applyProtection="0">
      <alignment horizontal="right" vertical="center"/>
    </xf>
    <xf numFmtId="4" fontId="64" fillId="95" borderId="147" applyNumberFormat="0" applyProtection="0">
      <alignment horizontal="right" vertical="center"/>
    </xf>
    <xf numFmtId="4" fontId="206" fillId="122" borderId="152" applyNumberFormat="0" applyProtection="0">
      <alignment horizontal="left" vertical="center" indent="1"/>
    </xf>
    <xf numFmtId="4" fontId="189" fillId="103" borderId="160" applyNumberFormat="0" applyProtection="0">
      <alignment horizontal="right" vertical="center"/>
    </xf>
    <xf numFmtId="0" fontId="64" fillId="92" borderId="160" applyNumberFormat="0" applyProtection="0">
      <alignment horizontal="left" vertical="top" indent="1"/>
    </xf>
    <xf numFmtId="0" fontId="12" fillId="105" borderId="160" applyNumberFormat="0" applyProtection="0">
      <alignment horizontal="left" vertical="center" indent="1"/>
    </xf>
    <xf numFmtId="205" fontId="71" fillId="104" borderId="118" applyBorder="0"/>
    <xf numFmtId="4" fontId="215" fillId="23" borderId="121" applyNumberFormat="0" applyProtection="0">
      <alignment vertical="center"/>
    </xf>
    <xf numFmtId="205" fontId="208" fillId="107" borderId="111" applyNumberFormat="0" applyProtection="0">
      <alignment horizontal="left" vertical="top" indent="1"/>
    </xf>
    <xf numFmtId="205" fontId="208" fillId="92" borderId="111" applyNumberFormat="0" applyProtection="0">
      <alignment horizontal="left" vertical="top" indent="1"/>
    </xf>
    <xf numFmtId="205" fontId="206" fillId="139" borderId="121"/>
    <xf numFmtId="169" fontId="1" fillId="19" borderId="121">
      <alignment vertical="center"/>
    </xf>
    <xf numFmtId="4" fontId="206" fillId="98" borderId="139" applyNumberFormat="0" applyProtection="0">
      <alignment horizontal="right" vertical="center"/>
    </xf>
    <xf numFmtId="0" fontId="201" fillId="87" borderId="165" applyNumberFormat="0" applyAlignment="0" applyProtection="0"/>
    <xf numFmtId="202" fontId="28" fillId="0" borderId="122" applyFill="0"/>
    <xf numFmtId="205" fontId="185" fillId="0" borderId="115" applyNumberFormat="0" applyFill="0" applyAlignment="0" applyProtection="0"/>
    <xf numFmtId="205" fontId="185" fillId="0" borderId="115" applyNumberFormat="0" applyFill="0" applyAlignment="0" applyProtection="0"/>
    <xf numFmtId="4" fontId="206" fillId="38" borderId="152" applyNumberFormat="0" applyProtection="0">
      <alignment horizontal="left" vertical="center" indent="1"/>
    </xf>
    <xf numFmtId="0" fontId="12" fillId="92" borderId="134" applyNumberFormat="0" applyProtection="0">
      <alignment horizontal="left" vertical="center" indent="1"/>
    </xf>
    <xf numFmtId="4" fontId="206" fillId="97" borderId="139" applyNumberFormat="0" applyProtection="0">
      <alignment horizontal="right" vertical="center"/>
    </xf>
    <xf numFmtId="4" fontId="64" fillId="94" borderId="134" applyNumberFormat="0" applyProtection="0">
      <alignment horizontal="right" vertical="center"/>
    </xf>
    <xf numFmtId="4" fontId="187" fillId="107" borderId="134" applyNumberFormat="0" applyProtection="0">
      <alignment vertical="center"/>
    </xf>
    <xf numFmtId="4" fontId="215" fillId="38" borderId="139" applyNumberFormat="0" applyProtection="0">
      <alignment vertical="center"/>
    </xf>
    <xf numFmtId="0" fontId="12" fillId="92" borderId="147" applyNumberFormat="0" applyProtection="0">
      <alignment horizontal="left" vertical="center" indent="1"/>
    </xf>
    <xf numFmtId="0" fontId="12" fillId="86" borderId="149" applyNumberFormat="0" applyFont="0" applyAlignment="0" applyProtection="0"/>
    <xf numFmtId="0" fontId="12" fillId="105" borderId="134" applyNumberFormat="0" applyProtection="0">
      <alignment horizontal="left" vertical="top" indent="1"/>
    </xf>
    <xf numFmtId="0" fontId="204" fillId="134" borderId="163" applyNumberFormat="0" applyAlignment="0" applyProtection="0"/>
    <xf numFmtId="4" fontId="50" fillId="91" borderId="134" applyNumberFormat="0" applyProtection="0">
      <alignment horizontal="left" vertical="center" indent="1"/>
    </xf>
    <xf numFmtId="4" fontId="64" fillId="107" borderId="160" applyNumberFormat="0" applyProtection="0">
      <alignment horizontal="left" vertical="center" indent="1"/>
    </xf>
    <xf numFmtId="4" fontId="64" fillId="97" borderId="124" applyNumberFormat="0" applyProtection="0">
      <alignment horizontal="right" vertical="center"/>
    </xf>
    <xf numFmtId="4" fontId="186" fillId="91" borderId="124" applyNumberFormat="0" applyProtection="0">
      <alignment vertical="center"/>
    </xf>
    <xf numFmtId="0" fontId="206" fillId="92" borderId="124" applyNumberFormat="0" applyProtection="0">
      <alignment horizontal="left" vertical="top" indent="1"/>
    </xf>
    <xf numFmtId="4" fontId="64" fillId="94" borderId="124" applyNumberFormat="0" applyProtection="0">
      <alignment horizontal="right" vertical="center"/>
    </xf>
    <xf numFmtId="0" fontId="194" fillId="117" borderId="125" applyNumberFormat="0" applyAlignment="0" applyProtection="0"/>
    <xf numFmtId="0" fontId="12" fillId="104" borderId="124" applyNumberFormat="0" applyProtection="0">
      <alignment horizontal="left" vertical="center" indent="1"/>
    </xf>
    <xf numFmtId="0" fontId="12" fillId="105" borderId="124" applyNumberFormat="0" applyProtection="0">
      <alignment horizontal="left" vertical="center" indent="1"/>
    </xf>
    <xf numFmtId="0" fontId="206" fillId="104" borderId="124" applyNumberFormat="0" applyProtection="0">
      <alignment horizontal="left" vertical="top" indent="1"/>
    </xf>
    <xf numFmtId="4" fontId="189" fillId="103" borderId="124" applyNumberFormat="0" applyProtection="0">
      <alignment horizontal="right" vertical="center"/>
    </xf>
    <xf numFmtId="4" fontId="64" fillId="92" borderId="124" applyNumberFormat="0" applyProtection="0">
      <alignment horizontal="left" vertical="center" indent="1"/>
    </xf>
    <xf numFmtId="4" fontId="53" fillId="33" borderId="147" applyNumberFormat="0" applyProtection="0">
      <alignment horizontal="right" vertical="center"/>
    </xf>
    <xf numFmtId="0" fontId="12" fillId="103" borderId="124" applyNumberFormat="0" applyProtection="0">
      <alignment horizontal="left" vertical="center" indent="1"/>
    </xf>
    <xf numFmtId="0" fontId="12" fillId="105" borderId="124" applyNumberFormat="0" applyProtection="0">
      <alignment horizontal="left" vertical="center" indent="1"/>
    </xf>
    <xf numFmtId="0" fontId="12" fillId="92" borderId="124" applyNumberFormat="0" applyProtection="0">
      <alignment horizontal="left" vertical="center" indent="1"/>
    </xf>
    <xf numFmtId="0" fontId="12" fillId="104" borderId="124" applyNumberFormat="0" applyProtection="0">
      <alignment horizontal="left" vertical="center" indent="1"/>
    </xf>
    <xf numFmtId="4" fontId="64" fillId="92" borderId="124" applyNumberFormat="0" applyProtection="0">
      <alignment horizontal="right" vertical="center"/>
    </xf>
    <xf numFmtId="4" fontId="64" fillId="101" borderId="124" applyNumberFormat="0" applyProtection="0">
      <alignment horizontal="right" vertical="center"/>
    </xf>
    <xf numFmtId="4" fontId="206" fillId="97" borderId="129" applyNumberFormat="0" applyProtection="0">
      <alignment horizontal="right" vertical="center"/>
    </xf>
    <xf numFmtId="4" fontId="64" fillId="98" borderId="124" applyNumberFormat="0" applyProtection="0">
      <alignment horizontal="right" vertical="center"/>
    </xf>
    <xf numFmtId="4" fontId="64" fillId="96" borderId="124" applyNumberFormat="0" applyProtection="0">
      <alignment horizontal="right" vertical="center"/>
    </xf>
    <xf numFmtId="4" fontId="64" fillId="94" borderId="124" applyNumberFormat="0" applyProtection="0">
      <alignment horizontal="right" vertical="center"/>
    </xf>
    <xf numFmtId="4" fontId="53" fillId="152" borderId="124" applyNumberFormat="0" applyProtection="0">
      <alignment horizontal="right" vertical="center"/>
    </xf>
    <xf numFmtId="4" fontId="50" fillId="91" borderId="124" applyNumberFormat="0" applyProtection="0">
      <alignment horizontal="left" vertical="center" indent="1"/>
    </xf>
    <xf numFmtId="4" fontId="50" fillId="91" borderId="124" applyNumberFormat="0" applyProtection="0">
      <alignment vertical="center"/>
    </xf>
    <xf numFmtId="0" fontId="206" fillId="103" borderId="124" applyNumberFormat="0" applyProtection="0">
      <alignment horizontal="left" vertical="top" indent="1"/>
    </xf>
    <xf numFmtId="0" fontId="12" fillId="105" borderId="124" applyNumberFormat="0" applyProtection="0">
      <alignment horizontal="left" vertical="center" indent="1"/>
    </xf>
    <xf numFmtId="4" fontId="53" fillId="152" borderId="124" applyNumberFormat="0" applyProtection="0">
      <alignment horizontal="right" vertical="center"/>
    </xf>
    <xf numFmtId="0" fontId="64" fillId="92" borderId="124" applyNumberFormat="0" applyProtection="0">
      <alignment horizontal="left" vertical="top" indent="1"/>
    </xf>
    <xf numFmtId="0" fontId="12" fillId="107" borderId="126" applyNumberFormat="0" applyFont="0" applyAlignment="0" applyProtection="0"/>
    <xf numFmtId="4" fontId="53" fillId="159" borderId="124" applyNumberFormat="0" applyProtection="0">
      <alignment horizontal="right" vertical="center"/>
    </xf>
    <xf numFmtId="4" fontId="206" fillId="100" borderId="139" applyNumberFormat="0" applyProtection="0">
      <alignment horizontal="right" vertical="center"/>
    </xf>
    <xf numFmtId="169" fontId="1" fillId="19" borderId="144">
      <alignment vertical="center"/>
    </xf>
    <xf numFmtId="4" fontId="53" fillId="157" borderId="147" applyNumberFormat="0" applyProtection="0">
      <alignment horizontal="right" vertical="center"/>
    </xf>
    <xf numFmtId="0" fontId="208" fillId="92" borderId="134" applyNumberFormat="0" applyProtection="0">
      <alignment horizontal="left" vertical="top" indent="1"/>
    </xf>
    <xf numFmtId="0" fontId="206" fillId="105" borderId="134" applyNumberFormat="0" applyProtection="0">
      <alignment horizontal="left" vertical="top" indent="1"/>
    </xf>
    <xf numFmtId="0" fontId="50" fillId="91" borderId="124" applyNumberFormat="0" applyProtection="0">
      <alignment horizontal="left" vertical="top" indent="1"/>
    </xf>
    <xf numFmtId="4" fontId="206" fillId="0" borderId="129" applyNumberFormat="0" applyProtection="0">
      <alignment horizontal="right" vertical="center"/>
    </xf>
    <xf numFmtId="0" fontId="206" fillId="105" borderId="129" applyNumberFormat="0" applyProtection="0">
      <alignment horizontal="left" vertical="center" indent="1"/>
    </xf>
    <xf numFmtId="0" fontId="206" fillId="110" borderId="129" applyNumberFormat="0" applyProtection="0">
      <alignment horizontal="left" vertical="center" indent="1"/>
    </xf>
    <xf numFmtId="4" fontId="206" fillId="103" borderId="130" applyNumberFormat="0" applyProtection="0">
      <alignment horizontal="left" vertical="center" indent="1"/>
    </xf>
    <xf numFmtId="4" fontId="206" fillId="102" borderId="130" applyNumberFormat="0" applyProtection="0">
      <alignment horizontal="left" vertical="center" indent="1"/>
    </xf>
    <xf numFmtId="0" fontId="64" fillId="107" borderId="124" applyNumberFormat="0" applyProtection="0">
      <alignment horizontal="left" vertical="top" indent="1"/>
    </xf>
    <xf numFmtId="4" fontId="206" fillId="122" borderId="129" applyNumberFormat="0" applyProtection="0">
      <alignment horizontal="left" vertical="center" indent="1"/>
    </xf>
    <xf numFmtId="0" fontId="185" fillId="0" borderId="133" applyNumberFormat="0" applyFill="0" applyAlignment="0" applyProtection="0"/>
    <xf numFmtId="4" fontId="231" fillId="159" borderId="124" applyNumberFormat="0" applyProtection="0">
      <alignment horizontal="right" vertical="center"/>
    </xf>
    <xf numFmtId="4" fontId="189" fillId="103" borderId="124" applyNumberFormat="0" applyProtection="0">
      <alignment horizontal="right" vertical="center"/>
    </xf>
    <xf numFmtId="4" fontId="188" fillId="120" borderId="132" applyNumberFormat="0" applyProtection="0">
      <alignment horizontal="left" vertical="center" indent="1"/>
    </xf>
    <xf numFmtId="4" fontId="56" fillId="119"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187" fillId="103" borderId="124" applyNumberFormat="0" applyProtection="0">
      <alignment horizontal="right" vertical="center"/>
    </xf>
    <xf numFmtId="4" fontId="230" fillId="159" borderId="124" applyNumberFormat="0" applyProtection="0">
      <alignment horizontal="right" vertical="center"/>
    </xf>
    <xf numFmtId="4" fontId="64" fillId="103" borderId="124" applyNumberFormat="0" applyProtection="0">
      <alignment horizontal="right" vertical="center"/>
    </xf>
    <xf numFmtId="4" fontId="53" fillId="159" borderId="124" applyNumberFormat="0" applyProtection="0">
      <alignment horizontal="right" vertical="center"/>
    </xf>
    <xf numFmtId="4" fontId="64" fillId="103" borderId="124" applyNumberFormat="0" applyProtection="0">
      <alignment horizontal="right" vertical="center"/>
    </xf>
    <xf numFmtId="4" fontId="56" fillId="119" borderId="132" applyNumberFormat="0" applyProtection="0">
      <alignment horizontal="left" vertical="center" indent="1"/>
    </xf>
    <xf numFmtId="0" fontId="12" fillId="103" borderId="124" applyNumberFormat="0" applyProtection="0">
      <alignment horizontal="left" vertical="top" indent="1"/>
    </xf>
    <xf numFmtId="4" fontId="187" fillId="107" borderId="124" applyNumberFormat="0" applyProtection="0">
      <alignment vertical="center"/>
    </xf>
    <xf numFmtId="4" fontId="230" fillId="159" borderId="124" applyNumberFormat="0" applyProtection="0">
      <alignment vertical="center"/>
    </xf>
    <xf numFmtId="4" fontId="64" fillId="107" borderId="124" applyNumberFormat="0" applyProtection="0">
      <alignment vertical="center"/>
    </xf>
    <xf numFmtId="4" fontId="53" fillId="159" borderId="124" applyNumberFormat="0" applyProtection="0">
      <alignment vertical="center"/>
    </xf>
    <xf numFmtId="0" fontId="12" fillId="103" borderId="124" applyNumberFormat="0" applyProtection="0">
      <alignment horizontal="left" vertical="top" indent="1"/>
    </xf>
    <xf numFmtId="0" fontId="206" fillId="103"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5" borderId="124" applyNumberFormat="0" applyProtection="0">
      <alignment horizontal="left" vertical="top" indent="1"/>
    </xf>
    <xf numFmtId="0" fontId="12" fillId="105" borderId="124" applyNumberFormat="0" applyProtection="0">
      <alignment horizontal="left" vertical="center" indent="1"/>
    </xf>
    <xf numFmtId="0" fontId="12" fillId="104" borderId="124" applyNumberFormat="0" applyProtection="0">
      <alignment horizontal="left" vertical="top"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104" borderId="124" applyNumberFormat="0" applyProtection="0">
      <alignment horizontal="left" vertical="top" indent="1"/>
    </xf>
    <xf numFmtId="0" fontId="12" fillId="104" borderId="124" applyNumberFormat="0" applyProtection="0">
      <alignment horizontal="left" vertical="center" indent="1"/>
    </xf>
    <xf numFmtId="4" fontId="53" fillId="119" borderId="124" applyNumberFormat="0" applyProtection="0">
      <alignment horizontal="right" vertical="center"/>
    </xf>
    <xf numFmtId="4" fontId="64" fillId="101" borderId="124" applyNumberFormat="0" applyProtection="0">
      <alignment horizontal="right" vertical="center"/>
    </xf>
    <xf numFmtId="4" fontId="64" fillId="101" borderId="124" applyNumberFormat="0" applyProtection="0">
      <alignment horizontal="right" vertical="center"/>
    </xf>
    <xf numFmtId="4" fontId="64" fillId="100" borderId="124" applyNumberFormat="0" applyProtection="0">
      <alignment horizontal="right" vertical="center"/>
    </xf>
    <xf numFmtId="4" fontId="53" fillId="156" borderId="124" applyNumberFormat="0" applyProtection="0">
      <alignment horizontal="right" vertical="center"/>
    </xf>
    <xf numFmtId="4" fontId="53" fillId="154" borderId="124" applyNumberFormat="0" applyProtection="0">
      <alignment horizontal="right" vertical="center"/>
    </xf>
    <xf numFmtId="4" fontId="64" fillId="98" borderId="124" applyNumberFormat="0" applyProtection="0">
      <alignment horizontal="right" vertical="center"/>
    </xf>
    <xf numFmtId="4" fontId="53" fillId="155" borderId="124" applyNumberFormat="0" applyProtection="0">
      <alignment horizontal="right" vertical="center"/>
    </xf>
    <xf numFmtId="4" fontId="64" fillId="98" borderId="124" applyNumberFormat="0" applyProtection="0">
      <alignment horizontal="right" vertical="center"/>
    </xf>
    <xf numFmtId="4" fontId="64" fillId="98" borderId="124" applyNumberFormat="0" applyProtection="0">
      <alignment horizontal="right" vertical="center"/>
    </xf>
    <xf numFmtId="4" fontId="53" fillId="153" borderId="124" applyNumberFormat="0" applyProtection="0">
      <alignment horizontal="right" vertical="center"/>
    </xf>
    <xf numFmtId="4" fontId="64" fillId="93" borderId="124" applyNumberFormat="0" applyProtection="0">
      <alignment horizontal="right" vertical="center"/>
    </xf>
    <xf numFmtId="4" fontId="50" fillId="91" borderId="124" applyNumberFormat="0" applyProtection="0">
      <alignment vertical="center"/>
    </xf>
    <xf numFmtId="0" fontId="206" fillId="86" borderId="129" applyNumberFormat="0" applyFont="0" applyAlignment="0" applyProtection="0"/>
    <xf numFmtId="4" fontId="50" fillId="91" borderId="124" applyNumberFormat="0" applyProtection="0">
      <alignment vertical="center"/>
    </xf>
    <xf numFmtId="0" fontId="12" fillId="86" borderId="126" applyNumberFormat="0" applyFont="0" applyAlignment="0" applyProtection="0"/>
    <xf numFmtId="0" fontId="201" fillId="87" borderId="125" applyNumberFormat="0" applyAlignment="0" applyProtection="0"/>
    <xf numFmtId="0" fontId="50" fillId="91" borderId="134" applyNumberFormat="0" applyProtection="0">
      <alignment horizontal="left" vertical="top" indent="1"/>
    </xf>
    <xf numFmtId="4" fontId="206" fillId="99" borderId="152" applyNumberFormat="0" applyProtection="0">
      <alignment horizontal="right" vertical="center"/>
    </xf>
    <xf numFmtId="4" fontId="187" fillId="103" borderId="124" applyNumberFormat="0" applyProtection="0">
      <alignment horizontal="right" vertical="center"/>
    </xf>
    <xf numFmtId="0" fontId="185" fillId="0" borderId="128" applyNumberFormat="0" applyFill="0" applyAlignment="0" applyProtection="0"/>
    <xf numFmtId="4" fontId="211" fillId="106" borderId="129" applyNumberFormat="0" applyProtection="0">
      <alignment horizontal="right" vertical="center"/>
    </xf>
    <xf numFmtId="4" fontId="64" fillId="107" borderId="147" applyNumberFormat="0" applyProtection="0">
      <alignment vertical="center"/>
    </xf>
    <xf numFmtId="4" fontId="64" fillId="92" borderId="124" applyNumberFormat="0" applyProtection="0">
      <alignment horizontal="left" vertical="center" indent="1"/>
    </xf>
    <xf numFmtId="0" fontId="204" fillId="110" borderId="137" applyNumberFormat="0" applyAlignment="0" applyProtection="0"/>
    <xf numFmtId="4" fontId="64" fillId="100" borderId="124" applyNumberFormat="0" applyProtection="0">
      <alignment horizontal="right" vertical="center"/>
    </xf>
    <xf numFmtId="0" fontId="194" fillId="117" borderId="135" applyNumberFormat="0" applyAlignment="0" applyProtection="0"/>
    <xf numFmtId="4" fontId="64" fillId="107" borderId="124" applyNumberFormat="0" applyProtection="0">
      <alignment vertical="center"/>
    </xf>
    <xf numFmtId="205" fontId="213" fillId="134" borderId="116" applyNumberFormat="0" applyAlignment="0" applyProtection="0"/>
    <xf numFmtId="205" fontId="213" fillId="134" borderId="116" applyNumberFormat="0" applyAlignment="0" applyProtection="0"/>
    <xf numFmtId="205" fontId="201" fillId="87" borderId="116" applyNumberFormat="0" applyAlignment="0" applyProtection="0"/>
    <xf numFmtId="205" fontId="201" fillId="87" borderId="116" applyNumberFormat="0" applyAlignment="0" applyProtection="0"/>
    <xf numFmtId="4" fontId="64" fillId="93" borderId="134" applyNumberFormat="0" applyProtection="0">
      <alignment horizontal="right" vertical="center"/>
    </xf>
    <xf numFmtId="0" fontId="12" fillId="86" borderId="136" applyNumberFormat="0" applyFont="0" applyAlignment="0" applyProtection="0"/>
    <xf numFmtId="4" fontId="206" fillId="122" borderId="129" applyNumberFormat="0" applyProtection="0">
      <alignment horizontal="left" vertical="center" indent="1"/>
    </xf>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6" fillId="86" borderId="116" applyNumberFormat="0" applyFont="0" applyAlignment="0" applyProtection="0"/>
    <xf numFmtId="205" fontId="204" fillId="134" borderId="114" applyNumberFormat="0" applyAlignment="0" applyProtection="0"/>
    <xf numFmtId="205" fontId="204" fillId="134" borderId="114" applyNumberFormat="0" applyAlignment="0" applyProtection="0"/>
    <xf numFmtId="4" fontId="64" fillId="97" borderId="147" applyNumberFormat="0" applyProtection="0">
      <alignment horizontal="right" vertical="center"/>
    </xf>
    <xf numFmtId="4" fontId="64" fillId="97" borderId="147" applyNumberFormat="0" applyProtection="0">
      <alignment horizontal="right" vertical="center"/>
    </xf>
    <xf numFmtId="4" fontId="64" fillId="97" borderId="134" applyNumberFormat="0" applyProtection="0">
      <alignment horizontal="right" vertical="center"/>
    </xf>
    <xf numFmtId="4" fontId="206" fillId="0" borderId="165" applyNumberFormat="0" applyProtection="0">
      <alignment horizontal="right" vertical="center"/>
    </xf>
    <xf numFmtId="0" fontId="12" fillId="104" borderId="147" applyNumberFormat="0" applyProtection="0">
      <alignment horizontal="left" vertical="top" indent="1"/>
    </xf>
    <xf numFmtId="4" fontId="64" fillId="96" borderId="160" applyNumberFormat="0" applyProtection="0">
      <alignment horizontal="right" vertical="center"/>
    </xf>
    <xf numFmtId="4" fontId="64" fillId="99" borderId="134" applyNumberFormat="0" applyProtection="0">
      <alignment horizontal="right" vertical="center"/>
    </xf>
    <xf numFmtId="4" fontId="64" fillId="96" borderId="160" applyNumberFormat="0" applyProtection="0">
      <alignment horizontal="right" vertical="center"/>
    </xf>
    <xf numFmtId="4" fontId="64" fillId="97" borderId="147" applyNumberFormat="0" applyProtection="0">
      <alignment horizontal="right" vertical="center"/>
    </xf>
    <xf numFmtId="0" fontId="12" fillId="103" borderId="134" applyNumberFormat="0" applyProtection="0">
      <alignment horizontal="left" vertical="top" indent="1"/>
    </xf>
    <xf numFmtId="0" fontId="201" fillId="87" borderId="148" applyNumberFormat="0" applyAlignment="0" applyProtection="0"/>
    <xf numFmtId="4" fontId="53" fillId="119" borderId="147" applyNumberFormat="0" applyProtection="0">
      <alignment horizontal="right" vertical="center"/>
    </xf>
    <xf numFmtId="4" fontId="50" fillId="91" borderId="147" applyNumberFormat="0" applyProtection="0">
      <alignment horizontal="left" vertical="center" indent="1"/>
    </xf>
    <xf numFmtId="0" fontId="206" fillId="138" borderId="165" applyNumberFormat="0" applyProtection="0">
      <alignment horizontal="left" vertical="center" indent="1"/>
    </xf>
    <xf numFmtId="0" fontId="64" fillId="92" borderId="134" applyNumberFormat="0" applyProtection="0">
      <alignment horizontal="left" vertical="top" indent="1"/>
    </xf>
    <xf numFmtId="4" fontId="206" fillId="95" borderId="166" applyNumberFormat="0" applyProtection="0">
      <alignment horizontal="right" vertical="center"/>
    </xf>
    <xf numFmtId="4" fontId="64" fillId="107" borderId="147" applyNumberFormat="0" applyProtection="0">
      <alignment vertical="center"/>
    </xf>
    <xf numFmtId="4" fontId="206" fillId="100" borderId="165" applyNumberFormat="0" applyProtection="0">
      <alignment horizontal="right" vertical="center"/>
    </xf>
    <xf numFmtId="4" fontId="229" fillId="38" borderId="160" applyNumberFormat="0" applyProtection="0">
      <alignment vertical="center"/>
    </xf>
    <xf numFmtId="0" fontId="206" fillId="110" borderId="152" applyNumberFormat="0" applyProtection="0">
      <alignment horizontal="left" vertical="center" indent="1"/>
    </xf>
    <xf numFmtId="4" fontId="231" fillId="159" borderId="147" applyNumberFormat="0" applyProtection="0">
      <alignment horizontal="right" vertical="center"/>
    </xf>
    <xf numFmtId="4" fontId="50" fillId="91" borderId="147" applyNumberFormat="0" applyProtection="0">
      <alignment vertical="center"/>
    </xf>
    <xf numFmtId="4" fontId="53" fillId="155" borderId="134" applyNumberFormat="0" applyProtection="0">
      <alignment horizontal="right" vertical="center"/>
    </xf>
    <xf numFmtId="0" fontId="185" fillId="0" borderId="151" applyNumberFormat="0" applyFill="0" applyAlignment="0" applyProtection="0"/>
    <xf numFmtId="0" fontId="12" fillId="105" borderId="147" applyNumberFormat="0" applyProtection="0">
      <alignment horizontal="left" vertical="top" indent="1"/>
    </xf>
    <xf numFmtId="0" fontId="12" fillId="105" borderId="147" applyNumberFormat="0" applyProtection="0">
      <alignment horizontal="left" vertical="center" indent="1"/>
    </xf>
    <xf numFmtId="4" fontId="186" fillId="91" borderId="147" applyNumberFormat="0" applyProtection="0">
      <alignment vertical="center"/>
    </xf>
    <xf numFmtId="0" fontId="12" fillId="104" borderId="134" applyNumberFormat="0" applyProtection="0">
      <alignment horizontal="left" vertical="top" indent="1"/>
    </xf>
    <xf numFmtId="4" fontId="211" fillId="106" borderId="152" applyNumberFormat="0" applyProtection="0">
      <alignment horizontal="right" vertical="center"/>
    </xf>
    <xf numFmtId="0" fontId="12" fillId="107" borderId="162" applyNumberFormat="0" applyFont="0" applyAlignment="0" applyProtection="0"/>
    <xf numFmtId="0" fontId="12" fillId="105" borderId="147" applyNumberFormat="0" applyProtection="0">
      <alignment horizontal="left" vertical="top" indent="1"/>
    </xf>
    <xf numFmtId="0" fontId="206" fillId="105" borderId="152" applyNumberFormat="0" applyProtection="0">
      <alignment horizontal="left" vertical="center" indent="1"/>
    </xf>
    <xf numFmtId="0" fontId="12" fillId="107" borderId="149" applyNumberFormat="0" applyFont="0" applyAlignment="0" applyProtection="0"/>
    <xf numFmtId="4" fontId="206" fillId="92" borderId="153" applyNumberFormat="0" applyProtection="0">
      <alignment horizontal="left" vertical="center" indent="1"/>
    </xf>
    <xf numFmtId="0" fontId="12" fillId="105" borderId="134" applyNumberFormat="0" applyProtection="0">
      <alignment horizontal="left" vertical="top" indent="1"/>
    </xf>
    <xf numFmtId="0" fontId="12" fillId="104" borderId="160" applyNumberFormat="0" applyProtection="0">
      <alignment horizontal="left" vertical="top" indent="1"/>
    </xf>
    <xf numFmtId="4" fontId="53" fillId="121" borderId="147" applyNumberFormat="0" applyProtection="0">
      <alignment horizontal="right" vertical="center"/>
    </xf>
    <xf numFmtId="4" fontId="64" fillId="92" borderId="134" applyNumberFormat="0" applyProtection="0">
      <alignment horizontal="left" vertical="center" indent="1"/>
    </xf>
    <xf numFmtId="4" fontId="64" fillId="96" borderId="134" applyNumberFormat="0" applyProtection="0">
      <alignment horizontal="right" vertical="center"/>
    </xf>
    <xf numFmtId="4" fontId="206" fillId="92" borderId="152" applyNumberFormat="0" applyProtection="0">
      <alignment horizontal="right" vertical="center"/>
    </xf>
    <xf numFmtId="0" fontId="12" fillId="92" borderId="134" applyNumberFormat="0" applyProtection="0">
      <alignment horizontal="left" vertical="center" indent="1"/>
    </xf>
    <xf numFmtId="4" fontId="206" fillId="38" borderId="152" applyNumberFormat="0" applyProtection="0">
      <alignment horizontal="left" vertical="center" indent="1"/>
    </xf>
    <xf numFmtId="4" fontId="206" fillId="122" borderId="152" applyNumberFormat="0" applyProtection="0">
      <alignment horizontal="left" vertical="center" indent="1"/>
    </xf>
    <xf numFmtId="0" fontId="12" fillId="103" borderId="147" applyNumberFormat="0" applyProtection="0">
      <alignment horizontal="left" vertical="top" indent="1"/>
    </xf>
    <xf numFmtId="4" fontId="206" fillId="91" borderId="116" applyNumberFormat="0" applyProtection="0">
      <alignment vertical="center"/>
    </xf>
    <xf numFmtId="4" fontId="215" fillId="38" borderId="116" applyNumberFormat="0" applyProtection="0">
      <alignment vertical="center"/>
    </xf>
    <xf numFmtId="4" fontId="206" fillId="38" borderId="116" applyNumberFormat="0" applyProtection="0">
      <alignment horizontal="left" vertical="center" indent="1"/>
    </xf>
    <xf numFmtId="205" fontId="209" fillId="91" borderId="111" applyNumberFormat="0" applyProtection="0">
      <alignment horizontal="left" vertical="top" indent="1"/>
    </xf>
    <xf numFmtId="4" fontId="206" fillId="122" borderId="116" applyNumberFormat="0" applyProtection="0">
      <alignment horizontal="left" vertical="center" indent="1"/>
    </xf>
    <xf numFmtId="4" fontId="206" fillId="93" borderId="116" applyNumberFormat="0" applyProtection="0">
      <alignment horizontal="right" vertical="center"/>
    </xf>
    <xf numFmtId="4" fontId="206" fillId="137" borderId="116" applyNumberFormat="0" applyProtection="0">
      <alignment horizontal="right" vertical="center"/>
    </xf>
    <xf numFmtId="4" fontId="206" fillId="95" borderId="117" applyNumberFormat="0" applyProtection="0">
      <alignment horizontal="right" vertical="center"/>
    </xf>
    <xf numFmtId="4" fontId="206" fillId="96" borderId="116" applyNumberFormat="0" applyProtection="0">
      <alignment horizontal="right" vertical="center"/>
    </xf>
    <xf numFmtId="4" fontId="206" fillId="97" borderId="116" applyNumberFormat="0" applyProtection="0">
      <alignment horizontal="right" vertical="center"/>
    </xf>
    <xf numFmtId="4" fontId="206" fillId="98" borderId="116" applyNumberFormat="0" applyProtection="0">
      <alignment horizontal="right" vertical="center"/>
    </xf>
    <xf numFmtId="4" fontId="206" fillId="99" borderId="116" applyNumberFormat="0" applyProtection="0">
      <alignment horizontal="right" vertical="center"/>
    </xf>
    <xf numFmtId="4" fontId="206" fillId="100" borderId="116" applyNumberFormat="0" applyProtection="0">
      <alignment horizontal="right" vertical="center"/>
    </xf>
    <xf numFmtId="4" fontId="206" fillId="101" borderId="116" applyNumberFormat="0" applyProtection="0">
      <alignment horizontal="right" vertical="center"/>
    </xf>
    <xf numFmtId="4" fontId="206" fillId="102" borderId="117" applyNumberFormat="0" applyProtection="0">
      <alignment horizontal="left" vertical="center" indent="1"/>
    </xf>
    <xf numFmtId="4" fontId="12" fillId="104" borderId="117" applyNumberFormat="0" applyProtection="0">
      <alignment horizontal="left" vertical="center" indent="1"/>
    </xf>
    <xf numFmtId="4" fontId="12" fillId="104" borderId="117" applyNumberFormat="0" applyProtection="0">
      <alignment horizontal="left" vertical="center" indent="1"/>
    </xf>
    <xf numFmtId="4" fontId="206" fillId="92" borderId="116" applyNumberFormat="0" applyProtection="0">
      <alignment horizontal="right" vertical="center"/>
    </xf>
    <xf numFmtId="4" fontId="206" fillId="103" borderId="117" applyNumberFormat="0" applyProtection="0">
      <alignment horizontal="left" vertical="center" indent="1"/>
    </xf>
    <xf numFmtId="4" fontId="206" fillId="92" borderId="117" applyNumberFormat="0" applyProtection="0">
      <alignment horizontal="left" vertical="center" indent="1"/>
    </xf>
    <xf numFmtId="205" fontId="206" fillId="110" borderId="116" applyNumberFormat="0" applyProtection="0">
      <alignment horizontal="left" vertical="center" indent="1"/>
    </xf>
    <xf numFmtId="205" fontId="12" fillId="104" borderId="111" applyNumberFormat="0" applyProtection="0">
      <alignment horizontal="left" vertical="center" indent="1"/>
    </xf>
    <xf numFmtId="205" fontId="206" fillId="104" borderId="111" applyNumberFormat="0" applyProtection="0">
      <alignment horizontal="left" vertical="top" indent="1"/>
    </xf>
    <xf numFmtId="205" fontId="12"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04" borderId="111" applyNumberFormat="0" applyProtection="0">
      <alignment horizontal="left" vertical="top" indent="1"/>
    </xf>
    <xf numFmtId="205" fontId="206" fillId="138" borderId="116" applyNumberFormat="0" applyProtection="0">
      <alignment horizontal="left" vertical="center" indent="1"/>
    </xf>
    <xf numFmtId="205" fontId="12" fillId="92" borderId="111" applyNumberFormat="0" applyProtection="0">
      <alignment horizontal="left" vertical="center" indent="1"/>
    </xf>
    <xf numFmtId="205" fontId="206" fillId="92" borderId="111" applyNumberFormat="0" applyProtection="0">
      <alignment horizontal="left" vertical="top" indent="1"/>
    </xf>
    <xf numFmtId="205" fontId="12"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92" borderId="111" applyNumberFormat="0" applyProtection="0">
      <alignment horizontal="left" vertical="top" indent="1"/>
    </xf>
    <xf numFmtId="205" fontId="206" fillId="105" borderId="116" applyNumberFormat="0" applyProtection="0">
      <alignment horizontal="left" vertical="center" indent="1"/>
    </xf>
    <xf numFmtId="205" fontId="12" fillId="105" borderId="111" applyNumberFormat="0" applyProtection="0">
      <alignment horizontal="left" vertical="center" indent="1"/>
    </xf>
    <xf numFmtId="205" fontId="206" fillId="105" borderId="111" applyNumberFormat="0" applyProtection="0">
      <alignment horizontal="left" vertical="top" indent="1"/>
    </xf>
    <xf numFmtId="205" fontId="12"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5" borderId="111" applyNumberFormat="0" applyProtection="0">
      <alignment horizontal="left" vertical="top" indent="1"/>
    </xf>
    <xf numFmtId="205" fontId="206" fillId="103" borderId="116" applyNumberFormat="0" applyProtection="0">
      <alignment horizontal="left" vertical="center" indent="1"/>
    </xf>
    <xf numFmtId="205" fontId="12" fillId="103" borderId="111" applyNumberFormat="0" applyProtection="0">
      <alignment horizontal="left" vertical="center" indent="1"/>
    </xf>
    <xf numFmtId="205" fontId="206" fillId="103" borderId="111" applyNumberFormat="0" applyProtection="0">
      <alignment horizontal="left" vertical="top" indent="1"/>
    </xf>
    <xf numFmtId="205" fontId="12"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206" fillId="103" borderId="111" applyNumberFormat="0" applyProtection="0">
      <alignment horizontal="left" vertical="top" indent="1"/>
    </xf>
    <xf numFmtId="205" fontId="71" fillId="104" borderId="118" applyBorder="0"/>
    <xf numFmtId="4" fontId="208" fillId="107" borderId="111" applyNumberFormat="0" applyProtection="0">
      <alignment vertical="center"/>
    </xf>
    <xf numFmtId="4" fontId="208" fillId="110" borderId="111" applyNumberFormat="0" applyProtection="0">
      <alignment horizontal="left" vertical="center" indent="1"/>
    </xf>
    <xf numFmtId="205" fontId="208" fillId="107" borderId="111" applyNumberFormat="0" applyProtection="0">
      <alignment horizontal="left" vertical="top" indent="1"/>
    </xf>
    <xf numFmtId="4" fontId="206" fillId="0" borderId="116" applyNumberFormat="0" applyProtection="0">
      <alignment horizontal="right" vertical="center"/>
    </xf>
    <xf numFmtId="4" fontId="215" fillId="27" borderId="116" applyNumberFormat="0" applyProtection="0">
      <alignment horizontal="right" vertical="center"/>
    </xf>
    <xf numFmtId="4" fontId="206" fillId="122" borderId="116" applyNumberFormat="0" applyProtection="0">
      <alignment horizontal="left" vertical="center" indent="1"/>
    </xf>
    <xf numFmtId="205" fontId="208" fillId="92" borderId="111" applyNumberFormat="0" applyProtection="0">
      <alignment horizontal="left" vertical="top" indent="1"/>
    </xf>
    <xf numFmtId="4" fontId="210" fillId="108" borderId="117" applyNumberFormat="0" applyProtection="0">
      <alignment horizontal="left" vertical="center" indent="1"/>
    </xf>
    <xf numFmtId="4" fontId="53" fillId="157" borderId="147" applyNumberFormat="0" applyProtection="0">
      <alignment horizontal="right" vertical="center"/>
    </xf>
    <xf numFmtId="4" fontId="211" fillId="106" borderId="116" applyNumberFormat="0" applyProtection="0">
      <alignment horizontal="right" vertical="center"/>
    </xf>
    <xf numFmtId="205" fontId="185" fillId="0" borderId="115" applyNumberFormat="0" applyFill="0" applyAlignment="0" applyProtection="0"/>
    <xf numFmtId="205" fontId="185" fillId="0" borderId="115" applyNumberFormat="0" applyFill="0" applyAlignment="0" applyProtection="0"/>
    <xf numFmtId="0" fontId="12" fillId="103" borderId="124" applyNumberFormat="0" applyProtection="0">
      <alignment horizontal="left" vertical="center" indent="1"/>
    </xf>
    <xf numFmtId="0" fontId="64" fillId="92" borderId="134" applyNumberFormat="0" applyProtection="0">
      <alignment horizontal="left" vertical="top" indent="1"/>
    </xf>
    <xf numFmtId="4" fontId="64" fillId="92" borderId="134" applyNumberFormat="0" applyProtection="0">
      <alignment horizontal="right" vertical="center"/>
    </xf>
    <xf numFmtId="0" fontId="206" fillId="86" borderId="139" applyNumberFormat="0" applyFont="0" applyAlignment="0" applyProtection="0"/>
    <xf numFmtId="4" fontId="64" fillId="100" borderId="134" applyNumberFormat="0" applyProtection="0">
      <alignment horizontal="right" vertical="center"/>
    </xf>
    <xf numFmtId="0" fontId="208" fillId="107" borderId="160" applyNumberFormat="0" applyProtection="0">
      <alignment horizontal="left" vertical="top" indent="1"/>
    </xf>
    <xf numFmtId="169" fontId="1" fillId="17" borderId="121">
      <alignment vertical="center"/>
      <protection locked="0"/>
    </xf>
    <xf numFmtId="0" fontId="206" fillId="103" borderId="139" applyNumberFormat="0" applyProtection="0">
      <alignment horizontal="left" vertical="center" indent="1"/>
    </xf>
    <xf numFmtId="4" fontId="56" fillId="119" borderId="168" applyNumberFormat="0" applyProtection="0">
      <alignment horizontal="left" vertical="center" indent="1"/>
    </xf>
    <xf numFmtId="0" fontId="12" fillId="103" borderId="134" applyNumberFormat="0" applyProtection="0">
      <alignment horizontal="left" vertical="top" indent="1"/>
    </xf>
    <xf numFmtId="4" fontId="53" fillId="156" borderId="134" applyNumberFormat="0" applyProtection="0">
      <alignment horizontal="right" vertical="center"/>
    </xf>
    <xf numFmtId="0" fontId="12" fillId="105" borderId="124" applyNumberFormat="0" applyProtection="0">
      <alignment horizontal="left" vertical="center" indent="1"/>
    </xf>
    <xf numFmtId="0" fontId="12" fillId="103" borderId="160" applyNumberFormat="0" applyProtection="0">
      <alignment horizontal="left" vertical="top" indent="1"/>
    </xf>
    <xf numFmtId="0" fontId="185" fillId="0" borderId="128" applyNumberFormat="0" applyFill="0" applyAlignment="0" applyProtection="0"/>
    <xf numFmtId="4" fontId="12" fillId="104" borderId="130" applyNumberFormat="0" applyProtection="0">
      <alignment horizontal="left" vertical="center" indent="1"/>
    </xf>
    <xf numFmtId="4" fontId="187" fillId="107" borderId="124" applyNumberFormat="0" applyProtection="0">
      <alignment vertical="center"/>
    </xf>
    <xf numFmtId="4" fontId="64" fillId="95" borderId="134" applyNumberFormat="0" applyProtection="0">
      <alignment horizontal="right" vertical="center"/>
    </xf>
    <xf numFmtId="0" fontId="206" fillId="103" borderId="160" applyNumberFormat="0" applyProtection="0">
      <alignment horizontal="left" vertical="top" indent="1"/>
    </xf>
    <xf numFmtId="4" fontId="12" fillId="104" borderId="140" applyNumberFormat="0" applyProtection="0">
      <alignment horizontal="left" vertical="center" indent="1"/>
    </xf>
    <xf numFmtId="4" fontId="64" fillId="92" borderId="124" applyNumberFormat="0" applyProtection="0">
      <alignment horizontal="left" vertical="center" indent="1"/>
    </xf>
    <xf numFmtId="4" fontId="64" fillId="94" borderId="124" applyNumberFormat="0" applyProtection="0">
      <alignment horizontal="right" vertical="center"/>
    </xf>
    <xf numFmtId="0" fontId="206" fillId="105" borderId="160" applyNumberFormat="0" applyProtection="0">
      <alignment horizontal="left" vertical="top" indent="1"/>
    </xf>
    <xf numFmtId="0" fontId="204" fillId="134" borderId="127" applyNumberFormat="0" applyAlignment="0" applyProtection="0"/>
    <xf numFmtId="4" fontId="53" fillId="33" borderId="147" applyNumberFormat="0" applyProtection="0">
      <alignment horizontal="right" vertical="center"/>
    </xf>
    <xf numFmtId="0" fontId="12" fillId="103" borderId="147" applyNumberFormat="0" applyProtection="0">
      <alignment horizontal="left" vertical="center" indent="1"/>
    </xf>
    <xf numFmtId="4" fontId="206" fillId="92" borderId="129" applyNumberFormat="0" applyProtection="0">
      <alignment horizontal="right" vertical="center"/>
    </xf>
    <xf numFmtId="4" fontId="50" fillId="91" borderId="147" applyNumberFormat="0" applyProtection="0">
      <alignment vertical="center"/>
    </xf>
    <xf numFmtId="0" fontId="12" fillId="92" borderId="124" applyNumberFormat="0" applyProtection="0">
      <alignment horizontal="left" vertical="top" indent="1"/>
    </xf>
    <xf numFmtId="0" fontId="213" fillId="134" borderId="139" applyNumberFormat="0" applyAlignment="0" applyProtection="0"/>
    <xf numFmtId="4" fontId="206" fillId="92" borderId="140" applyNumberFormat="0" applyProtection="0">
      <alignment horizontal="left" vertical="center" indent="1"/>
    </xf>
    <xf numFmtId="4" fontId="64" fillId="97" borderId="134" applyNumberFormat="0" applyProtection="0">
      <alignment horizontal="right" vertical="center"/>
    </xf>
    <xf numFmtId="0" fontId="12" fillId="103" borderId="134" applyNumberFormat="0" applyProtection="0">
      <alignment horizontal="left" vertical="top" indent="1"/>
    </xf>
    <xf numFmtId="4" fontId="206" fillId="122" borderId="139" applyNumberFormat="0" applyProtection="0">
      <alignment horizontal="left" vertical="center" indent="1"/>
    </xf>
    <xf numFmtId="0" fontId="208" fillId="107" borderId="134" applyNumberFormat="0" applyProtection="0">
      <alignment horizontal="left" vertical="top" indent="1"/>
    </xf>
    <xf numFmtId="43" fontId="8" fillId="0" borderId="0" applyFont="0" applyFill="0" applyBorder="0" applyAlignment="0" applyProtection="0"/>
    <xf numFmtId="4" fontId="50" fillId="91" borderId="124" applyNumberFormat="0" applyProtection="0">
      <alignment horizontal="left" vertical="center" indent="1"/>
    </xf>
    <xf numFmtId="0" fontId="206" fillId="105" borderId="129" applyNumberFormat="0" applyProtection="0">
      <alignment horizontal="left" vertical="center" indent="1"/>
    </xf>
    <xf numFmtId="4" fontId="56" fillId="119" borderId="124" applyNumberFormat="0" applyProtection="0">
      <alignment horizontal="left" vertical="center" indent="1"/>
    </xf>
    <xf numFmtId="4" fontId="53" fillId="154" borderId="124" applyNumberFormat="0" applyProtection="0">
      <alignment horizontal="right" vertical="center"/>
    </xf>
    <xf numFmtId="4" fontId="56" fillId="38" borderId="124" applyNumberFormat="0" applyProtection="0">
      <alignment vertical="center"/>
    </xf>
    <xf numFmtId="0" fontId="12" fillId="92" borderId="124" applyNumberFormat="0" applyProtection="0">
      <alignment horizontal="left" vertical="center" indent="1"/>
    </xf>
    <xf numFmtId="4" fontId="64" fillId="100" borderId="124" applyNumberFormat="0" applyProtection="0">
      <alignment horizontal="right" vertical="center"/>
    </xf>
    <xf numFmtId="4" fontId="64" fillId="96" borderId="124" applyNumberFormat="0" applyProtection="0">
      <alignment horizontal="right" vertical="center"/>
    </xf>
    <xf numFmtId="4" fontId="53" fillId="159" borderId="124" applyNumberFormat="0" applyProtection="0">
      <alignment vertical="center"/>
    </xf>
    <xf numFmtId="4" fontId="206" fillId="91" borderId="129" applyNumberFormat="0" applyProtection="0">
      <alignment vertical="center"/>
    </xf>
    <xf numFmtId="4" fontId="206" fillId="38" borderId="129" applyNumberFormat="0" applyProtection="0">
      <alignment horizontal="left" vertical="center" indent="1"/>
    </xf>
    <xf numFmtId="4" fontId="206" fillId="122" borderId="129" applyNumberFormat="0" applyProtection="0">
      <alignment horizontal="left" vertical="center" indent="1"/>
    </xf>
    <xf numFmtId="4" fontId="206" fillId="93" borderId="129" applyNumberFormat="0" applyProtection="0">
      <alignment horizontal="right" vertical="center"/>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9" borderId="129" applyNumberFormat="0" applyProtection="0">
      <alignment horizontal="right" vertical="center"/>
    </xf>
    <xf numFmtId="4" fontId="206" fillId="100" borderId="129" applyNumberFormat="0" applyProtection="0">
      <alignment horizontal="right" vertical="center"/>
    </xf>
    <xf numFmtId="4" fontId="206" fillId="101" borderId="129" applyNumberFormat="0" applyProtection="0">
      <alignment horizontal="right" vertical="center"/>
    </xf>
    <xf numFmtId="4" fontId="206" fillId="102" borderId="130" applyNumberFormat="0" applyProtection="0">
      <alignment horizontal="left" vertical="center" indent="1"/>
    </xf>
    <xf numFmtId="4" fontId="206" fillId="92" borderId="129" applyNumberFormat="0" applyProtection="0">
      <alignment horizontal="right" vertical="center"/>
    </xf>
    <xf numFmtId="4" fontId="206" fillId="103" borderId="130" applyNumberFormat="0" applyProtection="0">
      <alignment horizontal="left" vertical="center" indent="1"/>
    </xf>
    <xf numFmtId="4" fontId="206" fillId="92" borderId="130" applyNumberFormat="0" applyProtection="0">
      <alignment horizontal="left" vertical="center" indent="1"/>
    </xf>
    <xf numFmtId="0" fontId="206" fillId="110" borderId="129" applyNumberFormat="0" applyProtection="0">
      <alignment horizontal="left" vertical="center" indent="1"/>
    </xf>
    <xf numFmtId="0" fontId="206" fillId="138" borderId="129" applyNumberFormat="0" applyProtection="0">
      <alignment horizontal="left" vertical="center" indent="1"/>
    </xf>
    <xf numFmtId="0" fontId="206" fillId="105" borderId="129" applyNumberFormat="0" applyProtection="0">
      <alignment horizontal="left" vertical="center" indent="1"/>
    </xf>
    <xf numFmtId="0" fontId="206" fillId="103" borderId="129" applyNumberFormat="0" applyProtection="0">
      <alignment horizontal="left" vertical="center" indent="1"/>
    </xf>
    <xf numFmtId="4" fontId="206" fillId="0" borderId="129" applyNumberFormat="0" applyProtection="0">
      <alignment horizontal="right" vertical="center"/>
    </xf>
    <xf numFmtId="4" fontId="53" fillId="155" borderId="147" applyNumberFormat="0" applyProtection="0">
      <alignment horizontal="right" vertical="center"/>
    </xf>
    <xf numFmtId="4" fontId="206" fillId="137" borderId="129" applyNumberFormat="0" applyProtection="0">
      <alignment horizontal="right" vertical="center"/>
    </xf>
    <xf numFmtId="4" fontId="53" fillId="33" borderId="124" applyNumberFormat="0" applyProtection="0">
      <alignment horizontal="right" vertical="center"/>
    </xf>
    <xf numFmtId="4" fontId="211" fillId="106" borderId="129" applyNumberFormat="0" applyProtection="0">
      <alignment horizontal="right" vertical="center"/>
    </xf>
    <xf numFmtId="4" fontId="50" fillId="91" borderId="124" applyNumberFormat="0" applyProtection="0">
      <alignment horizontal="left" vertical="center" indent="1"/>
    </xf>
    <xf numFmtId="4" fontId="64" fillId="93" borderId="124" applyNumberFormat="0" applyProtection="0">
      <alignment horizontal="right" vertical="center"/>
    </xf>
    <xf numFmtId="0" fontId="185" fillId="0" borderId="128" applyNumberFormat="0" applyFill="0" applyAlignment="0" applyProtection="0"/>
    <xf numFmtId="4" fontId="64" fillId="98" borderId="124" applyNumberFormat="0" applyProtection="0">
      <alignment horizontal="right" vertical="center"/>
    </xf>
    <xf numFmtId="0" fontId="206" fillId="86" borderId="129" applyNumberFormat="0" applyFont="0" applyAlignment="0" applyProtection="0"/>
    <xf numFmtId="4" fontId="64" fillId="94" borderId="124" applyNumberFormat="0" applyProtection="0">
      <alignment horizontal="right" vertical="center"/>
    </xf>
    <xf numFmtId="0" fontId="204" fillId="117" borderId="127" applyNumberFormat="0" applyAlignment="0" applyProtection="0"/>
    <xf numFmtId="4" fontId="64" fillId="101" borderId="124" applyNumberFormat="0" applyProtection="0">
      <alignment horizontal="right" vertical="center"/>
    </xf>
    <xf numFmtId="0" fontId="201" fillId="87" borderId="125" applyNumberFormat="0" applyAlignment="0" applyProtection="0"/>
    <xf numFmtId="4" fontId="53" fillId="153" borderId="124" applyNumberFormat="0" applyProtection="0">
      <alignment horizontal="right" vertical="center"/>
    </xf>
    <xf numFmtId="4" fontId="206" fillId="102" borderId="130" applyNumberFormat="0" applyProtection="0">
      <alignment horizontal="left" vertical="center" indent="1"/>
    </xf>
    <xf numFmtId="4" fontId="53" fillId="109" borderId="124" applyNumberFormat="0" applyProtection="0">
      <alignment horizontal="right" vertical="center"/>
    </xf>
    <xf numFmtId="4" fontId="53" fillId="159" borderId="124" applyNumberFormat="0" applyProtection="0">
      <alignment horizontal="right" vertical="center"/>
    </xf>
    <xf numFmtId="4" fontId="189" fillId="103" borderId="124" applyNumberFormat="0" applyProtection="0">
      <alignment horizontal="right" vertical="center"/>
    </xf>
    <xf numFmtId="0" fontId="64" fillId="92" borderId="124" applyNumberFormat="0" applyProtection="0">
      <alignment horizontal="left" vertical="top" indent="1"/>
    </xf>
    <xf numFmtId="4" fontId="187" fillId="103" borderId="124" applyNumberFormat="0" applyProtection="0">
      <alignment horizontal="right" vertical="center"/>
    </xf>
    <xf numFmtId="0" fontId="64" fillId="107" borderId="124" applyNumberFormat="0" applyProtection="0">
      <alignment horizontal="left" vertical="top" indent="1"/>
    </xf>
    <xf numFmtId="4" fontId="187" fillId="107" borderId="124" applyNumberFormat="0" applyProtection="0">
      <alignment vertical="center"/>
    </xf>
    <xf numFmtId="0" fontId="12" fillId="103" borderId="124" applyNumberFormat="0" applyProtection="0">
      <alignment horizontal="left" vertical="center" indent="1"/>
    </xf>
    <xf numFmtId="0" fontId="12" fillId="105" borderId="124" applyNumberFormat="0" applyProtection="0">
      <alignment horizontal="left" vertical="center" indent="1"/>
    </xf>
    <xf numFmtId="0" fontId="12" fillId="92" borderId="124" applyNumberFormat="0" applyProtection="0">
      <alignment horizontal="left" vertical="center" indent="1"/>
    </xf>
    <xf numFmtId="0" fontId="206" fillId="138" borderId="129" applyNumberFormat="0" applyProtection="0">
      <alignment horizontal="left" vertical="center" indent="1"/>
    </xf>
    <xf numFmtId="4" fontId="64" fillId="95" borderId="124" applyNumberFormat="0" applyProtection="0">
      <alignment horizontal="right" vertical="center"/>
    </xf>
    <xf numFmtId="0" fontId="12" fillId="103" borderId="124" applyNumberFormat="0" applyProtection="0">
      <alignment horizontal="left" vertical="top" indent="1"/>
    </xf>
    <xf numFmtId="4" fontId="64" fillId="100" borderId="124" applyNumberFormat="0" applyProtection="0">
      <alignment horizontal="right" vertical="center"/>
    </xf>
    <xf numFmtId="4" fontId="64" fillId="98" borderId="124" applyNumberFormat="0" applyProtection="0">
      <alignment horizontal="right" vertical="center"/>
    </xf>
    <xf numFmtId="4" fontId="64" fillId="96" borderId="124" applyNumberFormat="0" applyProtection="0">
      <alignment horizontal="right" vertical="center"/>
    </xf>
    <xf numFmtId="4" fontId="64" fillId="92" borderId="124" applyNumberFormat="0" applyProtection="0">
      <alignment horizontal="left" vertical="center" indent="1"/>
    </xf>
    <xf numFmtId="4" fontId="64" fillId="94" borderId="124" applyNumberFormat="0" applyProtection="0">
      <alignment horizontal="right" vertical="center"/>
    </xf>
    <xf numFmtId="4" fontId="186" fillId="91" borderId="124" applyNumberFormat="0" applyProtection="0">
      <alignment vertical="center"/>
    </xf>
    <xf numFmtId="4" fontId="50" fillId="91" borderId="124" applyNumberFormat="0" applyProtection="0">
      <alignment vertical="center"/>
    </xf>
    <xf numFmtId="4" fontId="56" fillId="38" borderId="124" applyNumberFormat="0" applyProtection="0">
      <alignment vertical="center"/>
    </xf>
    <xf numFmtId="4" fontId="186" fillId="91" borderId="124" applyNumberFormat="0" applyProtection="0">
      <alignment vertical="center"/>
    </xf>
    <xf numFmtId="0" fontId="206" fillId="105" borderId="124" applyNumberFormat="0" applyProtection="0">
      <alignment horizontal="left" vertical="top" indent="1"/>
    </xf>
    <xf numFmtId="0" fontId="12" fillId="86" borderId="126" applyNumberFormat="0" applyFont="0" applyAlignment="0" applyProtection="0"/>
    <xf numFmtId="4" fontId="53" fillId="121" borderId="124" applyNumberFormat="0" applyProtection="0">
      <alignment horizontal="right" vertical="center"/>
    </xf>
    <xf numFmtId="0" fontId="206" fillId="92" borderId="124" applyNumberFormat="0" applyProtection="0">
      <alignment horizontal="left" vertical="top" indent="1"/>
    </xf>
    <xf numFmtId="0" fontId="206" fillId="104" borderId="124" applyNumberFormat="0" applyProtection="0">
      <alignment horizontal="left" vertical="top" indent="1"/>
    </xf>
    <xf numFmtId="0" fontId="206" fillId="104" borderId="124" applyNumberFormat="0" applyProtection="0">
      <alignment horizontal="left" vertical="top" indent="1"/>
    </xf>
    <xf numFmtId="4" fontId="64" fillId="99" borderId="124" applyNumberFormat="0" applyProtection="0">
      <alignment horizontal="right" vertical="center"/>
    </xf>
    <xf numFmtId="4" fontId="64" fillId="92" borderId="124" applyNumberFormat="0" applyProtection="0">
      <alignment horizontal="right" vertical="center"/>
    </xf>
    <xf numFmtId="4" fontId="64" fillId="95" borderId="124" applyNumberFormat="0" applyProtection="0">
      <alignment horizontal="right" vertical="center"/>
    </xf>
    <xf numFmtId="4" fontId="53" fillId="109" borderId="124" applyNumberFormat="0" applyProtection="0">
      <alignment horizontal="right" vertical="center"/>
    </xf>
    <xf numFmtId="0" fontId="194" fillId="117" borderId="148" applyNumberFormat="0" applyAlignment="0" applyProtection="0"/>
    <xf numFmtId="4" fontId="230" fillId="159" borderId="124" applyNumberFormat="0" applyProtection="0">
      <alignment horizontal="right" vertical="center"/>
    </xf>
    <xf numFmtId="4" fontId="64" fillId="97" borderId="124" applyNumberFormat="0" applyProtection="0">
      <alignment horizontal="right" vertical="center"/>
    </xf>
    <xf numFmtId="0" fontId="12" fillId="92" borderId="124" applyNumberFormat="0" applyProtection="0">
      <alignment horizontal="left" vertical="top" indent="1"/>
    </xf>
    <xf numFmtId="4" fontId="53" fillId="109" borderId="124" applyNumberFormat="0" applyProtection="0">
      <alignment horizontal="right" vertical="center"/>
    </xf>
    <xf numFmtId="4" fontId="64" fillId="94" borderId="160" applyNumberFormat="0" applyProtection="0">
      <alignment horizontal="right" vertical="center"/>
    </xf>
    <xf numFmtId="0" fontId="12" fillId="104" borderId="124" applyNumberFormat="0" applyProtection="0">
      <alignment horizontal="left" vertical="center" indent="1"/>
    </xf>
    <xf numFmtId="4" fontId="64" fillId="98" borderId="124" applyNumberFormat="0" applyProtection="0">
      <alignment horizontal="right" vertical="center"/>
    </xf>
    <xf numFmtId="0" fontId="206" fillId="138" borderId="129" applyNumberFormat="0" applyProtection="0">
      <alignment horizontal="left" vertical="center" indent="1"/>
    </xf>
    <xf numFmtId="0" fontId="206" fillId="86" borderId="129" applyNumberFormat="0" applyFont="0" applyAlignment="0" applyProtection="0"/>
    <xf numFmtId="4" fontId="206" fillId="91" borderId="129" applyNumberFormat="0" applyProtection="0">
      <alignment vertical="center"/>
    </xf>
    <xf numFmtId="4" fontId="50" fillId="91" borderId="124" applyNumberFormat="0" applyProtection="0">
      <alignment vertical="center"/>
    </xf>
    <xf numFmtId="4" fontId="64" fillId="93" borderId="124" applyNumberFormat="0" applyProtection="0">
      <alignment horizontal="right" vertical="center"/>
    </xf>
    <xf numFmtId="4" fontId="64" fillId="95" borderId="124" applyNumberFormat="0" applyProtection="0">
      <alignment horizontal="right" vertical="center"/>
    </xf>
    <xf numFmtId="4" fontId="64" fillId="97" borderId="124" applyNumberFormat="0" applyProtection="0">
      <alignment horizontal="right" vertical="center"/>
    </xf>
    <xf numFmtId="4" fontId="64" fillId="99" borderId="124" applyNumberFormat="0" applyProtection="0">
      <alignment horizontal="right" vertical="center"/>
    </xf>
    <xf numFmtId="4" fontId="64" fillId="101" borderId="124" applyNumberFormat="0" applyProtection="0">
      <alignment horizontal="right" vertical="center"/>
    </xf>
    <xf numFmtId="0" fontId="12" fillId="103" borderId="124" applyNumberFormat="0" applyProtection="0">
      <alignment horizontal="left" vertical="center" indent="1"/>
    </xf>
    <xf numFmtId="4" fontId="53" fillId="159" borderId="124" applyNumberFormat="0" applyProtection="0">
      <alignment vertical="center"/>
    </xf>
    <xf numFmtId="0" fontId="12" fillId="104" borderId="124" applyNumberFormat="0" applyProtection="0">
      <alignment horizontal="left" vertical="top" indent="1"/>
    </xf>
    <xf numFmtId="0" fontId="12" fillId="92" borderId="124" applyNumberFormat="0" applyProtection="0">
      <alignment horizontal="left" vertical="top" indent="1"/>
    </xf>
    <xf numFmtId="0" fontId="12" fillId="105" borderId="124" applyNumberFormat="0" applyProtection="0">
      <alignment horizontal="left" vertical="top" indent="1"/>
    </xf>
    <xf numFmtId="0" fontId="12" fillId="103" borderId="124" applyNumberFormat="0" applyProtection="0">
      <alignment horizontal="left" vertical="top" indent="1"/>
    </xf>
    <xf numFmtId="4" fontId="64" fillId="107" borderId="124" applyNumberFormat="0" applyProtection="0">
      <alignment vertical="center"/>
    </xf>
    <xf numFmtId="4" fontId="64" fillId="107" borderId="124" applyNumberFormat="0" applyProtection="0">
      <alignment horizontal="left" vertical="center" indent="1"/>
    </xf>
    <xf numFmtId="4" fontId="64" fillId="103" borderId="124" applyNumberFormat="0" applyProtection="0">
      <alignment horizontal="right" vertical="center"/>
    </xf>
    <xf numFmtId="4" fontId="64" fillId="92" borderId="124" applyNumberFormat="0" applyProtection="0">
      <alignment horizontal="left" vertical="center" indent="1"/>
    </xf>
    <xf numFmtId="4" fontId="188" fillId="120" borderId="132" applyNumberFormat="0" applyProtection="0">
      <alignment horizontal="left" vertical="center" indent="1"/>
    </xf>
    <xf numFmtId="4" fontId="64" fillId="107" borderId="124" applyNumberFormat="0" applyProtection="0">
      <alignment horizontal="left" vertical="center" indent="1"/>
    </xf>
    <xf numFmtId="4" fontId="215" fillId="27" borderId="129" applyNumberFormat="0" applyProtection="0">
      <alignment horizontal="right" vertical="center"/>
    </xf>
    <xf numFmtId="4" fontId="206" fillId="98" borderId="129" applyNumberFormat="0" applyProtection="0">
      <alignment horizontal="right" vertical="center"/>
    </xf>
    <xf numFmtId="4" fontId="64" fillId="93" borderId="124" applyNumberFormat="0" applyProtection="0">
      <alignment horizontal="right" vertical="center"/>
    </xf>
    <xf numFmtId="4" fontId="50" fillId="91" borderId="124" applyNumberFormat="0" applyProtection="0">
      <alignment vertical="center"/>
    </xf>
    <xf numFmtId="4" fontId="206" fillId="122" borderId="129" applyNumberFormat="0" applyProtection="0">
      <alignment horizontal="left" vertical="center" indent="1"/>
    </xf>
    <xf numFmtId="4" fontId="12" fillId="104" borderId="130" applyNumberFormat="0" applyProtection="0">
      <alignment horizontal="left" vertical="center" indent="1"/>
    </xf>
    <xf numFmtId="0" fontId="12" fillId="86" borderId="126" applyNumberFormat="0" applyFont="0" applyAlignment="0" applyProtection="0"/>
    <xf numFmtId="4" fontId="53" fillId="152" borderId="124" applyNumberFormat="0" applyProtection="0">
      <alignment horizontal="right" vertical="center"/>
    </xf>
    <xf numFmtId="0" fontId="12" fillId="105" borderId="124" applyNumberFormat="0" applyProtection="0">
      <alignment horizontal="left" vertical="center" indent="1"/>
    </xf>
    <xf numFmtId="4" fontId="206" fillId="103" borderId="130" applyNumberFormat="0" applyProtection="0">
      <alignment horizontal="left" vertical="center" indent="1"/>
    </xf>
    <xf numFmtId="4" fontId="53" fillId="157" borderId="124" applyNumberFormat="0" applyProtection="0">
      <alignment horizontal="right" vertical="center"/>
    </xf>
    <xf numFmtId="4" fontId="206" fillId="98" borderId="129" applyNumberFormat="0" applyProtection="0">
      <alignment horizontal="right" vertical="center"/>
    </xf>
    <xf numFmtId="0" fontId="206" fillId="86" borderId="129" applyNumberFormat="0" applyFont="0" applyAlignment="0" applyProtection="0"/>
    <xf numFmtId="4" fontId="206" fillId="101" borderId="129" applyNumberFormat="0" applyProtection="0">
      <alignment horizontal="right" vertical="center"/>
    </xf>
    <xf numFmtId="0" fontId="50" fillId="91" borderId="124" applyNumberFormat="0" applyProtection="0">
      <alignment horizontal="left" vertical="top" indent="1"/>
    </xf>
    <xf numFmtId="4" fontId="206" fillId="122" borderId="129" applyNumberFormat="0" applyProtection="0">
      <alignment horizontal="left" vertical="center" indent="1"/>
    </xf>
    <xf numFmtId="4" fontId="189" fillId="103" borderId="124" applyNumberFormat="0" applyProtection="0">
      <alignment horizontal="right" vertical="center"/>
    </xf>
    <xf numFmtId="4" fontId="12" fillId="104" borderId="130" applyNumberFormat="0" applyProtection="0">
      <alignment horizontal="left" vertical="center" indent="1"/>
    </xf>
    <xf numFmtId="4" fontId="12" fillId="104" borderId="130" applyNumberFormat="0" applyProtection="0">
      <alignment horizontal="left" vertical="center" indent="1"/>
    </xf>
    <xf numFmtId="0" fontId="201" fillId="87" borderId="125" applyNumberFormat="0" applyAlignment="0" applyProtection="0"/>
    <xf numFmtId="4" fontId="64" fillId="97" borderId="124" applyNumberFormat="0" applyProtection="0">
      <alignment horizontal="right" vertical="center"/>
    </xf>
    <xf numFmtId="0" fontId="12" fillId="105" borderId="124" applyNumberFormat="0" applyProtection="0">
      <alignment horizontal="left" vertical="top" indent="1"/>
    </xf>
    <xf numFmtId="4" fontId="64" fillId="92" borderId="124" applyNumberFormat="0" applyProtection="0">
      <alignment horizontal="left" vertical="center" indent="1"/>
    </xf>
    <xf numFmtId="0" fontId="12" fillId="105" borderId="124" applyNumberFormat="0" applyProtection="0">
      <alignment horizontal="left" vertical="center" indent="1"/>
    </xf>
    <xf numFmtId="0" fontId="206" fillId="105" borderId="124" applyNumberFormat="0" applyProtection="0">
      <alignment horizontal="left" vertical="top" indent="1"/>
    </xf>
    <xf numFmtId="0" fontId="226" fillId="110" borderId="125" applyNumberFormat="0" applyAlignment="0" applyProtection="0"/>
    <xf numFmtId="4" fontId="64" fillId="107" borderId="124" applyNumberFormat="0" applyProtection="0">
      <alignment horizontal="left" vertical="center" indent="1"/>
    </xf>
    <xf numFmtId="4" fontId="64" fillId="99" borderId="124" applyNumberFormat="0" applyProtection="0">
      <alignment horizontal="right" vertical="center"/>
    </xf>
    <xf numFmtId="4" fontId="12" fillId="104" borderId="130" applyNumberFormat="0" applyProtection="0">
      <alignment horizontal="left" vertical="center" indent="1"/>
    </xf>
    <xf numFmtId="0" fontId="201" fillId="87" borderId="125" applyNumberFormat="0" applyAlignment="0" applyProtection="0"/>
    <xf numFmtId="0" fontId="64" fillId="92" borderId="124" applyNumberFormat="0" applyProtection="0">
      <alignment horizontal="left" vertical="top" indent="1"/>
    </xf>
    <xf numFmtId="4" fontId="206" fillId="100" borderId="129" applyNumberFormat="0" applyProtection="0">
      <alignment horizontal="right" vertical="center"/>
    </xf>
    <xf numFmtId="4" fontId="64" fillId="92" borderId="124"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100" borderId="129" applyNumberFormat="0" applyProtection="0">
      <alignment horizontal="right" vertical="center"/>
    </xf>
    <xf numFmtId="4" fontId="53" fillId="155" borderId="124" applyNumberFormat="0" applyProtection="0">
      <alignment horizontal="right" vertical="center"/>
    </xf>
    <xf numFmtId="4" fontId="206" fillId="95" borderId="130" applyNumberFormat="0" applyProtection="0">
      <alignment horizontal="right" vertical="center"/>
    </xf>
    <xf numFmtId="0" fontId="220" fillId="110" borderId="125" applyNumberFormat="0" applyAlignment="0" applyProtection="0"/>
    <xf numFmtId="0" fontId="185" fillId="0" borderId="133" applyNumberFormat="0" applyFill="0" applyAlignment="0" applyProtection="0"/>
    <xf numFmtId="4" fontId="53" fillId="153" borderId="124" applyNumberFormat="0" applyProtection="0">
      <alignment horizontal="right" vertical="center"/>
    </xf>
    <xf numFmtId="4" fontId="64" fillId="101" borderId="124" applyNumberFormat="0" applyProtection="0">
      <alignment horizontal="right" vertical="center"/>
    </xf>
    <xf numFmtId="202" fontId="67" fillId="0" borderId="123"/>
    <xf numFmtId="4" fontId="206" fillId="137" borderId="129" applyNumberFormat="0" applyProtection="0">
      <alignment horizontal="right" vertical="center"/>
    </xf>
    <xf numFmtId="4" fontId="206" fillId="97" borderId="129" applyNumberFormat="0" applyProtection="0">
      <alignment horizontal="right" vertical="center"/>
    </xf>
    <xf numFmtId="0" fontId="12" fillId="105" borderId="124" applyNumberFormat="0" applyProtection="0">
      <alignment horizontal="left" vertical="top" indent="1"/>
    </xf>
    <xf numFmtId="4" fontId="53" fillId="152" borderId="124" applyNumberFormat="0" applyProtection="0">
      <alignment horizontal="right" vertical="center"/>
    </xf>
    <xf numFmtId="0" fontId="201" fillId="87" borderId="125" applyNumberFormat="0" applyAlignment="0" applyProtection="0"/>
    <xf numFmtId="4" fontId="231" fillId="159" borderId="124" applyNumberFormat="0" applyProtection="0">
      <alignment horizontal="right" vertical="center"/>
    </xf>
    <xf numFmtId="0" fontId="71" fillId="104" borderId="131" applyBorder="0"/>
    <xf numFmtId="4" fontId="206" fillId="98" borderId="129" applyNumberFormat="0" applyProtection="0">
      <alignment horizontal="right" vertical="center"/>
    </xf>
    <xf numFmtId="4" fontId="230" fillId="159" borderId="124" applyNumberFormat="0" applyProtection="0">
      <alignment vertical="center"/>
    </xf>
    <xf numFmtId="4" fontId="64" fillId="98" borderId="124" applyNumberFormat="0" applyProtection="0">
      <alignment horizontal="right" vertical="center"/>
    </xf>
    <xf numFmtId="4" fontId="187" fillId="107" borderId="124" applyNumberFormat="0" applyProtection="0">
      <alignment vertical="center"/>
    </xf>
    <xf numFmtId="4" fontId="215" fillId="27" borderId="129" applyNumberFormat="0" applyProtection="0">
      <alignment horizontal="right" vertical="center"/>
    </xf>
    <xf numFmtId="4" fontId="189" fillId="103" borderId="124" applyNumberFormat="0" applyProtection="0">
      <alignment horizontal="right" vertical="center"/>
    </xf>
    <xf numFmtId="0" fontId="194" fillId="117" borderId="125" applyNumberFormat="0" applyAlignment="0" applyProtection="0"/>
    <xf numFmtId="0" fontId="12" fillId="103" borderId="124" applyNumberFormat="0" applyProtection="0">
      <alignment horizontal="left" vertical="center" indent="1"/>
    </xf>
    <xf numFmtId="4" fontId="229" fillId="38" borderId="124" applyNumberFormat="0" applyProtection="0">
      <alignment vertical="center"/>
    </xf>
    <xf numFmtId="0" fontId="201" fillId="87" borderId="125" applyNumberFormat="0" applyAlignment="0" applyProtection="0"/>
    <xf numFmtId="0" fontId="194" fillId="117" borderId="125" applyNumberFormat="0" applyAlignment="0" applyProtection="0"/>
    <xf numFmtId="0" fontId="204" fillId="117" borderId="127" applyNumberFormat="0" applyAlignment="0" applyProtection="0"/>
    <xf numFmtId="4" fontId="53" fillId="156" borderId="124" applyNumberFormat="0" applyProtection="0">
      <alignment horizontal="right" vertical="center"/>
    </xf>
    <xf numFmtId="4" fontId="50" fillId="91" borderId="124" applyNumberFormat="0" applyProtection="0">
      <alignment vertical="center"/>
    </xf>
    <xf numFmtId="4" fontId="186" fillId="91" borderId="124" applyNumberFormat="0" applyProtection="0">
      <alignment vertical="center"/>
    </xf>
    <xf numFmtId="4" fontId="50" fillId="91" borderId="124" applyNumberFormat="0" applyProtection="0">
      <alignment horizontal="left" vertical="center" indent="1"/>
    </xf>
    <xf numFmtId="0" fontId="50" fillId="91" borderId="124" applyNumberFormat="0" applyProtection="0">
      <alignment horizontal="left" vertical="top" indent="1"/>
    </xf>
    <xf numFmtId="4" fontId="64" fillId="93" borderId="124" applyNumberFormat="0" applyProtection="0">
      <alignment horizontal="right" vertical="center"/>
    </xf>
    <xf numFmtId="4" fontId="64" fillId="94" borderId="124" applyNumberFormat="0" applyProtection="0">
      <alignment horizontal="right" vertical="center"/>
    </xf>
    <xf numFmtId="4" fontId="64" fillId="95" borderId="124" applyNumberFormat="0" applyProtection="0">
      <alignment horizontal="right" vertical="center"/>
    </xf>
    <xf numFmtId="4" fontId="64" fillId="96" borderId="124" applyNumberFormat="0" applyProtection="0">
      <alignment horizontal="right" vertical="center"/>
    </xf>
    <xf numFmtId="4" fontId="64" fillId="97" borderId="124" applyNumberFormat="0" applyProtection="0">
      <alignment horizontal="right" vertical="center"/>
    </xf>
    <xf numFmtId="4" fontId="64" fillId="98" borderId="124" applyNumberFormat="0" applyProtection="0">
      <alignment horizontal="right" vertical="center"/>
    </xf>
    <xf numFmtId="4" fontId="64" fillId="99" borderId="124" applyNumberFormat="0" applyProtection="0">
      <alignment horizontal="right" vertical="center"/>
    </xf>
    <xf numFmtId="4" fontId="64" fillId="100" borderId="124" applyNumberFormat="0" applyProtection="0">
      <alignment horizontal="right" vertical="center"/>
    </xf>
    <xf numFmtId="4" fontId="64" fillId="101" borderId="124" applyNumberFormat="0" applyProtection="0">
      <alignment horizontal="right" vertical="center"/>
    </xf>
    <xf numFmtId="4" fontId="64" fillId="92" borderId="124" applyNumberFormat="0" applyProtection="0">
      <alignment horizontal="right" vertical="center"/>
    </xf>
    <xf numFmtId="0" fontId="12" fillId="104" borderId="124" applyNumberFormat="0" applyProtection="0">
      <alignment horizontal="left" vertical="center" indent="1"/>
    </xf>
    <xf numFmtId="0" fontId="12" fillId="104" borderId="124" applyNumberFormat="0" applyProtection="0">
      <alignment horizontal="left" vertical="top" indent="1"/>
    </xf>
    <xf numFmtId="0" fontId="12" fillId="92" borderId="124" applyNumberFormat="0" applyProtection="0">
      <alignment horizontal="left" vertical="center" indent="1"/>
    </xf>
    <xf numFmtId="0" fontId="12" fillId="92" borderId="124" applyNumberFormat="0" applyProtection="0">
      <alignment horizontal="left" vertical="top" indent="1"/>
    </xf>
    <xf numFmtId="0" fontId="12" fillId="105" borderId="124" applyNumberFormat="0" applyProtection="0">
      <alignment horizontal="left" vertical="center" indent="1"/>
    </xf>
    <xf numFmtId="0" fontId="12" fillId="105"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top" indent="1"/>
    </xf>
    <xf numFmtId="4" fontId="64" fillId="107" borderId="124" applyNumberFormat="0" applyProtection="0">
      <alignment vertical="center"/>
    </xf>
    <xf numFmtId="4" fontId="187" fillId="107" borderId="124" applyNumberFormat="0" applyProtection="0">
      <alignment vertical="center"/>
    </xf>
    <xf numFmtId="4" fontId="64" fillId="107" borderId="124" applyNumberFormat="0" applyProtection="0">
      <alignment horizontal="left" vertical="center" indent="1"/>
    </xf>
    <xf numFmtId="0" fontId="64" fillId="107" borderId="124" applyNumberFormat="0" applyProtection="0">
      <alignment horizontal="left" vertical="top" indent="1"/>
    </xf>
    <xf numFmtId="4" fontId="64" fillId="103" borderId="124" applyNumberFormat="0" applyProtection="0">
      <alignment horizontal="right" vertical="center"/>
    </xf>
    <xf numFmtId="4" fontId="187" fillId="103" borderId="124" applyNumberFormat="0" applyProtection="0">
      <alignment horizontal="right" vertical="center"/>
    </xf>
    <xf numFmtId="4" fontId="64" fillId="92" borderId="124" applyNumberFormat="0" applyProtection="0">
      <alignment horizontal="left" vertical="center" indent="1"/>
    </xf>
    <xf numFmtId="0" fontId="64" fillId="92" borderId="124" applyNumberFormat="0" applyProtection="0">
      <alignment horizontal="left" vertical="top" indent="1"/>
    </xf>
    <xf numFmtId="4" fontId="189" fillId="103" borderId="124" applyNumberFormat="0" applyProtection="0">
      <alignment horizontal="right" vertical="center"/>
    </xf>
    <xf numFmtId="0" fontId="64" fillId="107" borderId="124" applyNumberFormat="0" applyProtection="0">
      <alignment horizontal="left" vertical="top" indent="1"/>
    </xf>
    <xf numFmtId="4" fontId="187" fillId="107" borderId="124" applyNumberFormat="0" applyProtection="0">
      <alignment vertical="center"/>
    </xf>
    <xf numFmtId="0" fontId="194" fillId="117" borderId="125" applyNumberFormat="0" applyAlignment="0" applyProtection="0"/>
    <xf numFmtId="0" fontId="201" fillId="87" borderId="125" applyNumberFormat="0" applyAlignment="0" applyProtection="0"/>
    <xf numFmtId="0" fontId="12" fillId="86" borderId="126" applyNumberFormat="0" applyFont="0" applyAlignment="0" applyProtection="0"/>
    <xf numFmtId="0" fontId="185" fillId="0" borderId="128" applyNumberFormat="0" applyFill="0" applyAlignment="0" applyProtection="0"/>
    <xf numFmtId="4" fontId="206" fillId="122" borderId="129" applyNumberFormat="0" applyProtection="0">
      <alignment horizontal="left" vertical="center" indent="1"/>
    </xf>
    <xf numFmtId="4" fontId="206" fillId="122" borderId="129" applyNumberFormat="0" applyProtection="0">
      <alignment horizontal="left" vertical="center" indent="1"/>
    </xf>
    <xf numFmtId="0" fontId="206" fillId="104" borderId="124" applyNumberFormat="0" applyProtection="0">
      <alignment horizontal="left" vertical="top" indent="1"/>
    </xf>
    <xf numFmtId="0" fontId="206" fillId="92" borderId="124" applyNumberFormat="0" applyProtection="0">
      <alignment horizontal="left" vertical="top" indent="1"/>
    </xf>
    <xf numFmtId="0" fontId="206" fillId="105" borderId="124" applyNumberFormat="0" applyProtection="0">
      <alignment horizontal="left" vertical="top" indent="1"/>
    </xf>
    <xf numFmtId="0" fontId="206" fillId="103" borderId="124" applyNumberFormat="0" applyProtection="0">
      <alignment horizontal="left" vertical="top" indent="1"/>
    </xf>
    <xf numFmtId="4" fontId="206" fillId="0" borderId="129" applyNumberFormat="0" applyProtection="0">
      <alignment horizontal="right" vertical="center"/>
    </xf>
    <xf numFmtId="0" fontId="213" fillId="134" borderId="129" applyNumberFormat="0" applyAlignment="0" applyProtection="0"/>
    <xf numFmtId="0" fontId="201" fillId="87" borderId="129" applyNumberFormat="0" applyAlignment="0" applyProtection="0"/>
    <xf numFmtId="0" fontId="206" fillId="86" borderId="129" applyNumberFormat="0" applyFont="0" applyAlignment="0" applyProtection="0"/>
    <xf numFmtId="4" fontId="206" fillId="91" borderId="129" applyNumberFormat="0" applyProtection="0">
      <alignment vertical="center"/>
    </xf>
    <xf numFmtId="4" fontId="215" fillId="38" borderId="129" applyNumberFormat="0" applyProtection="0">
      <alignment vertical="center"/>
    </xf>
    <xf numFmtId="4" fontId="206" fillId="38" borderId="129" applyNumberFormat="0" applyProtection="0">
      <alignment horizontal="left" vertical="center" indent="1"/>
    </xf>
    <xf numFmtId="0" fontId="209" fillId="91" borderId="124" applyNumberFormat="0" applyProtection="0">
      <alignment horizontal="left" vertical="top" indent="1"/>
    </xf>
    <xf numFmtId="4" fontId="206" fillId="93" borderId="129" applyNumberFormat="0" applyProtection="0">
      <alignment horizontal="right" vertical="center"/>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9" borderId="129" applyNumberFormat="0" applyProtection="0">
      <alignment horizontal="right" vertical="center"/>
    </xf>
    <xf numFmtId="4" fontId="206" fillId="100" borderId="129" applyNumberFormat="0" applyProtection="0">
      <alignment horizontal="right" vertical="center"/>
    </xf>
    <xf numFmtId="4" fontId="206" fillId="101" borderId="129" applyNumberFormat="0" applyProtection="0">
      <alignment horizontal="right" vertical="center"/>
    </xf>
    <xf numFmtId="4" fontId="206" fillId="102" borderId="130" applyNumberFormat="0" applyProtection="0">
      <alignment horizontal="left" vertical="center" indent="1"/>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206" fillId="92" borderId="129" applyNumberFormat="0" applyProtection="0">
      <alignment horizontal="right" vertical="center"/>
    </xf>
    <xf numFmtId="4" fontId="206" fillId="103" borderId="130" applyNumberFormat="0" applyProtection="0">
      <alignment horizontal="left" vertical="center" indent="1"/>
    </xf>
    <xf numFmtId="4" fontId="206" fillId="92" borderId="130" applyNumberFormat="0" applyProtection="0">
      <alignment horizontal="left" vertical="center" indent="1"/>
    </xf>
    <xf numFmtId="0" fontId="206" fillId="110" borderId="129" applyNumberFormat="0" applyProtection="0">
      <alignment horizontal="left" vertical="center" indent="1"/>
    </xf>
    <xf numFmtId="0" fontId="206" fillId="138" borderId="129" applyNumberFormat="0" applyProtection="0">
      <alignment horizontal="left" vertical="center" indent="1"/>
    </xf>
    <xf numFmtId="0" fontId="206" fillId="105" borderId="129" applyNumberFormat="0" applyProtection="0">
      <alignment horizontal="left" vertical="center" indent="1"/>
    </xf>
    <xf numFmtId="0" fontId="206" fillId="103" borderId="129" applyNumberFormat="0" applyProtection="0">
      <alignment horizontal="left" vertical="center" indent="1"/>
    </xf>
    <xf numFmtId="0" fontId="71" fillId="104" borderId="131" applyBorder="0"/>
    <xf numFmtId="4" fontId="208" fillId="107" borderId="124" applyNumberFormat="0" applyProtection="0">
      <alignment vertical="center"/>
    </xf>
    <xf numFmtId="4" fontId="208" fillId="110" borderId="124" applyNumberFormat="0" applyProtection="0">
      <alignment horizontal="left" vertical="center" indent="1"/>
    </xf>
    <xf numFmtId="0" fontId="208" fillId="107" borderId="124" applyNumberFormat="0" applyProtection="0">
      <alignment horizontal="left" vertical="top" indent="1"/>
    </xf>
    <xf numFmtId="4" fontId="215" fillId="27" borderId="129" applyNumberFormat="0" applyProtection="0">
      <alignment horizontal="right" vertical="center"/>
    </xf>
    <xf numFmtId="0" fontId="208" fillId="92" borderId="124" applyNumberFormat="0" applyProtection="0">
      <alignment horizontal="left" vertical="top" indent="1"/>
    </xf>
    <xf numFmtId="4" fontId="210" fillId="108" borderId="130" applyNumberFormat="0" applyProtection="0">
      <alignment horizontal="left" vertical="center" indent="1"/>
    </xf>
    <xf numFmtId="4" fontId="211" fillId="106" borderId="129" applyNumberFormat="0" applyProtection="0">
      <alignment horizontal="right" vertical="center"/>
    </xf>
    <xf numFmtId="0" fontId="185" fillId="0" borderId="128" applyNumberFormat="0" applyFill="0" applyAlignment="0" applyProtection="0"/>
    <xf numFmtId="0" fontId="220" fillId="110" borderId="125" applyNumberFormat="0" applyAlignment="0" applyProtection="0"/>
    <xf numFmtId="0" fontId="220" fillId="110" borderId="125" applyNumberFormat="0" applyAlignment="0" applyProtection="0"/>
    <xf numFmtId="0" fontId="194" fillId="117" borderId="125" applyNumberFormat="0" applyAlignment="0" applyProtection="0"/>
    <xf numFmtId="0" fontId="194" fillId="117" borderId="125" applyNumberFormat="0" applyAlignment="0" applyProtection="0"/>
    <xf numFmtId="0" fontId="226" fillId="110" borderId="125" applyNumberFormat="0" applyAlignment="0" applyProtection="0"/>
    <xf numFmtId="0" fontId="226" fillId="110" borderId="125" applyNumberFormat="0" applyAlignment="0" applyProtection="0"/>
    <xf numFmtId="0" fontId="201" fillId="87" borderId="125" applyNumberFormat="0" applyAlignment="0" applyProtection="0"/>
    <xf numFmtId="0" fontId="201" fillId="87" borderId="125" applyNumberFormat="0" applyAlignment="0" applyProtection="0"/>
    <xf numFmtId="0" fontId="12" fillId="107" borderId="126" applyNumberFormat="0" applyFont="0" applyAlignment="0" applyProtection="0"/>
    <xf numFmtId="0" fontId="12" fillId="107" borderId="126" applyNumberFormat="0" applyFont="0" applyAlignment="0" applyProtection="0"/>
    <xf numFmtId="0" fontId="206" fillId="86" borderId="129" applyNumberFormat="0" applyFont="0" applyAlignment="0" applyProtection="0"/>
    <xf numFmtId="0" fontId="12" fillId="86" borderId="126" applyNumberFormat="0" applyFont="0" applyAlignment="0" applyProtection="0"/>
    <xf numFmtId="0" fontId="12" fillId="86" borderId="126" applyNumberFormat="0" applyFont="0" applyAlignment="0" applyProtection="0"/>
    <xf numFmtId="4" fontId="50" fillId="91" borderId="124" applyNumberFormat="0" applyProtection="0">
      <alignment vertical="center"/>
    </xf>
    <xf numFmtId="4" fontId="56" fillId="38" borderId="124" applyNumberFormat="0" applyProtection="0">
      <alignment vertical="center"/>
    </xf>
    <xf numFmtId="4" fontId="56" fillId="38" borderId="124" applyNumberFormat="0" applyProtection="0">
      <alignment vertical="center"/>
    </xf>
    <xf numFmtId="4" fontId="50" fillId="91" borderId="124" applyNumberFormat="0" applyProtection="0">
      <alignment vertical="center"/>
    </xf>
    <xf numFmtId="4" fontId="50" fillId="91" borderId="124" applyNumberFormat="0" applyProtection="0">
      <alignment vertical="center"/>
    </xf>
    <xf numFmtId="4" fontId="186" fillId="91" borderId="124" applyNumberFormat="0" applyProtection="0">
      <alignment vertical="center"/>
    </xf>
    <xf numFmtId="4" fontId="229" fillId="38" borderId="124" applyNumberFormat="0" applyProtection="0">
      <alignment vertical="center"/>
    </xf>
    <xf numFmtId="4" fontId="229" fillId="38" borderId="124" applyNumberFormat="0" applyProtection="0">
      <alignment vertical="center"/>
    </xf>
    <xf numFmtId="4" fontId="186" fillId="91" borderId="124" applyNumberFormat="0" applyProtection="0">
      <alignment vertical="center"/>
    </xf>
    <xf numFmtId="4" fontId="50" fillId="91" borderId="124" applyNumberFormat="0" applyProtection="0">
      <alignment horizontal="left" vertical="center" indent="1"/>
    </xf>
    <xf numFmtId="4" fontId="53" fillId="38" borderId="124" applyNumberFormat="0" applyProtection="0">
      <alignment horizontal="left" vertical="center" indent="1"/>
    </xf>
    <xf numFmtId="4" fontId="53" fillId="38" borderId="124" applyNumberFormat="0" applyProtection="0">
      <alignment horizontal="left" vertical="center" indent="1"/>
    </xf>
    <xf numFmtId="4" fontId="50" fillId="91" borderId="124" applyNumberFormat="0" applyProtection="0">
      <alignment horizontal="left" vertical="center" indent="1"/>
    </xf>
    <xf numFmtId="4" fontId="50" fillId="91" borderId="124" applyNumberFormat="0" applyProtection="0">
      <alignment horizontal="left" vertical="center" indent="1"/>
    </xf>
    <xf numFmtId="0" fontId="50" fillId="91" borderId="124" applyNumberFormat="0" applyProtection="0">
      <alignment horizontal="left" vertical="top" indent="1"/>
    </xf>
    <xf numFmtId="4" fontId="64" fillId="93" borderId="124" applyNumberFormat="0" applyProtection="0">
      <alignment horizontal="right" vertical="center"/>
    </xf>
    <xf numFmtId="4" fontId="53" fillId="152" borderId="124" applyNumberFormat="0" applyProtection="0">
      <alignment horizontal="right" vertical="center"/>
    </xf>
    <xf numFmtId="4" fontId="53" fillId="152" borderId="124" applyNumberFormat="0" applyProtection="0">
      <alignment horizontal="right" vertical="center"/>
    </xf>
    <xf numFmtId="4" fontId="64" fillId="93" borderId="124" applyNumberFormat="0" applyProtection="0">
      <alignment horizontal="right" vertical="center"/>
    </xf>
    <xf numFmtId="4" fontId="64" fillId="93" borderId="124" applyNumberFormat="0" applyProtection="0">
      <alignment horizontal="right" vertical="center"/>
    </xf>
    <xf numFmtId="4" fontId="64" fillId="94" borderId="124" applyNumberFormat="0" applyProtection="0">
      <alignment horizontal="right" vertical="center"/>
    </xf>
    <xf numFmtId="4" fontId="53" fillId="121" borderId="124" applyNumberFormat="0" applyProtection="0">
      <alignment horizontal="right" vertical="center"/>
    </xf>
    <xf numFmtId="4" fontId="53" fillId="121" borderId="124" applyNumberFormat="0" applyProtection="0">
      <alignment horizontal="right" vertical="center"/>
    </xf>
    <xf numFmtId="4" fontId="64" fillId="94" borderId="124" applyNumberFormat="0" applyProtection="0">
      <alignment horizontal="right" vertical="center"/>
    </xf>
    <xf numFmtId="4" fontId="64" fillId="94" borderId="124" applyNumberFormat="0" applyProtection="0">
      <alignment horizontal="right" vertical="center"/>
    </xf>
    <xf numFmtId="4" fontId="64" fillId="95" borderId="124" applyNumberFormat="0" applyProtection="0">
      <alignment horizontal="right" vertical="center"/>
    </xf>
    <xf numFmtId="4" fontId="53" fillId="153" borderId="124" applyNumberFormat="0" applyProtection="0">
      <alignment horizontal="right" vertical="center"/>
    </xf>
    <xf numFmtId="4" fontId="53" fillId="153" borderId="124" applyNumberFormat="0" applyProtection="0">
      <alignment horizontal="right" vertical="center"/>
    </xf>
    <xf numFmtId="4" fontId="64" fillId="95" borderId="124" applyNumberFormat="0" applyProtection="0">
      <alignment horizontal="right" vertical="center"/>
    </xf>
    <xf numFmtId="4" fontId="64" fillId="95" borderId="124" applyNumberFormat="0" applyProtection="0">
      <alignment horizontal="right" vertical="center"/>
    </xf>
    <xf numFmtId="4" fontId="64" fillId="96" borderId="124" applyNumberFormat="0" applyProtection="0">
      <alignment horizontal="right" vertical="center"/>
    </xf>
    <xf numFmtId="4" fontId="53" fillId="33" borderId="124" applyNumberFormat="0" applyProtection="0">
      <alignment horizontal="right" vertical="center"/>
    </xf>
    <xf numFmtId="4" fontId="53" fillId="33" borderId="124" applyNumberFormat="0" applyProtection="0">
      <alignment horizontal="right" vertical="center"/>
    </xf>
    <xf numFmtId="4" fontId="64" fillId="96" borderId="124" applyNumberFormat="0" applyProtection="0">
      <alignment horizontal="right" vertical="center"/>
    </xf>
    <xf numFmtId="4" fontId="64" fillId="96" borderId="124" applyNumberFormat="0" applyProtection="0">
      <alignment horizontal="right" vertical="center"/>
    </xf>
    <xf numFmtId="4" fontId="64" fillId="97" borderId="124" applyNumberFormat="0" applyProtection="0">
      <alignment horizontal="right" vertical="center"/>
    </xf>
    <xf numFmtId="4" fontId="53" fillId="154" borderId="124" applyNumberFormat="0" applyProtection="0">
      <alignment horizontal="right" vertical="center"/>
    </xf>
    <xf numFmtId="4" fontId="53" fillId="154" borderId="124" applyNumberFormat="0" applyProtection="0">
      <alignment horizontal="right" vertical="center"/>
    </xf>
    <xf numFmtId="4" fontId="64" fillId="97" borderId="124" applyNumberFormat="0" applyProtection="0">
      <alignment horizontal="right" vertical="center"/>
    </xf>
    <xf numFmtId="4" fontId="64" fillId="97" borderId="124" applyNumberFormat="0" applyProtection="0">
      <alignment horizontal="right" vertical="center"/>
    </xf>
    <xf numFmtId="4" fontId="64" fillId="98" borderId="124" applyNumberFormat="0" applyProtection="0">
      <alignment horizontal="right" vertical="center"/>
    </xf>
    <xf numFmtId="4" fontId="53" fillId="109" borderId="124" applyNumberFormat="0" applyProtection="0">
      <alignment horizontal="right" vertical="center"/>
    </xf>
    <xf numFmtId="4" fontId="53" fillId="109" borderId="124" applyNumberFormat="0" applyProtection="0">
      <alignment horizontal="right" vertical="center"/>
    </xf>
    <xf numFmtId="4" fontId="64" fillId="98" borderId="124" applyNumberFormat="0" applyProtection="0">
      <alignment horizontal="right" vertical="center"/>
    </xf>
    <xf numFmtId="4" fontId="64" fillId="98" borderId="124" applyNumberFormat="0" applyProtection="0">
      <alignment horizontal="right" vertical="center"/>
    </xf>
    <xf numFmtId="4" fontId="64" fillId="99" borderId="124" applyNumberFormat="0" applyProtection="0">
      <alignment horizontal="right" vertical="center"/>
    </xf>
    <xf numFmtId="4" fontId="53" fillId="155" borderId="124" applyNumberFormat="0" applyProtection="0">
      <alignment horizontal="right" vertical="center"/>
    </xf>
    <xf numFmtId="4" fontId="53" fillId="155" borderId="124" applyNumberFormat="0" applyProtection="0">
      <alignment horizontal="right" vertical="center"/>
    </xf>
    <xf numFmtId="4" fontId="64" fillId="99" borderId="124" applyNumberFormat="0" applyProtection="0">
      <alignment horizontal="right" vertical="center"/>
    </xf>
    <xf numFmtId="4" fontId="64" fillId="99" borderId="124" applyNumberFormat="0" applyProtection="0">
      <alignment horizontal="right" vertical="center"/>
    </xf>
    <xf numFmtId="4" fontId="64" fillId="100" borderId="124" applyNumberFormat="0" applyProtection="0">
      <alignment horizontal="right" vertical="center"/>
    </xf>
    <xf numFmtId="4" fontId="53" fillId="156" borderId="124" applyNumberFormat="0" applyProtection="0">
      <alignment horizontal="right" vertical="center"/>
    </xf>
    <xf numFmtId="4" fontId="53" fillId="156" borderId="124" applyNumberFormat="0" applyProtection="0">
      <alignment horizontal="right" vertical="center"/>
    </xf>
    <xf numFmtId="4" fontId="64" fillId="100" borderId="124" applyNumberFormat="0" applyProtection="0">
      <alignment horizontal="right" vertical="center"/>
    </xf>
    <xf numFmtId="4" fontId="64" fillId="100" borderId="124" applyNumberFormat="0" applyProtection="0">
      <alignment horizontal="right" vertical="center"/>
    </xf>
    <xf numFmtId="4" fontId="64" fillId="101" borderId="124" applyNumberFormat="0" applyProtection="0">
      <alignment horizontal="right" vertical="center"/>
    </xf>
    <xf numFmtId="4" fontId="53" fillId="157" borderId="124" applyNumberFormat="0" applyProtection="0">
      <alignment horizontal="right" vertical="center"/>
    </xf>
    <xf numFmtId="4" fontId="53" fillId="157" borderId="124" applyNumberFormat="0" applyProtection="0">
      <alignment horizontal="right" vertical="center"/>
    </xf>
    <xf numFmtId="4" fontId="64" fillId="101" borderId="124" applyNumberFormat="0" applyProtection="0">
      <alignment horizontal="right" vertical="center"/>
    </xf>
    <xf numFmtId="4" fontId="64" fillId="101" borderId="124" applyNumberFormat="0" applyProtection="0">
      <alignment horizontal="right" vertical="center"/>
    </xf>
    <xf numFmtId="4" fontId="64" fillId="92" borderId="124" applyNumberFormat="0" applyProtection="0">
      <alignment horizontal="right" vertical="center"/>
    </xf>
    <xf numFmtId="4" fontId="53" fillId="119" borderId="124" applyNumberFormat="0" applyProtection="0">
      <alignment horizontal="right" vertical="center"/>
    </xf>
    <xf numFmtId="4" fontId="53" fillId="119" borderId="124" applyNumberFormat="0" applyProtection="0">
      <alignment horizontal="right" vertical="center"/>
    </xf>
    <xf numFmtId="4" fontId="64" fillId="92" borderId="124" applyNumberFormat="0" applyProtection="0">
      <alignment horizontal="right" vertical="center"/>
    </xf>
    <xf numFmtId="4" fontId="64" fillId="92" borderId="124" applyNumberFormat="0" applyProtection="0">
      <alignment horizontal="right" vertical="center"/>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top" indent="1"/>
    </xf>
    <xf numFmtId="0" fontId="206" fillId="104" borderId="124" applyNumberFormat="0" applyProtection="0">
      <alignment horizontal="left" vertical="top" indent="1"/>
    </xf>
    <xf numFmtId="0" fontId="12" fillId="104" borderId="124" applyNumberFormat="0" applyProtection="0">
      <alignment horizontal="left" vertical="top" indent="1"/>
    </xf>
    <xf numFmtId="0" fontId="12" fillId="104" borderId="124" applyNumberFormat="0" applyProtection="0">
      <alignment horizontal="left" vertical="top"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top" indent="1"/>
    </xf>
    <xf numFmtId="0" fontId="206" fillId="92" borderId="124" applyNumberFormat="0" applyProtection="0">
      <alignment horizontal="left" vertical="top" indent="1"/>
    </xf>
    <xf numFmtId="0" fontId="12" fillId="92" borderId="124" applyNumberFormat="0" applyProtection="0">
      <alignment horizontal="left" vertical="top" indent="1"/>
    </xf>
    <xf numFmtId="0" fontId="12" fillId="92" borderId="124" applyNumberFormat="0" applyProtection="0">
      <alignment horizontal="left" vertical="top"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top" indent="1"/>
    </xf>
    <xf numFmtId="0" fontId="206" fillId="105" borderId="124" applyNumberFormat="0" applyProtection="0">
      <alignment horizontal="left" vertical="top" indent="1"/>
    </xf>
    <xf numFmtId="0" fontId="12" fillId="105" borderId="124" applyNumberFormat="0" applyProtection="0">
      <alignment horizontal="left" vertical="top" indent="1"/>
    </xf>
    <xf numFmtId="0" fontId="12" fillId="105"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top" indent="1"/>
    </xf>
    <xf numFmtId="0" fontId="206" fillId="103" borderId="124" applyNumberFormat="0" applyProtection="0">
      <alignment horizontal="left" vertical="top" indent="1"/>
    </xf>
    <xf numFmtId="0" fontId="12" fillId="103" borderId="124" applyNumberFormat="0" applyProtection="0">
      <alignment horizontal="left" vertical="top" indent="1"/>
    </xf>
    <xf numFmtId="0" fontId="12" fillId="103" borderId="124" applyNumberFormat="0" applyProtection="0">
      <alignment horizontal="left" vertical="top" indent="1"/>
    </xf>
    <xf numFmtId="4" fontId="64" fillId="107" borderId="124" applyNumberFormat="0" applyProtection="0">
      <alignment vertical="center"/>
    </xf>
    <xf numFmtId="4" fontId="53" fillId="159" borderId="124" applyNumberFormat="0" applyProtection="0">
      <alignment vertical="center"/>
    </xf>
    <xf numFmtId="4" fontId="53" fillId="159" borderId="124" applyNumberFormat="0" applyProtection="0">
      <alignment vertical="center"/>
    </xf>
    <xf numFmtId="4" fontId="64" fillId="107" borderId="124" applyNumberFormat="0" applyProtection="0">
      <alignment vertical="center"/>
    </xf>
    <xf numFmtId="4" fontId="187" fillId="107" borderId="124" applyNumberFormat="0" applyProtection="0">
      <alignment vertical="center"/>
    </xf>
    <xf numFmtId="4" fontId="230" fillId="159" borderId="124" applyNumberFormat="0" applyProtection="0">
      <alignment vertical="center"/>
    </xf>
    <xf numFmtId="4" fontId="230" fillId="159" borderId="124" applyNumberFormat="0" applyProtection="0">
      <alignment vertical="center"/>
    </xf>
    <xf numFmtId="4" fontId="187" fillId="107" borderId="124" applyNumberFormat="0" applyProtection="0">
      <alignment vertical="center"/>
    </xf>
    <xf numFmtId="4" fontId="64" fillId="107" borderId="124" applyNumberFormat="0" applyProtection="0">
      <alignment horizontal="left" vertical="center" indent="1"/>
    </xf>
    <xf numFmtId="4" fontId="56" fillId="119" borderId="132" applyNumberFormat="0" applyProtection="0">
      <alignment horizontal="left" vertical="center" indent="1"/>
    </xf>
    <xf numFmtId="4" fontId="56" fillId="119" borderId="132" applyNumberFormat="0" applyProtection="0">
      <alignment horizontal="left" vertical="center" indent="1"/>
    </xf>
    <xf numFmtId="4" fontId="64" fillId="107" borderId="124" applyNumberFormat="0" applyProtection="0">
      <alignment horizontal="left" vertical="center" indent="1"/>
    </xf>
    <xf numFmtId="0" fontId="64" fillId="107" borderId="124" applyNumberFormat="0" applyProtection="0">
      <alignment horizontal="left" vertical="top" indent="1"/>
    </xf>
    <xf numFmtId="4" fontId="64" fillId="103" borderId="124" applyNumberFormat="0" applyProtection="0">
      <alignment horizontal="right" vertical="center"/>
    </xf>
    <xf numFmtId="4" fontId="53" fillId="159" borderId="124" applyNumberFormat="0" applyProtection="0">
      <alignment horizontal="right" vertical="center"/>
    </xf>
    <xf numFmtId="4" fontId="53" fillId="159" borderId="124" applyNumberFormat="0" applyProtection="0">
      <alignment horizontal="right" vertical="center"/>
    </xf>
    <xf numFmtId="4" fontId="64" fillId="103" borderId="124" applyNumberFormat="0" applyProtection="0">
      <alignment horizontal="right" vertical="center"/>
    </xf>
    <xf numFmtId="4" fontId="64" fillId="103" borderId="124" applyNumberFormat="0" applyProtection="0">
      <alignment horizontal="right" vertical="center"/>
    </xf>
    <xf numFmtId="4" fontId="187" fillId="103" borderId="124" applyNumberFormat="0" applyProtection="0">
      <alignment horizontal="right" vertical="center"/>
    </xf>
    <xf numFmtId="4" fontId="230" fillId="159" borderId="124" applyNumberFormat="0" applyProtection="0">
      <alignment horizontal="right" vertical="center"/>
    </xf>
    <xf numFmtId="4" fontId="230" fillId="159" borderId="124" applyNumberFormat="0" applyProtection="0">
      <alignment horizontal="right" vertical="center"/>
    </xf>
    <xf numFmtId="4" fontId="187" fillId="103" borderId="124" applyNumberFormat="0" applyProtection="0">
      <alignment horizontal="right" vertical="center"/>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56" fillId="119"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64" fillId="92" borderId="124" applyNumberFormat="0" applyProtection="0">
      <alignment horizontal="left" vertical="center" indent="1"/>
    </xf>
    <xf numFmtId="4" fontId="56" fillId="119" borderId="124" applyNumberFormat="0" applyProtection="0">
      <alignment horizontal="left" vertical="center" indent="1"/>
    </xf>
    <xf numFmtId="0" fontId="64" fillId="92" borderId="124" applyNumberFormat="0" applyProtection="0">
      <alignment horizontal="left" vertical="top" indent="1"/>
    </xf>
    <xf numFmtId="4" fontId="188" fillId="120" borderId="132" applyNumberFormat="0" applyProtection="0">
      <alignment horizontal="left" vertical="center" indent="1"/>
    </xf>
    <xf numFmtId="4" fontId="188" fillId="120" borderId="132" applyNumberFormat="0" applyProtection="0">
      <alignment horizontal="left" vertical="center" indent="1"/>
    </xf>
    <xf numFmtId="4" fontId="189" fillId="103" borderId="124" applyNumberFormat="0" applyProtection="0">
      <alignment horizontal="right" vertical="center"/>
    </xf>
    <xf numFmtId="4" fontId="231" fillId="159" borderId="124" applyNumberFormat="0" applyProtection="0">
      <alignment horizontal="right" vertical="center"/>
    </xf>
    <xf numFmtId="4" fontId="231" fillId="159" borderId="124" applyNumberFormat="0" applyProtection="0">
      <alignment horizontal="right" vertical="center"/>
    </xf>
    <xf numFmtId="4" fontId="189" fillId="103" borderId="124" applyNumberFormat="0" applyProtection="0">
      <alignment horizontal="right" vertical="center"/>
    </xf>
    <xf numFmtId="0" fontId="185" fillId="0" borderId="133" applyNumberFormat="0" applyFill="0" applyAlignment="0" applyProtection="0"/>
    <xf numFmtId="0" fontId="185" fillId="0" borderId="133" applyNumberFormat="0" applyFill="0" applyAlignment="0" applyProtection="0"/>
    <xf numFmtId="4" fontId="206" fillId="91" borderId="129" applyNumberFormat="0" applyProtection="0">
      <alignment vertical="center"/>
    </xf>
    <xf numFmtId="4" fontId="206" fillId="38" borderId="129" applyNumberFormat="0" applyProtection="0">
      <alignment horizontal="left" vertical="center" indent="1"/>
    </xf>
    <xf numFmtId="4" fontId="206" fillId="122" borderId="129" applyNumberFormat="0" applyProtection="0">
      <alignment horizontal="left" vertical="center" indent="1"/>
    </xf>
    <xf numFmtId="4" fontId="206" fillId="93" borderId="129" applyNumberFormat="0" applyProtection="0">
      <alignment horizontal="right" vertical="center"/>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9" borderId="129" applyNumberFormat="0" applyProtection="0">
      <alignment horizontal="right" vertical="center"/>
    </xf>
    <xf numFmtId="4" fontId="206" fillId="100" borderId="129" applyNumberFormat="0" applyProtection="0">
      <alignment horizontal="right" vertical="center"/>
    </xf>
    <xf numFmtId="4" fontId="206" fillId="101" borderId="129" applyNumberFormat="0" applyProtection="0">
      <alignment horizontal="right" vertical="center"/>
    </xf>
    <xf numFmtId="4" fontId="206" fillId="102" borderId="130" applyNumberFormat="0" applyProtection="0">
      <alignment horizontal="left" vertical="center" indent="1"/>
    </xf>
    <xf numFmtId="4" fontId="206" fillId="92" borderId="129" applyNumberFormat="0" applyProtection="0">
      <alignment horizontal="right" vertical="center"/>
    </xf>
    <xf numFmtId="4" fontId="206" fillId="103" borderId="130" applyNumberFormat="0" applyProtection="0">
      <alignment horizontal="left" vertical="center" indent="1"/>
    </xf>
    <xf numFmtId="4" fontId="206" fillId="92" borderId="130" applyNumberFormat="0" applyProtection="0">
      <alignment horizontal="left" vertical="center" indent="1"/>
    </xf>
    <xf numFmtId="0" fontId="206" fillId="110" borderId="129" applyNumberFormat="0" applyProtection="0">
      <alignment horizontal="left" vertical="center" indent="1"/>
    </xf>
    <xf numFmtId="0" fontId="206" fillId="138" borderId="129" applyNumberFormat="0" applyProtection="0">
      <alignment horizontal="left" vertical="center" indent="1"/>
    </xf>
    <xf numFmtId="0" fontId="206" fillId="105" borderId="129" applyNumberFormat="0" applyProtection="0">
      <alignment horizontal="left" vertical="center" indent="1"/>
    </xf>
    <xf numFmtId="0" fontId="206" fillId="103" borderId="129" applyNumberFormat="0" applyProtection="0">
      <alignment horizontal="left" vertical="center" indent="1"/>
    </xf>
    <xf numFmtId="4" fontId="206" fillId="0" borderId="129" applyNumberFormat="0" applyProtection="0">
      <alignment horizontal="right" vertical="center"/>
    </xf>
    <xf numFmtId="4" fontId="64" fillId="92" borderId="124" applyNumberFormat="0" applyProtection="0">
      <alignment horizontal="left" vertical="center" indent="1"/>
    </xf>
    <xf numFmtId="0" fontId="50" fillId="91" borderId="124" applyNumberFormat="0" applyProtection="0">
      <alignment horizontal="left" vertical="top" indent="1"/>
    </xf>
    <xf numFmtId="4" fontId="206" fillId="122" borderId="129" applyNumberFormat="0" applyProtection="0">
      <alignment horizontal="left" vertical="center" indent="1"/>
    </xf>
    <xf numFmtId="4" fontId="189" fillId="103" borderId="124" applyNumberFormat="0" applyProtection="0">
      <alignment horizontal="right" vertical="center"/>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206" fillId="38" borderId="129" applyNumberFormat="0" applyProtection="0">
      <alignment horizontal="left" vertical="center" indent="1"/>
    </xf>
    <xf numFmtId="0" fontId="12" fillId="105" borderId="124" applyNumberFormat="0" applyProtection="0">
      <alignment horizontal="left" vertical="center" indent="1"/>
    </xf>
    <xf numFmtId="4" fontId="53" fillId="153" borderId="124" applyNumberFormat="0" applyProtection="0">
      <alignment horizontal="right" vertical="center"/>
    </xf>
    <xf numFmtId="4" fontId="230" fillId="159" borderId="124" applyNumberFormat="0" applyProtection="0">
      <alignment vertical="center"/>
    </xf>
    <xf numFmtId="4" fontId="206" fillId="103" borderId="130" applyNumberFormat="0" applyProtection="0">
      <alignment horizontal="left" vertical="center" indent="1"/>
    </xf>
    <xf numFmtId="0" fontId="206" fillId="103" borderId="124" applyNumberFormat="0" applyProtection="0">
      <alignment horizontal="left" vertical="top" indent="1"/>
    </xf>
    <xf numFmtId="4" fontId="64" fillId="98" borderId="124" applyNumberFormat="0" applyProtection="0">
      <alignment horizontal="right" vertical="center"/>
    </xf>
    <xf numFmtId="0" fontId="206" fillId="92" borderId="124" applyNumberFormat="0" applyProtection="0">
      <alignment horizontal="left" vertical="top" indent="1"/>
    </xf>
    <xf numFmtId="0" fontId="12" fillId="103" borderId="124" applyNumberFormat="0" applyProtection="0">
      <alignment horizontal="left" vertical="top" indent="1"/>
    </xf>
    <xf numFmtId="4" fontId="64" fillId="98" borderId="124" applyNumberFormat="0" applyProtection="0">
      <alignment horizontal="right" vertical="center"/>
    </xf>
    <xf numFmtId="4" fontId="64" fillId="97" borderId="124" applyNumberFormat="0" applyProtection="0">
      <alignment horizontal="right" vertical="center"/>
    </xf>
    <xf numFmtId="0" fontId="206" fillId="110" borderId="129" applyNumberFormat="0" applyProtection="0">
      <alignment horizontal="left" vertical="center" indent="1"/>
    </xf>
    <xf numFmtId="4" fontId="206" fillId="96" borderId="129" applyNumberFormat="0" applyProtection="0">
      <alignment horizontal="right" vertical="center"/>
    </xf>
    <xf numFmtId="4" fontId="206" fillId="95" borderId="130" applyNumberFormat="0" applyProtection="0">
      <alignment horizontal="right" vertical="center"/>
    </xf>
    <xf numFmtId="4" fontId="64" fillId="107" borderId="124" applyNumberFormat="0" applyProtection="0">
      <alignment vertical="center"/>
    </xf>
    <xf numFmtId="4" fontId="187" fillId="103" borderId="124" applyNumberFormat="0" applyProtection="0">
      <alignment horizontal="right" vertical="center"/>
    </xf>
    <xf numFmtId="4" fontId="230" fillId="159" borderId="124" applyNumberFormat="0" applyProtection="0">
      <alignment horizontal="right" vertical="center"/>
    </xf>
    <xf numFmtId="4" fontId="230" fillId="159" borderId="124" applyNumberFormat="0" applyProtection="0">
      <alignment horizontal="right" vertical="center"/>
    </xf>
    <xf numFmtId="4" fontId="187" fillId="103" borderId="124" applyNumberFormat="0" applyProtection="0">
      <alignment horizontal="right" vertical="center"/>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56" fillId="119"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64" fillId="92" borderId="124" applyNumberFormat="0" applyProtection="0">
      <alignment horizontal="left" vertical="center" indent="1"/>
    </xf>
    <xf numFmtId="4" fontId="56" fillId="119" borderId="124" applyNumberFormat="0" applyProtection="0">
      <alignment horizontal="left" vertical="center" indent="1"/>
    </xf>
    <xf numFmtId="0" fontId="64" fillId="92" borderId="124" applyNumberFormat="0" applyProtection="0">
      <alignment horizontal="left" vertical="top" indent="1"/>
    </xf>
    <xf numFmtId="0" fontId="206" fillId="103" borderId="129" applyNumberFormat="0" applyProtection="0">
      <alignment horizontal="left" vertical="center" indent="1"/>
    </xf>
    <xf numFmtId="4" fontId="188" fillId="120" borderId="132" applyNumberFormat="0" applyProtection="0">
      <alignment horizontal="left" vertical="center" indent="1"/>
    </xf>
    <xf numFmtId="4" fontId="188" fillId="120" borderId="132" applyNumberFormat="0" applyProtection="0">
      <alignment horizontal="left" vertical="center" indent="1"/>
    </xf>
    <xf numFmtId="4" fontId="189" fillId="103" borderId="124" applyNumberFormat="0" applyProtection="0">
      <alignment horizontal="right" vertical="center"/>
    </xf>
    <xf numFmtId="4" fontId="231" fillId="159" borderId="124" applyNumberFormat="0" applyProtection="0">
      <alignment horizontal="right" vertical="center"/>
    </xf>
    <xf numFmtId="4" fontId="231" fillId="159" borderId="124" applyNumberFormat="0" applyProtection="0">
      <alignment horizontal="right" vertical="center"/>
    </xf>
    <xf numFmtId="4" fontId="189" fillId="103" borderId="124" applyNumberFormat="0" applyProtection="0">
      <alignment horizontal="right" vertical="center"/>
    </xf>
    <xf numFmtId="4" fontId="188" fillId="120" borderId="132" applyNumberFormat="0" applyProtection="0">
      <alignment horizontal="left" vertical="center" indent="1"/>
    </xf>
    <xf numFmtId="4" fontId="231" fillId="159" borderId="124" applyNumberFormat="0" applyProtection="0">
      <alignment horizontal="right" vertical="center"/>
    </xf>
    <xf numFmtId="4" fontId="64" fillId="107" borderId="124" applyNumberFormat="0" applyProtection="0">
      <alignment horizontal="left" vertical="center" indent="1"/>
    </xf>
    <xf numFmtId="0" fontId="12" fillId="104" borderId="124" applyNumberFormat="0" applyProtection="0">
      <alignment horizontal="left" vertical="top" indent="1"/>
    </xf>
    <xf numFmtId="4" fontId="64" fillId="103" borderId="124" applyNumberFormat="0" applyProtection="0">
      <alignment horizontal="right" vertical="center"/>
    </xf>
    <xf numFmtId="0" fontId="220" fillId="110" borderId="125" applyNumberFormat="0" applyAlignment="0" applyProtection="0"/>
    <xf numFmtId="0" fontId="50" fillId="91" borderId="124" applyNumberFormat="0" applyProtection="0">
      <alignment horizontal="left" vertical="top" indent="1"/>
    </xf>
    <xf numFmtId="37" fontId="28" fillId="0" borderId="123" applyNumberFormat="0"/>
    <xf numFmtId="4" fontId="56" fillId="38" borderId="124" applyNumberFormat="0" applyProtection="0">
      <alignment vertical="center"/>
    </xf>
    <xf numFmtId="4" fontId="206" fillId="100" borderId="129" applyNumberFormat="0" applyProtection="0">
      <alignment horizontal="right" vertical="center"/>
    </xf>
    <xf numFmtId="4" fontId="187" fillId="103" borderId="124" applyNumberFormat="0" applyProtection="0">
      <alignment horizontal="right" vertical="center"/>
    </xf>
    <xf numFmtId="4" fontId="189" fillId="103" borderId="124" applyNumberFormat="0" applyProtection="0">
      <alignment horizontal="right" vertical="center"/>
    </xf>
    <xf numFmtId="202" fontId="28" fillId="0" borderId="122" applyFill="0"/>
    <xf numFmtId="0" fontId="185" fillId="0" borderId="133" applyNumberFormat="0" applyFill="0" applyAlignment="0" applyProtection="0"/>
    <xf numFmtId="0" fontId="185" fillId="0" borderId="133" applyNumberFormat="0" applyFill="0" applyAlignment="0" applyProtection="0"/>
    <xf numFmtId="4" fontId="50" fillId="91" borderId="124" applyNumberFormat="0" applyProtection="0">
      <alignment vertical="center"/>
    </xf>
    <xf numFmtId="4" fontId="64" fillId="99" borderId="124" applyNumberFormat="0" applyProtection="0">
      <alignment horizontal="right" vertical="center"/>
    </xf>
    <xf numFmtId="4" fontId="206" fillId="99" borderId="129" applyNumberFormat="0" applyProtection="0">
      <alignment horizontal="right" vertical="center"/>
    </xf>
    <xf numFmtId="4" fontId="186" fillId="91" borderId="124" applyNumberFormat="0" applyProtection="0">
      <alignment vertical="center"/>
    </xf>
    <xf numFmtId="4" fontId="53" fillId="155" borderId="124" applyNumberFormat="0" applyProtection="0">
      <alignment horizontal="right" vertical="center"/>
    </xf>
    <xf numFmtId="0" fontId="194" fillId="117" borderId="125" applyNumberFormat="0" applyAlignment="0" applyProtection="0"/>
    <xf numFmtId="0" fontId="12" fillId="86" borderId="126" applyNumberFormat="0" applyFont="0" applyAlignment="0" applyProtection="0"/>
    <xf numFmtId="0" fontId="12" fillId="103" borderId="124" applyNumberFormat="0" applyProtection="0">
      <alignment horizontal="left" vertical="center" indent="1"/>
    </xf>
    <xf numFmtId="0" fontId="201" fillId="87" borderId="125" applyNumberFormat="0" applyAlignment="0" applyProtection="0"/>
    <xf numFmtId="4" fontId="50" fillId="91" borderId="124" applyNumberFormat="0" applyProtection="0">
      <alignment horizontal="left" vertical="center" indent="1"/>
    </xf>
    <xf numFmtId="4" fontId="206" fillId="122" borderId="129" applyNumberFormat="0" applyProtection="0">
      <alignment horizontal="left" vertical="center" indent="1"/>
    </xf>
    <xf numFmtId="0" fontId="204" fillId="117" borderId="150" applyNumberFormat="0" applyAlignment="0" applyProtection="0"/>
    <xf numFmtId="0" fontId="206" fillId="138" borderId="129" applyNumberFormat="0" applyProtection="0">
      <alignment horizontal="left" vertical="center" indent="1"/>
    </xf>
    <xf numFmtId="0" fontId="206" fillId="103" borderId="129" applyNumberFormat="0" applyProtection="0">
      <alignment horizontal="left" vertical="center" indent="1"/>
    </xf>
    <xf numFmtId="0" fontId="201" fillId="87" borderId="125" applyNumberFormat="0" applyAlignment="0" applyProtection="0"/>
    <xf numFmtId="4" fontId="206" fillId="92" borderId="129" applyNumberFormat="0" applyProtection="0">
      <alignment horizontal="right" vertical="center"/>
    </xf>
    <xf numFmtId="4" fontId="64" fillId="99" borderId="124" applyNumberFormat="0" applyProtection="0">
      <alignment horizontal="right" vertical="center"/>
    </xf>
    <xf numFmtId="4" fontId="64" fillId="98" borderId="124" applyNumberFormat="0" applyProtection="0">
      <alignment horizontal="right" vertical="center"/>
    </xf>
    <xf numFmtId="4" fontId="64" fillId="94" borderId="124" applyNumberFormat="0" applyProtection="0">
      <alignment horizontal="right" vertical="center"/>
    </xf>
    <xf numFmtId="0" fontId="206" fillId="86" borderId="129" applyNumberFormat="0" applyFont="0" applyAlignment="0" applyProtection="0"/>
    <xf numFmtId="0" fontId="194" fillId="117" borderId="125" applyNumberFormat="0" applyAlignment="0" applyProtection="0"/>
    <xf numFmtId="4" fontId="206" fillId="91" borderId="129" applyNumberFormat="0" applyProtection="0">
      <alignment vertical="center"/>
    </xf>
    <xf numFmtId="0" fontId="220" fillId="110" borderId="125" applyNumberFormat="0" applyAlignment="0" applyProtection="0"/>
    <xf numFmtId="0" fontId="12" fillId="103" borderId="124" applyNumberFormat="0" applyProtection="0">
      <alignment horizontal="left" vertical="center" indent="1"/>
    </xf>
    <xf numFmtId="4" fontId="210" fillId="108" borderId="130" applyNumberFormat="0" applyProtection="0">
      <alignment horizontal="left" vertical="center" indent="1"/>
    </xf>
    <xf numFmtId="0" fontId="64" fillId="92" borderId="124" applyNumberFormat="0" applyProtection="0">
      <alignment horizontal="left" vertical="top" indent="1"/>
    </xf>
    <xf numFmtId="4" fontId="206" fillId="0" borderId="129" applyNumberFormat="0" applyProtection="0">
      <alignment horizontal="right" vertical="center"/>
    </xf>
    <xf numFmtId="4" fontId="229" fillId="38" borderId="124" applyNumberFormat="0" applyProtection="0">
      <alignment vertical="center"/>
    </xf>
    <xf numFmtId="0" fontId="64" fillId="107" borderId="124" applyNumberFormat="0" applyProtection="0">
      <alignment horizontal="left" vertical="top" indent="1"/>
    </xf>
    <xf numFmtId="0" fontId="206" fillId="105" borderId="129" applyNumberFormat="0" applyProtection="0">
      <alignment horizontal="left" vertical="center" indent="1"/>
    </xf>
    <xf numFmtId="4" fontId="50" fillId="91" borderId="124" applyNumberFormat="0" applyProtection="0">
      <alignment horizontal="left" vertical="center" indent="1"/>
    </xf>
    <xf numFmtId="0" fontId="206" fillId="110" borderId="129" applyNumberFormat="0" applyProtection="0">
      <alignment horizontal="left" vertical="center" indent="1"/>
    </xf>
    <xf numFmtId="202" fontId="28" fillId="0" borderId="122" applyFill="0"/>
    <xf numFmtId="4" fontId="187" fillId="107" borderId="124" applyNumberFormat="0" applyProtection="0">
      <alignment vertical="center"/>
    </xf>
    <xf numFmtId="0" fontId="12" fillId="103" borderId="124" applyNumberFormat="0" applyProtection="0">
      <alignment horizontal="left" vertical="center" indent="1"/>
    </xf>
    <xf numFmtId="4" fontId="53" fillId="157" borderId="124" applyNumberFormat="0" applyProtection="0">
      <alignment horizontal="right" vertical="center"/>
    </xf>
    <xf numFmtId="0" fontId="12" fillId="103" borderId="124" applyNumberFormat="0" applyProtection="0">
      <alignment horizontal="left" vertical="top" indent="1"/>
    </xf>
    <xf numFmtId="4" fontId="64" fillId="94" borderId="124" applyNumberFormat="0" applyProtection="0">
      <alignment horizontal="right" vertical="center"/>
    </xf>
    <xf numFmtId="4" fontId="64" fillId="92" borderId="124" applyNumberFormat="0" applyProtection="0">
      <alignment horizontal="left" vertical="center" indent="1"/>
    </xf>
    <xf numFmtId="0" fontId="206" fillId="103" borderId="129" applyNumberFormat="0" applyProtection="0">
      <alignment horizontal="left" vertical="center" indent="1"/>
    </xf>
    <xf numFmtId="4" fontId="206" fillId="91" borderId="129" applyNumberFormat="0" applyProtection="0">
      <alignment vertical="center"/>
    </xf>
    <xf numFmtId="4" fontId="206" fillId="38" borderId="129" applyNumberFormat="0" applyProtection="0">
      <alignment horizontal="left" vertical="center" indent="1"/>
    </xf>
    <xf numFmtId="4" fontId="206" fillId="122" borderId="129" applyNumberFormat="0" applyProtection="0">
      <alignment horizontal="left" vertical="center" indent="1"/>
    </xf>
    <xf numFmtId="4" fontId="206" fillId="93" borderId="129" applyNumberFormat="0" applyProtection="0">
      <alignment horizontal="right" vertical="center"/>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9" borderId="129" applyNumberFormat="0" applyProtection="0">
      <alignment horizontal="right" vertical="center"/>
    </xf>
    <xf numFmtId="4" fontId="206" fillId="100" borderId="129" applyNumberFormat="0" applyProtection="0">
      <alignment horizontal="right" vertical="center"/>
    </xf>
    <xf numFmtId="4" fontId="206" fillId="101" borderId="129" applyNumberFormat="0" applyProtection="0">
      <alignment horizontal="right" vertical="center"/>
    </xf>
    <xf numFmtId="4" fontId="206" fillId="102" borderId="130" applyNumberFormat="0" applyProtection="0">
      <alignment horizontal="left" vertical="center" indent="1"/>
    </xf>
    <xf numFmtId="4" fontId="206" fillId="92" borderId="129" applyNumberFormat="0" applyProtection="0">
      <alignment horizontal="right" vertical="center"/>
    </xf>
    <xf numFmtId="4" fontId="206" fillId="103" borderId="130" applyNumberFormat="0" applyProtection="0">
      <alignment horizontal="left" vertical="center" indent="1"/>
    </xf>
    <xf numFmtId="4" fontId="206" fillId="92" borderId="130" applyNumberFormat="0" applyProtection="0">
      <alignment horizontal="left" vertical="center" indent="1"/>
    </xf>
    <xf numFmtId="0" fontId="206" fillId="110" borderId="129" applyNumberFormat="0" applyProtection="0">
      <alignment horizontal="left" vertical="center" indent="1"/>
    </xf>
    <xf numFmtId="0" fontId="206" fillId="138" borderId="129" applyNumberFormat="0" applyProtection="0">
      <alignment horizontal="left" vertical="center" indent="1"/>
    </xf>
    <xf numFmtId="0" fontId="206" fillId="105" borderId="129" applyNumberFormat="0" applyProtection="0">
      <alignment horizontal="left" vertical="center" indent="1"/>
    </xf>
    <xf numFmtId="0" fontId="206" fillId="103" borderId="129" applyNumberFormat="0" applyProtection="0">
      <alignment horizontal="left" vertical="center" indent="1"/>
    </xf>
    <xf numFmtId="4" fontId="206" fillId="0" borderId="129" applyNumberFormat="0" applyProtection="0">
      <alignment horizontal="right" vertical="center"/>
    </xf>
    <xf numFmtId="4" fontId="64" fillId="99" borderId="147" applyNumberFormat="0" applyProtection="0">
      <alignment horizontal="right" vertical="center"/>
    </xf>
    <xf numFmtId="0" fontId="12" fillId="103" borderId="124" applyNumberFormat="0" applyProtection="0">
      <alignment horizontal="left" vertical="center" indent="1"/>
    </xf>
    <xf numFmtId="4" fontId="64" fillId="99" borderId="124" applyNumberFormat="0" applyProtection="0">
      <alignment horizontal="right" vertical="center"/>
    </xf>
    <xf numFmtId="4" fontId="64" fillId="96" borderId="124" applyNumberFormat="0" applyProtection="0">
      <alignment horizontal="right" vertical="center"/>
    </xf>
    <xf numFmtId="4" fontId="53" fillId="154" borderId="124" applyNumberFormat="0" applyProtection="0">
      <alignment horizontal="right" vertical="center"/>
    </xf>
    <xf numFmtId="4" fontId="64" fillId="96" borderId="124" applyNumberFormat="0" applyProtection="0">
      <alignment horizontal="right" vertical="center"/>
    </xf>
    <xf numFmtId="4" fontId="53" fillId="33" borderId="124" applyNumberFormat="0" applyProtection="0">
      <alignment horizontal="right" vertical="center"/>
    </xf>
    <xf numFmtId="4" fontId="53" fillId="121" borderId="124" applyNumberFormat="0" applyProtection="0">
      <alignment horizontal="right" vertical="center"/>
    </xf>
    <xf numFmtId="0" fontId="220" fillId="110" borderId="125" applyNumberFormat="0" applyAlignment="0" applyProtection="0"/>
    <xf numFmtId="4" fontId="64" fillId="99" borderId="124" applyNumberFormat="0" applyProtection="0">
      <alignment horizontal="right" vertical="center"/>
    </xf>
    <xf numFmtId="4" fontId="64" fillId="99" borderId="124" applyNumberFormat="0" applyProtection="0">
      <alignment horizontal="right" vertical="center"/>
    </xf>
    <xf numFmtId="4" fontId="64" fillId="101" borderId="124" applyNumberFormat="0" applyProtection="0">
      <alignment horizontal="right" vertical="center"/>
    </xf>
    <xf numFmtId="4" fontId="64" fillId="92" borderId="124" applyNumberFormat="0" applyProtection="0">
      <alignment horizontal="right" vertical="center"/>
    </xf>
    <xf numFmtId="0" fontId="12" fillId="105" borderId="124" applyNumberFormat="0" applyProtection="0">
      <alignment horizontal="left" vertical="center" indent="1"/>
    </xf>
    <xf numFmtId="4" fontId="206" fillId="91" borderId="129" applyNumberFormat="0" applyProtection="0">
      <alignment vertical="center"/>
    </xf>
    <xf numFmtId="4" fontId="50" fillId="91" borderId="124" applyNumberFormat="0" applyProtection="0">
      <alignment horizontal="left" vertical="center" indent="1"/>
    </xf>
    <xf numFmtId="4" fontId="64" fillId="92" borderId="124" applyNumberFormat="0" applyProtection="0">
      <alignment horizontal="right" vertical="center"/>
    </xf>
    <xf numFmtId="0" fontId="12" fillId="92" borderId="124" applyNumberFormat="0" applyProtection="0">
      <alignment horizontal="left" vertical="top" indent="1"/>
    </xf>
    <xf numFmtId="0" fontId="185" fillId="0" borderId="133" applyNumberFormat="0" applyFill="0" applyAlignment="0" applyProtection="0"/>
    <xf numFmtId="0" fontId="12" fillId="105" borderId="124" applyNumberFormat="0" applyProtection="0">
      <alignment horizontal="left" vertical="center" indent="1"/>
    </xf>
    <xf numFmtId="0" fontId="204" fillId="110" borderId="127" applyNumberFormat="0" applyAlignment="0" applyProtection="0"/>
    <xf numFmtId="0" fontId="12" fillId="105" borderId="124" applyNumberFormat="0" applyProtection="0">
      <alignment horizontal="left" vertical="top" indent="1"/>
    </xf>
    <xf numFmtId="0" fontId="12" fillId="104" borderId="124" applyNumberFormat="0" applyProtection="0">
      <alignment horizontal="left" vertical="top" indent="1"/>
    </xf>
    <xf numFmtId="4" fontId="206" fillId="96" borderId="129" applyNumberFormat="0" applyProtection="0">
      <alignment horizontal="right" vertical="center"/>
    </xf>
    <xf numFmtId="0" fontId="206" fillId="103" borderId="129" applyNumberFormat="0" applyProtection="0">
      <alignment horizontal="left" vertical="center" indent="1"/>
    </xf>
    <xf numFmtId="4" fontId="215" fillId="27" borderId="129" applyNumberFormat="0" applyProtection="0">
      <alignment horizontal="right" vertical="center"/>
    </xf>
    <xf numFmtId="4" fontId="64" fillId="99" borderId="124" applyNumberFormat="0" applyProtection="0">
      <alignment horizontal="right" vertical="center"/>
    </xf>
    <xf numFmtId="0" fontId="64" fillId="107" borderId="124" applyNumberFormat="0" applyProtection="0">
      <alignment horizontal="left" vertical="top" indent="1"/>
    </xf>
    <xf numFmtId="4" fontId="188" fillId="120" borderId="132" applyNumberFormat="0" applyProtection="0">
      <alignment horizontal="left" vertical="center" indent="1"/>
    </xf>
    <xf numFmtId="4" fontId="50" fillId="91" borderId="124" applyNumberFormat="0" applyProtection="0">
      <alignment vertical="center"/>
    </xf>
    <xf numFmtId="4" fontId="206" fillId="92" borderId="129" applyNumberFormat="0" applyProtection="0">
      <alignment horizontal="right" vertical="center"/>
    </xf>
    <xf numFmtId="4" fontId="64" fillId="92" borderId="124" applyNumberFormat="0" applyProtection="0">
      <alignment horizontal="left" vertical="center" indent="1"/>
    </xf>
    <xf numFmtId="4" fontId="229" fillId="38" borderId="124" applyNumberFormat="0" applyProtection="0">
      <alignment vertical="center"/>
    </xf>
    <xf numFmtId="0" fontId="201" fillId="87" borderId="125" applyNumberFormat="0" applyAlignment="0" applyProtection="0"/>
    <xf numFmtId="0" fontId="204" fillId="117" borderId="127" applyNumberFormat="0" applyAlignment="0" applyProtection="0"/>
    <xf numFmtId="0" fontId="12" fillId="103" borderId="124" applyNumberFormat="0" applyProtection="0">
      <alignment horizontal="left" vertical="center" indent="1"/>
    </xf>
    <xf numFmtId="0" fontId="209" fillId="91" borderId="124" applyNumberFormat="0" applyProtection="0">
      <alignment horizontal="left" vertical="top" indent="1"/>
    </xf>
    <xf numFmtId="0" fontId="185" fillId="0" borderId="128" applyNumberFormat="0" applyFill="0" applyAlignment="0" applyProtection="0"/>
    <xf numFmtId="0" fontId="12" fillId="107" borderId="126" applyNumberFormat="0" applyFont="0" applyAlignment="0" applyProtection="0"/>
    <xf numFmtId="4" fontId="64" fillId="93" borderId="124" applyNumberFormat="0" applyProtection="0">
      <alignment horizontal="right" vertical="center"/>
    </xf>
    <xf numFmtId="0" fontId="12" fillId="105" borderId="124" applyNumberFormat="0" applyProtection="0">
      <alignment horizontal="left" vertical="top" indent="1"/>
    </xf>
    <xf numFmtId="0" fontId="206" fillId="110" borderId="129" applyNumberFormat="0" applyProtection="0">
      <alignment horizontal="left" vertical="center" indent="1"/>
    </xf>
    <xf numFmtId="0" fontId="12" fillId="104" borderId="124" applyNumberFormat="0" applyProtection="0">
      <alignment horizontal="left" vertical="center" indent="1"/>
    </xf>
    <xf numFmtId="4" fontId="64" fillId="98" borderId="147" applyNumberFormat="0" applyProtection="0">
      <alignment horizontal="right" vertical="center"/>
    </xf>
    <xf numFmtId="0" fontId="12" fillId="103" borderId="124" applyNumberFormat="0" applyProtection="0">
      <alignment horizontal="left" vertical="center" indent="1"/>
    </xf>
    <xf numFmtId="4" fontId="53" fillId="154" borderId="124" applyNumberFormat="0" applyProtection="0">
      <alignment horizontal="right" vertical="center"/>
    </xf>
    <xf numFmtId="4" fontId="53" fillId="159" borderId="124" applyNumberFormat="0" applyProtection="0">
      <alignment horizontal="right" vertical="center"/>
    </xf>
    <xf numFmtId="0" fontId="12" fillId="92" borderId="124" applyNumberFormat="0" applyProtection="0">
      <alignment horizontal="left" vertical="center" indent="1"/>
    </xf>
    <xf numFmtId="4" fontId="187" fillId="107" borderId="124" applyNumberFormat="0" applyProtection="0">
      <alignment vertical="center"/>
    </xf>
    <xf numFmtId="4" fontId="56" fillId="38" borderId="124" applyNumberFormat="0" applyProtection="0">
      <alignment vertical="center"/>
    </xf>
    <xf numFmtId="0" fontId="50" fillId="91" borderId="124" applyNumberFormat="0" applyProtection="0">
      <alignment horizontal="left" vertical="top" indent="1"/>
    </xf>
    <xf numFmtId="4" fontId="50" fillId="91" borderId="124" applyNumberFormat="0" applyProtection="0">
      <alignment horizontal="left" vertical="center" indent="1"/>
    </xf>
    <xf numFmtId="4" fontId="186" fillId="91" borderId="124" applyNumberFormat="0" applyProtection="0">
      <alignment vertical="center"/>
    </xf>
    <xf numFmtId="4" fontId="206" fillId="103" borderId="130" applyNumberFormat="0" applyProtection="0">
      <alignment horizontal="left" vertical="center" indent="1"/>
    </xf>
    <xf numFmtId="4" fontId="64" fillId="107" borderId="124" applyNumberFormat="0" applyProtection="0">
      <alignment horizontal="left" vertical="center" indent="1"/>
    </xf>
    <xf numFmtId="4" fontId="206" fillId="102" borderId="130" applyNumberFormat="0" applyProtection="0">
      <alignment horizontal="left" vertical="center" indent="1"/>
    </xf>
    <xf numFmtId="0" fontId="12" fillId="103" borderId="124" applyNumberFormat="0" applyProtection="0">
      <alignment horizontal="left" vertical="center" indent="1"/>
    </xf>
    <xf numFmtId="4" fontId="53" fillId="152" borderId="124" applyNumberFormat="0" applyProtection="0">
      <alignment horizontal="right" vertical="center"/>
    </xf>
    <xf numFmtId="0" fontId="206" fillId="104" borderId="124" applyNumberFormat="0" applyProtection="0">
      <alignment horizontal="left" vertical="top" indent="1"/>
    </xf>
    <xf numFmtId="4" fontId="53" fillId="155" borderId="124" applyNumberFormat="0" applyProtection="0">
      <alignment horizontal="right" vertical="center"/>
    </xf>
    <xf numFmtId="0" fontId="226" fillId="110" borderId="125" applyNumberFormat="0" applyAlignment="0" applyProtection="0"/>
    <xf numFmtId="4" fontId="206" fillId="137" borderId="129" applyNumberFormat="0" applyProtection="0">
      <alignment horizontal="right" vertical="center"/>
    </xf>
    <xf numFmtId="0" fontId="206" fillId="138" borderId="129" applyNumberFormat="0" applyProtection="0">
      <alignment horizontal="left" vertical="center" indent="1"/>
    </xf>
    <xf numFmtId="4" fontId="215" fillId="27" borderId="129" applyNumberFormat="0" applyProtection="0">
      <alignment horizontal="right" vertical="center"/>
    </xf>
    <xf numFmtId="4" fontId="231" fillId="159" borderId="124" applyNumberFormat="0" applyProtection="0">
      <alignment horizontal="right" vertical="center"/>
    </xf>
    <xf numFmtId="4" fontId="64" fillId="103" borderId="124" applyNumberFormat="0" applyProtection="0">
      <alignment horizontal="right" vertical="center"/>
    </xf>
    <xf numFmtId="0" fontId="12" fillId="103" borderId="124" applyNumberFormat="0" applyProtection="0">
      <alignment horizontal="left" vertical="center" indent="1"/>
    </xf>
    <xf numFmtId="0" fontId="12" fillId="92" borderId="124" applyNumberFormat="0" applyProtection="0">
      <alignment horizontal="left" vertical="center" indent="1"/>
    </xf>
    <xf numFmtId="4" fontId="64" fillId="94" borderId="124" applyNumberFormat="0" applyProtection="0">
      <alignment horizontal="right" vertical="center"/>
    </xf>
    <xf numFmtId="4" fontId="187" fillId="103" borderId="124" applyNumberFormat="0" applyProtection="0">
      <alignment horizontal="right" vertical="center"/>
    </xf>
    <xf numFmtId="0" fontId="12" fillId="105" borderId="124" applyNumberFormat="0" applyProtection="0">
      <alignment horizontal="left" vertical="top" indent="1"/>
    </xf>
    <xf numFmtId="0" fontId="12" fillId="92" borderId="124" applyNumberFormat="0" applyProtection="0">
      <alignment horizontal="left" vertical="center" indent="1"/>
    </xf>
    <xf numFmtId="0" fontId="50" fillId="91" borderId="124" applyNumberFormat="0" applyProtection="0">
      <alignment horizontal="left" vertical="top" indent="1"/>
    </xf>
    <xf numFmtId="4" fontId="56" fillId="38" borderId="124" applyNumberFormat="0" applyProtection="0">
      <alignment vertical="center"/>
    </xf>
    <xf numFmtId="4" fontId="206" fillId="92" borderId="130" applyNumberFormat="0" applyProtection="0">
      <alignment horizontal="left" vertical="center" indent="1"/>
    </xf>
    <xf numFmtId="4" fontId="189" fillId="103" borderId="124" applyNumberFormat="0" applyProtection="0">
      <alignment horizontal="right" vertical="center"/>
    </xf>
    <xf numFmtId="4" fontId="206" fillId="38" borderId="129" applyNumberFormat="0" applyProtection="0">
      <alignment horizontal="left" vertical="center" indent="1"/>
    </xf>
    <xf numFmtId="4" fontId="64" fillId="99" borderId="124" applyNumberFormat="0" applyProtection="0">
      <alignment horizontal="right" vertical="center"/>
    </xf>
    <xf numFmtId="4" fontId="53" fillId="159" borderId="124" applyNumberFormat="0" applyProtection="0">
      <alignment vertical="center"/>
    </xf>
    <xf numFmtId="4" fontId="53" fillId="109" borderId="124" applyNumberFormat="0" applyProtection="0">
      <alignment horizontal="right" vertical="center"/>
    </xf>
    <xf numFmtId="4" fontId="64" fillId="98" borderId="124" applyNumberFormat="0" applyProtection="0">
      <alignment horizontal="right" vertical="center"/>
    </xf>
    <xf numFmtId="4" fontId="53" fillId="109" borderId="124" applyNumberFormat="0" applyProtection="0">
      <alignment horizontal="right" vertical="center"/>
    </xf>
    <xf numFmtId="0" fontId="50" fillId="91" borderId="124" applyNumberFormat="0" applyProtection="0">
      <alignment horizontal="left" vertical="top" indent="1"/>
    </xf>
    <xf numFmtId="4" fontId="206" fillId="122" borderId="129" applyNumberFormat="0" applyProtection="0">
      <alignment horizontal="left" vertical="center" indent="1"/>
    </xf>
    <xf numFmtId="4" fontId="189" fillId="103" borderId="124" applyNumberFormat="0" applyProtection="0">
      <alignment horizontal="right" vertical="center"/>
    </xf>
    <xf numFmtId="0" fontId="12" fillId="105" borderId="124" applyNumberFormat="0" applyProtection="0">
      <alignment horizontal="left" vertical="top" indent="1"/>
    </xf>
    <xf numFmtId="4" fontId="12" fillId="104" borderId="130" applyNumberFormat="0" applyProtection="0">
      <alignment horizontal="left" vertical="center" indent="1"/>
    </xf>
    <xf numFmtId="4" fontId="12" fillId="104" borderId="130" applyNumberFormat="0" applyProtection="0">
      <alignment horizontal="left" vertical="center" indent="1"/>
    </xf>
    <xf numFmtId="0" fontId="206" fillId="104" borderId="124" applyNumberFormat="0" applyProtection="0">
      <alignment horizontal="left" vertical="top" indent="1"/>
    </xf>
    <xf numFmtId="4" fontId="230" fillId="159" borderId="124" applyNumberFormat="0" applyProtection="0">
      <alignment vertical="center"/>
    </xf>
    <xf numFmtId="202" fontId="28" fillId="0" borderId="122" applyFill="0"/>
    <xf numFmtId="0" fontId="209" fillId="91" borderId="124" applyNumberFormat="0" applyProtection="0">
      <alignment horizontal="left" vertical="top" indent="1"/>
    </xf>
    <xf numFmtId="0" fontId="12" fillId="104" borderId="124" applyNumberFormat="0" applyProtection="0">
      <alignment horizontal="left" vertical="center" indent="1"/>
    </xf>
    <xf numFmtId="0" fontId="50" fillId="91" borderId="124" applyNumberFormat="0" applyProtection="0">
      <alignment horizontal="left" vertical="top" indent="1"/>
    </xf>
    <xf numFmtId="0" fontId="12" fillId="92" borderId="124" applyNumberFormat="0" applyProtection="0">
      <alignment horizontal="left" vertical="center" indent="1"/>
    </xf>
    <xf numFmtId="4" fontId="64" fillId="94" borderId="124" applyNumberFormat="0" applyProtection="0">
      <alignment horizontal="right" vertical="center"/>
    </xf>
    <xf numFmtId="0" fontId="71" fillId="104" borderId="131" applyBorder="0"/>
    <xf numFmtId="4" fontId="64" fillId="101" borderId="124" applyNumberFormat="0" applyProtection="0">
      <alignment horizontal="right" vertical="center"/>
    </xf>
    <xf numFmtId="4" fontId="53" fillId="121" borderId="124" applyNumberFormat="0" applyProtection="0">
      <alignment horizontal="right" vertical="center"/>
    </xf>
    <xf numFmtId="4" fontId="206" fillId="122" borderId="129" applyNumberFormat="0" applyProtection="0">
      <alignment horizontal="left" vertical="center" indent="1"/>
    </xf>
    <xf numFmtId="0" fontId="12" fillId="104" borderId="124" applyNumberFormat="0" applyProtection="0">
      <alignment horizontal="left" vertical="top" indent="1"/>
    </xf>
    <xf numFmtId="4" fontId="64" fillId="92" borderId="124" applyNumberFormat="0" applyProtection="0">
      <alignment horizontal="left" vertical="center" indent="1"/>
    </xf>
    <xf numFmtId="4" fontId="64" fillId="107" borderId="124" applyNumberFormat="0" applyProtection="0">
      <alignment vertical="center"/>
    </xf>
    <xf numFmtId="0" fontId="12" fillId="92" borderId="124" applyNumberFormat="0" applyProtection="0">
      <alignment horizontal="left" vertical="top" indent="1"/>
    </xf>
    <xf numFmtId="4" fontId="64" fillId="93" borderId="124" applyNumberFormat="0" applyProtection="0">
      <alignment horizontal="right" vertical="center"/>
    </xf>
    <xf numFmtId="4" fontId="186" fillId="91" borderId="124" applyNumberFormat="0" applyProtection="0">
      <alignment vertical="center"/>
    </xf>
    <xf numFmtId="4" fontId="64" fillId="95" borderId="124" applyNumberFormat="0" applyProtection="0">
      <alignment horizontal="right" vertical="center"/>
    </xf>
    <xf numFmtId="4" fontId="64" fillId="99" borderId="124" applyNumberFormat="0" applyProtection="0">
      <alignment horizontal="right" vertical="center"/>
    </xf>
    <xf numFmtId="4" fontId="206" fillId="103" borderId="130" applyNumberFormat="0" applyProtection="0">
      <alignment horizontal="left" vertical="center" indent="1"/>
    </xf>
    <xf numFmtId="4" fontId="53" fillId="121" borderId="124" applyNumberFormat="0" applyProtection="0">
      <alignment horizontal="right" vertical="center"/>
    </xf>
    <xf numFmtId="4" fontId="53" fillId="109" borderId="124" applyNumberFormat="0" applyProtection="0">
      <alignment horizontal="right" vertical="center"/>
    </xf>
    <xf numFmtId="4" fontId="64" fillId="93" borderId="124" applyNumberFormat="0" applyProtection="0">
      <alignment horizontal="right" vertical="center"/>
    </xf>
    <xf numFmtId="4" fontId="64" fillId="93" borderId="124" applyNumberFormat="0" applyProtection="0">
      <alignment horizontal="right" vertical="center"/>
    </xf>
    <xf numFmtId="0" fontId="12" fillId="86" borderId="126" applyNumberFormat="0" applyFont="0" applyAlignment="0" applyProtection="0"/>
    <xf numFmtId="4" fontId="206" fillId="99" borderId="129" applyNumberFormat="0" applyProtection="0">
      <alignment horizontal="right" vertical="center"/>
    </xf>
    <xf numFmtId="4" fontId="64" fillId="95" borderId="124" applyNumberFormat="0" applyProtection="0">
      <alignment horizontal="right" vertical="center"/>
    </xf>
    <xf numFmtId="4" fontId="56" fillId="119" borderId="124" applyNumberFormat="0" applyProtection="0">
      <alignment horizontal="left" vertical="center" indent="1"/>
    </xf>
    <xf numFmtId="0" fontId="12" fillId="107" borderId="126" applyNumberFormat="0" applyFont="0" applyAlignment="0" applyProtection="0"/>
    <xf numFmtId="4" fontId="215" fillId="38" borderId="129" applyNumberFormat="0" applyProtection="0">
      <alignment vertical="center"/>
    </xf>
    <xf numFmtId="0" fontId="185" fillId="0" borderId="133" applyNumberFormat="0" applyFill="0" applyAlignment="0" applyProtection="0"/>
    <xf numFmtId="4" fontId="64" fillId="103" borderId="124" applyNumberFormat="0" applyProtection="0">
      <alignment horizontal="right" vertical="center"/>
    </xf>
    <xf numFmtId="4" fontId="211" fillId="106" borderId="152" applyNumberFormat="0" applyProtection="0">
      <alignment horizontal="right" vertical="center"/>
    </xf>
    <xf numFmtId="4" fontId="186" fillId="91" borderId="124" applyNumberFormat="0" applyProtection="0">
      <alignment vertical="center"/>
    </xf>
    <xf numFmtId="0" fontId="12" fillId="92" borderId="124" applyNumberFormat="0" applyProtection="0">
      <alignment horizontal="left" vertical="center" indent="1"/>
    </xf>
    <xf numFmtId="0" fontId="12" fillId="92" borderId="124" applyNumberFormat="0" applyProtection="0">
      <alignment horizontal="left" vertical="center" indent="1"/>
    </xf>
    <xf numFmtId="4" fontId="56" fillId="119" borderId="132" applyNumberFormat="0" applyProtection="0">
      <alignment horizontal="left" vertical="center" indent="1"/>
    </xf>
    <xf numFmtId="0" fontId="12" fillId="104" borderId="124" applyNumberFormat="0" applyProtection="0">
      <alignment horizontal="left" vertical="top" indent="1"/>
    </xf>
    <xf numFmtId="0" fontId="206" fillId="104" borderId="124" applyNumberFormat="0" applyProtection="0">
      <alignment horizontal="left" vertical="top" indent="1"/>
    </xf>
    <xf numFmtId="0" fontId="206" fillId="105" borderId="124" applyNumberFormat="0" applyProtection="0">
      <alignment horizontal="left" vertical="top" indent="1"/>
    </xf>
    <xf numFmtId="4" fontId="64" fillId="96" borderId="124" applyNumberFormat="0" applyProtection="0">
      <alignment horizontal="right" vertical="center"/>
    </xf>
    <xf numFmtId="4" fontId="64" fillId="100" borderId="124" applyNumberFormat="0" applyProtection="0">
      <alignment horizontal="right" vertical="center"/>
    </xf>
    <xf numFmtId="0" fontId="201" fillId="87" borderId="125" applyNumberFormat="0" applyAlignment="0" applyProtection="0"/>
    <xf numFmtId="0" fontId="208" fillId="92" borderId="124" applyNumberFormat="0" applyProtection="0">
      <alignment horizontal="left" vertical="top" indent="1"/>
    </xf>
    <xf numFmtId="0" fontId="206" fillId="105" borderId="129" applyNumberFormat="0" applyProtection="0">
      <alignment horizontal="left" vertical="center" indent="1"/>
    </xf>
    <xf numFmtId="4" fontId="53" fillId="153" borderId="124" applyNumberFormat="0" applyProtection="0">
      <alignment horizontal="right" vertical="center"/>
    </xf>
    <xf numFmtId="4" fontId="64" fillId="96" borderId="124" applyNumberFormat="0" applyProtection="0">
      <alignment horizontal="right" vertical="center"/>
    </xf>
    <xf numFmtId="0" fontId="12" fillId="105" borderId="124" applyNumberFormat="0" applyProtection="0">
      <alignment horizontal="left" vertical="top" indent="1"/>
    </xf>
    <xf numFmtId="4" fontId="53" fillId="156" borderId="124" applyNumberFormat="0" applyProtection="0">
      <alignment horizontal="right" vertical="center"/>
    </xf>
    <xf numFmtId="4" fontId="64" fillId="95" borderId="124" applyNumberFormat="0" applyProtection="0">
      <alignment horizontal="right" vertical="center"/>
    </xf>
    <xf numFmtId="4" fontId="50" fillId="91" borderId="124" applyNumberFormat="0" applyProtection="0">
      <alignment vertical="center"/>
    </xf>
    <xf numFmtId="4" fontId="186" fillId="91" borderId="124" applyNumberFormat="0" applyProtection="0">
      <alignment vertical="center"/>
    </xf>
    <xf numFmtId="4" fontId="50" fillId="91" borderId="124" applyNumberFormat="0" applyProtection="0">
      <alignment horizontal="left" vertical="center" indent="1"/>
    </xf>
    <xf numFmtId="0" fontId="50" fillId="91" borderId="124" applyNumberFormat="0" applyProtection="0">
      <alignment horizontal="left" vertical="top" indent="1"/>
    </xf>
    <xf numFmtId="4" fontId="64" fillId="93" borderId="124" applyNumberFormat="0" applyProtection="0">
      <alignment horizontal="right" vertical="center"/>
    </xf>
    <xf numFmtId="4" fontId="64" fillId="94" borderId="124" applyNumberFormat="0" applyProtection="0">
      <alignment horizontal="right" vertical="center"/>
    </xf>
    <xf numFmtId="4" fontId="64" fillId="95" borderId="124" applyNumberFormat="0" applyProtection="0">
      <alignment horizontal="right" vertical="center"/>
    </xf>
    <xf numFmtId="4" fontId="64" fillId="96" borderId="124" applyNumberFormat="0" applyProtection="0">
      <alignment horizontal="right" vertical="center"/>
    </xf>
    <xf numFmtId="4" fontId="64" fillId="97" borderId="124" applyNumberFormat="0" applyProtection="0">
      <alignment horizontal="right" vertical="center"/>
    </xf>
    <xf numFmtId="4" fontId="64" fillId="98" borderId="124" applyNumberFormat="0" applyProtection="0">
      <alignment horizontal="right" vertical="center"/>
    </xf>
    <xf numFmtId="4" fontId="64" fillId="99" borderId="124" applyNumberFormat="0" applyProtection="0">
      <alignment horizontal="right" vertical="center"/>
    </xf>
    <xf numFmtId="4" fontId="64" fillId="100" borderId="124" applyNumberFormat="0" applyProtection="0">
      <alignment horizontal="right" vertical="center"/>
    </xf>
    <xf numFmtId="4" fontId="64" fillId="101" borderId="124" applyNumberFormat="0" applyProtection="0">
      <alignment horizontal="right" vertical="center"/>
    </xf>
    <xf numFmtId="4" fontId="64" fillId="92" borderId="124" applyNumberFormat="0" applyProtection="0">
      <alignment horizontal="right" vertical="center"/>
    </xf>
    <xf numFmtId="0" fontId="12" fillId="104" borderId="124" applyNumberFormat="0" applyProtection="0">
      <alignment horizontal="left" vertical="center" indent="1"/>
    </xf>
    <xf numFmtId="0" fontId="12" fillId="104" borderId="124" applyNumberFormat="0" applyProtection="0">
      <alignment horizontal="left" vertical="top" indent="1"/>
    </xf>
    <xf numFmtId="0" fontId="12" fillId="92" borderId="124" applyNumberFormat="0" applyProtection="0">
      <alignment horizontal="left" vertical="center" indent="1"/>
    </xf>
    <xf numFmtId="0" fontId="12" fillId="92" borderId="124" applyNumberFormat="0" applyProtection="0">
      <alignment horizontal="left" vertical="top" indent="1"/>
    </xf>
    <xf numFmtId="0" fontId="12" fillId="105" borderId="124" applyNumberFormat="0" applyProtection="0">
      <alignment horizontal="left" vertical="center" indent="1"/>
    </xf>
    <xf numFmtId="0" fontId="12" fillId="105"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top" indent="1"/>
    </xf>
    <xf numFmtId="4" fontId="64" fillId="107" borderId="124" applyNumberFormat="0" applyProtection="0">
      <alignment vertical="center"/>
    </xf>
    <xf numFmtId="4" fontId="187" fillId="107" borderId="124" applyNumberFormat="0" applyProtection="0">
      <alignment vertical="center"/>
    </xf>
    <xf numFmtId="4" fontId="64" fillId="107" borderId="124" applyNumberFormat="0" applyProtection="0">
      <alignment horizontal="left" vertical="center" indent="1"/>
    </xf>
    <xf numFmtId="0" fontId="64" fillId="107" borderId="124" applyNumberFormat="0" applyProtection="0">
      <alignment horizontal="left" vertical="top" indent="1"/>
    </xf>
    <xf numFmtId="4" fontId="64" fillId="103" borderId="124" applyNumberFormat="0" applyProtection="0">
      <alignment horizontal="right" vertical="center"/>
    </xf>
    <xf numFmtId="4" fontId="187" fillId="103" borderId="124" applyNumberFormat="0" applyProtection="0">
      <alignment horizontal="right" vertical="center"/>
    </xf>
    <xf numFmtId="4" fontId="64" fillId="92" borderId="124" applyNumberFormat="0" applyProtection="0">
      <alignment horizontal="left" vertical="center" indent="1"/>
    </xf>
    <xf numFmtId="0" fontId="64" fillId="92" borderId="124" applyNumberFormat="0" applyProtection="0">
      <alignment horizontal="left" vertical="top" indent="1"/>
    </xf>
    <xf numFmtId="4" fontId="189" fillId="103" borderId="124" applyNumberFormat="0" applyProtection="0">
      <alignment horizontal="right" vertical="center"/>
    </xf>
    <xf numFmtId="0" fontId="201" fillId="87" borderId="125" applyNumberFormat="0" applyAlignment="0" applyProtection="0"/>
    <xf numFmtId="4" fontId="64" fillId="92" borderId="124" applyNumberFormat="0" applyProtection="0">
      <alignment horizontal="left" vertical="center" indent="1"/>
    </xf>
    <xf numFmtId="0" fontId="194" fillId="117" borderId="125" applyNumberFormat="0" applyAlignment="0" applyProtection="0"/>
    <xf numFmtId="0" fontId="201" fillId="87" borderId="125" applyNumberFormat="0" applyAlignment="0" applyProtection="0"/>
    <xf numFmtId="0" fontId="12" fillId="86" borderId="126" applyNumberFormat="0" applyFont="0" applyAlignment="0" applyProtection="0"/>
    <xf numFmtId="0" fontId="185" fillId="0" borderId="128" applyNumberFormat="0" applyFill="0" applyAlignment="0" applyProtection="0"/>
    <xf numFmtId="4" fontId="206" fillId="122" borderId="129" applyNumberFormat="0" applyProtection="0">
      <alignment horizontal="left" vertical="center" indent="1"/>
    </xf>
    <xf numFmtId="4" fontId="206" fillId="122" borderId="129" applyNumberFormat="0" applyProtection="0">
      <alignment horizontal="left" vertical="center" indent="1"/>
    </xf>
    <xf numFmtId="0" fontId="206" fillId="104" borderId="124" applyNumberFormat="0" applyProtection="0">
      <alignment horizontal="left" vertical="top" indent="1"/>
    </xf>
    <xf numFmtId="0" fontId="206" fillId="92" borderId="124" applyNumberFormat="0" applyProtection="0">
      <alignment horizontal="left" vertical="top" indent="1"/>
    </xf>
    <xf numFmtId="0" fontId="206" fillId="105" borderId="124" applyNumberFormat="0" applyProtection="0">
      <alignment horizontal="left" vertical="top" indent="1"/>
    </xf>
    <xf numFmtId="0" fontId="206" fillId="103" borderId="124" applyNumberFormat="0" applyProtection="0">
      <alignment horizontal="left" vertical="top" indent="1"/>
    </xf>
    <xf numFmtId="4" fontId="206" fillId="0" borderId="129" applyNumberFormat="0" applyProtection="0">
      <alignment horizontal="right" vertical="center"/>
    </xf>
    <xf numFmtId="0" fontId="213" fillId="134" borderId="129" applyNumberFormat="0" applyAlignment="0" applyProtection="0"/>
    <xf numFmtId="0" fontId="201" fillId="87" borderId="129" applyNumberFormat="0" applyAlignment="0" applyProtection="0"/>
    <xf numFmtId="0" fontId="206" fillId="86" borderId="129" applyNumberFormat="0" applyFont="0" applyAlignment="0" applyProtection="0"/>
    <xf numFmtId="4" fontId="206" fillId="91" borderId="129" applyNumberFormat="0" applyProtection="0">
      <alignment vertical="center"/>
    </xf>
    <xf numFmtId="4" fontId="215" fillId="38" borderId="129" applyNumberFormat="0" applyProtection="0">
      <alignment vertical="center"/>
    </xf>
    <xf numFmtId="4" fontId="206" fillId="38" borderId="129" applyNumberFormat="0" applyProtection="0">
      <alignment horizontal="left" vertical="center" indent="1"/>
    </xf>
    <xf numFmtId="0" fontId="209" fillId="91" borderId="124" applyNumberFormat="0" applyProtection="0">
      <alignment horizontal="left" vertical="top" indent="1"/>
    </xf>
    <xf numFmtId="4" fontId="206" fillId="93" borderId="129" applyNumberFormat="0" applyProtection="0">
      <alignment horizontal="right" vertical="center"/>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9" borderId="129" applyNumberFormat="0" applyProtection="0">
      <alignment horizontal="right" vertical="center"/>
    </xf>
    <xf numFmtId="4" fontId="206" fillId="100" borderId="129" applyNumberFormat="0" applyProtection="0">
      <alignment horizontal="right" vertical="center"/>
    </xf>
    <xf numFmtId="4" fontId="206" fillId="101" borderId="129" applyNumberFormat="0" applyProtection="0">
      <alignment horizontal="right" vertical="center"/>
    </xf>
    <xf numFmtId="4" fontId="206" fillId="102" borderId="130" applyNumberFormat="0" applyProtection="0">
      <alignment horizontal="left" vertical="center" indent="1"/>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206" fillId="92" borderId="129" applyNumberFormat="0" applyProtection="0">
      <alignment horizontal="right" vertical="center"/>
    </xf>
    <xf numFmtId="4" fontId="206" fillId="103" borderId="130" applyNumberFormat="0" applyProtection="0">
      <alignment horizontal="left" vertical="center" indent="1"/>
    </xf>
    <xf numFmtId="4" fontId="206" fillId="92" borderId="130" applyNumberFormat="0" applyProtection="0">
      <alignment horizontal="left" vertical="center" indent="1"/>
    </xf>
    <xf numFmtId="0" fontId="206" fillId="110" borderId="129" applyNumberFormat="0" applyProtection="0">
      <alignment horizontal="left" vertical="center" indent="1"/>
    </xf>
    <xf numFmtId="0" fontId="206" fillId="138" borderId="129" applyNumberFormat="0" applyProtection="0">
      <alignment horizontal="left" vertical="center" indent="1"/>
    </xf>
    <xf numFmtId="0" fontId="206" fillId="105" borderId="129" applyNumberFormat="0" applyProtection="0">
      <alignment horizontal="left" vertical="center" indent="1"/>
    </xf>
    <xf numFmtId="0" fontId="206" fillId="103" borderId="129" applyNumberFormat="0" applyProtection="0">
      <alignment horizontal="left" vertical="center" indent="1"/>
    </xf>
    <xf numFmtId="0" fontId="71" fillId="104" borderId="131" applyBorder="0"/>
    <xf numFmtId="4" fontId="208" fillId="107" borderId="124" applyNumberFormat="0" applyProtection="0">
      <alignment vertical="center"/>
    </xf>
    <xf numFmtId="4" fontId="208" fillId="110" borderId="124" applyNumberFormat="0" applyProtection="0">
      <alignment horizontal="left" vertical="center" indent="1"/>
    </xf>
    <xf numFmtId="0" fontId="208" fillId="107" borderId="124" applyNumberFormat="0" applyProtection="0">
      <alignment horizontal="left" vertical="top" indent="1"/>
    </xf>
    <xf numFmtId="4" fontId="215" fillId="27" borderId="129" applyNumberFormat="0" applyProtection="0">
      <alignment horizontal="right" vertical="center"/>
    </xf>
    <xf numFmtId="0" fontId="208" fillId="92" borderId="124" applyNumberFormat="0" applyProtection="0">
      <alignment horizontal="left" vertical="top" indent="1"/>
    </xf>
    <xf numFmtId="4" fontId="210" fillId="108" borderId="130" applyNumberFormat="0" applyProtection="0">
      <alignment horizontal="left" vertical="center" indent="1"/>
    </xf>
    <xf numFmtId="4" fontId="211" fillId="106" borderId="129" applyNumberFormat="0" applyProtection="0">
      <alignment horizontal="right" vertical="center"/>
    </xf>
    <xf numFmtId="0" fontId="185" fillId="0" borderId="128" applyNumberFormat="0" applyFill="0" applyAlignment="0" applyProtection="0"/>
    <xf numFmtId="0" fontId="220" fillId="110" borderId="125" applyNumberFormat="0" applyAlignment="0" applyProtection="0"/>
    <xf numFmtId="0" fontId="220" fillId="110" borderId="125" applyNumberFormat="0" applyAlignment="0" applyProtection="0"/>
    <xf numFmtId="0" fontId="194" fillId="117" borderId="125" applyNumberFormat="0" applyAlignment="0" applyProtection="0"/>
    <xf numFmtId="0" fontId="194" fillId="117" borderId="125" applyNumberFormat="0" applyAlignment="0" applyProtection="0"/>
    <xf numFmtId="0" fontId="226" fillId="110" borderId="125" applyNumberFormat="0" applyAlignment="0" applyProtection="0"/>
    <xf numFmtId="0" fontId="226" fillId="110" borderId="125" applyNumberFormat="0" applyAlignment="0" applyProtection="0"/>
    <xf numFmtId="0" fontId="201" fillId="87" borderId="125" applyNumberFormat="0" applyAlignment="0" applyProtection="0"/>
    <xf numFmtId="0" fontId="201" fillId="87" borderId="125" applyNumberFormat="0" applyAlignment="0" applyProtection="0"/>
    <xf numFmtId="0" fontId="12" fillId="107" borderId="126" applyNumberFormat="0" applyFont="0" applyAlignment="0" applyProtection="0"/>
    <xf numFmtId="0" fontId="12" fillId="107" borderId="126" applyNumberFormat="0" applyFont="0" applyAlignment="0" applyProtection="0"/>
    <xf numFmtId="0" fontId="206" fillId="86" borderId="129" applyNumberFormat="0" applyFont="0" applyAlignment="0" applyProtection="0"/>
    <xf numFmtId="0" fontId="12" fillId="86" borderId="126" applyNumberFormat="0" applyFont="0" applyAlignment="0" applyProtection="0"/>
    <xf numFmtId="0" fontId="12" fillId="86" borderId="126" applyNumberFormat="0" applyFont="0" applyAlignment="0" applyProtection="0"/>
    <xf numFmtId="4" fontId="50" fillId="91" borderId="124" applyNumberFormat="0" applyProtection="0">
      <alignment vertical="center"/>
    </xf>
    <xf numFmtId="4" fontId="56" fillId="38" borderId="124" applyNumberFormat="0" applyProtection="0">
      <alignment vertical="center"/>
    </xf>
    <xf numFmtId="4" fontId="56" fillId="38" borderId="124" applyNumberFormat="0" applyProtection="0">
      <alignment vertical="center"/>
    </xf>
    <xf numFmtId="4" fontId="50" fillId="91" borderId="124" applyNumberFormat="0" applyProtection="0">
      <alignment vertical="center"/>
    </xf>
    <xf numFmtId="4" fontId="50" fillId="91" borderId="124" applyNumberFormat="0" applyProtection="0">
      <alignment vertical="center"/>
    </xf>
    <xf numFmtId="4" fontId="186" fillId="91" borderId="124" applyNumberFormat="0" applyProtection="0">
      <alignment vertical="center"/>
    </xf>
    <xf numFmtId="4" fontId="229" fillId="38" borderId="124" applyNumberFormat="0" applyProtection="0">
      <alignment vertical="center"/>
    </xf>
    <xf numFmtId="4" fontId="229" fillId="38" borderId="124" applyNumberFormat="0" applyProtection="0">
      <alignment vertical="center"/>
    </xf>
    <xf numFmtId="4" fontId="186" fillId="91" borderId="124" applyNumberFormat="0" applyProtection="0">
      <alignment vertical="center"/>
    </xf>
    <xf numFmtId="4" fontId="50" fillId="91" borderId="124" applyNumberFormat="0" applyProtection="0">
      <alignment horizontal="left" vertical="center" indent="1"/>
    </xf>
    <xf numFmtId="4" fontId="53" fillId="38" borderId="124" applyNumberFormat="0" applyProtection="0">
      <alignment horizontal="left" vertical="center" indent="1"/>
    </xf>
    <xf numFmtId="4" fontId="53" fillId="38" borderId="124" applyNumberFormat="0" applyProtection="0">
      <alignment horizontal="left" vertical="center" indent="1"/>
    </xf>
    <xf numFmtId="4" fontId="50" fillId="91" borderId="124" applyNumberFormat="0" applyProtection="0">
      <alignment horizontal="left" vertical="center" indent="1"/>
    </xf>
    <xf numFmtId="4" fontId="50" fillId="91" borderId="124" applyNumberFormat="0" applyProtection="0">
      <alignment horizontal="left" vertical="center" indent="1"/>
    </xf>
    <xf numFmtId="0" fontId="50" fillId="91" borderId="124" applyNumberFormat="0" applyProtection="0">
      <alignment horizontal="left" vertical="top" indent="1"/>
    </xf>
    <xf numFmtId="4" fontId="64" fillId="93" borderId="124" applyNumberFormat="0" applyProtection="0">
      <alignment horizontal="right" vertical="center"/>
    </xf>
    <xf numFmtId="4" fontId="53" fillId="152" borderId="124" applyNumberFormat="0" applyProtection="0">
      <alignment horizontal="right" vertical="center"/>
    </xf>
    <xf numFmtId="4" fontId="53" fillId="152" borderId="124" applyNumberFormat="0" applyProtection="0">
      <alignment horizontal="right" vertical="center"/>
    </xf>
    <xf numFmtId="4" fontId="64" fillId="93" borderId="124" applyNumberFormat="0" applyProtection="0">
      <alignment horizontal="right" vertical="center"/>
    </xf>
    <xf numFmtId="4" fontId="64" fillId="93" borderId="124" applyNumberFormat="0" applyProtection="0">
      <alignment horizontal="right" vertical="center"/>
    </xf>
    <xf numFmtId="4" fontId="64" fillId="94" borderId="124" applyNumberFormat="0" applyProtection="0">
      <alignment horizontal="right" vertical="center"/>
    </xf>
    <xf numFmtId="4" fontId="53" fillId="121" borderId="124" applyNumberFormat="0" applyProtection="0">
      <alignment horizontal="right" vertical="center"/>
    </xf>
    <xf numFmtId="4" fontId="53" fillId="121" borderId="124" applyNumberFormat="0" applyProtection="0">
      <alignment horizontal="right" vertical="center"/>
    </xf>
    <xf numFmtId="4" fontId="64" fillId="94" borderId="124" applyNumberFormat="0" applyProtection="0">
      <alignment horizontal="right" vertical="center"/>
    </xf>
    <xf numFmtId="4" fontId="64" fillId="94" borderId="124" applyNumberFormat="0" applyProtection="0">
      <alignment horizontal="right" vertical="center"/>
    </xf>
    <xf numFmtId="4" fontId="64" fillId="95" borderId="124" applyNumberFormat="0" applyProtection="0">
      <alignment horizontal="right" vertical="center"/>
    </xf>
    <xf numFmtId="4" fontId="53" fillId="153" borderId="124" applyNumberFormat="0" applyProtection="0">
      <alignment horizontal="right" vertical="center"/>
    </xf>
    <xf numFmtId="4" fontId="53" fillId="153" borderId="124" applyNumberFormat="0" applyProtection="0">
      <alignment horizontal="right" vertical="center"/>
    </xf>
    <xf numFmtId="4" fontId="64" fillId="95" borderId="124" applyNumberFormat="0" applyProtection="0">
      <alignment horizontal="right" vertical="center"/>
    </xf>
    <xf numFmtId="4" fontId="64" fillId="95" borderId="124" applyNumberFormat="0" applyProtection="0">
      <alignment horizontal="right" vertical="center"/>
    </xf>
    <xf numFmtId="4" fontId="64" fillId="96" borderId="124" applyNumberFormat="0" applyProtection="0">
      <alignment horizontal="right" vertical="center"/>
    </xf>
    <xf numFmtId="4" fontId="53" fillId="33" borderId="124" applyNumberFormat="0" applyProtection="0">
      <alignment horizontal="right" vertical="center"/>
    </xf>
    <xf numFmtId="4" fontId="53" fillId="33" borderId="124" applyNumberFormat="0" applyProtection="0">
      <alignment horizontal="right" vertical="center"/>
    </xf>
    <xf numFmtId="4" fontId="64" fillId="96" borderId="124" applyNumberFormat="0" applyProtection="0">
      <alignment horizontal="right" vertical="center"/>
    </xf>
    <xf numFmtId="4" fontId="64" fillId="96" borderId="124" applyNumberFormat="0" applyProtection="0">
      <alignment horizontal="right" vertical="center"/>
    </xf>
    <xf numFmtId="4" fontId="64" fillId="97" borderId="124" applyNumberFormat="0" applyProtection="0">
      <alignment horizontal="right" vertical="center"/>
    </xf>
    <xf numFmtId="4" fontId="53" fillId="154" borderId="124" applyNumberFormat="0" applyProtection="0">
      <alignment horizontal="right" vertical="center"/>
    </xf>
    <xf numFmtId="4" fontId="53" fillId="154" borderId="124" applyNumberFormat="0" applyProtection="0">
      <alignment horizontal="right" vertical="center"/>
    </xf>
    <xf numFmtId="4" fontId="64" fillId="97" borderId="124" applyNumberFormat="0" applyProtection="0">
      <alignment horizontal="right" vertical="center"/>
    </xf>
    <xf numFmtId="4" fontId="64" fillId="97" borderId="124" applyNumberFormat="0" applyProtection="0">
      <alignment horizontal="right" vertical="center"/>
    </xf>
    <xf numFmtId="4" fontId="64" fillId="98" borderId="124" applyNumberFormat="0" applyProtection="0">
      <alignment horizontal="right" vertical="center"/>
    </xf>
    <xf numFmtId="4" fontId="53" fillId="109" borderId="124" applyNumberFormat="0" applyProtection="0">
      <alignment horizontal="right" vertical="center"/>
    </xf>
    <xf numFmtId="4" fontId="53" fillId="109" borderId="124" applyNumberFormat="0" applyProtection="0">
      <alignment horizontal="right" vertical="center"/>
    </xf>
    <xf numFmtId="4" fontId="64" fillId="98" borderId="124" applyNumberFormat="0" applyProtection="0">
      <alignment horizontal="right" vertical="center"/>
    </xf>
    <xf numFmtId="4" fontId="64" fillId="98" borderId="124" applyNumberFormat="0" applyProtection="0">
      <alignment horizontal="right" vertical="center"/>
    </xf>
    <xf numFmtId="4" fontId="64" fillId="99" borderId="124" applyNumberFormat="0" applyProtection="0">
      <alignment horizontal="right" vertical="center"/>
    </xf>
    <xf numFmtId="4" fontId="53" fillId="155" borderId="124" applyNumberFormat="0" applyProtection="0">
      <alignment horizontal="right" vertical="center"/>
    </xf>
    <xf numFmtId="4" fontId="53" fillId="155" borderId="124" applyNumberFormat="0" applyProtection="0">
      <alignment horizontal="right" vertical="center"/>
    </xf>
    <xf numFmtId="4" fontId="64" fillId="99" borderId="124" applyNumberFormat="0" applyProtection="0">
      <alignment horizontal="right" vertical="center"/>
    </xf>
    <xf numFmtId="4" fontId="64" fillId="99" borderId="124" applyNumberFormat="0" applyProtection="0">
      <alignment horizontal="right" vertical="center"/>
    </xf>
    <xf numFmtId="4" fontId="64" fillId="100" borderId="124" applyNumberFormat="0" applyProtection="0">
      <alignment horizontal="right" vertical="center"/>
    </xf>
    <xf numFmtId="4" fontId="53" fillId="156" borderId="124" applyNumberFormat="0" applyProtection="0">
      <alignment horizontal="right" vertical="center"/>
    </xf>
    <xf numFmtId="4" fontId="53" fillId="156" borderId="124" applyNumberFormat="0" applyProtection="0">
      <alignment horizontal="right" vertical="center"/>
    </xf>
    <xf numFmtId="4" fontId="64" fillId="100" borderId="124" applyNumberFormat="0" applyProtection="0">
      <alignment horizontal="right" vertical="center"/>
    </xf>
    <xf numFmtId="4" fontId="64" fillId="100" borderId="124" applyNumberFormat="0" applyProtection="0">
      <alignment horizontal="right" vertical="center"/>
    </xf>
    <xf numFmtId="4" fontId="64" fillId="101" borderId="124" applyNumberFormat="0" applyProtection="0">
      <alignment horizontal="right" vertical="center"/>
    </xf>
    <xf numFmtId="4" fontId="53" fillId="157" borderId="124" applyNumberFormat="0" applyProtection="0">
      <alignment horizontal="right" vertical="center"/>
    </xf>
    <xf numFmtId="4" fontId="53" fillId="157" borderId="124" applyNumberFormat="0" applyProtection="0">
      <alignment horizontal="right" vertical="center"/>
    </xf>
    <xf numFmtId="4" fontId="64" fillId="101" borderId="124" applyNumberFormat="0" applyProtection="0">
      <alignment horizontal="right" vertical="center"/>
    </xf>
    <xf numFmtId="4" fontId="64" fillId="101" borderId="124" applyNumberFormat="0" applyProtection="0">
      <alignment horizontal="right" vertical="center"/>
    </xf>
    <xf numFmtId="4" fontId="64" fillId="92" borderId="124" applyNumberFormat="0" applyProtection="0">
      <alignment horizontal="right" vertical="center"/>
    </xf>
    <xf numFmtId="4" fontId="53" fillId="119" borderId="124" applyNumberFormat="0" applyProtection="0">
      <alignment horizontal="right" vertical="center"/>
    </xf>
    <xf numFmtId="4" fontId="53" fillId="119" borderId="124" applyNumberFormat="0" applyProtection="0">
      <alignment horizontal="right" vertical="center"/>
    </xf>
    <xf numFmtId="4" fontId="64" fillId="92" borderId="124" applyNumberFormat="0" applyProtection="0">
      <alignment horizontal="right" vertical="center"/>
    </xf>
    <xf numFmtId="4" fontId="64" fillId="92" borderId="124" applyNumberFormat="0" applyProtection="0">
      <alignment horizontal="right" vertical="center"/>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104" borderId="124" applyNumberFormat="0" applyProtection="0">
      <alignment horizontal="left" vertical="top" indent="1"/>
    </xf>
    <xf numFmtId="0" fontId="206" fillId="104" borderId="124" applyNumberFormat="0" applyProtection="0">
      <alignment horizontal="left" vertical="top" indent="1"/>
    </xf>
    <xf numFmtId="0" fontId="12" fillId="104" borderId="124" applyNumberFormat="0" applyProtection="0">
      <alignment horizontal="left" vertical="top" indent="1"/>
    </xf>
    <xf numFmtId="0" fontId="12" fillId="104" borderId="124" applyNumberFormat="0" applyProtection="0">
      <alignment horizontal="left" vertical="top"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top" indent="1"/>
    </xf>
    <xf numFmtId="0" fontId="206" fillId="92" borderId="124" applyNumberFormat="0" applyProtection="0">
      <alignment horizontal="left" vertical="top" indent="1"/>
    </xf>
    <xf numFmtId="0" fontId="12" fillId="92" borderId="124" applyNumberFormat="0" applyProtection="0">
      <alignment horizontal="left" vertical="top" indent="1"/>
    </xf>
    <xf numFmtId="0" fontId="12" fillId="92" borderId="124" applyNumberFormat="0" applyProtection="0">
      <alignment horizontal="left" vertical="top"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center" indent="1"/>
    </xf>
    <xf numFmtId="0" fontId="12" fillId="105" borderId="124" applyNumberFormat="0" applyProtection="0">
      <alignment horizontal="left" vertical="top" indent="1"/>
    </xf>
    <xf numFmtId="0" fontId="206" fillId="105" borderId="124" applyNumberFormat="0" applyProtection="0">
      <alignment horizontal="left" vertical="top" indent="1"/>
    </xf>
    <xf numFmtId="0" fontId="12" fillId="105" borderId="124" applyNumberFormat="0" applyProtection="0">
      <alignment horizontal="left" vertical="top" indent="1"/>
    </xf>
    <xf numFmtId="0" fontId="12" fillId="105" borderId="124" applyNumberFormat="0" applyProtection="0">
      <alignment horizontal="left" vertical="top"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center" indent="1"/>
    </xf>
    <xf numFmtId="0" fontId="12" fillId="103" borderId="124" applyNumberFormat="0" applyProtection="0">
      <alignment horizontal="left" vertical="top" indent="1"/>
    </xf>
    <xf numFmtId="0" fontId="206" fillId="103" borderId="124" applyNumberFormat="0" applyProtection="0">
      <alignment horizontal="left" vertical="top" indent="1"/>
    </xf>
    <xf numFmtId="0" fontId="12" fillId="103" borderId="124" applyNumberFormat="0" applyProtection="0">
      <alignment horizontal="left" vertical="top" indent="1"/>
    </xf>
    <xf numFmtId="0" fontId="12" fillId="103" borderId="124" applyNumberFormat="0" applyProtection="0">
      <alignment horizontal="left" vertical="top" indent="1"/>
    </xf>
    <xf numFmtId="4" fontId="64" fillId="107" borderId="124" applyNumberFormat="0" applyProtection="0">
      <alignment vertical="center"/>
    </xf>
    <xf numFmtId="4" fontId="53" fillId="159" borderId="124" applyNumberFormat="0" applyProtection="0">
      <alignment vertical="center"/>
    </xf>
    <xf numFmtId="4" fontId="53" fillId="159" borderId="124" applyNumberFormat="0" applyProtection="0">
      <alignment vertical="center"/>
    </xf>
    <xf numFmtId="4" fontId="64" fillId="107" borderId="124" applyNumberFormat="0" applyProtection="0">
      <alignment vertical="center"/>
    </xf>
    <xf numFmtId="4" fontId="187" fillId="107" borderId="124" applyNumberFormat="0" applyProtection="0">
      <alignment vertical="center"/>
    </xf>
    <xf numFmtId="4" fontId="230" fillId="159" borderId="124" applyNumberFormat="0" applyProtection="0">
      <alignment vertical="center"/>
    </xf>
    <xf numFmtId="4" fontId="230" fillId="159" borderId="124" applyNumberFormat="0" applyProtection="0">
      <alignment vertical="center"/>
    </xf>
    <xf numFmtId="4" fontId="187" fillId="107" borderId="124" applyNumberFormat="0" applyProtection="0">
      <alignment vertical="center"/>
    </xf>
    <xf numFmtId="4" fontId="64" fillId="107" borderId="124" applyNumberFormat="0" applyProtection="0">
      <alignment horizontal="left" vertical="center" indent="1"/>
    </xf>
    <xf numFmtId="4" fontId="56" fillId="119" borderId="132" applyNumberFormat="0" applyProtection="0">
      <alignment horizontal="left" vertical="center" indent="1"/>
    </xf>
    <xf numFmtId="4" fontId="56" fillId="119" borderId="132" applyNumberFormat="0" applyProtection="0">
      <alignment horizontal="left" vertical="center" indent="1"/>
    </xf>
    <xf numFmtId="4" fontId="64" fillId="107" borderId="124" applyNumberFormat="0" applyProtection="0">
      <alignment horizontal="left" vertical="center" indent="1"/>
    </xf>
    <xf numFmtId="0" fontId="64" fillId="107" borderId="124" applyNumberFormat="0" applyProtection="0">
      <alignment horizontal="left" vertical="top" indent="1"/>
    </xf>
    <xf numFmtId="4" fontId="64" fillId="103" borderId="124" applyNumberFormat="0" applyProtection="0">
      <alignment horizontal="right" vertical="center"/>
    </xf>
    <xf numFmtId="4" fontId="53" fillId="159" borderId="124" applyNumberFormat="0" applyProtection="0">
      <alignment horizontal="right" vertical="center"/>
    </xf>
    <xf numFmtId="4" fontId="53" fillId="159" borderId="124" applyNumberFormat="0" applyProtection="0">
      <alignment horizontal="right" vertical="center"/>
    </xf>
    <xf numFmtId="4" fontId="64" fillId="103" borderId="124" applyNumberFormat="0" applyProtection="0">
      <alignment horizontal="right" vertical="center"/>
    </xf>
    <xf numFmtId="4" fontId="64" fillId="103" borderId="124" applyNumberFormat="0" applyProtection="0">
      <alignment horizontal="right" vertical="center"/>
    </xf>
    <xf numFmtId="4" fontId="187" fillId="103" borderId="124" applyNumberFormat="0" applyProtection="0">
      <alignment horizontal="right" vertical="center"/>
    </xf>
    <xf numFmtId="4" fontId="230" fillId="159" borderId="124" applyNumberFormat="0" applyProtection="0">
      <alignment horizontal="right" vertical="center"/>
    </xf>
    <xf numFmtId="4" fontId="230" fillId="159" borderId="124" applyNumberFormat="0" applyProtection="0">
      <alignment horizontal="right" vertical="center"/>
    </xf>
    <xf numFmtId="4" fontId="187" fillId="103" borderId="124" applyNumberFormat="0" applyProtection="0">
      <alignment horizontal="right" vertical="center"/>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56" fillId="119" borderId="124" applyNumberFormat="0" applyProtection="0">
      <alignment horizontal="left" vertical="center" indent="1"/>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64" fillId="92" borderId="124" applyNumberFormat="0" applyProtection="0">
      <alignment horizontal="left" vertical="center" indent="1"/>
    </xf>
    <xf numFmtId="4" fontId="56" fillId="119" borderId="124" applyNumberFormat="0" applyProtection="0">
      <alignment horizontal="left" vertical="center" indent="1"/>
    </xf>
    <xf numFmtId="0" fontId="64" fillId="92" borderId="124" applyNumberFormat="0" applyProtection="0">
      <alignment horizontal="left" vertical="top" indent="1"/>
    </xf>
    <xf numFmtId="4" fontId="188" fillId="120" borderId="132" applyNumberFormat="0" applyProtection="0">
      <alignment horizontal="left" vertical="center" indent="1"/>
    </xf>
    <xf numFmtId="4" fontId="188" fillId="120" borderId="132" applyNumberFormat="0" applyProtection="0">
      <alignment horizontal="left" vertical="center" indent="1"/>
    </xf>
    <xf numFmtId="4" fontId="189" fillId="103" borderId="124" applyNumberFormat="0" applyProtection="0">
      <alignment horizontal="right" vertical="center"/>
    </xf>
    <xf numFmtId="4" fontId="231" fillId="159" borderId="124" applyNumberFormat="0" applyProtection="0">
      <alignment horizontal="right" vertical="center"/>
    </xf>
    <xf numFmtId="4" fontId="231" fillId="159" borderId="124" applyNumberFormat="0" applyProtection="0">
      <alignment horizontal="right" vertical="center"/>
    </xf>
    <xf numFmtId="4" fontId="189" fillId="103" borderId="124" applyNumberFormat="0" applyProtection="0">
      <alignment horizontal="right" vertical="center"/>
    </xf>
    <xf numFmtId="0" fontId="185" fillId="0" borderId="133" applyNumberFormat="0" applyFill="0" applyAlignment="0" applyProtection="0"/>
    <xf numFmtId="0" fontId="185" fillId="0" borderId="133" applyNumberFormat="0" applyFill="0" applyAlignment="0" applyProtection="0"/>
    <xf numFmtId="4" fontId="206" fillId="91" borderId="129" applyNumberFormat="0" applyProtection="0">
      <alignment vertical="center"/>
    </xf>
    <xf numFmtId="4" fontId="206" fillId="38" borderId="129" applyNumberFormat="0" applyProtection="0">
      <alignment horizontal="left" vertical="center" indent="1"/>
    </xf>
    <xf numFmtId="4" fontId="206" fillId="122" borderId="129" applyNumberFormat="0" applyProtection="0">
      <alignment horizontal="left" vertical="center" indent="1"/>
    </xf>
    <xf numFmtId="4" fontId="206" fillId="93" borderId="129" applyNumberFormat="0" applyProtection="0">
      <alignment horizontal="right" vertical="center"/>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9" borderId="129" applyNumberFormat="0" applyProtection="0">
      <alignment horizontal="right" vertical="center"/>
    </xf>
    <xf numFmtId="4" fontId="206" fillId="100" borderId="129" applyNumberFormat="0" applyProtection="0">
      <alignment horizontal="right" vertical="center"/>
    </xf>
    <xf numFmtId="4" fontId="206" fillId="101" borderId="129" applyNumberFormat="0" applyProtection="0">
      <alignment horizontal="right" vertical="center"/>
    </xf>
    <xf numFmtId="4" fontId="206" fillId="102" borderId="130" applyNumberFormat="0" applyProtection="0">
      <alignment horizontal="left" vertical="center" indent="1"/>
    </xf>
    <xf numFmtId="4" fontId="206" fillId="92" borderId="129" applyNumberFormat="0" applyProtection="0">
      <alignment horizontal="right" vertical="center"/>
    </xf>
    <xf numFmtId="4" fontId="206" fillId="103" borderId="130" applyNumberFormat="0" applyProtection="0">
      <alignment horizontal="left" vertical="center" indent="1"/>
    </xf>
    <xf numFmtId="4" fontId="206" fillId="92" borderId="130" applyNumberFormat="0" applyProtection="0">
      <alignment horizontal="left" vertical="center" indent="1"/>
    </xf>
    <xf numFmtId="0" fontId="206" fillId="110" borderId="129" applyNumberFormat="0" applyProtection="0">
      <alignment horizontal="left" vertical="center" indent="1"/>
    </xf>
    <xf numFmtId="0" fontId="206" fillId="138" borderId="129" applyNumberFormat="0" applyProtection="0">
      <alignment horizontal="left" vertical="center" indent="1"/>
    </xf>
    <xf numFmtId="0" fontId="206" fillId="105" borderId="129" applyNumberFormat="0" applyProtection="0">
      <alignment horizontal="left" vertical="center" indent="1"/>
    </xf>
    <xf numFmtId="0" fontId="206" fillId="103" borderId="129" applyNumberFormat="0" applyProtection="0">
      <alignment horizontal="left" vertical="center" indent="1"/>
    </xf>
    <xf numFmtId="4" fontId="206" fillId="0" borderId="129" applyNumberFormat="0" applyProtection="0">
      <alignment horizontal="right" vertical="center"/>
    </xf>
    <xf numFmtId="4" fontId="64" fillId="92" borderId="124" applyNumberFormat="0" applyProtection="0">
      <alignment horizontal="left" vertical="center" indent="1"/>
    </xf>
    <xf numFmtId="0" fontId="50" fillId="91" borderId="124" applyNumberFormat="0" applyProtection="0">
      <alignment horizontal="left" vertical="top" indent="1"/>
    </xf>
    <xf numFmtId="4" fontId="206" fillId="122" borderId="129" applyNumberFormat="0" applyProtection="0">
      <alignment horizontal="left" vertical="center" indent="1"/>
    </xf>
    <xf numFmtId="4" fontId="189" fillId="103" borderId="124" applyNumberFormat="0" applyProtection="0">
      <alignment horizontal="right" vertical="center"/>
    </xf>
    <xf numFmtId="4" fontId="12" fillId="104" borderId="130" applyNumberFormat="0" applyProtection="0">
      <alignment horizontal="left" vertical="center" indent="1"/>
    </xf>
    <xf numFmtId="4" fontId="12" fillId="104" borderId="130" applyNumberFormat="0" applyProtection="0">
      <alignment horizontal="left" vertical="center" indent="1"/>
    </xf>
    <xf numFmtId="0" fontId="12" fillId="105" borderId="124" applyNumberFormat="0" applyProtection="0">
      <alignment horizontal="left" vertical="center" indent="1"/>
    </xf>
    <xf numFmtId="4" fontId="188" fillId="120" borderId="132" applyNumberFormat="0" applyProtection="0">
      <alignment horizontal="left" vertical="center" indent="1"/>
    </xf>
    <xf numFmtId="4" fontId="64" fillId="92" borderId="124" applyNumberFormat="0" applyProtection="0">
      <alignment horizontal="left" vertical="center" indent="1"/>
    </xf>
    <xf numFmtId="4" fontId="231" fillId="159" borderId="124" applyNumberFormat="0" applyProtection="0">
      <alignment horizontal="right" vertical="center"/>
    </xf>
    <xf numFmtId="0" fontId="185" fillId="0" borderId="133" applyNumberFormat="0" applyFill="0" applyAlignment="0" applyProtection="0"/>
    <xf numFmtId="4" fontId="53" fillId="121" borderId="124" applyNumberFormat="0" applyProtection="0">
      <alignment horizontal="right" vertical="center"/>
    </xf>
    <xf numFmtId="4" fontId="206" fillId="101" borderId="129" applyNumberFormat="0" applyProtection="0">
      <alignment horizontal="right" vertical="center"/>
    </xf>
    <xf numFmtId="4" fontId="206" fillId="103" borderId="130" applyNumberFormat="0" applyProtection="0">
      <alignment horizontal="left" vertical="center" indent="1"/>
    </xf>
    <xf numFmtId="4" fontId="64" fillId="101" borderId="124" applyNumberFormat="0" applyProtection="0">
      <alignment horizontal="right" vertical="center"/>
    </xf>
    <xf numFmtId="4" fontId="208" fillId="107" borderId="124" applyNumberFormat="0" applyProtection="0">
      <alignment vertical="center"/>
    </xf>
    <xf numFmtId="4" fontId="206" fillId="95" borderId="130" applyNumberFormat="0" applyProtection="0">
      <alignment horizontal="right" vertical="center"/>
    </xf>
    <xf numFmtId="4" fontId="231" fillId="159" borderId="124" applyNumberFormat="0" applyProtection="0">
      <alignment horizontal="right" vertical="center"/>
    </xf>
    <xf numFmtId="4" fontId="187" fillId="103" borderId="124" applyNumberFormat="0" applyProtection="0">
      <alignment horizontal="right" vertical="center"/>
    </xf>
    <xf numFmtId="4" fontId="230" fillId="159" borderId="124" applyNumberFormat="0" applyProtection="0">
      <alignment vertical="center"/>
    </xf>
    <xf numFmtId="4" fontId="56" fillId="38" borderId="124" applyNumberFormat="0" applyProtection="0">
      <alignment vertical="center"/>
    </xf>
    <xf numFmtId="4" fontId="64" fillId="107" borderId="124" applyNumberFormat="0" applyProtection="0">
      <alignment vertical="center"/>
    </xf>
    <xf numFmtId="4" fontId="206" fillId="122" borderId="129" applyNumberFormat="0" applyProtection="0">
      <alignment horizontal="left" vertical="center" indent="1"/>
    </xf>
    <xf numFmtId="4" fontId="56" fillId="119" borderId="124" applyNumberFormat="0" applyProtection="0">
      <alignment horizontal="left" vertical="center" indent="1"/>
    </xf>
    <xf numFmtId="0" fontId="12" fillId="86" borderId="126" applyNumberFormat="0" applyFont="0" applyAlignment="0" applyProtection="0"/>
    <xf numFmtId="0" fontId="12" fillId="105" borderId="124" applyNumberFormat="0" applyProtection="0">
      <alignment horizontal="left" vertical="top" indent="1"/>
    </xf>
    <xf numFmtId="0" fontId="201" fillId="87" borderId="125" applyNumberFormat="0" applyAlignment="0" applyProtection="0"/>
    <xf numFmtId="4" fontId="206" fillId="102" borderId="130" applyNumberFormat="0" applyProtection="0">
      <alignment horizontal="left" vertical="center" indent="1"/>
    </xf>
    <xf numFmtId="4" fontId="64" fillId="97" borderId="124" applyNumberFormat="0" applyProtection="0">
      <alignment horizontal="right" vertical="center"/>
    </xf>
    <xf numFmtId="0" fontId="12" fillId="103" borderId="124" applyNumberFormat="0" applyProtection="0">
      <alignment horizontal="left" vertical="center" indent="1"/>
    </xf>
    <xf numFmtId="4" fontId="53" fillId="156" borderId="124" applyNumberFormat="0" applyProtection="0">
      <alignment horizontal="right" vertical="center"/>
    </xf>
    <xf numFmtId="4" fontId="189" fillId="103" borderId="160" applyNumberFormat="0" applyProtection="0">
      <alignment horizontal="right" vertical="center"/>
    </xf>
    <xf numFmtId="4" fontId="64" fillId="101" borderId="124" applyNumberFormat="0" applyProtection="0">
      <alignment horizontal="right" vertical="center"/>
    </xf>
    <xf numFmtId="4" fontId="50" fillId="91" borderId="124" applyNumberFormat="0" applyProtection="0">
      <alignment horizontal="left" vertical="center" indent="1"/>
    </xf>
    <xf numFmtId="4" fontId="189" fillId="103" borderId="124" applyNumberFormat="0" applyProtection="0">
      <alignment horizontal="right" vertical="center"/>
    </xf>
    <xf numFmtId="0" fontId="12" fillId="92" borderId="124" applyNumberFormat="0" applyProtection="0">
      <alignment horizontal="left" vertical="top" indent="1"/>
    </xf>
    <xf numFmtId="4" fontId="64" fillId="92" borderId="124" applyNumberFormat="0" applyProtection="0">
      <alignment horizontal="left" vertical="center" indent="1"/>
    </xf>
    <xf numFmtId="4" fontId="187" fillId="103" borderId="124" applyNumberFormat="0" applyProtection="0">
      <alignment horizontal="right" vertical="center"/>
    </xf>
    <xf numFmtId="0" fontId="12" fillId="103" borderId="124" applyNumberFormat="0" applyProtection="0">
      <alignment horizontal="left" vertical="top" indent="1"/>
    </xf>
    <xf numFmtId="0" fontId="12" fillId="105" borderId="124" applyNumberFormat="0" applyProtection="0">
      <alignment horizontal="left" vertical="top" indent="1"/>
    </xf>
    <xf numFmtId="0" fontId="12" fillId="92" borderId="124" applyNumberFormat="0" applyProtection="0">
      <alignment horizontal="left" vertical="top" indent="1"/>
    </xf>
    <xf numFmtId="0" fontId="12" fillId="92" borderId="124" applyNumberFormat="0" applyProtection="0">
      <alignment horizontal="left" vertical="center" indent="1"/>
    </xf>
    <xf numFmtId="4" fontId="53" fillId="155" borderId="124" applyNumberFormat="0" applyProtection="0">
      <alignment horizontal="right" vertical="center"/>
    </xf>
    <xf numFmtId="4" fontId="64" fillId="95" borderId="124" applyNumberFormat="0" applyProtection="0">
      <alignment horizontal="right" vertical="center"/>
    </xf>
    <xf numFmtId="4" fontId="64" fillId="94" borderId="124" applyNumberFormat="0" applyProtection="0">
      <alignment horizontal="right" vertical="center"/>
    </xf>
    <xf numFmtId="4" fontId="64" fillId="93" borderId="124" applyNumberFormat="0" applyProtection="0">
      <alignment horizontal="right" vertical="center"/>
    </xf>
    <xf numFmtId="4" fontId="53" fillId="33" borderId="124" applyNumberFormat="0" applyProtection="0">
      <alignment horizontal="right" vertical="center"/>
    </xf>
    <xf numFmtId="0" fontId="50" fillId="91" borderId="124" applyNumberFormat="0" applyProtection="0">
      <alignment horizontal="left" vertical="top" indent="1"/>
    </xf>
    <xf numFmtId="4" fontId="50" fillId="91" borderId="124" applyNumberFormat="0" applyProtection="0">
      <alignment horizontal="left" vertical="center" indent="1"/>
    </xf>
    <xf numFmtId="4" fontId="186" fillId="91" borderId="124" applyNumberFormat="0" applyProtection="0">
      <alignment vertical="center"/>
    </xf>
    <xf numFmtId="4" fontId="50" fillId="91" borderId="124" applyNumberFormat="0" applyProtection="0">
      <alignment vertical="center"/>
    </xf>
    <xf numFmtId="4" fontId="64" fillId="99" borderId="124" applyNumberFormat="0" applyProtection="0">
      <alignment horizontal="right" vertical="center"/>
    </xf>
    <xf numFmtId="4" fontId="206" fillId="99" borderId="129" applyNumberFormat="0" applyProtection="0">
      <alignment horizontal="right" vertical="center"/>
    </xf>
    <xf numFmtId="0" fontId="12" fillId="86" borderId="126" applyNumberFormat="0" applyFont="0" applyAlignment="0" applyProtection="0"/>
    <xf numFmtId="0" fontId="206" fillId="92" borderId="124" applyNumberFormat="0" applyProtection="0">
      <alignment horizontal="left" vertical="top" indent="1"/>
    </xf>
    <xf numFmtId="4" fontId="206" fillId="96" borderId="129" applyNumberFormat="0" applyProtection="0">
      <alignment horizontal="right" vertical="center"/>
    </xf>
    <xf numFmtId="0" fontId="12" fillId="92" borderId="124" applyNumberFormat="0" applyProtection="0">
      <alignment horizontal="left" vertical="top" indent="1"/>
    </xf>
    <xf numFmtId="4" fontId="230" fillId="159" borderId="124" applyNumberFormat="0" applyProtection="0">
      <alignment vertical="center"/>
    </xf>
    <xf numFmtId="0" fontId="12" fillId="105" borderId="124" applyNumberFormat="0" applyProtection="0">
      <alignment horizontal="left" vertical="center" indent="1"/>
    </xf>
    <xf numFmtId="4" fontId="64" fillId="101" borderId="124" applyNumberFormat="0" applyProtection="0">
      <alignment horizontal="right" vertical="center"/>
    </xf>
    <xf numFmtId="4" fontId="206" fillId="98" borderId="129" applyNumberFormat="0" applyProtection="0">
      <alignment horizontal="right" vertical="center"/>
    </xf>
    <xf numFmtId="4" fontId="64" fillId="96" borderId="124" applyNumberFormat="0" applyProtection="0">
      <alignment horizontal="right" vertical="center"/>
    </xf>
    <xf numFmtId="0" fontId="64" fillId="107" borderId="124" applyNumberFormat="0" applyProtection="0">
      <alignment horizontal="left" vertical="top" indent="1"/>
    </xf>
    <xf numFmtId="4" fontId="188" fillId="120" borderId="132" applyNumberFormat="0" applyProtection="0">
      <alignment horizontal="left" vertical="center" indent="1"/>
    </xf>
    <xf numFmtId="4" fontId="206" fillId="122" borderId="129" applyNumberFormat="0" applyProtection="0">
      <alignment horizontal="left" vertical="center" indent="1"/>
    </xf>
    <xf numFmtId="4" fontId="206" fillId="122" borderId="165" applyNumberFormat="0" applyProtection="0">
      <alignment horizontal="left" vertical="center" indent="1"/>
    </xf>
    <xf numFmtId="0" fontId="12" fillId="103" borderId="124" applyNumberFormat="0" applyProtection="0">
      <alignment horizontal="left" vertical="center" indent="1"/>
    </xf>
    <xf numFmtId="0" fontId="12" fillId="105" borderId="124" applyNumberFormat="0" applyProtection="0">
      <alignment horizontal="left" vertical="center" indent="1"/>
    </xf>
    <xf numFmtId="0" fontId="12" fillId="92" borderId="124" applyNumberFormat="0" applyProtection="0">
      <alignment horizontal="left" vertical="top" indent="1"/>
    </xf>
    <xf numFmtId="4" fontId="64" fillId="107" borderId="124" applyNumberFormat="0" applyProtection="0">
      <alignment vertical="center"/>
    </xf>
    <xf numFmtId="0" fontId="208" fillId="92" borderId="124" applyNumberFormat="0" applyProtection="0">
      <alignment horizontal="left" vertical="top" indent="1"/>
    </xf>
    <xf numFmtId="4" fontId="206" fillId="93" borderId="129" applyNumberFormat="0" applyProtection="0">
      <alignment horizontal="right" vertical="center"/>
    </xf>
    <xf numFmtId="4" fontId="64" fillId="98" borderId="124" applyNumberFormat="0" applyProtection="0">
      <alignment horizontal="right" vertical="center"/>
    </xf>
    <xf numFmtId="4" fontId="186" fillId="91" borderId="124" applyNumberFormat="0" applyProtection="0">
      <alignment vertical="center"/>
    </xf>
    <xf numFmtId="4" fontId="12" fillId="104" borderId="130" applyNumberFormat="0" applyProtection="0">
      <alignment horizontal="left" vertical="center" indent="1"/>
    </xf>
    <xf numFmtId="0" fontId="64" fillId="107" borderId="124" applyNumberFormat="0" applyProtection="0">
      <alignment horizontal="left" vertical="top" indent="1"/>
    </xf>
    <xf numFmtId="0" fontId="12" fillId="103" borderId="124" applyNumberFormat="0" applyProtection="0">
      <alignment horizontal="left" vertical="center" indent="1"/>
    </xf>
    <xf numFmtId="0" fontId="208" fillId="107" borderId="124" applyNumberFormat="0" applyProtection="0">
      <alignment horizontal="left" vertical="top" indent="1"/>
    </xf>
    <xf numFmtId="4" fontId="206" fillId="102" borderId="130" applyNumberFormat="0" applyProtection="0">
      <alignment horizontal="left" vertical="center" indent="1"/>
    </xf>
    <xf numFmtId="0" fontId="12" fillId="103" borderId="124" applyNumberFormat="0" applyProtection="0">
      <alignment horizontal="left" vertical="top" indent="1"/>
    </xf>
    <xf numFmtId="4" fontId="64" fillId="99" borderId="124" applyNumberFormat="0" applyProtection="0">
      <alignment horizontal="right" vertical="center"/>
    </xf>
    <xf numFmtId="0" fontId="206" fillId="103" borderId="124" applyNumberFormat="0" applyProtection="0">
      <alignment horizontal="left" vertical="top" indent="1"/>
    </xf>
    <xf numFmtId="4" fontId="206" fillId="93" borderId="129" applyNumberFormat="0" applyProtection="0">
      <alignment horizontal="right" vertical="center"/>
    </xf>
    <xf numFmtId="0" fontId="12" fillId="105" borderId="124" applyNumberFormat="0" applyProtection="0">
      <alignment horizontal="left" vertical="center" indent="1"/>
    </xf>
    <xf numFmtId="4" fontId="53" fillId="154" borderId="124" applyNumberFormat="0" applyProtection="0">
      <alignment horizontal="right" vertical="center"/>
    </xf>
    <xf numFmtId="4" fontId="50" fillId="91" borderId="124" applyNumberFormat="0" applyProtection="0">
      <alignment horizontal="left" vertical="center" indent="1"/>
    </xf>
    <xf numFmtId="4" fontId="189" fillId="103" borderId="124" applyNumberFormat="0" applyProtection="0">
      <alignment horizontal="right" vertical="center"/>
    </xf>
    <xf numFmtId="0" fontId="12" fillId="92" borderId="124" applyNumberFormat="0" applyProtection="0">
      <alignment horizontal="left" vertical="top" indent="1"/>
    </xf>
    <xf numFmtId="4" fontId="53" fillId="33" borderId="124" applyNumberFormat="0" applyProtection="0">
      <alignment horizontal="right" vertical="center"/>
    </xf>
    <xf numFmtId="4" fontId="12" fillId="104" borderId="130" applyNumberFormat="0" applyProtection="0">
      <alignment horizontal="left" vertical="center" indent="1"/>
    </xf>
    <xf numFmtId="4" fontId="206" fillId="122" borderId="129" applyNumberFormat="0" applyProtection="0">
      <alignment horizontal="left" vertical="center" indent="1"/>
    </xf>
    <xf numFmtId="0" fontId="12" fillId="104" borderId="124" applyNumberFormat="0" applyProtection="0">
      <alignment horizontal="left" vertical="center" indent="1"/>
    </xf>
    <xf numFmtId="4" fontId="64" fillId="94" borderId="124" applyNumberFormat="0" applyProtection="0">
      <alignment horizontal="right" vertical="center"/>
    </xf>
    <xf numFmtId="4" fontId="53" fillId="159" borderId="124" applyNumberFormat="0" applyProtection="0">
      <alignment horizontal="right" vertical="center"/>
    </xf>
    <xf numFmtId="4" fontId="53" fillId="119" borderId="124" applyNumberFormat="0" applyProtection="0">
      <alignment horizontal="right" vertical="center"/>
    </xf>
    <xf numFmtId="4" fontId="64" fillId="93" borderId="124" applyNumberFormat="0" applyProtection="0">
      <alignment horizontal="right" vertical="center"/>
    </xf>
    <xf numFmtId="0" fontId="206" fillId="110" borderId="129" applyNumberFormat="0" applyProtection="0">
      <alignment horizontal="left" vertical="center" indent="1"/>
    </xf>
    <xf numFmtId="4" fontId="230" fillId="159" borderId="124" applyNumberFormat="0" applyProtection="0">
      <alignment vertical="center"/>
    </xf>
    <xf numFmtId="4" fontId="64" fillId="100" borderId="124" applyNumberFormat="0" applyProtection="0">
      <alignment horizontal="right" vertical="center"/>
    </xf>
    <xf numFmtId="4" fontId="229" fillId="38" borderId="124" applyNumberFormat="0" applyProtection="0">
      <alignment vertical="center"/>
    </xf>
    <xf numFmtId="4" fontId="53" fillId="156" borderId="124" applyNumberFormat="0" applyProtection="0">
      <alignment horizontal="right" vertical="center"/>
    </xf>
    <xf numFmtId="0" fontId="12" fillId="103" borderId="124" applyNumberFormat="0" applyProtection="0">
      <alignment horizontal="left" vertical="center" indent="1"/>
    </xf>
    <xf numFmtId="0" fontId="12" fillId="92" borderId="124" applyNumberFormat="0" applyProtection="0">
      <alignment horizontal="left" vertical="center" indent="1"/>
    </xf>
    <xf numFmtId="4" fontId="206" fillId="101" borderId="129" applyNumberFormat="0" applyProtection="0">
      <alignment horizontal="right" vertical="center"/>
    </xf>
    <xf numFmtId="0" fontId="204" fillId="117" borderId="127" applyNumberFormat="0" applyAlignment="0" applyProtection="0"/>
    <xf numFmtId="0" fontId="201" fillId="87" borderId="125" applyNumberFormat="0" applyAlignment="0" applyProtection="0"/>
    <xf numFmtId="0" fontId="12" fillId="105" borderId="124" applyNumberFormat="0" applyProtection="0">
      <alignment horizontal="left" vertical="center" indent="1"/>
    </xf>
    <xf numFmtId="0" fontId="64" fillId="107" borderId="124" applyNumberFormat="0" applyProtection="0">
      <alignment horizontal="left" vertical="top" indent="1"/>
    </xf>
    <xf numFmtId="4" fontId="206" fillId="100" borderId="129" applyNumberFormat="0" applyProtection="0">
      <alignment horizontal="right" vertical="center"/>
    </xf>
    <xf numFmtId="4" fontId="215" fillId="38" borderId="129" applyNumberFormat="0" applyProtection="0">
      <alignment vertical="center"/>
    </xf>
    <xf numFmtId="4" fontId="53" fillId="159" borderId="124" applyNumberFormat="0" applyProtection="0">
      <alignment vertical="center"/>
    </xf>
    <xf numFmtId="0" fontId="206" fillId="86" borderId="129" applyNumberFormat="0" applyFont="0" applyAlignment="0" applyProtection="0"/>
    <xf numFmtId="4" fontId="206" fillId="95" borderId="130" applyNumberFormat="0" applyProtection="0">
      <alignment horizontal="right" vertical="center"/>
    </xf>
    <xf numFmtId="0" fontId="194" fillId="117" borderId="125" applyNumberFormat="0" applyAlignment="0" applyProtection="0"/>
    <xf numFmtId="4" fontId="206" fillId="97" borderId="129" applyNumberFormat="0" applyProtection="0">
      <alignment horizontal="right" vertical="center"/>
    </xf>
    <xf numFmtId="4" fontId="206" fillId="102" borderId="130" applyNumberFormat="0" applyProtection="0">
      <alignment horizontal="left" vertical="center" indent="1"/>
    </xf>
    <xf numFmtId="4" fontId="64" fillId="94" borderId="124" applyNumberFormat="0" applyProtection="0">
      <alignment horizontal="right" vertical="center"/>
    </xf>
    <xf numFmtId="0" fontId="12" fillId="103" borderId="124" applyNumberFormat="0" applyProtection="0">
      <alignment horizontal="left" vertical="center" indent="1"/>
    </xf>
    <xf numFmtId="4" fontId="64" fillId="100" borderId="124" applyNumberFormat="0" applyProtection="0">
      <alignment horizontal="right" vertical="center"/>
    </xf>
    <xf numFmtId="4" fontId="206" fillId="0" borderId="129" applyNumberFormat="0" applyProtection="0">
      <alignment horizontal="right" vertical="center"/>
    </xf>
    <xf numFmtId="4" fontId="64" fillId="101" borderId="124" applyNumberFormat="0" applyProtection="0">
      <alignment horizontal="right" vertical="center"/>
    </xf>
    <xf numFmtId="0" fontId="12" fillId="103" borderId="124" applyNumberFormat="0" applyProtection="0">
      <alignment horizontal="left" vertical="top" indent="1"/>
    </xf>
    <xf numFmtId="4" fontId="206" fillId="102" borderId="130" applyNumberFormat="0" applyProtection="0">
      <alignment horizontal="left" vertical="center" indent="1"/>
    </xf>
    <xf numFmtId="0" fontId="12" fillId="86" borderId="126" applyNumberFormat="0" applyFont="0" applyAlignment="0" applyProtection="0"/>
    <xf numFmtId="4" fontId="206" fillId="38" borderId="129" applyNumberFormat="0" applyProtection="0">
      <alignment horizontal="left" vertical="center" indent="1"/>
    </xf>
    <xf numFmtId="4" fontId="231" fillId="159" borderId="124" applyNumberFormat="0" applyProtection="0">
      <alignment horizontal="right" vertical="center"/>
    </xf>
    <xf numFmtId="4" fontId="64" fillId="95" borderId="124" applyNumberFormat="0" applyProtection="0">
      <alignment horizontal="right" vertical="center"/>
    </xf>
    <xf numFmtId="0" fontId="220" fillId="110" borderId="125" applyNumberFormat="0" applyAlignment="0" applyProtection="0"/>
    <xf numFmtId="0" fontId="12" fillId="92" borderId="124" applyNumberFormat="0" applyProtection="0">
      <alignment horizontal="left" vertical="center" indent="1"/>
    </xf>
    <xf numFmtId="4" fontId="53" fillId="121" borderId="124" applyNumberFormat="0" applyProtection="0">
      <alignment horizontal="right" vertical="center"/>
    </xf>
    <xf numFmtId="0" fontId="12" fillId="104" borderId="124" applyNumberFormat="0" applyProtection="0">
      <alignment horizontal="left" vertical="center" indent="1"/>
    </xf>
    <xf numFmtId="4" fontId="206" fillId="137" borderId="129" applyNumberFormat="0" applyProtection="0">
      <alignment horizontal="right" vertical="center"/>
    </xf>
    <xf numFmtId="0" fontId="206" fillId="105" borderId="124" applyNumberFormat="0" applyProtection="0">
      <alignment horizontal="left" vertical="top" indent="1"/>
    </xf>
    <xf numFmtId="4" fontId="64" fillId="107" borderId="124" applyNumberFormat="0" applyProtection="0">
      <alignment horizontal="left" vertical="center" indent="1"/>
    </xf>
    <xf numFmtId="4" fontId="208" fillId="110" borderId="124" applyNumberFormat="0" applyProtection="0">
      <alignment horizontal="left" vertical="center" indent="1"/>
    </xf>
    <xf numFmtId="4" fontId="206" fillId="100" borderId="129" applyNumberFormat="0" applyProtection="0">
      <alignment horizontal="right" vertical="center"/>
    </xf>
    <xf numFmtId="4" fontId="187" fillId="107" borderId="124" applyNumberFormat="0" applyProtection="0">
      <alignment vertical="center"/>
    </xf>
    <xf numFmtId="4" fontId="187" fillId="107" borderId="124" applyNumberFormat="0" applyProtection="0">
      <alignment vertical="center"/>
    </xf>
    <xf numFmtId="0" fontId="206" fillId="104" borderId="124" applyNumberFormat="0" applyProtection="0">
      <alignment horizontal="left" vertical="top" indent="1"/>
    </xf>
    <xf numFmtId="0" fontId="12" fillId="92" borderId="124" applyNumberFormat="0" applyProtection="0">
      <alignment horizontal="left" vertical="center" indent="1"/>
    </xf>
    <xf numFmtId="0" fontId="12" fillId="105" borderId="124" applyNumberFormat="0" applyProtection="0">
      <alignment horizontal="left" vertical="center" indent="1"/>
    </xf>
    <xf numFmtId="4" fontId="206" fillId="100" borderId="129" applyNumberFormat="0" applyProtection="0">
      <alignment horizontal="right" vertical="center"/>
    </xf>
    <xf numFmtId="4" fontId="64" fillId="103" borderId="124" applyNumberFormat="0" applyProtection="0">
      <alignment horizontal="right" vertical="center"/>
    </xf>
    <xf numFmtId="4" fontId="53" fillId="159" borderId="124" applyNumberFormat="0" applyProtection="0">
      <alignment horizontal="right" vertical="center"/>
    </xf>
    <xf numFmtId="0" fontId="12" fillId="92" borderId="124" applyNumberFormat="0" applyProtection="0">
      <alignment horizontal="left" vertical="top" indent="1"/>
    </xf>
    <xf numFmtId="0" fontId="64" fillId="107" borderId="124" applyNumberFormat="0" applyProtection="0">
      <alignment horizontal="left" vertical="top" indent="1"/>
    </xf>
    <xf numFmtId="4" fontId="211" fillId="106" borderId="129" applyNumberFormat="0" applyProtection="0">
      <alignment horizontal="right" vertical="center"/>
    </xf>
    <xf numFmtId="4" fontId="50" fillId="91" borderId="124" applyNumberFormat="0" applyProtection="0">
      <alignment vertical="center"/>
    </xf>
    <xf numFmtId="4" fontId="208" fillId="107" borderId="124" applyNumberFormat="0" applyProtection="0">
      <alignment vertical="center"/>
    </xf>
    <xf numFmtId="4" fontId="206" fillId="101" borderId="129" applyNumberFormat="0" applyProtection="0">
      <alignment horizontal="right" vertical="center"/>
    </xf>
    <xf numFmtId="0" fontId="12" fillId="103" borderId="124" applyNumberFormat="0" applyProtection="0">
      <alignment horizontal="left" vertical="center" indent="1"/>
    </xf>
    <xf numFmtId="0" fontId="206" fillId="92" borderId="124" applyNumberFormat="0" applyProtection="0">
      <alignment horizontal="left" vertical="top" indent="1"/>
    </xf>
    <xf numFmtId="4" fontId="206" fillId="122" borderId="129" applyNumberFormat="0" applyProtection="0">
      <alignment horizontal="left" vertical="center" indent="1"/>
    </xf>
    <xf numFmtId="0" fontId="12" fillId="105" borderId="124" applyNumberFormat="0" applyProtection="0">
      <alignment horizontal="left" vertical="center" indent="1"/>
    </xf>
    <xf numFmtId="4" fontId="186" fillId="91" borderId="124" applyNumberFormat="0" applyProtection="0">
      <alignment vertical="center"/>
    </xf>
    <xf numFmtId="4" fontId="188" fillId="120" borderId="132" applyNumberFormat="0" applyProtection="0">
      <alignment horizontal="left" vertical="center" indent="1"/>
    </xf>
    <xf numFmtId="0" fontId="12" fillId="92" borderId="124" applyNumberFormat="0" applyProtection="0">
      <alignment horizontal="left" vertical="center" indent="1"/>
    </xf>
    <xf numFmtId="4" fontId="12" fillId="104" borderId="130" applyNumberFormat="0" applyProtection="0">
      <alignment horizontal="left" vertical="center" indent="1"/>
    </xf>
    <xf numFmtId="4" fontId="206" fillId="122" borderId="129" applyNumberFormat="0" applyProtection="0">
      <alignment horizontal="left" vertical="center" indent="1"/>
    </xf>
    <xf numFmtId="0" fontId="12" fillId="104" borderId="124" applyNumberFormat="0" applyProtection="0">
      <alignment horizontal="left" vertical="center" indent="1"/>
    </xf>
    <xf numFmtId="0" fontId="226" fillId="110" borderId="125" applyNumberFormat="0" applyAlignment="0" applyProtection="0"/>
    <xf numFmtId="4" fontId="64" fillId="103" borderId="124" applyNumberFormat="0" applyProtection="0">
      <alignment horizontal="right" vertical="center"/>
    </xf>
    <xf numFmtId="4" fontId="64" fillId="92" borderId="124" applyNumberFormat="0" applyProtection="0">
      <alignment horizontal="right" vertical="center"/>
    </xf>
    <xf numFmtId="4" fontId="206" fillId="92" borderId="130" applyNumberFormat="0" applyProtection="0">
      <alignment horizontal="left" vertical="center" indent="1"/>
    </xf>
    <xf numFmtId="4" fontId="187" fillId="107" borderId="124" applyNumberFormat="0" applyProtection="0">
      <alignment vertical="center"/>
    </xf>
    <xf numFmtId="4" fontId="64" fillId="100" borderId="124" applyNumberFormat="0" applyProtection="0">
      <alignment horizontal="right" vertical="center"/>
    </xf>
    <xf numFmtId="0" fontId="206" fillId="103" borderId="129" applyNumberFormat="0" applyProtection="0">
      <alignment horizontal="left" vertical="center" indent="1"/>
    </xf>
    <xf numFmtId="4" fontId="206" fillId="122" borderId="129" applyNumberFormat="0" applyProtection="0">
      <alignment horizontal="left" vertical="center" indent="1"/>
    </xf>
    <xf numFmtId="0" fontId="206" fillId="103" borderId="129" applyNumberFormat="0" applyProtection="0">
      <alignment horizontal="left" vertical="center" indent="1"/>
    </xf>
    <xf numFmtId="4" fontId="206" fillId="122" borderId="129" applyNumberFormat="0" applyProtection="0">
      <alignment horizontal="left" vertical="center" indent="1"/>
    </xf>
    <xf numFmtId="4" fontId="50" fillId="91" borderId="124" applyNumberFormat="0" applyProtection="0">
      <alignment vertical="center"/>
    </xf>
    <xf numFmtId="4" fontId="206" fillId="102" borderId="130" applyNumberFormat="0" applyProtection="0">
      <alignment horizontal="left" vertical="center" indent="1"/>
    </xf>
    <xf numFmtId="4" fontId="64" fillId="100" borderId="124" applyNumberFormat="0" applyProtection="0">
      <alignment horizontal="right" vertical="center"/>
    </xf>
    <xf numFmtId="4" fontId="64" fillId="107" borderId="124" applyNumberFormat="0" applyProtection="0">
      <alignment horizontal="left" vertical="center" indent="1"/>
    </xf>
    <xf numFmtId="0" fontId="194" fillId="117" borderId="125" applyNumberFormat="0" applyAlignment="0" applyProtection="0"/>
    <xf numFmtId="4" fontId="206" fillId="99" borderId="129" applyNumberFormat="0" applyProtection="0">
      <alignment horizontal="right" vertical="center"/>
    </xf>
    <xf numFmtId="4" fontId="187" fillId="103" borderId="124" applyNumberFormat="0" applyProtection="0">
      <alignment horizontal="right" vertical="center"/>
    </xf>
    <xf numFmtId="4" fontId="206" fillId="122" borderId="129" applyNumberFormat="0" applyProtection="0">
      <alignment horizontal="left" vertical="center" indent="1"/>
    </xf>
    <xf numFmtId="4" fontId="53" fillId="157" borderId="124" applyNumberFormat="0" applyProtection="0">
      <alignment horizontal="right" vertical="center"/>
    </xf>
    <xf numFmtId="4" fontId="64" fillId="92" borderId="124" applyNumberFormat="0" applyProtection="0">
      <alignment horizontal="left" vertical="center" indent="1"/>
    </xf>
    <xf numFmtId="0" fontId="201" fillId="87" borderId="129" applyNumberFormat="0" applyAlignment="0" applyProtection="0"/>
    <xf numFmtId="4" fontId="206" fillId="99" borderId="129" applyNumberFormat="0" applyProtection="0">
      <alignment horizontal="right" vertical="center"/>
    </xf>
    <xf numFmtId="0" fontId="194" fillId="117" borderId="125" applyNumberFormat="0" applyAlignment="0" applyProtection="0"/>
    <xf numFmtId="4" fontId="64" fillId="103" borderId="124" applyNumberFormat="0" applyProtection="0">
      <alignment horizontal="right" vertical="center"/>
    </xf>
    <xf numFmtId="4" fontId="206" fillId="95" borderId="130" applyNumberFormat="0" applyProtection="0">
      <alignment horizontal="right" vertical="center"/>
    </xf>
    <xf numFmtId="0" fontId="206" fillId="138" borderId="129" applyNumberFormat="0" applyProtection="0">
      <alignment horizontal="left" vertical="center" indent="1"/>
    </xf>
    <xf numFmtId="4" fontId="56" fillId="119" borderId="132" applyNumberFormat="0" applyProtection="0">
      <alignment horizontal="left" vertical="center" indent="1"/>
    </xf>
    <xf numFmtId="4" fontId="56" fillId="119" borderId="124" applyNumberFormat="0" applyProtection="0">
      <alignment horizontal="left" vertical="center" indent="1"/>
    </xf>
    <xf numFmtId="4" fontId="53" fillId="156" borderId="124" applyNumberFormat="0" applyProtection="0">
      <alignment horizontal="right" vertical="center"/>
    </xf>
    <xf numFmtId="4" fontId="186" fillId="91" borderId="124" applyNumberFormat="0" applyProtection="0">
      <alignment vertical="center"/>
    </xf>
    <xf numFmtId="4" fontId="64" fillId="95" borderId="124" applyNumberFormat="0" applyProtection="0">
      <alignment horizontal="right" vertical="center"/>
    </xf>
    <xf numFmtId="0" fontId="64" fillId="92" borderId="124" applyNumberFormat="0" applyProtection="0">
      <alignment horizontal="left" vertical="top" indent="1"/>
    </xf>
    <xf numFmtId="0" fontId="12" fillId="92" borderId="124" applyNumberFormat="0" applyProtection="0">
      <alignment horizontal="left" vertical="center" indent="1"/>
    </xf>
    <xf numFmtId="0" fontId="206" fillId="103" borderId="129" applyNumberFormat="0" applyProtection="0">
      <alignment horizontal="left" vertical="center" indent="1"/>
    </xf>
    <xf numFmtId="0" fontId="201" fillId="87" borderId="125" applyNumberFormat="0" applyAlignment="0" applyProtection="0"/>
    <xf numFmtId="4" fontId="188" fillId="120" borderId="132" applyNumberFormat="0" applyProtection="0">
      <alignment horizontal="left" vertical="center" indent="1"/>
    </xf>
    <xf numFmtId="4" fontId="187" fillId="107" borderId="124" applyNumberFormat="0" applyProtection="0">
      <alignment vertical="center"/>
    </xf>
    <xf numFmtId="0" fontId="12" fillId="103" borderId="124" applyNumberFormat="0" applyProtection="0">
      <alignment horizontal="left" vertical="top" indent="1"/>
    </xf>
    <xf numFmtId="0" fontId="12" fillId="103" borderId="124" applyNumberFormat="0" applyProtection="0">
      <alignment horizontal="left" vertical="top" indent="1"/>
    </xf>
    <xf numFmtId="0" fontId="206" fillId="110" borderId="129" applyNumberFormat="0" applyProtection="0">
      <alignment horizontal="left" vertical="center" indent="1"/>
    </xf>
    <xf numFmtId="0" fontId="12" fillId="86" borderId="126" applyNumberFormat="0" applyFont="0" applyAlignment="0" applyProtection="0"/>
    <xf numFmtId="4" fontId="187" fillId="107" borderId="124" applyNumberFormat="0" applyProtection="0">
      <alignment vertical="center"/>
    </xf>
    <xf numFmtId="4" fontId="206" fillId="122" borderId="129" applyNumberFormat="0" applyProtection="0">
      <alignment horizontal="left" vertical="center" indent="1"/>
    </xf>
    <xf numFmtId="4" fontId="206" fillId="96" borderId="129" applyNumberFormat="0" applyProtection="0">
      <alignment horizontal="right" vertical="center"/>
    </xf>
    <xf numFmtId="4" fontId="206" fillId="99" borderId="129" applyNumberFormat="0" applyProtection="0">
      <alignment horizontal="right" vertical="center"/>
    </xf>
    <xf numFmtId="4" fontId="64" fillId="103" borderId="124" applyNumberFormat="0" applyProtection="0">
      <alignment horizontal="right" vertical="center"/>
    </xf>
    <xf numFmtId="4" fontId="206" fillId="93" borderId="129" applyNumberFormat="0" applyProtection="0">
      <alignment horizontal="right" vertical="center"/>
    </xf>
    <xf numFmtId="0" fontId="226" fillId="110" borderId="125" applyNumberFormat="0" applyAlignment="0" applyProtection="0"/>
    <xf numFmtId="4" fontId="208" fillId="110" borderId="124" applyNumberFormat="0" applyProtection="0">
      <alignment horizontal="left" vertical="center" indent="1"/>
    </xf>
    <xf numFmtId="4" fontId="206" fillId="96" borderId="129" applyNumberFormat="0" applyProtection="0">
      <alignment horizontal="right" vertical="center"/>
    </xf>
    <xf numFmtId="4" fontId="206" fillId="91" borderId="129" applyNumberFormat="0" applyProtection="0">
      <alignment vertical="center"/>
    </xf>
    <xf numFmtId="4" fontId="206" fillId="93" borderId="129" applyNumberFormat="0" applyProtection="0">
      <alignment horizontal="right" vertical="center"/>
    </xf>
    <xf numFmtId="0" fontId="201" fillId="87" borderId="125" applyNumberFormat="0" applyAlignment="0" applyProtection="0"/>
    <xf numFmtId="4" fontId="206" fillId="97" borderId="129" applyNumberFormat="0" applyProtection="0">
      <alignment horizontal="right" vertical="center"/>
    </xf>
    <xf numFmtId="4" fontId="56" fillId="119" borderId="132" applyNumberFormat="0" applyProtection="0">
      <alignment horizontal="left" vertical="center" indent="1"/>
    </xf>
    <xf numFmtId="0" fontId="226" fillId="110" borderId="125" applyNumberFormat="0" applyAlignment="0" applyProtection="0"/>
    <xf numFmtId="4" fontId="206" fillId="95" borderId="130" applyNumberFormat="0" applyProtection="0">
      <alignment horizontal="right" vertical="center"/>
    </xf>
    <xf numFmtId="4" fontId="206" fillId="137" borderId="129" applyNumberFormat="0" applyProtection="0">
      <alignment horizontal="right" vertical="center"/>
    </xf>
    <xf numFmtId="0" fontId="12" fillId="104" borderId="124" applyNumberFormat="0" applyProtection="0">
      <alignment horizontal="left" vertical="center" indent="1"/>
    </xf>
    <xf numFmtId="4" fontId="206" fillId="96" borderId="129" applyNumberFormat="0" applyProtection="0">
      <alignment horizontal="right" vertical="center"/>
    </xf>
    <xf numFmtId="0" fontId="201" fillId="87" borderId="125" applyNumberFormat="0" applyAlignment="0" applyProtection="0"/>
    <xf numFmtId="4" fontId="56" fillId="38" borderId="124" applyNumberFormat="0" applyProtection="0">
      <alignment vertical="center"/>
    </xf>
    <xf numFmtId="4" fontId="50" fillId="91" borderId="124" applyNumberFormat="0" applyProtection="0">
      <alignment vertical="center"/>
    </xf>
    <xf numFmtId="0" fontId="194" fillId="117" borderId="125" applyNumberFormat="0" applyAlignment="0" applyProtection="0"/>
    <xf numFmtId="4" fontId="206" fillId="98" borderId="129" applyNumberFormat="0" applyProtection="0">
      <alignment horizontal="right" vertical="center"/>
    </xf>
    <xf numFmtId="0" fontId="12" fillId="104" borderId="124" applyNumberFormat="0" applyProtection="0">
      <alignment horizontal="left" vertical="top" indent="1"/>
    </xf>
    <xf numFmtId="4" fontId="64" fillId="93" borderId="124" applyNumberFormat="0" applyProtection="0">
      <alignment horizontal="right" vertical="center"/>
    </xf>
    <xf numFmtId="0" fontId="201" fillId="87" borderId="125" applyNumberFormat="0" applyAlignment="0" applyProtection="0"/>
    <xf numFmtId="4" fontId="206" fillId="92" borderId="130" applyNumberFormat="0" applyProtection="0">
      <alignment horizontal="left" vertical="center" indent="1"/>
    </xf>
    <xf numFmtId="4" fontId="206" fillId="92" borderId="130" applyNumberFormat="0" applyProtection="0">
      <alignment horizontal="left" vertical="center" indent="1"/>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1" borderId="129" applyNumberFormat="0" applyProtection="0">
      <alignment vertical="center"/>
    </xf>
    <xf numFmtId="4" fontId="206" fillId="97" borderId="129" applyNumberFormat="0" applyProtection="0">
      <alignment horizontal="right" vertical="center"/>
    </xf>
    <xf numFmtId="4" fontId="64" fillId="93" borderId="124" applyNumberFormat="0" applyProtection="0">
      <alignment horizontal="right" vertical="center"/>
    </xf>
    <xf numFmtId="4" fontId="206" fillId="91" borderId="129" applyNumberFormat="0" applyProtection="0">
      <alignment vertical="center"/>
    </xf>
    <xf numFmtId="0" fontId="185" fillId="0" borderId="128" applyNumberFormat="0" applyFill="0" applyAlignment="0" applyProtection="0"/>
    <xf numFmtId="0" fontId="12" fillId="104" borderId="124" applyNumberFormat="0" applyProtection="0">
      <alignment horizontal="left" vertical="center" indent="1"/>
    </xf>
    <xf numFmtId="4" fontId="206" fillId="38" borderId="129" applyNumberFormat="0" applyProtection="0">
      <alignment horizontal="left" vertical="center" indent="1"/>
    </xf>
    <xf numFmtId="0" fontId="206" fillId="104" borderId="124" applyNumberFormat="0" applyProtection="0">
      <alignment horizontal="left" vertical="top" indent="1"/>
    </xf>
    <xf numFmtId="0" fontId="206" fillId="110" borderId="129" applyNumberFormat="0" applyProtection="0">
      <alignment horizontal="left" vertical="center" indent="1"/>
    </xf>
    <xf numFmtId="4" fontId="215" fillId="38" borderId="129" applyNumberFormat="0" applyProtection="0">
      <alignment vertical="center"/>
    </xf>
    <xf numFmtId="0" fontId="220" fillId="110" borderId="125" applyNumberFormat="0" applyAlignment="0" applyProtection="0"/>
    <xf numFmtId="0" fontId="185" fillId="0" borderId="128" applyNumberFormat="0" applyFill="0" applyAlignment="0" applyProtection="0"/>
    <xf numFmtId="4" fontId="56" fillId="119" borderId="124" applyNumberFormat="0" applyProtection="0">
      <alignment horizontal="left" vertical="center" indent="1"/>
    </xf>
    <xf numFmtId="0" fontId="226" fillId="110" borderId="125" applyNumberFormat="0" applyAlignment="0" applyProtection="0"/>
    <xf numFmtId="4" fontId="53" fillId="152" borderId="124" applyNumberFormat="0" applyProtection="0">
      <alignment horizontal="right" vertical="center"/>
    </xf>
    <xf numFmtId="0" fontId="12" fillId="86" borderId="126" applyNumberFormat="0" applyFont="0" applyAlignment="0" applyProtection="0"/>
    <xf numFmtId="4" fontId="53" fillId="38" borderId="124" applyNumberFormat="0" applyProtection="0">
      <alignment horizontal="left" vertical="center" indent="1"/>
    </xf>
    <xf numFmtId="0" fontId="71" fillId="104" borderId="131" applyBorder="0"/>
    <xf numFmtId="4" fontId="229" fillId="38" borderId="124" applyNumberFormat="0" applyProtection="0">
      <alignment vertical="center"/>
    </xf>
    <xf numFmtId="4" fontId="53" fillId="33" borderId="124" applyNumberFormat="0" applyProtection="0">
      <alignment horizontal="right" vertical="center"/>
    </xf>
    <xf numFmtId="4" fontId="187" fillId="107" borderId="147" applyNumberFormat="0" applyProtection="0">
      <alignment vertical="center"/>
    </xf>
    <xf numFmtId="4" fontId="53" fillId="154" borderId="124" applyNumberFormat="0" applyProtection="0">
      <alignment horizontal="right" vertical="center"/>
    </xf>
    <xf numFmtId="4" fontId="64" fillId="97" borderId="124" applyNumberFormat="0" applyProtection="0">
      <alignment horizontal="right" vertical="center"/>
    </xf>
    <xf numFmtId="0" fontId="206" fillId="110" borderId="129" applyNumberFormat="0" applyProtection="0">
      <alignment horizontal="left" vertical="center" indent="1"/>
    </xf>
    <xf numFmtId="4" fontId="53" fillId="121" borderId="124" applyNumberFormat="0" applyProtection="0">
      <alignment horizontal="right" vertical="center"/>
    </xf>
    <xf numFmtId="4" fontId="64" fillId="94" borderId="124" applyNumberFormat="0" applyProtection="0">
      <alignment horizontal="right" vertical="center"/>
    </xf>
    <xf numFmtId="4" fontId="206" fillId="96" borderId="129" applyNumberFormat="0" applyProtection="0">
      <alignment horizontal="right" vertical="center"/>
    </xf>
    <xf numFmtId="4" fontId="53" fillId="159" borderId="124" applyNumberFormat="0" applyProtection="0">
      <alignment horizontal="right" vertical="center"/>
    </xf>
    <xf numFmtId="0" fontId="12" fillId="86" borderId="126" applyNumberFormat="0" applyFont="0" applyAlignment="0" applyProtection="0"/>
    <xf numFmtId="4" fontId="64" fillId="103" borderId="124" applyNumberFormat="0" applyProtection="0">
      <alignment horizontal="right" vertical="center"/>
    </xf>
    <xf numFmtId="4" fontId="64" fillId="107" borderId="124" applyNumberFormat="0" applyProtection="0">
      <alignment horizontal="left" vertical="center" indent="1"/>
    </xf>
    <xf numFmtId="4" fontId="64" fillId="99" borderId="124" applyNumberFormat="0" applyProtection="0">
      <alignment horizontal="right" vertical="center"/>
    </xf>
    <xf numFmtId="0" fontId="204" fillId="117" borderId="127" applyNumberFormat="0" applyAlignment="0" applyProtection="0"/>
    <xf numFmtId="4" fontId="64" fillId="107" borderId="124" applyNumberFormat="0" applyProtection="0">
      <alignment vertical="center"/>
    </xf>
    <xf numFmtId="4" fontId="206" fillId="97" borderId="129" applyNumberFormat="0" applyProtection="0">
      <alignment horizontal="right" vertical="center"/>
    </xf>
    <xf numFmtId="202" fontId="67" fillId="0" borderId="123"/>
    <xf numFmtId="4" fontId="64" fillId="97" borderId="124" applyNumberFormat="0" applyProtection="0">
      <alignment horizontal="right" vertical="center"/>
    </xf>
    <xf numFmtId="0" fontId="64" fillId="92" borderId="124" applyNumberFormat="0" applyProtection="0">
      <alignment horizontal="left" vertical="top" indent="1"/>
    </xf>
    <xf numFmtId="4" fontId="188" fillId="120" borderId="132" applyNumberFormat="0" applyProtection="0">
      <alignment horizontal="left" vertical="center" indent="1"/>
    </xf>
    <xf numFmtId="4" fontId="64" fillId="98" borderId="147" applyNumberFormat="0" applyProtection="0">
      <alignment horizontal="right" vertical="center"/>
    </xf>
    <xf numFmtId="4" fontId="53" fillId="119" borderId="124" applyNumberFormat="0" applyProtection="0">
      <alignment horizontal="right" vertical="center"/>
    </xf>
    <xf numFmtId="4" fontId="56" fillId="38" borderId="124" applyNumberFormat="0" applyProtection="0">
      <alignment vertical="center"/>
    </xf>
    <xf numFmtId="4" fontId="206" fillId="122" borderId="129" applyNumberFormat="0" applyProtection="0">
      <alignment horizontal="left" vertical="center" indent="1"/>
    </xf>
    <xf numFmtId="4" fontId="64" fillId="107" borderId="124" applyNumberFormat="0" applyProtection="0">
      <alignment horizontal="left" vertical="center" indent="1"/>
    </xf>
    <xf numFmtId="0" fontId="12" fillId="92" borderId="124" applyNumberFormat="0" applyProtection="0">
      <alignment horizontal="left" vertical="center" indent="1"/>
    </xf>
    <xf numFmtId="0" fontId="12" fillId="105" borderId="124" applyNumberFormat="0" applyProtection="0">
      <alignment horizontal="left" vertical="center" indent="1"/>
    </xf>
    <xf numFmtId="0" fontId="71" fillId="104" borderId="131" applyBorder="0"/>
    <xf numFmtId="0" fontId="12" fillId="104" borderId="124" applyNumberFormat="0" applyProtection="0">
      <alignment horizontal="left" vertical="center" indent="1"/>
    </xf>
    <xf numFmtId="4" fontId="64" fillId="103" borderId="124" applyNumberFormat="0" applyProtection="0">
      <alignment horizontal="right" vertical="center"/>
    </xf>
    <xf numFmtId="0" fontId="50" fillId="91" borderId="124" applyNumberFormat="0" applyProtection="0">
      <alignment horizontal="left" vertical="top" indent="1"/>
    </xf>
    <xf numFmtId="4" fontId="64" fillId="94" borderId="124" applyNumberFormat="0" applyProtection="0">
      <alignment horizontal="right" vertical="center"/>
    </xf>
    <xf numFmtId="4" fontId="50" fillId="91" borderId="124" applyNumberFormat="0" applyProtection="0">
      <alignment horizontal="left" vertical="center" indent="1"/>
    </xf>
    <xf numFmtId="0" fontId="226" fillId="110" borderId="125" applyNumberFormat="0" applyAlignment="0" applyProtection="0"/>
    <xf numFmtId="0" fontId="194" fillId="117" borderId="125" applyNumberFormat="0" applyAlignment="0" applyProtection="0"/>
    <xf numFmtId="4" fontId="64" fillId="97" borderId="124" applyNumberFormat="0" applyProtection="0">
      <alignment horizontal="right" vertical="center"/>
    </xf>
    <xf numFmtId="0" fontId="12" fillId="103" borderId="124" applyNumberFormat="0" applyProtection="0">
      <alignment horizontal="left" vertical="center" indent="1"/>
    </xf>
    <xf numFmtId="4" fontId="64" fillId="96" borderId="124" applyNumberFormat="0" applyProtection="0">
      <alignment horizontal="right" vertical="center"/>
    </xf>
    <xf numFmtId="0" fontId="12" fillId="103" borderId="124" applyNumberFormat="0" applyProtection="0">
      <alignment horizontal="left" vertical="center" indent="1"/>
    </xf>
    <xf numFmtId="4" fontId="186" fillId="91" borderId="124" applyNumberFormat="0" applyProtection="0">
      <alignment vertical="center"/>
    </xf>
    <xf numFmtId="4" fontId="53" fillId="159" borderId="124" applyNumberFormat="0" applyProtection="0">
      <alignment vertical="center"/>
    </xf>
    <xf numFmtId="4" fontId="64" fillId="103" borderId="124" applyNumberFormat="0" applyProtection="0">
      <alignment horizontal="right" vertical="center"/>
    </xf>
    <xf numFmtId="0" fontId="12" fillId="103" borderId="124" applyNumberFormat="0" applyProtection="0">
      <alignment horizontal="left" vertical="center" indent="1"/>
    </xf>
    <xf numFmtId="4" fontId="53" fillId="155" borderId="124" applyNumberFormat="0" applyProtection="0">
      <alignment horizontal="right" vertical="center"/>
    </xf>
    <xf numFmtId="0" fontId="12" fillId="103" borderId="124" applyNumberFormat="0" applyProtection="0">
      <alignment horizontal="left" vertical="top" indent="1"/>
    </xf>
    <xf numFmtId="4" fontId="12" fillId="104" borderId="130" applyNumberFormat="0" applyProtection="0">
      <alignment horizontal="left" vertical="center" indent="1"/>
    </xf>
    <xf numFmtId="4" fontId="215" fillId="38" borderId="129" applyNumberFormat="0" applyProtection="0">
      <alignment vertical="center"/>
    </xf>
    <xf numFmtId="0" fontId="12" fillId="104" borderId="124" applyNumberFormat="0" applyProtection="0">
      <alignment horizontal="left" vertical="center" indent="1"/>
    </xf>
    <xf numFmtId="4" fontId="187" fillId="107" borderId="124" applyNumberFormat="0" applyProtection="0">
      <alignment vertical="center"/>
    </xf>
    <xf numFmtId="0" fontId="12" fillId="105" borderId="124" applyNumberFormat="0" applyProtection="0">
      <alignment horizontal="left" vertical="center" indent="1"/>
    </xf>
    <xf numFmtId="4" fontId="188" fillId="120" borderId="132" applyNumberFormat="0" applyProtection="0">
      <alignment horizontal="left" vertical="center" indent="1"/>
    </xf>
    <xf numFmtId="4" fontId="206" fillId="97" borderId="129" applyNumberFormat="0" applyProtection="0">
      <alignment horizontal="right" vertical="center"/>
    </xf>
    <xf numFmtId="4" fontId="206" fillId="99" borderId="129" applyNumberFormat="0" applyProtection="0">
      <alignment horizontal="right" vertical="center"/>
    </xf>
    <xf numFmtId="4" fontId="64" fillId="93" borderId="124" applyNumberFormat="0" applyProtection="0">
      <alignment horizontal="right" vertical="center"/>
    </xf>
    <xf numFmtId="4" fontId="64" fillId="96" borderId="147" applyNumberFormat="0" applyProtection="0">
      <alignment horizontal="right" vertical="center"/>
    </xf>
    <xf numFmtId="4" fontId="64" fillId="97" borderId="124" applyNumberFormat="0" applyProtection="0">
      <alignment horizontal="right" vertical="center"/>
    </xf>
    <xf numFmtId="4" fontId="189" fillId="103" borderId="124" applyNumberFormat="0" applyProtection="0">
      <alignment horizontal="right" vertical="center"/>
    </xf>
    <xf numFmtId="4" fontId="64" fillId="107" borderId="124" applyNumberFormat="0" applyProtection="0">
      <alignment vertical="center"/>
    </xf>
    <xf numFmtId="4" fontId="64" fillId="98" borderId="124" applyNumberFormat="0" applyProtection="0">
      <alignment horizontal="right" vertical="center"/>
    </xf>
    <xf numFmtId="4" fontId="210" fillId="108" borderId="130" applyNumberFormat="0" applyProtection="0">
      <alignment horizontal="left" vertical="center" indent="1"/>
    </xf>
    <xf numFmtId="0" fontId="204" fillId="117" borderId="127" applyNumberFormat="0" applyAlignment="0" applyProtection="0"/>
    <xf numFmtId="0" fontId="185" fillId="0" borderId="133" applyNumberFormat="0" applyFill="0" applyAlignment="0" applyProtection="0"/>
    <xf numFmtId="0" fontId="12" fillId="107" borderId="126" applyNumberFormat="0" applyFont="0" applyAlignment="0" applyProtection="0"/>
    <xf numFmtId="4" fontId="50" fillId="91" borderId="124" applyNumberFormat="0" applyProtection="0">
      <alignment vertical="center"/>
    </xf>
    <xf numFmtId="4" fontId="64" fillId="98" borderId="124" applyNumberFormat="0" applyProtection="0">
      <alignment horizontal="right" vertical="center"/>
    </xf>
    <xf numFmtId="4" fontId="53" fillId="38" borderId="124" applyNumberFormat="0" applyProtection="0">
      <alignment horizontal="left" vertical="center" indent="1"/>
    </xf>
    <xf numFmtId="4" fontId="50" fillId="91" borderId="124" applyNumberFormat="0" applyProtection="0">
      <alignment horizontal="left" vertical="center" indent="1"/>
    </xf>
    <xf numFmtId="4" fontId="186" fillId="91" borderId="124" applyNumberFormat="0" applyProtection="0">
      <alignment vertical="center"/>
    </xf>
    <xf numFmtId="4" fontId="229" fillId="38" borderId="124" applyNumberFormat="0" applyProtection="0">
      <alignment vertical="center"/>
    </xf>
    <xf numFmtId="0" fontId="206" fillId="105" borderId="129" applyNumberFormat="0" applyProtection="0">
      <alignment horizontal="left" vertical="center" indent="1"/>
    </xf>
    <xf numFmtId="4" fontId="64" fillId="103" borderId="124" applyNumberFormat="0" applyProtection="0">
      <alignment horizontal="right" vertical="center"/>
    </xf>
    <xf numFmtId="4" fontId="206" fillId="103" borderId="130" applyNumberFormat="0" applyProtection="0">
      <alignment horizontal="left" vertical="center" indent="1"/>
    </xf>
    <xf numFmtId="4" fontId="206" fillId="122" borderId="129" applyNumberFormat="0" applyProtection="0">
      <alignment horizontal="left" vertical="center" indent="1"/>
    </xf>
    <xf numFmtId="0" fontId="12" fillId="92" borderId="124" applyNumberFormat="0" applyProtection="0">
      <alignment horizontal="left" vertical="top" indent="1"/>
    </xf>
    <xf numFmtId="4" fontId="189" fillId="103" borderId="124" applyNumberFormat="0" applyProtection="0">
      <alignment horizontal="right" vertical="center"/>
    </xf>
    <xf numFmtId="4" fontId="53" fillId="119" borderId="124" applyNumberFormat="0" applyProtection="0">
      <alignment horizontal="right" vertical="center"/>
    </xf>
    <xf numFmtId="0" fontId="50" fillId="91" borderId="124" applyNumberFormat="0" applyProtection="0">
      <alignment horizontal="left" vertical="top" indent="1"/>
    </xf>
    <xf numFmtId="0" fontId="208" fillId="107" borderId="124" applyNumberFormat="0" applyProtection="0">
      <alignment horizontal="left" vertical="top" indent="1"/>
    </xf>
    <xf numFmtId="4" fontId="187" fillId="107" borderId="124" applyNumberFormat="0" applyProtection="0">
      <alignment vertical="center"/>
    </xf>
    <xf numFmtId="4" fontId="188" fillId="120" borderId="132" applyNumberFormat="0" applyProtection="0">
      <alignment horizontal="left" vertical="center" indent="1"/>
    </xf>
    <xf numFmtId="4" fontId="206" fillId="122" borderId="165" applyNumberFormat="0" applyProtection="0">
      <alignment horizontal="left" vertical="center" indent="1"/>
    </xf>
    <xf numFmtId="4" fontId="215" fillId="27" borderId="129" applyNumberFormat="0" applyProtection="0">
      <alignment horizontal="right" vertical="center"/>
    </xf>
    <xf numFmtId="4" fontId="53" fillId="109" borderId="124" applyNumberFormat="0" applyProtection="0">
      <alignment horizontal="right" vertical="center"/>
    </xf>
    <xf numFmtId="0" fontId="194" fillId="117" borderId="125" applyNumberFormat="0" applyAlignment="0" applyProtection="0"/>
    <xf numFmtId="0" fontId="12" fillId="107" borderId="126" applyNumberFormat="0" applyFont="0" applyAlignment="0" applyProtection="0"/>
    <xf numFmtId="0" fontId="50" fillId="91" borderId="124" applyNumberFormat="0" applyProtection="0">
      <alignment horizontal="left" vertical="top" indent="1"/>
    </xf>
    <xf numFmtId="0" fontId="220" fillId="110" borderId="125" applyNumberFormat="0" applyAlignment="0" applyProtection="0"/>
    <xf numFmtId="4" fontId="206" fillId="97" borderId="129" applyNumberFormat="0" applyProtection="0">
      <alignment horizontal="right" vertical="center"/>
    </xf>
    <xf numFmtId="4" fontId="206" fillId="0" borderId="129" applyNumberFormat="0" applyProtection="0">
      <alignment horizontal="right" vertical="center"/>
    </xf>
    <xf numFmtId="4" fontId="53" fillId="121" borderId="124" applyNumberFormat="0" applyProtection="0">
      <alignment horizontal="right" vertical="center"/>
    </xf>
    <xf numFmtId="0" fontId="12" fillId="104" borderId="124" applyNumberFormat="0" applyProtection="0">
      <alignment horizontal="left" vertical="top" indent="1"/>
    </xf>
    <xf numFmtId="0" fontId="204" fillId="110" borderId="127" applyNumberFormat="0" applyAlignment="0" applyProtection="0"/>
    <xf numFmtId="0" fontId="12" fillId="92" borderId="124" applyNumberFormat="0" applyProtection="0">
      <alignment horizontal="left" vertical="top" indent="1"/>
    </xf>
    <xf numFmtId="4" fontId="53" fillId="159" borderId="124" applyNumberFormat="0" applyProtection="0">
      <alignment vertical="center"/>
    </xf>
    <xf numFmtId="4" fontId="189" fillId="103" borderId="124" applyNumberFormat="0" applyProtection="0">
      <alignment horizontal="right" vertical="center"/>
    </xf>
    <xf numFmtId="4" fontId="210" fillId="108" borderId="130" applyNumberFormat="0" applyProtection="0">
      <alignment horizontal="left" vertical="center" indent="1"/>
    </xf>
    <xf numFmtId="4" fontId="64" fillId="95" borderId="124" applyNumberFormat="0" applyProtection="0">
      <alignment horizontal="right" vertical="center"/>
    </xf>
    <xf numFmtId="0" fontId="12" fillId="104" borderId="124" applyNumberFormat="0" applyProtection="0">
      <alignment horizontal="left" vertical="top" indent="1"/>
    </xf>
    <xf numFmtId="4" fontId="206" fillId="93" borderId="129" applyNumberFormat="0" applyProtection="0">
      <alignment horizontal="right" vertical="center"/>
    </xf>
    <xf numFmtId="0" fontId="194" fillId="117" borderId="125" applyNumberFormat="0" applyAlignment="0" applyProtection="0"/>
    <xf numFmtId="4" fontId="206" fillId="122" borderId="165" applyNumberFormat="0" applyProtection="0">
      <alignment horizontal="left" vertical="center" indent="1"/>
    </xf>
    <xf numFmtId="4" fontId="206" fillId="96" borderId="129" applyNumberFormat="0" applyProtection="0">
      <alignment horizontal="right" vertical="center"/>
    </xf>
    <xf numFmtId="4" fontId="187" fillId="103" borderId="124" applyNumberFormat="0" applyProtection="0">
      <alignment horizontal="right" vertical="center"/>
    </xf>
    <xf numFmtId="4" fontId="12" fillId="104" borderId="130" applyNumberFormat="0" applyProtection="0">
      <alignment horizontal="left" vertical="center" indent="1"/>
    </xf>
    <xf numFmtId="4" fontId="206" fillId="92" borderId="129" applyNumberFormat="0" applyProtection="0">
      <alignment horizontal="right" vertical="center"/>
    </xf>
    <xf numFmtId="4" fontId="53" fillId="33" borderId="124" applyNumberFormat="0" applyProtection="0">
      <alignment horizontal="right" vertical="center"/>
    </xf>
    <xf numFmtId="4" fontId="64" fillId="96" borderId="124" applyNumberFormat="0" applyProtection="0">
      <alignment horizontal="right" vertical="center"/>
    </xf>
    <xf numFmtId="4" fontId="64" fillId="93" borderId="124" applyNumberFormat="0" applyProtection="0">
      <alignment horizontal="right" vertical="center"/>
    </xf>
    <xf numFmtId="0" fontId="64" fillId="107" borderId="124" applyNumberFormat="0" applyProtection="0">
      <alignment horizontal="left" vertical="top" indent="1"/>
    </xf>
    <xf numFmtId="4" fontId="64" fillId="100" borderId="124" applyNumberFormat="0" applyProtection="0">
      <alignment horizontal="right" vertical="center"/>
    </xf>
    <xf numFmtId="0" fontId="12" fillId="86" borderId="126" applyNumberFormat="0" applyFont="0" applyAlignment="0" applyProtection="0"/>
    <xf numFmtId="4" fontId="64" fillId="95" borderId="124" applyNumberFormat="0" applyProtection="0">
      <alignment horizontal="right" vertical="center"/>
    </xf>
    <xf numFmtId="0" fontId="201" fillId="87" borderId="129" applyNumberFormat="0" applyAlignment="0" applyProtection="0"/>
    <xf numFmtId="4" fontId="206" fillId="101" borderId="129" applyNumberFormat="0" applyProtection="0">
      <alignment horizontal="right" vertical="center"/>
    </xf>
    <xf numFmtId="4" fontId="64" fillId="93" borderId="124" applyNumberFormat="0" applyProtection="0">
      <alignment horizontal="right" vertical="center"/>
    </xf>
    <xf numFmtId="4" fontId="64" fillId="96" borderId="124" applyNumberFormat="0" applyProtection="0">
      <alignment horizontal="right" vertical="center"/>
    </xf>
    <xf numFmtId="4" fontId="56" fillId="119" borderId="124" applyNumberFormat="0" applyProtection="0">
      <alignment horizontal="left" vertical="center" indent="1"/>
    </xf>
    <xf numFmtId="4" fontId="206" fillId="102" borderId="130" applyNumberFormat="0" applyProtection="0">
      <alignment horizontal="left" vertical="center" indent="1"/>
    </xf>
    <xf numFmtId="0" fontId="194" fillId="117" borderId="125" applyNumberFormat="0" applyAlignment="0" applyProtection="0"/>
    <xf numFmtId="4" fontId="64" fillId="99" borderId="124" applyNumberFormat="0" applyProtection="0">
      <alignment horizontal="right" vertical="center"/>
    </xf>
    <xf numFmtId="0" fontId="220" fillId="110" borderId="125" applyNumberFormat="0" applyAlignment="0" applyProtection="0"/>
    <xf numFmtId="4" fontId="230" fillId="159" borderId="124" applyNumberFormat="0" applyProtection="0">
      <alignment horizontal="right" vertical="center"/>
    </xf>
    <xf numFmtId="4" fontId="53" fillId="38" borderId="124" applyNumberFormat="0" applyProtection="0">
      <alignment horizontal="left" vertical="center" indent="1"/>
    </xf>
    <xf numFmtId="4" fontId="64" fillId="92" borderId="124" applyNumberFormat="0" applyProtection="0">
      <alignment horizontal="right" vertical="center"/>
    </xf>
    <xf numFmtId="0" fontId="12" fillId="103" borderId="124" applyNumberFormat="0" applyProtection="0">
      <alignment horizontal="left" vertical="center" indent="1"/>
    </xf>
    <xf numFmtId="0" fontId="12" fillId="103" borderId="124" applyNumberFormat="0" applyProtection="0">
      <alignment horizontal="left" vertical="top" indent="1"/>
    </xf>
    <xf numFmtId="4" fontId="206" fillId="92" borderId="129" applyNumberFormat="0" applyProtection="0">
      <alignment horizontal="right" vertical="center"/>
    </xf>
    <xf numFmtId="0" fontId="12" fillId="103" borderId="124" applyNumberFormat="0" applyProtection="0">
      <alignment horizontal="left" vertical="top" indent="1"/>
    </xf>
    <xf numFmtId="4" fontId="64" fillId="96" borderId="124" applyNumberFormat="0" applyProtection="0">
      <alignment horizontal="right" vertical="center"/>
    </xf>
    <xf numFmtId="4" fontId="206" fillId="102" borderId="130" applyNumberFormat="0" applyProtection="0">
      <alignment horizontal="left" vertical="center" indent="1"/>
    </xf>
    <xf numFmtId="4" fontId="50" fillId="91" borderId="124" applyNumberFormat="0" applyProtection="0">
      <alignment horizontal="left" vertical="center" indent="1"/>
    </xf>
    <xf numFmtId="4" fontId="64" fillId="92" borderId="160" applyNumberFormat="0" applyProtection="0">
      <alignment horizontal="left" vertical="center" indent="1"/>
    </xf>
    <xf numFmtId="4" fontId="211" fillId="106" borderId="129" applyNumberFormat="0" applyProtection="0">
      <alignment horizontal="right" vertical="center"/>
    </xf>
    <xf numFmtId="0" fontId="208" fillId="107" borderId="124" applyNumberFormat="0" applyProtection="0">
      <alignment horizontal="left" vertical="top" indent="1"/>
    </xf>
    <xf numFmtId="4" fontId="215" fillId="27" borderId="129" applyNumberFormat="0" applyProtection="0">
      <alignment horizontal="right" vertical="center"/>
    </xf>
    <xf numFmtId="0" fontId="206" fillId="138" borderId="129" applyNumberFormat="0" applyProtection="0">
      <alignment horizontal="left" vertical="center" indent="1"/>
    </xf>
    <xf numFmtId="4" fontId="206" fillId="92" borderId="130" applyNumberFormat="0" applyProtection="0">
      <alignment horizontal="left" vertical="center" indent="1"/>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215" fillId="38" borderId="129" applyNumberFormat="0" applyProtection="0">
      <alignment vertical="center"/>
    </xf>
    <xf numFmtId="4" fontId="206" fillId="38" borderId="129" applyNumberFormat="0" applyProtection="0">
      <alignment horizontal="left" vertical="center" indent="1"/>
    </xf>
    <xf numFmtId="4" fontId="53" fillId="154" borderId="124" applyNumberFormat="0" applyProtection="0">
      <alignment horizontal="right" vertical="center"/>
    </xf>
    <xf numFmtId="0" fontId="206" fillId="86" borderId="129" applyNumberFormat="0" applyFont="0" applyAlignment="0" applyProtection="0"/>
    <xf numFmtId="4" fontId="56" fillId="119" borderId="124" applyNumberFormat="0" applyProtection="0">
      <alignment horizontal="left" vertical="center" indent="1"/>
    </xf>
    <xf numFmtId="0" fontId="201" fillId="87" borderId="125" applyNumberFormat="0" applyAlignment="0" applyProtection="0"/>
    <xf numFmtId="4" fontId="206" fillId="100" borderId="129" applyNumberFormat="0" applyProtection="0">
      <alignment horizontal="right" vertical="center"/>
    </xf>
    <xf numFmtId="0" fontId="12" fillId="104" borderId="124" applyNumberFormat="0" applyProtection="0">
      <alignment horizontal="left" vertical="center" indent="1"/>
    </xf>
    <xf numFmtId="4" fontId="56" fillId="119" borderId="132" applyNumberFormat="0" applyProtection="0">
      <alignment horizontal="left" vertical="center" indent="1"/>
    </xf>
    <xf numFmtId="0" fontId="50" fillId="91" borderId="124" applyNumberFormat="0" applyProtection="0">
      <alignment horizontal="left" vertical="top" indent="1"/>
    </xf>
    <xf numFmtId="0" fontId="12" fillId="104" borderId="124" applyNumberFormat="0" applyProtection="0">
      <alignment horizontal="left" vertical="top" indent="1"/>
    </xf>
    <xf numFmtId="4" fontId="206" fillId="92" borderId="130" applyNumberFormat="0" applyProtection="0">
      <alignment horizontal="left" vertical="center" indent="1"/>
    </xf>
    <xf numFmtId="4" fontId="50" fillId="91" borderId="124" applyNumberFormat="0" applyProtection="0">
      <alignment horizontal="left" vertical="center" indent="1"/>
    </xf>
    <xf numFmtId="4" fontId="12" fillId="104" borderId="130" applyNumberFormat="0" applyProtection="0">
      <alignment horizontal="left" vertical="center" indent="1"/>
    </xf>
    <xf numFmtId="4" fontId="56" fillId="38" borderId="124" applyNumberFormat="0" applyProtection="0">
      <alignment vertical="center"/>
    </xf>
    <xf numFmtId="4" fontId="50" fillId="91" borderId="124" applyNumberFormat="0" applyProtection="0">
      <alignment horizontal="left" vertical="center" indent="1"/>
    </xf>
    <xf numFmtId="0" fontId="206" fillId="104" borderId="124" applyNumberFormat="0" applyProtection="0">
      <alignment horizontal="left" vertical="top" indent="1"/>
    </xf>
    <xf numFmtId="4" fontId="64" fillId="96" borderId="124" applyNumberFormat="0" applyProtection="0">
      <alignment horizontal="right" vertical="center"/>
    </xf>
    <xf numFmtId="4" fontId="206" fillId="0" borderId="129" applyNumberFormat="0" applyProtection="0">
      <alignment horizontal="right" vertical="center"/>
    </xf>
    <xf numFmtId="0" fontId="185" fillId="0" borderId="128" applyNumberFormat="0" applyFill="0" applyAlignment="0" applyProtection="0"/>
    <xf numFmtId="4" fontId="53" fillId="154" borderId="124" applyNumberFormat="0" applyProtection="0">
      <alignment horizontal="right" vertical="center"/>
    </xf>
    <xf numFmtId="4" fontId="53" fillId="33" borderId="124" applyNumberFormat="0" applyProtection="0">
      <alignment horizontal="right" vertical="center"/>
    </xf>
    <xf numFmtId="0" fontId="201" fillId="87" borderId="125" applyNumberFormat="0" applyAlignment="0" applyProtection="0"/>
    <xf numFmtId="0" fontId="209" fillId="91" borderId="124" applyNumberFormat="0" applyProtection="0">
      <alignment horizontal="left" vertical="top" indent="1"/>
    </xf>
    <xf numFmtId="4" fontId="53" fillId="119" borderId="124" applyNumberFormat="0" applyProtection="0">
      <alignment horizontal="right" vertical="center"/>
    </xf>
    <xf numFmtId="0" fontId="64" fillId="92" borderId="124" applyNumberFormat="0" applyProtection="0">
      <alignment horizontal="left" vertical="top" indent="1"/>
    </xf>
    <xf numFmtId="4" fontId="64" fillId="103" borderId="124" applyNumberFormat="0" applyProtection="0">
      <alignment horizontal="right" vertical="center"/>
    </xf>
    <xf numFmtId="0" fontId="12" fillId="104" borderId="124" applyNumberFormat="0" applyProtection="0">
      <alignment horizontal="left" vertical="center" indent="1"/>
    </xf>
    <xf numFmtId="0" fontId="12" fillId="104" borderId="124" applyNumberFormat="0" applyProtection="0">
      <alignment horizontal="left" vertical="top" indent="1"/>
    </xf>
    <xf numFmtId="4" fontId="64" fillId="92" borderId="124" applyNumberFormat="0" applyProtection="0">
      <alignment horizontal="right" vertical="center"/>
    </xf>
    <xf numFmtId="4" fontId="53" fillId="33" borderId="124" applyNumberFormat="0" applyProtection="0">
      <alignment horizontal="right" vertical="center"/>
    </xf>
    <xf numFmtId="4" fontId="64" fillId="107" borderId="124" applyNumberFormat="0" applyProtection="0">
      <alignment horizontal="left" vertical="center" indent="1"/>
    </xf>
    <xf numFmtId="4" fontId="53" fillId="153" borderId="124" applyNumberFormat="0" applyProtection="0">
      <alignment horizontal="right" vertical="center"/>
    </xf>
    <xf numFmtId="0" fontId="12" fillId="86" borderId="126" applyNumberFormat="0" applyFont="0" applyAlignment="0" applyProtection="0"/>
    <xf numFmtId="4" fontId="206" fillId="101" borderId="129" applyNumberFormat="0" applyProtection="0">
      <alignment horizontal="right" vertical="center"/>
    </xf>
    <xf numFmtId="4" fontId="187" fillId="107" borderId="124" applyNumberFormat="0" applyProtection="0">
      <alignment vertical="center"/>
    </xf>
    <xf numFmtId="0" fontId="12" fillId="86" borderId="126" applyNumberFormat="0" applyFont="0" applyAlignment="0" applyProtection="0"/>
    <xf numFmtId="4" fontId="53" fillId="109" borderId="124" applyNumberFormat="0" applyProtection="0">
      <alignment horizontal="right" vertical="center"/>
    </xf>
    <xf numFmtId="4" fontId="50" fillId="91" borderId="124" applyNumberFormat="0" applyProtection="0">
      <alignment horizontal="left" vertical="center" indent="1"/>
    </xf>
    <xf numFmtId="4" fontId="64" fillId="92" borderId="124" applyNumberFormat="0" applyProtection="0">
      <alignment horizontal="left" vertical="center" indent="1"/>
    </xf>
    <xf numFmtId="0" fontId="50" fillId="91" borderId="124" applyNumberFormat="0" applyProtection="0">
      <alignment horizontal="left" vertical="top" indent="1"/>
    </xf>
    <xf numFmtId="4" fontId="208" fillId="107" borderId="124" applyNumberFormat="0" applyProtection="0">
      <alignment vertical="center"/>
    </xf>
    <xf numFmtId="4" fontId="206" fillId="103" borderId="130" applyNumberFormat="0" applyProtection="0">
      <alignment horizontal="left" vertical="center" indent="1"/>
    </xf>
    <xf numFmtId="4" fontId="206" fillId="100" borderId="129" applyNumberFormat="0" applyProtection="0">
      <alignment horizontal="right" vertical="center"/>
    </xf>
    <xf numFmtId="4" fontId="206" fillId="101" borderId="129" applyNumberFormat="0" applyProtection="0">
      <alignment horizontal="right" vertical="center"/>
    </xf>
    <xf numFmtId="4" fontId="64" fillId="94" borderId="124" applyNumberFormat="0" applyProtection="0">
      <alignment horizontal="right" vertical="center"/>
    </xf>
    <xf numFmtId="4" fontId="50" fillId="91" borderId="124" applyNumberFormat="0" applyProtection="0">
      <alignment vertical="center"/>
    </xf>
    <xf numFmtId="4" fontId="215" fillId="38" borderId="129" applyNumberFormat="0" applyProtection="0">
      <alignment vertical="center"/>
    </xf>
    <xf numFmtId="0" fontId="12" fillId="103" borderId="124" applyNumberFormat="0" applyProtection="0">
      <alignment horizontal="left" vertical="top" indent="1"/>
    </xf>
    <xf numFmtId="4" fontId="64" fillId="101" borderId="124" applyNumberFormat="0" applyProtection="0">
      <alignment horizontal="right" vertical="center"/>
    </xf>
    <xf numFmtId="4" fontId="64" fillId="107" borderId="124" applyNumberFormat="0" applyProtection="0">
      <alignment vertical="center"/>
    </xf>
    <xf numFmtId="4" fontId="64" fillId="99" borderId="124" applyNumberFormat="0" applyProtection="0">
      <alignment horizontal="right" vertical="center"/>
    </xf>
    <xf numFmtId="0" fontId="12" fillId="105" borderId="124" applyNumberFormat="0" applyProtection="0">
      <alignment horizontal="left" vertical="center" indent="1"/>
    </xf>
    <xf numFmtId="4" fontId="64" fillId="103" borderId="124" applyNumberFormat="0" applyProtection="0">
      <alignment horizontal="right" vertical="center"/>
    </xf>
    <xf numFmtId="4" fontId="53" fillId="109" borderId="124" applyNumberFormat="0" applyProtection="0">
      <alignment horizontal="right" vertical="center"/>
    </xf>
    <xf numFmtId="4" fontId="64" fillId="94" borderId="124" applyNumberFormat="0" applyProtection="0">
      <alignment horizontal="right" vertical="center"/>
    </xf>
    <xf numFmtId="4" fontId="206" fillId="0" borderId="129" applyNumberFormat="0" applyProtection="0">
      <alignment horizontal="right" vertical="center"/>
    </xf>
    <xf numFmtId="4" fontId="64" fillId="94" borderId="124" applyNumberFormat="0" applyProtection="0">
      <alignment horizontal="right" vertical="center"/>
    </xf>
    <xf numFmtId="4" fontId="64" fillId="96" borderId="124" applyNumberFormat="0" applyProtection="0">
      <alignment horizontal="right" vertical="center"/>
    </xf>
    <xf numFmtId="4" fontId="64" fillId="100" borderId="124" applyNumberFormat="0" applyProtection="0">
      <alignment horizontal="right" vertical="center"/>
    </xf>
    <xf numFmtId="4" fontId="206" fillId="96" borderId="129" applyNumberFormat="0" applyProtection="0">
      <alignment horizontal="right" vertical="center"/>
    </xf>
    <xf numFmtId="0" fontId="12" fillId="104" borderId="124" applyNumberFormat="0" applyProtection="0">
      <alignment horizontal="left" vertical="top" indent="1"/>
    </xf>
    <xf numFmtId="4" fontId="53" fillId="119" borderId="124" applyNumberFormat="0" applyProtection="0">
      <alignment horizontal="right" vertical="center"/>
    </xf>
    <xf numFmtId="4" fontId="64" fillId="92" borderId="124" applyNumberFormat="0" applyProtection="0">
      <alignment horizontal="right" vertical="center"/>
    </xf>
    <xf numFmtId="0" fontId="12" fillId="92" borderId="124" applyNumberFormat="0" applyProtection="0">
      <alignment horizontal="left" vertical="center" indent="1"/>
    </xf>
    <xf numFmtId="4" fontId="53" fillId="155" borderId="124" applyNumberFormat="0" applyProtection="0">
      <alignment horizontal="right" vertical="center"/>
    </xf>
    <xf numFmtId="4" fontId="64" fillId="99" borderId="124" applyNumberFormat="0" applyProtection="0">
      <alignment horizontal="right" vertical="center"/>
    </xf>
    <xf numFmtId="4" fontId="206" fillId="103" borderId="130" applyNumberFormat="0" applyProtection="0">
      <alignment horizontal="left" vertical="center" indent="1"/>
    </xf>
    <xf numFmtId="0" fontId="201" fillId="87" borderId="129" applyNumberFormat="0" applyAlignment="0" applyProtection="0"/>
    <xf numFmtId="0" fontId="64" fillId="107" borderId="124" applyNumberFormat="0" applyProtection="0">
      <alignment horizontal="left" vertical="top" indent="1"/>
    </xf>
    <xf numFmtId="0" fontId="206" fillId="103" borderId="124" applyNumberFormat="0" applyProtection="0">
      <alignment horizontal="left" vertical="top" indent="1"/>
    </xf>
    <xf numFmtId="4" fontId="53" fillId="38" borderId="124" applyNumberFormat="0" applyProtection="0">
      <alignment horizontal="left" vertical="center" indent="1"/>
    </xf>
    <xf numFmtId="4" fontId="206" fillId="92" borderId="129" applyNumberFormat="0" applyProtection="0">
      <alignment horizontal="right" vertical="center"/>
    </xf>
    <xf numFmtId="4" fontId="64" fillId="100" borderId="124" applyNumberFormat="0" applyProtection="0">
      <alignment horizontal="right" vertical="center"/>
    </xf>
    <xf numFmtId="4" fontId="64" fillId="92" borderId="124" applyNumberFormat="0" applyProtection="0">
      <alignment horizontal="right" vertical="center"/>
    </xf>
    <xf numFmtId="0" fontId="206" fillId="105" borderId="124" applyNumberFormat="0" applyProtection="0">
      <alignment horizontal="left" vertical="top" indent="1"/>
    </xf>
    <xf numFmtId="4" fontId="64" fillId="96" borderId="124" applyNumberFormat="0" applyProtection="0">
      <alignment horizontal="right" vertical="center"/>
    </xf>
    <xf numFmtId="4" fontId="230" fillId="159" borderId="124" applyNumberFormat="0" applyProtection="0">
      <alignment vertical="center"/>
    </xf>
    <xf numFmtId="0" fontId="226" fillId="110" borderId="125" applyNumberFormat="0" applyAlignment="0" applyProtection="0"/>
    <xf numFmtId="0" fontId="12" fillId="92" borderId="124" applyNumberFormat="0" applyProtection="0">
      <alignment horizontal="left" vertical="top" indent="1"/>
    </xf>
    <xf numFmtId="0" fontId="206" fillId="103" borderId="129" applyNumberFormat="0" applyProtection="0">
      <alignment horizontal="left" vertical="center" indent="1"/>
    </xf>
    <xf numFmtId="4" fontId="64" fillId="92" borderId="124" applyNumberFormat="0" applyProtection="0">
      <alignment horizontal="right" vertical="center"/>
    </xf>
    <xf numFmtId="4" fontId="64" fillId="95" borderId="124" applyNumberFormat="0" applyProtection="0">
      <alignment horizontal="right" vertical="center"/>
    </xf>
    <xf numFmtId="0" fontId="12" fillId="104" borderId="124" applyNumberFormat="0" applyProtection="0">
      <alignment horizontal="left" vertical="center" indent="1"/>
    </xf>
    <xf numFmtId="0" fontId="12" fillId="105" borderId="124" applyNumberFormat="0" applyProtection="0">
      <alignment horizontal="left" vertical="top" indent="1"/>
    </xf>
    <xf numFmtId="0" fontId="220" fillId="110" borderId="125" applyNumberFormat="0" applyAlignment="0" applyProtection="0"/>
    <xf numFmtId="4" fontId="187" fillId="103" borderId="124" applyNumberFormat="0" applyProtection="0">
      <alignment horizontal="right" vertical="center"/>
    </xf>
    <xf numFmtId="0" fontId="64" fillId="92" borderId="160" applyNumberFormat="0" applyProtection="0">
      <alignment horizontal="left" vertical="top" indent="1"/>
    </xf>
    <xf numFmtId="0" fontId="12" fillId="104" borderId="124" applyNumberFormat="0" applyProtection="0">
      <alignment horizontal="left" vertical="top" indent="1"/>
    </xf>
    <xf numFmtId="4" fontId="64" fillId="101" borderId="124" applyNumberFormat="0" applyProtection="0">
      <alignment horizontal="right" vertical="center"/>
    </xf>
    <xf numFmtId="0" fontId="206" fillId="86" borderId="129" applyNumberFormat="0" applyFont="0" applyAlignment="0" applyProtection="0"/>
    <xf numFmtId="4" fontId="50" fillId="91" borderId="124" applyNumberFormat="0" applyProtection="0">
      <alignment vertical="center"/>
    </xf>
    <xf numFmtId="0" fontId="12" fillId="103" borderId="124" applyNumberFormat="0" applyProtection="0">
      <alignment horizontal="left" vertical="center" indent="1"/>
    </xf>
    <xf numFmtId="4" fontId="187" fillId="103" borderId="124" applyNumberFormat="0" applyProtection="0">
      <alignment horizontal="right" vertical="center"/>
    </xf>
    <xf numFmtId="4" fontId="56" fillId="119" borderId="124" applyNumberFormat="0" applyProtection="0">
      <alignment horizontal="left" vertical="center" indent="1"/>
    </xf>
    <xf numFmtId="0" fontId="194" fillId="117" borderId="125" applyNumberFormat="0" applyAlignment="0" applyProtection="0"/>
    <xf numFmtId="4" fontId="50" fillId="91" borderId="124" applyNumberFormat="0" applyProtection="0">
      <alignment horizontal="left" vertical="center" indent="1"/>
    </xf>
    <xf numFmtId="0" fontId="206" fillId="103" borderId="129" applyNumberFormat="0" applyProtection="0">
      <alignment horizontal="left" vertical="center" indent="1"/>
    </xf>
    <xf numFmtId="4" fontId="206" fillId="122" borderId="129" applyNumberFormat="0" applyProtection="0">
      <alignment horizontal="left" vertical="center" indent="1"/>
    </xf>
    <xf numFmtId="4" fontId="229" fillId="38" borderId="124" applyNumberFormat="0" applyProtection="0">
      <alignment vertical="center"/>
    </xf>
    <xf numFmtId="4" fontId="206" fillId="92" borderId="129" applyNumberFormat="0" applyProtection="0">
      <alignment horizontal="right" vertical="center"/>
    </xf>
    <xf numFmtId="0" fontId="206" fillId="110" borderId="129" applyNumberFormat="0" applyProtection="0">
      <alignment horizontal="left" vertical="center" indent="1"/>
    </xf>
    <xf numFmtId="4" fontId="206" fillId="97" borderId="129" applyNumberFormat="0" applyProtection="0">
      <alignment horizontal="right" vertical="center"/>
    </xf>
    <xf numFmtId="4" fontId="64" fillId="92" borderId="124" applyNumberFormat="0" applyProtection="0">
      <alignment horizontal="right" vertical="center"/>
    </xf>
    <xf numFmtId="4" fontId="53" fillId="155" borderId="124" applyNumberFormat="0" applyProtection="0">
      <alignment horizontal="right" vertical="center"/>
    </xf>
    <xf numFmtId="4" fontId="206" fillId="122" borderId="129" applyNumberFormat="0" applyProtection="0">
      <alignment horizontal="left" vertical="center" indent="1"/>
    </xf>
    <xf numFmtId="4" fontId="53" fillId="33" borderId="124" applyNumberFormat="0" applyProtection="0">
      <alignment horizontal="right" vertical="center"/>
    </xf>
    <xf numFmtId="4" fontId="53" fillId="159" borderId="124" applyNumberFormat="0" applyProtection="0">
      <alignment horizontal="right" vertical="center"/>
    </xf>
    <xf numFmtId="4" fontId="53" fillId="119" borderId="124" applyNumberFormat="0" applyProtection="0">
      <alignment horizontal="right" vertical="center"/>
    </xf>
    <xf numFmtId="4" fontId="206" fillId="137" borderId="129" applyNumberFormat="0" applyProtection="0">
      <alignment horizontal="right" vertical="center"/>
    </xf>
    <xf numFmtId="0" fontId="12" fillId="107" borderId="126" applyNumberFormat="0" applyFont="0" applyAlignment="0" applyProtection="0"/>
    <xf numFmtId="0" fontId="206" fillId="138" borderId="129" applyNumberFormat="0" applyProtection="0">
      <alignment horizontal="left" vertical="center" indent="1"/>
    </xf>
    <xf numFmtId="4" fontId="64" fillId="96" borderId="124" applyNumberFormat="0" applyProtection="0">
      <alignment horizontal="right" vertical="center"/>
    </xf>
    <xf numFmtId="0" fontId="185" fillId="0" borderId="128" applyNumberFormat="0" applyFill="0" applyAlignment="0" applyProtection="0"/>
    <xf numFmtId="4" fontId="64" fillId="98" borderId="124" applyNumberFormat="0" applyProtection="0">
      <alignment horizontal="right" vertical="center"/>
    </xf>
    <xf numFmtId="4" fontId="64" fillId="94" borderId="124" applyNumberFormat="0" applyProtection="0">
      <alignment horizontal="right" vertical="center"/>
    </xf>
    <xf numFmtId="0" fontId="12" fillId="105" borderId="124" applyNumberFormat="0" applyProtection="0">
      <alignment horizontal="left" vertical="top" indent="1"/>
    </xf>
    <xf numFmtId="4" fontId="230" fillId="159" borderId="124" applyNumberFormat="0" applyProtection="0">
      <alignment horizontal="right" vertical="center"/>
    </xf>
    <xf numFmtId="4" fontId="187" fillId="103" borderId="124" applyNumberFormat="0" applyProtection="0">
      <alignment horizontal="right" vertical="center"/>
    </xf>
    <xf numFmtId="4" fontId="64" fillId="94" borderId="124" applyNumberFormat="0" applyProtection="0">
      <alignment horizontal="right" vertical="center"/>
    </xf>
    <xf numFmtId="4" fontId="206" fillId="102" borderId="130" applyNumberFormat="0" applyProtection="0">
      <alignment horizontal="left" vertical="center" indent="1"/>
    </xf>
    <xf numFmtId="4" fontId="64" fillId="100" borderId="124" applyNumberFormat="0" applyProtection="0">
      <alignment horizontal="right" vertical="center"/>
    </xf>
    <xf numFmtId="4" fontId="188" fillId="120" borderId="132" applyNumberFormat="0" applyProtection="0">
      <alignment horizontal="left" vertical="center" indent="1"/>
    </xf>
    <xf numFmtId="0" fontId="185" fillId="0" borderId="128" applyNumberFormat="0" applyFill="0" applyAlignment="0" applyProtection="0"/>
    <xf numFmtId="4" fontId="206" fillId="38" borderId="129" applyNumberFormat="0" applyProtection="0">
      <alignment horizontal="left" vertical="center" indent="1"/>
    </xf>
    <xf numFmtId="4" fontId="64" fillId="103" borderId="124" applyNumberFormat="0" applyProtection="0">
      <alignment horizontal="right" vertical="center"/>
    </xf>
    <xf numFmtId="0" fontId="12" fillId="105" borderId="124" applyNumberFormat="0" applyProtection="0">
      <alignment horizontal="left" vertical="top" indent="1"/>
    </xf>
    <xf numFmtId="0" fontId="12" fillId="105" borderId="124" applyNumberFormat="0" applyProtection="0">
      <alignment horizontal="left" vertical="top" indent="1"/>
    </xf>
    <xf numFmtId="4" fontId="64" fillId="100" borderId="124" applyNumberFormat="0" applyProtection="0">
      <alignment horizontal="right" vertical="center"/>
    </xf>
    <xf numFmtId="4" fontId="53" fillId="157" borderId="124" applyNumberFormat="0" applyProtection="0">
      <alignment horizontal="right" vertical="center"/>
    </xf>
    <xf numFmtId="4" fontId="206" fillId="122" borderId="129" applyNumberFormat="0" applyProtection="0">
      <alignment horizontal="left" vertical="center" indent="1"/>
    </xf>
    <xf numFmtId="0" fontId="12" fillId="92" borderId="124" applyNumberFormat="0" applyProtection="0">
      <alignment horizontal="left" vertical="center" indent="1"/>
    </xf>
    <xf numFmtId="4" fontId="50" fillId="91" borderId="124" applyNumberFormat="0" applyProtection="0">
      <alignment vertical="center"/>
    </xf>
    <xf numFmtId="0" fontId="206" fillId="110" borderId="129" applyNumberFormat="0" applyProtection="0">
      <alignment horizontal="left" vertical="center" indent="1"/>
    </xf>
    <xf numFmtId="4" fontId="206" fillId="91" borderId="129" applyNumberFormat="0" applyProtection="0">
      <alignment vertical="center"/>
    </xf>
    <xf numFmtId="4" fontId="64" fillId="93" borderId="124" applyNumberFormat="0" applyProtection="0">
      <alignment horizontal="right" vertical="center"/>
    </xf>
    <xf numFmtId="4" fontId="64" fillId="97" borderId="124" applyNumberFormat="0" applyProtection="0">
      <alignment horizontal="right" vertical="center"/>
    </xf>
    <xf numFmtId="0" fontId="208" fillId="107" borderId="124" applyNumberFormat="0" applyProtection="0">
      <alignment horizontal="left" vertical="top" indent="1"/>
    </xf>
    <xf numFmtId="4" fontId="64" fillId="101" borderId="124" applyNumberFormat="0" applyProtection="0">
      <alignment horizontal="right" vertical="center"/>
    </xf>
    <xf numFmtId="4" fontId="64" fillId="95" borderId="124" applyNumberFormat="0" applyProtection="0">
      <alignment horizontal="right" vertical="center"/>
    </xf>
    <xf numFmtId="4" fontId="206" fillId="95" borderId="130" applyNumberFormat="0" applyProtection="0">
      <alignment horizontal="right" vertical="center"/>
    </xf>
    <xf numFmtId="4" fontId="206" fillId="99" borderId="129" applyNumberFormat="0" applyProtection="0">
      <alignment horizontal="right" vertical="center"/>
    </xf>
    <xf numFmtId="4" fontId="50" fillId="91" borderId="124" applyNumberFormat="0" applyProtection="0">
      <alignment horizontal="left" vertical="center" indent="1"/>
    </xf>
    <xf numFmtId="0" fontId="204" fillId="117" borderId="127" applyNumberFormat="0" applyAlignment="0" applyProtection="0"/>
    <xf numFmtId="4" fontId="206" fillId="137" borderId="129" applyNumberFormat="0" applyProtection="0">
      <alignment horizontal="right" vertical="center"/>
    </xf>
    <xf numFmtId="4" fontId="64" fillId="98" borderId="124" applyNumberFormat="0" applyProtection="0">
      <alignment horizontal="right" vertical="center"/>
    </xf>
    <xf numFmtId="4" fontId="64" fillId="96" borderId="124" applyNumberFormat="0" applyProtection="0">
      <alignment horizontal="right" vertical="center"/>
    </xf>
    <xf numFmtId="4" fontId="53" fillId="33" borderId="124" applyNumberFormat="0" applyProtection="0">
      <alignment horizontal="right" vertical="center"/>
    </xf>
    <xf numFmtId="4" fontId="53" fillId="121" borderId="124" applyNumberFormat="0" applyProtection="0">
      <alignment horizontal="right" vertical="center"/>
    </xf>
    <xf numFmtId="0" fontId="50" fillId="91" borderId="124" applyNumberFormat="0" applyProtection="0">
      <alignment horizontal="left" vertical="top" indent="1"/>
    </xf>
    <xf numFmtId="4" fontId="56" fillId="119" borderId="124" applyNumberFormat="0" applyProtection="0">
      <alignment horizontal="left" vertical="center" indent="1"/>
    </xf>
    <xf numFmtId="0" fontId="226" fillId="110" borderId="125" applyNumberFormat="0" applyAlignment="0" applyProtection="0"/>
    <xf numFmtId="0" fontId="185" fillId="0" borderId="133" applyNumberFormat="0" applyFill="0" applyAlignment="0" applyProtection="0"/>
    <xf numFmtId="4" fontId="64" fillId="96" borderId="124" applyNumberFormat="0" applyProtection="0">
      <alignment horizontal="right" vertical="center"/>
    </xf>
    <xf numFmtId="4" fontId="206" fillId="122" borderId="129" applyNumberFormat="0" applyProtection="0">
      <alignment horizontal="left" vertical="center" indent="1"/>
    </xf>
    <xf numFmtId="4" fontId="230" fillId="159" borderId="124" applyNumberFormat="0" applyProtection="0">
      <alignment horizontal="right" vertical="center"/>
    </xf>
    <xf numFmtId="0" fontId="208" fillId="107" borderId="124" applyNumberFormat="0" applyProtection="0">
      <alignment horizontal="left" vertical="top" indent="1"/>
    </xf>
    <xf numFmtId="4" fontId="64" fillId="97" borderId="124" applyNumberFormat="0" applyProtection="0">
      <alignment horizontal="right" vertical="center"/>
    </xf>
    <xf numFmtId="4" fontId="206" fillId="97" borderId="129" applyNumberFormat="0" applyProtection="0">
      <alignment horizontal="right" vertical="center"/>
    </xf>
    <xf numFmtId="4" fontId="206" fillId="93" borderId="129" applyNumberFormat="0" applyProtection="0">
      <alignment horizontal="right" vertical="center"/>
    </xf>
    <xf numFmtId="0" fontId="206" fillId="86" borderId="129" applyNumberFormat="0" applyFont="0" applyAlignment="0" applyProtection="0"/>
    <xf numFmtId="4" fontId="206" fillId="93" borderId="129" applyNumberFormat="0" applyProtection="0">
      <alignment horizontal="right" vertical="center"/>
    </xf>
    <xf numFmtId="4" fontId="53" fillId="38" borderId="124" applyNumberFormat="0" applyProtection="0">
      <alignment horizontal="left" vertical="center" indent="1"/>
    </xf>
    <xf numFmtId="0" fontId="213" fillId="134" borderId="129" applyNumberFormat="0" applyAlignment="0" applyProtection="0"/>
    <xf numFmtId="4" fontId="64" fillId="94" borderId="124" applyNumberFormat="0" applyProtection="0">
      <alignment horizontal="right" vertical="center"/>
    </xf>
    <xf numFmtId="0" fontId="12" fillId="86" borderId="126" applyNumberFormat="0" applyFont="0" applyAlignment="0" applyProtection="0"/>
    <xf numFmtId="4" fontId="53" fillId="38" borderId="124" applyNumberFormat="0" applyProtection="0">
      <alignment horizontal="left" vertical="center" indent="1"/>
    </xf>
    <xf numFmtId="4" fontId="64" fillId="103" borderId="124" applyNumberFormat="0" applyProtection="0">
      <alignment horizontal="right" vertical="center"/>
    </xf>
    <xf numFmtId="4" fontId="12" fillId="104" borderId="130" applyNumberFormat="0" applyProtection="0">
      <alignment horizontal="left" vertical="center" indent="1"/>
    </xf>
    <xf numFmtId="0" fontId="12" fillId="103" borderId="124" applyNumberFormat="0" applyProtection="0">
      <alignment horizontal="left" vertical="center" indent="1"/>
    </xf>
    <xf numFmtId="0" fontId="226" fillId="110" borderId="125" applyNumberFormat="0" applyAlignment="0" applyProtection="0"/>
    <xf numFmtId="0" fontId="64" fillId="92" borderId="124" applyNumberFormat="0" applyProtection="0">
      <alignment horizontal="left" vertical="top" indent="1"/>
    </xf>
    <xf numFmtId="4" fontId="53" fillId="109" borderId="124" applyNumberFormat="0" applyProtection="0">
      <alignment horizontal="right" vertical="center"/>
    </xf>
    <xf numFmtId="4" fontId="64" fillId="100" borderId="124" applyNumberFormat="0" applyProtection="0">
      <alignment horizontal="right" vertical="center"/>
    </xf>
    <xf numFmtId="0" fontId="12" fillId="103" borderId="124" applyNumberFormat="0" applyProtection="0">
      <alignment horizontal="left" vertical="center" indent="1"/>
    </xf>
    <xf numFmtId="4" fontId="206" fillId="95" borderId="130" applyNumberFormat="0" applyProtection="0">
      <alignment horizontal="right" vertical="center"/>
    </xf>
    <xf numFmtId="4" fontId="53" fillId="156" borderId="124" applyNumberFormat="0" applyProtection="0">
      <alignment horizontal="right" vertical="center"/>
    </xf>
    <xf numFmtId="4" fontId="64" fillId="98" borderId="124" applyNumberFormat="0" applyProtection="0">
      <alignment horizontal="right" vertical="center"/>
    </xf>
    <xf numFmtId="0" fontId="206" fillId="138" borderId="129" applyNumberFormat="0" applyProtection="0">
      <alignment horizontal="left" vertical="center" indent="1"/>
    </xf>
    <xf numFmtId="4" fontId="206" fillId="102" borderId="130" applyNumberFormat="0" applyProtection="0">
      <alignment horizontal="left" vertical="center" indent="1"/>
    </xf>
    <xf numFmtId="0" fontId="206" fillId="103" borderId="124" applyNumberFormat="0" applyProtection="0">
      <alignment horizontal="left" vertical="top" indent="1"/>
    </xf>
    <xf numFmtId="4" fontId="215" fillId="38" borderId="129" applyNumberFormat="0" applyProtection="0">
      <alignment vertical="center"/>
    </xf>
    <xf numFmtId="4" fontId="206" fillId="122" borderId="129" applyNumberFormat="0" applyProtection="0">
      <alignment horizontal="left" vertical="center" indent="1"/>
    </xf>
    <xf numFmtId="4" fontId="53" fillId="159" borderId="124" applyNumberFormat="0" applyProtection="0">
      <alignment horizontal="right" vertical="center"/>
    </xf>
    <xf numFmtId="0" fontId="206" fillId="92" borderId="124" applyNumberFormat="0" applyProtection="0">
      <alignment horizontal="left" vertical="top" indent="1"/>
    </xf>
    <xf numFmtId="0" fontId="71" fillId="104" borderId="131" applyBorder="0"/>
    <xf numFmtId="4" fontId="64" fillId="99" borderId="124" applyNumberFormat="0" applyProtection="0">
      <alignment horizontal="right" vertical="center"/>
    </xf>
    <xf numFmtId="4" fontId="206" fillId="91" borderId="129" applyNumberFormat="0" applyProtection="0">
      <alignment vertical="center"/>
    </xf>
    <xf numFmtId="4" fontId="229" fillId="38" borderId="124" applyNumberFormat="0" applyProtection="0">
      <alignment vertical="center"/>
    </xf>
    <xf numFmtId="4" fontId="64" fillId="98" borderId="124" applyNumberFormat="0" applyProtection="0">
      <alignment horizontal="right" vertical="center"/>
    </xf>
    <xf numFmtId="0" fontId="12" fillId="92" borderId="124" applyNumberFormat="0" applyProtection="0">
      <alignment horizontal="left" vertical="center" indent="1"/>
    </xf>
    <xf numFmtId="4" fontId="206" fillId="97" borderId="129" applyNumberFormat="0" applyProtection="0">
      <alignment horizontal="right" vertical="center"/>
    </xf>
    <xf numFmtId="4" fontId="64" fillId="98" borderId="124" applyNumberFormat="0" applyProtection="0">
      <alignment horizontal="right" vertical="center"/>
    </xf>
    <xf numFmtId="0" fontId="206" fillId="103" borderId="124" applyNumberFormat="0" applyProtection="0">
      <alignment horizontal="left" vertical="top" indent="1"/>
    </xf>
    <xf numFmtId="4" fontId="53" fillId="156" borderId="124" applyNumberFormat="0" applyProtection="0">
      <alignment horizontal="right" vertical="center"/>
    </xf>
    <xf numFmtId="4" fontId="64" fillId="98" borderId="124" applyNumberFormat="0" applyProtection="0">
      <alignment horizontal="right" vertical="center"/>
    </xf>
    <xf numFmtId="0" fontId="206" fillId="92" borderId="124" applyNumberFormat="0" applyProtection="0">
      <alignment horizontal="left" vertical="top" indent="1"/>
    </xf>
    <xf numFmtId="4" fontId="229" fillId="38" borderId="124" applyNumberFormat="0" applyProtection="0">
      <alignment vertical="center"/>
    </xf>
    <xf numFmtId="0" fontId="12" fillId="92" borderId="124" applyNumberFormat="0" applyProtection="0">
      <alignment horizontal="left" vertical="center" indent="1"/>
    </xf>
    <xf numFmtId="0" fontId="213" fillId="134" borderId="129" applyNumberFormat="0" applyAlignment="0" applyProtection="0"/>
    <xf numFmtId="0" fontId="220" fillId="110" borderId="125" applyNumberFormat="0" applyAlignment="0" applyProtection="0"/>
    <xf numFmtId="0" fontId="12" fillId="86" borderId="126" applyNumberFormat="0" applyFont="0" applyAlignment="0" applyProtection="0"/>
    <xf numFmtId="4" fontId="187" fillId="107" borderId="124" applyNumberFormat="0" applyProtection="0">
      <alignment vertical="center"/>
    </xf>
    <xf numFmtId="4" fontId="53" fillId="157" borderId="124" applyNumberFormat="0" applyProtection="0">
      <alignment horizontal="right" vertical="center"/>
    </xf>
    <xf numFmtId="4" fontId="206" fillId="102" borderId="130" applyNumberFormat="0" applyProtection="0">
      <alignment horizontal="left" vertical="center" indent="1"/>
    </xf>
    <xf numFmtId="4" fontId="64" fillId="93" borderId="124" applyNumberFormat="0" applyProtection="0">
      <alignment horizontal="right" vertical="center"/>
    </xf>
    <xf numFmtId="4" fontId="64" fillId="93" borderId="147" applyNumberFormat="0" applyProtection="0">
      <alignment horizontal="right" vertical="center"/>
    </xf>
    <xf numFmtId="0" fontId="12" fillId="103" borderId="124" applyNumberFormat="0" applyProtection="0">
      <alignment horizontal="left" vertical="top" indent="1"/>
    </xf>
    <xf numFmtId="4" fontId="64" fillId="92" borderId="124" applyNumberFormat="0" applyProtection="0">
      <alignment horizontal="right" vertical="center"/>
    </xf>
    <xf numFmtId="4" fontId="206" fillId="95" borderId="130" applyNumberFormat="0" applyProtection="0">
      <alignment horizontal="right" vertical="center"/>
    </xf>
    <xf numFmtId="0" fontId="12" fillId="92" borderId="124" applyNumberFormat="0" applyProtection="0">
      <alignment horizontal="left" vertical="center" indent="1"/>
    </xf>
    <xf numFmtId="4" fontId="53" fillId="159" borderId="124" applyNumberFormat="0" applyProtection="0">
      <alignment horizontal="right" vertical="center"/>
    </xf>
    <xf numFmtId="0" fontId="12" fillId="105" borderId="124" applyNumberFormat="0" applyProtection="0">
      <alignment horizontal="left" vertical="top" indent="1"/>
    </xf>
    <xf numFmtId="0" fontId="206" fillId="103" borderId="124" applyNumberFormat="0" applyProtection="0">
      <alignment horizontal="left" vertical="top" indent="1"/>
    </xf>
    <xf numFmtId="0" fontId="194" fillId="117" borderId="125" applyNumberFormat="0" applyAlignment="0" applyProtection="0"/>
    <xf numFmtId="4" fontId="64" fillId="92" borderId="124" applyNumberFormat="0" applyProtection="0">
      <alignment horizontal="right" vertical="center"/>
    </xf>
    <xf numFmtId="0" fontId="12" fillId="92" borderId="124" applyNumberFormat="0" applyProtection="0">
      <alignment horizontal="left" vertical="top" indent="1"/>
    </xf>
    <xf numFmtId="0" fontId="12" fillId="92" borderId="124" applyNumberFormat="0" applyProtection="0">
      <alignment horizontal="left" vertical="center" indent="1"/>
    </xf>
    <xf numFmtId="0" fontId="194" fillId="117" borderId="125" applyNumberFormat="0" applyAlignment="0" applyProtection="0"/>
    <xf numFmtId="4" fontId="64" fillId="92" borderId="124" applyNumberFormat="0" applyProtection="0">
      <alignment horizontal="right" vertical="center"/>
    </xf>
    <xf numFmtId="4" fontId="50" fillId="91" borderId="124" applyNumberFormat="0" applyProtection="0">
      <alignment horizontal="left" vertical="center" indent="1"/>
    </xf>
    <xf numFmtId="4" fontId="64" fillId="100" borderId="124" applyNumberFormat="0" applyProtection="0">
      <alignment horizontal="right" vertical="center"/>
    </xf>
    <xf numFmtId="4" fontId="53" fillId="154" borderId="124" applyNumberFormat="0" applyProtection="0">
      <alignment horizontal="right" vertical="center"/>
    </xf>
    <xf numFmtId="0" fontId="12" fillId="105" borderId="124" applyNumberFormat="0" applyProtection="0">
      <alignment horizontal="left" vertical="top" indent="1"/>
    </xf>
    <xf numFmtId="0" fontId="12" fillId="104" borderId="124" applyNumberFormat="0" applyProtection="0">
      <alignment horizontal="left" vertical="top" indent="1"/>
    </xf>
    <xf numFmtId="4" fontId="64" fillId="97" borderId="124" applyNumberFormat="0" applyProtection="0">
      <alignment horizontal="right" vertical="center"/>
    </xf>
    <xf numFmtId="0" fontId="206" fillId="105" borderId="129" applyNumberFormat="0" applyProtection="0">
      <alignment horizontal="left" vertical="center" indent="1"/>
    </xf>
    <xf numFmtId="4" fontId="210" fillId="108" borderId="130" applyNumberFormat="0" applyProtection="0">
      <alignment horizontal="left" vertical="center" indent="1"/>
    </xf>
    <xf numFmtId="0" fontId="12" fillId="104" borderId="124" applyNumberFormat="0" applyProtection="0">
      <alignment horizontal="left" vertical="center" indent="1"/>
    </xf>
    <xf numFmtId="4" fontId="230" fillId="159" borderId="124" applyNumberFormat="0" applyProtection="0">
      <alignment vertical="center"/>
    </xf>
    <xf numFmtId="0" fontId="12" fillId="104" borderId="124" applyNumberFormat="0" applyProtection="0">
      <alignment horizontal="left" vertical="center" indent="1"/>
    </xf>
    <xf numFmtId="0" fontId="12" fillId="103" borderId="124" applyNumberFormat="0" applyProtection="0">
      <alignment horizontal="left" vertical="center" indent="1"/>
    </xf>
    <xf numFmtId="4" fontId="53" fillId="159" borderId="124" applyNumberFormat="0" applyProtection="0">
      <alignment vertical="center"/>
    </xf>
    <xf numFmtId="4" fontId="56" fillId="119" borderId="132" applyNumberFormat="0" applyProtection="0">
      <alignment horizontal="left" vertical="center" indent="1"/>
    </xf>
    <xf numFmtId="4" fontId="50" fillId="91" borderId="124" applyNumberFormat="0" applyProtection="0">
      <alignment vertical="center"/>
    </xf>
    <xf numFmtId="4" fontId="64" fillId="93" borderId="124" applyNumberFormat="0" applyProtection="0">
      <alignment horizontal="right" vertical="center"/>
    </xf>
    <xf numFmtId="4" fontId="64" fillId="92" borderId="124" applyNumberFormat="0" applyProtection="0">
      <alignment horizontal="left" vertical="center" indent="1"/>
    </xf>
    <xf numFmtId="4" fontId="206" fillId="92" borderId="130" applyNumberFormat="0" applyProtection="0">
      <alignment horizontal="left" vertical="center" indent="1"/>
    </xf>
    <xf numFmtId="4" fontId="64" fillId="97" borderId="124" applyNumberFormat="0" applyProtection="0">
      <alignment horizontal="right" vertical="center"/>
    </xf>
    <xf numFmtId="0" fontId="206" fillId="110" borderId="129" applyNumberFormat="0" applyProtection="0">
      <alignment horizontal="left" vertical="center" indent="1"/>
    </xf>
    <xf numFmtId="4" fontId="64" fillId="98" borderId="124" applyNumberFormat="0" applyProtection="0">
      <alignment horizontal="right" vertical="center"/>
    </xf>
    <xf numFmtId="4" fontId="53" fillId="109" borderId="134" applyNumberFormat="0" applyProtection="0">
      <alignment horizontal="right" vertical="center"/>
    </xf>
    <xf numFmtId="4" fontId="53" fillId="38" borderId="124" applyNumberFormat="0" applyProtection="0">
      <alignment horizontal="left" vertical="center" indent="1"/>
    </xf>
    <xf numFmtId="0" fontId="185" fillId="0" borderId="128" applyNumberFormat="0" applyFill="0" applyAlignment="0" applyProtection="0"/>
    <xf numFmtId="4" fontId="64" fillId="92" borderId="124" applyNumberFormat="0" applyProtection="0">
      <alignment horizontal="left" vertical="center" indent="1"/>
    </xf>
    <xf numFmtId="4" fontId="50" fillId="91" borderId="124" applyNumberFormat="0" applyProtection="0">
      <alignment horizontal="left" vertical="center" indent="1"/>
    </xf>
    <xf numFmtId="0" fontId="12" fillId="104" borderId="124" applyNumberFormat="0" applyProtection="0">
      <alignment horizontal="left" vertical="center" indent="1"/>
    </xf>
    <xf numFmtId="4" fontId="64" fillId="97" borderId="124" applyNumberFormat="0" applyProtection="0">
      <alignment horizontal="right" vertical="center"/>
    </xf>
    <xf numFmtId="4" fontId="206" fillId="92" borderId="129" applyNumberFormat="0" applyProtection="0">
      <alignment horizontal="right" vertical="center"/>
    </xf>
    <xf numFmtId="0" fontId="12" fillId="105" borderId="124" applyNumberFormat="0" applyProtection="0">
      <alignment horizontal="left" vertical="center" indent="1"/>
    </xf>
    <xf numFmtId="0" fontId="201" fillId="87" borderId="129" applyNumberFormat="0" applyAlignment="0" applyProtection="0"/>
    <xf numFmtId="4" fontId="53" fillId="157" borderId="124" applyNumberFormat="0" applyProtection="0">
      <alignment horizontal="right" vertical="center"/>
    </xf>
    <xf numFmtId="4" fontId="53" fillId="157" borderId="124" applyNumberFormat="0" applyProtection="0">
      <alignment horizontal="right" vertical="center"/>
    </xf>
    <xf numFmtId="4" fontId="64" fillId="92" borderId="124" applyNumberFormat="0" applyProtection="0">
      <alignment horizontal="right" vertical="center"/>
    </xf>
    <xf numFmtId="4" fontId="64" fillId="103" borderId="124" applyNumberFormat="0" applyProtection="0">
      <alignment horizontal="right" vertical="center"/>
    </xf>
    <xf numFmtId="0" fontId="201" fillId="87" borderId="125" applyNumberFormat="0" applyAlignment="0" applyProtection="0"/>
    <xf numFmtId="4" fontId="64" fillId="98" borderId="124" applyNumberFormat="0" applyProtection="0">
      <alignment horizontal="right" vertical="center"/>
    </xf>
    <xf numFmtId="0" fontId="194" fillId="117" borderId="125" applyNumberFormat="0" applyAlignment="0" applyProtection="0"/>
    <xf numFmtId="0" fontId="206" fillId="105" borderId="129" applyNumberFormat="0" applyProtection="0">
      <alignment horizontal="left" vertical="center" indent="1"/>
    </xf>
    <xf numFmtId="0" fontId="12" fillId="92" borderId="124" applyNumberFormat="0" applyProtection="0">
      <alignment horizontal="left" vertical="top" indent="1"/>
    </xf>
    <xf numFmtId="4" fontId="189" fillId="103" borderId="124" applyNumberFormat="0" applyProtection="0">
      <alignment horizontal="right" vertical="center"/>
    </xf>
    <xf numFmtId="4" fontId="206" fillId="100" borderId="129" applyNumberFormat="0" applyProtection="0">
      <alignment horizontal="right" vertical="center"/>
    </xf>
    <xf numFmtId="0" fontId="12" fillId="104" borderId="124" applyNumberFormat="0" applyProtection="0">
      <alignment horizontal="left" vertical="center" indent="1"/>
    </xf>
    <xf numFmtId="4" fontId="64" fillId="101" borderId="124" applyNumberFormat="0" applyProtection="0">
      <alignment horizontal="right" vertical="center"/>
    </xf>
    <xf numFmtId="4" fontId="64" fillId="95" borderId="124" applyNumberFormat="0" applyProtection="0">
      <alignment horizontal="right" vertical="center"/>
    </xf>
    <xf numFmtId="4" fontId="50" fillId="91" borderId="124" applyNumberFormat="0" applyProtection="0">
      <alignment vertical="center"/>
    </xf>
    <xf numFmtId="4" fontId="64" fillId="95" borderId="124" applyNumberFormat="0" applyProtection="0">
      <alignment horizontal="right" vertical="center"/>
    </xf>
    <xf numFmtId="4" fontId="64" fillId="92" borderId="124" applyNumberFormat="0" applyProtection="0">
      <alignment horizontal="right" vertical="center"/>
    </xf>
    <xf numFmtId="0" fontId="12" fillId="103" borderId="124" applyNumberFormat="0" applyProtection="0">
      <alignment horizontal="left" vertical="top" indent="1"/>
    </xf>
    <xf numFmtId="4" fontId="231" fillId="159" borderId="124" applyNumberFormat="0" applyProtection="0">
      <alignment horizontal="right" vertical="center"/>
    </xf>
    <xf numFmtId="4" fontId="64" fillId="96" borderId="124" applyNumberFormat="0" applyProtection="0">
      <alignment horizontal="right" vertical="center"/>
    </xf>
    <xf numFmtId="4" fontId="64" fillId="94" borderId="124" applyNumberFormat="0" applyProtection="0">
      <alignment horizontal="right" vertical="center"/>
    </xf>
    <xf numFmtId="0" fontId="226" fillId="110" borderId="125" applyNumberFormat="0" applyAlignment="0" applyProtection="0"/>
    <xf numFmtId="0" fontId="208" fillId="92" borderId="124" applyNumberFormat="0" applyProtection="0">
      <alignment horizontal="left" vertical="top" indent="1"/>
    </xf>
    <xf numFmtId="4" fontId="53" fillId="157" borderId="124" applyNumberFormat="0" applyProtection="0">
      <alignment horizontal="right" vertical="center"/>
    </xf>
    <xf numFmtId="4" fontId="230" fillId="159" borderId="124" applyNumberFormat="0" applyProtection="0">
      <alignment horizontal="right" vertical="center"/>
    </xf>
    <xf numFmtId="0" fontId="12" fillId="104" borderId="124" applyNumberFormat="0" applyProtection="0">
      <alignment horizontal="left" vertical="top" indent="1"/>
    </xf>
    <xf numFmtId="4" fontId="189" fillId="103" borderId="124" applyNumberFormat="0" applyProtection="0">
      <alignment horizontal="right" vertical="center"/>
    </xf>
    <xf numFmtId="0" fontId="12" fillId="104" borderId="124" applyNumberFormat="0" applyProtection="0">
      <alignment horizontal="left" vertical="center" indent="1"/>
    </xf>
    <xf numFmtId="4" fontId="64" fillId="100" borderId="124" applyNumberFormat="0" applyProtection="0">
      <alignment horizontal="right" vertical="center"/>
    </xf>
    <xf numFmtId="4" fontId="206" fillId="137" borderId="129" applyNumberFormat="0" applyProtection="0">
      <alignment horizontal="right" vertical="center"/>
    </xf>
    <xf numFmtId="0" fontId="206" fillId="92" borderId="124" applyNumberFormat="0" applyProtection="0">
      <alignment horizontal="left" vertical="top" indent="1"/>
    </xf>
    <xf numFmtId="4" fontId="64" fillId="103" borderId="124" applyNumberFormat="0" applyProtection="0">
      <alignment horizontal="right" vertical="center"/>
    </xf>
    <xf numFmtId="0" fontId="12" fillId="105" borderId="124" applyNumberFormat="0" applyProtection="0">
      <alignment horizontal="left" vertical="center" indent="1"/>
    </xf>
    <xf numFmtId="4" fontId="56" fillId="38" borderId="124" applyNumberFormat="0" applyProtection="0">
      <alignment vertical="center"/>
    </xf>
    <xf numFmtId="4" fontId="206" fillId="0" borderId="129" applyNumberFormat="0" applyProtection="0">
      <alignment horizontal="right" vertical="center"/>
    </xf>
    <xf numFmtId="4" fontId="206" fillId="92" borderId="129" applyNumberFormat="0" applyProtection="0">
      <alignment horizontal="right" vertical="center"/>
    </xf>
    <xf numFmtId="0" fontId="12" fillId="92" borderId="124" applyNumberFormat="0" applyProtection="0">
      <alignment horizontal="left" vertical="top" indent="1"/>
    </xf>
    <xf numFmtId="4" fontId="53" fillId="38" borderId="124" applyNumberFormat="0" applyProtection="0">
      <alignment horizontal="left" vertical="center" indent="1"/>
    </xf>
    <xf numFmtId="0" fontId="226" fillId="110" borderId="125" applyNumberFormat="0" applyAlignment="0" applyProtection="0"/>
    <xf numFmtId="4" fontId="206" fillId="122" borderId="129" applyNumberFormat="0" applyProtection="0">
      <alignment horizontal="left" vertical="center" indent="1"/>
    </xf>
    <xf numFmtId="4" fontId="211" fillId="106" borderId="129" applyNumberFormat="0" applyProtection="0">
      <alignment horizontal="right" vertical="center"/>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206" fillId="92" borderId="130" applyNumberFormat="0" applyProtection="0">
      <alignment horizontal="left" vertical="center" indent="1"/>
    </xf>
    <xf numFmtId="4" fontId="64" fillId="107" borderId="124" applyNumberFormat="0" applyProtection="0">
      <alignment horizontal="left" vertical="center" indent="1"/>
    </xf>
    <xf numFmtId="4" fontId="64" fillId="101" borderId="124" applyNumberFormat="0" applyProtection="0">
      <alignment horizontal="right" vertical="center"/>
    </xf>
    <xf numFmtId="4" fontId="230" fillId="159" borderId="124" applyNumberFormat="0" applyProtection="0">
      <alignment horizontal="right" vertical="center"/>
    </xf>
    <xf numFmtId="4" fontId="53" fillId="152" borderId="124" applyNumberFormat="0" applyProtection="0">
      <alignment horizontal="right" vertical="center"/>
    </xf>
    <xf numFmtId="0" fontId="194" fillId="117" borderId="125" applyNumberFormat="0" applyAlignment="0" applyProtection="0"/>
    <xf numFmtId="4" fontId="206" fillId="122" borderId="129" applyNumberFormat="0" applyProtection="0">
      <alignment horizontal="left" vertical="center" indent="1"/>
    </xf>
    <xf numFmtId="4" fontId="64" fillId="101" borderId="124" applyNumberFormat="0" applyProtection="0">
      <alignment horizontal="right" vertical="center"/>
    </xf>
    <xf numFmtId="4" fontId="64" fillId="107" borderId="124" applyNumberFormat="0" applyProtection="0">
      <alignment vertical="center"/>
    </xf>
    <xf numFmtId="0" fontId="213" fillId="134" borderId="129" applyNumberFormat="0" applyAlignment="0" applyProtection="0"/>
    <xf numFmtId="4" fontId="211" fillId="106" borderId="129" applyNumberFormat="0" applyProtection="0">
      <alignment horizontal="right" vertical="center"/>
    </xf>
    <xf numFmtId="0" fontId="185" fillId="0" borderId="133" applyNumberFormat="0" applyFill="0" applyAlignment="0" applyProtection="0"/>
    <xf numFmtId="4" fontId="50" fillId="91" borderId="124" applyNumberFormat="0" applyProtection="0">
      <alignment horizontal="left" vertical="center" indent="1"/>
    </xf>
    <xf numFmtId="4" fontId="206" fillId="122" borderId="129" applyNumberFormat="0" applyProtection="0">
      <alignment horizontal="left" vertical="center" indent="1"/>
    </xf>
    <xf numFmtId="0" fontId="206" fillId="104" borderId="124" applyNumberFormat="0" applyProtection="0">
      <alignment horizontal="left" vertical="top" indent="1"/>
    </xf>
    <xf numFmtId="4" fontId="64" fillId="92" borderId="124" applyNumberFormat="0" applyProtection="0">
      <alignment horizontal="left" vertical="center" indent="1"/>
    </xf>
    <xf numFmtId="4" fontId="53" fillId="38" borderId="147" applyNumberFormat="0" applyProtection="0">
      <alignment horizontal="left" vertical="center" indent="1"/>
    </xf>
    <xf numFmtId="4" fontId="64" fillId="96" borderId="124" applyNumberFormat="0" applyProtection="0">
      <alignment horizontal="right" vertical="center"/>
    </xf>
    <xf numFmtId="4" fontId="64" fillId="93" borderId="124" applyNumberFormat="0" applyProtection="0">
      <alignment horizontal="right" vertical="center"/>
    </xf>
    <xf numFmtId="4" fontId="186" fillId="91" borderId="124" applyNumberFormat="0" applyProtection="0">
      <alignment vertical="center"/>
    </xf>
    <xf numFmtId="4" fontId="64" fillId="97" borderId="124" applyNumberFormat="0" applyProtection="0">
      <alignment horizontal="right" vertical="center"/>
    </xf>
    <xf numFmtId="0" fontId="64" fillId="107" borderId="124" applyNumberFormat="0" applyProtection="0">
      <alignment horizontal="left" vertical="top" indent="1"/>
    </xf>
    <xf numFmtId="4" fontId="206" fillId="92" borderId="129" applyNumberFormat="0" applyProtection="0">
      <alignment horizontal="right" vertical="center"/>
    </xf>
    <xf numFmtId="4" fontId="53" fillId="153" borderId="124" applyNumberFormat="0" applyProtection="0">
      <alignment horizontal="right" vertical="center"/>
    </xf>
    <xf numFmtId="4" fontId="230" fillId="159" borderId="124" applyNumberFormat="0" applyProtection="0">
      <alignment horizontal="right" vertical="center"/>
    </xf>
    <xf numFmtId="4" fontId="64" fillId="94" borderId="124" applyNumberFormat="0" applyProtection="0">
      <alignment horizontal="right" vertical="center"/>
    </xf>
    <xf numFmtId="4" fontId="206" fillId="93" borderId="129" applyNumberFormat="0" applyProtection="0">
      <alignment horizontal="right" vertical="center"/>
    </xf>
    <xf numFmtId="4" fontId="206" fillId="101" borderId="129" applyNumberFormat="0" applyProtection="0">
      <alignment horizontal="right" vertical="center"/>
    </xf>
    <xf numFmtId="4" fontId="189" fillId="103" borderId="124" applyNumberFormat="0" applyProtection="0">
      <alignment horizontal="right" vertical="center"/>
    </xf>
    <xf numFmtId="4" fontId="64" fillId="100" borderId="124" applyNumberFormat="0" applyProtection="0">
      <alignment horizontal="right" vertical="center"/>
    </xf>
    <xf numFmtId="4" fontId="56" fillId="119" borderId="132" applyNumberFormat="0" applyProtection="0">
      <alignment horizontal="left" vertical="center" indent="1"/>
    </xf>
    <xf numFmtId="4" fontId="64" fillId="103" borderId="124" applyNumberFormat="0" applyProtection="0">
      <alignment horizontal="right" vertical="center"/>
    </xf>
    <xf numFmtId="4" fontId="12" fillId="104" borderId="130" applyNumberFormat="0" applyProtection="0">
      <alignment horizontal="left" vertical="center" indent="1"/>
    </xf>
    <xf numFmtId="4" fontId="53" fillId="38" borderId="124" applyNumberFormat="0" applyProtection="0">
      <alignment horizontal="left" vertical="center" indent="1"/>
    </xf>
    <xf numFmtId="4" fontId="206" fillId="99" borderId="129" applyNumberFormat="0" applyProtection="0">
      <alignment horizontal="right" vertical="center"/>
    </xf>
    <xf numFmtId="4" fontId="64" fillId="92" borderId="124" applyNumberFormat="0" applyProtection="0">
      <alignment horizontal="right" vertical="center"/>
    </xf>
    <xf numFmtId="0" fontId="12" fillId="105" borderId="124" applyNumberFormat="0" applyProtection="0">
      <alignment horizontal="left" vertical="center" indent="1"/>
    </xf>
    <xf numFmtId="4" fontId="64" fillId="101" borderId="124" applyNumberFormat="0" applyProtection="0">
      <alignment horizontal="right" vertical="center"/>
    </xf>
    <xf numFmtId="4" fontId="64" fillId="94" borderId="124" applyNumberFormat="0" applyProtection="0">
      <alignment horizontal="right" vertical="center"/>
    </xf>
    <xf numFmtId="4" fontId="53" fillId="153" borderId="124" applyNumberFormat="0" applyProtection="0">
      <alignment horizontal="right" vertical="center"/>
    </xf>
    <xf numFmtId="0" fontId="12" fillId="104" borderId="124" applyNumberFormat="0" applyProtection="0">
      <alignment horizontal="left" vertical="center" indent="1"/>
    </xf>
    <xf numFmtId="4" fontId="53" fillId="159" borderId="124" applyNumberFormat="0" applyProtection="0">
      <alignment vertical="center"/>
    </xf>
    <xf numFmtId="4" fontId="230" fillId="159" borderId="124" applyNumberFormat="0" applyProtection="0">
      <alignment horizontal="right" vertical="center"/>
    </xf>
    <xf numFmtId="4" fontId="56" fillId="119" borderId="132" applyNumberFormat="0" applyProtection="0">
      <alignment horizontal="left" vertical="center" indent="1"/>
    </xf>
    <xf numFmtId="0" fontId="206" fillId="104" borderId="124" applyNumberFormat="0" applyProtection="0">
      <alignment horizontal="left" vertical="top" indent="1"/>
    </xf>
    <xf numFmtId="0" fontId="12" fillId="92" borderId="124" applyNumberFormat="0" applyProtection="0">
      <alignment horizontal="left" vertical="center" indent="1"/>
    </xf>
    <xf numFmtId="4" fontId="230" fillId="159" borderId="124" applyNumberFormat="0" applyProtection="0">
      <alignment horizontal="right" vertical="center"/>
    </xf>
    <xf numFmtId="4" fontId="64" fillId="101" borderId="124" applyNumberFormat="0" applyProtection="0">
      <alignment horizontal="right" vertical="center"/>
    </xf>
    <xf numFmtId="0" fontId="12" fillId="104" borderId="124" applyNumberFormat="0" applyProtection="0">
      <alignment horizontal="left" vertical="top" indent="1"/>
    </xf>
    <xf numFmtId="4" fontId="64" fillId="99" borderId="124" applyNumberFormat="0" applyProtection="0">
      <alignment horizontal="right" vertical="center"/>
    </xf>
    <xf numFmtId="0" fontId="204" fillId="110" borderId="127" applyNumberFormat="0" applyAlignment="0" applyProtection="0"/>
    <xf numFmtId="0" fontId="204" fillId="134" borderId="127" applyNumberFormat="0" applyAlignment="0" applyProtection="0"/>
    <xf numFmtId="4" fontId="206" fillId="91" borderId="129" applyNumberFormat="0" applyProtection="0">
      <alignment vertical="center"/>
    </xf>
    <xf numFmtId="0" fontId="185" fillId="0" borderId="128" applyNumberFormat="0" applyFill="0" applyAlignment="0" applyProtection="0"/>
    <xf numFmtId="4" fontId="206" fillId="122" borderId="129" applyNumberFormat="0" applyProtection="0">
      <alignment horizontal="left" vertical="center" indent="1"/>
    </xf>
    <xf numFmtId="0" fontId="12" fillId="92" borderId="124" applyNumberFormat="0" applyProtection="0">
      <alignment horizontal="left" vertical="center" indent="1"/>
    </xf>
    <xf numFmtId="0" fontId="12" fillId="92" borderId="124" applyNumberFormat="0" applyProtection="0">
      <alignment horizontal="left" vertical="center" indent="1"/>
    </xf>
    <xf numFmtId="4" fontId="50" fillId="91" borderId="124" applyNumberFormat="0" applyProtection="0">
      <alignment vertical="center"/>
    </xf>
    <xf numFmtId="4" fontId="186" fillId="91" borderId="124" applyNumberFormat="0" applyProtection="0">
      <alignment vertical="center"/>
    </xf>
    <xf numFmtId="4" fontId="53" fillId="159" borderId="124" applyNumberFormat="0" applyProtection="0">
      <alignment horizontal="right" vertical="center"/>
    </xf>
    <xf numFmtId="4" fontId="53" fillId="119" borderId="124" applyNumberFormat="0" applyProtection="0">
      <alignment horizontal="right" vertical="center"/>
    </xf>
    <xf numFmtId="4" fontId="53" fillId="109" borderId="124" applyNumberFormat="0" applyProtection="0">
      <alignment horizontal="right" vertical="center"/>
    </xf>
    <xf numFmtId="0" fontId="12" fillId="92" borderId="124" applyNumberFormat="0" applyProtection="0">
      <alignment horizontal="left" vertical="top" indent="1"/>
    </xf>
    <xf numFmtId="0" fontId="208" fillId="107" borderId="124" applyNumberFormat="0" applyProtection="0">
      <alignment horizontal="left" vertical="top" indent="1"/>
    </xf>
    <xf numFmtId="0" fontId="12" fillId="103" borderId="124" applyNumberFormat="0" applyProtection="0">
      <alignment horizontal="left" vertical="center" indent="1"/>
    </xf>
    <xf numFmtId="4" fontId="206" fillId="98" borderId="129" applyNumberFormat="0" applyProtection="0">
      <alignment horizontal="right" vertical="center"/>
    </xf>
    <xf numFmtId="0" fontId="12" fillId="103" borderId="124" applyNumberFormat="0" applyProtection="0">
      <alignment horizontal="left" vertical="top" indent="1"/>
    </xf>
    <xf numFmtId="4" fontId="189" fillId="103" borderId="124" applyNumberFormat="0" applyProtection="0">
      <alignment horizontal="right" vertical="center"/>
    </xf>
    <xf numFmtId="4" fontId="187" fillId="103" borderId="124" applyNumberFormat="0" applyProtection="0">
      <alignment horizontal="right" vertical="center"/>
    </xf>
    <xf numFmtId="0" fontId="206" fillId="92" borderId="124" applyNumberFormat="0" applyProtection="0">
      <alignment horizontal="left" vertical="top" indent="1"/>
    </xf>
    <xf numFmtId="4" fontId="206" fillId="101" borderId="129" applyNumberFormat="0" applyProtection="0">
      <alignment horizontal="right" vertical="center"/>
    </xf>
    <xf numFmtId="4" fontId="64" fillId="92" borderId="124" applyNumberFormat="0" applyProtection="0">
      <alignment horizontal="right" vertical="center"/>
    </xf>
    <xf numFmtId="0" fontId="201" fillId="87" borderId="125" applyNumberFormat="0" applyAlignment="0" applyProtection="0"/>
    <xf numFmtId="4" fontId="206" fillId="92" borderId="130" applyNumberFormat="0" applyProtection="0">
      <alignment horizontal="left" vertical="center" indent="1"/>
    </xf>
    <xf numFmtId="0" fontId="12" fillId="107" borderId="126" applyNumberFormat="0" applyFont="0" applyAlignment="0" applyProtection="0"/>
    <xf numFmtId="4" fontId="64" fillId="92" borderId="124" applyNumberFormat="0" applyProtection="0">
      <alignment horizontal="right" vertical="center"/>
    </xf>
    <xf numFmtId="4" fontId="53" fillId="155" borderId="124" applyNumberFormat="0" applyProtection="0">
      <alignment horizontal="right" vertical="center"/>
    </xf>
    <xf numFmtId="0" fontId="220" fillId="110" borderId="125" applyNumberFormat="0" applyAlignment="0" applyProtection="0"/>
    <xf numFmtId="4" fontId="206" fillId="91" borderId="129" applyNumberFormat="0" applyProtection="0">
      <alignment vertical="center"/>
    </xf>
    <xf numFmtId="0" fontId="12" fillId="107" borderId="126" applyNumberFormat="0" applyFont="0" applyAlignment="0" applyProtection="0"/>
    <xf numFmtId="4" fontId="12" fillId="104" borderId="130" applyNumberFormat="0" applyProtection="0">
      <alignment horizontal="left" vertical="center" indent="1"/>
    </xf>
    <xf numFmtId="4" fontId="206" fillId="101" borderId="129" applyNumberFormat="0" applyProtection="0">
      <alignment horizontal="right" vertical="center"/>
    </xf>
    <xf numFmtId="0" fontId="12" fillId="92" borderId="124" applyNumberFormat="0" applyProtection="0">
      <alignment horizontal="left" vertical="center" indent="1"/>
    </xf>
    <xf numFmtId="4" fontId="56" fillId="119" borderId="124" applyNumberFormat="0" applyProtection="0">
      <alignment horizontal="left" vertical="center" indent="1"/>
    </xf>
    <xf numFmtId="0" fontId="206" fillId="86" borderId="129" applyNumberFormat="0" applyFont="0" applyAlignment="0" applyProtection="0"/>
    <xf numFmtId="4" fontId="206" fillId="95" borderId="130" applyNumberFormat="0" applyProtection="0">
      <alignment horizontal="right" vertical="center"/>
    </xf>
    <xf numFmtId="0" fontId="12" fillId="104" borderId="124" applyNumberFormat="0" applyProtection="0">
      <alignment horizontal="left" vertical="top" indent="1"/>
    </xf>
    <xf numFmtId="4" fontId="50" fillId="91" borderId="124" applyNumberFormat="0" applyProtection="0">
      <alignment vertical="center"/>
    </xf>
    <xf numFmtId="4" fontId="64" fillId="97" borderId="124" applyNumberFormat="0" applyProtection="0">
      <alignment horizontal="right" vertical="center"/>
    </xf>
    <xf numFmtId="4" fontId="206" fillId="95" borderId="130" applyNumberFormat="0" applyProtection="0">
      <alignment horizontal="right" vertical="center"/>
    </xf>
    <xf numFmtId="4" fontId="64" fillId="94" borderId="124" applyNumberFormat="0" applyProtection="0">
      <alignment horizontal="right" vertical="center"/>
    </xf>
    <xf numFmtId="4" fontId="64" fillId="107" borderId="124" applyNumberFormat="0" applyProtection="0">
      <alignment vertical="center"/>
    </xf>
    <xf numFmtId="4" fontId="64" fillId="94" borderId="124" applyNumberFormat="0" applyProtection="0">
      <alignment horizontal="right" vertical="center"/>
    </xf>
    <xf numFmtId="4" fontId="53" fillId="119" borderId="124" applyNumberFormat="0" applyProtection="0">
      <alignment horizontal="right" vertical="center"/>
    </xf>
    <xf numFmtId="4" fontId="206" fillId="93" borderId="129" applyNumberFormat="0" applyProtection="0">
      <alignment horizontal="right" vertical="center"/>
    </xf>
    <xf numFmtId="0" fontId="206" fillId="105" borderId="124" applyNumberFormat="0" applyProtection="0">
      <alignment horizontal="left" vertical="top" indent="1"/>
    </xf>
    <xf numFmtId="4" fontId="53" fillId="152" borderId="124" applyNumberFormat="0" applyProtection="0">
      <alignment horizontal="right" vertical="center"/>
    </xf>
    <xf numFmtId="4" fontId="53" fillId="109" borderId="124" applyNumberFormat="0" applyProtection="0">
      <alignment horizontal="right" vertical="center"/>
    </xf>
    <xf numFmtId="4" fontId="53" fillId="154" borderId="124" applyNumberFormat="0" applyProtection="0">
      <alignment horizontal="right" vertical="center"/>
    </xf>
    <xf numFmtId="4" fontId="64" fillId="96" borderId="124" applyNumberFormat="0" applyProtection="0">
      <alignment horizontal="right" vertical="center"/>
    </xf>
    <xf numFmtId="4" fontId="64" fillId="97" borderId="124" applyNumberFormat="0" applyProtection="0">
      <alignment horizontal="right" vertical="center"/>
    </xf>
    <xf numFmtId="4" fontId="189" fillId="103" borderId="124" applyNumberFormat="0" applyProtection="0">
      <alignment horizontal="right" vertical="center"/>
    </xf>
    <xf numFmtId="0" fontId="206" fillId="92" borderId="124" applyNumberFormat="0" applyProtection="0">
      <alignment horizontal="left" vertical="top" indent="1"/>
    </xf>
    <xf numFmtId="0" fontId="12" fillId="105" borderId="124" applyNumberFormat="0" applyProtection="0">
      <alignment horizontal="left" vertical="center" indent="1"/>
    </xf>
    <xf numFmtId="4" fontId="64" fillId="95" borderId="124" applyNumberFormat="0" applyProtection="0">
      <alignment horizontal="right" vertical="center"/>
    </xf>
    <xf numFmtId="4" fontId="186" fillId="91" borderId="124" applyNumberFormat="0" applyProtection="0">
      <alignment vertical="center"/>
    </xf>
    <xf numFmtId="0" fontId="12" fillId="105" borderId="124" applyNumberFormat="0" applyProtection="0">
      <alignment horizontal="left" vertical="center" indent="1"/>
    </xf>
    <xf numFmtId="0" fontId="12" fillId="107" borderId="126" applyNumberFormat="0" applyFont="0" applyAlignment="0" applyProtection="0"/>
    <xf numFmtId="4" fontId="64" fillId="92" borderId="124" applyNumberFormat="0" applyProtection="0">
      <alignment horizontal="left" vertical="center" indent="1"/>
    </xf>
    <xf numFmtId="4" fontId="206" fillId="100" borderId="129" applyNumberFormat="0" applyProtection="0">
      <alignment horizontal="right" vertical="center"/>
    </xf>
    <xf numFmtId="0" fontId="12" fillId="105" borderId="124" applyNumberFormat="0" applyProtection="0">
      <alignment horizontal="left" vertical="top" indent="1"/>
    </xf>
    <xf numFmtId="4" fontId="50" fillId="91" borderId="124" applyNumberFormat="0" applyProtection="0">
      <alignment horizontal="left" vertical="center" indent="1"/>
    </xf>
    <xf numFmtId="0" fontId="206" fillId="105" borderId="124" applyNumberFormat="0" applyProtection="0">
      <alignment horizontal="left" vertical="top" indent="1"/>
    </xf>
    <xf numFmtId="4" fontId="64" fillId="107" borderId="124" applyNumberFormat="0" applyProtection="0">
      <alignment vertical="center"/>
    </xf>
    <xf numFmtId="0" fontId="12" fillId="103" borderId="124" applyNumberFormat="0" applyProtection="0">
      <alignment horizontal="left" vertical="center" indent="1"/>
    </xf>
    <xf numFmtId="4" fontId="206" fillId="92" borderId="129" applyNumberFormat="0" applyProtection="0">
      <alignment horizontal="right" vertical="center"/>
    </xf>
    <xf numFmtId="4" fontId="64" fillId="93" borderId="124" applyNumberFormat="0" applyProtection="0">
      <alignment horizontal="right" vertical="center"/>
    </xf>
    <xf numFmtId="0" fontId="12" fillId="104" borderId="124" applyNumberFormat="0" applyProtection="0">
      <alignment horizontal="left" vertical="top" indent="1"/>
    </xf>
    <xf numFmtId="4" fontId="56" fillId="119" borderId="132" applyNumberFormat="0" applyProtection="0">
      <alignment horizontal="left" vertical="center" indent="1"/>
    </xf>
    <xf numFmtId="0" fontId="206" fillId="103" borderId="124" applyNumberFormat="0" applyProtection="0">
      <alignment horizontal="left" vertical="top" indent="1"/>
    </xf>
    <xf numFmtId="4" fontId="53" fillId="159" borderId="124" applyNumberFormat="0" applyProtection="0">
      <alignment horizontal="right" vertical="center"/>
    </xf>
    <xf numFmtId="4" fontId="53" fillId="109" borderId="124" applyNumberFormat="0" applyProtection="0">
      <alignment horizontal="right" vertical="center"/>
    </xf>
    <xf numFmtId="0" fontId="12" fillId="104" borderId="124" applyNumberFormat="0" applyProtection="0">
      <alignment horizontal="left" vertical="center" indent="1"/>
    </xf>
    <xf numFmtId="4" fontId="64" fillId="97" borderId="124" applyNumberFormat="0" applyProtection="0">
      <alignment horizontal="right" vertical="center"/>
    </xf>
    <xf numFmtId="4" fontId="206" fillId="96" borderId="129" applyNumberFormat="0" applyProtection="0">
      <alignment horizontal="right" vertical="center"/>
    </xf>
    <xf numFmtId="4" fontId="64" fillId="95" borderId="124" applyNumberFormat="0" applyProtection="0">
      <alignment horizontal="right" vertical="center"/>
    </xf>
    <xf numFmtId="4" fontId="50" fillId="91" borderId="124" applyNumberFormat="0" applyProtection="0">
      <alignment vertical="center"/>
    </xf>
    <xf numFmtId="0" fontId="12" fillId="92" borderId="124" applyNumberFormat="0" applyProtection="0">
      <alignment horizontal="left" vertical="top" indent="1"/>
    </xf>
    <xf numFmtId="0" fontId="194" fillId="117" borderId="125" applyNumberFormat="0" applyAlignment="0" applyProtection="0"/>
    <xf numFmtId="4" fontId="206" fillId="92" borderId="130" applyNumberFormat="0" applyProtection="0">
      <alignment horizontal="left" vertical="center" indent="1"/>
    </xf>
    <xf numFmtId="4" fontId="206" fillId="91" borderId="139" applyNumberFormat="0" applyProtection="0">
      <alignment vertical="center"/>
    </xf>
    <xf numFmtId="4" fontId="206" fillId="100" borderId="129" applyNumberFormat="0" applyProtection="0">
      <alignment horizontal="right" vertical="center"/>
    </xf>
    <xf numFmtId="0" fontId="206" fillId="110" borderId="129" applyNumberFormat="0" applyProtection="0">
      <alignment horizontal="left" vertical="center" indent="1"/>
    </xf>
    <xf numFmtId="0" fontId="201" fillId="87" borderId="125" applyNumberFormat="0" applyAlignment="0" applyProtection="0"/>
    <xf numFmtId="4" fontId="53" fillId="109" borderId="124" applyNumberFormat="0" applyProtection="0">
      <alignment horizontal="right" vertical="center"/>
    </xf>
    <xf numFmtId="4" fontId="206" fillId="122" borderId="129" applyNumberFormat="0" applyProtection="0">
      <alignment horizontal="left" vertical="center" indent="1"/>
    </xf>
    <xf numFmtId="4" fontId="206" fillId="122" borderId="129" applyNumberFormat="0" applyProtection="0">
      <alignment horizontal="left" vertical="center" indent="1"/>
    </xf>
    <xf numFmtId="4" fontId="53" fillId="152" borderId="124" applyNumberFormat="0" applyProtection="0">
      <alignment horizontal="right" vertical="center"/>
    </xf>
    <xf numFmtId="4" fontId="208" fillId="110" borderId="124" applyNumberFormat="0" applyProtection="0">
      <alignment horizontal="left" vertical="center" indent="1"/>
    </xf>
    <xf numFmtId="0" fontId="64" fillId="92" borderId="124" applyNumberFormat="0" applyProtection="0">
      <alignment horizontal="left" vertical="top" indent="1"/>
    </xf>
    <xf numFmtId="0" fontId="206" fillId="103" borderId="129" applyNumberFormat="0" applyProtection="0">
      <alignment horizontal="left" vertical="center" indent="1"/>
    </xf>
    <xf numFmtId="4" fontId="189" fillId="103" borderId="124" applyNumberFormat="0" applyProtection="0">
      <alignment horizontal="right" vertical="center"/>
    </xf>
    <xf numFmtId="0" fontId="12" fillId="105" borderId="124" applyNumberFormat="0" applyProtection="0">
      <alignment horizontal="left" vertical="top" indent="1"/>
    </xf>
    <xf numFmtId="4" fontId="206" fillId="38" borderId="129" applyNumberFormat="0" applyProtection="0">
      <alignment horizontal="left" vertical="center" indent="1"/>
    </xf>
    <xf numFmtId="4" fontId="206" fillId="122" borderId="129" applyNumberFormat="0" applyProtection="0">
      <alignment horizontal="left" vertical="center" indent="1"/>
    </xf>
    <xf numFmtId="4" fontId="206" fillId="91" borderId="129" applyNumberFormat="0" applyProtection="0">
      <alignment vertical="center"/>
    </xf>
    <xf numFmtId="4" fontId="64" fillId="93" borderId="124" applyNumberFormat="0" applyProtection="0">
      <alignment horizontal="right" vertical="center"/>
    </xf>
    <xf numFmtId="4" fontId="53" fillId="155" borderId="124" applyNumberFormat="0" applyProtection="0">
      <alignment horizontal="right" vertical="center"/>
    </xf>
    <xf numFmtId="0" fontId="185" fillId="0" borderId="128" applyNumberFormat="0" applyFill="0" applyAlignment="0" applyProtection="0"/>
    <xf numFmtId="4" fontId="206" fillId="98" borderId="129" applyNumberFormat="0" applyProtection="0">
      <alignment horizontal="right" vertical="center"/>
    </xf>
    <xf numFmtId="0" fontId="206" fillId="105" borderId="129" applyNumberFormat="0" applyProtection="0">
      <alignment horizontal="left" vertical="center" indent="1"/>
    </xf>
    <xf numFmtId="0" fontId="12" fillId="104" borderId="124" applyNumberFormat="0" applyProtection="0">
      <alignment horizontal="left" vertical="center" indent="1"/>
    </xf>
    <xf numFmtId="4" fontId="64" fillId="100" borderId="124" applyNumberFormat="0" applyProtection="0">
      <alignment horizontal="right" vertical="center"/>
    </xf>
    <xf numFmtId="0" fontId="71" fillId="104" borderId="131" applyBorder="0"/>
    <xf numFmtId="0" fontId="12" fillId="92" borderId="124" applyNumberFormat="0" applyProtection="0">
      <alignment horizontal="left" vertical="center" indent="1"/>
    </xf>
    <xf numFmtId="4" fontId="186" fillId="91" borderId="124" applyNumberFormat="0" applyProtection="0">
      <alignment vertical="center"/>
    </xf>
    <xf numFmtId="4" fontId="64" fillId="93" borderId="124" applyNumberFormat="0" applyProtection="0">
      <alignment horizontal="right" vertical="center"/>
    </xf>
    <xf numFmtId="0" fontId="12" fillId="103" borderId="124" applyNumberFormat="0" applyProtection="0">
      <alignment horizontal="left" vertical="top" indent="1"/>
    </xf>
    <xf numFmtId="4" fontId="64" fillId="101" borderId="124" applyNumberFormat="0" applyProtection="0">
      <alignment horizontal="right" vertical="center"/>
    </xf>
    <xf numFmtId="4" fontId="206" fillId="91" borderId="129" applyNumberFormat="0" applyProtection="0">
      <alignment vertical="center"/>
    </xf>
    <xf numFmtId="4" fontId="64" fillId="94" borderId="124" applyNumberFormat="0" applyProtection="0">
      <alignment horizontal="right" vertical="center"/>
    </xf>
    <xf numFmtId="4" fontId="206" fillId="98" borderId="129" applyNumberFormat="0" applyProtection="0">
      <alignment horizontal="right" vertical="center"/>
    </xf>
    <xf numFmtId="4" fontId="208" fillId="107" borderId="124" applyNumberFormat="0" applyProtection="0">
      <alignment vertical="center"/>
    </xf>
    <xf numFmtId="0" fontId="12" fillId="105" borderId="124" applyNumberFormat="0" applyProtection="0">
      <alignment horizontal="left" vertical="top" indent="1"/>
    </xf>
    <xf numFmtId="4" fontId="206" fillId="92" borderId="130" applyNumberFormat="0" applyProtection="0">
      <alignment horizontal="left" vertical="center" indent="1"/>
    </xf>
    <xf numFmtId="4" fontId="206" fillId="95" borderId="130" applyNumberFormat="0" applyProtection="0">
      <alignment horizontal="right" vertical="center"/>
    </xf>
    <xf numFmtId="0" fontId="12" fillId="104" borderId="124" applyNumberFormat="0" applyProtection="0">
      <alignment horizontal="left" vertical="top" indent="1"/>
    </xf>
    <xf numFmtId="0" fontId="206" fillId="104" borderId="124" applyNumberFormat="0" applyProtection="0">
      <alignment horizontal="left" vertical="top" indent="1"/>
    </xf>
    <xf numFmtId="0" fontId="12" fillId="105" borderId="124" applyNumberFormat="0" applyProtection="0">
      <alignment horizontal="left" vertical="center" indent="1"/>
    </xf>
    <xf numFmtId="4" fontId="64" fillId="100" borderId="124" applyNumberFormat="0" applyProtection="0">
      <alignment horizontal="right" vertical="center"/>
    </xf>
    <xf numFmtId="0" fontId="209" fillId="91" borderId="124" applyNumberFormat="0" applyProtection="0">
      <alignment horizontal="left" vertical="top" indent="1"/>
    </xf>
    <xf numFmtId="4" fontId="206" fillId="122" borderId="129" applyNumberFormat="0" applyProtection="0">
      <alignment horizontal="left" vertical="center" indent="1"/>
    </xf>
    <xf numFmtId="4" fontId="206" fillId="93" borderId="129" applyNumberFormat="0" applyProtection="0">
      <alignment horizontal="right" vertical="center"/>
    </xf>
    <xf numFmtId="4" fontId="206" fillId="99" borderId="129" applyNumberFormat="0" applyProtection="0">
      <alignment horizontal="right" vertical="center"/>
    </xf>
    <xf numFmtId="4" fontId="50" fillId="91" borderId="124" applyNumberFormat="0" applyProtection="0">
      <alignment horizontal="left" vertical="center" indent="1"/>
    </xf>
    <xf numFmtId="4" fontId="64" fillId="100" borderId="124" applyNumberFormat="0" applyProtection="0">
      <alignment horizontal="right" vertical="center"/>
    </xf>
    <xf numFmtId="0" fontId="185" fillId="0" borderId="133" applyNumberFormat="0" applyFill="0" applyAlignment="0" applyProtection="0"/>
    <xf numFmtId="0" fontId="185" fillId="0" borderId="133" applyNumberFormat="0" applyFill="0" applyAlignment="0" applyProtection="0"/>
    <xf numFmtId="0" fontId="12" fillId="104" borderId="124" applyNumberFormat="0" applyProtection="0">
      <alignment horizontal="left" vertical="center" indent="1"/>
    </xf>
    <xf numFmtId="4" fontId="64" fillId="93" borderId="124" applyNumberFormat="0" applyProtection="0">
      <alignment horizontal="right" vertical="center"/>
    </xf>
    <xf numFmtId="4" fontId="53" fillId="38" borderId="124" applyNumberFormat="0" applyProtection="0">
      <alignment horizontal="left" vertical="center" indent="1"/>
    </xf>
    <xf numFmtId="0" fontId="12" fillId="104" borderId="124" applyNumberFormat="0" applyProtection="0">
      <alignment horizontal="left" vertical="top" indent="1"/>
    </xf>
    <xf numFmtId="4" fontId="64" fillId="98" borderId="124" applyNumberFormat="0" applyProtection="0">
      <alignment horizontal="right" vertical="center"/>
    </xf>
    <xf numFmtId="4" fontId="206" fillId="99" borderId="129" applyNumberFormat="0" applyProtection="0">
      <alignment horizontal="right" vertical="center"/>
    </xf>
    <xf numFmtId="0" fontId="201" fillId="87" borderId="125" applyNumberFormat="0" applyAlignment="0" applyProtection="0"/>
    <xf numFmtId="4" fontId="53" fillId="157" borderId="124" applyNumberFormat="0" applyProtection="0">
      <alignment horizontal="right" vertical="center"/>
    </xf>
    <xf numFmtId="4" fontId="53" fillId="153" borderId="124" applyNumberFormat="0" applyProtection="0">
      <alignment horizontal="right" vertical="center"/>
    </xf>
    <xf numFmtId="4" fontId="64" fillId="97" borderId="124" applyNumberFormat="0" applyProtection="0">
      <alignment horizontal="right" vertical="center"/>
    </xf>
    <xf numFmtId="4" fontId="64" fillId="92" borderId="124" applyNumberFormat="0" applyProtection="0">
      <alignment horizontal="left" vertical="center" indent="1"/>
    </xf>
    <xf numFmtId="4" fontId="187" fillId="103" borderId="124" applyNumberFormat="0" applyProtection="0">
      <alignment horizontal="right" vertical="center"/>
    </xf>
    <xf numFmtId="4" fontId="64" fillId="107" borderId="124" applyNumberFormat="0" applyProtection="0">
      <alignment horizontal="left" vertical="center" indent="1"/>
    </xf>
    <xf numFmtId="4" fontId="64" fillId="107" borderId="124" applyNumberFormat="0" applyProtection="0">
      <alignment vertical="center"/>
    </xf>
    <xf numFmtId="0" fontId="12" fillId="105" borderId="124" applyNumberFormat="0" applyProtection="0">
      <alignment horizontal="left" vertical="center" indent="1"/>
    </xf>
    <xf numFmtId="0" fontId="12" fillId="92" borderId="124" applyNumberFormat="0" applyProtection="0">
      <alignment horizontal="left" vertical="center" indent="1"/>
    </xf>
    <xf numFmtId="0" fontId="204" fillId="134" borderId="127" applyNumberFormat="0" applyAlignment="0" applyProtection="0"/>
    <xf numFmtId="4" fontId="64" fillId="101" borderId="124" applyNumberFormat="0" applyProtection="0">
      <alignment horizontal="right" vertical="center"/>
    </xf>
    <xf numFmtId="4" fontId="64" fillId="99" borderId="124" applyNumberFormat="0" applyProtection="0">
      <alignment horizontal="right" vertical="center"/>
    </xf>
    <xf numFmtId="4" fontId="64" fillId="98" borderId="124" applyNumberFormat="0" applyProtection="0">
      <alignment horizontal="right" vertical="center"/>
    </xf>
    <xf numFmtId="0" fontId="50" fillId="91" borderId="124" applyNumberFormat="0" applyProtection="0">
      <alignment horizontal="left" vertical="top" indent="1"/>
    </xf>
    <xf numFmtId="4" fontId="186" fillId="91" borderId="124" applyNumberFormat="0" applyProtection="0">
      <alignment vertical="center"/>
    </xf>
    <xf numFmtId="0" fontId="206" fillId="138" borderId="129" applyNumberFormat="0" applyProtection="0">
      <alignment horizontal="left" vertical="center" indent="1"/>
    </xf>
    <xf numFmtId="4" fontId="53" fillId="159" borderId="124" applyNumberFormat="0" applyProtection="0">
      <alignment vertical="center"/>
    </xf>
    <xf numFmtId="0" fontId="220" fillId="110" borderId="125" applyNumberFormat="0" applyAlignment="0" applyProtection="0"/>
    <xf numFmtId="4" fontId="187" fillId="103" borderId="124" applyNumberFormat="0" applyProtection="0">
      <alignment horizontal="right" vertical="center"/>
    </xf>
    <xf numFmtId="4" fontId="53" fillId="33" borderId="124" applyNumberFormat="0" applyProtection="0">
      <alignment horizontal="right" vertical="center"/>
    </xf>
    <xf numFmtId="0" fontId="12" fillId="92" borderId="124" applyNumberFormat="0" applyProtection="0">
      <alignment horizontal="left" vertical="center" indent="1"/>
    </xf>
    <xf numFmtId="4" fontId="50" fillId="91" borderId="124" applyNumberFormat="0" applyProtection="0">
      <alignment horizontal="left" vertical="center" indent="1"/>
    </xf>
    <xf numFmtId="0" fontId="12" fillId="105" borderId="124" applyNumberFormat="0" applyProtection="0">
      <alignment horizontal="left" vertical="center" indent="1"/>
    </xf>
    <xf numFmtId="4" fontId="53" fillId="157" borderId="124" applyNumberFormat="0" applyProtection="0">
      <alignment horizontal="right" vertical="center"/>
    </xf>
    <xf numFmtId="0" fontId="12" fillId="92" borderId="124" applyNumberFormat="0" applyProtection="0">
      <alignment horizontal="left" vertical="top" indent="1"/>
    </xf>
    <xf numFmtId="202" fontId="28" fillId="0" borderId="122" applyFill="0"/>
    <xf numFmtId="4" fontId="53" fillId="155" borderId="124" applyNumberFormat="0" applyProtection="0">
      <alignment horizontal="right" vertical="center"/>
    </xf>
    <xf numFmtId="0" fontId="201" fillId="87" borderId="129" applyNumberFormat="0" applyAlignment="0" applyProtection="0"/>
    <xf numFmtId="0" fontId="12" fillId="103" borderId="124" applyNumberFormat="0" applyProtection="0">
      <alignment horizontal="left" vertical="center" indent="1"/>
    </xf>
    <xf numFmtId="4" fontId="206" fillId="38" borderId="129" applyNumberFormat="0" applyProtection="0">
      <alignment horizontal="left" vertical="center" indent="1"/>
    </xf>
    <xf numFmtId="4" fontId="206" fillId="122" borderId="129" applyNumberFormat="0" applyProtection="0">
      <alignment horizontal="left" vertical="center" indent="1"/>
    </xf>
    <xf numFmtId="0" fontId="12" fillId="104" borderId="124" applyNumberFormat="0" applyProtection="0">
      <alignment horizontal="left" vertical="top" indent="1"/>
    </xf>
    <xf numFmtId="4" fontId="53" fillId="121" borderId="124" applyNumberFormat="0" applyProtection="0">
      <alignment horizontal="right" vertical="center"/>
    </xf>
    <xf numFmtId="0" fontId="12" fillId="105" borderId="124" applyNumberFormat="0" applyProtection="0">
      <alignment horizontal="left" vertical="center" indent="1"/>
    </xf>
    <xf numFmtId="4" fontId="64" fillId="103" borderId="124" applyNumberFormat="0" applyProtection="0">
      <alignment horizontal="right" vertical="center"/>
    </xf>
    <xf numFmtId="4" fontId="64" fillId="92" borderId="124" applyNumberFormat="0" applyProtection="0">
      <alignment horizontal="right" vertical="center"/>
    </xf>
    <xf numFmtId="4" fontId="50" fillId="91" borderId="124" applyNumberFormat="0" applyProtection="0">
      <alignment horizontal="left" vertical="center" indent="1"/>
    </xf>
    <xf numFmtId="0" fontId="12" fillId="104" borderId="124" applyNumberFormat="0" applyProtection="0">
      <alignment horizontal="left" vertical="center" indent="1"/>
    </xf>
    <xf numFmtId="4" fontId="64" fillId="107" borderId="124" applyNumberFormat="0" applyProtection="0">
      <alignment horizontal="left" vertical="center" indent="1"/>
    </xf>
    <xf numFmtId="4" fontId="64" fillId="100" borderId="124" applyNumberFormat="0" applyProtection="0">
      <alignment horizontal="right" vertical="center"/>
    </xf>
    <xf numFmtId="4" fontId="229" fillId="38" borderId="124" applyNumberFormat="0" applyProtection="0">
      <alignment vertical="center"/>
    </xf>
    <xf numFmtId="0" fontId="206" fillId="103" borderId="129" applyNumberFormat="0" applyProtection="0">
      <alignment horizontal="left" vertical="center" indent="1"/>
    </xf>
    <xf numFmtId="0" fontId="12" fillId="103" borderId="124" applyNumberFormat="0" applyProtection="0">
      <alignment horizontal="left" vertical="top" indent="1"/>
    </xf>
    <xf numFmtId="4" fontId="64" fillId="98" borderId="124" applyNumberFormat="0" applyProtection="0">
      <alignment horizontal="right" vertical="center"/>
    </xf>
    <xf numFmtId="0" fontId="12" fillId="86" borderId="126" applyNumberFormat="0" applyFont="0" applyAlignment="0" applyProtection="0"/>
    <xf numFmtId="0" fontId="64" fillId="107" borderId="124" applyNumberFormat="0" applyProtection="0">
      <alignment horizontal="left" vertical="top" indent="1"/>
    </xf>
    <xf numFmtId="0" fontId="12" fillId="105" borderId="124" applyNumberFormat="0" applyProtection="0">
      <alignment horizontal="left" vertical="top" indent="1"/>
    </xf>
    <xf numFmtId="4" fontId="53" fillId="154" borderId="124" applyNumberFormat="0" applyProtection="0">
      <alignment horizontal="right" vertical="center"/>
    </xf>
    <xf numFmtId="0" fontId="226" fillId="110" borderId="125" applyNumberFormat="0" applyAlignment="0" applyProtection="0"/>
    <xf numFmtId="0" fontId="206" fillId="105" borderId="124" applyNumberFormat="0" applyProtection="0">
      <alignment horizontal="left" vertical="top" indent="1"/>
    </xf>
    <xf numFmtId="0" fontId="206" fillId="92" borderId="124" applyNumberFormat="0" applyProtection="0">
      <alignment horizontal="left" vertical="top" indent="1"/>
    </xf>
    <xf numFmtId="4" fontId="64" fillId="96" borderId="124" applyNumberFormat="0" applyProtection="0">
      <alignment horizontal="right" vertical="center"/>
    </xf>
    <xf numFmtId="0" fontId="208" fillId="92" borderId="124" applyNumberFormat="0" applyProtection="0">
      <alignment horizontal="left" vertical="top" indent="1"/>
    </xf>
    <xf numFmtId="4" fontId="53" fillId="33" borderId="124" applyNumberFormat="0" applyProtection="0">
      <alignment horizontal="right" vertical="center"/>
    </xf>
    <xf numFmtId="0" fontId="204" fillId="117" borderId="127" applyNumberFormat="0" applyAlignment="0" applyProtection="0"/>
    <xf numFmtId="4" fontId="206" fillId="96" borderId="129" applyNumberFormat="0" applyProtection="0">
      <alignment horizontal="right" vertical="center"/>
    </xf>
    <xf numFmtId="4" fontId="206" fillId="137" borderId="129" applyNumberFormat="0" applyProtection="0">
      <alignment horizontal="right" vertical="center"/>
    </xf>
    <xf numFmtId="0" fontId="12" fillId="86" borderId="126" applyNumberFormat="0" applyFont="0" applyAlignment="0" applyProtection="0"/>
    <xf numFmtId="4" fontId="208" fillId="107" borderId="124" applyNumberFormat="0" applyProtection="0">
      <alignment vertical="center"/>
    </xf>
    <xf numFmtId="0" fontId="206" fillId="103" borderId="129" applyNumberFormat="0" applyProtection="0">
      <alignment horizontal="left" vertical="center" indent="1"/>
    </xf>
    <xf numFmtId="4" fontId="64" fillId="92" borderId="124" applyNumberFormat="0" applyProtection="0">
      <alignment horizontal="right" vertical="center"/>
    </xf>
    <xf numFmtId="0" fontId="206" fillId="103" borderId="124" applyNumberFormat="0" applyProtection="0">
      <alignment horizontal="left" vertical="top" indent="1"/>
    </xf>
    <xf numFmtId="0" fontId="206" fillId="138" borderId="129" applyNumberFormat="0" applyProtection="0">
      <alignment horizontal="left" vertical="center" indent="1"/>
    </xf>
    <xf numFmtId="0" fontId="206" fillId="103" borderId="124" applyNumberFormat="0" applyProtection="0">
      <alignment horizontal="left" vertical="top" indent="1"/>
    </xf>
    <xf numFmtId="4" fontId="50" fillId="91" borderId="124" applyNumberFormat="0" applyProtection="0">
      <alignment horizontal="left" vertical="center" indent="1"/>
    </xf>
    <xf numFmtId="4" fontId="64" fillId="96" borderId="124" applyNumberFormat="0" applyProtection="0">
      <alignment horizontal="right" vertical="center"/>
    </xf>
    <xf numFmtId="4" fontId="206" fillId="91" borderId="129" applyNumberFormat="0" applyProtection="0">
      <alignment vertical="center"/>
    </xf>
    <xf numFmtId="202" fontId="67" fillId="0" borderId="123"/>
    <xf numFmtId="0" fontId="226" fillId="110" borderId="125" applyNumberFormat="0" applyAlignment="0" applyProtection="0"/>
    <xf numFmtId="4" fontId="50" fillId="91" borderId="124" applyNumberFormat="0" applyProtection="0">
      <alignment horizontal="left" vertical="center" indent="1"/>
    </xf>
    <xf numFmtId="4" fontId="64" fillId="98" borderId="124" applyNumberFormat="0" applyProtection="0">
      <alignment horizontal="right" vertical="center"/>
    </xf>
    <xf numFmtId="4" fontId="64" fillId="107" borderId="124" applyNumberFormat="0" applyProtection="0">
      <alignment horizontal="left" vertical="center" indent="1"/>
    </xf>
    <xf numFmtId="4" fontId="206" fillId="122" borderId="129" applyNumberFormat="0" applyProtection="0">
      <alignment horizontal="left" vertical="center" indent="1"/>
    </xf>
    <xf numFmtId="4" fontId="206" fillId="92" borderId="129" applyNumberFormat="0" applyProtection="0">
      <alignment horizontal="right" vertical="center"/>
    </xf>
    <xf numFmtId="0" fontId="185" fillId="0" borderId="128" applyNumberFormat="0" applyFill="0" applyAlignment="0" applyProtection="0"/>
    <xf numFmtId="4" fontId="206" fillId="92" borderId="130" applyNumberFormat="0" applyProtection="0">
      <alignment horizontal="left" vertical="center" indent="1"/>
    </xf>
    <xf numFmtId="0" fontId="209" fillId="91" borderId="124" applyNumberFormat="0" applyProtection="0">
      <alignment horizontal="left" vertical="top" indent="1"/>
    </xf>
    <xf numFmtId="4" fontId="206" fillId="101" borderId="129" applyNumberFormat="0" applyProtection="0">
      <alignment horizontal="right" vertical="center"/>
    </xf>
    <xf numFmtId="0" fontId="206" fillId="92" borderId="124" applyNumberFormat="0" applyProtection="0">
      <alignment horizontal="left" vertical="top" indent="1"/>
    </xf>
    <xf numFmtId="4" fontId="53" fillId="154" borderId="124" applyNumberFormat="0" applyProtection="0">
      <alignment horizontal="right" vertical="center"/>
    </xf>
    <xf numFmtId="4" fontId="230" fillId="159" borderId="124" applyNumberFormat="0" applyProtection="0">
      <alignment vertical="center"/>
    </xf>
    <xf numFmtId="0" fontId="201" fillId="87" borderId="125" applyNumberFormat="0" applyAlignment="0" applyProtection="0"/>
    <xf numFmtId="0" fontId="12" fillId="105" borderId="124" applyNumberFormat="0" applyProtection="0">
      <alignment horizontal="left" vertical="center" indent="1"/>
    </xf>
    <xf numFmtId="0" fontId="12" fillId="104" borderId="124" applyNumberFormat="0" applyProtection="0">
      <alignment horizontal="left" vertical="center" indent="1"/>
    </xf>
    <xf numFmtId="4" fontId="64" fillId="96" borderId="124" applyNumberFormat="0" applyProtection="0">
      <alignment horizontal="right" vertical="center"/>
    </xf>
    <xf numFmtId="4" fontId="206" fillId="91" borderId="129" applyNumberFormat="0" applyProtection="0">
      <alignment vertical="center"/>
    </xf>
    <xf numFmtId="4" fontId="206" fillId="122" borderId="129" applyNumberFormat="0" applyProtection="0">
      <alignment horizontal="left" vertical="center" indent="1"/>
    </xf>
    <xf numFmtId="0" fontId="12" fillId="104" borderId="124" applyNumberFormat="0" applyProtection="0">
      <alignment horizontal="left" vertical="center" indent="1"/>
    </xf>
    <xf numFmtId="0" fontId="12" fillId="92" borderId="124" applyNumberFormat="0" applyProtection="0">
      <alignment horizontal="left" vertical="center" indent="1"/>
    </xf>
    <xf numFmtId="4" fontId="64" fillId="103" borderId="124" applyNumberFormat="0" applyProtection="0">
      <alignment horizontal="right" vertical="center"/>
    </xf>
    <xf numFmtId="4" fontId="64" fillId="101" borderId="124" applyNumberFormat="0" applyProtection="0">
      <alignment horizontal="right" vertical="center"/>
    </xf>
    <xf numFmtId="4" fontId="187" fillId="107" borderId="124" applyNumberFormat="0" applyProtection="0">
      <alignment vertical="center"/>
    </xf>
    <xf numFmtId="4" fontId="53" fillId="156" borderId="124" applyNumberFormat="0" applyProtection="0">
      <alignment horizontal="right" vertical="center"/>
    </xf>
    <xf numFmtId="0" fontId="185" fillId="0" borderId="133" applyNumberFormat="0" applyFill="0" applyAlignment="0" applyProtection="0"/>
    <xf numFmtId="0" fontId="12" fillId="103" borderId="124" applyNumberFormat="0" applyProtection="0">
      <alignment horizontal="left" vertical="top" indent="1"/>
    </xf>
    <xf numFmtId="4" fontId="64" fillId="98" borderId="124" applyNumberFormat="0" applyProtection="0">
      <alignment horizontal="right" vertical="center"/>
    </xf>
    <xf numFmtId="4" fontId="53" fillId="159" borderId="124" applyNumberFormat="0" applyProtection="0">
      <alignment vertical="center"/>
    </xf>
    <xf numFmtId="0" fontId="206" fillId="105" borderId="124" applyNumberFormat="0" applyProtection="0">
      <alignment horizontal="left" vertical="top" indent="1"/>
    </xf>
    <xf numFmtId="4" fontId="53" fillId="154" borderId="124" applyNumberFormat="0" applyProtection="0">
      <alignment horizontal="right" vertical="center"/>
    </xf>
    <xf numFmtId="4" fontId="206" fillId="97" borderId="129" applyNumberFormat="0" applyProtection="0">
      <alignment horizontal="right" vertical="center"/>
    </xf>
    <xf numFmtId="0" fontId="12" fillId="92" borderId="124" applyNumberFormat="0" applyProtection="0">
      <alignment horizontal="left" vertical="top" indent="1"/>
    </xf>
    <xf numFmtId="4" fontId="64" fillId="95" borderId="124" applyNumberFormat="0" applyProtection="0">
      <alignment horizontal="right" vertical="center"/>
    </xf>
    <xf numFmtId="0" fontId="201" fillId="87" borderId="129" applyNumberFormat="0" applyAlignment="0" applyProtection="0"/>
    <xf numFmtId="0" fontId="12" fillId="104" borderId="124" applyNumberFormat="0" applyProtection="0">
      <alignment horizontal="left" vertical="center" indent="1"/>
    </xf>
    <xf numFmtId="4" fontId="64" fillId="97" borderId="124" applyNumberFormat="0" applyProtection="0">
      <alignment horizontal="right" vertical="center"/>
    </xf>
    <xf numFmtId="4" fontId="53" fillId="153" borderId="124" applyNumberFormat="0" applyProtection="0">
      <alignment horizontal="right" vertical="center"/>
    </xf>
    <xf numFmtId="4" fontId="64" fillId="95" borderId="124" applyNumberFormat="0" applyProtection="0">
      <alignment horizontal="right" vertical="center"/>
    </xf>
    <xf numFmtId="4" fontId="64" fillId="94" borderId="124" applyNumberFormat="0" applyProtection="0">
      <alignment horizontal="right" vertical="center"/>
    </xf>
    <xf numFmtId="4" fontId="206" fillId="0" borderId="129" applyNumberFormat="0" applyProtection="0">
      <alignment horizontal="right" vertical="center"/>
    </xf>
    <xf numFmtId="0" fontId="12" fillId="92" borderId="124" applyNumberFormat="0" applyProtection="0">
      <alignment horizontal="left" vertical="center" indent="1"/>
    </xf>
    <xf numFmtId="4" fontId="206" fillId="122" borderId="129" applyNumberFormat="0" applyProtection="0">
      <alignment horizontal="left" vertical="center" indent="1"/>
    </xf>
    <xf numFmtId="4" fontId="56" fillId="119" borderId="124" applyNumberFormat="0" applyProtection="0">
      <alignment horizontal="left" vertical="center" indent="1"/>
    </xf>
    <xf numFmtId="0" fontId="206" fillId="104" borderId="124" applyNumberFormat="0" applyProtection="0">
      <alignment horizontal="left" vertical="top" indent="1"/>
    </xf>
    <xf numFmtId="0" fontId="213" fillId="134" borderId="129" applyNumberFormat="0" applyAlignment="0" applyProtection="0"/>
    <xf numFmtId="4" fontId="206" fillId="38" borderId="129" applyNumberFormat="0" applyProtection="0">
      <alignment horizontal="left" vertical="center" indent="1"/>
    </xf>
    <xf numFmtId="4" fontId="206" fillId="103" borderId="130" applyNumberFormat="0" applyProtection="0">
      <alignment horizontal="left" vertical="center" indent="1"/>
    </xf>
    <xf numFmtId="4" fontId="211" fillId="106" borderId="129" applyNumberFormat="0" applyProtection="0">
      <alignment horizontal="right" vertical="center"/>
    </xf>
    <xf numFmtId="0" fontId="206" fillId="92" borderId="124" applyNumberFormat="0" applyProtection="0">
      <alignment horizontal="left" vertical="top" indent="1"/>
    </xf>
    <xf numFmtId="4" fontId="206" fillId="92" borderId="130" applyNumberFormat="0" applyProtection="0">
      <alignment horizontal="left" vertical="center" indent="1"/>
    </xf>
    <xf numFmtId="0" fontId="50" fillId="91" borderId="124" applyNumberFormat="0" applyProtection="0">
      <alignment horizontal="left" vertical="top" indent="1"/>
    </xf>
    <xf numFmtId="0" fontId="194" fillId="117" borderId="125" applyNumberFormat="0" applyAlignment="0" applyProtection="0"/>
    <xf numFmtId="4" fontId="206" fillId="93" borderId="129" applyNumberFormat="0" applyProtection="0">
      <alignment horizontal="right" vertical="center"/>
    </xf>
    <xf numFmtId="4" fontId="211" fillId="106" borderId="129" applyNumberFormat="0" applyProtection="0">
      <alignment horizontal="right" vertical="center"/>
    </xf>
    <xf numFmtId="4" fontId="53" fillId="38" borderId="124" applyNumberFormat="0" applyProtection="0">
      <alignment horizontal="left" vertical="center" indent="1"/>
    </xf>
    <xf numFmtId="4" fontId="189" fillId="103" borderId="124" applyNumberFormat="0" applyProtection="0">
      <alignment horizontal="right" vertical="center"/>
    </xf>
    <xf numFmtId="0" fontId="12" fillId="92" borderId="124" applyNumberFormat="0" applyProtection="0">
      <alignment horizontal="left" vertical="top" indent="1"/>
    </xf>
    <xf numFmtId="0" fontId="206" fillId="103" borderId="124" applyNumberFormat="0" applyProtection="0">
      <alignment horizontal="left" vertical="top" indent="1"/>
    </xf>
    <xf numFmtId="4" fontId="64" fillId="100" borderId="124" applyNumberFormat="0" applyProtection="0">
      <alignment horizontal="right" vertical="center"/>
    </xf>
    <xf numFmtId="4" fontId="64" fillId="94" borderId="124" applyNumberFormat="0" applyProtection="0">
      <alignment horizontal="right" vertical="center"/>
    </xf>
    <xf numFmtId="4" fontId="53" fillId="119" borderId="124" applyNumberFormat="0" applyProtection="0">
      <alignment horizontal="right" vertical="center"/>
    </xf>
    <xf numFmtId="4" fontId="206" fillId="101" borderId="129" applyNumberFormat="0" applyProtection="0">
      <alignment horizontal="right" vertical="center"/>
    </xf>
    <xf numFmtId="4" fontId="189" fillId="103" borderId="124" applyNumberFormat="0" applyProtection="0">
      <alignment horizontal="right" vertical="center"/>
    </xf>
    <xf numFmtId="4" fontId="64" fillId="107" borderId="124" applyNumberFormat="0" applyProtection="0">
      <alignment horizontal="left" vertical="center" indent="1"/>
    </xf>
    <xf numFmtId="4" fontId="187" fillId="103" borderId="124" applyNumberFormat="0" applyProtection="0">
      <alignment horizontal="right" vertical="center"/>
    </xf>
    <xf numFmtId="4" fontId="12" fillId="104" borderId="130" applyNumberFormat="0" applyProtection="0">
      <alignment horizontal="left" vertical="center" indent="1"/>
    </xf>
    <xf numFmtId="4" fontId="50" fillId="91" borderId="124" applyNumberFormat="0" applyProtection="0">
      <alignment vertical="center"/>
    </xf>
    <xf numFmtId="4" fontId="64" fillId="92" borderId="160" applyNumberFormat="0" applyProtection="0">
      <alignment horizontal="right" vertical="center"/>
    </xf>
    <xf numFmtId="4" fontId="206" fillId="102" borderId="130" applyNumberFormat="0" applyProtection="0">
      <alignment horizontal="left" vertical="center" indent="1"/>
    </xf>
    <xf numFmtId="0" fontId="64" fillId="92" borderId="124" applyNumberFormat="0" applyProtection="0">
      <alignment horizontal="left" vertical="top" indent="1"/>
    </xf>
    <xf numFmtId="4" fontId="187" fillId="107" borderId="124" applyNumberFormat="0" applyProtection="0">
      <alignment vertical="center"/>
    </xf>
    <xf numFmtId="4" fontId="12" fillId="104" borderId="130" applyNumberFormat="0" applyProtection="0">
      <alignment horizontal="left" vertical="center" indent="1"/>
    </xf>
    <xf numFmtId="4" fontId="64" fillId="93" borderId="124" applyNumberFormat="0" applyProtection="0">
      <alignment horizontal="right" vertical="center"/>
    </xf>
    <xf numFmtId="4" fontId="206" fillId="100" borderId="129" applyNumberFormat="0" applyProtection="0">
      <alignment horizontal="right" vertical="center"/>
    </xf>
    <xf numFmtId="4" fontId="64" fillId="97" borderId="124" applyNumberFormat="0" applyProtection="0">
      <alignment horizontal="right" vertical="center"/>
    </xf>
    <xf numFmtId="4" fontId="186" fillId="91" borderId="124" applyNumberFormat="0" applyProtection="0">
      <alignment vertical="center"/>
    </xf>
    <xf numFmtId="4" fontId="64" fillId="99" borderId="124" applyNumberFormat="0" applyProtection="0">
      <alignment horizontal="right" vertical="center"/>
    </xf>
    <xf numFmtId="0" fontId="206" fillId="105" borderId="124" applyNumberFormat="0" applyProtection="0">
      <alignment horizontal="left" vertical="top" indent="1"/>
    </xf>
    <xf numFmtId="4" fontId="50" fillId="91" borderId="124" applyNumberFormat="0" applyProtection="0">
      <alignment horizontal="left" vertical="center" indent="1"/>
    </xf>
    <xf numFmtId="4" fontId="64" fillId="92" borderId="124" applyNumberFormat="0" applyProtection="0">
      <alignment horizontal="left" vertical="center" indent="1"/>
    </xf>
    <xf numFmtId="0" fontId="64" fillId="92" borderId="124" applyNumberFormat="0" applyProtection="0">
      <alignment horizontal="left" vertical="top" indent="1"/>
    </xf>
    <xf numFmtId="4" fontId="53" fillId="154" borderId="124" applyNumberFormat="0" applyProtection="0">
      <alignment horizontal="right" vertical="center"/>
    </xf>
    <xf numFmtId="4" fontId="187" fillId="107" borderId="124" applyNumberFormat="0" applyProtection="0">
      <alignment vertical="center"/>
    </xf>
    <xf numFmtId="4" fontId="206" fillId="96" borderId="129" applyNumberFormat="0" applyProtection="0">
      <alignment horizontal="right" vertical="center"/>
    </xf>
    <xf numFmtId="4" fontId="206" fillId="98" borderId="129" applyNumberFormat="0" applyProtection="0">
      <alignment horizontal="right" vertical="center"/>
    </xf>
    <xf numFmtId="4" fontId="64" fillId="92" borderId="124" applyNumberFormat="0" applyProtection="0">
      <alignment horizontal="right" vertical="center"/>
    </xf>
    <xf numFmtId="4" fontId="64" fillId="107" borderId="124" applyNumberFormat="0" applyProtection="0">
      <alignment horizontal="left" vertical="center" indent="1"/>
    </xf>
    <xf numFmtId="4" fontId="206" fillId="97" borderId="129" applyNumberFormat="0" applyProtection="0">
      <alignment horizontal="right" vertical="center"/>
    </xf>
    <xf numFmtId="0" fontId="226" fillId="110" borderId="125" applyNumberFormat="0" applyAlignment="0" applyProtection="0"/>
    <xf numFmtId="0" fontId="206" fillId="86" borderId="129" applyNumberFormat="0" applyFont="0" applyAlignment="0" applyProtection="0"/>
    <xf numFmtId="0" fontId="206" fillId="103" borderId="129" applyNumberFormat="0" applyProtection="0">
      <alignment horizontal="left" vertical="center" indent="1"/>
    </xf>
    <xf numFmtId="0" fontId="12" fillId="103" borderId="124" applyNumberFormat="0" applyProtection="0">
      <alignment horizontal="left" vertical="center" indent="1"/>
    </xf>
    <xf numFmtId="4" fontId="64" fillId="94" borderId="124" applyNumberFormat="0" applyProtection="0">
      <alignment horizontal="right" vertical="center"/>
    </xf>
    <xf numFmtId="4" fontId="206" fillId="99" borderId="129" applyNumberFormat="0" applyProtection="0">
      <alignment horizontal="right" vertical="center"/>
    </xf>
    <xf numFmtId="4" fontId="188" fillId="120" borderId="132" applyNumberFormat="0" applyProtection="0">
      <alignment horizontal="left" vertical="center" indent="1"/>
    </xf>
    <xf numFmtId="0" fontId="12" fillId="103" borderId="124" applyNumberFormat="0" applyProtection="0">
      <alignment horizontal="left" vertical="center" indent="1"/>
    </xf>
    <xf numFmtId="0" fontId="208" fillId="92" borderId="124" applyNumberFormat="0" applyProtection="0">
      <alignment horizontal="left" vertical="top" indent="1"/>
    </xf>
    <xf numFmtId="4" fontId="12" fillId="104" borderId="130" applyNumberFormat="0" applyProtection="0">
      <alignment horizontal="left" vertical="center" indent="1"/>
    </xf>
    <xf numFmtId="0" fontId="204" fillId="134" borderId="127" applyNumberFormat="0" applyAlignment="0" applyProtection="0"/>
    <xf numFmtId="0" fontId="50" fillId="91" borderId="124" applyNumberFormat="0" applyProtection="0">
      <alignment horizontal="left" vertical="top" indent="1"/>
    </xf>
    <xf numFmtId="4" fontId="186" fillId="91" borderId="124" applyNumberFormat="0" applyProtection="0">
      <alignment vertical="center"/>
    </xf>
    <xf numFmtId="4" fontId="186" fillId="91" borderId="124" applyNumberFormat="0" applyProtection="0">
      <alignment vertical="center"/>
    </xf>
    <xf numFmtId="0" fontId="204" fillId="117" borderId="127" applyNumberFormat="0" applyAlignment="0" applyProtection="0"/>
    <xf numFmtId="0" fontId="185" fillId="0" borderId="128" applyNumberFormat="0" applyFill="0" applyAlignment="0" applyProtection="0"/>
    <xf numFmtId="0" fontId="12" fillId="105" borderId="124" applyNumberFormat="0" applyProtection="0">
      <alignment horizontal="left" vertical="top" indent="1"/>
    </xf>
    <xf numFmtId="0" fontId="194" fillId="117" borderId="125" applyNumberFormat="0" applyAlignment="0" applyProtection="0"/>
    <xf numFmtId="4" fontId="12" fillId="104" borderId="130" applyNumberFormat="0" applyProtection="0">
      <alignment horizontal="left" vertical="center" indent="1"/>
    </xf>
    <xf numFmtId="4" fontId="206" fillId="92" borderId="130" applyNumberFormat="0" applyProtection="0">
      <alignment horizontal="left" vertical="center" indent="1"/>
    </xf>
    <xf numFmtId="4" fontId="206" fillId="100" borderId="129" applyNumberFormat="0" applyProtection="0">
      <alignment horizontal="right" vertical="center"/>
    </xf>
    <xf numFmtId="4" fontId="64" fillId="100" borderId="124" applyNumberFormat="0" applyProtection="0">
      <alignment horizontal="right" vertical="center"/>
    </xf>
    <xf numFmtId="4" fontId="56" fillId="119" borderId="124" applyNumberFormat="0" applyProtection="0">
      <alignment horizontal="left" vertical="center" indent="1"/>
    </xf>
    <xf numFmtId="0" fontId="12" fillId="103" borderId="124" applyNumberFormat="0" applyProtection="0">
      <alignment horizontal="left" vertical="center" indent="1"/>
    </xf>
    <xf numFmtId="4" fontId="210" fillId="108" borderId="130" applyNumberFormat="0" applyProtection="0">
      <alignment horizontal="left" vertical="center" indent="1"/>
    </xf>
    <xf numFmtId="4" fontId="206" fillId="91" borderId="129" applyNumberFormat="0" applyProtection="0">
      <alignment vertical="center"/>
    </xf>
    <xf numFmtId="0" fontId="204" fillId="110" borderId="127" applyNumberFormat="0" applyAlignment="0" applyProtection="0"/>
    <xf numFmtId="4" fontId="187" fillId="103" borderId="124" applyNumberFormat="0" applyProtection="0">
      <alignment horizontal="right" vertical="center"/>
    </xf>
    <xf numFmtId="4" fontId="64" fillId="101" borderId="124" applyNumberFormat="0" applyProtection="0">
      <alignment horizontal="right" vertical="center"/>
    </xf>
    <xf numFmtId="0" fontId="206" fillId="86" borderId="129" applyNumberFormat="0" applyFont="0" applyAlignment="0" applyProtection="0"/>
    <xf numFmtId="4" fontId="206" fillId="38" borderId="129" applyNumberFormat="0" applyProtection="0">
      <alignment horizontal="left" vertical="center" indent="1"/>
    </xf>
    <xf numFmtId="4" fontId="206" fillId="98" borderId="139" applyNumberFormat="0" applyProtection="0">
      <alignment horizontal="right" vertical="center"/>
    </xf>
    <xf numFmtId="4" fontId="64" fillId="107" borderId="124" applyNumberFormat="0" applyProtection="0">
      <alignment horizontal="left" vertical="center" indent="1"/>
    </xf>
    <xf numFmtId="4" fontId="64" fillId="100" borderId="124" applyNumberFormat="0" applyProtection="0">
      <alignment horizontal="right" vertical="center"/>
    </xf>
    <xf numFmtId="4" fontId="64" fillId="93" borderId="124" applyNumberFormat="0" applyProtection="0">
      <alignment horizontal="right" vertical="center"/>
    </xf>
    <xf numFmtId="4" fontId="64" fillId="96" borderId="124" applyNumberFormat="0" applyProtection="0">
      <alignment horizontal="right" vertical="center"/>
    </xf>
    <xf numFmtId="4" fontId="206" fillId="98" borderId="129" applyNumberFormat="0" applyProtection="0">
      <alignment horizontal="right" vertical="center"/>
    </xf>
    <xf numFmtId="0" fontId="213" fillId="134" borderId="129" applyNumberFormat="0" applyAlignment="0" applyProtection="0"/>
    <xf numFmtId="4" fontId="64" fillId="93" borderId="124" applyNumberFormat="0" applyProtection="0">
      <alignment horizontal="right" vertical="center"/>
    </xf>
    <xf numFmtId="4" fontId="12" fillId="104" borderId="130" applyNumberFormat="0" applyProtection="0">
      <alignment horizontal="left" vertical="center" indent="1"/>
    </xf>
    <xf numFmtId="4" fontId="206" fillId="122" borderId="129" applyNumberFormat="0" applyProtection="0">
      <alignment horizontal="left" vertical="center" indent="1"/>
    </xf>
    <xf numFmtId="0" fontId="12" fillId="92" borderId="124" applyNumberFormat="0" applyProtection="0">
      <alignment horizontal="left" vertical="center" indent="1"/>
    </xf>
    <xf numFmtId="4" fontId="64" fillId="92" borderId="124" applyNumberFormat="0" applyProtection="0">
      <alignment horizontal="right" vertical="center"/>
    </xf>
    <xf numFmtId="4" fontId="64" fillId="93" borderId="124" applyNumberFormat="0" applyProtection="0">
      <alignment horizontal="right" vertical="center"/>
    </xf>
    <xf numFmtId="4" fontId="53" fillId="119" borderId="124" applyNumberFormat="0" applyProtection="0">
      <alignment horizontal="right" vertical="center"/>
    </xf>
    <xf numFmtId="0" fontId="12" fillId="92" borderId="124" applyNumberFormat="0" applyProtection="0">
      <alignment horizontal="left" vertical="center" indent="1"/>
    </xf>
    <xf numFmtId="0" fontId="185" fillId="0" borderId="133" applyNumberFormat="0" applyFill="0" applyAlignment="0" applyProtection="0"/>
    <xf numFmtId="0" fontId="12" fillId="105" borderId="124" applyNumberFormat="0" applyProtection="0">
      <alignment horizontal="left" vertical="center" indent="1"/>
    </xf>
    <xf numFmtId="4" fontId="53" fillId="157" borderId="124" applyNumberFormat="0" applyProtection="0">
      <alignment horizontal="right" vertical="center"/>
    </xf>
    <xf numFmtId="0" fontId="12" fillId="86" borderId="126" applyNumberFormat="0" applyFont="0" applyAlignment="0" applyProtection="0"/>
    <xf numFmtId="0" fontId="204" fillId="117" borderId="127" applyNumberFormat="0" applyAlignment="0" applyProtection="0"/>
    <xf numFmtId="0" fontId="204" fillId="110" borderId="127" applyNumberFormat="0" applyAlignment="0" applyProtection="0"/>
    <xf numFmtId="4" fontId="215" fillId="38" borderId="129" applyNumberFormat="0" applyProtection="0">
      <alignment vertical="center"/>
    </xf>
    <xf numFmtId="202" fontId="67" fillId="0" borderId="123"/>
    <xf numFmtId="4" fontId="53" fillId="155" borderId="124" applyNumberFormat="0" applyProtection="0">
      <alignment horizontal="right" vertical="center"/>
    </xf>
    <xf numFmtId="4" fontId="229" fillId="38" borderId="124" applyNumberFormat="0" applyProtection="0">
      <alignment vertical="center"/>
    </xf>
    <xf numFmtId="4" fontId="64" fillId="99" borderId="124" applyNumberFormat="0" applyProtection="0">
      <alignment horizontal="right" vertical="center"/>
    </xf>
    <xf numFmtId="0" fontId="220" fillId="110" borderId="125" applyNumberFormat="0" applyAlignment="0" applyProtection="0"/>
    <xf numFmtId="4" fontId="206" fillId="93" borderId="129" applyNumberFormat="0" applyProtection="0">
      <alignment horizontal="right" vertical="center"/>
    </xf>
    <xf numFmtId="0" fontId="201" fillId="87" borderId="125" applyNumberFormat="0" applyAlignment="0" applyProtection="0"/>
    <xf numFmtId="4" fontId="64" fillId="93" borderId="124" applyNumberFormat="0" applyProtection="0">
      <alignment horizontal="right" vertical="center"/>
    </xf>
    <xf numFmtId="4" fontId="53" fillId="33" borderId="124" applyNumberFormat="0" applyProtection="0">
      <alignment horizontal="right" vertical="center"/>
    </xf>
    <xf numFmtId="4" fontId="206" fillId="122" borderId="129" applyNumberFormat="0" applyProtection="0">
      <alignment horizontal="left" vertical="center" indent="1"/>
    </xf>
    <xf numFmtId="0" fontId="12" fillId="105" borderId="124" applyNumberFormat="0" applyProtection="0">
      <alignment horizontal="left" vertical="center" indent="1"/>
    </xf>
    <xf numFmtId="0" fontId="12" fillId="103" borderId="124" applyNumberFormat="0" applyProtection="0">
      <alignment horizontal="left" vertical="top" indent="1"/>
    </xf>
    <xf numFmtId="4" fontId="189" fillId="103" borderId="124" applyNumberFormat="0" applyProtection="0">
      <alignment horizontal="right" vertical="center"/>
    </xf>
    <xf numFmtId="4" fontId="53" fillId="38" borderId="124" applyNumberFormat="0" applyProtection="0">
      <alignment horizontal="left" vertical="center" indent="1"/>
    </xf>
    <xf numFmtId="0" fontId="201" fillId="87" borderId="129" applyNumberFormat="0" applyAlignment="0" applyProtection="0"/>
    <xf numFmtId="0" fontId="12" fillId="105" borderId="124" applyNumberFormat="0" applyProtection="0">
      <alignment horizontal="left" vertical="top" indent="1"/>
    </xf>
    <xf numFmtId="4" fontId="53" fillId="152" borderId="124" applyNumberFormat="0" applyProtection="0">
      <alignment horizontal="right" vertical="center"/>
    </xf>
    <xf numFmtId="0" fontId="206" fillId="103" borderId="124" applyNumberFormat="0" applyProtection="0">
      <alignment horizontal="left" vertical="top" indent="1"/>
    </xf>
    <xf numFmtId="4" fontId="64" fillId="100" borderId="124" applyNumberFormat="0" applyProtection="0">
      <alignment horizontal="right" vertical="center"/>
    </xf>
    <xf numFmtId="4" fontId="64" fillId="100" borderId="124" applyNumberFormat="0" applyProtection="0">
      <alignment horizontal="right" vertical="center"/>
    </xf>
    <xf numFmtId="4" fontId="208" fillId="110" borderId="124" applyNumberFormat="0" applyProtection="0">
      <alignment horizontal="left" vertical="center" indent="1"/>
    </xf>
    <xf numFmtId="4" fontId="208" fillId="107" borderId="124" applyNumberFormat="0" applyProtection="0">
      <alignment vertical="center"/>
    </xf>
    <xf numFmtId="0" fontId="206" fillId="105" borderId="129" applyNumberFormat="0" applyProtection="0">
      <alignment horizontal="left" vertical="center" indent="1"/>
    </xf>
    <xf numFmtId="0" fontId="206" fillId="103" borderId="129" applyNumberFormat="0" applyProtection="0">
      <alignment horizontal="left" vertical="center" indent="1"/>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3" borderId="129" applyNumberFormat="0" applyProtection="0">
      <alignment horizontal="right" vertical="center"/>
    </xf>
    <xf numFmtId="4" fontId="206" fillId="137" borderId="129" applyNumberFormat="0" applyProtection="0">
      <alignment horizontal="right" vertical="center"/>
    </xf>
    <xf numFmtId="0" fontId="206" fillId="86" borderId="129" applyNumberFormat="0" applyFont="0" applyAlignment="0" applyProtection="0"/>
    <xf numFmtId="0" fontId="206" fillId="110" borderId="129" applyNumberFormat="0" applyProtection="0">
      <alignment horizontal="left" vertical="center" indent="1"/>
    </xf>
    <xf numFmtId="0" fontId="201" fillId="87" borderId="125" applyNumberFormat="0" applyAlignment="0" applyProtection="0"/>
    <xf numFmtId="4" fontId="206" fillId="0" borderId="129" applyNumberFormat="0" applyProtection="0">
      <alignment horizontal="right" vertical="center"/>
    </xf>
    <xf numFmtId="4" fontId="64" fillId="92" borderId="124" applyNumberFormat="0" applyProtection="0">
      <alignment horizontal="left" vertical="center" indent="1"/>
    </xf>
    <xf numFmtId="4" fontId="53" fillId="155" borderId="124" applyNumberFormat="0" applyProtection="0">
      <alignment horizontal="right" vertical="center"/>
    </xf>
    <xf numFmtId="0" fontId="206" fillId="92" borderId="124" applyNumberFormat="0" applyProtection="0">
      <alignment horizontal="left" vertical="top" indent="1"/>
    </xf>
    <xf numFmtId="4" fontId="53" fillId="119" borderId="124" applyNumberFormat="0" applyProtection="0">
      <alignment horizontal="right" vertical="center"/>
    </xf>
    <xf numFmtId="4" fontId="211" fillId="106" borderId="129" applyNumberFormat="0" applyProtection="0">
      <alignment horizontal="right" vertical="center"/>
    </xf>
    <xf numFmtId="0" fontId="185" fillId="0" borderId="128" applyNumberFormat="0" applyFill="0" applyAlignment="0" applyProtection="0"/>
    <xf numFmtId="0" fontId="194" fillId="117" borderId="125" applyNumberFormat="0" applyAlignment="0" applyProtection="0"/>
    <xf numFmtId="4" fontId="64" fillId="99" borderId="124" applyNumberFormat="0" applyProtection="0">
      <alignment horizontal="right" vertical="center"/>
    </xf>
    <xf numFmtId="4" fontId="53" fillId="155" borderId="124" applyNumberFormat="0" applyProtection="0">
      <alignment horizontal="right" vertical="center"/>
    </xf>
    <xf numFmtId="4" fontId="206" fillId="97" borderId="129" applyNumberFormat="0" applyProtection="0">
      <alignment horizontal="right" vertical="center"/>
    </xf>
    <xf numFmtId="0" fontId="64" fillId="92" borderId="124" applyNumberFormat="0" applyProtection="0">
      <alignment horizontal="left" vertical="top" indent="1"/>
    </xf>
    <xf numFmtId="4" fontId="12" fillId="104" borderId="130" applyNumberFormat="0" applyProtection="0">
      <alignment horizontal="left" vertical="center" indent="1"/>
    </xf>
    <xf numFmtId="0" fontId="64" fillId="107" borderId="124" applyNumberFormat="0" applyProtection="0">
      <alignment horizontal="left" vertical="top" indent="1"/>
    </xf>
    <xf numFmtId="4" fontId="64" fillId="103" borderId="124" applyNumberFormat="0" applyProtection="0">
      <alignment horizontal="right" vertical="center"/>
    </xf>
    <xf numFmtId="4" fontId="187" fillId="107" borderId="124" applyNumberFormat="0" applyProtection="0">
      <alignment vertical="center"/>
    </xf>
    <xf numFmtId="4" fontId="50" fillId="91" borderId="160" applyNumberFormat="0" applyProtection="0">
      <alignment vertical="center"/>
    </xf>
    <xf numFmtId="0" fontId="12" fillId="104" borderId="124" applyNumberFormat="0" applyProtection="0">
      <alignment horizontal="left" vertical="top" indent="1"/>
    </xf>
    <xf numFmtId="4" fontId="64" fillId="100" borderId="124" applyNumberFormat="0" applyProtection="0">
      <alignment horizontal="right" vertical="center"/>
    </xf>
    <xf numFmtId="4" fontId="64" fillId="97" borderId="124" applyNumberFormat="0" applyProtection="0">
      <alignment horizontal="right" vertical="center"/>
    </xf>
    <xf numFmtId="4" fontId="206" fillId="96" borderId="129" applyNumberFormat="0" applyProtection="0">
      <alignment horizontal="right" vertical="center"/>
    </xf>
    <xf numFmtId="4" fontId="64" fillId="98" borderId="124" applyNumberFormat="0" applyProtection="0">
      <alignment horizontal="right" vertical="center"/>
    </xf>
    <xf numFmtId="4" fontId="64" fillId="103" borderId="124" applyNumberFormat="0" applyProtection="0">
      <alignment horizontal="right" vertical="center"/>
    </xf>
    <xf numFmtId="0" fontId="206" fillId="105" borderId="129" applyNumberFormat="0" applyProtection="0">
      <alignment horizontal="left" vertical="center" indent="1"/>
    </xf>
    <xf numFmtId="4" fontId="64" fillId="99" borderId="124" applyNumberFormat="0" applyProtection="0">
      <alignment horizontal="right" vertical="center"/>
    </xf>
    <xf numFmtId="0" fontId="206" fillId="110" borderId="129" applyNumberFormat="0" applyProtection="0">
      <alignment horizontal="left" vertical="center" indent="1"/>
    </xf>
    <xf numFmtId="0" fontId="206" fillId="105" borderId="124" applyNumberFormat="0" applyProtection="0">
      <alignment horizontal="left" vertical="top" indent="1"/>
    </xf>
    <xf numFmtId="4" fontId="53" fillId="156" borderId="124" applyNumberFormat="0" applyProtection="0">
      <alignment horizontal="right" vertical="center"/>
    </xf>
    <xf numFmtId="0" fontId="12" fillId="103" borderId="124" applyNumberFormat="0" applyProtection="0">
      <alignment horizontal="left" vertical="top" indent="1"/>
    </xf>
    <xf numFmtId="4" fontId="64" fillId="95" borderId="124" applyNumberFormat="0" applyProtection="0">
      <alignment horizontal="right" vertical="center"/>
    </xf>
    <xf numFmtId="4" fontId="64" fillId="92" borderId="124" applyNumberFormat="0" applyProtection="0">
      <alignment horizontal="left" vertical="center" indent="1"/>
    </xf>
    <xf numFmtId="4" fontId="189" fillId="103" borderId="124" applyNumberFormat="0" applyProtection="0">
      <alignment horizontal="right" vertical="center"/>
    </xf>
    <xf numFmtId="4" fontId="189" fillId="103" borderId="124" applyNumberFormat="0" applyProtection="0">
      <alignment horizontal="right" vertical="center"/>
    </xf>
    <xf numFmtId="4" fontId="231" fillId="159" borderId="124" applyNumberFormat="0" applyProtection="0">
      <alignment horizontal="right" vertical="center"/>
    </xf>
    <xf numFmtId="4" fontId="229" fillId="38" borderId="124" applyNumberFormat="0" applyProtection="0">
      <alignment vertical="center"/>
    </xf>
    <xf numFmtId="4" fontId="64" fillId="96" borderId="124" applyNumberFormat="0" applyProtection="0">
      <alignment horizontal="right" vertical="center"/>
    </xf>
    <xf numFmtId="4" fontId="231" fillId="159" borderId="124" applyNumberFormat="0" applyProtection="0">
      <alignment horizontal="right" vertical="center"/>
    </xf>
    <xf numFmtId="4" fontId="231" fillId="159" borderId="124" applyNumberFormat="0" applyProtection="0">
      <alignment horizontal="right" vertical="center"/>
    </xf>
    <xf numFmtId="4" fontId="53" fillId="119" borderId="124" applyNumberFormat="0" applyProtection="0">
      <alignment horizontal="right" vertical="center"/>
    </xf>
    <xf numFmtId="4" fontId="64" fillId="100" borderId="124" applyNumberFormat="0" applyProtection="0">
      <alignment horizontal="right" vertical="center"/>
    </xf>
    <xf numFmtId="4" fontId="53" fillId="156" borderId="124" applyNumberFormat="0" applyProtection="0">
      <alignment horizontal="right" vertical="center"/>
    </xf>
    <xf numFmtId="4" fontId="53" fillId="153" borderId="124" applyNumberFormat="0" applyProtection="0">
      <alignment horizontal="right" vertical="center"/>
    </xf>
    <xf numFmtId="4" fontId="64" fillId="92" borderId="124" applyNumberFormat="0" applyProtection="0">
      <alignment horizontal="left" vertical="center" indent="1"/>
    </xf>
    <xf numFmtId="0" fontId="50" fillId="91" borderId="124" applyNumberFormat="0" applyProtection="0">
      <alignment horizontal="left" vertical="top" indent="1"/>
    </xf>
    <xf numFmtId="4" fontId="206" fillId="122" borderId="129" applyNumberFormat="0" applyProtection="0">
      <alignment horizontal="left" vertical="center" indent="1"/>
    </xf>
    <xf numFmtId="4" fontId="189" fillId="103" borderId="124" applyNumberFormat="0" applyProtection="0">
      <alignment horizontal="right" vertical="center"/>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206" fillId="95" borderId="130" applyNumberFormat="0" applyProtection="0">
      <alignment horizontal="right" vertical="center"/>
    </xf>
    <xf numFmtId="0" fontId="64" fillId="92" borderId="124" applyNumberFormat="0" applyProtection="0">
      <alignment horizontal="left" vertical="top" indent="1"/>
    </xf>
    <xf numFmtId="4" fontId="206" fillId="122" borderId="129" applyNumberFormat="0" applyProtection="0">
      <alignment horizontal="left" vertical="center" indent="1"/>
    </xf>
    <xf numFmtId="4" fontId="53" fillId="154" borderId="124" applyNumberFormat="0" applyProtection="0">
      <alignment horizontal="right" vertical="center"/>
    </xf>
    <xf numFmtId="4" fontId="206" fillId="101" borderId="129" applyNumberFormat="0" applyProtection="0">
      <alignment horizontal="right" vertical="center"/>
    </xf>
    <xf numFmtId="0" fontId="12" fillId="92" borderId="124" applyNumberFormat="0" applyProtection="0">
      <alignment horizontal="left" vertical="top" indent="1"/>
    </xf>
    <xf numFmtId="4" fontId="64" fillId="94" borderId="124" applyNumberFormat="0" applyProtection="0">
      <alignment horizontal="right" vertical="center"/>
    </xf>
    <xf numFmtId="0" fontId="12" fillId="104" borderId="124" applyNumberFormat="0" applyProtection="0">
      <alignment horizontal="left" vertical="top" indent="1"/>
    </xf>
    <xf numFmtId="4" fontId="186" fillId="91" borderId="124" applyNumberFormat="0" applyProtection="0">
      <alignment vertical="center"/>
    </xf>
    <xf numFmtId="4" fontId="206" fillId="96" borderId="129" applyNumberFormat="0" applyProtection="0">
      <alignment horizontal="right" vertical="center"/>
    </xf>
    <xf numFmtId="4" fontId="64" fillId="92" borderId="124" applyNumberFormat="0" applyProtection="0">
      <alignment horizontal="right" vertical="center"/>
    </xf>
    <xf numFmtId="0" fontId="12" fillId="105" borderId="124" applyNumberFormat="0" applyProtection="0">
      <alignment horizontal="left" vertical="top" indent="1"/>
    </xf>
    <xf numFmtId="0" fontId="12" fillId="103" borderId="124" applyNumberFormat="0" applyProtection="0">
      <alignment horizontal="left" vertical="top" indent="1"/>
    </xf>
    <xf numFmtId="0" fontId="209" fillId="91" borderId="124" applyNumberFormat="0" applyProtection="0">
      <alignment horizontal="left" vertical="top" indent="1"/>
    </xf>
    <xf numFmtId="4" fontId="50" fillId="91" borderId="124" applyNumberFormat="0" applyProtection="0">
      <alignment vertical="center"/>
    </xf>
    <xf numFmtId="4" fontId="53" fillId="157" borderId="124" applyNumberFormat="0" applyProtection="0">
      <alignment horizontal="right" vertical="center"/>
    </xf>
    <xf numFmtId="4" fontId="64" fillId="92" borderId="124" applyNumberFormat="0" applyProtection="0">
      <alignment horizontal="right" vertical="center"/>
    </xf>
    <xf numFmtId="0" fontId="12" fillId="103" borderId="124" applyNumberFormat="0" applyProtection="0">
      <alignment horizontal="left" vertical="center" indent="1"/>
    </xf>
    <xf numFmtId="4" fontId="56" fillId="119" borderId="132" applyNumberFormat="0" applyProtection="0">
      <alignment horizontal="left" vertical="center" indent="1"/>
    </xf>
    <xf numFmtId="4" fontId="64" fillId="95" borderId="124" applyNumberFormat="0" applyProtection="0">
      <alignment horizontal="right" vertical="center"/>
    </xf>
    <xf numFmtId="0" fontId="12" fillId="105" borderId="124" applyNumberFormat="0" applyProtection="0">
      <alignment horizontal="left" vertical="center" indent="1"/>
    </xf>
    <xf numFmtId="4" fontId="206" fillId="137" borderId="129" applyNumberFormat="0" applyProtection="0">
      <alignment horizontal="right" vertical="center"/>
    </xf>
    <xf numFmtId="0" fontId="204" fillId="117" borderId="127" applyNumberFormat="0" applyAlignment="0" applyProtection="0"/>
    <xf numFmtId="4" fontId="188" fillId="120" borderId="132" applyNumberFormat="0" applyProtection="0">
      <alignment horizontal="left" vertical="center" indent="1"/>
    </xf>
    <xf numFmtId="4" fontId="231" fillId="159" borderId="124" applyNumberFormat="0" applyProtection="0">
      <alignment horizontal="right" vertical="center"/>
    </xf>
    <xf numFmtId="4" fontId="187" fillId="103" borderId="124" applyNumberFormat="0" applyProtection="0">
      <alignment horizontal="right" vertical="center"/>
    </xf>
    <xf numFmtId="4" fontId="50" fillId="91" borderId="124" applyNumberFormat="0" applyProtection="0">
      <alignment vertical="center"/>
    </xf>
    <xf numFmtId="4" fontId="50" fillId="91" borderId="124" applyNumberFormat="0" applyProtection="0">
      <alignment vertical="center"/>
    </xf>
    <xf numFmtId="4" fontId="53" fillId="157" borderId="124" applyNumberFormat="0" applyProtection="0">
      <alignment horizontal="right" vertical="center"/>
    </xf>
    <xf numFmtId="4" fontId="206" fillId="0" borderId="129" applyNumberFormat="0" applyProtection="0">
      <alignment horizontal="right" vertical="center"/>
    </xf>
    <xf numFmtId="4" fontId="206" fillId="103" borderId="130" applyNumberFormat="0" applyProtection="0">
      <alignment horizontal="left" vertical="center" indent="1"/>
    </xf>
    <xf numFmtId="0" fontId="12" fillId="92" borderId="124" applyNumberFormat="0" applyProtection="0">
      <alignment horizontal="left" vertical="top" indent="1"/>
    </xf>
    <xf numFmtId="4" fontId="64" fillId="107" borderId="124" applyNumberFormat="0" applyProtection="0">
      <alignment vertical="center"/>
    </xf>
    <xf numFmtId="4" fontId="53" fillId="155" borderId="124" applyNumberFormat="0" applyProtection="0">
      <alignment horizontal="right" vertical="center"/>
    </xf>
    <xf numFmtId="4" fontId="206" fillId="100" borderId="129" applyNumberFormat="0" applyProtection="0">
      <alignment horizontal="right" vertical="center"/>
    </xf>
    <xf numFmtId="4" fontId="12" fillId="104" borderId="130" applyNumberFormat="0" applyProtection="0">
      <alignment horizontal="left" vertical="center" indent="1"/>
    </xf>
    <xf numFmtId="0" fontId="12" fillId="104" borderId="124" applyNumberFormat="0" applyProtection="0">
      <alignment horizontal="left" vertical="center" indent="1"/>
    </xf>
    <xf numFmtId="0" fontId="12" fillId="104" borderId="147" applyNumberFormat="0" applyProtection="0">
      <alignment horizontal="left" vertical="center" indent="1"/>
    </xf>
    <xf numFmtId="0" fontId="220" fillId="110" borderId="125" applyNumberFormat="0" applyAlignment="0" applyProtection="0"/>
    <xf numFmtId="4" fontId="206" fillId="122" borderId="129" applyNumberFormat="0" applyProtection="0">
      <alignment horizontal="left" vertical="center" indent="1"/>
    </xf>
    <xf numFmtId="4" fontId="187" fillId="107" borderId="124" applyNumberFormat="0" applyProtection="0">
      <alignment vertical="center"/>
    </xf>
    <xf numFmtId="0" fontId="12" fillId="92" borderId="124" applyNumberFormat="0" applyProtection="0">
      <alignment horizontal="left" vertical="center" indent="1"/>
    </xf>
    <xf numFmtId="4" fontId="187" fillId="107" borderId="124" applyNumberFormat="0" applyProtection="0">
      <alignment vertical="center"/>
    </xf>
    <xf numFmtId="4" fontId="230" fillId="159" borderId="124" applyNumberFormat="0" applyProtection="0">
      <alignment vertical="center"/>
    </xf>
    <xf numFmtId="4" fontId="206" fillId="95" borderId="130" applyNumberFormat="0" applyProtection="0">
      <alignment horizontal="right" vertical="center"/>
    </xf>
    <xf numFmtId="0" fontId="12" fillId="104" borderId="124" applyNumberFormat="0" applyProtection="0">
      <alignment horizontal="left" vertical="center" indent="1"/>
    </xf>
    <xf numFmtId="4" fontId="64" fillId="96" borderId="124" applyNumberFormat="0" applyProtection="0">
      <alignment horizontal="right" vertical="center"/>
    </xf>
    <xf numFmtId="0" fontId="12" fillId="103" borderId="124" applyNumberFormat="0" applyProtection="0">
      <alignment horizontal="left" vertical="center" indent="1"/>
    </xf>
    <xf numFmtId="0" fontId="12" fillId="92" borderId="124" applyNumberFormat="0" applyProtection="0">
      <alignment horizontal="left" vertical="center" indent="1"/>
    </xf>
    <xf numFmtId="4" fontId="64" fillId="103" borderId="124" applyNumberFormat="0" applyProtection="0">
      <alignment horizontal="right" vertical="center"/>
    </xf>
    <xf numFmtId="4" fontId="230" fillId="159" borderId="124" applyNumberFormat="0" applyProtection="0">
      <alignment horizontal="right" vertical="center"/>
    </xf>
    <xf numFmtId="0" fontId="185" fillId="0" borderId="133" applyNumberFormat="0" applyFill="0" applyAlignment="0" applyProtection="0"/>
    <xf numFmtId="0" fontId="12" fillId="105" borderId="124" applyNumberFormat="0" applyProtection="0">
      <alignment horizontal="left" vertical="center" indent="1"/>
    </xf>
    <xf numFmtId="0" fontId="12" fillId="105" borderId="124" applyNumberFormat="0" applyProtection="0">
      <alignment horizontal="left" vertical="top" indent="1"/>
    </xf>
    <xf numFmtId="0" fontId="12" fillId="92" borderId="124" applyNumberFormat="0" applyProtection="0">
      <alignment horizontal="left" vertical="center" indent="1"/>
    </xf>
    <xf numFmtId="4" fontId="53" fillId="152" borderId="124" applyNumberFormat="0" applyProtection="0">
      <alignment horizontal="right" vertical="center"/>
    </xf>
    <xf numFmtId="4" fontId="12" fillId="104" borderId="130" applyNumberFormat="0" applyProtection="0">
      <alignment horizontal="left" vertical="center" indent="1"/>
    </xf>
    <xf numFmtId="4" fontId="188" fillId="120" borderId="132" applyNumberFormat="0" applyProtection="0">
      <alignment horizontal="left" vertical="center" indent="1"/>
    </xf>
    <xf numFmtId="0" fontId="12" fillId="104" borderId="124" applyNumberFormat="0" applyProtection="0">
      <alignment horizontal="left" vertical="top" indent="1"/>
    </xf>
    <xf numFmtId="4" fontId="64" fillId="97" borderId="124" applyNumberFormat="0" applyProtection="0">
      <alignment horizontal="right" vertical="center"/>
    </xf>
    <xf numFmtId="0" fontId="206" fillId="103" borderId="124" applyNumberFormat="0" applyProtection="0">
      <alignment horizontal="left" vertical="top" indent="1"/>
    </xf>
    <xf numFmtId="4" fontId="206" fillId="122" borderId="129" applyNumberFormat="0" applyProtection="0">
      <alignment horizontal="left" vertical="center" indent="1"/>
    </xf>
    <xf numFmtId="0" fontId="12" fillId="86" borderId="126" applyNumberFormat="0" applyFont="0" applyAlignment="0" applyProtection="0"/>
    <xf numFmtId="4" fontId="56" fillId="119" borderId="132" applyNumberFormat="0" applyProtection="0">
      <alignment horizontal="left" vertical="center" indent="1"/>
    </xf>
    <xf numFmtId="0" fontId="12" fillId="103" borderId="124" applyNumberFormat="0" applyProtection="0">
      <alignment horizontal="left" vertical="center" indent="1"/>
    </xf>
    <xf numFmtId="4" fontId="53" fillId="154" borderId="124" applyNumberFormat="0" applyProtection="0">
      <alignment horizontal="right" vertical="center"/>
    </xf>
    <xf numFmtId="4" fontId="64" fillId="94" borderId="124" applyNumberFormat="0" applyProtection="0">
      <alignment horizontal="right" vertical="center"/>
    </xf>
    <xf numFmtId="4" fontId="53" fillId="153" borderId="124" applyNumberFormat="0" applyProtection="0">
      <alignment horizontal="right" vertical="center"/>
    </xf>
    <xf numFmtId="0" fontId="71" fillId="104" borderId="131" applyBorder="0"/>
    <xf numFmtId="4" fontId="12" fillId="104" borderId="130" applyNumberFormat="0" applyProtection="0">
      <alignment horizontal="left" vertical="center" indent="1"/>
    </xf>
    <xf numFmtId="4" fontId="64" fillId="103" borderId="124" applyNumberFormat="0" applyProtection="0">
      <alignment horizontal="right" vertical="center"/>
    </xf>
    <xf numFmtId="4" fontId="12" fillId="104" borderId="130" applyNumberFormat="0" applyProtection="0">
      <alignment horizontal="left" vertical="center" indent="1"/>
    </xf>
    <xf numFmtId="4" fontId="186" fillId="91" borderId="124" applyNumberFormat="0" applyProtection="0">
      <alignment vertical="center"/>
    </xf>
    <xf numFmtId="0" fontId="204" fillId="117" borderId="127" applyNumberFormat="0" applyAlignment="0" applyProtection="0"/>
    <xf numFmtId="0" fontId="12" fillId="103" borderId="124" applyNumberFormat="0" applyProtection="0">
      <alignment horizontal="left" vertical="top" indent="1"/>
    </xf>
    <xf numFmtId="4" fontId="50" fillId="91" borderId="124" applyNumberFormat="0" applyProtection="0">
      <alignment vertical="center"/>
    </xf>
    <xf numFmtId="4" fontId="64" fillId="95" borderId="124" applyNumberFormat="0" applyProtection="0">
      <alignment horizontal="right" vertical="center"/>
    </xf>
    <xf numFmtId="4" fontId="56" fillId="38" borderId="124" applyNumberFormat="0" applyProtection="0">
      <alignment vertical="center"/>
    </xf>
    <xf numFmtId="4" fontId="206" fillId="103" borderId="130" applyNumberFormat="0" applyProtection="0">
      <alignment horizontal="left" vertical="center" indent="1"/>
    </xf>
    <xf numFmtId="4" fontId="64" fillId="97" borderId="124" applyNumberFormat="0" applyProtection="0">
      <alignment horizontal="right" vertical="center"/>
    </xf>
    <xf numFmtId="0" fontId="12" fillId="107" borderId="126" applyNumberFormat="0" applyFont="0" applyAlignment="0" applyProtection="0"/>
    <xf numFmtId="4" fontId="64" fillId="95" borderId="124" applyNumberFormat="0" applyProtection="0">
      <alignment horizontal="right" vertical="center"/>
    </xf>
    <xf numFmtId="0" fontId="206" fillId="104" borderId="124" applyNumberFormat="0" applyProtection="0">
      <alignment horizontal="left" vertical="top" indent="1"/>
    </xf>
    <xf numFmtId="0" fontId="185" fillId="0" borderId="133" applyNumberFormat="0" applyFill="0" applyAlignment="0" applyProtection="0"/>
    <xf numFmtId="4" fontId="12" fillId="104" borderId="130" applyNumberFormat="0" applyProtection="0">
      <alignment horizontal="left" vertical="center" indent="1"/>
    </xf>
    <xf numFmtId="0" fontId="206" fillId="105" borderId="129" applyNumberFormat="0" applyProtection="0">
      <alignment horizontal="left" vertical="center" indent="1"/>
    </xf>
    <xf numFmtId="0" fontId="12" fillId="107" borderId="126" applyNumberFormat="0" applyFont="0" applyAlignment="0" applyProtection="0"/>
    <xf numFmtId="0" fontId="12" fillId="103" borderId="124" applyNumberFormat="0" applyProtection="0">
      <alignment horizontal="left" vertical="top" indent="1"/>
    </xf>
    <xf numFmtId="0" fontId="12" fillId="105" borderId="124" applyNumberFormat="0" applyProtection="0">
      <alignment horizontal="left" vertical="top" indent="1"/>
    </xf>
    <xf numFmtId="4" fontId="206" fillId="122" borderId="129" applyNumberFormat="0" applyProtection="0">
      <alignment horizontal="left" vertical="center" indent="1"/>
    </xf>
    <xf numFmtId="4" fontId="53" fillId="159" borderId="124" applyNumberFormat="0" applyProtection="0">
      <alignment horizontal="right" vertical="center"/>
    </xf>
    <xf numFmtId="0" fontId="12" fillId="92" borderId="124" applyNumberFormat="0" applyProtection="0">
      <alignment horizontal="left" vertical="top" indent="1"/>
    </xf>
    <xf numFmtId="4" fontId="187" fillId="103" borderId="124" applyNumberFormat="0" applyProtection="0">
      <alignment horizontal="right" vertical="center"/>
    </xf>
    <xf numFmtId="4" fontId="64" fillId="96" borderId="124" applyNumberFormat="0" applyProtection="0">
      <alignment horizontal="right" vertical="center"/>
    </xf>
    <xf numFmtId="0" fontId="208" fillId="92" borderId="124" applyNumberFormat="0" applyProtection="0">
      <alignment horizontal="left" vertical="top" indent="1"/>
    </xf>
    <xf numFmtId="4" fontId="189" fillId="103" borderId="124" applyNumberFormat="0" applyProtection="0">
      <alignment horizontal="right" vertical="center"/>
    </xf>
    <xf numFmtId="4" fontId="56" fillId="38" borderId="124" applyNumberFormat="0" applyProtection="0">
      <alignment vertical="center"/>
    </xf>
    <xf numFmtId="0" fontId="206" fillId="92" borderId="124" applyNumberFormat="0" applyProtection="0">
      <alignment horizontal="left" vertical="top" indent="1"/>
    </xf>
    <xf numFmtId="0" fontId="64" fillId="107" borderId="124" applyNumberFormat="0" applyProtection="0">
      <alignment horizontal="left" vertical="top" indent="1"/>
    </xf>
    <xf numFmtId="4" fontId="206" fillId="101" borderId="129" applyNumberFormat="0" applyProtection="0">
      <alignment horizontal="right" vertical="center"/>
    </xf>
    <xf numFmtId="0" fontId="185" fillId="0" borderId="128" applyNumberFormat="0" applyFill="0" applyAlignment="0" applyProtection="0"/>
    <xf numFmtId="4" fontId="208" fillId="107" borderId="124" applyNumberFormat="0" applyProtection="0">
      <alignment vertical="center"/>
    </xf>
    <xf numFmtId="4" fontId="53" fillId="119" borderId="124" applyNumberFormat="0" applyProtection="0">
      <alignment horizontal="right" vertical="center"/>
    </xf>
    <xf numFmtId="4" fontId="50" fillId="91" borderId="124" applyNumberFormat="0" applyProtection="0">
      <alignment vertical="center"/>
    </xf>
    <xf numFmtId="0" fontId="12" fillId="103" borderId="124" applyNumberFormat="0" applyProtection="0">
      <alignment horizontal="left" vertical="center" indent="1"/>
    </xf>
    <xf numFmtId="0" fontId="226" fillId="110" borderId="125" applyNumberFormat="0" applyAlignment="0" applyProtection="0"/>
    <xf numFmtId="4" fontId="206" fillId="137" borderId="129" applyNumberFormat="0" applyProtection="0">
      <alignment horizontal="right" vertical="center"/>
    </xf>
    <xf numFmtId="4" fontId="64" fillId="100" borderId="124" applyNumberFormat="0" applyProtection="0">
      <alignment horizontal="right" vertical="center"/>
    </xf>
    <xf numFmtId="4" fontId="229" fillId="38" borderId="124" applyNumberFormat="0" applyProtection="0">
      <alignment vertical="center"/>
    </xf>
    <xf numFmtId="4" fontId="206" fillId="95" borderId="130" applyNumberFormat="0" applyProtection="0">
      <alignment horizontal="right" vertical="center"/>
    </xf>
    <xf numFmtId="0" fontId="12" fillId="105" borderId="124" applyNumberFormat="0" applyProtection="0">
      <alignment horizontal="left" vertical="top" indent="1"/>
    </xf>
    <xf numFmtId="4" fontId="64" fillId="107" borderId="124" applyNumberFormat="0" applyProtection="0">
      <alignment horizontal="left" vertical="center" indent="1"/>
    </xf>
    <xf numFmtId="4" fontId="206" fillId="122" borderId="129" applyNumberFormat="0" applyProtection="0">
      <alignment horizontal="left" vertical="center" indent="1"/>
    </xf>
    <xf numFmtId="4" fontId="206" fillId="38" borderId="129" applyNumberFormat="0" applyProtection="0">
      <alignment horizontal="left" vertical="center" indent="1"/>
    </xf>
    <xf numFmtId="4" fontId="64" fillId="107" borderId="124" applyNumberFormat="0" applyProtection="0">
      <alignment vertical="center"/>
    </xf>
    <xf numFmtId="4" fontId="64" fillId="107" borderId="124" applyNumberFormat="0" applyProtection="0">
      <alignment vertical="center"/>
    </xf>
    <xf numFmtId="4" fontId="187" fillId="103" borderId="124" applyNumberFormat="0" applyProtection="0">
      <alignment horizontal="right" vertical="center"/>
    </xf>
    <xf numFmtId="4" fontId="189" fillId="103" borderId="124" applyNumberFormat="0" applyProtection="0">
      <alignment horizontal="right" vertical="center"/>
    </xf>
    <xf numFmtId="4" fontId="50" fillId="91" borderId="124" applyNumberFormat="0" applyProtection="0">
      <alignment vertical="center"/>
    </xf>
    <xf numFmtId="4" fontId="206" fillId="122" borderId="129" applyNumberFormat="0" applyProtection="0">
      <alignment horizontal="left" vertical="center" indent="1"/>
    </xf>
    <xf numFmtId="0" fontId="206" fillId="103" borderId="124" applyNumberFormat="0" applyProtection="0">
      <alignment horizontal="left" vertical="top" indent="1"/>
    </xf>
    <xf numFmtId="4" fontId="53" fillId="152" borderId="124" applyNumberFormat="0" applyProtection="0">
      <alignment horizontal="right" vertical="center"/>
    </xf>
    <xf numFmtId="4" fontId="64" fillId="99" borderId="124" applyNumberFormat="0" applyProtection="0">
      <alignment horizontal="right" vertical="center"/>
    </xf>
    <xf numFmtId="4" fontId="206" fillId="98" borderId="129" applyNumberFormat="0" applyProtection="0">
      <alignment horizontal="right" vertical="center"/>
    </xf>
    <xf numFmtId="4" fontId="64" fillId="95" borderId="124" applyNumberFormat="0" applyProtection="0">
      <alignment horizontal="right" vertical="center"/>
    </xf>
    <xf numFmtId="4" fontId="206" fillId="0" borderId="129" applyNumberFormat="0" applyProtection="0">
      <alignment horizontal="right" vertical="center"/>
    </xf>
    <xf numFmtId="0" fontId="206" fillId="86" borderId="129" applyNumberFormat="0" applyFont="0" applyAlignment="0" applyProtection="0"/>
    <xf numFmtId="0" fontId="185" fillId="0" borderId="133" applyNumberFormat="0" applyFill="0" applyAlignment="0" applyProtection="0"/>
    <xf numFmtId="0" fontId="12" fillId="105" borderId="124" applyNumberFormat="0" applyProtection="0">
      <alignment horizontal="left" vertical="top" indent="1"/>
    </xf>
    <xf numFmtId="4" fontId="53" fillId="153" borderId="124" applyNumberFormat="0" applyProtection="0">
      <alignment horizontal="right" vertical="center"/>
    </xf>
    <xf numFmtId="0" fontId="208" fillId="107" borderId="124" applyNumberFormat="0" applyProtection="0">
      <alignment horizontal="left" vertical="top" indent="1"/>
    </xf>
    <xf numFmtId="0" fontId="12" fillId="105" borderId="124" applyNumberFormat="0" applyProtection="0">
      <alignment horizontal="left" vertical="center" indent="1"/>
    </xf>
    <xf numFmtId="4" fontId="64" fillId="103" borderId="124" applyNumberFormat="0" applyProtection="0">
      <alignment horizontal="right" vertical="center"/>
    </xf>
    <xf numFmtId="4" fontId="206" fillId="122" borderId="129" applyNumberFormat="0" applyProtection="0">
      <alignment horizontal="left" vertical="center" indent="1"/>
    </xf>
    <xf numFmtId="0" fontId="12" fillId="103" borderId="124" applyNumberFormat="0" applyProtection="0">
      <alignment horizontal="left" vertical="top" indent="1"/>
    </xf>
    <xf numFmtId="4" fontId="206" fillId="122" borderId="129" applyNumberFormat="0" applyProtection="0">
      <alignment horizontal="left" vertical="center" indent="1"/>
    </xf>
    <xf numFmtId="4" fontId="64" fillId="93" borderId="124" applyNumberFormat="0" applyProtection="0">
      <alignment horizontal="right" vertical="center"/>
    </xf>
    <xf numFmtId="4" fontId="64" fillId="92" borderId="124" applyNumberFormat="0" applyProtection="0">
      <alignment horizontal="left" vertical="center" indent="1"/>
    </xf>
    <xf numFmtId="4" fontId="231" fillId="159" borderId="124" applyNumberFormat="0" applyProtection="0">
      <alignment horizontal="right" vertical="center"/>
    </xf>
    <xf numFmtId="4" fontId="64" fillId="101" borderId="124" applyNumberFormat="0" applyProtection="0">
      <alignment horizontal="right" vertical="center"/>
    </xf>
    <xf numFmtId="0" fontId="50" fillId="91" borderId="124" applyNumberFormat="0" applyProtection="0">
      <alignment horizontal="left" vertical="top" indent="1"/>
    </xf>
    <xf numFmtId="4" fontId="53" fillId="156" borderId="124" applyNumberFormat="0" applyProtection="0">
      <alignment horizontal="right" vertical="center"/>
    </xf>
    <xf numFmtId="0" fontId="64" fillId="92" borderId="124" applyNumberFormat="0" applyProtection="0">
      <alignment horizontal="left" vertical="top" indent="1"/>
    </xf>
    <xf numFmtId="4" fontId="53" fillId="109" borderId="124" applyNumberFormat="0" applyProtection="0">
      <alignment horizontal="right" vertical="center"/>
    </xf>
    <xf numFmtId="4" fontId="206" fillId="91" borderId="129" applyNumberFormat="0" applyProtection="0">
      <alignment vertical="center"/>
    </xf>
    <xf numFmtId="0" fontId="194" fillId="117" borderId="125" applyNumberFormat="0" applyAlignment="0" applyProtection="0"/>
    <xf numFmtId="4" fontId="206" fillId="102" borderId="130" applyNumberFormat="0" applyProtection="0">
      <alignment horizontal="left" vertical="center" indent="1"/>
    </xf>
    <xf numFmtId="4" fontId="206" fillId="93" borderId="129" applyNumberFormat="0" applyProtection="0">
      <alignment horizontal="right" vertical="center"/>
    </xf>
    <xf numFmtId="4" fontId="64" fillId="99" borderId="124" applyNumberFormat="0" applyProtection="0">
      <alignment horizontal="right" vertical="center"/>
    </xf>
    <xf numFmtId="0" fontId="64" fillId="107" borderId="124" applyNumberFormat="0" applyProtection="0">
      <alignment horizontal="left" vertical="top" indent="1"/>
    </xf>
    <xf numFmtId="4" fontId="53" fillId="157" borderId="124" applyNumberFormat="0" applyProtection="0">
      <alignment horizontal="right" vertical="center"/>
    </xf>
    <xf numFmtId="4" fontId="64" fillId="101" borderId="124" applyNumberFormat="0" applyProtection="0">
      <alignment horizontal="right" vertical="center"/>
    </xf>
    <xf numFmtId="0" fontId="12" fillId="104" borderId="124" applyNumberFormat="0" applyProtection="0">
      <alignment horizontal="left" vertical="center" indent="1"/>
    </xf>
    <xf numFmtId="0" fontId="12" fillId="104" borderId="124" applyNumberFormat="0" applyProtection="0">
      <alignment horizontal="left" vertical="center" indent="1"/>
    </xf>
    <xf numFmtId="0" fontId="12" fillId="92" borderId="124" applyNumberFormat="0" applyProtection="0">
      <alignment horizontal="left" vertical="center" indent="1"/>
    </xf>
    <xf numFmtId="0" fontId="12" fillId="104" borderId="124" applyNumberFormat="0" applyProtection="0">
      <alignment horizontal="left" vertical="top" indent="1"/>
    </xf>
    <xf numFmtId="0" fontId="12" fillId="103" borderId="124" applyNumberFormat="0" applyProtection="0">
      <alignment horizontal="left" vertical="top" indent="1"/>
    </xf>
    <xf numFmtId="4" fontId="64" fillId="107" borderId="124" applyNumberFormat="0" applyProtection="0">
      <alignment vertical="center"/>
    </xf>
    <xf numFmtId="4" fontId="230" fillId="159" borderId="124" applyNumberFormat="0" applyProtection="0">
      <alignment vertical="center"/>
    </xf>
    <xf numFmtId="4" fontId="230" fillId="159" borderId="124" applyNumberFormat="0" applyProtection="0">
      <alignment horizontal="right" vertical="center"/>
    </xf>
    <xf numFmtId="37" fontId="28" fillId="0" borderId="123" applyNumberFormat="0"/>
    <xf numFmtId="4" fontId="187" fillId="107" borderId="160" applyNumberFormat="0" applyProtection="0">
      <alignment vertical="center"/>
    </xf>
    <xf numFmtId="4" fontId="206" fillId="0" borderId="129" applyNumberFormat="0" applyProtection="0">
      <alignment horizontal="right" vertical="center"/>
    </xf>
    <xf numFmtId="4" fontId="206" fillId="101" borderId="129" applyNumberFormat="0" applyProtection="0">
      <alignment horizontal="right" vertical="center"/>
    </xf>
    <xf numFmtId="4" fontId="64" fillId="92" borderId="124" applyNumberFormat="0" applyProtection="0">
      <alignment horizontal="left" vertical="center" indent="1"/>
    </xf>
    <xf numFmtId="4" fontId="189" fillId="103" borderId="124" applyNumberFormat="0" applyProtection="0">
      <alignment horizontal="right" vertical="center"/>
    </xf>
    <xf numFmtId="0" fontId="50" fillId="91" borderId="124" applyNumberFormat="0" applyProtection="0">
      <alignment horizontal="left" vertical="top" indent="1"/>
    </xf>
    <xf numFmtId="4" fontId="64" fillId="97" borderId="124" applyNumberFormat="0" applyProtection="0">
      <alignment horizontal="right" vertical="center"/>
    </xf>
    <xf numFmtId="4" fontId="64" fillId="96" borderId="124" applyNumberFormat="0" applyProtection="0">
      <alignment horizontal="right" vertical="center"/>
    </xf>
    <xf numFmtId="4" fontId="64" fillId="92" borderId="124" applyNumberFormat="0" applyProtection="0">
      <alignment horizontal="right" vertical="center"/>
    </xf>
    <xf numFmtId="4" fontId="64" fillId="101" borderId="124" applyNumberFormat="0" applyProtection="0">
      <alignment horizontal="right" vertical="center"/>
    </xf>
    <xf numFmtId="0" fontId="12" fillId="104" borderId="124" applyNumberFormat="0" applyProtection="0">
      <alignment horizontal="left" vertical="top" indent="1"/>
    </xf>
    <xf numFmtId="4" fontId="206" fillId="102" borderId="130" applyNumberFormat="0" applyProtection="0">
      <alignment horizontal="left" vertical="center" indent="1"/>
    </xf>
    <xf numFmtId="4" fontId="206" fillId="99" borderId="129" applyNumberFormat="0" applyProtection="0">
      <alignment horizontal="right" vertical="center"/>
    </xf>
    <xf numFmtId="4" fontId="64" fillId="107" borderId="124" applyNumberFormat="0" applyProtection="0">
      <alignment vertical="center"/>
    </xf>
    <xf numFmtId="0" fontId="206" fillId="110" borderId="129" applyNumberFormat="0" applyProtection="0">
      <alignment horizontal="left" vertical="center" indent="1"/>
    </xf>
    <xf numFmtId="4" fontId="206" fillId="100" borderId="129" applyNumberFormat="0" applyProtection="0">
      <alignment horizontal="right" vertical="center"/>
    </xf>
    <xf numFmtId="4" fontId="206" fillId="38" borderId="129" applyNumberFormat="0" applyProtection="0">
      <alignment horizontal="left" vertical="center" indent="1"/>
    </xf>
    <xf numFmtId="4" fontId="206" fillId="92" borderId="129" applyNumberFormat="0" applyProtection="0">
      <alignment horizontal="right" vertical="center"/>
    </xf>
    <xf numFmtId="4" fontId="206" fillId="96" borderId="129" applyNumberFormat="0" applyProtection="0">
      <alignment horizontal="right" vertical="center"/>
    </xf>
    <xf numFmtId="4" fontId="53" fillId="38" borderId="124" applyNumberFormat="0" applyProtection="0">
      <alignment horizontal="left" vertical="center" indent="1"/>
    </xf>
    <xf numFmtId="4" fontId="56" fillId="38" borderId="124" applyNumberFormat="0" applyProtection="0">
      <alignment vertical="center"/>
    </xf>
    <xf numFmtId="4" fontId="210" fillId="108" borderId="130" applyNumberFormat="0" applyProtection="0">
      <alignment horizontal="left" vertical="center" indent="1"/>
    </xf>
    <xf numFmtId="4" fontId="206" fillId="92" borderId="129" applyNumberFormat="0" applyProtection="0">
      <alignment horizontal="right" vertical="center"/>
    </xf>
    <xf numFmtId="0" fontId="204" fillId="110" borderId="127" applyNumberFormat="0" applyAlignment="0" applyProtection="0"/>
    <xf numFmtId="4" fontId="64" fillId="94" borderId="124" applyNumberFormat="0" applyProtection="0">
      <alignment horizontal="right" vertical="center"/>
    </xf>
    <xf numFmtId="0" fontId="12" fillId="86" borderId="126" applyNumberFormat="0" applyFont="0" applyAlignment="0" applyProtection="0"/>
    <xf numFmtId="0" fontId="206" fillId="104" borderId="124" applyNumberFormat="0" applyProtection="0">
      <alignment horizontal="left" vertical="top" indent="1"/>
    </xf>
    <xf numFmtId="4" fontId="53" fillId="121" borderId="124" applyNumberFormat="0" applyProtection="0">
      <alignment horizontal="right" vertical="center"/>
    </xf>
    <xf numFmtId="0" fontId="206" fillId="105" borderId="124" applyNumberFormat="0" applyProtection="0">
      <alignment horizontal="left" vertical="top" indent="1"/>
    </xf>
    <xf numFmtId="0" fontId="213" fillId="134" borderId="165" applyNumberFormat="0" applyAlignment="0" applyProtection="0"/>
    <xf numFmtId="4" fontId="64" fillId="99" borderId="124" applyNumberFormat="0" applyProtection="0">
      <alignment horizontal="right" vertical="center"/>
    </xf>
    <xf numFmtId="4" fontId="206" fillId="98" borderId="129" applyNumberFormat="0" applyProtection="0">
      <alignment horizontal="right" vertical="center"/>
    </xf>
    <xf numFmtId="0" fontId="12" fillId="104" borderId="124" applyNumberFormat="0" applyProtection="0">
      <alignment horizontal="left" vertical="center" indent="1"/>
    </xf>
    <xf numFmtId="0" fontId="12" fillId="107" borderId="126" applyNumberFormat="0" applyFont="0" applyAlignment="0" applyProtection="0"/>
    <xf numFmtId="0" fontId="206" fillId="86" borderId="129" applyNumberFormat="0" applyFont="0" applyAlignment="0" applyProtection="0"/>
    <xf numFmtId="4" fontId="64" fillId="107" borderId="124" applyNumberFormat="0" applyProtection="0">
      <alignment horizontal="left" vertical="center" indent="1"/>
    </xf>
    <xf numFmtId="4" fontId="64" fillId="101" borderId="124" applyNumberFormat="0" applyProtection="0">
      <alignment horizontal="right" vertical="center"/>
    </xf>
    <xf numFmtId="4" fontId="230" fillId="159" borderId="124" applyNumberFormat="0" applyProtection="0">
      <alignment horizontal="right" vertical="center"/>
    </xf>
    <xf numFmtId="0" fontId="12" fillId="104" borderId="124" applyNumberFormat="0" applyProtection="0">
      <alignment horizontal="left" vertical="center" indent="1"/>
    </xf>
    <xf numFmtId="4" fontId="64" fillId="98" borderId="124" applyNumberFormat="0" applyProtection="0">
      <alignment horizontal="right" vertical="center"/>
    </xf>
    <xf numFmtId="0" fontId="185" fillId="0" borderId="128" applyNumberFormat="0" applyFill="0" applyAlignment="0" applyProtection="0"/>
    <xf numFmtId="0" fontId="206" fillId="138" borderId="129" applyNumberFormat="0" applyProtection="0">
      <alignment horizontal="left" vertical="center" indent="1"/>
    </xf>
    <xf numFmtId="4" fontId="64" fillId="101" borderId="124" applyNumberFormat="0" applyProtection="0">
      <alignment horizontal="right" vertical="center"/>
    </xf>
    <xf numFmtId="4" fontId="64" fillId="92" borderId="124" applyNumberFormat="0" applyProtection="0">
      <alignment horizontal="right" vertical="center"/>
    </xf>
    <xf numFmtId="0" fontId="12" fillId="105" borderId="124" applyNumberFormat="0" applyProtection="0">
      <alignment horizontal="left" vertical="center" indent="1"/>
    </xf>
    <xf numFmtId="4" fontId="64" fillId="98" borderId="124" applyNumberFormat="0" applyProtection="0">
      <alignment horizontal="right" vertical="center"/>
    </xf>
    <xf numFmtId="4" fontId="206" fillId="38" borderId="129" applyNumberFormat="0" applyProtection="0">
      <alignment horizontal="left" vertical="center" indent="1"/>
    </xf>
    <xf numFmtId="0" fontId="12" fillId="105" borderId="124" applyNumberFormat="0" applyProtection="0">
      <alignment horizontal="left" vertical="center" indent="1"/>
    </xf>
    <xf numFmtId="0" fontId="12" fillId="92" borderId="124" applyNumberFormat="0" applyProtection="0">
      <alignment horizontal="left" vertical="center" indent="1"/>
    </xf>
    <xf numFmtId="4" fontId="56" fillId="119" borderId="132" applyNumberFormat="0" applyProtection="0">
      <alignment horizontal="left" vertical="center" indent="1"/>
    </xf>
    <xf numFmtId="4" fontId="53" fillId="159" borderId="124" applyNumberFormat="0" applyProtection="0">
      <alignment vertical="center"/>
    </xf>
    <xf numFmtId="4" fontId="64" fillId="100" borderId="124" applyNumberFormat="0" applyProtection="0">
      <alignment horizontal="right" vertical="center"/>
    </xf>
    <xf numFmtId="0" fontId="194" fillId="117" borderId="125" applyNumberFormat="0" applyAlignment="0" applyProtection="0"/>
    <xf numFmtId="4" fontId="50" fillId="91" borderId="124" applyNumberFormat="0" applyProtection="0">
      <alignment horizontal="left" vertical="center" indent="1"/>
    </xf>
    <xf numFmtId="0" fontId="12" fillId="92" borderId="124" applyNumberFormat="0" applyProtection="0">
      <alignment horizontal="left" vertical="top" indent="1"/>
    </xf>
    <xf numFmtId="0" fontId="12" fillId="92" borderId="124" applyNumberFormat="0" applyProtection="0">
      <alignment horizontal="left" vertical="center" indent="1"/>
    </xf>
    <xf numFmtId="4" fontId="53" fillId="159" borderId="124" applyNumberFormat="0" applyProtection="0">
      <alignment vertical="center"/>
    </xf>
    <xf numFmtId="4" fontId="230" fillId="159" borderId="124" applyNumberFormat="0" applyProtection="0">
      <alignment horizontal="right" vertical="center"/>
    </xf>
    <xf numFmtId="4" fontId="189" fillId="103" borderId="124" applyNumberFormat="0" applyProtection="0">
      <alignment horizontal="right" vertical="center"/>
    </xf>
    <xf numFmtId="4" fontId="230" fillId="159" borderId="124" applyNumberFormat="0" applyProtection="0">
      <alignment vertical="center"/>
    </xf>
    <xf numFmtId="4" fontId="231" fillId="159" borderId="124" applyNumberFormat="0" applyProtection="0">
      <alignment horizontal="right" vertical="center"/>
    </xf>
    <xf numFmtId="202" fontId="28" fillId="0" borderId="122" applyFill="0"/>
    <xf numFmtId="0" fontId="12" fillId="92" borderId="124" applyNumberFormat="0" applyProtection="0">
      <alignment horizontal="left" vertical="top" indent="1"/>
    </xf>
    <xf numFmtId="0" fontId="64" fillId="107" borderId="124" applyNumberFormat="0" applyProtection="0">
      <alignment horizontal="left" vertical="top" indent="1"/>
    </xf>
    <xf numFmtId="4" fontId="187" fillId="103" borderId="124" applyNumberFormat="0" applyProtection="0">
      <alignment horizontal="right" vertical="center"/>
    </xf>
    <xf numFmtId="4" fontId="206" fillId="137" borderId="129" applyNumberFormat="0" applyProtection="0">
      <alignment horizontal="right" vertical="center"/>
    </xf>
    <xf numFmtId="0" fontId="12" fillId="104" borderId="124" applyNumberFormat="0" applyProtection="0">
      <alignment horizontal="left" vertical="top" indent="1"/>
    </xf>
    <xf numFmtId="4" fontId="64" fillId="96" borderId="124" applyNumberFormat="0" applyProtection="0">
      <alignment horizontal="right" vertical="center"/>
    </xf>
    <xf numFmtId="4" fontId="56" fillId="119" borderId="132" applyNumberFormat="0" applyProtection="0">
      <alignment horizontal="left" vertical="center" indent="1"/>
    </xf>
    <xf numFmtId="4" fontId="64" fillId="95" borderId="124" applyNumberFormat="0" applyProtection="0">
      <alignment horizontal="right" vertical="center"/>
    </xf>
    <xf numFmtId="4" fontId="206" fillId="122" borderId="129" applyNumberFormat="0" applyProtection="0">
      <alignment horizontal="left" vertical="center" indent="1"/>
    </xf>
    <xf numFmtId="4" fontId="53" fillId="109" borderId="124" applyNumberFormat="0" applyProtection="0">
      <alignment horizontal="right" vertical="center"/>
    </xf>
    <xf numFmtId="4" fontId="206" fillId="122" borderId="129" applyNumberFormat="0" applyProtection="0">
      <alignment horizontal="left" vertical="center" indent="1"/>
    </xf>
    <xf numFmtId="0" fontId="220" fillId="110" borderId="125" applyNumberFormat="0" applyAlignment="0" applyProtection="0"/>
    <xf numFmtId="4" fontId="187" fillId="103" borderId="147" applyNumberFormat="0" applyProtection="0">
      <alignment horizontal="right" vertical="center"/>
    </xf>
    <xf numFmtId="4" fontId="206" fillId="137" borderId="152" applyNumberFormat="0" applyProtection="0">
      <alignment horizontal="right" vertical="center"/>
    </xf>
    <xf numFmtId="4" fontId="56" fillId="38" borderId="147" applyNumberFormat="0" applyProtection="0">
      <alignment vertical="center"/>
    </xf>
    <xf numFmtId="0" fontId="12" fillId="107" borderId="162" applyNumberFormat="0" applyFont="0" applyAlignment="0" applyProtection="0"/>
    <xf numFmtId="0" fontId="12" fillId="106" borderId="144" applyNumberFormat="0">
      <protection locked="0"/>
    </xf>
    <xf numFmtId="0" fontId="12" fillId="103" borderId="160" applyNumberFormat="0" applyProtection="0">
      <alignment horizontal="left" vertical="center" indent="1"/>
    </xf>
    <xf numFmtId="4" fontId="64" fillId="95" borderId="134" applyNumberFormat="0" applyProtection="0">
      <alignment horizontal="right" vertical="center"/>
    </xf>
    <xf numFmtId="0" fontId="206" fillId="105" borderId="134" applyNumberFormat="0" applyProtection="0">
      <alignment horizontal="left" vertical="top" indent="1"/>
    </xf>
    <xf numFmtId="0" fontId="64" fillId="92" borderId="147" applyNumberFormat="0" applyProtection="0">
      <alignment horizontal="left" vertical="top" indent="1"/>
    </xf>
    <xf numFmtId="4" fontId="53" fillId="157" borderId="147" applyNumberFormat="0" applyProtection="0">
      <alignment horizontal="right" vertical="center"/>
    </xf>
    <xf numFmtId="4" fontId="206" fillId="122" borderId="165" applyNumberFormat="0" applyProtection="0">
      <alignment horizontal="left" vertical="center" indent="1"/>
    </xf>
    <xf numFmtId="4" fontId="53" fillId="157" borderId="160" applyNumberFormat="0" applyProtection="0">
      <alignment horizontal="right" vertical="center"/>
    </xf>
    <xf numFmtId="4" fontId="64" fillId="98" borderId="134" applyNumberFormat="0" applyProtection="0">
      <alignment horizontal="right" vertical="center"/>
    </xf>
    <xf numFmtId="4" fontId="206" fillId="96" borderId="139" applyNumberFormat="0" applyProtection="0">
      <alignment horizontal="right" vertical="center"/>
    </xf>
    <xf numFmtId="4" fontId="50" fillId="91" borderId="134" applyNumberFormat="0" applyProtection="0">
      <alignment horizontal="left" vertical="center" indent="1"/>
    </xf>
    <xf numFmtId="4" fontId="56" fillId="38" borderId="134" applyNumberFormat="0" applyProtection="0">
      <alignment vertical="center"/>
    </xf>
    <xf numFmtId="4" fontId="64" fillId="100" borderId="134" applyNumberFormat="0" applyProtection="0">
      <alignment horizontal="right" vertical="center"/>
    </xf>
    <xf numFmtId="4" fontId="64" fillId="100" borderId="134" applyNumberFormat="0" applyProtection="0">
      <alignment horizontal="right" vertical="center"/>
    </xf>
    <xf numFmtId="4" fontId="53" fillId="154" borderId="134" applyNumberFormat="0" applyProtection="0">
      <alignment horizontal="right" vertical="center"/>
    </xf>
    <xf numFmtId="0" fontId="12" fillId="104" borderId="134" applyNumberFormat="0" applyProtection="0">
      <alignment horizontal="left" vertical="top" indent="1"/>
    </xf>
    <xf numFmtId="0" fontId="12" fillId="104" borderId="134" applyNumberFormat="0" applyProtection="0">
      <alignment horizontal="left" vertical="top" indent="1"/>
    </xf>
    <xf numFmtId="4" fontId="53" fillId="152" borderId="134" applyNumberFormat="0" applyProtection="0">
      <alignment horizontal="right" vertical="center"/>
    </xf>
    <xf numFmtId="4" fontId="64" fillId="101" borderId="134" applyNumberFormat="0" applyProtection="0">
      <alignment horizontal="right" vertical="center"/>
    </xf>
    <xf numFmtId="0" fontId="12" fillId="92" borderId="134" applyNumberFormat="0" applyProtection="0">
      <alignment horizontal="left" vertical="top" indent="1"/>
    </xf>
    <xf numFmtId="4" fontId="206" fillId="122" borderId="139" applyNumberFormat="0" applyProtection="0">
      <alignment horizontal="left" vertical="center" indent="1"/>
    </xf>
    <xf numFmtId="4" fontId="64" fillId="94" borderId="134" applyNumberFormat="0" applyProtection="0">
      <alignment horizontal="right" vertical="center"/>
    </xf>
    <xf numFmtId="4" fontId="50" fillId="91" borderId="134" applyNumberFormat="0" applyProtection="0">
      <alignment horizontal="left" vertical="center" indent="1"/>
    </xf>
    <xf numFmtId="0" fontId="64" fillId="107" borderId="134" applyNumberFormat="0" applyProtection="0">
      <alignment horizontal="left" vertical="top" indent="1"/>
    </xf>
    <xf numFmtId="0" fontId="204" fillId="134" borderId="137" applyNumberFormat="0" applyAlignment="0" applyProtection="0"/>
    <xf numFmtId="4" fontId="206" fillId="91" borderId="139" applyNumberFormat="0" applyProtection="0">
      <alignment vertical="center"/>
    </xf>
    <xf numFmtId="0" fontId="206" fillId="104" borderId="134" applyNumberFormat="0" applyProtection="0">
      <alignment horizontal="left" vertical="top" indent="1"/>
    </xf>
    <xf numFmtId="4" fontId="206" fillId="0" borderId="139" applyNumberFormat="0" applyProtection="0">
      <alignment horizontal="right" vertical="center"/>
    </xf>
    <xf numFmtId="4" fontId="53" fillId="159" borderId="134" applyNumberFormat="0" applyProtection="0">
      <alignment horizontal="right" vertical="center"/>
    </xf>
    <xf numFmtId="4" fontId="187" fillId="103" borderId="134" applyNumberFormat="0" applyProtection="0">
      <alignment horizontal="right" vertical="center"/>
    </xf>
    <xf numFmtId="4" fontId="64" fillId="100" borderId="134" applyNumberFormat="0" applyProtection="0">
      <alignment horizontal="right" vertical="center"/>
    </xf>
    <xf numFmtId="4" fontId="64" fillId="103" borderId="134" applyNumberFormat="0" applyProtection="0">
      <alignment horizontal="right" vertical="center"/>
    </xf>
    <xf numFmtId="4" fontId="230" fillId="159" borderId="134" applyNumberFormat="0" applyProtection="0">
      <alignment vertical="center"/>
    </xf>
    <xf numFmtId="0" fontId="12" fillId="103" borderId="134" applyNumberFormat="0" applyProtection="0">
      <alignment horizontal="left" vertical="center" indent="1"/>
    </xf>
    <xf numFmtId="0" fontId="206" fillId="105" borderId="134" applyNumberFormat="0" applyProtection="0">
      <alignment horizontal="left" vertical="top" indent="1"/>
    </xf>
    <xf numFmtId="0" fontId="185" fillId="0" borderId="143" applyNumberFormat="0" applyFill="0" applyAlignment="0" applyProtection="0"/>
    <xf numFmtId="0" fontId="185" fillId="0" borderId="143" applyNumberFormat="0" applyFill="0" applyAlignment="0" applyProtection="0"/>
    <xf numFmtId="4" fontId="64" fillId="107" borderId="134" applyNumberFormat="0" applyProtection="0">
      <alignment horizontal="left" vertical="center" indent="1"/>
    </xf>
    <xf numFmtId="4" fontId="187" fillId="103" borderId="134" applyNumberFormat="0" applyProtection="0">
      <alignment horizontal="right" vertical="center"/>
    </xf>
    <xf numFmtId="0" fontId="12" fillId="104" borderId="134" applyNumberFormat="0" applyProtection="0">
      <alignment horizontal="left" vertical="center" indent="1"/>
    </xf>
    <xf numFmtId="4" fontId="64" fillId="99" borderId="134" applyNumberFormat="0" applyProtection="0">
      <alignment horizontal="right" vertical="center"/>
    </xf>
    <xf numFmtId="0" fontId="209" fillId="91" borderId="134" applyNumberFormat="0" applyProtection="0">
      <alignment horizontal="left" vertical="top" indent="1"/>
    </xf>
    <xf numFmtId="0" fontId="12" fillId="104" borderId="134" applyNumberFormat="0" applyProtection="0">
      <alignment horizontal="left" vertical="top" indent="1"/>
    </xf>
    <xf numFmtId="0" fontId="12" fillId="92" borderId="134" applyNumberFormat="0" applyProtection="0">
      <alignment horizontal="left" vertical="center" indent="1"/>
    </xf>
    <xf numFmtId="0" fontId="12" fillId="105" borderId="134" applyNumberFormat="0" applyProtection="0">
      <alignment horizontal="left" vertical="top" indent="1"/>
    </xf>
    <xf numFmtId="4" fontId="64" fillId="97" borderId="134" applyNumberFormat="0" applyProtection="0">
      <alignment horizontal="right" vertical="center"/>
    </xf>
    <xf numFmtId="4" fontId="64" fillId="97" borderId="134" applyNumberFormat="0" applyProtection="0">
      <alignment horizontal="right" vertical="center"/>
    </xf>
    <xf numFmtId="0" fontId="50" fillId="91" borderId="134" applyNumberFormat="0" applyProtection="0">
      <alignment horizontal="left" vertical="top" indent="1"/>
    </xf>
    <xf numFmtId="4" fontId="189" fillId="103" borderId="134" applyNumberFormat="0" applyProtection="0">
      <alignment horizontal="right" vertical="center"/>
    </xf>
    <xf numFmtId="4" fontId="231" fillId="159" borderId="134" applyNumberFormat="0" applyProtection="0">
      <alignment horizontal="right" vertical="center"/>
    </xf>
    <xf numFmtId="4" fontId="231" fillId="159" borderId="134" applyNumberFormat="0" applyProtection="0">
      <alignment horizontal="right" vertical="center"/>
    </xf>
    <xf numFmtId="4" fontId="189" fillId="103" borderId="134" applyNumberFormat="0" applyProtection="0">
      <alignment horizontal="right" vertical="center"/>
    </xf>
    <xf numFmtId="0" fontId="206" fillId="139" borderId="144"/>
    <xf numFmtId="4" fontId="50" fillId="91" borderId="134" applyNumberFormat="0" applyProtection="0">
      <alignment horizontal="left" vertical="center" indent="1"/>
    </xf>
    <xf numFmtId="4" fontId="188" fillId="120" borderId="142" applyNumberFormat="0" applyProtection="0">
      <alignment horizontal="left" vertical="center" indent="1"/>
    </xf>
    <xf numFmtId="4" fontId="188" fillId="120" borderId="142" applyNumberFormat="0" applyProtection="0">
      <alignment horizontal="left" vertical="center" indent="1"/>
    </xf>
    <xf numFmtId="0" fontId="50" fillId="91" borderId="134" applyNumberFormat="0" applyProtection="0">
      <alignment horizontal="left" vertical="top" indent="1"/>
    </xf>
    <xf numFmtId="0" fontId="64" fillId="92" borderId="134" applyNumberFormat="0" applyProtection="0">
      <alignment horizontal="left" vertical="top" indent="1"/>
    </xf>
    <xf numFmtId="4" fontId="56" fillId="119" borderId="134" applyNumberFormat="0" applyProtection="0">
      <alignment horizontal="left" vertical="center" indent="1"/>
    </xf>
    <xf numFmtId="4" fontId="64" fillId="92" borderId="134" applyNumberFormat="0" applyProtection="0">
      <alignment horizontal="left" vertical="center"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56" fillId="119" borderId="134" applyNumberFormat="0" applyProtection="0">
      <alignment horizontal="left" vertical="center"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187" fillId="103" borderId="134" applyNumberFormat="0" applyProtection="0">
      <alignment horizontal="right" vertical="center"/>
    </xf>
    <xf numFmtId="4" fontId="230" fillId="159" borderId="134" applyNumberFormat="0" applyProtection="0">
      <alignment horizontal="right" vertical="center"/>
    </xf>
    <xf numFmtId="4" fontId="230" fillId="159" borderId="134" applyNumberFormat="0" applyProtection="0">
      <alignment horizontal="right" vertical="center"/>
    </xf>
    <xf numFmtId="4" fontId="187" fillId="103" borderId="134" applyNumberFormat="0" applyProtection="0">
      <alignment horizontal="right" vertical="center"/>
    </xf>
    <xf numFmtId="4" fontId="64" fillId="103" borderId="134" applyNumberFormat="0" applyProtection="0">
      <alignment horizontal="right" vertical="center"/>
    </xf>
    <xf numFmtId="4" fontId="64" fillId="103" borderId="134" applyNumberFormat="0" applyProtection="0">
      <alignment horizontal="right" vertical="center"/>
    </xf>
    <xf numFmtId="4" fontId="64" fillId="103" borderId="134" applyNumberFormat="0" applyProtection="0">
      <alignment horizontal="right" vertical="center"/>
    </xf>
    <xf numFmtId="0" fontId="64" fillId="107" borderId="134" applyNumberFormat="0" applyProtection="0">
      <alignment horizontal="left" vertical="top" indent="1"/>
    </xf>
    <xf numFmtId="4" fontId="64" fillId="107" borderId="134" applyNumberFormat="0" applyProtection="0">
      <alignment horizontal="left" vertical="center" indent="1"/>
    </xf>
    <xf numFmtId="4" fontId="56" fillId="119" borderId="142" applyNumberFormat="0" applyProtection="0">
      <alignment horizontal="left" vertical="center" indent="1"/>
    </xf>
    <xf numFmtId="4" fontId="56" fillId="119" borderId="142" applyNumberFormat="0" applyProtection="0">
      <alignment horizontal="left" vertical="center" indent="1"/>
    </xf>
    <xf numFmtId="4" fontId="64" fillId="107" borderId="134" applyNumberFormat="0" applyProtection="0">
      <alignment horizontal="left" vertical="center" indent="1"/>
    </xf>
    <xf numFmtId="4" fontId="187" fillId="107" borderId="134" applyNumberFormat="0" applyProtection="0">
      <alignment vertical="center"/>
    </xf>
    <xf numFmtId="4" fontId="230" fillId="159" borderId="134" applyNumberFormat="0" applyProtection="0">
      <alignment vertical="center"/>
    </xf>
    <xf numFmtId="4" fontId="230" fillId="159" borderId="134" applyNumberFormat="0" applyProtection="0">
      <alignment vertical="center"/>
    </xf>
    <xf numFmtId="4" fontId="187" fillId="107" borderId="134" applyNumberFormat="0" applyProtection="0">
      <alignment vertical="center"/>
    </xf>
    <xf numFmtId="4" fontId="64" fillId="107" borderId="134" applyNumberFormat="0" applyProtection="0">
      <alignment vertical="center"/>
    </xf>
    <xf numFmtId="4" fontId="53" fillId="159" borderId="134" applyNumberFormat="0" applyProtection="0">
      <alignment vertical="center"/>
    </xf>
    <xf numFmtId="4" fontId="53" fillId="159" borderId="134" applyNumberFormat="0" applyProtection="0">
      <alignment vertical="center"/>
    </xf>
    <xf numFmtId="4" fontId="64" fillId="107" borderId="134" applyNumberFormat="0" applyProtection="0">
      <alignment vertical="center"/>
    </xf>
    <xf numFmtId="0" fontId="12" fillId="106" borderId="144" applyNumberFormat="0">
      <protection locked="0"/>
    </xf>
    <xf numFmtId="0" fontId="12" fillId="106" borderId="144" applyNumberFormat="0">
      <protection locked="0"/>
    </xf>
    <xf numFmtId="0" fontId="12" fillId="104" borderId="134" applyNumberFormat="0" applyProtection="0">
      <alignment horizontal="left" vertical="center" indent="1"/>
    </xf>
    <xf numFmtId="0" fontId="12" fillId="106" borderId="144" applyNumberFormat="0">
      <protection locked="0"/>
    </xf>
    <xf numFmtId="0" fontId="12" fillId="103" borderId="134" applyNumberFormat="0" applyProtection="0">
      <alignment horizontal="left" vertical="top" indent="1"/>
    </xf>
    <xf numFmtId="0" fontId="12" fillId="105" borderId="134" applyNumberFormat="0" applyProtection="0">
      <alignment horizontal="left" vertical="top" indent="1"/>
    </xf>
    <xf numFmtId="0" fontId="12" fillId="105" borderId="134" applyNumberFormat="0" applyProtection="0">
      <alignment horizontal="left" vertical="top"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top" indent="1"/>
    </xf>
    <xf numFmtId="0" fontId="12" fillId="92" borderId="134" applyNumberFormat="0" applyProtection="0">
      <alignment horizontal="left" vertical="top" indent="1"/>
    </xf>
    <xf numFmtId="0" fontId="206" fillId="92" borderId="134" applyNumberFormat="0" applyProtection="0">
      <alignment horizontal="left" vertical="top" indent="1"/>
    </xf>
    <xf numFmtId="0" fontId="12" fillId="92" borderId="134" applyNumberFormat="0" applyProtection="0">
      <alignment horizontal="left" vertical="top" indent="1"/>
    </xf>
    <xf numFmtId="0" fontId="12" fillId="104" borderId="134" applyNumberFormat="0" applyProtection="0">
      <alignment horizontal="left" vertical="center" indent="1"/>
    </xf>
    <xf numFmtId="0" fontId="12" fillId="104" borderId="134" applyNumberFormat="0" applyProtection="0">
      <alignment horizontal="left" vertical="top" indent="1"/>
    </xf>
    <xf numFmtId="0" fontId="12" fillId="92" borderId="134" applyNumberFormat="0" applyProtection="0">
      <alignment horizontal="left" vertical="center" indent="1"/>
    </xf>
    <xf numFmtId="0" fontId="12" fillId="104" borderId="134" applyNumberFormat="0" applyProtection="0">
      <alignment horizontal="left" vertical="top" indent="1"/>
    </xf>
    <xf numFmtId="0" fontId="206" fillId="104" borderId="134" applyNumberFormat="0" applyProtection="0">
      <alignment horizontal="left" vertical="top" indent="1"/>
    </xf>
    <xf numFmtId="0" fontId="12" fillId="104" borderId="134" applyNumberFormat="0" applyProtection="0">
      <alignment horizontal="left" vertical="top" indent="1"/>
    </xf>
    <xf numFmtId="0" fontId="12" fillId="104" borderId="134" applyNumberFormat="0" applyProtection="0">
      <alignment horizontal="left" vertical="center" indent="1"/>
    </xf>
    <xf numFmtId="4" fontId="53" fillId="121" borderId="134" applyNumberFormat="0" applyProtection="0">
      <alignment horizontal="right" vertical="center"/>
    </xf>
    <xf numFmtId="4" fontId="56" fillId="119" borderId="142" applyNumberFormat="0" applyProtection="0">
      <alignment horizontal="left" vertical="center" indent="1"/>
    </xf>
    <xf numFmtId="4" fontId="53" fillId="159" borderId="134" applyNumberFormat="0" applyProtection="0">
      <alignment vertical="center"/>
    </xf>
    <xf numFmtId="4" fontId="206" fillId="92" borderId="139" applyNumberFormat="0" applyProtection="0">
      <alignment horizontal="right" vertical="center"/>
    </xf>
    <xf numFmtId="4" fontId="64" fillId="93" borderId="134" applyNumberFormat="0" applyProtection="0">
      <alignment horizontal="right" vertical="center"/>
    </xf>
    <xf numFmtId="4" fontId="230" fillId="159" borderId="134" applyNumberFormat="0" applyProtection="0">
      <alignment vertical="center"/>
    </xf>
    <xf numFmtId="4" fontId="64" fillId="92" borderId="134" applyNumberFormat="0" applyProtection="0">
      <alignment horizontal="right" vertical="center"/>
    </xf>
    <xf numFmtId="4" fontId="64" fillId="92" borderId="134" applyNumberFormat="0" applyProtection="0">
      <alignment horizontal="right" vertical="center"/>
    </xf>
    <xf numFmtId="4" fontId="53" fillId="119" borderId="134" applyNumberFormat="0" applyProtection="0">
      <alignment horizontal="right" vertical="center"/>
    </xf>
    <xf numFmtId="4" fontId="53" fillId="119" borderId="134" applyNumberFormat="0" applyProtection="0">
      <alignment horizontal="right" vertical="center"/>
    </xf>
    <xf numFmtId="4" fontId="64" fillId="92" borderId="134" applyNumberFormat="0" applyProtection="0">
      <alignment horizontal="right" vertical="center"/>
    </xf>
    <xf numFmtId="4" fontId="53" fillId="159" borderId="134" applyNumberFormat="0" applyProtection="0">
      <alignment vertical="center"/>
    </xf>
    <xf numFmtId="0" fontId="12" fillId="105" borderId="134" applyNumberFormat="0" applyProtection="0">
      <alignment horizontal="left" vertical="center" indent="1"/>
    </xf>
    <xf numFmtId="4" fontId="64" fillId="107" borderId="134" applyNumberFormat="0" applyProtection="0">
      <alignment vertical="center"/>
    </xf>
    <xf numFmtId="4" fontId="206" fillId="122" borderId="139" applyNumberFormat="0" applyProtection="0">
      <alignment horizontal="left" vertical="center" indent="1"/>
    </xf>
    <xf numFmtId="0" fontId="206" fillId="92" borderId="134" applyNumberFormat="0" applyProtection="0">
      <alignment horizontal="left" vertical="top" indent="1"/>
    </xf>
    <xf numFmtId="4" fontId="186" fillId="91" borderId="134" applyNumberFormat="0" applyProtection="0">
      <alignment vertical="center"/>
    </xf>
    <xf numFmtId="4" fontId="64" fillId="92" borderId="134" applyNumberFormat="0" applyProtection="0">
      <alignment horizontal="left" vertical="center" indent="1"/>
    </xf>
    <xf numFmtId="0" fontId="194" fillId="117" borderId="135" applyNumberFormat="0" applyAlignment="0" applyProtection="0"/>
    <xf numFmtId="4" fontId="64" fillId="101" borderId="134" applyNumberFormat="0" applyProtection="0">
      <alignment horizontal="right" vertical="center"/>
    </xf>
    <xf numFmtId="4" fontId="64" fillId="97" borderId="134" applyNumberFormat="0" applyProtection="0">
      <alignment horizontal="right" vertical="center"/>
    </xf>
    <xf numFmtId="4" fontId="64" fillId="107" borderId="134" applyNumberFormat="0" applyProtection="0">
      <alignment horizontal="left" vertical="center" indent="1"/>
    </xf>
    <xf numFmtId="4" fontId="64" fillId="101" borderId="134" applyNumberFormat="0" applyProtection="0">
      <alignment horizontal="right" vertical="center"/>
    </xf>
    <xf numFmtId="4" fontId="53" fillId="157" borderId="134" applyNumberFormat="0" applyProtection="0">
      <alignment horizontal="right" vertical="center"/>
    </xf>
    <xf numFmtId="4" fontId="64" fillId="101" borderId="134" applyNumberFormat="0" applyProtection="0">
      <alignment horizontal="right" vertical="center"/>
    </xf>
    <xf numFmtId="4" fontId="64" fillId="100" borderId="134" applyNumberFormat="0" applyProtection="0">
      <alignment horizontal="right" vertical="center"/>
    </xf>
    <xf numFmtId="4" fontId="64" fillId="100" borderId="134" applyNumberFormat="0" applyProtection="0">
      <alignment horizontal="right" vertical="center"/>
    </xf>
    <xf numFmtId="4" fontId="53" fillId="156" borderId="134" applyNumberFormat="0" applyProtection="0">
      <alignment horizontal="right" vertical="center"/>
    </xf>
    <xf numFmtId="4" fontId="53" fillId="156" borderId="134" applyNumberFormat="0" applyProtection="0">
      <alignment horizontal="right" vertical="center"/>
    </xf>
    <xf numFmtId="4" fontId="64" fillId="100" borderId="134" applyNumberFormat="0" applyProtection="0">
      <alignment horizontal="right" vertical="center"/>
    </xf>
    <xf numFmtId="4" fontId="53" fillId="155" borderId="134" applyNumberFormat="0" applyProtection="0">
      <alignment horizontal="right" vertical="center"/>
    </xf>
    <xf numFmtId="4" fontId="64" fillId="98" borderId="134" applyNumberFormat="0" applyProtection="0">
      <alignment horizontal="right" vertical="center"/>
    </xf>
    <xf numFmtId="4" fontId="64" fillId="97" borderId="134" applyNumberFormat="0" applyProtection="0">
      <alignment horizontal="right" vertical="center"/>
    </xf>
    <xf numFmtId="4" fontId="64" fillId="96" borderId="134" applyNumberFormat="0" applyProtection="0">
      <alignment horizontal="right" vertical="center"/>
    </xf>
    <xf numFmtId="4" fontId="64" fillId="94" borderId="134" applyNumberFormat="0" applyProtection="0">
      <alignment horizontal="right" vertical="center"/>
    </xf>
    <xf numFmtId="4" fontId="53" fillId="121" borderId="134" applyNumberFormat="0" applyProtection="0">
      <alignment horizontal="right" vertical="center"/>
    </xf>
    <xf numFmtId="4" fontId="53" fillId="153" borderId="134" applyNumberFormat="0" applyProtection="0">
      <alignment horizontal="right" vertical="center"/>
    </xf>
    <xf numFmtId="4" fontId="56" fillId="38" borderId="134" applyNumberFormat="0" applyProtection="0">
      <alignment vertical="center"/>
    </xf>
    <xf numFmtId="4" fontId="229" fillId="38" borderId="134" applyNumberFormat="0" applyProtection="0">
      <alignment vertical="center"/>
    </xf>
    <xf numFmtId="4" fontId="186" fillId="91" borderId="134" applyNumberFormat="0" applyProtection="0">
      <alignment vertical="center"/>
    </xf>
    <xf numFmtId="4" fontId="187" fillId="107" borderId="134" applyNumberFormat="0" applyProtection="0">
      <alignment vertical="center"/>
    </xf>
    <xf numFmtId="4" fontId="64" fillId="97" borderId="134" applyNumberFormat="0" applyProtection="0">
      <alignment horizontal="right" vertical="center"/>
    </xf>
    <xf numFmtId="0" fontId="12" fillId="107" borderId="136" applyNumberFormat="0" applyFont="0" applyAlignment="0" applyProtection="0"/>
    <xf numFmtId="4" fontId="206" fillId="38" borderId="139" applyNumberFormat="0" applyProtection="0">
      <alignment horizontal="left" vertical="center" indent="1"/>
    </xf>
    <xf numFmtId="0" fontId="206" fillId="138" borderId="139" applyNumberFormat="0" applyProtection="0">
      <alignment horizontal="left" vertical="center" indent="1"/>
    </xf>
    <xf numFmtId="4" fontId="206" fillId="122" borderId="139" applyNumberFormat="0" applyProtection="0">
      <alignment horizontal="left" vertical="center" indent="1"/>
    </xf>
    <xf numFmtId="0" fontId="201" fillId="87" borderId="135" applyNumberFormat="0" applyAlignment="0" applyProtection="0"/>
    <xf numFmtId="0" fontId="226" fillId="110" borderId="135" applyNumberFormat="0" applyAlignment="0" applyProtection="0"/>
    <xf numFmtId="4" fontId="206" fillId="92" borderId="139" applyNumberFormat="0" applyProtection="0">
      <alignment horizontal="right" vertical="center"/>
    </xf>
    <xf numFmtId="0" fontId="206" fillId="138" borderId="139" applyNumberFormat="0" applyProtection="0">
      <alignment horizontal="left" vertical="center" indent="1"/>
    </xf>
    <xf numFmtId="4" fontId="53" fillId="33" borderId="134" applyNumberFormat="0" applyProtection="0">
      <alignment horizontal="right" vertical="center"/>
    </xf>
    <xf numFmtId="4" fontId="12" fillId="104" borderId="140" applyNumberFormat="0" applyProtection="0">
      <alignment horizontal="left" vertical="center" indent="1"/>
    </xf>
    <xf numFmtId="0" fontId="12" fillId="92" borderId="134" applyNumberFormat="0" applyProtection="0">
      <alignment horizontal="left" vertical="center" indent="1"/>
    </xf>
    <xf numFmtId="4" fontId="215" fillId="27" borderId="139" applyNumberFormat="0" applyProtection="0">
      <alignment horizontal="right" vertical="center"/>
    </xf>
    <xf numFmtId="4" fontId="53" fillId="157" borderId="134" applyNumberFormat="0" applyProtection="0">
      <alignment horizontal="right" vertical="center"/>
    </xf>
    <xf numFmtId="4" fontId="230" fillId="159" borderId="134" applyNumberFormat="0" applyProtection="0">
      <alignment vertical="center"/>
    </xf>
    <xf numFmtId="0" fontId="12" fillId="105" borderId="134" applyNumberFormat="0" applyProtection="0">
      <alignment horizontal="left" vertical="top" indent="1"/>
    </xf>
    <xf numFmtId="4" fontId="208" fillId="107" borderId="147" applyNumberFormat="0" applyProtection="0">
      <alignment vertical="center"/>
    </xf>
    <xf numFmtId="4" fontId="53" fillId="154" borderId="134" applyNumberFormat="0" applyProtection="0">
      <alignment horizontal="right" vertical="center"/>
    </xf>
    <xf numFmtId="0" fontId="50" fillId="91" borderId="134" applyNumberFormat="0" applyProtection="0">
      <alignment horizontal="left" vertical="top" indent="1"/>
    </xf>
    <xf numFmtId="0" fontId="206" fillId="110" borderId="139" applyNumberFormat="0" applyProtection="0">
      <alignment horizontal="left" vertical="center" indent="1"/>
    </xf>
    <xf numFmtId="4" fontId="206" fillId="93" borderId="139" applyNumberFormat="0" applyProtection="0">
      <alignment horizontal="right" vertical="center"/>
    </xf>
    <xf numFmtId="0" fontId="206" fillId="105" borderId="134" applyNumberFormat="0" applyProtection="0">
      <alignment horizontal="left" vertical="top" indent="1"/>
    </xf>
    <xf numFmtId="0" fontId="220" fillId="110" borderId="135" applyNumberFormat="0" applyAlignment="0" applyProtection="0"/>
    <xf numFmtId="4" fontId="64" fillId="97" borderId="134" applyNumberFormat="0" applyProtection="0">
      <alignment horizontal="right" vertical="center"/>
    </xf>
    <xf numFmtId="4" fontId="53" fillId="109" borderId="134" applyNumberFormat="0" applyProtection="0">
      <alignment horizontal="right" vertical="center"/>
    </xf>
    <xf numFmtId="4" fontId="230" fillId="159" borderId="134" applyNumberFormat="0" applyProtection="0">
      <alignment horizontal="right" vertical="center"/>
    </xf>
    <xf numFmtId="4" fontId="206" fillId="122" borderId="139" applyNumberFormat="0" applyProtection="0">
      <alignment horizontal="left" vertical="center" indent="1"/>
    </xf>
    <xf numFmtId="0" fontId="206" fillId="139" borderId="144"/>
    <xf numFmtId="4" fontId="53" fillId="121" borderId="134" applyNumberFormat="0" applyProtection="0">
      <alignment horizontal="right" vertical="center"/>
    </xf>
    <xf numFmtId="4" fontId="64" fillId="95" borderId="134" applyNumberFormat="0" applyProtection="0">
      <alignment horizontal="right" vertical="center"/>
    </xf>
    <xf numFmtId="4" fontId="206" fillId="0" borderId="139" applyNumberFormat="0" applyProtection="0">
      <alignment horizontal="right" vertical="center"/>
    </xf>
    <xf numFmtId="0" fontId="12" fillId="92" borderId="134" applyNumberFormat="0" applyProtection="0">
      <alignment horizontal="left" vertical="top" indent="1"/>
    </xf>
    <xf numFmtId="4" fontId="64" fillId="107" borderId="134" applyNumberFormat="0" applyProtection="0">
      <alignment horizontal="left" vertical="center" indent="1"/>
    </xf>
    <xf numFmtId="4" fontId="206" fillId="122" borderId="139" applyNumberFormat="0" applyProtection="0">
      <alignment horizontal="left" vertical="center" indent="1"/>
    </xf>
    <xf numFmtId="4" fontId="64" fillId="107" borderId="134" applyNumberFormat="0" applyProtection="0">
      <alignment horizontal="left" vertical="center" indent="1"/>
    </xf>
    <xf numFmtId="4" fontId="53" fillId="119" borderId="134" applyNumberFormat="0" applyProtection="0">
      <alignment horizontal="right" vertical="center"/>
    </xf>
    <xf numFmtId="4" fontId="53" fillId="155" borderId="134" applyNumberFormat="0" applyProtection="0">
      <alignment horizontal="right" vertical="center"/>
    </xf>
    <xf numFmtId="4" fontId="53" fillId="153" borderId="134" applyNumberFormat="0" applyProtection="0">
      <alignment horizontal="right" vertical="center"/>
    </xf>
    <xf numFmtId="0" fontId="206" fillId="92" borderId="134" applyNumberFormat="0" applyProtection="0">
      <alignment horizontal="left" vertical="top" indent="1"/>
    </xf>
    <xf numFmtId="4" fontId="64" fillId="93" borderId="134" applyNumberFormat="0" applyProtection="0">
      <alignment horizontal="right" vertical="center"/>
    </xf>
    <xf numFmtId="0" fontId="12" fillId="103" borderId="134" applyNumberFormat="0" applyProtection="0">
      <alignment horizontal="left" vertical="top" indent="1"/>
    </xf>
    <xf numFmtId="0" fontId="12" fillId="105" borderId="134" applyNumberFormat="0" applyProtection="0">
      <alignment horizontal="left" vertical="top" indent="1"/>
    </xf>
    <xf numFmtId="0" fontId="12" fillId="105" borderId="134" applyNumberFormat="0" applyProtection="0">
      <alignment horizontal="left" vertical="top" indent="1"/>
    </xf>
    <xf numFmtId="4" fontId="53" fillId="157" borderId="134" applyNumberFormat="0" applyProtection="0">
      <alignment horizontal="right" vertical="center"/>
    </xf>
    <xf numFmtId="4" fontId="53" fillId="152" borderId="134" applyNumberFormat="0" applyProtection="0">
      <alignment horizontal="right" vertical="center"/>
    </xf>
    <xf numFmtId="4" fontId="53" fillId="121" borderId="134" applyNumberFormat="0" applyProtection="0">
      <alignment horizontal="right" vertical="center"/>
    </xf>
    <xf numFmtId="4" fontId="206" fillId="92" borderId="140" applyNumberFormat="0" applyProtection="0">
      <alignment horizontal="left" vertical="center" indent="1"/>
    </xf>
    <xf numFmtId="4" fontId="186" fillId="91" borderId="134" applyNumberFormat="0" applyProtection="0">
      <alignment vertical="center"/>
    </xf>
    <xf numFmtId="4" fontId="64" fillId="101" borderId="134" applyNumberFormat="0" applyProtection="0">
      <alignment horizontal="right" vertical="center"/>
    </xf>
    <xf numFmtId="4" fontId="208" fillId="107" borderId="134" applyNumberFormat="0" applyProtection="0">
      <alignment vertical="center"/>
    </xf>
    <xf numFmtId="4" fontId="215" fillId="38" borderId="139" applyNumberFormat="0" applyProtection="0">
      <alignment vertical="center"/>
    </xf>
    <xf numFmtId="4" fontId="53" fillId="156" borderId="134" applyNumberFormat="0" applyProtection="0">
      <alignment horizontal="right" vertical="center"/>
    </xf>
    <xf numFmtId="0" fontId="12" fillId="103" borderId="134" applyNumberFormat="0" applyProtection="0">
      <alignment horizontal="left" vertical="top" indent="1"/>
    </xf>
    <xf numFmtId="0" fontId="206" fillId="103" borderId="134" applyNumberFormat="0" applyProtection="0">
      <alignment horizontal="left" vertical="top" indent="1"/>
    </xf>
    <xf numFmtId="0" fontId="206" fillId="103" borderId="134" applyNumberFormat="0" applyProtection="0">
      <alignment horizontal="left" vertical="top" indent="1"/>
    </xf>
    <xf numFmtId="4" fontId="206" fillId="95" borderId="140" applyNumberFormat="0" applyProtection="0">
      <alignment horizontal="right" vertical="center"/>
    </xf>
    <xf numFmtId="4" fontId="50" fillId="91" borderId="134" applyNumberFormat="0" applyProtection="0">
      <alignment vertical="center"/>
    </xf>
    <xf numFmtId="205" fontId="213" fillId="134" borderId="129" applyNumberFormat="0" applyAlignment="0" applyProtection="0"/>
    <xf numFmtId="205" fontId="213" fillId="134" borderId="129" applyNumberFormat="0" applyAlignment="0" applyProtection="0"/>
    <xf numFmtId="4" fontId="206" fillId="0" borderId="139" applyNumberFormat="0" applyProtection="0">
      <alignment horizontal="right" vertical="center"/>
    </xf>
    <xf numFmtId="4" fontId="229" fillId="38" borderId="134" applyNumberFormat="0" applyProtection="0">
      <alignment vertical="center"/>
    </xf>
    <xf numFmtId="4" fontId="64" fillId="94" borderId="134" applyNumberFormat="0" applyProtection="0">
      <alignment horizontal="right" vertical="center"/>
    </xf>
    <xf numFmtId="4" fontId="12" fillId="104" borderId="140" applyNumberFormat="0" applyProtection="0">
      <alignment horizontal="left" vertical="center" indent="1"/>
    </xf>
    <xf numFmtId="4" fontId="64" fillId="99" borderId="134" applyNumberFormat="0" applyProtection="0">
      <alignment horizontal="right" vertical="center"/>
    </xf>
    <xf numFmtId="4" fontId="206" fillId="92" borderId="140" applyNumberFormat="0" applyProtection="0">
      <alignment horizontal="left" vertical="center" indent="1"/>
    </xf>
    <xf numFmtId="4" fontId="188" fillId="120" borderId="142" applyNumberFormat="0" applyProtection="0">
      <alignment horizontal="left" vertical="center" indent="1"/>
    </xf>
    <xf numFmtId="4" fontId="50" fillId="91" borderId="134" applyNumberFormat="0" applyProtection="0">
      <alignment horizontal="left" vertical="center" indent="1"/>
    </xf>
    <xf numFmtId="4" fontId="189" fillId="103" borderId="134" applyNumberFormat="0" applyProtection="0">
      <alignment horizontal="right" vertical="center"/>
    </xf>
    <xf numFmtId="0" fontId="204" fillId="117" borderId="137" applyNumberFormat="0" applyAlignment="0" applyProtection="0"/>
    <xf numFmtId="0" fontId="12" fillId="86" borderId="136" applyNumberFormat="0" applyFont="0" applyAlignment="0" applyProtection="0"/>
    <xf numFmtId="0" fontId="71" fillId="104" borderId="141" applyBorder="0"/>
    <xf numFmtId="4" fontId="206" fillId="103" borderId="140" applyNumberFormat="0" applyProtection="0">
      <alignment horizontal="left" vertical="center" indent="1"/>
    </xf>
    <xf numFmtId="0" fontId="12" fillId="103" borderId="134" applyNumberFormat="0" applyProtection="0">
      <alignment horizontal="left" vertical="center" indent="1"/>
    </xf>
    <xf numFmtId="4" fontId="64" fillId="107" borderId="134" applyNumberFormat="0" applyProtection="0">
      <alignment vertical="center"/>
    </xf>
    <xf numFmtId="4" fontId="53" fillId="153" borderId="134" applyNumberFormat="0" applyProtection="0">
      <alignment horizontal="right" vertical="center"/>
    </xf>
    <xf numFmtId="4" fontId="64" fillId="96" borderId="134" applyNumberFormat="0" applyProtection="0">
      <alignment horizontal="right" vertical="center"/>
    </xf>
    <xf numFmtId="4" fontId="53" fillId="155" borderId="134" applyNumberFormat="0" applyProtection="0">
      <alignment horizontal="right" vertical="center"/>
    </xf>
    <xf numFmtId="0" fontId="12" fillId="105" borderId="134" applyNumberFormat="0" applyProtection="0">
      <alignment horizontal="left" vertical="center" indent="1"/>
    </xf>
    <xf numFmtId="0" fontId="185" fillId="0" borderId="138" applyNumberFormat="0" applyFill="0" applyAlignment="0" applyProtection="0"/>
    <xf numFmtId="4" fontId="64" fillId="103" borderId="134" applyNumberFormat="0" applyProtection="0">
      <alignment horizontal="right" vertical="center"/>
    </xf>
    <xf numFmtId="4" fontId="56" fillId="38" borderId="134" applyNumberFormat="0" applyProtection="0">
      <alignment vertical="center"/>
    </xf>
    <xf numFmtId="4" fontId="206" fillId="122" borderId="139" applyNumberFormat="0" applyProtection="0">
      <alignment horizontal="left" vertical="center" indent="1"/>
    </xf>
    <xf numFmtId="4" fontId="189" fillId="103" borderId="134" applyNumberFormat="0" applyProtection="0">
      <alignment horizontal="right" vertical="center"/>
    </xf>
    <xf numFmtId="4" fontId="64" fillId="92" borderId="134" applyNumberFormat="0" applyProtection="0">
      <alignment horizontal="left" vertical="center" indent="1"/>
    </xf>
    <xf numFmtId="4" fontId="189" fillId="103" borderId="134" applyNumberFormat="0" applyProtection="0">
      <alignment horizontal="right" vertical="center"/>
    </xf>
    <xf numFmtId="0" fontId="64" fillId="107" borderId="134" applyNumberFormat="0" applyProtection="0">
      <alignment horizontal="left" vertical="top" indent="1"/>
    </xf>
    <xf numFmtId="4" fontId="187" fillId="107" borderId="134" applyNumberFormat="0" applyProtection="0">
      <alignment vertical="center"/>
    </xf>
    <xf numFmtId="0" fontId="12" fillId="106" borderId="144" applyNumberFormat="0">
      <protection locked="0"/>
    </xf>
    <xf numFmtId="0" fontId="12" fillId="103" borderId="134"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center" indent="1"/>
    </xf>
    <xf numFmtId="0" fontId="12" fillId="104" borderId="134" applyNumberFormat="0" applyProtection="0">
      <alignment horizontal="left" vertical="center" indent="1"/>
    </xf>
    <xf numFmtId="4" fontId="64" fillId="92" borderId="134" applyNumberFormat="0" applyProtection="0">
      <alignment horizontal="right" vertical="center"/>
    </xf>
    <xf numFmtId="4" fontId="64" fillId="101" borderId="134" applyNumberFormat="0" applyProtection="0">
      <alignment horizontal="right" vertical="center"/>
    </xf>
    <xf numFmtId="4" fontId="64" fillId="99" borderId="134" applyNumberFormat="0" applyProtection="0">
      <alignment horizontal="right" vertical="center"/>
    </xf>
    <xf numFmtId="4" fontId="56" fillId="119" borderId="142" applyNumberFormat="0" applyProtection="0">
      <alignment horizontal="left" vertical="center" indent="1"/>
    </xf>
    <xf numFmtId="4" fontId="64" fillId="96" borderId="134" applyNumberFormat="0" applyProtection="0">
      <alignment horizontal="right" vertical="center"/>
    </xf>
    <xf numFmtId="4" fontId="64" fillId="95" borderId="134" applyNumberFormat="0" applyProtection="0">
      <alignment horizontal="right" vertical="center"/>
    </xf>
    <xf numFmtId="4" fontId="64" fillId="94" borderId="134" applyNumberFormat="0" applyProtection="0">
      <alignment horizontal="right" vertical="center"/>
    </xf>
    <xf numFmtId="4" fontId="64" fillId="93" borderId="134" applyNumberFormat="0" applyProtection="0">
      <alignment horizontal="right" vertical="center"/>
    </xf>
    <xf numFmtId="4" fontId="53" fillId="152" borderId="134" applyNumberFormat="0" applyProtection="0">
      <alignment horizontal="right" vertical="center"/>
    </xf>
    <xf numFmtId="0" fontId="50" fillId="91" borderId="134" applyNumberFormat="0" applyProtection="0">
      <alignment horizontal="left" vertical="top" indent="1"/>
    </xf>
    <xf numFmtId="4" fontId="50" fillId="91" borderId="134" applyNumberFormat="0" applyProtection="0">
      <alignment horizontal="left" vertical="center" indent="1"/>
    </xf>
    <xf numFmtId="4" fontId="186" fillId="91" borderId="134" applyNumberFormat="0" applyProtection="0">
      <alignment vertical="center"/>
    </xf>
    <xf numFmtId="4" fontId="50" fillId="91" borderId="134" applyNumberFormat="0" applyProtection="0">
      <alignment vertical="center"/>
    </xf>
    <xf numFmtId="0" fontId="206" fillId="103" borderId="134" applyNumberFormat="0" applyProtection="0">
      <alignment horizontal="left" vertical="top" indent="1"/>
    </xf>
    <xf numFmtId="4" fontId="229" fillId="38" borderId="134" applyNumberFormat="0" applyProtection="0">
      <alignment vertical="center"/>
    </xf>
    <xf numFmtId="0" fontId="12" fillId="105" borderId="134" applyNumberFormat="0" applyProtection="0">
      <alignment horizontal="left" vertical="center" indent="1"/>
    </xf>
    <xf numFmtId="0" fontId="12" fillId="86" borderId="136" applyNumberFormat="0" applyFont="0" applyAlignment="0" applyProtection="0"/>
    <xf numFmtId="4" fontId="53" fillId="152" borderId="134" applyNumberFormat="0" applyProtection="0">
      <alignment horizontal="right" vertical="center"/>
    </xf>
    <xf numFmtId="4" fontId="206" fillId="122" borderId="139" applyNumberFormat="0" applyProtection="0">
      <alignment horizontal="left" vertical="center" indent="1"/>
    </xf>
    <xf numFmtId="0" fontId="64" fillId="92" borderId="134" applyNumberFormat="0" applyProtection="0">
      <alignment horizontal="left" vertical="top" indent="1"/>
    </xf>
    <xf numFmtId="4" fontId="64" fillId="107" borderId="134" applyNumberFormat="0" applyProtection="0">
      <alignment vertical="center"/>
    </xf>
    <xf numFmtId="4" fontId="64" fillId="93" borderId="134" applyNumberFormat="0" applyProtection="0">
      <alignment horizontal="right" vertical="center"/>
    </xf>
    <xf numFmtId="4" fontId="50" fillId="91" borderId="134" applyNumberFormat="0" applyProtection="0">
      <alignment vertical="center"/>
    </xf>
    <xf numFmtId="0" fontId="204" fillId="110" borderId="137" applyNumberFormat="0" applyAlignment="0" applyProtection="0"/>
    <xf numFmtId="4" fontId="64" fillId="101" borderId="134" applyNumberFormat="0" applyProtection="0">
      <alignment horizontal="right" vertical="center"/>
    </xf>
    <xf numFmtId="0" fontId="226" fillId="110" borderId="135" applyNumberFormat="0" applyAlignment="0" applyProtection="0"/>
    <xf numFmtId="0" fontId="12" fillId="86" borderId="136" applyNumberFormat="0" applyFont="0" applyAlignment="0" applyProtection="0"/>
    <xf numFmtId="4" fontId="53" fillId="159" borderId="134" applyNumberFormat="0" applyProtection="0">
      <alignment horizontal="right" vertical="center"/>
    </xf>
    <xf numFmtId="4" fontId="64" fillId="103" borderId="134" applyNumberFormat="0" applyProtection="0">
      <alignment horizontal="right" vertical="center"/>
    </xf>
    <xf numFmtId="4" fontId="187" fillId="103" borderId="134" applyNumberFormat="0" applyProtection="0">
      <alignment horizontal="right" vertical="center"/>
    </xf>
    <xf numFmtId="4" fontId="230" fillId="159" borderId="134" applyNumberFormat="0" applyProtection="0">
      <alignment horizontal="right" vertical="center"/>
    </xf>
    <xf numFmtId="0" fontId="12" fillId="103" borderId="160" applyNumberFormat="0" applyProtection="0">
      <alignment horizontal="left" vertical="top" indent="1"/>
    </xf>
    <xf numFmtId="0" fontId="185" fillId="0" borderId="151" applyNumberFormat="0" applyFill="0" applyAlignment="0" applyProtection="0"/>
    <xf numFmtId="0" fontId="64" fillId="107" borderId="160" applyNumberFormat="0" applyProtection="0">
      <alignment horizontal="left" vertical="top" indent="1"/>
    </xf>
    <xf numFmtId="4" fontId="53" fillId="155" borderId="147" applyNumberFormat="0" applyProtection="0">
      <alignment horizontal="right" vertical="center"/>
    </xf>
    <xf numFmtId="4" fontId="64" fillId="107" borderId="147" applyNumberFormat="0" applyProtection="0">
      <alignment horizontal="left" vertical="center" indent="1"/>
    </xf>
    <xf numFmtId="4" fontId="53" fillId="153" borderId="147" applyNumberFormat="0" applyProtection="0">
      <alignment horizontal="right" vertical="center"/>
    </xf>
    <xf numFmtId="4" fontId="206" fillId="97" borderId="152" applyNumberFormat="0" applyProtection="0">
      <alignment horizontal="right" vertical="center"/>
    </xf>
    <xf numFmtId="4" fontId="12" fillId="104" borderId="140" applyNumberFormat="0" applyProtection="0">
      <alignment horizontal="left" vertical="center" indent="1"/>
    </xf>
    <xf numFmtId="4" fontId="64" fillId="92" borderId="134" applyNumberFormat="0" applyProtection="0">
      <alignment horizontal="left" vertical="center" indent="1"/>
    </xf>
    <xf numFmtId="0" fontId="206" fillId="103" borderId="139" applyNumberFormat="0" applyProtection="0">
      <alignment horizontal="left" vertical="center" indent="1"/>
    </xf>
    <xf numFmtId="0" fontId="206" fillId="105" borderId="139" applyNumberFormat="0" applyProtection="0">
      <alignment horizontal="left" vertical="center" indent="1"/>
    </xf>
    <xf numFmtId="0" fontId="206" fillId="138" borderId="139" applyNumberFormat="0" applyProtection="0">
      <alignment horizontal="left" vertical="center" indent="1"/>
    </xf>
    <xf numFmtId="4" fontId="206" fillId="92" borderId="140" applyNumberFormat="0" applyProtection="0">
      <alignment horizontal="left" vertical="center" indent="1"/>
    </xf>
    <xf numFmtId="4" fontId="206" fillId="92" borderId="139" applyNumberFormat="0" applyProtection="0">
      <alignment horizontal="right" vertical="center"/>
    </xf>
    <xf numFmtId="4" fontId="206" fillId="101" borderId="139" applyNumberFormat="0" applyProtection="0">
      <alignment horizontal="right" vertical="center"/>
    </xf>
    <xf numFmtId="4" fontId="206" fillId="99" borderId="139" applyNumberFormat="0" applyProtection="0">
      <alignment horizontal="right" vertical="center"/>
    </xf>
    <xf numFmtId="4" fontId="206" fillId="97" borderId="139" applyNumberFormat="0" applyProtection="0">
      <alignment horizontal="right" vertical="center"/>
    </xf>
    <xf numFmtId="4" fontId="206" fillId="137" borderId="139" applyNumberFormat="0" applyProtection="0">
      <alignment horizontal="right" vertical="center"/>
    </xf>
    <xf numFmtId="4" fontId="206" fillId="122" borderId="139" applyNumberFormat="0" applyProtection="0">
      <alignment horizontal="left" vertical="center" indent="1"/>
    </xf>
    <xf numFmtId="4" fontId="206" fillId="91" borderId="139" applyNumberFormat="0" applyProtection="0">
      <alignment vertical="center"/>
    </xf>
    <xf numFmtId="0" fontId="185" fillId="0" borderId="143" applyNumberFormat="0" applyFill="0" applyAlignment="0" applyProtection="0"/>
    <xf numFmtId="4" fontId="231" fillId="159" borderId="134" applyNumberFormat="0" applyProtection="0">
      <alignment horizontal="right" vertical="center"/>
    </xf>
    <xf numFmtId="4" fontId="189" fillId="103" borderId="134" applyNumberFormat="0" applyProtection="0">
      <alignment horizontal="right" vertical="center"/>
    </xf>
    <xf numFmtId="0" fontId="64" fillId="92" borderId="134" applyNumberFormat="0" applyProtection="0">
      <alignment horizontal="left" vertical="top" indent="1"/>
    </xf>
    <xf numFmtId="4" fontId="64" fillId="92" borderId="134" applyNumberFormat="0" applyProtection="0">
      <alignment horizontal="left" vertical="center" indent="1"/>
    </xf>
    <xf numFmtId="4" fontId="206" fillId="122" borderId="139" applyNumberFormat="0" applyProtection="0">
      <alignment horizontal="left" vertical="center" indent="1"/>
    </xf>
    <xf numFmtId="4" fontId="56" fillId="119" borderId="134" applyNumberFormat="0" applyProtection="0">
      <alignment horizontal="left" vertical="center" indent="1"/>
    </xf>
    <xf numFmtId="4" fontId="206" fillId="122" borderId="139" applyNumberFormat="0" applyProtection="0">
      <alignment horizontal="left" vertical="center" indent="1"/>
    </xf>
    <xf numFmtId="4" fontId="230" fillId="159" borderId="134" applyNumberFormat="0" applyProtection="0">
      <alignment horizontal="right" vertical="center"/>
    </xf>
    <xf numFmtId="4" fontId="187" fillId="103" borderId="134" applyNumberFormat="0" applyProtection="0">
      <alignment horizontal="right" vertical="center"/>
    </xf>
    <xf numFmtId="4" fontId="64" fillId="103" borderId="134" applyNumberFormat="0" applyProtection="0">
      <alignment horizontal="right" vertical="center"/>
    </xf>
    <xf numFmtId="4" fontId="64" fillId="103" borderId="134" applyNumberFormat="0" applyProtection="0">
      <alignment horizontal="right" vertical="center"/>
    </xf>
    <xf numFmtId="4" fontId="64" fillId="107" borderId="134" applyNumberFormat="0" applyProtection="0">
      <alignment horizontal="left" vertical="center" indent="1"/>
    </xf>
    <xf numFmtId="4" fontId="56" fillId="119" borderId="142" applyNumberFormat="0" applyProtection="0">
      <alignment horizontal="left" vertical="center" indent="1"/>
    </xf>
    <xf numFmtId="4" fontId="187" fillId="107" borderId="134" applyNumberFormat="0" applyProtection="0">
      <alignment vertical="center"/>
    </xf>
    <xf numFmtId="4" fontId="230" fillId="159" borderId="134" applyNumberFormat="0" applyProtection="0">
      <alignment vertical="center"/>
    </xf>
    <xf numFmtId="0" fontId="206" fillId="105" borderId="134" applyNumberFormat="0" applyProtection="0">
      <alignment horizontal="left" vertical="top" indent="1"/>
    </xf>
    <xf numFmtId="0" fontId="12" fillId="103" borderId="134" applyNumberFormat="0" applyProtection="0">
      <alignment horizontal="left" vertical="center" indent="1"/>
    </xf>
    <xf numFmtId="0" fontId="206" fillId="103" borderId="134" applyNumberFormat="0" applyProtection="0">
      <alignment horizontal="left" vertical="top" indent="1"/>
    </xf>
    <xf numFmtId="0" fontId="12" fillId="105" borderId="134" applyNumberFormat="0" applyProtection="0">
      <alignment horizontal="left" vertical="top" indent="1"/>
    </xf>
    <xf numFmtId="0" fontId="12" fillId="105" borderId="134" applyNumberFormat="0" applyProtection="0">
      <alignment horizontal="left" vertical="center" indent="1"/>
    </xf>
    <xf numFmtId="0" fontId="206" fillId="92"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104" borderId="134" applyNumberFormat="0" applyProtection="0">
      <alignment horizontal="left" vertical="top" indent="1"/>
    </xf>
    <xf numFmtId="0" fontId="206" fillId="104" borderId="134" applyNumberFormat="0" applyProtection="0">
      <alignment horizontal="left" vertical="top" indent="1"/>
    </xf>
    <xf numFmtId="4" fontId="64" fillId="100" borderId="134" applyNumberFormat="0" applyProtection="0">
      <alignment horizontal="right" vertical="center"/>
    </xf>
    <xf numFmtId="4" fontId="64" fillId="92" borderId="134" applyNumberFormat="0" applyProtection="0">
      <alignment horizontal="right" vertical="center"/>
    </xf>
    <xf numFmtId="0" fontId="12" fillId="104" borderId="134" applyNumberFormat="0" applyProtection="0">
      <alignment horizontal="left" vertical="center" indent="1"/>
    </xf>
    <xf numFmtId="4" fontId="64" fillId="92" borderId="134" applyNumberFormat="0" applyProtection="0">
      <alignment horizontal="right" vertical="center"/>
    </xf>
    <xf numFmtId="4" fontId="53" fillId="157" borderId="134" applyNumberFormat="0" applyProtection="0">
      <alignment horizontal="right" vertical="center"/>
    </xf>
    <xf numFmtId="4" fontId="53" fillId="156" borderId="134" applyNumberFormat="0" applyProtection="0">
      <alignment horizontal="right" vertical="center"/>
    </xf>
    <xf numFmtId="4" fontId="64" fillId="98" borderId="134" applyNumberFormat="0" applyProtection="0">
      <alignment horizontal="right" vertical="center"/>
    </xf>
    <xf numFmtId="4" fontId="64" fillId="96" borderId="134" applyNumberFormat="0" applyProtection="0">
      <alignment horizontal="right" vertical="center"/>
    </xf>
    <xf numFmtId="4" fontId="53" fillId="121" borderId="134" applyNumberFormat="0" applyProtection="0">
      <alignment horizontal="right" vertical="center"/>
    </xf>
    <xf numFmtId="0" fontId="50" fillId="91" borderId="134" applyNumberFormat="0" applyProtection="0">
      <alignment horizontal="left" vertical="top" indent="1"/>
    </xf>
    <xf numFmtId="4" fontId="64" fillId="93" borderId="134" applyNumberFormat="0" applyProtection="0">
      <alignment horizontal="right" vertical="center"/>
    </xf>
    <xf numFmtId="4" fontId="53" fillId="152" borderId="134" applyNumberFormat="0" applyProtection="0">
      <alignment horizontal="right" vertical="center"/>
    </xf>
    <xf numFmtId="4" fontId="53" fillId="38" borderId="134" applyNumberFormat="0" applyProtection="0">
      <alignment horizontal="left" vertical="center" indent="1"/>
    </xf>
    <xf numFmtId="4" fontId="186" fillId="91" borderId="134" applyNumberFormat="0" applyProtection="0">
      <alignment vertical="center"/>
    </xf>
    <xf numFmtId="0" fontId="206" fillId="86" borderId="139" applyNumberFormat="0" applyFont="0" applyAlignment="0" applyProtection="0"/>
    <xf numFmtId="0" fontId="201" fillId="87" borderId="135" applyNumberFormat="0" applyAlignment="0" applyProtection="0"/>
    <xf numFmtId="0" fontId="226" fillId="110" borderId="135" applyNumberFormat="0" applyAlignment="0" applyProtection="0"/>
    <xf numFmtId="4" fontId="211" fillId="106" borderId="139" applyNumberFormat="0" applyProtection="0">
      <alignment horizontal="right" vertical="center"/>
    </xf>
    <xf numFmtId="4" fontId="12" fillId="104" borderId="140" applyNumberFormat="0" applyProtection="0">
      <alignment horizontal="left" vertical="center" indent="1"/>
    </xf>
    <xf numFmtId="4" fontId="206" fillId="101" borderId="139" applyNumberFormat="0" applyProtection="0">
      <alignment horizontal="right" vertical="center"/>
    </xf>
    <xf numFmtId="4" fontId="215" fillId="38" borderId="139" applyNumberFormat="0" applyProtection="0">
      <alignment vertical="center"/>
    </xf>
    <xf numFmtId="0" fontId="206" fillId="86" borderId="139" applyNumberFormat="0" applyFont="0" applyAlignment="0" applyProtection="0"/>
    <xf numFmtId="0" fontId="194" fillId="117" borderId="135" applyNumberFormat="0" applyAlignment="0" applyProtection="0"/>
    <xf numFmtId="0" fontId="206" fillId="105" borderId="134" applyNumberFormat="0" applyProtection="0">
      <alignment horizontal="left" vertical="top" indent="1"/>
    </xf>
    <xf numFmtId="0" fontId="206" fillId="92" borderId="134" applyNumberFormat="0" applyProtection="0">
      <alignment horizontal="left" vertical="top" indent="1"/>
    </xf>
    <xf numFmtId="0" fontId="206" fillId="104" borderId="134" applyNumberFormat="0" applyProtection="0">
      <alignment horizontal="left" vertical="top"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0" fontId="185" fillId="0" borderId="138" applyNumberFormat="0" applyFill="0" applyAlignment="0" applyProtection="0"/>
    <xf numFmtId="0" fontId="12" fillId="86" borderId="136" applyNumberFormat="0" applyFont="0" applyAlignment="0" applyProtection="0"/>
    <xf numFmtId="0" fontId="201" fillId="87" borderId="135" applyNumberFormat="0" applyAlignment="0" applyProtection="0"/>
    <xf numFmtId="4" fontId="64" fillId="92" borderId="134" applyNumberFormat="0" applyProtection="0">
      <alignment horizontal="left" vertical="center" indent="1"/>
    </xf>
    <xf numFmtId="4" fontId="64" fillId="103" borderId="134" applyNumberFormat="0" applyProtection="0">
      <alignment horizontal="right" vertical="center"/>
    </xf>
    <xf numFmtId="0" fontId="12" fillId="105" borderId="134" applyNumberFormat="0" applyProtection="0">
      <alignment horizontal="left" vertical="center" indent="1"/>
    </xf>
    <xf numFmtId="0" fontId="12" fillId="104" borderId="134" applyNumberFormat="0" applyProtection="0">
      <alignment horizontal="left" vertical="top" indent="1"/>
    </xf>
    <xf numFmtId="4" fontId="64" fillId="94" borderId="134" applyNumberFormat="0" applyProtection="0">
      <alignment horizontal="right" vertical="center"/>
    </xf>
    <xf numFmtId="4" fontId="50" fillId="91" borderId="134" applyNumberFormat="0" applyProtection="0">
      <alignment horizontal="left" vertical="center" indent="1"/>
    </xf>
    <xf numFmtId="4" fontId="64" fillId="97" borderId="147" applyNumberFormat="0" applyProtection="0">
      <alignment horizontal="right" vertical="center"/>
    </xf>
    <xf numFmtId="0" fontId="12" fillId="86" borderId="149" applyNumberFormat="0" applyFont="0" applyAlignment="0" applyProtection="0"/>
    <xf numFmtId="205" fontId="201" fillId="87" borderId="129" applyNumberFormat="0" applyAlignment="0" applyProtection="0"/>
    <xf numFmtId="205" fontId="201" fillId="87" borderId="129" applyNumberFormat="0" applyAlignment="0" applyProtection="0"/>
    <xf numFmtId="4" fontId="53" fillId="121" borderId="147" applyNumberFormat="0" applyProtection="0">
      <alignment horizontal="right" vertical="center"/>
    </xf>
    <xf numFmtId="4" fontId="12" fillId="104" borderId="140" applyNumberFormat="0" applyProtection="0">
      <alignment horizontal="left" vertical="center" indent="1"/>
    </xf>
    <xf numFmtId="0" fontId="185" fillId="0" borderId="164" applyNumberFormat="0" applyFill="0" applyAlignment="0" applyProtection="0"/>
    <xf numFmtId="0" fontId="201" fillId="87" borderId="152" applyNumberFormat="0" applyAlignment="0" applyProtection="0"/>
    <xf numFmtId="4" fontId="206" fillId="97" borderId="152" applyNumberFormat="0" applyProtection="0">
      <alignment horizontal="right" vertical="center"/>
    </xf>
    <xf numFmtId="4" fontId="53" fillId="156" borderId="147" applyNumberFormat="0" applyProtection="0">
      <alignment horizontal="right" vertical="center"/>
    </xf>
    <xf numFmtId="4" fontId="187" fillId="107" borderId="147" applyNumberFormat="0" applyProtection="0">
      <alignment vertical="center"/>
    </xf>
    <xf numFmtId="4" fontId="64" fillId="107" borderId="160" applyNumberFormat="0" applyProtection="0">
      <alignment vertical="center"/>
    </xf>
    <xf numFmtId="4" fontId="206" fillId="92" borderId="165" applyNumberFormat="0" applyProtection="0">
      <alignment horizontal="right" vertical="center"/>
    </xf>
    <xf numFmtId="0" fontId="185" fillId="0" borderId="169" applyNumberFormat="0" applyFill="0" applyAlignment="0" applyProtection="0"/>
    <xf numFmtId="4" fontId="206" fillId="0" borderId="139" applyNumberFormat="0" applyProtection="0">
      <alignment horizontal="right" vertical="center"/>
    </xf>
    <xf numFmtId="0" fontId="206" fillId="105" borderId="139" applyNumberFormat="0" applyProtection="0">
      <alignment horizontal="left" vertical="center" indent="1"/>
    </xf>
    <xf numFmtId="0" fontId="206" fillId="138" borderId="139" applyNumberFormat="0" applyProtection="0">
      <alignment horizontal="left" vertical="center" indent="1"/>
    </xf>
    <xf numFmtId="0" fontId="206" fillId="110" borderId="139" applyNumberFormat="0" applyProtection="0">
      <alignment horizontal="left" vertical="center" indent="1"/>
    </xf>
    <xf numFmtId="4" fontId="206" fillId="92" borderId="140" applyNumberFormat="0" applyProtection="0">
      <alignment horizontal="left" vertical="center" indent="1"/>
    </xf>
    <xf numFmtId="4" fontId="206" fillId="103" borderId="140" applyNumberFormat="0" applyProtection="0">
      <alignment horizontal="left" vertical="center" indent="1"/>
    </xf>
    <xf numFmtId="4" fontId="206" fillId="92" borderId="139" applyNumberFormat="0" applyProtection="0">
      <alignment horizontal="right" vertical="center"/>
    </xf>
    <xf numFmtId="4" fontId="206" fillId="122" borderId="152" applyNumberFormat="0" applyProtection="0">
      <alignment horizontal="left" vertical="center" indent="1"/>
    </xf>
    <xf numFmtId="4" fontId="206" fillId="101" borderId="139" applyNumberFormat="0" applyProtection="0">
      <alignment horizontal="right" vertical="center"/>
    </xf>
    <xf numFmtId="4" fontId="206" fillId="100" borderId="139" applyNumberFormat="0" applyProtection="0">
      <alignment horizontal="right" vertical="center"/>
    </xf>
    <xf numFmtId="4" fontId="206" fillId="99" borderId="139" applyNumberFormat="0" applyProtection="0">
      <alignment horizontal="right" vertical="center"/>
    </xf>
    <xf numFmtId="4" fontId="206" fillId="98" borderId="139" applyNumberFormat="0" applyProtection="0">
      <alignment horizontal="right" vertical="center"/>
    </xf>
    <xf numFmtId="4" fontId="206" fillId="97" borderId="139" applyNumberFormat="0" applyProtection="0">
      <alignment horizontal="right" vertical="center"/>
    </xf>
    <xf numFmtId="4" fontId="206" fillId="96" borderId="139" applyNumberFormat="0" applyProtection="0">
      <alignment horizontal="right" vertical="center"/>
    </xf>
    <xf numFmtId="4" fontId="206" fillId="95" borderId="140" applyNumberFormat="0" applyProtection="0">
      <alignment horizontal="right" vertical="center"/>
    </xf>
    <xf numFmtId="4" fontId="206" fillId="137" borderId="139" applyNumberFormat="0" applyProtection="0">
      <alignment horizontal="right" vertical="center"/>
    </xf>
    <xf numFmtId="4" fontId="206" fillId="93" borderId="139" applyNumberFormat="0" applyProtection="0">
      <alignment horizontal="right" vertical="center"/>
    </xf>
    <xf numFmtId="4" fontId="206" fillId="122" borderId="139" applyNumberFormat="0" applyProtection="0">
      <alignment horizontal="left" vertical="center" indent="1"/>
    </xf>
    <xf numFmtId="4" fontId="206" fillId="38" borderId="139" applyNumberFormat="0" applyProtection="0">
      <alignment horizontal="left" vertical="center" indent="1"/>
    </xf>
    <xf numFmtId="4" fontId="206" fillId="91" borderId="139" applyNumberFormat="0" applyProtection="0">
      <alignment vertical="center"/>
    </xf>
    <xf numFmtId="4" fontId="64" fillId="100" borderId="147" applyNumberFormat="0" applyProtection="0">
      <alignment horizontal="right" vertical="center"/>
    </xf>
    <xf numFmtId="4" fontId="64" fillId="107" borderId="147" applyNumberFormat="0" applyProtection="0">
      <alignment vertical="center"/>
    </xf>
    <xf numFmtId="4" fontId="208" fillId="110" borderId="147" applyNumberFormat="0" applyProtection="0">
      <alignment horizontal="left" vertical="center" indent="1"/>
    </xf>
    <xf numFmtId="0" fontId="206" fillId="86" borderId="152" applyNumberFormat="0" applyFont="0" applyAlignment="0" applyProtection="0"/>
    <xf numFmtId="4" fontId="206" fillId="122" borderId="152" applyNumberFormat="0" applyProtection="0">
      <alignment horizontal="left" vertical="center" indent="1"/>
    </xf>
    <xf numFmtId="4" fontId="230" fillId="159" borderId="147" applyNumberFormat="0" applyProtection="0">
      <alignment vertical="center"/>
    </xf>
    <xf numFmtId="4" fontId="64" fillId="92" borderId="147" applyNumberFormat="0" applyProtection="0">
      <alignment horizontal="right" vertical="center"/>
    </xf>
    <xf numFmtId="4" fontId="206" fillId="98" borderId="152" applyNumberFormat="0" applyProtection="0">
      <alignment horizontal="right" vertical="center"/>
    </xf>
    <xf numFmtId="0" fontId="206" fillId="104" borderId="147" applyNumberFormat="0" applyProtection="0">
      <alignment horizontal="left" vertical="top" indent="1"/>
    </xf>
    <xf numFmtId="4" fontId="53" fillId="156" borderId="147" applyNumberFormat="0" applyProtection="0">
      <alignment horizontal="right" vertical="center"/>
    </xf>
    <xf numFmtId="4" fontId="64" fillId="98" borderId="147" applyNumberFormat="0" applyProtection="0">
      <alignment horizontal="right" vertical="center"/>
    </xf>
    <xf numFmtId="4" fontId="53" fillId="119" borderId="147" applyNumberFormat="0" applyProtection="0">
      <alignment horizontal="right" vertical="center"/>
    </xf>
    <xf numFmtId="0" fontId="220" fillId="110" borderId="148" applyNumberFormat="0" applyAlignment="0" applyProtection="0"/>
    <xf numFmtId="4" fontId="206" fillId="98" borderId="152" applyNumberFormat="0" applyProtection="0">
      <alignment horizontal="right" vertical="center"/>
    </xf>
    <xf numFmtId="4" fontId="229" fillId="38" borderId="147" applyNumberFormat="0" applyProtection="0">
      <alignment vertical="center"/>
    </xf>
    <xf numFmtId="4" fontId="230" fillId="159" borderId="147" applyNumberFormat="0" applyProtection="0">
      <alignment vertical="center"/>
    </xf>
    <xf numFmtId="4" fontId="64" fillId="94" borderId="147" applyNumberFormat="0" applyProtection="0">
      <alignment horizontal="right" vertical="center"/>
    </xf>
    <xf numFmtId="0" fontId="206" fillId="105" borderId="152" applyNumberFormat="0" applyProtection="0">
      <alignment horizontal="left" vertical="center" indent="1"/>
    </xf>
    <xf numFmtId="0" fontId="12" fillId="86" borderId="149" applyNumberFormat="0" applyFont="0" applyAlignment="0" applyProtection="0"/>
    <xf numFmtId="4" fontId="64" fillId="95" borderId="147" applyNumberFormat="0" applyProtection="0">
      <alignment horizontal="right" vertical="center"/>
    </xf>
    <xf numFmtId="0" fontId="208" fillId="107" borderId="147" applyNumberFormat="0" applyProtection="0">
      <alignment horizontal="left" vertical="top" indent="1"/>
    </xf>
    <xf numFmtId="0" fontId="226" fillId="110" borderId="148" applyNumberFormat="0" applyAlignment="0" applyProtection="0"/>
    <xf numFmtId="4" fontId="64" fillId="94" borderId="147" applyNumberFormat="0" applyProtection="0">
      <alignment horizontal="right" vertical="center"/>
    </xf>
    <xf numFmtId="4" fontId="187" fillId="107" borderId="147" applyNumberFormat="0" applyProtection="0">
      <alignment vertical="center"/>
    </xf>
    <xf numFmtId="4" fontId="189" fillId="103" borderId="147" applyNumberFormat="0" applyProtection="0">
      <alignment horizontal="right" vertical="center"/>
    </xf>
    <xf numFmtId="0" fontId="12" fillId="106" borderId="157" applyNumberFormat="0">
      <protection locked="0"/>
    </xf>
    <xf numFmtId="4" fontId="64" fillId="99" borderId="147" applyNumberFormat="0" applyProtection="0">
      <alignment horizontal="right" vertical="center"/>
    </xf>
    <xf numFmtId="4" fontId="64" fillId="95" borderId="160" applyNumberFormat="0" applyProtection="0">
      <alignment horizontal="right" vertical="center"/>
    </xf>
    <xf numFmtId="4" fontId="53" fillId="153" borderId="147" applyNumberFormat="0" applyProtection="0">
      <alignment horizontal="right" vertical="center"/>
    </xf>
    <xf numFmtId="0" fontId="12" fillId="92" borderId="147" applyNumberFormat="0" applyProtection="0">
      <alignment horizontal="left" vertical="top" indent="1"/>
    </xf>
    <xf numFmtId="4" fontId="64" fillId="107" borderId="160" applyNumberFormat="0" applyProtection="0">
      <alignment vertical="center"/>
    </xf>
    <xf numFmtId="4" fontId="187" fillId="107" borderId="160" applyNumberFormat="0" applyProtection="0">
      <alignment vertical="center"/>
    </xf>
    <xf numFmtId="0" fontId="12" fillId="104" borderId="160" applyNumberFormat="0" applyProtection="0">
      <alignment horizontal="left" vertical="top" indent="1"/>
    </xf>
    <xf numFmtId="4" fontId="64" fillId="107" borderId="160" applyNumberFormat="0" applyProtection="0">
      <alignment horizontal="left" vertical="center" indent="1"/>
    </xf>
    <xf numFmtId="169" fontId="1" fillId="17" borderId="157">
      <alignment vertical="center"/>
      <protection locked="0"/>
    </xf>
    <xf numFmtId="4" fontId="187" fillId="107" borderId="160" applyNumberFormat="0" applyProtection="0">
      <alignment vertical="center"/>
    </xf>
    <xf numFmtId="4" fontId="56" fillId="119" borderId="160" applyNumberFormat="0" applyProtection="0">
      <alignment horizontal="left" vertical="center" indent="1"/>
    </xf>
    <xf numFmtId="0" fontId="204" fillId="134" borderId="163" applyNumberFormat="0" applyAlignment="0" applyProtection="0"/>
    <xf numFmtId="0" fontId="12" fillId="105" borderId="147" applyNumberFormat="0" applyProtection="0">
      <alignment horizontal="left" vertical="top" indent="1"/>
    </xf>
    <xf numFmtId="4" fontId="64" fillId="103" borderId="160" applyNumberFormat="0" applyProtection="0">
      <alignment horizontal="right" vertical="center"/>
    </xf>
    <xf numFmtId="0" fontId="185" fillId="0" borderId="143" applyNumberFormat="0" applyFill="0" applyAlignment="0" applyProtection="0"/>
    <xf numFmtId="0" fontId="185" fillId="0" borderId="143" applyNumberFormat="0" applyFill="0" applyAlignment="0" applyProtection="0"/>
    <xf numFmtId="4" fontId="64" fillId="96" borderId="160" applyNumberFormat="0" applyProtection="0">
      <alignment horizontal="right" vertical="center"/>
    </xf>
    <xf numFmtId="4" fontId="206" fillId="92" borderId="166" applyNumberFormat="0" applyProtection="0">
      <alignment horizontal="left" vertical="center" indent="1"/>
    </xf>
    <xf numFmtId="0" fontId="12" fillId="104" borderId="160" applyNumberFormat="0" applyProtection="0">
      <alignment horizontal="left" vertical="center" indent="1"/>
    </xf>
    <xf numFmtId="0" fontId="12" fillId="103" borderId="160" applyNumberFormat="0" applyProtection="0">
      <alignment horizontal="left" vertical="top" indent="1"/>
    </xf>
    <xf numFmtId="4" fontId="188" fillId="120" borderId="168" applyNumberFormat="0" applyProtection="0">
      <alignment horizontal="left" vertical="center" indent="1"/>
    </xf>
    <xf numFmtId="4" fontId="189" fillId="103" borderId="134" applyNumberFormat="0" applyProtection="0">
      <alignment horizontal="right" vertical="center"/>
    </xf>
    <xf numFmtId="4" fontId="231" fillId="159" borderId="134" applyNumberFormat="0" applyProtection="0">
      <alignment horizontal="right" vertical="center"/>
    </xf>
    <xf numFmtId="4" fontId="231" fillId="159" borderId="134" applyNumberFormat="0" applyProtection="0">
      <alignment horizontal="right" vertical="center"/>
    </xf>
    <xf numFmtId="4" fontId="189" fillId="103" borderId="134" applyNumberFormat="0" applyProtection="0">
      <alignment horizontal="right" vertical="center"/>
    </xf>
    <xf numFmtId="169" fontId="1" fillId="17" borderId="144">
      <alignment vertical="center"/>
      <protection locked="0"/>
    </xf>
    <xf numFmtId="4" fontId="188" fillId="120" borderId="142" applyNumberFormat="0" applyProtection="0">
      <alignment horizontal="left" vertical="center" indent="1"/>
    </xf>
    <xf numFmtId="4" fontId="188" fillId="120" borderId="142" applyNumberFormat="0" applyProtection="0">
      <alignment horizontal="left" vertical="center" indent="1"/>
    </xf>
    <xf numFmtId="0" fontId="64" fillId="92" borderId="134" applyNumberFormat="0" applyProtection="0">
      <alignment horizontal="left" vertical="top" indent="1"/>
    </xf>
    <xf numFmtId="4" fontId="56" fillId="119" borderId="134" applyNumberFormat="0" applyProtection="0">
      <alignment horizontal="left" vertical="center" indent="1"/>
    </xf>
    <xf numFmtId="4" fontId="64" fillId="92" borderId="134" applyNumberFormat="0" applyProtection="0">
      <alignment horizontal="left" vertical="center"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56" fillId="119" borderId="134" applyNumberFormat="0" applyProtection="0">
      <alignment horizontal="left" vertical="center"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187" fillId="103" borderId="134" applyNumberFormat="0" applyProtection="0">
      <alignment horizontal="right" vertical="center"/>
    </xf>
    <xf numFmtId="4" fontId="230" fillId="159" borderId="134" applyNumberFormat="0" applyProtection="0">
      <alignment horizontal="right" vertical="center"/>
    </xf>
    <xf numFmtId="4" fontId="230" fillId="159" borderId="134" applyNumberFormat="0" applyProtection="0">
      <alignment horizontal="right" vertical="center"/>
    </xf>
    <xf numFmtId="4" fontId="187" fillId="103" borderId="134" applyNumberFormat="0" applyProtection="0">
      <alignment horizontal="right" vertical="center"/>
    </xf>
    <xf numFmtId="4" fontId="64" fillId="103" borderId="134" applyNumberFormat="0" applyProtection="0">
      <alignment horizontal="right" vertical="center"/>
    </xf>
    <xf numFmtId="4" fontId="64" fillId="103" borderId="134" applyNumberFormat="0" applyProtection="0">
      <alignment horizontal="right" vertical="center"/>
    </xf>
    <xf numFmtId="4" fontId="53" fillId="159" borderId="134" applyNumberFormat="0" applyProtection="0">
      <alignment horizontal="right" vertical="center"/>
    </xf>
    <xf numFmtId="4" fontId="53" fillId="159" borderId="134" applyNumberFormat="0" applyProtection="0">
      <alignment horizontal="right" vertical="center"/>
    </xf>
    <xf numFmtId="4" fontId="64" fillId="103" borderId="134" applyNumberFormat="0" applyProtection="0">
      <alignment horizontal="right" vertical="center"/>
    </xf>
    <xf numFmtId="0" fontId="64" fillId="107" borderId="134" applyNumberFormat="0" applyProtection="0">
      <alignment horizontal="left" vertical="top" indent="1"/>
    </xf>
    <xf numFmtId="4" fontId="64" fillId="107" borderId="134" applyNumberFormat="0" applyProtection="0">
      <alignment horizontal="left" vertical="center" indent="1"/>
    </xf>
    <xf numFmtId="4" fontId="56" fillId="119" borderId="142" applyNumberFormat="0" applyProtection="0">
      <alignment horizontal="left" vertical="center" indent="1"/>
    </xf>
    <xf numFmtId="4" fontId="56" fillId="119" borderId="142" applyNumberFormat="0" applyProtection="0">
      <alignment horizontal="left" vertical="center" indent="1"/>
    </xf>
    <xf numFmtId="4" fontId="64" fillId="107" borderId="134" applyNumberFormat="0" applyProtection="0">
      <alignment horizontal="left" vertical="center" indent="1"/>
    </xf>
    <xf numFmtId="4" fontId="187" fillId="107" borderId="134" applyNumberFormat="0" applyProtection="0">
      <alignment vertical="center"/>
    </xf>
    <xf numFmtId="4" fontId="230" fillId="159" borderId="134" applyNumberFormat="0" applyProtection="0">
      <alignment vertical="center"/>
    </xf>
    <xf numFmtId="4" fontId="230" fillId="159" borderId="134" applyNumberFormat="0" applyProtection="0">
      <alignment vertical="center"/>
    </xf>
    <xf numFmtId="4" fontId="187" fillId="107" borderId="134" applyNumberFormat="0" applyProtection="0">
      <alignment vertical="center"/>
    </xf>
    <xf numFmtId="4" fontId="64" fillId="107" borderId="134" applyNumberFormat="0" applyProtection="0">
      <alignment vertical="center"/>
    </xf>
    <xf numFmtId="4" fontId="53" fillId="159" borderId="134" applyNumberFormat="0" applyProtection="0">
      <alignment vertical="center"/>
    </xf>
    <xf numFmtId="4" fontId="53" fillId="159" borderId="134" applyNumberFormat="0" applyProtection="0">
      <alignment vertical="center"/>
    </xf>
    <xf numFmtId="4" fontId="64" fillId="107" borderId="134" applyNumberFormat="0" applyProtection="0">
      <alignment vertical="center"/>
    </xf>
    <xf numFmtId="4" fontId="206" fillId="122" borderId="165" applyNumberFormat="0" applyProtection="0">
      <alignment horizontal="left" vertical="center" indent="1"/>
    </xf>
    <xf numFmtId="4" fontId="64" fillId="107" borderId="160" applyNumberFormat="0" applyProtection="0">
      <alignment vertical="center"/>
    </xf>
    <xf numFmtId="0" fontId="12" fillId="103" borderId="134" applyNumberFormat="0" applyProtection="0">
      <alignment horizontal="left" vertical="top" indent="1"/>
    </xf>
    <xf numFmtId="0" fontId="12" fillId="103" borderId="134" applyNumberFormat="0" applyProtection="0">
      <alignment horizontal="left" vertical="top" indent="1"/>
    </xf>
    <xf numFmtId="0" fontId="206" fillId="103" borderId="134" applyNumberFormat="0" applyProtection="0">
      <alignment horizontal="left" vertical="top" indent="1"/>
    </xf>
    <xf numFmtId="0" fontId="12" fillId="103" borderId="134" applyNumberFormat="0" applyProtection="0">
      <alignment horizontal="left" vertical="top"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5" borderId="134" applyNumberFormat="0" applyProtection="0">
      <alignment horizontal="left" vertical="top" indent="1"/>
    </xf>
    <xf numFmtId="0" fontId="12" fillId="105" borderId="134" applyNumberFormat="0" applyProtection="0">
      <alignment horizontal="left" vertical="top" indent="1"/>
    </xf>
    <xf numFmtId="0" fontId="206" fillId="105" borderId="134" applyNumberFormat="0" applyProtection="0">
      <alignment horizontal="left" vertical="top" indent="1"/>
    </xf>
    <xf numFmtId="0" fontId="12" fillId="105" borderId="134" applyNumberFormat="0" applyProtection="0">
      <alignment horizontal="left" vertical="top"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top" indent="1"/>
    </xf>
    <xf numFmtId="0" fontId="12" fillId="92" borderId="134" applyNumberFormat="0" applyProtection="0">
      <alignment horizontal="left" vertical="top" indent="1"/>
    </xf>
    <xf numFmtId="0" fontId="206" fillId="92" borderId="134" applyNumberFormat="0" applyProtection="0">
      <alignment horizontal="left" vertical="top" indent="1"/>
    </xf>
    <xf numFmtId="0" fontId="12" fillId="92"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104" borderId="134" applyNumberFormat="0" applyProtection="0">
      <alignment horizontal="left" vertical="top" indent="1"/>
    </xf>
    <xf numFmtId="0" fontId="12" fillId="104" borderId="134" applyNumberFormat="0" applyProtection="0">
      <alignment horizontal="left" vertical="top" indent="1"/>
    </xf>
    <xf numFmtId="0" fontId="206" fillId="104" borderId="134" applyNumberFormat="0" applyProtection="0">
      <alignment horizontal="left" vertical="top" indent="1"/>
    </xf>
    <xf numFmtId="0" fontId="12" fillId="104" borderId="134" applyNumberFormat="0" applyProtection="0">
      <alignment horizontal="left" vertical="top"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64" fillId="107" borderId="160" applyNumberFormat="0" applyProtection="0">
      <alignment horizontal="left" vertical="top" indent="1"/>
    </xf>
    <xf numFmtId="172" fontId="1" fillId="23" borderId="144">
      <alignment horizontal="center"/>
    </xf>
    <xf numFmtId="4" fontId="206" fillId="122" borderId="165" applyNumberFormat="0" applyProtection="0">
      <alignment horizontal="left" vertical="center" indent="1"/>
    </xf>
    <xf numFmtId="4" fontId="64" fillId="92" borderId="134" applyNumberFormat="0" applyProtection="0">
      <alignment horizontal="right" vertical="center"/>
    </xf>
    <xf numFmtId="4" fontId="64" fillId="92" borderId="134" applyNumberFormat="0" applyProtection="0">
      <alignment horizontal="right" vertical="center"/>
    </xf>
    <xf numFmtId="4" fontId="53" fillId="119" borderId="134" applyNumberFormat="0" applyProtection="0">
      <alignment horizontal="right" vertical="center"/>
    </xf>
    <xf numFmtId="4" fontId="53" fillId="119" borderId="134" applyNumberFormat="0" applyProtection="0">
      <alignment horizontal="right" vertical="center"/>
    </xf>
    <xf numFmtId="4" fontId="64" fillId="92" borderId="134" applyNumberFormat="0" applyProtection="0">
      <alignment horizontal="right" vertical="center"/>
    </xf>
    <xf numFmtId="4" fontId="64" fillId="93" borderId="160" applyNumberFormat="0" applyProtection="0">
      <alignment horizontal="right" vertical="center"/>
    </xf>
    <xf numFmtId="4" fontId="206" fillId="98" borderId="165" applyNumberFormat="0" applyProtection="0">
      <alignment horizontal="right" vertical="center"/>
    </xf>
    <xf numFmtId="4" fontId="64" fillId="101" borderId="134" applyNumberFormat="0" applyProtection="0">
      <alignment horizontal="right" vertical="center"/>
    </xf>
    <xf numFmtId="4" fontId="64" fillId="101" borderId="134" applyNumberFormat="0" applyProtection="0">
      <alignment horizontal="right" vertical="center"/>
    </xf>
    <xf numFmtId="4" fontId="53" fillId="157" borderId="134" applyNumberFormat="0" applyProtection="0">
      <alignment horizontal="right" vertical="center"/>
    </xf>
    <xf numFmtId="4" fontId="53" fillId="157" borderId="134" applyNumberFormat="0" applyProtection="0">
      <alignment horizontal="right" vertical="center"/>
    </xf>
    <xf numFmtId="4" fontId="64" fillId="101" borderId="134" applyNumberFormat="0" applyProtection="0">
      <alignment horizontal="right" vertical="center"/>
    </xf>
    <xf numFmtId="4" fontId="64" fillId="100" borderId="134" applyNumberFormat="0" applyProtection="0">
      <alignment horizontal="right" vertical="center"/>
    </xf>
    <xf numFmtId="4" fontId="64" fillId="100" borderId="134" applyNumberFormat="0" applyProtection="0">
      <alignment horizontal="right" vertical="center"/>
    </xf>
    <xf numFmtId="4" fontId="53" fillId="156" borderId="134" applyNumberFormat="0" applyProtection="0">
      <alignment horizontal="right" vertical="center"/>
    </xf>
    <xf numFmtId="4" fontId="53" fillId="156" borderId="134" applyNumberFormat="0" applyProtection="0">
      <alignment horizontal="right" vertical="center"/>
    </xf>
    <xf numFmtId="4" fontId="64" fillId="100" borderId="134" applyNumberFormat="0" applyProtection="0">
      <alignment horizontal="right" vertical="center"/>
    </xf>
    <xf numFmtId="4" fontId="64" fillId="99" borderId="134" applyNumberFormat="0" applyProtection="0">
      <alignment horizontal="right" vertical="center"/>
    </xf>
    <xf numFmtId="4" fontId="64" fillId="99" borderId="134" applyNumberFormat="0" applyProtection="0">
      <alignment horizontal="right" vertical="center"/>
    </xf>
    <xf numFmtId="4" fontId="53" fillId="155" borderId="134" applyNumberFormat="0" applyProtection="0">
      <alignment horizontal="right" vertical="center"/>
    </xf>
    <xf numFmtId="4" fontId="53" fillId="155" borderId="134" applyNumberFormat="0" applyProtection="0">
      <alignment horizontal="right" vertical="center"/>
    </xf>
    <xf numFmtId="4" fontId="64" fillId="99" borderId="134" applyNumberFormat="0" applyProtection="0">
      <alignment horizontal="right" vertical="center"/>
    </xf>
    <xf numFmtId="4" fontId="64" fillId="98" borderId="134" applyNumberFormat="0" applyProtection="0">
      <alignment horizontal="right" vertical="center"/>
    </xf>
    <xf numFmtId="4" fontId="64" fillId="98" borderId="134" applyNumberFormat="0" applyProtection="0">
      <alignment horizontal="right" vertical="center"/>
    </xf>
    <xf numFmtId="4" fontId="53" fillId="109" borderId="134" applyNumberFormat="0" applyProtection="0">
      <alignment horizontal="right" vertical="center"/>
    </xf>
    <xf numFmtId="4" fontId="53" fillId="109" borderId="134" applyNumberFormat="0" applyProtection="0">
      <alignment horizontal="right" vertical="center"/>
    </xf>
    <xf numFmtId="4" fontId="64" fillId="98" borderId="134" applyNumberFormat="0" applyProtection="0">
      <alignment horizontal="right" vertical="center"/>
    </xf>
    <xf numFmtId="4" fontId="64" fillId="97" borderId="134" applyNumberFormat="0" applyProtection="0">
      <alignment horizontal="right" vertical="center"/>
    </xf>
    <xf numFmtId="4" fontId="64" fillId="97" borderId="134" applyNumberFormat="0" applyProtection="0">
      <alignment horizontal="right" vertical="center"/>
    </xf>
    <xf numFmtId="4" fontId="53" fillId="154" borderId="134" applyNumberFormat="0" applyProtection="0">
      <alignment horizontal="right" vertical="center"/>
    </xf>
    <xf numFmtId="4" fontId="53" fillId="154" borderId="134" applyNumberFormat="0" applyProtection="0">
      <alignment horizontal="right" vertical="center"/>
    </xf>
    <xf numFmtId="4" fontId="64" fillId="97" borderId="134" applyNumberFormat="0" applyProtection="0">
      <alignment horizontal="right" vertical="center"/>
    </xf>
    <xf numFmtId="4" fontId="64" fillId="96" borderId="134" applyNumberFormat="0" applyProtection="0">
      <alignment horizontal="right" vertical="center"/>
    </xf>
    <xf numFmtId="4" fontId="64" fillId="96" borderId="134" applyNumberFormat="0" applyProtection="0">
      <alignment horizontal="right" vertical="center"/>
    </xf>
    <xf numFmtId="4" fontId="53" fillId="33" borderId="134" applyNumberFormat="0" applyProtection="0">
      <alignment horizontal="right" vertical="center"/>
    </xf>
    <xf numFmtId="4" fontId="53" fillId="33" borderId="134" applyNumberFormat="0" applyProtection="0">
      <alignment horizontal="right" vertical="center"/>
    </xf>
    <xf numFmtId="4" fontId="64" fillId="96" borderId="134" applyNumberFormat="0" applyProtection="0">
      <alignment horizontal="right" vertical="center"/>
    </xf>
    <xf numFmtId="4" fontId="64" fillId="95" borderId="134" applyNumberFormat="0" applyProtection="0">
      <alignment horizontal="right" vertical="center"/>
    </xf>
    <xf numFmtId="4" fontId="64" fillId="95" borderId="134" applyNumberFormat="0" applyProtection="0">
      <alignment horizontal="right" vertical="center"/>
    </xf>
    <xf numFmtId="4" fontId="53" fillId="153" borderId="134" applyNumberFormat="0" applyProtection="0">
      <alignment horizontal="right" vertical="center"/>
    </xf>
    <xf numFmtId="4" fontId="53" fillId="153" borderId="134" applyNumberFormat="0" applyProtection="0">
      <alignment horizontal="right" vertical="center"/>
    </xf>
    <xf numFmtId="4" fontId="64" fillId="95" borderId="134" applyNumberFormat="0" applyProtection="0">
      <alignment horizontal="right" vertical="center"/>
    </xf>
    <xf numFmtId="4" fontId="64" fillId="94" borderId="134" applyNumberFormat="0" applyProtection="0">
      <alignment horizontal="right" vertical="center"/>
    </xf>
    <xf numFmtId="4" fontId="64" fillId="94" borderId="134" applyNumberFormat="0" applyProtection="0">
      <alignment horizontal="right" vertical="center"/>
    </xf>
    <xf numFmtId="4" fontId="53" fillId="121" borderId="134" applyNumberFormat="0" applyProtection="0">
      <alignment horizontal="right" vertical="center"/>
    </xf>
    <xf numFmtId="4" fontId="53" fillId="121" borderId="134" applyNumberFormat="0" applyProtection="0">
      <alignment horizontal="right" vertical="center"/>
    </xf>
    <xf numFmtId="4" fontId="64" fillId="94" borderId="134" applyNumberFormat="0" applyProtection="0">
      <alignment horizontal="right" vertical="center"/>
    </xf>
    <xf numFmtId="4" fontId="64" fillId="93" borderId="134" applyNumberFormat="0" applyProtection="0">
      <alignment horizontal="right" vertical="center"/>
    </xf>
    <xf numFmtId="4" fontId="64" fillId="93" borderId="134" applyNumberFormat="0" applyProtection="0">
      <alignment horizontal="right" vertical="center"/>
    </xf>
    <xf numFmtId="4" fontId="53" fillId="152" borderId="134" applyNumberFormat="0" applyProtection="0">
      <alignment horizontal="right" vertical="center"/>
    </xf>
    <xf numFmtId="4" fontId="53" fillId="152" borderId="134" applyNumberFormat="0" applyProtection="0">
      <alignment horizontal="right" vertical="center"/>
    </xf>
    <xf numFmtId="4" fontId="64" fillId="93" borderId="134" applyNumberFormat="0" applyProtection="0">
      <alignment horizontal="right" vertical="center"/>
    </xf>
    <xf numFmtId="0" fontId="206" fillId="103" borderId="160" applyNumberFormat="0" applyProtection="0">
      <alignment horizontal="left" vertical="top" indent="1"/>
    </xf>
    <xf numFmtId="169" fontId="1" fillId="19" borderId="144">
      <alignment vertical="center"/>
    </xf>
    <xf numFmtId="169" fontId="1" fillId="17" borderId="144">
      <alignment vertical="center"/>
      <protection locked="0"/>
    </xf>
    <xf numFmtId="0" fontId="50" fillId="91" borderId="134" applyNumberFormat="0" applyProtection="0">
      <alignment horizontal="left" vertical="top" indent="1"/>
    </xf>
    <xf numFmtId="4" fontId="50" fillId="91" borderId="134" applyNumberFormat="0" applyProtection="0">
      <alignment horizontal="left" vertical="center" indent="1"/>
    </xf>
    <xf numFmtId="4" fontId="50" fillId="91" borderId="134" applyNumberFormat="0" applyProtection="0">
      <alignment horizontal="left" vertical="center" indent="1"/>
    </xf>
    <xf numFmtId="4" fontId="53" fillId="38" borderId="134" applyNumberFormat="0" applyProtection="0">
      <alignment horizontal="left" vertical="center" indent="1"/>
    </xf>
    <xf numFmtId="4" fontId="53" fillId="38" borderId="134" applyNumberFormat="0" applyProtection="0">
      <alignment horizontal="left" vertical="center" indent="1"/>
    </xf>
    <xf numFmtId="4" fontId="50" fillId="91" borderId="134" applyNumberFormat="0" applyProtection="0">
      <alignment horizontal="left" vertical="center" indent="1"/>
    </xf>
    <xf numFmtId="4" fontId="186" fillId="91" borderId="134" applyNumberFormat="0" applyProtection="0">
      <alignment vertical="center"/>
    </xf>
    <xf numFmtId="4" fontId="229" fillId="38" borderId="134" applyNumberFormat="0" applyProtection="0">
      <alignment vertical="center"/>
    </xf>
    <xf numFmtId="4" fontId="229" fillId="38" borderId="134" applyNumberFormat="0" applyProtection="0">
      <alignment vertical="center"/>
    </xf>
    <xf numFmtId="4" fontId="186" fillId="91" borderId="134" applyNumberFormat="0" applyProtection="0">
      <alignment vertical="center"/>
    </xf>
    <xf numFmtId="4" fontId="50" fillId="91" borderId="134" applyNumberFormat="0" applyProtection="0">
      <alignment vertical="center"/>
    </xf>
    <xf numFmtId="4" fontId="50" fillId="91" borderId="134" applyNumberFormat="0" applyProtection="0">
      <alignment vertical="center"/>
    </xf>
    <xf numFmtId="4" fontId="56" fillId="38" borderId="134" applyNumberFormat="0" applyProtection="0">
      <alignment vertical="center"/>
    </xf>
    <xf numFmtId="4" fontId="56" fillId="38" borderId="134" applyNumberFormat="0" applyProtection="0">
      <alignment vertical="center"/>
    </xf>
    <xf numFmtId="4" fontId="50" fillId="91" borderId="134" applyNumberFormat="0" applyProtection="0">
      <alignment vertical="center"/>
    </xf>
    <xf numFmtId="4" fontId="206" fillId="122" borderId="165" applyNumberFormat="0" applyProtection="0">
      <alignment horizontal="left" vertical="center" indent="1"/>
    </xf>
    <xf numFmtId="169" fontId="1" fillId="19" borderId="157">
      <alignment vertical="center"/>
    </xf>
    <xf numFmtId="0" fontId="204" fillId="117" borderId="137" applyNumberFormat="0" applyAlignment="0" applyProtection="0"/>
    <xf numFmtId="0" fontId="204" fillId="117" borderId="137" applyNumberFormat="0" applyAlignment="0" applyProtection="0"/>
    <xf numFmtId="0" fontId="204" fillId="110" borderId="137" applyNumberFormat="0" applyAlignment="0" applyProtection="0"/>
    <xf numFmtId="0" fontId="204" fillId="110" borderId="137" applyNumberFormat="0" applyAlignment="0" applyProtection="0"/>
    <xf numFmtId="0" fontId="12" fillId="86" borderId="136" applyNumberFormat="0" applyFont="0" applyAlignment="0" applyProtection="0"/>
    <xf numFmtId="0" fontId="12" fillId="86" borderId="136" applyNumberFormat="0" applyFont="0" applyAlignment="0" applyProtection="0"/>
    <xf numFmtId="0" fontId="206" fillId="86" borderId="139" applyNumberFormat="0" applyFont="0" applyAlignment="0" applyProtection="0"/>
    <xf numFmtId="0" fontId="12" fillId="107" borderId="136" applyNumberFormat="0" applyFont="0" applyAlignment="0" applyProtection="0"/>
    <xf numFmtId="0" fontId="12" fillId="107" borderId="136" applyNumberFormat="0" applyFont="0" applyAlignment="0" applyProtection="0"/>
    <xf numFmtId="4" fontId="206" fillId="122" borderId="152" applyNumberFormat="0" applyProtection="0">
      <alignment horizontal="left" vertical="center" indent="1"/>
    </xf>
    <xf numFmtId="4" fontId="56" fillId="38" borderId="160" applyNumberFormat="0" applyProtection="0">
      <alignment vertical="center"/>
    </xf>
    <xf numFmtId="0" fontId="201" fillId="87" borderId="165" applyNumberFormat="0" applyAlignment="0" applyProtection="0"/>
    <xf numFmtId="0" fontId="201" fillId="87" borderId="135" applyNumberFormat="0" applyAlignment="0" applyProtection="0"/>
    <xf numFmtId="0" fontId="201" fillId="87" borderId="135" applyNumberFormat="0" applyAlignment="0" applyProtection="0"/>
    <xf numFmtId="0" fontId="226" fillId="110" borderId="135" applyNumberFormat="0" applyAlignment="0" applyProtection="0"/>
    <xf numFmtId="0" fontId="226" fillId="110" borderId="135" applyNumberFormat="0" applyAlignment="0" applyProtection="0"/>
    <xf numFmtId="0" fontId="50" fillId="91" borderId="147" applyNumberFormat="0" applyProtection="0">
      <alignment horizontal="left" vertical="top" indent="1"/>
    </xf>
    <xf numFmtId="4" fontId="206" fillId="122" borderId="152" applyNumberFormat="0" applyProtection="0">
      <alignment horizontal="left" vertical="center" indent="1"/>
    </xf>
    <xf numFmtId="4" fontId="12" fillId="104" borderId="153" applyNumberFormat="0" applyProtection="0">
      <alignment horizontal="left" vertical="center" indent="1"/>
    </xf>
    <xf numFmtId="4" fontId="12" fillId="104" borderId="153" applyNumberFormat="0" applyProtection="0">
      <alignment horizontal="left" vertical="center" indent="1"/>
    </xf>
    <xf numFmtId="0" fontId="12" fillId="103" borderId="160" applyNumberFormat="0" applyProtection="0">
      <alignment horizontal="left" vertical="center" indent="1"/>
    </xf>
    <xf numFmtId="0" fontId="12" fillId="104" borderId="160" applyNumberFormat="0" applyProtection="0">
      <alignment horizontal="left" vertical="top" indent="1"/>
    </xf>
    <xf numFmtId="4" fontId="53" fillId="156" borderId="160" applyNumberFormat="0" applyProtection="0">
      <alignment horizontal="right" vertical="center"/>
    </xf>
    <xf numFmtId="0" fontId="12" fillId="105" borderId="160" applyNumberFormat="0" applyProtection="0">
      <alignment horizontal="left" vertical="top" indent="1"/>
    </xf>
    <xf numFmtId="4" fontId="64" fillId="99" borderId="160" applyNumberFormat="0" applyProtection="0">
      <alignment horizontal="right" vertical="center"/>
    </xf>
    <xf numFmtId="0" fontId="12" fillId="104" borderId="160" applyNumberFormat="0" applyProtection="0">
      <alignment horizontal="left" vertical="center" indent="1"/>
    </xf>
    <xf numFmtId="0" fontId="12" fillId="103" borderId="160" applyNumberFormat="0" applyProtection="0">
      <alignment horizontal="left" vertical="top" indent="1"/>
    </xf>
    <xf numFmtId="0" fontId="12" fillId="107" borderId="162" applyNumberFormat="0" applyFont="0" applyAlignment="0" applyProtection="0"/>
    <xf numFmtId="4" fontId="50" fillId="91" borderId="160" applyNumberFormat="0" applyProtection="0">
      <alignment horizontal="left" vertical="center" indent="1"/>
    </xf>
    <xf numFmtId="0" fontId="12" fillId="92" borderId="160" applyNumberFormat="0" applyProtection="0">
      <alignment horizontal="left" vertical="top" indent="1"/>
    </xf>
    <xf numFmtId="0" fontId="12" fillId="105" borderId="160" applyNumberFormat="0" applyProtection="0">
      <alignment horizontal="left" vertical="top" indent="1"/>
    </xf>
    <xf numFmtId="4" fontId="206" fillId="122" borderId="165" applyNumberFormat="0" applyProtection="0">
      <alignment horizontal="left" vertical="center" indent="1"/>
    </xf>
    <xf numFmtId="4" fontId="64" fillId="100" borderId="160" applyNumberFormat="0" applyProtection="0">
      <alignment horizontal="right" vertical="center"/>
    </xf>
    <xf numFmtId="0" fontId="206" fillId="105" borderId="165" applyNumberFormat="0" applyProtection="0">
      <alignment horizontal="left" vertical="center" indent="1"/>
    </xf>
    <xf numFmtId="0" fontId="12" fillId="104" borderId="160" applyNumberFormat="0" applyProtection="0">
      <alignment horizontal="left" vertical="center" indent="1"/>
    </xf>
    <xf numFmtId="4" fontId="208" fillId="107" borderId="160" applyNumberFormat="0" applyProtection="0">
      <alignment vertical="center"/>
    </xf>
    <xf numFmtId="0" fontId="50" fillId="91" borderId="147" applyNumberFormat="0" applyProtection="0">
      <alignment horizontal="left" vertical="top" indent="1"/>
    </xf>
    <xf numFmtId="4" fontId="50" fillId="91" borderId="147" applyNumberFormat="0" applyProtection="0">
      <alignment horizontal="left" vertical="center" indent="1"/>
    </xf>
    <xf numFmtId="0" fontId="12" fillId="104" borderId="147" applyNumberFormat="0" applyProtection="0">
      <alignment horizontal="left" vertical="center" indent="1"/>
    </xf>
    <xf numFmtId="4" fontId="64" fillId="107" borderId="147" applyNumberFormat="0" applyProtection="0">
      <alignment vertical="center"/>
    </xf>
    <xf numFmtId="4" fontId="187" fillId="107" borderId="147" applyNumberFormat="0" applyProtection="0">
      <alignment vertical="center"/>
    </xf>
    <xf numFmtId="0" fontId="12" fillId="103" borderId="147" applyNumberFormat="0" applyProtection="0">
      <alignment horizontal="left" vertical="top" indent="1"/>
    </xf>
    <xf numFmtId="4" fontId="64" fillId="93" borderId="160" applyNumberFormat="0" applyProtection="0">
      <alignment horizontal="right" vertical="center"/>
    </xf>
    <xf numFmtId="0" fontId="201" fillId="87" borderId="148" applyNumberFormat="0" applyAlignment="0" applyProtection="0"/>
    <xf numFmtId="0" fontId="12" fillId="86" borderId="149" applyNumberFormat="0" applyFont="0" applyAlignment="0" applyProtection="0"/>
    <xf numFmtId="0" fontId="185" fillId="0" borderId="151" applyNumberFormat="0" applyFill="0" applyAlignment="0" applyProtection="0"/>
    <xf numFmtId="0" fontId="64" fillId="92" borderId="147" applyNumberFormat="0" applyProtection="0">
      <alignment horizontal="left" vertical="top"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0" fontId="206" fillId="104" borderId="147" applyNumberFormat="0" applyProtection="0">
      <alignment horizontal="left" vertical="top" indent="1"/>
    </xf>
    <xf numFmtId="0" fontId="206" fillId="92" borderId="147" applyNumberFormat="0" applyProtection="0">
      <alignment horizontal="left" vertical="top" indent="1"/>
    </xf>
    <xf numFmtId="0" fontId="206" fillId="105" borderId="147" applyNumberFormat="0" applyProtection="0">
      <alignment horizontal="left" vertical="top" indent="1"/>
    </xf>
    <xf numFmtId="0" fontId="206" fillId="103" borderId="147" applyNumberFormat="0" applyProtection="0">
      <alignment horizontal="left" vertical="top" indent="1"/>
    </xf>
    <xf numFmtId="4" fontId="206" fillId="0" borderId="152" applyNumberFormat="0" applyProtection="0">
      <alignment horizontal="right" vertical="center"/>
    </xf>
    <xf numFmtId="0" fontId="213" fillId="134" borderId="152" applyNumberFormat="0" applyAlignment="0" applyProtection="0"/>
    <xf numFmtId="0" fontId="201" fillId="87" borderId="152" applyNumberFormat="0" applyAlignment="0" applyProtection="0"/>
    <xf numFmtId="0" fontId="206" fillId="86" borderId="152" applyNumberFormat="0" applyFont="0" applyAlignment="0" applyProtection="0"/>
    <xf numFmtId="4" fontId="206" fillId="91" borderId="152" applyNumberFormat="0" applyProtection="0">
      <alignment vertical="center"/>
    </xf>
    <xf numFmtId="4" fontId="215" fillId="38" borderId="152" applyNumberFormat="0" applyProtection="0">
      <alignment vertical="center"/>
    </xf>
    <xf numFmtId="0" fontId="209" fillId="91" borderId="147" applyNumberFormat="0" applyProtection="0">
      <alignment horizontal="left" vertical="top"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102" borderId="153" applyNumberFormat="0" applyProtection="0">
      <alignment horizontal="left" vertical="center" indent="1"/>
    </xf>
    <xf numFmtId="4" fontId="206" fillId="103" borderId="153" applyNumberFormat="0" applyProtection="0">
      <alignment horizontal="left" vertical="center" indent="1"/>
    </xf>
    <xf numFmtId="4" fontId="208" fillId="110" borderId="147" applyNumberFormat="0" applyProtection="0">
      <alignment horizontal="left" vertical="center" indent="1"/>
    </xf>
    <xf numFmtId="0" fontId="208" fillId="107" borderId="147" applyNumberFormat="0" applyProtection="0">
      <alignment horizontal="left" vertical="top" indent="1"/>
    </xf>
    <xf numFmtId="4" fontId="215" fillId="27" borderId="152" applyNumberFormat="0" applyProtection="0">
      <alignment horizontal="right" vertical="center"/>
    </xf>
    <xf numFmtId="0" fontId="185" fillId="0" borderId="151" applyNumberFormat="0" applyFill="0" applyAlignment="0" applyProtection="0"/>
    <xf numFmtId="0" fontId="220" fillId="110" borderId="148" applyNumberFormat="0" applyAlignment="0" applyProtection="0"/>
    <xf numFmtId="0" fontId="220" fillId="110" borderId="148" applyNumberFormat="0" applyAlignment="0" applyProtection="0"/>
    <xf numFmtId="0" fontId="194" fillId="117" borderId="148" applyNumberFormat="0" applyAlignment="0" applyProtection="0"/>
    <xf numFmtId="4" fontId="50" fillId="91" borderId="147" applyNumberFormat="0" applyProtection="0">
      <alignment vertical="center"/>
    </xf>
    <xf numFmtId="4" fontId="50" fillId="91" borderId="147" applyNumberFormat="0" applyProtection="0">
      <alignment vertical="center"/>
    </xf>
    <xf numFmtId="4" fontId="50" fillId="91" borderId="147" applyNumberFormat="0" applyProtection="0">
      <alignment vertical="center"/>
    </xf>
    <xf numFmtId="4" fontId="229" fillId="38" borderId="147" applyNumberFormat="0" applyProtection="0">
      <alignment vertical="center"/>
    </xf>
    <xf numFmtId="4" fontId="186" fillId="91" borderId="147" applyNumberFormat="0" applyProtection="0">
      <alignment vertical="center"/>
    </xf>
    <xf numFmtId="4" fontId="50" fillId="91" borderId="147" applyNumberFormat="0" applyProtection="0">
      <alignment horizontal="left" vertical="center" indent="1"/>
    </xf>
    <xf numFmtId="0" fontId="12" fillId="104" borderId="147" applyNumberFormat="0" applyProtection="0">
      <alignment horizontal="left" vertical="center" indent="1"/>
    </xf>
    <xf numFmtId="4" fontId="12" fillId="104" borderId="153" applyNumberFormat="0" applyProtection="0">
      <alignment horizontal="left" vertical="center" indent="1"/>
    </xf>
    <xf numFmtId="4" fontId="53" fillId="119" borderId="147" applyNumberFormat="0" applyProtection="0">
      <alignment horizontal="right" vertical="center"/>
    </xf>
    <xf numFmtId="0" fontId="12" fillId="105" borderId="147" applyNumberFormat="0" applyProtection="0">
      <alignment horizontal="left" vertical="top" indent="1"/>
    </xf>
    <xf numFmtId="0" fontId="201" fillId="87" borderId="148" applyNumberFormat="0" applyAlignment="0" applyProtection="0"/>
    <xf numFmtId="0" fontId="194" fillId="117" borderId="148" applyNumberFormat="0" applyAlignment="0" applyProtection="0"/>
    <xf numFmtId="4" fontId="206" fillId="103" borderId="153" applyNumberFormat="0" applyProtection="0">
      <alignment horizontal="left" vertical="center" indent="1"/>
    </xf>
    <xf numFmtId="0" fontId="208" fillId="92" borderId="147" applyNumberFormat="0" applyProtection="0">
      <alignment horizontal="left" vertical="top" indent="1"/>
    </xf>
    <xf numFmtId="0" fontId="206" fillId="86" borderId="152" applyNumberFormat="0" applyFont="0" applyAlignment="0" applyProtection="0"/>
    <xf numFmtId="4" fontId="64" fillId="94" borderId="147" applyNumberFormat="0" applyProtection="0">
      <alignment horizontal="right" vertical="center"/>
    </xf>
    <xf numFmtId="0" fontId="201" fillId="87" borderId="148" applyNumberFormat="0" applyAlignment="0" applyProtection="0"/>
    <xf numFmtId="0" fontId="194" fillId="117" borderId="135" applyNumberFormat="0" applyAlignment="0" applyProtection="0"/>
    <xf numFmtId="0" fontId="194" fillId="117" borderId="135" applyNumberFormat="0" applyAlignment="0" applyProtection="0"/>
    <xf numFmtId="0" fontId="220" fillId="110" borderId="135" applyNumberFormat="0" applyAlignment="0" applyProtection="0"/>
    <xf numFmtId="0" fontId="220" fillId="110" borderId="135" applyNumberFormat="0" applyAlignment="0" applyProtection="0"/>
    <xf numFmtId="0" fontId="50" fillId="91" borderId="147" applyNumberFormat="0" applyProtection="0">
      <alignment horizontal="left" vertical="top" indent="1"/>
    </xf>
    <xf numFmtId="4" fontId="206" fillId="0" borderId="152" applyNumberFormat="0" applyProtection="0">
      <alignment horizontal="right" vertical="center"/>
    </xf>
    <xf numFmtId="4" fontId="64" fillId="101" borderId="147" applyNumberFormat="0" applyProtection="0">
      <alignment horizontal="right" vertical="center"/>
    </xf>
    <xf numFmtId="4" fontId="64" fillId="95" borderId="147" applyNumberFormat="0" applyProtection="0">
      <alignment horizontal="right" vertical="center"/>
    </xf>
    <xf numFmtId="0" fontId="12" fillId="104" borderId="147" applyNumberFormat="0" applyProtection="0">
      <alignment horizontal="left" vertical="center" indent="1"/>
    </xf>
    <xf numFmtId="0" fontId="206" fillId="105" borderId="152" applyNumberFormat="0" applyProtection="0">
      <alignment horizontal="left" vertical="center" indent="1"/>
    </xf>
    <xf numFmtId="0" fontId="50" fillId="91" borderId="147" applyNumberFormat="0" applyProtection="0">
      <alignment horizontal="left" vertical="top" indent="1"/>
    </xf>
    <xf numFmtId="4" fontId="64" fillId="95" borderId="147" applyNumberFormat="0" applyProtection="0">
      <alignment horizontal="right" vertical="center"/>
    </xf>
    <xf numFmtId="0" fontId="206" fillId="138" borderId="152" applyNumberFormat="0" applyProtection="0">
      <alignment horizontal="left" vertical="center" indent="1"/>
    </xf>
    <xf numFmtId="4" fontId="206" fillId="97" borderId="152" applyNumberFormat="0" applyProtection="0">
      <alignment horizontal="right" vertical="center"/>
    </xf>
    <xf numFmtId="4" fontId="53" fillId="155" borderId="147" applyNumberFormat="0" applyProtection="0">
      <alignment horizontal="right" vertical="center"/>
    </xf>
    <xf numFmtId="4" fontId="229" fillId="38" borderId="147" applyNumberFormat="0" applyProtection="0">
      <alignment vertical="center"/>
    </xf>
    <xf numFmtId="4" fontId="215" fillId="27" borderId="152" applyNumberFormat="0" applyProtection="0">
      <alignment horizontal="right" vertical="center"/>
    </xf>
    <xf numFmtId="4" fontId="64" fillId="92" borderId="147" applyNumberFormat="0" applyProtection="0">
      <alignment horizontal="right" vertical="center"/>
    </xf>
    <xf numFmtId="4" fontId="64" fillId="96" borderId="147" applyNumberFormat="0" applyProtection="0">
      <alignment horizontal="right" vertical="center"/>
    </xf>
    <xf numFmtId="4" fontId="50" fillId="91" borderId="147" applyNumberFormat="0" applyProtection="0">
      <alignment vertical="center"/>
    </xf>
    <xf numFmtId="4" fontId="50" fillId="91" borderId="147" applyNumberFormat="0" applyProtection="0">
      <alignment vertical="center"/>
    </xf>
    <xf numFmtId="4" fontId="64" fillId="95" borderId="147" applyNumberFormat="0" applyProtection="0">
      <alignment horizontal="right" vertical="center"/>
    </xf>
    <xf numFmtId="0" fontId="204" fillId="117" borderId="150" applyNumberFormat="0" applyAlignment="0" applyProtection="0"/>
    <xf numFmtId="0" fontId="206" fillId="104" borderId="147" applyNumberFormat="0" applyProtection="0">
      <alignment horizontal="left" vertical="top" indent="1"/>
    </xf>
    <xf numFmtId="0" fontId="206" fillId="92" borderId="147" applyNumberFormat="0" applyProtection="0">
      <alignment horizontal="left" vertical="top" indent="1"/>
    </xf>
    <xf numFmtId="4" fontId="53" fillId="159" borderId="147" applyNumberFormat="0" applyProtection="0">
      <alignment vertical="center"/>
    </xf>
    <xf numFmtId="0" fontId="206" fillId="110" borderId="152" applyNumberFormat="0" applyProtection="0">
      <alignment horizontal="left" vertical="center" indent="1"/>
    </xf>
    <xf numFmtId="37" fontId="28" fillId="0" borderId="146" applyNumberFormat="0"/>
    <xf numFmtId="0" fontId="50" fillId="91" borderId="147" applyNumberFormat="0" applyProtection="0">
      <alignment horizontal="left" vertical="top" indent="1"/>
    </xf>
    <xf numFmtId="0" fontId="12" fillId="86" borderId="149" applyNumberFormat="0" applyFont="0" applyAlignment="0" applyProtection="0"/>
    <xf numFmtId="0" fontId="12" fillId="107" borderId="149" applyNumberFormat="0" applyFont="0" applyAlignment="0" applyProtection="0"/>
    <xf numFmtId="4" fontId="187" fillId="107" borderId="147" applyNumberFormat="0" applyProtection="0">
      <alignment vertical="center"/>
    </xf>
    <xf numFmtId="4" fontId="53" fillId="159" borderId="147" applyNumberFormat="0" applyProtection="0">
      <alignment horizontal="right" vertical="center"/>
    </xf>
    <xf numFmtId="4" fontId="64" fillId="94" borderId="147" applyNumberFormat="0" applyProtection="0">
      <alignment horizontal="right" vertical="center"/>
    </xf>
    <xf numFmtId="4" fontId="229" fillId="38" borderId="147" applyNumberFormat="0" applyProtection="0">
      <alignment vertical="center"/>
    </xf>
    <xf numFmtId="0" fontId="213" fillId="134" borderId="152" applyNumberFormat="0" applyAlignment="0" applyProtection="0"/>
    <xf numFmtId="0" fontId="206" fillId="138" borderId="152" applyNumberFormat="0" applyProtection="0">
      <alignment horizontal="left" vertical="center" indent="1"/>
    </xf>
    <xf numFmtId="0" fontId="12" fillId="104" borderId="147" applyNumberFormat="0" applyProtection="0">
      <alignment horizontal="left" vertical="center" indent="1"/>
    </xf>
    <xf numFmtId="0" fontId="213" fillId="134" borderId="152" applyNumberFormat="0" applyAlignment="0" applyProtection="0"/>
    <xf numFmtId="0" fontId="12" fillId="104" borderId="147" applyNumberFormat="0" applyProtection="0">
      <alignment horizontal="left" vertical="center" indent="1"/>
    </xf>
    <xf numFmtId="4" fontId="64" fillId="92" borderId="147" applyNumberFormat="0" applyProtection="0">
      <alignment horizontal="left" vertical="center" indent="1"/>
    </xf>
    <xf numFmtId="4" fontId="56" fillId="119" borderId="147" applyNumberFormat="0" applyProtection="0">
      <alignment horizontal="left" vertical="center" indent="1"/>
    </xf>
    <xf numFmtId="0" fontId="12" fillId="103" borderId="147" applyNumberFormat="0" applyProtection="0">
      <alignment horizontal="left" vertical="top" indent="1"/>
    </xf>
    <xf numFmtId="4" fontId="206" fillId="95" borderId="153"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12" fillId="104" borderId="153" applyNumberFormat="0" applyProtection="0">
      <alignment horizontal="left" vertical="center" indent="1"/>
    </xf>
    <xf numFmtId="4" fontId="12" fillId="104"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0" fontId="206" fillId="138" borderId="152" applyNumberFormat="0" applyProtection="0">
      <alignment horizontal="left" vertical="center" indent="1"/>
    </xf>
    <xf numFmtId="0" fontId="206" fillId="105" borderId="152" applyNumberFormat="0" applyProtection="0">
      <alignment horizontal="left" vertical="center" indent="1"/>
    </xf>
    <xf numFmtId="4" fontId="64" fillId="92" borderId="147" applyNumberFormat="0" applyProtection="0">
      <alignment horizontal="right" vertical="center"/>
    </xf>
    <xf numFmtId="0" fontId="12" fillId="103" borderId="147" applyNumberFormat="0" applyProtection="0">
      <alignment horizontal="left" vertical="top" indent="1"/>
    </xf>
    <xf numFmtId="4" fontId="208" fillId="107" borderId="147" applyNumberFormat="0" applyProtection="0">
      <alignment vertical="center"/>
    </xf>
    <xf numFmtId="4" fontId="215" fillId="23" borderId="157" applyNumberFormat="0" applyProtection="0">
      <alignment vertical="center"/>
    </xf>
    <xf numFmtId="4" fontId="208" fillId="110" borderId="147" applyNumberFormat="0" applyProtection="0">
      <alignment horizontal="left" vertical="center" indent="1"/>
    </xf>
    <xf numFmtId="0" fontId="208" fillId="107" borderId="147" applyNumberFormat="0" applyProtection="0">
      <alignment horizontal="left" vertical="top" indent="1"/>
    </xf>
    <xf numFmtId="4" fontId="215" fillId="27" borderId="152" applyNumberFormat="0" applyProtection="0">
      <alignment horizontal="right" vertical="center"/>
    </xf>
    <xf numFmtId="0" fontId="208" fillId="92" borderId="147" applyNumberFormat="0" applyProtection="0">
      <alignment horizontal="left" vertical="top" indent="1"/>
    </xf>
    <xf numFmtId="4" fontId="210" fillId="108" borderId="153" applyNumberFormat="0" applyProtection="0">
      <alignment horizontal="left" vertical="center" indent="1"/>
    </xf>
    <xf numFmtId="0" fontId="206" fillId="139" borderId="157"/>
    <xf numFmtId="0" fontId="194" fillId="117" borderId="148" applyNumberFormat="0" applyAlignment="0" applyProtection="0"/>
    <xf numFmtId="0" fontId="209" fillId="91" borderId="147" applyNumberFormat="0" applyProtection="0">
      <alignment horizontal="left" vertical="top" indent="1"/>
    </xf>
    <xf numFmtId="4" fontId="206" fillId="0" borderId="152" applyNumberFormat="0" applyProtection="0">
      <alignment horizontal="right" vertical="center"/>
    </xf>
    <xf numFmtId="4" fontId="206" fillId="103" borderId="153" applyNumberFormat="0" applyProtection="0">
      <alignment horizontal="left" vertical="center" indent="1"/>
    </xf>
    <xf numFmtId="0" fontId="71" fillId="104" borderId="154" applyBorder="0"/>
    <xf numFmtId="0" fontId="12" fillId="105" borderId="147" applyNumberFormat="0" applyProtection="0">
      <alignment horizontal="left" vertical="top" indent="1"/>
    </xf>
    <xf numFmtId="0" fontId="206" fillId="105" borderId="152" applyNumberFormat="0" applyProtection="0">
      <alignment horizontal="left" vertical="center" indent="1"/>
    </xf>
    <xf numFmtId="4" fontId="186" fillId="91" borderId="147" applyNumberFormat="0" applyProtection="0">
      <alignment vertical="center"/>
    </xf>
    <xf numFmtId="4" fontId="56" fillId="119" borderId="155" applyNumberFormat="0" applyProtection="0">
      <alignment horizontal="left" vertical="center" indent="1"/>
    </xf>
    <xf numFmtId="4" fontId="64" fillId="97" borderId="147" applyNumberFormat="0" applyProtection="0">
      <alignment horizontal="right" vertical="center"/>
    </xf>
    <xf numFmtId="0" fontId="226" fillId="110" borderId="148" applyNumberFormat="0" applyAlignment="0" applyProtection="0"/>
    <xf numFmtId="0" fontId="206" fillId="86" borderId="152" applyNumberFormat="0" applyFont="0" applyAlignment="0" applyProtection="0"/>
    <xf numFmtId="0" fontId="204" fillId="110" borderId="150" applyNumberFormat="0" applyAlignment="0" applyProtection="0"/>
    <xf numFmtId="4" fontId="50" fillId="91" borderId="147" applyNumberFormat="0" applyProtection="0">
      <alignment vertical="center"/>
    </xf>
    <xf numFmtId="0" fontId="12" fillId="103" borderId="147" applyNumberFormat="0" applyProtection="0">
      <alignment horizontal="left" vertical="top" indent="1"/>
    </xf>
    <xf numFmtId="4" fontId="64" fillId="95" borderId="147" applyNumberFormat="0" applyProtection="0">
      <alignment horizontal="right" vertical="center"/>
    </xf>
    <xf numFmtId="4" fontId="56" fillId="38" borderId="147" applyNumberFormat="0" applyProtection="0">
      <alignment vertical="center"/>
    </xf>
    <xf numFmtId="4" fontId="53" fillId="38" borderId="147" applyNumberFormat="0" applyProtection="0">
      <alignment horizontal="left" vertical="center" indent="1"/>
    </xf>
    <xf numFmtId="4" fontId="50" fillId="91" borderId="147" applyNumberFormat="0" applyProtection="0">
      <alignment horizontal="left" vertical="center" indent="1"/>
    </xf>
    <xf numFmtId="4" fontId="64" fillId="93" borderId="147" applyNumberFormat="0" applyProtection="0">
      <alignment horizontal="right" vertical="center"/>
    </xf>
    <xf numFmtId="4" fontId="53" fillId="152" borderId="147" applyNumberFormat="0" applyProtection="0">
      <alignment horizontal="right" vertical="center"/>
    </xf>
    <xf numFmtId="4" fontId="53" fillId="152" borderId="147" applyNumberFormat="0" applyProtection="0">
      <alignment horizontal="right" vertical="center"/>
    </xf>
    <xf numFmtId="4" fontId="53" fillId="153" borderId="147" applyNumberFormat="0" applyProtection="0">
      <alignment horizontal="right" vertical="center"/>
    </xf>
    <xf numFmtId="4" fontId="64" fillId="94" borderId="147" applyNumberFormat="0" applyProtection="0">
      <alignment horizontal="right" vertical="center"/>
    </xf>
    <xf numFmtId="4" fontId="64" fillId="95" borderId="147" applyNumberFormat="0" applyProtection="0">
      <alignment horizontal="right" vertical="center"/>
    </xf>
    <xf numFmtId="4" fontId="64" fillId="95" borderId="147" applyNumberFormat="0" applyProtection="0">
      <alignment horizontal="right" vertical="center"/>
    </xf>
    <xf numFmtId="4" fontId="53" fillId="154" borderId="147" applyNumberFormat="0" applyProtection="0">
      <alignment horizontal="right" vertical="center"/>
    </xf>
    <xf numFmtId="4" fontId="64" fillId="101" borderId="147" applyNumberFormat="0" applyProtection="0">
      <alignment horizontal="right" vertical="center"/>
    </xf>
    <xf numFmtId="0" fontId="12" fillId="92" borderId="147" applyNumberFormat="0" applyProtection="0">
      <alignment horizontal="left" vertical="center" indent="1"/>
    </xf>
    <xf numFmtId="4" fontId="64" fillId="100" borderId="147" applyNumberFormat="0" applyProtection="0">
      <alignment horizontal="right" vertical="center"/>
    </xf>
    <xf numFmtId="0" fontId="12" fillId="92" borderId="147" applyNumberFormat="0" applyProtection="0">
      <alignment horizontal="left" vertical="center" indent="1"/>
    </xf>
    <xf numFmtId="0" fontId="12" fillId="104" borderId="147" applyNumberFormat="0" applyProtection="0">
      <alignment horizontal="left" vertical="top" indent="1"/>
    </xf>
    <xf numFmtId="0" fontId="12" fillId="105" borderId="147" applyNumberFormat="0" applyProtection="0">
      <alignment horizontal="left" vertical="center" indent="1"/>
    </xf>
    <xf numFmtId="0" fontId="12" fillId="103" borderId="147" applyNumberFormat="0" applyProtection="0">
      <alignment horizontal="left" vertical="center" indent="1"/>
    </xf>
    <xf numFmtId="4" fontId="53" fillId="159" borderId="147" applyNumberFormat="0" applyProtection="0">
      <alignment vertical="center"/>
    </xf>
    <xf numFmtId="4" fontId="230" fillId="159" borderId="147" applyNumberFormat="0" applyProtection="0">
      <alignment vertical="center"/>
    </xf>
    <xf numFmtId="4" fontId="64" fillId="107" borderId="147" applyNumberFormat="0" applyProtection="0">
      <alignment horizontal="left" vertical="center" indent="1"/>
    </xf>
    <xf numFmtId="0" fontId="206" fillId="103" borderId="147" applyNumberFormat="0" applyProtection="0">
      <alignment horizontal="left" vertical="top" indent="1"/>
    </xf>
    <xf numFmtId="4" fontId="50" fillId="91" borderId="147" applyNumberFormat="0" applyProtection="0">
      <alignment vertical="center"/>
    </xf>
    <xf numFmtId="4" fontId="50" fillId="91" borderId="147" applyNumberFormat="0" applyProtection="0">
      <alignment horizontal="left" vertical="center" indent="1"/>
    </xf>
    <xf numFmtId="4" fontId="64" fillId="93" borderId="147" applyNumberFormat="0" applyProtection="0">
      <alignment horizontal="right" vertical="center"/>
    </xf>
    <xf numFmtId="4" fontId="53" fillId="121" borderId="147" applyNumberFormat="0" applyProtection="0">
      <alignment horizontal="right" vertical="center"/>
    </xf>
    <xf numFmtId="4" fontId="53" fillId="33" borderId="147" applyNumberFormat="0" applyProtection="0">
      <alignment horizontal="right" vertical="center"/>
    </xf>
    <xf numFmtId="4" fontId="64" fillId="99" borderId="147" applyNumberFormat="0" applyProtection="0">
      <alignment horizontal="right" vertical="center"/>
    </xf>
    <xf numFmtId="0" fontId="12" fillId="103" borderId="147" applyNumberFormat="0" applyProtection="0">
      <alignment horizontal="left" vertical="top" indent="1"/>
    </xf>
    <xf numFmtId="0" fontId="206" fillId="105" borderId="147" applyNumberFormat="0" applyProtection="0">
      <alignment horizontal="left" vertical="top" indent="1"/>
    </xf>
    <xf numFmtId="4" fontId="53" fillId="119" borderId="147" applyNumberFormat="0" applyProtection="0">
      <alignment horizontal="right" vertical="center"/>
    </xf>
    <xf numFmtId="0" fontId="12" fillId="107" borderId="149" applyNumberFormat="0" applyFont="0" applyAlignment="0" applyProtection="0"/>
    <xf numFmtId="0" fontId="209" fillId="91" borderId="147" applyNumberFormat="0" applyProtection="0">
      <alignment horizontal="left" vertical="top"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4" fontId="53" fillId="157" borderId="147" applyNumberFormat="0" applyProtection="0">
      <alignment horizontal="right" vertical="center"/>
    </xf>
    <xf numFmtId="0" fontId="12" fillId="92" borderId="147" applyNumberFormat="0" applyProtection="0">
      <alignment horizontal="left" vertical="top" indent="1"/>
    </xf>
    <xf numFmtId="4" fontId="64" fillId="103" borderId="147" applyNumberFormat="0" applyProtection="0">
      <alignment horizontal="right" vertical="center"/>
    </xf>
    <xf numFmtId="0" fontId="12" fillId="103" borderId="147" applyNumberFormat="0" applyProtection="0">
      <alignment horizontal="left" vertical="center" indent="1"/>
    </xf>
    <xf numFmtId="0" fontId="12" fillId="106" borderId="157" applyNumberFormat="0">
      <protection locked="0"/>
    </xf>
    <xf numFmtId="4" fontId="53" fillId="155" borderId="147" applyNumberFormat="0" applyProtection="0">
      <alignment horizontal="right" vertical="center"/>
    </xf>
    <xf numFmtId="4" fontId="53" fillId="155" borderId="147" applyNumberFormat="0" applyProtection="0">
      <alignment horizontal="right" vertical="center"/>
    </xf>
    <xf numFmtId="0" fontId="206" fillId="86" borderId="152" applyNumberFormat="0" applyFont="0" applyAlignment="0" applyProtection="0"/>
    <xf numFmtId="4" fontId="206" fillId="122" borderId="152" applyNumberFormat="0" applyProtection="0">
      <alignment horizontal="left" vertical="center" indent="1"/>
    </xf>
    <xf numFmtId="4" fontId="208" fillId="110" borderId="147" applyNumberFormat="0" applyProtection="0">
      <alignment horizontal="left" vertical="center" indent="1"/>
    </xf>
    <xf numFmtId="0" fontId="201" fillId="87" borderId="152" applyNumberFormat="0" applyAlignment="0" applyProtection="0"/>
    <xf numFmtId="4" fontId="206" fillId="102" borderId="153" applyNumberFormat="0" applyProtection="0">
      <alignment horizontal="left" vertical="center" indent="1"/>
    </xf>
    <xf numFmtId="4" fontId="64" fillId="99" borderId="147" applyNumberFormat="0" applyProtection="0">
      <alignment horizontal="right" vertical="center"/>
    </xf>
    <xf numFmtId="4" fontId="206" fillId="103" borderId="153" applyNumberFormat="0" applyProtection="0">
      <alignment horizontal="left" vertical="center" indent="1"/>
    </xf>
    <xf numFmtId="4" fontId="206" fillId="93" borderId="152" applyNumberFormat="0" applyProtection="0">
      <alignment horizontal="right" vertical="center"/>
    </xf>
    <xf numFmtId="0" fontId="12" fillId="103" borderId="147" applyNumberFormat="0" applyProtection="0">
      <alignment horizontal="left" vertical="center" indent="1"/>
    </xf>
    <xf numFmtId="4" fontId="50" fillId="91" borderId="147" applyNumberFormat="0" applyProtection="0">
      <alignment vertical="center"/>
    </xf>
    <xf numFmtId="4" fontId="215" fillId="38" borderId="152" applyNumberFormat="0" applyProtection="0">
      <alignment vertical="center"/>
    </xf>
    <xf numFmtId="0" fontId="209" fillId="91" borderId="147" applyNumberFormat="0" applyProtection="0">
      <alignment horizontal="left" vertical="top" indent="1"/>
    </xf>
    <xf numFmtId="0" fontId="12" fillId="92" borderId="147" applyNumberFormat="0" applyProtection="0">
      <alignment horizontal="left" vertical="top" indent="1"/>
    </xf>
    <xf numFmtId="0" fontId="12" fillId="107" borderId="149" applyNumberFormat="0" applyFont="0" applyAlignment="0" applyProtection="0"/>
    <xf numFmtId="0" fontId="220" fillId="110" borderId="148" applyNumberFormat="0" applyAlignment="0" applyProtection="0"/>
    <xf numFmtId="4" fontId="189" fillId="103" borderId="147" applyNumberFormat="0" applyProtection="0">
      <alignment horizontal="right" vertical="center"/>
    </xf>
    <xf numFmtId="4" fontId="50" fillId="91" borderId="147" applyNumberFormat="0" applyProtection="0">
      <alignment horizontal="left" vertical="center" indent="1"/>
    </xf>
    <xf numFmtId="0" fontId="204" fillId="110" borderId="150" applyNumberFormat="0" applyAlignment="0" applyProtection="0"/>
    <xf numFmtId="0" fontId="206" fillId="105" borderId="147" applyNumberFormat="0" applyProtection="0">
      <alignment horizontal="left" vertical="top" indent="1"/>
    </xf>
    <xf numFmtId="4" fontId="206" fillId="101" borderId="152" applyNumberFormat="0" applyProtection="0">
      <alignment horizontal="right" vertical="center"/>
    </xf>
    <xf numFmtId="0" fontId="185" fillId="0" borderId="156" applyNumberFormat="0" applyFill="0" applyAlignment="0" applyProtection="0"/>
    <xf numFmtId="4" fontId="53" fillId="159" borderId="147" applyNumberFormat="0" applyProtection="0">
      <alignment horizontal="right" vertical="center"/>
    </xf>
    <xf numFmtId="0" fontId="12" fillId="103" borderId="147" applyNumberFormat="0" applyProtection="0">
      <alignment horizontal="left" vertical="top" indent="1"/>
    </xf>
    <xf numFmtId="0" fontId="206" fillId="105" borderId="152" applyNumberFormat="0" applyProtection="0">
      <alignment horizontal="left" vertical="center" indent="1"/>
    </xf>
    <xf numFmtId="0" fontId="206" fillId="105" borderId="152" applyNumberFormat="0" applyProtection="0">
      <alignment horizontal="left" vertical="center" indent="1"/>
    </xf>
    <xf numFmtId="0" fontId="206" fillId="110" borderId="152" applyNumberFormat="0" applyProtection="0">
      <alignment horizontal="left" vertical="center" indent="1"/>
    </xf>
    <xf numFmtId="4" fontId="64" fillId="107" borderId="147" applyNumberFormat="0" applyProtection="0">
      <alignment horizontal="left" vertical="center" indent="1"/>
    </xf>
    <xf numFmtId="4" fontId="64" fillId="103" borderId="147" applyNumberFormat="0" applyProtection="0">
      <alignment horizontal="right" vertical="center"/>
    </xf>
    <xf numFmtId="0" fontId="12" fillId="106" borderId="157" applyNumberFormat="0">
      <protection locked="0"/>
    </xf>
    <xf numFmtId="0" fontId="12" fillId="92" borderId="147" applyNumberFormat="0" applyProtection="0">
      <alignment horizontal="left" vertical="top" indent="1"/>
    </xf>
    <xf numFmtId="0" fontId="206" fillId="104" borderId="147" applyNumberFormat="0" applyProtection="0">
      <alignment horizontal="left" vertical="top" indent="1"/>
    </xf>
    <xf numFmtId="4" fontId="64" fillId="92" borderId="147" applyNumberFormat="0" applyProtection="0">
      <alignment horizontal="left" vertical="center" indent="1"/>
    </xf>
    <xf numFmtId="4" fontId="206" fillId="122" borderId="152" applyNumberFormat="0" applyProtection="0">
      <alignment horizontal="left" vertical="center" indent="1"/>
    </xf>
    <xf numFmtId="0" fontId="12" fillId="92" borderId="147" applyNumberFormat="0" applyProtection="0">
      <alignment horizontal="left" vertical="center" indent="1"/>
    </xf>
    <xf numFmtId="0" fontId="12" fillId="104" borderId="147" applyNumberFormat="0" applyProtection="0">
      <alignment horizontal="left" vertical="top" indent="1"/>
    </xf>
    <xf numFmtId="0" fontId="12" fillId="86" borderId="149" applyNumberFormat="0" applyFont="0" applyAlignment="0" applyProtection="0"/>
    <xf numFmtId="0" fontId="12" fillId="104" borderId="147" applyNumberFormat="0" applyProtection="0">
      <alignment horizontal="left" vertical="top" indent="1"/>
    </xf>
    <xf numFmtId="4" fontId="53" fillId="154" borderId="147" applyNumberFormat="0" applyProtection="0">
      <alignment horizontal="right" vertical="center"/>
    </xf>
    <xf numFmtId="0" fontId="194" fillId="117" borderId="148" applyNumberFormat="0" applyAlignment="0" applyProtection="0"/>
    <xf numFmtId="4" fontId="53" fillId="155" borderId="147" applyNumberFormat="0" applyProtection="0">
      <alignment horizontal="right" vertical="center"/>
    </xf>
    <xf numFmtId="4" fontId="53" fillId="109" borderId="147" applyNumberFormat="0" applyProtection="0">
      <alignment horizontal="right" vertical="center"/>
    </xf>
    <xf numFmtId="4" fontId="53" fillId="121" borderId="147" applyNumberFormat="0" applyProtection="0">
      <alignment horizontal="right" vertical="center"/>
    </xf>
    <xf numFmtId="4" fontId="64" fillId="95" borderId="147" applyNumberFormat="0" applyProtection="0">
      <alignment horizontal="right" vertical="center"/>
    </xf>
    <xf numFmtId="4" fontId="64" fillId="93" borderId="147" applyNumberFormat="0" applyProtection="0">
      <alignment horizontal="right" vertical="center"/>
    </xf>
    <xf numFmtId="4" fontId="53" fillId="152" borderId="147" applyNumberFormat="0" applyProtection="0">
      <alignment horizontal="right" vertical="center"/>
    </xf>
    <xf numFmtId="4" fontId="53" fillId="152" borderId="147" applyNumberFormat="0" applyProtection="0">
      <alignment horizontal="right" vertical="center"/>
    </xf>
    <xf numFmtId="4" fontId="56" fillId="119" borderId="155" applyNumberFormat="0" applyProtection="0">
      <alignment horizontal="left" vertical="center" indent="1"/>
    </xf>
    <xf numFmtId="4" fontId="50" fillId="91" borderId="147" applyNumberFormat="0" applyProtection="0">
      <alignment vertical="center"/>
    </xf>
    <xf numFmtId="4" fontId="50" fillId="91" borderId="147" applyNumberFormat="0" applyProtection="0">
      <alignment horizontal="left" vertical="center" indent="1"/>
    </xf>
    <xf numFmtId="4" fontId="53" fillId="38" borderId="147" applyNumberFormat="0" applyProtection="0">
      <alignment horizontal="left" vertical="center" indent="1"/>
    </xf>
    <xf numFmtId="4" fontId="186" fillId="91" borderId="147" applyNumberFormat="0" applyProtection="0">
      <alignment vertical="center"/>
    </xf>
    <xf numFmtId="0" fontId="204" fillId="117" borderId="150" applyNumberFormat="0" applyAlignment="0" applyProtection="0"/>
    <xf numFmtId="4" fontId="56" fillId="38" borderId="147" applyNumberFormat="0" applyProtection="0">
      <alignment vertical="center"/>
    </xf>
    <xf numFmtId="0" fontId="12" fillId="107" borderId="149" applyNumberFormat="0" applyFont="0" applyAlignment="0" applyProtection="0"/>
    <xf numFmtId="4" fontId="12" fillId="104" borderId="153" applyNumberFormat="0" applyProtection="0">
      <alignment horizontal="left" vertical="center" indent="1"/>
    </xf>
    <xf numFmtId="4" fontId="53" fillId="33" borderId="147" applyNumberFormat="0" applyProtection="0">
      <alignment horizontal="right" vertical="center"/>
    </xf>
    <xf numFmtId="4" fontId="64" fillId="103" borderId="147" applyNumberFormat="0" applyProtection="0">
      <alignment horizontal="right" vertical="center"/>
    </xf>
    <xf numFmtId="4" fontId="53" fillId="153" borderId="147" applyNumberFormat="0" applyProtection="0">
      <alignment horizontal="right" vertical="center"/>
    </xf>
    <xf numFmtId="0" fontId="206" fillId="110" borderId="152" applyNumberFormat="0" applyProtection="0">
      <alignment horizontal="left" vertical="center" indent="1"/>
    </xf>
    <xf numFmtId="4" fontId="53" fillId="154" borderId="147" applyNumberFormat="0" applyProtection="0">
      <alignment horizontal="right" vertical="center"/>
    </xf>
    <xf numFmtId="0" fontId="206" fillId="138" borderId="152" applyNumberFormat="0" applyProtection="0">
      <alignment horizontal="left" vertical="center" indent="1"/>
    </xf>
    <xf numFmtId="4" fontId="53" fillId="38" borderId="147" applyNumberFormat="0" applyProtection="0">
      <alignment horizontal="left" vertical="center" indent="1"/>
    </xf>
    <xf numFmtId="0" fontId="208" fillId="107" borderId="147" applyNumberFormat="0" applyProtection="0">
      <alignment horizontal="left" vertical="top" indent="1"/>
    </xf>
    <xf numFmtId="0" fontId="12" fillId="86" borderId="149" applyNumberFormat="0" applyFont="0" applyAlignment="0" applyProtection="0"/>
    <xf numFmtId="0" fontId="194" fillId="117" borderId="161" applyNumberFormat="0" applyAlignment="0" applyProtection="0"/>
    <xf numFmtId="4" fontId="12" fillId="104" borderId="166" applyNumberFormat="0" applyProtection="0">
      <alignment horizontal="left" vertical="center" indent="1"/>
    </xf>
    <xf numFmtId="4" fontId="64" fillId="92" borderId="160" applyNumberFormat="0" applyProtection="0">
      <alignment horizontal="right" vertical="center"/>
    </xf>
    <xf numFmtId="4" fontId="64" fillId="99" borderId="160" applyNumberFormat="0" applyProtection="0">
      <alignment horizontal="right" vertical="center"/>
    </xf>
    <xf numFmtId="4" fontId="210" fillId="108" borderId="153" applyNumberFormat="0" applyProtection="0">
      <alignment horizontal="left" vertical="center" indent="1"/>
    </xf>
    <xf numFmtId="0" fontId="213" fillId="134" borderId="152" applyNumberFormat="0" applyAlignment="0" applyProtection="0"/>
    <xf numFmtId="4" fontId="187" fillId="107" borderId="147" applyNumberFormat="0" applyProtection="0">
      <alignment vertical="center"/>
    </xf>
    <xf numFmtId="0" fontId="12" fillId="105" borderId="147" applyNumberFormat="0" applyProtection="0">
      <alignment horizontal="left" vertical="center" indent="1"/>
    </xf>
    <xf numFmtId="4" fontId="215" fillId="27" borderId="152" applyNumberFormat="0" applyProtection="0">
      <alignment horizontal="right" vertical="center"/>
    </xf>
    <xf numFmtId="4" fontId="64" fillId="101" borderId="147" applyNumberFormat="0" applyProtection="0">
      <alignment horizontal="right" vertical="center"/>
    </xf>
    <xf numFmtId="0" fontId="206" fillId="110" borderId="165" applyNumberFormat="0" applyProtection="0">
      <alignment horizontal="left" vertical="center" indent="1"/>
    </xf>
    <xf numFmtId="4" fontId="64" fillId="103" borderId="147" applyNumberFormat="0" applyProtection="0">
      <alignment horizontal="right" vertical="center"/>
    </xf>
    <xf numFmtId="4" fontId="64" fillId="96" borderId="147" applyNumberFormat="0" applyProtection="0">
      <alignment horizontal="right" vertical="center"/>
    </xf>
    <xf numFmtId="0" fontId="12" fillId="103" borderId="147" applyNumberFormat="0" applyProtection="0">
      <alignment horizontal="left" vertical="center" indent="1"/>
    </xf>
    <xf numFmtId="0" fontId="206" fillId="104" borderId="147" applyNumberFormat="0" applyProtection="0">
      <alignment horizontal="left" vertical="top" indent="1"/>
    </xf>
    <xf numFmtId="0" fontId="50" fillId="91" borderId="147" applyNumberFormat="0" applyProtection="0">
      <alignment horizontal="left" vertical="top" indent="1"/>
    </xf>
    <xf numFmtId="4" fontId="206" fillId="96" borderId="152" applyNumberFormat="0" applyProtection="0">
      <alignment horizontal="right" vertical="center"/>
    </xf>
    <xf numFmtId="4" fontId="64" fillId="107" borderId="147" applyNumberFormat="0" applyProtection="0">
      <alignment horizontal="left" vertical="center" indent="1"/>
    </xf>
    <xf numFmtId="4" fontId="64" fillId="107" borderId="147" applyNumberFormat="0" applyProtection="0">
      <alignment vertical="center"/>
    </xf>
    <xf numFmtId="202" fontId="67" fillId="0" borderId="146"/>
    <xf numFmtId="4" fontId="64" fillId="107" borderId="147" applyNumberFormat="0" applyProtection="0">
      <alignment vertical="center"/>
    </xf>
    <xf numFmtId="0" fontId="185" fillId="0" borderId="138" applyNumberFormat="0" applyFill="0" applyAlignment="0" applyProtection="0"/>
    <xf numFmtId="4" fontId="211" fillId="106" borderId="139" applyNumberFormat="0" applyProtection="0">
      <alignment horizontal="right" vertical="center"/>
    </xf>
    <xf numFmtId="4" fontId="210" fillId="108" borderId="140" applyNumberFormat="0" applyProtection="0">
      <alignment horizontal="left" vertical="center" indent="1"/>
    </xf>
    <xf numFmtId="0" fontId="208" fillId="92" borderId="134" applyNumberFormat="0" applyProtection="0">
      <alignment horizontal="left" vertical="top" indent="1"/>
    </xf>
    <xf numFmtId="4" fontId="215" fillId="27" borderId="139" applyNumberFormat="0" applyProtection="0">
      <alignment horizontal="right" vertical="center"/>
    </xf>
    <xf numFmtId="0" fontId="208" fillId="107" borderId="134" applyNumberFormat="0" applyProtection="0">
      <alignment horizontal="left" vertical="top" indent="1"/>
    </xf>
    <xf numFmtId="4" fontId="208" fillId="110" borderId="134" applyNumberFormat="0" applyProtection="0">
      <alignment horizontal="left" vertical="center" indent="1"/>
    </xf>
    <xf numFmtId="0" fontId="206" fillId="105" borderId="139" applyNumberFormat="0" applyProtection="0">
      <alignment horizontal="left" vertical="center" indent="1"/>
    </xf>
    <xf numFmtId="0" fontId="206" fillId="110" borderId="139" applyNumberFormat="0" applyProtection="0">
      <alignment horizontal="left" vertical="center" indent="1"/>
    </xf>
    <xf numFmtId="4" fontId="206" fillId="103" borderId="140" applyNumberFormat="0" applyProtection="0">
      <alignment horizontal="left" vertical="center" indent="1"/>
    </xf>
    <xf numFmtId="4" fontId="206" fillId="92" borderId="139" applyNumberFormat="0" applyProtection="0">
      <alignment horizontal="right" vertical="center"/>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06" fillId="102" borderId="140" applyNumberFormat="0" applyProtection="0">
      <alignment horizontal="left" vertical="center" indent="1"/>
    </xf>
    <xf numFmtId="4" fontId="206" fillId="101" borderId="139" applyNumberFormat="0" applyProtection="0">
      <alignment horizontal="right" vertical="center"/>
    </xf>
    <xf numFmtId="4" fontId="206" fillId="99" borderId="139" applyNumberFormat="0" applyProtection="0">
      <alignment horizontal="right" vertical="center"/>
    </xf>
    <xf numFmtId="4" fontId="187" fillId="103" borderId="147" applyNumberFormat="0" applyProtection="0">
      <alignment horizontal="right" vertical="center"/>
    </xf>
    <xf numFmtId="4" fontId="64" fillId="99" borderId="147" applyNumberFormat="0" applyProtection="0">
      <alignment horizontal="right" vertical="center"/>
    </xf>
    <xf numFmtId="0" fontId="206" fillId="105" borderId="147" applyNumberFormat="0" applyProtection="0">
      <alignment horizontal="left" vertical="top" indent="1"/>
    </xf>
    <xf numFmtId="0" fontId="204" fillId="134" borderId="137" applyNumberFormat="0" applyAlignment="0" applyProtection="0"/>
    <xf numFmtId="0" fontId="206" fillId="86" borderId="139" applyNumberFormat="0" applyFont="0" applyAlignment="0" applyProtection="0"/>
    <xf numFmtId="0" fontId="201" fillId="87" borderId="139" applyNumberFormat="0" applyAlignment="0" applyProtection="0"/>
    <xf numFmtId="4" fontId="211" fillId="106" borderId="165" applyNumberFormat="0" applyProtection="0">
      <alignment horizontal="right" vertical="center"/>
    </xf>
    <xf numFmtId="0" fontId="185" fillId="0" borderId="164" applyNumberFormat="0" applyFill="0" applyAlignment="0" applyProtection="0"/>
    <xf numFmtId="0" fontId="12" fillId="86" borderId="162" applyNumberFormat="0" applyFont="0" applyAlignment="0" applyProtection="0"/>
    <xf numFmtId="4" fontId="186" fillId="91" borderId="147" applyNumberFormat="0" applyProtection="0">
      <alignment vertical="center"/>
    </xf>
    <xf numFmtId="4" fontId="64" fillId="107" borderId="147" applyNumberFormat="0" applyProtection="0">
      <alignment horizontal="left" vertical="center" indent="1"/>
    </xf>
    <xf numFmtId="4" fontId="206" fillId="101" borderId="152" applyNumberFormat="0" applyProtection="0">
      <alignment horizontal="right" vertical="center"/>
    </xf>
    <xf numFmtId="4" fontId="206" fillId="92" borderId="152" applyNumberFormat="0" applyProtection="0">
      <alignment horizontal="right" vertical="center"/>
    </xf>
    <xf numFmtId="0" fontId="12" fillId="86" borderId="149" applyNumberFormat="0" applyFont="0" applyAlignment="0" applyProtection="0"/>
    <xf numFmtId="0" fontId="213" fillId="134" borderId="139" applyNumberFormat="0" applyAlignment="0" applyProtection="0"/>
    <xf numFmtId="4" fontId="64" fillId="103" borderId="147" applyNumberFormat="0" applyProtection="0">
      <alignment horizontal="right" vertical="center"/>
    </xf>
    <xf numFmtId="4" fontId="206" fillId="122" borderId="152" applyNumberFormat="0" applyProtection="0">
      <alignment horizontal="left" vertical="center" indent="1"/>
    </xf>
    <xf numFmtId="0" fontId="206" fillId="103" borderId="147" applyNumberFormat="0" applyProtection="0">
      <alignment horizontal="left" vertical="top" indent="1"/>
    </xf>
    <xf numFmtId="0" fontId="12" fillId="92" borderId="147" applyNumberFormat="0" applyProtection="0">
      <alignment horizontal="left" vertical="center" indent="1"/>
    </xf>
    <xf numFmtId="4" fontId="64" fillId="96" borderId="147" applyNumberFormat="0" applyProtection="0">
      <alignment horizontal="right" vertical="center"/>
    </xf>
    <xf numFmtId="4" fontId="206" fillId="98" borderId="152" applyNumberFormat="0" applyProtection="0">
      <alignment horizontal="right" vertical="center"/>
    </xf>
    <xf numFmtId="4" fontId="53" fillId="38" borderId="147" applyNumberFormat="0" applyProtection="0">
      <alignment horizontal="left" vertical="center" indent="1"/>
    </xf>
    <xf numFmtId="0" fontId="206" fillId="92" borderId="147" applyNumberFormat="0" applyProtection="0">
      <alignment horizontal="left" vertical="top" indent="1"/>
    </xf>
    <xf numFmtId="0" fontId="12" fillId="105" borderId="147" applyNumberFormat="0" applyProtection="0">
      <alignment horizontal="left" vertical="center" indent="1"/>
    </xf>
    <xf numFmtId="0" fontId="50" fillId="91" borderId="147" applyNumberFormat="0" applyProtection="0">
      <alignment horizontal="left" vertical="top" indent="1"/>
    </xf>
    <xf numFmtId="4" fontId="64" fillId="107" borderId="147" applyNumberFormat="0" applyProtection="0">
      <alignment vertical="center"/>
    </xf>
    <xf numFmtId="0" fontId="12" fillId="105" borderId="147" applyNumberFormat="0" applyProtection="0">
      <alignment horizontal="left" vertical="top" indent="1"/>
    </xf>
    <xf numFmtId="4" fontId="208" fillId="110" borderId="147" applyNumberFormat="0" applyProtection="0">
      <alignment horizontal="left" vertical="center" indent="1"/>
    </xf>
    <xf numFmtId="0" fontId="206" fillId="92" borderId="134" applyNumberFormat="0" applyProtection="0">
      <alignment horizontal="left" vertical="top" indent="1"/>
    </xf>
    <xf numFmtId="4" fontId="64" fillId="92" borderId="147" applyNumberFormat="0" applyProtection="0">
      <alignment horizontal="left" vertical="center" indent="1"/>
    </xf>
    <xf numFmtId="4" fontId="64" fillId="99" borderId="147" applyNumberFormat="0" applyProtection="0">
      <alignment horizontal="right" vertical="center"/>
    </xf>
    <xf numFmtId="4" fontId="64" fillId="103" borderId="160" applyNumberFormat="0" applyProtection="0">
      <alignment horizontal="right" vertical="center"/>
    </xf>
    <xf numFmtId="4" fontId="206" fillId="0" borderId="139" applyNumberFormat="0" applyProtection="0">
      <alignment horizontal="right" vertical="center"/>
    </xf>
    <xf numFmtId="0" fontId="206" fillId="103" borderId="134" applyNumberFormat="0" applyProtection="0">
      <alignment horizontal="left" vertical="top" indent="1"/>
    </xf>
    <xf numFmtId="0" fontId="206" fillId="105" borderId="134" applyNumberFormat="0" applyProtection="0">
      <alignment horizontal="left" vertical="top" indent="1"/>
    </xf>
    <xf numFmtId="4" fontId="206" fillId="122" borderId="139" applyNumberFormat="0" applyProtection="0">
      <alignment horizontal="left" vertical="center" indent="1"/>
    </xf>
    <xf numFmtId="4" fontId="12" fillId="104" borderId="153" applyNumberFormat="0" applyProtection="0">
      <alignment horizontal="left" vertical="center" indent="1"/>
    </xf>
    <xf numFmtId="4" fontId="53" fillId="121" borderId="147" applyNumberFormat="0" applyProtection="0">
      <alignment horizontal="right" vertical="center"/>
    </xf>
    <xf numFmtId="4" fontId="56" fillId="119" borderId="147" applyNumberFormat="0" applyProtection="0">
      <alignment horizontal="left" vertical="center" indent="1"/>
    </xf>
    <xf numFmtId="0" fontId="204" fillId="117" borderId="150" applyNumberFormat="0" applyAlignment="0" applyProtection="0"/>
    <xf numFmtId="4" fontId="206" fillId="100" borderId="152" applyNumberFormat="0" applyProtection="0">
      <alignment horizontal="right" vertical="center"/>
    </xf>
    <xf numFmtId="0" fontId="12" fillId="104" borderId="147" applyNumberFormat="0" applyProtection="0">
      <alignment horizontal="left" vertical="center" indent="1"/>
    </xf>
    <xf numFmtId="4" fontId="50" fillId="91" borderId="147" applyNumberFormat="0" applyProtection="0">
      <alignment vertical="center"/>
    </xf>
    <xf numFmtId="0" fontId="12" fillId="106" borderId="157" applyNumberFormat="0">
      <protection locked="0"/>
    </xf>
    <xf numFmtId="0" fontId="206" fillId="103" borderId="147" applyNumberFormat="0" applyProtection="0">
      <alignment horizontal="left" vertical="top" indent="1"/>
    </xf>
    <xf numFmtId="4" fontId="208" fillId="110" borderId="147" applyNumberFormat="0" applyProtection="0">
      <alignment horizontal="left" vertical="center" indent="1"/>
    </xf>
    <xf numFmtId="0" fontId="50" fillId="91" borderId="147" applyNumberFormat="0" applyProtection="0">
      <alignment horizontal="left" vertical="top" indent="1"/>
    </xf>
    <xf numFmtId="0" fontId="12" fillId="86" borderId="149" applyNumberFormat="0" applyFont="0" applyAlignment="0" applyProtection="0"/>
    <xf numFmtId="0" fontId="208" fillId="92" borderId="147" applyNumberFormat="0" applyProtection="0">
      <alignment horizontal="left" vertical="top" indent="1"/>
    </xf>
    <xf numFmtId="4" fontId="206" fillId="99" borderId="152" applyNumberFormat="0" applyProtection="0">
      <alignment horizontal="right" vertical="center"/>
    </xf>
    <xf numFmtId="4" fontId="64" fillId="92" borderId="147" applyNumberFormat="0" applyProtection="0">
      <alignment horizontal="left" vertical="center" indent="1"/>
    </xf>
    <xf numFmtId="4" fontId="64" fillId="95" borderId="147" applyNumberFormat="0" applyProtection="0">
      <alignment horizontal="right" vertical="center"/>
    </xf>
    <xf numFmtId="4" fontId="206" fillId="92" borderId="153" applyNumberFormat="0" applyProtection="0">
      <alignment horizontal="left" vertical="center" indent="1"/>
    </xf>
    <xf numFmtId="4" fontId="186" fillId="91" borderId="134" applyNumberFormat="0" applyProtection="0">
      <alignment vertical="center"/>
    </xf>
    <xf numFmtId="4" fontId="50" fillId="91" borderId="147" applyNumberFormat="0" applyProtection="0">
      <alignment horizontal="left" vertical="center" indent="1"/>
    </xf>
    <xf numFmtId="0" fontId="12" fillId="92" borderId="160" applyNumberFormat="0" applyProtection="0">
      <alignment horizontal="left" vertical="top" indent="1"/>
    </xf>
    <xf numFmtId="4" fontId="64" fillId="93" borderId="147" applyNumberFormat="0" applyProtection="0">
      <alignment horizontal="right" vertical="center"/>
    </xf>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4" fillId="134" borderId="127" applyNumberFormat="0" applyAlignment="0" applyProtection="0"/>
    <xf numFmtId="205" fontId="204" fillId="134" borderId="127" applyNumberFormat="0" applyAlignment="0" applyProtection="0"/>
    <xf numFmtId="4" fontId="229" fillId="38" borderId="160" applyNumberFormat="0" applyProtection="0">
      <alignment vertical="center"/>
    </xf>
    <xf numFmtId="4" fontId="53" fillId="119" borderId="160" applyNumberFormat="0" applyProtection="0">
      <alignment horizontal="right" vertical="center"/>
    </xf>
    <xf numFmtId="4" fontId="50" fillId="91" borderId="147" applyNumberFormat="0" applyProtection="0">
      <alignment horizontal="left" vertical="center" indent="1"/>
    </xf>
    <xf numFmtId="4" fontId="64" fillId="107" borderId="147" applyNumberFormat="0" applyProtection="0">
      <alignment vertical="center"/>
    </xf>
    <xf numFmtId="4" fontId="206" fillId="92" borderId="166" applyNumberFormat="0" applyProtection="0">
      <alignment horizontal="left" vertical="center" indent="1"/>
    </xf>
    <xf numFmtId="4" fontId="206" fillId="100" borderId="152" applyNumberFormat="0" applyProtection="0">
      <alignment horizontal="right" vertical="center"/>
    </xf>
    <xf numFmtId="4" fontId="210" fillId="108" borderId="166" applyNumberFormat="0" applyProtection="0">
      <alignment horizontal="left" vertical="center" indent="1"/>
    </xf>
    <xf numFmtId="0" fontId="64" fillId="107" borderId="147" applyNumberFormat="0" applyProtection="0">
      <alignment horizontal="left" vertical="top" indent="1"/>
    </xf>
    <xf numFmtId="4" fontId="53" fillId="152" borderId="160" applyNumberFormat="0" applyProtection="0">
      <alignment horizontal="right" vertical="center"/>
    </xf>
    <xf numFmtId="0" fontId="185" fillId="0" borderId="164" applyNumberFormat="0" applyFill="0" applyAlignment="0" applyProtection="0"/>
    <xf numFmtId="4" fontId="64" fillId="107" borderId="147" applyNumberFormat="0" applyProtection="0">
      <alignment horizontal="left" vertical="center" indent="1"/>
    </xf>
    <xf numFmtId="0" fontId="12" fillId="104" borderId="160" applyNumberFormat="0" applyProtection="0">
      <alignment horizontal="left" vertical="top" indent="1"/>
    </xf>
    <xf numFmtId="4" fontId="64" fillId="92" borderId="147" applyNumberFormat="0" applyProtection="0">
      <alignment horizontal="right" vertical="center"/>
    </xf>
    <xf numFmtId="4" fontId="206" fillId="95" borderId="153" applyNumberFormat="0" applyProtection="0">
      <alignment horizontal="right" vertical="center"/>
    </xf>
    <xf numFmtId="4" fontId="56" fillId="38" borderId="147" applyNumberFormat="0" applyProtection="0">
      <alignment vertical="center"/>
    </xf>
    <xf numFmtId="4" fontId="56" fillId="119" borderId="160" applyNumberFormat="0" applyProtection="0">
      <alignment horizontal="left" vertical="center" indent="1"/>
    </xf>
    <xf numFmtId="4" fontId="206" fillId="99" borderId="165" applyNumberFormat="0" applyProtection="0">
      <alignment horizontal="right" vertical="center"/>
    </xf>
    <xf numFmtId="4" fontId="64" fillId="101" borderId="147" applyNumberFormat="0" applyProtection="0">
      <alignment horizontal="right" vertical="center"/>
    </xf>
    <xf numFmtId="4" fontId="64" fillId="103" borderId="147" applyNumberFormat="0" applyProtection="0">
      <alignment horizontal="right" vertical="center"/>
    </xf>
    <xf numFmtId="4" fontId="206" fillId="101" borderId="165" applyNumberFormat="0" applyProtection="0">
      <alignment horizontal="right" vertical="center"/>
    </xf>
    <xf numFmtId="4" fontId="50" fillId="91" borderId="160" applyNumberFormat="0" applyProtection="0">
      <alignment vertical="center"/>
    </xf>
    <xf numFmtId="4" fontId="53" fillId="33" borderId="160" applyNumberFormat="0" applyProtection="0">
      <alignment horizontal="right" vertical="center"/>
    </xf>
    <xf numFmtId="0" fontId="64" fillId="92" borderId="147" applyNumberFormat="0" applyProtection="0">
      <alignment horizontal="left" vertical="top" indent="1"/>
    </xf>
    <xf numFmtId="4" fontId="189" fillId="103" borderId="147" applyNumberFormat="0" applyProtection="0">
      <alignment horizontal="right" vertical="center"/>
    </xf>
    <xf numFmtId="4" fontId="53" fillId="38" borderId="147" applyNumberFormat="0" applyProtection="0">
      <alignment horizontal="left" vertical="center" indent="1"/>
    </xf>
    <xf numFmtId="0" fontId="208" fillId="107" borderId="160" applyNumberFormat="0" applyProtection="0">
      <alignment horizontal="left" vertical="top" indent="1"/>
    </xf>
    <xf numFmtId="0" fontId="12" fillId="103" borderId="160" applyNumberFormat="0" applyProtection="0">
      <alignment horizontal="left" vertical="center" indent="1"/>
    </xf>
    <xf numFmtId="0" fontId="226" fillId="110" borderId="161" applyNumberFormat="0" applyAlignment="0" applyProtection="0"/>
    <xf numFmtId="4" fontId="206" fillId="0" borderId="152" applyNumberFormat="0" applyProtection="0">
      <alignment horizontal="right" vertical="center"/>
    </xf>
    <xf numFmtId="4" fontId="64" fillId="92" borderId="147" applyNumberFormat="0" applyProtection="0">
      <alignment horizontal="right" vertical="center"/>
    </xf>
    <xf numFmtId="4" fontId="64" fillId="92" borderId="160" applyNumberFormat="0" applyProtection="0">
      <alignment horizontal="left" vertical="center" indent="1"/>
    </xf>
    <xf numFmtId="0" fontId="12" fillId="92" borderId="160" applyNumberFormat="0" applyProtection="0">
      <alignment horizontal="left" vertical="top" indent="1"/>
    </xf>
    <xf numFmtId="0" fontId="194" fillId="117" borderId="161" applyNumberFormat="0" applyAlignment="0" applyProtection="0"/>
    <xf numFmtId="4" fontId="53" fillId="153" borderId="160" applyNumberFormat="0" applyProtection="0">
      <alignment horizontal="right" vertical="center"/>
    </xf>
    <xf numFmtId="0" fontId="50" fillId="91" borderId="160" applyNumberFormat="0" applyProtection="0">
      <alignment horizontal="left" vertical="top" indent="1"/>
    </xf>
    <xf numFmtId="4" fontId="50" fillId="91" borderId="147" applyNumberFormat="0" applyProtection="0">
      <alignment horizontal="left" vertical="center" indent="1"/>
    </xf>
    <xf numFmtId="4" fontId="64" fillId="94" borderId="147" applyNumberFormat="0" applyProtection="0">
      <alignment horizontal="right" vertical="center"/>
    </xf>
    <xf numFmtId="0" fontId="12" fillId="92" borderId="147" applyNumberFormat="0" applyProtection="0">
      <alignment horizontal="left" vertical="center" indent="1"/>
    </xf>
    <xf numFmtId="4" fontId="206" fillId="0" borderId="165" applyNumberFormat="0" applyProtection="0">
      <alignment horizontal="right" vertical="center"/>
    </xf>
    <xf numFmtId="4" fontId="12" fillId="104" borderId="166" applyNumberFormat="0" applyProtection="0">
      <alignment horizontal="left" vertical="center" indent="1"/>
    </xf>
    <xf numFmtId="4" fontId="64" fillId="96" borderId="147" applyNumberFormat="0" applyProtection="0">
      <alignment horizontal="right" vertical="center"/>
    </xf>
    <xf numFmtId="4" fontId="64" fillId="97" borderId="160" applyNumberFormat="0" applyProtection="0">
      <alignment horizontal="right" vertical="center"/>
    </xf>
    <xf numFmtId="4" fontId="64" fillId="99" borderId="147" applyNumberFormat="0" applyProtection="0">
      <alignment horizontal="right" vertical="center"/>
    </xf>
    <xf numFmtId="4" fontId="64" fillId="95" borderId="160" applyNumberFormat="0" applyProtection="0">
      <alignment horizontal="right" vertical="center"/>
    </xf>
    <xf numFmtId="0" fontId="12" fillId="104" borderId="147" applyNumberFormat="0" applyProtection="0">
      <alignment horizontal="left" vertical="top" indent="1"/>
    </xf>
    <xf numFmtId="4" fontId="64" fillId="100" borderId="147" applyNumberFormat="0" applyProtection="0">
      <alignment horizontal="right" vertical="center"/>
    </xf>
    <xf numFmtId="4" fontId="64" fillId="107" borderId="160" applyNumberFormat="0" applyProtection="0">
      <alignment horizontal="left" vertical="center" indent="1"/>
    </xf>
    <xf numFmtId="205" fontId="209" fillId="91" borderId="124" applyNumberFormat="0" applyProtection="0">
      <alignment horizontal="left" vertical="top" indent="1"/>
    </xf>
    <xf numFmtId="204" fontId="1" fillId="22" borderId="121">
      <alignment vertical="center"/>
    </xf>
    <xf numFmtId="205" fontId="206" fillId="110" borderId="129" applyNumberFormat="0" applyProtection="0">
      <alignment horizontal="left" vertical="center" indent="1"/>
    </xf>
    <xf numFmtId="205" fontId="12" fillId="104" borderId="124" applyNumberFormat="0" applyProtection="0">
      <alignment horizontal="left" vertical="center" indent="1"/>
    </xf>
    <xf numFmtId="205" fontId="206" fillId="104" borderId="124" applyNumberFormat="0" applyProtection="0">
      <alignment horizontal="left" vertical="top" indent="1"/>
    </xf>
    <xf numFmtId="205" fontId="12"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38" borderId="129" applyNumberFormat="0" applyProtection="0">
      <alignment horizontal="left" vertical="center" indent="1"/>
    </xf>
    <xf numFmtId="205" fontId="12" fillId="92" borderId="124" applyNumberFormat="0" applyProtection="0">
      <alignment horizontal="left" vertical="center" indent="1"/>
    </xf>
    <xf numFmtId="205" fontId="206" fillId="92" borderId="124" applyNumberFormat="0" applyProtection="0">
      <alignment horizontal="left" vertical="top" indent="1"/>
    </xf>
    <xf numFmtId="205" fontId="12"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105" borderId="129" applyNumberFormat="0" applyProtection="0">
      <alignment horizontal="left" vertical="center" indent="1"/>
    </xf>
    <xf numFmtId="205" fontId="12" fillId="105" borderId="124" applyNumberFormat="0" applyProtection="0">
      <alignment horizontal="left" vertical="center" indent="1"/>
    </xf>
    <xf numFmtId="205" fontId="206" fillId="105" borderId="124" applyNumberFormat="0" applyProtection="0">
      <alignment horizontal="left" vertical="top" indent="1"/>
    </xf>
    <xf numFmtId="205" fontId="12"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3" borderId="129" applyNumberFormat="0" applyProtection="0">
      <alignment horizontal="left" vertical="center" indent="1"/>
    </xf>
    <xf numFmtId="205" fontId="12" fillId="103" borderId="124" applyNumberFormat="0" applyProtection="0">
      <alignment horizontal="left" vertical="center" indent="1"/>
    </xf>
    <xf numFmtId="205" fontId="206" fillId="103" borderId="124" applyNumberFormat="0" applyProtection="0">
      <alignment horizontal="left" vertical="top" indent="1"/>
    </xf>
    <xf numFmtId="205" fontId="12"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4" fontId="64" fillId="92" borderId="147" applyNumberFormat="0" applyProtection="0">
      <alignment horizontal="left" vertical="center" indent="1"/>
    </xf>
    <xf numFmtId="4" fontId="53" fillId="159" borderId="160" applyNumberFormat="0" applyProtection="0">
      <alignment horizontal="right" vertical="center"/>
    </xf>
    <xf numFmtId="4" fontId="64" fillId="92" borderId="160" applyNumberFormat="0" applyProtection="0">
      <alignment horizontal="right" vertical="center"/>
    </xf>
    <xf numFmtId="4" fontId="12" fillId="104" borderId="153" applyNumberFormat="0" applyProtection="0">
      <alignment horizontal="left" vertical="center" indent="1"/>
    </xf>
    <xf numFmtId="205" fontId="71" fillId="104" borderId="131" applyBorder="0"/>
    <xf numFmtId="205" fontId="208" fillId="107" borderId="124" applyNumberFormat="0" applyProtection="0">
      <alignment horizontal="left" vertical="top" indent="1"/>
    </xf>
    <xf numFmtId="205" fontId="208" fillId="92" borderId="124" applyNumberFormat="0" applyProtection="0">
      <alignment horizontal="left" vertical="top" indent="1"/>
    </xf>
    <xf numFmtId="0" fontId="194" fillId="117" borderId="161" applyNumberFormat="0" applyAlignment="0" applyProtection="0"/>
    <xf numFmtId="4" fontId="53" fillId="156" borderId="160" applyNumberFormat="0" applyProtection="0">
      <alignment horizontal="right" vertical="center"/>
    </xf>
    <xf numFmtId="205" fontId="185" fillId="0" borderId="128" applyNumberFormat="0" applyFill="0" applyAlignment="0" applyProtection="0"/>
    <xf numFmtId="205" fontId="185" fillId="0" borderId="128" applyNumberFormat="0" applyFill="0" applyAlignment="0" applyProtection="0"/>
    <xf numFmtId="4" fontId="206" fillId="99" borderId="152" applyNumberFormat="0" applyProtection="0">
      <alignment horizontal="right" vertical="center"/>
    </xf>
    <xf numFmtId="0" fontId="12" fillId="107" borderId="162" applyNumberFormat="0" applyFont="0" applyAlignment="0" applyProtection="0"/>
    <xf numFmtId="0" fontId="64" fillId="107" borderId="147" applyNumberFormat="0" applyProtection="0">
      <alignment horizontal="left" vertical="top" indent="1"/>
    </xf>
    <xf numFmtId="4" fontId="50" fillId="91" borderId="147" applyNumberFormat="0" applyProtection="0">
      <alignment horizontal="left" vertical="center" indent="1"/>
    </xf>
    <xf numFmtId="0" fontId="204" fillId="110" borderId="163" applyNumberFormat="0" applyAlignment="0" applyProtection="0"/>
    <xf numFmtId="0" fontId="12" fillId="104" borderId="147" applyNumberFormat="0" applyProtection="0">
      <alignment horizontal="left" vertical="center" indent="1"/>
    </xf>
    <xf numFmtId="4" fontId="53" fillId="152" borderId="160" applyNumberFormat="0" applyProtection="0">
      <alignment horizontal="right" vertical="center"/>
    </xf>
    <xf numFmtId="0" fontId="12" fillId="105" borderId="160" applyNumberFormat="0" applyProtection="0">
      <alignment horizontal="left" vertical="center" indent="1"/>
    </xf>
    <xf numFmtId="4" fontId="64" fillId="98" borderId="147" applyNumberFormat="0" applyProtection="0">
      <alignment horizontal="right" vertical="center"/>
    </xf>
    <xf numFmtId="4" fontId="53" fillId="121" borderId="147" applyNumberFormat="0" applyProtection="0">
      <alignment horizontal="right" vertical="center"/>
    </xf>
    <xf numFmtId="4" fontId="64" fillId="92" borderId="134" applyNumberFormat="0" applyProtection="0">
      <alignment horizontal="left" vertical="center" indent="1"/>
    </xf>
    <xf numFmtId="4" fontId="53" fillId="153" borderId="134" applyNumberFormat="0" applyProtection="0">
      <alignment horizontal="right" vertical="center"/>
    </xf>
    <xf numFmtId="4" fontId="206" fillId="99" borderId="139" applyNumberFormat="0" applyProtection="0">
      <alignment horizontal="right" vertical="center"/>
    </xf>
    <xf numFmtId="0" fontId="201" fillId="87" borderId="135" applyNumberFormat="0" applyAlignment="0" applyProtection="0"/>
    <xf numFmtId="0" fontId="12" fillId="107" borderId="136" applyNumberFormat="0" applyFont="0" applyAlignment="0" applyProtection="0"/>
    <xf numFmtId="0" fontId="12" fillId="105" borderId="134" applyNumberFormat="0" applyProtection="0">
      <alignment horizontal="left" vertical="top" indent="1"/>
    </xf>
    <xf numFmtId="4" fontId="187" fillId="107" borderId="134" applyNumberFormat="0" applyProtection="0">
      <alignment vertical="center"/>
    </xf>
    <xf numFmtId="4" fontId="229" fillId="38" borderId="134" applyNumberFormat="0" applyProtection="0">
      <alignment vertical="center"/>
    </xf>
    <xf numFmtId="4" fontId="64" fillId="97" borderId="134" applyNumberFormat="0" applyProtection="0">
      <alignment horizontal="right" vertical="center"/>
    </xf>
    <xf numFmtId="4" fontId="53" fillId="156" borderId="134" applyNumberFormat="0" applyProtection="0">
      <alignment horizontal="right" vertical="center"/>
    </xf>
    <xf numFmtId="4" fontId="53" fillId="159" borderId="134" applyNumberFormat="0" applyProtection="0">
      <alignment horizontal="right" vertical="center"/>
    </xf>
    <xf numFmtId="4" fontId="64" fillId="107" borderId="134" applyNumberFormat="0" applyProtection="0">
      <alignment horizontal="left" vertical="center" indent="1"/>
    </xf>
    <xf numFmtId="0" fontId="206" fillId="104" borderId="134" applyNumberFormat="0" applyProtection="0">
      <alignment horizontal="left" vertical="top" indent="1"/>
    </xf>
    <xf numFmtId="4" fontId="187" fillId="107" borderId="134" applyNumberFormat="0" applyProtection="0">
      <alignment vertical="center"/>
    </xf>
    <xf numFmtId="0" fontId="12" fillId="105" borderId="134" applyNumberFormat="0" applyProtection="0">
      <alignment horizontal="left" vertical="center" indent="1"/>
    </xf>
    <xf numFmtId="0" fontId="64" fillId="92" borderId="134" applyNumberFormat="0" applyProtection="0">
      <alignment horizontal="left" vertical="top" indent="1"/>
    </xf>
    <xf numFmtId="4" fontId="187" fillId="103" borderId="134" applyNumberFormat="0" applyProtection="0">
      <alignment horizontal="right" vertical="center"/>
    </xf>
    <xf numFmtId="4" fontId="12" fillId="104" borderId="140" applyNumberFormat="0" applyProtection="0">
      <alignment horizontal="left" vertical="center" indent="1"/>
    </xf>
    <xf numFmtId="4" fontId="64" fillId="107" borderId="134" applyNumberFormat="0" applyProtection="0">
      <alignment horizontal="left" vertical="center" indent="1"/>
    </xf>
    <xf numFmtId="4" fontId="64" fillId="107" borderId="134" applyNumberFormat="0" applyProtection="0">
      <alignment vertical="center"/>
    </xf>
    <xf numFmtId="0" fontId="12" fillId="103" borderId="134" applyNumberFormat="0" applyProtection="0">
      <alignment horizontal="left" vertical="top" indent="1"/>
    </xf>
    <xf numFmtId="0" fontId="12" fillId="105" borderId="134" applyNumberFormat="0" applyProtection="0">
      <alignment horizontal="left" vertical="top" indent="1"/>
    </xf>
    <xf numFmtId="0" fontId="12" fillId="92" borderId="134" applyNumberFormat="0" applyProtection="0">
      <alignment horizontal="left" vertical="top" indent="1"/>
    </xf>
    <xf numFmtId="0" fontId="12" fillId="104" borderId="134" applyNumberFormat="0" applyProtection="0">
      <alignment horizontal="left" vertical="top" indent="1"/>
    </xf>
    <xf numFmtId="0" fontId="206" fillId="105" borderId="139" applyNumberFormat="0" applyProtection="0">
      <alignment horizontal="left" vertical="center" indent="1"/>
    </xf>
    <xf numFmtId="0" fontId="206" fillId="105" borderId="134" applyNumberFormat="0" applyProtection="0">
      <alignment horizontal="left" vertical="top" indent="1"/>
    </xf>
    <xf numFmtId="4" fontId="64" fillId="100" borderId="134" applyNumberFormat="0" applyProtection="0">
      <alignment horizontal="right" vertical="center"/>
    </xf>
    <xf numFmtId="4" fontId="64" fillId="98" borderId="134" applyNumberFormat="0" applyProtection="0">
      <alignment horizontal="right" vertical="center"/>
    </xf>
    <xf numFmtId="4" fontId="206" fillId="99" borderId="139" applyNumberFormat="0" applyProtection="0">
      <alignment horizontal="right" vertical="center"/>
    </xf>
    <xf numFmtId="4" fontId="206" fillId="137" borderId="139" applyNumberFormat="0" applyProtection="0">
      <alignment horizontal="right" vertical="center"/>
    </xf>
    <xf numFmtId="4" fontId="64" fillId="93" borderId="134" applyNumberFormat="0" applyProtection="0">
      <alignment horizontal="right" vertical="center"/>
    </xf>
    <xf numFmtId="0" fontId="204" fillId="110" borderId="137" applyNumberFormat="0" applyAlignment="0" applyProtection="0"/>
    <xf numFmtId="4" fontId="64" fillId="92" borderId="134" applyNumberFormat="0" applyProtection="0">
      <alignment horizontal="right" vertical="center"/>
    </xf>
    <xf numFmtId="0" fontId="12" fillId="107" borderId="136" applyNumberFormat="0" applyFont="0" applyAlignment="0" applyProtection="0"/>
    <xf numFmtId="0" fontId="204" fillId="110" borderId="137" applyNumberFormat="0" applyAlignment="0" applyProtection="0"/>
    <xf numFmtId="4" fontId="53" fillId="159" borderId="134" applyNumberFormat="0" applyProtection="0">
      <alignment horizontal="right" vertical="center"/>
    </xf>
    <xf numFmtId="4" fontId="56" fillId="38" borderId="160" applyNumberFormat="0" applyProtection="0">
      <alignment vertical="center"/>
    </xf>
    <xf numFmtId="0" fontId="12" fillId="92" borderId="147" applyNumberFormat="0" applyProtection="0">
      <alignment horizontal="left" vertical="center" indent="1"/>
    </xf>
    <xf numFmtId="0" fontId="12" fillId="103" borderId="160" applyNumberFormat="0" applyProtection="0">
      <alignment horizontal="left" vertical="center" indent="1"/>
    </xf>
    <xf numFmtId="4" fontId="64" fillId="92" borderId="147" applyNumberFormat="0" applyProtection="0">
      <alignment horizontal="right" vertical="center"/>
    </xf>
    <xf numFmtId="4" fontId="188" fillId="120" borderId="142" applyNumberFormat="0" applyProtection="0">
      <alignment horizontal="left" vertical="center" indent="1"/>
    </xf>
    <xf numFmtId="4" fontId="206" fillId="95" borderId="140" applyNumberFormat="0" applyProtection="0">
      <alignment horizontal="right" vertical="center"/>
    </xf>
    <xf numFmtId="0" fontId="206" fillId="110" borderId="139" applyNumberFormat="0" applyProtection="0">
      <alignment horizontal="left" vertical="center" indent="1"/>
    </xf>
    <xf numFmtId="4" fontId="206" fillId="103" borderId="140" applyNumberFormat="0" applyProtection="0">
      <alignment horizontal="left" vertical="center" indent="1"/>
    </xf>
    <xf numFmtId="4" fontId="206" fillId="102" borderId="140" applyNumberFormat="0" applyProtection="0">
      <alignment horizontal="left" vertical="center" indent="1"/>
    </xf>
    <xf numFmtId="4" fontId="206" fillId="100" borderId="139" applyNumberFormat="0" applyProtection="0">
      <alignment horizontal="right" vertical="center"/>
    </xf>
    <xf numFmtId="4" fontId="206" fillId="98" borderId="139" applyNumberFormat="0" applyProtection="0">
      <alignment horizontal="right" vertical="center"/>
    </xf>
    <xf numFmtId="4" fontId="206" fillId="96" borderId="139" applyNumberFormat="0" applyProtection="0">
      <alignment horizontal="right" vertical="center"/>
    </xf>
    <xf numFmtId="4" fontId="206" fillId="93" borderId="139" applyNumberFormat="0" applyProtection="0">
      <alignment horizontal="right" vertical="center"/>
    </xf>
    <xf numFmtId="4" fontId="206" fillId="38" borderId="139" applyNumberFormat="0" applyProtection="0">
      <alignment horizontal="left" vertical="center" indent="1"/>
    </xf>
    <xf numFmtId="0" fontId="185" fillId="0" borderId="143" applyNumberFormat="0" applyFill="0" applyAlignment="0" applyProtection="0"/>
    <xf numFmtId="4" fontId="189" fillId="103" borderId="134" applyNumberFormat="0" applyProtection="0">
      <alignment horizontal="right" vertical="center"/>
    </xf>
    <xf numFmtId="4" fontId="231" fillId="159" borderId="134" applyNumberFormat="0" applyProtection="0">
      <alignment horizontal="right" vertical="center"/>
    </xf>
    <xf numFmtId="4" fontId="188" fillId="120" borderId="142" applyNumberFormat="0" applyProtection="0">
      <alignment horizontal="left" vertical="center" indent="1"/>
    </xf>
    <xf numFmtId="4" fontId="56" fillId="119" borderId="134" applyNumberFormat="0" applyProtection="0">
      <alignment horizontal="left" vertical="center" indent="1"/>
    </xf>
    <xf numFmtId="4" fontId="53" fillId="159" borderId="134" applyNumberFormat="0" applyProtection="0">
      <alignment horizontal="right" vertical="center"/>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187" fillId="103" borderId="134" applyNumberFormat="0" applyProtection="0">
      <alignment horizontal="right" vertical="center"/>
    </xf>
    <xf numFmtId="4" fontId="230" fillId="159" borderId="134" applyNumberFormat="0" applyProtection="0">
      <alignment horizontal="right" vertical="center"/>
    </xf>
    <xf numFmtId="4" fontId="64" fillId="103" borderId="134" applyNumberFormat="0" applyProtection="0">
      <alignment horizontal="right" vertical="center"/>
    </xf>
    <xf numFmtId="4" fontId="53" fillId="159" borderId="134" applyNumberFormat="0" applyProtection="0">
      <alignment horizontal="right" vertical="center"/>
    </xf>
    <xf numFmtId="0" fontId="64" fillId="107" borderId="134" applyNumberFormat="0" applyProtection="0">
      <alignment horizontal="left" vertical="top" indent="1"/>
    </xf>
    <xf numFmtId="4" fontId="56" fillId="119" borderId="142" applyNumberFormat="0" applyProtection="0">
      <alignment horizontal="left" vertical="center" indent="1"/>
    </xf>
    <xf numFmtId="4" fontId="64" fillId="107" borderId="134" applyNumberFormat="0" applyProtection="0">
      <alignment horizontal="left" vertical="center" indent="1"/>
    </xf>
    <xf numFmtId="4" fontId="230" fillId="159" borderId="134" applyNumberFormat="0" applyProtection="0">
      <alignment vertical="center"/>
    </xf>
    <xf numFmtId="0" fontId="12" fillId="105" borderId="134" applyNumberFormat="0" applyProtection="0">
      <alignment horizontal="left" vertical="top" indent="1"/>
    </xf>
    <xf numFmtId="0" fontId="12" fillId="103" borderId="134" applyNumberFormat="0" applyProtection="0">
      <alignment horizontal="left" vertical="center" indent="1"/>
    </xf>
    <xf numFmtId="0" fontId="12" fillId="103" borderId="134" applyNumberFormat="0" applyProtection="0">
      <alignment horizontal="left" vertical="top" indent="1"/>
    </xf>
    <xf numFmtId="0" fontId="12" fillId="103" borderId="134"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104" borderId="134" applyNumberFormat="0" applyProtection="0">
      <alignment horizontal="left" vertical="top" indent="1"/>
    </xf>
    <xf numFmtId="0" fontId="12" fillId="104" borderId="134" applyNumberFormat="0" applyProtection="0">
      <alignment horizontal="left" vertical="top" indent="1"/>
    </xf>
    <xf numFmtId="4" fontId="64" fillId="101" borderId="134" applyNumberFormat="0" applyProtection="0">
      <alignment horizontal="right" vertical="center"/>
    </xf>
    <xf numFmtId="4" fontId="53" fillId="119" borderId="134" applyNumberFormat="0" applyProtection="0">
      <alignment horizontal="right" vertical="center"/>
    </xf>
    <xf numFmtId="4" fontId="64" fillId="92" borderId="134" applyNumberFormat="0" applyProtection="0">
      <alignment horizontal="right" vertical="center"/>
    </xf>
    <xf numFmtId="4" fontId="53" fillId="119" borderId="134" applyNumberFormat="0" applyProtection="0">
      <alignment horizontal="right" vertical="center"/>
    </xf>
    <xf numFmtId="4" fontId="64" fillId="101" borderId="134" applyNumberFormat="0" applyProtection="0">
      <alignment horizontal="right" vertical="center"/>
    </xf>
    <xf numFmtId="4" fontId="64" fillId="99" borderId="134" applyNumberFormat="0" applyProtection="0">
      <alignment horizontal="right" vertical="center"/>
    </xf>
    <xf numFmtId="4" fontId="53" fillId="154" borderId="134" applyNumberFormat="0" applyProtection="0">
      <alignment horizontal="right" vertical="center"/>
    </xf>
    <xf numFmtId="4" fontId="53" fillId="121" borderId="134" applyNumberFormat="0" applyProtection="0">
      <alignment horizontal="right" vertical="center"/>
    </xf>
    <xf numFmtId="4" fontId="64" fillId="93" borderId="134" applyNumberFormat="0" applyProtection="0">
      <alignment horizontal="right" vertical="center"/>
    </xf>
    <xf numFmtId="4" fontId="64" fillId="93" borderId="134" applyNumberFormat="0" applyProtection="0">
      <alignment horizontal="right" vertical="center"/>
    </xf>
    <xf numFmtId="4" fontId="53" fillId="152" borderId="134" applyNumberFormat="0" applyProtection="0">
      <alignment horizontal="right" vertical="center"/>
    </xf>
    <xf numFmtId="4" fontId="50" fillId="91" borderId="134" applyNumberFormat="0" applyProtection="0">
      <alignment horizontal="left" vertical="center" indent="1"/>
    </xf>
    <xf numFmtId="202" fontId="28" fillId="0" borderId="122" applyFill="0"/>
    <xf numFmtId="4" fontId="206" fillId="99" borderId="165" applyNumberFormat="0" applyProtection="0">
      <alignment horizontal="right" vertical="center"/>
    </xf>
    <xf numFmtId="4" fontId="206" fillId="95" borderId="140" applyNumberFormat="0" applyProtection="0">
      <alignment horizontal="right" vertical="center"/>
    </xf>
    <xf numFmtId="4" fontId="50" fillId="91" borderId="134" applyNumberFormat="0" applyProtection="0">
      <alignment vertical="center"/>
    </xf>
    <xf numFmtId="4" fontId="50" fillId="91" borderId="134" applyNumberFormat="0" applyProtection="0">
      <alignment vertical="center"/>
    </xf>
    <xf numFmtId="4" fontId="53" fillId="154" borderId="147" applyNumberFormat="0" applyProtection="0">
      <alignment horizontal="right" vertical="center"/>
    </xf>
    <xf numFmtId="4" fontId="206" fillId="96" borderId="139" applyNumberFormat="0" applyProtection="0">
      <alignment horizontal="right" vertical="center"/>
    </xf>
    <xf numFmtId="0" fontId="208" fillId="92" borderId="160" applyNumberFormat="0" applyProtection="0">
      <alignment horizontal="left" vertical="top"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205" fontId="213" fillId="134" borderId="129" applyNumberFormat="0" applyAlignment="0" applyProtection="0"/>
    <xf numFmtId="205" fontId="213" fillId="134" borderId="129" applyNumberFormat="0" applyAlignment="0" applyProtection="0"/>
    <xf numFmtId="205" fontId="201" fillId="87" borderId="129" applyNumberFormat="0" applyAlignment="0" applyProtection="0"/>
    <xf numFmtId="205" fontId="201" fillId="87" borderId="129" applyNumberFormat="0" applyAlignment="0" applyProtection="0"/>
    <xf numFmtId="4" fontId="64" fillId="97" borderId="147" applyNumberFormat="0" applyProtection="0">
      <alignment horizontal="right" vertical="center"/>
    </xf>
    <xf numFmtId="4" fontId="186" fillId="91" borderId="147" applyNumberFormat="0" applyProtection="0">
      <alignment vertical="center"/>
    </xf>
    <xf numFmtId="0" fontId="12" fillId="104" borderId="134" applyNumberFormat="0" applyProtection="0">
      <alignment horizontal="left" vertical="center" indent="1"/>
    </xf>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6" fillId="86" borderId="129" applyNumberFormat="0" applyFont="0" applyAlignment="0" applyProtection="0"/>
    <xf numFmtId="205" fontId="204" fillId="134" borderId="127" applyNumberFormat="0" applyAlignment="0" applyProtection="0"/>
    <xf numFmtId="205" fontId="204" fillId="134" borderId="127" applyNumberFormat="0" applyAlignment="0" applyProtection="0"/>
    <xf numFmtId="206" fontId="36" fillId="154" borderId="121">
      <alignment vertical="center"/>
    </xf>
    <xf numFmtId="169" fontId="36" fillId="154" borderId="121">
      <alignment vertical="center"/>
    </xf>
    <xf numFmtId="169" fontId="36" fillId="154" borderId="121">
      <alignment vertical="center"/>
    </xf>
    <xf numFmtId="205" fontId="36" fillId="154" borderId="121">
      <alignment vertical="center"/>
    </xf>
    <xf numFmtId="205" fontId="36" fillId="154" borderId="121">
      <alignment vertical="center"/>
    </xf>
    <xf numFmtId="205" fontId="36" fillId="154" borderId="121">
      <alignment vertical="center"/>
    </xf>
    <xf numFmtId="205" fontId="36" fillId="154" borderId="121">
      <alignment vertical="center"/>
    </xf>
    <xf numFmtId="204" fontId="36" fillId="154" borderId="121">
      <alignment vertical="center"/>
    </xf>
    <xf numFmtId="204" fontId="36" fillId="154" borderId="121">
      <alignment vertical="center"/>
    </xf>
    <xf numFmtId="206" fontId="36" fillId="154" borderId="121">
      <alignment vertical="center"/>
    </xf>
    <xf numFmtId="169" fontId="36" fillId="23" borderId="121">
      <alignment vertical="center"/>
      <protection locked="0"/>
    </xf>
    <xf numFmtId="208" fontId="36" fillId="23" borderId="121">
      <alignment vertical="center"/>
      <protection locked="0"/>
    </xf>
    <xf numFmtId="205" fontId="36" fillId="23" borderId="121">
      <alignment vertical="center"/>
      <protection locked="0"/>
    </xf>
    <xf numFmtId="205" fontId="36" fillId="23" borderId="121">
      <alignment vertical="center"/>
      <protection locked="0"/>
    </xf>
    <xf numFmtId="208" fontId="36" fillId="23" borderId="121">
      <alignment vertical="center"/>
      <protection locked="0"/>
    </xf>
    <xf numFmtId="208" fontId="36" fillId="23" borderId="121">
      <alignment vertical="center"/>
      <protection locked="0"/>
    </xf>
    <xf numFmtId="205" fontId="36" fillId="23" borderId="121">
      <alignment vertical="center"/>
      <protection locked="0"/>
    </xf>
    <xf numFmtId="205" fontId="36" fillId="23" borderId="121">
      <alignment vertical="center"/>
      <protection locked="0"/>
    </xf>
    <xf numFmtId="208" fontId="36" fillId="23" borderId="121">
      <alignment vertical="center"/>
      <protection locked="0"/>
    </xf>
    <xf numFmtId="169" fontId="36" fillId="23" borderId="121">
      <alignment vertical="center"/>
      <protection locked="0"/>
    </xf>
    <xf numFmtId="169" fontId="36" fillId="23" borderId="121">
      <alignment vertical="center"/>
      <protection locked="0"/>
    </xf>
    <xf numFmtId="184" fontId="36" fillId="23" borderId="121">
      <alignment vertical="center"/>
      <protection locked="0"/>
    </xf>
    <xf numFmtId="184" fontId="36" fillId="23" borderId="121">
      <alignment vertical="center"/>
      <protection locked="0"/>
    </xf>
    <xf numFmtId="184" fontId="36" fillId="23" borderId="121">
      <alignment vertical="center"/>
      <protection locked="0"/>
    </xf>
    <xf numFmtId="184" fontId="36" fillId="23" borderId="121">
      <alignment vertical="center"/>
      <protection locked="0"/>
    </xf>
    <xf numFmtId="169" fontId="36" fillId="23" borderId="121">
      <alignment vertical="center"/>
      <protection locked="0"/>
    </xf>
    <xf numFmtId="169" fontId="36" fillId="33" borderId="121">
      <alignment vertical="center"/>
    </xf>
    <xf numFmtId="169" fontId="36" fillId="33" borderId="121">
      <alignment vertical="center"/>
    </xf>
    <xf numFmtId="208" fontId="36" fillId="33" borderId="121">
      <alignment vertical="center"/>
    </xf>
    <xf numFmtId="208" fontId="36" fillId="33" borderId="121">
      <alignment vertical="center"/>
    </xf>
    <xf numFmtId="208" fontId="36" fillId="33" borderId="121">
      <alignment vertical="center"/>
    </xf>
    <xf numFmtId="208" fontId="36" fillId="33" borderId="121">
      <alignment vertical="center"/>
    </xf>
    <xf numFmtId="204" fontId="36" fillId="33" borderId="121">
      <alignment vertical="center"/>
    </xf>
    <xf numFmtId="206" fontId="36" fillId="33" borderId="121">
      <alignment vertical="center"/>
    </xf>
    <xf numFmtId="205" fontId="36" fillId="33" borderId="121">
      <alignment vertical="center"/>
    </xf>
    <xf numFmtId="205" fontId="36" fillId="33" borderId="121">
      <alignment vertical="center"/>
    </xf>
    <xf numFmtId="205" fontId="36" fillId="33" borderId="121">
      <alignment vertical="center"/>
    </xf>
    <xf numFmtId="205" fontId="36" fillId="33" borderId="121">
      <alignment vertical="center"/>
    </xf>
    <xf numFmtId="169" fontId="36" fillId="33" borderId="121">
      <alignment vertical="center"/>
    </xf>
    <xf numFmtId="169" fontId="36" fillId="33" borderId="121">
      <alignment vertical="center"/>
    </xf>
    <xf numFmtId="169" fontId="36" fillId="33" borderId="121">
      <alignment vertical="center"/>
    </xf>
    <xf numFmtId="169" fontId="36" fillId="33" borderId="121">
      <alignment vertical="center"/>
    </xf>
    <xf numFmtId="169" fontId="36" fillId="161" borderId="121">
      <alignment horizontal="right" vertical="center"/>
      <protection locked="0"/>
    </xf>
    <xf numFmtId="205" fontId="36" fillId="161" borderId="121">
      <alignment horizontal="right" vertical="center"/>
      <protection locked="0"/>
    </xf>
    <xf numFmtId="205" fontId="36" fillId="161" borderId="121">
      <alignment horizontal="right" vertical="center"/>
      <protection locked="0"/>
    </xf>
    <xf numFmtId="206" fontId="36" fillId="161" borderId="121">
      <alignment horizontal="right" vertical="center"/>
      <protection locked="0"/>
    </xf>
    <xf numFmtId="204" fontId="36" fillId="161" borderId="121">
      <alignment horizontal="right" vertical="center"/>
      <protection locked="0"/>
    </xf>
    <xf numFmtId="206" fontId="36" fillId="161" borderId="121">
      <alignment horizontal="right" vertical="center"/>
      <protection locked="0"/>
    </xf>
    <xf numFmtId="169" fontId="36" fillId="161" borderId="121">
      <alignment horizontal="right" vertical="center"/>
      <protection locked="0"/>
    </xf>
    <xf numFmtId="169" fontId="36" fillId="161" borderId="121">
      <alignment horizontal="right" vertical="center"/>
      <protection locked="0"/>
    </xf>
    <xf numFmtId="169" fontId="36" fillId="161" borderId="121">
      <alignment horizontal="right" vertical="center"/>
      <protection locked="0"/>
    </xf>
    <xf numFmtId="4" fontId="206" fillId="91" borderId="129" applyNumberFormat="0" applyProtection="0">
      <alignment vertical="center"/>
    </xf>
    <xf numFmtId="4" fontId="215" fillId="38" borderId="129" applyNumberFormat="0" applyProtection="0">
      <alignment vertical="center"/>
    </xf>
    <xf numFmtId="4" fontId="206" fillId="38" borderId="129" applyNumberFormat="0" applyProtection="0">
      <alignment horizontal="left" vertical="center" indent="1"/>
    </xf>
    <xf numFmtId="205" fontId="209" fillId="91" borderId="124" applyNumberFormat="0" applyProtection="0">
      <alignment horizontal="left" vertical="top" indent="1"/>
    </xf>
    <xf numFmtId="4" fontId="206" fillId="122" borderId="129" applyNumberFormat="0" applyProtection="0">
      <alignment horizontal="left" vertical="center" indent="1"/>
    </xf>
    <xf numFmtId="4" fontId="206" fillId="93" borderId="129" applyNumberFormat="0" applyProtection="0">
      <alignment horizontal="right" vertical="center"/>
    </xf>
    <xf numFmtId="4" fontId="206" fillId="137" borderId="129" applyNumberFormat="0" applyProtection="0">
      <alignment horizontal="right" vertical="center"/>
    </xf>
    <xf numFmtId="4" fontId="206" fillId="95" borderId="130" applyNumberFormat="0" applyProtection="0">
      <alignment horizontal="right" vertical="center"/>
    </xf>
    <xf numFmtId="4" fontId="206" fillId="96" borderId="129" applyNumberFormat="0" applyProtection="0">
      <alignment horizontal="right" vertical="center"/>
    </xf>
    <xf numFmtId="4" fontId="206" fillId="97" borderId="129" applyNumberFormat="0" applyProtection="0">
      <alignment horizontal="right" vertical="center"/>
    </xf>
    <xf numFmtId="4" fontId="206" fillId="98" borderId="129" applyNumberFormat="0" applyProtection="0">
      <alignment horizontal="right" vertical="center"/>
    </xf>
    <xf numFmtId="4" fontId="206" fillId="99" borderId="129" applyNumberFormat="0" applyProtection="0">
      <alignment horizontal="right" vertical="center"/>
    </xf>
    <xf numFmtId="4" fontId="206" fillId="100" borderId="129" applyNumberFormat="0" applyProtection="0">
      <alignment horizontal="right" vertical="center"/>
    </xf>
    <xf numFmtId="4" fontId="206" fillId="101" borderId="129" applyNumberFormat="0" applyProtection="0">
      <alignment horizontal="right" vertical="center"/>
    </xf>
    <xf numFmtId="4" fontId="206" fillId="102" borderId="130" applyNumberFormat="0" applyProtection="0">
      <alignment horizontal="left" vertical="center" indent="1"/>
    </xf>
    <xf numFmtId="4" fontId="12" fillId="104" borderId="130" applyNumberFormat="0" applyProtection="0">
      <alignment horizontal="left" vertical="center" indent="1"/>
    </xf>
    <xf numFmtId="4" fontId="12" fillId="104" borderId="130" applyNumberFormat="0" applyProtection="0">
      <alignment horizontal="left" vertical="center" indent="1"/>
    </xf>
    <xf numFmtId="4" fontId="206" fillId="92" borderId="129" applyNumberFormat="0" applyProtection="0">
      <alignment horizontal="right" vertical="center"/>
    </xf>
    <xf numFmtId="4" fontId="206" fillId="103" borderId="130" applyNumberFormat="0" applyProtection="0">
      <alignment horizontal="left" vertical="center" indent="1"/>
    </xf>
    <xf numFmtId="4" fontId="206" fillId="92" borderId="130" applyNumberFormat="0" applyProtection="0">
      <alignment horizontal="left" vertical="center" indent="1"/>
    </xf>
    <xf numFmtId="205" fontId="206" fillId="110" borderId="129" applyNumberFormat="0" applyProtection="0">
      <alignment horizontal="left" vertical="center" indent="1"/>
    </xf>
    <xf numFmtId="205" fontId="12" fillId="104" borderId="124" applyNumberFormat="0" applyProtection="0">
      <alignment horizontal="left" vertical="center" indent="1"/>
    </xf>
    <xf numFmtId="205" fontId="206" fillId="104" borderId="124" applyNumberFormat="0" applyProtection="0">
      <alignment horizontal="left" vertical="top" indent="1"/>
    </xf>
    <xf numFmtId="205" fontId="12"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04" borderId="124" applyNumberFormat="0" applyProtection="0">
      <alignment horizontal="left" vertical="top" indent="1"/>
    </xf>
    <xf numFmtId="205" fontId="206" fillId="138" borderId="129" applyNumberFormat="0" applyProtection="0">
      <alignment horizontal="left" vertical="center" indent="1"/>
    </xf>
    <xf numFmtId="205" fontId="12" fillId="92" borderId="124" applyNumberFormat="0" applyProtection="0">
      <alignment horizontal="left" vertical="center" indent="1"/>
    </xf>
    <xf numFmtId="205" fontId="206" fillId="92" borderId="124" applyNumberFormat="0" applyProtection="0">
      <alignment horizontal="left" vertical="top" indent="1"/>
    </xf>
    <xf numFmtId="205" fontId="12"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92" borderId="124" applyNumberFormat="0" applyProtection="0">
      <alignment horizontal="left" vertical="top" indent="1"/>
    </xf>
    <xf numFmtId="205" fontId="206" fillId="105" borderId="129" applyNumberFormat="0" applyProtection="0">
      <alignment horizontal="left" vertical="center" indent="1"/>
    </xf>
    <xf numFmtId="205" fontId="12" fillId="105" borderId="124" applyNumberFormat="0" applyProtection="0">
      <alignment horizontal="left" vertical="center" indent="1"/>
    </xf>
    <xf numFmtId="205" fontId="206" fillId="105" borderId="124" applyNumberFormat="0" applyProtection="0">
      <alignment horizontal="left" vertical="top" indent="1"/>
    </xf>
    <xf numFmtId="205" fontId="12"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5" borderId="124" applyNumberFormat="0" applyProtection="0">
      <alignment horizontal="left" vertical="top" indent="1"/>
    </xf>
    <xf numFmtId="205" fontId="206" fillId="103" borderId="129" applyNumberFormat="0" applyProtection="0">
      <alignment horizontal="left" vertical="center" indent="1"/>
    </xf>
    <xf numFmtId="205" fontId="12" fillId="103" borderId="124" applyNumberFormat="0" applyProtection="0">
      <alignment horizontal="left" vertical="center" indent="1"/>
    </xf>
    <xf numFmtId="205" fontId="206" fillId="103" borderId="124" applyNumberFormat="0" applyProtection="0">
      <alignment horizontal="left" vertical="top" indent="1"/>
    </xf>
    <xf numFmtId="205" fontId="12"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206" fillId="103" borderId="124" applyNumberFormat="0" applyProtection="0">
      <alignment horizontal="left" vertical="top" indent="1"/>
    </xf>
    <xf numFmtId="205" fontId="12" fillId="106" borderId="121" applyNumberFormat="0">
      <protection locked="0"/>
    </xf>
    <xf numFmtId="205" fontId="71" fillId="104" borderId="131" applyBorder="0"/>
    <xf numFmtId="4" fontId="208" fillId="107" borderId="124" applyNumberFormat="0" applyProtection="0">
      <alignment vertical="center"/>
    </xf>
    <xf numFmtId="4" fontId="208" fillId="110" borderId="124" applyNumberFormat="0" applyProtection="0">
      <alignment horizontal="left" vertical="center" indent="1"/>
    </xf>
    <xf numFmtId="205" fontId="208" fillId="107" borderId="124" applyNumberFormat="0" applyProtection="0">
      <alignment horizontal="left" vertical="top" indent="1"/>
    </xf>
    <xf numFmtId="4" fontId="206" fillId="0" borderId="129" applyNumberFormat="0" applyProtection="0">
      <alignment horizontal="right" vertical="center"/>
    </xf>
    <xf numFmtId="4" fontId="215" fillId="27" borderId="129" applyNumberFormat="0" applyProtection="0">
      <alignment horizontal="right" vertical="center"/>
    </xf>
    <xf numFmtId="4" fontId="206" fillId="122" borderId="129" applyNumberFormat="0" applyProtection="0">
      <alignment horizontal="left" vertical="center" indent="1"/>
    </xf>
    <xf numFmtId="205" fontId="208" fillId="92" borderId="124" applyNumberFormat="0" applyProtection="0">
      <alignment horizontal="left" vertical="top" indent="1"/>
    </xf>
    <xf numFmtId="4" fontId="210" fillId="108" borderId="130" applyNumberFormat="0" applyProtection="0">
      <alignment horizontal="left" vertical="center" indent="1"/>
    </xf>
    <xf numFmtId="205" fontId="206" fillId="139" borderId="121"/>
    <xf numFmtId="4" fontId="211" fillId="106" borderId="129" applyNumberFormat="0" applyProtection="0">
      <alignment horizontal="right" vertical="center"/>
    </xf>
    <xf numFmtId="205" fontId="185" fillId="0" borderId="128" applyNumberFormat="0" applyFill="0" applyAlignment="0" applyProtection="0"/>
    <xf numFmtId="205" fontId="185" fillId="0" borderId="128" applyNumberFormat="0" applyFill="0" applyAlignment="0" applyProtection="0"/>
    <xf numFmtId="4" fontId="53" fillId="38" borderId="134" applyNumberFormat="0" applyProtection="0">
      <alignment horizontal="left" vertical="center" indent="1"/>
    </xf>
    <xf numFmtId="4" fontId="189" fillId="103" borderId="147" applyNumberFormat="0" applyProtection="0">
      <alignment horizontal="right" vertical="center"/>
    </xf>
    <xf numFmtId="0" fontId="12" fillId="104" borderId="160" applyNumberFormat="0" applyProtection="0">
      <alignment horizontal="left" vertical="top" indent="1"/>
    </xf>
    <xf numFmtId="0" fontId="50" fillId="91" borderId="147" applyNumberFormat="0" applyProtection="0">
      <alignment horizontal="left" vertical="top" indent="1"/>
    </xf>
    <xf numFmtId="0" fontId="64" fillId="92" borderId="147" applyNumberFormat="0" applyProtection="0">
      <alignment horizontal="left" vertical="top" indent="1"/>
    </xf>
    <xf numFmtId="4" fontId="64" fillId="95" borderId="147" applyNumberFormat="0" applyProtection="0">
      <alignment horizontal="right" vertical="center"/>
    </xf>
    <xf numFmtId="0" fontId="206" fillId="105" borderId="160" applyNumberFormat="0" applyProtection="0">
      <alignment horizontal="left" vertical="top" indent="1"/>
    </xf>
    <xf numFmtId="4" fontId="187" fillId="107" borderId="147" applyNumberFormat="0" applyProtection="0">
      <alignment vertical="center"/>
    </xf>
    <xf numFmtId="4" fontId="64" fillId="92" borderId="147" applyNumberFormat="0" applyProtection="0">
      <alignment horizontal="left" vertical="center" indent="1"/>
    </xf>
    <xf numFmtId="4" fontId="53" fillId="159" borderId="134" applyNumberFormat="0" applyProtection="0">
      <alignment vertical="center"/>
    </xf>
    <xf numFmtId="0" fontId="206" fillId="103" borderId="160" applyNumberFormat="0" applyProtection="0">
      <alignment horizontal="left" vertical="top" indent="1"/>
    </xf>
    <xf numFmtId="4" fontId="206" fillId="38" borderId="152" applyNumberFormat="0" applyProtection="0">
      <alignment horizontal="left" vertical="center" indent="1"/>
    </xf>
    <xf numFmtId="0" fontId="12" fillId="92" borderId="134" applyNumberFormat="0" applyProtection="0">
      <alignment horizontal="left" vertical="center" indent="1"/>
    </xf>
    <xf numFmtId="0" fontId="12" fillId="103" borderId="160" applyNumberFormat="0" applyProtection="0">
      <alignment horizontal="left" vertical="top" indent="1"/>
    </xf>
    <xf numFmtId="4" fontId="206" fillId="93" borderId="152" applyNumberFormat="0" applyProtection="0">
      <alignment horizontal="right" vertical="center"/>
    </xf>
    <xf numFmtId="0" fontId="206" fillId="105" borderId="147" applyNumberFormat="0" applyProtection="0">
      <alignment horizontal="left" vertical="top" indent="1"/>
    </xf>
    <xf numFmtId="0" fontId="12" fillId="92" borderId="147" applyNumberFormat="0" applyProtection="0">
      <alignment horizontal="left" vertical="center" indent="1"/>
    </xf>
    <xf numFmtId="4" fontId="64" fillId="96" borderId="134" applyNumberFormat="0" applyProtection="0">
      <alignment horizontal="right" vertical="center"/>
    </xf>
    <xf numFmtId="4" fontId="208" fillId="107" borderId="134" applyNumberFormat="0" applyProtection="0">
      <alignment vertical="center"/>
    </xf>
    <xf numFmtId="4" fontId="64" fillId="92" borderId="147" applyNumberFormat="0" applyProtection="0">
      <alignment horizontal="right" vertical="center"/>
    </xf>
    <xf numFmtId="4" fontId="64" fillId="107" borderId="147" applyNumberFormat="0" applyProtection="0">
      <alignment vertical="center"/>
    </xf>
    <xf numFmtId="4" fontId="50" fillId="91" borderId="147" applyNumberFormat="0" applyProtection="0">
      <alignment vertical="center"/>
    </xf>
    <xf numFmtId="4" fontId="187" fillId="103" borderId="147" applyNumberFormat="0" applyProtection="0">
      <alignment horizontal="right" vertical="center"/>
    </xf>
    <xf numFmtId="4" fontId="53" fillId="159" borderId="134" applyNumberFormat="0" applyProtection="0">
      <alignment vertical="center"/>
    </xf>
    <xf numFmtId="4" fontId="64" fillId="99" borderId="147" applyNumberFormat="0" applyProtection="0">
      <alignment horizontal="right" vertical="center"/>
    </xf>
    <xf numFmtId="0" fontId="201" fillId="87" borderId="148" applyNumberFormat="0" applyAlignment="0" applyProtection="0"/>
    <xf numFmtId="4" fontId="64" fillId="94" borderId="147" applyNumberFormat="0" applyProtection="0">
      <alignment horizontal="right" vertical="center"/>
    </xf>
    <xf numFmtId="4" fontId="206" fillId="95" borderId="140" applyNumberFormat="0" applyProtection="0">
      <alignment horizontal="right" vertical="center"/>
    </xf>
    <xf numFmtId="4" fontId="64" fillId="98" borderId="147" applyNumberFormat="0" applyProtection="0">
      <alignment horizontal="right" vertical="center"/>
    </xf>
    <xf numFmtId="4" fontId="188" fillId="120" borderId="168" applyNumberFormat="0" applyProtection="0">
      <alignment horizontal="left" vertical="center" indent="1"/>
    </xf>
    <xf numFmtId="4" fontId="206" fillId="137" borderId="139" applyNumberFormat="0" applyProtection="0">
      <alignment horizontal="right" vertical="center"/>
    </xf>
    <xf numFmtId="43" fontId="8" fillId="0" borderId="0" applyFont="0" applyFill="0" applyBorder="0" applyAlignment="0" applyProtection="0"/>
    <xf numFmtId="4" fontId="206" fillId="99" borderId="139" applyNumberFormat="0" applyProtection="0">
      <alignment horizontal="right" vertical="center"/>
    </xf>
    <xf numFmtId="4" fontId="206" fillId="100" borderId="139" applyNumberFormat="0" applyProtection="0">
      <alignment horizontal="right" vertical="center"/>
    </xf>
    <xf numFmtId="4" fontId="206" fillId="101" borderId="139" applyNumberFormat="0" applyProtection="0">
      <alignment horizontal="right" vertical="center"/>
    </xf>
    <xf numFmtId="4" fontId="206" fillId="102"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2" borderId="140" applyNumberFormat="0" applyProtection="0">
      <alignment horizontal="left" vertical="center" indent="1"/>
    </xf>
    <xf numFmtId="0" fontId="206" fillId="110" borderId="139" applyNumberFormat="0" applyProtection="0">
      <alignment horizontal="left" vertical="center" indent="1"/>
    </xf>
    <xf numFmtId="0" fontId="206" fillId="138" borderId="139" applyNumberFormat="0" applyProtection="0">
      <alignment horizontal="left" vertical="center" indent="1"/>
    </xf>
    <xf numFmtId="0" fontId="206" fillId="105" borderId="139" applyNumberFormat="0" applyProtection="0">
      <alignment horizontal="left" vertical="center" indent="1"/>
    </xf>
    <xf numFmtId="0" fontId="206" fillId="103" borderId="139" applyNumberFormat="0" applyProtection="0">
      <alignment horizontal="left" vertical="center" indent="1"/>
    </xf>
    <xf numFmtId="4" fontId="206" fillId="0" borderId="139" applyNumberFormat="0" applyProtection="0">
      <alignment horizontal="right" vertical="center"/>
    </xf>
    <xf numFmtId="0" fontId="206" fillId="139" borderId="144"/>
    <xf numFmtId="4" fontId="206" fillId="137" borderId="139" applyNumberFormat="0" applyProtection="0">
      <alignment horizontal="right" vertical="center"/>
    </xf>
    <xf numFmtId="4" fontId="53" fillId="33" borderId="134" applyNumberFormat="0" applyProtection="0">
      <alignment horizontal="right" vertical="center"/>
    </xf>
    <xf numFmtId="4" fontId="211" fillId="106" borderId="139" applyNumberFormat="0" applyProtection="0">
      <alignment horizontal="right" vertical="center"/>
    </xf>
    <xf numFmtId="4" fontId="50" fillId="91" borderId="134" applyNumberFormat="0" applyProtection="0">
      <alignment horizontal="left" vertical="center" indent="1"/>
    </xf>
    <xf numFmtId="4" fontId="64" fillId="93" borderId="134" applyNumberFormat="0" applyProtection="0">
      <alignment horizontal="right" vertical="center"/>
    </xf>
    <xf numFmtId="0" fontId="185" fillId="0" borderId="138" applyNumberFormat="0" applyFill="0" applyAlignment="0" applyProtection="0"/>
    <xf numFmtId="4" fontId="64" fillId="98" borderId="134" applyNumberFormat="0" applyProtection="0">
      <alignment horizontal="right" vertical="center"/>
    </xf>
    <xf numFmtId="0" fontId="206" fillId="86" borderId="139" applyNumberFormat="0" applyFont="0" applyAlignment="0" applyProtection="0"/>
    <xf numFmtId="4" fontId="64" fillId="94" borderId="134" applyNumberFormat="0" applyProtection="0">
      <alignment horizontal="right" vertical="center"/>
    </xf>
    <xf numFmtId="0" fontId="204" fillId="117" borderId="137" applyNumberFormat="0" applyAlignment="0" applyProtection="0"/>
    <xf numFmtId="4" fontId="64" fillId="101" borderId="134" applyNumberFormat="0" applyProtection="0">
      <alignment horizontal="right" vertical="center"/>
    </xf>
    <xf numFmtId="0" fontId="201" fillId="87" borderId="135" applyNumberFormat="0" applyAlignment="0" applyProtection="0"/>
    <xf numFmtId="4" fontId="53" fillId="153" borderId="134" applyNumberFormat="0" applyProtection="0">
      <alignment horizontal="right" vertical="center"/>
    </xf>
    <xf numFmtId="4" fontId="206" fillId="102" borderId="140" applyNumberFormat="0" applyProtection="0">
      <alignment horizontal="left" vertical="center" indent="1"/>
    </xf>
    <xf numFmtId="4" fontId="53" fillId="109" borderId="134" applyNumberFormat="0" applyProtection="0">
      <alignment horizontal="right" vertical="center"/>
    </xf>
    <xf numFmtId="4" fontId="53" fillId="159" borderId="134" applyNumberFormat="0" applyProtection="0">
      <alignment horizontal="right" vertical="center"/>
    </xf>
    <xf numFmtId="4" fontId="189" fillId="103" borderId="134" applyNumberFormat="0" applyProtection="0">
      <alignment horizontal="right" vertical="center"/>
    </xf>
    <xf numFmtId="0" fontId="64" fillId="92" borderId="134" applyNumberFormat="0" applyProtection="0">
      <alignment horizontal="left" vertical="top" indent="1"/>
    </xf>
    <xf numFmtId="4" fontId="187" fillId="103" borderId="134" applyNumberFormat="0" applyProtection="0">
      <alignment horizontal="right" vertical="center"/>
    </xf>
    <xf numFmtId="0" fontId="64" fillId="107" borderId="134" applyNumberFormat="0" applyProtection="0">
      <alignment horizontal="left" vertical="top" indent="1"/>
    </xf>
    <xf numFmtId="4" fontId="187" fillId="107" borderId="134" applyNumberFormat="0" applyProtection="0">
      <alignment vertical="center"/>
    </xf>
    <xf numFmtId="0" fontId="12" fillId="106" borderId="144" applyNumberFormat="0">
      <protection locked="0"/>
    </xf>
    <xf numFmtId="0" fontId="12" fillId="103" borderId="134"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center" indent="1"/>
    </xf>
    <xf numFmtId="0" fontId="206" fillId="138" borderId="139" applyNumberFormat="0" applyProtection="0">
      <alignment horizontal="left" vertical="center" indent="1"/>
    </xf>
    <xf numFmtId="4" fontId="64" fillId="95" borderId="134" applyNumberFormat="0" applyProtection="0">
      <alignment horizontal="right" vertical="center"/>
    </xf>
    <xf numFmtId="0" fontId="12" fillId="103" borderId="134" applyNumberFormat="0" applyProtection="0">
      <alignment horizontal="left" vertical="top" indent="1"/>
    </xf>
    <xf numFmtId="4" fontId="64" fillId="100" borderId="134" applyNumberFormat="0" applyProtection="0">
      <alignment horizontal="right" vertical="center"/>
    </xf>
    <xf numFmtId="4" fontId="64" fillId="98" borderId="134" applyNumberFormat="0" applyProtection="0">
      <alignment horizontal="right" vertical="center"/>
    </xf>
    <xf numFmtId="4" fontId="64" fillId="96" borderId="134" applyNumberFormat="0" applyProtection="0">
      <alignment horizontal="right" vertical="center"/>
    </xf>
    <xf numFmtId="4" fontId="64" fillId="92" borderId="134" applyNumberFormat="0" applyProtection="0">
      <alignment horizontal="left" vertical="center" indent="1"/>
    </xf>
    <xf numFmtId="4" fontId="64" fillId="94" borderId="134" applyNumberFormat="0" applyProtection="0">
      <alignment horizontal="right" vertical="center"/>
    </xf>
    <xf numFmtId="4" fontId="186" fillId="91" borderId="134" applyNumberFormat="0" applyProtection="0">
      <alignment vertical="center"/>
    </xf>
    <xf numFmtId="4" fontId="50" fillId="91" borderId="134" applyNumberFormat="0" applyProtection="0">
      <alignment vertical="center"/>
    </xf>
    <xf numFmtId="4" fontId="56" fillId="38" borderId="134" applyNumberFormat="0" applyProtection="0">
      <alignment vertical="center"/>
    </xf>
    <xf numFmtId="4" fontId="186" fillId="91" borderId="134" applyNumberFormat="0" applyProtection="0">
      <alignment vertical="center"/>
    </xf>
    <xf numFmtId="0" fontId="206" fillId="105" borderId="134" applyNumberFormat="0" applyProtection="0">
      <alignment horizontal="left" vertical="top" indent="1"/>
    </xf>
    <xf numFmtId="0" fontId="12" fillId="86" borderId="136" applyNumberFormat="0" applyFont="0" applyAlignment="0" applyProtection="0"/>
    <xf numFmtId="4" fontId="53" fillId="121" borderId="134" applyNumberFormat="0" applyProtection="0">
      <alignment horizontal="right" vertical="center"/>
    </xf>
    <xf numFmtId="0" fontId="206" fillId="92" borderId="134" applyNumberFormat="0" applyProtection="0">
      <alignment horizontal="left" vertical="top" indent="1"/>
    </xf>
    <xf numFmtId="0" fontId="206" fillId="104" borderId="134" applyNumberFormat="0" applyProtection="0">
      <alignment horizontal="left" vertical="top" indent="1"/>
    </xf>
    <xf numFmtId="0" fontId="206" fillId="104" borderId="134" applyNumberFormat="0" applyProtection="0">
      <alignment horizontal="left" vertical="top" indent="1"/>
    </xf>
    <xf numFmtId="4" fontId="64" fillId="99" borderId="134" applyNumberFormat="0" applyProtection="0">
      <alignment horizontal="right" vertical="center"/>
    </xf>
    <xf numFmtId="4" fontId="64" fillId="92" borderId="134" applyNumberFormat="0" applyProtection="0">
      <alignment horizontal="right" vertical="center"/>
    </xf>
    <xf numFmtId="4" fontId="64" fillId="95" borderId="134" applyNumberFormat="0" applyProtection="0">
      <alignment horizontal="right" vertical="center"/>
    </xf>
    <xf numFmtId="4" fontId="53" fillId="109" borderId="134" applyNumberFormat="0" applyProtection="0">
      <alignment horizontal="right" vertical="center"/>
    </xf>
    <xf numFmtId="0" fontId="206" fillId="139" borderId="144"/>
    <xf numFmtId="4" fontId="230" fillId="159" borderId="134" applyNumberFormat="0" applyProtection="0">
      <alignment horizontal="right" vertical="center"/>
    </xf>
    <xf numFmtId="4" fontId="64" fillId="97" borderId="134" applyNumberFormat="0" applyProtection="0">
      <alignment horizontal="right" vertical="center"/>
    </xf>
    <xf numFmtId="0" fontId="12" fillId="92" borderId="134" applyNumberFormat="0" applyProtection="0">
      <alignment horizontal="left" vertical="top" indent="1"/>
    </xf>
    <xf numFmtId="4" fontId="53" fillId="109" borderId="134" applyNumberFormat="0" applyProtection="0">
      <alignment horizontal="right" vertical="center"/>
    </xf>
    <xf numFmtId="0" fontId="206" fillId="139" borderId="144"/>
    <xf numFmtId="0" fontId="12" fillId="104" borderId="134" applyNumberFormat="0" applyProtection="0">
      <alignment horizontal="left" vertical="center" indent="1"/>
    </xf>
    <xf numFmtId="4" fontId="64" fillId="98" borderId="134" applyNumberFormat="0" applyProtection="0">
      <alignment horizontal="right" vertical="center"/>
    </xf>
    <xf numFmtId="0" fontId="206" fillId="138" borderId="139" applyNumberFormat="0" applyProtection="0">
      <alignment horizontal="left" vertical="center" indent="1"/>
    </xf>
    <xf numFmtId="0" fontId="206" fillId="86" borderId="139" applyNumberFormat="0" applyFont="0" applyAlignment="0" applyProtection="0"/>
    <xf numFmtId="4" fontId="206" fillId="91" borderId="139" applyNumberFormat="0" applyProtection="0">
      <alignment vertical="center"/>
    </xf>
    <xf numFmtId="4" fontId="50" fillId="91" borderId="134" applyNumberFormat="0" applyProtection="0">
      <alignment vertical="center"/>
    </xf>
    <xf numFmtId="4" fontId="64" fillId="93" borderId="134" applyNumberFormat="0" applyProtection="0">
      <alignment horizontal="right" vertical="center"/>
    </xf>
    <xf numFmtId="4" fontId="64" fillId="95" borderId="134" applyNumberFormat="0" applyProtection="0">
      <alignment horizontal="right" vertical="center"/>
    </xf>
    <xf numFmtId="4" fontId="64" fillId="97" borderId="134" applyNumberFormat="0" applyProtection="0">
      <alignment horizontal="right" vertical="center"/>
    </xf>
    <xf numFmtId="4" fontId="64" fillId="99" borderId="134" applyNumberFormat="0" applyProtection="0">
      <alignment horizontal="right" vertical="center"/>
    </xf>
    <xf numFmtId="4" fontId="64" fillId="101" borderId="134" applyNumberFormat="0" applyProtection="0">
      <alignment horizontal="right" vertical="center"/>
    </xf>
    <xf numFmtId="0" fontId="12" fillId="103" borderId="134" applyNumberFormat="0" applyProtection="0">
      <alignment horizontal="left" vertical="center" indent="1"/>
    </xf>
    <xf numFmtId="4" fontId="53" fillId="159" borderId="134" applyNumberFormat="0" applyProtection="0">
      <alignment vertical="center"/>
    </xf>
    <xf numFmtId="0" fontId="12" fillId="104" borderId="134" applyNumberFormat="0" applyProtection="0">
      <alignment horizontal="left" vertical="top" indent="1"/>
    </xf>
    <xf numFmtId="0" fontId="12" fillId="92" borderId="134" applyNumberFormat="0" applyProtection="0">
      <alignment horizontal="left" vertical="top" indent="1"/>
    </xf>
    <xf numFmtId="0" fontId="12" fillId="105" borderId="134" applyNumberFormat="0" applyProtection="0">
      <alignment horizontal="left" vertical="top" indent="1"/>
    </xf>
    <xf numFmtId="0" fontId="12" fillId="103" borderId="134" applyNumberFormat="0" applyProtection="0">
      <alignment horizontal="left" vertical="top" indent="1"/>
    </xf>
    <xf numFmtId="4" fontId="64" fillId="107" borderId="134" applyNumberFormat="0" applyProtection="0">
      <alignment vertical="center"/>
    </xf>
    <xf numFmtId="4" fontId="64" fillId="107" borderId="134" applyNumberFormat="0" applyProtection="0">
      <alignment horizontal="left" vertical="center" indent="1"/>
    </xf>
    <xf numFmtId="4" fontId="64" fillId="103" borderId="134" applyNumberFormat="0" applyProtection="0">
      <alignment horizontal="right" vertical="center"/>
    </xf>
    <xf numFmtId="4" fontId="64" fillId="92" borderId="134" applyNumberFormat="0" applyProtection="0">
      <alignment horizontal="left" vertical="center" indent="1"/>
    </xf>
    <xf numFmtId="4" fontId="188" fillId="120" borderId="142" applyNumberFormat="0" applyProtection="0">
      <alignment horizontal="left" vertical="center" indent="1"/>
    </xf>
    <xf numFmtId="4" fontId="64" fillId="107" borderId="134" applyNumberFormat="0" applyProtection="0">
      <alignment horizontal="left" vertical="center" indent="1"/>
    </xf>
    <xf numFmtId="4" fontId="215" fillId="27" borderId="139" applyNumberFormat="0" applyProtection="0">
      <alignment horizontal="right" vertical="center"/>
    </xf>
    <xf numFmtId="4" fontId="206" fillId="98" borderId="139" applyNumberFormat="0" applyProtection="0">
      <alignment horizontal="right" vertical="center"/>
    </xf>
    <xf numFmtId="4" fontId="64" fillId="93" borderId="134" applyNumberFormat="0" applyProtection="0">
      <alignment horizontal="right" vertical="center"/>
    </xf>
    <xf numFmtId="4" fontId="50" fillId="91" borderId="134" applyNumberFormat="0" applyProtection="0">
      <alignment vertical="center"/>
    </xf>
    <xf numFmtId="4" fontId="206" fillId="122" borderId="139" applyNumberFormat="0" applyProtection="0">
      <alignment horizontal="left" vertical="center" indent="1"/>
    </xf>
    <xf numFmtId="4" fontId="12" fillId="104" borderId="140" applyNumberFormat="0" applyProtection="0">
      <alignment horizontal="left" vertical="center" indent="1"/>
    </xf>
    <xf numFmtId="0" fontId="12" fillId="86" borderId="136" applyNumberFormat="0" applyFont="0" applyAlignment="0" applyProtection="0"/>
    <xf numFmtId="4" fontId="53" fillId="152" borderId="134" applyNumberFormat="0" applyProtection="0">
      <alignment horizontal="right" vertical="center"/>
    </xf>
    <xf numFmtId="0" fontId="12" fillId="105" borderId="134" applyNumberFormat="0" applyProtection="0">
      <alignment horizontal="left" vertical="center" indent="1"/>
    </xf>
    <xf numFmtId="4" fontId="206" fillId="103" borderId="140" applyNumberFormat="0" applyProtection="0">
      <alignment horizontal="left" vertical="center" indent="1"/>
    </xf>
    <xf numFmtId="4" fontId="53" fillId="157" borderId="134" applyNumberFormat="0" applyProtection="0">
      <alignment horizontal="right" vertical="center"/>
    </xf>
    <xf numFmtId="4" fontId="206" fillId="98" borderId="139" applyNumberFormat="0" applyProtection="0">
      <alignment horizontal="right" vertical="center"/>
    </xf>
    <xf numFmtId="0" fontId="206" fillId="86" borderId="139" applyNumberFormat="0" applyFont="0" applyAlignment="0" applyProtection="0"/>
    <xf numFmtId="4" fontId="206" fillId="101" borderId="139" applyNumberFormat="0" applyProtection="0">
      <alignment horizontal="right" vertical="center"/>
    </xf>
    <xf numFmtId="0" fontId="50" fillId="91" borderId="134" applyNumberFormat="0" applyProtection="0">
      <alignment horizontal="left" vertical="top" indent="1"/>
    </xf>
    <xf numFmtId="4" fontId="206" fillId="122" borderId="139" applyNumberFormat="0" applyProtection="0">
      <alignment horizontal="left" vertical="center" indent="1"/>
    </xf>
    <xf numFmtId="4" fontId="189" fillId="103" borderId="134" applyNumberFormat="0" applyProtection="0">
      <alignment horizontal="right" vertical="center"/>
    </xf>
    <xf numFmtId="4" fontId="12" fillId="104" borderId="140" applyNumberFormat="0" applyProtection="0">
      <alignment horizontal="left" vertical="center" indent="1"/>
    </xf>
    <xf numFmtId="4" fontId="12" fillId="104" borderId="140" applyNumberFormat="0" applyProtection="0">
      <alignment horizontal="left" vertical="center" indent="1"/>
    </xf>
    <xf numFmtId="0" fontId="201" fillId="87" borderId="135" applyNumberFormat="0" applyAlignment="0" applyProtection="0"/>
    <xf numFmtId="4" fontId="64" fillId="97" borderId="134" applyNumberFormat="0" applyProtection="0">
      <alignment horizontal="right" vertical="center"/>
    </xf>
    <xf numFmtId="0" fontId="12" fillId="105" borderId="134" applyNumberFormat="0" applyProtection="0">
      <alignment horizontal="left" vertical="top" indent="1"/>
    </xf>
    <xf numFmtId="4" fontId="64" fillId="92" borderId="134" applyNumberFormat="0" applyProtection="0">
      <alignment horizontal="left" vertical="center" indent="1"/>
    </xf>
    <xf numFmtId="0" fontId="12" fillId="105" borderId="134" applyNumberFormat="0" applyProtection="0">
      <alignment horizontal="left" vertical="center" indent="1"/>
    </xf>
    <xf numFmtId="0" fontId="206" fillId="105" borderId="134" applyNumberFormat="0" applyProtection="0">
      <alignment horizontal="left" vertical="top" indent="1"/>
    </xf>
    <xf numFmtId="0" fontId="226" fillId="110" borderId="135" applyNumberFormat="0" applyAlignment="0" applyProtection="0"/>
    <xf numFmtId="4" fontId="64" fillId="107" borderId="134" applyNumberFormat="0" applyProtection="0">
      <alignment horizontal="left" vertical="center" indent="1"/>
    </xf>
    <xf numFmtId="4" fontId="64" fillId="99" borderId="134" applyNumberFormat="0" applyProtection="0">
      <alignment horizontal="right" vertical="center"/>
    </xf>
    <xf numFmtId="4" fontId="12" fillId="104" borderId="140" applyNumberFormat="0" applyProtection="0">
      <alignment horizontal="left" vertical="center" indent="1"/>
    </xf>
    <xf numFmtId="0" fontId="201" fillId="87" borderId="135" applyNumberFormat="0" applyAlignment="0" applyProtection="0"/>
    <xf numFmtId="0" fontId="64" fillId="92" borderId="134" applyNumberFormat="0" applyProtection="0">
      <alignment horizontal="left" vertical="top" indent="1"/>
    </xf>
    <xf numFmtId="4" fontId="206" fillId="100" borderId="139" applyNumberFormat="0" applyProtection="0">
      <alignment horizontal="right" vertical="center"/>
    </xf>
    <xf numFmtId="4" fontId="64" fillId="92" borderId="134" applyNumberFormat="0" applyProtection="0">
      <alignment horizontal="right" vertical="center"/>
    </xf>
    <xf numFmtId="4" fontId="206" fillId="96" borderId="139" applyNumberFormat="0" applyProtection="0">
      <alignment horizontal="right" vertical="center"/>
    </xf>
    <xf numFmtId="4" fontId="206" fillId="97" borderId="139" applyNumberFormat="0" applyProtection="0">
      <alignment horizontal="right" vertical="center"/>
    </xf>
    <xf numFmtId="4" fontId="206" fillId="100" borderId="139" applyNumberFormat="0" applyProtection="0">
      <alignment horizontal="right" vertical="center"/>
    </xf>
    <xf numFmtId="4" fontId="53" fillId="155" borderId="134" applyNumberFormat="0" applyProtection="0">
      <alignment horizontal="right" vertical="center"/>
    </xf>
    <xf numFmtId="4" fontId="206" fillId="95" borderId="140" applyNumberFormat="0" applyProtection="0">
      <alignment horizontal="right" vertical="center"/>
    </xf>
    <xf numFmtId="0" fontId="220" fillId="110" borderId="135" applyNumberFormat="0" applyAlignment="0" applyProtection="0"/>
    <xf numFmtId="0" fontId="185" fillId="0" borderId="143" applyNumberFormat="0" applyFill="0" applyAlignment="0" applyProtection="0"/>
    <xf numFmtId="4" fontId="53" fillId="153" borderId="134" applyNumberFormat="0" applyProtection="0">
      <alignment horizontal="right" vertical="center"/>
    </xf>
    <xf numFmtId="4" fontId="64" fillId="101" borderId="134" applyNumberFormat="0" applyProtection="0">
      <alignment horizontal="right" vertical="center"/>
    </xf>
    <xf numFmtId="0" fontId="206" fillId="103" borderId="152" applyNumberFormat="0" applyProtection="0">
      <alignment horizontal="left" vertical="center" indent="1"/>
    </xf>
    <xf numFmtId="4" fontId="206" fillId="137" borderId="139" applyNumberFormat="0" applyProtection="0">
      <alignment horizontal="right" vertical="center"/>
    </xf>
    <xf numFmtId="4" fontId="206" fillId="97" borderId="139" applyNumberFormat="0" applyProtection="0">
      <alignment horizontal="right" vertical="center"/>
    </xf>
    <xf numFmtId="0" fontId="12" fillId="105" borderId="134" applyNumberFormat="0" applyProtection="0">
      <alignment horizontal="left" vertical="top" indent="1"/>
    </xf>
    <xf numFmtId="4" fontId="53" fillId="152" borderId="134" applyNumberFormat="0" applyProtection="0">
      <alignment horizontal="right" vertical="center"/>
    </xf>
    <xf numFmtId="0" fontId="201" fillId="87" borderId="135" applyNumberFormat="0" applyAlignment="0" applyProtection="0"/>
    <xf numFmtId="4" fontId="231" fillId="159" borderId="134" applyNumberFormat="0" applyProtection="0">
      <alignment horizontal="right" vertical="center"/>
    </xf>
    <xf numFmtId="0" fontId="71" fillId="104" borderId="141" applyBorder="0"/>
    <xf numFmtId="4" fontId="206" fillId="98" borderId="139" applyNumberFormat="0" applyProtection="0">
      <alignment horizontal="right" vertical="center"/>
    </xf>
    <xf numFmtId="4" fontId="230" fillId="159" borderId="134" applyNumberFormat="0" applyProtection="0">
      <alignment vertical="center"/>
    </xf>
    <xf numFmtId="4" fontId="64" fillId="98" borderId="134" applyNumberFormat="0" applyProtection="0">
      <alignment horizontal="right" vertical="center"/>
    </xf>
    <xf numFmtId="4" fontId="187" fillId="107" borderId="134" applyNumberFormat="0" applyProtection="0">
      <alignment vertical="center"/>
    </xf>
    <xf numFmtId="4" fontId="215" fillId="27" borderId="139" applyNumberFormat="0" applyProtection="0">
      <alignment horizontal="right" vertical="center"/>
    </xf>
    <xf numFmtId="4" fontId="189" fillId="103" borderId="134" applyNumberFormat="0" applyProtection="0">
      <alignment horizontal="right" vertical="center"/>
    </xf>
    <xf numFmtId="0" fontId="194" fillId="117" borderId="135" applyNumberFormat="0" applyAlignment="0" applyProtection="0"/>
    <xf numFmtId="0" fontId="12" fillId="103" borderId="134" applyNumberFormat="0" applyProtection="0">
      <alignment horizontal="left" vertical="center" indent="1"/>
    </xf>
    <xf numFmtId="4" fontId="229" fillId="38" borderId="134" applyNumberFormat="0" applyProtection="0">
      <alignment vertical="center"/>
    </xf>
    <xf numFmtId="0" fontId="201" fillId="87" borderId="135" applyNumberFormat="0" applyAlignment="0" applyProtection="0"/>
    <xf numFmtId="0" fontId="194" fillId="117" borderId="135" applyNumberFormat="0" applyAlignment="0" applyProtection="0"/>
    <xf numFmtId="0" fontId="204" fillId="117" borderId="137" applyNumberFormat="0" applyAlignment="0" applyProtection="0"/>
    <xf numFmtId="4" fontId="53" fillId="156" borderId="134" applyNumberFormat="0" applyProtection="0">
      <alignment horizontal="right" vertical="center"/>
    </xf>
    <xf numFmtId="4" fontId="50" fillId="91" borderId="134" applyNumberFormat="0" applyProtection="0">
      <alignment vertical="center"/>
    </xf>
    <xf numFmtId="4" fontId="186" fillId="91" borderId="134" applyNumberFormat="0" applyProtection="0">
      <alignment vertical="center"/>
    </xf>
    <xf numFmtId="4" fontId="50" fillId="91" borderId="134" applyNumberFormat="0" applyProtection="0">
      <alignment horizontal="left" vertical="center" indent="1"/>
    </xf>
    <xf numFmtId="0" fontId="50" fillId="91" borderId="134" applyNumberFormat="0" applyProtection="0">
      <alignment horizontal="left" vertical="top" indent="1"/>
    </xf>
    <xf numFmtId="4" fontId="64" fillId="93" borderId="134" applyNumberFormat="0" applyProtection="0">
      <alignment horizontal="right" vertical="center"/>
    </xf>
    <xf numFmtId="4" fontId="64" fillId="94" borderId="134" applyNumberFormat="0" applyProtection="0">
      <alignment horizontal="right" vertical="center"/>
    </xf>
    <xf numFmtId="4" fontId="64" fillId="95" borderId="134" applyNumberFormat="0" applyProtection="0">
      <alignment horizontal="right" vertical="center"/>
    </xf>
    <xf numFmtId="4" fontId="64" fillId="96" borderId="134" applyNumberFormat="0" applyProtection="0">
      <alignment horizontal="right" vertical="center"/>
    </xf>
    <xf numFmtId="4" fontId="64" fillId="97" borderId="134" applyNumberFormat="0" applyProtection="0">
      <alignment horizontal="right" vertical="center"/>
    </xf>
    <xf numFmtId="4" fontId="64" fillId="98" borderId="134" applyNumberFormat="0" applyProtection="0">
      <alignment horizontal="right" vertical="center"/>
    </xf>
    <xf numFmtId="4" fontId="64" fillId="99" borderId="134" applyNumberFormat="0" applyProtection="0">
      <alignment horizontal="right" vertical="center"/>
    </xf>
    <xf numFmtId="4" fontId="64" fillId="100" borderId="134" applyNumberFormat="0" applyProtection="0">
      <alignment horizontal="right" vertical="center"/>
    </xf>
    <xf numFmtId="4" fontId="64" fillId="101" borderId="134" applyNumberFormat="0" applyProtection="0">
      <alignment horizontal="right" vertical="center"/>
    </xf>
    <xf numFmtId="4" fontId="64" fillId="92"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top" indent="1"/>
    </xf>
    <xf numFmtId="0" fontId="12" fillId="105" borderId="134" applyNumberFormat="0" applyProtection="0">
      <alignment horizontal="left" vertical="center" indent="1"/>
    </xf>
    <xf numFmtId="0" fontId="12" fillId="105" borderId="134" applyNumberFormat="0" applyProtection="0">
      <alignment horizontal="left" vertical="top" indent="1"/>
    </xf>
    <xf numFmtId="0" fontId="12" fillId="103" borderId="134" applyNumberFormat="0" applyProtection="0">
      <alignment horizontal="left" vertical="center" indent="1"/>
    </xf>
    <xf numFmtId="0" fontId="12" fillId="103" borderId="134" applyNumberFormat="0" applyProtection="0">
      <alignment horizontal="left" vertical="top" indent="1"/>
    </xf>
    <xf numFmtId="4" fontId="64" fillId="107" borderId="134" applyNumberFormat="0" applyProtection="0">
      <alignment vertical="center"/>
    </xf>
    <xf numFmtId="4" fontId="187" fillId="107" borderId="134" applyNumberFormat="0" applyProtection="0">
      <alignment vertical="center"/>
    </xf>
    <xf numFmtId="4" fontId="64" fillId="107" borderId="134" applyNumberFormat="0" applyProtection="0">
      <alignment horizontal="left" vertical="center" indent="1"/>
    </xf>
    <xf numFmtId="0" fontId="64" fillId="107" borderId="134" applyNumberFormat="0" applyProtection="0">
      <alignment horizontal="left" vertical="top" indent="1"/>
    </xf>
    <xf numFmtId="4" fontId="64" fillId="103" borderId="134" applyNumberFormat="0" applyProtection="0">
      <alignment horizontal="right" vertical="center"/>
    </xf>
    <xf numFmtId="4" fontId="187" fillId="103" borderId="134" applyNumberFormat="0" applyProtection="0">
      <alignment horizontal="right" vertical="center"/>
    </xf>
    <xf numFmtId="4" fontId="64" fillId="92" borderId="134" applyNumberFormat="0" applyProtection="0">
      <alignment horizontal="left" vertical="center" indent="1"/>
    </xf>
    <xf numFmtId="0" fontId="64" fillId="92" borderId="134" applyNumberFormat="0" applyProtection="0">
      <alignment horizontal="left" vertical="top" indent="1"/>
    </xf>
    <xf numFmtId="4" fontId="189" fillId="103" borderId="134" applyNumberFormat="0" applyProtection="0">
      <alignment horizontal="right" vertical="center"/>
    </xf>
    <xf numFmtId="0" fontId="64" fillId="107" borderId="134" applyNumberFormat="0" applyProtection="0">
      <alignment horizontal="left" vertical="top" indent="1"/>
    </xf>
    <xf numFmtId="4" fontId="187" fillId="107" borderId="134" applyNumberFormat="0" applyProtection="0">
      <alignment vertical="center"/>
    </xf>
    <xf numFmtId="0" fontId="194" fillId="117" borderId="135" applyNumberFormat="0" applyAlignment="0" applyProtection="0"/>
    <xf numFmtId="0" fontId="201" fillId="87" borderId="135" applyNumberFormat="0" applyAlignment="0" applyProtection="0"/>
    <xf numFmtId="0" fontId="12" fillId="86" borderId="136" applyNumberFormat="0" applyFont="0" applyAlignment="0" applyProtection="0"/>
    <xf numFmtId="0" fontId="185" fillId="0" borderId="138" applyNumberFormat="0" applyFill="0" applyAlignment="0" applyProtection="0"/>
    <xf numFmtId="4" fontId="206" fillId="122" borderId="139" applyNumberFormat="0" applyProtection="0">
      <alignment horizontal="left" vertical="center" indent="1"/>
    </xf>
    <xf numFmtId="4" fontId="206" fillId="122" borderId="139" applyNumberFormat="0" applyProtection="0">
      <alignment horizontal="left" vertical="center" indent="1"/>
    </xf>
    <xf numFmtId="0" fontId="206" fillId="104" borderId="134" applyNumberFormat="0" applyProtection="0">
      <alignment horizontal="left" vertical="top" indent="1"/>
    </xf>
    <xf numFmtId="0" fontId="206" fillId="92" borderId="134" applyNumberFormat="0" applyProtection="0">
      <alignment horizontal="left" vertical="top" indent="1"/>
    </xf>
    <xf numFmtId="0" fontId="206" fillId="105" borderId="134" applyNumberFormat="0" applyProtection="0">
      <alignment horizontal="left" vertical="top" indent="1"/>
    </xf>
    <xf numFmtId="0" fontId="206" fillId="103" borderId="134" applyNumberFormat="0" applyProtection="0">
      <alignment horizontal="left" vertical="top" indent="1"/>
    </xf>
    <xf numFmtId="4" fontId="206" fillId="0" borderId="139" applyNumberFormat="0" applyProtection="0">
      <alignment horizontal="right" vertical="center"/>
    </xf>
    <xf numFmtId="0" fontId="213" fillId="134" borderId="139" applyNumberFormat="0" applyAlignment="0" applyProtection="0"/>
    <xf numFmtId="0" fontId="201" fillId="87" borderId="139" applyNumberFormat="0" applyAlignment="0" applyProtection="0"/>
    <xf numFmtId="0" fontId="206" fillId="86" borderId="139" applyNumberFormat="0" applyFont="0" applyAlignment="0" applyProtection="0"/>
    <xf numFmtId="4" fontId="206" fillId="91" borderId="139" applyNumberFormat="0" applyProtection="0">
      <alignment vertical="center"/>
    </xf>
    <xf numFmtId="4" fontId="215" fillId="38" borderId="139" applyNumberFormat="0" applyProtection="0">
      <alignment vertical="center"/>
    </xf>
    <xf numFmtId="4" fontId="206" fillId="38" borderId="139" applyNumberFormat="0" applyProtection="0">
      <alignment horizontal="left" vertical="center" indent="1"/>
    </xf>
    <xf numFmtId="0" fontId="209" fillId="91" borderId="134" applyNumberFormat="0" applyProtection="0">
      <alignment horizontal="left" vertical="top" indent="1"/>
    </xf>
    <xf numFmtId="4" fontId="206" fillId="93" borderId="139" applyNumberFormat="0" applyProtection="0">
      <alignment horizontal="right" vertical="center"/>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6" borderId="139" applyNumberFormat="0" applyProtection="0">
      <alignment horizontal="right" vertical="center"/>
    </xf>
    <xf numFmtId="4" fontId="206" fillId="97" borderId="139" applyNumberFormat="0" applyProtection="0">
      <alignment horizontal="right" vertical="center"/>
    </xf>
    <xf numFmtId="4" fontId="206" fillId="98" borderId="139" applyNumberFormat="0" applyProtection="0">
      <alignment horizontal="right" vertical="center"/>
    </xf>
    <xf numFmtId="4" fontId="206" fillId="99" borderId="139" applyNumberFormat="0" applyProtection="0">
      <alignment horizontal="right" vertical="center"/>
    </xf>
    <xf numFmtId="4" fontId="206" fillId="100" borderId="139" applyNumberFormat="0" applyProtection="0">
      <alignment horizontal="right" vertical="center"/>
    </xf>
    <xf numFmtId="4" fontId="206" fillId="101" borderId="139" applyNumberFormat="0" applyProtection="0">
      <alignment horizontal="right" vertical="center"/>
    </xf>
    <xf numFmtId="4" fontId="206" fillId="102" borderId="140" applyNumberFormat="0" applyProtection="0">
      <alignment horizontal="left" vertical="center" indent="1"/>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2" borderId="140" applyNumberFormat="0" applyProtection="0">
      <alignment horizontal="left" vertical="center" indent="1"/>
    </xf>
    <xf numFmtId="0" fontId="206" fillId="110" borderId="139" applyNumberFormat="0" applyProtection="0">
      <alignment horizontal="left" vertical="center" indent="1"/>
    </xf>
    <xf numFmtId="0" fontId="206" fillId="138" borderId="139" applyNumberFormat="0" applyProtection="0">
      <alignment horizontal="left" vertical="center" indent="1"/>
    </xf>
    <xf numFmtId="0" fontId="206" fillId="105" borderId="139" applyNumberFormat="0" applyProtection="0">
      <alignment horizontal="left" vertical="center" indent="1"/>
    </xf>
    <xf numFmtId="0" fontId="206" fillId="103" borderId="139" applyNumberFormat="0" applyProtection="0">
      <alignment horizontal="left" vertical="center" indent="1"/>
    </xf>
    <xf numFmtId="0" fontId="71" fillId="104" borderId="141" applyBorder="0"/>
    <xf numFmtId="4" fontId="208" fillId="107" borderId="134" applyNumberFormat="0" applyProtection="0">
      <alignment vertical="center"/>
    </xf>
    <xf numFmtId="4" fontId="208" fillId="110" borderId="134" applyNumberFormat="0" applyProtection="0">
      <alignment horizontal="left" vertical="center" indent="1"/>
    </xf>
    <xf numFmtId="0" fontId="208" fillId="107" borderId="134" applyNumberFormat="0" applyProtection="0">
      <alignment horizontal="left" vertical="top" indent="1"/>
    </xf>
    <xf numFmtId="4" fontId="215" fillId="27" borderId="139" applyNumberFormat="0" applyProtection="0">
      <alignment horizontal="right" vertical="center"/>
    </xf>
    <xf numFmtId="0" fontId="208" fillId="92" borderId="134" applyNumberFormat="0" applyProtection="0">
      <alignment horizontal="left" vertical="top" indent="1"/>
    </xf>
    <xf numFmtId="4" fontId="210" fillId="108" borderId="140" applyNumberFormat="0" applyProtection="0">
      <alignment horizontal="left" vertical="center" indent="1"/>
    </xf>
    <xf numFmtId="4" fontId="211" fillId="106" borderId="139" applyNumberFormat="0" applyProtection="0">
      <alignment horizontal="right" vertical="center"/>
    </xf>
    <xf numFmtId="0" fontId="185" fillId="0" borderId="138" applyNumberFormat="0" applyFill="0" applyAlignment="0" applyProtection="0"/>
    <xf numFmtId="0" fontId="220" fillId="110" borderId="135" applyNumberFormat="0" applyAlignment="0" applyProtection="0"/>
    <xf numFmtId="0" fontId="220" fillId="110" borderId="135" applyNumberFormat="0" applyAlignment="0" applyProtection="0"/>
    <xf numFmtId="0" fontId="194" fillId="117" borderId="135" applyNumberFormat="0" applyAlignment="0" applyProtection="0"/>
    <xf numFmtId="0" fontId="194" fillId="117" borderId="135" applyNumberFormat="0" applyAlignment="0" applyProtection="0"/>
    <xf numFmtId="0" fontId="226" fillId="110" borderId="135" applyNumberFormat="0" applyAlignment="0" applyProtection="0"/>
    <xf numFmtId="0" fontId="226" fillId="110" borderId="135" applyNumberFormat="0" applyAlignment="0" applyProtection="0"/>
    <xf numFmtId="0" fontId="201" fillId="87" borderId="135" applyNumberFormat="0" applyAlignment="0" applyProtection="0"/>
    <xf numFmtId="0" fontId="201" fillId="87" borderId="135" applyNumberFormat="0" applyAlignment="0" applyProtection="0"/>
    <xf numFmtId="0" fontId="12" fillId="107" borderId="136" applyNumberFormat="0" applyFont="0" applyAlignment="0" applyProtection="0"/>
    <xf numFmtId="0" fontId="12" fillId="107" borderId="136" applyNumberFormat="0" applyFont="0" applyAlignment="0" applyProtection="0"/>
    <xf numFmtId="0" fontId="206" fillId="86" borderId="139" applyNumberFormat="0" applyFont="0" applyAlignment="0" applyProtection="0"/>
    <xf numFmtId="0" fontId="12" fillId="86" borderId="136" applyNumberFormat="0" applyFont="0" applyAlignment="0" applyProtection="0"/>
    <xf numFmtId="0" fontId="12" fillId="86" borderId="136" applyNumberFormat="0" applyFont="0" applyAlignment="0" applyProtection="0"/>
    <xf numFmtId="4" fontId="50" fillId="91" borderId="134" applyNumberFormat="0" applyProtection="0">
      <alignment vertical="center"/>
    </xf>
    <xf numFmtId="4" fontId="56" fillId="38" borderId="134" applyNumberFormat="0" applyProtection="0">
      <alignment vertical="center"/>
    </xf>
    <xf numFmtId="4" fontId="56" fillId="38" borderId="134" applyNumberFormat="0" applyProtection="0">
      <alignment vertical="center"/>
    </xf>
    <xf numFmtId="4" fontId="50" fillId="91" borderId="134" applyNumberFormat="0" applyProtection="0">
      <alignment vertical="center"/>
    </xf>
    <xf numFmtId="4" fontId="50" fillId="91" borderId="134" applyNumberFormat="0" applyProtection="0">
      <alignment vertical="center"/>
    </xf>
    <xf numFmtId="4" fontId="186" fillId="91" borderId="134" applyNumberFormat="0" applyProtection="0">
      <alignment vertical="center"/>
    </xf>
    <xf numFmtId="4" fontId="229" fillId="38" borderId="134" applyNumberFormat="0" applyProtection="0">
      <alignment vertical="center"/>
    </xf>
    <xf numFmtId="4" fontId="229" fillId="38" borderId="134" applyNumberFormat="0" applyProtection="0">
      <alignment vertical="center"/>
    </xf>
    <xf numFmtId="4" fontId="186" fillId="91" borderId="134" applyNumberFormat="0" applyProtection="0">
      <alignment vertical="center"/>
    </xf>
    <xf numFmtId="4" fontId="50" fillId="91" borderId="134" applyNumberFormat="0" applyProtection="0">
      <alignment horizontal="left" vertical="center" indent="1"/>
    </xf>
    <xf numFmtId="4" fontId="53" fillId="38" borderId="134" applyNumberFormat="0" applyProtection="0">
      <alignment horizontal="left" vertical="center" indent="1"/>
    </xf>
    <xf numFmtId="4" fontId="53" fillId="38" borderId="134" applyNumberFormat="0" applyProtection="0">
      <alignment horizontal="left" vertical="center" indent="1"/>
    </xf>
    <xf numFmtId="4" fontId="50" fillId="91" borderId="134" applyNumberFormat="0" applyProtection="0">
      <alignment horizontal="left" vertical="center" indent="1"/>
    </xf>
    <xf numFmtId="4" fontId="50" fillId="91" borderId="134" applyNumberFormat="0" applyProtection="0">
      <alignment horizontal="left" vertical="center" indent="1"/>
    </xf>
    <xf numFmtId="0" fontId="50" fillId="91" borderId="134" applyNumberFormat="0" applyProtection="0">
      <alignment horizontal="left" vertical="top" indent="1"/>
    </xf>
    <xf numFmtId="4" fontId="64" fillId="93" borderId="134" applyNumberFormat="0" applyProtection="0">
      <alignment horizontal="right" vertical="center"/>
    </xf>
    <xf numFmtId="4" fontId="53" fillId="152" borderId="134" applyNumberFormat="0" applyProtection="0">
      <alignment horizontal="right" vertical="center"/>
    </xf>
    <xf numFmtId="4" fontId="53" fillId="152" borderId="134" applyNumberFormat="0" applyProtection="0">
      <alignment horizontal="right" vertical="center"/>
    </xf>
    <xf numFmtId="4" fontId="64" fillId="93" borderId="134" applyNumberFormat="0" applyProtection="0">
      <alignment horizontal="right" vertical="center"/>
    </xf>
    <xf numFmtId="4" fontId="64" fillId="93" borderId="134" applyNumberFormat="0" applyProtection="0">
      <alignment horizontal="right" vertical="center"/>
    </xf>
    <xf numFmtId="4" fontId="64" fillId="94" borderId="134" applyNumberFormat="0" applyProtection="0">
      <alignment horizontal="right" vertical="center"/>
    </xf>
    <xf numFmtId="4" fontId="53" fillId="121" borderId="134" applyNumberFormat="0" applyProtection="0">
      <alignment horizontal="right" vertical="center"/>
    </xf>
    <xf numFmtId="4" fontId="53" fillId="121" borderId="134" applyNumberFormat="0" applyProtection="0">
      <alignment horizontal="right" vertical="center"/>
    </xf>
    <xf numFmtId="4" fontId="64" fillId="94" borderId="134" applyNumberFormat="0" applyProtection="0">
      <alignment horizontal="right" vertical="center"/>
    </xf>
    <xf numFmtId="4" fontId="64" fillId="94" borderId="134" applyNumberFormat="0" applyProtection="0">
      <alignment horizontal="right" vertical="center"/>
    </xf>
    <xf numFmtId="4" fontId="64" fillId="95" borderId="134" applyNumberFormat="0" applyProtection="0">
      <alignment horizontal="right" vertical="center"/>
    </xf>
    <xf numFmtId="4" fontId="53" fillId="153" borderId="134" applyNumberFormat="0" applyProtection="0">
      <alignment horizontal="right" vertical="center"/>
    </xf>
    <xf numFmtId="4" fontId="53" fillId="153" borderId="134" applyNumberFormat="0" applyProtection="0">
      <alignment horizontal="right" vertical="center"/>
    </xf>
    <xf numFmtId="4" fontId="64" fillId="95" borderId="134" applyNumberFormat="0" applyProtection="0">
      <alignment horizontal="right" vertical="center"/>
    </xf>
    <xf numFmtId="4" fontId="64" fillId="95" borderId="134" applyNumberFormat="0" applyProtection="0">
      <alignment horizontal="right" vertical="center"/>
    </xf>
    <xf numFmtId="4" fontId="64" fillId="96" borderId="134" applyNumberFormat="0" applyProtection="0">
      <alignment horizontal="right" vertical="center"/>
    </xf>
    <xf numFmtId="4" fontId="53" fillId="33" borderId="134" applyNumberFormat="0" applyProtection="0">
      <alignment horizontal="right" vertical="center"/>
    </xf>
    <xf numFmtId="4" fontId="53" fillId="33" borderId="134" applyNumberFormat="0" applyProtection="0">
      <alignment horizontal="right" vertical="center"/>
    </xf>
    <xf numFmtId="4" fontId="64" fillId="96" borderId="134" applyNumberFormat="0" applyProtection="0">
      <alignment horizontal="right" vertical="center"/>
    </xf>
    <xf numFmtId="4" fontId="64" fillId="96" borderId="134" applyNumberFormat="0" applyProtection="0">
      <alignment horizontal="right" vertical="center"/>
    </xf>
    <xf numFmtId="4" fontId="64" fillId="97" borderId="134" applyNumberFormat="0" applyProtection="0">
      <alignment horizontal="right" vertical="center"/>
    </xf>
    <xf numFmtId="4" fontId="53" fillId="154" borderId="134" applyNumberFormat="0" applyProtection="0">
      <alignment horizontal="right" vertical="center"/>
    </xf>
    <xf numFmtId="4" fontId="53" fillId="154" borderId="134" applyNumberFormat="0" applyProtection="0">
      <alignment horizontal="right" vertical="center"/>
    </xf>
    <xf numFmtId="4" fontId="64" fillId="97" borderId="134" applyNumberFormat="0" applyProtection="0">
      <alignment horizontal="right" vertical="center"/>
    </xf>
    <xf numFmtId="4" fontId="64" fillId="97" borderId="134" applyNumberFormat="0" applyProtection="0">
      <alignment horizontal="right" vertical="center"/>
    </xf>
    <xf numFmtId="4" fontId="64" fillId="98" borderId="134" applyNumberFormat="0" applyProtection="0">
      <alignment horizontal="right" vertical="center"/>
    </xf>
    <xf numFmtId="4" fontId="53" fillId="109" borderId="134" applyNumberFormat="0" applyProtection="0">
      <alignment horizontal="right" vertical="center"/>
    </xf>
    <xf numFmtId="4" fontId="53" fillId="109" borderId="134" applyNumberFormat="0" applyProtection="0">
      <alignment horizontal="right" vertical="center"/>
    </xf>
    <xf numFmtId="4" fontId="64" fillId="98" borderId="134" applyNumberFormat="0" applyProtection="0">
      <alignment horizontal="right" vertical="center"/>
    </xf>
    <xf numFmtId="4" fontId="64" fillId="98" borderId="134" applyNumberFormat="0" applyProtection="0">
      <alignment horizontal="right" vertical="center"/>
    </xf>
    <xf numFmtId="4" fontId="64" fillId="99" borderId="134" applyNumberFormat="0" applyProtection="0">
      <alignment horizontal="right" vertical="center"/>
    </xf>
    <xf numFmtId="4" fontId="53" fillId="155" borderId="134" applyNumberFormat="0" applyProtection="0">
      <alignment horizontal="right" vertical="center"/>
    </xf>
    <xf numFmtId="4" fontId="53" fillId="155" borderId="134" applyNumberFormat="0" applyProtection="0">
      <alignment horizontal="right" vertical="center"/>
    </xf>
    <xf numFmtId="4" fontId="64" fillId="99" borderId="134" applyNumberFormat="0" applyProtection="0">
      <alignment horizontal="right" vertical="center"/>
    </xf>
    <xf numFmtId="4" fontId="64" fillId="99" borderId="134" applyNumberFormat="0" applyProtection="0">
      <alignment horizontal="right" vertical="center"/>
    </xf>
    <xf numFmtId="4" fontId="64" fillId="100" borderId="134" applyNumberFormat="0" applyProtection="0">
      <alignment horizontal="right" vertical="center"/>
    </xf>
    <xf numFmtId="4" fontId="53" fillId="156" borderId="134" applyNumberFormat="0" applyProtection="0">
      <alignment horizontal="right" vertical="center"/>
    </xf>
    <xf numFmtId="4" fontId="53" fillId="156" borderId="134" applyNumberFormat="0" applyProtection="0">
      <alignment horizontal="right" vertical="center"/>
    </xf>
    <xf numFmtId="4" fontId="64" fillId="100" borderId="134" applyNumberFormat="0" applyProtection="0">
      <alignment horizontal="right" vertical="center"/>
    </xf>
    <xf numFmtId="4" fontId="64" fillId="100" borderId="134" applyNumberFormat="0" applyProtection="0">
      <alignment horizontal="right" vertical="center"/>
    </xf>
    <xf numFmtId="4" fontId="64" fillId="101" borderId="134" applyNumberFormat="0" applyProtection="0">
      <alignment horizontal="right" vertical="center"/>
    </xf>
    <xf numFmtId="4" fontId="53" fillId="157" borderId="134" applyNumberFormat="0" applyProtection="0">
      <alignment horizontal="right" vertical="center"/>
    </xf>
    <xf numFmtId="4" fontId="53" fillId="157" borderId="134" applyNumberFormat="0" applyProtection="0">
      <alignment horizontal="right" vertical="center"/>
    </xf>
    <xf numFmtId="4" fontId="64" fillId="101" borderId="134" applyNumberFormat="0" applyProtection="0">
      <alignment horizontal="right" vertical="center"/>
    </xf>
    <xf numFmtId="4" fontId="64" fillId="101" borderId="134" applyNumberFormat="0" applyProtection="0">
      <alignment horizontal="right" vertical="center"/>
    </xf>
    <xf numFmtId="4" fontId="64" fillId="92" borderId="134" applyNumberFormat="0" applyProtection="0">
      <alignment horizontal="right" vertical="center"/>
    </xf>
    <xf numFmtId="4" fontId="53" fillId="119" borderId="134" applyNumberFormat="0" applyProtection="0">
      <alignment horizontal="right" vertical="center"/>
    </xf>
    <xf numFmtId="4" fontId="53" fillId="119" borderId="134" applyNumberFormat="0" applyProtection="0">
      <alignment horizontal="right" vertical="center"/>
    </xf>
    <xf numFmtId="4" fontId="64" fillId="92" borderId="134" applyNumberFormat="0" applyProtection="0">
      <alignment horizontal="right" vertical="center"/>
    </xf>
    <xf numFmtId="4" fontId="64" fillId="92"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top" indent="1"/>
    </xf>
    <xf numFmtId="0" fontId="206" fillId="104" borderId="134" applyNumberFormat="0" applyProtection="0">
      <alignment horizontal="left" vertical="top" indent="1"/>
    </xf>
    <xf numFmtId="0" fontId="12" fillId="104" borderId="134" applyNumberFormat="0" applyProtection="0">
      <alignment horizontal="left" vertical="top" indent="1"/>
    </xf>
    <xf numFmtId="0" fontId="12" fillId="104"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top" indent="1"/>
    </xf>
    <xf numFmtId="0" fontId="206" fillId="92" borderId="134" applyNumberFormat="0" applyProtection="0">
      <alignment horizontal="left" vertical="top" indent="1"/>
    </xf>
    <xf numFmtId="0" fontId="12" fillId="92" borderId="134" applyNumberFormat="0" applyProtection="0">
      <alignment horizontal="left" vertical="top" indent="1"/>
    </xf>
    <xf numFmtId="0" fontId="12" fillId="92" borderId="134" applyNumberFormat="0" applyProtection="0">
      <alignment horizontal="left" vertical="top"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top" indent="1"/>
    </xf>
    <xf numFmtId="0" fontId="206" fillId="105" borderId="134" applyNumberFormat="0" applyProtection="0">
      <alignment horizontal="left" vertical="top" indent="1"/>
    </xf>
    <xf numFmtId="0" fontId="12" fillId="105" borderId="134" applyNumberFormat="0" applyProtection="0">
      <alignment horizontal="left" vertical="top" indent="1"/>
    </xf>
    <xf numFmtId="0" fontId="12" fillId="105" borderId="134" applyNumberFormat="0" applyProtection="0">
      <alignment horizontal="left" vertical="top"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top" indent="1"/>
    </xf>
    <xf numFmtId="0" fontId="206" fillId="103" borderId="134" applyNumberFormat="0" applyProtection="0">
      <alignment horizontal="left" vertical="top" indent="1"/>
    </xf>
    <xf numFmtId="0" fontId="12" fillId="103" borderId="134" applyNumberFormat="0" applyProtection="0">
      <alignment horizontal="left" vertical="top" indent="1"/>
    </xf>
    <xf numFmtId="0" fontId="12" fillId="103" borderId="134" applyNumberFormat="0" applyProtection="0">
      <alignment horizontal="left" vertical="top" indent="1"/>
    </xf>
    <xf numFmtId="4" fontId="64" fillId="107" borderId="134" applyNumberFormat="0" applyProtection="0">
      <alignment vertical="center"/>
    </xf>
    <xf numFmtId="4" fontId="53" fillId="159" borderId="134" applyNumberFormat="0" applyProtection="0">
      <alignment vertical="center"/>
    </xf>
    <xf numFmtId="4" fontId="53" fillId="159" borderId="134" applyNumberFormat="0" applyProtection="0">
      <alignment vertical="center"/>
    </xf>
    <xf numFmtId="4" fontId="64" fillId="107" borderId="134" applyNumberFormat="0" applyProtection="0">
      <alignment vertical="center"/>
    </xf>
    <xf numFmtId="4" fontId="187" fillId="107" borderId="134" applyNumberFormat="0" applyProtection="0">
      <alignment vertical="center"/>
    </xf>
    <xf numFmtId="4" fontId="230" fillId="159" borderId="134" applyNumberFormat="0" applyProtection="0">
      <alignment vertical="center"/>
    </xf>
    <xf numFmtId="4" fontId="230" fillId="159" borderId="134" applyNumberFormat="0" applyProtection="0">
      <alignment vertical="center"/>
    </xf>
    <xf numFmtId="4" fontId="187" fillId="107" borderId="134" applyNumberFormat="0" applyProtection="0">
      <alignment vertical="center"/>
    </xf>
    <xf numFmtId="4" fontId="64" fillId="107" borderId="134" applyNumberFormat="0" applyProtection="0">
      <alignment horizontal="left" vertical="center" indent="1"/>
    </xf>
    <xf numFmtId="4" fontId="56" fillId="119" borderId="142" applyNumberFormat="0" applyProtection="0">
      <alignment horizontal="left" vertical="center" indent="1"/>
    </xf>
    <xf numFmtId="4" fontId="56" fillId="119" borderId="142" applyNumberFormat="0" applyProtection="0">
      <alignment horizontal="left" vertical="center" indent="1"/>
    </xf>
    <xf numFmtId="4" fontId="64" fillId="107" borderId="134" applyNumberFormat="0" applyProtection="0">
      <alignment horizontal="left" vertical="center" indent="1"/>
    </xf>
    <xf numFmtId="0" fontId="64" fillId="107" borderId="134" applyNumberFormat="0" applyProtection="0">
      <alignment horizontal="left" vertical="top" indent="1"/>
    </xf>
    <xf numFmtId="4" fontId="64" fillId="103" borderId="134" applyNumberFormat="0" applyProtection="0">
      <alignment horizontal="right" vertical="center"/>
    </xf>
    <xf numFmtId="4" fontId="53" fillId="159" borderId="134" applyNumberFormat="0" applyProtection="0">
      <alignment horizontal="right" vertical="center"/>
    </xf>
    <xf numFmtId="4" fontId="53" fillId="159" borderId="134" applyNumberFormat="0" applyProtection="0">
      <alignment horizontal="right" vertical="center"/>
    </xf>
    <xf numFmtId="4" fontId="64" fillId="103" borderId="134" applyNumberFormat="0" applyProtection="0">
      <alignment horizontal="right" vertical="center"/>
    </xf>
    <xf numFmtId="4" fontId="64" fillId="103" borderId="134" applyNumberFormat="0" applyProtection="0">
      <alignment horizontal="right" vertical="center"/>
    </xf>
    <xf numFmtId="4" fontId="187" fillId="103" borderId="134" applyNumberFormat="0" applyProtection="0">
      <alignment horizontal="right" vertical="center"/>
    </xf>
    <xf numFmtId="4" fontId="230" fillId="159" borderId="134" applyNumberFormat="0" applyProtection="0">
      <alignment horizontal="right" vertical="center"/>
    </xf>
    <xf numFmtId="4" fontId="230" fillId="159" borderId="134" applyNumberFormat="0" applyProtection="0">
      <alignment horizontal="right" vertical="center"/>
    </xf>
    <xf numFmtId="4" fontId="187" fillId="103" borderId="134" applyNumberFormat="0" applyProtection="0">
      <alignment horizontal="right" vertical="center"/>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56" fillId="119" borderId="134" applyNumberFormat="0" applyProtection="0">
      <alignment horizontal="left" vertical="center"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64" fillId="92" borderId="134" applyNumberFormat="0" applyProtection="0">
      <alignment horizontal="left" vertical="center" indent="1"/>
    </xf>
    <xf numFmtId="4" fontId="56" fillId="119" borderId="134" applyNumberFormat="0" applyProtection="0">
      <alignment horizontal="left" vertical="center" indent="1"/>
    </xf>
    <xf numFmtId="0" fontId="64" fillId="92" borderId="134" applyNumberFormat="0" applyProtection="0">
      <alignment horizontal="left" vertical="top" indent="1"/>
    </xf>
    <xf numFmtId="4" fontId="188" fillId="120" borderId="142" applyNumberFormat="0" applyProtection="0">
      <alignment horizontal="left" vertical="center" indent="1"/>
    </xf>
    <xf numFmtId="4" fontId="188" fillId="120" borderId="142" applyNumberFormat="0" applyProtection="0">
      <alignment horizontal="left" vertical="center" indent="1"/>
    </xf>
    <xf numFmtId="4" fontId="189" fillId="103" borderId="134" applyNumberFormat="0" applyProtection="0">
      <alignment horizontal="right" vertical="center"/>
    </xf>
    <xf numFmtId="4" fontId="231" fillId="159" borderId="134" applyNumberFormat="0" applyProtection="0">
      <alignment horizontal="right" vertical="center"/>
    </xf>
    <xf numFmtId="4" fontId="231" fillId="159" borderId="134" applyNumberFormat="0" applyProtection="0">
      <alignment horizontal="right" vertical="center"/>
    </xf>
    <xf numFmtId="4" fontId="189" fillId="103" borderId="134" applyNumberFormat="0" applyProtection="0">
      <alignment horizontal="right" vertical="center"/>
    </xf>
    <xf numFmtId="0" fontId="185" fillId="0" borderId="143" applyNumberFormat="0" applyFill="0" applyAlignment="0" applyProtection="0"/>
    <xf numFmtId="0" fontId="185" fillId="0" borderId="143" applyNumberFormat="0" applyFill="0" applyAlignment="0" applyProtection="0"/>
    <xf numFmtId="4" fontId="206" fillId="91" borderId="139" applyNumberFormat="0" applyProtection="0">
      <alignment vertical="center"/>
    </xf>
    <xf numFmtId="4" fontId="206" fillId="38" borderId="139" applyNumberFormat="0" applyProtection="0">
      <alignment horizontal="left" vertical="center" indent="1"/>
    </xf>
    <xf numFmtId="4" fontId="206" fillId="122" borderId="139" applyNumberFormat="0" applyProtection="0">
      <alignment horizontal="left" vertical="center" indent="1"/>
    </xf>
    <xf numFmtId="4" fontId="206" fillId="93" borderId="139" applyNumberFormat="0" applyProtection="0">
      <alignment horizontal="right" vertical="center"/>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6" borderId="139" applyNumberFormat="0" applyProtection="0">
      <alignment horizontal="right" vertical="center"/>
    </xf>
    <xf numFmtId="4" fontId="206" fillId="97" borderId="139" applyNumberFormat="0" applyProtection="0">
      <alignment horizontal="right" vertical="center"/>
    </xf>
    <xf numFmtId="4" fontId="206" fillId="98" borderId="139" applyNumberFormat="0" applyProtection="0">
      <alignment horizontal="right" vertical="center"/>
    </xf>
    <xf numFmtId="4" fontId="206" fillId="99" borderId="139" applyNumberFormat="0" applyProtection="0">
      <alignment horizontal="right" vertical="center"/>
    </xf>
    <xf numFmtId="4" fontId="206" fillId="100" borderId="139" applyNumberFormat="0" applyProtection="0">
      <alignment horizontal="right" vertical="center"/>
    </xf>
    <xf numFmtId="4" fontId="206" fillId="101" borderId="139" applyNumberFormat="0" applyProtection="0">
      <alignment horizontal="right" vertical="center"/>
    </xf>
    <xf numFmtId="4" fontId="206" fillId="102"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2" borderId="140" applyNumberFormat="0" applyProtection="0">
      <alignment horizontal="left" vertical="center" indent="1"/>
    </xf>
    <xf numFmtId="0" fontId="206" fillId="110" borderId="139" applyNumberFormat="0" applyProtection="0">
      <alignment horizontal="left" vertical="center" indent="1"/>
    </xf>
    <xf numFmtId="0" fontId="206" fillId="138" borderId="139" applyNumberFormat="0" applyProtection="0">
      <alignment horizontal="left" vertical="center" indent="1"/>
    </xf>
    <xf numFmtId="0" fontId="206" fillId="105" borderId="139" applyNumberFormat="0" applyProtection="0">
      <alignment horizontal="left" vertical="center" indent="1"/>
    </xf>
    <xf numFmtId="0" fontId="206" fillId="103" borderId="139" applyNumberFormat="0" applyProtection="0">
      <alignment horizontal="left" vertical="center" indent="1"/>
    </xf>
    <xf numFmtId="4" fontId="206" fillId="0" borderId="139" applyNumberFormat="0" applyProtection="0">
      <alignment horizontal="right" vertical="center"/>
    </xf>
    <xf numFmtId="4" fontId="64" fillId="92" borderId="134" applyNumberFormat="0" applyProtection="0">
      <alignment horizontal="left" vertical="center" indent="1"/>
    </xf>
    <xf numFmtId="0" fontId="50" fillId="91" borderId="134" applyNumberFormat="0" applyProtection="0">
      <alignment horizontal="left" vertical="top" indent="1"/>
    </xf>
    <xf numFmtId="4" fontId="206" fillId="122" borderId="139" applyNumberFormat="0" applyProtection="0">
      <alignment horizontal="left" vertical="center" indent="1"/>
    </xf>
    <xf numFmtId="4" fontId="189" fillId="103" borderId="134" applyNumberFormat="0" applyProtection="0">
      <alignment horizontal="right" vertical="center"/>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06" fillId="38" borderId="139" applyNumberFormat="0" applyProtection="0">
      <alignment horizontal="left" vertical="center" indent="1"/>
    </xf>
    <xf numFmtId="0" fontId="12" fillId="105" borderId="134" applyNumberFormat="0" applyProtection="0">
      <alignment horizontal="left" vertical="center" indent="1"/>
    </xf>
    <xf numFmtId="4" fontId="53" fillId="153" borderId="134" applyNumberFormat="0" applyProtection="0">
      <alignment horizontal="right" vertical="center"/>
    </xf>
    <xf numFmtId="4" fontId="230" fillId="159" borderId="134" applyNumberFormat="0" applyProtection="0">
      <alignment vertical="center"/>
    </xf>
    <xf numFmtId="4" fontId="206" fillId="103" borderId="140" applyNumberFormat="0" applyProtection="0">
      <alignment horizontal="left" vertical="center" indent="1"/>
    </xf>
    <xf numFmtId="0" fontId="206" fillId="103" borderId="134" applyNumberFormat="0" applyProtection="0">
      <alignment horizontal="left" vertical="top" indent="1"/>
    </xf>
    <xf numFmtId="4" fontId="64" fillId="98" borderId="134" applyNumberFormat="0" applyProtection="0">
      <alignment horizontal="right" vertical="center"/>
    </xf>
    <xf numFmtId="0" fontId="206" fillId="92" borderId="134" applyNumberFormat="0" applyProtection="0">
      <alignment horizontal="left" vertical="top" indent="1"/>
    </xf>
    <xf numFmtId="0" fontId="12" fillId="103" borderId="134" applyNumberFormat="0" applyProtection="0">
      <alignment horizontal="left" vertical="top" indent="1"/>
    </xf>
    <xf numFmtId="4" fontId="64" fillId="98" borderId="134" applyNumberFormat="0" applyProtection="0">
      <alignment horizontal="right" vertical="center"/>
    </xf>
    <xf numFmtId="4" fontId="64" fillId="97" borderId="134" applyNumberFormat="0" applyProtection="0">
      <alignment horizontal="right" vertical="center"/>
    </xf>
    <xf numFmtId="0" fontId="206" fillId="110" borderId="139" applyNumberFormat="0" applyProtection="0">
      <alignment horizontal="left" vertical="center" indent="1"/>
    </xf>
    <xf numFmtId="4" fontId="206" fillId="96" borderId="139" applyNumberFormat="0" applyProtection="0">
      <alignment horizontal="right" vertical="center"/>
    </xf>
    <xf numFmtId="4" fontId="206" fillId="95" borderId="140" applyNumberFormat="0" applyProtection="0">
      <alignment horizontal="right" vertical="center"/>
    </xf>
    <xf numFmtId="4" fontId="64" fillId="107" borderId="134" applyNumberFormat="0" applyProtection="0">
      <alignment vertical="center"/>
    </xf>
    <xf numFmtId="4" fontId="187" fillId="103" borderId="134" applyNumberFormat="0" applyProtection="0">
      <alignment horizontal="right" vertical="center"/>
    </xf>
    <xf numFmtId="4" fontId="230" fillId="159" borderId="134" applyNumberFormat="0" applyProtection="0">
      <alignment horizontal="right" vertical="center"/>
    </xf>
    <xf numFmtId="4" fontId="230" fillId="159" borderId="134" applyNumberFormat="0" applyProtection="0">
      <alignment horizontal="right" vertical="center"/>
    </xf>
    <xf numFmtId="4" fontId="187" fillId="103" borderId="134" applyNumberFormat="0" applyProtection="0">
      <alignment horizontal="right" vertical="center"/>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56" fillId="119" borderId="134" applyNumberFormat="0" applyProtection="0">
      <alignment horizontal="left" vertical="center"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64" fillId="92" borderId="134" applyNumberFormat="0" applyProtection="0">
      <alignment horizontal="left" vertical="center" indent="1"/>
    </xf>
    <xf numFmtId="4" fontId="56" fillId="119" borderId="134" applyNumberFormat="0" applyProtection="0">
      <alignment horizontal="left" vertical="center" indent="1"/>
    </xf>
    <xf numFmtId="0" fontId="64" fillId="92" borderId="134" applyNumberFormat="0" applyProtection="0">
      <alignment horizontal="left" vertical="top" indent="1"/>
    </xf>
    <xf numFmtId="0" fontId="206" fillId="103" borderId="139" applyNumberFormat="0" applyProtection="0">
      <alignment horizontal="left" vertical="center" indent="1"/>
    </xf>
    <xf numFmtId="4" fontId="188" fillId="120" borderId="142" applyNumberFormat="0" applyProtection="0">
      <alignment horizontal="left" vertical="center" indent="1"/>
    </xf>
    <xf numFmtId="4" fontId="188" fillId="120" borderId="142" applyNumberFormat="0" applyProtection="0">
      <alignment horizontal="left" vertical="center" indent="1"/>
    </xf>
    <xf numFmtId="0" fontId="206" fillId="139" borderId="144"/>
    <xf numFmtId="4" fontId="189" fillId="103" borderId="134" applyNumberFormat="0" applyProtection="0">
      <alignment horizontal="right" vertical="center"/>
    </xf>
    <xf numFmtId="4" fontId="231" fillId="159" borderId="134" applyNumberFormat="0" applyProtection="0">
      <alignment horizontal="right" vertical="center"/>
    </xf>
    <xf numFmtId="4" fontId="231" fillId="159" borderId="134" applyNumberFormat="0" applyProtection="0">
      <alignment horizontal="right" vertical="center"/>
    </xf>
    <xf numFmtId="4" fontId="189" fillId="103" borderId="134" applyNumberFormat="0" applyProtection="0">
      <alignment horizontal="right" vertical="center"/>
    </xf>
    <xf numFmtId="4" fontId="188" fillId="120" borderId="142" applyNumberFormat="0" applyProtection="0">
      <alignment horizontal="left" vertical="center" indent="1"/>
    </xf>
    <xf numFmtId="4" fontId="231" fillId="159" borderId="134" applyNumberFormat="0" applyProtection="0">
      <alignment horizontal="right" vertical="center"/>
    </xf>
    <xf numFmtId="4" fontId="64" fillId="107" borderId="134" applyNumberFormat="0" applyProtection="0">
      <alignment horizontal="left" vertical="center" indent="1"/>
    </xf>
    <xf numFmtId="0" fontId="12" fillId="104" borderId="134" applyNumberFormat="0" applyProtection="0">
      <alignment horizontal="left" vertical="top" indent="1"/>
    </xf>
    <xf numFmtId="4" fontId="64" fillId="103" borderId="134" applyNumberFormat="0" applyProtection="0">
      <alignment horizontal="right" vertical="center"/>
    </xf>
    <xf numFmtId="0" fontId="220" fillId="110" borderId="135" applyNumberFormat="0" applyAlignment="0" applyProtection="0"/>
    <xf numFmtId="0" fontId="50" fillId="91" borderId="134" applyNumberFormat="0" applyProtection="0">
      <alignment horizontal="left" vertical="top" indent="1"/>
    </xf>
    <xf numFmtId="0" fontId="12" fillId="103" borderId="160" applyNumberFormat="0" applyProtection="0">
      <alignment horizontal="left" vertical="top" indent="1"/>
    </xf>
    <xf numFmtId="4" fontId="56" fillId="38" borderId="134" applyNumberFormat="0" applyProtection="0">
      <alignment vertical="center"/>
    </xf>
    <xf numFmtId="4" fontId="206" fillId="100" borderId="139" applyNumberFormat="0" applyProtection="0">
      <alignment horizontal="right" vertical="center"/>
    </xf>
    <xf numFmtId="4" fontId="187" fillId="103" borderId="134" applyNumberFormat="0" applyProtection="0">
      <alignment horizontal="right" vertical="center"/>
    </xf>
    <xf numFmtId="4" fontId="189" fillId="103" borderId="134" applyNumberFormat="0" applyProtection="0">
      <alignment horizontal="right" vertical="center"/>
    </xf>
    <xf numFmtId="0" fontId="185" fillId="0" borderId="143" applyNumberFormat="0" applyFill="0" applyAlignment="0" applyProtection="0"/>
    <xf numFmtId="0" fontId="185" fillId="0" borderId="143" applyNumberFormat="0" applyFill="0" applyAlignment="0" applyProtection="0"/>
    <xf numFmtId="4" fontId="50" fillId="91" borderId="134" applyNumberFormat="0" applyProtection="0">
      <alignment vertical="center"/>
    </xf>
    <xf numFmtId="4" fontId="64" fillId="99" borderId="134" applyNumberFormat="0" applyProtection="0">
      <alignment horizontal="right" vertical="center"/>
    </xf>
    <xf numFmtId="4" fontId="206" fillId="99" borderId="139" applyNumberFormat="0" applyProtection="0">
      <alignment horizontal="right" vertical="center"/>
    </xf>
    <xf numFmtId="4" fontId="186" fillId="91" borderId="134" applyNumberFormat="0" applyProtection="0">
      <alignment vertical="center"/>
    </xf>
    <xf numFmtId="4" fontId="53" fillId="155" borderId="134" applyNumberFormat="0" applyProtection="0">
      <alignment horizontal="right" vertical="center"/>
    </xf>
    <xf numFmtId="0" fontId="194" fillId="117" borderId="135" applyNumberFormat="0" applyAlignment="0" applyProtection="0"/>
    <xf numFmtId="0" fontId="12" fillId="86" borderId="136" applyNumberFormat="0" applyFont="0" applyAlignment="0" applyProtection="0"/>
    <xf numFmtId="0" fontId="12" fillId="103" borderId="134" applyNumberFormat="0" applyProtection="0">
      <alignment horizontal="left" vertical="center" indent="1"/>
    </xf>
    <xf numFmtId="0" fontId="12" fillId="106" borderId="144" applyNumberFormat="0">
      <protection locked="0"/>
    </xf>
    <xf numFmtId="0" fontId="201" fillId="87" borderId="135" applyNumberFormat="0" applyAlignment="0" applyProtection="0"/>
    <xf numFmtId="4" fontId="50" fillId="91" borderId="134" applyNumberFormat="0" applyProtection="0">
      <alignment horizontal="left" vertical="center" indent="1"/>
    </xf>
    <xf numFmtId="4" fontId="206" fillId="122" borderId="139" applyNumberFormat="0" applyProtection="0">
      <alignment horizontal="left" vertical="center" indent="1"/>
    </xf>
    <xf numFmtId="0" fontId="12" fillId="106" borderId="144" applyNumberFormat="0">
      <protection locked="0"/>
    </xf>
    <xf numFmtId="0" fontId="206" fillId="138" borderId="139" applyNumberFormat="0" applyProtection="0">
      <alignment horizontal="left" vertical="center" indent="1"/>
    </xf>
    <xf numFmtId="0" fontId="206" fillId="103" borderId="139" applyNumberFormat="0" applyProtection="0">
      <alignment horizontal="left" vertical="center" indent="1"/>
    </xf>
    <xf numFmtId="0" fontId="201" fillId="87" borderId="135" applyNumberFormat="0" applyAlignment="0" applyProtection="0"/>
    <xf numFmtId="4" fontId="206" fillId="92" borderId="139" applyNumberFormat="0" applyProtection="0">
      <alignment horizontal="right" vertical="center"/>
    </xf>
    <xf numFmtId="4" fontId="64" fillId="99" borderId="134" applyNumberFormat="0" applyProtection="0">
      <alignment horizontal="right" vertical="center"/>
    </xf>
    <xf numFmtId="4" fontId="64" fillId="98" borderId="134" applyNumberFormat="0" applyProtection="0">
      <alignment horizontal="right" vertical="center"/>
    </xf>
    <xf numFmtId="4" fontId="64" fillId="94" borderId="134" applyNumberFormat="0" applyProtection="0">
      <alignment horizontal="right" vertical="center"/>
    </xf>
    <xf numFmtId="0" fontId="206" fillId="86" borderId="139" applyNumberFormat="0" applyFont="0" applyAlignment="0" applyProtection="0"/>
    <xf numFmtId="0" fontId="194" fillId="117" borderId="135" applyNumberFormat="0" applyAlignment="0" applyProtection="0"/>
    <xf numFmtId="4" fontId="206" fillId="91" borderId="139" applyNumberFormat="0" applyProtection="0">
      <alignment vertical="center"/>
    </xf>
    <xf numFmtId="0" fontId="220" fillId="110" borderId="135" applyNumberFormat="0" applyAlignment="0" applyProtection="0"/>
    <xf numFmtId="0" fontId="12" fillId="103" borderId="134" applyNumberFormat="0" applyProtection="0">
      <alignment horizontal="left" vertical="center" indent="1"/>
    </xf>
    <xf numFmtId="4" fontId="210" fillId="108" borderId="140" applyNumberFormat="0" applyProtection="0">
      <alignment horizontal="left" vertical="center" indent="1"/>
    </xf>
    <xf numFmtId="0" fontId="64" fillId="92" borderId="134" applyNumberFormat="0" applyProtection="0">
      <alignment horizontal="left" vertical="top" indent="1"/>
    </xf>
    <xf numFmtId="4" fontId="206" fillId="0" borderId="139" applyNumberFormat="0" applyProtection="0">
      <alignment horizontal="right" vertical="center"/>
    </xf>
    <xf numFmtId="4" fontId="229" fillId="38" borderId="134" applyNumberFormat="0" applyProtection="0">
      <alignment vertical="center"/>
    </xf>
    <xf numFmtId="0" fontId="206" fillId="139" borderId="144"/>
    <xf numFmtId="0" fontId="64" fillId="107" borderId="134" applyNumberFormat="0" applyProtection="0">
      <alignment horizontal="left" vertical="top" indent="1"/>
    </xf>
    <xf numFmtId="0" fontId="206" fillId="105" borderId="139" applyNumberFormat="0" applyProtection="0">
      <alignment horizontal="left" vertical="center" indent="1"/>
    </xf>
    <xf numFmtId="4" fontId="50" fillId="91" borderId="134" applyNumberFormat="0" applyProtection="0">
      <alignment horizontal="left" vertical="center" indent="1"/>
    </xf>
    <xf numFmtId="0" fontId="206" fillId="110" borderId="139" applyNumberFormat="0" applyProtection="0">
      <alignment horizontal="left" vertical="center" indent="1"/>
    </xf>
    <xf numFmtId="4" fontId="187" fillId="107" borderId="134" applyNumberFormat="0" applyProtection="0">
      <alignment vertical="center"/>
    </xf>
    <xf numFmtId="0" fontId="12" fillId="103" borderId="134" applyNumberFormat="0" applyProtection="0">
      <alignment horizontal="left" vertical="center" indent="1"/>
    </xf>
    <xf numFmtId="4" fontId="53" fillId="157" borderId="134" applyNumberFormat="0" applyProtection="0">
      <alignment horizontal="right" vertical="center"/>
    </xf>
    <xf numFmtId="0" fontId="12" fillId="103" borderId="134" applyNumberFormat="0" applyProtection="0">
      <alignment horizontal="left" vertical="top" indent="1"/>
    </xf>
    <xf numFmtId="4" fontId="64" fillId="94" borderId="134" applyNumberFormat="0" applyProtection="0">
      <alignment horizontal="right" vertical="center"/>
    </xf>
    <xf numFmtId="4" fontId="64" fillId="92" borderId="134" applyNumberFormat="0" applyProtection="0">
      <alignment horizontal="left" vertical="center" indent="1"/>
    </xf>
    <xf numFmtId="0" fontId="206" fillId="103" borderId="139" applyNumberFormat="0" applyProtection="0">
      <alignment horizontal="left" vertical="center" indent="1"/>
    </xf>
    <xf numFmtId="4" fontId="206" fillId="91" borderId="139" applyNumberFormat="0" applyProtection="0">
      <alignment vertical="center"/>
    </xf>
    <xf numFmtId="4" fontId="206" fillId="38" borderId="139" applyNumberFormat="0" applyProtection="0">
      <alignment horizontal="left" vertical="center" indent="1"/>
    </xf>
    <xf numFmtId="4" fontId="206" fillId="122" borderId="139" applyNumberFormat="0" applyProtection="0">
      <alignment horizontal="left" vertical="center" indent="1"/>
    </xf>
    <xf numFmtId="4" fontId="206" fillId="93" borderId="139" applyNumberFormat="0" applyProtection="0">
      <alignment horizontal="right" vertical="center"/>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6" borderId="139" applyNumberFormat="0" applyProtection="0">
      <alignment horizontal="right" vertical="center"/>
    </xf>
    <xf numFmtId="4" fontId="206" fillId="97" borderId="139" applyNumberFormat="0" applyProtection="0">
      <alignment horizontal="right" vertical="center"/>
    </xf>
    <xf numFmtId="4" fontId="206" fillId="98" borderId="139" applyNumberFormat="0" applyProtection="0">
      <alignment horizontal="right" vertical="center"/>
    </xf>
    <xf numFmtId="4" fontId="206" fillId="99" borderId="139" applyNumberFormat="0" applyProtection="0">
      <alignment horizontal="right" vertical="center"/>
    </xf>
    <xf numFmtId="4" fontId="206" fillId="100" borderId="139" applyNumberFormat="0" applyProtection="0">
      <alignment horizontal="right" vertical="center"/>
    </xf>
    <xf numFmtId="4" fontId="206" fillId="101" borderId="139" applyNumberFormat="0" applyProtection="0">
      <alignment horizontal="right" vertical="center"/>
    </xf>
    <xf numFmtId="4" fontId="206" fillId="102"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2" borderId="140" applyNumberFormat="0" applyProtection="0">
      <alignment horizontal="left" vertical="center" indent="1"/>
    </xf>
    <xf numFmtId="0" fontId="206" fillId="110" borderId="139" applyNumberFormat="0" applyProtection="0">
      <alignment horizontal="left" vertical="center" indent="1"/>
    </xf>
    <xf numFmtId="0" fontId="206" fillId="138" borderId="139" applyNumberFormat="0" applyProtection="0">
      <alignment horizontal="left" vertical="center" indent="1"/>
    </xf>
    <xf numFmtId="0" fontId="206" fillId="105" borderId="139" applyNumberFormat="0" applyProtection="0">
      <alignment horizontal="left" vertical="center" indent="1"/>
    </xf>
    <xf numFmtId="0" fontId="206" fillId="103" borderId="139" applyNumberFormat="0" applyProtection="0">
      <alignment horizontal="left" vertical="center" indent="1"/>
    </xf>
    <xf numFmtId="4" fontId="206" fillId="0" borderId="139" applyNumberFormat="0" applyProtection="0">
      <alignment horizontal="right" vertical="center"/>
    </xf>
    <xf numFmtId="0" fontId="206" fillId="139" borderId="144"/>
    <xf numFmtId="0" fontId="12" fillId="103" borderId="134" applyNumberFormat="0" applyProtection="0">
      <alignment horizontal="left" vertical="center" indent="1"/>
    </xf>
    <xf numFmtId="4" fontId="64" fillId="99" borderId="134" applyNumberFormat="0" applyProtection="0">
      <alignment horizontal="right" vertical="center"/>
    </xf>
    <xf numFmtId="4" fontId="64" fillId="96" borderId="134" applyNumberFormat="0" applyProtection="0">
      <alignment horizontal="right" vertical="center"/>
    </xf>
    <xf numFmtId="4" fontId="53" fillId="154" borderId="134" applyNumberFormat="0" applyProtection="0">
      <alignment horizontal="right" vertical="center"/>
    </xf>
    <xf numFmtId="4" fontId="64" fillId="96" borderId="134" applyNumberFormat="0" applyProtection="0">
      <alignment horizontal="right" vertical="center"/>
    </xf>
    <xf numFmtId="4" fontId="53" fillId="33" borderId="134" applyNumberFormat="0" applyProtection="0">
      <alignment horizontal="right" vertical="center"/>
    </xf>
    <xf numFmtId="4" fontId="53" fillId="121" borderId="134" applyNumberFormat="0" applyProtection="0">
      <alignment horizontal="right" vertical="center"/>
    </xf>
    <xf numFmtId="0" fontId="220" fillId="110" borderId="135" applyNumberFormat="0" applyAlignment="0" applyProtection="0"/>
    <xf numFmtId="4" fontId="64" fillId="99" borderId="134" applyNumberFormat="0" applyProtection="0">
      <alignment horizontal="right" vertical="center"/>
    </xf>
    <xf numFmtId="4" fontId="64" fillId="99" borderId="134" applyNumberFormat="0" applyProtection="0">
      <alignment horizontal="right" vertical="center"/>
    </xf>
    <xf numFmtId="4" fontId="64" fillId="101" borderId="134" applyNumberFormat="0" applyProtection="0">
      <alignment horizontal="right" vertical="center"/>
    </xf>
    <xf numFmtId="4" fontId="64" fillId="92" borderId="134" applyNumberFormat="0" applyProtection="0">
      <alignment horizontal="right" vertical="center"/>
    </xf>
    <xf numFmtId="0" fontId="12" fillId="105" borderId="134" applyNumberFormat="0" applyProtection="0">
      <alignment horizontal="left" vertical="center" indent="1"/>
    </xf>
    <xf numFmtId="4" fontId="206" fillId="91" borderId="139" applyNumberFormat="0" applyProtection="0">
      <alignment vertical="center"/>
    </xf>
    <xf numFmtId="4" fontId="50" fillId="91" borderId="134" applyNumberFormat="0" applyProtection="0">
      <alignment horizontal="left" vertical="center" indent="1"/>
    </xf>
    <xf numFmtId="4" fontId="64" fillId="92" borderId="134" applyNumberFormat="0" applyProtection="0">
      <alignment horizontal="right" vertical="center"/>
    </xf>
    <xf numFmtId="0" fontId="12" fillId="92" borderId="134" applyNumberFormat="0" applyProtection="0">
      <alignment horizontal="left" vertical="top" indent="1"/>
    </xf>
    <xf numFmtId="0" fontId="185" fillId="0" borderId="143" applyNumberFormat="0" applyFill="0" applyAlignment="0" applyProtection="0"/>
    <xf numFmtId="0" fontId="12" fillId="105" borderId="134" applyNumberFormat="0" applyProtection="0">
      <alignment horizontal="left" vertical="center" indent="1"/>
    </xf>
    <xf numFmtId="0" fontId="204" fillId="110" borderId="137" applyNumberFormat="0" applyAlignment="0" applyProtection="0"/>
    <xf numFmtId="0" fontId="12" fillId="105" borderId="134" applyNumberFormat="0" applyProtection="0">
      <alignment horizontal="left" vertical="top" indent="1"/>
    </xf>
    <xf numFmtId="0" fontId="12" fillId="104" borderId="134" applyNumberFormat="0" applyProtection="0">
      <alignment horizontal="left" vertical="top" indent="1"/>
    </xf>
    <xf numFmtId="4" fontId="206" fillId="96" borderId="139" applyNumberFormat="0" applyProtection="0">
      <alignment horizontal="right" vertical="center"/>
    </xf>
    <xf numFmtId="0" fontId="206" fillId="103" borderId="139" applyNumberFormat="0" applyProtection="0">
      <alignment horizontal="left" vertical="center" indent="1"/>
    </xf>
    <xf numFmtId="4" fontId="215" fillId="27" borderId="139" applyNumberFormat="0" applyProtection="0">
      <alignment horizontal="right" vertical="center"/>
    </xf>
    <xf numFmtId="4" fontId="64" fillId="99" borderId="134" applyNumberFormat="0" applyProtection="0">
      <alignment horizontal="right" vertical="center"/>
    </xf>
    <xf numFmtId="0" fontId="64" fillId="107" borderId="134" applyNumberFormat="0" applyProtection="0">
      <alignment horizontal="left" vertical="top" indent="1"/>
    </xf>
    <xf numFmtId="4" fontId="188" fillId="120" borderId="142" applyNumberFormat="0" applyProtection="0">
      <alignment horizontal="left" vertical="center" indent="1"/>
    </xf>
    <xf numFmtId="4" fontId="50" fillId="91" borderId="134" applyNumberFormat="0" applyProtection="0">
      <alignment vertical="center"/>
    </xf>
    <xf numFmtId="4" fontId="206" fillId="92" borderId="139" applyNumberFormat="0" applyProtection="0">
      <alignment horizontal="right" vertical="center"/>
    </xf>
    <xf numFmtId="4" fontId="64" fillId="92" borderId="134" applyNumberFormat="0" applyProtection="0">
      <alignment horizontal="left" vertical="center" indent="1"/>
    </xf>
    <xf numFmtId="4" fontId="229" fillId="38" borderId="134" applyNumberFormat="0" applyProtection="0">
      <alignment vertical="center"/>
    </xf>
    <xf numFmtId="0" fontId="201" fillId="87" borderId="135" applyNumberFormat="0" applyAlignment="0" applyProtection="0"/>
    <xf numFmtId="0" fontId="204" fillId="117" borderId="137" applyNumberFormat="0" applyAlignment="0" applyProtection="0"/>
    <xf numFmtId="0" fontId="12" fillId="103" borderId="134" applyNumberFormat="0" applyProtection="0">
      <alignment horizontal="left" vertical="center" indent="1"/>
    </xf>
    <xf numFmtId="0" fontId="209" fillId="91" borderId="134" applyNumberFormat="0" applyProtection="0">
      <alignment horizontal="left" vertical="top" indent="1"/>
    </xf>
    <xf numFmtId="0" fontId="185" fillId="0" borderId="138" applyNumberFormat="0" applyFill="0" applyAlignment="0" applyProtection="0"/>
    <xf numFmtId="0" fontId="12" fillId="107" borderId="136" applyNumberFormat="0" applyFont="0" applyAlignment="0" applyProtection="0"/>
    <xf numFmtId="4" fontId="64" fillId="93" borderId="134" applyNumberFormat="0" applyProtection="0">
      <alignment horizontal="right" vertical="center"/>
    </xf>
    <xf numFmtId="0" fontId="12" fillId="105" borderId="134" applyNumberFormat="0" applyProtection="0">
      <alignment horizontal="left" vertical="top" indent="1"/>
    </xf>
    <xf numFmtId="0" fontId="206" fillId="110" borderId="139" applyNumberFormat="0" applyProtection="0">
      <alignment horizontal="left" vertical="center" indent="1"/>
    </xf>
    <xf numFmtId="0" fontId="12" fillId="104" borderId="134" applyNumberFormat="0" applyProtection="0">
      <alignment horizontal="left" vertical="center" indent="1"/>
    </xf>
    <xf numFmtId="0" fontId="206" fillId="139" borderId="144"/>
    <xf numFmtId="0" fontId="12" fillId="103" borderId="134" applyNumberFormat="0" applyProtection="0">
      <alignment horizontal="left" vertical="center" indent="1"/>
    </xf>
    <xf numFmtId="4" fontId="53" fillId="154" borderId="134" applyNumberFormat="0" applyProtection="0">
      <alignment horizontal="right" vertical="center"/>
    </xf>
    <xf numFmtId="4" fontId="53" fillId="159" borderId="134" applyNumberFormat="0" applyProtection="0">
      <alignment horizontal="right" vertical="center"/>
    </xf>
    <xf numFmtId="0" fontId="12" fillId="92" borderId="134" applyNumberFormat="0" applyProtection="0">
      <alignment horizontal="left" vertical="center" indent="1"/>
    </xf>
    <xf numFmtId="4" fontId="187" fillId="107" borderId="134" applyNumberFormat="0" applyProtection="0">
      <alignment vertical="center"/>
    </xf>
    <xf numFmtId="4" fontId="56" fillId="38" borderId="134" applyNumberFormat="0" applyProtection="0">
      <alignment vertical="center"/>
    </xf>
    <xf numFmtId="0" fontId="50" fillId="91" borderId="134" applyNumberFormat="0" applyProtection="0">
      <alignment horizontal="left" vertical="top" indent="1"/>
    </xf>
    <xf numFmtId="4" fontId="50" fillId="91" borderId="134" applyNumberFormat="0" applyProtection="0">
      <alignment horizontal="left" vertical="center" indent="1"/>
    </xf>
    <xf numFmtId="4" fontId="186" fillId="91" borderId="134" applyNumberFormat="0" applyProtection="0">
      <alignment vertical="center"/>
    </xf>
    <xf numFmtId="4" fontId="206" fillId="103" borderId="140" applyNumberFormat="0" applyProtection="0">
      <alignment horizontal="left" vertical="center" indent="1"/>
    </xf>
    <xf numFmtId="4" fontId="64" fillId="107" borderId="134" applyNumberFormat="0" applyProtection="0">
      <alignment horizontal="left" vertical="center" indent="1"/>
    </xf>
    <xf numFmtId="4" fontId="206" fillId="102" borderId="140" applyNumberFormat="0" applyProtection="0">
      <alignment horizontal="left" vertical="center" indent="1"/>
    </xf>
    <xf numFmtId="0" fontId="12" fillId="103" borderId="134" applyNumberFormat="0" applyProtection="0">
      <alignment horizontal="left" vertical="center" indent="1"/>
    </xf>
    <xf numFmtId="4" fontId="53" fillId="152" borderId="134" applyNumberFormat="0" applyProtection="0">
      <alignment horizontal="right" vertical="center"/>
    </xf>
    <xf numFmtId="0" fontId="206" fillId="104" borderId="134" applyNumberFormat="0" applyProtection="0">
      <alignment horizontal="left" vertical="top" indent="1"/>
    </xf>
    <xf numFmtId="4" fontId="53" fillId="155" borderId="134" applyNumberFormat="0" applyProtection="0">
      <alignment horizontal="right" vertical="center"/>
    </xf>
    <xf numFmtId="0" fontId="226" fillId="110" borderId="135" applyNumberFormat="0" applyAlignment="0" applyProtection="0"/>
    <xf numFmtId="4" fontId="206" fillId="137" borderId="139" applyNumberFormat="0" applyProtection="0">
      <alignment horizontal="right" vertical="center"/>
    </xf>
    <xf numFmtId="0" fontId="206" fillId="138" borderId="139" applyNumberFormat="0" applyProtection="0">
      <alignment horizontal="left" vertical="center" indent="1"/>
    </xf>
    <xf numFmtId="4" fontId="215" fillId="27" borderId="139" applyNumberFormat="0" applyProtection="0">
      <alignment horizontal="right" vertical="center"/>
    </xf>
    <xf numFmtId="4" fontId="231" fillId="159" borderId="134" applyNumberFormat="0" applyProtection="0">
      <alignment horizontal="right" vertical="center"/>
    </xf>
    <xf numFmtId="4" fontId="64" fillId="103" borderId="134" applyNumberFormat="0" applyProtection="0">
      <alignment horizontal="right" vertical="center"/>
    </xf>
    <xf numFmtId="0" fontId="12" fillId="103" borderId="134" applyNumberFormat="0" applyProtection="0">
      <alignment horizontal="left" vertical="center" indent="1"/>
    </xf>
    <xf numFmtId="0" fontId="12" fillId="92" borderId="134" applyNumberFormat="0" applyProtection="0">
      <alignment horizontal="left" vertical="center" indent="1"/>
    </xf>
    <xf numFmtId="4" fontId="64" fillId="94" borderId="134" applyNumberFormat="0" applyProtection="0">
      <alignment horizontal="right" vertical="center"/>
    </xf>
    <xf numFmtId="4" fontId="187" fillId="103" borderId="134" applyNumberFormat="0" applyProtection="0">
      <alignment horizontal="right" vertical="center"/>
    </xf>
    <xf numFmtId="0" fontId="12" fillId="105" borderId="134" applyNumberFormat="0" applyProtection="0">
      <alignment horizontal="left" vertical="top" indent="1"/>
    </xf>
    <xf numFmtId="0" fontId="12" fillId="92" borderId="134" applyNumberFormat="0" applyProtection="0">
      <alignment horizontal="left" vertical="center" indent="1"/>
    </xf>
    <xf numFmtId="0" fontId="50" fillId="91" borderId="134" applyNumberFormat="0" applyProtection="0">
      <alignment horizontal="left" vertical="top" indent="1"/>
    </xf>
    <xf numFmtId="4" fontId="56" fillId="38" borderId="134" applyNumberFormat="0" applyProtection="0">
      <alignment vertical="center"/>
    </xf>
    <xf numFmtId="4" fontId="206" fillId="92" borderId="140" applyNumberFormat="0" applyProtection="0">
      <alignment horizontal="left" vertical="center" indent="1"/>
    </xf>
    <xf numFmtId="4" fontId="189" fillId="103" borderId="134" applyNumberFormat="0" applyProtection="0">
      <alignment horizontal="right" vertical="center"/>
    </xf>
    <xf numFmtId="4" fontId="206" fillId="38" borderId="139" applyNumberFormat="0" applyProtection="0">
      <alignment horizontal="left" vertical="center" indent="1"/>
    </xf>
    <xf numFmtId="4" fontId="64" fillId="99" borderId="134" applyNumberFormat="0" applyProtection="0">
      <alignment horizontal="right" vertical="center"/>
    </xf>
    <xf numFmtId="4" fontId="53" fillId="159" borderId="134" applyNumberFormat="0" applyProtection="0">
      <alignment vertical="center"/>
    </xf>
    <xf numFmtId="4" fontId="53" fillId="109" borderId="134" applyNumberFormat="0" applyProtection="0">
      <alignment horizontal="right" vertical="center"/>
    </xf>
    <xf numFmtId="4" fontId="64" fillId="98" borderId="134" applyNumberFormat="0" applyProtection="0">
      <alignment horizontal="right" vertical="center"/>
    </xf>
    <xf numFmtId="4" fontId="53" fillId="109" borderId="134" applyNumberFormat="0" applyProtection="0">
      <alignment horizontal="right" vertical="center"/>
    </xf>
    <xf numFmtId="0" fontId="50" fillId="91" borderId="134" applyNumberFormat="0" applyProtection="0">
      <alignment horizontal="left" vertical="top" indent="1"/>
    </xf>
    <xf numFmtId="4" fontId="206" fillId="122" borderId="139" applyNumberFormat="0" applyProtection="0">
      <alignment horizontal="left" vertical="center" indent="1"/>
    </xf>
    <xf numFmtId="4" fontId="189" fillId="103" borderId="134" applyNumberFormat="0" applyProtection="0">
      <alignment horizontal="right" vertical="center"/>
    </xf>
    <xf numFmtId="0" fontId="12" fillId="105" borderId="134" applyNumberFormat="0" applyProtection="0">
      <alignment horizontal="left" vertical="top" indent="1"/>
    </xf>
    <xf numFmtId="4" fontId="12" fillId="104" borderId="140" applyNumberFormat="0" applyProtection="0">
      <alignment horizontal="left" vertical="center" indent="1"/>
    </xf>
    <xf numFmtId="4" fontId="12" fillId="104" borderId="140" applyNumberFormat="0" applyProtection="0">
      <alignment horizontal="left" vertical="center" indent="1"/>
    </xf>
    <xf numFmtId="0" fontId="206" fillId="104" borderId="134" applyNumberFormat="0" applyProtection="0">
      <alignment horizontal="left" vertical="top" indent="1"/>
    </xf>
    <xf numFmtId="4" fontId="230" fillId="159" borderId="134" applyNumberFormat="0" applyProtection="0">
      <alignment vertical="center"/>
    </xf>
    <xf numFmtId="0" fontId="12" fillId="104" borderId="160" applyNumberFormat="0" applyProtection="0">
      <alignment horizontal="left" vertical="center" indent="1"/>
    </xf>
    <xf numFmtId="0" fontId="209" fillId="91" borderId="134" applyNumberFormat="0" applyProtection="0">
      <alignment horizontal="left" vertical="top" indent="1"/>
    </xf>
    <xf numFmtId="0" fontId="12" fillId="104" borderId="134" applyNumberFormat="0" applyProtection="0">
      <alignment horizontal="left" vertical="center" indent="1"/>
    </xf>
    <xf numFmtId="0" fontId="50" fillId="91" borderId="134" applyNumberFormat="0" applyProtection="0">
      <alignment horizontal="left" vertical="top" indent="1"/>
    </xf>
    <xf numFmtId="0" fontId="12" fillId="92" borderId="134" applyNumberFormat="0" applyProtection="0">
      <alignment horizontal="left" vertical="center" indent="1"/>
    </xf>
    <xf numFmtId="4" fontId="64" fillId="94" borderId="134" applyNumberFormat="0" applyProtection="0">
      <alignment horizontal="right" vertical="center"/>
    </xf>
    <xf numFmtId="0" fontId="71" fillId="104" borderId="141" applyBorder="0"/>
    <xf numFmtId="4" fontId="64" fillId="101" borderId="134" applyNumberFormat="0" applyProtection="0">
      <alignment horizontal="right" vertical="center"/>
    </xf>
    <xf numFmtId="4" fontId="53" fillId="121" borderId="134" applyNumberFormat="0" applyProtection="0">
      <alignment horizontal="right" vertical="center"/>
    </xf>
    <xf numFmtId="4" fontId="206" fillId="122" borderId="139" applyNumberFormat="0" applyProtection="0">
      <alignment horizontal="left" vertical="center" indent="1"/>
    </xf>
    <xf numFmtId="0" fontId="12" fillId="104" borderId="134" applyNumberFormat="0" applyProtection="0">
      <alignment horizontal="left" vertical="top" indent="1"/>
    </xf>
    <xf numFmtId="4" fontId="64" fillId="92" borderId="134" applyNumberFormat="0" applyProtection="0">
      <alignment horizontal="left" vertical="center" indent="1"/>
    </xf>
    <xf numFmtId="4" fontId="64" fillId="107" borderId="134" applyNumberFormat="0" applyProtection="0">
      <alignment vertical="center"/>
    </xf>
    <xf numFmtId="0" fontId="12" fillId="92" borderId="134" applyNumberFormat="0" applyProtection="0">
      <alignment horizontal="left" vertical="top" indent="1"/>
    </xf>
    <xf numFmtId="4" fontId="64" fillId="93" borderId="134" applyNumberFormat="0" applyProtection="0">
      <alignment horizontal="right" vertical="center"/>
    </xf>
    <xf numFmtId="4" fontId="186" fillId="91" borderId="134" applyNumberFormat="0" applyProtection="0">
      <alignment vertical="center"/>
    </xf>
    <xf numFmtId="4" fontId="64" fillId="95" borderId="134" applyNumberFormat="0" applyProtection="0">
      <alignment horizontal="right" vertical="center"/>
    </xf>
    <xf numFmtId="4" fontId="64" fillId="99" borderId="134" applyNumberFormat="0" applyProtection="0">
      <alignment horizontal="right" vertical="center"/>
    </xf>
    <xf numFmtId="4" fontId="206" fillId="103" borderId="140" applyNumberFormat="0" applyProtection="0">
      <alignment horizontal="left" vertical="center" indent="1"/>
    </xf>
    <xf numFmtId="4" fontId="53" fillId="121" borderId="134" applyNumberFormat="0" applyProtection="0">
      <alignment horizontal="right" vertical="center"/>
    </xf>
    <xf numFmtId="4" fontId="53" fillId="109" borderId="134" applyNumberFormat="0" applyProtection="0">
      <alignment horizontal="right" vertical="center"/>
    </xf>
    <xf numFmtId="4" fontId="64" fillId="93" borderId="134" applyNumberFormat="0" applyProtection="0">
      <alignment horizontal="right" vertical="center"/>
    </xf>
    <xf numFmtId="4" fontId="64" fillId="93" borderId="134" applyNumberFormat="0" applyProtection="0">
      <alignment horizontal="right" vertical="center"/>
    </xf>
    <xf numFmtId="0" fontId="12" fillId="86" borderId="136" applyNumberFormat="0" applyFont="0" applyAlignment="0" applyProtection="0"/>
    <xf numFmtId="4" fontId="206" fillId="99" borderId="139" applyNumberFormat="0" applyProtection="0">
      <alignment horizontal="right" vertical="center"/>
    </xf>
    <xf numFmtId="4" fontId="64" fillId="95" borderId="134" applyNumberFormat="0" applyProtection="0">
      <alignment horizontal="right" vertical="center"/>
    </xf>
    <xf numFmtId="4" fontId="56" fillId="119" borderId="134" applyNumberFormat="0" applyProtection="0">
      <alignment horizontal="left" vertical="center" indent="1"/>
    </xf>
    <xf numFmtId="0" fontId="12" fillId="107" borderId="136" applyNumberFormat="0" applyFont="0" applyAlignment="0" applyProtection="0"/>
    <xf numFmtId="4" fontId="215" fillId="38" borderId="139" applyNumberFormat="0" applyProtection="0">
      <alignment vertical="center"/>
    </xf>
    <xf numFmtId="0" fontId="185" fillId="0" borderId="143" applyNumberFormat="0" applyFill="0" applyAlignment="0" applyProtection="0"/>
    <xf numFmtId="4" fontId="64" fillId="103" borderId="134" applyNumberFormat="0" applyProtection="0">
      <alignment horizontal="right" vertical="center"/>
    </xf>
    <xf numFmtId="0" fontId="206" fillId="139" borderId="144"/>
    <xf numFmtId="4" fontId="186" fillId="91" borderId="134" applyNumberFormat="0" applyProtection="0">
      <alignment vertical="center"/>
    </xf>
    <xf numFmtId="0" fontId="12" fillId="92" borderId="134" applyNumberFormat="0" applyProtection="0">
      <alignment horizontal="left" vertical="center" indent="1"/>
    </xf>
    <xf numFmtId="0" fontId="12" fillId="92" borderId="134" applyNumberFormat="0" applyProtection="0">
      <alignment horizontal="left" vertical="center" indent="1"/>
    </xf>
    <xf numFmtId="4" fontId="56" fillId="119" borderId="142" applyNumberFormat="0" applyProtection="0">
      <alignment horizontal="left" vertical="center" indent="1"/>
    </xf>
    <xf numFmtId="0" fontId="12" fillId="104" borderId="134" applyNumberFormat="0" applyProtection="0">
      <alignment horizontal="left" vertical="top" indent="1"/>
    </xf>
    <xf numFmtId="0" fontId="206" fillId="104" borderId="134" applyNumberFormat="0" applyProtection="0">
      <alignment horizontal="left" vertical="top" indent="1"/>
    </xf>
    <xf numFmtId="0" fontId="206" fillId="105" borderId="134" applyNumberFormat="0" applyProtection="0">
      <alignment horizontal="left" vertical="top" indent="1"/>
    </xf>
    <xf numFmtId="4" fontId="64" fillId="96" borderId="134" applyNumberFormat="0" applyProtection="0">
      <alignment horizontal="right" vertical="center"/>
    </xf>
    <xf numFmtId="4" fontId="64" fillId="100" borderId="134" applyNumberFormat="0" applyProtection="0">
      <alignment horizontal="right" vertical="center"/>
    </xf>
    <xf numFmtId="0" fontId="201" fillId="87" borderId="135" applyNumberFormat="0" applyAlignment="0" applyProtection="0"/>
    <xf numFmtId="0" fontId="208" fillId="92" borderId="134" applyNumberFormat="0" applyProtection="0">
      <alignment horizontal="left" vertical="top" indent="1"/>
    </xf>
    <xf numFmtId="0" fontId="206" fillId="105" borderId="139" applyNumberFormat="0" applyProtection="0">
      <alignment horizontal="left" vertical="center" indent="1"/>
    </xf>
    <xf numFmtId="4" fontId="53" fillId="153" borderId="134" applyNumberFormat="0" applyProtection="0">
      <alignment horizontal="right" vertical="center"/>
    </xf>
    <xf numFmtId="4" fontId="64" fillId="96" borderId="134" applyNumberFormat="0" applyProtection="0">
      <alignment horizontal="right" vertical="center"/>
    </xf>
    <xf numFmtId="0" fontId="12" fillId="105" borderId="134" applyNumberFormat="0" applyProtection="0">
      <alignment horizontal="left" vertical="top" indent="1"/>
    </xf>
    <xf numFmtId="4" fontId="53" fillId="156" borderId="134" applyNumberFormat="0" applyProtection="0">
      <alignment horizontal="right" vertical="center"/>
    </xf>
    <xf numFmtId="4" fontId="64" fillId="95" borderId="134" applyNumberFormat="0" applyProtection="0">
      <alignment horizontal="right" vertical="center"/>
    </xf>
    <xf numFmtId="4" fontId="50" fillId="91" borderId="134" applyNumberFormat="0" applyProtection="0">
      <alignment vertical="center"/>
    </xf>
    <xf numFmtId="4" fontId="186" fillId="91" borderId="134" applyNumberFormat="0" applyProtection="0">
      <alignment vertical="center"/>
    </xf>
    <xf numFmtId="4" fontId="50" fillId="91" borderId="134" applyNumberFormat="0" applyProtection="0">
      <alignment horizontal="left" vertical="center" indent="1"/>
    </xf>
    <xf numFmtId="0" fontId="50" fillId="91" borderId="134" applyNumberFormat="0" applyProtection="0">
      <alignment horizontal="left" vertical="top" indent="1"/>
    </xf>
    <xf numFmtId="4" fontId="64" fillId="93" borderId="134" applyNumberFormat="0" applyProtection="0">
      <alignment horizontal="right" vertical="center"/>
    </xf>
    <xf numFmtId="4" fontId="64" fillId="94" borderId="134" applyNumberFormat="0" applyProtection="0">
      <alignment horizontal="right" vertical="center"/>
    </xf>
    <xf numFmtId="4" fontId="64" fillId="95" borderId="134" applyNumberFormat="0" applyProtection="0">
      <alignment horizontal="right" vertical="center"/>
    </xf>
    <xf numFmtId="4" fontId="64" fillId="96" borderId="134" applyNumberFormat="0" applyProtection="0">
      <alignment horizontal="right" vertical="center"/>
    </xf>
    <xf numFmtId="4" fontId="64" fillId="97" borderId="134" applyNumberFormat="0" applyProtection="0">
      <alignment horizontal="right" vertical="center"/>
    </xf>
    <xf numFmtId="4" fontId="64" fillId="98" borderId="134" applyNumberFormat="0" applyProtection="0">
      <alignment horizontal="right" vertical="center"/>
    </xf>
    <xf numFmtId="4" fontId="64" fillId="99" borderId="134" applyNumberFormat="0" applyProtection="0">
      <alignment horizontal="right" vertical="center"/>
    </xf>
    <xf numFmtId="4" fontId="64" fillId="100" borderId="134" applyNumberFormat="0" applyProtection="0">
      <alignment horizontal="right" vertical="center"/>
    </xf>
    <xf numFmtId="4" fontId="64" fillId="101" borderId="134" applyNumberFormat="0" applyProtection="0">
      <alignment horizontal="right" vertical="center"/>
    </xf>
    <xf numFmtId="4" fontId="64" fillId="92"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top" indent="1"/>
    </xf>
    <xf numFmtId="0" fontId="12" fillId="105" borderId="134" applyNumberFormat="0" applyProtection="0">
      <alignment horizontal="left" vertical="center" indent="1"/>
    </xf>
    <xf numFmtId="0" fontId="12" fillId="105" borderId="134" applyNumberFormat="0" applyProtection="0">
      <alignment horizontal="left" vertical="top" indent="1"/>
    </xf>
    <xf numFmtId="0" fontId="12" fillId="103" borderId="134" applyNumberFormat="0" applyProtection="0">
      <alignment horizontal="left" vertical="center" indent="1"/>
    </xf>
    <xf numFmtId="0" fontId="12" fillId="103" borderId="134" applyNumberFormat="0" applyProtection="0">
      <alignment horizontal="left" vertical="top" indent="1"/>
    </xf>
    <xf numFmtId="4" fontId="64" fillId="107" borderId="134" applyNumberFormat="0" applyProtection="0">
      <alignment vertical="center"/>
    </xf>
    <xf numFmtId="4" fontId="187" fillId="107" borderId="134" applyNumberFormat="0" applyProtection="0">
      <alignment vertical="center"/>
    </xf>
    <xf numFmtId="4" fontId="64" fillId="107" borderId="134" applyNumberFormat="0" applyProtection="0">
      <alignment horizontal="left" vertical="center" indent="1"/>
    </xf>
    <xf numFmtId="0" fontId="64" fillId="107" borderId="134" applyNumberFormat="0" applyProtection="0">
      <alignment horizontal="left" vertical="top" indent="1"/>
    </xf>
    <xf numFmtId="4" fontId="64" fillId="103" borderId="134" applyNumberFormat="0" applyProtection="0">
      <alignment horizontal="right" vertical="center"/>
    </xf>
    <xf numFmtId="4" fontId="187" fillId="103" borderId="134" applyNumberFormat="0" applyProtection="0">
      <alignment horizontal="right" vertical="center"/>
    </xf>
    <xf numFmtId="4" fontId="64" fillId="92" borderId="134" applyNumberFormat="0" applyProtection="0">
      <alignment horizontal="left" vertical="center" indent="1"/>
    </xf>
    <xf numFmtId="0" fontId="64" fillId="92" borderId="134" applyNumberFormat="0" applyProtection="0">
      <alignment horizontal="left" vertical="top" indent="1"/>
    </xf>
    <xf numFmtId="4" fontId="189" fillId="103" borderId="134" applyNumberFormat="0" applyProtection="0">
      <alignment horizontal="right" vertical="center"/>
    </xf>
    <xf numFmtId="0" fontId="201" fillId="87" borderId="135" applyNumberFormat="0" applyAlignment="0" applyProtection="0"/>
    <xf numFmtId="4" fontId="64" fillId="92" borderId="134" applyNumberFormat="0" applyProtection="0">
      <alignment horizontal="left" vertical="center" indent="1"/>
    </xf>
    <xf numFmtId="0" fontId="194" fillId="117" borderId="135" applyNumberFormat="0" applyAlignment="0" applyProtection="0"/>
    <xf numFmtId="0" fontId="201" fillId="87" borderId="135" applyNumberFormat="0" applyAlignment="0" applyProtection="0"/>
    <xf numFmtId="0" fontId="12" fillId="86" borderId="136" applyNumberFormat="0" applyFont="0" applyAlignment="0" applyProtection="0"/>
    <xf numFmtId="0" fontId="185" fillId="0" borderId="138" applyNumberFormat="0" applyFill="0" applyAlignment="0" applyProtection="0"/>
    <xf numFmtId="4" fontId="206" fillId="122" borderId="139" applyNumberFormat="0" applyProtection="0">
      <alignment horizontal="left" vertical="center" indent="1"/>
    </xf>
    <xf numFmtId="4" fontId="206" fillId="122" borderId="139" applyNumberFormat="0" applyProtection="0">
      <alignment horizontal="left" vertical="center" indent="1"/>
    </xf>
    <xf numFmtId="0" fontId="206" fillId="104" borderId="134" applyNumberFormat="0" applyProtection="0">
      <alignment horizontal="left" vertical="top" indent="1"/>
    </xf>
    <xf numFmtId="0" fontId="206" fillId="92" borderId="134" applyNumberFormat="0" applyProtection="0">
      <alignment horizontal="left" vertical="top" indent="1"/>
    </xf>
    <xf numFmtId="0" fontId="206" fillId="105" borderId="134" applyNumberFormat="0" applyProtection="0">
      <alignment horizontal="left" vertical="top" indent="1"/>
    </xf>
    <xf numFmtId="0" fontId="206" fillId="103" borderId="134" applyNumberFormat="0" applyProtection="0">
      <alignment horizontal="left" vertical="top" indent="1"/>
    </xf>
    <xf numFmtId="4" fontId="206" fillId="0" borderId="139" applyNumberFormat="0" applyProtection="0">
      <alignment horizontal="right" vertical="center"/>
    </xf>
    <xf numFmtId="0" fontId="213" fillId="134" borderId="139" applyNumberFormat="0" applyAlignment="0" applyProtection="0"/>
    <xf numFmtId="0" fontId="201" fillId="87" borderId="139" applyNumberFormat="0" applyAlignment="0" applyProtection="0"/>
    <xf numFmtId="0" fontId="206" fillId="86" borderId="139" applyNumberFormat="0" applyFont="0" applyAlignment="0" applyProtection="0"/>
    <xf numFmtId="4" fontId="206" fillId="91" borderId="139" applyNumberFormat="0" applyProtection="0">
      <alignment vertical="center"/>
    </xf>
    <xf numFmtId="4" fontId="215" fillId="38" borderId="139" applyNumberFormat="0" applyProtection="0">
      <alignment vertical="center"/>
    </xf>
    <xf numFmtId="4" fontId="206" fillId="38" borderId="139" applyNumberFormat="0" applyProtection="0">
      <alignment horizontal="left" vertical="center" indent="1"/>
    </xf>
    <xf numFmtId="0" fontId="209" fillId="91" borderId="134" applyNumberFormat="0" applyProtection="0">
      <alignment horizontal="left" vertical="top" indent="1"/>
    </xf>
    <xf numFmtId="4" fontId="206" fillId="93" borderId="139" applyNumberFormat="0" applyProtection="0">
      <alignment horizontal="right" vertical="center"/>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6" borderId="139" applyNumberFormat="0" applyProtection="0">
      <alignment horizontal="right" vertical="center"/>
    </xf>
    <xf numFmtId="4" fontId="206" fillId="97" borderId="139" applyNumberFormat="0" applyProtection="0">
      <alignment horizontal="right" vertical="center"/>
    </xf>
    <xf numFmtId="4" fontId="206" fillId="98" borderId="139" applyNumberFormat="0" applyProtection="0">
      <alignment horizontal="right" vertical="center"/>
    </xf>
    <xf numFmtId="4" fontId="206" fillId="99" borderId="139" applyNumberFormat="0" applyProtection="0">
      <alignment horizontal="right" vertical="center"/>
    </xf>
    <xf numFmtId="4" fontId="206" fillId="100" borderId="139" applyNumberFormat="0" applyProtection="0">
      <alignment horizontal="right" vertical="center"/>
    </xf>
    <xf numFmtId="4" fontId="206" fillId="101" borderId="139" applyNumberFormat="0" applyProtection="0">
      <alignment horizontal="right" vertical="center"/>
    </xf>
    <xf numFmtId="4" fontId="206" fillId="102" borderId="140" applyNumberFormat="0" applyProtection="0">
      <alignment horizontal="left" vertical="center" indent="1"/>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2" borderId="140" applyNumberFormat="0" applyProtection="0">
      <alignment horizontal="left" vertical="center" indent="1"/>
    </xf>
    <xf numFmtId="0" fontId="206" fillId="110" borderId="139" applyNumberFormat="0" applyProtection="0">
      <alignment horizontal="left" vertical="center" indent="1"/>
    </xf>
    <xf numFmtId="0" fontId="206" fillId="138" borderId="139" applyNumberFormat="0" applyProtection="0">
      <alignment horizontal="left" vertical="center" indent="1"/>
    </xf>
    <xf numFmtId="0" fontId="206" fillId="105" borderId="139" applyNumberFormat="0" applyProtection="0">
      <alignment horizontal="left" vertical="center" indent="1"/>
    </xf>
    <xf numFmtId="0" fontId="206" fillId="103" borderId="139" applyNumberFormat="0" applyProtection="0">
      <alignment horizontal="left" vertical="center" indent="1"/>
    </xf>
    <xf numFmtId="0" fontId="71" fillId="104" borderId="141" applyBorder="0"/>
    <xf numFmtId="4" fontId="208" fillId="107" borderId="134" applyNumberFormat="0" applyProtection="0">
      <alignment vertical="center"/>
    </xf>
    <xf numFmtId="4" fontId="208" fillId="110" borderId="134" applyNumberFormat="0" applyProtection="0">
      <alignment horizontal="left" vertical="center" indent="1"/>
    </xf>
    <xf numFmtId="0" fontId="208" fillId="107" borderId="134" applyNumberFormat="0" applyProtection="0">
      <alignment horizontal="left" vertical="top" indent="1"/>
    </xf>
    <xf numFmtId="4" fontId="215" fillId="27" borderId="139" applyNumberFormat="0" applyProtection="0">
      <alignment horizontal="right" vertical="center"/>
    </xf>
    <xf numFmtId="0" fontId="208" fillId="92" borderId="134" applyNumberFormat="0" applyProtection="0">
      <alignment horizontal="left" vertical="top" indent="1"/>
    </xf>
    <xf numFmtId="4" fontId="210" fillId="108" borderId="140" applyNumberFormat="0" applyProtection="0">
      <alignment horizontal="left" vertical="center" indent="1"/>
    </xf>
    <xf numFmtId="4" fontId="211" fillId="106" borderId="139" applyNumberFormat="0" applyProtection="0">
      <alignment horizontal="right" vertical="center"/>
    </xf>
    <xf numFmtId="0" fontId="185" fillId="0" borderId="138" applyNumberFormat="0" applyFill="0" applyAlignment="0" applyProtection="0"/>
    <xf numFmtId="0" fontId="220" fillId="110" borderId="135" applyNumberFormat="0" applyAlignment="0" applyProtection="0"/>
    <xf numFmtId="0" fontId="220" fillId="110" borderId="135" applyNumberFormat="0" applyAlignment="0" applyProtection="0"/>
    <xf numFmtId="0" fontId="194" fillId="117" borderId="135" applyNumberFormat="0" applyAlignment="0" applyProtection="0"/>
    <xf numFmtId="0" fontId="194" fillId="117" borderId="135" applyNumberFormat="0" applyAlignment="0" applyProtection="0"/>
    <xf numFmtId="0" fontId="226" fillId="110" borderId="135" applyNumberFormat="0" applyAlignment="0" applyProtection="0"/>
    <xf numFmtId="0" fontId="226" fillId="110" borderId="135" applyNumberFormat="0" applyAlignment="0" applyProtection="0"/>
    <xf numFmtId="0" fontId="201" fillId="87" borderId="135" applyNumberFormat="0" applyAlignment="0" applyProtection="0"/>
    <xf numFmtId="0" fontId="201" fillId="87" borderId="135" applyNumberFormat="0" applyAlignment="0" applyProtection="0"/>
    <xf numFmtId="0" fontId="12" fillId="107" borderId="136" applyNumberFormat="0" applyFont="0" applyAlignment="0" applyProtection="0"/>
    <xf numFmtId="0" fontId="12" fillId="107" borderId="136" applyNumberFormat="0" applyFont="0" applyAlignment="0" applyProtection="0"/>
    <xf numFmtId="0" fontId="206" fillId="86" borderId="139" applyNumberFormat="0" applyFont="0" applyAlignment="0" applyProtection="0"/>
    <xf numFmtId="0" fontId="12" fillId="86" borderId="136" applyNumberFormat="0" applyFont="0" applyAlignment="0" applyProtection="0"/>
    <xf numFmtId="0" fontId="12" fillId="86" borderId="136" applyNumberFormat="0" applyFont="0" applyAlignment="0" applyProtection="0"/>
    <xf numFmtId="4" fontId="50" fillId="91" borderId="134" applyNumberFormat="0" applyProtection="0">
      <alignment vertical="center"/>
    </xf>
    <xf numFmtId="4" fontId="56" fillId="38" borderId="134" applyNumberFormat="0" applyProtection="0">
      <alignment vertical="center"/>
    </xf>
    <xf numFmtId="4" fontId="56" fillId="38" borderId="134" applyNumberFormat="0" applyProtection="0">
      <alignment vertical="center"/>
    </xf>
    <xf numFmtId="4" fontId="50" fillId="91" borderId="134" applyNumberFormat="0" applyProtection="0">
      <alignment vertical="center"/>
    </xf>
    <xf numFmtId="4" fontId="50" fillId="91" borderId="134" applyNumberFormat="0" applyProtection="0">
      <alignment vertical="center"/>
    </xf>
    <xf numFmtId="4" fontId="186" fillId="91" borderId="134" applyNumberFormat="0" applyProtection="0">
      <alignment vertical="center"/>
    </xf>
    <xf numFmtId="4" fontId="229" fillId="38" borderId="134" applyNumberFormat="0" applyProtection="0">
      <alignment vertical="center"/>
    </xf>
    <xf numFmtId="4" fontId="229" fillId="38" borderId="134" applyNumberFormat="0" applyProtection="0">
      <alignment vertical="center"/>
    </xf>
    <xf numFmtId="4" fontId="186" fillId="91" borderId="134" applyNumberFormat="0" applyProtection="0">
      <alignment vertical="center"/>
    </xf>
    <xf numFmtId="4" fontId="50" fillId="91" borderId="134" applyNumberFormat="0" applyProtection="0">
      <alignment horizontal="left" vertical="center" indent="1"/>
    </xf>
    <xf numFmtId="4" fontId="53" fillId="38" borderId="134" applyNumberFormat="0" applyProtection="0">
      <alignment horizontal="left" vertical="center" indent="1"/>
    </xf>
    <xf numFmtId="4" fontId="53" fillId="38" borderId="134" applyNumberFormat="0" applyProtection="0">
      <alignment horizontal="left" vertical="center" indent="1"/>
    </xf>
    <xf numFmtId="4" fontId="50" fillId="91" borderId="134" applyNumberFormat="0" applyProtection="0">
      <alignment horizontal="left" vertical="center" indent="1"/>
    </xf>
    <xf numFmtId="4" fontId="50" fillId="91" borderId="134" applyNumberFormat="0" applyProtection="0">
      <alignment horizontal="left" vertical="center" indent="1"/>
    </xf>
    <xf numFmtId="0" fontId="50" fillId="91" borderId="134" applyNumberFormat="0" applyProtection="0">
      <alignment horizontal="left" vertical="top" indent="1"/>
    </xf>
    <xf numFmtId="4" fontId="64" fillId="93" borderId="134" applyNumberFormat="0" applyProtection="0">
      <alignment horizontal="right" vertical="center"/>
    </xf>
    <xf numFmtId="4" fontId="53" fillId="152" borderId="134" applyNumberFormat="0" applyProtection="0">
      <alignment horizontal="right" vertical="center"/>
    </xf>
    <xf numFmtId="4" fontId="53" fillId="152" borderId="134" applyNumberFormat="0" applyProtection="0">
      <alignment horizontal="right" vertical="center"/>
    </xf>
    <xf numFmtId="4" fontId="64" fillId="93" borderId="134" applyNumberFormat="0" applyProtection="0">
      <alignment horizontal="right" vertical="center"/>
    </xf>
    <xf numFmtId="4" fontId="64" fillId="93" borderId="134" applyNumberFormat="0" applyProtection="0">
      <alignment horizontal="right" vertical="center"/>
    </xf>
    <xf numFmtId="4" fontId="64" fillId="94" borderId="134" applyNumberFormat="0" applyProtection="0">
      <alignment horizontal="right" vertical="center"/>
    </xf>
    <xf numFmtId="4" fontId="53" fillId="121" borderId="134" applyNumberFormat="0" applyProtection="0">
      <alignment horizontal="right" vertical="center"/>
    </xf>
    <xf numFmtId="4" fontId="53" fillId="121" borderId="134" applyNumberFormat="0" applyProtection="0">
      <alignment horizontal="right" vertical="center"/>
    </xf>
    <xf numFmtId="4" fontId="64" fillId="94" borderId="134" applyNumberFormat="0" applyProtection="0">
      <alignment horizontal="right" vertical="center"/>
    </xf>
    <xf numFmtId="4" fontId="64" fillId="94" borderId="134" applyNumberFormat="0" applyProtection="0">
      <alignment horizontal="right" vertical="center"/>
    </xf>
    <xf numFmtId="4" fontId="64" fillId="95" borderId="134" applyNumberFormat="0" applyProtection="0">
      <alignment horizontal="right" vertical="center"/>
    </xf>
    <xf numFmtId="4" fontId="53" fillId="153" borderId="134" applyNumberFormat="0" applyProtection="0">
      <alignment horizontal="right" vertical="center"/>
    </xf>
    <xf numFmtId="4" fontId="53" fillId="153" borderId="134" applyNumberFormat="0" applyProtection="0">
      <alignment horizontal="right" vertical="center"/>
    </xf>
    <xf numFmtId="4" fontId="64" fillId="95" borderId="134" applyNumberFormat="0" applyProtection="0">
      <alignment horizontal="right" vertical="center"/>
    </xf>
    <xf numFmtId="4" fontId="64" fillId="95" borderId="134" applyNumberFormat="0" applyProtection="0">
      <alignment horizontal="right" vertical="center"/>
    </xf>
    <xf numFmtId="4" fontId="64" fillId="96" borderId="134" applyNumberFormat="0" applyProtection="0">
      <alignment horizontal="right" vertical="center"/>
    </xf>
    <xf numFmtId="4" fontId="53" fillId="33" borderId="134" applyNumberFormat="0" applyProtection="0">
      <alignment horizontal="right" vertical="center"/>
    </xf>
    <xf numFmtId="4" fontId="53" fillId="33" borderId="134" applyNumberFormat="0" applyProtection="0">
      <alignment horizontal="right" vertical="center"/>
    </xf>
    <xf numFmtId="4" fontId="64" fillId="96" borderId="134" applyNumberFormat="0" applyProtection="0">
      <alignment horizontal="right" vertical="center"/>
    </xf>
    <xf numFmtId="4" fontId="64" fillId="96" borderId="134" applyNumberFormat="0" applyProtection="0">
      <alignment horizontal="right" vertical="center"/>
    </xf>
    <xf numFmtId="4" fontId="64" fillId="97" borderId="134" applyNumberFormat="0" applyProtection="0">
      <alignment horizontal="right" vertical="center"/>
    </xf>
    <xf numFmtId="4" fontId="53" fillId="154" borderId="134" applyNumberFormat="0" applyProtection="0">
      <alignment horizontal="right" vertical="center"/>
    </xf>
    <xf numFmtId="4" fontId="53" fillId="154" borderId="134" applyNumberFormat="0" applyProtection="0">
      <alignment horizontal="right" vertical="center"/>
    </xf>
    <xf numFmtId="4" fontId="64" fillId="97" borderId="134" applyNumberFormat="0" applyProtection="0">
      <alignment horizontal="right" vertical="center"/>
    </xf>
    <xf numFmtId="4" fontId="64" fillId="97" borderId="134" applyNumberFormat="0" applyProtection="0">
      <alignment horizontal="right" vertical="center"/>
    </xf>
    <xf numFmtId="4" fontId="64" fillId="98" borderId="134" applyNumberFormat="0" applyProtection="0">
      <alignment horizontal="right" vertical="center"/>
    </xf>
    <xf numFmtId="4" fontId="53" fillId="109" borderId="134" applyNumberFormat="0" applyProtection="0">
      <alignment horizontal="right" vertical="center"/>
    </xf>
    <xf numFmtId="4" fontId="53" fillId="109" borderId="134" applyNumberFormat="0" applyProtection="0">
      <alignment horizontal="right" vertical="center"/>
    </xf>
    <xf numFmtId="4" fontId="64" fillId="98" borderId="134" applyNumberFormat="0" applyProtection="0">
      <alignment horizontal="right" vertical="center"/>
    </xf>
    <xf numFmtId="4" fontId="64" fillId="98" borderId="134" applyNumberFormat="0" applyProtection="0">
      <alignment horizontal="right" vertical="center"/>
    </xf>
    <xf numFmtId="4" fontId="64" fillId="99" borderId="134" applyNumberFormat="0" applyProtection="0">
      <alignment horizontal="right" vertical="center"/>
    </xf>
    <xf numFmtId="4" fontId="53" fillId="155" borderId="134" applyNumberFormat="0" applyProtection="0">
      <alignment horizontal="right" vertical="center"/>
    </xf>
    <xf numFmtId="4" fontId="53" fillId="155" borderId="134" applyNumberFormat="0" applyProtection="0">
      <alignment horizontal="right" vertical="center"/>
    </xf>
    <xf numFmtId="4" fontId="64" fillId="99" borderId="134" applyNumberFormat="0" applyProtection="0">
      <alignment horizontal="right" vertical="center"/>
    </xf>
    <xf numFmtId="4" fontId="64" fillId="99" borderId="134" applyNumberFormat="0" applyProtection="0">
      <alignment horizontal="right" vertical="center"/>
    </xf>
    <xf numFmtId="4" fontId="64" fillId="100" borderId="134" applyNumberFormat="0" applyProtection="0">
      <alignment horizontal="right" vertical="center"/>
    </xf>
    <xf numFmtId="4" fontId="53" fillId="156" borderId="134" applyNumberFormat="0" applyProtection="0">
      <alignment horizontal="right" vertical="center"/>
    </xf>
    <xf numFmtId="4" fontId="53" fillId="156" borderId="134" applyNumberFormat="0" applyProtection="0">
      <alignment horizontal="right" vertical="center"/>
    </xf>
    <xf numFmtId="4" fontId="64" fillId="100" borderId="134" applyNumberFormat="0" applyProtection="0">
      <alignment horizontal="right" vertical="center"/>
    </xf>
    <xf numFmtId="4" fontId="64" fillId="100" borderId="134" applyNumberFormat="0" applyProtection="0">
      <alignment horizontal="right" vertical="center"/>
    </xf>
    <xf numFmtId="4" fontId="64" fillId="101" borderId="134" applyNumberFormat="0" applyProtection="0">
      <alignment horizontal="right" vertical="center"/>
    </xf>
    <xf numFmtId="4" fontId="53" fillId="157" borderId="134" applyNumberFormat="0" applyProtection="0">
      <alignment horizontal="right" vertical="center"/>
    </xf>
    <xf numFmtId="4" fontId="53" fillId="157" borderId="134" applyNumberFormat="0" applyProtection="0">
      <alignment horizontal="right" vertical="center"/>
    </xf>
    <xf numFmtId="4" fontId="64" fillId="101" borderId="134" applyNumberFormat="0" applyProtection="0">
      <alignment horizontal="right" vertical="center"/>
    </xf>
    <xf numFmtId="4" fontId="64" fillId="101" borderId="134" applyNumberFormat="0" applyProtection="0">
      <alignment horizontal="right" vertical="center"/>
    </xf>
    <xf numFmtId="4" fontId="64" fillId="92" borderId="134" applyNumberFormat="0" applyProtection="0">
      <alignment horizontal="right" vertical="center"/>
    </xf>
    <xf numFmtId="4" fontId="53" fillId="119" borderId="134" applyNumberFormat="0" applyProtection="0">
      <alignment horizontal="right" vertical="center"/>
    </xf>
    <xf numFmtId="4" fontId="53" fillId="119" borderId="134" applyNumberFormat="0" applyProtection="0">
      <alignment horizontal="right" vertical="center"/>
    </xf>
    <xf numFmtId="4" fontId="64" fillId="92" borderId="134" applyNumberFormat="0" applyProtection="0">
      <alignment horizontal="right" vertical="center"/>
    </xf>
    <xf numFmtId="4" fontId="64" fillId="92"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104" borderId="134" applyNumberFormat="0" applyProtection="0">
      <alignment horizontal="left" vertical="top" indent="1"/>
    </xf>
    <xf numFmtId="0" fontId="206" fillId="104" borderId="134" applyNumberFormat="0" applyProtection="0">
      <alignment horizontal="left" vertical="top" indent="1"/>
    </xf>
    <xf numFmtId="0" fontId="12" fillId="104" borderId="134" applyNumberFormat="0" applyProtection="0">
      <alignment horizontal="left" vertical="top" indent="1"/>
    </xf>
    <xf numFmtId="0" fontId="12" fillId="104" borderId="134" applyNumberFormat="0" applyProtection="0">
      <alignment horizontal="left" vertical="top"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top" indent="1"/>
    </xf>
    <xf numFmtId="0" fontId="206" fillId="92" borderId="134" applyNumberFormat="0" applyProtection="0">
      <alignment horizontal="left" vertical="top" indent="1"/>
    </xf>
    <xf numFmtId="0" fontId="12" fillId="92" borderId="134" applyNumberFormat="0" applyProtection="0">
      <alignment horizontal="left" vertical="top" indent="1"/>
    </xf>
    <xf numFmtId="0" fontId="12" fillId="92" borderId="134" applyNumberFormat="0" applyProtection="0">
      <alignment horizontal="left" vertical="top"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center" indent="1"/>
    </xf>
    <xf numFmtId="0" fontId="12" fillId="105" borderId="134" applyNumberFormat="0" applyProtection="0">
      <alignment horizontal="left" vertical="top" indent="1"/>
    </xf>
    <xf numFmtId="0" fontId="206" fillId="105" borderId="134" applyNumberFormat="0" applyProtection="0">
      <alignment horizontal="left" vertical="top" indent="1"/>
    </xf>
    <xf numFmtId="0" fontId="12" fillId="105" borderId="134" applyNumberFormat="0" applyProtection="0">
      <alignment horizontal="left" vertical="top" indent="1"/>
    </xf>
    <xf numFmtId="0" fontId="12" fillId="105" borderId="134" applyNumberFormat="0" applyProtection="0">
      <alignment horizontal="left" vertical="top"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center" indent="1"/>
    </xf>
    <xf numFmtId="0" fontId="12" fillId="103" borderId="134" applyNumberFormat="0" applyProtection="0">
      <alignment horizontal="left" vertical="top" indent="1"/>
    </xf>
    <xf numFmtId="0" fontId="206" fillId="103" borderId="134" applyNumberFormat="0" applyProtection="0">
      <alignment horizontal="left" vertical="top" indent="1"/>
    </xf>
    <xf numFmtId="0" fontId="12" fillId="103" borderId="134" applyNumberFormat="0" applyProtection="0">
      <alignment horizontal="left" vertical="top" indent="1"/>
    </xf>
    <xf numFmtId="0" fontId="12" fillId="103" borderId="134" applyNumberFormat="0" applyProtection="0">
      <alignment horizontal="left" vertical="top" indent="1"/>
    </xf>
    <xf numFmtId="4" fontId="64" fillId="107" borderId="134" applyNumberFormat="0" applyProtection="0">
      <alignment vertical="center"/>
    </xf>
    <xf numFmtId="4" fontId="53" fillId="159" borderId="134" applyNumberFormat="0" applyProtection="0">
      <alignment vertical="center"/>
    </xf>
    <xf numFmtId="4" fontId="53" fillId="159" borderId="134" applyNumberFormat="0" applyProtection="0">
      <alignment vertical="center"/>
    </xf>
    <xf numFmtId="4" fontId="64" fillId="107" borderId="134" applyNumberFormat="0" applyProtection="0">
      <alignment vertical="center"/>
    </xf>
    <xf numFmtId="4" fontId="187" fillId="107" borderId="134" applyNumberFormat="0" applyProtection="0">
      <alignment vertical="center"/>
    </xf>
    <xf numFmtId="4" fontId="230" fillId="159" borderId="134" applyNumberFormat="0" applyProtection="0">
      <alignment vertical="center"/>
    </xf>
    <xf numFmtId="4" fontId="230" fillId="159" borderId="134" applyNumberFormat="0" applyProtection="0">
      <alignment vertical="center"/>
    </xf>
    <xf numFmtId="4" fontId="187" fillId="107" borderId="134" applyNumberFormat="0" applyProtection="0">
      <alignment vertical="center"/>
    </xf>
    <xf numFmtId="4" fontId="64" fillId="107" borderId="134" applyNumberFormat="0" applyProtection="0">
      <alignment horizontal="left" vertical="center" indent="1"/>
    </xf>
    <xf numFmtId="4" fontId="56" fillId="119" borderId="142" applyNumberFormat="0" applyProtection="0">
      <alignment horizontal="left" vertical="center" indent="1"/>
    </xf>
    <xf numFmtId="4" fontId="56" fillId="119" borderId="142" applyNumberFormat="0" applyProtection="0">
      <alignment horizontal="left" vertical="center" indent="1"/>
    </xf>
    <xf numFmtId="4" fontId="64" fillId="107" borderId="134" applyNumberFormat="0" applyProtection="0">
      <alignment horizontal="left" vertical="center" indent="1"/>
    </xf>
    <xf numFmtId="0" fontId="64" fillId="107" borderId="134" applyNumberFormat="0" applyProtection="0">
      <alignment horizontal="left" vertical="top" indent="1"/>
    </xf>
    <xf numFmtId="4" fontId="64" fillId="103" borderId="134" applyNumberFormat="0" applyProtection="0">
      <alignment horizontal="right" vertical="center"/>
    </xf>
    <xf numFmtId="4" fontId="53" fillId="159" borderId="134" applyNumberFormat="0" applyProtection="0">
      <alignment horizontal="right" vertical="center"/>
    </xf>
    <xf numFmtId="4" fontId="53" fillId="159" borderId="134" applyNumberFormat="0" applyProtection="0">
      <alignment horizontal="right" vertical="center"/>
    </xf>
    <xf numFmtId="4" fontId="64" fillId="103" borderId="134" applyNumberFormat="0" applyProtection="0">
      <alignment horizontal="right" vertical="center"/>
    </xf>
    <xf numFmtId="4" fontId="64" fillId="103" borderId="134" applyNumberFormat="0" applyProtection="0">
      <alignment horizontal="right" vertical="center"/>
    </xf>
    <xf numFmtId="4" fontId="187" fillId="103" borderId="134" applyNumberFormat="0" applyProtection="0">
      <alignment horizontal="right" vertical="center"/>
    </xf>
    <xf numFmtId="4" fontId="230" fillId="159" borderId="134" applyNumberFormat="0" applyProtection="0">
      <alignment horizontal="right" vertical="center"/>
    </xf>
    <xf numFmtId="4" fontId="230" fillId="159" borderId="134" applyNumberFormat="0" applyProtection="0">
      <alignment horizontal="right" vertical="center"/>
    </xf>
    <xf numFmtId="4" fontId="187" fillId="103" borderId="134" applyNumberFormat="0" applyProtection="0">
      <alignment horizontal="right" vertical="center"/>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56" fillId="119" borderId="134" applyNumberFormat="0" applyProtection="0">
      <alignment horizontal="left" vertical="center" indent="1"/>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64" fillId="92" borderId="134" applyNumberFormat="0" applyProtection="0">
      <alignment horizontal="left" vertical="center" indent="1"/>
    </xf>
    <xf numFmtId="4" fontId="56" fillId="119" borderId="134" applyNumberFormat="0" applyProtection="0">
      <alignment horizontal="left" vertical="center" indent="1"/>
    </xf>
    <xf numFmtId="0" fontId="64" fillId="92" borderId="134" applyNumberFormat="0" applyProtection="0">
      <alignment horizontal="left" vertical="top" indent="1"/>
    </xf>
    <xf numFmtId="4" fontId="188" fillId="120" borderId="142" applyNumberFormat="0" applyProtection="0">
      <alignment horizontal="left" vertical="center" indent="1"/>
    </xf>
    <xf numFmtId="4" fontId="188" fillId="120" borderId="142" applyNumberFormat="0" applyProtection="0">
      <alignment horizontal="left" vertical="center" indent="1"/>
    </xf>
    <xf numFmtId="4" fontId="189" fillId="103" borderId="134" applyNumberFormat="0" applyProtection="0">
      <alignment horizontal="right" vertical="center"/>
    </xf>
    <xf numFmtId="4" fontId="231" fillId="159" borderId="134" applyNumberFormat="0" applyProtection="0">
      <alignment horizontal="right" vertical="center"/>
    </xf>
    <xf numFmtId="4" fontId="231" fillId="159" borderId="134" applyNumberFormat="0" applyProtection="0">
      <alignment horizontal="right" vertical="center"/>
    </xf>
    <xf numFmtId="4" fontId="189" fillId="103" borderId="134" applyNumberFormat="0" applyProtection="0">
      <alignment horizontal="right" vertical="center"/>
    </xf>
    <xf numFmtId="0" fontId="185" fillId="0" borderId="143" applyNumberFormat="0" applyFill="0" applyAlignment="0" applyProtection="0"/>
    <xf numFmtId="0" fontId="185" fillId="0" borderId="143" applyNumberFormat="0" applyFill="0" applyAlignment="0" applyProtection="0"/>
    <xf numFmtId="4" fontId="206" fillId="91" borderId="139" applyNumberFormat="0" applyProtection="0">
      <alignment vertical="center"/>
    </xf>
    <xf numFmtId="4" fontId="206" fillId="38" borderId="139" applyNumberFormat="0" applyProtection="0">
      <alignment horizontal="left" vertical="center" indent="1"/>
    </xf>
    <xf numFmtId="4" fontId="206" fillId="122" borderId="139" applyNumberFormat="0" applyProtection="0">
      <alignment horizontal="left" vertical="center" indent="1"/>
    </xf>
    <xf numFmtId="4" fontId="206" fillId="93" borderId="139" applyNumberFormat="0" applyProtection="0">
      <alignment horizontal="right" vertical="center"/>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6" borderId="139" applyNumberFormat="0" applyProtection="0">
      <alignment horizontal="right" vertical="center"/>
    </xf>
    <xf numFmtId="4" fontId="206" fillId="97" borderId="139" applyNumberFormat="0" applyProtection="0">
      <alignment horizontal="right" vertical="center"/>
    </xf>
    <xf numFmtId="4" fontId="206" fillId="98" borderId="139" applyNumberFormat="0" applyProtection="0">
      <alignment horizontal="right" vertical="center"/>
    </xf>
    <xf numFmtId="4" fontId="206" fillId="99" borderId="139" applyNumberFormat="0" applyProtection="0">
      <alignment horizontal="right" vertical="center"/>
    </xf>
    <xf numFmtId="4" fontId="206" fillId="100" borderId="139" applyNumberFormat="0" applyProtection="0">
      <alignment horizontal="right" vertical="center"/>
    </xf>
    <xf numFmtId="4" fontId="206" fillId="101" borderId="139" applyNumberFormat="0" applyProtection="0">
      <alignment horizontal="right" vertical="center"/>
    </xf>
    <xf numFmtId="4" fontId="206" fillId="102"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2" borderId="140" applyNumberFormat="0" applyProtection="0">
      <alignment horizontal="left" vertical="center" indent="1"/>
    </xf>
    <xf numFmtId="0" fontId="206" fillId="110" borderId="139" applyNumberFormat="0" applyProtection="0">
      <alignment horizontal="left" vertical="center" indent="1"/>
    </xf>
    <xf numFmtId="0" fontId="206" fillId="138" borderId="139" applyNumberFormat="0" applyProtection="0">
      <alignment horizontal="left" vertical="center" indent="1"/>
    </xf>
    <xf numFmtId="0" fontId="206" fillId="105" borderId="139" applyNumberFormat="0" applyProtection="0">
      <alignment horizontal="left" vertical="center" indent="1"/>
    </xf>
    <xf numFmtId="0" fontId="206" fillId="103" borderId="139" applyNumberFormat="0" applyProtection="0">
      <alignment horizontal="left" vertical="center" indent="1"/>
    </xf>
    <xf numFmtId="4" fontId="206" fillId="0" borderId="139" applyNumberFormat="0" applyProtection="0">
      <alignment horizontal="right" vertical="center"/>
    </xf>
    <xf numFmtId="4" fontId="64" fillId="92" borderId="134" applyNumberFormat="0" applyProtection="0">
      <alignment horizontal="left" vertical="center" indent="1"/>
    </xf>
    <xf numFmtId="0" fontId="50" fillId="91" borderId="134" applyNumberFormat="0" applyProtection="0">
      <alignment horizontal="left" vertical="top" indent="1"/>
    </xf>
    <xf numFmtId="4" fontId="206" fillId="122" borderId="139" applyNumberFormat="0" applyProtection="0">
      <alignment horizontal="left" vertical="center" indent="1"/>
    </xf>
    <xf numFmtId="4" fontId="189" fillId="103" borderId="134" applyNumberFormat="0" applyProtection="0">
      <alignment horizontal="right" vertical="center"/>
    </xf>
    <xf numFmtId="4" fontId="12" fillId="104" borderId="140" applyNumberFormat="0" applyProtection="0">
      <alignment horizontal="left" vertical="center" indent="1"/>
    </xf>
    <xf numFmtId="4" fontId="12" fillId="104" borderId="140" applyNumberFormat="0" applyProtection="0">
      <alignment horizontal="left" vertical="center" indent="1"/>
    </xf>
    <xf numFmtId="0" fontId="12" fillId="105" borderId="134" applyNumberFormat="0" applyProtection="0">
      <alignment horizontal="left" vertical="center" indent="1"/>
    </xf>
    <xf numFmtId="4" fontId="188" fillId="120" borderId="142" applyNumberFormat="0" applyProtection="0">
      <alignment horizontal="left" vertical="center" indent="1"/>
    </xf>
    <xf numFmtId="4" fontId="64" fillId="92" borderId="134" applyNumberFormat="0" applyProtection="0">
      <alignment horizontal="left" vertical="center" indent="1"/>
    </xf>
    <xf numFmtId="4" fontId="231" fillId="159" borderId="134" applyNumberFormat="0" applyProtection="0">
      <alignment horizontal="right" vertical="center"/>
    </xf>
    <xf numFmtId="0" fontId="185" fillId="0" borderId="143" applyNumberFormat="0" applyFill="0" applyAlignment="0" applyProtection="0"/>
    <xf numFmtId="4" fontId="53" fillId="121" borderId="134" applyNumberFormat="0" applyProtection="0">
      <alignment horizontal="right" vertical="center"/>
    </xf>
    <xf numFmtId="4" fontId="206" fillId="101" borderId="139" applyNumberFormat="0" applyProtection="0">
      <alignment horizontal="right" vertical="center"/>
    </xf>
    <xf numFmtId="4" fontId="206" fillId="103" borderId="140" applyNumberFormat="0" applyProtection="0">
      <alignment horizontal="left" vertical="center" indent="1"/>
    </xf>
    <xf numFmtId="4" fontId="64" fillId="101" borderId="134" applyNumberFormat="0" applyProtection="0">
      <alignment horizontal="right" vertical="center"/>
    </xf>
    <xf numFmtId="4" fontId="208" fillId="107" borderId="134" applyNumberFormat="0" applyProtection="0">
      <alignment vertical="center"/>
    </xf>
    <xf numFmtId="4" fontId="206" fillId="95" borderId="140" applyNumberFormat="0" applyProtection="0">
      <alignment horizontal="right" vertical="center"/>
    </xf>
    <xf numFmtId="4" fontId="231" fillId="159" borderId="134" applyNumberFormat="0" applyProtection="0">
      <alignment horizontal="right" vertical="center"/>
    </xf>
    <xf numFmtId="4" fontId="187" fillId="103" borderId="134" applyNumberFormat="0" applyProtection="0">
      <alignment horizontal="right" vertical="center"/>
    </xf>
    <xf numFmtId="4" fontId="230" fillId="159" borderId="134" applyNumberFormat="0" applyProtection="0">
      <alignment vertical="center"/>
    </xf>
    <xf numFmtId="4" fontId="56" fillId="38" borderId="134" applyNumberFormat="0" applyProtection="0">
      <alignment vertical="center"/>
    </xf>
    <xf numFmtId="4" fontId="64" fillId="107" borderId="134" applyNumberFormat="0" applyProtection="0">
      <alignment vertical="center"/>
    </xf>
    <xf numFmtId="4" fontId="206" fillId="122" borderId="139" applyNumberFormat="0" applyProtection="0">
      <alignment horizontal="left" vertical="center" indent="1"/>
    </xf>
    <xf numFmtId="4" fontId="56" fillId="119" borderId="134" applyNumberFormat="0" applyProtection="0">
      <alignment horizontal="left" vertical="center" indent="1"/>
    </xf>
    <xf numFmtId="0" fontId="12" fillId="86" borderId="136" applyNumberFormat="0" applyFont="0" applyAlignment="0" applyProtection="0"/>
    <xf numFmtId="0" fontId="12" fillId="105" borderId="134" applyNumberFormat="0" applyProtection="0">
      <alignment horizontal="left" vertical="top" indent="1"/>
    </xf>
    <xf numFmtId="0" fontId="201" fillId="87" borderId="135" applyNumberFormat="0" applyAlignment="0" applyProtection="0"/>
    <xf numFmtId="4" fontId="206" fillId="102" borderId="140" applyNumberFormat="0" applyProtection="0">
      <alignment horizontal="left" vertical="center" indent="1"/>
    </xf>
    <xf numFmtId="4" fontId="64" fillId="97" borderId="134" applyNumberFormat="0" applyProtection="0">
      <alignment horizontal="right" vertical="center"/>
    </xf>
    <xf numFmtId="0" fontId="12" fillId="103" borderId="134" applyNumberFormat="0" applyProtection="0">
      <alignment horizontal="left" vertical="center" indent="1"/>
    </xf>
    <xf numFmtId="4" fontId="53" fillId="156" borderId="134" applyNumberFormat="0" applyProtection="0">
      <alignment horizontal="right" vertical="center"/>
    </xf>
    <xf numFmtId="4" fontId="215" fillId="23" borderId="144" applyNumberFormat="0" applyProtection="0">
      <alignment vertical="center"/>
    </xf>
    <xf numFmtId="4" fontId="64" fillId="101" borderId="134" applyNumberFormat="0" applyProtection="0">
      <alignment horizontal="right" vertical="center"/>
    </xf>
    <xf numFmtId="4" fontId="50" fillId="91" borderId="134" applyNumberFormat="0" applyProtection="0">
      <alignment horizontal="left" vertical="center" indent="1"/>
    </xf>
    <xf numFmtId="4" fontId="189" fillId="103" borderId="134" applyNumberFormat="0" applyProtection="0">
      <alignment horizontal="right" vertical="center"/>
    </xf>
    <xf numFmtId="0" fontId="12" fillId="92" borderId="134" applyNumberFormat="0" applyProtection="0">
      <alignment horizontal="left" vertical="top" indent="1"/>
    </xf>
    <xf numFmtId="4" fontId="64" fillId="92" borderId="134" applyNumberFormat="0" applyProtection="0">
      <alignment horizontal="left" vertical="center" indent="1"/>
    </xf>
    <xf numFmtId="4" fontId="187" fillId="103" borderId="134" applyNumberFormat="0" applyProtection="0">
      <alignment horizontal="right" vertical="center"/>
    </xf>
    <xf numFmtId="0" fontId="12" fillId="103" borderId="134" applyNumberFormat="0" applyProtection="0">
      <alignment horizontal="left" vertical="top" indent="1"/>
    </xf>
    <xf numFmtId="0" fontId="12" fillId="105" borderId="134" applyNumberFormat="0" applyProtection="0">
      <alignment horizontal="left" vertical="top" indent="1"/>
    </xf>
    <xf numFmtId="0" fontId="12" fillId="92" borderId="134" applyNumberFormat="0" applyProtection="0">
      <alignment horizontal="left" vertical="top" indent="1"/>
    </xf>
    <xf numFmtId="0" fontId="12" fillId="92" borderId="134" applyNumberFormat="0" applyProtection="0">
      <alignment horizontal="left" vertical="center" indent="1"/>
    </xf>
    <xf numFmtId="4" fontId="53" fillId="155" borderId="134" applyNumberFormat="0" applyProtection="0">
      <alignment horizontal="right" vertical="center"/>
    </xf>
    <xf numFmtId="4" fontId="64" fillId="95" borderId="134" applyNumberFormat="0" applyProtection="0">
      <alignment horizontal="right" vertical="center"/>
    </xf>
    <xf numFmtId="4" fontId="64" fillId="94" borderId="134" applyNumberFormat="0" applyProtection="0">
      <alignment horizontal="right" vertical="center"/>
    </xf>
    <xf numFmtId="4" fontId="64" fillId="93" borderId="134" applyNumberFormat="0" applyProtection="0">
      <alignment horizontal="right" vertical="center"/>
    </xf>
    <xf numFmtId="4" fontId="53" fillId="33" borderId="134" applyNumberFormat="0" applyProtection="0">
      <alignment horizontal="right" vertical="center"/>
    </xf>
    <xf numFmtId="0" fontId="50" fillId="91" borderId="134" applyNumberFormat="0" applyProtection="0">
      <alignment horizontal="left" vertical="top" indent="1"/>
    </xf>
    <xf numFmtId="4" fontId="50" fillId="91" borderId="134" applyNumberFormat="0" applyProtection="0">
      <alignment horizontal="left" vertical="center" indent="1"/>
    </xf>
    <xf numFmtId="4" fontId="186" fillId="91" borderId="134" applyNumberFormat="0" applyProtection="0">
      <alignment vertical="center"/>
    </xf>
    <xf numFmtId="4" fontId="50" fillId="91" borderId="134" applyNumberFormat="0" applyProtection="0">
      <alignment vertical="center"/>
    </xf>
    <xf numFmtId="4" fontId="64" fillId="99" borderId="134" applyNumberFormat="0" applyProtection="0">
      <alignment horizontal="right" vertical="center"/>
    </xf>
    <xf numFmtId="4" fontId="206" fillId="99" borderId="139" applyNumberFormat="0" applyProtection="0">
      <alignment horizontal="right" vertical="center"/>
    </xf>
    <xf numFmtId="0" fontId="12" fillId="86" borderId="136" applyNumberFormat="0" applyFont="0" applyAlignment="0" applyProtection="0"/>
    <xf numFmtId="0" fontId="206" fillId="92" borderId="134" applyNumberFormat="0" applyProtection="0">
      <alignment horizontal="left" vertical="top" indent="1"/>
    </xf>
    <xf numFmtId="4" fontId="206" fillId="96" borderId="139" applyNumberFormat="0" applyProtection="0">
      <alignment horizontal="right" vertical="center"/>
    </xf>
    <xf numFmtId="0" fontId="12" fillId="92" borderId="134" applyNumberFormat="0" applyProtection="0">
      <alignment horizontal="left" vertical="top" indent="1"/>
    </xf>
    <xf numFmtId="4" fontId="230" fillId="159" borderId="134" applyNumberFormat="0" applyProtection="0">
      <alignment vertical="center"/>
    </xf>
    <xf numFmtId="0" fontId="12" fillId="105" borderId="134" applyNumberFormat="0" applyProtection="0">
      <alignment horizontal="left" vertical="center" indent="1"/>
    </xf>
    <xf numFmtId="4" fontId="64" fillId="101" borderId="134" applyNumberFormat="0" applyProtection="0">
      <alignment horizontal="right" vertical="center"/>
    </xf>
    <xf numFmtId="4" fontId="206" fillId="98" borderId="139" applyNumberFormat="0" applyProtection="0">
      <alignment horizontal="right" vertical="center"/>
    </xf>
    <xf numFmtId="4" fontId="64" fillId="96" borderId="134" applyNumberFormat="0" applyProtection="0">
      <alignment horizontal="right" vertical="center"/>
    </xf>
    <xf numFmtId="0" fontId="64" fillId="107" borderId="134" applyNumberFormat="0" applyProtection="0">
      <alignment horizontal="left" vertical="top" indent="1"/>
    </xf>
    <xf numFmtId="4" fontId="188" fillId="120" borderId="142" applyNumberFormat="0" applyProtection="0">
      <alignment horizontal="left" vertical="center" indent="1"/>
    </xf>
    <xf numFmtId="4" fontId="206" fillId="122" borderId="139" applyNumberFormat="0" applyProtection="0">
      <alignment horizontal="left" vertical="center" indent="1"/>
    </xf>
    <xf numFmtId="0" fontId="12" fillId="106" borderId="144" applyNumberFormat="0">
      <protection locked="0"/>
    </xf>
    <xf numFmtId="0" fontId="12" fillId="103" borderId="134"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top" indent="1"/>
    </xf>
    <xf numFmtId="4" fontId="64" fillId="107" borderId="134" applyNumberFormat="0" applyProtection="0">
      <alignment vertical="center"/>
    </xf>
    <xf numFmtId="0" fontId="208" fillId="92" borderId="134" applyNumberFormat="0" applyProtection="0">
      <alignment horizontal="left" vertical="top" indent="1"/>
    </xf>
    <xf numFmtId="4" fontId="206" fillId="93" borderId="139" applyNumberFormat="0" applyProtection="0">
      <alignment horizontal="right" vertical="center"/>
    </xf>
    <xf numFmtId="4" fontId="64" fillId="98" borderId="134" applyNumberFormat="0" applyProtection="0">
      <alignment horizontal="right" vertical="center"/>
    </xf>
    <xf numFmtId="4" fontId="186" fillId="91" borderId="134" applyNumberFormat="0" applyProtection="0">
      <alignment vertical="center"/>
    </xf>
    <xf numFmtId="4" fontId="12" fillId="104" borderId="140" applyNumberFormat="0" applyProtection="0">
      <alignment horizontal="left" vertical="center" indent="1"/>
    </xf>
    <xf numFmtId="0" fontId="64" fillId="107" borderId="134" applyNumberFormat="0" applyProtection="0">
      <alignment horizontal="left" vertical="top" indent="1"/>
    </xf>
    <xf numFmtId="0" fontId="12" fillId="103" borderId="134" applyNumberFormat="0" applyProtection="0">
      <alignment horizontal="left" vertical="center" indent="1"/>
    </xf>
    <xf numFmtId="0" fontId="208" fillId="107" borderId="134" applyNumberFormat="0" applyProtection="0">
      <alignment horizontal="left" vertical="top" indent="1"/>
    </xf>
    <xf numFmtId="4" fontId="206" fillId="102" borderId="140" applyNumberFormat="0" applyProtection="0">
      <alignment horizontal="left" vertical="center" indent="1"/>
    </xf>
    <xf numFmtId="0" fontId="12" fillId="103" borderId="134" applyNumberFormat="0" applyProtection="0">
      <alignment horizontal="left" vertical="top" indent="1"/>
    </xf>
    <xf numFmtId="4" fontId="64" fillId="99" borderId="134" applyNumberFormat="0" applyProtection="0">
      <alignment horizontal="right" vertical="center"/>
    </xf>
    <xf numFmtId="0" fontId="206" fillId="103" borderId="134" applyNumberFormat="0" applyProtection="0">
      <alignment horizontal="left" vertical="top" indent="1"/>
    </xf>
    <xf numFmtId="4" fontId="206" fillId="93" borderId="139" applyNumberFormat="0" applyProtection="0">
      <alignment horizontal="right" vertical="center"/>
    </xf>
    <xf numFmtId="0" fontId="12" fillId="105" borderId="134" applyNumberFormat="0" applyProtection="0">
      <alignment horizontal="left" vertical="center" indent="1"/>
    </xf>
    <xf numFmtId="4" fontId="53" fillId="154" borderId="134" applyNumberFormat="0" applyProtection="0">
      <alignment horizontal="right" vertical="center"/>
    </xf>
    <xf numFmtId="4" fontId="50" fillId="91" borderId="134" applyNumberFormat="0" applyProtection="0">
      <alignment horizontal="left" vertical="center" indent="1"/>
    </xf>
    <xf numFmtId="4" fontId="189" fillId="103" borderId="134" applyNumberFormat="0" applyProtection="0">
      <alignment horizontal="right" vertical="center"/>
    </xf>
    <xf numFmtId="0" fontId="12" fillId="92" borderId="134" applyNumberFormat="0" applyProtection="0">
      <alignment horizontal="left" vertical="top" indent="1"/>
    </xf>
    <xf numFmtId="4" fontId="53" fillId="33" borderId="134" applyNumberFormat="0" applyProtection="0">
      <alignment horizontal="right" vertical="center"/>
    </xf>
    <xf numFmtId="4" fontId="12" fillId="104" borderId="140" applyNumberFormat="0" applyProtection="0">
      <alignment horizontal="left" vertical="center" indent="1"/>
    </xf>
    <xf numFmtId="4" fontId="206" fillId="122" borderId="139" applyNumberFormat="0" applyProtection="0">
      <alignment horizontal="left" vertical="center" indent="1"/>
    </xf>
    <xf numFmtId="0" fontId="12" fillId="104" borderId="134" applyNumberFormat="0" applyProtection="0">
      <alignment horizontal="left" vertical="center" indent="1"/>
    </xf>
    <xf numFmtId="4" fontId="64" fillId="94" borderId="134" applyNumberFormat="0" applyProtection="0">
      <alignment horizontal="right" vertical="center"/>
    </xf>
    <xf numFmtId="4" fontId="53" fillId="159" borderId="134" applyNumberFormat="0" applyProtection="0">
      <alignment horizontal="right" vertical="center"/>
    </xf>
    <xf numFmtId="4" fontId="53" fillId="119" borderId="134" applyNumberFormat="0" applyProtection="0">
      <alignment horizontal="right" vertical="center"/>
    </xf>
    <xf numFmtId="4" fontId="64" fillId="93" borderId="134" applyNumberFormat="0" applyProtection="0">
      <alignment horizontal="right" vertical="center"/>
    </xf>
    <xf numFmtId="0" fontId="206" fillId="110" borderId="139" applyNumberFormat="0" applyProtection="0">
      <alignment horizontal="left" vertical="center" indent="1"/>
    </xf>
    <xf numFmtId="4" fontId="230" fillId="159" borderId="134" applyNumberFormat="0" applyProtection="0">
      <alignment vertical="center"/>
    </xf>
    <xf numFmtId="4" fontId="64" fillId="100" borderId="134" applyNumberFormat="0" applyProtection="0">
      <alignment horizontal="right" vertical="center"/>
    </xf>
    <xf numFmtId="4" fontId="229" fillId="38" borderId="134" applyNumberFormat="0" applyProtection="0">
      <alignment vertical="center"/>
    </xf>
    <xf numFmtId="4" fontId="53" fillId="156" borderId="134" applyNumberFormat="0" applyProtection="0">
      <alignment horizontal="right" vertical="center"/>
    </xf>
    <xf numFmtId="0" fontId="12" fillId="103" borderId="134" applyNumberFormat="0" applyProtection="0">
      <alignment horizontal="left" vertical="center" indent="1"/>
    </xf>
    <xf numFmtId="0" fontId="12" fillId="92" borderId="134" applyNumberFormat="0" applyProtection="0">
      <alignment horizontal="left" vertical="center" indent="1"/>
    </xf>
    <xf numFmtId="4" fontId="206" fillId="101" borderId="139" applyNumberFormat="0" applyProtection="0">
      <alignment horizontal="right" vertical="center"/>
    </xf>
    <xf numFmtId="0" fontId="204" fillId="117" borderId="137" applyNumberFormat="0" applyAlignment="0" applyProtection="0"/>
    <xf numFmtId="0" fontId="201" fillId="87" borderId="135" applyNumberFormat="0" applyAlignment="0" applyProtection="0"/>
    <xf numFmtId="0" fontId="12" fillId="105" borderId="134" applyNumberFormat="0" applyProtection="0">
      <alignment horizontal="left" vertical="center" indent="1"/>
    </xf>
    <xf numFmtId="0" fontId="64" fillId="107" borderId="134" applyNumberFormat="0" applyProtection="0">
      <alignment horizontal="left" vertical="top" indent="1"/>
    </xf>
    <xf numFmtId="4" fontId="206" fillId="100" borderId="139" applyNumberFormat="0" applyProtection="0">
      <alignment horizontal="right" vertical="center"/>
    </xf>
    <xf numFmtId="4" fontId="215" fillId="38" borderId="139" applyNumberFormat="0" applyProtection="0">
      <alignment vertical="center"/>
    </xf>
    <xf numFmtId="4" fontId="53" fillId="159" borderId="134" applyNumberFormat="0" applyProtection="0">
      <alignment vertical="center"/>
    </xf>
    <xf numFmtId="0" fontId="206" fillId="86" borderId="139" applyNumberFormat="0" applyFont="0" applyAlignment="0" applyProtection="0"/>
    <xf numFmtId="4" fontId="206" fillId="95" borderId="140" applyNumberFormat="0" applyProtection="0">
      <alignment horizontal="right" vertical="center"/>
    </xf>
    <xf numFmtId="0" fontId="194" fillId="117" borderId="135" applyNumberFormat="0" applyAlignment="0" applyProtection="0"/>
    <xf numFmtId="4" fontId="206" fillId="97" borderId="139" applyNumberFormat="0" applyProtection="0">
      <alignment horizontal="right" vertical="center"/>
    </xf>
    <xf numFmtId="4" fontId="206" fillId="102" borderId="140" applyNumberFormat="0" applyProtection="0">
      <alignment horizontal="left" vertical="center" indent="1"/>
    </xf>
    <xf numFmtId="4" fontId="64" fillId="94" borderId="134" applyNumberFormat="0" applyProtection="0">
      <alignment horizontal="right" vertical="center"/>
    </xf>
    <xf numFmtId="0" fontId="12" fillId="103" borderId="134" applyNumberFormat="0" applyProtection="0">
      <alignment horizontal="left" vertical="center" indent="1"/>
    </xf>
    <xf numFmtId="4" fontId="64" fillId="100" borderId="134" applyNumberFormat="0" applyProtection="0">
      <alignment horizontal="right" vertical="center"/>
    </xf>
    <xf numFmtId="4" fontId="206" fillId="0" borderId="139" applyNumberFormat="0" applyProtection="0">
      <alignment horizontal="right" vertical="center"/>
    </xf>
    <xf numFmtId="4" fontId="64" fillId="101" borderId="134" applyNumberFormat="0" applyProtection="0">
      <alignment horizontal="right" vertical="center"/>
    </xf>
    <xf numFmtId="0" fontId="12" fillId="103" borderId="134" applyNumberFormat="0" applyProtection="0">
      <alignment horizontal="left" vertical="top" indent="1"/>
    </xf>
    <xf numFmtId="4" fontId="206" fillId="102" borderId="140" applyNumberFormat="0" applyProtection="0">
      <alignment horizontal="left" vertical="center" indent="1"/>
    </xf>
    <xf numFmtId="0" fontId="12" fillId="86" borderId="136" applyNumberFormat="0" applyFont="0" applyAlignment="0" applyProtection="0"/>
    <xf numFmtId="4" fontId="206" fillId="38" borderId="139" applyNumberFormat="0" applyProtection="0">
      <alignment horizontal="left" vertical="center" indent="1"/>
    </xf>
    <xf numFmtId="4" fontId="231" fillId="159" borderId="134" applyNumberFormat="0" applyProtection="0">
      <alignment horizontal="right" vertical="center"/>
    </xf>
    <xf numFmtId="4" fontId="64" fillId="95" borderId="134" applyNumberFormat="0" applyProtection="0">
      <alignment horizontal="right" vertical="center"/>
    </xf>
    <xf numFmtId="0" fontId="220" fillId="110" borderId="135" applyNumberFormat="0" applyAlignment="0" applyProtection="0"/>
    <xf numFmtId="0" fontId="12" fillId="92" borderId="134" applyNumberFormat="0" applyProtection="0">
      <alignment horizontal="left" vertical="center" indent="1"/>
    </xf>
    <xf numFmtId="4" fontId="53" fillId="121" borderId="134" applyNumberFormat="0" applyProtection="0">
      <alignment horizontal="right" vertical="center"/>
    </xf>
    <xf numFmtId="0" fontId="12" fillId="104" borderId="134" applyNumberFormat="0" applyProtection="0">
      <alignment horizontal="left" vertical="center" indent="1"/>
    </xf>
    <xf numFmtId="4" fontId="206" fillId="137" borderId="139" applyNumberFormat="0" applyProtection="0">
      <alignment horizontal="right" vertical="center"/>
    </xf>
    <xf numFmtId="0" fontId="206" fillId="105" borderId="134" applyNumberFormat="0" applyProtection="0">
      <alignment horizontal="left" vertical="top" indent="1"/>
    </xf>
    <xf numFmtId="4" fontId="64" fillId="107" borderId="134" applyNumberFormat="0" applyProtection="0">
      <alignment horizontal="left" vertical="center" indent="1"/>
    </xf>
    <xf numFmtId="4" fontId="208" fillId="110" borderId="134" applyNumberFormat="0" applyProtection="0">
      <alignment horizontal="left" vertical="center" indent="1"/>
    </xf>
    <xf numFmtId="4" fontId="206" fillId="100" borderId="139" applyNumberFormat="0" applyProtection="0">
      <alignment horizontal="right" vertical="center"/>
    </xf>
    <xf numFmtId="4" fontId="187" fillId="107" borderId="134" applyNumberFormat="0" applyProtection="0">
      <alignment vertical="center"/>
    </xf>
    <xf numFmtId="4" fontId="187" fillId="107" borderId="134" applyNumberFormat="0" applyProtection="0">
      <alignment vertical="center"/>
    </xf>
    <xf numFmtId="0" fontId="206" fillId="104" borderId="134" applyNumberFormat="0" applyProtection="0">
      <alignment horizontal="left" vertical="top" indent="1"/>
    </xf>
    <xf numFmtId="0" fontId="12" fillId="92" borderId="134" applyNumberFormat="0" applyProtection="0">
      <alignment horizontal="left" vertical="center" indent="1"/>
    </xf>
    <xf numFmtId="0" fontId="12" fillId="105" borderId="134" applyNumberFormat="0" applyProtection="0">
      <alignment horizontal="left" vertical="center" indent="1"/>
    </xf>
    <xf numFmtId="4" fontId="206" fillId="100" borderId="139" applyNumberFormat="0" applyProtection="0">
      <alignment horizontal="right" vertical="center"/>
    </xf>
    <xf numFmtId="4" fontId="64" fillId="103" borderId="134" applyNumberFormat="0" applyProtection="0">
      <alignment horizontal="right" vertical="center"/>
    </xf>
    <xf numFmtId="4" fontId="53" fillId="159" borderId="134" applyNumberFormat="0" applyProtection="0">
      <alignment horizontal="right" vertical="center"/>
    </xf>
    <xf numFmtId="0" fontId="12" fillId="92" borderId="134" applyNumberFormat="0" applyProtection="0">
      <alignment horizontal="left" vertical="top" indent="1"/>
    </xf>
    <xf numFmtId="0" fontId="64" fillId="107" borderId="134" applyNumberFormat="0" applyProtection="0">
      <alignment horizontal="left" vertical="top" indent="1"/>
    </xf>
    <xf numFmtId="4" fontId="211" fillId="106" borderId="139" applyNumberFormat="0" applyProtection="0">
      <alignment horizontal="right" vertical="center"/>
    </xf>
    <xf numFmtId="4" fontId="50" fillId="91" borderId="134" applyNumberFormat="0" applyProtection="0">
      <alignment vertical="center"/>
    </xf>
    <xf numFmtId="4" fontId="208" fillId="107" borderId="134" applyNumberFormat="0" applyProtection="0">
      <alignment vertical="center"/>
    </xf>
    <xf numFmtId="4" fontId="206" fillId="101" borderId="139" applyNumberFormat="0" applyProtection="0">
      <alignment horizontal="right" vertical="center"/>
    </xf>
    <xf numFmtId="0" fontId="12" fillId="103" borderId="134" applyNumberFormat="0" applyProtection="0">
      <alignment horizontal="left" vertical="center" indent="1"/>
    </xf>
    <xf numFmtId="0" fontId="206" fillId="92" borderId="134" applyNumberFormat="0" applyProtection="0">
      <alignment horizontal="left" vertical="top" indent="1"/>
    </xf>
    <xf numFmtId="4" fontId="206" fillId="122" borderId="139" applyNumberFormat="0" applyProtection="0">
      <alignment horizontal="left" vertical="center" indent="1"/>
    </xf>
    <xf numFmtId="0" fontId="12" fillId="105" borderId="134" applyNumberFormat="0" applyProtection="0">
      <alignment horizontal="left" vertical="center" indent="1"/>
    </xf>
    <xf numFmtId="4" fontId="186" fillId="91" borderId="134" applyNumberFormat="0" applyProtection="0">
      <alignment vertical="center"/>
    </xf>
    <xf numFmtId="4" fontId="188" fillId="120" borderId="142" applyNumberFormat="0" applyProtection="0">
      <alignment horizontal="left" vertical="center" indent="1"/>
    </xf>
    <xf numFmtId="0" fontId="12" fillId="92" borderId="134" applyNumberFormat="0" applyProtection="0">
      <alignment horizontal="left" vertical="center" indent="1"/>
    </xf>
    <xf numFmtId="4" fontId="12" fillId="104" borderId="140" applyNumberFormat="0" applyProtection="0">
      <alignment horizontal="left" vertical="center" indent="1"/>
    </xf>
    <xf numFmtId="4" fontId="206" fillId="122" borderId="139" applyNumberFormat="0" applyProtection="0">
      <alignment horizontal="left" vertical="center" indent="1"/>
    </xf>
    <xf numFmtId="0" fontId="12" fillId="104" borderId="134" applyNumberFormat="0" applyProtection="0">
      <alignment horizontal="left" vertical="center" indent="1"/>
    </xf>
    <xf numFmtId="0" fontId="226" fillId="110" borderId="135" applyNumberFormat="0" applyAlignment="0" applyProtection="0"/>
    <xf numFmtId="4" fontId="64" fillId="103" borderId="134" applyNumberFormat="0" applyProtection="0">
      <alignment horizontal="right" vertical="center"/>
    </xf>
    <xf numFmtId="4" fontId="64" fillId="92" borderId="134" applyNumberFormat="0" applyProtection="0">
      <alignment horizontal="right" vertical="center"/>
    </xf>
    <xf numFmtId="4" fontId="206" fillId="92" borderId="140" applyNumberFormat="0" applyProtection="0">
      <alignment horizontal="left" vertical="center" indent="1"/>
    </xf>
    <xf numFmtId="4" fontId="187" fillId="107" borderId="134" applyNumberFormat="0" applyProtection="0">
      <alignment vertical="center"/>
    </xf>
    <xf numFmtId="4" fontId="64" fillId="100" borderId="134" applyNumberFormat="0" applyProtection="0">
      <alignment horizontal="right" vertical="center"/>
    </xf>
    <xf numFmtId="0" fontId="206" fillId="103" borderId="139" applyNumberFormat="0" applyProtection="0">
      <alignment horizontal="left" vertical="center" indent="1"/>
    </xf>
    <xf numFmtId="4" fontId="206" fillId="122" borderId="139" applyNumberFormat="0" applyProtection="0">
      <alignment horizontal="left" vertical="center" indent="1"/>
    </xf>
    <xf numFmtId="0" fontId="206" fillId="103" borderId="139" applyNumberFormat="0" applyProtection="0">
      <alignment horizontal="left" vertical="center" indent="1"/>
    </xf>
    <xf numFmtId="4" fontId="206" fillId="122" borderId="139" applyNumberFormat="0" applyProtection="0">
      <alignment horizontal="left" vertical="center" indent="1"/>
    </xf>
    <xf numFmtId="4" fontId="50" fillId="91" borderId="134" applyNumberFormat="0" applyProtection="0">
      <alignment vertical="center"/>
    </xf>
    <xf numFmtId="4" fontId="206" fillId="102" borderId="140" applyNumberFormat="0" applyProtection="0">
      <alignment horizontal="left" vertical="center" indent="1"/>
    </xf>
    <xf numFmtId="4" fontId="64" fillId="100" borderId="134" applyNumberFormat="0" applyProtection="0">
      <alignment horizontal="right" vertical="center"/>
    </xf>
    <xf numFmtId="4" fontId="64" fillId="107" borderId="134" applyNumberFormat="0" applyProtection="0">
      <alignment horizontal="left" vertical="center" indent="1"/>
    </xf>
    <xf numFmtId="0" fontId="194" fillId="117" borderId="135" applyNumberFormat="0" applyAlignment="0" applyProtection="0"/>
    <xf numFmtId="4" fontId="206" fillId="99" borderId="139" applyNumberFormat="0" applyProtection="0">
      <alignment horizontal="right" vertical="center"/>
    </xf>
    <xf numFmtId="4" fontId="187" fillId="103" borderId="134" applyNumberFormat="0" applyProtection="0">
      <alignment horizontal="right" vertical="center"/>
    </xf>
    <xf numFmtId="4" fontId="206" fillId="122" borderId="139" applyNumberFormat="0" applyProtection="0">
      <alignment horizontal="left" vertical="center" indent="1"/>
    </xf>
    <xf numFmtId="4" fontId="53" fillId="157" borderId="134" applyNumberFormat="0" applyProtection="0">
      <alignment horizontal="right" vertical="center"/>
    </xf>
    <xf numFmtId="4" fontId="64" fillId="92" borderId="134" applyNumberFormat="0" applyProtection="0">
      <alignment horizontal="left" vertical="center" indent="1"/>
    </xf>
    <xf numFmtId="0" fontId="201" fillId="87" borderId="139" applyNumberFormat="0" applyAlignment="0" applyProtection="0"/>
    <xf numFmtId="4" fontId="206" fillId="99" borderId="139" applyNumberFormat="0" applyProtection="0">
      <alignment horizontal="right" vertical="center"/>
    </xf>
    <xf numFmtId="4" fontId="215" fillId="23" borderId="144" applyNumberFormat="0" applyProtection="0">
      <alignment vertical="center"/>
    </xf>
    <xf numFmtId="0" fontId="194" fillId="117" borderId="135" applyNumberFormat="0" applyAlignment="0" applyProtection="0"/>
    <xf numFmtId="4" fontId="64" fillId="103" borderId="134" applyNumberFormat="0" applyProtection="0">
      <alignment horizontal="right" vertical="center"/>
    </xf>
    <xf numFmtId="4" fontId="206" fillId="95" borderId="140" applyNumberFormat="0" applyProtection="0">
      <alignment horizontal="right" vertical="center"/>
    </xf>
    <xf numFmtId="0" fontId="206" fillId="138" borderId="139" applyNumberFormat="0" applyProtection="0">
      <alignment horizontal="left" vertical="center" indent="1"/>
    </xf>
    <xf numFmtId="4" fontId="56" fillId="119" borderId="142" applyNumberFormat="0" applyProtection="0">
      <alignment horizontal="left" vertical="center" indent="1"/>
    </xf>
    <xf numFmtId="4" fontId="56" fillId="119" borderId="134" applyNumberFormat="0" applyProtection="0">
      <alignment horizontal="left" vertical="center" indent="1"/>
    </xf>
    <xf numFmtId="4" fontId="53" fillId="156" borderId="134" applyNumberFormat="0" applyProtection="0">
      <alignment horizontal="right" vertical="center"/>
    </xf>
    <xf numFmtId="4" fontId="186" fillId="91" borderId="134" applyNumberFormat="0" applyProtection="0">
      <alignment vertical="center"/>
    </xf>
    <xf numFmtId="4" fontId="64" fillId="95" borderId="134" applyNumberFormat="0" applyProtection="0">
      <alignment horizontal="right" vertical="center"/>
    </xf>
    <xf numFmtId="0" fontId="64" fillId="92" borderId="134" applyNumberFormat="0" applyProtection="0">
      <alignment horizontal="left" vertical="top" indent="1"/>
    </xf>
    <xf numFmtId="0" fontId="12" fillId="92" borderId="134" applyNumberFormat="0" applyProtection="0">
      <alignment horizontal="left" vertical="center" indent="1"/>
    </xf>
    <xf numFmtId="0" fontId="206" fillId="103" borderId="139" applyNumberFormat="0" applyProtection="0">
      <alignment horizontal="left" vertical="center" indent="1"/>
    </xf>
    <xf numFmtId="0" fontId="201" fillId="87" borderId="135" applyNumberFormat="0" applyAlignment="0" applyProtection="0"/>
    <xf numFmtId="4" fontId="188" fillId="120" borderId="142" applyNumberFormat="0" applyProtection="0">
      <alignment horizontal="left" vertical="center" indent="1"/>
    </xf>
    <xf numFmtId="4" fontId="187" fillId="107" borderId="134" applyNumberFormat="0" applyProtection="0">
      <alignment vertical="center"/>
    </xf>
    <xf numFmtId="0" fontId="12" fillId="103" borderId="134" applyNumberFormat="0" applyProtection="0">
      <alignment horizontal="left" vertical="top" indent="1"/>
    </xf>
    <xf numFmtId="0" fontId="12" fillId="103" borderId="134" applyNumberFormat="0" applyProtection="0">
      <alignment horizontal="left" vertical="top" indent="1"/>
    </xf>
    <xf numFmtId="0" fontId="206" fillId="110" borderId="139" applyNumberFormat="0" applyProtection="0">
      <alignment horizontal="left" vertical="center" indent="1"/>
    </xf>
    <xf numFmtId="0" fontId="12" fillId="86" borderId="136" applyNumberFormat="0" applyFont="0" applyAlignment="0" applyProtection="0"/>
    <xf numFmtId="4" fontId="187" fillId="107" borderId="134" applyNumberFormat="0" applyProtection="0">
      <alignment vertical="center"/>
    </xf>
    <xf numFmtId="4" fontId="206" fillId="122" borderId="139" applyNumberFormat="0" applyProtection="0">
      <alignment horizontal="left" vertical="center" indent="1"/>
    </xf>
    <xf numFmtId="4" fontId="206" fillId="96" borderId="139" applyNumberFormat="0" applyProtection="0">
      <alignment horizontal="right" vertical="center"/>
    </xf>
    <xf numFmtId="4" fontId="206" fillId="99" borderId="139" applyNumberFormat="0" applyProtection="0">
      <alignment horizontal="right" vertical="center"/>
    </xf>
    <xf numFmtId="4" fontId="64" fillId="103" borderId="134" applyNumberFormat="0" applyProtection="0">
      <alignment horizontal="right" vertical="center"/>
    </xf>
    <xf numFmtId="4" fontId="206" fillId="93" borderId="139" applyNumberFormat="0" applyProtection="0">
      <alignment horizontal="right" vertical="center"/>
    </xf>
    <xf numFmtId="0" fontId="226" fillId="110" borderId="135" applyNumberFormat="0" applyAlignment="0" applyProtection="0"/>
    <xf numFmtId="4" fontId="208" fillId="110" borderId="134" applyNumberFormat="0" applyProtection="0">
      <alignment horizontal="left" vertical="center" indent="1"/>
    </xf>
    <xf numFmtId="4" fontId="206" fillId="96" borderId="139" applyNumberFormat="0" applyProtection="0">
      <alignment horizontal="right" vertical="center"/>
    </xf>
    <xf numFmtId="4" fontId="206" fillId="91" borderId="139" applyNumberFormat="0" applyProtection="0">
      <alignment vertical="center"/>
    </xf>
    <xf numFmtId="4" fontId="206" fillId="93" borderId="139" applyNumberFormat="0" applyProtection="0">
      <alignment horizontal="right" vertical="center"/>
    </xf>
    <xf numFmtId="0" fontId="201" fillId="87" borderId="135" applyNumberFormat="0" applyAlignment="0" applyProtection="0"/>
    <xf numFmtId="4" fontId="206" fillId="97" borderId="139" applyNumberFormat="0" applyProtection="0">
      <alignment horizontal="right" vertical="center"/>
    </xf>
    <xf numFmtId="4" fontId="56" fillId="119" borderId="142" applyNumberFormat="0" applyProtection="0">
      <alignment horizontal="left" vertical="center" indent="1"/>
    </xf>
    <xf numFmtId="0" fontId="226" fillId="110" borderId="135" applyNumberFormat="0" applyAlignment="0" applyProtection="0"/>
    <xf numFmtId="4" fontId="206" fillId="95" borderId="140" applyNumberFormat="0" applyProtection="0">
      <alignment horizontal="right" vertical="center"/>
    </xf>
    <xf numFmtId="4" fontId="206" fillId="137" borderId="139" applyNumberFormat="0" applyProtection="0">
      <alignment horizontal="right" vertical="center"/>
    </xf>
    <xf numFmtId="0" fontId="12" fillId="104" borderId="134" applyNumberFormat="0" applyProtection="0">
      <alignment horizontal="left" vertical="center" indent="1"/>
    </xf>
    <xf numFmtId="4" fontId="206" fillId="96" borderId="139" applyNumberFormat="0" applyProtection="0">
      <alignment horizontal="right" vertical="center"/>
    </xf>
    <xf numFmtId="0" fontId="201" fillId="87" borderId="135" applyNumberFormat="0" applyAlignment="0" applyProtection="0"/>
    <xf numFmtId="4" fontId="56" fillId="38" borderId="134" applyNumberFormat="0" applyProtection="0">
      <alignment vertical="center"/>
    </xf>
    <xf numFmtId="4" fontId="50" fillId="91" borderId="134" applyNumberFormat="0" applyProtection="0">
      <alignment vertical="center"/>
    </xf>
    <xf numFmtId="0" fontId="194" fillId="117" borderId="135" applyNumberFormat="0" applyAlignment="0" applyProtection="0"/>
    <xf numFmtId="4" fontId="206" fillId="98" borderId="139" applyNumberFormat="0" applyProtection="0">
      <alignment horizontal="right" vertical="center"/>
    </xf>
    <xf numFmtId="0" fontId="12" fillId="104" borderId="134" applyNumberFormat="0" applyProtection="0">
      <alignment horizontal="left" vertical="top" indent="1"/>
    </xf>
    <xf numFmtId="4" fontId="64" fillId="93" borderId="134" applyNumberFormat="0" applyProtection="0">
      <alignment horizontal="right" vertical="center"/>
    </xf>
    <xf numFmtId="0" fontId="201" fillId="87" borderId="135" applyNumberFormat="0" applyAlignment="0" applyProtection="0"/>
    <xf numFmtId="4" fontId="206" fillId="92" borderId="140" applyNumberFormat="0" applyProtection="0">
      <alignment horizontal="left" vertical="center" indent="1"/>
    </xf>
    <xf numFmtId="4" fontId="206" fillId="92" borderId="140" applyNumberFormat="0" applyProtection="0">
      <alignment horizontal="left" vertical="center" indent="1"/>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1" borderId="139" applyNumberFormat="0" applyProtection="0">
      <alignment vertical="center"/>
    </xf>
    <xf numFmtId="4" fontId="206" fillId="97" borderId="139" applyNumberFormat="0" applyProtection="0">
      <alignment horizontal="right" vertical="center"/>
    </xf>
    <xf numFmtId="4" fontId="64" fillId="93" borderId="134" applyNumberFormat="0" applyProtection="0">
      <alignment horizontal="right" vertical="center"/>
    </xf>
    <xf numFmtId="4" fontId="206" fillId="91" borderId="139" applyNumberFormat="0" applyProtection="0">
      <alignment vertical="center"/>
    </xf>
    <xf numFmtId="4" fontId="215" fillId="23" borderId="144" applyNumberFormat="0" applyProtection="0">
      <alignment vertical="center"/>
    </xf>
    <xf numFmtId="0" fontId="185" fillId="0" borderId="138" applyNumberFormat="0" applyFill="0" applyAlignment="0" applyProtection="0"/>
    <xf numFmtId="0" fontId="12" fillId="104" borderId="134" applyNumberFormat="0" applyProtection="0">
      <alignment horizontal="left" vertical="center" indent="1"/>
    </xf>
    <xf numFmtId="4" fontId="206" fillId="38" borderId="139" applyNumberFormat="0" applyProtection="0">
      <alignment horizontal="left" vertical="center" indent="1"/>
    </xf>
    <xf numFmtId="0" fontId="206" fillId="104" borderId="134" applyNumberFormat="0" applyProtection="0">
      <alignment horizontal="left" vertical="top" indent="1"/>
    </xf>
    <xf numFmtId="0" fontId="206" fillId="110" borderId="139" applyNumberFormat="0" applyProtection="0">
      <alignment horizontal="left" vertical="center" indent="1"/>
    </xf>
    <xf numFmtId="4" fontId="215" fillId="38" borderId="139" applyNumberFormat="0" applyProtection="0">
      <alignment vertical="center"/>
    </xf>
    <xf numFmtId="0" fontId="220" fillId="110" borderId="135" applyNumberFormat="0" applyAlignment="0" applyProtection="0"/>
    <xf numFmtId="0" fontId="185" fillId="0" borderId="138" applyNumberFormat="0" applyFill="0" applyAlignment="0" applyProtection="0"/>
    <xf numFmtId="4" fontId="56" fillId="119" borderId="134" applyNumberFormat="0" applyProtection="0">
      <alignment horizontal="left" vertical="center" indent="1"/>
    </xf>
    <xf numFmtId="0" fontId="226" fillId="110" borderId="135" applyNumberFormat="0" applyAlignment="0" applyProtection="0"/>
    <xf numFmtId="4" fontId="53" fillId="152" borderId="134" applyNumberFormat="0" applyProtection="0">
      <alignment horizontal="right" vertical="center"/>
    </xf>
    <xf numFmtId="0" fontId="12" fillId="86" borderId="136" applyNumberFormat="0" applyFont="0" applyAlignment="0" applyProtection="0"/>
    <xf numFmtId="4" fontId="53" fillId="38" borderId="134" applyNumberFormat="0" applyProtection="0">
      <alignment horizontal="left" vertical="center" indent="1"/>
    </xf>
    <xf numFmtId="0" fontId="71" fillId="104" borderId="141" applyBorder="0"/>
    <xf numFmtId="4" fontId="229" fillId="38" borderId="134" applyNumberFormat="0" applyProtection="0">
      <alignment vertical="center"/>
    </xf>
    <xf numFmtId="4" fontId="53" fillId="33" borderId="134" applyNumberFormat="0" applyProtection="0">
      <alignment horizontal="right" vertical="center"/>
    </xf>
    <xf numFmtId="0" fontId="12" fillId="106" borderId="144" applyNumberFormat="0">
      <protection locked="0"/>
    </xf>
    <xf numFmtId="4" fontId="53" fillId="154" borderId="134" applyNumberFormat="0" applyProtection="0">
      <alignment horizontal="right" vertical="center"/>
    </xf>
    <xf numFmtId="0" fontId="12" fillId="106" borderId="144" applyNumberFormat="0">
      <protection locked="0"/>
    </xf>
    <xf numFmtId="4" fontId="64" fillId="97" borderId="134" applyNumberFormat="0" applyProtection="0">
      <alignment horizontal="right" vertical="center"/>
    </xf>
    <xf numFmtId="0" fontId="206" fillId="110" borderId="139" applyNumberFormat="0" applyProtection="0">
      <alignment horizontal="left" vertical="center" indent="1"/>
    </xf>
    <xf numFmtId="4" fontId="53" fillId="121" borderId="134" applyNumberFormat="0" applyProtection="0">
      <alignment horizontal="right" vertical="center"/>
    </xf>
    <xf numFmtId="4" fontId="64" fillId="94" borderId="134" applyNumberFormat="0" applyProtection="0">
      <alignment horizontal="right" vertical="center"/>
    </xf>
    <xf numFmtId="4" fontId="206" fillId="96" borderId="139" applyNumberFormat="0" applyProtection="0">
      <alignment horizontal="right" vertical="center"/>
    </xf>
    <xf numFmtId="4" fontId="53" fillId="159" borderId="134" applyNumberFormat="0" applyProtection="0">
      <alignment horizontal="right" vertical="center"/>
    </xf>
    <xf numFmtId="0" fontId="12" fillId="86" borderId="136" applyNumberFormat="0" applyFont="0" applyAlignment="0" applyProtection="0"/>
    <xf numFmtId="4" fontId="64" fillId="103" borderId="134" applyNumberFormat="0" applyProtection="0">
      <alignment horizontal="right" vertical="center"/>
    </xf>
    <xf numFmtId="4" fontId="64" fillId="107" borderId="134" applyNumberFormat="0" applyProtection="0">
      <alignment horizontal="left" vertical="center" indent="1"/>
    </xf>
    <xf numFmtId="4" fontId="64" fillId="99" borderId="134" applyNumberFormat="0" applyProtection="0">
      <alignment horizontal="right" vertical="center"/>
    </xf>
    <xf numFmtId="0" fontId="204" fillId="117" borderId="137" applyNumberFormat="0" applyAlignment="0" applyProtection="0"/>
    <xf numFmtId="4" fontId="64" fillId="107" borderId="134" applyNumberFormat="0" applyProtection="0">
      <alignment vertical="center"/>
    </xf>
    <xf numFmtId="4" fontId="206" fillId="97" borderId="139" applyNumberFormat="0" applyProtection="0">
      <alignment horizontal="right" vertical="center"/>
    </xf>
    <xf numFmtId="0" fontId="206" fillId="105" borderId="152" applyNumberFormat="0" applyProtection="0">
      <alignment horizontal="left" vertical="center" indent="1"/>
    </xf>
    <xf numFmtId="4" fontId="64" fillId="97" borderId="134" applyNumberFormat="0" applyProtection="0">
      <alignment horizontal="right" vertical="center"/>
    </xf>
    <xf numFmtId="0" fontId="64" fillId="92" borderId="134" applyNumberFormat="0" applyProtection="0">
      <alignment horizontal="left" vertical="top" indent="1"/>
    </xf>
    <xf numFmtId="4" fontId="188" fillId="120" borderId="142" applyNumberFormat="0" applyProtection="0">
      <alignment horizontal="left" vertical="center" indent="1"/>
    </xf>
    <xf numFmtId="0" fontId="206" fillId="139" borderId="144"/>
    <xf numFmtId="4" fontId="53" fillId="119" borderId="134" applyNumberFormat="0" applyProtection="0">
      <alignment horizontal="right" vertical="center"/>
    </xf>
    <xf numFmtId="4" fontId="56" fillId="38" borderId="134" applyNumberFormat="0" applyProtection="0">
      <alignment vertical="center"/>
    </xf>
    <xf numFmtId="4" fontId="206" fillId="122" borderId="139" applyNumberFormat="0" applyProtection="0">
      <alignment horizontal="left" vertical="center" indent="1"/>
    </xf>
    <xf numFmtId="4" fontId="64" fillId="107" borderId="134" applyNumberFormat="0" applyProtection="0">
      <alignment horizontal="left" vertical="center" indent="1"/>
    </xf>
    <xf numFmtId="0" fontId="12" fillId="92" borderId="134" applyNumberFormat="0" applyProtection="0">
      <alignment horizontal="left" vertical="center" indent="1"/>
    </xf>
    <xf numFmtId="0" fontId="12" fillId="105" borderId="134" applyNumberFormat="0" applyProtection="0">
      <alignment horizontal="left" vertical="center" indent="1"/>
    </xf>
    <xf numFmtId="0" fontId="71" fillId="104" borderId="141" applyBorder="0"/>
    <xf numFmtId="0" fontId="12" fillId="104" borderId="134" applyNumberFormat="0" applyProtection="0">
      <alignment horizontal="left" vertical="center" indent="1"/>
    </xf>
    <xf numFmtId="4" fontId="64" fillId="103" borderId="134" applyNumberFormat="0" applyProtection="0">
      <alignment horizontal="right" vertical="center"/>
    </xf>
    <xf numFmtId="0" fontId="50" fillId="91" borderId="134" applyNumberFormat="0" applyProtection="0">
      <alignment horizontal="left" vertical="top" indent="1"/>
    </xf>
    <xf numFmtId="4" fontId="64" fillId="94" borderId="134" applyNumberFormat="0" applyProtection="0">
      <alignment horizontal="right" vertical="center"/>
    </xf>
    <xf numFmtId="4" fontId="50" fillId="91" borderId="134" applyNumberFormat="0" applyProtection="0">
      <alignment horizontal="left" vertical="center" indent="1"/>
    </xf>
    <xf numFmtId="0" fontId="226" fillId="110" borderId="135" applyNumberFormat="0" applyAlignment="0" applyProtection="0"/>
    <xf numFmtId="0" fontId="194" fillId="117" borderId="135" applyNumberFormat="0" applyAlignment="0" applyProtection="0"/>
    <xf numFmtId="4" fontId="64" fillId="97" borderId="134" applyNumberFormat="0" applyProtection="0">
      <alignment horizontal="right" vertical="center"/>
    </xf>
    <xf numFmtId="0" fontId="12" fillId="103" borderId="134" applyNumberFormat="0" applyProtection="0">
      <alignment horizontal="left" vertical="center" indent="1"/>
    </xf>
    <xf numFmtId="4" fontId="64" fillId="96" borderId="134" applyNumberFormat="0" applyProtection="0">
      <alignment horizontal="right" vertical="center"/>
    </xf>
    <xf numFmtId="0" fontId="12" fillId="103" borderId="134" applyNumberFormat="0" applyProtection="0">
      <alignment horizontal="left" vertical="center" indent="1"/>
    </xf>
    <xf numFmtId="4" fontId="186" fillId="91" borderId="134" applyNumberFormat="0" applyProtection="0">
      <alignment vertical="center"/>
    </xf>
    <xf numFmtId="4" fontId="53" fillId="159" borderId="134" applyNumberFormat="0" applyProtection="0">
      <alignment vertical="center"/>
    </xf>
    <xf numFmtId="4" fontId="64" fillId="103" borderId="134" applyNumberFormat="0" applyProtection="0">
      <alignment horizontal="right" vertical="center"/>
    </xf>
    <xf numFmtId="0" fontId="12" fillId="103" borderId="134" applyNumberFormat="0" applyProtection="0">
      <alignment horizontal="left" vertical="center" indent="1"/>
    </xf>
    <xf numFmtId="4" fontId="53" fillId="155" borderId="134" applyNumberFormat="0" applyProtection="0">
      <alignment horizontal="right" vertical="center"/>
    </xf>
    <xf numFmtId="0" fontId="12" fillId="103" borderId="134" applyNumberFormat="0" applyProtection="0">
      <alignment horizontal="left" vertical="top" indent="1"/>
    </xf>
    <xf numFmtId="4" fontId="12" fillId="104" borderId="140" applyNumberFormat="0" applyProtection="0">
      <alignment horizontal="left" vertical="center" indent="1"/>
    </xf>
    <xf numFmtId="4" fontId="215" fillId="38" borderId="139" applyNumberFormat="0" applyProtection="0">
      <alignment vertical="center"/>
    </xf>
    <xf numFmtId="0" fontId="12" fillId="104" borderId="134" applyNumberFormat="0" applyProtection="0">
      <alignment horizontal="left" vertical="center" indent="1"/>
    </xf>
    <xf numFmtId="4" fontId="187" fillId="107" borderId="134" applyNumberFormat="0" applyProtection="0">
      <alignment vertical="center"/>
    </xf>
    <xf numFmtId="0" fontId="12" fillId="105" borderId="134" applyNumberFormat="0" applyProtection="0">
      <alignment horizontal="left" vertical="center" indent="1"/>
    </xf>
    <xf numFmtId="4" fontId="188" fillId="120" borderId="142" applyNumberFormat="0" applyProtection="0">
      <alignment horizontal="left" vertical="center" indent="1"/>
    </xf>
    <xf numFmtId="4" fontId="206" fillId="97" borderId="139" applyNumberFormat="0" applyProtection="0">
      <alignment horizontal="right" vertical="center"/>
    </xf>
    <xf numFmtId="4" fontId="206" fillId="99" borderId="139" applyNumberFormat="0" applyProtection="0">
      <alignment horizontal="right" vertical="center"/>
    </xf>
    <xf numFmtId="4" fontId="64" fillId="93" borderId="134" applyNumberFormat="0" applyProtection="0">
      <alignment horizontal="right" vertical="center"/>
    </xf>
    <xf numFmtId="0" fontId="12" fillId="106" borderId="144" applyNumberFormat="0">
      <protection locked="0"/>
    </xf>
    <xf numFmtId="4" fontId="64" fillId="97" borderId="134" applyNumberFormat="0" applyProtection="0">
      <alignment horizontal="right" vertical="center"/>
    </xf>
    <xf numFmtId="4" fontId="189" fillId="103" borderId="134" applyNumberFormat="0" applyProtection="0">
      <alignment horizontal="right" vertical="center"/>
    </xf>
    <xf numFmtId="4" fontId="64" fillId="107" borderId="134" applyNumberFormat="0" applyProtection="0">
      <alignment vertical="center"/>
    </xf>
    <xf numFmtId="4" fontId="64" fillId="98" borderId="134" applyNumberFormat="0" applyProtection="0">
      <alignment horizontal="right" vertical="center"/>
    </xf>
    <xf numFmtId="4" fontId="210" fillId="108" borderId="140" applyNumberFormat="0" applyProtection="0">
      <alignment horizontal="left" vertical="center" indent="1"/>
    </xf>
    <xf numFmtId="0" fontId="204" fillId="117" borderId="137" applyNumberFormat="0" applyAlignment="0" applyProtection="0"/>
    <xf numFmtId="0" fontId="185" fillId="0" borderId="143" applyNumberFormat="0" applyFill="0" applyAlignment="0" applyProtection="0"/>
    <xf numFmtId="0" fontId="12" fillId="107" borderId="136" applyNumberFormat="0" applyFont="0" applyAlignment="0" applyProtection="0"/>
    <xf numFmtId="4" fontId="50" fillId="91" borderId="134" applyNumberFormat="0" applyProtection="0">
      <alignment vertical="center"/>
    </xf>
    <xf numFmtId="4" fontId="64" fillId="98" borderId="134" applyNumberFormat="0" applyProtection="0">
      <alignment horizontal="right" vertical="center"/>
    </xf>
    <xf numFmtId="4" fontId="53" fillId="38" borderId="134" applyNumberFormat="0" applyProtection="0">
      <alignment horizontal="left" vertical="center" indent="1"/>
    </xf>
    <xf numFmtId="4" fontId="50" fillId="91" borderId="134" applyNumberFormat="0" applyProtection="0">
      <alignment horizontal="left" vertical="center" indent="1"/>
    </xf>
    <xf numFmtId="4" fontId="186" fillId="91" borderId="134" applyNumberFormat="0" applyProtection="0">
      <alignment vertical="center"/>
    </xf>
    <xf numFmtId="4" fontId="229" fillId="38" borderId="134" applyNumberFormat="0" applyProtection="0">
      <alignment vertical="center"/>
    </xf>
    <xf numFmtId="0" fontId="206" fillId="105" borderId="139" applyNumberFormat="0" applyProtection="0">
      <alignment horizontal="left" vertical="center" indent="1"/>
    </xf>
    <xf numFmtId="4" fontId="64" fillId="103" borderId="134" applyNumberFormat="0" applyProtection="0">
      <alignment horizontal="right" vertical="center"/>
    </xf>
    <xf numFmtId="4" fontId="206" fillId="103" borderId="140" applyNumberFormat="0" applyProtection="0">
      <alignment horizontal="left" vertical="center" indent="1"/>
    </xf>
    <xf numFmtId="4" fontId="206" fillId="122" borderId="139" applyNumberFormat="0" applyProtection="0">
      <alignment horizontal="left" vertical="center" indent="1"/>
    </xf>
    <xf numFmtId="0" fontId="12" fillId="92" borderId="134" applyNumberFormat="0" applyProtection="0">
      <alignment horizontal="left" vertical="top" indent="1"/>
    </xf>
    <xf numFmtId="4" fontId="189" fillId="103" borderId="134" applyNumberFormat="0" applyProtection="0">
      <alignment horizontal="right" vertical="center"/>
    </xf>
    <xf numFmtId="4" fontId="53" fillId="119" borderId="134" applyNumberFormat="0" applyProtection="0">
      <alignment horizontal="right" vertical="center"/>
    </xf>
    <xf numFmtId="0" fontId="50" fillId="91" borderId="134" applyNumberFormat="0" applyProtection="0">
      <alignment horizontal="left" vertical="top" indent="1"/>
    </xf>
    <xf numFmtId="0" fontId="208" fillId="107" borderId="134" applyNumberFormat="0" applyProtection="0">
      <alignment horizontal="left" vertical="top" indent="1"/>
    </xf>
    <xf numFmtId="4" fontId="187" fillId="107" borderId="134" applyNumberFormat="0" applyProtection="0">
      <alignment vertical="center"/>
    </xf>
    <xf numFmtId="4" fontId="188" fillId="120" borderId="142" applyNumberFormat="0" applyProtection="0">
      <alignment horizontal="left" vertical="center" indent="1"/>
    </xf>
    <xf numFmtId="0" fontId="12" fillId="106" borderId="144" applyNumberFormat="0">
      <protection locked="0"/>
    </xf>
    <xf numFmtId="4" fontId="215" fillId="27" borderId="139" applyNumberFormat="0" applyProtection="0">
      <alignment horizontal="right" vertical="center"/>
    </xf>
    <xf numFmtId="4" fontId="53" fillId="109" borderId="134" applyNumberFormat="0" applyProtection="0">
      <alignment horizontal="right" vertical="center"/>
    </xf>
    <xf numFmtId="0" fontId="194" fillId="117" borderId="135" applyNumberFormat="0" applyAlignment="0" applyProtection="0"/>
    <xf numFmtId="0" fontId="12" fillId="107" borderId="136" applyNumberFormat="0" applyFont="0" applyAlignment="0" applyProtection="0"/>
    <xf numFmtId="0" fontId="50" fillId="91" borderId="134" applyNumberFormat="0" applyProtection="0">
      <alignment horizontal="left" vertical="top" indent="1"/>
    </xf>
    <xf numFmtId="0" fontId="220" fillId="110" borderId="135" applyNumberFormat="0" applyAlignment="0" applyProtection="0"/>
    <xf numFmtId="4" fontId="206" fillId="97" borderId="139" applyNumberFormat="0" applyProtection="0">
      <alignment horizontal="right" vertical="center"/>
    </xf>
    <xf numFmtId="4" fontId="206" fillId="0" borderId="139" applyNumberFormat="0" applyProtection="0">
      <alignment horizontal="right" vertical="center"/>
    </xf>
    <xf numFmtId="4" fontId="53" fillId="121" borderId="134" applyNumberFormat="0" applyProtection="0">
      <alignment horizontal="right" vertical="center"/>
    </xf>
    <xf numFmtId="0" fontId="12" fillId="104" borderId="134" applyNumberFormat="0" applyProtection="0">
      <alignment horizontal="left" vertical="top" indent="1"/>
    </xf>
    <xf numFmtId="0" fontId="204" fillId="110" borderId="137" applyNumberFormat="0" applyAlignment="0" applyProtection="0"/>
    <xf numFmtId="0" fontId="12" fillId="92" borderId="134" applyNumberFormat="0" applyProtection="0">
      <alignment horizontal="left" vertical="top" indent="1"/>
    </xf>
    <xf numFmtId="4" fontId="53" fillId="159" borderId="134" applyNumberFormat="0" applyProtection="0">
      <alignment vertical="center"/>
    </xf>
    <xf numFmtId="4" fontId="189" fillId="103" borderId="134" applyNumberFormat="0" applyProtection="0">
      <alignment horizontal="right" vertical="center"/>
    </xf>
    <xf numFmtId="4" fontId="210" fillId="108" borderId="140" applyNumberFormat="0" applyProtection="0">
      <alignment horizontal="left" vertical="center" indent="1"/>
    </xf>
    <xf numFmtId="4" fontId="64" fillId="95" borderId="134" applyNumberFormat="0" applyProtection="0">
      <alignment horizontal="right" vertical="center"/>
    </xf>
    <xf numFmtId="0" fontId="12" fillId="104" borderId="134" applyNumberFormat="0" applyProtection="0">
      <alignment horizontal="left" vertical="top" indent="1"/>
    </xf>
    <xf numFmtId="4" fontId="206" fillId="93" borderId="139" applyNumberFormat="0" applyProtection="0">
      <alignment horizontal="right" vertical="center"/>
    </xf>
    <xf numFmtId="0" fontId="194" fillId="117" borderId="135" applyNumberFormat="0" applyAlignment="0" applyProtection="0"/>
    <xf numFmtId="0" fontId="12" fillId="106" borderId="144" applyNumberFormat="0">
      <protection locked="0"/>
    </xf>
    <xf numFmtId="4" fontId="206" fillId="96" borderId="139" applyNumberFormat="0" applyProtection="0">
      <alignment horizontal="right" vertical="center"/>
    </xf>
    <xf numFmtId="4" fontId="187" fillId="103" borderId="134" applyNumberFormat="0" applyProtection="0">
      <alignment horizontal="right" vertical="center"/>
    </xf>
    <xf numFmtId="4" fontId="12" fillId="104" borderId="140" applyNumberFormat="0" applyProtection="0">
      <alignment horizontal="left" vertical="center" indent="1"/>
    </xf>
    <xf numFmtId="4" fontId="206" fillId="92" borderId="139" applyNumberFormat="0" applyProtection="0">
      <alignment horizontal="right" vertical="center"/>
    </xf>
    <xf numFmtId="4" fontId="53" fillId="33" borderId="134" applyNumberFormat="0" applyProtection="0">
      <alignment horizontal="right" vertical="center"/>
    </xf>
    <xf numFmtId="4" fontId="64" fillId="96" borderId="134" applyNumberFormat="0" applyProtection="0">
      <alignment horizontal="right" vertical="center"/>
    </xf>
    <xf numFmtId="4" fontId="64" fillId="93" borderId="134" applyNumberFormat="0" applyProtection="0">
      <alignment horizontal="right" vertical="center"/>
    </xf>
    <xf numFmtId="0" fontId="64" fillId="107" borderId="134" applyNumberFormat="0" applyProtection="0">
      <alignment horizontal="left" vertical="top" indent="1"/>
    </xf>
    <xf numFmtId="4" fontId="64" fillId="100" borderId="134" applyNumberFormat="0" applyProtection="0">
      <alignment horizontal="right" vertical="center"/>
    </xf>
    <xf numFmtId="0" fontId="12" fillId="86" borderId="136" applyNumberFormat="0" applyFont="0" applyAlignment="0" applyProtection="0"/>
    <xf numFmtId="4" fontId="64" fillId="95" borderId="134" applyNumberFormat="0" applyProtection="0">
      <alignment horizontal="right" vertical="center"/>
    </xf>
    <xf numFmtId="0" fontId="201" fillId="87" borderId="139" applyNumberFormat="0" applyAlignment="0" applyProtection="0"/>
    <xf numFmtId="4" fontId="206" fillId="101" borderId="139" applyNumberFormat="0" applyProtection="0">
      <alignment horizontal="right" vertical="center"/>
    </xf>
    <xf numFmtId="4" fontId="64" fillId="93" borderId="134" applyNumberFormat="0" applyProtection="0">
      <alignment horizontal="right" vertical="center"/>
    </xf>
    <xf numFmtId="4" fontId="64" fillId="96" borderId="134" applyNumberFormat="0" applyProtection="0">
      <alignment horizontal="right" vertical="center"/>
    </xf>
    <xf numFmtId="4" fontId="56" fillId="119" borderId="134" applyNumberFormat="0" applyProtection="0">
      <alignment horizontal="left" vertical="center" indent="1"/>
    </xf>
    <xf numFmtId="4" fontId="206" fillId="102" borderId="140" applyNumberFormat="0" applyProtection="0">
      <alignment horizontal="left" vertical="center" indent="1"/>
    </xf>
    <xf numFmtId="0" fontId="194" fillId="117" borderId="135" applyNumberFormat="0" applyAlignment="0" applyProtection="0"/>
    <xf numFmtId="4" fontId="64" fillId="99" borderId="134" applyNumberFormat="0" applyProtection="0">
      <alignment horizontal="right" vertical="center"/>
    </xf>
    <xf numFmtId="0" fontId="220" fillId="110" borderId="135" applyNumberFormat="0" applyAlignment="0" applyProtection="0"/>
    <xf numFmtId="4" fontId="230" fillId="159" borderId="134" applyNumberFormat="0" applyProtection="0">
      <alignment horizontal="right" vertical="center"/>
    </xf>
    <xf numFmtId="4" fontId="53" fillId="38" borderId="134" applyNumberFormat="0" applyProtection="0">
      <alignment horizontal="left" vertical="center" indent="1"/>
    </xf>
    <xf numFmtId="4" fontId="64" fillId="92" borderId="134" applyNumberFormat="0" applyProtection="0">
      <alignment horizontal="right" vertical="center"/>
    </xf>
    <xf numFmtId="0" fontId="12" fillId="103" borderId="134" applyNumberFormat="0" applyProtection="0">
      <alignment horizontal="left" vertical="center" indent="1"/>
    </xf>
    <xf numFmtId="0" fontId="12" fillId="103" borderId="134" applyNumberFormat="0" applyProtection="0">
      <alignment horizontal="left" vertical="top" indent="1"/>
    </xf>
    <xf numFmtId="4" fontId="206" fillId="92" borderId="139" applyNumberFormat="0" applyProtection="0">
      <alignment horizontal="right" vertical="center"/>
    </xf>
    <xf numFmtId="0" fontId="12" fillId="103" borderId="134" applyNumberFormat="0" applyProtection="0">
      <alignment horizontal="left" vertical="top" indent="1"/>
    </xf>
    <xf numFmtId="4" fontId="64" fillId="96" borderId="134" applyNumberFormat="0" applyProtection="0">
      <alignment horizontal="right" vertical="center"/>
    </xf>
    <xf numFmtId="4" fontId="206" fillId="102" borderId="140" applyNumberFormat="0" applyProtection="0">
      <alignment horizontal="left" vertical="center" indent="1"/>
    </xf>
    <xf numFmtId="4" fontId="50" fillId="91" borderId="134" applyNumberFormat="0" applyProtection="0">
      <alignment horizontal="left" vertical="center" indent="1"/>
    </xf>
    <xf numFmtId="0" fontId="206" fillId="139" borderId="144"/>
    <xf numFmtId="4" fontId="211" fillId="106" borderId="139" applyNumberFormat="0" applyProtection="0">
      <alignment horizontal="right" vertical="center"/>
    </xf>
    <xf numFmtId="0" fontId="208" fillId="107" borderId="134" applyNumberFormat="0" applyProtection="0">
      <alignment horizontal="left" vertical="top" indent="1"/>
    </xf>
    <xf numFmtId="4" fontId="215" fillId="27" borderId="139" applyNumberFormat="0" applyProtection="0">
      <alignment horizontal="right" vertical="center"/>
    </xf>
    <xf numFmtId="0" fontId="206" fillId="138" borderId="139" applyNumberFormat="0" applyProtection="0">
      <alignment horizontal="left" vertical="center" indent="1"/>
    </xf>
    <xf numFmtId="4" fontId="206" fillId="92" borderId="140" applyNumberFormat="0" applyProtection="0">
      <alignment horizontal="left" vertical="center" indent="1"/>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15" fillId="38" borderId="139" applyNumberFormat="0" applyProtection="0">
      <alignment vertical="center"/>
    </xf>
    <xf numFmtId="4" fontId="206" fillId="38" borderId="139" applyNumberFormat="0" applyProtection="0">
      <alignment horizontal="left" vertical="center" indent="1"/>
    </xf>
    <xf numFmtId="4" fontId="53" fillId="154" borderId="134" applyNumberFormat="0" applyProtection="0">
      <alignment horizontal="right" vertical="center"/>
    </xf>
    <xf numFmtId="0" fontId="206" fillId="86" borderId="139" applyNumberFormat="0" applyFont="0" applyAlignment="0" applyProtection="0"/>
    <xf numFmtId="4" fontId="56" fillId="119" borderId="134" applyNumberFormat="0" applyProtection="0">
      <alignment horizontal="left" vertical="center" indent="1"/>
    </xf>
    <xf numFmtId="0" fontId="201" fillId="87" borderId="135" applyNumberFormat="0" applyAlignment="0" applyProtection="0"/>
    <xf numFmtId="4" fontId="206" fillId="100" borderId="139" applyNumberFormat="0" applyProtection="0">
      <alignment horizontal="right" vertical="center"/>
    </xf>
    <xf numFmtId="0" fontId="12" fillId="104" borderId="134" applyNumberFormat="0" applyProtection="0">
      <alignment horizontal="left" vertical="center" indent="1"/>
    </xf>
    <xf numFmtId="4" fontId="56" fillId="119" borderId="142" applyNumberFormat="0" applyProtection="0">
      <alignment horizontal="left" vertical="center" indent="1"/>
    </xf>
    <xf numFmtId="0" fontId="50" fillId="91" borderId="134" applyNumberFormat="0" applyProtection="0">
      <alignment horizontal="left" vertical="top" indent="1"/>
    </xf>
    <xf numFmtId="0" fontId="12" fillId="104" borderId="134" applyNumberFormat="0" applyProtection="0">
      <alignment horizontal="left" vertical="top" indent="1"/>
    </xf>
    <xf numFmtId="4" fontId="206" fillId="92" borderId="140" applyNumberFormat="0" applyProtection="0">
      <alignment horizontal="left" vertical="center" indent="1"/>
    </xf>
    <xf numFmtId="4" fontId="50" fillId="91" borderId="134" applyNumberFormat="0" applyProtection="0">
      <alignment horizontal="left" vertical="center" indent="1"/>
    </xf>
    <xf numFmtId="4" fontId="12" fillId="104" borderId="140" applyNumberFormat="0" applyProtection="0">
      <alignment horizontal="left" vertical="center" indent="1"/>
    </xf>
    <xf numFmtId="4" fontId="56" fillId="38" borderId="134" applyNumberFormat="0" applyProtection="0">
      <alignment vertical="center"/>
    </xf>
    <xf numFmtId="4" fontId="50" fillId="91" borderId="134" applyNumberFormat="0" applyProtection="0">
      <alignment horizontal="left" vertical="center" indent="1"/>
    </xf>
    <xf numFmtId="0" fontId="206" fillId="104" borderId="134" applyNumberFormat="0" applyProtection="0">
      <alignment horizontal="left" vertical="top" indent="1"/>
    </xf>
    <xf numFmtId="4" fontId="64" fillId="96" borderId="134" applyNumberFormat="0" applyProtection="0">
      <alignment horizontal="right" vertical="center"/>
    </xf>
    <xf numFmtId="4" fontId="206" fillId="0" borderId="139" applyNumberFormat="0" applyProtection="0">
      <alignment horizontal="right" vertical="center"/>
    </xf>
    <xf numFmtId="0" fontId="185" fillId="0" borderId="138" applyNumberFormat="0" applyFill="0" applyAlignment="0" applyProtection="0"/>
    <xf numFmtId="4" fontId="53" fillId="154" borderId="134" applyNumberFormat="0" applyProtection="0">
      <alignment horizontal="right" vertical="center"/>
    </xf>
    <xf numFmtId="4" fontId="53" fillId="33" borderId="134" applyNumberFormat="0" applyProtection="0">
      <alignment horizontal="right" vertical="center"/>
    </xf>
    <xf numFmtId="0" fontId="201" fillId="87" borderId="135" applyNumberFormat="0" applyAlignment="0" applyProtection="0"/>
    <xf numFmtId="0" fontId="209" fillId="91" borderId="134" applyNumberFormat="0" applyProtection="0">
      <alignment horizontal="left" vertical="top" indent="1"/>
    </xf>
    <xf numFmtId="4" fontId="53" fillId="119" borderId="134" applyNumberFormat="0" applyProtection="0">
      <alignment horizontal="right" vertical="center"/>
    </xf>
    <xf numFmtId="0" fontId="64" fillId="92" borderId="134" applyNumberFormat="0" applyProtection="0">
      <alignment horizontal="left" vertical="top" indent="1"/>
    </xf>
    <xf numFmtId="4" fontId="64" fillId="103"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top" indent="1"/>
    </xf>
    <xf numFmtId="4" fontId="64" fillId="92" borderId="134" applyNumberFormat="0" applyProtection="0">
      <alignment horizontal="right" vertical="center"/>
    </xf>
    <xf numFmtId="4" fontId="53" fillId="33" borderId="134" applyNumberFormat="0" applyProtection="0">
      <alignment horizontal="right" vertical="center"/>
    </xf>
    <xf numFmtId="4" fontId="64" fillId="107" borderId="134" applyNumberFormat="0" applyProtection="0">
      <alignment horizontal="left" vertical="center" indent="1"/>
    </xf>
    <xf numFmtId="4" fontId="53" fillId="153" borderId="134" applyNumberFormat="0" applyProtection="0">
      <alignment horizontal="right" vertical="center"/>
    </xf>
    <xf numFmtId="0" fontId="12" fillId="86" borderId="136" applyNumberFormat="0" applyFont="0" applyAlignment="0" applyProtection="0"/>
    <xf numFmtId="4" fontId="206" fillId="101" borderId="139" applyNumberFormat="0" applyProtection="0">
      <alignment horizontal="right" vertical="center"/>
    </xf>
    <xf numFmtId="4" fontId="187" fillId="107" borderId="134" applyNumberFormat="0" applyProtection="0">
      <alignment vertical="center"/>
    </xf>
    <xf numFmtId="0" fontId="12" fillId="86" borderId="136" applyNumberFormat="0" applyFont="0" applyAlignment="0" applyProtection="0"/>
    <xf numFmtId="4" fontId="53" fillId="109" borderId="134" applyNumberFormat="0" applyProtection="0">
      <alignment horizontal="right" vertical="center"/>
    </xf>
    <xf numFmtId="4" fontId="50" fillId="91" borderId="134" applyNumberFormat="0" applyProtection="0">
      <alignment horizontal="left" vertical="center" indent="1"/>
    </xf>
    <xf numFmtId="4" fontId="64" fillId="92" borderId="134" applyNumberFormat="0" applyProtection="0">
      <alignment horizontal="left" vertical="center" indent="1"/>
    </xf>
    <xf numFmtId="0" fontId="50" fillId="91" borderId="134" applyNumberFormat="0" applyProtection="0">
      <alignment horizontal="left" vertical="top" indent="1"/>
    </xf>
    <xf numFmtId="4" fontId="208" fillId="107" borderId="134" applyNumberFormat="0" applyProtection="0">
      <alignment vertical="center"/>
    </xf>
    <xf numFmtId="4" fontId="206" fillId="103" borderId="140" applyNumberFormat="0" applyProtection="0">
      <alignment horizontal="left" vertical="center" indent="1"/>
    </xf>
    <xf numFmtId="4" fontId="206" fillId="100" borderId="139" applyNumberFormat="0" applyProtection="0">
      <alignment horizontal="right" vertical="center"/>
    </xf>
    <xf numFmtId="4" fontId="206" fillId="101" borderId="139" applyNumberFormat="0" applyProtection="0">
      <alignment horizontal="right" vertical="center"/>
    </xf>
    <xf numFmtId="4" fontId="64" fillId="94" borderId="134" applyNumberFormat="0" applyProtection="0">
      <alignment horizontal="right" vertical="center"/>
    </xf>
    <xf numFmtId="4" fontId="50" fillId="91" borderId="134" applyNumberFormat="0" applyProtection="0">
      <alignment vertical="center"/>
    </xf>
    <xf numFmtId="4" fontId="215" fillId="38" borderId="139" applyNumberFormat="0" applyProtection="0">
      <alignment vertical="center"/>
    </xf>
    <xf numFmtId="0" fontId="12" fillId="103" borderId="134" applyNumberFormat="0" applyProtection="0">
      <alignment horizontal="left" vertical="top" indent="1"/>
    </xf>
    <xf numFmtId="4" fontId="64" fillId="101" borderId="134" applyNumberFormat="0" applyProtection="0">
      <alignment horizontal="right" vertical="center"/>
    </xf>
    <xf numFmtId="4" fontId="64" fillId="107" borderId="134" applyNumberFormat="0" applyProtection="0">
      <alignment vertical="center"/>
    </xf>
    <xf numFmtId="4" fontId="64" fillId="99" borderId="134" applyNumberFormat="0" applyProtection="0">
      <alignment horizontal="right" vertical="center"/>
    </xf>
    <xf numFmtId="0" fontId="12" fillId="105" borderId="134" applyNumberFormat="0" applyProtection="0">
      <alignment horizontal="left" vertical="center" indent="1"/>
    </xf>
    <xf numFmtId="4" fontId="64" fillId="103" borderId="134" applyNumberFormat="0" applyProtection="0">
      <alignment horizontal="right" vertical="center"/>
    </xf>
    <xf numFmtId="4" fontId="53" fillId="109" borderId="134" applyNumberFormat="0" applyProtection="0">
      <alignment horizontal="right" vertical="center"/>
    </xf>
    <xf numFmtId="4" fontId="64" fillId="94" borderId="134" applyNumberFormat="0" applyProtection="0">
      <alignment horizontal="right" vertical="center"/>
    </xf>
    <xf numFmtId="4" fontId="206" fillId="0" borderId="139" applyNumberFormat="0" applyProtection="0">
      <alignment horizontal="right" vertical="center"/>
    </xf>
    <xf numFmtId="4" fontId="64" fillId="94" borderId="134" applyNumberFormat="0" applyProtection="0">
      <alignment horizontal="right" vertical="center"/>
    </xf>
    <xf numFmtId="4" fontId="64" fillId="96" borderId="134" applyNumberFormat="0" applyProtection="0">
      <alignment horizontal="right" vertical="center"/>
    </xf>
    <xf numFmtId="4" fontId="64" fillId="100" borderId="134" applyNumberFormat="0" applyProtection="0">
      <alignment horizontal="right" vertical="center"/>
    </xf>
    <xf numFmtId="4" fontId="206" fillId="96" borderId="139" applyNumberFormat="0" applyProtection="0">
      <alignment horizontal="right" vertical="center"/>
    </xf>
    <xf numFmtId="0" fontId="12" fillId="104" borderId="134" applyNumberFormat="0" applyProtection="0">
      <alignment horizontal="left" vertical="top" indent="1"/>
    </xf>
    <xf numFmtId="4" fontId="53" fillId="119" borderId="134" applyNumberFormat="0" applyProtection="0">
      <alignment horizontal="right" vertical="center"/>
    </xf>
    <xf numFmtId="4" fontId="64" fillId="92" borderId="134" applyNumberFormat="0" applyProtection="0">
      <alignment horizontal="right" vertical="center"/>
    </xf>
    <xf numFmtId="0" fontId="12" fillId="92" borderId="134" applyNumberFormat="0" applyProtection="0">
      <alignment horizontal="left" vertical="center" indent="1"/>
    </xf>
    <xf numFmtId="4" fontId="53" fillId="155" borderId="134" applyNumberFormat="0" applyProtection="0">
      <alignment horizontal="right" vertical="center"/>
    </xf>
    <xf numFmtId="4" fontId="64" fillId="99" borderId="134" applyNumberFormat="0" applyProtection="0">
      <alignment horizontal="right" vertical="center"/>
    </xf>
    <xf numFmtId="4" fontId="206" fillId="103" borderId="140" applyNumberFormat="0" applyProtection="0">
      <alignment horizontal="left" vertical="center" indent="1"/>
    </xf>
    <xf numFmtId="0" fontId="201" fillId="87" borderId="139" applyNumberFormat="0" applyAlignment="0" applyProtection="0"/>
    <xf numFmtId="0" fontId="64" fillId="107" borderId="134" applyNumberFormat="0" applyProtection="0">
      <alignment horizontal="left" vertical="top" indent="1"/>
    </xf>
    <xf numFmtId="0" fontId="206" fillId="103" borderId="134" applyNumberFormat="0" applyProtection="0">
      <alignment horizontal="left" vertical="top" indent="1"/>
    </xf>
    <xf numFmtId="4" fontId="53" fillId="38" borderId="134" applyNumberFormat="0" applyProtection="0">
      <alignment horizontal="left" vertical="center" indent="1"/>
    </xf>
    <xf numFmtId="4" fontId="206" fillId="92" borderId="139" applyNumberFormat="0" applyProtection="0">
      <alignment horizontal="right" vertical="center"/>
    </xf>
    <xf numFmtId="4" fontId="64" fillId="100" borderId="134" applyNumberFormat="0" applyProtection="0">
      <alignment horizontal="right" vertical="center"/>
    </xf>
    <xf numFmtId="4" fontId="64" fillId="92" borderId="134" applyNumberFormat="0" applyProtection="0">
      <alignment horizontal="right" vertical="center"/>
    </xf>
    <xf numFmtId="0" fontId="206" fillId="105" borderId="134" applyNumberFormat="0" applyProtection="0">
      <alignment horizontal="left" vertical="top" indent="1"/>
    </xf>
    <xf numFmtId="4" fontId="64" fillId="96" borderId="134" applyNumberFormat="0" applyProtection="0">
      <alignment horizontal="right" vertical="center"/>
    </xf>
    <xf numFmtId="4" fontId="230" fillId="159" borderId="134" applyNumberFormat="0" applyProtection="0">
      <alignment vertical="center"/>
    </xf>
    <xf numFmtId="0" fontId="226" fillId="110" borderId="135" applyNumberFormat="0" applyAlignment="0" applyProtection="0"/>
    <xf numFmtId="0" fontId="12" fillId="92" borderId="134" applyNumberFormat="0" applyProtection="0">
      <alignment horizontal="left" vertical="top" indent="1"/>
    </xf>
    <xf numFmtId="0" fontId="206" fillId="103" borderId="139" applyNumberFormat="0" applyProtection="0">
      <alignment horizontal="left" vertical="center" indent="1"/>
    </xf>
    <xf numFmtId="4" fontId="64" fillId="92" borderId="134" applyNumberFormat="0" applyProtection="0">
      <alignment horizontal="right" vertical="center"/>
    </xf>
    <xf numFmtId="4" fontId="64" fillId="95" borderId="134" applyNumberFormat="0" applyProtection="0">
      <alignment horizontal="right" vertical="center"/>
    </xf>
    <xf numFmtId="0" fontId="12" fillId="104" borderId="134" applyNumberFormat="0" applyProtection="0">
      <alignment horizontal="left" vertical="center" indent="1"/>
    </xf>
    <xf numFmtId="0" fontId="12" fillId="105" borderId="134" applyNumberFormat="0" applyProtection="0">
      <alignment horizontal="left" vertical="top" indent="1"/>
    </xf>
    <xf numFmtId="0" fontId="220" fillId="110" borderId="135" applyNumberFormat="0" applyAlignment="0" applyProtection="0"/>
    <xf numFmtId="4" fontId="187" fillId="103" borderId="134" applyNumberFormat="0" applyProtection="0">
      <alignment horizontal="right" vertical="center"/>
    </xf>
    <xf numFmtId="0" fontId="12" fillId="106" borderId="144" applyNumberFormat="0">
      <protection locked="0"/>
    </xf>
    <xf numFmtId="0" fontId="12" fillId="104" borderId="134" applyNumberFormat="0" applyProtection="0">
      <alignment horizontal="left" vertical="top" indent="1"/>
    </xf>
    <xf numFmtId="4" fontId="64" fillId="101" borderId="134" applyNumberFormat="0" applyProtection="0">
      <alignment horizontal="right" vertical="center"/>
    </xf>
    <xf numFmtId="0" fontId="206" fillId="86" borderId="139" applyNumberFormat="0" applyFont="0" applyAlignment="0" applyProtection="0"/>
    <xf numFmtId="4" fontId="50" fillId="91" borderId="134" applyNumberFormat="0" applyProtection="0">
      <alignment vertical="center"/>
    </xf>
    <xf numFmtId="0" fontId="12" fillId="103" borderId="134" applyNumberFormat="0" applyProtection="0">
      <alignment horizontal="left" vertical="center" indent="1"/>
    </xf>
    <xf numFmtId="4" fontId="187" fillId="103" borderId="134" applyNumberFormat="0" applyProtection="0">
      <alignment horizontal="right" vertical="center"/>
    </xf>
    <xf numFmtId="4" fontId="56" fillId="119" borderId="134" applyNumberFormat="0" applyProtection="0">
      <alignment horizontal="left" vertical="center" indent="1"/>
    </xf>
    <xf numFmtId="0" fontId="194" fillId="117" borderId="135" applyNumberFormat="0" applyAlignment="0" applyProtection="0"/>
    <xf numFmtId="4" fontId="50" fillId="91" borderId="134" applyNumberFormat="0" applyProtection="0">
      <alignment horizontal="left" vertical="center" indent="1"/>
    </xf>
    <xf numFmtId="0" fontId="206" fillId="103" borderId="139" applyNumberFormat="0" applyProtection="0">
      <alignment horizontal="left" vertical="center" indent="1"/>
    </xf>
    <xf numFmtId="4" fontId="206" fillId="122" borderId="139" applyNumberFormat="0" applyProtection="0">
      <alignment horizontal="left" vertical="center" indent="1"/>
    </xf>
    <xf numFmtId="4" fontId="229" fillId="38" borderId="134" applyNumberFormat="0" applyProtection="0">
      <alignment vertical="center"/>
    </xf>
    <xf numFmtId="4" fontId="206" fillId="92" borderId="139" applyNumberFormat="0" applyProtection="0">
      <alignment horizontal="right" vertical="center"/>
    </xf>
    <xf numFmtId="0" fontId="206" fillId="110" borderId="139" applyNumberFormat="0" applyProtection="0">
      <alignment horizontal="left" vertical="center" indent="1"/>
    </xf>
    <xf numFmtId="4" fontId="206" fillId="97" borderId="139" applyNumberFormat="0" applyProtection="0">
      <alignment horizontal="right" vertical="center"/>
    </xf>
    <xf numFmtId="4" fontId="64" fillId="92" borderId="134" applyNumberFormat="0" applyProtection="0">
      <alignment horizontal="right" vertical="center"/>
    </xf>
    <xf numFmtId="4" fontId="53" fillId="155" borderId="134" applyNumberFormat="0" applyProtection="0">
      <alignment horizontal="right" vertical="center"/>
    </xf>
    <xf numFmtId="4" fontId="206" fillId="122" borderId="139" applyNumberFormat="0" applyProtection="0">
      <alignment horizontal="left" vertical="center" indent="1"/>
    </xf>
    <xf numFmtId="4" fontId="53" fillId="33" borderId="134" applyNumberFormat="0" applyProtection="0">
      <alignment horizontal="right" vertical="center"/>
    </xf>
    <xf numFmtId="4" fontId="53" fillId="159" borderId="134" applyNumberFormat="0" applyProtection="0">
      <alignment horizontal="right" vertical="center"/>
    </xf>
    <xf numFmtId="4" fontId="53" fillId="119" borderId="134" applyNumberFormat="0" applyProtection="0">
      <alignment horizontal="right" vertical="center"/>
    </xf>
    <xf numFmtId="4" fontId="206" fillId="137" borderId="139" applyNumberFormat="0" applyProtection="0">
      <alignment horizontal="right" vertical="center"/>
    </xf>
    <xf numFmtId="0" fontId="12" fillId="107" borderId="136" applyNumberFormat="0" applyFont="0" applyAlignment="0" applyProtection="0"/>
    <xf numFmtId="0" fontId="206" fillId="138" borderId="139" applyNumberFormat="0" applyProtection="0">
      <alignment horizontal="left" vertical="center" indent="1"/>
    </xf>
    <xf numFmtId="4" fontId="64" fillId="96" borderId="134" applyNumberFormat="0" applyProtection="0">
      <alignment horizontal="right" vertical="center"/>
    </xf>
    <xf numFmtId="0" fontId="185" fillId="0" borderId="138" applyNumberFormat="0" applyFill="0" applyAlignment="0" applyProtection="0"/>
    <xf numFmtId="4" fontId="64" fillId="98" borderId="134" applyNumberFormat="0" applyProtection="0">
      <alignment horizontal="right" vertical="center"/>
    </xf>
    <xf numFmtId="4" fontId="64" fillId="94" borderId="134" applyNumberFormat="0" applyProtection="0">
      <alignment horizontal="right" vertical="center"/>
    </xf>
    <xf numFmtId="0" fontId="12" fillId="105" borderId="134" applyNumberFormat="0" applyProtection="0">
      <alignment horizontal="left" vertical="top" indent="1"/>
    </xf>
    <xf numFmtId="4" fontId="230" fillId="159" borderId="134" applyNumberFormat="0" applyProtection="0">
      <alignment horizontal="right" vertical="center"/>
    </xf>
    <xf numFmtId="4" fontId="187" fillId="103" borderId="134" applyNumberFormat="0" applyProtection="0">
      <alignment horizontal="right" vertical="center"/>
    </xf>
    <xf numFmtId="4" fontId="64" fillId="94" borderId="134" applyNumberFormat="0" applyProtection="0">
      <alignment horizontal="right" vertical="center"/>
    </xf>
    <xf numFmtId="4" fontId="206" fillId="102" borderId="140" applyNumberFormat="0" applyProtection="0">
      <alignment horizontal="left" vertical="center" indent="1"/>
    </xf>
    <xf numFmtId="4" fontId="64" fillId="100" borderId="134" applyNumberFormat="0" applyProtection="0">
      <alignment horizontal="right" vertical="center"/>
    </xf>
    <xf numFmtId="4" fontId="188" fillId="120" borderId="142" applyNumberFormat="0" applyProtection="0">
      <alignment horizontal="left" vertical="center" indent="1"/>
    </xf>
    <xf numFmtId="0" fontId="185" fillId="0" borderId="138" applyNumberFormat="0" applyFill="0" applyAlignment="0" applyProtection="0"/>
    <xf numFmtId="4" fontId="206" fillId="38" borderId="139" applyNumberFormat="0" applyProtection="0">
      <alignment horizontal="left" vertical="center" indent="1"/>
    </xf>
    <xf numFmtId="4" fontId="64" fillId="103" borderId="134" applyNumberFormat="0" applyProtection="0">
      <alignment horizontal="right" vertical="center"/>
    </xf>
    <xf numFmtId="0" fontId="12" fillId="105" borderId="134" applyNumberFormat="0" applyProtection="0">
      <alignment horizontal="left" vertical="top" indent="1"/>
    </xf>
    <xf numFmtId="0" fontId="12" fillId="105" borderId="134" applyNumberFormat="0" applyProtection="0">
      <alignment horizontal="left" vertical="top" indent="1"/>
    </xf>
    <xf numFmtId="4" fontId="64" fillId="100" borderId="134" applyNumberFormat="0" applyProtection="0">
      <alignment horizontal="right" vertical="center"/>
    </xf>
    <xf numFmtId="4" fontId="53" fillId="157" borderId="134" applyNumberFormat="0" applyProtection="0">
      <alignment horizontal="right" vertical="center"/>
    </xf>
    <xf numFmtId="4" fontId="206" fillId="122" borderId="139" applyNumberFormat="0" applyProtection="0">
      <alignment horizontal="left" vertical="center" indent="1"/>
    </xf>
    <xf numFmtId="0" fontId="12" fillId="92" borderId="134" applyNumberFormat="0" applyProtection="0">
      <alignment horizontal="left" vertical="center" indent="1"/>
    </xf>
    <xf numFmtId="4" fontId="50" fillId="91" borderId="134" applyNumberFormat="0" applyProtection="0">
      <alignment vertical="center"/>
    </xf>
    <xf numFmtId="0" fontId="206" fillId="110" borderId="139" applyNumberFormat="0" applyProtection="0">
      <alignment horizontal="left" vertical="center" indent="1"/>
    </xf>
    <xf numFmtId="4" fontId="206" fillId="91" borderId="139" applyNumberFormat="0" applyProtection="0">
      <alignment vertical="center"/>
    </xf>
    <xf numFmtId="4" fontId="64" fillId="93" borderId="134" applyNumberFormat="0" applyProtection="0">
      <alignment horizontal="right" vertical="center"/>
    </xf>
    <xf numFmtId="4" fontId="64" fillId="97" borderId="134" applyNumberFormat="0" applyProtection="0">
      <alignment horizontal="right" vertical="center"/>
    </xf>
    <xf numFmtId="0" fontId="208" fillId="107" borderId="134" applyNumberFormat="0" applyProtection="0">
      <alignment horizontal="left" vertical="top" indent="1"/>
    </xf>
    <xf numFmtId="4" fontId="64" fillId="101" borderId="134" applyNumberFormat="0" applyProtection="0">
      <alignment horizontal="right" vertical="center"/>
    </xf>
    <xf numFmtId="4" fontId="64" fillId="95" borderId="134" applyNumberFormat="0" applyProtection="0">
      <alignment horizontal="right" vertical="center"/>
    </xf>
    <xf numFmtId="4" fontId="206" fillId="95" borderId="140" applyNumberFormat="0" applyProtection="0">
      <alignment horizontal="right" vertical="center"/>
    </xf>
    <xf numFmtId="4" fontId="206" fillId="99" borderId="139" applyNumberFormat="0" applyProtection="0">
      <alignment horizontal="right" vertical="center"/>
    </xf>
    <xf numFmtId="4" fontId="50" fillId="91" borderId="134" applyNumberFormat="0" applyProtection="0">
      <alignment horizontal="left" vertical="center" indent="1"/>
    </xf>
    <xf numFmtId="0" fontId="204" fillId="117" borderId="137" applyNumberFormat="0" applyAlignment="0" applyProtection="0"/>
    <xf numFmtId="4" fontId="206" fillId="137" borderId="139" applyNumberFormat="0" applyProtection="0">
      <alignment horizontal="right" vertical="center"/>
    </xf>
    <xf numFmtId="4" fontId="64" fillId="98" borderId="134" applyNumberFormat="0" applyProtection="0">
      <alignment horizontal="right" vertical="center"/>
    </xf>
    <xf numFmtId="4" fontId="64" fillId="96" borderId="134" applyNumberFormat="0" applyProtection="0">
      <alignment horizontal="right" vertical="center"/>
    </xf>
    <xf numFmtId="4" fontId="53" fillId="33" borderId="134" applyNumberFormat="0" applyProtection="0">
      <alignment horizontal="right" vertical="center"/>
    </xf>
    <xf numFmtId="4" fontId="53" fillId="121" borderId="134" applyNumberFormat="0" applyProtection="0">
      <alignment horizontal="right" vertical="center"/>
    </xf>
    <xf numFmtId="0" fontId="50" fillId="91" borderId="134" applyNumberFormat="0" applyProtection="0">
      <alignment horizontal="left" vertical="top" indent="1"/>
    </xf>
    <xf numFmtId="4" fontId="56" fillId="119" borderId="134" applyNumberFormat="0" applyProtection="0">
      <alignment horizontal="left" vertical="center" indent="1"/>
    </xf>
    <xf numFmtId="0" fontId="226" fillId="110" borderId="135" applyNumberFormat="0" applyAlignment="0" applyProtection="0"/>
    <xf numFmtId="0" fontId="185" fillId="0" borderId="143" applyNumberFormat="0" applyFill="0" applyAlignment="0" applyProtection="0"/>
    <xf numFmtId="4" fontId="64" fillId="96" borderId="134" applyNumberFormat="0" applyProtection="0">
      <alignment horizontal="right" vertical="center"/>
    </xf>
    <xf numFmtId="4" fontId="206" fillId="122" borderId="139" applyNumberFormat="0" applyProtection="0">
      <alignment horizontal="left" vertical="center" indent="1"/>
    </xf>
    <xf numFmtId="4" fontId="230" fillId="159" borderId="134" applyNumberFormat="0" applyProtection="0">
      <alignment horizontal="right" vertical="center"/>
    </xf>
    <xf numFmtId="0" fontId="208" fillId="107" borderId="134" applyNumberFormat="0" applyProtection="0">
      <alignment horizontal="left" vertical="top" indent="1"/>
    </xf>
    <xf numFmtId="4" fontId="64" fillId="97" borderId="134" applyNumberFormat="0" applyProtection="0">
      <alignment horizontal="right" vertical="center"/>
    </xf>
    <xf numFmtId="4" fontId="206" fillId="97" borderId="139" applyNumberFormat="0" applyProtection="0">
      <alignment horizontal="right" vertical="center"/>
    </xf>
    <xf numFmtId="4" fontId="206" fillId="93" borderId="139" applyNumberFormat="0" applyProtection="0">
      <alignment horizontal="right" vertical="center"/>
    </xf>
    <xf numFmtId="0" fontId="206" fillId="86" borderId="139" applyNumberFormat="0" applyFont="0" applyAlignment="0" applyProtection="0"/>
    <xf numFmtId="4" fontId="206" fillId="93" borderId="139" applyNumberFormat="0" applyProtection="0">
      <alignment horizontal="right" vertical="center"/>
    </xf>
    <xf numFmtId="4" fontId="53" fillId="38" borderId="134" applyNumberFormat="0" applyProtection="0">
      <alignment horizontal="left" vertical="center" indent="1"/>
    </xf>
    <xf numFmtId="0" fontId="213" fillId="134" borderId="139" applyNumberFormat="0" applyAlignment="0" applyProtection="0"/>
    <xf numFmtId="4" fontId="64" fillId="94" borderId="134" applyNumberFormat="0" applyProtection="0">
      <alignment horizontal="right" vertical="center"/>
    </xf>
    <xf numFmtId="0" fontId="12" fillId="86" borderId="136" applyNumberFormat="0" applyFont="0" applyAlignment="0" applyProtection="0"/>
    <xf numFmtId="4" fontId="53" fillId="38" borderId="134" applyNumberFormat="0" applyProtection="0">
      <alignment horizontal="left" vertical="center" indent="1"/>
    </xf>
    <xf numFmtId="4" fontId="64" fillId="103" borderId="134" applyNumberFormat="0" applyProtection="0">
      <alignment horizontal="right" vertical="center"/>
    </xf>
    <xf numFmtId="4" fontId="12" fillId="104" borderId="140" applyNumberFormat="0" applyProtection="0">
      <alignment horizontal="left" vertical="center" indent="1"/>
    </xf>
    <xf numFmtId="0" fontId="12" fillId="103" borderId="134" applyNumberFormat="0" applyProtection="0">
      <alignment horizontal="left" vertical="center" indent="1"/>
    </xf>
    <xf numFmtId="0" fontId="226" fillId="110" borderId="135" applyNumberFormat="0" applyAlignment="0" applyProtection="0"/>
    <xf numFmtId="0" fontId="64" fillId="92" borderId="134" applyNumberFormat="0" applyProtection="0">
      <alignment horizontal="left" vertical="top" indent="1"/>
    </xf>
    <xf numFmtId="4" fontId="53" fillId="109" borderId="134" applyNumberFormat="0" applyProtection="0">
      <alignment horizontal="right" vertical="center"/>
    </xf>
    <xf numFmtId="4" fontId="64" fillId="100" borderId="134" applyNumberFormat="0" applyProtection="0">
      <alignment horizontal="right" vertical="center"/>
    </xf>
    <xf numFmtId="0" fontId="12" fillId="103" borderId="134" applyNumberFormat="0" applyProtection="0">
      <alignment horizontal="left" vertical="center" indent="1"/>
    </xf>
    <xf numFmtId="4" fontId="206" fillId="95" borderId="140" applyNumberFormat="0" applyProtection="0">
      <alignment horizontal="right" vertical="center"/>
    </xf>
    <xf numFmtId="4" fontId="53" fillId="156" borderId="134" applyNumberFormat="0" applyProtection="0">
      <alignment horizontal="right" vertical="center"/>
    </xf>
    <xf numFmtId="4" fontId="64" fillId="98" borderId="134" applyNumberFormat="0" applyProtection="0">
      <alignment horizontal="right" vertical="center"/>
    </xf>
    <xf numFmtId="0" fontId="206" fillId="138" borderId="139" applyNumberFormat="0" applyProtection="0">
      <alignment horizontal="left" vertical="center" indent="1"/>
    </xf>
    <xf numFmtId="4" fontId="206" fillId="102" borderId="140" applyNumberFormat="0" applyProtection="0">
      <alignment horizontal="left" vertical="center" indent="1"/>
    </xf>
    <xf numFmtId="0" fontId="206" fillId="103" borderId="134" applyNumberFormat="0" applyProtection="0">
      <alignment horizontal="left" vertical="top" indent="1"/>
    </xf>
    <xf numFmtId="4" fontId="215" fillId="38" borderId="139" applyNumberFormat="0" applyProtection="0">
      <alignment vertical="center"/>
    </xf>
    <xf numFmtId="4" fontId="206" fillId="122" borderId="139" applyNumberFormat="0" applyProtection="0">
      <alignment horizontal="left" vertical="center" indent="1"/>
    </xf>
    <xf numFmtId="4" fontId="53" fillId="159" borderId="134" applyNumberFormat="0" applyProtection="0">
      <alignment horizontal="right" vertical="center"/>
    </xf>
    <xf numFmtId="0" fontId="206" fillId="92" borderId="134" applyNumberFormat="0" applyProtection="0">
      <alignment horizontal="left" vertical="top" indent="1"/>
    </xf>
    <xf numFmtId="0" fontId="71" fillId="104" borderId="141" applyBorder="0"/>
    <xf numFmtId="4" fontId="64" fillId="99" borderId="134" applyNumberFormat="0" applyProtection="0">
      <alignment horizontal="right" vertical="center"/>
    </xf>
    <xf numFmtId="4" fontId="206" fillId="91" borderId="139" applyNumberFormat="0" applyProtection="0">
      <alignment vertical="center"/>
    </xf>
    <xf numFmtId="4" fontId="229" fillId="38" borderId="134" applyNumberFormat="0" applyProtection="0">
      <alignment vertical="center"/>
    </xf>
    <xf numFmtId="4" fontId="64" fillId="98" borderId="134" applyNumberFormat="0" applyProtection="0">
      <alignment horizontal="right" vertical="center"/>
    </xf>
    <xf numFmtId="0" fontId="12" fillId="92" borderId="134" applyNumberFormat="0" applyProtection="0">
      <alignment horizontal="left" vertical="center" indent="1"/>
    </xf>
    <xf numFmtId="4" fontId="206" fillId="97" borderId="139" applyNumberFormat="0" applyProtection="0">
      <alignment horizontal="right" vertical="center"/>
    </xf>
    <xf numFmtId="4" fontId="64" fillId="98" borderId="134" applyNumberFormat="0" applyProtection="0">
      <alignment horizontal="right" vertical="center"/>
    </xf>
    <xf numFmtId="0" fontId="206" fillId="103" borderId="134" applyNumberFormat="0" applyProtection="0">
      <alignment horizontal="left" vertical="top" indent="1"/>
    </xf>
    <xf numFmtId="4" fontId="53" fillId="156" borderId="134" applyNumberFormat="0" applyProtection="0">
      <alignment horizontal="right" vertical="center"/>
    </xf>
    <xf numFmtId="4" fontId="64" fillId="98" borderId="134" applyNumberFormat="0" applyProtection="0">
      <alignment horizontal="right" vertical="center"/>
    </xf>
    <xf numFmtId="0" fontId="206" fillId="92" borderId="134" applyNumberFormat="0" applyProtection="0">
      <alignment horizontal="left" vertical="top" indent="1"/>
    </xf>
    <xf numFmtId="4" fontId="229" fillId="38" borderId="134" applyNumberFormat="0" applyProtection="0">
      <alignment vertical="center"/>
    </xf>
    <xf numFmtId="0" fontId="12" fillId="92" borderId="134" applyNumberFormat="0" applyProtection="0">
      <alignment horizontal="left" vertical="center" indent="1"/>
    </xf>
    <xf numFmtId="0" fontId="213" fillId="134" borderId="139" applyNumberFormat="0" applyAlignment="0" applyProtection="0"/>
    <xf numFmtId="0" fontId="220" fillId="110" borderId="135" applyNumberFormat="0" applyAlignment="0" applyProtection="0"/>
    <xf numFmtId="0" fontId="12" fillId="86" borderId="136" applyNumberFormat="0" applyFont="0" applyAlignment="0" applyProtection="0"/>
    <xf numFmtId="4" fontId="187" fillId="107" borderId="134" applyNumberFormat="0" applyProtection="0">
      <alignment vertical="center"/>
    </xf>
    <xf numFmtId="4" fontId="53" fillId="157" borderId="134" applyNumberFormat="0" applyProtection="0">
      <alignment horizontal="right" vertical="center"/>
    </xf>
    <xf numFmtId="4" fontId="206" fillId="102" borderId="140" applyNumberFormat="0" applyProtection="0">
      <alignment horizontal="left" vertical="center" indent="1"/>
    </xf>
    <xf numFmtId="4" fontId="64" fillId="93" borderId="134" applyNumberFormat="0" applyProtection="0">
      <alignment horizontal="right" vertical="center"/>
    </xf>
    <xf numFmtId="0" fontId="12" fillId="106" borderId="144" applyNumberFormat="0">
      <protection locked="0"/>
    </xf>
    <xf numFmtId="0" fontId="12" fillId="103" borderId="134" applyNumberFormat="0" applyProtection="0">
      <alignment horizontal="left" vertical="top" indent="1"/>
    </xf>
    <xf numFmtId="4" fontId="64" fillId="92" borderId="134" applyNumberFormat="0" applyProtection="0">
      <alignment horizontal="right" vertical="center"/>
    </xf>
    <xf numFmtId="4" fontId="206" fillId="95" borderId="140" applyNumberFormat="0" applyProtection="0">
      <alignment horizontal="right" vertical="center"/>
    </xf>
    <xf numFmtId="0" fontId="12" fillId="92" borderId="134" applyNumberFormat="0" applyProtection="0">
      <alignment horizontal="left" vertical="center" indent="1"/>
    </xf>
    <xf numFmtId="4" fontId="53" fillId="159" borderId="134" applyNumberFormat="0" applyProtection="0">
      <alignment horizontal="right" vertical="center"/>
    </xf>
    <xf numFmtId="0" fontId="12" fillId="105" borderId="134" applyNumberFormat="0" applyProtection="0">
      <alignment horizontal="left" vertical="top" indent="1"/>
    </xf>
    <xf numFmtId="0" fontId="206" fillId="103" borderId="134" applyNumberFormat="0" applyProtection="0">
      <alignment horizontal="left" vertical="top" indent="1"/>
    </xf>
    <xf numFmtId="0" fontId="194" fillId="117" borderId="135" applyNumberFormat="0" applyAlignment="0" applyProtection="0"/>
    <xf numFmtId="4" fontId="64" fillId="92" borderId="134" applyNumberFormat="0" applyProtection="0">
      <alignment horizontal="right" vertical="center"/>
    </xf>
    <xf numFmtId="0" fontId="12" fillId="92" borderId="134" applyNumberFormat="0" applyProtection="0">
      <alignment horizontal="left" vertical="top" indent="1"/>
    </xf>
    <xf numFmtId="0" fontId="12" fillId="92" borderId="134" applyNumberFormat="0" applyProtection="0">
      <alignment horizontal="left" vertical="center" indent="1"/>
    </xf>
    <xf numFmtId="0" fontId="194" fillId="117" borderId="135" applyNumberFormat="0" applyAlignment="0" applyProtection="0"/>
    <xf numFmtId="4" fontId="64" fillId="92" borderId="134" applyNumberFormat="0" applyProtection="0">
      <alignment horizontal="right" vertical="center"/>
    </xf>
    <xf numFmtId="4" fontId="50" fillId="91" borderId="134" applyNumberFormat="0" applyProtection="0">
      <alignment horizontal="left" vertical="center" indent="1"/>
    </xf>
    <xf numFmtId="4" fontId="64" fillId="100" borderId="134" applyNumberFormat="0" applyProtection="0">
      <alignment horizontal="right" vertical="center"/>
    </xf>
    <xf numFmtId="4" fontId="53" fillId="154" borderId="134" applyNumberFormat="0" applyProtection="0">
      <alignment horizontal="right" vertical="center"/>
    </xf>
    <xf numFmtId="0" fontId="12" fillId="105" borderId="134" applyNumberFormat="0" applyProtection="0">
      <alignment horizontal="left" vertical="top" indent="1"/>
    </xf>
    <xf numFmtId="0" fontId="12" fillId="104" borderId="134" applyNumberFormat="0" applyProtection="0">
      <alignment horizontal="left" vertical="top" indent="1"/>
    </xf>
    <xf numFmtId="4" fontId="64" fillId="97" borderId="134" applyNumberFormat="0" applyProtection="0">
      <alignment horizontal="right" vertical="center"/>
    </xf>
    <xf numFmtId="0" fontId="206" fillId="105" borderId="139" applyNumberFormat="0" applyProtection="0">
      <alignment horizontal="left" vertical="center" indent="1"/>
    </xf>
    <xf numFmtId="4" fontId="210" fillId="108" borderId="140" applyNumberFormat="0" applyProtection="0">
      <alignment horizontal="left" vertical="center" indent="1"/>
    </xf>
    <xf numFmtId="0" fontId="12" fillId="104" borderId="134" applyNumberFormat="0" applyProtection="0">
      <alignment horizontal="left" vertical="center" indent="1"/>
    </xf>
    <xf numFmtId="4" fontId="230" fillId="159" borderId="134" applyNumberFormat="0" applyProtection="0">
      <alignment vertical="center"/>
    </xf>
    <xf numFmtId="0" fontId="12" fillId="104" borderId="134" applyNumberFormat="0" applyProtection="0">
      <alignment horizontal="left" vertical="center" indent="1"/>
    </xf>
    <xf numFmtId="0" fontId="12" fillId="103" borderId="134" applyNumberFormat="0" applyProtection="0">
      <alignment horizontal="left" vertical="center" indent="1"/>
    </xf>
    <xf numFmtId="4" fontId="53" fillId="159" borderId="134" applyNumberFormat="0" applyProtection="0">
      <alignment vertical="center"/>
    </xf>
    <xf numFmtId="4" fontId="56" fillId="119" borderId="142" applyNumberFormat="0" applyProtection="0">
      <alignment horizontal="left" vertical="center" indent="1"/>
    </xf>
    <xf numFmtId="4" fontId="50" fillId="91" borderId="134" applyNumberFormat="0" applyProtection="0">
      <alignment vertical="center"/>
    </xf>
    <xf numFmtId="4" fontId="64" fillId="93" borderId="134" applyNumberFormat="0" applyProtection="0">
      <alignment horizontal="right" vertical="center"/>
    </xf>
    <xf numFmtId="4" fontId="64" fillId="92" borderId="134" applyNumberFormat="0" applyProtection="0">
      <alignment horizontal="left" vertical="center" indent="1"/>
    </xf>
    <xf numFmtId="4" fontId="206" fillId="92" borderId="140" applyNumberFormat="0" applyProtection="0">
      <alignment horizontal="left" vertical="center" indent="1"/>
    </xf>
    <xf numFmtId="4" fontId="64" fillId="97" borderId="134" applyNumberFormat="0" applyProtection="0">
      <alignment horizontal="right" vertical="center"/>
    </xf>
    <xf numFmtId="0" fontId="206" fillId="110" borderId="139" applyNumberFormat="0" applyProtection="0">
      <alignment horizontal="left" vertical="center" indent="1"/>
    </xf>
    <xf numFmtId="4" fontId="64" fillId="98" borderId="134" applyNumberFormat="0" applyProtection="0">
      <alignment horizontal="right" vertical="center"/>
    </xf>
    <xf numFmtId="4" fontId="206" fillId="98" borderId="152" applyNumberFormat="0" applyProtection="0">
      <alignment horizontal="right" vertical="center"/>
    </xf>
    <xf numFmtId="4" fontId="53" fillId="38" borderId="134" applyNumberFormat="0" applyProtection="0">
      <alignment horizontal="left" vertical="center" indent="1"/>
    </xf>
    <xf numFmtId="0" fontId="185" fillId="0" borderId="138" applyNumberFormat="0" applyFill="0" applyAlignment="0" applyProtection="0"/>
    <xf numFmtId="4" fontId="64" fillId="92" borderId="134" applyNumberFormat="0" applyProtection="0">
      <alignment horizontal="left" vertical="center" indent="1"/>
    </xf>
    <xf numFmtId="4" fontId="50" fillId="91" borderId="134" applyNumberFormat="0" applyProtection="0">
      <alignment horizontal="left" vertical="center" indent="1"/>
    </xf>
    <xf numFmtId="0" fontId="12" fillId="104" borderId="134" applyNumberFormat="0" applyProtection="0">
      <alignment horizontal="left" vertical="center" indent="1"/>
    </xf>
    <xf numFmtId="4" fontId="64" fillId="97" borderId="134" applyNumberFormat="0" applyProtection="0">
      <alignment horizontal="right" vertical="center"/>
    </xf>
    <xf numFmtId="4" fontId="206" fillId="92" borderId="139" applyNumberFormat="0" applyProtection="0">
      <alignment horizontal="right" vertical="center"/>
    </xf>
    <xf numFmtId="0" fontId="12" fillId="105" borderId="134" applyNumberFormat="0" applyProtection="0">
      <alignment horizontal="left" vertical="center" indent="1"/>
    </xf>
    <xf numFmtId="0" fontId="201" fillId="87" borderId="139" applyNumberFormat="0" applyAlignment="0" applyProtection="0"/>
    <xf numFmtId="4" fontId="53" fillId="157" borderId="134" applyNumberFormat="0" applyProtection="0">
      <alignment horizontal="right" vertical="center"/>
    </xf>
    <xf numFmtId="4" fontId="53" fillId="157" borderId="134" applyNumberFormat="0" applyProtection="0">
      <alignment horizontal="right" vertical="center"/>
    </xf>
    <xf numFmtId="4" fontId="64" fillId="92" borderId="134" applyNumberFormat="0" applyProtection="0">
      <alignment horizontal="right" vertical="center"/>
    </xf>
    <xf numFmtId="4" fontId="64" fillId="103" borderId="134" applyNumberFormat="0" applyProtection="0">
      <alignment horizontal="right" vertical="center"/>
    </xf>
    <xf numFmtId="0" fontId="201" fillId="87" borderId="135" applyNumberFormat="0" applyAlignment="0" applyProtection="0"/>
    <xf numFmtId="4" fontId="64" fillId="98" borderId="134" applyNumberFormat="0" applyProtection="0">
      <alignment horizontal="right" vertical="center"/>
    </xf>
    <xf numFmtId="0" fontId="194" fillId="117" borderId="135" applyNumberFormat="0" applyAlignment="0" applyProtection="0"/>
    <xf numFmtId="0" fontId="206" fillId="105" borderId="139" applyNumberFormat="0" applyProtection="0">
      <alignment horizontal="left" vertical="center" indent="1"/>
    </xf>
    <xf numFmtId="0" fontId="12" fillId="92" borderId="134" applyNumberFormat="0" applyProtection="0">
      <alignment horizontal="left" vertical="top" indent="1"/>
    </xf>
    <xf numFmtId="4" fontId="189" fillId="103" borderId="134" applyNumberFormat="0" applyProtection="0">
      <alignment horizontal="right" vertical="center"/>
    </xf>
    <xf numFmtId="4" fontId="206" fillId="100" borderId="139" applyNumberFormat="0" applyProtection="0">
      <alignment horizontal="right" vertical="center"/>
    </xf>
    <xf numFmtId="0" fontId="12" fillId="104" borderId="134" applyNumberFormat="0" applyProtection="0">
      <alignment horizontal="left" vertical="center" indent="1"/>
    </xf>
    <xf numFmtId="4" fontId="64" fillId="101" borderId="134" applyNumberFormat="0" applyProtection="0">
      <alignment horizontal="right" vertical="center"/>
    </xf>
    <xf numFmtId="4" fontId="64" fillId="95" borderId="134" applyNumberFormat="0" applyProtection="0">
      <alignment horizontal="right" vertical="center"/>
    </xf>
    <xf numFmtId="4" fontId="50" fillId="91" borderId="134" applyNumberFormat="0" applyProtection="0">
      <alignment vertical="center"/>
    </xf>
    <xf numFmtId="4" fontId="64" fillId="95" borderId="134" applyNumberFormat="0" applyProtection="0">
      <alignment horizontal="right" vertical="center"/>
    </xf>
    <xf numFmtId="4" fontId="64" fillId="92" borderId="134" applyNumberFormat="0" applyProtection="0">
      <alignment horizontal="right" vertical="center"/>
    </xf>
    <xf numFmtId="0" fontId="12" fillId="103" borderId="134" applyNumberFormat="0" applyProtection="0">
      <alignment horizontal="left" vertical="top" indent="1"/>
    </xf>
    <xf numFmtId="4" fontId="231" fillId="159" borderId="134" applyNumberFormat="0" applyProtection="0">
      <alignment horizontal="right" vertical="center"/>
    </xf>
    <xf numFmtId="4" fontId="64" fillId="96" borderId="134" applyNumberFormat="0" applyProtection="0">
      <alignment horizontal="right" vertical="center"/>
    </xf>
    <xf numFmtId="4" fontId="64" fillId="94" borderId="134" applyNumberFormat="0" applyProtection="0">
      <alignment horizontal="right" vertical="center"/>
    </xf>
    <xf numFmtId="0" fontId="226" fillId="110" borderId="135" applyNumberFormat="0" applyAlignment="0" applyProtection="0"/>
    <xf numFmtId="0" fontId="208" fillId="92" borderId="134" applyNumberFormat="0" applyProtection="0">
      <alignment horizontal="left" vertical="top" indent="1"/>
    </xf>
    <xf numFmtId="4" fontId="53" fillId="157" borderId="134" applyNumberFormat="0" applyProtection="0">
      <alignment horizontal="right" vertical="center"/>
    </xf>
    <xf numFmtId="4" fontId="230" fillId="159" borderId="134" applyNumberFormat="0" applyProtection="0">
      <alignment horizontal="right" vertical="center"/>
    </xf>
    <xf numFmtId="0" fontId="12" fillId="104" borderId="134" applyNumberFormat="0" applyProtection="0">
      <alignment horizontal="left" vertical="top" indent="1"/>
    </xf>
    <xf numFmtId="4" fontId="189" fillId="103" borderId="134" applyNumberFormat="0" applyProtection="0">
      <alignment horizontal="right" vertical="center"/>
    </xf>
    <xf numFmtId="0" fontId="12" fillId="104" borderId="134" applyNumberFormat="0" applyProtection="0">
      <alignment horizontal="left" vertical="center" indent="1"/>
    </xf>
    <xf numFmtId="4" fontId="64" fillId="100" borderId="134" applyNumberFormat="0" applyProtection="0">
      <alignment horizontal="right" vertical="center"/>
    </xf>
    <xf numFmtId="4" fontId="206" fillId="137" borderId="139" applyNumberFormat="0" applyProtection="0">
      <alignment horizontal="right" vertical="center"/>
    </xf>
    <xf numFmtId="0" fontId="206" fillId="92" borderId="134" applyNumberFormat="0" applyProtection="0">
      <alignment horizontal="left" vertical="top" indent="1"/>
    </xf>
    <xf numFmtId="4" fontId="64" fillId="103" borderId="134" applyNumberFormat="0" applyProtection="0">
      <alignment horizontal="right" vertical="center"/>
    </xf>
    <xf numFmtId="0" fontId="12" fillId="105" borderId="134" applyNumberFormat="0" applyProtection="0">
      <alignment horizontal="left" vertical="center" indent="1"/>
    </xf>
    <xf numFmtId="4" fontId="56" fillId="38" borderId="134" applyNumberFormat="0" applyProtection="0">
      <alignment vertical="center"/>
    </xf>
    <xf numFmtId="4" fontId="206" fillId="0" borderId="139" applyNumberFormat="0" applyProtection="0">
      <alignment horizontal="right" vertical="center"/>
    </xf>
    <xf numFmtId="4" fontId="206" fillId="92" borderId="139" applyNumberFormat="0" applyProtection="0">
      <alignment horizontal="right" vertical="center"/>
    </xf>
    <xf numFmtId="0" fontId="12" fillId="92" borderId="134" applyNumberFormat="0" applyProtection="0">
      <alignment horizontal="left" vertical="top" indent="1"/>
    </xf>
    <xf numFmtId="4" fontId="53" fillId="38" borderId="134" applyNumberFormat="0" applyProtection="0">
      <alignment horizontal="left" vertical="center" indent="1"/>
    </xf>
    <xf numFmtId="0" fontId="226" fillId="110" borderId="135" applyNumberFormat="0" applyAlignment="0" applyProtection="0"/>
    <xf numFmtId="4" fontId="206" fillId="122" borderId="139" applyNumberFormat="0" applyProtection="0">
      <alignment horizontal="left" vertical="center" indent="1"/>
    </xf>
    <xf numFmtId="4" fontId="211" fillId="106" borderId="139" applyNumberFormat="0" applyProtection="0">
      <alignment horizontal="right" vertical="center"/>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206" fillId="92" borderId="140" applyNumberFormat="0" applyProtection="0">
      <alignment horizontal="left" vertical="center" indent="1"/>
    </xf>
    <xf numFmtId="4" fontId="64" fillId="107" borderId="134" applyNumberFormat="0" applyProtection="0">
      <alignment horizontal="left" vertical="center" indent="1"/>
    </xf>
    <xf numFmtId="4" fontId="64" fillId="101" borderId="134" applyNumberFormat="0" applyProtection="0">
      <alignment horizontal="right" vertical="center"/>
    </xf>
    <xf numFmtId="4" fontId="230" fillId="159" borderId="134" applyNumberFormat="0" applyProtection="0">
      <alignment horizontal="right" vertical="center"/>
    </xf>
    <xf numFmtId="4" fontId="53" fillId="152" borderId="134" applyNumberFormat="0" applyProtection="0">
      <alignment horizontal="right" vertical="center"/>
    </xf>
    <xf numFmtId="4" fontId="215" fillId="23" borderId="144" applyNumberFormat="0" applyProtection="0">
      <alignment vertical="center"/>
    </xf>
    <xf numFmtId="0" fontId="194" fillId="117" borderId="135" applyNumberFormat="0" applyAlignment="0" applyProtection="0"/>
    <xf numFmtId="4" fontId="206" fillId="122" borderId="139" applyNumberFormat="0" applyProtection="0">
      <alignment horizontal="left" vertical="center" indent="1"/>
    </xf>
    <xf numFmtId="4" fontId="64" fillId="101" borderId="134" applyNumberFormat="0" applyProtection="0">
      <alignment horizontal="right" vertical="center"/>
    </xf>
    <xf numFmtId="4" fontId="64" fillId="107" borderId="134" applyNumberFormat="0" applyProtection="0">
      <alignment vertical="center"/>
    </xf>
    <xf numFmtId="0" fontId="213" fillId="134" borderId="139" applyNumberFormat="0" applyAlignment="0" applyProtection="0"/>
    <xf numFmtId="4" fontId="211" fillId="106" borderId="139" applyNumberFormat="0" applyProtection="0">
      <alignment horizontal="right" vertical="center"/>
    </xf>
    <xf numFmtId="0" fontId="185" fillId="0" borderId="143" applyNumberFormat="0" applyFill="0" applyAlignment="0" applyProtection="0"/>
    <xf numFmtId="4" fontId="50" fillId="91" borderId="134" applyNumberFormat="0" applyProtection="0">
      <alignment horizontal="left" vertical="center" indent="1"/>
    </xf>
    <xf numFmtId="4" fontId="206" fillId="122" borderId="139" applyNumberFormat="0" applyProtection="0">
      <alignment horizontal="left" vertical="center" indent="1"/>
    </xf>
    <xf numFmtId="0" fontId="206" fillId="104" borderId="134" applyNumberFormat="0" applyProtection="0">
      <alignment horizontal="left" vertical="top" indent="1"/>
    </xf>
    <xf numFmtId="4" fontId="64" fillId="92" borderId="134" applyNumberFormat="0" applyProtection="0">
      <alignment horizontal="left" vertical="center" indent="1"/>
    </xf>
    <xf numFmtId="0" fontId="12" fillId="106" borderId="144" applyNumberFormat="0">
      <protection locked="0"/>
    </xf>
    <xf numFmtId="4" fontId="64" fillId="96" borderId="134" applyNumberFormat="0" applyProtection="0">
      <alignment horizontal="right" vertical="center"/>
    </xf>
    <xf numFmtId="4" fontId="64" fillId="93" borderId="134" applyNumberFormat="0" applyProtection="0">
      <alignment horizontal="right" vertical="center"/>
    </xf>
    <xf numFmtId="4" fontId="186" fillId="91" borderId="134" applyNumberFormat="0" applyProtection="0">
      <alignment vertical="center"/>
    </xf>
    <xf numFmtId="4" fontId="64" fillId="97" borderId="134" applyNumberFormat="0" applyProtection="0">
      <alignment horizontal="right" vertical="center"/>
    </xf>
    <xf numFmtId="0" fontId="64" fillId="107" borderId="134" applyNumberFormat="0" applyProtection="0">
      <alignment horizontal="left" vertical="top" indent="1"/>
    </xf>
    <xf numFmtId="4" fontId="206" fillId="92" borderId="139" applyNumberFormat="0" applyProtection="0">
      <alignment horizontal="right" vertical="center"/>
    </xf>
    <xf numFmtId="4" fontId="53" fillId="153" borderId="134" applyNumberFormat="0" applyProtection="0">
      <alignment horizontal="right" vertical="center"/>
    </xf>
    <xf numFmtId="4" fontId="230" fillId="159" borderId="134" applyNumberFormat="0" applyProtection="0">
      <alignment horizontal="right" vertical="center"/>
    </xf>
    <xf numFmtId="4" fontId="64" fillId="94" borderId="134" applyNumberFormat="0" applyProtection="0">
      <alignment horizontal="right" vertical="center"/>
    </xf>
    <xf numFmtId="4" fontId="206" fillId="93" borderId="139" applyNumberFormat="0" applyProtection="0">
      <alignment horizontal="right" vertical="center"/>
    </xf>
    <xf numFmtId="4" fontId="206" fillId="101" borderId="139" applyNumberFormat="0" applyProtection="0">
      <alignment horizontal="right" vertical="center"/>
    </xf>
    <xf numFmtId="4" fontId="189" fillId="103" borderId="134" applyNumberFormat="0" applyProtection="0">
      <alignment horizontal="right" vertical="center"/>
    </xf>
    <xf numFmtId="4" fontId="64" fillId="100" borderId="134" applyNumberFormat="0" applyProtection="0">
      <alignment horizontal="right" vertical="center"/>
    </xf>
    <xf numFmtId="4" fontId="56" fillId="119" borderId="142" applyNumberFormat="0" applyProtection="0">
      <alignment horizontal="left" vertical="center" indent="1"/>
    </xf>
    <xf numFmtId="4" fontId="64" fillId="103" borderId="134" applyNumberFormat="0" applyProtection="0">
      <alignment horizontal="right" vertical="center"/>
    </xf>
    <xf numFmtId="4" fontId="12" fillId="104" borderId="140" applyNumberFormat="0" applyProtection="0">
      <alignment horizontal="left" vertical="center" indent="1"/>
    </xf>
    <xf numFmtId="4" fontId="53" fillId="38" borderId="134" applyNumberFormat="0" applyProtection="0">
      <alignment horizontal="left" vertical="center" indent="1"/>
    </xf>
    <xf numFmtId="4" fontId="206" fillId="99" borderId="139" applyNumberFormat="0" applyProtection="0">
      <alignment horizontal="right" vertical="center"/>
    </xf>
    <xf numFmtId="4" fontId="64" fillId="92" borderId="134" applyNumberFormat="0" applyProtection="0">
      <alignment horizontal="right" vertical="center"/>
    </xf>
    <xf numFmtId="0" fontId="12" fillId="105" borderId="134" applyNumberFormat="0" applyProtection="0">
      <alignment horizontal="left" vertical="center" indent="1"/>
    </xf>
    <xf numFmtId="4" fontId="64" fillId="101" borderId="134" applyNumberFormat="0" applyProtection="0">
      <alignment horizontal="right" vertical="center"/>
    </xf>
    <xf numFmtId="4" fontId="64" fillId="94" borderId="134" applyNumberFormat="0" applyProtection="0">
      <alignment horizontal="right" vertical="center"/>
    </xf>
    <xf numFmtId="4" fontId="53" fillId="153" borderId="134" applyNumberFormat="0" applyProtection="0">
      <alignment horizontal="right" vertical="center"/>
    </xf>
    <xf numFmtId="0" fontId="12" fillId="104" borderId="134" applyNumberFormat="0" applyProtection="0">
      <alignment horizontal="left" vertical="center" indent="1"/>
    </xf>
    <xf numFmtId="4" fontId="53" fillId="159" borderId="134" applyNumberFormat="0" applyProtection="0">
      <alignment vertical="center"/>
    </xf>
    <xf numFmtId="4" fontId="230" fillId="159" borderId="134" applyNumberFormat="0" applyProtection="0">
      <alignment horizontal="right" vertical="center"/>
    </xf>
    <xf numFmtId="4" fontId="56" fillId="119" borderId="142" applyNumberFormat="0" applyProtection="0">
      <alignment horizontal="left" vertical="center" indent="1"/>
    </xf>
    <xf numFmtId="0" fontId="206" fillId="104" borderId="134" applyNumberFormat="0" applyProtection="0">
      <alignment horizontal="left" vertical="top" indent="1"/>
    </xf>
    <xf numFmtId="0" fontId="12" fillId="92" borderId="134" applyNumberFormat="0" applyProtection="0">
      <alignment horizontal="left" vertical="center" indent="1"/>
    </xf>
    <xf numFmtId="4" fontId="230" fillId="159" borderId="134" applyNumberFormat="0" applyProtection="0">
      <alignment horizontal="right" vertical="center"/>
    </xf>
    <xf numFmtId="4" fontId="64" fillId="101" borderId="134" applyNumberFormat="0" applyProtection="0">
      <alignment horizontal="right" vertical="center"/>
    </xf>
    <xf numFmtId="0" fontId="12" fillId="104" borderId="134" applyNumberFormat="0" applyProtection="0">
      <alignment horizontal="left" vertical="top" indent="1"/>
    </xf>
    <xf numFmtId="4" fontId="64" fillId="99" borderId="134" applyNumberFormat="0" applyProtection="0">
      <alignment horizontal="right" vertical="center"/>
    </xf>
    <xf numFmtId="0" fontId="204" fillId="110" borderId="137" applyNumberFormat="0" applyAlignment="0" applyProtection="0"/>
    <xf numFmtId="0" fontId="204" fillId="134" borderId="137" applyNumberFormat="0" applyAlignment="0" applyProtection="0"/>
    <xf numFmtId="4" fontId="206" fillId="91" borderId="139" applyNumberFormat="0" applyProtection="0">
      <alignment vertical="center"/>
    </xf>
    <xf numFmtId="0" fontId="185" fillId="0" borderId="138" applyNumberFormat="0" applyFill="0" applyAlignment="0" applyProtection="0"/>
    <xf numFmtId="4" fontId="206" fillId="122" borderId="139" applyNumberFormat="0" applyProtection="0">
      <alignment horizontal="left" vertical="center" indent="1"/>
    </xf>
    <xf numFmtId="0" fontId="12" fillId="92" borderId="134" applyNumberFormat="0" applyProtection="0">
      <alignment horizontal="left" vertical="center" indent="1"/>
    </xf>
    <xf numFmtId="0" fontId="12" fillId="92" borderId="134" applyNumberFormat="0" applyProtection="0">
      <alignment horizontal="left" vertical="center" indent="1"/>
    </xf>
    <xf numFmtId="4" fontId="50" fillId="91" borderId="134" applyNumberFormat="0" applyProtection="0">
      <alignment vertical="center"/>
    </xf>
    <xf numFmtId="4" fontId="186" fillId="91" borderId="134" applyNumberFormat="0" applyProtection="0">
      <alignment vertical="center"/>
    </xf>
    <xf numFmtId="4" fontId="53" fillId="159" borderId="134" applyNumberFormat="0" applyProtection="0">
      <alignment horizontal="right" vertical="center"/>
    </xf>
    <xf numFmtId="4" fontId="53" fillId="119" borderId="134" applyNumberFormat="0" applyProtection="0">
      <alignment horizontal="right" vertical="center"/>
    </xf>
    <xf numFmtId="4" fontId="53" fillId="109" borderId="134" applyNumberFormat="0" applyProtection="0">
      <alignment horizontal="right" vertical="center"/>
    </xf>
    <xf numFmtId="0" fontId="12" fillId="92" borderId="134" applyNumberFormat="0" applyProtection="0">
      <alignment horizontal="left" vertical="top" indent="1"/>
    </xf>
    <xf numFmtId="0" fontId="208" fillId="107" borderId="134" applyNumberFormat="0" applyProtection="0">
      <alignment horizontal="left" vertical="top" indent="1"/>
    </xf>
    <xf numFmtId="0" fontId="12" fillId="103" borderId="134" applyNumberFormat="0" applyProtection="0">
      <alignment horizontal="left" vertical="center" indent="1"/>
    </xf>
    <xf numFmtId="4" fontId="206" fillId="98" borderId="139" applyNumberFormat="0" applyProtection="0">
      <alignment horizontal="right" vertical="center"/>
    </xf>
    <xf numFmtId="0" fontId="12" fillId="103" borderId="134" applyNumberFormat="0" applyProtection="0">
      <alignment horizontal="left" vertical="top" indent="1"/>
    </xf>
    <xf numFmtId="4" fontId="189" fillId="103" borderId="134" applyNumberFormat="0" applyProtection="0">
      <alignment horizontal="right" vertical="center"/>
    </xf>
    <xf numFmtId="4" fontId="187" fillId="103" borderId="134" applyNumberFormat="0" applyProtection="0">
      <alignment horizontal="right" vertical="center"/>
    </xf>
    <xf numFmtId="0" fontId="206" fillId="92" borderId="134" applyNumberFormat="0" applyProtection="0">
      <alignment horizontal="left" vertical="top" indent="1"/>
    </xf>
    <xf numFmtId="4" fontId="206" fillId="101" borderId="139" applyNumberFormat="0" applyProtection="0">
      <alignment horizontal="right" vertical="center"/>
    </xf>
    <xf numFmtId="4" fontId="64" fillId="92" borderId="134" applyNumberFormat="0" applyProtection="0">
      <alignment horizontal="right" vertical="center"/>
    </xf>
    <xf numFmtId="0" fontId="201" fillId="87" borderId="135" applyNumberFormat="0" applyAlignment="0" applyProtection="0"/>
    <xf numFmtId="4" fontId="206" fillId="92" borderId="140" applyNumberFormat="0" applyProtection="0">
      <alignment horizontal="left" vertical="center" indent="1"/>
    </xf>
    <xf numFmtId="0" fontId="12" fillId="107" borderId="136" applyNumberFormat="0" applyFont="0" applyAlignment="0" applyProtection="0"/>
    <xf numFmtId="4" fontId="64" fillId="92" borderId="134" applyNumberFormat="0" applyProtection="0">
      <alignment horizontal="right" vertical="center"/>
    </xf>
    <xf numFmtId="4" fontId="53" fillId="155" borderId="134" applyNumberFormat="0" applyProtection="0">
      <alignment horizontal="right" vertical="center"/>
    </xf>
    <xf numFmtId="0" fontId="220" fillId="110" borderId="135" applyNumberFormat="0" applyAlignment="0" applyProtection="0"/>
    <xf numFmtId="4" fontId="206" fillId="91" borderId="139" applyNumberFormat="0" applyProtection="0">
      <alignment vertical="center"/>
    </xf>
    <xf numFmtId="0" fontId="12" fillId="107" borderId="136" applyNumberFormat="0" applyFont="0" applyAlignment="0" applyProtection="0"/>
    <xf numFmtId="4" fontId="12" fillId="104" borderId="140" applyNumberFormat="0" applyProtection="0">
      <alignment horizontal="left" vertical="center" indent="1"/>
    </xf>
    <xf numFmtId="4" fontId="206" fillId="101" borderId="139" applyNumberFormat="0" applyProtection="0">
      <alignment horizontal="right" vertical="center"/>
    </xf>
    <xf numFmtId="0" fontId="12" fillId="92" borderId="134" applyNumberFormat="0" applyProtection="0">
      <alignment horizontal="left" vertical="center" indent="1"/>
    </xf>
    <xf numFmtId="4" fontId="56" fillId="119" borderId="134" applyNumberFormat="0" applyProtection="0">
      <alignment horizontal="left" vertical="center" indent="1"/>
    </xf>
    <xf numFmtId="0" fontId="206" fillId="86" borderId="139" applyNumberFormat="0" applyFont="0" applyAlignment="0" applyProtection="0"/>
    <xf numFmtId="4" fontId="206" fillId="95" borderId="140" applyNumberFormat="0" applyProtection="0">
      <alignment horizontal="right" vertical="center"/>
    </xf>
    <xf numFmtId="0" fontId="12" fillId="104" borderId="134" applyNumberFormat="0" applyProtection="0">
      <alignment horizontal="left" vertical="top" indent="1"/>
    </xf>
    <xf numFmtId="4" fontId="50" fillId="91" borderId="134" applyNumberFormat="0" applyProtection="0">
      <alignment vertical="center"/>
    </xf>
    <xf numFmtId="4" fontId="64" fillId="97" borderId="134" applyNumberFormat="0" applyProtection="0">
      <alignment horizontal="right" vertical="center"/>
    </xf>
    <xf numFmtId="4" fontId="206" fillId="95" borderId="140" applyNumberFormat="0" applyProtection="0">
      <alignment horizontal="right" vertical="center"/>
    </xf>
    <xf numFmtId="4" fontId="64" fillId="94" borderId="134" applyNumberFormat="0" applyProtection="0">
      <alignment horizontal="right" vertical="center"/>
    </xf>
    <xf numFmtId="4" fontId="64" fillId="107" borderId="134" applyNumberFormat="0" applyProtection="0">
      <alignment vertical="center"/>
    </xf>
    <xf numFmtId="4" fontId="64" fillId="94" borderId="134" applyNumberFormat="0" applyProtection="0">
      <alignment horizontal="right" vertical="center"/>
    </xf>
    <xf numFmtId="4" fontId="53" fillId="119" borderId="134" applyNumberFormat="0" applyProtection="0">
      <alignment horizontal="right" vertical="center"/>
    </xf>
    <xf numFmtId="4" fontId="206" fillId="93" borderId="139" applyNumberFormat="0" applyProtection="0">
      <alignment horizontal="right" vertical="center"/>
    </xf>
    <xf numFmtId="0" fontId="206" fillId="105" borderId="134" applyNumberFormat="0" applyProtection="0">
      <alignment horizontal="left" vertical="top" indent="1"/>
    </xf>
    <xf numFmtId="4" fontId="53" fillId="152" borderId="134" applyNumberFormat="0" applyProtection="0">
      <alignment horizontal="right" vertical="center"/>
    </xf>
    <xf numFmtId="4" fontId="53" fillId="109" borderId="134" applyNumberFormat="0" applyProtection="0">
      <alignment horizontal="right" vertical="center"/>
    </xf>
    <xf numFmtId="4" fontId="53" fillId="154" borderId="134" applyNumberFormat="0" applyProtection="0">
      <alignment horizontal="right" vertical="center"/>
    </xf>
    <xf numFmtId="4" fontId="64" fillId="96" borderId="134" applyNumberFormat="0" applyProtection="0">
      <alignment horizontal="right" vertical="center"/>
    </xf>
    <xf numFmtId="4" fontId="64" fillId="97" borderId="134" applyNumberFormat="0" applyProtection="0">
      <alignment horizontal="right" vertical="center"/>
    </xf>
    <xf numFmtId="4" fontId="189" fillId="103" borderId="134" applyNumberFormat="0" applyProtection="0">
      <alignment horizontal="right" vertical="center"/>
    </xf>
    <xf numFmtId="0" fontId="206" fillId="92" borderId="134" applyNumberFormat="0" applyProtection="0">
      <alignment horizontal="left" vertical="top" indent="1"/>
    </xf>
    <xf numFmtId="0" fontId="12" fillId="105" borderId="134" applyNumberFormat="0" applyProtection="0">
      <alignment horizontal="left" vertical="center" indent="1"/>
    </xf>
    <xf numFmtId="4" fontId="64" fillId="95" borderId="134" applyNumberFormat="0" applyProtection="0">
      <alignment horizontal="right" vertical="center"/>
    </xf>
    <xf numFmtId="4" fontId="186" fillId="91" borderId="134" applyNumberFormat="0" applyProtection="0">
      <alignment vertical="center"/>
    </xf>
    <xf numFmtId="0" fontId="12" fillId="105" borderId="134" applyNumberFormat="0" applyProtection="0">
      <alignment horizontal="left" vertical="center" indent="1"/>
    </xf>
    <xf numFmtId="0" fontId="12" fillId="107" borderId="136" applyNumberFormat="0" applyFont="0" applyAlignment="0" applyProtection="0"/>
    <xf numFmtId="4" fontId="64" fillId="92" borderId="134" applyNumberFormat="0" applyProtection="0">
      <alignment horizontal="left" vertical="center" indent="1"/>
    </xf>
    <xf numFmtId="4" fontId="206" fillId="100" borderId="139" applyNumberFormat="0" applyProtection="0">
      <alignment horizontal="right" vertical="center"/>
    </xf>
    <xf numFmtId="0" fontId="12" fillId="105" borderId="134" applyNumberFormat="0" applyProtection="0">
      <alignment horizontal="left" vertical="top" indent="1"/>
    </xf>
    <xf numFmtId="4" fontId="50" fillId="91" borderId="134" applyNumberFormat="0" applyProtection="0">
      <alignment horizontal="left" vertical="center" indent="1"/>
    </xf>
    <xf numFmtId="0" fontId="206" fillId="105" borderId="134" applyNumberFormat="0" applyProtection="0">
      <alignment horizontal="left" vertical="top" indent="1"/>
    </xf>
    <xf numFmtId="4" fontId="64" fillId="107" borderId="134" applyNumberFormat="0" applyProtection="0">
      <alignment vertical="center"/>
    </xf>
    <xf numFmtId="0" fontId="12" fillId="103" borderId="134" applyNumberFormat="0" applyProtection="0">
      <alignment horizontal="left" vertical="center" indent="1"/>
    </xf>
    <xf numFmtId="4" fontId="206" fillId="92" borderId="139" applyNumberFormat="0" applyProtection="0">
      <alignment horizontal="right" vertical="center"/>
    </xf>
    <xf numFmtId="4" fontId="64" fillId="93" borderId="134" applyNumberFormat="0" applyProtection="0">
      <alignment horizontal="right" vertical="center"/>
    </xf>
    <xf numFmtId="0" fontId="12" fillId="104" borderId="134" applyNumberFormat="0" applyProtection="0">
      <alignment horizontal="left" vertical="top" indent="1"/>
    </xf>
    <xf numFmtId="4" fontId="56" fillId="119" borderId="142" applyNumberFormat="0" applyProtection="0">
      <alignment horizontal="left" vertical="center" indent="1"/>
    </xf>
    <xf numFmtId="0" fontId="206" fillId="103" borderId="134" applyNumberFormat="0" applyProtection="0">
      <alignment horizontal="left" vertical="top" indent="1"/>
    </xf>
    <xf numFmtId="4" fontId="53" fillId="159" borderId="134" applyNumberFormat="0" applyProtection="0">
      <alignment horizontal="right" vertical="center"/>
    </xf>
    <xf numFmtId="4" fontId="53" fillId="109" borderId="134" applyNumberFormat="0" applyProtection="0">
      <alignment horizontal="right" vertical="center"/>
    </xf>
    <xf numFmtId="0" fontId="12" fillId="104" borderId="134" applyNumberFormat="0" applyProtection="0">
      <alignment horizontal="left" vertical="center" indent="1"/>
    </xf>
    <xf numFmtId="4" fontId="64" fillId="97" borderId="134" applyNumberFormat="0" applyProtection="0">
      <alignment horizontal="right" vertical="center"/>
    </xf>
    <xf numFmtId="4" fontId="206" fillId="96" borderId="139" applyNumberFormat="0" applyProtection="0">
      <alignment horizontal="right" vertical="center"/>
    </xf>
    <xf numFmtId="4" fontId="64" fillId="95" borderId="134" applyNumberFormat="0" applyProtection="0">
      <alignment horizontal="right" vertical="center"/>
    </xf>
    <xf numFmtId="4" fontId="50" fillId="91" borderId="134" applyNumberFormat="0" applyProtection="0">
      <alignment vertical="center"/>
    </xf>
    <xf numFmtId="0" fontId="12" fillId="92" borderId="134" applyNumberFormat="0" applyProtection="0">
      <alignment horizontal="left" vertical="top" indent="1"/>
    </xf>
    <xf numFmtId="0" fontId="194" fillId="117" borderId="135" applyNumberFormat="0" applyAlignment="0" applyProtection="0"/>
    <xf numFmtId="4" fontId="206" fillId="92" borderId="140" applyNumberFormat="0" applyProtection="0">
      <alignment horizontal="left" vertical="center" indent="1"/>
    </xf>
    <xf numFmtId="4" fontId="64" fillId="94" borderId="147" applyNumberFormat="0" applyProtection="0">
      <alignment horizontal="right" vertical="center"/>
    </xf>
    <xf numFmtId="4" fontId="206" fillId="100" borderId="139" applyNumberFormat="0" applyProtection="0">
      <alignment horizontal="right" vertical="center"/>
    </xf>
    <xf numFmtId="0" fontId="206" fillId="110" borderId="139" applyNumberFormat="0" applyProtection="0">
      <alignment horizontal="left" vertical="center" indent="1"/>
    </xf>
    <xf numFmtId="0" fontId="201" fillId="87" borderId="135" applyNumberFormat="0" applyAlignment="0" applyProtection="0"/>
    <xf numFmtId="4" fontId="53" fillId="109" borderId="134" applyNumberFormat="0" applyProtection="0">
      <alignment horizontal="right" vertical="center"/>
    </xf>
    <xf numFmtId="4" fontId="206" fillId="122" borderId="139" applyNumberFormat="0" applyProtection="0">
      <alignment horizontal="left" vertical="center" indent="1"/>
    </xf>
    <xf numFmtId="4" fontId="206" fillId="122" borderId="139" applyNumberFormat="0" applyProtection="0">
      <alignment horizontal="left" vertical="center" indent="1"/>
    </xf>
    <xf numFmtId="4" fontId="53" fillId="152" borderId="134" applyNumberFormat="0" applyProtection="0">
      <alignment horizontal="right" vertical="center"/>
    </xf>
    <xf numFmtId="4" fontId="208" fillId="110" borderId="134" applyNumberFormat="0" applyProtection="0">
      <alignment horizontal="left" vertical="center" indent="1"/>
    </xf>
    <xf numFmtId="0" fontId="64" fillId="92" borderId="134" applyNumberFormat="0" applyProtection="0">
      <alignment horizontal="left" vertical="top" indent="1"/>
    </xf>
    <xf numFmtId="0" fontId="206" fillId="103" borderId="139" applyNumberFormat="0" applyProtection="0">
      <alignment horizontal="left" vertical="center" indent="1"/>
    </xf>
    <xf numFmtId="4" fontId="189" fillId="103" borderId="134" applyNumberFormat="0" applyProtection="0">
      <alignment horizontal="right" vertical="center"/>
    </xf>
    <xf numFmtId="0" fontId="12" fillId="105" borderId="134" applyNumberFormat="0" applyProtection="0">
      <alignment horizontal="left" vertical="top" indent="1"/>
    </xf>
    <xf numFmtId="4" fontId="206" fillId="38" borderId="139" applyNumberFormat="0" applyProtection="0">
      <alignment horizontal="left" vertical="center" indent="1"/>
    </xf>
    <xf numFmtId="4" fontId="206" fillId="122" borderId="139" applyNumberFormat="0" applyProtection="0">
      <alignment horizontal="left" vertical="center" indent="1"/>
    </xf>
    <xf numFmtId="4" fontId="206" fillId="91" borderId="139" applyNumberFormat="0" applyProtection="0">
      <alignment vertical="center"/>
    </xf>
    <xf numFmtId="4" fontId="64" fillId="93" borderId="134" applyNumberFormat="0" applyProtection="0">
      <alignment horizontal="right" vertical="center"/>
    </xf>
    <xf numFmtId="4" fontId="53" fillId="155" borderId="134" applyNumberFormat="0" applyProtection="0">
      <alignment horizontal="right" vertical="center"/>
    </xf>
    <xf numFmtId="0" fontId="185" fillId="0" borderId="138" applyNumberFormat="0" applyFill="0" applyAlignment="0" applyProtection="0"/>
    <xf numFmtId="4" fontId="206" fillId="98" borderId="139" applyNumberFormat="0" applyProtection="0">
      <alignment horizontal="right" vertical="center"/>
    </xf>
    <xf numFmtId="0" fontId="206" fillId="105" borderId="139" applyNumberFormat="0" applyProtection="0">
      <alignment horizontal="left" vertical="center" indent="1"/>
    </xf>
    <xf numFmtId="0" fontId="12" fillId="104" borderId="134" applyNumberFormat="0" applyProtection="0">
      <alignment horizontal="left" vertical="center" indent="1"/>
    </xf>
    <xf numFmtId="4" fontId="64" fillId="100" borderId="134" applyNumberFormat="0" applyProtection="0">
      <alignment horizontal="right" vertical="center"/>
    </xf>
    <xf numFmtId="0" fontId="71" fillId="104" borderId="141" applyBorder="0"/>
    <xf numFmtId="0" fontId="12" fillId="92" borderId="134" applyNumberFormat="0" applyProtection="0">
      <alignment horizontal="left" vertical="center" indent="1"/>
    </xf>
    <xf numFmtId="4" fontId="186" fillId="91" borderId="134" applyNumberFormat="0" applyProtection="0">
      <alignment vertical="center"/>
    </xf>
    <xf numFmtId="4" fontId="64" fillId="93" borderId="134" applyNumberFormat="0" applyProtection="0">
      <alignment horizontal="right" vertical="center"/>
    </xf>
    <xf numFmtId="0" fontId="12" fillId="103" borderId="134" applyNumberFormat="0" applyProtection="0">
      <alignment horizontal="left" vertical="top" indent="1"/>
    </xf>
    <xf numFmtId="4" fontId="64" fillId="101" borderId="134" applyNumberFormat="0" applyProtection="0">
      <alignment horizontal="right" vertical="center"/>
    </xf>
    <xf numFmtId="4" fontId="206" fillId="91" borderId="139" applyNumberFormat="0" applyProtection="0">
      <alignment vertical="center"/>
    </xf>
    <xf numFmtId="4" fontId="64" fillId="94" borderId="134" applyNumberFormat="0" applyProtection="0">
      <alignment horizontal="right" vertical="center"/>
    </xf>
    <xf numFmtId="4" fontId="206" fillId="98" borderId="139" applyNumberFormat="0" applyProtection="0">
      <alignment horizontal="right" vertical="center"/>
    </xf>
    <xf numFmtId="4" fontId="208" fillId="107" borderId="134" applyNumberFormat="0" applyProtection="0">
      <alignment vertical="center"/>
    </xf>
    <xf numFmtId="0" fontId="12" fillId="105" borderId="134" applyNumberFormat="0" applyProtection="0">
      <alignment horizontal="left" vertical="top" indent="1"/>
    </xf>
    <xf numFmtId="4" fontId="206" fillId="92" borderId="140" applyNumberFormat="0" applyProtection="0">
      <alignment horizontal="left" vertical="center" indent="1"/>
    </xf>
    <xf numFmtId="4" fontId="206" fillId="95" borderId="140" applyNumberFormat="0" applyProtection="0">
      <alignment horizontal="right" vertical="center"/>
    </xf>
    <xf numFmtId="0" fontId="12" fillId="104" borderId="134" applyNumberFormat="0" applyProtection="0">
      <alignment horizontal="left" vertical="top" indent="1"/>
    </xf>
    <xf numFmtId="0" fontId="206" fillId="104" borderId="134" applyNumberFormat="0" applyProtection="0">
      <alignment horizontal="left" vertical="top" indent="1"/>
    </xf>
    <xf numFmtId="0" fontId="12" fillId="105" borderId="134" applyNumberFormat="0" applyProtection="0">
      <alignment horizontal="left" vertical="center" indent="1"/>
    </xf>
    <xf numFmtId="4" fontId="64" fillId="100" borderId="134" applyNumberFormat="0" applyProtection="0">
      <alignment horizontal="right" vertical="center"/>
    </xf>
    <xf numFmtId="0" fontId="209" fillId="91" borderId="134" applyNumberFormat="0" applyProtection="0">
      <alignment horizontal="left" vertical="top" indent="1"/>
    </xf>
    <xf numFmtId="4" fontId="206" fillId="122" borderId="139" applyNumberFormat="0" applyProtection="0">
      <alignment horizontal="left" vertical="center" indent="1"/>
    </xf>
    <xf numFmtId="4" fontId="206" fillId="93" borderId="139" applyNumberFormat="0" applyProtection="0">
      <alignment horizontal="right" vertical="center"/>
    </xf>
    <xf numFmtId="4" fontId="206" fillId="99" borderId="139" applyNumberFormat="0" applyProtection="0">
      <alignment horizontal="right" vertical="center"/>
    </xf>
    <xf numFmtId="4" fontId="50" fillId="91" borderId="134" applyNumberFormat="0" applyProtection="0">
      <alignment horizontal="left" vertical="center" indent="1"/>
    </xf>
    <xf numFmtId="4" fontId="64" fillId="100" borderId="134" applyNumberFormat="0" applyProtection="0">
      <alignment horizontal="right" vertical="center"/>
    </xf>
    <xf numFmtId="0" fontId="185" fillId="0" borderId="143" applyNumberFormat="0" applyFill="0" applyAlignment="0" applyProtection="0"/>
    <xf numFmtId="0" fontId="185" fillId="0" borderId="143" applyNumberFormat="0" applyFill="0" applyAlignment="0" applyProtection="0"/>
    <xf numFmtId="0" fontId="12" fillId="104" borderId="134" applyNumberFormat="0" applyProtection="0">
      <alignment horizontal="left" vertical="center" indent="1"/>
    </xf>
    <xf numFmtId="4" fontId="64" fillId="93" borderId="134" applyNumberFormat="0" applyProtection="0">
      <alignment horizontal="right" vertical="center"/>
    </xf>
    <xf numFmtId="4" fontId="53" fillId="38" borderId="134" applyNumberFormat="0" applyProtection="0">
      <alignment horizontal="left" vertical="center" indent="1"/>
    </xf>
    <xf numFmtId="0" fontId="12" fillId="104" borderId="134" applyNumberFormat="0" applyProtection="0">
      <alignment horizontal="left" vertical="top" indent="1"/>
    </xf>
    <xf numFmtId="4" fontId="64" fillId="98" borderId="134" applyNumberFormat="0" applyProtection="0">
      <alignment horizontal="right" vertical="center"/>
    </xf>
    <xf numFmtId="4" fontId="206" fillId="99" borderId="139" applyNumberFormat="0" applyProtection="0">
      <alignment horizontal="right" vertical="center"/>
    </xf>
    <xf numFmtId="0" fontId="201" fillId="87" borderId="135" applyNumberFormat="0" applyAlignment="0" applyProtection="0"/>
    <xf numFmtId="4" fontId="53" fillId="157" borderId="134" applyNumberFormat="0" applyProtection="0">
      <alignment horizontal="right" vertical="center"/>
    </xf>
    <xf numFmtId="4" fontId="53" fillId="153" borderId="134" applyNumberFormat="0" applyProtection="0">
      <alignment horizontal="right" vertical="center"/>
    </xf>
    <xf numFmtId="4" fontId="64" fillId="97" borderId="134" applyNumberFormat="0" applyProtection="0">
      <alignment horizontal="right" vertical="center"/>
    </xf>
    <xf numFmtId="4" fontId="64" fillId="92" borderId="134" applyNumberFormat="0" applyProtection="0">
      <alignment horizontal="left" vertical="center" indent="1"/>
    </xf>
    <xf numFmtId="4" fontId="187" fillId="103" borderId="134" applyNumberFormat="0" applyProtection="0">
      <alignment horizontal="right" vertical="center"/>
    </xf>
    <xf numFmtId="4" fontId="64" fillId="107" borderId="134" applyNumberFormat="0" applyProtection="0">
      <alignment horizontal="left" vertical="center" indent="1"/>
    </xf>
    <xf numFmtId="4" fontId="64" fillId="107" borderId="134" applyNumberFormat="0" applyProtection="0">
      <alignment vertical="center"/>
    </xf>
    <xf numFmtId="0" fontId="12" fillId="105" borderId="134" applyNumberFormat="0" applyProtection="0">
      <alignment horizontal="left" vertical="center" indent="1"/>
    </xf>
    <xf numFmtId="0" fontId="12" fillId="92" borderId="134" applyNumberFormat="0" applyProtection="0">
      <alignment horizontal="left" vertical="center" indent="1"/>
    </xf>
    <xf numFmtId="0" fontId="204" fillId="134" borderId="137" applyNumberFormat="0" applyAlignment="0" applyProtection="0"/>
    <xf numFmtId="4" fontId="64" fillId="101" borderId="134" applyNumberFormat="0" applyProtection="0">
      <alignment horizontal="right" vertical="center"/>
    </xf>
    <xf numFmtId="4" fontId="64" fillId="99" borderId="134" applyNumberFormat="0" applyProtection="0">
      <alignment horizontal="right" vertical="center"/>
    </xf>
    <xf numFmtId="4" fontId="64" fillId="98" borderId="134" applyNumberFormat="0" applyProtection="0">
      <alignment horizontal="right" vertical="center"/>
    </xf>
    <xf numFmtId="0" fontId="50" fillId="91" borderId="134" applyNumberFormat="0" applyProtection="0">
      <alignment horizontal="left" vertical="top" indent="1"/>
    </xf>
    <xf numFmtId="4" fontId="186" fillId="91" borderId="134" applyNumberFormat="0" applyProtection="0">
      <alignment vertical="center"/>
    </xf>
    <xf numFmtId="0" fontId="206" fillId="138" borderId="139" applyNumberFormat="0" applyProtection="0">
      <alignment horizontal="left" vertical="center" indent="1"/>
    </xf>
    <xf numFmtId="4" fontId="53" fillId="159" borderId="134" applyNumberFormat="0" applyProtection="0">
      <alignment vertical="center"/>
    </xf>
    <xf numFmtId="0" fontId="220" fillId="110" borderId="135" applyNumberFormat="0" applyAlignment="0" applyProtection="0"/>
    <xf numFmtId="4" fontId="187" fillId="103" borderId="134" applyNumberFormat="0" applyProtection="0">
      <alignment horizontal="right" vertical="center"/>
    </xf>
    <xf numFmtId="4" fontId="53" fillId="33" borderId="134" applyNumberFormat="0" applyProtection="0">
      <alignment horizontal="right" vertical="center"/>
    </xf>
    <xf numFmtId="0" fontId="12" fillId="92" borderId="134" applyNumberFormat="0" applyProtection="0">
      <alignment horizontal="left" vertical="center" indent="1"/>
    </xf>
    <xf numFmtId="4" fontId="50" fillId="91" borderId="134" applyNumberFormat="0" applyProtection="0">
      <alignment horizontal="left" vertical="center" indent="1"/>
    </xf>
    <xf numFmtId="0" fontId="12" fillId="105" borderId="134" applyNumberFormat="0" applyProtection="0">
      <alignment horizontal="left" vertical="center" indent="1"/>
    </xf>
    <xf numFmtId="4" fontId="53" fillId="157" borderId="134" applyNumberFormat="0" applyProtection="0">
      <alignment horizontal="right" vertical="center"/>
    </xf>
    <xf numFmtId="0" fontId="12" fillId="92" borderId="134" applyNumberFormat="0" applyProtection="0">
      <alignment horizontal="left" vertical="top" indent="1"/>
    </xf>
    <xf numFmtId="4" fontId="53" fillId="155" borderId="134" applyNumberFormat="0" applyProtection="0">
      <alignment horizontal="right" vertical="center"/>
    </xf>
    <xf numFmtId="0" fontId="201" fillId="87" borderId="139" applyNumberFormat="0" applyAlignment="0" applyProtection="0"/>
    <xf numFmtId="0" fontId="12" fillId="103" borderId="134" applyNumberFormat="0" applyProtection="0">
      <alignment horizontal="left" vertical="center" indent="1"/>
    </xf>
    <xf numFmtId="4" fontId="206" fillId="38" borderId="139" applyNumberFormat="0" applyProtection="0">
      <alignment horizontal="left" vertical="center" indent="1"/>
    </xf>
    <xf numFmtId="4" fontId="206" fillId="122" borderId="139" applyNumberFormat="0" applyProtection="0">
      <alignment horizontal="left" vertical="center" indent="1"/>
    </xf>
    <xf numFmtId="0" fontId="12" fillId="104" borderId="134" applyNumberFormat="0" applyProtection="0">
      <alignment horizontal="left" vertical="top" indent="1"/>
    </xf>
    <xf numFmtId="4" fontId="53" fillId="121" borderId="134" applyNumberFormat="0" applyProtection="0">
      <alignment horizontal="right" vertical="center"/>
    </xf>
    <xf numFmtId="0" fontId="12" fillId="105" borderId="134" applyNumberFormat="0" applyProtection="0">
      <alignment horizontal="left" vertical="center" indent="1"/>
    </xf>
    <xf numFmtId="4" fontId="64" fillId="103" borderId="134" applyNumberFormat="0" applyProtection="0">
      <alignment horizontal="right" vertical="center"/>
    </xf>
    <xf numFmtId="4" fontId="64" fillId="92" borderId="134" applyNumberFormat="0" applyProtection="0">
      <alignment horizontal="right" vertical="center"/>
    </xf>
    <xf numFmtId="4" fontId="50" fillId="91" borderId="134" applyNumberFormat="0" applyProtection="0">
      <alignment horizontal="left" vertical="center" indent="1"/>
    </xf>
    <xf numFmtId="0" fontId="12" fillId="104" borderId="134" applyNumberFormat="0" applyProtection="0">
      <alignment horizontal="left" vertical="center" indent="1"/>
    </xf>
    <xf numFmtId="4" fontId="64" fillId="107" borderId="134" applyNumberFormat="0" applyProtection="0">
      <alignment horizontal="left" vertical="center" indent="1"/>
    </xf>
    <xf numFmtId="4" fontId="64" fillId="100" borderId="134" applyNumberFormat="0" applyProtection="0">
      <alignment horizontal="right" vertical="center"/>
    </xf>
    <xf numFmtId="4" fontId="229" fillId="38" borderId="134" applyNumberFormat="0" applyProtection="0">
      <alignment vertical="center"/>
    </xf>
    <xf numFmtId="0" fontId="206" fillId="103" borderId="139" applyNumberFormat="0" applyProtection="0">
      <alignment horizontal="left" vertical="center" indent="1"/>
    </xf>
    <xf numFmtId="0" fontId="12" fillId="103" borderId="134" applyNumberFormat="0" applyProtection="0">
      <alignment horizontal="left" vertical="top" indent="1"/>
    </xf>
    <xf numFmtId="4" fontId="64" fillId="98" borderId="134" applyNumberFormat="0" applyProtection="0">
      <alignment horizontal="right" vertical="center"/>
    </xf>
    <xf numFmtId="0" fontId="12" fillId="86" borderId="136" applyNumberFormat="0" applyFont="0" applyAlignment="0" applyProtection="0"/>
    <xf numFmtId="0" fontId="64" fillId="107" borderId="134" applyNumberFormat="0" applyProtection="0">
      <alignment horizontal="left" vertical="top" indent="1"/>
    </xf>
    <xf numFmtId="0" fontId="12" fillId="105" borderId="134" applyNumberFormat="0" applyProtection="0">
      <alignment horizontal="left" vertical="top" indent="1"/>
    </xf>
    <xf numFmtId="4" fontId="53" fillId="154" borderId="134" applyNumberFormat="0" applyProtection="0">
      <alignment horizontal="right" vertical="center"/>
    </xf>
    <xf numFmtId="0" fontId="226" fillId="110" borderId="135" applyNumberFormat="0" applyAlignment="0" applyProtection="0"/>
    <xf numFmtId="0" fontId="206" fillId="105" borderId="134" applyNumberFormat="0" applyProtection="0">
      <alignment horizontal="left" vertical="top" indent="1"/>
    </xf>
    <xf numFmtId="0" fontId="206" fillId="92" borderId="134" applyNumberFormat="0" applyProtection="0">
      <alignment horizontal="left" vertical="top" indent="1"/>
    </xf>
    <xf numFmtId="4" fontId="64" fillId="96" borderId="134" applyNumberFormat="0" applyProtection="0">
      <alignment horizontal="right" vertical="center"/>
    </xf>
    <xf numFmtId="0" fontId="208" fillId="92" borderId="134" applyNumberFormat="0" applyProtection="0">
      <alignment horizontal="left" vertical="top" indent="1"/>
    </xf>
    <xf numFmtId="4" fontId="53" fillId="33" borderId="134" applyNumberFormat="0" applyProtection="0">
      <alignment horizontal="right" vertical="center"/>
    </xf>
    <xf numFmtId="0" fontId="204" fillId="117" borderId="137" applyNumberFormat="0" applyAlignment="0" applyProtection="0"/>
    <xf numFmtId="4" fontId="206" fillId="96" borderId="139" applyNumberFormat="0" applyProtection="0">
      <alignment horizontal="right" vertical="center"/>
    </xf>
    <xf numFmtId="4" fontId="206" fillId="137" borderId="139" applyNumberFormat="0" applyProtection="0">
      <alignment horizontal="right" vertical="center"/>
    </xf>
    <xf numFmtId="0" fontId="12" fillId="86" borderId="136" applyNumberFormat="0" applyFont="0" applyAlignment="0" applyProtection="0"/>
    <xf numFmtId="4" fontId="208" fillId="107" borderId="134" applyNumberFormat="0" applyProtection="0">
      <alignment vertical="center"/>
    </xf>
    <xf numFmtId="0" fontId="206" fillId="103" borderId="139" applyNumberFormat="0" applyProtection="0">
      <alignment horizontal="left" vertical="center" indent="1"/>
    </xf>
    <xf numFmtId="4" fontId="64" fillId="92" borderId="134" applyNumberFormat="0" applyProtection="0">
      <alignment horizontal="right" vertical="center"/>
    </xf>
    <xf numFmtId="0" fontId="206" fillId="103" borderId="134" applyNumberFormat="0" applyProtection="0">
      <alignment horizontal="left" vertical="top" indent="1"/>
    </xf>
    <xf numFmtId="0" fontId="206" fillId="138" borderId="139" applyNumberFormat="0" applyProtection="0">
      <alignment horizontal="left" vertical="center" indent="1"/>
    </xf>
    <xf numFmtId="0" fontId="206" fillId="103" borderId="134" applyNumberFormat="0" applyProtection="0">
      <alignment horizontal="left" vertical="top" indent="1"/>
    </xf>
    <xf numFmtId="4" fontId="50" fillId="91" borderId="134" applyNumberFormat="0" applyProtection="0">
      <alignment horizontal="left" vertical="center" indent="1"/>
    </xf>
    <xf numFmtId="4" fontId="64" fillId="96" borderId="134" applyNumberFormat="0" applyProtection="0">
      <alignment horizontal="right" vertical="center"/>
    </xf>
    <xf numFmtId="4" fontId="206" fillId="91" borderId="139" applyNumberFormat="0" applyProtection="0">
      <alignment vertical="center"/>
    </xf>
    <xf numFmtId="0" fontId="206" fillId="138" borderId="152" applyNumberFormat="0" applyProtection="0">
      <alignment horizontal="left" vertical="center" indent="1"/>
    </xf>
    <xf numFmtId="0" fontId="226" fillId="110" borderId="135" applyNumberFormat="0" applyAlignment="0" applyProtection="0"/>
    <xf numFmtId="4" fontId="50" fillId="91" borderId="134" applyNumberFormat="0" applyProtection="0">
      <alignment horizontal="left" vertical="center" indent="1"/>
    </xf>
    <xf numFmtId="4" fontId="64" fillId="98" borderId="134" applyNumberFormat="0" applyProtection="0">
      <alignment horizontal="right" vertical="center"/>
    </xf>
    <xf numFmtId="4" fontId="64" fillId="107" borderId="134" applyNumberFormat="0" applyProtection="0">
      <alignment horizontal="left" vertical="center" indent="1"/>
    </xf>
    <xf numFmtId="4" fontId="206" fillId="122" borderId="139" applyNumberFormat="0" applyProtection="0">
      <alignment horizontal="left" vertical="center" indent="1"/>
    </xf>
    <xf numFmtId="4" fontId="206" fillId="92" borderId="139" applyNumberFormat="0" applyProtection="0">
      <alignment horizontal="right" vertical="center"/>
    </xf>
    <xf numFmtId="0" fontId="185" fillId="0" borderId="138" applyNumberFormat="0" applyFill="0" applyAlignment="0" applyProtection="0"/>
    <xf numFmtId="4" fontId="206" fillId="92" borderId="140" applyNumberFormat="0" applyProtection="0">
      <alignment horizontal="left" vertical="center" indent="1"/>
    </xf>
    <xf numFmtId="0" fontId="209" fillId="91" borderId="134" applyNumberFormat="0" applyProtection="0">
      <alignment horizontal="left" vertical="top" indent="1"/>
    </xf>
    <xf numFmtId="4" fontId="206" fillId="101" borderId="139" applyNumberFormat="0" applyProtection="0">
      <alignment horizontal="right" vertical="center"/>
    </xf>
    <xf numFmtId="0" fontId="206" fillId="92" borderId="134" applyNumberFormat="0" applyProtection="0">
      <alignment horizontal="left" vertical="top" indent="1"/>
    </xf>
    <xf numFmtId="4" fontId="53" fillId="154" borderId="134" applyNumberFormat="0" applyProtection="0">
      <alignment horizontal="right" vertical="center"/>
    </xf>
    <xf numFmtId="4" fontId="230" fillId="159" borderId="134" applyNumberFormat="0" applyProtection="0">
      <alignment vertical="center"/>
    </xf>
    <xf numFmtId="0" fontId="201" fillId="87" borderId="135" applyNumberFormat="0" applyAlignment="0" applyProtection="0"/>
    <xf numFmtId="0" fontId="12" fillId="105" borderId="134" applyNumberFormat="0" applyProtection="0">
      <alignment horizontal="left" vertical="center" indent="1"/>
    </xf>
    <xf numFmtId="0" fontId="12" fillId="104" borderId="134" applyNumberFormat="0" applyProtection="0">
      <alignment horizontal="left" vertical="center" indent="1"/>
    </xf>
    <xf numFmtId="4" fontId="64" fillId="96" borderId="134" applyNumberFormat="0" applyProtection="0">
      <alignment horizontal="right" vertical="center"/>
    </xf>
    <xf numFmtId="4" fontId="206" fillId="91" borderId="139" applyNumberFormat="0" applyProtection="0">
      <alignment vertical="center"/>
    </xf>
    <xf numFmtId="4" fontId="206" fillId="122" borderId="139" applyNumberFormat="0" applyProtection="0">
      <alignment horizontal="left" vertical="center" indent="1"/>
    </xf>
    <xf numFmtId="0" fontId="12" fillId="104" borderId="134" applyNumberFormat="0" applyProtection="0">
      <alignment horizontal="left" vertical="center" indent="1"/>
    </xf>
    <xf numFmtId="0" fontId="12" fillId="92" borderId="134" applyNumberFormat="0" applyProtection="0">
      <alignment horizontal="left" vertical="center" indent="1"/>
    </xf>
    <xf numFmtId="4" fontId="64" fillId="103" borderId="134" applyNumberFormat="0" applyProtection="0">
      <alignment horizontal="right" vertical="center"/>
    </xf>
    <xf numFmtId="4" fontId="64" fillId="101" borderId="134" applyNumberFormat="0" applyProtection="0">
      <alignment horizontal="right" vertical="center"/>
    </xf>
    <xf numFmtId="4" fontId="187" fillId="107" borderId="134" applyNumberFormat="0" applyProtection="0">
      <alignment vertical="center"/>
    </xf>
    <xf numFmtId="4" fontId="53" fillId="156" borderId="134" applyNumberFormat="0" applyProtection="0">
      <alignment horizontal="right" vertical="center"/>
    </xf>
    <xf numFmtId="0" fontId="185" fillId="0" borderId="143" applyNumberFormat="0" applyFill="0" applyAlignment="0" applyProtection="0"/>
    <xf numFmtId="0" fontId="12" fillId="103" borderId="134" applyNumberFormat="0" applyProtection="0">
      <alignment horizontal="left" vertical="top" indent="1"/>
    </xf>
    <xf numFmtId="4" fontId="64" fillId="98" borderId="134" applyNumberFormat="0" applyProtection="0">
      <alignment horizontal="right" vertical="center"/>
    </xf>
    <xf numFmtId="4" fontId="53" fillId="159" borderId="134" applyNumberFormat="0" applyProtection="0">
      <alignment vertical="center"/>
    </xf>
    <xf numFmtId="0" fontId="206" fillId="105" borderId="134" applyNumberFormat="0" applyProtection="0">
      <alignment horizontal="left" vertical="top" indent="1"/>
    </xf>
    <xf numFmtId="4" fontId="53" fillId="154" borderId="134" applyNumberFormat="0" applyProtection="0">
      <alignment horizontal="right" vertical="center"/>
    </xf>
    <xf numFmtId="4" fontId="206" fillId="97" borderId="139" applyNumberFormat="0" applyProtection="0">
      <alignment horizontal="right" vertical="center"/>
    </xf>
    <xf numFmtId="0" fontId="12" fillId="92" borderId="134" applyNumberFormat="0" applyProtection="0">
      <alignment horizontal="left" vertical="top" indent="1"/>
    </xf>
    <xf numFmtId="4" fontId="64" fillId="95" borderId="134" applyNumberFormat="0" applyProtection="0">
      <alignment horizontal="right" vertical="center"/>
    </xf>
    <xf numFmtId="0" fontId="201" fillId="87" borderId="139" applyNumberFormat="0" applyAlignment="0" applyProtection="0"/>
    <xf numFmtId="0" fontId="12" fillId="104" borderId="134" applyNumberFormat="0" applyProtection="0">
      <alignment horizontal="left" vertical="center" indent="1"/>
    </xf>
    <xf numFmtId="4" fontId="64" fillId="97" borderId="134" applyNumberFormat="0" applyProtection="0">
      <alignment horizontal="right" vertical="center"/>
    </xf>
    <xf numFmtId="4" fontId="53" fillId="153" borderId="134" applyNumberFormat="0" applyProtection="0">
      <alignment horizontal="right" vertical="center"/>
    </xf>
    <xf numFmtId="4" fontId="64" fillId="95" borderId="134" applyNumberFormat="0" applyProtection="0">
      <alignment horizontal="right" vertical="center"/>
    </xf>
    <xf numFmtId="4" fontId="64" fillId="94" borderId="134" applyNumberFormat="0" applyProtection="0">
      <alignment horizontal="right" vertical="center"/>
    </xf>
    <xf numFmtId="4" fontId="206" fillId="0" borderId="139" applyNumberFormat="0" applyProtection="0">
      <alignment horizontal="right" vertical="center"/>
    </xf>
    <xf numFmtId="0" fontId="12" fillId="92" borderId="134" applyNumberFormat="0" applyProtection="0">
      <alignment horizontal="left" vertical="center" indent="1"/>
    </xf>
    <xf numFmtId="4" fontId="206" fillId="122" borderId="139" applyNumberFormat="0" applyProtection="0">
      <alignment horizontal="left" vertical="center" indent="1"/>
    </xf>
    <xf numFmtId="4" fontId="56" fillId="119" borderId="134" applyNumberFormat="0" applyProtection="0">
      <alignment horizontal="left" vertical="center" indent="1"/>
    </xf>
    <xf numFmtId="0" fontId="206" fillId="104" borderId="134" applyNumberFormat="0" applyProtection="0">
      <alignment horizontal="left" vertical="top" indent="1"/>
    </xf>
    <xf numFmtId="0" fontId="213" fillId="134" borderId="139" applyNumberFormat="0" applyAlignment="0" applyProtection="0"/>
    <xf numFmtId="4" fontId="206" fillId="38" borderId="139" applyNumberFormat="0" applyProtection="0">
      <alignment horizontal="left" vertical="center" indent="1"/>
    </xf>
    <xf numFmtId="4" fontId="206" fillId="103" borderId="140" applyNumberFormat="0" applyProtection="0">
      <alignment horizontal="left" vertical="center" indent="1"/>
    </xf>
    <xf numFmtId="4" fontId="211" fillId="106" borderId="139" applyNumberFormat="0" applyProtection="0">
      <alignment horizontal="right" vertical="center"/>
    </xf>
    <xf numFmtId="0" fontId="206" fillId="92" borderId="134" applyNumberFormat="0" applyProtection="0">
      <alignment horizontal="left" vertical="top" indent="1"/>
    </xf>
    <xf numFmtId="4" fontId="206" fillId="92" borderId="140" applyNumberFormat="0" applyProtection="0">
      <alignment horizontal="left" vertical="center" indent="1"/>
    </xf>
    <xf numFmtId="0" fontId="50" fillId="91" borderId="134" applyNumberFormat="0" applyProtection="0">
      <alignment horizontal="left" vertical="top" indent="1"/>
    </xf>
    <xf numFmtId="0" fontId="194" fillId="117" borderId="135" applyNumberFormat="0" applyAlignment="0" applyProtection="0"/>
    <xf numFmtId="4" fontId="206" fillId="93" borderId="139" applyNumberFormat="0" applyProtection="0">
      <alignment horizontal="right" vertical="center"/>
    </xf>
    <xf numFmtId="4" fontId="211" fillId="106" borderId="139" applyNumberFormat="0" applyProtection="0">
      <alignment horizontal="right" vertical="center"/>
    </xf>
    <xf numFmtId="4" fontId="53" fillId="38" borderId="134" applyNumberFormat="0" applyProtection="0">
      <alignment horizontal="left" vertical="center" indent="1"/>
    </xf>
    <xf numFmtId="4" fontId="189" fillId="103" borderId="134" applyNumberFormat="0" applyProtection="0">
      <alignment horizontal="right" vertical="center"/>
    </xf>
    <xf numFmtId="0" fontId="12" fillId="92" borderId="134" applyNumberFormat="0" applyProtection="0">
      <alignment horizontal="left" vertical="top" indent="1"/>
    </xf>
    <xf numFmtId="0" fontId="206" fillId="103" borderId="134" applyNumberFormat="0" applyProtection="0">
      <alignment horizontal="left" vertical="top" indent="1"/>
    </xf>
    <xf numFmtId="4" fontId="64" fillId="100" borderId="134" applyNumberFormat="0" applyProtection="0">
      <alignment horizontal="right" vertical="center"/>
    </xf>
    <xf numFmtId="4" fontId="64" fillId="94" borderId="134" applyNumberFormat="0" applyProtection="0">
      <alignment horizontal="right" vertical="center"/>
    </xf>
    <xf numFmtId="4" fontId="53" fillId="119" borderId="134" applyNumberFormat="0" applyProtection="0">
      <alignment horizontal="right" vertical="center"/>
    </xf>
    <xf numFmtId="4" fontId="206" fillId="101" borderId="139" applyNumberFormat="0" applyProtection="0">
      <alignment horizontal="right" vertical="center"/>
    </xf>
    <xf numFmtId="4" fontId="189" fillId="103" borderId="134" applyNumberFormat="0" applyProtection="0">
      <alignment horizontal="right" vertical="center"/>
    </xf>
    <xf numFmtId="4" fontId="64" fillId="107" borderId="134" applyNumberFormat="0" applyProtection="0">
      <alignment horizontal="left" vertical="center" indent="1"/>
    </xf>
    <xf numFmtId="4" fontId="187" fillId="103" borderId="134" applyNumberFormat="0" applyProtection="0">
      <alignment horizontal="right" vertical="center"/>
    </xf>
    <xf numFmtId="4" fontId="12" fillId="104" borderId="140" applyNumberFormat="0" applyProtection="0">
      <alignment horizontal="left" vertical="center" indent="1"/>
    </xf>
    <xf numFmtId="4" fontId="50" fillId="91" borderId="134" applyNumberFormat="0" applyProtection="0">
      <alignment vertical="center"/>
    </xf>
    <xf numFmtId="0" fontId="12" fillId="106" borderId="144" applyNumberFormat="0">
      <protection locked="0"/>
    </xf>
    <xf numFmtId="4" fontId="206" fillId="102" borderId="140" applyNumberFormat="0" applyProtection="0">
      <alignment horizontal="left" vertical="center" indent="1"/>
    </xf>
    <xf numFmtId="0" fontId="64" fillId="92" borderId="134" applyNumberFormat="0" applyProtection="0">
      <alignment horizontal="left" vertical="top" indent="1"/>
    </xf>
    <xf numFmtId="4" fontId="187" fillId="107" borderId="134" applyNumberFormat="0" applyProtection="0">
      <alignment vertical="center"/>
    </xf>
    <xf numFmtId="4" fontId="12" fillId="104" borderId="140" applyNumberFormat="0" applyProtection="0">
      <alignment horizontal="left" vertical="center" indent="1"/>
    </xf>
    <xf numFmtId="4" fontId="64" fillId="93" borderId="134" applyNumberFormat="0" applyProtection="0">
      <alignment horizontal="right" vertical="center"/>
    </xf>
    <xf numFmtId="4" fontId="206" fillId="100" borderId="139" applyNumberFormat="0" applyProtection="0">
      <alignment horizontal="right" vertical="center"/>
    </xf>
    <xf numFmtId="4" fontId="64" fillId="97" borderId="134" applyNumberFormat="0" applyProtection="0">
      <alignment horizontal="right" vertical="center"/>
    </xf>
    <xf numFmtId="4" fontId="186" fillId="91" borderId="134" applyNumberFormat="0" applyProtection="0">
      <alignment vertical="center"/>
    </xf>
    <xf numFmtId="4" fontId="64" fillId="99" borderId="134" applyNumberFormat="0" applyProtection="0">
      <alignment horizontal="right" vertical="center"/>
    </xf>
    <xf numFmtId="0" fontId="206" fillId="105" borderId="134" applyNumberFormat="0" applyProtection="0">
      <alignment horizontal="left" vertical="top" indent="1"/>
    </xf>
    <xf numFmtId="4" fontId="50" fillId="91" borderId="134" applyNumberFormat="0" applyProtection="0">
      <alignment horizontal="left" vertical="center" indent="1"/>
    </xf>
    <xf numFmtId="4" fontId="64" fillId="92" borderId="134" applyNumberFormat="0" applyProtection="0">
      <alignment horizontal="left" vertical="center" indent="1"/>
    </xf>
    <xf numFmtId="0" fontId="64" fillId="92" borderId="134" applyNumberFormat="0" applyProtection="0">
      <alignment horizontal="left" vertical="top" indent="1"/>
    </xf>
    <xf numFmtId="4" fontId="53" fillId="154" borderId="134" applyNumberFormat="0" applyProtection="0">
      <alignment horizontal="right" vertical="center"/>
    </xf>
    <xf numFmtId="4" fontId="187" fillId="107" borderId="134" applyNumberFormat="0" applyProtection="0">
      <alignment vertical="center"/>
    </xf>
    <xf numFmtId="4" fontId="206" fillId="96" borderId="139" applyNumberFormat="0" applyProtection="0">
      <alignment horizontal="right" vertical="center"/>
    </xf>
    <xf numFmtId="4" fontId="206" fillId="98" borderId="139" applyNumberFormat="0" applyProtection="0">
      <alignment horizontal="right" vertical="center"/>
    </xf>
    <xf numFmtId="4" fontId="64" fillId="92" borderId="134" applyNumberFormat="0" applyProtection="0">
      <alignment horizontal="right" vertical="center"/>
    </xf>
    <xf numFmtId="4" fontId="64" fillId="107" borderId="134" applyNumberFormat="0" applyProtection="0">
      <alignment horizontal="left" vertical="center" indent="1"/>
    </xf>
    <xf numFmtId="4" fontId="206" fillId="97" borderId="139" applyNumberFormat="0" applyProtection="0">
      <alignment horizontal="right" vertical="center"/>
    </xf>
    <xf numFmtId="0" fontId="226" fillId="110" borderId="135" applyNumberFormat="0" applyAlignment="0" applyProtection="0"/>
    <xf numFmtId="0" fontId="206" fillId="86" borderId="139" applyNumberFormat="0" applyFont="0" applyAlignment="0" applyProtection="0"/>
    <xf numFmtId="0" fontId="206" fillId="103" borderId="139" applyNumberFormat="0" applyProtection="0">
      <alignment horizontal="left" vertical="center" indent="1"/>
    </xf>
    <xf numFmtId="0" fontId="12" fillId="103" borderId="134" applyNumberFormat="0" applyProtection="0">
      <alignment horizontal="left" vertical="center" indent="1"/>
    </xf>
    <xf numFmtId="4" fontId="64" fillId="94" borderId="134" applyNumberFormat="0" applyProtection="0">
      <alignment horizontal="right" vertical="center"/>
    </xf>
    <xf numFmtId="4" fontId="206" fillId="99" borderId="139" applyNumberFormat="0" applyProtection="0">
      <alignment horizontal="right" vertical="center"/>
    </xf>
    <xf numFmtId="4" fontId="188" fillId="120" borderId="142" applyNumberFormat="0" applyProtection="0">
      <alignment horizontal="left" vertical="center" indent="1"/>
    </xf>
    <xf numFmtId="0" fontId="12" fillId="103" borderId="134" applyNumberFormat="0" applyProtection="0">
      <alignment horizontal="left" vertical="center" indent="1"/>
    </xf>
    <xf numFmtId="0" fontId="208" fillId="92" borderId="134" applyNumberFormat="0" applyProtection="0">
      <alignment horizontal="left" vertical="top" indent="1"/>
    </xf>
    <xf numFmtId="4" fontId="12" fillId="104" borderId="140" applyNumberFormat="0" applyProtection="0">
      <alignment horizontal="left" vertical="center" indent="1"/>
    </xf>
    <xf numFmtId="0" fontId="204" fillId="134" borderId="137" applyNumberFormat="0" applyAlignment="0" applyProtection="0"/>
    <xf numFmtId="0" fontId="50" fillId="91" borderId="134" applyNumberFormat="0" applyProtection="0">
      <alignment horizontal="left" vertical="top" indent="1"/>
    </xf>
    <xf numFmtId="4" fontId="186" fillId="91" borderId="134" applyNumberFormat="0" applyProtection="0">
      <alignment vertical="center"/>
    </xf>
    <xf numFmtId="4" fontId="186" fillId="91" borderId="134" applyNumberFormat="0" applyProtection="0">
      <alignment vertical="center"/>
    </xf>
    <xf numFmtId="0" fontId="204" fillId="117" borderId="137" applyNumberFormat="0" applyAlignment="0" applyProtection="0"/>
    <xf numFmtId="0" fontId="185" fillId="0" borderId="138" applyNumberFormat="0" applyFill="0" applyAlignment="0" applyProtection="0"/>
    <xf numFmtId="0" fontId="12" fillId="105" borderId="134" applyNumberFormat="0" applyProtection="0">
      <alignment horizontal="left" vertical="top" indent="1"/>
    </xf>
    <xf numFmtId="0" fontId="194" fillId="117" borderId="135" applyNumberFormat="0" applyAlignment="0" applyProtection="0"/>
    <xf numFmtId="4" fontId="12" fillId="104" borderId="140" applyNumberFormat="0" applyProtection="0">
      <alignment horizontal="left" vertical="center" indent="1"/>
    </xf>
    <xf numFmtId="4" fontId="206" fillId="92" borderId="140" applyNumberFormat="0" applyProtection="0">
      <alignment horizontal="left" vertical="center" indent="1"/>
    </xf>
    <xf numFmtId="4" fontId="206" fillId="100" borderId="139" applyNumberFormat="0" applyProtection="0">
      <alignment horizontal="right" vertical="center"/>
    </xf>
    <xf numFmtId="4" fontId="64" fillId="100" borderId="134" applyNumberFormat="0" applyProtection="0">
      <alignment horizontal="right" vertical="center"/>
    </xf>
    <xf numFmtId="4" fontId="56" fillId="119" borderId="134" applyNumberFormat="0" applyProtection="0">
      <alignment horizontal="left" vertical="center" indent="1"/>
    </xf>
    <xf numFmtId="0" fontId="12" fillId="103" borderId="134" applyNumberFormat="0" applyProtection="0">
      <alignment horizontal="left" vertical="center" indent="1"/>
    </xf>
    <xf numFmtId="4" fontId="210" fillId="108" borderId="140" applyNumberFormat="0" applyProtection="0">
      <alignment horizontal="left" vertical="center" indent="1"/>
    </xf>
    <xf numFmtId="4" fontId="206" fillId="91" borderId="139" applyNumberFormat="0" applyProtection="0">
      <alignment vertical="center"/>
    </xf>
    <xf numFmtId="0" fontId="204" fillId="110" borderId="137" applyNumberFormat="0" applyAlignment="0" applyProtection="0"/>
    <xf numFmtId="4" fontId="187" fillId="103" borderId="134" applyNumberFormat="0" applyProtection="0">
      <alignment horizontal="right" vertical="center"/>
    </xf>
    <xf numFmtId="4" fontId="64" fillId="101" borderId="134" applyNumberFormat="0" applyProtection="0">
      <alignment horizontal="right" vertical="center"/>
    </xf>
    <xf numFmtId="0" fontId="206" fillId="86" borderId="139" applyNumberFormat="0" applyFont="0" applyAlignment="0" applyProtection="0"/>
    <xf numFmtId="4" fontId="206" fillId="38" borderId="139" applyNumberFormat="0" applyProtection="0">
      <alignment horizontal="left" vertical="center" indent="1"/>
    </xf>
    <xf numFmtId="4" fontId="64" fillId="99" borderId="147" applyNumberFormat="0" applyProtection="0">
      <alignment horizontal="right" vertical="center"/>
    </xf>
    <xf numFmtId="4" fontId="64" fillId="107" borderId="134" applyNumberFormat="0" applyProtection="0">
      <alignment horizontal="left" vertical="center" indent="1"/>
    </xf>
    <xf numFmtId="4" fontId="64" fillId="100" borderId="134" applyNumberFormat="0" applyProtection="0">
      <alignment horizontal="right" vertical="center"/>
    </xf>
    <xf numFmtId="4" fontId="64" fillId="93" borderId="134" applyNumberFormat="0" applyProtection="0">
      <alignment horizontal="right" vertical="center"/>
    </xf>
    <xf numFmtId="4" fontId="64" fillId="96" borderId="134" applyNumberFormat="0" applyProtection="0">
      <alignment horizontal="right" vertical="center"/>
    </xf>
    <xf numFmtId="4" fontId="206" fillId="98" borderId="139" applyNumberFormat="0" applyProtection="0">
      <alignment horizontal="right" vertical="center"/>
    </xf>
    <xf numFmtId="0" fontId="213" fillId="134" borderId="139" applyNumberFormat="0" applyAlignment="0" applyProtection="0"/>
    <xf numFmtId="4" fontId="64" fillId="93" borderId="134" applyNumberFormat="0" applyProtection="0">
      <alignment horizontal="right" vertical="center"/>
    </xf>
    <xf numFmtId="4" fontId="12" fillId="104" borderId="140" applyNumberFormat="0" applyProtection="0">
      <alignment horizontal="left" vertical="center" indent="1"/>
    </xf>
    <xf numFmtId="4" fontId="206" fillId="122" borderId="139" applyNumberFormat="0" applyProtection="0">
      <alignment horizontal="left" vertical="center" indent="1"/>
    </xf>
    <xf numFmtId="0" fontId="12" fillId="92" borderId="134" applyNumberFormat="0" applyProtection="0">
      <alignment horizontal="left" vertical="center" indent="1"/>
    </xf>
    <xf numFmtId="4" fontId="64" fillId="92" borderId="134" applyNumberFormat="0" applyProtection="0">
      <alignment horizontal="right" vertical="center"/>
    </xf>
    <xf numFmtId="4" fontId="64" fillId="93" borderId="134" applyNumberFormat="0" applyProtection="0">
      <alignment horizontal="right" vertical="center"/>
    </xf>
    <xf numFmtId="4" fontId="53" fillId="119" borderId="134" applyNumberFormat="0" applyProtection="0">
      <alignment horizontal="right" vertical="center"/>
    </xf>
    <xf numFmtId="0" fontId="12" fillId="92" borderId="134" applyNumberFormat="0" applyProtection="0">
      <alignment horizontal="left" vertical="center" indent="1"/>
    </xf>
    <xf numFmtId="0" fontId="185" fillId="0" borderId="143" applyNumberFormat="0" applyFill="0" applyAlignment="0" applyProtection="0"/>
    <xf numFmtId="0" fontId="12" fillId="105" borderId="134" applyNumberFormat="0" applyProtection="0">
      <alignment horizontal="left" vertical="center" indent="1"/>
    </xf>
    <xf numFmtId="4" fontId="53" fillId="157" borderId="134" applyNumberFormat="0" applyProtection="0">
      <alignment horizontal="right" vertical="center"/>
    </xf>
    <xf numFmtId="0" fontId="12" fillId="86" borderId="136" applyNumberFormat="0" applyFont="0" applyAlignment="0" applyProtection="0"/>
    <xf numFmtId="0" fontId="204" fillId="117" borderId="137" applyNumberFormat="0" applyAlignment="0" applyProtection="0"/>
    <xf numFmtId="0" fontId="204" fillId="110" borderId="137" applyNumberFormat="0" applyAlignment="0" applyProtection="0"/>
    <xf numFmtId="4" fontId="215" fillId="38" borderId="139" applyNumberFormat="0" applyProtection="0">
      <alignment vertical="center"/>
    </xf>
    <xf numFmtId="0" fontId="206" fillId="110" borderId="152" applyNumberFormat="0" applyProtection="0">
      <alignment horizontal="left" vertical="center" indent="1"/>
    </xf>
    <xf numFmtId="4" fontId="53" fillId="155" borderId="134" applyNumberFormat="0" applyProtection="0">
      <alignment horizontal="right" vertical="center"/>
    </xf>
    <xf numFmtId="4" fontId="229" fillId="38" borderId="134" applyNumberFormat="0" applyProtection="0">
      <alignment vertical="center"/>
    </xf>
    <xf numFmtId="4" fontId="64" fillId="99" borderId="134" applyNumberFormat="0" applyProtection="0">
      <alignment horizontal="right" vertical="center"/>
    </xf>
    <xf numFmtId="0" fontId="220" fillId="110" borderId="135" applyNumberFormat="0" applyAlignment="0" applyProtection="0"/>
    <xf numFmtId="4" fontId="206" fillId="93" borderId="139" applyNumberFormat="0" applyProtection="0">
      <alignment horizontal="right" vertical="center"/>
    </xf>
    <xf numFmtId="0" fontId="201" fillId="87" borderId="135" applyNumberFormat="0" applyAlignment="0" applyProtection="0"/>
    <xf numFmtId="4" fontId="64" fillId="93" borderId="134" applyNumberFormat="0" applyProtection="0">
      <alignment horizontal="right" vertical="center"/>
    </xf>
    <xf numFmtId="4" fontId="53" fillId="33" borderId="134" applyNumberFormat="0" applyProtection="0">
      <alignment horizontal="right" vertical="center"/>
    </xf>
    <xf numFmtId="4" fontId="206" fillId="122" borderId="139" applyNumberFormat="0" applyProtection="0">
      <alignment horizontal="left" vertical="center" indent="1"/>
    </xf>
    <xf numFmtId="0" fontId="12" fillId="105" borderId="134" applyNumberFormat="0" applyProtection="0">
      <alignment horizontal="left" vertical="center" indent="1"/>
    </xf>
    <xf numFmtId="0" fontId="12" fillId="103" borderId="134" applyNumberFormat="0" applyProtection="0">
      <alignment horizontal="left" vertical="top" indent="1"/>
    </xf>
    <xf numFmtId="4" fontId="189" fillId="103" borderId="134" applyNumberFormat="0" applyProtection="0">
      <alignment horizontal="right" vertical="center"/>
    </xf>
    <xf numFmtId="4" fontId="53" fillId="38" borderId="134" applyNumberFormat="0" applyProtection="0">
      <alignment horizontal="left" vertical="center" indent="1"/>
    </xf>
    <xf numFmtId="0" fontId="201" fillId="87" borderId="139" applyNumberFormat="0" applyAlignment="0" applyProtection="0"/>
    <xf numFmtId="0" fontId="12" fillId="105" borderId="134" applyNumberFormat="0" applyProtection="0">
      <alignment horizontal="left" vertical="top" indent="1"/>
    </xf>
    <xf numFmtId="4" fontId="53" fillId="152" borderId="134" applyNumberFormat="0" applyProtection="0">
      <alignment horizontal="right" vertical="center"/>
    </xf>
    <xf numFmtId="0" fontId="206" fillId="103" borderId="134" applyNumberFormat="0" applyProtection="0">
      <alignment horizontal="left" vertical="top" indent="1"/>
    </xf>
    <xf numFmtId="4" fontId="64" fillId="100" borderId="134" applyNumberFormat="0" applyProtection="0">
      <alignment horizontal="right" vertical="center"/>
    </xf>
    <xf numFmtId="4" fontId="64" fillId="100" borderId="134" applyNumberFormat="0" applyProtection="0">
      <alignment horizontal="right" vertical="center"/>
    </xf>
    <xf numFmtId="4" fontId="208" fillId="110" borderId="134" applyNumberFormat="0" applyProtection="0">
      <alignment horizontal="left" vertical="center" indent="1"/>
    </xf>
    <xf numFmtId="4" fontId="208" fillId="107" borderId="134" applyNumberFormat="0" applyProtection="0">
      <alignment vertical="center"/>
    </xf>
    <xf numFmtId="0" fontId="206" fillId="105" borderId="139" applyNumberFormat="0" applyProtection="0">
      <alignment horizontal="left" vertical="center" indent="1"/>
    </xf>
    <xf numFmtId="0" fontId="206" fillId="103" borderId="139" applyNumberFormat="0" applyProtection="0">
      <alignment horizontal="left" vertical="center" indent="1"/>
    </xf>
    <xf numFmtId="4" fontId="206" fillId="97" borderId="139" applyNumberFormat="0" applyProtection="0">
      <alignment horizontal="right" vertical="center"/>
    </xf>
    <xf numFmtId="4" fontId="206" fillId="98" borderId="139" applyNumberFormat="0" applyProtection="0">
      <alignment horizontal="right" vertical="center"/>
    </xf>
    <xf numFmtId="4" fontId="206" fillId="93" borderId="139" applyNumberFormat="0" applyProtection="0">
      <alignment horizontal="right" vertical="center"/>
    </xf>
    <xf numFmtId="4" fontId="206" fillId="137" borderId="139" applyNumberFormat="0" applyProtection="0">
      <alignment horizontal="right" vertical="center"/>
    </xf>
    <xf numFmtId="0" fontId="206" fillId="86" borderId="139" applyNumberFormat="0" applyFont="0" applyAlignment="0" applyProtection="0"/>
    <xf numFmtId="0" fontId="206" fillId="110" borderId="139" applyNumberFormat="0" applyProtection="0">
      <alignment horizontal="left" vertical="center" indent="1"/>
    </xf>
    <xf numFmtId="0" fontId="201" fillId="87" borderId="135" applyNumberFormat="0" applyAlignment="0" applyProtection="0"/>
    <xf numFmtId="4" fontId="206" fillId="0" borderId="139" applyNumberFormat="0" applyProtection="0">
      <alignment horizontal="right" vertical="center"/>
    </xf>
    <xf numFmtId="4" fontId="64" fillId="92" borderId="134" applyNumberFormat="0" applyProtection="0">
      <alignment horizontal="left" vertical="center" indent="1"/>
    </xf>
    <xf numFmtId="4" fontId="53" fillId="155" borderId="134" applyNumberFormat="0" applyProtection="0">
      <alignment horizontal="right" vertical="center"/>
    </xf>
    <xf numFmtId="0" fontId="206" fillId="92" borderId="134" applyNumberFormat="0" applyProtection="0">
      <alignment horizontal="left" vertical="top" indent="1"/>
    </xf>
    <xf numFmtId="4" fontId="53" fillId="119" borderId="134" applyNumberFormat="0" applyProtection="0">
      <alignment horizontal="right" vertical="center"/>
    </xf>
    <xf numFmtId="4" fontId="211" fillId="106" borderId="139" applyNumberFormat="0" applyProtection="0">
      <alignment horizontal="right" vertical="center"/>
    </xf>
    <xf numFmtId="0" fontId="185" fillId="0" borderId="138" applyNumberFormat="0" applyFill="0" applyAlignment="0" applyProtection="0"/>
    <xf numFmtId="0" fontId="194" fillId="117" borderId="135" applyNumberFormat="0" applyAlignment="0" applyProtection="0"/>
    <xf numFmtId="4" fontId="64" fillId="99" borderId="134" applyNumberFormat="0" applyProtection="0">
      <alignment horizontal="right" vertical="center"/>
    </xf>
    <xf numFmtId="4" fontId="53" fillId="155" borderId="134" applyNumberFormat="0" applyProtection="0">
      <alignment horizontal="right" vertical="center"/>
    </xf>
    <xf numFmtId="4" fontId="206" fillId="97" borderId="139" applyNumberFormat="0" applyProtection="0">
      <alignment horizontal="right" vertical="center"/>
    </xf>
    <xf numFmtId="0" fontId="64" fillId="92" borderId="134" applyNumberFormat="0" applyProtection="0">
      <alignment horizontal="left" vertical="top" indent="1"/>
    </xf>
    <xf numFmtId="4" fontId="12" fillId="104" borderId="140" applyNumberFormat="0" applyProtection="0">
      <alignment horizontal="left" vertical="center" indent="1"/>
    </xf>
    <xf numFmtId="0" fontId="64" fillId="107" borderId="134" applyNumberFormat="0" applyProtection="0">
      <alignment horizontal="left" vertical="top" indent="1"/>
    </xf>
    <xf numFmtId="4" fontId="64" fillId="103" borderId="134" applyNumberFormat="0" applyProtection="0">
      <alignment horizontal="right" vertical="center"/>
    </xf>
    <xf numFmtId="4" fontId="187" fillId="107" borderId="134" applyNumberFormat="0" applyProtection="0">
      <alignment vertical="center"/>
    </xf>
    <xf numFmtId="0" fontId="12" fillId="106" borderId="144" applyNumberFormat="0">
      <protection locked="0"/>
    </xf>
    <xf numFmtId="0" fontId="12" fillId="104" borderId="134" applyNumberFormat="0" applyProtection="0">
      <alignment horizontal="left" vertical="top" indent="1"/>
    </xf>
    <xf numFmtId="4" fontId="64" fillId="100" borderId="134" applyNumberFormat="0" applyProtection="0">
      <alignment horizontal="right" vertical="center"/>
    </xf>
    <xf numFmtId="4" fontId="64" fillId="97" borderId="134" applyNumberFormat="0" applyProtection="0">
      <alignment horizontal="right" vertical="center"/>
    </xf>
    <xf numFmtId="4" fontId="206" fillId="96" borderId="139" applyNumberFormat="0" applyProtection="0">
      <alignment horizontal="right" vertical="center"/>
    </xf>
    <xf numFmtId="4" fontId="64" fillId="98" borderId="134" applyNumberFormat="0" applyProtection="0">
      <alignment horizontal="right" vertical="center"/>
    </xf>
    <xf numFmtId="4" fontId="64" fillId="103" borderId="134" applyNumberFormat="0" applyProtection="0">
      <alignment horizontal="right" vertical="center"/>
    </xf>
    <xf numFmtId="0" fontId="206" fillId="105" borderId="139" applyNumberFormat="0" applyProtection="0">
      <alignment horizontal="left" vertical="center" indent="1"/>
    </xf>
    <xf numFmtId="4" fontId="64" fillId="99" borderId="134" applyNumberFormat="0" applyProtection="0">
      <alignment horizontal="right" vertical="center"/>
    </xf>
    <xf numFmtId="0" fontId="206" fillId="110" borderId="139" applyNumberFormat="0" applyProtection="0">
      <alignment horizontal="left" vertical="center" indent="1"/>
    </xf>
    <xf numFmtId="0" fontId="206" fillId="105" borderId="134" applyNumberFormat="0" applyProtection="0">
      <alignment horizontal="left" vertical="top" indent="1"/>
    </xf>
    <xf numFmtId="4" fontId="53" fillId="156" borderId="134" applyNumberFormat="0" applyProtection="0">
      <alignment horizontal="right" vertical="center"/>
    </xf>
    <xf numFmtId="0" fontId="12" fillId="103" borderId="134" applyNumberFormat="0" applyProtection="0">
      <alignment horizontal="left" vertical="top" indent="1"/>
    </xf>
    <xf numFmtId="4" fontId="64" fillId="95" borderId="134" applyNumberFormat="0" applyProtection="0">
      <alignment horizontal="right" vertical="center"/>
    </xf>
    <xf numFmtId="4" fontId="64" fillId="92" borderId="134" applyNumberFormat="0" applyProtection="0">
      <alignment horizontal="left" vertical="center" indent="1"/>
    </xf>
    <xf numFmtId="4" fontId="189" fillId="103" borderId="134" applyNumberFormat="0" applyProtection="0">
      <alignment horizontal="right" vertical="center"/>
    </xf>
    <xf numFmtId="4" fontId="189" fillId="103" borderId="134" applyNumberFormat="0" applyProtection="0">
      <alignment horizontal="right" vertical="center"/>
    </xf>
    <xf numFmtId="4" fontId="231" fillId="159" borderId="134" applyNumberFormat="0" applyProtection="0">
      <alignment horizontal="right" vertical="center"/>
    </xf>
    <xf numFmtId="4" fontId="229" fillId="38" borderId="134" applyNumberFormat="0" applyProtection="0">
      <alignment vertical="center"/>
    </xf>
    <xf numFmtId="4" fontId="64" fillId="96" borderId="134" applyNumberFormat="0" applyProtection="0">
      <alignment horizontal="right" vertical="center"/>
    </xf>
    <xf numFmtId="4" fontId="231" fillId="159" borderId="134" applyNumberFormat="0" applyProtection="0">
      <alignment horizontal="right" vertical="center"/>
    </xf>
    <xf numFmtId="4" fontId="231" fillId="159" borderId="134" applyNumberFormat="0" applyProtection="0">
      <alignment horizontal="right" vertical="center"/>
    </xf>
    <xf numFmtId="4" fontId="53" fillId="119" borderId="134" applyNumberFormat="0" applyProtection="0">
      <alignment horizontal="right" vertical="center"/>
    </xf>
    <xf numFmtId="4" fontId="64" fillId="100" borderId="134" applyNumberFormat="0" applyProtection="0">
      <alignment horizontal="right" vertical="center"/>
    </xf>
    <xf numFmtId="4" fontId="53" fillId="156" borderId="134" applyNumberFormat="0" applyProtection="0">
      <alignment horizontal="right" vertical="center"/>
    </xf>
    <xf numFmtId="4" fontId="53" fillId="153" borderId="134" applyNumberFormat="0" applyProtection="0">
      <alignment horizontal="right" vertical="center"/>
    </xf>
    <xf numFmtId="4" fontId="64" fillId="92" borderId="134" applyNumberFormat="0" applyProtection="0">
      <alignment horizontal="left" vertical="center" indent="1"/>
    </xf>
    <xf numFmtId="0" fontId="50" fillId="91" borderId="134" applyNumberFormat="0" applyProtection="0">
      <alignment horizontal="left" vertical="top" indent="1"/>
    </xf>
    <xf numFmtId="4" fontId="206" fillId="122" borderId="139" applyNumberFormat="0" applyProtection="0">
      <alignment horizontal="left" vertical="center" indent="1"/>
    </xf>
    <xf numFmtId="4" fontId="189" fillId="103" borderId="134" applyNumberFormat="0" applyProtection="0">
      <alignment horizontal="right" vertical="center"/>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06" fillId="95" borderId="140" applyNumberFormat="0" applyProtection="0">
      <alignment horizontal="right" vertical="center"/>
    </xf>
    <xf numFmtId="0" fontId="64" fillId="92" borderId="134" applyNumberFormat="0" applyProtection="0">
      <alignment horizontal="left" vertical="top" indent="1"/>
    </xf>
    <xf numFmtId="4" fontId="206" fillId="122" borderId="139" applyNumberFormat="0" applyProtection="0">
      <alignment horizontal="left" vertical="center" indent="1"/>
    </xf>
    <xf numFmtId="4" fontId="53" fillId="154" borderId="134" applyNumberFormat="0" applyProtection="0">
      <alignment horizontal="right" vertical="center"/>
    </xf>
    <xf numFmtId="4" fontId="206" fillId="101" borderId="139" applyNumberFormat="0" applyProtection="0">
      <alignment horizontal="right" vertical="center"/>
    </xf>
    <xf numFmtId="0" fontId="12" fillId="92" borderId="134" applyNumberFormat="0" applyProtection="0">
      <alignment horizontal="left" vertical="top" indent="1"/>
    </xf>
    <xf numFmtId="4" fontId="64" fillId="94" borderId="134" applyNumberFormat="0" applyProtection="0">
      <alignment horizontal="right" vertical="center"/>
    </xf>
    <xf numFmtId="0" fontId="12" fillId="104" borderId="134" applyNumberFormat="0" applyProtection="0">
      <alignment horizontal="left" vertical="top" indent="1"/>
    </xf>
    <xf numFmtId="4" fontId="186" fillId="91" borderId="134" applyNumberFormat="0" applyProtection="0">
      <alignment vertical="center"/>
    </xf>
    <xf numFmtId="4" fontId="206" fillId="96" borderId="139" applyNumberFormat="0" applyProtection="0">
      <alignment horizontal="right" vertical="center"/>
    </xf>
    <xf numFmtId="4" fontId="64" fillId="92" borderId="134" applyNumberFormat="0" applyProtection="0">
      <alignment horizontal="right" vertical="center"/>
    </xf>
    <xf numFmtId="0" fontId="12" fillId="105" borderId="134" applyNumberFormat="0" applyProtection="0">
      <alignment horizontal="left" vertical="top" indent="1"/>
    </xf>
    <xf numFmtId="0" fontId="12" fillId="103" borderId="134" applyNumberFormat="0" applyProtection="0">
      <alignment horizontal="left" vertical="top" indent="1"/>
    </xf>
    <xf numFmtId="0" fontId="209" fillId="91" borderId="134" applyNumberFormat="0" applyProtection="0">
      <alignment horizontal="left" vertical="top" indent="1"/>
    </xf>
    <xf numFmtId="4" fontId="50" fillId="91" borderId="134" applyNumberFormat="0" applyProtection="0">
      <alignment vertical="center"/>
    </xf>
    <xf numFmtId="4" fontId="53" fillId="157" borderId="134" applyNumberFormat="0" applyProtection="0">
      <alignment horizontal="right" vertical="center"/>
    </xf>
    <xf numFmtId="4" fontId="64" fillId="92" borderId="134" applyNumberFormat="0" applyProtection="0">
      <alignment horizontal="right" vertical="center"/>
    </xf>
    <xf numFmtId="0" fontId="12" fillId="103" borderId="134" applyNumberFormat="0" applyProtection="0">
      <alignment horizontal="left" vertical="center" indent="1"/>
    </xf>
    <xf numFmtId="4" fontId="56" fillId="119" borderId="142" applyNumberFormat="0" applyProtection="0">
      <alignment horizontal="left" vertical="center" indent="1"/>
    </xf>
    <xf numFmtId="4" fontId="64" fillId="95" borderId="134" applyNumberFormat="0" applyProtection="0">
      <alignment horizontal="right" vertical="center"/>
    </xf>
    <xf numFmtId="0" fontId="12" fillId="105" borderId="134" applyNumberFormat="0" applyProtection="0">
      <alignment horizontal="left" vertical="center" indent="1"/>
    </xf>
    <xf numFmtId="4" fontId="206" fillId="137" borderId="139" applyNumberFormat="0" applyProtection="0">
      <alignment horizontal="right" vertical="center"/>
    </xf>
    <xf numFmtId="0" fontId="204" fillId="117" borderId="137" applyNumberFormat="0" applyAlignment="0" applyProtection="0"/>
    <xf numFmtId="4" fontId="188" fillId="120" borderId="142" applyNumberFormat="0" applyProtection="0">
      <alignment horizontal="left" vertical="center" indent="1"/>
    </xf>
    <xf numFmtId="4" fontId="231" fillId="159" borderId="134" applyNumberFormat="0" applyProtection="0">
      <alignment horizontal="right" vertical="center"/>
    </xf>
    <xf numFmtId="4" fontId="187" fillId="103" borderId="134" applyNumberFormat="0" applyProtection="0">
      <alignment horizontal="right" vertical="center"/>
    </xf>
    <xf numFmtId="4" fontId="50" fillId="91" borderId="134" applyNumberFormat="0" applyProtection="0">
      <alignment vertical="center"/>
    </xf>
    <xf numFmtId="4" fontId="50" fillId="91" borderId="134" applyNumberFormat="0" applyProtection="0">
      <alignment vertical="center"/>
    </xf>
    <xf numFmtId="4" fontId="53" fillId="157" borderId="134" applyNumberFormat="0" applyProtection="0">
      <alignment horizontal="right" vertical="center"/>
    </xf>
    <xf numFmtId="4" fontId="206" fillId="0" borderId="139" applyNumberFormat="0" applyProtection="0">
      <alignment horizontal="right" vertical="center"/>
    </xf>
    <xf numFmtId="4" fontId="206" fillId="103" borderId="140" applyNumberFormat="0" applyProtection="0">
      <alignment horizontal="left" vertical="center" indent="1"/>
    </xf>
    <xf numFmtId="0" fontId="12" fillId="92" borderId="134" applyNumberFormat="0" applyProtection="0">
      <alignment horizontal="left" vertical="top" indent="1"/>
    </xf>
    <xf numFmtId="4" fontId="64" fillId="107" borderId="134" applyNumberFormat="0" applyProtection="0">
      <alignment vertical="center"/>
    </xf>
    <xf numFmtId="4" fontId="53" fillId="155" borderId="134" applyNumberFormat="0" applyProtection="0">
      <alignment horizontal="right" vertical="center"/>
    </xf>
    <xf numFmtId="4" fontId="206" fillId="100" borderId="139" applyNumberFormat="0" applyProtection="0">
      <alignment horizontal="right" vertical="center"/>
    </xf>
    <xf numFmtId="4" fontId="12" fillId="104" borderId="140" applyNumberFormat="0" applyProtection="0">
      <alignment horizontal="left" vertical="center" indent="1"/>
    </xf>
    <xf numFmtId="0" fontId="12" fillId="104" borderId="134" applyNumberFormat="0" applyProtection="0">
      <alignment horizontal="left" vertical="center" indent="1"/>
    </xf>
    <xf numFmtId="0" fontId="206" fillId="139" borderId="144"/>
    <xf numFmtId="0" fontId="220" fillId="110" borderId="135" applyNumberFormat="0" applyAlignment="0" applyProtection="0"/>
    <xf numFmtId="4" fontId="206" fillId="122" borderId="139" applyNumberFormat="0" applyProtection="0">
      <alignment horizontal="left" vertical="center" indent="1"/>
    </xf>
    <xf numFmtId="4" fontId="187" fillId="107" borderId="134" applyNumberFormat="0" applyProtection="0">
      <alignment vertical="center"/>
    </xf>
    <xf numFmtId="0" fontId="206" fillId="139" borderId="144"/>
    <xf numFmtId="0" fontId="12" fillId="92" borderId="134" applyNumberFormat="0" applyProtection="0">
      <alignment horizontal="left" vertical="center" indent="1"/>
    </xf>
    <xf numFmtId="4" fontId="187" fillId="107" borderId="134" applyNumberFormat="0" applyProtection="0">
      <alignment vertical="center"/>
    </xf>
    <xf numFmtId="4" fontId="230" fillId="159" borderId="134" applyNumberFormat="0" applyProtection="0">
      <alignment vertical="center"/>
    </xf>
    <xf numFmtId="4" fontId="206" fillId="95" borderId="140" applyNumberFormat="0" applyProtection="0">
      <alignment horizontal="right" vertical="center"/>
    </xf>
    <xf numFmtId="0" fontId="12" fillId="104" borderId="134" applyNumberFormat="0" applyProtection="0">
      <alignment horizontal="left" vertical="center" indent="1"/>
    </xf>
    <xf numFmtId="4" fontId="64" fillId="96" borderId="134" applyNumberFormat="0" applyProtection="0">
      <alignment horizontal="right" vertical="center"/>
    </xf>
    <xf numFmtId="0" fontId="12" fillId="103" borderId="134" applyNumberFormat="0" applyProtection="0">
      <alignment horizontal="left" vertical="center" indent="1"/>
    </xf>
    <xf numFmtId="0" fontId="12" fillId="92" borderId="134" applyNumberFormat="0" applyProtection="0">
      <alignment horizontal="left" vertical="center" indent="1"/>
    </xf>
    <xf numFmtId="4" fontId="64" fillId="103" borderId="134" applyNumberFormat="0" applyProtection="0">
      <alignment horizontal="right" vertical="center"/>
    </xf>
    <xf numFmtId="4" fontId="230" fillId="159" borderId="134" applyNumberFormat="0" applyProtection="0">
      <alignment horizontal="right" vertical="center"/>
    </xf>
    <xf numFmtId="0" fontId="185" fillId="0" borderId="143" applyNumberFormat="0" applyFill="0" applyAlignment="0" applyProtection="0"/>
    <xf numFmtId="0" fontId="12" fillId="105" borderId="134" applyNumberFormat="0" applyProtection="0">
      <alignment horizontal="left" vertical="center" indent="1"/>
    </xf>
    <xf numFmtId="0" fontId="12" fillId="105" borderId="134" applyNumberFormat="0" applyProtection="0">
      <alignment horizontal="left" vertical="top" indent="1"/>
    </xf>
    <xf numFmtId="0" fontId="12" fillId="92" borderId="134" applyNumberFormat="0" applyProtection="0">
      <alignment horizontal="left" vertical="center" indent="1"/>
    </xf>
    <xf numFmtId="4" fontId="53" fillId="152" borderId="134" applyNumberFormat="0" applyProtection="0">
      <alignment horizontal="right" vertical="center"/>
    </xf>
    <xf numFmtId="4" fontId="12" fillId="104" borderId="140" applyNumberFormat="0" applyProtection="0">
      <alignment horizontal="left" vertical="center" indent="1"/>
    </xf>
    <xf numFmtId="4" fontId="188" fillId="120" borderId="142" applyNumberFormat="0" applyProtection="0">
      <alignment horizontal="left" vertical="center" indent="1"/>
    </xf>
    <xf numFmtId="0" fontId="12" fillId="104" borderId="134" applyNumberFormat="0" applyProtection="0">
      <alignment horizontal="left" vertical="top" indent="1"/>
    </xf>
    <xf numFmtId="4" fontId="64" fillId="97" borderId="134" applyNumberFormat="0" applyProtection="0">
      <alignment horizontal="right" vertical="center"/>
    </xf>
    <xf numFmtId="0" fontId="206" fillId="103" borderId="134" applyNumberFormat="0" applyProtection="0">
      <alignment horizontal="left" vertical="top" indent="1"/>
    </xf>
    <xf numFmtId="4" fontId="206" fillId="122" borderId="139" applyNumberFormat="0" applyProtection="0">
      <alignment horizontal="left" vertical="center" indent="1"/>
    </xf>
    <xf numFmtId="0" fontId="12" fillId="86" borderId="136" applyNumberFormat="0" applyFont="0" applyAlignment="0" applyProtection="0"/>
    <xf numFmtId="4" fontId="56" fillId="119" borderId="142" applyNumberFormat="0" applyProtection="0">
      <alignment horizontal="left" vertical="center" indent="1"/>
    </xf>
    <xf numFmtId="0" fontId="12" fillId="103" borderId="134" applyNumberFormat="0" applyProtection="0">
      <alignment horizontal="left" vertical="center" indent="1"/>
    </xf>
    <xf numFmtId="4" fontId="53" fillId="154" borderId="134" applyNumberFormat="0" applyProtection="0">
      <alignment horizontal="right" vertical="center"/>
    </xf>
    <xf numFmtId="4" fontId="64" fillId="94" borderId="134" applyNumberFormat="0" applyProtection="0">
      <alignment horizontal="right" vertical="center"/>
    </xf>
    <xf numFmtId="4" fontId="53" fillId="153" borderId="134" applyNumberFormat="0" applyProtection="0">
      <alignment horizontal="right" vertical="center"/>
    </xf>
    <xf numFmtId="0" fontId="71" fillId="104" borderId="141" applyBorder="0"/>
    <xf numFmtId="4" fontId="12" fillId="104" borderId="140" applyNumberFormat="0" applyProtection="0">
      <alignment horizontal="left" vertical="center" indent="1"/>
    </xf>
    <xf numFmtId="4" fontId="64" fillId="103" borderId="134" applyNumberFormat="0" applyProtection="0">
      <alignment horizontal="right" vertical="center"/>
    </xf>
    <xf numFmtId="4" fontId="12" fillId="104" borderId="140" applyNumberFormat="0" applyProtection="0">
      <alignment horizontal="left" vertical="center" indent="1"/>
    </xf>
    <xf numFmtId="4" fontId="186" fillId="91" borderId="134" applyNumberFormat="0" applyProtection="0">
      <alignment vertical="center"/>
    </xf>
    <xf numFmtId="0" fontId="204" fillId="117" borderId="137" applyNumberFormat="0" applyAlignment="0" applyProtection="0"/>
    <xf numFmtId="0" fontId="12" fillId="103" borderId="134" applyNumberFormat="0" applyProtection="0">
      <alignment horizontal="left" vertical="top" indent="1"/>
    </xf>
    <xf numFmtId="4" fontId="50" fillId="91" borderId="134" applyNumberFormat="0" applyProtection="0">
      <alignment vertical="center"/>
    </xf>
    <xf numFmtId="4" fontId="64" fillId="95" borderId="134" applyNumberFormat="0" applyProtection="0">
      <alignment horizontal="right" vertical="center"/>
    </xf>
    <xf numFmtId="4" fontId="56" fillId="38" borderId="134" applyNumberFormat="0" applyProtection="0">
      <alignment vertical="center"/>
    </xf>
    <xf numFmtId="4" fontId="206" fillId="103" borderId="140" applyNumberFormat="0" applyProtection="0">
      <alignment horizontal="left" vertical="center" indent="1"/>
    </xf>
    <xf numFmtId="4" fontId="64" fillId="97" borderId="134" applyNumberFormat="0" applyProtection="0">
      <alignment horizontal="right" vertical="center"/>
    </xf>
    <xf numFmtId="0" fontId="12" fillId="107" borderId="136" applyNumberFormat="0" applyFont="0" applyAlignment="0" applyProtection="0"/>
    <xf numFmtId="4" fontId="64" fillId="95" borderId="134" applyNumberFormat="0" applyProtection="0">
      <alignment horizontal="right" vertical="center"/>
    </xf>
    <xf numFmtId="0" fontId="206" fillId="104" borderId="134" applyNumberFormat="0" applyProtection="0">
      <alignment horizontal="left" vertical="top" indent="1"/>
    </xf>
    <xf numFmtId="0" fontId="185" fillId="0" borderId="143" applyNumberFormat="0" applyFill="0" applyAlignment="0" applyProtection="0"/>
    <xf numFmtId="4" fontId="12" fillId="104" borderId="140" applyNumberFormat="0" applyProtection="0">
      <alignment horizontal="left" vertical="center" indent="1"/>
    </xf>
    <xf numFmtId="0" fontId="206" fillId="105" borderId="139" applyNumberFormat="0" applyProtection="0">
      <alignment horizontal="left" vertical="center" indent="1"/>
    </xf>
    <xf numFmtId="0" fontId="12" fillId="107" borderId="136" applyNumberFormat="0" applyFont="0" applyAlignment="0" applyProtection="0"/>
    <xf numFmtId="0" fontId="12" fillId="103" borderId="134" applyNumberFormat="0" applyProtection="0">
      <alignment horizontal="left" vertical="top" indent="1"/>
    </xf>
    <xf numFmtId="0" fontId="12" fillId="105" borderId="134" applyNumberFormat="0" applyProtection="0">
      <alignment horizontal="left" vertical="top" indent="1"/>
    </xf>
    <xf numFmtId="4" fontId="206" fillId="122" borderId="139" applyNumberFormat="0" applyProtection="0">
      <alignment horizontal="left" vertical="center" indent="1"/>
    </xf>
    <xf numFmtId="4" fontId="53" fillId="159" borderId="134" applyNumberFormat="0" applyProtection="0">
      <alignment horizontal="right" vertical="center"/>
    </xf>
    <xf numFmtId="0" fontId="12" fillId="92" borderId="134" applyNumberFormat="0" applyProtection="0">
      <alignment horizontal="left" vertical="top" indent="1"/>
    </xf>
    <xf numFmtId="4" fontId="187" fillId="103" borderId="134" applyNumberFormat="0" applyProtection="0">
      <alignment horizontal="right" vertical="center"/>
    </xf>
    <xf numFmtId="4" fontId="64" fillId="96" borderId="134" applyNumberFormat="0" applyProtection="0">
      <alignment horizontal="right" vertical="center"/>
    </xf>
    <xf numFmtId="0" fontId="208" fillId="92" borderId="134" applyNumberFormat="0" applyProtection="0">
      <alignment horizontal="left" vertical="top" indent="1"/>
    </xf>
    <xf numFmtId="4" fontId="189" fillId="103" borderId="134" applyNumberFormat="0" applyProtection="0">
      <alignment horizontal="right" vertical="center"/>
    </xf>
    <xf numFmtId="4" fontId="56" fillId="38" borderId="134" applyNumberFormat="0" applyProtection="0">
      <alignment vertical="center"/>
    </xf>
    <xf numFmtId="0" fontId="206" fillId="92" borderId="134" applyNumberFormat="0" applyProtection="0">
      <alignment horizontal="left" vertical="top" indent="1"/>
    </xf>
    <xf numFmtId="0" fontId="64" fillId="107" borderId="134" applyNumberFormat="0" applyProtection="0">
      <alignment horizontal="left" vertical="top" indent="1"/>
    </xf>
    <xf numFmtId="4" fontId="206" fillId="101" borderId="139" applyNumberFormat="0" applyProtection="0">
      <alignment horizontal="right" vertical="center"/>
    </xf>
    <xf numFmtId="0" fontId="185" fillId="0" borderId="138" applyNumberFormat="0" applyFill="0" applyAlignment="0" applyProtection="0"/>
    <xf numFmtId="4" fontId="208" fillId="107" borderId="134" applyNumberFormat="0" applyProtection="0">
      <alignment vertical="center"/>
    </xf>
    <xf numFmtId="4" fontId="53" fillId="119" borderId="134" applyNumberFormat="0" applyProtection="0">
      <alignment horizontal="right" vertical="center"/>
    </xf>
    <xf numFmtId="4" fontId="50" fillId="91" borderId="134" applyNumberFormat="0" applyProtection="0">
      <alignment vertical="center"/>
    </xf>
    <xf numFmtId="0" fontId="12" fillId="103" borderId="134" applyNumberFormat="0" applyProtection="0">
      <alignment horizontal="left" vertical="center" indent="1"/>
    </xf>
    <xf numFmtId="0" fontId="226" fillId="110" borderId="135" applyNumberFormat="0" applyAlignment="0" applyProtection="0"/>
    <xf numFmtId="4" fontId="206" fillId="137" borderId="139" applyNumberFormat="0" applyProtection="0">
      <alignment horizontal="right" vertical="center"/>
    </xf>
    <xf numFmtId="4" fontId="64" fillId="100" borderId="134" applyNumberFormat="0" applyProtection="0">
      <alignment horizontal="right" vertical="center"/>
    </xf>
    <xf numFmtId="4" fontId="229" fillId="38" borderId="134" applyNumberFormat="0" applyProtection="0">
      <alignment vertical="center"/>
    </xf>
    <xf numFmtId="4" fontId="206" fillId="95" borderId="140" applyNumberFormat="0" applyProtection="0">
      <alignment horizontal="right" vertical="center"/>
    </xf>
    <xf numFmtId="0" fontId="12" fillId="105" borderId="134" applyNumberFormat="0" applyProtection="0">
      <alignment horizontal="left" vertical="top" indent="1"/>
    </xf>
    <xf numFmtId="4" fontId="64" fillId="107" borderId="134" applyNumberFormat="0" applyProtection="0">
      <alignment horizontal="left" vertical="center" indent="1"/>
    </xf>
    <xf numFmtId="4" fontId="206" fillId="122" borderId="139" applyNumberFormat="0" applyProtection="0">
      <alignment horizontal="left" vertical="center" indent="1"/>
    </xf>
    <xf numFmtId="4" fontId="206" fillId="38" borderId="139" applyNumberFormat="0" applyProtection="0">
      <alignment horizontal="left" vertical="center" indent="1"/>
    </xf>
    <xf numFmtId="4" fontId="64" fillId="107" borderId="134" applyNumberFormat="0" applyProtection="0">
      <alignment vertical="center"/>
    </xf>
    <xf numFmtId="4" fontId="64" fillId="107" borderId="134" applyNumberFormat="0" applyProtection="0">
      <alignment vertical="center"/>
    </xf>
    <xf numFmtId="4" fontId="187" fillId="103" borderId="134" applyNumberFormat="0" applyProtection="0">
      <alignment horizontal="right" vertical="center"/>
    </xf>
    <xf numFmtId="4" fontId="189" fillId="103" borderId="134" applyNumberFormat="0" applyProtection="0">
      <alignment horizontal="right" vertical="center"/>
    </xf>
    <xf numFmtId="4" fontId="50" fillId="91" borderId="134" applyNumberFormat="0" applyProtection="0">
      <alignment vertical="center"/>
    </xf>
    <xf numFmtId="4" fontId="206" fillId="122" borderId="139" applyNumberFormat="0" applyProtection="0">
      <alignment horizontal="left" vertical="center" indent="1"/>
    </xf>
    <xf numFmtId="0" fontId="206" fillId="103" borderId="134" applyNumberFormat="0" applyProtection="0">
      <alignment horizontal="left" vertical="top" indent="1"/>
    </xf>
    <xf numFmtId="4" fontId="53" fillId="152" borderId="134" applyNumberFormat="0" applyProtection="0">
      <alignment horizontal="right" vertical="center"/>
    </xf>
    <xf numFmtId="4" fontId="64" fillId="99" borderId="134" applyNumberFormat="0" applyProtection="0">
      <alignment horizontal="right" vertical="center"/>
    </xf>
    <xf numFmtId="4" fontId="206" fillId="98" borderId="139" applyNumberFormat="0" applyProtection="0">
      <alignment horizontal="right" vertical="center"/>
    </xf>
    <xf numFmtId="4" fontId="64" fillId="95" borderId="134" applyNumberFormat="0" applyProtection="0">
      <alignment horizontal="right" vertical="center"/>
    </xf>
    <xf numFmtId="4" fontId="206" fillId="0" borderId="139" applyNumberFormat="0" applyProtection="0">
      <alignment horizontal="right" vertical="center"/>
    </xf>
    <xf numFmtId="0" fontId="206" fillId="86" borderId="139" applyNumberFormat="0" applyFont="0" applyAlignment="0" applyProtection="0"/>
    <xf numFmtId="0" fontId="185" fillId="0" borderId="143" applyNumberFormat="0" applyFill="0" applyAlignment="0" applyProtection="0"/>
    <xf numFmtId="0" fontId="12" fillId="105" borderId="134" applyNumberFormat="0" applyProtection="0">
      <alignment horizontal="left" vertical="top" indent="1"/>
    </xf>
    <xf numFmtId="4" fontId="53" fillId="153" borderId="134" applyNumberFormat="0" applyProtection="0">
      <alignment horizontal="right" vertical="center"/>
    </xf>
    <xf numFmtId="0" fontId="208" fillId="107" borderId="134" applyNumberFormat="0" applyProtection="0">
      <alignment horizontal="left" vertical="top" indent="1"/>
    </xf>
    <xf numFmtId="0" fontId="12" fillId="105" borderId="134" applyNumberFormat="0" applyProtection="0">
      <alignment horizontal="left" vertical="center" indent="1"/>
    </xf>
    <xf numFmtId="4" fontId="64" fillId="103" borderId="134" applyNumberFormat="0" applyProtection="0">
      <alignment horizontal="right" vertical="center"/>
    </xf>
    <xf numFmtId="4" fontId="206" fillId="122" borderId="139" applyNumberFormat="0" applyProtection="0">
      <alignment horizontal="left" vertical="center" indent="1"/>
    </xf>
    <xf numFmtId="0" fontId="12" fillId="103" borderId="134" applyNumberFormat="0" applyProtection="0">
      <alignment horizontal="left" vertical="top" indent="1"/>
    </xf>
    <xf numFmtId="4" fontId="206" fillId="122" borderId="139" applyNumberFormat="0" applyProtection="0">
      <alignment horizontal="left" vertical="center" indent="1"/>
    </xf>
    <xf numFmtId="4" fontId="64" fillId="93" borderId="134" applyNumberFormat="0" applyProtection="0">
      <alignment horizontal="right" vertical="center"/>
    </xf>
    <xf numFmtId="4" fontId="64" fillId="92" borderId="134" applyNumberFormat="0" applyProtection="0">
      <alignment horizontal="left" vertical="center" indent="1"/>
    </xf>
    <xf numFmtId="4" fontId="231" fillId="159" borderId="134" applyNumberFormat="0" applyProtection="0">
      <alignment horizontal="right" vertical="center"/>
    </xf>
    <xf numFmtId="4" fontId="64" fillId="101" borderId="134" applyNumberFormat="0" applyProtection="0">
      <alignment horizontal="right" vertical="center"/>
    </xf>
    <xf numFmtId="0" fontId="50" fillId="91" borderId="134" applyNumberFormat="0" applyProtection="0">
      <alignment horizontal="left" vertical="top" indent="1"/>
    </xf>
    <xf numFmtId="4" fontId="53" fillId="156" borderId="134" applyNumberFormat="0" applyProtection="0">
      <alignment horizontal="right" vertical="center"/>
    </xf>
    <xf numFmtId="0" fontId="64" fillId="92" borderId="134" applyNumberFormat="0" applyProtection="0">
      <alignment horizontal="left" vertical="top" indent="1"/>
    </xf>
    <xf numFmtId="4" fontId="53" fillId="109" borderId="134" applyNumberFormat="0" applyProtection="0">
      <alignment horizontal="right" vertical="center"/>
    </xf>
    <xf numFmtId="4" fontId="206" fillId="91" borderId="139" applyNumberFormat="0" applyProtection="0">
      <alignment vertical="center"/>
    </xf>
    <xf numFmtId="0" fontId="194" fillId="117" borderId="135" applyNumberFormat="0" applyAlignment="0" applyProtection="0"/>
    <xf numFmtId="4" fontId="206" fillId="102" borderId="140" applyNumberFormat="0" applyProtection="0">
      <alignment horizontal="left" vertical="center" indent="1"/>
    </xf>
    <xf numFmtId="4" fontId="206" fillId="93" borderId="139" applyNumberFormat="0" applyProtection="0">
      <alignment horizontal="right" vertical="center"/>
    </xf>
    <xf numFmtId="4" fontId="64" fillId="99" borderId="134" applyNumberFormat="0" applyProtection="0">
      <alignment horizontal="right" vertical="center"/>
    </xf>
    <xf numFmtId="0" fontId="64" fillId="107" borderId="134" applyNumberFormat="0" applyProtection="0">
      <alignment horizontal="left" vertical="top" indent="1"/>
    </xf>
    <xf numFmtId="4" fontId="53" fillId="157" borderId="134" applyNumberFormat="0" applyProtection="0">
      <alignment horizontal="right" vertical="center"/>
    </xf>
    <xf numFmtId="4" fontId="64" fillId="101" borderId="134" applyNumberFormat="0" applyProtection="0">
      <alignment horizontal="right" vertical="center"/>
    </xf>
    <xf numFmtId="0" fontId="12" fillId="104" borderId="134" applyNumberFormat="0" applyProtection="0">
      <alignment horizontal="left" vertical="center" indent="1"/>
    </xf>
    <xf numFmtId="0" fontId="12" fillId="104" borderId="134" applyNumberFormat="0" applyProtection="0">
      <alignment horizontal="left" vertical="center" indent="1"/>
    </xf>
    <xf numFmtId="0" fontId="12" fillId="92" borderId="134" applyNumberFormat="0" applyProtection="0">
      <alignment horizontal="left" vertical="center" indent="1"/>
    </xf>
    <xf numFmtId="0" fontId="12" fillId="104" borderId="134" applyNumberFormat="0" applyProtection="0">
      <alignment horizontal="left" vertical="top" indent="1"/>
    </xf>
    <xf numFmtId="0" fontId="12" fillId="103" borderId="134" applyNumberFormat="0" applyProtection="0">
      <alignment horizontal="left" vertical="top" indent="1"/>
    </xf>
    <xf numFmtId="4" fontId="64" fillId="107" borderId="134" applyNumberFormat="0" applyProtection="0">
      <alignment vertical="center"/>
    </xf>
    <xf numFmtId="4" fontId="230" fillId="159" borderId="134" applyNumberFormat="0" applyProtection="0">
      <alignment vertical="center"/>
    </xf>
    <xf numFmtId="4" fontId="230" fillId="159" borderId="134" applyNumberFormat="0" applyProtection="0">
      <alignment horizontal="right" vertical="center"/>
    </xf>
    <xf numFmtId="0" fontId="50" fillId="91" borderId="160" applyNumberFormat="0" applyProtection="0">
      <alignment horizontal="left" vertical="top" indent="1"/>
    </xf>
    <xf numFmtId="0" fontId="206" fillId="139" borderId="144"/>
    <xf numFmtId="4" fontId="206" fillId="0" borderId="139" applyNumberFormat="0" applyProtection="0">
      <alignment horizontal="right" vertical="center"/>
    </xf>
    <xf numFmtId="4" fontId="206" fillId="101" borderId="139" applyNumberFormat="0" applyProtection="0">
      <alignment horizontal="right" vertical="center"/>
    </xf>
    <xf numFmtId="4" fontId="64" fillId="92" borderId="134" applyNumberFormat="0" applyProtection="0">
      <alignment horizontal="left" vertical="center" indent="1"/>
    </xf>
    <xf numFmtId="4" fontId="189" fillId="103" borderId="134" applyNumberFormat="0" applyProtection="0">
      <alignment horizontal="right" vertical="center"/>
    </xf>
    <xf numFmtId="0" fontId="50" fillId="91" borderId="134" applyNumberFormat="0" applyProtection="0">
      <alignment horizontal="left" vertical="top" indent="1"/>
    </xf>
    <xf numFmtId="4" fontId="64" fillId="97" borderId="134" applyNumberFormat="0" applyProtection="0">
      <alignment horizontal="right" vertical="center"/>
    </xf>
    <xf numFmtId="4" fontId="64" fillId="96" borderId="134" applyNumberFormat="0" applyProtection="0">
      <alignment horizontal="right" vertical="center"/>
    </xf>
    <xf numFmtId="4" fontId="64" fillId="92" borderId="134" applyNumberFormat="0" applyProtection="0">
      <alignment horizontal="right" vertical="center"/>
    </xf>
    <xf numFmtId="4" fontId="64" fillId="101" borderId="134" applyNumberFormat="0" applyProtection="0">
      <alignment horizontal="right" vertical="center"/>
    </xf>
    <xf numFmtId="0" fontId="12" fillId="104" borderId="134" applyNumberFormat="0" applyProtection="0">
      <alignment horizontal="left" vertical="top" indent="1"/>
    </xf>
    <xf numFmtId="4" fontId="206" fillId="102" borderId="140" applyNumberFormat="0" applyProtection="0">
      <alignment horizontal="left" vertical="center" indent="1"/>
    </xf>
    <xf numFmtId="4" fontId="206" fillId="99" borderId="139" applyNumberFormat="0" applyProtection="0">
      <alignment horizontal="right" vertical="center"/>
    </xf>
    <xf numFmtId="4" fontId="64" fillId="107" borderId="134" applyNumberFormat="0" applyProtection="0">
      <alignment vertical="center"/>
    </xf>
    <xf numFmtId="0" fontId="206" fillId="110" borderId="139" applyNumberFormat="0" applyProtection="0">
      <alignment horizontal="left" vertical="center" indent="1"/>
    </xf>
    <xf numFmtId="4" fontId="206" fillId="100" borderId="139" applyNumberFormat="0" applyProtection="0">
      <alignment horizontal="right" vertical="center"/>
    </xf>
    <xf numFmtId="4" fontId="206" fillId="38" borderId="139" applyNumberFormat="0" applyProtection="0">
      <alignment horizontal="left" vertical="center" indent="1"/>
    </xf>
    <xf numFmtId="4" fontId="206" fillId="92" borderId="139" applyNumberFormat="0" applyProtection="0">
      <alignment horizontal="right" vertical="center"/>
    </xf>
    <xf numFmtId="4" fontId="206" fillId="96" borderId="139" applyNumberFormat="0" applyProtection="0">
      <alignment horizontal="right" vertical="center"/>
    </xf>
    <xf numFmtId="4" fontId="53" fillId="38" borderId="134" applyNumberFormat="0" applyProtection="0">
      <alignment horizontal="left" vertical="center" indent="1"/>
    </xf>
    <xf numFmtId="4" fontId="56" fillId="38" borderId="134" applyNumberFormat="0" applyProtection="0">
      <alignment vertical="center"/>
    </xf>
    <xf numFmtId="4" fontId="210" fillId="108" borderId="140" applyNumberFormat="0" applyProtection="0">
      <alignment horizontal="left" vertical="center" indent="1"/>
    </xf>
    <xf numFmtId="4" fontId="206" fillId="92" borderId="139" applyNumberFormat="0" applyProtection="0">
      <alignment horizontal="right" vertical="center"/>
    </xf>
    <xf numFmtId="0" fontId="204" fillId="110" borderId="137" applyNumberFormat="0" applyAlignment="0" applyProtection="0"/>
    <xf numFmtId="4" fontId="64" fillId="94" borderId="134" applyNumberFormat="0" applyProtection="0">
      <alignment horizontal="right" vertical="center"/>
    </xf>
    <xf numFmtId="0" fontId="12" fillId="86" borderId="136" applyNumberFormat="0" applyFont="0" applyAlignment="0" applyProtection="0"/>
    <xf numFmtId="0" fontId="206" fillId="104" borderId="134" applyNumberFormat="0" applyProtection="0">
      <alignment horizontal="left" vertical="top" indent="1"/>
    </xf>
    <xf numFmtId="4" fontId="53" fillId="121" borderId="134" applyNumberFormat="0" applyProtection="0">
      <alignment horizontal="right" vertical="center"/>
    </xf>
    <xf numFmtId="0" fontId="206" fillId="105" borderId="134" applyNumberFormat="0" applyProtection="0">
      <alignment horizontal="left" vertical="top" indent="1"/>
    </xf>
    <xf numFmtId="0" fontId="12" fillId="106" borderId="144" applyNumberFormat="0">
      <protection locked="0"/>
    </xf>
    <xf numFmtId="4" fontId="64" fillId="99" borderId="134" applyNumberFormat="0" applyProtection="0">
      <alignment horizontal="right" vertical="center"/>
    </xf>
    <xf numFmtId="4" fontId="206" fillId="98" borderId="139" applyNumberFormat="0" applyProtection="0">
      <alignment horizontal="right" vertical="center"/>
    </xf>
    <xf numFmtId="0" fontId="12" fillId="104" borderId="134" applyNumberFormat="0" applyProtection="0">
      <alignment horizontal="left" vertical="center" indent="1"/>
    </xf>
    <xf numFmtId="0" fontId="12" fillId="107" borderId="136" applyNumberFormat="0" applyFont="0" applyAlignment="0" applyProtection="0"/>
    <xf numFmtId="0" fontId="206" fillId="86" borderId="139" applyNumberFormat="0" applyFont="0" applyAlignment="0" applyProtection="0"/>
    <xf numFmtId="4" fontId="64" fillId="107" borderId="134" applyNumberFormat="0" applyProtection="0">
      <alignment horizontal="left" vertical="center" indent="1"/>
    </xf>
    <xf numFmtId="4" fontId="64" fillId="101" borderId="134" applyNumberFormat="0" applyProtection="0">
      <alignment horizontal="right" vertical="center"/>
    </xf>
    <xf numFmtId="4" fontId="230" fillId="159" borderId="134" applyNumberFormat="0" applyProtection="0">
      <alignment horizontal="right" vertical="center"/>
    </xf>
    <xf numFmtId="0" fontId="12" fillId="104" borderId="134" applyNumberFormat="0" applyProtection="0">
      <alignment horizontal="left" vertical="center" indent="1"/>
    </xf>
    <xf numFmtId="4" fontId="64" fillId="98" borderId="134" applyNumberFormat="0" applyProtection="0">
      <alignment horizontal="right" vertical="center"/>
    </xf>
    <xf numFmtId="0" fontId="185" fillId="0" borderId="138" applyNumberFormat="0" applyFill="0" applyAlignment="0" applyProtection="0"/>
    <xf numFmtId="0" fontId="206" fillId="138" borderId="139" applyNumberFormat="0" applyProtection="0">
      <alignment horizontal="left" vertical="center" indent="1"/>
    </xf>
    <xf numFmtId="4" fontId="64" fillId="101" borderId="134" applyNumberFormat="0" applyProtection="0">
      <alignment horizontal="right" vertical="center"/>
    </xf>
    <xf numFmtId="4" fontId="64" fillId="92" borderId="134" applyNumberFormat="0" applyProtection="0">
      <alignment horizontal="right" vertical="center"/>
    </xf>
    <xf numFmtId="0" fontId="12" fillId="105" borderId="134" applyNumberFormat="0" applyProtection="0">
      <alignment horizontal="left" vertical="center" indent="1"/>
    </xf>
    <xf numFmtId="4" fontId="64" fillId="98" borderId="134" applyNumberFormat="0" applyProtection="0">
      <alignment horizontal="right" vertical="center"/>
    </xf>
    <xf numFmtId="4" fontId="206" fillId="38" borderId="139" applyNumberFormat="0" applyProtection="0">
      <alignment horizontal="left" vertical="center" indent="1"/>
    </xf>
    <xf numFmtId="0" fontId="12" fillId="105" borderId="134" applyNumberFormat="0" applyProtection="0">
      <alignment horizontal="left" vertical="center" indent="1"/>
    </xf>
    <xf numFmtId="0" fontId="12" fillId="92" borderId="134" applyNumberFormat="0" applyProtection="0">
      <alignment horizontal="left" vertical="center" indent="1"/>
    </xf>
    <xf numFmtId="4" fontId="56" fillId="119" borderId="142" applyNumberFormat="0" applyProtection="0">
      <alignment horizontal="left" vertical="center" indent="1"/>
    </xf>
    <xf numFmtId="4" fontId="53" fillId="159" borderId="134" applyNumberFormat="0" applyProtection="0">
      <alignment vertical="center"/>
    </xf>
    <xf numFmtId="4" fontId="64" fillId="100" borderId="134" applyNumberFormat="0" applyProtection="0">
      <alignment horizontal="right" vertical="center"/>
    </xf>
    <xf numFmtId="0" fontId="194" fillId="117" borderId="135" applyNumberFormat="0" applyAlignment="0" applyProtection="0"/>
    <xf numFmtId="4" fontId="50" fillId="91" borderId="134" applyNumberFormat="0" applyProtection="0">
      <alignment horizontal="left" vertical="center" indent="1"/>
    </xf>
    <xf numFmtId="0" fontId="12" fillId="92" borderId="134" applyNumberFormat="0" applyProtection="0">
      <alignment horizontal="left" vertical="top" indent="1"/>
    </xf>
    <xf numFmtId="0" fontId="12" fillId="92" borderId="134" applyNumberFormat="0" applyProtection="0">
      <alignment horizontal="left" vertical="center" indent="1"/>
    </xf>
    <xf numFmtId="4" fontId="53" fillId="159" borderId="134" applyNumberFormat="0" applyProtection="0">
      <alignment vertical="center"/>
    </xf>
    <xf numFmtId="4" fontId="230" fillId="159" borderId="134" applyNumberFormat="0" applyProtection="0">
      <alignment horizontal="right" vertical="center"/>
    </xf>
    <xf numFmtId="4" fontId="189" fillId="103" borderId="134" applyNumberFormat="0" applyProtection="0">
      <alignment horizontal="right" vertical="center"/>
    </xf>
    <xf numFmtId="4" fontId="230" fillId="159" borderId="134" applyNumberFormat="0" applyProtection="0">
      <alignment vertical="center"/>
    </xf>
    <xf numFmtId="4" fontId="231" fillId="159" borderId="134" applyNumberFormat="0" applyProtection="0">
      <alignment horizontal="right" vertical="center"/>
    </xf>
    <xf numFmtId="0" fontId="64" fillId="107" borderId="160" applyNumberFormat="0" applyProtection="0">
      <alignment horizontal="left" vertical="top" indent="1"/>
    </xf>
    <xf numFmtId="0" fontId="12" fillId="92" borderId="134" applyNumberFormat="0" applyProtection="0">
      <alignment horizontal="left" vertical="top" indent="1"/>
    </xf>
    <xf numFmtId="0" fontId="64" fillId="107" borderId="134" applyNumberFormat="0" applyProtection="0">
      <alignment horizontal="left" vertical="top" indent="1"/>
    </xf>
    <xf numFmtId="4" fontId="187" fillId="103" borderId="134" applyNumberFormat="0" applyProtection="0">
      <alignment horizontal="right" vertical="center"/>
    </xf>
    <xf numFmtId="4" fontId="206" fillId="137" borderId="139" applyNumberFormat="0" applyProtection="0">
      <alignment horizontal="right" vertical="center"/>
    </xf>
    <xf numFmtId="0" fontId="12" fillId="104" borderId="134" applyNumberFormat="0" applyProtection="0">
      <alignment horizontal="left" vertical="top" indent="1"/>
    </xf>
    <xf numFmtId="4" fontId="64" fillId="96" borderId="134" applyNumberFormat="0" applyProtection="0">
      <alignment horizontal="right" vertical="center"/>
    </xf>
    <xf numFmtId="4" fontId="56" fillId="119" borderId="142" applyNumberFormat="0" applyProtection="0">
      <alignment horizontal="left" vertical="center" indent="1"/>
    </xf>
    <xf numFmtId="4" fontId="64" fillId="95" borderId="134" applyNumberFormat="0" applyProtection="0">
      <alignment horizontal="right" vertical="center"/>
    </xf>
    <xf numFmtId="4" fontId="206" fillId="122" borderId="139" applyNumberFormat="0" applyProtection="0">
      <alignment horizontal="left" vertical="center" indent="1"/>
    </xf>
    <xf numFmtId="4" fontId="53" fillId="109" borderId="134" applyNumberFormat="0" applyProtection="0">
      <alignment horizontal="right" vertical="center"/>
    </xf>
    <xf numFmtId="4" fontId="206" fillId="122" borderId="139" applyNumberFormat="0" applyProtection="0">
      <alignment horizontal="left" vertical="center" indent="1"/>
    </xf>
    <xf numFmtId="0" fontId="220" fillId="110" borderId="135" applyNumberFormat="0" applyAlignment="0" applyProtection="0"/>
    <xf numFmtId="0" fontId="71" fillId="104" borderId="167" applyBorder="0"/>
    <xf numFmtId="0" fontId="194" fillId="117" borderId="148" applyNumberFormat="0" applyAlignment="0" applyProtection="0"/>
    <xf numFmtId="4" fontId="186" fillId="91" borderId="147" applyNumberFormat="0" applyProtection="0">
      <alignment vertical="center"/>
    </xf>
    <xf numFmtId="0" fontId="12" fillId="104" borderId="147" applyNumberFormat="0" applyProtection="0">
      <alignment horizontal="left" vertical="center" indent="1"/>
    </xf>
    <xf numFmtId="204" fontId="1" fillId="22" borderId="144">
      <alignment vertical="center"/>
    </xf>
    <xf numFmtId="0" fontId="12" fillId="104" borderId="160" applyNumberFormat="0" applyProtection="0">
      <alignment horizontal="left" vertical="center" indent="1"/>
    </xf>
    <xf numFmtId="0" fontId="206" fillId="86" borderId="152" applyNumberFormat="0" applyFont="0" applyAlignment="0" applyProtection="0"/>
    <xf numFmtId="4" fontId="230" fillId="159" borderId="147" applyNumberFormat="0" applyProtection="0">
      <alignment vertical="center"/>
    </xf>
    <xf numFmtId="0" fontId="12" fillId="104" borderId="147" applyNumberFormat="0" applyProtection="0">
      <alignment horizontal="left" vertical="top" indent="1"/>
    </xf>
    <xf numFmtId="4" fontId="206" fillId="98" borderId="152" applyNumberFormat="0" applyProtection="0">
      <alignment horizontal="right" vertical="center"/>
    </xf>
    <xf numFmtId="4" fontId="50" fillId="91" borderId="147" applyNumberFormat="0" applyProtection="0">
      <alignment horizontal="left" vertical="center" indent="1"/>
    </xf>
    <xf numFmtId="4" fontId="231" fillId="159" borderId="147" applyNumberFormat="0" applyProtection="0">
      <alignment horizontal="right" vertical="center"/>
    </xf>
    <xf numFmtId="4" fontId="206" fillId="0" borderId="152" applyNumberFormat="0" applyProtection="0">
      <alignment horizontal="right" vertical="center"/>
    </xf>
    <xf numFmtId="0" fontId="12" fillId="92" borderId="147" applyNumberFormat="0" applyProtection="0">
      <alignment horizontal="left" vertical="top" indent="1"/>
    </xf>
    <xf numFmtId="4" fontId="215" fillId="23" borderId="157" applyNumberFormat="0" applyProtection="0">
      <alignment vertical="center"/>
    </xf>
    <xf numFmtId="0" fontId="206" fillId="139" borderId="157"/>
    <xf numFmtId="4" fontId="53" fillId="121" borderId="147" applyNumberFormat="0" applyProtection="0">
      <alignment horizontal="right" vertical="center"/>
    </xf>
    <xf numFmtId="4" fontId="53" fillId="159" borderId="147" applyNumberFormat="0" applyProtection="0">
      <alignment horizontal="right" vertical="center"/>
    </xf>
    <xf numFmtId="4" fontId="187" fillId="103" borderId="147" applyNumberFormat="0" applyProtection="0">
      <alignment horizontal="right" vertical="center"/>
    </xf>
    <xf numFmtId="4" fontId="64" fillId="100" borderId="147" applyNumberFormat="0" applyProtection="0">
      <alignment horizontal="right" vertical="center"/>
    </xf>
    <xf numFmtId="4" fontId="64" fillId="103" borderId="147" applyNumberFormat="0" applyProtection="0">
      <alignment horizontal="right" vertical="center"/>
    </xf>
    <xf numFmtId="0" fontId="185" fillId="0" borderId="156" applyNumberFormat="0" applyFill="0" applyAlignment="0" applyProtection="0"/>
    <xf numFmtId="202" fontId="28" fillId="0" borderId="145" applyFill="0"/>
    <xf numFmtId="4" fontId="64" fillId="107" borderId="147" applyNumberFormat="0" applyProtection="0">
      <alignment horizontal="left" vertical="center" indent="1"/>
    </xf>
    <xf numFmtId="4" fontId="187" fillId="103" borderId="147" applyNumberFormat="0" applyProtection="0">
      <alignment horizontal="right" vertical="center"/>
    </xf>
    <xf numFmtId="37" fontId="28" fillId="0" borderId="146" applyNumberFormat="0"/>
    <xf numFmtId="0" fontId="12" fillId="104" borderId="147" applyNumberFormat="0" applyProtection="0">
      <alignment horizontal="left" vertical="top" indent="1"/>
    </xf>
    <xf numFmtId="0" fontId="12" fillId="105" borderId="147" applyNumberFormat="0" applyProtection="0">
      <alignment horizontal="left" vertical="top" indent="1"/>
    </xf>
    <xf numFmtId="4" fontId="64" fillId="97" borderId="147" applyNumberFormat="0" applyProtection="0">
      <alignment horizontal="right" vertical="center"/>
    </xf>
    <xf numFmtId="4" fontId="64" fillId="97" borderId="147" applyNumberFormat="0" applyProtection="0">
      <alignment horizontal="right" vertical="center"/>
    </xf>
    <xf numFmtId="0" fontId="50" fillId="91" borderId="147" applyNumberFormat="0" applyProtection="0">
      <alignment horizontal="left" vertical="top" indent="1"/>
    </xf>
    <xf numFmtId="4" fontId="189" fillId="103" borderId="147" applyNumberFormat="0" applyProtection="0">
      <alignment horizontal="right" vertical="center"/>
    </xf>
    <xf numFmtId="4" fontId="231" fillId="159" borderId="147" applyNumberFormat="0" applyProtection="0">
      <alignment horizontal="right" vertical="center"/>
    </xf>
    <xf numFmtId="4" fontId="231" fillId="159" borderId="147" applyNumberFormat="0" applyProtection="0">
      <alignment horizontal="right" vertical="center"/>
    </xf>
    <xf numFmtId="4" fontId="189" fillId="103" borderId="147" applyNumberFormat="0" applyProtection="0">
      <alignment horizontal="right" vertical="center"/>
    </xf>
    <xf numFmtId="0" fontId="206" fillId="139" borderId="157"/>
    <xf numFmtId="4" fontId="50" fillId="91" borderId="147" applyNumberFormat="0" applyProtection="0">
      <alignment horizontal="left" vertical="center" indent="1"/>
    </xf>
    <xf numFmtId="4" fontId="188" fillId="120" borderId="155" applyNumberFormat="0" applyProtection="0">
      <alignment horizontal="left" vertical="center" indent="1"/>
    </xf>
    <xf numFmtId="4" fontId="188" fillId="120" borderId="155" applyNumberFormat="0" applyProtection="0">
      <alignment horizontal="left" vertical="center" indent="1"/>
    </xf>
    <xf numFmtId="0" fontId="50" fillId="91" borderId="147" applyNumberFormat="0" applyProtection="0">
      <alignment horizontal="left" vertical="top" indent="1"/>
    </xf>
    <xf numFmtId="0" fontId="64" fillId="92" borderId="147" applyNumberFormat="0" applyProtection="0">
      <alignment horizontal="left" vertical="top" indent="1"/>
    </xf>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187" fillId="103" borderId="147" applyNumberFormat="0" applyProtection="0">
      <alignment horizontal="right" vertical="center"/>
    </xf>
    <xf numFmtId="4" fontId="230" fillId="159" borderId="147" applyNumberFormat="0" applyProtection="0">
      <alignment horizontal="right" vertical="center"/>
    </xf>
    <xf numFmtId="4" fontId="230" fillId="159" borderId="147" applyNumberFormat="0" applyProtection="0">
      <alignment horizontal="right" vertical="center"/>
    </xf>
    <xf numFmtId="4" fontId="187" fillId="103" borderId="147" applyNumberFormat="0" applyProtection="0">
      <alignment horizontal="right" vertical="center"/>
    </xf>
    <xf numFmtId="4" fontId="64" fillId="103" borderId="147" applyNumberFormat="0" applyProtection="0">
      <alignment horizontal="right" vertical="center"/>
    </xf>
    <xf numFmtId="4" fontId="64" fillId="103" borderId="147" applyNumberFormat="0" applyProtection="0">
      <alignment horizontal="right" vertical="center"/>
    </xf>
    <xf numFmtId="4" fontId="53" fillId="159" borderId="147" applyNumberFormat="0" applyProtection="0">
      <alignment horizontal="right" vertical="center"/>
    </xf>
    <xf numFmtId="4" fontId="53" fillId="159" borderId="147" applyNumberFormat="0" applyProtection="0">
      <alignment horizontal="right" vertical="center"/>
    </xf>
    <xf numFmtId="4" fontId="64" fillId="103" borderId="147" applyNumberFormat="0" applyProtection="0">
      <alignment horizontal="right" vertical="center"/>
    </xf>
    <xf numFmtId="0" fontId="64" fillId="107" borderId="147" applyNumberFormat="0" applyProtection="0">
      <alignment horizontal="left" vertical="top" indent="1"/>
    </xf>
    <xf numFmtId="4" fontId="64" fillId="107" borderId="147" applyNumberFormat="0" applyProtection="0">
      <alignment horizontal="left" vertical="center" indent="1"/>
    </xf>
    <xf numFmtId="4" fontId="56" fillId="119" borderId="155" applyNumberFormat="0" applyProtection="0">
      <alignment horizontal="left" vertical="center" indent="1"/>
    </xf>
    <xf numFmtId="4" fontId="56" fillId="119" borderId="155" applyNumberFormat="0" applyProtection="0">
      <alignment horizontal="left" vertical="center" indent="1"/>
    </xf>
    <xf numFmtId="4" fontId="64" fillId="107" borderId="147" applyNumberFormat="0" applyProtection="0">
      <alignment horizontal="left" vertical="center" indent="1"/>
    </xf>
    <xf numFmtId="4" fontId="187" fillId="107" borderId="147" applyNumberFormat="0" applyProtection="0">
      <alignment vertical="center"/>
    </xf>
    <xf numFmtId="4" fontId="230" fillId="159" borderId="147" applyNumberFormat="0" applyProtection="0">
      <alignment vertical="center"/>
    </xf>
    <xf numFmtId="4" fontId="230" fillId="159" borderId="147" applyNumberFormat="0" applyProtection="0">
      <alignment vertical="center"/>
    </xf>
    <xf numFmtId="4" fontId="187" fillId="107" borderId="147" applyNumberFormat="0" applyProtection="0">
      <alignment vertical="center"/>
    </xf>
    <xf numFmtId="4" fontId="64" fillId="107" borderId="147" applyNumberFormat="0" applyProtection="0">
      <alignment vertical="center"/>
    </xf>
    <xf numFmtId="4" fontId="53" fillId="159" borderId="147" applyNumberFormat="0" applyProtection="0">
      <alignment vertical="center"/>
    </xf>
    <xf numFmtId="4" fontId="53" fillId="159" borderId="147" applyNumberFormat="0" applyProtection="0">
      <alignment vertical="center"/>
    </xf>
    <xf numFmtId="4" fontId="64" fillId="107" borderId="147" applyNumberFormat="0" applyProtection="0">
      <alignment vertical="center"/>
    </xf>
    <xf numFmtId="0" fontId="12" fillId="106" borderId="157" applyNumberFormat="0">
      <protection locked="0"/>
    </xf>
    <xf numFmtId="0" fontId="12" fillId="106" borderId="157" applyNumberFormat="0">
      <protection locked="0"/>
    </xf>
    <xf numFmtId="0" fontId="12" fillId="104" borderId="147" applyNumberFormat="0" applyProtection="0">
      <alignment horizontal="left" vertical="center" indent="1"/>
    </xf>
    <xf numFmtId="0" fontId="12" fillId="106" borderId="157" applyNumberFormat="0">
      <protection locked="0"/>
    </xf>
    <xf numFmtId="0" fontId="206" fillId="103" borderId="147" applyNumberFormat="0" applyProtection="0">
      <alignment horizontal="left" vertical="top" indent="1"/>
    </xf>
    <xf numFmtId="0" fontId="12" fillId="103" borderId="147" applyNumberFormat="0" applyProtection="0">
      <alignment horizontal="left" vertical="top"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5" borderId="147" applyNumberFormat="0" applyProtection="0">
      <alignment horizontal="left" vertical="top" indent="1"/>
    </xf>
    <xf numFmtId="0" fontId="12" fillId="105" borderId="147" applyNumberFormat="0" applyProtection="0">
      <alignment horizontal="left" vertical="top" indent="1"/>
    </xf>
    <xf numFmtId="0" fontId="206" fillId="105" borderId="147" applyNumberFormat="0" applyProtection="0">
      <alignment horizontal="left" vertical="top" indent="1"/>
    </xf>
    <xf numFmtId="0" fontId="12" fillId="105" borderId="147" applyNumberFormat="0" applyProtection="0">
      <alignment horizontal="left" vertical="top"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92" borderId="147" applyNumberFormat="0" applyProtection="0">
      <alignment horizontal="left" vertical="top" indent="1"/>
    </xf>
    <xf numFmtId="0" fontId="12" fillId="92" borderId="147" applyNumberFormat="0" applyProtection="0">
      <alignment horizontal="left" vertical="top" indent="1"/>
    </xf>
    <xf numFmtId="0" fontId="206" fillId="92" borderId="147" applyNumberFormat="0" applyProtection="0">
      <alignment horizontal="left" vertical="top" indent="1"/>
    </xf>
    <xf numFmtId="0" fontId="12" fillId="92" borderId="147" applyNumberFormat="0" applyProtection="0">
      <alignment horizontal="left" vertical="top" indent="1"/>
    </xf>
    <xf numFmtId="0" fontId="12" fillId="92"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4" fontId="53" fillId="121" borderId="147" applyNumberFormat="0" applyProtection="0">
      <alignment horizontal="right" vertical="center"/>
    </xf>
    <xf numFmtId="4" fontId="206" fillId="99" borderId="152" applyNumberFormat="0" applyProtection="0">
      <alignment horizontal="right" vertical="center"/>
    </xf>
    <xf numFmtId="0" fontId="185" fillId="0" borderId="151" applyNumberFormat="0" applyFill="0" applyAlignment="0" applyProtection="0"/>
    <xf numFmtId="4" fontId="56" fillId="119" borderId="155" applyNumberFormat="0" applyProtection="0">
      <alignment horizontal="left" vertical="center" indent="1"/>
    </xf>
    <xf numFmtId="4" fontId="53" fillId="159" borderId="147" applyNumberFormat="0" applyProtection="0">
      <alignment vertical="center"/>
    </xf>
    <xf numFmtId="4" fontId="206" fillId="92" borderId="152" applyNumberFormat="0" applyProtection="0">
      <alignment horizontal="right" vertical="center"/>
    </xf>
    <xf numFmtId="4" fontId="64" fillId="93" borderId="147" applyNumberFormat="0" applyProtection="0">
      <alignment horizontal="right" vertical="center"/>
    </xf>
    <xf numFmtId="4" fontId="230" fillId="159" borderId="147" applyNumberFormat="0" applyProtection="0">
      <alignment vertical="center"/>
    </xf>
    <xf numFmtId="4" fontId="206" fillId="122" borderId="152" applyNumberFormat="0" applyProtection="0">
      <alignment horizontal="left" vertical="center" indent="1"/>
    </xf>
    <xf numFmtId="4" fontId="53" fillId="159" borderId="147" applyNumberFormat="0" applyProtection="0">
      <alignment vertical="center"/>
    </xf>
    <xf numFmtId="4" fontId="53" fillId="119" borderId="147" applyNumberFormat="0" applyProtection="0">
      <alignment horizontal="right" vertical="center"/>
    </xf>
    <xf numFmtId="4" fontId="64" fillId="92" borderId="147" applyNumberFormat="0" applyProtection="0">
      <alignment horizontal="right" vertical="center"/>
    </xf>
    <xf numFmtId="0" fontId="12" fillId="105" borderId="147" applyNumberFormat="0" applyProtection="0">
      <alignment horizontal="left" vertical="center" indent="1"/>
    </xf>
    <xf numFmtId="4" fontId="64" fillId="107" borderId="147" applyNumberFormat="0" applyProtection="0">
      <alignment vertical="center"/>
    </xf>
    <xf numFmtId="0" fontId="206" fillId="92" borderId="147" applyNumberFormat="0" applyProtection="0">
      <alignment horizontal="left" vertical="top" indent="1"/>
    </xf>
    <xf numFmtId="4" fontId="186" fillId="91" borderId="147" applyNumberFormat="0" applyProtection="0">
      <alignment vertical="center"/>
    </xf>
    <xf numFmtId="4" fontId="206" fillId="97" borderId="152" applyNumberFormat="0" applyProtection="0">
      <alignment horizontal="right" vertical="center"/>
    </xf>
    <xf numFmtId="4" fontId="64" fillId="97" borderId="147" applyNumberFormat="0" applyProtection="0">
      <alignment horizontal="right" vertical="center"/>
    </xf>
    <xf numFmtId="4" fontId="64" fillId="107" borderId="147" applyNumberFormat="0" applyProtection="0">
      <alignment horizontal="left" vertical="center" indent="1"/>
    </xf>
    <xf numFmtId="4" fontId="64" fillId="101" borderId="147" applyNumberFormat="0" applyProtection="0">
      <alignment horizontal="right" vertical="center"/>
    </xf>
    <xf numFmtId="4" fontId="64" fillId="101" borderId="147" applyNumberFormat="0" applyProtection="0">
      <alignment horizontal="right" vertical="center"/>
    </xf>
    <xf numFmtId="4" fontId="53" fillId="157" borderId="147" applyNumberFormat="0" applyProtection="0">
      <alignment horizontal="right" vertical="center"/>
    </xf>
    <xf numFmtId="4" fontId="53" fillId="157" borderId="147" applyNumberFormat="0" applyProtection="0">
      <alignment horizontal="right" vertical="center"/>
    </xf>
    <xf numFmtId="4" fontId="64" fillId="101" borderId="147" applyNumberFormat="0" applyProtection="0">
      <alignment horizontal="right" vertical="center"/>
    </xf>
    <xf numFmtId="4" fontId="64" fillId="100" borderId="147" applyNumberFormat="0" applyProtection="0">
      <alignment horizontal="right" vertical="center"/>
    </xf>
    <xf numFmtId="4" fontId="64" fillId="100" borderId="147" applyNumberFormat="0" applyProtection="0">
      <alignment horizontal="right" vertical="center"/>
    </xf>
    <xf numFmtId="4" fontId="53" fillId="156" borderId="147" applyNumberFormat="0" applyProtection="0">
      <alignment horizontal="right" vertical="center"/>
    </xf>
    <xf numFmtId="4" fontId="53" fillId="156" borderId="147" applyNumberFormat="0" applyProtection="0">
      <alignment horizontal="right" vertical="center"/>
    </xf>
    <xf numFmtId="4" fontId="64" fillId="100" borderId="147" applyNumberFormat="0" applyProtection="0">
      <alignment horizontal="right" vertical="center"/>
    </xf>
    <xf numFmtId="4" fontId="64" fillId="99" borderId="147" applyNumberFormat="0" applyProtection="0">
      <alignment horizontal="right" vertical="center"/>
    </xf>
    <xf numFmtId="4" fontId="53" fillId="155" borderId="147" applyNumberFormat="0" applyProtection="0">
      <alignment horizontal="right" vertical="center"/>
    </xf>
    <xf numFmtId="4" fontId="64" fillId="99" borderId="147" applyNumberFormat="0" applyProtection="0">
      <alignment horizontal="right" vertical="center"/>
    </xf>
    <xf numFmtId="4" fontId="64" fillId="98" borderId="147" applyNumberFormat="0" applyProtection="0">
      <alignment horizontal="right" vertical="center"/>
    </xf>
    <xf numFmtId="4" fontId="64" fillId="98" borderId="147" applyNumberFormat="0" applyProtection="0">
      <alignment horizontal="right" vertical="center"/>
    </xf>
    <xf numFmtId="4" fontId="64" fillId="97" borderId="147" applyNumberFormat="0" applyProtection="0">
      <alignment horizontal="right" vertical="center"/>
    </xf>
    <xf numFmtId="4" fontId="53" fillId="109" borderId="147" applyNumberFormat="0" applyProtection="0">
      <alignment horizontal="right" vertical="center"/>
    </xf>
    <xf numFmtId="4" fontId="64" fillId="98" borderId="147" applyNumberFormat="0" applyProtection="0">
      <alignment horizontal="right" vertical="center"/>
    </xf>
    <xf numFmtId="4" fontId="64" fillId="97" borderId="147" applyNumberFormat="0" applyProtection="0">
      <alignment horizontal="right" vertical="center"/>
    </xf>
    <xf numFmtId="4" fontId="53" fillId="154" borderId="147" applyNumberFormat="0" applyProtection="0">
      <alignment horizontal="right" vertical="center"/>
    </xf>
    <xf numFmtId="4" fontId="64" fillId="97" borderId="147" applyNumberFormat="0" applyProtection="0">
      <alignment horizontal="right" vertical="center"/>
    </xf>
    <xf numFmtId="4" fontId="64" fillId="96" borderId="147" applyNumberFormat="0" applyProtection="0">
      <alignment horizontal="right" vertical="center"/>
    </xf>
    <xf numFmtId="4" fontId="64" fillId="96" borderId="147" applyNumberFormat="0" applyProtection="0">
      <alignment horizontal="right" vertical="center"/>
    </xf>
    <xf numFmtId="4" fontId="53" fillId="33" borderId="147" applyNumberFormat="0" applyProtection="0">
      <alignment horizontal="right" vertical="center"/>
    </xf>
    <xf numFmtId="4" fontId="53" fillId="33" borderId="147" applyNumberFormat="0" applyProtection="0">
      <alignment horizontal="right" vertical="center"/>
    </xf>
    <xf numFmtId="4" fontId="64" fillId="96" borderId="147" applyNumberFormat="0" applyProtection="0">
      <alignment horizontal="right" vertical="center"/>
    </xf>
    <xf numFmtId="4" fontId="53" fillId="153" borderId="147" applyNumberFormat="0" applyProtection="0">
      <alignment horizontal="right" vertical="center"/>
    </xf>
    <xf numFmtId="4" fontId="64" fillId="94" borderId="147" applyNumberFormat="0" applyProtection="0">
      <alignment horizontal="right" vertical="center"/>
    </xf>
    <xf numFmtId="4" fontId="64" fillId="93" borderId="147" applyNumberFormat="0" applyProtection="0">
      <alignment horizontal="right" vertical="center"/>
    </xf>
    <xf numFmtId="4" fontId="53" fillId="153" borderId="147" applyNumberFormat="0" applyProtection="0">
      <alignment horizontal="right" vertical="center"/>
    </xf>
    <xf numFmtId="4" fontId="50" fillId="91" borderId="147" applyNumberFormat="0" applyProtection="0">
      <alignment horizontal="left" vertical="center" indent="1"/>
    </xf>
    <xf numFmtId="4" fontId="229" fillId="38" borderId="147" applyNumberFormat="0" applyProtection="0">
      <alignment vertical="center"/>
    </xf>
    <xf numFmtId="4" fontId="12" fillId="104" borderId="153" applyNumberFormat="0" applyProtection="0">
      <alignment horizontal="left" vertical="center" indent="1"/>
    </xf>
    <xf numFmtId="4" fontId="187" fillId="107" borderId="147" applyNumberFormat="0" applyProtection="0">
      <alignment vertical="center"/>
    </xf>
    <xf numFmtId="0" fontId="206" fillId="86" borderId="152" applyNumberFormat="0" applyFont="0" applyAlignment="0" applyProtection="0"/>
    <xf numFmtId="0" fontId="12" fillId="107" borderId="149" applyNumberFormat="0" applyFont="0" applyAlignment="0" applyProtection="0"/>
    <xf numFmtId="0" fontId="12" fillId="105" borderId="147" applyNumberFormat="0" applyProtection="0">
      <alignment horizontal="left" vertical="center" indent="1"/>
    </xf>
    <xf numFmtId="0" fontId="206" fillId="138" borderId="152" applyNumberFormat="0" applyProtection="0">
      <alignment horizontal="left" vertical="center" indent="1"/>
    </xf>
    <xf numFmtId="4" fontId="206" fillId="38" borderId="152" applyNumberFormat="0" applyProtection="0">
      <alignment horizontal="left" vertical="center" indent="1"/>
    </xf>
    <xf numFmtId="0" fontId="201" fillId="87" borderId="148" applyNumberFormat="0" applyAlignment="0" applyProtection="0"/>
    <xf numFmtId="4" fontId="206" fillId="92" borderId="152" applyNumberFormat="0" applyProtection="0">
      <alignment horizontal="right" vertical="center"/>
    </xf>
    <xf numFmtId="0" fontId="206" fillId="138" borderId="152" applyNumberFormat="0" applyProtection="0">
      <alignment horizontal="left" vertical="center" indent="1"/>
    </xf>
    <xf numFmtId="4" fontId="53" fillId="33" borderId="147" applyNumberFormat="0" applyProtection="0">
      <alignment horizontal="right" vertical="center"/>
    </xf>
    <xf numFmtId="4" fontId="12" fillId="104" borderId="153" applyNumberFormat="0" applyProtection="0">
      <alignment horizontal="left" vertical="center" indent="1"/>
    </xf>
    <xf numFmtId="0" fontId="64" fillId="92" borderId="147" applyNumberFormat="0" applyProtection="0">
      <alignment horizontal="left" vertical="top" indent="1"/>
    </xf>
    <xf numFmtId="4" fontId="208" fillId="107" borderId="147" applyNumberFormat="0" applyProtection="0">
      <alignment vertical="center"/>
    </xf>
    <xf numFmtId="4" fontId="53" fillId="119" borderId="147" applyNumberFormat="0" applyProtection="0">
      <alignment horizontal="right" vertical="center"/>
    </xf>
    <xf numFmtId="4" fontId="50" fillId="91" borderId="147" applyNumberFormat="0" applyProtection="0">
      <alignment horizontal="left" vertical="center" indent="1"/>
    </xf>
    <xf numFmtId="0" fontId="12" fillId="105" borderId="147" applyNumberFormat="0" applyProtection="0">
      <alignment horizontal="left" vertical="top" indent="1"/>
    </xf>
    <xf numFmtId="202" fontId="67" fillId="0" borderId="146"/>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206" fillId="93" borderId="152" applyNumberFormat="0" applyProtection="0">
      <alignment horizontal="right" vertical="center"/>
    </xf>
    <xf numFmtId="0" fontId="194" fillId="117" borderId="148" applyNumberFormat="0" applyAlignment="0" applyProtection="0"/>
    <xf numFmtId="4" fontId="64" fillId="94" borderId="147" applyNumberFormat="0" applyProtection="0">
      <alignment horizontal="right" vertical="center"/>
    </xf>
    <xf numFmtId="0" fontId="194" fillId="117" borderId="148" applyNumberFormat="0" applyAlignment="0" applyProtection="0"/>
    <xf numFmtId="4" fontId="64" fillId="97" borderId="147" applyNumberFormat="0" applyProtection="0">
      <alignment horizontal="right" vertical="center"/>
    </xf>
    <xf numFmtId="4" fontId="53" fillId="109" borderId="147" applyNumberFormat="0" applyProtection="0">
      <alignment horizontal="right" vertical="center"/>
    </xf>
    <xf numFmtId="4" fontId="230" fillId="159" borderId="147" applyNumberFormat="0" applyProtection="0">
      <alignment horizontal="right" vertical="center"/>
    </xf>
    <xf numFmtId="4" fontId="206" fillId="122" borderId="152" applyNumberFormat="0" applyProtection="0">
      <alignment horizontal="left" vertical="center" indent="1"/>
    </xf>
    <xf numFmtId="4" fontId="189" fillId="103" borderId="147" applyNumberFormat="0" applyProtection="0">
      <alignment horizontal="right" vertical="center"/>
    </xf>
    <xf numFmtId="0" fontId="206" fillId="103" borderId="152" applyNumberFormat="0" applyProtection="0">
      <alignment horizontal="left" vertical="center" indent="1"/>
    </xf>
    <xf numFmtId="4" fontId="64" fillId="107" borderId="147" applyNumberFormat="0" applyProtection="0">
      <alignment vertical="center"/>
    </xf>
    <xf numFmtId="4" fontId="64" fillId="95" borderId="147" applyNumberFormat="0" applyProtection="0">
      <alignment horizontal="right" vertical="center"/>
    </xf>
    <xf numFmtId="4" fontId="53" fillId="159" borderId="147" applyNumberFormat="0" applyProtection="0">
      <alignment horizontal="right" vertical="center"/>
    </xf>
    <xf numFmtId="0" fontId="12" fillId="103" borderId="147" applyNumberFormat="0" applyProtection="0">
      <alignment horizontal="left" vertical="center" indent="1"/>
    </xf>
    <xf numFmtId="4" fontId="64" fillId="107" borderId="147" applyNumberFormat="0" applyProtection="0">
      <alignment horizontal="left" vertical="center" indent="1"/>
    </xf>
    <xf numFmtId="0" fontId="12" fillId="103" borderId="147" applyNumberFormat="0" applyProtection="0">
      <alignment horizontal="left" vertical="top" indent="1"/>
    </xf>
    <xf numFmtId="4" fontId="64" fillId="107" borderId="147" applyNumberFormat="0" applyProtection="0">
      <alignment horizontal="left" vertical="center" indent="1"/>
    </xf>
    <xf numFmtId="4" fontId="12" fillId="104" borderId="153" applyNumberFormat="0" applyProtection="0">
      <alignment horizontal="left" vertical="center" indent="1"/>
    </xf>
    <xf numFmtId="4" fontId="64" fillId="99" borderId="147" applyNumberFormat="0" applyProtection="0">
      <alignment horizontal="right" vertical="center"/>
    </xf>
    <xf numFmtId="4" fontId="53" fillId="153" borderId="147" applyNumberFormat="0" applyProtection="0">
      <alignment horizontal="right" vertical="center"/>
    </xf>
    <xf numFmtId="0" fontId="12" fillId="107" borderId="149" applyNumberFormat="0" applyFont="0" applyAlignment="0" applyProtection="0"/>
    <xf numFmtId="4" fontId="206" fillId="103" borderId="153" applyNumberFormat="0" applyProtection="0">
      <alignment horizontal="left" vertical="center" indent="1"/>
    </xf>
    <xf numFmtId="4" fontId="64" fillId="92" borderId="147" applyNumberFormat="0" applyProtection="0">
      <alignment horizontal="right" vertical="center"/>
    </xf>
    <xf numFmtId="4" fontId="186" fillId="91" borderId="147" applyNumberFormat="0" applyProtection="0">
      <alignment vertical="center"/>
    </xf>
    <xf numFmtId="4" fontId="53" fillId="159" borderId="147" applyNumberFormat="0" applyProtection="0">
      <alignment vertical="center"/>
    </xf>
    <xf numFmtId="0" fontId="185" fillId="0" borderId="156" applyNumberFormat="0" applyFill="0" applyAlignment="0" applyProtection="0"/>
    <xf numFmtId="4" fontId="53" fillId="156" borderId="147" applyNumberFormat="0" applyProtection="0">
      <alignment horizontal="right" vertical="center"/>
    </xf>
    <xf numFmtId="4" fontId="64" fillId="98" borderId="147" applyNumberFormat="0" applyProtection="0">
      <alignment horizontal="right" vertical="center"/>
    </xf>
    <xf numFmtId="4" fontId="64" fillId="92" borderId="147" applyNumberFormat="0" applyProtection="0">
      <alignment horizontal="right" vertical="center"/>
    </xf>
    <xf numFmtId="4" fontId="64" fillId="103" borderId="147" applyNumberFormat="0" applyProtection="0">
      <alignment horizontal="right" vertical="center"/>
    </xf>
    <xf numFmtId="4" fontId="206" fillId="0" borderId="152" applyNumberFormat="0" applyProtection="0">
      <alignment horizontal="right" vertical="center"/>
    </xf>
    <xf numFmtId="0" fontId="12" fillId="104" borderId="147" applyNumberFormat="0" applyProtection="0">
      <alignment horizontal="left" vertical="top" indent="1"/>
    </xf>
    <xf numFmtId="4" fontId="211" fillId="106" borderId="152" applyNumberFormat="0" applyProtection="0">
      <alignment horizontal="right" vertical="center"/>
    </xf>
    <xf numFmtId="4" fontId="206" fillId="92" borderId="153" applyNumberFormat="0" applyProtection="0">
      <alignment horizontal="left" vertical="center" indent="1"/>
    </xf>
    <xf numFmtId="4" fontId="206" fillId="137" borderId="152" applyNumberFormat="0" applyProtection="0">
      <alignment horizontal="right" vertical="center"/>
    </xf>
    <xf numFmtId="4" fontId="64" fillId="98" borderId="147" applyNumberFormat="0" applyProtection="0">
      <alignment horizontal="right" vertical="center"/>
    </xf>
    <xf numFmtId="4" fontId="50" fillId="91" borderId="147" applyNumberFormat="0" applyProtection="0">
      <alignment vertical="center"/>
    </xf>
    <xf numFmtId="4" fontId="56" fillId="38" borderId="147" applyNumberFormat="0" applyProtection="0">
      <alignment vertical="center"/>
    </xf>
    <xf numFmtId="4" fontId="206" fillId="122" borderId="152" applyNumberFormat="0" applyProtection="0">
      <alignment horizontal="left" vertical="center" indent="1"/>
    </xf>
    <xf numFmtId="0" fontId="12" fillId="92" borderId="147" applyNumberFormat="0" applyProtection="0">
      <alignment horizontal="left" vertical="top" indent="1"/>
    </xf>
    <xf numFmtId="4" fontId="229" fillId="38" borderId="147" applyNumberFormat="0" applyProtection="0">
      <alignment vertical="center"/>
    </xf>
    <xf numFmtId="4" fontId="53" fillId="156" borderId="147" applyNumberFormat="0" applyProtection="0">
      <alignment horizontal="right" vertical="center"/>
    </xf>
    <xf numFmtId="205" fontId="213" fillId="134" borderId="139" applyNumberFormat="0" applyAlignment="0" applyProtection="0"/>
    <xf numFmtId="205" fontId="213" fillId="134" borderId="139" applyNumberFormat="0" applyAlignment="0" applyProtection="0"/>
    <xf numFmtId="0" fontId="71" fillId="104" borderId="154" applyBorder="0"/>
    <xf numFmtId="4" fontId="64" fillId="92" borderId="147" applyNumberFormat="0" applyProtection="0">
      <alignment horizontal="left" vertical="center" indent="1"/>
    </xf>
    <xf numFmtId="4" fontId="64" fillId="94" borderId="147" applyNumberFormat="0" applyProtection="0">
      <alignment horizontal="right" vertical="center"/>
    </xf>
    <xf numFmtId="0" fontId="12" fillId="103" borderId="147" applyNumberFormat="0" applyProtection="0">
      <alignment horizontal="left" vertical="center" indent="1"/>
    </xf>
    <xf numFmtId="4" fontId="206" fillId="100" borderId="152" applyNumberFormat="0" applyProtection="0">
      <alignment horizontal="right" vertical="center"/>
    </xf>
    <xf numFmtId="0" fontId="206" fillId="105" borderId="147" applyNumberFormat="0" applyProtection="0">
      <alignment horizontal="left" vertical="top" indent="1"/>
    </xf>
    <xf numFmtId="0" fontId="12" fillId="104" borderId="147" applyNumberFormat="0" applyProtection="0">
      <alignment horizontal="left" vertical="center" indent="1"/>
    </xf>
    <xf numFmtId="0" fontId="204" fillId="117" borderId="150" applyNumberFormat="0" applyAlignment="0" applyProtection="0"/>
    <xf numFmtId="4" fontId="231" fillId="159" borderId="147" applyNumberFormat="0" applyProtection="0">
      <alignment horizontal="right" vertical="center"/>
    </xf>
    <xf numFmtId="4" fontId="229" fillId="38" borderId="147" applyNumberFormat="0" applyProtection="0">
      <alignment vertical="center"/>
    </xf>
    <xf numFmtId="4" fontId="206" fillId="103" borderId="153" applyNumberFormat="0" applyProtection="0">
      <alignment horizontal="left" vertical="center" indent="1"/>
    </xf>
    <xf numFmtId="4" fontId="64" fillId="97" borderId="147" applyNumberFormat="0" applyProtection="0">
      <alignment horizontal="right" vertical="center"/>
    </xf>
    <xf numFmtId="0" fontId="12" fillId="104" borderId="147" applyNumberFormat="0" applyProtection="0">
      <alignment horizontal="left" vertical="center" indent="1"/>
    </xf>
    <xf numFmtId="4" fontId="53" fillId="159" borderId="147" applyNumberFormat="0" applyProtection="0">
      <alignment horizontal="right" vertical="center"/>
    </xf>
    <xf numFmtId="0" fontId="12" fillId="92" borderId="147" applyNumberFormat="0" applyProtection="0">
      <alignment horizontal="left" vertical="top" indent="1"/>
    </xf>
    <xf numFmtId="4" fontId="189" fillId="103" borderId="147" applyNumberFormat="0" applyProtection="0">
      <alignment horizontal="right" vertical="center"/>
    </xf>
    <xf numFmtId="0" fontId="64" fillId="92" borderId="147" applyNumberFormat="0" applyProtection="0">
      <alignment horizontal="left" vertical="top" indent="1"/>
    </xf>
    <xf numFmtId="4" fontId="187" fillId="103" borderId="147" applyNumberFormat="0" applyProtection="0">
      <alignment horizontal="right" vertical="center"/>
    </xf>
    <xf numFmtId="0" fontId="12" fillId="103" borderId="147" applyNumberFormat="0" applyProtection="0">
      <alignment horizontal="left" vertical="top" indent="1"/>
    </xf>
    <xf numFmtId="0" fontId="12" fillId="105" borderId="147" applyNumberFormat="0" applyProtection="0">
      <alignment horizontal="left" vertical="top" indent="1"/>
    </xf>
    <xf numFmtId="0" fontId="12" fillId="92" borderId="147" applyNumberFormat="0" applyProtection="0">
      <alignment horizontal="left" vertical="top" indent="1"/>
    </xf>
    <xf numFmtId="0" fontId="12" fillId="104" borderId="147" applyNumberFormat="0" applyProtection="0">
      <alignment horizontal="left" vertical="top" indent="1"/>
    </xf>
    <xf numFmtId="0" fontId="206" fillId="105" borderId="152" applyNumberFormat="0" applyProtection="0">
      <alignment horizontal="left" vertical="center" indent="1"/>
    </xf>
    <xf numFmtId="0" fontId="206" fillId="105" borderId="147" applyNumberFormat="0" applyProtection="0">
      <alignment horizontal="left" vertical="top" indent="1"/>
    </xf>
    <xf numFmtId="4" fontId="64" fillId="100" borderId="147" applyNumberFormat="0" applyProtection="0">
      <alignment horizontal="right" vertical="center"/>
    </xf>
    <xf numFmtId="4" fontId="206" fillId="137" borderId="152" applyNumberFormat="0" applyProtection="0">
      <alignment horizontal="right" vertical="center"/>
    </xf>
    <xf numFmtId="4" fontId="64" fillId="97" borderId="147" applyNumberFormat="0" applyProtection="0">
      <alignment horizontal="right" vertical="center"/>
    </xf>
    <xf numFmtId="4" fontId="64" fillId="95" borderId="147" applyNumberFormat="0" applyProtection="0">
      <alignment horizontal="right" vertical="center"/>
    </xf>
    <xf numFmtId="4" fontId="64" fillId="93" borderId="147" applyNumberFormat="0" applyProtection="0">
      <alignment horizontal="right" vertical="center"/>
    </xf>
    <xf numFmtId="0" fontId="50" fillId="91" borderId="147" applyNumberFormat="0" applyProtection="0">
      <alignment horizontal="left" vertical="top" indent="1"/>
    </xf>
    <xf numFmtId="4" fontId="186" fillId="91" borderId="147" applyNumberFormat="0" applyProtection="0">
      <alignment vertical="center"/>
    </xf>
    <xf numFmtId="4" fontId="206" fillId="99" borderId="152" applyNumberFormat="0" applyProtection="0">
      <alignment horizontal="right" vertical="center"/>
    </xf>
    <xf numFmtId="4" fontId="229" fillId="38" borderId="147" applyNumberFormat="0" applyProtection="0">
      <alignment vertical="center"/>
    </xf>
    <xf numFmtId="0" fontId="12" fillId="86" borderId="149" applyNumberFormat="0" applyFont="0" applyAlignment="0" applyProtection="0"/>
    <xf numFmtId="4" fontId="206" fillId="122" borderId="152" applyNumberFormat="0" applyProtection="0">
      <alignment horizontal="left" vertical="center" indent="1"/>
    </xf>
    <xf numFmtId="4" fontId="64" fillId="107" borderId="147" applyNumberFormat="0" applyProtection="0">
      <alignment vertical="center"/>
    </xf>
    <xf numFmtId="4" fontId="12" fillId="104" borderId="153" applyNumberFormat="0" applyProtection="0">
      <alignment horizontal="left" vertical="center" indent="1"/>
    </xf>
    <xf numFmtId="4" fontId="50" fillId="91" borderId="147" applyNumberFormat="0" applyProtection="0">
      <alignment vertical="center"/>
    </xf>
    <xf numFmtId="4" fontId="64" fillId="93" borderId="147" applyNumberFormat="0" applyProtection="0">
      <alignment horizontal="right" vertical="center"/>
    </xf>
    <xf numFmtId="0" fontId="204" fillId="110" borderId="150" applyNumberFormat="0" applyAlignment="0" applyProtection="0"/>
    <xf numFmtId="0" fontId="204" fillId="110" borderId="150" applyNumberFormat="0" applyAlignment="0" applyProtection="0"/>
    <xf numFmtId="4" fontId="64" fillId="101" borderId="147" applyNumberFormat="0" applyProtection="0">
      <alignment horizontal="right" vertical="center"/>
    </xf>
    <xf numFmtId="4" fontId="64" fillId="92" borderId="147" applyNumberFormat="0" applyProtection="0">
      <alignment horizontal="right" vertical="center"/>
    </xf>
    <xf numFmtId="0" fontId="226" fillId="110" borderId="148" applyNumberFormat="0" applyAlignment="0" applyProtection="0"/>
    <xf numFmtId="0" fontId="12" fillId="107" borderId="149" applyNumberFormat="0" applyFont="0" applyAlignment="0" applyProtection="0"/>
    <xf numFmtId="0" fontId="12" fillId="86" borderId="149" applyNumberFormat="0" applyFont="0" applyAlignment="0" applyProtection="0"/>
    <xf numFmtId="4" fontId="56" fillId="119" borderId="155" applyNumberFormat="0" applyProtection="0">
      <alignment horizontal="left" vertical="center" indent="1"/>
    </xf>
    <xf numFmtId="4" fontId="56" fillId="119" borderId="155" applyNumberFormat="0" applyProtection="0">
      <alignment horizontal="left" vertical="center" indent="1"/>
    </xf>
    <xf numFmtId="4" fontId="53" fillId="159" borderId="147" applyNumberFormat="0" applyProtection="0">
      <alignment horizontal="right" vertical="center"/>
    </xf>
    <xf numFmtId="4" fontId="64" fillId="103" borderId="147" applyNumberFormat="0" applyProtection="0">
      <alignment horizontal="right" vertical="center"/>
    </xf>
    <xf numFmtId="4" fontId="187" fillId="103" borderId="147" applyNumberFormat="0" applyProtection="0">
      <alignment horizontal="right" vertical="center"/>
    </xf>
    <xf numFmtId="4" fontId="230" fillId="159" borderId="147" applyNumberFormat="0" applyProtection="0">
      <alignment horizontal="right" vertical="center"/>
    </xf>
    <xf numFmtId="4" fontId="53" fillId="159" borderId="147" applyNumberFormat="0" applyProtection="0">
      <alignment horizontal="right" vertical="center"/>
    </xf>
    <xf numFmtId="4" fontId="64" fillId="92" borderId="160" applyNumberFormat="0" applyProtection="0">
      <alignment horizontal="left" vertical="center" indent="1"/>
    </xf>
    <xf numFmtId="4" fontId="189" fillId="103" borderId="160" applyNumberFormat="0" applyProtection="0">
      <alignment horizontal="right" vertical="center"/>
    </xf>
    <xf numFmtId="0" fontId="206" fillId="86" borderId="165" applyNumberFormat="0" applyFont="0" applyAlignment="0" applyProtection="0"/>
    <xf numFmtId="4" fontId="189" fillId="103" borderId="147" applyNumberFormat="0" applyProtection="0">
      <alignment horizontal="right" vertical="center"/>
    </xf>
    <xf numFmtId="4" fontId="206" fillId="122" borderId="152" applyNumberFormat="0" applyProtection="0">
      <alignment horizontal="left" vertical="center" indent="1"/>
    </xf>
    <xf numFmtId="0" fontId="50" fillId="91" borderId="147" applyNumberFormat="0" applyProtection="0">
      <alignment horizontal="left" vertical="top" indent="1"/>
    </xf>
    <xf numFmtId="4" fontId="64" fillId="92" borderId="147" applyNumberFormat="0" applyProtection="0">
      <alignment horizontal="left" vertical="center" indent="1"/>
    </xf>
    <xf numFmtId="0" fontId="206" fillId="103" borderId="152" applyNumberFormat="0" applyProtection="0">
      <alignment horizontal="left" vertical="center" indent="1"/>
    </xf>
    <xf numFmtId="0" fontId="206" fillId="138" borderId="152" applyNumberFormat="0" applyProtection="0">
      <alignment horizontal="left" vertical="center" indent="1"/>
    </xf>
    <xf numFmtId="4" fontId="206" fillId="92" borderId="153" applyNumberFormat="0" applyProtection="0">
      <alignment horizontal="left" vertical="center" indent="1"/>
    </xf>
    <xf numFmtId="4" fontId="206" fillId="92" borderId="152" applyNumberFormat="0" applyProtection="0">
      <alignment horizontal="right" vertical="center"/>
    </xf>
    <xf numFmtId="4" fontId="206" fillId="101" borderId="152" applyNumberFormat="0" applyProtection="0">
      <alignment horizontal="right" vertical="center"/>
    </xf>
    <xf numFmtId="4" fontId="206" fillId="99" borderId="152" applyNumberFormat="0" applyProtection="0">
      <alignment horizontal="right" vertical="center"/>
    </xf>
    <xf numFmtId="4" fontId="206" fillId="98" borderId="152" applyNumberFormat="0" applyProtection="0">
      <alignment horizontal="right" vertical="center"/>
    </xf>
    <xf numFmtId="4" fontId="206" fillId="97" borderId="152" applyNumberFormat="0" applyProtection="0">
      <alignment horizontal="right" vertical="center"/>
    </xf>
    <xf numFmtId="4" fontId="206" fillId="96" borderId="152" applyNumberFormat="0" applyProtection="0">
      <alignment horizontal="right" vertical="center"/>
    </xf>
    <xf numFmtId="4" fontId="206" fillId="38" borderId="152" applyNumberFormat="0" applyProtection="0">
      <alignment horizontal="left" vertical="center" indent="1"/>
    </xf>
    <xf numFmtId="0" fontId="185" fillId="0" borderId="156" applyNumberFormat="0" applyFill="0" applyAlignment="0" applyProtection="0"/>
    <xf numFmtId="0" fontId="185" fillId="0" borderId="156" applyNumberFormat="0" applyFill="0" applyAlignment="0" applyProtection="0"/>
    <xf numFmtId="4" fontId="189" fillId="103" borderId="147" applyNumberFormat="0" applyProtection="0">
      <alignment horizontal="right" vertical="center"/>
    </xf>
    <xf numFmtId="4" fontId="231" fillId="159" borderId="147" applyNumberFormat="0" applyProtection="0">
      <alignment horizontal="right" vertical="center"/>
    </xf>
    <xf numFmtId="4" fontId="188" fillId="120" borderId="155" applyNumberFormat="0" applyProtection="0">
      <alignment horizontal="left" vertical="center" indent="1"/>
    </xf>
    <xf numFmtId="0" fontId="64" fillId="92" borderId="147" applyNumberFormat="0" applyProtection="0">
      <alignment horizontal="left" vertical="top" indent="1"/>
    </xf>
    <xf numFmtId="4" fontId="64" fillId="92" borderId="147" applyNumberFormat="0" applyProtection="0">
      <alignment horizontal="left" vertical="center"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230" fillId="159" borderId="147" applyNumberFormat="0" applyProtection="0">
      <alignment horizontal="right" vertical="center"/>
    </xf>
    <xf numFmtId="4" fontId="187" fillId="103" borderId="147" applyNumberFormat="0" applyProtection="0">
      <alignment horizontal="right" vertical="center"/>
    </xf>
    <xf numFmtId="4" fontId="64" fillId="103" borderId="147" applyNumberFormat="0" applyProtection="0">
      <alignment horizontal="right" vertical="center"/>
    </xf>
    <xf numFmtId="4" fontId="53" fillId="159" borderId="147" applyNumberFormat="0" applyProtection="0">
      <alignment horizontal="right" vertical="center"/>
    </xf>
    <xf numFmtId="0" fontId="64" fillId="107" borderId="147" applyNumberFormat="0" applyProtection="0">
      <alignment horizontal="left" vertical="top" indent="1"/>
    </xf>
    <xf numFmtId="4" fontId="56" fillId="119" borderId="155" applyNumberFormat="0" applyProtection="0">
      <alignment horizontal="left" vertical="center" indent="1"/>
    </xf>
    <xf numFmtId="4" fontId="187" fillId="107" borderId="147" applyNumberFormat="0" applyProtection="0">
      <alignment vertical="center"/>
    </xf>
    <xf numFmtId="4" fontId="230" fillId="159" borderId="147" applyNumberFormat="0" applyProtection="0">
      <alignment vertical="center"/>
    </xf>
    <xf numFmtId="4" fontId="187" fillId="107" borderId="147" applyNumberFormat="0" applyProtection="0">
      <alignment vertical="center"/>
    </xf>
    <xf numFmtId="4" fontId="53" fillId="159" borderId="147" applyNumberFormat="0" applyProtection="0">
      <alignment vertical="center"/>
    </xf>
    <xf numFmtId="4" fontId="64" fillId="107" borderId="147" applyNumberFormat="0" applyProtection="0">
      <alignment vertical="center"/>
    </xf>
    <xf numFmtId="0" fontId="12" fillId="103" borderId="147" applyNumberFormat="0" applyProtection="0">
      <alignment horizontal="left" vertical="top" indent="1"/>
    </xf>
    <xf numFmtId="0" fontId="12" fillId="103" borderId="147" applyNumberFormat="0" applyProtection="0">
      <alignment horizontal="left" vertical="top" indent="1"/>
    </xf>
    <xf numFmtId="0" fontId="12" fillId="103" borderId="147" applyNumberFormat="0" applyProtection="0">
      <alignment horizontal="left" vertical="center" indent="1"/>
    </xf>
    <xf numFmtId="0" fontId="12" fillId="105" borderId="147" applyNumberFormat="0" applyProtection="0">
      <alignment horizontal="left" vertical="top" indent="1"/>
    </xf>
    <xf numFmtId="0" fontId="206" fillId="105" borderId="147" applyNumberFormat="0" applyProtection="0">
      <alignment horizontal="left" vertical="top"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top" indent="1"/>
    </xf>
    <xf numFmtId="0" fontId="12" fillId="92" borderId="147" applyNumberFormat="0" applyProtection="0">
      <alignment horizontal="left" vertical="center" indent="1"/>
    </xf>
    <xf numFmtId="0" fontId="12" fillId="104" borderId="147" applyNumberFormat="0" applyProtection="0">
      <alignment horizontal="left" vertical="center" indent="1"/>
    </xf>
    <xf numFmtId="4" fontId="53" fillId="119" borderId="147" applyNumberFormat="0" applyProtection="0">
      <alignment horizontal="right" vertical="center"/>
    </xf>
    <xf numFmtId="4" fontId="64" fillId="101" borderId="147" applyNumberFormat="0" applyProtection="0">
      <alignment horizontal="right" vertical="center"/>
    </xf>
    <xf numFmtId="4" fontId="64" fillId="101" borderId="147" applyNumberFormat="0" applyProtection="0">
      <alignment horizontal="right" vertical="center"/>
    </xf>
    <xf numFmtId="4" fontId="64" fillId="100" borderId="147" applyNumberFormat="0" applyProtection="0">
      <alignment horizontal="right" vertical="center"/>
    </xf>
    <xf numFmtId="4" fontId="53" fillId="156" borderId="147" applyNumberFormat="0" applyProtection="0">
      <alignment horizontal="right" vertical="center"/>
    </xf>
    <xf numFmtId="4" fontId="64" fillId="100" borderId="147" applyNumberFormat="0" applyProtection="0">
      <alignment horizontal="right" vertical="center"/>
    </xf>
    <xf numFmtId="4" fontId="64" fillId="96" borderId="147" applyNumberFormat="0" applyProtection="0">
      <alignment horizontal="right" vertical="center"/>
    </xf>
    <xf numFmtId="4" fontId="64" fillId="98" borderId="147" applyNumberFormat="0" applyProtection="0">
      <alignment horizontal="right" vertical="center"/>
    </xf>
    <xf numFmtId="4" fontId="64" fillId="99" borderId="147" applyNumberFormat="0" applyProtection="0">
      <alignment horizontal="right" vertical="center"/>
    </xf>
    <xf numFmtId="4" fontId="64" fillId="98" borderId="147" applyNumberFormat="0" applyProtection="0">
      <alignment horizontal="right" vertical="center"/>
    </xf>
    <xf numFmtId="4" fontId="53" fillId="154" borderId="147" applyNumberFormat="0" applyProtection="0">
      <alignment horizontal="right" vertical="center"/>
    </xf>
    <xf numFmtId="4" fontId="53" fillId="33" borderId="147" applyNumberFormat="0" applyProtection="0">
      <alignment horizontal="right" vertical="center"/>
    </xf>
    <xf numFmtId="4" fontId="64" fillId="94" borderId="147" applyNumberFormat="0" applyProtection="0">
      <alignment horizontal="right" vertical="center"/>
    </xf>
    <xf numFmtId="4" fontId="53" fillId="38" borderId="147" applyNumberFormat="0" applyProtection="0">
      <alignment horizontal="left" vertical="center" indent="1"/>
    </xf>
    <xf numFmtId="4" fontId="56" fillId="38" borderId="147" applyNumberFormat="0" applyProtection="0">
      <alignment vertical="center"/>
    </xf>
    <xf numFmtId="0" fontId="201" fillId="87" borderId="148" applyNumberFormat="0" applyAlignment="0" applyProtection="0"/>
    <xf numFmtId="0" fontId="12" fillId="86" borderId="149" applyNumberFormat="0" applyFont="0" applyAlignment="0" applyProtection="0"/>
    <xf numFmtId="0" fontId="206" fillId="86" borderId="152" applyNumberFormat="0" applyFont="0" applyAlignment="0" applyProtection="0"/>
    <xf numFmtId="0" fontId="226" fillId="110" borderId="148" applyNumberFormat="0" applyAlignment="0" applyProtection="0"/>
    <xf numFmtId="4" fontId="211" fillId="106" borderId="152" applyNumberFormat="0" applyProtection="0">
      <alignment horizontal="right" vertical="center"/>
    </xf>
    <xf numFmtId="4" fontId="12" fillId="104" borderId="153" applyNumberFormat="0" applyProtection="0">
      <alignment horizontal="left" vertical="center" indent="1"/>
    </xf>
    <xf numFmtId="4" fontId="206" fillId="100" borderId="152" applyNumberFormat="0" applyProtection="0">
      <alignment horizontal="right" vertical="center"/>
    </xf>
    <xf numFmtId="4" fontId="206" fillId="98" borderId="152" applyNumberFormat="0" applyProtection="0">
      <alignment horizontal="right" vertical="center"/>
    </xf>
    <xf numFmtId="4" fontId="206" fillId="38" borderId="152" applyNumberFormat="0" applyProtection="0">
      <alignment horizontal="left" vertical="center" indent="1"/>
    </xf>
    <xf numFmtId="0" fontId="194" fillId="117" borderId="148" applyNumberFormat="0" applyAlignment="0" applyProtection="0"/>
    <xf numFmtId="0" fontId="206" fillId="105" borderId="160" applyNumberFormat="0" applyProtection="0">
      <alignment horizontal="left" vertical="top" indent="1"/>
    </xf>
    <xf numFmtId="0" fontId="12" fillId="103" borderId="147" applyNumberFormat="0" applyProtection="0">
      <alignment horizontal="left" vertical="center" indent="1"/>
    </xf>
    <xf numFmtId="0" fontId="12" fillId="105" borderId="147" applyNumberFormat="0" applyProtection="0">
      <alignment horizontal="left" vertical="center" indent="1"/>
    </xf>
    <xf numFmtId="4" fontId="64" fillId="94" borderId="147" applyNumberFormat="0" applyProtection="0">
      <alignment horizontal="right" vertical="center"/>
    </xf>
    <xf numFmtId="4" fontId="64" fillId="92" borderId="147" applyNumberFormat="0" applyProtection="0">
      <alignment horizontal="right" vertical="center"/>
    </xf>
    <xf numFmtId="4" fontId="64" fillId="101" borderId="147" applyNumberFormat="0" applyProtection="0">
      <alignment horizontal="right" vertical="center"/>
    </xf>
    <xf numFmtId="4" fontId="64" fillId="100" borderId="147" applyNumberFormat="0" applyProtection="0">
      <alignment horizontal="right" vertical="center"/>
    </xf>
    <xf numFmtId="4" fontId="64" fillId="99" borderId="147" applyNumberFormat="0" applyProtection="0">
      <alignment horizontal="right" vertical="center"/>
    </xf>
    <xf numFmtId="4" fontId="64" fillId="98" borderId="147" applyNumberFormat="0" applyProtection="0">
      <alignment horizontal="right" vertical="center"/>
    </xf>
    <xf numFmtId="4" fontId="64" fillId="97" borderId="147" applyNumberFormat="0" applyProtection="0">
      <alignment horizontal="right" vertical="center"/>
    </xf>
    <xf numFmtId="4" fontId="64" fillId="96" borderId="147" applyNumberFormat="0" applyProtection="0">
      <alignment horizontal="right" vertical="center"/>
    </xf>
    <xf numFmtId="4" fontId="64" fillId="95" borderId="147" applyNumberFormat="0" applyProtection="0">
      <alignment horizontal="right" vertical="center"/>
    </xf>
    <xf numFmtId="4" fontId="50" fillId="91" borderId="147" applyNumberFormat="0" applyProtection="0">
      <alignment vertical="center"/>
    </xf>
    <xf numFmtId="0" fontId="204" fillId="117" borderId="163" applyNumberFormat="0" applyAlignment="0" applyProtection="0"/>
    <xf numFmtId="4" fontId="230" fillId="159" borderId="160" applyNumberFormat="0" applyProtection="0">
      <alignment vertical="center"/>
    </xf>
    <xf numFmtId="4" fontId="53" fillId="153" borderId="160" applyNumberFormat="0" applyProtection="0">
      <alignment horizontal="right" vertical="center"/>
    </xf>
    <xf numFmtId="4" fontId="187" fillId="107" borderId="160" applyNumberFormat="0" applyProtection="0">
      <alignment vertical="center"/>
    </xf>
    <xf numFmtId="4" fontId="189" fillId="103" borderId="160" applyNumberFormat="0" applyProtection="0">
      <alignment horizontal="right" vertical="center"/>
    </xf>
    <xf numFmtId="4" fontId="210" fillId="108" borderId="166" applyNumberFormat="0" applyProtection="0">
      <alignment horizontal="left" vertical="center" indent="1"/>
    </xf>
    <xf numFmtId="4" fontId="186" fillId="91" borderId="160" applyNumberFormat="0" applyProtection="0">
      <alignment vertical="center"/>
    </xf>
    <xf numFmtId="205" fontId="201" fillId="87" borderId="139" applyNumberFormat="0" applyAlignment="0" applyProtection="0"/>
    <xf numFmtId="205" fontId="201" fillId="87" borderId="139" applyNumberFormat="0" applyAlignment="0" applyProtection="0"/>
    <xf numFmtId="4" fontId="187" fillId="103" borderId="160" applyNumberFormat="0" applyProtection="0">
      <alignment horizontal="right" vertical="center"/>
    </xf>
    <xf numFmtId="4" fontId="206" fillId="103" borderId="166" applyNumberFormat="0" applyProtection="0">
      <alignment horizontal="left" vertical="center" indent="1"/>
    </xf>
    <xf numFmtId="4" fontId="206" fillId="103" borderId="153" applyNumberFormat="0" applyProtection="0">
      <alignment horizontal="left" vertical="center" indent="1"/>
    </xf>
    <xf numFmtId="4" fontId="206" fillId="99" borderId="152" applyNumberFormat="0" applyProtection="0">
      <alignment horizontal="right" vertical="center"/>
    </xf>
    <xf numFmtId="4" fontId="206" fillId="91" borderId="152" applyNumberFormat="0" applyProtection="0">
      <alignment vertical="center"/>
    </xf>
    <xf numFmtId="0" fontId="206" fillId="105" borderId="160" applyNumberFormat="0" applyProtection="0">
      <alignment horizontal="left" vertical="top" indent="1"/>
    </xf>
    <xf numFmtId="4" fontId="206" fillId="122" borderId="165" applyNumberFormat="0" applyProtection="0">
      <alignment horizontal="left" vertical="center" indent="1"/>
    </xf>
    <xf numFmtId="4" fontId="206" fillId="96" borderId="165" applyNumberFormat="0" applyProtection="0">
      <alignment horizontal="right" vertical="center"/>
    </xf>
    <xf numFmtId="0" fontId="206" fillId="105" borderId="165" applyNumberFormat="0" applyProtection="0">
      <alignment horizontal="left" vertical="center" indent="1"/>
    </xf>
    <xf numFmtId="4" fontId="64" fillId="95" borderId="160" applyNumberFormat="0" applyProtection="0">
      <alignment horizontal="right" vertical="center"/>
    </xf>
    <xf numFmtId="4" fontId="64" fillId="93" borderId="160" applyNumberFormat="0" applyProtection="0">
      <alignment horizontal="right" vertical="center"/>
    </xf>
    <xf numFmtId="4" fontId="206" fillId="103" borderId="166" applyNumberFormat="0" applyProtection="0">
      <alignment horizontal="left" vertical="center" indent="1"/>
    </xf>
    <xf numFmtId="0" fontId="12" fillId="104" borderId="160" applyNumberFormat="0" applyProtection="0">
      <alignment horizontal="left" vertical="center" indent="1"/>
    </xf>
    <xf numFmtId="0" fontId="220" fillId="110" borderId="161" applyNumberFormat="0" applyAlignment="0" applyProtection="0"/>
    <xf numFmtId="4" fontId="189" fillId="103" borderId="160" applyNumberFormat="0" applyProtection="0">
      <alignment horizontal="right" vertical="center"/>
    </xf>
    <xf numFmtId="4" fontId="64" fillId="101" borderId="160" applyNumberFormat="0" applyProtection="0">
      <alignment horizontal="right" vertical="center"/>
    </xf>
    <xf numFmtId="0" fontId="71" fillId="104" borderId="167" applyBorder="0"/>
    <xf numFmtId="4" fontId="206" fillId="92" borderId="166" applyNumberFormat="0" applyProtection="0">
      <alignment horizontal="left" vertical="center" indent="1"/>
    </xf>
    <xf numFmtId="4" fontId="206" fillId="122" borderId="165" applyNumberFormat="0" applyProtection="0">
      <alignment horizontal="left" vertical="center" indent="1"/>
    </xf>
    <xf numFmtId="4" fontId="53" fillId="156" borderId="160" applyNumberFormat="0" applyProtection="0">
      <alignment horizontal="right" vertical="center"/>
    </xf>
    <xf numFmtId="4" fontId="53" fillId="154" borderId="160" applyNumberFormat="0" applyProtection="0">
      <alignment horizontal="right" vertical="center"/>
    </xf>
    <xf numFmtId="4" fontId="187" fillId="107" borderId="160" applyNumberFormat="0" applyProtection="0">
      <alignment vertical="center"/>
    </xf>
    <xf numFmtId="0" fontId="64" fillId="92" borderId="160" applyNumberFormat="0" applyProtection="0">
      <alignment horizontal="left" vertical="top" indent="1"/>
    </xf>
    <xf numFmtId="4" fontId="12" fillId="104" borderId="166" applyNumberFormat="0" applyProtection="0">
      <alignment horizontal="left" vertical="center" indent="1"/>
    </xf>
    <xf numFmtId="4" fontId="64" fillId="107" borderId="160" applyNumberFormat="0" applyProtection="0">
      <alignment vertical="center"/>
    </xf>
    <xf numFmtId="4" fontId="64" fillId="92" borderId="160" applyNumberFormat="0" applyProtection="0">
      <alignment horizontal="right" vertical="center"/>
    </xf>
    <xf numFmtId="0" fontId="206" fillId="138" borderId="165" applyNumberFormat="0" applyProtection="0">
      <alignment horizontal="left" vertical="center" indent="1"/>
    </xf>
    <xf numFmtId="0" fontId="12" fillId="105" borderId="160" applyNumberFormat="0" applyProtection="0">
      <alignment horizontal="left" vertical="center" indent="1"/>
    </xf>
    <xf numFmtId="4" fontId="206" fillId="95" borderId="166" applyNumberFormat="0" applyProtection="0">
      <alignment horizontal="right" vertical="center"/>
    </xf>
    <xf numFmtId="4" fontId="186" fillId="91" borderId="160" applyNumberFormat="0" applyProtection="0">
      <alignment vertical="center"/>
    </xf>
    <xf numFmtId="4" fontId="187" fillId="107" borderId="160" applyNumberFormat="0" applyProtection="0">
      <alignment vertical="center"/>
    </xf>
    <xf numFmtId="0" fontId="185" fillId="0" borderId="156" applyNumberFormat="0" applyFill="0" applyAlignment="0" applyProtection="0"/>
    <xf numFmtId="0" fontId="185" fillId="0" borderId="156" applyNumberFormat="0" applyFill="0" applyAlignment="0" applyProtection="0"/>
    <xf numFmtId="37" fontId="28" fillId="0" borderId="146" applyNumberFormat="0"/>
    <xf numFmtId="4" fontId="189" fillId="103" borderId="147" applyNumberFormat="0" applyProtection="0">
      <alignment horizontal="right" vertical="center"/>
    </xf>
    <xf numFmtId="4" fontId="231" fillId="159" borderId="147" applyNumberFormat="0" applyProtection="0">
      <alignment horizontal="right" vertical="center"/>
    </xf>
    <xf numFmtId="4" fontId="231" fillId="159" borderId="147" applyNumberFormat="0" applyProtection="0">
      <alignment horizontal="right" vertical="center"/>
    </xf>
    <xf numFmtId="4" fontId="189" fillId="103" borderId="147" applyNumberFormat="0" applyProtection="0">
      <alignment horizontal="right" vertical="center"/>
    </xf>
    <xf numFmtId="202" fontId="67" fillId="0" borderId="146"/>
    <xf numFmtId="4" fontId="188" fillId="120" borderId="155" applyNumberFormat="0" applyProtection="0">
      <alignment horizontal="left" vertical="center" indent="1"/>
    </xf>
    <xf numFmtId="0" fontId="64" fillId="92" borderId="147" applyNumberFormat="0" applyProtection="0">
      <alignment horizontal="left" vertical="top" indent="1"/>
    </xf>
    <xf numFmtId="4" fontId="56" fillId="119" borderId="147" applyNumberFormat="0" applyProtection="0">
      <alignment horizontal="left" vertical="center" indent="1"/>
    </xf>
    <xf numFmtId="4" fontId="64" fillId="92" borderId="147" applyNumberFormat="0" applyProtection="0">
      <alignment horizontal="left" vertical="center"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187" fillId="103" borderId="147" applyNumberFormat="0" applyProtection="0">
      <alignment horizontal="right" vertical="center"/>
    </xf>
    <xf numFmtId="4" fontId="230" fillId="159" borderId="147" applyNumberFormat="0" applyProtection="0">
      <alignment horizontal="right" vertical="center"/>
    </xf>
    <xf numFmtId="4" fontId="230" fillId="159" borderId="147" applyNumberFormat="0" applyProtection="0">
      <alignment horizontal="right" vertical="center"/>
    </xf>
    <xf numFmtId="4" fontId="187" fillId="103" borderId="147" applyNumberFormat="0" applyProtection="0">
      <alignment horizontal="right" vertical="center"/>
    </xf>
    <xf numFmtId="4" fontId="64" fillId="103" borderId="147" applyNumberFormat="0" applyProtection="0">
      <alignment horizontal="right" vertical="center"/>
    </xf>
    <xf numFmtId="4" fontId="53" fillId="159" borderId="147" applyNumberFormat="0" applyProtection="0">
      <alignment horizontal="right" vertical="center"/>
    </xf>
    <xf numFmtId="4" fontId="53" fillId="159" borderId="147" applyNumberFormat="0" applyProtection="0">
      <alignment horizontal="right" vertical="center"/>
    </xf>
    <xf numFmtId="4" fontId="64" fillId="103" borderId="147" applyNumberFormat="0" applyProtection="0">
      <alignment horizontal="right" vertical="center"/>
    </xf>
    <xf numFmtId="0" fontId="64" fillId="107" borderId="147" applyNumberFormat="0" applyProtection="0">
      <alignment horizontal="left" vertical="top" indent="1"/>
    </xf>
    <xf numFmtId="4" fontId="64" fillId="107" borderId="147" applyNumberFormat="0" applyProtection="0">
      <alignment horizontal="left" vertical="center" indent="1"/>
    </xf>
    <xf numFmtId="4" fontId="56" fillId="119" borderId="155" applyNumberFormat="0" applyProtection="0">
      <alignment horizontal="left" vertical="center" indent="1"/>
    </xf>
    <xf numFmtId="4" fontId="56" fillId="119" borderId="155" applyNumberFormat="0" applyProtection="0">
      <alignment horizontal="left" vertical="center" indent="1"/>
    </xf>
    <xf numFmtId="4" fontId="64" fillId="107" borderId="147" applyNumberFormat="0" applyProtection="0">
      <alignment horizontal="left" vertical="center" indent="1"/>
    </xf>
    <xf numFmtId="4" fontId="187" fillId="107" borderId="147" applyNumberFormat="0" applyProtection="0">
      <alignment vertical="center"/>
    </xf>
    <xf numFmtId="4" fontId="230" fillId="159" borderId="147" applyNumberFormat="0" applyProtection="0">
      <alignment vertical="center"/>
    </xf>
    <xf numFmtId="4" fontId="230" fillId="159" borderId="147" applyNumberFormat="0" applyProtection="0">
      <alignment vertical="center"/>
    </xf>
    <xf numFmtId="4" fontId="187" fillId="107" borderId="147" applyNumberFormat="0" applyProtection="0">
      <alignment vertical="center"/>
    </xf>
    <xf numFmtId="4" fontId="64" fillId="107" borderId="147" applyNumberFormat="0" applyProtection="0">
      <alignment vertical="center"/>
    </xf>
    <xf numFmtId="4" fontId="53" fillId="159" borderId="147" applyNumberFormat="0" applyProtection="0">
      <alignment vertical="center"/>
    </xf>
    <xf numFmtId="4" fontId="53" fillId="159" borderId="147" applyNumberFormat="0" applyProtection="0">
      <alignment vertical="center"/>
    </xf>
    <xf numFmtId="4" fontId="64" fillId="107" borderId="147" applyNumberFormat="0" applyProtection="0">
      <alignment vertical="center"/>
    </xf>
    <xf numFmtId="0" fontId="12" fillId="103" borderId="147" applyNumberFormat="0" applyProtection="0">
      <alignment horizontal="left" vertical="top" indent="1"/>
    </xf>
    <xf numFmtId="0" fontId="12" fillId="103" borderId="147" applyNumberFormat="0" applyProtection="0">
      <alignment horizontal="left" vertical="top" indent="1"/>
    </xf>
    <xf numFmtId="0" fontId="206" fillId="103" borderId="147" applyNumberFormat="0" applyProtection="0">
      <alignment horizontal="left" vertical="top" indent="1"/>
    </xf>
    <xf numFmtId="0" fontId="12" fillId="103" borderId="147" applyNumberFormat="0" applyProtection="0">
      <alignment horizontal="left" vertical="top"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5" borderId="147" applyNumberFormat="0" applyProtection="0">
      <alignment horizontal="left" vertical="top" indent="1"/>
    </xf>
    <xf numFmtId="0" fontId="12" fillId="105" borderId="147" applyNumberFormat="0" applyProtection="0">
      <alignment horizontal="left" vertical="top" indent="1"/>
    </xf>
    <xf numFmtId="0" fontId="206" fillId="105" borderId="147" applyNumberFormat="0" applyProtection="0">
      <alignment horizontal="left" vertical="top" indent="1"/>
    </xf>
    <xf numFmtId="0" fontId="12" fillId="105" borderId="147" applyNumberFormat="0" applyProtection="0">
      <alignment horizontal="left" vertical="top"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92" borderId="147" applyNumberFormat="0" applyProtection="0">
      <alignment horizontal="left" vertical="top" indent="1"/>
    </xf>
    <xf numFmtId="0" fontId="12" fillId="92" borderId="147" applyNumberFormat="0" applyProtection="0">
      <alignment horizontal="left" vertical="top" indent="1"/>
    </xf>
    <xf numFmtId="0" fontId="206" fillId="92" borderId="147" applyNumberFormat="0" applyProtection="0">
      <alignment horizontal="left" vertical="top" indent="1"/>
    </xf>
    <xf numFmtId="0" fontId="12" fillId="92" borderId="147" applyNumberFormat="0" applyProtection="0">
      <alignment horizontal="left" vertical="top"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104" borderId="147" applyNumberFormat="0" applyProtection="0">
      <alignment horizontal="left" vertical="top" indent="1"/>
    </xf>
    <xf numFmtId="0" fontId="12" fillId="104" borderId="147" applyNumberFormat="0" applyProtection="0">
      <alignment horizontal="left" vertical="top" indent="1"/>
    </xf>
    <xf numFmtId="0" fontId="206" fillId="104" borderId="147" applyNumberFormat="0" applyProtection="0">
      <alignment horizontal="left" vertical="top" indent="1"/>
    </xf>
    <xf numFmtId="0" fontId="12" fillId="104" borderId="147" applyNumberFormat="0" applyProtection="0">
      <alignment horizontal="left" vertical="top"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4" fontId="64" fillId="92" borderId="147" applyNumberFormat="0" applyProtection="0">
      <alignment horizontal="right" vertical="center"/>
    </xf>
    <xf numFmtId="4" fontId="64" fillId="92" borderId="147" applyNumberFormat="0" applyProtection="0">
      <alignment horizontal="right" vertical="center"/>
    </xf>
    <xf numFmtId="4" fontId="53" fillId="119" borderId="147" applyNumberFormat="0" applyProtection="0">
      <alignment horizontal="right" vertical="center"/>
    </xf>
    <xf numFmtId="4" fontId="53" fillId="119" borderId="147" applyNumberFormat="0" applyProtection="0">
      <alignment horizontal="right" vertical="center"/>
    </xf>
    <xf numFmtId="4" fontId="64" fillId="92" borderId="147" applyNumberFormat="0" applyProtection="0">
      <alignment horizontal="right" vertical="center"/>
    </xf>
    <xf numFmtId="172" fontId="1" fillId="23" borderId="157">
      <alignment horizontal="center"/>
    </xf>
    <xf numFmtId="4" fontId="64" fillId="101" borderId="147" applyNumberFormat="0" applyProtection="0">
      <alignment horizontal="right" vertical="center"/>
    </xf>
    <xf numFmtId="4" fontId="64" fillId="101" borderId="147" applyNumberFormat="0" applyProtection="0">
      <alignment horizontal="right" vertical="center"/>
    </xf>
    <xf numFmtId="4" fontId="53" fillId="157" borderId="147" applyNumberFormat="0" applyProtection="0">
      <alignment horizontal="right" vertical="center"/>
    </xf>
    <xf numFmtId="4" fontId="53" fillId="157" borderId="147" applyNumberFormat="0" applyProtection="0">
      <alignment horizontal="right" vertical="center"/>
    </xf>
    <xf numFmtId="4" fontId="64" fillId="101" borderId="147" applyNumberFormat="0" applyProtection="0">
      <alignment horizontal="right" vertical="center"/>
    </xf>
    <xf numFmtId="4" fontId="64" fillId="100" borderId="147" applyNumberFormat="0" applyProtection="0">
      <alignment horizontal="right" vertical="center"/>
    </xf>
    <xf numFmtId="4" fontId="64" fillId="100" borderId="147" applyNumberFormat="0" applyProtection="0">
      <alignment horizontal="right" vertical="center"/>
    </xf>
    <xf numFmtId="4" fontId="53" fillId="156" borderId="147" applyNumberFormat="0" applyProtection="0">
      <alignment horizontal="right" vertical="center"/>
    </xf>
    <xf numFmtId="4" fontId="53" fillId="156" borderId="147" applyNumberFormat="0" applyProtection="0">
      <alignment horizontal="right" vertical="center"/>
    </xf>
    <xf numFmtId="4" fontId="64" fillId="100" borderId="147" applyNumberFormat="0" applyProtection="0">
      <alignment horizontal="right" vertical="center"/>
    </xf>
    <xf numFmtId="4" fontId="64" fillId="99" borderId="147" applyNumberFormat="0" applyProtection="0">
      <alignment horizontal="right" vertical="center"/>
    </xf>
    <xf numFmtId="4" fontId="64" fillId="99" borderId="147" applyNumberFormat="0" applyProtection="0">
      <alignment horizontal="right" vertical="center"/>
    </xf>
    <xf numFmtId="4" fontId="53" fillId="155" borderId="147" applyNumberFormat="0" applyProtection="0">
      <alignment horizontal="right" vertical="center"/>
    </xf>
    <xf numFmtId="4" fontId="53" fillId="155" borderId="147" applyNumberFormat="0" applyProtection="0">
      <alignment horizontal="right" vertical="center"/>
    </xf>
    <xf numFmtId="4" fontId="64" fillId="99" borderId="147" applyNumberFormat="0" applyProtection="0">
      <alignment horizontal="right" vertical="center"/>
    </xf>
    <xf numFmtId="4" fontId="64" fillId="98" borderId="147" applyNumberFormat="0" applyProtection="0">
      <alignment horizontal="right" vertical="center"/>
    </xf>
    <xf numFmtId="4" fontId="64" fillId="98" borderId="147" applyNumberFormat="0" applyProtection="0">
      <alignment horizontal="right" vertical="center"/>
    </xf>
    <xf numFmtId="4" fontId="53" fillId="109" borderId="147" applyNumberFormat="0" applyProtection="0">
      <alignment horizontal="right" vertical="center"/>
    </xf>
    <xf numFmtId="4" fontId="53" fillId="109" borderId="147" applyNumberFormat="0" applyProtection="0">
      <alignment horizontal="right" vertical="center"/>
    </xf>
    <xf numFmtId="4" fontId="64" fillId="98" borderId="147" applyNumberFormat="0" applyProtection="0">
      <alignment horizontal="right" vertical="center"/>
    </xf>
    <xf numFmtId="4" fontId="64" fillId="97" borderId="147" applyNumberFormat="0" applyProtection="0">
      <alignment horizontal="right" vertical="center"/>
    </xf>
    <xf numFmtId="4" fontId="64" fillId="97" borderId="147" applyNumberFormat="0" applyProtection="0">
      <alignment horizontal="right" vertical="center"/>
    </xf>
    <xf numFmtId="4" fontId="53" fillId="154" borderId="147" applyNumberFormat="0" applyProtection="0">
      <alignment horizontal="right" vertical="center"/>
    </xf>
    <xf numFmtId="4" fontId="53" fillId="154" borderId="147" applyNumberFormat="0" applyProtection="0">
      <alignment horizontal="right" vertical="center"/>
    </xf>
    <xf numFmtId="4" fontId="64" fillId="97" borderId="147" applyNumberFormat="0" applyProtection="0">
      <alignment horizontal="right" vertical="center"/>
    </xf>
    <xf numFmtId="4" fontId="64" fillId="96" borderId="147" applyNumberFormat="0" applyProtection="0">
      <alignment horizontal="right" vertical="center"/>
    </xf>
    <xf numFmtId="4" fontId="64" fillId="96" borderId="147" applyNumberFormat="0" applyProtection="0">
      <alignment horizontal="right" vertical="center"/>
    </xf>
    <xf numFmtId="4" fontId="53" fillId="33" borderId="147" applyNumberFormat="0" applyProtection="0">
      <alignment horizontal="right" vertical="center"/>
    </xf>
    <xf numFmtId="4" fontId="53" fillId="33" borderId="147" applyNumberFormat="0" applyProtection="0">
      <alignment horizontal="right" vertical="center"/>
    </xf>
    <xf numFmtId="4" fontId="64" fillId="96" borderId="147" applyNumberFormat="0" applyProtection="0">
      <alignment horizontal="right" vertical="center"/>
    </xf>
    <xf numFmtId="4" fontId="64" fillId="95" borderId="147" applyNumberFormat="0" applyProtection="0">
      <alignment horizontal="right" vertical="center"/>
    </xf>
    <xf numFmtId="4" fontId="64" fillId="95" borderId="147" applyNumberFormat="0" applyProtection="0">
      <alignment horizontal="right" vertical="center"/>
    </xf>
    <xf numFmtId="4" fontId="53" fillId="153" borderId="147" applyNumberFormat="0" applyProtection="0">
      <alignment horizontal="right" vertical="center"/>
    </xf>
    <xf numFmtId="4" fontId="53" fillId="153" borderId="147" applyNumberFormat="0" applyProtection="0">
      <alignment horizontal="right" vertical="center"/>
    </xf>
    <xf numFmtId="4" fontId="64" fillId="95" borderId="147" applyNumberFormat="0" applyProtection="0">
      <alignment horizontal="right" vertical="center"/>
    </xf>
    <xf numFmtId="4" fontId="64" fillId="94" borderId="147" applyNumberFormat="0" applyProtection="0">
      <alignment horizontal="right" vertical="center"/>
    </xf>
    <xf numFmtId="4" fontId="64" fillId="94" borderId="147" applyNumberFormat="0" applyProtection="0">
      <alignment horizontal="right" vertical="center"/>
    </xf>
    <xf numFmtId="4" fontId="53" fillId="121" borderId="147" applyNumberFormat="0" applyProtection="0">
      <alignment horizontal="right" vertical="center"/>
    </xf>
    <xf numFmtId="4" fontId="53" fillId="121" borderId="147" applyNumberFormat="0" applyProtection="0">
      <alignment horizontal="right" vertical="center"/>
    </xf>
    <xf numFmtId="4" fontId="64" fillId="94" borderId="147" applyNumberFormat="0" applyProtection="0">
      <alignment horizontal="right" vertical="center"/>
    </xf>
    <xf numFmtId="4" fontId="64" fillId="93" borderId="147" applyNumberFormat="0" applyProtection="0">
      <alignment horizontal="right" vertical="center"/>
    </xf>
    <xf numFmtId="4" fontId="64" fillId="93" borderId="147" applyNumberFormat="0" applyProtection="0">
      <alignment horizontal="right" vertical="center"/>
    </xf>
    <xf numFmtId="4" fontId="53" fillId="152" borderId="147" applyNumberFormat="0" applyProtection="0">
      <alignment horizontal="right" vertical="center"/>
    </xf>
    <xf numFmtId="4" fontId="53" fillId="152" borderId="147" applyNumberFormat="0" applyProtection="0">
      <alignment horizontal="right" vertical="center"/>
    </xf>
    <xf numFmtId="4" fontId="64" fillId="93" borderId="147" applyNumberFormat="0" applyProtection="0">
      <alignment horizontal="right" vertical="center"/>
    </xf>
    <xf numFmtId="0" fontId="50" fillId="91" borderId="147" applyNumberFormat="0" applyProtection="0">
      <alignment horizontal="left" vertical="top" indent="1"/>
    </xf>
    <xf numFmtId="4" fontId="50" fillId="91" borderId="147" applyNumberFormat="0" applyProtection="0">
      <alignment horizontal="left" vertical="center" indent="1"/>
    </xf>
    <xf numFmtId="4" fontId="50" fillId="91" borderId="147" applyNumberFormat="0" applyProtection="0">
      <alignment horizontal="left" vertical="center" indent="1"/>
    </xf>
    <xf numFmtId="4" fontId="53" fillId="38" borderId="147" applyNumberFormat="0" applyProtection="0">
      <alignment horizontal="left" vertical="center" indent="1"/>
    </xf>
    <xf numFmtId="4" fontId="53" fillId="38" borderId="147" applyNumberFormat="0" applyProtection="0">
      <alignment horizontal="left" vertical="center" indent="1"/>
    </xf>
    <xf numFmtId="4" fontId="50" fillId="91" borderId="147" applyNumberFormat="0" applyProtection="0">
      <alignment horizontal="left" vertical="center" indent="1"/>
    </xf>
    <xf numFmtId="4" fontId="186" fillId="91" borderId="147" applyNumberFormat="0" applyProtection="0">
      <alignment vertical="center"/>
    </xf>
    <xf numFmtId="4" fontId="229" fillId="38" borderId="147" applyNumberFormat="0" applyProtection="0">
      <alignment vertical="center"/>
    </xf>
    <xf numFmtId="4" fontId="229" fillId="38" borderId="147" applyNumberFormat="0" applyProtection="0">
      <alignment vertical="center"/>
    </xf>
    <xf numFmtId="4" fontId="186" fillId="91" borderId="147" applyNumberFormat="0" applyProtection="0">
      <alignment vertical="center"/>
    </xf>
    <xf numFmtId="4" fontId="50" fillId="91" borderId="147" applyNumberFormat="0" applyProtection="0">
      <alignment vertical="center"/>
    </xf>
    <xf numFmtId="4" fontId="50" fillId="91" borderId="147" applyNumberFormat="0" applyProtection="0">
      <alignment vertical="center"/>
    </xf>
    <xf numFmtId="4" fontId="56" fillId="38" borderId="147" applyNumberFormat="0" applyProtection="0">
      <alignment vertical="center"/>
    </xf>
    <xf numFmtId="4" fontId="56" fillId="38" borderId="147" applyNumberFormat="0" applyProtection="0">
      <alignment vertical="center"/>
    </xf>
    <xf numFmtId="4" fontId="50" fillId="91" borderId="147" applyNumberFormat="0" applyProtection="0">
      <alignment vertical="center"/>
    </xf>
    <xf numFmtId="0" fontId="204" fillId="117" borderId="150" applyNumberFormat="0" applyAlignment="0" applyProtection="0"/>
    <xf numFmtId="0" fontId="204" fillId="117" borderId="150" applyNumberFormat="0" applyAlignment="0" applyProtection="0"/>
    <xf numFmtId="0" fontId="204" fillId="110" borderId="150" applyNumberFormat="0" applyAlignment="0" applyProtection="0"/>
    <xf numFmtId="0" fontId="204" fillId="110" borderId="150" applyNumberFormat="0" applyAlignment="0" applyProtection="0"/>
    <xf numFmtId="0" fontId="12" fillId="86" borderId="149" applyNumberFormat="0" applyFont="0" applyAlignment="0" applyProtection="0"/>
    <xf numFmtId="0" fontId="12" fillId="86" borderId="149" applyNumberFormat="0" applyFont="0" applyAlignment="0" applyProtection="0"/>
    <xf numFmtId="0" fontId="206" fillId="86" borderId="152" applyNumberFormat="0" applyFont="0" applyAlignment="0" applyProtection="0"/>
    <xf numFmtId="0" fontId="12" fillId="107" borderId="149" applyNumberFormat="0" applyFont="0" applyAlignment="0" applyProtection="0"/>
    <xf numFmtId="0" fontId="12" fillId="107" borderId="149" applyNumberFormat="0" applyFont="0" applyAlignment="0" applyProtection="0"/>
    <xf numFmtId="4" fontId="206" fillId="97"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206" fillId="100" borderId="165" applyNumberFormat="0" applyProtection="0">
      <alignment horizontal="right" vertical="center"/>
    </xf>
    <xf numFmtId="4" fontId="206" fillId="103" borderId="166" applyNumberFormat="0" applyProtection="0">
      <alignment horizontal="left" vertical="center" indent="1"/>
    </xf>
    <xf numFmtId="0" fontId="206" fillId="103" borderId="165" applyNumberFormat="0" applyProtection="0">
      <alignment horizontal="left" vertical="center" indent="1"/>
    </xf>
    <xf numFmtId="0" fontId="201" fillId="87" borderId="148" applyNumberFormat="0" applyAlignment="0" applyProtection="0"/>
    <xf numFmtId="0" fontId="201" fillId="87" borderId="148" applyNumberFormat="0" applyAlignment="0" applyProtection="0"/>
    <xf numFmtId="0" fontId="226" fillId="110" borderId="148" applyNumberFormat="0" applyAlignment="0" applyProtection="0"/>
    <xf numFmtId="0" fontId="226" fillId="110" borderId="148" applyNumberFormat="0" applyAlignment="0" applyProtection="0"/>
    <xf numFmtId="4" fontId="206" fillId="122" borderId="165"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64" fillId="95" borderId="160" applyNumberFormat="0" applyProtection="0">
      <alignment horizontal="right" vertical="center"/>
    </xf>
    <xf numFmtId="4" fontId="64" fillId="98" borderId="160" applyNumberFormat="0" applyProtection="0">
      <alignment horizontal="right" vertical="center"/>
    </xf>
    <xf numFmtId="4" fontId="64" fillId="99" borderId="160" applyNumberFormat="0" applyProtection="0">
      <alignment horizontal="right" vertical="center"/>
    </xf>
    <xf numFmtId="4" fontId="64" fillId="92" borderId="160" applyNumberFormat="0" applyProtection="0">
      <alignment horizontal="right" vertical="center"/>
    </xf>
    <xf numFmtId="0" fontId="12" fillId="104" borderId="160" applyNumberFormat="0" applyProtection="0">
      <alignment horizontal="left" vertical="center" indent="1"/>
    </xf>
    <xf numFmtId="0" fontId="12" fillId="104" borderId="160" applyNumberFormat="0" applyProtection="0">
      <alignment horizontal="left" vertical="top" indent="1"/>
    </xf>
    <xf numFmtId="4" fontId="64" fillId="103" borderId="160" applyNumberFormat="0" applyProtection="0">
      <alignment horizontal="right" vertical="center"/>
    </xf>
    <xf numFmtId="0" fontId="206" fillId="104" borderId="160" applyNumberFormat="0" applyProtection="0">
      <alignment horizontal="left" vertical="top" indent="1"/>
    </xf>
    <xf numFmtId="4" fontId="208" fillId="107" borderId="160" applyNumberFormat="0" applyProtection="0">
      <alignment vertical="center"/>
    </xf>
    <xf numFmtId="0" fontId="12" fillId="92" borderId="160" applyNumberFormat="0" applyProtection="0">
      <alignment horizontal="left" vertical="center" indent="1"/>
    </xf>
    <xf numFmtId="0" fontId="206" fillId="138" borderId="165" applyNumberFormat="0" applyProtection="0">
      <alignment horizontal="left" vertical="center" indent="1"/>
    </xf>
    <xf numFmtId="4" fontId="56" fillId="119" borderId="168" applyNumberFormat="0" applyProtection="0">
      <alignment horizontal="left" vertical="center" indent="1"/>
    </xf>
    <xf numFmtId="0" fontId="204" fillId="110" borderId="163" applyNumberFormat="0" applyAlignment="0" applyProtection="0"/>
    <xf numFmtId="0" fontId="12" fillId="86" borderId="162" applyNumberFormat="0" applyFont="0" applyAlignment="0" applyProtection="0"/>
    <xf numFmtId="0" fontId="204" fillId="110" borderId="163" applyNumberFormat="0" applyAlignment="0" applyProtection="0"/>
    <xf numFmtId="4" fontId="50" fillId="91" borderId="160" applyNumberFormat="0" applyProtection="0">
      <alignment vertical="center"/>
    </xf>
    <xf numFmtId="4" fontId="64" fillId="93" borderId="160" applyNumberFormat="0" applyProtection="0">
      <alignment horizontal="right" vertical="center"/>
    </xf>
    <xf numFmtId="4" fontId="64" fillId="93" borderId="160" applyNumberFormat="0" applyProtection="0">
      <alignment horizontal="right" vertical="center"/>
    </xf>
    <xf numFmtId="0" fontId="194" fillId="117" borderId="148" applyNumberFormat="0" applyAlignment="0" applyProtection="0"/>
    <xf numFmtId="0" fontId="194" fillId="117" borderId="148" applyNumberFormat="0" applyAlignment="0" applyProtection="0"/>
    <xf numFmtId="0" fontId="220" fillId="110" borderId="148" applyNumberFormat="0" applyAlignment="0" applyProtection="0"/>
    <xf numFmtId="0" fontId="220" fillId="110" borderId="148" applyNumberFormat="0" applyAlignment="0" applyProtection="0"/>
    <xf numFmtId="0" fontId="50" fillId="91" borderId="160" applyNumberFormat="0" applyProtection="0">
      <alignment horizontal="left" vertical="top" indent="1"/>
    </xf>
    <xf numFmtId="4" fontId="64" fillId="94" borderId="160" applyNumberFormat="0" applyProtection="0">
      <alignment horizontal="right" vertical="center"/>
    </xf>
    <xf numFmtId="4" fontId="64" fillId="95" borderId="160" applyNumberFormat="0" applyProtection="0">
      <alignment horizontal="right" vertical="center"/>
    </xf>
    <xf numFmtId="4" fontId="64" fillId="93" borderId="160" applyNumberFormat="0" applyProtection="0">
      <alignment horizontal="right" vertical="center"/>
    </xf>
    <xf numFmtId="4" fontId="64" fillId="98" borderId="160" applyNumberFormat="0" applyProtection="0">
      <alignment horizontal="right" vertical="center"/>
    </xf>
    <xf numFmtId="4" fontId="64" fillId="99" borderId="160" applyNumberFormat="0" applyProtection="0">
      <alignment horizontal="right" vertical="center"/>
    </xf>
    <xf numFmtId="4" fontId="64" fillId="100" borderId="160" applyNumberFormat="0" applyProtection="0">
      <alignment horizontal="right" vertical="center"/>
    </xf>
    <xf numFmtId="4" fontId="64" fillId="101" borderId="160" applyNumberFormat="0" applyProtection="0">
      <alignment horizontal="right" vertical="center"/>
    </xf>
    <xf numFmtId="0" fontId="206" fillId="105" borderId="160" applyNumberFormat="0" applyProtection="0">
      <alignment horizontal="left" vertical="top" indent="1"/>
    </xf>
    <xf numFmtId="0" fontId="12" fillId="92" borderId="160" applyNumberFormat="0" applyProtection="0">
      <alignment horizontal="left" vertical="top" indent="1"/>
    </xf>
    <xf numFmtId="0" fontId="64" fillId="92" borderId="160" applyNumberFormat="0" applyProtection="0">
      <alignment horizontal="left" vertical="top" indent="1"/>
    </xf>
    <xf numFmtId="0" fontId="206" fillId="104" borderId="160" applyNumberFormat="0" applyProtection="0">
      <alignment horizontal="left" vertical="top" indent="1"/>
    </xf>
    <xf numFmtId="4" fontId="64" fillId="103" borderId="160" applyNumberFormat="0" applyProtection="0">
      <alignment horizontal="right" vertical="center"/>
    </xf>
    <xf numFmtId="4" fontId="64" fillId="107" borderId="160" applyNumberFormat="0" applyProtection="0">
      <alignment horizontal="left" vertical="center" indent="1"/>
    </xf>
    <xf numFmtId="0" fontId="185" fillId="0" borderId="164" applyNumberFormat="0" applyFill="0" applyAlignment="0" applyProtection="0"/>
    <xf numFmtId="4" fontId="53" fillId="159" borderId="160" applyNumberFormat="0" applyProtection="0">
      <alignment horizontal="right" vertical="center"/>
    </xf>
    <xf numFmtId="0" fontId="12" fillId="105" borderId="160" applyNumberFormat="0" applyProtection="0">
      <alignment horizontal="left" vertical="center" indent="1"/>
    </xf>
    <xf numFmtId="0" fontId="204" fillId="117" borderId="163" applyNumberFormat="0" applyAlignment="0" applyProtection="0"/>
    <xf numFmtId="4" fontId="64" fillId="92" borderId="160" applyNumberFormat="0" applyProtection="0">
      <alignment horizontal="right" vertical="center"/>
    </xf>
    <xf numFmtId="0" fontId="12" fillId="104" borderId="160" applyNumberFormat="0" applyProtection="0">
      <alignment horizontal="left" vertical="center" indent="1"/>
    </xf>
    <xf numFmtId="4" fontId="53" fillId="156" borderId="160" applyNumberFormat="0" applyProtection="0">
      <alignment horizontal="right" vertical="center"/>
    </xf>
    <xf numFmtId="4" fontId="53" fillId="155" borderId="160" applyNumberFormat="0" applyProtection="0">
      <alignment horizontal="right" vertical="center"/>
    </xf>
    <xf numFmtId="4" fontId="64" fillId="97" borderId="160" applyNumberFormat="0" applyProtection="0">
      <alignment horizontal="right" vertical="center"/>
    </xf>
    <xf numFmtId="4" fontId="64" fillId="96" borderId="160" applyNumberFormat="0" applyProtection="0">
      <alignment horizontal="right" vertical="center"/>
    </xf>
    <xf numFmtId="4" fontId="53" fillId="153" borderId="160" applyNumberFormat="0" applyProtection="0">
      <alignment horizontal="right" vertical="center"/>
    </xf>
    <xf numFmtId="4" fontId="64" fillId="94" borderId="160" applyNumberFormat="0" applyProtection="0">
      <alignment horizontal="right" vertical="center"/>
    </xf>
    <xf numFmtId="4" fontId="206" fillId="103" borderId="166" applyNumberFormat="0" applyProtection="0">
      <alignment horizontal="left" vertical="center" indent="1"/>
    </xf>
    <xf numFmtId="4" fontId="229" fillId="38" borderId="160" applyNumberFormat="0" applyProtection="0">
      <alignment vertical="center"/>
    </xf>
    <xf numFmtId="4" fontId="231" fillId="159" borderId="160" applyNumberFormat="0" applyProtection="0">
      <alignment horizontal="right" vertical="center"/>
    </xf>
    <xf numFmtId="0" fontId="204" fillId="117" borderId="163" applyNumberFormat="0" applyAlignment="0" applyProtection="0"/>
    <xf numFmtId="4" fontId="206" fillId="100" borderId="165" applyNumberFormat="0" applyProtection="0">
      <alignment horizontal="right" vertical="center"/>
    </xf>
    <xf numFmtId="4" fontId="206" fillId="103" borderId="166" applyNumberFormat="0" applyProtection="0">
      <alignment horizontal="left" vertical="center" indent="1"/>
    </xf>
    <xf numFmtId="4" fontId="64" fillId="103" borderId="160" applyNumberFormat="0" applyProtection="0">
      <alignment horizontal="right" vertical="center"/>
    </xf>
    <xf numFmtId="4" fontId="64" fillId="92" borderId="160" applyNumberFormat="0" applyProtection="0">
      <alignment horizontal="left" vertical="center" indent="1"/>
    </xf>
    <xf numFmtId="0" fontId="208" fillId="92" borderId="160" applyNumberFormat="0" applyProtection="0">
      <alignment horizontal="left" vertical="top" indent="1"/>
    </xf>
    <xf numFmtId="0" fontId="71" fillId="104" borderId="167" applyBorder="0"/>
    <xf numFmtId="0" fontId="201" fillId="87" borderId="161" applyNumberFormat="0" applyAlignment="0" applyProtection="0"/>
    <xf numFmtId="0" fontId="206" fillId="86" borderId="165" applyNumberFormat="0" applyFont="0" applyAlignment="0" applyProtection="0"/>
    <xf numFmtId="4" fontId="188" fillId="120" borderId="168" applyNumberFormat="0" applyProtection="0">
      <alignment horizontal="left" vertical="center" indent="1"/>
    </xf>
    <xf numFmtId="4" fontId="64" fillId="101" borderId="160" applyNumberFormat="0" applyProtection="0">
      <alignment horizontal="right" vertical="center"/>
    </xf>
    <xf numFmtId="0" fontId="206" fillId="105" borderId="165" applyNumberFormat="0" applyProtection="0">
      <alignment horizontal="left" vertical="center" indent="1"/>
    </xf>
    <xf numFmtId="0" fontId="50" fillId="91" borderId="160" applyNumberFormat="0" applyProtection="0">
      <alignment horizontal="left" vertical="top" indent="1"/>
    </xf>
    <xf numFmtId="4" fontId="64" fillId="95" borderId="160" applyNumberFormat="0" applyProtection="0">
      <alignment horizontal="right" vertical="center"/>
    </xf>
    <xf numFmtId="0" fontId="206" fillId="138" borderId="165" applyNumberFormat="0" applyProtection="0">
      <alignment horizontal="left" vertical="center" indent="1"/>
    </xf>
    <xf numFmtId="4" fontId="210" fillId="108" borderId="166" applyNumberFormat="0" applyProtection="0">
      <alignment horizontal="left" vertical="center" indent="1"/>
    </xf>
    <xf numFmtId="4" fontId="208" fillId="107" borderId="160" applyNumberFormat="0" applyProtection="0">
      <alignment vertical="center"/>
    </xf>
    <xf numFmtId="4" fontId="64" fillId="97" borderId="160" applyNumberFormat="0" applyProtection="0">
      <alignment horizontal="right" vertical="center"/>
    </xf>
    <xf numFmtId="0" fontId="206" fillId="105" borderId="165" applyNumberFormat="0" applyProtection="0">
      <alignment horizontal="left" vertical="center" indent="1"/>
    </xf>
    <xf numFmtId="4" fontId="64" fillId="107" borderId="160" applyNumberFormat="0" applyProtection="0">
      <alignment vertical="center"/>
    </xf>
    <xf numFmtId="4" fontId="206" fillId="95" borderId="166" applyNumberFormat="0" applyProtection="0">
      <alignment horizontal="right" vertical="center"/>
    </xf>
    <xf numFmtId="4" fontId="206" fillId="38" borderId="165" applyNumberFormat="0" applyProtection="0">
      <alignment horizontal="left" vertical="center" indent="1"/>
    </xf>
    <xf numFmtId="4" fontId="186" fillId="91" borderId="160" applyNumberFormat="0" applyProtection="0">
      <alignment vertical="center"/>
    </xf>
    <xf numFmtId="4" fontId="206" fillId="122" borderId="165" applyNumberFormat="0" applyProtection="0">
      <alignment horizontal="left" vertical="center" indent="1"/>
    </xf>
    <xf numFmtId="4" fontId="53" fillId="159" borderId="160" applyNumberFormat="0" applyProtection="0">
      <alignment vertical="center"/>
    </xf>
    <xf numFmtId="4" fontId="53" fillId="121" borderId="160" applyNumberFormat="0" applyProtection="0">
      <alignment horizontal="right" vertical="center"/>
    </xf>
    <xf numFmtId="0" fontId="206" fillId="138" borderId="165" applyNumberFormat="0" applyProtection="0">
      <alignment horizontal="left" vertical="center" indent="1"/>
    </xf>
    <xf numFmtId="4" fontId="64" fillId="100" borderId="160" applyNumberFormat="0" applyProtection="0">
      <alignment horizontal="right" vertical="center"/>
    </xf>
    <xf numFmtId="0" fontId="12" fillId="92" borderId="160" applyNumberFormat="0" applyProtection="0">
      <alignment horizontal="left" vertical="top" indent="1"/>
    </xf>
    <xf numFmtId="4" fontId="53" fillId="155" borderId="160" applyNumberFormat="0" applyProtection="0">
      <alignment horizontal="right" vertical="center"/>
    </xf>
    <xf numFmtId="0" fontId="206" fillId="86" borderId="165" applyNumberFormat="0" applyFont="0" applyAlignment="0" applyProtection="0"/>
    <xf numFmtId="4" fontId="50" fillId="91" borderId="160" applyNumberFormat="0" applyProtection="0">
      <alignment vertical="center"/>
    </xf>
    <xf numFmtId="4" fontId="229" fillId="38" borderId="160" applyNumberFormat="0" applyProtection="0">
      <alignment vertical="center"/>
    </xf>
    <xf numFmtId="0" fontId="204" fillId="117" borderId="163" applyNumberFormat="0" applyAlignment="0" applyProtection="0"/>
    <xf numFmtId="4" fontId="206" fillId="122" borderId="165" applyNumberFormat="0" applyProtection="0">
      <alignment horizontal="left" vertical="center" indent="1"/>
    </xf>
    <xf numFmtId="4" fontId="206" fillId="122" borderId="165" applyNumberFormat="0" applyProtection="0">
      <alignment horizontal="left" vertical="center" indent="1"/>
    </xf>
    <xf numFmtId="0" fontId="206" fillId="104" borderId="160" applyNumberFormat="0" applyProtection="0">
      <alignment horizontal="left" vertical="top" indent="1"/>
    </xf>
    <xf numFmtId="0" fontId="206" fillId="92" borderId="160" applyNumberFormat="0" applyProtection="0">
      <alignment horizontal="left" vertical="top" indent="1"/>
    </xf>
    <xf numFmtId="0" fontId="50" fillId="91" borderId="160" applyNumberFormat="0" applyProtection="0">
      <alignment horizontal="left" vertical="top" indent="1"/>
    </xf>
    <xf numFmtId="0" fontId="206" fillId="92" borderId="160" applyNumberFormat="0" applyProtection="0">
      <alignment horizontal="left" vertical="top" indent="1"/>
    </xf>
    <xf numFmtId="0" fontId="213" fillId="134" borderId="165" applyNumberFormat="0" applyAlignment="0" applyProtection="0"/>
    <xf numFmtId="0" fontId="12" fillId="104" borderId="160" applyNumberFormat="0" applyProtection="0">
      <alignment horizontal="left" vertical="center" indent="1"/>
    </xf>
    <xf numFmtId="4" fontId="64" fillId="92" borderId="160" applyNumberFormat="0" applyProtection="0">
      <alignment horizontal="left" vertical="center" indent="1"/>
    </xf>
    <xf numFmtId="4" fontId="56" fillId="119" borderId="160" applyNumberFormat="0" applyProtection="0">
      <alignment horizontal="left" vertical="center" indent="1"/>
    </xf>
    <xf numFmtId="0" fontId="213" fillId="134" borderId="165" applyNumberFormat="0" applyAlignment="0" applyProtection="0"/>
    <xf numFmtId="4" fontId="53" fillId="152" borderId="160" applyNumberFormat="0" applyProtection="0">
      <alignment horizontal="right" vertical="center"/>
    </xf>
    <xf numFmtId="4" fontId="64" fillId="103" borderId="160" applyNumberFormat="0" applyProtection="0">
      <alignment horizontal="right" vertical="center"/>
    </xf>
    <xf numFmtId="4" fontId="215" fillId="27" borderId="165" applyNumberFormat="0" applyProtection="0">
      <alignment horizontal="right" vertical="center"/>
    </xf>
    <xf numFmtId="4" fontId="206" fillId="93" borderId="165" applyNumberFormat="0" applyProtection="0">
      <alignment horizontal="right" vertical="center"/>
    </xf>
    <xf numFmtId="0" fontId="12" fillId="103" borderId="160" applyNumberFormat="0" applyProtection="0">
      <alignment horizontal="left" vertical="top" indent="1"/>
    </xf>
    <xf numFmtId="4" fontId="53" fillId="156" borderId="160" applyNumberFormat="0" applyProtection="0">
      <alignment horizontal="right" vertical="center"/>
    </xf>
    <xf numFmtId="0" fontId="206" fillId="86" borderId="165" applyNumberFormat="0" applyFont="0" applyAlignment="0" applyProtection="0"/>
    <xf numFmtId="0" fontId="204" fillId="134" borderId="163" applyNumberFormat="0" applyAlignment="0" applyProtection="0"/>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0" fontId="209" fillId="91" borderId="160" applyNumberFormat="0" applyProtection="0">
      <alignment horizontal="left" vertical="top" indent="1"/>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8" borderId="165" applyNumberFormat="0" applyProtection="0">
      <alignment horizontal="right" vertical="center"/>
    </xf>
    <xf numFmtId="4" fontId="206" fillId="102" borderId="166" applyNumberFormat="0" applyProtection="0">
      <alignment horizontal="left" vertical="center" indent="1"/>
    </xf>
    <xf numFmtId="4" fontId="206" fillId="103" borderId="166" applyNumberFormat="0" applyProtection="0">
      <alignment horizontal="left" vertical="center" indent="1"/>
    </xf>
    <xf numFmtId="4" fontId="50" fillId="91" borderId="160" applyNumberFormat="0" applyProtection="0">
      <alignment vertical="center"/>
    </xf>
    <xf numFmtId="0" fontId="206" fillId="110" borderId="165" applyNumberFormat="0" applyProtection="0">
      <alignment horizontal="left" vertical="center" indent="1"/>
    </xf>
    <xf numFmtId="0" fontId="206" fillId="138" borderId="165" applyNumberFormat="0" applyProtection="0">
      <alignment horizontal="left" vertical="center" indent="1"/>
    </xf>
    <xf numFmtId="0" fontId="206" fillId="103" borderId="165" applyNumberFormat="0" applyProtection="0">
      <alignment horizontal="left" vertical="center" indent="1"/>
    </xf>
    <xf numFmtId="4" fontId="64" fillId="100" borderId="160" applyNumberFormat="0" applyProtection="0">
      <alignment horizontal="right" vertical="center"/>
    </xf>
    <xf numFmtId="4" fontId="215" fillId="27" borderId="165" applyNumberFormat="0" applyProtection="0">
      <alignment horizontal="right" vertical="center"/>
    </xf>
    <xf numFmtId="37" fontId="28" fillId="0" borderId="159" applyNumberFormat="0"/>
    <xf numFmtId="0" fontId="12" fillId="105" borderId="160" applyNumberFormat="0" applyProtection="0">
      <alignment horizontal="left" vertical="top" indent="1"/>
    </xf>
    <xf numFmtId="0" fontId="206" fillId="105" borderId="165" applyNumberFormat="0" applyProtection="0">
      <alignment horizontal="left" vertical="center" indent="1"/>
    </xf>
    <xf numFmtId="4" fontId="187" fillId="107" borderId="160" applyNumberFormat="0" applyProtection="0">
      <alignment vertical="center"/>
    </xf>
    <xf numFmtId="4" fontId="53" fillId="119" borderId="160" applyNumberFormat="0" applyProtection="0">
      <alignment horizontal="right" vertical="center"/>
    </xf>
    <xf numFmtId="4" fontId="206" fillId="93" borderId="165" applyNumberFormat="0" applyProtection="0">
      <alignment horizontal="right" vertical="center"/>
    </xf>
    <xf numFmtId="0" fontId="220" fillId="110" borderId="161" applyNumberFormat="0" applyAlignment="0" applyProtection="0"/>
    <xf numFmtId="4" fontId="53" fillId="152" borderId="160" applyNumberFormat="0" applyProtection="0">
      <alignment horizontal="right" vertical="center"/>
    </xf>
    <xf numFmtId="4" fontId="186" fillId="91" borderId="160" applyNumberFormat="0" applyProtection="0">
      <alignment vertical="center"/>
    </xf>
    <xf numFmtId="4" fontId="50" fillId="91" borderId="160" applyNumberFormat="0" applyProtection="0">
      <alignment vertical="center"/>
    </xf>
    <xf numFmtId="4" fontId="206" fillId="92" borderId="166" applyNumberFormat="0" applyProtection="0">
      <alignment horizontal="left" vertical="center" indent="1"/>
    </xf>
    <xf numFmtId="0" fontId="50" fillId="91" borderId="160" applyNumberFormat="0" applyProtection="0">
      <alignment horizontal="left" vertical="top" indent="1"/>
    </xf>
    <xf numFmtId="4" fontId="53" fillId="121" borderId="160" applyNumberFormat="0" applyProtection="0">
      <alignment horizontal="right" vertical="center"/>
    </xf>
    <xf numFmtId="0" fontId="12" fillId="103" borderId="160" applyNumberFormat="0" applyProtection="0">
      <alignment horizontal="left" vertical="top" indent="1"/>
    </xf>
    <xf numFmtId="4" fontId="206" fillId="38" borderId="165" applyNumberFormat="0" applyProtection="0">
      <alignment horizontal="left" vertical="center" indent="1"/>
    </xf>
    <xf numFmtId="4" fontId="64" fillId="95" borderId="160" applyNumberFormat="0" applyProtection="0">
      <alignment horizontal="right" vertical="center"/>
    </xf>
    <xf numFmtId="4" fontId="53" fillId="159" borderId="160" applyNumberFormat="0" applyProtection="0">
      <alignment vertical="center"/>
    </xf>
    <xf numFmtId="4" fontId="50" fillId="91" borderId="160" applyNumberFormat="0" applyProtection="0">
      <alignment vertical="center"/>
    </xf>
    <xf numFmtId="0" fontId="12" fillId="105" borderId="160" applyNumberFormat="0" applyProtection="0">
      <alignment horizontal="left" vertical="top" indent="1"/>
    </xf>
    <xf numFmtId="4" fontId="50" fillId="91" borderId="160" applyNumberFormat="0" applyProtection="0">
      <alignment horizontal="left" vertical="center" indent="1"/>
    </xf>
    <xf numFmtId="4" fontId="64" fillId="99" borderId="160" applyNumberFormat="0" applyProtection="0">
      <alignment horizontal="right" vertical="center"/>
    </xf>
    <xf numFmtId="4" fontId="64" fillId="98" borderId="160" applyNumberFormat="0" applyProtection="0">
      <alignment horizontal="right" vertical="center"/>
    </xf>
    <xf numFmtId="0" fontId="12" fillId="104" borderId="160" applyNumberFormat="0" applyProtection="0">
      <alignment horizontal="left" vertical="top" indent="1"/>
    </xf>
    <xf numFmtId="0" fontId="12" fillId="105" borderId="160" applyNumberFormat="0" applyProtection="0">
      <alignment horizontal="left" vertical="center" indent="1"/>
    </xf>
    <xf numFmtId="0" fontId="206" fillId="103" borderId="165" applyNumberFormat="0" applyProtection="0">
      <alignment horizontal="left" vertical="center" indent="1"/>
    </xf>
    <xf numFmtId="0" fontId="220" fillId="110" borderId="161" applyNumberFormat="0" applyAlignment="0" applyProtection="0"/>
    <xf numFmtId="0" fontId="220" fillId="110" borderId="161" applyNumberFormat="0" applyAlignment="0" applyProtection="0"/>
    <xf numFmtId="0" fontId="213" fillId="134" borderId="165" applyNumberFormat="0" applyAlignment="0" applyProtection="0"/>
    <xf numFmtId="4" fontId="230" fillId="159" borderId="160" applyNumberFormat="0" applyProtection="0">
      <alignment horizontal="right" vertical="center"/>
    </xf>
    <xf numFmtId="4" fontId="64" fillId="107" borderId="160" applyNumberFormat="0" applyProtection="0">
      <alignment horizontal="left" vertical="center" indent="1"/>
    </xf>
    <xf numFmtId="202" fontId="67" fillId="0" borderId="159"/>
    <xf numFmtId="4" fontId="64" fillId="107" borderId="160" applyNumberFormat="0" applyProtection="0">
      <alignment vertical="center"/>
    </xf>
    <xf numFmtId="0" fontId="12" fillId="105" borderId="160" applyNumberFormat="0" applyProtection="0">
      <alignment horizontal="left" vertical="top" indent="1"/>
    </xf>
    <xf numFmtId="4" fontId="53" fillId="38" borderId="160" applyNumberFormat="0" applyProtection="0">
      <alignment horizontal="left" vertical="center" indent="1"/>
    </xf>
    <xf numFmtId="4" fontId="53" fillId="38" borderId="160" applyNumberFormat="0" applyProtection="0">
      <alignment horizontal="left" vertical="center" indent="1"/>
    </xf>
    <xf numFmtId="0" fontId="206" fillId="92" borderId="160" applyNumberFormat="0" applyProtection="0">
      <alignment horizontal="left" vertical="top" indent="1"/>
    </xf>
    <xf numFmtId="0" fontId="206" fillId="92" borderId="160" applyNumberFormat="0" applyProtection="0">
      <alignment horizontal="left" vertical="top" indent="1"/>
    </xf>
    <xf numFmtId="0" fontId="50" fillId="91" borderId="160" applyNumberFormat="0" applyProtection="0">
      <alignment horizontal="left" vertical="top" indent="1"/>
    </xf>
    <xf numFmtId="4" fontId="64" fillId="100" borderId="160" applyNumberFormat="0" applyProtection="0">
      <alignment horizontal="right" vertical="center"/>
    </xf>
    <xf numFmtId="4" fontId="53" fillId="157" borderId="160" applyNumberFormat="0" applyProtection="0">
      <alignment horizontal="right" vertical="center"/>
    </xf>
    <xf numFmtId="4" fontId="64" fillId="96" borderId="160" applyNumberFormat="0" applyProtection="0">
      <alignment horizontal="right" vertical="center"/>
    </xf>
    <xf numFmtId="4" fontId="53" fillId="152" borderId="160" applyNumberFormat="0" applyProtection="0">
      <alignment horizontal="right" vertical="center"/>
    </xf>
    <xf numFmtId="4" fontId="53" fillId="153" borderId="160" applyNumberFormat="0" applyProtection="0">
      <alignment horizontal="right" vertical="center"/>
    </xf>
    <xf numFmtId="0" fontId="12" fillId="105" borderId="160" applyNumberFormat="0" applyProtection="0">
      <alignment horizontal="left" vertical="top" indent="1"/>
    </xf>
    <xf numFmtId="0" fontId="12" fillId="86" borderId="162" applyNumberFormat="0" applyFont="0" applyAlignment="0" applyProtection="0"/>
    <xf numFmtId="4" fontId="56" fillId="119" borderId="160" applyNumberFormat="0" applyProtection="0">
      <alignment horizontal="left" vertical="center" indent="1"/>
    </xf>
    <xf numFmtId="0" fontId="12" fillId="103" borderId="160" applyNumberFormat="0" applyProtection="0">
      <alignment horizontal="left" vertical="top" indent="1"/>
    </xf>
    <xf numFmtId="4" fontId="53" fillId="156" borderId="160" applyNumberFormat="0" applyProtection="0">
      <alignment horizontal="right" vertical="center"/>
    </xf>
    <xf numFmtId="4" fontId="56" fillId="38" borderId="160" applyNumberFormat="0" applyProtection="0">
      <alignment vertical="center"/>
    </xf>
    <xf numFmtId="0" fontId="12" fillId="103" borderId="160" applyNumberFormat="0" applyProtection="0">
      <alignment horizontal="left" vertical="top" indent="1"/>
    </xf>
    <xf numFmtId="4" fontId="64" fillId="107" borderId="160" applyNumberFormat="0" applyProtection="0">
      <alignment vertical="center"/>
    </xf>
    <xf numFmtId="0" fontId="12" fillId="105" borderId="160" applyNumberFormat="0" applyProtection="0">
      <alignment horizontal="left" vertical="center" indent="1"/>
    </xf>
    <xf numFmtId="0" fontId="194" fillId="117" borderId="161" applyNumberFormat="0" applyAlignment="0" applyProtection="0"/>
    <xf numFmtId="4" fontId="206" fillId="97" borderId="165" applyNumberFormat="0" applyProtection="0">
      <alignment horizontal="right" vertical="center"/>
    </xf>
    <xf numFmtId="4" fontId="53" fillId="33" borderId="160" applyNumberFormat="0" applyProtection="0">
      <alignment horizontal="right" vertical="center"/>
    </xf>
    <xf numFmtId="4" fontId="64" fillId="96" borderId="160" applyNumberFormat="0" applyProtection="0">
      <alignment horizontal="right" vertical="center"/>
    </xf>
    <xf numFmtId="4" fontId="56" fillId="38" borderId="160" applyNumberFormat="0" applyProtection="0">
      <alignment vertical="center"/>
    </xf>
    <xf numFmtId="0" fontId="50" fillId="91" borderId="160" applyNumberFormat="0" applyProtection="0">
      <alignment horizontal="left" vertical="top" indent="1"/>
    </xf>
    <xf numFmtId="4" fontId="50" fillId="91" borderId="160" applyNumberFormat="0" applyProtection="0">
      <alignment horizontal="left" vertical="center" indent="1"/>
    </xf>
    <xf numFmtId="4" fontId="50" fillId="91" borderId="160" applyNumberFormat="0" applyProtection="0">
      <alignment horizontal="left" vertical="center" indent="1"/>
    </xf>
    <xf numFmtId="4" fontId="53" fillId="38" borderId="160" applyNumberFormat="0" applyProtection="0">
      <alignment horizontal="left" vertical="center" indent="1"/>
    </xf>
    <xf numFmtId="4" fontId="12" fillId="104" borderId="166" applyNumberFormat="0" applyProtection="0">
      <alignment horizontal="left" vertical="center" indent="1"/>
    </xf>
    <xf numFmtId="4" fontId="64" fillId="103" borderId="160" applyNumberFormat="0" applyProtection="0">
      <alignment horizontal="right" vertical="center"/>
    </xf>
    <xf numFmtId="4" fontId="206" fillId="93" borderId="165" applyNumberFormat="0" applyProtection="0">
      <alignment horizontal="right" vertical="center"/>
    </xf>
    <xf numFmtId="0" fontId="226" fillId="110" borderId="161" applyNumberFormat="0" applyAlignment="0" applyProtection="0"/>
    <xf numFmtId="0" fontId="206" fillId="105" borderId="160" applyNumberFormat="0" applyProtection="0">
      <alignment horizontal="left" vertical="top" indent="1"/>
    </xf>
    <xf numFmtId="4" fontId="208" fillId="110" borderId="160" applyNumberFormat="0" applyProtection="0">
      <alignment horizontal="left" vertical="center" indent="1"/>
    </xf>
    <xf numFmtId="4" fontId="211" fillId="106" borderId="165" applyNumberFormat="0" applyProtection="0">
      <alignment horizontal="right" vertical="center"/>
    </xf>
    <xf numFmtId="4" fontId="53" fillId="33" borderId="160" applyNumberFormat="0" applyProtection="0">
      <alignment horizontal="right" vertical="center"/>
    </xf>
    <xf numFmtId="4" fontId="53" fillId="33" borderId="160" applyNumberFormat="0" applyProtection="0">
      <alignment horizontal="right" vertical="center"/>
    </xf>
    <xf numFmtId="4" fontId="64" fillId="101" borderId="160" applyNumberFormat="0" applyProtection="0">
      <alignment horizontal="right" vertical="center"/>
    </xf>
    <xf numFmtId="4" fontId="53" fillId="153" borderId="160" applyNumberFormat="0" applyProtection="0">
      <alignment horizontal="right" vertical="center"/>
    </xf>
    <xf numFmtId="0" fontId="12" fillId="92" borderId="160" applyNumberFormat="0" applyProtection="0">
      <alignment horizontal="left" vertical="center" indent="1"/>
    </xf>
    <xf numFmtId="4" fontId="215" fillId="27" borderId="165" applyNumberFormat="0" applyProtection="0">
      <alignment horizontal="right" vertical="center"/>
    </xf>
    <xf numFmtId="4" fontId="50" fillId="91" borderId="160" applyNumberFormat="0" applyProtection="0">
      <alignment vertical="center"/>
    </xf>
    <xf numFmtId="0" fontId="206" fillId="110" borderId="165" applyNumberFormat="0" applyProtection="0">
      <alignment horizontal="left" vertical="center" indent="1"/>
    </xf>
    <xf numFmtId="4" fontId="53" fillId="119" borderId="160" applyNumberFormat="0" applyProtection="0">
      <alignment horizontal="right" vertical="center"/>
    </xf>
    <xf numFmtId="4" fontId="50" fillId="91" borderId="160" applyNumberFormat="0" applyProtection="0">
      <alignment horizontal="left" vertical="center" indent="1"/>
    </xf>
    <xf numFmtId="4" fontId="64" fillId="98" borderId="160" applyNumberFormat="0" applyProtection="0">
      <alignment horizontal="right" vertical="center"/>
    </xf>
    <xf numFmtId="0" fontId="12" fillId="103" borderId="160" applyNumberFormat="0" applyProtection="0">
      <alignment horizontal="left" vertical="center" indent="1"/>
    </xf>
    <xf numFmtId="4" fontId="188" fillId="120" borderId="168" applyNumberFormat="0" applyProtection="0">
      <alignment horizontal="left" vertical="center" indent="1"/>
    </xf>
    <xf numFmtId="4" fontId="64" fillId="92" borderId="160" applyNumberFormat="0" applyProtection="0">
      <alignment horizontal="right" vertical="center"/>
    </xf>
    <xf numFmtId="4" fontId="64" fillId="95" borderId="160" applyNumberFormat="0" applyProtection="0">
      <alignment horizontal="right" vertical="center"/>
    </xf>
    <xf numFmtId="0" fontId="206" fillId="138" borderId="165" applyNumberFormat="0" applyProtection="0">
      <alignment horizontal="left" vertical="center" indent="1"/>
    </xf>
    <xf numFmtId="4" fontId="53" fillId="33" borderId="160" applyNumberFormat="0" applyProtection="0">
      <alignment horizontal="right" vertical="center"/>
    </xf>
    <xf numFmtId="4" fontId="64" fillId="93" borderId="160" applyNumberFormat="0" applyProtection="0">
      <alignment horizontal="right" vertical="center"/>
    </xf>
    <xf numFmtId="4" fontId="64" fillId="107" borderId="160" applyNumberFormat="0" applyProtection="0">
      <alignment vertical="center"/>
    </xf>
    <xf numFmtId="4" fontId="206" fillId="122" borderId="165" applyNumberFormat="0" applyProtection="0">
      <alignment horizontal="left" vertical="center" indent="1"/>
    </xf>
    <xf numFmtId="4" fontId="208" fillId="110" borderId="160" applyNumberFormat="0" applyProtection="0">
      <alignment horizontal="left" vertical="center" indent="1"/>
    </xf>
    <xf numFmtId="4" fontId="64" fillId="103" borderId="160" applyNumberFormat="0" applyProtection="0">
      <alignment horizontal="right" vertical="center"/>
    </xf>
    <xf numFmtId="4" fontId="64" fillId="107" borderId="160" applyNumberFormat="0" applyProtection="0">
      <alignment vertical="center"/>
    </xf>
    <xf numFmtId="0" fontId="12" fillId="104" borderId="160" applyNumberFormat="0" applyProtection="0">
      <alignment horizontal="left" vertical="top" indent="1"/>
    </xf>
    <xf numFmtId="4" fontId="64" fillId="100" borderId="160" applyNumberFormat="0" applyProtection="0">
      <alignment horizontal="right" vertical="center"/>
    </xf>
    <xf numFmtId="4" fontId="206" fillId="122" borderId="165" applyNumberFormat="0" applyProtection="0">
      <alignment horizontal="left" vertical="center" indent="1"/>
    </xf>
    <xf numFmtId="4" fontId="53" fillId="155" borderId="160" applyNumberFormat="0" applyProtection="0">
      <alignment horizontal="right" vertical="center"/>
    </xf>
    <xf numFmtId="4" fontId="64" fillId="99" borderId="160" applyNumberFormat="0" applyProtection="0">
      <alignment horizontal="right" vertical="center"/>
    </xf>
    <xf numFmtId="0" fontId="12" fillId="103" borderId="160" applyNumberFormat="0" applyProtection="0">
      <alignment horizontal="left" vertical="center" indent="1"/>
    </xf>
    <xf numFmtId="4" fontId="64" fillId="99" borderId="160" applyNumberFormat="0" applyProtection="0">
      <alignment horizontal="right" vertical="center"/>
    </xf>
    <xf numFmtId="4" fontId="189" fillId="103" borderId="160" applyNumberFormat="0" applyProtection="0">
      <alignment horizontal="right" vertical="center"/>
    </xf>
    <xf numFmtId="4" fontId="206" fillId="122" borderId="165" applyNumberFormat="0" applyProtection="0">
      <alignment horizontal="left" vertical="center" indent="1"/>
    </xf>
    <xf numFmtId="4" fontId="64" fillId="93" borderId="160" applyNumberFormat="0" applyProtection="0">
      <alignment horizontal="right" vertical="center"/>
    </xf>
    <xf numFmtId="4" fontId="187" fillId="107" borderId="160" applyNumberFormat="0" applyProtection="0">
      <alignment vertical="center"/>
    </xf>
    <xf numFmtId="0" fontId="206" fillId="104" borderId="160" applyNumberFormat="0" applyProtection="0">
      <alignment horizontal="left" vertical="top" indent="1"/>
    </xf>
    <xf numFmtId="0" fontId="12" fillId="104" borderId="160" applyNumberFormat="0" applyProtection="0">
      <alignment horizontal="left" vertical="top" indent="1"/>
    </xf>
    <xf numFmtId="4" fontId="206" fillId="122" borderId="165" applyNumberFormat="0" applyProtection="0">
      <alignment horizontal="left" vertical="center" indent="1"/>
    </xf>
    <xf numFmtId="4" fontId="64" fillId="103" borderId="160" applyNumberFormat="0" applyProtection="0">
      <alignment horizontal="right" vertical="center"/>
    </xf>
    <xf numFmtId="4" fontId="64" fillId="98" borderId="160" applyNumberFormat="0" applyProtection="0">
      <alignment horizontal="right" vertical="center"/>
    </xf>
    <xf numFmtId="4" fontId="206" fillId="0" borderId="165" applyNumberFormat="0" applyProtection="0">
      <alignment horizontal="right" vertical="center"/>
    </xf>
    <xf numFmtId="4" fontId="64" fillId="97" borderId="160" applyNumberFormat="0" applyProtection="0">
      <alignment horizontal="right" vertical="center"/>
    </xf>
    <xf numFmtId="4" fontId="53" fillId="159" borderId="160" applyNumberFormat="0" applyProtection="0">
      <alignment vertical="center"/>
    </xf>
    <xf numFmtId="0" fontId="185" fillId="0" borderId="151" applyNumberFormat="0" applyFill="0" applyAlignment="0" applyProtection="0"/>
    <xf numFmtId="4" fontId="210" fillId="108" borderId="153" applyNumberFormat="0" applyProtection="0">
      <alignment horizontal="left" vertical="center" indent="1"/>
    </xf>
    <xf numFmtId="0" fontId="208" fillId="92" borderId="147" applyNumberFormat="0" applyProtection="0">
      <alignment horizontal="left" vertical="top" indent="1"/>
    </xf>
    <xf numFmtId="4" fontId="215" fillId="27" borderId="152" applyNumberFormat="0" applyProtection="0">
      <alignment horizontal="right" vertical="center"/>
    </xf>
    <xf numFmtId="0" fontId="208" fillId="107" borderId="147" applyNumberFormat="0" applyProtection="0">
      <alignment horizontal="left" vertical="top" indent="1"/>
    </xf>
    <xf numFmtId="4" fontId="208" fillId="110" borderId="147" applyNumberFormat="0" applyProtection="0">
      <alignment horizontal="left" vertical="center" indent="1"/>
    </xf>
    <xf numFmtId="4" fontId="208" fillId="107" borderId="147" applyNumberFormat="0" applyProtection="0">
      <alignment vertical="center"/>
    </xf>
    <xf numFmtId="0" fontId="71" fillId="104" borderId="154" applyBorder="0"/>
    <xf numFmtId="4" fontId="12" fillId="104" borderId="153" applyNumberFormat="0" applyProtection="0">
      <alignment horizontal="left" vertical="center" indent="1"/>
    </xf>
    <xf numFmtId="0" fontId="206" fillId="103" borderId="152" applyNumberFormat="0" applyProtection="0">
      <alignment horizontal="left" vertical="center" indent="1"/>
    </xf>
    <xf numFmtId="0" fontId="206" fillId="105" borderId="152" applyNumberFormat="0" applyProtection="0">
      <alignment horizontal="left" vertical="center" indent="1"/>
    </xf>
    <xf numFmtId="0" fontId="206" fillId="138" borderId="152" applyNumberFormat="0" applyProtection="0">
      <alignment horizontal="left" vertical="center" indent="1"/>
    </xf>
    <xf numFmtId="0" fontId="206" fillId="110" borderId="152" applyNumberFormat="0" applyProtection="0">
      <alignment horizontal="left" vertical="center" indent="1"/>
    </xf>
    <xf numFmtId="4" fontId="206" fillId="92" borderId="153" applyNumberFormat="0" applyProtection="0">
      <alignment horizontal="left" vertical="center" indent="1"/>
    </xf>
    <xf numFmtId="4" fontId="206" fillId="103" borderId="153" applyNumberFormat="0" applyProtection="0">
      <alignment horizontal="left" vertical="center" indent="1"/>
    </xf>
    <xf numFmtId="4" fontId="206" fillId="92" borderId="152" applyNumberFormat="0" applyProtection="0">
      <alignment horizontal="right" vertical="center"/>
    </xf>
    <xf numFmtId="4" fontId="206" fillId="102" borderId="153" applyNumberFormat="0" applyProtection="0">
      <alignment horizontal="left" vertical="center" indent="1"/>
    </xf>
    <xf numFmtId="4" fontId="206" fillId="101" borderId="152" applyNumberFormat="0" applyProtection="0">
      <alignment horizontal="right" vertical="center"/>
    </xf>
    <xf numFmtId="4" fontId="206" fillId="100" borderId="152" applyNumberFormat="0" applyProtection="0">
      <alignment horizontal="right" vertical="center"/>
    </xf>
    <xf numFmtId="4" fontId="206" fillId="99" borderId="152" applyNumberFormat="0" applyProtection="0">
      <alignment horizontal="right" vertical="center"/>
    </xf>
    <xf numFmtId="4" fontId="206" fillId="98" borderId="152" applyNumberFormat="0" applyProtection="0">
      <alignment horizontal="right" vertical="center"/>
    </xf>
    <xf numFmtId="4" fontId="206" fillId="97" borderId="152" applyNumberFormat="0" applyProtection="0">
      <alignment horizontal="right" vertical="center"/>
    </xf>
    <xf numFmtId="4" fontId="206" fillId="96" borderId="152" applyNumberFormat="0" applyProtection="0">
      <alignment horizontal="right" vertical="center"/>
    </xf>
    <xf numFmtId="4" fontId="206" fillId="95" borderId="153" applyNumberFormat="0" applyProtection="0">
      <alignment horizontal="right" vertical="center"/>
    </xf>
    <xf numFmtId="4" fontId="206" fillId="137" borderId="152" applyNumberFormat="0" applyProtection="0">
      <alignment horizontal="right" vertical="center"/>
    </xf>
    <xf numFmtId="4" fontId="206" fillId="93" borderId="152" applyNumberFormat="0" applyProtection="0">
      <alignment horizontal="right" vertical="center"/>
    </xf>
    <xf numFmtId="0" fontId="209" fillId="91" borderId="147" applyNumberFormat="0" applyProtection="0">
      <alignment horizontal="left" vertical="top" indent="1"/>
    </xf>
    <xf numFmtId="4" fontId="206" fillId="38" borderId="152" applyNumberFormat="0" applyProtection="0">
      <alignment horizontal="left" vertical="center" indent="1"/>
    </xf>
    <xf numFmtId="4" fontId="215" fillId="38" borderId="152" applyNumberFormat="0" applyProtection="0">
      <alignment vertical="center"/>
    </xf>
    <xf numFmtId="4" fontId="206" fillId="91" borderId="152" applyNumberFormat="0" applyProtection="0">
      <alignment vertical="center"/>
    </xf>
    <xf numFmtId="0" fontId="204" fillId="134" borderId="150" applyNumberFormat="0" applyAlignment="0" applyProtection="0"/>
    <xf numFmtId="0" fontId="201" fillId="87" borderId="152" applyNumberFormat="0" applyAlignment="0" applyProtection="0"/>
    <xf numFmtId="4" fontId="206" fillId="137" borderId="165" applyNumberFormat="0" applyProtection="0">
      <alignment horizontal="right" vertical="center"/>
    </xf>
    <xf numFmtId="0" fontId="213" fillId="134" borderId="152" applyNumberFormat="0" applyAlignment="0" applyProtection="0"/>
    <xf numFmtId="4" fontId="64" fillId="96" borderId="160" applyNumberFormat="0" applyProtection="0">
      <alignment horizontal="right" vertical="center"/>
    </xf>
    <xf numFmtId="0" fontId="206" fillId="105" borderId="160" applyNumberFormat="0" applyProtection="0">
      <alignment horizontal="left" vertical="top" indent="1"/>
    </xf>
    <xf numFmtId="0" fontId="194" fillId="117" borderId="161" applyNumberFormat="0" applyAlignment="0" applyProtection="0"/>
    <xf numFmtId="4" fontId="206" fillId="137" borderId="165" applyNumberFormat="0" applyProtection="0">
      <alignment horizontal="right" vertical="center"/>
    </xf>
    <xf numFmtId="0" fontId="12" fillId="105" borderId="160" applyNumberFormat="0" applyProtection="0">
      <alignment horizontal="left" vertical="center" indent="1"/>
    </xf>
    <xf numFmtId="4" fontId="206" fillId="122" borderId="152" applyNumberFormat="0" applyProtection="0">
      <alignment horizontal="left" vertical="center" indent="1"/>
    </xf>
    <xf numFmtId="4" fontId="189" fillId="103" borderId="160" applyNumberFormat="0" applyProtection="0">
      <alignment horizontal="right" vertical="center"/>
    </xf>
    <xf numFmtId="0" fontId="12" fillId="92" borderId="160" applyNumberFormat="0" applyProtection="0">
      <alignment horizontal="left" vertical="center" indent="1"/>
    </xf>
    <xf numFmtId="0" fontId="12" fillId="105" borderId="160" applyNumberFormat="0" applyProtection="0">
      <alignment horizontal="left" vertical="center" indent="1"/>
    </xf>
    <xf numFmtId="0" fontId="12" fillId="103" borderId="160" applyNumberFormat="0" applyProtection="0">
      <alignment horizontal="left" vertical="center" indent="1"/>
    </xf>
    <xf numFmtId="4" fontId="64" fillId="98" borderId="160" applyNumberFormat="0" applyProtection="0">
      <alignment horizontal="right" vertical="center"/>
    </xf>
    <xf numFmtId="4" fontId="64" fillId="99" borderId="160" applyNumberFormat="0" applyProtection="0">
      <alignment horizontal="right" vertical="center"/>
    </xf>
    <xf numFmtId="4" fontId="64" fillId="97" borderId="160" applyNumberFormat="0" applyProtection="0">
      <alignment horizontal="right" vertical="center"/>
    </xf>
    <xf numFmtId="0" fontId="12" fillId="107" borderId="162" applyNumberFormat="0" applyFont="0" applyAlignment="0" applyProtection="0"/>
    <xf numFmtId="4" fontId="230" fillId="159" borderId="160" applyNumberFormat="0" applyProtection="0">
      <alignment vertical="center"/>
    </xf>
    <xf numFmtId="0" fontId="209" fillId="91" borderId="160" applyNumberFormat="0" applyProtection="0">
      <alignment horizontal="left" vertical="top" indent="1"/>
    </xf>
    <xf numFmtId="4" fontId="206" fillId="0" borderId="152" applyNumberFormat="0" applyProtection="0">
      <alignment horizontal="right" vertical="center"/>
    </xf>
    <xf numFmtId="0" fontId="206" fillId="103" borderId="147" applyNumberFormat="0" applyProtection="0">
      <alignment horizontal="left" vertical="top" indent="1"/>
    </xf>
    <xf numFmtId="0" fontId="206" fillId="105" borderId="147" applyNumberFormat="0" applyProtection="0">
      <alignment horizontal="left" vertical="top" indent="1"/>
    </xf>
    <xf numFmtId="0" fontId="206" fillId="92" borderId="147" applyNumberFormat="0" applyProtection="0">
      <alignment horizontal="left" vertical="top" indent="1"/>
    </xf>
    <xf numFmtId="0" fontId="206" fillId="104" borderId="147" applyNumberFormat="0" applyProtection="0">
      <alignment horizontal="left" vertical="top" indent="1"/>
    </xf>
    <xf numFmtId="4" fontId="53" fillId="157" borderId="160" applyNumberFormat="0" applyProtection="0">
      <alignment horizontal="right" vertical="center"/>
    </xf>
    <xf numFmtId="4" fontId="206" fillId="93" borderId="165" applyNumberFormat="0" applyProtection="0">
      <alignment horizontal="right" vertical="center"/>
    </xf>
    <xf numFmtId="4" fontId="56" fillId="119" borderId="168" applyNumberFormat="0" applyProtection="0">
      <alignment horizontal="left" vertical="center" indent="1"/>
    </xf>
    <xf numFmtId="4" fontId="189" fillId="103" borderId="160" applyNumberFormat="0" applyProtection="0">
      <alignment horizontal="right" vertical="center"/>
    </xf>
    <xf numFmtId="0" fontId="50" fillId="91" borderId="160" applyNumberFormat="0" applyProtection="0">
      <alignment horizontal="left" vertical="top" indent="1"/>
    </xf>
    <xf numFmtId="0" fontId="201" fillId="87" borderId="161" applyNumberFormat="0" applyAlignment="0" applyProtection="0"/>
    <xf numFmtId="4" fontId="53" fillId="154" borderId="160" applyNumberFormat="0" applyProtection="0">
      <alignment horizontal="right" vertical="center"/>
    </xf>
    <xf numFmtId="0" fontId="12" fillId="105" borderId="160" applyNumberFormat="0" applyProtection="0">
      <alignment horizontal="left" vertical="center" indent="1"/>
    </xf>
    <xf numFmtId="4" fontId="64" fillId="101" borderId="160" applyNumberFormat="0" applyProtection="0">
      <alignment horizontal="right" vertical="center"/>
    </xf>
    <xf numFmtId="0" fontId="12" fillId="107" borderId="162" applyNumberFormat="0" applyFont="0" applyAlignment="0" applyProtection="0"/>
    <xf numFmtId="0" fontId="50" fillId="91" borderId="160" applyNumberFormat="0" applyProtection="0">
      <alignment horizontal="left" vertical="top" indent="1"/>
    </xf>
    <xf numFmtId="4" fontId="56" fillId="119" borderId="160" applyNumberFormat="0" applyProtection="0">
      <alignment horizontal="left" vertical="center" indent="1"/>
    </xf>
    <xf numFmtId="4" fontId="64" fillId="99" borderId="160" applyNumberFormat="0" applyProtection="0">
      <alignment horizontal="right" vertical="center"/>
    </xf>
    <xf numFmtId="4" fontId="64" fillId="93" borderId="160" applyNumberFormat="0" applyProtection="0">
      <alignment horizontal="right" vertical="center"/>
    </xf>
    <xf numFmtId="4" fontId="64" fillId="107" borderId="160" applyNumberFormat="0" applyProtection="0">
      <alignment vertical="center"/>
    </xf>
    <xf numFmtId="0" fontId="12" fillId="103" borderId="160" applyNumberFormat="0" applyProtection="0">
      <alignment horizontal="left" vertical="top" indent="1"/>
    </xf>
    <xf numFmtId="0" fontId="12" fillId="104" borderId="160" applyNumberFormat="0" applyProtection="0">
      <alignment horizontal="left" vertical="center" indent="1"/>
    </xf>
    <xf numFmtId="0" fontId="12" fillId="103" borderId="160" applyNumberFormat="0" applyProtection="0">
      <alignment horizontal="left" vertical="top" indent="1"/>
    </xf>
    <xf numFmtId="0" fontId="226" fillId="110" borderId="161" applyNumberFormat="0" applyAlignment="0" applyProtection="0"/>
    <xf numFmtId="4" fontId="215" fillId="27" borderId="165" applyNumberFormat="0" applyProtection="0">
      <alignment horizontal="right" vertical="center"/>
    </xf>
    <xf numFmtId="4" fontId="208" fillId="110" borderId="160" applyNumberFormat="0" applyProtection="0">
      <alignment horizontal="left" vertical="center" indent="1"/>
    </xf>
    <xf numFmtId="0" fontId="12" fillId="105" borderId="160" applyNumberFormat="0" applyProtection="0">
      <alignment horizontal="left" vertical="top" indent="1"/>
    </xf>
    <xf numFmtId="4" fontId="215" fillId="38" borderId="165" applyNumberFormat="0" applyProtection="0">
      <alignment vertical="center"/>
    </xf>
    <xf numFmtId="0" fontId="185" fillId="0" borderId="151" applyNumberFormat="0" applyFill="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4" fillId="134" borderId="137" applyNumberFormat="0" applyAlignment="0" applyProtection="0"/>
    <xf numFmtId="205" fontId="204" fillId="134" borderId="137" applyNumberFormat="0" applyAlignment="0" applyProtection="0"/>
    <xf numFmtId="169" fontId="1" fillId="17" borderId="144">
      <alignment vertical="center"/>
      <protection locked="0"/>
    </xf>
    <xf numFmtId="169" fontId="1" fillId="19" borderId="144">
      <alignment vertical="center"/>
    </xf>
    <xf numFmtId="4" fontId="56" fillId="119" borderId="168" applyNumberFormat="0" applyProtection="0">
      <alignment horizontal="left" vertical="center" indent="1"/>
    </xf>
    <xf numFmtId="4" fontId="206" fillId="0" borderId="165" applyNumberFormat="0" applyProtection="0">
      <alignment horizontal="right" vertical="center"/>
    </xf>
    <xf numFmtId="4" fontId="50" fillId="91" borderId="160" applyNumberFormat="0" applyProtection="0">
      <alignment vertical="center"/>
    </xf>
    <xf numFmtId="206" fontId="36" fillId="154" borderId="144">
      <alignment vertical="center"/>
    </xf>
    <xf numFmtId="169" fontId="36" fillId="154" borderId="144">
      <alignment vertical="center"/>
    </xf>
    <xf numFmtId="169" fontId="36" fillId="154" borderId="144">
      <alignment vertical="center"/>
    </xf>
    <xf numFmtId="205" fontId="36" fillId="154" borderId="144">
      <alignment vertical="center"/>
    </xf>
    <xf numFmtId="205" fontId="36" fillId="154" borderId="144">
      <alignment vertical="center"/>
    </xf>
    <xf numFmtId="205" fontId="36" fillId="154" borderId="144">
      <alignment vertical="center"/>
    </xf>
    <xf numFmtId="205" fontId="36" fillId="154" borderId="144">
      <alignment vertical="center"/>
    </xf>
    <xf numFmtId="204" fontId="36" fillId="154" borderId="144">
      <alignment vertical="center"/>
    </xf>
    <xf numFmtId="204" fontId="36" fillId="154" borderId="144">
      <alignment vertical="center"/>
    </xf>
    <xf numFmtId="206" fontId="36" fillId="154" borderId="144">
      <alignment vertical="center"/>
    </xf>
    <xf numFmtId="0" fontId="194" fillId="117" borderId="161" applyNumberFormat="0" applyAlignment="0" applyProtection="0"/>
    <xf numFmtId="169" fontId="36" fillId="23" borderId="144">
      <alignment vertical="center"/>
      <protection locked="0"/>
    </xf>
    <xf numFmtId="208" fontId="36" fillId="23" borderId="144">
      <alignment vertical="center"/>
      <protection locked="0"/>
    </xf>
    <xf numFmtId="205" fontId="36" fillId="23" borderId="144">
      <alignment vertical="center"/>
      <protection locked="0"/>
    </xf>
    <xf numFmtId="205" fontId="36" fillId="23" borderId="144">
      <alignment vertical="center"/>
      <protection locked="0"/>
    </xf>
    <xf numFmtId="208" fontId="36" fillId="23" borderId="144">
      <alignment vertical="center"/>
      <protection locked="0"/>
    </xf>
    <xf numFmtId="208" fontId="36" fillId="23" borderId="144">
      <alignment vertical="center"/>
      <protection locked="0"/>
    </xf>
    <xf numFmtId="205" fontId="36" fillId="23" borderId="144">
      <alignment vertical="center"/>
      <protection locked="0"/>
    </xf>
    <xf numFmtId="205" fontId="36" fillId="23" borderId="144">
      <alignment vertical="center"/>
      <protection locked="0"/>
    </xf>
    <xf numFmtId="208" fontId="36" fillId="23" borderId="144">
      <alignment vertical="center"/>
      <protection locked="0"/>
    </xf>
    <xf numFmtId="169" fontId="36" fillId="23" borderId="144">
      <alignment vertical="center"/>
      <protection locked="0"/>
    </xf>
    <xf numFmtId="169" fontId="36" fillId="23" borderId="144">
      <alignment vertical="center"/>
      <protection locked="0"/>
    </xf>
    <xf numFmtId="184" fontId="36" fillId="23" borderId="144">
      <alignment vertical="center"/>
      <protection locked="0"/>
    </xf>
    <xf numFmtId="184" fontId="36" fillId="23" borderId="144">
      <alignment vertical="center"/>
      <protection locked="0"/>
    </xf>
    <xf numFmtId="184" fontId="36" fillId="23" borderId="144">
      <alignment vertical="center"/>
      <protection locked="0"/>
    </xf>
    <xf numFmtId="184" fontId="36" fillId="23" borderId="144">
      <alignment vertical="center"/>
      <protection locked="0"/>
    </xf>
    <xf numFmtId="169" fontId="36" fillId="23" borderId="144">
      <alignment vertical="center"/>
      <protection locked="0"/>
    </xf>
    <xf numFmtId="169" fontId="36" fillId="33" borderId="144">
      <alignment vertical="center"/>
    </xf>
    <xf numFmtId="169" fontId="36" fillId="33" borderId="144">
      <alignment vertical="center"/>
    </xf>
    <xf numFmtId="208" fontId="36" fillId="33" borderId="144">
      <alignment vertical="center"/>
    </xf>
    <xf numFmtId="208" fontId="36" fillId="33" borderId="144">
      <alignment vertical="center"/>
    </xf>
    <xf numFmtId="208" fontId="36" fillId="33" borderId="144">
      <alignment vertical="center"/>
    </xf>
    <xf numFmtId="208" fontId="36" fillId="33" borderId="144">
      <alignment vertical="center"/>
    </xf>
    <xf numFmtId="204" fontId="36" fillId="33" borderId="144">
      <alignment vertical="center"/>
    </xf>
    <xf numFmtId="206" fontId="36" fillId="33" borderId="144">
      <alignment vertical="center"/>
    </xf>
    <xf numFmtId="205" fontId="36" fillId="33" borderId="144">
      <alignment vertical="center"/>
    </xf>
    <xf numFmtId="205" fontId="36" fillId="33" borderId="144">
      <alignment vertical="center"/>
    </xf>
    <xf numFmtId="205" fontId="36" fillId="33" borderId="144">
      <alignment vertical="center"/>
    </xf>
    <xf numFmtId="205" fontId="36" fillId="33" borderId="144">
      <alignment vertical="center"/>
    </xf>
    <xf numFmtId="169" fontId="36" fillId="33" borderId="144">
      <alignment vertical="center"/>
    </xf>
    <xf numFmtId="169" fontId="36" fillId="33" borderId="144">
      <alignment vertical="center"/>
    </xf>
    <xf numFmtId="169" fontId="36" fillId="33" borderId="144">
      <alignment vertical="center"/>
    </xf>
    <xf numFmtId="169" fontId="36" fillId="33" borderId="144">
      <alignment vertical="center"/>
    </xf>
    <xf numFmtId="169" fontId="36" fillId="161" borderId="144">
      <alignment horizontal="right" vertical="center"/>
      <protection locked="0"/>
    </xf>
    <xf numFmtId="205" fontId="36" fillId="161" borderId="144">
      <alignment horizontal="right" vertical="center"/>
      <protection locked="0"/>
    </xf>
    <xf numFmtId="205" fontId="36" fillId="161" borderId="144">
      <alignment horizontal="right" vertical="center"/>
      <protection locked="0"/>
    </xf>
    <xf numFmtId="206" fontId="36" fillId="161" borderId="144">
      <alignment horizontal="right" vertical="center"/>
      <protection locked="0"/>
    </xf>
    <xf numFmtId="204" fontId="36" fillId="161" borderId="144">
      <alignment horizontal="right" vertical="center"/>
      <protection locked="0"/>
    </xf>
    <xf numFmtId="206" fontId="36" fillId="161" borderId="144">
      <alignment horizontal="right" vertical="center"/>
      <protection locked="0"/>
    </xf>
    <xf numFmtId="169" fontId="36" fillId="161" borderId="144">
      <alignment horizontal="right" vertical="center"/>
      <protection locked="0"/>
    </xf>
    <xf numFmtId="169" fontId="36" fillId="161" borderId="144">
      <alignment horizontal="right" vertical="center"/>
      <protection locked="0"/>
    </xf>
    <xf numFmtId="169" fontId="36" fillId="161" borderId="144">
      <alignment horizontal="right" vertical="center"/>
      <protection locked="0"/>
    </xf>
    <xf numFmtId="205" fontId="209" fillId="91" borderId="134" applyNumberFormat="0" applyProtection="0">
      <alignment horizontal="left" vertical="top" indent="1"/>
    </xf>
    <xf numFmtId="205" fontId="206" fillId="110" borderId="139" applyNumberFormat="0" applyProtection="0">
      <alignment horizontal="left" vertical="center" indent="1"/>
    </xf>
    <xf numFmtId="205" fontId="12" fillId="104" borderId="134" applyNumberFormat="0" applyProtection="0">
      <alignment horizontal="left" vertical="center" indent="1"/>
    </xf>
    <xf numFmtId="205" fontId="206" fillId="104" borderId="134" applyNumberFormat="0" applyProtection="0">
      <alignment horizontal="left" vertical="top" indent="1"/>
    </xf>
    <xf numFmtId="205" fontId="12"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38" borderId="139" applyNumberFormat="0" applyProtection="0">
      <alignment horizontal="left" vertical="center" indent="1"/>
    </xf>
    <xf numFmtId="205" fontId="12" fillId="92" borderId="134" applyNumberFormat="0" applyProtection="0">
      <alignment horizontal="left" vertical="center" indent="1"/>
    </xf>
    <xf numFmtId="205" fontId="206" fillId="92" borderId="134" applyNumberFormat="0" applyProtection="0">
      <alignment horizontal="left" vertical="top" indent="1"/>
    </xf>
    <xf numFmtId="205" fontId="12"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105" borderId="139" applyNumberFormat="0" applyProtection="0">
      <alignment horizontal="left" vertical="center" indent="1"/>
    </xf>
    <xf numFmtId="205" fontId="12" fillId="105" borderId="134" applyNumberFormat="0" applyProtection="0">
      <alignment horizontal="left" vertical="center" indent="1"/>
    </xf>
    <xf numFmtId="205" fontId="206" fillId="105" borderId="134" applyNumberFormat="0" applyProtection="0">
      <alignment horizontal="left" vertical="top" indent="1"/>
    </xf>
    <xf numFmtId="205" fontId="12"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3" borderId="139" applyNumberFormat="0" applyProtection="0">
      <alignment horizontal="left" vertical="center" indent="1"/>
    </xf>
    <xf numFmtId="205" fontId="12" fillId="103" borderId="134" applyNumberFormat="0" applyProtection="0">
      <alignment horizontal="left" vertical="center" indent="1"/>
    </xf>
    <xf numFmtId="205" fontId="206" fillId="103" borderId="134" applyNumberFormat="0" applyProtection="0">
      <alignment horizontal="left" vertical="top" indent="1"/>
    </xf>
    <xf numFmtId="205" fontId="12"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12" fillId="106" borderId="144" applyNumberFormat="0">
      <protection locked="0"/>
    </xf>
    <xf numFmtId="4" fontId="206" fillId="92" borderId="165" applyNumberFormat="0" applyProtection="0">
      <alignment horizontal="right" vertical="center"/>
    </xf>
    <xf numFmtId="205" fontId="71" fillId="104" borderId="141" applyBorder="0"/>
    <xf numFmtId="4" fontId="215" fillId="23" borderId="144" applyNumberFormat="0" applyProtection="0">
      <alignment vertical="center"/>
    </xf>
    <xf numFmtId="205" fontId="208" fillId="107" borderId="134" applyNumberFormat="0" applyProtection="0">
      <alignment horizontal="left" vertical="top" indent="1"/>
    </xf>
    <xf numFmtId="205" fontId="208" fillId="92" borderId="134" applyNumberFormat="0" applyProtection="0">
      <alignment horizontal="left" vertical="top" indent="1"/>
    </xf>
    <xf numFmtId="205" fontId="206" fillId="139" borderId="144"/>
    <xf numFmtId="0" fontId="209" fillId="91" borderId="160" applyNumberFormat="0" applyProtection="0">
      <alignment horizontal="left" vertical="top" indent="1"/>
    </xf>
    <xf numFmtId="4" fontId="206" fillId="91" borderId="165" applyNumberFormat="0" applyProtection="0">
      <alignment vertical="center"/>
    </xf>
    <xf numFmtId="202" fontId="28" fillId="0" borderId="145" applyFill="0"/>
    <xf numFmtId="205" fontId="185" fillId="0" borderId="138" applyNumberFormat="0" applyFill="0" applyAlignment="0" applyProtection="0"/>
    <xf numFmtId="205" fontId="185" fillId="0" borderId="138" applyNumberFormat="0" applyFill="0" applyAlignment="0" applyProtection="0"/>
    <xf numFmtId="4" fontId="64" fillId="95" borderId="160" applyNumberFormat="0" applyProtection="0">
      <alignment horizontal="right" vertical="center"/>
    </xf>
    <xf numFmtId="0" fontId="12" fillId="105" borderId="160" applyNumberFormat="0" applyProtection="0">
      <alignment horizontal="left" vertical="top" indent="1"/>
    </xf>
    <xf numFmtId="4" fontId="229" fillId="38" borderId="160" applyNumberFormat="0" applyProtection="0">
      <alignment vertical="center"/>
    </xf>
    <xf numFmtId="4" fontId="206" fillId="122" borderId="165" applyNumberFormat="0" applyProtection="0">
      <alignment horizontal="left" vertical="center" indent="1"/>
    </xf>
    <xf numFmtId="4" fontId="64" fillId="107" borderId="160" applyNumberFormat="0" applyProtection="0">
      <alignment horizontal="left" vertical="center" indent="1"/>
    </xf>
    <xf numFmtId="4" fontId="53" fillId="156" borderId="147" applyNumberFormat="0" applyProtection="0">
      <alignment horizontal="right" vertical="center"/>
    </xf>
    <xf numFmtId="4" fontId="229" fillId="38" borderId="147" applyNumberFormat="0" applyProtection="0">
      <alignment vertical="center"/>
    </xf>
    <xf numFmtId="4" fontId="64" fillId="92" borderId="147" applyNumberFormat="0" applyProtection="0">
      <alignment horizontal="left" vertical="center" indent="1"/>
    </xf>
    <xf numFmtId="4" fontId="64" fillId="96" borderId="147" applyNumberFormat="0" applyProtection="0">
      <alignment horizontal="right" vertical="center"/>
    </xf>
    <xf numFmtId="0" fontId="204" fillId="117" borderId="150" applyNumberFormat="0" applyAlignment="0" applyProtection="0"/>
    <xf numFmtId="0" fontId="12" fillId="105" borderId="147" applyNumberFormat="0" applyProtection="0">
      <alignment horizontal="left" vertical="center" indent="1"/>
    </xf>
    <xf numFmtId="0" fontId="12" fillId="105" borderId="147" applyNumberFormat="0" applyProtection="0">
      <alignment horizontal="left" vertical="center" indent="1"/>
    </xf>
    <xf numFmtId="4" fontId="187" fillId="107" borderId="147" applyNumberFormat="0" applyProtection="0">
      <alignment vertical="center"/>
    </xf>
    <xf numFmtId="4" fontId="64" fillId="92" borderId="147" applyNumberFormat="0" applyProtection="0">
      <alignment horizontal="left" vertical="center" indent="1"/>
    </xf>
    <xf numFmtId="4" fontId="64" fillId="103" borderId="147" applyNumberFormat="0" applyProtection="0">
      <alignment horizontal="right" vertical="center"/>
    </xf>
    <xf numFmtId="0" fontId="12" fillId="103" borderId="147" applyNumberFormat="0" applyProtection="0">
      <alignment horizontal="left" vertical="center" indent="1"/>
    </xf>
    <xf numFmtId="0" fontId="12" fillId="105" borderId="147" applyNumberFormat="0" applyProtection="0">
      <alignment horizontal="left" vertical="center" indent="1"/>
    </xf>
    <xf numFmtId="0" fontId="12" fillId="92" borderId="147" applyNumberFormat="0" applyProtection="0">
      <alignment horizontal="left" vertical="center" indent="1"/>
    </xf>
    <xf numFmtId="0" fontId="12" fillId="104" borderId="147" applyNumberFormat="0" applyProtection="0">
      <alignment horizontal="left" vertical="center" indent="1"/>
    </xf>
    <xf numFmtId="4" fontId="64" fillId="92" borderId="147" applyNumberFormat="0" applyProtection="0">
      <alignment horizontal="right" vertical="center"/>
    </xf>
    <xf numFmtId="4" fontId="64" fillId="101" borderId="147" applyNumberFormat="0" applyProtection="0">
      <alignment horizontal="right" vertical="center"/>
    </xf>
    <xf numFmtId="4" fontId="64" fillId="99" borderId="147" applyNumberFormat="0" applyProtection="0">
      <alignment horizontal="right" vertical="center"/>
    </xf>
    <xf numFmtId="4" fontId="206" fillId="95" borderId="153" applyNumberFormat="0" applyProtection="0">
      <alignment horizontal="right" vertical="center"/>
    </xf>
    <xf numFmtId="4" fontId="64" fillId="96" borderId="147" applyNumberFormat="0" applyProtection="0">
      <alignment horizontal="right" vertical="center"/>
    </xf>
    <xf numFmtId="4" fontId="64" fillId="94" borderId="147" applyNumberFormat="0" applyProtection="0">
      <alignment horizontal="right" vertical="center"/>
    </xf>
    <xf numFmtId="4" fontId="53" fillId="152" borderId="147" applyNumberFormat="0" applyProtection="0">
      <alignment horizontal="right" vertical="center"/>
    </xf>
    <xf numFmtId="4" fontId="50" fillId="91" borderId="147" applyNumberFormat="0" applyProtection="0">
      <alignment horizontal="left" vertical="center" indent="1"/>
    </xf>
    <xf numFmtId="4" fontId="50" fillId="91" borderId="147" applyNumberFormat="0" applyProtection="0">
      <alignment vertical="center"/>
    </xf>
    <xf numFmtId="0" fontId="206" fillId="103" borderId="147" applyNumberFormat="0" applyProtection="0">
      <alignment horizontal="left" vertical="top" indent="1"/>
    </xf>
    <xf numFmtId="0" fontId="12" fillId="105" borderId="147" applyNumberFormat="0" applyProtection="0">
      <alignment horizontal="left" vertical="center" indent="1"/>
    </xf>
    <xf numFmtId="4" fontId="53" fillId="152" borderId="147" applyNumberFormat="0" applyProtection="0">
      <alignment horizontal="right" vertical="center"/>
    </xf>
    <xf numFmtId="0" fontId="64" fillId="92" borderId="147" applyNumberFormat="0" applyProtection="0">
      <alignment horizontal="left" vertical="top" indent="1"/>
    </xf>
    <xf numFmtId="4" fontId="206" fillId="137" borderId="152" applyNumberFormat="0" applyProtection="0">
      <alignment horizontal="right" vertical="center"/>
    </xf>
    <xf numFmtId="0" fontId="204" fillId="110" borderId="150" applyNumberFormat="0" applyAlignment="0" applyProtection="0"/>
    <xf numFmtId="4" fontId="206" fillId="122" borderId="165" applyNumberFormat="0" applyProtection="0">
      <alignment horizontal="left" vertical="center" indent="1"/>
    </xf>
    <xf numFmtId="4" fontId="231" fillId="159" borderId="160" applyNumberFormat="0" applyProtection="0">
      <alignment horizontal="right" vertical="center"/>
    </xf>
    <xf numFmtId="4" fontId="206" fillId="0" borderId="152" applyNumberFormat="0" applyProtection="0">
      <alignment horizontal="right" vertical="center"/>
    </xf>
    <xf numFmtId="0" fontId="206" fillId="105" borderId="152" applyNumberFormat="0" applyProtection="0">
      <alignment horizontal="left" vertical="center" indent="1"/>
    </xf>
    <xf numFmtId="0" fontId="206" fillId="110" borderId="152" applyNumberFormat="0" applyProtection="0">
      <alignment horizontal="left" vertical="center" indent="1"/>
    </xf>
    <xf numFmtId="4" fontId="206" fillId="103" borderId="153" applyNumberFormat="0" applyProtection="0">
      <alignment horizontal="left" vertical="center" indent="1"/>
    </xf>
    <xf numFmtId="4" fontId="206" fillId="102" borderId="153" applyNumberFormat="0" applyProtection="0">
      <alignment horizontal="left" vertical="center" indent="1"/>
    </xf>
    <xf numFmtId="4" fontId="206" fillId="100" borderId="152" applyNumberFormat="0" applyProtection="0">
      <alignment horizontal="right" vertical="center"/>
    </xf>
    <xf numFmtId="4" fontId="56" fillId="119" borderId="155" applyNumberFormat="0" applyProtection="0">
      <alignment horizontal="left" vertical="center" indent="1"/>
    </xf>
    <xf numFmtId="4" fontId="206" fillId="122" borderId="152" applyNumberFormat="0" applyProtection="0">
      <alignment horizontal="left" vertical="center" indent="1"/>
    </xf>
    <xf numFmtId="4" fontId="231" fillId="159" borderId="147" applyNumberFormat="0" applyProtection="0">
      <alignment horizontal="right" vertical="center"/>
    </xf>
    <xf numFmtId="4" fontId="189" fillId="103" borderId="147" applyNumberFormat="0" applyProtection="0">
      <alignment horizontal="right" vertical="center"/>
    </xf>
    <xf numFmtId="4" fontId="188" fillId="120" borderId="155" applyNumberFormat="0" applyProtection="0">
      <alignment horizontal="left" vertical="center" indent="1"/>
    </xf>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56" fillId="119" borderId="147" applyNumberFormat="0" applyProtection="0">
      <alignment horizontal="left" vertical="center" indent="1"/>
    </xf>
    <xf numFmtId="4" fontId="187" fillId="103" borderId="147" applyNumberFormat="0" applyProtection="0">
      <alignment horizontal="right" vertical="center"/>
    </xf>
    <xf numFmtId="4" fontId="230" fillId="159" borderId="147" applyNumberFormat="0" applyProtection="0">
      <alignment horizontal="right" vertical="center"/>
    </xf>
    <xf numFmtId="4" fontId="64" fillId="103" borderId="147" applyNumberFormat="0" applyProtection="0">
      <alignment horizontal="right" vertical="center"/>
    </xf>
    <xf numFmtId="4" fontId="53" fillId="159" borderId="147" applyNumberFormat="0" applyProtection="0">
      <alignment horizontal="right" vertical="center"/>
    </xf>
    <xf numFmtId="4" fontId="64" fillId="103" borderId="147" applyNumberFormat="0" applyProtection="0">
      <alignment horizontal="right" vertical="center"/>
    </xf>
    <xf numFmtId="4" fontId="64" fillId="107" borderId="147" applyNumberFormat="0" applyProtection="0">
      <alignment horizontal="left" vertical="center" indent="1"/>
    </xf>
    <xf numFmtId="4" fontId="64" fillId="107" borderId="147" applyNumberFormat="0" applyProtection="0">
      <alignment horizontal="left" vertical="center" indent="1"/>
    </xf>
    <xf numFmtId="0" fontId="12" fillId="103" borderId="147" applyNumberFormat="0" applyProtection="0">
      <alignment horizontal="left" vertical="center" indent="1"/>
    </xf>
    <xf numFmtId="4" fontId="230" fillId="159" borderId="147" applyNumberFormat="0" applyProtection="0">
      <alignment vertical="center"/>
    </xf>
    <xf numFmtId="4" fontId="64" fillId="107" borderId="147" applyNumberFormat="0" applyProtection="0">
      <alignment vertical="center"/>
    </xf>
    <xf numFmtId="4" fontId="53" fillId="159" borderId="147" applyNumberFormat="0" applyProtection="0">
      <alignment vertical="center"/>
    </xf>
    <xf numFmtId="0" fontId="12" fillId="103" borderId="147" applyNumberFormat="0" applyProtection="0">
      <alignment horizontal="left" vertical="top" indent="1"/>
    </xf>
    <xf numFmtId="0" fontId="206" fillId="103" borderId="147" applyNumberFormat="0" applyProtection="0">
      <alignment horizontal="left" vertical="top"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5" borderId="147" applyNumberFormat="0" applyProtection="0">
      <alignment horizontal="left" vertical="top" indent="1"/>
    </xf>
    <xf numFmtId="0" fontId="12" fillId="105" borderId="147" applyNumberFormat="0" applyProtection="0">
      <alignment horizontal="left" vertical="top" indent="1"/>
    </xf>
    <xf numFmtId="0" fontId="12" fillId="105"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top" indent="1"/>
    </xf>
    <xf numFmtId="0" fontId="12" fillId="92" borderId="147" applyNumberFormat="0" applyProtection="0">
      <alignment horizontal="left" vertical="center" indent="1"/>
    </xf>
    <xf numFmtId="0" fontId="12" fillId="104" borderId="147" applyNumberFormat="0" applyProtection="0">
      <alignment horizontal="left" vertical="top" indent="1"/>
    </xf>
    <xf numFmtId="4" fontId="64" fillId="92" borderId="147" applyNumberFormat="0" applyProtection="0">
      <alignment horizontal="right" vertical="center"/>
    </xf>
    <xf numFmtId="4" fontId="64" fillId="101" borderId="147" applyNumberFormat="0" applyProtection="0">
      <alignment horizontal="right" vertical="center"/>
    </xf>
    <xf numFmtId="4" fontId="53" fillId="157" borderId="147" applyNumberFormat="0" applyProtection="0">
      <alignment horizontal="right" vertical="center"/>
    </xf>
    <xf numFmtId="4" fontId="64" fillId="100" borderId="147" applyNumberFormat="0" applyProtection="0">
      <alignment horizontal="right" vertical="center"/>
    </xf>
    <xf numFmtId="4" fontId="53" fillId="156" borderId="147" applyNumberFormat="0" applyProtection="0">
      <alignment horizontal="right" vertical="center"/>
    </xf>
    <xf numFmtId="4" fontId="64" fillId="99" borderId="147" applyNumberFormat="0" applyProtection="0">
      <alignment horizontal="right" vertical="center"/>
    </xf>
    <xf numFmtId="4" fontId="64" fillId="97" borderId="147" applyNumberFormat="0" applyProtection="0">
      <alignment horizontal="right" vertical="center"/>
    </xf>
    <xf numFmtId="4" fontId="53" fillId="109" borderId="147" applyNumberFormat="0" applyProtection="0">
      <alignment horizontal="right" vertical="center"/>
    </xf>
    <xf numFmtId="4" fontId="64" fillId="98" borderId="147" applyNumberFormat="0" applyProtection="0">
      <alignment horizontal="right" vertical="center"/>
    </xf>
    <xf numFmtId="4" fontId="53" fillId="109" borderId="147" applyNumberFormat="0" applyProtection="0">
      <alignment horizontal="right" vertical="center"/>
    </xf>
    <xf numFmtId="4" fontId="64" fillId="97" borderId="147" applyNumberFormat="0" applyProtection="0">
      <alignment horizontal="right" vertical="center"/>
    </xf>
    <xf numFmtId="4" fontId="64" fillId="95" borderId="147" applyNumberFormat="0" applyProtection="0">
      <alignment horizontal="right" vertical="center"/>
    </xf>
    <xf numFmtId="4" fontId="53" fillId="152" borderId="147" applyNumberFormat="0" applyProtection="0">
      <alignment horizontal="right" vertical="center"/>
    </xf>
    <xf numFmtId="4" fontId="56" fillId="38" borderId="147" applyNumberFormat="0" applyProtection="0">
      <alignment vertical="center"/>
    </xf>
    <xf numFmtId="0" fontId="12" fillId="107" borderId="149" applyNumberFormat="0" applyFont="0" applyAlignment="0" applyProtection="0"/>
    <xf numFmtId="0" fontId="12" fillId="86" borderId="149" applyNumberFormat="0" applyFont="0" applyAlignment="0" applyProtection="0"/>
    <xf numFmtId="0" fontId="12" fillId="107" borderId="149" applyNumberFormat="0" applyFont="0" applyAlignment="0" applyProtection="0"/>
    <xf numFmtId="0" fontId="226" fillId="110" borderId="148" applyNumberFormat="0" applyAlignment="0" applyProtection="0"/>
    <xf numFmtId="0" fontId="64" fillId="107" borderId="147" applyNumberFormat="0" applyProtection="0">
      <alignment horizontal="left" vertical="top" indent="1"/>
    </xf>
    <xf numFmtId="4" fontId="210" fillId="108" borderId="153" applyNumberFormat="0" applyProtection="0">
      <alignment horizontal="left" vertical="center" indent="1"/>
    </xf>
    <xf numFmtId="0" fontId="208" fillId="92" borderId="147" applyNumberFormat="0" applyProtection="0">
      <alignment horizontal="left" vertical="top" indent="1"/>
    </xf>
    <xf numFmtId="4" fontId="64" fillId="107" borderId="160" applyNumberFormat="0" applyProtection="0">
      <alignment vertical="center"/>
    </xf>
    <xf numFmtId="4" fontId="64" fillId="103" borderId="147" applyNumberFormat="0" applyProtection="0">
      <alignment horizontal="right" vertical="center"/>
    </xf>
    <xf numFmtId="0" fontId="12" fillId="105" borderId="160" applyNumberFormat="0" applyProtection="0">
      <alignment horizontal="left" vertical="center" indent="1"/>
    </xf>
    <xf numFmtId="4" fontId="64" fillId="99" borderId="147" applyNumberFormat="0" applyProtection="0">
      <alignment horizontal="right" vertical="center"/>
    </xf>
    <xf numFmtId="4" fontId="64" fillId="95" borderId="147" applyNumberFormat="0" applyProtection="0">
      <alignment horizontal="right" vertical="center"/>
    </xf>
    <xf numFmtId="205" fontId="213" fillId="134" borderId="139" applyNumberFormat="0" applyAlignment="0" applyProtection="0"/>
    <xf numFmtId="205" fontId="213" fillId="134" borderId="139" applyNumberFormat="0" applyAlignment="0" applyProtection="0"/>
    <xf numFmtId="205" fontId="201" fillId="87" borderId="139" applyNumberFormat="0" applyAlignment="0" applyProtection="0"/>
    <xf numFmtId="205" fontId="201" fillId="87" borderId="139" applyNumberFormat="0" applyAlignment="0" applyProtection="0"/>
    <xf numFmtId="0" fontId="12" fillId="104" borderId="160" applyNumberFormat="0" applyProtection="0">
      <alignment horizontal="left" vertical="top" indent="1"/>
    </xf>
    <xf numFmtId="0" fontId="220" fillId="110" borderId="161" applyNumberFormat="0" applyAlignment="0" applyProtection="0"/>
    <xf numFmtId="4" fontId="64" fillId="98" borderId="147" applyNumberFormat="0" applyProtection="0">
      <alignment horizontal="right" vertical="center"/>
    </xf>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6" fillId="86" borderId="139" applyNumberFormat="0" applyFont="0" applyAlignment="0" applyProtection="0"/>
    <xf numFmtId="205" fontId="204" fillId="134" borderId="137" applyNumberFormat="0" applyAlignment="0" applyProtection="0"/>
    <xf numFmtId="205" fontId="204" fillId="134" borderId="137" applyNumberFormat="0" applyAlignment="0" applyProtection="0"/>
    <xf numFmtId="37" fontId="28" fillId="0" borderId="159" applyNumberFormat="0"/>
    <xf numFmtId="0" fontId="185" fillId="0" borderId="169" applyNumberFormat="0" applyFill="0" applyAlignment="0" applyProtection="0"/>
    <xf numFmtId="4" fontId="64" fillId="98" borderId="160" applyNumberFormat="0" applyProtection="0">
      <alignment horizontal="right" vertical="center"/>
    </xf>
    <xf numFmtId="0" fontId="64" fillId="92" borderId="160" applyNumberFormat="0" applyProtection="0">
      <alignment horizontal="left" vertical="top" indent="1"/>
    </xf>
    <xf numFmtId="0" fontId="12" fillId="103" borderId="160" applyNumberFormat="0" applyProtection="0">
      <alignment horizontal="left" vertical="center" indent="1"/>
    </xf>
    <xf numFmtId="4" fontId="211" fillId="106" borderId="165" applyNumberFormat="0" applyProtection="0">
      <alignment horizontal="right" vertical="center"/>
    </xf>
    <xf numFmtId="4" fontId="206" fillId="91" borderId="139" applyNumberFormat="0" applyProtection="0">
      <alignment vertical="center"/>
    </xf>
    <xf numFmtId="4" fontId="215" fillId="38" borderId="139" applyNumberFormat="0" applyProtection="0">
      <alignment vertical="center"/>
    </xf>
    <xf numFmtId="4" fontId="206" fillId="38" borderId="139" applyNumberFormat="0" applyProtection="0">
      <alignment horizontal="left" vertical="center" indent="1"/>
    </xf>
    <xf numFmtId="205" fontId="209" fillId="91" borderId="134" applyNumberFormat="0" applyProtection="0">
      <alignment horizontal="left" vertical="top" indent="1"/>
    </xf>
    <xf numFmtId="4" fontId="206" fillId="122" borderId="139" applyNumberFormat="0" applyProtection="0">
      <alignment horizontal="left" vertical="center" indent="1"/>
    </xf>
    <xf numFmtId="4" fontId="206" fillId="93" borderId="139" applyNumberFormat="0" applyProtection="0">
      <alignment horizontal="right" vertical="center"/>
    </xf>
    <xf numFmtId="4" fontId="206" fillId="137" borderId="139" applyNumberFormat="0" applyProtection="0">
      <alignment horizontal="right" vertical="center"/>
    </xf>
    <xf numFmtId="4" fontId="206" fillId="95" borderId="140" applyNumberFormat="0" applyProtection="0">
      <alignment horizontal="right" vertical="center"/>
    </xf>
    <xf numFmtId="4" fontId="206" fillId="96" borderId="139" applyNumberFormat="0" applyProtection="0">
      <alignment horizontal="right" vertical="center"/>
    </xf>
    <xf numFmtId="4" fontId="206" fillId="97" borderId="139" applyNumberFormat="0" applyProtection="0">
      <alignment horizontal="right" vertical="center"/>
    </xf>
    <xf numFmtId="4" fontId="206" fillId="98" borderId="139" applyNumberFormat="0" applyProtection="0">
      <alignment horizontal="right" vertical="center"/>
    </xf>
    <xf numFmtId="4" fontId="206" fillId="99" borderId="139" applyNumberFormat="0" applyProtection="0">
      <alignment horizontal="right" vertical="center"/>
    </xf>
    <xf numFmtId="4" fontId="206" fillId="100" borderId="139" applyNumberFormat="0" applyProtection="0">
      <alignment horizontal="right" vertical="center"/>
    </xf>
    <xf numFmtId="4" fontId="206" fillId="101" borderId="139" applyNumberFormat="0" applyProtection="0">
      <alignment horizontal="right" vertical="center"/>
    </xf>
    <xf numFmtId="4" fontId="206" fillId="102" borderId="140" applyNumberFormat="0" applyProtection="0">
      <alignment horizontal="left" vertical="center" indent="1"/>
    </xf>
    <xf numFmtId="4" fontId="12" fillId="104" borderId="140" applyNumberFormat="0" applyProtection="0">
      <alignment horizontal="left" vertical="center" indent="1"/>
    </xf>
    <xf numFmtId="4" fontId="12" fillId="104" borderId="140" applyNumberFormat="0" applyProtection="0">
      <alignment horizontal="left" vertical="center" indent="1"/>
    </xf>
    <xf numFmtId="4" fontId="206" fillId="92" borderId="139" applyNumberFormat="0" applyProtection="0">
      <alignment horizontal="right" vertical="center"/>
    </xf>
    <xf numFmtId="4" fontId="206" fillId="103" borderId="140" applyNumberFormat="0" applyProtection="0">
      <alignment horizontal="left" vertical="center" indent="1"/>
    </xf>
    <xf numFmtId="4" fontId="206" fillId="92" borderId="140" applyNumberFormat="0" applyProtection="0">
      <alignment horizontal="left" vertical="center" indent="1"/>
    </xf>
    <xf numFmtId="205" fontId="206" fillId="110" borderId="139" applyNumberFormat="0" applyProtection="0">
      <alignment horizontal="left" vertical="center" indent="1"/>
    </xf>
    <xf numFmtId="205" fontId="12" fillId="104" borderId="134" applyNumberFormat="0" applyProtection="0">
      <alignment horizontal="left" vertical="center" indent="1"/>
    </xf>
    <xf numFmtId="205" fontId="206" fillId="104" borderId="134" applyNumberFormat="0" applyProtection="0">
      <alignment horizontal="left" vertical="top" indent="1"/>
    </xf>
    <xf numFmtId="205" fontId="12"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04" borderId="134" applyNumberFormat="0" applyProtection="0">
      <alignment horizontal="left" vertical="top" indent="1"/>
    </xf>
    <xf numFmtId="205" fontId="206" fillId="138" borderId="139" applyNumberFormat="0" applyProtection="0">
      <alignment horizontal="left" vertical="center" indent="1"/>
    </xf>
    <xf numFmtId="205" fontId="12" fillId="92" borderId="134" applyNumberFormat="0" applyProtection="0">
      <alignment horizontal="left" vertical="center" indent="1"/>
    </xf>
    <xf numFmtId="205" fontId="206" fillId="92" borderId="134" applyNumberFormat="0" applyProtection="0">
      <alignment horizontal="left" vertical="top" indent="1"/>
    </xf>
    <xf numFmtId="205" fontId="12"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92" borderId="134" applyNumberFormat="0" applyProtection="0">
      <alignment horizontal="left" vertical="top" indent="1"/>
    </xf>
    <xf numFmtId="205" fontId="206" fillId="105" borderId="139" applyNumberFormat="0" applyProtection="0">
      <alignment horizontal="left" vertical="center" indent="1"/>
    </xf>
    <xf numFmtId="205" fontId="12" fillId="105" borderId="134" applyNumberFormat="0" applyProtection="0">
      <alignment horizontal="left" vertical="center" indent="1"/>
    </xf>
    <xf numFmtId="205" fontId="206" fillId="105" borderId="134" applyNumberFormat="0" applyProtection="0">
      <alignment horizontal="left" vertical="top" indent="1"/>
    </xf>
    <xf numFmtId="205" fontId="12"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5" borderId="134" applyNumberFormat="0" applyProtection="0">
      <alignment horizontal="left" vertical="top" indent="1"/>
    </xf>
    <xf numFmtId="205" fontId="206" fillId="103" borderId="139" applyNumberFormat="0" applyProtection="0">
      <alignment horizontal="left" vertical="center" indent="1"/>
    </xf>
    <xf numFmtId="205" fontId="12" fillId="103" borderId="134" applyNumberFormat="0" applyProtection="0">
      <alignment horizontal="left" vertical="center" indent="1"/>
    </xf>
    <xf numFmtId="205" fontId="206" fillId="103" borderId="134" applyNumberFormat="0" applyProtection="0">
      <alignment horizontal="left" vertical="top" indent="1"/>
    </xf>
    <xf numFmtId="205" fontId="12"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206" fillId="103" borderId="134" applyNumberFormat="0" applyProtection="0">
      <alignment horizontal="left" vertical="top" indent="1"/>
    </xf>
    <xf numFmtId="205" fontId="71" fillId="104" borderId="141" applyBorder="0"/>
    <xf numFmtId="4" fontId="208" fillId="107" borderId="134" applyNumberFormat="0" applyProtection="0">
      <alignment vertical="center"/>
    </xf>
    <xf numFmtId="4" fontId="208" fillId="110" borderId="134" applyNumberFormat="0" applyProtection="0">
      <alignment horizontal="left" vertical="center" indent="1"/>
    </xf>
    <xf numFmtId="205" fontId="208" fillId="107" borderId="134" applyNumberFormat="0" applyProtection="0">
      <alignment horizontal="left" vertical="top" indent="1"/>
    </xf>
    <xf numFmtId="4" fontId="206" fillId="0" borderId="139" applyNumberFormat="0" applyProtection="0">
      <alignment horizontal="right" vertical="center"/>
    </xf>
    <xf numFmtId="4" fontId="215" fillId="27" borderId="139" applyNumberFormat="0" applyProtection="0">
      <alignment horizontal="right" vertical="center"/>
    </xf>
    <xf numFmtId="4" fontId="206" fillId="122" borderId="139" applyNumberFormat="0" applyProtection="0">
      <alignment horizontal="left" vertical="center" indent="1"/>
    </xf>
    <xf numFmtId="205" fontId="208" fillId="92" borderId="134" applyNumberFormat="0" applyProtection="0">
      <alignment horizontal="left" vertical="top" indent="1"/>
    </xf>
    <xf numFmtId="4" fontId="210" fillId="108" borderId="140" applyNumberFormat="0" applyProtection="0">
      <alignment horizontal="left" vertical="center" indent="1"/>
    </xf>
    <xf numFmtId="4" fontId="211" fillId="106" borderId="139" applyNumberFormat="0" applyProtection="0">
      <alignment horizontal="right" vertical="center"/>
    </xf>
    <xf numFmtId="205" fontId="185" fillId="0" borderId="138" applyNumberFormat="0" applyFill="0" applyAlignment="0" applyProtection="0"/>
    <xf numFmtId="205" fontId="185" fillId="0" borderId="138" applyNumberFormat="0" applyFill="0" applyAlignment="0" applyProtection="0"/>
    <xf numFmtId="0" fontId="185" fillId="0" borderId="156" applyNumberFormat="0" applyFill="0" applyAlignment="0" applyProtection="0"/>
    <xf numFmtId="4" fontId="64" fillId="93" borderId="160" applyNumberFormat="0" applyProtection="0">
      <alignment horizontal="right" vertical="center"/>
    </xf>
    <xf numFmtId="4" fontId="64" fillId="98" borderId="160" applyNumberFormat="0" applyProtection="0">
      <alignment horizontal="right" vertical="center"/>
    </xf>
    <xf numFmtId="4" fontId="206" fillId="137" borderId="165" applyNumberFormat="0" applyProtection="0">
      <alignment horizontal="right" vertical="center"/>
    </xf>
    <xf numFmtId="0" fontId="12" fillId="103" borderId="160" applyNumberFormat="0" applyProtection="0">
      <alignment horizontal="left" vertical="top" indent="1"/>
    </xf>
    <xf numFmtId="4" fontId="64" fillId="101" borderId="160" applyNumberFormat="0" applyProtection="0">
      <alignment horizontal="right" vertical="center"/>
    </xf>
    <xf numFmtId="0" fontId="12" fillId="92" borderId="147" applyNumberFormat="0" applyProtection="0">
      <alignment horizontal="left" vertical="top" indent="1"/>
    </xf>
    <xf numFmtId="0" fontId="206" fillId="103" borderId="160" applyNumberFormat="0" applyProtection="0">
      <alignment horizontal="left" vertical="top" indent="1"/>
    </xf>
    <xf numFmtId="4" fontId="53" fillId="157" borderId="160" applyNumberFormat="0" applyProtection="0">
      <alignment horizontal="right" vertical="center"/>
    </xf>
    <xf numFmtId="0" fontId="12" fillId="106" borderId="157" applyNumberFormat="0">
      <protection locked="0"/>
    </xf>
    <xf numFmtId="4" fontId="187" fillId="103" borderId="160" applyNumberFormat="0" applyProtection="0">
      <alignment horizontal="right" vertical="center"/>
    </xf>
    <xf numFmtId="4" fontId="208" fillId="110" borderId="160" applyNumberFormat="0" applyProtection="0">
      <alignment horizontal="left" vertical="center" indent="1"/>
    </xf>
    <xf numFmtId="0" fontId="12" fillId="105" borderId="147" applyNumberFormat="0" applyProtection="0">
      <alignment horizontal="left" vertical="top" indent="1"/>
    </xf>
    <xf numFmtId="4" fontId="206" fillId="98" borderId="165" applyNumberFormat="0" applyProtection="0">
      <alignment horizontal="right" vertical="center"/>
    </xf>
    <xf numFmtId="169" fontId="1" fillId="19" borderId="157">
      <alignment vertical="center"/>
    </xf>
    <xf numFmtId="4" fontId="12" fillId="104" borderId="153" applyNumberFormat="0" applyProtection="0">
      <alignment horizontal="left" vertical="center" indent="1"/>
    </xf>
    <xf numFmtId="4" fontId="50" fillId="91" borderId="160" applyNumberFormat="0" applyProtection="0">
      <alignment vertical="center"/>
    </xf>
    <xf numFmtId="0" fontId="206" fillId="92" borderId="147" applyNumberFormat="0" applyProtection="0">
      <alignment horizontal="left" vertical="top" indent="1"/>
    </xf>
    <xf numFmtId="0" fontId="12" fillId="86" borderId="162" applyNumberFormat="0" applyFont="0" applyAlignment="0" applyProtection="0"/>
    <xf numFmtId="4" fontId="206" fillId="97" borderId="165" applyNumberFormat="0" applyProtection="0">
      <alignment horizontal="right" vertical="center"/>
    </xf>
    <xf numFmtId="0" fontId="12" fillId="92" borderId="160" applyNumberFormat="0" applyProtection="0">
      <alignment horizontal="left" vertical="center" indent="1"/>
    </xf>
    <xf numFmtId="0" fontId="208" fillId="92" borderId="160" applyNumberFormat="0" applyProtection="0">
      <alignment horizontal="left" vertical="top" indent="1"/>
    </xf>
    <xf numFmtId="4" fontId="206" fillId="101" borderId="165" applyNumberFormat="0" applyProtection="0">
      <alignment horizontal="right" vertical="center"/>
    </xf>
    <xf numFmtId="43" fontId="8" fillId="0" borderId="0" applyFont="0" applyFill="0" applyBorder="0" applyAlignment="0" applyProtection="0"/>
    <xf numFmtId="4" fontId="64" fillId="96" borderId="147" applyNumberFormat="0" applyProtection="0">
      <alignment horizontal="right" vertical="center"/>
    </xf>
    <xf numFmtId="4" fontId="53" fillId="109" borderId="147" applyNumberFormat="0" applyProtection="0">
      <alignment horizontal="right" vertical="center"/>
    </xf>
    <xf numFmtId="4" fontId="50" fillId="91" borderId="147" applyNumberFormat="0" applyProtection="0">
      <alignment horizontal="left" vertical="center" indent="1"/>
    </xf>
    <xf numFmtId="0" fontId="206" fillId="105" borderId="152" applyNumberFormat="0" applyProtection="0">
      <alignment horizontal="left" vertical="center" indent="1"/>
    </xf>
    <xf numFmtId="4" fontId="56" fillId="119" borderId="147" applyNumberFormat="0" applyProtection="0">
      <alignment horizontal="left" vertical="center" indent="1"/>
    </xf>
    <xf numFmtId="4" fontId="53" fillId="154" borderId="147" applyNumberFormat="0" applyProtection="0">
      <alignment horizontal="right" vertical="center"/>
    </xf>
    <xf numFmtId="4" fontId="56" fillId="38" borderId="147" applyNumberFormat="0" applyProtection="0">
      <alignment vertical="center"/>
    </xf>
    <xf numFmtId="0" fontId="12" fillId="92" borderId="147" applyNumberFormat="0" applyProtection="0">
      <alignment horizontal="left" vertical="center" indent="1"/>
    </xf>
    <xf numFmtId="4" fontId="64" fillId="100" borderId="147" applyNumberFormat="0" applyProtection="0">
      <alignment horizontal="right" vertical="center"/>
    </xf>
    <xf numFmtId="4" fontId="64" fillId="96" borderId="147" applyNumberFormat="0" applyProtection="0">
      <alignment horizontal="right" vertical="center"/>
    </xf>
    <xf numFmtId="4" fontId="53" fillId="159" borderId="147" applyNumberFormat="0" applyProtection="0">
      <alignment vertical="center"/>
    </xf>
    <xf numFmtId="4" fontId="206" fillId="91" borderId="152" applyNumberFormat="0" applyProtection="0">
      <alignment vertical="center"/>
    </xf>
    <xf numFmtId="4" fontId="206" fillId="38" borderId="152" applyNumberFormat="0" applyProtection="0">
      <alignment horizontal="left" vertical="center" indent="1"/>
    </xf>
    <xf numFmtId="4" fontId="206" fillId="122" borderId="152" applyNumberFormat="0" applyProtection="0">
      <alignment horizontal="left" vertical="center"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4" fontId="206" fillId="92" borderId="153" applyNumberFormat="0" applyProtection="0">
      <alignment horizontal="left" vertical="center" indent="1"/>
    </xf>
    <xf numFmtId="0" fontId="206" fillId="110" borderId="152" applyNumberFormat="0" applyProtection="0">
      <alignment horizontal="left" vertical="center" indent="1"/>
    </xf>
    <xf numFmtId="0" fontId="206" fillId="138" borderId="152" applyNumberFormat="0" applyProtection="0">
      <alignment horizontal="left" vertical="center" indent="1"/>
    </xf>
    <xf numFmtId="0" fontId="206" fillId="105" borderId="152" applyNumberFormat="0" applyProtection="0">
      <alignment horizontal="left" vertical="center" indent="1"/>
    </xf>
    <xf numFmtId="0" fontId="206" fillId="103" borderId="152" applyNumberFormat="0" applyProtection="0">
      <alignment horizontal="left" vertical="center" indent="1"/>
    </xf>
    <xf numFmtId="4" fontId="206" fillId="0" borderId="152" applyNumberFormat="0" applyProtection="0">
      <alignment horizontal="right" vertical="center"/>
    </xf>
    <xf numFmtId="0" fontId="206" fillId="139" borderId="157"/>
    <xf numFmtId="4" fontId="206" fillId="137" borderId="152" applyNumberFormat="0" applyProtection="0">
      <alignment horizontal="right" vertical="center"/>
    </xf>
    <xf numFmtId="4" fontId="53" fillId="33" borderId="147" applyNumberFormat="0" applyProtection="0">
      <alignment horizontal="right" vertical="center"/>
    </xf>
    <xf numFmtId="4" fontId="211" fillId="106" borderId="152" applyNumberFormat="0" applyProtection="0">
      <alignment horizontal="right" vertical="center"/>
    </xf>
    <xf numFmtId="4" fontId="50" fillId="91" borderId="147" applyNumberFormat="0" applyProtection="0">
      <alignment horizontal="left" vertical="center" indent="1"/>
    </xf>
    <xf numFmtId="4" fontId="64" fillId="93" borderId="147" applyNumberFormat="0" applyProtection="0">
      <alignment horizontal="right" vertical="center"/>
    </xf>
    <xf numFmtId="0" fontId="185" fillId="0" borderId="151" applyNumberFormat="0" applyFill="0" applyAlignment="0" applyProtection="0"/>
    <xf numFmtId="4" fontId="64" fillId="98" borderId="147" applyNumberFormat="0" applyProtection="0">
      <alignment horizontal="right" vertical="center"/>
    </xf>
    <xf numFmtId="0" fontId="206" fillId="86" borderId="152" applyNumberFormat="0" applyFont="0" applyAlignment="0" applyProtection="0"/>
    <xf numFmtId="4" fontId="64" fillId="94" borderId="147" applyNumberFormat="0" applyProtection="0">
      <alignment horizontal="right" vertical="center"/>
    </xf>
    <xf numFmtId="0" fontId="204" fillId="117" borderId="150" applyNumberFormat="0" applyAlignment="0" applyProtection="0"/>
    <xf numFmtId="4" fontId="64" fillId="101" borderId="147" applyNumberFormat="0" applyProtection="0">
      <alignment horizontal="right" vertical="center"/>
    </xf>
    <xf numFmtId="0" fontId="201" fillId="87" borderId="148" applyNumberFormat="0" applyAlignment="0" applyProtection="0"/>
    <xf numFmtId="4" fontId="53" fillId="153" borderId="147" applyNumberFormat="0" applyProtection="0">
      <alignment horizontal="right" vertical="center"/>
    </xf>
    <xf numFmtId="4" fontId="206" fillId="102" borderId="153" applyNumberFormat="0" applyProtection="0">
      <alignment horizontal="left" vertical="center" indent="1"/>
    </xf>
    <xf numFmtId="4" fontId="53" fillId="109" borderId="147" applyNumberFormat="0" applyProtection="0">
      <alignment horizontal="right" vertical="center"/>
    </xf>
    <xf numFmtId="4" fontId="53" fillId="159" borderId="147" applyNumberFormat="0" applyProtection="0">
      <alignment horizontal="right" vertical="center"/>
    </xf>
    <xf numFmtId="4" fontId="189" fillId="103" borderId="147" applyNumberFormat="0" applyProtection="0">
      <alignment horizontal="right" vertical="center"/>
    </xf>
    <xf numFmtId="0" fontId="64" fillId="92" borderId="147" applyNumberFormat="0" applyProtection="0">
      <alignment horizontal="left" vertical="top" indent="1"/>
    </xf>
    <xf numFmtId="4" fontId="187" fillId="103" borderId="147" applyNumberFormat="0" applyProtection="0">
      <alignment horizontal="right" vertical="center"/>
    </xf>
    <xf numFmtId="0" fontId="64" fillId="107" borderId="147" applyNumberFormat="0" applyProtection="0">
      <alignment horizontal="left" vertical="top" indent="1"/>
    </xf>
    <xf numFmtId="4" fontId="187" fillId="107" borderId="147" applyNumberFormat="0" applyProtection="0">
      <alignment vertical="center"/>
    </xf>
    <xf numFmtId="0" fontId="12" fillId="106" borderId="157" applyNumberFormat="0">
      <protection locked="0"/>
    </xf>
    <xf numFmtId="0" fontId="12" fillId="103" borderId="147" applyNumberFormat="0" applyProtection="0">
      <alignment horizontal="left" vertical="center" indent="1"/>
    </xf>
    <xf numFmtId="0" fontId="12" fillId="105" borderId="147" applyNumberFormat="0" applyProtection="0">
      <alignment horizontal="left" vertical="center" indent="1"/>
    </xf>
    <xf numFmtId="0" fontId="12" fillId="92" borderId="147" applyNumberFormat="0" applyProtection="0">
      <alignment horizontal="left" vertical="center" indent="1"/>
    </xf>
    <xf numFmtId="0" fontId="206" fillId="138" borderId="152" applyNumberFormat="0" applyProtection="0">
      <alignment horizontal="left" vertical="center" indent="1"/>
    </xf>
    <xf numFmtId="4" fontId="64" fillId="95" borderId="147" applyNumberFormat="0" applyProtection="0">
      <alignment horizontal="right" vertical="center"/>
    </xf>
    <xf numFmtId="0" fontId="12" fillId="103" borderId="147" applyNumberFormat="0" applyProtection="0">
      <alignment horizontal="left" vertical="top" indent="1"/>
    </xf>
    <xf numFmtId="4" fontId="64" fillId="100" borderId="147" applyNumberFormat="0" applyProtection="0">
      <alignment horizontal="right" vertical="center"/>
    </xf>
    <xf numFmtId="4" fontId="64" fillId="98" borderId="147" applyNumberFormat="0" applyProtection="0">
      <alignment horizontal="right" vertical="center"/>
    </xf>
    <xf numFmtId="4" fontId="64" fillId="96" borderId="147" applyNumberFormat="0" applyProtection="0">
      <alignment horizontal="right" vertical="center"/>
    </xf>
    <xf numFmtId="4" fontId="64" fillId="92" borderId="147" applyNumberFormat="0" applyProtection="0">
      <alignment horizontal="left" vertical="center" indent="1"/>
    </xf>
    <xf numFmtId="4" fontId="64" fillId="94" borderId="147" applyNumberFormat="0" applyProtection="0">
      <alignment horizontal="right" vertical="center"/>
    </xf>
    <xf numFmtId="4" fontId="186" fillId="91" borderId="147" applyNumberFormat="0" applyProtection="0">
      <alignment vertical="center"/>
    </xf>
    <xf numFmtId="4" fontId="50" fillId="91" borderId="147" applyNumberFormat="0" applyProtection="0">
      <alignment vertical="center"/>
    </xf>
    <xf numFmtId="4" fontId="56" fillId="38" borderId="147" applyNumberFormat="0" applyProtection="0">
      <alignment vertical="center"/>
    </xf>
    <xf numFmtId="4" fontId="186" fillId="91" borderId="147" applyNumberFormat="0" applyProtection="0">
      <alignment vertical="center"/>
    </xf>
    <xf numFmtId="0" fontId="206" fillId="105" borderId="147" applyNumberFormat="0" applyProtection="0">
      <alignment horizontal="left" vertical="top" indent="1"/>
    </xf>
    <xf numFmtId="0" fontId="12" fillId="86" borderId="149" applyNumberFormat="0" applyFont="0" applyAlignment="0" applyProtection="0"/>
    <xf numFmtId="4" fontId="53" fillId="121" borderId="147" applyNumberFormat="0" applyProtection="0">
      <alignment horizontal="right" vertical="center"/>
    </xf>
    <xf numFmtId="0" fontId="206" fillId="92" borderId="147" applyNumberFormat="0" applyProtection="0">
      <alignment horizontal="left" vertical="top" indent="1"/>
    </xf>
    <xf numFmtId="0" fontId="206" fillId="104" borderId="147" applyNumberFormat="0" applyProtection="0">
      <alignment horizontal="left" vertical="top" indent="1"/>
    </xf>
    <xf numFmtId="0" fontId="206" fillId="104" borderId="147" applyNumberFormat="0" applyProtection="0">
      <alignment horizontal="left" vertical="top" indent="1"/>
    </xf>
    <xf numFmtId="4" fontId="64" fillId="99" borderId="147" applyNumberFormat="0" applyProtection="0">
      <alignment horizontal="right" vertical="center"/>
    </xf>
    <xf numFmtId="4" fontId="64" fillId="92" borderId="147" applyNumberFormat="0" applyProtection="0">
      <alignment horizontal="right" vertical="center"/>
    </xf>
    <xf numFmtId="4" fontId="64" fillId="95" borderId="147" applyNumberFormat="0" applyProtection="0">
      <alignment horizontal="right" vertical="center"/>
    </xf>
    <xf numFmtId="4" fontId="53" fillId="109" borderId="147" applyNumberFormat="0" applyProtection="0">
      <alignment horizontal="right" vertical="center"/>
    </xf>
    <xf numFmtId="0" fontId="206" fillId="139" borderId="157"/>
    <xf numFmtId="4" fontId="230" fillId="159" borderId="147" applyNumberFormat="0" applyProtection="0">
      <alignment horizontal="right" vertical="center"/>
    </xf>
    <xf numFmtId="4" fontId="64" fillId="97" borderId="147" applyNumberFormat="0" applyProtection="0">
      <alignment horizontal="right" vertical="center"/>
    </xf>
    <xf numFmtId="0" fontId="12" fillId="92" borderId="147" applyNumberFormat="0" applyProtection="0">
      <alignment horizontal="left" vertical="top" indent="1"/>
    </xf>
    <xf numFmtId="4" fontId="53" fillId="109" borderId="147" applyNumberFormat="0" applyProtection="0">
      <alignment horizontal="right" vertical="center"/>
    </xf>
    <xf numFmtId="0" fontId="206" fillId="139" borderId="157"/>
    <xf numFmtId="0" fontId="12" fillId="104" borderId="147" applyNumberFormat="0" applyProtection="0">
      <alignment horizontal="left" vertical="center" indent="1"/>
    </xf>
    <xf numFmtId="4" fontId="64" fillId="98" borderId="147" applyNumberFormat="0" applyProtection="0">
      <alignment horizontal="right" vertical="center"/>
    </xf>
    <xf numFmtId="0" fontId="206" fillId="138" borderId="152" applyNumberFormat="0" applyProtection="0">
      <alignment horizontal="left" vertical="center" indent="1"/>
    </xf>
    <xf numFmtId="0" fontId="206" fillId="86" borderId="152" applyNumberFormat="0" applyFont="0" applyAlignment="0" applyProtection="0"/>
    <xf numFmtId="4" fontId="206" fillId="91" borderId="152" applyNumberFormat="0" applyProtection="0">
      <alignment vertical="center"/>
    </xf>
    <xf numFmtId="4" fontId="50" fillId="91" borderId="147" applyNumberFormat="0" applyProtection="0">
      <alignment vertical="center"/>
    </xf>
    <xf numFmtId="4" fontId="64" fillId="93" borderId="147" applyNumberFormat="0" applyProtection="0">
      <alignment horizontal="right" vertical="center"/>
    </xf>
    <xf numFmtId="4" fontId="64" fillId="95" borderId="147" applyNumberFormat="0" applyProtection="0">
      <alignment horizontal="right" vertical="center"/>
    </xf>
    <xf numFmtId="4" fontId="64" fillId="97" borderId="147" applyNumberFormat="0" applyProtection="0">
      <alignment horizontal="right" vertical="center"/>
    </xf>
    <xf numFmtId="4" fontId="64" fillId="99" borderId="147" applyNumberFormat="0" applyProtection="0">
      <alignment horizontal="right" vertical="center"/>
    </xf>
    <xf numFmtId="4" fontId="64" fillId="101" borderId="147" applyNumberFormat="0" applyProtection="0">
      <alignment horizontal="right" vertical="center"/>
    </xf>
    <xf numFmtId="0" fontId="12" fillId="103" borderId="147" applyNumberFormat="0" applyProtection="0">
      <alignment horizontal="left" vertical="center" indent="1"/>
    </xf>
    <xf numFmtId="4" fontId="53" fillId="159" borderId="147" applyNumberFormat="0" applyProtection="0">
      <alignment vertical="center"/>
    </xf>
    <xf numFmtId="0" fontId="12" fillId="104" borderId="147" applyNumberFormat="0" applyProtection="0">
      <alignment horizontal="left" vertical="top" indent="1"/>
    </xf>
    <xf numFmtId="0" fontId="12" fillId="92" borderId="147" applyNumberFormat="0" applyProtection="0">
      <alignment horizontal="left" vertical="top" indent="1"/>
    </xf>
    <xf numFmtId="0" fontId="12" fillId="105" borderId="147" applyNumberFormat="0" applyProtection="0">
      <alignment horizontal="left" vertical="top" indent="1"/>
    </xf>
    <xf numFmtId="0" fontId="12" fillId="103" borderId="147" applyNumberFormat="0" applyProtection="0">
      <alignment horizontal="left" vertical="top" indent="1"/>
    </xf>
    <xf numFmtId="4" fontId="64" fillId="107" borderId="147" applyNumberFormat="0" applyProtection="0">
      <alignment vertical="center"/>
    </xf>
    <xf numFmtId="4" fontId="64" fillId="107" borderId="147" applyNumberFormat="0" applyProtection="0">
      <alignment horizontal="left" vertical="center" indent="1"/>
    </xf>
    <xf numFmtId="4" fontId="64" fillId="103" borderId="147" applyNumberFormat="0" applyProtection="0">
      <alignment horizontal="right" vertical="center"/>
    </xf>
    <xf numFmtId="4" fontId="64" fillId="92" borderId="147" applyNumberFormat="0" applyProtection="0">
      <alignment horizontal="left" vertical="center" indent="1"/>
    </xf>
    <xf numFmtId="4" fontId="188" fillId="120" borderId="155" applyNumberFormat="0" applyProtection="0">
      <alignment horizontal="left" vertical="center" indent="1"/>
    </xf>
    <xf numFmtId="4" fontId="64" fillId="107" borderId="147" applyNumberFormat="0" applyProtection="0">
      <alignment horizontal="left" vertical="center" indent="1"/>
    </xf>
    <xf numFmtId="4" fontId="215" fillId="27" borderId="152" applyNumberFormat="0" applyProtection="0">
      <alignment horizontal="right" vertical="center"/>
    </xf>
    <xf numFmtId="4" fontId="206" fillId="98" borderId="152" applyNumberFormat="0" applyProtection="0">
      <alignment horizontal="right" vertical="center"/>
    </xf>
    <xf numFmtId="4" fontId="64" fillId="93" borderId="147" applyNumberFormat="0" applyProtection="0">
      <alignment horizontal="right" vertical="center"/>
    </xf>
    <xf numFmtId="4" fontId="50" fillId="91" borderId="147" applyNumberFormat="0" applyProtection="0">
      <alignment vertical="center"/>
    </xf>
    <xf numFmtId="4" fontId="206" fillId="122" borderId="152" applyNumberFormat="0" applyProtection="0">
      <alignment horizontal="left" vertical="center" indent="1"/>
    </xf>
    <xf numFmtId="4" fontId="12" fillId="104" borderId="153" applyNumberFormat="0" applyProtection="0">
      <alignment horizontal="left" vertical="center" indent="1"/>
    </xf>
    <xf numFmtId="0" fontId="12" fillId="86" borderId="149" applyNumberFormat="0" applyFont="0" applyAlignment="0" applyProtection="0"/>
    <xf numFmtId="4" fontId="53" fillId="152" borderId="147" applyNumberFormat="0" applyProtection="0">
      <alignment horizontal="right" vertical="center"/>
    </xf>
    <xf numFmtId="0" fontId="12" fillId="105" borderId="147" applyNumberFormat="0" applyProtection="0">
      <alignment horizontal="left" vertical="center" indent="1"/>
    </xf>
    <xf numFmtId="4" fontId="206" fillId="103" borderId="153" applyNumberFormat="0" applyProtection="0">
      <alignment horizontal="left" vertical="center" indent="1"/>
    </xf>
    <xf numFmtId="4" fontId="53" fillId="157" borderId="147" applyNumberFormat="0" applyProtection="0">
      <alignment horizontal="right" vertical="center"/>
    </xf>
    <xf numFmtId="4" fontId="206" fillId="98" borderId="152" applyNumberFormat="0" applyProtection="0">
      <alignment horizontal="right" vertical="center"/>
    </xf>
    <xf numFmtId="0" fontId="206" fillId="86" borderId="152" applyNumberFormat="0" applyFont="0" applyAlignment="0" applyProtection="0"/>
    <xf numFmtId="4" fontId="206" fillId="101" borderId="152" applyNumberFormat="0" applyProtection="0">
      <alignment horizontal="right" vertical="center"/>
    </xf>
    <xf numFmtId="0" fontId="50" fillId="91" borderId="147" applyNumberFormat="0" applyProtection="0">
      <alignment horizontal="left" vertical="top" indent="1"/>
    </xf>
    <xf numFmtId="4" fontId="206" fillId="122" borderId="152" applyNumberFormat="0" applyProtection="0">
      <alignment horizontal="left" vertical="center" indent="1"/>
    </xf>
    <xf numFmtId="4" fontId="189" fillId="103" borderId="147" applyNumberFormat="0" applyProtection="0">
      <alignment horizontal="right" vertical="center"/>
    </xf>
    <xf numFmtId="4" fontId="12" fillId="104" borderId="153" applyNumberFormat="0" applyProtection="0">
      <alignment horizontal="left" vertical="center" indent="1"/>
    </xf>
    <xf numFmtId="4" fontId="12" fillId="104" borderId="153" applyNumberFormat="0" applyProtection="0">
      <alignment horizontal="left" vertical="center" indent="1"/>
    </xf>
    <xf numFmtId="0" fontId="201" fillId="87" borderId="148" applyNumberFormat="0" applyAlignment="0" applyProtection="0"/>
    <xf numFmtId="4" fontId="64" fillId="97" borderId="147" applyNumberFormat="0" applyProtection="0">
      <alignment horizontal="right" vertical="center"/>
    </xf>
    <xf numFmtId="0" fontId="12" fillId="105" borderId="147" applyNumberFormat="0" applyProtection="0">
      <alignment horizontal="left" vertical="top" indent="1"/>
    </xf>
    <xf numFmtId="4" fontId="64" fillId="92" borderId="147" applyNumberFormat="0" applyProtection="0">
      <alignment horizontal="left" vertical="center" indent="1"/>
    </xf>
    <xf numFmtId="0" fontId="12" fillId="105" borderId="147" applyNumberFormat="0" applyProtection="0">
      <alignment horizontal="left" vertical="center" indent="1"/>
    </xf>
    <xf numFmtId="0" fontId="206" fillId="105" borderId="147" applyNumberFormat="0" applyProtection="0">
      <alignment horizontal="left" vertical="top" indent="1"/>
    </xf>
    <xf numFmtId="0" fontId="226" fillId="110" borderId="148" applyNumberFormat="0" applyAlignment="0" applyProtection="0"/>
    <xf numFmtId="4" fontId="64" fillId="107" borderId="147" applyNumberFormat="0" applyProtection="0">
      <alignment horizontal="left" vertical="center" indent="1"/>
    </xf>
    <xf numFmtId="4" fontId="64" fillId="99" borderId="147" applyNumberFormat="0" applyProtection="0">
      <alignment horizontal="right" vertical="center"/>
    </xf>
    <xf numFmtId="4" fontId="12" fillId="104" borderId="153" applyNumberFormat="0" applyProtection="0">
      <alignment horizontal="left" vertical="center" indent="1"/>
    </xf>
    <xf numFmtId="0" fontId="201" fillId="87" borderId="148" applyNumberFormat="0" applyAlignment="0" applyProtection="0"/>
    <xf numFmtId="0" fontId="64" fillId="92" borderId="147" applyNumberFormat="0" applyProtection="0">
      <alignment horizontal="left" vertical="top" indent="1"/>
    </xf>
    <xf numFmtId="4" fontId="206" fillId="100" borderId="152" applyNumberFormat="0" applyProtection="0">
      <alignment horizontal="right" vertical="center"/>
    </xf>
    <xf numFmtId="4" fontId="64" fillId="92" borderId="147"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100" borderId="152" applyNumberFormat="0" applyProtection="0">
      <alignment horizontal="right" vertical="center"/>
    </xf>
    <xf numFmtId="4" fontId="53" fillId="155" borderId="147" applyNumberFormat="0" applyProtection="0">
      <alignment horizontal="right" vertical="center"/>
    </xf>
    <xf numFmtId="4" fontId="206" fillId="95" borderId="153" applyNumberFormat="0" applyProtection="0">
      <alignment horizontal="right" vertical="center"/>
    </xf>
    <xf numFmtId="0" fontId="220" fillId="110" borderId="148" applyNumberFormat="0" applyAlignment="0" applyProtection="0"/>
    <xf numFmtId="0" fontId="185" fillId="0" borderId="156" applyNumberFormat="0" applyFill="0" applyAlignment="0" applyProtection="0"/>
    <xf numFmtId="4" fontId="53" fillId="153" borderId="147" applyNumberFormat="0" applyProtection="0">
      <alignment horizontal="right" vertical="center"/>
    </xf>
    <xf numFmtId="4" fontId="64" fillId="101" borderId="147" applyNumberFormat="0" applyProtection="0">
      <alignment horizontal="right" vertical="center"/>
    </xf>
    <xf numFmtId="202" fontId="67" fillId="0" borderId="146"/>
    <xf numFmtId="4" fontId="206" fillId="137" borderId="152" applyNumberFormat="0" applyProtection="0">
      <alignment horizontal="right" vertical="center"/>
    </xf>
    <xf numFmtId="4" fontId="206" fillId="97" borderId="152" applyNumberFormat="0" applyProtection="0">
      <alignment horizontal="right" vertical="center"/>
    </xf>
    <xf numFmtId="0" fontId="12" fillId="105" borderId="147" applyNumberFormat="0" applyProtection="0">
      <alignment horizontal="left" vertical="top" indent="1"/>
    </xf>
    <xf numFmtId="4" fontId="53" fillId="152" borderId="147" applyNumberFormat="0" applyProtection="0">
      <alignment horizontal="right" vertical="center"/>
    </xf>
    <xf numFmtId="0" fontId="201" fillId="87" borderId="148" applyNumberFormat="0" applyAlignment="0" applyProtection="0"/>
    <xf numFmtId="4" fontId="231" fillId="159" borderId="147" applyNumberFormat="0" applyProtection="0">
      <alignment horizontal="right" vertical="center"/>
    </xf>
    <xf numFmtId="0" fontId="71" fillId="104" borderId="154" applyBorder="0"/>
    <xf numFmtId="4" fontId="206" fillId="98" borderId="152" applyNumberFormat="0" applyProtection="0">
      <alignment horizontal="right" vertical="center"/>
    </xf>
    <xf numFmtId="4" fontId="230" fillId="159" borderId="147" applyNumberFormat="0" applyProtection="0">
      <alignment vertical="center"/>
    </xf>
    <xf numFmtId="4" fontId="64" fillId="98" borderId="147" applyNumberFormat="0" applyProtection="0">
      <alignment horizontal="right" vertical="center"/>
    </xf>
    <xf numFmtId="4" fontId="187" fillId="107" borderId="147" applyNumberFormat="0" applyProtection="0">
      <alignment vertical="center"/>
    </xf>
    <xf numFmtId="4" fontId="215" fillId="27" borderId="152" applyNumberFormat="0" applyProtection="0">
      <alignment horizontal="right" vertical="center"/>
    </xf>
    <xf numFmtId="4" fontId="189" fillId="103" borderId="147" applyNumberFormat="0" applyProtection="0">
      <alignment horizontal="right" vertical="center"/>
    </xf>
    <xf numFmtId="0" fontId="194" fillId="117" borderId="148" applyNumberFormat="0" applyAlignment="0" applyProtection="0"/>
    <xf numFmtId="0" fontId="12" fillId="103" borderId="147" applyNumberFormat="0" applyProtection="0">
      <alignment horizontal="left" vertical="center" indent="1"/>
    </xf>
    <xf numFmtId="4" fontId="229" fillId="38" borderId="147" applyNumberFormat="0" applyProtection="0">
      <alignment vertical="center"/>
    </xf>
    <xf numFmtId="0" fontId="201" fillId="87" borderId="148" applyNumberFormat="0" applyAlignment="0" applyProtection="0"/>
    <xf numFmtId="0" fontId="194" fillId="117" borderId="148" applyNumberFormat="0" applyAlignment="0" applyProtection="0"/>
    <xf numFmtId="0" fontId="204" fillId="117" borderId="150" applyNumberFormat="0" applyAlignment="0" applyProtection="0"/>
    <xf numFmtId="4" fontId="53" fillId="156" borderId="147" applyNumberFormat="0" applyProtection="0">
      <alignment horizontal="right" vertical="center"/>
    </xf>
    <xf numFmtId="4" fontId="50" fillId="91" borderId="147" applyNumberFormat="0" applyProtection="0">
      <alignment vertical="center"/>
    </xf>
    <xf numFmtId="4" fontId="186" fillId="91" borderId="147" applyNumberFormat="0" applyProtection="0">
      <alignment vertical="center"/>
    </xf>
    <xf numFmtId="4" fontId="50" fillId="91" borderId="147" applyNumberFormat="0" applyProtection="0">
      <alignment horizontal="left" vertical="center" indent="1"/>
    </xf>
    <xf numFmtId="0" fontId="50" fillId="91" borderId="147" applyNumberFormat="0" applyProtection="0">
      <alignment horizontal="left" vertical="top" indent="1"/>
    </xf>
    <xf numFmtId="4" fontId="64" fillId="93" borderId="147" applyNumberFormat="0" applyProtection="0">
      <alignment horizontal="right" vertical="center"/>
    </xf>
    <xf numFmtId="4" fontId="64" fillId="94" borderId="147" applyNumberFormat="0" applyProtection="0">
      <alignment horizontal="right" vertical="center"/>
    </xf>
    <xf numFmtId="4" fontId="64" fillId="95" borderId="147" applyNumberFormat="0" applyProtection="0">
      <alignment horizontal="right" vertical="center"/>
    </xf>
    <xf numFmtId="4" fontId="64" fillId="96" borderId="147" applyNumberFormat="0" applyProtection="0">
      <alignment horizontal="right" vertical="center"/>
    </xf>
    <xf numFmtId="4" fontId="64" fillId="97" borderId="147" applyNumberFormat="0" applyProtection="0">
      <alignment horizontal="right" vertical="center"/>
    </xf>
    <xf numFmtId="4" fontId="64" fillId="98" borderId="147" applyNumberFormat="0" applyProtection="0">
      <alignment horizontal="right" vertical="center"/>
    </xf>
    <xf numFmtId="4" fontId="64" fillId="99" borderId="147" applyNumberFormat="0" applyProtection="0">
      <alignment horizontal="right" vertical="center"/>
    </xf>
    <xf numFmtId="4" fontId="64" fillId="100" borderId="147" applyNumberFormat="0" applyProtection="0">
      <alignment horizontal="right" vertical="center"/>
    </xf>
    <xf numFmtId="4" fontId="64" fillId="101" borderId="147" applyNumberFormat="0" applyProtection="0">
      <alignment horizontal="right" vertical="center"/>
    </xf>
    <xf numFmtId="4" fontId="64" fillId="92" borderId="147" applyNumberFormat="0" applyProtection="0">
      <alignment horizontal="right" vertical="center"/>
    </xf>
    <xf numFmtId="0" fontId="12" fillId="104" borderId="147" applyNumberFormat="0" applyProtection="0">
      <alignment horizontal="left" vertical="center" indent="1"/>
    </xf>
    <xf numFmtId="0" fontId="12" fillId="104" borderId="147" applyNumberFormat="0" applyProtection="0">
      <alignment horizontal="left" vertical="top" indent="1"/>
    </xf>
    <xf numFmtId="0" fontId="12" fillId="92" borderId="147" applyNumberFormat="0" applyProtection="0">
      <alignment horizontal="left" vertical="center" indent="1"/>
    </xf>
    <xf numFmtId="0" fontId="12" fillId="92" borderId="147" applyNumberFormat="0" applyProtection="0">
      <alignment horizontal="left" vertical="top" indent="1"/>
    </xf>
    <xf numFmtId="0" fontId="12" fillId="105" borderId="147" applyNumberFormat="0" applyProtection="0">
      <alignment horizontal="left" vertical="center" indent="1"/>
    </xf>
    <xf numFmtId="0" fontId="12" fillId="105" borderId="147" applyNumberFormat="0" applyProtection="0">
      <alignment horizontal="left" vertical="top" indent="1"/>
    </xf>
    <xf numFmtId="0" fontId="12" fillId="103" borderId="147" applyNumberFormat="0" applyProtection="0">
      <alignment horizontal="left" vertical="center" indent="1"/>
    </xf>
    <xf numFmtId="0" fontId="12" fillId="103" borderId="147" applyNumberFormat="0" applyProtection="0">
      <alignment horizontal="left" vertical="top" indent="1"/>
    </xf>
    <xf numFmtId="4" fontId="64" fillId="107" borderId="147" applyNumberFormat="0" applyProtection="0">
      <alignment vertical="center"/>
    </xf>
    <xf numFmtId="4" fontId="187" fillId="107" borderId="147" applyNumberFormat="0" applyProtection="0">
      <alignment vertical="center"/>
    </xf>
    <xf numFmtId="4" fontId="64" fillId="107" borderId="147" applyNumberFormat="0" applyProtection="0">
      <alignment horizontal="left" vertical="center" indent="1"/>
    </xf>
    <xf numFmtId="0" fontId="64" fillId="107" borderId="147" applyNumberFormat="0" applyProtection="0">
      <alignment horizontal="left" vertical="top" indent="1"/>
    </xf>
    <xf numFmtId="4" fontId="64" fillId="103" borderId="147" applyNumberFormat="0" applyProtection="0">
      <alignment horizontal="right" vertical="center"/>
    </xf>
    <xf numFmtId="4" fontId="187" fillId="103" borderId="147" applyNumberFormat="0" applyProtection="0">
      <alignment horizontal="right" vertical="center"/>
    </xf>
    <xf numFmtId="4" fontId="64" fillId="92" borderId="147" applyNumberFormat="0" applyProtection="0">
      <alignment horizontal="left" vertical="center" indent="1"/>
    </xf>
    <xf numFmtId="0" fontId="64" fillId="92" borderId="147" applyNumberFormat="0" applyProtection="0">
      <alignment horizontal="left" vertical="top" indent="1"/>
    </xf>
    <xf numFmtId="4" fontId="189" fillId="103" borderId="147" applyNumberFormat="0" applyProtection="0">
      <alignment horizontal="right" vertical="center"/>
    </xf>
    <xf numFmtId="0" fontId="64" fillId="107" borderId="147" applyNumberFormat="0" applyProtection="0">
      <alignment horizontal="left" vertical="top" indent="1"/>
    </xf>
    <xf numFmtId="4" fontId="187" fillId="107" borderId="147" applyNumberFormat="0" applyProtection="0">
      <alignment vertical="center"/>
    </xf>
    <xf numFmtId="0" fontId="194" fillId="117" borderId="148" applyNumberFormat="0" applyAlignment="0" applyProtection="0"/>
    <xf numFmtId="0" fontId="201" fillId="87" borderId="148" applyNumberFormat="0" applyAlignment="0" applyProtection="0"/>
    <xf numFmtId="0" fontId="12" fillId="86" borderId="149" applyNumberFormat="0" applyFont="0" applyAlignment="0" applyProtection="0"/>
    <xf numFmtId="0" fontId="185" fillId="0" borderId="151" applyNumberFormat="0" applyFill="0" applyAlignment="0" applyProtection="0"/>
    <xf numFmtId="4" fontId="206" fillId="122" borderId="152" applyNumberFormat="0" applyProtection="0">
      <alignment horizontal="left" vertical="center" indent="1"/>
    </xf>
    <xf numFmtId="4" fontId="206" fillId="122" borderId="152" applyNumberFormat="0" applyProtection="0">
      <alignment horizontal="left" vertical="center" indent="1"/>
    </xf>
    <xf numFmtId="0" fontId="206" fillId="104" borderId="147" applyNumberFormat="0" applyProtection="0">
      <alignment horizontal="left" vertical="top" indent="1"/>
    </xf>
    <xf numFmtId="0" fontId="206" fillId="92" borderId="147" applyNumberFormat="0" applyProtection="0">
      <alignment horizontal="left" vertical="top" indent="1"/>
    </xf>
    <xf numFmtId="0" fontId="206" fillId="105" borderId="147" applyNumberFormat="0" applyProtection="0">
      <alignment horizontal="left" vertical="top" indent="1"/>
    </xf>
    <xf numFmtId="0" fontId="206" fillId="103" borderId="147" applyNumberFormat="0" applyProtection="0">
      <alignment horizontal="left" vertical="top" indent="1"/>
    </xf>
    <xf numFmtId="4" fontId="206" fillId="0" borderId="152" applyNumberFormat="0" applyProtection="0">
      <alignment horizontal="right" vertical="center"/>
    </xf>
    <xf numFmtId="0" fontId="213" fillId="134" borderId="152" applyNumberFormat="0" applyAlignment="0" applyProtection="0"/>
    <xf numFmtId="0" fontId="201" fillId="87" borderId="152" applyNumberFormat="0" applyAlignment="0" applyProtection="0"/>
    <xf numFmtId="0" fontId="206" fillId="86" borderId="152" applyNumberFormat="0" applyFont="0" applyAlignment="0" applyProtection="0"/>
    <xf numFmtId="4" fontId="206" fillId="91" borderId="152" applyNumberFormat="0" applyProtection="0">
      <alignment vertical="center"/>
    </xf>
    <xf numFmtId="4" fontId="215" fillId="38" borderId="152" applyNumberFormat="0" applyProtection="0">
      <alignment vertical="center"/>
    </xf>
    <xf numFmtId="4" fontId="206" fillId="38" borderId="152" applyNumberFormat="0" applyProtection="0">
      <alignment horizontal="left" vertical="center" indent="1"/>
    </xf>
    <xf numFmtId="0" fontId="209" fillId="91" borderId="147" applyNumberFormat="0" applyProtection="0">
      <alignment horizontal="left" vertical="top"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12" fillId="104" borderId="153" applyNumberFormat="0" applyProtection="0">
      <alignment horizontal="left" vertical="center" indent="1"/>
    </xf>
    <xf numFmtId="4" fontId="12" fillId="104"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4" fontId="206" fillId="92" borderId="153" applyNumberFormat="0" applyProtection="0">
      <alignment horizontal="left" vertical="center" indent="1"/>
    </xf>
    <xf numFmtId="0" fontId="206" fillId="110" borderId="152" applyNumberFormat="0" applyProtection="0">
      <alignment horizontal="left" vertical="center" indent="1"/>
    </xf>
    <xf numFmtId="0" fontId="206" fillId="138" borderId="152" applyNumberFormat="0" applyProtection="0">
      <alignment horizontal="left" vertical="center" indent="1"/>
    </xf>
    <xf numFmtId="0" fontId="206" fillId="105" borderId="152" applyNumberFormat="0" applyProtection="0">
      <alignment horizontal="left" vertical="center" indent="1"/>
    </xf>
    <xf numFmtId="0" fontId="206" fillId="103" borderId="152" applyNumberFormat="0" applyProtection="0">
      <alignment horizontal="left" vertical="center" indent="1"/>
    </xf>
    <xf numFmtId="0" fontId="71" fillId="104" borderId="154" applyBorder="0"/>
    <xf numFmtId="4" fontId="208" fillId="107" borderId="147" applyNumberFormat="0" applyProtection="0">
      <alignment vertical="center"/>
    </xf>
    <xf numFmtId="4" fontId="208" fillId="110" borderId="147" applyNumberFormat="0" applyProtection="0">
      <alignment horizontal="left" vertical="center" indent="1"/>
    </xf>
    <xf numFmtId="0" fontId="208" fillId="107" borderId="147" applyNumberFormat="0" applyProtection="0">
      <alignment horizontal="left" vertical="top" indent="1"/>
    </xf>
    <xf numFmtId="4" fontId="215" fillId="27" borderId="152" applyNumberFormat="0" applyProtection="0">
      <alignment horizontal="right" vertical="center"/>
    </xf>
    <xf numFmtId="0" fontId="208" fillId="92" borderId="147" applyNumberFormat="0" applyProtection="0">
      <alignment horizontal="left" vertical="top" indent="1"/>
    </xf>
    <xf numFmtId="4" fontId="210" fillId="108" borderId="153" applyNumberFormat="0" applyProtection="0">
      <alignment horizontal="left" vertical="center" indent="1"/>
    </xf>
    <xf numFmtId="4" fontId="211" fillId="106" borderId="152" applyNumberFormat="0" applyProtection="0">
      <alignment horizontal="right" vertical="center"/>
    </xf>
    <xf numFmtId="0" fontId="185" fillId="0" borderId="151" applyNumberFormat="0" applyFill="0" applyAlignment="0" applyProtection="0"/>
    <xf numFmtId="0" fontId="220" fillId="110" borderId="148" applyNumberFormat="0" applyAlignment="0" applyProtection="0"/>
    <xf numFmtId="0" fontId="220" fillId="110" borderId="148" applyNumberFormat="0" applyAlignment="0" applyProtection="0"/>
    <xf numFmtId="0" fontId="194" fillId="117" borderId="148" applyNumberFormat="0" applyAlignment="0" applyProtection="0"/>
    <xf numFmtId="0" fontId="194" fillId="117" borderId="148" applyNumberFormat="0" applyAlignment="0" applyProtection="0"/>
    <xf numFmtId="0" fontId="226" fillId="110" borderId="148" applyNumberFormat="0" applyAlignment="0" applyProtection="0"/>
    <xf numFmtId="0" fontId="226" fillId="110" borderId="148" applyNumberFormat="0" applyAlignment="0" applyProtection="0"/>
    <xf numFmtId="0" fontId="201" fillId="87" borderId="148" applyNumberFormat="0" applyAlignment="0" applyProtection="0"/>
    <xf numFmtId="0" fontId="201" fillId="87" borderId="148" applyNumberFormat="0" applyAlignment="0" applyProtection="0"/>
    <xf numFmtId="0" fontId="12" fillId="107" borderId="149" applyNumberFormat="0" applyFont="0" applyAlignment="0" applyProtection="0"/>
    <xf numFmtId="0" fontId="12" fillId="107" borderId="149" applyNumberFormat="0" applyFont="0" applyAlignment="0" applyProtection="0"/>
    <xf numFmtId="0" fontId="206" fillId="86" borderId="152" applyNumberFormat="0" applyFont="0" applyAlignment="0" applyProtection="0"/>
    <xf numFmtId="0" fontId="12" fillId="86" borderId="149" applyNumberFormat="0" applyFont="0" applyAlignment="0" applyProtection="0"/>
    <xf numFmtId="0" fontId="12" fillId="86" borderId="149" applyNumberFormat="0" applyFont="0" applyAlignment="0" applyProtection="0"/>
    <xf numFmtId="4" fontId="50" fillId="91" borderId="147" applyNumberFormat="0" applyProtection="0">
      <alignment vertical="center"/>
    </xf>
    <xf numFmtId="4" fontId="56" fillId="38" borderId="147" applyNumberFormat="0" applyProtection="0">
      <alignment vertical="center"/>
    </xf>
    <xf numFmtId="4" fontId="56" fillId="38" borderId="147" applyNumberFormat="0" applyProtection="0">
      <alignment vertical="center"/>
    </xf>
    <xf numFmtId="4" fontId="50" fillId="91" borderId="147" applyNumberFormat="0" applyProtection="0">
      <alignment vertical="center"/>
    </xf>
    <xf numFmtId="4" fontId="50" fillId="91" borderId="147" applyNumberFormat="0" applyProtection="0">
      <alignment vertical="center"/>
    </xf>
    <xf numFmtId="4" fontId="186" fillId="91" borderId="147" applyNumberFormat="0" applyProtection="0">
      <alignment vertical="center"/>
    </xf>
    <xf numFmtId="4" fontId="229" fillId="38" borderId="147" applyNumberFormat="0" applyProtection="0">
      <alignment vertical="center"/>
    </xf>
    <xf numFmtId="4" fontId="229" fillId="38" borderId="147" applyNumberFormat="0" applyProtection="0">
      <alignment vertical="center"/>
    </xf>
    <xf numFmtId="4" fontId="186" fillId="91" borderId="147" applyNumberFormat="0" applyProtection="0">
      <alignment vertical="center"/>
    </xf>
    <xf numFmtId="4" fontId="50" fillId="91" borderId="147" applyNumberFormat="0" applyProtection="0">
      <alignment horizontal="left" vertical="center" indent="1"/>
    </xf>
    <xf numFmtId="4" fontId="53" fillId="38" borderId="147" applyNumberFormat="0" applyProtection="0">
      <alignment horizontal="left" vertical="center" indent="1"/>
    </xf>
    <xf numFmtId="4" fontId="53" fillId="38" borderId="147" applyNumberFormat="0" applyProtection="0">
      <alignment horizontal="left" vertical="center" indent="1"/>
    </xf>
    <xf numFmtId="4" fontId="50" fillId="91" borderId="147" applyNumberFormat="0" applyProtection="0">
      <alignment horizontal="left" vertical="center" indent="1"/>
    </xf>
    <xf numFmtId="4" fontId="50" fillId="91" borderId="147" applyNumberFormat="0" applyProtection="0">
      <alignment horizontal="left" vertical="center" indent="1"/>
    </xf>
    <xf numFmtId="0" fontId="50" fillId="91" borderId="147" applyNumberFormat="0" applyProtection="0">
      <alignment horizontal="left" vertical="top" indent="1"/>
    </xf>
    <xf numFmtId="4" fontId="64" fillId="93" borderId="147" applyNumberFormat="0" applyProtection="0">
      <alignment horizontal="right" vertical="center"/>
    </xf>
    <xf numFmtId="4" fontId="53" fillId="152" borderId="147" applyNumberFormat="0" applyProtection="0">
      <alignment horizontal="right" vertical="center"/>
    </xf>
    <xf numFmtId="4" fontId="53" fillId="152" borderId="147" applyNumberFormat="0" applyProtection="0">
      <alignment horizontal="right" vertical="center"/>
    </xf>
    <xf numFmtId="4" fontId="64" fillId="93" borderId="147" applyNumberFormat="0" applyProtection="0">
      <alignment horizontal="right" vertical="center"/>
    </xf>
    <xf numFmtId="4" fontId="64" fillId="93" borderId="147" applyNumberFormat="0" applyProtection="0">
      <alignment horizontal="right" vertical="center"/>
    </xf>
    <xf numFmtId="4" fontId="64" fillId="94" borderId="147" applyNumberFormat="0" applyProtection="0">
      <alignment horizontal="right" vertical="center"/>
    </xf>
    <xf numFmtId="4" fontId="53" fillId="121" borderId="147" applyNumberFormat="0" applyProtection="0">
      <alignment horizontal="right" vertical="center"/>
    </xf>
    <xf numFmtId="4" fontId="53" fillId="121" borderId="147" applyNumberFormat="0" applyProtection="0">
      <alignment horizontal="right" vertical="center"/>
    </xf>
    <xf numFmtId="4" fontId="64" fillId="94" borderId="147" applyNumberFormat="0" applyProtection="0">
      <alignment horizontal="right" vertical="center"/>
    </xf>
    <xf numFmtId="4" fontId="64" fillId="94" borderId="147" applyNumberFormat="0" applyProtection="0">
      <alignment horizontal="right" vertical="center"/>
    </xf>
    <xf numFmtId="4" fontId="64" fillId="95" borderId="147" applyNumberFormat="0" applyProtection="0">
      <alignment horizontal="right" vertical="center"/>
    </xf>
    <xf numFmtId="4" fontId="53" fillId="153" borderId="147" applyNumberFormat="0" applyProtection="0">
      <alignment horizontal="right" vertical="center"/>
    </xf>
    <xf numFmtId="4" fontId="53" fillId="153" borderId="147" applyNumberFormat="0" applyProtection="0">
      <alignment horizontal="right" vertical="center"/>
    </xf>
    <xf numFmtId="4" fontId="64" fillId="95" borderId="147" applyNumberFormat="0" applyProtection="0">
      <alignment horizontal="right" vertical="center"/>
    </xf>
    <xf numFmtId="4" fontId="64" fillId="95" borderId="147" applyNumberFormat="0" applyProtection="0">
      <alignment horizontal="right" vertical="center"/>
    </xf>
    <xf numFmtId="4" fontId="64" fillId="96" borderId="147" applyNumberFormat="0" applyProtection="0">
      <alignment horizontal="right" vertical="center"/>
    </xf>
    <xf numFmtId="4" fontId="53" fillId="33" borderId="147" applyNumberFormat="0" applyProtection="0">
      <alignment horizontal="right" vertical="center"/>
    </xf>
    <xf numFmtId="4" fontId="53" fillId="33" borderId="147" applyNumberFormat="0" applyProtection="0">
      <alignment horizontal="right" vertical="center"/>
    </xf>
    <xf numFmtId="4" fontId="64" fillId="96" borderId="147" applyNumberFormat="0" applyProtection="0">
      <alignment horizontal="right" vertical="center"/>
    </xf>
    <xf numFmtId="4" fontId="64" fillId="96" borderId="147" applyNumberFormat="0" applyProtection="0">
      <alignment horizontal="right" vertical="center"/>
    </xf>
    <xf numFmtId="4" fontId="64" fillId="97" borderId="147" applyNumberFormat="0" applyProtection="0">
      <alignment horizontal="right" vertical="center"/>
    </xf>
    <xf numFmtId="4" fontId="53" fillId="154" borderId="147" applyNumberFormat="0" applyProtection="0">
      <alignment horizontal="right" vertical="center"/>
    </xf>
    <xf numFmtId="4" fontId="53" fillId="154" borderId="147" applyNumberFormat="0" applyProtection="0">
      <alignment horizontal="right" vertical="center"/>
    </xf>
    <xf numFmtId="4" fontId="64" fillId="97" borderId="147" applyNumberFormat="0" applyProtection="0">
      <alignment horizontal="right" vertical="center"/>
    </xf>
    <xf numFmtId="4" fontId="64" fillId="97" borderId="147" applyNumberFormat="0" applyProtection="0">
      <alignment horizontal="right" vertical="center"/>
    </xf>
    <xf numFmtId="4" fontId="64" fillId="98" borderId="147" applyNumberFormat="0" applyProtection="0">
      <alignment horizontal="right" vertical="center"/>
    </xf>
    <xf numFmtId="4" fontId="53" fillId="109" borderId="147" applyNumberFormat="0" applyProtection="0">
      <alignment horizontal="right" vertical="center"/>
    </xf>
    <xf numFmtId="4" fontId="53" fillId="109" borderId="147" applyNumberFormat="0" applyProtection="0">
      <alignment horizontal="right" vertical="center"/>
    </xf>
    <xf numFmtId="4" fontId="64" fillId="98" borderId="147" applyNumberFormat="0" applyProtection="0">
      <alignment horizontal="right" vertical="center"/>
    </xf>
    <xf numFmtId="4" fontId="64" fillId="98" borderId="147" applyNumberFormat="0" applyProtection="0">
      <alignment horizontal="right" vertical="center"/>
    </xf>
    <xf numFmtId="4" fontId="64" fillId="99" borderId="147" applyNumberFormat="0" applyProtection="0">
      <alignment horizontal="right" vertical="center"/>
    </xf>
    <xf numFmtId="4" fontId="53" fillId="155" borderId="147" applyNumberFormat="0" applyProtection="0">
      <alignment horizontal="right" vertical="center"/>
    </xf>
    <xf numFmtId="4" fontId="53" fillId="155" borderId="147" applyNumberFormat="0" applyProtection="0">
      <alignment horizontal="right" vertical="center"/>
    </xf>
    <xf numFmtId="4" fontId="64" fillId="99" borderId="147" applyNumberFormat="0" applyProtection="0">
      <alignment horizontal="right" vertical="center"/>
    </xf>
    <xf numFmtId="4" fontId="64" fillId="99" borderId="147" applyNumberFormat="0" applyProtection="0">
      <alignment horizontal="right" vertical="center"/>
    </xf>
    <xf numFmtId="4" fontId="64" fillId="100" borderId="147" applyNumberFormat="0" applyProtection="0">
      <alignment horizontal="right" vertical="center"/>
    </xf>
    <xf numFmtId="4" fontId="53" fillId="156" borderId="147" applyNumberFormat="0" applyProtection="0">
      <alignment horizontal="right" vertical="center"/>
    </xf>
    <xf numFmtId="4" fontId="53" fillId="156" borderId="147" applyNumberFormat="0" applyProtection="0">
      <alignment horizontal="right" vertical="center"/>
    </xf>
    <xf numFmtId="4" fontId="64" fillId="100" borderId="147" applyNumberFormat="0" applyProtection="0">
      <alignment horizontal="right" vertical="center"/>
    </xf>
    <xf numFmtId="4" fontId="64" fillId="100" borderId="147" applyNumberFormat="0" applyProtection="0">
      <alignment horizontal="right" vertical="center"/>
    </xf>
    <xf numFmtId="4" fontId="64" fillId="101" borderId="147" applyNumberFormat="0" applyProtection="0">
      <alignment horizontal="right" vertical="center"/>
    </xf>
    <xf numFmtId="4" fontId="53" fillId="157" borderId="147" applyNumberFormat="0" applyProtection="0">
      <alignment horizontal="right" vertical="center"/>
    </xf>
    <xf numFmtId="4" fontId="53" fillId="157" borderId="147" applyNumberFormat="0" applyProtection="0">
      <alignment horizontal="right" vertical="center"/>
    </xf>
    <xf numFmtId="4" fontId="64" fillId="101" borderId="147" applyNumberFormat="0" applyProtection="0">
      <alignment horizontal="right" vertical="center"/>
    </xf>
    <xf numFmtId="4" fontId="64" fillId="101" borderId="147" applyNumberFormat="0" applyProtection="0">
      <alignment horizontal="right" vertical="center"/>
    </xf>
    <xf numFmtId="4" fontId="64" fillId="92" borderId="147" applyNumberFormat="0" applyProtection="0">
      <alignment horizontal="right" vertical="center"/>
    </xf>
    <xf numFmtId="4" fontId="53" fillId="119" borderId="147" applyNumberFormat="0" applyProtection="0">
      <alignment horizontal="right" vertical="center"/>
    </xf>
    <xf numFmtId="4" fontId="53" fillId="119" borderId="147" applyNumberFormat="0" applyProtection="0">
      <alignment horizontal="right" vertical="center"/>
    </xf>
    <xf numFmtId="4" fontId="64" fillId="92" borderId="147" applyNumberFormat="0" applyProtection="0">
      <alignment horizontal="right" vertical="center"/>
    </xf>
    <xf numFmtId="4" fontId="64" fillId="92" borderId="147" applyNumberFormat="0" applyProtection="0">
      <alignment horizontal="right" vertical="center"/>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top" indent="1"/>
    </xf>
    <xf numFmtId="0" fontId="206" fillId="104" borderId="147" applyNumberFormat="0" applyProtection="0">
      <alignment horizontal="left" vertical="top" indent="1"/>
    </xf>
    <xf numFmtId="0" fontId="12" fillId="104" borderId="147" applyNumberFormat="0" applyProtection="0">
      <alignment horizontal="left" vertical="top" indent="1"/>
    </xf>
    <xf numFmtId="0" fontId="12" fillId="104" borderId="147" applyNumberFormat="0" applyProtection="0">
      <alignment horizontal="left" vertical="top"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top" indent="1"/>
    </xf>
    <xf numFmtId="0" fontId="206" fillId="92" borderId="147" applyNumberFormat="0" applyProtection="0">
      <alignment horizontal="left" vertical="top" indent="1"/>
    </xf>
    <xf numFmtId="0" fontId="12" fillId="92" borderId="147" applyNumberFormat="0" applyProtection="0">
      <alignment horizontal="left" vertical="top" indent="1"/>
    </xf>
    <xf numFmtId="0" fontId="12" fillId="92" borderId="147" applyNumberFormat="0" applyProtection="0">
      <alignment horizontal="left" vertical="top"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top" indent="1"/>
    </xf>
    <xf numFmtId="0" fontId="206" fillId="105" borderId="147" applyNumberFormat="0" applyProtection="0">
      <alignment horizontal="left" vertical="top" indent="1"/>
    </xf>
    <xf numFmtId="0" fontId="12" fillId="105" borderId="147" applyNumberFormat="0" applyProtection="0">
      <alignment horizontal="left" vertical="top" indent="1"/>
    </xf>
    <xf numFmtId="0" fontId="12" fillId="105" borderId="147" applyNumberFormat="0" applyProtection="0">
      <alignment horizontal="left" vertical="top"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top" indent="1"/>
    </xf>
    <xf numFmtId="0" fontId="206" fillId="103" borderId="147" applyNumberFormat="0" applyProtection="0">
      <alignment horizontal="left" vertical="top" indent="1"/>
    </xf>
    <xf numFmtId="0" fontId="12" fillId="103" borderId="147" applyNumberFormat="0" applyProtection="0">
      <alignment horizontal="left" vertical="top" indent="1"/>
    </xf>
    <xf numFmtId="0" fontId="12" fillId="103" borderId="147" applyNumberFormat="0" applyProtection="0">
      <alignment horizontal="left" vertical="top" indent="1"/>
    </xf>
    <xf numFmtId="4" fontId="64" fillId="107" borderId="147" applyNumberFormat="0" applyProtection="0">
      <alignment vertical="center"/>
    </xf>
    <xf numFmtId="4" fontId="53" fillId="159" borderId="147" applyNumberFormat="0" applyProtection="0">
      <alignment vertical="center"/>
    </xf>
    <xf numFmtId="4" fontId="53" fillId="159" borderId="147" applyNumberFormat="0" applyProtection="0">
      <alignment vertical="center"/>
    </xf>
    <xf numFmtId="4" fontId="64" fillId="107" borderId="147" applyNumberFormat="0" applyProtection="0">
      <alignment vertical="center"/>
    </xf>
    <xf numFmtId="4" fontId="187" fillId="107" borderId="147" applyNumberFormat="0" applyProtection="0">
      <alignment vertical="center"/>
    </xf>
    <xf numFmtId="4" fontId="230" fillId="159" borderId="147" applyNumberFormat="0" applyProtection="0">
      <alignment vertical="center"/>
    </xf>
    <xf numFmtId="4" fontId="230" fillId="159" borderId="147" applyNumberFormat="0" applyProtection="0">
      <alignment vertical="center"/>
    </xf>
    <xf numFmtId="4" fontId="187" fillId="107" borderId="147" applyNumberFormat="0" applyProtection="0">
      <alignment vertical="center"/>
    </xf>
    <xf numFmtId="4" fontId="64" fillId="107" borderId="147" applyNumberFormat="0" applyProtection="0">
      <alignment horizontal="left" vertical="center" indent="1"/>
    </xf>
    <xf numFmtId="4" fontId="56" fillId="119" borderId="155" applyNumberFormat="0" applyProtection="0">
      <alignment horizontal="left" vertical="center" indent="1"/>
    </xf>
    <xf numFmtId="4" fontId="56" fillId="119" borderId="155" applyNumberFormat="0" applyProtection="0">
      <alignment horizontal="left" vertical="center" indent="1"/>
    </xf>
    <xf numFmtId="4" fontId="64" fillId="107" borderId="147" applyNumberFormat="0" applyProtection="0">
      <alignment horizontal="left" vertical="center" indent="1"/>
    </xf>
    <xf numFmtId="0" fontId="64" fillId="107" borderId="147" applyNumberFormat="0" applyProtection="0">
      <alignment horizontal="left" vertical="top" indent="1"/>
    </xf>
    <xf numFmtId="4" fontId="64" fillId="103" borderId="147" applyNumberFormat="0" applyProtection="0">
      <alignment horizontal="right" vertical="center"/>
    </xf>
    <xf numFmtId="4" fontId="53" fillId="159" borderId="147" applyNumberFormat="0" applyProtection="0">
      <alignment horizontal="right" vertical="center"/>
    </xf>
    <xf numFmtId="4" fontId="53" fillId="159" borderId="147" applyNumberFormat="0" applyProtection="0">
      <alignment horizontal="right" vertical="center"/>
    </xf>
    <xf numFmtId="4" fontId="64" fillId="103" borderId="147" applyNumberFormat="0" applyProtection="0">
      <alignment horizontal="right" vertical="center"/>
    </xf>
    <xf numFmtId="4" fontId="64" fillId="103" borderId="147" applyNumberFormat="0" applyProtection="0">
      <alignment horizontal="right" vertical="center"/>
    </xf>
    <xf numFmtId="4" fontId="187" fillId="103" borderId="147" applyNumberFormat="0" applyProtection="0">
      <alignment horizontal="right" vertical="center"/>
    </xf>
    <xf numFmtId="4" fontId="230" fillId="159" borderId="147" applyNumberFormat="0" applyProtection="0">
      <alignment horizontal="right" vertical="center"/>
    </xf>
    <xf numFmtId="4" fontId="230" fillId="159" borderId="147" applyNumberFormat="0" applyProtection="0">
      <alignment horizontal="right" vertical="center"/>
    </xf>
    <xf numFmtId="4" fontId="187" fillId="103" borderId="147" applyNumberFormat="0" applyProtection="0">
      <alignment horizontal="right" vertical="center"/>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64" fillId="92" borderId="147" applyNumberFormat="0" applyProtection="0">
      <alignment horizontal="left" vertical="center" indent="1"/>
    </xf>
    <xf numFmtId="4" fontId="56" fillId="119" borderId="147" applyNumberFormat="0" applyProtection="0">
      <alignment horizontal="left" vertical="center" indent="1"/>
    </xf>
    <xf numFmtId="0" fontId="64" fillId="92" borderId="147" applyNumberFormat="0" applyProtection="0">
      <alignment horizontal="left" vertical="top" indent="1"/>
    </xf>
    <xf numFmtId="4" fontId="188" fillId="120" borderId="155" applyNumberFormat="0" applyProtection="0">
      <alignment horizontal="left" vertical="center" indent="1"/>
    </xf>
    <xf numFmtId="4" fontId="188" fillId="120" borderId="155" applyNumberFormat="0" applyProtection="0">
      <alignment horizontal="left" vertical="center" indent="1"/>
    </xf>
    <xf numFmtId="4" fontId="189" fillId="103" borderId="147" applyNumberFormat="0" applyProtection="0">
      <alignment horizontal="right" vertical="center"/>
    </xf>
    <xf numFmtId="4" fontId="231" fillId="159" borderId="147" applyNumberFormat="0" applyProtection="0">
      <alignment horizontal="right" vertical="center"/>
    </xf>
    <xf numFmtId="4" fontId="231" fillId="159" borderId="147" applyNumberFormat="0" applyProtection="0">
      <alignment horizontal="right" vertical="center"/>
    </xf>
    <xf numFmtId="4" fontId="189" fillId="103" borderId="147" applyNumberFormat="0" applyProtection="0">
      <alignment horizontal="right" vertical="center"/>
    </xf>
    <xf numFmtId="0" fontId="185" fillId="0" borderId="156" applyNumberFormat="0" applyFill="0" applyAlignment="0" applyProtection="0"/>
    <xf numFmtId="0" fontId="185" fillId="0" borderId="156" applyNumberFormat="0" applyFill="0" applyAlignment="0" applyProtection="0"/>
    <xf numFmtId="4" fontId="206" fillId="91" borderId="152" applyNumberFormat="0" applyProtection="0">
      <alignment vertical="center"/>
    </xf>
    <xf numFmtId="4" fontId="206" fillId="38" borderId="152" applyNumberFormat="0" applyProtection="0">
      <alignment horizontal="left" vertical="center" indent="1"/>
    </xf>
    <xf numFmtId="4" fontId="206" fillId="122" borderId="152" applyNumberFormat="0" applyProtection="0">
      <alignment horizontal="left" vertical="center"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4" fontId="206" fillId="92" borderId="153" applyNumberFormat="0" applyProtection="0">
      <alignment horizontal="left" vertical="center" indent="1"/>
    </xf>
    <xf numFmtId="0" fontId="206" fillId="110" borderId="152" applyNumberFormat="0" applyProtection="0">
      <alignment horizontal="left" vertical="center" indent="1"/>
    </xf>
    <xf numFmtId="0" fontId="206" fillId="138" borderId="152" applyNumberFormat="0" applyProtection="0">
      <alignment horizontal="left" vertical="center" indent="1"/>
    </xf>
    <xf numFmtId="0" fontId="206" fillId="105" borderId="152" applyNumberFormat="0" applyProtection="0">
      <alignment horizontal="left" vertical="center" indent="1"/>
    </xf>
    <xf numFmtId="0" fontId="206" fillId="103" borderId="152" applyNumberFormat="0" applyProtection="0">
      <alignment horizontal="left" vertical="center" indent="1"/>
    </xf>
    <xf numFmtId="4" fontId="206" fillId="0" borderId="152" applyNumberFormat="0" applyProtection="0">
      <alignment horizontal="right" vertical="center"/>
    </xf>
    <xf numFmtId="4" fontId="64" fillId="92" borderId="147" applyNumberFormat="0" applyProtection="0">
      <alignment horizontal="left" vertical="center" indent="1"/>
    </xf>
    <xf numFmtId="0" fontId="50" fillId="91" borderId="147" applyNumberFormat="0" applyProtection="0">
      <alignment horizontal="left" vertical="top" indent="1"/>
    </xf>
    <xf numFmtId="4" fontId="206" fillId="122" borderId="152" applyNumberFormat="0" applyProtection="0">
      <alignment horizontal="left" vertical="center" indent="1"/>
    </xf>
    <xf numFmtId="4" fontId="189" fillId="103" borderId="147" applyNumberFormat="0" applyProtection="0">
      <alignment horizontal="right" vertical="center"/>
    </xf>
    <xf numFmtId="4" fontId="12" fillId="104" borderId="153" applyNumberFormat="0" applyProtection="0">
      <alignment horizontal="left" vertical="center" indent="1"/>
    </xf>
    <xf numFmtId="4" fontId="12" fillId="104" borderId="153" applyNumberFormat="0" applyProtection="0">
      <alignment horizontal="left" vertical="center" indent="1"/>
    </xf>
    <xf numFmtId="4" fontId="206" fillId="38" borderId="152" applyNumberFormat="0" applyProtection="0">
      <alignment horizontal="left" vertical="center" indent="1"/>
    </xf>
    <xf numFmtId="0" fontId="12" fillId="105" borderId="147" applyNumberFormat="0" applyProtection="0">
      <alignment horizontal="left" vertical="center" indent="1"/>
    </xf>
    <xf numFmtId="4" fontId="53" fillId="153" borderId="147" applyNumberFormat="0" applyProtection="0">
      <alignment horizontal="right" vertical="center"/>
    </xf>
    <xf numFmtId="4" fontId="230" fillId="159" borderId="147" applyNumberFormat="0" applyProtection="0">
      <alignment vertical="center"/>
    </xf>
    <xf numFmtId="4" fontId="206" fillId="103" borderId="153" applyNumberFormat="0" applyProtection="0">
      <alignment horizontal="left" vertical="center" indent="1"/>
    </xf>
    <xf numFmtId="0" fontId="206" fillId="103" borderId="147" applyNumberFormat="0" applyProtection="0">
      <alignment horizontal="left" vertical="top" indent="1"/>
    </xf>
    <xf numFmtId="4" fontId="64" fillId="98" borderId="147" applyNumberFormat="0" applyProtection="0">
      <alignment horizontal="right" vertical="center"/>
    </xf>
    <xf numFmtId="0" fontId="206" fillId="92" borderId="147" applyNumberFormat="0" applyProtection="0">
      <alignment horizontal="left" vertical="top" indent="1"/>
    </xf>
    <xf numFmtId="0" fontId="12" fillId="103" borderId="147" applyNumberFormat="0" applyProtection="0">
      <alignment horizontal="left" vertical="top" indent="1"/>
    </xf>
    <xf numFmtId="4" fontId="64" fillId="98" borderId="147" applyNumberFormat="0" applyProtection="0">
      <alignment horizontal="right" vertical="center"/>
    </xf>
    <xf numFmtId="4" fontId="64" fillId="97" borderId="147" applyNumberFormat="0" applyProtection="0">
      <alignment horizontal="right" vertical="center"/>
    </xf>
    <xf numFmtId="0" fontId="206" fillId="110" borderId="152" applyNumberFormat="0" applyProtection="0">
      <alignment horizontal="left" vertical="center" indent="1"/>
    </xf>
    <xf numFmtId="4" fontId="206" fillId="96" borderId="152" applyNumberFormat="0" applyProtection="0">
      <alignment horizontal="right" vertical="center"/>
    </xf>
    <xf numFmtId="4" fontId="206" fillId="95" borderId="153" applyNumberFormat="0" applyProtection="0">
      <alignment horizontal="right" vertical="center"/>
    </xf>
    <xf numFmtId="4" fontId="64" fillId="107" borderId="147" applyNumberFormat="0" applyProtection="0">
      <alignment vertical="center"/>
    </xf>
    <xf numFmtId="4" fontId="187" fillId="103" borderId="147" applyNumberFormat="0" applyProtection="0">
      <alignment horizontal="right" vertical="center"/>
    </xf>
    <xf numFmtId="4" fontId="230" fillId="159" borderId="147" applyNumberFormat="0" applyProtection="0">
      <alignment horizontal="right" vertical="center"/>
    </xf>
    <xf numFmtId="4" fontId="230" fillId="159" borderId="147" applyNumberFormat="0" applyProtection="0">
      <alignment horizontal="right" vertical="center"/>
    </xf>
    <xf numFmtId="4" fontId="187" fillId="103" borderId="147" applyNumberFormat="0" applyProtection="0">
      <alignment horizontal="right" vertical="center"/>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64" fillId="92" borderId="147" applyNumberFormat="0" applyProtection="0">
      <alignment horizontal="left" vertical="center" indent="1"/>
    </xf>
    <xf numFmtId="4" fontId="56" fillId="119" borderId="147" applyNumberFormat="0" applyProtection="0">
      <alignment horizontal="left" vertical="center" indent="1"/>
    </xf>
    <xf numFmtId="0" fontId="64" fillId="92" borderId="147" applyNumberFormat="0" applyProtection="0">
      <alignment horizontal="left" vertical="top" indent="1"/>
    </xf>
    <xf numFmtId="0" fontId="206" fillId="103" borderId="152" applyNumberFormat="0" applyProtection="0">
      <alignment horizontal="left" vertical="center" indent="1"/>
    </xf>
    <xf numFmtId="4" fontId="188" fillId="120" borderId="155" applyNumberFormat="0" applyProtection="0">
      <alignment horizontal="left" vertical="center" indent="1"/>
    </xf>
    <xf numFmtId="4" fontId="188" fillId="120" borderId="155" applyNumberFormat="0" applyProtection="0">
      <alignment horizontal="left" vertical="center" indent="1"/>
    </xf>
    <xf numFmtId="0" fontId="206" fillId="139" borderId="157"/>
    <xf numFmtId="4" fontId="189" fillId="103" borderId="147" applyNumberFormat="0" applyProtection="0">
      <alignment horizontal="right" vertical="center"/>
    </xf>
    <xf numFmtId="4" fontId="231" fillId="159" borderId="147" applyNumberFormat="0" applyProtection="0">
      <alignment horizontal="right" vertical="center"/>
    </xf>
    <xf numFmtId="4" fontId="231" fillId="159" borderId="147" applyNumberFormat="0" applyProtection="0">
      <alignment horizontal="right" vertical="center"/>
    </xf>
    <xf numFmtId="4" fontId="189" fillId="103" borderId="147" applyNumberFormat="0" applyProtection="0">
      <alignment horizontal="right" vertical="center"/>
    </xf>
    <xf numFmtId="4" fontId="188" fillId="120" borderId="155" applyNumberFormat="0" applyProtection="0">
      <alignment horizontal="left" vertical="center" indent="1"/>
    </xf>
    <xf numFmtId="4" fontId="231" fillId="159" borderId="147" applyNumberFormat="0" applyProtection="0">
      <alignment horizontal="right" vertical="center"/>
    </xf>
    <xf numFmtId="4" fontId="64" fillId="107" borderId="147" applyNumberFormat="0" applyProtection="0">
      <alignment horizontal="left" vertical="center" indent="1"/>
    </xf>
    <xf numFmtId="0" fontId="12" fillId="104" borderId="147" applyNumberFormat="0" applyProtection="0">
      <alignment horizontal="left" vertical="top" indent="1"/>
    </xf>
    <xf numFmtId="4" fontId="64" fillId="103" borderId="147" applyNumberFormat="0" applyProtection="0">
      <alignment horizontal="right" vertical="center"/>
    </xf>
    <xf numFmtId="0" fontId="220" fillId="110" borderId="148" applyNumberFormat="0" applyAlignment="0" applyProtection="0"/>
    <xf numFmtId="0" fontId="50" fillId="91" borderId="147" applyNumberFormat="0" applyProtection="0">
      <alignment horizontal="left" vertical="top" indent="1"/>
    </xf>
    <xf numFmtId="37" fontId="28" fillId="0" borderId="146" applyNumberFormat="0"/>
    <xf numFmtId="4" fontId="56" fillId="38" borderId="147" applyNumberFormat="0" applyProtection="0">
      <alignment vertical="center"/>
    </xf>
    <xf numFmtId="4" fontId="206" fillId="100" borderId="152" applyNumberFormat="0" applyProtection="0">
      <alignment horizontal="right" vertical="center"/>
    </xf>
    <xf numFmtId="4" fontId="187" fillId="103" borderId="147" applyNumberFormat="0" applyProtection="0">
      <alignment horizontal="right" vertical="center"/>
    </xf>
    <xf numFmtId="4" fontId="189" fillId="103" borderId="147" applyNumberFormat="0" applyProtection="0">
      <alignment horizontal="right" vertical="center"/>
    </xf>
    <xf numFmtId="202" fontId="28" fillId="0" borderId="145" applyFill="0"/>
    <xf numFmtId="0" fontId="185" fillId="0" borderId="156" applyNumberFormat="0" applyFill="0" applyAlignment="0" applyProtection="0"/>
    <xf numFmtId="0" fontId="185" fillId="0" borderId="156" applyNumberFormat="0" applyFill="0" applyAlignment="0" applyProtection="0"/>
    <xf numFmtId="4" fontId="50" fillId="91" borderId="147" applyNumberFormat="0" applyProtection="0">
      <alignment vertical="center"/>
    </xf>
    <xf numFmtId="4" fontId="64" fillId="99" borderId="147" applyNumberFormat="0" applyProtection="0">
      <alignment horizontal="right" vertical="center"/>
    </xf>
    <xf numFmtId="4" fontId="206" fillId="99" borderId="152" applyNumberFormat="0" applyProtection="0">
      <alignment horizontal="right" vertical="center"/>
    </xf>
    <xf numFmtId="4" fontId="186" fillId="91" borderId="147" applyNumberFormat="0" applyProtection="0">
      <alignment vertical="center"/>
    </xf>
    <xf numFmtId="4" fontId="53" fillId="155" borderId="147" applyNumberFormat="0" applyProtection="0">
      <alignment horizontal="right" vertical="center"/>
    </xf>
    <xf numFmtId="0" fontId="194" fillId="117" borderId="148" applyNumberFormat="0" applyAlignment="0" applyProtection="0"/>
    <xf numFmtId="0" fontId="12" fillId="86" borderId="149" applyNumberFormat="0" applyFont="0" applyAlignment="0" applyProtection="0"/>
    <xf numFmtId="0" fontId="12" fillId="103" borderId="147" applyNumberFormat="0" applyProtection="0">
      <alignment horizontal="left" vertical="center" indent="1"/>
    </xf>
    <xf numFmtId="0" fontId="12" fillId="106" borderId="157" applyNumberFormat="0">
      <protection locked="0"/>
    </xf>
    <xf numFmtId="0" fontId="201" fillId="87" borderId="148" applyNumberFormat="0" applyAlignment="0" applyProtection="0"/>
    <xf numFmtId="4" fontId="50" fillId="91" borderId="147" applyNumberFormat="0" applyProtection="0">
      <alignment horizontal="left" vertical="center" indent="1"/>
    </xf>
    <xf numFmtId="4" fontId="206" fillId="122" borderId="152" applyNumberFormat="0" applyProtection="0">
      <alignment horizontal="left" vertical="center" indent="1"/>
    </xf>
    <xf numFmtId="0" fontId="12" fillId="106" borderId="157" applyNumberFormat="0">
      <protection locked="0"/>
    </xf>
    <xf numFmtId="0" fontId="206" fillId="138" borderId="152" applyNumberFormat="0" applyProtection="0">
      <alignment horizontal="left" vertical="center" indent="1"/>
    </xf>
    <xf numFmtId="0" fontId="206" fillId="103" borderId="152" applyNumberFormat="0" applyProtection="0">
      <alignment horizontal="left" vertical="center" indent="1"/>
    </xf>
    <xf numFmtId="0" fontId="201" fillId="87" borderId="148" applyNumberFormat="0" applyAlignment="0" applyProtection="0"/>
    <xf numFmtId="4" fontId="206" fillId="92" borderId="152" applyNumberFormat="0" applyProtection="0">
      <alignment horizontal="right" vertical="center"/>
    </xf>
    <xf numFmtId="4" fontId="64" fillId="99" borderId="147" applyNumberFormat="0" applyProtection="0">
      <alignment horizontal="right" vertical="center"/>
    </xf>
    <xf numFmtId="4" fontId="64" fillId="98" borderId="147" applyNumberFormat="0" applyProtection="0">
      <alignment horizontal="right" vertical="center"/>
    </xf>
    <xf numFmtId="4" fontId="64" fillId="94" borderId="147" applyNumberFormat="0" applyProtection="0">
      <alignment horizontal="right" vertical="center"/>
    </xf>
    <xf numFmtId="0" fontId="206" fillId="86" borderId="152" applyNumberFormat="0" applyFont="0" applyAlignment="0" applyProtection="0"/>
    <xf numFmtId="0" fontId="194" fillId="117" borderId="148" applyNumberFormat="0" applyAlignment="0" applyProtection="0"/>
    <xf numFmtId="4" fontId="206" fillId="91" borderId="152" applyNumberFormat="0" applyProtection="0">
      <alignment vertical="center"/>
    </xf>
    <xf numFmtId="0" fontId="220" fillId="110" borderId="148" applyNumberFormat="0" applyAlignment="0" applyProtection="0"/>
    <xf numFmtId="0" fontId="12" fillId="103" borderId="147" applyNumberFormat="0" applyProtection="0">
      <alignment horizontal="left" vertical="center" indent="1"/>
    </xf>
    <xf numFmtId="4" fontId="210" fillId="108" borderId="153" applyNumberFormat="0" applyProtection="0">
      <alignment horizontal="left" vertical="center" indent="1"/>
    </xf>
    <xf numFmtId="0" fontId="64" fillId="92" borderId="147" applyNumberFormat="0" applyProtection="0">
      <alignment horizontal="left" vertical="top" indent="1"/>
    </xf>
    <xf numFmtId="4" fontId="206" fillId="0" borderId="152" applyNumberFormat="0" applyProtection="0">
      <alignment horizontal="right" vertical="center"/>
    </xf>
    <xf numFmtId="4" fontId="229" fillId="38" borderId="147" applyNumberFormat="0" applyProtection="0">
      <alignment vertical="center"/>
    </xf>
    <xf numFmtId="0" fontId="206" fillId="139" borderId="157"/>
    <xf numFmtId="0" fontId="64" fillId="107" borderId="147" applyNumberFormat="0" applyProtection="0">
      <alignment horizontal="left" vertical="top" indent="1"/>
    </xf>
    <xf numFmtId="0" fontId="206" fillId="105" borderId="152" applyNumberFormat="0" applyProtection="0">
      <alignment horizontal="left" vertical="center" indent="1"/>
    </xf>
    <xf numFmtId="4" fontId="50" fillId="91" borderId="147" applyNumberFormat="0" applyProtection="0">
      <alignment horizontal="left" vertical="center" indent="1"/>
    </xf>
    <xf numFmtId="0" fontId="206" fillId="110" borderId="152" applyNumberFormat="0" applyProtection="0">
      <alignment horizontal="left" vertical="center" indent="1"/>
    </xf>
    <xf numFmtId="202" fontId="28" fillId="0" borderId="145" applyFill="0"/>
    <xf numFmtId="4" fontId="187" fillId="107" borderId="147" applyNumberFormat="0" applyProtection="0">
      <alignment vertical="center"/>
    </xf>
    <xf numFmtId="0" fontId="12" fillId="103" borderId="147" applyNumberFormat="0" applyProtection="0">
      <alignment horizontal="left" vertical="center" indent="1"/>
    </xf>
    <xf numFmtId="4" fontId="53" fillId="157" borderId="147" applyNumberFormat="0" applyProtection="0">
      <alignment horizontal="right" vertical="center"/>
    </xf>
    <xf numFmtId="0" fontId="12" fillId="103" borderId="147" applyNumberFormat="0" applyProtection="0">
      <alignment horizontal="left" vertical="top" indent="1"/>
    </xf>
    <xf numFmtId="4" fontId="64" fillId="94" borderId="147" applyNumberFormat="0" applyProtection="0">
      <alignment horizontal="right" vertical="center"/>
    </xf>
    <xf numFmtId="4" fontId="64" fillId="92" borderId="147" applyNumberFormat="0" applyProtection="0">
      <alignment horizontal="left" vertical="center" indent="1"/>
    </xf>
    <xf numFmtId="0" fontId="206" fillId="103" borderId="152" applyNumberFormat="0" applyProtection="0">
      <alignment horizontal="left" vertical="center" indent="1"/>
    </xf>
    <xf numFmtId="4" fontId="206" fillId="91" borderId="152" applyNumberFormat="0" applyProtection="0">
      <alignment vertical="center"/>
    </xf>
    <xf numFmtId="4" fontId="206" fillId="38" borderId="152" applyNumberFormat="0" applyProtection="0">
      <alignment horizontal="left" vertical="center" indent="1"/>
    </xf>
    <xf numFmtId="4" fontId="206" fillId="122" borderId="152" applyNumberFormat="0" applyProtection="0">
      <alignment horizontal="left" vertical="center"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4" fontId="206" fillId="92" borderId="153" applyNumberFormat="0" applyProtection="0">
      <alignment horizontal="left" vertical="center" indent="1"/>
    </xf>
    <xf numFmtId="0" fontId="206" fillId="110" borderId="152" applyNumberFormat="0" applyProtection="0">
      <alignment horizontal="left" vertical="center" indent="1"/>
    </xf>
    <xf numFmtId="0" fontId="206" fillId="138" borderId="152" applyNumberFormat="0" applyProtection="0">
      <alignment horizontal="left" vertical="center" indent="1"/>
    </xf>
    <xf numFmtId="0" fontId="206" fillId="105" borderId="152" applyNumberFormat="0" applyProtection="0">
      <alignment horizontal="left" vertical="center" indent="1"/>
    </xf>
    <xf numFmtId="0" fontId="206" fillId="103" borderId="152" applyNumberFormat="0" applyProtection="0">
      <alignment horizontal="left" vertical="center" indent="1"/>
    </xf>
    <xf numFmtId="4" fontId="206" fillId="0" borderId="152" applyNumberFormat="0" applyProtection="0">
      <alignment horizontal="right" vertical="center"/>
    </xf>
    <xf numFmtId="0" fontId="206" fillId="139" borderId="157"/>
    <xf numFmtId="0" fontId="12" fillId="103" borderId="147" applyNumberFormat="0" applyProtection="0">
      <alignment horizontal="left" vertical="center" indent="1"/>
    </xf>
    <xf numFmtId="4" fontId="64" fillId="99" borderId="147" applyNumberFormat="0" applyProtection="0">
      <alignment horizontal="right" vertical="center"/>
    </xf>
    <xf numFmtId="4" fontId="64" fillId="96" borderId="147" applyNumberFormat="0" applyProtection="0">
      <alignment horizontal="right" vertical="center"/>
    </xf>
    <xf numFmtId="4" fontId="53" fillId="154" borderId="147" applyNumberFormat="0" applyProtection="0">
      <alignment horizontal="right" vertical="center"/>
    </xf>
    <xf numFmtId="4" fontId="64" fillId="96" borderId="147" applyNumberFormat="0" applyProtection="0">
      <alignment horizontal="right" vertical="center"/>
    </xf>
    <xf numFmtId="4" fontId="53" fillId="33" borderId="147" applyNumberFormat="0" applyProtection="0">
      <alignment horizontal="right" vertical="center"/>
    </xf>
    <xf numFmtId="4" fontId="53" fillId="121" borderId="147" applyNumberFormat="0" applyProtection="0">
      <alignment horizontal="right" vertical="center"/>
    </xf>
    <xf numFmtId="0" fontId="220" fillId="110" borderId="148" applyNumberFormat="0" applyAlignment="0" applyProtection="0"/>
    <xf numFmtId="4" fontId="64" fillId="99" borderId="147" applyNumberFormat="0" applyProtection="0">
      <alignment horizontal="right" vertical="center"/>
    </xf>
    <xf numFmtId="4" fontId="64" fillId="99" borderId="147" applyNumberFormat="0" applyProtection="0">
      <alignment horizontal="right" vertical="center"/>
    </xf>
    <xf numFmtId="4" fontId="64" fillId="101" borderId="147" applyNumberFormat="0" applyProtection="0">
      <alignment horizontal="right" vertical="center"/>
    </xf>
    <xf numFmtId="4" fontId="64" fillId="92" borderId="147" applyNumberFormat="0" applyProtection="0">
      <alignment horizontal="right" vertical="center"/>
    </xf>
    <xf numFmtId="0" fontId="12" fillId="105" borderId="147" applyNumberFormat="0" applyProtection="0">
      <alignment horizontal="left" vertical="center" indent="1"/>
    </xf>
    <xf numFmtId="4" fontId="206" fillId="91" borderId="152" applyNumberFormat="0" applyProtection="0">
      <alignment vertical="center"/>
    </xf>
    <xf numFmtId="4" fontId="50" fillId="91" borderId="147" applyNumberFormat="0" applyProtection="0">
      <alignment horizontal="left" vertical="center" indent="1"/>
    </xf>
    <xf numFmtId="4" fontId="64" fillId="92" borderId="147" applyNumberFormat="0" applyProtection="0">
      <alignment horizontal="right" vertical="center"/>
    </xf>
    <xf numFmtId="0" fontId="12" fillId="92" borderId="147" applyNumberFormat="0" applyProtection="0">
      <alignment horizontal="left" vertical="top" indent="1"/>
    </xf>
    <xf numFmtId="0" fontId="185" fillId="0" borderId="156" applyNumberFormat="0" applyFill="0" applyAlignment="0" applyProtection="0"/>
    <xf numFmtId="0" fontId="12" fillId="105" borderId="147" applyNumberFormat="0" applyProtection="0">
      <alignment horizontal="left" vertical="center" indent="1"/>
    </xf>
    <xf numFmtId="0" fontId="204" fillId="110" borderId="150" applyNumberFormat="0" applyAlignment="0" applyProtection="0"/>
    <xf numFmtId="0" fontId="12" fillId="105" borderId="147" applyNumberFormat="0" applyProtection="0">
      <alignment horizontal="left" vertical="top" indent="1"/>
    </xf>
    <xf numFmtId="0" fontId="12" fillId="104" borderId="147" applyNumberFormat="0" applyProtection="0">
      <alignment horizontal="left" vertical="top" indent="1"/>
    </xf>
    <xf numFmtId="4" fontId="206" fillId="96" borderId="152" applyNumberFormat="0" applyProtection="0">
      <alignment horizontal="right" vertical="center"/>
    </xf>
    <xf numFmtId="0" fontId="206" fillId="103" borderId="152" applyNumberFormat="0" applyProtection="0">
      <alignment horizontal="left" vertical="center" indent="1"/>
    </xf>
    <xf numFmtId="4" fontId="215" fillId="27" borderId="152" applyNumberFormat="0" applyProtection="0">
      <alignment horizontal="right" vertical="center"/>
    </xf>
    <xf numFmtId="4" fontId="64" fillId="99" borderId="147" applyNumberFormat="0" applyProtection="0">
      <alignment horizontal="right" vertical="center"/>
    </xf>
    <xf numFmtId="0" fontId="64" fillId="107" borderId="147" applyNumberFormat="0" applyProtection="0">
      <alignment horizontal="left" vertical="top" indent="1"/>
    </xf>
    <xf numFmtId="4" fontId="188" fillId="120" borderId="155" applyNumberFormat="0" applyProtection="0">
      <alignment horizontal="left" vertical="center" indent="1"/>
    </xf>
    <xf numFmtId="4" fontId="50" fillId="91" borderId="147" applyNumberFormat="0" applyProtection="0">
      <alignment vertical="center"/>
    </xf>
    <xf numFmtId="4" fontId="206" fillId="92" borderId="152" applyNumberFormat="0" applyProtection="0">
      <alignment horizontal="right" vertical="center"/>
    </xf>
    <xf numFmtId="4" fontId="64" fillId="92" borderId="147" applyNumberFormat="0" applyProtection="0">
      <alignment horizontal="left" vertical="center" indent="1"/>
    </xf>
    <xf numFmtId="4" fontId="229" fillId="38" borderId="147" applyNumberFormat="0" applyProtection="0">
      <alignment vertical="center"/>
    </xf>
    <xf numFmtId="0" fontId="201" fillId="87" borderId="148" applyNumberFormat="0" applyAlignment="0" applyProtection="0"/>
    <xf numFmtId="0" fontId="204" fillId="117" borderId="150" applyNumberFormat="0" applyAlignment="0" applyProtection="0"/>
    <xf numFmtId="0" fontId="12" fillId="103" borderId="147" applyNumberFormat="0" applyProtection="0">
      <alignment horizontal="left" vertical="center" indent="1"/>
    </xf>
    <xf numFmtId="0" fontId="209" fillId="91" borderId="147" applyNumberFormat="0" applyProtection="0">
      <alignment horizontal="left" vertical="top" indent="1"/>
    </xf>
    <xf numFmtId="0" fontId="185" fillId="0" borderId="151" applyNumberFormat="0" applyFill="0" applyAlignment="0" applyProtection="0"/>
    <xf numFmtId="0" fontId="12" fillId="107" borderId="149" applyNumberFormat="0" applyFont="0" applyAlignment="0" applyProtection="0"/>
    <xf numFmtId="4" fontId="64" fillId="93" borderId="147" applyNumberFormat="0" applyProtection="0">
      <alignment horizontal="right" vertical="center"/>
    </xf>
    <xf numFmtId="0" fontId="12" fillId="105" borderId="147" applyNumberFormat="0" applyProtection="0">
      <alignment horizontal="left" vertical="top" indent="1"/>
    </xf>
    <xf numFmtId="0" fontId="206" fillId="110" borderId="152" applyNumberFormat="0" applyProtection="0">
      <alignment horizontal="left" vertical="center" indent="1"/>
    </xf>
    <xf numFmtId="0" fontId="12" fillId="104" borderId="147" applyNumberFormat="0" applyProtection="0">
      <alignment horizontal="left" vertical="center" indent="1"/>
    </xf>
    <xf numFmtId="0" fontId="206" fillId="139" borderId="157"/>
    <xf numFmtId="0" fontId="12" fillId="103" borderId="147" applyNumberFormat="0" applyProtection="0">
      <alignment horizontal="left" vertical="center" indent="1"/>
    </xf>
    <xf numFmtId="4" fontId="53" fillId="154" borderId="147" applyNumberFormat="0" applyProtection="0">
      <alignment horizontal="right" vertical="center"/>
    </xf>
    <xf numFmtId="4" fontId="53" fillId="159" borderId="147" applyNumberFormat="0" applyProtection="0">
      <alignment horizontal="right" vertical="center"/>
    </xf>
    <xf numFmtId="0" fontId="12" fillId="92" borderId="147" applyNumberFormat="0" applyProtection="0">
      <alignment horizontal="left" vertical="center" indent="1"/>
    </xf>
    <xf numFmtId="4" fontId="187" fillId="107" borderId="147" applyNumberFormat="0" applyProtection="0">
      <alignment vertical="center"/>
    </xf>
    <xf numFmtId="4" fontId="56" fillId="38" borderId="147" applyNumberFormat="0" applyProtection="0">
      <alignment vertical="center"/>
    </xf>
    <xf numFmtId="0" fontId="50" fillId="91" borderId="147" applyNumberFormat="0" applyProtection="0">
      <alignment horizontal="left" vertical="top" indent="1"/>
    </xf>
    <xf numFmtId="4" fontId="50" fillId="91" borderId="147" applyNumberFormat="0" applyProtection="0">
      <alignment horizontal="left" vertical="center" indent="1"/>
    </xf>
    <xf numFmtId="4" fontId="186" fillId="91" borderId="147" applyNumberFormat="0" applyProtection="0">
      <alignment vertical="center"/>
    </xf>
    <xf numFmtId="4" fontId="206" fillId="103" borderId="153" applyNumberFormat="0" applyProtection="0">
      <alignment horizontal="left" vertical="center" indent="1"/>
    </xf>
    <xf numFmtId="4" fontId="64" fillId="107" borderId="147" applyNumberFormat="0" applyProtection="0">
      <alignment horizontal="left" vertical="center" indent="1"/>
    </xf>
    <xf numFmtId="4" fontId="206" fillId="102" borderId="153" applyNumberFormat="0" applyProtection="0">
      <alignment horizontal="left" vertical="center" indent="1"/>
    </xf>
    <xf numFmtId="0" fontId="12" fillId="103" borderId="147" applyNumberFormat="0" applyProtection="0">
      <alignment horizontal="left" vertical="center" indent="1"/>
    </xf>
    <xf numFmtId="4" fontId="53" fillId="152" borderId="147" applyNumberFormat="0" applyProtection="0">
      <alignment horizontal="right" vertical="center"/>
    </xf>
    <xf numFmtId="0" fontId="206" fillId="104" borderId="147" applyNumberFormat="0" applyProtection="0">
      <alignment horizontal="left" vertical="top" indent="1"/>
    </xf>
    <xf numFmtId="4" fontId="53" fillId="155" borderId="147" applyNumberFormat="0" applyProtection="0">
      <alignment horizontal="right" vertical="center"/>
    </xf>
    <xf numFmtId="0" fontId="226" fillId="110" borderId="148" applyNumberFormat="0" applyAlignment="0" applyProtection="0"/>
    <xf numFmtId="4" fontId="206" fillId="137" borderId="152" applyNumberFormat="0" applyProtection="0">
      <alignment horizontal="right" vertical="center"/>
    </xf>
    <xf numFmtId="0" fontId="206" fillId="138" borderId="152" applyNumberFormat="0" applyProtection="0">
      <alignment horizontal="left" vertical="center" indent="1"/>
    </xf>
    <xf numFmtId="4" fontId="215" fillId="27" borderId="152" applyNumberFormat="0" applyProtection="0">
      <alignment horizontal="right" vertical="center"/>
    </xf>
    <xf numFmtId="4" fontId="231" fillId="159" borderId="147" applyNumberFormat="0" applyProtection="0">
      <alignment horizontal="right" vertical="center"/>
    </xf>
    <xf numFmtId="4" fontId="64" fillId="103" borderId="147" applyNumberFormat="0" applyProtection="0">
      <alignment horizontal="right" vertical="center"/>
    </xf>
    <xf numFmtId="0" fontId="12" fillId="103" borderId="147" applyNumberFormat="0" applyProtection="0">
      <alignment horizontal="left" vertical="center" indent="1"/>
    </xf>
    <xf numFmtId="0" fontId="12" fillId="92" borderId="147" applyNumberFormat="0" applyProtection="0">
      <alignment horizontal="left" vertical="center" indent="1"/>
    </xf>
    <xf numFmtId="4" fontId="64" fillId="94" borderId="147" applyNumberFormat="0" applyProtection="0">
      <alignment horizontal="right" vertical="center"/>
    </xf>
    <xf numFmtId="4" fontId="187" fillId="103" borderId="147" applyNumberFormat="0" applyProtection="0">
      <alignment horizontal="right" vertical="center"/>
    </xf>
    <xf numFmtId="0" fontId="12" fillId="105" borderId="147" applyNumberFormat="0" applyProtection="0">
      <alignment horizontal="left" vertical="top" indent="1"/>
    </xf>
    <xf numFmtId="0" fontId="12" fillId="92" borderId="147" applyNumberFormat="0" applyProtection="0">
      <alignment horizontal="left" vertical="center" indent="1"/>
    </xf>
    <xf numFmtId="0" fontId="50" fillId="91" borderId="147" applyNumberFormat="0" applyProtection="0">
      <alignment horizontal="left" vertical="top" indent="1"/>
    </xf>
    <xf numFmtId="4" fontId="56" fillId="38" borderId="147" applyNumberFormat="0" applyProtection="0">
      <alignment vertical="center"/>
    </xf>
    <xf numFmtId="4" fontId="206" fillId="92" borderId="153" applyNumberFormat="0" applyProtection="0">
      <alignment horizontal="left" vertical="center" indent="1"/>
    </xf>
    <xf numFmtId="4" fontId="189" fillId="103" borderId="147" applyNumberFormat="0" applyProtection="0">
      <alignment horizontal="right" vertical="center"/>
    </xf>
    <xf numFmtId="4" fontId="206" fillId="38" borderId="152" applyNumberFormat="0" applyProtection="0">
      <alignment horizontal="left" vertical="center" indent="1"/>
    </xf>
    <xf numFmtId="4" fontId="64" fillId="99" borderId="147" applyNumberFormat="0" applyProtection="0">
      <alignment horizontal="right" vertical="center"/>
    </xf>
    <xf numFmtId="4" fontId="53" fillId="159" borderId="147" applyNumberFormat="0" applyProtection="0">
      <alignment vertical="center"/>
    </xf>
    <xf numFmtId="4" fontId="53" fillId="109" borderId="147" applyNumberFormat="0" applyProtection="0">
      <alignment horizontal="right" vertical="center"/>
    </xf>
    <xf numFmtId="4" fontId="64" fillId="98" borderId="147" applyNumberFormat="0" applyProtection="0">
      <alignment horizontal="right" vertical="center"/>
    </xf>
    <xf numFmtId="4" fontId="53" fillId="109" borderId="147" applyNumberFormat="0" applyProtection="0">
      <alignment horizontal="right" vertical="center"/>
    </xf>
    <xf numFmtId="0" fontId="50" fillId="91" borderId="147" applyNumberFormat="0" applyProtection="0">
      <alignment horizontal="left" vertical="top" indent="1"/>
    </xf>
    <xf numFmtId="4" fontId="206" fillId="122" borderId="152" applyNumberFormat="0" applyProtection="0">
      <alignment horizontal="left" vertical="center" indent="1"/>
    </xf>
    <xf numFmtId="4" fontId="189" fillId="103" borderId="147" applyNumberFormat="0" applyProtection="0">
      <alignment horizontal="right" vertical="center"/>
    </xf>
    <xf numFmtId="0" fontId="12" fillId="105" borderId="147" applyNumberFormat="0" applyProtection="0">
      <alignment horizontal="left" vertical="top" indent="1"/>
    </xf>
    <xf numFmtId="4" fontId="12" fillId="104" borderId="153" applyNumberFormat="0" applyProtection="0">
      <alignment horizontal="left" vertical="center" indent="1"/>
    </xf>
    <xf numFmtId="4" fontId="12" fillId="104" borderId="153" applyNumberFormat="0" applyProtection="0">
      <alignment horizontal="left" vertical="center" indent="1"/>
    </xf>
    <xf numFmtId="0" fontId="206" fillId="104" borderId="147" applyNumberFormat="0" applyProtection="0">
      <alignment horizontal="left" vertical="top" indent="1"/>
    </xf>
    <xf numFmtId="4" fontId="230" fillId="159" borderId="147" applyNumberFormat="0" applyProtection="0">
      <alignment vertical="center"/>
    </xf>
    <xf numFmtId="202" fontId="28" fillId="0" borderId="145" applyFill="0"/>
    <xf numFmtId="0" fontId="209" fillId="91" borderId="147" applyNumberFormat="0" applyProtection="0">
      <alignment horizontal="left" vertical="top" indent="1"/>
    </xf>
    <xf numFmtId="0" fontId="12" fillId="104" borderId="147" applyNumberFormat="0" applyProtection="0">
      <alignment horizontal="left" vertical="center" indent="1"/>
    </xf>
    <xf numFmtId="0" fontId="50" fillId="91" borderId="147" applyNumberFormat="0" applyProtection="0">
      <alignment horizontal="left" vertical="top" indent="1"/>
    </xf>
    <xf numFmtId="0" fontId="12" fillId="92" borderId="147" applyNumberFormat="0" applyProtection="0">
      <alignment horizontal="left" vertical="center" indent="1"/>
    </xf>
    <xf numFmtId="4" fontId="64" fillId="94" borderId="147" applyNumberFormat="0" applyProtection="0">
      <alignment horizontal="right" vertical="center"/>
    </xf>
    <xf numFmtId="0" fontId="71" fillId="104" borderId="154" applyBorder="0"/>
    <xf numFmtId="4" fontId="64" fillId="101" borderId="147" applyNumberFormat="0" applyProtection="0">
      <alignment horizontal="right" vertical="center"/>
    </xf>
    <xf numFmtId="4" fontId="53" fillId="121" borderId="147" applyNumberFormat="0" applyProtection="0">
      <alignment horizontal="right" vertical="center"/>
    </xf>
    <xf numFmtId="4" fontId="206" fillId="122" borderId="152" applyNumberFormat="0" applyProtection="0">
      <alignment horizontal="left" vertical="center" indent="1"/>
    </xf>
    <xf numFmtId="0" fontId="12" fillId="104" borderId="147" applyNumberFormat="0" applyProtection="0">
      <alignment horizontal="left" vertical="top" indent="1"/>
    </xf>
    <xf numFmtId="4" fontId="64" fillId="92" borderId="147" applyNumberFormat="0" applyProtection="0">
      <alignment horizontal="left" vertical="center" indent="1"/>
    </xf>
    <xf numFmtId="4" fontId="64" fillId="107" borderId="147" applyNumberFormat="0" applyProtection="0">
      <alignment vertical="center"/>
    </xf>
    <xf numFmtId="0" fontId="12" fillId="92" borderId="147" applyNumberFormat="0" applyProtection="0">
      <alignment horizontal="left" vertical="top" indent="1"/>
    </xf>
    <xf numFmtId="4" fontId="64" fillId="93" borderId="147" applyNumberFormat="0" applyProtection="0">
      <alignment horizontal="right" vertical="center"/>
    </xf>
    <xf numFmtId="4" fontId="186" fillId="91" borderId="147" applyNumberFormat="0" applyProtection="0">
      <alignment vertical="center"/>
    </xf>
    <xf numFmtId="4" fontId="64" fillId="95" borderId="147" applyNumberFormat="0" applyProtection="0">
      <alignment horizontal="right" vertical="center"/>
    </xf>
    <xf numFmtId="4" fontId="64" fillId="99" borderId="147" applyNumberFormat="0" applyProtection="0">
      <alignment horizontal="right" vertical="center"/>
    </xf>
    <xf numFmtId="4" fontId="206" fillId="103" borderId="153" applyNumberFormat="0" applyProtection="0">
      <alignment horizontal="left" vertical="center" indent="1"/>
    </xf>
    <xf numFmtId="4" fontId="53" fillId="121" borderId="147" applyNumberFormat="0" applyProtection="0">
      <alignment horizontal="right" vertical="center"/>
    </xf>
    <xf numFmtId="4" fontId="53" fillId="109" borderId="147" applyNumberFormat="0" applyProtection="0">
      <alignment horizontal="right" vertical="center"/>
    </xf>
    <xf numFmtId="4" fontId="64" fillId="93" borderId="147" applyNumberFormat="0" applyProtection="0">
      <alignment horizontal="right" vertical="center"/>
    </xf>
    <xf numFmtId="4" fontId="64" fillId="93" borderId="147" applyNumberFormat="0" applyProtection="0">
      <alignment horizontal="right" vertical="center"/>
    </xf>
    <xf numFmtId="0" fontId="12" fillId="86" borderId="149" applyNumberFormat="0" applyFont="0" applyAlignment="0" applyProtection="0"/>
    <xf numFmtId="4" fontId="206" fillId="99" borderId="152" applyNumberFormat="0" applyProtection="0">
      <alignment horizontal="right" vertical="center"/>
    </xf>
    <xf numFmtId="4" fontId="64" fillId="95" borderId="147" applyNumberFormat="0" applyProtection="0">
      <alignment horizontal="right" vertical="center"/>
    </xf>
    <xf numFmtId="4" fontId="56" fillId="119" borderId="147" applyNumberFormat="0" applyProtection="0">
      <alignment horizontal="left" vertical="center" indent="1"/>
    </xf>
    <xf numFmtId="0" fontId="12" fillId="107" borderId="149" applyNumberFormat="0" applyFont="0" applyAlignment="0" applyProtection="0"/>
    <xf numFmtId="4" fontId="215" fillId="38" borderId="152" applyNumberFormat="0" applyProtection="0">
      <alignment vertical="center"/>
    </xf>
    <xf numFmtId="0" fontId="185" fillId="0" borderId="156" applyNumberFormat="0" applyFill="0" applyAlignment="0" applyProtection="0"/>
    <xf numFmtId="4" fontId="64" fillId="103" borderId="147" applyNumberFormat="0" applyProtection="0">
      <alignment horizontal="right" vertical="center"/>
    </xf>
    <xf numFmtId="0" fontId="206" fillId="139" borderId="157"/>
    <xf numFmtId="4" fontId="186" fillId="91" borderId="147" applyNumberFormat="0" applyProtection="0">
      <alignment vertical="center"/>
    </xf>
    <xf numFmtId="0" fontId="12" fillId="92" borderId="147" applyNumberFormat="0" applyProtection="0">
      <alignment horizontal="left" vertical="center" indent="1"/>
    </xf>
    <xf numFmtId="0" fontId="12" fillId="92" borderId="147" applyNumberFormat="0" applyProtection="0">
      <alignment horizontal="left" vertical="center" indent="1"/>
    </xf>
    <xf numFmtId="4" fontId="56" fillId="119" borderId="155" applyNumberFormat="0" applyProtection="0">
      <alignment horizontal="left" vertical="center" indent="1"/>
    </xf>
    <xf numFmtId="0" fontId="12" fillId="104" borderId="147" applyNumberFormat="0" applyProtection="0">
      <alignment horizontal="left" vertical="top" indent="1"/>
    </xf>
    <xf numFmtId="0" fontId="206" fillId="104" borderId="147" applyNumberFormat="0" applyProtection="0">
      <alignment horizontal="left" vertical="top" indent="1"/>
    </xf>
    <xf numFmtId="0" fontId="206" fillId="105" borderId="147" applyNumberFormat="0" applyProtection="0">
      <alignment horizontal="left" vertical="top" indent="1"/>
    </xf>
    <xf numFmtId="4" fontId="64" fillId="96" borderId="147" applyNumberFormat="0" applyProtection="0">
      <alignment horizontal="right" vertical="center"/>
    </xf>
    <xf numFmtId="4" fontId="64" fillId="100" borderId="147" applyNumberFormat="0" applyProtection="0">
      <alignment horizontal="right" vertical="center"/>
    </xf>
    <xf numFmtId="0" fontId="201" fillId="87" borderId="148" applyNumberFormat="0" applyAlignment="0" applyProtection="0"/>
    <xf numFmtId="0" fontId="208" fillId="92" borderId="147" applyNumberFormat="0" applyProtection="0">
      <alignment horizontal="left" vertical="top" indent="1"/>
    </xf>
    <xf numFmtId="0" fontId="206" fillId="105" borderId="152" applyNumberFormat="0" applyProtection="0">
      <alignment horizontal="left" vertical="center" indent="1"/>
    </xf>
    <xf numFmtId="4" fontId="53" fillId="153" borderId="147" applyNumberFormat="0" applyProtection="0">
      <alignment horizontal="right" vertical="center"/>
    </xf>
    <xf numFmtId="4" fontId="64" fillId="96" borderId="147" applyNumberFormat="0" applyProtection="0">
      <alignment horizontal="right" vertical="center"/>
    </xf>
    <xf numFmtId="0" fontId="12" fillId="105" borderId="147" applyNumberFormat="0" applyProtection="0">
      <alignment horizontal="left" vertical="top" indent="1"/>
    </xf>
    <xf numFmtId="4" fontId="53" fillId="156" borderId="147" applyNumberFormat="0" applyProtection="0">
      <alignment horizontal="right" vertical="center"/>
    </xf>
    <xf numFmtId="4" fontId="64" fillId="95" borderId="147" applyNumberFormat="0" applyProtection="0">
      <alignment horizontal="right" vertical="center"/>
    </xf>
    <xf numFmtId="4" fontId="50" fillId="91" borderId="147" applyNumberFormat="0" applyProtection="0">
      <alignment vertical="center"/>
    </xf>
    <xf numFmtId="4" fontId="186" fillId="91" borderId="147" applyNumberFormat="0" applyProtection="0">
      <alignment vertical="center"/>
    </xf>
    <xf numFmtId="4" fontId="50" fillId="91" borderId="147" applyNumberFormat="0" applyProtection="0">
      <alignment horizontal="left" vertical="center" indent="1"/>
    </xf>
    <xf numFmtId="0" fontId="50" fillId="91" borderId="147" applyNumberFormat="0" applyProtection="0">
      <alignment horizontal="left" vertical="top" indent="1"/>
    </xf>
    <xf numFmtId="4" fontId="64" fillId="93" borderId="147" applyNumberFormat="0" applyProtection="0">
      <alignment horizontal="right" vertical="center"/>
    </xf>
    <xf numFmtId="4" fontId="64" fillId="94" borderId="147" applyNumberFormat="0" applyProtection="0">
      <alignment horizontal="right" vertical="center"/>
    </xf>
    <xf numFmtId="4" fontId="64" fillId="95" borderId="147" applyNumberFormat="0" applyProtection="0">
      <alignment horizontal="right" vertical="center"/>
    </xf>
    <xf numFmtId="4" fontId="64" fillId="96" borderId="147" applyNumberFormat="0" applyProtection="0">
      <alignment horizontal="right" vertical="center"/>
    </xf>
    <xf numFmtId="4" fontId="64" fillId="97" borderId="147" applyNumberFormat="0" applyProtection="0">
      <alignment horizontal="right" vertical="center"/>
    </xf>
    <xf numFmtId="4" fontId="64" fillId="98" borderId="147" applyNumberFormat="0" applyProtection="0">
      <alignment horizontal="right" vertical="center"/>
    </xf>
    <xf numFmtId="4" fontId="64" fillId="99" borderId="147" applyNumberFormat="0" applyProtection="0">
      <alignment horizontal="right" vertical="center"/>
    </xf>
    <xf numFmtId="4" fontId="64" fillId="100" borderId="147" applyNumberFormat="0" applyProtection="0">
      <alignment horizontal="right" vertical="center"/>
    </xf>
    <xf numFmtId="4" fontId="64" fillId="101" borderId="147" applyNumberFormat="0" applyProtection="0">
      <alignment horizontal="right" vertical="center"/>
    </xf>
    <xf numFmtId="4" fontId="64" fillId="92" borderId="147" applyNumberFormat="0" applyProtection="0">
      <alignment horizontal="right" vertical="center"/>
    </xf>
    <xf numFmtId="0" fontId="12" fillId="104" borderId="147" applyNumberFormat="0" applyProtection="0">
      <alignment horizontal="left" vertical="center" indent="1"/>
    </xf>
    <xf numFmtId="0" fontId="12" fillId="104" borderId="147" applyNumberFormat="0" applyProtection="0">
      <alignment horizontal="left" vertical="top" indent="1"/>
    </xf>
    <xf numFmtId="0" fontId="12" fillId="92" borderId="147" applyNumberFormat="0" applyProtection="0">
      <alignment horizontal="left" vertical="center" indent="1"/>
    </xf>
    <xf numFmtId="0" fontId="12" fillId="92" borderId="147" applyNumberFormat="0" applyProtection="0">
      <alignment horizontal="left" vertical="top" indent="1"/>
    </xf>
    <xf numFmtId="0" fontId="12" fillId="105" borderId="147" applyNumberFormat="0" applyProtection="0">
      <alignment horizontal="left" vertical="center" indent="1"/>
    </xf>
    <xf numFmtId="0" fontId="12" fillId="105" borderId="147" applyNumberFormat="0" applyProtection="0">
      <alignment horizontal="left" vertical="top" indent="1"/>
    </xf>
    <xf numFmtId="0" fontId="12" fillId="103" borderId="147" applyNumberFormat="0" applyProtection="0">
      <alignment horizontal="left" vertical="center" indent="1"/>
    </xf>
    <xf numFmtId="0" fontId="12" fillId="103" borderId="147" applyNumberFormat="0" applyProtection="0">
      <alignment horizontal="left" vertical="top" indent="1"/>
    </xf>
    <xf numFmtId="4" fontId="64" fillId="107" borderId="147" applyNumberFormat="0" applyProtection="0">
      <alignment vertical="center"/>
    </xf>
    <xf numFmtId="4" fontId="187" fillId="107" borderId="147" applyNumberFormat="0" applyProtection="0">
      <alignment vertical="center"/>
    </xf>
    <xf numFmtId="4" fontId="64" fillId="107" borderId="147" applyNumberFormat="0" applyProtection="0">
      <alignment horizontal="left" vertical="center" indent="1"/>
    </xf>
    <xf numFmtId="0" fontId="64" fillId="107" borderId="147" applyNumberFormat="0" applyProtection="0">
      <alignment horizontal="left" vertical="top" indent="1"/>
    </xf>
    <xf numFmtId="4" fontId="64" fillId="103" borderId="147" applyNumberFormat="0" applyProtection="0">
      <alignment horizontal="right" vertical="center"/>
    </xf>
    <xf numFmtId="4" fontId="187" fillId="103" borderId="147" applyNumberFormat="0" applyProtection="0">
      <alignment horizontal="right" vertical="center"/>
    </xf>
    <xf numFmtId="4" fontId="64" fillId="92" borderId="147" applyNumberFormat="0" applyProtection="0">
      <alignment horizontal="left" vertical="center" indent="1"/>
    </xf>
    <xf numFmtId="0" fontId="64" fillId="92" borderId="147" applyNumberFormat="0" applyProtection="0">
      <alignment horizontal="left" vertical="top" indent="1"/>
    </xf>
    <xf numFmtId="4" fontId="189" fillId="103" borderId="147" applyNumberFormat="0" applyProtection="0">
      <alignment horizontal="right" vertical="center"/>
    </xf>
    <xf numFmtId="0" fontId="201" fillId="87" borderId="148" applyNumberFormat="0" applyAlignment="0" applyProtection="0"/>
    <xf numFmtId="4" fontId="64" fillId="92" borderId="147" applyNumberFormat="0" applyProtection="0">
      <alignment horizontal="left" vertical="center" indent="1"/>
    </xf>
    <xf numFmtId="0" fontId="194" fillId="117" borderId="148" applyNumberFormat="0" applyAlignment="0" applyProtection="0"/>
    <xf numFmtId="0" fontId="201" fillId="87" borderId="148" applyNumberFormat="0" applyAlignment="0" applyProtection="0"/>
    <xf numFmtId="0" fontId="12" fillId="86" borderId="149" applyNumberFormat="0" applyFont="0" applyAlignment="0" applyProtection="0"/>
    <xf numFmtId="0" fontId="185" fillId="0" borderId="151" applyNumberFormat="0" applyFill="0" applyAlignment="0" applyProtection="0"/>
    <xf numFmtId="4" fontId="206" fillId="122" borderId="152" applyNumberFormat="0" applyProtection="0">
      <alignment horizontal="left" vertical="center" indent="1"/>
    </xf>
    <xf numFmtId="4" fontId="206" fillId="122" borderId="152" applyNumberFormat="0" applyProtection="0">
      <alignment horizontal="left" vertical="center" indent="1"/>
    </xf>
    <xf numFmtId="0" fontId="206" fillId="104" borderId="147" applyNumberFormat="0" applyProtection="0">
      <alignment horizontal="left" vertical="top" indent="1"/>
    </xf>
    <xf numFmtId="0" fontId="206" fillId="92" borderId="147" applyNumberFormat="0" applyProtection="0">
      <alignment horizontal="left" vertical="top" indent="1"/>
    </xf>
    <xf numFmtId="0" fontId="206" fillId="105" borderId="147" applyNumberFormat="0" applyProtection="0">
      <alignment horizontal="left" vertical="top" indent="1"/>
    </xf>
    <xf numFmtId="0" fontId="206" fillId="103" borderId="147" applyNumberFormat="0" applyProtection="0">
      <alignment horizontal="left" vertical="top" indent="1"/>
    </xf>
    <xf numFmtId="4" fontId="206" fillId="0" borderId="152" applyNumberFormat="0" applyProtection="0">
      <alignment horizontal="right" vertical="center"/>
    </xf>
    <xf numFmtId="0" fontId="213" fillId="134" borderId="152" applyNumberFormat="0" applyAlignment="0" applyProtection="0"/>
    <xf numFmtId="0" fontId="201" fillId="87" borderId="152" applyNumberFormat="0" applyAlignment="0" applyProtection="0"/>
    <xf numFmtId="0" fontId="206" fillId="86" borderId="152" applyNumberFormat="0" applyFont="0" applyAlignment="0" applyProtection="0"/>
    <xf numFmtId="4" fontId="206" fillId="91" borderId="152" applyNumberFormat="0" applyProtection="0">
      <alignment vertical="center"/>
    </xf>
    <xf numFmtId="4" fontId="215" fillId="38" borderId="152" applyNumberFormat="0" applyProtection="0">
      <alignment vertical="center"/>
    </xf>
    <xf numFmtId="4" fontId="206" fillId="38" borderId="152" applyNumberFormat="0" applyProtection="0">
      <alignment horizontal="left" vertical="center" indent="1"/>
    </xf>
    <xf numFmtId="0" fontId="209" fillId="91" borderId="147" applyNumberFormat="0" applyProtection="0">
      <alignment horizontal="left" vertical="top"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12" fillId="104" borderId="153" applyNumberFormat="0" applyProtection="0">
      <alignment horizontal="left" vertical="center" indent="1"/>
    </xf>
    <xf numFmtId="4" fontId="12" fillId="104"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4" fontId="206" fillId="92" borderId="153" applyNumberFormat="0" applyProtection="0">
      <alignment horizontal="left" vertical="center" indent="1"/>
    </xf>
    <xf numFmtId="0" fontId="206" fillId="110" borderId="152" applyNumberFormat="0" applyProtection="0">
      <alignment horizontal="left" vertical="center" indent="1"/>
    </xf>
    <xf numFmtId="0" fontId="206" fillId="138" borderId="152" applyNumberFormat="0" applyProtection="0">
      <alignment horizontal="left" vertical="center" indent="1"/>
    </xf>
    <xf numFmtId="0" fontId="206" fillId="105" borderId="152" applyNumberFormat="0" applyProtection="0">
      <alignment horizontal="left" vertical="center" indent="1"/>
    </xf>
    <xf numFmtId="0" fontId="206" fillId="103" borderId="152" applyNumberFormat="0" applyProtection="0">
      <alignment horizontal="left" vertical="center" indent="1"/>
    </xf>
    <xf numFmtId="0" fontId="71" fillId="104" borderId="154" applyBorder="0"/>
    <xf numFmtId="4" fontId="208" fillId="107" borderId="147" applyNumberFormat="0" applyProtection="0">
      <alignment vertical="center"/>
    </xf>
    <xf numFmtId="4" fontId="208" fillId="110" borderId="147" applyNumberFormat="0" applyProtection="0">
      <alignment horizontal="left" vertical="center" indent="1"/>
    </xf>
    <xf numFmtId="0" fontId="208" fillId="107" borderId="147" applyNumberFormat="0" applyProtection="0">
      <alignment horizontal="left" vertical="top" indent="1"/>
    </xf>
    <xf numFmtId="4" fontId="215" fillId="27" borderId="152" applyNumberFormat="0" applyProtection="0">
      <alignment horizontal="right" vertical="center"/>
    </xf>
    <xf numFmtId="0" fontId="208" fillId="92" borderId="147" applyNumberFormat="0" applyProtection="0">
      <alignment horizontal="left" vertical="top" indent="1"/>
    </xf>
    <xf numFmtId="4" fontId="210" fillId="108" borderId="153" applyNumberFormat="0" applyProtection="0">
      <alignment horizontal="left" vertical="center" indent="1"/>
    </xf>
    <xf numFmtId="4" fontId="211" fillId="106" borderId="152" applyNumberFormat="0" applyProtection="0">
      <alignment horizontal="right" vertical="center"/>
    </xf>
    <xf numFmtId="0" fontId="185" fillId="0" borderId="151" applyNumberFormat="0" applyFill="0" applyAlignment="0" applyProtection="0"/>
    <xf numFmtId="0" fontId="220" fillId="110" borderId="148" applyNumberFormat="0" applyAlignment="0" applyProtection="0"/>
    <xf numFmtId="0" fontId="220" fillId="110" borderId="148" applyNumberFormat="0" applyAlignment="0" applyProtection="0"/>
    <xf numFmtId="0" fontId="194" fillId="117" borderId="148" applyNumberFormat="0" applyAlignment="0" applyProtection="0"/>
    <xf numFmtId="0" fontId="194" fillId="117" borderId="148" applyNumberFormat="0" applyAlignment="0" applyProtection="0"/>
    <xf numFmtId="0" fontId="226" fillId="110" borderId="148" applyNumberFormat="0" applyAlignment="0" applyProtection="0"/>
    <xf numFmtId="0" fontId="226" fillId="110" borderId="148" applyNumberFormat="0" applyAlignment="0" applyProtection="0"/>
    <xf numFmtId="0" fontId="201" fillId="87" borderId="148" applyNumberFormat="0" applyAlignment="0" applyProtection="0"/>
    <xf numFmtId="0" fontId="201" fillId="87" borderId="148" applyNumberFormat="0" applyAlignment="0" applyProtection="0"/>
    <xf numFmtId="0" fontId="12" fillId="107" borderId="149" applyNumberFormat="0" applyFont="0" applyAlignment="0" applyProtection="0"/>
    <xf numFmtId="0" fontId="12" fillId="107" borderId="149" applyNumberFormat="0" applyFont="0" applyAlignment="0" applyProtection="0"/>
    <xf numFmtId="0" fontId="206" fillId="86" borderId="152" applyNumberFormat="0" applyFont="0" applyAlignment="0" applyProtection="0"/>
    <xf numFmtId="0" fontId="12" fillId="86" borderId="149" applyNumberFormat="0" applyFont="0" applyAlignment="0" applyProtection="0"/>
    <xf numFmtId="0" fontId="12" fillId="86" borderId="149" applyNumberFormat="0" applyFont="0" applyAlignment="0" applyProtection="0"/>
    <xf numFmtId="4" fontId="50" fillId="91" borderId="147" applyNumberFormat="0" applyProtection="0">
      <alignment vertical="center"/>
    </xf>
    <xf numFmtId="4" fontId="56" fillId="38" borderId="147" applyNumberFormat="0" applyProtection="0">
      <alignment vertical="center"/>
    </xf>
    <xf numFmtId="4" fontId="56" fillId="38" borderId="147" applyNumberFormat="0" applyProtection="0">
      <alignment vertical="center"/>
    </xf>
    <xf numFmtId="4" fontId="50" fillId="91" borderId="147" applyNumberFormat="0" applyProtection="0">
      <alignment vertical="center"/>
    </xf>
    <xf numFmtId="4" fontId="50" fillId="91" borderId="147" applyNumberFormat="0" applyProtection="0">
      <alignment vertical="center"/>
    </xf>
    <xf numFmtId="4" fontId="186" fillId="91" borderId="147" applyNumberFormat="0" applyProtection="0">
      <alignment vertical="center"/>
    </xf>
    <xf numFmtId="4" fontId="229" fillId="38" borderId="147" applyNumberFormat="0" applyProtection="0">
      <alignment vertical="center"/>
    </xf>
    <xf numFmtId="4" fontId="229" fillId="38" borderId="147" applyNumberFormat="0" applyProtection="0">
      <alignment vertical="center"/>
    </xf>
    <xf numFmtId="4" fontId="186" fillId="91" borderId="147" applyNumberFormat="0" applyProtection="0">
      <alignment vertical="center"/>
    </xf>
    <xf numFmtId="4" fontId="50" fillId="91" borderId="147" applyNumberFormat="0" applyProtection="0">
      <alignment horizontal="left" vertical="center" indent="1"/>
    </xf>
    <xf numFmtId="4" fontId="53" fillId="38" borderId="147" applyNumberFormat="0" applyProtection="0">
      <alignment horizontal="left" vertical="center" indent="1"/>
    </xf>
    <xf numFmtId="4" fontId="53" fillId="38" borderId="147" applyNumberFormat="0" applyProtection="0">
      <alignment horizontal="left" vertical="center" indent="1"/>
    </xf>
    <xf numFmtId="4" fontId="50" fillId="91" borderId="147" applyNumberFormat="0" applyProtection="0">
      <alignment horizontal="left" vertical="center" indent="1"/>
    </xf>
    <xf numFmtId="4" fontId="50" fillId="91" borderId="147" applyNumberFormat="0" applyProtection="0">
      <alignment horizontal="left" vertical="center" indent="1"/>
    </xf>
    <xf numFmtId="0" fontId="50" fillId="91" borderId="147" applyNumberFormat="0" applyProtection="0">
      <alignment horizontal="left" vertical="top" indent="1"/>
    </xf>
    <xf numFmtId="4" fontId="64" fillId="93" borderId="147" applyNumberFormat="0" applyProtection="0">
      <alignment horizontal="right" vertical="center"/>
    </xf>
    <xf numFmtId="4" fontId="53" fillId="152" borderId="147" applyNumberFormat="0" applyProtection="0">
      <alignment horizontal="right" vertical="center"/>
    </xf>
    <xf numFmtId="4" fontId="53" fillId="152" borderId="147" applyNumberFormat="0" applyProtection="0">
      <alignment horizontal="right" vertical="center"/>
    </xf>
    <xf numFmtId="4" fontId="64" fillId="93" borderId="147" applyNumberFormat="0" applyProtection="0">
      <alignment horizontal="right" vertical="center"/>
    </xf>
    <xf numFmtId="4" fontId="64" fillId="93" borderId="147" applyNumberFormat="0" applyProtection="0">
      <alignment horizontal="right" vertical="center"/>
    </xf>
    <xf numFmtId="4" fontId="64" fillId="94" borderId="147" applyNumberFormat="0" applyProtection="0">
      <alignment horizontal="right" vertical="center"/>
    </xf>
    <xf numFmtId="4" fontId="53" fillId="121" borderId="147" applyNumberFormat="0" applyProtection="0">
      <alignment horizontal="right" vertical="center"/>
    </xf>
    <xf numFmtId="4" fontId="53" fillId="121" borderId="147" applyNumberFormat="0" applyProtection="0">
      <alignment horizontal="right" vertical="center"/>
    </xf>
    <xf numFmtId="4" fontId="64" fillId="94" borderId="147" applyNumberFormat="0" applyProtection="0">
      <alignment horizontal="right" vertical="center"/>
    </xf>
    <xf numFmtId="4" fontId="64" fillId="94" borderId="147" applyNumberFormat="0" applyProtection="0">
      <alignment horizontal="right" vertical="center"/>
    </xf>
    <xf numFmtId="4" fontId="64" fillId="95" borderId="147" applyNumberFormat="0" applyProtection="0">
      <alignment horizontal="right" vertical="center"/>
    </xf>
    <xf numFmtId="4" fontId="53" fillId="153" borderId="147" applyNumberFormat="0" applyProtection="0">
      <alignment horizontal="right" vertical="center"/>
    </xf>
    <xf numFmtId="4" fontId="53" fillId="153" borderId="147" applyNumberFormat="0" applyProtection="0">
      <alignment horizontal="right" vertical="center"/>
    </xf>
    <xf numFmtId="4" fontId="64" fillId="95" borderId="147" applyNumberFormat="0" applyProtection="0">
      <alignment horizontal="right" vertical="center"/>
    </xf>
    <xf numFmtId="4" fontId="64" fillId="95" borderId="147" applyNumberFormat="0" applyProtection="0">
      <alignment horizontal="right" vertical="center"/>
    </xf>
    <xf numFmtId="4" fontId="64" fillId="96" borderId="147" applyNumberFormat="0" applyProtection="0">
      <alignment horizontal="right" vertical="center"/>
    </xf>
    <xf numFmtId="4" fontId="53" fillId="33" borderId="147" applyNumberFormat="0" applyProtection="0">
      <alignment horizontal="right" vertical="center"/>
    </xf>
    <xf numFmtId="4" fontId="53" fillId="33" borderId="147" applyNumberFormat="0" applyProtection="0">
      <alignment horizontal="right" vertical="center"/>
    </xf>
    <xf numFmtId="4" fontId="64" fillId="96" borderId="147" applyNumberFormat="0" applyProtection="0">
      <alignment horizontal="right" vertical="center"/>
    </xf>
    <xf numFmtId="4" fontId="64" fillId="96" borderId="147" applyNumberFormat="0" applyProtection="0">
      <alignment horizontal="right" vertical="center"/>
    </xf>
    <xf numFmtId="4" fontId="64" fillId="97" borderId="147" applyNumberFormat="0" applyProtection="0">
      <alignment horizontal="right" vertical="center"/>
    </xf>
    <xf numFmtId="4" fontId="53" fillId="154" borderId="147" applyNumberFormat="0" applyProtection="0">
      <alignment horizontal="right" vertical="center"/>
    </xf>
    <xf numFmtId="4" fontId="53" fillId="154" borderId="147" applyNumberFormat="0" applyProtection="0">
      <alignment horizontal="right" vertical="center"/>
    </xf>
    <xf numFmtId="4" fontId="64" fillId="97" borderId="147" applyNumberFormat="0" applyProtection="0">
      <alignment horizontal="right" vertical="center"/>
    </xf>
    <xf numFmtId="4" fontId="64" fillId="97" borderId="147" applyNumberFormat="0" applyProtection="0">
      <alignment horizontal="right" vertical="center"/>
    </xf>
    <xf numFmtId="4" fontId="64" fillId="98" borderId="147" applyNumberFormat="0" applyProtection="0">
      <alignment horizontal="right" vertical="center"/>
    </xf>
    <xf numFmtId="4" fontId="53" fillId="109" borderId="147" applyNumberFormat="0" applyProtection="0">
      <alignment horizontal="right" vertical="center"/>
    </xf>
    <xf numFmtId="4" fontId="53" fillId="109" borderId="147" applyNumberFormat="0" applyProtection="0">
      <alignment horizontal="right" vertical="center"/>
    </xf>
    <xf numFmtId="4" fontId="64" fillId="98" borderId="147" applyNumberFormat="0" applyProtection="0">
      <alignment horizontal="right" vertical="center"/>
    </xf>
    <xf numFmtId="4" fontId="64" fillId="98" borderId="147" applyNumberFormat="0" applyProtection="0">
      <alignment horizontal="right" vertical="center"/>
    </xf>
    <xf numFmtId="4" fontId="64" fillId="99" borderId="147" applyNumberFormat="0" applyProtection="0">
      <alignment horizontal="right" vertical="center"/>
    </xf>
    <xf numFmtId="4" fontId="53" fillId="155" borderId="147" applyNumberFormat="0" applyProtection="0">
      <alignment horizontal="right" vertical="center"/>
    </xf>
    <xf numFmtId="4" fontId="53" fillId="155" borderId="147" applyNumberFormat="0" applyProtection="0">
      <alignment horizontal="right" vertical="center"/>
    </xf>
    <xf numFmtId="4" fontId="64" fillId="99" borderId="147" applyNumberFormat="0" applyProtection="0">
      <alignment horizontal="right" vertical="center"/>
    </xf>
    <xf numFmtId="4" fontId="64" fillId="99" borderId="147" applyNumberFormat="0" applyProtection="0">
      <alignment horizontal="right" vertical="center"/>
    </xf>
    <xf numFmtId="4" fontId="64" fillId="100" borderId="147" applyNumberFormat="0" applyProtection="0">
      <alignment horizontal="right" vertical="center"/>
    </xf>
    <xf numFmtId="4" fontId="53" fillId="156" borderId="147" applyNumberFormat="0" applyProtection="0">
      <alignment horizontal="right" vertical="center"/>
    </xf>
    <xf numFmtId="4" fontId="53" fillId="156" borderId="147" applyNumberFormat="0" applyProtection="0">
      <alignment horizontal="right" vertical="center"/>
    </xf>
    <xf numFmtId="4" fontId="64" fillId="100" borderId="147" applyNumberFormat="0" applyProtection="0">
      <alignment horizontal="right" vertical="center"/>
    </xf>
    <xf numFmtId="4" fontId="64" fillId="100" borderId="147" applyNumberFormat="0" applyProtection="0">
      <alignment horizontal="right" vertical="center"/>
    </xf>
    <xf numFmtId="4" fontId="64" fillId="101" borderId="147" applyNumberFormat="0" applyProtection="0">
      <alignment horizontal="right" vertical="center"/>
    </xf>
    <xf numFmtId="4" fontId="53" fillId="157" borderId="147" applyNumberFormat="0" applyProtection="0">
      <alignment horizontal="right" vertical="center"/>
    </xf>
    <xf numFmtId="4" fontId="53" fillId="157" borderId="147" applyNumberFormat="0" applyProtection="0">
      <alignment horizontal="right" vertical="center"/>
    </xf>
    <xf numFmtId="4" fontId="64" fillId="101" borderId="147" applyNumberFormat="0" applyProtection="0">
      <alignment horizontal="right" vertical="center"/>
    </xf>
    <xf numFmtId="4" fontId="64" fillId="101" borderId="147" applyNumberFormat="0" applyProtection="0">
      <alignment horizontal="right" vertical="center"/>
    </xf>
    <xf numFmtId="4" fontId="64" fillId="92" borderId="147" applyNumberFormat="0" applyProtection="0">
      <alignment horizontal="right" vertical="center"/>
    </xf>
    <xf numFmtId="4" fontId="53" fillId="119" borderId="147" applyNumberFormat="0" applyProtection="0">
      <alignment horizontal="right" vertical="center"/>
    </xf>
    <xf numFmtId="4" fontId="53" fillId="119" borderId="147" applyNumberFormat="0" applyProtection="0">
      <alignment horizontal="right" vertical="center"/>
    </xf>
    <xf numFmtId="4" fontId="64" fillId="92" borderId="147" applyNumberFormat="0" applyProtection="0">
      <alignment horizontal="right" vertical="center"/>
    </xf>
    <xf numFmtId="4" fontId="64" fillId="92" borderId="147" applyNumberFormat="0" applyProtection="0">
      <alignment horizontal="right" vertical="center"/>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104" borderId="147" applyNumberFormat="0" applyProtection="0">
      <alignment horizontal="left" vertical="top" indent="1"/>
    </xf>
    <xf numFmtId="0" fontId="206" fillId="104" borderId="147" applyNumberFormat="0" applyProtection="0">
      <alignment horizontal="left" vertical="top" indent="1"/>
    </xf>
    <xf numFmtId="0" fontId="12" fillId="104" borderId="147" applyNumberFormat="0" applyProtection="0">
      <alignment horizontal="left" vertical="top" indent="1"/>
    </xf>
    <xf numFmtId="0" fontId="12" fillId="104" borderId="147" applyNumberFormat="0" applyProtection="0">
      <alignment horizontal="left" vertical="top"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top" indent="1"/>
    </xf>
    <xf numFmtId="0" fontId="206" fillId="92" borderId="147" applyNumberFormat="0" applyProtection="0">
      <alignment horizontal="left" vertical="top" indent="1"/>
    </xf>
    <xf numFmtId="0" fontId="12" fillId="92" borderId="147" applyNumberFormat="0" applyProtection="0">
      <alignment horizontal="left" vertical="top" indent="1"/>
    </xf>
    <xf numFmtId="0" fontId="12" fillId="92" borderId="147" applyNumberFormat="0" applyProtection="0">
      <alignment horizontal="left" vertical="top"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center" indent="1"/>
    </xf>
    <xf numFmtId="0" fontId="12" fillId="105" borderId="147" applyNumberFormat="0" applyProtection="0">
      <alignment horizontal="left" vertical="top" indent="1"/>
    </xf>
    <xf numFmtId="0" fontId="206" fillId="105" borderId="147" applyNumberFormat="0" applyProtection="0">
      <alignment horizontal="left" vertical="top" indent="1"/>
    </xf>
    <xf numFmtId="0" fontId="12" fillId="105" borderId="147" applyNumberFormat="0" applyProtection="0">
      <alignment horizontal="left" vertical="top" indent="1"/>
    </xf>
    <xf numFmtId="0" fontId="12" fillId="105" borderId="147" applyNumberFormat="0" applyProtection="0">
      <alignment horizontal="left" vertical="top"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center" indent="1"/>
    </xf>
    <xf numFmtId="0" fontId="12" fillId="103" borderId="147" applyNumberFormat="0" applyProtection="0">
      <alignment horizontal="left" vertical="top" indent="1"/>
    </xf>
    <xf numFmtId="0" fontId="206" fillId="103" borderId="147" applyNumberFormat="0" applyProtection="0">
      <alignment horizontal="left" vertical="top" indent="1"/>
    </xf>
    <xf numFmtId="0" fontId="12" fillId="103" borderId="147" applyNumberFormat="0" applyProtection="0">
      <alignment horizontal="left" vertical="top" indent="1"/>
    </xf>
    <xf numFmtId="0" fontId="12" fillId="103" borderId="147" applyNumberFormat="0" applyProtection="0">
      <alignment horizontal="left" vertical="top" indent="1"/>
    </xf>
    <xf numFmtId="4" fontId="64" fillId="107" borderId="147" applyNumberFormat="0" applyProtection="0">
      <alignment vertical="center"/>
    </xf>
    <xf numFmtId="4" fontId="53" fillId="159" borderId="147" applyNumberFormat="0" applyProtection="0">
      <alignment vertical="center"/>
    </xf>
    <xf numFmtId="4" fontId="53" fillId="159" borderId="147" applyNumberFormat="0" applyProtection="0">
      <alignment vertical="center"/>
    </xf>
    <xf numFmtId="4" fontId="64" fillId="107" borderId="147" applyNumberFormat="0" applyProtection="0">
      <alignment vertical="center"/>
    </xf>
    <xf numFmtId="4" fontId="187" fillId="107" borderId="147" applyNumberFormat="0" applyProtection="0">
      <alignment vertical="center"/>
    </xf>
    <xf numFmtId="4" fontId="230" fillId="159" borderId="147" applyNumberFormat="0" applyProtection="0">
      <alignment vertical="center"/>
    </xf>
    <xf numFmtId="4" fontId="230" fillId="159" borderId="147" applyNumberFormat="0" applyProtection="0">
      <alignment vertical="center"/>
    </xf>
    <xf numFmtId="4" fontId="187" fillId="107" borderId="147" applyNumberFormat="0" applyProtection="0">
      <alignment vertical="center"/>
    </xf>
    <xf numFmtId="4" fontId="64" fillId="107" borderId="147" applyNumberFormat="0" applyProtection="0">
      <alignment horizontal="left" vertical="center" indent="1"/>
    </xf>
    <xf numFmtId="4" fontId="56" fillId="119" borderId="155" applyNumberFormat="0" applyProtection="0">
      <alignment horizontal="left" vertical="center" indent="1"/>
    </xf>
    <xf numFmtId="4" fontId="56" fillId="119" borderId="155" applyNumberFormat="0" applyProtection="0">
      <alignment horizontal="left" vertical="center" indent="1"/>
    </xf>
    <xf numFmtId="4" fontId="64" fillId="107" borderId="147" applyNumberFormat="0" applyProtection="0">
      <alignment horizontal="left" vertical="center" indent="1"/>
    </xf>
    <xf numFmtId="0" fontId="64" fillId="107" borderId="147" applyNumberFormat="0" applyProtection="0">
      <alignment horizontal="left" vertical="top" indent="1"/>
    </xf>
    <xf numFmtId="4" fontId="64" fillId="103" borderId="147" applyNumberFormat="0" applyProtection="0">
      <alignment horizontal="right" vertical="center"/>
    </xf>
    <xf numFmtId="4" fontId="53" fillId="159" borderId="147" applyNumberFormat="0" applyProtection="0">
      <alignment horizontal="right" vertical="center"/>
    </xf>
    <xf numFmtId="4" fontId="53" fillId="159" borderId="147" applyNumberFormat="0" applyProtection="0">
      <alignment horizontal="right" vertical="center"/>
    </xf>
    <xf numFmtId="4" fontId="64" fillId="103" borderId="147" applyNumberFormat="0" applyProtection="0">
      <alignment horizontal="right" vertical="center"/>
    </xf>
    <xf numFmtId="4" fontId="64" fillId="103" borderId="147" applyNumberFormat="0" applyProtection="0">
      <alignment horizontal="right" vertical="center"/>
    </xf>
    <xf numFmtId="4" fontId="187" fillId="103" borderId="147" applyNumberFormat="0" applyProtection="0">
      <alignment horizontal="right" vertical="center"/>
    </xf>
    <xf numFmtId="4" fontId="230" fillId="159" borderId="147" applyNumberFormat="0" applyProtection="0">
      <alignment horizontal="right" vertical="center"/>
    </xf>
    <xf numFmtId="4" fontId="230" fillId="159" borderId="147" applyNumberFormat="0" applyProtection="0">
      <alignment horizontal="right" vertical="center"/>
    </xf>
    <xf numFmtId="4" fontId="187" fillId="103" borderId="147" applyNumberFormat="0" applyProtection="0">
      <alignment horizontal="right" vertical="center"/>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56" fillId="119" borderId="147" applyNumberFormat="0" applyProtection="0">
      <alignment horizontal="left" vertical="center" indent="1"/>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64" fillId="92" borderId="147" applyNumberFormat="0" applyProtection="0">
      <alignment horizontal="left" vertical="center" indent="1"/>
    </xf>
    <xf numFmtId="4" fontId="56" fillId="119" borderId="147" applyNumberFormat="0" applyProtection="0">
      <alignment horizontal="left" vertical="center" indent="1"/>
    </xf>
    <xf numFmtId="0" fontId="64" fillId="92" borderId="147" applyNumberFormat="0" applyProtection="0">
      <alignment horizontal="left" vertical="top" indent="1"/>
    </xf>
    <xf numFmtId="4" fontId="188" fillId="120" borderId="155" applyNumberFormat="0" applyProtection="0">
      <alignment horizontal="left" vertical="center" indent="1"/>
    </xf>
    <xf numFmtId="4" fontId="188" fillId="120" borderId="155" applyNumberFormat="0" applyProtection="0">
      <alignment horizontal="left" vertical="center" indent="1"/>
    </xf>
    <xf numFmtId="4" fontId="189" fillId="103" borderId="147" applyNumberFormat="0" applyProtection="0">
      <alignment horizontal="right" vertical="center"/>
    </xf>
    <xf numFmtId="4" fontId="231" fillId="159" borderId="147" applyNumberFormat="0" applyProtection="0">
      <alignment horizontal="right" vertical="center"/>
    </xf>
    <xf numFmtId="4" fontId="231" fillId="159" borderId="147" applyNumberFormat="0" applyProtection="0">
      <alignment horizontal="right" vertical="center"/>
    </xf>
    <xf numFmtId="4" fontId="189" fillId="103" borderId="147" applyNumberFormat="0" applyProtection="0">
      <alignment horizontal="right" vertical="center"/>
    </xf>
    <xf numFmtId="0" fontId="185" fillId="0" borderId="156" applyNumberFormat="0" applyFill="0" applyAlignment="0" applyProtection="0"/>
    <xf numFmtId="0" fontId="185" fillId="0" borderId="156" applyNumberFormat="0" applyFill="0" applyAlignment="0" applyProtection="0"/>
    <xf numFmtId="4" fontId="206" fillId="91" borderId="152" applyNumberFormat="0" applyProtection="0">
      <alignment vertical="center"/>
    </xf>
    <xf numFmtId="4" fontId="206" fillId="38" borderId="152" applyNumberFormat="0" applyProtection="0">
      <alignment horizontal="left" vertical="center" indent="1"/>
    </xf>
    <xf numFmtId="4" fontId="206" fillId="122" borderId="152" applyNumberFormat="0" applyProtection="0">
      <alignment horizontal="left" vertical="center"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4" fontId="206" fillId="92" borderId="153" applyNumberFormat="0" applyProtection="0">
      <alignment horizontal="left" vertical="center" indent="1"/>
    </xf>
    <xf numFmtId="0" fontId="206" fillId="110" borderId="152" applyNumberFormat="0" applyProtection="0">
      <alignment horizontal="left" vertical="center" indent="1"/>
    </xf>
    <xf numFmtId="0" fontId="206" fillId="138" borderId="152" applyNumberFormat="0" applyProtection="0">
      <alignment horizontal="left" vertical="center" indent="1"/>
    </xf>
    <xf numFmtId="0" fontId="206" fillId="105" borderId="152" applyNumberFormat="0" applyProtection="0">
      <alignment horizontal="left" vertical="center" indent="1"/>
    </xf>
    <xf numFmtId="0" fontId="206" fillId="103" borderId="152" applyNumberFormat="0" applyProtection="0">
      <alignment horizontal="left" vertical="center" indent="1"/>
    </xf>
    <xf numFmtId="4" fontId="206" fillId="0" borderId="152" applyNumberFormat="0" applyProtection="0">
      <alignment horizontal="right" vertical="center"/>
    </xf>
    <xf numFmtId="4" fontId="64" fillId="92" borderId="147" applyNumberFormat="0" applyProtection="0">
      <alignment horizontal="left" vertical="center" indent="1"/>
    </xf>
    <xf numFmtId="0" fontId="50" fillId="91" borderId="147" applyNumberFormat="0" applyProtection="0">
      <alignment horizontal="left" vertical="top" indent="1"/>
    </xf>
    <xf numFmtId="4" fontId="206" fillId="122" borderId="152" applyNumberFormat="0" applyProtection="0">
      <alignment horizontal="left" vertical="center" indent="1"/>
    </xf>
    <xf numFmtId="4" fontId="189" fillId="103" borderId="147" applyNumberFormat="0" applyProtection="0">
      <alignment horizontal="right" vertical="center"/>
    </xf>
    <xf numFmtId="4" fontId="12" fillId="104" borderId="153" applyNumberFormat="0" applyProtection="0">
      <alignment horizontal="left" vertical="center" indent="1"/>
    </xf>
    <xf numFmtId="4" fontId="12" fillId="104" borderId="153" applyNumberFormat="0" applyProtection="0">
      <alignment horizontal="left" vertical="center" indent="1"/>
    </xf>
    <xf numFmtId="0" fontId="12" fillId="105" borderId="147" applyNumberFormat="0" applyProtection="0">
      <alignment horizontal="left" vertical="center" indent="1"/>
    </xf>
    <xf numFmtId="4" fontId="188" fillId="120" borderId="155" applyNumberFormat="0" applyProtection="0">
      <alignment horizontal="left" vertical="center" indent="1"/>
    </xf>
    <xf numFmtId="4" fontId="64" fillId="92" borderId="147" applyNumberFormat="0" applyProtection="0">
      <alignment horizontal="left" vertical="center" indent="1"/>
    </xf>
    <xf numFmtId="4" fontId="231" fillId="159" borderId="147" applyNumberFormat="0" applyProtection="0">
      <alignment horizontal="right" vertical="center"/>
    </xf>
    <xf numFmtId="0" fontId="185" fillId="0" borderId="156" applyNumberFormat="0" applyFill="0" applyAlignment="0" applyProtection="0"/>
    <xf numFmtId="4" fontId="53" fillId="121" borderId="147" applyNumberFormat="0" applyProtection="0">
      <alignment horizontal="right" vertical="center"/>
    </xf>
    <xf numFmtId="4" fontId="206" fillId="101" borderId="152" applyNumberFormat="0" applyProtection="0">
      <alignment horizontal="right" vertical="center"/>
    </xf>
    <xf numFmtId="4" fontId="206" fillId="103" borderId="153" applyNumberFormat="0" applyProtection="0">
      <alignment horizontal="left" vertical="center" indent="1"/>
    </xf>
    <xf numFmtId="4" fontId="64" fillId="101" borderId="147" applyNumberFormat="0" applyProtection="0">
      <alignment horizontal="right" vertical="center"/>
    </xf>
    <xf numFmtId="4" fontId="208" fillId="107" borderId="147" applyNumberFormat="0" applyProtection="0">
      <alignment vertical="center"/>
    </xf>
    <xf numFmtId="4" fontId="206" fillId="95" borderId="153" applyNumberFormat="0" applyProtection="0">
      <alignment horizontal="right" vertical="center"/>
    </xf>
    <xf numFmtId="4" fontId="231" fillId="159" borderId="147" applyNumberFormat="0" applyProtection="0">
      <alignment horizontal="right" vertical="center"/>
    </xf>
    <xf numFmtId="4" fontId="187" fillId="103" borderId="147" applyNumberFormat="0" applyProtection="0">
      <alignment horizontal="right" vertical="center"/>
    </xf>
    <xf numFmtId="4" fontId="230" fillId="159" borderId="147" applyNumberFormat="0" applyProtection="0">
      <alignment vertical="center"/>
    </xf>
    <xf numFmtId="4" fontId="56" fillId="38" borderId="147" applyNumberFormat="0" applyProtection="0">
      <alignment vertical="center"/>
    </xf>
    <xf numFmtId="4" fontId="64" fillId="107" borderId="147" applyNumberFormat="0" applyProtection="0">
      <alignment vertical="center"/>
    </xf>
    <xf numFmtId="4" fontId="206" fillId="122" borderId="152" applyNumberFormat="0" applyProtection="0">
      <alignment horizontal="left" vertical="center" indent="1"/>
    </xf>
    <xf numFmtId="4" fontId="56" fillId="119" borderId="147" applyNumberFormat="0" applyProtection="0">
      <alignment horizontal="left" vertical="center" indent="1"/>
    </xf>
    <xf numFmtId="0" fontId="12" fillId="86" borderId="149" applyNumberFormat="0" applyFont="0" applyAlignment="0" applyProtection="0"/>
    <xf numFmtId="0" fontId="12" fillId="105" borderId="147" applyNumberFormat="0" applyProtection="0">
      <alignment horizontal="left" vertical="top" indent="1"/>
    </xf>
    <xf numFmtId="0" fontId="201" fillId="87" borderId="148" applyNumberFormat="0" applyAlignment="0" applyProtection="0"/>
    <xf numFmtId="4" fontId="206" fillId="102" borderId="153" applyNumberFormat="0" applyProtection="0">
      <alignment horizontal="left" vertical="center" indent="1"/>
    </xf>
    <xf numFmtId="4" fontId="64" fillId="97" borderId="147" applyNumberFormat="0" applyProtection="0">
      <alignment horizontal="right" vertical="center"/>
    </xf>
    <xf numFmtId="0" fontId="12" fillId="103" borderId="147" applyNumberFormat="0" applyProtection="0">
      <alignment horizontal="left" vertical="center" indent="1"/>
    </xf>
    <xf numFmtId="4" fontId="53" fillId="156" borderId="147" applyNumberFormat="0" applyProtection="0">
      <alignment horizontal="right" vertical="center"/>
    </xf>
    <xf numFmtId="4" fontId="215" fillId="23" borderId="157" applyNumberFormat="0" applyProtection="0">
      <alignment vertical="center"/>
    </xf>
    <xf numFmtId="4" fontId="64" fillId="101" borderId="147" applyNumberFormat="0" applyProtection="0">
      <alignment horizontal="right" vertical="center"/>
    </xf>
    <xf numFmtId="4" fontId="50" fillId="91" borderId="147" applyNumberFormat="0" applyProtection="0">
      <alignment horizontal="left" vertical="center" indent="1"/>
    </xf>
    <xf numFmtId="4" fontId="189" fillId="103" borderId="147" applyNumberFormat="0" applyProtection="0">
      <alignment horizontal="right" vertical="center"/>
    </xf>
    <xf numFmtId="0" fontId="12" fillId="92" borderId="147" applyNumberFormat="0" applyProtection="0">
      <alignment horizontal="left" vertical="top" indent="1"/>
    </xf>
    <xf numFmtId="4" fontId="64" fillId="92" borderId="147" applyNumberFormat="0" applyProtection="0">
      <alignment horizontal="left" vertical="center" indent="1"/>
    </xf>
    <xf numFmtId="4" fontId="187" fillId="103" borderId="147" applyNumberFormat="0" applyProtection="0">
      <alignment horizontal="right" vertical="center"/>
    </xf>
    <xf numFmtId="0" fontId="12" fillId="103" borderId="147" applyNumberFormat="0" applyProtection="0">
      <alignment horizontal="left" vertical="top" indent="1"/>
    </xf>
    <xf numFmtId="0" fontId="12" fillId="105" borderId="147" applyNumberFormat="0" applyProtection="0">
      <alignment horizontal="left" vertical="top" indent="1"/>
    </xf>
    <xf numFmtId="0" fontId="12" fillId="92" borderId="147" applyNumberFormat="0" applyProtection="0">
      <alignment horizontal="left" vertical="top" indent="1"/>
    </xf>
    <xf numFmtId="0" fontId="12" fillId="92" borderId="147" applyNumberFormat="0" applyProtection="0">
      <alignment horizontal="left" vertical="center" indent="1"/>
    </xf>
    <xf numFmtId="4" fontId="53" fillId="155" borderId="147" applyNumberFormat="0" applyProtection="0">
      <alignment horizontal="right" vertical="center"/>
    </xf>
    <xf numFmtId="4" fontId="64" fillId="95" borderId="147" applyNumberFormat="0" applyProtection="0">
      <alignment horizontal="right" vertical="center"/>
    </xf>
    <xf numFmtId="4" fontId="64" fillId="94" borderId="147" applyNumberFormat="0" applyProtection="0">
      <alignment horizontal="right" vertical="center"/>
    </xf>
    <xf numFmtId="4" fontId="64" fillId="93" borderId="147" applyNumberFormat="0" applyProtection="0">
      <alignment horizontal="right" vertical="center"/>
    </xf>
    <xf numFmtId="4" fontId="53" fillId="33" borderId="147" applyNumberFormat="0" applyProtection="0">
      <alignment horizontal="right" vertical="center"/>
    </xf>
    <xf numFmtId="0" fontId="50" fillId="91" borderId="147" applyNumberFormat="0" applyProtection="0">
      <alignment horizontal="left" vertical="top" indent="1"/>
    </xf>
    <xf numFmtId="4" fontId="50" fillId="91" borderId="147" applyNumberFormat="0" applyProtection="0">
      <alignment horizontal="left" vertical="center" indent="1"/>
    </xf>
    <xf numFmtId="4" fontId="186" fillId="91" borderId="147" applyNumberFormat="0" applyProtection="0">
      <alignment vertical="center"/>
    </xf>
    <xf numFmtId="4" fontId="50" fillId="91" borderId="147" applyNumberFormat="0" applyProtection="0">
      <alignment vertical="center"/>
    </xf>
    <xf numFmtId="4" fontId="64" fillId="99" borderId="147" applyNumberFormat="0" applyProtection="0">
      <alignment horizontal="right" vertical="center"/>
    </xf>
    <xf numFmtId="4" fontId="206" fillId="99" borderId="152" applyNumberFormat="0" applyProtection="0">
      <alignment horizontal="right" vertical="center"/>
    </xf>
    <xf numFmtId="0" fontId="12" fillId="86" borderId="149" applyNumberFormat="0" applyFont="0" applyAlignment="0" applyProtection="0"/>
    <xf numFmtId="0" fontId="206" fillId="92" borderId="147" applyNumberFormat="0" applyProtection="0">
      <alignment horizontal="left" vertical="top" indent="1"/>
    </xf>
    <xf numFmtId="4" fontId="206" fillId="96" borderId="152" applyNumberFormat="0" applyProtection="0">
      <alignment horizontal="right" vertical="center"/>
    </xf>
    <xf numFmtId="0" fontId="12" fillId="92" borderId="147" applyNumberFormat="0" applyProtection="0">
      <alignment horizontal="left" vertical="top" indent="1"/>
    </xf>
    <xf numFmtId="4" fontId="230" fillId="159" borderId="147" applyNumberFormat="0" applyProtection="0">
      <alignment vertical="center"/>
    </xf>
    <xf numFmtId="0" fontId="12" fillId="105" borderId="147" applyNumberFormat="0" applyProtection="0">
      <alignment horizontal="left" vertical="center" indent="1"/>
    </xf>
    <xf numFmtId="4" fontId="64" fillId="101" borderId="147" applyNumberFormat="0" applyProtection="0">
      <alignment horizontal="right" vertical="center"/>
    </xf>
    <xf numFmtId="4" fontId="206" fillId="98" borderId="152" applyNumberFormat="0" applyProtection="0">
      <alignment horizontal="right" vertical="center"/>
    </xf>
    <xf numFmtId="4" fontId="64" fillId="96" borderId="147" applyNumberFormat="0" applyProtection="0">
      <alignment horizontal="right" vertical="center"/>
    </xf>
    <xf numFmtId="0" fontId="64" fillId="107" borderId="147" applyNumberFormat="0" applyProtection="0">
      <alignment horizontal="left" vertical="top" indent="1"/>
    </xf>
    <xf numFmtId="4" fontId="188" fillId="120" borderId="155" applyNumberFormat="0" applyProtection="0">
      <alignment horizontal="left" vertical="center" indent="1"/>
    </xf>
    <xf numFmtId="4" fontId="206" fillId="122" borderId="152" applyNumberFormat="0" applyProtection="0">
      <alignment horizontal="left" vertical="center" indent="1"/>
    </xf>
    <xf numFmtId="0" fontId="12" fillId="106" borderId="157" applyNumberFormat="0">
      <protection locked="0"/>
    </xf>
    <xf numFmtId="0" fontId="12" fillId="103" borderId="147" applyNumberFormat="0" applyProtection="0">
      <alignment horizontal="left" vertical="center" indent="1"/>
    </xf>
    <xf numFmtId="0" fontId="12" fillId="105" borderId="147" applyNumberFormat="0" applyProtection="0">
      <alignment horizontal="left" vertical="center" indent="1"/>
    </xf>
    <xf numFmtId="0" fontId="12" fillId="92" borderId="147" applyNumberFormat="0" applyProtection="0">
      <alignment horizontal="left" vertical="top" indent="1"/>
    </xf>
    <xf numFmtId="4" fontId="64" fillId="107" borderId="147" applyNumberFormat="0" applyProtection="0">
      <alignment vertical="center"/>
    </xf>
    <xf numFmtId="0" fontId="208" fillId="92" borderId="147" applyNumberFormat="0" applyProtection="0">
      <alignment horizontal="left" vertical="top" indent="1"/>
    </xf>
    <xf numFmtId="4" fontId="206" fillId="93" borderId="152" applyNumberFormat="0" applyProtection="0">
      <alignment horizontal="right" vertical="center"/>
    </xf>
    <xf numFmtId="4" fontId="64" fillId="98" borderId="147" applyNumberFormat="0" applyProtection="0">
      <alignment horizontal="right" vertical="center"/>
    </xf>
    <xf numFmtId="4" fontId="186" fillId="91" borderId="147" applyNumberFormat="0" applyProtection="0">
      <alignment vertical="center"/>
    </xf>
    <xf numFmtId="4" fontId="12" fillId="104" borderId="153" applyNumberFormat="0" applyProtection="0">
      <alignment horizontal="left" vertical="center" indent="1"/>
    </xf>
    <xf numFmtId="0" fontId="64" fillId="107" borderId="147" applyNumberFormat="0" applyProtection="0">
      <alignment horizontal="left" vertical="top" indent="1"/>
    </xf>
    <xf numFmtId="0" fontId="12" fillId="103" borderId="147" applyNumberFormat="0" applyProtection="0">
      <alignment horizontal="left" vertical="center" indent="1"/>
    </xf>
    <xf numFmtId="0" fontId="208" fillId="107" borderId="147" applyNumberFormat="0" applyProtection="0">
      <alignment horizontal="left" vertical="top" indent="1"/>
    </xf>
    <xf numFmtId="4" fontId="206" fillId="102" borderId="153" applyNumberFormat="0" applyProtection="0">
      <alignment horizontal="left" vertical="center" indent="1"/>
    </xf>
    <xf numFmtId="0" fontId="12" fillId="103" borderId="147" applyNumberFormat="0" applyProtection="0">
      <alignment horizontal="left" vertical="top" indent="1"/>
    </xf>
    <xf numFmtId="4" fontId="64" fillId="99" borderId="147" applyNumberFormat="0" applyProtection="0">
      <alignment horizontal="right" vertical="center"/>
    </xf>
    <xf numFmtId="0" fontId="206" fillId="103" borderId="147" applyNumberFormat="0" applyProtection="0">
      <alignment horizontal="left" vertical="top" indent="1"/>
    </xf>
    <xf numFmtId="4" fontId="206" fillId="93" borderId="152" applyNumberFormat="0" applyProtection="0">
      <alignment horizontal="right" vertical="center"/>
    </xf>
    <xf numFmtId="0" fontId="12" fillId="105" borderId="147" applyNumberFormat="0" applyProtection="0">
      <alignment horizontal="left" vertical="center" indent="1"/>
    </xf>
    <xf numFmtId="4" fontId="53" fillId="154" borderId="147" applyNumberFormat="0" applyProtection="0">
      <alignment horizontal="right" vertical="center"/>
    </xf>
    <xf numFmtId="4" fontId="50" fillId="91" borderId="147" applyNumberFormat="0" applyProtection="0">
      <alignment horizontal="left" vertical="center" indent="1"/>
    </xf>
    <xf numFmtId="4" fontId="189" fillId="103" borderId="147" applyNumberFormat="0" applyProtection="0">
      <alignment horizontal="right" vertical="center"/>
    </xf>
    <xf numFmtId="0" fontId="12" fillId="92" borderId="147" applyNumberFormat="0" applyProtection="0">
      <alignment horizontal="left" vertical="top" indent="1"/>
    </xf>
    <xf numFmtId="4" fontId="53" fillId="33" borderId="147" applyNumberFormat="0" applyProtection="0">
      <alignment horizontal="right" vertical="center"/>
    </xf>
    <xf numFmtId="4" fontId="12" fillId="104" borderId="153" applyNumberFormat="0" applyProtection="0">
      <alignment horizontal="left" vertical="center" indent="1"/>
    </xf>
    <xf numFmtId="4" fontId="206" fillId="122" borderId="152" applyNumberFormat="0" applyProtection="0">
      <alignment horizontal="left" vertical="center" indent="1"/>
    </xf>
    <xf numFmtId="0" fontId="12" fillId="104" borderId="147" applyNumberFormat="0" applyProtection="0">
      <alignment horizontal="left" vertical="center" indent="1"/>
    </xf>
    <xf numFmtId="4" fontId="64" fillId="94" borderId="147" applyNumberFormat="0" applyProtection="0">
      <alignment horizontal="right" vertical="center"/>
    </xf>
    <xf numFmtId="4" fontId="53" fillId="159" borderId="147" applyNumberFormat="0" applyProtection="0">
      <alignment horizontal="right" vertical="center"/>
    </xf>
    <xf numFmtId="4" fontId="53" fillId="119" borderId="147" applyNumberFormat="0" applyProtection="0">
      <alignment horizontal="right" vertical="center"/>
    </xf>
    <xf numFmtId="4" fontId="64" fillId="93" borderId="147" applyNumberFormat="0" applyProtection="0">
      <alignment horizontal="right" vertical="center"/>
    </xf>
    <xf numFmtId="0" fontId="206" fillId="110" borderId="152" applyNumberFormat="0" applyProtection="0">
      <alignment horizontal="left" vertical="center" indent="1"/>
    </xf>
    <xf numFmtId="4" fontId="230" fillId="159" borderId="147" applyNumberFormat="0" applyProtection="0">
      <alignment vertical="center"/>
    </xf>
    <xf numFmtId="4" fontId="64" fillId="100" borderId="147" applyNumberFormat="0" applyProtection="0">
      <alignment horizontal="right" vertical="center"/>
    </xf>
    <xf numFmtId="4" fontId="229" fillId="38" borderId="147" applyNumberFormat="0" applyProtection="0">
      <alignment vertical="center"/>
    </xf>
    <xf numFmtId="4" fontId="53" fillId="156" borderId="147" applyNumberFormat="0" applyProtection="0">
      <alignment horizontal="right" vertical="center"/>
    </xf>
    <xf numFmtId="0" fontId="12" fillId="103" borderId="147" applyNumberFormat="0" applyProtection="0">
      <alignment horizontal="left" vertical="center" indent="1"/>
    </xf>
    <xf numFmtId="0" fontId="12" fillId="92" borderId="147" applyNumberFormat="0" applyProtection="0">
      <alignment horizontal="left" vertical="center" indent="1"/>
    </xf>
    <xf numFmtId="4" fontId="206" fillId="101" borderId="152" applyNumberFormat="0" applyProtection="0">
      <alignment horizontal="right" vertical="center"/>
    </xf>
    <xf numFmtId="0" fontId="204" fillId="117" borderId="150" applyNumberFormat="0" applyAlignment="0" applyProtection="0"/>
    <xf numFmtId="0" fontId="201" fillId="87" borderId="148" applyNumberFormat="0" applyAlignment="0" applyProtection="0"/>
    <xf numFmtId="0" fontId="12" fillId="105" borderId="147" applyNumberFormat="0" applyProtection="0">
      <alignment horizontal="left" vertical="center" indent="1"/>
    </xf>
    <xf numFmtId="0" fontId="64" fillId="107" borderId="147" applyNumberFormat="0" applyProtection="0">
      <alignment horizontal="left" vertical="top" indent="1"/>
    </xf>
    <xf numFmtId="4" fontId="206" fillId="100" borderId="152" applyNumberFormat="0" applyProtection="0">
      <alignment horizontal="right" vertical="center"/>
    </xf>
    <xf numFmtId="4" fontId="215" fillId="38" borderId="152" applyNumberFormat="0" applyProtection="0">
      <alignment vertical="center"/>
    </xf>
    <xf numFmtId="4" fontId="53" fillId="159" borderId="147" applyNumberFormat="0" applyProtection="0">
      <alignment vertical="center"/>
    </xf>
    <xf numFmtId="0" fontId="206" fillId="86" borderId="152" applyNumberFormat="0" applyFont="0" applyAlignment="0" applyProtection="0"/>
    <xf numFmtId="4" fontId="206" fillId="95" borderId="153" applyNumberFormat="0" applyProtection="0">
      <alignment horizontal="right" vertical="center"/>
    </xf>
    <xf numFmtId="0" fontId="194" fillId="117" borderId="148" applyNumberFormat="0" applyAlignment="0" applyProtection="0"/>
    <xf numFmtId="4" fontId="206" fillId="97" borderId="152" applyNumberFormat="0" applyProtection="0">
      <alignment horizontal="right" vertical="center"/>
    </xf>
    <xf numFmtId="4" fontId="206" fillId="102" borderId="153" applyNumberFormat="0" applyProtection="0">
      <alignment horizontal="left" vertical="center" indent="1"/>
    </xf>
    <xf numFmtId="4" fontId="64" fillId="94" borderId="147" applyNumberFormat="0" applyProtection="0">
      <alignment horizontal="right" vertical="center"/>
    </xf>
    <xf numFmtId="0" fontId="12" fillId="103" borderId="147" applyNumberFormat="0" applyProtection="0">
      <alignment horizontal="left" vertical="center" indent="1"/>
    </xf>
    <xf numFmtId="4" fontId="64" fillId="100" borderId="147" applyNumberFormat="0" applyProtection="0">
      <alignment horizontal="right" vertical="center"/>
    </xf>
    <xf numFmtId="4" fontId="206" fillId="0" borderId="152" applyNumberFormat="0" applyProtection="0">
      <alignment horizontal="right" vertical="center"/>
    </xf>
    <xf numFmtId="4" fontId="64" fillId="101" borderId="147" applyNumberFormat="0" applyProtection="0">
      <alignment horizontal="right" vertical="center"/>
    </xf>
    <xf numFmtId="0" fontId="12" fillId="103" borderId="147" applyNumberFormat="0" applyProtection="0">
      <alignment horizontal="left" vertical="top" indent="1"/>
    </xf>
    <xf numFmtId="4" fontId="206" fillId="102" borderId="153" applyNumberFormat="0" applyProtection="0">
      <alignment horizontal="left" vertical="center" indent="1"/>
    </xf>
    <xf numFmtId="0" fontId="12" fillId="86" borderId="149" applyNumberFormat="0" applyFont="0" applyAlignment="0" applyProtection="0"/>
    <xf numFmtId="4" fontId="206" fillId="38" borderId="152" applyNumberFormat="0" applyProtection="0">
      <alignment horizontal="left" vertical="center" indent="1"/>
    </xf>
    <xf numFmtId="4" fontId="231" fillId="159" borderId="147" applyNumberFormat="0" applyProtection="0">
      <alignment horizontal="right" vertical="center"/>
    </xf>
    <xf numFmtId="4" fontId="64" fillId="95" borderId="147" applyNumberFormat="0" applyProtection="0">
      <alignment horizontal="right" vertical="center"/>
    </xf>
    <xf numFmtId="0" fontId="220" fillId="110" borderId="148" applyNumberFormat="0" applyAlignment="0" applyProtection="0"/>
    <xf numFmtId="0" fontId="12" fillId="92" borderId="147" applyNumberFormat="0" applyProtection="0">
      <alignment horizontal="left" vertical="center" indent="1"/>
    </xf>
    <xf numFmtId="4" fontId="53" fillId="121" borderId="147" applyNumberFormat="0" applyProtection="0">
      <alignment horizontal="right" vertical="center"/>
    </xf>
    <xf numFmtId="0" fontId="12" fillId="104" borderId="147" applyNumberFormat="0" applyProtection="0">
      <alignment horizontal="left" vertical="center" indent="1"/>
    </xf>
    <xf numFmtId="4" fontId="206" fillId="137" borderId="152" applyNumberFormat="0" applyProtection="0">
      <alignment horizontal="right" vertical="center"/>
    </xf>
    <xf numFmtId="0" fontId="206" fillId="105" borderId="147" applyNumberFormat="0" applyProtection="0">
      <alignment horizontal="left" vertical="top" indent="1"/>
    </xf>
    <xf numFmtId="4" fontId="64" fillId="107" borderId="147" applyNumberFormat="0" applyProtection="0">
      <alignment horizontal="left" vertical="center" indent="1"/>
    </xf>
    <xf numFmtId="4" fontId="208" fillId="110" borderId="147" applyNumberFormat="0" applyProtection="0">
      <alignment horizontal="left" vertical="center" indent="1"/>
    </xf>
    <xf numFmtId="4" fontId="206" fillId="100" borderId="152" applyNumberFormat="0" applyProtection="0">
      <alignment horizontal="right" vertical="center"/>
    </xf>
    <xf numFmtId="4" fontId="187" fillId="107" borderId="147" applyNumberFormat="0" applyProtection="0">
      <alignment vertical="center"/>
    </xf>
    <xf numFmtId="4" fontId="187" fillId="107" borderId="147" applyNumberFormat="0" applyProtection="0">
      <alignment vertical="center"/>
    </xf>
    <xf numFmtId="0" fontId="206" fillId="104" borderId="147" applyNumberFormat="0" applyProtection="0">
      <alignment horizontal="left" vertical="top" indent="1"/>
    </xf>
    <xf numFmtId="0" fontId="12" fillId="92" borderId="147" applyNumberFormat="0" applyProtection="0">
      <alignment horizontal="left" vertical="center" indent="1"/>
    </xf>
    <xf numFmtId="0" fontId="12" fillId="105" borderId="147" applyNumberFormat="0" applyProtection="0">
      <alignment horizontal="left" vertical="center" indent="1"/>
    </xf>
    <xf numFmtId="4" fontId="206" fillId="100" borderId="152" applyNumberFormat="0" applyProtection="0">
      <alignment horizontal="right" vertical="center"/>
    </xf>
    <xf numFmtId="4" fontId="64" fillId="103" borderId="147" applyNumberFormat="0" applyProtection="0">
      <alignment horizontal="right" vertical="center"/>
    </xf>
    <xf numFmtId="4" fontId="53" fillId="159" borderId="147" applyNumberFormat="0" applyProtection="0">
      <alignment horizontal="right" vertical="center"/>
    </xf>
    <xf numFmtId="0" fontId="12" fillId="92" borderId="147" applyNumberFormat="0" applyProtection="0">
      <alignment horizontal="left" vertical="top" indent="1"/>
    </xf>
    <xf numFmtId="0" fontId="64" fillId="107" borderId="147" applyNumberFormat="0" applyProtection="0">
      <alignment horizontal="left" vertical="top" indent="1"/>
    </xf>
    <xf numFmtId="4" fontId="211" fillId="106" borderId="152" applyNumberFormat="0" applyProtection="0">
      <alignment horizontal="right" vertical="center"/>
    </xf>
    <xf numFmtId="4" fontId="50" fillId="91" borderId="147" applyNumberFormat="0" applyProtection="0">
      <alignment vertical="center"/>
    </xf>
    <xf numFmtId="4" fontId="208" fillId="107" borderId="147" applyNumberFormat="0" applyProtection="0">
      <alignment vertical="center"/>
    </xf>
    <xf numFmtId="4" fontId="206" fillId="101" borderId="152" applyNumberFormat="0" applyProtection="0">
      <alignment horizontal="right" vertical="center"/>
    </xf>
    <xf numFmtId="0" fontId="12" fillId="103" borderId="147" applyNumberFormat="0" applyProtection="0">
      <alignment horizontal="left" vertical="center" indent="1"/>
    </xf>
    <xf numFmtId="0" fontId="206" fillId="92" borderId="147" applyNumberFormat="0" applyProtection="0">
      <alignment horizontal="left" vertical="top" indent="1"/>
    </xf>
    <xf numFmtId="4" fontId="206" fillId="122" borderId="152" applyNumberFormat="0" applyProtection="0">
      <alignment horizontal="left" vertical="center" indent="1"/>
    </xf>
    <xf numFmtId="0" fontId="12" fillId="105" borderId="147" applyNumberFormat="0" applyProtection="0">
      <alignment horizontal="left" vertical="center" indent="1"/>
    </xf>
    <xf numFmtId="4" fontId="186" fillId="91" borderId="147" applyNumberFormat="0" applyProtection="0">
      <alignment vertical="center"/>
    </xf>
    <xf numFmtId="4" fontId="188" fillId="120" borderId="155" applyNumberFormat="0" applyProtection="0">
      <alignment horizontal="left" vertical="center" indent="1"/>
    </xf>
    <xf numFmtId="0" fontId="12" fillId="92" borderId="147" applyNumberFormat="0" applyProtection="0">
      <alignment horizontal="left" vertical="center" indent="1"/>
    </xf>
    <xf numFmtId="4" fontId="12" fillId="104" borderId="153" applyNumberFormat="0" applyProtection="0">
      <alignment horizontal="left" vertical="center" indent="1"/>
    </xf>
    <xf numFmtId="4" fontId="206" fillId="122" borderId="152" applyNumberFormat="0" applyProtection="0">
      <alignment horizontal="left" vertical="center" indent="1"/>
    </xf>
    <xf numFmtId="0" fontId="12" fillId="104" borderId="147" applyNumberFormat="0" applyProtection="0">
      <alignment horizontal="left" vertical="center" indent="1"/>
    </xf>
    <xf numFmtId="0" fontId="226" fillId="110" borderId="148" applyNumberFormat="0" applyAlignment="0" applyProtection="0"/>
    <xf numFmtId="4" fontId="64" fillId="103" borderId="147" applyNumberFormat="0" applyProtection="0">
      <alignment horizontal="right" vertical="center"/>
    </xf>
    <xf numFmtId="4" fontId="64" fillId="92" borderId="147" applyNumberFormat="0" applyProtection="0">
      <alignment horizontal="right" vertical="center"/>
    </xf>
    <xf numFmtId="4" fontId="206" fillId="92" borderId="153" applyNumberFormat="0" applyProtection="0">
      <alignment horizontal="left" vertical="center" indent="1"/>
    </xf>
    <xf numFmtId="4" fontId="187" fillId="107" borderId="147" applyNumberFormat="0" applyProtection="0">
      <alignment vertical="center"/>
    </xf>
    <xf numFmtId="4" fontId="64" fillId="100" borderId="147" applyNumberFormat="0" applyProtection="0">
      <alignment horizontal="right" vertical="center"/>
    </xf>
    <xf numFmtId="0" fontId="206" fillId="103" borderId="152" applyNumberFormat="0" applyProtection="0">
      <alignment horizontal="left" vertical="center" indent="1"/>
    </xf>
    <xf numFmtId="4" fontId="206" fillId="122" borderId="152" applyNumberFormat="0" applyProtection="0">
      <alignment horizontal="left" vertical="center" indent="1"/>
    </xf>
    <xf numFmtId="0" fontId="206" fillId="103" borderId="152" applyNumberFormat="0" applyProtection="0">
      <alignment horizontal="left" vertical="center" indent="1"/>
    </xf>
    <xf numFmtId="4" fontId="206" fillId="122" borderId="152" applyNumberFormat="0" applyProtection="0">
      <alignment horizontal="left" vertical="center" indent="1"/>
    </xf>
    <xf numFmtId="4" fontId="50" fillId="91" borderId="147" applyNumberFormat="0" applyProtection="0">
      <alignment vertical="center"/>
    </xf>
    <xf numFmtId="4" fontId="206" fillId="102" borderId="153" applyNumberFormat="0" applyProtection="0">
      <alignment horizontal="left" vertical="center" indent="1"/>
    </xf>
    <xf numFmtId="4" fontId="64" fillId="100" borderId="147" applyNumberFormat="0" applyProtection="0">
      <alignment horizontal="right" vertical="center"/>
    </xf>
    <xf numFmtId="4" fontId="64" fillId="107" borderId="147" applyNumberFormat="0" applyProtection="0">
      <alignment horizontal="left" vertical="center" indent="1"/>
    </xf>
    <xf numFmtId="0" fontId="194" fillId="117" borderId="148" applyNumberFormat="0" applyAlignment="0" applyProtection="0"/>
    <xf numFmtId="4" fontId="206" fillId="99" borderId="152" applyNumberFormat="0" applyProtection="0">
      <alignment horizontal="right" vertical="center"/>
    </xf>
    <xf numFmtId="4" fontId="187" fillId="103" borderId="147" applyNumberFormat="0" applyProtection="0">
      <alignment horizontal="right" vertical="center"/>
    </xf>
    <xf numFmtId="4" fontId="206" fillId="122" borderId="152" applyNumberFormat="0" applyProtection="0">
      <alignment horizontal="left" vertical="center" indent="1"/>
    </xf>
    <xf numFmtId="4" fontId="53" fillId="157" borderId="147" applyNumberFormat="0" applyProtection="0">
      <alignment horizontal="right" vertical="center"/>
    </xf>
    <xf numFmtId="4" fontId="64" fillId="92" borderId="147" applyNumberFormat="0" applyProtection="0">
      <alignment horizontal="left" vertical="center" indent="1"/>
    </xf>
    <xf numFmtId="0" fontId="201" fillId="87" borderId="152" applyNumberFormat="0" applyAlignment="0" applyProtection="0"/>
    <xf numFmtId="4" fontId="206" fillId="99" borderId="152" applyNumberFormat="0" applyProtection="0">
      <alignment horizontal="right" vertical="center"/>
    </xf>
    <xf numFmtId="4" fontId="215" fillId="23" borderId="157" applyNumberFormat="0" applyProtection="0">
      <alignment vertical="center"/>
    </xf>
    <xf numFmtId="0" fontId="194" fillId="117" borderId="148" applyNumberFormat="0" applyAlignment="0" applyProtection="0"/>
    <xf numFmtId="4" fontId="64" fillId="103" borderId="147" applyNumberFormat="0" applyProtection="0">
      <alignment horizontal="right" vertical="center"/>
    </xf>
    <xf numFmtId="4" fontId="206" fillId="95" borderId="153" applyNumberFormat="0" applyProtection="0">
      <alignment horizontal="right" vertical="center"/>
    </xf>
    <xf numFmtId="0" fontId="206" fillId="138" borderId="152" applyNumberFormat="0" applyProtection="0">
      <alignment horizontal="left" vertical="center" indent="1"/>
    </xf>
    <xf numFmtId="4" fontId="56" fillId="119" borderId="155" applyNumberFormat="0" applyProtection="0">
      <alignment horizontal="left" vertical="center" indent="1"/>
    </xf>
    <xf numFmtId="4" fontId="56" fillId="119" borderId="147" applyNumberFormat="0" applyProtection="0">
      <alignment horizontal="left" vertical="center" indent="1"/>
    </xf>
    <xf numFmtId="4" fontId="53" fillId="156" borderId="147" applyNumberFormat="0" applyProtection="0">
      <alignment horizontal="right" vertical="center"/>
    </xf>
    <xf numFmtId="4" fontId="186" fillId="91" borderId="147" applyNumberFormat="0" applyProtection="0">
      <alignment vertical="center"/>
    </xf>
    <xf numFmtId="4" fontId="64" fillId="95" borderId="147" applyNumberFormat="0" applyProtection="0">
      <alignment horizontal="right" vertical="center"/>
    </xf>
    <xf numFmtId="0" fontId="64" fillId="92" borderId="147" applyNumberFormat="0" applyProtection="0">
      <alignment horizontal="left" vertical="top" indent="1"/>
    </xf>
    <xf numFmtId="0" fontId="12" fillId="92" borderId="147" applyNumberFormat="0" applyProtection="0">
      <alignment horizontal="left" vertical="center" indent="1"/>
    </xf>
    <xf numFmtId="0" fontId="206" fillId="103" borderId="152" applyNumberFormat="0" applyProtection="0">
      <alignment horizontal="left" vertical="center" indent="1"/>
    </xf>
    <xf numFmtId="0" fontId="201" fillId="87" borderId="148" applyNumberFormat="0" applyAlignment="0" applyProtection="0"/>
    <xf numFmtId="4" fontId="188" fillId="120" borderId="155" applyNumberFormat="0" applyProtection="0">
      <alignment horizontal="left" vertical="center" indent="1"/>
    </xf>
    <xf numFmtId="4" fontId="187" fillId="107" borderId="147" applyNumberFormat="0" applyProtection="0">
      <alignment vertical="center"/>
    </xf>
    <xf numFmtId="0" fontId="12" fillId="103" borderId="147" applyNumberFormat="0" applyProtection="0">
      <alignment horizontal="left" vertical="top" indent="1"/>
    </xf>
    <xf numFmtId="0" fontId="12" fillId="103" borderId="147" applyNumberFormat="0" applyProtection="0">
      <alignment horizontal="left" vertical="top" indent="1"/>
    </xf>
    <xf numFmtId="0" fontId="206" fillId="110" borderId="152" applyNumberFormat="0" applyProtection="0">
      <alignment horizontal="left" vertical="center" indent="1"/>
    </xf>
    <xf numFmtId="0" fontId="12" fillId="86" borderId="149" applyNumberFormat="0" applyFont="0" applyAlignment="0" applyProtection="0"/>
    <xf numFmtId="4" fontId="187" fillId="107" borderId="147" applyNumberFormat="0" applyProtection="0">
      <alignment vertical="center"/>
    </xf>
    <xf numFmtId="4" fontId="206" fillId="122" borderId="152" applyNumberFormat="0" applyProtection="0">
      <alignment horizontal="left" vertical="center" indent="1"/>
    </xf>
    <xf numFmtId="4" fontId="206" fillId="96" borderId="152" applyNumberFormat="0" applyProtection="0">
      <alignment horizontal="right" vertical="center"/>
    </xf>
    <xf numFmtId="4" fontId="206" fillId="99" borderId="152" applyNumberFormat="0" applyProtection="0">
      <alignment horizontal="right" vertical="center"/>
    </xf>
    <xf numFmtId="4" fontId="64" fillId="103" borderId="147" applyNumberFormat="0" applyProtection="0">
      <alignment horizontal="right" vertical="center"/>
    </xf>
    <xf numFmtId="4" fontId="206" fillId="93" borderId="152" applyNumberFormat="0" applyProtection="0">
      <alignment horizontal="right" vertical="center"/>
    </xf>
    <xf numFmtId="0" fontId="226" fillId="110" borderId="148" applyNumberFormat="0" applyAlignment="0" applyProtection="0"/>
    <xf numFmtId="4" fontId="208" fillId="110" borderId="147" applyNumberFormat="0" applyProtection="0">
      <alignment horizontal="left" vertical="center" indent="1"/>
    </xf>
    <xf numFmtId="4" fontId="206" fillId="96" borderId="152" applyNumberFormat="0" applyProtection="0">
      <alignment horizontal="right" vertical="center"/>
    </xf>
    <xf numFmtId="4" fontId="206" fillId="91" borderId="152" applyNumberFormat="0" applyProtection="0">
      <alignment vertical="center"/>
    </xf>
    <xf numFmtId="4" fontId="206" fillId="93" borderId="152" applyNumberFormat="0" applyProtection="0">
      <alignment horizontal="right" vertical="center"/>
    </xf>
    <xf numFmtId="0" fontId="201" fillId="87" borderId="148" applyNumberFormat="0" applyAlignment="0" applyProtection="0"/>
    <xf numFmtId="4" fontId="206" fillId="97" borderId="152" applyNumberFormat="0" applyProtection="0">
      <alignment horizontal="right" vertical="center"/>
    </xf>
    <xf numFmtId="4" fontId="56" fillId="119" borderId="155" applyNumberFormat="0" applyProtection="0">
      <alignment horizontal="left" vertical="center" indent="1"/>
    </xf>
    <xf numFmtId="0" fontId="226" fillId="110" borderId="148" applyNumberFormat="0" applyAlignment="0" applyProtection="0"/>
    <xf numFmtId="4" fontId="206" fillId="95" borderId="153" applyNumberFormat="0" applyProtection="0">
      <alignment horizontal="right" vertical="center"/>
    </xf>
    <xf numFmtId="4" fontId="206" fillId="137" borderId="152" applyNumberFormat="0" applyProtection="0">
      <alignment horizontal="right" vertical="center"/>
    </xf>
    <xf numFmtId="0" fontId="12" fillId="104" borderId="147" applyNumberFormat="0" applyProtection="0">
      <alignment horizontal="left" vertical="center" indent="1"/>
    </xf>
    <xf numFmtId="4" fontId="206" fillId="96" borderId="152" applyNumberFormat="0" applyProtection="0">
      <alignment horizontal="right" vertical="center"/>
    </xf>
    <xf numFmtId="0" fontId="201" fillId="87" borderId="148" applyNumberFormat="0" applyAlignment="0" applyProtection="0"/>
    <xf numFmtId="4" fontId="56" fillId="38" borderId="147" applyNumberFormat="0" applyProtection="0">
      <alignment vertical="center"/>
    </xf>
    <xf numFmtId="4" fontId="50" fillId="91" borderId="147" applyNumberFormat="0" applyProtection="0">
      <alignment vertical="center"/>
    </xf>
    <xf numFmtId="0" fontId="194" fillId="117" borderId="148" applyNumberFormat="0" applyAlignment="0" applyProtection="0"/>
    <xf numFmtId="4" fontId="206" fillId="98" borderId="152" applyNumberFormat="0" applyProtection="0">
      <alignment horizontal="right" vertical="center"/>
    </xf>
    <xf numFmtId="0" fontId="12" fillId="104" borderId="147" applyNumberFormat="0" applyProtection="0">
      <alignment horizontal="left" vertical="top" indent="1"/>
    </xf>
    <xf numFmtId="4" fontId="64" fillId="93" borderId="147" applyNumberFormat="0" applyProtection="0">
      <alignment horizontal="right" vertical="center"/>
    </xf>
    <xf numFmtId="0" fontId="201" fillId="87" borderId="148" applyNumberFormat="0" applyAlignment="0" applyProtection="0"/>
    <xf numFmtId="4" fontId="206" fillId="92" borderId="153" applyNumberFormat="0" applyProtection="0">
      <alignment horizontal="left" vertical="center" indent="1"/>
    </xf>
    <xf numFmtId="4" fontId="206" fillId="92" borderId="153" applyNumberFormat="0" applyProtection="0">
      <alignment horizontal="left" vertical="center" indent="1"/>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1" borderId="152" applyNumberFormat="0" applyProtection="0">
      <alignment vertical="center"/>
    </xf>
    <xf numFmtId="4" fontId="206" fillId="97" borderId="152" applyNumberFormat="0" applyProtection="0">
      <alignment horizontal="right" vertical="center"/>
    </xf>
    <xf numFmtId="4" fontId="64" fillId="93" borderId="147" applyNumberFormat="0" applyProtection="0">
      <alignment horizontal="right" vertical="center"/>
    </xf>
    <xf numFmtId="4" fontId="206" fillId="91" borderId="152" applyNumberFormat="0" applyProtection="0">
      <alignment vertical="center"/>
    </xf>
    <xf numFmtId="4" fontId="215" fillId="23" borderId="157" applyNumberFormat="0" applyProtection="0">
      <alignment vertical="center"/>
    </xf>
    <xf numFmtId="0" fontId="185" fillId="0" borderId="151" applyNumberFormat="0" applyFill="0" applyAlignment="0" applyProtection="0"/>
    <xf numFmtId="0" fontId="12" fillId="104" borderId="147" applyNumberFormat="0" applyProtection="0">
      <alignment horizontal="left" vertical="center" indent="1"/>
    </xf>
    <xf numFmtId="4" fontId="206" fillId="38" borderId="152" applyNumberFormat="0" applyProtection="0">
      <alignment horizontal="left" vertical="center" indent="1"/>
    </xf>
    <xf numFmtId="0" fontId="206" fillId="104" borderId="147" applyNumberFormat="0" applyProtection="0">
      <alignment horizontal="left" vertical="top" indent="1"/>
    </xf>
    <xf numFmtId="0" fontId="206" fillId="110" borderId="152" applyNumberFormat="0" applyProtection="0">
      <alignment horizontal="left" vertical="center" indent="1"/>
    </xf>
    <xf numFmtId="4" fontId="215" fillId="38" borderId="152" applyNumberFormat="0" applyProtection="0">
      <alignment vertical="center"/>
    </xf>
    <xf numFmtId="0" fontId="220" fillId="110" borderId="148" applyNumberFormat="0" applyAlignment="0" applyProtection="0"/>
    <xf numFmtId="0" fontId="185" fillId="0" borderId="151" applyNumberFormat="0" applyFill="0" applyAlignment="0" applyProtection="0"/>
    <xf numFmtId="4" fontId="56" fillId="119" borderId="147" applyNumberFormat="0" applyProtection="0">
      <alignment horizontal="left" vertical="center" indent="1"/>
    </xf>
    <xf numFmtId="0" fontId="226" fillId="110" borderId="148" applyNumberFormat="0" applyAlignment="0" applyProtection="0"/>
    <xf numFmtId="4" fontId="53" fillId="152" borderId="147" applyNumberFormat="0" applyProtection="0">
      <alignment horizontal="right" vertical="center"/>
    </xf>
    <xf numFmtId="0" fontId="12" fillId="86" borderId="149" applyNumberFormat="0" applyFont="0" applyAlignment="0" applyProtection="0"/>
    <xf numFmtId="4" fontId="53" fillId="38" borderId="147" applyNumberFormat="0" applyProtection="0">
      <alignment horizontal="left" vertical="center" indent="1"/>
    </xf>
    <xf numFmtId="0" fontId="71" fillId="104" borderId="154" applyBorder="0"/>
    <xf numFmtId="4" fontId="229" fillId="38" borderId="147" applyNumberFormat="0" applyProtection="0">
      <alignment vertical="center"/>
    </xf>
    <xf numFmtId="4" fontId="53" fillId="33" borderId="147" applyNumberFormat="0" applyProtection="0">
      <alignment horizontal="right" vertical="center"/>
    </xf>
    <xf numFmtId="0" fontId="12" fillId="106" borderId="157" applyNumberFormat="0">
      <protection locked="0"/>
    </xf>
    <xf numFmtId="4" fontId="53" fillId="154" borderId="147" applyNumberFormat="0" applyProtection="0">
      <alignment horizontal="right" vertical="center"/>
    </xf>
    <xf numFmtId="0" fontId="12" fillId="106" borderId="157" applyNumberFormat="0">
      <protection locked="0"/>
    </xf>
    <xf numFmtId="4" fontId="64" fillId="97" borderId="147" applyNumberFormat="0" applyProtection="0">
      <alignment horizontal="right" vertical="center"/>
    </xf>
    <xf numFmtId="0" fontId="206" fillId="110" borderId="152" applyNumberFormat="0" applyProtection="0">
      <alignment horizontal="left" vertical="center" indent="1"/>
    </xf>
    <xf numFmtId="4" fontId="53" fillId="121" borderId="147" applyNumberFormat="0" applyProtection="0">
      <alignment horizontal="right" vertical="center"/>
    </xf>
    <xf numFmtId="4" fontId="64" fillId="94" borderId="147" applyNumberFormat="0" applyProtection="0">
      <alignment horizontal="right" vertical="center"/>
    </xf>
    <xf numFmtId="4" fontId="206" fillId="96" borderId="152" applyNumberFormat="0" applyProtection="0">
      <alignment horizontal="right" vertical="center"/>
    </xf>
    <xf numFmtId="4" fontId="53" fillId="159" borderId="147" applyNumberFormat="0" applyProtection="0">
      <alignment horizontal="right" vertical="center"/>
    </xf>
    <xf numFmtId="0" fontId="12" fillId="86" borderId="149" applyNumberFormat="0" applyFont="0" applyAlignment="0" applyProtection="0"/>
    <xf numFmtId="4" fontId="64" fillId="103" borderId="147" applyNumberFormat="0" applyProtection="0">
      <alignment horizontal="right" vertical="center"/>
    </xf>
    <xf numFmtId="4" fontId="64" fillId="107" borderId="147" applyNumberFormat="0" applyProtection="0">
      <alignment horizontal="left" vertical="center" indent="1"/>
    </xf>
    <xf numFmtId="4" fontId="64" fillId="99" borderId="147" applyNumberFormat="0" applyProtection="0">
      <alignment horizontal="right" vertical="center"/>
    </xf>
    <xf numFmtId="0" fontId="204" fillId="117" borderId="150" applyNumberFormat="0" applyAlignment="0" applyProtection="0"/>
    <xf numFmtId="4" fontId="64" fillId="107" borderId="147" applyNumberFormat="0" applyProtection="0">
      <alignment vertical="center"/>
    </xf>
    <xf numFmtId="4" fontId="206" fillId="97" borderId="152" applyNumberFormat="0" applyProtection="0">
      <alignment horizontal="right" vertical="center"/>
    </xf>
    <xf numFmtId="202" fontId="67" fillId="0" borderId="146"/>
    <xf numFmtId="4" fontId="64" fillId="97" borderId="147" applyNumberFormat="0" applyProtection="0">
      <alignment horizontal="right" vertical="center"/>
    </xf>
    <xf numFmtId="0" fontId="64" fillId="92" borderId="147" applyNumberFormat="0" applyProtection="0">
      <alignment horizontal="left" vertical="top" indent="1"/>
    </xf>
    <xf numFmtId="4" fontId="188" fillId="120" borderId="155" applyNumberFormat="0" applyProtection="0">
      <alignment horizontal="left" vertical="center" indent="1"/>
    </xf>
    <xf numFmtId="0" fontId="206" fillId="139" borderId="157"/>
    <xf numFmtId="4" fontId="53" fillId="119" borderId="147" applyNumberFormat="0" applyProtection="0">
      <alignment horizontal="right" vertical="center"/>
    </xf>
    <xf numFmtId="4" fontId="56" fillId="38" borderId="147" applyNumberFormat="0" applyProtection="0">
      <alignment vertical="center"/>
    </xf>
    <xf numFmtId="4" fontId="206" fillId="122" borderId="152" applyNumberFormat="0" applyProtection="0">
      <alignment horizontal="left" vertical="center" indent="1"/>
    </xf>
    <xf numFmtId="4" fontId="64" fillId="107" borderId="147" applyNumberFormat="0" applyProtection="0">
      <alignment horizontal="left" vertical="center" indent="1"/>
    </xf>
    <xf numFmtId="0" fontId="12" fillId="92" borderId="147" applyNumberFormat="0" applyProtection="0">
      <alignment horizontal="left" vertical="center" indent="1"/>
    </xf>
    <xf numFmtId="0" fontId="12" fillId="105" borderId="147" applyNumberFormat="0" applyProtection="0">
      <alignment horizontal="left" vertical="center" indent="1"/>
    </xf>
    <xf numFmtId="0" fontId="71" fillId="104" borderId="154" applyBorder="0"/>
    <xf numFmtId="0" fontId="12" fillId="104" borderId="147" applyNumberFormat="0" applyProtection="0">
      <alignment horizontal="left" vertical="center" indent="1"/>
    </xf>
    <xf numFmtId="4" fontId="64" fillId="103" borderId="147" applyNumberFormat="0" applyProtection="0">
      <alignment horizontal="right" vertical="center"/>
    </xf>
    <xf numFmtId="0" fontId="50" fillId="91" borderId="147" applyNumberFormat="0" applyProtection="0">
      <alignment horizontal="left" vertical="top" indent="1"/>
    </xf>
    <xf numFmtId="4" fontId="64" fillId="94" borderId="147" applyNumberFormat="0" applyProtection="0">
      <alignment horizontal="right" vertical="center"/>
    </xf>
    <xf numFmtId="4" fontId="50" fillId="91" borderId="147" applyNumberFormat="0" applyProtection="0">
      <alignment horizontal="left" vertical="center" indent="1"/>
    </xf>
    <xf numFmtId="0" fontId="226" fillId="110" borderId="148" applyNumberFormat="0" applyAlignment="0" applyProtection="0"/>
    <xf numFmtId="0" fontId="194" fillId="117" borderId="148" applyNumberFormat="0" applyAlignment="0" applyProtection="0"/>
    <xf numFmtId="4" fontId="64" fillId="97" borderId="147" applyNumberFormat="0" applyProtection="0">
      <alignment horizontal="right" vertical="center"/>
    </xf>
    <xf numFmtId="0" fontId="12" fillId="103" borderId="147" applyNumberFormat="0" applyProtection="0">
      <alignment horizontal="left" vertical="center" indent="1"/>
    </xf>
    <xf numFmtId="4" fontId="64" fillId="96" borderId="147" applyNumberFormat="0" applyProtection="0">
      <alignment horizontal="right" vertical="center"/>
    </xf>
    <xf numFmtId="0" fontId="12" fillId="103" borderId="147" applyNumberFormat="0" applyProtection="0">
      <alignment horizontal="left" vertical="center" indent="1"/>
    </xf>
    <xf numFmtId="4" fontId="186" fillId="91" borderId="147" applyNumberFormat="0" applyProtection="0">
      <alignment vertical="center"/>
    </xf>
    <xf numFmtId="4" fontId="53" fillId="159" borderId="147" applyNumberFormat="0" applyProtection="0">
      <alignment vertical="center"/>
    </xf>
    <xf numFmtId="4" fontId="64" fillId="103" borderId="147" applyNumberFormat="0" applyProtection="0">
      <alignment horizontal="right" vertical="center"/>
    </xf>
    <xf numFmtId="0" fontId="12" fillId="103" borderId="147" applyNumberFormat="0" applyProtection="0">
      <alignment horizontal="left" vertical="center" indent="1"/>
    </xf>
    <xf numFmtId="4" fontId="53" fillId="155" borderId="147" applyNumberFormat="0" applyProtection="0">
      <alignment horizontal="right" vertical="center"/>
    </xf>
    <xf numFmtId="0" fontId="12" fillId="103" borderId="147" applyNumberFormat="0" applyProtection="0">
      <alignment horizontal="left" vertical="top" indent="1"/>
    </xf>
    <xf numFmtId="4" fontId="12" fillId="104" borderId="153" applyNumberFormat="0" applyProtection="0">
      <alignment horizontal="left" vertical="center" indent="1"/>
    </xf>
    <xf numFmtId="4" fontId="215" fillId="38" borderId="152" applyNumberFormat="0" applyProtection="0">
      <alignment vertical="center"/>
    </xf>
    <xf numFmtId="0" fontId="12" fillId="104" borderId="147" applyNumberFormat="0" applyProtection="0">
      <alignment horizontal="left" vertical="center" indent="1"/>
    </xf>
    <xf numFmtId="4" fontId="187" fillId="107" borderId="147" applyNumberFormat="0" applyProtection="0">
      <alignment vertical="center"/>
    </xf>
    <xf numFmtId="0" fontId="12" fillId="105" borderId="147" applyNumberFormat="0" applyProtection="0">
      <alignment horizontal="left" vertical="center" indent="1"/>
    </xf>
    <xf numFmtId="4" fontId="188" fillId="120" borderId="155" applyNumberFormat="0" applyProtection="0">
      <alignment horizontal="left" vertical="center" indent="1"/>
    </xf>
    <xf numFmtId="4" fontId="206" fillId="97" borderId="152" applyNumberFormat="0" applyProtection="0">
      <alignment horizontal="right" vertical="center"/>
    </xf>
    <xf numFmtId="4" fontId="206" fillId="99" borderId="152" applyNumberFormat="0" applyProtection="0">
      <alignment horizontal="right" vertical="center"/>
    </xf>
    <xf numFmtId="4" fontId="64" fillId="93" borderId="147" applyNumberFormat="0" applyProtection="0">
      <alignment horizontal="right" vertical="center"/>
    </xf>
    <xf numFmtId="0" fontId="12" fillId="106" borderId="157" applyNumberFormat="0">
      <protection locked="0"/>
    </xf>
    <xf numFmtId="4" fontId="64" fillId="97" borderId="147" applyNumberFormat="0" applyProtection="0">
      <alignment horizontal="right" vertical="center"/>
    </xf>
    <xf numFmtId="4" fontId="189" fillId="103" borderId="147" applyNumberFormat="0" applyProtection="0">
      <alignment horizontal="right" vertical="center"/>
    </xf>
    <xf numFmtId="4" fontId="64" fillId="107" borderId="147" applyNumberFormat="0" applyProtection="0">
      <alignment vertical="center"/>
    </xf>
    <xf numFmtId="4" fontId="64" fillId="98" borderId="147" applyNumberFormat="0" applyProtection="0">
      <alignment horizontal="right" vertical="center"/>
    </xf>
    <xf numFmtId="4" fontId="210" fillId="108" borderId="153" applyNumberFormat="0" applyProtection="0">
      <alignment horizontal="left" vertical="center" indent="1"/>
    </xf>
    <xf numFmtId="0" fontId="204" fillId="117" borderId="150" applyNumberFormat="0" applyAlignment="0" applyProtection="0"/>
    <xf numFmtId="0" fontId="185" fillId="0" borderId="156" applyNumberFormat="0" applyFill="0" applyAlignment="0" applyProtection="0"/>
    <xf numFmtId="0" fontId="12" fillId="107" borderId="149" applyNumberFormat="0" applyFont="0" applyAlignment="0" applyProtection="0"/>
    <xf numFmtId="4" fontId="50" fillId="91" borderId="147" applyNumberFormat="0" applyProtection="0">
      <alignment vertical="center"/>
    </xf>
    <xf numFmtId="4" fontId="64" fillId="98" borderId="147" applyNumberFormat="0" applyProtection="0">
      <alignment horizontal="right" vertical="center"/>
    </xf>
    <xf numFmtId="4" fontId="53" fillId="38" borderId="147" applyNumberFormat="0" applyProtection="0">
      <alignment horizontal="left" vertical="center" indent="1"/>
    </xf>
    <xf numFmtId="4" fontId="50" fillId="91" borderId="147" applyNumberFormat="0" applyProtection="0">
      <alignment horizontal="left" vertical="center" indent="1"/>
    </xf>
    <xf numFmtId="4" fontId="186" fillId="91" borderId="147" applyNumberFormat="0" applyProtection="0">
      <alignment vertical="center"/>
    </xf>
    <xf numFmtId="4" fontId="229" fillId="38" borderId="147" applyNumberFormat="0" applyProtection="0">
      <alignment vertical="center"/>
    </xf>
    <xf numFmtId="0" fontId="206" fillId="105" borderId="152" applyNumberFormat="0" applyProtection="0">
      <alignment horizontal="left" vertical="center" indent="1"/>
    </xf>
    <xf numFmtId="4" fontId="64" fillId="103" borderId="147" applyNumberFormat="0" applyProtection="0">
      <alignment horizontal="right" vertical="center"/>
    </xf>
    <xf numFmtId="4" fontId="206" fillId="103" borderId="153" applyNumberFormat="0" applyProtection="0">
      <alignment horizontal="left" vertical="center" indent="1"/>
    </xf>
    <xf numFmtId="4" fontId="206" fillId="122" borderId="152" applyNumberFormat="0" applyProtection="0">
      <alignment horizontal="left" vertical="center" indent="1"/>
    </xf>
    <xf numFmtId="0" fontId="12" fillId="92" borderId="147" applyNumberFormat="0" applyProtection="0">
      <alignment horizontal="left" vertical="top" indent="1"/>
    </xf>
    <xf numFmtId="4" fontId="189" fillId="103" borderId="147" applyNumberFormat="0" applyProtection="0">
      <alignment horizontal="right" vertical="center"/>
    </xf>
    <xf numFmtId="4" fontId="53" fillId="119" borderId="147" applyNumberFormat="0" applyProtection="0">
      <alignment horizontal="right" vertical="center"/>
    </xf>
    <xf numFmtId="0" fontId="50" fillId="91" borderId="147" applyNumberFormat="0" applyProtection="0">
      <alignment horizontal="left" vertical="top" indent="1"/>
    </xf>
    <xf numFmtId="0" fontId="208" fillId="107" borderId="147" applyNumberFormat="0" applyProtection="0">
      <alignment horizontal="left" vertical="top" indent="1"/>
    </xf>
    <xf numFmtId="4" fontId="187" fillId="107" borderId="147" applyNumberFormat="0" applyProtection="0">
      <alignment vertical="center"/>
    </xf>
    <xf numFmtId="4" fontId="188" fillId="120" borderId="155" applyNumberFormat="0" applyProtection="0">
      <alignment horizontal="left" vertical="center" indent="1"/>
    </xf>
    <xf numFmtId="0" fontId="12" fillId="106" borderId="157" applyNumberFormat="0">
      <protection locked="0"/>
    </xf>
    <xf numFmtId="4" fontId="215" fillId="27" borderId="152" applyNumberFormat="0" applyProtection="0">
      <alignment horizontal="right" vertical="center"/>
    </xf>
    <xf numFmtId="4" fontId="53" fillId="109" borderId="147" applyNumberFormat="0" applyProtection="0">
      <alignment horizontal="right" vertical="center"/>
    </xf>
    <xf numFmtId="0" fontId="194" fillId="117" borderId="148" applyNumberFormat="0" applyAlignment="0" applyProtection="0"/>
    <xf numFmtId="0" fontId="12" fillId="107" borderId="149" applyNumberFormat="0" applyFont="0" applyAlignment="0" applyProtection="0"/>
    <xf numFmtId="0" fontId="50" fillId="91" borderId="147" applyNumberFormat="0" applyProtection="0">
      <alignment horizontal="left" vertical="top" indent="1"/>
    </xf>
    <xf numFmtId="0" fontId="220" fillId="110" borderId="148" applyNumberFormat="0" applyAlignment="0" applyProtection="0"/>
    <xf numFmtId="4" fontId="206" fillId="97" borderId="152" applyNumberFormat="0" applyProtection="0">
      <alignment horizontal="right" vertical="center"/>
    </xf>
    <xf numFmtId="4" fontId="206" fillId="0" borderId="152" applyNumberFormat="0" applyProtection="0">
      <alignment horizontal="right" vertical="center"/>
    </xf>
    <xf numFmtId="4" fontId="53" fillId="121" borderId="147" applyNumberFormat="0" applyProtection="0">
      <alignment horizontal="right" vertical="center"/>
    </xf>
    <xf numFmtId="0" fontId="12" fillId="104" borderId="147" applyNumberFormat="0" applyProtection="0">
      <alignment horizontal="left" vertical="top" indent="1"/>
    </xf>
    <xf numFmtId="0" fontId="204" fillId="110" borderId="150" applyNumberFormat="0" applyAlignment="0" applyProtection="0"/>
    <xf numFmtId="0" fontId="12" fillId="92" borderId="147" applyNumberFormat="0" applyProtection="0">
      <alignment horizontal="left" vertical="top" indent="1"/>
    </xf>
    <xf numFmtId="4" fontId="53" fillId="159" borderId="147" applyNumberFormat="0" applyProtection="0">
      <alignment vertical="center"/>
    </xf>
    <xf numFmtId="4" fontId="189" fillId="103" borderId="147" applyNumberFormat="0" applyProtection="0">
      <alignment horizontal="right" vertical="center"/>
    </xf>
    <xf numFmtId="4" fontId="210" fillId="108" borderId="153" applyNumberFormat="0" applyProtection="0">
      <alignment horizontal="left" vertical="center" indent="1"/>
    </xf>
    <xf numFmtId="4" fontId="64" fillId="95" borderId="147" applyNumberFormat="0" applyProtection="0">
      <alignment horizontal="right" vertical="center"/>
    </xf>
    <xf numFmtId="0" fontId="12" fillId="104" borderId="147" applyNumberFormat="0" applyProtection="0">
      <alignment horizontal="left" vertical="top" indent="1"/>
    </xf>
    <xf numFmtId="4" fontId="206" fillId="93" borderId="152" applyNumberFormat="0" applyProtection="0">
      <alignment horizontal="right" vertical="center"/>
    </xf>
    <xf numFmtId="0" fontId="194" fillId="117" borderId="148" applyNumberFormat="0" applyAlignment="0" applyProtection="0"/>
    <xf numFmtId="0" fontId="12" fillId="106" borderId="157" applyNumberFormat="0">
      <protection locked="0"/>
    </xf>
    <xf numFmtId="4" fontId="206" fillId="96" borderId="152" applyNumberFormat="0" applyProtection="0">
      <alignment horizontal="right" vertical="center"/>
    </xf>
    <xf numFmtId="4" fontId="187" fillId="103" borderId="147" applyNumberFormat="0" applyProtection="0">
      <alignment horizontal="right" vertical="center"/>
    </xf>
    <xf numFmtId="4" fontId="12" fillId="104" borderId="153" applyNumberFormat="0" applyProtection="0">
      <alignment horizontal="left" vertical="center" indent="1"/>
    </xf>
    <xf numFmtId="4" fontId="206" fillId="92" borderId="152" applyNumberFormat="0" applyProtection="0">
      <alignment horizontal="right" vertical="center"/>
    </xf>
    <xf numFmtId="4" fontId="53" fillId="33" borderId="147" applyNumberFormat="0" applyProtection="0">
      <alignment horizontal="right" vertical="center"/>
    </xf>
    <xf numFmtId="4" fontId="64" fillId="96" borderId="147" applyNumberFormat="0" applyProtection="0">
      <alignment horizontal="right" vertical="center"/>
    </xf>
    <xf numFmtId="4" fontId="64" fillId="93" borderId="147" applyNumberFormat="0" applyProtection="0">
      <alignment horizontal="right" vertical="center"/>
    </xf>
    <xf numFmtId="0" fontId="64" fillId="107" borderId="147" applyNumberFormat="0" applyProtection="0">
      <alignment horizontal="left" vertical="top" indent="1"/>
    </xf>
    <xf numFmtId="4" fontId="64" fillId="100" borderId="147" applyNumberFormat="0" applyProtection="0">
      <alignment horizontal="right" vertical="center"/>
    </xf>
    <xf numFmtId="0" fontId="12" fillId="86" borderId="149" applyNumberFormat="0" applyFont="0" applyAlignment="0" applyProtection="0"/>
    <xf numFmtId="4" fontId="64" fillId="95" borderId="147" applyNumberFormat="0" applyProtection="0">
      <alignment horizontal="right" vertical="center"/>
    </xf>
    <xf numFmtId="0" fontId="201" fillId="87" borderId="152" applyNumberFormat="0" applyAlignment="0" applyProtection="0"/>
    <xf numFmtId="4" fontId="206" fillId="101" borderId="152" applyNumberFormat="0" applyProtection="0">
      <alignment horizontal="right" vertical="center"/>
    </xf>
    <xf numFmtId="4" fontId="64" fillId="93" borderId="147" applyNumberFormat="0" applyProtection="0">
      <alignment horizontal="right" vertical="center"/>
    </xf>
    <xf numFmtId="4" fontId="64" fillId="96" borderId="147" applyNumberFormat="0" applyProtection="0">
      <alignment horizontal="right" vertical="center"/>
    </xf>
    <xf numFmtId="4" fontId="56" fillId="119" borderId="147" applyNumberFormat="0" applyProtection="0">
      <alignment horizontal="left" vertical="center" indent="1"/>
    </xf>
    <xf numFmtId="4" fontId="206" fillId="102" borderId="153" applyNumberFormat="0" applyProtection="0">
      <alignment horizontal="left" vertical="center" indent="1"/>
    </xf>
    <xf numFmtId="0" fontId="194" fillId="117" borderId="148" applyNumberFormat="0" applyAlignment="0" applyProtection="0"/>
    <xf numFmtId="4" fontId="64" fillId="99" borderId="147" applyNumberFormat="0" applyProtection="0">
      <alignment horizontal="right" vertical="center"/>
    </xf>
    <xf numFmtId="0" fontId="220" fillId="110" borderId="148" applyNumberFormat="0" applyAlignment="0" applyProtection="0"/>
    <xf numFmtId="4" fontId="230" fillId="159" borderId="147" applyNumberFormat="0" applyProtection="0">
      <alignment horizontal="right" vertical="center"/>
    </xf>
    <xf numFmtId="4" fontId="53" fillId="38" borderId="147" applyNumberFormat="0" applyProtection="0">
      <alignment horizontal="left" vertical="center" indent="1"/>
    </xf>
    <xf numFmtId="4" fontId="64" fillId="92" borderId="147" applyNumberFormat="0" applyProtection="0">
      <alignment horizontal="right" vertical="center"/>
    </xf>
    <xf numFmtId="0" fontId="12" fillId="103" borderId="147" applyNumberFormat="0" applyProtection="0">
      <alignment horizontal="left" vertical="center" indent="1"/>
    </xf>
    <xf numFmtId="0" fontId="12" fillId="103" borderId="147" applyNumberFormat="0" applyProtection="0">
      <alignment horizontal="left" vertical="top" indent="1"/>
    </xf>
    <xf numFmtId="4" fontId="206" fillId="92" borderId="152" applyNumberFormat="0" applyProtection="0">
      <alignment horizontal="right" vertical="center"/>
    </xf>
    <xf numFmtId="0" fontId="12" fillId="103" borderId="147" applyNumberFormat="0" applyProtection="0">
      <alignment horizontal="left" vertical="top" indent="1"/>
    </xf>
    <xf numFmtId="4" fontId="64" fillId="96" borderId="147" applyNumberFormat="0" applyProtection="0">
      <alignment horizontal="right" vertical="center"/>
    </xf>
    <xf numFmtId="4" fontId="206" fillId="102" borderId="153" applyNumberFormat="0" applyProtection="0">
      <alignment horizontal="left" vertical="center" indent="1"/>
    </xf>
    <xf numFmtId="4" fontId="50" fillId="91" borderId="147" applyNumberFormat="0" applyProtection="0">
      <alignment horizontal="left" vertical="center" indent="1"/>
    </xf>
    <xf numFmtId="0" fontId="206" fillId="139" borderId="157"/>
    <xf numFmtId="4" fontId="211" fillId="106" borderId="152" applyNumberFormat="0" applyProtection="0">
      <alignment horizontal="right" vertical="center"/>
    </xf>
    <xf numFmtId="0" fontId="208" fillId="107" borderId="147" applyNumberFormat="0" applyProtection="0">
      <alignment horizontal="left" vertical="top" indent="1"/>
    </xf>
    <xf numFmtId="4" fontId="215" fillId="27" borderId="152" applyNumberFormat="0" applyProtection="0">
      <alignment horizontal="right" vertical="center"/>
    </xf>
    <xf numFmtId="0" fontId="206" fillId="138" borderId="152" applyNumberFormat="0" applyProtection="0">
      <alignment horizontal="left" vertical="center" indent="1"/>
    </xf>
    <xf numFmtId="4" fontId="206" fillId="92" borderId="153" applyNumberFormat="0" applyProtection="0">
      <alignment horizontal="left" vertical="center" indent="1"/>
    </xf>
    <xf numFmtId="4" fontId="12" fillId="104" borderId="153" applyNumberFormat="0" applyProtection="0">
      <alignment horizontal="left" vertical="center" indent="1"/>
    </xf>
    <xf numFmtId="4" fontId="12" fillId="104" borderId="153" applyNumberFormat="0" applyProtection="0">
      <alignment horizontal="left" vertical="center" indent="1"/>
    </xf>
    <xf numFmtId="4" fontId="215" fillId="38" borderId="152" applyNumberFormat="0" applyProtection="0">
      <alignment vertical="center"/>
    </xf>
    <xf numFmtId="4" fontId="206" fillId="38" borderId="152" applyNumberFormat="0" applyProtection="0">
      <alignment horizontal="left" vertical="center" indent="1"/>
    </xf>
    <xf numFmtId="4" fontId="53" fillId="154" borderId="147" applyNumberFormat="0" applyProtection="0">
      <alignment horizontal="right" vertical="center"/>
    </xf>
    <xf numFmtId="0" fontId="206" fillId="86" borderId="152" applyNumberFormat="0" applyFont="0" applyAlignment="0" applyProtection="0"/>
    <xf numFmtId="4" fontId="56" fillId="119" borderId="147" applyNumberFormat="0" applyProtection="0">
      <alignment horizontal="left" vertical="center" indent="1"/>
    </xf>
    <xf numFmtId="0" fontId="201" fillId="87" borderId="148" applyNumberFormat="0" applyAlignment="0" applyProtection="0"/>
    <xf numFmtId="4" fontId="206" fillId="100" borderId="152" applyNumberFormat="0" applyProtection="0">
      <alignment horizontal="right" vertical="center"/>
    </xf>
    <xf numFmtId="0" fontId="12" fillId="104" borderId="147" applyNumberFormat="0" applyProtection="0">
      <alignment horizontal="left" vertical="center" indent="1"/>
    </xf>
    <xf numFmtId="4" fontId="56" fillId="119" borderId="155" applyNumberFormat="0" applyProtection="0">
      <alignment horizontal="left" vertical="center" indent="1"/>
    </xf>
    <xf numFmtId="0" fontId="50" fillId="91" borderId="147" applyNumberFormat="0" applyProtection="0">
      <alignment horizontal="left" vertical="top" indent="1"/>
    </xf>
    <xf numFmtId="0" fontId="12" fillId="104" borderId="147" applyNumberFormat="0" applyProtection="0">
      <alignment horizontal="left" vertical="top" indent="1"/>
    </xf>
    <xf numFmtId="4" fontId="206" fillId="92" borderId="153" applyNumberFormat="0" applyProtection="0">
      <alignment horizontal="left" vertical="center" indent="1"/>
    </xf>
    <xf numFmtId="4" fontId="50" fillId="91" borderId="147" applyNumberFormat="0" applyProtection="0">
      <alignment horizontal="left" vertical="center" indent="1"/>
    </xf>
    <xf numFmtId="4" fontId="12" fillId="104" borderId="153" applyNumberFormat="0" applyProtection="0">
      <alignment horizontal="left" vertical="center" indent="1"/>
    </xf>
    <xf numFmtId="4" fontId="56" fillId="38" borderId="147" applyNumberFormat="0" applyProtection="0">
      <alignment vertical="center"/>
    </xf>
    <xf numFmtId="4" fontId="50" fillId="91" borderId="147" applyNumberFormat="0" applyProtection="0">
      <alignment horizontal="left" vertical="center" indent="1"/>
    </xf>
    <xf numFmtId="0" fontId="206" fillId="104" borderId="147" applyNumberFormat="0" applyProtection="0">
      <alignment horizontal="left" vertical="top" indent="1"/>
    </xf>
    <xf numFmtId="4" fontId="64" fillId="96" borderId="147" applyNumberFormat="0" applyProtection="0">
      <alignment horizontal="right" vertical="center"/>
    </xf>
    <xf numFmtId="4" fontId="206" fillId="0" borderId="152" applyNumberFormat="0" applyProtection="0">
      <alignment horizontal="right" vertical="center"/>
    </xf>
    <xf numFmtId="0" fontId="185" fillId="0" borderId="151" applyNumberFormat="0" applyFill="0" applyAlignment="0" applyProtection="0"/>
    <xf numFmtId="4" fontId="53" fillId="154" borderId="147" applyNumberFormat="0" applyProtection="0">
      <alignment horizontal="right" vertical="center"/>
    </xf>
    <xf numFmtId="4" fontId="53" fillId="33" borderId="147" applyNumberFormat="0" applyProtection="0">
      <alignment horizontal="right" vertical="center"/>
    </xf>
    <xf numFmtId="0" fontId="201" fillId="87" borderId="148" applyNumberFormat="0" applyAlignment="0" applyProtection="0"/>
    <xf numFmtId="0" fontId="209" fillId="91" borderId="147" applyNumberFormat="0" applyProtection="0">
      <alignment horizontal="left" vertical="top" indent="1"/>
    </xf>
    <xf numFmtId="4" fontId="53" fillId="119" borderId="147" applyNumberFormat="0" applyProtection="0">
      <alignment horizontal="right" vertical="center"/>
    </xf>
    <xf numFmtId="0" fontId="64" fillId="92" borderId="147" applyNumberFormat="0" applyProtection="0">
      <alignment horizontal="left" vertical="top" indent="1"/>
    </xf>
    <xf numFmtId="4" fontId="64" fillId="103" borderId="147" applyNumberFormat="0" applyProtection="0">
      <alignment horizontal="right" vertical="center"/>
    </xf>
    <xf numFmtId="0" fontId="12" fillId="104" borderId="147" applyNumberFormat="0" applyProtection="0">
      <alignment horizontal="left" vertical="center" indent="1"/>
    </xf>
    <xf numFmtId="0" fontId="12" fillId="104" borderId="147" applyNumberFormat="0" applyProtection="0">
      <alignment horizontal="left" vertical="top" indent="1"/>
    </xf>
    <xf numFmtId="4" fontId="64" fillId="92" borderId="147" applyNumberFormat="0" applyProtection="0">
      <alignment horizontal="right" vertical="center"/>
    </xf>
    <xf numFmtId="4" fontId="53" fillId="33" borderId="147" applyNumberFormat="0" applyProtection="0">
      <alignment horizontal="right" vertical="center"/>
    </xf>
    <xf numFmtId="4" fontId="64" fillId="107" borderId="147" applyNumberFormat="0" applyProtection="0">
      <alignment horizontal="left" vertical="center" indent="1"/>
    </xf>
    <xf numFmtId="4" fontId="53" fillId="153" borderId="147" applyNumberFormat="0" applyProtection="0">
      <alignment horizontal="right" vertical="center"/>
    </xf>
    <xf numFmtId="0" fontId="12" fillId="86" borderId="149" applyNumberFormat="0" applyFont="0" applyAlignment="0" applyProtection="0"/>
    <xf numFmtId="4" fontId="206" fillId="101" borderId="152" applyNumberFormat="0" applyProtection="0">
      <alignment horizontal="right" vertical="center"/>
    </xf>
    <xf numFmtId="4" fontId="187" fillId="107" borderId="147" applyNumberFormat="0" applyProtection="0">
      <alignment vertical="center"/>
    </xf>
    <xf numFmtId="0" fontId="12" fillId="86" borderId="149" applyNumberFormat="0" applyFont="0" applyAlignment="0" applyProtection="0"/>
    <xf numFmtId="4" fontId="53" fillId="109" borderId="147" applyNumberFormat="0" applyProtection="0">
      <alignment horizontal="right" vertical="center"/>
    </xf>
    <xf numFmtId="4" fontId="50" fillId="91" borderId="147" applyNumberFormat="0" applyProtection="0">
      <alignment horizontal="left" vertical="center" indent="1"/>
    </xf>
    <xf numFmtId="4" fontId="64" fillId="92" borderId="147" applyNumberFormat="0" applyProtection="0">
      <alignment horizontal="left" vertical="center" indent="1"/>
    </xf>
    <xf numFmtId="0" fontId="50" fillId="91" borderId="147" applyNumberFormat="0" applyProtection="0">
      <alignment horizontal="left" vertical="top" indent="1"/>
    </xf>
    <xf numFmtId="4" fontId="208" fillId="107" borderId="147" applyNumberFormat="0" applyProtection="0">
      <alignment vertical="center"/>
    </xf>
    <xf numFmtId="4" fontId="206" fillId="103" borderId="153" applyNumberFormat="0" applyProtection="0">
      <alignment horizontal="left" vertical="center" indent="1"/>
    </xf>
    <xf numFmtId="4" fontId="206" fillId="100" borderId="152" applyNumberFormat="0" applyProtection="0">
      <alignment horizontal="right" vertical="center"/>
    </xf>
    <xf numFmtId="4" fontId="206" fillId="101" borderId="152" applyNumberFormat="0" applyProtection="0">
      <alignment horizontal="right" vertical="center"/>
    </xf>
    <xf numFmtId="4" fontId="64" fillId="94" borderId="147" applyNumberFormat="0" applyProtection="0">
      <alignment horizontal="right" vertical="center"/>
    </xf>
    <xf numFmtId="4" fontId="50" fillId="91" borderId="147" applyNumberFormat="0" applyProtection="0">
      <alignment vertical="center"/>
    </xf>
    <xf numFmtId="4" fontId="215" fillId="38" borderId="152" applyNumberFormat="0" applyProtection="0">
      <alignment vertical="center"/>
    </xf>
    <xf numFmtId="0" fontId="12" fillId="103" borderId="147" applyNumberFormat="0" applyProtection="0">
      <alignment horizontal="left" vertical="top" indent="1"/>
    </xf>
    <xf numFmtId="4" fontId="64" fillId="101" borderId="147" applyNumberFormat="0" applyProtection="0">
      <alignment horizontal="right" vertical="center"/>
    </xf>
    <xf numFmtId="4" fontId="64" fillId="107" borderId="147" applyNumberFormat="0" applyProtection="0">
      <alignment vertical="center"/>
    </xf>
    <xf numFmtId="4" fontId="64" fillId="99" borderId="147" applyNumberFormat="0" applyProtection="0">
      <alignment horizontal="right" vertical="center"/>
    </xf>
    <xf numFmtId="0" fontId="12" fillId="105" borderId="147" applyNumberFormat="0" applyProtection="0">
      <alignment horizontal="left" vertical="center" indent="1"/>
    </xf>
    <xf numFmtId="4" fontId="64" fillId="103" borderId="147" applyNumberFormat="0" applyProtection="0">
      <alignment horizontal="right" vertical="center"/>
    </xf>
    <xf numFmtId="4" fontId="53" fillId="109" borderId="147" applyNumberFormat="0" applyProtection="0">
      <alignment horizontal="right" vertical="center"/>
    </xf>
    <xf numFmtId="4" fontId="64" fillId="94" borderId="147" applyNumberFormat="0" applyProtection="0">
      <alignment horizontal="right" vertical="center"/>
    </xf>
    <xf numFmtId="4" fontId="206" fillId="0" borderId="152" applyNumberFormat="0" applyProtection="0">
      <alignment horizontal="right" vertical="center"/>
    </xf>
    <xf numFmtId="4" fontId="64" fillId="94" borderId="147" applyNumberFormat="0" applyProtection="0">
      <alignment horizontal="right" vertical="center"/>
    </xf>
    <xf numFmtId="4" fontId="64" fillId="96" borderId="147" applyNumberFormat="0" applyProtection="0">
      <alignment horizontal="right" vertical="center"/>
    </xf>
    <xf numFmtId="4" fontId="64" fillId="100" borderId="147" applyNumberFormat="0" applyProtection="0">
      <alignment horizontal="right" vertical="center"/>
    </xf>
    <xf numFmtId="4" fontId="206" fillId="96" borderId="152" applyNumberFormat="0" applyProtection="0">
      <alignment horizontal="right" vertical="center"/>
    </xf>
    <xf numFmtId="0" fontId="12" fillId="104" borderId="147" applyNumberFormat="0" applyProtection="0">
      <alignment horizontal="left" vertical="top" indent="1"/>
    </xf>
    <xf numFmtId="4" fontId="53" fillId="119" borderId="147" applyNumberFormat="0" applyProtection="0">
      <alignment horizontal="right" vertical="center"/>
    </xf>
    <xf numFmtId="4" fontId="64" fillId="92" borderId="147" applyNumberFormat="0" applyProtection="0">
      <alignment horizontal="right" vertical="center"/>
    </xf>
    <xf numFmtId="0" fontId="12" fillId="92" borderId="147" applyNumberFormat="0" applyProtection="0">
      <alignment horizontal="left" vertical="center" indent="1"/>
    </xf>
    <xf numFmtId="4" fontId="53" fillId="155" borderId="147" applyNumberFormat="0" applyProtection="0">
      <alignment horizontal="right" vertical="center"/>
    </xf>
    <xf numFmtId="4" fontId="64" fillId="99" borderId="147" applyNumberFormat="0" applyProtection="0">
      <alignment horizontal="right" vertical="center"/>
    </xf>
    <xf numFmtId="4" fontId="206" fillId="103" borderId="153" applyNumberFormat="0" applyProtection="0">
      <alignment horizontal="left" vertical="center" indent="1"/>
    </xf>
    <xf numFmtId="0" fontId="201" fillId="87" borderId="152" applyNumberFormat="0" applyAlignment="0" applyProtection="0"/>
    <xf numFmtId="0" fontId="64" fillId="107" borderId="147" applyNumberFormat="0" applyProtection="0">
      <alignment horizontal="left" vertical="top" indent="1"/>
    </xf>
    <xf numFmtId="0" fontId="206" fillId="103" borderId="147" applyNumberFormat="0" applyProtection="0">
      <alignment horizontal="left" vertical="top" indent="1"/>
    </xf>
    <xf numFmtId="4" fontId="53" fillId="38" borderId="147" applyNumberFormat="0" applyProtection="0">
      <alignment horizontal="left" vertical="center" indent="1"/>
    </xf>
    <xf numFmtId="4" fontId="206" fillId="92" borderId="152" applyNumberFormat="0" applyProtection="0">
      <alignment horizontal="right" vertical="center"/>
    </xf>
    <xf numFmtId="4" fontId="64" fillId="100" borderId="147" applyNumberFormat="0" applyProtection="0">
      <alignment horizontal="right" vertical="center"/>
    </xf>
    <xf numFmtId="4" fontId="64" fillId="92" borderId="147" applyNumberFormat="0" applyProtection="0">
      <alignment horizontal="right" vertical="center"/>
    </xf>
    <xf numFmtId="0" fontId="206" fillId="105" borderId="147" applyNumberFormat="0" applyProtection="0">
      <alignment horizontal="left" vertical="top" indent="1"/>
    </xf>
    <xf numFmtId="4" fontId="64" fillId="96" borderId="147" applyNumberFormat="0" applyProtection="0">
      <alignment horizontal="right" vertical="center"/>
    </xf>
    <xf numFmtId="4" fontId="230" fillId="159" borderId="147" applyNumberFormat="0" applyProtection="0">
      <alignment vertical="center"/>
    </xf>
    <xf numFmtId="0" fontId="226" fillId="110" borderId="148" applyNumberFormat="0" applyAlignment="0" applyProtection="0"/>
    <xf numFmtId="0" fontId="12" fillId="92" borderId="147" applyNumberFormat="0" applyProtection="0">
      <alignment horizontal="left" vertical="top" indent="1"/>
    </xf>
    <xf numFmtId="0" fontId="206" fillId="103" borderId="152" applyNumberFormat="0" applyProtection="0">
      <alignment horizontal="left" vertical="center" indent="1"/>
    </xf>
    <xf numFmtId="4" fontId="64" fillId="92" borderId="147" applyNumberFormat="0" applyProtection="0">
      <alignment horizontal="right" vertical="center"/>
    </xf>
    <xf numFmtId="4" fontId="64" fillId="95" borderId="147" applyNumberFormat="0" applyProtection="0">
      <alignment horizontal="right" vertical="center"/>
    </xf>
    <xf numFmtId="0" fontId="12" fillId="104" borderId="147" applyNumberFormat="0" applyProtection="0">
      <alignment horizontal="left" vertical="center" indent="1"/>
    </xf>
    <xf numFmtId="0" fontId="12" fillId="105" borderId="147" applyNumberFormat="0" applyProtection="0">
      <alignment horizontal="left" vertical="top" indent="1"/>
    </xf>
    <xf numFmtId="0" fontId="220" fillId="110" borderId="148" applyNumberFormat="0" applyAlignment="0" applyProtection="0"/>
    <xf numFmtId="4" fontId="187" fillId="103" borderId="147" applyNumberFormat="0" applyProtection="0">
      <alignment horizontal="right" vertical="center"/>
    </xf>
    <xf numFmtId="0" fontId="12" fillId="106" borderId="157" applyNumberFormat="0">
      <protection locked="0"/>
    </xf>
    <xf numFmtId="0" fontId="12" fillId="104" borderId="147" applyNumberFormat="0" applyProtection="0">
      <alignment horizontal="left" vertical="top" indent="1"/>
    </xf>
    <xf numFmtId="4" fontId="64" fillId="101" borderId="147" applyNumberFormat="0" applyProtection="0">
      <alignment horizontal="right" vertical="center"/>
    </xf>
    <xf numFmtId="0" fontId="206" fillId="86" borderId="152" applyNumberFormat="0" applyFont="0" applyAlignment="0" applyProtection="0"/>
    <xf numFmtId="4" fontId="50" fillId="91" borderId="147" applyNumberFormat="0" applyProtection="0">
      <alignment vertical="center"/>
    </xf>
    <xf numFmtId="0" fontId="12" fillId="103" borderId="147" applyNumberFormat="0" applyProtection="0">
      <alignment horizontal="left" vertical="center" indent="1"/>
    </xf>
    <xf numFmtId="4" fontId="187" fillId="103" borderId="147" applyNumberFormat="0" applyProtection="0">
      <alignment horizontal="right" vertical="center"/>
    </xf>
    <xf numFmtId="4" fontId="56" fillId="119" borderId="147" applyNumberFormat="0" applyProtection="0">
      <alignment horizontal="left" vertical="center" indent="1"/>
    </xf>
    <xf numFmtId="0" fontId="194" fillId="117" borderId="148" applyNumberFormat="0" applyAlignment="0" applyProtection="0"/>
    <xf numFmtId="4" fontId="50" fillId="91" borderId="147" applyNumberFormat="0" applyProtection="0">
      <alignment horizontal="left" vertical="center" indent="1"/>
    </xf>
    <xf numFmtId="0" fontId="206" fillId="103" borderId="152" applyNumberFormat="0" applyProtection="0">
      <alignment horizontal="left" vertical="center" indent="1"/>
    </xf>
    <xf numFmtId="4" fontId="206" fillId="122" borderId="152" applyNumberFormat="0" applyProtection="0">
      <alignment horizontal="left" vertical="center" indent="1"/>
    </xf>
    <xf numFmtId="4" fontId="229" fillId="38" borderId="147" applyNumberFormat="0" applyProtection="0">
      <alignment vertical="center"/>
    </xf>
    <xf numFmtId="4" fontId="206" fillId="92" borderId="152" applyNumberFormat="0" applyProtection="0">
      <alignment horizontal="right" vertical="center"/>
    </xf>
    <xf numFmtId="0" fontId="206" fillId="110" borderId="152" applyNumberFormat="0" applyProtection="0">
      <alignment horizontal="left" vertical="center" indent="1"/>
    </xf>
    <xf numFmtId="4" fontId="206" fillId="97" borderId="152" applyNumberFormat="0" applyProtection="0">
      <alignment horizontal="right" vertical="center"/>
    </xf>
    <xf numFmtId="4" fontId="64" fillId="92" borderId="147" applyNumberFormat="0" applyProtection="0">
      <alignment horizontal="right" vertical="center"/>
    </xf>
    <xf numFmtId="4" fontId="53" fillId="155" borderId="147" applyNumberFormat="0" applyProtection="0">
      <alignment horizontal="right" vertical="center"/>
    </xf>
    <xf numFmtId="4" fontId="206" fillId="122" borderId="152" applyNumberFormat="0" applyProtection="0">
      <alignment horizontal="left" vertical="center" indent="1"/>
    </xf>
    <xf numFmtId="4" fontId="53" fillId="33" borderId="147" applyNumberFormat="0" applyProtection="0">
      <alignment horizontal="right" vertical="center"/>
    </xf>
    <xf numFmtId="4" fontId="53" fillId="159" borderId="147" applyNumberFormat="0" applyProtection="0">
      <alignment horizontal="right" vertical="center"/>
    </xf>
    <xf numFmtId="4" fontId="53" fillId="119" borderId="147" applyNumberFormat="0" applyProtection="0">
      <alignment horizontal="right" vertical="center"/>
    </xf>
    <xf numFmtId="4" fontId="206" fillId="137" borderId="152" applyNumberFormat="0" applyProtection="0">
      <alignment horizontal="right" vertical="center"/>
    </xf>
    <xf numFmtId="0" fontId="12" fillId="107" borderId="149" applyNumberFormat="0" applyFont="0" applyAlignment="0" applyProtection="0"/>
    <xf numFmtId="0" fontId="206" fillId="138" borderId="152" applyNumberFormat="0" applyProtection="0">
      <alignment horizontal="left" vertical="center" indent="1"/>
    </xf>
    <xf numFmtId="4" fontId="64" fillId="96" borderId="147" applyNumberFormat="0" applyProtection="0">
      <alignment horizontal="right" vertical="center"/>
    </xf>
    <xf numFmtId="0" fontId="185" fillId="0" borderId="151" applyNumberFormat="0" applyFill="0" applyAlignment="0" applyProtection="0"/>
    <xf numFmtId="4" fontId="64" fillId="98" borderId="147" applyNumberFormat="0" applyProtection="0">
      <alignment horizontal="right" vertical="center"/>
    </xf>
    <xf numFmtId="4" fontId="64" fillId="94" borderId="147" applyNumberFormat="0" applyProtection="0">
      <alignment horizontal="right" vertical="center"/>
    </xf>
    <xf numFmtId="0" fontId="12" fillId="105" borderId="147" applyNumberFormat="0" applyProtection="0">
      <alignment horizontal="left" vertical="top" indent="1"/>
    </xf>
    <xf numFmtId="4" fontId="230" fillId="159" borderId="147" applyNumberFormat="0" applyProtection="0">
      <alignment horizontal="right" vertical="center"/>
    </xf>
    <xf numFmtId="4" fontId="187" fillId="103" borderId="147" applyNumberFormat="0" applyProtection="0">
      <alignment horizontal="right" vertical="center"/>
    </xf>
    <xf numFmtId="4" fontId="64" fillId="94" borderId="147" applyNumberFormat="0" applyProtection="0">
      <alignment horizontal="right" vertical="center"/>
    </xf>
    <xf numFmtId="4" fontId="206" fillId="102" borderId="153" applyNumberFormat="0" applyProtection="0">
      <alignment horizontal="left" vertical="center" indent="1"/>
    </xf>
    <xf numFmtId="4" fontId="64" fillId="100" borderId="147" applyNumberFormat="0" applyProtection="0">
      <alignment horizontal="right" vertical="center"/>
    </xf>
    <xf numFmtId="4" fontId="188" fillId="120" borderId="155" applyNumberFormat="0" applyProtection="0">
      <alignment horizontal="left" vertical="center" indent="1"/>
    </xf>
    <xf numFmtId="0" fontId="185" fillId="0" borderId="151" applyNumberFormat="0" applyFill="0" applyAlignment="0" applyProtection="0"/>
    <xf numFmtId="4" fontId="206" fillId="38" borderId="152" applyNumberFormat="0" applyProtection="0">
      <alignment horizontal="left" vertical="center" indent="1"/>
    </xf>
    <xf numFmtId="4" fontId="64" fillId="103" borderId="147" applyNumberFormat="0" applyProtection="0">
      <alignment horizontal="right" vertical="center"/>
    </xf>
    <xf numFmtId="0" fontId="12" fillId="105" borderId="147" applyNumberFormat="0" applyProtection="0">
      <alignment horizontal="left" vertical="top" indent="1"/>
    </xf>
    <xf numFmtId="0" fontId="12" fillId="105" borderId="147" applyNumberFormat="0" applyProtection="0">
      <alignment horizontal="left" vertical="top" indent="1"/>
    </xf>
    <xf numFmtId="4" fontId="64" fillId="100" borderId="147" applyNumberFormat="0" applyProtection="0">
      <alignment horizontal="right" vertical="center"/>
    </xf>
    <xf numFmtId="4" fontId="53" fillId="157" borderId="147" applyNumberFormat="0" applyProtection="0">
      <alignment horizontal="right" vertical="center"/>
    </xf>
    <xf numFmtId="4" fontId="206" fillId="122" borderId="152" applyNumberFormat="0" applyProtection="0">
      <alignment horizontal="left" vertical="center" indent="1"/>
    </xf>
    <xf numFmtId="0" fontId="12" fillId="92" borderId="147" applyNumberFormat="0" applyProtection="0">
      <alignment horizontal="left" vertical="center" indent="1"/>
    </xf>
    <xf numFmtId="4" fontId="50" fillId="91" borderId="147" applyNumberFormat="0" applyProtection="0">
      <alignment vertical="center"/>
    </xf>
    <xf numFmtId="0" fontId="206" fillId="110" borderId="152" applyNumberFormat="0" applyProtection="0">
      <alignment horizontal="left" vertical="center" indent="1"/>
    </xf>
    <xf numFmtId="4" fontId="206" fillId="91" borderId="152" applyNumberFormat="0" applyProtection="0">
      <alignment vertical="center"/>
    </xf>
    <xf numFmtId="4" fontId="64" fillId="93" borderId="147" applyNumberFormat="0" applyProtection="0">
      <alignment horizontal="right" vertical="center"/>
    </xf>
    <xf numFmtId="4" fontId="64" fillId="97" borderId="147" applyNumberFormat="0" applyProtection="0">
      <alignment horizontal="right" vertical="center"/>
    </xf>
    <xf numFmtId="0" fontId="208" fillId="107" borderId="147" applyNumberFormat="0" applyProtection="0">
      <alignment horizontal="left" vertical="top" indent="1"/>
    </xf>
    <xf numFmtId="4" fontId="64" fillId="101" borderId="147" applyNumberFormat="0" applyProtection="0">
      <alignment horizontal="right" vertical="center"/>
    </xf>
    <xf numFmtId="4" fontId="64" fillId="95" borderId="147" applyNumberFormat="0" applyProtection="0">
      <alignment horizontal="right" vertical="center"/>
    </xf>
    <xf numFmtId="4" fontId="206" fillId="95" borderId="153" applyNumberFormat="0" applyProtection="0">
      <alignment horizontal="right" vertical="center"/>
    </xf>
    <xf numFmtId="4" fontId="206" fillId="99" borderId="152" applyNumberFormat="0" applyProtection="0">
      <alignment horizontal="right" vertical="center"/>
    </xf>
    <xf numFmtId="4" fontId="50" fillId="91" borderId="147" applyNumberFormat="0" applyProtection="0">
      <alignment horizontal="left" vertical="center" indent="1"/>
    </xf>
    <xf numFmtId="0" fontId="204" fillId="117" borderId="150" applyNumberFormat="0" applyAlignment="0" applyProtection="0"/>
    <xf numFmtId="4" fontId="206" fillId="137" borderId="152" applyNumberFormat="0" applyProtection="0">
      <alignment horizontal="right" vertical="center"/>
    </xf>
    <xf numFmtId="4" fontId="64" fillId="98" borderId="147" applyNumberFormat="0" applyProtection="0">
      <alignment horizontal="right" vertical="center"/>
    </xf>
    <xf numFmtId="4" fontId="64" fillId="96" borderId="147" applyNumberFormat="0" applyProtection="0">
      <alignment horizontal="right" vertical="center"/>
    </xf>
    <xf numFmtId="4" fontId="53" fillId="33" borderId="147" applyNumberFormat="0" applyProtection="0">
      <alignment horizontal="right" vertical="center"/>
    </xf>
    <xf numFmtId="4" fontId="53" fillId="121" borderId="147" applyNumberFormat="0" applyProtection="0">
      <alignment horizontal="right" vertical="center"/>
    </xf>
    <xf numFmtId="0" fontId="50" fillId="91" borderId="147" applyNumberFormat="0" applyProtection="0">
      <alignment horizontal="left" vertical="top" indent="1"/>
    </xf>
    <xf numFmtId="4" fontId="56" fillId="119" borderId="147" applyNumberFormat="0" applyProtection="0">
      <alignment horizontal="left" vertical="center" indent="1"/>
    </xf>
    <xf numFmtId="0" fontId="226" fillId="110" borderId="148" applyNumberFormat="0" applyAlignment="0" applyProtection="0"/>
    <xf numFmtId="0" fontId="185" fillId="0" borderId="156" applyNumberFormat="0" applyFill="0" applyAlignment="0" applyProtection="0"/>
    <xf numFmtId="4" fontId="64" fillId="96" borderId="147" applyNumberFormat="0" applyProtection="0">
      <alignment horizontal="right" vertical="center"/>
    </xf>
    <xf numFmtId="4" fontId="206" fillId="122" borderId="152" applyNumberFormat="0" applyProtection="0">
      <alignment horizontal="left" vertical="center" indent="1"/>
    </xf>
    <xf numFmtId="4" fontId="230" fillId="159" borderId="147" applyNumberFormat="0" applyProtection="0">
      <alignment horizontal="right" vertical="center"/>
    </xf>
    <xf numFmtId="0" fontId="208" fillId="107" borderId="147" applyNumberFormat="0" applyProtection="0">
      <alignment horizontal="left" vertical="top" indent="1"/>
    </xf>
    <xf numFmtId="4" fontId="64" fillId="97" borderId="147" applyNumberFormat="0" applyProtection="0">
      <alignment horizontal="right" vertical="center"/>
    </xf>
    <xf numFmtId="4" fontId="206" fillId="97" borderId="152" applyNumberFormat="0" applyProtection="0">
      <alignment horizontal="right" vertical="center"/>
    </xf>
    <xf numFmtId="4" fontId="206" fillId="93" borderId="152" applyNumberFormat="0" applyProtection="0">
      <alignment horizontal="right" vertical="center"/>
    </xf>
    <xf numFmtId="0" fontId="206" fillId="86" borderId="152" applyNumberFormat="0" applyFont="0" applyAlignment="0" applyProtection="0"/>
    <xf numFmtId="4" fontId="206" fillId="93" borderId="152" applyNumberFormat="0" applyProtection="0">
      <alignment horizontal="right" vertical="center"/>
    </xf>
    <xf numFmtId="4" fontId="53" fillId="38" borderId="147" applyNumberFormat="0" applyProtection="0">
      <alignment horizontal="left" vertical="center" indent="1"/>
    </xf>
    <xf numFmtId="0" fontId="213" fillId="134" borderId="152" applyNumberFormat="0" applyAlignment="0" applyProtection="0"/>
    <xf numFmtId="4" fontId="64" fillId="94" borderId="147" applyNumberFormat="0" applyProtection="0">
      <alignment horizontal="right" vertical="center"/>
    </xf>
    <xf numFmtId="0" fontId="12" fillId="86" borderId="149" applyNumberFormat="0" applyFont="0" applyAlignment="0" applyProtection="0"/>
    <xf numFmtId="4" fontId="53" fillId="38" borderId="147" applyNumberFormat="0" applyProtection="0">
      <alignment horizontal="left" vertical="center" indent="1"/>
    </xf>
    <xf numFmtId="4" fontId="64" fillId="103" borderId="147" applyNumberFormat="0" applyProtection="0">
      <alignment horizontal="right" vertical="center"/>
    </xf>
    <xf numFmtId="4" fontId="12" fillId="104" borderId="153" applyNumberFormat="0" applyProtection="0">
      <alignment horizontal="left" vertical="center" indent="1"/>
    </xf>
    <xf numFmtId="0" fontId="12" fillId="103" borderId="147" applyNumberFormat="0" applyProtection="0">
      <alignment horizontal="left" vertical="center" indent="1"/>
    </xf>
    <xf numFmtId="0" fontId="226" fillId="110" borderId="148" applyNumberFormat="0" applyAlignment="0" applyProtection="0"/>
    <xf numFmtId="0" fontId="64" fillId="92" borderId="147" applyNumberFormat="0" applyProtection="0">
      <alignment horizontal="left" vertical="top" indent="1"/>
    </xf>
    <xf numFmtId="4" fontId="53" fillId="109" borderId="147" applyNumberFormat="0" applyProtection="0">
      <alignment horizontal="right" vertical="center"/>
    </xf>
    <xf numFmtId="4" fontId="64" fillId="100" borderId="147" applyNumberFormat="0" applyProtection="0">
      <alignment horizontal="right" vertical="center"/>
    </xf>
    <xf numFmtId="0" fontId="12" fillId="103" borderId="147" applyNumberFormat="0" applyProtection="0">
      <alignment horizontal="left" vertical="center" indent="1"/>
    </xf>
    <xf numFmtId="4" fontId="206" fillId="95" borderId="153" applyNumberFormat="0" applyProtection="0">
      <alignment horizontal="right" vertical="center"/>
    </xf>
    <xf numFmtId="4" fontId="53" fillId="156" borderId="147" applyNumberFormat="0" applyProtection="0">
      <alignment horizontal="right" vertical="center"/>
    </xf>
    <xf numFmtId="4" fontId="64" fillId="98" borderId="147" applyNumberFormat="0" applyProtection="0">
      <alignment horizontal="right" vertical="center"/>
    </xf>
    <xf numFmtId="0" fontId="206" fillId="138" borderId="152" applyNumberFormat="0" applyProtection="0">
      <alignment horizontal="left" vertical="center" indent="1"/>
    </xf>
    <xf numFmtId="4" fontId="206" fillId="102" borderId="153" applyNumberFormat="0" applyProtection="0">
      <alignment horizontal="left" vertical="center" indent="1"/>
    </xf>
    <xf numFmtId="0" fontId="206" fillId="103" borderId="147" applyNumberFormat="0" applyProtection="0">
      <alignment horizontal="left" vertical="top" indent="1"/>
    </xf>
    <xf numFmtId="4" fontId="215" fillId="38" borderId="152" applyNumberFormat="0" applyProtection="0">
      <alignment vertical="center"/>
    </xf>
    <xf numFmtId="4" fontId="206" fillId="122" borderId="152" applyNumberFormat="0" applyProtection="0">
      <alignment horizontal="left" vertical="center" indent="1"/>
    </xf>
    <xf numFmtId="4" fontId="53" fillId="159" borderId="147" applyNumberFormat="0" applyProtection="0">
      <alignment horizontal="right" vertical="center"/>
    </xf>
    <xf numFmtId="0" fontId="206" fillId="92" borderId="147" applyNumberFormat="0" applyProtection="0">
      <alignment horizontal="left" vertical="top" indent="1"/>
    </xf>
    <xf numFmtId="0" fontId="71" fillId="104" borderId="154" applyBorder="0"/>
    <xf numFmtId="4" fontId="64" fillId="99" borderId="147" applyNumberFormat="0" applyProtection="0">
      <alignment horizontal="right" vertical="center"/>
    </xf>
    <xf numFmtId="4" fontId="206" fillId="91" borderId="152" applyNumberFormat="0" applyProtection="0">
      <alignment vertical="center"/>
    </xf>
    <xf numFmtId="4" fontId="229" fillId="38" borderId="147" applyNumberFormat="0" applyProtection="0">
      <alignment vertical="center"/>
    </xf>
    <xf numFmtId="4" fontId="64" fillId="98" borderId="147" applyNumberFormat="0" applyProtection="0">
      <alignment horizontal="right" vertical="center"/>
    </xf>
    <xf numFmtId="0" fontId="12" fillId="92" borderId="147" applyNumberFormat="0" applyProtection="0">
      <alignment horizontal="left" vertical="center" indent="1"/>
    </xf>
    <xf numFmtId="4" fontId="206" fillId="97" borderId="152" applyNumberFormat="0" applyProtection="0">
      <alignment horizontal="right" vertical="center"/>
    </xf>
    <xf numFmtId="4" fontId="64" fillId="98" borderId="147" applyNumberFormat="0" applyProtection="0">
      <alignment horizontal="right" vertical="center"/>
    </xf>
    <xf numFmtId="0" fontId="206" fillId="103" borderId="147" applyNumberFormat="0" applyProtection="0">
      <alignment horizontal="left" vertical="top" indent="1"/>
    </xf>
    <xf numFmtId="4" fontId="53" fillId="156" borderId="147" applyNumberFormat="0" applyProtection="0">
      <alignment horizontal="right" vertical="center"/>
    </xf>
    <xf numFmtId="4" fontId="64" fillId="98" borderId="147" applyNumberFormat="0" applyProtection="0">
      <alignment horizontal="right" vertical="center"/>
    </xf>
    <xf numFmtId="0" fontId="206" fillId="92" borderId="147" applyNumberFormat="0" applyProtection="0">
      <alignment horizontal="left" vertical="top" indent="1"/>
    </xf>
    <xf numFmtId="4" fontId="229" fillId="38" borderId="147" applyNumberFormat="0" applyProtection="0">
      <alignment vertical="center"/>
    </xf>
    <xf numFmtId="0" fontId="12" fillId="92" borderId="147" applyNumberFormat="0" applyProtection="0">
      <alignment horizontal="left" vertical="center" indent="1"/>
    </xf>
    <xf numFmtId="0" fontId="213" fillId="134" borderId="152" applyNumberFormat="0" applyAlignment="0" applyProtection="0"/>
    <xf numFmtId="0" fontId="220" fillId="110" borderId="148" applyNumberFormat="0" applyAlignment="0" applyProtection="0"/>
    <xf numFmtId="0" fontId="12" fillId="86" borderId="149" applyNumberFormat="0" applyFont="0" applyAlignment="0" applyProtection="0"/>
    <xf numFmtId="4" fontId="187" fillId="107" borderId="147" applyNumberFormat="0" applyProtection="0">
      <alignment vertical="center"/>
    </xf>
    <xf numFmtId="4" fontId="53" fillId="157" borderId="147" applyNumberFormat="0" applyProtection="0">
      <alignment horizontal="right" vertical="center"/>
    </xf>
    <xf numFmtId="4" fontId="206" fillId="102" borderId="153" applyNumberFormat="0" applyProtection="0">
      <alignment horizontal="left" vertical="center" indent="1"/>
    </xf>
    <xf numFmtId="4" fontId="64" fillId="93" borderId="147" applyNumberFormat="0" applyProtection="0">
      <alignment horizontal="right" vertical="center"/>
    </xf>
    <xf numFmtId="0" fontId="12" fillId="106" borderId="157" applyNumberFormat="0">
      <protection locked="0"/>
    </xf>
    <xf numFmtId="0" fontId="12" fillId="103" borderId="147" applyNumberFormat="0" applyProtection="0">
      <alignment horizontal="left" vertical="top" indent="1"/>
    </xf>
    <xf numFmtId="4" fontId="64" fillId="92" borderId="147" applyNumberFormat="0" applyProtection="0">
      <alignment horizontal="right" vertical="center"/>
    </xf>
    <xf numFmtId="4" fontId="206" fillId="95" borderId="153" applyNumberFormat="0" applyProtection="0">
      <alignment horizontal="right" vertical="center"/>
    </xf>
    <xf numFmtId="0" fontId="12" fillId="92" borderId="147" applyNumberFormat="0" applyProtection="0">
      <alignment horizontal="left" vertical="center" indent="1"/>
    </xf>
    <xf numFmtId="4" fontId="53" fillId="159" borderId="147" applyNumberFormat="0" applyProtection="0">
      <alignment horizontal="right" vertical="center"/>
    </xf>
    <xf numFmtId="0" fontId="12" fillId="105" borderId="147" applyNumberFormat="0" applyProtection="0">
      <alignment horizontal="left" vertical="top" indent="1"/>
    </xf>
    <xf numFmtId="0" fontId="206" fillId="103" borderId="147" applyNumberFormat="0" applyProtection="0">
      <alignment horizontal="left" vertical="top" indent="1"/>
    </xf>
    <xf numFmtId="0" fontId="194" fillId="117" borderId="148" applyNumberFormat="0" applyAlignment="0" applyProtection="0"/>
    <xf numFmtId="4" fontId="64" fillId="92" borderId="147" applyNumberFormat="0" applyProtection="0">
      <alignment horizontal="right" vertical="center"/>
    </xf>
    <xf numFmtId="0" fontId="12" fillId="92" borderId="147" applyNumberFormat="0" applyProtection="0">
      <alignment horizontal="left" vertical="top" indent="1"/>
    </xf>
    <xf numFmtId="0" fontId="12" fillId="92" borderId="147" applyNumberFormat="0" applyProtection="0">
      <alignment horizontal="left" vertical="center" indent="1"/>
    </xf>
    <xf numFmtId="0" fontId="194" fillId="117" borderId="148" applyNumberFormat="0" applyAlignment="0" applyProtection="0"/>
    <xf numFmtId="4" fontId="64" fillId="92" borderId="147" applyNumberFormat="0" applyProtection="0">
      <alignment horizontal="right" vertical="center"/>
    </xf>
    <xf numFmtId="4" fontId="50" fillId="91" borderId="147" applyNumberFormat="0" applyProtection="0">
      <alignment horizontal="left" vertical="center" indent="1"/>
    </xf>
    <xf numFmtId="4" fontId="64" fillId="100" borderId="147" applyNumberFormat="0" applyProtection="0">
      <alignment horizontal="right" vertical="center"/>
    </xf>
    <xf numFmtId="4" fontId="53" fillId="154" borderId="147" applyNumberFormat="0" applyProtection="0">
      <alignment horizontal="right" vertical="center"/>
    </xf>
    <xf numFmtId="0" fontId="12" fillId="105" borderId="147" applyNumberFormat="0" applyProtection="0">
      <alignment horizontal="left" vertical="top" indent="1"/>
    </xf>
    <xf numFmtId="0" fontId="12" fillId="104" borderId="147" applyNumberFormat="0" applyProtection="0">
      <alignment horizontal="left" vertical="top" indent="1"/>
    </xf>
    <xf numFmtId="4" fontId="64" fillId="97" borderId="147" applyNumberFormat="0" applyProtection="0">
      <alignment horizontal="right" vertical="center"/>
    </xf>
    <xf numFmtId="0" fontId="206" fillId="105" borderId="152" applyNumberFormat="0" applyProtection="0">
      <alignment horizontal="left" vertical="center" indent="1"/>
    </xf>
    <xf numFmtId="4" fontId="210" fillId="108" borderId="153" applyNumberFormat="0" applyProtection="0">
      <alignment horizontal="left" vertical="center" indent="1"/>
    </xf>
    <xf numFmtId="0" fontId="12" fillId="104" borderId="147" applyNumberFormat="0" applyProtection="0">
      <alignment horizontal="left" vertical="center" indent="1"/>
    </xf>
    <xf numFmtId="4" fontId="230" fillId="159" borderId="147" applyNumberFormat="0" applyProtection="0">
      <alignment vertical="center"/>
    </xf>
    <xf numFmtId="0" fontId="12" fillId="104" borderId="147" applyNumberFormat="0" applyProtection="0">
      <alignment horizontal="left" vertical="center" indent="1"/>
    </xf>
    <xf numFmtId="0" fontId="12" fillId="103" borderId="147" applyNumberFormat="0" applyProtection="0">
      <alignment horizontal="left" vertical="center" indent="1"/>
    </xf>
    <xf numFmtId="4" fontId="53" fillId="159" borderId="147" applyNumberFormat="0" applyProtection="0">
      <alignment vertical="center"/>
    </xf>
    <xf numFmtId="4" fontId="56" fillId="119" borderId="155" applyNumberFormat="0" applyProtection="0">
      <alignment horizontal="left" vertical="center" indent="1"/>
    </xf>
    <xf numFmtId="4" fontId="50" fillId="91" borderId="147" applyNumberFormat="0" applyProtection="0">
      <alignment vertical="center"/>
    </xf>
    <xf numFmtId="4" fontId="64" fillId="93" borderId="147" applyNumberFormat="0" applyProtection="0">
      <alignment horizontal="right" vertical="center"/>
    </xf>
    <xf numFmtId="4" fontId="64" fillId="92" borderId="147" applyNumberFormat="0" applyProtection="0">
      <alignment horizontal="left" vertical="center" indent="1"/>
    </xf>
    <xf numFmtId="4" fontId="206" fillId="92" borderId="153" applyNumberFormat="0" applyProtection="0">
      <alignment horizontal="left" vertical="center" indent="1"/>
    </xf>
    <xf numFmtId="4" fontId="64" fillId="97" borderId="147" applyNumberFormat="0" applyProtection="0">
      <alignment horizontal="right" vertical="center"/>
    </xf>
    <xf numFmtId="0" fontId="206" fillId="110" borderId="152" applyNumberFormat="0" applyProtection="0">
      <alignment horizontal="left" vertical="center" indent="1"/>
    </xf>
    <xf numFmtId="4" fontId="64" fillId="98" borderId="147" applyNumberFormat="0" applyProtection="0">
      <alignment horizontal="right" vertical="center"/>
    </xf>
    <xf numFmtId="0" fontId="12" fillId="105" borderId="160" applyNumberFormat="0" applyProtection="0">
      <alignment horizontal="left" vertical="center" indent="1"/>
    </xf>
    <xf numFmtId="4" fontId="53" fillId="38" borderId="147" applyNumberFormat="0" applyProtection="0">
      <alignment horizontal="left" vertical="center" indent="1"/>
    </xf>
    <xf numFmtId="0" fontId="185" fillId="0" borderId="151" applyNumberFormat="0" applyFill="0" applyAlignment="0" applyProtection="0"/>
    <xf numFmtId="4" fontId="64" fillId="92" borderId="147" applyNumberFormat="0" applyProtection="0">
      <alignment horizontal="left" vertical="center" indent="1"/>
    </xf>
    <xf numFmtId="4" fontId="50" fillId="91" borderId="147" applyNumberFormat="0" applyProtection="0">
      <alignment horizontal="left" vertical="center" indent="1"/>
    </xf>
    <xf numFmtId="0" fontId="12" fillId="104" borderId="147" applyNumberFormat="0" applyProtection="0">
      <alignment horizontal="left" vertical="center" indent="1"/>
    </xf>
    <xf numFmtId="4" fontId="64" fillId="97" borderId="147" applyNumberFormat="0" applyProtection="0">
      <alignment horizontal="right" vertical="center"/>
    </xf>
    <xf numFmtId="4" fontId="206" fillId="92" borderId="152" applyNumberFormat="0" applyProtection="0">
      <alignment horizontal="right" vertical="center"/>
    </xf>
    <xf numFmtId="0" fontId="12" fillId="105" borderId="147" applyNumberFormat="0" applyProtection="0">
      <alignment horizontal="left" vertical="center" indent="1"/>
    </xf>
    <xf numFmtId="0" fontId="201" fillId="87" borderId="152" applyNumberFormat="0" applyAlignment="0" applyProtection="0"/>
    <xf numFmtId="4" fontId="53" fillId="157" borderId="147" applyNumberFormat="0" applyProtection="0">
      <alignment horizontal="right" vertical="center"/>
    </xf>
    <xf numFmtId="4" fontId="53" fillId="157" borderId="147" applyNumberFormat="0" applyProtection="0">
      <alignment horizontal="right" vertical="center"/>
    </xf>
    <xf numFmtId="4" fontId="64" fillId="92" borderId="147" applyNumberFormat="0" applyProtection="0">
      <alignment horizontal="right" vertical="center"/>
    </xf>
    <xf numFmtId="4" fontId="64" fillId="103" borderId="147" applyNumberFormat="0" applyProtection="0">
      <alignment horizontal="right" vertical="center"/>
    </xf>
    <xf numFmtId="0" fontId="201" fillId="87" borderId="148" applyNumberFormat="0" applyAlignment="0" applyProtection="0"/>
    <xf numFmtId="4" fontId="64" fillId="98" borderId="147" applyNumberFormat="0" applyProtection="0">
      <alignment horizontal="right" vertical="center"/>
    </xf>
    <xf numFmtId="0" fontId="194" fillId="117" borderId="148" applyNumberFormat="0" applyAlignment="0" applyProtection="0"/>
    <xf numFmtId="0" fontId="206" fillId="105" borderId="152" applyNumberFormat="0" applyProtection="0">
      <alignment horizontal="left" vertical="center" indent="1"/>
    </xf>
    <xf numFmtId="0" fontId="12" fillId="92" borderId="147" applyNumberFormat="0" applyProtection="0">
      <alignment horizontal="left" vertical="top" indent="1"/>
    </xf>
    <xf numFmtId="4" fontId="189" fillId="103" borderId="147" applyNumberFormat="0" applyProtection="0">
      <alignment horizontal="right" vertical="center"/>
    </xf>
    <xf numFmtId="4" fontId="206" fillId="100" borderId="152" applyNumberFormat="0" applyProtection="0">
      <alignment horizontal="right" vertical="center"/>
    </xf>
    <xf numFmtId="0" fontId="12" fillId="104" borderId="147" applyNumberFormat="0" applyProtection="0">
      <alignment horizontal="left" vertical="center" indent="1"/>
    </xf>
    <xf numFmtId="4" fontId="64" fillId="101" borderId="147" applyNumberFormat="0" applyProtection="0">
      <alignment horizontal="right" vertical="center"/>
    </xf>
    <xf numFmtId="4" fontId="64" fillId="95" borderId="147" applyNumberFormat="0" applyProtection="0">
      <alignment horizontal="right" vertical="center"/>
    </xf>
    <xf numFmtId="4" fontId="50" fillId="91" borderId="147" applyNumberFormat="0" applyProtection="0">
      <alignment vertical="center"/>
    </xf>
    <xf numFmtId="4" fontId="64" fillId="95" borderId="147" applyNumberFormat="0" applyProtection="0">
      <alignment horizontal="right" vertical="center"/>
    </xf>
    <xf numFmtId="4" fontId="64" fillId="92" borderId="147" applyNumberFormat="0" applyProtection="0">
      <alignment horizontal="right" vertical="center"/>
    </xf>
    <xf numFmtId="0" fontId="12" fillId="103" borderId="147" applyNumberFormat="0" applyProtection="0">
      <alignment horizontal="left" vertical="top" indent="1"/>
    </xf>
    <xf numFmtId="4" fontId="231" fillId="159" borderId="147" applyNumberFormat="0" applyProtection="0">
      <alignment horizontal="right" vertical="center"/>
    </xf>
    <xf numFmtId="4" fontId="64" fillId="96" borderId="147" applyNumberFormat="0" applyProtection="0">
      <alignment horizontal="right" vertical="center"/>
    </xf>
    <xf numFmtId="4" fontId="64" fillId="94" borderId="147" applyNumberFormat="0" applyProtection="0">
      <alignment horizontal="right" vertical="center"/>
    </xf>
    <xf numFmtId="0" fontId="226" fillId="110" borderId="148" applyNumberFormat="0" applyAlignment="0" applyProtection="0"/>
    <xf numFmtId="0" fontId="208" fillId="92" borderId="147" applyNumberFormat="0" applyProtection="0">
      <alignment horizontal="left" vertical="top" indent="1"/>
    </xf>
    <xf numFmtId="4" fontId="53" fillId="157" borderId="147" applyNumberFormat="0" applyProtection="0">
      <alignment horizontal="right" vertical="center"/>
    </xf>
    <xf numFmtId="4" fontId="230" fillId="159" borderId="147" applyNumberFormat="0" applyProtection="0">
      <alignment horizontal="right" vertical="center"/>
    </xf>
    <xf numFmtId="0" fontId="12" fillId="104" borderId="147" applyNumberFormat="0" applyProtection="0">
      <alignment horizontal="left" vertical="top" indent="1"/>
    </xf>
    <xf numFmtId="4" fontId="189" fillId="103" borderId="147" applyNumberFormat="0" applyProtection="0">
      <alignment horizontal="right" vertical="center"/>
    </xf>
    <xf numFmtId="0" fontId="12" fillId="104" borderId="147" applyNumberFormat="0" applyProtection="0">
      <alignment horizontal="left" vertical="center" indent="1"/>
    </xf>
    <xf numFmtId="4" fontId="64" fillId="100" borderId="147" applyNumberFormat="0" applyProtection="0">
      <alignment horizontal="right" vertical="center"/>
    </xf>
    <xf numFmtId="4" fontId="206" fillId="137" borderId="152" applyNumberFormat="0" applyProtection="0">
      <alignment horizontal="right" vertical="center"/>
    </xf>
    <xf numFmtId="0" fontId="206" fillId="92" borderId="147" applyNumberFormat="0" applyProtection="0">
      <alignment horizontal="left" vertical="top" indent="1"/>
    </xf>
    <xf numFmtId="4" fontId="64" fillId="103" borderId="147" applyNumberFormat="0" applyProtection="0">
      <alignment horizontal="right" vertical="center"/>
    </xf>
    <xf numFmtId="0" fontId="12" fillId="105" borderId="147" applyNumberFormat="0" applyProtection="0">
      <alignment horizontal="left" vertical="center" indent="1"/>
    </xf>
    <xf numFmtId="4" fontId="56" fillId="38" borderId="147" applyNumberFormat="0" applyProtection="0">
      <alignment vertical="center"/>
    </xf>
    <xf numFmtId="4" fontId="206" fillId="0" borderId="152" applyNumberFormat="0" applyProtection="0">
      <alignment horizontal="right" vertical="center"/>
    </xf>
    <xf numFmtId="4" fontId="206" fillId="92" borderId="152" applyNumberFormat="0" applyProtection="0">
      <alignment horizontal="right" vertical="center"/>
    </xf>
    <xf numFmtId="0" fontId="12" fillId="92" borderId="147" applyNumberFormat="0" applyProtection="0">
      <alignment horizontal="left" vertical="top" indent="1"/>
    </xf>
    <xf numFmtId="4" fontId="53" fillId="38" borderId="147" applyNumberFormat="0" applyProtection="0">
      <alignment horizontal="left" vertical="center" indent="1"/>
    </xf>
    <xf numFmtId="0" fontId="226" fillId="110" borderId="148" applyNumberFormat="0" applyAlignment="0" applyProtection="0"/>
    <xf numFmtId="4" fontId="206" fillId="122" borderId="152" applyNumberFormat="0" applyProtection="0">
      <alignment horizontal="left" vertical="center" indent="1"/>
    </xf>
    <xf numFmtId="4" fontId="211" fillId="106" borderId="152" applyNumberFormat="0" applyProtection="0">
      <alignment horizontal="right" vertical="center"/>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206" fillId="92" borderId="153" applyNumberFormat="0" applyProtection="0">
      <alignment horizontal="left" vertical="center" indent="1"/>
    </xf>
    <xf numFmtId="4" fontId="64" fillId="107" borderId="147" applyNumberFormat="0" applyProtection="0">
      <alignment horizontal="left" vertical="center" indent="1"/>
    </xf>
    <xf numFmtId="4" fontId="64" fillId="101" borderId="147" applyNumberFormat="0" applyProtection="0">
      <alignment horizontal="right" vertical="center"/>
    </xf>
    <xf numFmtId="4" fontId="230" fillId="159" borderId="147" applyNumberFormat="0" applyProtection="0">
      <alignment horizontal="right" vertical="center"/>
    </xf>
    <xf numFmtId="4" fontId="53" fillId="152" borderId="147" applyNumberFormat="0" applyProtection="0">
      <alignment horizontal="right" vertical="center"/>
    </xf>
    <xf numFmtId="4" fontId="215" fillId="23" borderId="157" applyNumberFormat="0" applyProtection="0">
      <alignment vertical="center"/>
    </xf>
    <xf numFmtId="0" fontId="194" fillId="117" borderId="148" applyNumberFormat="0" applyAlignment="0" applyProtection="0"/>
    <xf numFmtId="4" fontId="206" fillId="122" borderId="152" applyNumberFormat="0" applyProtection="0">
      <alignment horizontal="left" vertical="center" indent="1"/>
    </xf>
    <xf numFmtId="4" fontId="64" fillId="101" borderId="147" applyNumberFormat="0" applyProtection="0">
      <alignment horizontal="right" vertical="center"/>
    </xf>
    <xf numFmtId="4" fontId="64" fillId="107" borderId="147" applyNumberFormat="0" applyProtection="0">
      <alignment vertical="center"/>
    </xf>
    <xf numFmtId="0" fontId="213" fillId="134" borderId="152" applyNumberFormat="0" applyAlignment="0" applyProtection="0"/>
    <xf numFmtId="4" fontId="211" fillId="106" borderId="152" applyNumberFormat="0" applyProtection="0">
      <alignment horizontal="right" vertical="center"/>
    </xf>
    <xf numFmtId="0" fontId="185" fillId="0" borderId="156" applyNumberFormat="0" applyFill="0" applyAlignment="0" applyProtection="0"/>
    <xf numFmtId="4" fontId="50" fillId="91" borderId="147" applyNumberFormat="0" applyProtection="0">
      <alignment horizontal="left" vertical="center" indent="1"/>
    </xf>
    <xf numFmtId="4" fontId="206" fillId="122" borderId="152" applyNumberFormat="0" applyProtection="0">
      <alignment horizontal="left" vertical="center" indent="1"/>
    </xf>
    <xf numFmtId="0" fontId="206" fillId="104" borderId="147" applyNumberFormat="0" applyProtection="0">
      <alignment horizontal="left" vertical="top" indent="1"/>
    </xf>
    <xf numFmtId="4" fontId="64" fillId="92" borderId="147" applyNumberFormat="0" applyProtection="0">
      <alignment horizontal="left" vertical="center" indent="1"/>
    </xf>
    <xf numFmtId="0" fontId="12" fillId="106" borderId="157" applyNumberFormat="0">
      <protection locked="0"/>
    </xf>
    <xf numFmtId="4" fontId="64" fillId="96" borderId="147" applyNumberFormat="0" applyProtection="0">
      <alignment horizontal="right" vertical="center"/>
    </xf>
    <xf numFmtId="4" fontId="64" fillId="93" borderId="147" applyNumberFormat="0" applyProtection="0">
      <alignment horizontal="right" vertical="center"/>
    </xf>
    <xf numFmtId="4" fontId="186" fillId="91" borderId="147" applyNumberFormat="0" applyProtection="0">
      <alignment vertical="center"/>
    </xf>
    <xf numFmtId="4" fontId="64" fillId="97" borderId="147" applyNumberFormat="0" applyProtection="0">
      <alignment horizontal="right" vertical="center"/>
    </xf>
    <xf numFmtId="0" fontId="64" fillId="107" borderId="147" applyNumberFormat="0" applyProtection="0">
      <alignment horizontal="left" vertical="top" indent="1"/>
    </xf>
    <xf numFmtId="4" fontId="206" fillId="92" borderId="152" applyNumberFormat="0" applyProtection="0">
      <alignment horizontal="right" vertical="center"/>
    </xf>
    <xf numFmtId="4" fontId="53" fillId="153" borderId="147" applyNumberFormat="0" applyProtection="0">
      <alignment horizontal="right" vertical="center"/>
    </xf>
    <xf numFmtId="4" fontId="230" fillId="159" borderId="147" applyNumberFormat="0" applyProtection="0">
      <alignment horizontal="right" vertical="center"/>
    </xf>
    <xf numFmtId="4" fontId="64" fillId="94" borderId="147" applyNumberFormat="0" applyProtection="0">
      <alignment horizontal="right" vertical="center"/>
    </xf>
    <xf numFmtId="4" fontId="206" fillId="93" borderId="152" applyNumberFormat="0" applyProtection="0">
      <alignment horizontal="right" vertical="center"/>
    </xf>
    <xf numFmtId="4" fontId="206" fillId="101" borderId="152" applyNumberFormat="0" applyProtection="0">
      <alignment horizontal="right" vertical="center"/>
    </xf>
    <xf numFmtId="4" fontId="189" fillId="103" borderId="147" applyNumberFormat="0" applyProtection="0">
      <alignment horizontal="right" vertical="center"/>
    </xf>
    <xf numFmtId="4" fontId="64" fillId="100" borderId="147" applyNumberFormat="0" applyProtection="0">
      <alignment horizontal="right" vertical="center"/>
    </xf>
    <xf numFmtId="4" fontId="56" fillId="119" borderId="155" applyNumberFormat="0" applyProtection="0">
      <alignment horizontal="left" vertical="center" indent="1"/>
    </xf>
    <xf numFmtId="4" fontId="64" fillId="103" borderId="147" applyNumberFormat="0" applyProtection="0">
      <alignment horizontal="right" vertical="center"/>
    </xf>
    <xf numFmtId="4" fontId="12" fillId="104" borderId="153" applyNumberFormat="0" applyProtection="0">
      <alignment horizontal="left" vertical="center" indent="1"/>
    </xf>
    <xf numFmtId="4" fontId="53" fillId="38" borderId="147" applyNumberFormat="0" applyProtection="0">
      <alignment horizontal="left" vertical="center" indent="1"/>
    </xf>
    <xf numFmtId="4" fontId="206" fillId="99" borderId="152" applyNumberFormat="0" applyProtection="0">
      <alignment horizontal="right" vertical="center"/>
    </xf>
    <xf numFmtId="4" fontId="64" fillId="92" borderId="147" applyNumberFormat="0" applyProtection="0">
      <alignment horizontal="right" vertical="center"/>
    </xf>
    <xf numFmtId="0" fontId="12" fillId="105" borderId="147" applyNumberFormat="0" applyProtection="0">
      <alignment horizontal="left" vertical="center" indent="1"/>
    </xf>
    <xf numFmtId="4" fontId="64" fillId="101" borderId="147" applyNumberFormat="0" applyProtection="0">
      <alignment horizontal="right" vertical="center"/>
    </xf>
    <xf numFmtId="4" fontId="64" fillId="94" borderId="147" applyNumberFormat="0" applyProtection="0">
      <alignment horizontal="right" vertical="center"/>
    </xf>
    <xf numFmtId="4" fontId="53" fillId="153" borderId="147" applyNumberFormat="0" applyProtection="0">
      <alignment horizontal="right" vertical="center"/>
    </xf>
    <xf numFmtId="0" fontId="12" fillId="104" borderId="147" applyNumberFormat="0" applyProtection="0">
      <alignment horizontal="left" vertical="center" indent="1"/>
    </xf>
    <xf numFmtId="4" fontId="53" fillId="159" borderId="147" applyNumberFormat="0" applyProtection="0">
      <alignment vertical="center"/>
    </xf>
    <xf numFmtId="4" fontId="230" fillId="159" borderId="147" applyNumberFormat="0" applyProtection="0">
      <alignment horizontal="right" vertical="center"/>
    </xf>
    <xf numFmtId="4" fontId="56" fillId="119" borderId="155" applyNumberFormat="0" applyProtection="0">
      <alignment horizontal="left" vertical="center" indent="1"/>
    </xf>
    <xf numFmtId="0" fontId="206" fillId="104" borderId="147" applyNumberFormat="0" applyProtection="0">
      <alignment horizontal="left" vertical="top" indent="1"/>
    </xf>
    <xf numFmtId="0" fontId="12" fillId="92" borderId="147" applyNumberFormat="0" applyProtection="0">
      <alignment horizontal="left" vertical="center" indent="1"/>
    </xf>
    <xf numFmtId="4" fontId="230" fillId="159" borderId="147" applyNumberFormat="0" applyProtection="0">
      <alignment horizontal="right" vertical="center"/>
    </xf>
    <xf numFmtId="4" fontId="64" fillId="101" borderId="147" applyNumberFormat="0" applyProtection="0">
      <alignment horizontal="right" vertical="center"/>
    </xf>
    <xf numFmtId="0" fontId="12" fillId="104" borderId="147" applyNumberFormat="0" applyProtection="0">
      <alignment horizontal="left" vertical="top" indent="1"/>
    </xf>
    <xf numFmtId="4" fontId="64" fillId="99" borderId="147" applyNumberFormat="0" applyProtection="0">
      <alignment horizontal="right" vertical="center"/>
    </xf>
    <xf numFmtId="0" fontId="204" fillId="110" borderId="150" applyNumberFormat="0" applyAlignment="0" applyProtection="0"/>
    <xf numFmtId="0" fontId="204" fillId="134" borderId="150" applyNumberFormat="0" applyAlignment="0" applyProtection="0"/>
    <xf numFmtId="4" fontId="206" fillId="91" borderId="152" applyNumberFormat="0" applyProtection="0">
      <alignment vertical="center"/>
    </xf>
    <xf numFmtId="0" fontId="185" fillId="0" borderId="151" applyNumberFormat="0" applyFill="0" applyAlignment="0" applyProtection="0"/>
    <xf numFmtId="4" fontId="206" fillId="122" borderId="152" applyNumberFormat="0" applyProtection="0">
      <alignment horizontal="left" vertical="center" indent="1"/>
    </xf>
    <xf numFmtId="0" fontId="12" fillId="92" borderId="147" applyNumberFormat="0" applyProtection="0">
      <alignment horizontal="left" vertical="center" indent="1"/>
    </xf>
    <xf numFmtId="0" fontId="12" fillId="92" borderId="147" applyNumberFormat="0" applyProtection="0">
      <alignment horizontal="left" vertical="center" indent="1"/>
    </xf>
    <xf numFmtId="4" fontId="50" fillId="91" borderId="147" applyNumberFormat="0" applyProtection="0">
      <alignment vertical="center"/>
    </xf>
    <xf numFmtId="4" fontId="186" fillId="91" borderId="147" applyNumberFormat="0" applyProtection="0">
      <alignment vertical="center"/>
    </xf>
    <xf numFmtId="4" fontId="53" fillId="159" borderId="147" applyNumberFormat="0" applyProtection="0">
      <alignment horizontal="right" vertical="center"/>
    </xf>
    <xf numFmtId="4" fontId="53" fillId="119" borderId="147" applyNumberFormat="0" applyProtection="0">
      <alignment horizontal="right" vertical="center"/>
    </xf>
    <xf numFmtId="4" fontId="53" fillId="109" borderId="147" applyNumberFormat="0" applyProtection="0">
      <alignment horizontal="right" vertical="center"/>
    </xf>
    <xf numFmtId="0" fontId="12" fillId="92" borderId="147" applyNumberFormat="0" applyProtection="0">
      <alignment horizontal="left" vertical="top" indent="1"/>
    </xf>
    <xf numFmtId="0" fontId="208" fillId="107" borderId="147" applyNumberFormat="0" applyProtection="0">
      <alignment horizontal="left" vertical="top" indent="1"/>
    </xf>
    <xf numFmtId="0" fontId="12" fillId="103" borderId="147" applyNumberFormat="0" applyProtection="0">
      <alignment horizontal="left" vertical="center" indent="1"/>
    </xf>
    <xf numFmtId="4" fontId="206" fillId="98" borderId="152" applyNumberFormat="0" applyProtection="0">
      <alignment horizontal="right" vertical="center"/>
    </xf>
    <xf numFmtId="0" fontId="12" fillId="103" borderId="147" applyNumberFormat="0" applyProtection="0">
      <alignment horizontal="left" vertical="top" indent="1"/>
    </xf>
    <xf numFmtId="4" fontId="189" fillId="103" borderId="147" applyNumberFormat="0" applyProtection="0">
      <alignment horizontal="right" vertical="center"/>
    </xf>
    <xf numFmtId="4" fontId="187" fillId="103" borderId="147" applyNumberFormat="0" applyProtection="0">
      <alignment horizontal="right" vertical="center"/>
    </xf>
    <xf numFmtId="0" fontId="206" fillId="92" borderId="147" applyNumberFormat="0" applyProtection="0">
      <alignment horizontal="left" vertical="top" indent="1"/>
    </xf>
    <xf numFmtId="4" fontId="206" fillId="101" borderId="152" applyNumberFormat="0" applyProtection="0">
      <alignment horizontal="right" vertical="center"/>
    </xf>
    <xf numFmtId="4" fontId="64" fillId="92" borderId="147" applyNumberFormat="0" applyProtection="0">
      <alignment horizontal="right" vertical="center"/>
    </xf>
    <xf numFmtId="0" fontId="201" fillId="87" borderId="148" applyNumberFormat="0" applyAlignment="0" applyProtection="0"/>
    <xf numFmtId="4" fontId="206" fillId="92" borderId="153" applyNumberFormat="0" applyProtection="0">
      <alignment horizontal="left" vertical="center" indent="1"/>
    </xf>
    <xf numFmtId="0" fontId="12" fillId="107" borderId="149" applyNumberFormat="0" applyFont="0" applyAlignment="0" applyProtection="0"/>
    <xf numFmtId="4" fontId="64" fillId="92" borderId="147" applyNumberFormat="0" applyProtection="0">
      <alignment horizontal="right" vertical="center"/>
    </xf>
    <xf numFmtId="4" fontId="53" fillId="155" borderId="147" applyNumberFormat="0" applyProtection="0">
      <alignment horizontal="right" vertical="center"/>
    </xf>
    <xf numFmtId="0" fontId="220" fillId="110" borderId="148" applyNumberFormat="0" applyAlignment="0" applyProtection="0"/>
    <xf numFmtId="4" fontId="206" fillId="91" borderId="152" applyNumberFormat="0" applyProtection="0">
      <alignment vertical="center"/>
    </xf>
    <xf numFmtId="0" fontId="12" fillId="107" borderId="149" applyNumberFormat="0" applyFont="0" applyAlignment="0" applyProtection="0"/>
    <xf numFmtId="4" fontId="12" fillId="104" borderId="153" applyNumberFormat="0" applyProtection="0">
      <alignment horizontal="left" vertical="center" indent="1"/>
    </xf>
    <xf numFmtId="4" fontId="206" fillId="101" borderId="152" applyNumberFormat="0" applyProtection="0">
      <alignment horizontal="right" vertical="center"/>
    </xf>
    <xf numFmtId="0" fontId="12" fillId="92" borderId="147" applyNumberFormat="0" applyProtection="0">
      <alignment horizontal="left" vertical="center" indent="1"/>
    </xf>
    <xf numFmtId="4" fontId="56" fillId="119" borderId="147" applyNumberFormat="0" applyProtection="0">
      <alignment horizontal="left" vertical="center" indent="1"/>
    </xf>
    <xf numFmtId="0" fontId="206" fillId="86" borderId="152" applyNumberFormat="0" applyFont="0" applyAlignment="0" applyProtection="0"/>
    <xf numFmtId="4" fontId="206" fillId="95" borderId="153" applyNumberFormat="0" applyProtection="0">
      <alignment horizontal="right" vertical="center"/>
    </xf>
    <xf numFmtId="0" fontId="12" fillId="104" borderId="147" applyNumberFormat="0" applyProtection="0">
      <alignment horizontal="left" vertical="top" indent="1"/>
    </xf>
    <xf numFmtId="4" fontId="50" fillId="91" borderId="147" applyNumberFormat="0" applyProtection="0">
      <alignment vertical="center"/>
    </xf>
    <xf numFmtId="4" fontId="64" fillId="97" borderId="147" applyNumberFormat="0" applyProtection="0">
      <alignment horizontal="right" vertical="center"/>
    </xf>
    <xf numFmtId="4" fontId="206" fillId="95" borderId="153" applyNumberFormat="0" applyProtection="0">
      <alignment horizontal="right" vertical="center"/>
    </xf>
    <xf numFmtId="4" fontId="64" fillId="94" borderId="147" applyNumberFormat="0" applyProtection="0">
      <alignment horizontal="right" vertical="center"/>
    </xf>
    <xf numFmtId="4" fontId="64" fillId="107" borderId="147" applyNumberFormat="0" applyProtection="0">
      <alignment vertical="center"/>
    </xf>
    <xf numFmtId="4" fontId="64" fillId="94" borderId="147" applyNumberFormat="0" applyProtection="0">
      <alignment horizontal="right" vertical="center"/>
    </xf>
    <xf numFmtId="4" fontId="53" fillId="119" borderId="147" applyNumberFormat="0" applyProtection="0">
      <alignment horizontal="right" vertical="center"/>
    </xf>
    <xf numFmtId="4" fontId="206" fillId="93" borderId="152" applyNumberFormat="0" applyProtection="0">
      <alignment horizontal="right" vertical="center"/>
    </xf>
    <xf numFmtId="0" fontId="206" fillId="105" borderId="147" applyNumberFormat="0" applyProtection="0">
      <alignment horizontal="left" vertical="top" indent="1"/>
    </xf>
    <xf numFmtId="4" fontId="53" fillId="152" borderId="147" applyNumberFormat="0" applyProtection="0">
      <alignment horizontal="right" vertical="center"/>
    </xf>
    <xf numFmtId="4" fontId="53" fillId="109" borderId="147" applyNumberFormat="0" applyProtection="0">
      <alignment horizontal="right" vertical="center"/>
    </xf>
    <xf numFmtId="4" fontId="53" fillId="154" borderId="147" applyNumberFormat="0" applyProtection="0">
      <alignment horizontal="right" vertical="center"/>
    </xf>
    <xf numFmtId="4" fontId="64" fillId="96" borderId="147" applyNumberFormat="0" applyProtection="0">
      <alignment horizontal="right" vertical="center"/>
    </xf>
    <xf numFmtId="4" fontId="64" fillId="97" borderId="147" applyNumberFormat="0" applyProtection="0">
      <alignment horizontal="right" vertical="center"/>
    </xf>
    <xf numFmtId="4" fontId="189" fillId="103" borderId="147" applyNumberFormat="0" applyProtection="0">
      <alignment horizontal="right" vertical="center"/>
    </xf>
    <xf numFmtId="0" fontId="206" fillId="92" borderId="147" applyNumberFormat="0" applyProtection="0">
      <alignment horizontal="left" vertical="top" indent="1"/>
    </xf>
    <xf numFmtId="0" fontId="12" fillId="105" borderId="147" applyNumberFormat="0" applyProtection="0">
      <alignment horizontal="left" vertical="center" indent="1"/>
    </xf>
    <xf numFmtId="4" fontId="64" fillId="95" borderId="147" applyNumberFormat="0" applyProtection="0">
      <alignment horizontal="right" vertical="center"/>
    </xf>
    <xf numFmtId="4" fontId="186" fillId="91" borderId="147" applyNumberFormat="0" applyProtection="0">
      <alignment vertical="center"/>
    </xf>
    <xf numFmtId="0" fontId="12" fillId="105" borderId="147" applyNumberFormat="0" applyProtection="0">
      <alignment horizontal="left" vertical="center" indent="1"/>
    </xf>
    <xf numFmtId="0" fontId="12" fillId="107" borderId="149" applyNumberFormat="0" applyFont="0" applyAlignment="0" applyProtection="0"/>
    <xf numFmtId="4" fontId="64" fillId="92" borderId="147" applyNumberFormat="0" applyProtection="0">
      <alignment horizontal="left" vertical="center" indent="1"/>
    </xf>
    <xf numFmtId="4" fontId="206" fillId="100" borderId="152" applyNumberFormat="0" applyProtection="0">
      <alignment horizontal="right" vertical="center"/>
    </xf>
    <xf numFmtId="0" fontId="12" fillId="105" borderId="147" applyNumberFormat="0" applyProtection="0">
      <alignment horizontal="left" vertical="top" indent="1"/>
    </xf>
    <xf numFmtId="4" fontId="50" fillId="91" borderId="147" applyNumberFormat="0" applyProtection="0">
      <alignment horizontal="left" vertical="center" indent="1"/>
    </xf>
    <xf numFmtId="0" fontId="206" fillId="105" borderId="147" applyNumberFormat="0" applyProtection="0">
      <alignment horizontal="left" vertical="top" indent="1"/>
    </xf>
    <xf numFmtId="4" fontId="64" fillId="107" borderId="147" applyNumberFormat="0" applyProtection="0">
      <alignment vertical="center"/>
    </xf>
    <xf numFmtId="0" fontId="12" fillId="103" borderId="147" applyNumberFormat="0" applyProtection="0">
      <alignment horizontal="left" vertical="center" indent="1"/>
    </xf>
    <xf numFmtId="4" fontId="206" fillId="92" borderId="152" applyNumberFormat="0" applyProtection="0">
      <alignment horizontal="right" vertical="center"/>
    </xf>
    <xf numFmtId="4" fontId="64" fillId="93" borderId="147" applyNumberFormat="0" applyProtection="0">
      <alignment horizontal="right" vertical="center"/>
    </xf>
    <xf numFmtId="0" fontId="12" fillId="104" borderId="147" applyNumberFormat="0" applyProtection="0">
      <alignment horizontal="left" vertical="top" indent="1"/>
    </xf>
    <xf numFmtId="4" fontId="56" fillId="119" borderId="155" applyNumberFormat="0" applyProtection="0">
      <alignment horizontal="left" vertical="center" indent="1"/>
    </xf>
    <xf numFmtId="0" fontId="206" fillId="103" borderId="147" applyNumberFormat="0" applyProtection="0">
      <alignment horizontal="left" vertical="top" indent="1"/>
    </xf>
    <xf numFmtId="4" fontId="53" fillId="159" borderId="147" applyNumberFormat="0" applyProtection="0">
      <alignment horizontal="right" vertical="center"/>
    </xf>
    <xf numFmtId="4" fontId="53" fillId="109" borderId="147" applyNumberFormat="0" applyProtection="0">
      <alignment horizontal="right" vertical="center"/>
    </xf>
    <xf numFmtId="0" fontId="12" fillId="104" borderId="147" applyNumberFormat="0" applyProtection="0">
      <alignment horizontal="left" vertical="center" indent="1"/>
    </xf>
    <xf numFmtId="4" fontId="64" fillId="97" borderId="147" applyNumberFormat="0" applyProtection="0">
      <alignment horizontal="right" vertical="center"/>
    </xf>
    <xf numFmtId="4" fontId="206" fillId="96" borderId="152" applyNumberFormat="0" applyProtection="0">
      <alignment horizontal="right" vertical="center"/>
    </xf>
    <xf numFmtId="4" fontId="64" fillId="95" borderId="147" applyNumberFormat="0" applyProtection="0">
      <alignment horizontal="right" vertical="center"/>
    </xf>
    <xf numFmtId="4" fontId="50" fillId="91" borderId="147" applyNumberFormat="0" applyProtection="0">
      <alignment vertical="center"/>
    </xf>
    <xf numFmtId="0" fontId="12" fillId="92" borderId="147" applyNumberFormat="0" applyProtection="0">
      <alignment horizontal="left" vertical="top" indent="1"/>
    </xf>
    <xf numFmtId="0" fontId="194" fillId="117" borderId="148" applyNumberFormat="0" applyAlignment="0" applyProtection="0"/>
    <xf numFmtId="4" fontId="206" fillId="92" borderId="153" applyNumberFormat="0" applyProtection="0">
      <alignment horizontal="left" vertical="center" indent="1"/>
    </xf>
    <xf numFmtId="0" fontId="206" fillId="103" borderId="160" applyNumberFormat="0" applyProtection="0">
      <alignment horizontal="left" vertical="top" indent="1"/>
    </xf>
    <xf numFmtId="4" fontId="206" fillId="100" borderId="152" applyNumberFormat="0" applyProtection="0">
      <alignment horizontal="right" vertical="center"/>
    </xf>
    <xf numFmtId="0" fontId="206" fillId="110" borderId="152" applyNumberFormat="0" applyProtection="0">
      <alignment horizontal="left" vertical="center" indent="1"/>
    </xf>
    <xf numFmtId="0" fontId="201" fillId="87" borderId="148" applyNumberFormat="0" applyAlignment="0" applyProtection="0"/>
    <xf numFmtId="4" fontId="53" fillId="109" borderId="147" applyNumberFormat="0" applyProtection="0">
      <alignment horizontal="right" vertical="center"/>
    </xf>
    <xf numFmtId="4" fontId="206" fillId="122" borderId="152" applyNumberFormat="0" applyProtection="0">
      <alignment horizontal="left" vertical="center" indent="1"/>
    </xf>
    <xf numFmtId="4" fontId="206" fillId="122" borderId="152" applyNumberFormat="0" applyProtection="0">
      <alignment horizontal="left" vertical="center" indent="1"/>
    </xf>
    <xf numFmtId="4" fontId="53" fillId="152" borderId="147" applyNumberFormat="0" applyProtection="0">
      <alignment horizontal="right" vertical="center"/>
    </xf>
    <xf numFmtId="4" fontId="208" fillId="110" borderId="147" applyNumberFormat="0" applyProtection="0">
      <alignment horizontal="left" vertical="center" indent="1"/>
    </xf>
    <xf numFmtId="0" fontId="64" fillId="92" borderId="147" applyNumberFormat="0" applyProtection="0">
      <alignment horizontal="left" vertical="top" indent="1"/>
    </xf>
    <xf numFmtId="0" fontId="206" fillId="103" borderId="152" applyNumberFormat="0" applyProtection="0">
      <alignment horizontal="left" vertical="center" indent="1"/>
    </xf>
    <xf numFmtId="4" fontId="189" fillId="103" borderId="147" applyNumberFormat="0" applyProtection="0">
      <alignment horizontal="right" vertical="center"/>
    </xf>
    <xf numFmtId="0" fontId="12" fillId="105" borderId="147" applyNumberFormat="0" applyProtection="0">
      <alignment horizontal="left" vertical="top" indent="1"/>
    </xf>
    <xf numFmtId="4" fontId="206" fillId="38" borderId="152" applyNumberFormat="0" applyProtection="0">
      <alignment horizontal="left" vertical="center" indent="1"/>
    </xf>
    <xf numFmtId="4" fontId="206" fillId="122" borderId="152" applyNumberFormat="0" applyProtection="0">
      <alignment horizontal="left" vertical="center" indent="1"/>
    </xf>
    <xf numFmtId="4" fontId="206" fillId="91" borderId="152" applyNumberFormat="0" applyProtection="0">
      <alignment vertical="center"/>
    </xf>
    <xf numFmtId="4" fontId="64" fillId="93" borderId="147" applyNumberFormat="0" applyProtection="0">
      <alignment horizontal="right" vertical="center"/>
    </xf>
    <xf numFmtId="4" fontId="53" fillId="155" borderId="147" applyNumberFormat="0" applyProtection="0">
      <alignment horizontal="right" vertical="center"/>
    </xf>
    <xf numFmtId="0" fontId="185" fillId="0" borderId="151" applyNumberFormat="0" applyFill="0" applyAlignment="0" applyProtection="0"/>
    <xf numFmtId="4" fontId="206" fillId="98" borderId="152" applyNumberFormat="0" applyProtection="0">
      <alignment horizontal="right" vertical="center"/>
    </xf>
    <xf numFmtId="0" fontId="206" fillId="105" borderId="152" applyNumberFormat="0" applyProtection="0">
      <alignment horizontal="left" vertical="center" indent="1"/>
    </xf>
    <xf numFmtId="0" fontId="12" fillId="104" borderId="147" applyNumberFormat="0" applyProtection="0">
      <alignment horizontal="left" vertical="center" indent="1"/>
    </xf>
    <xf numFmtId="4" fontId="64" fillId="100" borderId="147" applyNumberFormat="0" applyProtection="0">
      <alignment horizontal="right" vertical="center"/>
    </xf>
    <xf numFmtId="0" fontId="71" fillId="104" borderId="154" applyBorder="0"/>
    <xf numFmtId="0" fontId="12" fillId="92" borderId="147" applyNumberFormat="0" applyProtection="0">
      <alignment horizontal="left" vertical="center" indent="1"/>
    </xf>
    <xf numFmtId="4" fontId="186" fillId="91" borderId="147" applyNumberFormat="0" applyProtection="0">
      <alignment vertical="center"/>
    </xf>
    <xf numFmtId="4" fontId="64" fillId="93" borderId="147" applyNumberFormat="0" applyProtection="0">
      <alignment horizontal="right" vertical="center"/>
    </xf>
    <xf numFmtId="0" fontId="12" fillId="103" borderId="147" applyNumberFormat="0" applyProtection="0">
      <alignment horizontal="left" vertical="top" indent="1"/>
    </xf>
    <xf numFmtId="4" fontId="64" fillId="101" borderId="147" applyNumberFormat="0" applyProtection="0">
      <alignment horizontal="right" vertical="center"/>
    </xf>
    <xf numFmtId="4" fontId="206" fillId="91" borderId="152" applyNumberFormat="0" applyProtection="0">
      <alignment vertical="center"/>
    </xf>
    <xf numFmtId="4" fontId="64" fillId="94" borderId="147" applyNumberFormat="0" applyProtection="0">
      <alignment horizontal="right" vertical="center"/>
    </xf>
    <xf numFmtId="4" fontId="206" fillId="98" borderId="152" applyNumberFormat="0" applyProtection="0">
      <alignment horizontal="right" vertical="center"/>
    </xf>
    <xf numFmtId="4" fontId="208" fillId="107" borderId="147" applyNumberFormat="0" applyProtection="0">
      <alignment vertical="center"/>
    </xf>
    <xf numFmtId="0" fontId="12" fillId="105" borderId="147" applyNumberFormat="0" applyProtection="0">
      <alignment horizontal="left" vertical="top" indent="1"/>
    </xf>
    <xf numFmtId="4" fontId="206" fillId="92" borderId="153" applyNumberFormat="0" applyProtection="0">
      <alignment horizontal="left" vertical="center" indent="1"/>
    </xf>
    <xf numFmtId="4" fontId="206" fillId="95" borderId="153" applyNumberFormat="0" applyProtection="0">
      <alignment horizontal="right" vertical="center"/>
    </xf>
    <xf numFmtId="0" fontId="12" fillId="104" borderId="147" applyNumberFormat="0" applyProtection="0">
      <alignment horizontal="left" vertical="top" indent="1"/>
    </xf>
    <xf numFmtId="0" fontId="206" fillId="104" borderId="147" applyNumberFormat="0" applyProtection="0">
      <alignment horizontal="left" vertical="top" indent="1"/>
    </xf>
    <xf numFmtId="0" fontId="12" fillId="105" borderId="147" applyNumberFormat="0" applyProtection="0">
      <alignment horizontal="left" vertical="center" indent="1"/>
    </xf>
    <xf numFmtId="4" fontId="64" fillId="100" borderId="147" applyNumberFormat="0" applyProtection="0">
      <alignment horizontal="right" vertical="center"/>
    </xf>
    <xf numFmtId="0" fontId="209" fillId="91" borderId="147" applyNumberFormat="0" applyProtection="0">
      <alignment horizontal="left" vertical="top" indent="1"/>
    </xf>
    <xf numFmtId="4" fontId="206" fillId="122" borderId="152" applyNumberFormat="0" applyProtection="0">
      <alignment horizontal="left" vertical="center" indent="1"/>
    </xf>
    <xf numFmtId="4" fontId="206" fillId="93" borderId="152" applyNumberFormat="0" applyProtection="0">
      <alignment horizontal="right" vertical="center"/>
    </xf>
    <xf numFmtId="4" fontId="206" fillId="99" borderId="152" applyNumberFormat="0" applyProtection="0">
      <alignment horizontal="right" vertical="center"/>
    </xf>
    <xf numFmtId="4" fontId="50" fillId="91" borderId="147" applyNumberFormat="0" applyProtection="0">
      <alignment horizontal="left" vertical="center" indent="1"/>
    </xf>
    <xf numFmtId="4" fontId="64" fillId="100" borderId="147" applyNumberFormat="0" applyProtection="0">
      <alignment horizontal="right" vertical="center"/>
    </xf>
    <xf numFmtId="0" fontId="185" fillId="0" borderId="156" applyNumberFormat="0" applyFill="0" applyAlignment="0" applyProtection="0"/>
    <xf numFmtId="0" fontId="185" fillId="0" borderId="156" applyNumberFormat="0" applyFill="0" applyAlignment="0" applyProtection="0"/>
    <xf numFmtId="0" fontId="12" fillId="104" borderId="147" applyNumberFormat="0" applyProtection="0">
      <alignment horizontal="left" vertical="center" indent="1"/>
    </xf>
    <xf numFmtId="4" fontId="64" fillId="93" borderId="147" applyNumberFormat="0" applyProtection="0">
      <alignment horizontal="right" vertical="center"/>
    </xf>
    <xf numFmtId="4" fontId="53" fillId="38" borderId="147" applyNumberFormat="0" applyProtection="0">
      <alignment horizontal="left" vertical="center" indent="1"/>
    </xf>
    <xf numFmtId="0" fontId="12" fillId="104" borderId="147" applyNumberFormat="0" applyProtection="0">
      <alignment horizontal="left" vertical="top" indent="1"/>
    </xf>
    <xf numFmtId="4" fontId="64" fillId="98" borderId="147" applyNumberFormat="0" applyProtection="0">
      <alignment horizontal="right" vertical="center"/>
    </xf>
    <xf numFmtId="4" fontId="206" fillId="99" borderId="152" applyNumberFormat="0" applyProtection="0">
      <alignment horizontal="right" vertical="center"/>
    </xf>
    <xf numFmtId="0" fontId="201" fillId="87" borderId="148" applyNumberFormat="0" applyAlignment="0" applyProtection="0"/>
    <xf numFmtId="4" fontId="53" fillId="157" borderId="147" applyNumberFormat="0" applyProtection="0">
      <alignment horizontal="right" vertical="center"/>
    </xf>
    <xf numFmtId="4" fontId="53" fillId="153" borderId="147" applyNumberFormat="0" applyProtection="0">
      <alignment horizontal="right" vertical="center"/>
    </xf>
    <xf numFmtId="4" fontId="64" fillId="97" borderId="147" applyNumberFormat="0" applyProtection="0">
      <alignment horizontal="right" vertical="center"/>
    </xf>
    <xf numFmtId="4" fontId="64" fillId="92" borderId="147" applyNumberFormat="0" applyProtection="0">
      <alignment horizontal="left" vertical="center" indent="1"/>
    </xf>
    <xf numFmtId="4" fontId="187" fillId="103" borderId="147" applyNumberFormat="0" applyProtection="0">
      <alignment horizontal="right" vertical="center"/>
    </xf>
    <xf numFmtId="4" fontId="64" fillId="107" borderId="147" applyNumberFormat="0" applyProtection="0">
      <alignment horizontal="left" vertical="center" indent="1"/>
    </xf>
    <xf numFmtId="4" fontId="64" fillId="107" borderId="147" applyNumberFormat="0" applyProtection="0">
      <alignment vertical="center"/>
    </xf>
    <xf numFmtId="0" fontId="12" fillId="105" borderId="147" applyNumberFormat="0" applyProtection="0">
      <alignment horizontal="left" vertical="center" indent="1"/>
    </xf>
    <xf numFmtId="0" fontId="12" fillId="92" borderId="147" applyNumberFormat="0" applyProtection="0">
      <alignment horizontal="left" vertical="center" indent="1"/>
    </xf>
    <xf numFmtId="0" fontId="204" fillId="134" borderId="150" applyNumberFormat="0" applyAlignment="0" applyProtection="0"/>
    <xf numFmtId="4" fontId="64" fillId="101" borderId="147" applyNumberFormat="0" applyProtection="0">
      <alignment horizontal="right" vertical="center"/>
    </xf>
    <xf numFmtId="4" fontId="64" fillId="99" borderId="147" applyNumberFormat="0" applyProtection="0">
      <alignment horizontal="right" vertical="center"/>
    </xf>
    <xf numFmtId="4" fontId="64" fillId="98" borderId="147" applyNumberFormat="0" applyProtection="0">
      <alignment horizontal="right" vertical="center"/>
    </xf>
    <xf numFmtId="0" fontId="50" fillId="91" borderId="147" applyNumberFormat="0" applyProtection="0">
      <alignment horizontal="left" vertical="top" indent="1"/>
    </xf>
    <xf numFmtId="4" fontId="186" fillId="91" borderId="147" applyNumberFormat="0" applyProtection="0">
      <alignment vertical="center"/>
    </xf>
    <xf numFmtId="0" fontId="206" fillId="138" borderId="152" applyNumberFormat="0" applyProtection="0">
      <alignment horizontal="left" vertical="center" indent="1"/>
    </xf>
    <xf numFmtId="4" fontId="53" fillId="159" borderId="147" applyNumberFormat="0" applyProtection="0">
      <alignment vertical="center"/>
    </xf>
    <xf numFmtId="0" fontId="220" fillId="110" borderId="148" applyNumberFormat="0" applyAlignment="0" applyProtection="0"/>
    <xf numFmtId="4" fontId="187" fillId="103" borderId="147" applyNumberFormat="0" applyProtection="0">
      <alignment horizontal="right" vertical="center"/>
    </xf>
    <xf numFmtId="4" fontId="53" fillId="33" borderId="147" applyNumberFormat="0" applyProtection="0">
      <alignment horizontal="right" vertical="center"/>
    </xf>
    <xf numFmtId="0" fontId="12" fillId="92" borderId="147" applyNumberFormat="0" applyProtection="0">
      <alignment horizontal="left" vertical="center" indent="1"/>
    </xf>
    <xf numFmtId="4" fontId="50" fillId="91" borderId="147" applyNumberFormat="0" applyProtection="0">
      <alignment horizontal="left" vertical="center" indent="1"/>
    </xf>
    <xf numFmtId="0" fontId="12" fillId="105" borderId="147" applyNumberFormat="0" applyProtection="0">
      <alignment horizontal="left" vertical="center" indent="1"/>
    </xf>
    <xf numFmtId="4" fontId="53" fillId="157" borderId="147" applyNumberFormat="0" applyProtection="0">
      <alignment horizontal="right" vertical="center"/>
    </xf>
    <xf numFmtId="0" fontId="12" fillId="92" borderId="147" applyNumberFormat="0" applyProtection="0">
      <alignment horizontal="left" vertical="top" indent="1"/>
    </xf>
    <xf numFmtId="202" fontId="28" fillId="0" borderId="145" applyFill="0"/>
    <xf numFmtId="4" fontId="53" fillId="155" borderId="147" applyNumberFormat="0" applyProtection="0">
      <alignment horizontal="right" vertical="center"/>
    </xf>
    <xf numFmtId="0" fontId="201" fillId="87" borderId="152" applyNumberFormat="0" applyAlignment="0" applyProtection="0"/>
    <xf numFmtId="0" fontId="12" fillId="103" borderId="147" applyNumberFormat="0" applyProtection="0">
      <alignment horizontal="left" vertical="center" indent="1"/>
    </xf>
    <xf numFmtId="4" fontId="206" fillId="38" borderId="152" applyNumberFormat="0" applyProtection="0">
      <alignment horizontal="left" vertical="center" indent="1"/>
    </xf>
    <xf numFmtId="4" fontId="206" fillId="122" borderId="152" applyNumberFormat="0" applyProtection="0">
      <alignment horizontal="left" vertical="center" indent="1"/>
    </xf>
    <xf numFmtId="0" fontId="12" fillId="104" borderId="147" applyNumberFormat="0" applyProtection="0">
      <alignment horizontal="left" vertical="top" indent="1"/>
    </xf>
    <xf numFmtId="4" fontId="53" fillId="121" borderId="147" applyNumberFormat="0" applyProtection="0">
      <alignment horizontal="right" vertical="center"/>
    </xf>
    <xf numFmtId="0" fontId="12" fillId="105" borderId="147" applyNumberFormat="0" applyProtection="0">
      <alignment horizontal="left" vertical="center" indent="1"/>
    </xf>
    <xf numFmtId="4" fontId="64" fillId="103" borderId="147" applyNumberFormat="0" applyProtection="0">
      <alignment horizontal="right" vertical="center"/>
    </xf>
    <xf numFmtId="4" fontId="64" fillId="92" borderId="147" applyNumberFormat="0" applyProtection="0">
      <alignment horizontal="right" vertical="center"/>
    </xf>
    <xf numFmtId="4" fontId="50" fillId="91" borderId="147" applyNumberFormat="0" applyProtection="0">
      <alignment horizontal="left" vertical="center" indent="1"/>
    </xf>
    <xf numFmtId="0" fontId="12" fillId="104" borderId="147" applyNumberFormat="0" applyProtection="0">
      <alignment horizontal="left" vertical="center" indent="1"/>
    </xf>
    <xf numFmtId="4" fontId="64" fillId="107" borderId="147" applyNumberFormat="0" applyProtection="0">
      <alignment horizontal="left" vertical="center" indent="1"/>
    </xf>
    <xf numFmtId="4" fontId="64" fillId="100" borderId="147" applyNumberFormat="0" applyProtection="0">
      <alignment horizontal="right" vertical="center"/>
    </xf>
    <xf numFmtId="4" fontId="229" fillId="38" borderId="147" applyNumberFormat="0" applyProtection="0">
      <alignment vertical="center"/>
    </xf>
    <xf numFmtId="0" fontId="206" fillId="103" borderId="152" applyNumberFormat="0" applyProtection="0">
      <alignment horizontal="left" vertical="center" indent="1"/>
    </xf>
    <xf numFmtId="0" fontId="12" fillId="103" borderId="147" applyNumberFormat="0" applyProtection="0">
      <alignment horizontal="left" vertical="top" indent="1"/>
    </xf>
    <xf numFmtId="4" fontId="64" fillId="98" borderId="147" applyNumberFormat="0" applyProtection="0">
      <alignment horizontal="right" vertical="center"/>
    </xf>
    <xf numFmtId="0" fontId="12" fillId="86" borderId="149" applyNumberFormat="0" applyFont="0" applyAlignment="0" applyProtection="0"/>
    <xf numFmtId="0" fontId="64" fillId="107" borderId="147" applyNumberFormat="0" applyProtection="0">
      <alignment horizontal="left" vertical="top" indent="1"/>
    </xf>
    <xf numFmtId="0" fontId="12" fillId="105" borderId="147" applyNumberFormat="0" applyProtection="0">
      <alignment horizontal="left" vertical="top" indent="1"/>
    </xf>
    <xf numFmtId="4" fontId="53" fillId="154" borderId="147" applyNumberFormat="0" applyProtection="0">
      <alignment horizontal="right" vertical="center"/>
    </xf>
    <xf numFmtId="0" fontId="226" fillId="110" borderId="148" applyNumberFormat="0" applyAlignment="0" applyProtection="0"/>
    <xf numFmtId="0" fontId="206" fillId="105" borderId="147" applyNumberFormat="0" applyProtection="0">
      <alignment horizontal="left" vertical="top" indent="1"/>
    </xf>
    <xf numFmtId="0" fontId="206" fillId="92" borderId="147" applyNumberFormat="0" applyProtection="0">
      <alignment horizontal="left" vertical="top" indent="1"/>
    </xf>
    <xf numFmtId="4" fontId="64" fillId="96" borderId="147" applyNumberFormat="0" applyProtection="0">
      <alignment horizontal="right" vertical="center"/>
    </xf>
    <xf numFmtId="0" fontId="208" fillId="92" borderId="147" applyNumberFormat="0" applyProtection="0">
      <alignment horizontal="left" vertical="top" indent="1"/>
    </xf>
    <xf numFmtId="4" fontId="53" fillId="33" borderId="147" applyNumberFormat="0" applyProtection="0">
      <alignment horizontal="right" vertical="center"/>
    </xf>
    <xf numFmtId="0" fontId="204" fillId="117" borderId="150" applyNumberFormat="0" applyAlignment="0" applyProtection="0"/>
    <xf numFmtId="4" fontId="206" fillId="96" borderId="152" applyNumberFormat="0" applyProtection="0">
      <alignment horizontal="right" vertical="center"/>
    </xf>
    <xf numFmtId="4" fontId="206" fillId="137" borderId="152" applyNumberFormat="0" applyProtection="0">
      <alignment horizontal="right" vertical="center"/>
    </xf>
    <xf numFmtId="0" fontId="12" fillId="86" borderId="149" applyNumberFormat="0" applyFont="0" applyAlignment="0" applyProtection="0"/>
    <xf numFmtId="4" fontId="208" fillId="107" borderId="147" applyNumberFormat="0" applyProtection="0">
      <alignment vertical="center"/>
    </xf>
    <xf numFmtId="0" fontId="206" fillId="103" borderId="152" applyNumberFormat="0" applyProtection="0">
      <alignment horizontal="left" vertical="center" indent="1"/>
    </xf>
    <xf numFmtId="4" fontId="64" fillId="92" borderId="147" applyNumberFormat="0" applyProtection="0">
      <alignment horizontal="right" vertical="center"/>
    </xf>
    <xf numFmtId="0" fontId="206" fillId="103" borderId="147" applyNumberFormat="0" applyProtection="0">
      <alignment horizontal="left" vertical="top" indent="1"/>
    </xf>
    <xf numFmtId="0" fontId="206" fillId="138" borderId="152" applyNumberFormat="0" applyProtection="0">
      <alignment horizontal="left" vertical="center" indent="1"/>
    </xf>
    <xf numFmtId="0" fontId="206" fillId="103" borderId="147" applyNumberFormat="0" applyProtection="0">
      <alignment horizontal="left" vertical="top" indent="1"/>
    </xf>
    <xf numFmtId="4" fontId="50" fillId="91" borderId="147" applyNumberFormat="0" applyProtection="0">
      <alignment horizontal="left" vertical="center" indent="1"/>
    </xf>
    <xf numFmtId="4" fontId="64" fillId="96" borderId="147" applyNumberFormat="0" applyProtection="0">
      <alignment horizontal="right" vertical="center"/>
    </xf>
    <xf numFmtId="4" fontId="206" fillId="91" borderId="152" applyNumberFormat="0" applyProtection="0">
      <alignment vertical="center"/>
    </xf>
    <xf numFmtId="202" fontId="67" fillId="0" borderId="146"/>
    <xf numFmtId="0" fontId="226" fillId="110" borderId="148" applyNumberFormat="0" applyAlignment="0" applyProtection="0"/>
    <xf numFmtId="4" fontId="50" fillId="91" borderId="147" applyNumberFormat="0" applyProtection="0">
      <alignment horizontal="left" vertical="center" indent="1"/>
    </xf>
    <xf numFmtId="4" fontId="64" fillId="98" borderId="147" applyNumberFormat="0" applyProtection="0">
      <alignment horizontal="right" vertical="center"/>
    </xf>
    <xf numFmtId="4" fontId="64" fillId="107" borderId="147" applyNumberFormat="0" applyProtection="0">
      <alignment horizontal="left" vertical="center" indent="1"/>
    </xf>
    <xf numFmtId="4" fontId="206" fillId="122" borderId="152" applyNumberFormat="0" applyProtection="0">
      <alignment horizontal="left" vertical="center" indent="1"/>
    </xf>
    <xf numFmtId="4" fontId="206" fillId="92" borderId="152" applyNumberFormat="0" applyProtection="0">
      <alignment horizontal="right" vertical="center"/>
    </xf>
    <xf numFmtId="0" fontId="185" fillId="0" borderId="151" applyNumberFormat="0" applyFill="0" applyAlignment="0" applyProtection="0"/>
    <xf numFmtId="4" fontId="206" fillId="92" borderId="153" applyNumberFormat="0" applyProtection="0">
      <alignment horizontal="left" vertical="center" indent="1"/>
    </xf>
    <xf numFmtId="0" fontId="209" fillId="91" borderId="147" applyNumberFormat="0" applyProtection="0">
      <alignment horizontal="left" vertical="top" indent="1"/>
    </xf>
    <xf numFmtId="4" fontId="206" fillId="101" borderId="152" applyNumberFormat="0" applyProtection="0">
      <alignment horizontal="right" vertical="center"/>
    </xf>
    <xf numFmtId="0" fontId="206" fillId="92" borderId="147" applyNumberFormat="0" applyProtection="0">
      <alignment horizontal="left" vertical="top" indent="1"/>
    </xf>
    <xf numFmtId="4" fontId="53" fillId="154" borderId="147" applyNumberFormat="0" applyProtection="0">
      <alignment horizontal="right" vertical="center"/>
    </xf>
    <xf numFmtId="4" fontId="230" fillId="159" borderId="147" applyNumberFormat="0" applyProtection="0">
      <alignment vertical="center"/>
    </xf>
    <xf numFmtId="0" fontId="201" fillId="87" borderId="148" applyNumberFormat="0" applyAlignment="0" applyProtection="0"/>
    <xf numFmtId="0" fontId="12" fillId="105" borderId="147" applyNumberFormat="0" applyProtection="0">
      <alignment horizontal="left" vertical="center" indent="1"/>
    </xf>
    <xf numFmtId="0" fontId="12" fillId="104" borderId="147" applyNumberFormat="0" applyProtection="0">
      <alignment horizontal="left" vertical="center" indent="1"/>
    </xf>
    <xf numFmtId="4" fontId="64" fillId="96" borderId="147" applyNumberFormat="0" applyProtection="0">
      <alignment horizontal="right" vertical="center"/>
    </xf>
    <xf numFmtId="4" fontId="206" fillId="91" borderId="152" applyNumberFormat="0" applyProtection="0">
      <alignment vertical="center"/>
    </xf>
    <xf numFmtId="4" fontId="206" fillId="122" borderId="152" applyNumberFormat="0" applyProtection="0">
      <alignment horizontal="left" vertical="center" indent="1"/>
    </xf>
    <xf numFmtId="0" fontId="12" fillId="104" borderId="147" applyNumberFormat="0" applyProtection="0">
      <alignment horizontal="left" vertical="center" indent="1"/>
    </xf>
    <xf numFmtId="0" fontId="12" fillId="92" borderId="147" applyNumberFormat="0" applyProtection="0">
      <alignment horizontal="left" vertical="center" indent="1"/>
    </xf>
    <xf numFmtId="4" fontId="64" fillId="103" borderId="147" applyNumberFormat="0" applyProtection="0">
      <alignment horizontal="right" vertical="center"/>
    </xf>
    <xf numFmtId="4" fontId="64" fillId="101" borderId="147" applyNumberFormat="0" applyProtection="0">
      <alignment horizontal="right" vertical="center"/>
    </xf>
    <xf numFmtId="4" fontId="187" fillId="107" borderId="147" applyNumberFormat="0" applyProtection="0">
      <alignment vertical="center"/>
    </xf>
    <xf numFmtId="4" fontId="53" fillId="156" borderId="147" applyNumberFormat="0" applyProtection="0">
      <alignment horizontal="right" vertical="center"/>
    </xf>
    <xf numFmtId="0" fontId="185" fillId="0" borderId="156" applyNumberFormat="0" applyFill="0" applyAlignment="0" applyProtection="0"/>
    <xf numFmtId="0" fontId="12" fillId="103" borderId="147" applyNumberFormat="0" applyProtection="0">
      <alignment horizontal="left" vertical="top" indent="1"/>
    </xf>
    <xf numFmtId="4" fontId="64" fillId="98" borderId="147" applyNumberFormat="0" applyProtection="0">
      <alignment horizontal="right" vertical="center"/>
    </xf>
    <xf numFmtId="4" fontId="53" fillId="159" borderId="147" applyNumberFormat="0" applyProtection="0">
      <alignment vertical="center"/>
    </xf>
    <xf numFmtId="0" fontId="206" fillId="105" borderId="147" applyNumberFormat="0" applyProtection="0">
      <alignment horizontal="left" vertical="top" indent="1"/>
    </xf>
    <xf numFmtId="4" fontId="53" fillId="154" borderId="147" applyNumberFormat="0" applyProtection="0">
      <alignment horizontal="right" vertical="center"/>
    </xf>
    <xf numFmtId="4" fontId="206" fillId="97" borderId="152" applyNumberFormat="0" applyProtection="0">
      <alignment horizontal="right" vertical="center"/>
    </xf>
    <xf numFmtId="0" fontId="12" fillId="92" borderId="147" applyNumberFormat="0" applyProtection="0">
      <alignment horizontal="left" vertical="top" indent="1"/>
    </xf>
    <xf numFmtId="4" fontId="64" fillId="95" borderId="147" applyNumberFormat="0" applyProtection="0">
      <alignment horizontal="right" vertical="center"/>
    </xf>
    <xf numFmtId="0" fontId="201" fillId="87" borderId="152" applyNumberFormat="0" applyAlignment="0" applyProtection="0"/>
    <xf numFmtId="0" fontId="12" fillId="104" borderId="147" applyNumberFormat="0" applyProtection="0">
      <alignment horizontal="left" vertical="center" indent="1"/>
    </xf>
    <xf numFmtId="4" fontId="64" fillId="97" borderId="147" applyNumberFormat="0" applyProtection="0">
      <alignment horizontal="right" vertical="center"/>
    </xf>
    <xf numFmtId="4" fontId="53" fillId="153" borderId="147" applyNumberFormat="0" applyProtection="0">
      <alignment horizontal="right" vertical="center"/>
    </xf>
    <xf numFmtId="4" fontId="64" fillId="95" borderId="147" applyNumberFormat="0" applyProtection="0">
      <alignment horizontal="right" vertical="center"/>
    </xf>
    <xf numFmtId="4" fontId="64" fillId="94" borderId="147" applyNumberFormat="0" applyProtection="0">
      <alignment horizontal="right" vertical="center"/>
    </xf>
    <xf numFmtId="4" fontId="206" fillId="0" borderId="152" applyNumberFormat="0" applyProtection="0">
      <alignment horizontal="right" vertical="center"/>
    </xf>
    <xf numFmtId="0" fontId="12" fillId="92" borderId="147" applyNumberFormat="0" applyProtection="0">
      <alignment horizontal="left" vertical="center" indent="1"/>
    </xf>
    <xf numFmtId="4" fontId="206" fillId="122" borderId="152" applyNumberFormat="0" applyProtection="0">
      <alignment horizontal="left" vertical="center" indent="1"/>
    </xf>
    <xf numFmtId="4" fontId="56" fillId="119" borderId="147" applyNumberFormat="0" applyProtection="0">
      <alignment horizontal="left" vertical="center" indent="1"/>
    </xf>
    <xf numFmtId="0" fontId="206" fillId="104" borderId="147" applyNumberFormat="0" applyProtection="0">
      <alignment horizontal="left" vertical="top" indent="1"/>
    </xf>
    <xf numFmtId="0" fontId="213" fillId="134" borderId="152" applyNumberFormat="0" applyAlignment="0" applyProtection="0"/>
    <xf numFmtId="4" fontId="206" fillId="38" borderId="152" applyNumberFormat="0" applyProtection="0">
      <alignment horizontal="left" vertical="center" indent="1"/>
    </xf>
    <xf numFmtId="4" fontId="206" fillId="103" borderId="153" applyNumberFormat="0" applyProtection="0">
      <alignment horizontal="left" vertical="center" indent="1"/>
    </xf>
    <xf numFmtId="4" fontId="211" fillId="106" borderId="152" applyNumberFormat="0" applyProtection="0">
      <alignment horizontal="right" vertical="center"/>
    </xf>
    <xf numFmtId="0" fontId="206" fillId="92" borderId="147" applyNumberFormat="0" applyProtection="0">
      <alignment horizontal="left" vertical="top" indent="1"/>
    </xf>
    <xf numFmtId="4" fontId="206" fillId="92" borderId="153" applyNumberFormat="0" applyProtection="0">
      <alignment horizontal="left" vertical="center" indent="1"/>
    </xf>
    <xf numFmtId="0" fontId="50" fillId="91" borderId="147" applyNumberFormat="0" applyProtection="0">
      <alignment horizontal="left" vertical="top" indent="1"/>
    </xf>
    <xf numFmtId="0" fontId="194" fillId="117" borderId="148" applyNumberFormat="0" applyAlignment="0" applyProtection="0"/>
    <xf numFmtId="4" fontId="206" fillId="93" borderId="152" applyNumberFormat="0" applyProtection="0">
      <alignment horizontal="right" vertical="center"/>
    </xf>
    <xf numFmtId="4" fontId="211" fillId="106" borderId="152" applyNumberFormat="0" applyProtection="0">
      <alignment horizontal="right" vertical="center"/>
    </xf>
    <xf numFmtId="4" fontId="53" fillId="38" borderId="147" applyNumberFormat="0" applyProtection="0">
      <alignment horizontal="left" vertical="center" indent="1"/>
    </xf>
    <xf numFmtId="4" fontId="189" fillId="103" borderId="147" applyNumberFormat="0" applyProtection="0">
      <alignment horizontal="right" vertical="center"/>
    </xf>
    <xf numFmtId="0" fontId="12" fillId="92" borderId="147" applyNumberFormat="0" applyProtection="0">
      <alignment horizontal="left" vertical="top" indent="1"/>
    </xf>
    <xf numFmtId="0" fontId="206" fillId="103" borderId="147" applyNumberFormat="0" applyProtection="0">
      <alignment horizontal="left" vertical="top" indent="1"/>
    </xf>
    <xf numFmtId="4" fontId="64" fillId="100" borderId="147" applyNumberFormat="0" applyProtection="0">
      <alignment horizontal="right" vertical="center"/>
    </xf>
    <xf numFmtId="4" fontId="64" fillId="94" borderId="147" applyNumberFormat="0" applyProtection="0">
      <alignment horizontal="right" vertical="center"/>
    </xf>
    <xf numFmtId="4" fontId="53" fillId="119" borderId="147" applyNumberFormat="0" applyProtection="0">
      <alignment horizontal="right" vertical="center"/>
    </xf>
    <xf numFmtId="4" fontId="206" fillId="101" borderId="152" applyNumberFormat="0" applyProtection="0">
      <alignment horizontal="right" vertical="center"/>
    </xf>
    <xf numFmtId="4" fontId="189" fillId="103" borderId="147" applyNumberFormat="0" applyProtection="0">
      <alignment horizontal="right" vertical="center"/>
    </xf>
    <xf numFmtId="4" fontId="64" fillId="107" borderId="147" applyNumberFormat="0" applyProtection="0">
      <alignment horizontal="left" vertical="center" indent="1"/>
    </xf>
    <xf numFmtId="4" fontId="187" fillId="103" borderId="147" applyNumberFormat="0" applyProtection="0">
      <alignment horizontal="right" vertical="center"/>
    </xf>
    <xf numFmtId="4" fontId="12" fillId="104" borderId="153" applyNumberFormat="0" applyProtection="0">
      <alignment horizontal="left" vertical="center" indent="1"/>
    </xf>
    <xf numFmtId="4" fontId="50" fillId="91" borderId="147" applyNumberFormat="0" applyProtection="0">
      <alignment vertical="center"/>
    </xf>
    <xf numFmtId="0" fontId="12" fillId="106" borderId="157" applyNumberFormat="0">
      <protection locked="0"/>
    </xf>
    <xf numFmtId="4" fontId="206" fillId="102" borderId="153" applyNumberFormat="0" applyProtection="0">
      <alignment horizontal="left" vertical="center" indent="1"/>
    </xf>
    <xf numFmtId="0" fontId="64" fillId="92" borderId="147" applyNumberFormat="0" applyProtection="0">
      <alignment horizontal="left" vertical="top" indent="1"/>
    </xf>
    <xf numFmtId="4" fontId="187" fillId="107" borderId="147" applyNumberFormat="0" applyProtection="0">
      <alignment vertical="center"/>
    </xf>
    <xf numFmtId="4" fontId="12" fillId="104" borderId="153" applyNumberFormat="0" applyProtection="0">
      <alignment horizontal="left" vertical="center" indent="1"/>
    </xf>
    <xf numFmtId="4" fontId="64" fillId="93" borderId="147" applyNumberFormat="0" applyProtection="0">
      <alignment horizontal="right" vertical="center"/>
    </xf>
    <xf numFmtId="4" fontId="206" fillId="100" borderId="152" applyNumberFormat="0" applyProtection="0">
      <alignment horizontal="right" vertical="center"/>
    </xf>
    <xf numFmtId="4" fontId="64" fillId="97" borderId="147" applyNumberFormat="0" applyProtection="0">
      <alignment horizontal="right" vertical="center"/>
    </xf>
    <xf numFmtId="4" fontId="186" fillId="91" borderId="147" applyNumberFormat="0" applyProtection="0">
      <alignment vertical="center"/>
    </xf>
    <xf numFmtId="4" fontId="64" fillId="99" borderId="147" applyNumberFormat="0" applyProtection="0">
      <alignment horizontal="right" vertical="center"/>
    </xf>
    <xf numFmtId="0" fontId="206" fillId="105" borderId="147" applyNumberFormat="0" applyProtection="0">
      <alignment horizontal="left" vertical="top" indent="1"/>
    </xf>
    <xf numFmtId="4" fontId="50" fillId="91" borderId="147" applyNumberFormat="0" applyProtection="0">
      <alignment horizontal="left" vertical="center" indent="1"/>
    </xf>
    <xf numFmtId="4" fontId="64" fillId="92" borderId="147" applyNumberFormat="0" applyProtection="0">
      <alignment horizontal="left" vertical="center" indent="1"/>
    </xf>
    <xf numFmtId="0" fontId="64" fillId="92" borderId="147" applyNumberFormat="0" applyProtection="0">
      <alignment horizontal="left" vertical="top" indent="1"/>
    </xf>
    <xf numFmtId="4" fontId="53" fillId="154" borderId="147" applyNumberFormat="0" applyProtection="0">
      <alignment horizontal="right" vertical="center"/>
    </xf>
    <xf numFmtId="4" fontId="187" fillId="107" borderId="147" applyNumberFormat="0" applyProtection="0">
      <alignment vertical="center"/>
    </xf>
    <xf numFmtId="4" fontId="206" fillId="96" borderId="152" applyNumberFormat="0" applyProtection="0">
      <alignment horizontal="right" vertical="center"/>
    </xf>
    <xf numFmtId="4" fontId="206" fillId="98" borderId="152" applyNumberFormat="0" applyProtection="0">
      <alignment horizontal="right" vertical="center"/>
    </xf>
    <xf numFmtId="4" fontId="64" fillId="92" borderId="147" applyNumberFormat="0" applyProtection="0">
      <alignment horizontal="right" vertical="center"/>
    </xf>
    <xf numFmtId="4" fontId="64" fillId="107" borderId="147" applyNumberFormat="0" applyProtection="0">
      <alignment horizontal="left" vertical="center" indent="1"/>
    </xf>
    <xf numFmtId="4" fontId="206" fillId="97" borderId="152" applyNumberFormat="0" applyProtection="0">
      <alignment horizontal="right" vertical="center"/>
    </xf>
    <xf numFmtId="0" fontId="226" fillId="110" borderId="148" applyNumberFormat="0" applyAlignment="0" applyProtection="0"/>
    <xf numFmtId="0" fontId="206" fillId="86" borderId="152" applyNumberFormat="0" applyFont="0" applyAlignment="0" applyProtection="0"/>
    <xf numFmtId="0" fontId="206" fillId="103" borderId="152" applyNumberFormat="0" applyProtection="0">
      <alignment horizontal="left" vertical="center" indent="1"/>
    </xf>
    <xf numFmtId="0" fontId="12" fillId="103" borderId="147" applyNumberFormat="0" applyProtection="0">
      <alignment horizontal="left" vertical="center" indent="1"/>
    </xf>
    <xf numFmtId="4" fontId="64" fillId="94" borderId="147" applyNumberFormat="0" applyProtection="0">
      <alignment horizontal="right" vertical="center"/>
    </xf>
    <xf numFmtId="4" fontId="206" fillId="99" borderId="152" applyNumberFormat="0" applyProtection="0">
      <alignment horizontal="right" vertical="center"/>
    </xf>
    <xf numFmtId="4" fontId="188" fillId="120" borderId="155" applyNumberFormat="0" applyProtection="0">
      <alignment horizontal="left" vertical="center" indent="1"/>
    </xf>
    <xf numFmtId="0" fontId="12" fillId="103" borderId="147" applyNumberFormat="0" applyProtection="0">
      <alignment horizontal="left" vertical="center" indent="1"/>
    </xf>
    <xf numFmtId="0" fontId="208" fillId="92" borderId="147" applyNumberFormat="0" applyProtection="0">
      <alignment horizontal="left" vertical="top" indent="1"/>
    </xf>
    <xf numFmtId="4" fontId="12" fillId="104" borderId="153" applyNumberFormat="0" applyProtection="0">
      <alignment horizontal="left" vertical="center" indent="1"/>
    </xf>
    <xf numFmtId="0" fontId="204" fillId="134" borderId="150" applyNumberFormat="0" applyAlignment="0" applyProtection="0"/>
    <xf numFmtId="0" fontId="50" fillId="91" borderId="147" applyNumberFormat="0" applyProtection="0">
      <alignment horizontal="left" vertical="top" indent="1"/>
    </xf>
    <xf numFmtId="4" fontId="186" fillId="91" borderId="147" applyNumberFormat="0" applyProtection="0">
      <alignment vertical="center"/>
    </xf>
    <xf numFmtId="4" fontId="186" fillId="91" borderId="147" applyNumberFormat="0" applyProtection="0">
      <alignment vertical="center"/>
    </xf>
    <xf numFmtId="0" fontId="204" fillId="117" borderId="150" applyNumberFormat="0" applyAlignment="0" applyProtection="0"/>
    <xf numFmtId="0" fontId="185" fillId="0" borderId="151" applyNumberFormat="0" applyFill="0" applyAlignment="0" applyProtection="0"/>
    <xf numFmtId="0" fontId="12" fillId="105" borderId="147" applyNumberFormat="0" applyProtection="0">
      <alignment horizontal="left" vertical="top" indent="1"/>
    </xf>
    <xf numFmtId="0" fontId="194" fillId="117" borderId="148" applyNumberFormat="0" applyAlignment="0" applyProtection="0"/>
    <xf numFmtId="4" fontId="12" fillId="104" borderId="153" applyNumberFormat="0" applyProtection="0">
      <alignment horizontal="left" vertical="center" indent="1"/>
    </xf>
    <xf numFmtId="4" fontId="206" fillId="92" borderId="153" applyNumberFormat="0" applyProtection="0">
      <alignment horizontal="left" vertical="center" indent="1"/>
    </xf>
    <xf numFmtId="4" fontId="206" fillId="100" borderId="152" applyNumberFormat="0" applyProtection="0">
      <alignment horizontal="right" vertical="center"/>
    </xf>
    <xf numFmtId="4" fontId="64" fillId="100" borderId="147" applyNumberFormat="0" applyProtection="0">
      <alignment horizontal="right" vertical="center"/>
    </xf>
    <xf numFmtId="4" fontId="56" fillId="119" borderId="147" applyNumberFormat="0" applyProtection="0">
      <alignment horizontal="left" vertical="center" indent="1"/>
    </xf>
    <xf numFmtId="0" fontId="12" fillId="103" borderId="147" applyNumberFormat="0" applyProtection="0">
      <alignment horizontal="left" vertical="center" indent="1"/>
    </xf>
    <xf numFmtId="4" fontId="210" fillId="108" borderId="153" applyNumberFormat="0" applyProtection="0">
      <alignment horizontal="left" vertical="center" indent="1"/>
    </xf>
    <xf numFmtId="4" fontId="206" fillId="91" borderId="152" applyNumberFormat="0" applyProtection="0">
      <alignment vertical="center"/>
    </xf>
    <xf numFmtId="0" fontId="204" fillId="110" borderId="150" applyNumberFormat="0" applyAlignment="0" applyProtection="0"/>
    <xf numFmtId="4" fontId="187" fillId="103" borderId="147" applyNumberFormat="0" applyProtection="0">
      <alignment horizontal="right" vertical="center"/>
    </xf>
    <xf numFmtId="4" fontId="64" fillId="101" borderId="147" applyNumberFormat="0" applyProtection="0">
      <alignment horizontal="right" vertical="center"/>
    </xf>
    <xf numFmtId="0" fontId="206" fillId="86" borderId="152" applyNumberFormat="0" applyFont="0" applyAlignment="0" applyProtection="0"/>
    <xf numFmtId="4" fontId="206" fillId="38" borderId="152" applyNumberFormat="0" applyProtection="0">
      <alignment horizontal="left" vertical="center" indent="1"/>
    </xf>
    <xf numFmtId="4" fontId="53" fillId="121" borderId="160" applyNumberFormat="0" applyProtection="0">
      <alignment horizontal="right" vertical="center"/>
    </xf>
    <xf numFmtId="4" fontId="64" fillId="107" borderId="147" applyNumberFormat="0" applyProtection="0">
      <alignment horizontal="left" vertical="center" indent="1"/>
    </xf>
    <xf numFmtId="4" fontId="64" fillId="100" borderId="147" applyNumberFormat="0" applyProtection="0">
      <alignment horizontal="right" vertical="center"/>
    </xf>
    <xf numFmtId="4" fontId="64" fillId="93" borderId="147" applyNumberFormat="0" applyProtection="0">
      <alignment horizontal="right" vertical="center"/>
    </xf>
    <xf numFmtId="4" fontId="64" fillId="96" borderId="147" applyNumberFormat="0" applyProtection="0">
      <alignment horizontal="right" vertical="center"/>
    </xf>
    <xf numFmtId="4" fontId="206" fillId="98" borderId="152" applyNumberFormat="0" applyProtection="0">
      <alignment horizontal="right" vertical="center"/>
    </xf>
    <xf numFmtId="0" fontId="213" fillId="134" borderId="152" applyNumberFormat="0" applyAlignment="0" applyProtection="0"/>
    <xf numFmtId="4" fontId="64" fillId="93" borderId="147" applyNumberFormat="0" applyProtection="0">
      <alignment horizontal="right" vertical="center"/>
    </xf>
    <xf numFmtId="4" fontId="12" fillId="104" borderId="153" applyNumberFormat="0" applyProtection="0">
      <alignment horizontal="left" vertical="center" indent="1"/>
    </xf>
    <xf numFmtId="4" fontId="206" fillId="122" borderId="152" applyNumberFormat="0" applyProtection="0">
      <alignment horizontal="left" vertical="center" indent="1"/>
    </xf>
    <xf numFmtId="0" fontId="12" fillId="92" borderId="147" applyNumberFormat="0" applyProtection="0">
      <alignment horizontal="left" vertical="center" indent="1"/>
    </xf>
    <xf numFmtId="4" fontId="64" fillId="92" borderId="147" applyNumberFormat="0" applyProtection="0">
      <alignment horizontal="right" vertical="center"/>
    </xf>
    <xf numFmtId="4" fontId="64" fillId="93" borderId="147" applyNumberFormat="0" applyProtection="0">
      <alignment horizontal="right" vertical="center"/>
    </xf>
    <xf numFmtId="4" fontId="53" fillId="119" borderId="147" applyNumberFormat="0" applyProtection="0">
      <alignment horizontal="right" vertical="center"/>
    </xf>
    <xf numFmtId="0" fontId="12" fillId="92" borderId="147" applyNumberFormat="0" applyProtection="0">
      <alignment horizontal="left" vertical="center" indent="1"/>
    </xf>
    <xf numFmtId="0" fontId="185" fillId="0" borderId="156" applyNumberFormat="0" applyFill="0" applyAlignment="0" applyProtection="0"/>
    <xf numFmtId="0" fontId="12" fillId="105" borderId="147" applyNumberFormat="0" applyProtection="0">
      <alignment horizontal="left" vertical="center" indent="1"/>
    </xf>
    <xf numFmtId="4" fontId="53" fillId="157" borderId="147" applyNumberFormat="0" applyProtection="0">
      <alignment horizontal="right" vertical="center"/>
    </xf>
    <xf numFmtId="0" fontId="12" fillId="86" borderId="149" applyNumberFormat="0" applyFont="0" applyAlignment="0" applyProtection="0"/>
    <xf numFmtId="0" fontId="204" fillId="117" borderId="150" applyNumberFormat="0" applyAlignment="0" applyProtection="0"/>
    <xf numFmtId="0" fontId="204" fillId="110" borderId="150" applyNumberFormat="0" applyAlignment="0" applyProtection="0"/>
    <xf numFmtId="4" fontId="215" fillId="38" borderId="152" applyNumberFormat="0" applyProtection="0">
      <alignment vertical="center"/>
    </xf>
    <xf numFmtId="202" fontId="67" fillId="0" borderId="146"/>
    <xf numFmtId="4" fontId="53" fillId="155" borderId="147" applyNumberFormat="0" applyProtection="0">
      <alignment horizontal="right" vertical="center"/>
    </xf>
    <xf numFmtId="4" fontId="229" fillId="38" borderId="147" applyNumberFormat="0" applyProtection="0">
      <alignment vertical="center"/>
    </xf>
    <xf numFmtId="4" fontId="64" fillId="99" borderId="147" applyNumberFormat="0" applyProtection="0">
      <alignment horizontal="right" vertical="center"/>
    </xf>
    <xf numFmtId="0" fontId="220" fillId="110" borderId="148" applyNumberFormat="0" applyAlignment="0" applyProtection="0"/>
    <xf numFmtId="4" fontId="206" fillId="93" borderId="152" applyNumberFormat="0" applyProtection="0">
      <alignment horizontal="right" vertical="center"/>
    </xf>
    <xf numFmtId="0" fontId="201" fillId="87" borderId="148" applyNumberFormat="0" applyAlignment="0" applyProtection="0"/>
    <xf numFmtId="4" fontId="64" fillId="93" borderId="147" applyNumberFormat="0" applyProtection="0">
      <alignment horizontal="right" vertical="center"/>
    </xf>
    <xf numFmtId="4" fontId="53" fillId="33" borderId="147" applyNumberFormat="0" applyProtection="0">
      <alignment horizontal="right" vertical="center"/>
    </xf>
    <xf numFmtId="4" fontId="206" fillId="122" borderId="152" applyNumberFormat="0" applyProtection="0">
      <alignment horizontal="left" vertical="center" indent="1"/>
    </xf>
    <xf numFmtId="0" fontId="12" fillId="105" borderId="147" applyNumberFormat="0" applyProtection="0">
      <alignment horizontal="left" vertical="center" indent="1"/>
    </xf>
    <xf numFmtId="0" fontId="12" fillId="103" borderId="147" applyNumberFormat="0" applyProtection="0">
      <alignment horizontal="left" vertical="top" indent="1"/>
    </xf>
    <xf numFmtId="4" fontId="189" fillId="103" borderId="147" applyNumberFormat="0" applyProtection="0">
      <alignment horizontal="right" vertical="center"/>
    </xf>
    <xf numFmtId="4" fontId="53" fillId="38" borderId="147" applyNumberFormat="0" applyProtection="0">
      <alignment horizontal="left" vertical="center" indent="1"/>
    </xf>
    <xf numFmtId="0" fontId="201" fillId="87" borderId="152" applyNumberFormat="0" applyAlignment="0" applyProtection="0"/>
    <xf numFmtId="0" fontId="12" fillId="105" borderId="147" applyNumberFormat="0" applyProtection="0">
      <alignment horizontal="left" vertical="top" indent="1"/>
    </xf>
    <xf numFmtId="4" fontId="53" fillId="152" borderId="147" applyNumberFormat="0" applyProtection="0">
      <alignment horizontal="right" vertical="center"/>
    </xf>
    <xf numFmtId="0" fontId="206" fillId="103" borderId="147" applyNumberFormat="0" applyProtection="0">
      <alignment horizontal="left" vertical="top" indent="1"/>
    </xf>
    <xf numFmtId="4" fontId="64" fillId="100" borderId="147" applyNumberFormat="0" applyProtection="0">
      <alignment horizontal="right" vertical="center"/>
    </xf>
    <xf numFmtId="4" fontId="64" fillId="100" borderId="147" applyNumberFormat="0" applyProtection="0">
      <alignment horizontal="right" vertical="center"/>
    </xf>
    <xf numFmtId="4" fontId="208" fillId="110" borderId="147" applyNumberFormat="0" applyProtection="0">
      <alignment horizontal="left" vertical="center" indent="1"/>
    </xf>
    <xf numFmtId="4" fontId="208" fillId="107" borderId="147" applyNumberFormat="0" applyProtection="0">
      <alignment vertical="center"/>
    </xf>
    <xf numFmtId="0" fontId="206" fillId="105" borderId="152" applyNumberFormat="0" applyProtection="0">
      <alignment horizontal="left" vertical="center" indent="1"/>
    </xf>
    <xf numFmtId="0" fontId="206" fillId="103" borderId="152" applyNumberFormat="0" applyProtection="0">
      <alignment horizontal="left" vertical="center" indent="1"/>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3" borderId="152" applyNumberFormat="0" applyProtection="0">
      <alignment horizontal="right" vertical="center"/>
    </xf>
    <xf numFmtId="4" fontId="206" fillId="137" borderId="152" applyNumberFormat="0" applyProtection="0">
      <alignment horizontal="right" vertical="center"/>
    </xf>
    <xf numFmtId="0" fontId="206" fillId="86" borderId="152" applyNumberFormat="0" applyFont="0" applyAlignment="0" applyProtection="0"/>
    <xf numFmtId="0" fontId="206" fillId="110" borderId="152" applyNumberFormat="0" applyProtection="0">
      <alignment horizontal="left" vertical="center" indent="1"/>
    </xf>
    <xf numFmtId="0" fontId="201" fillId="87" borderId="148" applyNumberFormat="0" applyAlignment="0" applyProtection="0"/>
    <xf numFmtId="4" fontId="206" fillId="0" borderId="152" applyNumberFormat="0" applyProtection="0">
      <alignment horizontal="right" vertical="center"/>
    </xf>
    <xf numFmtId="4" fontId="64" fillId="92" borderId="147" applyNumberFormat="0" applyProtection="0">
      <alignment horizontal="left" vertical="center" indent="1"/>
    </xf>
    <xf numFmtId="4" fontId="53" fillId="155" borderId="147" applyNumberFormat="0" applyProtection="0">
      <alignment horizontal="right" vertical="center"/>
    </xf>
    <xf numFmtId="0" fontId="206" fillId="92" borderId="147" applyNumberFormat="0" applyProtection="0">
      <alignment horizontal="left" vertical="top" indent="1"/>
    </xf>
    <xf numFmtId="4" fontId="53" fillId="119" borderId="147" applyNumberFormat="0" applyProtection="0">
      <alignment horizontal="right" vertical="center"/>
    </xf>
    <xf numFmtId="4" fontId="211" fillId="106" borderId="152" applyNumberFormat="0" applyProtection="0">
      <alignment horizontal="right" vertical="center"/>
    </xf>
    <xf numFmtId="0" fontId="185" fillId="0" borderId="151" applyNumberFormat="0" applyFill="0" applyAlignment="0" applyProtection="0"/>
    <xf numFmtId="0" fontId="194" fillId="117" borderId="148" applyNumberFormat="0" applyAlignment="0" applyProtection="0"/>
    <xf numFmtId="4" fontId="64" fillId="99" borderId="147" applyNumberFormat="0" applyProtection="0">
      <alignment horizontal="right" vertical="center"/>
    </xf>
    <xf numFmtId="4" fontId="53" fillId="155" borderId="147" applyNumberFormat="0" applyProtection="0">
      <alignment horizontal="right" vertical="center"/>
    </xf>
    <xf numFmtId="4" fontId="206" fillId="97" borderId="152" applyNumberFormat="0" applyProtection="0">
      <alignment horizontal="right" vertical="center"/>
    </xf>
    <xf numFmtId="0" fontId="64" fillId="92" borderId="147" applyNumberFormat="0" applyProtection="0">
      <alignment horizontal="left" vertical="top" indent="1"/>
    </xf>
    <xf numFmtId="4" fontId="12" fillId="104" borderId="153" applyNumberFormat="0" applyProtection="0">
      <alignment horizontal="left" vertical="center" indent="1"/>
    </xf>
    <xf numFmtId="0" fontId="64" fillId="107" borderId="147" applyNumberFormat="0" applyProtection="0">
      <alignment horizontal="left" vertical="top" indent="1"/>
    </xf>
    <xf numFmtId="4" fontId="64" fillId="103" borderId="147" applyNumberFormat="0" applyProtection="0">
      <alignment horizontal="right" vertical="center"/>
    </xf>
    <xf numFmtId="4" fontId="187" fillId="107" borderId="147" applyNumberFormat="0" applyProtection="0">
      <alignment vertical="center"/>
    </xf>
    <xf numFmtId="0" fontId="12" fillId="106" borderId="157" applyNumberFormat="0">
      <protection locked="0"/>
    </xf>
    <xf numFmtId="0" fontId="12" fillId="104" borderId="147" applyNumberFormat="0" applyProtection="0">
      <alignment horizontal="left" vertical="top" indent="1"/>
    </xf>
    <xf numFmtId="4" fontId="64" fillId="100" borderId="147" applyNumberFormat="0" applyProtection="0">
      <alignment horizontal="right" vertical="center"/>
    </xf>
    <xf numFmtId="4" fontId="64" fillId="97" borderId="147" applyNumberFormat="0" applyProtection="0">
      <alignment horizontal="right" vertical="center"/>
    </xf>
    <xf numFmtId="4" fontId="206" fillId="96" borderId="152" applyNumberFormat="0" applyProtection="0">
      <alignment horizontal="right" vertical="center"/>
    </xf>
    <xf numFmtId="4" fontId="64" fillId="98" borderId="147" applyNumberFormat="0" applyProtection="0">
      <alignment horizontal="right" vertical="center"/>
    </xf>
    <xf numFmtId="4" fontId="64" fillId="103" borderId="147" applyNumberFormat="0" applyProtection="0">
      <alignment horizontal="right" vertical="center"/>
    </xf>
    <xf numFmtId="0" fontId="206" fillId="105" borderId="152" applyNumberFormat="0" applyProtection="0">
      <alignment horizontal="left" vertical="center" indent="1"/>
    </xf>
    <xf numFmtId="4" fontId="64" fillId="99" borderId="147" applyNumberFormat="0" applyProtection="0">
      <alignment horizontal="right" vertical="center"/>
    </xf>
    <xf numFmtId="0" fontId="206" fillId="110" borderId="152" applyNumberFormat="0" applyProtection="0">
      <alignment horizontal="left" vertical="center" indent="1"/>
    </xf>
    <xf numFmtId="0" fontId="206" fillId="105" borderId="147" applyNumberFormat="0" applyProtection="0">
      <alignment horizontal="left" vertical="top" indent="1"/>
    </xf>
    <xf numFmtId="4" fontId="53" fillId="156" borderId="147" applyNumberFormat="0" applyProtection="0">
      <alignment horizontal="right" vertical="center"/>
    </xf>
    <xf numFmtId="0" fontId="12" fillId="103" borderId="147" applyNumberFormat="0" applyProtection="0">
      <alignment horizontal="left" vertical="top" indent="1"/>
    </xf>
    <xf numFmtId="4" fontId="64" fillId="95" borderId="147" applyNumberFormat="0" applyProtection="0">
      <alignment horizontal="right" vertical="center"/>
    </xf>
    <xf numFmtId="4" fontId="64" fillId="92" borderId="147" applyNumberFormat="0" applyProtection="0">
      <alignment horizontal="left" vertical="center" indent="1"/>
    </xf>
    <xf numFmtId="4" fontId="189" fillId="103" borderId="147" applyNumberFormat="0" applyProtection="0">
      <alignment horizontal="right" vertical="center"/>
    </xf>
    <xf numFmtId="4" fontId="189" fillId="103" borderId="147" applyNumberFormat="0" applyProtection="0">
      <alignment horizontal="right" vertical="center"/>
    </xf>
    <xf numFmtId="4" fontId="231" fillId="159" borderId="147" applyNumberFormat="0" applyProtection="0">
      <alignment horizontal="right" vertical="center"/>
    </xf>
    <xf numFmtId="4" fontId="229" fillId="38" borderId="147" applyNumberFormat="0" applyProtection="0">
      <alignment vertical="center"/>
    </xf>
    <xf numFmtId="4" fontId="64" fillId="96" borderId="147" applyNumberFormat="0" applyProtection="0">
      <alignment horizontal="right" vertical="center"/>
    </xf>
    <xf numFmtId="4" fontId="231" fillId="159" borderId="147" applyNumberFormat="0" applyProtection="0">
      <alignment horizontal="right" vertical="center"/>
    </xf>
    <xf numFmtId="4" fontId="231" fillId="159" borderId="147" applyNumberFormat="0" applyProtection="0">
      <alignment horizontal="right" vertical="center"/>
    </xf>
    <xf numFmtId="4" fontId="53" fillId="119" borderId="147" applyNumberFormat="0" applyProtection="0">
      <alignment horizontal="right" vertical="center"/>
    </xf>
    <xf numFmtId="4" fontId="64" fillId="100" borderId="147" applyNumberFormat="0" applyProtection="0">
      <alignment horizontal="right" vertical="center"/>
    </xf>
    <xf numFmtId="4" fontId="53" fillId="156" borderId="147" applyNumberFormat="0" applyProtection="0">
      <alignment horizontal="right" vertical="center"/>
    </xf>
    <xf numFmtId="4" fontId="53" fillId="153" borderId="147" applyNumberFormat="0" applyProtection="0">
      <alignment horizontal="right" vertical="center"/>
    </xf>
    <xf numFmtId="4" fontId="64" fillId="92" borderId="147" applyNumberFormat="0" applyProtection="0">
      <alignment horizontal="left" vertical="center" indent="1"/>
    </xf>
    <xf numFmtId="0" fontId="50" fillId="91" borderId="147" applyNumberFormat="0" applyProtection="0">
      <alignment horizontal="left" vertical="top" indent="1"/>
    </xf>
    <xf numFmtId="4" fontId="206" fillId="122" borderId="152" applyNumberFormat="0" applyProtection="0">
      <alignment horizontal="left" vertical="center" indent="1"/>
    </xf>
    <xf numFmtId="4" fontId="189" fillId="103" borderId="147" applyNumberFormat="0" applyProtection="0">
      <alignment horizontal="right" vertical="center"/>
    </xf>
    <xf numFmtId="4" fontId="12" fillId="104" borderId="153" applyNumberFormat="0" applyProtection="0">
      <alignment horizontal="left" vertical="center" indent="1"/>
    </xf>
    <xf numFmtId="4" fontId="12" fillId="104" borderId="153" applyNumberFormat="0" applyProtection="0">
      <alignment horizontal="left" vertical="center" indent="1"/>
    </xf>
    <xf numFmtId="4" fontId="206" fillId="95" borderId="153" applyNumberFormat="0" applyProtection="0">
      <alignment horizontal="right" vertical="center"/>
    </xf>
    <xf numFmtId="0" fontId="64" fillId="92" borderId="147" applyNumberFormat="0" applyProtection="0">
      <alignment horizontal="left" vertical="top" indent="1"/>
    </xf>
    <xf numFmtId="4" fontId="206" fillId="122" borderId="152" applyNumberFormat="0" applyProtection="0">
      <alignment horizontal="left" vertical="center" indent="1"/>
    </xf>
    <xf numFmtId="4" fontId="53" fillId="154" borderId="147" applyNumberFormat="0" applyProtection="0">
      <alignment horizontal="right" vertical="center"/>
    </xf>
    <xf numFmtId="4" fontId="206" fillId="101" borderId="152" applyNumberFormat="0" applyProtection="0">
      <alignment horizontal="right" vertical="center"/>
    </xf>
    <xf numFmtId="0" fontId="12" fillId="92" borderId="147" applyNumberFormat="0" applyProtection="0">
      <alignment horizontal="left" vertical="top" indent="1"/>
    </xf>
    <xf numFmtId="4" fontId="64" fillId="94" borderId="147" applyNumberFormat="0" applyProtection="0">
      <alignment horizontal="right" vertical="center"/>
    </xf>
    <xf numFmtId="0" fontId="12" fillId="104" borderId="147" applyNumberFormat="0" applyProtection="0">
      <alignment horizontal="left" vertical="top" indent="1"/>
    </xf>
    <xf numFmtId="4" fontId="186" fillId="91" borderId="147" applyNumberFormat="0" applyProtection="0">
      <alignment vertical="center"/>
    </xf>
    <xf numFmtId="4" fontId="206" fillId="96" borderId="152" applyNumberFormat="0" applyProtection="0">
      <alignment horizontal="right" vertical="center"/>
    </xf>
    <xf numFmtId="4" fontId="64" fillId="92" borderId="147" applyNumberFormat="0" applyProtection="0">
      <alignment horizontal="right" vertical="center"/>
    </xf>
    <xf numFmtId="0" fontId="12" fillId="105" borderId="147" applyNumberFormat="0" applyProtection="0">
      <alignment horizontal="left" vertical="top" indent="1"/>
    </xf>
    <xf numFmtId="0" fontId="12" fillId="103" borderId="147" applyNumberFormat="0" applyProtection="0">
      <alignment horizontal="left" vertical="top" indent="1"/>
    </xf>
    <xf numFmtId="0" fontId="209" fillId="91" borderId="147" applyNumberFormat="0" applyProtection="0">
      <alignment horizontal="left" vertical="top" indent="1"/>
    </xf>
    <xf numFmtId="4" fontId="50" fillId="91" borderId="147" applyNumberFormat="0" applyProtection="0">
      <alignment vertical="center"/>
    </xf>
    <xf numFmtId="4" fontId="53" fillId="157" borderId="147" applyNumberFormat="0" applyProtection="0">
      <alignment horizontal="right" vertical="center"/>
    </xf>
    <xf numFmtId="4" fontId="64" fillId="92" borderId="147" applyNumberFormat="0" applyProtection="0">
      <alignment horizontal="right" vertical="center"/>
    </xf>
    <xf numFmtId="0" fontId="12" fillId="103" borderId="147" applyNumberFormat="0" applyProtection="0">
      <alignment horizontal="left" vertical="center" indent="1"/>
    </xf>
    <xf numFmtId="4" fontId="56" fillId="119" borderId="155" applyNumberFormat="0" applyProtection="0">
      <alignment horizontal="left" vertical="center" indent="1"/>
    </xf>
    <xf numFmtId="4" fontId="64" fillId="95" borderId="147" applyNumberFormat="0" applyProtection="0">
      <alignment horizontal="right" vertical="center"/>
    </xf>
    <xf numFmtId="0" fontId="12" fillId="105" borderId="147" applyNumberFormat="0" applyProtection="0">
      <alignment horizontal="left" vertical="center" indent="1"/>
    </xf>
    <xf numFmtId="4" fontId="206" fillId="137" borderId="152" applyNumberFormat="0" applyProtection="0">
      <alignment horizontal="right" vertical="center"/>
    </xf>
    <xf numFmtId="0" fontId="204" fillId="117" borderId="150" applyNumberFormat="0" applyAlignment="0" applyProtection="0"/>
    <xf numFmtId="4" fontId="188" fillId="120" borderId="155" applyNumberFormat="0" applyProtection="0">
      <alignment horizontal="left" vertical="center" indent="1"/>
    </xf>
    <xf numFmtId="4" fontId="231" fillId="159" borderId="147" applyNumberFormat="0" applyProtection="0">
      <alignment horizontal="right" vertical="center"/>
    </xf>
    <xf numFmtId="4" fontId="187" fillId="103" borderId="147" applyNumberFormat="0" applyProtection="0">
      <alignment horizontal="right" vertical="center"/>
    </xf>
    <xf numFmtId="4" fontId="50" fillId="91" borderId="147" applyNumberFormat="0" applyProtection="0">
      <alignment vertical="center"/>
    </xf>
    <xf numFmtId="4" fontId="50" fillId="91" borderId="147" applyNumberFormat="0" applyProtection="0">
      <alignment vertical="center"/>
    </xf>
    <xf numFmtId="4" fontId="53" fillId="157" borderId="147" applyNumberFormat="0" applyProtection="0">
      <alignment horizontal="right" vertical="center"/>
    </xf>
    <xf numFmtId="4" fontId="206" fillId="0" borderId="152" applyNumberFormat="0" applyProtection="0">
      <alignment horizontal="right" vertical="center"/>
    </xf>
    <xf numFmtId="4" fontId="206" fillId="103" borderId="153" applyNumberFormat="0" applyProtection="0">
      <alignment horizontal="left" vertical="center" indent="1"/>
    </xf>
    <xf numFmtId="0" fontId="12" fillId="92" borderId="147" applyNumberFormat="0" applyProtection="0">
      <alignment horizontal="left" vertical="top" indent="1"/>
    </xf>
    <xf numFmtId="4" fontId="64" fillId="107" borderId="147" applyNumberFormat="0" applyProtection="0">
      <alignment vertical="center"/>
    </xf>
    <xf numFmtId="4" fontId="53" fillId="155" borderId="147" applyNumberFormat="0" applyProtection="0">
      <alignment horizontal="right" vertical="center"/>
    </xf>
    <xf numFmtId="4" fontId="206" fillId="100" borderId="152" applyNumberFormat="0" applyProtection="0">
      <alignment horizontal="right" vertical="center"/>
    </xf>
    <xf numFmtId="4" fontId="12" fillId="104" borderId="153" applyNumberFormat="0" applyProtection="0">
      <alignment horizontal="left" vertical="center" indent="1"/>
    </xf>
    <xf numFmtId="0" fontId="12" fillId="104" borderId="147" applyNumberFormat="0" applyProtection="0">
      <alignment horizontal="left" vertical="center" indent="1"/>
    </xf>
    <xf numFmtId="0" fontId="206" fillId="139" borderId="157"/>
    <xf numFmtId="0" fontId="220" fillId="110" borderId="148" applyNumberFormat="0" applyAlignment="0" applyProtection="0"/>
    <xf numFmtId="4" fontId="206" fillId="122" borderId="152" applyNumberFormat="0" applyProtection="0">
      <alignment horizontal="left" vertical="center" indent="1"/>
    </xf>
    <xf numFmtId="4" fontId="187" fillId="107" borderId="147" applyNumberFormat="0" applyProtection="0">
      <alignment vertical="center"/>
    </xf>
    <xf numFmtId="0" fontId="206" fillId="139" borderId="157"/>
    <xf numFmtId="0" fontId="12" fillId="92" borderId="147" applyNumberFormat="0" applyProtection="0">
      <alignment horizontal="left" vertical="center" indent="1"/>
    </xf>
    <xf numFmtId="4" fontId="187" fillId="107" borderId="147" applyNumberFormat="0" applyProtection="0">
      <alignment vertical="center"/>
    </xf>
    <xf numFmtId="4" fontId="230" fillId="159" borderId="147" applyNumberFormat="0" applyProtection="0">
      <alignment vertical="center"/>
    </xf>
    <xf numFmtId="4" fontId="206" fillId="95" borderId="153" applyNumberFormat="0" applyProtection="0">
      <alignment horizontal="right" vertical="center"/>
    </xf>
    <xf numFmtId="0" fontId="12" fillId="104" borderId="147" applyNumberFormat="0" applyProtection="0">
      <alignment horizontal="left" vertical="center" indent="1"/>
    </xf>
    <xf numFmtId="4" fontId="64" fillId="96" borderId="147" applyNumberFormat="0" applyProtection="0">
      <alignment horizontal="right" vertical="center"/>
    </xf>
    <xf numFmtId="0" fontId="12" fillId="103" borderId="147" applyNumberFormat="0" applyProtection="0">
      <alignment horizontal="left" vertical="center" indent="1"/>
    </xf>
    <xf numFmtId="0" fontId="12" fillId="92" borderId="147" applyNumberFormat="0" applyProtection="0">
      <alignment horizontal="left" vertical="center" indent="1"/>
    </xf>
    <xf numFmtId="4" fontId="64" fillId="103" borderId="147" applyNumberFormat="0" applyProtection="0">
      <alignment horizontal="right" vertical="center"/>
    </xf>
    <xf numFmtId="4" fontId="230" fillId="159" borderId="147" applyNumberFormat="0" applyProtection="0">
      <alignment horizontal="right" vertical="center"/>
    </xf>
    <xf numFmtId="0" fontId="185" fillId="0" borderId="156" applyNumberFormat="0" applyFill="0" applyAlignment="0" applyProtection="0"/>
    <xf numFmtId="0" fontId="12" fillId="105" borderId="147" applyNumberFormat="0" applyProtection="0">
      <alignment horizontal="left" vertical="center" indent="1"/>
    </xf>
    <xf numFmtId="0" fontId="12" fillId="105" borderId="147" applyNumberFormat="0" applyProtection="0">
      <alignment horizontal="left" vertical="top" indent="1"/>
    </xf>
    <xf numFmtId="0" fontId="12" fillId="92" borderId="147" applyNumberFormat="0" applyProtection="0">
      <alignment horizontal="left" vertical="center" indent="1"/>
    </xf>
    <xf numFmtId="4" fontId="53" fillId="152" borderId="147" applyNumberFormat="0" applyProtection="0">
      <alignment horizontal="right" vertical="center"/>
    </xf>
    <xf numFmtId="4" fontId="12" fillId="104" borderId="153" applyNumberFormat="0" applyProtection="0">
      <alignment horizontal="left" vertical="center" indent="1"/>
    </xf>
    <xf numFmtId="4" fontId="188" fillId="120" borderId="155" applyNumberFormat="0" applyProtection="0">
      <alignment horizontal="left" vertical="center" indent="1"/>
    </xf>
    <xf numFmtId="0" fontId="12" fillId="104" borderId="147" applyNumberFormat="0" applyProtection="0">
      <alignment horizontal="left" vertical="top" indent="1"/>
    </xf>
    <xf numFmtId="4" fontId="64" fillId="97" borderId="147" applyNumberFormat="0" applyProtection="0">
      <alignment horizontal="right" vertical="center"/>
    </xf>
    <xf numFmtId="0" fontId="206" fillId="103" borderId="147" applyNumberFormat="0" applyProtection="0">
      <alignment horizontal="left" vertical="top" indent="1"/>
    </xf>
    <xf numFmtId="4" fontId="206" fillId="122" borderId="152" applyNumberFormat="0" applyProtection="0">
      <alignment horizontal="left" vertical="center" indent="1"/>
    </xf>
    <xf numFmtId="0" fontId="12" fillId="86" borderId="149" applyNumberFormat="0" applyFont="0" applyAlignment="0" applyProtection="0"/>
    <xf numFmtId="4" fontId="56" fillId="119" borderId="155" applyNumberFormat="0" applyProtection="0">
      <alignment horizontal="left" vertical="center" indent="1"/>
    </xf>
    <xf numFmtId="0" fontId="12" fillId="103" borderId="147" applyNumberFormat="0" applyProtection="0">
      <alignment horizontal="left" vertical="center" indent="1"/>
    </xf>
    <xf numFmtId="4" fontId="53" fillId="154" borderId="147" applyNumberFormat="0" applyProtection="0">
      <alignment horizontal="right" vertical="center"/>
    </xf>
    <xf numFmtId="4" fontId="64" fillId="94" borderId="147" applyNumberFormat="0" applyProtection="0">
      <alignment horizontal="right" vertical="center"/>
    </xf>
    <xf numFmtId="4" fontId="53" fillId="153" borderId="147" applyNumberFormat="0" applyProtection="0">
      <alignment horizontal="right" vertical="center"/>
    </xf>
    <xf numFmtId="0" fontId="71" fillId="104" borderId="154" applyBorder="0"/>
    <xf numFmtId="4" fontId="12" fillId="104" borderId="153" applyNumberFormat="0" applyProtection="0">
      <alignment horizontal="left" vertical="center" indent="1"/>
    </xf>
    <xf numFmtId="4" fontId="64" fillId="103" borderId="147" applyNumberFormat="0" applyProtection="0">
      <alignment horizontal="right" vertical="center"/>
    </xf>
    <xf numFmtId="4" fontId="12" fillId="104" borderId="153" applyNumberFormat="0" applyProtection="0">
      <alignment horizontal="left" vertical="center" indent="1"/>
    </xf>
    <xf numFmtId="4" fontId="186" fillId="91" borderId="147" applyNumberFormat="0" applyProtection="0">
      <alignment vertical="center"/>
    </xf>
    <xf numFmtId="0" fontId="204" fillId="117" borderId="150" applyNumberFormat="0" applyAlignment="0" applyProtection="0"/>
    <xf numFmtId="0" fontId="12" fillId="103" borderId="147" applyNumberFormat="0" applyProtection="0">
      <alignment horizontal="left" vertical="top" indent="1"/>
    </xf>
    <xf numFmtId="4" fontId="50" fillId="91" borderId="147" applyNumberFormat="0" applyProtection="0">
      <alignment vertical="center"/>
    </xf>
    <xf numFmtId="4" fontId="64" fillId="95" borderId="147" applyNumberFormat="0" applyProtection="0">
      <alignment horizontal="right" vertical="center"/>
    </xf>
    <xf numFmtId="4" fontId="56" fillId="38" borderId="147" applyNumberFormat="0" applyProtection="0">
      <alignment vertical="center"/>
    </xf>
    <xf numFmtId="4" fontId="206" fillId="103" borderId="153" applyNumberFormat="0" applyProtection="0">
      <alignment horizontal="left" vertical="center" indent="1"/>
    </xf>
    <xf numFmtId="4" fontId="64" fillId="97" borderId="147" applyNumberFormat="0" applyProtection="0">
      <alignment horizontal="right" vertical="center"/>
    </xf>
    <xf numFmtId="0" fontId="12" fillId="107" borderId="149" applyNumberFormat="0" applyFont="0" applyAlignment="0" applyProtection="0"/>
    <xf numFmtId="4" fontId="64" fillId="95" borderId="147" applyNumberFormat="0" applyProtection="0">
      <alignment horizontal="right" vertical="center"/>
    </xf>
    <xf numFmtId="0" fontId="206" fillId="104" borderId="147" applyNumberFormat="0" applyProtection="0">
      <alignment horizontal="left" vertical="top" indent="1"/>
    </xf>
    <xf numFmtId="0" fontId="185" fillId="0" borderId="156" applyNumberFormat="0" applyFill="0" applyAlignment="0" applyProtection="0"/>
    <xf numFmtId="4" fontId="12" fillId="104" borderId="153" applyNumberFormat="0" applyProtection="0">
      <alignment horizontal="left" vertical="center" indent="1"/>
    </xf>
    <xf numFmtId="0" fontId="206" fillId="105" borderId="152" applyNumberFormat="0" applyProtection="0">
      <alignment horizontal="left" vertical="center" indent="1"/>
    </xf>
    <xf numFmtId="0" fontId="12" fillId="107" borderId="149" applyNumberFormat="0" applyFont="0" applyAlignment="0" applyProtection="0"/>
    <xf numFmtId="0" fontId="12" fillId="103" borderId="147" applyNumberFormat="0" applyProtection="0">
      <alignment horizontal="left" vertical="top" indent="1"/>
    </xf>
    <xf numFmtId="0" fontId="12" fillId="105" borderId="147" applyNumberFormat="0" applyProtection="0">
      <alignment horizontal="left" vertical="top" indent="1"/>
    </xf>
    <xf numFmtId="4" fontId="206" fillId="122" borderId="152" applyNumberFormat="0" applyProtection="0">
      <alignment horizontal="left" vertical="center" indent="1"/>
    </xf>
    <xf numFmtId="4" fontId="53" fillId="159" borderId="147" applyNumberFormat="0" applyProtection="0">
      <alignment horizontal="right" vertical="center"/>
    </xf>
    <xf numFmtId="0" fontId="12" fillId="92" borderId="147" applyNumberFormat="0" applyProtection="0">
      <alignment horizontal="left" vertical="top" indent="1"/>
    </xf>
    <xf numFmtId="4" fontId="187" fillId="103" borderId="147" applyNumberFormat="0" applyProtection="0">
      <alignment horizontal="right" vertical="center"/>
    </xf>
    <xf numFmtId="4" fontId="64" fillId="96" borderId="147" applyNumberFormat="0" applyProtection="0">
      <alignment horizontal="right" vertical="center"/>
    </xf>
    <xf numFmtId="0" fontId="208" fillId="92" borderId="147" applyNumberFormat="0" applyProtection="0">
      <alignment horizontal="left" vertical="top" indent="1"/>
    </xf>
    <xf numFmtId="4" fontId="189" fillId="103" borderId="147" applyNumberFormat="0" applyProtection="0">
      <alignment horizontal="right" vertical="center"/>
    </xf>
    <xf numFmtId="4" fontId="56" fillId="38" borderId="147" applyNumberFormat="0" applyProtection="0">
      <alignment vertical="center"/>
    </xf>
    <xf numFmtId="0" fontId="206" fillId="92" borderId="147" applyNumberFormat="0" applyProtection="0">
      <alignment horizontal="left" vertical="top" indent="1"/>
    </xf>
    <xf numFmtId="0" fontId="64" fillId="107" borderId="147" applyNumberFormat="0" applyProtection="0">
      <alignment horizontal="left" vertical="top" indent="1"/>
    </xf>
    <xf numFmtId="4" fontId="206" fillId="101" borderId="152" applyNumberFormat="0" applyProtection="0">
      <alignment horizontal="right" vertical="center"/>
    </xf>
    <xf numFmtId="0" fontId="185" fillId="0" borderId="151" applyNumberFormat="0" applyFill="0" applyAlignment="0" applyProtection="0"/>
    <xf numFmtId="4" fontId="208" fillId="107" borderId="147" applyNumberFormat="0" applyProtection="0">
      <alignment vertical="center"/>
    </xf>
    <xf numFmtId="4" fontId="53" fillId="119" borderId="147" applyNumberFormat="0" applyProtection="0">
      <alignment horizontal="right" vertical="center"/>
    </xf>
    <xf numFmtId="4" fontId="50" fillId="91" borderId="147" applyNumberFormat="0" applyProtection="0">
      <alignment vertical="center"/>
    </xf>
    <xf numFmtId="0" fontId="12" fillId="103" borderId="147" applyNumberFormat="0" applyProtection="0">
      <alignment horizontal="left" vertical="center" indent="1"/>
    </xf>
    <xf numFmtId="0" fontId="226" fillId="110" borderId="148" applyNumberFormat="0" applyAlignment="0" applyProtection="0"/>
    <xf numFmtId="4" fontId="206" fillId="137" borderId="152" applyNumberFormat="0" applyProtection="0">
      <alignment horizontal="right" vertical="center"/>
    </xf>
    <xf numFmtId="4" fontId="64" fillId="100" borderId="147" applyNumberFormat="0" applyProtection="0">
      <alignment horizontal="right" vertical="center"/>
    </xf>
    <xf numFmtId="4" fontId="229" fillId="38" borderId="147" applyNumberFormat="0" applyProtection="0">
      <alignment vertical="center"/>
    </xf>
    <xf numFmtId="4" fontId="206" fillId="95" borderId="153" applyNumberFormat="0" applyProtection="0">
      <alignment horizontal="right" vertical="center"/>
    </xf>
    <xf numFmtId="0" fontId="12" fillId="105" borderId="147" applyNumberFormat="0" applyProtection="0">
      <alignment horizontal="left" vertical="top" indent="1"/>
    </xf>
    <xf numFmtId="4" fontId="64" fillId="107" borderId="147" applyNumberFormat="0" applyProtection="0">
      <alignment horizontal="left" vertical="center" indent="1"/>
    </xf>
    <xf numFmtId="4" fontId="206" fillId="122" borderId="152" applyNumberFormat="0" applyProtection="0">
      <alignment horizontal="left" vertical="center" indent="1"/>
    </xf>
    <xf numFmtId="4" fontId="206" fillId="38" borderId="152" applyNumberFormat="0" applyProtection="0">
      <alignment horizontal="left" vertical="center" indent="1"/>
    </xf>
    <xf numFmtId="4" fontId="64" fillId="107" borderId="147" applyNumberFormat="0" applyProtection="0">
      <alignment vertical="center"/>
    </xf>
    <xf numFmtId="4" fontId="64" fillId="107" borderId="147" applyNumberFormat="0" applyProtection="0">
      <alignment vertical="center"/>
    </xf>
    <xf numFmtId="4" fontId="187" fillId="103" borderId="147" applyNumberFormat="0" applyProtection="0">
      <alignment horizontal="right" vertical="center"/>
    </xf>
    <xf numFmtId="4" fontId="189" fillId="103" borderId="147" applyNumberFormat="0" applyProtection="0">
      <alignment horizontal="right" vertical="center"/>
    </xf>
    <xf numFmtId="4" fontId="50" fillId="91" borderId="147" applyNumberFormat="0" applyProtection="0">
      <alignment vertical="center"/>
    </xf>
    <xf numFmtId="4" fontId="206" fillId="122" borderId="152" applyNumberFormat="0" applyProtection="0">
      <alignment horizontal="left" vertical="center" indent="1"/>
    </xf>
    <xf numFmtId="0" fontId="206" fillId="103" borderId="147" applyNumberFormat="0" applyProtection="0">
      <alignment horizontal="left" vertical="top" indent="1"/>
    </xf>
    <xf numFmtId="4" fontId="53" fillId="152" borderId="147" applyNumberFormat="0" applyProtection="0">
      <alignment horizontal="right" vertical="center"/>
    </xf>
    <xf numFmtId="4" fontId="64" fillId="99" borderId="147" applyNumberFormat="0" applyProtection="0">
      <alignment horizontal="right" vertical="center"/>
    </xf>
    <xf numFmtId="4" fontId="206" fillId="98" borderId="152" applyNumberFormat="0" applyProtection="0">
      <alignment horizontal="right" vertical="center"/>
    </xf>
    <xf numFmtId="4" fontId="64" fillId="95" borderId="147" applyNumberFormat="0" applyProtection="0">
      <alignment horizontal="right" vertical="center"/>
    </xf>
    <xf numFmtId="4" fontId="206" fillId="0" borderId="152" applyNumberFormat="0" applyProtection="0">
      <alignment horizontal="right" vertical="center"/>
    </xf>
    <xf numFmtId="0" fontId="206" fillId="86" borderId="152" applyNumberFormat="0" applyFont="0" applyAlignment="0" applyProtection="0"/>
    <xf numFmtId="0" fontId="185" fillId="0" borderId="156" applyNumberFormat="0" applyFill="0" applyAlignment="0" applyProtection="0"/>
    <xf numFmtId="0" fontId="12" fillId="105" borderId="147" applyNumberFormat="0" applyProtection="0">
      <alignment horizontal="left" vertical="top" indent="1"/>
    </xf>
    <xf numFmtId="4" fontId="53" fillId="153" borderId="147" applyNumberFormat="0" applyProtection="0">
      <alignment horizontal="right" vertical="center"/>
    </xf>
    <xf numFmtId="0" fontId="208" fillId="107" borderId="147" applyNumberFormat="0" applyProtection="0">
      <alignment horizontal="left" vertical="top" indent="1"/>
    </xf>
    <xf numFmtId="0" fontId="12" fillId="105" borderId="147" applyNumberFormat="0" applyProtection="0">
      <alignment horizontal="left" vertical="center" indent="1"/>
    </xf>
    <xf numFmtId="4" fontId="64" fillId="103" borderId="147" applyNumberFormat="0" applyProtection="0">
      <alignment horizontal="right" vertical="center"/>
    </xf>
    <xf numFmtId="4" fontId="206" fillId="122" borderId="152" applyNumberFormat="0" applyProtection="0">
      <alignment horizontal="left" vertical="center" indent="1"/>
    </xf>
    <xf numFmtId="0" fontId="12" fillId="103" borderId="147" applyNumberFormat="0" applyProtection="0">
      <alignment horizontal="left" vertical="top" indent="1"/>
    </xf>
    <xf numFmtId="4" fontId="206" fillId="122" borderId="152" applyNumberFormat="0" applyProtection="0">
      <alignment horizontal="left" vertical="center" indent="1"/>
    </xf>
    <xf numFmtId="4" fontId="64" fillId="93" borderId="147" applyNumberFormat="0" applyProtection="0">
      <alignment horizontal="right" vertical="center"/>
    </xf>
    <xf numFmtId="4" fontId="64" fillId="92" borderId="147" applyNumberFormat="0" applyProtection="0">
      <alignment horizontal="left" vertical="center" indent="1"/>
    </xf>
    <xf numFmtId="4" fontId="231" fillId="159" borderId="147" applyNumberFormat="0" applyProtection="0">
      <alignment horizontal="right" vertical="center"/>
    </xf>
    <xf numFmtId="4" fontId="64" fillId="101" borderId="147" applyNumberFormat="0" applyProtection="0">
      <alignment horizontal="right" vertical="center"/>
    </xf>
    <xf numFmtId="0" fontId="50" fillId="91" borderId="147" applyNumberFormat="0" applyProtection="0">
      <alignment horizontal="left" vertical="top" indent="1"/>
    </xf>
    <xf numFmtId="4" fontId="53" fillId="156" borderId="147" applyNumberFormat="0" applyProtection="0">
      <alignment horizontal="right" vertical="center"/>
    </xf>
    <xf numFmtId="0" fontId="64" fillId="92" borderId="147" applyNumberFormat="0" applyProtection="0">
      <alignment horizontal="left" vertical="top" indent="1"/>
    </xf>
    <xf numFmtId="4" fontId="53" fillId="109" borderId="147" applyNumberFormat="0" applyProtection="0">
      <alignment horizontal="right" vertical="center"/>
    </xf>
    <xf numFmtId="4" fontId="206" fillId="91" borderId="152" applyNumberFormat="0" applyProtection="0">
      <alignment vertical="center"/>
    </xf>
    <xf numFmtId="0" fontId="194" fillId="117" borderId="148" applyNumberFormat="0" applyAlignment="0" applyProtection="0"/>
    <xf numFmtId="4" fontId="206" fillId="102" borderId="153" applyNumberFormat="0" applyProtection="0">
      <alignment horizontal="left" vertical="center" indent="1"/>
    </xf>
    <xf numFmtId="4" fontId="206" fillId="93" borderId="152" applyNumberFormat="0" applyProtection="0">
      <alignment horizontal="right" vertical="center"/>
    </xf>
    <xf numFmtId="4" fontId="64" fillId="99" borderId="147" applyNumberFormat="0" applyProtection="0">
      <alignment horizontal="right" vertical="center"/>
    </xf>
    <xf numFmtId="0" fontId="64" fillId="107" borderId="147" applyNumberFormat="0" applyProtection="0">
      <alignment horizontal="left" vertical="top" indent="1"/>
    </xf>
    <xf numFmtId="4" fontId="53" fillId="157" borderId="147" applyNumberFormat="0" applyProtection="0">
      <alignment horizontal="right" vertical="center"/>
    </xf>
    <xf numFmtId="4" fontId="64" fillId="101" borderId="147" applyNumberFormat="0" applyProtection="0">
      <alignment horizontal="right" vertical="center"/>
    </xf>
    <xf numFmtId="0" fontId="12" fillId="104" borderId="147" applyNumberFormat="0" applyProtection="0">
      <alignment horizontal="left" vertical="center" indent="1"/>
    </xf>
    <xf numFmtId="0" fontId="12" fillId="104" borderId="147" applyNumberFormat="0" applyProtection="0">
      <alignment horizontal="left" vertical="center" indent="1"/>
    </xf>
    <xf numFmtId="0" fontId="12" fillId="92" borderId="147" applyNumberFormat="0" applyProtection="0">
      <alignment horizontal="left" vertical="center" indent="1"/>
    </xf>
    <xf numFmtId="0" fontId="12" fillId="104" borderId="147" applyNumberFormat="0" applyProtection="0">
      <alignment horizontal="left" vertical="top" indent="1"/>
    </xf>
    <xf numFmtId="0" fontId="12" fillId="103" borderId="147" applyNumberFormat="0" applyProtection="0">
      <alignment horizontal="left" vertical="top" indent="1"/>
    </xf>
    <xf numFmtId="4" fontId="64" fillId="107" borderId="147" applyNumberFormat="0" applyProtection="0">
      <alignment vertical="center"/>
    </xf>
    <xf numFmtId="4" fontId="230" fillId="159" borderId="147" applyNumberFormat="0" applyProtection="0">
      <alignment vertical="center"/>
    </xf>
    <xf numFmtId="4" fontId="230" fillId="159" borderId="147" applyNumberFormat="0" applyProtection="0">
      <alignment horizontal="right" vertical="center"/>
    </xf>
    <xf numFmtId="37" fontId="28" fillId="0" borderId="146" applyNumberFormat="0"/>
    <xf numFmtId="0" fontId="206" fillId="139" borderId="157"/>
    <xf numFmtId="4" fontId="206" fillId="0" borderId="152" applyNumberFormat="0" applyProtection="0">
      <alignment horizontal="right" vertical="center"/>
    </xf>
    <xf numFmtId="4" fontId="206" fillId="101" borderId="152" applyNumberFormat="0" applyProtection="0">
      <alignment horizontal="right" vertical="center"/>
    </xf>
    <xf numFmtId="4" fontId="64" fillId="92" borderId="147" applyNumberFormat="0" applyProtection="0">
      <alignment horizontal="left" vertical="center" indent="1"/>
    </xf>
    <xf numFmtId="4" fontId="189" fillId="103" borderId="147" applyNumberFormat="0" applyProtection="0">
      <alignment horizontal="right" vertical="center"/>
    </xf>
    <xf numFmtId="0" fontId="50" fillId="91" borderId="147" applyNumberFormat="0" applyProtection="0">
      <alignment horizontal="left" vertical="top" indent="1"/>
    </xf>
    <xf numFmtId="4" fontId="64" fillId="97" borderId="147" applyNumberFormat="0" applyProtection="0">
      <alignment horizontal="right" vertical="center"/>
    </xf>
    <xf numFmtId="4" fontId="64" fillId="96" borderId="147" applyNumberFormat="0" applyProtection="0">
      <alignment horizontal="right" vertical="center"/>
    </xf>
    <xf numFmtId="4" fontId="64" fillId="92" borderId="147" applyNumberFormat="0" applyProtection="0">
      <alignment horizontal="right" vertical="center"/>
    </xf>
    <xf numFmtId="4" fontId="64" fillId="101" borderId="147" applyNumberFormat="0" applyProtection="0">
      <alignment horizontal="right" vertical="center"/>
    </xf>
    <xf numFmtId="0" fontId="12" fillId="104" borderId="147" applyNumberFormat="0" applyProtection="0">
      <alignment horizontal="left" vertical="top" indent="1"/>
    </xf>
    <xf numFmtId="4" fontId="206" fillId="102" borderId="153" applyNumberFormat="0" applyProtection="0">
      <alignment horizontal="left" vertical="center" indent="1"/>
    </xf>
    <xf numFmtId="4" fontId="206" fillId="99" borderId="152" applyNumberFormat="0" applyProtection="0">
      <alignment horizontal="right" vertical="center"/>
    </xf>
    <xf numFmtId="4" fontId="64" fillId="107" borderId="147" applyNumberFormat="0" applyProtection="0">
      <alignment vertical="center"/>
    </xf>
    <xf numFmtId="0" fontId="206" fillId="110" borderId="152" applyNumberFormat="0" applyProtection="0">
      <alignment horizontal="left" vertical="center" indent="1"/>
    </xf>
    <xf numFmtId="4" fontId="206" fillId="100" borderId="152" applyNumberFormat="0" applyProtection="0">
      <alignment horizontal="right" vertical="center"/>
    </xf>
    <xf numFmtId="4" fontId="206" fillId="38" borderId="152" applyNumberFormat="0" applyProtection="0">
      <alignment horizontal="left" vertical="center" indent="1"/>
    </xf>
    <xf numFmtId="4" fontId="206" fillId="92" borderId="152" applyNumberFormat="0" applyProtection="0">
      <alignment horizontal="right" vertical="center"/>
    </xf>
    <xf numFmtId="4" fontId="206" fillId="96" borderId="152" applyNumberFormat="0" applyProtection="0">
      <alignment horizontal="right" vertical="center"/>
    </xf>
    <xf numFmtId="4" fontId="53" fillId="38" borderId="147" applyNumberFormat="0" applyProtection="0">
      <alignment horizontal="left" vertical="center" indent="1"/>
    </xf>
    <xf numFmtId="4" fontId="56" fillId="38" borderId="147" applyNumberFormat="0" applyProtection="0">
      <alignment vertical="center"/>
    </xf>
    <xf numFmtId="4" fontId="210" fillId="108" borderId="153" applyNumberFormat="0" applyProtection="0">
      <alignment horizontal="left" vertical="center" indent="1"/>
    </xf>
    <xf numFmtId="4" fontId="206" fillId="92" borderId="152" applyNumberFormat="0" applyProtection="0">
      <alignment horizontal="right" vertical="center"/>
    </xf>
    <xf numFmtId="0" fontId="204" fillId="110" borderId="150" applyNumberFormat="0" applyAlignment="0" applyProtection="0"/>
    <xf numFmtId="4" fontId="64" fillId="94" borderId="147" applyNumberFormat="0" applyProtection="0">
      <alignment horizontal="right" vertical="center"/>
    </xf>
    <xf numFmtId="0" fontId="12" fillId="86" borderId="149" applyNumberFormat="0" applyFont="0" applyAlignment="0" applyProtection="0"/>
    <xf numFmtId="0" fontId="206" fillId="104" borderId="147" applyNumberFormat="0" applyProtection="0">
      <alignment horizontal="left" vertical="top" indent="1"/>
    </xf>
    <xf numFmtId="4" fontId="53" fillId="121" borderId="147" applyNumberFormat="0" applyProtection="0">
      <alignment horizontal="right" vertical="center"/>
    </xf>
    <xf numFmtId="0" fontId="206" fillId="105" borderId="147" applyNumberFormat="0" applyProtection="0">
      <alignment horizontal="left" vertical="top" indent="1"/>
    </xf>
    <xf numFmtId="0" fontId="12" fillId="106" borderId="157" applyNumberFormat="0">
      <protection locked="0"/>
    </xf>
    <xf numFmtId="4" fontId="64" fillId="99" borderId="147" applyNumberFormat="0" applyProtection="0">
      <alignment horizontal="right" vertical="center"/>
    </xf>
    <xf numFmtId="4" fontId="206" fillId="98" borderId="152" applyNumberFormat="0" applyProtection="0">
      <alignment horizontal="right" vertical="center"/>
    </xf>
    <xf numFmtId="0" fontId="12" fillId="104" borderId="147" applyNumberFormat="0" applyProtection="0">
      <alignment horizontal="left" vertical="center" indent="1"/>
    </xf>
    <xf numFmtId="0" fontId="12" fillId="107" borderId="149" applyNumberFormat="0" applyFont="0" applyAlignment="0" applyProtection="0"/>
    <xf numFmtId="0" fontId="206" fillId="86" borderId="152" applyNumberFormat="0" applyFont="0" applyAlignment="0" applyProtection="0"/>
    <xf numFmtId="4" fontId="64" fillId="107" borderId="147" applyNumberFormat="0" applyProtection="0">
      <alignment horizontal="left" vertical="center" indent="1"/>
    </xf>
    <xf numFmtId="4" fontId="64" fillId="101" borderId="147" applyNumberFormat="0" applyProtection="0">
      <alignment horizontal="right" vertical="center"/>
    </xf>
    <xf numFmtId="4" fontId="230" fillId="159" borderId="147" applyNumberFormat="0" applyProtection="0">
      <alignment horizontal="right" vertical="center"/>
    </xf>
    <xf numFmtId="0" fontId="12" fillId="104" borderId="147" applyNumberFormat="0" applyProtection="0">
      <alignment horizontal="left" vertical="center" indent="1"/>
    </xf>
    <xf numFmtId="4" fontId="64" fillId="98" borderId="147" applyNumberFormat="0" applyProtection="0">
      <alignment horizontal="right" vertical="center"/>
    </xf>
    <xf numFmtId="0" fontId="185" fillId="0" borderId="151" applyNumberFormat="0" applyFill="0" applyAlignment="0" applyProtection="0"/>
    <xf numFmtId="0" fontId="206" fillId="138" borderId="152" applyNumberFormat="0" applyProtection="0">
      <alignment horizontal="left" vertical="center" indent="1"/>
    </xf>
    <xf numFmtId="4" fontId="64" fillId="101" borderId="147" applyNumberFormat="0" applyProtection="0">
      <alignment horizontal="right" vertical="center"/>
    </xf>
    <xf numFmtId="4" fontId="64" fillId="92" borderId="147" applyNumberFormat="0" applyProtection="0">
      <alignment horizontal="right" vertical="center"/>
    </xf>
    <xf numFmtId="0" fontId="12" fillId="105" borderId="147" applyNumberFormat="0" applyProtection="0">
      <alignment horizontal="left" vertical="center" indent="1"/>
    </xf>
    <xf numFmtId="4" fontId="64" fillId="98" borderId="147" applyNumberFormat="0" applyProtection="0">
      <alignment horizontal="right" vertical="center"/>
    </xf>
    <xf numFmtId="4" fontId="206" fillId="38" borderId="152" applyNumberFormat="0" applyProtection="0">
      <alignment horizontal="left" vertical="center" indent="1"/>
    </xf>
    <xf numFmtId="0" fontId="12" fillId="105" borderId="147" applyNumberFormat="0" applyProtection="0">
      <alignment horizontal="left" vertical="center" indent="1"/>
    </xf>
    <xf numFmtId="0" fontId="12" fillId="92" borderId="147" applyNumberFormat="0" applyProtection="0">
      <alignment horizontal="left" vertical="center" indent="1"/>
    </xf>
    <xf numFmtId="4" fontId="56" fillId="119" borderId="155" applyNumberFormat="0" applyProtection="0">
      <alignment horizontal="left" vertical="center" indent="1"/>
    </xf>
    <xf numFmtId="4" fontId="53" fillId="159" borderId="147" applyNumberFormat="0" applyProtection="0">
      <alignment vertical="center"/>
    </xf>
    <xf numFmtId="4" fontId="64" fillId="100" borderId="147" applyNumberFormat="0" applyProtection="0">
      <alignment horizontal="right" vertical="center"/>
    </xf>
    <xf numFmtId="0" fontId="194" fillId="117" borderId="148" applyNumberFormat="0" applyAlignment="0" applyProtection="0"/>
    <xf numFmtId="4" fontId="50" fillId="91" borderId="147" applyNumberFormat="0" applyProtection="0">
      <alignment horizontal="left" vertical="center" indent="1"/>
    </xf>
    <xf numFmtId="0" fontId="12" fillId="92" borderId="147" applyNumberFormat="0" applyProtection="0">
      <alignment horizontal="left" vertical="top" indent="1"/>
    </xf>
    <xf numFmtId="0" fontId="12" fillId="92" borderId="147" applyNumberFormat="0" applyProtection="0">
      <alignment horizontal="left" vertical="center" indent="1"/>
    </xf>
    <xf numFmtId="4" fontId="53" fillId="159" borderId="147" applyNumberFormat="0" applyProtection="0">
      <alignment vertical="center"/>
    </xf>
    <xf numFmtId="4" fontId="230" fillId="159" borderId="147" applyNumberFormat="0" applyProtection="0">
      <alignment horizontal="right" vertical="center"/>
    </xf>
    <xf numFmtId="4" fontId="189" fillId="103" borderId="147" applyNumberFormat="0" applyProtection="0">
      <alignment horizontal="right" vertical="center"/>
    </xf>
    <xf numFmtId="4" fontId="230" fillId="159" borderId="147" applyNumberFormat="0" applyProtection="0">
      <alignment vertical="center"/>
    </xf>
    <xf numFmtId="4" fontId="231" fillId="159" borderId="147" applyNumberFormat="0" applyProtection="0">
      <alignment horizontal="right" vertical="center"/>
    </xf>
    <xf numFmtId="202" fontId="28" fillId="0" borderId="145" applyFill="0"/>
    <xf numFmtId="0" fontId="12" fillId="92" borderId="147" applyNumberFormat="0" applyProtection="0">
      <alignment horizontal="left" vertical="top" indent="1"/>
    </xf>
    <xf numFmtId="0" fontId="64" fillId="107" borderId="147" applyNumberFormat="0" applyProtection="0">
      <alignment horizontal="left" vertical="top" indent="1"/>
    </xf>
    <xf numFmtId="4" fontId="187" fillId="103" borderId="147" applyNumberFormat="0" applyProtection="0">
      <alignment horizontal="right" vertical="center"/>
    </xf>
    <xf numFmtId="4" fontId="206" fillId="137" borderId="152" applyNumberFormat="0" applyProtection="0">
      <alignment horizontal="right" vertical="center"/>
    </xf>
    <xf numFmtId="0" fontId="12" fillId="104" borderId="147" applyNumberFormat="0" applyProtection="0">
      <alignment horizontal="left" vertical="top" indent="1"/>
    </xf>
    <xf numFmtId="4" fontId="64" fillId="96" borderId="147" applyNumberFormat="0" applyProtection="0">
      <alignment horizontal="right" vertical="center"/>
    </xf>
    <xf numFmtId="4" fontId="56" fillId="119" borderId="155" applyNumberFormat="0" applyProtection="0">
      <alignment horizontal="left" vertical="center" indent="1"/>
    </xf>
    <xf numFmtId="4" fontId="64" fillId="95" borderId="147" applyNumberFormat="0" applyProtection="0">
      <alignment horizontal="right" vertical="center"/>
    </xf>
    <xf numFmtId="4" fontId="206" fillId="122" borderId="152" applyNumberFormat="0" applyProtection="0">
      <alignment horizontal="left" vertical="center" indent="1"/>
    </xf>
    <xf numFmtId="4" fontId="53" fillId="109" borderId="147" applyNumberFormat="0" applyProtection="0">
      <alignment horizontal="right" vertical="center"/>
    </xf>
    <xf numFmtId="4" fontId="206" fillId="122" borderId="152" applyNumberFormat="0" applyProtection="0">
      <alignment horizontal="left" vertical="center" indent="1"/>
    </xf>
    <xf numFmtId="0" fontId="220" fillId="110" borderId="148" applyNumberFormat="0" applyAlignment="0" applyProtection="0"/>
    <xf numFmtId="4" fontId="64" fillId="100" borderId="160" applyNumberFormat="0" applyProtection="0">
      <alignment horizontal="right" vertical="center"/>
    </xf>
    <xf numFmtId="4" fontId="229" fillId="38" borderId="160" applyNumberFormat="0" applyProtection="0">
      <alignment vertical="center"/>
    </xf>
    <xf numFmtId="204" fontId="1" fillId="22" borderId="157">
      <alignment vertical="center"/>
    </xf>
    <xf numFmtId="0" fontId="12" fillId="92" borderId="160" applyNumberFormat="0" applyProtection="0">
      <alignment horizontal="left" vertical="center" indent="1"/>
    </xf>
    <xf numFmtId="0" fontId="12" fillId="105" borderId="160" applyNumberFormat="0" applyProtection="0">
      <alignment horizontal="left" vertical="top"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92" borderId="160" applyNumberFormat="0" applyProtection="0">
      <alignment horizontal="left" vertical="top" indent="1"/>
    </xf>
    <xf numFmtId="0" fontId="12" fillId="92" borderId="160" applyNumberFormat="0" applyProtection="0">
      <alignment horizontal="left" vertical="top" indent="1"/>
    </xf>
    <xf numFmtId="0" fontId="206" fillId="92" borderId="160" applyNumberFormat="0" applyProtection="0">
      <alignment horizontal="left" vertical="top" indent="1"/>
    </xf>
    <xf numFmtId="0" fontId="12" fillId="92" borderId="160" applyNumberFormat="0" applyProtection="0">
      <alignment horizontal="left" vertical="top"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104" borderId="160" applyNumberFormat="0" applyProtection="0">
      <alignment horizontal="left" vertical="top"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4" fontId="206" fillId="99" borderId="165" applyNumberFormat="0" applyProtection="0">
      <alignment horizontal="right" vertical="center"/>
    </xf>
    <xf numFmtId="0" fontId="185" fillId="0" borderId="164" applyNumberFormat="0" applyFill="0" applyAlignment="0" applyProtection="0"/>
    <xf numFmtId="4" fontId="230" fillId="159" borderId="160" applyNumberFormat="0" applyProtection="0">
      <alignment vertical="center"/>
    </xf>
    <xf numFmtId="4" fontId="64" fillId="92" borderId="160" applyNumberFormat="0" applyProtection="0">
      <alignment horizontal="right" vertical="center"/>
    </xf>
    <xf numFmtId="4" fontId="64" fillId="92" borderId="160" applyNumberFormat="0" applyProtection="0">
      <alignment horizontal="right" vertical="center"/>
    </xf>
    <xf numFmtId="4" fontId="53" fillId="119" borderId="160" applyNumberFormat="0" applyProtection="0">
      <alignment horizontal="right" vertical="center"/>
    </xf>
    <xf numFmtId="4" fontId="53" fillId="119" borderId="160" applyNumberFormat="0" applyProtection="0">
      <alignment horizontal="right" vertical="center"/>
    </xf>
    <xf numFmtId="4" fontId="64" fillId="92" borderId="160" applyNumberFormat="0" applyProtection="0">
      <alignment horizontal="right" vertical="center"/>
    </xf>
    <xf numFmtId="4" fontId="53" fillId="159" borderId="160" applyNumberFormat="0" applyProtection="0">
      <alignment vertical="center"/>
    </xf>
    <xf numFmtId="0" fontId="12" fillId="105" borderId="160" applyNumberFormat="0" applyProtection="0">
      <alignment horizontal="left" vertical="center" indent="1"/>
    </xf>
    <xf numFmtId="4" fontId="64" fillId="107" borderId="160" applyNumberFormat="0" applyProtection="0">
      <alignment vertical="center"/>
    </xf>
    <xf numFmtId="4" fontId="206" fillId="122" borderId="165" applyNumberFormat="0" applyProtection="0">
      <alignment horizontal="left" vertical="center" indent="1"/>
    </xf>
    <xf numFmtId="4" fontId="64" fillId="95" borderId="160" applyNumberFormat="0" applyProtection="0">
      <alignment horizontal="right" vertical="center"/>
    </xf>
    <xf numFmtId="4" fontId="64" fillId="98" borderId="160" applyNumberFormat="0" applyProtection="0">
      <alignment horizontal="right" vertical="center"/>
    </xf>
    <xf numFmtId="0" fontId="206" fillId="92" borderId="160" applyNumberFormat="0" applyProtection="0">
      <alignment horizontal="left" vertical="top" indent="1"/>
    </xf>
    <xf numFmtId="4" fontId="186" fillId="91" borderId="160" applyNumberFormat="0" applyProtection="0">
      <alignment vertical="center"/>
    </xf>
    <xf numFmtId="4" fontId="64" fillId="92" borderId="160" applyNumberFormat="0" applyProtection="0">
      <alignment horizontal="left" vertical="center" indent="1"/>
    </xf>
    <xf numFmtId="4" fontId="64" fillId="97" borderId="160" applyNumberFormat="0" applyProtection="0">
      <alignment horizontal="right" vertical="center"/>
    </xf>
    <xf numFmtId="4" fontId="64" fillId="107" borderId="160" applyNumberFormat="0" applyProtection="0">
      <alignment horizontal="left" vertical="center" indent="1"/>
    </xf>
    <xf numFmtId="4" fontId="64" fillId="101" borderId="160" applyNumberFormat="0" applyProtection="0">
      <alignment horizontal="right" vertical="center"/>
    </xf>
    <xf numFmtId="4" fontId="64" fillId="101" borderId="160" applyNumberFormat="0" applyProtection="0">
      <alignment horizontal="right" vertical="center"/>
    </xf>
    <xf numFmtId="4" fontId="53" fillId="157" borderId="160" applyNumberFormat="0" applyProtection="0">
      <alignment horizontal="right" vertical="center"/>
    </xf>
    <xf numFmtId="4" fontId="53" fillId="157" borderId="160" applyNumberFormat="0" applyProtection="0">
      <alignment horizontal="right" vertical="center"/>
    </xf>
    <xf numFmtId="4" fontId="64" fillId="101" borderId="160" applyNumberFormat="0" applyProtection="0">
      <alignment horizontal="right" vertical="center"/>
    </xf>
    <xf numFmtId="4" fontId="64" fillId="100" borderId="160" applyNumberFormat="0" applyProtection="0">
      <alignment horizontal="right" vertical="center"/>
    </xf>
    <xf numFmtId="4" fontId="64" fillId="100" borderId="160" applyNumberFormat="0" applyProtection="0">
      <alignment horizontal="right" vertical="center"/>
    </xf>
    <xf numFmtId="4" fontId="53" fillId="156" borderId="160" applyNumberFormat="0" applyProtection="0">
      <alignment horizontal="right" vertical="center"/>
    </xf>
    <xf numFmtId="4" fontId="53" fillId="156" borderId="160" applyNumberFormat="0" applyProtection="0">
      <alignment horizontal="right" vertical="center"/>
    </xf>
    <xf numFmtId="4" fontId="64" fillId="100" borderId="160" applyNumberFormat="0" applyProtection="0">
      <alignment horizontal="right" vertical="center"/>
    </xf>
    <xf numFmtId="4" fontId="64" fillId="99" borderId="160" applyNumberFormat="0" applyProtection="0">
      <alignment horizontal="right" vertical="center"/>
    </xf>
    <xf numFmtId="4" fontId="64" fillId="99" borderId="160" applyNumberFormat="0" applyProtection="0">
      <alignment horizontal="right" vertical="center"/>
    </xf>
    <xf numFmtId="4" fontId="53" fillId="155" borderId="160" applyNumberFormat="0" applyProtection="0">
      <alignment horizontal="right" vertical="center"/>
    </xf>
    <xf numFmtId="4" fontId="53" fillId="155" borderId="160" applyNumberFormat="0" applyProtection="0">
      <alignment horizontal="right" vertical="center"/>
    </xf>
    <xf numFmtId="4" fontId="64" fillId="99" borderId="160" applyNumberFormat="0" applyProtection="0">
      <alignment horizontal="right" vertical="center"/>
    </xf>
    <xf numFmtId="4" fontId="64" fillId="98" borderId="160" applyNumberFormat="0" applyProtection="0">
      <alignment horizontal="right" vertical="center"/>
    </xf>
    <xf numFmtId="4" fontId="64" fillId="98" borderId="160" applyNumberFormat="0" applyProtection="0">
      <alignment horizontal="right" vertical="center"/>
    </xf>
    <xf numFmtId="4" fontId="53" fillId="109" borderId="160" applyNumberFormat="0" applyProtection="0">
      <alignment horizontal="right" vertical="center"/>
    </xf>
    <xf numFmtId="4" fontId="53" fillId="109" borderId="160" applyNumberFormat="0" applyProtection="0">
      <alignment horizontal="right" vertical="center"/>
    </xf>
    <xf numFmtId="4" fontId="64" fillId="98" borderId="160" applyNumberFormat="0" applyProtection="0">
      <alignment horizontal="right" vertical="center"/>
    </xf>
    <xf numFmtId="4" fontId="64" fillId="97" borderId="160" applyNumberFormat="0" applyProtection="0">
      <alignment horizontal="right" vertical="center"/>
    </xf>
    <xf numFmtId="4" fontId="64" fillId="97" borderId="160" applyNumberFormat="0" applyProtection="0">
      <alignment horizontal="right" vertical="center"/>
    </xf>
    <xf numFmtId="4" fontId="53" fillId="154" borderId="160" applyNumberFormat="0" applyProtection="0">
      <alignment horizontal="right" vertical="center"/>
    </xf>
    <xf numFmtId="4" fontId="53" fillId="154" borderId="160" applyNumberFormat="0" applyProtection="0">
      <alignment horizontal="right" vertical="center"/>
    </xf>
    <xf numFmtId="4" fontId="64" fillId="97" borderId="160" applyNumberFormat="0" applyProtection="0">
      <alignment horizontal="right" vertical="center"/>
    </xf>
    <xf numFmtId="4" fontId="64" fillId="96" borderId="160" applyNumberFormat="0" applyProtection="0">
      <alignment horizontal="right" vertical="center"/>
    </xf>
    <xf numFmtId="4" fontId="64" fillId="96" borderId="160" applyNumberFormat="0" applyProtection="0">
      <alignment horizontal="right" vertical="center"/>
    </xf>
    <xf numFmtId="4" fontId="53" fillId="33" borderId="160" applyNumberFormat="0" applyProtection="0">
      <alignment horizontal="right" vertical="center"/>
    </xf>
    <xf numFmtId="4" fontId="64" fillId="95" borderId="160" applyNumberFormat="0" applyProtection="0">
      <alignment horizontal="right" vertical="center"/>
    </xf>
    <xf numFmtId="4" fontId="64" fillId="95" borderId="160" applyNumberFormat="0" applyProtection="0">
      <alignment horizontal="right" vertical="center"/>
    </xf>
    <xf numFmtId="4" fontId="53" fillId="153" borderId="160" applyNumberFormat="0" applyProtection="0">
      <alignment horizontal="right" vertical="center"/>
    </xf>
    <xf numFmtId="4" fontId="53" fillId="153" borderId="160" applyNumberFormat="0" applyProtection="0">
      <alignment horizontal="right" vertical="center"/>
    </xf>
    <xf numFmtId="4" fontId="64" fillId="95" borderId="160" applyNumberFormat="0" applyProtection="0">
      <alignment horizontal="right" vertical="center"/>
    </xf>
    <xf numFmtId="4" fontId="64" fillId="94" borderId="160" applyNumberFormat="0" applyProtection="0">
      <alignment horizontal="right" vertical="center"/>
    </xf>
    <xf numFmtId="4" fontId="64" fillId="94" borderId="160" applyNumberFormat="0" applyProtection="0">
      <alignment horizontal="right" vertical="center"/>
    </xf>
    <xf numFmtId="4" fontId="53" fillId="121" borderId="160" applyNumberFormat="0" applyProtection="0">
      <alignment horizontal="right" vertical="center"/>
    </xf>
    <xf numFmtId="4" fontId="53" fillId="121" borderId="160" applyNumberFormat="0" applyProtection="0">
      <alignment horizontal="right" vertical="center"/>
    </xf>
    <xf numFmtId="4" fontId="64" fillId="94" borderId="160" applyNumberFormat="0" applyProtection="0">
      <alignment horizontal="right" vertical="center"/>
    </xf>
    <xf numFmtId="4" fontId="64" fillId="93" borderId="160" applyNumberFormat="0" applyProtection="0">
      <alignment horizontal="right" vertical="center"/>
    </xf>
    <xf numFmtId="4" fontId="64" fillId="93" borderId="160" applyNumberFormat="0" applyProtection="0">
      <alignment horizontal="right" vertical="center"/>
    </xf>
    <xf numFmtId="4" fontId="53" fillId="152" borderId="160" applyNumberFormat="0" applyProtection="0">
      <alignment horizontal="right" vertical="center"/>
    </xf>
    <xf numFmtId="4" fontId="53" fillId="152" borderId="160" applyNumberFormat="0" applyProtection="0">
      <alignment horizontal="right" vertical="center"/>
    </xf>
    <xf numFmtId="4" fontId="64" fillId="93" borderId="160" applyNumberFormat="0" applyProtection="0">
      <alignment horizontal="right" vertical="center"/>
    </xf>
    <xf numFmtId="4" fontId="56" fillId="119" borderId="168" applyNumberFormat="0" applyProtection="0">
      <alignment horizontal="left" vertical="center" indent="1"/>
    </xf>
    <xf numFmtId="4" fontId="53" fillId="153" borderId="160" applyNumberFormat="0" applyProtection="0">
      <alignment horizontal="right" vertical="center"/>
    </xf>
    <xf numFmtId="0" fontId="12" fillId="86" borderId="162" applyNumberFormat="0" applyFont="0" applyAlignment="0" applyProtection="0"/>
    <xf numFmtId="4" fontId="64" fillId="92" borderId="160" applyNumberFormat="0" applyProtection="0">
      <alignment horizontal="left" vertical="center" indent="1"/>
    </xf>
    <xf numFmtId="4" fontId="186" fillId="91" borderId="160" applyNumberFormat="0" applyProtection="0">
      <alignment vertical="center"/>
    </xf>
    <xf numFmtId="4" fontId="186" fillId="91" borderId="160" applyNumberFormat="0" applyProtection="0">
      <alignment vertical="center"/>
    </xf>
    <xf numFmtId="4" fontId="50" fillId="91" borderId="160" applyNumberFormat="0" applyProtection="0">
      <alignment vertical="center"/>
    </xf>
    <xf numFmtId="4" fontId="50" fillId="91" borderId="160" applyNumberFormat="0" applyProtection="0">
      <alignment vertical="center"/>
    </xf>
    <xf numFmtId="4" fontId="56" fillId="38" borderId="160" applyNumberFormat="0" applyProtection="0">
      <alignment vertical="center"/>
    </xf>
    <xf numFmtId="4" fontId="56" fillId="38" borderId="160" applyNumberFormat="0" applyProtection="0">
      <alignment vertical="center"/>
    </xf>
    <xf numFmtId="4" fontId="50" fillId="91" borderId="160" applyNumberFormat="0" applyProtection="0">
      <alignment vertical="center"/>
    </xf>
    <xf numFmtId="0" fontId="12" fillId="103" borderId="160" applyNumberFormat="0" applyProtection="0">
      <alignment horizontal="left" vertical="center" indent="1"/>
    </xf>
    <xf numFmtId="4" fontId="12" fillId="104" borderId="166" applyNumberFormat="0" applyProtection="0">
      <alignment horizontal="left" vertical="center" indent="1"/>
    </xf>
    <xf numFmtId="4" fontId="208" fillId="110" borderId="160" applyNumberFormat="0" applyProtection="0">
      <alignment horizontal="left" vertical="center" indent="1"/>
    </xf>
    <xf numFmtId="0" fontId="12" fillId="86" borderId="162" applyNumberFormat="0" applyFont="0" applyAlignment="0" applyProtection="0"/>
    <xf numFmtId="0" fontId="204" fillId="110" borderId="163" applyNumberFormat="0" applyAlignment="0" applyProtection="0"/>
    <xf numFmtId="0" fontId="204" fillId="117" borderId="163" applyNumberFormat="0" applyAlignment="0" applyProtection="0"/>
    <xf numFmtId="0" fontId="204" fillId="117" borderId="163" applyNumberFormat="0" applyAlignment="0" applyProtection="0"/>
    <xf numFmtId="0" fontId="204" fillId="110" borderId="163" applyNumberFormat="0" applyAlignment="0" applyProtection="0"/>
    <xf numFmtId="0" fontId="12" fillId="86" borderId="162" applyNumberFormat="0" applyFont="0" applyAlignment="0" applyProtection="0"/>
    <xf numFmtId="0" fontId="12" fillId="107" borderId="162" applyNumberFormat="0" applyFont="0" applyAlignment="0" applyProtection="0"/>
    <xf numFmtId="4" fontId="64" fillId="92" borderId="160" applyNumberFormat="0" applyProtection="0">
      <alignment horizontal="right" vertical="center"/>
    </xf>
    <xf numFmtId="4" fontId="187" fillId="103" borderId="160" applyNumberFormat="0" applyProtection="0">
      <alignment horizontal="right" vertical="center"/>
    </xf>
    <xf numFmtId="0" fontId="12" fillId="105" borderId="160" applyNumberFormat="0" applyProtection="0">
      <alignment horizontal="left" vertical="center" indent="1"/>
    </xf>
    <xf numFmtId="4" fontId="206" fillId="122" borderId="165" applyNumberFormat="0" applyProtection="0">
      <alignment horizontal="left" vertical="center" indent="1"/>
    </xf>
    <xf numFmtId="0" fontId="12" fillId="92" borderId="160" applyNumberFormat="0" applyProtection="0">
      <alignment horizontal="left" vertical="top" indent="1"/>
    </xf>
    <xf numFmtId="4" fontId="206" fillId="102" borderId="166" applyNumberFormat="0" applyProtection="0">
      <alignment horizontal="left" vertical="center" indent="1"/>
    </xf>
    <xf numFmtId="0" fontId="12" fillId="105" borderId="160" applyNumberFormat="0" applyProtection="0">
      <alignment horizontal="left" vertical="center" indent="1"/>
    </xf>
    <xf numFmtId="0" fontId="213" fillId="134" borderId="165" applyNumberFormat="0" applyAlignment="0" applyProtection="0"/>
    <xf numFmtId="0" fontId="206" fillId="138" borderId="165" applyNumberFormat="0" applyProtection="0">
      <alignment horizontal="left" vertical="center" indent="1"/>
    </xf>
    <xf numFmtId="4" fontId="208" fillId="110" borderId="160" applyNumberFormat="0" applyProtection="0">
      <alignment horizontal="left" vertical="center" indent="1"/>
    </xf>
    <xf numFmtId="4" fontId="206" fillId="122" borderId="165" applyNumberFormat="0" applyProtection="0">
      <alignment horizontal="left" vertical="center" indent="1"/>
    </xf>
    <xf numFmtId="0" fontId="201" fillId="87" borderId="165" applyNumberFormat="0" applyAlignment="0" applyProtection="0"/>
    <xf numFmtId="4" fontId="206" fillId="0" borderId="165" applyNumberFormat="0" applyProtection="0">
      <alignment horizontal="right" vertical="center"/>
    </xf>
    <xf numFmtId="4" fontId="64" fillId="92" borderId="160" applyNumberFormat="0" applyProtection="0">
      <alignment horizontal="right" vertical="center"/>
    </xf>
    <xf numFmtId="4" fontId="215" fillId="38" borderId="165" applyNumberFormat="0" applyProtection="0">
      <alignment vertical="center"/>
    </xf>
    <xf numFmtId="4" fontId="206" fillId="38" borderId="165" applyNumberFormat="0" applyProtection="0">
      <alignment horizontal="left" vertical="center" indent="1"/>
    </xf>
    <xf numFmtId="0" fontId="201" fillId="87" borderId="161" applyNumberFormat="0" applyAlignment="0" applyProtection="0"/>
    <xf numFmtId="0" fontId="201" fillId="87" borderId="161" applyNumberFormat="0" applyAlignment="0" applyProtection="0"/>
    <xf numFmtId="0" fontId="226" fillId="110" borderId="161" applyNumberFormat="0" applyAlignment="0" applyProtection="0"/>
    <xf numFmtId="4" fontId="206" fillId="101"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0" fontId="206" fillId="138" borderId="165" applyNumberFormat="0" applyProtection="0">
      <alignment horizontal="left" vertical="center" indent="1"/>
    </xf>
    <xf numFmtId="0" fontId="206" fillId="105" borderId="165" applyNumberFormat="0" applyProtection="0">
      <alignment horizontal="left" vertical="center" indent="1"/>
    </xf>
    <xf numFmtId="0" fontId="206" fillId="103" borderId="165" applyNumberFormat="0" applyProtection="0">
      <alignment horizontal="left" vertical="center" indent="1"/>
    </xf>
    <xf numFmtId="0" fontId="208" fillId="107" borderId="160" applyNumberFormat="0" applyProtection="0">
      <alignment horizontal="left" vertical="top" indent="1"/>
    </xf>
    <xf numFmtId="0" fontId="185" fillId="0" borderId="164" applyNumberFormat="0" applyFill="0" applyAlignment="0" applyProtection="0"/>
    <xf numFmtId="4" fontId="206" fillId="98" borderId="165" applyNumberFormat="0" applyProtection="0">
      <alignment horizontal="right" vertical="center"/>
    </xf>
    <xf numFmtId="0" fontId="64" fillId="92" borderId="160" applyNumberFormat="0" applyProtection="0">
      <alignment horizontal="left" vertical="top" indent="1"/>
    </xf>
    <xf numFmtId="4" fontId="208" fillId="107" borderId="160" applyNumberFormat="0" applyProtection="0">
      <alignment vertical="center"/>
    </xf>
    <xf numFmtId="4" fontId="230" fillId="159" borderId="160" applyNumberFormat="0" applyProtection="0">
      <alignment vertical="center"/>
    </xf>
    <xf numFmtId="4" fontId="53" fillId="156" borderId="160" applyNumberFormat="0" applyProtection="0">
      <alignment horizontal="right" vertical="center"/>
    </xf>
    <xf numFmtId="4" fontId="206" fillId="137" borderId="165" applyNumberFormat="0" applyProtection="0">
      <alignment horizontal="right" vertical="center"/>
    </xf>
    <xf numFmtId="4" fontId="206" fillId="122" borderId="165" applyNumberFormat="0" applyProtection="0">
      <alignment horizontal="left" vertical="center" indent="1"/>
    </xf>
    <xf numFmtId="4" fontId="50" fillId="91" borderId="160" applyNumberFormat="0" applyProtection="0">
      <alignment horizontal="left" vertical="center" indent="1"/>
    </xf>
    <xf numFmtId="4" fontId="64" fillId="94" borderId="160" applyNumberFormat="0" applyProtection="0">
      <alignment horizontal="right" vertical="center"/>
    </xf>
    <xf numFmtId="0" fontId="206" fillId="103" borderId="160" applyNumberFormat="0" applyProtection="0">
      <alignment horizontal="left" vertical="top" indent="1"/>
    </xf>
    <xf numFmtId="4" fontId="64" fillId="92" borderId="160" applyNumberFormat="0" applyProtection="0">
      <alignment horizontal="right" vertical="center"/>
    </xf>
    <xf numFmtId="4" fontId="208" fillId="110" borderId="160" applyNumberFormat="0" applyProtection="0">
      <alignment horizontal="left" vertical="center" indent="1"/>
    </xf>
    <xf numFmtId="4" fontId="64" fillId="97" borderId="160" applyNumberFormat="0" applyProtection="0">
      <alignment horizontal="right" vertical="center"/>
    </xf>
    <xf numFmtId="4" fontId="64" fillId="103" borderId="160" applyNumberFormat="0" applyProtection="0">
      <alignment horizontal="right" vertical="center"/>
    </xf>
    <xf numFmtId="4" fontId="187" fillId="103" borderId="160" applyNumberFormat="0" applyProtection="0">
      <alignment horizontal="right" vertical="center"/>
    </xf>
    <xf numFmtId="4" fontId="189" fillId="103" borderId="160" applyNumberFormat="0" applyProtection="0">
      <alignment horizontal="right" vertical="center"/>
    </xf>
    <xf numFmtId="0" fontId="185" fillId="0" borderId="169" applyNumberFormat="0" applyFill="0" applyAlignment="0" applyProtection="0"/>
    <xf numFmtId="4" fontId="64" fillId="92" borderId="160" applyNumberFormat="0" applyProtection="0">
      <alignment horizontal="left" vertical="center" indent="1"/>
    </xf>
    <xf numFmtId="4" fontId="53" fillId="121" borderId="160" applyNumberFormat="0" applyProtection="0">
      <alignment horizontal="right" vertical="center"/>
    </xf>
    <xf numFmtId="4" fontId="50" fillId="91" borderId="160" applyNumberFormat="0" applyProtection="0">
      <alignment horizontal="left" vertical="center" indent="1"/>
    </xf>
    <xf numFmtId="0" fontId="201" fillId="87" borderId="161" applyNumberFormat="0" applyAlignment="0" applyProtection="0"/>
    <xf numFmtId="4" fontId="64" fillId="99" borderId="160" applyNumberFormat="0" applyProtection="0">
      <alignment horizontal="right" vertical="center"/>
    </xf>
    <xf numFmtId="0" fontId="12" fillId="92" borderId="160" applyNumberFormat="0" applyProtection="0">
      <alignment horizontal="left" vertical="top" indent="1"/>
    </xf>
    <xf numFmtId="0" fontId="201" fillId="87" borderId="165" applyNumberFormat="0" applyAlignment="0" applyProtection="0"/>
    <xf numFmtId="4" fontId="206" fillId="99" borderId="165" applyNumberFormat="0" applyProtection="0">
      <alignment horizontal="right" vertical="center"/>
    </xf>
    <xf numFmtId="4" fontId="206" fillId="122" borderId="165" applyNumberFormat="0" applyProtection="0">
      <alignment horizontal="left" vertical="center" indent="1"/>
    </xf>
    <xf numFmtId="4" fontId="64" fillId="107" borderId="160" applyNumberFormat="0" applyProtection="0">
      <alignment horizontal="left" vertical="center" indent="1"/>
    </xf>
    <xf numFmtId="4" fontId="189" fillId="103" borderId="160" applyNumberFormat="0" applyProtection="0">
      <alignment horizontal="right" vertical="center"/>
    </xf>
    <xf numFmtId="0" fontId="206" fillId="110" borderId="165" applyNumberFormat="0" applyProtection="0">
      <alignment horizontal="left" vertical="center" indent="1"/>
    </xf>
    <xf numFmtId="4" fontId="53" fillId="155" borderId="160" applyNumberFormat="0" applyProtection="0">
      <alignment horizontal="right" vertical="center"/>
    </xf>
    <xf numFmtId="202" fontId="67" fillId="0" borderId="159"/>
    <xf numFmtId="0" fontId="12" fillId="86" borderId="162" applyNumberFormat="0" applyFont="0" applyAlignment="0" applyProtection="0"/>
    <xf numFmtId="4" fontId="206" fillId="92" borderId="165" applyNumberFormat="0" applyProtection="0">
      <alignment horizontal="right" vertical="center"/>
    </xf>
    <xf numFmtId="4" fontId="206" fillId="103" borderId="166" applyNumberFormat="0" applyProtection="0">
      <alignment horizontal="left" vertical="center" indent="1"/>
    </xf>
    <xf numFmtId="0" fontId="12" fillId="92" borderId="160" applyNumberFormat="0" applyProtection="0">
      <alignment horizontal="left" vertical="top" indent="1"/>
    </xf>
    <xf numFmtId="4" fontId="53" fillId="119" borderId="160" applyNumberFormat="0" applyProtection="0">
      <alignment horizontal="right" vertical="center"/>
    </xf>
    <xf numFmtId="4" fontId="186" fillId="91" borderId="160" applyNumberFormat="0" applyProtection="0">
      <alignment vertical="center"/>
    </xf>
    <xf numFmtId="4" fontId="64" fillId="97" borderId="160" applyNumberFormat="0" applyProtection="0">
      <alignment horizontal="right" vertical="center"/>
    </xf>
    <xf numFmtId="4" fontId="53" fillId="159" borderId="160" applyNumberFormat="0" applyProtection="0">
      <alignment vertical="center"/>
    </xf>
    <xf numFmtId="0" fontId="12" fillId="105" borderId="160" applyNumberFormat="0" applyProtection="0">
      <alignment horizontal="left" vertical="top" indent="1"/>
    </xf>
    <xf numFmtId="0" fontId="12" fillId="105" borderId="160" applyNumberFormat="0" applyProtection="0">
      <alignment horizontal="left" vertical="center" indent="1"/>
    </xf>
    <xf numFmtId="0" fontId="12" fillId="92" borderId="160" applyNumberFormat="0" applyProtection="0">
      <alignment horizontal="left" vertical="center" indent="1"/>
    </xf>
    <xf numFmtId="4" fontId="64" fillId="98" borderId="160" applyNumberFormat="0" applyProtection="0">
      <alignment horizontal="right" vertical="center"/>
    </xf>
    <xf numFmtId="4" fontId="64" fillId="95" borderId="160" applyNumberFormat="0" applyProtection="0">
      <alignment horizontal="right" vertical="center"/>
    </xf>
    <xf numFmtId="4" fontId="64" fillId="95" borderId="160" applyNumberFormat="0" applyProtection="0">
      <alignment horizontal="right" vertical="center"/>
    </xf>
    <xf numFmtId="0" fontId="206" fillId="86" borderId="165" applyNumberFormat="0" applyFont="0" applyAlignment="0" applyProtection="0"/>
    <xf numFmtId="4" fontId="53" fillId="119" borderId="160" applyNumberFormat="0" applyProtection="0">
      <alignment horizontal="right" vertical="center"/>
    </xf>
    <xf numFmtId="0" fontId="206" fillId="104" borderId="160" applyNumberFormat="0" applyProtection="0">
      <alignment horizontal="left" vertical="top" indent="1"/>
    </xf>
    <xf numFmtId="0" fontId="194" fillId="117" borderId="161" applyNumberFormat="0" applyAlignment="0" applyProtection="0"/>
    <xf numFmtId="4" fontId="12" fillId="104" borderId="166" applyNumberFormat="0" applyProtection="0">
      <alignment horizontal="left" vertical="center" indent="1"/>
    </xf>
    <xf numFmtId="4" fontId="206" fillId="100" borderId="165" applyNumberFormat="0" applyProtection="0">
      <alignment horizontal="right" vertical="center"/>
    </xf>
    <xf numFmtId="4" fontId="206" fillId="96" borderId="165" applyNumberFormat="0" applyProtection="0">
      <alignment horizontal="right" vertical="center"/>
    </xf>
    <xf numFmtId="4" fontId="64" fillId="97" borderId="160" applyNumberFormat="0" applyProtection="0">
      <alignment horizontal="right" vertical="center"/>
    </xf>
    <xf numFmtId="0" fontId="213" fillId="134" borderId="165" applyNumberFormat="0" applyAlignment="0" applyProtection="0"/>
    <xf numFmtId="4" fontId="64" fillId="96" borderId="160" applyNumberFormat="0" applyProtection="0">
      <alignment horizontal="right" vertical="center"/>
    </xf>
    <xf numFmtId="4" fontId="215" fillId="27" borderId="165" applyNumberFormat="0" applyProtection="0">
      <alignment horizontal="right" vertical="center"/>
    </xf>
    <xf numFmtId="0" fontId="50" fillId="91" borderId="160" applyNumberFormat="0" applyProtection="0">
      <alignment horizontal="left" vertical="top" indent="1"/>
    </xf>
    <xf numFmtId="0" fontId="12" fillId="86" borderId="162" applyNumberFormat="0" applyFont="0" applyAlignment="0" applyProtection="0"/>
    <xf numFmtId="4" fontId="206" fillId="0" borderId="165" applyNumberFormat="0" applyProtection="0">
      <alignment horizontal="right" vertical="center"/>
    </xf>
    <xf numFmtId="4" fontId="64" fillId="95" borderId="160" applyNumberFormat="0" applyProtection="0">
      <alignment horizontal="right" vertical="center"/>
    </xf>
    <xf numFmtId="0" fontId="12" fillId="105" borderId="160" applyNumberFormat="0" applyProtection="0">
      <alignment horizontal="left" vertical="top" indent="1"/>
    </xf>
    <xf numFmtId="0" fontId="12" fillId="104" borderId="160" applyNumberFormat="0" applyProtection="0">
      <alignment horizontal="left" vertical="center" indent="1"/>
    </xf>
    <xf numFmtId="0" fontId="12" fillId="92" borderId="160" applyNumberFormat="0" applyProtection="0">
      <alignment horizontal="left" vertical="center" indent="1"/>
    </xf>
    <xf numFmtId="4" fontId="64" fillId="92" borderId="160" applyNumberFormat="0" applyProtection="0">
      <alignment horizontal="left" vertical="center" indent="1"/>
    </xf>
    <xf numFmtId="4" fontId="53" fillId="152" borderId="160" applyNumberFormat="0" applyProtection="0">
      <alignment horizontal="right" vertical="center"/>
    </xf>
    <xf numFmtId="4" fontId="50" fillId="91" borderId="160" applyNumberFormat="0" applyProtection="0">
      <alignment horizontal="left" vertical="center" indent="1"/>
    </xf>
    <xf numFmtId="205" fontId="213" fillId="134" borderId="152" applyNumberFormat="0" applyAlignment="0" applyProtection="0"/>
    <xf numFmtId="205" fontId="213" fillId="134" borderId="152" applyNumberFormat="0" applyAlignment="0" applyProtection="0"/>
    <xf numFmtId="0" fontId="204" fillId="110" borderId="163" applyNumberFormat="0" applyAlignment="0" applyProtection="0"/>
    <xf numFmtId="4" fontId="64" fillId="101" borderId="160" applyNumberFormat="0" applyProtection="0">
      <alignment horizontal="right" vertical="center"/>
    </xf>
    <xf numFmtId="4" fontId="56" fillId="119" borderId="168" applyNumberFormat="0" applyProtection="0">
      <alignment horizontal="left" vertical="center" indent="1"/>
    </xf>
    <xf numFmtId="4" fontId="53" fillId="159" borderId="160" applyNumberFormat="0" applyProtection="0">
      <alignment horizontal="right" vertical="center"/>
    </xf>
    <xf numFmtId="4" fontId="64" fillId="103" borderId="160" applyNumberFormat="0" applyProtection="0">
      <alignment horizontal="right" vertical="center"/>
    </xf>
    <xf numFmtId="4" fontId="187" fillId="103" borderId="160" applyNumberFormat="0" applyProtection="0">
      <alignment horizontal="right" vertical="center"/>
    </xf>
    <xf numFmtId="4" fontId="230" fillId="159" borderId="160" applyNumberFormat="0" applyProtection="0">
      <alignment horizontal="right" vertical="center"/>
    </xf>
    <xf numFmtId="4" fontId="53" fillId="159" borderId="160" applyNumberFormat="0" applyProtection="0">
      <alignment horizontal="right" vertical="center"/>
    </xf>
    <xf numFmtId="4" fontId="12" fillId="104" borderId="166" applyNumberFormat="0" applyProtection="0">
      <alignment horizontal="left" vertical="center" indent="1"/>
    </xf>
    <xf numFmtId="0" fontId="201" fillId="87" borderId="161" applyNumberFormat="0" applyAlignment="0" applyProtection="0"/>
    <xf numFmtId="0" fontId="206" fillId="110" borderId="165" applyNumberFormat="0" applyProtection="0">
      <alignment horizontal="left" vertical="center" indent="1"/>
    </xf>
    <xf numFmtId="4" fontId="206" fillId="92" borderId="166" applyNumberFormat="0" applyProtection="0">
      <alignment horizontal="left" vertical="center" indent="1"/>
    </xf>
    <xf numFmtId="4" fontId="206" fillId="92" borderId="165" applyNumberFormat="0" applyProtection="0">
      <alignment horizontal="right" vertical="center"/>
    </xf>
    <xf numFmtId="4" fontId="206" fillId="96" borderId="165" applyNumberFormat="0" applyProtection="0">
      <alignment horizontal="right" vertical="center"/>
    </xf>
    <xf numFmtId="4" fontId="206" fillId="137" borderId="165" applyNumberFormat="0" applyProtection="0">
      <alignment horizontal="right" vertical="center"/>
    </xf>
    <xf numFmtId="4" fontId="206" fillId="122" borderId="165" applyNumberFormat="0" applyProtection="0">
      <alignment horizontal="left" vertical="center" indent="1"/>
    </xf>
    <xf numFmtId="4" fontId="206" fillId="91" borderId="165" applyNumberFormat="0" applyProtection="0">
      <alignment vertical="center"/>
    </xf>
    <xf numFmtId="0" fontId="185" fillId="0" borderId="169" applyNumberFormat="0" applyFill="0" applyAlignment="0" applyProtection="0"/>
    <xf numFmtId="4" fontId="231" fillId="159" borderId="160" applyNumberFormat="0" applyProtection="0">
      <alignment horizontal="right" vertical="center"/>
    </xf>
    <xf numFmtId="4" fontId="189" fillId="103" borderId="160" applyNumberFormat="0" applyProtection="0">
      <alignment horizontal="right" vertical="center"/>
    </xf>
    <xf numFmtId="4" fontId="64" fillId="100" borderId="160" applyNumberFormat="0" applyProtection="0">
      <alignment horizontal="right" vertical="center"/>
    </xf>
    <xf numFmtId="0" fontId="64" fillId="92" borderId="160" applyNumberFormat="0" applyProtection="0">
      <alignment horizontal="left" vertical="top" indent="1"/>
    </xf>
    <xf numFmtId="4" fontId="64" fillId="92" borderId="160" applyNumberFormat="0" applyProtection="0">
      <alignment horizontal="left" vertical="center" indent="1"/>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187" fillId="103" borderId="160" applyNumberFormat="0" applyProtection="0">
      <alignment horizontal="right" vertical="center"/>
    </xf>
    <xf numFmtId="4" fontId="230" fillId="159" borderId="160" applyNumberFormat="0" applyProtection="0">
      <alignment horizontal="right" vertical="center"/>
    </xf>
    <xf numFmtId="4" fontId="64" fillId="103" borderId="160" applyNumberFormat="0" applyProtection="0">
      <alignment horizontal="right" vertical="center"/>
    </xf>
    <xf numFmtId="4" fontId="53" fillId="159" borderId="160" applyNumberFormat="0" applyProtection="0">
      <alignment horizontal="right" vertical="center"/>
    </xf>
    <xf numFmtId="4" fontId="64" fillId="103" borderId="160" applyNumberFormat="0" applyProtection="0">
      <alignment horizontal="right" vertical="center"/>
    </xf>
    <xf numFmtId="4" fontId="64" fillId="107" borderId="160" applyNumberFormat="0" applyProtection="0">
      <alignment horizontal="left" vertical="center" indent="1"/>
    </xf>
    <xf numFmtId="0" fontId="12" fillId="92" borderId="160" applyNumberFormat="0" applyProtection="0">
      <alignment horizontal="left" vertical="center" indent="1"/>
    </xf>
    <xf numFmtId="4" fontId="64" fillId="107" borderId="160" applyNumberFormat="0" applyProtection="0">
      <alignment horizontal="left" vertical="center" indent="1"/>
    </xf>
    <xf numFmtId="4" fontId="187" fillId="107" borderId="160" applyNumberFormat="0" applyProtection="0">
      <alignment vertical="center"/>
    </xf>
    <xf numFmtId="4" fontId="230" fillId="159" borderId="160" applyNumberFormat="0" applyProtection="0">
      <alignment vertical="center"/>
    </xf>
    <xf numFmtId="4" fontId="230" fillId="159" borderId="160" applyNumberFormat="0" applyProtection="0">
      <alignment vertical="center"/>
    </xf>
    <xf numFmtId="4" fontId="187" fillId="107" borderId="160" applyNumberFormat="0" applyProtection="0">
      <alignment vertical="center"/>
    </xf>
    <xf numFmtId="4" fontId="64" fillId="107" borderId="160" applyNumberFormat="0" applyProtection="0">
      <alignment vertical="center"/>
    </xf>
    <xf numFmtId="4" fontId="53" fillId="159" borderId="160" applyNumberFormat="0" applyProtection="0">
      <alignment vertical="center"/>
    </xf>
    <xf numFmtId="4" fontId="53" fillId="159" borderId="160" applyNumberFormat="0" applyProtection="0">
      <alignment vertical="center"/>
    </xf>
    <xf numFmtId="4" fontId="64" fillId="107" borderId="160" applyNumberFormat="0" applyProtection="0">
      <alignment vertical="center"/>
    </xf>
    <xf numFmtId="0" fontId="12" fillId="103" borderId="160" applyNumberFormat="0" applyProtection="0">
      <alignment horizontal="left" vertical="top" indent="1"/>
    </xf>
    <xf numFmtId="0" fontId="206" fillId="103" borderId="160" applyNumberFormat="0" applyProtection="0">
      <alignment horizontal="left" vertical="top" indent="1"/>
    </xf>
    <xf numFmtId="0" fontId="12" fillId="103" borderId="160" applyNumberFormat="0" applyProtection="0">
      <alignment horizontal="left" vertical="top"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5" borderId="160" applyNumberFormat="0" applyProtection="0">
      <alignment horizontal="left" vertical="top" indent="1"/>
    </xf>
    <xf numFmtId="0" fontId="206" fillId="105" borderId="160" applyNumberFormat="0" applyProtection="0">
      <alignment horizontal="left" vertical="top" indent="1"/>
    </xf>
    <xf numFmtId="0" fontId="12" fillId="105" borderId="160" applyNumberFormat="0" applyProtection="0">
      <alignment horizontal="left" vertical="top"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92" borderId="160" applyNumberFormat="0" applyProtection="0">
      <alignment horizontal="left" vertical="top" indent="1"/>
    </xf>
    <xf numFmtId="0" fontId="12" fillId="92" borderId="160" applyNumberFormat="0" applyProtection="0">
      <alignment horizontal="left" vertical="top" indent="1"/>
    </xf>
    <xf numFmtId="0" fontId="12" fillId="92" borderId="160" applyNumberFormat="0" applyProtection="0">
      <alignment horizontal="left" vertical="center" indent="1"/>
    </xf>
    <xf numFmtId="0" fontId="12" fillId="104" borderId="160" applyNumberFormat="0" applyProtection="0">
      <alignment horizontal="left" vertical="top" indent="1"/>
    </xf>
    <xf numFmtId="0" fontId="12" fillId="104" borderId="160" applyNumberFormat="0" applyProtection="0">
      <alignment horizontal="left" vertical="top" indent="1"/>
    </xf>
    <xf numFmtId="0" fontId="206" fillId="104" borderId="160" applyNumberFormat="0" applyProtection="0">
      <alignment horizontal="left" vertical="top"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4" fontId="64" fillId="92" borderId="160" applyNumberFormat="0" applyProtection="0">
      <alignment horizontal="right" vertical="center"/>
    </xf>
    <xf numFmtId="4" fontId="53" fillId="119" borderId="160" applyNumberFormat="0" applyProtection="0">
      <alignment horizontal="right" vertical="center"/>
    </xf>
    <xf numFmtId="4" fontId="64" fillId="92" borderId="160" applyNumberFormat="0" applyProtection="0">
      <alignment horizontal="right" vertical="center"/>
    </xf>
    <xf numFmtId="4" fontId="64" fillId="101" borderId="160" applyNumberFormat="0" applyProtection="0">
      <alignment horizontal="right" vertical="center"/>
    </xf>
    <xf numFmtId="4" fontId="53" fillId="157" borderId="160" applyNumberFormat="0" applyProtection="0">
      <alignment horizontal="right" vertical="center"/>
    </xf>
    <xf numFmtId="4" fontId="53" fillId="157" borderId="160" applyNumberFormat="0" applyProtection="0">
      <alignment horizontal="right" vertical="center"/>
    </xf>
    <xf numFmtId="4" fontId="64" fillId="101" borderId="160" applyNumberFormat="0" applyProtection="0">
      <alignment horizontal="right" vertical="center"/>
    </xf>
    <xf numFmtId="4" fontId="64" fillId="100" borderId="160" applyNumberFormat="0" applyProtection="0">
      <alignment horizontal="right" vertical="center"/>
    </xf>
    <xf numFmtId="4" fontId="64" fillId="99" borderId="160" applyNumberFormat="0" applyProtection="0">
      <alignment horizontal="right" vertical="center"/>
    </xf>
    <xf numFmtId="4" fontId="53" fillId="155" borderId="160" applyNumberFormat="0" applyProtection="0">
      <alignment horizontal="right" vertical="center"/>
    </xf>
    <xf numFmtId="4" fontId="53" fillId="155" borderId="160" applyNumberFormat="0" applyProtection="0">
      <alignment horizontal="right" vertical="center"/>
    </xf>
    <xf numFmtId="4" fontId="64" fillId="98" borderId="160" applyNumberFormat="0" applyProtection="0">
      <alignment horizontal="right" vertical="center"/>
    </xf>
    <xf numFmtId="4" fontId="53" fillId="109" borderId="160" applyNumberFormat="0" applyProtection="0">
      <alignment horizontal="right" vertical="center"/>
    </xf>
    <xf numFmtId="4" fontId="64" fillId="98" borderId="160" applyNumberFormat="0" applyProtection="0">
      <alignment horizontal="right" vertical="center"/>
    </xf>
    <xf numFmtId="4" fontId="64" fillId="97" borderId="160" applyNumberFormat="0" applyProtection="0">
      <alignment horizontal="right" vertical="center"/>
    </xf>
    <xf numFmtId="4" fontId="53" fillId="154" borderId="160" applyNumberFormat="0" applyProtection="0">
      <alignment horizontal="right" vertical="center"/>
    </xf>
    <xf numFmtId="4" fontId="64" fillId="96" borderId="160" applyNumberFormat="0" applyProtection="0">
      <alignment horizontal="right" vertical="center"/>
    </xf>
    <xf numFmtId="4" fontId="53" fillId="33" borderId="160" applyNumberFormat="0" applyProtection="0">
      <alignment horizontal="right" vertical="center"/>
    </xf>
    <xf numFmtId="4" fontId="64" fillId="95" borderId="160" applyNumberFormat="0" applyProtection="0">
      <alignment horizontal="right" vertical="center"/>
    </xf>
    <xf numFmtId="4" fontId="53" fillId="153" borderId="160" applyNumberFormat="0" applyProtection="0">
      <alignment horizontal="right" vertical="center"/>
    </xf>
    <xf numFmtId="4" fontId="64" fillId="95" borderId="160" applyNumberFormat="0" applyProtection="0">
      <alignment horizontal="right" vertical="center"/>
    </xf>
    <xf numFmtId="4" fontId="64" fillId="94" borderId="160" applyNumberFormat="0" applyProtection="0">
      <alignment horizontal="right" vertical="center"/>
    </xf>
    <xf numFmtId="4" fontId="64" fillId="94" borderId="160" applyNumberFormat="0" applyProtection="0">
      <alignment horizontal="right" vertical="center"/>
    </xf>
    <xf numFmtId="4" fontId="64" fillId="93" borderId="160" applyNumberFormat="0" applyProtection="0">
      <alignment horizontal="right" vertical="center"/>
    </xf>
    <xf numFmtId="4" fontId="53" fillId="152" borderId="160" applyNumberFormat="0" applyProtection="0">
      <alignment horizontal="right" vertical="center"/>
    </xf>
    <xf numFmtId="4" fontId="64" fillId="93" borderId="160" applyNumberFormat="0" applyProtection="0">
      <alignment horizontal="right" vertical="center"/>
    </xf>
    <xf numFmtId="4" fontId="50" fillId="91" borderId="160" applyNumberFormat="0" applyProtection="0">
      <alignment horizontal="left" vertical="center" indent="1"/>
    </xf>
    <xf numFmtId="4" fontId="53" fillId="38" borderId="160" applyNumberFormat="0" applyProtection="0">
      <alignment horizontal="left" vertical="center" indent="1"/>
    </xf>
    <xf numFmtId="4" fontId="50" fillId="91" borderId="160" applyNumberFormat="0" applyProtection="0">
      <alignment horizontal="left" vertical="center" indent="1"/>
    </xf>
    <xf numFmtId="4" fontId="229" fillId="38" borderId="160" applyNumberFormat="0" applyProtection="0">
      <alignment vertical="center"/>
    </xf>
    <xf numFmtId="4" fontId="50" fillId="91" borderId="160" applyNumberFormat="0" applyProtection="0">
      <alignment vertical="center"/>
    </xf>
    <xf numFmtId="4" fontId="56" fillId="38" borderId="160" applyNumberFormat="0" applyProtection="0">
      <alignment vertical="center"/>
    </xf>
    <xf numFmtId="4" fontId="50" fillId="91" borderId="160" applyNumberFormat="0" applyProtection="0">
      <alignment vertical="center"/>
    </xf>
    <xf numFmtId="0" fontId="12" fillId="86" borderId="162" applyNumberFormat="0" applyFont="0" applyAlignment="0" applyProtection="0"/>
    <xf numFmtId="0" fontId="206" fillId="86" borderId="165" applyNumberFormat="0" applyFont="0" applyAlignment="0" applyProtection="0"/>
    <xf numFmtId="4" fontId="208" fillId="110" borderId="160" applyNumberFormat="0" applyProtection="0">
      <alignment horizontal="left" vertical="center" indent="1"/>
    </xf>
    <xf numFmtId="4" fontId="211" fillId="106" borderId="165" applyNumberFormat="0" applyProtection="0">
      <alignment horizontal="right" vertical="center"/>
    </xf>
    <xf numFmtId="0" fontId="220" fillId="110" borderId="161" applyNumberFormat="0" applyAlignment="0" applyProtection="0"/>
    <xf numFmtId="4" fontId="215" fillId="27" borderId="165" applyNumberFormat="0" applyProtection="0">
      <alignment horizontal="right" vertical="center"/>
    </xf>
    <xf numFmtId="0" fontId="206" fillId="105" borderId="165" applyNumberFormat="0" applyProtection="0">
      <alignment horizontal="left" vertical="center" indent="1"/>
    </xf>
    <xf numFmtId="4" fontId="206" fillId="103" borderId="166" applyNumberFormat="0" applyProtection="0">
      <alignment horizontal="left" vertical="center" indent="1"/>
    </xf>
    <xf numFmtId="4" fontId="12" fillId="104" borderId="166" applyNumberFormat="0" applyProtection="0">
      <alignment horizontal="left" vertical="center" indent="1"/>
    </xf>
    <xf numFmtId="4" fontId="206" fillId="102" borderId="166" applyNumberFormat="0" applyProtection="0">
      <alignment horizontal="left" vertical="center" indent="1"/>
    </xf>
    <xf numFmtId="4" fontId="206" fillId="100" borderId="165" applyNumberFormat="0" applyProtection="0">
      <alignment horizontal="right" vertical="center"/>
    </xf>
    <xf numFmtId="4" fontId="206" fillId="98" borderId="165" applyNumberFormat="0" applyProtection="0">
      <alignment horizontal="right" vertical="center"/>
    </xf>
    <xf numFmtId="0" fontId="206" fillId="92" borderId="160" applyNumberFormat="0" applyProtection="0">
      <alignment horizontal="left" vertical="top" indent="1"/>
    </xf>
    <xf numFmtId="0" fontId="206" fillId="86" borderId="165" applyNumberFormat="0" applyFont="0" applyAlignment="0" applyProtection="0"/>
    <xf numFmtId="4" fontId="206" fillId="93" borderId="165" applyNumberFormat="0" applyProtection="0">
      <alignment horizontal="right" vertical="center"/>
    </xf>
    <xf numFmtId="4" fontId="206" fillId="38" borderId="165" applyNumberFormat="0" applyProtection="0">
      <alignment horizontal="left" vertical="center" indent="1"/>
    </xf>
    <xf numFmtId="4" fontId="206" fillId="0" borderId="165" applyNumberFormat="0" applyProtection="0">
      <alignment horizontal="right" vertical="center"/>
    </xf>
    <xf numFmtId="4" fontId="206" fillId="122" borderId="165" applyNumberFormat="0" applyProtection="0">
      <alignment horizontal="left" vertical="center" indent="1"/>
    </xf>
    <xf numFmtId="0" fontId="64" fillId="92" borderId="160" applyNumberFormat="0" applyProtection="0">
      <alignment horizontal="left" vertical="top" indent="1"/>
    </xf>
    <xf numFmtId="0" fontId="12" fillId="92" borderId="160" applyNumberFormat="0" applyProtection="0">
      <alignment horizontal="left" vertical="center" indent="1"/>
    </xf>
    <xf numFmtId="4" fontId="64" fillId="96" borderId="160" applyNumberFormat="0" applyProtection="0">
      <alignment horizontal="right" vertical="center"/>
    </xf>
    <xf numFmtId="4" fontId="50" fillId="91" borderId="160" applyNumberFormat="0" applyProtection="0">
      <alignment vertical="center"/>
    </xf>
    <xf numFmtId="4" fontId="64" fillId="94" borderId="160" applyNumberFormat="0" applyProtection="0">
      <alignment horizontal="right" vertical="center"/>
    </xf>
    <xf numFmtId="0" fontId="50" fillId="91" borderId="160" applyNumberFormat="0" applyProtection="0">
      <alignment horizontal="left" vertical="top" indent="1"/>
    </xf>
    <xf numFmtId="4" fontId="189" fillId="103" borderId="160" applyNumberFormat="0" applyProtection="0">
      <alignment horizontal="right" vertical="center"/>
    </xf>
    <xf numFmtId="0" fontId="50" fillId="91" borderId="160" applyNumberFormat="0" applyProtection="0">
      <alignment horizontal="left" vertical="top" indent="1"/>
    </xf>
    <xf numFmtId="205" fontId="201" fillId="87" borderId="152" applyNumberFormat="0" applyAlignment="0" applyProtection="0"/>
    <xf numFmtId="205" fontId="201" fillId="87" borderId="152" applyNumberFormat="0" applyAlignment="0" applyProtection="0"/>
    <xf numFmtId="4" fontId="206" fillId="0" borderId="165" applyNumberFormat="0" applyProtection="0">
      <alignment horizontal="right" vertical="center"/>
    </xf>
    <xf numFmtId="0" fontId="206" fillId="105" borderId="165" applyNumberFormat="0" applyProtection="0">
      <alignment horizontal="left" vertical="center" indent="1"/>
    </xf>
    <xf numFmtId="4" fontId="206" fillId="99" borderId="165" applyNumberFormat="0" applyProtection="0">
      <alignment horizontal="right" vertical="center"/>
    </xf>
    <xf numFmtId="4" fontId="206" fillId="96" borderId="165" applyNumberFormat="0" applyProtection="0">
      <alignment horizontal="right" vertical="center"/>
    </xf>
    <xf numFmtId="4" fontId="189" fillId="103" borderId="160" applyNumberFormat="0" applyProtection="0">
      <alignment horizontal="right" vertical="center"/>
    </xf>
    <xf numFmtId="4" fontId="64" fillId="92" borderId="160" applyNumberFormat="0" applyProtection="0">
      <alignment horizontal="left" vertical="center" indent="1"/>
    </xf>
    <xf numFmtId="4" fontId="206" fillId="122" borderId="165" applyNumberFormat="0" applyProtection="0">
      <alignment horizontal="left" vertical="center" indent="1"/>
    </xf>
    <xf numFmtId="4" fontId="56" fillId="119" borderId="160" applyNumberFormat="0" applyProtection="0">
      <alignment horizontal="left" vertical="center" indent="1"/>
    </xf>
    <xf numFmtId="4" fontId="206" fillId="122" borderId="165" applyNumberFormat="0" applyProtection="0">
      <alignment horizontal="left" vertical="center" indent="1"/>
    </xf>
    <xf numFmtId="4" fontId="187" fillId="103" borderId="160" applyNumberFormat="0" applyProtection="0">
      <alignment horizontal="right" vertical="center"/>
    </xf>
    <xf numFmtId="4" fontId="230" fillId="159" borderId="160" applyNumberFormat="0" applyProtection="0">
      <alignment horizontal="right" vertical="center"/>
    </xf>
    <xf numFmtId="4" fontId="230" fillId="159" borderId="160" applyNumberFormat="0" applyProtection="0">
      <alignment horizontal="right" vertical="center"/>
    </xf>
    <xf numFmtId="4" fontId="187" fillId="103" borderId="160" applyNumberFormat="0" applyProtection="0">
      <alignment horizontal="right" vertical="center"/>
    </xf>
    <xf numFmtId="4" fontId="64" fillId="103" borderId="160" applyNumberFormat="0" applyProtection="0">
      <alignment horizontal="right" vertical="center"/>
    </xf>
    <xf numFmtId="4" fontId="53" fillId="159" borderId="160" applyNumberFormat="0" applyProtection="0">
      <alignment horizontal="right" vertical="center"/>
    </xf>
    <xf numFmtId="4" fontId="53" fillId="159" borderId="160" applyNumberFormat="0" applyProtection="0">
      <alignment horizontal="right" vertical="center"/>
    </xf>
    <xf numFmtId="4" fontId="64" fillId="103" borderId="160" applyNumberFormat="0" applyProtection="0">
      <alignment horizontal="right" vertical="center"/>
    </xf>
    <xf numFmtId="0" fontId="64" fillId="107" borderId="160" applyNumberFormat="0" applyProtection="0">
      <alignment horizontal="left" vertical="top" indent="1"/>
    </xf>
    <xf numFmtId="4" fontId="64" fillId="107" borderId="160" applyNumberFormat="0" applyProtection="0">
      <alignment horizontal="left" vertical="center" indent="1"/>
    </xf>
    <xf numFmtId="4" fontId="56" fillId="119" borderId="168" applyNumberFormat="0" applyProtection="0">
      <alignment horizontal="left" vertical="center" indent="1"/>
    </xf>
    <xf numFmtId="4" fontId="56" fillId="119" borderId="168" applyNumberFormat="0" applyProtection="0">
      <alignment horizontal="left" vertical="center" indent="1"/>
    </xf>
    <xf numFmtId="4" fontId="64" fillId="107" borderId="160" applyNumberFormat="0" applyProtection="0">
      <alignment horizontal="left" vertical="center" indent="1"/>
    </xf>
    <xf numFmtId="4" fontId="187" fillId="107" borderId="160" applyNumberFormat="0" applyProtection="0">
      <alignment vertical="center"/>
    </xf>
    <xf numFmtId="4" fontId="230" fillId="159" borderId="160" applyNumberFormat="0" applyProtection="0">
      <alignment vertical="center"/>
    </xf>
    <xf numFmtId="4" fontId="230" fillId="159" borderId="160" applyNumberFormat="0" applyProtection="0">
      <alignment vertical="center"/>
    </xf>
    <xf numFmtId="4" fontId="187" fillId="107" borderId="160" applyNumberFormat="0" applyProtection="0">
      <alignment vertical="center"/>
    </xf>
    <xf numFmtId="4" fontId="64" fillId="107" borderId="160" applyNumberFormat="0" applyProtection="0">
      <alignment vertical="center"/>
    </xf>
    <xf numFmtId="4" fontId="53" fillId="159" borderId="160" applyNumberFormat="0" applyProtection="0">
      <alignment vertical="center"/>
    </xf>
    <xf numFmtId="4" fontId="53" fillId="159" borderId="160" applyNumberFormat="0" applyProtection="0">
      <alignment vertical="center"/>
    </xf>
    <xf numFmtId="4" fontId="64" fillId="107" borderId="160" applyNumberFormat="0" applyProtection="0">
      <alignment vertical="center"/>
    </xf>
    <xf numFmtId="0" fontId="12" fillId="103" borderId="160" applyNumberFormat="0" applyProtection="0">
      <alignment horizontal="left" vertical="top" indent="1"/>
    </xf>
    <xf numFmtId="0" fontId="12" fillId="103" borderId="160" applyNumberFormat="0" applyProtection="0">
      <alignment horizontal="left" vertical="top" indent="1"/>
    </xf>
    <xf numFmtId="0" fontId="206" fillId="103" borderId="160" applyNumberFormat="0" applyProtection="0">
      <alignment horizontal="left" vertical="top" indent="1"/>
    </xf>
    <xf numFmtId="0" fontId="12" fillId="103" borderId="160" applyNumberFormat="0" applyProtection="0">
      <alignment horizontal="left" vertical="top"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5" borderId="160" applyNumberFormat="0" applyProtection="0">
      <alignment horizontal="left" vertical="top" indent="1"/>
    </xf>
    <xf numFmtId="0" fontId="206" fillId="105" borderId="160" applyNumberFormat="0" applyProtection="0">
      <alignment horizontal="left" vertical="top" indent="1"/>
    </xf>
    <xf numFmtId="0" fontId="12" fillId="105" borderId="160" applyNumberFormat="0" applyProtection="0">
      <alignment horizontal="left" vertical="top"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92" borderId="160" applyNumberFormat="0" applyProtection="0">
      <alignment horizontal="left" vertical="top" indent="1"/>
    </xf>
    <xf numFmtId="0" fontId="12" fillId="92" borderId="160" applyNumberFormat="0" applyProtection="0">
      <alignment horizontal="left" vertical="top" indent="1"/>
    </xf>
    <xf numFmtId="0" fontId="206" fillId="92" borderId="160" applyNumberFormat="0" applyProtection="0">
      <alignment horizontal="left" vertical="top" indent="1"/>
    </xf>
    <xf numFmtId="0" fontId="12" fillId="92" borderId="160" applyNumberFormat="0" applyProtection="0">
      <alignment horizontal="left" vertical="top"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104" borderId="160" applyNumberFormat="0" applyProtection="0">
      <alignment horizontal="left" vertical="top" indent="1"/>
    </xf>
    <xf numFmtId="0" fontId="12" fillId="104" borderId="160" applyNumberFormat="0" applyProtection="0">
      <alignment horizontal="left" vertical="top" indent="1"/>
    </xf>
    <xf numFmtId="0" fontId="206" fillId="104" borderId="160" applyNumberFormat="0" applyProtection="0">
      <alignment horizontal="left" vertical="top" indent="1"/>
    </xf>
    <xf numFmtId="0" fontId="12" fillId="104" borderId="160" applyNumberFormat="0" applyProtection="0">
      <alignment horizontal="left" vertical="top"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4" fontId="64" fillId="92" borderId="160" applyNumberFormat="0" applyProtection="0">
      <alignment horizontal="right" vertical="center"/>
    </xf>
    <xf numFmtId="4" fontId="64" fillId="92" borderId="160" applyNumberFormat="0" applyProtection="0">
      <alignment horizontal="right" vertical="center"/>
    </xf>
    <xf numFmtId="4" fontId="53" fillId="119" borderId="160" applyNumberFormat="0" applyProtection="0">
      <alignment horizontal="right" vertical="center"/>
    </xf>
    <xf numFmtId="4" fontId="53" fillId="119" borderId="160" applyNumberFormat="0" applyProtection="0">
      <alignment horizontal="right" vertical="center"/>
    </xf>
    <xf numFmtId="4" fontId="64" fillId="92" borderId="160" applyNumberFormat="0" applyProtection="0">
      <alignment horizontal="right" vertical="center"/>
    </xf>
    <xf numFmtId="4" fontId="64" fillId="101" borderId="160" applyNumberFormat="0" applyProtection="0">
      <alignment horizontal="right" vertical="center"/>
    </xf>
    <xf numFmtId="4" fontId="64" fillId="101" borderId="160" applyNumberFormat="0" applyProtection="0">
      <alignment horizontal="right" vertical="center"/>
    </xf>
    <xf numFmtId="4" fontId="53" fillId="157" borderId="160" applyNumberFormat="0" applyProtection="0">
      <alignment horizontal="right" vertical="center"/>
    </xf>
    <xf numFmtId="4" fontId="53" fillId="157" borderId="160" applyNumberFormat="0" applyProtection="0">
      <alignment horizontal="right" vertical="center"/>
    </xf>
    <xf numFmtId="4" fontId="64" fillId="101" borderId="160" applyNumberFormat="0" applyProtection="0">
      <alignment horizontal="right" vertical="center"/>
    </xf>
    <xf numFmtId="4" fontId="64" fillId="100" borderId="160" applyNumberFormat="0" applyProtection="0">
      <alignment horizontal="right" vertical="center"/>
    </xf>
    <xf numFmtId="4" fontId="64" fillId="100" borderId="160" applyNumberFormat="0" applyProtection="0">
      <alignment horizontal="right" vertical="center"/>
    </xf>
    <xf numFmtId="4" fontId="53" fillId="156" borderId="160" applyNumberFormat="0" applyProtection="0">
      <alignment horizontal="right" vertical="center"/>
    </xf>
    <xf numFmtId="4" fontId="53" fillId="156" borderId="160" applyNumberFormat="0" applyProtection="0">
      <alignment horizontal="right" vertical="center"/>
    </xf>
    <xf numFmtId="4" fontId="64" fillId="100" borderId="160" applyNumberFormat="0" applyProtection="0">
      <alignment horizontal="right" vertical="center"/>
    </xf>
    <xf numFmtId="4" fontId="64" fillId="99" borderId="160" applyNumberFormat="0" applyProtection="0">
      <alignment horizontal="right" vertical="center"/>
    </xf>
    <xf numFmtId="4" fontId="64" fillId="99" borderId="160" applyNumberFormat="0" applyProtection="0">
      <alignment horizontal="right" vertical="center"/>
    </xf>
    <xf numFmtId="4" fontId="53" fillId="155" borderId="160" applyNumberFormat="0" applyProtection="0">
      <alignment horizontal="right" vertical="center"/>
    </xf>
    <xf numFmtId="4" fontId="53" fillId="155" borderId="160" applyNumberFormat="0" applyProtection="0">
      <alignment horizontal="right" vertical="center"/>
    </xf>
    <xf numFmtId="4" fontId="64" fillId="99" borderId="160" applyNumberFormat="0" applyProtection="0">
      <alignment horizontal="right" vertical="center"/>
    </xf>
    <xf numFmtId="4" fontId="64" fillId="98" borderId="160" applyNumberFormat="0" applyProtection="0">
      <alignment horizontal="right" vertical="center"/>
    </xf>
    <xf numFmtId="4" fontId="64" fillId="98" borderId="160" applyNumberFormat="0" applyProtection="0">
      <alignment horizontal="right" vertical="center"/>
    </xf>
    <xf numFmtId="4" fontId="53" fillId="109" borderId="160" applyNumberFormat="0" applyProtection="0">
      <alignment horizontal="right" vertical="center"/>
    </xf>
    <xf numFmtId="4" fontId="53" fillId="109" borderId="160" applyNumberFormat="0" applyProtection="0">
      <alignment horizontal="right" vertical="center"/>
    </xf>
    <xf numFmtId="4" fontId="64" fillId="98" borderId="160" applyNumberFormat="0" applyProtection="0">
      <alignment horizontal="right" vertical="center"/>
    </xf>
    <xf numFmtId="4" fontId="64" fillId="97" borderId="160" applyNumberFormat="0" applyProtection="0">
      <alignment horizontal="right" vertical="center"/>
    </xf>
    <xf numFmtId="4" fontId="64" fillId="97" borderId="160" applyNumberFormat="0" applyProtection="0">
      <alignment horizontal="right" vertical="center"/>
    </xf>
    <xf numFmtId="4" fontId="53" fillId="154" borderId="160" applyNumberFormat="0" applyProtection="0">
      <alignment horizontal="right" vertical="center"/>
    </xf>
    <xf numFmtId="4" fontId="53" fillId="154" borderId="160" applyNumberFormat="0" applyProtection="0">
      <alignment horizontal="right" vertical="center"/>
    </xf>
    <xf numFmtId="4" fontId="64" fillId="97" borderId="160" applyNumberFormat="0" applyProtection="0">
      <alignment horizontal="right" vertical="center"/>
    </xf>
    <xf numFmtId="4" fontId="64" fillId="96" borderId="160" applyNumberFormat="0" applyProtection="0">
      <alignment horizontal="right" vertical="center"/>
    </xf>
    <xf numFmtId="4" fontId="64" fillId="96" borderId="160" applyNumberFormat="0" applyProtection="0">
      <alignment horizontal="right" vertical="center"/>
    </xf>
    <xf numFmtId="4" fontId="53" fillId="33" borderId="160" applyNumberFormat="0" applyProtection="0">
      <alignment horizontal="right" vertical="center"/>
    </xf>
    <xf numFmtId="4" fontId="53" fillId="33" borderId="160" applyNumberFormat="0" applyProtection="0">
      <alignment horizontal="right" vertical="center"/>
    </xf>
    <xf numFmtId="4" fontId="64" fillId="96" borderId="160" applyNumberFormat="0" applyProtection="0">
      <alignment horizontal="right" vertical="center"/>
    </xf>
    <xf numFmtId="4" fontId="64" fillId="95" borderId="160" applyNumberFormat="0" applyProtection="0">
      <alignment horizontal="right" vertical="center"/>
    </xf>
    <xf numFmtId="4" fontId="64" fillId="95" borderId="160" applyNumberFormat="0" applyProtection="0">
      <alignment horizontal="right" vertical="center"/>
    </xf>
    <xf numFmtId="4" fontId="53" fillId="153" borderId="160" applyNumberFormat="0" applyProtection="0">
      <alignment horizontal="right" vertical="center"/>
    </xf>
    <xf numFmtId="4" fontId="53" fillId="153" borderId="160" applyNumberFormat="0" applyProtection="0">
      <alignment horizontal="right" vertical="center"/>
    </xf>
    <xf numFmtId="4" fontId="64" fillId="95" borderId="160" applyNumberFormat="0" applyProtection="0">
      <alignment horizontal="right" vertical="center"/>
    </xf>
    <xf numFmtId="4" fontId="64" fillId="94" borderId="160" applyNumberFormat="0" applyProtection="0">
      <alignment horizontal="right" vertical="center"/>
    </xf>
    <xf numFmtId="4" fontId="64" fillId="94" borderId="160" applyNumberFormat="0" applyProtection="0">
      <alignment horizontal="right" vertical="center"/>
    </xf>
    <xf numFmtId="4" fontId="53" fillId="121" borderId="160" applyNumberFormat="0" applyProtection="0">
      <alignment horizontal="right" vertical="center"/>
    </xf>
    <xf numFmtId="4" fontId="53" fillId="121" borderId="160" applyNumberFormat="0" applyProtection="0">
      <alignment horizontal="right" vertical="center"/>
    </xf>
    <xf numFmtId="4" fontId="64" fillId="94" borderId="160" applyNumberFormat="0" applyProtection="0">
      <alignment horizontal="right" vertical="center"/>
    </xf>
    <xf numFmtId="4" fontId="64" fillId="93" borderId="160" applyNumberFormat="0" applyProtection="0">
      <alignment horizontal="right" vertical="center"/>
    </xf>
    <xf numFmtId="4" fontId="64" fillId="93" borderId="160" applyNumberFormat="0" applyProtection="0">
      <alignment horizontal="right" vertical="center"/>
    </xf>
    <xf numFmtId="4" fontId="53" fillId="152" borderId="160" applyNumberFormat="0" applyProtection="0">
      <alignment horizontal="right" vertical="center"/>
    </xf>
    <xf numFmtId="4" fontId="53" fillId="152" borderId="160" applyNumberFormat="0" applyProtection="0">
      <alignment horizontal="right" vertical="center"/>
    </xf>
    <xf numFmtId="4" fontId="64" fillId="93" borderId="160" applyNumberFormat="0" applyProtection="0">
      <alignment horizontal="right" vertical="center"/>
    </xf>
    <xf numFmtId="0" fontId="50" fillId="91" borderId="160" applyNumberFormat="0" applyProtection="0">
      <alignment horizontal="left" vertical="top" indent="1"/>
    </xf>
    <xf numFmtId="4" fontId="50" fillId="91" borderId="160" applyNumberFormat="0" applyProtection="0">
      <alignment horizontal="left" vertical="center" indent="1"/>
    </xf>
    <xf numFmtId="4" fontId="50" fillId="91" borderId="160" applyNumberFormat="0" applyProtection="0">
      <alignment horizontal="left" vertical="center" indent="1"/>
    </xf>
    <xf numFmtId="4" fontId="53" fillId="38" borderId="160" applyNumberFormat="0" applyProtection="0">
      <alignment horizontal="left" vertical="center" indent="1"/>
    </xf>
    <xf numFmtId="4" fontId="53" fillId="38" borderId="160" applyNumberFormat="0" applyProtection="0">
      <alignment horizontal="left" vertical="center" indent="1"/>
    </xf>
    <xf numFmtId="4" fontId="50" fillId="91" borderId="160" applyNumberFormat="0" applyProtection="0">
      <alignment horizontal="left" vertical="center" indent="1"/>
    </xf>
    <xf numFmtId="4" fontId="186" fillId="91" borderId="160" applyNumberFormat="0" applyProtection="0">
      <alignment vertical="center"/>
    </xf>
    <xf numFmtId="4" fontId="229" fillId="38" borderId="160" applyNumberFormat="0" applyProtection="0">
      <alignment vertical="center"/>
    </xf>
    <xf numFmtId="4" fontId="229" fillId="38" borderId="160" applyNumberFormat="0" applyProtection="0">
      <alignment vertical="center"/>
    </xf>
    <xf numFmtId="4" fontId="186" fillId="91" borderId="160" applyNumberFormat="0" applyProtection="0">
      <alignment vertical="center"/>
    </xf>
    <xf numFmtId="4" fontId="50" fillId="91" borderId="160" applyNumberFormat="0" applyProtection="0">
      <alignment vertical="center"/>
    </xf>
    <xf numFmtId="4" fontId="50" fillId="91" borderId="160" applyNumberFormat="0" applyProtection="0">
      <alignment vertical="center"/>
    </xf>
    <xf numFmtId="4" fontId="56" fillId="38" borderId="160" applyNumberFormat="0" applyProtection="0">
      <alignment vertical="center"/>
    </xf>
    <xf numFmtId="4" fontId="56" fillId="38" borderId="160" applyNumberFormat="0" applyProtection="0">
      <alignment vertical="center"/>
    </xf>
    <xf numFmtId="4" fontId="50" fillId="91" borderId="160" applyNumberFormat="0" applyProtection="0">
      <alignment vertical="center"/>
    </xf>
    <xf numFmtId="0" fontId="204" fillId="117" borderId="163" applyNumberFormat="0" applyAlignment="0" applyProtection="0"/>
    <xf numFmtId="0" fontId="204" fillId="117" borderId="163" applyNumberFormat="0" applyAlignment="0" applyProtection="0"/>
    <xf numFmtId="0" fontId="204" fillId="110" borderId="163" applyNumberFormat="0" applyAlignment="0" applyProtection="0"/>
    <xf numFmtId="0" fontId="204" fillId="110" borderId="163" applyNumberFormat="0" applyAlignment="0" applyProtection="0"/>
    <xf numFmtId="0" fontId="12" fillId="86" borderId="162" applyNumberFormat="0" applyFont="0" applyAlignment="0" applyProtection="0"/>
    <xf numFmtId="0" fontId="12" fillId="86" borderId="162" applyNumberFormat="0" applyFont="0" applyAlignment="0" applyProtection="0"/>
    <xf numFmtId="0" fontId="206" fillId="86" borderId="165" applyNumberFormat="0" applyFont="0" applyAlignment="0" applyProtection="0"/>
    <xf numFmtId="0" fontId="12" fillId="107" borderId="162" applyNumberFormat="0" applyFont="0" applyAlignment="0" applyProtection="0"/>
    <xf numFmtId="0" fontId="12" fillId="107" borderId="162" applyNumberFormat="0" applyFont="0" applyAlignment="0" applyProtection="0"/>
    <xf numFmtId="0" fontId="201" fillId="87" borderId="161" applyNumberFormat="0" applyAlignment="0" applyProtection="0"/>
    <xf numFmtId="0" fontId="201" fillId="87" borderId="161" applyNumberFormat="0" applyAlignment="0" applyProtection="0"/>
    <xf numFmtId="0" fontId="226" fillId="110" borderId="161" applyNumberFormat="0" applyAlignment="0" applyProtection="0"/>
    <xf numFmtId="0" fontId="226" fillId="110" borderId="161" applyNumberFormat="0" applyAlignment="0" applyProtection="0"/>
    <xf numFmtId="202" fontId="67" fillId="0" borderId="159"/>
    <xf numFmtId="0" fontId="194" fillId="117" borderId="161" applyNumberFormat="0" applyAlignment="0" applyProtection="0"/>
    <xf numFmtId="0" fontId="194" fillId="117" borderId="161" applyNumberFormat="0" applyAlignment="0" applyProtection="0"/>
    <xf numFmtId="0" fontId="220" fillId="110" borderId="161" applyNumberFormat="0" applyAlignment="0" applyProtection="0"/>
    <xf numFmtId="0" fontId="220" fillId="110" borderId="161" applyNumberFormat="0" applyAlignment="0" applyProtection="0"/>
    <xf numFmtId="0" fontId="185" fillId="0" borderId="164" applyNumberFormat="0" applyFill="0" applyAlignment="0" applyProtection="0"/>
    <xf numFmtId="4" fontId="210" fillId="108" borderId="166" applyNumberFormat="0" applyProtection="0">
      <alignment horizontal="left" vertical="center" indent="1"/>
    </xf>
    <xf numFmtId="0" fontId="208" fillId="107" borderId="160" applyNumberFormat="0" applyProtection="0">
      <alignment horizontal="left" vertical="top" indent="1"/>
    </xf>
    <xf numFmtId="4" fontId="206" fillId="137" borderId="165" applyNumberFormat="0" applyProtection="0">
      <alignment horizontal="right" vertical="center"/>
    </xf>
    <xf numFmtId="4" fontId="208" fillId="107" borderId="160" applyNumberFormat="0" applyProtection="0">
      <alignment vertical="center"/>
    </xf>
    <xf numFmtId="0" fontId="71" fillId="104" borderId="167" applyBorder="0"/>
    <xf numFmtId="0" fontId="206" fillId="103" borderId="165" applyNumberFormat="0" applyProtection="0">
      <alignment horizontal="left" vertical="center" indent="1"/>
    </xf>
    <xf numFmtId="0" fontId="206" fillId="105" borderId="165" applyNumberFormat="0" applyProtection="0">
      <alignment horizontal="left" vertical="center" indent="1"/>
    </xf>
    <xf numFmtId="0" fontId="206" fillId="138" borderId="165"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102" borderId="166" applyNumberFormat="0" applyProtection="0">
      <alignment horizontal="left" vertical="center" indent="1"/>
    </xf>
    <xf numFmtId="4" fontId="206" fillId="101" borderId="165" applyNumberFormat="0" applyProtection="0">
      <alignment horizontal="right" vertical="center"/>
    </xf>
    <xf numFmtId="4" fontId="206" fillId="100" borderId="165" applyNumberFormat="0" applyProtection="0">
      <alignment horizontal="right" vertical="center"/>
    </xf>
    <xf numFmtId="4" fontId="206" fillId="99" borderId="165" applyNumberFormat="0" applyProtection="0">
      <alignment horizontal="right" vertical="center"/>
    </xf>
    <xf numFmtId="4" fontId="206" fillId="98" borderId="165" applyNumberFormat="0" applyProtection="0">
      <alignment horizontal="right" vertical="center"/>
    </xf>
    <xf numFmtId="4" fontId="206" fillId="97" borderId="165" applyNumberFormat="0" applyProtection="0">
      <alignment horizontal="right" vertical="center"/>
    </xf>
    <xf numFmtId="4" fontId="206" fillId="96" borderId="165" applyNumberFormat="0" applyProtection="0">
      <alignment horizontal="right" vertical="center"/>
    </xf>
    <xf numFmtId="4" fontId="206" fillId="95" borderId="166" applyNumberFormat="0" applyProtection="0">
      <alignment horizontal="right" vertical="center"/>
    </xf>
    <xf numFmtId="4" fontId="206" fillId="93" borderId="165" applyNumberFormat="0" applyProtection="0">
      <alignment horizontal="right" vertical="center"/>
    </xf>
    <xf numFmtId="4" fontId="206" fillId="38" borderId="165" applyNumberFormat="0" applyProtection="0">
      <alignment horizontal="left" vertical="center" indent="1"/>
    </xf>
    <xf numFmtId="4" fontId="206" fillId="91" borderId="165" applyNumberFormat="0" applyProtection="0">
      <alignment vertical="center"/>
    </xf>
    <xf numFmtId="4" fontId="206" fillId="0" borderId="165" applyNumberFormat="0" applyProtection="0">
      <alignment horizontal="right" vertical="center"/>
    </xf>
    <xf numFmtId="0" fontId="206" fillId="103" borderId="160" applyNumberFormat="0" applyProtection="0">
      <alignment horizontal="left" vertical="top" indent="1"/>
    </xf>
    <xf numFmtId="0" fontId="206" fillId="105" borderId="160" applyNumberFormat="0" applyProtection="0">
      <alignment horizontal="left" vertical="top" indent="1"/>
    </xf>
    <xf numFmtId="0" fontId="206" fillId="92" borderId="160" applyNumberFormat="0" applyProtection="0">
      <alignment horizontal="left" vertical="top" indent="1"/>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189" fillId="103" borderId="160" applyNumberFormat="0" applyProtection="0">
      <alignment horizontal="right" vertical="center"/>
    </xf>
    <xf numFmtId="0" fontId="204" fillId="117" borderId="163" applyNumberFormat="0" applyAlignment="0" applyProtection="0"/>
    <xf numFmtId="0" fontId="12" fillId="86" borderId="162" applyNumberFormat="0" applyFont="0" applyAlignment="0" applyProtection="0"/>
    <xf numFmtId="0" fontId="201" fillId="87" borderId="161" applyNumberFormat="0" applyAlignment="0" applyProtection="0"/>
    <xf numFmtId="0" fontId="194" fillId="117" borderId="161" applyNumberFormat="0" applyAlignment="0" applyProtection="0"/>
    <xf numFmtId="4" fontId="64" fillId="103" borderId="160" applyNumberFormat="0" applyProtection="0">
      <alignment horizontal="right" vertical="center"/>
    </xf>
    <xf numFmtId="0" fontId="12" fillId="92" borderId="160" applyNumberFormat="0" applyProtection="0">
      <alignment horizontal="left" vertical="center" indent="1"/>
    </xf>
    <xf numFmtId="4" fontId="187" fillId="107" borderId="160" applyNumberFormat="0" applyProtection="0">
      <alignment vertical="center"/>
    </xf>
    <xf numFmtId="4" fontId="64" fillId="107" borderId="160" applyNumberFormat="0" applyProtection="0">
      <alignment vertical="center"/>
    </xf>
    <xf numFmtId="0" fontId="12" fillId="103" borderId="160" applyNumberFormat="0" applyProtection="0">
      <alignment horizontal="left" vertical="top" indent="1"/>
    </xf>
    <xf numFmtId="0" fontId="12" fillId="103" borderId="160" applyNumberFormat="0" applyProtection="0">
      <alignment horizontal="left" vertical="center" indent="1"/>
    </xf>
    <xf numFmtId="0" fontId="12" fillId="105" borderId="160" applyNumberFormat="0" applyProtection="0">
      <alignment horizontal="left" vertical="top" indent="1"/>
    </xf>
    <xf numFmtId="0" fontId="12" fillId="105" borderId="160" applyNumberFormat="0" applyProtection="0">
      <alignment horizontal="left" vertical="center" indent="1"/>
    </xf>
    <xf numFmtId="0" fontId="12" fillId="92" borderId="160" applyNumberFormat="0" applyProtection="0">
      <alignment horizontal="left" vertical="top" indent="1"/>
    </xf>
    <xf numFmtId="0" fontId="12" fillId="104" borderId="160" applyNumberFormat="0" applyProtection="0">
      <alignment horizontal="left" vertical="center" indent="1"/>
    </xf>
    <xf numFmtId="4" fontId="64" fillId="101" borderId="160" applyNumberFormat="0" applyProtection="0">
      <alignment horizontal="right" vertical="center"/>
    </xf>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4" fillId="134" borderId="150" applyNumberFormat="0" applyAlignment="0" applyProtection="0"/>
    <xf numFmtId="205" fontId="204" fillId="134" borderId="150" applyNumberFormat="0" applyAlignment="0" applyProtection="0"/>
    <xf numFmtId="169" fontId="1" fillId="17" borderId="157">
      <alignment vertical="center"/>
      <protection locked="0"/>
    </xf>
    <xf numFmtId="169" fontId="1" fillId="19" borderId="157">
      <alignment vertical="center"/>
    </xf>
    <xf numFmtId="206" fontId="36" fillId="154" borderId="157">
      <alignment vertical="center"/>
    </xf>
    <xf numFmtId="169" fontId="36" fillId="154" borderId="157">
      <alignment vertical="center"/>
    </xf>
    <xf numFmtId="169" fontId="36" fillId="154" borderId="157">
      <alignment vertical="center"/>
    </xf>
    <xf numFmtId="205" fontId="36" fillId="154" borderId="157">
      <alignment vertical="center"/>
    </xf>
    <xf numFmtId="205" fontId="36" fillId="154" borderId="157">
      <alignment vertical="center"/>
    </xf>
    <xf numFmtId="205" fontId="36" fillId="154" borderId="157">
      <alignment vertical="center"/>
    </xf>
    <xf numFmtId="205" fontId="36" fillId="154" borderId="157">
      <alignment vertical="center"/>
    </xf>
    <xf numFmtId="204" fontId="36" fillId="154" borderId="157">
      <alignment vertical="center"/>
    </xf>
    <xf numFmtId="204" fontId="36" fillId="154" borderId="157">
      <alignment vertical="center"/>
    </xf>
    <xf numFmtId="206" fontId="36" fillId="154" borderId="157">
      <alignment vertical="center"/>
    </xf>
    <xf numFmtId="169" fontId="36" fillId="23" borderId="157">
      <alignment vertical="center"/>
      <protection locked="0"/>
    </xf>
    <xf numFmtId="208" fontId="36" fillId="23" borderId="157">
      <alignment vertical="center"/>
      <protection locked="0"/>
    </xf>
    <xf numFmtId="205" fontId="36" fillId="23" borderId="157">
      <alignment vertical="center"/>
      <protection locked="0"/>
    </xf>
    <xf numFmtId="205" fontId="36" fillId="23" borderId="157">
      <alignment vertical="center"/>
      <protection locked="0"/>
    </xf>
    <xf numFmtId="208" fontId="36" fillId="23" borderId="157">
      <alignment vertical="center"/>
      <protection locked="0"/>
    </xf>
    <xf numFmtId="208" fontId="36" fillId="23" borderId="157">
      <alignment vertical="center"/>
      <protection locked="0"/>
    </xf>
    <xf numFmtId="205" fontId="36" fillId="23" borderId="157">
      <alignment vertical="center"/>
      <protection locked="0"/>
    </xf>
    <xf numFmtId="205" fontId="36" fillId="23" borderId="157">
      <alignment vertical="center"/>
      <protection locked="0"/>
    </xf>
    <xf numFmtId="208" fontId="36" fillId="23" borderId="157">
      <alignment vertical="center"/>
      <protection locked="0"/>
    </xf>
    <xf numFmtId="169" fontId="36" fillId="23" borderId="157">
      <alignment vertical="center"/>
      <protection locked="0"/>
    </xf>
    <xf numFmtId="169" fontId="36" fillId="23" borderId="157">
      <alignment vertical="center"/>
      <protection locked="0"/>
    </xf>
    <xf numFmtId="184" fontId="36" fillId="23" borderId="157">
      <alignment vertical="center"/>
      <protection locked="0"/>
    </xf>
    <xf numFmtId="184" fontId="36" fillId="23" borderId="157">
      <alignment vertical="center"/>
      <protection locked="0"/>
    </xf>
    <xf numFmtId="184" fontId="36" fillId="23" borderId="157">
      <alignment vertical="center"/>
      <protection locked="0"/>
    </xf>
    <xf numFmtId="184" fontId="36" fillId="23" borderId="157">
      <alignment vertical="center"/>
      <protection locked="0"/>
    </xf>
    <xf numFmtId="169" fontId="36" fillId="23" borderId="157">
      <alignment vertical="center"/>
      <protection locked="0"/>
    </xf>
    <xf numFmtId="169" fontId="36" fillId="33" borderId="157">
      <alignment vertical="center"/>
    </xf>
    <xf numFmtId="169" fontId="36" fillId="33" borderId="157">
      <alignment vertical="center"/>
    </xf>
    <xf numFmtId="208" fontId="36" fillId="33" borderId="157">
      <alignment vertical="center"/>
    </xf>
    <xf numFmtId="208" fontId="36" fillId="33" borderId="157">
      <alignment vertical="center"/>
    </xf>
    <xf numFmtId="208" fontId="36" fillId="33" borderId="157">
      <alignment vertical="center"/>
    </xf>
    <xf numFmtId="208" fontId="36" fillId="33" borderId="157">
      <alignment vertical="center"/>
    </xf>
    <xf numFmtId="204" fontId="36" fillId="33" borderId="157">
      <alignment vertical="center"/>
    </xf>
    <xf numFmtId="206" fontId="36" fillId="33" borderId="157">
      <alignment vertical="center"/>
    </xf>
    <xf numFmtId="205" fontId="36" fillId="33" borderId="157">
      <alignment vertical="center"/>
    </xf>
    <xf numFmtId="205" fontId="36" fillId="33" borderId="157">
      <alignment vertical="center"/>
    </xf>
    <xf numFmtId="205" fontId="36" fillId="33" borderId="157">
      <alignment vertical="center"/>
    </xf>
    <xf numFmtId="205" fontId="36" fillId="33" borderId="157">
      <alignment vertical="center"/>
    </xf>
    <xf numFmtId="169" fontId="36" fillId="33" borderId="157">
      <alignment vertical="center"/>
    </xf>
    <xf numFmtId="169" fontId="36" fillId="33" borderId="157">
      <alignment vertical="center"/>
    </xf>
    <xf numFmtId="169" fontId="36" fillId="33" borderId="157">
      <alignment vertical="center"/>
    </xf>
    <xf numFmtId="169" fontId="36" fillId="33" borderId="157">
      <alignment vertical="center"/>
    </xf>
    <xf numFmtId="169" fontId="36" fillId="161" borderId="157">
      <alignment horizontal="right" vertical="center"/>
      <protection locked="0"/>
    </xf>
    <xf numFmtId="205" fontId="36" fillId="161" borderId="157">
      <alignment horizontal="right" vertical="center"/>
      <protection locked="0"/>
    </xf>
    <xf numFmtId="205" fontId="36" fillId="161" borderId="157">
      <alignment horizontal="right" vertical="center"/>
      <protection locked="0"/>
    </xf>
    <xf numFmtId="206" fontId="36" fillId="161" borderId="157">
      <alignment horizontal="right" vertical="center"/>
      <protection locked="0"/>
    </xf>
    <xf numFmtId="204" fontId="36" fillId="161" borderId="157">
      <alignment horizontal="right" vertical="center"/>
      <protection locked="0"/>
    </xf>
    <xf numFmtId="206" fontId="36" fillId="161" borderId="157">
      <alignment horizontal="right" vertical="center"/>
      <protection locked="0"/>
    </xf>
    <xf numFmtId="169" fontId="36" fillId="161" borderId="157">
      <alignment horizontal="right" vertical="center"/>
      <protection locked="0"/>
    </xf>
    <xf numFmtId="169" fontId="36" fillId="161" borderId="157">
      <alignment horizontal="right" vertical="center"/>
      <protection locked="0"/>
    </xf>
    <xf numFmtId="169" fontId="36" fillId="161" borderId="157">
      <alignment horizontal="right" vertical="center"/>
      <protection locked="0"/>
    </xf>
    <xf numFmtId="205" fontId="209" fillId="91" borderId="147" applyNumberFormat="0" applyProtection="0">
      <alignment horizontal="left" vertical="top" indent="1"/>
    </xf>
    <xf numFmtId="204" fontId="1" fillId="22" borderId="144">
      <alignment vertical="center"/>
    </xf>
    <xf numFmtId="205" fontId="206" fillId="110" borderId="152" applyNumberFormat="0" applyProtection="0">
      <alignment horizontal="left" vertical="center" indent="1"/>
    </xf>
    <xf numFmtId="205" fontId="12" fillId="104" borderId="147" applyNumberFormat="0" applyProtection="0">
      <alignment horizontal="left" vertical="center" indent="1"/>
    </xf>
    <xf numFmtId="205" fontId="206" fillId="104" borderId="147" applyNumberFormat="0" applyProtection="0">
      <alignment horizontal="left" vertical="top" indent="1"/>
    </xf>
    <xf numFmtId="205" fontId="12"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38" borderId="152" applyNumberFormat="0" applyProtection="0">
      <alignment horizontal="left" vertical="center" indent="1"/>
    </xf>
    <xf numFmtId="205" fontId="12" fillId="92" borderId="147" applyNumberFormat="0" applyProtection="0">
      <alignment horizontal="left" vertical="center" indent="1"/>
    </xf>
    <xf numFmtId="205" fontId="206" fillId="92" borderId="147" applyNumberFormat="0" applyProtection="0">
      <alignment horizontal="left" vertical="top" indent="1"/>
    </xf>
    <xf numFmtId="205" fontId="12"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105" borderId="152" applyNumberFormat="0" applyProtection="0">
      <alignment horizontal="left" vertical="center" indent="1"/>
    </xf>
    <xf numFmtId="205" fontId="12" fillId="105" borderId="147" applyNumberFormat="0" applyProtection="0">
      <alignment horizontal="left" vertical="center" indent="1"/>
    </xf>
    <xf numFmtId="205" fontId="206" fillId="105" borderId="147" applyNumberFormat="0" applyProtection="0">
      <alignment horizontal="left" vertical="top" indent="1"/>
    </xf>
    <xf numFmtId="205" fontId="12"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3" borderId="152" applyNumberFormat="0" applyProtection="0">
      <alignment horizontal="left" vertical="center" indent="1"/>
    </xf>
    <xf numFmtId="205" fontId="12" fillId="103" borderId="147" applyNumberFormat="0" applyProtection="0">
      <alignment horizontal="left" vertical="center" indent="1"/>
    </xf>
    <xf numFmtId="205" fontId="206" fillId="103" borderId="147" applyNumberFormat="0" applyProtection="0">
      <alignment horizontal="left" vertical="top" indent="1"/>
    </xf>
    <xf numFmtId="205" fontId="12"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12" fillId="106" borderId="157" applyNumberFormat="0">
      <protection locked="0"/>
    </xf>
    <xf numFmtId="205" fontId="71" fillId="104" borderId="154" applyBorder="0"/>
    <xf numFmtId="4" fontId="215" fillId="23" borderId="157" applyNumberFormat="0" applyProtection="0">
      <alignment vertical="center"/>
    </xf>
    <xf numFmtId="205" fontId="208" fillId="107" borderId="147" applyNumberFormat="0" applyProtection="0">
      <alignment horizontal="left" vertical="top" indent="1"/>
    </xf>
    <xf numFmtId="205" fontId="208" fillId="92" borderId="147" applyNumberFormat="0" applyProtection="0">
      <alignment horizontal="left" vertical="top" indent="1"/>
    </xf>
    <xf numFmtId="205" fontId="206" fillId="139" borderId="157"/>
    <xf numFmtId="202" fontId="28" fillId="0" borderId="158" applyFill="0"/>
    <xf numFmtId="205" fontId="185" fillId="0" borderId="151" applyNumberFormat="0" applyFill="0" applyAlignment="0" applyProtection="0"/>
    <xf numFmtId="205" fontId="185" fillId="0" borderId="151" applyNumberFormat="0" applyFill="0" applyAlignment="0" applyProtection="0"/>
    <xf numFmtId="4" fontId="64" fillId="101" borderId="160" applyNumberFormat="0" applyProtection="0">
      <alignment horizontal="right" vertical="center"/>
    </xf>
    <xf numFmtId="4" fontId="206" fillId="38" borderId="165" applyNumberFormat="0" applyProtection="0">
      <alignment horizontal="left" vertical="center" indent="1"/>
    </xf>
    <xf numFmtId="4" fontId="12" fillId="104" borderId="166" applyNumberFormat="0" applyProtection="0">
      <alignment horizontal="left" vertical="center" indent="1"/>
    </xf>
    <xf numFmtId="0" fontId="12" fillId="107" borderId="162" applyNumberFormat="0" applyFont="0" applyAlignment="0" applyProtection="0"/>
    <xf numFmtId="0" fontId="206" fillId="103" borderId="165" applyNumberFormat="0" applyProtection="0">
      <alignment horizontal="left" vertical="center" indent="1"/>
    </xf>
    <xf numFmtId="4" fontId="206" fillId="103" borderId="166" applyNumberFormat="0" applyProtection="0">
      <alignment horizontal="left" vertical="center" indent="1"/>
    </xf>
    <xf numFmtId="4" fontId="206" fillId="102" borderId="166" applyNumberFormat="0" applyProtection="0">
      <alignment horizontal="left" vertical="center" indent="1"/>
    </xf>
    <xf numFmtId="4" fontId="206" fillId="95" borderId="166" applyNumberFormat="0" applyProtection="0">
      <alignment horizontal="right" vertical="center"/>
    </xf>
    <xf numFmtId="4" fontId="206" fillId="93" borderId="165" applyNumberFormat="0" applyProtection="0">
      <alignment horizontal="right" vertical="center"/>
    </xf>
    <xf numFmtId="4" fontId="206" fillId="38" borderId="165" applyNumberFormat="0" applyProtection="0">
      <alignment horizontal="left" vertical="center" indent="1"/>
    </xf>
    <xf numFmtId="0" fontId="185" fillId="0" borderId="169" applyNumberFormat="0" applyFill="0" applyAlignment="0" applyProtection="0"/>
    <xf numFmtId="4" fontId="189" fillId="103" borderId="160" applyNumberFormat="0" applyProtection="0">
      <alignment horizontal="right" vertical="center"/>
    </xf>
    <xf numFmtId="4" fontId="231" fillId="159" borderId="160" applyNumberFormat="0" applyProtection="0">
      <alignment horizontal="right" vertical="center"/>
    </xf>
    <xf numFmtId="4" fontId="188" fillId="120" borderId="168" applyNumberFormat="0" applyProtection="0">
      <alignment horizontal="left" vertical="center" indent="1"/>
    </xf>
    <xf numFmtId="4" fontId="64" fillId="100" borderId="160" applyNumberFormat="0" applyProtection="0">
      <alignment horizontal="right" vertical="center"/>
    </xf>
    <xf numFmtId="4" fontId="56" fillId="119" borderId="160" applyNumberFormat="0" applyProtection="0">
      <alignment horizontal="left" vertical="center" indent="1"/>
    </xf>
    <xf numFmtId="4" fontId="206" fillId="122" borderId="165" applyNumberFormat="0" applyProtection="0">
      <alignment horizontal="left" vertical="center" indent="1"/>
    </xf>
    <xf numFmtId="4" fontId="56" fillId="119" borderId="160" applyNumberFormat="0" applyProtection="0">
      <alignment horizontal="left" vertical="center" indent="1"/>
    </xf>
    <xf numFmtId="4" fontId="206" fillId="122" borderId="165" applyNumberFormat="0" applyProtection="0">
      <alignment horizontal="left" vertical="center" indent="1"/>
    </xf>
    <xf numFmtId="4" fontId="230" fillId="159" borderId="160" applyNumberFormat="0" applyProtection="0">
      <alignment horizontal="right" vertical="center"/>
    </xf>
    <xf numFmtId="4" fontId="187" fillId="103" borderId="160" applyNumberFormat="0" applyProtection="0">
      <alignment horizontal="right" vertical="center"/>
    </xf>
    <xf numFmtId="4" fontId="64" fillId="103" borderId="160" applyNumberFormat="0" applyProtection="0">
      <alignment horizontal="right" vertical="center"/>
    </xf>
    <xf numFmtId="4" fontId="53" fillId="159" borderId="160" applyNumberFormat="0" applyProtection="0">
      <alignment horizontal="right" vertical="center"/>
    </xf>
    <xf numFmtId="0" fontId="64" fillId="107" borderId="160" applyNumberFormat="0" applyProtection="0">
      <alignment horizontal="left" vertical="top" indent="1"/>
    </xf>
    <xf numFmtId="4" fontId="56" fillId="119" borderId="168" applyNumberFormat="0" applyProtection="0">
      <alignment horizontal="left" vertical="center" indent="1"/>
    </xf>
    <xf numFmtId="0" fontId="12" fillId="103" borderId="160" applyNumberFormat="0" applyProtection="0">
      <alignment horizontal="left" vertical="top" indent="1"/>
    </xf>
    <xf numFmtId="0" fontId="12" fillId="105" borderId="160" applyNumberFormat="0" applyProtection="0">
      <alignment horizontal="left" vertical="top"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92" borderId="160" applyNumberFormat="0" applyProtection="0">
      <alignment horizontal="left" vertical="top" indent="1"/>
    </xf>
    <xf numFmtId="0" fontId="206" fillId="92" borderId="160" applyNumberFormat="0" applyProtection="0">
      <alignment horizontal="left" vertical="top" indent="1"/>
    </xf>
    <xf numFmtId="0" fontId="12" fillId="92" borderId="160" applyNumberFormat="0" applyProtection="0">
      <alignment horizontal="left" vertical="center" indent="1"/>
    </xf>
    <xf numFmtId="0" fontId="12" fillId="104" borderId="160" applyNumberFormat="0" applyProtection="0">
      <alignment horizontal="left" vertical="top"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4" fontId="64" fillId="92" borderId="160" applyNumberFormat="0" applyProtection="0">
      <alignment horizontal="right" vertical="center"/>
    </xf>
    <xf numFmtId="4" fontId="53" fillId="119" borderId="160" applyNumberFormat="0" applyProtection="0">
      <alignment horizontal="right" vertical="center"/>
    </xf>
    <xf numFmtId="4" fontId="64" fillId="101" borderId="160" applyNumberFormat="0" applyProtection="0">
      <alignment horizontal="right" vertical="center"/>
    </xf>
    <xf numFmtId="4" fontId="53" fillId="121" borderId="160" applyNumberFormat="0" applyProtection="0">
      <alignment horizontal="right" vertical="center"/>
    </xf>
    <xf numFmtId="4" fontId="64" fillId="96" borderId="160" applyNumberFormat="0" applyProtection="0">
      <alignment horizontal="right" vertical="center"/>
    </xf>
    <xf numFmtId="4" fontId="64" fillId="99" borderId="160" applyNumberFormat="0" applyProtection="0">
      <alignment horizontal="right" vertical="center"/>
    </xf>
    <xf numFmtId="4" fontId="64" fillId="98" borderId="160" applyNumberFormat="0" applyProtection="0">
      <alignment horizontal="right" vertical="center"/>
    </xf>
    <xf numFmtId="4" fontId="53" fillId="109" borderId="160" applyNumberFormat="0" applyProtection="0">
      <alignment horizontal="right" vertical="center"/>
    </xf>
    <xf numFmtId="4" fontId="64" fillId="97" borderId="160" applyNumberFormat="0" applyProtection="0">
      <alignment horizontal="right" vertical="center"/>
    </xf>
    <xf numFmtId="4" fontId="53" fillId="154" borderId="160" applyNumberFormat="0" applyProtection="0">
      <alignment horizontal="right" vertical="center"/>
    </xf>
    <xf numFmtId="4" fontId="64" fillId="97" borderId="160" applyNumberFormat="0" applyProtection="0">
      <alignment horizontal="right" vertical="center"/>
    </xf>
    <xf numFmtId="4" fontId="53" fillId="33" borderId="160" applyNumberFormat="0" applyProtection="0">
      <alignment horizontal="right" vertical="center"/>
    </xf>
    <xf numFmtId="4" fontId="64" fillId="96" borderId="160" applyNumberFormat="0" applyProtection="0">
      <alignment horizontal="right" vertical="center"/>
    </xf>
    <xf numFmtId="4" fontId="64" fillId="95" borderId="160" applyNumberFormat="0" applyProtection="0">
      <alignment horizontal="right" vertical="center"/>
    </xf>
    <xf numFmtId="4" fontId="53" fillId="153" borderId="160" applyNumberFormat="0" applyProtection="0">
      <alignment horizontal="right" vertical="center"/>
    </xf>
    <xf numFmtId="4" fontId="64" fillId="94" borderId="160" applyNumberFormat="0" applyProtection="0">
      <alignment horizontal="right" vertical="center"/>
    </xf>
    <xf numFmtId="4" fontId="53" fillId="121" borderId="160" applyNumberFormat="0" applyProtection="0">
      <alignment horizontal="right" vertical="center"/>
    </xf>
    <xf numFmtId="4" fontId="64" fillId="93" borderId="160" applyNumberFormat="0" applyProtection="0">
      <alignment horizontal="right" vertical="center"/>
    </xf>
    <xf numFmtId="4" fontId="186" fillId="91" borderId="160" applyNumberFormat="0" applyProtection="0">
      <alignment vertical="center"/>
    </xf>
    <xf numFmtId="4" fontId="53" fillId="152" borderId="160" applyNumberFormat="0" applyProtection="0">
      <alignment horizontal="right" vertical="center"/>
    </xf>
    <xf numFmtId="0" fontId="50" fillId="91" borderId="160" applyNumberFormat="0" applyProtection="0">
      <alignment horizontal="left" vertical="top" indent="1"/>
    </xf>
    <xf numFmtId="4" fontId="50" fillId="91" borderId="160" applyNumberFormat="0" applyProtection="0">
      <alignment horizontal="left" vertical="center" indent="1"/>
    </xf>
    <xf numFmtId="4" fontId="53" fillId="38" borderId="160" applyNumberFormat="0" applyProtection="0">
      <alignment horizontal="left" vertical="center" indent="1"/>
    </xf>
    <xf numFmtId="4" fontId="186" fillId="91" borderId="160" applyNumberFormat="0" applyProtection="0">
      <alignment vertical="center"/>
    </xf>
    <xf numFmtId="4" fontId="229" fillId="38" borderId="160" applyNumberFormat="0" applyProtection="0">
      <alignment vertical="center"/>
    </xf>
    <xf numFmtId="4" fontId="50" fillId="91" borderId="160" applyNumberFormat="0" applyProtection="0">
      <alignment vertical="center"/>
    </xf>
    <xf numFmtId="4" fontId="56" fillId="38" borderId="160" applyNumberFormat="0" applyProtection="0">
      <alignment vertical="center"/>
    </xf>
    <xf numFmtId="0" fontId="12" fillId="86" borderId="162" applyNumberFormat="0" applyFont="0" applyAlignment="0" applyProtection="0"/>
    <xf numFmtId="0" fontId="12" fillId="107" borderId="162" applyNumberFormat="0" applyFont="0" applyAlignment="0" applyProtection="0"/>
    <xf numFmtId="0" fontId="208" fillId="107" borderId="160" applyNumberFormat="0" applyProtection="0">
      <alignment horizontal="left" vertical="top" indent="1"/>
    </xf>
    <xf numFmtId="0" fontId="185" fillId="0" borderId="164" applyNumberFormat="0" applyFill="0" applyAlignment="0" applyProtection="0"/>
    <xf numFmtId="0" fontId="220" fillId="110" borderId="161" applyNumberFormat="0" applyAlignment="0" applyProtection="0"/>
    <xf numFmtId="0" fontId="208" fillId="92" borderId="160" applyNumberFormat="0" applyProtection="0">
      <alignment horizontal="left" vertical="top" indent="1"/>
    </xf>
    <xf numFmtId="0" fontId="206" fillId="103" borderId="165" applyNumberFormat="0" applyProtection="0">
      <alignment horizontal="left" vertical="center" indent="1"/>
    </xf>
    <xf numFmtId="4" fontId="206" fillId="92" borderId="166" applyNumberFormat="0" applyProtection="0">
      <alignment horizontal="left" vertical="center" indent="1"/>
    </xf>
    <xf numFmtId="4" fontId="12" fillId="104" borderId="166" applyNumberFormat="0" applyProtection="0">
      <alignment horizontal="left" vertical="center" indent="1"/>
    </xf>
    <xf numFmtId="4" fontId="206" fillId="101" borderId="165" applyNumberFormat="0" applyProtection="0">
      <alignment horizontal="right" vertical="center"/>
    </xf>
    <xf numFmtId="4" fontId="206" fillId="99" borderId="165" applyNumberFormat="0" applyProtection="0">
      <alignment horizontal="right" vertical="center"/>
    </xf>
    <xf numFmtId="4" fontId="206" fillId="97" borderId="165" applyNumberFormat="0" applyProtection="0">
      <alignment horizontal="right" vertical="center"/>
    </xf>
    <xf numFmtId="0" fontId="206" fillId="105" borderId="160" applyNumberFormat="0" applyProtection="0">
      <alignment horizontal="left" vertical="top" indent="1"/>
    </xf>
    <xf numFmtId="4" fontId="206" fillId="91" borderId="165" applyNumberFormat="0" applyProtection="0">
      <alignment vertical="center"/>
    </xf>
    <xf numFmtId="0" fontId="209" fillId="91" borderId="160" applyNumberFormat="0" applyProtection="0">
      <alignment horizontal="left" vertical="top" indent="1"/>
    </xf>
    <xf numFmtId="4" fontId="215" fillId="38" borderId="165" applyNumberFormat="0" applyProtection="0">
      <alignment vertical="center"/>
    </xf>
    <xf numFmtId="0" fontId="213" fillId="134" borderId="165" applyNumberFormat="0" applyAlignment="0" applyProtection="0"/>
    <xf numFmtId="4" fontId="187" fillId="107" borderId="160" applyNumberFormat="0" applyProtection="0">
      <alignment vertical="center"/>
    </xf>
    <xf numFmtId="4" fontId="64" fillId="97" borderId="160" applyNumberFormat="0" applyProtection="0">
      <alignment horizontal="right" vertical="center"/>
    </xf>
    <xf numFmtId="4" fontId="186" fillId="91" borderId="160" applyNumberFormat="0" applyProtection="0">
      <alignment vertical="center"/>
    </xf>
    <xf numFmtId="4" fontId="64" fillId="93" borderId="160" applyNumberFormat="0" applyProtection="0">
      <alignment horizontal="right" vertical="center"/>
    </xf>
    <xf numFmtId="4" fontId="50" fillId="91" borderId="160" applyNumberFormat="0" applyProtection="0">
      <alignment horizontal="left" vertical="center" indent="1"/>
    </xf>
    <xf numFmtId="202" fontId="28" fillId="0" borderId="145" applyFill="0"/>
    <xf numFmtId="4" fontId="206" fillId="96" borderId="165" applyNumberFormat="0" applyProtection="0">
      <alignment horizontal="right" vertical="center"/>
    </xf>
    <xf numFmtId="0" fontId="206" fillId="86" borderId="165" applyNumberFormat="0" applyFont="0" applyAlignment="0" applyProtection="0"/>
    <xf numFmtId="205" fontId="213" fillId="134" borderId="152" applyNumberFormat="0" applyAlignment="0" applyProtection="0"/>
    <xf numFmtId="205" fontId="213" fillId="134" borderId="152" applyNumberFormat="0" applyAlignment="0" applyProtection="0"/>
    <xf numFmtId="205" fontId="201" fillId="87" borderId="152" applyNumberFormat="0" applyAlignment="0" applyProtection="0"/>
    <xf numFmtId="205" fontId="201" fillId="87" borderId="152" applyNumberFormat="0" applyAlignment="0" applyProtection="0"/>
    <xf numFmtId="0" fontId="12" fillId="107" borderId="16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6" fillId="86" borderId="152" applyNumberFormat="0" applyFont="0" applyAlignment="0" applyProtection="0"/>
    <xf numFmtId="205" fontId="204" fillId="134" borderId="150" applyNumberFormat="0" applyAlignment="0" applyProtection="0"/>
    <xf numFmtId="205" fontId="204" fillId="134" borderId="150" applyNumberFormat="0" applyAlignment="0" applyProtection="0"/>
    <xf numFmtId="206" fontId="36" fillId="154" borderId="144">
      <alignment vertical="center"/>
    </xf>
    <xf numFmtId="169" fontId="36" fillId="154" borderId="144">
      <alignment vertical="center"/>
    </xf>
    <xf numFmtId="169" fontId="36" fillId="154" borderId="144">
      <alignment vertical="center"/>
    </xf>
    <xf numFmtId="205" fontId="36" fillId="154" borderId="144">
      <alignment vertical="center"/>
    </xf>
    <xf numFmtId="205" fontId="36" fillId="154" borderId="144">
      <alignment vertical="center"/>
    </xf>
    <xf numFmtId="205" fontId="36" fillId="154" borderId="144">
      <alignment vertical="center"/>
    </xf>
    <xf numFmtId="205" fontId="36" fillId="154" borderId="144">
      <alignment vertical="center"/>
    </xf>
    <xf numFmtId="204" fontId="36" fillId="154" borderId="144">
      <alignment vertical="center"/>
    </xf>
    <xf numFmtId="204" fontId="36" fillId="154" borderId="144">
      <alignment vertical="center"/>
    </xf>
    <xf numFmtId="206" fontId="36" fillId="154" borderId="144">
      <alignment vertical="center"/>
    </xf>
    <xf numFmtId="169" fontId="36" fillId="23" borderId="144">
      <alignment vertical="center"/>
      <protection locked="0"/>
    </xf>
    <xf numFmtId="208" fontId="36" fillId="23" borderId="144">
      <alignment vertical="center"/>
      <protection locked="0"/>
    </xf>
    <xf numFmtId="205" fontId="36" fillId="23" borderId="144">
      <alignment vertical="center"/>
      <protection locked="0"/>
    </xf>
    <xf numFmtId="205" fontId="36" fillId="23" borderId="144">
      <alignment vertical="center"/>
      <protection locked="0"/>
    </xf>
    <xf numFmtId="208" fontId="36" fillId="23" borderId="144">
      <alignment vertical="center"/>
      <protection locked="0"/>
    </xf>
    <xf numFmtId="208" fontId="36" fillId="23" borderId="144">
      <alignment vertical="center"/>
      <protection locked="0"/>
    </xf>
    <xf numFmtId="205" fontId="36" fillId="23" borderId="144">
      <alignment vertical="center"/>
      <protection locked="0"/>
    </xf>
    <xf numFmtId="205" fontId="36" fillId="23" borderId="144">
      <alignment vertical="center"/>
      <protection locked="0"/>
    </xf>
    <xf numFmtId="208" fontId="36" fillId="23" borderId="144">
      <alignment vertical="center"/>
      <protection locked="0"/>
    </xf>
    <xf numFmtId="169" fontId="36" fillId="23" borderId="144">
      <alignment vertical="center"/>
      <protection locked="0"/>
    </xf>
    <xf numFmtId="169" fontId="36" fillId="23" borderId="144">
      <alignment vertical="center"/>
      <protection locked="0"/>
    </xf>
    <xf numFmtId="184" fontId="36" fillId="23" borderId="144">
      <alignment vertical="center"/>
      <protection locked="0"/>
    </xf>
    <xf numFmtId="184" fontId="36" fillId="23" borderId="144">
      <alignment vertical="center"/>
      <protection locked="0"/>
    </xf>
    <xf numFmtId="184" fontId="36" fillId="23" borderId="144">
      <alignment vertical="center"/>
      <protection locked="0"/>
    </xf>
    <xf numFmtId="184" fontId="36" fillId="23" borderId="144">
      <alignment vertical="center"/>
      <protection locked="0"/>
    </xf>
    <xf numFmtId="169" fontId="36" fillId="23" borderId="144">
      <alignment vertical="center"/>
      <protection locked="0"/>
    </xf>
    <xf numFmtId="169" fontId="36" fillId="33" borderId="144">
      <alignment vertical="center"/>
    </xf>
    <xf numFmtId="169" fontId="36" fillId="33" borderId="144">
      <alignment vertical="center"/>
    </xf>
    <xf numFmtId="208" fontId="36" fillId="33" borderId="144">
      <alignment vertical="center"/>
    </xf>
    <xf numFmtId="208" fontId="36" fillId="33" borderId="144">
      <alignment vertical="center"/>
    </xf>
    <xf numFmtId="208" fontId="36" fillId="33" borderId="144">
      <alignment vertical="center"/>
    </xf>
    <xf numFmtId="208" fontId="36" fillId="33" borderId="144">
      <alignment vertical="center"/>
    </xf>
    <xf numFmtId="204" fontId="36" fillId="33" borderId="144">
      <alignment vertical="center"/>
    </xf>
    <xf numFmtId="206" fontId="36" fillId="33" borderId="144">
      <alignment vertical="center"/>
    </xf>
    <xf numFmtId="205" fontId="36" fillId="33" borderId="144">
      <alignment vertical="center"/>
    </xf>
    <xf numFmtId="205" fontId="36" fillId="33" borderId="144">
      <alignment vertical="center"/>
    </xf>
    <xf numFmtId="205" fontId="36" fillId="33" borderId="144">
      <alignment vertical="center"/>
    </xf>
    <xf numFmtId="205" fontId="36" fillId="33" borderId="144">
      <alignment vertical="center"/>
    </xf>
    <xf numFmtId="169" fontId="36" fillId="33" borderId="144">
      <alignment vertical="center"/>
    </xf>
    <xf numFmtId="169" fontId="36" fillId="33" borderId="144">
      <alignment vertical="center"/>
    </xf>
    <xf numFmtId="169" fontId="36" fillId="33" borderId="144">
      <alignment vertical="center"/>
    </xf>
    <xf numFmtId="169" fontId="36" fillId="33" borderId="144">
      <alignment vertical="center"/>
    </xf>
    <xf numFmtId="169" fontId="36" fillId="161" borderId="144">
      <alignment horizontal="right" vertical="center"/>
      <protection locked="0"/>
    </xf>
    <xf numFmtId="205" fontId="36" fillId="161" borderId="144">
      <alignment horizontal="right" vertical="center"/>
      <protection locked="0"/>
    </xf>
    <xf numFmtId="205" fontId="36" fillId="161" borderId="144">
      <alignment horizontal="right" vertical="center"/>
      <protection locked="0"/>
    </xf>
    <xf numFmtId="206" fontId="36" fillId="161" borderId="144">
      <alignment horizontal="right" vertical="center"/>
      <protection locked="0"/>
    </xf>
    <xf numFmtId="204" fontId="36" fillId="161" borderId="144">
      <alignment horizontal="right" vertical="center"/>
      <protection locked="0"/>
    </xf>
    <xf numFmtId="206" fontId="36" fillId="161" borderId="144">
      <alignment horizontal="right" vertical="center"/>
      <protection locked="0"/>
    </xf>
    <xf numFmtId="169" fontId="36" fillId="161" borderId="144">
      <alignment horizontal="right" vertical="center"/>
      <protection locked="0"/>
    </xf>
    <xf numFmtId="169" fontId="36" fillId="161" borderId="144">
      <alignment horizontal="right" vertical="center"/>
      <protection locked="0"/>
    </xf>
    <xf numFmtId="169" fontId="36" fillId="161" borderId="144">
      <alignment horizontal="right" vertical="center"/>
      <protection locked="0"/>
    </xf>
    <xf numFmtId="4" fontId="206" fillId="91" borderId="152" applyNumberFormat="0" applyProtection="0">
      <alignment vertical="center"/>
    </xf>
    <xf numFmtId="4" fontId="215" fillId="38" borderId="152" applyNumberFormat="0" applyProtection="0">
      <alignment vertical="center"/>
    </xf>
    <xf numFmtId="4" fontId="206" fillId="38" borderId="152" applyNumberFormat="0" applyProtection="0">
      <alignment horizontal="left" vertical="center" indent="1"/>
    </xf>
    <xf numFmtId="205" fontId="209" fillId="91" borderId="147" applyNumberFormat="0" applyProtection="0">
      <alignment horizontal="left" vertical="top" indent="1"/>
    </xf>
    <xf numFmtId="4" fontId="206" fillId="122" borderId="152" applyNumberFormat="0" applyProtection="0">
      <alignment horizontal="left" vertical="center" indent="1"/>
    </xf>
    <xf numFmtId="4" fontId="206" fillId="93" borderId="152" applyNumberFormat="0" applyProtection="0">
      <alignment horizontal="right" vertical="center"/>
    </xf>
    <xf numFmtId="4" fontId="206" fillId="137" borderId="152" applyNumberFormat="0" applyProtection="0">
      <alignment horizontal="right" vertical="center"/>
    </xf>
    <xf numFmtId="4" fontId="206" fillId="95" borderId="153" applyNumberFormat="0" applyProtection="0">
      <alignment horizontal="right" vertical="center"/>
    </xf>
    <xf numFmtId="4" fontId="206" fillId="96" borderId="152" applyNumberFormat="0" applyProtection="0">
      <alignment horizontal="right" vertical="center"/>
    </xf>
    <xf numFmtId="4" fontId="206" fillId="97" borderId="152" applyNumberFormat="0" applyProtection="0">
      <alignment horizontal="right" vertical="center"/>
    </xf>
    <xf numFmtId="4" fontId="206" fillId="98" borderId="152" applyNumberFormat="0" applyProtection="0">
      <alignment horizontal="right" vertical="center"/>
    </xf>
    <xf numFmtId="4" fontId="206" fillId="99" borderId="152" applyNumberFormat="0" applyProtection="0">
      <alignment horizontal="right" vertical="center"/>
    </xf>
    <xf numFmtId="4" fontId="206" fillId="100" borderId="152" applyNumberFormat="0" applyProtection="0">
      <alignment horizontal="right" vertical="center"/>
    </xf>
    <xf numFmtId="4" fontId="206" fillId="101" borderId="152" applyNumberFormat="0" applyProtection="0">
      <alignment horizontal="right" vertical="center"/>
    </xf>
    <xf numFmtId="4" fontId="206" fillId="102" borderId="153" applyNumberFormat="0" applyProtection="0">
      <alignment horizontal="left" vertical="center" indent="1"/>
    </xf>
    <xf numFmtId="4" fontId="12" fillId="104" borderId="153" applyNumberFormat="0" applyProtection="0">
      <alignment horizontal="left" vertical="center" indent="1"/>
    </xf>
    <xf numFmtId="4" fontId="12" fillId="104" borderId="153" applyNumberFormat="0" applyProtection="0">
      <alignment horizontal="left" vertical="center" indent="1"/>
    </xf>
    <xf numFmtId="4" fontId="206" fillId="92" borderId="152" applyNumberFormat="0" applyProtection="0">
      <alignment horizontal="right" vertical="center"/>
    </xf>
    <xf numFmtId="4" fontId="206" fillId="103" borderId="153" applyNumberFormat="0" applyProtection="0">
      <alignment horizontal="left" vertical="center" indent="1"/>
    </xf>
    <xf numFmtId="4" fontId="206" fillId="92" borderId="153" applyNumberFormat="0" applyProtection="0">
      <alignment horizontal="left" vertical="center" indent="1"/>
    </xf>
    <xf numFmtId="205" fontId="206" fillId="110" borderId="152" applyNumberFormat="0" applyProtection="0">
      <alignment horizontal="left" vertical="center" indent="1"/>
    </xf>
    <xf numFmtId="205" fontId="12" fillId="104" borderId="147" applyNumberFormat="0" applyProtection="0">
      <alignment horizontal="left" vertical="center" indent="1"/>
    </xf>
    <xf numFmtId="205" fontId="206" fillId="104" borderId="147" applyNumberFormat="0" applyProtection="0">
      <alignment horizontal="left" vertical="top" indent="1"/>
    </xf>
    <xf numFmtId="205" fontId="12"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04" borderId="147" applyNumberFormat="0" applyProtection="0">
      <alignment horizontal="left" vertical="top" indent="1"/>
    </xf>
    <xf numFmtId="205" fontId="206" fillId="138" borderId="152" applyNumberFormat="0" applyProtection="0">
      <alignment horizontal="left" vertical="center" indent="1"/>
    </xf>
    <xf numFmtId="205" fontId="12" fillId="92" borderId="147" applyNumberFormat="0" applyProtection="0">
      <alignment horizontal="left" vertical="center" indent="1"/>
    </xf>
    <xf numFmtId="205" fontId="206" fillId="92" borderId="147" applyNumberFormat="0" applyProtection="0">
      <alignment horizontal="left" vertical="top" indent="1"/>
    </xf>
    <xf numFmtId="205" fontId="12"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92" borderId="147" applyNumberFormat="0" applyProtection="0">
      <alignment horizontal="left" vertical="top" indent="1"/>
    </xf>
    <xf numFmtId="205" fontId="206" fillId="105" borderId="152" applyNumberFormat="0" applyProtection="0">
      <alignment horizontal="left" vertical="center" indent="1"/>
    </xf>
    <xf numFmtId="205" fontId="12" fillId="105" borderId="147" applyNumberFormat="0" applyProtection="0">
      <alignment horizontal="left" vertical="center" indent="1"/>
    </xf>
    <xf numFmtId="205" fontId="206" fillId="105" borderId="147" applyNumberFormat="0" applyProtection="0">
      <alignment horizontal="left" vertical="top" indent="1"/>
    </xf>
    <xf numFmtId="205" fontId="12"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5" borderId="147" applyNumberFormat="0" applyProtection="0">
      <alignment horizontal="left" vertical="top" indent="1"/>
    </xf>
    <xf numFmtId="205" fontId="206" fillId="103" borderId="152" applyNumberFormat="0" applyProtection="0">
      <alignment horizontal="left" vertical="center" indent="1"/>
    </xf>
    <xf numFmtId="205" fontId="12" fillId="103" borderId="147" applyNumberFormat="0" applyProtection="0">
      <alignment horizontal="left" vertical="center" indent="1"/>
    </xf>
    <xf numFmtId="205" fontId="206" fillId="103" borderId="147" applyNumberFormat="0" applyProtection="0">
      <alignment horizontal="left" vertical="top" indent="1"/>
    </xf>
    <xf numFmtId="205" fontId="12"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206" fillId="103" borderId="147" applyNumberFormat="0" applyProtection="0">
      <alignment horizontal="left" vertical="top" indent="1"/>
    </xf>
    <xf numFmtId="205" fontId="12" fillId="106" borderId="144" applyNumberFormat="0">
      <protection locked="0"/>
    </xf>
    <xf numFmtId="205" fontId="71" fillId="104" borderId="154" applyBorder="0"/>
    <xf numFmtId="4" fontId="208" fillId="107" borderId="147" applyNumberFormat="0" applyProtection="0">
      <alignment vertical="center"/>
    </xf>
    <xf numFmtId="4" fontId="208" fillId="110" borderId="147" applyNumberFormat="0" applyProtection="0">
      <alignment horizontal="left" vertical="center" indent="1"/>
    </xf>
    <xf numFmtId="205" fontId="208" fillId="107" borderId="147" applyNumberFormat="0" applyProtection="0">
      <alignment horizontal="left" vertical="top" indent="1"/>
    </xf>
    <xf numFmtId="4" fontId="206" fillId="0" borderId="152" applyNumberFormat="0" applyProtection="0">
      <alignment horizontal="right" vertical="center"/>
    </xf>
    <xf numFmtId="4" fontId="215" fillId="27" borderId="152" applyNumberFormat="0" applyProtection="0">
      <alignment horizontal="right" vertical="center"/>
    </xf>
    <xf numFmtId="4" fontId="206" fillId="122" borderId="152" applyNumberFormat="0" applyProtection="0">
      <alignment horizontal="left" vertical="center" indent="1"/>
    </xf>
    <xf numFmtId="205" fontId="208" fillId="92" borderId="147" applyNumberFormat="0" applyProtection="0">
      <alignment horizontal="left" vertical="top" indent="1"/>
    </xf>
    <xf numFmtId="4" fontId="210" fillId="108" borderId="153" applyNumberFormat="0" applyProtection="0">
      <alignment horizontal="left" vertical="center" indent="1"/>
    </xf>
    <xf numFmtId="205" fontId="206" fillId="139" borderId="144"/>
    <xf numFmtId="4" fontId="211" fillId="106" borderId="152" applyNumberFormat="0" applyProtection="0">
      <alignment horizontal="right" vertical="center"/>
    </xf>
    <xf numFmtId="205" fontId="185" fillId="0" borderId="151" applyNumberFormat="0" applyFill="0" applyAlignment="0" applyProtection="0"/>
    <xf numFmtId="205" fontId="185" fillId="0" borderId="151" applyNumberFormat="0" applyFill="0" applyAlignment="0" applyProtection="0"/>
    <xf numFmtId="0" fontId="206" fillId="104" borderId="160" applyNumberFormat="0" applyProtection="0">
      <alignment horizontal="left" vertical="top" indent="1"/>
    </xf>
    <xf numFmtId="4" fontId="206" fillId="92" borderId="165" applyNumberFormat="0" applyProtection="0">
      <alignment horizontal="right" vertical="center"/>
    </xf>
    <xf numFmtId="0" fontId="201" fillId="87" borderId="161" applyNumberFormat="0" applyAlignment="0" applyProtection="0"/>
    <xf numFmtId="4" fontId="64" fillId="100" borderId="160" applyNumberFormat="0" applyProtection="0">
      <alignment horizontal="right" vertical="center"/>
    </xf>
    <xf numFmtId="4" fontId="64" fillId="99" borderId="160" applyNumberFormat="0" applyProtection="0">
      <alignment horizontal="right" vertical="center"/>
    </xf>
    <xf numFmtId="4" fontId="64" fillId="98" borderId="160" applyNumberFormat="0" applyProtection="0">
      <alignment horizontal="right" vertical="center"/>
    </xf>
    <xf numFmtId="4" fontId="206" fillId="97" borderId="165" applyNumberFormat="0" applyProtection="0">
      <alignment horizontal="right" vertical="center"/>
    </xf>
    <xf numFmtId="4" fontId="64" fillId="97" borderId="160" applyNumberFormat="0" applyProtection="0">
      <alignment horizontal="right" vertical="center"/>
    </xf>
    <xf numFmtId="0" fontId="12" fillId="103" borderId="160" applyNumberFormat="0" applyProtection="0">
      <alignment horizontal="left" vertical="center" indent="1"/>
    </xf>
    <xf numFmtId="0" fontId="226" fillId="110" borderId="161" applyNumberFormat="0" applyAlignment="0" applyProtection="0"/>
    <xf numFmtId="4" fontId="187" fillId="103" borderId="160" applyNumberFormat="0" applyProtection="0">
      <alignment horizontal="right" vertical="center"/>
    </xf>
    <xf numFmtId="43" fontId="8" fillId="0" borderId="0" applyFont="0" applyFill="0" applyBorder="0" applyAlignment="0" applyProtection="0"/>
    <xf numFmtId="4" fontId="53" fillId="159" borderId="160" applyNumberFormat="0" applyProtection="0">
      <alignment vertical="center"/>
    </xf>
    <xf numFmtId="4" fontId="64" fillId="107" borderId="160" applyNumberFormat="0" applyProtection="0">
      <alignment vertical="center"/>
    </xf>
    <xf numFmtId="4" fontId="187" fillId="107" borderId="160" applyNumberFormat="0" applyProtection="0">
      <alignment vertical="center"/>
    </xf>
    <xf numFmtId="4" fontId="230" fillId="159" borderId="160" applyNumberFormat="0" applyProtection="0">
      <alignment vertical="center"/>
    </xf>
    <xf numFmtId="4" fontId="230" fillId="159" borderId="160" applyNumberFormat="0" applyProtection="0">
      <alignment vertical="center"/>
    </xf>
    <xf numFmtId="4" fontId="187" fillId="107" borderId="160" applyNumberFormat="0" applyProtection="0">
      <alignment vertical="center"/>
    </xf>
    <xf numFmtId="4" fontId="64" fillId="107" borderId="160" applyNumberFormat="0" applyProtection="0">
      <alignment horizontal="left" vertical="center" indent="1"/>
    </xf>
    <xf numFmtId="4" fontId="56" fillId="119" borderId="168" applyNumberFormat="0" applyProtection="0">
      <alignment horizontal="left" vertical="center" indent="1"/>
    </xf>
    <xf numFmtId="4" fontId="56" fillId="119" borderId="168" applyNumberFormat="0" applyProtection="0">
      <alignment horizontal="left" vertical="center" indent="1"/>
    </xf>
    <xf numFmtId="4" fontId="64" fillId="107" borderId="160" applyNumberFormat="0" applyProtection="0">
      <alignment horizontal="left" vertical="center" indent="1"/>
    </xf>
    <xf numFmtId="0" fontId="64" fillId="107" borderId="160" applyNumberFormat="0" applyProtection="0">
      <alignment horizontal="left" vertical="top" indent="1"/>
    </xf>
    <xf numFmtId="4" fontId="64" fillId="103" borderId="160" applyNumberFormat="0" applyProtection="0">
      <alignment horizontal="right" vertical="center"/>
    </xf>
    <xf numFmtId="4" fontId="53" fillId="159" borderId="160" applyNumberFormat="0" applyProtection="0">
      <alignment horizontal="right" vertical="center"/>
    </xf>
    <xf numFmtId="4" fontId="53" fillId="159" borderId="160" applyNumberFormat="0" applyProtection="0">
      <alignment horizontal="right" vertical="center"/>
    </xf>
    <xf numFmtId="4" fontId="64" fillId="103" borderId="160" applyNumberFormat="0" applyProtection="0">
      <alignment horizontal="right" vertical="center"/>
    </xf>
    <xf numFmtId="4" fontId="64" fillId="103" borderId="160" applyNumberFormat="0" applyProtection="0">
      <alignment horizontal="right" vertical="center"/>
    </xf>
    <xf numFmtId="4" fontId="187" fillId="103" borderId="160" applyNumberFormat="0" applyProtection="0">
      <alignment horizontal="right" vertical="center"/>
    </xf>
    <xf numFmtId="4" fontId="230" fillId="159" borderId="160" applyNumberFormat="0" applyProtection="0">
      <alignment horizontal="right" vertical="center"/>
    </xf>
    <xf numFmtId="4" fontId="230" fillId="159" borderId="160" applyNumberFormat="0" applyProtection="0">
      <alignment horizontal="right" vertical="center"/>
    </xf>
    <xf numFmtId="4" fontId="187" fillId="103" borderId="160" applyNumberFormat="0" applyProtection="0">
      <alignment horizontal="right" vertical="center"/>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56" fillId="119" borderId="160" applyNumberFormat="0" applyProtection="0">
      <alignment horizontal="left" vertical="center" indent="1"/>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64" fillId="92" borderId="160" applyNumberFormat="0" applyProtection="0">
      <alignment horizontal="left" vertical="center" indent="1"/>
    </xf>
    <xf numFmtId="4" fontId="56" fillId="119" borderId="160" applyNumberFormat="0" applyProtection="0">
      <alignment horizontal="left" vertical="center" indent="1"/>
    </xf>
    <xf numFmtId="0" fontId="64" fillId="92" borderId="160" applyNumberFormat="0" applyProtection="0">
      <alignment horizontal="left" vertical="top" indent="1"/>
    </xf>
    <xf numFmtId="0" fontId="50" fillId="91" borderId="160" applyNumberFormat="0" applyProtection="0">
      <alignment horizontal="left" vertical="top" indent="1"/>
    </xf>
    <xf numFmtId="4" fontId="188" fillId="120" borderId="168" applyNumberFormat="0" applyProtection="0">
      <alignment horizontal="left" vertical="center" indent="1"/>
    </xf>
    <xf numFmtId="4" fontId="188" fillId="120" borderId="168" applyNumberFormat="0" applyProtection="0">
      <alignment horizontal="left" vertical="center" indent="1"/>
    </xf>
    <xf numFmtId="4" fontId="50" fillId="91" borderId="160" applyNumberFormat="0" applyProtection="0">
      <alignment horizontal="left" vertical="center" indent="1"/>
    </xf>
    <xf numFmtId="4" fontId="189" fillId="103" borderId="160" applyNumberFormat="0" applyProtection="0">
      <alignment horizontal="right" vertical="center"/>
    </xf>
    <xf numFmtId="4" fontId="231" fillId="159" borderId="160" applyNumberFormat="0" applyProtection="0">
      <alignment horizontal="right" vertical="center"/>
    </xf>
    <xf numFmtId="4" fontId="231" fillId="159" borderId="160" applyNumberFormat="0" applyProtection="0">
      <alignment horizontal="right" vertical="center"/>
    </xf>
    <xf numFmtId="4" fontId="189" fillId="103" borderId="160" applyNumberFormat="0" applyProtection="0">
      <alignment horizontal="right" vertical="center"/>
    </xf>
    <xf numFmtId="0" fontId="50" fillId="91" borderId="160" applyNumberFormat="0" applyProtection="0">
      <alignment horizontal="left" vertical="top" indent="1"/>
    </xf>
    <xf numFmtId="4" fontId="64" fillId="97" borderId="160" applyNumberFormat="0" applyProtection="0">
      <alignment horizontal="right" vertical="center"/>
    </xf>
    <xf numFmtId="4" fontId="64" fillId="97" borderId="160" applyNumberFormat="0" applyProtection="0">
      <alignment horizontal="right" vertical="center"/>
    </xf>
    <xf numFmtId="0" fontId="12" fillId="105" borderId="160" applyNumberFormat="0" applyProtection="0">
      <alignment horizontal="left" vertical="top" indent="1"/>
    </xf>
    <xf numFmtId="0" fontId="12" fillId="92" borderId="160" applyNumberFormat="0" applyProtection="0">
      <alignment horizontal="left" vertical="center" indent="1"/>
    </xf>
    <xf numFmtId="0" fontId="12" fillId="104" borderId="160" applyNumberFormat="0" applyProtection="0">
      <alignment horizontal="left" vertical="top" indent="1"/>
    </xf>
    <xf numFmtId="0" fontId="209" fillId="91" borderId="160" applyNumberFormat="0" applyProtection="0">
      <alignment horizontal="left" vertical="top" indent="1"/>
    </xf>
    <xf numFmtId="4" fontId="206" fillId="92" borderId="165" applyNumberFormat="0" applyProtection="0">
      <alignment horizontal="right" vertical="center"/>
    </xf>
    <xf numFmtId="0" fontId="12" fillId="104" borderId="160" applyNumberFormat="0" applyProtection="0">
      <alignment horizontal="left" vertical="top" indent="1"/>
    </xf>
    <xf numFmtId="37" fontId="28" fillId="0" borderId="159" applyNumberFormat="0"/>
    <xf numFmtId="4" fontId="64" fillId="99" borderId="160" applyNumberFormat="0" applyProtection="0">
      <alignment horizontal="right" vertical="center"/>
    </xf>
    <xf numFmtId="0" fontId="12" fillId="104" borderId="160" applyNumberFormat="0" applyProtection="0">
      <alignment horizontal="left" vertical="center" indent="1"/>
    </xf>
    <xf numFmtId="4" fontId="187" fillId="103" borderId="160" applyNumberFormat="0" applyProtection="0">
      <alignment horizontal="right" vertical="center"/>
    </xf>
    <xf numFmtId="4" fontId="64" fillId="107" borderId="160" applyNumberFormat="0" applyProtection="0">
      <alignment horizontal="left" vertical="center" indent="1"/>
    </xf>
    <xf numFmtId="202" fontId="28" fillId="0" borderId="158" applyFill="0"/>
    <xf numFmtId="0" fontId="185" fillId="0" borderId="169" applyNumberFormat="0" applyFill="0" applyAlignment="0" applyProtection="0"/>
    <xf numFmtId="0" fontId="185" fillId="0" borderId="169" applyNumberFormat="0" applyFill="0" applyAlignment="0" applyProtection="0"/>
    <xf numFmtId="0" fontId="206" fillId="105" borderId="160" applyNumberFormat="0" applyProtection="0">
      <alignment horizontal="left" vertical="top" indent="1"/>
    </xf>
    <xf numFmtId="0" fontId="12" fillId="103" borderId="160" applyNumberFormat="0" applyProtection="0">
      <alignment horizontal="left" vertical="center" indent="1"/>
    </xf>
    <xf numFmtId="4" fontId="230" fillId="159" borderId="160" applyNumberFormat="0" applyProtection="0">
      <alignment vertical="center"/>
    </xf>
    <xf numFmtId="4" fontId="64" fillId="103" borderId="160" applyNumberFormat="0" applyProtection="0">
      <alignment horizontal="right" vertical="center"/>
    </xf>
    <xf numFmtId="4" fontId="64" fillId="100" borderId="160" applyNumberFormat="0" applyProtection="0">
      <alignment horizontal="right" vertical="center"/>
    </xf>
    <xf numFmtId="4" fontId="187" fillId="103" borderId="160" applyNumberFormat="0" applyProtection="0">
      <alignment horizontal="right" vertical="center"/>
    </xf>
    <xf numFmtId="4" fontId="53" fillId="159" borderId="160" applyNumberFormat="0" applyProtection="0">
      <alignment horizontal="right" vertical="center"/>
    </xf>
    <xf numFmtId="4" fontId="53" fillId="121" borderId="160" applyNumberFormat="0" applyProtection="0">
      <alignment horizontal="right" vertical="center"/>
    </xf>
    <xf numFmtId="0" fontId="12" fillId="92" borderId="160" applyNumberFormat="0" applyProtection="0">
      <alignment horizontal="left" vertical="top" indent="1"/>
    </xf>
    <xf numFmtId="4" fontId="206" fillId="0" borderId="165" applyNumberFormat="0" applyProtection="0">
      <alignment horizontal="right" vertical="center"/>
    </xf>
    <xf numFmtId="0" fontId="206" fillId="104" borderId="160" applyNumberFormat="0" applyProtection="0">
      <alignment horizontal="left" vertical="top" indent="1"/>
    </xf>
    <xf numFmtId="4" fontId="206" fillId="98" borderId="165" applyNumberFormat="0" applyProtection="0">
      <alignment horizontal="right" vertical="center"/>
    </xf>
    <xf numFmtId="4" fontId="206" fillId="98" borderId="165" applyNumberFormat="0" applyProtection="0">
      <alignment horizontal="right" vertical="center"/>
    </xf>
    <xf numFmtId="4" fontId="206" fillId="91" borderId="165" applyNumberFormat="0" applyProtection="0">
      <alignment vertical="center"/>
    </xf>
    <xf numFmtId="0" fontId="204" fillId="134" borderId="163" applyNumberFormat="0" applyAlignment="0" applyProtection="0"/>
    <xf numFmtId="0" fontId="64" fillId="107" borderId="160" applyNumberFormat="0" applyProtection="0">
      <alignment horizontal="left" vertical="top" indent="1"/>
    </xf>
    <xf numFmtId="4" fontId="50" fillId="91" borderId="160" applyNumberFormat="0" applyProtection="0">
      <alignment horizontal="left" vertical="center" indent="1"/>
    </xf>
    <xf numFmtId="4" fontId="53" fillId="38" borderId="160" applyNumberFormat="0" applyProtection="0">
      <alignment horizontal="left" vertical="center" indent="1"/>
    </xf>
    <xf numFmtId="4" fontId="231" fillId="159" borderId="160" applyNumberFormat="0" applyProtection="0">
      <alignment horizontal="right" vertical="center"/>
    </xf>
    <xf numFmtId="0" fontId="12" fillId="105" borderId="160" applyNumberFormat="0" applyProtection="0">
      <alignment horizontal="left" vertical="top" indent="1"/>
    </xf>
    <xf numFmtId="4" fontId="64" fillId="98" borderId="160" applyNumberFormat="0" applyProtection="0">
      <alignment horizontal="right" vertical="center"/>
    </xf>
    <xf numFmtId="4" fontId="64" fillId="94" borderId="160" applyNumberFormat="0" applyProtection="0">
      <alignment horizontal="right" vertical="center"/>
    </xf>
    <xf numFmtId="4" fontId="206" fillId="122" borderId="165" applyNumberFormat="0" applyProtection="0">
      <alignment horizontal="left" vertical="center" indent="1"/>
    </xf>
    <xf numFmtId="0" fontId="12" fillId="92" borderId="160" applyNumberFormat="0" applyProtection="0">
      <alignment horizontal="left" vertical="top" indent="1"/>
    </xf>
    <xf numFmtId="4" fontId="64" fillId="101" borderId="160" applyNumberFormat="0" applyProtection="0">
      <alignment horizontal="right" vertical="center"/>
    </xf>
    <xf numFmtId="4" fontId="53" fillId="152" borderId="160" applyNumberFormat="0" applyProtection="0">
      <alignment horizontal="right" vertical="center"/>
    </xf>
    <xf numFmtId="0" fontId="12" fillId="104" borderId="160" applyNumberFormat="0" applyProtection="0">
      <alignment horizontal="left" vertical="top" indent="1"/>
    </xf>
    <xf numFmtId="0" fontId="12" fillId="104" borderId="160" applyNumberFormat="0" applyProtection="0">
      <alignment horizontal="left" vertical="top" indent="1"/>
    </xf>
    <xf numFmtId="4" fontId="53" fillId="154" borderId="160" applyNumberFormat="0" applyProtection="0">
      <alignment horizontal="right" vertical="center"/>
    </xf>
    <xf numFmtId="4" fontId="64" fillId="100" borderId="160" applyNumberFormat="0" applyProtection="0">
      <alignment horizontal="right" vertical="center"/>
    </xf>
    <xf numFmtId="4" fontId="64" fillId="96" borderId="160" applyNumberFormat="0" applyProtection="0">
      <alignment horizontal="right" vertical="center"/>
    </xf>
    <xf numFmtId="4" fontId="53" fillId="109" borderId="160" applyNumberFormat="0" applyProtection="0">
      <alignment horizontal="right" vertical="center"/>
    </xf>
    <xf numFmtId="4" fontId="50" fillId="91" borderId="160" applyNumberFormat="0" applyProtection="0">
      <alignment horizontal="left" vertical="center" indent="1"/>
    </xf>
    <xf numFmtId="0" fontId="206" fillId="105" borderId="165" applyNumberFormat="0" applyProtection="0">
      <alignment horizontal="left" vertical="center" indent="1"/>
    </xf>
    <xf numFmtId="4" fontId="56" fillId="119" borderId="160" applyNumberFormat="0" applyProtection="0">
      <alignment horizontal="left" vertical="center" indent="1"/>
    </xf>
    <xf numFmtId="4" fontId="53" fillId="154" borderId="160" applyNumberFormat="0" applyProtection="0">
      <alignment horizontal="right" vertical="center"/>
    </xf>
    <xf numFmtId="4" fontId="56" fillId="38" borderId="160" applyNumberFormat="0" applyProtection="0">
      <alignment vertical="center"/>
    </xf>
    <xf numFmtId="0" fontId="12" fillId="92" borderId="160" applyNumberFormat="0" applyProtection="0">
      <alignment horizontal="left" vertical="center" indent="1"/>
    </xf>
    <xf numFmtId="4" fontId="64" fillId="100" borderId="160" applyNumberFormat="0" applyProtection="0">
      <alignment horizontal="right" vertical="center"/>
    </xf>
    <xf numFmtId="4" fontId="64" fillId="96" borderId="160" applyNumberFormat="0" applyProtection="0">
      <alignment horizontal="right" vertical="center"/>
    </xf>
    <xf numFmtId="4" fontId="53" fillId="159" borderId="160" applyNumberFormat="0" applyProtection="0">
      <alignment vertical="center"/>
    </xf>
    <xf numFmtId="4" fontId="206" fillId="91" borderId="165" applyNumberFormat="0" applyProtection="0">
      <alignment vertical="center"/>
    </xf>
    <xf numFmtId="4" fontId="206" fillId="38" borderId="165" applyNumberFormat="0" applyProtection="0">
      <alignment horizontal="left" vertical="center"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0" fontId="206" fillId="110" borderId="165" applyNumberFormat="0" applyProtection="0">
      <alignment horizontal="left" vertical="center" indent="1"/>
    </xf>
    <xf numFmtId="0" fontId="206" fillId="138" borderId="165" applyNumberFormat="0" applyProtection="0">
      <alignment horizontal="left" vertical="center" indent="1"/>
    </xf>
    <xf numFmtId="0" fontId="206" fillId="105" borderId="165" applyNumberFormat="0" applyProtection="0">
      <alignment horizontal="left" vertical="center" indent="1"/>
    </xf>
    <xf numFmtId="0" fontId="206" fillId="103" borderId="165" applyNumberFormat="0" applyProtection="0">
      <alignment horizontal="left" vertical="center" indent="1"/>
    </xf>
    <xf numFmtId="4" fontId="206" fillId="0" borderId="165" applyNumberFormat="0" applyProtection="0">
      <alignment horizontal="right" vertical="center"/>
    </xf>
    <xf numFmtId="4" fontId="206" fillId="137" borderId="165" applyNumberFormat="0" applyProtection="0">
      <alignment horizontal="right" vertical="center"/>
    </xf>
    <xf numFmtId="4" fontId="53" fillId="33" borderId="160" applyNumberFormat="0" applyProtection="0">
      <alignment horizontal="right" vertical="center"/>
    </xf>
    <xf numFmtId="4" fontId="211" fillId="106" borderId="165" applyNumberFormat="0" applyProtection="0">
      <alignment horizontal="right" vertical="center"/>
    </xf>
    <xf numFmtId="4" fontId="50" fillId="91" borderId="160" applyNumberFormat="0" applyProtection="0">
      <alignment horizontal="left" vertical="center" indent="1"/>
    </xf>
    <xf numFmtId="4" fontId="64" fillId="93" borderId="160" applyNumberFormat="0" applyProtection="0">
      <alignment horizontal="right" vertical="center"/>
    </xf>
    <xf numFmtId="0" fontId="185" fillId="0" borderId="164" applyNumberFormat="0" applyFill="0" applyAlignment="0" applyProtection="0"/>
    <xf numFmtId="4" fontId="64" fillId="98" borderId="160" applyNumberFormat="0" applyProtection="0">
      <alignment horizontal="right" vertical="center"/>
    </xf>
    <xf numFmtId="0" fontId="206" fillId="86" borderId="165" applyNumberFormat="0" applyFont="0" applyAlignment="0" applyProtection="0"/>
    <xf numFmtId="4" fontId="64" fillId="94" borderId="160" applyNumberFormat="0" applyProtection="0">
      <alignment horizontal="right" vertical="center"/>
    </xf>
    <xf numFmtId="0" fontId="204" fillId="117" borderId="163" applyNumberFormat="0" applyAlignment="0" applyProtection="0"/>
    <xf numFmtId="4" fontId="64" fillId="101" borderId="160" applyNumberFormat="0" applyProtection="0">
      <alignment horizontal="right" vertical="center"/>
    </xf>
    <xf numFmtId="0" fontId="201" fillId="87" borderId="161" applyNumberFormat="0" applyAlignment="0" applyProtection="0"/>
    <xf numFmtId="4" fontId="53" fillId="153" borderId="160" applyNumberFormat="0" applyProtection="0">
      <alignment horizontal="right" vertical="center"/>
    </xf>
    <xf numFmtId="4" fontId="206" fillId="102" borderId="166" applyNumberFormat="0" applyProtection="0">
      <alignment horizontal="left" vertical="center" indent="1"/>
    </xf>
    <xf numFmtId="4" fontId="53" fillId="109" borderId="160" applyNumberFormat="0" applyProtection="0">
      <alignment horizontal="right" vertical="center"/>
    </xf>
    <xf numFmtId="4" fontId="53" fillId="159" borderId="160" applyNumberFormat="0" applyProtection="0">
      <alignment horizontal="right" vertical="center"/>
    </xf>
    <xf numFmtId="4" fontId="189" fillId="103" borderId="160" applyNumberFormat="0" applyProtection="0">
      <alignment horizontal="right" vertical="center"/>
    </xf>
    <xf numFmtId="0" fontId="64" fillId="92" borderId="160" applyNumberFormat="0" applyProtection="0">
      <alignment horizontal="left" vertical="top" indent="1"/>
    </xf>
    <xf numFmtId="4" fontId="187" fillId="103" borderId="160" applyNumberFormat="0" applyProtection="0">
      <alignment horizontal="right" vertical="center"/>
    </xf>
    <xf numFmtId="0" fontId="64" fillId="107" borderId="160" applyNumberFormat="0" applyProtection="0">
      <alignment horizontal="left" vertical="top" indent="1"/>
    </xf>
    <xf numFmtId="4" fontId="187" fillId="107" borderId="160" applyNumberFormat="0" applyProtection="0">
      <alignment vertical="center"/>
    </xf>
    <xf numFmtId="0" fontId="12" fillId="103" borderId="160" applyNumberFormat="0" applyProtection="0">
      <alignment horizontal="left" vertical="center" indent="1"/>
    </xf>
    <xf numFmtId="0" fontId="12" fillId="105" borderId="160" applyNumberFormat="0" applyProtection="0">
      <alignment horizontal="left" vertical="center" indent="1"/>
    </xf>
    <xf numFmtId="0" fontId="12" fillId="92" borderId="160" applyNumberFormat="0" applyProtection="0">
      <alignment horizontal="left" vertical="center" indent="1"/>
    </xf>
    <xf numFmtId="0" fontId="206" fillId="138" borderId="165" applyNumberFormat="0" applyProtection="0">
      <alignment horizontal="left" vertical="center" indent="1"/>
    </xf>
    <xf numFmtId="4" fontId="64" fillId="95" borderId="160" applyNumberFormat="0" applyProtection="0">
      <alignment horizontal="right" vertical="center"/>
    </xf>
    <xf numFmtId="0" fontId="12" fillId="103" borderId="160" applyNumberFormat="0" applyProtection="0">
      <alignment horizontal="left" vertical="top" indent="1"/>
    </xf>
    <xf numFmtId="4" fontId="64" fillId="100" borderId="160" applyNumberFormat="0" applyProtection="0">
      <alignment horizontal="right" vertical="center"/>
    </xf>
    <xf numFmtId="4" fontId="64" fillId="98" borderId="160" applyNumberFormat="0" applyProtection="0">
      <alignment horizontal="right" vertical="center"/>
    </xf>
    <xf numFmtId="4" fontId="64" fillId="96" borderId="160" applyNumberFormat="0" applyProtection="0">
      <alignment horizontal="right" vertical="center"/>
    </xf>
    <xf numFmtId="4" fontId="64" fillId="92" borderId="160" applyNumberFormat="0" applyProtection="0">
      <alignment horizontal="left" vertical="center" indent="1"/>
    </xf>
    <xf numFmtId="4" fontId="64" fillId="94" borderId="160" applyNumberFormat="0" applyProtection="0">
      <alignment horizontal="right" vertical="center"/>
    </xf>
    <xf numFmtId="4" fontId="186" fillId="91" borderId="160" applyNumberFormat="0" applyProtection="0">
      <alignment vertical="center"/>
    </xf>
    <xf numFmtId="4" fontId="50" fillId="91" borderId="160" applyNumberFormat="0" applyProtection="0">
      <alignment vertical="center"/>
    </xf>
    <xf numFmtId="4" fontId="56" fillId="38" borderId="160" applyNumberFormat="0" applyProtection="0">
      <alignment vertical="center"/>
    </xf>
    <xf numFmtId="4" fontId="186" fillId="91" borderId="160" applyNumberFormat="0" applyProtection="0">
      <alignment vertical="center"/>
    </xf>
    <xf numFmtId="0" fontId="206" fillId="105" borderId="160" applyNumberFormat="0" applyProtection="0">
      <alignment horizontal="left" vertical="top" indent="1"/>
    </xf>
    <xf numFmtId="0" fontId="12" fillId="86" borderId="162" applyNumberFormat="0" applyFont="0" applyAlignment="0" applyProtection="0"/>
    <xf numFmtId="4" fontId="53" fillId="121" borderId="160" applyNumberFormat="0" applyProtection="0">
      <alignment horizontal="right" vertical="center"/>
    </xf>
    <xf numFmtId="0" fontId="206" fillId="92" borderId="160" applyNumberFormat="0" applyProtection="0">
      <alignment horizontal="left" vertical="top" indent="1"/>
    </xf>
    <xf numFmtId="0" fontId="206" fillId="104" borderId="160" applyNumberFormat="0" applyProtection="0">
      <alignment horizontal="left" vertical="top" indent="1"/>
    </xf>
    <xf numFmtId="0" fontId="206" fillId="104" borderId="160" applyNumberFormat="0" applyProtection="0">
      <alignment horizontal="left" vertical="top" indent="1"/>
    </xf>
    <xf numFmtId="4" fontId="64" fillId="99" borderId="160" applyNumberFormat="0" applyProtection="0">
      <alignment horizontal="right" vertical="center"/>
    </xf>
    <xf numFmtId="4" fontId="64" fillId="92" borderId="160" applyNumberFormat="0" applyProtection="0">
      <alignment horizontal="right" vertical="center"/>
    </xf>
    <xf numFmtId="4" fontId="64" fillId="95" borderId="160" applyNumberFormat="0" applyProtection="0">
      <alignment horizontal="right" vertical="center"/>
    </xf>
    <xf numFmtId="4" fontId="53" fillId="109" borderId="160" applyNumberFormat="0" applyProtection="0">
      <alignment horizontal="right" vertical="center"/>
    </xf>
    <xf numFmtId="4" fontId="230" fillId="159" borderId="160" applyNumberFormat="0" applyProtection="0">
      <alignment horizontal="right" vertical="center"/>
    </xf>
    <xf numFmtId="4" fontId="64" fillId="97" borderId="160" applyNumberFormat="0" applyProtection="0">
      <alignment horizontal="right" vertical="center"/>
    </xf>
    <xf numFmtId="0" fontId="12" fillId="92" borderId="160" applyNumberFormat="0" applyProtection="0">
      <alignment horizontal="left" vertical="top" indent="1"/>
    </xf>
    <xf numFmtId="4" fontId="53" fillId="109" borderId="160" applyNumberFormat="0" applyProtection="0">
      <alignment horizontal="right" vertical="center"/>
    </xf>
    <xf numFmtId="0" fontId="12" fillId="104" borderId="160" applyNumberFormat="0" applyProtection="0">
      <alignment horizontal="left" vertical="center" indent="1"/>
    </xf>
    <xf numFmtId="4" fontId="64" fillId="98" borderId="160" applyNumberFormat="0" applyProtection="0">
      <alignment horizontal="right" vertical="center"/>
    </xf>
    <xf numFmtId="0" fontId="206" fillId="138" borderId="165" applyNumberFormat="0" applyProtection="0">
      <alignment horizontal="left" vertical="center" indent="1"/>
    </xf>
    <xf numFmtId="0" fontId="206" fillId="86" borderId="165" applyNumberFormat="0" applyFont="0" applyAlignment="0" applyProtection="0"/>
    <xf numFmtId="4" fontId="206" fillId="91" borderId="165" applyNumberFormat="0" applyProtection="0">
      <alignment vertical="center"/>
    </xf>
    <xf numFmtId="4" fontId="50" fillId="91" borderId="160" applyNumberFormat="0" applyProtection="0">
      <alignment vertical="center"/>
    </xf>
    <xf numFmtId="4" fontId="64" fillId="93" borderId="160" applyNumberFormat="0" applyProtection="0">
      <alignment horizontal="right" vertical="center"/>
    </xf>
    <xf numFmtId="4" fontId="64" fillId="95" borderId="160" applyNumberFormat="0" applyProtection="0">
      <alignment horizontal="right" vertical="center"/>
    </xf>
    <xf numFmtId="4" fontId="64" fillId="97" borderId="160" applyNumberFormat="0" applyProtection="0">
      <alignment horizontal="right" vertical="center"/>
    </xf>
    <xf numFmtId="4" fontId="64" fillId="99" borderId="160" applyNumberFormat="0" applyProtection="0">
      <alignment horizontal="right" vertical="center"/>
    </xf>
    <xf numFmtId="4" fontId="64" fillId="101" borderId="160" applyNumberFormat="0" applyProtection="0">
      <alignment horizontal="right" vertical="center"/>
    </xf>
    <xf numFmtId="0" fontId="12" fillId="103" borderId="160" applyNumberFormat="0" applyProtection="0">
      <alignment horizontal="left" vertical="center" indent="1"/>
    </xf>
    <xf numFmtId="4" fontId="53" fillId="159" borderId="160" applyNumberFormat="0" applyProtection="0">
      <alignment vertical="center"/>
    </xf>
    <xf numFmtId="0" fontId="12" fillId="104" borderId="160" applyNumberFormat="0" applyProtection="0">
      <alignment horizontal="left" vertical="top" indent="1"/>
    </xf>
    <xf numFmtId="0" fontId="12" fillId="92" borderId="160" applyNumberFormat="0" applyProtection="0">
      <alignment horizontal="left" vertical="top" indent="1"/>
    </xf>
    <xf numFmtId="0" fontId="12" fillId="105" borderId="160" applyNumberFormat="0" applyProtection="0">
      <alignment horizontal="left" vertical="top" indent="1"/>
    </xf>
    <xf numFmtId="0" fontId="12" fillId="103" borderId="160" applyNumberFormat="0" applyProtection="0">
      <alignment horizontal="left" vertical="top" indent="1"/>
    </xf>
    <xf numFmtId="4" fontId="64" fillId="107" borderId="160" applyNumberFormat="0" applyProtection="0">
      <alignment vertical="center"/>
    </xf>
    <xf numFmtId="4" fontId="64" fillId="107" borderId="160" applyNumberFormat="0" applyProtection="0">
      <alignment horizontal="left" vertical="center" indent="1"/>
    </xf>
    <xf numFmtId="4" fontId="64" fillId="103" borderId="160" applyNumberFormat="0" applyProtection="0">
      <alignment horizontal="right" vertical="center"/>
    </xf>
    <xf numFmtId="4" fontId="64" fillId="92" borderId="160" applyNumberFormat="0" applyProtection="0">
      <alignment horizontal="left" vertical="center" indent="1"/>
    </xf>
    <xf numFmtId="4" fontId="188" fillId="120" borderId="168" applyNumberFormat="0" applyProtection="0">
      <alignment horizontal="left" vertical="center" indent="1"/>
    </xf>
    <xf numFmtId="4" fontId="64" fillId="107" borderId="160" applyNumberFormat="0" applyProtection="0">
      <alignment horizontal="left" vertical="center" indent="1"/>
    </xf>
    <xf numFmtId="4" fontId="215" fillId="27" borderId="165" applyNumberFormat="0" applyProtection="0">
      <alignment horizontal="right" vertical="center"/>
    </xf>
    <xf numFmtId="4" fontId="206" fillId="98" borderId="165" applyNumberFormat="0" applyProtection="0">
      <alignment horizontal="right" vertical="center"/>
    </xf>
    <xf numFmtId="4" fontId="64" fillId="93" borderId="160" applyNumberFormat="0" applyProtection="0">
      <alignment horizontal="right" vertical="center"/>
    </xf>
    <xf numFmtId="4" fontId="50" fillId="91" borderId="160" applyNumberFormat="0" applyProtection="0">
      <alignment vertical="center"/>
    </xf>
    <xf numFmtId="4" fontId="206" fillId="122" borderId="165" applyNumberFormat="0" applyProtection="0">
      <alignment horizontal="left" vertical="center" indent="1"/>
    </xf>
    <xf numFmtId="4" fontId="12" fillId="104" borderId="166" applyNumberFormat="0" applyProtection="0">
      <alignment horizontal="left" vertical="center" indent="1"/>
    </xf>
    <xf numFmtId="0" fontId="12" fillId="86" borderId="162" applyNumberFormat="0" applyFont="0" applyAlignment="0" applyProtection="0"/>
    <xf numFmtId="4" fontId="53" fillId="152" borderId="160" applyNumberFormat="0" applyProtection="0">
      <alignment horizontal="right" vertical="center"/>
    </xf>
    <xf numFmtId="0" fontId="12" fillId="105" borderId="160" applyNumberFormat="0" applyProtection="0">
      <alignment horizontal="left" vertical="center" indent="1"/>
    </xf>
    <xf numFmtId="4" fontId="206" fillId="103" borderId="166" applyNumberFormat="0" applyProtection="0">
      <alignment horizontal="left" vertical="center" indent="1"/>
    </xf>
    <xf numFmtId="4" fontId="53" fillId="157" borderId="160" applyNumberFormat="0" applyProtection="0">
      <alignment horizontal="right" vertical="center"/>
    </xf>
    <xf numFmtId="4" fontId="206" fillId="98" borderId="165" applyNumberFormat="0" applyProtection="0">
      <alignment horizontal="right" vertical="center"/>
    </xf>
    <xf numFmtId="0" fontId="206" fillId="86" borderId="165" applyNumberFormat="0" applyFont="0" applyAlignment="0" applyProtection="0"/>
    <xf numFmtId="4" fontId="206" fillId="101" borderId="165" applyNumberFormat="0" applyProtection="0">
      <alignment horizontal="right" vertical="center"/>
    </xf>
    <xf numFmtId="0" fontId="50" fillId="91" borderId="160" applyNumberFormat="0" applyProtection="0">
      <alignment horizontal="left" vertical="top" indent="1"/>
    </xf>
    <xf numFmtId="4" fontId="206" fillId="122" borderId="165" applyNumberFormat="0" applyProtection="0">
      <alignment horizontal="left" vertical="center" indent="1"/>
    </xf>
    <xf numFmtId="4" fontId="189" fillId="103" borderId="160" applyNumberFormat="0" applyProtection="0">
      <alignment horizontal="right" vertical="center"/>
    </xf>
    <xf numFmtId="4" fontId="12" fillId="104" borderId="166" applyNumberFormat="0" applyProtection="0">
      <alignment horizontal="left" vertical="center" indent="1"/>
    </xf>
    <xf numFmtId="4" fontId="12" fillId="104" borderId="166" applyNumberFormat="0" applyProtection="0">
      <alignment horizontal="left" vertical="center" indent="1"/>
    </xf>
    <xf numFmtId="0" fontId="201" fillId="87" borderId="161" applyNumberFormat="0" applyAlignment="0" applyProtection="0"/>
    <xf numFmtId="4" fontId="64" fillId="97" borderId="160" applyNumberFormat="0" applyProtection="0">
      <alignment horizontal="right" vertical="center"/>
    </xf>
    <xf numFmtId="0" fontId="12" fillId="105" borderId="160" applyNumberFormat="0" applyProtection="0">
      <alignment horizontal="left" vertical="top" indent="1"/>
    </xf>
    <xf numFmtId="4" fontId="64" fillId="92" borderId="160" applyNumberFormat="0" applyProtection="0">
      <alignment horizontal="left" vertical="center" indent="1"/>
    </xf>
    <xf numFmtId="0" fontId="12" fillId="105" borderId="160" applyNumberFormat="0" applyProtection="0">
      <alignment horizontal="left" vertical="center" indent="1"/>
    </xf>
    <xf numFmtId="0" fontId="206" fillId="105" borderId="160" applyNumberFormat="0" applyProtection="0">
      <alignment horizontal="left" vertical="top" indent="1"/>
    </xf>
    <xf numFmtId="0" fontId="226" fillId="110" borderId="161" applyNumberFormat="0" applyAlignment="0" applyProtection="0"/>
    <xf numFmtId="4" fontId="64" fillId="107" borderId="160" applyNumberFormat="0" applyProtection="0">
      <alignment horizontal="left" vertical="center" indent="1"/>
    </xf>
    <xf numFmtId="4" fontId="64" fillId="99" borderId="160" applyNumberFormat="0" applyProtection="0">
      <alignment horizontal="right" vertical="center"/>
    </xf>
    <xf numFmtId="4" fontId="12" fillId="104" borderId="166" applyNumberFormat="0" applyProtection="0">
      <alignment horizontal="left" vertical="center" indent="1"/>
    </xf>
    <xf numFmtId="0" fontId="201" fillId="87" borderId="161" applyNumberFormat="0" applyAlignment="0" applyProtection="0"/>
    <xf numFmtId="0" fontId="64" fillId="92" borderId="160" applyNumberFormat="0" applyProtection="0">
      <alignment horizontal="left" vertical="top" indent="1"/>
    </xf>
    <xf numFmtId="4" fontId="206" fillId="100" borderId="165" applyNumberFormat="0" applyProtection="0">
      <alignment horizontal="right" vertical="center"/>
    </xf>
    <xf numFmtId="4" fontId="64" fillId="92" borderId="160"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100" borderId="165" applyNumberFormat="0" applyProtection="0">
      <alignment horizontal="right" vertical="center"/>
    </xf>
    <xf numFmtId="4" fontId="53" fillId="155" borderId="160" applyNumberFormat="0" applyProtection="0">
      <alignment horizontal="right" vertical="center"/>
    </xf>
    <xf numFmtId="4" fontId="206" fillId="95" borderId="166" applyNumberFormat="0" applyProtection="0">
      <alignment horizontal="right" vertical="center"/>
    </xf>
    <xf numFmtId="0" fontId="220" fillId="110" borderId="161" applyNumberFormat="0" applyAlignment="0" applyProtection="0"/>
    <xf numFmtId="0" fontId="185" fillId="0" borderId="169" applyNumberFormat="0" applyFill="0" applyAlignment="0" applyProtection="0"/>
    <xf numFmtId="4" fontId="53" fillId="153" borderId="160" applyNumberFormat="0" applyProtection="0">
      <alignment horizontal="right" vertical="center"/>
    </xf>
    <xf numFmtId="4" fontId="64" fillId="101" borderId="160" applyNumberFormat="0" applyProtection="0">
      <alignment horizontal="right" vertical="center"/>
    </xf>
    <xf numFmtId="202" fontId="67" fillId="0" borderId="159"/>
    <xf numFmtId="4" fontId="206" fillId="137" borderId="165" applyNumberFormat="0" applyProtection="0">
      <alignment horizontal="right" vertical="center"/>
    </xf>
    <xf numFmtId="4" fontId="206" fillId="97" borderId="165" applyNumberFormat="0" applyProtection="0">
      <alignment horizontal="right" vertical="center"/>
    </xf>
    <xf numFmtId="0" fontId="12" fillId="105" borderId="160" applyNumberFormat="0" applyProtection="0">
      <alignment horizontal="left" vertical="top" indent="1"/>
    </xf>
    <xf numFmtId="4" fontId="53" fillId="152" borderId="160" applyNumberFormat="0" applyProtection="0">
      <alignment horizontal="right" vertical="center"/>
    </xf>
    <xf numFmtId="0" fontId="201" fillId="87" borderId="161" applyNumberFormat="0" applyAlignment="0" applyProtection="0"/>
    <xf numFmtId="4" fontId="231" fillId="159" borderId="160" applyNumberFormat="0" applyProtection="0">
      <alignment horizontal="right" vertical="center"/>
    </xf>
    <xf numFmtId="0" fontId="71" fillId="104" borderId="167" applyBorder="0"/>
    <xf numFmtId="4" fontId="206" fillId="98" borderId="165" applyNumberFormat="0" applyProtection="0">
      <alignment horizontal="right" vertical="center"/>
    </xf>
    <xf numFmtId="4" fontId="230" fillId="159" borderId="160" applyNumberFormat="0" applyProtection="0">
      <alignment vertical="center"/>
    </xf>
    <xf numFmtId="4" fontId="64" fillId="98" borderId="160" applyNumberFormat="0" applyProtection="0">
      <alignment horizontal="right" vertical="center"/>
    </xf>
    <xf numFmtId="4" fontId="187" fillId="107" borderId="160" applyNumberFormat="0" applyProtection="0">
      <alignment vertical="center"/>
    </xf>
    <xf numFmtId="4" fontId="215" fillId="27" borderId="165" applyNumberFormat="0" applyProtection="0">
      <alignment horizontal="right" vertical="center"/>
    </xf>
    <xf numFmtId="4" fontId="189" fillId="103" borderId="160" applyNumberFormat="0" applyProtection="0">
      <alignment horizontal="right" vertical="center"/>
    </xf>
    <xf numFmtId="0" fontId="194" fillId="117" borderId="161" applyNumberFormat="0" applyAlignment="0" applyProtection="0"/>
    <xf numFmtId="0" fontId="12" fillId="103" borderId="160" applyNumberFormat="0" applyProtection="0">
      <alignment horizontal="left" vertical="center" indent="1"/>
    </xf>
    <xf numFmtId="4" fontId="229" fillId="38" borderId="160" applyNumberFormat="0" applyProtection="0">
      <alignment vertical="center"/>
    </xf>
    <xf numFmtId="0" fontId="201" fillId="87" borderId="161" applyNumberFormat="0" applyAlignment="0" applyProtection="0"/>
    <xf numFmtId="0" fontId="194" fillId="117" borderId="161" applyNumberFormat="0" applyAlignment="0" applyProtection="0"/>
    <xf numFmtId="0" fontId="204" fillId="117" borderId="163" applyNumberFormat="0" applyAlignment="0" applyProtection="0"/>
    <xf numFmtId="4" fontId="53" fillId="156" borderId="160" applyNumberFormat="0" applyProtection="0">
      <alignment horizontal="right" vertical="center"/>
    </xf>
    <xf numFmtId="4" fontId="50" fillId="91" borderId="160" applyNumberFormat="0" applyProtection="0">
      <alignment vertical="center"/>
    </xf>
    <xf numFmtId="4" fontId="186" fillId="91" borderId="160" applyNumberFormat="0" applyProtection="0">
      <alignment vertical="center"/>
    </xf>
    <xf numFmtId="4" fontId="50" fillId="91" borderId="160" applyNumberFormat="0" applyProtection="0">
      <alignment horizontal="left" vertical="center" indent="1"/>
    </xf>
    <xf numFmtId="0" fontId="50" fillId="91" borderId="160" applyNumberFormat="0" applyProtection="0">
      <alignment horizontal="left" vertical="top" indent="1"/>
    </xf>
    <xf numFmtId="4" fontId="64" fillId="93" borderId="160" applyNumberFormat="0" applyProtection="0">
      <alignment horizontal="right" vertical="center"/>
    </xf>
    <xf numFmtId="4" fontId="64" fillId="94" borderId="160" applyNumberFormat="0" applyProtection="0">
      <alignment horizontal="right" vertical="center"/>
    </xf>
    <xf numFmtId="4" fontId="64" fillId="95" borderId="160" applyNumberFormat="0" applyProtection="0">
      <alignment horizontal="right" vertical="center"/>
    </xf>
    <xf numFmtId="4" fontId="64" fillId="96" borderId="160" applyNumberFormat="0" applyProtection="0">
      <alignment horizontal="right" vertical="center"/>
    </xf>
    <xf numFmtId="4" fontId="64" fillId="97" borderId="160" applyNumberFormat="0" applyProtection="0">
      <alignment horizontal="right" vertical="center"/>
    </xf>
    <xf numFmtId="4" fontId="64" fillId="98" borderId="160" applyNumberFormat="0" applyProtection="0">
      <alignment horizontal="right" vertical="center"/>
    </xf>
    <xf numFmtId="4" fontId="64" fillId="99" borderId="160" applyNumberFormat="0" applyProtection="0">
      <alignment horizontal="right" vertical="center"/>
    </xf>
    <xf numFmtId="4" fontId="64" fillId="100" borderId="160" applyNumberFormat="0" applyProtection="0">
      <alignment horizontal="right" vertical="center"/>
    </xf>
    <xf numFmtId="4" fontId="64" fillId="101" borderId="160" applyNumberFormat="0" applyProtection="0">
      <alignment horizontal="right" vertical="center"/>
    </xf>
    <xf numFmtId="4" fontId="64" fillId="92" borderId="160" applyNumberFormat="0" applyProtection="0">
      <alignment horizontal="right" vertical="center"/>
    </xf>
    <xf numFmtId="0" fontId="12" fillId="104" borderId="160" applyNumberFormat="0" applyProtection="0">
      <alignment horizontal="left" vertical="center" indent="1"/>
    </xf>
    <xf numFmtId="0" fontId="12" fillId="104" borderId="160" applyNumberFormat="0" applyProtection="0">
      <alignment horizontal="left" vertical="top" indent="1"/>
    </xf>
    <xf numFmtId="0" fontId="12" fillId="92" borderId="160" applyNumberFormat="0" applyProtection="0">
      <alignment horizontal="left" vertical="center" indent="1"/>
    </xf>
    <xf numFmtId="0" fontId="12" fillId="92" borderId="160" applyNumberFormat="0" applyProtection="0">
      <alignment horizontal="left" vertical="top" indent="1"/>
    </xf>
    <xf numFmtId="0" fontId="12" fillId="105" borderId="160" applyNumberFormat="0" applyProtection="0">
      <alignment horizontal="left" vertical="center" indent="1"/>
    </xf>
    <xf numFmtId="0" fontId="12" fillId="105" borderId="160" applyNumberFormat="0" applyProtection="0">
      <alignment horizontal="left" vertical="top" indent="1"/>
    </xf>
    <xf numFmtId="0" fontId="12" fillId="103" borderId="160" applyNumberFormat="0" applyProtection="0">
      <alignment horizontal="left" vertical="center" indent="1"/>
    </xf>
    <xf numFmtId="0" fontId="12" fillId="103" borderId="160" applyNumberFormat="0" applyProtection="0">
      <alignment horizontal="left" vertical="top" indent="1"/>
    </xf>
    <xf numFmtId="4" fontId="64" fillId="107" borderId="160" applyNumberFormat="0" applyProtection="0">
      <alignment vertical="center"/>
    </xf>
    <xf numFmtId="4" fontId="187" fillId="107" borderId="160" applyNumberFormat="0" applyProtection="0">
      <alignment vertical="center"/>
    </xf>
    <xf numFmtId="4" fontId="64" fillId="107" borderId="160" applyNumberFormat="0" applyProtection="0">
      <alignment horizontal="left" vertical="center" indent="1"/>
    </xf>
    <xf numFmtId="0" fontId="64" fillId="107" borderId="160" applyNumberFormat="0" applyProtection="0">
      <alignment horizontal="left" vertical="top" indent="1"/>
    </xf>
    <xf numFmtId="4" fontId="64" fillId="103" borderId="160" applyNumberFormat="0" applyProtection="0">
      <alignment horizontal="right" vertical="center"/>
    </xf>
    <xf numFmtId="4" fontId="187" fillId="103" borderId="160" applyNumberFormat="0" applyProtection="0">
      <alignment horizontal="right" vertical="center"/>
    </xf>
    <xf numFmtId="4" fontId="64" fillId="92" borderId="160" applyNumberFormat="0" applyProtection="0">
      <alignment horizontal="left" vertical="center" indent="1"/>
    </xf>
    <xf numFmtId="0" fontId="64" fillId="92" borderId="160" applyNumberFormat="0" applyProtection="0">
      <alignment horizontal="left" vertical="top" indent="1"/>
    </xf>
    <xf numFmtId="4" fontId="189" fillId="103" borderId="160" applyNumberFormat="0" applyProtection="0">
      <alignment horizontal="right" vertical="center"/>
    </xf>
    <xf numFmtId="0" fontId="64" fillId="107" borderId="160" applyNumberFormat="0" applyProtection="0">
      <alignment horizontal="left" vertical="top" indent="1"/>
    </xf>
    <xf numFmtId="4" fontId="187" fillId="107" borderId="160" applyNumberFormat="0" applyProtection="0">
      <alignment vertical="center"/>
    </xf>
    <xf numFmtId="0" fontId="194" fillId="117" borderId="161" applyNumberFormat="0" applyAlignment="0" applyProtection="0"/>
    <xf numFmtId="0" fontId="201" fillId="87" borderId="161" applyNumberFormat="0" applyAlignment="0" applyProtection="0"/>
    <xf numFmtId="0" fontId="12" fillId="86" borderId="162" applyNumberFormat="0" applyFont="0" applyAlignment="0" applyProtection="0"/>
    <xf numFmtId="0" fontId="185" fillId="0" borderId="164" applyNumberFormat="0" applyFill="0" applyAlignment="0" applyProtection="0"/>
    <xf numFmtId="4" fontId="206" fillId="122" borderId="165" applyNumberFormat="0" applyProtection="0">
      <alignment horizontal="left" vertical="center" indent="1"/>
    </xf>
    <xf numFmtId="4" fontId="206" fillId="122" borderId="165" applyNumberFormat="0" applyProtection="0">
      <alignment horizontal="left" vertical="center" indent="1"/>
    </xf>
    <xf numFmtId="0" fontId="206" fillId="104" borderId="160" applyNumberFormat="0" applyProtection="0">
      <alignment horizontal="left" vertical="top" indent="1"/>
    </xf>
    <xf numFmtId="0" fontId="206" fillId="92" borderId="160" applyNumberFormat="0" applyProtection="0">
      <alignment horizontal="left" vertical="top" indent="1"/>
    </xf>
    <xf numFmtId="0" fontId="206" fillId="105" borderId="160" applyNumberFormat="0" applyProtection="0">
      <alignment horizontal="left" vertical="top" indent="1"/>
    </xf>
    <xf numFmtId="0" fontId="206" fillId="103" borderId="160" applyNumberFormat="0" applyProtection="0">
      <alignment horizontal="left" vertical="top" indent="1"/>
    </xf>
    <xf numFmtId="4" fontId="206" fillId="0" borderId="165" applyNumberFormat="0" applyProtection="0">
      <alignment horizontal="right" vertical="center"/>
    </xf>
    <xf numFmtId="0" fontId="213" fillId="134" borderId="165" applyNumberFormat="0" applyAlignment="0" applyProtection="0"/>
    <xf numFmtId="0" fontId="201" fillId="87" borderId="165" applyNumberFormat="0" applyAlignment="0" applyProtection="0"/>
    <xf numFmtId="0" fontId="206" fillId="86" borderId="165" applyNumberFormat="0" applyFont="0" applyAlignment="0" applyProtection="0"/>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0" fontId="209" fillId="91" borderId="160" applyNumberFormat="0" applyProtection="0">
      <alignment horizontal="left" vertical="top"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0" fontId="206" fillId="110" borderId="165" applyNumberFormat="0" applyProtection="0">
      <alignment horizontal="left" vertical="center" indent="1"/>
    </xf>
    <xf numFmtId="0" fontId="206" fillId="138" borderId="165" applyNumberFormat="0" applyProtection="0">
      <alignment horizontal="left" vertical="center" indent="1"/>
    </xf>
    <xf numFmtId="0" fontId="206" fillId="105" borderId="165" applyNumberFormat="0" applyProtection="0">
      <alignment horizontal="left" vertical="center" indent="1"/>
    </xf>
    <xf numFmtId="0" fontId="206" fillId="103" borderId="165" applyNumberFormat="0" applyProtection="0">
      <alignment horizontal="left" vertical="center" indent="1"/>
    </xf>
    <xf numFmtId="0" fontId="71" fillId="104" borderId="167" applyBorder="0"/>
    <xf numFmtId="4" fontId="208" fillId="107" borderId="160" applyNumberFormat="0" applyProtection="0">
      <alignment vertical="center"/>
    </xf>
    <xf numFmtId="4" fontId="208" fillId="110" borderId="160" applyNumberFormat="0" applyProtection="0">
      <alignment horizontal="left" vertical="center" indent="1"/>
    </xf>
    <xf numFmtId="0" fontId="208" fillId="107" borderId="160" applyNumberFormat="0" applyProtection="0">
      <alignment horizontal="left" vertical="top" indent="1"/>
    </xf>
    <xf numFmtId="4" fontId="215" fillId="27" borderId="165" applyNumberFormat="0" applyProtection="0">
      <alignment horizontal="right" vertical="center"/>
    </xf>
    <xf numFmtId="0" fontId="208" fillId="92" borderId="160" applyNumberFormat="0" applyProtection="0">
      <alignment horizontal="left" vertical="top" indent="1"/>
    </xf>
    <xf numFmtId="4" fontId="210" fillId="108" borderId="166" applyNumberFormat="0" applyProtection="0">
      <alignment horizontal="left" vertical="center" indent="1"/>
    </xf>
    <xf numFmtId="4" fontId="211" fillId="106" borderId="165" applyNumberFormat="0" applyProtection="0">
      <alignment horizontal="right" vertical="center"/>
    </xf>
    <xf numFmtId="0" fontId="185" fillId="0" borderId="164" applyNumberFormat="0" applyFill="0" applyAlignment="0" applyProtection="0"/>
    <xf numFmtId="0" fontId="220" fillId="110" borderId="161" applyNumberFormat="0" applyAlignment="0" applyProtection="0"/>
    <xf numFmtId="0" fontId="220" fillId="110" borderId="161" applyNumberFormat="0" applyAlignment="0" applyProtection="0"/>
    <xf numFmtId="0" fontId="194" fillId="117" borderId="161" applyNumberFormat="0" applyAlignment="0" applyProtection="0"/>
    <xf numFmtId="0" fontId="194" fillId="117" borderId="161" applyNumberFormat="0" applyAlignment="0" applyProtection="0"/>
    <xf numFmtId="0" fontId="226" fillId="110" borderId="161" applyNumberFormat="0" applyAlignment="0" applyProtection="0"/>
    <xf numFmtId="0" fontId="226" fillId="110" borderId="161" applyNumberFormat="0" applyAlignment="0" applyProtection="0"/>
    <xf numFmtId="0" fontId="201" fillId="87" borderId="161" applyNumberFormat="0" applyAlignment="0" applyProtection="0"/>
    <xf numFmtId="0" fontId="201" fillId="87" borderId="161" applyNumberFormat="0" applyAlignment="0" applyProtection="0"/>
    <xf numFmtId="0" fontId="12" fillId="107" borderId="162" applyNumberFormat="0" applyFont="0" applyAlignment="0" applyProtection="0"/>
    <xf numFmtId="0" fontId="12" fillId="107" borderId="162" applyNumberFormat="0" applyFont="0" applyAlignment="0" applyProtection="0"/>
    <xf numFmtId="0" fontId="206" fillId="86" borderId="165" applyNumberFormat="0" applyFont="0" applyAlignment="0" applyProtection="0"/>
    <xf numFmtId="0" fontId="12" fillId="86" borderId="162" applyNumberFormat="0" applyFont="0" applyAlignment="0" applyProtection="0"/>
    <xf numFmtId="0" fontId="12" fillId="86" borderId="162" applyNumberFormat="0" applyFont="0" applyAlignment="0" applyProtection="0"/>
    <xf numFmtId="4" fontId="50" fillId="91" borderId="160" applyNumberFormat="0" applyProtection="0">
      <alignment vertical="center"/>
    </xf>
    <xf numFmtId="4" fontId="56" fillId="38" borderId="160" applyNumberFormat="0" applyProtection="0">
      <alignment vertical="center"/>
    </xf>
    <xf numFmtId="4" fontId="56" fillId="38" borderId="160" applyNumberFormat="0" applyProtection="0">
      <alignment vertical="center"/>
    </xf>
    <xf numFmtId="4" fontId="50" fillId="91" borderId="160" applyNumberFormat="0" applyProtection="0">
      <alignment vertical="center"/>
    </xf>
    <xf numFmtId="4" fontId="50" fillId="91" borderId="160" applyNumberFormat="0" applyProtection="0">
      <alignment vertical="center"/>
    </xf>
    <xf numFmtId="4" fontId="186" fillId="91" borderId="160" applyNumberFormat="0" applyProtection="0">
      <alignment vertical="center"/>
    </xf>
    <xf numFmtId="4" fontId="229" fillId="38" borderId="160" applyNumberFormat="0" applyProtection="0">
      <alignment vertical="center"/>
    </xf>
    <xf numFmtId="4" fontId="229" fillId="38" borderId="160" applyNumberFormat="0" applyProtection="0">
      <alignment vertical="center"/>
    </xf>
    <xf numFmtId="4" fontId="186" fillId="91" borderId="160" applyNumberFormat="0" applyProtection="0">
      <alignment vertical="center"/>
    </xf>
    <xf numFmtId="4" fontId="50" fillId="91" borderId="160" applyNumberFormat="0" applyProtection="0">
      <alignment horizontal="left" vertical="center" indent="1"/>
    </xf>
    <xf numFmtId="4" fontId="53" fillId="38" borderId="160" applyNumberFormat="0" applyProtection="0">
      <alignment horizontal="left" vertical="center" indent="1"/>
    </xf>
    <xf numFmtId="4" fontId="53" fillId="38" borderId="160" applyNumberFormat="0" applyProtection="0">
      <alignment horizontal="left" vertical="center" indent="1"/>
    </xf>
    <xf numFmtId="4" fontId="50" fillId="91" borderId="160" applyNumberFormat="0" applyProtection="0">
      <alignment horizontal="left" vertical="center" indent="1"/>
    </xf>
    <xf numFmtId="4" fontId="50" fillId="91" borderId="160" applyNumberFormat="0" applyProtection="0">
      <alignment horizontal="left" vertical="center" indent="1"/>
    </xf>
    <xf numFmtId="0" fontId="50" fillId="91" borderId="160" applyNumberFormat="0" applyProtection="0">
      <alignment horizontal="left" vertical="top" indent="1"/>
    </xf>
    <xf numFmtId="4" fontId="64" fillId="93" borderId="160" applyNumberFormat="0" applyProtection="0">
      <alignment horizontal="right" vertical="center"/>
    </xf>
    <xf numFmtId="4" fontId="53" fillId="152" borderId="160" applyNumberFormat="0" applyProtection="0">
      <alignment horizontal="right" vertical="center"/>
    </xf>
    <xf numFmtId="4" fontId="53" fillId="152" borderId="160" applyNumberFormat="0" applyProtection="0">
      <alignment horizontal="right" vertical="center"/>
    </xf>
    <xf numFmtId="4" fontId="64" fillId="93" borderId="160" applyNumberFormat="0" applyProtection="0">
      <alignment horizontal="right" vertical="center"/>
    </xf>
    <xf numFmtId="4" fontId="64" fillId="93" borderId="160" applyNumberFormat="0" applyProtection="0">
      <alignment horizontal="right" vertical="center"/>
    </xf>
    <xf numFmtId="4" fontId="64" fillId="94" borderId="160" applyNumberFormat="0" applyProtection="0">
      <alignment horizontal="right" vertical="center"/>
    </xf>
    <xf numFmtId="4" fontId="53" fillId="121" borderId="160" applyNumberFormat="0" applyProtection="0">
      <alignment horizontal="right" vertical="center"/>
    </xf>
    <xf numFmtId="4" fontId="53" fillId="121" borderId="160" applyNumberFormat="0" applyProtection="0">
      <alignment horizontal="right" vertical="center"/>
    </xf>
    <xf numFmtId="4" fontId="64" fillId="94" borderId="160" applyNumberFormat="0" applyProtection="0">
      <alignment horizontal="right" vertical="center"/>
    </xf>
    <xf numFmtId="4" fontId="64" fillId="94" borderId="160" applyNumberFormat="0" applyProtection="0">
      <alignment horizontal="right" vertical="center"/>
    </xf>
    <xf numFmtId="4" fontId="64" fillId="95" borderId="160" applyNumberFormat="0" applyProtection="0">
      <alignment horizontal="right" vertical="center"/>
    </xf>
    <xf numFmtId="4" fontId="53" fillId="153" borderId="160" applyNumberFormat="0" applyProtection="0">
      <alignment horizontal="right" vertical="center"/>
    </xf>
    <xf numFmtId="4" fontId="53" fillId="153" borderId="160" applyNumberFormat="0" applyProtection="0">
      <alignment horizontal="right" vertical="center"/>
    </xf>
    <xf numFmtId="4" fontId="64" fillId="95" borderId="160" applyNumberFormat="0" applyProtection="0">
      <alignment horizontal="right" vertical="center"/>
    </xf>
    <xf numFmtId="4" fontId="64" fillId="95" borderId="160" applyNumberFormat="0" applyProtection="0">
      <alignment horizontal="right" vertical="center"/>
    </xf>
    <xf numFmtId="4" fontId="64" fillId="96" borderId="160" applyNumberFormat="0" applyProtection="0">
      <alignment horizontal="right" vertical="center"/>
    </xf>
    <xf numFmtId="4" fontId="53" fillId="33" borderId="160" applyNumberFormat="0" applyProtection="0">
      <alignment horizontal="right" vertical="center"/>
    </xf>
    <xf numFmtId="4" fontId="53" fillId="33" borderId="160" applyNumberFormat="0" applyProtection="0">
      <alignment horizontal="right" vertical="center"/>
    </xf>
    <xf numFmtId="4" fontId="64" fillId="96" borderId="160" applyNumberFormat="0" applyProtection="0">
      <alignment horizontal="right" vertical="center"/>
    </xf>
    <xf numFmtId="4" fontId="64" fillId="96" borderId="160" applyNumberFormat="0" applyProtection="0">
      <alignment horizontal="right" vertical="center"/>
    </xf>
    <xf numFmtId="4" fontId="64" fillId="97" borderId="160" applyNumberFormat="0" applyProtection="0">
      <alignment horizontal="right" vertical="center"/>
    </xf>
    <xf numFmtId="4" fontId="53" fillId="154" borderId="160" applyNumberFormat="0" applyProtection="0">
      <alignment horizontal="right" vertical="center"/>
    </xf>
    <xf numFmtId="4" fontId="53" fillId="154" borderId="160" applyNumberFormat="0" applyProtection="0">
      <alignment horizontal="right" vertical="center"/>
    </xf>
    <xf numFmtId="4" fontId="64" fillId="97" borderId="160" applyNumberFormat="0" applyProtection="0">
      <alignment horizontal="right" vertical="center"/>
    </xf>
    <xf numFmtId="4" fontId="64" fillId="97" borderId="160" applyNumberFormat="0" applyProtection="0">
      <alignment horizontal="right" vertical="center"/>
    </xf>
    <xf numFmtId="4" fontId="64" fillId="98" borderId="160" applyNumberFormat="0" applyProtection="0">
      <alignment horizontal="right" vertical="center"/>
    </xf>
    <xf numFmtId="4" fontId="53" fillId="109" borderId="160" applyNumberFormat="0" applyProtection="0">
      <alignment horizontal="right" vertical="center"/>
    </xf>
    <xf numFmtId="4" fontId="53" fillId="109" borderId="160" applyNumberFormat="0" applyProtection="0">
      <alignment horizontal="right" vertical="center"/>
    </xf>
    <xf numFmtId="4" fontId="64" fillId="98" borderId="160" applyNumberFormat="0" applyProtection="0">
      <alignment horizontal="right" vertical="center"/>
    </xf>
    <xf numFmtId="4" fontId="64" fillId="98" borderId="160" applyNumberFormat="0" applyProtection="0">
      <alignment horizontal="right" vertical="center"/>
    </xf>
    <xf numFmtId="4" fontId="64" fillId="99" borderId="160" applyNumberFormat="0" applyProtection="0">
      <alignment horizontal="right" vertical="center"/>
    </xf>
    <xf numFmtId="4" fontId="53" fillId="155" borderId="160" applyNumberFormat="0" applyProtection="0">
      <alignment horizontal="right" vertical="center"/>
    </xf>
    <xf numFmtId="4" fontId="53" fillId="155" borderId="160" applyNumberFormat="0" applyProtection="0">
      <alignment horizontal="right" vertical="center"/>
    </xf>
    <xf numFmtId="4" fontId="64" fillId="99" borderId="160" applyNumberFormat="0" applyProtection="0">
      <alignment horizontal="right" vertical="center"/>
    </xf>
    <xf numFmtId="4" fontId="64" fillId="99" borderId="160" applyNumberFormat="0" applyProtection="0">
      <alignment horizontal="right" vertical="center"/>
    </xf>
    <xf numFmtId="4" fontId="64" fillId="100" borderId="160" applyNumberFormat="0" applyProtection="0">
      <alignment horizontal="right" vertical="center"/>
    </xf>
    <xf numFmtId="4" fontId="53" fillId="156" borderId="160" applyNumberFormat="0" applyProtection="0">
      <alignment horizontal="right" vertical="center"/>
    </xf>
    <xf numFmtId="4" fontId="53" fillId="156" borderId="160" applyNumberFormat="0" applyProtection="0">
      <alignment horizontal="right" vertical="center"/>
    </xf>
    <xf numFmtId="4" fontId="64" fillId="100" borderId="160" applyNumberFormat="0" applyProtection="0">
      <alignment horizontal="right" vertical="center"/>
    </xf>
    <xf numFmtId="4" fontId="64" fillId="100" borderId="160" applyNumberFormat="0" applyProtection="0">
      <alignment horizontal="right" vertical="center"/>
    </xf>
    <xf numFmtId="4" fontId="64" fillId="101" borderId="160" applyNumberFormat="0" applyProtection="0">
      <alignment horizontal="right" vertical="center"/>
    </xf>
    <xf numFmtId="4" fontId="53" fillId="157" borderId="160" applyNumberFormat="0" applyProtection="0">
      <alignment horizontal="right" vertical="center"/>
    </xf>
    <xf numFmtId="4" fontId="53" fillId="157" borderId="160" applyNumberFormat="0" applyProtection="0">
      <alignment horizontal="right" vertical="center"/>
    </xf>
    <xf numFmtId="4" fontId="64" fillId="101" borderId="160" applyNumberFormat="0" applyProtection="0">
      <alignment horizontal="right" vertical="center"/>
    </xf>
    <xf numFmtId="4" fontId="64" fillId="101" borderId="160" applyNumberFormat="0" applyProtection="0">
      <alignment horizontal="right" vertical="center"/>
    </xf>
    <xf numFmtId="4" fontId="64" fillId="92" borderId="160" applyNumberFormat="0" applyProtection="0">
      <alignment horizontal="right" vertical="center"/>
    </xf>
    <xf numFmtId="4" fontId="53" fillId="119" borderId="160" applyNumberFormat="0" applyProtection="0">
      <alignment horizontal="right" vertical="center"/>
    </xf>
    <xf numFmtId="4" fontId="53" fillId="119" borderId="160" applyNumberFormat="0" applyProtection="0">
      <alignment horizontal="right" vertical="center"/>
    </xf>
    <xf numFmtId="4" fontId="64" fillId="92" borderId="160" applyNumberFormat="0" applyProtection="0">
      <alignment horizontal="right" vertical="center"/>
    </xf>
    <xf numFmtId="4" fontId="64" fillId="92" borderId="160" applyNumberFormat="0" applyProtection="0">
      <alignment horizontal="right" vertical="center"/>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top" indent="1"/>
    </xf>
    <xf numFmtId="0" fontId="206" fillId="104" borderId="160" applyNumberFormat="0" applyProtection="0">
      <alignment horizontal="left" vertical="top" indent="1"/>
    </xf>
    <xf numFmtId="0" fontId="12" fillId="104" borderId="160" applyNumberFormat="0" applyProtection="0">
      <alignment horizontal="left" vertical="top" indent="1"/>
    </xf>
    <xf numFmtId="0" fontId="12" fillId="104" borderId="160" applyNumberFormat="0" applyProtection="0">
      <alignment horizontal="left" vertical="top"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top" indent="1"/>
    </xf>
    <xf numFmtId="0" fontId="206" fillId="92" borderId="160" applyNumberFormat="0" applyProtection="0">
      <alignment horizontal="left" vertical="top" indent="1"/>
    </xf>
    <xf numFmtId="0" fontId="12" fillId="92" borderId="160" applyNumberFormat="0" applyProtection="0">
      <alignment horizontal="left" vertical="top" indent="1"/>
    </xf>
    <xf numFmtId="0" fontId="12" fillId="92" borderId="160" applyNumberFormat="0" applyProtection="0">
      <alignment horizontal="left" vertical="top"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top" indent="1"/>
    </xf>
    <xf numFmtId="0" fontId="206" fillId="105" borderId="160" applyNumberFormat="0" applyProtection="0">
      <alignment horizontal="left" vertical="top" indent="1"/>
    </xf>
    <xf numFmtId="0" fontId="12" fillId="105" borderId="160" applyNumberFormat="0" applyProtection="0">
      <alignment horizontal="left" vertical="top" indent="1"/>
    </xf>
    <xf numFmtId="0" fontId="12" fillId="105" borderId="160" applyNumberFormat="0" applyProtection="0">
      <alignment horizontal="left" vertical="top"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top" indent="1"/>
    </xf>
    <xf numFmtId="0" fontId="206" fillId="103" borderId="160" applyNumberFormat="0" applyProtection="0">
      <alignment horizontal="left" vertical="top" indent="1"/>
    </xf>
    <xf numFmtId="0" fontId="12" fillId="103" borderId="160" applyNumberFormat="0" applyProtection="0">
      <alignment horizontal="left" vertical="top" indent="1"/>
    </xf>
    <xf numFmtId="0" fontId="12" fillId="103" borderId="160" applyNumberFormat="0" applyProtection="0">
      <alignment horizontal="left" vertical="top" indent="1"/>
    </xf>
    <xf numFmtId="4" fontId="64" fillId="107" borderId="160" applyNumberFormat="0" applyProtection="0">
      <alignment vertical="center"/>
    </xf>
    <xf numFmtId="4" fontId="53" fillId="159" borderId="160" applyNumberFormat="0" applyProtection="0">
      <alignment vertical="center"/>
    </xf>
    <xf numFmtId="4" fontId="53" fillId="159" borderId="160" applyNumberFormat="0" applyProtection="0">
      <alignment vertical="center"/>
    </xf>
    <xf numFmtId="4" fontId="64" fillId="107" borderId="160" applyNumberFormat="0" applyProtection="0">
      <alignment vertical="center"/>
    </xf>
    <xf numFmtId="4" fontId="187" fillId="107" borderId="160" applyNumberFormat="0" applyProtection="0">
      <alignment vertical="center"/>
    </xf>
    <xf numFmtId="4" fontId="230" fillId="159" borderId="160" applyNumberFormat="0" applyProtection="0">
      <alignment vertical="center"/>
    </xf>
    <xf numFmtId="4" fontId="230" fillId="159" borderId="160" applyNumberFormat="0" applyProtection="0">
      <alignment vertical="center"/>
    </xf>
    <xf numFmtId="4" fontId="187" fillId="107" borderId="160" applyNumberFormat="0" applyProtection="0">
      <alignment vertical="center"/>
    </xf>
    <xf numFmtId="4" fontId="64" fillId="107" borderId="160" applyNumberFormat="0" applyProtection="0">
      <alignment horizontal="left" vertical="center" indent="1"/>
    </xf>
    <xf numFmtId="4" fontId="56" fillId="119" borderId="168" applyNumberFormat="0" applyProtection="0">
      <alignment horizontal="left" vertical="center" indent="1"/>
    </xf>
    <xf numFmtId="4" fontId="56" fillId="119" borderId="168" applyNumberFormat="0" applyProtection="0">
      <alignment horizontal="left" vertical="center" indent="1"/>
    </xf>
    <xf numFmtId="4" fontId="64" fillId="107" borderId="160" applyNumberFormat="0" applyProtection="0">
      <alignment horizontal="left" vertical="center" indent="1"/>
    </xf>
    <xf numFmtId="0" fontId="64" fillId="107" borderId="160" applyNumberFormat="0" applyProtection="0">
      <alignment horizontal="left" vertical="top" indent="1"/>
    </xf>
    <xf numFmtId="4" fontId="64" fillId="103" borderId="160" applyNumberFormat="0" applyProtection="0">
      <alignment horizontal="right" vertical="center"/>
    </xf>
    <xf numFmtId="4" fontId="53" fillId="159" borderId="160" applyNumberFormat="0" applyProtection="0">
      <alignment horizontal="right" vertical="center"/>
    </xf>
    <xf numFmtId="4" fontId="53" fillId="159" borderId="160" applyNumberFormat="0" applyProtection="0">
      <alignment horizontal="right" vertical="center"/>
    </xf>
    <xf numFmtId="4" fontId="64" fillId="103" borderId="160" applyNumberFormat="0" applyProtection="0">
      <alignment horizontal="right" vertical="center"/>
    </xf>
    <xf numFmtId="4" fontId="64" fillId="103" borderId="160" applyNumberFormat="0" applyProtection="0">
      <alignment horizontal="right" vertical="center"/>
    </xf>
    <xf numFmtId="4" fontId="187" fillId="103" borderId="160" applyNumberFormat="0" applyProtection="0">
      <alignment horizontal="right" vertical="center"/>
    </xf>
    <xf numFmtId="4" fontId="230" fillId="159" borderId="160" applyNumberFormat="0" applyProtection="0">
      <alignment horizontal="right" vertical="center"/>
    </xf>
    <xf numFmtId="4" fontId="230" fillId="159" borderId="160" applyNumberFormat="0" applyProtection="0">
      <alignment horizontal="right" vertical="center"/>
    </xf>
    <xf numFmtId="4" fontId="187" fillId="103" borderId="160" applyNumberFormat="0" applyProtection="0">
      <alignment horizontal="right" vertical="center"/>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56" fillId="119" borderId="160" applyNumberFormat="0" applyProtection="0">
      <alignment horizontal="left" vertical="center" indent="1"/>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64" fillId="92" borderId="160" applyNumberFormat="0" applyProtection="0">
      <alignment horizontal="left" vertical="center" indent="1"/>
    </xf>
    <xf numFmtId="4" fontId="56" fillId="119" borderId="160" applyNumberFormat="0" applyProtection="0">
      <alignment horizontal="left" vertical="center" indent="1"/>
    </xf>
    <xf numFmtId="0" fontId="64" fillId="92" borderId="160" applyNumberFormat="0" applyProtection="0">
      <alignment horizontal="left" vertical="top" indent="1"/>
    </xf>
    <xf numFmtId="4" fontId="188" fillId="120" borderId="168" applyNumberFormat="0" applyProtection="0">
      <alignment horizontal="left" vertical="center" indent="1"/>
    </xf>
    <xf numFmtId="4" fontId="188" fillId="120" borderId="168" applyNumberFormat="0" applyProtection="0">
      <alignment horizontal="left" vertical="center" indent="1"/>
    </xf>
    <xf numFmtId="4" fontId="189" fillId="103" borderId="160" applyNumberFormat="0" applyProtection="0">
      <alignment horizontal="right" vertical="center"/>
    </xf>
    <xf numFmtId="4" fontId="231" fillId="159" borderId="160" applyNumberFormat="0" applyProtection="0">
      <alignment horizontal="right" vertical="center"/>
    </xf>
    <xf numFmtId="4" fontId="231" fillId="159" borderId="160" applyNumberFormat="0" applyProtection="0">
      <alignment horizontal="right" vertical="center"/>
    </xf>
    <xf numFmtId="4" fontId="189" fillId="103" borderId="160" applyNumberFormat="0" applyProtection="0">
      <alignment horizontal="right" vertical="center"/>
    </xf>
    <xf numFmtId="0" fontId="185" fillId="0" borderId="169" applyNumberFormat="0" applyFill="0" applyAlignment="0" applyProtection="0"/>
    <xf numFmtId="0" fontId="185" fillId="0" borderId="169" applyNumberFormat="0" applyFill="0" applyAlignment="0" applyProtection="0"/>
    <xf numFmtId="4" fontId="206" fillId="91" borderId="165" applyNumberFormat="0" applyProtection="0">
      <alignment vertical="center"/>
    </xf>
    <xf numFmtId="4" fontId="206" fillId="38" borderId="165" applyNumberFormat="0" applyProtection="0">
      <alignment horizontal="left" vertical="center"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0" fontId="206" fillId="110" borderId="165" applyNumberFormat="0" applyProtection="0">
      <alignment horizontal="left" vertical="center" indent="1"/>
    </xf>
    <xf numFmtId="0" fontId="206" fillId="138" borderId="165" applyNumberFormat="0" applyProtection="0">
      <alignment horizontal="left" vertical="center" indent="1"/>
    </xf>
    <xf numFmtId="0" fontId="206" fillId="105" borderId="165" applyNumberFormat="0" applyProtection="0">
      <alignment horizontal="left" vertical="center" indent="1"/>
    </xf>
    <xf numFmtId="0" fontId="206" fillId="103" borderId="165" applyNumberFormat="0" applyProtection="0">
      <alignment horizontal="left" vertical="center" indent="1"/>
    </xf>
    <xf numFmtId="4" fontId="206" fillId="0" borderId="165" applyNumberFormat="0" applyProtection="0">
      <alignment horizontal="right" vertical="center"/>
    </xf>
    <xf numFmtId="4" fontId="64" fillId="92" borderId="160" applyNumberFormat="0" applyProtection="0">
      <alignment horizontal="left" vertical="center" indent="1"/>
    </xf>
    <xf numFmtId="0" fontId="50" fillId="91" borderId="160" applyNumberFormat="0" applyProtection="0">
      <alignment horizontal="left" vertical="top" indent="1"/>
    </xf>
    <xf numFmtId="4" fontId="206" fillId="122" borderId="165" applyNumberFormat="0" applyProtection="0">
      <alignment horizontal="left" vertical="center" indent="1"/>
    </xf>
    <xf numFmtId="4" fontId="189" fillId="103" borderId="160" applyNumberFormat="0" applyProtection="0">
      <alignment horizontal="right" vertical="center"/>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38" borderId="165" applyNumberFormat="0" applyProtection="0">
      <alignment horizontal="left" vertical="center" indent="1"/>
    </xf>
    <xf numFmtId="0" fontId="12" fillId="105" borderId="160" applyNumberFormat="0" applyProtection="0">
      <alignment horizontal="left" vertical="center" indent="1"/>
    </xf>
    <xf numFmtId="4" fontId="53" fillId="153" borderId="160" applyNumberFormat="0" applyProtection="0">
      <alignment horizontal="right" vertical="center"/>
    </xf>
    <xf numFmtId="4" fontId="230" fillId="159" borderId="160" applyNumberFormat="0" applyProtection="0">
      <alignment vertical="center"/>
    </xf>
    <xf numFmtId="4" fontId="206" fillId="103" borderId="166" applyNumberFormat="0" applyProtection="0">
      <alignment horizontal="left" vertical="center" indent="1"/>
    </xf>
    <xf numFmtId="0" fontId="206" fillId="103" borderId="160" applyNumberFormat="0" applyProtection="0">
      <alignment horizontal="left" vertical="top" indent="1"/>
    </xf>
    <xf numFmtId="4" fontId="64" fillId="98" borderId="160" applyNumberFormat="0" applyProtection="0">
      <alignment horizontal="right" vertical="center"/>
    </xf>
    <xf numFmtId="0" fontId="206" fillId="92" borderId="160" applyNumberFormat="0" applyProtection="0">
      <alignment horizontal="left" vertical="top" indent="1"/>
    </xf>
    <xf numFmtId="0" fontId="12" fillId="103" borderId="160" applyNumberFormat="0" applyProtection="0">
      <alignment horizontal="left" vertical="top" indent="1"/>
    </xf>
    <xf numFmtId="4" fontId="64" fillId="98" borderId="160" applyNumberFormat="0" applyProtection="0">
      <alignment horizontal="right" vertical="center"/>
    </xf>
    <xf numFmtId="4" fontId="64" fillId="97" borderId="160" applyNumberFormat="0" applyProtection="0">
      <alignment horizontal="right" vertical="center"/>
    </xf>
    <xf numFmtId="0" fontId="206" fillId="110" borderId="165" applyNumberFormat="0" applyProtection="0">
      <alignment horizontal="left" vertical="center" indent="1"/>
    </xf>
    <xf numFmtId="4" fontId="206" fillId="96" borderId="165" applyNumberFormat="0" applyProtection="0">
      <alignment horizontal="right" vertical="center"/>
    </xf>
    <xf numFmtId="4" fontId="206" fillId="95" borderId="166" applyNumberFormat="0" applyProtection="0">
      <alignment horizontal="right" vertical="center"/>
    </xf>
    <xf numFmtId="4" fontId="64" fillId="107" borderId="160" applyNumberFormat="0" applyProtection="0">
      <alignment vertical="center"/>
    </xf>
    <xf numFmtId="4" fontId="187" fillId="103" borderId="160" applyNumberFormat="0" applyProtection="0">
      <alignment horizontal="right" vertical="center"/>
    </xf>
    <xf numFmtId="4" fontId="230" fillId="159" borderId="160" applyNumberFormat="0" applyProtection="0">
      <alignment horizontal="right" vertical="center"/>
    </xf>
    <xf numFmtId="4" fontId="230" fillId="159" borderId="160" applyNumberFormat="0" applyProtection="0">
      <alignment horizontal="right" vertical="center"/>
    </xf>
    <xf numFmtId="4" fontId="187" fillId="103" borderId="160" applyNumberFormat="0" applyProtection="0">
      <alignment horizontal="right" vertical="center"/>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56" fillId="119" borderId="160" applyNumberFormat="0" applyProtection="0">
      <alignment horizontal="left" vertical="center" indent="1"/>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64" fillId="92" borderId="160" applyNumberFormat="0" applyProtection="0">
      <alignment horizontal="left" vertical="center" indent="1"/>
    </xf>
    <xf numFmtId="4" fontId="56" fillId="119" borderId="160" applyNumberFormat="0" applyProtection="0">
      <alignment horizontal="left" vertical="center" indent="1"/>
    </xf>
    <xf numFmtId="0" fontId="64" fillId="92" borderId="160" applyNumberFormat="0" applyProtection="0">
      <alignment horizontal="left" vertical="top" indent="1"/>
    </xf>
    <xf numFmtId="0" fontId="206" fillId="103" borderId="165" applyNumberFormat="0" applyProtection="0">
      <alignment horizontal="left" vertical="center" indent="1"/>
    </xf>
    <xf numFmtId="4" fontId="188" fillId="120" borderId="168" applyNumberFormat="0" applyProtection="0">
      <alignment horizontal="left" vertical="center" indent="1"/>
    </xf>
    <xf numFmtId="4" fontId="188" fillId="120" borderId="168" applyNumberFormat="0" applyProtection="0">
      <alignment horizontal="left" vertical="center" indent="1"/>
    </xf>
    <xf numFmtId="4" fontId="189" fillId="103" borderId="160" applyNumberFormat="0" applyProtection="0">
      <alignment horizontal="right" vertical="center"/>
    </xf>
    <xf numFmtId="4" fontId="231" fillId="159" borderId="160" applyNumberFormat="0" applyProtection="0">
      <alignment horizontal="right" vertical="center"/>
    </xf>
    <xf numFmtId="4" fontId="231" fillId="159" borderId="160" applyNumberFormat="0" applyProtection="0">
      <alignment horizontal="right" vertical="center"/>
    </xf>
    <xf numFmtId="4" fontId="189" fillId="103" borderId="160" applyNumberFormat="0" applyProtection="0">
      <alignment horizontal="right" vertical="center"/>
    </xf>
    <xf numFmtId="4" fontId="188" fillId="120" borderId="168" applyNumberFormat="0" applyProtection="0">
      <alignment horizontal="left" vertical="center" indent="1"/>
    </xf>
    <xf numFmtId="4" fontId="231" fillId="159" borderId="160" applyNumberFormat="0" applyProtection="0">
      <alignment horizontal="right" vertical="center"/>
    </xf>
    <xf numFmtId="4" fontId="64" fillId="107" borderId="160" applyNumberFormat="0" applyProtection="0">
      <alignment horizontal="left" vertical="center" indent="1"/>
    </xf>
    <xf numFmtId="0" fontId="12" fillId="104" borderId="160" applyNumberFormat="0" applyProtection="0">
      <alignment horizontal="left" vertical="top" indent="1"/>
    </xf>
    <xf numFmtId="4" fontId="64" fillId="103" borderId="160" applyNumberFormat="0" applyProtection="0">
      <alignment horizontal="right" vertical="center"/>
    </xf>
    <xf numFmtId="0" fontId="220" fillId="110" borderId="161" applyNumberFormat="0" applyAlignment="0" applyProtection="0"/>
    <xf numFmtId="0" fontId="50" fillId="91" borderId="160" applyNumberFormat="0" applyProtection="0">
      <alignment horizontal="left" vertical="top" indent="1"/>
    </xf>
    <xf numFmtId="37" fontId="28" fillId="0" borderId="159" applyNumberFormat="0"/>
    <xf numFmtId="4" fontId="56" fillId="38" borderId="160" applyNumberFormat="0" applyProtection="0">
      <alignment vertical="center"/>
    </xf>
    <xf numFmtId="4" fontId="206" fillId="100" borderId="165" applyNumberFormat="0" applyProtection="0">
      <alignment horizontal="right" vertical="center"/>
    </xf>
    <xf numFmtId="4" fontId="187" fillId="103" borderId="160" applyNumberFormat="0" applyProtection="0">
      <alignment horizontal="right" vertical="center"/>
    </xf>
    <xf numFmtId="4" fontId="189" fillId="103" borderId="160" applyNumberFormat="0" applyProtection="0">
      <alignment horizontal="right" vertical="center"/>
    </xf>
    <xf numFmtId="202" fontId="28" fillId="0" borderId="158" applyFill="0"/>
    <xf numFmtId="0" fontId="185" fillId="0" borderId="169" applyNumberFormat="0" applyFill="0" applyAlignment="0" applyProtection="0"/>
    <xf numFmtId="0" fontId="185" fillId="0" borderId="169" applyNumberFormat="0" applyFill="0" applyAlignment="0" applyProtection="0"/>
    <xf numFmtId="4" fontId="50" fillId="91" borderId="160" applyNumberFormat="0" applyProtection="0">
      <alignment vertical="center"/>
    </xf>
    <xf numFmtId="4" fontId="64" fillId="99" borderId="160" applyNumberFormat="0" applyProtection="0">
      <alignment horizontal="right" vertical="center"/>
    </xf>
    <xf numFmtId="4" fontId="206" fillId="99" borderId="165" applyNumberFormat="0" applyProtection="0">
      <alignment horizontal="right" vertical="center"/>
    </xf>
    <xf numFmtId="4" fontId="186" fillId="91" borderId="160" applyNumberFormat="0" applyProtection="0">
      <alignment vertical="center"/>
    </xf>
    <xf numFmtId="4" fontId="53" fillId="155" borderId="160" applyNumberFormat="0" applyProtection="0">
      <alignment horizontal="right" vertical="center"/>
    </xf>
    <xf numFmtId="0" fontId="194" fillId="117" borderId="161" applyNumberFormat="0" applyAlignment="0" applyProtection="0"/>
    <xf numFmtId="0" fontId="12" fillId="86" borderId="162" applyNumberFormat="0" applyFont="0" applyAlignment="0" applyProtection="0"/>
    <xf numFmtId="0" fontId="12" fillId="103" borderId="160" applyNumberFormat="0" applyProtection="0">
      <alignment horizontal="left" vertical="center" indent="1"/>
    </xf>
    <xf numFmtId="0" fontId="201" fillId="87" borderId="161" applyNumberFormat="0" applyAlignment="0" applyProtection="0"/>
    <xf numFmtId="4" fontId="50" fillId="91" borderId="160" applyNumberFormat="0" applyProtection="0">
      <alignment horizontal="left" vertical="center" indent="1"/>
    </xf>
    <xf numFmtId="4" fontId="206" fillId="122" borderId="165" applyNumberFormat="0" applyProtection="0">
      <alignment horizontal="left" vertical="center" indent="1"/>
    </xf>
    <xf numFmtId="0" fontId="206" fillId="138" borderId="165" applyNumberFormat="0" applyProtection="0">
      <alignment horizontal="left" vertical="center" indent="1"/>
    </xf>
    <xf numFmtId="0" fontId="206" fillId="103" borderId="165" applyNumberFormat="0" applyProtection="0">
      <alignment horizontal="left" vertical="center" indent="1"/>
    </xf>
    <xf numFmtId="0" fontId="201" fillId="87" borderId="161" applyNumberFormat="0" applyAlignment="0" applyProtection="0"/>
    <xf numFmtId="4" fontId="206" fillId="92" borderId="165" applyNumberFormat="0" applyProtection="0">
      <alignment horizontal="right" vertical="center"/>
    </xf>
    <xf numFmtId="4" fontId="64" fillId="99" borderId="160" applyNumberFormat="0" applyProtection="0">
      <alignment horizontal="right" vertical="center"/>
    </xf>
    <xf numFmtId="4" fontId="64" fillId="98" borderId="160" applyNumberFormat="0" applyProtection="0">
      <alignment horizontal="right" vertical="center"/>
    </xf>
    <xf numFmtId="4" fontId="64" fillId="94" borderId="160" applyNumberFormat="0" applyProtection="0">
      <alignment horizontal="right" vertical="center"/>
    </xf>
    <xf numFmtId="0" fontId="206" fillId="86" borderId="165" applyNumberFormat="0" applyFont="0" applyAlignment="0" applyProtection="0"/>
    <xf numFmtId="0" fontId="194" fillId="117" borderId="161" applyNumberFormat="0" applyAlignment="0" applyProtection="0"/>
    <xf numFmtId="4" fontId="206" fillId="91" borderId="165" applyNumberFormat="0" applyProtection="0">
      <alignment vertical="center"/>
    </xf>
    <xf numFmtId="0" fontId="220" fillId="110" borderId="161" applyNumberFormat="0" applyAlignment="0" applyProtection="0"/>
    <xf numFmtId="0" fontId="12" fillId="103" borderId="160" applyNumberFormat="0" applyProtection="0">
      <alignment horizontal="left" vertical="center" indent="1"/>
    </xf>
    <xf numFmtId="4" fontId="210" fillId="108" borderId="166" applyNumberFormat="0" applyProtection="0">
      <alignment horizontal="left" vertical="center" indent="1"/>
    </xf>
    <xf numFmtId="0" fontId="64" fillId="92" borderId="160" applyNumberFormat="0" applyProtection="0">
      <alignment horizontal="left" vertical="top" indent="1"/>
    </xf>
    <xf numFmtId="4" fontId="206" fillId="0" borderId="165" applyNumberFormat="0" applyProtection="0">
      <alignment horizontal="right" vertical="center"/>
    </xf>
    <xf numFmtId="4" fontId="229" fillId="38" borderId="160" applyNumberFormat="0" applyProtection="0">
      <alignment vertical="center"/>
    </xf>
    <xf numFmtId="0" fontId="64" fillId="107" borderId="160" applyNumberFormat="0" applyProtection="0">
      <alignment horizontal="left" vertical="top" indent="1"/>
    </xf>
    <xf numFmtId="0" fontId="206" fillId="105" borderId="165" applyNumberFormat="0" applyProtection="0">
      <alignment horizontal="left" vertical="center" indent="1"/>
    </xf>
    <xf numFmtId="4" fontId="50" fillId="91" borderId="160" applyNumberFormat="0" applyProtection="0">
      <alignment horizontal="left" vertical="center" indent="1"/>
    </xf>
    <xf numFmtId="0" fontId="206" fillId="110" borderId="165" applyNumberFormat="0" applyProtection="0">
      <alignment horizontal="left" vertical="center" indent="1"/>
    </xf>
    <xf numFmtId="202" fontId="28" fillId="0" borderId="158" applyFill="0"/>
    <xf numFmtId="4" fontId="187" fillId="107" borderId="160" applyNumberFormat="0" applyProtection="0">
      <alignment vertical="center"/>
    </xf>
    <xf numFmtId="0" fontId="12" fillId="103" borderId="160" applyNumberFormat="0" applyProtection="0">
      <alignment horizontal="left" vertical="center" indent="1"/>
    </xf>
    <xf numFmtId="4" fontId="53" fillId="157" borderId="160" applyNumberFormat="0" applyProtection="0">
      <alignment horizontal="right" vertical="center"/>
    </xf>
    <xf numFmtId="0" fontId="12" fillId="103" borderId="160" applyNumberFormat="0" applyProtection="0">
      <alignment horizontal="left" vertical="top" indent="1"/>
    </xf>
    <xf numFmtId="4" fontId="64" fillId="94" borderId="160" applyNumberFormat="0" applyProtection="0">
      <alignment horizontal="right" vertical="center"/>
    </xf>
    <xf numFmtId="4" fontId="64" fillId="92" borderId="160" applyNumberFormat="0" applyProtection="0">
      <alignment horizontal="left" vertical="center" indent="1"/>
    </xf>
    <xf numFmtId="0" fontId="206" fillId="103" borderId="165" applyNumberFormat="0" applyProtection="0">
      <alignment horizontal="left" vertical="center" indent="1"/>
    </xf>
    <xf numFmtId="4" fontId="206" fillId="91" borderId="165" applyNumberFormat="0" applyProtection="0">
      <alignment vertical="center"/>
    </xf>
    <xf numFmtId="4" fontId="206" fillId="38" borderId="165" applyNumberFormat="0" applyProtection="0">
      <alignment horizontal="left" vertical="center"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0" fontId="206" fillId="110" borderId="165" applyNumberFormat="0" applyProtection="0">
      <alignment horizontal="left" vertical="center" indent="1"/>
    </xf>
    <xf numFmtId="0" fontId="206" fillId="138" borderId="165" applyNumberFormat="0" applyProtection="0">
      <alignment horizontal="left" vertical="center" indent="1"/>
    </xf>
    <xf numFmtId="0" fontId="206" fillId="105" borderId="165" applyNumberFormat="0" applyProtection="0">
      <alignment horizontal="left" vertical="center" indent="1"/>
    </xf>
    <xf numFmtId="0" fontId="206" fillId="103" borderId="165" applyNumberFormat="0" applyProtection="0">
      <alignment horizontal="left" vertical="center" indent="1"/>
    </xf>
    <xf numFmtId="4" fontId="206" fillId="0" borderId="165" applyNumberFormat="0" applyProtection="0">
      <alignment horizontal="right" vertical="center"/>
    </xf>
    <xf numFmtId="0" fontId="12" fillId="103" borderId="160" applyNumberFormat="0" applyProtection="0">
      <alignment horizontal="left" vertical="center" indent="1"/>
    </xf>
    <xf numFmtId="4" fontId="64" fillId="99" borderId="160" applyNumberFormat="0" applyProtection="0">
      <alignment horizontal="right" vertical="center"/>
    </xf>
    <xf numFmtId="4" fontId="64" fillId="96" borderId="160" applyNumberFormat="0" applyProtection="0">
      <alignment horizontal="right" vertical="center"/>
    </xf>
    <xf numFmtId="4" fontId="53" fillId="154" borderId="160" applyNumberFormat="0" applyProtection="0">
      <alignment horizontal="right" vertical="center"/>
    </xf>
    <xf numFmtId="4" fontId="64" fillId="96" borderId="160" applyNumberFormat="0" applyProtection="0">
      <alignment horizontal="right" vertical="center"/>
    </xf>
    <xf numFmtId="4" fontId="53" fillId="33" borderId="160" applyNumberFormat="0" applyProtection="0">
      <alignment horizontal="right" vertical="center"/>
    </xf>
    <xf numFmtId="4" fontId="53" fillId="121" borderId="160" applyNumberFormat="0" applyProtection="0">
      <alignment horizontal="right" vertical="center"/>
    </xf>
    <xf numFmtId="0" fontId="220" fillId="110" borderId="161" applyNumberFormat="0" applyAlignment="0" applyProtection="0"/>
    <xf numFmtId="4" fontId="64" fillId="99" borderId="160" applyNumberFormat="0" applyProtection="0">
      <alignment horizontal="right" vertical="center"/>
    </xf>
    <xf numFmtId="4" fontId="64" fillId="99" borderId="160" applyNumberFormat="0" applyProtection="0">
      <alignment horizontal="right" vertical="center"/>
    </xf>
    <xf numFmtId="4" fontId="64" fillId="101" borderId="160" applyNumberFormat="0" applyProtection="0">
      <alignment horizontal="right" vertical="center"/>
    </xf>
    <xf numFmtId="4" fontId="64" fillId="92" borderId="160" applyNumberFormat="0" applyProtection="0">
      <alignment horizontal="right" vertical="center"/>
    </xf>
    <xf numFmtId="0" fontId="12" fillId="105" borderId="160" applyNumberFormat="0" applyProtection="0">
      <alignment horizontal="left" vertical="center" indent="1"/>
    </xf>
    <xf numFmtId="4" fontId="206" fillId="91" borderId="165" applyNumberFormat="0" applyProtection="0">
      <alignment vertical="center"/>
    </xf>
    <xf numFmtId="4" fontId="50" fillId="91" borderId="160" applyNumberFormat="0" applyProtection="0">
      <alignment horizontal="left" vertical="center" indent="1"/>
    </xf>
    <xf numFmtId="4" fontId="64" fillId="92" borderId="160" applyNumberFormat="0" applyProtection="0">
      <alignment horizontal="right" vertical="center"/>
    </xf>
    <xf numFmtId="0" fontId="12" fillId="92" borderId="160" applyNumberFormat="0" applyProtection="0">
      <alignment horizontal="left" vertical="top" indent="1"/>
    </xf>
    <xf numFmtId="0" fontId="185" fillId="0" borderId="169" applyNumberFormat="0" applyFill="0" applyAlignment="0" applyProtection="0"/>
    <xf numFmtId="0" fontId="12" fillId="105" borderId="160" applyNumberFormat="0" applyProtection="0">
      <alignment horizontal="left" vertical="center" indent="1"/>
    </xf>
    <xf numFmtId="0" fontId="204" fillId="110" borderId="163" applyNumberFormat="0" applyAlignment="0" applyProtection="0"/>
    <xf numFmtId="0" fontId="12" fillId="105" borderId="160" applyNumberFormat="0" applyProtection="0">
      <alignment horizontal="left" vertical="top" indent="1"/>
    </xf>
    <xf numFmtId="0" fontId="12" fillId="104" borderId="160" applyNumberFormat="0" applyProtection="0">
      <alignment horizontal="left" vertical="top" indent="1"/>
    </xf>
    <xf numFmtId="4" fontId="206" fillId="96" borderId="165" applyNumberFormat="0" applyProtection="0">
      <alignment horizontal="right" vertical="center"/>
    </xf>
    <xf numFmtId="0" fontId="206" fillId="103" borderId="165" applyNumberFormat="0" applyProtection="0">
      <alignment horizontal="left" vertical="center" indent="1"/>
    </xf>
    <xf numFmtId="4" fontId="215" fillId="27" borderId="165" applyNumberFormat="0" applyProtection="0">
      <alignment horizontal="right" vertical="center"/>
    </xf>
    <xf numFmtId="4" fontId="64" fillId="99" borderId="160" applyNumberFormat="0" applyProtection="0">
      <alignment horizontal="right" vertical="center"/>
    </xf>
    <xf numFmtId="0" fontId="64" fillId="107" borderId="160" applyNumberFormat="0" applyProtection="0">
      <alignment horizontal="left" vertical="top" indent="1"/>
    </xf>
    <xf numFmtId="4" fontId="188" fillId="120" borderId="168" applyNumberFormat="0" applyProtection="0">
      <alignment horizontal="left" vertical="center" indent="1"/>
    </xf>
    <xf numFmtId="4" fontId="50" fillId="91" borderId="160" applyNumberFormat="0" applyProtection="0">
      <alignment vertical="center"/>
    </xf>
    <xf numFmtId="4" fontId="206" fillId="92" borderId="165" applyNumberFormat="0" applyProtection="0">
      <alignment horizontal="right" vertical="center"/>
    </xf>
    <xf numFmtId="4" fontId="64" fillId="92" borderId="160" applyNumberFormat="0" applyProtection="0">
      <alignment horizontal="left" vertical="center" indent="1"/>
    </xf>
    <xf numFmtId="4" fontId="229" fillId="38" borderId="160" applyNumberFormat="0" applyProtection="0">
      <alignment vertical="center"/>
    </xf>
    <xf numFmtId="0" fontId="201" fillId="87" borderId="161" applyNumberFormat="0" applyAlignment="0" applyProtection="0"/>
    <xf numFmtId="0" fontId="204" fillId="117" borderId="163" applyNumberFormat="0" applyAlignment="0" applyProtection="0"/>
    <xf numFmtId="0" fontId="12" fillId="103" borderId="160" applyNumberFormat="0" applyProtection="0">
      <alignment horizontal="left" vertical="center" indent="1"/>
    </xf>
    <xf numFmtId="0" fontId="209" fillId="91" borderId="160" applyNumberFormat="0" applyProtection="0">
      <alignment horizontal="left" vertical="top" indent="1"/>
    </xf>
    <xf numFmtId="0" fontId="185" fillId="0" borderId="164" applyNumberFormat="0" applyFill="0" applyAlignment="0" applyProtection="0"/>
    <xf numFmtId="0" fontId="12" fillId="107" borderId="162" applyNumberFormat="0" applyFont="0" applyAlignment="0" applyProtection="0"/>
    <xf numFmtId="4" fontId="64" fillId="93" borderId="160" applyNumberFormat="0" applyProtection="0">
      <alignment horizontal="right" vertical="center"/>
    </xf>
    <xf numFmtId="0" fontId="12" fillId="105" borderId="160" applyNumberFormat="0" applyProtection="0">
      <alignment horizontal="left" vertical="top" indent="1"/>
    </xf>
    <xf numFmtId="0" fontId="206" fillId="110" borderId="165" applyNumberFormat="0" applyProtection="0">
      <alignment horizontal="left" vertical="center" indent="1"/>
    </xf>
    <xf numFmtId="0" fontId="12" fillId="104" borderId="160" applyNumberFormat="0" applyProtection="0">
      <alignment horizontal="left" vertical="center" indent="1"/>
    </xf>
    <xf numFmtId="0" fontId="12" fillId="103" borderId="160" applyNumberFormat="0" applyProtection="0">
      <alignment horizontal="left" vertical="center" indent="1"/>
    </xf>
    <xf numFmtId="4" fontId="53" fillId="154" borderId="160" applyNumberFormat="0" applyProtection="0">
      <alignment horizontal="right" vertical="center"/>
    </xf>
    <xf numFmtId="4" fontId="53" fillId="159" borderId="160" applyNumberFormat="0" applyProtection="0">
      <alignment horizontal="right" vertical="center"/>
    </xf>
    <xf numFmtId="0" fontId="12" fillId="92" borderId="160" applyNumberFormat="0" applyProtection="0">
      <alignment horizontal="left" vertical="center" indent="1"/>
    </xf>
    <xf numFmtId="4" fontId="187" fillId="107" borderId="160" applyNumberFormat="0" applyProtection="0">
      <alignment vertical="center"/>
    </xf>
    <xf numFmtId="4" fontId="56" fillId="38" borderId="160" applyNumberFormat="0" applyProtection="0">
      <alignment vertical="center"/>
    </xf>
    <xf numFmtId="0" fontId="50" fillId="91" borderId="160" applyNumberFormat="0" applyProtection="0">
      <alignment horizontal="left" vertical="top" indent="1"/>
    </xf>
    <xf numFmtId="4" fontId="50" fillId="91" borderId="160" applyNumberFormat="0" applyProtection="0">
      <alignment horizontal="left" vertical="center" indent="1"/>
    </xf>
    <xf numFmtId="4" fontId="186" fillId="91" borderId="160" applyNumberFormat="0" applyProtection="0">
      <alignment vertical="center"/>
    </xf>
    <xf numFmtId="4" fontId="206" fillId="103" borderId="166" applyNumberFormat="0" applyProtection="0">
      <alignment horizontal="left" vertical="center" indent="1"/>
    </xf>
    <xf numFmtId="4" fontId="64" fillId="107" borderId="160" applyNumberFormat="0" applyProtection="0">
      <alignment horizontal="left" vertical="center" indent="1"/>
    </xf>
    <xf numFmtId="4" fontId="206" fillId="102" borderId="166" applyNumberFormat="0" applyProtection="0">
      <alignment horizontal="left" vertical="center" indent="1"/>
    </xf>
    <xf numFmtId="0" fontId="12" fillId="103" borderId="160" applyNumberFormat="0" applyProtection="0">
      <alignment horizontal="left" vertical="center" indent="1"/>
    </xf>
    <xf numFmtId="4" fontId="53" fillId="152" borderId="160" applyNumberFormat="0" applyProtection="0">
      <alignment horizontal="right" vertical="center"/>
    </xf>
    <xf numFmtId="0" fontId="206" fillId="104" borderId="160" applyNumberFormat="0" applyProtection="0">
      <alignment horizontal="left" vertical="top" indent="1"/>
    </xf>
    <xf numFmtId="4" fontId="53" fillId="155" borderId="160" applyNumberFormat="0" applyProtection="0">
      <alignment horizontal="right" vertical="center"/>
    </xf>
    <xf numFmtId="0" fontId="226" fillId="110" borderId="161" applyNumberFormat="0" applyAlignment="0" applyProtection="0"/>
    <xf numFmtId="4" fontId="206" fillId="137" borderId="165" applyNumberFormat="0" applyProtection="0">
      <alignment horizontal="right" vertical="center"/>
    </xf>
    <xf numFmtId="0" fontId="206" fillId="138" borderId="165" applyNumberFormat="0" applyProtection="0">
      <alignment horizontal="left" vertical="center" indent="1"/>
    </xf>
    <xf numFmtId="4" fontId="215" fillId="27" borderId="165" applyNumberFormat="0" applyProtection="0">
      <alignment horizontal="right" vertical="center"/>
    </xf>
    <xf numFmtId="4" fontId="231" fillId="159" borderId="160" applyNumberFormat="0" applyProtection="0">
      <alignment horizontal="right" vertical="center"/>
    </xf>
    <xf numFmtId="4" fontId="64" fillId="103" borderId="160" applyNumberFormat="0" applyProtection="0">
      <alignment horizontal="right" vertical="center"/>
    </xf>
    <xf numFmtId="0" fontId="12" fillId="103" borderId="160" applyNumberFormat="0" applyProtection="0">
      <alignment horizontal="left" vertical="center" indent="1"/>
    </xf>
    <xf numFmtId="0" fontId="12" fillId="92" borderId="160" applyNumberFormat="0" applyProtection="0">
      <alignment horizontal="left" vertical="center" indent="1"/>
    </xf>
    <xf numFmtId="4" fontId="64" fillId="94" borderId="160" applyNumberFormat="0" applyProtection="0">
      <alignment horizontal="right" vertical="center"/>
    </xf>
    <xf numFmtId="4" fontId="187" fillId="103" borderId="160" applyNumberFormat="0" applyProtection="0">
      <alignment horizontal="right" vertical="center"/>
    </xf>
    <xf numFmtId="0" fontId="12" fillId="105" borderId="160" applyNumberFormat="0" applyProtection="0">
      <alignment horizontal="left" vertical="top" indent="1"/>
    </xf>
    <xf numFmtId="0" fontId="12" fillId="92" borderId="160" applyNumberFormat="0" applyProtection="0">
      <alignment horizontal="left" vertical="center" indent="1"/>
    </xf>
    <xf numFmtId="0" fontId="50" fillId="91" borderId="160" applyNumberFormat="0" applyProtection="0">
      <alignment horizontal="left" vertical="top" indent="1"/>
    </xf>
    <xf numFmtId="4" fontId="56" fillId="38" borderId="160" applyNumberFormat="0" applyProtection="0">
      <alignment vertical="center"/>
    </xf>
    <xf numFmtId="4" fontId="206" fillId="92" borderId="166" applyNumberFormat="0" applyProtection="0">
      <alignment horizontal="left" vertical="center" indent="1"/>
    </xf>
    <xf numFmtId="4" fontId="189" fillId="103" borderId="160" applyNumberFormat="0" applyProtection="0">
      <alignment horizontal="right" vertical="center"/>
    </xf>
    <xf numFmtId="4" fontId="206" fillId="38" borderId="165" applyNumberFormat="0" applyProtection="0">
      <alignment horizontal="left" vertical="center" indent="1"/>
    </xf>
    <xf numFmtId="4" fontId="64" fillId="99" borderId="160" applyNumberFormat="0" applyProtection="0">
      <alignment horizontal="right" vertical="center"/>
    </xf>
    <xf numFmtId="4" fontId="53" fillId="159" borderId="160" applyNumberFormat="0" applyProtection="0">
      <alignment vertical="center"/>
    </xf>
    <xf numFmtId="4" fontId="53" fillId="109" borderId="160" applyNumberFormat="0" applyProtection="0">
      <alignment horizontal="right" vertical="center"/>
    </xf>
    <xf numFmtId="4" fontId="64" fillId="98" borderId="160" applyNumberFormat="0" applyProtection="0">
      <alignment horizontal="right" vertical="center"/>
    </xf>
    <xf numFmtId="4" fontId="53" fillId="109" borderId="160" applyNumberFormat="0" applyProtection="0">
      <alignment horizontal="right" vertical="center"/>
    </xf>
    <xf numFmtId="0" fontId="50" fillId="91" borderId="160" applyNumberFormat="0" applyProtection="0">
      <alignment horizontal="left" vertical="top" indent="1"/>
    </xf>
    <xf numFmtId="4" fontId="206" fillId="122" borderId="165" applyNumberFormat="0" applyProtection="0">
      <alignment horizontal="left" vertical="center" indent="1"/>
    </xf>
    <xf numFmtId="4" fontId="189" fillId="103" borderId="160" applyNumberFormat="0" applyProtection="0">
      <alignment horizontal="right" vertical="center"/>
    </xf>
    <xf numFmtId="0" fontId="12" fillId="105" borderId="160" applyNumberFormat="0" applyProtection="0">
      <alignment horizontal="left" vertical="top"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0" fontId="206" fillId="104" borderId="160" applyNumberFormat="0" applyProtection="0">
      <alignment horizontal="left" vertical="top" indent="1"/>
    </xf>
    <xf numFmtId="4" fontId="230" fillId="159" borderId="160" applyNumberFormat="0" applyProtection="0">
      <alignment vertical="center"/>
    </xf>
    <xf numFmtId="202" fontId="28" fillId="0" borderId="158" applyFill="0"/>
    <xf numFmtId="0" fontId="209" fillId="91" borderId="160" applyNumberFormat="0" applyProtection="0">
      <alignment horizontal="left" vertical="top" indent="1"/>
    </xf>
    <xf numFmtId="0" fontId="12" fillId="104" borderId="160" applyNumberFormat="0" applyProtection="0">
      <alignment horizontal="left" vertical="center" indent="1"/>
    </xf>
    <xf numFmtId="0" fontId="50" fillId="91" borderId="160" applyNumberFormat="0" applyProtection="0">
      <alignment horizontal="left" vertical="top" indent="1"/>
    </xf>
    <xf numFmtId="0" fontId="12" fillId="92" borderId="160" applyNumberFormat="0" applyProtection="0">
      <alignment horizontal="left" vertical="center" indent="1"/>
    </xf>
    <xf numFmtId="4" fontId="64" fillId="94" borderId="160" applyNumberFormat="0" applyProtection="0">
      <alignment horizontal="right" vertical="center"/>
    </xf>
    <xf numFmtId="0" fontId="71" fillId="104" borderId="167" applyBorder="0"/>
    <xf numFmtId="4" fontId="64" fillId="101" borderId="160" applyNumberFormat="0" applyProtection="0">
      <alignment horizontal="right" vertical="center"/>
    </xf>
    <xf numFmtId="4" fontId="53" fillId="121" borderId="160" applyNumberFormat="0" applyProtection="0">
      <alignment horizontal="right" vertical="center"/>
    </xf>
    <xf numFmtId="4" fontId="206" fillId="122" borderId="165" applyNumberFormat="0" applyProtection="0">
      <alignment horizontal="left" vertical="center" indent="1"/>
    </xf>
    <xf numFmtId="0" fontId="12" fillId="104" borderId="160" applyNumberFormat="0" applyProtection="0">
      <alignment horizontal="left" vertical="top" indent="1"/>
    </xf>
    <xf numFmtId="4" fontId="64" fillId="92" borderId="160" applyNumberFormat="0" applyProtection="0">
      <alignment horizontal="left" vertical="center" indent="1"/>
    </xf>
    <xf numFmtId="4" fontId="64" fillId="107" borderId="160" applyNumberFormat="0" applyProtection="0">
      <alignment vertical="center"/>
    </xf>
    <xf numFmtId="0" fontId="12" fillId="92" borderId="160" applyNumberFormat="0" applyProtection="0">
      <alignment horizontal="left" vertical="top" indent="1"/>
    </xf>
    <xf numFmtId="4" fontId="64" fillId="93" borderId="160" applyNumberFormat="0" applyProtection="0">
      <alignment horizontal="right" vertical="center"/>
    </xf>
    <xf numFmtId="4" fontId="186" fillId="91" borderId="160" applyNumberFormat="0" applyProtection="0">
      <alignment vertical="center"/>
    </xf>
    <xf numFmtId="4" fontId="64" fillId="95" borderId="160" applyNumberFormat="0" applyProtection="0">
      <alignment horizontal="right" vertical="center"/>
    </xf>
    <xf numFmtId="4" fontId="64" fillId="99" borderId="160" applyNumberFormat="0" applyProtection="0">
      <alignment horizontal="right" vertical="center"/>
    </xf>
    <xf numFmtId="4" fontId="206" fillId="103" borderId="166" applyNumberFormat="0" applyProtection="0">
      <alignment horizontal="left" vertical="center" indent="1"/>
    </xf>
    <xf numFmtId="4" fontId="53" fillId="121" borderId="160" applyNumberFormat="0" applyProtection="0">
      <alignment horizontal="right" vertical="center"/>
    </xf>
    <xf numFmtId="4" fontId="53" fillId="109" borderId="160" applyNumberFormat="0" applyProtection="0">
      <alignment horizontal="right" vertical="center"/>
    </xf>
    <xf numFmtId="4" fontId="64" fillId="93" borderId="160" applyNumberFormat="0" applyProtection="0">
      <alignment horizontal="right" vertical="center"/>
    </xf>
    <xf numFmtId="4" fontId="64" fillId="93" borderId="160" applyNumberFormat="0" applyProtection="0">
      <alignment horizontal="right" vertical="center"/>
    </xf>
    <xf numFmtId="0" fontId="12" fillId="86" borderId="162" applyNumberFormat="0" applyFont="0" applyAlignment="0" applyProtection="0"/>
    <xf numFmtId="4" fontId="206" fillId="99" borderId="165" applyNumberFormat="0" applyProtection="0">
      <alignment horizontal="right" vertical="center"/>
    </xf>
    <xf numFmtId="4" fontId="64" fillId="95" borderId="160" applyNumberFormat="0" applyProtection="0">
      <alignment horizontal="right" vertical="center"/>
    </xf>
    <xf numFmtId="4" fontId="56" fillId="119" borderId="160" applyNumberFormat="0" applyProtection="0">
      <alignment horizontal="left" vertical="center" indent="1"/>
    </xf>
    <xf numFmtId="0" fontId="12" fillId="107" borderId="162" applyNumberFormat="0" applyFont="0" applyAlignment="0" applyProtection="0"/>
    <xf numFmtId="4" fontId="215" fillId="38" borderId="165" applyNumberFormat="0" applyProtection="0">
      <alignment vertical="center"/>
    </xf>
    <xf numFmtId="0" fontId="185" fillId="0" borderId="169" applyNumberFormat="0" applyFill="0" applyAlignment="0" applyProtection="0"/>
    <xf numFmtId="4" fontId="64" fillId="103" borderId="160" applyNumberFormat="0" applyProtection="0">
      <alignment horizontal="right" vertical="center"/>
    </xf>
    <xf numFmtId="4" fontId="186" fillId="91" borderId="160" applyNumberFormat="0" applyProtection="0">
      <alignment vertical="center"/>
    </xf>
    <xf numFmtId="0" fontId="12" fillId="92" borderId="160" applyNumberFormat="0" applyProtection="0">
      <alignment horizontal="left" vertical="center" indent="1"/>
    </xf>
    <xf numFmtId="0" fontId="12" fillId="92" borderId="160" applyNumberFormat="0" applyProtection="0">
      <alignment horizontal="left" vertical="center" indent="1"/>
    </xf>
    <xf numFmtId="4" fontId="56" fillId="119" borderId="168" applyNumberFormat="0" applyProtection="0">
      <alignment horizontal="left" vertical="center" indent="1"/>
    </xf>
    <xf numFmtId="0" fontId="12" fillId="104" borderId="160" applyNumberFormat="0" applyProtection="0">
      <alignment horizontal="left" vertical="top" indent="1"/>
    </xf>
    <xf numFmtId="0" fontId="206" fillId="104" borderId="160" applyNumberFormat="0" applyProtection="0">
      <alignment horizontal="left" vertical="top" indent="1"/>
    </xf>
    <xf numFmtId="0" fontId="206" fillId="105" borderId="160" applyNumberFormat="0" applyProtection="0">
      <alignment horizontal="left" vertical="top" indent="1"/>
    </xf>
    <xf numFmtId="4" fontId="64" fillId="96" borderId="160" applyNumberFormat="0" applyProtection="0">
      <alignment horizontal="right" vertical="center"/>
    </xf>
    <xf numFmtId="4" fontId="64" fillId="100" borderId="160" applyNumberFormat="0" applyProtection="0">
      <alignment horizontal="right" vertical="center"/>
    </xf>
    <xf numFmtId="0" fontId="201" fillId="87" borderId="161" applyNumberFormat="0" applyAlignment="0" applyProtection="0"/>
    <xf numFmtId="0" fontId="208" fillId="92" borderId="160" applyNumberFormat="0" applyProtection="0">
      <alignment horizontal="left" vertical="top" indent="1"/>
    </xf>
    <xf numFmtId="0" fontId="206" fillId="105" borderId="165" applyNumberFormat="0" applyProtection="0">
      <alignment horizontal="left" vertical="center" indent="1"/>
    </xf>
    <xf numFmtId="4" fontId="53" fillId="153" borderId="160" applyNumberFormat="0" applyProtection="0">
      <alignment horizontal="right" vertical="center"/>
    </xf>
    <xf numFmtId="4" fontId="64" fillId="96" borderId="160" applyNumberFormat="0" applyProtection="0">
      <alignment horizontal="right" vertical="center"/>
    </xf>
    <xf numFmtId="0" fontId="12" fillId="105" borderId="160" applyNumberFormat="0" applyProtection="0">
      <alignment horizontal="left" vertical="top" indent="1"/>
    </xf>
    <xf numFmtId="4" fontId="53" fillId="156" borderId="160" applyNumberFormat="0" applyProtection="0">
      <alignment horizontal="right" vertical="center"/>
    </xf>
    <xf numFmtId="4" fontId="64" fillId="95" borderId="160" applyNumberFormat="0" applyProtection="0">
      <alignment horizontal="right" vertical="center"/>
    </xf>
    <xf numFmtId="4" fontId="50" fillId="91" borderId="160" applyNumberFormat="0" applyProtection="0">
      <alignment vertical="center"/>
    </xf>
    <xf numFmtId="4" fontId="186" fillId="91" borderId="160" applyNumberFormat="0" applyProtection="0">
      <alignment vertical="center"/>
    </xf>
    <xf numFmtId="4" fontId="50" fillId="91" borderId="160" applyNumberFormat="0" applyProtection="0">
      <alignment horizontal="left" vertical="center" indent="1"/>
    </xf>
    <xf numFmtId="0" fontId="50" fillId="91" borderId="160" applyNumberFormat="0" applyProtection="0">
      <alignment horizontal="left" vertical="top" indent="1"/>
    </xf>
    <xf numFmtId="4" fontId="64" fillId="93" borderId="160" applyNumberFormat="0" applyProtection="0">
      <alignment horizontal="right" vertical="center"/>
    </xf>
    <xf numFmtId="4" fontId="64" fillId="94" borderId="160" applyNumberFormat="0" applyProtection="0">
      <alignment horizontal="right" vertical="center"/>
    </xf>
    <xf numFmtId="4" fontId="64" fillId="95" borderId="160" applyNumberFormat="0" applyProtection="0">
      <alignment horizontal="right" vertical="center"/>
    </xf>
    <xf numFmtId="4" fontId="64" fillId="96" borderId="160" applyNumberFormat="0" applyProtection="0">
      <alignment horizontal="right" vertical="center"/>
    </xf>
    <xf numFmtId="4" fontId="64" fillId="97" borderId="160" applyNumberFormat="0" applyProtection="0">
      <alignment horizontal="right" vertical="center"/>
    </xf>
    <xf numFmtId="4" fontId="64" fillId="98" borderId="160" applyNumberFormat="0" applyProtection="0">
      <alignment horizontal="right" vertical="center"/>
    </xf>
    <xf numFmtId="4" fontId="64" fillId="99" borderId="160" applyNumberFormat="0" applyProtection="0">
      <alignment horizontal="right" vertical="center"/>
    </xf>
    <xf numFmtId="4" fontId="64" fillId="100" borderId="160" applyNumberFormat="0" applyProtection="0">
      <alignment horizontal="right" vertical="center"/>
    </xf>
    <xf numFmtId="4" fontId="64" fillId="101" borderId="160" applyNumberFormat="0" applyProtection="0">
      <alignment horizontal="right" vertical="center"/>
    </xf>
    <xf numFmtId="4" fontId="64" fillId="92" borderId="160" applyNumberFormat="0" applyProtection="0">
      <alignment horizontal="right" vertical="center"/>
    </xf>
    <xf numFmtId="0" fontId="12" fillId="104" borderId="160" applyNumberFormat="0" applyProtection="0">
      <alignment horizontal="left" vertical="center" indent="1"/>
    </xf>
    <xf numFmtId="0" fontId="12" fillId="104" borderId="160" applyNumberFormat="0" applyProtection="0">
      <alignment horizontal="left" vertical="top" indent="1"/>
    </xf>
    <xf numFmtId="0" fontId="12" fillId="92" borderId="160" applyNumberFormat="0" applyProtection="0">
      <alignment horizontal="left" vertical="center" indent="1"/>
    </xf>
    <xf numFmtId="0" fontId="12" fillId="92" borderId="160" applyNumberFormat="0" applyProtection="0">
      <alignment horizontal="left" vertical="top" indent="1"/>
    </xf>
    <xf numFmtId="0" fontId="12" fillId="105" borderId="160" applyNumberFormat="0" applyProtection="0">
      <alignment horizontal="left" vertical="center" indent="1"/>
    </xf>
    <xf numFmtId="0" fontId="12" fillId="105" borderId="160" applyNumberFormat="0" applyProtection="0">
      <alignment horizontal="left" vertical="top" indent="1"/>
    </xf>
    <xf numFmtId="0" fontId="12" fillId="103" borderId="160" applyNumberFormat="0" applyProtection="0">
      <alignment horizontal="left" vertical="center" indent="1"/>
    </xf>
    <xf numFmtId="0" fontId="12" fillId="103" borderId="160" applyNumberFormat="0" applyProtection="0">
      <alignment horizontal="left" vertical="top" indent="1"/>
    </xf>
    <xf numFmtId="4" fontId="64" fillId="107" borderId="160" applyNumberFormat="0" applyProtection="0">
      <alignment vertical="center"/>
    </xf>
    <xf numFmtId="4" fontId="187" fillId="107" borderId="160" applyNumberFormat="0" applyProtection="0">
      <alignment vertical="center"/>
    </xf>
    <xf numFmtId="4" fontId="64" fillId="107" borderId="160" applyNumberFormat="0" applyProtection="0">
      <alignment horizontal="left" vertical="center" indent="1"/>
    </xf>
    <xf numFmtId="0" fontId="64" fillId="107" borderId="160" applyNumberFormat="0" applyProtection="0">
      <alignment horizontal="left" vertical="top" indent="1"/>
    </xf>
    <xf numFmtId="4" fontId="64" fillId="103" borderId="160" applyNumberFormat="0" applyProtection="0">
      <alignment horizontal="right" vertical="center"/>
    </xf>
    <xf numFmtId="4" fontId="187" fillId="103" borderId="160" applyNumberFormat="0" applyProtection="0">
      <alignment horizontal="right" vertical="center"/>
    </xf>
    <xf numFmtId="4" fontId="64" fillId="92" borderId="160" applyNumberFormat="0" applyProtection="0">
      <alignment horizontal="left" vertical="center" indent="1"/>
    </xf>
    <xf numFmtId="0" fontId="64" fillId="92" borderId="160" applyNumberFormat="0" applyProtection="0">
      <alignment horizontal="left" vertical="top" indent="1"/>
    </xf>
    <xf numFmtId="4" fontId="189" fillId="103" borderId="160" applyNumberFormat="0" applyProtection="0">
      <alignment horizontal="right" vertical="center"/>
    </xf>
    <xf numFmtId="0" fontId="201" fillId="87" borderId="161" applyNumberFormat="0" applyAlignment="0" applyProtection="0"/>
    <xf numFmtId="4" fontId="64" fillId="92" borderId="160" applyNumberFormat="0" applyProtection="0">
      <alignment horizontal="left" vertical="center" indent="1"/>
    </xf>
    <xf numFmtId="0" fontId="194" fillId="117" borderId="161" applyNumberFormat="0" applyAlignment="0" applyProtection="0"/>
    <xf numFmtId="0" fontId="201" fillId="87" borderId="161" applyNumberFormat="0" applyAlignment="0" applyProtection="0"/>
    <xf numFmtId="0" fontId="12" fillId="86" borderId="162" applyNumberFormat="0" applyFont="0" applyAlignment="0" applyProtection="0"/>
    <xf numFmtId="0" fontId="185" fillId="0" borderId="164" applyNumberFormat="0" applyFill="0" applyAlignment="0" applyProtection="0"/>
    <xf numFmtId="4" fontId="206" fillId="122" borderId="165" applyNumberFormat="0" applyProtection="0">
      <alignment horizontal="left" vertical="center" indent="1"/>
    </xf>
    <xf numFmtId="4" fontId="206" fillId="122" borderId="165" applyNumberFormat="0" applyProtection="0">
      <alignment horizontal="left" vertical="center" indent="1"/>
    </xf>
    <xf numFmtId="0" fontId="206" fillId="104" borderId="160" applyNumberFormat="0" applyProtection="0">
      <alignment horizontal="left" vertical="top" indent="1"/>
    </xf>
    <xf numFmtId="0" fontId="206" fillId="92" borderId="160" applyNumberFormat="0" applyProtection="0">
      <alignment horizontal="left" vertical="top" indent="1"/>
    </xf>
    <xf numFmtId="0" fontId="206" fillId="105" borderId="160" applyNumberFormat="0" applyProtection="0">
      <alignment horizontal="left" vertical="top" indent="1"/>
    </xf>
    <xf numFmtId="0" fontId="206" fillId="103" borderId="160" applyNumberFormat="0" applyProtection="0">
      <alignment horizontal="left" vertical="top" indent="1"/>
    </xf>
    <xf numFmtId="4" fontId="206" fillId="0" borderId="165" applyNumberFormat="0" applyProtection="0">
      <alignment horizontal="right" vertical="center"/>
    </xf>
    <xf numFmtId="0" fontId="213" fillId="134" borderId="165" applyNumberFormat="0" applyAlignment="0" applyProtection="0"/>
    <xf numFmtId="0" fontId="201" fillId="87" borderId="165" applyNumberFormat="0" applyAlignment="0" applyProtection="0"/>
    <xf numFmtId="0" fontId="206" fillId="86" borderId="165" applyNumberFormat="0" applyFont="0" applyAlignment="0" applyProtection="0"/>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0" fontId="209" fillId="91" borderId="160" applyNumberFormat="0" applyProtection="0">
      <alignment horizontal="left" vertical="top"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0" fontId="206" fillId="110" borderId="165" applyNumberFormat="0" applyProtection="0">
      <alignment horizontal="left" vertical="center" indent="1"/>
    </xf>
    <xf numFmtId="0" fontId="206" fillId="138" borderId="165" applyNumberFormat="0" applyProtection="0">
      <alignment horizontal="left" vertical="center" indent="1"/>
    </xf>
    <xf numFmtId="0" fontId="206" fillId="105" borderId="165" applyNumberFormat="0" applyProtection="0">
      <alignment horizontal="left" vertical="center" indent="1"/>
    </xf>
    <xf numFmtId="0" fontId="206" fillId="103" borderId="165" applyNumberFormat="0" applyProtection="0">
      <alignment horizontal="left" vertical="center" indent="1"/>
    </xf>
    <xf numFmtId="0" fontId="71" fillId="104" borderId="167" applyBorder="0"/>
    <xf numFmtId="4" fontId="208" fillId="107" borderId="160" applyNumberFormat="0" applyProtection="0">
      <alignment vertical="center"/>
    </xf>
    <xf numFmtId="4" fontId="208" fillId="110" borderId="160" applyNumberFormat="0" applyProtection="0">
      <alignment horizontal="left" vertical="center" indent="1"/>
    </xf>
    <xf numFmtId="0" fontId="208" fillId="107" borderId="160" applyNumberFormat="0" applyProtection="0">
      <alignment horizontal="left" vertical="top" indent="1"/>
    </xf>
    <xf numFmtId="4" fontId="215" fillId="27" borderId="165" applyNumberFormat="0" applyProtection="0">
      <alignment horizontal="right" vertical="center"/>
    </xf>
    <xf numFmtId="0" fontId="208" fillId="92" borderId="160" applyNumberFormat="0" applyProtection="0">
      <alignment horizontal="left" vertical="top" indent="1"/>
    </xf>
    <xf numFmtId="4" fontId="210" fillId="108" borderId="166" applyNumberFormat="0" applyProtection="0">
      <alignment horizontal="left" vertical="center" indent="1"/>
    </xf>
    <xf numFmtId="4" fontId="211" fillId="106" borderId="165" applyNumberFormat="0" applyProtection="0">
      <alignment horizontal="right" vertical="center"/>
    </xf>
    <xf numFmtId="0" fontId="185" fillId="0" borderId="164" applyNumberFormat="0" applyFill="0" applyAlignment="0" applyProtection="0"/>
    <xf numFmtId="0" fontId="220" fillId="110" borderId="161" applyNumberFormat="0" applyAlignment="0" applyProtection="0"/>
    <xf numFmtId="0" fontId="220" fillId="110" borderId="161" applyNumberFormat="0" applyAlignment="0" applyProtection="0"/>
    <xf numFmtId="0" fontId="194" fillId="117" borderId="161" applyNumberFormat="0" applyAlignment="0" applyProtection="0"/>
    <xf numFmtId="0" fontId="194" fillId="117" borderId="161" applyNumberFormat="0" applyAlignment="0" applyProtection="0"/>
    <xf numFmtId="0" fontId="226" fillId="110" borderId="161" applyNumberFormat="0" applyAlignment="0" applyProtection="0"/>
    <xf numFmtId="0" fontId="226" fillId="110" borderId="161" applyNumberFormat="0" applyAlignment="0" applyProtection="0"/>
    <xf numFmtId="0" fontId="201" fillId="87" borderId="161" applyNumberFormat="0" applyAlignment="0" applyProtection="0"/>
    <xf numFmtId="0" fontId="201" fillId="87" borderId="161" applyNumberFormat="0" applyAlignment="0" applyProtection="0"/>
    <xf numFmtId="0" fontId="12" fillId="107" borderId="162" applyNumberFormat="0" applyFont="0" applyAlignment="0" applyProtection="0"/>
    <xf numFmtId="0" fontId="12" fillId="107" borderId="162" applyNumberFormat="0" applyFont="0" applyAlignment="0" applyProtection="0"/>
    <xf numFmtId="0" fontId="206" fillId="86" borderId="165" applyNumberFormat="0" applyFont="0" applyAlignment="0" applyProtection="0"/>
    <xf numFmtId="0" fontId="12" fillId="86" borderId="162" applyNumberFormat="0" applyFont="0" applyAlignment="0" applyProtection="0"/>
    <xf numFmtId="0" fontId="12" fillId="86" borderId="162" applyNumberFormat="0" applyFont="0" applyAlignment="0" applyProtection="0"/>
    <xf numFmtId="4" fontId="50" fillId="91" borderId="160" applyNumberFormat="0" applyProtection="0">
      <alignment vertical="center"/>
    </xf>
    <xf numFmtId="4" fontId="56" fillId="38" borderId="160" applyNumberFormat="0" applyProtection="0">
      <alignment vertical="center"/>
    </xf>
    <xf numFmtId="4" fontId="56" fillId="38" borderId="160" applyNumberFormat="0" applyProtection="0">
      <alignment vertical="center"/>
    </xf>
    <xf numFmtId="4" fontId="50" fillId="91" borderId="160" applyNumberFormat="0" applyProtection="0">
      <alignment vertical="center"/>
    </xf>
    <xf numFmtId="4" fontId="50" fillId="91" borderId="160" applyNumberFormat="0" applyProtection="0">
      <alignment vertical="center"/>
    </xf>
    <xf numFmtId="4" fontId="186" fillId="91" borderId="160" applyNumberFormat="0" applyProtection="0">
      <alignment vertical="center"/>
    </xf>
    <xf numFmtId="4" fontId="229" fillId="38" borderId="160" applyNumberFormat="0" applyProtection="0">
      <alignment vertical="center"/>
    </xf>
    <xf numFmtId="4" fontId="229" fillId="38" borderId="160" applyNumberFormat="0" applyProtection="0">
      <alignment vertical="center"/>
    </xf>
    <xf numFmtId="4" fontId="186" fillId="91" borderId="160" applyNumberFormat="0" applyProtection="0">
      <alignment vertical="center"/>
    </xf>
    <xf numFmtId="4" fontId="50" fillId="91" borderId="160" applyNumberFormat="0" applyProtection="0">
      <alignment horizontal="left" vertical="center" indent="1"/>
    </xf>
    <xf numFmtId="4" fontId="53" fillId="38" borderId="160" applyNumberFormat="0" applyProtection="0">
      <alignment horizontal="left" vertical="center" indent="1"/>
    </xf>
    <xf numFmtId="4" fontId="53" fillId="38" borderId="160" applyNumberFormat="0" applyProtection="0">
      <alignment horizontal="left" vertical="center" indent="1"/>
    </xf>
    <xf numFmtId="4" fontId="50" fillId="91" borderId="160" applyNumberFormat="0" applyProtection="0">
      <alignment horizontal="left" vertical="center" indent="1"/>
    </xf>
    <xf numFmtId="4" fontId="50" fillId="91" borderId="160" applyNumberFormat="0" applyProtection="0">
      <alignment horizontal="left" vertical="center" indent="1"/>
    </xf>
    <xf numFmtId="0" fontId="50" fillId="91" borderId="160" applyNumberFormat="0" applyProtection="0">
      <alignment horizontal="left" vertical="top" indent="1"/>
    </xf>
    <xf numFmtId="4" fontId="64" fillId="93" borderId="160" applyNumberFormat="0" applyProtection="0">
      <alignment horizontal="right" vertical="center"/>
    </xf>
    <xf numFmtId="4" fontId="53" fillId="152" borderId="160" applyNumberFormat="0" applyProtection="0">
      <alignment horizontal="right" vertical="center"/>
    </xf>
    <xf numFmtId="4" fontId="53" fillId="152" borderId="160" applyNumberFormat="0" applyProtection="0">
      <alignment horizontal="right" vertical="center"/>
    </xf>
    <xf numFmtId="4" fontId="64" fillId="93" borderId="160" applyNumberFormat="0" applyProtection="0">
      <alignment horizontal="right" vertical="center"/>
    </xf>
    <xf numFmtId="4" fontId="64" fillId="93" borderId="160" applyNumberFormat="0" applyProtection="0">
      <alignment horizontal="right" vertical="center"/>
    </xf>
    <xf numFmtId="4" fontId="64" fillId="94" borderId="160" applyNumberFormat="0" applyProtection="0">
      <alignment horizontal="right" vertical="center"/>
    </xf>
    <xf numFmtId="4" fontId="53" fillId="121" borderId="160" applyNumberFormat="0" applyProtection="0">
      <alignment horizontal="right" vertical="center"/>
    </xf>
    <xf numFmtId="4" fontId="53" fillId="121" borderId="160" applyNumberFormat="0" applyProtection="0">
      <alignment horizontal="right" vertical="center"/>
    </xf>
    <xf numFmtId="4" fontId="64" fillId="94" borderId="160" applyNumberFormat="0" applyProtection="0">
      <alignment horizontal="right" vertical="center"/>
    </xf>
    <xf numFmtId="4" fontId="64" fillId="94" borderId="160" applyNumberFormat="0" applyProtection="0">
      <alignment horizontal="right" vertical="center"/>
    </xf>
    <xf numFmtId="4" fontId="64" fillId="95" borderId="160" applyNumberFormat="0" applyProtection="0">
      <alignment horizontal="right" vertical="center"/>
    </xf>
    <xf numFmtId="4" fontId="53" fillId="153" borderId="160" applyNumberFormat="0" applyProtection="0">
      <alignment horizontal="right" vertical="center"/>
    </xf>
    <xf numFmtId="4" fontId="53" fillId="153" borderId="160" applyNumberFormat="0" applyProtection="0">
      <alignment horizontal="right" vertical="center"/>
    </xf>
    <xf numFmtId="4" fontId="64" fillId="95" borderId="160" applyNumberFormat="0" applyProtection="0">
      <alignment horizontal="right" vertical="center"/>
    </xf>
    <xf numFmtId="4" fontId="64" fillId="95" borderId="160" applyNumberFormat="0" applyProtection="0">
      <alignment horizontal="right" vertical="center"/>
    </xf>
    <xf numFmtId="4" fontId="64" fillId="96" borderId="160" applyNumberFormat="0" applyProtection="0">
      <alignment horizontal="right" vertical="center"/>
    </xf>
    <xf numFmtId="4" fontId="53" fillId="33" borderId="160" applyNumberFormat="0" applyProtection="0">
      <alignment horizontal="right" vertical="center"/>
    </xf>
    <xf numFmtId="4" fontId="53" fillId="33" borderId="160" applyNumberFormat="0" applyProtection="0">
      <alignment horizontal="right" vertical="center"/>
    </xf>
    <xf numFmtId="4" fontId="64" fillId="96" borderId="160" applyNumberFormat="0" applyProtection="0">
      <alignment horizontal="right" vertical="center"/>
    </xf>
    <xf numFmtId="4" fontId="64" fillId="96" borderId="160" applyNumberFormat="0" applyProtection="0">
      <alignment horizontal="right" vertical="center"/>
    </xf>
    <xf numFmtId="4" fontId="64" fillId="97" borderId="160" applyNumberFormat="0" applyProtection="0">
      <alignment horizontal="right" vertical="center"/>
    </xf>
    <xf numFmtId="4" fontId="53" fillId="154" borderId="160" applyNumberFormat="0" applyProtection="0">
      <alignment horizontal="right" vertical="center"/>
    </xf>
    <xf numFmtId="4" fontId="53" fillId="154" borderId="160" applyNumberFormat="0" applyProtection="0">
      <alignment horizontal="right" vertical="center"/>
    </xf>
    <xf numFmtId="4" fontId="64" fillId="97" borderId="160" applyNumberFormat="0" applyProtection="0">
      <alignment horizontal="right" vertical="center"/>
    </xf>
    <xf numFmtId="4" fontId="64" fillId="97" borderId="160" applyNumberFormat="0" applyProtection="0">
      <alignment horizontal="right" vertical="center"/>
    </xf>
    <xf numFmtId="4" fontId="64" fillId="98" borderId="160" applyNumberFormat="0" applyProtection="0">
      <alignment horizontal="right" vertical="center"/>
    </xf>
    <xf numFmtId="4" fontId="53" fillId="109" borderId="160" applyNumberFormat="0" applyProtection="0">
      <alignment horizontal="right" vertical="center"/>
    </xf>
    <xf numFmtId="4" fontId="53" fillId="109" borderId="160" applyNumberFormat="0" applyProtection="0">
      <alignment horizontal="right" vertical="center"/>
    </xf>
    <xf numFmtId="4" fontId="64" fillId="98" borderId="160" applyNumberFormat="0" applyProtection="0">
      <alignment horizontal="right" vertical="center"/>
    </xf>
    <xf numFmtId="4" fontId="64" fillId="98" borderId="160" applyNumberFormat="0" applyProtection="0">
      <alignment horizontal="right" vertical="center"/>
    </xf>
    <xf numFmtId="4" fontId="64" fillId="99" borderId="160" applyNumberFormat="0" applyProtection="0">
      <alignment horizontal="right" vertical="center"/>
    </xf>
    <xf numFmtId="4" fontId="53" fillId="155" borderId="160" applyNumberFormat="0" applyProtection="0">
      <alignment horizontal="right" vertical="center"/>
    </xf>
    <xf numFmtId="4" fontId="53" fillId="155" borderId="160" applyNumberFormat="0" applyProtection="0">
      <alignment horizontal="right" vertical="center"/>
    </xf>
    <xf numFmtId="4" fontId="64" fillId="99" borderId="160" applyNumberFormat="0" applyProtection="0">
      <alignment horizontal="right" vertical="center"/>
    </xf>
    <xf numFmtId="4" fontId="64" fillId="99" borderId="160" applyNumberFormat="0" applyProtection="0">
      <alignment horizontal="right" vertical="center"/>
    </xf>
    <xf numFmtId="4" fontId="64" fillId="100" borderId="160" applyNumberFormat="0" applyProtection="0">
      <alignment horizontal="right" vertical="center"/>
    </xf>
    <xf numFmtId="4" fontId="53" fillId="156" borderId="160" applyNumberFormat="0" applyProtection="0">
      <alignment horizontal="right" vertical="center"/>
    </xf>
    <xf numFmtId="4" fontId="53" fillId="156" borderId="160" applyNumberFormat="0" applyProtection="0">
      <alignment horizontal="right" vertical="center"/>
    </xf>
    <xf numFmtId="4" fontId="64" fillId="100" borderId="160" applyNumberFormat="0" applyProtection="0">
      <alignment horizontal="right" vertical="center"/>
    </xf>
    <xf numFmtId="4" fontId="64" fillId="100" borderId="160" applyNumberFormat="0" applyProtection="0">
      <alignment horizontal="right" vertical="center"/>
    </xf>
    <xf numFmtId="4" fontId="64" fillId="101" borderId="160" applyNumberFormat="0" applyProtection="0">
      <alignment horizontal="right" vertical="center"/>
    </xf>
    <xf numFmtId="4" fontId="53" fillId="157" borderId="160" applyNumberFormat="0" applyProtection="0">
      <alignment horizontal="right" vertical="center"/>
    </xf>
    <xf numFmtId="4" fontId="53" fillId="157" borderId="160" applyNumberFormat="0" applyProtection="0">
      <alignment horizontal="right" vertical="center"/>
    </xf>
    <xf numFmtId="4" fontId="64" fillId="101" borderId="160" applyNumberFormat="0" applyProtection="0">
      <alignment horizontal="right" vertical="center"/>
    </xf>
    <xf numFmtId="4" fontId="64" fillId="101" borderId="160" applyNumberFormat="0" applyProtection="0">
      <alignment horizontal="right" vertical="center"/>
    </xf>
    <xf numFmtId="4" fontId="64" fillId="92" borderId="160" applyNumberFormat="0" applyProtection="0">
      <alignment horizontal="right" vertical="center"/>
    </xf>
    <xf numFmtId="4" fontId="53" fillId="119" borderId="160" applyNumberFormat="0" applyProtection="0">
      <alignment horizontal="right" vertical="center"/>
    </xf>
    <xf numFmtId="4" fontId="53" fillId="119" borderId="160" applyNumberFormat="0" applyProtection="0">
      <alignment horizontal="right" vertical="center"/>
    </xf>
    <xf numFmtId="4" fontId="64" fillId="92" borderId="160" applyNumberFormat="0" applyProtection="0">
      <alignment horizontal="right" vertical="center"/>
    </xf>
    <xf numFmtId="4" fontId="64" fillId="92" borderId="160" applyNumberFormat="0" applyProtection="0">
      <alignment horizontal="right" vertical="center"/>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104" borderId="160" applyNumberFormat="0" applyProtection="0">
      <alignment horizontal="left" vertical="top" indent="1"/>
    </xf>
    <xf numFmtId="0" fontId="206" fillId="104" borderId="160" applyNumberFormat="0" applyProtection="0">
      <alignment horizontal="left" vertical="top" indent="1"/>
    </xf>
    <xf numFmtId="0" fontId="12" fillId="104" borderId="160" applyNumberFormat="0" applyProtection="0">
      <alignment horizontal="left" vertical="top" indent="1"/>
    </xf>
    <xf numFmtId="0" fontId="12" fillId="104" borderId="160" applyNumberFormat="0" applyProtection="0">
      <alignment horizontal="left" vertical="top"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top" indent="1"/>
    </xf>
    <xf numFmtId="0" fontId="206" fillId="92" borderId="160" applyNumberFormat="0" applyProtection="0">
      <alignment horizontal="left" vertical="top" indent="1"/>
    </xf>
    <xf numFmtId="0" fontId="12" fillId="92" borderId="160" applyNumberFormat="0" applyProtection="0">
      <alignment horizontal="left" vertical="top" indent="1"/>
    </xf>
    <xf numFmtId="0" fontId="12" fillId="92" borderId="160" applyNumberFormat="0" applyProtection="0">
      <alignment horizontal="left" vertical="top"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center" indent="1"/>
    </xf>
    <xf numFmtId="0" fontId="12" fillId="105" borderId="160" applyNumberFormat="0" applyProtection="0">
      <alignment horizontal="left" vertical="top" indent="1"/>
    </xf>
    <xf numFmtId="0" fontId="206" fillId="105" borderId="160" applyNumberFormat="0" applyProtection="0">
      <alignment horizontal="left" vertical="top" indent="1"/>
    </xf>
    <xf numFmtId="0" fontId="12" fillId="105" borderId="160" applyNumberFormat="0" applyProtection="0">
      <alignment horizontal="left" vertical="top" indent="1"/>
    </xf>
    <xf numFmtId="0" fontId="12" fillId="105" borderId="160" applyNumberFormat="0" applyProtection="0">
      <alignment horizontal="left" vertical="top"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center" indent="1"/>
    </xf>
    <xf numFmtId="0" fontId="12" fillId="103" borderId="160" applyNumberFormat="0" applyProtection="0">
      <alignment horizontal="left" vertical="top" indent="1"/>
    </xf>
    <xf numFmtId="0" fontId="206" fillId="103" borderId="160" applyNumberFormat="0" applyProtection="0">
      <alignment horizontal="left" vertical="top" indent="1"/>
    </xf>
    <xf numFmtId="0" fontId="12" fillId="103" borderId="160" applyNumberFormat="0" applyProtection="0">
      <alignment horizontal="left" vertical="top" indent="1"/>
    </xf>
    <xf numFmtId="0" fontId="12" fillId="103" borderId="160" applyNumberFormat="0" applyProtection="0">
      <alignment horizontal="left" vertical="top" indent="1"/>
    </xf>
    <xf numFmtId="4" fontId="64" fillId="107" borderId="160" applyNumberFormat="0" applyProtection="0">
      <alignment vertical="center"/>
    </xf>
    <xf numFmtId="4" fontId="53" fillId="159" borderId="160" applyNumberFormat="0" applyProtection="0">
      <alignment vertical="center"/>
    </xf>
    <xf numFmtId="4" fontId="53" fillId="159" borderId="160" applyNumberFormat="0" applyProtection="0">
      <alignment vertical="center"/>
    </xf>
    <xf numFmtId="4" fontId="64" fillId="107" borderId="160" applyNumberFormat="0" applyProtection="0">
      <alignment vertical="center"/>
    </xf>
    <xf numFmtId="4" fontId="187" fillId="107" borderId="160" applyNumberFormat="0" applyProtection="0">
      <alignment vertical="center"/>
    </xf>
    <xf numFmtId="4" fontId="230" fillId="159" borderId="160" applyNumberFormat="0" applyProtection="0">
      <alignment vertical="center"/>
    </xf>
    <xf numFmtId="4" fontId="230" fillId="159" borderId="160" applyNumberFormat="0" applyProtection="0">
      <alignment vertical="center"/>
    </xf>
    <xf numFmtId="4" fontId="187" fillId="107" borderId="160" applyNumberFormat="0" applyProtection="0">
      <alignment vertical="center"/>
    </xf>
    <xf numFmtId="4" fontId="64" fillId="107" borderId="160" applyNumberFormat="0" applyProtection="0">
      <alignment horizontal="left" vertical="center" indent="1"/>
    </xf>
    <xf numFmtId="4" fontId="56" fillId="119" borderId="168" applyNumberFormat="0" applyProtection="0">
      <alignment horizontal="left" vertical="center" indent="1"/>
    </xf>
    <xf numFmtId="4" fontId="56" fillId="119" borderId="168" applyNumberFormat="0" applyProtection="0">
      <alignment horizontal="left" vertical="center" indent="1"/>
    </xf>
    <xf numFmtId="4" fontId="64" fillId="107" borderId="160" applyNumberFormat="0" applyProtection="0">
      <alignment horizontal="left" vertical="center" indent="1"/>
    </xf>
    <xf numFmtId="0" fontId="64" fillId="107" borderId="160" applyNumberFormat="0" applyProtection="0">
      <alignment horizontal="left" vertical="top" indent="1"/>
    </xf>
    <xf numFmtId="4" fontId="64" fillId="103" borderId="160" applyNumberFormat="0" applyProtection="0">
      <alignment horizontal="right" vertical="center"/>
    </xf>
    <xf numFmtId="4" fontId="53" fillId="159" borderId="160" applyNumberFormat="0" applyProtection="0">
      <alignment horizontal="right" vertical="center"/>
    </xf>
    <xf numFmtId="4" fontId="53" fillId="159" borderId="160" applyNumberFormat="0" applyProtection="0">
      <alignment horizontal="right" vertical="center"/>
    </xf>
    <xf numFmtId="4" fontId="64" fillId="103" borderId="160" applyNumberFormat="0" applyProtection="0">
      <alignment horizontal="right" vertical="center"/>
    </xf>
    <xf numFmtId="4" fontId="64" fillId="103" borderId="160" applyNumberFormat="0" applyProtection="0">
      <alignment horizontal="right" vertical="center"/>
    </xf>
    <xf numFmtId="4" fontId="187" fillId="103" borderId="160" applyNumberFormat="0" applyProtection="0">
      <alignment horizontal="right" vertical="center"/>
    </xf>
    <xf numFmtId="4" fontId="230" fillId="159" borderId="160" applyNumberFormat="0" applyProtection="0">
      <alignment horizontal="right" vertical="center"/>
    </xf>
    <xf numFmtId="4" fontId="230" fillId="159" borderId="160" applyNumberFormat="0" applyProtection="0">
      <alignment horizontal="right" vertical="center"/>
    </xf>
    <xf numFmtId="4" fontId="187" fillId="103" borderId="160" applyNumberFormat="0" applyProtection="0">
      <alignment horizontal="right" vertical="center"/>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56" fillId="119" borderId="160" applyNumberFormat="0" applyProtection="0">
      <alignment horizontal="left" vertical="center" indent="1"/>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64" fillId="92" borderId="160" applyNumberFormat="0" applyProtection="0">
      <alignment horizontal="left" vertical="center" indent="1"/>
    </xf>
    <xf numFmtId="4" fontId="56" fillId="119" borderId="160" applyNumberFormat="0" applyProtection="0">
      <alignment horizontal="left" vertical="center" indent="1"/>
    </xf>
    <xf numFmtId="0" fontId="64" fillId="92" borderId="160" applyNumberFormat="0" applyProtection="0">
      <alignment horizontal="left" vertical="top" indent="1"/>
    </xf>
    <xf numFmtId="4" fontId="188" fillId="120" borderId="168" applyNumberFormat="0" applyProtection="0">
      <alignment horizontal="left" vertical="center" indent="1"/>
    </xf>
    <xf numFmtId="4" fontId="188" fillId="120" borderId="168" applyNumberFormat="0" applyProtection="0">
      <alignment horizontal="left" vertical="center" indent="1"/>
    </xf>
    <xf numFmtId="4" fontId="189" fillId="103" borderId="160" applyNumberFormat="0" applyProtection="0">
      <alignment horizontal="right" vertical="center"/>
    </xf>
    <xf numFmtId="4" fontId="231" fillId="159" borderId="160" applyNumberFormat="0" applyProtection="0">
      <alignment horizontal="right" vertical="center"/>
    </xf>
    <xf numFmtId="4" fontId="231" fillId="159" borderId="160" applyNumberFormat="0" applyProtection="0">
      <alignment horizontal="right" vertical="center"/>
    </xf>
    <xf numFmtId="4" fontId="189" fillId="103" borderId="160" applyNumberFormat="0" applyProtection="0">
      <alignment horizontal="right" vertical="center"/>
    </xf>
    <xf numFmtId="0" fontId="185" fillId="0" borderId="169" applyNumberFormat="0" applyFill="0" applyAlignment="0" applyProtection="0"/>
    <xf numFmtId="0" fontId="185" fillId="0" borderId="169" applyNumberFormat="0" applyFill="0" applyAlignment="0" applyProtection="0"/>
    <xf numFmtId="4" fontId="206" fillId="91" borderId="165" applyNumberFormat="0" applyProtection="0">
      <alignment vertical="center"/>
    </xf>
    <xf numFmtId="4" fontId="206" fillId="38" borderId="165" applyNumberFormat="0" applyProtection="0">
      <alignment horizontal="left" vertical="center"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0" fontId="206" fillId="110" borderId="165" applyNumberFormat="0" applyProtection="0">
      <alignment horizontal="left" vertical="center" indent="1"/>
    </xf>
    <xf numFmtId="0" fontId="206" fillId="138" borderId="165" applyNumberFormat="0" applyProtection="0">
      <alignment horizontal="left" vertical="center" indent="1"/>
    </xf>
    <xf numFmtId="0" fontId="206" fillId="105" borderId="165" applyNumberFormat="0" applyProtection="0">
      <alignment horizontal="left" vertical="center" indent="1"/>
    </xf>
    <xf numFmtId="0" fontId="206" fillId="103" borderId="165" applyNumberFormat="0" applyProtection="0">
      <alignment horizontal="left" vertical="center" indent="1"/>
    </xf>
    <xf numFmtId="4" fontId="206" fillId="0" borderId="165" applyNumberFormat="0" applyProtection="0">
      <alignment horizontal="right" vertical="center"/>
    </xf>
    <xf numFmtId="4" fontId="64" fillId="92" borderId="160" applyNumberFormat="0" applyProtection="0">
      <alignment horizontal="left" vertical="center" indent="1"/>
    </xf>
    <xf numFmtId="0" fontId="50" fillId="91" borderId="160" applyNumberFormat="0" applyProtection="0">
      <alignment horizontal="left" vertical="top" indent="1"/>
    </xf>
    <xf numFmtId="4" fontId="206" fillId="122" borderId="165" applyNumberFormat="0" applyProtection="0">
      <alignment horizontal="left" vertical="center" indent="1"/>
    </xf>
    <xf numFmtId="4" fontId="189" fillId="103" borderId="160" applyNumberFormat="0" applyProtection="0">
      <alignment horizontal="right" vertical="center"/>
    </xf>
    <xf numFmtId="4" fontId="12" fillId="104" borderId="166" applyNumberFormat="0" applyProtection="0">
      <alignment horizontal="left" vertical="center" indent="1"/>
    </xf>
    <xf numFmtId="4" fontId="12" fillId="104" borderId="166" applyNumberFormat="0" applyProtection="0">
      <alignment horizontal="left" vertical="center" indent="1"/>
    </xf>
    <xf numFmtId="0" fontId="12" fillId="105" borderId="160" applyNumberFormat="0" applyProtection="0">
      <alignment horizontal="left" vertical="center" indent="1"/>
    </xf>
    <xf numFmtId="4" fontId="188" fillId="120" borderId="168" applyNumberFormat="0" applyProtection="0">
      <alignment horizontal="left" vertical="center" indent="1"/>
    </xf>
    <xf numFmtId="4" fontId="64" fillId="92" borderId="160" applyNumberFormat="0" applyProtection="0">
      <alignment horizontal="left" vertical="center" indent="1"/>
    </xf>
    <xf numFmtId="4" fontId="231" fillId="159" borderId="160" applyNumberFormat="0" applyProtection="0">
      <alignment horizontal="right" vertical="center"/>
    </xf>
    <xf numFmtId="0" fontId="185" fillId="0" borderId="169" applyNumberFormat="0" applyFill="0" applyAlignment="0" applyProtection="0"/>
    <xf numFmtId="4" fontId="53" fillId="121" borderId="160" applyNumberFormat="0" applyProtection="0">
      <alignment horizontal="right" vertical="center"/>
    </xf>
    <xf numFmtId="4" fontId="206" fillId="101" borderId="165" applyNumberFormat="0" applyProtection="0">
      <alignment horizontal="right" vertical="center"/>
    </xf>
    <xf numFmtId="4" fontId="206" fillId="103" borderId="166" applyNumberFormat="0" applyProtection="0">
      <alignment horizontal="left" vertical="center" indent="1"/>
    </xf>
    <xf numFmtId="4" fontId="64" fillId="101" borderId="160" applyNumberFormat="0" applyProtection="0">
      <alignment horizontal="right" vertical="center"/>
    </xf>
    <xf numFmtId="4" fontId="208" fillId="107" borderId="160" applyNumberFormat="0" applyProtection="0">
      <alignment vertical="center"/>
    </xf>
    <xf numFmtId="4" fontId="206" fillId="95" borderId="166" applyNumberFormat="0" applyProtection="0">
      <alignment horizontal="right" vertical="center"/>
    </xf>
    <xf numFmtId="4" fontId="231" fillId="159" borderId="160" applyNumberFormat="0" applyProtection="0">
      <alignment horizontal="right" vertical="center"/>
    </xf>
    <xf numFmtId="4" fontId="187" fillId="103" borderId="160" applyNumberFormat="0" applyProtection="0">
      <alignment horizontal="right" vertical="center"/>
    </xf>
    <xf numFmtId="4" fontId="230" fillId="159" borderId="160" applyNumberFormat="0" applyProtection="0">
      <alignment vertical="center"/>
    </xf>
    <xf numFmtId="4" fontId="56" fillId="38" borderId="160" applyNumberFormat="0" applyProtection="0">
      <alignment vertical="center"/>
    </xf>
    <xf numFmtId="4" fontId="64" fillId="107" borderId="160" applyNumberFormat="0" applyProtection="0">
      <alignment vertical="center"/>
    </xf>
    <xf numFmtId="4" fontId="206" fillId="122" borderId="165" applyNumberFormat="0" applyProtection="0">
      <alignment horizontal="left" vertical="center" indent="1"/>
    </xf>
    <xf numFmtId="4" fontId="56" fillId="119" borderId="160" applyNumberFormat="0" applyProtection="0">
      <alignment horizontal="left" vertical="center" indent="1"/>
    </xf>
    <xf numFmtId="0" fontId="12" fillId="86" borderId="162" applyNumberFormat="0" applyFont="0" applyAlignment="0" applyProtection="0"/>
    <xf numFmtId="0" fontId="12" fillId="105" borderId="160" applyNumberFormat="0" applyProtection="0">
      <alignment horizontal="left" vertical="top" indent="1"/>
    </xf>
    <xf numFmtId="0" fontId="201" fillId="87" borderId="161" applyNumberFormat="0" applyAlignment="0" applyProtection="0"/>
    <xf numFmtId="4" fontId="206" fillId="102" borderId="166" applyNumberFormat="0" applyProtection="0">
      <alignment horizontal="left" vertical="center" indent="1"/>
    </xf>
    <xf numFmtId="4" fontId="64" fillId="97" borderId="160" applyNumberFormat="0" applyProtection="0">
      <alignment horizontal="right" vertical="center"/>
    </xf>
    <xf numFmtId="0" fontId="12" fillId="103" borderId="160" applyNumberFormat="0" applyProtection="0">
      <alignment horizontal="left" vertical="center" indent="1"/>
    </xf>
    <xf numFmtId="4" fontId="53" fillId="156" borderId="160" applyNumberFormat="0" applyProtection="0">
      <alignment horizontal="right" vertical="center"/>
    </xf>
    <xf numFmtId="4" fontId="64" fillId="101" borderId="160" applyNumberFormat="0" applyProtection="0">
      <alignment horizontal="right" vertical="center"/>
    </xf>
    <xf numFmtId="4" fontId="50" fillId="91" borderId="160" applyNumberFormat="0" applyProtection="0">
      <alignment horizontal="left" vertical="center" indent="1"/>
    </xf>
    <xf numFmtId="4" fontId="189" fillId="103" borderId="160" applyNumberFormat="0" applyProtection="0">
      <alignment horizontal="right" vertical="center"/>
    </xf>
    <xf numFmtId="0" fontId="12" fillId="92" borderId="160" applyNumberFormat="0" applyProtection="0">
      <alignment horizontal="left" vertical="top" indent="1"/>
    </xf>
    <xf numFmtId="4" fontId="64" fillId="92" borderId="160" applyNumberFormat="0" applyProtection="0">
      <alignment horizontal="left" vertical="center" indent="1"/>
    </xf>
    <xf numFmtId="4" fontId="187" fillId="103" borderId="160" applyNumberFormat="0" applyProtection="0">
      <alignment horizontal="right" vertical="center"/>
    </xf>
    <xf numFmtId="0" fontId="12" fillId="103" borderId="160" applyNumberFormat="0" applyProtection="0">
      <alignment horizontal="left" vertical="top" indent="1"/>
    </xf>
    <xf numFmtId="0" fontId="12" fillId="105" borderId="160" applyNumberFormat="0" applyProtection="0">
      <alignment horizontal="left" vertical="top" indent="1"/>
    </xf>
    <xf numFmtId="0" fontId="12" fillId="92" borderId="160" applyNumberFormat="0" applyProtection="0">
      <alignment horizontal="left" vertical="top" indent="1"/>
    </xf>
    <xf numFmtId="0" fontId="12" fillId="92" borderId="160" applyNumberFormat="0" applyProtection="0">
      <alignment horizontal="left" vertical="center" indent="1"/>
    </xf>
    <xf numFmtId="4" fontId="53" fillId="155" borderId="160" applyNumberFormat="0" applyProtection="0">
      <alignment horizontal="right" vertical="center"/>
    </xf>
    <xf numFmtId="4" fontId="64" fillId="95" borderId="160" applyNumberFormat="0" applyProtection="0">
      <alignment horizontal="right" vertical="center"/>
    </xf>
    <xf numFmtId="4" fontId="64" fillId="94" borderId="160" applyNumberFormat="0" applyProtection="0">
      <alignment horizontal="right" vertical="center"/>
    </xf>
    <xf numFmtId="4" fontId="64" fillId="93" borderId="160" applyNumberFormat="0" applyProtection="0">
      <alignment horizontal="right" vertical="center"/>
    </xf>
    <xf numFmtId="4" fontId="53" fillId="33" borderId="160" applyNumberFormat="0" applyProtection="0">
      <alignment horizontal="right" vertical="center"/>
    </xf>
    <xf numFmtId="0" fontId="50" fillId="91" borderId="160" applyNumberFormat="0" applyProtection="0">
      <alignment horizontal="left" vertical="top" indent="1"/>
    </xf>
    <xf numFmtId="4" fontId="50" fillId="91" borderId="160" applyNumberFormat="0" applyProtection="0">
      <alignment horizontal="left" vertical="center" indent="1"/>
    </xf>
    <xf numFmtId="4" fontId="186" fillId="91" borderId="160" applyNumberFormat="0" applyProtection="0">
      <alignment vertical="center"/>
    </xf>
    <xf numFmtId="4" fontId="50" fillId="91" borderId="160" applyNumberFormat="0" applyProtection="0">
      <alignment vertical="center"/>
    </xf>
    <xf numFmtId="4" fontId="64" fillId="99" borderId="160" applyNumberFormat="0" applyProtection="0">
      <alignment horizontal="right" vertical="center"/>
    </xf>
    <xf numFmtId="4" fontId="206" fillId="99" borderId="165" applyNumberFormat="0" applyProtection="0">
      <alignment horizontal="right" vertical="center"/>
    </xf>
    <xf numFmtId="0" fontId="12" fillId="86" borderId="162" applyNumberFormat="0" applyFont="0" applyAlignment="0" applyProtection="0"/>
    <xf numFmtId="0" fontId="206" fillId="92" borderId="160" applyNumberFormat="0" applyProtection="0">
      <alignment horizontal="left" vertical="top" indent="1"/>
    </xf>
    <xf numFmtId="4" fontId="206" fillId="96" borderId="165" applyNumberFormat="0" applyProtection="0">
      <alignment horizontal="right" vertical="center"/>
    </xf>
    <xf numFmtId="0" fontId="12" fillId="92" borderId="160" applyNumberFormat="0" applyProtection="0">
      <alignment horizontal="left" vertical="top" indent="1"/>
    </xf>
    <xf numFmtId="4" fontId="230" fillId="159" borderId="160" applyNumberFormat="0" applyProtection="0">
      <alignment vertical="center"/>
    </xf>
    <xf numFmtId="0" fontId="12" fillId="105" borderId="160" applyNumberFormat="0" applyProtection="0">
      <alignment horizontal="left" vertical="center" indent="1"/>
    </xf>
    <xf numFmtId="4" fontId="64" fillId="101" borderId="160" applyNumberFormat="0" applyProtection="0">
      <alignment horizontal="right" vertical="center"/>
    </xf>
    <xf numFmtId="4" fontId="206" fillId="98" borderId="165" applyNumberFormat="0" applyProtection="0">
      <alignment horizontal="right" vertical="center"/>
    </xf>
    <xf numFmtId="4" fontId="64" fillId="96" borderId="160" applyNumberFormat="0" applyProtection="0">
      <alignment horizontal="right" vertical="center"/>
    </xf>
    <xf numFmtId="0" fontId="64" fillId="107" borderId="160" applyNumberFormat="0" applyProtection="0">
      <alignment horizontal="left" vertical="top" indent="1"/>
    </xf>
    <xf numFmtId="4" fontId="188" fillId="120" borderId="168" applyNumberFormat="0" applyProtection="0">
      <alignment horizontal="left" vertical="center" indent="1"/>
    </xf>
    <xf numFmtId="4" fontId="206" fillId="122" borderId="165" applyNumberFormat="0" applyProtection="0">
      <alignment horizontal="left" vertical="center" indent="1"/>
    </xf>
    <xf numFmtId="0" fontId="12" fillId="103" borderId="160" applyNumberFormat="0" applyProtection="0">
      <alignment horizontal="left" vertical="center" indent="1"/>
    </xf>
    <xf numFmtId="0" fontId="12" fillId="105" borderId="160" applyNumberFormat="0" applyProtection="0">
      <alignment horizontal="left" vertical="center" indent="1"/>
    </xf>
    <xf numFmtId="0" fontId="12" fillId="92" borderId="160" applyNumberFormat="0" applyProtection="0">
      <alignment horizontal="left" vertical="top" indent="1"/>
    </xf>
    <xf numFmtId="4" fontId="64" fillId="107" borderId="160" applyNumberFormat="0" applyProtection="0">
      <alignment vertical="center"/>
    </xf>
    <xf numFmtId="0" fontId="208" fillId="92" borderId="160" applyNumberFormat="0" applyProtection="0">
      <alignment horizontal="left" vertical="top" indent="1"/>
    </xf>
    <xf numFmtId="4" fontId="206" fillId="93" borderId="165" applyNumberFormat="0" applyProtection="0">
      <alignment horizontal="right" vertical="center"/>
    </xf>
    <xf numFmtId="4" fontId="64" fillId="98" borderId="160" applyNumberFormat="0" applyProtection="0">
      <alignment horizontal="right" vertical="center"/>
    </xf>
    <xf numFmtId="4" fontId="186" fillId="91" borderId="160" applyNumberFormat="0" applyProtection="0">
      <alignment vertical="center"/>
    </xf>
    <xf numFmtId="4" fontId="12" fillId="104" borderId="166" applyNumberFormat="0" applyProtection="0">
      <alignment horizontal="left" vertical="center" indent="1"/>
    </xf>
    <xf numFmtId="0" fontId="64" fillId="107" borderId="160" applyNumberFormat="0" applyProtection="0">
      <alignment horizontal="left" vertical="top" indent="1"/>
    </xf>
    <xf numFmtId="0" fontId="12" fillId="103" borderId="160" applyNumberFormat="0" applyProtection="0">
      <alignment horizontal="left" vertical="center" indent="1"/>
    </xf>
    <xf numFmtId="0" fontId="208" fillId="107" borderId="160" applyNumberFormat="0" applyProtection="0">
      <alignment horizontal="left" vertical="top" indent="1"/>
    </xf>
    <xf numFmtId="4" fontId="206" fillId="102" borderId="166" applyNumberFormat="0" applyProtection="0">
      <alignment horizontal="left" vertical="center" indent="1"/>
    </xf>
    <xf numFmtId="0" fontId="12" fillId="103" borderId="160" applyNumberFormat="0" applyProtection="0">
      <alignment horizontal="left" vertical="top" indent="1"/>
    </xf>
    <xf numFmtId="4" fontId="64" fillId="99" borderId="160" applyNumberFormat="0" applyProtection="0">
      <alignment horizontal="right" vertical="center"/>
    </xf>
    <xf numFmtId="0" fontId="206" fillId="103" borderId="160" applyNumberFormat="0" applyProtection="0">
      <alignment horizontal="left" vertical="top" indent="1"/>
    </xf>
    <xf numFmtId="4" fontId="206" fillId="93" borderId="165" applyNumberFormat="0" applyProtection="0">
      <alignment horizontal="right" vertical="center"/>
    </xf>
    <xf numFmtId="0" fontId="12" fillId="105" borderId="160" applyNumberFormat="0" applyProtection="0">
      <alignment horizontal="left" vertical="center" indent="1"/>
    </xf>
    <xf numFmtId="4" fontId="53" fillId="154" borderId="160" applyNumberFormat="0" applyProtection="0">
      <alignment horizontal="right" vertical="center"/>
    </xf>
    <xf numFmtId="4" fontId="50" fillId="91" borderId="160" applyNumberFormat="0" applyProtection="0">
      <alignment horizontal="left" vertical="center" indent="1"/>
    </xf>
    <xf numFmtId="4" fontId="189" fillId="103" borderId="160" applyNumberFormat="0" applyProtection="0">
      <alignment horizontal="right" vertical="center"/>
    </xf>
    <xf numFmtId="0" fontId="12" fillId="92" borderId="160" applyNumberFormat="0" applyProtection="0">
      <alignment horizontal="left" vertical="top" indent="1"/>
    </xf>
    <xf numFmtId="4" fontId="53" fillId="33" borderId="160" applyNumberFormat="0" applyProtection="0">
      <alignment horizontal="right" vertical="center"/>
    </xf>
    <xf numFmtId="4" fontId="12" fillId="104" borderId="166" applyNumberFormat="0" applyProtection="0">
      <alignment horizontal="left" vertical="center" indent="1"/>
    </xf>
    <xf numFmtId="4" fontId="206" fillId="122" borderId="165" applyNumberFormat="0" applyProtection="0">
      <alignment horizontal="left" vertical="center" indent="1"/>
    </xf>
    <xf numFmtId="0" fontId="12" fillId="104" borderId="160" applyNumberFormat="0" applyProtection="0">
      <alignment horizontal="left" vertical="center" indent="1"/>
    </xf>
    <xf numFmtId="4" fontId="64" fillId="94" borderId="160" applyNumberFormat="0" applyProtection="0">
      <alignment horizontal="right" vertical="center"/>
    </xf>
    <xf numFmtId="4" fontId="53" fillId="159" borderId="160" applyNumberFormat="0" applyProtection="0">
      <alignment horizontal="right" vertical="center"/>
    </xf>
    <xf numFmtId="4" fontId="53" fillId="119" borderId="160" applyNumberFormat="0" applyProtection="0">
      <alignment horizontal="right" vertical="center"/>
    </xf>
    <xf numFmtId="4" fontId="64" fillId="93" borderId="160" applyNumberFormat="0" applyProtection="0">
      <alignment horizontal="right" vertical="center"/>
    </xf>
    <xf numFmtId="0" fontId="206" fillId="110" borderId="165" applyNumberFormat="0" applyProtection="0">
      <alignment horizontal="left" vertical="center" indent="1"/>
    </xf>
    <xf numFmtId="4" fontId="230" fillId="159" borderId="160" applyNumberFormat="0" applyProtection="0">
      <alignment vertical="center"/>
    </xf>
    <xf numFmtId="4" fontId="64" fillId="100" borderId="160" applyNumberFormat="0" applyProtection="0">
      <alignment horizontal="right" vertical="center"/>
    </xf>
    <xf numFmtId="4" fontId="229" fillId="38" borderId="160" applyNumberFormat="0" applyProtection="0">
      <alignment vertical="center"/>
    </xf>
    <xf numFmtId="4" fontId="53" fillId="156" borderId="160" applyNumberFormat="0" applyProtection="0">
      <alignment horizontal="right" vertical="center"/>
    </xf>
    <xf numFmtId="0" fontId="12" fillId="103" borderId="160" applyNumberFormat="0" applyProtection="0">
      <alignment horizontal="left" vertical="center" indent="1"/>
    </xf>
    <xf numFmtId="0" fontId="12" fillId="92" borderId="160" applyNumberFormat="0" applyProtection="0">
      <alignment horizontal="left" vertical="center" indent="1"/>
    </xf>
    <xf numFmtId="4" fontId="206" fillId="101" borderId="165" applyNumberFormat="0" applyProtection="0">
      <alignment horizontal="right" vertical="center"/>
    </xf>
    <xf numFmtId="0" fontId="204" fillId="117" borderId="163" applyNumberFormat="0" applyAlignment="0" applyProtection="0"/>
    <xf numFmtId="0" fontId="201" fillId="87" borderId="161" applyNumberFormat="0" applyAlignment="0" applyProtection="0"/>
    <xf numFmtId="0" fontId="12" fillId="105" borderId="160" applyNumberFormat="0" applyProtection="0">
      <alignment horizontal="left" vertical="center" indent="1"/>
    </xf>
    <xf numFmtId="0" fontId="64" fillId="107" borderId="160" applyNumberFormat="0" applyProtection="0">
      <alignment horizontal="left" vertical="top" indent="1"/>
    </xf>
    <xf numFmtId="4" fontId="206" fillId="100" borderId="165" applyNumberFormat="0" applyProtection="0">
      <alignment horizontal="right" vertical="center"/>
    </xf>
    <xf numFmtId="4" fontId="215" fillId="38" borderId="165" applyNumberFormat="0" applyProtection="0">
      <alignment vertical="center"/>
    </xf>
    <xf numFmtId="4" fontId="53" fillId="159" borderId="160" applyNumberFormat="0" applyProtection="0">
      <alignment vertical="center"/>
    </xf>
    <xf numFmtId="0" fontId="206" fillId="86" borderId="165" applyNumberFormat="0" applyFont="0" applyAlignment="0" applyProtection="0"/>
    <xf numFmtId="4" fontId="206" fillId="95" borderId="166" applyNumberFormat="0" applyProtection="0">
      <alignment horizontal="right" vertical="center"/>
    </xf>
    <xf numFmtId="0" fontId="194" fillId="117" borderId="161" applyNumberFormat="0" applyAlignment="0" applyProtection="0"/>
    <xf numFmtId="4" fontId="206" fillId="97" borderId="165" applyNumberFormat="0" applyProtection="0">
      <alignment horizontal="right" vertical="center"/>
    </xf>
    <xf numFmtId="4" fontId="206" fillId="102" borderId="166" applyNumberFormat="0" applyProtection="0">
      <alignment horizontal="left" vertical="center" indent="1"/>
    </xf>
    <xf numFmtId="4" fontId="64" fillId="94" borderId="160" applyNumberFormat="0" applyProtection="0">
      <alignment horizontal="right" vertical="center"/>
    </xf>
    <xf numFmtId="0" fontId="12" fillId="103" borderId="160" applyNumberFormat="0" applyProtection="0">
      <alignment horizontal="left" vertical="center" indent="1"/>
    </xf>
    <xf numFmtId="4" fontId="64" fillId="100" borderId="160" applyNumberFormat="0" applyProtection="0">
      <alignment horizontal="right" vertical="center"/>
    </xf>
    <xf numFmtId="4" fontId="206" fillId="0" borderId="165" applyNumberFormat="0" applyProtection="0">
      <alignment horizontal="right" vertical="center"/>
    </xf>
    <xf numFmtId="4" fontId="64" fillId="101" borderId="160" applyNumberFormat="0" applyProtection="0">
      <alignment horizontal="right" vertical="center"/>
    </xf>
    <xf numFmtId="0" fontId="12" fillId="103" borderId="160" applyNumberFormat="0" applyProtection="0">
      <alignment horizontal="left" vertical="top" indent="1"/>
    </xf>
    <xf numFmtId="4" fontId="206" fillId="102" borderId="166" applyNumberFormat="0" applyProtection="0">
      <alignment horizontal="left" vertical="center" indent="1"/>
    </xf>
    <xf numFmtId="0" fontId="12" fillId="86" borderId="162" applyNumberFormat="0" applyFont="0" applyAlignment="0" applyProtection="0"/>
    <xf numFmtId="4" fontId="206" fillId="38" borderId="165" applyNumberFormat="0" applyProtection="0">
      <alignment horizontal="left" vertical="center" indent="1"/>
    </xf>
    <xf numFmtId="4" fontId="231" fillId="159" borderId="160" applyNumberFormat="0" applyProtection="0">
      <alignment horizontal="right" vertical="center"/>
    </xf>
    <xf numFmtId="4" fontId="64" fillId="95" borderId="160" applyNumberFormat="0" applyProtection="0">
      <alignment horizontal="right" vertical="center"/>
    </xf>
    <xf numFmtId="0" fontId="220" fillId="110" borderId="161" applyNumberFormat="0" applyAlignment="0" applyProtection="0"/>
    <xf numFmtId="0" fontId="12" fillId="92" borderId="160" applyNumberFormat="0" applyProtection="0">
      <alignment horizontal="left" vertical="center" indent="1"/>
    </xf>
    <xf numFmtId="4" fontId="53" fillId="121" borderId="160" applyNumberFormat="0" applyProtection="0">
      <alignment horizontal="right" vertical="center"/>
    </xf>
    <xf numFmtId="0" fontId="12" fillId="104" borderId="160" applyNumberFormat="0" applyProtection="0">
      <alignment horizontal="left" vertical="center" indent="1"/>
    </xf>
    <xf numFmtId="4" fontId="206" fillId="137" borderId="165" applyNumberFormat="0" applyProtection="0">
      <alignment horizontal="right" vertical="center"/>
    </xf>
    <xf numFmtId="0" fontId="206" fillId="105" borderId="160" applyNumberFormat="0" applyProtection="0">
      <alignment horizontal="left" vertical="top" indent="1"/>
    </xf>
    <xf numFmtId="4" fontId="64" fillId="107" borderId="160" applyNumberFormat="0" applyProtection="0">
      <alignment horizontal="left" vertical="center" indent="1"/>
    </xf>
    <xf numFmtId="4" fontId="208" fillId="110" borderId="160" applyNumberFormat="0" applyProtection="0">
      <alignment horizontal="left" vertical="center" indent="1"/>
    </xf>
    <xf numFmtId="4" fontId="206" fillId="100" borderId="165" applyNumberFormat="0" applyProtection="0">
      <alignment horizontal="right" vertical="center"/>
    </xf>
    <xf numFmtId="4" fontId="187" fillId="107" borderId="160" applyNumberFormat="0" applyProtection="0">
      <alignment vertical="center"/>
    </xf>
    <xf numFmtId="4" fontId="187" fillId="107" borderId="160" applyNumberFormat="0" applyProtection="0">
      <alignment vertical="center"/>
    </xf>
    <xf numFmtId="0" fontId="206" fillId="104" borderId="160" applyNumberFormat="0" applyProtection="0">
      <alignment horizontal="left" vertical="top" indent="1"/>
    </xf>
    <xf numFmtId="0" fontId="12" fillId="92" borderId="160" applyNumberFormat="0" applyProtection="0">
      <alignment horizontal="left" vertical="center" indent="1"/>
    </xf>
    <xf numFmtId="0" fontId="12" fillId="105" borderId="160" applyNumberFormat="0" applyProtection="0">
      <alignment horizontal="left" vertical="center" indent="1"/>
    </xf>
    <xf numFmtId="4" fontId="206" fillId="100" borderId="165" applyNumberFormat="0" applyProtection="0">
      <alignment horizontal="right" vertical="center"/>
    </xf>
    <xf numFmtId="4" fontId="64" fillId="103" borderId="160" applyNumberFormat="0" applyProtection="0">
      <alignment horizontal="right" vertical="center"/>
    </xf>
    <xf numFmtId="4" fontId="53" fillId="159" borderId="160" applyNumberFormat="0" applyProtection="0">
      <alignment horizontal="right" vertical="center"/>
    </xf>
    <xf numFmtId="0" fontId="12" fillId="92" borderId="160" applyNumberFormat="0" applyProtection="0">
      <alignment horizontal="left" vertical="top" indent="1"/>
    </xf>
    <xf numFmtId="0" fontId="64" fillId="107" borderId="160" applyNumberFormat="0" applyProtection="0">
      <alignment horizontal="left" vertical="top" indent="1"/>
    </xf>
    <xf numFmtId="4" fontId="211" fillId="106" borderId="165" applyNumberFormat="0" applyProtection="0">
      <alignment horizontal="right" vertical="center"/>
    </xf>
    <xf numFmtId="4" fontId="50" fillId="91" borderId="160" applyNumberFormat="0" applyProtection="0">
      <alignment vertical="center"/>
    </xf>
    <xf numFmtId="4" fontId="208" fillId="107" borderId="160" applyNumberFormat="0" applyProtection="0">
      <alignment vertical="center"/>
    </xf>
    <xf numFmtId="4" fontId="206" fillId="101" borderId="165" applyNumberFormat="0" applyProtection="0">
      <alignment horizontal="right" vertical="center"/>
    </xf>
    <xf numFmtId="0" fontId="12" fillId="103" borderId="160" applyNumberFormat="0" applyProtection="0">
      <alignment horizontal="left" vertical="center" indent="1"/>
    </xf>
    <xf numFmtId="0" fontId="206" fillId="92" borderId="160" applyNumberFormat="0" applyProtection="0">
      <alignment horizontal="left" vertical="top" indent="1"/>
    </xf>
    <xf numFmtId="4" fontId="206" fillId="122" borderId="165" applyNumberFormat="0" applyProtection="0">
      <alignment horizontal="left" vertical="center" indent="1"/>
    </xf>
    <xf numFmtId="0" fontId="12" fillId="105" borderId="160" applyNumberFormat="0" applyProtection="0">
      <alignment horizontal="left" vertical="center" indent="1"/>
    </xf>
    <xf numFmtId="4" fontId="186" fillId="91" borderId="160" applyNumberFormat="0" applyProtection="0">
      <alignment vertical="center"/>
    </xf>
    <xf numFmtId="4" fontId="188" fillId="120" borderId="168" applyNumberFormat="0" applyProtection="0">
      <alignment horizontal="left" vertical="center" indent="1"/>
    </xf>
    <xf numFmtId="0" fontId="12" fillId="92" borderId="160" applyNumberFormat="0" applyProtection="0">
      <alignment horizontal="left" vertical="center" indent="1"/>
    </xf>
    <xf numFmtId="4" fontId="12" fillId="104" borderId="166" applyNumberFormat="0" applyProtection="0">
      <alignment horizontal="left" vertical="center" indent="1"/>
    </xf>
    <xf numFmtId="4" fontId="206" fillId="122" borderId="165" applyNumberFormat="0" applyProtection="0">
      <alignment horizontal="left" vertical="center" indent="1"/>
    </xf>
    <xf numFmtId="0" fontId="12" fillId="104" borderId="160" applyNumberFormat="0" applyProtection="0">
      <alignment horizontal="left" vertical="center" indent="1"/>
    </xf>
    <xf numFmtId="0" fontId="226" fillId="110" borderId="161" applyNumberFormat="0" applyAlignment="0" applyProtection="0"/>
    <xf numFmtId="4" fontId="64" fillId="103" borderId="160" applyNumberFormat="0" applyProtection="0">
      <alignment horizontal="right" vertical="center"/>
    </xf>
    <xf numFmtId="4" fontId="64" fillId="92" borderId="160" applyNumberFormat="0" applyProtection="0">
      <alignment horizontal="right" vertical="center"/>
    </xf>
    <xf numFmtId="4" fontId="206" fillId="92" borderId="166" applyNumberFormat="0" applyProtection="0">
      <alignment horizontal="left" vertical="center" indent="1"/>
    </xf>
    <xf numFmtId="4" fontId="187" fillId="107" borderId="160" applyNumberFormat="0" applyProtection="0">
      <alignment vertical="center"/>
    </xf>
    <xf numFmtId="4" fontId="64" fillId="100" borderId="160" applyNumberFormat="0" applyProtection="0">
      <alignment horizontal="right" vertical="center"/>
    </xf>
    <xf numFmtId="0" fontId="206" fillId="103" borderId="165" applyNumberFormat="0" applyProtection="0">
      <alignment horizontal="left" vertical="center" indent="1"/>
    </xf>
    <xf numFmtId="4" fontId="206" fillId="122" borderId="165" applyNumberFormat="0" applyProtection="0">
      <alignment horizontal="left" vertical="center" indent="1"/>
    </xf>
    <xf numFmtId="0" fontId="206" fillId="103" borderId="165" applyNumberFormat="0" applyProtection="0">
      <alignment horizontal="left" vertical="center" indent="1"/>
    </xf>
    <xf numFmtId="4" fontId="206" fillId="122" borderId="165" applyNumberFormat="0" applyProtection="0">
      <alignment horizontal="left" vertical="center" indent="1"/>
    </xf>
    <xf numFmtId="4" fontId="50" fillId="91" borderId="160" applyNumberFormat="0" applyProtection="0">
      <alignment vertical="center"/>
    </xf>
    <xf numFmtId="4" fontId="206" fillId="102" borderId="166" applyNumberFormat="0" applyProtection="0">
      <alignment horizontal="left" vertical="center" indent="1"/>
    </xf>
    <xf numFmtId="4" fontId="64" fillId="100" borderId="160" applyNumberFormat="0" applyProtection="0">
      <alignment horizontal="right" vertical="center"/>
    </xf>
    <xf numFmtId="4" fontId="64" fillId="107" borderId="160" applyNumberFormat="0" applyProtection="0">
      <alignment horizontal="left" vertical="center" indent="1"/>
    </xf>
    <xf numFmtId="0" fontId="194" fillId="117" borderId="161" applyNumberFormat="0" applyAlignment="0" applyProtection="0"/>
    <xf numFmtId="4" fontId="206" fillId="99" borderId="165" applyNumberFormat="0" applyProtection="0">
      <alignment horizontal="right" vertical="center"/>
    </xf>
    <xf numFmtId="4" fontId="187" fillId="103" borderId="160" applyNumberFormat="0" applyProtection="0">
      <alignment horizontal="right" vertical="center"/>
    </xf>
    <xf numFmtId="4" fontId="206" fillId="122" borderId="165" applyNumberFormat="0" applyProtection="0">
      <alignment horizontal="left" vertical="center" indent="1"/>
    </xf>
    <xf numFmtId="4" fontId="53" fillId="157" borderId="160" applyNumberFormat="0" applyProtection="0">
      <alignment horizontal="right" vertical="center"/>
    </xf>
    <xf numFmtId="4" fontId="64" fillId="92" borderId="160" applyNumberFormat="0" applyProtection="0">
      <alignment horizontal="left" vertical="center" indent="1"/>
    </xf>
    <xf numFmtId="0" fontId="201" fillId="87" borderId="165" applyNumberFormat="0" applyAlignment="0" applyProtection="0"/>
    <xf numFmtId="4" fontId="206" fillId="99" borderId="165" applyNumberFormat="0" applyProtection="0">
      <alignment horizontal="right" vertical="center"/>
    </xf>
    <xf numFmtId="0" fontId="194" fillId="117" borderId="161" applyNumberFormat="0" applyAlignment="0" applyProtection="0"/>
    <xf numFmtId="4" fontId="64" fillId="103" borderId="160" applyNumberFormat="0" applyProtection="0">
      <alignment horizontal="right" vertical="center"/>
    </xf>
    <xf numFmtId="4" fontId="206" fillId="95" borderId="166" applyNumberFormat="0" applyProtection="0">
      <alignment horizontal="right" vertical="center"/>
    </xf>
    <xf numFmtId="0" fontId="206" fillId="138" borderId="165" applyNumberFormat="0" applyProtection="0">
      <alignment horizontal="left" vertical="center" indent="1"/>
    </xf>
    <xf numFmtId="4" fontId="56" fillId="119" borderId="168" applyNumberFormat="0" applyProtection="0">
      <alignment horizontal="left" vertical="center" indent="1"/>
    </xf>
    <xf numFmtId="4" fontId="56" fillId="119" borderId="160" applyNumberFormat="0" applyProtection="0">
      <alignment horizontal="left" vertical="center" indent="1"/>
    </xf>
    <xf numFmtId="4" fontId="53" fillId="156" borderId="160" applyNumberFormat="0" applyProtection="0">
      <alignment horizontal="right" vertical="center"/>
    </xf>
    <xf numFmtId="4" fontId="186" fillId="91" borderId="160" applyNumberFormat="0" applyProtection="0">
      <alignment vertical="center"/>
    </xf>
    <xf numFmtId="4" fontId="64" fillId="95" borderId="160" applyNumberFormat="0" applyProtection="0">
      <alignment horizontal="right" vertical="center"/>
    </xf>
    <xf numFmtId="0" fontId="64" fillId="92" borderId="160" applyNumberFormat="0" applyProtection="0">
      <alignment horizontal="left" vertical="top" indent="1"/>
    </xf>
    <xf numFmtId="0" fontId="12" fillId="92" borderId="160" applyNumberFormat="0" applyProtection="0">
      <alignment horizontal="left" vertical="center" indent="1"/>
    </xf>
    <xf numFmtId="0" fontId="206" fillId="103" borderId="165" applyNumberFormat="0" applyProtection="0">
      <alignment horizontal="left" vertical="center" indent="1"/>
    </xf>
    <xf numFmtId="0" fontId="201" fillId="87" borderId="161" applyNumberFormat="0" applyAlignment="0" applyProtection="0"/>
    <xf numFmtId="4" fontId="188" fillId="120" borderId="168" applyNumberFormat="0" applyProtection="0">
      <alignment horizontal="left" vertical="center" indent="1"/>
    </xf>
    <xf numFmtId="4" fontId="187" fillId="107" borderId="160" applyNumberFormat="0" applyProtection="0">
      <alignment vertical="center"/>
    </xf>
    <xf numFmtId="0" fontId="12" fillId="103" borderId="160" applyNumberFormat="0" applyProtection="0">
      <alignment horizontal="left" vertical="top" indent="1"/>
    </xf>
    <xf numFmtId="0" fontId="12" fillId="103" borderId="160" applyNumberFormat="0" applyProtection="0">
      <alignment horizontal="left" vertical="top" indent="1"/>
    </xf>
    <xf numFmtId="0" fontId="206" fillId="110" borderId="165" applyNumberFormat="0" applyProtection="0">
      <alignment horizontal="left" vertical="center" indent="1"/>
    </xf>
    <xf numFmtId="0" fontId="12" fillId="86" borderId="162" applyNumberFormat="0" applyFont="0" applyAlignment="0" applyProtection="0"/>
    <xf numFmtId="4" fontId="187" fillId="107" borderId="160" applyNumberFormat="0" applyProtection="0">
      <alignment vertical="center"/>
    </xf>
    <xf numFmtId="4" fontId="206" fillId="122" borderId="165" applyNumberFormat="0" applyProtection="0">
      <alignment horizontal="left" vertical="center" indent="1"/>
    </xf>
    <xf numFmtId="4" fontId="206" fillId="96" borderId="165" applyNumberFormat="0" applyProtection="0">
      <alignment horizontal="right" vertical="center"/>
    </xf>
    <xf numFmtId="4" fontId="206" fillId="99" borderId="165" applyNumberFormat="0" applyProtection="0">
      <alignment horizontal="right" vertical="center"/>
    </xf>
    <xf numFmtId="4" fontId="64" fillId="103" borderId="160" applyNumberFormat="0" applyProtection="0">
      <alignment horizontal="right" vertical="center"/>
    </xf>
    <xf numFmtId="4" fontId="206" fillId="93" borderId="165" applyNumberFormat="0" applyProtection="0">
      <alignment horizontal="right" vertical="center"/>
    </xf>
    <xf numFmtId="0" fontId="226" fillId="110" borderId="161" applyNumberFormat="0" applyAlignment="0" applyProtection="0"/>
    <xf numFmtId="4" fontId="208" fillId="110" borderId="160" applyNumberFormat="0" applyProtection="0">
      <alignment horizontal="left" vertical="center" indent="1"/>
    </xf>
    <xf numFmtId="4" fontId="206" fillId="96" borderId="165" applyNumberFormat="0" applyProtection="0">
      <alignment horizontal="right" vertical="center"/>
    </xf>
    <xf numFmtId="4" fontId="206" fillId="91" borderId="165" applyNumberFormat="0" applyProtection="0">
      <alignment vertical="center"/>
    </xf>
    <xf numFmtId="4" fontId="206" fillId="93" borderId="165" applyNumberFormat="0" applyProtection="0">
      <alignment horizontal="right" vertical="center"/>
    </xf>
    <xf numFmtId="0" fontId="201" fillId="87" borderId="161" applyNumberFormat="0" applyAlignment="0" applyProtection="0"/>
    <xf numFmtId="4" fontId="206" fillId="97" borderId="165" applyNumberFormat="0" applyProtection="0">
      <alignment horizontal="right" vertical="center"/>
    </xf>
    <xf numFmtId="4" fontId="56" fillId="119" borderId="168" applyNumberFormat="0" applyProtection="0">
      <alignment horizontal="left" vertical="center" indent="1"/>
    </xf>
    <xf numFmtId="0" fontId="226" fillId="110" borderId="161" applyNumberFormat="0" applyAlignment="0" applyProtection="0"/>
    <xf numFmtId="4" fontId="206" fillId="95" borderId="166" applyNumberFormat="0" applyProtection="0">
      <alignment horizontal="right" vertical="center"/>
    </xf>
    <xf numFmtId="4" fontId="206" fillId="137" borderId="165" applyNumberFormat="0" applyProtection="0">
      <alignment horizontal="right" vertical="center"/>
    </xf>
    <xf numFmtId="0" fontId="12" fillId="104" borderId="160" applyNumberFormat="0" applyProtection="0">
      <alignment horizontal="left" vertical="center" indent="1"/>
    </xf>
    <xf numFmtId="4" fontId="206" fillId="96" borderId="165" applyNumberFormat="0" applyProtection="0">
      <alignment horizontal="right" vertical="center"/>
    </xf>
    <xf numFmtId="0" fontId="201" fillId="87" borderId="161" applyNumberFormat="0" applyAlignment="0" applyProtection="0"/>
    <xf numFmtId="4" fontId="56" fillId="38" borderId="160" applyNumberFormat="0" applyProtection="0">
      <alignment vertical="center"/>
    </xf>
    <xf numFmtId="4" fontId="50" fillId="91" borderId="160" applyNumberFormat="0" applyProtection="0">
      <alignment vertical="center"/>
    </xf>
    <xf numFmtId="0" fontId="194" fillId="117" borderId="161" applyNumberFormat="0" applyAlignment="0" applyProtection="0"/>
    <xf numFmtId="4" fontId="206" fillId="98" borderId="165" applyNumberFormat="0" applyProtection="0">
      <alignment horizontal="right" vertical="center"/>
    </xf>
    <xf numFmtId="0" fontId="12" fillId="104" borderId="160" applyNumberFormat="0" applyProtection="0">
      <alignment horizontal="left" vertical="top" indent="1"/>
    </xf>
    <xf numFmtId="4" fontId="64" fillId="93" borderId="160" applyNumberFormat="0" applyProtection="0">
      <alignment horizontal="right" vertical="center"/>
    </xf>
    <xf numFmtId="0" fontId="201" fillId="87" borderId="161" applyNumberFormat="0" applyAlignment="0" applyProtection="0"/>
    <xf numFmtId="4" fontId="206" fillId="92" borderId="166" applyNumberFormat="0" applyProtection="0">
      <alignment horizontal="left" vertical="center" indent="1"/>
    </xf>
    <xf numFmtId="4" fontId="206" fillId="92" borderId="166" applyNumberFormat="0" applyProtection="0">
      <alignment horizontal="left" vertical="center" indent="1"/>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1" borderId="165" applyNumberFormat="0" applyProtection="0">
      <alignment vertical="center"/>
    </xf>
    <xf numFmtId="4" fontId="206" fillId="97" borderId="165" applyNumberFormat="0" applyProtection="0">
      <alignment horizontal="right" vertical="center"/>
    </xf>
    <xf numFmtId="4" fontId="64" fillId="93" borderId="160" applyNumberFormat="0" applyProtection="0">
      <alignment horizontal="right" vertical="center"/>
    </xf>
    <xf numFmtId="4" fontId="206" fillId="91" borderId="165" applyNumberFormat="0" applyProtection="0">
      <alignment vertical="center"/>
    </xf>
    <xf numFmtId="0" fontId="185" fillId="0" borderId="164" applyNumberFormat="0" applyFill="0" applyAlignment="0" applyProtection="0"/>
    <xf numFmtId="0" fontId="12" fillId="104" borderId="160" applyNumberFormat="0" applyProtection="0">
      <alignment horizontal="left" vertical="center" indent="1"/>
    </xf>
    <xf numFmtId="4" fontId="206" fillId="38" borderId="165" applyNumberFormat="0" applyProtection="0">
      <alignment horizontal="left" vertical="center" indent="1"/>
    </xf>
    <xf numFmtId="0" fontId="206" fillId="104" borderId="160" applyNumberFormat="0" applyProtection="0">
      <alignment horizontal="left" vertical="top" indent="1"/>
    </xf>
    <xf numFmtId="0" fontId="206" fillId="110" borderId="165" applyNumberFormat="0" applyProtection="0">
      <alignment horizontal="left" vertical="center" indent="1"/>
    </xf>
    <xf numFmtId="4" fontId="215" fillId="38" borderId="165" applyNumberFormat="0" applyProtection="0">
      <alignment vertical="center"/>
    </xf>
    <xf numFmtId="0" fontId="220" fillId="110" borderId="161" applyNumberFormat="0" applyAlignment="0" applyProtection="0"/>
    <xf numFmtId="0" fontId="185" fillId="0" borderId="164" applyNumberFormat="0" applyFill="0" applyAlignment="0" applyProtection="0"/>
    <xf numFmtId="4" fontId="56" fillId="119" borderId="160" applyNumberFormat="0" applyProtection="0">
      <alignment horizontal="left" vertical="center" indent="1"/>
    </xf>
    <xf numFmtId="0" fontId="226" fillId="110" borderId="161" applyNumberFormat="0" applyAlignment="0" applyProtection="0"/>
    <xf numFmtId="4" fontId="53" fillId="152" borderId="160" applyNumberFormat="0" applyProtection="0">
      <alignment horizontal="right" vertical="center"/>
    </xf>
    <xf numFmtId="0" fontId="12" fillId="86" borderId="162" applyNumberFormat="0" applyFont="0" applyAlignment="0" applyProtection="0"/>
    <xf numFmtId="4" fontId="53" fillId="38" borderId="160" applyNumberFormat="0" applyProtection="0">
      <alignment horizontal="left" vertical="center" indent="1"/>
    </xf>
    <xf numFmtId="0" fontId="71" fillId="104" borderId="167" applyBorder="0"/>
    <xf numFmtId="4" fontId="229" fillId="38" borderId="160" applyNumberFormat="0" applyProtection="0">
      <alignment vertical="center"/>
    </xf>
    <xf numFmtId="4" fontId="53" fillId="33" borderId="160" applyNumberFormat="0" applyProtection="0">
      <alignment horizontal="right" vertical="center"/>
    </xf>
    <xf numFmtId="4" fontId="53" fillId="154" borderId="160" applyNumberFormat="0" applyProtection="0">
      <alignment horizontal="right" vertical="center"/>
    </xf>
    <xf numFmtId="4" fontId="64" fillId="97" borderId="160" applyNumberFormat="0" applyProtection="0">
      <alignment horizontal="right" vertical="center"/>
    </xf>
    <xf numFmtId="0" fontId="206" fillId="110" borderId="165" applyNumberFormat="0" applyProtection="0">
      <alignment horizontal="left" vertical="center" indent="1"/>
    </xf>
    <xf numFmtId="4" fontId="53" fillId="121" borderId="160" applyNumberFormat="0" applyProtection="0">
      <alignment horizontal="right" vertical="center"/>
    </xf>
    <xf numFmtId="4" fontId="64" fillId="94" borderId="160" applyNumberFormat="0" applyProtection="0">
      <alignment horizontal="right" vertical="center"/>
    </xf>
    <xf numFmtId="4" fontId="206" fillId="96" borderId="165" applyNumberFormat="0" applyProtection="0">
      <alignment horizontal="right" vertical="center"/>
    </xf>
    <xf numFmtId="4" fontId="53" fillId="159" borderId="160" applyNumberFormat="0" applyProtection="0">
      <alignment horizontal="right" vertical="center"/>
    </xf>
    <xf numFmtId="0" fontId="12" fillId="86" borderId="162" applyNumberFormat="0" applyFont="0" applyAlignment="0" applyProtection="0"/>
    <xf numFmtId="4" fontId="64" fillId="103" borderId="160" applyNumberFormat="0" applyProtection="0">
      <alignment horizontal="right" vertical="center"/>
    </xf>
    <xf numFmtId="4" fontId="64" fillId="107" borderId="160" applyNumberFormat="0" applyProtection="0">
      <alignment horizontal="left" vertical="center" indent="1"/>
    </xf>
    <xf numFmtId="4" fontId="64" fillId="99" borderId="160" applyNumberFormat="0" applyProtection="0">
      <alignment horizontal="right" vertical="center"/>
    </xf>
    <xf numFmtId="0" fontId="204" fillId="117" borderId="163" applyNumberFormat="0" applyAlignment="0" applyProtection="0"/>
    <xf numFmtId="4" fontId="64" fillId="107" borderId="160" applyNumberFormat="0" applyProtection="0">
      <alignment vertical="center"/>
    </xf>
    <xf numFmtId="4" fontId="206" fillId="97" borderId="165" applyNumberFormat="0" applyProtection="0">
      <alignment horizontal="right" vertical="center"/>
    </xf>
    <xf numFmtId="202" fontId="67" fillId="0" borderId="159"/>
    <xf numFmtId="4" fontId="64" fillId="97" borderId="160" applyNumberFormat="0" applyProtection="0">
      <alignment horizontal="right" vertical="center"/>
    </xf>
    <xf numFmtId="0" fontId="64" fillId="92" borderId="160" applyNumberFormat="0" applyProtection="0">
      <alignment horizontal="left" vertical="top" indent="1"/>
    </xf>
    <xf numFmtId="4" fontId="188" fillId="120" borderId="168" applyNumberFormat="0" applyProtection="0">
      <alignment horizontal="left" vertical="center" indent="1"/>
    </xf>
    <xf numFmtId="4" fontId="53" fillId="119" borderId="160" applyNumberFormat="0" applyProtection="0">
      <alignment horizontal="right" vertical="center"/>
    </xf>
    <xf numFmtId="4" fontId="56" fillId="38" borderId="160" applyNumberFormat="0" applyProtection="0">
      <alignment vertical="center"/>
    </xf>
    <xf numFmtId="4" fontId="206" fillId="122" borderId="165" applyNumberFormat="0" applyProtection="0">
      <alignment horizontal="left" vertical="center" indent="1"/>
    </xf>
    <xf numFmtId="4" fontId="64" fillId="107" borderId="160" applyNumberFormat="0" applyProtection="0">
      <alignment horizontal="left" vertical="center" indent="1"/>
    </xf>
    <xf numFmtId="0" fontId="12" fillId="92" borderId="160" applyNumberFormat="0" applyProtection="0">
      <alignment horizontal="left" vertical="center" indent="1"/>
    </xf>
    <xf numFmtId="0" fontId="12" fillId="105" borderId="160" applyNumberFormat="0" applyProtection="0">
      <alignment horizontal="left" vertical="center" indent="1"/>
    </xf>
    <xf numFmtId="0" fontId="71" fillId="104" borderId="167" applyBorder="0"/>
    <xf numFmtId="0" fontId="12" fillId="104" borderId="160" applyNumberFormat="0" applyProtection="0">
      <alignment horizontal="left" vertical="center" indent="1"/>
    </xf>
    <xf numFmtId="4" fontId="64" fillId="103" borderId="160" applyNumberFormat="0" applyProtection="0">
      <alignment horizontal="right" vertical="center"/>
    </xf>
    <xf numFmtId="0" fontId="50" fillId="91" borderId="160" applyNumberFormat="0" applyProtection="0">
      <alignment horizontal="left" vertical="top" indent="1"/>
    </xf>
    <xf numFmtId="4" fontId="64" fillId="94" borderId="160" applyNumberFormat="0" applyProtection="0">
      <alignment horizontal="right" vertical="center"/>
    </xf>
    <xf numFmtId="4" fontId="50" fillId="91" borderId="160" applyNumberFormat="0" applyProtection="0">
      <alignment horizontal="left" vertical="center" indent="1"/>
    </xf>
    <xf numFmtId="0" fontId="226" fillId="110" borderId="161" applyNumberFormat="0" applyAlignment="0" applyProtection="0"/>
    <xf numFmtId="0" fontId="194" fillId="117" borderId="161" applyNumberFormat="0" applyAlignment="0" applyProtection="0"/>
    <xf numFmtId="4" fontId="64" fillId="97" borderId="160" applyNumberFormat="0" applyProtection="0">
      <alignment horizontal="right" vertical="center"/>
    </xf>
    <xf numFmtId="0" fontId="12" fillId="103" borderId="160" applyNumberFormat="0" applyProtection="0">
      <alignment horizontal="left" vertical="center" indent="1"/>
    </xf>
    <xf numFmtId="4" fontId="64" fillId="96" borderId="160" applyNumberFormat="0" applyProtection="0">
      <alignment horizontal="right" vertical="center"/>
    </xf>
    <xf numFmtId="0" fontId="12" fillId="103" borderId="160" applyNumberFormat="0" applyProtection="0">
      <alignment horizontal="left" vertical="center" indent="1"/>
    </xf>
    <xf numFmtId="4" fontId="186" fillId="91" borderId="160" applyNumberFormat="0" applyProtection="0">
      <alignment vertical="center"/>
    </xf>
    <xf numFmtId="4" fontId="53" fillId="159" borderId="160" applyNumberFormat="0" applyProtection="0">
      <alignment vertical="center"/>
    </xf>
    <xf numFmtId="4" fontId="64" fillId="103" borderId="160" applyNumberFormat="0" applyProtection="0">
      <alignment horizontal="right" vertical="center"/>
    </xf>
    <xf numFmtId="0" fontId="12" fillId="103" borderId="160" applyNumberFormat="0" applyProtection="0">
      <alignment horizontal="left" vertical="center" indent="1"/>
    </xf>
    <xf numFmtId="4" fontId="53" fillId="155" borderId="160" applyNumberFormat="0" applyProtection="0">
      <alignment horizontal="right" vertical="center"/>
    </xf>
    <xf numFmtId="0" fontId="12" fillId="103" borderId="160" applyNumberFormat="0" applyProtection="0">
      <alignment horizontal="left" vertical="top" indent="1"/>
    </xf>
    <xf numFmtId="4" fontId="12" fillId="104" borderId="166" applyNumberFormat="0" applyProtection="0">
      <alignment horizontal="left" vertical="center" indent="1"/>
    </xf>
    <xf numFmtId="4" fontId="215" fillId="38" borderId="165" applyNumberFormat="0" applyProtection="0">
      <alignment vertical="center"/>
    </xf>
    <xf numFmtId="0" fontId="12" fillId="104" borderId="160" applyNumberFormat="0" applyProtection="0">
      <alignment horizontal="left" vertical="center" indent="1"/>
    </xf>
    <xf numFmtId="4" fontId="187" fillId="107" borderId="160" applyNumberFormat="0" applyProtection="0">
      <alignment vertical="center"/>
    </xf>
    <xf numFmtId="0" fontId="12" fillId="105" borderId="160" applyNumberFormat="0" applyProtection="0">
      <alignment horizontal="left" vertical="center" indent="1"/>
    </xf>
    <xf numFmtId="4" fontId="188" fillId="120" borderId="168" applyNumberFormat="0" applyProtection="0">
      <alignment horizontal="left" vertical="center" indent="1"/>
    </xf>
    <xf numFmtId="4" fontId="206" fillId="97" borderId="165" applyNumberFormat="0" applyProtection="0">
      <alignment horizontal="right" vertical="center"/>
    </xf>
    <xf numFmtId="4" fontId="206" fillId="99" borderId="165" applyNumberFormat="0" applyProtection="0">
      <alignment horizontal="right" vertical="center"/>
    </xf>
    <xf numFmtId="4" fontId="64" fillId="93" borderId="160" applyNumberFormat="0" applyProtection="0">
      <alignment horizontal="right" vertical="center"/>
    </xf>
    <xf numFmtId="4" fontId="64" fillId="97" borderId="160" applyNumberFormat="0" applyProtection="0">
      <alignment horizontal="right" vertical="center"/>
    </xf>
    <xf numFmtId="4" fontId="189" fillId="103" borderId="160" applyNumberFormat="0" applyProtection="0">
      <alignment horizontal="right" vertical="center"/>
    </xf>
    <xf numFmtId="4" fontId="64" fillId="107" borderId="160" applyNumberFormat="0" applyProtection="0">
      <alignment vertical="center"/>
    </xf>
    <xf numFmtId="4" fontId="64" fillId="98" borderId="160" applyNumberFormat="0" applyProtection="0">
      <alignment horizontal="right" vertical="center"/>
    </xf>
    <xf numFmtId="4" fontId="210" fillId="108" borderId="166" applyNumberFormat="0" applyProtection="0">
      <alignment horizontal="left" vertical="center" indent="1"/>
    </xf>
    <xf numFmtId="0" fontId="204" fillId="117" borderId="163" applyNumberFormat="0" applyAlignment="0" applyProtection="0"/>
    <xf numFmtId="0" fontId="185" fillId="0" borderId="169" applyNumberFormat="0" applyFill="0" applyAlignment="0" applyProtection="0"/>
    <xf numFmtId="0" fontId="12" fillId="107" borderId="162" applyNumberFormat="0" applyFont="0" applyAlignment="0" applyProtection="0"/>
    <xf numFmtId="4" fontId="50" fillId="91" borderId="160" applyNumberFormat="0" applyProtection="0">
      <alignment vertical="center"/>
    </xf>
    <xf numFmtId="4" fontId="64" fillId="98" borderId="160" applyNumberFormat="0" applyProtection="0">
      <alignment horizontal="right" vertical="center"/>
    </xf>
    <xf numFmtId="4" fontId="53" fillId="38" borderId="160" applyNumberFormat="0" applyProtection="0">
      <alignment horizontal="left" vertical="center" indent="1"/>
    </xf>
    <xf numFmtId="4" fontId="50" fillId="91" borderId="160" applyNumberFormat="0" applyProtection="0">
      <alignment horizontal="left" vertical="center" indent="1"/>
    </xf>
    <xf numFmtId="4" fontId="186" fillId="91" borderId="160" applyNumberFormat="0" applyProtection="0">
      <alignment vertical="center"/>
    </xf>
    <xf numFmtId="4" fontId="229" fillId="38" borderId="160" applyNumberFormat="0" applyProtection="0">
      <alignment vertical="center"/>
    </xf>
    <xf numFmtId="0" fontId="206" fillId="105" borderId="165" applyNumberFormat="0" applyProtection="0">
      <alignment horizontal="left" vertical="center" indent="1"/>
    </xf>
    <xf numFmtId="4" fontId="64" fillId="103" borderId="160" applyNumberFormat="0" applyProtection="0">
      <alignment horizontal="right" vertical="center"/>
    </xf>
    <xf numFmtId="4" fontId="206" fillId="103" borderId="166" applyNumberFormat="0" applyProtection="0">
      <alignment horizontal="left" vertical="center" indent="1"/>
    </xf>
    <xf numFmtId="4" fontId="206" fillId="122" borderId="165" applyNumberFormat="0" applyProtection="0">
      <alignment horizontal="left" vertical="center" indent="1"/>
    </xf>
    <xf numFmtId="0" fontId="12" fillId="92" borderId="160" applyNumberFormat="0" applyProtection="0">
      <alignment horizontal="left" vertical="top" indent="1"/>
    </xf>
    <xf numFmtId="4" fontId="189" fillId="103" borderId="160" applyNumberFormat="0" applyProtection="0">
      <alignment horizontal="right" vertical="center"/>
    </xf>
    <xf numFmtId="4" fontId="53" fillId="119" borderId="160" applyNumberFormat="0" applyProtection="0">
      <alignment horizontal="right" vertical="center"/>
    </xf>
    <xf numFmtId="0" fontId="50" fillId="91" borderId="160" applyNumberFormat="0" applyProtection="0">
      <alignment horizontal="left" vertical="top" indent="1"/>
    </xf>
    <xf numFmtId="0" fontId="208" fillId="107" borderId="160" applyNumberFormat="0" applyProtection="0">
      <alignment horizontal="left" vertical="top" indent="1"/>
    </xf>
    <xf numFmtId="4" fontId="187" fillId="107" borderId="160" applyNumberFormat="0" applyProtection="0">
      <alignment vertical="center"/>
    </xf>
    <xf numFmtId="4" fontId="188" fillId="120" borderId="168" applyNumberFormat="0" applyProtection="0">
      <alignment horizontal="left" vertical="center" indent="1"/>
    </xf>
    <xf numFmtId="4" fontId="215" fillId="27" borderId="165" applyNumberFormat="0" applyProtection="0">
      <alignment horizontal="right" vertical="center"/>
    </xf>
    <xf numFmtId="4" fontId="53" fillId="109" borderId="160" applyNumberFormat="0" applyProtection="0">
      <alignment horizontal="right" vertical="center"/>
    </xf>
    <xf numFmtId="0" fontId="194" fillId="117" borderId="161" applyNumberFormat="0" applyAlignment="0" applyProtection="0"/>
    <xf numFmtId="0" fontId="12" fillId="107" borderId="162" applyNumberFormat="0" applyFont="0" applyAlignment="0" applyProtection="0"/>
    <xf numFmtId="0" fontId="50" fillId="91" borderId="160" applyNumberFormat="0" applyProtection="0">
      <alignment horizontal="left" vertical="top" indent="1"/>
    </xf>
    <xf numFmtId="0" fontId="220" fillId="110" borderId="161" applyNumberFormat="0" applyAlignment="0" applyProtection="0"/>
    <xf numFmtId="4" fontId="206" fillId="97" borderId="165" applyNumberFormat="0" applyProtection="0">
      <alignment horizontal="right" vertical="center"/>
    </xf>
    <xf numFmtId="4" fontId="206" fillId="0" borderId="165" applyNumberFormat="0" applyProtection="0">
      <alignment horizontal="right" vertical="center"/>
    </xf>
    <xf numFmtId="4" fontId="53" fillId="121" borderId="160" applyNumberFormat="0" applyProtection="0">
      <alignment horizontal="right" vertical="center"/>
    </xf>
    <xf numFmtId="0" fontId="12" fillId="104" borderId="160" applyNumberFormat="0" applyProtection="0">
      <alignment horizontal="left" vertical="top" indent="1"/>
    </xf>
    <xf numFmtId="0" fontId="204" fillId="110" borderId="163" applyNumberFormat="0" applyAlignment="0" applyProtection="0"/>
    <xf numFmtId="0" fontId="12" fillId="92" borderId="160" applyNumberFormat="0" applyProtection="0">
      <alignment horizontal="left" vertical="top" indent="1"/>
    </xf>
    <xf numFmtId="4" fontId="53" fillId="159" borderId="160" applyNumberFormat="0" applyProtection="0">
      <alignment vertical="center"/>
    </xf>
    <xf numFmtId="4" fontId="189" fillId="103" borderId="160" applyNumberFormat="0" applyProtection="0">
      <alignment horizontal="right" vertical="center"/>
    </xf>
    <xf numFmtId="4" fontId="210" fillId="108" borderId="166" applyNumberFormat="0" applyProtection="0">
      <alignment horizontal="left" vertical="center" indent="1"/>
    </xf>
    <xf numFmtId="4" fontId="64" fillId="95" borderId="160" applyNumberFormat="0" applyProtection="0">
      <alignment horizontal="right" vertical="center"/>
    </xf>
    <xf numFmtId="0" fontId="12" fillId="104" borderId="160" applyNumberFormat="0" applyProtection="0">
      <alignment horizontal="left" vertical="top" indent="1"/>
    </xf>
    <xf numFmtId="4" fontId="206" fillId="93" borderId="165" applyNumberFormat="0" applyProtection="0">
      <alignment horizontal="right" vertical="center"/>
    </xf>
    <xf numFmtId="0" fontId="194" fillId="117" borderId="161" applyNumberFormat="0" applyAlignment="0" applyProtection="0"/>
    <xf numFmtId="4" fontId="206" fillId="96" borderId="165" applyNumberFormat="0" applyProtection="0">
      <alignment horizontal="right" vertical="center"/>
    </xf>
    <xf numFmtId="4" fontId="187" fillId="103" borderId="160" applyNumberFormat="0" applyProtection="0">
      <alignment horizontal="right" vertical="center"/>
    </xf>
    <xf numFmtId="4" fontId="12" fillId="104" borderId="166" applyNumberFormat="0" applyProtection="0">
      <alignment horizontal="left" vertical="center" indent="1"/>
    </xf>
    <xf numFmtId="4" fontId="206" fillId="92" borderId="165" applyNumberFormat="0" applyProtection="0">
      <alignment horizontal="right" vertical="center"/>
    </xf>
    <xf numFmtId="4" fontId="53" fillId="33" borderId="160" applyNumberFormat="0" applyProtection="0">
      <alignment horizontal="right" vertical="center"/>
    </xf>
    <xf numFmtId="4" fontId="64" fillId="96" borderId="160" applyNumberFormat="0" applyProtection="0">
      <alignment horizontal="right" vertical="center"/>
    </xf>
    <xf numFmtId="4" fontId="64" fillId="93" borderId="160" applyNumberFormat="0" applyProtection="0">
      <alignment horizontal="right" vertical="center"/>
    </xf>
    <xf numFmtId="0" fontId="64" fillId="107" borderId="160" applyNumberFormat="0" applyProtection="0">
      <alignment horizontal="left" vertical="top" indent="1"/>
    </xf>
    <xf numFmtId="4" fontId="64" fillId="100" borderId="160" applyNumberFormat="0" applyProtection="0">
      <alignment horizontal="right" vertical="center"/>
    </xf>
    <xf numFmtId="0" fontId="12" fillId="86" borderId="162" applyNumberFormat="0" applyFont="0" applyAlignment="0" applyProtection="0"/>
    <xf numFmtId="4" fontId="64" fillId="95" borderId="160" applyNumberFormat="0" applyProtection="0">
      <alignment horizontal="right" vertical="center"/>
    </xf>
    <xf numFmtId="0" fontId="201" fillId="87" borderId="165" applyNumberFormat="0" applyAlignment="0" applyProtection="0"/>
    <xf numFmtId="4" fontId="206" fillId="101" borderId="165" applyNumberFormat="0" applyProtection="0">
      <alignment horizontal="right" vertical="center"/>
    </xf>
    <xf numFmtId="4" fontId="64" fillId="93" borderId="160" applyNumberFormat="0" applyProtection="0">
      <alignment horizontal="right" vertical="center"/>
    </xf>
    <xf numFmtId="4" fontId="64" fillId="96" borderId="160" applyNumberFormat="0" applyProtection="0">
      <alignment horizontal="right" vertical="center"/>
    </xf>
    <xf numFmtId="4" fontId="56" fillId="119" borderId="160" applyNumberFormat="0" applyProtection="0">
      <alignment horizontal="left" vertical="center" indent="1"/>
    </xf>
    <xf numFmtId="4" fontId="206" fillId="102" borderId="166" applyNumberFormat="0" applyProtection="0">
      <alignment horizontal="left" vertical="center" indent="1"/>
    </xf>
    <xf numFmtId="0" fontId="194" fillId="117" borderId="161" applyNumberFormat="0" applyAlignment="0" applyProtection="0"/>
    <xf numFmtId="4" fontId="64" fillId="99" borderId="160" applyNumberFormat="0" applyProtection="0">
      <alignment horizontal="right" vertical="center"/>
    </xf>
    <xf numFmtId="0" fontId="220" fillId="110" borderId="161" applyNumberFormat="0" applyAlignment="0" applyProtection="0"/>
    <xf numFmtId="4" fontId="230" fillId="159" borderId="160" applyNumberFormat="0" applyProtection="0">
      <alignment horizontal="right" vertical="center"/>
    </xf>
    <xf numFmtId="4" fontId="53" fillId="38" borderId="160" applyNumberFormat="0" applyProtection="0">
      <alignment horizontal="left" vertical="center" indent="1"/>
    </xf>
    <xf numFmtId="4" fontId="64" fillId="92" borderId="160" applyNumberFormat="0" applyProtection="0">
      <alignment horizontal="right" vertical="center"/>
    </xf>
    <xf numFmtId="0" fontId="12" fillId="103" borderId="160" applyNumberFormat="0" applyProtection="0">
      <alignment horizontal="left" vertical="center" indent="1"/>
    </xf>
    <xf numFmtId="0" fontId="12" fillId="103" borderId="160" applyNumberFormat="0" applyProtection="0">
      <alignment horizontal="left" vertical="top" indent="1"/>
    </xf>
    <xf numFmtId="4" fontId="206" fillId="92" borderId="165" applyNumberFormat="0" applyProtection="0">
      <alignment horizontal="right" vertical="center"/>
    </xf>
    <xf numFmtId="0" fontId="12" fillId="103" borderId="160" applyNumberFormat="0" applyProtection="0">
      <alignment horizontal="left" vertical="top" indent="1"/>
    </xf>
    <xf numFmtId="4" fontId="64" fillId="96" borderId="160" applyNumberFormat="0" applyProtection="0">
      <alignment horizontal="right" vertical="center"/>
    </xf>
    <xf numFmtId="4" fontId="206" fillId="102" borderId="166" applyNumberFormat="0" applyProtection="0">
      <alignment horizontal="left" vertical="center" indent="1"/>
    </xf>
    <xf numFmtId="4" fontId="50" fillId="91" borderId="160" applyNumberFormat="0" applyProtection="0">
      <alignment horizontal="left" vertical="center" indent="1"/>
    </xf>
    <xf numFmtId="4" fontId="211" fillId="106" borderId="165" applyNumberFormat="0" applyProtection="0">
      <alignment horizontal="right" vertical="center"/>
    </xf>
    <xf numFmtId="0" fontId="208" fillId="107" borderId="160" applyNumberFormat="0" applyProtection="0">
      <alignment horizontal="left" vertical="top" indent="1"/>
    </xf>
    <xf numFmtId="4" fontId="215" fillId="27" borderId="165" applyNumberFormat="0" applyProtection="0">
      <alignment horizontal="right" vertical="center"/>
    </xf>
    <xf numFmtId="0" fontId="206" fillId="138" borderId="165" applyNumberFormat="0" applyProtection="0">
      <alignment horizontal="left" vertical="center" indent="1"/>
    </xf>
    <xf numFmtId="4" fontId="206" fillId="9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15" fillId="38" borderId="165" applyNumberFormat="0" applyProtection="0">
      <alignment vertical="center"/>
    </xf>
    <xf numFmtId="4" fontId="206" fillId="38" borderId="165" applyNumberFormat="0" applyProtection="0">
      <alignment horizontal="left" vertical="center" indent="1"/>
    </xf>
    <xf numFmtId="4" fontId="53" fillId="154" borderId="160" applyNumberFormat="0" applyProtection="0">
      <alignment horizontal="right" vertical="center"/>
    </xf>
    <xf numFmtId="0" fontId="206" fillId="86" borderId="165" applyNumberFormat="0" applyFont="0" applyAlignment="0" applyProtection="0"/>
    <xf numFmtId="4" fontId="56" fillId="119" borderId="160" applyNumberFormat="0" applyProtection="0">
      <alignment horizontal="left" vertical="center" indent="1"/>
    </xf>
    <xf numFmtId="0" fontId="201" fillId="87" borderId="161" applyNumberFormat="0" applyAlignment="0" applyProtection="0"/>
    <xf numFmtId="4" fontId="206" fillId="100" borderId="165" applyNumberFormat="0" applyProtection="0">
      <alignment horizontal="right" vertical="center"/>
    </xf>
    <xf numFmtId="0" fontId="12" fillId="104" borderId="160" applyNumberFormat="0" applyProtection="0">
      <alignment horizontal="left" vertical="center" indent="1"/>
    </xf>
    <xf numFmtId="4" fontId="56" fillId="119" borderId="168" applyNumberFormat="0" applyProtection="0">
      <alignment horizontal="left" vertical="center" indent="1"/>
    </xf>
    <xf numFmtId="0" fontId="50" fillId="91" borderId="160" applyNumberFormat="0" applyProtection="0">
      <alignment horizontal="left" vertical="top" indent="1"/>
    </xf>
    <xf numFmtId="0" fontId="12" fillId="104" borderId="160" applyNumberFormat="0" applyProtection="0">
      <alignment horizontal="left" vertical="top" indent="1"/>
    </xf>
    <xf numFmtId="4" fontId="206" fillId="92" borderId="166" applyNumberFormat="0" applyProtection="0">
      <alignment horizontal="left" vertical="center" indent="1"/>
    </xf>
    <xf numFmtId="4" fontId="50" fillId="91" borderId="160" applyNumberFormat="0" applyProtection="0">
      <alignment horizontal="left" vertical="center" indent="1"/>
    </xf>
    <xf numFmtId="4" fontId="12" fillId="104" borderId="166" applyNumberFormat="0" applyProtection="0">
      <alignment horizontal="left" vertical="center" indent="1"/>
    </xf>
    <xf numFmtId="4" fontId="56" fillId="38" borderId="160" applyNumberFormat="0" applyProtection="0">
      <alignment vertical="center"/>
    </xf>
    <xf numFmtId="4" fontId="50" fillId="91" borderId="160" applyNumberFormat="0" applyProtection="0">
      <alignment horizontal="left" vertical="center" indent="1"/>
    </xf>
    <xf numFmtId="0" fontId="206" fillId="104" borderId="160" applyNumberFormat="0" applyProtection="0">
      <alignment horizontal="left" vertical="top" indent="1"/>
    </xf>
    <xf numFmtId="4" fontId="64" fillId="96" borderId="160" applyNumberFormat="0" applyProtection="0">
      <alignment horizontal="right" vertical="center"/>
    </xf>
    <xf numFmtId="4" fontId="206" fillId="0" borderId="165" applyNumberFormat="0" applyProtection="0">
      <alignment horizontal="right" vertical="center"/>
    </xf>
    <xf numFmtId="0" fontId="185" fillId="0" borderId="164" applyNumberFormat="0" applyFill="0" applyAlignment="0" applyProtection="0"/>
    <xf numFmtId="4" fontId="53" fillId="154" borderId="160" applyNumberFormat="0" applyProtection="0">
      <alignment horizontal="right" vertical="center"/>
    </xf>
    <xf numFmtId="4" fontId="53" fillId="33" borderId="160" applyNumberFormat="0" applyProtection="0">
      <alignment horizontal="right" vertical="center"/>
    </xf>
    <xf numFmtId="0" fontId="201" fillId="87" borderId="161" applyNumberFormat="0" applyAlignment="0" applyProtection="0"/>
    <xf numFmtId="0" fontId="209" fillId="91" borderId="160" applyNumberFormat="0" applyProtection="0">
      <alignment horizontal="left" vertical="top" indent="1"/>
    </xf>
    <xf numFmtId="4" fontId="53" fillId="119" borderId="160" applyNumberFormat="0" applyProtection="0">
      <alignment horizontal="right" vertical="center"/>
    </xf>
    <xf numFmtId="0" fontId="64" fillId="92" borderId="160" applyNumberFormat="0" applyProtection="0">
      <alignment horizontal="left" vertical="top" indent="1"/>
    </xf>
    <xf numFmtId="4" fontId="64" fillId="103" borderId="160" applyNumberFormat="0" applyProtection="0">
      <alignment horizontal="right" vertical="center"/>
    </xf>
    <xf numFmtId="0" fontId="12" fillId="104" borderId="160" applyNumberFormat="0" applyProtection="0">
      <alignment horizontal="left" vertical="center" indent="1"/>
    </xf>
    <xf numFmtId="0" fontId="12" fillId="104" borderId="160" applyNumberFormat="0" applyProtection="0">
      <alignment horizontal="left" vertical="top" indent="1"/>
    </xf>
    <xf numFmtId="4" fontId="64" fillId="92" borderId="160" applyNumberFormat="0" applyProtection="0">
      <alignment horizontal="right" vertical="center"/>
    </xf>
    <xf numFmtId="4" fontId="53" fillId="33" borderId="160" applyNumberFormat="0" applyProtection="0">
      <alignment horizontal="right" vertical="center"/>
    </xf>
    <xf numFmtId="4" fontId="64" fillId="107" borderId="160" applyNumberFormat="0" applyProtection="0">
      <alignment horizontal="left" vertical="center" indent="1"/>
    </xf>
    <xf numFmtId="4" fontId="53" fillId="153" borderId="160" applyNumberFormat="0" applyProtection="0">
      <alignment horizontal="right" vertical="center"/>
    </xf>
    <xf numFmtId="0" fontId="12" fillId="86" borderId="162" applyNumberFormat="0" applyFont="0" applyAlignment="0" applyProtection="0"/>
    <xf numFmtId="4" fontId="206" fillId="101" borderId="165" applyNumberFormat="0" applyProtection="0">
      <alignment horizontal="right" vertical="center"/>
    </xf>
    <xf numFmtId="4" fontId="187" fillId="107" borderId="160" applyNumberFormat="0" applyProtection="0">
      <alignment vertical="center"/>
    </xf>
    <xf numFmtId="0" fontId="12" fillId="86" borderId="162" applyNumberFormat="0" applyFont="0" applyAlignment="0" applyProtection="0"/>
    <xf numFmtId="4" fontId="53" fillId="109" borderId="160" applyNumberFormat="0" applyProtection="0">
      <alignment horizontal="right" vertical="center"/>
    </xf>
    <xf numFmtId="4" fontId="50" fillId="91" borderId="160" applyNumberFormat="0" applyProtection="0">
      <alignment horizontal="left" vertical="center" indent="1"/>
    </xf>
    <xf numFmtId="4" fontId="64" fillId="92" borderId="160" applyNumberFormat="0" applyProtection="0">
      <alignment horizontal="left" vertical="center" indent="1"/>
    </xf>
    <xf numFmtId="0" fontId="50" fillId="91" borderId="160" applyNumberFormat="0" applyProtection="0">
      <alignment horizontal="left" vertical="top" indent="1"/>
    </xf>
    <xf numFmtId="4" fontId="208" fillId="107" borderId="160" applyNumberFormat="0" applyProtection="0">
      <alignment vertical="center"/>
    </xf>
    <xf numFmtId="4" fontId="206" fillId="103" borderId="166" applyNumberFormat="0" applyProtection="0">
      <alignment horizontal="left" vertical="center" indent="1"/>
    </xf>
    <xf numFmtId="4" fontId="206" fillId="100" borderId="165" applyNumberFormat="0" applyProtection="0">
      <alignment horizontal="right" vertical="center"/>
    </xf>
    <xf numFmtId="4" fontId="206" fillId="101" borderId="165" applyNumberFormat="0" applyProtection="0">
      <alignment horizontal="right" vertical="center"/>
    </xf>
    <xf numFmtId="4" fontId="64" fillId="94" borderId="160" applyNumberFormat="0" applyProtection="0">
      <alignment horizontal="right" vertical="center"/>
    </xf>
    <xf numFmtId="4" fontId="50" fillId="91" borderId="160" applyNumberFormat="0" applyProtection="0">
      <alignment vertical="center"/>
    </xf>
    <xf numFmtId="4" fontId="215" fillId="38" borderId="165" applyNumberFormat="0" applyProtection="0">
      <alignment vertical="center"/>
    </xf>
    <xf numFmtId="0" fontId="12" fillId="103" borderId="160" applyNumberFormat="0" applyProtection="0">
      <alignment horizontal="left" vertical="top" indent="1"/>
    </xf>
    <xf numFmtId="4" fontId="64" fillId="101" borderId="160" applyNumberFormat="0" applyProtection="0">
      <alignment horizontal="right" vertical="center"/>
    </xf>
    <xf numFmtId="4" fontId="64" fillId="107" borderId="160" applyNumberFormat="0" applyProtection="0">
      <alignment vertical="center"/>
    </xf>
    <xf numFmtId="4" fontId="64" fillId="99" borderId="160" applyNumberFormat="0" applyProtection="0">
      <alignment horizontal="right" vertical="center"/>
    </xf>
    <xf numFmtId="0" fontId="12" fillId="105" borderId="160" applyNumberFormat="0" applyProtection="0">
      <alignment horizontal="left" vertical="center" indent="1"/>
    </xf>
    <xf numFmtId="4" fontId="64" fillId="103" borderId="160" applyNumberFormat="0" applyProtection="0">
      <alignment horizontal="right" vertical="center"/>
    </xf>
    <xf numFmtId="4" fontId="53" fillId="109" borderId="160" applyNumberFormat="0" applyProtection="0">
      <alignment horizontal="right" vertical="center"/>
    </xf>
    <xf numFmtId="4" fontId="64" fillId="94" borderId="160" applyNumberFormat="0" applyProtection="0">
      <alignment horizontal="right" vertical="center"/>
    </xf>
    <xf numFmtId="4" fontId="206" fillId="0" borderId="165" applyNumberFormat="0" applyProtection="0">
      <alignment horizontal="right" vertical="center"/>
    </xf>
    <xf numFmtId="4" fontId="64" fillId="94" borderId="160" applyNumberFormat="0" applyProtection="0">
      <alignment horizontal="right" vertical="center"/>
    </xf>
    <xf numFmtId="4" fontId="64" fillId="96" borderId="160" applyNumberFormat="0" applyProtection="0">
      <alignment horizontal="right" vertical="center"/>
    </xf>
    <xf numFmtId="4" fontId="64" fillId="100" borderId="160" applyNumberFormat="0" applyProtection="0">
      <alignment horizontal="right" vertical="center"/>
    </xf>
    <xf numFmtId="4" fontId="206" fillId="96" borderId="165" applyNumberFormat="0" applyProtection="0">
      <alignment horizontal="right" vertical="center"/>
    </xf>
    <xf numFmtId="0" fontId="12" fillId="104" borderId="160" applyNumberFormat="0" applyProtection="0">
      <alignment horizontal="left" vertical="top" indent="1"/>
    </xf>
    <xf numFmtId="4" fontId="53" fillId="119" borderId="160" applyNumberFormat="0" applyProtection="0">
      <alignment horizontal="right" vertical="center"/>
    </xf>
    <xf numFmtId="4" fontId="64" fillId="92" borderId="160" applyNumberFormat="0" applyProtection="0">
      <alignment horizontal="right" vertical="center"/>
    </xf>
    <xf numFmtId="0" fontId="12" fillId="92" borderId="160" applyNumberFormat="0" applyProtection="0">
      <alignment horizontal="left" vertical="center" indent="1"/>
    </xf>
    <xf numFmtId="4" fontId="53" fillId="155" borderId="160" applyNumberFormat="0" applyProtection="0">
      <alignment horizontal="right" vertical="center"/>
    </xf>
    <xf numFmtId="4" fontId="64" fillId="99" borderId="160" applyNumberFormat="0" applyProtection="0">
      <alignment horizontal="right" vertical="center"/>
    </xf>
    <xf numFmtId="4" fontId="206" fillId="103" borderId="166" applyNumberFormat="0" applyProtection="0">
      <alignment horizontal="left" vertical="center" indent="1"/>
    </xf>
    <xf numFmtId="0" fontId="201" fillId="87" borderId="165" applyNumberFormat="0" applyAlignment="0" applyProtection="0"/>
    <xf numFmtId="0" fontId="64" fillId="107" borderId="160" applyNumberFormat="0" applyProtection="0">
      <alignment horizontal="left" vertical="top" indent="1"/>
    </xf>
    <xf numFmtId="0" fontId="206" fillId="103" borderId="160" applyNumberFormat="0" applyProtection="0">
      <alignment horizontal="left" vertical="top" indent="1"/>
    </xf>
    <xf numFmtId="4" fontId="53" fillId="38" borderId="160" applyNumberFormat="0" applyProtection="0">
      <alignment horizontal="left" vertical="center" indent="1"/>
    </xf>
    <xf numFmtId="4" fontId="206" fillId="92" borderId="165" applyNumberFormat="0" applyProtection="0">
      <alignment horizontal="right" vertical="center"/>
    </xf>
    <xf numFmtId="4" fontId="64" fillId="100" borderId="160" applyNumberFormat="0" applyProtection="0">
      <alignment horizontal="right" vertical="center"/>
    </xf>
    <xf numFmtId="4" fontId="64" fillId="92" borderId="160" applyNumberFormat="0" applyProtection="0">
      <alignment horizontal="right" vertical="center"/>
    </xf>
    <xf numFmtId="0" fontId="206" fillId="105" borderId="160" applyNumberFormat="0" applyProtection="0">
      <alignment horizontal="left" vertical="top" indent="1"/>
    </xf>
    <xf numFmtId="4" fontId="64" fillId="96" borderId="160" applyNumberFormat="0" applyProtection="0">
      <alignment horizontal="right" vertical="center"/>
    </xf>
    <xf numFmtId="4" fontId="230" fillId="159" borderId="160" applyNumberFormat="0" applyProtection="0">
      <alignment vertical="center"/>
    </xf>
    <xf numFmtId="0" fontId="226" fillId="110" borderId="161" applyNumberFormat="0" applyAlignment="0" applyProtection="0"/>
    <xf numFmtId="0" fontId="12" fillId="92" borderId="160" applyNumberFormat="0" applyProtection="0">
      <alignment horizontal="left" vertical="top" indent="1"/>
    </xf>
    <xf numFmtId="0" fontId="206" fillId="103" borderId="165" applyNumberFormat="0" applyProtection="0">
      <alignment horizontal="left" vertical="center" indent="1"/>
    </xf>
    <xf numFmtId="4" fontId="64" fillId="92" borderId="160" applyNumberFormat="0" applyProtection="0">
      <alignment horizontal="right" vertical="center"/>
    </xf>
    <xf numFmtId="4" fontId="64" fillId="95" borderId="160" applyNumberFormat="0" applyProtection="0">
      <alignment horizontal="right" vertical="center"/>
    </xf>
    <xf numFmtId="0" fontId="12" fillId="104" borderId="160" applyNumberFormat="0" applyProtection="0">
      <alignment horizontal="left" vertical="center" indent="1"/>
    </xf>
    <xf numFmtId="0" fontId="12" fillId="105" borderId="160" applyNumberFormat="0" applyProtection="0">
      <alignment horizontal="left" vertical="top" indent="1"/>
    </xf>
    <xf numFmtId="0" fontId="220" fillId="110" borderId="161" applyNumberFormat="0" applyAlignment="0" applyProtection="0"/>
    <xf numFmtId="4" fontId="187" fillId="103" borderId="160" applyNumberFormat="0" applyProtection="0">
      <alignment horizontal="right" vertical="center"/>
    </xf>
    <xf numFmtId="0" fontId="12" fillId="104" borderId="160" applyNumberFormat="0" applyProtection="0">
      <alignment horizontal="left" vertical="top" indent="1"/>
    </xf>
    <xf numFmtId="4" fontId="64" fillId="101" borderId="160" applyNumberFormat="0" applyProtection="0">
      <alignment horizontal="right" vertical="center"/>
    </xf>
    <xf numFmtId="0" fontId="206" fillId="86" borderId="165" applyNumberFormat="0" applyFont="0" applyAlignment="0" applyProtection="0"/>
    <xf numFmtId="4" fontId="50" fillId="91" borderId="160" applyNumberFormat="0" applyProtection="0">
      <alignment vertical="center"/>
    </xf>
    <xf numFmtId="0" fontId="12" fillId="103" borderId="160" applyNumberFormat="0" applyProtection="0">
      <alignment horizontal="left" vertical="center" indent="1"/>
    </xf>
    <xf numFmtId="4" fontId="187" fillId="103" borderId="160" applyNumberFormat="0" applyProtection="0">
      <alignment horizontal="right" vertical="center"/>
    </xf>
    <xf numFmtId="4" fontId="56" fillId="119" borderId="160" applyNumberFormat="0" applyProtection="0">
      <alignment horizontal="left" vertical="center" indent="1"/>
    </xf>
    <xf numFmtId="0" fontId="194" fillId="117" borderId="161" applyNumberFormat="0" applyAlignment="0" applyProtection="0"/>
    <xf numFmtId="4" fontId="50" fillId="91" borderId="160" applyNumberFormat="0" applyProtection="0">
      <alignment horizontal="left" vertical="center" indent="1"/>
    </xf>
    <xf numFmtId="0" fontId="206" fillId="103" borderId="165" applyNumberFormat="0" applyProtection="0">
      <alignment horizontal="left" vertical="center" indent="1"/>
    </xf>
    <xf numFmtId="4" fontId="206" fillId="122" borderId="165" applyNumberFormat="0" applyProtection="0">
      <alignment horizontal="left" vertical="center" indent="1"/>
    </xf>
    <xf numFmtId="4" fontId="229" fillId="38" borderId="160" applyNumberFormat="0" applyProtection="0">
      <alignment vertical="center"/>
    </xf>
    <xf numFmtId="4" fontId="206" fillId="92" borderId="165" applyNumberFormat="0" applyProtection="0">
      <alignment horizontal="right" vertical="center"/>
    </xf>
    <xf numFmtId="0" fontId="206" fillId="110" borderId="165" applyNumberFormat="0" applyProtection="0">
      <alignment horizontal="left" vertical="center" indent="1"/>
    </xf>
    <xf numFmtId="4" fontId="206" fillId="97" borderId="165" applyNumberFormat="0" applyProtection="0">
      <alignment horizontal="right" vertical="center"/>
    </xf>
    <xf numFmtId="4" fontId="64" fillId="92" borderId="160" applyNumberFormat="0" applyProtection="0">
      <alignment horizontal="right" vertical="center"/>
    </xf>
    <xf numFmtId="4" fontId="53" fillId="155" borderId="160" applyNumberFormat="0" applyProtection="0">
      <alignment horizontal="right" vertical="center"/>
    </xf>
    <xf numFmtId="4" fontId="206" fillId="122" borderId="165" applyNumberFormat="0" applyProtection="0">
      <alignment horizontal="left" vertical="center" indent="1"/>
    </xf>
    <xf numFmtId="4" fontId="53" fillId="33" borderId="160" applyNumberFormat="0" applyProtection="0">
      <alignment horizontal="right" vertical="center"/>
    </xf>
    <xf numFmtId="4" fontId="53" fillId="159" borderId="160" applyNumberFormat="0" applyProtection="0">
      <alignment horizontal="right" vertical="center"/>
    </xf>
    <xf numFmtId="4" fontId="53" fillId="119" borderId="160" applyNumberFormat="0" applyProtection="0">
      <alignment horizontal="right" vertical="center"/>
    </xf>
    <xf numFmtId="4" fontId="206" fillId="137" borderId="165" applyNumberFormat="0" applyProtection="0">
      <alignment horizontal="right" vertical="center"/>
    </xf>
    <xf numFmtId="0" fontId="12" fillId="107" borderId="162" applyNumberFormat="0" applyFont="0" applyAlignment="0" applyProtection="0"/>
    <xf numFmtId="0" fontId="206" fillId="138" borderId="165" applyNumberFormat="0" applyProtection="0">
      <alignment horizontal="left" vertical="center" indent="1"/>
    </xf>
    <xf numFmtId="4" fontId="64" fillId="96" borderId="160" applyNumberFormat="0" applyProtection="0">
      <alignment horizontal="right" vertical="center"/>
    </xf>
    <xf numFmtId="0" fontId="185" fillId="0" borderId="164" applyNumberFormat="0" applyFill="0" applyAlignment="0" applyProtection="0"/>
    <xf numFmtId="4" fontId="64" fillId="98" borderId="160" applyNumberFormat="0" applyProtection="0">
      <alignment horizontal="right" vertical="center"/>
    </xf>
    <xf numFmtId="4" fontId="64" fillId="94" borderId="160" applyNumberFormat="0" applyProtection="0">
      <alignment horizontal="right" vertical="center"/>
    </xf>
    <xf numFmtId="0" fontId="12" fillId="105" borderId="160" applyNumberFormat="0" applyProtection="0">
      <alignment horizontal="left" vertical="top" indent="1"/>
    </xf>
    <xf numFmtId="4" fontId="230" fillId="159" borderId="160" applyNumberFormat="0" applyProtection="0">
      <alignment horizontal="right" vertical="center"/>
    </xf>
    <xf numFmtId="4" fontId="187" fillId="103" borderId="160" applyNumberFormat="0" applyProtection="0">
      <alignment horizontal="right" vertical="center"/>
    </xf>
    <xf numFmtId="4" fontId="64" fillId="94" borderId="160" applyNumberFormat="0" applyProtection="0">
      <alignment horizontal="right" vertical="center"/>
    </xf>
    <xf numFmtId="4" fontId="206" fillId="102" borderId="166" applyNumberFormat="0" applyProtection="0">
      <alignment horizontal="left" vertical="center" indent="1"/>
    </xf>
    <xf numFmtId="4" fontId="64" fillId="100" borderId="160" applyNumberFormat="0" applyProtection="0">
      <alignment horizontal="right" vertical="center"/>
    </xf>
    <xf numFmtId="4" fontId="188" fillId="120" borderId="168" applyNumberFormat="0" applyProtection="0">
      <alignment horizontal="left" vertical="center" indent="1"/>
    </xf>
    <xf numFmtId="0" fontId="185" fillId="0" borderId="164" applyNumberFormat="0" applyFill="0" applyAlignment="0" applyProtection="0"/>
    <xf numFmtId="4" fontId="206" fillId="38" borderId="165" applyNumberFormat="0" applyProtection="0">
      <alignment horizontal="left" vertical="center" indent="1"/>
    </xf>
    <xf numFmtId="4" fontId="64" fillId="103" borderId="160" applyNumberFormat="0" applyProtection="0">
      <alignment horizontal="right" vertical="center"/>
    </xf>
    <xf numFmtId="0" fontId="12" fillId="105" borderId="160" applyNumberFormat="0" applyProtection="0">
      <alignment horizontal="left" vertical="top" indent="1"/>
    </xf>
    <xf numFmtId="0" fontId="12" fillId="105" borderId="160" applyNumberFormat="0" applyProtection="0">
      <alignment horizontal="left" vertical="top" indent="1"/>
    </xf>
    <xf numFmtId="4" fontId="64" fillId="100" borderId="160" applyNumberFormat="0" applyProtection="0">
      <alignment horizontal="right" vertical="center"/>
    </xf>
    <xf numFmtId="4" fontId="53" fillId="157" borderId="160" applyNumberFormat="0" applyProtection="0">
      <alignment horizontal="right" vertical="center"/>
    </xf>
    <xf numFmtId="4" fontId="206" fillId="122" borderId="165" applyNumberFormat="0" applyProtection="0">
      <alignment horizontal="left" vertical="center" indent="1"/>
    </xf>
    <xf numFmtId="0" fontId="12" fillId="92" borderId="160" applyNumberFormat="0" applyProtection="0">
      <alignment horizontal="left" vertical="center" indent="1"/>
    </xf>
    <xf numFmtId="4" fontId="50" fillId="91" borderId="160" applyNumberFormat="0" applyProtection="0">
      <alignment vertical="center"/>
    </xf>
    <xf numFmtId="0" fontId="206" fillId="110" borderId="165" applyNumberFormat="0" applyProtection="0">
      <alignment horizontal="left" vertical="center" indent="1"/>
    </xf>
    <xf numFmtId="4" fontId="206" fillId="91" borderId="165" applyNumberFormat="0" applyProtection="0">
      <alignment vertical="center"/>
    </xf>
    <xf numFmtId="4" fontId="64" fillId="93" borderId="160" applyNumberFormat="0" applyProtection="0">
      <alignment horizontal="right" vertical="center"/>
    </xf>
    <xf numFmtId="4" fontId="64" fillId="97" borderId="160" applyNumberFormat="0" applyProtection="0">
      <alignment horizontal="right" vertical="center"/>
    </xf>
    <xf numFmtId="0" fontId="208" fillId="107" borderId="160" applyNumberFormat="0" applyProtection="0">
      <alignment horizontal="left" vertical="top" indent="1"/>
    </xf>
    <xf numFmtId="4" fontId="64" fillId="101" borderId="160" applyNumberFormat="0" applyProtection="0">
      <alignment horizontal="right" vertical="center"/>
    </xf>
    <xf numFmtId="4" fontId="64" fillId="95" borderId="160" applyNumberFormat="0" applyProtection="0">
      <alignment horizontal="right" vertical="center"/>
    </xf>
    <xf numFmtId="4" fontId="206" fillId="95" borderId="166" applyNumberFormat="0" applyProtection="0">
      <alignment horizontal="right" vertical="center"/>
    </xf>
    <xf numFmtId="4" fontId="206" fillId="99" borderId="165" applyNumberFormat="0" applyProtection="0">
      <alignment horizontal="right" vertical="center"/>
    </xf>
    <xf numFmtId="4" fontId="50" fillId="91" borderId="160" applyNumberFormat="0" applyProtection="0">
      <alignment horizontal="left" vertical="center" indent="1"/>
    </xf>
    <xf numFmtId="0" fontId="204" fillId="117" borderId="163" applyNumberFormat="0" applyAlignment="0" applyProtection="0"/>
    <xf numFmtId="4" fontId="206" fillId="137" borderId="165" applyNumberFormat="0" applyProtection="0">
      <alignment horizontal="right" vertical="center"/>
    </xf>
    <xf numFmtId="4" fontId="64" fillId="98" borderId="160" applyNumberFormat="0" applyProtection="0">
      <alignment horizontal="right" vertical="center"/>
    </xf>
    <xf numFmtId="4" fontId="64" fillId="96" borderId="160" applyNumberFormat="0" applyProtection="0">
      <alignment horizontal="right" vertical="center"/>
    </xf>
    <xf numFmtId="4" fontId="53" fillId="33" borderId="160" applyNumberFormat="0" applyProtection="0">
      <alignment horizontal="right" vertical="center"/>
    </xf>
    <xf numFmtId="4" fontId="53" fillId="121" borderId="160" applyNumberFormat="0" applyProtection="0">
      <alignment horizontal="right" vertical="center"/>
    </xf>
    <xf numFmtId="0" fontId="50" fillId="91" borderId="160" applyNumberFormat="0" applyProtection="0">
      <alignment horizontal="left" vertical="top" indent="1"/>
    </xf>
    <xf numFmtId="4" fontId="56" fillId="119" borderId="160" applyNumberFormat="0" applyProtection="0">
      <alignment horizontal="left" vertical="center" indent="1"/>
    </xf>
    <xf numFmtId="0" fontId="226" fillId="110" borderId="161" applyNumberFormat="0" applyAlignment="0" applyProtection="0"/>
    <xf numFmtId="0" fontId="185" fillId="0" borderId="169" applyNumberFormat="0" applyFill="0" applyAlignment="0" applyProtection="0"/>
    <xf numFmtId="4" fontId="64" fillId="96" borderId="160" applyNumberFormat="0" applyProtection="0">
      <alignment horizontal="right" vertical="center"/>
    </xf>
    <xf numFmtId="4" fontId="206" fillId="122" borderId="165" applyNumberFormat="0" applyProtection="0">
      <alignment horizontal="left" vertical="center" indent="1"/>
    </xf>
    <xf numFmtId="4" fontId="230" fillId="159" borderId="160" applyNumberFormat="0" applyProtection="0">
      <alignment horizontal="right" vertical="center"/>
    </xf>
    <xf numFmtId="0" fontId="208" fillId="107" borderId="160" applyNumberFormat="0" applyProtection="0">
      <alignment horizontal="left" vertical="top" indent="1"/>
    </xf>
    <xf numFmtId="4" fontId="64" fillId="97" borderId="160" applyNumberFormat="0" applyProtection="0">
      <alignment horizontal="right" vertical="center"/>
    </xf>
    <xf numFmtId="4" fontId="206" fillId="97" borderId="165" applyNumberFormat="0" applyProtection="0">
      <alignment horizontal="right" vertical="center"/>
    </xf>
    <xf numFmtId="4" fontId="206" fillId="93" borderId="165" applyNumberFormat="0" applyProtection="0">
      <alignment horizontal="right" vertical="center"/>
    </xf>
    <xf numFmtId="0" fontId="206" fillId="86" borderId="165" applyNumberFormat="0" applyFont="0" applyAlignment="0" applyProtection="0"/>
    <xf numFmtId="4" fontId="206" fillId="93" borderId="165" applyNumberFormat="0" applyProtection="0">
      <alignment horizontal="right" vertical="center"/>
    </xf>
    <xf numFmtId="4" fontId="53" fillId="38" borderId="160" applyNumberFormat="0" applyProtection="0">
      <alignment horizontal="left" vertical="center" indent="1"/>
    </xf>
    <xf numFmtId="0" fontId="213" fillId="134" borderId="165" applyNumberFormat="0" applyAlignment="0" applyProtection="0"/>
    <xf numFmtId="4" fontId="64" fillId="94" borderId="160" applyNumberFormat="0" applyProtection="0">
      <alignment horizontal="right" vertical="center"/>
    </xf>
    <xf numFmtId="0" fontId="12" fillId="86" borderId="162" applyNumberFormat="0" applyFont="0" applyAlignment="0" applyProtection="0"/>
    <xf numFmtId="4" fontId="53" fillId="38" borderId="160" applyNumberFormat="0" applyProtection="0">
      <alignment horizontal="left" vertical="center" indent="1"/>
    </xf>
    <xf numFmtId="4" fontId="64" fillId="103" borderId="160" applyNumberFormat="0" applyProtection="0">
      <alignment horizontal="right" vertical="center"/>
    </xf>
    <xf numFmtId="4" fontId="12" fillId="104" borderId="166" applyNumberFormat="0" applyProtection="0">
      <alignment horizontal="left" vertical="center" indent="1"/>
    </xf>
    <xf numFmtId="0" fontId="12" fillId="103" borderId="160" applyNumberFormat="0" applyProtection="0">
      <alignment horizontal="left" vertical="center" indent="1"/>
    </xf>
    <xf numFmtId="0" fontId="226" fillId="110" borderId="161" applyNumberFormat="0" applyAlignment="0" applyProtection="0"/>
    <xf numFmtId="0" fontId="64" fillId="92" borderId="160" applyNumberFormat="0" applyProtection="0">
      <alignment horizontal="left" vertical="top" indent="1"/>
    </xf>
    <xf numFmtId="4" fontId="53" fillId="109" borderId="160" applyNumberFormat="0" applyProtection="0">
      <alignment horizontal="right" vertical="center"/>
    </xf>
    <xf numFmtId="4" fontId="64" fillId="100" borderId="160" applyNumberFormat="0" applyProtection="0">
      <alignment horizontal="right" vertical="center"/>
    </xf>
    <xf numFmtId="0" fontId="12" fillId="103" borderId="160" applyNumberFormat="0" applyProtection="0">
      <alignment horizontal="left" vertical="center" indent="1"/>
    </xf>
    <xf numFmtId="4" fontId="206" fillId="95" borderId="166" applyNumberFormat="0" applyProtection="0">
      <alignment horizontal="right" vertical="center"/>
    </xf>
    <xf numFmtId="4" fontId="53" fillId="156" borderId="160" applyNumberFormat="0" applyProtection="0">
      <alignment horizontal="right" vertical="center"/>
    </xf>
    <xf numFmtId="4" fontId="64" fillId="98" borderId="160" applyNumberFormat="0" applyProtection="0">
      <alignment horizontal="right" vertical="center"/>
    </xf>
    <xf numFmtId="0" fontId="206" fillId="138" borderId="165" applyNumberFormat="0" applyProtection="0">
      <alignment horizontal="left" vertical="center" indent="1"/>
    </xf>
    <xf numFmtId="4" fontId="206" fillId="102" borderId="166" applyNumberFormat="0" applyProtection="0">
      <alignment horizontal="left" vertical="center" indent="1"/>
    </xf>
    <xf numFmtId="0" fontId="206" fillId="103" borderId="160" applyNumberFormat="0" applyProtection="0">
      <alignment horizontal="left" vertical="top" indent="1"/>
    </xf>
    <xf numFmtId="4" fontId="215" fillId="38" borderId="165" applyNumberFormat="0" applyProtection="0">
      <alignment vertical="center"/>
    </xf>
    <xf numFmtId="4" fontId="206" fillId="122" borderId="165" applyNumberFormat="0" applyProtection="0">
      <alignment horizontal="left" vertical="center" indent="1"/>
    </xf>
    <xf numFmtId="4" fontId="53" fillId="159" borderId="160" applyNumberFormat="0" applyProtection="0">
      <alignment horizontal="right" vertical="center"/>
    </xf>
    <xf numFmtId="0" fontId="206" fillId="92" borderId="160" applyNumberFormat="0" applyProtection="0">
      <alignment horizontal="left" vertical="top" indent="1"/>
    </xf>
    <xf numFmtId="0" fontId="71" fillId="104" borderId="167" applyBorder="0"/>
    <xf numFmtId="4" fontId="64" fillId="99" borderId="160" applyNumberFormat="0" applyProtection="0">
      <alignment horizontal="right" vertical="center"/>
    </xf>
    <xf numFmtId="4" fontId="206" fillId="91" borderId="165" applyNumberFormat="0" applyProtection="0">
      <alignment vertical="center"/>
    </xf>
    <xf numFmtId="4" fontId="229" fillId="38" borderId="160" applyNumberFormat="0" applyProtection="0">
      <alignment vertical="center"/>
    </xf>
    <xf numFmtId="4" fontId="64" fillId="98" borderId="160" applyNumberFormat="0" applyProtection="0">
      <alignment horizontal="right" vertical="center"/>
    </xf>
    <xf numFmtId="0" fontId="12" fillId="92" borderId="160" applyNumberFormat="0" applyProtection="0">
      <alignment horizontal="left" vertical="center" indent="1"/>
    </xf>
    <xf numFmtId="4" fontId="206" fillId="97" borderId="165" applyNumberFormat="0" applyProtection="0">
      <alignment horizontal="right" vertical="center"/>
    </xf>
    <xf numFmtId="4" fontId="64" fillId="98" borderId="160" applyNumberFormat="0" applyProtection="0">
      <alignment horizontal="right" vertical="center"/>
    </xf>
    <xf numFmtId="0" fontId="206" fillId="103" borderId="160" applyNumberFormat="0" applyProtection="0">
      <alignment horizontal="left" vertical="top" indent="1"/>
    </xf>
    <xf numFmtId="4" fontId="53" fillId="156" borderId="160" applyNumberFormat="0" applyProtection="0">
      <alignment horizontal="right" vertical="center"/>
    </xf>
    <xf numFmtId="4" fontId="64" fillId="98" borderId="160" applyNumberFormat="0" applyProtection="0">
      <alignment horizontal="right" vertical="center"/>
    </xf>
    <xf numFmtId="0" fontId="206" fillId="92" borderId="160" applyNumberFormat="0" applyProtection="0">
      <alignment horizontal="left" vertical="top" indent="1"/>
    </xf>
    <xf numFmtId="4" fontId="229" fillId="38" borderId="160" applyNumberFormat="0" applyProtection="0">
      <alignment vertical="center"/>
    </xf>
    <xf numFmtId="0" fontId="12" fillId="92" borderId="160" applyNumberFormat="0" applyProtection="0">
      <alignment horizontal="left" vertical="center" indent="1"/>
    </xf>
    <xf numFmtId="0" fontId="213" fillId="134" borderId="165" applyNumberFormat="0" applyAlignment="0" applyProtection="0"/>
    <xf numFmtId="0" fontId="220" fillId="110" borderId="161" applyNumberFormat="0" applyAlignment="0" applyProtection="0"/>
    <xf numFmtId="0" fontId="12" fillId="86" borderId="162" applyNumberFormat="0" applyFont="0" applyAlignment="0" applyProtection="0"/>
    <xf numFmtId="4" fontId="187" fillId="107" borderId="160" applyNumberFormat="0" applyProtection="0">
      <alignment vertical="center"/>
    </xf>
    <xf numFmtId="4" fontId="53" fillId="157" borderId="160" applyNumberFormat="0" applyProtection="0">
      <alignment horizontal="right" vertical="center"/>
    </xf>
    <xf numFmtId="4" fontId="206" fillId="102" borderId="166" applyNumberFormat="0" applyProtection="0">
      <alignment horizontal="left" vertical="center" indent="1"/>
    </xf>
    <xf numFmtId="4" fontId="64" fillId="93" borderId="160" applyNumberFormat="0" applyProtection="0">
      <alignment horizontal="right" vertical="center"/>
    </xf>
    <xf numFmtId="0" fontId="12" fillId="103" borderId="160" applyNumberFormat="0" applyProtection="0">
      <alignment horizontal="left" vertical="top" indent="1"/>
    </xf>
    <xf numFmtId="4" fontId="64" fillId="92" borderId="160" applyNumberFormat="0" applyProtection="0">
      <alignment horizontal="right" vertical="center"/>
    </xf>
    <xf numFmtId="4" fontId="206" fillId="95" borderId="166" applyNumberFormat="0" applyProtection="0">
      <alignment horizontal="right" vertical="center"/>
    </xf>
    <xf numFmtId="0" fontId="12" fillId="92" borderId="160" applyNumberFormat="0" applyProtection="0">
      <alignment horizontal="left" vertical="center" indent="1"/>
    </xf>
    <xf numFmtId="4" fontId="53" fillId="159" borderId="160" applyNumberFormat="0" applyProtection="0">
      <alignment horizontal="right" vertical="center"/>
    </xf>
    <xf numFmtId="0" fontId="12" fillId="105" borderId="160" applyNumberFormat="0" applyProtection="0">
      <alignment horizontal="left" vertical="top" indent="1"/>
    </xf>
    <xf numFmtId="0" fontId="206" fillId="103" borderId="160" applyNumberFormat="0" applyProtection="0">
      <alignment horizontal="left" vertical="top" indent="1"/>
    </xf>
    <xf numFmtId="0" fontId="194" fillId="117" borderId="161" applyNumberFormat="0" applyAlignment="0" applyProtection="0"/>
    <xf numFmtId="4" fontId="64" fillId="92" borderId="160" applyNumberFormat="0" applyProtection="0">
      <alignment horizontal="right" vertical="center"/>
    </xf>
    <xf numFmtId="0" fontId="12" fillId="92" borderId="160" applyNumberFormat="0" applyProtection="0">
      <alignment horizontal="left" vertical="top" indent="1"/>
    </xf>
    <xf numFmtId="0" fontId="12" fillId="92" borderId="160" applyNumberFormat="0" applyProtection="0">
      <alignment horizontal="left" vertical="center" indent="1"/>
    </xf>
    <xf numFmtId="0" fontId="194" fillId="117" borderId="161" applyNumberFormat="0" applyAlignment="0" applyProtection="0"/>
    <xf numFmtId="4" fontId="64" fillId="92" borderId="160" applyNumberFormat="0" applyProtection="0">
      <alignment horizontal="right" vertical="center"/>
    </xf>
    <xf numFmtId="4" fontId="50" fillId="91" borderId="160" applyNumberFormat="0" applyProtection="0">
      <alignment horizontal="left" vertical="center" indent="1"/>
    </xf>
    <xf numFmtId="4" fontId="64" fillId="100" borderId="160" applyNumberFormat="0" applyProtection="0">
      <alignment horizontal="right" vertical="center"/>
    </xf>
    <xf numFmtId="4" fontId="53" fillId="154" borderId="160" applyNumberFormat="0" applyProtection="0">
      <alignment horizontal="right" vertical="center"/>
    </xf>
    <xf numFmtId="0" fontId="12" fillId="105" borderId="160" applyNumberFormat="0" applyProtection="0">
      <alignment horizontal="left" vertical="top" indent="1"/>
    </xf>
    <xf numFmtId="0" fontId="12" fillId="104" borderId="160" applyNumberFormat="0" applyProtection="0">
      <alignment horizontal="left" vertical="top" indent="1"/>
    </xf>
    <xf numFmtId="4" fontId="64" fillId="97" borderId="160" applyNumberFormat="0" applyProtection="0">
      <alignment horizontal="right" vertical="center"/>
    </xf>
    <xf numFmtId="0" fontId="206" fillId="105" borderId="165" applyNumberFormat="0" applyProtection="0">
      <alignment horizontal="left" vertical="center" indent="1"/>
    </xf>
    <xf numFmtId="4" fontId="210" fillId="108" borderId="166" applyNumberFormat="0" applyProtection="0">
      <alignment horizontal="left" vertical="center" indent="1"/>
    </xf>
    <xf numFmtId="0" fontId="12" fillId="104" borderId="160" applyNumberFormat="0" applyProtection="0">
      <alignment horizontal="left" vertical="center" indent="1"/>
    </xf>
    <xf numFmtId="4" fontId="230" fillId="159" borderId="160" applyNumberFormat="0" applyProtection="0">
      <alignment vertical="center"/>
    </xf>
    <xf numFmtId="0" fontId="12" fillId="104" borderId="160" applyNumberFormat="0" applyProtection="0">
      <alignment horizontal="left" vertical="center" indent="1"/>
    </xf>
    <xf numFmtId="0" fontId="12" fillId="103" borderId="160" applyNumberFormat="0" applyProtection="0">
      <alignment horizontal="left" vertical="center" indent="1"/>
    </xf>
    <xf numFmtId="4" fontId="53" fillId="159" borderId="160" applyNumberFormat="0" applyProtection="0">
      <alignment vertical="center"/>
    </xf>
    <xf numFmtId="4" fontId="56" fillId="119" borderId="168" applyNumberFormat="0" applyProtection="0">
      <alignment horizontal="left" vertical="center" indent="1"/>
    </xf>
    <xf numFmtId="4" fontId="50" fillId="91" borderId="160" applyNumberFormat="0" applyProtection="0">
      <alignment vertical="center"/>
    </xf>
    <xf numFmtId="4" fontId="64" fillId="93" borderId="160" applyNumberFormat="0" applyProtection="0">
      <alignment horizontal="right" vertical="center"/>
    </xf>
    <xf numFmtId="4" fontId="64" fillId="92" borderId="160" applyNumberFormat="0" applyProtection="0">
      <alignment horizontal="left" vertical="center" indent="1"/>
    </xf>
    <xf numFmtId="4" fontId="206" fillId="92" borderId="166" applyNumberFormat="0" applyProtection="0">
      <alignment horizontal="left" vertical="center" indent="1"/>
    </xf>
    <xf numFmtId="4" fontId="64" fillId="97" borderId="160" applyNumberFormat="0" applyProtection="0">
      <alignment horizontal="right" vertical="center"/>
    </xf>
    <xf numFmtId="0" fontId="206" fillId="110" borderId="165" applyNumberFormat="0" applyProtection="0">
      <alignment horizontal="left" vertical="center" indent="1"/>
    </xf>
    <xf numFmtId="4" fontId="64" fillId="98" borderId="160" applyNumberFormat="0" applyProtection="0">
      <alignment horizontal="right" vertical="center"/>
    </xf>
    <xf numFmtId="4" fontId="53" fillId="38" borderId="160" applyNumberFormat="0" applyProtection="0">
      <alignment horizontal="left" vertical="center" indent="1"/>
    </xf>
    <xf numFmtId="0" fontId="185" fillId="0" borderId="164" applyNumberFormat="0" applyFill="0" applyAlignment="0" applyProtection="0"/>
    <xf numFmtId="4" fontId="64" fillId="92" borderId="160" applyNumberFormat="0" applyProtection="0">
      <alignment horizontal="left" vertical="center" indent="1"/>
    </xf>
    <xf numFmtId="4" fontId="50" fillId="91" borderId="160" applyNumberFormat="0" applyProtection="0">
      <alignment horizontal="left" vertical="center" indent="1"/>
    </xf>
    <xf numFmtId="0" fontId="12" fillId="104" borderId="160" applyNumberFormat="0" applyProtection="0">
      <alignment horizontal="left" vertical="center" indent="1"/>
    </xf>
    <xf numFmtId="4" fontId="64" fillId="97" borderId="160" applyNumberFormat="0" applyProtection="0">
      <alignment horizontal="right" vertical="center"/>
    </xf>
    <xf numFmtId="4" fontId="206" fillId="92" borderId="165" applyNumberFormat="0" applyProtection="0">
      <alignment horizontal="right" vertical="center"/>
    </xf>
    <xf numFmtId="0" fontId="12" fillId="105" borderId="160" applyNumberFormat="0" applyProtection="0">
      <alignment horizontal="left" vertical="center" indent="1"/>
    </xf>
    <xf numFmtId="0" fontId="201" fillId="87" borderId="165" applyNumberFormat="0" applyAlignment="0" applyProtection="0"/>
    <xf numFmtId="4" fontId="53" fillId="157" borderId="160" applyNumberFormat="0" applyProtection="0">
      <alignment horizontal="right" vertical="center"/>
    </xf>
    <xf numFmtId="4" fontId="53" fillId="157" borderId="160" applyNumberFormat="0" applyProtection="0">
      <alignment horizontal="right" vertical="center"/>
    </xf>
    <xf numFmtId="4" fontId="64" fillId="92" borderId="160" applyNumberFormat="0" applyProtection="0">
      <alignment horizontal="right" vertical="center"/>
    </xf>
    <xf numFmtId="4" fontId="64" fillId="103" borderId="160" applyNumberFormat="0" applyProtection="0">
      <alignment horizontal="right" vertical="center"/>
    </xf>
    <xf numFmtId="0" fontId="201" fillId="87" borderId="161" applyNumberFormat="0" applyAlignment="0" applyProtection="0"/>
    <xf numFmtId="4" fontId="64" fillId="98" borderId="160" applyNumberFormat="0" applyProtection="0">
      <alignment horizontal="right" vertical="center"/>
    </xf>
    <xf numFmtId="0" fontId="194" fillId="117" borderId="161" applyNumberFormat="0" applyAlignment="0" applyProtection="0"/>
    <xf numFmtId="0" fontId="206" fillId="105" borderId="165" applyNumberFormat="0" applyProtection="0">
      <alignment horizontal="left" vertical="center" indent="1"/>
    </xf>
    <xf numFmtId="0" fontId="12" fillId="92" borderId="160" applyNumberFormat="0" applyProtection="0">
      <alignment horizontal="left" vertical="top" indent="1"/>
    </xf>
    <xf numFmtId="4" fontId="189" fillId="103" borderId="160" applyNumberFormat="0" applyProtection="0">
      <alignment horizontal="right" vertical="center"/>
    </xf>
    <xf numFmtId="4" fontId="206" fillId="100" borderId="165" applyNumberFormat="0" applyProtection="0">
      <alignment horizontal="right" vertical="center"/>
    </xf>
    <xf numFmtId="0" fontId="12" fillId="104" borderId="160" applyNumberFormat="0" applyProtection="0">
      <alignment horizontal="left" vertical="center" indent="1"/>
    </xf>
    <xf numFmtId="4" fontId="64" fillId="101" borderId="160" applyNumberFormat="0" applyProtection="0">
      <alignment horizontal="right" vertical="center"/>
    </xf>
    <xf numFmtId="4" fontId="64" fillId="95" borderId="160" applyNumberFormat="0" applyProtection="0">
      <alignment horizontal="right" vertical="center"/>
    </xf>
    <xf numFmtId="4" fontId="50" fillId="91" borderId="160" applyNumberFormat="0" applyProtection="0">
      <alignment vertical="center"/>
    </xf>
    <xf numFmtId="4" fontId="64" fillId="95" borderId="160" applyNumberFormat="0" applyProtection="0">
      <alignment horizontal="right" vertical="center"/>
    </xf>
    <xf numFmtId="4" fontId="64" fillId="92" borderId="160" applyNumberFormat="0" applyProtection="0">
      <alignment horizontal="right" vertical="center"/>
    </xf>
    <xf numFmtId="0" fontId="12" fillId="103" borderId="160" applyNumberFormat="0" applyProtection="0">
      <alignment horizontal="left" vertical="top" indent="1"/>
    </xf>
    <xf numFmtId="4" fontId="231" fillId="159" borderId="160" applyNumberFormat="0" applyProtection="0">
      <alignment horizontal="right" vertical="center"/>
    </xf>
    <xf numFmtId="4" fontId="64" fillId="96" borderId="160" applyNumberFormat="0" applyProtection="0">
      <alignment horizontal="right" vertical="center"/>
    </xf>
    <xf numFmtId="4" fontId="64" fillId="94" borderId="160" applyNumberFormat="0" applyProtection="0">
      <alignment horizontal="right" vertical="center"/>
    </xf>
    <xf numFmtId="0" fontId="226" fillId="110" borderId="161" applyNumberFormat="0" applyAlignment="0" applyProtection="0"/>
    <xf numFmtId="0" fontId="208" fillId="92" borderId="160" applyNumberFormat="0" applyProtection="0">
      <alignment horizontal="left" vertical="top" indent="1"/>
    </xf>
    <xf numFmtId="4" fontId="53" fillId="157" borderId="160" applyNumberFormat="0" applyProtection="0">
      <alignment horizontal="right" vertical="center"/>
    </xf>
    <xf numFmtId="4" fontId="230" fillId="159" borderId="160" applyNumberFormat="0" applyProtection="0">
      <alignment horizontal="right" vertical="center"/>
    </xf>
    <xf numFmtId="0" fontId="12" fillId="104" borderId="160" applyNumberFormat="0" applyProtection="0">
      <alignment horizontal="left" vertical="top" indent="1"/>
    </xf>
    <xf numFmtId="4" fontId="189" fillId="103" borderId="160" applyNumberFormat="0" applyProtection="0">
      <alignment horizontal="right" vertical="center"/>
    </xf>
    <xf numFmtId="0" fontId="12" fillId="104" borderId="160" applyNumberFormat="0" applyProtection="0">
      <alignment horizontal="left" vertical="center" indent="1"/>
    </xf>
    <xf numFmtId="4" fontId="64" fillId="100" borderId="160" applyNumberFormat="0" applyProtection="0">
      <alignment horizontal="right" vertical="center"/>
    </xf>
    <xf numFmtId="4" fontId="206" fillId="137" borderId="165" applyNumberFormat="0" applyProtection="0">
      <alignment horizontal="right" vertical="center"/>
    </xf>
    <xf numFmtId="0" fontId="206" fillId="92" borderId="160" applyNumberFormat="0" applyProtection="0">
      <alignment horizontal="left" vertical="top" indent="1"/>
    </xf>
    <xf numFmtId="4" fontId="64" fillId="103" borderId="160" applyNumberFormat="0" applyProtection="0">
      <alignment horizontal="right" vertical="center"/>
    </xf>
    <xf numFmtId="0" fontId="12" fillId="105" borderId="160" applyNumberFormat="0" applyProtection="0">
      <alignment horizontal="left" vertical="center" indent="1"/>
    </xf>
    <xf numFmtId="4" fontId="56" fillId="38" borderId="160" applyNumberFormat="0" applyProtection="0">
      <alignment vertical="center"/>
    </xf>
    <xf numFmtId="4" fontId="206" fillId="0" borderId="165" applyNumberFormat="0" applyProtection="0">
      <alignment horizontal="right" vertical="center"/>
    </xf>
    <xf numFmtId="4" fontId="206" fillId="92" borderId="165" applyNumberFormat="0" applyProtection="0">
      <alignment horizontal="right" vertical="center"/>
    </xf>
    <xf numFmtId="0" fontId="12" fillId="92" borderId="160" applyNumberFormat="0" applyProtection="0">
      <alignment horizontal="left" vertical="top" indent="1"/>
    </xf>
    <xf numFmtId="4" fontId="53" fillId="38" borderId="160" applyNumberFormat="0" applyProtection="0">
      <alignment horizontal="left" vertical="center" indent="1"/>
    </xf>
    <xf numFmtId="0" fontId="226" fillId="110" borderId="161" applyNumberFormat="0" applyAlignment="0" applyProtection="0"/>
    <xf numFmtId="4" fontId="206" fillId="122" borderId="165" applyNumberFormat="0" applyProtection="0">
      <alignment horizontal="left" vertical="center" indent="1"/>
    </xf>
    <xf numFmtId="4" fontId="211" fillId="106" borderId="165" applyNumberFormat="0" applyProtection="0">
      <alignment horizontal="right" vertical="center"/>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206" fillId="92" borderId="166" applyNumberFormat="0" applyProtection="0">
      <alignment horizontal="left" vertical="center" indent="1"/>
    </xf>
    <xf numFmtId="4" fontId="64" fillId="107" borderId="160" applyNumberFormat="0" applyProtection="0">
      <alignment horizontal="left" vertical="center" indent="1"/>
    </xf>
    <xf numFmtId="4" fontId="64" fillId="101" borderId="160" applyNumberFormat="0" applyProtection="0">
      <alignment horizontal="right" vertical="center"/>
    </xf>
    <xf numFmtId="4" fontId="230" fillId="159" borderId="160" applyNumberFormat="0" applyProtection="0">
      <alignment horizontal="right" vertical="center"/>
    </xf>
    <xf numFmtId="4" fontId="53" fillId="152" borderId="160" applyNumberFormat="0" applyProtection="0">
      <alignment horizontal="right" vertical="center"/>
    </xf>
    <xf numFmtId="0" fontId="194" fillId="117" borderId="161" applyNumberFormat="0" applyAlignment="0" applyProtection="0"/>
    <xf numFmtId="4" fontId="206" fillId="122" borderId="165" applyNumberFormat="0" applyProtection="0">
      <alignment horizontal="left" vertical="center" indent="1"/>
    </xf>
    <xf numFmtId="4" fontId="64" fillId="101" borderId="160" applyNumberFormat="0" applyProtection="0">
      <alignment horizontal="right" vertical="center"/>
    </xf>
    <xf numFmtId="4" fontId="64" fillId="107" borderId="160" applyNumberFormat="0" applyProtection="0">
      <alignment vertical="center"/>
    </xf>
    <xf numFmtId="0" fontId="213" fillId="134" borderId="165" applyNumberFormat="0" applyAlignment="0" applyProtection="0"/>
    <xf numFmtId="4" fontId="211" fillId="106" borderId="165" applyNumberFormat="0" applyProtection="0">
      <alignment horizontal="right" vertical="center"/>
    </xf>
    <xf numFmtId="0" fontId="185" fillId="0" borderId="169" applyNumberFormat="0" applyFill="0" applyAlignment="0" applyProtection="0"/>
    <xf numFmtId="4" fontId="50" fillId="91" borderId="160" applyNumberFormat="0" applyProtection="0">
      <alignment horizontal="left" vertical="center" indent="1"/>
    </xf>
    <xf numFmtId="4" fontId="206" fillId="122" borderId="165" applyNumberFormat="0" applyProtection="0">
      <alignment horizontal="left" vertical="center" indent="1"/>
    </xf>
    <xf numFmtId="0" fontId="206" fillId="104" borderId="160" applyNumberFormat="0" applyProtection="0">
      <alignment horizontal="left" vertical="top" indent="1"/>
    </xf>
    <xf numFmtId="4" fontId="64" fillId="92" borderId="160" applyNumberFormat="0" applyProtection="0">
      <alignment horizontal="left" vertical="center" indent="1"/>
    </xf>
    <xf numFmtId="4" fontId="64" fillId="96" borderId="160" applyNumberFormat="0" applyProtection="0">
      <alignment horizontal="right" vertical="center"/>
    </xf>
    <xf numFmtId="4" fontId="64" fillId="93" borderId="160" applyNumberFormat="0" applyProtection="0">
      <alignment horizontal="right" vertical="center"/>
    </xf>
    <xf numFmtId="4" fontId="186" fillId="91" borderId="160" applyNumberFormat="0" applyProtection="0">
      <alignment vertical="center"/>
    </xf>
    <xf numFmtId="4" fontId="64" fillId="97" borderId="160" applyNumberFormat="0" applyProtection="0">
      <alignment horizontal="right" vertical="center"/>
    </xf>
    <xf numFmtId="0" fontId="64" fillId="107" borderId="160" applyNumberFormat="0" applyProtection="0">
      <alignment horizontal="left" vertical="top" indent="1"/>
    </xf>
    <xf numFmtId="4" fontId="206" fillId="92" borderId="165" applyNumberFormat="0" applyProtection="0">
      <alignment horizontal="right" vertical="center"/>
    </xf>
    <xf numFmtId="4" fontId="53" fillId="153" borderId="160" applyNumberFormat="0" applyProtection="0">
      <alignment horizontal="right" vertical="center"/>
    </xf>
    <xf numFmtId="4" fontId="230" fillId="159" borderId="160" applyNumberFormat="0" applyProtection="0">
      <alignment horizontal="right" vertical="center"/>
    </xf>
    <xf numFmtId="4" fontId="64" fillId="94" borderId="160" applyNumberFormat="0" applyProtection="0">
      <alignment horizontal="right" vertical="center"/>
    </xf>
    <xf numFmtId="4" fontId="206" fillId="93" borderId="165" applyNumberFormat="0" applyProtection="0">
      <alignment horizontal="right" vertical="center"/>
    </xf>
    <xf numFmtId="4" fontId="206" fillId="101" borderId="165" applyNumberFormat="0" applyProtection="0">
      <alignment horizontal="right" vertical="center"/>
    </xf>
    <xf numFmtId="4" fontId="189" fillId="103" borderId="160" applyNumberFormat="0" applyProtection="0">
      <alignment horizontal="right" vertical="center"/>
    </xf>
    <xf numFmtId="4" fontId="64" fillId="100" borderId="160" applyNumberFormat="0" applyProtection="0">
      <alignment horizontal="right" vertical="center"/>
    </xf>
    <xf numFmtId="4" fontId="56" fillId="119" borderId="168" applyNumberFormat="0" applyProtection="0">
      <alignment horizontal="left" vertical="center" indent="1"/>
    </xf>
    <xf numFmtId="4" fontId="64" fillId="103" borderId="160" applyNumberFormat="0" applyProtection="0">
      <alignment horizontal="right" vertical="center"/>
    </xf>
    <xf numFmtId="4" fontId="12" fillId="104" borderId="166" applyNumberFormat="0" applyProtection="0">
      <alignment horizontal="left" vertical="center" indent="1"/>
    </xf>
    <xf numFmtId="4" fontId="53" fillId="38" borderId="160" applyNumberFormat="0" applyProtection="0">
      <alignment horizontal="left" vertical="center" indent="1"/>
    </xf>
    <xf numFmtId="4" fontId="206" fillId="99" borderId="165" applyNumberFormat="0" applyProtection="0">
      <alignment horizontal="right" vertical="center"/>
    </xf>
    <xf numFmtId="4" fontId="64" fillId="92" borderId="160" applyNumberFormat="0" applyProtection="0">
      <alignment horizontal="right" vertical="center"/>
    </xf>
    <xf numFmtId="0" fontId="12" fillId="105" borderId="160" applyNumberFormat="0" applyProtection="0">
      <alignment horizontal="left" vertical="center" indent="1"/>
    </xf>
    <xf numFmtId="4" fontId="64" fillId="101" borderId="160" applyNumberFormat="0" applyProtection="0">
      <alignment horizontal="right" vertical="center"/>
    </xf>
    <xf numFmtId="4" fontId="64" fillId="94" borderId="160" applyNumberFormat="0" applyProtection="0">
      <alignment horizontal="right" vertical="center"/>
    </xf>
    <xf numFmtId="4" fontId="53" fillId="153" borderId="160" applyNumberFormat="0" applyProtection="0">
      <alignment horizontal="right" vertical="center"/>
    </xf>
    <xf numFmtId="0" fontId="12" fillId="104" borderId="160" applyNumberFormat="0" applyProtection="0">
      <alignment horizontal="left" vertical="center" indent="1"/>
    </xf>
    <xf numFmtId="4" fontId="53" fillId="159" borderId="160" applyNumberFormat="0" applyProtection="0">
      <alignment vertical="center"/>
    </xf>
    <xf numFmtId="4" fontId="230" fillId="159" borderId="160" applyNumberFormat="0" applyProtection="0">
      <alignment horizontal="right" vertical="center"/>
    </xf>
    <xf numFmtId="4" fontId="56" fillId="119" borderId="168" applyNumberFormat="0" applyProtection="0">
      <alignment horizontal="left" vertical="center" indent="1"/>
    </xf>
    <xf numFmtId="0" fontId="206" fillId="104" borderId="160" applyNumberFormat="0" applyProtection="0">
      <alignment horizontal="left" vertical="top" indent="1"/>
    </xf>
    <xf numFmtId="0" fontId="12" fillId="92" borderId="160" applyNumberFormat="0" applyProtection="0">
      <alignment horizontal="left" vertical="center" indent="1"/>
    </xf>
    <xf numFmtId="4" fontId="230" fillId="159" borderId="160" applyNumberFormat="0" applyProtection="0">
      <alignment horizontal="right" vertical="center"/>
    </xf>
    <xf numFmtId="4" fontId="64" fillId="101" borderId="160" applyNumberFormat="0" applyProtection="0">
      <alignment horizontal="right" vertical="center"/>
    </xf>
    <xf numFmtId="0" fontId="12" fillId="104" borderId="160" applyNumberFormat="0" applyProtection="0">
      <alignment horizontal="left" vertical="top" indent="1"/>
    </xf>
    <xf numFmtId="4" fontId="64" fillId="99" borderId="160" applyNumberFormat="0" applyProtection="0">
      <alignment horizontal="right" vertical="center"/>
    </xf>
    <xf numFmtId="0" fontId="204" fillId="110" borderId="163" applyNumberFormat="0" applyAlignment="0" applyProtection="0"/>
    <xf numFmtId="0" fontId="204" fillId="134" borderId="163" applyNumberFormat="0" applyAlignment="0" applyProtection="0"/>
    <xf numFmtId="4" fontId="206" fillId="91" borderId="165" applyNumberFormat="0" applyProtection="0">
      <alignment vertical="center"/>
    </xf>
    <xf numFmtId="0" fontId="185" fillId="0" borderId="164" applyNumberFormat="0" applyFill="0" applyAlignment="0" applyProtection="0"/>
    <xf numFmtId="4" fontId="206" fillId="122" borderId="165" applyNumberFormat="0" applyProtection="0">
      <alignment horizontal="left" vertical="center" indent="1"/>
    </xf>
    <xf numFmtId="0" fontId="12" fillId="92" borderId="160" applyNumberFormat="0" applyProtection="0">
      <alignment horizontal="left" vertical="center" indent="1"/>
    </xf>
    <xf numFmtId="0" fontId="12" fillId="92" borderId="160" applyNumberFormat="0" applyProtection="0">
      <alignment horizontal="left" vertical="center" indent="1"/>
    </xf>
    <xf numFmtId="4" fontId="50" fillId="91" borderId="160" applyNumberFormat="0" applyProtection="0">
      <alignment vertical="center"/>
    </xf>
    <xf numFmtId="4" fontId="186" fillId="91" borderId="160" applyNumberFormat="0" applyProtection="0">
      <alignment vertical="center"/>
    </xf>
    <xf numFmtId="4" fontId="53" fillId="159" borderId="160" applyNumberFormat="0" applyProtection="0">
      <alignment horizontal="right" vertical="center"/>
    </xf>
    <xf numFmtId="4" fontId="53" fillId="119" borderId="160" applyNumberFormat="0" applyProtection="0">
      <alignment horizontal="right" vertical="center"/>
    </xf>
    <xf numFmtId="4" fontId="53" fillId="109" borderId="160" applyNumberFormat="0" applyProtection="0">
      <alignment horizontal="right" vertical="center"/>
    </xf>
    <xf numFmtId="0" fontId="12" fillId="92" borderId="160" applyNumberFormat="0" applyProtection="0">
      <alignment horizontal="left" vertical="top" indent="1"/>
    </xf>
    <xf numFmtId="0" fontId="208" fillId="107" borderId="160" applyNumberFormat="0" applyProtection="0">
      <alignment horizontal="left" vertical="top" indent="1"/>
    </xf>
    <xf numFmtId="0" fontId="12" fillId="103" borderId="160" applyNumberFormat="0" applyProtection="0">
      <alignment horizontal="left" vertical="center" indent="1"/>
    </xf>
    <xf numFmtId="4" fontId="206" fillId="98" borderId="165" applyNumberFormat="0" applyProtection="0">
      <alignment horizontal="right" vertical="center"/>
    </xf>
    <xf numFmtId="0" fontId="12" fillId="103" borderId="160" applyNumberFormat="0" applyProtection="0">
      <alignment horizontal="left" vertical="top" indent="1"/>
    </xf>
    <xf numFmtId="4" fontId="189" fillId="103" borderId="160" applyNumberFormat="0" applyProtection="0">
      <alignment horizontal="right" vertical="center"/>
    </xf>
    <xf numFmtId="4" fontId="187" fillId="103" borderId="160" applyNumberFormat="0" applyProtection="0">
      <alignment horizontal="right" vertical="center"/>
    </xf>
    <xf numFmtId="0" fontId="206" fillId="92" borderId="160" applyNumberFormat="0" applyProtection="0">
      <alignment horizontal="left" vertical="top" indent="1"/>
    </xf>
    <xf numFmtId="4" fontId="206" fillId="101" borderId="165" applyNumberFormat="0" applyProtection="0">
      <alignment horizontal="right" vertical="center"/>
    </xf>
    <xf numFmtId="4" fontId="64" fillId="92" borderId="160" applyNumberFormat="0" applyProtection="0">
      <alignment horizontal="right" vertical="center"/>
    </xf>
    <xf numFmtId="0" fontId="201" fillId="87" borderId="161" applyNumberFormat="0" applyAlignment="0" applyProtection="0"/>
    <xf numFmtId="4" fontId="206" fillId="92" borderId="166" applyNumberFormat="0" applyProtection="0">
      <alignment horizontal="left" vertical="center" indent="1"/>
    </xf>
    <xf numFmtId="0" fontId="12" fillId="107" borderId="162" applyNumberFormat="0" applyFont="0" applyAlignment="0" applyProtection="0"/>
    <xf numFmtId="4" fontId="64" fillId="92" borderId="160" applyNumberFormat="0" applyProtection="0">
      <alignment horizontal="right" vertical="center"/>
    </xf>
    <xf numFmtId="4" fontId="53" fillId="155" borderId="160" applyNumberFormat="0" applyProtection="0">
      <alignment horizontal="right" vertical="center"/>
    </xf>
    <xf numFmtId="0" fontId="220" fillId="110" borderId="161" applyNumberFormat="0" applyAlignment="0" applyProtection="0"/>
    <xf numFmtId="4" fontId="206" fillId="91" borderId="165" applyNumberFormat="0" applyProtection="0">
      <alignment vertical="center"/>
    </xf>
    <xf numFmtId="0" fontId="12" fillId="107" borderId="162" applyNumberFormat="0" applyFont="0" applyAlignment="0" applyProtection="0"/>
    <xf numFmtId="4" fontId="12" fillId="104" borderId="166" applyNumberFormat="0" applyProtection="0">
      <alignment horizontal="left" vertical="center" indent="1"/>
    </xf>
    <xf numFmtId="4" fontId="206" fillId="101" borderId="165" applyNumberFormat="0" applyProtection="0">
      <alignment horizontal="right" vertical="center"/>
    </xf>
    <xf numFmtId="0" fontId="12" fillId="92" borderId="160" applyNumberFormat="0" applyProtection="0">
      <alignment horizontal="left" vertical="center" indent="1"/>
    </xf>
    <xf numFmtId="4" fontId="56" fillId="119" borderId="160" applyNumberFormat="0" applyProtection="0">
      <alignment horizontal="left" vertical="center" indent="1"/>
    </xf>
    <xf numFmtId="0" fontId="206" fillId="86" borderId="165" applyNumberFormat="0" applyFont="0" applyAlignment="0" applyProtection="0"/>
    <xf numFmtId="4" fontId="206" fillId="95" borderId="166" applyNumberFormat="0" applyProtection="0">
      <alignment horizontal="right" vertical="center"/>
    </xf>
    <xf numFmtId="0" fontId="12" fillId="104" borderId="160" applyNumberFormat="0" applyProtection="0">
      <alignment horizontal="left" vertical="top" indent="1"/>
    </xf>
    <xf numFmtId="4" fontId="50" fillId="91" borderId="160" applyNumberFormat="0" applyProtection="0">
      <alignment vertical="center"/>
    </xf>
    <xf numFmtId="4" fontId="64" fillId="97" borderId="160" applyNumberFormat="0" applyProtection="0">
      <alignment horizontal="right" vertical="center"/>
    </xf>
    <xf numFmtId="4" fontId="206" fillId="95" borderId="166" applyNumberFormat="0" applyProtection="0">
      <alignment horizontal="right" vertical="center"/>
    </xf>
    <xf numFmtId="4" fontId="64" fillId="94" borderId="160" applyNumberFormat="0" applyProtection="0">
      <alignment horizontal="right" vertical="center"/>
    </xf>
    <xf numFmtId="4" fontId="64" fillId="107" borderId="160" applyNumberFormat="0" applyProtection="0">
      <alignment vertical="center"/>
    </xf>
    <xf numFmtId="4" fontId="64" fillId="94" borderId="160" applyNumberFormat="0" applyProtection="0">
      <alignment horizontal="right" vertical="center"/>
    </xf>
    <xf numFmtId="4" fontId="53" fillId="119" borderId="160" applyNumberFormat="0" applyProtection="0">
      <alignment horizontal="right" vertical="center"/>
    </xf>
    <xf numFmtId="4" fontId="206" fillId="93" borderId="165" applyNumberFormat="0" applyProtection="0">
      <alignment horizontal="right" vertical="center"/>
    </xf>
    <xf numFmtId="0" fontId="206" fillId="105" borderId="160" applyNumberFormat="0" applyProtection="0">
      <alignment horizontal="left" vertical="top" indent="1"/>
    </xf>
    <xf numFmtId="4" fontId="53" fillId="152" borderId="160" applyNumberFormat="0" applyProtection="0">
      <alignment horizontal="right" vertical="center"/>
    </xf>
    <xf numFmtId="4" fontId="53" fillId="109" borderId="160" applyNumberFormat="0" applyProtection="0">
      <alignment horizontal="right" vertical="center"/>
    </xf>
    <xf numFmtId="4" fontId="53" fillId="154" borderId="160" applyNumberFormat="0" applyProtection="0">
      <alignment horizontal="right" vertical="center"/>
    </xf>
    <xf numFmtId="4" fontId="64" fillId="96" borderId="160" applyNumberFormat="0" applyProtection="0">
      <alignment horizontal="right" vertical="center"/>
    </xf>
    <xf numFmtId="4" fontId="64" fillId="97" borderId="160" applyNumberFormat="0" applyProtection="0">
      <alignment horizontal="right" vertical="center"/>
    </xf>
    <xf numFmtId="4" fontId="189" fillId="103" borderId="160" applyNumberFormat="0" applyProtection="0">
      <alignment horizontal="right" vertical="center"/>
    </xf>
    <xf numFmtId="0" fontId="206" fillId="92" borderId="160" applyNumberFormat="0" applyProtection="0">
      <alignment horizontal="left" vertical="top" indent="1"/>
    </xf>
    <xf numFmtId="0" fontId="12" fillId="105" borderId="160" applyNumberFormat="0" applyProtection="0">
      <alignment horizontal="left" vertical="center" indent="1"/>
    </xf>
    <xf numFmtId="4" fontId="64" fillId="95" borderId="160" applyNumberFormat="0" applyProtection="0">
      <alignment horizontal="right" vertical="center"/>
    </xf>
    <xf numFmtId="4" fontId="186" fillId="91" borderId="160" applyNumberFormat="0" applyProtection="0">
      <alignment vertical="center"/>
    </xf>
    <xf numFmtId="0" fontId="12" fillId="105" borderId="160" applyNumberFormat="0" applyProtection="0">
      <alignment horizontal="left" vertical="center" indent="1"/>
    </xf>
    <xf numFmtId="0" fontId="12" fillId="107" borderId="162" applyNumberFormat="0" applyFont="0" applyAlignment="0" applyProtection="0"/>
    <xf numFmtId="4" fontId="64" fillId="92" borderId="160" applyNumberFormat="0" applyProtection="0">
      <alignment horizontal="left" vertical="center" indent="1"/>
    </xf>
    <xf numFmtId="4" fontId="206" fillId="100" borderId="165" applyNumberFormat="0" applyProtection="0">
      <alignment horizontal="right" vertical="center"/>
    </xf>
    <xf numFmtId="0" fontId="12" fillId="105" borderId="160" applyNumberFormat="0" applyProtection="0">
      <alignment horizontal="left" vertical="top" indent="1"/>
    </xf>
    <xf numFmtId="4" fontId="50" fillId="91" borderId="160" applyNumberFormat="0" applyProtection="0">
      <alignment horizontal="left" vertical="center" indent="1"/>
    </xf>
    <xf numFmtId="0" fontId="206" fillId="105" borderId="160" applyNumberFormat="0" applyProtection="0">
      <alignment horizontal="left" vertical="top" indent="1"/>
    </xf>
    <xf numFmtId="4" fontId="64" fillId="107" borderId="160" applyNumberFormat="0" applyProtection="0">
      <alignment vertical="center"/>
    </xf>
    <xf numFmtId="0" fontId="12" fillId="103" borderId="160" applyNumberFormat="0" applyProtection="0">
      <alignment horizontal="left" vertical="center" indent="1"/>
    </xf>
    <xf numFmtId="4" fontId="206" fillId="92" borderId="165" applyNumberFormat="0" applyProtection="0">
      <alignment horizontal="right" vertical="center"/>
    </xf>
    <xf numFmtId="4" fontId="64" fillId="93" borderId="160" applyNumberFormat="0" applyProtection="0">
      <alignment horizontal="right" vertical="center"/>
    </xf>
    <xf numFmtId="0" fontId="12" fillId="104" borderId="160" applyNumberFormat="0" applyProtection="0">
      <alignment horizontal="left" vertical="top" indent="1"/>
    </xf>
    <xf numFmtId="4" fontId="56" fillId="119" borderId="168" applyNumberFormat="0" applyProtection="0">
      <alignment horizontal="left" vertical="center" indent="1"/>
    </xf>
    <xf numFmtId="0" fontId="206" fillId="103" borderId="160" applyNumberFormat="0" applyProtection="0">
      <alignment horizontal="left" vertical="top" indent="1"/>
    </xf>
    <xf numFmtId="4" fontId="53" fillId="159" borderId="160" applyNumberFormat="0" applyProtection="0">
      <alignment horizontal="right" vertical="center"/>
    </xf>
    <xf numFmtId="4" fontId="53" fillId="109" borderId="160" applyNumberFormat="0" applyProtection="0">
      <alignment horizontal="right" vertical="center"/>
    </xf>
    <xf numFmtId="0" fontId="12" fillId="104" borderId="160" applyNumberFormat="0" applyProtection="0">
      <alignment horizontal="left" vertical="center" indent="1"/>
    </xf>
    <xf numFmtId="4" fontId="64" fillId="97" borderId="160" applyNumberFormat="0" applyProtection="0">
      <alignment horizontal="right" vertical="center"/>
    </xf>
    <xf numFmtId="4" fontId="206" fillId="96" borderId="165" applyNumberFormat="0" applyProtection="0">
      <alignment horizontal="right" vertical="center"/>
    </xf>
    <xf numFmtId="4" fontId="64" fillId="95" borderId="160" applyNumberFormat="0" applyProtection="0">
      <alignment horizontal="right" vertical="center"/>
    </xf>
    <xf numFmtId="4" fontId="50" fillId="91" borderId="160" applyNumberFormat="0" applyProtection="0">
      <alignment vertical="center"/>
    </xf>
    <xf numFmtId="0" fontId="12" fillId="92" borderId="160" applyNumberFormat="0" applyProtection="0">
      <alignment horizontal="left" vertical="top" indent="1"/>
    </xf>
    <xf numFmtId="0" fontId="194" fillId="117" borderId="161" applyNumberFormat="0" applyAlignment="0" applyProtection="0"/>
    <xf numFmtId="4" fontId="206" fillId="92" borderId="166" applyNumberFormat="0" applyProtection="0">
      <alignment horizontal="left" vertical="center" indent="1"/>
    </xf>
    <xf numFmtId="4" fontId="206" fillId="100" borderId="165" applyNumberFormat="0" applyProtection="0">
      <alignment horizontal="right" vertical="center"/>
    </xf>
    <xf numFmtId="0" fontId="206" fillId="110" borderId="165" applyNumberFormat="0" applyProtection="0">
      <alignment horizontal="left" vertical="center" indent="1"/>
    </xf>
    <xf numFmtId="0" fontId="201" fillId="87" borderId="161" applyNumberFormat="0" applyAlignment="0" applyProtection="0"/>
    <xf numFmtId="4" fontId="53" fillId="109" borderId="160" applyNumberFormat="0" applyProtection="0">
      <alignment horizontal="right" vertical="center"/>
    </xf>
    <xf numFmtId="4" fontId="206" fillId="122" borderId="165" applyNumberFormat="0" applyProtection="0">
      <alignment horizontal="left" vertical="center" indent="1"/>
    </xf>
    <xf numFmtId="4" fontId="206" fillId="122" borderId="165" applyNumberFormat="0" applyProtection="0">
      <alignment horizontal="left" vertical="center" indent="1"/>
    </xf>
    <xf numFmtId="4" fontId="53" fillId="152" borderId="160" applyNumberFormat="0" applyProtection="0">
      <alignment horizontal="right" vertical="center"/>
    </xf>
    <xf numFmtId="4" fontId="208" fillId="110" borderId="160" applyNumberFormat="0" applyProtection="0">
      <alignment horizontal="left" vertical="center" indent="1"/>
    </xf>
    <xf numFmtId="0" fontId="64" fillId="92" borderId="160" applyNumberFormat="0" applyProtection="0">
      <alignment horizontal="left" vertical="top" indent="1"/>
    </xf>
    <xf numFmtId="0" fontId="206" fillId="103" borderId="165" applyNumberFormat="0" applyProtection="0">
      <alignment horizontal="left" vertical="center" indent="1"/>
    </xf>
    <xf numFmtId="4" fontId="189" fillId="103" borderId="160" applyNumberFormat="0" applyProtection="0">
      <alignment horizontal="right" vertical="center"/>
    </xf>
    <xf numFmtId="0" fontId="12" fillId="105" borderId="160" applyNumberFormat="0" applyProtection="0">
      <alignment horizontal="left" vertical="top" indent="1"/>
    </xf>
    <xf numFmtId="4" fontId="206" fillId="38" borderId="165" applyNumberFormat="0" applyProtection="0">
      <alignment horizontal="left" vertical="center" indent="1"/>
    </xf>
    <xf numFmtId="4" fontId="206" fillId="122" borderId="165" applyNumberFormat="0" applyProtection="0">
      <alignment horizontal="left" vertical="center" indent="1"/>
    </xf>
    <xf numFmtId="4" fontId="206" fillId="91" borderId="165" applyNumberFormat="0" applyProtection="0">
      <alignment vertical="center"/>
    </xf>
    <xf numFmtId="4" fontId="64" fillId="93" borderId="160" applyNumberFormat="0" applyProtection="0">
      <alignment horizontal="right" vertical="center"/>
    </xf>
    <xf numFmtId="4" fontId="53" fillId="155" borderId="160" applyNumberFormat="0" applyProtection="0">
      <alignment horizontal="right" vertical="center"/>
    </xf>
    <xf numFmtId="0" fontId="185" fillId="0" borderId="164" applyNumberFormat="0" applyFill="0" applyAlignment="0" applyProtection="0"/>
    <xf numFmtId="4" fontId="206" fillId="98" borderId="165" applyNumberFormat="0" applyProtection="0">
      <alignment horizontal="right" vertical="center"/>
    </xf>
    <xf numFmtId="0" fontId="206" fillId="105" borderId="165" applyNumberFormat="0" applyProtection="0">
      <alignment horizontal="left" vertical="center" indent="1"/>
    </xf>
    <xf numFmtId="0" fontId="12" fillId="104" borderId="160" applyNumberFormat="0" applyProtection="0">
      <alignment horizontal="left" vertical="center" indent="1"/>
    </xf>
    <xf numFmtId="4" fontId="64" fillId="100" borderId="160" applyNumberFormat="0" applyProtection="0">
      <alignment horizontal="right" vertical="center"/>
    </xf>
    <xf numFmtId="0" fontId="71" fillId="104" borderId="167" applyBorder="0"/>
    <xf numFmtId="0" fontId="12" fillId="92" borderId="160" applyNumberFormat="0" applyProtection="0">
      <alignment horizontal="left" vertical="center" indent="1"/>
    </xf>
    <xf numFmtId="4" fontId="186" fillId="91" borderId="160" applyNumberFormat="0" applyProtection="0">
      <alignment vertical="center"/>
    </xf>
    <xf numFmtId="4" fontId="64" fillId="93" borderId="160" applyNumberFormat="0" applyProtection="0">
      <alignment horizontal="right" vertical="center"/>
    </xf>
    <xf numFmtId="0" fontId="12" fillId="103" borderId="160" applyNumberFormat="0" applyProtection="0">
      <alignment horizontal="left" vertical="top" indent="1"/>
    </xf>
    <xf numFmtId="4" fontId="64" fillId="101" borderId="160" applyNumberFormat="0" applyProtection="0">
      <alignment horizontal="right" vertical="center"/>
    </xf>
    <xf numFmtId="4" fontId="206" fillId="91" borderId="165" applyNumberFormat="0" applyProtection="0">
      <alignment vertical="center"/>
    </xf>
    <xf numFmtId="4" fontId="64" fillId="94" borderId="160" applyNumberFormat="0" applyProtection="0">
      <alignment horizontal="right" vertical="center"/>
    </xf>
    <xf numFmtId="4" fontId="206" fillId="98" borderId="165" applyNumberFormat="0" applyProtection="0">
      <alignment horizontal="right" vertical="center"/>
    </xf>
    <xf numFmtId="4" fontId="208" fillId="107" borderId="160" applyNumberFormat="0" applyProtection="0">
      <alignment vertical="center"/>
    </xf>
    <xf numFmtId="0" fontId="12" fillId="105" borderId="160" applyNumberFormat="0" applyProtection="0">
      <alignment horizontal="left" vertical="top" indent="1"/>
    </xf>
    <xf numFmtId="4" fontId="206" fillId="92" borderId="166" applyNumberFormat="0" applyProtection="0">
      <alignment horizontal="left" vertical="center" indent="1"/>
    </xf>
    <xf numFmtId="4" fontId="206" fillId="95" borderId="166" applyNumberFormat="0" applyProtection="0">
      <alignment horizontal="right" vertical="center"/>
    </xf>
    <xf numFmtId="0" fontId="12" fillId="104" borderId="160" applyNumberFormat="0" applyProtection="0">
      <alignment horizontal="left" vertical="top" indent="1"/>
    </xf>
    <xf numFmtId="0" fontId="206" fillId="104" borderId="160" applyNumberFormat="0" applyProtection="0">
      <alignment horizontal="left" vertical="top" indent="1"/>
    </xf>
    <xf numFmtId="0" fontId="12" fillId="105" borderId="160" applyNumberFormat="0" applyProtection="0">
      <alignment horizontal="left" vertical="center" indent="1"/>
    </xf>
    <xf numFmtId="4" fontId="64" fillId="100" borderId="160" applyNumberFormat="0" applyProtection="0">
      <alignment horizontal="right" vertical="center"/>
    </xf>
    <xf numFmtId="0" fontId="209" fillId="91" borderId="160" applyNumberFormat="0" applyProtection="0">
      <alignment horizontal="left" vertical="top"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99" borderId="165" applyNumberFormat="0" applyProtection="0">
      <alignment horizontal="right" vertical="center"/>
    </xf>
    <xf numFmtId="4" fontId="50" fillId="91" borderId="160" applyNumberFormat="0" applyProtection="0">
      <alignment horizontal="left" vertical="center" indent="1"/>
    </xf>
    <xf numFmtId="4" fontId="64" fillId="100" borderId="160" applyNumberFormat="0" applyProtection="0">
      <alignment horizontal="right" vertical="center"/>
    </xf>
    <xf numFmtId="0" fontId="185" fillId="0" borderId="169" applyNumberFormat="0" applyFill="0" applyAlignment="0" applyProtection="0"/>
    <xf numFmtId="0" fontId="185" fillId="0" borderId="169" applyNumberFormat="0" applyFill="0" applyAlignment="0" applyProtection="0"/>
    <xf numFmtId="0" fontId="12" fillId="104" borderId="160" applyNumberFormat="0" applyProtection="0">
      <alignment horizontal="left" vertical="center" indent="1"/>
    </xf>
    <xf numFmtId="4" fontId="64" fillId="93" borderId="160" applyNumberFormat="0" applyProtection="0">
      <alignment horizontal="right" vertical="center"/>
    </xf>
    <xf numFmtId="4" fontId="53" fillId="38" borderId="160" applyNumberFormat="0" applyProtection="0">
      <alignment horizontal="left" vertical="center" indent="1"/>
    </xf>
    <xf numFmtId="0" fontId="12" fillId="104" borderId="160" applyNumberFormat="0" applyProtection="0">
      <alignment horizontal="left" vertical="top" indent="1"/>
    </xf>
    <xf numFmtId="4" fontId="64" fillId="98" borderId="160" applyNumberFormat="0" applyProtection="0">
      <alignment horizontal="right" vertical="center"/>
    </xf>
    <xf numFmtId="4" fontId="206" fillId="99" borderId="165" applyNumberFormat="0" applyProtection="0">
      <alignment horizontal="right" vertical="center"/>
    </xf>
    <xf numFmtId="0" fontId="201" fillId="87" borderId="161" applyNumberFormat="0" applyAlignment="0" applyProtection="0"/>
    <xf numFmtId="4" fontId="53" fillId="157" borderId="160" applyNumberFormat="0" applyProtection="0">
      <alignment horizontal="right" vertical="center"/>
    </xf>
    <xf numFmtId="4" fontId="53" fillId="153" borderId="160" applyNumberFormat="0" applyProtection="0">
      <alignment horizontal="right" vertical="center"/>
    </xf>
    <xf numFmtId="4" fontId="64" fillId="97" borderId="160" applyNumberFormat="0" applyProtection="0">
      <alignment horizontal="right" vertical="center"/>
    </xf>
    <xf numFmtId="4" fontId="64" fillId="92" borderId="160" applyNumberFormat="0" applyProtection="0">
      <alignment horizontal="left" vertical="center" indent="1"/>
    </xf>
    <xf numFmtId="4" fontId="187" fillId="103" borderId="160" applyNumberFormat="0" applyProtection="0">
      <alignment horizontal="right" vertical="center"/>
    </xf>
    <xf numFmtId="4" fontId="64" fillId="107" borderId="160" applyNumberFormat="0" applyProtection="0">
      <alignment horizontal="left" vertical="center" indent="1"/>
    </xf>
    <xf numFmtId="4" fontId="64" fillId="107" borderId="160" applyNumberFormat="0" applyProtection="0">
      <alignment vertical="center"/>
    </xf>
    <xf numFmtId="0" fontId="12" fillId="105" borderId="160" applyNumberFormat="0" applyProtection="0">
      <alignment horizontal="left" vertical="center" indent="1"/>
    </xf>
    <xf numFmtId="0" fontId="12" fillId="92" borderId="160" applyNumberFormat="0" applyProtection="0">
      <alignment horizontal="left" vertical="center" indent="1"/>
    </xf>
    <xf numFmtId="0" fontId="204" fillId="134" borderId="163" applyNumberFormat="0" applyAlignment="0" applyProtection="0"/>
    <xf numFmtId="4" fontId="64" fillId="101" borderId="160" applyNumberFormat="0" applyProtection="0">
      <alignment horizontal="right" vertical="center"/>
    </xf>
    <xf numFmtId="4" fontId="64" fillId="99" borderId="160" applyNumberFormat="0" applyProtection="0">
      <alignment horizontal="right" vertical="center"/>
    </xf>
    <xf numFmtId="4" fontId="64" fillId="98" borderId="160" applyNumberFormat="0" applyProtection="0">
      <alignment horizontal="right" vertical="center"/>
    </xf>
    <xf numFmtId="0" fontId="50" fillId="91" borderId="160" applyNumberFormat="0" applyProtection="0">
      <alignment horizontal="left" vertical="top" indent="1"/>
    </xf>
    <xf numFmtId="4" fontId="186" fillId="91" borderId="160" applyNumberFormat="0" applyProtection="0">
      <alignment vertical="center"/>
    </xf>
    <xf numFmtId="0" fontId="206" fillId="138" borderId="165" applyNumberFormat="0" applyProtection="0">
      <alignment horizontal="left" vertical="center" indent="1"/>
    </xf>
    <xf numFmtId="4" fontId="53" fillId="159" borderId="160" applyNumberFormat="0" applyProtection="0">
      <alignment vertical="center"/>
    </xf>
    <xf numFmtId="0" fontId="220" fillId="110" borderId="161" applyNumberFormat="0" applyAlignment="0" applyProtection="0"/>
    <xf numFmtId="4" fontId="187" fillId="103" borderId="160" applyNumberFormat="0" applyProtection="0">
      <alignment horizontal="right" vertical="center"/>
    </xf>
    <xf numFmtId="4" fontId="53" fillId="33" borderId="160" applyNumberFormat="0" applyProtection="0">
      <alignment horizontal="right" vertical="center"/>
    </xf>
    <xf numFmtId="0" fontId="12" fillId="92" borderId="160" applyNumberFormat="0" applyProtection="0">
      <alignment horizontal="left" vertical="center" indent="1"/>
    </xf>
    <xf numFmtId="4" fontId="50" fillId="91" borderId="160" applyNumberFormat="0" applyProtection="0">
      <alignment horizontal="left" vertical="center" indent="1"/>
    </xf>
    <xf numFmtId="0" fontId="12" fillId="105" borderId="160" applyNumberFormat="0" applyProtection="0">
      <alignment horizontal="left" vertical="center" indent="1"/>
    </xf>
    <xf numFmtId="4" fontId="53" fillId="157" borderId="160" applyNumberFormat="0" applyProtection="0">
      <alignment horizontal="right" vertical="center"/>
    </xf>
    <xf numFmtId="0" fontId="12" fillId="92" borderId="160" applyNumberFormat="0" applyProtection="0">
      <alignment horizontal="left" vertical="top" indent="1"/>
    </xf>
    <xf numFmtId="202" fontId="28" fillId="0" borderId="158" applyFill="0"/>
    <xf numFmtId="4" fontId="53" fillId="155" borderId="160" applyNumberFormat="0" applyProtection="0">
      <alignment horizontal="right" vertical="center"/>
    </xf>
    <xf numFmtId="0" fontId="201" fillId="87" borderId="165" applyNumberFormat="0" applyAlignment="0" applyProtection="0"/>
    <xf numFmtId="0" fontId="12" fillId="103" borderId="160" applyNumberFormat="0" applyProtection="0">
      <alignment horizontal="left" vertical="center" indent="1"/>
    </xf>
    <xf numFmtId="4" fontId="206" fillId="38" borderId="165" applyNumberFormat="0" applyProtection="0">
      <alignment horizontal="left" vertical="center" indent="1"/>
    </xf>
    <xf numFmtId="4" fontId="206" fillId="122" borderId="165" applyNumberFormat="0" applyProtection="0">
      <alignment horizontal="left" vertical="center" indent="1"/>
    </xf>
    <xf numFmtId="0" fontId="12" fillId="104" borderId="160" applyNumberFormat="0" applyProtection="0">
      <alignment horizontal="left" vertical="top" indent="1"/>
    </xf>
    <xf numFmtId="4" fontId="53" fillId="121" borderId="160" applyNumberFormat="0" applyProtection="0">
      <alignment horizontal="right" vertical="center"/>
    </xf>
    <xf numFmtId="0" fontId="12" fillId="105" borderId="160" applyNumberFormat="0" applyProtection="0">
      <alignment horizontal="left" vertical="center" indent="1"/>
    </xf>
    <xf numFmtId="4" fontId="64" fillId="103" borderId="160" applyNumberFormat="0" applyProtection="0">
      <alignment horizontal="right" vertical="center"/>
    </xf>
    <xf numFmtId="4" fontId="64" fillId="92" borderId="160" applyNumberFormat="0" applyProtection="0">
      <alignment horizontal="right" vertical="center"/>
    </xf>
    <xf numFmtId="4" fontId="50" fillId="91" borderId="160" applyNumberFormat="0" applyProtection="0">
      <alignment horizontal="left" vertical="center" indent="1"/>
    </xf>
    <xf numFmtId="0" fontId="12" fillId="104" borderId="160" applyNumberFormat="0" applyProtection="0">
      <alignment horizontal="left" vertical="center" indent="1"/>
    </xf>
    <xf numFmtId="4" fontId="64" fillId="107" borderId="160" applyNumberFormat="0" applyProtection="0">
      <alignment horizontal="left" vertical="center" indent="1"/>
    </xf>
    <xf numFmtId="4" fontId="64" fillId="100" borderId="160" applyNumberFormat="0" applyProtection="0">
      <alignment horizontal="right" vertical="center"/>
    </xf>
    <xf numFmtId="4" fontId="229" fillId="38" borderId="160" applyNumberFormat="0" applyProtection="0">
      <alignment vertical="center"/>
    </xf>
    <xf numFmtId="0" fontId="206" fillId="103" borderId="165" applyNumberFormat="0" applyProtection="0">
      <alignment horizontal="left" vertical="center" indent="1"/>
    </xf>
    <xf numFmtId="0" fontId="12" fillId="103" borderId="160" applyNumberFormat="0" applyProtection="0">
      <alignment horizontal="left" vertical="top" indent="1"/>
    </xf>
    <xf numFmtId="4" fontId="64" fillId="98" borderId="160" applyNumberFormat="0" applyProtection="0">
      <alignment horizontal="right" vertical="center"/>
    </xf>
    <xf numFmtId="0" fontId="12" fillId="86" borderId="162" applyNumberFormat="0" applyFont="0" applyAlignment="0" applyProtection="0"/>
    <xf numFmtId="0" fontId="64" fillId="107" borderId="160" applyNumberFormat="0" applyProtection="0">
      <alignment horizontal="left" vertical="top" indent="1"/>
    </xf>
    <xf numFmtId="0" fontId="12" fillId="105" borderId="160" applyNumberFormat="0" applyProtection="0">
      <alignment horizontal="left" vertical="top" indent="1"/>
    </xf>
    <xf numFmtId="4" fontId="53" fillId="154" borderId="160" applyNumberFormat="0" applyProtection="0">
      <alignment horizontal="right" vertical="center"/>
    </xf>
    <xf numFmtId="0" fontId="226" fillId="110" borderId="161" applyNumberFormat="0" applyAlignment="0" applyProtection="0"/>
    <xf numFmtId="0" fontId="206" fillId="105" borderId="160" applyNumberFormat="0" applyProtection="0">
      <alignment horizontal="left" vertical="top" indent="1"/>
    </xf>
    <xf numFmtId="0" fontId="206" fillId="92" borderId="160" applyNumberFormat="0" applyProtection="0">
      <alignment horizontal="left" vertical="top" indent="1"/>
    </xf>
    <xf numFmtId="4" fontId="64" fillId="96" borderId="160" applyNumberFormat="0" applyProtection="0">
      <alignment horizontal="right" vertical="center"/>
    </xf>
    <xf numFmtId="0" fontId="208" fillId="92" borderId="160" applyNumberFormat="0" applyProtection="0">
      <alignment horizontal="left" vertical="top" indent="1"/>
    </xf>
    <xf numFmtId="4" fontId="53" fillId="33" borderId="160" applyNumberFormat="0" applyProtection="0">
      <alignment horizontal="right" vertical="center"/>
    </xf>
    <xf numFmtId="0" fontId="204" fillId="117" borderId="163" applyNumberFormat="0" applyAlignment="0" applyProtection="0"/>
    <xf numFmtId="4" fontId="206" fillId="96" borderId="165" applyNumberFormat="0" applyProtection="0">
      <alignment horizontal="right" vertical="center"/>
    </xf>
    <xf numFmtId="4" fontId="206" fillId="137" borderId="165" applyNumberFormat="0" applyProtection="0">
      <alignment horizontal="right" vertical="center"/>
    </xf>
    <xf numFmtId="0" fontId="12" fillId="86" borderId="162" applyNumberFormat="0" applyFont="0" applyAlignment="0" applyProtection="0"/>
    <xf numFmtId="4" fontId="208" fillId="107" borderId="160" applyNumberFormat="0" applyProtection="0">
      <alignment vertical="center"/>
    </xf>
    <xf numFmtId="0" fontId="206" fillId="103" borderId="165" applyNumberFormat="0" applyProtection="0">
      <alignment horizontal="left" vertical="center" indent="1"/>
    </xf>
    <xf numFmtId="4" fontId="64" fillId="92" borderId="160" applyNumberFormat="0" applyProtection="0">
      <alignment horizontal="right" vertical="center"/>
    </xf>
    <xf numFmtId="0" fontId="206" fillId="103" borderId="160" applyNumberFormat="0" applyProtection="0">
      <alignment horizontal="left" vertical="top" indent="1"/>
    </xf>
    <xf numFmtId="0" fontId="206" fillId="138" borderId="165" applyNumberFormat="0" applyProtection="0">
      <alignment horizontal="left" vertical="center" indent="1"/>
    </xf>
    <xf numFmtId="0" fontId="206" fillId="103" borderId="160" applyNumberFormat="0" applyProtection="0">
      <alignment horizontal="left" vertical="top" indent="1"/>
    </xf>
    <xf numFmtId="4" fontId="50" fillId="91" borderId="160" applyNumberFormat="0" applyProtection="0">
      <alignment horizontal="left" vertical="center" indent="1"/>
    </xf>
    <xf numFmtId="4" fontId="64" fillId="96" borderId="160" applyNumberFormat="0" applyProtection="0">
      <alignment horizontal="right" vertical="center"/>
    </xf>
    <xf numFmtId="4" fontId="206" fillId="91" borderId="165" applyNumberFormat="0" applyProtection="0">
      <alignment vertical="center"/>
    </xf>
    <xf numFmtId="202" fontId="67" fillId="0" borderId="159"/>
    <xf numFmtId="0" fontId="226" fillId="110" borderId="161" applyNumberFormat="0" applyAlignment="0" applyProtection="0"/>
    <xf numFmtId="4" fontId="50" fillId="91" borderId="160" applyNumberFormat="0" applyProtection="0">
      <alignment horizontal="left" vertical="center" indent="1"/>
    </xf>
    <xf numFmtId="4" fontId="64" fillId="98" borderId="160" applyNumberFormat="0" applyProtection="0">
      <alignment horizontal="right" vertical="center"/>
    </xf>
    <xf numFmtId="4" fontId="64" fillId="107" borderId="160" applyNumberFormat="0" applyProtection="0">
      <alignment horizontal="left" vertical="center" indent="1"/>
    </xf>
    <xf numFmtId="4" fontId="206" fillId="122" borderId="165" applyNumberFormat="0" applyProtection="0">
      <alignment horizontal="left" vertical="center" indent="1"/>
    </xf>
    <xf numFmtId="4" fontId="206" fillId="92" borderId="165" applyNumberFormat="0" applyProtection="0">
      <alignment horizontal="right" vertical="center"/>
    </xf>
    <xf numFmtId="0" fontId="185" fillId="0" borderId="164" applyNumberFormat="0" applyFill="0" applyAlignment="0" applyProtection="0"/>
    <xf numFmtId="4" fontId="206" fillId="92" borderId="166" applyNumberFormat="0" applyProtection="0">
      <alignment horizontal="left" vertical="center" indent="1"/>
    </xf>
    <xf numFmtId="0" fontId="209" fillId="91" borderId="160" applyNumberFormat="0" applyProtection="0">
      <alignment horizontal="left" vertical="top" indent="1"/>
    </xf>
    <xf numFmtId="4" fontId="206" fillId="101" borderId="165" applyNumberFormat="0" applyProtection="0">
      <alignment horizontal="right" vertical="center"/>
    </xf>
    <xf numFmtId="0" fontId="206" fillId="92" borderId="160" applyNumberFormat="0" applyProtection="0">
      <alignment horizontal="left" vertical="top" indent="1"/>
    </xf>
    <xf numFmtId="4" fontId="53" fillId="154" borderId="160" applyNumberFormat="0" applyProtection="0">
      <alignment horizontal="right" vertical="center"/>
    </xf>
    <xf numFmtId="4" fontId="230" fillId="159" borderId="160" applyNumberFormat="0" applyProtection="0">
      <alignment vertical="center"/>
    </xf>
    <xf numFmtId="0" fontId="201" fillId="87" borderId="161" applyNumberFormat="0" applyAlignment="0" applyProtection="0"/>
    <xf numFmtId="0" fontId="12" fillId="105" borderId="160" applyNumberFormat="0" applyProtection="0">
      <alignment horizontal="left" vertical="center" indent="1"/>
    </xf>
    <xf numFmtId="0" fontId="12" fillId="104" borderId="160" applyNumberFormat="0" applyProtection="0">
      <alignment horizontal="left" vertical="center" indent="1"/>
    </xf>
    <xf numFmtId="4" fontId="64" fillId="96" borderId="160" applyNumberFormat="0" applyProtection="0">
      <alignment horizontal="right" vertical="center"/>
    </xf>
    <xf numFmtId="4" fontId="206" fillId="91" borderId="165" applyNumberFormat="0" applyProtection="0">
      <alignment vertical="center"/>
    </xf>
    <xf numFmtId="4" fontId="206" fillId="122" borderId="165" applyNumberFormat="0" applyProtection="0">
      <alignment horizontal="left" vertical="center" indent="1"/>
    </xf>
    <xf numFmtId="0" fontId="12" fillId="104" borderId="160" applyNumberFormat="0" applyProtection="0">
      <alignment horizontal="left" vertical="center" indent="1"/>
    </xf>
    <xf numFmtId="0" fontId="12" fillId="92" borderId="160" applyNumberFormat="0" applyProtection="0">
      <alignment horizontal="left" vertical="center" indent="1"/>
    </xf>
    <xf numFmtId="4" fontId="64" fillId="103" borderId="160" applyNumberFormat="0" applyProtection="0">
      <alignment horizontal="right" vertical="center"/>
    </xf>
    <xf numFmtId="4" fontId="64" fillId="101" borderId="160" applyNumberFormat="0" applyProtection="0">
      <alignment horizontal="right" vertical="center"/>
    </xf>
    <xf numFmtId="4" fontId="187" fillId="107" borderId="160" applyNumberFormat="0" applyProtection="0">
      <alignment vertical="center"/>
    </xf>
    <xf numFmtId="4" fontId="53" fillId="156" borderId="160" applyNumberFormat="0" applyProtection="0">
      <alignment horizontal="right" vertical="center"/>
    </xf>
    <xf numFmtId="0" fontId="185" fillId="0" borderId="169" applyNumberFormat="0" applyFill="0" applyAlignment="0" applyProtection="0"/>
    <xf numFmtId="0" fontId="12" fillId="103" borderId="160" applyNumberFormat="0" applyProtection="0">
      <alignment horizontal="left" vertical="top" indent="1"/>
    </xf>
    <xf numFmtId="4" fontId="64" fillId="98" borderId="160" applyNumberFormat="0" applyProtection="0">
      <alignment horizontal="right" vertical="center"/>
    </xf>
    <xf numFmtId="4" fontId="53" fillId="159" borderId="160" applyNumberFormat="0" applyProtection="0">
      <alignment vertical="center"/>
    </xf>
    <xf numFmtId="0" fontId="206" fillId="105" borderId="160" applyNumberFormat="0" applyProtection="0">
      <alignment horizontal="left" vertical="top" indent="1"/>
    </xf>
    <xf numFmtId="4" fontId="53" fillId="154" borderId="160" applyNumberFormat="0" applyProtection="0">
      <alignment horizontal="right" vertical="center"/>
    </xf>
    <xf numFmtId="4" fontId="206" fillId="97" borderId="165" applyNumberFormat="0" applyProtection="0">
      <alignment horizontal="right" vertical="center"/>
    </xf>
    <xf numFmtId="0" fontId="12" fillId="92" borderId="160" applyNumberFormat="0" applyProtection="0">
      <alignment horizontal="left" vertical="top" indent="1"/>
    </xf>
    <xf numFmtId="4" fontId="64" fillId="95" borderId="160" applyNumberFormat="0" applyProtection="0">
      <alignment horizontal="right" vertical="center"/>
    </xf>
    <xf numFmtId="0" fontId="201" fillId="87" borderId="165" applyNumberFormat="0" applyAlignment="0" applyProtection="0"/>
    <xf numFmtId="0" fontId="12" fillId="104" borderId="160" applyNumberFormat="0" applyProtection="0">
      <alignment horizontal="left" vertical="center" indent="1"/>
    </xf>
    <xf numFmtId="4" fontId="64" fillId="97" borderId="160" applyNumberFormat="0" applyProtection="0">
      <alignment horizontal="right" vertical="center"/>
    </xf>
    <xf numFmtId="4" fontId="53" fillId="153" borderId="160" applyNumberFormat="0" applyProtection="0">
      <alignment horizontal="right" vertical="center"/>
    </xf>
    <xf numFmtId="4" fontId="64" fillId="95" borderId="160" applyNumberFormat="0" applyProtection="0">
      <alignment horizontal="right" vertical="center"/>
    </xf>
    <xf numFmtId="4" fontId="64" fillId="94" borderId="160" applyNumberFormat="0" applyProtection="0">
      <alignment horizontal="right" vertical="center"/>
    </xf>
    <xf numFmtId="4" fontId="206" fillId="0" borderId="165" applyNumberFormat="0" applyProtection="0">
      <alignment horizontal="right" vertical="center"/>
    </xf>
    <xf numFmtId="0" fontId="12" fillId="92" borderId="160" applyNumberFormat="0" applyProtection="0">
      <alignment horizontal="left" vertical="center" indent="1"/>
    </xf>
    <xf numFmtId="4" fontId="206" fillId="122" borderId="165" applyNumberFormat="0" applyProtection="0">
      <alignment horizontal="left" vertical="center" indent="1"/>
    </xf>
    <xf numFmtId="4" fontId="56" fillId="119" borderId="160" applyNumberFormat="0" applyProtection="0">
      <alignment horizontal="left" vertical="center" indent="1"/>
    </xf>
    <xf numFmtId="0" fontId="206" fillId="104" borderId="160" applyNumberFormat="0" applyProtection="0">
      <alignment horizontal="left" vertical="top" indent="1"/>
    </xf>
    <xf numFmtId="0" fontId="213" fillId="134" borderId="165" applyNumberFormat="0" applyAlignment="0" applyProtection="0"/>
    <xf numFmtId="4" fontId="206" fillId="38" borderId="165" applyNumberFormat="0" applyProtection="0">
      <alignment horizontal="left" vertical="center" indent="1"/>
    </xf>
    <xf numFmtId="4" fontId="206" fillId="103" borderId="166" applyNumberFormat="0" applyProtection="0">
      <alignment horizontal="left" vertical="center" indent="1"/>
    </xf>
    <xf numFmtId="4" fontId="211" fillId="106" borderId="165" applyNumberFormat="0" applyProtection="0">
      <alignment horizontal="right" vertical="center"/>
    </xf>
    <xf numFmtId="0" fontId="206" fillId="92" borderId="160" applyNumberFormat="0" applyProtection="0">
      <alignment horizontal="left" vertical="top" indent="1"/>
    </xf>
    <xf numFmtId="4" fontId="206" fillId="92" borderId="166" applyNumberFormat="0" applyProtection="0">
      <alignment horizontal="left" vertical="center" indent="1"/>
    </xf>
    <xf numFmtId="0" fontId="50" fillId="91" borderId="160" applyNumberFormat="0" applyProtection="0">
      <alignment horizontal="left" vertical="top" indent="1"/>
    </xf>
    <xf numFmtId="0" fontId="194" fillId="117" borderId="161" applyNumberFormat="0" applyAlignment="0" applyProtection="0"/>
    <xf numFmtId="4" fontId="206" fillId="93" borderId="165" applyNumberFormat="0" applyProtection="0">
      <alignment horizontal="right" vertical="center"/>
    </xf>
    <xf numFmtId="4" fontId="211" fillId="106" borderId="165" applyNumberFormat="0" applyProtection="0">
      <alignment horizontal="right" vertical="center"/>
    </xf>
    <xf numFmtId="4" fontId="53" fillId="38" borderId="160" applyNumberFormat="0" applyProtection="0">
      <alignment horizontal="left" vertical="center" indent="1"/>
    </xf>
    <xf numFmtId="4" fontId="189" fillId="103" borderId="160" applyNumberFormat="0" applyProtection="0">
      <alignment horizontal="right" vertical="center"/>
    </xf>
    <xf numFmtId="0" fontId="12" fillId="92" borderId="160" applyNumberFormat="0" applyProtection="0">
      <alignment horizontal="left" vertical="top" indent="1"/>
    </xf>
    <xf numFmtId="0" fontId="206" fillId="103" borderId="160" applyNumberFormat="0" applyProtection="0">
      <alignment horizontal="left" vertical="top" indent="1"/>
    </xf>
    <xf numFmtId="4" fontId="64" fillId="100" borderId="160" applyNumberFormat="0" applyProtection="0">
      <alignment horizontal="right" vertical="center"/>
    </xf>
    <xf numFmtId="4" fontId="64" fillId="94" borderId="160" applyNumberFormat="0" applyProtection="0">
      <alignment horizontal="right" vertical="center"/>
    </xf>
    <xf numFmtId="4" fontId="53" fillId="119" borderId="160" applyNumberFormat="0" applyProtection="0">
      <alignment horizontal="right" vertical="center"/>
    </xf>
    <xf numFmtId="4" fontId="206" fillId="101" borderId="165" applyNumberFormat="0" applyProtection="0">
      <alignment horizontal="right" vertical="center"/>
    </xf>
    <xf numFmtId="4" fontId="189" fillId="103" borderId="160" applyNumberFormat="0" applyProtection="0">
      <alignment horizontal="right" vertical="center"/>
    </xf>
    <xf numFmtId="4" fontId="64" fillId="107" borderId="160" applyNumberFormat="0" applyProtection="0">
      <alignment horizontal="left" vertical="center" indent="1"/>
    </xf>
    <xf numFmtId="4" fontId="187" fillId="103" borderId="160" applyNumberFormat="0" applyProtection="0">
      <alignment horizontal="right" vertical="center"/>
    </xf>
    <xf numFmtId="4" fontId="12" fillId="104" borderId="166" applyNumberFormat="0" applyProtection="0">
      <alignment horizontal="left" vertical="center" indent="1"/>
    </xf>
    <xf numFmtId="4" fontId="50" fillId="91" borderId="160" applyNumberFormat="0" applyProtection="0">
      <alignment vertical="center"/>
    </xf>
    <xf numFmtId="4" fontId="206" fillId="102" borderId="166" applyNumberFormat="0" applyProtection="0">
      <alignment horizontal="left" vertical="center" indent="1"/>
    </xf>
    <xf numFmtId="0" fontId="64" fillId="92" borderId="160" applyNumberFormat="0" applyProtection="0">
      <alignment horizontal="left" vertical="top" indent="1"/>
    </xf>
    <xf numFmtId="4" fontId="187" fillId="107" borderId="160" applyNumberFormat="0" applyProtection="0">
      <alignment vertical="center"/>
    </xf>
    <xf numFmtId="4" fontId="12" fillId="104" borderId="166" applyNumberFormat="0" applyProtection="0">
      <alignment horizontal="left" vertical="center" indent="1"/>
    </xf>
    <xf numFmtId="4" fontId="64" fillId="93" borderId="160" applyNumberFormat="0" applyProtection="0">
      <alignment horizontal="right" vertical="center"/>
    </xf>
    <xf numFmtId="4" fontId="206" fillId="100" borderId="165" applyNumberFormat="0" applyProtection="0">
      <alignment horizontal="right" vertical="center"/>
    </xf>
    <xf numFmtId="4" fontId="64" fillId="97" borderId="160" applyNumberFormat="0" applyProtection="0">
      <alignment horizontal="right" vertical="center"/>
    </xf>
    <xf numFmtId="4" fontId="186" fillId="91" borderId="160" applyNumberFormat="0" applyProtection="0">
      <alignment vertical="center"/>
    </xf>
    <xf numFmtId="4" fontId="64" fillId="99" borderId="160" applyNumberFormat="0" applyProtection="0">
      <alignment horizontal="right" vertical="center"/>
    </xf>
    <xf numFmtId="0" fontId="206" fillId="105" borderId="160" applyNumberFormat="0" applyProtection="0">
      <alignment horizontal="left" vertical="top" indent="1"/>
    </xf>
    <xf numFmtId="4" fontId="50" fillId="91" borderId="160" applyNumberFormat="0" applyProtection="0">
      <alignment horizontal="left" vertical="center" indent="1"/>
    </xf>
    <xf numFmtId="4" fontId="64" fillId="92" borderId="160" applyNumberFormat="0" applyProtection="0">
      <alignment horizontal="left" vertical="center" indent="1"/>
    </xf>
    <xf numFmtId="0" fontId="64" fillId="92" borderId="160" applyNumberFormat="0" applyProtection="0">
      <alignment horizontal="left" vertical="top" indent="1"/>
    </xf>
    <xf numFmtId="4" fontId="53" fillId="154" borderId="160" applyNumberFormat="0" applyProtection="0">
      <alignment horizontal="right" vertical="center"/>
    </xf>
    <xf numFmtId="4" fontId="187" fillId="107" borderId="160" applyNumberFormat="0" applyProtection="0">
      <alignment vertical="center"/>
    </xf>
    <xf numFmtId="4" fontId="206" fillId="96" borderId="165" applyNumberFormat="0" applyProtection="0">
      <alignment horizontal="right" vertical="center"/>
    </xf>
    <xf numFmtId="4" fontId="206" fillId="98" borderId="165" applyNumberFormat="0" applyProtection="0">
      <alignment horizontal="right" vertical="center"/>
    </xf>
    <xf numFmtId="4" fontId="64" fillId="92" borderId="160" applyNumberFormat="0" applyProtection="0">
      <alignment horizontal="right" vertical="center"/>
    </xf>
    <xf numFmtId="4" fontId="64" fillId="107" borderId="160" applyNumberFormat="0" applyProtection="0">
      <alignment horizontal="left" vertical="center" indent="1"/>
    </xf>
    <xf numFmtId="4" fontId="206" fillId="97" borderId="165" applyNumberFormat="0" applyProtection="0">
      <alignment horizontal="right" vertical="center"/>
    </xf>
    <xf numFmtId="0" fontId="226" fillId="110" borderId="161" applyNumberFormat="0" applyAlignment="0" applyProtection="0"/>
    <xf numFmtId="0" fontId="206" fillId="86" borderId="165" applyNumberFormat="0" applyFont="0" applyAlignment="0" applyProtection="0"/>
    <xf numFmtId="0" fontId="206" fillId="103" borderId="165" applyNumberFormat="0" applyProtection="0">
      <alignment horizontal="left" vertical="center" indent="1"/>
    </xf>
    <xf numFmtId="0" fontId="12" fillId="103" borderId="160" applyNumberFormat="0" applyProtection="0">
      <alignment horizontal="left" vertical="center" indent="1"/>
    </xf>
    <xf numFmtId="4" fontId="64" fillId="94" borderId="160" applyNumberFormat="0" applyProtection="0">
      <alignment horizontal="right" vertical="center"/>
    </xf>
    <xf numFmtId="4" fontId="206" fillId="99" borderId="165" applyNumberFormat="0" applyProtection="0">
      <alignment horizontal="right" vertical="center"/>
    </xf>
    <xf numFmtId="4" fontId="188" fillId="120" borderId="168" applyNumberFormat="0" applyProtection="0">
      <alignment horizontal="left" vertical="center" indent="1"/>
    </xf>
    <xf numFmtId="0" fontId="12" fillId="103" borderId="160" applyNumberFormat="0" applyProtection="0">
      <alignment horizontal="left" vertical="center" indent="1"/>
    </xf>
    <xf numFmtId="0" fontId="208" fillId="92" borderId="160" applyNumberFormat="0" applyProtection="0">
      <alignment horizontal="left" vertical="top" indent="1"/>
    </xf>
    <xf numFmtId="4" fontId="12" fillId="104" borderId="166" applyNumberFormat="0" applyProtection="0">
      <alignment horizontal="left" vertical="center" indent="1"/>
    </xf>
    <xf numFmtId="0" fontId="204" fillId="134" borderId="163" applyNumberFormat="0" applyAlignment="0" applyProtection="0"/>
    <xf numFmtId="0" fontId="50" fillId="91" borderId="160" applyNumberFormat="0" applyProtection="0">
      <alignment horizontal="left" vertical="top" indent="1"/>
    </xf>
    <xf numFmtId="4" fontId="186" fillId="91" borderId="160" applyNumberFormat="0" applyProtection="0">
      <alignment vertical="center"/>
    </xf>
    <xf numFmtId="4" fontId="186" fillId="91" borderId="160" applyNumberFormat="0" applyProtection="0">
      <alignment vertical="center"/>
    </xf>
    <xf numFmtId="0" fontId="204" fillId="117" borderId="163" applyNumberFormat="0" applyAlignment="0" applyProtection="0"/>
    <xf numFmtId="0" fontId="185" fillId="0" borderId="164" applyNumberFormat="0" applyFill="0" applyAlignment="0" applyProtection="0"/>
    <xf numFmtId="0" fontId="12" fillId="105" borderId="160" applyNumberFormat="0" applyProtection="0">
      <alignment horizontal="left" vertical="top" indent="1"/>
    </xf>
    <xf numFmtId="0" fontId="194" fillId="117" borderId="161" applyNumberFormat="0" applyAlignment="0" applyProtection="0"/>
    <xf numFmtId="4" fontId="12" fillId="104" borderId="166" applyNumberFormat="0" applyProtection="0">
      <alignment horizontal="left" vertical="center" indent="1"/>
    </xf>
    <xf numFmtId="4" fontId="206" fillId="92" borderId="166" applyNumberFormat="0" applyProtection="0">
      <alignment horizontal="left" vertical="center" indent="1"/>
    </xf>
    <xf numFmtId="4" fontId="206" fillId="100" borderId="165" applyNumberFormat="0" applyProtection="0">
      <alignment horizontal="right" vertical="center"/>
    </xf>
    <xf numFmtId="4" fontId="64" fillId="100" borderId="160" applyNumberFormat="0" applyProtection="0">
      <alignment horizontal="right" vertical="center"/>
    </xf>
    <xf numFmtId="4" fontId="56" fillId="119" borderId="160" applyNumberFormat="0" applyProtection="0">
      <alignment horizontal="left" vertical="center" indent="1"/>
    </xf>
    <xf numFmtId="0" fontId="12" fillId="103" borderId="160" applyNumberFormat="0" applyProtection="0">
      <alignment horizontal="left" vertical="center" indent="1"/>
    </xf>
    <xf numFmtId="4" fontId="210" fillId="108" borderId="166" applyNumberFormat="0" applyProtection="0">
      <alignment horizontal="left" vertical="center" indent="1"/>
    </xf>
    <xf numFmtId="4" fontId="206" fillId="91" borderId="165" applyNumberFormat="0" applyProtection="0">
      <alignment vertical="center"/>
    </xf>
    <xf numFmtId="0" fontId="204" fillId="110" borderId="163" applyNumberFormat="0" applyAlignment="0" applyProtection="0"/>
    <xf numFmtId="4" fontId="187" fillId="103" borderId="160" applyNumberFormat="0" applyProtection="0">
      <alignment horizontal="right" vertical="center"/>
    </xf>
    <xf numFmtId="4" fontId="64" fillId="101" borderId="160" applyNumberFormat="0" applyProtection="0">
      <alignment horizontal="right" vertical="center"/>
    </xf>
    <xf numFmtId="0" fontId="206" fillId="86" borderId="165" applyNumberFormat="0" applyFont="0" applyAlignment="0" applyProtection="0"/>
    <xf numFmtId="4" fontId="206" fillId="38" borderId="165" applyNumberFormat="0" applyProtection="0">
      <alignment horizontal="left" vertical="center" indent="1"/>
    </xf>
    <xf numFmtId="4" fontId="64" fillId="107" borderId="160" applyNumberFormat="0" applyProtection="0">
      <alignment horizontal="left" vertical="center" indent="1"/>
    </xf>
    <xf numFmtId="4" fontId="64" fillId="100" borderId="160" applyNumberFormat="0" applyProtection="0">
      <alignment horizontal="right" vertical="center"/>
    </xf>
    <xf numFmtId="4" fontId="64" fillId="93" borderId="160" applyNumberFormat="0" applyProtection="0">
      <alignment horizontal="right" vertical="center"/>
    </xf>
    <xf numFmtId="4" fontId="64" fillId="96" borderId="160" applyNumberFormat="0" applyProtection="0">
      <alignment horizontal="right" vertical="center"/>
    </xf>
    <xf numFmtId="4" fontId="206" fillId="98" borderId="165" applyNumberFormat="0" applyProtection="0">
      <alignment horizontal="right" vertical="center"/>
    </xf>
    <xf numFmtId="0" fontId="213" fillId="134" borderId="165" applyNumberFormat="0" applyAlignment="0" applyProtection="0"/>
    <xf numFmtId="4" fontId="64" fillId="93" borderId="160" applyNumberFormat="0" applyProtection="0">
      <alignment horizontal="right" vertical="center"/>
    </xf>
    <xf numFmtId="4" fontId="12" fillId="104" borderId="166" applyNumberFormat="0" applyProtection="0">
      <alignment horizontal="left" vertical="center" indent="1"/>
    </xf>
    <xf numFmtId="4" fontId="206" fillId="122" borderId="165" applyNumberFormat="0" applyProtection="0">
      <alignment horizontal="left" vertical="center" indent="1"/>
    </xf>
    <xf numFmtId="0" fontId="12" fillId="92" borderId="160" applyNumberFormat="0" applyProtection="0">
      <alignment horizontal="left" vertical="center" indent="1"/>
    </xf>
    <xf numFmtId="4" fontId="64" fillId="92" borderId="160" applyNumberFormat="0" applyProtection="0">
      <alignment horizontal="right" vertical="center"/>
    </xf>
    <xf numFmtId="4" fontId="64" fillId="93" borderId="160" applyNumberFormat="0" applyProtection="0">
      <alignment horizontal="right" vertical="center"/>
    </xf>
    <xf numFmtId="4" fontId="53" fillId="119" borderId="160" applyNumberFormat="0" applyProtection="0">
      <alignment horizontal="right" vertical="center"/>
    </xf>
    <xf numFmtId="0" fontId="12" fillId="92" borderId="160" applyNumberFormat="0" applyProtection="0">
      <alignment horizontal="left" vertical="center" indent="1"/>
    </xf>
    <xf numFmtId="0" fontId="185" fillId="0" borderId="169" applyNumberFormat="0" applyFill="0" applyAlignment="0" applyProtection="0"/>
    <xf numFmtId="0" fontId="12" fillId="105" borderId="160" applyNumberFormat="0" applyProtection="0">
      <alignment horizontal="left" vertical="center" indent="1"/>
    </xf>
    <xf numFmtId="4" fontId="53" fillId="157" borderId="160" applyNumberFormat="0" applyProtection="0">
      <alignment horizontal="right" vertical="center"/>
    </xf>
    <xf numFmtId="0" fontId="12" fillId="86" borderId="162" applyNumberFormat="0" applyFont="0" applyAlignment="0" applyProtection="0"/>
    <xf numFmtId="0" fontId="204" fillId="117" borderId="163" applyNumberFormat="0" applyAlignment="0" applyProtection="0"/>
    <xf numFmtId="0" fontId="204" fillId="110" borderId="163" applyNumberFormat="0" applyAlignment="0" applyProtection="0"/>
    <xf numFmtId="4" fontId="215" fillId="38" borderId="165" applyNumberFormat="0" applyProtection="0">
      <alignment vertical="center"/>
    </xf>
    <xf numFmtId="202" fontId="67" fillId="0" borderId="159"/>
    <xf numFmtId="4" fontId="53" fillId="155" borderId="160" applyNumberFormat="0" applyProtection="0">
      <alignment horizontal="right" vertical="center"/>
    </xf>
    <xf numFmtId="4" fontId="229" fillId="38" borderId="160" applyNumberFormat="0" applyProtection="0">
      <alignment vertical="center"/>
    </xf>
    <xf numFmtId="4" fontId="64" fillId="99" borderId="160" applyNumberFormat="0" applyProtection="0">
      <alignment horizontal="right" vertical="center"/>
    </xf>
    <xf numFmtId="0" fontId="220" fillId="110" borderId="161" applyNumberFormat="0" applyAlignment="0" applyProtection="0"/>
    <xf numFmtId="4" fontId="206" fillId="93" borderId="165" applyNumberFormat="0" applyProtection="0">
      <alignment horizontal="right" vertical="center"/>
    </xf>
    <xf numFmtId="0" fontId="201" fillId="87" borderId="161" applyNumberFormat="0" applyAlignment="0" applyProtection="0"/>
    <xf numFmtId="4" fontId="64" fillId="93" borderId="160" applyNumberFormat="0" applyProtection="0">
      <alignment horizontal="right" vertical="center"/>
    </xf>
    <xf numFmtId="4" fontId="53" fillId="33" borderId="160" applyNumberFormat="0" applyProtection="0">
      <alignment horizontal="right" vertical="center"/>
    </xf>
    <xf numFmtId="4" fontId="206" fillId="122" borderId="165" applyNumberFormat="0" applyProtection="0">
      <alignment horizontal="left" vertical="center" indent="1"/>
    </xf>
    <xf numFmtId="0" fontId="12" fillId="105" borderId="160" applyNumberFormat="0" applyProtection="0">
      <alignment horizontal="left" vertical="center" indent="1"/>
    </xf>
    <xf numFmtId="0" fontId="12" fillId="103" borderId="160" applyNumberFormat="0" applyProtection="0">
      <alignment horizontal="left" vertical="top" indent="1"/>
    </xf>
    <xf numFmtId="4" fontId="189" fillId="103" borderId="160" applyNumberFormat="0" applyProtection="0">
      <alignment horizontal="right" vertical="center"/>
    </xf>
    <xf numFmtId="4" fontId="53" fillId="38" borderId="160" applyNumberFormat="0" applyProtection="0">
      <alignment horizontal="left" vertical="center" indent="1"/>
    </xf>
    <xf numFmtId="0" fontId="201" fillId="87" borderId="165" applyNumberFormat="0" applyAlignment="0" applyProtection="0"/>
    <xf numFmtId="0" fontId="12" fillId="105" borderId="160" applyNumberFormat="0" applyProtection="0">
      <alignment horizontal="left" vertical="top" indent="1"/>
    </xf>
    <xf numFmtId="4" fontId="53" fillId="152" borderId="160" applyNumberFormat="0" applyProtection="0">
      <alignment horizontal="right" vertical="center"/>
    </xf>
    <xf numFmtId="0" fontId="206" fillId="103" borderId="160" applyNumberFormat="0" applyProtection="0">
      <alignment horizontal="left" vertical="top" indent="1"/>
    </xf>
    <xf numFmtId="4" fontId="64" fillId="100" borderId="160" applyNumberFormat="0" applyProtection="0">
      <alignment horizontal="right" vertical="center"/>
    </xf>
    <xf numFmtId="4" fontId="64" fillId="100" borderId="160" applyNumberFormat="0" applyProtection="0">
      <alignment horizontal="right" vertical="center"/>
    </xf>
    <xf numFmtId="4" fontId="208" fillId="110" borderId="160" applyNumberFormat="0" applyProtection="0">
      <alignment horizontal="left" vertical="center" indent="1"/>
    </xf>
    <xf numFmtId="4" fontId="208" fillId="107" borderId="160" applyNumberFormat="0" applyProtection="0">
      <alignment vertical="center"/>
    </xf>
    <xf numFmtId="0" fontId="206" fillId="105" borderId="165" applyNumberFormat="0" applyProtection="0">
      <alignment horizontal="left" vertical="center" indent="1"/>
    </xf>
    <xf numFmtId="0" fontId="206" fillId="103" borderId="165" applyNumberFormat="0" applyProtection="0">
      <alignment horizontal="left" vertical="center" indent="1"/>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3" borderId="165" applyNumberFormat="0" applyProtection="0">
      <alignment horizontal="right" vertical="center"/>
    </xf>
    <xf numFmtId="4" fontId="206" fillId="137" borderId="165" applyNumberFormat="0" applyProtection="0">
      <alignment horizontal="right" vertical="center"/>
    </xf>
    <xf numFmtId="0" fontId="206" fillId="86" borderId="165" applyNumberFormat="0" applyFont="0" applyAlignment="0" applyProtection="0"/>
    <xf numFmtId="0" fontId="206" fillId="110" borderId="165" applyNumberFormat="0" applyProtection="0">
      <alignment horizontal="left" vertical="center" indent="1"/>
    </xf>
    <xf numFmtId="0" fontId="201" fillId="87" borderId="161" applyNumberFormat="0" applyAlignment="0" applyProtection="0"/>
    <xf numFmtId="4" fontId="206" fillId="0" borderId="165" applyNumberFormat="0" applyProtection="0">
      <alignment horizontal="right" vertical="center"/>
    </xf>
    <xf numFmtId="4" fontId="64" fillId="92" borderId="160" applyNumberFormat="0" applyProtection="0">
      <alignment horizontal="left" vertical="center" indent="1"/>
    </xf>
    <xf numFmtId="4" fontId="53" fillId="155" borderId="160" applyNumberFormat="0" applyProtection="0">
      <alignment horizontal="right" vertical="center"/>
    </xf>
    <xf numFmtId="0" fontId="206" fillId="92" borderId="160" applyNumberFormat="0" applyProtection="0">
      <alignment horizontal="left" vertical="top" indent="1"/>
    </xf>
    <xf numFmtId="4" fontId="53" fillId="119" borderId="160" applyNumberFormat="0" applyProtection="0">
      <alignment horizontal="right" vertical="center"/>
    </xf>
    <xf numFmtId="4" fontId="211" fillId="106" borderId="165" applyNumberFormat="0" applyProtection="0">
      <alignment horizontal="right" vertical="center"/>
    </xf>
    <xf numFmtId="0" fontId="185" fillId="0" borderId="164" applyNumberFormat="0" applyFill="0" applyAlignment="0" applyProtection="0"/>
    <xf numFmtId="0" fontId="194" fillId="117" borderId="161" applyNumberFormat="0" applyAlignment="0" applyProtection="0"/>
    <xf numFmtId="4" fontId="64" fillId="99" borderId="160" applyNumberFormat="0" applyProtection="0">
      <alignment horizontal="right" vertical="center"/>
    </xf>
    <xf numFmtId="4" fontId="53" fillId="155" borderId="160" applyNumberFormat="0" applyProtection="0">
      <alignment horizontal="right" vertical="center"/>
    </xf>
    <xf numFmtId="4" fontId="206" fillId="97" borderId="165" applyNumberFormat="0" applyProtection="0">
      <alignment horizontal="right" vertical="center"/>
    </xf>
    <xf numFmtId="0" fontId="64" fillId="92" borderId="160" applyNumberFormat="0" applyProtection="0">
      <alignment horizontal="left" vertical="top" indent="1"/>
    </xf>
    <xf numFmtId="4" fontId="12" fillId="104" borderId="166" applyNumberFormat="0" applyProtection="0">
      <alignment horizontal="left" vertical="center" indent="1"/>
    </xf>
    <xf numFmtId="0" fontId="64" fillId="107" borderId="160" applyNumberFormat="0" applyProtection="0">
      <alignment horizontal="left" vertical="top" indent="1"/>
    </xf>
    <xf numFmtId="4" fontId="64" fillId="103" borderId="160" applyNumberFormat="0" applyProtection="0">
      <alignment horizontal="right" vertical="center"/>
    </xf>
    <xf numFmtId="4" fontId="187" fillId="107" borderId="160" applyNumberFormat="0" applyProtection="0">
      <alignment vertical="center"/>
    </xf>
    <xf numFmtId="0" fontId="12" fillId="104" borderId="160" applyNumberFormat="0" applyProtection="0">
      <alignment horizontal="left" vertical="top" indent="1"/>
    </xf>
    <xf numFmtId="4" fontId="64" fillId="100" borderId="160" applyNumberFormat="0" applyProtection="0">
      <alignment horizontal="right" vertical="center"/>
    </xf>
    <xf numFmtId="4" fontId="64" fillId="97" borderId="160" applyNumberFormat="0" applyProtection="0">
      <alignment horizontal="right" vertical="center"/>
    </xf>
    <xf numFmtId="4" fontId="206" fillId="96" borderId="165" applyNumberFormat="0" applyProtection="0">
      <alignment horizontal="right" vertical="center"/>
    </xf>
    <xf numFmtId="4" fontId="64" fillId="98" borderId="160" applyNumberFormat="0" applyProtection="0">
      <alignment horizontal="right" vertical="center"/>
    </xf>
    <xf numFmtId="4" fontId="64" fillId="103" borderId="160" applyNumberFormat="0" applyProtection="0">
      <alignment horizontal="right" vertical="center"/>
    </xf>
    <xf numFmtId="0" fontId="206" fillId="105" borderId="165" applyNumberFormat="0" applyProtection="0">
      <alignment horizontal="left" vertical="center" indent="1"/>
    </xf>
    <xf numFmtId="4" fontId="64" fillId="99" borderId="160" applyNumberFormat="0" applyProtection="0">
      <alignment horizontal="right" vertical="center"/>
    </xf>
    <xf numFmtId="0" fontId="206" fillId="110" borderId="165" applyNumberFormat="0" applyProtection="0">
      <alignment horizontal="left" vertical="center" indent="1"/>
    </xf>
    <xf numFmtId="0" fontId="206" fillId="105" borderId="160" applyNumberFormat="0" applyProtection="0">
      <alignment horizontal="left" vertical="top" indent="1"/>
    </xf>
    <xf numFmtId="4" fontId="53" fillId="156" borderId="160" applyNumberFormat="0" applyProtection="0">
      <alignment horizontal="right" vertical="center"/>
    </xf>
    <xf numFmtId="0" fontId="12" fillId="103" borderId="160" applyNumberFormat="0" applyProtection="0">
      <alignment horizontal="left" vertical="top" indent="1"/>
    </xf>
    <xf numFmtId="4" fontId="64" fillId="95" borderId="160" applyNumberFormat="0" applyProtection="0">
      <alignment horizontal="right" vertical="center"/>
    </xf>
    <xf numFmtId="4" fontId="64" fillId="92" borderId="160" applyNumberFormat="0" applyProtection="0">
      <alignment horizontal="left" vertical="center" indent="1"/>
    </xf>
    <xf numFmtId="4" fontId="189" fillId="103" borderId="160" applyNumberFormat="0" applyProtection="0">
      <alignment horizontal="right" vertical="center"/>
    </xf>
    <xf numFmtId="4" fontId="189" fillId="103" borderId="160" applyNumberFormat="0" applyProtection="0">
      <alignment horizontal="right" vertical="center"/>
    </xf>
    <xf numFmtId="4" fontId="231" fillId="159" borderId="160" applyNumberFormat="0" applyProtection="0">
      <alignment horizontal="right" vertical="center"/>
    </xf>
    <xf numFmtId="4" fontId="229" fillId="38" borderId="160" applyNumberFormat="0" applyProtection="0">
      <alignment vertical="center"/>
    </xf>
    <xf numFmtId="4" fontId="64" fillId="96" borderId="160" applyNumberFormat="0" applyProtection="0">
      <alignment horizontal="right" vertical="center"/>
    </xf>
    <xf numFmtId="4" fontId="231" fillId="159" borderId="160" applyNumberFormat="0" applyProtection="0">
      <alignment horizontal="right" vertical="center"/>
    </xf>
    <xf numFmtId="4" fontId="231" fillId="159" borderId="160" applyNumberFormat="0" applyProtection="0">
      <alignment horizontal="right" vertical="center"/>
    </xf>
    <xf numFmtId="4" fontId="53" fillId="119" borderId="160" applyNumberFormat="0" applyProtection="0">
      <alignment horizontal="right" vertical="center"/>
    </xf>
    <xf numFmtId="4" fontId="64" fillId="100" borderId="160" applyNumberFormat="0" applyProtection="0">
      <alignment horizontal="right" vertical="center"/>
    </xf>
    <xf numFmtId="4" fontId="53" fillId="156" borderId="160" applyNumberFormat="0" applyProtection="0">
      <alignment horizontal="right" vertical="center"/>
    </xf>
    <xf numFmtId="4" fontId="53" fillId="153" borderId="160" applyNumberFormat="0" applyProtection="0">
      <alignment horizontal="right" vertical="center"/>
    </xf>
    <xf numFmtId="4" fontId="64" fillId="92" borderId="160" applyNumberFormat="0" applyProtection="0">
      <alignment horizontal="left" vertical="center" indent="1"/>
    </xf>
    <xf numFmtId="0" fontId="50" fillId="91" borderId="160" applyNumberFormat="0" applyProtection="0">
      <alignment horizontal="left" vertical="top" indent="1"/>
    </xf>
    <xf numFmtId="4" fontId="206" fillId="122" borderId="165" applyNumberFormat="0" applyProtection="0">
      <alignment horizontal="left" vertical="center" indent="1"/>
    </xf>
    <xf numFmtId="4" fontId="189" fillId="103" borderId="160" applyNumberFormat="0" applyProtection="0">
      <alignment horizontal="right" vertical="center"/>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5" borderId="166" applyNumberFormat="0" applyProtection="0">
      <alignment horizontal="right" vertical="center"/>
    </xf>
    <xf numFmtId="0" fontId="64" fillId="92" borderId="160" applyNumberFormat="0" applyProtection="0">
      <alignment horizontal="left" vertical="top" indent="1"/>
    </xf>
    <xf numFmtId="4" fontId="206" fillId="122" borderId="165" applyNumberFormat="0" applyProtection="0">
      <alignment horizontal="left" vertical="center" indent="1"/>
    </xf>
    <xf numFmtId="4" fontId="53" fillId="154" borderId="160" applyNumberFormat="0" applyProtection="0">
      <alignment horizontal="right" vertical="center"/>
    </xf>
    <xf numFmtId="4" fontId="206" fillId="101" borderId="165" applyNumberFormat="0" applyProtection="0">
      <alignment horizontal="right" vertical="center"/>
    </xf>
    <xf numFmtId="0" fontId="12" fillId="92" borderId="160" applyNumberFormat="0" applyProtection="0">
      <alignment horizontal="left" vertical="top" indent="1"/>
    </xf>
    <xf numFmtId="4" fontId="64" fillId="94" borderId="160" applyNumberFormat="0" applyProtection="0">
      <alignment horizontal="right" vertical="center"/>
    </xf>
    <xf numFmtId="0" fontId="12" fillId="104" borderId="160" applyNumberFormat="0" applyProtection="0">
      <alignment horizontal="left" vertical="top" indent="1"/>
    </xf>
    <xf numFmtId="4" fontId="186" fillId="91" borderId="160" applyNumberFormat="0" applyProtection="0">
      <alignment vertical="center"/>
    </xf>
    <xf numFmtId="4" fontId="206" fillId="96" borderId="165" applyNumberFormat="0" applyProtection="0">
      <alignment horizontal="right" vertical="center"/>
    </xf>
    <xf numFmtId="4" fontId="64" fillId="92" borderId="160" applyNumberFormat="0" applyProtection="0">
      <alignment horizontal="right" vertical="center"/>
    </xf>
    <xf numFmtId="0" fontId="12" fillId="105" borderId="160" applyNumberFormat="0" applyProtection="0">
      <alignment horizontal="left" vertical="top" indent="1"/>
    </xf>
    <xf numFmtId="0" fontId="12" fillId="103" borderId="160" applyNumberFormat="0" applyProtection="0">
      <alignment horizontal="left" vertical="top" indent="1"/>
    </xf>
    <xf numFmtId="0" fontId="209" fillId="91" borderId="160" applyNumberFormat="0" applyProtection="0">
      <alignment horizontal="left" vertical="top" indent="1"/>
    </xf>
    <xf numFmtId="4" fontId="50" fillId="91" borderId="160" applyNumberFormat="0" applyProtection="0">
      <alignment vertical="center"/>
    </xf>
    <xf numFmtId="4" fontId="53" fillId="157" borderId="160" applyNumberFormat="0" applyProtection="0">
      <alignment horizontal="right" vertical="center"/>
    </xf>
    <xf numFmtId="4" fontId="64" fillId="92" borderId="160" applyNumberFormat="0" applyProtection="0">
      <alignment horizontal="right" vertical="center"/>
    </xf>
    <xf numFmtId="0" fontId="12" fillId="103" borderId="160" applyNumberFormat="0" applyProtection="0">
      <alignment horizontal="left" vertical="center" indent="1"/>
    </xf>
    <xf numFmtId="4" fontId="56" fillId="119" borderId="168" applyNumberFormat="0" applyProtection="0">
      <alignment horizontal="left" vertical="center" indent="1"/>
    </xf>
    <xf numFmtId="4" fontId="64" fillId="95" borderId="160" applyNumberFormat="0" applyProtection="0">
      <alignment horizontal="right" vertical="center"/>
    </xf>
    <xf numFmtId="0" fontId="12" fillId="105" borderId="160" applyNumberFormat="0" applyProtection="0">
      <alignment horizontal="left" vertical="center" indent="1"/>
    </xf>
    <xf numFmtId="4" fontId="206" fillId="137" borderId="165" applyNumberFormat="0" applyProtection="0">
      <alignment horizontal="right" vertical="center"/>
    </xf>
    <xf numFmtId="0" fontId="204" fillId="117" borderId="163" applyNumberFormat="0" applyAlignment="0" applyProtection="0"/>
    <xf numFmtId="4" fontId="188" fillId="120" borderId="168" applyNumberFormat="0" applyProtection="0">
      <alignment horizontal="left" vertical="center" indent="1"/>
    </xf>
    <xf numFmtId="4" fontId="231" fillId="159" borderId="160" applyNumberFormat="0" applyProtection="0">
      <alignment horizontal="right" vertical="center"/>
    </xf>
    <xf numFmtId="4" fontId="187" fillId="103" borderId="160" applyNumberFormat="0" applyProtection="0">
      <alignment horizontal="right" vertical="center"/>
    </xf>
    <xf numFmtId="4" fontId="50" fillId="91" borderId="160" applyNumberFormat="0" applyProtection="0">
      <alignment vertical="center"/>
    </xf>
    <xf numFmtId="4" fontId="50" fillId="91" borderId="160" applyNumberFormat="0" applyProtection="0">
      <alignment vertical="center"/>
    </xf>
    <xf numFmtId="4" fontId="53" fillId="157" borderId="160" applyNumberFormat="0" applyProtection="0">
      <alignment horizontal="right" vertical="center"/>
    </xf>
    <xf numFmtId="4" fontId="206" fillId="0" borderId="165" applyNumberFormat="0" applyProtection="0">
      <alignment horizontal="right" vertical="center"/>
    </xf>
    <xf numFmtId="4" fontId="206" fillId="103" borderId="166" applyNumberFormat="0" applyProtection="0">
      <alignment horizontal="left" vertical="center" indent="1"/>
    </xf>
    <xf numFmtId="0" fontId="12" fillId="92" borderId="160" applyNumberFormat="0" applyProtection="0">
      <alignment horizontal="left" vertical="top" indent="1"/>
    </xf>
    <xf numFmtId="4" fontId="64" fillId="107" borderId="160" applyNumberFormat="0" applyProtection="0">
      <alignment vertical="center"/>
    </xf>
    <xf numFmtId="4" fontId="53" fillId="155" borderId="160" applyNumberFormat="0" applyProtection="0">
      <alignment horizontal="right" vertical="center"/>
    </xf>
    <xf numFmtId="4" fontId="206" fillId="100" borderId="165" applyNumberFormat="0" applyProtection="0">
      <alignment horizontal="right" vertical="center"/>
    </xf>
    <xf numFmtId="4" fontId="12" fillId="104" borderId="166" applyNumberFormat="0" applyProtection="0">
      <alignment horizontal="left" vertical="center" indent="1"/>
    </xf>
    <xf numFmtId="0" fontId="12" fillId="104" borderId="160" applyNumberFormat="0" applyProtection="0">
      <alignment horizontal="left" vertical="center" indent="1"/>
    </xf>
    <xf numFmtId="0" fontId="220" fillId="110" borderId="161" applyNumberFormat="0" applyAlignment="0" applyProtection="0"/>
    <xf numFmtId="4" fontId="206" fillId="122" borderId="165" applyNumberFormat="0" applyProtection="0">
      <alignment horizontal="left" vertical="center" indent="1"/>
    </xf>
    <xf numFmtId="4" fontId="187" fillId="107" borderId="160" applyNumberFormat="0" applyProtection="0">
      <alignment vertical="center"/>
    </xf>
    <xf numFmtId="0" fontId="12" fillId="92" borderId="160" applyNumberFormat="0" applyProtection="0">
      <alignment horizontal="left" vertical="center" indent="1"/>
    </xf>
    <xf numFmtId="4" fontId="187" fillId="107" borderId="160" applyNumberFormat="0" applyProtection="0">
      <alignment vertical="center"/>
    </xf>
    <xf numFmtId="4" fontId="230" fillId="159" borderId="160" applyNumberFormat="0" applyProtection="0">
      <alignment vertical="center"/>
    </xf>
    <xf numFmtId="4" fontId="206" fillId="95" borderId="166" applyNumberFormat="0" applyProtection="0">
      <alignment horizontal="right" vertical="center"/>
    </xf>
    <xf numFmtId="0" fontId="12" fillId="104" borderId="160" applyNumberFormat="0" applyProtection="0">
      <alignment horizontal="left" vertical="center" indent="1"/>
    </xf>
    <xf numFmtId="4" fontId="64" fillId="96" borderId="160" applyNumberFormat="0" applyProtection="0">
      <alignment horizontal="right" vertical="center"/>
    </xf>
    <xf numFmtId="0" fontId="12" fillId="103" borderId="160" applyNumberFormat="0" applyProtection="0">
      <alignment horizontal="left" vertical="center" indent="1"/>
    </xf>
    <xf numFmtId="0" fontId="12" fillId="92" borderId="160" applyNumberFormat="0" applyProtection="0">
      <alignment horizontal="left" vertical="center" indent="1"/>
    </xf>
    <xf numFmtId="4" fontId="64" fillId="103" borderId="160" applyNumberFormat="0" applyProtection="0">
      <alignment horizontal="right" vertical="center"/>
    </xf>
    <xf numFmtId="4" fontId="230" fillId="159" borderId="160" applyNumberFormat="0" applyProtection="0">
      <alignment horizontal="right" vertical="center"/>
    </xf>
    <xf numFmtId="0" fontId="185" fillId="0" borderId="169" applyNumberFormat="0" applyFill="0" applyAlignment="0" applyProtection="0"/>
    <xf numFmtId="0" fontId="12" fillId="105" borderId="160" applyNumberFormat="0" applyProtection="0">
      <alignment horizontal="left" vertical="center" indent="1"/>
    </xf>
    <xf numFmtId="0" fontId="12" fillId="105" borderId="160" applyNumberFormat="0" applyProtection="0">
      <alignment horizontal="left" vertical="top" indent="1"/>
    </xf>
    <xf numFmtId="0" fontId="12" fillId="92" borderId="160" applyNumberFormat="0" applyProtection="0">
      <alignment horizontal="left" vertical="center" indent="1"/>
    </xf>
    <xf numFmtId="4" fontId="53" fillId="152" borderId="160" applyNumberFormat="0" applyProtection="0">
      <alignment horizontal="right" vertical="center"/>
    </xf>
    <xf numFmtId="4" fontId="12" fillId="104" borderId="166" applyNumberFormat="0" applyProtection="0">
      <alignment horizontal="left" vertical="center" indent="1"/>
    </xf>
    <xf numFmtId="4" fontId="188" fillId="120" borderId="168" applyNumberFormat="0" applyProtection="0">
      <alignment horizontal="left" vertical="center" indent="1"/>
    </xf>
    <xf numFmtId="0" fontId="12" fillId="104" borderId="160" applyNumberFormat="0" applyProtection="0">
      <alignment horizontal="left" vertical="top" indent="1"/>
    </xf>
    <xf numFmtId="4" fontId="64" fillId="97" borderId="160" applyNumberFormat="0" applyProtection="0">
      <alignment horizontal="right" vertical="center"/>
    </xf>
    <xf numFmtId="0" fontId="206" fillId="103" borderId="160" applyNumberFormat="0" applyProtection="0">
      <alignment horizontal="left" vertical="top" indent="1"/>
    </xf>
    <xf numFmtId="4" fontId="206" fillId="122" borderId="165" applyNumberFormat="0" applyProtection="0">
      <alignment horizontal="left" vertical="center" indent="1"/>
    </xf>
    <xf numFmtId="0" fontId="12" fillId="86" borderId="162" applyNumberFormat="0" applyFont="0" applyAlignment="0" applyProtection="0"/>
    <xf numFmtId="4" fontId="56" fillId="119" borderId="168" applyNumberFormat="0" applyProtection="0">
      <alignment horizontal="left" vertical="center" indent="1"/>
    </xf>
    <xf numFmtId="0" fontId="12" fillId="103" borderId="160" applyNumberFormat="0" applyProtection="0">
      <alignment horizontal="left" vertical="center" indent="1"/>
    </xf>
    <xf numFmtId="4" fontId="53" fillId="154" borderId="160" applyNumberFormat="0" applyProtection="0">
      <alignment horizontal="right" vertical="center"/>
    </xf>
    <xf numFmtId="4" fontId="64" fillId="94" borderId="160" applyNumberFormat="0" applyProtection="0">
      <alignment horizontal="right" vertical="center"/>
    </xf>
    <xf numFmtId="4" fontId="53" fillId="153" borderId="160" applyNumberFormat="0" applyProtection="0">
      <alignment horizontal="right" vertical="center"/>
    </xf>
    <xf numFmtId="0" fontId="71" fillId="104" borderId="167" applyBorder="0"/>
    <xf numFmtId="4" fontId="12" fillId="104" borderId="166" applyNumberFormat="0" applyProtection="0">
      <alignment horizontal="left" vertical="center" indent="1"/>
    </xf>
    <xf numFmtId="4" fontId="64" fillId="103" borderId="160" applyNumberFormat="0" applyProtection="0">
      <alignment horizontal="right" vertical="center"/>
    </xf>
    <xf numFmtId="4" fontId="12" fillId="104" borderId="166" applyNumberFormat="0" applyProtection="0">
      <alignment horizontal="left" vertical="center" indent="1"/>
    </xf>
    <xf numFmtId="4" fontId="186" fillId="91" borderId="160" applyNumberFormat="0" applyProtection="0">
      <alignment vertical="center"/>
    </xf>
    <xf numFmtId="0" fontId="204" fillId="117" borderId="163" applyNumberFormat="0" applyAlignment="0" applyProtection="0"/>
    <xf numFmtId="0" fontId="12" fillId="103" borderId="160" applyNumberFormat="0" applyProtection="0">
      <alignment horizontal="left" vertical="top" indent="1"/>
    </xf>
    <xf numFmtId="4" fontId="50" fillId="91" borderId="160" applyNumberFormat="0" applyProtection="0">
      <alignment vertical="center"/>
    </xf>
    <xf numFmtId="4" fontId="64" fillId="95" borderId="160" applyNumberFormat="0" applyProtection="0">
      <alignment horizontal="right" vertical="center"/>
    </xf>
    <xf numFmtId="4" fontId="56" fillId="38" borderId="160" applyNumberFormat="0" applyProtection="0">
      <alignment vertical="center"/>
    </xf>
    <xf numFmtId="4" fontId="206" fillId="103" borderId="166" applyNumberFormat="0" applyProtection="0">
      <alignment horizontal="left" vertical="center" indent="1"/>
    </xf>
    <xf numFmtId="4" fontId="64" fillId="97" borderId="160" applyNumberFormat="0" applyProtection="0">
      <alignment horizontal="right" vertical="center"/>
    </xf>
    <xf numFmtId="0" fontId="12" fillId="107" borderId="162" applyNumberFormat="0" applyFont="0" applyAlignment="0" applyProtection="0"/>
    <xf numFmtId="4" fontId="64" fillId="95" borderId="160" applyNumberFormat="0" applyProtection="0">
      <alignment horizontal="right" vertical="center"/>
    </xf>
    <xf numFmtId="0" fontId="206" fillId="104" borderId="160" applyNumberFormat="0" applyProtection="0">
      <alignment horizontal="left" vertical="top" indent="1"/>
    </xf>
    <xf numFmtId="0" fontId="185" fillId="0" borderId="169" applyNumberFormat="0" applyFill="0" applyAlignment="0" applyProtection="0"/>
    <xf numFmtId="4" fontId="12" fillId="104" borderId="166" applyNumberFormat="0" applyProtection="0">
      <alignment horizontal="left" vertical="center" indent="1"/>
    </xf>
    <xf numFmtId="0" fontId="206" fillId="105" borderId="165" applyNumberFormat="0" applyProtection="0">
      <alignment horizontal="left" vertical="center" indent="1"/>
    </xf>
    <xf numFmtId="0" fontId="12" fillId="107" borderId="162" applyNumberFormat="0" applyFont="0" applyAlignment="0" applyProtection="0"/>
    <xf numFmtId="0" fontId="12" fillId="103" borderId="160" applyNumberFormat="0" applyProtection="0">
      <alignment horizontal="left" vertical="top" indent="1"/>
    </xf>
    <xf numFmtId="0" fontId="12" fillId="105" borderId="160" applyNumberFormat="0" applyProtection="0">
      <alignment horizontal="left" vertical="top" indent="1"/>
    </xf>
    <xf numFmtId="4" fontId="206" fillId="122" borderId="165" applyNumberFormat="0" applyProtection="0">
      <alignment horizontal="left" vertical="center" indent="1"/>
    </xf>
    <xf numFmtId="4" fontId="53" fillId="159" borderId="160" applyNumberFormat="0" applyProtection="0">
      <alignment horizontal="right" vertical="center"/>
    </xf>
    <xf numFmtId="0" fontId="12" fillId="92" borderId="160" applyNumberFormat="0" applyProtection="0">
      <alignment horizontal="left" vertical="top" indent="1"/>
    </xf>
    <xf numFmtId="4" fontId="187" fillId="103" borderId="160" applyNumberFormat="0" applyProtection="0">
      <alignment horizontal="right" vertical="center"/>
    </xf>
    <xf numFmtId="4" fontId="64" fillId="96" borderId="160" applyNumberFormat="0" applyProtection="0">
      <alignment horizontal="right" vertical="center"/>
    </xf>
    <xf numFmtId="0" fontId="208" fillId="92" borderId="160" applyNumberFormat="0" applyProtection="0">
      <alignment horizontal="left" vertical="top" indent="1"/>
    </xf>
    <xf numFmtId="4" fontId="189" fillId="103" borderId="160" applyNumberFormat="0" applyProtection="0">
      <alignment horizontal="right" vertical="center"/>
    </xf>
    <xf numFmtId="4" fontId="56" fillId="38" borderId="160" applyNumberFormat="0" applyProtection="0">
      <alignment vertical="center"/>
    </xf>
    <xf numFmtId="0" fontId="206" fillId="92" borderId="160" applyNumberFormat="0" applyProtection="0">
      <alignment horizontal="left" vertical="top" indent="1"/>
    </xf>
    <xf numFmtId="0" fontId="64" fillId="107" borderId="160" applyNumberFormat="0" applyProtection="0">
      <alignment horizontal="left" vertical="top" indent="1"/>
    </xf>
    <xf numFmtId="4" fontId="206" fillId="101" borderId="165" applyNumberFormat="0" applyProtection="0">
      <alignment horizontal="right" vertical="center"/>
    </xf>
    <xf numFmtId="0" fontId="185" fillId="0" borderId="164" applyNumberFormat="0" applyFill="0" applyAlignment="0" applyProtection="0"/>
    <xf numFmtId="4" fontId="208" fillId="107" borderId="160" applyNumberFormat="0" applyProtection="0">
      <alignment vertical="center"/>
    </xf>
    <xf numFmtId="4" fontId="53" fillId="119" borderId="160" applyNumberFormat="0" applyProtection="0">
      <alignment horizontal="right" vertical="center"/>
    </xf>
    <xf numFmtId="4" fontId="50" fillId="91" borderId="160" applyNumberFormat="0" applyProtection="0">
      <alignment vertical="center"/>
    </xf>
    <xf numFmtId="0" fontId="12" fillId="103" borderId="160" applyNumberFormat="0" applyProtection="0">
      <alignment horizontal="left" vertical="center" indent="1"/>
    </xf>
    <xf numFmtId="0" fontId="226" fillId="110" borderId="161" applyNumberFormat="0" applyAlignment="0" applyProtection="0"/>
    <xf numFmtId="4" fontId="206" fillId="137" borderId="165" applyNumberFormat="0" applyProtection="0">
      <alignment horizontal="right" vertical="center"/>
    </xf>
    <xf numFmtId="4" fontId="64" fillId="100" borderId="160" applyNumberFormat="0" applyProtection="0">
      <alignment horizontal="right" vertical="center"/>
    </xf>
    <xf numFmtId="4" fontId="229" fillId="38" borderId="160" applyNumberFormat="0" applyProtection="0">
      <alignment vertical="center"/>
    </xf>
    <xf numFmtId="4" fontId="206" fillId="95" borderId="166" applyNumberFormat="0" applyProtection="0">
      <alignment horizontal="right" vertical="center"/>
    </xf>
    <xf numFmtId="0" fontId="12" fillId="105" borderId="160" applyNumberFormat="0" applyProtection="0">
      <alignment horizontal="left" vertical="top" indent="1"/>
    </xf>
    <xf numFmtId="4" fontId="64" fillId="107" borderId="160" applyNumberFormat="0" applyProtection="0">
      <alignment horizontal="left" vertical="center" indent="1"/>
    </xf>
    <xf numFmtId="4" fontId="206" fillId="122" borderId="165" applyNumberFormat="0" applyProtection="0">
      <alignment horizontal="left" vertical="center" indent="1"/>
    </xf>
    <xf numFmtId="4" fontId="206" fillId="38" borderId="165" applyNumberFormat="0" applyProtection="0">
      <alignment horizontal="left" vertical="center" indent="1"/>
    </xf>
    <xf numFmtId="4" fontId="64" fillId="107" borderId="160" applyNumberFormat="0" applyProtection="0">
      <alignment vertical="center"/>
    </xf>
    <xf numFmtId="4" fontId="64" fillId="107" borderId="160" applyNumberFormat="0" applyProtection="0">
      <alignment vertical="center"/>
    </xf>
    <xf numFmtId="4" fontId="187" fillId="103" borderId="160" applyNumberFormat="0" applyProtection="0">
      <alignment horizontal="right" vertical="center"/>
    </xf>
    <xf numFmtId="4" fontId="189" fillId="103" borderId="160" applyNumberFormat="0" applyProtection="0">
      <alignment horizontal="right" vertical="center"/>
    </xf>
    <xf numFmtId="4" fontId="50" fillId="91" borderId="160" applyNumberFormat="0" applyProtection="0">
      <alignment vertical="center"/>
    </xf>
    <xf numFmtId="4" fontId="206" fillId="122" borderId="165" applyNumberFormat="0" applyProtection="0">
      <alignment horizontal="left" vertical="center" indent="1"/>
    </xf>
    <xf numFmtId="0" fontId="206" fillId="103" borderId="160" applyNumberFormat="0" applyProtection="0">
      <alignment horizontal="left" vertical="top" indent="1"/>
    </xf>
    <xf numFmtId="4" fontId="53" fillId="152" borderId="160" applyNumberFormat="0" applyProtection="0">
      <alignment horizontal="right" vertical="center"/>
    </xf>
    <xf numFmtId="4" fontId="64" fillId="99" borderId="160" applyNumberFormat="0" applyProtection="0">
      <alignment horizontal="right" vertical="center"/>
    </xf>
    <xf numFmtId="4" fontId="206" fillId="98" borderId="165" applyNumberFormat="0" applyProtection="0">
      <alignment horizontal="right" vertical="center"/>
    </xf>
    <xf numFmtId="4" fontId="64" fillId="95" borderId="160" applyNumberFormat="0" applyProtection="0">
      <alignment horizontal="right" vertical="center"/>
    </xf>
    <xf numFmtId="4" fontId="206" fillId="0" borderId="165" applyNumberFormat="0" applyProtection="0">
      <alignment horizontal="right" vertical="center"/>
    </xf>
    <xf numFmtId="0" fontId="206" fillId="86" borderId="165" applyNumberFormat="0" applyFont="0" applyAlignment="0" applyProtection="0"/>
    <xf numFmtId="0" fontId="185" fillId="0" borderId="169" applyNumberFormat="0" applyFill="0" applyAlignment="0" applyProtection="0"/>
    <xf numFmtId="0" fontId="12" fillId="105" borderId="160" applyNumberFormat="0" applyProtection="0">
      <alignment horizontal="left" vertical="top" indent="1"/>
    </xf>
    <xf numFmtId="4" fontId="53" fillId="153" borderId="160" applyNumberFormat="0" applyProtection="0">
      <alignment horizontal="right" vertical="center"/>
    </xf>
    <xf numFmtId="0" fontId="208" fillId="107" borderId="160" applyNumberFormat="0" applyProtection="0">
      <alignment horizontal="left" vertical="top" indent="1"/>
    </xf>
    <xf numFmtId="0" fontId="12" fillId="105" borderId="160" applyNumberFormat="0" applyProtection="0">
      <alignment horizontal="left" vertical="center" indent="1"/>
    </xf>
    <xf numFmtId="4" fontId="64" fillId="103" borderId="160" applyNumberFormat="0" applyProtection="0">
      <alignment horizontal="right" vertical="center"/>
    </xf>
    <xf numFmtId="4" fontId="206" fillId="122" borderId="165" applyNumberFormat="0" applyProtection="0">
      <alignment horizontal="left" vertical="center" indent="1"/>
    </xf>
    <xf numFmtId="0" fontId="12" fillId="103" borderId="160" applyNumberFormat="0" applyProtection="0">
      <alignment horizontal="left" vertical="top" indent="1"/>
    </xf>
    <xf numFmtId="4" fontId="206" fillId="122" borderId="165" applyNumberFormat="0" applyProtection="0">
      <alignment horizontal="left" vertical="center" indent="1"/>
    </xf>
    <xf numFmtId="4" fontId="64" fillId="93" borderId="160" applyNumberFormat="0" applyProtection="0">
      <alignment horizontal="right" vertical="center"/>
    </xf>
    <xf numFmtId="4" fontId="64" fillId="92" borderId="160" applyNumberFormat="0" applyProtection="0">
      <alignment horizontal="left" vertical="center" indent="1"/>
    </xf>
    <xf numFmtId="4" fontId="231" fillId="159" borderId="160" applyNumberFormat="0" applyProtection="0">
      <alignment horizontal="right" vertical="center"/>
    </xf>
    <xf numFmtId="4" fontId="64" fillId="101" borderId="160" applyNumberFormat="0" applyProtection="0">
      <alignment horizontal="right" vertical="center"/>
    </xf>
    <xf numFmtId="0" fontId="50" fillId="91" borderId="160" applyNumberFormat="0" applyProtection="0">
      <alignment horizontal="left" vertical="top" indent="1"/>
    </xf>
    <xf numFmtId="4" fontId="53" fillId="156" borderId="160" applyNumberFormat="0" applyProtection="0">
      <alignment horizontal="right" vertical="center"/>
    </xf>
    <xf numFmtId="0" fontId="64" fillId="92" borderId="160" applyNumberFormat="0" applyProtection="0">
      <alignment horizontal="left" vertical="top" indent="1"/>
    </xf>
    <xf numFmtId="4" fontId="53" fillId="109" borderId="160" applyNumberFormat="0" applyProtection="0">
      <alignment horizontal="right" vertical="center"/>
    </xf>
    <xf numFmtId="4" fontId="206" fillId="91" borderId="165" applyNumberFormat="0" applyProtection="0">
      <alignment vertical="center"/>
    </xf>
    <xf numFmtId="0" fontId="194" fillId="117" borderId="161" applyNumberFormat="0" applyAlignment="0" applyProtection="0"/>
    <xf numFmtId="4" fontId="206" fillId="102" borderId="166" applyNumberFormat="0" applyProtection="0">
      <alignment horizontal="left" vertical="center" indent="1"/>
    </xf>
    <xf numFmtId="4" fontId="206" fillId="93" borderId="165" applyNumberFormat="0" applyProtection="0">
      <alignment horizontal="right" vertical="center"/>
    </xf>
    <xf numFmtId="4" fontId="64" fillId="99" borderId="160" applyNumberFormat="0" applyProtection="0">
      <alignment horizontal="right" vertical="center"/>
    </xf>
    <xf numFmtId="0" fontId="64" fillId="107" borderId="160" applyNumberFormat="0" applyProtection="0">
      <alignment horizontal="left" vertical="top" indent="1"/>
    </xf>
    <xf numFmtId="4" fontId="53" fillId="157" borderId="160" applyNumberFormat="0" applyProtection="0">
      <alignment horizontal="right" vertical="center"/>
    </xf>
    <xf numFmtId="4" fontId="64" fillId="101" borderId="160" applyNumberFormat="0" applyProtection="0">
      <alignment horizontal="right" vertical="center"/>
    </xf>
    <xf numFmtId="0" fontId="12" fillId="104" borderId="160" applyNumberFormat="0" applyProtection="0">
      <alignment horizontal="left" vertical="center" indent="1"/>
    </xf>
    <xf numFmtId="0" fontId="12" fillId="104" borderId="160" applyNumberFormat="0" applyProtection="0">
      <alignment horizontal="left" vertical="center" indent="1"/>
    </xf>
    <xf numFmtId="0" fontId="12" fillId="92" borderId="160" applyNumberFormat="0" applyProtection="0">
      <alignment horizontal="left" vertical="center" indent="1"/>
    </xf>
    <xf numFmtId="0" fontId="12" fillId="104" borderId="160" applyNumberFormat="0" applyProtection="0">
      <alignment horizontal="left" vertical="top" indent="1"/>
    </xf>
    <xf numFmtId="0" fontId="12" fillId="103" borderId="160" applyNumberFormat="0" applyProtection="0">
      <alignment horizontal="left" vertical="top" indent="1"/>
    </xf>
    <xf numFmtId="4" fontId="64" fillId="107" borderId="160" applyNumberFormat="0" applyProtection="0">
      <alignment vertical="center"/>
    </xf>
    <xf numFmtId="4" fontId="230" fillId="159" borderId="160" applyNumberFormat="0" applyProtection="0">
      <alignment vertical="center"/>
    </xf>
    <xf numFmtId="4" fontId="230" fillId="159" borderId="160" applyNumberFormat="0" applyProtection="0">
      <alignment horizontal="right" vertical="center"/>
    </xf>
    <xf numFmtId="37" fontId="28" fillId="0" borderId="159" applyNumberFormat="0"/>
    <xf numFmtId="4" fontId="206" fillId="0" borderId="165" applyNumberFormat="0" applyProtection="0">
      <alignment horizontal="right" vertical="center"/>
    </xf>
    <xf numFmtId="4" fontId="206" fillId="101" borderId="165" applyNumberFormat="0" applyProtection="0">
      <alignment horizontal="right" vertical="center"/>
    </xf>
    <xf numFmtId="4" fontId="64" fillId="92" borderId="160" applyNumberFormat="0" applyProtection="0">
      <alignment horizontal="left" vertical="center" indent="1"/>
    </xf>
    <xf numFmtId="4" fontId="189" fillId="103" borderId="160" applyNumberFormat="0" applyProtection="0">
      <alignment horizontal="right" vertical="center"/>
    </xf>
    <xf numFmtId="0" fontId="50" fillId="91" borderId="160" applyNumberFormat="0" applyProtection="0">
      <alignment horizontal="left" vertical="top" indent="1"/>
    </xf>
    <xf numFmtId="4" fontId="64" fillId="97" borderId="160" applyNumberFormat="0" applyProtection="0">
      <alignment horizontal="right" vertical="center"/>
    </xf>
    <xf numFmtId="4" fontId="64" fillId="96" borderId="160" applyNumberFormat="0" applyProtection="0">
      <alignment horizontal="right" vertical="center"/>
    </xf>
    <xf numFmtId="4" fontId="64" fillId="92" borderId="160" applyNumberFormat="0" applyProtection="0">
      <alignment horizontal="right" vertical="center"/>
    </xf>
    <xf numFmtId="4" fontId="64" fillId="101" borderId="160" applyNumberFormat="0" applyProtection="0">
      <alignment horizontal="right" vertical="center"/>
    </xf>
    <xf numFmtId="0" fontId="12" fillId="104" borderId="160" applyNumberFormat="0" applyProtection="0">
      <alignment horizontal="left" vertical="top" indent="1"/>
    </xf>
    <xf numFmtId="4" fontId="206" fillId="102" borderId="166" applyNumberFormat="0" applyProtection="0">
      <alignment horizontal="left" vertical="center" indent="1"/>
    </xf>
    <xf numFmtId="4" fontId="206" fillId="99" borderId="165" applyNumberFormat="0" applyProtection="0">
      <alignment horizontal="right" vertical="center"/>
    </xf>
    <xf numFmtId="4" fontId="64" fillId="107" borderId="160" applyNumberFormat="0" applyProtection="0">
      <alignment vertical="center"/>
    </xf>
    <xf numFmtId="0" fontId="206" fillId="110" borderId="165" applyNumberFormat="0" applyProtection="0">
      <alignment horizontal="left" vertical="center" indent="1"/>
    </xf>
    <xf numFmtId="4" fontId="206" fillId="100" borderId="165" applyNumberFormat="0" applyProtection="0">
      <alignment horizontal="right" vertical="center"/>
    </xf>
    <xf numFmtId="4" fontId="206" fillId="38" borderId="165" applyNumberFormat="0" applyProtection="0">
      <alignment horizontal="left" vertical="center" indent="1"/>
    </xf>
    <xf numFmtId="4" fontId="206" fillId="92" borderId="165" applyNumberFormat="0" applyProtection="0">
      <alignment horizontal="right" vertical="center"/>
    </xf>
    <xf numFmtId="4" fontId="206" fillId="96" borderId="165" applyNumberFormat="0" applyProtection="0">
      <alignment horizontal="right" vertical="center"/>
    </xf>
    <xf numFmtId="4" fontId="53" fillId="38" borderId="160" applyNumberFormat="0" applyProtection="0">
      <alignment horizontal="left" vertical="center" indent="1"/>
    </xf>
    <xf numFmtId="4" fontId="56" fillId="38" borderId="160" applyNumberFormat="0" applyProtection="0">
      <alignment vertical="center"/>
    </xf>
    <xf numFmtId="4" fontId="210" fillId="108" borderId="166" applyNumberFormat="0" applyProtection="0">
      <alignment horizontal="left" vertical="center" indent="1"/>
    </xf>
    <xf numFmtId="4" fontId="206" fillId="92" borderId="165" applyNumberFormat="0" applyProtection="0">
      <alignment horizontal="right" vertical="center"/>
    </xf>
    <xf numFmtId="0" fontId="204" fillId="110" borderId="163" applyNumberFormat="0" applyAlignment="0" applyProtection="0"/>
    <xf numFmtId="4" fontId="64" fillId="94" borderId="160" applyNumberFormat="0" applyProtection="0">
      <alignment horizontal="right" vertical="center"/>
    </xf>
    <xf numFmtId="0" fontId="12" fillId="86" borderId="162" applyNumberFormat="0" applyFont="0" applyAlignment="0" applyProtection="0"/>
    <xf numFmtId="0" fontId="206" fillId="104" borderId="160" applyNumberFormat="0" applyProtection="0">
      <alignment horizontal="left" vertical="top" indent="1"/>
    </xf>
    <xf numFmtId="4" fontId="53" fillId="121" borderId="160" applyNumberFormat="0" applyProtection="0">
      <alignment horizontal="right" vertical="center"/>
    </xf>
    <xf numFmtId="0" fontId="206" fillId="105" borderId="160" applyNumberFormat="0" applyProtection="0">
      <alignment horizontal="left" vertical="top" indent="1"/>
    </xf>
    <xf numFmtId="4" fontId="64" fillId="99" borderId="160" applyNumberFormat="0" applyProtection="0">
      <alignment horizontal="right" vertical="center"/>
    </xf>
    <xf numFmtId="4" fontId="206" fillId="98" borderId="165" applyNumberFormat="0" applyProtection="0">
      <alignment horizontal="right" vertical="center"/>
    </xf>
    <xf numFmtId="0" fontId="12" fillId="104" borderId="160" applyNumberFormat="0" applyProtection="0">
      <alignment horizontal="left" vertical="center" indent="1"/>
    </xf>
    <xf numFmtId="0" fontId="12" fillId="107" borderId="162" applyNumberFormat="0" applyFont="0" applyAlignment="0" applyProtection="0"/>
    <xf numFmtId="0" fontId="206" fillId="86" borderId="165" applyNumberFormat="0" applyFont="0" applyAlignment="0" applyProtection="0"/>
    <xf numFmtId="4" fontId="64" fillId="107" borderId="160" applyNumberFormat="0" applyProtection="0">
      <alignment horizontal="left" vertical="center" indent="1"/>
    </xf>
    <xf numFmtId="4" fontId="64" fillId="101" borderId="160" applyNumberFormat="0" applyProtection="0">
      <alignment horizontal="right" vertical="center"/>
    </xf>
    <xf numFmtId="4" fontId="230" fillId="159" borderId="160" applyNumberFormat="0" applyProtection="0">
      <alignment horizontal="right" vertical="center"/>
    </xf>
    <xf numFmtId="0" fontId="12" fillId="104" borderId="160" applyNumberFormat="0" applyProtection="0">
      <alignment horizontal="left" vertical="center" indent="1"/>
    </xf>
    <xf numFmtId="4" fontId="64" fillId="98" borderId="160" applyNumberFormat="0" applyProtection="0">
      <alignment horizontal="right" vertical="center"/>
    </xf>
    <xf numFmtId="0" fontId="185" fillId="0" borderId="164" applyNumberFormat="0" applyFill="0" applyAlignment="0" applyProtection="0"/>
    <xf numFmtId="0" fontId="206" fillId="138" borderId="165" applyNumberFormat="0" applyProtection="0">
      <alignment horizontal="left" vertical="center" indent="1"/>
    </xf>
    <xf numFmtId="4" fontId="64" fillId="101" borderId="160" applyNumberFormat="0" applyProtection="0">
      <alignment horizontal="right" vertical="center"/>
    </xf>
    <xf numFmtId="4" fontId="64" fillId="92" borderId="160" applyNumberFormat="0" applyProtection="0">
      <alignment horizontal="right" vertical="center"/>
    </xf>
    <xf numFmtId="0" fontId="12" fillId="105" borderId="160" applyNumberFormat="0" applyProtection="0">
      <alignment horizontal="left" vertical="center" indent="1"/>
    </xf>
    <xf numFmtId="4" fontId="64" fillId="98" borderId="160" applyNumberFormat="0" applyProtection="0">
      <alignment horizontal="right" vertical="center"/>
    </xf>
    <xf numFmtId="4" fontId="206" fillId="38" borderId="165" applyNumberFormat="0" applyProtection="0">
      <alignment horizontal="left" vertical="center" indent="1"/>
    </xf>
    <xf numFmtId="0" fontId="12" fillId="105" borderId="160" applyNumberFormat="0" applyProtection="0">
      <alignment horizontal="left" vertical="center" indent="1"/>
    </xf>
    <xf numFmtId="0" fontId="12" fillId="92" borderId="160" applyNumberFormat="0" applyProtection="0">
      <alignment horizontal="left" vertical="center" indent="1"/>
    </xf>
    <xf numFmtId="4" fontId="56" fillId="119" borderId="168" applyNumberFormat="0" applyProtection="0">
      <alignment horizontal="left" vertical="center" indent="1"/>
    </xf>
    <xf numFmtId="4" fontId="53" fillId="159" borderId="160" applyNumberFormat="0" applyProtection="0">
      <alignment vertical="center"/>
    </xf>
    <xf numFmtId="4" fontId="64" fillId="100" borderId="160" applyNumberFormat="0" applyProtection="0">
      <alignment horizontal="right" vertical="center"/>
    </xf>
    <xf numFmtId="0" fontId="194" fillId="117" borderId="161" applyNumberFormat="0" applyAlignment="0" applyProtection="0"/>
    <xf numFmtId="4" fontId="50" fillId="91" borderId="160" applyNumberFormat="0" applyProtection="0">
      <alignment horizontal="left" vertical="center" indent="1"/>
    </xf>
    <xf numFmtId="0" fontId="12" fillId="92" borderId="160" applyNumberFormat="0" applyProtection="0">
      <alignment horizontal="left" vertical="top" indent="1"/>
    </xf>
    <xf numFmtId="0" fontId="12" fillId="92" borderId="160" applyNumberFormat="0" applyProtection="0">
      <alignment horizontal="left" vertical="center" indent="1"/>
    </xf>
    <xf numFmtId="4" fontId="53" fillId="159" borderId="160" applyNumberFormat="0" applyProtection="0">
      <alignment vertical="center"/>
    </xf>
    <xf numFmtId="4" fontId="230" fillId="159" borderId="160" applyNumberFormat="0" applyProtection="0">
      <alignment horizontal="right" vertical="center"/>
    </xf>
    <xf numFmtId="4" fontId="189" fillId="103" borderId="160" applyNumberFormat="0" applyProtection="0">
      <alignment horizontal="right" vertical="center"/>
    </xf>
    <xf numFmtId="4" fontId="230" fillId="159" borderId="160" applyNumberFormat="0" applyProtection="0">
      <alignment vertical="center"/>
    </xf>
    <xf numFmtId="4" fontId="231" fillId="159" borderId="160" applyNumberFormat="0" applyProtection="0">
      <alignment horizontal="right" vertical="center"/>
    </xf>
    <xf numFmtId="202" fontId="28" fillId="0" borderId="158" applyFill="0"/>
    <xf numFmtId="0" fontId="12" fillId="92" borderId="160" applyNumberFormat="0" applyProtection="0">
      <alignment horizontal="left" vertical="top" indent="1"/>
    </xf>
    <xf numFmtId="0" fontId="64" fillId="107" borderId="160" applyNumberFormat="0" applyProtection="0">
      <alignment horizontal="left" vertical="top" indent="1"/>
    </xf>
    <xf numFmtId="4" fontId="187" fillId="103" borderId="160" applyNumberFormat="0" applyProtection="0">
      <alignment horizontal="right" vertical="center"/>
    </xf>
    <xf numFmtId="4" fontId="206" fillId="137" borderId="165" applyNumberFormat="0" applyProtection="0">
      <alignment horizontal="right" vertical="center"/>
    </xf>
    <xf numFmtId="0" fontId="12" fillId="104" borderId="160" applyNumberFormat="0" applyProtection="0">
      <alignment horizontal="left" vertical="top" indent="1"/>
    </xf>
    <xf numFmtId="4" fontId="64" fillId="96" borderId="160" applyNumberFormat="0" applyProtection="0">
      <alignment horizontal="right" vertical="center"/>
    </xf>
    <xf numFmtId="4" fontId="56" fillId="119" borderId="168" applyNumberFormat="0" applyProtection="0">
      <alignment horizontal="left" vertical="center" indent="1"/>
    </xf>
    <xf numFmtId="4" fontId="64" fillId="95" borderId="160" applyNumberFormat="0" applyProtection="0">
      <alignment horizontal="right" vertical="center"/>
    </xf>
    <xf numFmtId="4" fontId="206" fillId="122" borderId="165" applyNumberFormat="0" applyProtection="0">
      <alignment horizontal="left" vertical="center" indent="1"/>
    </xf>
    <xf numFmtId="4" fontId="53" fillId="109" borderId="160" applyNumberFormat="0" applyProtection="0">
      <alignment horizontal="right" vertical="center"/>
    </xf>
    <xf numFmtId="4" fontId="206" fillId="122" borderId="165" applyNumberFormat="0" applyProtection="0">
      <alignment horizontal="left" vertical="center" indent="1"/>
    </xf>
    <xf numFmtId="0" fontId="220" fillId="110" borderId="161" applyNumberFormat="0" applyAlignment="0" applyProtection="0"/>
    <xf numFmtId="205" fontId="213" fillId="134" borderId="165" applyNumberFormat="0" applyAlignment="0" applyProtection="0"/>
    <xf numFmtId="205" fontId="213" fillId="134" borderId="165" applyNumberFormat="0" applyAlignment="0" applyProtection="0"/>
    <xf numFmtId="205" fontId="201" fillId="87" borderId="165" applyNumberFormat="0" applyAlignment="0" applyProtection="0"/>
    <xf numFmtId="205" fontId="201" fillId="87" borderId="165" applyNumberForma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4" fillId="134" borderId="163" applyNumberFormat="0" applyAlignment="0" applyProtection="0"/>
    <xf numFmtId="205" fontId="204" fillId="134" borderId="163" applyNumberFormat="0" applyAlignment="0" applyProtection="0"/>
    <xf numFmtId="205" fontId="209" fillId="91" borderId="160" applyNumberFormat="0" applyProtection="0">
      <alignment horizontal="left" vertical="top" indent="1"/>
    </xf>
    <xf numFmtId="204" fontId="1" fillId="22" borderId="157">
      <alignment vertical="center"/>
    </xf>
    <xf numFmtId="205" fontId="206" fillId="110" borderId="165" applyNumberFormat="0" applyProtection="0">
      <alignment horizontal="left" vertical="center" indent="1"/>
    </xf>
    <xf numFmtId="205" fontId="12" fillId="104" borderId="160"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38" borderId="165" applyNumberFormat="0" applyProtection="0">
      <alignment horizontal="left" vertical="center" indent="1"/>
    </xf>
    <xf numFmtId="205" fontId="12" fillId="92" borderId="160" applyNumberFormat="0" applyProtection="0">
      <alignment horizontal="left" vertical="center" indent="1"/>
    </xf>
    <xf numFmtId="205" fontId="206" fillId="92" borderId="160" applyNumberFormat="0" applyProtection="0">
      <alignment horizontal="left" vertical="top"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12"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3" borderId="165" applyNumberFormat="0" applyProtection="0">
      <alignment horizontal="left" vertical="center" indent="1"/>
    </xf>
    <xf numFmtId="205" fontId="12" fillId="103" borderId="160" applyNumberFormat="0" applyProtection="0">
      <alignment horizontal="left" vertical="center" indent="1"/>
    </xf>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71" fillId="104" borderId="167" applyBorder="0"/>
    <xf numFmtId="205" fontId="208" fillId="107" borderId="160" applyNumberFormat="0" applyProtection="0">
      <alignment horizontal="left" vertical="top" indent="1"/>
    </xf>
    <xf numFmtId="205" fontId="208" fillId="92" borderId="160" applyNumberFormat="0" applyProtection="0">
      <alignment horizontal="left" vertical="top" indent="1"/>
    </xf>
    <xf numFmtId="205" fontId="185" fillId="0" borderId="164" applyNumberFormat="0" applyFill="0" applyAlignment="0" applyProtection="0"/>
    <xf numFmtId="205" fontId="185" fillId="0" borderId="164" applyNumberFormat="0" applyFill="0" applyAlignment="0" applyProtection="0"/>
    <xf numFmtId="202" fontId="28" fillId="0" borderId="158" applyFill="0"/>
    <xf numFmtId="205" fontId="213" fillId="134" borderId="165" applyNumberFormat="0" applyAlignment="0" applyProtection="0"/>
    <xf numFmtId="205" fontId="213" fillId="134" borderId="165" applyNumberFormat="0" applyAlignment="0" applyProtection="0"/>
    <xf numFmtId="205" fontId="201" fillId="87" borderId="165" applyNumberFormat="0" applyAlignment="0" applyProtection="0"/>
    <xf numFmtId="205" fontId="201" fillId="87" borderId="165" applyNumberForma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4" fillId="134" borderId="163" applyNumberFormat="0" applyAlignment="0" applyProtection="0"/>
    <xf numFmtId="205" fontId="204" fillId="134" borderId="163" applyNumberFormat="0" applyAlignment="0" applyProtection="0"/>
    <xf numFmtId="206" fontId="36" fillId="154" borderId="157">
      <alignment vertical="center"/>
    </xf>
    <xf numFmtId="169" fontId="36" fillId="154" borderId="157">
      <alignment vertical="center"/>
    </xf>
    <xf numFmtId="169" fontId="36" fillId="154" borderId="157">
      <alignment vertical="center"/>
    </xf>
    <xf numFmtId="205" fontId="36" fillId="154" borderId="157">
      <alignment vertical="center"/>
    </xf>
    <xf numFmtId="205" fontId="36" fillId="154" borderId="157">
      <alignment vertical="center"/>
    </xf>
    <xf numFmtId="205" fontId="36" fillId="154" borderId="157">
      <alignment vertical="center"/>
    </xf>
    <xf numFmtId="205" fontId="36" fillId="154" borderId="157">
      <alignment vertical="center"/>
    </xf>
    <xf numFmtId="204" fontId="36" fillId="154" borderId="157">
      <alignment vertical="center"/>
    </xf>
    <xf numFmtId="204" fontId="36" fillId="154" borderId="157">
      <alignment vertical="center"/>
    </xf>
    <xf numFmtId="206" fontId="36" fillId="154" borderId="157">
      <alignment vertical="center"/>
    </xf>
    <xf numFmtId="169" fontId="36" fillId="23" borderId="157">
      <alignment vertical="center"/>
      <protection locked="0"/>
    </xf>
    <xf numFmtId="208" fontId="36" fillId="23" borderId="157">
      <alignment vertical="center"/>
      <protection locked="0"/>
    </xf>
    <xf numFmtId="205" fontId="36" fillId="23" borderId="157">
      <alignment vertical="center"/>
      <protection locked="0"/>
    </xf>
    <xf numFmtId="205" fontId="36" fillId="23" borderId="157">
      <alignment vertical="center"/>
      <protection locked="0"/>
    </xf>
    <xf numFmtId="208" fontId="36" fillId="23" borderId="157">
      <alignment vertical="center"/>
      <protection locked="0"/>
    </xf>
    <xf numFmtId="208" fontId="36" fillId="23" borderId="157">
      <alignment vertical="center"/>
      <protection locked="0"/>
    </xf>
    <xf numFmtId="205" fontId="36" fillId="23" borderId="157">
      <alignment vertical="center"/>
      <protection locked="0"/>
    </xf>
    <xf numFmtId="205" fontId="36" fillId="23" borderId="157">
      <alignment vertical="center"/>
      <protection locked="0"/>
    </xf>
    <xf numFmtId="208" fontId="36" fillId="23" borderId="157">
      <alignment vertical="center"/>
      <protection locked="0"/>
    </xf>
    <xf numFmtId="169" fontId="36" fillId="23" borderId="157">
      <alignment vertical="center"/>
      <protection locked="0"/>
    </xf>
    <xf numFmtId="169" fontId="36" fillId="23" borderId="157">
      <alignment vertical="center"/>
      <protection locked="0"/>
    </xf>
    <xf numFmtId="184" fontId="36" fillId="23" borderId="157">
      <alignment vertical="center"/>
      <protection locked="0"/>
    </xf>
    <xf numFmtId="184" fontId="36" fillId="23" borderId="157">
      <alignment vertical="center"/>
      <protection locked="0"/>
    </xf>
    <xf numFmtId="184" fontId="36" fillId="23" borderId="157">
      <alignment vertical="center"/>
      <protection locked="0"/>
    </xf>
    <xf numFmtId="184" fontId="36" fillId="23" borderId="157">
      <alignment vertical="center"/>
      <protection locked="0"/>
    </xf>
    <xf numFmtId="169" fontId="36" fillId="23" borderId="157">
      <alignment vertical="center"/>
      <protection locked="0"/>
    </xf>
    <xf numFmtId="169" fontId="36" fillId="33" borderId="157">
      <alignment vertical="center"/>
    </xf>
    <xf numFmtId="169" fontId="36" fillId="33" borderId="157">
      <alignment vertical="center"/>
    </xf>
    <xf numFmtId="208" fontId="36" fillId="33" borderId="157">
      <alignment vertical="center"/>
    </xf>
    <xf numFmtId="208" fontId="36" fillId="33" borderId="157">
      <alignment vertical="center"/>
    </xf>
    <xf numFmtId="208" fontId="36" fillId="33" borderId="157">
      <alignment vertical="center"/>
    </xf>
    <xf numFmtId="208" fontId="36" fillId="33" borderId="157">
      <alignment vertical="center"/>
    </xf>
    <xf numFmtId="204" fontId="36" fillId="33" borderId="157">
      <alignment vertical="center"/>
    </xf>
    <xf numFmtId="206" fontId="36" fillId="33" borderId="157">
      <alignment vertical="center"/>
    </xf>
    <xf numFmtId="205" fontId="36" fillId="33" borderId="157">
      <alignment vertical="center"/>
    </xf>
    <xf numFmtId="205" fontId="36" fillId="33" borderId="157">
      <alignment vertical="center"/>
    </xf>
    <xf numFmtId="205" fontId="36" fillId="33" borderId="157">
      <alignment vertical="center"/>
    </xf>
    <xf numFmtId="205" fontId="36" fillId="33" borderId="157">
      <alignment vertical="center"/>
    </xf>
    <xf numFmtId="169" fontId="36" fillId="33" borderId="157">
      <alignment vertical="center"/>
    </xf>
    <xf numFmtId="169" fontId="36" fillId="33" borderId="157">
      <alignment vertical="center"/>
    </xf>
    <xf numFmtId="169" fontId="36" fillId="33" borderId="157">
      <alignment vertical="center"/>
    </xf>
    <xf numFmtId="169" fontId="36" fillId="33" borderId="157">
      <alignment vertical="center"/>
    </xf>
    <xf numFmtId="169" fontId="36" fillId="161" borderId="157">
      <alignment horizontal="right" vertical="center"/>
      <protection locked="0"/>
    </xf>
    <xf numFmtId="205" fontId="36" fillId="161" borderId="157">
      <alignment horizontal="right" vertical="center"/>
      <protection locked="0"/>
    </xf>
    <xf numFmtId="205" fontId="36" fillId="161" borderId="157">
      <alignment horizontal="right" vertical="center"/>
      <protection locked="0"/>
    </xf>
    <xf numFmtId="206" fontId="36" fillId="161" borderId="157">
      <alignment horizontal="right" vertical="center"/>
      <protection locked="0"/>
    </xf>
    <xf numFmtId="204" fontId="36" fillId="161" borderId="157">
      <alignment horizontal="right" vertical="center"/>
      <protection locked="0"/>
    </xf>
    <xf numFmtId="206" fontId="36" fillId="161" borderId="157">
      <alignment horizontal="right" vertical="center"/>
      <protection locked="0"/>
    </xf>
    <xf numFmtId="169" fontId="36" fillId="161" borderId="157">
      <alignment horizontal="right" vertical="center"/>
      <protection locked="0"/>
    </xf>
    <xf numFmtId="169" fontId="36" fillId="161" borderId="157">
      <alignment horizontal="right" vertical="center"/>
      <protection locked="0"/>
    </xf>
    <xf numFmtId="169" fontId="36" fillId="161" borderId="157">
      <alignment horizontal="right" vertical="center"/>
      <protection locked="0"/>
    </xf>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205" fontId="209" fillId="91" borderId="160" applyNumberFormat="0" applyProtection="0">
      <alignment horizontal="left" vertical="top"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205" fontId="206" fillId="110" borderId="165" applyNumberFormat="0" applyProtection="0">
      <alignment horizontal="left" vertical="center" indent="1"/>
    </xf>
    <xf numFmtId="205" fontId="12" fillId="104" borderId="160"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38" borderId="165" applyNumberFormat="0" applyProtection="0">
      <alignment horizontal="left" vertical="center" indent="1"/>
    </xf>
    <xf numFmtId="205" fontId="12" fillId="92" borderId="160" applyNumberFormat="0" applyProtection="0">
      <alignment horizontal="left" vertical="center" indent="1"/>
    </xf>
    <xf numFmtId="205" fontId="206" fillId="92" borderId="160" applyNumberFormat="0" applyProtection="0">
      <alignment horizontal="left" vertical="top"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12"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3" borderId="165" applyNumberFormat="0" applyProtection="0">
      <alignment horizontal="left" vertical="center" indent="1"/>
    </xf>
    <xf numFmtId="205" fontId="12" fillId="103" borderId="160" applyNumberFormat="0" applyProtection="0">
      <alignment horizontal="left" vertical="center" indent="1"/>
    </xf>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12" fillId="106" borderId="157" applyNumberFormat="0">
      <protection locked="0"/>
    </xf>
    <xf numFmtId="205" fontId="71" fillId="104" borderId="167" applyBorder="0"/>
    <xf numFmtId="4" fontId="208" fillId="107" borderId="160" applyNumberFormat="0" applyProtection="0">
      <alignment vertical="center"/>
    </xf>
    <xf numFmtId="4" fontId="208" fillId="110" borderId="160" applyNumberFormat="0" applyProtection="0">
      <alignment horizontal="left" vertical="center" indent="1"/>
    </xf>
    <xf numFmtId="205" fontId="208" fillId="107" borderId="160" applyNumberFormat="0" applyProtection="0">
      <alignment horizontal="left" vertical="top" indent="1"/>
    </xf>
    <xf numFmtId="4" fontId="206" fillId="0" borderId="165" applyNumberFormat="0" applyProtection="0">
      <alignment horizontal="right" vertical="center"/>
    </xf>
    <xf numFmtId="4" fontId="215" fillId="27" borderId="165" applyNumberFormat="0" applyProtection="0">
      <alignment horizontal="right" vertical="center"/>
    </xf>
    <xf numFmtId="4" fontId="206" fillId="122" borderId="165" applyNumberFormat="0" applyProtection="0">
      <alignment horizontal="left" vertical="center" indent="1"/>
    </xf>
    <xf numFmtId="205" fontId="208" fillId="92" borderId="160" applyNumberFormat="0" applyProtection="0">
      <alignment horizontal="left" vertical="top" indent="1"/>
    </xf>
    <xf numFmtId="4" fontId="210" fillId="108" borderId="166" applyNumberFormat="0" applyProtection="0">
      <alignment horizontal="left" vertical="center" indent="1"/>
    </xf>
    <xf numFmtId="205" fontId="206" fillId="139" borderId="157"/>
    <xf numFmtId="4" fontId="211" fillId="106" borderId="165" applyNumberFormat="0" applyProtection="0">
      <alignment horizontal="right" vertical="center"/>
    </xf>
    <xf numFmtId="205" fontId="185" fillId="0" borderId="164" applyNumberFormat="0" applyFill="0" applyAlignment="0" applyProtection="0"/>
    <xf numFmtId="205" fontId="185" fillId="0" borderId="164" applyNumberFormat="0" applyFill="0" applyAlignment="0" applyProtection="0"/>
    <xf numFmtId="43" fontId="8" fillId="0" borderId="0" applyFont="0" applyFill="0" applyBorder="0" applyAlignment="0" applyProtection="0"/>
    <xf numFmtId="0" fontId="1" fillId="0" borderId="0"/>
    <xf numFmtId="204" fontId="1" fillId="22" borderId="170">
      <alignment vertical="center"/>
    </xf>
    <xf numFmtId="205" fontId="12" fillId="0" borderId="0">
      <alignment vertical="center"/>
    </xf>
    <xf numFmtId="0" fontId="1" fillId="0" borderId="0"/>
    <xf numFmtId="206" fontId="36" fillId="154" borderId="170">
      <alignment vertical="center"/>
    </xf>
    <xf numFmtId="169" fontId="36" fillId="154" borderId="170">
      <alignment vertical="center"/>
    </xf>
    <xf numFmtId="169"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4" fontId="36" fillId="154" borderId="170">
      <alignment vertical="center"/>
    </xf>
    <xf numFmtId="204" fontId="36" fillId="154" borderId="170">
      <alignment vertical="center"/>
    </xf>
    <xf numFmtId="206" fontId="36" fillId="154" borderId="170">
      <alignment vertical="center"/>
    </xf>
    <xf numFmtId="169"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169" fontId="36" fillId="23" borderId="170">
      <alignment vertical="center"/>
      <protection locked="0"/>
    </xf>
    <xf numFmtId="169"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69" fontId="36" fillId="23" borderId="170">
      <alignment vertical="center"/>
      <protection locked="0"/>
    </xf>
    <xf numFmtId="169" fontId="36" fillId="33" borderId="170">
      <alignment vertical="center"/>
    </xf>
    <xf numFmtId="169"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4" fontId="36" fillId="33" borderId="170">
      <alignment vertical="center"/>
    </xf>
    <xf numFmtId="206"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161" borderId="170">
      <alignment horizontal="right" vertical="center"/>
      <protection locked="0"/>
    </xf>
    <xf numFmtId="205" fontId="36" fillId="161" borderId="170">
      <alignment horizontal="right" vertical="center"/>
      <protection locked="0"/>
    </xf>
    <xf numFmtId="205" fontId="36" fillId="161" borderId="170">
      <alignment horizontal="right" vertical="center"/>
      <protection locked="0"/>
    </xf>
    <xf numFmtId="206" fontId="36" fillId="161" borderId="170">
      <alignment horizontal="right" vertical="center"/>
      <protection locked="0"/>
    </xf>
    <xf numFmtId="204" fontId="36" fillId="161" borderId="170">
      <alignment horizontal="right" vertical="center"/>
      <protection locked="0"/>
    </xf>
    <xf numFmtId="206"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205" fontId="12" fillId="106" borderId="170" applyNumberFormat="0">
      <protection locked="0"/>
    </xf>
    <xf numFmtId="4" fontId="215" fillId="23" borderId="170" applyNumberFormat="0" applyProtection="0">
      <alignment vertical="center"/>
    </xf>
    <xf numFmtId="205" fontId="206" fillId="139" borderId="170"/>
    <xf numFmtId="202" fontId="28" fillId="0" borderId="171" applyFill="0"/>
    <xf numFmtId="0" fontId="17" fillId="0" borderId="0"/>
    <xf numFmtId="204" fontId="1" fillId="22" borderId="170">
      <alignment vertical="center"/>
    </xf>
    <xf numFmtId="205" fontId="213" fillId="134" borderId="165" applyNumberFormat="0" applyAlignment="0" applyProtection="0"/>
    <xf numFmtId="205" fontId="213" fillId="134" borderId="165" applyNumberFormat="0" applyAlignment="0" applyProtection="0"/>
    <xf numFmtId="43" fontId="12" fillId="0" borderId="0" applyFont="0" applyFill="0" applyBorder="0" applyAlignment="0" applyProtection="0"/>
    <xf numFmtId="205" fontId="201" fillId="87" borderId="165" applyNumberFormat="0" applyAlignment="0" applyProtection="0"/>
    <xf numFmtId="205" fontId="201" fillId="87" borderId="165" applyNumberForma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4" fillId="134" borderId="114" applyNumberFormat="0" applyAlignment="0" applyProtection="0"/>
    <xf numFmtId="205" fontId="204" fillId="134" borderId="114" applyNumberFormat="0" applyAlignment="0" applyProtection="0"/>
    <xf numFmtId="206" fontId="36" fillId="154" borderId="170">
      <alignment vertical="center"/>
    </xf>
    <xf numFmtId="169" fontId="36" fillId="154" borderId="170">
      <alignment vertical="center"/>
    </xf>
    <xf numFmtId="169"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4" fontId="36" fillId="154" borderId="170">
      <alignment vertical="center"/>
    </xf>
    <xf numFmtId="204" fontId="36" fillId="154" borderId="170">
      <alignment vertical="center"/>
    </xf>
    <xf numFmtId="206" fontId="36" fillId="154" borderId="170">
      <alignment vertical="center"/>
    </xf>
    <xf numFmtId="169"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169" fontId="36" fillId="23" borderId="170">
      <alignment vertical="center"/>
      <protection locked="0"/>
    </xf>
    <xf numFmtId="169"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69" fontId="36" fillId="23" borderId="170">
      <alignment vertical="center"/>
      <protection locked="0"/>
    </xf>
    <xf numFmtId="169" fontId="36" fillId="33" borderId="170">
      <alignment vertical="center"/>
    </xf>
    <xf numFmtId="169"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4" fontId="36" fillId="33" borderId="170">
      <alignment vertical="center"/>
    </xf>
    <xf numFmtId="206"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161" borderId="170">
      <alignment horizontal="right" vertical="center"/>
      <protection locked="0"/>
    </xf>
    <xf numFmtId="205" fontId="36" fillId="161" borderId="170">
      <alignment horizontal="right" vertical="center"/>
      <protection locked="0"/>
    </xf>
    <xf numFmtId="205" fontId="36" fillId="161" borderId="170">
      <alignment horizontal="right" vertical="center"/>
      <protection locked="0"/>
    </xf>
    <xf numFmtId="206" fontId="36" fillId="161" borderId="170">
      <alignment horizontal="right" vertical="center"/>
      <protection locked="0"/>
    </xf>
    <xf numFmtId="204" fontId="36" fillId="161" borderId="170">
      <alignment horizontal="right" vertical="center"/>
      <protection locked="0"/>
    </xf>
    <xf numFmtId="206"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205" fontId="209" fillId="91" borderId="160" applyNumberFormat="0" applyProtection="0">
      <alignment horizontal="left" vertical="top"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205" fontId="206" fillId="110" borderId="165" applyNumberFormat="0" applyProtection="0">
      <alignment horizontal="left" vertical="center" indent="1"/>
    </xf>
    <xf numFmtId="205" fontId="12" fillId="104" borderId="160"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38" borderId="165" applyNumberFormat="0" applyProtection="0">
      <alignment horizontal="left" vertical="center" indent="1"/>
    </xf>
    <xf numFmtId="205" fontId="12" fillId="92" borderId="160" applyNumberFormat="0" applyProtection="0">
      <alignment horizontal="left" vertical="center" indent="1"/>
    </xf>
    <xf numFmtId="205" fontId="206" fillId="92" borderId="160" applyNumberFormat="0" applyProtection="0">
      <alignment horizontal="left" vertical="top"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12"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3" borderId="165" applyNumberFormat="0" applyProtection="0">
      <alignment horizontal="left" vertical="center" indent="1"/>
    </xf>
    <xf numFmtId="205" fontId="12" fillId="103" borderId="160" applyNumberFormat="0" applyProtection="0">
      <alignment horizontal="left" vertical="center" indent="1"/>
    </xf>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6" borderId="80" applyNumberFormat="0">
      <protection locked="0"/>
    </xf>
    <xf numFmtId="205" fontId="12" fillId="106" borderId="170" applyNumberFormat="0">
      <protection locked="0"/>
    </xf>
    <xf numFmtId="205" fontId="206" fillId="106" borderId="80" applyNumberFormat="0">
      <protection locked="0"/>
    </xf>
    <xf numFmtId="205" fontId="71" fillId="104" borderId="167" applyBorder="0"/>
    <xf numFmtId="4" fontId="208" fillId="107" borderId="160" applyNumberFormat="0" applyProtection="0">
      <alignment vertical="center"/>
    </xf>
    <xf numFmtId="4" fontId="215" fillId="23" borderId="170" applyNumberFormat="0" applyProtection="0">
      <alignment vertical="center"/>
    </xf>
    <xf numFmtId="4" fontId="208" fillId="110" borderId="160" applyNumberFormat="0" applyProtection="0">
      <alignment horizontal="left" vertical="center" indent="1"/>
    </xf>
    <xf numFmtId="205" fontId="208" fillId="107" borderId="160" applyNumberFormat="0" applyProtection="0">
      <alignment horizontal="left" vertical="top" indent="1"/>
    </xf>
    <xf numFmtId="4" fontId="206" fillId="0" borderId="165" applyNumberFormat="0" applyProtection="0">
      <alignment horizontal="right" vertical="center"/>
    </xf>
    <xf numFmtId="4" fontId="215" fillId="27" borderId="165" applyNumberFormat="0" applyProtection="0">
      <alignment horizontal="right" vertical="center"/>
    </xf>
    <xf numFmtId="205" fontId="208" fillId="92" borderId="160" applyNumberFormat="0" applyProtection="0">
      <alignment horizontal="left" vertical="top" indent="1"/>
    </xf>
    <xf numFmtId="4" fontId="210" fillId="108" borderId="166" applyNumberFormat="0" applyProtection="0">
      <alignment horizontal="left" vertical="center" indent="1"/>
    </xf>
    <xf numFmtId="205" fontId="206" fillId="139" borderId="170"/>
    <xf numFmtId="4" fontId="211" fillId="106" borderId="165" applyNumberFormat="0" applyProtection="0">
      <alignment horizontal="right" vertical="center"/>
    </xf>
    <xf numFmtId="202" fontId="28" fillId="0" borderId="171" applyFill="0"/>
    <xf numFmtId="205" fontId="185" fillId="0" borderId="164" applyNumberFormat="0" applyFill="0" applyAlignment="0" applyProtection="0"/>
    <xf numFmtId="202" fontId="28" fillId="0" borderId="171" applyFill="0"/>
    <xf numFmtId="209" fontId="1" fillId="0" borderId="0" applyFont="0" applyFill="0" applyBorder="0" applyProtection="0">
      <alignment vertical="top"/>
    </xf>
    <xf numFmtId="43" fontId="17" fillId="0" borderId="0" applyFont="0" applyFill="0" applyBorder="0" applyAlignment="0" applyProtection="0"/>
    <xf numFmtId="209" fontId="1" fillId="0" borderId="0" applyFont="0" applyFill="0" applyBorder="0" applyProtection="0">
      <alignment vertical="top"/>
    </xf>
    <xf numFmtId="43" fontId="1" fillId="0" borderId="0" applyFont="0" applyFill="0" applyBorder="0" applyAlignment="0" applyProtection="0"/>
    <xf numFmtId="43" fontId="15" fillId="0" borderId="0" applyFont="0" applyFill="0" applyBorder="0" applyAlignment="0" applyProtection="0"/>
    <xf numFmtId="0" fontId="17" fillId="0" borderId="0"/>
    <xf numFmtId="204" fontId="1" fillId="22" borderId="170">
      <alignmen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6" fontId="36" fillId="154" borderId="170">
      <alignment vertical="center"/>
    </xf>
    <xf numFmtId="169" fontId="36" fillId="154" borderId="170">
      <alignment vertical="center"/>
    </xf>
    <xf numFmtId="169"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4" fontId="36" fillId="154" borderId="170">
      <alignment vertical="center"/>
    </xf>
    <xf numFmtId="204" fontId="36" fillId="154" borderId="170">
      <alignment vertical="center"/>
    </xf>
    <xf numFmtId="206" fontId="36" fillId="154" borderId="170">
      <alignment vertical="center"/>
    </xf>
    <xf numFmtId="169"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169" fontId="36" fillId="23" borderId="170">
      <alignment vertical="center"/>
      <protection locked="0"/>
    </xf>
    <xf numFmtId="169"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69" fontId="36" fillId="23" borderId="170">
      <alignment vertical="center"/>
      <protection locked="0"/>
    </xf>
    <xf numFmtId="169" fontId="36" fillId="33" borderId="170">
      <alignment vertical="center"/>
    </xf>
    <xf numFmtId="169"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4" fontId="36" fillId="33" borderId="170">
      <alignment vertical="center"/>
    </xf>
    <xf numFmtId="206"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161" borderId="170">
      <alignment horizontal="right" vertical="center"/>
      <protection locked="0"/>
    </xf>
    <xf numFmtId="205" fontId="36" fillId="161" borderId="170">
      <alignment horizontal="right" vertical="center"/>
      <protection locked="0"/>
    </xf>
    <xf numFmtId="205" fontId="36" fillId="161" borderId="170">
      <alignment horizontal="right" vertical="center"/>
      <protection locked="0"/>
    </xf>
    <xf numFmtId="206" fontId="36" fillId="161" borderId="170">
      <alignment horizontal="right" vertical="center"/>
      <protection locked="0"/>
    </xf>
    <xf numFmtId="204" fontId="36" fillId="161" borderId="170">
      <alignment horizontal="right" vertical="center"/>
      <protection locked="0"/>
    </xf>
    <xf numFmtId="206"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205" fontId="206" fillId="106" borderId="80" applyNumberFormat="0">
      <protection locked="0"/>
    </xf>
    <xf numFmtId="205" fontId="12" fillId="106" borderId="17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4" fontId="215" fillId="23" borderId="170" applyNumberFormat="0" applyProtection="0">
      <alignment vertical="center"/>
    </xf>
    <xf numFmtId="205" fontId="206" fillId="139" borderId="170"/>
    <xf numFmtId="202" fontId="28" fillId="0" borderId="171" applyFill="0"/>
    <xf numFmtId="43" fontId="1" fillId="0" borderId="0" applyFont="0" applyFill="0" applyBorder="0" applyAlignment="0" applyProtection="0"/>
    <xf numFmtId="43" fontId="15" fillId="0" borderId="0" applyFont="0" applyFill="0" applyBorder="0" applyAlignment="0" applyProtection="0"/>
    <xf numFmtId="204" fontId="1" fillId="22" borderId="170">
      <alignment vertical="center"/>
    </xf>
    <xf numFmtId="205" fontId="213" fillId="134" borderId="165" applyNumberFormat="0" applyAlignment="0" applyProtection="0"/>
    <xf numFmtId="205" fontId="213" fillId="134" borderId="1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5" fontId="201" fillId="87" borderId="165" applyNumberFormat="0" applyAlignment="0" applyProtection="0"/>
    <xf numFmtId="205" fontId="201" fillId="87" borderId="165" applyNumberForma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4" fillId="134" borderId="114" applyNumberFormat="0" applyAlignment="0" applyProtection="0"/>
    <xf numFmtId="205" fontId="204" fillId="134" borderId="114" applyNumberFormat="0" applyAlignment="0" applyProtection="0"/>
    <xf numFmtId="206" fontId="36" fillId="154" borderId="170">
      <alignment vertical="center"/>
    </xf>
    <xf numFmtId="169" fontId="36" fillId="154" borderId="170">
      <alignment vertical="center"/>
    </xf>
    <xf numFmtId="169"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4" fontId="36" fillId="154" borderId="170">
      <alignment vertical="center"/>
    </xf>
    <xf numFmtId="204" fontId="36" fillId="154" borderId="170">
      <alignment vertical="center"/>
    </xf>
    <xf numFmtId="206" fontId="36" fillId="154" borderId="170">
      <alignment vertical="center"/>
    </xf>
    <xf numFmtId="169"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169" fontId="36" fillId="23" borderId="170">
      <alignment vertical="center"/>
      <protection locked="0"/>
    </xf>
    <xf numFmtId="169"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69" fontId="36" fillId="23" borderId="170">
      <alignment vertical="center"/>
      <protection locked="0"/>
    </xf>
    <xf numFmtId="169" fontId="36" fillId="33" borderId="170">
      <alignment vertical="center"/>
    </xf>
    <xf numFmtId="169"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4" fontId="36" fillId="33" borderId="170">
      <alignment vertical="center"/>
    </xf>
    <xf numFmtId="206"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161" borderId="170">
      <alignment horizontal="right" vertical="center"/>
      <protection locked="0"/>
    </xf>
    <xf numFmtId="205" fontId="36" fillId="161" borderId="170">
      <alignment horizontal="right" vertical="center"/>
      <protection locked="0"/>
    </xf>
    <xf numFmtId="205" fontId="36" fillId="161" borderId="170">
      <alignment horizontal="right" vertical="center"/>
      <protection locked="0"/>
    </xf>
    <xf numFmtId="206" fontId="36" fillId="161" borderId="170">
      <alignment horizontal="right" vertical="center"/>
      <protection locked="0"/>
    </xf>
    <xf numFmtId="204" fontId="36" fillId="161" borderId="170">
      <alignment horizontal="right" vertical="center"/>
      <protection locked="0"/>
    </xf>
    <xf numFmtId="206"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205" fontId="209" fillId="91" borderId="160" applyNumberFormat="0" applyProtection="0">
      <alignment horizontal="left" vertical="top"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205" fontId="206" fillId="110" borderId="165" applyNumberFormat="0" applyProtection="0">
      <alignment horizontal="left" vertical="center" indent="1"/>
    </xf>
    <xf numFmtId="205" fontId="12" fillId="104" borderId="160"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38" borderId="165" applyNumberFormat="0" applyProtection="0">
      <alignment horizontal="left" vertical="center" indent="1"/>
    </xf>
    <xf numFmtId="205" fontId="12" fillId="92" borderId="160" applyNumberFormat="0" applyProtection="0">
      <alignment horizontal="left" vertical="center" indent="1"/>
    </xf>
    <xf numFmtId="205" fontId="206" fillId="92" borderId="160" applyNumberFormat="0" applyProtection="0">
      <alignment horizontal="left" vertical="top"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12"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3" borderId="165" applyNumberFormat="0" applyProtection="0">
      <alignment horizontal="left" vertical="center" indent="1"/>
    </xf>
    <xf numFmtId="205" fontId="12" fillId="103" borderId="160" applyNumberFormat="0" applyProtection="0">
      <alignment horizontal="left" vertical="center" indent="1"/>
    </xf>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6" borderId="80" applyNumberFormat="0">
      <protection locked="0"/>
    </xf>
    <xf numFmtId="205" fontId="12" fillId="106" borderId="17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71" fillId="104" borderId="167" applyBorder="0"/>
    <xf numFmtId="4" fontId="208" fillId="107" borderId="160" applyNumberFormat="0" applyProtection="0">
      <alignment vertical="center"/>
    </xf>
    <xf numFmtId="4" fontId="215" fillId="23" borderId="170" applyNumberFormat="0" applyProtection="0">
      <alignment vertical="center"/>
    </xf>
    <xf numFmtId="4" fontId="208" fillId="110" borderId="160" applyNumberFormat="0" applyProtection="0">
      <alignment horizontal="left" vertical="center" indent="1"/>
    </xf>
    <xf numFmtId="205" fontId="208" fillId="107" borderId="160" applyNumberFormat="0" applyProtection="0">
      <alignment horizontal="left" vertical="top" indent="1"/>
    </xf>
    <xf numFmtId="4" fontId="206" fillId="0" borderId="165" applyNumberFormat="0" applyProtection="0">
      <alignment horizontal="right" vertical="center"/>
    </xf>
    <xf numFmtId="4" fontId="215" fillId="27" borderId="165" applyNumberFormat="0" applyProtection="0">
      <alignment horizontal="right" vertical="center"/>
    </xf>
    <xf numFmtId="205" fontId="208" fillId="92" borderId="160" applyNumberFormat="0" applyProtection="0">
      <alignment horizontal="left" vertical="top" indent="1"/>
    </xf>
    <xf numFmtId="4" fontId="210" fillId="108" borderId="166" applyNumberFormat="0" applyProtection="0">
      <alignment horizontal="left" vertical="center" indent="1"/>
    </xf>
    <xf numFmtId="205" fontId="206" fillId="139" borderId="170"/>
    <xf numFmtId="4" fontId="211" fillId="106" borderId="165" applyNumberFormat="0" applyProtection="0">
      <alignment horizontal="right" vertical="center"/>
    </xf>
    <xf numFmtId="37" fontId="28" fillId="0" borderId="19" applyNumberFormat="0"/>
    <xf numFmtId="205" fontId="185" fillId="0" borderId="164" applyNumberFormat="0" applyFill="0" applyAlignment="0" applyProtection="0"/>
    <xf numFmtId="205" fontId="185" fillId="0" borderId="164" applyNumberFormat="0" applyFill="0" applyAlignment="0" applyProtection="0"/>
    <xf numFmtId="43" fontId="1"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205" fontId="206" fillId="86" borderId="165" applyNumberFormat="0" applyFont="0" applyAlignment="0" applyProtection="0"/>
    <xf numFmtId="43" fontId="15" fillId="0" borderId="0" applyFont="0" applyFill="0" applyBorder="0" applyAlignment="0" applyProtection="0"/>
    <xf numFmtId="0" fontId="17" fillId="0" borderId="0"/>
    <xf numFmtId="204" fontId="1" fillId="22" borderId="170">
      <alignment vertical="center"/>
    </xf>
    <xf numFmtId="205" fontId="213" fillId="134" borderId="165" applyNumberFormat="0" applyAlignment="0" applyProtection="0"/>
    <xf numFmtId="205" fontId="213" fillId="134" borderId="165" applyNumberFormat="0" applyAlignment="0" applyProtection="0"/>
    <xf numFmtId="205" fontId="201" fillId="87" borderId="165" applyNumberFormat="0" applyAlignment="0" applyProtection="0"/>
    <xf numFmtId="205" fontId="201" fillId="87" borderId="1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5" fontId="8" fillId="0" borderId="0"/>
    <xf numFmtId="4" fontId="206" fillId="122" borderId="165" applyNumberFormat="0" applyProtection="0">
      <alignment horizontal="left" vertical="center" indent="1"/>
    </xf>
    <xf numFmtId="4" fontId="206" fillId="95" borderId="166" applyNumberFormat="0" applyProtection="0">
      <alignment horizontal="right" vertical="center"/>
    </xf>
    <xf numFmtId="4" fontId="206" fillId="98" borderId="165" applyNumberFormat="0" applyProtection="0">
      <alignment horizontal="right" vertical="center"/>
    </xf>
    <xf numFmtId="4" fontId="206" fillId="101" borderId="165" applyNumberFormat="0" applyProtection="0">
      <alignment horizontal="right" vertical="center"/>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205" fontId="12" fillId="92" borderId="160" applyNumberFormat="0" applyProtection="0">
      <alignment horizontal="left" vertical="center" indent="1"/>
    </xf>
    <xf numFmtId="205" fontId="206" fillId="92" borderId="160" applyNumberFormat="0" applyProtection="0">
      <alignment horizontal="left" vertical="top"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12" fillId="105" borderId="160" applyNumberFormat="0" applyProtection="0">
      <alignment horizontal="left" vertical="top" indent="1"/>
    </xf>
    <xf numFmtId="205" fontId="206" fillId="103" borderId="165" applyNumberFormat="0" applyProtection="0">
      <alignment horizontal="left" vertical="center"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6" borderId="80" applyNumberFormat="0">
      <protection locked="0"/>
    </xf>
    <xf numFmtId="205" fontId="206" fillId="106" borderId="80" applyNumberFormat="0">
      <protection locked="0"/>
    </xf>
    <xf numFmtId="205" fontId="71" fillId="104" borderId="167" applyBorder="0"/>
    <xf numFmtId="4" fontId="208" fillId="110" borderId="160" applyNumberFormat="0" applyProtection="0">
      <alignment horizontal="left" vertical="center" indent="1"/>
    </xf>
    <xf numFmtId="4" fontId="215" fillId="27" borderId="165" applyNumberFormat="0" applyProtection="0">
      <alignment horizontal="right" vertical="center"/>
    </xf>
    <xf numFmtId="4" fontId="210" fillId="108" borderId="166" applyNumberFormat="0" applyProtection="0">
      <alignment horizontal="left" vertical="center" indent="1"/>
    </xf>
    <xf numFmtId="204" fontId="1" fillId="22" borderId="170">
      <alignment vertical="center"/>
    </xf>
    <xf numFmtId="205" fontId="213" fillId="134" borderId="165" applyNumberFormat="0" applyAlignment="0" applyProtection="0"/>
    <xf numFmtId="205" fontId="213" fillId="134" borderId="165" applyNumberFormat="0" applyAlignment="0" applyProtection="0"/>
    <xf numFmtId="205" fontId="201" fillId="87" borderId="165" applyNumberFormat="0" applyAlignment="0" applyProtection="0"/>
    <xf numFmtId="205" fontId="201" fillId="87" borderId="165" applyNumberForma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6" fontId="36" fillId="154" borderId="170">
      <alignment vertical="center"/>
    </xf>
    <xf numFmtId="169" fontId="36" fillId="154" borderId="170">
      <alignment vertical="center"/>
    </xf>
    <xf numFmtId="169"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4" fontId="36" fillId="154" borderId="170">
      <alignment vertical="center"/>
    </xf>
    <xf numFmtId="204" fontId="36" fillId="154" borderId="170">
      <alignment vertical="center"/>
    </xf>
    <xf numFmtId="206" fontId="36" fillId="154" borderId="170">
      <alignment vertical="center"/>
    </xf>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169"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169" fontId="36" fillId="23" borderId="170">
      <alignment vertical="center"/>
      <protection locked="0"/>
    </xf>
    <xf numFmtId="169"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69" fontId="36" fillId="23" borderId="170">
      <alignment vertical="center"/>
      <protection locked="0"/>
    </xf>
    <xf numFmtId="169" fontId="36" fillId="33" borderId="170">
      <alignment vertical="center"/>
    </xf>
    <xf numFmtId="169"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4" fontId="36" fillId="33" borderId="170">
      <alignment vertical="center"/>
    </xf>
    <xf numFmtId="206"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161" borderId="170">
      <alignment horizontal="right" vertical="center"/>
      <protection locked="0"/>
    </xf>
    <xf numFmtId="205" fontId="36" fillId="161" borderId="170">
      <alignment horizontal="right" vertical="center"/>
      <protection locked="0"/>
    </xf>
    <xf numFmtId="205" fontId="36" fillId="161" borderId="170">
      <alignment horizontal="right" vertical="center"/>
      <protection locked="0"/>
    </xf>
    <xf numFmtId="206" fontId="36" fillId="161" borderId="170">
      <alignment horizontal="right" vertical="center"/>
      <protection locked="0"/>
    </xf>
    <xf numFmtId="204" fontId="36" fillId="161" borderId="170">
      <alignment horizontal="right" vertical="center"/>
      <protection locked="0"/>
    </xf>
    <xf numFmtId="206"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205" fontId="204" fillId="134" borderId="114" applyNumberFormat="0" applyAlignment="0" applyProtection="0"/>
    <xf numFmtId="205" fontId="204" fillId="134" borderId="114" applyNumberFormat="0" applyAlignment="0" applyProtection="0"/>
    <xf numFmtId="206" fontId="36" fillId="154" borderId="170">
      <alignment vertical="center"/>
    </xf>
    <xf numFmtId="169" fontId="36" fillId="154" borderId="170">
      <alignment vertical="center"/>
    </xf>
    <xf numFmtId="169"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4" fontId="36" fillId="154" borderId="170">
      <alignment vertical="center"/>
    </xf>
    <xf numFmtId="206" fontId="36" fillId="154" borderId="170">
      <alignment vertical="center"/>
    </xf>
    <xf numFmtId="169"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169" fontId="36" fillId="23" borderId="170">
      <alignment vertical="center"/>
      <protection locked="0"/>
    </xf>
    <xf numFmtId="169"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69"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4" fontId="36" fillId="33" borderId="170">
      <alignment vertical="center"/>
    </xf>
    <xf numFmtId="206"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161" borderId="170">
      <alignment horizontal="right" vertical="center"/>
      <protection locked="0"/>
    </xf>
    <xf numFmtId="205" fontId="36" fillId="161" borderId="170">
      <alignment horizontal="right" vertical="center"/>
      <protection locked="0"/>
    </xf>
    <xf numFmtId="205" fontId="36" fillId="161" borderId="170">
      <alignment horizontal="right" vertical="center"/>
      <protection locked="0"/>
    </xf>
    <xf numFmtId="206" fontId="36" fillId="161" borderId="170">
      <alignment horizontal="right" vertical="center"/>
      <protection locked="0"/>
    </xf>
    <xf numFmtId="204" fontId="36" fillId="161" borderId="170">
      <alignment horizontal="right" vertical="center"/>
      <protection locked="0"/>
    </xf>
    <xf numFmtId="206"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205" fontId="209" fillId="91" borderId="160" applyNumberFormat="0" applyProtection="0">
      <alignment horizontal="left" vertical="top"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205" fontId="206" fillId="110" borderId="165" applyNumberFormat="0" applyProtection="0">
      <alignment horizontal="left" vertical="center" indent="1"/>
    </xf>
    <xf numFmtId="205" fontId="12" fillId="104" borderId="160"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12" fillId="106" borderId="170" applyNumberFormat="0">
      <protection locked="0"/>
    </xf>
    <xf numFmtId="205" fontId="206" fillId="138" borderId="165" applyNumberFormat="0" applyProtection="0">
      <alignment horizontal="left" vertical="center" indent="1"/>
    </xf>
    <xf numFmtId="205" fontId="12" fillId="92" borderId="160" applyNumberFormat="0" applyProtection="0">
      <alignment horizontal="left" vertical="center"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4" fontId="215" fillId="23" borderId="170" applyNumberFormat="0" applyProtection="0">
      <alignment vertical="center"/>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3" borderId="165" applyNumberFormat="0" applyProtection="0">
      <alignment horizontal="left" vertical="center" indent="1"/>
    </xf>
    <xf numFmtId="205" fontId="12" fillId="103" borderId="160" applyNumberFormat="0" applyProtection="0">
      <alignment horizontal="left" vertical="center" indent="1"/>
    </xf>
    <xf numFmtId="205" fontId="206" fillId="139" borderId="170"/>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206" fillId="103" borderId="160" applyNumberFormat="0" applyProtection="0">
      <alignment horizontal="left" vertical="top" indent="1"/>
    </xf>
    <xf numFmtId="169" fontId="36" fillId="33" borderId="170">
      <alignment vertical="center"/>
    </xf>
    <xf numFmtId="169" fontId="36" fillId="23" borderId="170">
      <alignment vertical="center"/>
      <protection locked="0"/>
    </xf>
    <xf numFmtId="205" fontId="206" fillId="86" borderId="165" applyNumberFormat="0" applyFont="0" applyAlignment="0" applyProtection="0"/>
    <xf numFmtId="202" fontId="28" fillId="0" borderId="171" applyFill="0"/>
    <xf numFmtId="0" fontId="17" fillId="0" borderId="0"/>
    <xf numFmtId="205" fontId="206" fillId="106" borderId="80" applyNumberFormat="0">
      <protection locked="0"/>
    </xf>
    <xf numFmtId="43" fontId="1" fillId="0" borderId="0" applyFont="0" applyFill="0" applyBorder="0" applyAlignment="0" applyProtection="0"/>
    <xf numFmtId="43" fontId="15" fillId="0" borderId="0" applyFont="0" applyFill="0" applyBorder="0" applyAlignment="0" applyProtection="0"/>
    <xf numFmtId="204" fontId="1" fillId="22" borderId="170">
      <alignment vertical="center"/>
    </xf>
    <xf numFmtId="205" fontId="213" fillId="134" borderId="165" applyNumberFormat="0" applyAlignment="0" applyProtection="0"/>
    <xf numFmtId="205" fontId="213" fillId="134" borderId="1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5" fontId="201" fillId="87" borderId="165" applyNumberFormat="0" applyAlignment="0" applyProtection="0"/>
    <xf numFmtId="205" fontId="201" fillId="87" borderId="165" applyNumberForma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4" fillId="134" borderId="114" applyNumberFormat="0" applyAlignment="0" applyProtection="0"/>
    <xf numFmtId="205" fontId="204" fillId="134" borderId="114" applyNumberFormat="0" applyAlignment="0" applyProtection="0"/>
    <xf numFmtId="206" fontId="36" fillId="154" borderId="170">
      <alignment vertical="center"/>
    </xf>
    <xf numFmtId="169" fontId="36" fillId="154" borderId="170">
      <alignment vertical="center"/>
    </xf>
    <xf numFmtId="169"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5" fontId="36" fillId="154" borderId="170">
      <alignment vertical="center"/>
    </xf>
    <xf numFmtId="204" fontId="36" fillId="154" borderId="170">
      <alignment vertical="center"/>
    </xf>
    <xf numFmtId="204" fontId="36" fillId="154" borderId="170">
      <alignment vertical="center"/>
    </xf>
    <xf numFmtId="206" fontId="36" fillId="154" borderId="170">
      <alignment vertical="center"/>
    </xf>
    <xf numFmtId="169"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208" fontId="36" fillId="23" borderId="170">
      <alignment vertical="center"/>
      <protection locked="0"/>
    </xf>
    <xf numFmtId="205" fontId="36" fillId="23" borderId="170">
      <alignment vertical="center"/>
      <protection locked="0"/>
    </xf>
    <xf numFmtId="205" fontId="36" fillId="23" borderId="170">
      <alignment vertical="center"/>
      <protection locked="0"/>
    </xf>
    <xf numFmtId="208" fontId="36" fillId="23" borderId="170">
      <alignment vertical="center"/>
      <protection locked="0"/>
    </xf>
    <xf numFmtId="169" fontId="36" fillId="23" borderId="170">
      <alignment vertical="center"/>
      <protection locked="0"/>
    </xf>
    <xf numFmtId="169"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84" fontId="36" fillId="23" borderId="170">
      <alignment vertical="center"/>
      <protection locked="0"/>
    </xf>
    <xf numFmtId="169" fontId="36" fillId="23" borderId="170">
      <alignment vertical="center"/>
      <protection locked="0"/>
    </xf>
    <xf numFmtId="169" fontId="36" fillId="33" borderId="170">
      <alignment vertical="center"/>
    </xf>
    <xf numFmtId="169"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8" fontId="36" fillId="33" borderId="170">
      <alignment vertical="center"/>
    </xf>
    <xf numFmtId="204" fontId="36" fillId="33" borderId="170">
      <alignment vertical="center"/>
    </xf>
    <xf numFmtId="206"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205"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33" borderId="170">
      <alignment vertical="center"/>
    </xf>
    <xf numFmtId="169" fontId="36" fillId="161" borderId="170">
      <alignment horizontal="right" vertical="center"/>
      <protection locked="0"/>
    </xf>
    <xf numFmtId="205" fontId="36" fillId="161" borderId="170">
      <alignment horizontal="right" vertical="center"/>
      <protection locked="0"/>
    </xf>
    <xf numFmtId="205" fontId="36" fillId="161" borderId="170">
      <alignment horizontal="right" vertical="center"/>
      <protection locked="0"/>
    </xf>
    <xf numFmtId="206" fontId="36" fillId="161" borderId="170">
      <alignment horizontal="right" vertical="center"/>
      <protection locked="0"/>
    </xf>
    <xf numFmtId="204" fontId="36" fillId="161" borderId="170">
      <alignment horizontal="right" vertical="center"/>
      <protection locked="0"/>
    </xf>
    <xf numFmtId="206"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169" fontId="36" fillId="161" borderId="170">
      <alignment horizontal="right" vertical="center"/>
      <protection locked="0"/>
    </xf>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205" fontId="209" fillId="91" borderId="160" applyNumberFormat="0" applyProtection="0">
      <alignment horizontal="left" vertical="top"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205" fontId="206" fillId="110" borderId="165" applyNumberFormat="0" applyProtection="0">
      <alignment horizontal="left" vertical="center" indent="1"/>
    </xf>
    <xf numFmtId="205" fontId="12" fillId="104" borderId="160"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38" borderId="165" applyNumberFormat="0" applyProtection="0">
      <alignment horizontal="left" vertical="center" indent="1"/>
    </xf>
    <xf numFmtId="205" fontId="12" fillId="92" borderId="160" applyNumberFormat="0" applyProtection="0">
      <alignment horizontal="left" vertical="center" indent="1"/>
    </xf>
    <xf numFmtId="205" fontId="206" fillId="92" borderId="160" applyNumberFormat="0" applyProtection="0">
      <alignment horizontal="left" vertical="top"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12"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3" borderId="165" applyNumberFormat="0" applyProtection="0">
      <alignment horizontal="left" vertical="center" indent="1"/>
    </xf>
    <xf numFmtId="205" fontId="12" fillId="103" borderId="160" applyNumberFormat="0" applyProtection="0">
      <alignment horizontal="left" vertical="center" indent="1"/>
    </xf>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5" borderId="160" applyNumberFormat="0" applyProtection="0">
      <alignment horizontal="left" vertical="top" indent="1"/>
    </xf>
    <xf numFmtId="205" fontId="12" fillId="106" borderId="170" applyNumberFormat="0">
      <protection locked="0"/>
    </xf>
    <xf numFmtId="205" fontId="12" fillId="105"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206" fillId="105" borderId="160" applyNumberFormat="0" applyProtection="0">
      <alignment horizontal="left" vertical="top" indent="1"/>
    </xf>
    <xf numFmtId="205" fontId="71" fillId="104" borderId="167" applyBorder="0"/>
    <xf numFmtId="4" fontId="208" fillId="107" borderId="160" applyNumberFormat="0" applyProtection="0">
      <alignment vertical="center"/>
    </xf>
    <xf numFmtId="4" fontId="215" fillId="23" borderId="170" applyNumberFormat="0" applyProtection="0">
      <alignment vertical="center"/>
    </xf>
    <xf numFmtId="4" fontId="208" fillId="110" borderId="160" applyNumberFormat="0" applyProtection="0">
      <alignment horizontal="left" vertical="center" indent="1"/>
    </xf>
    <xf numFmtId="205" fontId="208" fillId="107" borderId="160" applyNumberFormat="0" applyProtection="0">
      <alignment horizontal="left" vertical="top" indent="1"/>
    </xf>
    <xf numFmtId="4" fontId="206" fillId="0" borderId="165" applyNumberFormat="0" applyProtection="0">
      <alignment horizontal="right" vertical="center"/>
    </xf>
    <xf numFmtId="4" fontId="215" fillId="27" borderId="165" applyNumberFormat="0" applyProtection="0">
      <alignment horizontal="right" vertical="center"/>
    </xf>
    <xf numFmtId="205" fontId="208" fillId="92" borderId="160" applyNumberFormat="0" applyProtection="0">
      <alignment horizontal="left" vertical="top" indent="1"/>
    </xf>
    <xf numFmtId="4" fontId="210" fillId="108" borderId="166" applyNumberFormat="0" applyProtection="0">
      <alignment horizontal="left" vertical="center" indent="1"/>
    </xf>
    <xf numFmtId="205" fontId="206" fillId="139" borderId="170"/>
    <xf numFmtId="4" fontId="211" fillId="106" borderId="165" applyNumberFormat="0" applyProtection="0">
      <alignment horizontal="right" vertical="center"/>
    </xf>
    <xf numFmtId="37" fontId="28" fillId="0" borderId="19" applyNumberFormat="0"/>
    <xf numFmtId="202" fontId="28" fillId="0" borderId="171" applyFill="0"/>
    <xf numFmtId="205" fontId="185" fillId="0" borderId="164" applyNumberFormat="0" applyFill="0" applyAlignment="0" applyProtection="0"/>
    <xf numFmtId="205" fontId="185" fillId="0" borderId="164" applyNumberFormat="0" applyFill="0" applyAlignment="0" applyProtection="0"/>
    <xf numFmtId="43" fontId="1"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3"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8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02" fontId="28" fillId="0" borderId="171" applyFill="0"/>
    <xf numFmtId="43" fontId="1" fillId="0" borderId="0" applyFont="0" applyFill="0" applyBorder="0" applyAlignment="0" applyProtection="0"/>
    <xf numFmtId="43" fontId="17" fillId="0" borderId="0" applyFont="0" applyFill="0" applyBorder="0" applyAlignment="0" applyProtection="0"/>
    <xf numFmtId="4" fontId="215" fillId="38" borderId="165" applyNumberFormat="0" applyProtection="0">
      <alignment vertical="center"/>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2" fontId="28" fillId="0" borderId="171" applyFill="0"/>
    <xf numFmtId="0" fontId="17" fillId="0" borderId="0"/>
    <xf numFmtId="205" fontId="36" fillId="154" borderId="170">
      <alignment vertical="center"/>
    </xf>
    <xf numFmtId="205" fontId="213" fillId="134" borderId="165" applyNumberFormat="0" applyAlignment="0" applyProtection="0"/>
    <xf numFmtId="205" fontId="213" fillId="134" borderId="165" applyNumberFormat="0" applyAlignment="0" applyProtection="0"/>
    <xf numFmtId="205" fontId="206" fillId="86" borderId="165" applyNumberFormat="0" applyFont="0" applyAlignment="0" applyProtection="0"/>
    <xf numFmtId="202" fontId="28" fillId="0" borderId="171" applyFill="0"/>
    <xf numFmtId="205" fontId="208" fillId="107" borderId="160" applyNumberFormat="0" applyProtection="0">
      <alignment horizontal="left" vertical="top" indent="1"/>
    </xf>
    <xf numFmtId="4" fontId="208" fillId="107" borderId="160" applyNumberFormat="0" applyProtection="0">
      <alignment vertical="center"/>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12" fillId="103" borderId="160" applyNumberFormat="0" applyProtection="0">
      <alignment horizontal="left" vertical="center" indent="1"/>
    </xf>
    <xf numFmtId="205" fontId="206" fillId="105"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10" borderId="165" applyNumberFormat="0" applyProtection="0">
      <alignment horizontal="left" vertical="center" indent="1"/>
    </xf>
    <xf numFmtId="4" fontId="206" fillId="92" borderId="166" applyNumberFormat="0" applyProtection="0">
      <alignment horizontal="left" vertical="center" indent="1"/>
    </xf>
    <xf numFmtId="4" fontId="206" fillId="102" borderId="166" applyNumberFormat="0" applyProtection="0">
      <alignment horizontal="left" vertical="center" indent="1"/>
    </xf>
    <xf numFmtId="4" fontId="206" fillId="99" borderId="165" applyNumberFormat="0" applyProtection="0">
      <alignment horizontal="right" vertical="center"/>
    </xf>
    <xf numFmtId="4" fontId="206" fillId="96" borderId="165" applyNumberFormat="0" applyProtection="0">
      <alignment horizontal="right" vertical="center"/>
    </xf>
    <xf numFmtId="4" fontId="206" fillId="93" borderId="165" applyNumberFormat="0" applyProtection="0">
      <alignment horizontal="right" vertical="center"/>
    </xf>
    <xf numFmtId="4" fontId="206" fillId="38" borderId="165" applyNumberFormat="0" applyProtection="0">
      <alignment horizontal="left" vertical="center" indent="1"/>
    </xf>
    <xf numFmtId="205" fontId="204" fillId="134" borderId="114" applyNumberFormat="0" applyAlignment="0" applyProtection="0"/>
    <xf numFmtId="205" fontId="206" fillId="86" borderId="165" applyNumberFormat="0" applyFont="0" applyAlignment="0" applyProtection="0"/>
    <xf numFmtId="205" fontId="201" fillId="87" borderId="165" applyNumberFormat="0" applyAlignment="0" applyProtection="0"/>
    <xf numFmtId="205" fontId="201" fillId="87" borderId="165" applyNumberForma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6" fillId="86" borderId="165" applyNumberFormat="0" applyFont="0" applyAlignment="0" applyProtection="0"/>
    <xf numFmtId="205" fontId="204" fillId="134" borderId="114" applyNumberFormat="0" applyAlignment="0" applyProtection="0"/>
    <xf numFmtId="205" fontId="204" fillId="134" borderId="114" applyNumberFormat="0" applyAlignment="0" applyProtection="0"/>
    <xf numFmtId="4" fontId="206" fillId="91" borderId="165" applyNumberFormat="0" applyProtection="0">
      <alignment vertical="center"/>
    </xf>
    <xf numFmtId="4" fontId="215" fillId="38" borderId="165" applyNumberFormat="0" applyProtection="0">
      <alignment vertical="center"/>
    </xf>
    <xf numFmtId="4" fontId="206" fillId="38" borderId="165" applyNumberFormat="0" applyProtection="0">
      <alignment horizontal="left" vertical="center" indent="1"/>
    </xf>
    <xf numFmtId="205" fontId="209" fillId="91" borderId="160" applyNumberFormat="0" applyProtection="0">
      <alignment horizontal="left" vertical="top" indent="1"/>
    </xf>
    <xf numFmtId="4" fontId="206" fillId="122" borderId="165" applyNumberFormat="0" applyProtection="0">
      <alignment horizontal="left" vertical="center" indent="1"/>
    </xf>
    <xf numFmtId="4" fontId="206" fillId="93" borderId="165" applyNumberFormat="0" applyProtection="0">
      <alignment horizontal="right" vertical="center"/>
    </xf>
    <xf numFmtId="4" fontId="206" fillId="137" borderId="165" applyNumberFormat="0" applyProtection="0">
      <alignment horizontal="right" vertical="center"/>
    </xf>
    <xf numFmtId="4" fontId="206" fillId="95" borderId="166" applyNumberFormat="0" applyProtection="0">
      <alignment horizontal="right" vertical="center"/>
    </xf>
    <xf numFmtId="4" fontId="206" fillId="96" borderId="165" applyNumberFormat="0" applyProtection="0">
      <alignment horizontal="right" vertical="center"/>
    </xf>
    <xf numFmtId="4" fontId="206" fillId="97" borderId="165" applyNumberFormat="0" applyProtection="0">
      <alignment horizontal="right" vertical="center"/>
    </xf>
    <xf numFmtId="4" fontId="206" fillId="98" borderId="165" applyNumberFormat="0" applyProtection="0">
      <alignment horizontal="right" vertical="center"/>
    </xf>
    <xf numFmtId="4" fontId="206" fillId="99" borderId="165" applyNumberFormat="0" applyProtection="0">
      <alignment horizontal="right" vertical="center"/>
    </xf>
    <xf numFmtId="4" fontId="206" fillId="100" borderId="165" applyNumberFormat="0" applyProtection="0">
      <alignment horizontal="right" vertical="center"/>
    </xf>
    <xf numFmtId="4" fontId="206" fillId="101" borderId="165" applyNumberFormat="0" applyProtection="0">
      <alignment horizontal="right" vertical="center"/>
    </xf>
    <xf numFmtId="4" fontId="206" fillId="102" borderId="166" applyNumberFormat="0" applyProtection="0">
      <alignment horizontal="left" vertical="center" indent="1"/>
    </xf>
    <xf numFmtId="4" fontId="12" fillId="104" borderId="166" applyNumberFormat="0" applyProtection="0">
      <alignment horizontal="left" vertical="center" indent="1"/>
    </xf>
    <xf numFmtId="4" fontId="12" fillId="104" borderId="166" applyNumberFormat="0" applyProtection="0">
      <alignment horizontal="left" vertical="center" indent="1"/>
    </xf>
    <xf numFmtId="4" fontId="206" fillId="92" borderId="165" applyNumberFormat="0" applyProtection="0">
      <alignment horizontal="right" vertical="center"/>
    </xf>
    <xf numFmtId="4" fontId="206" fillId="103" borderId="166" applyNumberFormat="0" applyProtection="0">
      <alignment horizontal="left" vertical="center" indent="1"/>
    </xf>
    <xf numFmtId="4" fontId="206" fillId="92" borderId="166" applyNumberFormat="0" applyProtection="0">
      <alignment horizontal="left" vertical="center" indent="1"/>
    </xf>
    <xf numFmtId="205" fontId="206" fillId="110" borderId="165" applyNumberFormat="0" applyProtection="0">
      <alignment horizontal="left" vertical="center" indent="1"/>
    </xf>
    <xf numFmtId="205" fontId="12" fillId="104" borderId="160"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04" borderId="160" applyNumberFormat="0" applyProtection="0">
      <alignment horizontal="left" vertical="top" indent="1"/>
    </xf>
    <xf numFmtId="205" fontId="206" fillId="138" borderId="165" applyNumberFormat="0" applyProtection="0">
      <alignment horizontal="left" vertical="center" indent="1"/>
    </xf>
    <xf numFmtId="205" fontId="12" fillId="92" borderId="160" applyNumberFormat="0" applyProtection="0">
      <alignment horizontal="left" vertical="center" indent="1"/>
    </xf>
    <xf numFmtId="205" fontId="206" fillId="92" borderId="160" applyNumberFormat="0" applyProtection="0">
      <alignment horizontal="left" vertical="top" indent="1"/>
    </xf>
    <xf numFmtId="205" fontId="12"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92" borderId="160" applyNumberFormat="0" applyProtection="0">
      <alignment horizontal="left" vertical="top" indent="1"/>
    </xf>
    <xf numFmtId="205" fontId="206" fillId="105" borderId="165" applyNumberFormat="0" applyProtection="0">
      <alignment horizontal="left" vertical="center" indent="1"/>
    </xf>
    <xf numFmtId="205" fontId="12" fillId="105" borderId="160" applyNumberFormat="0" applyProtection="0">
      <alignment horizontal="left" vertical="center" indent="1"/>
    </xf>
    <xf numFmtId="205" fontId="206" fillId="105" borderId="160" applyNumberFormat="0" applyProtection="0">
      <alignment horizontal="left" vertical="top" indent="1"/>
    </xf>
    <xf numFmtId="205" fontId="12"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5" borderId="160" applyNumberFormat="0" applyProtection="0">
      <alignment horizontal="left" vertical="top" indent="1"/>
    </xf>
    <xf numFmtId="205" fontId="206" fillId="103" borderId="165" applyNumberFormat="0" applyProtection="0">
      <alignment horizontal="left" vertical="center" indent="1"/>
    </xf>
    <xf numFmtId="205" fontId="12" fillId="103" borderId="160" applyNumberFormat="0" applyProtection="0">
      <alignment horizontal="left" vertical="center" indent="1"/>
    </xf>
    <xf numFmtId="205" fontId="206" fillId="103" borderId="160" applyNumberFormat="0" applyProtection="0">
      <alignment horizontal="left" vertical="top" indent="1"/>
    </xf>
    <xf numFmtId="205" fontId="12"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71" fillId="104" borderId="167" applyBorder="0"/>
    <xf numFmtId="4" fontId="208" fillId="107" borderId="160" applyNumberFormat="0" applyProtection="0">
      <alignment vertical="center"/>
    </xf>
    <xf numFmtId="4" fontId="208" fillId="110" borderId="160" applyNumberFormat="0" applyProtection="0">
      <alignment horizontal="left" vertical="center" indent="1"/>
    </xf>
    <xf numFmtId="205" fontId="208" fillId="107" borderId="160" applyNumberFormat="0" applyProtection="0">
      <alignment horizontal="left" vertical="top" indent="1"/>
    </xf>
    <xf numFmtId="4" fontId="206" fillId="0" borderId="165" applyNumberFormat="0" applyProtection="0">
      <alignment horizontal="right" vertical="center"/>
    </xf>
    <xf numFmtId="4" fontId="215" fillId="27" borderId="165" applyNumberFormat="0" applyProtection="0">
      <alignment horizontal="right" vertical="center"/>
    </xf>
    <xf numFmtId="4" fontId="206" fillId="122" borderId="165" applyNumberFormat="0" applyProtection="0">
      <alignment horizontal="left" vertical="center" indent="1"/>
    </xf>
    <xf numFmtId="205" fontId="208" fillId="92" borderId="160" applyNumberFormat="0" applyProtection="0">
      <alignment horizontal="left" vertical="top" indent="1"/>
    </xf>
    <xf numFmtId="4" fontId="210" fillId="108" borderId="166" applyNumberFormat="0" applyProtection="0">
      <alignment horizontal="left" vertical="center" indent="1"/>
    </xf>
    <xf numFmtId="4" fontId="211" fillId="106" borderId="165" applyNumberFormat="0" applyProtection="0">
      <alignment horizontal="right" vertical="center"/>
    </xf>
    <xf numFmtId="37" fontId="28" fillId="0" borderId="19" applyNumberFormat="0"/>
    <xf numFmtId="202" fontId="28" fillId="0" borderId="171" applyFill="0"/>
    <xf numFmtId="205" fontId="185" fillId="0" borderId="164" applyNumberFormat="0" applyFill="0" applyAlignment="0" applyProtection="0"/>
    <xf numFmtId="205" fontId="185" fillId="0" borderId="164" applyNumberFormat="0" applyFill="0" applyAlignment="0" applyProtection="0"/>
    <xf numFmtId="204" fontId="36" fillId="154" borderId="170">
      <alignment vertical="center"/>
    </xf>
    <xf numFmtId="205" fontId="185" fillId="0" borderId="164" applyNumberFormat="0" applyFill="0" applyAlignment="0" applyProtection="0"/>
    <xf numFmtId="4" fontId="211" fillId="106" borderId="165" applyNumberFormat="0" applyProtection="0">
      <alignment horizontal="right" vertical="center"/>
    </xf>
    <xf numFmtId="205" fontId="208" fillId="92" borderId="160" applyNumberFormat="0" applyProtection="0">
      <alignment horizontal="left" vertical="top" indent="1"/>
    </xf>
    <xf numFmtId="4" fontId="206" fillId="0" borderId="165" applyNumberFormat="0" applyProtection="0">
      <alignment horizontal="right" vertical="center"/>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5" borderId="160" applyNumberFormat="0" applyProtection="0">
      <alignment horizontal="left" vertical="top" indent="1"/>
    </xf>
    <xf numFmtId="205" fontId="206" fillId="138" borderId="165" applyNumberFormat="0" applyProtection="0">
      <alignment horizontal="left" vertical="center" indent="1"/>
    </xf>
    <xf numFmtId="205" fontId="206" fillId="104" borderId="160" applyNumberFormat="0" applyProtection="0">
      <alignment horizontal="left" vertical="top" indent="1"/>
    </xf>
    <xf numFmtId="205" fontId="12" fillId="104" borderId="160" applyNumberFormat="0" applyProtection="0">
      <alignment horizontal="left" vertical="top" indent="1"/>
    </xf>
    <xf numFmtId="205" fontId="12" fillId="104" borderId="160" applyNumberFormat="0" applyProtection="0">
      <alignment horizontal="left" vertical="center" indent="1"/>
    </xf>
    <xf numFmtId="4" fontId="12" fillId="104" borderId="166" applyNumberFormat="0" applyProtection="0">
      <alignment horizontal="left" vertical="center" indent="1"/>
    </xf>
    <xf numFmtId="4" fontId="206" fillId="100" borderId="165" applyNumberFormat="0" applyProtection="0">
      <alignment horizontal="right" vertical="center"/>
    </xf>
    <xf numFmtId="4" fontId="206" fillId="97" borderId="165" applyNumberFormat="0" applyProtection="0">
      <alignment horizontal="right" vertical="center"/>
    </xf>
    <xf numFmtId="4" fontId="206" fillId="137" borderId="165" applyNumberFormat="0" applyProtection="0">
      <alignment horizontal="right" vertical="center"/>
    </xf>
    <xf numFmtId="205" fontId="209" fillId="91" borderId="160" applyNumberFormat="0" applyProtection="0">
      <alignment horizontal="left" vertical="top" indent="1"/>
    </xf>
    <xf numFmtId="4" fontId="206" fillId="91" borderId="165" applyNumberFormat="0" applyProtection="0">
      <alignment vertical="center"/>
    </xf>
    <xf numFmtId="205" fontId="204" fillId="134" borderId="114" applyNumberFormat="0" applyAlignment="0" applyProtection="0"/>
    <xf numFmtId="205" fontId="206" fillId="86" borderId="165" applyNumberFormat="0" applyFont="0" applyAlignment="0" applyProtection="0"/>
    <xf numFmtId="202" fontId="28" fillId="0" borderId="171" applyFill="0"/>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3" borderId="160" applyNumberFormat="0" applyProtection="0">
      <alignment horizontal="left" vertical="top" indent="1"/>
    </xf>
    <xf numFmtId="205" fontId="206" fillId="106" borderId="80" applyNumberFormat="0">
      <protection locked="0"/>
    </xf>
    <xf numFmtId="205" fontId="12" fillId="106" borderId="17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206" fillId="106" borderId="80" applyNumberFormat="0">
      <protection locked="0"/>
    </xf>
    <xf numFmtId="205" fontId="71" fillId="104" borderId="167" applyBorder="0"/>
    <xf numFmtId="4" fontId="208" fillId="107" borderId="160" applyNumberFormat="0" applyProtection="0">
      <alignment vertical="center"/>
    </xf>
    <xf numFmtId="4" fontId="215" fillId="23" borderId="170" applyNumberFormat="0" applyProtection="0">
      <alignment vertical="center"/>
    </xf>
    <xf numFmtId="4" fontId="208" fillId="110" borderId="160" applyNumberFormat="0" applyProtection="0">
      <alignment horizontal="left" vertical="center" indent="1"/>
    </xf>
    <xf numFmtId="205" fontId="208" fillId="107" borderId="160" applyNumberFormat="0" applyProtection="0">
      <alignment horizontal="left" vertical="top" indent="1"/>
    </xf>
    <xf numFmtId="4" fontId="206" fillId="0" borderId="165" applyNumberFormat="0" applyProtection="0">
      <alignment horizontal="right" vertical="center"/>
    </xf>
    <xf numFmtId="4" fontId="215" fillId="27" borderId="165" applyNumberFormat="0" applyProtection="0">
      <alignment horizontal="right" vertical="center"/>
    </xf>
    <xf numFmtId="4" fontId="206" fillId="122" borderId="165" applyNumberFormat="0" applyProtection="0">
      <alignment horizontal="left" vertical="center" indent="1"/>
    </xf>
    <xf numFmtId="205" fontId="208" fillId="92" borderId="160" applyNumberFormat="0" applyProtection="0">
      <alignment horizontal="left" vertical="top" indent="1"/>
    </xf>
    <xf numFmtId="4" fontId="210" fillId="108" borderId="166" applyNumberFormat="0" applyProtection="0">
      <alignment horizontal="left" vertical="center" indent="1"/>
    </xf>
    <xf numFmtId="205" fontId="206" fillId="139" borderId="170"/>
    <xf numFmtId="4" fontId="211" fillId="106" borderId="165" applyNumberFormat="0" applyProtection="0">
      <alignment horizontal="right" vertical="center"/>
    </xf>
    <xf numFmtId="37" fontId="28" fillId="0" borderId="19" applyNumberFormat="0"/>
    <xf numFmtId="202" fontId="28" fillId="0" borderId="171" applyFill="0"/>
    <xf numFmtId="205" fontId="185" fillId="0" borderId="164" applyNumberFormat="0" applyFill="0" applyAlignment="0" applyProtection="0"/>
    <xf numFmtId="205" fontId="185" fillId="0" borderId="164" applyNumberFormat="0" applyFill="0" applyAlignment="0" applyProtection="0"/>
    <xf numFmtId="202" fontId="28" fillId="0" borderId="171" applyFill="0"/>
    <xf numFmtId="0" fontId="1" fillId="0" borderId="0"/>
    <xf numFmtId="0" fontId="14" fillId="0" borderId="0"/>
    <xf numFmtId="0" fontId="17" fillId="0" borderId="0"/>
    <xf numFmtId="170" fontId="17" fillId="0" borderId="0" applyFont="0" applyFill="0" applyBorder="0" applyAlignment="0" applyProtection="0"/>
    <xf numFmtId="170" fontId="1" fillId="0" borderId="0" applyFont="0" applyFill="0" applyBorder="0" applyAlignment="0" applyProtection="0"/>
  </cellStyleXfs>
  <cellXfs count="1918">
    <xf numFmtId="0" fontId="0" fillId="0" borderId="0" xfId="0"/>
    <xf numFmtId="0" fontId="14" fillId="2" borderId="0" xfId="5" applyFont="1" applyFill="1"/>
    <xf numFmtId="0" fontId="19" fillId="2" borderId="0" xfId="5" applyFont="1" applyFill="1"/>
    <xf numFmtId="166" fontId="18" fillId="0" borderId="0" xfId="4" applyNumberFormat="1" applyFont="1" applyAlignment="1">
      <alignment horizontal="left"/>
    </xf>
    <xf numFmtId="0" fontId="11" fillId="0" borderId="0" xfId="3" applyFont="1" applyAlignment="1">
      <alignment horizontal="left"/>
    </xf>
    <xf numFmtId="0" fontId="9" fillId="0" borderId="0" xfId="1"/>
    <xf numFmtId="0" fontId="21" fillId="0" borderId="0" xfId="30" applyFont="1" applyAlignment="1">
      <alignment horizontal="center"/>
    </xf>
    <xf numFmtId="0" fontId="9" fillId="0" borderId="0" xfId="5"/>
    <xf numFmtId="0" fontId="22" fillId="0" borderId="0" xfId="5" applyFont="1"/>
    <xf numFmtId="0" fontId="23" fillId="0" borderId="0" xfId="8" applyFont="1"/>
    <xf numFmtId="0" fontId="0" fillId="4" borderId="0" xfId="0" applyFill="1"/>
    <xf numFmtId="0" fontId="12" fillId="4" borderId="0" xfId="0" applyFont="1" applyFill="1"/>
    <xf numFmtId="15" fontId="25" fillId="4" borderId="0" xfId="0" applyNumberFormat="1" applyFont="1" applyFill="1" applyAlignment="1" applyProtection="1">
      <alignment horizontal="center"/>
      <protection locked="0"/>
    </xf>
    <xf numFmtId="0" fontId="0" fillId="4" borderId="0" xfId="0" applyFill="1" applyAlignment="1">
      <alignment vertical="center"/>
    </xf>
    <xf numFmtId="0" fontId="12" fillId="4" borderId="0" xfId="0" applyFont="1" applyFill="1" applyAlignment="1">
      <alignment wrapText="1"/>
    </xf>
    <xf numFmtId="0" fontId="12" fillId="4" borderId="0" xfId="9" applyFill="1"/>
    <xf numFmtId="0" fontId="27" fillId="4" borderId="0" xfId="0" applyFont="1" applyFill="1"/>
    <xf numFmtId="0" fontId="27" fillId="4" borderId="0" xfId="0" applyFont="1" applyFill="1" applyAlignment="1">
      <alignment wrapText="1"/>
    </xf>
    <xf numFmtId="0" fontId="0" fillId="4" borderId="0" xfId="0" applyFill="1" applyAlignment="1">
      <alignment wrapText="1"/>
    </xf>
    <xf numFmtId="0" fontId="12" fillId="4" borderId="0" xfId="9" applyFill="1" applyAlignment="1">
      <alignment wrapText="1"/>
    </xf>
    <xf numFmtId="0" fontId="28" fillId="4" borderId="0" xfId="9" applyFont="1" applyFill="1" applyAlignment="1">
      <alignment horizontal="center"/>
    </xf>
    <xf numFmtId="0" fontId="26" fillId="4" borderId="0" xfId="32" applyFill="1" applyBorder="1" applyAlignment="1" applyProtection="1"/>
    <xf numFmtId="0" fontId="15" fillId="4" borderId="0" xfId="0" applyFont="1" applyFill="1"/>
    <xf numFmtId="0" fontId="23" fillId="4" borderId="0" xfId="0" applyFont="1" applyFill="1"/>
    <xf numFmtId="0" fontId="29" fillId="4" borderId="0" xfId="0" applyFont="1" applyFill="1"/>
    <xf numFmtId="0" fontId="15" fillId="0" borderId="0" xfId="52" applyFont="1"/>
    <xf numFmtId="0" fontId="15" fillId="13" borderId="0" xfId="39" applyFont="1"/>
    <xf numFmtId="0" fontId="9" fillId="3" borderId="0" xfId="1" applyFill="1"/>
    <xf numFmtId="0" fontId="31" fillId="3" borderId="0" xfId="51" applyFill="1"/>
    <xf numFmtId="0" fontId="27" fillId="3" borderId="0" xfId="0" applyFont="1" applyFill="1"/>
    <xf numFmtId="4" fontId="15" fillId="12" borderId="0" xfId="43" applyFont="1"/>
    <xf numFmtId="0" fontId="15" fillId="10" borderId="0" xfId="40" applyFont="1"/>
    <xf numFmtId="4" fontId="15" fillId="5" borderId="0" xfId="41" applyFont="1"/>
    <xf numFmtId="0" fontId="10" fillId="0" borderId="0" xfId="52"/>
    <xf numFmtId="166" fontId="28" fillId="0" borderId="0" xfId="4" applyNumberFormat="1" applyFont="1" applyAlignment="1">
      <alignment horizontal="left"/>
    </xf>
    <xf numFmtId="0" fontId="20" fillId="0" borderId="0" xfId="3" applyFont="1" applyAlignment="1">
      <alignment horizontal="left"/>
    </xf>
    <xf numFmtId="0" fontId="15" fillId="0" borderId="0" xfId="0" applyFont="1"/>
    <xf numFmtId="0" fontId="29" fillId="0" borderId="0" xfId="30" applyFont="1" applyAlignment="1">
      <alignment horizontal="right"/>
    </xf>
    <xf numFmtId="0" fontId="16" fillId="0" borderId="0" xfId="0" applyFont="1"/>
    <xf numFmtId="0" fontId="13" fillId="0" borderId="0" xfId="9" applyFont="1"/>
    <xf numFmtId="0" fontId="8" fillId="0" borderId="0" xfId="0" applyFont="1"/>
    <xf numFmtId="0" fontId="14" fillId="0" borderId="0" xfId="54" applyAlignment="1">
      <alignment horizontal="left"/>
    </xf>
    <xf numFmtId="0" fontId="14" fillId="0" borderId="0" xfId="5" applyFont="1"/>
    <xf numFmtId="0" fontId="39" fillId="0" borderId="0" xfId="0" applyFont="1"/>
    <xf numFmtId="0" fontId="27" fillId="21" borderId="0" xfId="0" applyFont="1" applyFill="1"/>
    <xf numFmtId="0" fontId="27" fillId="15" borderId="0" xfId="0" applyFont="1" applyFill="1"/>
    <xf numFmtId="0" fontId="0" fillId="22" borderId="0" xfId="0" applyFill="1"/>
    <xf numFmtId="0" fontId="40" fillId="22" borderId="0" xfId="0" applyFont="1" applyFill="1"/>
    <xf numFmtId="0" fontId="13" fillId="2" borderId="0" xfId="5" applyFont="1" applyFill="1"/>
    <xf numFmtId="172" fontId="0" fillId="0" borderId="0" xfId="0" applyNumberFormat="1"/>
    <xf numFmtId="0" fontId="41" fillId="0" borderId="16" xfId="0" applyFont="1" applyBorder="1" applyAlignment="1">
      <alignment horizontal="center"/>
    </xf>
    <xf numFmtId="0" fontId="41" fillId="0" borderId="17" xfId="0" applyFont="1" applyBorder="1" applyAlignment="1">
      <alignment horizontal="center"/>
    </xf>
    <xf numFmtId="0" fontId="41" fillId="0" borderId="18" xfId="0" applyFont="1" applyBorder="1" applyAlignment="1">
      <alignment horizontal="center"/>
    </xf>
    <xf numFmtId="0" fontId="39" fillId="0" borderId="3" xfId="0" applyFont="1" applyBorder="1"/>
    <xf numFmtId="0" fontId="42" fillId="0" borderId="0" xfId="0" applyFont="1"/>
    <xf numFmtId="0" fontId="29" fillId="0" borderId="0" xfId="0" applyFont="1"/>
    <xf numFmtId="0" fontId="43" fillId="22" borderId="0" xfId="0" applyFont="1" applyFill="1"/>
    <xf numFmtId="0" fontId="27" fillId="0" borderId="18" xfId="0" applyFont="1" applyBorder="1" applyAlignment="1">
      <alignment horizontal="center"/>
    </xf>
    <xf numFmtId="0" fontId="27" fillId="0" borderId="17" xfId="0" applyFont="1" applyBorder="1" applyAlignment="1">
      <alignment horizontal="center"/>
    </xf>
    <xf numFmtId="0" fontId="27" fillId="0" borderId="16" xfId="0" applyFont="1" applyBorder="1" applyAlignment="1">
      <alignment horizontal="center"/>
    </xf>
    <xf numFmtId="0" fontId="44" fillId="0" borderId="0" xfId="0" applyFont="1"/>
    <xf numFmtId="0" fontId="23" fillId="0" borderId="0" xfId="0" applyFont="1" applyAlignment="1">
      <alignment vertical="center"/>
    </xf>
    <xf numFmtId="0" fontId="45" fillId="0" borderId="0" xfId="0" applyFont="1"/>
    <xf numFmtId="0" fontId="23" fillId="0" borderId="0" xfId="112" applyFont="1" applyAlignment="1">
      <alignment horizontal="left"/>
    </xf>
    <xf numFmtId="0" fontId="7" fillId="0" borderId="0" xfId="112" applyAlignment="1">
      <alignment horizontal="left"/>
    </xf>
    <xf numFmtId="0" fontId="39" fillId="0" borderId="17" xfId="0" applyFont="1" applyBorder="1"/>
    <xf numFmtId="0" fontId="39" fillId="0" borderId="16" xfId="0" applyFont="1" applyBorder="1"/>
    <xf numFmtId="1" fontId="0" fillId="0" borderId="0" xfId="0" applyNumberFormat="1"/>
    <xf numFmtId="1" fontId="14" fillId="2" borderId="0" xfId="5" applyNumberFormat="1" applyFont="1" applyFill="1"/>
    <xf numFmtId="4" fontId="15" fillId="5" borderId="0" xfId="41" applyFont="1" applyBorder="1"/>
    <xf numFmtId="0" fontId="47" fillId="2" borderId="0" xfId="5" applyFont="1" applyFill="1"/>
    <xf numFmtId="4" fontId="0" fillId="5" borderId="0" xfId="41" applyFont="1" applyBorder="1"/>
    <xf numFmtId="0" fontId="39" fillId="0" borderId="0" xfId="0" applyFont="1" applyAlignment="1">
      <alignment wrapText="1"/>
    </xf>
    <xf numFmtId="0" fontId="0" fillId="22" borderId="0" xfId="0" applyFill="1" applyAlignment="1">
      <alignment horizontal="left"/>
    </xf>
    <xf numFmtId="0" fontId="0" fillId="0" borderId="0" xfId="0" applyAlignment="1">
      <alignment horizontal="left"/>
    </xf>
    <xf numFmtId="0" fontId="29" fillId="0" borderId="0" xfId="0" applyFont="1" applyAlignment="1">
      <alignment horizontal="left"/>
    </xf>
    <xf numFmtId="0" fontId="14" fillId="2" borderId="0" xfId="5" applyFont="1" applyFill="1" applyAlignment="1">
      <alignment horizontal="left"/>
    </xf>
    <xf numFmtId="0" fontId="12" fillId="27" borderId="0" xfId="117" applyFill="1"/>
    <xf numFmtId="0" fontId="12" fillId="0" borderId="0" xfId="117" applyFill="1"/>
    <xf numFmtId="0" fontId="12" fillId="4" borderId="0" xfId="117" applyFill="1"/>
    <xf numFmtId="0" fontId="0" fillId="4" borderId="0" xfId="119" applyFont="1" applyFill="1"/>
    <xf numFmtId="0" fontId="12" fillId="4" borderId="0" xfId="119" applyFont="1" applyFill="1" applyAlignment="1">
      <alignment horizontal="right"/>
    </xf>
    <xf numFmtId="0" fontId="27" fillId="29" borderId="0" xfId="0" applyFont="1" applyFill="1"/>
    <xf numFmtId="49" fontId="15" fillId="4" borderId="0" xfId="0" applyNumberFormat="1" applyFont="1" applyFill="1"/>
    <xf numFmtId="0" fontId="53" fillId="27" borderId="0" xfId="117" applyFont="1" applyFill="1"/>
    <xf numFmtId="0" fontId="53" fillId="4" borderId="0" xfId="117" applyFont="1" applyFill="1" applyBorder="1" applyAlignment="1">
      <alignment vertical="center"/>
    </xf>
    <xf numFmtId="173" fontId="56" fillId="4" borderId="0" xfId="117" applyNumberFormat="1" applyFont="1" applyFill="1" applyBorder="1" applyAlignment="1">
      <alignment vertical="center"/>
    </xf>
    <xf numFmtId="0" fontId="12" fillId="0" borderId="0" xfId="117"/>
    <xf numFmtId="0" fontId="12" fillId="0" borderId="17" xfId="117" applyBorder="1"/>
    <xf numFmtId="0" fontId="12" fillId="0" borderId="0" xfId="117" applyFont="1"/>
    <xf numFmtId="0" fontId="28" fillId="0" borderId="0" xfId="117" applyFont="1"/>
    <xf numFmtId="0" fontId="12" fillId="0" borderId="0" xfId="121"/>
    <xf numFmtId="0" fontId="12" fillId="0" borderId="0" xfId="117" applyFont="1" applyAlignment="1">
      <alignment horizontal="center"/>
    </xf>
    <xf numFmtId="0" fontId="12" fillId="27" borderId="0" xfId="126" applyFill="1"/>
    <xf numFmtId="0" fontId="68" fillId="27" borderId="0" xfId="126" applyFont="1" applyFill="1"/>
    <xf numFmtId="14" fontId="12" fillId="0" borderId="23" xfId="120" applyNumberFormat="1" applyFont="1" applyFill="1" applyBorder="1"/>
    <xf numFmtId="0" fontId="12" fillId="27" borderId="0" xfId="125" applyFill="1" applyBorder="1"/>
    <xf numFmtId="2" fontId="52" fillId="0" borderId="23" xfId="125" applyNumberFormat="1" applyFont="1" applyFill="1" applyBorder="1" applyAlignment="1">
      <alignment horizontal="center" vertical="center" wrapText="1"/>
    </xf>
    <xf numFmtId="2" fontId="52" fillId="0" borderId="31" xfId="125" applyNumberFormat="1" applyFont="1" applyFill="1" applyBorder="1" applyAlignment="1">
      <alignment horizontal="center" vertical="center" wrapText="1"/>
    </xf>
    <xf numFmtId="0" fontId="70" fillId="27" borderId="0" xfId="126" applyFont="1" applyFill="1" applyAlignment="1"/>
    <xf numFmtId="0" fontId="12" fillId="27" borderId="0" xfId="117" applyFill="1" applyAlignment="1">
      <alignment horizontal="center"/>
    </xf>
    <xf numFmtId="0" fontId="12" fillId="27" borderId="0" xfId="117" applyFont="1" applyFill="1" applyAlignment="1">
      <alignment horizontal="centerContinuous" vertical="top" wrapText="1"/>
    </xf>
    <xf numFmtId="0" fontId="12" fillId="27" borderId="0" xfId="117" applyFill="1" applyAlignment="1">
      <alignment horizontal="centerContinuous" vertical="top" wrapText="1"/>
    </xf>
    <xf numFmtId="0" fontId="12" fillId="27" borderId="0" xfId="127" applyFill="1"/>
    <xf numFmtId="0" fontId="77" fillId="27" borderId="0" xfId="117" applyFont="1" applyFill="1"/>
    <xf numFmtId="0" fontId="77" fillId="0" borderId="0" xfId="118" applyFont="1"/>
    <xf numFmtId="2" fontId="12" fillId="27" borderId="0" xfId="125" applyNumberFormat="1" applyFill="1" applyBorder="1" applyAlignment="1">
      <alignment horizontal="center"/>
    </xf>
    <xf numFmtId="10" fontId="12" fillId="27" borderId="0" xfId="123" applyNumberFormat="1" applyFill="1" applyBorder="1"/>
    <xf numFmtId="10" fontId="12" fillId="27" borderId="0" xfId="125" applyNumberFormat="1" applyFill="1" applyBorder="1"/>
    <xf numFmtId="2" fontId="52" fillId="27" borderId="0" xfId="125" applyNumberFormat="1" applyFont="1" applyFill="1" applyBorder="1" applyAlignment="1">
      <alignment horizontal="center" vertical="center" wrapText="1"/>
    </xf>
    <xf numFmtId="0" fontId="12" fillId="27" borderId="0" xfId="117" applyFont="1" applyFill="1"/>
    <xf numFmtId="2" fontId="52" fillId="0" borderId="0" xfId="125" applyNumberFormat="1" applyFont="1" applyFill="1" applyBorder="1" applyAlignment="1">
      <alignment horizontal="center" vertical="center" wrapText="1"/>
    </xf>
    <xf numFmtId="2" fontId="52" fillId="0" borderId="41" xfId="125" applyNumberFormat="1" applyFont="1" applyFill="1" applyBorder="1" applyAlignment="1">
      <alignment horizontal="center" vertical="center" wrapText="1"/>
    </xf>
    <xf numFmtId="0" fontId="28" fillId="0" borderId="25" xfId="117" applyFont="1" applyFill="1" applyBorder="1"/>
    <xf numFmtId="17" fontId="28" fillId="0" borderId="27" xfId="119" applyNumberFormat="1" applyFont="1" applyFill="1" applyBorder="1" applyAlignment="1">
      <alignment horizontal="center"/>
    </xf>
    <xf numFmtId="0" fontId="18" fillId="0" borderId="0" xfId="117" applyFont="1" applyAlignment="1">
      <alignment horizontal="left" vertical="top" wrapText="1"/>
    </xf>
    <xf numFmtId="0" fontId="12" fillId="0" borderId="24" xfId="117" applyBorder="1"/>
    <xf numFmtId="0" fontId="12" fillId="0" borderId="34" xfId="117" applyBorder="1"/>
    <xf numFmtId="0" fontId="12" fillId="0" borderId="28" xfId="117" applyBorder="1"/>
    <xf numFmtId="0" fontId="12" fillId="0" borderId="45" xfId="117" applyBorder="1"/>
    <xf numFmtId="0" fontId="12" fillId="0" borderId="46" xfId="117" applyBorder="1"/>
    <xf numFmtId="0" fontId="8" fillId="0" borderId="0" xfId="128"/>
    <xf numFmtId="0" fontId="8" fillId="0" borderId="0" xfId="128" applyAlignment="1">
      <alignment horizontal="center"/>
    </xf>
    <xf numFmtId="0" fontId="8" fillId="0" borderId="0" xfId="128" applyAlignment="1">
      <alignment wrapText="1"/>
    </xf>
    <xf numFmtId="0" fontId="8" fillId="26" borderId="20" xfId="128" applyFill="1" applyBorder="1" applyAlignment="1">
      <alignment horizontal="center" vertical="center" wrapText="1"/>
    </xf>
    <xf numFmtId="0" fontId="53" fillId="4" borderId="0" xfId="117" applyFont="1" applyFill="1"/>
    <xf numFmtId="0" fontId="62" fillId="4" borderId="0" xfId="117" applyFont="1" applyFill="1" applyAlignment="1">
      <alignment horizontal="center"/>
    </xf>
    <xf numFmtId="0" fontId="61" fillId="4" borderId="0" xfId="117" applyFont="1" applyFill="1"/>
    <xf numFmtId="0" fontId="60" fillId="4" borderId="0" xfId="117" applyFont="1" applyFill="1" applyAlignment="1">
      <alignment horizontal="center"/>
    </xf>
    <xf numFmtId="0" fontId="56" fillId="4" borderId="25" xfId="117" applyFont="1" applyFill="1" applyBorder="1" applyAlignment="1">
      <alignment horizontal="center" wrapText="1"/>
    </xf>
    <xf numFmtId="17" fontId="18" fillId="4" borderId="27" xfId="117" applyNumberFormat="1" applyFont="1" applyFill="1" applyBorder="1" applyAlignment="1">
      <alignment horizontal="center" vertical="center"/>
    </xf>
    <xf numFmtId="0" fontId="56" fillId="4" borderId="25" xfId="117" applyFont="1" applyFill="1" applyBorder="1" applyAlignment="1">
      <alignment horizontal="center" vertical="center"/>
    </xf>
    <xf numFmtId="0" fontId="53" fillId="4" borderId="0" xfId="117" applyFont="1" applyFill="1" applyAlignment="1">
      <alignment vertical="center"/>
    </xf>
    <xf numFmtId="0" fontId="57" fillId="4" borderId="0" xfId="117" applyFont="1" applyFill="1"/>
    <xf numFmtId="0" fontId="12" fillId="4" borderId="0" xfId="121" applyFill="1"/>
    <xf numFmtId="0" fontId="28" fillId="4" borderId="0" xfId="121" applyFont="1" applyFill="1" applyAlignment="1">
      <alignment horizontal="center"/>
    </xf>
    <xf numFmtId="0" fontId="28" fillId="4" borderId="0" xfId="121" applyFont="1" applyFill="1" applyAlignment="1">
      <alignment horizontal="right"/>
    </xf>
    <xf numFmtId="0" fontId="18" fillId="4" borderId="0" xfId="121" applyFont="1" applyFill="1" applyAlignment="1">
      <alignment horizontal="center" vertical="center"/>
    </xf>
    <xf numFmtId="0" fontId="53" fillId="4" borderId="0" xfId="117" quotePrefix="1" applyFont="1" applyFill="1"/>
    <xf numFmtId="0" fontId="28" fillId="4" borderId="0" xfId="117" applyFont="1" applyFill="1"/>
    <xf numFmtId="0" fontId="12" fillId="4" borderId="0" xfId="117" applyFill="1" applyBorder="1"/>
    <xf numFmtId="14" fontId="12" fillId="0" borderId="20" xfId="117" applyNumberFormat="1" applyFill="1" applyBorder="1"/>
    <xf numFmtId="0" fontId="63" fillId="0" borderId="30" xfId="117" applyFont="1" applyBorder="1"/>
    <xf numFmtId="14" fontId="12" fillId="4" borderId="0" xfId="117" applyNumberFormat="1" applyFill="1"/>
    <xf numFmtId="0" fontId="12" fillId="4" borderId="0" xfId="117" applyFont="1" applyFill="1"/>
    <xf numFmtId="0" fontId="71" fillId="4" borderId="0" xfId="117" applyFont="1" applyFill="1"/>
    <xf numFmtId="0" fontId="12" fillId="4" borderId="0" xfId="117" applyFont="1" applyFill="1" applyAlignment="1">
      <alignment horizontal="right" vertical="top"/>
    </xf>
    <xf numFmtId="0" fontId="28" fillId="4" borderId="0" xfId="120" applyFont="1" applyFill="1" applyAlignment="1">
      <alignment wrapText="1"/>
    </xf>
    <xf numFmtId="0" fontId="71" fillId="4" borderId="0" xfId="120" applyFont="1" applyFill="1" applyAlignment="1">
      <alignment wrapText="1"/>
    </xf>
    <xf numFmtId="0" fontId="12" fillId="4" borderId="0" xfId="120" quotePrefix="1" applyFont="1" applyFill="1"/>
    <xf numFmtId="0" fontId="12" fillId="4" borderId="0" xfId="120" applyFont="1" applyFill="1"/>
    <xf numFmtId="0" fontId="12" fillId="4" borderId="0" xfId="120" quotePrefix="1" applyFont="1" applyFill="1" applyAlignment="1">
      <alignment horizontal="right" vertical="top"/>
    </xf>
    <xf numFmtId="0" fontId="73" fillId="4" borderId="0" xfId="117" applyFont="1" applyFill="1" applyAlignment="1"/>
    <xf numFmtId="0" fontId="12" fillId="4" borderId="0" xfId="117" applyFont="1" applyFill="1" applyAlignment="1">
      <alignment horizontal="center"/>
    </xf>
    <xf numFmtId="0" fontId="12" fillId="4" borderId="0" xfId="117" applyFill="1" applyAlignment="1">
      <alignment horizontal="center"/>
    </xf>
    <xf numFmtId="2" fontId="52" fillId="0" borderId="38" xfId="125" applyNumberFormat="1" applyFont="1" applyFill="1" applyBorder="1" applyAlignment="1">
      <alignment horizontal="center" vertical="center" wrapText="1"/>
    </xf>
    <xf numFmtId="2" fontId="52" fillId="0" borderId="37" xfId="125" applyNumberFormat="1" applyFont="1" applyFill="1" applyBorder="1" applyAlignment="1">
      <alignment horizontal="center" vertical="center" wrapText="1"/>
    </xf>
    <xf numFmtId="2" fontId="52" fillId="0" borderId="36" xfId="125" applyNumberFormat="1" applyFont="1" applyFill="1" applyBorder="1" applyAlignment="1">
      <alignment horizontal="center" vertical="center" wrapText="1"/>
    </xf>
    <xf numFmtId="0" fontId="8" fillId="4" borderId="0" xfId="128" applyFill="1"/>
    <xf numFmtId="0" fontId="8" fillId="4" borderId="0" xfId="128" applyFill="1" applyAlignment="1">
      <alignment horizontal="left" vertical="top" wrapText="1"/>
    </xf>
    <xf numFmtId="0" fontId="8" fillId="4" borderId="0" xfId="128" applyFill="1" applyAlignment="1">
      <alignment wrapText="1"/>
    </xf>
    <xf numFmtId="0" fontId="8" fillId="4" borderId="0" xfId="128" applyFill="1" applyAlignment="1">
      <alignment horizontal="center" vertical="center" wrapText="1"/>
    </xf>
    <xf numFmtId="0" fontId="8" fillId="4" borderId="0" xfId="128" applyFill="1" applyAlignment="1">
      <alignment horizontal="center" vertical="center"/>
    </xf>
    <xf numFmtId="0" fontId="8" fillId="4" borderId="0" xfId="128" applyFill="1" applyAlignment="1">
      <alignment horizontal="center"/>
    </xf>
    <xf numFmtId="0" fontId="8" fillId="4" borderId="0" xfId="128" applyFill="1" applyAlignment="1">
      <alignment horizontal="centerContinuous" vertical="top" wrapText="1"/>
    </xf>
    <xf numFmtId="0" fontId="39" fillId="4" borderId="0" xfId="128" applyFont="1" applyFill="1"/>
    <xf numFmtId="0" fontId="78" fillId="4" borderId="0" xfId="119" applyFont="1" applyFill="1" applyBorder="1" applyAlignment="1">
      <alignment horizontal="center" vertical="center" wrapText="1"/>
    </xf>
    <xf numFmtId="49" fontId="0" fillId="4" borderId="0" xfId="0" applyNumberFormat="1" applyFill="1"/>
    <xf numFmtId="49" fontId="23" fillId="4" borderId="0" xfId="0" applyNumberFormat="1" applyFont="1" applyFill="1"/>
    <xf numFmtId="49" fontId="12" fillId="4" borderId="0" xfId="0" applyNumberFormat="1" applyFont="1" applyFill="1" applyAlignment="1">
      <alignment wrapText="1"/>
    </xf>
    <xf numFmtId="49" fontId="12" fillId="4" borderId="0" xfId="9" applyNumberFormat="1" applyFill="1"/>
    <xf numFmtId="49" fontId="0" fillId="0" borderId="0" xfId="0" applyNumberFormat="1"/>
    <xf numFmtId="0" fontId="83" fillId="0" borderId="0" xfId="0" applyFont="1"/>
    <xf numFmtId="0" fontId="23" fillId="0" borderId="0" xfId="131" applyFont="1" applyAlignment="1">
      <alignment horizontal="left"/>
    </xf>
    <xf numFmtId="0" fontId="3" fillId="0" borderId="0" xfId="131" applyAlignment="1">
      <alignment horizontal="left"/>
    </xf>
    <xf numFmtId="182" fontId="102" fillId="0" borderId="0" xfId="93" applyNumberFormat="1" applyFont="1" applyAlignment="1">
      <alignment horizontal="center" vertical="center"/>
    </xf>
    <xf numFmtId="182" fontId="102" fillId="4" borderId="0" xfId="93" applyNumberFormat="1" applyFont="1" applyFill="1" applyAlignment="1" applyProtection="1">
      <alignment horizontal="center" vertical="center"/>
      <protection locked="0"/>
    </xf>
    <xf numFmtId="0" fontId="45" fillId="4" borderId="0" xfId="0" applyFont="1" applyFill="1"/>
    <xf numFmtId="0" fontId="1" fillId="0" borderId="0" xfId="116" applyFont="1"/>
    <xf numFmtId="0" fontId="8" fillId="4" borderId="30" xfId="128" applyFill="1" applyBorder="1"/>
    <xf numFmtId="2" fontId="12" fillId="0" borderId="0" xfId="117" applyNumberFormat="1" applyFont="1"/>
    <xf numFmtId="0" fontId="12" fillId="4" borderId="0" xfId="117" applyFill="1" applyAlignment="1">
      <alignment horizontal="centerContinuous" vertical="top" wrapText="1"/>
    </xf>
    <xf numFmtId="49" fontId="1" fillId="4" borderId="0" xfId="0" applyNumberFormat="1" applyFont="1" applyFill="1"/>
    <xf numFmtId="0" fontId="114" fillId="0" borderId="0" xfId="0" applyFont="1" applyAlignment="1">
      <alignment horizontal="center"/>
    </xf>
    <xf numFmtId="0" fontId="114" fillId="0" borderId="0" xfId="0" applyFont="1"/>
    <xf numFmtId="0" fontId="114" fillId="0" borderId="17" xfId="0" applyFont="1" applyBorder="1"/>
    <xf numFmtId="177" fontId="114" fillId="16" borderId="30" xfId="0" applyNumberFormat="1" applyFont="1" applyFill="1" applyBorder="1" applyAlignment="1">
      <alignment horizontal="center"/>
    </xf>
    <xf numFmtId="177" fontId="114" fillId="16" borderId="16" xfId="0" applyNumberFormat="1" applyFont="1" applyFill="1" applyBorder="1" applyAlignment="1">
      <alignment horizontal="center"/>
    </xf>
    <xf numFmtId="0" fontId="114" fillId="0" borderId="30" xfId="0" applyFont="1" applyBorder="1" applyAlignment="1">
      <alignment horizontal="center"/>
    </xf>
    <xf numFmtId="0" fontId="114" fillId="0" borderId="35" xfId="0" applyFont="1" applyBorder="1" applyAlignment="1">
      <alignment horizontal="center"/>
    </xf>
    <xf numFmtId="0" fontId="114" fillId="0" borderId="3" xfId="0" applyFont="1" applyBorder="1" applyAlignment="1">
      <alignment horizontal="center"/>
    </xf>
    <xf numFmtId="0" fontId="114" fillId="0" borderId="16" xfId="0" applyFont="1" applyBorder="1" applyAlignment="1">
      <alignment horizontal="center"/>
    </xf>
    <xf numFmtId="0" fontId="114" fillId="0" borderId="17" xfId="0" applyFont="1" applyBorder="1" applyAlignment="1">
      <alignment horizontal="center"/>
    </xf>
    <xf numFmtId="17" fontId="114" fillId="0" borderId="0" xfId="0" applyNumberFormat="1" applyFont="1" applyAlignment="1">
      <alignment horizontal="center"/>
    </xf>
    <xf numFmtId="187" fontId="114" fillId="0" borderId="0" xfId="0" applyNumberFormat="1" applyFont="1" applyAlignment="1">
      <alignment horizontal="center"/>
    </xf>
    <xf numFmtId="177" fontId="114" fillId="0" borderId="0" xfId="0" applyNumberFormat="1" applyFont="1" applyAlignment="1">
      <alignment horizontal="center"/>
    </xf>
    <xf numFmtId="0" fontId="114" fillId="0" borderId="20" xfId="0" applyFont="1" applyBorder="1" applyAlignment="1">
      <alignment horizontal="center"/>
    </xf>
    <xf numFmtId="0" fontId="115" fillId="0" borderId="20" xfId="0" applyFont="1" applyBorder="1"/>
    <xf numFmtId="0" fontId="114" fillId="0" borderId="18" xfId="0" applyFont="1" applyBorder="1" applyAlignment="1">
      <alignment horizontal="center"/>
    </xf>
    <xf numFmtId="0" fontId="114" fillId="0" borderId="20" xfId="0" applyFont="1" applyBorder="1" applyAlignment="1">
      <alignment horizontal="left"/>
    </xf>
    <xf numFmtId="0" fontId="114" fillId="0" borderId="35" xfId="0" applyFont="1" applyBorder="1"/>
    <xf numFmtId="0" fontId="114" fillId="0" borderId="35" xfId="0" applyFont="1" applyBorder="1" applyAlignment="1">
      <alignment horizontal="left"/>
    </xf>
    <xf numFmtId="2" fontId="114" fillId="0" borderId="20" xfId="0" applyNumberFormat="1" applyFont="1" applyBorder="1" applyAlignment="1">
      <alignment horizontal="center"/>
    </xf>
    <xf numFmtId="0" fontId="114" fillId="0" borderId="3" xfId="0" applyFont="1" applyBorder="1" applyAlignment="1">
      <alignment horizontal="left"/>
    </xf>
    <xf numFmtId="2" fontId="114" fillId="0" borderId="18" xfId="0" applyNumberFormat="1" applyFont="1" applyBorder="1" applyAlignment="1">
      <alignment horizontal="center"/>
    </xf>
    <xf numFmtId="0" fontId="114" fillId="0" borderId="18" xfId="0" applyFont="1" applyBorder="1" applyAlignment="1">
      <alignment horizontal="left"/>
    </xf>
    <xf numFmtId="2" fontId="114" fillId="0" borderId="0" xfId="0" applyNumberFormat="1" applyFont="1" applyAlignment="1">
      <alignment horizontal="center"/>
    </xf>
    <xf numFmtId="0" fontId="114" fillId="0" borderId="18" xfId="0" applyFont="1" applyBorder="1" applyAlignment="1">
      <alignment horizontal="centerContinuous"/>
    </xf>
    <xf numFmtId="0" fontId="114" fillId="0" borderId="0" xfId="0" applyFont="1" applyAlignment="1">
      <alignment horizontal="centerContinuous"/>
    </xf>
    <xf numFmtId="0" fontId="114" fillId="0" borderId="30" xfId="0" applyFont="1" applyBorder="1" applyAlignment="1">
      <alignment horizontal="centerContinuous"/>
    </xf>
    <xf numFmtId="0" fontId="116" fillId="0" borderId="18" xfId="0" applyFont="1" applyBorder="1" applyAlignment="1">
      <alignment horizontal="centerContinuous"/>
    </xf>
    <xf numFmtId="0" fontId="116" fillId="0" borderId="17" xfId="0" applyFont="1" applyBorder="1" applyAlignment="1">
      <alignment horizontal="centerContinuous"/>
    </xf>
    <xf numFmtId="0" fontId="116" fillId="0" borderId="16" xfId="0" applyFont="1" applyBorder="1" applyAlignment="1">
      <alignment horizontal="centerContinuous"/>
    </xf>
    <xf numFmtId="0" fontId="15" fillId="13" borderId="35" xfId="39" applyFont="1" applyBorder="1"/>
    <xf numFmtId="0" fontId="15" fillId="13" borderId="3" xfId="39" applyFont="1" applyBorder="1"/>
    <xf numFmtId="0" fontId="43" fillId="22" borderId="17" xfId="0" applyFont="1" applyFill="1" applyBorder="1"/>
    <xf numFmtId="0" fontId="0" fillId="22" borderId="17" xfId="0" applyFill="1" applyBorder="1"/>
    <xf numFmtId="0" fontId="15" fillId="13" borderId="30" xfId="39" applyFont="1" applyBorder="1"/>
    <xf numFmtId="0" fontId="15" fillId="13" borderId="16" xfId="39" applyFont="1" applyBorder="1"/>
    <xf numFmtId="0" fontId="15" fillId="13" borderId="0" xfId="39" applyFont="1" applyBorder="1"/>
    <xf numFmtId="0" fontId="15" fillId="13" borderId="20" xfId="39" applyFont="1" applyBorder="1"/>
    <xf numFmtId="0" fontId="1" fillId="4" borderId="0" xfId="141" applyFill="1"/>
    <xf numFmtId="17" fontId="28" fillId="0" borderId="20" xfId="117" applyNumberFormat="1" applyFont="1" applyBorder="1"/>
    <xf numFmtId="14" fontId="12" fillId="0" borderId="20" xfId="120" applyNumberFormat="1" applyFont="1" applyFill="1" applyBorder="1"/>
    <xf numFmtId="17" fontId="28" fillId="0" borderId="20" xfId="117" applyNumberFormat="1" applyFont="1" applyFill="1" applyBorder="1"/>
    <xf numFmtId="0" fontId="63" fillId="0" borderId="35" xfId="117" applyFont="1" applyBorder="1"/>
    <xf numFmtId="0" fontId="12" fillId="0" borderId="0" xfId="117" applyFont="1" applyFill="1"/>
    <xf numFmtId="17" fontId="28" fillId="4" borderId="0" xfId="122" applyNumberFormat="1" applyFont="1" applyFill="1" applyBorder="1" applyAlignment="1">
      <alignment horizontal="center"/>
    </xf>
    <xf numFmtId="165" fontId="74" fillId="4" borderId="0" xfId="119" applyNumberFormat="1" applyFont="1" applyFill="1" applyBorder="1" applyAlignment="1">
      <alignment horizontal="center"/>
    </xf>
    <xf numFmtId="0" fontId="52" fillId="4" borderId="0" xfId="117" applyFont="1" applyFill="1" applyBorder="1" applyAlignment="1">
      <alignment horizontal="center" vertical="center" wrapText="1"/>
    </xf>
    <xf numFmtId="165" fontId="71" fillId="4" borderId="0" xfId="117" applyNumberFormat="1" applyFont="1" applyFill="1" applyBorder="1"/>
    <xf numFmtId="0" fontId="12" fillId="27" borderId="0" xfId="117" applyFill="1" applyBorder="1"/>
    <xf numFmtId="0" fontId="39" fillId="0" borderId="28" xfId="141" applyFont="1" applyBorder="1"/>
    <xf numFmtId="0" fontId="39" fillId="0" borderId="34" xfId="141" applyFont="1" applyBorder="1"/>
    <xf numFmtId="0" fontId="39" fillId="0" borderId="24" xfId="141" applyFont="1" applyBorder="1"/>
    <xf numFmtId="0" fontId="39" fillId="0" borderId="27" xfId="141" applyFont="1" applyBorder="1"/>
    <xf numFmtId="0" fontId="39" fillId="0" borderId="42" xfId="141" applyFont="1" applyBorder="1"/>
    <xf numFmtId="0" fontId="39" fillId="0" borderId="26" xfId="141" applyFont="1" applyBorder="1"/>
    <xf numFmtId="0" fontId="23" fillId="28" borderId="40" xfId="141" applyFont="1" applyFill="1" applyBorder="1"/>
    <xf numFmtId="0" fontId="23" fillId="28" borderId="3" xfId="141" applyFont="1" applyFill="1" applyBorder="1"/>
    <xf numFmtId="0" fontId="1" fillId="28" borderId="39" xfId="141" applyFill="1" applyBorder="1"/>
    <xf numFmtId="0" fontId="1" fillId="4" borderId="0" xfId="141" applyFill="1" applyAlignment="1">
      <alignment horizontal="center" vertical="center"/>
    </xf>
    <xf numFmtId="172" fontId="1" fillId="0" borderId="0" xfId="0" applyNumberFormat="1" applyFont="1" applyAlignment="1">
      <alignment horizontal="center"/>
    </xf>
    <xf numFmtId="171" fontId="118" fillId="20" borderId="0" xfId="102" applyFont="1" applyAlignment="1">
      <alignment vertical="center"/>
    </xf>
    <xf numFmtId="0" fontId="1" fillId="0" borderId="0" xfId="141"/>
    <xf numFmtId="171" fontId="1" fillId="0" borderId="0" xfId="141" applyNumberFormat="1" applyAlignment="1">
      <alignment vertical="center"/>
    </xf>
    <xf numFmtId="181" fontId="1" fillId="0" borderId="0" xfId="141" applyNumberFormat="1" applyAlignment="1">
      <alignment vertical="center"/>
    </xf>
    <xf numFmtId="171" fontId="38" fillId="20" borderId="0" xfId="102" applyAlignment="1">
      <alignment vertical="center"/>
    </xf>
    <xf numFmtId="181" fontId="23" fillId="0" borderId="0" xfId="141" applyNumberFormat="1" applyFont="1" applyAlignment="1">
      <alignment vertical="center"/>
    </xf>
    <xf numFmtId="171" fontId="1" fillId="0" borderId="0" xfId="144" applyFont="1" applyFill="1" applyAlignment="1">
      <alignment vertical="center"/>
    </xf>
    <xf numFmtId="171" fontId="0" fillId="0" borderId="0" xfId="144" applyFont="1" applyFill="1" applyAlignment="1">
      <alignment vertical="center"/>
    </xf>
    <xf numFmtId="0" fontId="27" fillId="0" borderId="0" xfId="141" applyFont="1"/>
    <xf numFmtId="10" fontId="23" fillId="0" borderId="0" xfId="146" applyNumberFormat="1" applyFont="1" applyBorder="1"/>
    <xf numFmtId="0" fontId="0" fillId="4" borderId="0" xfId="147" applyFont="1" applyFill="1"/>
    <xf numFmtId="0" fontId="0" fillId="0" borderId="0" xfId="147" applyFont="1"/>
    <xf numFmtId="0" fontId="29" fillId="4" borderId="0" xfId="147" applyFont="1" applyFill="1"/>
    <xf numFmtId="171" fontId="23" fillId="26" borderId="0" xfId="148" applyFont="1" applyAlignment="1">
      <alignment vertical="center"/>
    </xf>
    <xf numFmtId="171" fontId="37" fillId="26" borderId="0" xfId="148" applyAlignment="1">
      <alignment vertical="center"/>
    </xf>
    <xf numFmtId="0" fontId="29" fillId="0" borderId="0" xfId="56" applyFont="1" applyAlignment="1">
      <alignment horizontal="center" vertical="center" wrapText="1"/>
    </xf>
    <xf numFmtId="0" fontId="29" fillId="0" borderId="0" xfId="56" applyFont="1" applyAlignment="1">
      <alignment horizontal="center"/>
    </xf>
    <xf numFmtId="0" fontId="23" fillId="0" borderId="0" xfId="49" applyFont="1"/>
    <xf numFmtId="0" fontId="144" fillId="0" borderId="0" xfId="49" applyFont="1"/>
    <xf numFmtId="0" fontId="27" fillId="0" borderId="0" xfId="49" applyFont="1"/>
    <xf numFmtId="0" fontId="39" fillId="0" borderId="1" xfId="150" applyFont="1" applyBorder="1"/>
    <xf numFmtId="0" fontId="39" fillId="0" borderId="21" xfId="150" applyFont="1" applyBorder="1"/>
    <xf numFmtId="0" fontId="0" fillId="0" borderId="3" xfId="150" applyFont="1" applyBorder="1"/>
    <xf numFmtId="0" fontId="27" fillId="0" borderId="0" xfId="49" applyFont="1" applyAlignment="1">
      <alignment horizontal="right"/>
    </xf>
    <xf numFmtId="0" fontId="145" fillId="0" borderId="0" xfId="49" applyFont="1"/>
    <xf numFmtId="0" fontId="23" fillId="0" borderId="0" xfId="49" applyFont="1" applyAlignment="1">
      <alignment horizontal="right"/>
    </xf>
    <xf numFmtId="0" fontId="1" fillId="0" borderId="0" xfId="49" applyFont="1"/>
    <xf numFmtId="0" fontId="135" fillId="0" borderId="0" xfId="49" applyFont="1"/>
    <xf numFmtId="0" fontId="27" fillId="0" borderId="0" xfId="49" applyFont="1" applyAlignment="1">
      <alignment horizontal="left" wrapText="1"/>
    </xf>
    <xf numFmtId="0" fontId="27" fillId="0" borderId="0" xfId="49" applyFont="1" applyAlignment="1">
      <alignment horizontal="center" vertical="center" wrapText="1"/>
    </xf>
    <xf numFmtId="0" fontId="27" fillId="0" borderId="0" xfId="49" applyFont="1" applyAlignment="1">
      <alignment wrapText="1"/>
    </xf>
    <xf numFmtId="0" fontId="27" fillId="0" borderId="0" xfId="49" applyFont="1" applyAlignment="1">
      <alignment horizontal="left"/>
    </xf>
    <xf numFmtId="0" fontId="135" fillId="0" borderId="0" xfId="49" applyFont="1" applyAlignment="1">
      <alignment horizontal="left"/>
    </xf>
    <xf numFmtId="193" fontId="23" fillId="0" borderId="0" xfId="49" applyNumberFormat="1" applyFont="1"/>
    <xf numFmtId="197" fontId="23" fillId="0" borderId="0" xfId="49" applyNumberFormat="1" applyFont="1"/>
    <xf numFmtId="0" fontId="1" fillId="0" borderId="0" xfId="116" applyFont="1" applyAlignment="1">
      <alignment wrapText="1"/>
    </xf>
    <xf numFmtId="0" fontId="86" fillId="22" borderId="0" xfId="0" applyFont="1" applyFill="1"/>
    <xf numFmtId="0" fontId="1" fillId="4" borderId="0" xfId="116" applyFont="1" applyFill="1"/>
    <xf numFmtId="0" fontId="1" fillId="4" borderId="0" xfId="116" applyFont="1" applyFill="1" applyAlignment="1">
      <alignment wrapText="1"/>
    </xf>
    <xf numFmtId="0" fontId="47" fillId="0" borderId="0" xfId="0" applyFont="1"/>
    <xf numFmtId="0" fontId="146" fillId="0" borderId="0" xfId="154" applyFont="1" applyAlignment="1">
      <alignment horizontal="left"/>
    </xf>
    <xf numFmtId="0" fontId="11" fillId="0" borderId="0" xfId="154" applyFont="1" applyAlignment="1">
      <alignment horizontal="left" vertical="center"/>
    </xf>
    <xf numFmtId="0" fontId="11" fillId="0" borderId="0" xfId="154" applyFont="1" applyAlignment="1">
      <alignment horizontal="left"/>
    </xf>
    <xf numFmtId="0" fontId="11" fillId="0" borderId="0" xfId="154" applyFont="1" applyAlignment="1">
      <alignment horizontal="left" wrapText="1"/>
    </xf>
    <xf numFmtId="0" fontId="18" fillId="0" borderId="0" xfId="154" applyFont="1" applyAlignment="1">
      <alignment horizontal="left"/>
    </xf>
    <xf numFmtId="0" fontId="18" fillId="0" borderId="0" xfId="5" applyFont="1" applyAlignment="1">
      <alignment horizontal="left"/>
    </xf>
    <xf numFmtId="0" fontId="14" fillId="0" borderId="0" xfId="5" applyFont="1" applyAlignment="1">
      <alignment horizontal="left"/>
    </xf>
    <xf numFmtId="0" fontId="147" fillId="2" borderId="0" xfId="5" applyFont="1" applyFill="1"/>
    <xf numFmtId="0" fontId="15" fillId="0" borderId="0" xfId="154" applyFont="1" applyAlignment="1">
      <alignment vertical="center"/>
    </xf>
    <xf numFmtId="0" fontId="13" fillId="28" borderId="0" xfId="5" applyFont="1" applyFill="1"/>
    <xf numFmtId="0" fontId="14" fillId="28" borderId="0" xfId="5" applyFont="1" applyFill="1"/>
    <xf numFmtId="0" fontId="146" fillId="0" borderId="0" xfId="154" applyFont="1"/>
    <xf numFmtId="0" fontId="11" fillId="0" borderId="0" xfId="154" applyFont="1" applyAlignment="1">
      <alignment vertical="center"/>
    </xf>
    <xf numFmtId="166" fontId="14" fillId="0" borderId="0" xfId="4" applyNumberFormat="1" applyFont="1"/>
    <xf numFmtId="0" fontId="14" fillId="0" borderId="0" xfId="154" applyFont="1"/>
    <xf numFmtId="0" fontId="146" fillId="0" borderId="0" xfId="154" applyFont="1" applyAlignment="1">
      <alignment horizontal="center"/>
    </xf>
    <xf numFmtId="0" fontId="14" fillId="0" borderId="0" xfId="155" applyFont="1" applyAlignment="1">
      <alignment horizontal="left" vertical="center"/>
    </xf>
    <xf numFmtId="0" fontId="146" fillId="0" borderId="0" xfId="154" applyFont="1" applyAlignment="1">
      <alignment vertical="center"/>
    </xf>
    <xf numFmtId="0" fontId="146" fillId="0" borderId="0" xfId="154" applyFont="1" applyAlignment="1">
      <alignment horizontal="center" vertical="center"/>
    </xf>
    <xf numFmtId="0" fontId="146" fillId="0" borderId="0" xfId="154" applyFont="1" applyAlignment="1">
      <alignment horizontal="left" vertical="center"/>
    </xf>
    <xf numFmtId="0" fontId="15" fillId="0" borderId="0" xfId="154" applyFont="1" applyAlignment="1">
      <alignment horizontal="left" vertical="center"/>
    </xf>
    <xf numFmtId="172" fontId="29" fillId="0" borderId="0" xfId="0" applyNumberFormat="1" applyFont="1" applyAlignment="1">
      <alignment horizontal="right"/>
    </xf>
    <xf numFmtId="0" fontId="16" fillId="0" borderId="0" xfId="154" applyFont="1"/>
    <xf numFmtId="0" fontId="148" fillId="0" borderId="0" xfId="154" applyFont="1"/>
    <xf numFmtId="172" fontId="1" fillId="0" borderId="0" xfId="0" applyNumberFormat="1" applyFont="1" applyAlignment="1">
      <alignment horizontal="right"/>
    </xf>
    <xf numFmtId="0" fontId="13" fillId="2" borderId="0" xfId="158" applyFont="1" applyFill="1"/>
    <xf numFmtId="0" fontId="148" fillId="0" borderId="0" xfId="5" applyFont="1"/>
    <xf numFmtId="0" fontId="14" fillId="0" borderId="0" xfId="158" applyFont="1"/>
    <xf numFmtId="0" fontId="14" fillId="2" borderId="0" xfId="158" applyFont="1" applyFill="1"/>
    <xf numFmtId="0" fontId="13" fillId="0" borderId="0" xfId="5" applyFont="1"/>
    <xf numFmtId="166" fontId="13" fillId="0" borderId="0" xfId="4" applyNumberFormat="1" applyFont="1"/>
    <xf numFmtId="0" fontId="16" fillId="0" borderId="0" xfId="154" applyFont="1" applyAlignment="1">
      <alignment horizontal="left" vertical="center"/>
    </xf>
    <xf numFmtId="0" fontId="13" fillId="0" borderId="0" xfId="155" applyFont="1" applyAlignment="1">
      <alignment horizontal="left" vertical="center"/>
    </xf>
    <xf numFmtId="0" fontId="16" fillId="0" borderId="0" xfId="154" applyFont="1" applyAlignment="1">
      <alignment horizontal="center" vertical="center"/>
    </xf>
    <xf numFmtId="0" fontId="16" fillId="0" borderId="0" xfId="154" applyFont="1" applyAlignment="1">
      <alignment vertical="center"/>
    </xf>
    <xf numFmtId="4" fontId="148" fillId="0" borderId="0" xfId="5" applyNumberFormat="1" applyFont="1" applyAlignment="1">
      <alignment horizontal="center"/>
    </xf>
    <xf numFmtId="0" fontId="13" fillId="0" borderId="0" xfId="158" applyFont="1"/>
    <xf numFmtId="0" fontId="43" fillId="22" borderId="0" xfId="0" applyFont="1" applyFill="1" applyAlignment="1">
      <alignment vertical="center"/>
    </xf>
    <xf numFmtId="0" fontId="0" fillId="22" borderId="0" xfId="0" applyFill="1" applyAlignment="1">
      <alignment vertical="center"/>
    </xf>
    <xf numFmtId="0" fontId="23" fillId="0" borderId="0" xfId="118" applyFont="1" applyAlignment="1">
      <alignment vertical="center"/>
    </xf>
    <xf numFmtId="0" fontId="4" fillId="0" borderId="0" xfId="116" applyAlignment="1">
      <alignment vertical="center"/>
    </xf>
    <xf numFmtId="0" fontId="81" fillId="0" borderId="0" xfId="116" applyFont="1" applyAlignment="1">
      <alignment vertical="center"/>
    </xf>
    <xf numFmtId="0" fontId="4" fillId="0" borderId="0" xfId="116" applyAlignment="1">
      <alignment vertical="center" wrapText="1"/>
    </xf>
    <xf numFmtId="0" fontId="27" fillId="0" borderId="3" xfId="116" applyFont="1" applyBorder="1" applyAlignment="1">
      <alignment vertical="center" wrapText="1"/>
    </xf>
    <xf numFmtId="0" fontId="27" fillId="0" borderId="0" xfId="116" applyFont="1" applyAlignment="1">
      <alignment vertical="center" wrapText="1"/>
    </xf>
    <xf numFmtId="0" fontId="27" fillId="0" borderId="0" xfId="116" applyFont="1" applyAlignment="1">
      <alignment vertical="center"/>
    </xf>
    <xf numFmtId="0" fontId="29" fillId="0" borderId="0" xfId="116" applyFont="1" applyAlignment="1">
      <alignment vertical="center"/>
    </xf>
    <xf numFmtId="0" fontId="29" fillId="0" borderId="0" xfId="116" applyFont="1" applyAlignment="1">
      <alignment horizontal="center" vertical="center"/>
    </xf>
    <xf numFmtId="0" fontId="27" fillId="0" borderId="17" xfId="116" applyFont="1" applyBorder="1" applyAlignment="1">
      <alignment vertical="center" wrapText="1"/>
    </xf>
    <xf numFmtId="0" fontId="4" fillId="0" borderId="17" xfId="116" applyBorder="1" applyAlignment="1">
      <alignment vertical="center"/>
    </xf>
    <xf numFmtId="0" fontId="27" fillId="0" borderId="17" xfId="116" applyFont="1" applyBorder="1" applyAlignment="1">
      <alignment vertical="center"/>
    </xf>
    <xf numFmtId="0" fontId="29" fillId="0" borderId="17" xfId="116" applyFont="1" applyBorder="1" applyAlignment="1">
      <alignment vertical="center"/>
    </xf>
    <xf numFmtId="0" fontId="29" fillId="0" borderId="3" xfId="116" applyFont="1" applyBorder="1" applyAlignment="1">
      <alignment vertical="center"/>
    </xf>
    <xf numFmtId="0" fontId="4" fillId="4" borderId="0" xfId="116" applyFill="1" applyAlignment="1">
      <alignment vertical="center"/>
    </xf>
    <xf numFmtId="0" fontId="4" fillId="4" borderId="0" xfId="116" applyFill="1" applyAlignment="1">
      <alignment vertical="center" wrapText="1"/>
    </xf>
    <xf numFmtId="0" fontId="29" fillId="0" borderId="0" xfId="0" applyFont="1" applyAlignment="1">
      <alignment vertical="top"/>
    </xf>
    <xf numFmtId="0" fontId="29" fillId="0" borderId="0" xfId="0" applyFont="1" applyAlignment="1">
      <alignment vertical="top" wrapText="1"/>
    </xf>
    <xf numFmtId="0" fontId="18" fillId="2" borderId="0" xfId="5" applyFont="1" applyFill="1"/>
    <xf numFmtId="14" fontId="0" fillId="0" borderId="0" xfId="0" applyNumberFormat="1"/>
    <xf numFmtId="0" fontId="89" fillId="0" borderId="0" xfId="141" applyFont="1"/>
    <xf numFmtId="0" fontId="83" fillId="22" borderId="0" xfId="0" applyFont="1" applyFill="1"/>
    <xf numFmtId="0" fontId="150" fillId="0" borderId="0" xfId="0" applyFont="1"/>
    <xf numFmtId="0" fontId="151" fillId="2" borderId="0" xfId="5" applyFont="1" applyFill="1"/>
    <xf numFmtId="181" fontId="89" fillId="0" borderId="0" xfId="141" applyNumberFormat="1" applyFont="1" applyAlignment="1">
      <alignment vertical="center"/>
    </xf>
    <xf numFmtId="0" fontId="23" fillId="0" borderId="0" xfId="141" applyFont="1" applyProtection="1">
      <protection locked="0"/>
    </xf>
    <xf numFmtId="0" fontId="23" fillId="0" borderId="0" xfId="141" applyFont="1" applyAlignment="1" applyProtection="1">
      <alignment vertical="top"/>
      <protection locked="0"/>
    </xf>
    <xf numFmtId="0" fontId="23" fillId="0" borderId="0" xfId="141" applyFont="1"/>
    <xf numFmtId="0" fontId="23" fillId="0" borderId="0" xfId="141" applyFont="1" applyAlignment="1">
      <alignment vertical="top"/>
    </xf>
    <xf numFmtId="0" fontId="84" fillId="31" borderId="0" xfId="152" applyFont="1" applyFill="1"/>
    <xf numFmtId="0" fontId="85" fillId="31" borderId="47" xfId="152" applyFont="1" applyFill="1" applyBorder="1"/>
    <xf numFmtId="0" fontId="84" fillId="31" borderId="47" xfId="152" applyFont="1" applyFill="1" applyBorder="1"/>
    <xf numFmtId="0" fontId="84" fillId="0" borderId="0" xfId="152" applyFont="1"/>
    <xf numFmtId="0" fontId="23" fillId="27" borderId="0" xfId="152" applyFont="1" applyFill="1" applyAlignment="1" applyProtection="1">
      <alignment vertical="top"/>
      <protection locked="0"/>
    </xf>
    <xf numFmtId="0" fontId="85" fillId="31" borderId="0" xfId="152" applyFont="1" applyFill="1"/>
    <xf numFmtId="0" fontId="1" fillId="4" borderId="0" xfId="152" applyFill="1"/>
    <xf numFmtId="0" fontId="88" fillId="4" borderId="0" xfId="152" applyFont="1" applyFill="1" applyAlignment="1">
      <alignment horizontal="center"/>
    </xf>
    <xf numFmtId="0" fontId="1" fillId="0" borderId="0" xfId="152"/>
    <xf numFmtId="171" fontId="1" fillId="0" borderId="0" xfId="152" applyNumberFormat="1" applyAlignment="1">
      <alignment vertical="center" wrapText="1"/>
    </xf>
    <xf numFmtId="171" fontId="1" fillId="0" borderId="0" xfId="152" applyNumberFormat="1" applyAlignment="1">
      <alignment vertical="center"/>
    </xf>
    <xf numFmtId="181" fontId="1" fillId="0" borderId="0" xfId="152" applyNumberFormat="1" applyAlignment="1">
      <alignment vertical="center"/>
    </xf>
    <xf numFmtId="171" fontId="1" fillId="4" borderId="35" xfId="152" applyNumberFormat="1" applyFill="1" applyBorder="1" applyAlignment="1">
      <alignment horizontal="center" vertical="center"/>
    </xf>
    <xf numFmtId="171" fontId="1" fillId="4" borderId="3" xfId="152" applyNumberFormat="1" applyFill="1" applyBorder="1" applyAlignment="1">
      <alignment horizontal="center" vertical="center"/>
    </xf>
    <xf numFmtId="171" fontId="119" fillId="0" borderId="0" xfId="152" applyNumberFormat="1" applyFont="1" applyAlignment="1">
      <alignment vertical="center"/>
    </xf>
    <xf numFmtId="165" fontId="86" fillId="0" borderId="0" xfId="152" applyNumberFormat="1" applyFont="1"/>
    <xf numFmtId="0" fontId="1" fillId="0" borderId="0" xfId="152" applyProtection="1">
      <protection locked="0"/>
    </xf>
    <xf numFmtId="0" fontId="23" fillId="0" borderId="0" xfId="152" applyFont="1" applyAlignment="1">
      <alignment vertical="center"/>
    </xf>
    <xf numFmtId="171" fontId="23" fillId="0" borderId="0" xfId="152" applyNumberFormat="1" applyFont="1" applyAlignment="1">
      <alignment vertical="center"/>
    </xf>
    <xf numFmtId="0" fontId="23" fillId="4" borderId="0" xfId="152" applyFont="1" applyFill="1"/>
    <xf numFmtId="181" fontId="23" fillId="0" borderId="0" xfId="152" applyNumberFormat="1" applyFont="1" applyAlignment="1">
      <alignment vertical="center"/>
    </xf>
    <xf numFmtId="0" fontId="1" fillId="36" borderId="0" xfId="152" applyFill="1"/>
    <xf numFmtId="0" fontId="22" fillId="0" borderId="0" xfId="152" applyFont="1" applyProtection="1">
      <protection locked="0"/>
    </xf>
    <xf numFmtId="0" fontId="23" fillId="0" borderId="0" xfId="152" applyFont="1" applyProtection="1">
      <protection locked="0"/>
    </xf>
    <xf numFmtId="0" fontId="86" fillId="0" borderId="0" xfId="152" applyFont="1"/>
    <xf numFmtId="0" fontId="87" fillId="0" borderId="0" xfId="152" applyFont="1" applyProtection="1">
      <protection locked="0"/>
    </xf>
    <xf numFmtId="0" fontId="22" fillId="4" borderId="0" xfId="152" applyFont="1" applyFill="1"/>
    <xf numFmtId="0" fontId="86" fillId="4" borderId="0" xfId="152" applyFont="1" applyFill="1"/>
    <xf numFmtId="0" fontId="22" fillId="0" borderId="0" xfId="152" applyFont="1"/>
    <xf numFmtId="0" fontId="27" fillId="4" borderId="33" xfId="152" applyFont="1" applyFill="1" applyBorder="1"/>
    <xf numFmtId="168" fontId="89" fillId="0" borderId="0" xfId="152" applyNumberFormat="1" applyFont="1"/>
    <xf numFmtId="168" fontId="1" fillId="0" borderId="0" xfId="152" applyNumberFormat="1"/>
    <xf numFmtId="165" fontId="1" fillId="0" borderId="0" xfId="152" applyNumberFormat="1"/>
    <xf numFmtId="0" fontId="1" fillId="4" borderId="33" xfId="152" applyFill="1" applyBorder="1"/>
    <xf numFmtId="0" fontId="108" fillId="0" borderId="0" xfId="152" applyFont="1" applyProtection="1">
      <protection locked="0"/>
    </xf>
    <xf numFmtId="181" fontId="29" fillId="0" borderId="0" xfId="152" applyNumberFormat="1" applyFont="1" applyAlignment="1">
      <alignment vertical="center"/>
    </xf>
    <xf numFmtId="171" fontId="29" fillId="0" borderId="0" xfId="152" applyNumberFormat="1" applyFont="1" applyAlignment="1">
      <alignment vertical="center" wrapText="1"/>
    </xf>
    <xf numFmtId="0" fontId="27" fillId="0" borderId="0" xfId="152" applyFont="1" applyProtection="1">
      <protection locked="0"/>
    </xf>
    <xf numFmtId="171" fontId="27" fillId="0" borderId="0" xfId="152" applyNumberFormat="1" applyFont="1" applyAlignment="1">
      <alignment vertical="center"/>
    </xf>
    <xf numFmtId="0" fontId="29" fillId="0" borderId="0" xfId="152" applyFont="1"/>
    <xf numFmtId="0" fontId="29" fillId="0" borderId="0" xfId="152" applyFont="1" applyProtection="1">
      <protection locked="0"/>
    </xf>
    <xf numFmtId="0" fontId="23" fillId="0" borderId="0" xfId="152" applyFont="1"/>
    <xf numFmtId="165" fontId="29" fillId="0" borderId="0" xfId="152" applyNumberFormat="1" applyFont="1"/>
    <xf numFmtId="0" fontId="23" fillId="4" borderId="33" xfId="152" applyFont="1" applyFill="1" applyBorder="1"/>
    <xf numFmtId="0" fontId="29" fillId="4" borderId="0" xfId="152" applyFont="1" applyFill="1"/>
    <xf numFmtId="182" fontId="1" fillId="0" borderId="0" xfId="152" applyNumberFormat="1"/>
    <xf numFmtId="0" fontId="121" fillId="0" borderId="0" xfId="152" applyFont="1" applyAlignment="1">
      <alignment vertical="center" wrapText="1"/>
    </xf>
    <xf numFmtId="0" fontId="122" fillId="0" borderId="0" xfId="152" applyFont="1" applyAlignment="1">
      <alignment vertical="center" wrapText="1"/>
    </xf>
    <xf numFmtId="0" fontId="123" fillId="0" borderId="0" xfId="152" applyFont="1" applyAlignment="1">
      <alignment vertical="center" wrapText="1"/>
    </xf>
    <xf numFmtId="0" fontId="84" fillId="4" borderId="33" xfId="152" applyFont="1" applyFill="1" applyBorder="1"/>
    <xf numFmtId="168" fontId="92" fillId="0" borderId="0" xfId="152" applyNumberFormat="1" applyFont="1"/>
    <xf numFmtId="168" fontId="86" fillId="0" borderId="0" xfId="152" applyNumberFormat="1" applyFont="1"/>
    <xf numFmtId="0" fontId="86" fillId="4" borderId="33" xfId="152" applyFont="1" applyFill="1" applyBorder="1"/>
    <xf numFmtId="0" fontId="84" fillId="0" borderId="33" xfId="152" applyFont="1" applyBorder="1"/>
    <xf numFmtId="0" fontId="88" fillId="4" borderId="0" xfId="152" applyFont="1" applyFill="1"/>
    <xf numFmtId="0" fontId="84" fillId="4" borderId="0" xfId="152" applyFont="1" applyFill="1"/>
    <xf numFmtId="0" fontId="27" fillId="0" borderId="33" xfId="152" applyFont="1" applyBorder="1"/>
    <xf numFmtId="0" fontId="94" fillId="31" borderId="47" xfId="152" applyFont="1" applyFill="1" applyBorder="1"/>
    <xf numFmtId="0" fontId="93" fillId="31" borderId="47" xfId="152" applyFont="1" applyFill="1" applyBorder="1"/>
    <xf numFmtId="0" fontId="93" fillId="31" borderId="0" xfId="152" applyFont="1" applyFill="1"/>
    <xf numFmtId="0" fontId="95" fillId="0" borderId="0" xfId="152" applyFont="1"/>
    <xf numFmtId="0" fontId="94" fillId="31" borderId="0" xfId="152" applyFont="1" applyFill="1"/>
    <xf numFmtId="0" fontId="96" fillId="0" borderId="0" xfId="152" applyFont="1" applyProtection="1">
      <protection locked="0"/>
    </xf>
    <xf numFmtId="0" fontId="97" fillId="0" borderId="0" xfId="152" applyFont="1" applyProtection="1">
      <protection locked="0"/>
    </xf>
    <xf numFmtId="0" fontId="93" fillId="0" borderId="0" xfId="152" applyFont="1"/>
    <xf numFmtId="0" fontId="98" fillId="0" borderId="0" xfId="152" applyFont="1"/>
    <xf numFmtId="0" fontId="95" fillId="0" borderId="0" xfId="152" applyFont="1" applyProtection="1">
      <protection locked="0"/>
    </xf>
    <xf numFmtId="0" fontId="99" fillId="0" borderId="0" xfId="152" applyFont="1" applyProtection="1">
      <protection locked="0"/>
    </xf>
    <xf numFmtId="0" fontId="96" fillId="4" borderId="0" xfId="152" applyFont="1" applyFill="1"/>
    <xf numFmtId="0" fontId="98" fillId="4" borderId="0" xfId="152" applyFont="1" applyFill="1"/>
    <xf numFmtId="0" fontId="96" fillId="0" borderId="0" xfId="152" applyFont="1"/>
    <xf numFmtId="0" fontId="95" fillId="4" borderId="0" xfId="152" applyFont="1" applyFill="1"/>
    <xf numFmtId="0" fontId="101" fillId="0" borderId="0" xfId="152" applyFont="1" applyProtection="1">
      <protection locked="0"/>
    </xf>
    <xf numFmtId="171" fontId="97" fillId="0" borderId="0" xfId="152" applyNumberFormat="1" applyFont="1" applyAlignment="1">
      <alignment vertical="center"/>
    </xf>
    <xf numFmtId="0" fontId="93" fillId="0" borderId="33" xfId="152" applyFont="1" applyBorder="1"/>
    <xf numFmtId="171" fontId="95" fillId="0" borderId="0" xfId="152" applyNumberFormat="1" applyFont="1" applyAlignment="1">
      <alignment vertical="center"/>
    </xf>
    <xf numFmtId="181" fontId="95" fillId="0" borderId="0" xfId="152" applyNumberFormat="1" applyFont="1" applyAlignment="1">
      <alignment vertical="center"/>
    </xf>
    <xf numFmtId="0" fontId="108" fillId="0" borderId="49" xfId="152" applyFont="1" applyBorder="1" applyProtection="1">
      <protection locked="0"/>
    </xf>
    <xf numFmtId="0" fontId="95" fillId="0" borderId="0" xfId="152" applyFont="1" applyAlignment="1">
      <alignment horizontal="left"/>
    </xf>
    <xf numFmtId="0" fontId="100" fillId="4" borderId="29" xfId="152" applyFont="1" applyFill="1" applyBorder="1" applyAlignment="1">
      <alignment horizontal="left"/>
    </xf>
    <xf numFmtId="0" fontId="95" fillId="0" borderId="47" xfId="152" applyFont="1" applyBorder="1" applyProtection="1">
      <protection locked="0"/>
    </xf>
    <xf numFmtId="0" fontId="95" fillId="0" borderId="48" xfId="152" applyFont="1" applyBorder="1" applyProtection="1">
      <protection locked="0"/>
    </xf>
    <xf numFmtId="0" fontId="95" fillId="0" borderId="33" xfId="152" applyFont="1" applyBorder="1"/>
    <xf numFmtId="0" fontId="95" fillId="0" borderId="49" xfId="152" applyFont="1" applyBorder="1" applyProtection="1">
      <protection locked="0"/>
    </xf>
    <xf numFmtId="0" fontId="101" fillId="0" borderId="33" xfId="152" applyFont="1" applyBorder="1"/>
    <xf numFmtId="171" fontId="101" fillId="0" borderId="0" xfId="152" applyNumberFormat="1" applyFont="1" applyAlignment="1">
      <alignment vertical="center"/>
    </xf>
    <xf numFmtId="0" fontId="95" fillId="0" borderId="32" xfId="152" applyFont="1" applyBorder="1" applyProtection="1">
      <protection locked="0"/>
    </xf>
    <xf numFmtId="0" fontId="95" fillId="0" borderId="1" xfId="152" applyFont="1" applyBorder="1" applyProtection="1">
      <protection locked="0"/>
    </xf>
    <xf numFmtId="0" fontId="95" fillId="0" borderId="21" xfId="152" applyFont="1" applyBorder="1" applyProtection="1">
      <protection locked="0"/>
    </xf>
    <xf numFmtId="0" fontId="100" fillId="4" borderId="33" xfId="152" applyFont="1" applyFill="1" applyBorder="1" applyAlignment="1">
      <alignment horizontal="left"/>
    </xf>
    <xf numFmtId="0" fontId="95" fillId="0" borderId="33" xfId="152" applyFont="1" applyBorder="1" applyProtection="1">
      <protection locked="0"/>
    </xf>
    <xf numFmtId="171" fontId="95" fillId="0" borderId="0" xfId="152" applyNumberFormat="1" applyFont="1" applyAlignment="1">
      <alignment vertical="center" wrapText="1"/>
    </xf>
    <xf numFmtId="171" fontId="101" fillId="0" borderId="0" xfId="152" applyNumberFormat="1" applyFont="1" applyAlignment="1">
      <alignment vertical="center" wrapText="1"/>
    </xf>
    <xf numFmtId="0" fontId="96" fillId="0" borderId="33" xfId="152" applyFont="1" applyBorder="1"/>
    <xf numFmtId="0" fontId="95" fillId="0" borderId="29" xfId="152" applyFont="1" applyBorder="1" applyProtection="1">
      <protection locked="0"/>
    </xf>
    <xf numFmtId="171" fontId="95" fillId="0" borderId="33" xfId="152" applyNumberFormat="1" applyFont="1" applyBorder="1" applyAlignment="1">
      <alignment vertical="center" wrapText="1"/>
    </xf>
    <xf numFmtId="0" fontId="95" fillId="0" borderId="49" xfId="152" applyFont="1" applyBorder="1"/>
    <xf numFmtId="171" fontId="101" fillId="0" borderId="33" xfId="152" applyNumberFormat="1" applyFont="1" applyBorder="1" applyAlignment="1">
      <alignment vertical="center" wrapText="1"/>
    </xf>
    <xf numFmtId="181" fontId="101" fillId="0" borderId="0" xfId="152" applyNumberFormat="1" applyFont="1" applyAlignment="1">
      <alignment vertical="center"/>
    </xf>
    <xf numFmtId="0" fontId="102" fillId="0" borderId="0" xfId="152" applyFont="1" applyProtection="1">
      <protection locked="0"/>
    </xf>
    <xf numFmtId="0" fontId="101" fillId="0" borderId="0" xfId="152" applyFont="1"/>
    <xf numFmtId="0" fontId="29" fillId="0" borderId="29" xfId="152" applyFont="1" applyBorder="1" applyProtection="1">
      <protection locked="0"/>
    </xf>
    <xf numFmtId="171" fontId="23" fillId="0" borderId="47" xfId="152" applyNumberFormat="1" applyFont="1" applyBorder="1" applyAlignment="1">
      <alignment vertical="center"/>
    </xf>
    <xf numFmtId="0" fontId="1" fillId="0" borderId="47" xfId="152" applyBorder="1"/>
    <xf numFmtId="0" fontId="23" fillId="0" borderId="47" xfId="152" applyFont="1" applyBorder="1" applyProtection="1">
      <protection locked="0"/>
    </xf>
    <xf numFmtId="0" fontId="1" fillId="4" borderId="47" xfId="152" applyFill="1" applyBorder="1"/>
    <xf numFmtId="0" fontId="1" fillId="0" borderId="48" xfId="152" applyBorder="1"/>
    <xf numFmtId="0" fontId="1" fillId="0" borderId="49" xfId="152" applyBorder="1"/>
    <xf numFmtId="171" fontId="1" fillId="0" borderId="33" xfId="152" applyNumberFormat="1" applyBorder="1" applyAlignment="1">
      <alignment vertical="center"/>
    </xf>
    <xf numFmtId="0" fontId="1" fillId="0" borderId="49" xfId="152" applyBorder="1" applyProtection="1">
      <protection locked="0"/>
    </xf>
    <xf numFmtId="181" fontId="1" fillId="0" borderId="33" xfId="152" applyNumberFormat="1" applyBorder="1" applyAlignment="1">
      <alignment vertical="center"/>
    </xf>
    <xf numFmtId="171" fontId="27" fillId="0" borderId="32" xfId="152" applyNumberFormat="1" applyFont="1" applyBorder="1" applyAlignment="1">
      <alignment vertical="center"/>
    </xf>
    <xf numFmtId="0" fontId="1" fillId="0" borderId="1" xfId="152" applyBorder="1" applyAlignment="1">
      <alignment horizontal="left"/>
    </xf>
    <xf numFmtId="0" fontId="1" fillId="0" borderId="1" xfId="152" applyBorder="1"/>
    <xf numFmtId="0" fontId="1" fillId="0" borderId="1" xfId="152" applyBorder="1" applyProtection="1">
      <protection locked="0"/>
    </xf>
    <xf numFmtId="165" fontId="29" fillId="0" borderId="1" xfId="152" applyNumberFormat="1" applyFont="1" applyBorder="1"/>
    <xf numFmtId="0" fontId="1" fillId="0" borderId="21" xfId="152" applyBorder="1" applyProtection="1">
      <protection locked="0"/>
    </xf>
    <xf numFmtId="0" fontId="1" fillId="0" borderId="29" xfId="152" applyBorder="1" applyProtection="1">
      <protection locked="0"/>
    </xf>
    <xf numFmtId="0" fontId="1" fillId="0" borderId="47" xfId="152" applyBorder="1" applyProtection="1">
      <protection locked="0"/>
    </xf>
    <xf numFmtId="0" fontId="1" fillId="0" borderId="48" xfId="152" applyBorder="1" applyProtection="1">
      <protection locked="0"/>
    </xf>
    <xf numFmtId="0" fontId="1" fillId="0" borderId="33" xfId="152" applyBorder="1"/>
    <xf numFmtId="0" fontId="29" fillId="0" borderId="33" xfId="152" applyFont="1" applyBorder="1"/>
    <xf numFmtId="171" fontId="29" fillId="0" borderId="0" xfId="152" applyNumberFormat="1" applyFont="1" applyAlignment="1">
      <alignment vertical="center"/>
    </xf>
    <xf numFmtId="0" fontId="1" fillId="0" borderId="33" xfId="152" applyBorder="1" applyProtection="1">
      <protection locked="0"/>
    </xf>
    <xf numFmtId="0" fontId="1" fillId="0" borderId="32" xfId="152" applyBorder="1" applyProtection="1">
      <protection locked="0"/>
    </xf>
    <xf numFmtId="0" fontId="1" fillId="4" borderId="29" xfId="152" applyFill="1" applyBorder="1" applyProtection="1">
      <protection locked="0"/>
    </xf>
    <xf numFmtId="171" fontId="23" fillId="4" borderId="47" xfId="152" applyNumberFormat="1" applyFont="1" applyFill="1" applyBorder="1" applyAlignment="1">
      <alignment vertical="center"/>
    </xf>
    <xf numFmtId="0" fontId="23" fillId="4" borderId="47" xfId="152" applyFont="1" applyFill="1" applyBorder="1" applyProtection="1">
      <protection locked="0"/>
    </xf>
    <xf numFmtId="0" fontId="1" fillId="4" borderId="48" xfId="152" applyFill="1" applyBorder="1"/>
    <xf numFmtId="0" fontId="1" fillId="4" borderId="33" xfId="152" applyFill="1" applyBorder="1" applyProtection="1">
      <protection locked="0"/>
    </xf>
    <xf numFmtId="171" fontId="23" fillId="4" borderId="0" xfId="152" applyNumberFormat="1" applyFont="1" applyFill="1" applyAlignment="1">
      <alignment vertical="center"/>
    </xf>
    <xf numFmtId="0" fontId="23" fillId="4" borderId="0" xfId="152" applyFont="1" applyFill="1" applyProtection="1">
      <protection locked="0"/>
    </xf>
    <xf numFmtId="0" fontId="1" fillId="4" borderId="49" xfId="152" applyFill="1" applyBorder="1"/>
    <xf numFmtId="171" fontId="1" fillId="4" borderId="33" xfId="152" applyNumberFormat="1" applyFill="1" applyBorder="1" applyAlignment="1">
      <alignment vertical="center" wrapText="1"/>
    </xf>
    <xf numFmtId="181" fontId="1" fillId="4" borderId="0" xfId="152" applyNumberFormat="1" applyFill="1" applyAlignment="1">
      <alignment vertical="center"/>
    </xf>
    <xf numFmtId="171" fontId="1" fillId="4" borderId="0" xfId="152" applyNumberFormat="1" applyFill="1" applyAlignment="1">
      <alignment vertical="center" wrapText="1"/>
    </xf>
    <xf numFmtId="171" fontId="29" fillId="4" borderId="0" xfId="152" applyNumberFormat="1" applyFont="1" applyFill="1" applyAlignment="1">
      <alignment vertical="center" wrapText="1"/>
    </xf>
    <xf numFmtId="181" fontId="1" fillId="4" borderId="33" xfId="152" applyNumberFormat="1" applyFill="1" applyBorder="1" applyAlignment="1">
      <alignment vertical="center"/>
    </xf>
    <xf numFmtId="0" fontId="89" fillId="4" borderId="49" xfId="152" applyFont="1" applyFill="1" applyBorder="1"/>
    <xf numFmtId="181" fontId="29" fillId="4" borderId="0" xfId="152" applyNumberFormat="1" applyFont="1" applyFill="1" applyAlignment="1">
      <alignment vertical="center"/>
    </xf>
    <xf numFmtId="171" fontId="27" fillId="4" borderId="0" xfId="152" applyNumberFormat="1" applyFont="1" applyFill="1" applyAlignment="1">
      <alignment vertical="center"/>
    </xf>
    <xf numFmtId="0" fontId="1" fillId="4" borderId="32" xfId="152" applyFill="1" applyBorder="1"/>
    <xf numFmtId="0" fontId="1" fillId="4" borderId="1" xfId="152" applyFill="1" applyBorder="1"/>
    <xf numFmtId="171" fontId="29" fillId="0" borderId="29" xfId="152" applyNumberFormat="1" applyFont="1" applyBorder="1" applyAlignment="1">
      <alignment vertical="center"/>
    </xf>
    <xf numFmtId="0" fontId="86" fillId="4" borderId="47" xfId="152" applyFont="1" applyFill="1" applyBorder="1"/>
    <xf numFmtId="0" fontId="127" fillId="0" borderId="32" xfId="152" applyFont="1" applyBorder="1" applyProtection="1">
      <protection locked="0"/>
    </xf>
    <xf numFmtId="0" fontId="127" fillId="0" borderId="0" xfId="152" applyFont="1" applyProtection="1">
      <protection locked="0"/>
    </xf>
    <xf numFmtId="0" fontId="88" fillId="0" borderId="0" xfId="152" applyFont="1" applyProtection="1">
      <protection locked="0"/>
    </xf>
    <xf numFmtId="0" fontId="88" fillId="0" borderId="47" xfId="152" applyFont="1" applyBorder="1" applyProtection="1">
      <protection locked="0"/>
    </xf>
    <xf numFmtId="0" fontId="29" fillId="0" borderId="33" xfId="152" applyFont="1" applyBorder="1" applyProtection="1">
      <protection locked="0"/>
    </xf>
    <xf numFmtId="171" fontId="29" fillId="0" borderId="33" xfId="152" applyNumberFormat="1" applyFont="1" applyBorder="1" applyAlignment="1">
      <alignment vertical="center"/>
    </xf>
    <xf numFmtId="0" fontId="128" fillId="0" borderId="0" xfId="152" applyFont="1" applyProtection="1">
      <protection locked="0"/>
    </xf>
    <xf numFmtId="0" fontId="23" fillId="0" borderId="33" xfId="152" applyFont="1" applyBorder="1" applyAlignment="1" applyProtection="1">
      <alignment vertical="top"/>
      <protection locked="0"/>
    </xf>
    <xf numFmtId="0" fontId="23" fillId="0" borderId="33" xfId="152" applyFont="1" applyBorder="1" applyProtection="1">
      <protection locked="0"/>
    </xf>
    <xf numFmtId="0" fontId="89" fillId="0" borderId="49" xfId="152" applyFont="1" applyBorder="1" applyProtection="1">
      <protection locked="0"/>
    </xf>
    <xf numFmtId="0" fontId="88" fillId="0" borderId="1" xfId="152" applyFont="1" applyBorder="1" applyProtection="1">
      <protection locked="0"/>
    </xf>
    <xf numFmtId="0" fontId="27" fillId="0" borderId="33" xfId="152" applyFont="1" applyBorder="1" applyAlignment="1">
      <alignment horizontal="left"/>
    </xf>
    <xf numFmtId="0" fontId="23" fillId="0" borderId="0" xfId="152" applyFont="1" applyAlignment="1">
      <alignment horizontal="center"/>
    </xf>
    <xf numFmtId="0" fontId="23" fillId="0" borderId="33" xfId="152" applyFont="1" applyBorder="1" applyAlignment="1">
      <alignment horizontal="left" wrapText="1"/>
    </xf>
    <xf numFmtId="0" fontId="130" fillId="0" borderId="0" xfId="152" applyFont="1" applyAlignment="1">
      <alignment horizontal="left" vertical="top"/>
    </xf>
    <xf numFmtId="0" fontId="131" fillId="0" borderId="0" xfId="152" applyFont="1" applyAlignment="1">
      <alignment horizontal="left" vertical="top"/>
    </xf>
    <xf numFmtId="0" fontId="23" fillId="0" borderId="33" xfId="152" applyFont="1" applyBorder="1" applyAlignment="1">
      <alignment horizontal="left"/>
    </xf>
    <xf numFmtId="0" fontId="27" fillId="0" borderId="0" xfId="152" applyFont="1"/>
    <xf numFmtId="0" fontId="27" fillId="0" borderId="0" xfId="152" applyFont="1" applyAlignment="1">
      <alignment horizontal="center"/>
    </xf>
    <xf numFmtId="0" fontId="27" fillId="0" borderId="33" xfId="152" applyFont="1" applyBorder="1" applyAlignment="1">
      <alignment horizontal="left" vertical="top"/>
    </xf>
    <xf numFmtId="0" fontId="27" fillId="0" borderId="0" xfId="152" quotePrefix="1" applyFont="1"/>
    <xf numFmtId="0" fontId="23" fillId="0" borderId="0" xfId="152" applyFont="1" applyAlignment="1" applyProtection="1">
      <alignment horizontal="center"/>
      <protection locked="0"/>
    </xf>
    <xf numFmtId="0" fontId="23" fillId="35" borderId="33" xfId="152" applyFont="1" applyFill="1" applyBorder="1" applyAlignment="1" applyProtection="1">
      <alignment horizontal="left"/>
      <protection locked="0"/>
    </xf>
    <xf numFmtId="0" fontId="23" fillId="0" borderId="33" xfId="152" applyFont="1" applyBorder="1" applyAlignment="1" applyProtection="1">
      <alignment horizontal="left"/>
      <protection locked="0"/>
    </xf>
    <xf numFmtId="0" fontId="27" fillId="0" borderId="0" xfId="152" quotePrefix="1" applyFont="1" applyAlignment="1">
      <alignment wrapText="1"/>
    </xf>
    <xf numFmtId="0" fontId="23" fillId="0" borderId="33" xfId="152" applyFont="1" applyBorder="1" applyAlignment="1" applyProtection="1">
      <alignment horizontal="left" wrapText="1"/>
      <protection locked="0"/>
    </xf>
    <xf numFmtId="0" fontId="27" fillId="0" borderId="0" xfId="152" quotePrefix="1" applyFont="1" applyAlignment="1">
      <alignment vertical="top" wrapText="1"/>
    </xf>
    <xf numFmtId="0" fontId="27" fillId="0" borderId="33" xfId="152" quotePrefix="1" applyFont="1" applyBorder="1" applyAlignment="1">
      <alignment horizontal="left" vertical="top" wrapText="1"/>
    </xf>
    <xf numFmtId="0" fontId="95" fillId="0" borderId="0" xfId="152" applyFont="1" applyAlignment="1" applyProtection="1">
      <alignment wrapText="1"/>
      <protection locked="0"/>
    </xf>
    <xf numFmtId="0" fontId="23" fillId="0" borderId="0" xfId="152" quotePrefix="1" applyFont="1" applyAlignment="1" applyProtection="1">
      <alignment horizontal="left"/>
      <protection locked="0"/>
    </xf>
    <xf numFmtId="0" fontId="27" fillId="0" borderId="29" xfId="152" applyFont="1" applyBorder="1" applyProtection="1">
      <protection locked="0"/>
    </xf>
    <xf numFmtId="0" fontId="23" fillId="4" borderId="47" xfId="152" applyFont="1" applyFill="1" applyBorder="1"/>
    <xf numFmtId="0" fontId="23" fillId="0" borderId="47" xfId="152" applyFont="1" applyBorder="1"/>
    <xf numFmtId="0" fontId="46" fillId="0" borderId="49" xfId="152" applyFont="1" applyBorder="1" applyProtection="1">
      <protection locked="0"/>
    </xf>
    <xf numFmtId="0" fontId="1" fillId="0" borderId="0" xfId="152" applyAlignment="1" applyProtection="1">
      <alignment horizontal="left" indent="4"/>
      <protection locked="0"/>
    </xf>
    <xf numFmtId="0" fontId="46" fillId="0" borderId="0" xfId="152" applyFont="1" applyProtection="1">
      <protection locked="0"/>
    </xf>
    <xf numFmtId="0" fontId="27" fillId="0" borderId="33" xfId="152" applyFont="1" applyBorder="1" applyProtection="1">
      <protection locked="0"/>
    </xf>
    <xf numFmtId="0" fontId="137" fillId="0" borderId="49" xfId="152" applyFont="1" applyBorder="1" applyProtection="1">
      <protection locked="0"/>
    </xf>
    <xf numFmtId="0" fontId="23" fillId="27" borderId="0" xfId="152" applyFont="1" applyFill="1" applyAlignment="1">
      <alignment vertical="top"/>
    </xf>
    <xf numFmtId="0" fontId="23" fillId="4" borderId="0" xfId="152" applyFont="1" applyFill="1" applyAlignment="1">
      <alignment horizontal="left" vertical="center" wrapText="1"/>
    </xf>
    <xf numFmtId="0" fontId="23" fillId="0" borderId="0" xfId="152" applyFont="1" applyAlignment="1">
      <alignment vertical="top"/>
    </xf>
    <xf numFmtId="0" fontId="23" fillId="0" borderId="0" xfId="152" applyFont="1" applyAlignment="1">
      <alignment horizontal="left" vertical="center" wrapText="1"/>
    </xf>
    <xf numFmtId="165" fontId="1" fillId="0" borderId="17" xfId="152" applyNumberFormat="1" applyBorder="1"/>
    <xf numFmtId="0" fontId="23" fillId="4" borderId="33" xfId="152" applyFont="1" applyFill="1" applyBorder="1" applyAlignment="1">
      <alignment vertical="center" wrapText="1"/>
    </xf>
    <xf numFmtId="0" fontId="138" fillId="0" borderId="0" xfId="152" applyFont="1" applyAlignment="1">
      <alignment vertical="center" wrapText="1"/>
    </xf>
    <xf numFmtId="0" fontId="140" fillId="0" borderId="0" xfId="152" applyFont="1" applyAlignment="1">
      <alignment vertical="center" wrapText="1"/>
    </xf>
    <xf numFmtId="0" fontId="23" fillId="0" borderId="33" xfId="152" applyFont="1" applyBorder="1"/>
    <xf numFmtId="0" fontId="141" fillId="0" borderId="0" xfId="152" applyFont="1" applyProtection="1">
      <protection locked="0"/>
    </xf>
    <xf numFmtId="0" fontId="27" fillId="4" borderId="0" xfId="152" applyFont="1" applyFill="1" applyAlignment="1">
      <alignment horizontal="left" vertical="center"/>
    </xf>
    <xf numFmtId="165" fontId="95" fillId="0" borderId="0" xfId="152" applyNumberFormat="1" applyFont="1" applyProtection="1">
      <protection locked="0"/>
    </xf>
    <xf numFmtId="0" fontId="97" fillId="0" borderId="29" xfId="152" applyFont="1" applyBorder="1" applyProtection="1">
      <protection locked="0"/>
    </xf>
    <xf numFmtId="0" fontId="97" fillId="0" borderId="47" xfId="152" applyFont="1" applyBorder="1" applyProtection="1">
      <protection locked="0"/>
    </xf>
    <xf numFmtId="0" fontId="96" fillId="4" borderId="47" xfId="152" applyFont="1" applyFill="1" applyBorder="1"/>
    <xf numFmtId="0" fontId="96" fillId="0" borderId="47" xfId="152" applyFont="1" applyBorder="1"/>
    <xf numFmtId="0" fontId="98" fillId="0" borderId="47" xfId="152" applyFont="1" applyBorder="1"/>
    <xf numFmtId="0" fontId="95" fillId="4" borderId="48" xfId="152" applyFont="1" applyFill="1" applyBorder="1"/>
    <xf numFmtId="0" fontId="97" fillId="0" borderId="33" xfId="152" applyFont="1" applyBorder="1" applyProtection="1">
      <protection locked="0"/>
    </xf>
    <xf numFmtId="0" fontId="95" fillId="4" borderId="49" xfId="152" applyFont="1" applyFill="1" applyBorder="1"/>
    <xf numFmtId="0" fontId="101" fillId="4" borderId="33" xfId="152" applyFont="1" applyFill="1" applyBorder="1" applyProtection="1">
      <protection locked="0"/>
    </xf>
    <xf numFmtId="0" fontId="97" fillId="4" borderId="33" xfId="152" applyFont="1" applyFill="1" applyBorder="1" applyProtection="1">
      <protection locked="0"/>
    </xf>
    <xf numFmtId="0" fontId="95" fillId="4" borderId="33" xfId="152" applyFont="1" applyFill="1" applyBorder="1" applyProtection="1">
      <protection locked="0"/>
    </xf>
    <xf numFmtId="0" fontId="102" fillId="4" borderId="33" xfId="152" applyFont="1" applyFill="1" applyBorder="1" applyProtection="1">
      <protection locked="0"/>
    </xf>
    <xf numFmtId="0" fontId="107" fillId="0" borderId="0" xfId="152" applyFont="1" applyProtection="1">
      <protection locked="0"/>
    </xf>
    <xf numFmtId="0" fontId="1" fillId="0" borderId="0" xfId="152" quotePrefix="1" applyProtection="1">
      <protection locked="0"/>
    </xf>
    <xf numFmtId="0" fontId="95" fillId="0" borderId="0" xfId="152" applyFont="1" applyAlignment="1" applyProtection="1">
      <alignment horizontal="center"/>
      <protection locked="0"/>
    </xf>
    <xf numFmtId="0" fontId="97" fillId="4" borderId="33" xfId="152" applyFont="1" applyFill="1" applyBorder="1" applyAlignment="1" applyProtection="1">
      <alignment horizontal="left" wrapText="1"/>
      <protection locked="0"/>
    </xf>
    <xf numFmtId="0" fontId="107" fillId="0" borderId="49" xfId="152" applyFont="1" applyBorder="1" applyProtection="1">
      <protection locked="0"/>
    </xf>
    <xf numFmtId="0" fontId="95" fillId="0" borderId="0" xfId="152" quotePrefix="1" applyFont="1" applyProtection="1">
      <protection locked="0"/>
    </xf>
    <xf numFmtId="0" fontId="95" fillId="0" borderId="0" xfId="152" applyFont="1" applyAlignment="1" applyProtection="1">
      <alignment horizontal="left" indent="4"/>
      <protection locked="0"/>
    </xf>
    <xf numFmtId="0" fontId="95" fillId="37" borderId="0" xfId="152" applyFont="1" applyFill="1" applyProtection="1">
      <protection locked="0"/>
    </xf>
    <xf numFmtId="0" fontId="1" fillId="37" borderId="0" xfId="152" applyFill="1" applyProtection="1">
      <protection locked="0"/>
    </xf>
    <xf numFmtId="0" fontId="99" fillId="4" borderId="29" xfId="152" applyFont="1" applyFill="1" applyBorder="1" applyAlignment="1" applyProtection="1">
      <alignment vertical="top"/>
      <protection locked="0"/>
    </xf>
    <xf numFmtId="171" fontId="1" fillId="0" borderId="47" xfId="152" applyNumberFormat="1" applyBorder="1" applyAlignment="1">
      <alignment vertical="center"/>
    </xf>
    <xf numFmtId="171" fontId="95" fillId="0" borderId="47" xfId="152" applyNumberFormat="1" applyFont="1" applyBorder="1" applyAlignment="1">
      <alignment vertical="center"/>
    </xf>
    <xf numFmtId="171" fontId="95" fillId="0" borderId="48" xfId="152" applyNumberFormat="1" applyFont="1" applyBorder="1" applyAlignment="1">
      <alignment vertical="center"/>
    </xf>
    <xf numFmtId="171" fontId="95" fillId="0" borderId="33" xfId="152" applyNumberFormat="1" applyFont="1" applyBorder="1" applyAlignment="1">
      <alignment vertical="center"/>
    </xf>
    <xf numFmtId="171" fontId="95" fillId="0" borderId="49" xfId="152" applyNumberFormat="1" applyFont="1" applyBorder="1" applyAlignment="1">
      <alignment vertical="center"/>
    </xf>
    <xf numFmtId="0" fontId="100" fillId="0" borderId="0" xfId="152" applyFont="1" applyAlignment="1" applyProtection="1">
      <alignment horizontal="center"/>
      <protection locked="0"/>
    </xf>
    <xf numFmtId="0" fontId="95" fillId="4" borderId="32" xfId="152" applyFont="1" applyFill="1" applyBorder="1" applyProtection="1">
      <protection locked="0"/>
    </xf>
    <xf numFmtId="0" fontId="107" fillId="0" borderId="1" xfId="152" applyFont="1" applyBorder="1" applyProtection="1">
      <protection locked="0"/>
    </xf>
    <xf numFmtId="0" fontId="100" fillId="0" borderId="1" xfId="152" applyFont="1" applyBorder="1" applyAlignment="1" applyProtection="1">
      <alignment horizontal="center"/>
      <protection locked="0"/>
    </xf>
    <xf numFmtId="171" fontId="95" fillId="0" borderId="21" xfId="152" applyNumberFormat="1" applyFont="1" applyBorder="1" applyAlignment="1">
      <alignment vertical="center"/>
    </xf>
    <xf numFmtId="0" fontId="95" fillId="4" borderId="0" xfId="152" applyFont="1" applyFill="1" applyProtection="1">
      <protection locked="0"/>
    </xf>
    <xf numFmtId="0" fontId="100" fillId="4" borderId="29" xfId="152" applyFont="1" applyFill="1" applyBorder="1" applyProtection="1">
      <protection locked="0"/>
    </xf>
    <xf numFmtId="171" fontId="108" fillId="0" borderId="49" xfId="152" applyNumberFormat="1" applyFont="1" applyBorder="1" applyAlignment="1">
      <alignment vertical="center"/>
    </xf>
    <xf numFmtId="171" fontId="108" fillId="0" borderId="0" xfId="152" applyNumberFormat="1" applyFont="1" applyAlignment="1">
      <alignment vertical="center"/>
    </xf>
    <xf numFmtId="0" fontId="101" fillId="4" borderId="0" xfId="152" applyFont="1" applyFill="1" applyProtection="1">
      <protection locked="0"/>
    </xf>
    <xf numFmtId="0" fontId="97" fillId="0" borderId="0" xfId="152" applyFont="1" applyAlignment="1" applyProtection="1">
      <alignment vertical="top"/>
      <protection locked="0"/>
    </xf>
    <xf numFmtId="0" fontId="107" fillId="0" borderId="47" xfId="152" applyFont="1" applyBorder="1" applyProtection="1">
      <protection locked="0"/>
    </xf>
    <xf numFmtId="0" fontId="100" fillId="4" borderId="33" xfId="152" applyFont="1" applyFill="1" applyBorder="1" applyProtection="1">
      <protection locked="0"/>
    </xf>
    <xf numFmtId="171" fontId="101" fillId="0" borderId="49" xfId="152" applyNumberFormat="1" applyFont="1" applyBorder="1" applyAlignment="1">
      <alignment vertical="center"/>
    </xf>
    <xf numFmtId="0" fontId="95" fillId="4" borderId="29" xfId="152" applyFont="1" applyFill="1" applyBorder="1" applyProtection="1">
      <protection locked="0"/>
    </xf>
    <xf numFmtId="0" fontId="101" fillId="0" borderId="33" xfId="152" applyFont="1" applyBorder="1" applyProtection="1">
      <protection locked="0"/>
    </xf>
    <xf numFmtId="171" fontId="142" fillId="0" borderId="49" xfId="152" applyNumberFormat="1" applyFont="1" applyBorder="1" applyAlignment="1">
      <alignment vertical="center"/>
    </xf>
    <xf numFmtId="171" fontId="142" fillId="0" borderId="0" xfId="152" applyNumberFormat="1" applyFont="1" applyAlignment="1">
      <alignment vertical="center"/>
    </xf>
    <xf numFmtId="0" fontId="15" fillId="0" borderId="33" xfId="152" applyFont="1" applyBorder="1" applyAlignment="1">
      <alignment horizontal="left"/>
    </xf>
    <xf numFmtId="0" fontId="101" fillId="4" borderId="32" xfId="152" applyFont="1" applyFill="1" applyBorder="1" applyProtection="1">
      <protection locked="0"/>
    </xf>
    <xf numFmtId="0" fontId="101" fillId="4" borderId="29" xfId="152" applyFont="1" applyFill="1" applyBorder="1" applyProtection="1">
      <protection locked="0"/>
    </xf>
    <xf numFmtId="0" fontId="1" fillId="4" borderId="0" xfId="152" applyFill="1" applyProtection="1">
      <protection locked="0"/>
    </xf>
    <xf numFmtId="0" fontId="95" fillId="0" borderId="50" xfId="152" applyFont="1" applyBorder="1" applyProtection="1">
      <protection locked="0"/>
    </xf>
    <xf numFmtId="0" fontId="27" fillId="31" borderId="0" xfId="152" applyFont="1" applyFill="1" applyAlignment="1">
      <alignment vertical="top"/>
    </xf>
    <xf numFmtId="0" fontId="85" fillId="31" borderId="46" xfId="152" applyFont="1" applyFill="1" applyBorder="1"/>
    <xf numFmtId="0" fontId="85" fillId="31" borderId="17" xfId="152" applyFont="1" applyFill="1" applyBorder="1"/>
    <xf numFmtId="0" fontId="84" fillId="31" borderId="17" xfId="152" applyFont="1" applyFill="1" applyBorder="1"/>
    <xf numFmtId="171" fontId="120" fillId="4" borderId="0" xfId="152" applyNumberFormat="1" applyFont="1" applyFill="1" applyAlignment="1">
      <alignment vertical="center"/>
    </xf>
    <xf numFmtId="171" fontId="1" fillId="4" borderId="0" xfId="152" applyNumberFormat="1" applyFill="1" applyAlignment="1">
      <alignment vertical="center"/>
    </xf>
    <xf numFmtId="171" fontId="1" fillId="4" borderId="0" xfId="152" applyNumberFormat="1" applyFill="1" applyAlignment="1">
      <alignment horizontal="left" vertical="center" indent="1"/>
    </xf>
    <xf numFmtId="0" fontId="1" fillId="4" borderId="0" xfId="152" applyFill="1" applyAlignment="1">
      <alignment vertical="center"/>
    </xf>
    <xf numFmtId="171" fontId="1" fillId="4" borderId="17" xfId="152" applyNumberFormat="1" applyFill="1" applyBorder="1" applyAlignment="1">
      <alignment vertical="center"/>
    </xf>
    <xf numFmtId="171" fontId="1" fillId="4" borderId="17" xfId="152" applyNumberFormat="1" applyFill="1" applyBorder="1" applyAlignment="1">
      <alignment horizontal="left" vertical="center" indent="1"/>
    </xf>
    <xf numFmtId="0" fontId="1" fillId="4" borderId="17" xfId="152" applyFill="1" applyBorder="1" applyAlignment="1">
      <alignment vertical="center"/>
    </xf>
    <xf numFmtId="192" fontId="120" fillId="4" borderId="0" xfId="152" applyNumberFormat="1" applyFont="1" applyFill="1" applyAlignment="1">
      <alignment vertical="center"/>
    </xf>
    <xf numFmtId="191" fontId="23" fillId="4" borderId="0" xfId="152" applyNumberFormat="1" applyFont="1" applyFill="1" applyAlignment="1">
      <alignment vertical="center"/>
    </xf>
    <xf numFmtId="0" fontId="120" fillId="4" borderId="0" xfId="152" applyFont="1" applyFill="1" applyAlignment="1">
      <alignment vertical="center"/>
    </xf>
    <xf numFmtId="171" fontId="120" fillId="4" borderId="17" xfId="152" applyNumberFormat="1" applyFont="1" applyFill="1" applyBorder="1" applyAlignment="1">
      <alignment vertical="center"/>
    </xf>
    <xf numFmtId="0" fontId="120" fillId="4" borderId="17" xfId="152" applyFont="1" applyFill="1" applyBorder="1" applyAlignment="1">
      <alignment vertical="center"/>
    </xf>
    <xf numFmtId="191" fontId="37" fillId="4" borderId="0" xfId="152" applyNumberFormat="1" applyFont="1" applyFill="1" applyAlignment="1">
      <alignment vertical="center"/>
    </xf>
    <xf numFmtId="0" fontId="0" fillId="2" borderId="0" xfId="0" applyFill="1"/>
    <xf numFmtId="0" fontId="83" fillId="2" borderId="0" xfId="0" applyFont="1" applyFill="1"/>
    <xf numFmtId="0" fontId="39" fillId="2" borderId="0" xfId="0" applyFont="1" applyFill="1"/>
    <xf numFmtId="2" fontId="114" fillId="0" borderId="17" xfId="0" applyNumberFormat="1" applyFont="1" applyBorder="1" applyAlignment="1">
      <alignment horizontal="center"/>
    </xf>
    <xf numFmtId="181" fontId="0" fillId="0" borderId="0" xfId="0" applyNumberFormat="1"/>
    <xf numFmtId="171" fontId="95" fillId="0" borderId="0" xfId="0" applyNumberFormat="1" applyFont="1" applyAlignment="1">
      <alignment vertical="center"/>
    </xf>
    <xf numFmtId="0" fontId="27" fillId="0" borderId="0" xfId="5" applyFont="1" applyAlignment="1">
      <alignment wrapText="1"/>
    </xf>
    <xf numFmtId="0" fontId="151" fillId="0" borderId="0" xfId="54" applyFont="1" applyAlignment="1">
      <alignment horizontal="left"/>
    </xf>
    <xf numFmtId="0" fontId="152" fillId="0" borderId="0" xfId="0" applyFont="1"/>
    <xf numFmtId="0" fontId="20" fillId="0" borderId="0" xfId="154" applyFont="1" applyAlignment="1">
      <alignment horizontal="left" vertical="center"/>
    </xf>
    <xf numFmtId="0" fontId="1" fillId="0" borderId="0" xfId="30" applyFont="1" applyAlignment="1">
      <alignment horizontal="center"/>
    </xf>
    <xf numFmtId="0" fontId="13" fillId="0" borderId="0" xfId="54" applyFont="1" applyAlignment="1">
      <alignment horizontal="left"/>
    </xf>
    <xf numFmtId="0" fontId="153" fillId="0" borderId="0" xfId="131" applyFont="1" applyAlignment="1">
      <alignment horizontal="left"/>
    </xf>
    <xf numFmtId="10" fontId="10" fillId="17" borderId="0" xfId="99" applyNumberFormat="1" applyBorder="1">
      <alignment vertical="center"/>
      <protection locked="0"/>
    </xf>
    <xf numFmtId="10" fontId="10" fillId="17" borderId="17" xfId="99" applyNumberFormat="1" applyBorder="1">
      <alignment vertical="center"/>
      <protection locked="0"/>
    </xf>
    <xf numFmtId="172" fontId="1" fillId="23" borderId="35" xfId="0" applyNumberFormat="1" applyFont="1" applyFill="1" applyBorder="1" applyAlignment="1">
      <alignment horizontal="center"/>
    </xf>
    <xf numFmtId="169" fontId="10" fillId="17" borderId="2" xfId="99">
      <alignment vertical="center"/>
      <protection locked="0"/>
    </xf>
    <xf numFmtId="0" fontId="29" fillId="39" borderId="0" xfId="0" applyFont="1" applyFill="1"/>
    <xf numFmtId="0" fontId="27" fillId="32" borderId="0" xfId="0" applyFont="1" applyFill="1"/>
    <xf numFmtId="0" fontId="29" fillId="34" borderId="0" xfId="0" applyFont="1" applyFill="1"/>
    <xf numFmtId="0" fontId="27" fillId="43" borderId="0" xfId="0" applyFont="1" applyFill="1"/>
    <xf numFmtId="0" fontId="27" fillId="42" borderId="0" xfId="0" applyFont="1" applyFill="1"/>
    <xf numFmtId="0" fontId="27" fillId="0" borderId="0" xfId="49" applyFont="1" applyAlignment="1">
      <alignment horizontal="center" wrapText="1"/>
    </xf>
    <xf numFmtId="0" fontId="56" fillId="4" borderId="0" xfId="117" applyFont="1" applyFill="1" applyAlignment="1">
      <alignment vertical="center"/>
    </xf>
    <xf numFmtId="0" fontId="39" fillId="0" borderId="20" xfId="128" applyFont="1" applyBorder="1"/>
    <xf numFmtId="0" fontId="45" fillId="4" borderId="0" xfId="128" applyFont="1" applyFill="1"/>
    <xf numFmtId="0" fontId="46" fillId="0" borderId="0" xfId="116" applyFont="1"/>
    <xf numFmtId="0" fontId="46" fillId="4" borderId="0" xfId="116" applyFont="1" applyFill="1"/>
    <xf numFmtId="0" fontId="102" fillId="0" borderId="33" xfId="152" applyFont="1" applyBorder="1" applyProtection="1">
      <protection locked="0"/>
    </xf>
    <xf numFmtId="0" fontId="155" fillId="27" borderId="0" xfId="117" applyFont="1" applyFill="1"/>
    <xf numFmtId="172" fontId="29" fillId="0" borderId="0" xfId="116" applyNumberFormat="1" applyFont="1"/>
    <xf numFmtId="0" fontId="23" fillId="0" borderId="35" xfId="116" applyFont="1" applyBorder="1" applyAlignment="1">
      <alignment wrapText="1"/>
    </xf>
    <xf numFmtId="0" fontId="1" fillId="0" borderId="0" xfId="0" applyFont="1" applyAlignment="1">
      <alignment horizontal="left"/>
    </xf>
    <xf numFmtId="14" fontId="14" fillId="2" borderId="0" xfId="5" applyNumberFormat="1" applyFont="1" applyFill="1"/>
    <xf numFmtId="14" fontId="0" fillId="22" borderId="0" xfId="0" applyNumberFormat="1" applyFill="1"/>
    <xf numFmtId="0" fontId="157" fillId="0" borderId="0" xfId="0" applyFont="1"/>
    <xf numFmtId="0" fontId="158" fillId="0" borderId="0" xfId="0" applyFont="1"/>
    <xf numFmtId="172" fontId="15" fillId="0" borderId="0" xfId="44" applyNumberFormat="1" applyFont="1" applyFill="1"/>
    <xf numFmtId="0" fontId="29" fillId="0" borderId="0" xfId="116" applyFont="1" applyAlignment="1">
      <alignment horizontal="right"/>
    </xf>
    <xf numFmtId="0" fontId="27" fillId="0" borderId="0" xfId="116" applyFont="1" applyAlignment="1">
      <alignment wrapText="1"/>
    </xf>
    <xf numFmtId="0" fontId="29" fillId="0" borderId="0" xfId="116" applyFont="1" applyAlignment="1">
      <alignment wrapText="1"/>
    </xf>
    <xf numFmtId="0" fontId="29" fillId="0" borderId="0" xfId="116" applyFont="1"/>
    <xf numFmtId="0" fontId="159" fillId="0" borderId="0" xfId="162" applyFont="1" applyProtection="1">
      <protection locked="0"/>
    </xf>
    <xf numFmtId="177" fontId="159" fillId="0" borderId="0" xfId="162" applyNumberFormat="1" applyFont="1"/>
    <xf numFmtId="177" fontId="23" fillId="4" borderId="0" xfId="163" applyNumberFormat="1" applyFont="1" applyFill="1" applyAlignment="1">
      <alignment horizontal="left"/>
    </xf>
    <xf numFmtId="0" fontId="23" fillId="27" borderId="0" xfId="164" applyFont="1" applyFill="1" applyAlignment="1" applyProtection="1">
      <alignment vertical="top"/>
      <protection locked="0"/>
    </xf>
    <xf numFmtId="0" fontId="22" fillId="0" borderId="0" xfId="162" applyFont="1" applyProtection="1">
      <protection locked="0"/>
    </xf>
    <xf numFmtId="177" fontId="159" fillId="0" borderId="0" xfId="162" applyNumberFormat="1" applyFont="1" applyProtection="1">
      <protection locked="0"/>
    </xf>
    <xf numFmtId="0" fontId="23" fillId="0" borderId="0" xfId="162" applyFont="1" applyAlignment="1" applyProtection="1">
      <alignment horizontal="center"/>
      <protection locked="0"/>
    </xf>
    <xf numFmtId="0" fontId="27" fillId="0" borderId="0" xfId="162" applyFont="1" applyAlignment="1" applyProtection="1">
      <alignment horizontal="center"/>
      <protection locked="0"/>
    </xf>
    <xf numFmtId="0" fontId="160" fillId="0" borderId="0" xfId="162" applyFont="1" applyProtection="1">
      <protection locked="0"/>
    </xf>
    <xf numFmtId="0" fontId="159" fillId="0" borderId="0" xfId="162" applyFont="1"/>
    <xf numFmtId="0" fontId="161" fillId="0" borderId="0" xfId="162" applyFont="1"/>
    <xf numFmtId="0" fontId="162" fillId="0" borderId="0" xfId="162" applyFont="1"/>
    <xf numFmtId="0" fontId="163" fillId="0" borderId="0" xfId="162" applyFont="1"/>
    <xf numFmtId="0" fontId="159" fillId="0" borderId="0" xfId="162" applyFont="1" applyAlignment="1" applyProtection="1">
      <alignment horizontal="center"/>
      <protection locked="0"/>
    </xf>
    <xf numFmtId="0" fontId="164" fillId="0" borderId="0" xfId="162" applyFont="1"/>
    <xf numFmtId="0" fontId="23" fillId="27" borderId="0" xfId="164" applyFont="1" applyFill="1" applyAlignment="1">
      <alignment vertical="top"/>
    </xf>
    <xf numFmtId="0" fontId="84" fillId="0" borderId="0" xfId="165" applyFont="1"/>
    <xf numFmtId="0" fontId="23" fillId="0" borderId="0" xfId="164" applyFont="1" applyAlignment="1" applyProtection="1">
      <alignment vertical="top"/>
      <protection locked="0"/>
    </xf>
    <xf numFmtId="0" fontId="85" fillId="31" borderId="1" xfId="152" applyFont="1" applyFill="1" applyBorder="1"/>
    <xf numFmtId="0" fontId="27" fillId="4" borderId="0" xfId="166" applyFont="1" applyFill="1"/>
    <xf numFmtId="0" fontId="86" fillId="4" borderId="0" xfId="166" applyFont="1" applyFill="1"/>
    <xf numFmtId="0" fontId="22" fillId="4" borderId="0" xfId="166" applyFont="1" applyFill="1"/>
    <xf numFmtId="0" fontId="1" fillId="0" borderId="0" xfId="166"/>
    <xf numFmtId="0" fontId="1" fillId="0" borderId="0" xfId="166" applyAlignment="1">
      <alignment horizontal="left"/>
    </xf>
    <xf numFmtId="0" fontId="29" fillId="4" borderId="33" xfId="166" applyFont="1" applyFill="1" applyBorder="1" applyAlignment="1">
      <alignment horizontal="left"/>
    </xf>
    <xf numFmtId="0" fontId="1" fillId="4" borderId="33" xfId="166" applyFill="1" applyBorder="1"/>
    <xf numFmtId="0" fontId="1" fillId="4" borderId="0" xfId="166" applyFill="1" applyAlignment="1">
      <alignment horizontal="left"/>
    </xf>
    <xf numFmtId="0" fontId="1" fillId="4" borderId="0" xfId="166" applyFill="1"/>
    <xf numFmtId="171" fontId="23" fillId="0" borderId="0" xfId="166" applyNumberFormat="1" applyFont="1" applyAlignment="1">
      <alignment horizontal="left"/>
    </xf>
    <xf numFmtId="0" fontId="1" fillId="4" borderId="33" xfId="166" applyFill="1" applyBorder="1" applyAlignment="1">
      <alignment wrapText="1"/>
    </xf>
    <xf numFmtId="183" fontId="23" fillId="0" borderId="0" xfId="167" applyNumberFormat="1" applyFont="1" applyFill="1" applyBorder="1" applyAlignment="1" applyProtection="1">
      <alignment vertical="center"/>
      <protection locked="0"/>
    </xf>
    <xf numFmtId="0" fontId="29" fillId="4" borderId="33" xfId="166" applyFont="1" applyFill="1" applyBorder="1" applyAlignment="1">
      <alignment wrapText="1"/>
    </xf>
    <xf numFmtId="171" fontId="27" fillId="0" borderId="0" xfId="166" applyNumberFormat="1" applyFont="1" applyAlignment="1">
      <alignment horizontal="left"/>
    </xf>
    <xf numFmtId="183" fontId="27" fillId="0" borderId="0" xfId="167" applyNumberFormat="1" applyFont="1" applyFill="1" applyBorder="1" applyAlignment="1" applyProtection="1">
      <alignment vertical="center"/>
      <protection locked="0"/>
    </xf>
    <xf numFmtId="0" fontId="96" fillId="0" borderId="0" xfId="152" applyFont="1" applyAlignment="1">
      <alignment horizontal="center" vertical="center"/>
    </xf>
    <xf numFmtId="0" fontId="98" fillId="0" borderId="0" xfId="152" applyFont="1" applyAlignment="1">
      <alignment horizontal="center" vertical="center"/>
    </xf>
    <xf numFmtId="0" fontId="165" fillId="0" borderId="49" xfId="152" applyFont="1" applyBorder="1" applyAlignment="1" applyProtection="1">
      <alignment vertical="center" wrapText="1"/>
      <protection locked="0"/>
    </xf>
    <xf numFmtId="170" fontId="166" fillId="0" borderId="0" xfId="169" applyFont="1" applyAlignment="1">
      <alignment horizontal="left"/>
    </xf>
    <xf numFmtId="170" fontId="77" fillId="0" borderId="0" xfId="169" applyFont="1" applyAlignment="1">
      <alignment horizontal="left"/>
    </xf>
    <xf numFmtId="199" fontId="167" fillId="0" borderId="0" xfId="170" applyNumberFormat="1" applyFont="1" applyAlignment="1">
      <alignment horizontal="left"/>
    </xf>
    <xf numFmtId="170" fontId="17" fillId="0" borderId="0" xfId="169"/>
    <xf numFmtId="200" fontId="84" fillId="0" borderId="0" xfId="170" applyNumberFormat="1" applyFont="1" applyAlignment="1">
      <alignment horizontal="center" vertical="center"/>
    </xf>
    <xf numFmtId="200" fontId="23" fillId="0" borderId="0" xfId="171" applyNumberFormat="1" applyFont="1"/>
    <xf numFmtId="170" fontId="27" fillId="0" borderId="0" xfId="171" applyFont="1"/>
    <xf numFmtId="200" fontId="27" fillId="0" borderId="0" xfId="171" applyNumberFormat="1" applyFont="1"/>
    <xf numFmtId="170" fontId="27" fillId="0" borderId="0" xfId="171" applyFont="1" applyAlignment="1">
      <alignment horizontal="center" wrapText="1"/>
    </xf>
    <xf numFmtId="200" fontId="84" fillId="0" borderId="0" xfId="170" applyNumberFormat="1" applyFont="1"/>
    <xf numFmtId="0" fontId="29" fillId="0" borderId="0" xfId="172" applyNumberFormat="1" applyFont="1" applyAlignment="1">
      <alignment horizontal="center" wrapText="1"/>
    </xf>
    <xf numFmtId="2" fontId="15" fillId="0" borderId="0" xfId="139" applyNumberFormat="1" applyFont="1" applyFill="1" applyBorder="1"/>
    <xf numFmtId="170" fontId="168" fillId="0" borderId="3" xfId="171" applyFont="1" applyBorder="1"/>
    <xf numFmtId="200" fontId="169" fillId="0" borderId="3" xfId="171" applyNumberFormat="1" applyFont="1" applyBorder="1"/>
    <xf numFmtId="200" fontId="23" fillId="0" borderId="17" xfId="171" applyNumberFormat="1" applyFont="1" applyBorder="1"/>
    <xf numFmtId="170" fontId="168" fillId="0" borderId="0" xfId="171" applyFont="1"/>
    <xf numFmtId="200" fontId="169" fillId="0" borderId="0" xfId="171" applyNumberFormat="1" applyFont="1"/>
    <xf numFmtId="177" fontId="0" fillId="0" borderId="0" xfId="173" applyNumberFormat="1" applyFont="1"/>
    <xf numFmtId="170" fontId="24" fillId="0" borderId="0" xfId="174" applyFont="1"/>
    <xf numFmtId="177" fontId="169" fillId="0" borderId="3" xfId="173" applyNumberFormat="1" applyFont="1" applyBorder="1"/>
    <xf numFmtId="177" fontId="169" fillId="0" borderId="0" xfId="173" applyNumberFormat="1" applyFont="1"/>
    <xf numFmtId="177" fontId="168" fillId="0" borderId="0" xfId="173" applyNumberFormat="1" applyFont="1"/>
    <xf numFmtId="0" fontId="27" fillId="0" borderId="0" xfId="49" applyFont="1" applyAlignment="1">
      <alignment horizontal="center"/>
    </xf>
    <xf numFmtId="0" fontId="28" fillId="4" borderId="0" xfId="119" applyFont="1" applyFill="1" applyBorder="1" applyAlignment="1">
      <alignment horizontal="center" vertical="center" wrapText="1"/>
    </xf>
    <xf numFmtId="0" fontId="1" fillId="0" borderId="4" xfId="30" applyFont="1" applyBorder="1"/>
    <xf numFmtId="0" fontId="1" fillId="0" borderId="5" xfId="30" applyFont="1" applyBorder="1"/>
    <xf numFmtId="0" fontId="1" fillId="0" borderId="6" xfId="30" applyFont="1" applyBorder="1"/>
    <xf numFmtId="0" fontId="1" fillId="0" borderId="7" xfId="30" applyFont="1" applyBorder="1"/>
    <xf numFmtId="0" fontId="1" fillId="0" borderId="0" xfId="30" applyFont="1"/>
    <xf numFmtId="0" fontId="1" fillId="0" borderId="8" xfId="30" applyFont="1" applyBorder="1"/>
    <xf numFmtId="0" fontId="1" fillId="0" borderId="9" xfId="30" applyFont="1" applyBorder="1"/>
    <xf numFmtId="0" fontId="1" fillId="0" borderId="10" xfId="30" applyFont="1" applyBorder="1"/>
    <xf numFmtId="0" fontId="1" fillId="0" borderId="11" xfId="30" applyFont="1" applyBorder="1"/>
    <xf numFmtId="0" fontId="1" fillId="4" borderId="0" xfId="0" applyFont="1" applyFill="1"/>
    <xf numFmtId="0" fontId="1" fillId="0" borderId="0" xfId="0" applyFont="1" applyAlignment="1">
      <alignment horizontal="center"/>
    </xf>
    <xf numFmtId="172" fontId="1" fillId="23" borderId="0" xfId="0" applyNumberFormat="1" applyFont="1" applyFill="1" applyAlignment="1">
      <alignment horizontal="center"/>
    </xf>
    <xf numFmtId="14" fontId="1" fillId="0" borderId="0" xfId="0" applyNumberFormat="1" applyFont="1" applyAlignment="1">
      <alignment horizontal="center"/>
    </xf>
    <xf numFmtId="1" fontId="1" fillId="0" borderId="0" xfId="0" applyNumberFormat="1" applyFont="1" applyAlignment="1">
      <alignment horizontal="center"/>
    </xf>
    <xf numFmtId="0" fontId="41" fillId="0" borderId="0" xfId="162" applyFont="1" applyProtection="1">
      <protection locked="0"/>
    </xf>
    <xf numFmtId="0" fontId="95" fillId="0" borderId="30" xfId="152" applyFont="1" applyBorder="1" applyProtection="1">
      <protection locked="0"/>
    </xf>
    <xf numFmtId="165" fontId="95" fillId="0" borderId="30" xfId="152" applyNumberFormat="1" applyFont="1" applyBorder="1" applyProtection="1">
      <protection locked="0"/>
    </xf>
    <xf numFmtId="182" fontId="102" fillId="0" borderId="30" xfId="93" applyNumberFormat="1" applyFont="1" applyBorder="1" applyAlignment="1">
      <alignment horizontal="center" vertical="center"/>
    </xf>
    <xf numFmtId="172" fontId="15" fillId="0" borderId="30" xfId="44" applyNumberFormat="1" applyFont="1" applyFill="1" applyBorder="1"/>
    <xf numFmtId="0" fontId="155" fillId="27" borderId="0" xfId="117" applyFont="1" applyFill="1" applyBorder="1"/>
    <xf numFmtId="172" fontId="29" fillId="4" borderId="0" xfId="116" applyNumberFormat="1" applyFont="1" applyFill="1"/>
    <xf numFmtId="0" fontId="12" fillId="0" borderId="0" xfId="46" applyFont="1" applyBorder="1"/>
    <xf numFmtId="0" fontId="1" fillId="0" borderId="0" xfId="52" applyFont="1"/>
    <xf numFmtId="4" fontId="15" fillId="16" borderId="0" xfId="44" applyFont="1" applyFill="1"/>
    <xf numFmtId="187" fontId="114" fillId="17" borderId="16" xfId="0" applyNumberFormat="1" applyFont="1" applyFill="1" applyBorder="1" applyAlignment="1">
      <alignment horizontal="center"/>
    </xf>
    <xf numFmtId="171" fontId="120" fillId="16" borderId="17" xfId="152" applyNumberFormat="1" applyFont="1" applyFill="1" applyBorder="1" applyAlignment="1">
      <alignment vertical="center"/>
    </xf>
    <xf numFmtId="1" fontId="144" fillId="16" borderId="3" xfId="146" applyNumberFormat="1" applyFont="1" applyFill="1" applyBorder="1"/>
    <xf numFmtId="187" fontId="114" fillId="17" borderId="30" xfId="0" applyNumberFormat="1" applyFont="1" applyFill="1" applyBorder="1" applyAlignment="1">
      <alignment horizontal="center"/>
    </xf>
    <xf numFmtId="0" fontId="114" fillId="17" borderId="3" xfId="0" applyFont="1" applyFill="1" applyBorder="1" applyAlignment="1">
      <alignment horizontal="center"/>
    </xf>
    <xf numFmtId="4" fontId="0" fillId="16" borderId="0" xfId="41" applyFont="1" applyFill="1" applyBorder="1"/>
    <xf numFmtId="0" fontId="114" fillId="17" borderId="0" xfId="0" applyFont="1" applyFill="1" applyAlignment="1">
      <alignment horizontal="center"/>
    </xf>
    <xf numFmtId="9" fontId="144" fillId="16" borderId="3" xfId="146" applyFont="1" applyFill="1" applyBorder="1"/>
    <xf numFmtId="0" fontId="114" fillId="17" borderId="16" xfId="0" applyFont="1" applyFill="1" applyBorder="1" applyAlignment="1">
      <alignment horizontal="center"/>
    </xf>
    <xf numFmtId="0" fontId="114" fillId="17" borderId="17" xfId="0" applyFont="1" applyFill="1" applyBorder="1" applyAlignment="1">
      <alignment horizontal="center"/>
    </xf>
    <xf numFmtId="171" fontId="120" fillId="5" borderId="0" xfId="152" applyNumberFormat="1" applyFont="1" applyFill="1" applyAlignment="1">
      <alignment vertical="center"/>
    </xf>
    <xf numFmtId="4" fontId="15" fillId="16" borderId="0" xfId="41" applyFont="1" applyFill="1" applyBorder="1"/>
    <xf numFmtId="184" fontId="144" fillId="16" borderId="3" xfId="146" applyNumberFormat="1" applyFont="1" applyFill="1" applyBorder="1"/>
    <xf numFmtId="171" fontId="1" fillId="16" borderId="17" xfId="152" applyNumberFormat="1" applyFill="1" applyBorder="1" applyAlignment="1">
      <alignment vertical="center"/>
    </xf>
    <xf numFmtId="171" fontId="1" fillId="16" borderId="0" xfId="152" applyNumberFormat="1" applyFill="1" applyAlignment="1">
      <alignment vertical="center"/>
    </xf>
    <xf numFmtId="0" fontId="114" fillId="17" borderId="35" xfId="0" applyFont="1" applyFill="1" applyBorder="1" applyAlignment="1">
      <alignment horizontal="center"/>
    </xf>
    <xf numFmtId="0" fontId="114" fillId="17" borderId="30" xfId="0" applyFont="1" applyFill="1" applyBorder="1" applyAlignment="1">
      <alignment horizontal="center"/>
    </xf>
    <xf numFmtId="0" fontId="15" fillId="0" borderId="0" xfId="197" applyFont="1"/>
    <xf numFmtId="2" fontId="114" fillId="17" borderId="20" xfId="0" applyNumberFormat="1" applyFont="1" applyFill="1" applyBorder="1" applyAlignment="1">
      <alignment horizontal="center"/>
    </xf>
    <xf numFmtId="0" fontId="114" fillId="17" borderId="20" xfId="0" applyFont="1" applyFill="1" applyBorder="1" applyAlignment="1">
      <alignment horizontal="center"/>
    </xf>
    <xf numFmtId="0" fontId="114" fillId="17" borderId="18" xfId="0" applyFont="1" applyFill="1" applyBorder="1" applyAlignment="1">
      <alignment horizontal="center"/>
    </xf>
    <xf numFmtId="17" fontId="114" fillId="17" borderId="30" xfId="0" applyNumberFormat="1" applyFont="1" applyFill="1" applyBorder="1" applyAlignment="1">
      <alignment horizontal="center"/>
    </xf>
    <xf numFmtId="17" fontId="114" fillId="17" borderId="16" xfId="0" applyNumberFormat="1" applyFont="1" applyFill="1" applyBorder="1" applyAlignment="1">
      <alignment horizontal="center"/>
    </xf>
    <xf numFmtId="165" fontId="12" fillId="16" borderId="25" xfId="122" applyNumberFormat="1" applyFill="1" applyBorder="1" applyAlignment="1">
      <alignment horizontal="center"/>
    </xf>
    <xf numFmtId="2" fontId="12" fillId="16" borderId="23" xfId="125" applyNumberFormat="1" applyFill="1" applyBorder="1" applyAlignment="1">
      <alignment horizontal="center"/>
    </xf>
    <xf numFmtId="2" fontId="12" fillId="5" borderId="31" xfId="125" applyNumberFormat="1" applyFill="1" applyBorder="1" applyAlignment="1">
      <alignment horizontal="center"/>
    </xf>
    <xf numFmtId="172" fontId="27" fillId="16" borderId="27" xfId="117" applyNumberFormat="1" applyFont="1" applyFill="1" applyBorder="1"/>
    <xf numFmtId="172" fontId="27" fillId="16" borderId="25" xfId="117" applyNumberFormat="1" applyFont="1" applyFill="1" applyBorder="1"/>
    <xf numFmtId="172" fontId="27" fillId="16" borderId="23" xfId="117" applyNumberFormat="1" applyFont="1" applyFill="1" applyBorder="1"/>
    <xf numFmtId="172" fontId="27" fillId="16" borderId="41" xfId="117" applyNumberFormat="1" applyFont="1" applyFill="1" applyBorder="1"/>
    <xf numFmtId="180" fontId="79" fillId="16" borderId="25" xfId="128" applyNumberFormat="1" applyFont="1" applyFill="1" applyBorder="1" applyAlignment="1">
      <alignment vertical="center"/>
    </xf>
    <xf numFmtId="175" fontId="154" fillId="46" borderId="54" xfId="161" applyNumberFormat="1" applyFill="1" applyProtection="1">
      <protection locked="0"/>
    </xf>
    <xf numFmtId="0" fontId="1" fillId="0" borderId="17" xfId="152" applyBorder="1" applyAlignment="1">
      <alignment horizontal="center" vertical="top"/>
    </xf>
    <xf numFmtId="171" fontId="95" fillId="46" borderId="49" xfId="152" applyNumberFormat="1" applyFont="1" applyFill="1" applyBorder="1" applyAlignment="1">
      <alignment vertical="center"/>
    </xf>
    <xf numFmtId="165" fontId="95" fillId="46" borderId="3" xfId="152" applyNumberFormat="1" applyFont="1" applyFill="1" applyBorder="1" applyProtection="1">
      <protection locked="0"/>
    </xf>
    <xf numFmtId="0" fontId="97" fillId="47" borderId="51" xfId="152" applyFont="1" applyFill="1" applyBorder="1" applyProtection="1">
      <protection locked="0"/>
    </xf>
    <xf numFmtId="165" fontId="97" fillId="47" borderId="51" xfId="152" applyNumberFormat="1" applyFont="1" applyFill="1" applyBorder="1" applyProtection="1">
      <protection locked="0"/>
    </xf>
    <xf numFmtId="165" fontId="97" fillId="47" borderId="52" xfId="152" applyNumberFormat="1" applyFont="1" applyFill="1" applyBorder="1" applyProtection="1">
      <protection locked="0"/>
    </xf>
    <xf numFmtId="165" fontId="97" fillId="47" borderId="53" xfId="152" applyNumberFormat="1" applyFont="1" applyFill="1" applyBorder="1" applyProtection="1">
      <protection locked="0"/>
    </xf>
    <xf numFmtId="0" fontId="26" fillId="4" borderId="0" xfId="32" applyFill="1" applyAlignment="1" applyProtection="1"/>
    <xf numFmtId="43" fontId="0" fillId="0" borderId="0" xfId="0" applyNumberFormat="1"/>
    <xf numFmtId="0" fontId="239" fillId="0" borderId="49" xfId="152" applyFont="1" applyBorder="1" applyProtection="1">
      <protection locked="0"/>
    </xf>
    <xf numFmtId="0" fontId="0" fillId="22" borderId="0" xfId="0" applyFill="1" applyAlignment="1">
      <alignment wrapText="1"/>
    </xf>
    <xf numFmtId="0" fontId="0" fillId="0" borderId="0" xfId="0" applyAlignment="1">
      <alignment wrapText="1"/>
    </xf>
    <xf numFmtId="0" fontId="0" fillId="25" borderId="0" xfId="0" applyFill="1"/>
    <xf numFmtId="187" fontId="114" fillId="17" borderId="38" xfId="0" applyNumberFormat="1" applyFont="1" applyFill="1" applyBorder="1" applyAlignment="1">
      <alignment horizontal="center"/>
    </xf>
    <xf numFmtId="187" fontId="114" fillId="17" borderId="37" xfId="0" applyNumberFormat="1" applyFont="1" applyFill="1" applyBorder="1" applyAlignment="1">
      <alignment horizontal="center"/>
    </xf>
    <xf numFmtId="187" fontId="114" fillId="17" borderId="36" xfId="0" applyNumberFormat="1" applyFont="1" applyFill="1" applyBorder="1" applyAlignment="1">
      <alignment horizontal="center"/>
    </xf>
    <xf numFmtId="0" fontId="146" fillId="0" borderId="0" xfId="295" applyFont="1"/>
    <xf numFmtId="0" fontId="16" fillId="0" borderId="0" xfId="295" applyFont="1"/>
    <xf numFmtId="0" fontId="15" fillId="0" borderId="0" xfId="295" applyFont="1" applyAlignment="1">
      <alignment vertical="center"/>
    </xf>
    <xf numFmtId="0" fontId="240" fillId="2" borderId="0" xfId="5" applyFont="1" applyFill="1"/>
    <xf numFmtId="0" fontId="241" fillId="2" borderId="0" xfId="5" applyFont="1" applyFill="1"/>
    <xf numFmtId="0" fontId="242" fillId="0" borderId="0" xfId="0" applyFont="1"/>
    <xf numFmtId="173" fontId="56" fillId="4" borderId="33" xfId="117" applyNumberFormat="1" applyFont="1" applyFill="1" applyBorder="1" applyAlignment="1">
      <alignment vertical="center"/>
    </xf>
    <xf numFmtId="17" fontId="18" fillId="4" borderId="42" xfId="117" applyNumberFormat="1" applyFont="1" applyFill="1" applyBorder="1" applyAlignment="1">
      <alignment horizontal="center" vertical="center"/>
    </xf>
    <xf numFmtId="17" fontId="18" fillId="4" borderId="34" xfId="117" applyNumberFormat="1" applyFont="1" applyFill="1" applyBorder="1" applyAlignment="1">
      <alignment horizontal="center" vertical="center"/>
    </xf>
    <xf numFmtId="0" fontId="28" fillId="27" borderId="0" xfId="117" applyFont="1" applyFill="1" applyAlignment="1">
      <alignment horizontal="center"/>
    </xf>
    <xf numFmtId="0" fontId="56" fillId="4" borderId="34" xfId="117" applyFont="1" applyFill="1" applyBorder="1" applyAlignment="1">
      <alignment horizontal="center" vertical="center"/>
    </xf>
    <xf numFmtId="0" fontId="12" fillId="27" borderId="0" xfId="117" applyFill="1" applyAlignment="1">
      <alignment horizontal="right"/>
    </xf>
    <xf numFmtId="0" fontId="14" fillId="163" borderId="0" xfId="5" applyFont="1" applyFill="1"/>
    <xf numFmtId="0" fontId="19" fillId="163" borderId="0" xfId="5" applyFont="1" applyFill="1"/>
    <xf numFmtId="2" fontId="14" fillId="163" borderId="0" xfId="5" applyNumberFormat="1" applyFont="1" applyFill="1"/>
    <xf numFmtId="0" fontId="146" fillId="0" borderId="0" xfId="295" applyFont="1" applyAlignment="1">
      <alignment horizontal="left"/>
    </xf>
    <xf numFmtId="0" fontId="161" fillId="25" borderId="0" xfId="162" applyFont="1" applyFill="1"/>
    <xf numFmtId="0" fontId="243" fillId="164" borderId="0" xfId="0" applyFont="1" applyFill="1"/>
    <xf numFmtId="0" fontId="114" fillId="0" borderId="0" xfId="0" applyFont="1" applyAlignment="1">
      <alignment horizontal="center" wrapText="1"/>
    </xf>
    <xf numFmtId="0" fontId="114" fillId="0" borderId="0" xfId="0" applyFont="1" applyAlignment="1">
      <alignment wrapText="1"/>
    </xf>
    <xf numFmtId="169" fontId="10" fillId="17" borderId="0" xfId="99" applyBorder="1">
      <alignment vertical="center"/>
      <protection locked="0"/>
    </xf>
    <xf numFmtId="0" fontId="26" fillId="0" borderId="0" xfId="32" applyFill="1" applyAlignment="1" applyProtection="1"/>
    <xf numFmtId="216" fontId="1" fillId="0" borderId="0" xfId="152" applyNumberFormat="1"/>
    <xf numFmtId="216" fontId="118" fillId="20" borderId="0" xfId="102" applyNumberFormat="1" applyFont="1" applyAlignment="1">
      <alignment vertical="center"/>
    </xf>
    <xf numFmtId="216" fontId="1" fillId="36" borderId="0" xfId="152" applyNumberFormat="1" applyFill="1"/>
    <xf numFmtId="216" fontId="38" fillId="20" borderId="0" xfId="102" applyNumberFormat="1" applyAlignment="1">
      <alignment vertical="center"/>
    </xf>
    <xf numFmtId="184" fontId="1" fillId="0" borderId="0" xfId="152" applyNumberFormat="1"/>
    <xf numFmtId="216" fontId="86" fillId="0" borderId="0" xfId="152" applyNumberFormat="1" applyFont="1"/>
    <xf numFmtId="217" fontId="10" fillId="17" borderId="2" xfId="99" applyNumberFormat="1">
      <alignment vertical="center"/>
      <protection locked="0"/>
    </xf>
    <xf numFmtId="217" fontId="23" fillId="0" borderId="0" xfId="152" applyNumberFormat="1" applyFont="1"/>
    <xf numFmtId="217" fontId="1" fillId="0" borderId="0" xfId="152" applyNumberFormat="1"/>
    <xf numFmtId="217" fontId="29" fillId="0" borderId="0" xfId="152" applyNumberFormat="1" applyFont="1"/>
    <xf numFmtId="217" fontId="1" fillId="4" borderId="0" xfId="152" applyNumberFormat="1" applyFill="1"/>
    <xf numFmtId="217" fontId="89" fillId="0" borderId="0" xfId="152" applyNumberFormat="1" applyFont="1"/>
    <xf numFmtId="217" fontId="121" fillId="0" borderId="0" xfId="152" applyNumberFormat="1" applyFont="1" applyAlignment="1">
      <alignment vertical="center" wrapText="1"/>
    </xf>
    <xf numFmtId="217" fontId="122" fillId="0" borderId="0" xfId="152" applyNumberFormat="1" applyFont="1" applyAlignment="1">
      <alignment vertical="center" wrapText="1"/>
    </xf>
    <xf numFmtId="217" fontId="123" fillId="0" borderId="0" xfId="152" applyNumberFormat="1" applyFont="1" applyAlignment="1">
      <alignment vertical="center" wrapText="1"/>
    </xf>
    <xf numFmtId="217" fontId="1" fillId="0" borderId="0" xfId="152" applyNumberFormat="1" applyProtection="1">
      <protection locked="0"/>
    </xf>
    <xf numFmtId="216" fontId="10" fillId="17" borderId="2" xfId="99" applyNumberFormat="1">
      <alignment vertical="center"/>
      <protection locked="0"/>
    </xf>
    <xf numFmtId="216" fontId="27" fillId="0" borderId="0" xfId="152" applyNumberFormat="1" applyFont="1" applyAlignment="1">
      <alignment vertical="center"/>
    </xf>
    <xf numFmtId="216" fontId="86" fillId="4" borderId="0" xfId="152" applyNumberFormat="1" applyFont="1" applyFill="1"/>
    <xf numFmtId="216" fontId="92" fillId="0" borderId="0" xfId="152" applyNumberFormat="1" applyFont="1"/>
    <xf numFmtId="216" fontId="1" fillId="17" borderId="2" xfId="99" applyNumberFormat="1" applyFont="1">
      <alignment vertical="center"/>
      <protection locked="0"/>
    </xf>
    <xf numFmtId="216" fontId="22" fillId="0" borderId="0" xfId="152" applyNumberFormat="1" applyFont="1"/>
    <xf numFmtId="218" fontId="10" fillId="17" borderId="2" xfId="99" applyNumberFormat="1">
      <alignment vertical="center"/>
      <protection locked="0"/>
    </xf>
    <xf numFmtId="218" fontId="1" fillId="0" borderId="0" xfId="152" applyNumberFormat="1"/>
    <xf numFmtId="218" fontId="89" fillId="0" borderId="0" xfId="152" applyNumberFormat="1" applyFont="1"/>
    <xf numFmtId="218" fontId="86" fillId="0" borderId="0" xfId="152" applyNumberFormat="1" applyFont="1"/>
    <xf numFmtId="218" fontId="1" fillId="17" borderId="2" xfId="99" applyNumberFormat="1" applyFont="1">
      <alignment vertical="center"/>
      <protection locked="0"/>
    </xf>
    <xf numFmtId="218" fontId="29" fillId="0" borderId="0" xfId="152" applyNumberFormat="1" applyFont="1"/>
    <xf numFmtId="216" fontId="95" fillId="0" borderId="0" xfId="152" applyNumberFormat="1" applyFont="1" applyProtection="1">
      <protection locked="0"/>
    </xf>
    <xf numFmtId="216" fontId="95" fillId="0" borderId="1" xfId="152" applyNumberFormat="1" applyFont="1" applyBorder="1" applyProtection="1">
      <protection locked="0"/>
    </xf>
    <xf numFmtId="216" fontId="1" fillId="4" borderId="0" xfId="152" applyNumberFormat="1" applyFill="1"/>
    <xf numFmtId="190" fontId="23" fillId="0" borderId="0" xfId="152" applyNumberFormat="1" applyFont="1"/>
    <xf numFmtId="166" fontId="95" fillId="0" borderId="49" xfId="152" applyNumberFormat="1" applyFont="1" applyBorder="1" applyProtection="1">
      <protection locked="0"/>
    </xf>
    <xf numFmtId="166" fontId="29" fillId="0" borderId="0" xfId="152" applyNumberFormat="1" applyFont="1" applyAlignment="1">
      <alignment horizontal="left"/>
    </xf>
    <xf numFmtId="166" fontId="102" fillId="0" borderId="0" xfId="93" applyNumberFormat="1" applyFont="1" applyAlignment="1">
      <alignment horizontal="center" vertical="center"/>
    </xf>
    <xf numFmtId="166" fontId="102" fillId="0" borderId="0" xfId="93" applyNumberFormat="1" applyFont="1" applyAlignment="1">
      <alignment horizontal="center"/>
    </xf>
    <xf numFmtId="166" fontId="97" fillId="0" borderId="0" xfId="152" applyNumberFormat="1" applyFont="1" applyProtection="1">
      <protection locked="0"/>
    </xf>
    <xf numFmtId="166" fontId="95" fillId="0" borderId="0" xfId="152" applyNumberFormat="1" applyFont="1" applyProtection="1">
      <protection locked="0"/>
    </xf>
    <xf numFmtId="166" fontId="107" fillId="0" borderId="0" xfId="152" applyNumberFormat="1" applyFont="1" applyProtection="1">
      <protection locked="0"/>
    </xf>
    <xf numFmtId="216" fontId="107" fillId="0" borderId="0" xfId="152" applyNumberFormat="1" applyFont="1" applyProtection="1">
      <protection locked="0"/>
    </xf>
    <xf numFmtId="184" fontId="37" fillId="16" borderId="0" xfId="146" applyNumberFormat="1" applyFont="1" applyFill="1" applyAlignment="1">
      <alignment vertical="center"/>
    </xf>
    <xf numFmtId="217" fontId="1" fillId="11" borderId="0" xfId="156" applyNumberFormat="1"/>
    <xf numFmtId="217" fontId="159" fillId="0" borderId="0" xfId="162" applyNumberFormat="1" applyFont="1" applyProtection="1">
      <protection locked="0"/>
    </xf>
    <xf numFmtId="168" fontId="1" fillId="0" borderId="0" xfId="6469" applyNumberFormat="1" applyFont="1"/>
    <xf numFmtId="168" fontId="0" fillId="0" borderId="0" xfId="6469" applyNumberFormat="1" applyFont="1"/>
    <xf numFmtId="0" fontId="0" fillId="0" borderId="0" xfId="0" applyAlignment="1">
      <alignment horizontal="center" vertical="center"/>
    </xf>
    <xf numFmtId="0" fontId="100" fillId="0" borderId="0" xfId="152" applyFont="1" applyAlignment="1">
      <alignment horizontal="center"/>
    </xf>
    <xf numFmtId="165" fontId="95" fillId="0" borderId="0" xfId="152" applyNumberFormat="1" applyFont="1"/>
    <xf numFmtId="0" fontId="165" fillId="0" borderId="0" xfId="152" applyFont="1" applyAlignment="1" applyProtection="1">
      <alignment vertical="center" wrapText="1"/>
      <protection locked="0"/>
    </xf>
    <xf numFmtId="165" fontId="95" fillId="0" borderId="0" xfId="152" applyNumberFormat="1" applyFont="1" applyAlignment="1">
      <alignment vertical="center"/>
    </xf>
    <xf numFmtId="0" fontId="95" fillId="0" borderId="0" xfId="152" applyFont="1" applyAlignment="1" applyProtection="1">
      <alignment horizontal="left"/>
      <protection locked="0"/>
    </xf>
    <xf numFmtId="0" fontId="165" fillId="0" borderId="0" xfId="152" applyFont="1" applyAlignment="1" applyProtection="1">
      <alignment vertical="top" wrapText="1"/>
      <protection locked="0"/>
    </xf>
    <xf numFmtId="182" fontId="23" fillId="0" borderId="0" xfId="152" applyNumberFormat="1" applyFont="1" applyAlignment="1">
      <alignment horizontal="center" vertical="top"/>
    </xf>
    <xf numFmtId="0" fontId="165" fillId="0" borderId="49" xfId="152" applyFont="1" applyBorder="1" applyAlignment="1" applyProtection="1">
      <alignment vertical="top" wrapText="1"/>
      <protection locked="0"/>
    </xf>
    <xf numFmtId="184" fontId="23" fillId="16" borderId="0" xfId="146" applyNumberFormat="1" applyFont="1" applyFill="1" applyAlignment="1">
      <alignment vertical="center"/>
    </xf>
    <xf numFmtId="14" fontId="12" fillId="0" borderId="18" xfId="117" applyNumberFormat="1" applyFont="1" applyFill="1" applyBorder="1"/>
    <xf numFmtId="172" fontId="39" fillId="0" borderId="28" xfId="0" applyNumberFormat="1" applyFont="1" applyBorder="1"/>
    <xf numFmtId="172" fontId="39" fillId="0" borderId="34" xfId="0" applyNumberFormat="1" applyFont="1" applyBorder="1"/>
    <xf numFmtId="172" fontId="39" fillId="0" borderId="24" xfId="0" applyNumberFormat="1" applyFont="1" applyBorder="1"/>
    <xf numFmtId="0" fontId="165" fillId="0" borderId="0" xfId="152" applyFont="1" applyAlignment="1" applyProtection="1">
      <alignment horizontal="left" vertical="center" wrapText="1"/>
      <protection locked="0"/>
    </xf>
    <xf numFmtId="172" fontId="39" fillId="0" borderId="0" xfId="0" applyNumberFormat="1" applyFont="1"/>
    <xf numFmtId="0" fontId="244" fillId="0" borderId="49" xfId="152" applyFont="1" applyBorder="1" applyProtection="1">
      <protection locked="0"/>
    </xf>
    <xf numFmtId="0" fontId="244" fillId="0" borderId="0" xfId="152" applyFont="1"/>
    <xf numFmtId="0" fontId="142" fillId="0" borderId="0" xfId="152" applyFont="1" applyProtection="1">
      <protection locked="0"/>
    </xf>
    <xf numFmtId="0" fontId="245" fillId="0" borderId="0" xfId="152" applyFont="1" applyAlignment="1" applyProtection="1">
      <alignment vertical="center"/>
      <protection locked="0"/>
    </xf>
    <xf numFmtId="0" fontId="245" fillId="0" borderId="0" xfId="152" applyFont="1" applyProtection="1">
      <protection locked="0"/>
    </xf>
    <xf numFmtId="0" fontId="46" fillId="0" borderId="0" xfId="49" applyFont="1"/>
    <xf numFmtId="0" fontId="244" fillId="0" borderId="0" xfId="116" applyFont="1" applyAlignment="1">
      <alignment vertical="center"/>
    </xf>
    <xf numFmtId="0" fontId="246" fillId="4" borderId="0" xfId="117" applyFont="1" applyFill="1" applyAlignment="1">
      <alignment vertical="center"/>
    </xf>
    <xf numFmtId="0" fontId="247" fillId="4" borderId="0" xfId="117" applyFont="1" applyFill="1"/>
    <xf numFmtId="0" fontId="247" fillId="4" borderId="0" xfId="121" applyFont="1" applyFill="1"/>
    <xf numFmtId="0" fontId="248" fillId="4" borderId="0" xfId="117" applyFont="1" applyFill="1"/>
    <xf numFmtId="0" fontId="44" fillId="4" borderId="0" xfId="128" applyFont="1" applyFill="1"/>
    <xf numFmtId="0" fontId="0" fillId="4" borderId="0" xfId="0" applyFill="1" applyAlignment="1">
      <alignment horizontal="center"/>
    </xf>
    <xf numFmtId="2" fontId="12" fillId="17" borderId="31" xfId="125" applyNumberFormat="1" applyFill="1" applyBorder="1" applyAlignment="1">
      <alignment horizontal="center"/>
    </xf>
    <xf numFmtId="2" fontId="12" fillId="17" borderId="3" xfId="125" applyNumberFormat="1" applyFill="1" applyBorder="1" applyAlignment="1">
      <alignment horizontal="center"/>
    </xf>
    <xf numFmtId="2" fontId="12" fillId="17" borderId="39" xfId="125" applyNumberFormat="1" applyFill="1" applyBorder="1" applyAlignment="1">
      <alignment horizontal="center"/>
    </xf>
    <xf numFmtId="172" fontId="1" fillId="17" borderId="44" xfId="141" applyNumberFormat="1" applyFill="1" applyBorder="1"/>
    <xf numFmtId="172" fontId="1" fillId="17" borderId="37" xfId="141" applyNumberFormat="1" applyFill="1" applyBorder="1"/>
    <xf numFmtId="172" fontId="1" fillId="17" borderId="43" xfId="141" applyNumberFormat="1" applyFill="1" applyBorder="1"/>
    <xf numFmtId="172" fontId="1" fillId="17" borderId="16" xfId="141" applyNumberFormat="1" applyFill="1" applyBorder="1"/>
    <xf numFmtId="172" fontId="1" fillId="17" borderId="3" xfId="141" applyNumberFormat="1" applyFill="1" applyBorder="1"/>
    <xf numFmtId="172" fontId="1" fillId="17" borderId="39" xfId="141" applyNumberFormat="1" applyFill="1" applyBorder="1"/>
    <xf numFmtId="17" fontId="18" fillId="4" borderId="25" xfId="117" applyNumberFormat="1" applyFont="1" applyFill="1" applyBorder="1" applyAlignment="1">
      <alignment horizontal="center" vertical="center"/>
    </xf>
    <xf numFmtId="0" fontId="249" fillId="37" borderId="0" xfId="0" applyFont="1" applyFill="1"/>
    <xf numFmtId="0" fontId="0" fillId="37" borderId="0" xfId="0" applyFill="1"/>
    <xf numFmtId="0" fontId="46" fillId="0" borderId="0" xfId="141" applyFont="1"/>
    <xf numFmtId="0" fontId="23" fillId="0" borderId="35" xfId="141" applyFont="1" applyBorder="1" applyAlignment="1">
      <alignment wrapText="1"/>
    </xf>
    <xf numFmtId="0" fontId="23" fillId="0" borderId="3" xfId="116" applyFont="1" applyBorder="1" applyAlignment="1">
      <alignment wrapText="1"/>
    </xf>
    <xf numFmtId="0" fontId="46" fillId="0" borderId="0" xfId="152" applyFont="1"/>
    <xf numFmtId="0" fontId="19" fillId="0" borderId="0" xfId="5" applyFont="1"/>
    <xf numFmtId="172" fontId="39" fillId="0" borderId="27" xfId="0" applyNumberFormat="1" applyFont="1" applyBorder="1"/>
    <xf numFmtId="172" fontId="39" fillId="0" borderId="42" xfId="0" applyNumberFormat="1" applyFont="1" applyBorder="1"/>
    <xf numFmtId="172" fontId="39" fillId="0" borderId="26" xfId="0" applyNumberFormat="1" applyFont="1" applyBorder="1"/>
    <xf numFmtId="172" fontId="39" fillId="0" borderId="25" xfId="0" applyNumberFormat="1" applyFont="1" applyBorder="1"/>
    <xf numFmtId="172" fontId="40" fillId="0" borderId="27" xfId="0" applyNumberFormat="1" applyFont="1" applyBorder="1"/>
    <xf numFmtId="172" fontId="40" fillId="0" borderId="42" xfId="0" applyNumberFormat="1" applyFont="1" applyBorder="1"/>
    <xf numFmtId="172" fontId="40" fillId="0" borderId="26" xfId="0" applyNumberFormat="1" applyFont="1" applyBorder="1"/>
    <xf numFmtId="0" fontId="250" fillId="0" borderId="0" xfId="0" applyFont="1"/>
    <xf numFmtId="172" fontId="40" fillId="0" borderId="25" xfId="0" applyNumberFormat="1" applyFont="1" applyBorder="1"/>
    <xf numFmtId="0" fontId="39" fillId="0" borderId="23" xfId="0" applyFont="1" applyBorder="1" applyAlignment="1">
      <alignment horizontal="center"/>
    </xf>
    <xf numFmtId="0" fontId="89" fillId="4" borderId="21" xfId="152" applyFont="1" applyFill="1" applyBorder="1"/>
    <xf numFmtId="221" fontId="10" fillId="17" borderId="2" xfId="99" applyNumberFormat="1">
      <alignment vertical="center"/>
      <protection locked="0"/>
    </xf>
    <xf numFmtId="0" fontId="89" fillId="0" borderId="0" xfId="152" applyFont="1"/>
    <xf numFmtId="0" fontId="45" fillId="0" borderId="49" xfId="0" applyFont="1" applyBorder="1"/>
    <xf numFmtId="0" fontId="47" fillId="22" borderId="0" xfId="0" applyFont="1" applyFill="1"/>
    <xf numFmtId="172" fontId="23" fillId="0" borderId="0" xfId="0" applyNumberFormat="1" applyFont="1" applyAlignment="1">
      <alignment horizontal="center"/>
    </xf>
    <xf numFmtId="43" fontId="47" fillId="0" borderId="0" xfId="0" applyNumberFormat="1" applyFont="1"/>
    <xf numFmtId="1" fontId="23" fillId="0" borderId="0" xfId="0" applyNumberFormat="1" applyFont="1" applyAlignment="1">
      <alignment horizontal="center"/>
    </xf>
    <xf numFmtId="41" fontId="23" fillId="0" borderId="0" xfId="0" applyNumberFormat="1" applyFont="1" applyAlignment="1">
      <alignment horizontal="center"/>
    </xf>
    <xf numFmtId="0" fontId="41" fillId="0" borderId="0" xfId="0" applyFont="1"/>
    <xf numFmtId="181" fontId="97" fillId="0" borderId="0" xfId="152" applyNumberFormat="1" applyFont="1" applyAlignment="1">
      <alignment vertical="center"/>
    </xf>
    <xf numFmtId="181" fontId="23" fillId="0" borderId="33" xfId="152" applyNumberFormat="1" applyFont="1" applyBorder="1" applyAlignment="1">
      <alignment vertical="center"/>
    </xf>
    <xf numFmtId="10" fontId="10" fillId="17" borderId="38" xfId="99" applyNumberFormat="1" applyBorder="1">
      <alignment vertical="center"/>
      <protection locked="0"/>
    </xf>
    <xf numFmtId="10" fontId="10" fillId="17" borderId="37" xfId="99" applyNumberFormat="1" applyBorder="1">
      <alignment vertical="center"/>
      <protection locked="0"/>
    </xf>
    <xf numFmtId="10" fontId="10" fillId="17" borderId="36" xfId="99" applyNumberFormat="1" applyBorder="1">
      <alignment vertical="center"/>
      <protection locked="0"/>
    </xf>
    <xf numFmtId="10" fontId="10" fillId="17" borderId="29" xfId="99" applyNumberFormat="1" applyBorder="1">
      <alignment vertical="center"/>
      <protection locked="0"/>
    </xf>
    <xf numFmtId="10" fontId="10" fillId="17" borderId="47" xfId="99" applyNumberFormat="1" applyBorder="1">
      <alignment vertical="center"/>
      <protection locked="0"/>
    </xf>
    <xf numFmtId="10" fontId="10" fillId="17" borderId="48" xfId="99" applyNumberFormat="1" applyBorder="1">
      <alignment vertical="center"/>
      <protection locked="0"/>
    </xf>
    <xf numFmtId="10" fontId="10" fillId="17" borderId="46" xfId="99" applyNumberFormat="1" applyBorder="1">
      <alignment vertical="center"/>
      <protection locked="0"/>
    </xf>
    <xf numFmtId="10" fontId="10" fillId="17" borderId="45" xfId="99" applyNumberFormat="1" applyBorder="1">
      <alignment vertical="center"/>
      <protection locked="0"/>
    </xf>
    <xf numFmtId="10" fontId="10" fillId="17" borderId="33" xfId="99" applyNumberFormat="1" applyBorder="1">
      <alignment vertical="center"/>
      <protection locked="0"/>
    </xf>
    <xf numFmtId="10" fontId="10" fillId="17" borderId="49" xfId="99" applyNumberFormat="1" applyBorder="1">
      <alignment vertical="center"/>
      <protection locked="0"/>
    </xf>
    <xf numFmtId="10" fontId="10" fillId="17" borderId="32" xfId="99" applyNumberFormat="1" applyBorder="1">
      <alignment vertical="center"/>
      <protection locked="0"/>
    </xf>
    <xf numFmtId="10" fontId="10" fillId="17" borderId="1" xfId="99" applyNumberFormat="1" applyBorder="1">
      <alignment vertical="center"/>
      <protection locked="0"/>
    </xf>
    <xf numFmtId="10" fontId="10" fillId="17" borderId="21" xfId="99" applyNumberFormat="1" applyBorder="1">
      <alignment vertical="center"/>
      <protection locked="0"/>
    </xf>
    <xf numFmtId="171" fontId="120" fillId="16" borderId="29" xfId="152" applyNumberFormat="1" applyFont="1" applyFill="1" applyBorder="1" applyAlignment="1">
      <alignment vertical="center"/>
    </xf>
    <xf numFmtId="171" fontId="120" fillId="16" borderId="47" xfId="152" applyNumberFormat="1" applyFont="1" applyFill="1" applyBorder="1" applyAlignment="1">
      <alignment vertical="center"/>
    </xf>
    <xf numFmtId="171" fontId="120" fillId="16" borderId="48" xfId="152" applyNumberFormat="1" applyFont="1" applyFill="1" applyBorder="1" applyAlignment="1">
      <alignment vertical="center"/>
    </xf>
    <xf numFmtId="171" fontId="120" fillId="16" borderId="46" xfId="152" applyNumberFormat="1" applyFont="1" applyFill="1" applyBorder="1" applyAlignment="1">
      <alignment vertical="center"/>
    </xf>
    <xf numFmtId="171" fontId="120" fillId="16" borderId="45" xfId="152" applyNumberFormat="1" applyFont="1" applyFill="1" applyBorder="1" applyAlignment="1">
      <alignment vertical="center"/>
    </xf>
    <xf numFmtId="171" fontId="120" fillId="16" borderId="33" xfId="152" applyNumberFormat="1" applyFont="1" applyFill="1" applyBorder="1" applyAlignment="1">
      <alignment vertical="center"/>
    </xf>
    <xf numFmtId="171" fontId="120" fillId="16" borderId="0" xfId="152" applyNumberFormat="1" applyFont="1" applyFill="1" applyAlignment="1">
      <alignment vertical="center"/>
    </xf>
    <xf numFmtId="171" fontId="120" fillId="16" borderId="49" xfId="152" applyNumberFormat="1" applyFont="1" applyFill="1" applyBorder="1" applyAlignment="1">
      <alignment vertical="center"/>
    </xf>
    <xf numFmtId="171" fontId="120" fillId="16" borderId="32" xfId="152" applyNumberFormat="1" applyFont="1" applyFill="1" applyBorder="1" applyAlignment="1">
      <alignment vertical="center"/>
    </xf>
    <xf numFmtId="171" fontId="120" fillId="16" borderId="1" xfId="152" applyNumberFormat="1" applyFont="1" applyFill="1" applyBorder="1" applyAlignment="1">
      <alignment vertical="center"/>
    </xf>
    <xf numFmtId="171" fontId="120" fillId="16" borderId="21" xfId="152" applyNumberFormat="1" applyFont="1" applyFill="1" applyBorder="1" applyAlignment="1">
      <alignment vertical="center"/>
    </xf>
    <xf numFmtId="43" fontId="23" fillId="0" borderId="0" xfId="49" applyNumberFormat="1" applyFont="1"/>
    <xf numFmtId="164" fontId="1" fillId="0" borderId="0" xfId="141" applyNumberFormat="1"/>
    <xf numFmtId="2" fontId="12" fillId="0" borderId="0" xfId="117" applyNumberFormat="1" applyFont="1" applyAlignment="1">
      <alignment horizontal="center"/>
    </xf>
    <xf numFmtId="166" fontId="0" fillId="0" borderId="0" xfId="0" applyNumberFormat="1"/>
    <xf numFmtId="186" fontId="0" fillId="0" borderId="0" xfId="0" applyNumberFormat="1"/>
    <xf numFmtId="0" fontId="114" fillId="17" borderId="30" xfId="0" applyFont="1" applyFill="1" applyBorder="1" applyAlignment="1">
      <alignment horizontal="center" wrapText="1"/>
    </xf>
    <xf numFmtId="0" fontId="114" fillId="17" borderId="16" xfId="0" applyFont="1" applyFill="1" applyBorder="1" applyAlignment="1">
      <alignment horizontal="center" wrapText="1"/>
    </xf>
    <xf numFmtId="222" fontId="0" fillId="0" borderId="0" xfId="0" applyNumberFormat="1"/>
    <xf numFmtId="0" fontId="23" fillId="0" borderId="0" xfId="116" applyFont="1" applyAlignment="1">
      <alignment wrapText="1"/>
    </xf>
    <xf numFmtId="172" fontId="0" fillId="0" borderId="65" xfId="0" applyNumberFormat="1" applyBorder="1"/>
    <xf numFmtId="172" fontId="39" fillId="0" borderId="65" xfId="0" applyNumberFormat="1" applyFont="1" applyBorder="1"/>
    <xf numFmtId="172" fontId="39" fillId="0" borderId="172" xfId="0" applyNumberFormat="1" applyFont="1" applyBorder="1"/>
    <xf numFmtId="172" fontId="253" fillId="0" borderId="0" xfId="0" applyNumberFormat="1" applyFont="1" applyAlignment="1">
      <alignment horizontal="left"/>
    </xf>
    <xf numFmtId="0" fontId="254" fillId="0" borderId="0" xfId="0" applyFont="1"/>
    <xf numFmtId="0" fontId="253" fillId="0" borderId="0" xfId="0" applyFont="1"/>
    <xf numFmtId="0" fontId="253" fillId="0" borderId="0" xfId="0" applyFont="1" applyAlignment="1">
      <alignment vertical="center"/>
    </xf>
    <xf numFmtId="0" fontId="255" fillId="0" borderId="0" xfId="152" applyFont="1"/>
    <xf numFmtId="0" fontId="256" fillId="0" borderId="0" xfId="152" applyFont="1"/>
    <xf numFmtId="0" fontId="254" fillId="4" borderId="0" xfId="0" applyFont="1" applyFill="1"/>
    <xf numFmtId="0" fontId="257" fillId="4" borderId="0" xfId="117" applyFont="1" applyFill="1"/>
    <xf numFmtId="0" fontId="258" fillId="2" borderId="0" xfId="5" applyFont="1" applyFill="1"/>
    <xf numFmtId="0" fontId="260" fillId="4" borderId="0" xfId="117" applyFont="1" applyFill="1"/>
    <xf numFmtId="0" fontId="261" fillId="4" borderId="0" xfId="117" applyFont="1" applyFill="1" applyAlignment="1">
      <alignment vertical="center"/>
    </xf>
    <xf numFmtId="17" fontId="18" fillId="4" borderId="47" xfId="117" applyNumberFormat="1" applyFont="1" applyFill="1" applyBorder="1" applyAlignment="1">
      <alignment horizontal="center" vertical="center"/>
    </xf>
    <xf numFmtId="17" fontId="18" fillId="4" borderId="173" xfId="117" applyNumberFormat="1" applyFont="1" applyFill="1" applyBorder="1" applyAlignment="1">
      <alignment horizontal="center" vertical="center"/>
    </xf>
    <xf numFmtId="17" fontId="18" fillId="4" borderId="174" xfId="117" applyNumberFormat="1" applyFont="1" applyFill="1" applyBorder="1" applyAlignment="1">
      <alignment horizontal="center" vertical="center"/>
    </xf>
    <xf numFmtId="173" fontId="56" fillId="4" borderId="48" xfId="117" applyNumberFormat="1" applyFont="1" applyFill="1" applyBorder="1" applyAlignment="1">
      <alignment vertical="center"/>
    </xf>
    <xf numFmtId="1" fontId="12" fillId="17" borderId="3" xfId="121" applyNumberFormat="1" applyFill="1" applyBorder="1"/>
    <xf numFmtId="0" fontId="39" fillId="0" borderId="18" xfId="0" applyFont="1" applyBorder="1" applyAlignment="1">
      <alignment horizontal="center"/>
    </xf>
    <xf numFmtId="0" fontId="39" fillId="0" borderId="16" xfId="0" applyFont="1" applyBorder="1" applyAlignment="1">
      <alignment horizontal="center"/>
    </xf>
    <xf numFmtId="0" fontId="259" fillId="0" borderId="0" xfId="0" applyFont="1" applyAlignment="1">
      <alignment horizontal="center"/>
    </xf>
    <xf numFmtId="172" fontId="1" fillId="23" borderId="2" xfId="0" applyNumberFormat="1" applyFont="1" applyFill="1" applyBorder="1" applyAlignment="1">
      <alignment horizontal="center"/>
    </xf>
    <xf numFmtId="0" fontId="114" fillId="17" borderId="35" xfId="0" applyFont="1" applyFill="1" applyBorder="1" applyAlignment="1">
      <alignment horizontal="center" wrapText="1"/>
    </xf>
    <xf numFmtId="0" fontId="114" fillId="17" borderId="0" xfId="0" applyFont="1" applyFill="1" applyAlignment="1">
      <alignment horizontal="center" wrapText="1"/>
    </xf>
    <xf numFmtId="17" fontId="18" fillId="4" borderId="3" xfId="117" applyNumberFormat="1" applyFont="1" applyFill="1" applyBorder="1" applyAlignment="1">
      <alignment horizontal="center" vertical="center"/>
    </xf>
    <xf numFmtId="0" fontId="39" fillId="26" borderId="2" xfId="128" applyFont="1" applyFill="1" applyBorder="1" applyAlignment="1">
      <alignment horizontal="center" vertical="center"/>
    </xf>
    <xf numFmtId="0" fontId="0" fillId="17" borderId="2" xfId="128" applyFont="1" applyFill="1" applyBorder="1"/>
    <xf numFmtId="4" fontId="0" fillId="5" borderId="0" xfId="250" applyFont="1" applyBorder="1"/>
    <xf numFmtId="214" fontId="0" fillId="5" borderId="0" xfId="250" applyNumberFormat="1" applyFont="1" applyBorder="1" applyAlignment="1">
      <alignment horizontal="left"/>
    </xf>
    <xf numFmtId="0" fontId="253" fillId="0" borderId="0" xfId="0" applyFont="1" applyAlignment="1">
      <alignment wrapText="1"/>
    </xf>
    <xf numFmtId="0" fontId="15" fillId="10" borderId="2" xfId="40" applyFont="1" applyBorder="1" applyAlignment="1">
      <alignment horizontal="center"/>
    </xf>
    <xf numFmtId="0" fontId="15" fillId="10" borderId="2" xfId="40" applyFont="1" applyBorder="1"/>
    <xf numFmtId="0" fontId="23" fillId="0" borderId="2" xfId="8" applyFont="1" applyBorder="1"/>
    <xf numFmtId="0" fontId="23" fillId="5" borderId="2" xfId="8" applyFont="1" applyFill="1" applyBorder="1" applyAlignment="1" applyProtection="1">
      <alignment horizontal="center"/>
      <protection locked="0"/>
    </xf>
    <xf numFmtId="0" fontId="23" fillId="5" borderId="2" xfId="8" applyFont="1" applyFill="1" applyBorder="1" applyAlignment="1">
      <alignment horizontal="center"/>
    </xf>
    <xf numFmtId="0" fontId="23" fillId="34" borderId="2" xfId="8" applyFont="1" applyFill="1" applyBorder="1" applyAlignment="1" applyProtection="1">
      <alignment horizontal="center"/>
      <protection locked="0"/>
    </xf>
    <xf numFmtId="215" fontId="23" fillId="5" borderId="2" xfId="8" applyNumberFormat="1" applyFont="1" applyFill="1" applyBorder="1" applyAlignment="1" applyProtection="1">
      <alignment horizontal="center"/>
      <protection locked="0"/>
    </xf>
    <xf numFmtId="0" fontId="23" fillId="16" borderId="2" xfId="8" applyFont="1" applyFill="1" applyBorder="1" applyAlignment="1">
      <alignment horizontal="center"/>
    </xf>
    <xf numFmtId="0" fontId="23" fillId="0" borderId="2" xfId="8" applyFont="1" applyBorder="1" applyAlignment="1">
      <alignment horizontal="right"/>
    </xf>
    <xf numFmtId="2" fontId="23" fillId="4" borderId="2" xfId="8" applyNumberFormat="1" applyFont="1" applyFill="1" applyBorder="1"/>
    <xf numFmtId="0" fontId="27" fillId="0" borderId="2" xfId="8" applyFont="1" applyBorder="1" applyAlignment="1">
      <alignment wrapText="1"/>
    </xf>
    <xf numFmtId="0" fontId="29" fillId="0" borderId="2" xfId="0" applyFont="1" applyBorder="1" applyAlignment="1">
      <alignment wrapText="1"/>
    </xf>
    <xf numFmtId="0" fontId="27" fillId="0" borderId="2" xfId="8" applyFont="1" applyBorder="1" applyAlignment="1">
      <alignment horizontal="center" wrapText="1"/>
    </xf>
    <xf numFmtId="49" fontId="23" fillId="0" borderId="2" xfId="8" applyNumberFormat="1" applyFont="1" applyBorder="1"/>
    <xf numFmtId="0" fontId="0" fillId="0" borderId="2" xfId="0" applyBorder="1" applyAlignment="1">
      <alignment horizontal="center"/>
    </xf>
    <xf numFmtId="186" fontId="1" fillId="13" borderId="2" xfId="140" applyNumberFormat="1" applyFont="1" applyBorder="1"/>
    <xf numFmtId="186" fontId="0" fillId="16" borderId="2" xfId="0" applyNumberFormat="1" applyFill="1" applyBorder="1"/>
    <xf numFmtId="172" fontId="1" fillId="13" borderId="2" xfId="140" applyNumberFormat="1" applyFont="1" applyBorder="1"/>
    <xf numFmtId="15" fontId="28" fillId="14" borderId="2" xfId="30" applyNumberFormat="1" applyFont="1" applyFill="1" applyBorder="1" applyAlignment="1">
      <alignment horizontal="left" vertical="top"/>
    </xf>
    <xf numFmtId="0" fontId="28" fillId="14" borderId="2" xfId="30" applyFont="1" applyFill="1" applyBorder="1" applyAlignment="1">
      <alignment horizontal="left" vertical="top" wrapText="1"/>
    </xf>
    <xf numFmtId="0" fontId="0" fillId="0" borderId="2" xfId="0" applyBorder="1"/>
    <xf numFmtId="0" fontId="0" fillId="0" borderId="2" xfId="0" applyBorder="1" applyAlignment="1">
      <alignment wrapText="1"/>
    </xf>
    <xf numFmtId="14" fontId="0" fillId="0" borderId="2" xfId="0" applyNumberFormat="1" applyBorder="1"/>
    <xf numFmtId="0" fontId="0" fillId="0" borderId="2" xfId="0" applyBorder="1" applyAlignment="1">
      <alignment horizontal="left"/>
    </xf>
    <xf numFmtId="0" fontId="0" fillId="0" borderId="2" xfId="0" applyBorder="1" applyAlignment="1">
      <alignment vertical="center" wrapText="1"/>
    </xf>
    <xf numFmtId="0" fontId="0" fillId="0" borderId="2" xfId="0" quotePrefix="1" applyBorder="1" applyAlignment="1">
      <alignment wrapText="1"/>
    </xf>
    <xf numFmtId="172" fontId="15" fillId="11" borderId="2" xfId="44" applyNumberFormat="1" applyFont="1" applyBorder="1"/>
    <xf numFmtId="165" fontId="15" fillId="5" borderId="2" xfId="41" applyNumberFormat="1" applyFont="1" applyBorder="1"/>
    <xf numFmtId="9" fontId="15" fillId="5" borderId="2" xfId="175" applyFont="1" applyFill="1" applyBorder="1"/>
    <xf numFmtId="165" fontId="15" fillId="5" borderId="2" xfId="250" applyNumberFormat="1" applyFont="1" applyBorder="1"/>
    <xf numFmtId="172" fontId="15" fillId="16" borderId="2" xfId="41" applyNumberFormat="1" applyFont="1" applyFill="1" applyBorder="1"/>
    <xf numFmtId="172" fontId="15" fillId="5" borderId="2" xfId="41" applyNumberFormat="1" applyFont="1" applyBorder="1"/>
    <xf numFmtId="172" fontId="1" fillId="0" borderId="2" xfId="0" applyNumberFormat="1" applyFont="1" applyBorder="1" applyAlignment="1">
      <alignment horizontal="center"/>
    </xf>
    <xf numFmtId="172" fontId="15" fillId="0" borderId="2" xfId="0" applyNumberFormat="1" applyFont="1" applyBorder="1" applyAlignment="1">
      <alignment horizontal="center"/>
    </xf>
    <xf numFmtId="172" fontId="15" fillId="0" borderId="2" xfId="41" applyNumberFormat="1" applyFont="1" applyFill="1" applyBorder="1"/>
    <xf numFmtId="0" fontId="41" fillId="0" borderId="181" xfId="0" applyFont="1" applyBorder="1" applyAlignment="1">
      <alignment horizontal="center"/>
    </xf>
    <xf numFmtId="172" fontId="15" fillId="11" borderId="2" xfId="281" applyNumberFormat="1" applyFont="1" applyBorder="1"/>
    <xf numFmtId="172" fontId="12" fillId="11" borderId="2" xfId="44" applyNumberFormat="1" applyFont="1" applyBorder="1"/>
    <xf numFmtId="172" fontId="1" fillId="42" borderId="2" xfId="0" applyNumberFormat="1" applyFont="1" applyFill="1" applyBorder="1" applyAlignment="1">
      <alignment horizontal="left"/>
    </xf>
    <xf numFmtId="172" fontId="1" fillId="42" borderId="2" xfId="0" applyNumberFormat="1" applyFont="1" applyFill="1" applyBorder="1" applyAlignment="1">
      <alignment horizontal="center"/>
    </xf>
    <xf numFmtId="0" fontId="1" fillId="23" borderId="2" xfId="0" applyFont="1" applyFill="1" applyBorder="1" applyAlignment="1">
      <alignment horizontal="center"/>
    </xf>
    <xf numFmtId="0" fontId="1" fillId="23" borderId="2" xfId="0" applyFont="1" applyFill="1" applyBorder="1" applyAlignment="1">
      <alignment horizontal="center" wrapText="1"/>
    </xf>
    <xf numFmtId="216" fontId="23" fillId="5" borderId="2" xfId="152" applyNumberFormat="1" applyFont="1" applyFill="1" applyBorder="1" applyAlignment="1">
      <alignment horizontal="center" vertical="top"/>
    </xf>
    <xf numFmtId="216" fontId="23" fillId="16" borderId="2" xfId="152" applyNumberFormat="1" applyFont="1" applyFill="1" applyBorder="1" applyAlignment="1">
      <alignment horizontal="center" vertical="top"/>
    </xf>
    <xf numFmtId="184" fontId="1" fillId="5" borderId="2" xfId="152" applyNumberFormat="1" applyFill="1" applyBorder="1"/>
    <xf numFmtId="166" fontId="1" fillId="5" borderId="2" xfId="152" applyNumberFormat="1" applyFill="1" applyBorder="1"/>
    <xf numFmtId="9" fontId="1" fillId="5" borderId="2" xfId="175" applyFont="1" applyFill="1" applyBorder="1"/>
    <xf numFmtId="216" fontId="1" fillId="5" borderId="2" xfId="152" applyNumberFormat="1" applyFill="1" applyBorder="1"/>
    <xf numFmtId="0" fontId="88" fillId="0" borderId="2" xfId="152" applyFont="1" applyBorder="1" applyAlignment="1">
      <alignment horizontal="center"/>
    </xf>
    <xf numFmtId="217" fontId="15" fillId="5" borderId="2" xfId="41" applyNumberFormat="1" applyFont="1" applyBorder="1" applyAlignment="1">
      <alignment horizontal="center"/>
    </xf>
    <xf numFmtId="217" fontId="27" fillId="16" borderId="2" xfId="93" applyNumberFormat="1" applyFont="1" applyFill="1" applyBorder="1" applyAlignment="1">
      <alignment horizontal="center" vertical="top"/>
    </xf>
    <xf numFmtId="216" fontId="27" fillId="16" borderId="2" xfId="93" applyNumberFormat="1" applyFont="1" applyFill="1" applyBorder="1" applyAlignment="1">
      <alignment horizontal="center" vertical="top"/>
    </xf>
    <xf numFmtId="216" fontId="23" fillId="17" borderId="2" xfId="152" applyNumberFormat="1" applyFont="1" applyFill="1" applyBorder="1" applyAlignment="1">
      <alignment horizontal="center" vertical="top"/>
    </xf>
    <xf numFmtId="216" fontId="23" fillId="47" borderId="2" xfId="152" applyNumberFormat="1" applyFont="1" applyFill="1" applyBorder="1" applyAlignment="1">
      <alignment horizontal="center" vertical="top"/>
    </xf>
    <xf numFmtId="216" fontId="46" fillId="17" borderId="2" xfId="152" applyNumberFormat="1" applyFont="1" applyFill="1" applyBorder="1" applyAlignment="1">
      <alignment horizontal="center" vertical="top"/>
    </xf>
    <xf numFmtId="220" fontId="23" fillId="5" borderId="2" xfId="152" applyNumberFormat="1" applyFont="1" applyFill="1" applyBorder="1" applyAlignment="1">
      <alignment horizontal="center" vertical="top"/>
    </xf>
    <xf numFmtId="216" fontId="27" fillId="16" borderId="2" xfId="133" applyNumberFormat="1" applyFont="1" applyFill="1" applyBorder="1" applyAlignment="1">
      <alignment horizontal="center" vertical="top"/>
    </xf>
    <xf numFmtId="182" fontId="23" fillId="17" borderId="2" xfId="152" applyNumberFormat="1" applyFont="1" applyFill="1" applyBorder="1" applyAlignment="1">
      <alignment horizontal="center" vertical="top"/>
    </xf>
    <xf numFmtId="219" fontId="0" fillId="46" borderId="2" xfId="159" applyNumberFormat="1" applyFont="1" applyFill="1" applyBorder="1" applyAlignment="1">
      <alignment vertical="center"/>
    </xf>
    <xf numFmtId="219" fontId="1" fillId="46" borderId="2" xfId="152" applyNumberFormat="1" applyFill="1" applyBorder="1"/>
    <xf numFmtId="219" fontId="29" fillId="47" borderId="2" xfId="152" applyNumberFormat="1" applyFont="1" applyFill="1" applyBorder="1"/>
    <xf numFmtId="184" fontId="23" fillId="46" borderId="2" xfId="133" applyNumberFormat="1" applyFont="1" applyFill="1" applyBorder="1" applyAlignment="1">
      <alignment horizontal="center" vertical="top"/>
    </xf>
    <xf numFmtId="216" fontId="23" fillId="46" borderId="2" xfId="152" applyNumberFormat="1" applyFont="1" applyFill="1" applyBorder="1" applyAlignment="1">
      <alignment horizontal="center" vertical="top"/>
    </xf>
    <xf numFmtId="220" fontId="23" fillId="46" borderId="2" xfId="152" applyNumberFormat="1" applyFont="1" applyFill="1" applyBorder="1" applyAlignment="1">
      <alignment horizontal="center"/>
    </xf>
    <xf numFmtId="165" fontId="29" fillId="47" borderId="2" xfId="152" applyNumberFormat="1" applyFont="1" applyFill="1" applyBorder="1"/>
    <xf numFmtId="189" fontId="23" fillId="46" borderId="2" xfId="152" applyNumberFormat="1" applyFont="1" applyFill="1" applyBorder="1" applyProtection="1">
      <protection locked="0"/>
    </xf>
    <xf numFmtId="182" fontId="23" fillId="46" borderId="2" xfId="152" applyNumberFormat="1" applyFont="1" applyFill="1" applyBorder="1" applyAlignment="1">
      <alignment horizontal="center" vertical="top"/>
    </xf>
    <xf numFmtId="184" fontId="27" fillId="47" borderId="2" xfId="146" applyNumberFormat="1" applyFont="1" applyFill="1" applyBorder="1"/>
    <xf numFmtId="9" fontId="23" fillId="46" borderId="2" xfId="146" applyFont="1" applyFill="1" applyBorder="1" applyProtection="1">
      <protection locked="0"/>
    </xf>
    <xf numFmtId="186" fontId="27" fillId="47" borderId="2" xfId="152" applyNumberFormat="1" applyFont="1" applyFill="1" applyBorder="1"/>
    <xf numFmtId="10" fontId="27" fillId="47" borderId="2" xfId="146" applyNumberFormat="1" applyFont="1" applyFill="1" applyBorder="1"/>
    <xf numFmtId="9" fontId="27" fillId="47" borderId="2" xfId="146" applyFont="1" applyFill="1" applyBorder="1"/>
    <xf numFmtId="0" fontId="27" fillId="47" borderId="2" xfId="152" applyFont="1" applyFill="1" applyBorder="1"/>
    <xf numFmtId="190" fontId="23" fillId="46" borderId="2" xfId="152" applyNumberFormat="1" applyFont="1" applyFill="1" applyBorder="1" applyProtection="1">
      <protection locked="0"/>
    </xf>
    <xf numFmtId="177" fontId="27" fillId="47" borderId="2" xfId="152" applyNumberFormat="1" applyFont="1" applyFill="1" applyBorder="1"/>
    <xf numFmtId="190" fontId="23" fillId="47" borderId="2" xfId="152" applyNumberFormat="1" applyFont="1" applyFill="1" applyBorder="1" applyProtection="1">
      <protection locked="0"/>
    </xf>
    <xf numFmtId="165" fontId="27" fillId="47" borderId="2" xfId="152" applyNumberFormat="1" applyFont="1" applyFill="1" applyBorder="1"/>
    <xf numFmtId="175" fontId="27" fillId="47" borderId="2" xfId="146" applyNumberFormat="1" applyFont="1" applyFill="1" applyBorder="1"/>
    <xf numFmtId="0" fontId="27" fillId="47" borderId="2" xfId="146" applyNumberFormat="1" applyFont="1" applyFill="1" applyBorder="1"/>
    <xf numFmtId="190" fontId="27" fillId="47" borderId="2" xfId="152" applyNumberFormat="1" applyFont="1" applyFill="1" applyBorder="1"/>
    <xf numFmtId="188" fontId="23" fillId="46" borderId="2" xfId="152" applyNumberFormat="1" applyFont="1" applyFill="1" applyBorder="1" applyProtection="1">
      <protection locked="0"/>
    </xf>
    <xf numFmtId="184" fontId="23" fillId="46" borderId="2" xfId="146" applyNumberFormat="1" applyFont="1" applyFill="1" applyBorder="1" applyProtection="1">
      <protection locked="0"/>
    </xf>
    <xf numFmtId="219" fontId="27" fillId="47" borderId="2" xfId="152" applyNumberFormat="1" applyFont="1" applyFill="1" applyBorder="1"/>
    <xf numFmtId="190" fontId="23" fillId="47" borderId="2" xfId="152" applyNumberFormat="1" applyFont="1" applyFill="1" applyBorder="1" applyAlignment="1" applyProtection="1">
      <alignment horizontal="right"/>
      <protection locked="0"/>
    </xf>
    <xf numFmtId="190" fontId="23" fillId="46" borderId="2" xfId="152" applyNumberFormat="1" applyFont="1" applyFill="1" applyBorder="1" applyAlignment="1" applyProtection="1">
      <alignment horizontal="right"/>
      <protection locked="0"/>
    </xf>
    <xf numFmtId="190" fontId="27" fillId="47" borderId="2" xfId="146" applyNumberFormat="1" applyFont="1" applyFill="1" applyBorder="1"/>
    <xf numFmtId="0" fontId="15" fillId="13" borderId="2" xfId="39" applyFont="1" applyBorder="1"/>
    <xf numFmtId="184" fontId="23" fillId="47" borderId="2" xfId="146" applyNumberFormat="1" applyFont="1" applyFill="1" applyBorder="1" applyAlignment="1" applyProtection="1">
      <alignment horizontal="right"/>
      <protection locked="0"/>
    </xf>
    <xf numFmtId="166" fontId="23" fillId="46" borderId="2" xfId="146" applyNumberFormat="1" applyFont="1" applyFill="1" applyBorder="1" applyAlignment="1" applyProtection="1">
      <alignment horizontal="right"/>
      <protection locked="0"/>
    </xf>
    <xf numFmtId="165" fontId="1" fillId="46" borderId="2" xfId="152" applyNumberFormat="1" applyFill="1" applyBorder="1"/>
    <xf numFmtId="168" fontId="29" fillId="47" borderId="2" xfId="152" applyNumberFormat="1" applyFont="1" applyFill="1" applyBorder="1"/>
    <xf numFmtId="184" fontId="1" fillId="46" borderId="2" xfId="152" applyNumberFormat="1" applyFill="1" applyBorder="1"/>
    <xf numFmtId="165" fontId="1" fillId="46" borderId="2" xfId="152" applyNumberFormat="1" applyFill="1" applyBorder="1" applyAlignment="1">
      <alignment horizontal="center"/>
    </xf>
    <xf numFmtId="168" fontId="29" fillId="47" borderId="2" xfId="152" applyNumberFormat="1" applyFont="1" applyFill="1" applyBorder="1" applyAlignment="1">
      <alignment horizontal="center"/>
    </xf>
    <xf numFmtId="166" fontId="95" fillId="46" borderId="2" xfId="152" applyNumberFormat="1" applyFont="1" applyFill="1" applyBorder="1" applyAlignment="1" applyProtection="1">
      <alignment horizontal="center"/>
      <protection locked="0"/>
    </xf>
    <xf numFmtId="166" fontId="102" fillId="47" borderId="2" xfId="93" applyNumberFormat="1" applyFont="1" applyFill="1" applyBorder="1" applyAlignment="1">
      <alignment horizontal="center" vertical="center"/>
    </xf>
    <xf numFmtId="184" fontId="97" fillId="46" borderId="2" xfId="146" applyNumberFormat="1" applyFont="1" applyFill="1" applyBorder="1" applyAlignment="1">
      <alignment horizontal="center" vertical="top"/>
    </xf>
    <xf numFmtId="166" fontId="23" fillId="47" borderId="2" xfId="93" applyNumberFormat="1" applyFont="1" applyFill="1" applyBorder="1" applyAlignment="1">
      <alignment horizontal="center" vertical="center"/>
    </xf>
    <xf numFmtId="166" fontId="23" fillId="17" borderId="2" xfId="93" applyNumberFormat="1" applyFont="1" applyFill="1" applyBorder="1" applyAlignment="1">
      <alignment horizontal="center" vertical="center"/>
    </xf>
    <xf numFmtId="166" fontId="97" fillId="46" borderId="2" xfId="152" applyNumberFormat="1" applyFont="1" applyFill="1" applyBorder="1" applyAlignment="1" applyProtection="1">
      <alignment horizontal="center"/>
      <protection locked="0"/>
    </xf>
    <xf numFmtId="166" fontId="27" fillId="47" borderId="2" xfId="93" applyNumberFormat="1" applyFont="1" applyFill="1" applyBorder="1" applyAlignment="1">
      <alignment horizontal="center" vertical="center"/>
    </xf>
    <xf numFmtId="166" fontId="95" fillId="46" borderId="2" xfId="152" applyNumberFormat="1" applyFont="1" applyFill="1" applyBorder="1" applyProtection="1">
      <protection locked="0"/>
    </xf>
    <xf numFmtId="166" fontId="102" fillId="47" borderId="2" xfId="93" applyNumberFormat="1" applyFont="1" applyFill="1" applyBorder="1" applyAlignment="1">
      <alignment horizontal="center"/>
    </xf>
    <xf numFmtId="216" fontId="97" fillId="46" borderId="2" xfId="152" applyNumberFormat="1" applyFont="1" applyFill="1" applyBorder="1" applyAlignment="1" applyProtection="1">
      <alignment horizontal="center"/>
      <protection locked="0"/>
    </xf>
    <xf numFmtId="216" fontId="95" fillId="46" borderId="2" xfId="152" applyNumberFormat="1" applyFont="1" applyFill="1" applyBorder="1" applyAlignment="1" applyProtection="1">
      <alignment horizontal="center"/>
      <protection locked="0"/>
    </xf>
    <xf numFmtId="216" fontId="102" fillId="47" borderId="2" xfId="93" applyNumberFormat="1" applyFont="1" applyFill="1" applyBorder="1" applyAlignment="1">
      <alignment horizontal="center" vertical="center"/>
    </xf>
    <xf numFmtId="0" fontId="100" fillId="0" borderId="2" xfId="152" applyFont="1" applyBorder="1" applyAlignment="1" applyProtection="1">
      <alignment horizontal="center"/>
      <protection locked="0"/>
    </xf>
    <xf numFmtId="165" fontId="95" fillId="46" borderId="2" xfId="152" applyNumberFormat="1" applyFont="1" applyFill="1" applyBorder="1" applyProtection="1">
      <protection locked="0"/>
    </xf>
    <xf numFmtId="219" fontId="95" fillId="46" borderId="2" xfId="152" applyNumberFormat="1" applyFont="1" applyFill="1" applyBorder="1" applyProtection="1">
      <protection locked="0"/>
    </xf>
    <xf numFmtId="219" fontId="102" fillId="47" borderId="2" xfId="93" applyNumberFormat="1" applyFont="1" applyFill="1" applyBorder="1" applyAlignment="1">
      <alignment horizontal="center" vertical="center"/>
    </xf>
    <xf numFmtId="216" fontId="102" fillId="17" borderId="2" xfId="93" applyNumberFormat="1" applyFont="1" applyFill="1" applyBorder="1" applyAlignment="1">
      <alignment horizontal="center" vertical="center"/>
    </xf>
    <xf numFmtId="165" fontId="95" fillId="47" borderId="2" xfId="152" applyNumberFormat="1" applyFont="1" applyFill="1" applyBorder="1" applyProtection="1">
      <protection locked="0"/>
    </xf>
    <xf numFmtId="0" fontId="102" fillId="46" borderId="2" xfId="93" applyFont="1" applyFill="1" applyBorder="1" applyAlignment="1">
      <alignment horizontal="center" vertical="center"/>
    </xf>
    <xf numFmtId="219" fontId="95" fillId="46" borderId="178" xfId="152" applyNumberFormat="1" applyFont="1" applyFill="1" applyBorder="1" applyProtection="1">
      <protection locked="0"/>
    </xf>
    <xf numFmtId="0" fontId="95" fillId="46" borderId="178" xfId="152" applyFont="1" applyFill="1" applyBorder="1" applyProtection="1">
      <protection locked="0"/>
    </xf>
    <xf numFmtId="0" fontId="95" fillId="46" borderId="2" xfId="152" applyFont="1" applyFill="1" applyBorder="1" applyProtection="1">
      <protection locked="0"/>
    </xf>
    <xf numFmtId="216" fontId="102" fillId="47" borderId="178" xfId="93" applyNumberFormat="1" applyFont="1" applyFill="1" applyBorder="1" applyAlignment="1">
      <alignment horizontal="center" vertical="center"/>
    </xf>
    <xf numFmtId="216" fontId="95" fillId="46" borderId="2" xfId="152" applyNumberFormat="1" applyFont="1" applyFill="1" applyBorder="1" applyProtection="1">
      <protection locked="0"/>
    </xf>
    <xf numFmtId="165" fontId="95" fillId="47" borderId="2" xfId="152" applyNumberFormat="1" applyFont="1" applyFill="1" applyBorder="1"/>
    <xf numFmtId="10" fontId="10" fillId="17" borderId="179" xfId="99" applyNumberFormat="1" applyBorder="1">
      <alignment vertical="center"/>
      <protection locked="0"/>
    </xf>
    <xf numFmtId="10" fontId="10" fillId="17" borderId="2" xfId="99" applyNumberFormat="1">
      <alignment vertical="center"/>
      <protection locked="0"/>
    </xf>
    <xf numFmtId="10" fontId="10" fillId="17" borderId="180" xfId="99" applyNumberFormat="1" applyBorder="1">
      <alignment vertical="center"/>
      <protection locked="0"/>
    </xf>
    <xf numFmtId="10" fontId="10" fillId="17" borderId="182" xfId="99" applyNumberFormat="1" applyBorder="1">
      <alignment vertical="center"/>
      <protection locked="0"/>
    </xf>
    <xf numFmtId="10" fontId="10" fillId="17" borderId="176" xfId="99" applyNumberFormat="1" applyBorder="1">
      <alignment vertical="center"/>
      <protection locked="0"/>
    </xf>
    <xf numFmtId="10" fontId="10" fillId="17" borderId="183" xfId="99" applyNumberFormat="1" applyBorder="1">
      <alignment vertical="center"/>
      <protection locked="0"/>
    </xf>
    <xf numFmtId="183" fontId="23" fillId="17" borderId="2" xfId="167" applyNumberFormat="1" applyFont="1" applyFill="1" applyBorder="1" applyAlignment="1" applyProtection="1">
      <alignment vertical="center"/>
      <protection locked="0"/>
    </xf>
    <xf numFmtId="168" fontId="1" fillId="17" borderId="2" xfId="6469" applyNumberFormat="1" applyFont="1" applyFill="1" applyBorder="1"/>
    <xf numFmtId="168" fontId="1" fillId="46" borderId="2" xfId="6469" applyNumberFormat="1" applyFont="1" applyFill="1" applyBorder="1"/>
    <xf numFmtId="168" fontId="29" fillId="47" borderId="2" xfId="6469" applyNumberFormat="1" applyFont="1" applyFill="1" applyBorder="1" applyProtection="1">
      <protection locked="0"/>
    </xf>
    <xf numFmtId="168" fontId="23" fillId="17" borderId="2" xfId="6469" applyNumberFormat="1" applyFont="1" applyFill="1" applyBorder="1" applyAlignment="1" applyProtection="1">
      <alignment vertical="center"/>
      <protection locked="0"/>
    </xf>
    <xf numFmtId="168" fontId="1" fillId="47" borderId="2" xfId="6469" applyNumberFormat="1" applyFont="1" applyFill="1" applyBorder="1" applyProtection="1">
      <protection locked="0"/>
    </xf>
    <xf numFmtId="0" fontId="15" fillId="44" borderId="2" xfId="39" applyFont="1" applyFill="1" applyBorder="1"/>
    <xf numFmtId="0" fontId="45" fillId="0" borderId="2" xfId="0" applyFont="1" applyBorder="1"/>
    <xf numFmtId="0" fontId="1" fillId="23" borderId="2" xfId="0" applyFont="1" applyFill="1" applyBorder="1" applyAlignment="1">
      <alignment horizontal="left"/>
    </xf>
    <xf numFmtId="0" fontId="1" fillId="0" borderId="2" xfId="0" applyFont="1" applyBorder="1" applyAlignment="1">
      <alignment horizontal="center"/>
    </xf>
    <xf numFmtId="4" fontId="15" fillId="16" borderId="2" xfId="41" applyFont="1" applyFill="1" applyBorder="1"/>
    <xf numFmtId="172" fontId="1" fillId="23" borderId="177" xfId="0" applyNumberFormat="1" applyFont="1" applyFill="1" applyBorder="1" applyAlignment="1">
      <alignment horizontal="center"/>
    </xf>
    <xf numFmtId="172" fontId="1" fillId="11" borderId="2" xfId="44" applyNumberFormat="1" applyFont="1" applyBorder="1"/>
    <xf numFmtId="4" fontId="15" fillId="16" borderId="2" xfId="305" applyFont="1" applyFill="1" applyBorder="1"/>
    <xf numFmtId="4" fontId="20" fillId="16" borderId="2" xfId="305" applyFont="1" applyFill="1" applyBorder="1"/>
    <xf numFmtId="0" fontId="39" fillId="0" borderId="2" xfId="0" applyFont="1" applyBorder="1"/>
    <xf numFmtId="0" fontId="1" fillId="0" borderId="2" xfId="0" applyFont="1" applyBorder="1" applyAlignment="1">
      <alignment horizontal="left"/>
    </xf>
    <xf numFmtId="0" fontId="23" fillId="23" borderId="2" xfId="0" applyFont="1" applyFill="1" applyBorder="1" applyAlignment="1">
      <alignment horizontal="left"/>
    </xf>
    <xf numFmtId="0" fontId="46" fillId="23" borderId="2" xfId="0" applyFont="1" applyFill="1" applyBorder="1" applyAlignment="1">
      <alignment horizontal="left"/>
    </xf>
    <xf numFmtId="172" fontId="46" fillId="23" borderId="2" xfId="0" applyNumberFormat="1" applyFont="1" applyFill="1" applyBorder="1" applyAlignment="1">
      <alignment horizontal="center"/>
    </xf>
    <xf numFmtId="4" fontId="15" fillId="5" borderId="2" xfId="41" applyFont="1" applyBorder="1"/>
    <xf numFmtId="172" fontId="89" fillId="23" borderId="2" xfId="0" applyNumberFormat="1" applyFont="1" applyFill="1" applyBorder="1" applyAlignment="1">
      <alignment horizontal="left"/>
    </xf>
    <xf numFmtId="14" fontId="1" fillId="23" borderId="2" xfId="0" applyNumberFormat="1" applyFont="1" applyFill="1" applyBorder="1" applyAlignment="1">
      <alignment horizontal="center"/>
    </xf>
    <xf numFmtId="172" fontId="1" fillId="17" borderId="2" xfId="0" applyNumberFormat="1" applyFont="1" applyFill="1" applyBorder="1" applyAlignment="1">
      <alignment horizontal="center"/>
    </xf>
    <xf numFmtId="14" fontId="1" fillId="17" borderId="2" xfId="0" applyNumberFormat="1" applyFont="1" applyFill="1" applyBorder="1" applyAlignment="1">
      <alignment horizontal="center"/>
    </xf>
    <xf numFmtId="14" fontId="1" fillId="0" borderId="2" xfId="0" applyNumberFormat="1" applyFont="1" applyBorder="1" applyAlignment="1">
      <alignment horizontal="center"/>
    </xf>
    <xf numFmtId="172" fontId="1" fillId="0" borderId="2" xfId="0" applyNumberFormat="1" applyFont="1" applyBorder="1" applyAlignment="1">
      <alignment horizontal="left"/>
    </xf>
    <xf numFmtId="1" fontId="1" fillId="23" borderId="2" xfId="0" applyNumberFormat="1" applyFont="1" applyFill="1" applyBorder="1" applyAlignment="1">
      <alignment horizontal="center"/>
    </xf>
    <xf numFmtId="1" fontId="39" fillId="0" borderId="2" xfId="0" applyNumberFormat="1" applyFont="1" applyBorder="1"/>
    <xf numFmtId="1" fontId="0" fillId="0" borderId="2" xfId="0" applyNumberFormat="1" applyBorder="1" applyAlignment="1">
      <alignment horizontal="center"/>
    </xf>
    <xf numFmtId="0" fontId="0" fillId="23" borderId="2" xfId="0" applyFill="1" applyBorder="1" applyAlignment="1">
      <alignment horizontal="left"/>
    </xf>
    <xf numFmtId="9" fontId="15" fillId="11" borderId="2" xfId="44" applyNumberFormat="1" applyFont="1" applyBorder="1"/>
    <xf numFmtId="14" fontId="0" fillId="23" borderId="2" xfId="0" applyNumberFormat="1" applyFill="1" applyBorder="1" applyAlignment="1">
      <alignment horizontal="left"/>
    </xf>
    <xf numFmtId="1" fontId="0" fillId="23" borderId="2" xfId="0" applyNumberFormat="1" applyFill="1" applyBorder="1" applyAlignment="1">
      <alignment horizontal="left"/>
    </xf>
    <xf numFmtId="193" fontId="1" fillId="23" borderId="2" xfId="0" applyNumberFormat="1" applyFont="1" applyFill="1" applyBorder="1" applyAlignment="1">
      <alignment horizontal="center"/>
    </xf>
    <xf numFmtId="166" fontId="23" fillId="23" borderId="2" xfId="0" applyNumberFormat="1" applyFont="1" applyFill="1" applyBorder="1" applyAlignment="1">
      <alignment horizontal="center"/>
    </xf>
    <xf numFmtId="166" fontId="1" fillId="23" borderId="2" xfId="0" applyNumberFormat="1" applyFont="1" applyFill="1" applyBorder="1" applyAlignment="1">
      <alignment horizontal="center"/>
    </xf>
    <xf numFmtId="166" fontId="23" fillId="165" borderId="2" xfId="0" applyNumberFormat="1" applyFont="1" applyFill="1" applyBorder="1" applyAlignment="1">
      <alignment horizontal="center"/>
    </xf>
    <xf numFmtId="172" fontId="12" fillId="47" borderId="2" xfId="281" applyNumberFormat="1" applyFont="1" applyFill="1" applyBorder="1" applyAlignment="1">
      <alignment horizontal="center"/>
    </xf>
    <xf numFmtId="1" fontId="23" fillId="23" borderId="2" xfId="0" applyNumberFormat="1" applyFont="1" applyFill="1" applyBorder="1" applyAlignment="1">
      <alignment horizontal="center"/>
    </xf>
    <xf numFmtId="172" fontId="23" fillId="23" borderId="2" xfId="0" applyNumberFormat="1" applyFont="1" applyFill="1" applyBorder="1" applyAlignment="1">
      <alignment horizontal="center"/>
    </xf>
    <xf numFmtId="172" fontId="23" fillId="17" borderId="2" xfId="0" applyNumberFormat="1" applyFont="1" applyFill="1" applyBorder="1" applyAlignment="1">
      <alignment horizontal="center"/>
    </xf>
    <xf numFmtId="41" fontId="12" fillId="47" borderId="2" xfId="281" applyNumberFormat="1" applyFont="1" applyFill="1" applyBorder="1" applyAlignment="1">
      <alignment horizontal="left"/>
    </xf>
    <xf numFmtId="41" fontId="23" fillId="23" borderId="2" xfId="0" applyNumberFormat="1" applyFont="1" applyFill="1" applyBorder="1" applyAlignment="1">
      <alignment horizontal="center"/>
    </xf>
    <xf numFmtId="41" fontId="12" fillId="47" borderId="2" xfId="281" applyNumberFormat="1" applyFont="1" applyFill="1" applyBorder="1" applyAlignment="1">
      <alignment horizontal="center"/>
    </xf>
    <xf numFmtId="0" fontId="29" fillId="0" borderId="2" xfId="56" applyFont="1" applyBorder="1"/>
    <xf numFmtId="0" fontId="29" fillId="0" borderId="2" xfId="56" applyFont="1" applyBorder="1" applyAlignment="1">
      <alignment horizontal="center" wrapText="1"/>
    </xf>
    <xf numFmtId="0" fontId="29" fillId="0" borderId="2" xfId="56" applyFont="1" applyBorder="1" applyAlignment="1">
      <alignment wrapText="1"/>
    </xf>
    <xf numFmtId="0" fontId="39" fillId="0" borderId="2" xfId="141" applyFont="1" applyBorder="1"/>
    <xf numFmtId="0" fontId="23" fillId="0" borderId="2" xfId="56" applyFont="1" applyBorder="1"/>
    <xf numFmtId="0" fontId="1" fillId="0" borderId="2" xfId="56" applyFont="1" applyBorder="1"/>
    <xf numFmtId="1" fontId="23" fillId="17" borderId="2" xfId="57" applyNumberFormat="1" applyFont="1" applyFill="1" applyBorder="1" applyAlignment="1">
      <alignment horizontal="right"/>
    </xf>
    <xf numFmtId="1" fontId="46" fillId="17" borderId="2" xfId="57" applyNumberFormat="1" applyFont="1" applyFill="1" applyBorder="1" applyAlignment="1">
      <alignment horizontal="right"/>
    </xf>
    <xf numFmtId="0" fontId="27" fillId="0" borderId="2" xfId="56" applyFont="1" applyBorder="1"/>
    <xf numFmtId="1" fontId="23" fillId="16" borderId="2" xfId="57" applyNumberFormat="1" applyFont="1" applyFill="1" applyBorder="1" applyAlignment="1">
      <alignment horizontal="right"/>
    </xf>
    <xf numFmtId="164" fontId="1" fillId="16" borderId="2" xfId="56" applyNumberFormat="1" applyFont="1" applyFill="1" applyBorder="1" applyAlignment="1">
      <alignment horizontal="right"/>
    </xf>
    <xf numFmtId="164" fontId="1" fillId="16" borderId="2" xfId="56" applyNumberFormat="1" applyFont="1" applyFill="1" applyBorder="1"/>
    <xf numFmtId="0" fontId="29" fillId="0" borderId="2" xfId="141" applyFont="1" applyBorder="1"/>
    <xf numFmtId="0" fontId="12" fillId="0" borderId="2" xfId="149" applyBorder="1" applyAlignment="1">
      <alignment horizontal="center" vertical="center"/>
    </xf>
    <xf numFmtId="0" fontId="1" fillId="0" borderId="2" xfId="141" applyBorder="1"/>
    <xf numFmtId="1" fontId="23" fillId="28" borderId="2" xfId="57" applyNumberFormat="1" applyFont="1" applyFill="1" applyBorder="1" applyAlignment="1">
      <alignment horizontal="right"/>
    </xf>
    <xf numFmtId="164" fontId="1" fillId="28" borderId="2" xfId="56" applyNumberFormat="1" applyFont="1" applyFill="1" applyBorder="1"/>
    <xf numFmtId="0" fontId="23" fillId="0" borderId="178" xfId="150" applyFont="1" applyBorder="1" applyAlignment="1">
      <alignment vertical="center"/>
    </xf>
    <xf numFmtId="184" fontId="1" fillId="5" borderId="2" xfId="146" applyNumberFormat="1" applyFont="1" applyFill="1" applyBorder="1" applyAlignment="1">
      <alignment horizontal="center"/>
    </xf>
    <xf numFmtId="184" fontId="1" fillId="5" borderId="180" xfId="146" applyNumberFormat="1" applyFont="1" applyFill="1" applyBorder="1" applyAlignment="1">
      <alignment horizontal="center"/>
    </xf>
    <xf numFmtId="0" fontId="0" fillId="0" borderId="2" xfId="150" applyFont="1" applyBorder="1"/>
    <xf numFmtId="0" fontId="0" fillId="0" borderId="178" xfId="150" applyFont="1" applyBorder="1" applyAlignment="1">
      <alignment vertical="center"/>
    </xf>
    <xf numFmtId="1" fontId="1" fillId="5" borderId="2" xfId="146" applyNumberFormat="1" applyFont="1" applyFill="1" applyBorder="1" applyAlignment="1">
      <alignment horizontal="center"/>
    </xf>
    <xf numFmtId="0" fontId="23" fillId="0" borderId="175" xfId="150" applyFont="1" applyBorder="1"/>
    <xf numFmtId="0" fontId="0" fillId="0" borderId="176" xfId="150" applyFont="1" applyBorder="1"/>
    <xf numFmtId="0" fontId="1" fillId="5" borderId="2" xfId="150" applyFill="1" applyBorder="1" applyAlignment="1">
      <alignment vertical="center" wrapText="1"/>
    </xf>
    <xf numFmtId="193" fontId="1" fillId="23" borderId="2" xfId="49" applyNumberFormat="1" applyFont="1" applyFill="1" applyBorder="1" applyAlignment="1" applyProtection="1">
      <alignment horizontal="center"/>
      <protection locked="0"/>
    </xf>
    <xf numFmtId="194" fontId="1" fillId="23" borderId="2" xfId="49" applyNumberFormat="1" applyFont="1" applyFill="1" applyBorder="1" applyAlignment="1" applyProtection="1">
      <alignment horizontal="center"/>
      <protection locked="0"/>
    </xf>
    <xf numFmtId="0" fontId="1" fillId="16" borderId="2" xfId="150" applyFill="1" applyBorder="1" applyAlignment="1">
      <alignment vertical="center" wrapText="1"/>
    </xf>
    <xf numFmtId="195" fontId="1" fillId="23" borderId="2" xfId="49" applyNumberFormat="1" applyFont="1" applyFill="1" applyBorder="1" applyAlignment="1" applyProtection="1">
      <alignment horizontal="center"/>
      <protection locked="0"/>
    </xf>
    <xf numFmtId="0" fontId="1" fillId="0" borderId="2" xfId="150" applyBorder="1" applyAlignment="1">
      <alignment vertical="center" wrapText="1"/>
    </xf>
    <xf numFmtId="193" fontId="1" fillId="17" borderId="2" xfId="49" applyNumberFormat="1" applyFont="1" applyFill="1" applyBorder="1" applyAlignment="1" applyProtection="1">
      <alignment horizontal="center"/>
      <protection locked="0"/>
    </xf>
    <xf numFmtId="0" fontId="1" fillId="17" borderId="2" xfId="150" applyFill="1" applyBorder="1" applyAlignment="1">
      <alignment vertical="center" wrapText="1"/>
    </xf>
    <xf numFmtId="193" fontId="1" fillId="16" borderId="2" xfId="150" applyNumberFormat="1" applyFill="1" applyBorder="1" applyAlignment="1">
      <alignment vertical="center" wrapText="1"/>
    </xf>
    <xf numFmtId="184" fontId="0" fillId="16" borderId="2" xfId="146" applyNumberFormat="1" applyFont="1" applyFill="1" applyBorder="1" applyAlignment="1">
      <alignment vertical="center" wrapText="1"/>
    </xf>
    <xf numFmtId="2" fontId="1" fillId="16" borderId="2" xfId="150" applyNumberFormat="1" applyFill="1" applyBorder="1" applyAlignment="1">
      <alignment vertical="center" wrapText="1"/>
    </xf>
    <xf numFmtId="43" fontId="0" fillId="16" borderId="2" xfId="146" applyNumberFormat="1" applyFont="1" applyFill="1" applyBorder="1" applyAlignment="1">
      <alignment vertical="center" wrapText="1"/>
    </xf>
    <xf numFmtId="184" fontId="144" fillId="16" borderId="2" xfId="146" applyNumberFormat="1" applyFont="1" applyFill="1" applyBorder="1"/>
    <xf numFmtId="193" fontId="1" fillId="23" borderId="2" xfId="49" applyNumberFormat="1" applyFont="1" applyFill="1" applyBorder="1" applyAlignment="1" applyProtection="1">
      <alignment horizontal="left"/>
      <protection locked="0"/>
    </xf>
    <xf numFmtId="196" fontId="1" fillId="23" borderId="2" xfId="49" applyNumberFormat="1" applyFont="1" applyFill="1" applyBorder="1" applyAlignment="1" applyProtection="1">
      <alignment horizontal="center"/>
      <protection locked="0"/>
    </xf>
    <xf numFmtId="10" fontId="144" fillId="16" borderId="2" xfId="146" applyNumberFormat="1" applyFont="1" applyFill="1" applyBorder="1"/>
    <xf numFmtId="193" fontId="89" fillId="23" borderId="2" xfId="49" applyNumberFormat="1" applyFont="1" applyFill="1" applyBorder="1" applyAlignment="1" applyProtection="1">
      <alignment horizontal="center" wrapText="1"/>
      <protection locked="0"/>
    </xf>
    <xf numFmtId="193" fontId="46" fillId="23" borderId="2" xfId="49" applyNumberFormat="1" applyFont="1" applyFill="1" applyBorder="1" applyAlignment="1" applyProtection="1">
      <alignment horizontal="center"/>
      <protection locked="0"/>
    </xf>
    <xf numFmtId="9" fontId="1" fillId="23" borderId="2" xfId="146" applyFont="1" applyFill="1" applyBorder="1" applyAlignment="1" applyProtection="1">
      <alignment horizontal="center"/>
      <protection locked="0"/>
    </xf>
    <xf numFmtId="0" fontId="1" fillId="41" borderId="2" xfId="150" applyFill="1" applyBorder="1" applyAlignment="1">
      <alignment vertical="center" wrapText="1"/>
    </xf>
    <xf numFmtId="193" fontId="1" fillId="41" borderId="2" xfId="150" applyNumberFormat="1" applyFill="1" applyBorder="1" applyAlignment="1">
      <alignment vertical="center" wrapText="1"/>
    </xf>
    <xf numFmtId="197" fontId="0" fillId="16" borderId="2" xfId="146" applyNumberFormat="1" applyFont="1" applyFill="1" applyBorder="1" applyAlignment="1">
      <alignment vertical="center" wrapText="1"/>
    </xf>
    <xf numFmtId="197" fontId="47" fillId="16" borderId="2" xfId="146" applyNumberFormat="1" applyFont="1" applyFill="1" applyBorder="1" applyAlignment="1">
      <alignment vertical="center" wrapText="1"/>
    </xf>
    <xf numFmtId="197" fontId="0" fillId="41" borderId="2" xfId="146" applyNumberFormat="1" applyFont="1" applyFill="1" applyBorder="1" applyAlignment="1">
      <alignment vertical="center" wrapText="1"/>
    </xf>
    <xf numFmtId="197" fontId="47" fillId="41" borderId="2" xfId="146" applyNumberFormat="1" applyFont="1" applyFill="1" applyBorder="1" applyAlignment="1">
      <alignment vertical="center" wrapText="1"/>
    </xf>
    <xf numFmtId="184" fontId="0" fillId="16" borderId="2" xfId="146" applyNumberFormat="1" applyFont="1" applyFill="1" applyBorder="1" applyAlignment="1">
      <alignment horizontal="center" vertical="center" wrapText="1"/>
    </xf>
    <xf numFmtId="0" fontId="1" fillId="40" borderId="2" xfId="150" applyFill="1" applyBorder="1" applyAlignment="1">
      <alignment vertical="center" wrapText="1"/>
    </xf>
    <xf numFmtId="1" fontId="144" fillId="16" borderId="2" xfId="146" applyNumberFormat="1" applyFont="1" applyFill="1" applyBorder="1"/>
    <xf numFmtId="0" fontId="1" fillId="0" borderId="2" xfId="116" applyFont="1" applyBorder="1"/>
    <xf numFmtId="0" fontId="84" fillId="0" borderId="2" xfId="116" applyFont="1" applyBorder="1" applyAlignment="1">
      <alignment wrapText="1"/>
    </xf>
    <xf numFmtId="0" fontId="84" fillId="0" borderId="2" xfId="116" applyFont="1" applyBorder="1"/>
    <xf numFmtId="0" fontId="88" fillId="0" borderId="2" xfId="116" applyFont="1" applyBorder="1"/>
    <xf numFmtId="0" fontId="1" fillId="0" borderId="2" xfId="116" applyFont="1" applyBorder="1" applyAlignment="1">
      <alignment wrapText="1"/>
    </xf>
    <xf numFmtId="172" fontId="1" fillId="17" borderId="2" xfId="116" applyNumberFormat="1" applyFont="1" applyFill="1" applyBorder="1"/>
    <xf numFmtId="172" fontId="29" fillId="17" borderId="2" xfId="116" applyNumberFormat="1" applyFont="1" applyFill="1" applyBorder="1"/>
    <xf numFmtId="172" fontId="1" fillId="16" borderId="2" xfId="116" applyNumberFormat="1" applyFont="1" applyFill="1" applyBorder="1"/>
    <xf numFmtId="0" fontId="23" fillId="0" borderId="2" xfId="116" applyFont="1" applyBorder="1"/>
    <xf numFmtId="0" fontId="23" fillId="0" borderId="2" xfId="116" applyFont="1" applyBorder="1" applyAlignment="1">
      <alignment wrapText="1"/>
    </xf>
    <xf numFmtId="0" fontId="23" fillId="0" borderId="2" xfId="141" applyFont="1" applyBorder="1" applyAlignment="1">
      <alignment wrapText="1"/>
    </xf>
    <xf numFmtId="0" fontId="23" fillId="0" borderId="2" xfId="141" applyFont="1" applyBorder="1"/>
    <xf numFmtId="172" fontId="1" fillId="17" borderId="2" xfId="141" applyNumberFormat="1" applyFill="1" applyBorder="1"/>
    <xf numFmtId="0" fontId="27" fillId="0" borderId="2" xfId="116" applyFont="1" applyBorder="1" applyAlignment="1">
      <alignment wrapText="1"/>
    </xf>
    <xf numFmtId="0" fontId="1" fillId="0" borderId="2" xfId="141" applyBorder="1" applyAlignment="1">
      <alignment wrapText="1"/>
    </xf>
    <xf numFmtId="0" fontId="29" fillId="0" borderId="177" xfId="116" applyFont="1" applyBorder="1" applyAlignment="1">
      <alignment wrapText="1"/>
    </xf>
    <xf numFmtId="0" fontId="29" fillId="4" borderId="2" xfId="116" applyFont="1" applyFill="1" applyBorder="1" applyAlignment="1">
      <alignment wrapText="1"/>
    </xf>
    <xf numFmtId="0" fontId="29" fillId="4" borderId="2" xfId="116" applyFont="1" applyFill="1" applyBorder="1"/>
    <xf numFmtId="172" fontId="29" fillId="16" borderId="2" xfId="116" applyNumberFormat="1" applyFont="1" applyFill="1" applyBorder="1"/>
    <xf numFmtId="0" fontId="1" fillId="4" borderId="2" xfId="116" applyFont="1" applyFill="1" applyBorder="1"/>
    <xf numFmtId="0" fontId="1" fillId="4" borderId="2" xfId="116" applyFont="1" applyFill="1" applyBorder="1" applyAlignment="1">
      <alignment wrapText="1"/>
    </xf>
    <xf numFmtId="0" fontId="29" fillId="0" borderId="2" xfId="116" applyFont="1" applyBorder="1" applyAlignment="1">
      <alignment vertical="center" wrapText="1"/>
    </xf>
    <xf numFmtId="0" fontId="29" fillId="0" borderId="2" xfId="116" applyFont="1" applyBorder="1" applyAlignment="1">
      <alignment vertical="center"/>
    </xf>
    <xf numFmtId="174" fontId="23" fillId="17" borderId="2" xfId="116" applyNumberFormat="1" applyFont="1" applyFill="1" applyBorder="1" applyAlignment="1">
      <alignment vertical="center" wrapText="1"/>
    </xf>
    <xf numFmtId="0" fontId="4" fillId="17" borderId="2" xfId="116" applyFill="1" applyBorder="1" applyAlignment="1">
      <alignment vertical="center" wrapText="1"/>
    </xf>
    <xf numFmtId="0" fontId="12" fillId="17" borderId="2" xfId="116" applyFont="1" applyFill="1" applyBorder="1" applyAlignment="1">
      <alignment vertical="center"/>
    </xf>
    <xf numFmtId="0" fontId="4" fillId="17" borderId="2" xfId="116" applyFill="1" applyBorder="1" applyAlignment="1">
      <alignment vertical="center"/>
    </xf>
    <xf numFmtId="172" fontId="4" fillId="17" borderId="2" xfId="116" applyNumberFormat="1" applyFill="1" applyBorder="1" applyAlignment="1">
      <alignment vertical="center"/>
    </xf>
    <xf numFmtId="14" fontId="23" fillId="17" borderId="2" xfId="116" applyNumberFormat="1" applyFont="1" applyFill="1" applyBorder="1" applyAlignment="1">
      <alignment vertical="center" wrapText="1"/>
    </xf>
    <xf numFmtId="172" fontId="29" fillId="17" borderId="2" xfId="116" applyNumberFormat="1" applyFont="1" applyFill="1" applyBorder="1" applyAlignment="1">
      <alignment vertical="center"/>
    </xf>
    <xf numFmtId="14" fontId="4" fillId="17" borderId="2" xfId="116" applyNumberFormat="1" applyFill="1" applyBorder="1" applyAlignment="1">
      <alignment vertical="center" wrapText="1"/>
    </xf>
    <xf numFmtId="0" fontId="23" fillId="17" borderId="2" xfId="116" applyFont="1" applyFill="1" applyBorder="1" applyAlignment="1">
      <alignment vertical="center" wrapText="1"/>
    </xf>
    <xf numFmtId="0" fontId="27" fillId="0" borderId="2" xfId="116" applyFont="1" applyBorder="1" applyAlignment="1">
      <alignment vertical="center" wrapText="1"/>
    </xf>
    <xf numFmtId="196" fontId="1" fillId="23" borderId="2" xfId="0" applyNumberFormat="1" applyFont="1" applyFill="1" applyBorder="1" applyAlignment="1">
      <alignment horizontal="center"/>
    </xf>
    <xf numFmtId="187" fontId="20" fillId="11" borderId="2" xfId="156" applyNumberFormat="1" applyFont="1" applyBorder="1" applyAlignment="1">
      <alignment horizontal="center"/>
    </xf>
    <xf numFmtId="0" fontId="1" fillId="5" borderId="2" xfId="154" applyFill="1" applyBorder="1"/>
    <xf numFmtId="0" fontId="1" fillId="5" borderId="2" xfId="157" applyFill="1" applyBorder="1" applyAlignment="1">
      <alignment horizontal="left"/>
    </xf>
    <xf numFmtId="0" fontId="0" fillId="13" borderId="2" xfId="140" applyFont="1" applyBorder="1"/>
    <xf numFmtId="196" fontId="1" fillId="16" borderId="2" xfId="0" applyNumberFormat="1" applyFont="1" applyFill="1" applyBorder="1" applyAlignment="1">
      <alignment horizontal="center"/>
    </xf>
    <xf numFmtId="0" fontId="114" fillId="0" borderId="177" xfId="0" applyFont="1" applyBorder="1" applyAlignment="1">
      <alignment horizontal="center"/>
    </xf>
    <xf numFmtId="0" fontId="114" fillId="0" borderId="178" xfId="0" applyFont="1" applyBorder="1" applyAlignment="1">
      <alignment horizontal="center"/>
    </xf>
    <xf numFmtId="0" fontId="114" fillId="0" borderId="2" xfId="0" applyFont="1" applyBorder="1" applyAlignment="1">
      <alignment horizontal="center"/>
    </xf>
    <xf numFmtId="17" fontId="114" fillId="17" borderId="2" xfId="0" applyNumberFormat="1" applyFont="1" applyFill="1" applyBorder="1" applyAlignment="1">
      <alignment horizontal="center"/>
    </xf>
    <xf numFmtId="187" fontId="114" fillId="17" borderId="2" xfId="0" applyNumberFormat="1" applyFont="1" applyFill="1" applyBorder="1" applyAlignment="1">
      <alignment horizontal="center"/>
    </xf>
    <xf numFmtId="187" fontId="114" fillId="17" borderId="180" xfId="0" applyNumberFormat="1" applyFont="1" applyFill="1" applyBorder="1" applyAlignment="1">
      <alignment horizontal="center"/>
    </xf>
    <xf numFmtId="187" fontId="114" fillId="17" borderId="179" xfId="0" applyNumberFormat="1" applyFont="1" applyFill="1" applyBorder="1" applyAlignment="1">
      <alignment horizontal="center"/>
    </xf>
    <xf numFmtId="187" fontId="114" fillId="17" borderId="182" xfId="0" applyNumberFormat="1" applyFont="1" applyFill="1" applyBorder="1" applyAlignment="1">
      <alignment horizontal="center"/>
    </xf>
    <xf numFmtId="187" fontId="114" fillId="17" borderId="176" xfId="0" applyNumberFormat="1" applyFont="1" applyFill="1" applyBorder="1" applyAlignment="1">
      <alignment horizontal="center"/>
    </xf>
    <xf numFmtId="187" fontId="114" fillId="17" borderId="183" xfId="0" applyNumberFormat="1" applyFont="1" applyFill="1" applyBorder="1" applyAlignment="1">
      <alignment horizontal="center"/>
    </xf>
    <xf numFmtId="0" fontId="114" fillId="0" borderId="2" xfId="0" applyFont="1" applyBorder="1" applyAlignment="1">
      <alignment horizontal="center" vertical="center" wrapText="1"/>
    </xf>
    <xf numFmtId="0" fontId="114" fillId="17" borderId="2" xfId="0" applyFont="1" applyFill="1" applyBorder="1" applyAlignment="1">
      <alignment horizontal="center"/>
    </xf>
    <xf numFmtId="0" fontId="114" fillId="17" borderId="2" xfId="0" applyFont="1" applyFill="1" applyBorder="1"/>
    <xf numFmtId="17" fontId="47" fillId="166" borderId="2" xfId="0" applyNumberFormat="1" applyFont="1" applyFill="1" applyBorder="1" applyAlignment="1">
      <alignment horizontal="center"/>
    </xf>
    <xf numFmtId="2" fontId="114" fillId="17" borderId="2" xfId="0" applyNumberFormat="1" applyFont="1" applyFill="1" applyBorder="1" applyAlignment="1">
      <alignment horizontal="center"/>
    </xf>
    <xf numFmtId="0" fontId="47" fillId="166" borderId="2" xfId="0" applyFont="1" applyFill="1" applyBorder="1" applyAlignment="1">
      <alignment horizontal="center"/>
    </xf>
    <xf numFmtId="172" fontId="1" fillId="23" borderId="2" xfId="0" applyNumberFormat="1" applyFont="1" applyFill="1" applyBorder="1" applyAlignment="1">
      <alignment horizontal="center" wrapText="1"/>
    </xf>
    <xf numFmtId="170" fontId="27" fillId="0" borderId="2" xfId="171" applyFont="1" applyBorder="1" applyAlignment="1">
      <alignment horizontal="center" vertical="center" wrapText="1"/>
    </xf>
    <xf numFmtId="200" fontId="23" fillId="0" borderId="2" xfId="171" applyNumberFormat="1" applyFont="1" applyBorder="1"/>
    <xf numFmtId="200" fontId="27" fillId="0" borderId="2" xfId="171" applyNumberFormat="1" applyFont="1" applyBorder="1"/>
    <xf numFmtId="177" fontId="0" fillId="0" borderId="2" xfId="173" applyNumberFormat="1" applyFont="1" applyBorder="1"/>
    <xf numFmtId="2" fontId="114" fillId="16" borderId="2" xfId="0" applyNumberFormat="1" applyFont="1" applyFill="1" applyBorder="1" applyAlignment="1">
      <alignment horizontal="center"/>
    </xf>
    <xf numFmtId="170" fontId="168" fillId="0" borderId="2" xfId="171" applyFont="1" applyBorder="1"/>
    <xf numFmtId="170" fontId="27" fillId="0" borderId="2" xfId="171" applyFont="1" applyBorder="1"/>
    <xf numFmtId="0" fontId="28" fillId="27" borderId="2" xfId="117" applyFont="1" applyFill="1" applyBorder="1"/>
    <xf numFmtId="173" fontId="0" fillId="17" borderId="2" xfId="119" applyNumberFormat="1" applyFont="1" applyFill="1" applyBorder="1" applyAlignment="1">
      <alignment horizontal="center"/>
    </xf>
    <xf numFmtId="0" fontId="28" fillId="27" borderId="178" xfId="117" applyFont="1" applyFill="1" applyBorder="1" applyAlignment="1">
      <alignment wrapText="1"/>
    </xf>
    <xf numFmtId="0" fontId="52" fillId="0" borderId="2" xfId="117" applyFont="1" applyFill="1" applyBorder="1" applyAlignment="1">
      <alignment horizontal="center" vertical="center" wrapText="1"/>
    </xf>
    <xf numFmtId="173" fontId="28" fillId="16" borderId="2" xfId="117" applyNumberFormat="1" applyFont="1" applyFill="1" applyBorder="1"/>
    <xf numFmtId="0" fontId="56" fillId="4" borderId="2" xfId="117" applyFont="1" applyFill="1" applyBorder="1" applyAlignment="1">
      <alignment horizontal="left" vertical="center" wrapText="1"/>
    </xf>
    <xf numFmtId="0" fontId="56" fillId="4" borderId="2" xfId="117" applyFont="1" applyFill="1" applyBorder="1" applyAlignment="1">
      <alignment horizontal="left" vertical="center"/>
    </xf>
    <xf numFmtId="0" fontId="56" fillId="4" borderId="2" xfId="117" applyFont="1" applyFill="1" applyBorder="1" applyAlignment="1">
      <alignment vertical="center"/>
    </xf>
    <xf numFmtId="0" fontId="56" fillId="4" borderId="2" xfId="117" applyFont="1" applyFill="1" applyBorder="1" applyAlignment="1">
      <alignment vertical="center" wrapText="1"/>
    </xf>
    <xf numFmtId="0" fontId="53" fillId="4" borderId="184" xfId="117" applyFont="1" applyFill="1" applyBorder="1" applyAlignment="1">
      <alignment horizontal="center" vertical="center"/>
    </xf>
    <xf numFmtId="0" fontId="53" fillId="4" borderId="2" xfId="117" applyFont="1" applyFill="1" applyBorder="1" applyAlignment="1">
      <alignment vertical="center"/>
    </xf>
    <xf numFmtId="17" fontId="18" fillId="4" borderId="2" xfId="117" applyNumberFormat="1" applyFont="1" applyFill="1" applyBorder="1" applyAlignment="1">
      <alignment horizontal="center" vertical="center"/>
    </xf>
    <xf numFmtId="0" fontId="53" fillId="4" borderId="2" xfId="117" applyFont="1" applyFill="1" applyBorder="1" applyAlignment="1">
      <alignment vertical="center" wrapText="1"/>
    </xf>
    <xf numFmtId="2" fontId="12" fillId="17" borderId="2" xfId="121" applyNumberFormat="1" applyFill="1" applyBorder="1"/>
    <xf numFmtId="0" fontId="53" fillId="4" borderId="185" xfId="117" applyFont="1" applyFill="1" applyBorder="1" applyAlignment="1">
      <alignment horizontal="center" vertical="center"/>
    </xf>
    <xf numFmtId="173" fontId="18" fillId="42" borderId="2" xfId="117" applyNumberFormat="1" applyFont="1" applyFill="1" applyBorder="1" applyAlignment="1">
      <alignment vertical="center"/>
    </xf>
    <xf numFmtId="173" fontId="56" fillId="42" borderId="2" xfId="117" applyNumberFormat="1" applyFont="1" applyFill="1" applyBorder="1" applyAlignment="1">
      <alignment vertical="center"/>
    </xf>
    <xf numFmtId="173" fontId="55" fillId="22" borderId="2" xfId="117" applyNumberFormat="1" applyFont="1" applyFill="1" applyBorder="1" applyAlignment="1">
      <alignment vertical="center"/>
    </xf>
    <xf numFmtId="0" fontId="54" fillId="4" borderId="2" xfId="117" applyFont="1" applyFill="1" applyBorder="1" applyAlignment="1">
      <alignment vertical="center"/>
    </xf>
    <xf numFmtId="0" fontId="53" fillId="4" borderId="186" xfId="117" applyFont="1" applyFill="1" applyBorder="1" applyAlignment="1">
      <alignment vertical="center" wrapText="1"/>
    </xf>
    <xf numFmtId="1" fontId="12" fillId="17" borderId="2" xfId="121" applyNumberFormat="1" applyFill="1" applyBorder="1"/>
    <xf numFmtId="173" fontId="56" fillId="4" borderId="2" xfId="117" applyNumberFormat="1" applyFont="1" applyFill="1" applyBorder="1" applyAlignment="1">
      <alignment vertical="center"/>
    </xf>
    <xf numFmtId="173" fontId="18" fillId="4" borderId="2" xfId="117" applyNumberFormat="1" applyFont="1" applyFill="1" applyBorder="1" applyAlignment="1">
      <alignment vertical="center"/>
    </xf>
    <xf numFmtId="173" fontId="18" fillId="22" borderId="2" xfId="117" applyNumberFormat="1" applyFont="1" applyFill="1" applyBorder="1" applyAlignment="1">
      <alignment vertical="center"/>
    </xf>
    <xf numFmtId="0" fontId="53" fillId="4" borderId="2" xfId="117" applyFont="1" applyFill="1" applyBorder="1"/>
    <xf numFmtId="0" fontId="53" fillId="4" borderId="187" xfId="117" applyFont="1" applyFill="1" applyBorder="1" applyAlignment="1">
      <alignment horizontal="center" vertical="center"/>
    </xf>
    <xf numFmtId="0" fontId="53" fillId="4" borderId="181" xfId="117" applyFont="1" applyFill="1" applyBorder="1" applyAlignment="1">
      <alignment horizontal="center" vertical="center"/>
    </xf>
    <xf numFmtId="0" fontId="53" fillId="4" borderId="188" xfId="117" applyFont="1" applyFill="1" applyBorder="1" applyAlignment="1">
      <alignment horizontal="center" vertical="center"/>
    </xf>
    <xf numFmtId="173" fontId="55" fillId="4" borderId="2" xfId="117" applyNumberFormat="1" applyFont="1" applyFill="1" applyBorder="1" applyAlignment="1">
      <alignment vertical="center"/>
    </xf>
    <xf numFmtId="2" fontId="56" fillId="4" borderId="2" xfId="117" applyNumberFormat="1" applyFont="1" applyFill="1" applyBorder="1" applyAlignment="1">
      <alignment vertical="center"/>
    </xf>
    <xf numFmtId="0" fontId="53" fillId="4" borderId="2" xfId="117" quotePrefix="1" applyFont="1" applyFill="1" applyBorder="1"/>
    <xf numFmtId="0" fontId="53" fillId="27" borderId="2" xfId="117" quotePrefix="1" applyFont="1" applyFill="1" applyBorder="1"/>
    <xf numFmtId="0" fontId="53" fillId="27" borderId="2" xfId="117" applyFont="1" applyFill="1" applyBorder="1"/>
    <xf numFmtId="0" fontId="53" fillId="27" borderId="2" xfId="141" applyFont="1" applyFill="1" applyBorder="1" applyAlignment="1">
      <alignment horizontal="left" vertical="center" wrapText="1"/>
    </xf>
    <xf numFmtId="0" fontId="12" fillId="4" borderId="189" xfId="117" applyFill="1" applyBorder="1"/>
    <xf numFmtId="0" fontId="28" fillId="0" borderId="2" xfId="117" applyFont="1" applyBorder="1"/>
    <xf numFmtId="0" fontId="28" fillId="0" borderId="177" xfId="117" applyFont="1" applyBorder="1"/>
    <xf numFmtId="0" fontId="12" fillId="17" borderId="2" xfId="121" applyFill="1" applyBorder="1"/>
    <xf numFmtId="0" fontId="28" fillId="0" borderId="2" xfId="121" applyFont="1" applyBorder="1" applyAlignment="1">
      <alignment horizontal="centerContinuous" vertical="center"/>
    </xf>
    <xf numFmtId="0" fontId="12" fillId="0" borderId="2" xfId="117" applyBorder="1" applyAlignment="1">
      <alignment horizontal="centerContinuous"/>
    </xf>
    <xf numFmtId="0" fontId="28" fillId="4" borderId="2" xfId="121" applyFont="1" applyFill="1" applyBorder="1"/>
    <xf numFmtId="0" fontId="28" fillId="0" borderId="2" xfId="121" applyFont="1" applyBorder="1" applyAlignment="1">
      <alignment horizontal="center"/>
    </xf>
    <xf numFmtId="0" fontId="28" fillId="4" borderId="2" xfId="121" applyFont="1" applyFill="1" applyBorder="1" applyAlignment="1">
      <alignment horizontal="center" vertical="center"/>
    </xf>
    <xf numFmtId="0" fontId="67" fillId="0" borderId="2" xfId="122" applyFont="1" applyFill="1" applyBorder="1"/>
    <xf numFmtId="17" fontId="28" fillId="0" borderId="2" xfId="122" applyNumberFormat="1" applyFont="1" applyFill="1" applyBorder="1"/>
    <xf numFmtId="0" fontId="28" fillId="0" borderId="2" xfId="122" applyFont="1" applyFill="1" applyBorder="1" applyAlignment="1">
      <alignment horizontal="center"/>
    </xf>
    <xf numFmtId="0" fontId="12" fillId="4" borderId="2" xfId="121" applyFill="1" applyBorder="1"/>
    <xf numFmtId="174" fontId="12" fillId="17" borderId="2" xfId="121" applyNumberFormat="1" applyFill="1" applyBorder="1"/>
    <xf numFmtId="15" fontId="12" fillId="17" borderId="2" xfId="121" applyNumberFormat="1" applyFill="1" applyBorder="1"/>
    <xf numFmtId="0" fontId="12" fillId="16" borderId="2" xfId="121" applyFill="1" applyBorder="1"/>
    <xf numFmtId="1" fontId="12" fillId="16" borderId="2" xfId="121" applyNumberFormat="1" applyFill="1" applyBorder="1"/>
    <xf numFmtId="0" fontId="67" fillId="0" borderId="2" xfId="122" applyFont="1" applyFill="1" applyBorder="1" applyAlignment="1">
      <alignment horizontal="left" indent="1"/>
    </xf>
    <xf numFmtId="175" fontId="12" fillId="17" borderId="2" xfId="28" applyNumberFormat="1" applyFill="1" applyBorder="1"/>
    <xf numFmtId="0" fontId="28" fillId="0" borderId="2" xfId="122" applyFont="1" applyFill="1" applyBorder="1" applyAlignment="1"/>
    <xf numFmtId="175" fontId="28" fillId="17" borderId="2" xfId="122" applyNumberFormat="1" applyFont="1" applyFill="1" applyBorder="1"/>
    <xf numFmtId="0" fontId="12" fillId="0" borderId="2" xfId="117" applyFont="1" applyFill="1" applyBorder="1" applyAlignment="1">
      <alignment horizontal="centerContinuous"/>
    </xf>
    <xf numFmtId="0" fontId="12" fillId="0" borderId="2" xfId="121" applyBorder="1"/>
    <xf numFmtId="3" fontId="12" fillId="17" borderId="2" xfId="121" applyNumberFormat="1" applyFill="1" applyBorder="1"/>
    <xf numFmtId="166" fontId="28" fillId="17" borderId="2" xfId="121" applyNumberFormat="1" applyFont="1" applyFill="1" applyBorder="1"/>
    <xf numFmtId="0" fontId="28" fillId="16" borderId="190" xfId="121" applyFont="1" applyFill="1" applyBorder="1"/>
    <xf numFmtId="0" fontId="28" fillId="0" borderId="2" xfId="121" applyFont="1" applyBorder="1" applyAlignment="1">
      <alignment horizontal="center" vertical="center"/>
    </xf>
    <xf numFmtId="0" fontId="12" fillId="0" borderId="2" xfId="122" applyFont="1" applyFill="1" applyBorder="1" applyAlignment="1"/>
    <xf numFmtId="0" fontId="12" fillId="17" borderId="2" xfId="122" applyFont="1" applyFill="1" applyBorder="1"/>
    <xf numFmtId="175" fontId="12" fillId="17" borderId="2" xfId="122" applyNumberFormat="1" applyFont="1" applyFill="1" applyBorder="1"/>
    <xf numFmtId="0" fontId="28" fillId="16" borderId="176" xfId="121" applyFont="1" applyFill="1" applyBorder="1"/>
    <xf numFmtId="1" fontId="28" fillId="16" borderId="176" xfId="121" applyNumberFormat="1" applyFont="1" applyFill="1" applyBorder="1"/>
    <xf numFmtId="0" fontId="12" fillId="4" borderId="2" xfId="117" applyFont="1" applyFill="1" applyBorder="1"/>
    <xf numFmtId="0" fontId="71" fillId="0" borderId="2" xfId="124" applyFont="1" applyBorder="1" applyAlignment="1">
      <alignment horizontal="center" vertical="center" wrapText="1"/>
    </xf>
    <xf numFmtId="0" fontId="28" fillId="0" borderId="2" xfId="122" applyFont="1" applyFill="1" applyBorder="1" applyAlignment="1">
      <alignment horizontal="center" vertical="center" wrapText="1"/>
    </xf>
    <xf numFmtId="0" fontId="28" fillId="0" borderId="2" xfId="122" applyFont="1" applyFill="1" applyBorder="1" applyAlignment="1">
      <alignment horizontal="center" wrapText="1"/>
    </xf>
    <xf numFmtId="0" fontId="112" fillId="0" borderId="2" xfId="124" applyFont="1" applyBorder="1" applyAlignment="1">
      <alignment horizontal="center" vertical="center" wrapText="1"/>
    </xf>
    <xf numFmtId="0" fontId="28" fillId="0" borderId="2" xfId="122" applyFont="1" applyFill="1" applyBorder="1" applyAlignment="1">
      <alignment horizontal="center" vertical="center"/>
    </xf>
    <xf numFmtId="0" fontId="28" fillId="0" borderId="2" xfId="124" quotePrefix="1" applyFont="1" applyBorder="1" applyAlignment="1">
      <alignment horizontal="center" vertical="center" wrapText="1"/>
    </xf>
    <xf numFmtId="0" fontId="28" fillId="0" borderId="2" xfId="124" applyFont="1" applyBorder="1" applyAlignment="1">
      <alignment horizontal="center" vertical="center" wrapText="1"/>
    </xf>
    <xf numFmtId="17" fontId="28" fillId="0" borderId="2" xfId="122" applyNumberFormat="1" applyFont="1" applyFill="1" applyBorder="1" applyAlignment="1">
      <alignment horizontal="center"/>
    </xf>
    <xf numFmtId="165" fontId="12" fillId="16" borderId="2" xfId="122" applyNumberFormat="1" applyFill="1" applyBorder="1" applyAlignment="1">
      <alignment horizontal="center"/>
    </xf>
    <xf numFmtId="14" fontId="12" fillId="0" borderId="2" xfId="120" applyNumberFormat="1" applyFont="1" applyFill="1" applyBorder="1"/>
    <xf numFmtId="1" fontId="12" fillId="0" borderId="2" xfId="120" applyNumberFormat="1" applyFont="1" applyFill="1" applyBorder="1"/>
    <xf numFmtId="177" fontId="12" fillId="17" borderId="2" xfId="120" quotePrefix="1" applyNumberFormat="1" applyFont="1" applyFill="1" applyBorder="1" applyAlignment="1">
      <alignment horizontal="center"/>
    </xf>
    <xf numFmtId="2" fontId="12" fillId="16" borderId="2" xfId="123" quotePrefix="1" applyNumberFormat="1" applyFont="1" applyFill="1" applyBorder="1" applyAlignment="1">
      <alignment horizontal="center"/>
    </xf>
    <xf numFmtId="176" fontId="12" fillId="16" borderId="2" xfId="120" quotePrefix="1" applyNumberFormat="1" applyFont="1" applyFill="1" applyBorder="1" applyAlignment="1">
      <alignment horizontal="center"/>
    </xf>
    <xf numFmtId="2" fontId="12" fillId="17" borderId="2" xfId="120" quotePrefix="1" applyNumberFormat="1" applyFont="1" applyFill="1" applyBorder="1" applyAlignment="1">
      <alignment horizontal="center"/>
    </xf>
    <xf numFmtId="2" fontId="12" fillId="16" borderId="2" xfId="120" quotePrefix="1" applyNumberFormat="1" applyFont="1" applyFill="1" applyBorder="1" applyAlignment="1">
      <alignment horizontal="center"/>
    </xf>
    <xf numFmtId="2" fontId="12" fillId="16" borderId="2" xfId="120" quotePrefix="1" applyNumberFormat="1" applyFill="1" applyBorder="1" applyAlignment="1">
      <alignment horizontal="center"/>
    </xf>
    <xf numFmtId="176" fontId="12" fillId="16" borderId="2" xfId="120" quotePrefix="1" applyNumberFormat="1" applyFill="1" applyBorder="1" applyAlignment="1">
      <alignment horizontal="center"/>
    </xf>
    <xf numFmtId="0" fontId="52" fillId="0" borderId="181" xfId="141" applyFont="1" applyBorder="1" applyAlignment="1">
      <alignment horizontal="center" vertical="center" wrapText="1"/>
    </xf>
    <xf numFmtId="14" fontId="12" fillId="0" borderId="2" xfId="120" applyNumberFormat="1" applyFont="1" applyFill="1" applyBorder="1" applyAlignment="1">
      <alignment horizontal="right" vertical="top"/>
    </xf>
    <xf numFmtId="0" fontId="28" fillId="0" borderId="2" xfId="126" applyFont="1" applyFill="1" applyBorder="1" applyAlignment="1">
      <alignment horizontal="center" vertical="center" wrapText="1"/>
    </xf>
    <xf numFmtId="0" fontId="28" fillId="0" borderId="2" xfId="117" applyFont="1" applyFill="1" applyBorder="1" applyAlignment="1">
      <alignment horizontal="centerContinuous"/>
    </xf>
    <xf numFmtId="0" fontId="28" fillId="0" borderId="2" xfId="126" applyFont="1" applyFill="1" applyBorder="1" applyAlignment="1">
      <alignment horizontal="center" vertical="center"/>
    </xf>
    <xf numFmtId="2" fontId="52" fillId="0" borderId="185" xfId="125" applyNumberFormat="1" applyFont="1" applyFill="1" applyBorder="1" applyAlignment="1">
      <alignment horizontal="center" vertical="center" wrapText="1"/>
    </xf>
    <xf numFmtId="0" fontId="28" fillId="0" borderId="184" xfId="125" applyFont="1" applyFill="1" applyBorder="1" applyAlignment="1">
      <alignment horizontal="center" vertical="center" wrapText="1"/>
    </xf>
    <xf numFmtId="0" fontId="28" fillId="0" borderId="2" xfId="126" applyFont="1" applyFill="1" applyBorder="1" applyAlignment="1">
      <alignment horizontal="center"/>
    </xf>
    <xf numFmtId="2" fontId="52" fillId="0" borderId="188" xfId="125" applyNumberFormat="1" applyFont="1" applyFill="1" applyBorder="1" applyAlignment="1">
      <alignment horizontal="center" vertical="center" wrapText="1"/>
    </xf>
    <xf numFmtId="2" fontId="52" fillId="0" borderId="181" xfId="125" applyNumberFormat="1" applyFont="1" applyFill="1" applyBorder="1" applyAlignment="1">
      <alignment horizontal="center" vertical="center" wrapText="1"/>
    </xf>
    <xf numFmtId="0" fontId="12" fillId="27" borderId="2" xfId="125" applyFill="1" applyBorder="1"/>
    <xf numFmtId="179" fontId="12" fillId="17" borderId="2" xfId="125" applyNumberFormat="1" applyFill="1" applyBorder="1"/>
    <xf numFmtId="178" fontId="74" fillId="16" borderId="2" xfId="126" applyNumberFormat="1" applyFont="1" applyFill="1" applyBorder="1" applyAlignment="1">
      <alignment horizontal="center"/>
    </xf>
    <xf numFmtId="178" fontId="74" fillId="17" borderId="2" xfId="126" applyNumberFormat="1" applyFont="1" applyFill="1" applyBorder="1" applyAlignment="1">
      <alignment horizontal="center"/>
    </xf>
    <xf numFmtId="14" fontId="12" fillId="0" borderId="184" xfId="120" applyNumberFormat="1" applyFont="1" applyFill="1" applyBorder="1"/>
    <xf numFmtId="2" fontId="12" fillId="17" borderId="185" xfId="125" applyNumberFormat="1" applyFill="1" applyBorder="1" applyAlignment="1">
      <alignment horizontal="center"/>
    </xf>
    <xf numFmtId="0" fontId="12" fillId="27" borderId="2" xfId="125" applyFont="1" applyFill="1" applyBorder="1"/>
    <xf numFmtId="2" fontId="12" fillId="17" borderId="2" xfId="125" applyNumberFormat="1" applyFill="1" applyBorder="1"/>
    <xf numFmtId="178" fontId="12" fillId="16" borderId="2" xfId="126" applyNumberFormat="1" applyFont="1" applyFill="1" applyBorder="1"/>
    <xf numFmtId="14" fontId="12" fillId="0" borderId="187" xfId="120" applyNumberFormat="1" applyFont="1" applyFill="1" applyBorder="1"/>
    <xf numFmtId="2" fontId="12" fillId="17" borderId="191" xfId="125" applyNumberFormat="1" applyFill="1" applyBorder="1" applyAlignment="1">
      <alignment horizontal="center"/>
    </xf>
    <xf numFmtId="2" fontId="12" fillId="17" borderId="188" xfId="125" applyNumberFormat="1" applyFill="1" applyBorder="1" applyAlignment="1">
      <alignment horizontal="center"/>
    </xf>
    <xf numFmtId="2" fontId="12" fillId="16" borderId="181" xfId="125" applyNumberFormat="1" applyFill="1" applyBorder="1" applyAlignment="1">
      <alignment horizontal="center"/>
    </xf>
    <xf numFmtId="0" fontId="52" fillId="0" borderId="2" xfId="127" applyFont="1" applyFill="1" applyBorder="1" applyAlignment="1">
      <alignment horizontal="center" vertical="center" wrapText="1"/>
    </xf>
    <xf numFmtId="0" fontId="28" fillId="0" borderId="2" xfId="117" applyFont="1" applyFill="1" applyBorder="1" applyAlignment="1">
      <alignment horizontal="center" vertical="center" wrapText="1"/>
    </xf>
    <xf numFmtId="0" fontId="28" fillId="0" borderId="2" xfId="127" applyFont="1" applyFill="1" applyBorder="1" applyAlignment="1">
      <alignment horizontal="center" vertical="center" wrapText="1"/>
    </xf>
    <xf numFmtId="0" fontId="28" fillId="0" borderId="2" xfId="127" applyFont="1" applyFill="1" applyBorder="1" applyAlignment="1">
      <alignment horizontal="center"/>
    </xf>
    <xf numFmtId="0" fontId="28" fillId="0" borderId="2" xfId="117" applyFont="1" applyFill="1" applyBorder="1" applyAlignment="1">
      <alignment horizontal="center" vertical="center"/>
    </xf>
    <xf numFmtId="0" fontId="28" fillId="0" borderId="2" xfId="127" applyFont="1" applyFill="1" applyBorder="1" applyAlignment="1">
      <alignment horizontal="center" vertical="center"/>
    </xf>
    <xf numFmtId="0" fontId="28" fillId="0" borderId="2" xfId="117" applyFont="1" applyFill="1" applyBorder="1" applyAlignment="1">
      <alignment horizontal="center"/>
    </xf>
    <xf numFmtId="14" fontId="12" fillId="0" borderId="2" xfId="127" applyNumberFormat="1" applyFill="1" applyBorder="1" applyAlignment="1">
      <alignment horizontal="center"/>
    </xf>
    <xf numFmtId="2" fontId="12" fillId="17" borderId="2" xfId="127" applyNumberFormat="1" applyFill="1" applyBorder="1" applyAlignment="1">
      <alignment horizontal="center"/>
    </xf>
    <xf numFmtId="2" fontId="28" fillId="17" borderId="2" xfId="127" applyNumberFormat="1" applyFont="1" applyFill="1" applyBorder="1" applyAlignment="1">
      <alignment horizontal="center"/>
    </xf>
    <xf numFmtId="0" fontId="28" fillId="0" borderId="2" xfId="125" applyFont="1" applyFill="1" applyBorder="1" applyAlignment="1">
      <alignment horizontal="centerContinuous"/>
    </xf>
    <xf numFmtId="2" fontId="52" fillId="0" borderId="184" xfId="125" applyNumberFormat="1" applyFont="1" applyFill="1" applyBorder="1" applyAlignment="1">
      <alignment horizontal="center" vertical="center" wrapText="1"/>
    </xf>
    <xf numFmtId="0" fontId="28" fillId="0" borderId="179" xfId="125" applyFont="1" applyFill="1" applyBorder="1" applyAlignment="1">
      <alignment horizontal="center" vertical="top" wrapText="1"/>
    </xf>
    <xf numFmtId="0" fontId="28" fillId="0" borderId="2" xfId="125" applyFont="1" applyFill="1" applyBorder="1" applyAlignment="1">
      <alignment horizontal="center" vertical="top" wrapText="1"/>
    </xf>
    <xf numFmtId="0" fontId="28" fillId="0" borderId="180" xfId="125" applyFont="1" applyFill="1" applyBorder="1" applyAlignment="1">
      <alignment horizontal="center" vertical="top" wrapText="1"/>
    </xf>
    <xf numFmtId="2" fontId="52" fillId="0" borderId="182" xfId="125" applyNumberFormat="1" applyFont="1" applyFill="1" applyBorder="1" applyAlignment="1">
      <alignment horizontal="center" vertical="center" wrapText="1"/>
    </xf>
    <xf numFmtId="2" fontId="52" fillId="0" borderId="176" xfId="125" applyNumberFormat="1" applyFont="1" applyFill="1" applyBorder="1" applyAlignment="1">
      <alignment horizontal="center" vertical="center" wrapText="1"/>
    </xf>
    <xf numFmtId="2" fontId="52" fillId="0" borderId="183" xfId="125" applyNumberFormat="1" applyFont="1" applyFill="1" applyBorder="1" applyAlignment="1">
      <alignment horizontal="center" vertical="center" wrapText="1"/>
    </xf>
    <xf numFmtId="2" fontId="12" fillId="17" borderId="2" xfId="125" applyNumberFormat="1" applyFill="1" applyBorder="1" applyAlignment="1">
      <alignment horizontal="center"/>
    </xf>
    <xf numFmtId="2" fontId="12" fillId="17" borderId="178" xfId="125" applyNumberFormat="1" applyFill="1" applyBorder="1" applyAlignment="1">
      <alignment horizontal="center"/>
    </xf>
    <xf numFmtId="2" fontId="12" fillId="17" borderId="180" xfId="125" applyNumberFormat="1" applyFill="1" applyBorder="1" applyAlignment="1">
      <alignment horizontal="center"/>
    </xf>
    <xf numFmtId="2" fontId="12" fillId="17" borderId="192" xfId="125" applyNumberFormat="1" applyFill="1" applyBorder="1" applyAlignment="1">
      <alignment horizontal="center"/>
    </xf>
    <xf numFmtId="2" fontId="12" fillId="17" borderId="193" xfId="125" applyNumberFormat="1" applyFill="1" applyBorder="1" applyAlignment="1">
      <alignment horizontal="center"/>
    </xf>
    <xf numFmtId="2" fontId="12" fillId="17" borderId="176" xfId="125" applyNumberFormat="1" applyFill="1" applyBorder="1" applyAlignment="1">
      <alignment horizontal="center"/>
    </xf>
    <xf numFmtId="2" fontId="12" fillId="17" borderId="183" xfId="125" applyNumberFormat="1" applyFill="1" applyBorder="1" applyAlignment="1">
      <alignment horizontal="center"/>
    </xf>
    <xf numFmtId="0" fontId="28" fillId="0" borderId="2" xfId="119" applyFont="1" applyFill="1" applyBorder="1" applyAlignment="1">
      <alignment horizontal="center" vertical="center" wrapText="1"/>
    </xf>
    <xf numFmtId="0" fontId="28" fillId="4" borderId="2" xfId="119" applyFont="1" applyFill="1" applyBorder="1" applyAlignment="1">
      <alignment horizontal="center" vertical="center" wrapText="1"/>
    </xf>
    <xf numFmtId="0" fontId="28" fillId="4" borderId="2" xfId="117" applyFont="1" applyFill="1" applyBorder="1" applyAlignment="1">
      <alignment horizontal="center" wrapText="1"/>
    </xf>
    <xf numFmtId="0" fontId="28" fillId="4" borderId="2" xfId="117" applyFont="1" applyFill="1" applyBorder="1" applyAlignment="1">
      <alignment horizontal="center"/>
    </xf>
    <xf numFmtId="0" fontId="52" fillId="4" borderId="2" xfId="119" applyFont="1" applyFill="1" applyBorder="1" applyAlignment="1">
      <alignment horizontal="center" vertical="center" wrapText="1"/>
    </xf>
    <xf numFmtId="2" fontId="12" fillId="17" borderId="2" xfId="117" applyNumberFormat="1" applyFill="1" applyBorder="1"/>
    <xf numFmtId="165" fontId="74" fillId="16" borderId="2" xfId="119" applyNumberFormat="1" applyFont="1" applyFill="1" applyBorder="1" applyAlignment="1">
      <alignment horizontal="center"/>
    </xf>
    <xf numFmtId="0" fontId="12" fillId="5" borderId="2" xfId="117" applyFill="1" applyBorder="1" applyAlignment="1">
      <alignment horizontal="center" vertical="center"/>
    </xf>
    <xf numFmtId="165" fontId="12" fillId="16" borderId="2" xfId="117" applyNumberFormat="1" applyFill="1" applyBorder="1"/>
    <xf numFmtId="165" fontId="12" fillId="16" borderId="2" xfId="117" applyNumberFormat="1" applyFont="1" applyFill="1" applyBorder="1"/>
    <xf numFmtId="165" fontId="71" fillId="16" borderId="177" xfId="117" applyNumberFormat="1" applyFont="1" applyFill="1" applyBorder="1" applyAlignment="1"/>
    <xf numFmtId="165" fontId="71" fillId="16" borderId="178" xfId="117" applyNumberFormat="1" applyFont="1" applyFill="1" applyBorder="1" applyAlignment="1"/>
    <xf numFmtId="0" fontId="52" fillId="4" borderId="2" xfId="117" applyFont="1" applyFill="1" applyBorder="1" applyAlignment="1">
      <alignment horizontal="center" vertical="center" wrapText="1"/>
    </xf>
    <xf numFmtId="165" fontId="71" fillId="16" borderId="2" xfId="117" applyNumberFormat="1" applyFont="1" applyFill="1" applyBorder="1"/>
    <xf numFmtId="0" fontId="12" fillId="0" borderId="185" xfId="117" applyBorder="1"/>
    <xf numFmtId="0" fontId="12" fillId="0" borderId="186" xfId="117" applyBorder="1"/>
    <xf numFmtId="172" fontId="1" fillId="17" borderId="178" xfId="141" applyNumberFormat="1" applyFill="1" applyBorder="1"/>
    <xf numFmtId="172" fontId="1" fillId="17" borderId="177" xfId="141" applyNumberFormat="1" applyFill="1" applyBorder="1"/>
    <xf numFmtId="172" fontId="27" fillId="16" borderId="184" xfId="117" applyNumberFormat="1" applyFont="1" applyFill="1" applyBorder="1"/>
    <xf numFmtId="0" fontId="12" fillId="0" borderId="191" xfId="117" applyBorder="1"/>
    <xf numFmtId="172" fontId="1" fillId="17" borderId="192" xfId="141" applyNumberFormat="1" applyFill="1" applyBorder="1"/>
    <xf numFmtId="172" fontId="27" fillId="16" borderId="187" xfId="117" applyNumberFormat="1" applyFont="1" applyFill="1" applyBorder="1"/>
    <xf numFmtId="0" fontId="23" fillId="28" borderId="179" xfId="141" applyFont="1" applyFill="1" applyBorder="1"/>
    <xf numFmtId="0" fontId="23" fillId="28" borderId="2" xfId="141" applyFont="1" applyFill="1" applyBorder="1"/>
    <xf numFmtId="172" fontId="1" fillId="17" borderId="180" xfId="141" applyNumberFormat="1" applyFill="1" applyBorder="1"/>
    <xf numFmtId="0" fontId="1" fillId="28" borderId="180" xfId="141" applyFill="1" applyBorder="1"/>
    <xf numFmtId="0" fontId="23" fillId="28" borderId="194" xfId="141" applyFont="1" applyFill="1" applyBorder="1"/>
    <xf numFmtId="0" fontId="23" fillId="28" borderId="192" xfId="141" applyFont="1" applyFill="1" applyBorder="1"/>
    <xf numFmtId="0" fontId="1" fillId="28" borderId="193" xfId="141" applyFill="1" applyBorder="1"/>
    <xf numFmtId="172" fontId="1" fillId="17" borderId="193" xfId="141" applyNumberFormat="1" applyFill="1" applyBorder="1"/>
    <xf numFmtId="0" fontId="23" fillId="28" borderId="182" xfId="141" applyFont="1" applyFill="1" applyBorder="1"/>
    <xf numFmtId="0" fontId="23" fillId="28" borderId="176" xfId="141" applyFont="1" applyFill="1" applyBorder="1"/>
    <xf numFmtId="0" fontId="1" fillId="28" borderId="183" xfId="141" applyFill="1" applyBorder="1"/>
    <xf numFmtId="172" fontId="1" fillId="17" borderId="175" xfId="141" applyNumberFormat="1" applyFill="1" applyBorder="1"/>
    <xf numFmtId="172" fontId="1" fillId="17" borderId="176" xfId="141" applyNumberFormat="1" applyFill="1" applyBorder="1"/>
    <xf numFmtId="172" fontId="1" fillId="17" borderId="183" xfId="141" applyNumberFormat="1" applyFill="1" applyBorder="1"/>
    <xf numFmtId="172" fontId="27" fillId="16" borderId="181" xfId="117" applyNumberFormat="1" applyFont="1" applyFill="1" applyBorder="1"/>
    <xf numFmtId="0" fontId="8" fillId="26" borderId="192" xfId="128" applyFill="1" applyBorder="1" applyAlignment="1">
      <alignment horizontal="center" vertical="center" wrapText="1"/>
    </xf>
    <xf numFmtId="0" fontId="8" fillId="26" borderId="2" xfId="128" applyFill="1" applyBorder="1" applyAlignment="1">
      <alignment horizontal="center" vertical="center" wrapText="1"/>
    </xf>
    <xf numFmtId="180" fontId="8" fillId="26" borderId="2" xfId="128" applyNumberFormat="1" applyFill="1" applyBorder="1" applyAlignment="1">
      <alignment horizontal="center" vertical="center" wrapText="1"/>
    </xf>
    <xf numFmtId="0" fontId="8" fillId="26" borderId="2" xfId="128" applyFill="1" applyBorder="1" applyAlignment="1">
      <alignment horizontal="center" vertical="center"/>
    </xf>
    <xf numFmtId="180" fontId="8" fillId="26" borderId="2" xfId="128" applyNumberFormat="1" applyFill="1" applyBorder="1" applyAlignment="1">
      <alignment horizontal="center" vertical="center"/>
    </xf>
    <xf numFmtId="0" fontId="0" fillId="26" borderId="2" xfId="128" applyFont="1" applyFill="1" applyBorder="1" applyAlignment="1">
      <alignment horizontal="center" vertical="center"/>
    </xf>
    <xf numFmtId="17" fontId="8" fillId="0" borderId="2" xfId="128" applyNumberFormat="1" applyBorder="1" applyAlignment="1">
      <alignment horizontal="center" vertical="center"/>
    </xf>
    <xf numFmtId="0" fontId="1" fillId="17" borderId="2" xfId="141" applyFill="1" applyBorder="1"/>
    <xf numFmtId="0" fontId="1" fillId="16" borderId="2" xfId="141" applyFill="1" applyBorder="1"/>
    <xf numFmtId="180" fontId="79" fillId="16" borderId="2" xfId="128" applyNumberFormat="1" applyFont="1" applyFill="1" applyBorder="1" applyAlignment="1">
      <alignment vertical="center"/>
    </xf>
    <xf numFmtId="180" fontId="1" fillId="16" borderId="2" xfId="141" applyNumberFormat="1" applyFill="1" applyBorder="1"/>
    <xf numFmtId="0" fontId="8" fillId="4" borderId="2" xfId="128" applyFill="1" applyBorder="1" applyAlignment="1">
      <alignment horizontal="center"/>
    </xf>
    <xf numFmtId="180" fontId="8" fillId="4" borderId="2" xfId="128" applyNumberFormat="1" applyFill="1" applyBorder="1"/>
    <xf numFmtId="0" fontId="8" fillId="4" borderId="2" xfId="128" applyFill="1" applyBorder="1" applyAlignment="1">
      <alignment horizontal="center" vertical="center"/>
    </xf>
    <xf numFmtId="180" fontId="8" fillId="4" borderId="2" xfId="128" applyNumberFormat="1" applyFill="1" applyBorder="1" applyAlignment="1">
      <alignment horizontal="right" vertical="center"/>
    </xf>
    <xf numFmtId="0" fontId="39" fillId="0" borderId="2" xfId="128" applyFont="1" applyBorder="1" applyAlignment="1">
      <alignment horizontal="center"/>
    </xf>
    <xf numFmtId="0" fontId="39" fillId="0" borderId="178" xfId="128" applyFont="1" applyBorder="1" applyAlignment="1">
      <alignment horizontal="center"/>
    </xf>
    <xf numFmtId="0" fontId="39" fillId="4" borderId="2" xfId="128" applyFont="1" applyFill="1" applyBorder="1" applyAlignment="1">
      <alignment horizontal="center"/>
    </xf>
    <xf numFmtId="0" fontId="8" fillId="17" borderId="2" xfId="128" applyFill="1" applyBorder="1"/>
    <xf numFmtId="0" fontId="39" fillId="26" borderId="2" xfId="128" applyFont="1" applyFill="1" applyBorder="1" applyAlignment="1">
      <alignment horizontal="center" vertical="center" wrapText="1"/>
    </xf>
    <xf numFmtId="14" fontId="1" fillId="17" borderId="2" xfId="141" applyNumberFormat="1" applyFill="1" applyBorder="1"/>
    <xf numFmtId="2" fontId="1" fillId="17" borderId="2" xfId="141" applyNumberFormat="1" applyFill="1" applyBorder="1"/>
    <xf numFmtId="1" fontId="1" fillId="17" borderId="2" xfId="141" applyNumberFormat="1" applyFill="1" applyBorder="1"/>
    <xf numFmtId="0" fontId="39" fillId="26" borderId="2" xfId="128" applyFont="1" applyFill="1" applyBorder="1" applyAlignment="1">
      <alignment horizontal="left" vertical="center" wrapText="1"/>
    </xf>
    <xf numFmtId="14" fontId="29" fillId="42" borderId="2" xfId="141" applyNumberFormat="1" applyFont="1" applyFill="1" applyBorder="1" applyAlignment="1">
      <alignment wrapText="1"/>
    </xf>
    <xf numFmtId="1" fontId="29" fillId="42" borderId="2" xfId="141" applyNumberFormat="1" applyFont="1" applyFill="1" applyBorder="1"/>
    <xf numFmtId="172" fontId="15" fillId="11" borderId="192" xfId="281" applyNumberFormat="1" applyFont="1" applyBorder="1"/>
    <xf numFmtId="172" fontId="0" fillId="0" borderId="19" xfId="0" applyNumberFormat="1" applyBorder="1" applyAlignment="1">
      <alignment vertical="center"/>
    </xf>
    <xf numFmtId="171" fontId="1" fillId="4" borderId="192" xfId="152" applyNumberFormat="1" applyFill="1" applyBorder="1" applyAlignment="1">
      <alignment horizontal="center" vertical="center"/>
    </xf>
    <xf numFmtId="0" fontId="23" fillId="4" borderId="19" xfId="152" applyFont="1" applyFill="1" applyBorder="1" applyAlignment="1">
      <alignment horizontal="left" vertical="center" wrapText="1"/>
    </xf>
    <xf numFmtId="0" fontId="23" fillId="0" borderId="19" xfId="152" applyFont="1" applyBorder="1" applyAlignment="1">
      <alignment horizontal="left" vertical="center" wrapText="1"/>
    </xf>
    <xf numFmtId="165" fontId="1" fillId="0" borderId="19" xfId="152" applyNumberFormat="1" applyBorder="1" applyAlignment="1">
      <alignment horizontal="center"/>
    </xf>
    <xf numFmtId="0" fontId="1" fillId="0" borderId="22" xfId="152" applyBorder="1" applyAlignment="1">
      <alignment horizontal="center" vertical="top"/>
    </xf>
    <xf numFmtId="165" fontId="1" fillId="0" borderId="22" xfId="152" applyNumberFormat="1" applyBorder="1"/>
    <xf numFmtId="0" fontId="1" fillId="0" borderId="19" xfId="152" applyBorder="1" applyAlignment="1">
      <alignment horizontal="center" vertical="top"/>
    </xf>
    <xf numFmtId="171" fontId="1" fillId="16" borderId="19" xfId="152" applyNumberFormat="1" applyFill="1" applyBorder="1" applyAlignment="1">
      <alignment vertical="center"/>
    </xf>
    <xf numFmtId="171" fontId="120" fillId="16" borderId="19" xfId="152" applyNumberFormat="1" applyFont="1" applyFill="1" applyBorder="1" applyAlignment="1">
      <alignment vertical="center"/>
    </xf>
    <xf numFmtId="172" fontId="1" fillId="23" borderId="192" xfId="0" applyNumberFormat="1" applyFont="1" applyFill="1" applyBorder="1" applyAlignment="1">
      <alignment horizontal="center"/>
    </xf>
    <xf numFmtId="0" fontId="39" fillId="24" borderId="192" xfId="0" applyFont="1" applyFill="1" applyBorder="1"/>
    <xf numFmtId="41" fontId="23" fillId="0" borderId="19" xfId="0" applyNumberFormat="1" applyFont="1" applyBorder="1" applyAlignment="1">
      <alignment horizontal="center"/>
    </xf>
    <xf numFmtId="172" fontId="23" fillId="0" borderId="19" xfId="0" applyNumberFormat="1" applyFont="1" applyBorder="1" applyAlignment="1">
      <alignment horizontal="center"/>
    </xf>
    <xf numFmtId="0" fontId="0" fillId="0" borderId="195" xfId="150" applyFont="1" applyBorder="1" applyAlignment="1">
      <alignment vertical="center"/>
    </xf>
    <xf numFmtId="0" fontId="0" fillId="0" borderId="192" xfId="150" applyFont="1" applyBorder="1"/>
    <xf numFmtId="0" fontId="23" fillId="0" borderId="192" xfId="116" applyFont="1" applyBorder="1" applyAlignment="1">
      <alignment wrapText="1"/>
    </xf>
    <xf numFmtId="0" fontId="27" fillId="0" borderId="192" xfId="116" applyFont="1" applyBorder="1" applyAlignment="1">
      <alignment wrapText="1"/>
    </xf>
    <xf numFmtId="0" fontId="114" fillId="0" borderId="192" xfId="0" applyFont="1" applyBorder="1" applyAlignment="1">
      <alignment horizontal="center"/>
    </xf>
    <xf numFmtId="0" fontId="114" fillId="0" borderId="195" xfId="0" applyFont="1" applyBorder="1" applyAlignment="1">
      <alignment horizontal="center"/>
    </xf>
    <xf numFmtId="0" fontId="114" fillId="0" borderId="189" xfId="0" applyFont="1" applyBorder="1" applyAlignment="1">
      <alignment horizontal="center"/>
    </xf>
    <xf numFmtId="0" fontId="114" fillId="0" borderId="189" xfId="0" applyFont="1" applyBorder="1" applyAlignment="1">
      <alignment horizontal="centerContinuous"/>
    </xf>
    <xf numFmtId="0" fontId="114" fillId="0" borderId="19" xfId="0" applyFont="1" applyBorder="1" applyAlignment="1">
      <alignment horizontal="centerContinuous"/>
    </xf>
    <xf numFmtId="0" fontId="114" fillId="0" borderId="195" xfId="0" applyFont="1" applyBorder="1" applyAlignment="1">
      <alignment horizontal="centerContinuous"/>
    </xf>
    <xf numFmtId="0" fontId="114" fillId="0" borderId="22" xfId="0" applyFont="1" applyBorder="1" applyAlignment="1">
      <alignment horizontal="center"/>
    </xf>
    <xf numFmtId="0" fontId="114" fillId="0" borderId="192" xfId="0" applyFont="1" applyBorder="1" applyAlignment="1">
      <alignment horizontal="left"/>
    </xf>
    <xf numFmtId="2" fontId="114" fillId="0" borderId="189" xfId="0" applyNumberFormat="1" applyFont="1" applyBorder="1" applyAlignment="1">
      <alignment horizontal="center"/>
    </xf>
    <xf numFmtId="0" fontId="114" fillId="0" borderId="19" xfId="0" applyFont="1" applyBorder="1" applyAlignment="1">
      <alignment horizontal="center"/>
    </xf>
    <xf numFmtId="2" fontId="114" fillId="0" borderId="189" xfId="0" applyNumberFormat="1" applyFont="1" applyBorder="1" applyAlignment="1">
      <alignment horizontal="left"/>
    </xf>
    <xf numFmtId="0" fontId="114" fillId="17" borderId="19" xfId="0" applyFont="1" applyFill="1" applyBorder="1" applyAlignment="1">
      <alignment horizontal="center"/>
    </xf>
    <xf numFmtId="0" fontId="15" fillId="13" borderId="189" xfId="39" applyFont="1" applyBorder="1"/>
    <xf numFmtId="0" fontId="15" fillId="13" borderId="19" xfId="39" applyFont="1" applyBorder="1"/>
    <xf numFmtId="0" fontId="15" fillId="13" borderId="195" xfId="39" applyFont="1" applyBorder="1"/>
    <xf numFmtId="0" fontId="114" fillId="17" borderId="192" xfId="0" applyFont="1" applyFill="1" applyBorder="1" applyAlignment="1">
      <alignment horizontal="center" wrapText="1"/>
    </xf>
    <xf numFmtId="0" fontId="114" fillId="17" borderId="19" xfId="0" applyFont="1" applyFill="1" applyBorder="1" applyAlignment="1">
      <alignment horizontal="center" wrapText="1"/>
    </xf>
    <xf numFmtId="0" fontId="15" fillId="13" borderId="192" xfId="39" applyFont="1" applyBorder="1"/>
    <xf numFmtId="177" fontId="114" fillId="16" borderId="195" xfId="0" applyNumberFormat="1" applyFont="1" applyFill="1" applyBorder="1" applyAlignment="1">
      <alignment horizontal="center"/>
    </xf>
    <xf numFmtId="0" fontId="114" fillId="17" borderId="195" xfId="0" applyFont="1" applyFill="1" applyBorder="1" applyAlignment="1">
      <alignment horizontal="center"/>
    </xf>
    <xf numFmtId="0" fontId="114" fillId="0" borderId="189" xfId="0" applyFont="1" applyBorder="1" applyAlignment="1">
      <alignment horizontal="left"/>
    </xf>
    <xf numFmtId="2" fontId="114" fillId="0" borderId="19" xfId="0" applyNumberFormat="1" applyFont="1" applyBorder="1" applyAlignment="1">
      <alignment horizontal="center"/>
    </xf>
    <xf numFmtId="0" fontId="114" fillId="17" borderId="192" xfId="0" applyFont="1" applyFill="1" applyBorder="1" applyAlignment="1">
      <alignment horizontal="center"/>
    </xf>
    <xf numFmtId="2" fontId="114" fillId="17" borderId="189" xfId="0" applyNumberFormat="1" applyFont="1" applyFill="1" applyBorder="1" applyAlignment="1">
      <alignment horizontal="center"/>
    </xf>
    <xf numFmtId="17" fontId="114" fillId="17" borderId="195" xfId="0" applyNumberFormat="1" applyFont="1" applyFill="1" applyBorder="1" applyAlignment="1">
      <alignment horizontal="center"/>
    </xf>
    <xf numFmtId="2" fontId="114" fillId="0" borderId="195" xfId="0" applyNumberFormat="1" applyFont="1" applyBorder="1" applyAlignment="1">
      <alignment horizontal="center"/>
    </xf>
    <xf numFmtId="187" fontId="114" fillId="17" borderId="195" xfId="0" applyNumberFormat="1" applyFont="1" applyFill="1" applyBorder="1" applyAlignment="1">
      <alignment horizontal="center"/>
    </xf>
    <xf numFmtId="170" fontId="27" fillId="0" borderId="192" xfId="171" applyFont="1" applyBorder="1"/>
    <xf numFmtId="200" fontId="27" fillId="0" borderId="192" xfId="171" applyNumberFormat="1" applyFont="1" applyBorder="1"/>
    <xf numFmtId="200" fontId="23" fillId="0" borderId="19" xfId="171" applyNumberFormat="1" applyFont="1" applyBorder="1"/>
    <xf numFmtId="170" fontId="29" fillId="0" borderId="192" xfId="171" applyFont="1" applyBorder="1"/>
    <xf numFmtId="177" fontId="29" fillId="0" borderId="192" xfId="173" applyNumberFormat="1" applyFont="1" applyBorder="1"/>
    <xf numFmtId="0" fontId="53" fillId="4" borderId="22" xfId="117" applyFont="1" applyFill="1" applyBorder="1" applyAlignment="1">
      <alignment horizontal="center" vertical="center"/>
    </xf>
    <xf numFmtId="173" fontId="56" fillId="4" borderId="19" xfId="117" applyNumberFormat="1" applyFont="1" applyFill="1" applyBorder="1" applyAlignment="1">
      <alignment vertical="center"/>
    </xf>
    <xf numFmtId="173" fontId="55" fillId="4" borderId="19" xfId="117" applyNumberFormat="1" applyFont="1" applyFill="1" applyBorder="1" applyAlignment="1">
      <alignment vertical="center"/>
    </xf>
    <xf numFmtId="2" fontId="12" fillId="17" borderId="192" xfId="121" applyNumberFormat="1" applyFill="1" applyBorder="1"/>
    <xf numFmtId="2" fontId="12" fillId="17" borderId="195" xfId="125" applyNumberFormat="1" applyFill="1" applyBorder="1" applyAlignment="1">
      <alignment horizontal="center"/>
    </xf>
    <xf numFmtId="0" fontId="12" fillId="0" borderId="22" xfId="117" applyBorder="1"/>
    <xf numFmtId="0" fontId="12" fillId="0" borderId="19" xfId="117" applyBorder="1"/>
    <xf numFmtId="0" fontId="12" fillId="0" borderId="196" xfId="117" applyBorder="1"/>
    <xf numFmtId="172" fontId="1" fillId="17" borderId="195" xfId="141" applyNumberFormat="1" applyFill="1" applyBorder="1"/>
    <xf numFmtId="172" fontId="1" fillId="17" borderId="189" xfId="141" applyNumberFormat="1" applyFill="1" applyBorder="1"/>
    <xf numFmtId="172" fontId="262" fillId="47" borderId="2" xfId="281" applyNumberFormat="1" applyFont="1" applyFill="1" applyBorder="1" applyAlignment="1">
      <alignment horizontal="center"/>
    </xf>
    <xf numFmtId="172" fontId="263" fillId="167" borderId="2" xfId="0" applyNumberFormat="1" applyFont="1" applyFill="1" applyBorder="1" applyAlignment="1">
      <alignment horizontal="center"/>
    </xf>
    <xf numFmtId="0" fontId="264" fillId="0" borderId="0" xfId="0" applyFont="1"/>
    <xf numFmtId="180" fontId="8" fillId="4" borderId="0" xfId="128" applyNumberFormat="1" applyFill="1"/>
    <xf numFmtId="0" fontId="265" fillId="4" borderId="0" xfId="55" applyFont="1" applyFill="1"/>
    <xf numFmtId="0" fontId="170" fillId="4" borderId="0" xfId="55" applyFont="1" applyFill="1" applyProtection="1">
      <protection locked="0"/>
    </xf>
    <xf numFmtId="0" fontId="170" fillId="4" borderId="0" xfId="55" applyFont="1" applyFill="1"/>
    <xf numFmtId="0" fontId="22" fillId="4" borderId="0" xfId="55" applyFont="1" applyFill="1"/>
    <xf numFmtId="0" fontId="170" fillId="0" borderId="0" xfId="55" applyFont="1"/>
    <xf numFmtId="0" fontId="23" fillId="4" borderId="0" xfId="55" applyFont="1" applyFill="1"/>
    <xf numFmtId="0" fontId="23" fillId="0" borderId="0" xfId="55" applyFont="1"/>
    <xf numFmtId="0" fontId="22" fillId="0" borderId="0" xfId="55" applyFont="1"/>
    <xf numFmtId="199" fontId="27" fillId="4" borderId="0" xfId="35211" applyNumberFormat="1" applyFont="1" applyFill="1"/>
    <xf numFmtId="199" fontId="266" fillId="4" borderId="0" xfId="35211" applyNumberFormat="1" applyFont="1" applyFill="1"/>
    <xf numFmtId="199" fontId="266" fillId="4" borderId="197" xfId="35211" applyNumberFormat="1" applyFont="1" applyFill="1" applyBorder="1"/>
    <xf numFmtId="200" fontId="85" fillId="4" borderId="33" xfId="4590" applyNumberFormat="1" applyFont="1" applyFill="1" applyBorder="1" applyAlignment="1">
      <alignment horizontal="left"/>
    </xf>
    <xf numFmtId="200" fontId="85" fillId="4" borderId="0" xfId="4590" applyNumberFormat="1" applyFont="1" applyFill="1" applyAlignment="1">
      <alignment horizontal="left"/>
    </xf>
    <xf numFmtId="0" fontId="84" fillId="0" borderId="40" xfId="55" applyFont="1" applyBorder="1" applyAlignment="1">
      <alignment horizontal="center" vertical="top" wrapText="1"/>
    </xf>
    <xf numFmtId="0" fontId="84" fillId="0" borderId="3" xfId="55" applyFont="1" applyBorder="1" applyAlignment="1">
      <alignment horizontal="center" vertical="top" wrapText="1"/>
    </xf>
    <xf numFmtId="0" fontId="84" fillId="0" borderId="18" xfId="55" applyFont="1" applyBorder="1" applyAlignment="1">
      <alignment horizontal="center" vertical="top" wrapText="1"/>
    </xf>
    <xf numFmtId="0" fontId="84" fillId="0" borderId="39" xfId="55" applyFont="1" applyBorder="1" applyAlignment="1">
      <alignment horizontal="center" vertical="top" wrapText="1"/>
    </xf>
    <xf numFmtId="224" fontId="27" fillId="0" borderId="40" xfId="55" applyNumberFormat="1" applyFont="1" applyBorder="1" applyAlignment="1">
      <alignment horizontal="center"/>
    </xf>
    <xf numFmtId="224" fontId="27" fillId="0" borderId="3" xfId="55" applyNumberFormat="1" applyFont="1" applyBorder="1" applyAlignment="1">
      <alignment horizontal="center"/>
    </xf>
    <xf numFmtId="224" fontId="27" fillId="0" borderId="39" xfId="55" applyNumberFormat="1" applyFont="1" applyBorder="1" applyAlignment="1">
      <alignment horizontal="center"/>
    </xf>
    <xf numFmtId="0" fontId="22" fillId="0" borderId="0" xfId="4163" applyFont="1"/>
    <xf numFmtId="200" fontId="23" fillId="4" borderId="184" xfId="4590" applyNumberFormat="1" applyFont="1" applyFill="1" applyBorder="1" applyAlignment="1">
      <alignment horizontal="left"/>
    </xf>
    <xf numFmtId="200" fontId="23" fillId="4" borderId="33" xfId="4590" applyNumberFormat="1" applyFont="1" applyFill="1" applyBorder="1" applyAlignment="1">
      <alignment horizontal="left"/>
    </xf>
    <xf numFmtId="200" fontId="23" fillId="4" borderId="0" xfId="4590" applyNumberFormat="1" applyFont="1" applyFill="1" applyAlignment="1">
      <alignment horizontal="left"/>
    </xf>
    <xf numFmtId="200" fontId="23" fillId="168" borderId="179" xfId="35212" applyNumberFormat="1" applyFont="1" applyFill="1" applyBorder="1"/>
    <xf numFmtId="200" fontId="23" fillId="168" borderId="2" xfId="35212" applyNumberFormat="1" applyFont="1" applyFill="1" applyBorder="1"/>
    <xf numFmtId="200" fontId="23" fillId="28" borderId="2" xfId="35212" applyNumberFormat="1" applyFont="1" applyFill="1" applyBorder="1"/>
    <xf numFmtId="200" fontId="23" fillId="28" borderId="180" xfId="35212" applyNumberFormat="1" applyFont="1" applyFill="1" applyBorder="1"/>
    <xf numFmtId="200" fontId="23" fillId="4" borderId="184" xfId="4590" applyNumberFormat="1" applyFont="1" applyFill="1" applyBorder="1" applyAlignment="1">
      <alignment horizontal="left" wrapText="1"/>
    </xf>
    <xf numFmtId="0" fontId="27" fillId="0" borderId="0" xfId="4163" applyFont="1"/>
    <xf numFmtId="0" fontId="27" fillId="28" borderId="184" xfId="4163" applyFont="1" applyFill="1" applyBorder="1"/>
    <xf numFmtId="0" fontId="27" fillId="28" borderId="33" xfId="4163" applyFont="1" applyFill="1" applyBorder="1"/>
    <xf numFmtId="0" fontId="27" fillId="28" borderId="0" xfId="4163" applyFont="1" applyFill="1"/>
    <xf numFmtId="200" fontId="27" fillId="28" borderId="185" xfId="4163" applyNumberFormat="1" applyFont="1" applyFill="1" applyBorder="1"/>
    <xf numFmtId="200" fontId="27" fillId="28" borderId="2" xfId="4163" applyNumberFormat="1" applyFont="1" applyFill="1" applyBorder="1"/>
    <xf numFmtId="200" fontId="27" fillId="28" borderId="178" xfId="4163" applyNumberFormat="1" applyFont="1" applyFill="1" applyBorder="1"/>
    <xf numFmtId="0" fontId="27" fillId="4" borderId="187" xfId="4163" applyFont="1" applyFill="1" applyBorder="1"/>
    <xf numFmtId="0" fontId="27" fillId="4" borderId="33" xfId="4163" applyFont="1" applyFill="1" applyBorder="1"/>
    <xf numFmtId="0" fontId="27" fillId="4" borderId="0" xfId="4163" applyFont="1" applyFill="1"/>
    <xf numFmtId="200" fontId="27" fillId="4" borderId="191" xfId="4163" applyNumberFormat="1" applyFont="1" applyFill="1" applyBorder="1"/>
    <xf numFmtId="200" fontId="27" fillId="4" borderId="19" xfId="4163" applyNumberFormat="1" applyFont="1" applyFill="1" applyBorder="1"/>
    <xf numFmtId="200" fontId="27" fillId="4" borderId="196" xfId="4163" applyNumberFormat="1" applyFont="1" applyFill="1" applyBorder="1"/>
    <xf numFmtId="200" fontId="85" fillId="4" borderId="13" xfId="4590" applyNumberFormat="1" applyFont="1" applyFill="1" applyBorder="1"/>
    <xf numFmtId="200" fontId="85" fillId="4" borderId="33" xfId="4590" applyNumberFormat="1" applyFont="1" applyFill="1" applyBorder="1"/>
    <xf numFmtId="200" fontId="85" fillId="4" borderId="0" xfId="4590" applyNumberFormat="1" applyFont="1" applyFill="1"/>
    <xf numFmtId="200" fontId="23" fillId="4" borderId="33" xfId="35212" applyNumberFormat="1" applyFont="1" applyFill="1" applyBorder="1"/>
    <xf numFmtId="200" fontId="23" fillId="4" borderId="0" xfId="35212" applyNumberFormat="1" applyFont="1" applyFill="1"/>
    <xf numFmtId="200" fontId="23" fillId="4" borderId="49" xfId="35212" applyNumberFormat="1" applyFont="1" applyFill="1" applyBorder="1"/>
    <xf numFmtId="225" fontId="23" fillId="168" borderId="184" xfId="35213" applyNumberFormat="1" applyFont="1" applyFill="1" applyBorder="1"/>
    <xf numFmtId="225" fontId="23" fillId="168" borderId="33" xfId="35213" applyNumberFormat="1" applyFont="1" applyFill="1" applyBorder="1"/>
    <xf numFmtId="225" fontId="23" fillId="168" borderId="0" xfId="35213" applyNumberFormat="1" applyFont="1" applyFill="1" applyBorder="1"/>
    <xf numFmtId="0" fontId="27" fillId="28" borderId="181" xfId="4163" applyFont="1" applyFill="1" applyBorder="1"/>
    <xf numFmtId="200" fontId="23" fillId="28" borderId="182" xfId="35212" applyNumberFormat="1" applyFont="1" applyFill="1" applyBorder="1"/>
    <xf numFmtId="200" fontId="23" fillId="28" borderId="176" xfId="35212" applyNumberFormat="1" applyFont="1" applyFill="1" applyBorder="1"/>
    <xf numFmtId="200" fontId="23" fillId="28" borderId="183" xfId="35212" applyNumberFormat="1" applyFont="1" applyFill="1" applyBorder="1"/>
    <xf numFmtId="0" fontId="84" fillId="0" borderId="37" xfId="55" applyFont="1" applyBorder="1" applyAlignment="1">
      <alignment horizontal="center" vertical="center" wrapText="1"/>
    </xf>
    <xf numFmtId="0" fontId="84" fillId="0" borderId="43" xfId="55" applyFont="1" applyBorder="1" applyAlignment="1">
      <alignment horizontal="center" vertical="center" wrapText="1"/>
    </xf>
    <xf numFmtId="170" fontId="84" fillId="4" borderId="44" xfId="86" applyFont="1" applyFill="1" applyBorder="1" applyAlignment="1">
      <alignment horizontal="center" vertical="center" wrapText="1"/>
    </xf>
    <xf numFmtId="170" fontId="84" fillId="0" borderId="199" xfId="86" applyFont="1" applyBorder="1" applyAlignment="1">
      <alignment horizontal="center" vertical="center" wrapText="1"/>
    </xf>
    <xf numFmtId="224" fontId="27" fillId="0" borderId="2" xfId="55" applyNumberFormat="1" applyFont="1" applyBorder="1" applyAlignment="1">
      <alignment horizontal="center"/>
    </xf>
    <xf numFmtId="170" fontId="22" fillId="4" borderId="30" xfId="86" applyFont="1" applyFill="1" applyBorder="1"/>
    <xf numFmtId="170" fontId="22" fillId="4" borderId="49" xfId="86" applyFont="1" applyFill="1" applyBorder="1"/>
    <xf numFmtId="0" fontId="1" fillId="168" borderId="184" xfId="150" applyFill="1" applyBorder="1"/>
    <xf numFmtId="4" fontId="1" fillId="168" borderId="2" xfId="35214" applyNumberFormat="1" applyFont="1" applyFill="1" applyBorder="1"/>
    <xf numFmtId="4" fontId="23" fillId="169" borderId="2" xfId="35214" applyNumberFormat="1" applyFont="1" applyFill="1" applyBorder="1" applyAlignment="1">
      <alignment horizontal="center"/>
    </xf>
    <xf numFmtId="0" fontId="1" fillId="168" borderId="2" xfId="35214" applyNumberFormat="1" applyFont="1" applyFill="1" applyBorder="1"/>
    <xf numFmtId="14" fontId="1" fillId="168" borderId="2" xfId="35214" applyNumberFormat="1" applyFont="1" applyFill="1" applyBorder="1"/>
    <xf numFmtId="217" fontId="1" fillId="168" borderId="178" xfId="150" applyNumberFormat="1" applyFill="1" applyBorder="1"/>
    <xf numFmtId="217" fontId="1" fillId="168" borderId="186" xfId="150" applyNumberFormat="1" applyFill="1" applyBorder="1"/>
    <xf numFmtId="0" fontId="1" fillId="168" borderId="181" xfId="150" applyFill="1" applyBorder="1"/>
    <xf numFmtId="4" fontId="1" fillId="168" borderId="176" xfId="35214" applyNumberFormat="1" applyFont="1" applyFill="1" applyBorder="1"/>
    <xf numFmtId="4" fontId="23" fillId="169" borderId="176" xfId="35214" applyNumberFormat="1" applyFont="1" applyFill="1" applyBorder="1" applyAlignment="1">
      <alignment horizontal="center"/>
    </xf>
    <xf numFmtId="0" fontId="1" fillId="168" borderId="176" xfId="35214" applyNumberFormat="1" applyFont="1" applyFill="1" applyBorder="1"/>
    <xf numFmtId="14" fontId="1" fillId="168" borderId="176" xfId="35214" applyNumberFormat="1" applyFont="1" applyFill="1" applyBorder="1"/>
    <xf numFmtId="217" fontId="1" fillId="168" borderId="175" xfId="150" applyNumberFormat="1" applyFill="1" applyBorder="1"/>
    <xf numFmtId="217" fontId="1" fillId="168" borderId="200" xfId="150" applyNumberFormat="1" applyFill="1" applyBorder="1"/>
    <xf numFmtId="170" fontId="27" fillId="169" borderId="25" xfId="86" applyFont="1" applyFill="1" applyBorder="1"/>
    <xf numFmtId="4" fontId="27" fillId="169" borderId="42" xfId="35214" applyNumberFormat="1" applyFont="1" applyFill="1" applyBorder="1"/>
    <xf numFmtId="4" fontId="23" fillId="169" borderId="176" xfId="35214" applyNumberFormat="1" applyFont="1" applyFill="1" applyBorder="1"/>
    <xf numFmtId="170" fontId="22" fillId="4" borderId="0" xfId="86" applyFont="1" applyFill="1"/>
    <xf numFmtId="170" fontId="22" fillId="0" borderId="0" xfId="86" applyFont="1"/>
    <xf numFmtId="170" fontId="22" fillId="0" borderId="49" xfId="86" applyFont="1" applyBorder="1"/>
    <xf numFmtId="170" fontId="22" fillId="0" borderId="14" xfId="86" applyFont="1" applyBorder="1"/>
    <xf numFmtId="170" fontId="22" fillId="0" borderId="197" xfId="86" applyFont="1" applyBorder="1"/>
    <xf numFmtId="170" fontId="22" fillId="0" borderId="21" xfId="86" applyFont="1" applyBorder="1"/>
    <xf numFmtId="49" fontId="1" fillId="17" borderId="177" xfId="139" applyNumberFormat="1" applyFill="1" applyBorder="1" applyAlignment="1">
      <alignment horizontal="center"/>
    </xf>
    <xf numFmtId="49" fontId="1" fillId="17" borderId="22" xfId="139" applyNumberFormat="1" applyFill="1" applyBorder="1" applyAlignment="1">
      <alignment horizontal="center"/>
    </xf>
    <xf numFmtId="49" fontId="1" fillId="17" borderId="178" xfId="139" applyNumberFormat="1" applyFill="1" applyBorder="1" applyAlignment="1">
      <alignment horizontal="center"/>
    </xf>
    <xf numFmtId="0" fontId="39" fillId="26" borderId="3" xfId="128" applyFont="1" applyFill="1" applyBorder="1" applyAlignment="1">
      <alignment horizontal="center" vertical="center" wrapText="1"/>
    </xf>
    <xf numFmtId="0" fontId="85" fillId="4" borderId="46" xfId="55" applyFont="1" applyFill="1" applyBorder="1" applyAlignment="1">
      <alignment horizontal="center"/>
    </xf>
    <xf numFmtId="0" fontId="85" fillId="4" borderId="17" xfId="55" applyFont="1" applyFill="1" applyBorder="1" applyAlignment="1">
      <alignment horizontal="center"/>
    </xf>
    <xf numFmtId="0" fontId="85" fillId="4" borderId="45" xfId="55" applyFont="1" applyFill="1" applyBorder="1" applyAlignment="1">
      <alignment horizontal="center"/>
    </xf>
    <xf numFmtId="0" fontId="114" fillId="17" borderId="20" xfId="0" applyFont="1" applyFill="1" applyBorder="1" applyAlignment="1">
      <alignment horizontal="center" vertical="center" wrapText="1"/>
    </xf>
    <xf numFmtId="0" fontId="114" fillId="17" borderId="0" xfId="0" applyFont="1" applyFill="1" applyAlignment="1">
      <alignment horizontal="center" vertical="center" wrapText="1"/>
    </xf>
    <xf numFmtId="0" fontId="114" fillId="17" borderId="30" xfId="0" applyFont="1" applyFill="1" applyBorder="1" applyAlignment="1">
      <alignment horizontal="center" vertical="center" wrapText="1"/>
    </xf>
    <xf numFmtId="0" fontId="114" fillId="17" borderId="18" xfId="0" applyFont="1" applyFill="1" applyBorder="1" applyAlignment="1">
      <alignment horizontal="center" vertical="center" wrapText="1"/>
    </xf>
    <xf numFmtId="0" fontId="114" fillId="17" borderId="17" xfId="0" applyFont="1" applyFill="1" applyBorder="1" applyAlignment="1">
      <alignment horizontal="center" vertical="center" wrapText="1"/>
    </xf>
    <xf numFmtId="0" fontId="114" fillId="17" borderId="16" xfId="0" applyFont="1" applyFill="1" applyBorder="1" applyAlignment="1">
      <alignment horizontal="center" vertical="center" wrapText="1"/>
    </xf>
    <xf numFmtId="0" fontId="28" fillId="0" borderId="35" xfId="119" applyFont="1" applyFill="1" applyBorder="1" applyAlignment="1">
      <alignment horizontal="center" vertical="center" wrapText="1"/>
    </xf>
    <xf numFmtId="200" fontId="23" fillId="170" borderId="2" xfId="35212" applyNumberFormat="1" applyFont="1" applyFill="1" applyBorder="1" applyAlignment="1">
      <alignment horizontal="right"/>
    </xf>
    <xf numFmtId="200" fontId="23" fillId="28" borderId="177" xfId="35212" applyNumberFormat="1" applyFont="1" applyFill="1" applyBorder="1" applyAlignment="1">
      <alignment horizontal="right"/>
    </xf>
    <xf numFmtId="200" fontId="23" fillId="28" borderId="2" xfId="35212" applyNumberFormat="1" applyFont="1" applyFill="1" applyBorder="1" applyAlignment="1">
      <alignment horizontal="right"/>
    </xf>
    <xf numFmtId="200" fontId="27" fillId="28" borderId="185" xfId="4163" applyNumberFormat="1" applyFont="1" applyFill="1" applyBorder="1" applyAlignment="1">
      <alignment horizontal="right"/>
    </xf>
    <xf numFmtId="200" fontId="27" fillId="28" borderId="2" xfId="4163" applyNumberFormat="1" applyFont="1" applyFill="1" applyBorder="1" applyAlignment="1">
      <alignment horizontal="right"/>
    </xf>
    <xf numFmtId="0" fontId="15" fillId="10" borderId="0" xfId="40" applyFont="1" applyAlignment="1">
      <alignment horizontal="center" vertical="center"/>
    </xf>
    <xf numFmtId="0" fontId="1" fillId="0" borderId="0" xfId="30" applyFont="1" applyAlignment="1">
      <alignment horizontal="center" vertical="center"/>
    </xf>
    <xf numFmtId="15" fontId="15" fillId="10" borderId="0" xfId="40" applyNumberFormat="1" applyFont="1" applyAlignment="1">
      <alignment horizontal="center" vertical="center"/>
    </xf>
    <xf numFmtId="0" fontId="1" fillId="0" borderId="0" xfId="30" applyFont="1" applyAlignment="1">
      <alignment horizontal="left" vertical="top"/>
    </xf>
    <xf numFmtId="0" fontId="24" fillId="4" borderId="25" xfId="0" applyFont="1" applyFill="1" applyBorder="1" applyAlignment="1">
      <alignment wrapText="1"/>
    </xf>
    <xf numFmtId="172" fontId="0" fillId="16" borderId="2" xfId="0" applyNumberFormat="1" applyFill="1" applyBorder="1" applyAlignment="1">
      <alignment horizontal="center" vertical="center"/>
    </xf>
    <xf numFmtId="0" fontId="23" fillId="171" borderId="2" xfId="0" applyFont="1" applyFill="1" applyBorder="1" applyAlignment="1">
      <alignment horizontal="right"/>
    </xf>
    <xf numFmtId="0" fontId="251" fillId="171" borderId="178" xfId="0" applyFont="1" applyFill="1" applyBorder="1" applyAlignment="1">
      <alignment horizontal="right"/>
    </xf>
    <xf numFmtId="0" fontId="251" fillId="171" borderId="2" xfId="0" applyFont="1" applyFill="1" applyBorder="1" applyAlignment="1">
      <alignment horizontal="right"/>
    </xf>
    <xf numFmtId="0" fontId="251" fillId="171" borderId="177" xfId="0" applyFont="1" applyFill="1" applyBorder="1" applyAlignment="1">
      <alignment horizontal="right"/>
    </xf>
    <xf numFmtId="0" fontId="23" fillId="171" borderId="179" xfId="0" applyFont="1" applyFill="1" applyBorder="1" applyAlignment="1">
      <alignment horizontal="right"/>
    </xf>
    <xf numFmtId="177" fontId="23" fillId="171" borderId="2" xfId="0" applyNumberFormat="1" applyFont="1" applyFill="1" applyBorder="1" applyAlignment="1">
      <alignment horizontal="right"/>
    </xf>
    <xf numFmtId="177" fontId="23" fillId="171" borderId="180" xfId="0" applyNumberFormat="1" applyFont="1" applyFill="1" applyBorder="1" applyAlignment="1">
      <alignment horizontal="right"/>
    </xf>
    <xf numFmtId="172" fontId="15" fillId="0" borderId="2" xfId="250" applyNumberFormat="1" applyFont="1" applyFill="1" applyBorder="1"/>
    <xf numFmtId="0" fontId="41" fillId="5" borderId="189" xfId="0" applyFont="1" applyFill="1" applyBorder="1"/>
    <xf numFmtId="0" fontId="41" fillId="5" borderId="19" xfId="0" applyFont="1" applyFill="1" applyBorder="1"/>
    <xf numFmtId="0" fontId="41" fillId="5" borderId="195" xfId="0" applyFont="1" applyFill="1" applyBorder="1"/>
    <xf numFmtId="0" fontId="41" fillId="5" borderId="177" xfId="0" applyFont="1" applyFill="1" applyBorder="1"/>
    <xf numFmtId="0" fontId="41" fillId="5" borderId="22" xfId="0" applyFont="1" applyFill="1" applyBorder="1"/>
    <xf numFmtId="0" fontId="41" fillId="5" borderId="178" xfId="0" applyFont="1" applyFill="1" applyBorder="1"/>
    <xf numFmtId="0" fontId="41" fillId="26" borderId="177" xfId="0" applyFont="1" applyFill="1" applyBorder="1"/>
    <xf numFmtId="0" fontId="41" fillId="26" borderId="22" xfId="0" applyFont="1" applyFill="1" applyBorder="1"/>
    <xf numFmtId="0" fontId="41" fillId="26" borderId="178" xfId="0" applyFont="1" applyFill="1" applyBorder="1"/>
    <xf numFmtId="0" fontId="41" fillId="0" borderId="2" xfId="0" applyFont="1" applyBorder="1" applyAlignment="1">
      <alignment horizontal="center"/>
    </xf>
    <xf numFmtId="0" fontId="41" fillId="26" borderId="22" xfId="0" applyFont="1" applyFill="1" applyBorder="1" applyAlignment="1">
      <alignment horizontal="center" vertical="center"/>
    </xf>
    <xf numFmtId="223" fontId="85" fillId="26" borderId="28" xfId="55" applyNumberFormat="1" applyFont="1" applyFill="1" applyBorder="1"/>
    <xf numFmtId="0" fontId="85" fillId="26" borderId="34" xfId="55" applyFont="1" applyFill="1" applyBorder="1"/>
    <xf numFmtId="223" fontId="85" fillId="26" borderId="34" xfId="55" applyNumberFormat="1" applyFont="1" applyFill="1" applyBorder="1"/>
    <xf numFmtId="0" fontId="85" fillId="26" borderId="24" xfId="55" applyFont="1" applyFill="1" applyBorder="1"/>
    <xf numFmtId="0" fontId="0" fillId="26" borderId="177" xfId="0" applyFill="1" applyBorder="1"/>
    <xf numFmtId="0" fontId="0" fillId="26" borderId="22" xfId="0" applyFill="1" applyBorder="1"/>
    <xf numFmtId="0" fontId="39" fillId="28" borderId="195" xfId="0" applyFont="1" applyFill="1" applyBorder="1"/>
    <xf numFmtId="0" fontId="39" fillId="28" borderId="189" xfId="0" applyFont="1" applyFill="1" applyBorder="1" applyAlignment="1">
      <alignment horizontal="right"/>
    </xf>
    <xf numFmtId="0" fontId="1" fillId="0" borderId="22" xfId="116" applyFont="1" applyBorder="1"/>
    <xf numFmtId="0" fontId="1" fillId="0" borderId="177" xfId="116" applyFont="1" applyBorder="1"/>
    <xf numFmtId="0" fontId="1" fillId="0" borderId="178" xfId="116" applyFont="1" applyBorder="1"/>
    <xf numFmtId="0" fontId="1" fillId="0" borderId="178" xfId="116" applyFont="1" applyBorder="1" applyAlignment="1">
      <alignment horizontal="center" vertical="center"/>
    </xf>
    <xf numFmtId="172" fontId="29" fillId="0" borderId="178" xfId="116" applyNumberFormat="1" applyFont="1" applyBorder="1" applyAlignment="1">
      <alignment vertical="center"/>
    </xf>
    <xf numFmtId="0" fontId="27" fillId="0" borderId="18" xfId="116" applyFont="1" applyBorder="1" applyAlignment="1">
      <alignment vertical="center"/>
    </xf>
    <xf numFmtId="0" fontId="29" fillId="0" borderId="16" xfId="116" applyFont="1" applyBorder="1" applyAlignment="1">
      <alignment vertical="center"/>
    </xf>
    <xf numFmtId="0" fontId="4" fillId="17" borderId="3" xfId="116" applyFill="1" applyBorder="1" applyAlignment="1">
      <alignment vertical="center"/>
    </xf>
    <xf numFmtId="172" fontId="4" fillId="17" borderId="3" xfId="116" applyNumberFormat="1" applyFill="1" applyBorder="1" applyAlignment="1">
      <alignment vertical="center"/>
    </xf>
    <xf numFmtId="172" fontId="29" fillId="0" borderId="177" xfId="116" applyNumberFormat="1" applyFont="1" applyBorder="1" applyAlignment="1">
      <alignment horizontal="left" vertical="center"/>
    </xf>
    <xf numFmtId="0" fontId="268" fillId="3" borderId="0" xfId="51" applyFont="1" applyFill="1"/>
    <xf numFmtId="0" fontId="269" fillId="0" borderId="0" xfId="52" applyFont="1"/>
    <xf numFmtId="0" fontId="270" fillId="0" borderId="0" xfId="0" applyFont="1" applyAlignment="1">
      <alignment vertical="center"/>
    </xf>
    <xf numFmtId="0" fontId="270" fillId="0" borderId="0" xfId="0" applyFont="1" applyAlignment="1">
      <alignment vertical="center" wrapText="1"/>
    </xf>
    <xf numFmtId="0" fontId="271" fillId="0" borderId="0" xfId="0" applyFont="1"/>
    <xf numFmtId="181" fontId="272" fillId="0" borderId="0" xfId="152" applyNumberFormat="1" applyFont="1" applyAlignment="1">
      <alignment vertical="center"/>
    </xf>
    <xf numFmtId="181" fontId="273" fillId="0" borderId="0" xfId="152" applyNumberFormat="1" applyFont="1" applyAlignment="1">
      <alignment vertical="center"/>
    </xf>
    <xf numFmtId="171" fontId="274" fillId="20" borderId="0" xfId="102" applyFont="1" applyAlignment="1">
      <alignment vertical="center"/>
    </xf>
    <xf numFmtId="171" fontId="275" fillId="20" borderId="0" xfId="102" applyFont="1" applyAlignment="1">
      <alignment vertical="center"/>
    </xf>
    <xf numFmtId="171" fontId="274" fillId="36" borderId="0" xfId="102" applyFont="1" applyFill="1" applyAlignment="1">
      <alignment vertical="center"/>
    </xf>
    <xf numFmtId="166" fontId="276" fillId="47" borderId="2" xfId="146" applyNumberFormat="1" applyFont="1" applyFill="1" applyBorder="1"/>
    <xf numFmtId="171" fontId="277" fillId="20" borderId="0" xfId="102" applyFont="1" applyAlignment="1">
      <alignment vertical="center"/>
    </xf>
    <xf numFmtId="171" fontId="278" fillId="4" borderId="0" xfId="152" applyNumberFormat="1" applyFont="1" applyFill="1" applyAlignment="1">
      <alignment vertical="center"/>
    </xf>
    <xf numFmtId="191" fontId="279" fillId="16" borderId="19" xfId="146" applyNumberFormat="1" applyFont="1" applyFill="1" applyBorder="1" applyAlignment="1">
      <alignment vertical="center"/>
    </xf>
    <xf numFmtId="191" fontId="280" fillId="16" borderId="19" xfId="146" applyNumberFormat="1" applyFont="1" applyFill="1" applyBorder="1" applyAlignment="1">
      <alignment vertical="center"/>
    </xf>
    <xf numFmtId="0" fontId="272" fillId="0" borderId="0" xfId="162" applyFont="1"/>
    <xf numFmtId="0" fontId="281" fillId="25" borderId="0" xfId="162" applyFont="1" applyFill="1"/>
    <xf numFmtId="0" fontId="282" fillId="2" borderId="0" xfId="5" applyFont="1" applyFill="1"/>
    <xf numFmtId="198" fontId="283" fillId="16" borderId="2" xfId="146" applyNumberFormat="1" applyFont="1" applyFill="1" applyBorder="1" applyAlignment="1">
      <alignment vertical="center" wrapText="1"/>
    </xf>
    <xf numFmtId="0" fontId="272" fillId="0" borderId="2" xfId="150" applyFont="1" applyBorder="1" applyAlignment="1">
      <alignment vertical="center" wrapText="1"/>
    </xf>
    <xf numFmtId="0" fontId="272" fillId="0" borderId="2" xfId="49" applyFont="1" applyBorder="1"/>
    <xf numFmtId="175" fontId="272" fillId="0" borderId="2" xfId="145" applyNumberFormat="1" applyFont="1" applyBorder="1"/>
    <xf numFmtId="197" fontId="272" fillId="0" borderId="2" xfId="49" applyNumberFormat="1" applyFont="1" applyBorder="1"/>
    <xf numFmtId="172" fontId="284" fillId="0" borderId="0" xfId="0" applyNumberFormat="1" applyFont="1" applyAlignment="1">
      <alignment horizontal="right"/>
    </xf>
    <xf numFmtId="0" fontId="286" fillId="2" borderId="0" xfId="158" applyFont="1" applyFill="1"/>
    <xf numFmtId="170" fontId="27" fillId="0" borderId="35" xfId="171" applyFont="1" applyBorder="1"/>
    <xf numFmtId="200" fontId="278" fillId="0" borderId="35" xfId="171" applyNumberFormat="1" applyFont="1" applyBorder="1"/>
    <xf numFmtId="177" fontId="278" fillId="0" borderId="35" xfId="173" applyNumberFormat="1" applyFont="1" applyBorder="1"/>
    <xf numFmtId="0" fontId="287" fillId="4" borderId="0" xfId="117" applyFont="1" applyFill="1"/>
    <xf numFmtId="173" fontId="288" fillId="22" borderId="0" xfId="117" applyNumberFormat="1" applyFont="1" applyFill="1" applyAlignment="1">
      <alignment vertical="center"/>
    </xf>
    <xf numFmtId="173" fontId="288" fillId="22" borderId="2" xfId="117" applyNumberFormat="1" applyFont="1" applyFill="1" applyBorder="1" applyAlignment="1">
      <alignment vertical="center"/>
    </xf>
    <xf numFmtId="173" fontId="289" fillId="26" borderId="2" xfId="117" applyNumberFormat="1" applyFont="1" applyFill="1" applyBorder="1" applyAlignment="1">
      <alignment vertical="center"/>
    </xf>
    <xf numFmtId="173" fontId="289" fillId="26" borderId="192" xfId="117" applyNumberFormat="1" applyFont="1" applyFill="1" applyBorder="1" applyAlignment="1">
      <alignment vertical="center"/>
    </xf>
    <xf numFmtId="173" fontId="289" fillId="26" borderId="3" xfId="117" applyNumberFormat="1" applyFont="1" applyFill="1" applyBorder="1" applyAlignment="1">
      <alignment vertical="center"/>
    </xf>
    <xf numFmtId="17" fontId="290" fillId="163" borderId="12" xfId="117" applyNumberFormat="1" applyFont="1" applyFill="1" applyBorder="1" applyAlignment="1">
      <alignment horizontal="center" vertical="center"/>
    </xf>
    <xf numFmtId="17" fontId="290" fillId="163" borderId="26" xfId="117" applyNumberFormat="1" applyFont="1" applyFill="1" applyBorder="1" applyAlignment="1">
      <alignment horizontal="center" vertical="center"/>
    </xf>
    <xf numFmtId="0" fontId="291" fillId="4" borderId="0" xfId="117" applyFont="1" applyFill="1" applyAlignment="1">
      <alignment horizontal="left"/>
    </xf>
    <xf numFmtId="0" fontId="292" fillId="4" borderId="2" xfId="117" applyFont="1" applyFill="1" applyBorder="1"/>
    <xf numFmtId="2" fontId="15" fillId="16" borderId="2" xfId="120" quotePrefix="1" applyNumberFormat="1" applyFont="1" applyFill="1" applyBorder="1" applyAlignment="1">
      <alignment horizontal="center"/>
    </xf>
    <xf numFmtId="176" fontId="15" fillId="16" borderId="2" xfId="120" quotePrefix="1" applyNumberFormat="1" applyFont="1" applyFill="1" applyBorder="1" applyAlignment="1">
      <alignment horizontal="center"/>
    </xf>
    <xf numFmtId="0" fontId="292" fillId="27" borderId="0" xfId="117" applyFont="1" applyFill="1" applyAlignment="1">
      <alignment horizontal="right"/>
    </xf>
    <xf numFmtId="0" fontId="271" fillId="4" borderId="0" xfId="128" applyFont="1" applyFill="1"/>
    <xf numFmtId="0" fontId="39" fillId="26" borderId="177" xfId="128" applyFont="1" applyFill="1" applyBorder="1" applyAlignment="1">
      <alignment vertical="center"/>
    </xf>
    <xf numFmtId="0" fontId="39" fillId="26" borderId="22" xfId="128" applyFont="1" applyFill="1" applyBorder="1" applyAlignment="1">
      <alignment vertical="center"/>
    </xf>
    <xf numFmtId="0" fontId="39" fillId="26" borderId="178" xfId="128" applyFont="1" applyFill="1" applyBorder="1" applyAlignment="1">
      <alignment vertical="center"/>
    </xf>
    <xf numFmtId="0" fontId="39" fillId="26" borderId="177" xfId="128" applyFont="1" applyFill="1" applyBorder="1" applyAlignment="1">
      <alignment vertical="center" wrapText="1"/>
    </xf>
    <xf numFmtId="0" fontId="39" fillId="26" borderId="22" xfId="128" applyFont="1" applyFill="1" applyBorder="1" applyAlignment="1">
      <alignment vertical="center" wrapText="1"/>
    </xf>
    <xf numFmtId="0" fontId="39" fillId="26" borderId="178" xfId="128" applyFont="1" applyFill="1" applyBorder="1" applyAlignment="1">
      <alignment vertical="center" wrapText="1"/>
    </xf>
    <xf numFmtId="0" fontId="28" fillId="0" borderId="34" xfId="117" applyFont="1" applyBorder="1" applyAlignment="1">
      <alignment vertical="top" wrapText="1"/>
    </xf>
    <xf numFmtId="0" fontId="28" fillId="0" borderId="24" xfId="117" applyFont="1" applyBorder="1" applyAlignment="1">
      <alignment vertical="top" wrapText="1"/>
    </xf>
    <xf numFmtId="17" fontId="28" fillId="0" borderId="3" xfId="119" applyNumberFormat="1" applyFont="1" applyFill="1" applyBorder="1" applyAlignment="1">
      <alignment horizontal="center"/>
    </xf>
    <xf numFmtId="0" fontId="28" fillId="0" borderId="13" xfId="117" applyFont="1" applyFill="1" applyBorder="1"/>
    <xf numFmtId="0" fontId="28" fillId="0" borderId="34" xfId="117" applyFont="1" applyBorder="1" applyAlignment="1">
      <alignment vertical="center"/>
    </xf>
    <xf numFmtId="0" fontId="12" fillId="4" borderId="178" xfId="117" applyFont="1" applyFill="1" applyBorder="1"/>
    <xf numFmtId="0" fontId="28" fillId="27" borderId="3" xfId="117" applyFont="1" applyFill="1" applyBorder="1"/>
    <xf numFmtId="0" fontId="12" fillId="4" borderId="177" xfId="117" applyFont="1" applyFill="1" applyBorder="1" applyAlignment="1"/>
    <xf numFmtId="0" fontId="12" fillId="4" borderId="22" xfId="117" applyFont="1" applyFill="1" applyBorder="1" applyAlignment="1"/>
    <xf numFmtId="0" fontId="12" fillId="4" borderId="178" xfId="117" applyFont="1" applyFill="1" applyBorder="1" applyAlignment="1"/>
    <xf numFmtId="0" fontId="12" fillId="4" borderId="22" xfId="117" applyFont="1" applyFill="1" applyBorder="1" applyAlignment="1">
      <alignment horizontal="right"/>
    </xf>
    <xf numFmtId="0" fontId="56" fillId="4" borderId="177" xfId="117" applyFont="1" applyFill="1" applyBorder="1" applyAlignment="1">
      <alignment vertical="center"/>
    </xf>
    <xf numFmtId="0" fontId="56" fillId="4" borderId="22" xfId="117" applyFont="1" applyFill="1" applyBorder="1" applyAlignment="1">
      <alignment vertical="center"/>
    </xf>
    <xf numFmtId="0" fontId="56" fillId="4" borderId="178" xfId="117" applyFont="1" applyFill="1" applyBorder="1" applyAlignment="1">
      <alignment vertical="center"/>
    </xf>
    <xf numFmtId="0" fontId="56" fillId="4" borderId="22" xfId="117" applyFont="1" applyFill="1" applyBorder="1" applyAlignment="1">
      <alignment horizontal="right" vertical="center"/>
    </xf>
    <xf numFmtId="0" fontId="50" fillId="4" borderId="171" xfId="119" applyFont="1" applyFill="1" applyBorder="1" applyAlignment="1">
      <alignment vertical="center" wrapText="1"/>
    </xf>
    <xf numFmtId="0" fontId="50" fillId="4" borderId="202" xfId="119" applyFont="1" applyFill="1" applyBorder="1" applyAlignment="1">
      <alignment vertical="center" wrapText="1"/>
    </xf>
    <xf numFmtId="0" fontId="50" fillId="4" borderId="203" xfId="119" applyFont="1" applyFill="1" applyBorder="1" applyAlignment="1">
      <alignment vertical="center" wrapText="1"/>
    </xf>
    <xf numFmtId="0" fontId="50" fillId="4" borderId="204" xfId="119" applyFont="1" applyFill="1" applyBorder="1" applyAlignment="1">
      <alignment horizontal="center"/>
    </xf>
    <xf numFmtId="0" fontId="50" fillId="4" borderId="204" xfId="119" applyFont="1" applyFill="1" applyBorder="1" applyAlignment="1">
      <alignment vertical="center" wrapText="1"/>
    </xf>
    <xf numFmtId="0" fontId="50" fillId="4" borderId="205" xfId="119" applyFont="1" applyFill="1" applyBorder="1" applyAlignment="1">
      <alignment vertical="center" wrapText="1"/>
    </xf>
    <xf numFmtId="0" fontId="28" fillId="27" borderId="3" xfId="117" applyFont="1" applyFill="1" applyBorder="1" applyAlignment="1">
      <alignment horizontal="center"/>
    </xf>
    <xf numFmtId="0" fontId="12" fillId="4" borderId="201" xfId="117" applyFill="1" applyBorder="1"/>
    <xf numFmtId="0" fontId="50" fillId="4" borderId="171" xfId="119" applyFont="1" applyFill="1" applyBorder="1" applyAlignment="1">
      <alignment horizontal="right" vertical="center" wrapText="1"/>
    </xf>
    <xf numFmtId="0" fontId="84" fillId="0" borderId="3" xfId="0" applyFont="1" applyBorder="1" applyAlignment="1">
      <alignment horizontal="center"/>
    </xf>
    <xf numFmtId="170" fontId="17" fillId="172" borderId="201" xfId="169" applyFill="1" applyBorder="1"/>
    <xf numFmtId="0" fontId="84" fillId="172" borderId="171" xfId="0" applyFont="1" applyFill="1" applyBorder="1" applyAlignment="1">
      <alignment vertical="center"/>
    </xf>
    <xf numFmtId="0" fontId="84" fillId="172" borderId="202" xfId="0" applyFont="1" applyFill="1" applyBorder="1" applyAlignment="1">
      <alignment vertical="center"/>
    </xf>
    <xf numFmtId="177" fontId="27" fillId="0" borderId="35" xfId="173" applyNumberFormat="1" applyFont="1" applyBorder="1"/>
    <xf numFmtId="177" fontId="168" fillId="0" borderId="3" xfId="173" applyNumberFormat="1" applyFont="1" applyBorder="1"/>
    <xf numFmtId="0" fontId="29" fillId="0" borderId="35" xfId="56" applyFont="1" applyBorder="1" applyAlignment="1">
      <alignment vertical="center" wrapText="1"/>
    </xf>
    <xf numFmtId="0" fontId="1" fillId="0" borderId="202" xfId="56" applyFont="1" applyBorder="1"/>
    <xf numFmtId="0" fontId="29" fillId="0" borderId="202" xfId="56" applyFont="1" applyBorder="1"/>
    <xf numFmtId="0" fontId="29" fillId="0" borderId="206" xfId="56" applyFont="1" applyBorder="1"/>
    <xf numFmtId="0" fontId="29" fillId="0" borderId="0" xfId="56" applyFont="1" applyAlignment="1">
      <alignment vertical="center" wrapText="1"/>
    </xf>
    <xf numFmtId="0" fontId="29" fillId="0" borderId="206" xfId="56" applyFont="1" applyBorder="1" applyAlignment="1">
      <alignment vertical="center" wrapText="1"/>
    </xf>
    <xf numFmtId="0" fontId="29" fillId="0" borderId="3" xfId="56" applyFont="1" applyBorder="1" applyAlignment="1">
      <alignment vertical="center" wrapText="1"/>
    </xf>
    <xf numFmtId="0" fontId="29" fillId="0" borderId="35" xfId="56" applyFont="1" applyBorder="1" applyAlignment="1">
      <alignment vertical="center"/>
    </xf>
    <xf numFmtId="0" fontId="1" fillId="0" borderId="206" xfId="141" applyBorder="1"/>
    <xf numFmtId="0" fontId="29" fillId="0" borderId="3" xfId="56" applyFont="1" applyBorder="1" applyAlignment="1">
      <alignment vertical="center"/>
    </xf>
    <xf numFmtId="0" fontId="1" fillId="0" borderId="203" xfId="141" applyBorder="1"/>
    <xf numFmtId="0" fontId="29" fillId="0" borderId="20" xfId="56" applyFont="1" applyBorder="1" applyAlignment="1">
      <alignment vertical="center" wrapText="1"/>
    </xf>
    <xf numFmtId="0" fontId="29" fillId="0" borderId="206" xfId="56" applyFont="1" applyBorder="1" applyAlignment="1">
      <alignment horizontal="center" wrapText="1"/>
    </xf>
    <xf numFmtId="0" fontId="23" fillId="0" borderId="202" xfId="56" applyFont="1" applyBorder="1"/>
    <xf numFmtId="0" fontId="27" fillId="0" borderId="202" xfId="56" applyFont="1" applyBorder="1"/>
    <xf numFmtId="0" fontId="27" fillId="0" borderId="35" xfId="56" applyFont="1" applyBorder="1" applyAlignment="1">
      <alignment vertical="center" wrapText="1"/>
    </xf>
    <xf numFmtId="0" fontId="27" fillId="0" borderId="16" xfId="56" applyFont="1" applyBorder="1" applyAlignment="1">
      <alignment vertical="center"/>
    </xf>
    <xf numFmtId="0" fontId="27" fillId="0" borderId="35" xfId="56" applyFont="1" applyBorder="1" applyAlignment="1">
      <alignment vertical="center"/>
    </xf>
    <xf numFmtId="0" fontId="27" fillId="0" borderId="3" xfId="56" applyFont="1" applyBorder="1" applyAlignment="1">
      <alignment vertical="center"/>
    </xf>
    <xf numFmtId="0" fontId="27" fillId="0" borderId="30" xfId="56" applyFont="1" applyBorder="1" applyAlignment="1">
      <alignment vertical="center"/>
    </xf>
    <xf numFmtId="0" fontId="29" fillId="0" borderId="30" xfId="56" applyFont="1" applyBorder="1" applyAlignment="1">
      <alignment vertical="center"/>
    </xf>
    <xf numFmtId="0" fontId="29" fillId="0" borderId="16" xfId="56" applyFont="1" applyBorder="1" applyAlignment="1">
      <alignment vertical="center"/>
    </xf>
    <xf numFmtId="0" fontId="29" fillId="0" borderId="18" xfId="56" applyFont="1" applyBorder="1" applyAlignment="1">
      <alignment vertical="center" wrapText="1"/>
    </xf>
    <xf numFmtId="0" fontId="29" fillId="0" borderId="2" xfId="56" applyFont="1" applyBorder="1" applyAlignment="1">
      <alignment vertical="center"/>
    </xf>
    <xf numFmtId="0" fontId="1" fillId="0" borderId="170" xfId="141" applyBorder="1"/>
    <xf numFmtId="0" fontId="1" fillId="0" borderId="205" xfId="141" applyBorder="1"/>
    <xf numFmtId="0" fontId="27" fillId="0" borderId="16" xfId="56" applyFont="1" applyBorder="1" applyAlignment="1">
      <alignment horizontal="center" vertical="center" wrapText="1"/>
    </xf>
    <xf numFmtId="0" fontId="29" fillId="0" borderId="203" xfId="56" applyFont="1" applyBorder="1" applyAlignment="1">
      <alignment vertical="center" wrapText="1"/>
    </xf>
    <xf numFmtId="0" fontId="29" fillId="25" borderId="35" xfId="141" applyFont="1" applyFill="1" applyBorder="1" applyAlignment="1">
      <alignment vertical="center" wrapText="1"/>
    </xf>
    <xf numFmtId="0" fontId="29" fillId="25" borderId="3" xfId="141" applyFont="1" applyFill="1" applyBorder="1" applyAlignment="1">
      <alignment vertical="center" wrapText="1"/>
    </xf>
    <xf numFmtId="0" fontId="29" fillId="25" borderId="206" xfId="141" applyFont="1" applyFill="1" applyBorder="1" applyAlignment="1">
      <alignment vertical="center" wrapText="1"/>
    </xf>
    <xf numFmtId="0" fontId="12" fillId="0" borderId="201" xfId="121" applyBorder="1"/>
    <xf numFmtId="0" fontId="1" fillId="0" borderId="171" xfId="141" applyBorder="1" applyAlignment="1">
      <alignment vertical="center"/>
    </xf>
    <xf numFmtId="0" fontId="1" fillId="0" borderId="202" xfId="141" applyBorder="1" applyAlignment="1">
      <alignment vertical="center"/>
    </xf>
    <xf numFmtId="0" fontId="18" fillId="4" borderId="0" xfId="121" applyFont="1" applyFill="1" applyAlignment="1">
      <alignment horizontal="centerContinuous" vertical="center"/>
    </xf>
    <xf numFmtId="0" fontId="28" fillId="0" borderId="3" xfId="121" applyFont="1" applyBorder="1" applyAlignment="1">
      <alignment horizontal="center"/>
    </xf>
    <xf numFmtId="0" fontId="18" fillId="0" borderId="171" xfId="117" applyFont="1" applyFill="1" applyBorder="1" applyAlignment="1">
      <alignment vertical="center"/>
    </xf>
    <xf numFmtId="0" fontId="247" fillId="4" borderId="170" xfId="121" applyFont="1" applyFill="1" applyBorder="1"/>
    <xf numFmtId="0" fontId="29" fillId="0" borderId="170" xfId="56" applyFont="1" applyBorder="1"/>
    <xf numFmtId="0" fontId="29" fillId="0" borderId="30" xfId="56" applyFont="1" applyBorder="1"/>
    <xf numFmtId="0" fontId="29" fillId="0" borderId="22" xfId="116" applyFont="1" applyBorder="1" applyAlignment="1">
      <alignment wrapText="1"/>
    </xf>
    <xf numFmtId="0" fontId="29" fillId="0" borderId="178" xfId="116" applyFont="1" applyBorder="1" applyAlignment="1">
      <alignment wrapText="1"/>
    </xf>
    <xf numFmtId="0" fontId="89" fillId="0" borderId="177" xfId="116" applyFont="1" applyBorder="1" applyAlignment="1">
      <alignment wrapText="1"/>
    </xf>
    <xf numFmtId="0" fontId="89" fillId="0" borderId="178" xfId="116" applyFont="1" applyBorder="1" applyAlignment="1">
      <alignment wrapText="1"/>
    </xf>
    <xf numFmtId="0" fontId="114" fillId="17" borderId="170" xfId="0" applyFont="1" applyFill="1" applyBorder="1" applyAlignment="1">
      <alignment horizontal="center"/>
    </xf>
    <xf numFmtId="0" fontId="114" fillId="17" borderId="20" xfId="0" applyFont="1" applyFill="1" applyBorder="1" applyAlignment="1">
      <alignment vertical="center" wrapText="1"/>
    </xf>
    <xf numFmtId="0" fontId="114" fillId="17" borderId="0" xfId="0" applyFont="1" applyFill="1" applyAlignment="1">
      <alignment vertical="center" wrapText="1"/>
    </xf>
    <xf numFmtId="0" fontId="114" fillId="17" borderId="30" xfId="0" applyFont="1" applyFill="1" applyBorder="1" applyAlignment="1">
      <alignment vertical="center" wrapText="1"/>
    </xf>
    <xf numFmtId="0" fontId="114" fillId="17" borderId="18" xfId="0" applyFont="1" applyFill="1" applyBorder="1" applyAlignment="1">
      <alignment vertical="center" wrapText="1"/>
    </xf>
    <xf numFmtId="0" fontId="114" fillId="17" borderId="17" xfId="0" applyFont="1" applyFill="1" applyBorder="1" applyAlignment="1">
      <alignment vertical="center" wrapText="1"/>
    </xf>
    <xf numFmtId="0" fontId="114" fillId="17" borderId="16" xfId="0" applyFont="1" applyFill="1" applyBorder="1" applyAlignment="1">
      <alignment vertical="center" wrapText="1"/>
    </xf>
    <xf numFmtId="0" fontId="58" fillId="4" borderId="2" xfId="117" applyFont="1" applyFill="1" applyBorder="1" applyAlignment="1"/>
    <xf numFmtId="0" fontId="28" fillId="0" borderId="2" xfId="124" applyFont="1" applyBorder="1" applyAlignment="1">
      <alignment vertical="center" wrapText="1"/>
    </xf>
    <xf numFmtId="0" fontId="28" fillId="0" borderId="201" xfId="124" applyFont="1" applyBorder="1" applyAlignment="1">
      <alignment horizontal="center" vertical="center" wrapText="1"/>
    </xf>
    <xf numFmtId="0" fontId="28" fillId="0" borderId="202" xfId="124" applyFont="1" applyBorder="1" applyAlignment="1">
      <alignment horizontal="center" vertical="center" wrapText="1"/>
    </xf>
    <xf numFmtId="0" fontId="71" fillId="0" borderId="206" xfId="124" applyFont="1" applyBorder="1" applyAlignment="1">
      <alignment horizontal="center" vertical="center" wrapText="1"/>
    </xf>
    <xf numFmtId="0" fontId="28" fillId="0" borderId="3" xfId="124" applyFont="1" applyBorder="1" applyAlignment="1">
      <alignment horizontal="center" vertical="center" wrapText="1"/>
    </xf>
    <xf numFmtId="0" fontId="28" fillId="0" borderId="201" xfId="124" applyFont="1" applyBorder="1" applyAlignment="1">
      <alignment horizontal="right" vertical="center" wrapText="1"/>
    </xf>
    <xf numFmtId="0" fontId="28" fillId="0" borderId="202" xfId="124" applyFont="1" applyBorder="1" applyAlignment="1">
      <alignment vertical="center" wrapText="1"/>
    </xf>
    <xf numFmtId="0" fontId="28" fillId="0" borderId="201" xfId="119" applyFont="1" applyFill="1" applyBorder="1" applyAlignment="1">
      <alignment horizontal="center" vertical="center" wrapText="1"/>
    </xf>
    <xf numFmtId="0" fontId="52" fillId="0" borderId="201" xfId="119" applyFont="1" applyFill="1" applyBorder="1" applyAlignment="1">
      <alignment horizontal="center" vertical="center" wrapText="1"/>
    </xf>
    <xf numFmtId="0" fontId="28" fillId="4" borderId="202" xfId="119" applyFont="1" applyFill="1" applyBorder="1" applyAlignment="1">
      <alignment horizontal="center" vertical="center" wrapText="1"/>
    </xf>
    <xf numFmtId="185" fontId="52" fillId="5" borderId="202" xfId="119" applyNumberFormat="1" applyFont="1" applyFill="1" applyBorder="1" applyAlignment="1">
      <alignment horizontal="center"/>
    </xf>
    <xf numFmtId="0" fontId="28" fillId="0" borderId="206" xfId="119" applyFont="1" applyFill="1" applyBorder="1" applyAlignment="1">
      <alignment horizontal="center" vertical="center" wrapText="1"/>
    </xf>
    <xf numFmtId="2" fontId="12" fillId="17" borderId="3" xfId="117" applyNumberFormat="1" applyFill="1" applyBorder="1"/>
    <xf numFmtId="0" fontId="28" fillId="0" borderId="3" xfId="119" applyFont="1" applyFill="1" applyBorder="1" applyAlignment="1">
      <alignment vertical="center" wrapText="1"/>
    </xf>
    <xf numFmtId="0" fontId="28" fillId="4" borderId="192" xfId="119" applyFont="1" applyFill="1" applyBorder="1" applyAlignment="1">
      <alignment vertical="center" wrapText="1"/>
    </xf>
    <xf numFmtId="0" fontId="28" fillId="4" borderId="35" xfId="119" applyFont="1" applyFill="1" applyBorder="1" applyAlignment="1">
      <alignment vertical="center" wrapText="1"/>
    </xf>
    <xf numFmtId="0" fontId="28" fillId="4" borderId="3" xfId="119" applyFont="1" applyFill="1" applyBorder="1" applyAlignment="1">
      <alignment vertical="center" wrapText="1"/>
    </xf>
    <xf numFmtId="0" fontId="28" fillId="0" borderId="192" xfId="119" applyFont="1" applyFill="1" applyBorder="1" applyAlignment="1">
      <alignment vertical="center" wrapText="1"/>
    </xf>
    <xf numFmtId="0" fontId="28" fillId="0" borderId="35" xfId="119" applyFont="1" applyFill="1" applyBorder="1" applyAlignment="1">
      <alignment vertical="center" wrapText="1"/>
    </xf>
    <xf numFmtId="0" fontId="27" fillId="0" borderId="2" xfId="8" applyFont="1" applyBorder="1" applyAlignment="1">
      <alignment horizontal="left"/>
    </xf>
    <xf numFmtId="0" fontId="0" fillId="0" borderId="17" xfId="0" applyBorder="1" applyAlignment="1">
      <alignment horizontal="center"/>
    </xf>
    <xf numFmtId="0" fontId="41" fillId="5" borderId="189" xfId="0" applyFont="1" applyFill="1" applyBorder="1" applyAlignment="1">
      <alignment horizontal="center"/>
    </xf>
    <xf numFmtId="0" fontId="41" fillId="5" borderId="19" xfId="0" applyFont="1" applyFill="1" applyBorder="1" applyAlignment="1">
      <alignment horizontal="center"/>
    </xf>
    <xf numFmtId="0" fontId="41" fillId="5" borderId="195" xfId="0" applyFont="1" applyFill="1" applyBorder="1" applyAlignment="1">
      <alignment horizontal="center"/>
    </xf>
    <xf numFmtId="0" fontId="39" fillId="0" borderId="17" xfId="0" applyFont="1" applyBorder="1" applyAlignment="1">
      <alignment horizontal="center"/>
    </xf>
    <xf numFmtId="0" fontId="39" fillId="0" borderId="0" xfId="0" applyFont="1" applyAlignment="1">
      <alignment horizontal="center"/>
    </xf>
    <xf numFmtId="0" fontId="0" fillId="0" borderId="0" xfId="0" applyAlignment="1">
      <alignment horizontal="center" vertical="center"/>
    </xf>
    <xf numFmtId="0" fontId="27" fillId="0" borderId="0" xfId="152" quotePrefix="1" applyFont="1" applyAlignment="1">
      <alignment horizontal="left" wrapText="1"/>
    </xf>
    <xf numFmtId="0" fontId="27" fillId="0" borderId="0" xfId="152" applyFont="1" applyAlignment="1">
      <alignment horizontal="left" wrapText="1"/>
    </xf>
    <xf numFmtId="0" fontId="27" fillId="0" borderId="0" xfId="152" applyFont="1" applyAlignment="1">
      <alignment horizontal="center" wrapText="1"/>
    </xf>
    <xf numFmtId="0" fontId="27" fillId="0" borderId="0" xfId="152" quotePrefix="1" applyFont="1" applyAlignment="1">
      <alignment horizontal="center" wrapText="1"/>
    </xf>
    <xf numFmtId="0" fontId="27" fillId="0" borderId="49" xfId="152" quotePrefix="1" applyFont="1" applyBorder="1" applyAlignment="1">
      <alignment horizontal="center" wrapText="1"/>
    </xf>
    <xf numFmtId="216" fontId="23" fillId="46" borderId="177" xfId="133" applyNumberFormat="1" applyFont="1" applyFill="1" applyBorder="1" applyAlignment="1">
      <alignment horizontal="center" vertical="center"/>
    </xf>
    <xf numFmtId="216" fontId="23" fillId="46" borderId="22" xfId="133" applyNumberFormat="1" applyFont="1" applyFill="1" applyBorder="1" applyAlignment="1">
      <alignment horizontal="center" vertical="center"/>
    </xf>
    <xf numFmtId="216" fontId="23" fillId="46" borderId="178" xfId="133" applyNumberFormat="1" applyFont="1" applyFill="1" applyBorder="1" applyAlignment="1">
      <alignment horizontal="center" vertical="center"/>
    </xf>
    <xf numFmtId="0" fontId="27" fillId="5" borderId="189" xfId="0" applyFont="1" applyFill="1" applyBorder="1" applyAlignment="1">
      <alignment horizontal="center"/>
    </xf>
    <xf numFmtId="0" fontId="27" fillId="5" borderId="19" xfId="0" applyFont="1" applyFill="1" applyBorder="1" applyAlignment="1">
      <alignment horizontal="center"/>
    </xf>
    <xf numFmtId="0" fontId="27" fillId="5" borderId="195" xfId="0" applyFont="1" applyFill="1" applyBorder="1" applyAlignment="1">
      <alignment horizontal="center"/>
    </xf>
    <xf numFmtId="49" fontId="1" fillId="17" borderId="177" xfId="139" applyNumberFormat="1" applyFill="1" applyBorder="1" applyAlignment="1">
      <alignment horizontal="center"/>
    </xf>
    <xf numFmtId="49" fontId="1" fillId="17" borderId="22" xfId="139" applyNumberFormat="1" applyFill="1" applyBorder="1" applyAlignment="1">
      <alignment horizontal="center"/>
    </xf>
    <xf numFmtId="49" fontId="1" fillId="17" borderId="178" xfId="139" applyNumberFormat="1" applyFill="1" applyBorder="1" applyAlignment="1">
      <alignment horizontal="center"/>
    </xf>
    <xf numFmtId="200" fontId="85" fillId="4" borderId="12" xfId="85" applyNumberFormat="1" applyFont="1" applyFill="1" applyBorder="1" applyAlignment="1">
      <alignment horizontal="left" vertical="center" wrapText="1"/>
    </xf>
    <xf numFmtId="200" fontId="85" fillId="4" borderId="41" xfId="85" applyNumberFormat="1" applyFont="1" applyFill="1" applyBorder="1" applyAlignment="1">
      <alignment horizontal="left" vertical="center" wrapText="1"/>
    </xf>
    <xf numFmtId="200" fontId="85" fillId="4" borderId="12" xfId="4590" applyNumberFormat="1" applyFont="1" applyFill="1" applyBorder="1" applyAlignment="1">
      <alignment horizontal="left"/>
    </xf>
    <xf numFmtId="200" fontId="85" fillId="4" borderId="41" xfId="4590" applyNumberFormat="1" applyFont="1" applyFill="1" applyBorder="1" applyAlignment="1">
      <alignment horizontal="left"/>
    </xf>
    <xf numFmtId="0" fontId="85" fillId="4" borderId="31" xfId="55" applyFont="1" applyFill="1" applyBorder="1" applyAlignment="1">
      <alignment horizontal="center"/>
    </xf>
    <xf numFmtId="0" fontId="85" fillId="4" borderId="198" xfId="55" applyFont="1" applyFill="1" applyBorder="1" applyAlignment="1">
      <alignment horizontal="center"/>
    </xf>
    <xf numFmtId="0" fontId="85" fillId="4" borderId="199" xfId="55" applyFont="1" applyFill="1" applyBorder="1" applyAlignment="1">
      <alignment horizontal="center"/>
    </xf>
    <xf numFmtId="0" fontId="85" fillId="4" borderId="46" xfId="55" applyFont="1" applyFill="1" applyBorder="1" applyAlignment="1">
      <alignment horizontal="center"/>
    </xf>
    <xf numFmtId="0" fontId="85" fillId="4" borderId="17" xfId="55" applyFont="1" applyFill="1" applyBorder="1" applyAlignment="1">
      <alignment horizontal="center"/>
    </xf>
    <xf numFmtId="0" fontId="85" fillId="4" borderId="45" xfId="55" applyFont="1" applyFill="1" applyBorder="1" applyAlignment="1">
      <alignment horizontal="center"/>
    </xf>
    <xf numFmtId="0" fontId="27" fillId="0" borderId="0" xfId="49" applyFont="1" applyAlignment="1">
      <alignment horizontal="center"/>
    </xf>
    <xf numFmtId="0" fontId="27" fillId="0" borderId="0" xfId="49" applyFont="1" applyAlignment="1">
      <alignment horizontal="center" wrapText="1"/>
    </xf>
    <xf numFmtId="0" fontId="156" fillId="0" borderId="192" xfId="0" applyFont="1" applyBorder="1" applyAlignment="1">
      <alignment horizontal="left" wrapText="1"/>
    </xf>
    <xf numFmtId="0" fontId="156" fillId="0" borderId="3" xfId="0" applyFont="1" applyBorder="1" applyAlignment="1">
      <alignment horizontal="left" wrapText="1"/>
    </xf>
    <xf numFmtId="0" fontId="0" fillId="0" borderId="177" xfId="0" applyBorder="1" applyAlignment="1">
      <alignment horizontal="center"/>
    </xf>
    <xf numFmtId="0" fontId="0" fillId="0" borderId="22" xfId="0" applyBorder="1" applyAlignment="1">
      <alignment horizontal="center"/>
    </xf>
    <xf numFmtId="0" fontId="0" fillId="0" borderId="178" xfId="0" applyBorder="1" applyAlignment="1">
      <alignment horizontal="center"/>
    </xf>
    <xf numFmtId="0" fontId="54" fillId="0" borderId="2" xfId="141" applyFont="1" applyBorder="1" applyAlignment="1">
      <alignment horizontal="left" vertical="center" wrapText="1"/>
    </xf>
    <xf numFmtId="0" fontId="53" fillId="27" borderId="2" xfId="141" applyFont="1" applyFill="1" applyBorder="1" applyAlignment="1">
      <alignment horizontal="left" vertical="center" wrapText="1"/>
    </xf>
    <xf numFmtId="0" fontId="64" fillId="4" borderId="0" xfId="117" quotePrefix="1" applyFont="1" applyFill="1" applyAlignment="1">
      <alignment horizontal="left" vertical="top" wrapText="1"/>
    </xf>
    <xf numFmtId="0" fontId="71" fillId="0" borderId="2" xfId="124" applyFont="1" applyBorder="1" applyAlignment="1">
      <alignment horizontal="center" vertical="center" wrapText="1"/>
    </xf>
    <xf numFmtId="0" fontId="28" fillId="0" borderId="177" xfId="117" applyFont="1" applyFill="1" applyBorder="1" applyAlignment="1">
      <alignment horizontal="center" vertical="center"/>
    </xf>
    <xf numFmtId="0" fontId="28" fillId="0" borderId="22" xfId="117" applyFont="1" applyFill="1" applyBorder="1" applyAlignment="1">
      <alignment horizontal="center" vertical="center"/>
    </xf>
    <xf numFmtId="0" fontId="28" fillId="0" borderId="178" xfId="117" applyFont="1" applyFill="1" applyBorder="1" applyAlignment="1">
      <alignment horizontal="center" vertical="center"/>
    </xf>
    <xf numFmtId="0" fontId="12" fillId="0" borderId="177" xfId="117" applyFont="1" applyBorder="1" applyAlignment="1">
      <alignment horizontal="center"/>
    </xf>
    <xf numFmtId="0" fontId="12" fillId="0" borderId="178" xfId="117" applyFont="1" applyBorder="1" applyAlignment="1">
      <alignment horizontal="center"/>
    </xf>
    <xf numFmtId="0" fontId="28" fillId="0" borderId="2" xfId="122" applyFont="1" applyFill="1" applyBorder="1" applyAlignment="1">
      <alignment horizontal="center" vertical="center" wrapText="1"/>
    </xf>
    <xf numFmtId="0" fontId="64" fillId="27" borderId="0" xfId="117" quotePrefix="1" applyFont="1" applyFill="1" applyAlignment="1">
      <alignment horizontal="left" vertical="top" wrapText="1"/>
    </xf>
    <xf numFmtId="0" fontId="28" fillId="0" borderId="177" xfId="125" applyFont="1" applyFill="1" applyBorder="1" applyAlignment="1">
      <alignment horizontal="center"/>
    </xf>
    <xf numFmtId="0" fontId="28" fillId="0" borderId="178" xfId="125" applyFont="1" applyFill="1" applyBorder="1" applyAlignment="1">
      <alignment horizontal="center"/>
    </xf>
    <xf numFmtId="0" fontId="28" fillId="0" borderId="2" xfId="126" applyFont="1" applyFill="1" applyBorder="1" applyAlignment="1">
      <alignment horizontal="center" vertical="center" wrapText="1"/>
    </xf>
    <xf numFmtId="14" fontId="52" fillId="0" borderId="33" xfId="125" applyNumberFormat="1" applyFont="1" applyFill="1" applyBorder="1" applyAlignment="1">
      <alignment horizontal="center" vertical="center" wrapText="1"/>
    </xf>
    <xf numFmtId="14" fontId="52" fillId="0" borderId="32" xfId="125" applyNumberFormat="1" applyFont="1" applyFill="1" applyBorder="1" applyAlignment="1">
      <alignment horizontal="center" vertical="center" wrapText="1"/>
    </xf>
    <xf numFmtId="0" fontId="28" fillId="0" borderId="28" xfId="117" applyFont="1" applyFill="1" applyBorder="1" applyAlignment="1">
      <alignment horizontal="center" wrapText="1"/>
    </xf>
    <xf numFmtId="0" fontId="28" fillId="0" borderId="34" xfId="117" applyFont="1" applyFill="1" applyBorder="1" applyAlignment="1">
      <alignment horizontal="center" wrapText="1"/>
    </xf>
    <xf numFmtId="0" fontId="28" fillId="0" borderId="24" xfId="117" applyFont="1" applyFill="1" applyBorder="1" applyAlignment="1">
      <alignment horizontal="center" wrapText="1"/>
    </xf>
    <xf numFmtId="0" fontId="52" fillId="0" borderId="192" xfId="127" applyFont="1" applyFill="1" applyBorder="1" applyAlignment="1">
      <alignment horizontal="center" vertical="center" wrapText="1"/>
    </xf>
    <xf numFmtId="0" fontId="52" fillId="0" borderId="35" xfId="127" applyFont="1" applyFill="1" applyBorder="1" applyAlignment="1">
      <alignment horizontal="center" vertical="center" wrapText="1"/>
    </xf>
    <xf numFmtId="0" fontId="52" fillId="0" borderId="3" xfId="127" applyFont="1" applyFill="1" applyBorder="1" applyAlignment="1">
      <alignment horizontal="center" vertical="center" wrapText="1"/>
    </xf>
    <xf numFmtId="2" fontId="12" fillId="17" borderId="189" xfId="127" applyNumberFormat="1" applyFill="1" applyBorder="1" applyAlignment="1">
      <alignment horizontal="left" vertical="top" wrapText="1"/>
    </xf>
    <xf numFmtId="2" fontId="12" fillId="17" borderId="19" xfId="127" applyNumberFormat="1" applyFill="1" applyBorder="1" applyAlignment="1">
      <alignment horizontal="left" vertical="top"/>
    </xf>
    <xf numFmtId="2" fontId="12" fillId="17" borderId="195" xfId="127" applyNumberFormat="1" applyFill="1" applyBorder="1" applyAlignment="1">
      <alignment horizontal="left" vertical="top"/>
    </xf>
    <xf numFmtId="2" fontId="12" fillId="17" borderId="20" xfId="127" applyNumberFormat="1" applyFill="1" applyBorder="1" applyAlignment="1">
      <alignment horizontal="left" vertical="top"/>
    </xf>
    <xf numFmtId="2" fontId="12" fillId="17" borderId="0" xfId="127" applyNumberFormat="1" applyFill="1" applyBorder="1" applyAlignment="1">
      <alignment horizontal="left" vertical="top"/>
    </xf>
    <xf numFmtId="2" fontId="12" fillId="17" borderId="30" xfId="127" applyNumberFormat="1" applyFill="1" applyBorder="1" applyAlignment="1">
      <alignment horizontal="left" vertical="top"/>
    </xf>
    <xf numFmtId="2" fontId="12" fillId="17" borderId="18" xfId="127" applyNumberFormat="1" applyFill="1" applyBorder="1" applyAlignment="1">
      <alignment horizontal="left" vertical="top"/>
    </xf>
    <xf numFmtId="2" fontId="12" fillId="17" borderId="17" xfId="127" applyNumberFormat="1" applyFill="1" applyBorder="1" applyAlignment="1">
      <alignment horizontal="left" vertical="top"/>
    </xf>
    <xf numFmtId="2" fontId="12" fillId="17" borderId="16" xfId="127" applyNumberFormat="1" applyFill="1" applyBorder="1" applyAlignment="1">
      <alignment horizontal="left" vertical="top"/>
    </xf>
    <xf numFmtId="0" fontId="28" fillId="0" borderId="28" xfId="117" applyFont="1" applyFill="1" applyBorder="1" applyAlignment="1">
      <alignment horizontal="center" vertical="center"/>
    </xf>
    <xf numFmtId="0" fontId="28" fillId="0" borderId="34" xfId="117" applyFont="1" applyFill="1" applyBorder="1" applyAlignment="1">
      <alignment horizontal="center" vertical="center"/>
    </xf>
    <xf numFmtId="0" fontId="28" fillId="0" borderId="24" xfId="117" applyFont="1" applyFill="1" applyBorder="1" applyAlignment="1">
      <alignment horizontal="center" vertical="center"/>
    </xf>
    <xf numFmtId="0" fontId="12" fillId="27" borderId="0" xfId="125" quotePrefix="1" applyFill="1" applyBorder="1" applyAlignment="1">
      <alignment horizontal="left" vertical="top" wrapText="1"/>
    </xf>
    <xf numFmtId="0" fontId="28" fillId="4" borderId="0" xfId="119" applyFont="1" applyFill="1" applyBorder="1" applyAlignment="1">
      <alignment horizontal="center" vertical="center" wrapText="1"/>
    </xf>
    <xf numFmtId="0" fontId="52" fillId="4" borderId="0" xfId="119" applyFont="1" applyFill="1" applyBorder="1" applyAlignment="1">
      <alignment horizontal="center" vertical="center" wrapText="1"/>
    </xf>
    <xf numFmtId="0" fontId="39" fillId="26" borderId="2" xfId="128" applyFont="1" applyFill="1" applyBorder="1" applyAlignment="1">
      <alignment horizontal="center"/>
    </xf>
    <xf numFmtId="0" fontId="39" fillId="26" borderId="177" xfId="128" applyFont="1" applyFill="1" applyBorder="1" applyAlignment="1">
      <alignment horizontal="center"/>
    </xf>
    <xf numFmtId="0" fontId="39" fillId="26" borderId="22" xfId="128" applyFont="1" applyFill="1" applyBorder="1" applyAlignment="1">
      <alignment horizontal="center"/>
    </xf>
    <xf numFmtId="0" fontId="39" fillId="4" borderId="177" xfId="128" applyFont="1" applyFill="1" applyBorder="1" applyAlignment="1">
      <alignment horizontal="center"/>
    </xf>
    <xf numFmtId="0" fontId="39" fillId="4" borderId="22" xfId="128" applyFont="1" applyFill="1" applyBorder="1" applyAlignment="1">
      <alignment horizontal="center"/>
    </xf>
    <xf numFmtId="0" fontId="39" fillId="4" borderId="178" xfId="128" applyFont="1" applyFill="1" applyBorder="1" applyAlignment="1">
      <alignment horizontal="center"/>
    </xf>
    <xf numFmtId="0" fontId="39" fillId="26" borderId="192" xfId="128" applyFont="1" applyFill="1" applyBorder="1" applyAlignment="1">
      <alignment horizontal="center" vertical="center" wrapText="1"/>
    </xf>
    <xf numFmtId="0" fontId="39" fillId="26" borderId="35" xfId="128" applyFont="1" applyFill="1" applyBorder="1" applyAlignment="1">
      <alignment horizontal="center" vertical="center" wrapText="1"/>
    </xf>
    <xf numFmtId="0" fontId="39" fillId="26" borderId="3" xfId="128" applyFont="1" applyFill="1" applyBorder="1" applyAlignment="1">
      <alignment horizontal="center" vertical="center" wrapText="1"/>
    </xf>
    <xf numFmtId="0" fontId="39" fillId="26" borderId="178" xfId="128" applyFont="1" applyFill="1" applyBorder="1" applyAlignment="1">
      <alignment horizontal="center"/>
    </xf>
    <xf numFmtId="0" fontId="83" fillId="0" borderId="0" xfId="0" applyFont="1" applyFill="1"/>
    <xf numFmtId="0" fontId="0" fillId="0" borderId="0" xfId="0" applyFill="1"/>
  </cellXfs>
  <cellStyles count="35215">
    <cellStyle name=" 1" xfId="736" xr:uid="{14140FDC-0816-40DF-87A1-9B275900BE86}"/>
    <cellStyle name="%" xfId="8" xr:uid="{2D7CDAE8-BB70-4BE4-ABCB-D8E9A774A003}"/>
    <cellStyle name="% 10" xfId="4941" xr:uid="{7D98862F-E4E3-4319-B0FE-1649A0433C6B}"/>
    <cellStyle name="% 10 2 3" xfId="79" xr:uid="{3B796D6C-3189-45C2-B969-71BDEE1032CA}"/>
    <cellStyle name="% 114" xfId="55" xr:uid="{37264ED4-2946-4F17-92F2-77F382959878}"/>
    <cellStyle name="% 2" xfId="308" xr:uid="{37B10A1B-FBD3-45DB-82C4-6EB9A4359AEE}"/>
    <cellStyle name="% 2 2" xfId="442" xr:uid="{49C8A29E-8273-4ED7-8A7A-6F8FDFE15059}"/>
    <cellStyle name="% 2 2 2" xfId="76" xr:uid="{0A39A559-25EC-409A-8BA2-B560EA5C6CFD}"/>
    <cellStyle name="% 2 2 2 2" xfId="4347" xr:uid="{2A247887-60A8-4487-A55C-60F4773A1159}"/>
    <cellStyle name="% 2 2 2 2 2" xfId="86" xr:uid="{BF977A91-DD09-4EB4-856D-BC470DCF3318}"/>
    <cellStyle name="% 2 2 2 3" xfId="6454" xr:uid="{A2267430-EFF5-419C-B217-9DE556318DAA}"/>
    <cellStyle name="% 2 2 2 4" xfId="4944" xr:uid="{1A0BB5B7-E9EA-4EE3-9758-EEDFB01AC445}"/>
    <cellStyle name="% 2 2 3" xfId="173" xr:uid="{EF50FADB-0D4E-48E9-9953-6FFF3E9C1265}"/>
    <cellStyle name="% 2 2 3 2" xfId="4943" xr:uid="{2B9E9901-63C9-4FF5-8335-9E6BC247A1F3}"/>
    <cellStyle name="% 2 2 4" xfId="12" xr:uid="{A80C6713-9577-482D-8C9C-CCDFFE05430B}"/>
    <cellStyle name="% 2 3" xfId="512" xr:uid="{54499C8E-3B26-4870-9AB8-3AF62F10AF11}"/>
    <cellStyle name="% 2 3 2" xfId="1563" xr:uid="{A796F990-6092-4EE0-976E-4734EBB23A14}"/>
    <cellStyle name="% 2 4" xfId="4942" xr:uid="{CA7F26BE-2AAB-40EA-B3EA-53C2E8412AE3}"/>
    <cellStyle name="% 2 48" xfId="4163" xr:uid="{3290275B-116D-4AF5-829B-27A598108AEE}"/>
    <cellStyle name="% 3" xfId="810" xr:uid="{1EDE61E5-729C-4053-BAF3-CEC7DB91A892}"/>
    <cellStyle name="% 3 2" xfId="4945" xr:uid="{894EA449-AB7A-471D-A204-0ED2117B2D70}"/>
    <cellStyle name="% 4" xfId="4946" xr:uid="{4EF73059-C13A-45A2-87CB-F1AECB1E0435}"/>
    <cellStyle name="% 4 2" xfId="4947" xr:uid="{942CC1ED-498B-4BF7-B7CA-AB1E92E911BE}"/>
    <cellStyle name="% 4 3" xfId="4948" xr:uid="{BC7B59FE-0A3B-4899-ABBD-A3681528D897}"/>
    <cellStyle name="% 4 4" xfId="4949" xr:uid="{D33FEA31-37AC-412B-918E-0B3431E045FE}"/>
    <cellStyle name="% 4 5" xfId="4950" xr:uid="{865E801A-C0F3-4056-A3BC-56DE6A81442A}"/>
    <cellStyle name="% 4 6" xfId="4951" xr:uid="{D7CCC838-2430-4657-B47C-FC3CD884071A}"/>
    <cellStyle name="% 4 7" xfId="4952" xr:uid="{6DCCD722-A163-422D-9B04-01610CA3AAAF}"/>
    <cellStyle name="% 4 8" xfId="4953" xr:uid="{7E09976F-35E4-43CC-B239-FC51175EC68C}"/>
    <cellStyle name="% 5" xfId="4940" xr:uid="{F80E396F-1498-4290-914B-DEA50A41A2A9}"/>
    <cellStyle name="% 53" xfId="115" xr:uid="{8DB61019-84F3-4F2C-A976-4C25BD0831A8}"/>
    <cellStyle name="% 53 2" xfId="174" xr:uid="{5B952F1B-2AAF-471B-B3CD-32E84C439B66}"/>
    <cellStyle name="% 6" xfId="6433" xr:uid="{663A7EA5-EE12-40A2-B800-026D9DB39A69}"/>
    <cellStyle name="%_3.3 Tax" xfId="4954" xr:uid="{1F77019A-F6F2-4405-9591-E53218EBF012}"/>
    <cellStyle name="%_3.3 Tax 2" xfId="4955" xr:uid="{21DDB9FC-F569-4BA5-A162-2E4AD69C1A14}"/>
    <cellStyle name="%_BP10+ GTO Capex Split CN" xfId="4956" xr:uid="{F06B5307-D114-4914-A495-C3CB31255098}"/>
    <cellStyle name="%_GTO Non Operational Capex Roll-over submission (FINAL with property)" xfId="4957" xr:uid="{BE6DF81B-CF04-494E-9179-802F7D63088B}"/>
    <cellStyle name="%_NGG Opex PCRRP Tables 31 Mar 2009 2 2" xfId="85" xr:uid="{4AD0D83F-5CB1-43C0-B45B-6C36B7CD1E45}"/>
    <cellStyle name="%_NGG Opex PCRRP Tables 31 Mar 2009 3" xfId="4590" xr:uid="{006460BF-04CE-4FD7-AE7E-D9DE41883B95}"/>
    <cellStyle name="%_NGG TPCR4 MG Workings" xfId="4958" xr:uid="{4B705DAE-B4CA-47FA-B611-E4D4D8856EE3}"/>
    <cellStyle name="%_Opex Input" xfId="4959" xr:uid="{BB1670A6-75A6-46DA-A3B1-69309557F66B}"/>
    <cellStyle name="%_RRP Rec" xfId="446" xr:uid="{9EEB76E6-B0D5-4F3E-854B-56308454BC50}"/>
    <cellStyle name="%_Section 5" xfId="447" xr:uid="{B0597EA6-9D49-4DE1-9B9C-68FB6146FDF8}"/>
    <cellStyle name="%_Section 5 2" xfId="513" xr:uid="{2BFCA47D-F631-49A6-BD2E-D5532D2169B7}"/>
    <cellStyle name="%_Section 5 2 2" xfId="1564" xr:uid="{54E18B65-2E2F-498C-9DCF-9AF34AF9493F}"/>
    <cellStyle name="%_Transmission PCRRP tables_SPTL_200809 V1" xfId="4960" xr:uid="{FE613474-CC00-4D47-BC37-35BEE22FFBEE}"/>
    <cellStyle name="%_VR NGET Opex tables" xfId="4961" xr:uid="{E3A3C2E7-DCDB-4617-A22A-9905B0A2EF3F}"/>
    <cellStyle name="%_VR Pensions Opex tables" xfId="4962" xr:uid="{EDADBA81-ACBD-4DDE-818C-290AE093C9F0}"/>
    <cellStyle name="_070323 - 5yr opex BPQ (Final)" xfId="4963" xr:uid="{25C359A0-4BA7-4E14-A978-7D43EAB6CBEE}"/>
    <cellStyle name="_0708 GSO Capex RRP (detail)" xfId="4964" xr:uid="{B7F5DBD3-E3B2-4BCE-99CC-A3154AC52F06}"/>
    <cellStyle name="_0708 GSO Capex RRP (detail) 2" xfId="4965" xr:uid="{363B31B2-C55A-4B61-A2E9-18851BD78BEF}"/>
    <cellStyle name="_0708 GSO Capex RRP (detail) 2 2" xfId="4966" xr:uid="{00AE8389-F0FF-4A57-AE3F-1C0A8958B0B8}"/>
    <cellStyle name="_0708 GSO Capex RRP (detail) 2 3" xfId="4967" xr:uid="{8ED5C3C2-3A55-4A7F-9360-927322CF4DD6}"/>
    <cellStyle name="_0708 GSO Capex RRP (detail) 2 4" xfId="4968" xr:uid="{C56E3994-A6E9-4BCD-AD81-42F7FEDC4030}"/>
    <cellStyle name="_0708 GSO Capex RRP (detail) 2 5" xfId="4969" xr:uid="{DD703AA0-7361-4B23-99FE-8543F09FD5AD}"/>
    <cellStyle name="_0708 GSO Capex RRP (detail) 2 6" xfId="4970" xr:uid="{9D3B089A-D118-4459-9C96-44CE2491FCE6}"/>
    <cellStyle name="_0708 GSO Capex RRP (detail) 2 7" xfId="4971" xr:uid="{CA5CFD26-A12E-4E3D-9F45-C3023FE7AFC3}"/>
    <cellStyle name="_0708 GSO Capex RRP (detail) 2 8" xfId="4972" xr:uid="{0EFB4DAC-D12C-452C-9322-483575B61EF6}"/>
    <cellStyle name="_0708 GSO Capex RRP (detail)_Opex Input" xfId="4973" xr:uid="{8BD40E07-DB4F-462F-91F2-DDA1568667F2}"/>
    <cellStyle name="_0708 TO Non-Op Capex (detail)" xfId="4974" xr:uid="{C6C428DE-A8C9-4443-90ED-7FA45FCAED6C}"/>
    <cellStyle name="_AS&amp;I Q3 Forecast workings v2" xfId="809" xr:uid="{95E883AF-A18F-4B97-B38D-AD20420ADE2D}"/>
    <cellStyle name="_Aug to Nov heads" xfId="808" xr:uid="{26506C48-55F2-4BEC-BCC2-AFB1C1D080A5}"/>
    <cellStyle name="_Book4" xfId="4975" xr:uid="{5B3BDBC0-B628-4370-9F17-2B13A312AFD3}"/>
    <cellStyle name="_Book4 2" xfId="4976" xr:uid="{53A35B0D-BDC7-42E6-88F4-664DAB371D99}"/>
    <cellStyle name="_Book4 2 2" xfId="4977" xr:uid="{57344433-77C9-4FA3-9E78-D918FEAD0FCB}"/>
    <cellStyle name="_Book4 2 3" xfId="4978" xr:uid="{36D0A37C-6750-4BA5-8C45-50A9B9003B9E}"/>
    <cellStyle name="_Book4 2 4" xfId="4979" xr:uid="{853BFF98-9B00-47DB-BD2D-496206116D88}"/>
    <cellStyle name="_Book4 2 5" xfId="4980" xr:uid="{8FD43385-AC72-4371-B194-D74431D9CE39}"/>
    <cellStyle name="_Book4 2 6" xfId="4981" xr:uid="{F4B8F980-B98F-4C8C-A996-41AAFB8D9429}"/>
    <cellStyle name="_Book4 2 7" xfId="4982" xr:uid="{EC9EBDE2-ED00-47A8-9A60-B595F6FC7206}"/>
    <cellStyle name="_Book4 2 8" xfId="4983" xr:uid="{8E763D78-8861-47DB-9F3D-F6851A91A3D5}"/>
    <cellStyle name="_BP10+ GTO Capex Split CN" xfId="4984" xr:uid="{1D10CC09-83F9-48A4-A4A2-D1FAF9B3AB1A}"/>
    <cellStyle name="_BP10+post TIC 1 Jun" xfId="4985" xr:uid="{810ACCC2-76AF-4B74-B472-3ED8BC1D29CD}"/>
    <cellStyle name="_BP10+post TIC 1 Jun 2" xfId="4986" xr:uid="{08CF6BEE-B359-4B22-8D8D-2902E2DECF09}"/>
    <cellStyle name="_BP10+post TIC 1 Jun 2 2" xfId="4987" xr:uid="{5E7E54A0-0BDE-4389-A312-8D5F7384B673}"/>
    <cellStyle name="_BP10+post TIC 1 Jun 2 3" xfId="4988" xr:uid="{6996D7B8-C751-46F0-A4DA-ED5C2329A857}"/>
    <cellStyle name="_BP10+post TIC 1 Jun 2 4" xfId="4989" xr:uid="{9A6FB8FB-91B6-49DB-A1BD-9E72A52431C1}"/>
    <cellStyle name="_BP10+post TIC 1 Jun 2 5" xfId="4990" xr:uid="{86F4AC48-E938-46A9-B505-83834039B0F7}"/>
    <cellStyle name="_BP10+post TIC 1 Jun 2 6" xfId="4991" xr:uid="{9119A36E-ECAC-4FED-A719-02F017B99EF5}"/>
    <cellStyle name="_BP10+post TIC 1 Jun 2 7" xfId="4992" xr:uid="{8ABC0EBB-0B97-4BF1-82EF-7BF6A290E682}"/>
    <cellStyle name="_BP10+post TIC 1 Jun 2 8" xfId="4993" xr:uid="{8D7F02F8-76AE-48B4-A05D-367398D51FC4}"/>
    <cellStyle name="_Capital Plan - IS UK" xfId="4994" xr:uid="{3E7E751E-9018-45AB-9847-753C1A59741E}"/>
    <cellStyle name="_Capital Plan - IS UK_0910 GSO Capex RRP - Final (Detail) v2 220710" xfId="4995" xr:uid="{95D4118B-8A5A-4988-8FF6-3678B5D90402}"/>
    <cellStyle name="_Capital Plan - IS UK_0910 GSO Capex RRP - Final (Detail) v2 220710 2" xfId="4996" xr:uid="{994A773D-74A0-4B09-9E9E-25FA5CD3A75D}"/>
    <cellStyle name="_Capital Plan - IS UK_0910 GSO Capex RRP - Final (Detail) v2 220710 2 2" xfId="4997" xr:uid="{7C057451-973A-415F-8D68-09BD39228439}"/>
    <cellStyle name="_Capital Plan - IS UK_0910 GSO Capex RRP - Final (Detail) v2 220710 2 3" xfId="4998" xr:uid="{3D84C6D6-2EB6-41D7-8AE5-575DD49C6E2D}"/>
    <cellStyle name="_Capital Plan - IS UK_0910 GSO Capex RRP - Final (Detail) v2 220710 2 4" xfId="4999" xr:uid="{8688DB46-8AD8-4FA3-8920-3654422530C2}"/>
    <cellStyle name="_Capital Plan - IS UK_0910 GSO Capex RRP - Final (Detail) v2 220710 2 5" xfId="5000" xr:uid="{3B6E3361-8E65-403D-BD4E-20C08A56FB2B}"/>
    <cellStyle name="_Capital Plan - IS UK_0910 GSO Capex RRP - Final (Detail) v2 220710 2 6" xfId="5001" xr:uid="{2DA73C4C-3648-43D9-81AF-8315E1882412}"/>
    <cellStyle name="_Capital Plan - IS UK_0910 GSO Capex RRP - Final (Detail) v2 220710 2 7" xfId="5002" xr:uid="{C6610262-9769-4076-A5FF-BDFBBEACE332}"/>
    <cellStyle name="_Capital Plan - IS UK_0910 GSO Capex RRP - Final (Detail) v2 220710 2 8" xfId="5003" xr:uid="{1965757F-CAD2-445D-AA64-9B81923AB2A3}"/>
    <cellStyle name="_Capital Plan - IS UK_0910 GSO Capex RRP - Final (Detail) v2 220710_Opex Input" xfId="5004" xr:uid="{0069D477-6C66-4E0A-B351-AD7CA6687DA2}"/>
    <cellStyle name="_CCs" xfId="807" xr:uid="{164C71A7-015E-454F-91FE-478B4632A138}"/>
    <cellStyle name="_FM Data &amp; Mappings" xfId="806" xr:uid="{61722E9B-EEB4-4DE3-A3F3-5A3AAEC7E11C}"/>
    <cellStyle name="_Gas TO major Projects Forecast Jun-10" xfId="5005" xr:uid="{4CD51298-DBF6-4366-9A27-57B0C09A3132}"/>
    <cellStyle name="_Gas TO major Projects Forecast Jun-10 2" xfId="5006" xr:uid="{965B0720-457E-4F95-BADA-48D501204986}"/>
    <cellStyle name="_Gas TO major Projects Forecast Jun-10 2 2" xfId="5007" xr:uid="{3BAF276A-E911-4179-8000-518875D86A92}"/>
    <cellStyle name="_Gas TO major Projects Forecast Jun-10 2 3" xfId="5008" xr:uid="{C60A3076-A8DD-459B-89A5-F916B2365E17}"/>
    <cellStyle name="_Gas TO major Projects Forecast Jun-10 2 4" xfId="5009" xr:uid="{EA82944D-1938-4B5A-A972-AE0957824A62}"/>
    <cellStyle name="_Gas TO major Projects Forecast Jun-10 2 5" xfId="5010" xr:uid="{E88B2BEC-36A3-4BE8-9227-2E06EDE28C21}"/>
    <cellStyle name="_Gas TO major Projects Forecast Jun-10 2 6" xfId="5011" xr:uid="{3B1BDAB8-B724-4F35-AC94-01CCD87590BD}"/>
    <cellStyle name="_Gas TO major Projects Forecast Jun-10 2 7" xfId="5012" xr:uid="{9433C19D-7011-4359-9CE6-62761C08D3BB}"/>
    <cellStyle name="_Gas TO major Projects Forecast Jun-10 2 8" xfId="5013" xr:uid="{44F4234E-C67B-4DC3-8235-8EBE69DADBC0}"/>
    <cellStyle name="_Gas TO major Projects Forecast May-10 BP10+ v5" xfId="5014" xr:uid="{80B7D36B-1315-46EE-B5DF-230566B98AB0}"/>
    <cellStyle name="_Gas TO major Projects Forecast May-10 BP10+ v5 2" xfId="5015" xr:uid="{7D51A692-503A-4B30-9E2D-B7CCE2B37280}"/>
    <cellStyle name="_Gas TO major Projects Forecast May-10 BP10+ v5 2 2" xfId="5016" xr:uid="{7CC5683C-3DE0-4B9F-BDCD-F2A2582D35C1}"/>
    <cellStyle name="_Gas TO major Projects Forecast May-10 BP10+ v5 2 3" xfId="5017" xr:uid="{852407AE-EB56-4881-9535-FC72851105F9}"/>
    <cellStyle name="_Gas TO major Projects Forecast May-10 BP10+ v5 2 4" xfId="5018" xr:uid="{FA546F30-E432-4887-984F-F8EB8A038BD7}"/>
    <cellStyle name="_Gas TO major Projects Forecast May-10 BP10+ v5 2 5" xfId="5019" xr:uid="{564EA3F3-12A5-4E91-A6C5-073A72CE1BF7}"/>
    <cellStyle name="_Gas TO major Projects Forecast May-10 BP10+ v5 2 6" xfId="5020" xr:uid="{77BDE569-7CFB-4A25-9C9D-80166E6DF440}"/>
    <cellStyle name="_Gas TO major Projects Forecast May-10 BP10+ v5 2 7" xfId="5021" xr:uid="{623E1ED5-A11F-495B-ADC2-A928DBE0203B}"/>
    <cellStyle name="_Gas TO major Projects Forecast May-10 BP10+ v5 2 8" xfId="5022" xr:uid="{755C0E33-793F-4942-B004-57D99AC55319}"/>
    <cellStyle name="_GTAM budget tracker Template" xfId="805" xr:uid="{78248B31-F81E-44DC-A463-C2FA2E30AAAB}"/>
    <cellStyle name="_GTO Non Operational Capex Roll-over submission (FINAL with property)" xfId="5023" xr:uid="{F7E9B556-92D9-4369-BCB8-75DE042CE872}"/>
    <cellStyle name="_Manpower Model" xfId="804" xr:uid="{277A2C73-0455-4651-A65A-B86F1B497923}"/>
    <cellStyle name="_Metering" xfId="803" xr:uid="{4FCB1F76-C3A2-4F55-92EE-4A597C5A0933}"/>
    <cellStyle name="_Metering 2" xfId="802" xr:uid="{38A35AC0-83CC-47C9-90EC-195B02C17FA0}"/>
    <cellStyle name="_Metering 3" xfId="801" xr:uid="{8483AC16-A376-46AF-B374-3261B952C5F2}"/>
    <cellStyle name="_Sheet1" xfId="800" xr:uid="{69F8F06F-8B20-4C98-977C-4E9979D69705}"/>
    <cellStyle name="_Sheet2" xfId="799" xr:uid="{D2F5B5DD-D654-45D2-BFF9-C80FDBD3159A}"/>
    <cellStyle name="_Test scoring_UKGDx_20070924_Pilot (DV)" xfId="5024" xr:uid="{5903247A-860A-41A7-81EA-4BEF2308C850}"/>
    <cellStyle name="=C:\WINNT\SYSTEM32\COMMAND.COM" xfId="2" xr:uid="{0EF29728-1581-41BB-908B-5FBB84BE42DE}"/>
    <cellStyle name="=C:\WINNT\SYSTEM32\COMMAND.COM 10" xfId="4934" xr:uid="{6EF62680-6A8D-4DF7-94B1-962548DAAF27}"/>
    <cellStyle name="=C:\WINNT\SYSTEM32\COMMAND.COM 11" xfId="5025" xr:uid="{0F250928-350A-40D1-930E-3C16AE8E6E93}"/>
    <cellStyle name="=C:\WINNT\SYSTEM32\COMMAND.COM 12" xfId="5026" xr:uid="{78BA3468-04E4-426C-BB8C-6C33305941A5}"/>
    <cellStyle name="=C:\WINNT\SYSTEM32\COMMAND.COM 13" xfId="5027" xr:uid="{2114F48E-0D2C-41BC-BF2E-118441D11BEF}"/>
    <cellStyle name="=C:\WINNT\SYSTEM32\COMMAND.COM 14" xfId="5028" xr:uid="{42681F02-9945-409A-987F-4319F2DCB75D}"/>
    <cellStyle name="=C:\WINNT\SYSTEM32\COMMAND.COM 15" xfId="5029" xr:uid="{4AB110BB-C8B9-4B67-AE09-1F914F239345}"/>
    <cellStyle name="=C:\WINNT\SYSTEM32\COMMAND.COM 16" xfId="5030" xr:uid="{EC7FEA44-B407-425C-9B74-A43C4DD2308B}"/>
    <cellStyle name="=C:\WINNT\SYSTEM32\COMMAND.COM 17" xfId="5031" xr:uid="{2A04BD86-1727-4EEB-8710-BFE0FD6CF037}"/>
    <cellStyle name="=C:\WINNT\SYSTEM32\COMMAND.COM 18" xfId="5032" xr:uid="{E0BE6920-06D0-490E-A5EA-4B1C7F0641E1}"/>
    <cellStyle name="=C:\WINNT\SYSTEM32\COMMAND.COM 19" xfId="5033" xr:uid="{5CA2F439-6590-464E-A957-10AEE6F586CE}"/>
    <cellStyle name="=C:\WINNT\SYSTEM32\COMMAND.COM 2" xfId="16" xr:uid="{EBB5290F-89D3-44F7-B8D7-A84E6312CF68}"/>
    <cellStyle name="=C:\WINNT\SYSTEM32\COMMAND.COM 2 2" xfId="238" xr:uid="{E255DC43-96B1-4C54-8CE3-FF6BA33BF900}"/>
    <cellStyle name="=C:\WINNT\SYSTEM32\COMMAND.COM 2 2 2" xfId="30" xr:uid="{4217F797-D472-429C-96A1-69D66EEDEB2D}"/>
    <cellStyle name="=C:\WINNT\SYSTEM32\COMMAND.COM 2 2 2 2" xfId="5036" xr:uid="{3B3A88F8-6296-422E-A9DF-9F5A6321722A}"/>
    <cellStyle name="=C:\WINNT\SYSTEM32\COMMAND.COM 2 2 2 3" xfId="5037" xr:uid="{8F8C5548-5040-4A57-8F7C-1C4E55010E57}"/>
    <cellStyle name="=C:\WINNT\SYSTEM32\COMMAND.COM 2 2 2 4" xfId="5035" xr:uid="{5AD30ABC-0B90-44C3-B52E-2AF7E3B10E89}"/>
    <cellStyle name="=C:\WINNT\SYSTEM32\COMMAND.COM 2 2 2_Opex Input" xfId="5038" xr:uid="{4D0F62FB-F667-4988-BB74-80250CFDC82C}"/>
    <cellStyle name="=C:\WINNT\SYSTEM32\COMMAND.COM 2 2 3" xfId="5039" xr:uid="{12C19F73-3F24-41DE-B995-1ADB88F9010B}"/>
    <cellStyle name="=C:\WINNT\SYSTEM32\COMMAND.COM 2 2 4" xfId="5034" xr:uid="{BED212F5-54D2-4C36-848B-9DBE24DAFD69}"/>
    <cellStyle name="=C:\WINNT\SYSTEM32\COMMAND.COM 2 2 5" xfId="6281" xr:uid="{F0273281-B900-4F6C-B024-324C33B51C04}"/>
    <cellStyle name="=C:\WINNT\SYSTEM32\COMMAND.COM 2 2 6" xfId="6288" xr:uid="{1380FE73-C263-4305-B79B-6A4230015FAC}"/>
    <cellStyle name="=C:\WINNT\SYSTEM32\COMMAND.COM 2 2 7" xfId="33700" xr:uid="{DAB6793C-65BA-4CF8-9A6F-BD0F616A3484}"/>
    <cellStyle name="=C:\WINNT\SYSTEM32\COMMAND.COM 2 2_Opex Input" xfId="5040" xr:uid="{27C108E8-C528-4A86-AAFA-8012867F7D91}"/>
    <cellStyle name="=C:\WINNT\SYSTEM32\COMMAND.COM 2 3" xfId="5041" xr:uid="{4A3C9F44-04AF-444D-885F-4C89BC5375FC}"/>
    <cellStyle name="=C:\WINNT\SYSTEM32\COMMAND.COM 2 4" xfId="6184" xr:uid="{261DB134-11AA-4F00-81B1-CC725320D6DA}"/>
    <cellStyle name="=C:\WINNT\SYSTEM32\COMMAND.COM 2 5" xfId="797" xr:uid="{9175762C-0EFF-4577-9B5F-220148510248}"/>
    <cellStyle name="=C:\WINNT\SYSTEM32\COMMAND.COM 2 5 2" xfId="33757" xr:uid="{B4C2C58F-735F-435C-989F-BC3DB09036BC}"/>
    <cellStyle name="=C:\WINNT\SYSTEM32\COMMAND.COM 2 6" xfId="34383" xr:uid="{23A691B9-41D5-4C1F-AECC-371C52669CF9}"/>
    <cellStyle name="=C:\WINNT\SYSTEM32\COMMAND.COM 2 7" xfId="34672" xr:uid="{AED91E88-8316-4139-8463-34D8E342A83A}"/>
    <cellStyle name="=C:\WINNT\SYSTEM32\COMMAND.COM 2 8" xfId="35024" xr:uid="{9F0420D0-5BB0-412F-840F-944A9E078428}"/>
    <cellStyle name="=C:\WINNT\SYSTEM32\COMMAND.COM 2 9" xfId="33891" xr:uid="{99C63E1D-16EF-4C19-BF0E-14826269DBD8}"/>
    <cellStyle name="=C:\WINNT\SYSTEM32\COMMAND.COM 2_Opex Input" xfId="5042" xr:uid="{FBF7162C-31BD-4057-B783-01BB59E39009}"/>
    <cellStyle name="=C:\WINNT\SYSTEM32\COMMAND.COM 20" xfId="5043" xr:uid="{34D6FD23-3E14-4883-8A8E-1A22B21DB65F}"/>
    <cellStyle name="=C:\WINNT\SYSTEM32\COMMAND.COM 21" xfId="5044" xr:uid="{FE42A1B4-5E32-4574-BF76-199813CDAA41}"/>
    <cellStyle name="=C:\WINNT\SYSTEM32\COMMAND.COM 22" xfId="5045" xr:uid="{F6C405B6-E485-41CF-9643-628FF018A7B2}"/>
    <cellStyle name="=C:\WINNT\SYSTEM32\COMMAND.COM 23" xfId="5046" xr:uid="{CACD92DB-8D00-4A05-8C32-7DA1F2723BE1}"/>
    <cellStyle name="=C:\WINNT\SYSTEM32\COMMAND.COM 23 2" xfId="5047" xr:uid="{AD729B31-99DD-42DF-9187-89DEA8B7CB0D}"/>
    <cellStyle name="=C:\WINNT\SYSTEM32\COMMAND.COM 24" xfId="5048" xr:uid="{0D1B53F6-41C7-4759-8071-9F52B4B870B1}"/>
    <cellStyle name="=C:\WINNT\SYSTEM32\COMMAND.COM 25" xfId="5049" xr:uid="{A97C1ABD-3FE0-4C04-AF02-CE96D9D85E17}"/>
    <cellStyle name="=C:\WINNT\SYSTEM32\COMMAND.COM 25 2" xfId="5050" xr:uid="{D8AAC291-0A17-488C-84FC-BDA56C14E15F}"/>
    <cellStyle name="=C:\WINNT\SYSTEM32\COMMAND.COM 25 3" xfId="5051" xr:uid="{721D7FC7-525D-4502-A5FC-CD1E87DBCB9B}"/>
    <cellStyle name="=C:\WINNT\SYSTEM32\COMMAND.COM 26" xfId="5052" xr:uid="{C3628436-9EE9-4104-8618-B727A5AA4FC6}"/>
    <cellStyle name="=C:\WINNT\SYSTEM32\COMMAND.COM 27" xfId="5053" xr:uid="{8F954498-5585-4967-9273-374C0E05F366}"/>
    <cellStyle name="=C:\WINNT\SYSTEM32\COMMAND.COM 28" xfId="5054" xr:uid="{5C293E96-F00A-4BEB-97CE-6BE52B811CD6}"/>
    <cellStyle name="=C:\WINNT\SYSTEM32\COMMAND.COM 29" xfId="5055" xr:uid="{016D4F40-713A-4B27-915F-FCD15CEE98D2}"/>
    <cellStyle name="=C:\WINNT\SYSTEM32\COMMAND.COM 3" xfId="95" xr:uid="{34EB42A9-5C88-4E98-9787-7796FB244E9C}"/>
    <cellStyle name="=C:\WINNT\SYSTEM32\COMMAND.COM 3 2" xfId="796" xr:uid="{405BF516-5033-46CE-8AEA-744B31C86EC2}"/>
    <cellStyle name="=C:\WINNT\SYSTEM32\COMMAND.COM 30" xfId="5056" xr:uid="{0A26B8B8-8E5D-4EEE-A982-6BDF57EA8B48}"/>
    <cellStyle name="=C:\WINNT\SYSTEM32\COMMAND.COM 31" xfId="5057" xr:uid="{442E49B2-A20F-4ADA-848D-6DA94E6194CD}"/>
    <cellStyle name="=C:\WINNT\SYSTEM32\COMMAND.COM 32" xfId="5058" xr:uid="{77BE03AE-3513-41F5-A83B-71D00A6376F7}"/>
    <cellStyle name="=C:\WINNT\SYSTEM32\COMMAND.COM 33" xfId="5059" xr:uid="{BB8EF3F0-BCA1-438F-B16A-00C38CD7CED3}"/>
    <cellStyle name="=C:\WINNT\SYSTEM32\COMMAND.COM 4" xfId="795" xr:uid="{351BEFE5-19F3-46A0-AB69-E9309B900089}"/>
    <cellStyle name="=C:\WINNT\SYSTEM32\COMMAND.COM 4 2" xfId="5061" xr:uid="{11C56C79-7C2B-4E92-9AFA-58AEB584ACBA}"/>
    <cellStyle name="=C:\WINNT\SYSTEM32\COMMAND.COM 4 3" xfId="5062" xr:uid="{8F31C11F-A926-4EB4-8732-67577119DCEE}"/>
    <cellStyle name="=C:\WINNT\SYSTEM32\COMMAND.COM 4 4" xfId="5060" xr:uid="{F30E105E-1BF8-444C-8C3E-BD138910EB02}"/>
    <cellStyle name="=C:\WINNT\SYSTEM32\COMMAND.COM 4_Opex Input" xfId="5063" xr:uid="{F5D0BA99-001D-480F-AE13-BE30F2829CED}"/>
    <cellStyle name="=C:\WINNT\SYSTEM32\COMMAND.COM 5" xfId="798" xr:uid="{91CFA374-6767-41FE-BA24-CAC3A9543BB9}"/>
    <cellStyle name="=C:\WINNT\SYSTEM32\COMMAND.COM 5 2" xfId="5064" xr:uid="{496E135E-8FC2-4825-8DFA-018049088267}"/>
    <cellStyle name="=C:\WINNT\SYSTEM32\COMMAND.COM 6" xfId="5065" xr:uid="{A2639EB2-C482-4A7F-B575-748CD3E67F2A}"/>
    <cellStyle name="=C:\WINNT\SYSTEM32\COMMAND.COM 7" xfId="5066" xr:uid="{1F908451-3D3C-435A-A530-D8039A4756CA}"/>
    <cellStyle name="=C:\WINNT\SYSTEM32\COMMAND.COM 8" xfId="5067" xr:uid="{2C2A6FA0-F3D0-4860-B79E-706DA179F57B}"/>
    <cellStyle name="=C:\WINNT\SYSTEM32\COMMAND.COM 9" xfId="5068" xr:uid="{DCB111C2-D7DD-4A60-B875-0DB7FA3B35E9}"/>
    <cellStyle name="=C:\WINNT\SYSTEM32\COMMAND.COM_Model_run_060901" xfId="5069" xr:uid="{FF98D40B-E60F-4982-B0A9-0DE4B93DAF5C}"/>
    <cellStyle name="=C:\WINNT35\SYSTEM32\COMMAND.COM" xfId="5070" xr:uid="{CF63FA16-894B-49C8-99F2-6964ABA9D3A0}"/>
    <cellStyle name="20% - Accent1 2" xfId="793" xr:uid="{7EF4D768-2185-40D5-8C92-ED968828CBF1}"/>
    <cellStyle name="20% - Accent1 2 2" xfId="792" xr:uid="{04BAB563-5080-4AF5-8BA5-072688D02B9E}"/>
    <cellStyle name="20% - Accent1 2 3" xfId="791" xr:uid="{118A7F83-DB08-476B-BF67-E500959894A5}"/>
    <cellStyle name="20% - Accent1 2 4" xfId="5071" xr:uid="{174E8AD3-4489-4CBC-A729-A5ED8BA86302}"/>
    <cellStyle name="20% - Accent1 3" xfId="790" xr:uid="{394A4E46-8BCF-45FA-B77A-50A779CD6723}"/>
    <cellStyle name="20% - Accent1 3 2" xfId="5072" xr:uid="{BB021C7B-7BF2-47A7-AE31-EF59B0FEB95B}"/>
    <cellStyle name="20% - Accent1 4" xfId="1327" xr:uid="{1C3A148A-DF1F-4121-B74E-CFA30C273682}"/>
    <cellStyle name="20% - Accent1 5" xfId="1413" xr:uid="{B6B6F75F-61F2-420E-96AB-49805D0FC1E6}"/>
    <cellStyle name="20% - Accent1 6" xfId="794" xr:uid="{FA7AB370-7ED0-4ADB-BAD7-552BB1E3CD26}"/>
    <cellStyle name="20% - Accent1 7" xfId="597" xr:uid="{79CE7F5C-A790-4B9F-857D-47D0B02E286D}"/>
    <cellStyle name="20% - Accent1 8" xfId="516" xr:uid="{BB595DAA-2F81-4523-A6FA-16B06E3067E8}"/>
    <cellStyle name="20% - Accent2 2" xfId="788" xr:uid="{52482F14-1605-4B1F-9015-E39AD982F7B4}"/>
    <cellStyle name="20% - Accent2 2 2" xfId="787" xr:uid="{7CAC4BDB-5D52-431C-9882-687A074ACBE3}"/>
    <cellStyle name="20% - Accent2 2 3" xfId="786" xr:uid="{B4712BD6-76FF-459D-8752-50A46645831F}"/>
    <cellStyle name="20% - Accent2 2 4" xfId="5073" xr:uid="{CF7138FB-0E18-437F-91E7-7EE02DDB11E8}"/>
    <cellStyle name="20% - Accent2 3" xfId="785" xr:uid="{0006F405-A5D8-480B-B930-366843B69EE4}"/>
    <cellStyle name="20% - Accent2 3 2" xfId="5074" xr:uid="{DE8CAEB0-D25F-4963-A4C4-61D25635FB1E}"/>
    <cellStyle name="20% - Accent2 4" xfId="1331" xr:uid="{CD9F1E35-3A47-4738-885F-4E706BB6BB9B}"/>
    <cellStyle name="20% - Accent2 5" xfId="1416" xr:uid="{FEC91E6C-0A0D-465D-8895-D63302E3DF5A}"/>
    <cellStyle name="20% - Accent2 6" xfId="789" xr:uid="{49397971-A0CA-4EEF-9510-DC5D4116A122}"/>
    <cellStyle name="20% - Accent2 7" xfId="601" xr:uid="{5285BE6F-9373-453C-BDE1-2E09192B0C22}"/>
    <cellStyle name="20% - Accent2 8" xfId="517" xr:uid="{0B6DB007-7F61-4442-8BB2-CF2129541CF6}"/>
    <cellStyle name="20% - Accent3 2" xfId="783" xr:uid="{93386B9D-720A-4EBF-99F1-19519A954B53}"/>
    <cellStyle name="20% - Accent3 2 2" xfId="735" xr:uid="{DFB3B4B0-1F3A-4F26-A74C-4EFDC32B0826}"/>
    <cellStyle name="20% - Accent3 2 3" xfId="782" xr:uid="{462488D3-B34C-4D9F-BBE1-BF72489CEE91}"/>
    <cellStyle name="20% - Accent3 2 4" xfId="5075" xr:uid="{E29CE223-231E-47EF-A4EC-4D77DBF3625F}"/>
    <cellStyle name="20% - Accent3 3" xfId="781" xr:uid="{884E0C63-466C-4DB0-BBDB-A0B610EBBA4C}"/>
    <cellStyle name="20% - Accent3 3 2" xfId="5076" xr:uid="{4831D774-FD1E-4249-A054-982C9C7DF2C8}"/>
    <cellStyle name="20% - Accent3 4" xfId="1335" xr:uid="{03699D8A-1FCA-437C-89FE-1B3C680109F8}"/>
    <cellStyle name="20% - Accent3 5" xfId="1419" xr:uid="{64ADF42A-BF97-423E-AA1E-E0DCF4665D88}"/>
    <cellStyle name="20% - Accent3 6" xfId="784" xr:uid="{2062D252-14D5-4BEC-B647-48A7981244A0}"/>
    <cellStyle name="20% - Accent3 7" xfId="605" xr:uid="{CF77F041-1329-4DAA-B0C4-905C1426F658}"/>
    <cellStyle name="20% - Accent3 8" xfId="518" xr:uid="{A5C8D494-8F74-4177-AA26-D472FBB1EA26}"/>
    <cellStyle name="20% - Accent4 2" xfId="779" xr:uid="{04D5A19F-C2B5-493D-BE3C-F22F9FE4A8F8}"/>
    <cellStyle name="20% - Accent4 2 2" xfId="834" xr:uid="{B462B38A-30F2-4185-9335-10E0083B1CF4}"/>
    <cellStyle name="20% - Accent4 2 3" xfId="835" xr:uid="{DE33FF05-BCF0-413D-9019-1287F5E00784}"/>
    <cellStyle name="20% - Accent4 2 4" xfId="5077" xr:uid="{37DF7E71-D2A3-4003-80A2-B34205495579}"/>
    <cellStyle name="20% - Accent4 3" xfId="841" xr:uid="{7DF2072B-B875-4F25-B134-FEFD9E8BB83F}"/>
    <cellStyle name="20% - Accent4 3 2" xfId="5078" xr:uid="{ED89DB77-7485-4D54-AD20-71657D715EB1}"/>
    <cellStyle name="20% - Accent4 4" xfId="1339" xr:uid="{7A76ACDE-A20C-48AB-A6DD-7B355C96376D}"/>
    <cellStyle name="20% - Accent4 5" xfId="1422" xr:uid="{B8D2BF37-4869-4B47-B42C-96950F2F0DE1}"/>
    <cellStyle name="20% - Accent4 6" xfId="780" xr:uid="{743D83B8-843F-4830-92F3-19B4BF6DCF34}"/>
    <cellStyle name="20% - Accent4 7" xfId="609" xr:uid="{609B650E-7EFE-4943-8ED8-74B41FC4FE09}"/>
    <cellStyle name="20% - Accent4 8" xfId="519" xr:uid="{0B637EAE-4AA9-4530-80F6-8497A69181A0}"/>
    <cellStyle name="20% - Accent5 2" xfId="824" xr:uid="{6D42430E-6ACD-450C-92F5-8CDC40EC701B}"/>
    <cellStyle name="20% - Accent5 2 2" xfId="733" xr:uid="{DBEF6383-C2A2-420F-B452-1B6FD869F752}"/>
    <cellStyle name="20% - Accent5 2 3" xfId="778" xr:uid="{05E62FD8-6637-4458-9ABC-D9CA44737DEB}"/>
    <cellStyle name="20% - Accent5 2 4" xfId="5079" xr:uid="{97111C75-00EC-420F-BB7B-39065A1E8976}"/>
    <cellStyle name="20% - Accent5 3" xfId="777" xr:uid="{FB28B1B7-E9FD-429D-830F-25273905085D}"/>
    <cellStyle name="20% - Accent5 3 2" xfId="5080" xr:uid="{730B0822-3421-426B-B17B-A7A7B15909A7}"/>
    <cellStyle name="20% - Accent5 4" xfId="1343" xr:uid="{F67C8501-976C-4C59-B9F3-17FC68EE8FDB}"/>
    <cellStyle name="20% - Accent5 5" xfId="1425" xr:uid="{D8E53AD6-0F0B-4650-A39D-8150D95CF87A}"/>
    <cellStyle name="20% - Accent5 6" xfId="838" xr:uid="{D0B72408-2CBF-49A4-91CC-CD3B835C2AD1}"/>
    <cellStyle name="20% - Accent5 7" xfId="613" xr:uid="{E67D798A-884C-4204-A986-71BE35DDD44A}"/>
    <cellStyle name="20% - Accent5 8" xfId="520" xr:uid="{833E31A1-2C30-4D73-8DC9-28C0EE11AF79}"/>
    <cellStyle name="20% - Accent6 2" xfId="740" xr:uid="{E27E3088-9D0C-436A-A553-A42088D9CE7C}"/>
    <cellStyle name="20% - Accent6 2 2" xfId="831" xr:uid="{6C639914-8CD6-45A2-8405-A6D93A9CEC98}"/>
    <cellStyle name="20% - Accent6 2 3" xfId="839" xr:uid="{E864F70F-DD45-4FBA-A713-C3BCDF496FDD}"/>
    <cellStyle name="20% - Accent6 2 4" xfId="5081" xr:uid="{031163F5-A8F2-4708-89FB-DA0B0A0B9418}"/>
    <cellStyle name="20% - Accent6 3" xfId="825" xr:uid="{8949EA19-D1D5-41D5-AB5C-80AB2AF595A1}"/>
    <cellStyle name="20% - Accent6 3 2" xfId="5082" xr:uid="{9F7D763E-CC37-460E-9357-47A94E8B3CD2}"/>
    <cellStyle name="20% - Accent6 4" xfId="1347" xr:uid="{AECB460C-CB9E-4A38-905F-1366553A770D}"/>
    <cellStyle name="20% - Accent6 5" xfId="1428" xr:uid="{E602DE1F-271E-45D2-903D-5C1552CBB8BC}"/>
    <cellStyle name="20% - Accent6 6" xfId="840" xr:uid="{F8E7AAA0-0E82-4263-8A40-80FD44E519F5}"/>
    <cellStyle name="20% - Accent6 7" xfId="617" xr:uid="{5E0525BF-4A31-4834-B382-024CD0240D3E}"/>
    <cellStyle name="20% - Accent6 8" xfId="521" xr:uid="{8DB6044E-2AB3-4991-A5A5-4AB08E8498BD}"/>
    <cellStyle name="40% - Accent1 2" xfId="833" xr:uid="{BA533828-45EE-4FD8-9D35-BB21AB8882A5}"/>
    <cellStyle name="40% - Accent1 2 2" xfId="832" xr:uid="{6591D8B2-AE42-491B-AEB9-5433806A8761}"/>
    <cellStyle name="40% - Accent1 2 3" xfId="836" xr:uid="{ECF74973-B22E-4A32-B0C8-C63C7EEBC8E0}"/>
    <cellStyle name="40% - Accent1 2 4" xfId="5083" xr:uid="{20C2099B-D307-4093-A2C0-F1074F7176CF}"/>
    <cellStyle name="40% - Accent1 3" xfId="739" xr:uid="{1438A787-F80E-410E-B30B-016D911451EB}"/>
    <cellStyle name="40% - Accent1 3 2" xfId="5084" xr:uid="{15651A4C-63B1-4FA1-928F-0F46C9E34B38}"/>
    <cellStyle name="40% - Accent1 4" xfId="1328" xr:uid="{229BF7DD-2145-4A18-A33A-375F43E137D9}"/>
    <cellStyle name="40% - Accent1 5" xfId="1414" xr:uid="{DB4D166B-78E5-48B8-BF98-4AB145374087}"/>
    <cellStyle name="40% - Accent1 6" xfId="741" xr:uid="{2FFD6D48-B659-4CE9-9D59-46E950D05304}"/>
    <cellStyle name="40% - Accent1 7" xfId="598" xr:uid="{105526BD-D8DA-4A64-ADCD-17F454FEEE88}"/>
    <cellStyle name="40% - Accent1 8" xfId="522" xr:uid="{C82B1C54-F9EA-4DDA-AC6E-395DD9061B4F}"/>
    <cellStyle name="40% - Accent2 2" xfId="776" xr:uid="{300C746E-A354-4278-AC51-88BED004021E}"/>
    <cellStyle name="40% - Accent2 2 2" xfId="775" xr:uid="{81FAECF7-4F27-49ED-BD30-5B7AEFFEA30C}"/>
    <cellStyle name="40% - Accent2 2 3" xfId="774" xr:uid="{FC8282B5-59F2-49A7-BD47-2B8CF1143DB3}"/>
    <cellStyle name="40% - Accent2 2 4" xfId="5085" xr:uid="{470EEAC7-D69E-4DB4-AABC-182E647F7FBA}"/>
    <cellStyle name="40% - Accent2 3" xfId="837" xr:uid="{8BC8CA4D-4068-4093-8CFE-BD6ED2161B37}"/>
    <cellStyle name="40% - Accent2 3 2" xfId="5086" xr:uid="{37BAFEB4-A682-4960-9F40-00637C2FA227}"/>
    <cellStyle name="40% - Accent2 4" xfId="1332" xr:uid="{3EBFA6D0-6B27-4977-B8AB-7D21322504E8}"/>
    <cellStyle name="40% - Accent2 5" xfId="1417" xr:uid="{D2333BFB-BB33-49BF-9513-4329B0D73F6B}"/>
    <cellStyle name="40% - Accent2 6" xfId="734" xr:uid="{8C0C4D91-D549-4EFE-921F-4E1C053848E5}"/>
    <cellStyle name="40% - Accent2 7" xfId="602" xr:uid="{70808579-2220-4F5A-9628-FF7EDCA44C3B}"/>
    <cellStyle name="40% - Accent2 8" xfId="523" xr:uid="{B42CC6CF-F6E8-4AA7-AF2D-11C5904017C6}"/>
    <cellStyle name="40% - Accent3 2" xfId="773" xr:uid="{7906D8D5-AACD-4E92-8C74-05B6A7D3FFBB}"/>
    <cellStyle name="40% - Accent3 2 2" xfId="772" xr:uid="{1866265A-AFA7-4994-BCE4-6F8816CD3BDC}"/>
    <cellStyle name="40% - Accent3 2 3" xfId="5087" xr:uid="{68D349EE-9278-4674-A798-F3BA61156754}"/>
    <cellStyle name="40% - Accent3 3" xfId="1336" xr:uid="{FB82A48F-1B12-41C5-AD10-11827129174F}"/>
    <cellStyle name="40% - Accent3 3 2" xfId="5088" xr:uid="{FC34E083-56E5-4E22-B4E3-51CB237EA27C}"/>
    <cellStyle name="40% - Accent3 4" xfId="1420" xr:uid="{453A31AE-4B97-434B-9DF0-F18F5A3E9102}"/>
    <cellStyle name="40% - Accent3 5" xfId="823" xr:uid="{C8C733AB-57A0-4374-A5D1-6E060AAFDF62}"/>
    <cellStyle name="40% - Accent3 6" xfId="606" xr:uid="{5806676B-03EF-496B-A6A1-B4E2FE645F49}"/>
    <cellStyle name="40% - Accent3 7" xfId="524" xr:uid="{B45054B3-EBD0-41BA-8F66-DB7ECC376F61}"/>
    <cellStyle name="40% - Accent4 2" xfId="770" xr:uid="{97D17283-BFB8-40BE-B81E-1F6C9CFEE100}"/>
    <cellStyle name="40% - Accent4 2 2" xfId="769" xr:uid="{84518725-C65F-4AE6-931D-8116516CD40A}"/>
    <cellStyle name="40% - Accent4 2 3" xfId="768" xr:uid="{F01A8434-48E3-48FF-90D0-309BC2F93378}"/>
    <cellStyle name="40% - Accent4 2 4" xfId="5089" xr:uid="{0F37E0E2-D287-49DC-BDBF-2B6125E5942E}"/>
    <cellStyle name="40% - Accent4 3" xfId="767" xr:uid="{59C387AE-1EBF-449D-AC1F-9FBE942424A5}"/>
    <cellStyle name="40% - Accent4 3 2" xfId="5090" xr:uid="{85D2B8EB-5002-4A51-81B4-57F395231362}"/>
    <cellStyle name="40% - Accent4 4" xfId="1340" xr:uid="{2577D0B1-66B1-434A-AB48-8C5932509293}"/>
    <cellStyle name="40% - Accent4 5" xfId="1423" xr:uid="{89C957B0-CE79-483E-8CDA-54BCA2C17877}"/>
    <cellStyle name="40% - Accent4 6" xfId="771" xr:uid="{7C36A7F7-D602-4D7C-ADC8-29E942C0E058}"/>
    <cellStyle name="40% - Accent4 7" xfId="610" xr:uid="{3406357B-59D6-454B-AEA5-AB7256F00AEE}"/>
    <cellStyle name="40% - Accent4 8" xfId="525" xr:uid="{C14A8670-280B-44BF-9040-2F55D1BC3134}"/>
    <cellStyle name="40% - Accent5 2" xfId="765" xr:uid="{6AE2BEB1-F154-428E-A6E4-FC92EA9D62F9}"/>
    <cellStyle name="40% - Accent5 2 2" xfId="764" xr:uid="{5EBB62E0-730C-4CDA-A08B-C59AA3E6999C}"/>
    <cellStyle name="40% - Accent5 2 3" xfId="5091" xr:uid="{F1400DEB-F805-4E3E-815B-67D691FD8504}"/>
    <cellStyle name="40% - Accent5 3" xfId="1344" xr:uid="{0605AE09-BB9F-467D-B7C5-EC1F2D5B55F6}"/>
    <cellStyle name="40% - Accent5 3 2" xfId="5092" xr:uid="{AFBCC680-5BB1-4BDA-9B97-D2AFD1835B0F}"/>
    <cellStyle name="40% - Accent5 4" xfId="1426" xr:uid="{086D9F26-E318-4275-8959-805122CFEE88}"/>
    <cellStyle name="40% - Accent5 5" xfId="766" xr:uid="{256CFB61-BAFC-4AE9-8D85-094C7358AACC}"/>
    <cellStyle name="40% - Accent5 6" xfId="614" xr:uid="{D2313F67-FB6E-4B26-A687-EFC7AA783525}"/>
    <cellStyle name="40% - Accent5 7" xfId="526" xr:uid="{B823D1FE-9053-40CC-B114-B93943B19BC4}"/>
    <cellStyle name="40% - Accent6 2" xfId="830" xr:uid="{569C0997-0851-41A7-BA3A-7D74C775A3CD}"/>
    <cellStyle name="40% - Accent6 2 2" xfId="817" xr:uid="{41616F6F-9E6F-4240-85AE-5D543A9D1400}"/>
    <cellStyle name="40% - Accent6 2 3" xfId="5093" xr:uid="{1CC52F5D-5908-4180-B0DD-7104174DCB83}"/>
    <cellStyle name="40% - Accent6 3" xfId="1348" xr:uid="{2AE07D47-6A46-4214-B302-05B2B2D386A3}"/>
    <cellStyle name="40% - Accent6 3 2" xfId="5094" xr:uid="{3D62088F-4540-4257-80A1-2E87B937E7DE}"/>
    <cellStyle name="40% - Accent6 4" xfId="1429" xr:uid="{A8F3515D-9FB6-459C-AD2E-9ABE0C706863}"/>
    <cellStyle name="40% - Accent6 5" xfId="763" xr:uid="{F90B559E-4B82-4765-B752-995A8A8EB261}"/>
    <cellStyle name="40% - Accent6 6" xfId="618" xr:uid="{01BE3BCB-ADD8-4F2A-8845-47B2C3DE3119}"/>
    <cellStyle name="40% - Accent6 7" xfId="527" xr:uid="{0B457728-C149-4764-B06E-DF3B6FEA33B8}"/>
    <cellStyle name="60% - Accent1 2" xfId="759" xr:uid="{29D253F2-AE5C-47AB-8EFA-DBD5BFB86973}"/>
    <cellStyle name="60% - Accent1 2 2" xfId="762" xr:uid="{0C1B8971-134E-4B6F-B5EE-FA5229F99F5B}"/>
    <cellStyle name="60% - Accent1 2 3" xfId="761" xr:uid="{F603FB3C-7863-4A81-9147-00D26228563D}"/>
    <cellStyle name="60% - Accent1 2 4" xfId="5095" xr:uid="{C8C6A54E-2511-4D13-891B-E2DC00D6CD34}"/>
    <cellStyle name="60% - Accent1 3" xfId="760" xr:uid="{0D40DE95-7E93-483B-8D16-064189738718}"/>
    <cellStyle name="60% - Accent1 3 2" xfId="5096" xr:uid="{1060AF41-F337-449B-8821-21AB03B527EF}"/>
    <cellStyle name="60% - Accent1 4" xfId="1329" xr:uid="{538FDD6A-AA78-452D-888D-952FFDBA3F20}"/>
    <cellStyle name="60% - Accent1 5" xfId="816" xr:uid="{52CA0EC8-D463-4022-AD17-F4C66D97CEE8}"/>
    <cellStyle name="60% - Accent1 6" xfId="599" xr:uid="{01F0DDDA-6169-4F9E-B8D1-F013109950D3}"/>
    <cellStyle name="60% - Accent1 7" xfId="528" xr:uid="{50B04C6D-DF0B-47F1-A682-945E4C817B77}"/>
    <cellStyle name="60% - Accent2 2" xfId="818" xr:uid="{342DE6AE-A119-454E-A491-358EABA87344}"/>
    <cellStyle name="60% - Accent2 2 2" xfId="815" xr:uid="{7408AFC2-F604-40A7-BB8A-C5411A8421AF}"/>
    <cellStyle name="60% - Accent2 2 3" xfId="755" xr:uid="{A2EC4143-F811-425A-A639-AF27E7633733}"/>
    <cellStyle name="60% - Accent2 2 4" xfId="5097" xr:uid="{908B140E-034B-403F-81EE-0362CEB545DA}"/>
    <cellStyle name="60% - Accent2 3" xfId="758" xr:uid="{9B39A50D-5E65-4BC1-80B7-1757130C80C4}"/>
    <cellStyle name="60% - Accent2 3 2" xfId="5098" xr:uid="{98B45651-C74B-4DD4-8AA0-353B12BF6411}"/>
    <cellStyle name="60% - Accent2 4" xfId="1333" xr:uid="{9C354EDF-76EE-4707-9DEF-34096D2944F5}"/>
    <cellStyle name="60% - Accent2 5" xfId="829" xr:uid="{ADF96122-9815-430B-9C63-E535C32859AC}"/>
    <cellStyle name="60% - Accent2 6" xfId="603" xr:uid="{765B7286-11C8-479C-9602-067089B69682}"/>
    <cellStyle name="60% - Accent2 7" xfId="529" xr:uid="{8D107549-D8B8-45D9-BDCD-FADBD24F7ED4}"/>
    <cellStyle name="60% - Accent3 2" xfId="756" xr:uid="{CE8DBE9F-73CC-41B8-A7BA-8DEA32F1CED1}"/>
    <cellStyle name="60% - Accent3 2 2" xfId="828" xr:uid="{291C2D1C-80B3-4090-B091-231C1FD28289}"/>
    <cellStyle name="60% - Accent3 2 3" xfId="5099" xr:uid="{EDE3B010-214A-4B06-AC14-8E880DF12580}"/>
    <cellStyle name="60% - Accent3 3" xfId="1337" xr:uid="{59D90E35-AA52-40A8-B440-E3E447E4BA67}"/>
    <cellStyle name="60% - Accent3 3 2" xfId="5100" xr:uid="{C70D1E1D-1ED0-47FF-BCEF-729CBC284420}"/>
    <cellStyle name="60% - Accent3 4" xfId="757" xr:uid="{5BC80B68-CFB6-4E00-8B8A-EC3358C83029}"/>
    <cellStyle name="60% - Accent3 5" xfId="607" xr:uid="{3293298F-6031-4593-ADBB-4EF89A51703F}"/>
    <cellStyle name="60% - Accent3 6" xfId="530" xr:uid="{77413DD6-0552-4DDD-AFB8-A5B85B83FBFD}"/>
    <cellStyle name="60% - Accent4 2" xfId="814" xr:uid="{D7295556-6973-4DBA-BD97-193FAF5DB062}"/>
    <cellStyle name="60% - Accent4 2 2" xfId="751" xr:uid="{4BFB1DCF-4749-45F8-812E-9DF3FB278375}"/>
    <cellStyle name="60% - Accent4 2 3" xfId="754" xr:uid="{BEB2D75E-9D44-47EB-828D-CF8200C05C57}"/>
    <cellStyle name="60% - Accent4 2 4" xfId="5101" xr:uid="{9019ACF2-A1CB-4DAF-B3E9-26417E5D5B79}"/>
    <cellStyle name="60% - Accent4 3" xfId="753" xr:uid="{6B6DEE72-219C-4691-BF34-88E9D85E42D4}"/>
    <cellStyle name="60% - Accent4 3 2" xfId="5102" xr:uid="{9D0F3B8B-362D-4898-8A82-C8CF4A0A4C8F}"/>
    <cellStyle name="60% - Accent4 4" xfId="1341" xr:uid="{A8D61880-3D93-4DA7-82D8-899257D12F7F}"/>
    <cellStyle name="60% - Accent4 5" xfId="819" xr:uid="{EBA267C9-B825-43D2-A1E2-6D653C248E82}"/>
    <cellStyle name="60% - Accent4 6" xfId="611" xr:uid="{1587368A-5677-4A48-B9B5-4A892A167E27}"/>
    <cellStyle name="60% - Accent4 7" xfId="531" xr:uid="{92FE89B6-E5EC-429D-A402-92D88CFC0841}"/>
    <cellStyle name="60% - Accent5 2" xfId="827" xr:uid="{D03C1418-0B49-4760-A95D-ED0BDE23024E}"/>
    <cellStyle name="60% - Accent5 2 2" xfId="820" xr:uid="{B8C89EBE-2B75-487F-B86A-22EDBE3B057F}"/>
    <cellStyle name="60% - Accent5 2 3" xfId="813" xr:uid="{D8828331-E986-47AC-A255-DC4E6CE3960D}"/>
    <cellStyle name="60% - Accent5 2 4" xfId="5103" xr:uid="{6047106B-DE71-4E2E-8461-C11CB32AE7A0}"/>
    <cellStyle name="60% - Accent5 3" xfId="747" xr:uid="{AE435F8D-B47D-4E36-896E-5FFF0DA82B01}"/>
    <cellStyle name="60% - Accent5 3 2" xfId="5104" xr:uid="{E74FD050-420C-4A5B-86E2-B58363347088}"/>
    <cellStyle name="60% - Accent5 4" xfId="1345" xr:uid="{F3C25FB9-3D18-45D5-A6C8-049046A76176}"/>
    <cellStyle name="60% - Accent5 5" xfId="752" xr:uid="{6624408B-9085-42F3-9ED1-CC7B4FAB67F5}"/>
    <cellStyle name="60% - Accent5 6" xfId="615" xr:uid="{2BEA7991-FC10-4B67-88C6-FF3EE7DF2FAB}"/>
    <cellStyle name="60% - Accent5 7" xfId="532" xr:uid="{D48CEC10-182A-49BD-92B4-CEAF3E4B7BCC}"/>
    <cellStyle name="60% - Accent6 2" xfId="749" xr:uid="{E93A4DB7-E773-4A65-8D02-2D299A32F1FB}"/>
    <cellStyle name="60% - Accent6 2 2" xfId="748" xr:uid="{169EA02B-5CF2-486F-904A-4CA97FBC64F9}"/>
    <cellStyle name="60% - Accent6 2 3" xfId="826" xr:uid="{C5CFC603-8B7A-40D9-B0A4-0DBA234E844C}"/>
    <cellStyle name="60% - Accent6 2 4" xfId="5105" xr:uid="{9AA60ED4-2CD7-40C7-B9CF-5F0E8E9F9B94}"/>
    <cellStyle name="60% - Accent6 3" xfId="821" xr:uid="{234ABE61-7AA5-4176-94C6-659AAE091B76}"/>
    <cellStyle name="60% - Accent6 3 2" xfId="5106" xr:uid="{F9B145C0-8129-4E07-9BD7-A3927BE4D44B}"/>
    <cellStyle name="60% - Accent6 4" xfId="1349" xr:uid="{127D713D-E41E-446D-AD3B-A6DAF3BAC0AA}"/>
    <cellStyle name="60% - Accent6 5" xfId="750" xr:uid="{5FC93010-0274-4BBA-BBFC-83B4EBB5516F}"/>
    <cellStyle name="60% - Accent6 6" xfId="619" xr:uid="{9A68E0DA-9B31-436D-BEEF-F3C6E5BCBC06}"/>
    <cellStyle name="60% - Accent6 7" xfId="533" xr:uid="{FBBFAFEB-98CF-47F3-8010-233211FA5500}"/>
    <cellStyle name="Accent1 - 20%" xfId="448" xr:uid="{8213722B-3B52-4F62-A0F4-EF487B2CECEA}"/>
    <cellStyle name="Accent1 - 20% 2" xfId="746" xr:uid="{FCDFAF4E-977E-457D-A011-97CE57D88940}"/>
    <cellStyle name="Accent1 - 20% 3" xfId="631" xr:uid="{0F197692-8A30-43D9-98EF-FA8CD40DE92C}"/>
    <cellStyle name="Accent1 - 20% 4" xfId="5107" xr:uid="{56242302-5A3D-41A4-8C17-B147E7FE80A4}"/>
    <cellStyle name="Accent1 - 40%" xfId="449" xr:uid="{222FD50B-D192-43C5-AB95-3D753CEA41D6}"/>
    <cellStyle name="Accent1 - 40% 2" xfId="745" xr:uid="{5D9188AD-765D-4263-8943-EF821E8E3E97}"/>
    <cellStyle name="Accent1 - 40% 3" xfId="632" xr:uid="{C4388919-9991-4CD8-8A1D-2F8CD2C7B968}"/>
    <cellStyle name="Accent1 - 40% 4" xfId="5108" xr:uid="{FAE77ACA-225B-40BB-9867-CF21E998AFCF}"/>
    <cellStyle name="Accent1 - 60%" xfId="450" xr:uid="{EDA90BA0-A851-4B1D-9049-994A48C1D4D5}"/>
    <cellStyle name="Accent1 - 60% 2" xfId="822" xr:uid="{AAE6064A-49D8-472E-A1C0-9DDF768E8FD4}"/>
    <cellStyle name="Accent1 - 60% 3" xfId="633" xr:uid="{003F516C-F938-4AB0-B069-4ED2DC76CA37}"/>
    <cellStyle name="Accent1 - 60% 4" xfId="5109" xr:uid="{78CC95A5-7DB2-4866-9DEB-473634AA2B56}"/>
    <cellStyle name="Accent1 10" xfId="1494" xr:uid="{C640347F-2B9E-4F4E-8118-F3F71B82DF29}"/>
    <cellStyle name="Accent1 11" xfId="1504" xr:uid="{C46E94E2-EAF5-4E90-93B2-F29FBE24AA1D}"/>
    <cellStyle name="Accent1 12" xfId="1499" xr:uid="{8608AA2F-4AE1-4058-BE8D-81D6871B9E90}"/>
    <cellStyle name="Accent1 13" xfId="1488" xr:uid="{4BA1240C-E080-4412-96F8-18F193E6E2E1}"/>
    <cellStyle name="Accent1 14" xfId="1507" xr:uid="{F4828955-99EF-4BD2-A378-2F265F066D6D}"/>
    <cellStyle name="Accent1 15" xfId="534" xr:uid="{678CB776-D8BA-4AEA-B126-16286707CEC7}"/>
    <cellStyle name="Accent1 16" xfId="559" xr:uid="{B7DB3484-8218-4E6B-AABA-6104470265CE}"/>
    <cellStyle name="Accent1 17" xfId="1529" xr:uid="{B8A7A38D-4067-401F-909A-4D6A0D199F1E}"/>
    <cellStyle name="Accent1 18" xfId="1522" xr:uid="{D3C3E600-7F0D-4240-9448-7BE2C0846BAA}"/>
    <cellStyle name="Accent1 2" xfId="630" xr:uid="{BAD411E1-F3F5-49AD-A5FB-A86B8E003C5A}"/>
    <cellStyle name="Accent1 2 2" xfId="742" xr:uid="{D4DC1A4B-4314-4EE5-BBFE-703E485B5BAE}"/>
    <cellStyle name="Accent1 2 3" xfId="811" xr:uid="{9E6B28B1-B6F4-4851-8DF0-C40ED5B4CDB5}"/>
    <cellStyle name="Accent1 2 4" xfId="5110" xr:uid="{1325B07E-7127-4772-A01C-36E5C8E7ECF9}"/>
    <cellStyle name="Accent1 3" xfId="703" xr:uid="{4B7C30F9-F561-4DD5-8FF0-3E2CFF46A168}"/>
    <cellStyle name="Accent1 3 2" xfId="1326" xr:uid="{7BFE2838-883C-4FB6-AAD3-1FD2EB8C447C}"/>
    <cellStyle name="Accent1 3 3" xfId="5111" xr:uid="{D4563711-8DCC-4FD9-8174-09272EF7B90E}"/>
    <cellStyle name="Accent1 4" xfId="714" xr:uid="{78C17E9C-5165-43A0-A4D1-A857BE52D157}"/>
    <cellStyle name="Accent1 4 2" xfId="1412" xr:uid="{3E7C410C-6218-4512-B207-B261A2E93797}"/>
    <cellStyle name="Accent1 5" xfId="717" xr:uid="{DC480BFF-9C72-4ED8-BA03-54AB662673BF}"/>
    <cellStyle name="Accent1 5 2" xfId="1430" xr:uid="{0510023E-AD27-43B4-ACEC-AB8F24FE2E84}"/>
    <cellStyle name="Accent1 6" xfId="812" xr:uid="{3E1AB819-718A-4079-8582-544AB776728F}"/>
    <cellStyle name="Accent1 7" xfId="596" xr:uid="{A050079F-8E9D-45FE-8EF1-DFAF6E871D6D}"/>
    <cellStyle name="Accent1 8" xfId="1478" xr:uid="{C367AB2B-58E8-4217-8B1E-5D619DB5B439}"/>
    <cellStyle name="Accent1 9" xfId="1513" xr:uid="{4142F0F1-5334-4C33-8989-DE286EBD92DF}"/>
    <cellStyle name="Accent2 - 20%" xfId="451" xr:uid="{6E163378-DF85-4190-8097-63CA7F839034}"/>
    <cellStyle name="Accent2 - 20% 2" xfId="743" xr:uid="{62C9CC58-6D6D-472A-8657-8747DA98AA32}"/>
    <cellStyle name="Accent2 - 20% 3" xfId="635" xr:uid="{FDD16611-8DF9-435D-BF29-D766D18026C3}"/>
    <cellStyle name="Accent2 - 20% 4" xfId="5112" xr:uid="{6D08CC30-BEA1-4D76-8ED2-04236D732B41}"/>
    <cellStyle name="Accent2 - 40%" xfId="452" xr:uid="{544DF51C-CF4A-4D62-96D5-4622B9190665}"/>
    <cellStyle name="Accent2 - 40% 2" xfId="842" xr:uid="{CA7B5DDC-F513-48FD-9FD4-61DB1E26D42A}"/>
    <cellStyle name="Accent2 - 40% 3" xfId="636" xr:uid="{7FD4F125-9748-4AEA-AB59-A1FD1F660437}"/>
    <cellStyle name="Accent2 - 40% 4" xfId="5113" xr:uid="{497E9AAD-C656-42E2-B4FD-4E932E82AF52}"/>
    <cellStyle name="Accent2 - 60%" xfId="453" xr:uid="{E1E711C3-8EC0-4872-A795-4D92B8A20AAD}"/>
    <cellStyle name="Accent2 - 60% 2" xfId="843" xr:uid="{32F128BF-28B6-4ADE-BDBA-49AE760402DD}"/>
    <cellStyle name="Accent2 - 60% 3" xfId="637" xr:uid="{4CB31DC4-DD2C-4B4E-9497-B4AFA24E5553}"/>
    <cellStyle name="Accent2 - 60% 4" xfId="5114" xr:uid="{286AE9D7-58B6-48F8-8EBC-CEC576AD3B46}"/>
    <cellStyle name="Accent2 10" xfId="1518" xr:uid="{E58A9162-882C-4FA2-9FC2-6F8D3D70F4F4}"/>
    <cellStyle name="Accent2 11" xfId="1490" xr:uid="{99D59A4C-4202-4098-ADB0-FD4398EE9E82}"/>
    <cellStyle name="Accent2 12" xfId="1516" xr:uid="{C91758A9-CAFD-4EB2-A18F-C6C4084F381D}"/>
    <cellStyle name="Accent2 13" xfId="1515" xr:uid="{B089CDEE-4C1C-4D7C-8D6A-D2FACA2C4BE0}"/>
    <cellStyle name="Accent2 14" xfId="1493" xr:uid="{5658C5C5-A76B-441F-93A9-B3412B310CBC}"/>
    <cellStyle name="Accent2 15" xfId="535" xr:uid="{DF6F9A38-E044-41AB-8C4A-38CFC2A4DA47}"/>
    <cellStyle name="Accent2 16" xfId="558" xr:uid="{36469D72-97BD-4C5D-83A0-9BD3FCCBB43E}"/>
    <cellStyle name="Accent2 17" xfId="1528" xr:uid="{E8B26768-F44C-4EDB-AD83-A2392D79FB19}"/>
    <cellStyle name="Accent2 18" xfId="1520" xr:uid="{53011CD7-FAAC-4395-AC19-51DB50A9EC95}"/>
    <cellStyle name="Accent2 2" xfId="634" xr:uid="{20EA7FDA-DCB9-4DB4-9F1D-0A8B8DD3406C}"/>
    <cellStyle name="Accent2 2 2" xfId="845" xr:uid="{FA8BD27E-8937-45A6-95FC-CA50D5037297}"/>
    <cellStyle name="Accent2 2 3" xfId="844" xr:uid="{BF46EA54-71DD-4069-8C70-5559F292C3E2}"/>
    <cellStyle name="Accent2 2 4" xfId="5115" xr:uid="{BF6384FB-5532-46BB-ADF8-97612C73B592}"/>
    <cellStyle name="Accent2 3" xfId="704" xr:uid="{580DF03C-29CA-47EF-8DE4-4A8A8D12A7C9}"/>
    <cellStyle name="Accent2 3 2" xfId="1330" xr:uid="{B4433E32-4261-4EBC-9226-B61318993707}"/>
    <cellStyle name="Accent2 3 3" xfId="5116" xr:uid="{627F3D67-7B0B-4C0E-968E-F962A2847B39}"/>
    <cellStyle name="Accent2 4" xfId="713" xr:uid="{01C68616-6EC5-44BD-A232-D584E84082E6}"/>
    <cellStyle name="Accent2 4 2" xfId="1415" xr:uid="{6D737711-AC69-4486-A815-01F1E9EF55D9}"/>
    <cellStyle name="Accent2 5" xfId="718" xr:uid="{5D1E2D2D-33F3-4C01-9DC7-B6F7A8BCA95D}"/>
    <cellStyle name="Accent2 5 2" xfId="1431" xr:uid="{3E0061B8-2580-4EBC-807C-50892A26732A}"/>
    <cellStyle name="Accent2 6" xfId="744" xr:uid="{4B3AAFA1-8D69-4AD6-A9F4-DF9EFBBFB624}"/>
    <cellStyle name="Accent2 7" xfId="600" xr:uid="{9E725CCC-F194-4E2B-A330-572196533179}"/>
    <cellStyle name="Accent2 8" xfId="1479" xr:uid="{35932F7D-C55E-44EC-879C-2D03E3D92CDF}"/>
    <cellStyle name="Accent2 9" xfId="1512" xr:uid="{5355DA4D-4C69-4D4A-8E11-2485E550A60C}"/>
    <cellStyle name="Accent3 - 20%" xfId="454" xr:uid="{332D1655-E0B9-4343-AE3A-271BF0AED25F}"/>
    <cellStyle name="Accent3 - 20% 2" xfId="847" xr:uid="{65553930-D3AB-4318-AC2A-E7455A1BBAE0}"/>
    <cellStyle name="Accent3 - 20% 3" xfId="639" xr:uid="{3ABA75A0-6A61-429F-BCAA-34E60C83F3D9}"/>
    <cellStyle name="Accent3 - 20% 4" xfId="5117" xr:uid="{B35FC886-8C52-4A57-B512-F5A28A33948D}"/>
    <cellStyle name="Accent3 - 40%" xfId="455" xr:uid="{2E10B68C-8D9D-4A03-B4D4-C563D00236D1}"/>
    <cellStyle name="Accent3 - 40% 2" xfId="848" xr:uid="{CB1CE9E7-4091-4DB5-8233-A8F1847E2A60}"/>
    <cellStyle name="Accent3 - 40% 3" xfId="640" xr:uid="{CCA56564-095A-466F-A72E-523C4788395D}"/>
    <cellStyle name="Accent3 - 40% 4" xfId="5118" xr:uid="{736B2D51-084D-47C1-BDCA-33801AEB7D99}"/>
    <cellStyle name="Accent3 - 60%" xfId="456" xr:uid="{803D745D-F98D-4480-B7F2-5E59FCF46B7C}"/>
    <cellStyle name="Accent3 - 60% 2" xfId="849" xr:uid="{EB2AB029-C2B0-4359-AA25-47191A4D6D8E}"/>
    <cellStyle name="Accent3 - 60% 3" xfId="641" xr:uid="{864CB02F-C2A3-4D39-BC13-35A4B6704E5D}"/>
    <cellStyle name="Accent3 - 60% 4" xfId="5119" xr:uid="{1FA76386-0241-41BF-9649-EAC0C8FD3187}"/>
    <cellStyle name="Accent3 10" xfId="850" xr:uid="{EE35604F-C539-4D7A-AEA1-6DDFE484F929}"/>
    <cellStyle name="Accent3 11" xfId="851" xr:uid="{1EF0C649-3A24-4E03-BD49-E31FCE055F07}"/>
    <cellStyle name="Accent3 12" xfId="852" xr:uid="{62F64D36-DD14-4810-947D-B0EA9723E596}"/>
    <cellStyle name="Accent3 13" xfId="853" xr:uid="{A84D0F71-AD4E-495F-BA97-56FD94046411}"/>
    <cellStyle name="Accent3 14" xfId="854" xr:uid="{B574FFAC-554F-4675-8528-3B4E8D29C53A}"/>
    <cellStyle name="Accent3 15" xfId="855" xr:uid="{262E99EF-CA23-4562-A596-123D158D6628}"/>
    <cellStyle name="Accent3 16" xfId="856" xr:uid="{08955EF5-A34D-42C9-B4D4-68AEC5F81AC8}"/>
    <cellStyle name="Accent3 17" xfId="857" xr:uid="{4A3E4C63-B3E8-4302-92B9-40B2A8840C66}"/>
    <cellStyle name="Accent3 18" xfId="858" xr:uid="{F86D742D-752C-4322-8A2F-DC0976C6BC03}"/>
    <cellStyle name="Accent3 19" xfId="859" xr:uid="{7C21E1FE-E627-45D3-8DD5-72F25F279DC9}"/>
    <cellStyle name="Accent3 2" xfId="638" xr:uid="{4D8B2ED1-CA6D-4128-98F6-C20593B4EF53}"/>
    <cellStyle name="Accent3 2 2" xfId="861" xr:uid="{12E92BB9-477D-4C8A-8C7D-B2C36DD05674}"/>
    <cellStyle name="Accent3 2 3" xfId="862" xr:uid="{E85553FD-EF93-46BE-A242-C8729A251DC6}"/>
    <cellStyle name="Accent3 2 4" xfId="860" xr:uid="{BC402837-AD62-41B6-ACCD-A44E74F23CC8}"/>
    <cellStyle name="Accent3 2 5" xfId="5120" xr:uid="{1EB42A7C-6574-4DE6-94AA-79322494A6B4}"/>
    <cellStyle name="Accent3 20" xfId="863" xr:uid="{A350A751-9176-43AD-910A-BC60AA288D78}"/>
    <cellStyle name="Accent3 21" xfId="864" xr:uid="{7EA5BCF6-5392-4ABA-AB23-B23A8B4B528E}"/>
    <cellStyle name="Accent3 22" xfId="865" xr:uid="{12C0C605-F9E2-4988-97F9-C1C92A0B661C}"/>
    <cellStyle name="Accent3 23" xfId="866" xr:uid="{B727FE13-F7E0-4F61-B122-E4659568EF9A}"/>
    <cellStyle name="Accent3 24" xfId="867" xr:uid="{EC9F5881-C130-4FB6-B11F-DEFE33930A00}"/>
    <cellStyle name="Accent3 25" xfId="868" xr:uid="{C213B915-2C15-48DB-B4AD-1FB2EACCFB43}"/>
    <cellStyle name="Accent3 26" xfId="869" xr:uid="{DC329EAE-AC35-493A-AA7B-DB1D763A77A5}"/>
    <cellStyle name="Accent3 27" xfId="870" xr:uid="{BCCE40B4-44EE-4B89-9239-2E3F7A3ABD77}"/>
    <cellStyle name="Accent3 28" xfId="1334" xr:uid="{FDB6E1EF-9DCE-4FBB-9FFE-056077EA0DF2}"/>
    <cellStyle name="Accent3 29" xfId="1418" xr:uid="{68DA3F60-1D9D-49A5-81EC-D3A07EA586F7}"/>
    <cellStyle name="Accent3 3" xfId="705" xr:uid="{9CDEA38D-E86F-42BE-9240-FED1AED8CEA4}"/>
    <cellStyle name="Accent3 3 2" xfId="871" xr:uid="{003ED4B1-EC9C-40EA-B23C-A6BFA32CC893}"/>
    <cellStyle name="Accent3 3 3" xfId="5121" xr:uid="{82FE8860-8E71-48A7-BF57-D18881EB635E}"/>
    <cellStyle name="Accent3 30" xfId="1432" xr:uid="{456D0D77-F1F0-4220-A433-36A5F5B067C9}"/>
    <cellStyle name="Accent3 31" xfId="846" xr:uid="{5073FBA9-7B43-429A-8023-CA5D45744ADD}"/>
    <cellStyle name="Accent3 32" xfId="604" xr:uid="{B7CF14A1-B42D-4F8B-80E6-3BC221DE1AEB}"/>
    <cellStyle name="Accent3 33" xfId="1480" xr:uid="{BF2FC0D3-4C0D-4188-B786-E418B1D17F9F}"/>
    <cellStyle name="Accent3 34" xfId="1511" xr:uid="{8994CC02-E4B8-4169-9967-44695ED0DA54}"/>
    <cellStyle name="Accent3 35" xfId="1485" xr:uid="{651AFBD6-4A1E-41D3-8B35-D9BCCA008EBD}"/>
    <cellStyle name="Accent3 36" xfId="1508" xr:uid="{D5BF7796-017B-472D-BFB5-B06C73EC96F0}"/>
    <cellStyle name="Accent3 37" xfId="1496" xr:uid="{F493DA68-398E-4086-8EE7-B746E11108F1}"/>
    <cellStyle name="Accent3 38" xfId="1502" xr:uid="{F7848C5D-493A-49B5-9FD5-695D3505E2ED}"/>
    <cellStyle name="Accent3 39" xfId="1497" xr:uid="{1FAAC703-E410-4A20-9E46-C5DC022CC265}"/>
    <cellStyle name="Accent3 4" xfId="712" xr:uid="{C9E22E5B-A5EC-47FA-825A-ED8DE1490DA4}"/>
    <cellStyle name="Accent3 4 2" xfId="872" xr:uid="{D2BDBC6A-8687-479F-B510-C1E33917EAEB}"/>
    <cellStyle name="Accent3 40" xfId="536" xr:uid="{95A759A0-8E9D-474B-87D3-1B966FA3C960}"/>
    <cellStyle name="Accent3 41" xfId="557" xr:uid="{EF09BAB5-204A-4248-8E47-1C8D6CCB4E3B}"/>
    <cellStyle name="Accent3 42" xfId="1527" xr:uid="{1133260E-59D4-4DFC-9E37-9CC638C931FF}"/>
    <cellStyle name="Accent3 43" xfId="1523" xr:uid="{470E9848-5541-49F7-954C-C37D381F9A01}"/>
    <cellStyle name="Accent3 5" xfId="719" xr:uid="{B38E7AD2-A7EA-4D74-BFCE-CE7C23917AEC}"/>
    <cellStyle name="Accent3 5 2" xfId="873" xr:uid="{DB9D6A0A-6C1B-4575-BB64-276C7D242B02}"/>
    <cellStyle name="Accent3 6" xfId="874" xr:uid="{E89D449F-1D35-4EAA-93EB-21F79C6166E4}"/>
    <cellStyle name="Accent3 7" xfId="875" xr:uid="{D219FF2C-E3E8-408A-B225-FD5F79FBF40E}"/>
    <cellStyle name="Accent3 8" xfId="876" xr:uid="{D2E5916D-4A10-40F2-8363-D2C0B4D67537}"/>
    <cellStyle name="Accent3 9" xfId="877" xr:uid="{149534FD-6C50-410F-8793-17CE4A3146F4}"/>
    <cellStyle name="Accent4 - 20%" xfId="457" xr:uid="{1C2B162C-67EB-4293-8FC7-B3C1D25F5E5B}"/>
    <cellStyle name="Accent4 - 20% 2" xfId="879" xr:uid="{F27D48ED-42C4-4CC2-9540-F2B4EFF94E8C}"/>
    <cellStyle name="Accent4 - 20% 3" xfId="643" xr:uid="{FE8E1AA1-596A-4406-9715-6E48AC69C591}"/>
    <cellStyle name="Accent4 - 20% 4" xfId="5122" xr:uid="{E887B6AB-FFC7-47A3-A07C-0BF75EBB88D2}"/>
    <cellStyle name="Accent4 - 40%" xfId="458" xr:uid="{C711F90A-FA05-4881-9152-C02C61A11006}"/>
    <cellStyle name="Accent4 - 40% 2" xfId="880" xr:uid="{7003EA0A-8A81-47B7-9B4D-36178E4EDF57}"/>
    <cellStyle name="Accent4 - 40% 3" xfId="644" xr:uid="{1880A1A0-3934-4621-9E0C-9F00C7BC5A13}"/>
    <cellStyle name="Accent4 - 40% 4" xfId="5123" xr:uid="{F6A950B8-6E3F-4569-BBDA-A7E679B98748}"/>
    <cellStyle name="Accent4 - 60%" xfId="459" xr:uid="{A3395C7D-B551-4C1A-927F-A767D240F37A}"/>
    <cellStyle name="Accent4 - 60% 2" xfId="881" xr:uid="{4BA10E10-88F7-4C81-8DBF-ECC78127E23B}"/>
    <cellStyle name="Accent4 - 60% 3" xfId="645" xr:uid="{9C0B6566-4D4A-4568-B8B9-8492A747E425}"/>
    <cellStyle name="Accent4 - 60% 4" xfId="5124" xr:uid="{D56780D1-32C6-4C54-A14A-85362CEBF6AB}"/>
    <cellStyle name="Accent4 10" xfId="882" xr:uid="{D00C293E-07CD-421F-ACA4-29A22E8E827E}"/>
    <cellStyle name="Accent4 11" xfId="883" xr:uid="{292F6740-25E5-42A0-94E7-064A16E3105D}"/>
    <cellStyle name="Accent4 12" xfId="884" xr:uid="{2BDE4FFA-CBF3-4A35-871B-624104D2603F}"/>
    <cellStyle name="Accent4 13" xfId="885" xr:uid="{2AECF8B3-5AD7-4DF1-B122-51B6AB3605DB}"/>
    <cellStyle name="Accent4 14" xfId="886" xr:uid="{4234A1CC-9FEF-453C-8FF2-933E14F9AA2B}"/>
    <cellStyle name="Accent4 15" xfId="887" xr:uid="{DC58A04A-456B-4C44-B9F7-9A094FECC817}"/>
    <cellStyle name="Accent4 16" xfId="888" xr:uid="{3B2B675B-BDBB-44DD-84C7-5B68B0B3BD10}"/>
    <cellStyle name="Accent4 17" xfId="889" xr:uid="{49977B8D-F710-462D-AE37-6DC7A46B1723}"/>
    <cellStyle name="Accent4 18" xfId="890" xr:uid="{F3BCF4DC-65E3-460D-8353-AE4BB59913B5}"/>
    <cellStyle name="Accent4 19" xfId="891" xr:uid="{87FD2839-4358-4EBD-AEC2-BB1076443C63}"/>
    <cellStyle name="Accent4 2" xfId="642" xr:uid="{8750AF19-E99B-47CB-AD69-4FDE66D733A6}"/>
    <cellStyle name="Accent4 2 2" xfId="893" xr:uid="{2E4850E1-FBA7-4A03-AC9A-9F276FB81B2D}"/>
    <cellStyle name="Accent4 2 3" xfId="894" xr:uid="{5DFB447B-8CC4-4923-B1D9-875B072E946F}"/>
    <cellStyle name="Accent4 2 4" xfId="892" xr:uid="{5FCDCD09-BBF8-4784-94A0-F690FC58FF97}"/>
    <cellStyle name="Accent4 2 5" xfId="5125" xr:uid="{AFE48DE7-1677-4771-AC75-FAB19DFD86C3}"/>
    <cellStyle name="Accent4 20" xfId="895" xr:uid="{92DBD277-B66B-4A9E-BB96-C210610DE6FA}"/>
    <cellStyle name="Accent4 21" xfId="896" xr:uid="{CC97814C-9D7E-4106-95F2-955B2E54B650}"/>
    <cellStyle name="Accent4 22" xfId="897" xr:uid="{CF2B8A0C-00CF-4DC0-885D-C5CE4FCAB2F9}"/>
    <cellStyle name="Accent4 23" xfId="898" xr:uid="{B4B4F65F-E61E-47BB-B3A6-8B2926D3AD4D}"/>
    <cellStyle name="Accent4 24" xfId="899" xr:uid="{D086BAE1-C253-4686-9964-12442CE82DA6}"/>
    <cellStyle name="Accent4 25" xfId="900" xr:uid="{B16B6A2E-A39F-4213-A2ED-E770D51677B3}"/>
    <cellStyle name="Accent4 26" xfId="901" xr:uid="{B4137D14-45EA-4398-99ED-ACE33224D2FA}"/>
    <cellStyle name="Accent4 27" xfId="902" xr:uid="{C17EA2D5-FC51-42F6-99F9-1568DE902729}"/>
    <cellStyle name="Accent4 28" xfId="1338" xr:uid="{058E5837-B990-434B-B24E-622BFC9062CF}"/>
    <cellStyle name="Accent4 29" xfId="1421" xr:uid="{E700829A-9B64-4413-945A-3CE74B4F785E}"/>
    <cellStyle name="Accent4 3" xfId="706" xr:uid="{FD0C688C-06CA-44B7-B571-61F2FEE8C449}"/>
    <cellStyle name="Accent4 3 2" xfId="903" xr:uid="{58FFF847-5639-46E0-BB79-816883DB9B70}"/>
    <cellStyle name="Accent4 3 3" xfId="5126" xr:uid="{91311513-0524-4A67-A02A-3B91B9C0660D}"/>
    <cellStyle name="Accent4 30" xfId="1433" xr:uid="{252CDD22-7C80-484F-8E77-9C23669C3503}"/>
    <cellStyle name="Accent4 31" xfId="878" xr:uid="{10FEBE1A-88BE-4316-9D13-DE1453FD7E33}"/>
    <cellStyle name="Accent4 32" xfId="608" xr:uid="{6FF8CA61-2263-411C-B830-5FE0303FEFA9}"/>
    <cellStyle name="Accent4 33" xfId="1481" xr:uid="{3620F5E3-E425-4F2B-92D8-6FD0390BFC27}"/>
    <cellStyle name="Accent4 34" xfId="1510" xr:uid="{E0B38A41-71AC-4BEC-81AC-76F18DC37281}"/>
    <cellStyle name="Accent4 35" xfId="1486" xr:uid="{DF455570-A343-4FD9-A40B-B9D4193CE66F}"/>
    <cellStyle name="Accent4 36" xfId="1517" xr:uid="{25CFF9B8-8B8A-4CD2-B872-BD8CBBFE3D75}"/>
    <cellStyle name="Accent4 37" xfId="1492" xr:uid="{5E91FA7E-0A98-4415-A4C5-8ADA0D2095C4}"/>
    <cellStyle name="Accent4 38" xfId="1505" xr:uid="{9AC051D5-A155-4B11-BA73-CBB57A5625AE}"/>
    <cellStyle name="Accent4 39" xfId="1498" xr:uid="{35626AE2-48A7-4BEB-8857-A873AB765571}"/>
    <cellStyle name="Accent4 4" xfId="711" xr:uid="{C31CAA83-712B-4A92-8BA6-45E63099C7A4}"/>
    <cellStyle name="Accent4 4 2" xfId="904" xr:uid="{1DFABCF0-C9C7-40B4-87D9-185706B43F9B}"/>
    <cellStyle name="Accent4 40" xfId="537" xr:uid="{36B35444-5038-4C65-84CC-40D6E5FFC0BE}"/>
    <cellStyle name="Accent4 41" xfId="556" xr:uid="{1698DF9B-AA39-4C04-9F12-99C8232B9C49}"/>
    <cellStyle name="Accent4 42" xfId="1526" xr:uid="{EC10BFBA-F808-4AD3-8B0B-D78782000879}"/>
    <cellStyle name="Accent4 43" xfId="1531" xr:uid="{8C5C847D-E509-4894-ADBE-4552090C77D0}"/>
    <cellStyle name="Accent4 5" xfId="720" xr:uid="{C962BC8A-0927-403B-85BD-D56B18903BDD}"/>
    <cellStyle name="Accent4 5 2" xfId="905" xr:uid="{5EC66D21-5493-45C9-AABD-A8BB5C9214CB}"/>
    <cellStyle name="Accent4 6" xfId="906" xr:uid="{8552A054-AD99-4B0A-B9A3-B82F14616307}"/>
    <cellStyle name="Accent4 7" xfId="907" xr:uid="{B0D5E627-D73A-44F2-8F87-932BC49CAD1A}"/>
    <cellStyle name="Accent4 8" xfId="908" xr:uid="{073D25C9-DC0F-47DD-85C6-E6175D194026}"/>
    <cellStyle name="Accent4 9" xfId="909" xr:uid="{46ACC903-CE58-493B-9875-7BEB852411DC}"/>
    <cellStyle name="Accent5 - 20%" xfId="460" xr:uid="{A815BFCC-E052-4377-BD15-F87DC900252A}"/>
    <cellStyle name="Accent5 - 20% 2" xfId="911" xr:uid="{6C729AED-D210-4F75-9F80-C9BD9C20C2F1}"/>
    <cellStyle name="Accent5 - 20% 3" xfId="647" xr:uid="{08269000-E724-49D1-BD95-E39E88E96B07}"/>
    <cellStyle name="Accent5 - 20% 4" xfId="5127" xr:uid="{559E7BDD-A2EE-48E2-9CA0-87C67D74E1B5}"/>
    <cellStyle name="Accent5 - 40%" xfId="461" xr:uid="{56340EEA-12BE-4122-B307-15E88BFBC2FE}"/>
    <cellStyle name="Accent5 - 40% 2" xfId="5128" xr:uid="{BF48A0ED-EED5-4CAC-939F-A6ABBC4AAD1B}"/>
    <cellStyle name="Accent5 - 60%" xfId="462" xr:uid="{9575D28D-7C8F-4005-B3E6-07AEB9822090}"/>
    <cellStyle name="Accent5 - 60% 2" xfId="912" xr:uid="{063713BC-4CE0-4153-9320-83686BA66425}"/>
    <cellStyle name="Accent5 - 60% 3" xfId="648" xr:uid="{562E857D-B02A-44A3-ADE1-45A0A91003E9}"/>
    <cellStyle name="Accent5 - 60% 4" xfId="5129" xr:uid="{D12ECABB-6B74-49A1-ACFC-57348F86D702}"/>
    <cellStyle name="Accent5 10" xfId="913" xr:uid="{C95CA261-B13E-46CC-B52B-1756DD4F10DB}"/>
    <cellStyle name="Accent5 11" xfId="914" xr:uid="{180AB9D9-D5D3-47F8-83F7-0FC56D7A0595}"/>
    <cellStyle name="Accent5 12" xfId="915" xr:uid="{67E5F123-F78C-433F-B03E-A6C624E95F6E}"/>
    <cellStyle name="Accent5 13" xfId="916" xr:uid="{3FEB2184-757F-4213-ADA6-F0715C533198}"/>
    <cellStyle name="Accent5 14" xfId="917" xr:uid="{0C932E86-09BE-42AD-8068-C196E2089E0D}"/>
    <cellStyle name="Accent5 15" xfId="918" xr:uid="{BC83EEBA-D983-4D8E-902F-3F0C95A186C6}"/>
    <cellStyle name="Accent5 16" xfId="919" xr:uid="{5CF8F0B4-EFBB-43B2-819A-438981777445}"/>
    <cellStyle name="Accent5 17" xfId="920" xr:uid="{460DA23B-858B-4B03-9CE9-C06156CEE1FC}"/>
    <cellStyle name="Accent5 18" xfId="921" xr:uid="{10A4609D-D105-460F-A769-3687842CFD60}"/>
    <cellStyle name="Accent5 19" xfId="922" xr:uid="{B8C5EF14-E383-4157-94FE-6EFEB57FC71C}"/>
    <cellStyle name="Accent5 2" xfId="646" xr:uid="{EB2CFD02-064E-43B3-A233-DF9546958B1C}"/>
    <cellStyle name="Accent5 2 2" xfId="924" xr:uid="{01555272-4316-4B31-A79D-AECA40248CD9}"/>
    <cellStyle name="Accent5 2 3" xfId="925" xr:uid="{429A73B6-FF89-4BA3-BE13-509764B646B4}"/>
    <cellStyle name="Accent5 2 4" xfId="923" xr:uid="{8E77AA89-8B04-4353-8F09-11AD7787D898}"/>
    <cellStyle name="Accent5 2 5" xfId="5130" xr:uid="{A417088E-89D9-43B0-B111-79B8EE8B72AA}"/>
    <cellStyle name="Accent5 20" xfId="926" xr:uid="{6A0AA8F7-6099-416F-8BC0-D70AAF2DB635}"/>
    <cellStyle name="Accent5 21" xfId="927" xr:uid="{06886FA6-2B12-409E-93E8-99DECE12EAA6}"/>
    <cellStyle name="Accent5 22" xfId="928" xr:uid="{B77E6381-4F08-41BE-AA30-2291AF0E84F2}"/>
    <cellStyle name="Accent5 23" xfId="929" xr:uid="{6E639B73-E7E6-417A-9AEE-1612AC04E0E4}"/>
    <cellStyle name="Accent5 24" xfId="930" xr:uid="{EF5BA8EF-2F82-4236-8B63-B6A00DDACB17}"/>
    <cellStyle name="Accent5 25" xfId="931" xr:uid="{D392F718-0AD5-4C89-8875-B985F0A5329C}"/>
    <cellStyle name="Accent5 26" xfId="932" xr:uid="{7012BBF0-F778-4695-99D4-766534795531}"/>
    <cellStyle name="Accent5 27" xfId="933" xr:uid="{BE217788-936E-4FCB-8BE5-86D9C9CB734B}"/>
    <cellStyle name="Accent5 28" xfId="1342" xr:uid="{C921994B-B684-43C0-BB9A-5B322542F72E}"/>
    <cellStyle name="Accent5 29" xfId="1424" xr:uid="{905725D4-7672-4079-BB88-67ED987F29E4}"/>
    <cellStyle name="Accent5 3" xfId="707" xr:uid="{685F060F-1F46-4F46-8F7B-20AFE826ADC5}"/>
    <cellStyle name="Accent5 3 2" xfId="934" xr:uid="{9F1140A4-3B06-42BA-8293-538F62CDEE98}"/>
    <cellStyle name="Accent5 3 3" xfId="5131" xr:uid="{B95EBA31-05F8-4720-86AE-7AA1A082F33D}"/>
    <cellStyle name="Accent5 30" xfId="1434" xr:uid="{5A8D85BF-01B9-4A6B-9DFA-2A58DF9A4914}"/>
    <cellStyle name="Accent5 31" xfId="910" xr:uid="{B422315C-78A1-45F3-AD3C-8FE8B49C80C1}"/>
    <cellStyle name="Accent5 32" xfId="612" xr:uid="{52F1DDB9-ADEB-4171-8ED7-1440CD1A11C3}"/>
    <cellStyle name="Accent5 33" xfId="1483" xr:uid="{7BD38430-2D4C-4C6C-A5D2-B099C1E9AC20}"/>
    <cellStyle name="Accent5 34" xfId="1519" xr:uid="{656A981E-749A-43AC-8FC2-3A7BDC9271B9}"/>
    <cellStyle name="Accent5 35" xfId="1491" xr:uid="{C91CB562-2F40-47CC-A75E-46655496C3F1}"/>
    <cellStyle name="Accent5 36" xfId="1506" xr:uid="{887C191E-ABA4-4D12-BF01-3736D8E6D321}"/>
    <cellStyle name="Accent5 37" xfId="1514" xr:uid="{84DC60D6-E3D6-4B9F-BAD2-643666EDE4E4}"/>
    <cellStyle name="Accent5 38" xfId="1482" xr:uid="{9EF77A09-C595-4E0E-A141-D11E6EC09011}"/>
    <cellStyle name="Accent5 39" xfId="1489" xr:uid="{4F50D2B7-3A71-4E55-8471-D2F541535782}"/>
    <cellStyle name="Accent5 4" xfId="710" xr:uid="{FBED85DB-A9A7-4F6E-904F-61D1E1F21EF0}"/>
    <cellStyle name="Accent5 4 2" xfId="935" xr:uid="{879F4CF5-D137-48A7-84A1-70C28C6C33F4}"/>
    <cellStyle name="Accent5 40" xfId="538" xr:uid="{56589B82-6406-425F-9A9F-FB6E3D1EB664}"/>
    <cellStyle name="Accent5 41" xfId="555" xr:uid="{EF13CE3F-83EE-4C58-8F3E-34ED6B055BD4}"/>
    <cellStyle name="Accent5 42" xfId="1530" xr:uid="{8432B6E7-36BF-4FFB-A3F1-E92A8542475E}"/>
    <cellStyle name="Accent5 43" xfId="1521" xr:uid="{48BB4BE4-E9E6-4C3D-8980-33EF0C4C38E5}"/>
    <cellStyle name="Accent5 5" xfId="721" xr:uid="{ED8FC888-2001-4E01-BC4B-159F65AF07D7}"/>
    <cellStyle name="Accent5 5 2" xfId="936" xr:uid="{5CA6527D-0E97-47A7-AA07-C87C7A191E4B}"/>
    <cellStyle name="Accent5 6" xfId="937" xr:uid="{3AF1005E-C6C0-404E-953D-050A2CCF1CB8}"/>
    <cellStyle name="Accent5 7" xfId="938" xr:uid="{AB248AF6-2B35-41BC-970A-2EF514CDAC90}"/>
    <cellStyle name="Accent5 8" xfId="939" xr:uid="{2AB438E3-6A59-4F42-83D2-17CB512F26F6}"/>
    <cellStyle name="Accent5 9" xfId="940" xr:uid="{AD3704A9-9CDE-4131-A945-A74087EF98EA}"/>
    <cellStyle name="Accent6 - 20%" xfId="463" xr:uid="{F107810F-1BE1-458D-9E55-F1DC680F0403}"/>
    <cellStyle name="Accent6 - 20% 2" xfId="5132" xr:uid="{AB42BB48-B565-45ED-A6FC-0FF7CBE772CA}"/>
    <cellStyle name="Accent6 - 40%" xfId="464" xr:uid="{2DCA6771-A288-4879-AECA-7429A639CCF0}"/>
    <cellStyle name="Accent6 - 40% 2" xfId="942" xr:uid="{66644EC9-7C5B-4E31-B471-95F77B645CBC}"/>
    <cellStyle name="Accent6 - 40% 3" xfId="650" xr:uid="{062FC467-0C10-40A9-BBFC-640F35D66658}"/>
    <cellStyle name="Accent6 - 40% 4" xfId="5133" xr:uid="{728BC17D-5511-4BBB-A30E-5C1FCA94127B}"/>
    <cellStyle name="Accent6 - 60%" xfId="465" xr:uid="{4686C004-937A-4BA8-9FEA-E77B0BE50F52}"/>
    <cellStyle name="Accent6 - 60% 2" xfId="943" xr:uid="{B72DE183-1DFD-4AC7-8AD8-27F8AD833524}"/>
    <cellStyle name="Accent6 - 60% 3" xfId="651" xr:uid="{1F684BE0-70CC-43C2-A89B-B942F9D93468}"/>
    <cellStyle name="Accent6 - 60% 4" xfId="5134" xr:uid="{A84641EF-DBAF-4DFA-9145-542ACEC37DB1}"/>
    <cellStyle name="Accent6 10" xfId="944" xr:uid="{C6A8BFD0-07F6-4155-B6D1-3DD54241187D}"/>
    <cellStyle name="Accent6 11" xfId="945" xr:uid="{56A6D752-73D3-4A01-B73D-75DDAD75B0CB}"/>
    <cellStyle name="Accent6 12" xfId="946" xr:uid="{A42725D3-F8B3-4369-A603-21493E1BF5CD}"/>
    <cellStyle name="Accent6 13" xfId="947" xr:uid="{9B8C61DC-38B8-46E8-A89E-5D68FF47B059}"/>
    <cellStyle name="Accent6 14" xfId="948" xr:uid="{9A7BBFB3-075C-4D23-B6C9-46FC90235827}"/>
    <cellStyle name="Accent6 15" xfId="949" xr:uid="{1E17ADE0-CD78-4CA9-94E3-6021FBCB1DD1}"/>
    <cellStyle name="Accent6 16" xfId="950" xr:uid="{02604800-B9B4-47AC-A8CB-9342442DF102}"/>
    <cellStyle name="Accent6 17" xfId="951" xr:uid="{AC194139-4578-4E7F-8A04-AB85E1ED5075}"/>
    <cellStyle name="Accent6 18" xfId="952" xr:uid="{FF256F94-0DB9-469B-AA7E-60BDA1F2FCF3}"/>
    <cellStyle name="Accent6 19" xfId="953" xr:uid="{520F9B40-952D-40FD-ACCE-C66A4910A897}"/>
    <cellStyle name="Accent6 2" xfId="649" xr:uid="{585C1EBE-BBAA-4902-8C42-7309C3060230}"/>
    <cellStyle name="Accent6 2 2" xfId="955" xr:uid="{0662782E-174B-48C0-A93D-5FA02D146A11}"/>
    <cellStyle name="Accent6 2 3" xfId="956" xr:uid="{77898285-7EB9-49F6-8AA4-6F5E3DC06699}"/>
    <cellStyle name="Accent6 2 4" xfId="954" xr:uid="{8EFA10B7-82BE-4731-B547-DF323B9092C8}"/>
    <cellStyle name="Accent6 2 5" xfId="5135" xr:uid="{BD895937-1B0F-47B5-886C-D6AFF5DACF5C}"/>
    <cellStyle name="Accent6 20" xfId="957" xr:uid="{3100D723-9C0A-435F-98A4-914D69F00434}"/>
    <cellStyle name="Accent6 21" xfId="958" xr:uid="{406485F9-5187-4B1E-AB17-9432F883DED4}"/>
    <cellStyle name="Accent6 22" xfId="959" xr:uid="{11DDB8AD-0F90-499E-BF52-4F4FF2D9AD42}"/>
    <cellStyle name="Accent6 23" xfId="960" xr:uid="{0A196E88-6963-4B9C-B684-1C79B9EF7E80}"/>
    <cellStyle name="Accent6 24" xfId="961" xr:uid="{9DCEC40E-2414-4E19-B301-9521CC6E0257}"/>
    <cellStyle name="Accent6 25" xfId="962" xr:uid="{01F555A8-37DC-424F-9AEC-08D91C64D771}"/>
    <cellStyle name="Accent6 26" xfId="963" xr:uid="{49E704B5-CC61-4AA3-A382-B2AC23A89D15}"/>
    <cellStyle name="Accent6 27" xfId="964" xr:uid="{80FF6EC8-B225-4361-BD3D-AEB99BB86E20}"/>
    <cellStyle name="Accent6 28" xfId="1346" xr:uid="{C4DBBB2E-E79A-443F-9C54-A784E2FE1A32}"/>
    <cellStyle name="Accent6 29" xfId="1427" xr:uid="{0CEE5B5C-4022-439E-92B0-E6FF8B490DFA}"/>
    <cellStyle name="Accent6 3" xfId="708" xr:uid="{B1AF9497-7A5F-48E5-A52B-9C8443DBB389}"/>
    <cellStyle name="Accent6 3 2" xfId="965" xr:uid="{D16FCF3A-8A5B-436D-B611-3815B6A9CDFA}"/>
    <cellStyle name="Accent6 3 3" xfId="5136" xr:uid="{42934EF0-4D99-4E9B-A733-9FA9B4505304}"/>
    <cellStyle name="Accent6 30" xfId="1435" xr:uid="{3FFFEB4A-7B2D-4CAE-99CA-C3A6E8A3416E}"/>
    <cellStyle name="Accent6 31" xfId="941" xr:uid="{74E05318-3D09-4846-BE71-424FC642F6E2}"/>
    <cellStyle name="Accent6 32" xfId="616" xr:uid="{B97D6988-106B-4F04-A4DC-AF62872FA655}"/>
    <cellStyle name="Accent6 33" xfId="1484" xr:uid="{FF6B2F36-D625-4E3A-9C54-2CB40124E27F}"/>
    <cellStyle name="Accent6 34" xfId="1509" xr:uid="{A66BC6A3-ABBA-4078-8405-C2B36985DB31}"/>
    <cellStyle name="Accent6 35" xfId="1495" xr:uid="{821C3B56-2B3F-4B64-AF19-04492CD25278}"/>
    <cellStyle name="Accent6 36" xfId="1503" xr:uid="{62BBCDC6-39E2-4B3B-BA15-2BEECAED1A24}"/>
    <cellStyle name="Accent6 37" xfId="1500" xr:uid="{C8B72129-E145-4D90-BD38-70B256E8ADC8}"/>
    <cellStyle name="Accent6 38" xfId="1501" xr:uid="{21943962-3C28-4C72-930C-98C0D5741C13}"/>
    <cellStyle name="Accent6 39" xfId="1487" xr:uid="{27979E4F-CD63-41F7-A2BF-D6C8FE0540BE}"/>
    <cellStyle name="Accent6 4" xfId="709" xr:uid="{076AE941-CA91-49F0-BF30-F54A5DD738ED}"/>
    <cellStyle name="Accent6 4 2" xfId="966" xr:uid="{690089FC-89BC-4C10-8170-1C67E149673D}"/>
    <cellStyle name="Accent6 40" xfId="539" xr:uid="{46200D11-8C3C-4BA8-AC2C-2D4EF2B9D11D}"/>
    <cellStyle name="Accent6 41" xfId="554" xr:uid="{6A88D9B0-FE09-442A-889D-059F09415C09}"/>
    <cellStyle name="Accent6 42" xfId="1525" xr:uid="{5B4B229C-B9E8-4CDE-A1BC-35E68CA19D17}"/>
    <cellStyle name="Accent6 43" xfId="1524" xr:uid="{F64A56E0-3F36-4698-9A9B-9782E9817023}"/>
    <cellStyle name="Accent6 5" xfId="722" xr:uid="{0302EA05-3A5A-4F79-BEFA-6ADD595EEB45}"/>
    <cellStyle name="Accent6 5 2" xfId="967" xr:uid="{1CFD8900-3B5F-48A0-9D74-1AC7200A364F}"/>
    <cellStyle name="Accent6 6" xfId="968" xr:uid="{6AD4CAE0-C8DC-43DF-B86A-2AB004DE7D33}"/>
    <cellStyle name="Accent6 7" xfId="969" xr:uid="{5C40EDF4-CCCE-4F81-8578-8F83EC267A8E}"/>
    <cellStyle name="Accent6 8" xfId="970" xr:uid="{CDC52566-F811-474E-85A9-E76A4263CE6C}"/>
    <cellStyle name="Accent6 9" xfId="971" xr:uid="{2347169A-18F1-4234-909F-DDBBD9BBFF4B}"/>
    <cellStyle name="Annotation" xfId="47" xr:uid="{117E2941-CD8F-47D7-8E5F-9D9A754F5754}"/>
    <cellStyle name="Bad 2" xfId="652" xr:uid="{75A47D0B-FF5E-43DF-A035-1B5274363531}"/>
    <cellStyle name="Bad 2 2" xfId="973" xr:uid="{91F90049-C761-4C24-A31D-4C9B70AAF435}"/>
    <cellStyle name="Bad 2 3" xfId="974" xr:uid="{92658A23-821E-448A-A6CE-08D4F4C1ECAC}"/>
    <cellStyle name="Bad 2 4" xfId="972" xr:uid="{6C8E6D79-5B5A-4215-9511-11AED8ED5427}"/>
    <cellStyle name="Bad 2 5" xfId="5137" xr:uid="{55837887-ABC6-4A88-AB75-72A560A4C1B4}"/>
    <cellStyle name="Bad 3" xfId="975" xr:uid="{359762D4-9199-401E-BD63-1C98BE33C098}"/>
    <cellStyle name="Bad 3 2" xfId="5138" xr:uid="{FAC20842-1FE7-496E-A295-25C036117733}"/>
    <cellStyle name="Bad 4" xfId="1315" xr:uid="{E901DE4D-4CFB-404D-A4E5-8D8FB93B8D7B}"/>
    <cellStyle name="Bad 5" xfId="585" xr:uid="{B4C14A27-B2BB-45C1-B971-99D94D94C849}"/>
    <cellStyle name="Bad 6" xfId="540" xr:uid="{54FDBFF2-7AD8-4288-9851-F1721DBD0E9D}"/>
    <cellStyle name="Blank" xfId="39" xr:uid="{5C376713-6B44-4B1B-B372-46F423A5FCCF}"/>
    <cellStyle name="Blank 2" xfId="140" xr:uid="{EF913E29-7C95-42D0-A2FD-55C5DAAB2F3A}"/>
    <cellStyle name="Calculation 2" xfId="653" xr:uid="{2E47A720-84DD-4973-BCFA-FB267216C461}"/>
    <cellStyle name="Calculation 2 10" xfId="4515" xr:uid="{298ECB09-8CD5-4534-8DE2-F0EAB274F96B}"/>
    <cellStyle name="Calculation 2 10 2" xfId="7190" xr:uid="{EBD64866-3715-4A56-9FC3-5E8853D165E1}"/>
    <cellStyle name="Calculation 2 10 3" xfId="15129" xr:uid="{EFE161CF-7D9A-4EBA-9E1B-087323A07BDE}"/>
    <cellStyle name="Calculation 2 10 4" xfId="18862" xr:uid="{B03B7E8C-B83B-4BB0-908D-5AAB9065609C}"/>
    <cellStyle name="Calculation 2 10 5" xfId="22614" xr:uid="{30B981CF-4EBA-4C20-A2F3-6AFBBAA6399A}"/>
    <cellStyle name="Calculation 2 10 6" xfId="26279" xr:uid="{C866EB0F-FCF4-4AAA-85EA-8AD56120306D}"/>
    <cellStyle name="Calculation 2 10 7" xfId="29811" xr:uid="{9C7B6D78-8D34-49A8-978D-5B69E933D4D6}"/>
    <cellStyle name="Calculation 2 10 8" xfId="33073" xr:uid="{45B2B831-8BA0-4B39-A845-0DCD4E21BCC9}"/>
    <cellStyle name="Calculation 2 11" xfId="4226" xr:uid="{FD56F8C7-D1F1-481E-B5C1-EFBCD74B07E0}"/>
    <cellStyle name="Calculation 2 11 2" xfId="6865" xr:uid="{5BA39D25-DA21-45BA-A8E7-0A771B36D179}"/>
    <cellStyle name="Calculation 2 11 3" xfId="10227" xr:uid="{75748E21-7066-4855-B84F-C69E86528C6B}"/>
    <cellStyle name="Calculation 2 11 4" xfId="18573" xr:uid="{FBFC1B87-693D-498A-9F10-98AA365C0242}"/>
    <cellStyle name="Calculation 2 11 5" xfId="22325" xr:uid="{971CBD08-F432-48DB-91C3-91045BEE7FD6}"/>
    <cellStyle name="Calculation 2 11 6" xfId="25991" xr:uid="{99E0048E-172A-4939-A4E2-293306B26C2B}"/>
    <cellStyle name="Calculation 2 11 7" xfId="29522" xr:uid="{8543B636-CABB-46F1-B1D4-8CC3DDF1A785}"/>
    <cellStyle name="Calculation 2 11 8" xfId="32786" xr:uid="{308966E8-B7C4-474D-B53E-C717A8C576E4}"/>
    <cellStyle name="Calculation 2 12" xfId="5139" xr:uid="{D65F1173-F52C-46EB-8B52-B73160D2136A}"/>
    <cellStyle name="Calculation 2 12 2" xfId="7836" xr:uid="{28CA5C11-7767-404C-97B4-654BFA3A4F67}"/>
    <cellStyle name="Calculation 2 12 3" xfId="14469" xr:uid="{3C1288CE-CABB-4F3D-BC10-894923B6E1A8}"/>
    <cellStyle name="Calculation 2 12 4" xfId="19482" xr:uid="{80CB0B11-0B66-4424-806B-AF80F07EA99A}"/>
    <cellStyle name="Calculation 2 12 5" xfId="23234" xr:uid="{FE38A423-1ADC-40A1-A5C3-05C18CC950DB}"/>
    <cellStyle name="Calculation 2 12 6" xfId="26897" xr:uid="{A70254EB-D2F6-45BD-B86A-B32B8E26077B}"/>
    <cellStyle name="Calculation 2 12 7" xfId="30423" xr:uid="{60DEE573-4F93-479B-B3A2-6487725120F0}"/>
    <cellStyle name="Calculation 2 12 8" xfId="33478" xr:uid="{E0F2009C-D415-4CAD-BE52-98085047018F}"/>
    <cellStyle name="Calculation 2 13" xfId="6282" xr:uid="{432C6441-5EC0-4C9F-9322-73590645F415}"/>
    <cellStyle name="Calculation 2 13 2" xfId="13183" xr:uid="{F575A0CD-98B3-4A4B-9873-F5355AA64D3D}"/>
    <cellStyle name="Calculation 2 13 3" xfId="10830" xr:uid="{3C376372-3B06-4906-8F62-6A90E0353792}"/>
    <cellStyle name="Calculation 2 13 4" xfId="20534" xr:uid="{4699E89F-47BD-4B33-936D-38E148E425B5}"/>
    <cellStyle name="Calculation 2 13 5" xfId="24207" xr:uid="{37BB23B3-F9C3-4F7D-8B7E-94E8635DE83B}"/>
    <cellStyle name="Calculation 2 13 6" xfId="27771" xr:uid="{0E2818AB-FF58-4F06-8D45-FB93582B38F1}"/>
    <cellStyle name="Calculation 2 13 7" xfId="30945" xr:uid="{13A8077B-18AF-4EE7-8484-7225E73D338B}"/>
    <cellStyle name="Calculation 2 13 8" xfId="33549" xr:uid="{C43A845F-CC44-48C4-86F3-5FC1CECF5FA1}"/>
    <cellStyle name="Calculation 2 14" xfId="10271" xr:uid="{F0285C46-2236-4976-B8FD-10DC291C2A09}"/>
    <cellStyle name="Calculation 2 15" xfId="7777" xr:uid="{F0436082-00A3-4846-817F-06E0645B6CA8}"/>
    <cellStyle name="Calculation 2 16" xfId="7700" xr:uid="{62E5B97A-6C5E-4A71-81FC-6FBD0DF2FF0C}"/>
    <cellStyle name="Calculation 2 17" xfId="20206" xr:uid="{4A1FDBCE-19B3-4CF3-939E-CA0CFFFBF17E}"/>
    <cellStyle name="Calculation 2 18" xfId="23937" xr:uid="{DEC73023-C01B-469F-BEB2-2A475D2A677E}"/>
    <cellStyle name="Calculation 2 19" xfId="27498" xr:uid="{47B9183D-9A19-42BC-9031-2E12C011C5F8}"/>
    <cellStyle name="Calculation 2 2" xfId="977" xr:uid="{E5240A39-3843-415A-9904-7A3FD422F37C}"/>
    <cellStyle name="Calculation 2 2 10" xfId="16416" xr:uid="{39A4CBEC-D6A7-47C2-BDB0-D84458747DBD}"/>
    <cellStyle name="Calculation 2 2 11" xfId="11719" xr:uid="{F1F63224-A377-467C-A41B-CDACD1E38F93}"/>
    <cellStyle name="Calculation 2 2 12" xfId="19958" xr:uid="{CF4E08E6-521B-4C09-A109-FEB47A11DD96}"/>
    <cellStyle name="Calculation 2 2 13" xfId="23702" xr:uid="{1F1C0F97-EACB-4E9C-A219-5A4EE059978C}"/>
    <cellStyle name="Calculation 2 2 14" xfId="27256" xr:uid="{66181E80-B6A5-48A4-85B7-BFEC5CF53179}"/>
    <cellStyle name="Calculation 2 2 15" xfId="30689" xr:uid="{EEFF9936-7B2F-4ABA-8A2F-A60F1BD2FFF2}"/>
    <cellStyle name="Calculation 2 2 16" xfId="33759" xr:uid="{1278DC3F-9B59-4148-BAF1-9F2055679079}"/>
    <cellStyle name="Calculation 2 2 2" xfId="1612" xr:uid="{7DB83070-FCDF-4F28-BE76-9961F2A72731}"/>
    <cellStyle name="Calculation 2 2 2 10" xfId="8821" xr:uid="{6426FB29-89B5-443D-B466-E940E0EB393F}"/>
    <cellStyle name="Calculation 2 2 2 11" xfId="13773" xr:uid="{037160FD-3263-41E5-A2C2-F600AF22796C}"/>
    <cellStyle name="Calculation 2 2 2 12" xfId="19926" xr:uid="{3CEAC424-03A9-42C4-84AE-EE2F9640A782}"/>
    <cellStyle name="Calculation 2 2 2 13" xfId="23681" xr:uid="{900781EA-0EE5-4F73-9A4A-A2BC1D775DA4}"/>
    <cellStyle name="Calculation 2 2 2 14" xfId="30523" xr:uid="{C32923D3-7B9E-4284-B9CF-B8CF39F38476}"/>
    <cellStyle name="Calculation 2 2 2 15" xfId="34677" xr:uid="{D6BC71FA-1431-4336-B46C-2CC70F7BB82A}"/>
    <cellStyle name="Calculation 2 2 2 2" xfId="2855" xr:uid="{E99BD69E-D6F5-49B3-9D32-B66D11EE5E08}"/>
    <cellStyle name="Calculation 2 2 2 2 2" xfId="11600" xr:uid="{06AA9E18-C346-41E3-AB29-F50F8F47E3E4}"/>
    <cellStyle name="Calculation 2 2 2 2 3" xfId="16068" xr:uid="{0D48BDB6-8106-4C79-9770-186547EFBAF9}"/>
    <cellStyle name="Calculation 2 2 2 2 4" xfId="17203" xr:uid="{4C13E9ED-C219-4374-8917-E6ADAB9058BD}"/>
    <cellStyle name="Calculation 2 2 2 2 5" xfId="20961" xr:uid="{655B7C16-BE64-43B7-B161-6D5562EB7824}"/>
    <cellStyle name="Calculation 2 2 2 2 6" xfId="24622" xr:uid="{B1363A02-3707-4737-8DFA-44D17E701DF9}"/>
    <cellStyle name="Calculation 2 2 2 2 7" xfId="28151" xr:uid="{34A72542-1DCB-4210-B6D2-5F551ADEB081}"/>
    <cellStyle name="Calculation 2 2 2 2 8" xfId="31437" xr:uid="{38B9D6D1-28A6-480A-9621-A2994C92C420}"/>
    <cellStyle name="Calculation 2 2 2 3" xfId="3361" xr:uid="{ECB3F8E0-6895-461C-9113-24E7E19B3F5E}"/>
    <cellStyle name="Calculation 2 2 2 3 2" xfId="8540" xr:uid="{EB827CA4-29BB-4F96-B5C3-3AFC8CA1339D}"/>
    <cellStyle name="Calculation 2 2 2 3 3" xfId="13588" xr:uid="{D5C16EB9-BDA4-4D34-9A48-522148006AFD}"/>
    <cellStyle name="Calculation 2 2 2 3 4" xfId="17708" xr:uid="{FAD1AFC9-A876-44D5-9BFE-E4790A37244C}"/>
    <cellStyle name="Calculation 2 2 2 3 5" xfId="21464" xr:uid="{E1C03EA9-D343-4C5E-8E37-88BB57C5CD77}"/>
    <cellStyle name="Calculation 2 2 2 3 6" xfId="25126" xr:uid="{3DAFEF1D-8867-4AE3-B93A-C3DF2FE090C6}"/>
    <cellStyle name="Calculation 2 2 2 3 7" xfId="28657" xr:uid="{11E201E1-FE2A-4AA1-B5DD-3A7FB42BD75C}"/>
    <cellStyle name="Calculation 2 2 2 3 8" xfId="31936" xr:uid="{7D9418E4-572F-416A-8D68-095AF35E38E1}"/>
    <cellStyle name="Calculation 2 2 2 4" xfId="3150" xr:uid="{4E486CE2-7BA6-4472-8704-B551E708F05E}"/>
    <cellStyle name="Calculation 2 2 2 4 2" xfId="11609" xr:uid="{3837078D-7577-4B8D-BED4-32AB8F43E1F7}"/>
    <cellStyle name="Calculation 2 2 2 4 3" xfId="16059" xr:uid="{2842B287-175C-46B0-85E2-55D615C06AD7}"/>
    <cellStyle name="Calculation 2 2 2 4 4" xfId="17497" xr:uid="{9D4EF5B9-08C4-4121-B00E-635B75319FF2}"/>
    <cellStyle name="Calculation 2 2 2 4 5" xfId="21253" xr:uid="{E4E2BC61-1783-422C-A44D-664C72FD10C7}"/>
    <cellStyle name="Calculation 2 2 2 4 6" xfId="24915" xr:uid="{067F2BA8-4D31-4387-A948-23CAAA89DCF5}"/>
    <cellStyle name="Calculation 2 2 2 4 7" xfId="28446" xr:uid="{AD2D7036-A909-4049-86AB-A251A7ECA8AF}"/>
    <cellStyle name="Calculation 2 2 2 4 8" xfId="31727" xr:uid="{D88E3381-7EC4-4714-ADF6-E4100EE51351}"/>
    <cellStyle name="Calculation 2 2 2 5" xfId="3656" xr:uid="{03B2D075-537A-40F8-8C7A-43BFECCBD7A0}"/>
    <cellStyle name="Calculation 2 2 2 5 2" xfId="9419" xr:uid="{09B5DF06-298F-4DF1-A4C2-70EF6082D860}"/>
    <cellStyle name="Calculation 2 2 2 5 3" xfId="13743" xr:uid="{DE4980BF-764D-45E1-A345-023B5CE4E22B}"/>
    <cellStyle name="Calculation 2 2 2 5 4" xfId="18003" xr:uid="{4FA15046-8B20-4ECA-84DC-23142EA75E21}"/>
    <cellStyle name="Calculation 2 2 2 5 5" xfId="21759" xr:uid="{3B7D28BA-49AF-48E7-BDAC-550C4B0FE9EB}"/>
    <cellStyle name="Calculation 2 2 2 5 6" xfId="25421" xr:uid="{9A9F4EE1-CAEE-4869-968F-8594CE180E30}"/>
    <cellStyle name="Calculation 2 2 2 5 7" xfId="28952" xr:uid="{3D1B900E-85B3-4F82-A496-3DC6E89176A1}"/>
    <cellStyle name="Calculation 2 2 2 5 8" xfId="32229" xr:uid="{75A79636-3DD7-4942-93C3-18472DE2A1CC}"/>
    <cellStyle name="Calculation 2 2 2 6" xfId="3069" xr:uid="{1D26374E-186B-4DBC-B8B4-276E5B2F54CA}"/>
    <cellStyle name="Calculation 2 2 2 6 2" xfId="8752" xr:uid="{3FA51C15-AD83-4324-95DA-0599F9A612E9}"/>
    <cellStyle name="Calculation 2 2 2 6 3" xfId="13490" xr:uid="{75BABB4D-5D40-40A5-832F-7049A2415D5A}"/>
    <cellStyle name="Calculation 2 2 2 6 4" xfId="17417" xr:uid="{6F70DB9E-B0D3-4D62-825D-7D660090128E}"/>
    <cellStyle name="Calculation 2 2 2 6 5" xfId="21174" xr:uid="{1F85DBF5-2D53-4284-8F20-ADB68325CD85}"/>
    <cellStyle name="Calculation 2 2 2 6 6" xfId="24836" xr:uid="{5739F6DA-4A03-4931-A325-72A955E5BB4A}"/>
    <cellStyle name="Calculation 2 2 2 6 7" xfId="28365" xr:uid="{1ACB85AF-50B1-47C4-9B36-9305DBD8C035}"/>
    <cellStyle name="Calculation 2 2 2 6 8" xfId="31650" xr:uid="{A7618DED-2DDF-4CB8-B5F9-19341FF6C50A}"/>
    <cellStyle name="Calculation 2 2 2 7" xfId="4419" xr:uid="{2737C9BD-D1D3-4707-AAD1-9B6A995DE0A6}"/>
    <cellStyle name="Calculation 2 2 2 7 2" xfId="6904" xr:uid="{8FF93C41-AAFA-4212-92BF-59C5D4999330}"/>
    <cellStyle name="Calculation 2 2 2 7 3" xfId="16748" xr:uid="{1F836CF8-80D2-408D-B9FC-09DA0DD07BF9}"/>
    <cellStyle name="Calculation 2 2 2 7 4" xfId="18766" xr:uid="{70937AE2-610A-46ED-8F5D-BB65F557B867}"/>
    <cellStyle name="Calculation 2 2 2 7 5" xfId="22518" xr:uid="{2BC275BC-FE8D-425A-9F9F-5A0F671CCA3E}"/>
    <cellStyle name="Calculation 2 2 2 7 6" xfId="26184" xr:uid="{711F8A18-3E23-42B3-B7DE-712D39BC6CAB}"/>
    <cellStyle name="Calculation 2 2 2 7 7" xfId="29715" xr:uid="{A7931DBD-4371-4F44-8184-73767ACE3356}"/>
    <cellStyle name="Calculation 2 2 2 7 8" xfId="32977" xr:uid="{8B66F618-7EA5-42E8-B9A1-62EA42A1BB9A}"/>
    <cellStyle name="Calculation 2 2 2 8" xfId="8462" xr:uid="{901F06AA-F5DD-4892-B083-5216889FCC38}"/>
    <cellStyle name="Calculation 2 2 2 9" xfId="11373" xr:uid="{A7221ADA-3554-4140-AE4E-C76951272F05}"/>
    <cellStyle name="Calculation 2 2 3" xfId="2280" xr:uid="{56185F84-40AA-478C-9CDB-606483AEECFF}"/>
    <cellStyle name="Calculation 2 2 3 2" xfId="9758" xr:uid="{88D000BE-9292-4B6E-AC6E-9C5AAB61A6FA}"/>
    <cellStyle name="Calculation 2 2 3 3" xfId="11711" xr:uid="{F30616A1-CE04-4E23-A92A-77862BA19078}"/>
    <cellStyle name="Calculation 2 2 3 4" xfId="7253" xr:uid="{77B43814-52C9-413E-96AC-0193A0725E5A}"/>
    <cellStyle name="Calculation 2 2 3 5" xfId="9383" xr:uid="{503DD4C4-CBFA-4AB5-995A-6B5F664470DE}"/>
    <cellStyle name="Calculation 2 2 3 6" xfId="20234" xr:uid="{13E029ED-3EE9-440F-B7CC-8F91D69DC93E}"/>
    <cellStyle name="Calculation 2 2 3 7" xfId="20259" xr:uid="{876394E8-F594-4116-B334-34D9507C1327}"/>
    <cellStyle name="Calculation 2 2 3 8" xfId="27776" xr:uid="{23AD6954-815D-44CB-AD6A-3FA95DE1C45A}"/>
    <cellStyle name="Calculation 2 2 3 9" xfId="35026" xr:uid="{8CB5D74A-769E-43FC-8789-8542F1B1D23F}"/>
    <cellStyle name="Calculation 2 2 4" xfId="2051" xr:uid="{3477D514-8245-4EF5-B97E-4B5A3DBAFB77}"/>
    <cellStyle name="Calculation 2 2 4 2" xfId="10627" xr:uid="{4DCAA5C4-1638-47FF-8397-885A278347DB}"/>
    <cellStyle name="Calculation 2 2 4 3" xfId="15188" xr:uid="{D9AB17A6-2F98-4C18-B71B-261765F68DEF}"/>
    <cellStyle name="Calculation 2 2 4 4" xfId="11335" xr:uid="{D1862B5C-5B05-4E3D-8EBA-1C7A320645F6}"/>
    <cellStyle name="Calculation 2 2 4 5" xfId="15070" xr:uid="{404BC229-3730-4A44-849C-F9AF693BA1C1}"/>
    <cellStyle name="Calculation 2 2 4 6" xfId="20017" xr:uid="{B9AA34C7-449A-4C8C-853F-E1B5624EC3DA}"/>
    <cellStyle name="Calculation 2 2 4 7" xfId="14401" xr:uid="{A3BFE794-0685-4B55-9834-E2266845EFFC}"/>
    <cellStyle name="Calculation 2 2 4 8" xfId="27361" xr:uid="{1E719064-1B64-4092-BA98-EB124517E09B}"/>
    <cellStyle name="Calculation 2 2 4 9" xfId="34502" xr:uid="{53A04C93-6A88-4498-A6A7-50CC562EEC8C}"/>
    <cellStyle name="Calculation 2 2 5" xfId="3102" xr:uid="{9F1BB18C-3557-4BF5-A252-18445BA8235E}"/>
    <cellStyle name="Calculation 2 2 5 2" xfId="9862" xr:uid="{6FB04590-972B-493B-BFF9-069ECEAA830B}"/>
    <cellStyle name="Calculation 2 2 5 3" xfId="11522" xr:uid="{7D77DCFE-54BF-406C-8530-5DEF3997D478}"/>
    <cellStyle name="Calculation 2 2 5 4" xfId="17449" xr:uid="{D9CF86DD-481B-4D56-8BBD-6108F98008BA}"/>
    <cellStyle name="Calculation 2 2 5 5" xfId="21206" xr:uid="{AEAB0B7F-4993-4165-9BE6-9854BA88736A}"/>
    <cellStyle name="Calculation 2 2 5 6" xfId="24868" xr:uid="{7D8E262F-61E4-4B4D-A73B-C47AC9767027}"/>
    <cellStyle name="Calculation 2 2 5 7" xfId="28398" xr:uid="{B1941DE7-1204-487D-A3BC-5D8D08970ABA}"/>
    <cellStyle name="Calculation 2 2 5 8" xfId="31681" xr:uid="{1699DB94-3B8E-47EB-B86A-9D97BFA98900}"/>
    <cellStyle name="Calculation 2 2 5 9" xfId="34046" xr:uid="{D9016C11-CF7D-4125-89A2-8AB907907332}"/>
    <cellStyle name="Calculation 2 2 6" xfId="3903" xr:uid="{F6D6D042-E09A-4A7B-AC2A-85C2E4842AF4}"/>
    <cellStyle name="Calculation 2 2 6 2" xfId="9336" xr:uid="{9F563926-414C-4770-8A87-77066687927C}"/>
    <cellStyle name="Calculation 2 2 6 3" xfId="8273" xr:uid="{CB6E61E2-6214-4807-A109-040A2096944A}"/>
    <cellStyle name="Calculation 2 2 6 4" xfId="18250" xr:uid="{B9F73FC9-1C6C-4E78-BBDE-28050ABB5D1E}"/>
    <cellStyle name="Calculation 2 2 6 5" xfId="22003" xr:uid="{4E778AB5-6741-4E78-AA6B-92FAB38776B2}"/>
    <cellStyle name="Calculation 2 2 6 6" xfId="25668" xr:uid="{E5A12B9B-3A27-4B38-9839-32FF9B485959}"/>
    <cellStyle name="Calculation 2 2 6 7" xfId="29199" xr:uid="{181B7E0C-47D1-47D4-8639-9BAE5C74BCE9}"/>
    <cellStyle name="Calculation 2 2 6 8" xfId="32468" xr:uid="{E92CA998-E180-4C11-AA9D-79B7CA2B923A}"/>
    <cellStyle name="Calculation 2 2 7" xfId="2750" xr:uid="{1E49A89B-1919-418D-AE26-C0C2977DB8DD}"/>
    <cellStyle name="Calculation 2 2 7 2" xfId="9206" xr:uid="{601245B1-6A55-44C3-B53F-3903F444845A}"/>
    <cellStyle name="Calculation 2 2 7 3" xfId="14059" xr:uid="{417F7714-576B-4EDD-9C6C-0939A853B483}"/>
    <cellStyle name="Calculation 2 2 7 4" xfId="17098" xr:uid="{A638C7C6-5FF9-4A36-8F65-86A1E9091B10}"/>
    <cellStyle name="Calculation 2 2 7 5" xfId="20856" xr:uid="{E7BEFF89-6AFD-4BF6-B647-48BE18831CD9}"/>
    <cellStyle name="Calculation 2 2 7 6" xfId="24517" xr:uid="{096AFB5C-2437-4F8B-9E72-6D17BA57776D}"/>
    <cellStyle name="Calculation 2 2 7 7" xfId="28046" xr:uid="{B5E26C7A-1CEB-4FA6-B8F3-09C879EA9B08}"/>
    <cellStyle name="Calculation 2 2 7 8" xfId="31332" xr:uid="{EB5706A1-3709-417A-957D-C345553C0DE6}"/>
    <cellStyle name="Calculation 2 2 8" xfId="4926" xr:uid="{337E93C1-C609-4354-B11E-592B787576E6}"/>
    <cellStyle name="Calculation 2 2 8 2" xfId="12119" xr:uid="{F1589506-0BFB-41D3-85A7-C9417664183C}"/>
    <cellStyle name="Calculation 2 2 8 3" xfId="10439" xr:uid="{6E8BF197-102A-4511-9439-46C50A6D6B70}"/>
    <cellStyle name="Calculation 2 2 8 4" xfId="19273" xr:uid="{D6349191-612E-42DA-B02F-F45CB395DF83}"/>
    <cellStyle name="Calculation 2 2 8 5" xfId="23024" xr:uid="{3EE95C63-E385-4D6B-8BE1-ED5F845B39BE}"/>
    <cellStyle name="Calculation 2 2 8 6" xfId="26690" xr:uid="{5BF454F9-1245-48B2-AB1E-072099E17B02}"/>
    <cellStyle name="Calculation 2 2 8 7" xfId="30222" xr:uid="{38BD6D4B-7D9A-4EA6-975D-66D7D5A11641}"/>
    <cellStyle name="Calculation 2 2 8 8" xfId="33477" xr:uid="{5EEBD56B-41F1-4A5D-89D2-2D33D3895075}"/>
    <cellStyle name="Calculation 2 2 9" xfId="11229" xr:uid="{99CC03BA-2A0D-4614-B8F2-EC55F95DD453}"/>
    <cellStyle name="Calculation 2 20" xfId="22980" xr:uid="{2BE08C06-A446-4390-84C8-755FA287ECCA}"/>
    <cellStyle name="Calculation 2 3" xfId="978" xr:uid="{00108EB6-EEEC-44EF-A0D5-E2A04978EB0D}"/>
    <cellStyle name="Calculation 2 3 10" xfId="14685" xr:uid="{580670B1-8513-435E-8254-2361FF1A1807}"/>
    <cellStyle name="Calculation 2 3 11" xfId="13752" xr:uid="{4B914EDD-9B8A-45C0-9CA9-71A7842E70E0}"/>
    <cellStyle name="Calculation 2 3 12" xfId="19957" xr:uid="{8DF500D2-07AD-4DD8-968D-041EEF2417EA}"/>
    <cellStyle name="Calculation 2 3 13" xfId="23701" xr:uid="{404DD336-F9FF-4432-9C9E-DA62A8E45AF2}"/>
    <cellStyle name="Calculation 2 3 14" xfId="27255" xr:uid="{F37D1D59-270E-4627-9AD3-926C336C6E07}"/>
    <cellStyle name="Calculation 2 3 15" xfId="30688" xr:uid="{A9A023A2-90D4-4EA1-937C-B59138AD58BB}"/>
    <cellStyle name="Calculation 2 3 16" xfId="34385" xr:uid="{E5F733EF-D0B1-493F-BBFB-9DD8922BC6DE}"/>
    <cellStyle name="Calculation 2 3 2" xfId="1613" xr:uid="{EA0C2CD0-EC31-4E77-9677-20F48C124A15}"/>
    <cellStyle name="Calculation 2 3 2 10" xfId="10900" xr:uid="{F52D1CFC-A7DC-4B28-9192-82F938B27BC2}"/>
    <cellStyle name="Calculation 2 3 2 11" xfId="7738" xr:uid="{54ADF3CB-DFC8-47F5-B115-9D96D71DFE40}"/>
    <cellStyle name="Calculation 2 3 2 12" xfId="19927" xr:uid="{52C40573-8795-4EED-9655-1D9F2DBDCC48}"/>
    <cellStyle name="Calculation 2 3 2 13" xfId="23682" xr:uid="{A5FD00C1-1715-4CC9-8D57-A867EFCC69C6}"/>
    <cellStyle name="Calculation 2 3 2 14" xfId="24023" xr:uid="{D5B77752-FDBF-41FF-BC8E-00386C952695}"/>
    <cellStyle name="Calculation 2 3 2 2" xfId="2856" xr:uid="{710AA657-B745-4D9A-A937-6DEEEBC3159A}"/>
    <cellStyle name="Calculation 2 3 2 2 2" xfId="10721" xr:uid="{7DAABEE6-E9FF-4C56-9029-FF46634DAE03}"/>
    <cellStyle name="Calculation 2 3 2 2 3" xfId="8204" xr:uid="{2094A842-599B-4BCC-904B-3B770743289E}"/>
    <cellStyle name="Calculation 2 3 2 2 4" xfId="17204" xr:uid="{14F1C21B-8BF4-4E26-87E7-5D0D737C528C}"/>
    <cellStyle name="Calculation 2 3 2 2 5" xfId="20962" xr:uid="{1E5E70D3-39C7-4820-8A9B-B7503AC441D2}"/>
    <cellStyle name="Calculation 2 3 2 2 6" xfId="24623" xr:uid="{874CA481-F183-4E8E-8F5A-41C90B1259B2}"/>
    <cellStyle name="Calculation 2 3 2 2 7" xfId="28152" xr:uid="{DE99B1B4-5524-421B-9392-49EB32460E9D}"/>
    <cellStyle name="Calculation 2 3 2 2 8" xfId="31438" xr:uid="{A42421DA-7778-4465-973D-D4074C6E4EED}"/>
    <cellStyle name="Calculation 2 3 2 3" xfId="3362" xr:uid="{CC624613-8911-49B9-AB74-784015B5B85F}"/>
    <cellStyle name="Calculation 2 3 2 3 2" xfId="8236" xr:uid="{1D4BABE4-4ABB-476C-9ABE-47589A9EF29D}"/>
    <cellStyle name="Calculation 2 3 2 3 3" xfId="15237" xr:uid="{258C625C-C3EF-42D0-8AE6-092E917A7A06}"/>
    <cellStyle name="Calculation 2 3 2 3 4" xfId="17709" xr:uid="{9683D0C2-EFBB-49FD-A6FB-B34F892E2C09}"/>
    <cellStyle name="Calculation 2 3 2 3 5" xfId="21465" xr:uid="{AB4DBFD3-A60C-4A5C-BE9D-8FAB1F026C59}"/>
    <cellStyle name="Calculation 2 3 2 3 6" xfId="25127" xr:uid="{ED6D4102-5AE0-44E3-96BB-B94955FA5292}"/>
    <cellStyle name="Calculation 2 3 2 3 7" xfId="28658" xr:uid="{439F5E6F-CD2D-4509-9B28-6F9B7E514C37}"/>
    <cellStyle name="Calculation 2 3 2 3 8" xfId="31937" xr:uid="{5D0B836D-DD93-412B-91BA-EC22B380B381}"/>
    <cellStyle name="Calculation 2 3 2 4" xfId="1876" xr:uid="{C4F71199-80B0-4937-9E79-0583D7C9F39C}"/>
    <cellStyle name="Calculation 2 3 2 4 2" xfId="10885" xr:uid="{4FB8EC90-FEE0-4E3D-B0BC-A9ED3B187CB2}"/>
    <cellStyle name="Calculation 2 3 2 4 3" xfId="8628" xr:uid="{5AB32B1F-187F-4D73-9280-3D0D93FF5503}"/>
    <cellStyle name="Calculation 2 3 2 4 4" xfId="9940" xr:uid="{2E79E2AD-35E5-4A26-AF5B-11FE12A2CB83}"/>
    <cellStyle name="Calculation 2 3 2 4 5" xfId="20438" xr:uid="{26167473-DDBC-4432-B2A8-B9188B9A0E2A}"/>
    <cellStyle name="Calculation 2 3 2 4 6" xfId="7822" xr:uid="{B239D2FE-05DC-46FF-B985-290D4C378231}"/>
    <cellStyle name="Calculation 2 3 2 4 7" xfId="26692" xr:uid="{5B78FA4D-A709-4314-A30A-18B9F071C5AF}"/>
    <cellStyle name="Calculation 2 3 2 4 8" xfId="27501" xr:uid="{7296686D-BF36-45D8-9646-7DDF7FE14D7B}"/>
    <cellStyle name="Calculation 2 3 2 5" xfId="4136" xr:uid="{75C452A2-CFE6-441E-94A9-E515E518901D}"/>
    <cellStyle name="Calculation 2 3 2 5 2" xfId="7091" xr:uid="{5030F3F6-062D-4675-9AEF-02B1A60FB47C}"/>
    <cellStyle name="Calculation 2 3 2 5 3" xfId="10810" xr:uid="{8AB53756-FDA2-4B30-B774-399384A3E66B}"/>
    <cellStyle name="Calculation 2 3 2 5 4" xfId="18483" xr:uid="{97DEAD72-2009-44DC-93D5-F34D0E68F46B}"/>
    <cellStyle name="Calculation 2 3 2 5 5" xfId="22236" xr:uid="{52EF8509-599B-4AFC-845C-CAA137F06D0D}"/>
    <cellStyle name="Calculation 2 3 2 5 6" xfId="25901" xr:uid="{0D828393-D0EB-4257-B006-F78A18F49BA0}"/>
    <cellStyle name="Calculation 2 3 2 5 7" xfId="29432" xr:uid="{86F2C2D9-1501-4C62-89C3-FBA201858986}"/>
    <cellStyle name="Calculation 2 3 2 5 8" xfId="32698" xr:uid="{FD34D3B6-E962-4D86-BAA3-5B13C94E0576}"/>
    <cellStyle name="Calculation 2 3 2 6" xfId="4345" xr:uid="{4BB6BC14-9E2F-4997-BCB7-2380C02358C7}"/>
    <cellStyle name="Calculation 2 3 2 6 2" xfId="12626" xr:uid="{8361FA15-AB46-45C7-8825-BB5D522D5DD1}"/>
    <cellStyle name="Calculation 2 3 2 6 3" xfId="10542" xr:uid="{4F3DE930-D07A-4BC7-90B6-3215F79BBA78}"/>
    <cellStyle name="Calculation 2 3 2 6 4" xfId="18692" xr:uid="{7249BE84-AFD1-4599-937D-AD1CF6532901}"/>
    <cellStyle name="Calculation 2 3 2 6 5" xfId="22444" xr:uid="{36B59B94-C7D1-4BD7-8226-54428D37AFE9}"/>
    <cellStyle name="Calculation 2 3 2 6 6" xfId="26110" xr:uid="{B3CF3E84-3959-4504-B517-C1EC8F98CBFA}"/>
    <cellStyle name="Calculation 2 3 2 6 7" xfId="29641" xr:uid="{8D7CD112-17A8-4678-A0C8-4E216A35D16D}"/>
    <cellStyle name="Calculation 2 3 2 6 8" xfId="32904" xr:uid="{2D837CD0-B955-4543-912F-4F2A1CF31951}"/>
    <cellStyle name="Calculation 2 3 2 7" xfId="4905" xr:uid="{B9A2E205-75B3-4D96-A1B7-047587D26391}"/>
    <cellStyle name="Calculation 2 3 2 7 2" xfId="12140" xr:uid="{57075418-D485-44F7-82D3-C609EEDC0114}"/>
    <cellStyle name="Calculation 2 3 2 7 3" xfId="7658" xr:uid="{EB262A88-95CA-40CA-A454-1D3488B91524}"/>
    <cellStyle name="Calculation 2 3 2 7 4" xfId="19252" xr:uid="{F38683F4-1C32-4F25-9C76-BD98DAA0215F}"/>
    <cellStyle name="Calculation 2 3 2 7 5" xfId="23003" xr:uid="{305911D6-BD10-4ED7-A14A-F375715B3A28}"/>
    <cellStyle name="Calculation 2 3 2 7 6" xfId="26669" xr:uid="{3D070FF0-90E6-4262-98E9-9B07BA3F95D0}"/>
    <cellStyle name="Calculation 2 3 2 7 7" xfId="30201" xr:uid="{D9539058-AB29-4E8D-9D62-B2D040ED563F}"/>
    <cellStyle name="Calculation 2 3 2 7 8" xfId="33456" xr:uid="{68B490BB-117F-41F1-A2C8-5728A731DA57}"/>
    <cellStyle name="Calculation 2 3 2 8" xfId="7990" xr:uid="{B9565B09-A116-488D-9754-2DB28F228086}"/>
    <cellStyle name="Calculation 2 3 2 9" xfId="14631" xr:uid="{423F62F6-D8A8-4EA2-93AB-214D67C573E9}"/>
    <cellStyle name="Calculation 2 3 3" xfId="2281" xr:uid="{1375887D-5F10-4795-8BDE-B944D31FFEA3}"/>
    <cellStyle name="Calculation 2 3 3 2" xfId="8529" xr:uid="{80918827-7BFA-43FF-8D32-EC35A310237B}"/>
    <cellStyle name="Calculation 2 3 3 3" xfId="12027" xr:uid="{1BCF427C-CF17-4042-ABCF-5A7012448C25}"/>
    <cellStyle name="Calculation 2 3 3 4" xfId="15220" xr:uid="{359D0317-6CDA-4636-9EF5-CA01FA33FCB8}"/>
    <cellStyle name="Calculation 2 3 3 5" xfId="15369" xr:uid="{36FF28F3-6D44-4C69-9D57-98985C18304A}"/>
    <cellStyle name="Calculation 2 3 3 6" xfId="20100" xr:uid="{ECE37C01-1255-42FF-AF4D-A9994C64A4C5}"/>
    <cellStyle name="Calculation 2 3 3 7" xfId="26856" xr:uid="{781389A5-D744-40B6-8A56-0A6783BD634E}"/>
    <cellStyle name="Calculation 2 3 3 8" xfId="24095" xr:uid="{9617141B-FA46-48B4-A5BB-6DF8F8CE5AB9}"/>
    <cellStyle name="Calculation 2 3 4" xfId="2768" xr:uid="{A8678786-4309-4480-A5A6-BFFE466BB1AA}"/>
    <cellStyle name="Calculation 2 3 4 2" xfId="11183" xr:uid="{B05071C0-F708-4490-A0A7-408908793C60}"/>
    <cellStyle name="Calculation 2 3 4 3" xfId="16451" xr:uid="{C13EA31E-75F5-44A8-AF0A-3295426E9ABD}"/>
    <cellStyle name="Calculation 2 3 4 4" xfId="17116" xr:uid="{0B6CB003-2137-411F-B494-E2A887BF8941}"/>
    <cellStyle name="Calculation 2 3 4 5" xfId="20874" xr:uid="{AA4BD0C6-C4A4-48F0-9C69-AD5629FD417E}"/>
    <cellStyle name="Calculation 2 3 4 6" xfId="24535" xr:uid="{02C32954-1C85-4E65-84A2-8A9C15970DF0}"/>
    <cellStyle name="Calculation 2 3 4 7" xfId="28064" xr:uid="{910E795C-DBE2-4421-B6EF-DDED9C189085}"/>
    <cellStyle name="Calculation 2 3 4 8" xfId="31350" xr:uid="{990DA7E7-F2A1-42E5-9C10-69CA2D2B7025}"/>
    <cellStyle name="Calculation 2 3 5" xfId="2041" xr:uid="{F27FFA2D-9653-4AE3-9906-733D6C190A47}"/>
    <cellStyle name="Calculation 2 3 5 2" xfId="8219" xr:uid="{AD02FAFC-FAC1-48CB-B980-6CE874BA389D}"/>
    <cellStyle name="Calculation 2 3 5 3" xfId="13676" xr:uid="{519A424F-65DB-4899-A1A5-9F63066B7D2F}"/>
    <cellStyle name="Calculation 2 3 5 4" xfId="10643" xr:uid="{36303103-C156-40B5-8AC3-7A0A29988E25}"/>
    <cellStyle name="Calculation 2 3 5 5" xfId="19470" xr:uid="{9AB7FD72-B873-422D-AA25-A3431ED1830A}"/>
    <cellStyle name="Calculation 2 3 5 6" xfId="20007" xr:uid="{C04B8B85-101C-4A1E-BC01-FB873029F2CE}"/>
    <cellStyle name="Calculation 2 3 5 7" xfId="23764" xr:uid="{068324EE-B95B-4F20-A039-8F45647C50C6}"/>
    <cellStyle name="Calculation 2 3 5 8" xfId="30405" xr:uid="{912D18B5-B206-4679-A847-88CC4C2DF009}"/>
    <cellStyle name="Calculation 2 3 6" xfId="4222" xr:uid="{A3620FF2-2EBF-4664-A1CD-99A17F944483}"/>
    <cellStyle name="Calculation 2 3 6 2" xfId="7210" xr:uid="{48C17451-F5BB-44D0-AE3C-71D15B5EA535}"/>
    <cellStyle name="Calculation 2 3 6 3" xfId="15258" xr:uid="{F7F01E2A-6968-464C-8135-1DB51231159A}"/>
    <cellStyle name="Calculation 2 3 6 4" xfId="18569" xr:uid="{65F9CD9A-E7CF-4FE1-B645-37860B7B8720}"/>
    <cellStyle name="Calculation 2 3 6 5" xfId="22321" xr:uid="{193E04BA-4F84-46F5-AAA6-2A4DFE2314E9}"/>
    <cellStyle name="Calculation 2 3 6 6" xfId="25987" xr:uid="{6970EC52-EFAF-4979-8137-5FD8543EFB04}"/>
    <cellStyle name="Calculation 2 3 6 7" xfId="29518" xr:uid="{96894B2D-2791-4CFD-84CF-A2BA5F35D438}"/>
    <cellStyle name="Calculation 2 3 6 8" xfId="32782" xr:uid="{59F7452C-7D05-4CFB-84BB-AE12AAC4AE00}"/>
    <cellStyle name="Calculation 2 3 7" xfId="3712" xr:uid="{9F169225-7C5F-4C2D-B531-FF39B8FA3B05}"/>
    <cellStyle name="Calculation 2 3 7 2" xfId="13046" xr:uid="{16AFBC52-7E58-43AF-BA8E-AFAA9AD8ED61}"/>
    <cellStyle name="Calculation 2 3 7 3" xfId="11726" xr:uid="{B28D6508-6958-40C9-B230-9A7F950E6477}"/>
    <cellStyle name="Calculation 2 3 7 4" xfId="18059" xr:uid="{EF476DBC-5DA9-4161-89CE-F4EEF241839D}"/>
    <cellStyle name="Calculation 2 3 7 5" xfId="21814" xr:uid="{D7D98378-4591-4809-8309-69ABE799AE53}"/>
    <cellStyle name="Calculation 2 3 7 6" xfId="25477" xr:uid="{7018D050-46E1-486B-A37F-ADE1EFC85A2D}"/>
    <cellStyle name="Calculation 2 3 7 7" xfId="29008" xr:uid="{86879017-F4A3-446B-8142-44F8FFA5AB6B}"/>
    <cellStyle name="Calculation 2 3 7 8" xfId="32284" xr:uid="{ECFB7940-B879-49E5-87C8-6CF2979398C9}"/>
    <cellStyle name="Calculation 2 3 8" xfId="3100" xr:uid="{576B489F-0628-48F3-A9D9-6835EF9D68E6}"/>
    <cellStyle name="Calculation 2 3 8 2" xfId="9169" xr:uid="{BE2B2474-966E-4D4E-A2A8-178BFBE4341B}"/>
    <cellStyle name="Calculation 2 3 8 3" xfId="15297" xr:uid="{EE46BEE7-D189-4893-A369-F114FDAC82DB}"/>
    <cellStyle name="Calculation 2 3 8 4" xfId="17447" xr:uid="{073A98F2-7C98-4CB1-8939-A5B34B11109A}"/>
    <cellStyle name="Calculation 2 3 8 5" xfId="21204" xr:uid="{460756F4-388E-49BC-8830-DD4E7876AD80}"/>
    <cellStyle name="Calculation 2 3 8 6" xfId="24866" xr:uid="{0A89E05E-0C19-43DC-87AA-48A0600A067F}"/>
    <cellStyle name="Calculation 2 3 8 7" xfId="28396" xr:uid="{547B0175-695F-405F-B92C-05CAAC5909B2}"/>
    <cellStyle name="Calculation 2 3 8 8" xfId="31679" xr:uid="{BF544184-71D8-435D-9271-336EE8A46048}"/>
    <cellStyle name="Calculation 2 3 9" xfId="9964" xr:uid="{EA662989-C140-46A5-AB5A-2A53D04985AC}"/>
    <cellStyle name="Calculation 2 4" xfId="976" xr:uid="{7CF07971-3D2C-4ACC-AD39-73623A973A6B}"/>
    <cellStyle name="Calculation 2 4 10" xfId="7222" xr:uid="{70C4E426-0248-492C-86BE-4B73458EED3F}"/>
    <cellStyle name="Calculation 2 4 11" xfId="7617" xr:uid="{9935CC80-AEC8-4749-9942-DF1830C09FB6}"/>
    <cellStyle name="Calculation 2 4 12" xfId="19959" xr:uid="{8ABD48E3-1FA6-4FC6-9158-6FE696437098}"/>
    <cellStyle name="Calculation 2 4 13" xfId="23703" xr:uid="{C2A58303-9FCB-40A7-9931-A31E1735CF81}"/>
    <cellStyle name="Calculation 2 4 14" xfId="27257" xr:uid="{927F540E-F7F8-4B09-BC6F-3D9904A5954D}"/>
    <cellStyle name="Calculation 2 4 15" xfId="30690" xr:uid="{84441878-FE52-4958-8F2F-D3523F693A6A}"/>
    <cellStyle name="Calculation 2 4 2" xfId="1611" xr:uid="{519E56D4-E3EE-413F-9812-C77F6512D5DD}"/>
    <cellStyle name="Calculation 2 4 2 10" xfId="15091" xr:uid="{1C9076BD-07B2-4761-A149-C6539F7FDEEC}"/>
    <cellStyle name="Calculation 2 4 2 11" xfId="19607" xr:uid="{E4319AED-C248-4376-871E-29C6F205B221}"/>
    <cellStyle name="Calculation 2 4 2 12" xfId="19925" xr:uid="{16148DF5-2FAD-4851-A06D-A2B914115122}"/>
    <cellStyle name="Calculation 2 4 2 13" xfId="23680" xr:uid="{8812DEC9-7F7C-4E8B-A10E-74D8DE81C0EB}"/>
    <cellStyle name="Calculation 2 4 2 14" xfId="30924" xr:uid="{97790E89-F15D-40D7-9F01-E0AD12DDB326}"/>
    <cellStyle name="Calculation 2 4 2 2" xfId="2854" xr:uid="{1A4B353B-B006-459F-A48A-BBE73354D8F5}"/>
    <cellStyle name="Calculation 2 4 2 2 2" xfId="9369" xr:uid="{2CC57776-20FF-4DAF-941E-3E8C4BE6E19E}"/>
    <cellStyle name="Calculation 2 4 2 2 3" xfId="15171" xr:uid="{2C23C168-7C00-424A-8171-4C4C224570A7}"/>
    <cellStyle name="Calculation 2 4 2 2 4" xfId="17202" xr:uid="{71062292-96D8-4BAF-A490-FE8133EFF105}"/>
    <cellStyle name="Calculation 2 4 2 2 5" xfId="20960" xr:uid="{BE35ABB9-C00E-4F5C-9B52-66159CDEE72F}"/>
    <cellStyle name="Calculation 2 4 2 2 6" xfId="24621" xr:uid="{84B8A034-FBED-4C79-B43D-5FFE30E54AF3}"/>
    <cellStyle name="Calculation 2 4 2 2 7" xfId="28150" xr:uid="{2A9F779F-F6CF-469B-9024-E9FEA0C65304}"/>
    <cellStyle name="Calculation 2 4 2 2 8" xfId="31436" xr:uid="{AE57CCC7-E615-4A89-9987-3410B0ADF63F}"/>
    <cellStyle name="Calculation 2 4 2 3" xfId="3360" xr:uid="{47F556A6-98FF-4A6B-B9B6-42E3AA22AD15}"/>
    <cellStyle name="Calculation 2 4 2 3 2" xfId="9769" xr:uid="{B9624A07-FAE0-44D1-853C-671A35AB144B}"/>
    <cellStyle name="Calculation 2 4 2 3 3" xfId="15323" xr:uid="{9966EFD4-F424-40FF-95E5-98C81F1EDCAC}"/>
    <cellStyle name="Calculation 2 4 2 3 4" xfId="17707" xr:uid="{A10BC72F-2384-4468-A304-2C1DD0FB4853}"/>
    <cellStyle name="Calculation 2 4 2 3 5" xfId="21463" xr:uid="{9EA7976C-DCA1-4B07-A955-FCD7BC288260}"/>
    <cellStyle name="Calculation 2 4 2 3 6" xfId="25125" xr:uid="{4EEAFC57-9A52-42F5-A6F8-BF4086327B3B}"/>
    <cellStyle name="Calculation 2 4 2 3 7" xfId="28656" xr:uid="{A9EA06BA-CB8F-441B-B93F-D526FF56B86F}"/>
    <cellStyle name="Calculation 2 4 2 3 8" xfId="31935" xr:uid="{F0FF3087-700E-412C-8952-F1AE4EC52421}"/>
    <cellStyle name="Calculation 2 4 2 4" xfId="3773" xr:uid="{C8845B67-4225-4C30-8E0D-873E5E0E3E86}"/>
    <cellStyle name="Calculation 2 4 2 4 2" xfId="12756" xr:uid="{B136848B-2B64-4407-8E1F-90C19E665FB9}"/>
    <cellStyle name="Calculation 2 4 2 4 3" xfId="7349" xr:uid="{1CE4287D-56C1-4AAC-9270-A515E15745CE}"/>
    <cellStyle name="Calculation 2 4 2 4 4" xfId="18120" xr:uid="{759A436B-576C-41F6-9D34-43DC4ED61BCE}"/>
    <cellStyle name="Calculation 2 4 2 4 5" xfId="21874" xr:uid="{661DCA2F-488C-4863-96BA-8B4FAF682C07}"/>
    <cellStyle name="Calculation 2 4 2 4 6" xfId="25538" xr:uid="{2A7E2EC7-407F-4D65-ADB5-1EF93B85FB8D}"/>
    <cellStyle name="Calculation 2 4 2 4 7" xfId="29069" xr:uid="{9FBF3BAD-A203-41A8-986E-962E56F9151E}"/>
    <cellStyle name="Calculation 2 4 2 4 8" xfId="32344" xr:uid="{83D9BEC0-5F6F-40DB-96DE-879D8F088574}"/>
    <cellStyle name="Calculation 2 4 2 5" xfId="4294" xr:uid="{4B9E592C-BE31-4A44-8AAB-4957D62E7ADA}"/>
    <cellStyle name="Calculation 2 4 2 5 2" xfId="12662" xr:uid="{64901B40-E75A-4576-9854-F615B7B35C44}"/>
    <cellStyle name="Calculation 2 4 2 5 3" xfId="11830" xr:uid="{4935D908-8D79-450A-BBDC-908AEA724153}"/>
    <cellStyle name="Calculation 2 4 2 5 4" xfId="18641" xr:uid="{47979657-806A-4670-B130-B921B1C65CBC}"/>
    <cellStyle name="Calculation 2 4 2 5 5" xfId="22393" xr:uid="{A69F1434-3150-43B6-B591-41CF2B1ECB2B}"/>
    <cellStyle name="Calculation 2 4 2 5 6" xfId="26059" xr:uid="{7BCDD5A2-1302-4A9F-8397-FDF8304366C3}"/>
    <cellStyle name="Calculation 2 4 2 5 7" xfId="29590" xr:uid="{24A21FB4-3BFF-47F9-BFE6-68F8C73FDEC2}"/>
    <cellStyle name="Calculation 2 4 2 5 8" xfId="32853" xr:uid="{2620303E-94F3-48AD-BD21-0D62579F7718}"/>
    <cellStyle name="Calculation 2 4 2 6" xfId="2273" xr:uid="{6558D5BE-8E35-4009-8DC8-B6638BC73200}"/>
    <cellStyle name="Calculation 2 4 2 6 2" xfId="9876" xr:uid="{F5DE10DF-F275-4B50-8C0F-F3C33878FFE2}"/>
    <cellStyle name="Calculation 2 4 2 6 3" xfId="14933" xr:uid="{E68DB917-3848-4D6E-8D3C-BADC81FB9AA9}"/>
    <cellStyle name="Calculation 2 4 2 6 4" xfId="16524" xr:uid="{F01CEDC8-F8D2-47A2-8F75-7500BF166A0F}"/>
    <cellStyle name="Calculation 2 4 2 6 5" xfId="7794" xr:uid="{E0CEE437-629C-4F8E-A11D-894234F2B1B4}"/>
    <cellStyle name="Calculation 2 4 2 6 6" xfId="23199" xr:uid="{D5EDEA57-379D-4C2A-B827-C1DA234F1BCC}"/>
    <cellStyle name="Calculation 2 4 2 6 7" xfId="23429" xr:uid="{0BF1C1E6-CE2C-4427-9779-208B397F0E04}"/>
    <cellStyle name="Calculation 2 4 2 6 8" xfId="27380" xr:uid="{0FF366E9-A48E-4822-98EC-9060CF1A6A71}"/>
    <cellStyle name="Calculation 2 4 2 7" xfId="4616" xr:uid="{56535441-BC07-4AEB-9CD8-4D093C8413BE}"/>
    <cellStyle name="Calculation 2 4 2 7 2" xfId="12424" xr:uid="{22B434B6-D8DF-4042-B4F5-4184DCD769CA}"/>
    <cellStyle name="Calculation 2 4 2 7 3" xfId="9316" xr:uid="{686801CF-A6FF-485F-8228-7554941D0177}"/>
    <cellStyle name="Calculation 2 4 2 7 4" xfId="18963" xr:uid="{B00EE7BD-C612-44F5-9421-1785864834B3}"/>
    <cellStyle name="Calculation 2 4 2 7 5" xfId="22715" xr:uid="{B0CDCDE7-76D4-45FA-92AE-1814F972678D}"/>
    <cellStyle name="Calculation 2 4 2 7 6" xfId="26380" xr:uid="{CAD700D3-808C-451B-B265-C1D2D53DB417}"/>
    <cellStyle name="Calculation 2 4 2 7 7" xfId="29912" xr:uid="{C1E893B8-2621-49E0-BFCE-263EEBC81F6A}"/>
    <cellStyle name="Calculation 2 4 2 7 8" xfId="33172" xr:uid="{ED3C3A71-60C9-449A-A412-65E1B4156F9D}"/>
    <cellStyle name="Calculation 2 4 2 8" xfId="9692" xr:uid="{4940C2DF-BB2A-4F74-B5F5-3D4969D2C0DC}"/>
    <cellStyle name="Calculation 2 4 2 9" xfId="14689" xr:uid="{C35033D3-1E20-4710-B387-0D786828CA4F}"/>
    <cellStyle name="Calculation 2 4 3" xfId="2279" xr:uid="{BE6C06EC-9220-4315-BB0C-E3FE1DDE9C8F}"/>
    <cellStyle name="Calculation 2 4 3 2" xfId="10262" xr:uid="{A095B3C6-6EF1-4B1F-8F2E-ADF95368BF29}"/>
    <cellStyle name="Calculation 2 4 3 3" xfId="15226" xr:uid="{5B024AA5-88D2-432B-992E-86623EB90B52}"/>
    <cellStyle name="Calculation 2 4 3 4" xfId="16479" xr:uid="{4B253E93-4000-4346-9749-AD658FB179D6}"/>
    <cellStyle name="Calculation 2 4 3 5" xfId="10069" xr:uid="{655793AA-7BA2-4DC4-85BE-D2461CD5925E}"/>
    <cellStyle name="Calculation 2 4 3 6" xfId="13434" xr:uid="{36303377-25E2-43CF-AE38-AF4D4B4F3652}"/>
    <cellStyle name="Calculation 2 4 3 7" xfId="23836" xr:uid="{DBA8854F-03F2-4939-8E43-73B09B68F3A2}"/>
    <cellStyle name="Calculation 2 4 3 8" xfId="27381" xr:uid="{49C2D043-5719-406D-9449-FBA1390715D7}"/>
    <cellStyle name="Calculation 2 4 4" xfId="2187" xr:uid="{32D5B1BD-3892-47D2-919D-AD78AE12175D}"/>
    <cellStyle name="Calculation 2 4 4 2" xfId="10345" xr:uid="{693FDF21-ED95-4112-897E-AF81DE23DF52}"/>
    <cellStyle name="Calculation 2 4 4 3" xfId="12111" xr:uid="{EEA0CA91-A6FC-40DB-BD16-7595FFAC1C81}"/>
    <cellStyle name="Calculation 2 4 4 4" xfId="8615" xr:uid="{9CEABCB3-1041-469F-AEBD-E23B16B0DF67}"/>
    <cellStyle name="Calculation 2 4 4 5" xfId="10606" xr:uid="{58DB1CE9-6EFA-427F-8204-8C13A83ABF41}"/>
    <cellStyle name="Calculation 2 4 4 6" xfId="8982" xr:uid="{1BC68FC6-0CED-41C8-8E80-AD575D54E857}"/>
    <cellStyle name="Calculation 2 4 4 7" xfId="19888" xr:uid="{B5AD0417-EC4B-4D5C-8D45-6314C04B4B3C}"/>
    <cellStyle name="Calculation 2 4 4 8" xfId="27060" xr:uid="{E8C3BE2A-3EDD-4168-8066-B9CBD9EA3104}"/>
    <cellStyle name="Calculation 2 4 5" xfId="3869" xr:uid="{EFAB290A-A922-4943-A374-FA5850D36C44}"/>
    <cellStyle name="Calculation 2 4 5 2" xfId="6888" xr:uid="{B078B855-55DC-40C2-96A2-709DF1D57928}"/>
    <cellStyle name="Calculation 2 4 5 3" xfId="15014" xr:uid="{3EA06DAF-4085-415A-BCD9-FA5132940919}"/>
    <cellStyle name="Calculation 2 4 5 4" xfId="18216" xr:uid="{B356D959-5581-4261-9BEE-A35EEE89E946}"/>
    <cellStyle name="Calculation 2 4 5 5" xfId="21969" xr:uid="{523DEB5D-F21F-4F0E-8AB4-5C5F2E306ED1}"/>
    <cellStyle name="Calculation 2 4 5 6" xfId="25634" xr:uid="{0323E430-6ABE-432A-B790-07DD671EAC2D}"/>
    <cellStyle name="Calculation 2 4 5 7" xfId="29165" xr:uid="{672D30A1-953D-4B25-9D7C-DFC8D65F8C77}"/>
    <cellStyle name="Calculation 2 4 5 8" xfId="32435" xr:uid="{2DB26E94-FE8B-4C46-9249-DF6BEC5BC629}"/>
    <cellStyle name="Calculation 2 4 6" xfId="4122" xr:uid="{82413D77-4AAA-45DE-9C15-150E6D3F7881}"/>
    <cellStyle name="Calculation 2 4 6 2" xfId="7002" xr:uid="{CBB036D3-DD06-4549-9C97-9851BD5F9C2F}"/>
    <cellStyle name="Calculation 2 4 6 3" xfId="10952" xr:uid="{590BC529-A9F8-43B0-901B-2729C276EB91}"/>
    <cellStyle name="Calculation 2 4 6 4" xfId="18469" xr:uid="{39BC1413-1E7F-475E-9365-8A5B72461227}"/>
    <cellStyle name="Calculation 2 4 6 5" xfId="22222" xr:uid="{0F2D408D-3E7F-4962-91DA-D1D833970CE8}"/>
    <cellStyle name="Calculation 2 4 6 6" xfId="25887" xr:uid="{79B27DE0-60F9-439F-8E8A-817360B447FE}"/>
    <cellStyle name="Calculation 2 4 6 7" xfId="29418" xr:uid="{CBB29175-3BAF-47A0-A4EE-EB621C64A898}"/>
    <cellStyle name="Calculation 2 4 6 8" xfId="32685" xr:uid="{E8AED8ED-A414-4823-A34C-20BE290FF885}"/>
    <cellStyle name="Calculation 2 4 7" xfId="4007" xr:uid="{BA5DD7A3-ACC6-4EEF-97BF-F7BDA64A26B7}"/>
    <cellStyle name="Calculation 2 4 7 2" xfId="8566" xr:uid="{AB8F96C0-02A5-4B6A-AC5B-C06DDBF497C5}"/>
    <cellStyle name="Calculation 2 4 7 3" xfId="14387" xr:uid="{CFC6D69A-7F54-4573-BD0A-128F8E84CE01}"/>
    <cellStyle name="Calculation 2 4 7 4" xfId="18354" xr:uid="{A9059B59-4269-4EBB-B5AE-E00439F9F832}"/>
    <cellStyle name="Calculation 2 4 7 5" xfId="22107" xr:uid="{0C144193-85E9-46D6-9FCB-16ED6B3E0EDD}"/>
    <cellStyle name="Calculation 2 4 7 6" xfId="25772" xr:uid="{48FCF298-C0C8-4F93-8A41-FDD3406E02BD}"/>
    <cellStyle name="Calculation 2 4 7 7" xfId="29303" xr:uid="{E4E03144-1EBF-4B96-BE7C-C42EA12C7F35}"/>
    <cellStyle name="Calculation 2 4 7 8" xfId="32571" xr:uid="{438249F2-5D70-4FDC-9648-6FA94AAA1419}"/>
    <cellStyle name="Calculation 2 4 8" xfId="4729" xr:uid="{968CAA73-7446-4AB9-8622-2D01ACAC1603}"/>
    <cellStyle name="Calculation 2 4 8 2" xfId="12316" xr:uid="{6BA79DF1-5497-4EE2-8F4B-ED1EB259E11B}"/>
    <cellStyle name="Calculation 2 4 8 3" xfId="16785" xr:uid="{A820462E-D4E1-4472-9AE5-93BFF1A4E194}"/>
    <cellStyle name="Calculation 2 4 8 4" xfId="19076" xr:uid="{05B4795C-A6BF-4803-A506-18454AF363BD}"/>
    <cellStyle name="Calculation 2 4 8 5" xfId="22828" xr:uid="{E74FD9C2-6738-4A04-9BEF-87B10618D53C}"/>
    <cellStyle name="Calculation 2 4 8 6" xfId="26493" xr:uid="{4AB90EB1-4EFA-48A7-9028-492EB1B6EE8B}"/>
    <cellStyle name="Calculation 2 4 8 7" xfId="30025" xr:uid="{47E0B11F-918C-4A6F-BA62-B0D8DA336D21}"/>
    <cellStyle name="Calculation 2 4 8 8" xfId="33283" xr:uid="{A34A7C36-90DC-4FAB-BA8B-4DF519ECD597}"/>
    <cellStyle name="Calculation 2 4 9" xfId="9266" xr:uid="{CB98F471-F1A6-45E7-992B-BC50E13E1576}"/>
    <cellStyle name="Calculation 2 5" xfId="1576" xr:uid="{B63EAE0C-AAB0-4A1E-92B1-8F47E5588AB6}"/>
    <cellStyle name="Calculation 2 5 10" xfId="13396" xr:uid="{A4E7D7D9-DE50-420B-8D53-19A227618509}"/>
    <cellStyle name="Calculation 2 5 11" xfId="12823" xr:uid="{2BE15D3D-87C1-408C-8AA9-02650EA0E632}"/>
    <cellStyle name="Calculation 2 5 12" xfId="20705" xr:uid="{90B68E90-F01B-4C84-877F-7CF6139EF446}"/>
    <cellStyle name="Calculation 2 5 13" xfId="23664" xr:uid="{5A72D950-D2AC-4331-A7B2-0977C8408944}"/>
    <cellStyle name="Calculation 2 5 14" xfId="30936" xr:uid="{30102DD4-7B4C-4A74-80FB-4CB1428736F5}"/>
    <cellStyle name="Calculation 2 5 2" xfId="2819" xr:uid="{4D34017A-F39D-4212-9B54-B4C20AE2D23C}"/>
    <cellStyle name="Calculation 2 5 2 2" xfId="11392" xr:uid="{1720BAAE-EB5C-4C0A-8BE1-E3D7EC7C741A}"/>
    <cellStyle name="Calculation 2 5 2 3" xfId="16272" xr:uid="{E4952812-F877-4188-B016-4CC5A66D9363}"/>
    <cellStyle name="Calculation 2 5 2 4" xfId="17167" xr:uid="{538F1FBA-85AF-48B4-A5C2-D882BC62F504}"/>
    <cellStyle name="Calculation 2 5 2 5" xfId="20925" xr:uid="{F7D6FB3C-621B-496B-A92F-EE6BC025448F}"/>
    <cellStyle name="Calculation 2 5 2 6" xfId="24586" xr:uid="{9F325FD8-1F71-4097-B07D-D5BB6A810F8B}"/>
    <cellStyle name="Calculation 2 5 2 7" xfId="28115" xr:uid="{F0E76D25-9F26-47C4-925E-59226B387C7A}"/>
    <cellStyle name="Calculation 2 5 2 8" xfId="31401" xr:uid="{0ED99663-4B14-4A39-894B-BB56A4C88FA5}"/>
    <cellStyle name="Calculation 2 5 3" xfId="3325" xr:uid="{56EAD246-6C6B-47F4-81F2-6478A6CF2FA9}"/>
    <cellStyle name="Calculation 2 5 3 2" xfId="9294" xr:uid="{A5EB3365-AB46-407A-B9FA-AB8486695BD3}"/>
    <cellStyle name="Calculation 2 5 3 3" xfId="15230" xr:uid="{29C03E05-7F49-4959-9FDE-622B76934864}"/>
    <cellStyle name="Calculation 2 5 3 4" xfId="17672" xr:uid="{EBB21507-4007-4288-943A-10A3A7A20345}"/>
    <cellStyle name="Calculation 2 5 3 5" xfId="21428" xr:uid="{78B4E6A2-8A08-4AF5-8FB0-C7A471C0DE5D}"/>
    <cellStyle name="Calculation 2 5 3 6" xfId="25090" xr:uid="{F187AED5-738E-43D1-8CDF-CD242D0DF143}"/>
    <cellStyle name="Calculation 2 5 3 7" xfId="28621" xr:uid="{4D44C273-AF20-48FD-A32A-6318F84E06C6}"/>
    <cellStyle name="Calculation 2 5 3 8" xfId="31900" xr:uid="{E96493B2-5D1F-45ED-B9A8-8450A335D6B1}"/>
    <cellStyle name="Calculation 2 5 4" xfId="1979" xr:uid="{8CB746A4-A75E-4288-9680-2813AA63E11C}"/>
    <cellStyle name="Calculation 2 5 4 2" xfId="7276" xr:uid="{7576848C-6410-488E-B945-DA03BBB02A75}"/>
    <cellStyle name="Calculation 2 5 4 3" xfId="15439" xr:uid="{DC2BE9A3-1D2C-40C0-9A89-E5ADAA4CCA29}"/>
    <cellStyle name="Calculation 2 5 4 4" xfId="13769" xr:uid="{821C2325-21D3-4018-B25A-3AA562E26A0A}"/>
    <cellStyle name="Calculation 2 5 4 5" xfId="19476" xr:uid="{3011F15B-38B2-454A-BF11-706931A32406}"/>
    <cellStyle name="Calculation 2 5 4 6" xfId="19979" xr:uid="{46400228-9B3F-4A92-A6CA-A990829C6C27}"/>
    <cellStyle name="Calculation 2 5 4 7" xfId="23735" xr:uid="{955E44AD-2A57-44AC-8C55-4A7C9CC34010}"/>
    <cellStyle name="Calculation 2 5 4 8" xfId="30410" xr:uid="{7CC9ED63-B81D-4029-A0AF-795D7E9D6437}"/>
    <cellStyle name="Calculation 2 5 5" xfId="1984" xr:uid="{0124DF71-8237-48AF-841D-8C9532238B51}"/>
    <cellStyle name="Calculation 2 5 5 2" xfId="10728" xr:uid="{F583B712-1292-44BB-9DA0-33766B1DD5CB}"/>
    <cellStyle name="Calculation 2 5 5 3" xfId="9730" xr:uid="{F2482676-19F3-4C8D-A641-A89A4E192175}"/>
    <cellStyle name="Calculation 2 5 5 4" xfId="13982" xr:uid="{D3295E44-B8E0-42A8-821A-0E3BBAC3823E}"/>
    <cellStyle name="Calculation 2 5 5 5" xfId="14494" xr:uid="{F9D23EF3-6044-49AC-B943-7BCFBE70797F}"/>
    <cellStyle name="Calculation 2 5 5 6" xfId="19981" xr:uid="{FA09F8AD-FC6D-4756-92EC-F0D0405B804D}"/>
    <cellStyle name="Calculation 2 5 5 7" xfId="23738" xr:uid="{DE8125D0-2FEC-4050-ACD2-E27DD68133BC}"/>
    <cellStyle name="Calculation 2 5 5 8" xfId="27327" xr:uid="{7498B728-3C0B-46A6-B57E-D2EA7BF21578}"/>
    <cellStyle name="Calculation 2 5 6" xfId="4085" xr:uid="{597AE9BA-6200-4F12-AA0E-AF1011D85BB6}"/>
    <cellStyle name="Calculation 2 5 6 2" xfId="7123" xr:uid="{C760DDA2-C367-4850-A680-1BD43795F55B}"/>
    <cellStyle name="Calculation 2 5 6 3" xfId="10828" xr:uid="{A752850B-D6FB-4DA5-866F-15096B97CDF5}"/>
    <cellStyle name="Calculation 2 5 6 4" xfId="18432" xr:uid="{3CE873E7-66A5-4A03-93A3-498CF27E88BE}"/>
    <cellStyle name="Calculation 2 5 6 5" xfId="22185" xr:uid="{3C0C766F-7384-4CCE-937C-12931BACFDAF}"/>
    <cellStyle name="Calculation 2 5 6 6" xfId="25850" xr:uid="{199F04E6-6027-4904-BF75-5676AC933AB5}"/>
    <cellStyle name="Calculation 2 5 6 7" xfId="29381" xr:uid="{C2CE9EB8-9251-4627-95DD-7B27938DE992}"/>
    <cellStyle name="Calculation 2 5 6 8" xfId="32648" xr:uid="{ADB4E14E-FD6E-4437-B25B-059AE1F676D2}"/>
    <cellStyle name="Calculation 2 5 7" xfId="4596" xr:uid="{BF6D8759-208D-46EE-A47E-565ABD5B9A55}"/>
    <cellStyle name="Calculation 2 5 7 2" xfId="12442" xr:uid="{D210C454-6981-4961-AF5B-EDF102AEF667}"/>
    <cellStyle name="Calculation 2 5 7 3" xfId="14405" xr:uid="{0ADFB337-D161-47A5-9E05-59DFC8AF03FD}"/>
    <cellStyle name="Calculation 2 5 7 4" xfId="18943" xr:uid="{9ECA62E0-39FA-4AED-9F55-B693545C71F2}"/>
    <cellStyle name="Calculation 2 5 7 5" xfId="22695" xr:uid="{C8A01709-8A35-4269-BEFB-279C4C2CC3BC}"/>
    <cellStyle name="Calculation 2 5 7 6" xfId="26360" xr:uid="{B6E582C9-E55C-46D9-8D2E-01C02CA582D9}"/>
    <cellStyle name="Calculation 2 5 7 7" xfId="29892" xr:uid="{D14AFA1C-FCD4-4C3F-96CE-9CC2760D2243}"/>
    <cellStyle name="Calculation 2 5 7 8" xfId="33152" xr:uid="{C17CFBC4-D25A-4956-8C0A-5E07757462AE}"/>
    <cellStyle name="Calculation 2 5 8" xfId="10944" xr:uid="{ADCF9BEB-AB36-499D-BD60-5E3CA23E8413}"/>
    <cellStyle name="Calculation 2 5 9" xfId="13235" xr:uid="{87CFD8E4-E967-499E-9DEB-D7252558BCE8}"/>
    <cellStyle name="Calculation 2 6" xfId="1988" xr:uid="{DC3FB7E1-ADA4-415D-8D27-791D9560FFC9}"/>
    <cellStyle name="Calculation 2 6 2" xfId="9994" xr:uid="{0DE4A3C7-65E3-477D-B49B-949819DD8524}"/>
    <cellStyle name="Calculation 2 6 3" xfId="13897" xr:uid="{F5B49525-FEDA-4F3D-BF18-C3EE42F64A24}"/>
    <cellStyle name="Calculation 2 6 4" xfId="7761" xr:uid="{6D1F6C59-D70F-4FBE-AB9E-19BFF1BD2D22}"/>
    <cellStyle name="Calculation 2 6 5" xfId="11070" xr:uid="{C824B242-55C7-4C49-A758-2BFA6265FDB2}"/>
    <cellStyle name="Calculation 2 6 6" xfId="19985" xr:uid="{DA243E0F-6B28-42D9-9FD7-74C8D1BF56CA}"/>
    <cellStyle name="Calculation 2 6 7" xfId="23891" xr:uid="{1511A349-7BA7-44BF-B27C-66058678BE78}"/>
    <cellStyle name="Calculation 2 6 8" xfId="27331" xr:uid="{68D404D8-3913-4B23-91A8-43F217BA98DA}"/>
    <cellStyle name="Calculation 2 7" xfId="2363" xr:uid="{01023AF5-294C-4172-9EE1-DD3287B40F29}"/>
    <cellStyle name="Calculation 2 7 2" xfId="11259" xr:uid="{3121A28A-C8D9-4413-B896-43BC27709CAC}"/>
    <cellStyle name="Calculation 2 7 3" xfId="16389" xr:uid="{09B7B84F-17AE-4884-B5F2-3F8B922D5C8B}"/>
    <cellStyle name="Calculation 2 7 4" xfId="8728" xr:uid="{F0431641-EA45-40CE-A02B-83B238EE1E16}"/>
    <cellStyle name="Calculation 2 7 5" xfId="15444" xr:uid="{17492F4F-A778-4DE2-B708-9C0250848A2F}"/>
    <cellStyle name="Calculation 2 7 6" xfId="13606" xr:uid="{5D29FD45-F154-4F59-BA00-B1CB5307793E}"/>
    <cellStyle name="Calculation 2 7 7" xfId="15459" xr:uid="{087F2228-8CBE-4724-A725-ECC1F1581901}"/>
    <cellStyle name="Calculation 2 7 8" xfId="30333" xr:uid="{C1466CA5-590E-412A-A3D3-C6D9BC20DD40}"/>
    <cellStyle name="Calculation 2 8" xfId="2284" xr:uid="{F4FC9F41-7BBC-4F69-8C9C-6EC0F953024D}"/>
    <cellStyle name="Calculation 2 8 2" xfId="11317" xr:uid="{684DEFD5-2338-4532-AF81-4E0917B3F714}"/>
    <cellStyle name="Calculation 2 8 3" xfId="16340" xr:uid="{082E2B47-E9B9-4F34-B2E4-95D699884D5B}"/>
    <cellStyle name="Calculation 2 8 4" xfId="13647" xr:uid="{A0D073E9-CAC1-42DD-AB1B-1333F9A324A1}"/>
    <cellStyle name="Calculation 2 8 5" xfId="13989" xr:uid="{8B3BA226-1EBC-4869-A699-83FE54202967}"/>
    <cellStyle name="Calculation 2 8 6" xfId="20154" xr:uid="{39A29A28-D503-41F1-BB08-6796F44A3F66}"/>
    <cellStyle name="Calculation 2 8 7" xfId="7821" xr:uid="{75541433-0840-438B-B93B-23EFEC3AF8F8}"/>
    <cellStyle name="Calculation 2 8 8" xfId="27382" xr:uid="{65033473-033E-4107-A125-6728C1A2171C}"/>
    <cellStyle name="Calculation 2 9" xfId="4121" xr:uid="{3FDAAFDC-AAEB-4C6C-B920-FCE0930B2BD2}"/>
    <cellStyle name="Calculation 2 9 2" xfId="6879" xr:uid="{AF20F28B-52D1-404B-9285-F9D0B4791A5E}"/>
    <cellStyle name="Calculation 2 9 3" xfId="15386" xr:uid="{2D881D0A-2B6F-47C2-8D16-5D99E5EA2B91}"/>
    <cellStyle name="Calculation 2 9 4" xfId="18468" xr:uid="{BA7B5488-B747-4842-87C5-B845E30FA5CB}"/>
    <cellStyle name="Calculation 2 9 5" xfId="22221" xr:uid="{EEB771EB-64AA-4A35-ABA6-D8935E76DAA3}"/>
    <cellStyle name="Calculation 2 9 6" xfId="25886" xr:uid="{30BADAF7-C528-421D-A239-D90514E74CF2}"/>
    <cellStyle name="Calculation 2 9 7" xfId="29417" xr:uid="{86A18F27-002E-4D54-99FB-FA9AA73B874B}"/>
    <cellStyle name="Calculation 2 9 8" xfId="32684" xr:uid="{3D038EE0-56E7-4EB7-9A91-914FE91603C3}"/>
    <cellStyle name="Calculation 3" xfId="979" xr:uid="{F0929E87-4489-4CC0-A498-F04171876CBB}"/>
    <cellStyle name="Calculation 3 10" xfId="6283" xr:uid="{04561B5B-8A6F-475A-8156-C18BDCD65E9E}"/>
    <cellStyle name="Calculation 3 10 2" xfId="13184" xr:uid="{2FE9B4C2-F8B9-4665-8BBB-C3C947DB1994}"/>
    <cellStyle name="Calculation 3 10 3" xfId="11143" xr:uid="{8739811A-8AC3-44E5-AA43-AB9550638AC7}"/>
    <cellStyle name="Calculation 3 10 4" xfId="20535" xr:uid="{33BB9314-39FB-46DB-94B2-67D0E6C30713}"/>
    <cellStyle name="Calculation 3 10 5" xfId="24208" xr:uid="{DEA0231D-13DF-4CAE-97C1-C79F4CDDA35D}"/>
    <cellStyle name="Calculation 3 10 6" xfId="27772" xr:uid="{625E4BAA-C43A-44B5-9B0A-EAC82E92D425}"/>
    <cellStyle name="Calculation 3 10 7" xfId="30946" xr:uid="{4086CAF4-2157-403C-9CCE-C4915A4F298E}"/>
    <cellStyle name="Calculation 3 10 8" xfId="33550" xr:uid="{03755FB8-5F32-4701-8B34-BB94A273FC97}"/>
    <cellStyle name="Calculation 3 11" xfId="9217" xr:uid="{611C246B-4B0F-4D53-A0E9-F2BF8F3C62C8}"/>
    <cellStyle name="Calculation 3 12" xfId="14744" xr:uid="{CCF375A3-1C01-4461-A163-C43AA0AF2A38}"/>
    <cellStyle name="Calculation 3 13" xfId="12023" xr:uid="{C2CD1540-2C2F-415A-9881-29B117A98C26}"/>
    <cellStyle name="Calculation 3 14" xfId="19956" xr:uid="{81D5D584-FD12-4F3B-96DD-4E4B5E381695}"/>
    <cellStyle name="Calculation 3 15" xfId="23700" xr:uid="{F9EBA9B3-610D-4BAA-A24F-2B30C7DB50EB}"/>
    <cellStyle name="Calculation 3 16" xfId="27254" xr:uid="{08CF0901-3EF6-42C9-AF38-DAC8EA146D0F}"/>
    <cellStyle name="Calculation 3 17" xfId="30687" xr:uid="{FD77A016-81BA-4324-96BD-7D444D7594F1}"/>
    <cellStyle name="Calculation 3 2" xfId="1614" xr:uid="{61142249-7FE4-4B00-BA7A-8B894EC4D5C8}"/>
    <cellStyle name="Calculation 3 2 10" xfId="15096" xr:uid="{69A89680-4CAA-4CEF-BFB3-28242C17342C}"/>
    <cellStyle name="Calculation 3 2 11" xfId="14087" xr:uid="{5AB86F73-4605-41DE-B9A7-32E162A8ABAA}"/>
    <cellStyle name="Calculation 3 2 12" xfId="19928" xr:uid="{E95FDB7A-BF6F-415F-A4B0-66204C613A18}"/>
    <cellStyle name="Calculation 3 2 13" xfId="20789" xr:uid="{9B99C302-0C35-437B-8088-E9380132B637}"/>
    <cellStyle name="Calculation 3 2 14" xfId="27570" xr:uid="{5A7369C0-1F5C-4787-A93F-3C8AE72453EE}"/>
    <cellStyle name="Calculation 3 2 15" xfId="33760" xr:uid="{A5505313-02FC-494F-82A6-148A3E295106}"/>
    <cellStyle name="Calculation 3 2 2" xfId="2857" xr:uid="{8F0D6006-8E45-4360-B763-415FA2EC91FB}"/>
    <cellStyle name="Calculation 3 2 2 2" xfId="10624" xr:uid="{E231A45F-EB35-43F3-8C97-6ED0F57A0FC3}"/>
    <cellStyle name="Calculation 3 2 2 3" xfId="7388" xr:uid="{5EEA894C-3335-43E3-A539-84243F6AD881}"/>
    <cellStyle name="Calculation 3 2 2 4" xfId="17205" xr:uid="{D715490D-7F20-4DCA-B921-1F7C4119B84D}"/>
    <cellStyle name="Calculation 3 2 2 5" xfId="20963" xr:uid="{611511CB-761A-4DC8-AF01-1B9378EC7E01}"/>
    <cellStyle name="Calculation 3 2 2 6" xfId="24624" xr:uid="{A5FFBB0E-79B5-4ECB-A228-59C40DF13081}"/>
    <cellStyle name="Calculation 3 2 2 7" xfId="28153" xr:uid="{72E074E7-00AB-4548-BC58-85F686545204}"/>
    <cellStyle name="Calculation 3 2 2 8" xfId="31439" xr:uid="{DDB9109D-3E3C-46B4-9FE2-0AFEF6182DBF}"/>
    <cellStyle name="Calculation 3 2 2 9" xfId="34678" xr:uid="{61F1AC86-A573-4912-BC78-7475E0902424}"/>
    <cellStyle name="Calculation 3 2 3" xfId="3363" xr:uid="{18BB2463-F334-47F3-89E2-F36D739AABB1}"/>
    <cellStyle name="Calculation 3 2 3 2" xfId="8142" xr:uid="{70F5AB9C-0606-4705-B971-072A3B6E2541}"/>
    <cellStyle name="Calculation 3 2 3 3" xfId="9027" xr:uid="{FA81E151-D7A8-40E9-AD19-F22BF06CE1A8}"/>
    <cellStyle name="Calculation 3 2 3 4" xfId="17710" xr:uid="{7685AEE1-1BCC-4478-8F6E-8C91200D03B7}"/>
    <cellStyle name="Calculation 3 2 3 5" xfId="21466" xr:uid="{16CC599A-8CED-4E75-A3DE-750BCA5ED21A}"/>
    <cellStyle name="Calculation 3 2 3 6" xfId="25128" xr:uid="{54BE580E-0F92-4857-81B1-6182D019FE59}"/>
    <cellStyle name="Calculation 3 2 3 7" xfId="28659" xr:uid="{0336B70F-735D-4243-88A2-AD5ECDE6796D}"/>
    <cellStyle name="Calculation 3 2 3 8" xfId="31938" xr:uid="{66A95AE5-8034-4E8A-83E0-F08EE6E1CA95}"/>
    <cellStyle name="Calculation 3 2 3 9" xfId="35027" xr:uid="{58A698A5-F7BA-4F23-884E-72AAC65B48A1}"/>
    <cellStyle name="Calculation 3 2 4" xfId="3753" xr:uid="{864EE1E9-3F32-45C4-8DC4-5F3274397913}"/>
    <cellStyle name="Calculation 3 2 4 2" xfId="12765" xr:uid="{B65E2CBE-4D74-4D1B-A5C8-8A99C20D5043}"/>
    <cellStyle name="Calculation 3 2 4 3" xfId="15714" xr:uid="{6EB53C97-9646-4B76-91C4-0528817DFF6F}"/>
    <cellStyle name="Calculation 3 2 4 4" xfId="18100" xr:uid="{FDB57CB9-65BA-4384-B2FB-3789D1D226F0}"/>
    <cellStyle name="Calculation 3 2 4 5" xfId="21855" xr:uid="{AE6CE4A6-1083-4B26-8BFC-DC194947C094}"/>
    <cellStyle name="Calculation 3 2 4 6" xfId="25518" xr:uid="{C19A1634-320E-4B72-A6E0-D2A5C141653C}"/>
    <cellStyle name="Calculation 3 2 4 7" xfId="29049" xr:uid="{B2FB3B99-9FD9-48AF-B50E-89EF50411DE6}"/>
    <cellStyle name="Calculation 3 2 4 8" xfId="32325" xr:uid="{E242359B-2D3B-496D-A63D-613244C3C58E}"/>
    <cellStyle name="Calculation 3 2 4 9" xfId="34503" xr:uid="{20C3985E-D70A-43DD-AB4A-560AD6C664D0}"/>
    <cellStyle name="Calculation 3 2 5" xfId="3817" xr:uid="{22907010-50DA-43EC-9D61-7D70446E74E5}"/>
    <cellStyle name="Calculation 3 2 5 2" xfId="12735" xr:uid="{C004D7A2-A8E5-454D-A72E-A8F79ACADA84}"/>
    <cellStyle name="Calculation 3 2 5 3" xfId="7591" xr:uid="{B3182319-77CA-4CAC-B012-6629AFE2E136}"/>
    <cellStyle name="Calculation 3 2 5 4" xfId="18164" xr:uid="{95CC6FB2-3418-440E-8FC6-80332B12EAA1}"/>
    <cellStyle name="Calculation 3 2 5 5" xfId="21917" xr:uid="{823D4A55-1B61-4332-86B0-9E9E9BB6B174}"/>
    <cellStyle name="Calculation 3 2 5 6" xfId="25582" xr:uid="{23116215-E3F1-4370-BD34-76EC842BA9A0}"/>
    <cellStyle name="Calculation 3 2 5 7" xfId="29113" xr:uid="{89259FDD-B379-4EA8-9F94-FE7EF2E31B28}"/>
    <cellStyle name="Calculation 3 2 5 8" xfId="32385" xr:uid="{4AFDB32D-C026-411B-AEEC-EDD698CF8DB8}"/>
    <cellStyle name="Calculation 3 2 5 9" xfId="34047" xr:uid="{2C929711-379E-41B5-BA62-C6610E8C2F56}"/>
    <cellStyle name="Calculation 3 2 6" xfId="4140" xr:uid="{805F232F-AF07-42FE-A31D-717AEB0533CB}"/>
    <cellStyle name="Calculation 3 2 6 2" xfId="7075" xr:uid="{C6D664A4-DB71-457E-AFCA-F6A791F32DEB}"/>
    <cellStyle name="Calculation 3 2 6 3" xfId="15198" xr:uid="{D5F1EC3A-2056-4ABB-BC12-6E6DBC8F268C}"/>
    <cellStyle name="Calculation 3 2 6 4" xfId="18487" xr:uid="{213613A6-091F-49CD-8D4C-E7B1F4B243D9}"/>
    <cellStyle name="Calculation 3 2 6 5" xfId="22240" xr:uid="{BB1F0A16-C56C-4ABA-AC4C-D0F6A9DDED22}"/>
    <cellStyle name="Calculation 3 2 6 6" xfId="25905" xr:uid="{D76BCB08-0C9D-4710-9C71-04B2C19D211C}"/>
    <cellStyle name="Calculation 3 2 6 7" xfId="29436" xr:uid="{5C4AE3B4-5985-4D12-BD8D-14FB029806EF}"/>
    <cellStyle name="Calculation 3 2 6 8" xfId="32702" xr:uid="{2E0BA5C9-C748-4CA3-9536-09BD5499855D}"/>
    <cellStyle name="Calculation 3 2 7" xfId="3901" xr:uid="{CEC3F9D0-F8AA-4876-9F33-26149D835DD5}"/>
    <cellStyle name="Calculation 3 2 7 2" xfId="11299" xr:uid="{3C7140F5-EF84-4FAE-AC6B-D145BBC316CF}"/>
    <cellStyle name="Calculation 3 2 7 3" xfId="16355" xr:uid="{049D02FD-9E93-4B8B-9B04-10D4E1788D4F}"/>
    <cellStyle name="Calculation 3 2 7 4" xfId="18248" xr:uid="{CF1D100D-0897-4489-B385-8D2484AF8DAC}"/>
    <cellStyle name="Calculation 3 2 7 5" xfId="22001" xr:uid="{CD61125C-42D3-497C-A0BB-A4439153BACC}"/>
    <cellStyle name="Calculation 3 2 7 6" xfId="25666" xr:uid="{55761FCD-1020-41C2-A8AB-7D6564C7211F}"/>
    <cellStyle name="Calculation 3 2 7 7" xfId="29197" xr:uid="{CAC199A7-AB68-459C-BA0C-0914111FE184}"/>
    <cellStyle name="Calculation 3 2 7 8" xfId="32466" xr:uid="{579CCB57-85B8-4032-A1DD-E2A4954B53A5}"/>
    <cellStyle name="Calculation 3 2 8" xfId="13085" xr:uid="{009110D8-3D28-42E7-BA07-4D777CC9AE6B}"/>
    <cellStyle name="Calculation 3 2 9" xfId="15598" xr:uid="{646F13C6-8C24-4689-9108-6EFA2B081D1A}"/>
    <cellStyle name="Calculation 3 3" xfId="2282" xr:uid="{61754B34-08A4-4BDB-8B9B-77CECF8A6D90}"/>
    <cellStyle name="Calculation 3 3 2" xfId="8128" xr:uid="{A0F635F5-3090-45F3-BB2D-A88274C44BDA}"/>
    <cellStyle name="Calculation 3 3 3" xfId="14952" xr:uid="{9EB32D75-52BB-44AB-9E52-626F0DA2DAE6}"/>
    <cellStyle name="Calculation 3 3 4" xfId="15116" xr:uid="{9D4553FE-B32A-4CD3-9F2D-0C370513EFDD}"/>
    <cellStyle name="Calculation 3 3 5" xfId="13697" xr:uid="{5E5EF8FF-9172-421A-9356-DF8F583A9B0E}"/>
    <cellStyle name="Calculation 3 3 6" xfId="19651" xr:uid="{B29FCAD0-C6CF-4B94-9DDF-FA3A1CEB7A1C}"/>
    <cellStyle name="Calculation 3 3 7" xfId="7685" xr:uid="{002563C6-A462-4748-8724-BE4F23C1FD7D}"/>
    <cellStyle name="Calculation 3 3 8" xfId="20297" xr:uid="{D99A38FC-4B34-4EEF-B385-BDBFD05F47C3}"/>
    <cellStyle name="Calculation 3 3 9" xfId="34386" xr:uid="{7B94D255-27A1-4FC1-9008-CA23618E0CF5}"/>
    <cellStyle name="Calculation 3 4" xfId="2772" xr:uid="{3B1077D5-8C41-44F9-86F6-2AEF56FE5251}"/>
    <cellStyle name="Calculation 3 4 2" xfId="9651" xr:uid="{44F62902-0F32-4CD1-9C77-42C7C6609E62}"/>
    <cellStyle name="Calculation 3 4 3" xfId="13551" xr:uid="{55382ED6-ECCA-4674-89B8-2DF14790CF4B}"/>
    <cellStyle name="Calculation 3 4 4" xfId="17120" xr:uid="{3A093236-8865-44B3-9D2E-580CFD7B035E}"/>
    <cellStyle name="Calculation 3 4 5" xfId="20878" xr:uid="{BD09630B-94ED-476A-BF35-BBBEB8D7522E}"/>
    <cellStyle name="Calculation 3 4 6" xfId="24539" xr:uid="{DF95BE1D-C555-40AC-A5A4-1E7C0B718B91}"/>
    <cellStyle name="Calculation 3 4 7" xfId="28068" xr:uid="{A38A8B46-3899-4423-B09D-EA40D159D9D7}"/>
    <cellStyle name="Calculation 3 4 8" xfId="31354" xr:uid="{62DC8143-7259-4481-BCBD-2608CB8E817E}"/>
    <cellStyle name="Calculation 3 5" xfId="3866" xr:uid="{2189AAD9-6D14-4EA9-AACD-5FAD6CA8AB62}"/>
    <cellStyle name="Calculation 3 5 2" xfId="7141" xr:uid="{74D7718A-8CBE-4A39-BDF0-7D3A1D8DAFB8}"/>
    <cellStyle name="Calculation 3 5 3" xfId="13501" xr:uid="{AA302F78-882F-4047-8514-87C3FDB6E59B}"/>
    <cellStyle name="Calculation 3 5 4" xfId="18213" xr:uid="{EA24A9E4-057C-41AF-9441-B6C87B9EA034}"/>
    <cellStyle name="Calculation 3 5 5" xfId="21966" xr:uid="{DAB00CF3-519D-4260-A589-9C7B3E3261B5}"/>
    <cellStyle name="Calculation 3 5 6" xfId="25631" xr:uid="{038D46D2-A6FE-4016-992B-998D448EE76A}"/>
    <cellStyle name="Calculation 3 5 7" xfId="29162" xr:uid="{6540A49A-FC0F-45E9-91E6-F578C1CD7333}"/>
    <cellStyle name="Calculation 3 5 8" xfId="32432" xr:uid="{06488C46-3F0C-40F2-A0AB-41390CB4C2BD}"/>
    <cellStyle name="Calculation 3 6" xfId="3882" xr:uid="{AA96199F-D4B2-40F1-8729-96FBC7951A00}"/>
    <cellStyle name="Calculation 3 6 2" xfId="6834" xr:uid="{31D23DF8-9D0C-422E-BC56-24795D9D07DA}"/>
    <cellStyle name="Calculation 3 6 3" xfId="9416" xr:uid="{907A737B-E9F3-46AA-AFAD-0D605249CF7D}"/>
    <cellStyle name="Calculation 3 6 4" xfId="18229" xr:uid="{265AA795-8343-43A1-9953-C42E0593005B}"/>
    <cellStyle name="Calculation 3 6 5" xfId="21982" xr:uid="{7FB7D9B1-7934-45A4-BCC7-706E2F256A0A}"/>
    <cellStyle name="Calculation 3 6 6" xfId="25647" xr:uid="{EDDD18DA-0317-420B-ACBE-70750B242585}"/>
    <cellStyle name="Calculation 3 6 7" xfId="29178" xr:uid="{94BBC84D-5A5B-456A-B8FA-A057E7191738}"/>
    <cellStyle name="Calculation 3 6 8" xfId="32448" xr:uid="{5D0B473E-FF99-4718-A3CC-A096D6E2717C}"/>
    <cellStyle name="Calculation 3 7" xfId="4017" xr:uid="{C8B117A3-3E37-434A-81D9-464BCB031930}"/>
    <cellStyle name="Calculation 3 7 2" xfId="11370" xr:uid="{2C17184A-B1C7-4681-A700-E1C617F3DC0C}"/>
    <cellStyle name="Calculation 3 7 3" xfId="16291" xr:uid="{DB54ADBF-1401-485F-9FD2-1A9758C7B2B4}"/>
    <cellStyle name="Calculation 3 7 4" xfId="18364" xr:uid="{7BF19E3C-5541-4A15-99F3-CBA1B3CAF027}"/>
    <cellStyle name="Calculation 3 7 5" xfId="22117" xr:uid="{2A70B3FB-78AD-4295-B579-D89EC676A4C4}"/>
    <cellStyle name="Calculation 3 7 6" xfId="25782" xr:uid="{C0C3E5FD-3EF4-41D8-B8AB-92521C29C80D}"/>
    <cellStyle name="Calculation 3 7 7" xfId="29313" xr:uid="{16533A23-6FB3-4B2D-BC29-922D72FD326E}"/>
    <cellStyle name="Calculation 3 7 8" xfId="32580" xr:uid="{D8870B58-FC28-4055-A50D-96AC344D00C7}"/>
    <cellStyle name="Calculation 3 8" xfId="4576" xr:uid="{7C7F6940-7F5E-4866-B138-3963A4EEFDA6}"/>
    <cellStyle name="Calculation 3 8 2" xfId="12461" xr:uid="{ECFF437B-EF44-4DCC-B6DD-4DCE50938544}"/>
    <cellStyle name="Calculation 3 8 3" xfId="15532" xr:uid="{0F5C518B-CA58-4F5D-9BB5-51A59C479F37}"/>
    <cellStyle name="Calculation 3 8 4" xfId="18923" xr:uid="{5D1B4E14-BB7F-4945-912E-02021C0C6E4E}"/>
    <cellStyle name="Calculation 3 8 5" xfId="22675" xr:uid="{8F99E9AA-0B46-4AD2-B18F-C1AD54CE1954}"/>
    <cellStyle name="Calculation 3 8 6" xfId="26340" xr:uid="{BA4C72F9-DB9B-48E9-B90B-414F1DEB9B95}"/>
    <cellStyle name="Calculation 3 8 7" xfId="29872" xr:uid="{A0300441-9D64-43FA-9A6B-5C5C24A621A2}"/>
    <cellStyle name="Calculation 3 8 8" xfId="33133" xr:uid="{394D15F3-0362-4C39-B859-010AB19AC287}"/>
    <cellStyle name="Calculation 3 9" xfId="5140" xr:uid="{E5B5CAE0-4975-4C0E-912E-1B9C50A6F003}"/>
    <cellStyle name="Calculation 3 9 2" xfId="7447" xr:uid="{C3AA9713-55A4-425A-A44C-EDEDD80CED99}"/>
    <cellStyle name="Calculation 3 9 3" xfId="8919" xr:uid="{680A806E-0F5E-45B0-AC2A-80D924990983}"/>
    <cellStyle name="Calculation 3 9 4" xfId="19483" xr:uid="{CA411FD9-47FF-48F2-AD56-88E799ACFFE4}"/>
    <cellStyle name="Calculation 3 9 5" xfId="23235" xr:uid="{7FD655C7-EF88-4DD9-A6BF-1553709CFCAB}"/>
    <cellStyle name="Calculation 3 9 6" xfId="26898" xr:uid="{1B11F6DF-FC10-477B-A390-B468435483A0}"/>
    <cellStyle name="Calculation 3 9 7" xfId="30424" xr:uid="{76782CDA-F3E1-4A61-8E73-8EC3CD2721C9}"/>
    <cellStyle name="Calculation 3 9 8" xfId="33479" xr:uid="{4D5955AD-325B-4C84-BEC5-17AF6CC76694}"/>
    <cellStyle name="Calculation 4" xfId="1319" xr:uid="{E2CAED6E-1973-482F-99A1-9DAB4AF86963}"/>
    <cellStyle name="Calculation 5" xfId="589" xr:uid="{07BBE225-68C6-4202-8178-5DAF07387C61}"/>
    <cellStyle name="Calculation 6" xfId="541" xr:uid="{E0653925-2BF5-4E8A-8D4C-F5C5BD170347}"/>
    <cellStyle name="Calculation 6 10" xfId="7492" xr:uid="{44D634D5-1826-4D34-BB87-C812DA6D5CF4}"/>
    <cellStyle name="Calculation 6 11" xfId="13893" xr:uid="{2AF256B0-475C-4194-9D9A-CFE28CA4CCB6}"/>
    <cellStyle name="Calculation 6 12" xfId="14331" xr:uid="{976F5828-04C7-499F-B5C3-B60F7A911BC4}"/>
    <cellStyle name="Calculation 6 13" xfId="20532" xr:uid="{1603A309-EED5-4994-9675-D01170BF9FE7}"/>
    <cellStyle name="Calculation 6 14" xfId="19776" xr:uid="{41659186-C3A9-405C-A4E6-6D0FCC57AE2B}"/>
    <cellStyle name="Calculation 6 15" xfId="30723" xr:uid="{474D916E-D7F9-45BC-8E17-0EF5D7796748}"/>
    <cellStyle name="Calculation 6 2" xfId="1565" xr:uid="{FBA5C0EE-FAA1-4D3E-8284-BC6DF211E6F5}"/>
    <cellStyle name="Calculation 6 2 10" xfId="8633" xr:uid="{7327CDFA-AFB2-4C51-9F7A-D7BE2662E77D}"/>
    <cellStyle name="Calculation 6 2 11" xfId="19613" xr:uid="{10D52E50-5370-4171-8E30-82E5C03891A0}"/>
    <cellStyle name="Calculation 6 2 12" xfId="23368" xr:uid="{E90152C0-ADA0-42BB-9B27-6858F65649DA}"/>
    <cellStyle name="Calculation 6 2 13" xfId="27024" xr:uid="{BFBB49ED-CC34-4B09-9BC9-1D19883F5395}"/>
    <cellStyle name="Calculation 6 2 14" xfId="19782" xr:uid="{B66AB70C-4AE0-4734-AA83-A71E12EFE555}"/>
    <cellStyle name="Calculation 6 2 2" xfId="2808" xr:uid="{1DBB096F-9DCB-4E6B-AF3D-59FB43A4D632}"/>
    <cellStyle name="Calculation 6 2 2 2" xfId="11213" xr:uid="{889CE0E9-7BA3-4164-8B86-72745EE27E10}"/>
    <cellStyle name="Calculation 6 2 2 3" xfId="16430" xr:uid="{D210F512-10D8-42C5-9902-DD5551A76FC2}"/>
    <cellStyle name="Calculation 6 2 2 4" xfId="17156" xr:uid="{174ADACC-9C7A-481E-8BE4-D159288323D5}"/>
    <cellStyle name="Calculation 6 2 2 5" xfId="20914" xr:uid="{0C41ACDD-E3F6-4D83-9FC1-3EEE8284616C}"/>
    <cellStyle name="Calculation 6 2 2 6" xfId="24575" xr:uid="{41B78B91-C548-4B40-B0FB-11745830A58F}"/>
    <cellStyle name="Calculation 6 2 2 7" xfId="28104" xr:uid="{2B893A71-9CF1-49CF-A520-FBA147FF4159}"/>
    <cellStyle name="Calculation 6 2 2 8" xfId="31390" xr:uid="{FB4DB1B0-95C7-4FD8-978B-DAA565E5A683}"/>
    <cellStyle name="Calculation 6 2 3" xfId="3314" xr:uid="{92EB0649-642C-46D8-A585-E77B180A7719}"/>
    <cellStyle name="Calculation 6 2 3 2" xfId="10423" xr:uid="{F94EED92-61F2-4D94-BDF1-970ACAE4B637}"/>
    <cellStyle name="Calculation 6 2 3 3" xfId="14012" xr:uid="{301434BA-A181-4A2B-B280-FE6AAEF293EB}"/>
    <cellStyle name="Calculation 6 2 3 4" xfId="17661" xr:uid="{D3DA4092-52A4-475C-9AAA-014DFD9F7665}"/>
    <cellStyle name="Calculation 6 2 3 5" xfId="21417" xr:uid="{360DE0A1-89E0-4D00-9826-813927D4EEC7}"/>
    <cellStyle name="Calculation 6 2 3 6" xfId="25079" xr:uid="{B8985964-7539-414D-A7C5-C7EE2B32545C}"/>
    <cellStyle name="Calculation 6 2 3 7" xfId="28610" xr:uid="{98BF860A-569C-48D0-B14F-EFE7F707F532}"/>
    <cellStyle name="Calculation 6 2 3 8" xfId="31889" xr:uid="{ECD6523B-A826-4E6E-B609-15EEC0287F00}"/>
    <cellStyle name="Calculation 6 2 4" xfId="3084" xr:uid="{D51E871C-69C2-4033-B161-B2B4294C24D1}"/>
    <cellStyle name="Calculation 6 2 4 2" xfId="10488" xr:uid="{A374CE26-BDE4-4AFF-BB11-700138F017EB}"/>
    <cellStyle name="Calculation 6 2 4 3" xfId="16651" xr:uid="{A246B08E-11DE-44B2-8501-D9AD21B7ADDE}"/>
    <cellStyle name="Calculation 6 2 4 4" xfId="17431" xr:uid="{925A29FA-71C9-407A-ADB3-BC20A29B9B29}"/>
    <cellStyle name="Calculation 6 2 4 5" xfId="21189" xr:uid="{BB6DE190-1E25-4CC5-B409-23FFC9D513D8}"/>
    <cellStyle name="Calculation 6 2 4 6" xfId="24850" xr:uid="{8427E7BA-B872-4344-AB21-75CD9565679A}"/>
    <cellStyle name="Calculation 6 2 4 7" xfId="28380" xr:uid="{E756E42B-7B72-4225-817D-D32C4718159E}"/>
    <cellStyle name="Calculation 6 2 4 8" xfId="31665" xr:uid="{524EC878-F961-4937-AC9B-13A18763071D}"/>
    <cellStyle name="Calculation 6 2 5" xfId="4179" xr:uid="{B7F37215-80F0-49F5-A8DF-44488F01C55B}"/>
    <cellStyle name="Calculation 6 2 5 2" xfId="7046" xr:uid="{5A473CA5-4C0D-4E55-B84E-36713DE7BFE6}"/>
    <cellStyle name="Calculation 6 2 5 3" xfId="14197" xr:uid="{BA180C64-70D9-486F-90AE-5006522D8711}"/>
    <cellStyle name="Calculation 6 2 5 4" xfId="18526" xr:uid="{41507E6D-B5BF-42F7-9BC5-08077F7D2BD9}"/>
    <cellStyle name="Calculation 6 2 5 5" xfId="22279" xr:uid="{D8443F1D-8525-471E-AA1A-9C41743684E3}"/>
    <cellStyle name="Calculation 6 2 5 6" xfId="25944" xr:uid="{D738EEAB-6814-4D59-B02C-C0A0D1CC0C16}"/>
    <cellStyle name="Calculation 6 2 5 7" xfId="29475" xr:uid="{96CE97AF-2B93-43B4-9D7F-0E3F406937B4}"/>
    <cellStyle name="Calculation 6 2 5 8" xfId="32740" xr:uid="{642D0359-4C9F-42A1-8D4E-B7F3856E15D0}"/>
    <cellStyle name="Calculation 6 2 6" xfId="2272" xr:uid="{F329FCBB-C981-4A91-B46C-5233A81D84A3}"/>
    <cellStyle name="Calculation 6 2 6 2" xfId="8983" xr:uid="{4CEE86DE-36C7-45A2-99AF-8E4A0A6412AB}"/>
    <cellStyle name="Calculation 6 2 6 3" xfId="14190" xr:uid="{60803A41-7401-4183-B2D0-12011B3B1BE5}"/>
    <cellStyle name="Calculation 6 2 6 4" xfId="10609" xr:uid="{FF7E9CF8-F07B-4DE2-A7D4-18B0F9C9C717}"/>
    <cellStyle name="Calculation 6 2 6 5" xfId="7436" xr:uid="{2CE2F5FD-4EE0-4314-8FAC-882D0D85271B}"/>
    <cellStyle name="Calculation 6 2 6 6" xfId="19648" xr:uid="{35B56E8B-D603-430E-A715-BF81D55BDFD2}"/>
    <cellStyle name="Calculation 6 2 6 7" xfId="26858" xr:uid="{ABF39FE5-E22A-4FF1-BA12-19FD3BFA28D5}"/>
    <cellStyle name="Calculation 6 2 6 8" xfId="23886" xr:uid="{B9A335BA-16E8-4F54-850C-B8E7CDA5B3DC}"/>
    <cellStyle name="Calculation 6 2 7" xfId="4837" xr:uid="{6D13F6E5-1E1C-4556-AEC9-9FA445951776}"/>
    <cellStyle name="Calculation 6 2 7 2" xfId="12208" xr:uid="{2ABD8EF0-2977-4F1F-886C-966A34CED34F}"/>
    <cellStyle name="Calculation 6 2 7 3" xfId="15833" xr:uid="{475ABB06-F486-4B43-BA95-19A4CFC865BD}"/>
    <cellStyle name="Calculation 6 2 7 4" xfId="19184" xr:uid="{48700158-104F-474F-95A7-B599F49B7499}"/>
    <cellStyle name="Calculation 6 2 7 5" xfId="22935" xr:uid="{E1C61047-E078-4CD8-9D0C-244E87F41823}"/>
    <cellStyle name="Calculation 6 2 7 6" xfId="26601" xr:uid="{074F2B01-82D9-4D9D-A65C-594E30882036}"/>
    <cellStyle name="Calculation 6 2 7 7" xfId="30133" xr:uid="{37100A58-8093-4E78-8014-D6FD85076FFD}"/>
    <cellStyle name="Calculation 6 2 7 8" xfId="33390" xr:uid="{9F580062-6C65-4319-AB45-F94F4C1FE565}"/>
    <cellStyle name="Calculation 6 2 8" xfId="10195" xr:uid="{7D6ED055-91D6-431D-B865-701C282BFE0E}"/>
    <cellStyle name="Calculation 6 2 9" xfId="10786" xr:uid="{EEEF3C8C-0FF0-4068-B6FD-1A727452FCA3}"/>
    <cellStyle name="Calculation 6 3" xfId="1892" xr:uid="{98FD8A4F-95A9-4D17-B6E2-F9A5CC9DFED0}"/>
    <cellStyle name="Calculation 6 3 2" xfId="9234" xr:uid="{542CAAD9-4A93-4FD2-A690-8F37DC4238C7}"/>
    <cellStyle name="Calculation 6 3 3" xfId="15163" xr:uid="{DE6E9E72-8CBF-464D-9BA8-C5C7EBDE8A26}"/>
    <cellStyle name="Calculation 6 3 4" xfId="7562" xr:uid="{97D2D934-5B36-4D16-88A6-90E26793307D}"/>
    <cellStyle name="Calculation 6 3 5" xfId="19487" xr:uid="{D49D6450-E6B8-4BD8-92B1-F17E8C6E7819}"/>
    <cellStyle name="Calculation 6 3 6" xfId="19540" xr:uid="{59C27583-FE8F-479F-9DAA-08BDF6BA009D}"/>
    <cellStyle name="Calculation 6 3 7" xfId="23694" xr:uid="{C808C981-711B-49F6-A311-7A86D33C9175}"/>
    <cellStyle name="Calculation 6 3 8" xfId="14213" xr:uid="{22BFAE6E-9F08-4A30-A5A6-BC5EC79D0972}"/>
    <cellStyle name="Calculation 6 4" xfId="2456" xr:uid="{B256F74D-4BC0-45A8-A06F-7A7578D17EB6}"/>
    <cellStyle name="Calculation 6 4 2" xfId="9521" xr:uid="{58F1469D-C827-45BC-8B76-CCF662D13621}"/>
    <cellStyle name="Calculation 6 4 3" xfId="14047" xr:uid="{2BD41A4B-0B15-4B27-BA87-22998FA0AC62}"/>
    <cellStyle name="Calculation 6 4 4" xfId="6876" xr:uid="{6039D048-9593-4088-9EC8-B117EA1FA58C}"/>
    <cellStyle name="Calculation 6 4 5" xfId="19387" xr:uid="{23BC52A4-7765-4BD3-9760-44DEDEF893D5}"/>
    <cellStyle name="Calculation 6 4 6" xfId="23154" xr:uid="{F932B28F-08DF-4988-BB9D-8AE0A9901428}"/>
    <cellStyle name="Calculation 6 4 7" xfId="23860" xr:uid="{8BEDE31B-AF75-440F-A78C-8B3493337D04}"/>
    <cellStyle name="Calculation 6 4 8" xfId="27407" xr:uid="{A8E25C5E-CC2F-4538-A73B-0BC719D19238}"/>
    <cellStyle name="Calculation 6 5" xfId="3703" xr:uid="{BD49E3AB-4CE8-45FE-B6CC-ED13B0745ADE}"/>
    <cellStyle name="Calculation 6 5 2" xfId="7257" xr:uid="{154A7366-8DED-40FC-99A4-8DB389DB1FB9}"/>
    <cellStyle name="Calculation 6 5 3" xfId="14365" xr:uid="{D498B78E-D180-45E9-9003-4751FAEB1F0F}"/>
    <cellStyle name="Calculation 6 5 4" xfId="18050" xr:uid="{97A35CF7-50DE-4167-A4D8-307A6C8A5312}"/>
    <cellStyle name="Calculation 6 5 5" xfId="21806" xr:uid="{5AF0509F-0EB9-46BB-84B7-08BE0367A9BC}"/>
    <cellStyle name="Calculation 6 5 6" xfId="25468" xr:uid="{77F4E6BA-7300-4892-8309-3EFB6CE37984}"/>
    <cellStyle name="Calculation 6 5 7" xfId="28999" xr:uid="{FB24839E-E1B1-4090-BE42-C4593DF57CAF}"/>
    <cellStyle name="Calculation 6 5 8" xfId="32276" xr:uid="{6EF00E63-5065-4F20-A3FE-8EC835D766BB}"/>
    <cellStyle name="Calculation 6 6" xfId="3642" xr:uid="{244CF10C-0CD0-4B5E-8E37-A613EFA9E094}"/>
    <cellStyle name="Calculation 6 6 2" xfId="9935" xr:uid="{E0C07C03-8EA6-44AB-8F09-8117E42186FD}"/>
    <cellStyle name="Calculation 6 6 3" xfId="14234" xr:uid="{006942DF-E183-488B-AE6A-65A081FEC557}"/>
    <cellStyle name="Calculation 6 6 4" xfId="17989" xr:uid="{CC2565B4-9E28-4F77-8DCE-79F9FEEE27B9}"/>
    <cellStyle name="Calculation 6 6 5" xfId="21745" xr:uid="{DE7BB875-25CD-4040-B9F7-8C95688736F5}"/>
    <cellStyle name="Calculation 6 6 6" xfId="25407" xr:uid="{B92A2575-E0F5-4D02-B856-87F814366980}"/>
    <cellStyle name="Calculation 6 6 7" xfId="28938" xr:uid="{74B27AAD-8C86-439B-893A-DFE4A186BFEB}"/>
    <cellStyle name="Calculation 6 6 8" xfId="32215" xr:uid="{E5CF5109-FC68-4BA8-A706-E0B94AD53D78}"/>
    <cellStyle name="Calculation 6 7" xfId="4650" xr:uid="{AD3CD3A6-FF15-4DF7-8CA6-76ED5E7CD56D}"/>
    <cellStyle name="Calculation 6 7 2" xfId="7847" xr:uid="{B9C82648-3CCA-485F-9E53-38AD7ABCFE56}"/>
    <cellStyle name="Calculation 6 7 3" xfId="9286" xr:uid="{5C3B8C79-C485-4ADA-8818-012A30F2B764}"/>
    <cellStyle name="Calculation 6 7 4" xfId="18997" xr:uid="{332011D1-7E63-4626-9B31-276DFCDF8307}"/>
    <cellStyle name="Calculation 6 7 5" xfId="22749" xr:uid="{164F432D-C884-4A27-8C75-11AB169F15C1}"/>
    <cellStyle name="Calculation 6 7 6" xfId="26414" xr:uid="{91D9044F-BAD9-4566-86DB-14286AA2F19C}"/>
    <cellStyle name="Calculation 6 7 7" xfId="29946" xr:uid="{73BFBABE-D836-4194-B373-723F87ED430B}"/>
    <cellStyle name="Calculation 6 7 8" xfId="33206" xr:uid="{5101658B-E328-4F38-8B39-FC24A847FAE7}"/>
    <cellStyle name="Calculation 6 8" xfId="4522" xr:uid="{3EA4EB43-81E3-4727-BF48-A22E38681952}"/>
    <cellStyle name="Calculation 6 8 2" xfId="12508" xr:uid="{2AA54EFA-1A42-47DB-BDC2-84C0CB010083}"/>
    <cellStyle name="Calculation 6 8 3" xfId="11404" xr:uid="{DDB1E526-E641-4BD8-B24C-D01767763A58}"/>
    <cellStyle name="Calculation 6 8 4" xfId="18869" xr:uid="{949D9719-6D98-4945-84C0-05B9B3280D17}"/>
    <cellStyle name="Calculation 6 8 5" xfId="22621" xr:uid="{40676309-FA46-42DD-B79D-D783C9C3EA3B}"/>
    <cellStyle name="Calculation 6 8 6" xfId="26286" xr:uid="{69129A92-156C-4F9E-B27D-A78D27EC443F}"/>
    <cellStyle name="Calculation 6 8 7" xfId="29818" xr:uid="{905E4FF4-DC67-4AD4-8D75-C5B7EE4CEC91}"/>
    <cellStyle name="Calculation 6 8 8" xfId="33080" xr:uid="{2DC84329-749C-4E78-9F93-411C9DD5ECEC}"/>
    <cellStyle name="Calculation 6 9" xfId="9461" xr:uid="{6FD812E6-96E4-4663-8C34-CA4A385A6FDF}"/>
    <cellStyle name="Calculations" xfId="44" xr:uid="{83DE157F-A1AD-4355-902D-6DF84E74A7FD}"/>
    <cellStyle name="Calculations 2" xfId="281" xr:uid="{8DC872CD-E38B-4C6C-875B-4C7B093FDF24}"/>
    <cellStyle name="Calculations 2 2" xfId="406" xr:uid="{AD880CB2-5A28-458E-91F7-7DA12356AAE3}"/>
    <cellStyle name="Calculations 3" xfId="156" xr:uid="{F990D923-26DD-4B4F-A406-D39E30333ABB}"/>
    <cellStyle name="Check Cell 2" xfId="654" xr:uid="{28CD8A02-590A-4DF7-B4E0-3E46F3985ACC}"/>
    <cellStyle name="Check Cell 2 2" xfId="981" xr:uid="{7E0EB10B-E396-4FC9-98B0-61B410A2639C}"/>
    <cellStyle name="Check Cell 2 3" xfId="982" xr:uid="{8043A6FD-D275-4A25-B6F5-E608042CAB1B}"/>
    <cellStyle name="Check Cell 2 4" xfId="980" xr:uid="{44ABB0C8-9067-41E6-BEEC-A058B63B1528}"/>
    <cellStyle name="Check Cell 2 5" xfId="5141" xr:uid="{A3CA475C-6377-4916-A119-4D8FC8415E61}"/>
    <cellStyle name="Check Cell 3" xfId="983" xr:uid="{73C61747-9849-4DE1-9B07-64D50F0DA06C}"/>
    <cellStyle name="Check Cell 3 2" xfId="5142" xr:uid="{1C8F4DDC-BCA8-4C22-AC0B-70950AECF2ED}"/>
    <cellStyle name="Check Cell 4" xfId="1321" xr:uid="{7D44351F-4083-47D2-9F9F-8D968DD06E73}"/>
    <cellStyle name="Check Cell 5" xfId="591" xr:uid="{85798E8E-BA42-4400-AE61-36A10BAC72C7}"/>
    <cellStyle name="Check Cell 6" xfId="542" xr:uid="{0B3A78F2-C221-4096-A133-A22DBB1EFA8C}"/>
    <cellStyle name="column Head Underlined" xfId="984" xr:uid="{C35DCD4A-71B1-4BAB-85CA-51C40EAF4F9C}"/>
    <cellStyle name="Column Heading" xfId="985" xr:uid="{3B0D3643-2FCC-42F2-ABE9-2A3A8E68A8FB}"/>
    <cellStyle name="Comma" xfId="6469" builtinId="3"/>
    <cellStyle name="Comma [1]" xfId="987" xr:uid="{6F028371-4F92-4CF8-B6B1-B07A890AB701}"/>
    <cellStyle name="Comma [1] 2" xfId="5144" xr:uid="{2C13A1D2-4E6A-438E-8F9F-8712FCA500CC}"/>
    <cellStyle name="Comma [1] 2 2" xfId="5145" xr:uid="{E419928B-3492-4B47-966D-6F6BC9D44E68}"/>
    <cellStyle name="Comma [1] 2 3" xfId="5146" xr:uid="{3F12F1A4-AA6F-4372-9923-52BB5630901A}"/>
    <cellStyle name="Comma [1] 2 4" xfId="5147" xr:uid="{A46F8E98-D843-4763-8B84-5E2499D18E42}"/>
    <cellStyle name="Comma [1] 2 5" xfId="5148" xr:uid="{0481AF35-07E2-4417-9BB1-04E71533AC75}"/>
    <cellStyle name="Comma [1] 2 6" xfId="5149" xr:uid="{1BB0A9DB-0C56-4BF9-B620-C9E88F75E808}"/>
    <cellStyle name="Comma [1] 2 7" xfId="5150" xr:uid="{B169D89F-D23A-47D6-BFE0-07A99AB248AC}"/>
    <cellStyle name="Comma [1] 2 8" xfId="5151" xr:uid="{F1453B21-C33C-48F3-B6BF-3BFF52109940}"/>
    <cellStyle name="Comma [1] 3" xfId="5143" xr:uid="{F8F8F9A4-2916-4ABF-84D0-58C72F0B2255}"/>
    <cellStyle name="Comma 10" xfId="1787" xr:uid="{B1FA5B11-378A-437C-B227-7B29C65E4850}"/>
    <cellStyle name="Comma 10 2" xfId="6185" xr:uid="{0BF0B497-5B10-454F-A385-48C217D8175E}"/>
    <cellStyle name="Comma 10 2 2" xfId="6647" xr:uid="{556B535E-43DC-4448-A464-63448CBD1BC5}"/>
    <cellStyle name="Comma 10 2 2 2" xfId="34924" xr:uid="{8B2E53C2-B95D-483E-AA68-9CCC7BFDAE9E}"/>
    <cellStyle name="Comma 10 2 3" xfId="12885" xr:uid="{2D0307C0-B6A5-4219-88E3-6E42703FA515}"/>
    <cellStyle name="Comma 10 2 3 2" xfId="34292" xr:uid="{5D083B76-4F89-4E10-BF85-329DCEF8EFA9}"/>
    <cellStyle name="Comma 10 3" xfId="5152" xr:uid="{A8456A67-753F-41E1-A9DA-592202137354}"/>
    <cellStyle name="Comma 10 3 2" xfId="6558" xr:uid="{F8AA5EE5-AC44-42A4-8C22-4A9084C548E5}"/>
    <cellStyle name="Comma 10 3 2 2" xfId="34679" xr:uid="{F9FB1028-550C-4CFF-9A7C-84BBF4FAC404}"/>
    <cellStyle name="Comma 10 3 3" xfId="11866" xr:uid="{011DCD58-9F2F-4CB1-94AE-BF849C3EE847}"/>
    <cellStyle name="Comma 10 3 3 2" xfId="34048" xr:uid="{7EEC66D2-D12C-44EE-92D9-C7E9FC104D36}"/>
    <cellStyle name="Comma 10 4" xfId="6533" xr:uid="{01C91716-6EF1-40E5-B99C-99C35C2E940E}"/>
    <cellStyle name="Comma 10 4 2" xfId="34389" xr:uid="{19D4936D-E899-418B-A8B8-79192A65B2F7}"/>
    <cellStyle name="Comma 10 5" xfId="8545" xr:uid="{CA6E0A4D-2808-469F-8EAB-1F912A5FE30A}"/>
    <cellStyle name="Comma 10 5 2" xfId="33893" xr:uid="{782B27C3-95B5-44E0-800F-E085E21A7C1B}"/>
    <cellStyle name="Comma 11" xfId="1790" xr:uid="{85E5BF68-B1C1-4512-B428-527E00778401}"/>
    <cellStyle name="Comma 11 2" xfId="6182" xr:uid="{26AC38AD-EE8C-4EDC-A01D-F5BDD6D56EBE}"/>
    <cellStyle name="Comma 11 2 2" xfId="6645" xr:uid="{B41A7FC7-4C01-4E59-8FA0-94FA5A49166E}"/>
    <cellStyle name="Comma 11 2 2 2" xfId="34922" xr:uid="{9AFC5EDC-544B-4B4A-BF89-18F26332954A}"/>
    <cellStyle name="Comma 11 2 3" xfId="12882" xr:uid="{A331CE48-10D3-4367-AD68-D1D714EC4196}"/>
    <cellStyle name="Comma 11 2 3 2" xfId="34290" xr:uid="{75C49DD7-D057-4B10-A961-F5F4EA2D2548}"/>
    <cellStyle name="Comma 11 3" xfId="4931" xr:uid="{F58DEA7E-B481-48DD-91FF-86AA9E76F658}"/>
    <cellStyle name="Comma 11 3 2" xfId="6556" xr:uid="{EE0800A7-9CB9-476F-ADED-FC7E61670442}"/>
    <cellStyle name="Comma 11 3 2 2" xfId="34674" xr:uid="{DE83C582-FCC6-4311-B39D-E941843263F3}"/>
    <cellStyle name="Comma 11 3 3" xfId="11660" xr:uid="{A80767C9-0166-455D-8EAD-CA406192E504}"/>
    <cellStyle name="Comma 11 3 3 2" xfId="34043" xr:uid="{6B011144-738A-416D-A3D5-833248DBBCA4}"/>
    <cellStyle name="Comma 11 4" xfId="6535" xr:uid="{7E2947E9-CC16-4619-B2CF-0C086776CBED}"/>
    <cellStyle name="Comma 11 4 2" xfId="34380" xr:uid="{78AC4A26-3C44-4EED-AC38-26A31DAEE103}"/>
    <cellStyle name="Comma 11 5" xfId="8548" xr:uid="{D90BF496-BAFF-4989-92EE-C2C30CCB06F6}"/>
    <cellStyle name="Comma 11 5 2" xfId="33889" xr:uid="{BBEEA98C-CF8F-4DA4-94D9-A6E1F9A9648B}"/>
    <cellStyle name="Comma 12" xfId="1789" xr:uid="{BAF45FD5-B4C8-414A-BA9E-6A79743A86D7}"/>
    <cellStyle name="Comma 12 2" xfId="6186" xr:uid="{CCF91DD0-449C-4E29-9C17-3E7FC820F278}"/>
    <cellStyle name="Comma 12 2 2" xfId="6648" xr:uid="{D7446692-2BD7-4989-B7A3-3A8753B85FA0}"/>
    <cellStyle name="Comma 12 2 2 2" xfId="34925" xr:uid="{24F6644D-98D9-4EC8-A5D9-53CC65154EB9}"/>
    <cellStyle name="Comma 12 2 3" xfId="12886" xr:uid="{5E49B7E0-5A0B-4559-A1CA-95E3FCB67FB3}"/>
    <cellStyle name="Comma 12 2 3 2" xfId="34293" xr:uid="{DCE98598-876B-4234-9552-3EB9F1E7BE69}"/>
    <cellStyle name="Comma 12 3" xfId="5153" xr:uid="{217AC7BC-B824-444C-AA62-E988A237836E}"/>
    <cellStyle name="Comma 12 3 2" xfId="6559" xr:uid="{DB24AFD6-A632-437A-938F-E3B639D746FF}"/>
    <cellStyle name="Comma 12 3 2 2" xfId="34680" xr:uid="{A05065F1-56DE-49C8-B958-F50E377ABAE7}"/>
    <cellStyle name="Comma 12 3 3" xfId="11867" xr:uid="{F29A1D73-3BBF-428D-9E3E-FC1E75B87E54}"/>
    <cellStyle name="Comma 12 3 3 2" xfId="34049" xr:uid="{8CEBB536-201C-4697-AE1C-46D2BC356CC4}"/>
    <cellStyle name="Comma 12 4" xfId="6534" xr:uid="{F0E511A7-2081-4B30-A6E7-BA8FBB9AF3CB}"/>
    <cellStyle name="Comma 12 4 2" xfId="34390" xr:uid="{74250FA9-D337-40CC-BC87-535BA9BFE8F4}"/>
    <cellStyle name="Comma 12 5" xfId="8547" xr:uid="{016F5ADC-580B-41F4-89A3-E3B9B21B2568}"/>
    <cellStyle name="Comma 12 5 2" xfId="33894" xr:uid="{0AC6C5FB-F621-4397-9150-25807F8D0095}"/>
    <cellStyle name="Comma 13" xfId="1795" xr:uid="{D58D97D3-246C-4313-B873-52F9C715EFE0}"/>
    <cellStyle name="Comma 13 2" xfId="6187" xr:uid="{D76B0958-FD04-4095-9456-F617291390D8}"/>
    <cellStyle name="Comma 13 2 2" xfId="6649" xr:uid="{5B8DB359-226B-43D4-8F0A-679656753F23}"/>
    <cellStyle name="Comma 13 2 2 2" xfId="34926" xr:uid="{B44EEEB0-808E-4EC9-85F3-22F3E8D49A05}"/>
    <cellStyle name="Comma 13 2 3" xfId="12887" xr:uid="{5D8A16B5-9930-4F5F-9862-21A1F77BF949}"/>
    <cellStyle name="Comma 13 2 3 2" xfId="34294" xr:uid="{0717E22D-15B9-42B4-B4FD-36ED3F3ED195}"/>
    <cellStyle name="Comma 13 3" xfId="5154" xr:uid="{BD6BC9D7-8FD8-45E8-8DEF-EDCA4B52C085}"/>
    <cellStyle name="Comma 13 3 2" xfId="6560" xr:uid="{9EB839AA-9B01-400B-9A2A-E9BE0459FACC}"/>
    <cellStyle name="Comma 13 3 2 2" xfId="34681" xr:uid="{E6FBB700-1DD8-4526-8D12-DA82B7B4C744}"/>
    <cellStyle name="Comma 13 3 3" xfId="11868" xr:uid="{D7EAE80E-F12D-4ADD-A507-959F59B05AA2}"/>
    <cellStyle name="Comma 13 3 3 2" xfId="34050" xr:uid="{674F4410-726A-4D05-8C63-6EB501A964DF}"/>
    <cellStyle name="Comma 13 4" xfId="6536" xr:uid="{DDE1AA40-6C86-4DF3-85A8-A88AF1285C26}"/>
    <cellStyle name="Comma 13 4 2" xfId="34391" xr:uid="{7CAEFB2A-75A1-4ABB-B30D-C6D6B7AFA947}"/>
    <cellStyle name="Comma 13 5" xfId="8553" xr:uid="{4440D919-177C-441C-8888-9A669F88FB55}"/>
    <cellStyle name="Comma 13 5 2" xfId="33895" xr:uid="{3B9CDDEB-258A-4C1A-BAAA-2DCC0DA34E3E}"/>
    <cellStyle name="Comma 14" xfId="1796" xr:uid="{852087A6-0CC1-4A8C-8F14-51E3C46A1AAE}"/>
    <cellStyle name="Comma 14 2" xfId="6537" xr:uid="{18E33EC1-2B79-41E3-811D-2C99DFE1A9F8}"/>
    <cellStyle name="Comma 14 3" xfId="8554" xr:uid="{95AFE26F-1A51-44EB-B771-DC0D2914C581}"/>
    <cellStyle name="Comma 15" xfId="6790" xr:uid="{98E186A9-0904-44EB-ACFB-4E2322CD355C}"/>
    <cellStyle name="Comma 16" xfId="13165" xr:uid="{4F30F5D1-7094-4C21-889B-C094CAAE99B6}"/>
    <cellStyle name="Comma 17" xfId="13365" xr:uid="{0BADA50B-271A-4801-BD8E-1675982A492D}"/>
    <cellStyle name="Comma 18" xfId="17051" xr:uid="{94748760-E629-4D03-AE67-7229914268C6}"/>
    <cellStyle name="Comma 19" xfId="17052" xr:uid="{463B0CB5-6DA0-4C0F-B770-01CD409C45DC}"/>
    <cellStyle name="Comma 19 4" xfId="1788" xr:uid="{A85711FD-CF01-46A5-82BB-B75CF3C3A7BF}"/>
    <cellStyle name="Comma 2" xfId="25" xr:uid="{AFCA54AF-0896-4B87-A63E-7B28145FF21A}"/>
    <cellStyle name="Comma 2 10" xfId="23" xr:uid="{7BB9DCBA-3012-49D4-92D3-44A1A09CA190}"/>
    <cellStyle name="Comma 2 10 2" xfId="316" xr:uid="{CAC054DB-6ED9-4821-A89C-EE948C113A0C}"/>
    <cellStyle name="Comma 2 10 2 2" xfId="6189" xr:uid="{157BEC32-B307-4356-A073-18A834B63693}"/>
    <cellStyle name="Comma 2 10 2 2 2" xfId="6651" xr:uid="{D6FA6E98-0EDF-4008-B714-4D763E299468}"/>
    <cellStyle name="Comma 2 10 2 2 3" xfId="12889" xr:uid="{F60680A0-BCA8-4902-946F-94E85536891E}"/>
    <cellStyle name="Comma 2 10 2 2 4" xfId="34928" xr:uid="{C120ABD1-8099-454D-A029-6465464E0091}"/>
    <cellStyle name="Comma 2 10 2 3" xfId="6498" xr:uid="{0DB81A1C-B5BF-4C0B-9A34-A4B89FBD5825}"/>
    <cellStyle name="Comma 2 10 2 3 2" xfId="34296" xr:uid="{E910D813-18B6-4FD6-9FF2-57CDB07C09B2}"/>
    <cellStyle name="Comma 2 10 3" xfId="428" xr:uid="{5B2AB17B-BF97-4ACF-B1A2-D347CB9466C0}"/>
    <cellStyle name="Comma 2 10 3 2" xfId="6509" xr:uid="{2A51B4C8-C061-40DF-B70D-6DB12D0A05B2}"/>
    <cellStyle name="Comma 2 10 3 2 2" xfId="34683" xr:uid="{45631F1F-19EA-46F7-8BE6-48BB820C2760}"/>
    <cellStyle name="Comma 2 10 3 3" xfId="34052" xr:uid="{1F3814F4-14B0-41C7-B1F6-92297406A0A4}"/>
    <cellStyle name="Comma 2 10 3 4" xfId="33761" xr:uid="{30FC3FE6-08B1-4A14-AA49-935B9578AC11}"/>
    <cellStyle name="Comma 2 10 4" xfId="183" xr:uid="{71F7A1FC-D537-4701-B31B-8F4F42D2AB48}"/>
    <cellStyle name="Comma 2 10 4 2" xfId="6488" xr:uid="{CC19B260-93D4-431E-97A2-3FC04865E974}"/>
    <cellStyle name="Comma 2 10 4 3" xfId="34393" xr:uid="{7BAB2079-412D-47FE-BCED-5CEEBA810A73}"/>
    <cellStyle name="Comma 2 10 5" xfId="5156" xr:uid="{F69F56B7-BB28-4BBE-AEF8-4D1A8BC11295}"/>
    <cellStyle name="Comma 2 10 5 2" xfId="6562" xr:uid="{F708B02A-7684-44D8-95B9-83B38F8297AD}"/>
    <cellStyle name="Comma 2 10 5 3" xfId="11870" xr:uid="{3BC339E9-C408-4FDA-9650-C0CAF4487D4A}"/>
    <cellStyle name="Comma 2 10 5 4" xfId="33897" xr:uid="{A596325D-C5F1-4BEE-8124-6C5E1CAC4FD2}"/>
    <cellStyle name="Comma 2 10 6" xfId="6470" xr:uid="{75AD7D62-A12D-4A45-9301-0F956146349E}"/>
    <cellStyle name="Comma 2 11" xfId="5157" xr:uid="{0D5B8047-6269-43EB-9A83-A726CC35DEDC}"/>
    <cellStyle name="Comma 2 11 2" xfId="6190" xr:uid="{7BBC4665-C236-4B4F-A615-04F8593DF7E7}"/>
    <cellStyle name="Comma 2 11 2 2" xfId="6652" xr:uid="{5842BFC5-6E0E-43BD-A67F-95D3BC11163C}"/>
    <cellStyle name="Comma 2 11 2 2 2" xfId="34929" xr:uid="{D9AB38C9-A12D-4E84-A98B-DA57FD9CB363}"/>
    <cellStyle name="Comma 2 11 2 3" xfId="12890" xr:uid="{1E3B3BF8-D1A4-41CB-9225-97C8F6127C51}"/>
    <cellStyle name="Comma 2 11 2 3 2" xfId="34297" xr:uid="{EBF701EB-1CA6-491C-B69A-91DAFBD54E21}"/>
    <cellStyle name="Comma 2 11 3" xfId="6563" xr:uid="{EC7B06E8-4666-47B1-A186-14BAD698C050}"/>
    <cellStyle name="Comma 2 11 3 2" xfId="34684" xr:uid="{19B187CE-0EB9-48D1-8A76-8D92175BE8F9}"/>
    <cellStyle name="Comma 2 11 3 3" xfId="34053" xr:uid="{DCB26E6E-CC11-4FAC-B468-F9889B4CD9A2}"/>
    <cellStyle name="Comma 2 11 4" xfId="11871" xr:uid="{BF068ACC-91BF-4920-90DD-A27B614A850D}"/>
    <cellStyle name="Comma 2 11 4 2" xfId="34394" xr:uid="{C880B32E-B639-4EA0-8B5F-65367005C07F}"/>
    <cellStyle name="Comma 2 11 5" xfId="33898" xr:uid="{024C65E1-64F2-487D-A439-231FAF70BDE6}"/>
    <cellStyle name="Comma 2 12" xfId="5158" xr:uid="{A7BAC8E3-198E-463B-B4CC-84ACC2404F13}"/>
    <cellStyle name="Comma 2 12 2" xfId="6191" xr:uid="{946A6ADE-0C9F-4F67-BF1C-64651CC4083E}"/>
    <cellStyle name="Comma 2 12 2 2" xfId="6653" xr:uid="{F15AA60D-430F-4657-B9CE-F0901F4AFCC0}"/>
    <cellStyle name="Comma 2 12 2 2 2" xfId="34930" xr:uid="{4CF36F9E-F31D-4595-B821-7F5F3E3E307B}"/>
    <cellStyle name="Comma 2 12 2 3" xfId="12891" xr:uid="{98322B9E-FA8F-4DAC-8E6B-9774A4CD8AF4}"/>
    <cellStyle name="Comma 2 12 2 3 2" xfId="34298" xr:uid="{A1C04635-B870-46A7-9184-519EAA8D0A69}"/>
    <cellStyle name="Comma 2 12 3" xfId="6564" xr:uid="{C2A0542D-CC10-44B2-B52D-09E2BB8936EE}"/>
    <cellStyle name="Comma 2 12 3 2" xfId="34685" xr:uid="{536BD0E6-5E88-4704-8ADF-53366BC758EA}"/>
    <cellStyle name="Comma 2 12 3 3" xfId="34054" xr:uid="{5A0D7FEC-C68E-48AF-A2F2-13692B6BBAC2}"/>
    <cellStyle name="Comma 2 12 4" xfId="11872" xr:uid="{D7AD4E99-9C36-4EFE-BBFC-5CDABF4FBCE6}"/>
    <cellStyle name="Comma 2 12 4 2" xfId="34395" xr:uid="{BDDD8541-AF90-4CC5-825B-7ED627E3F89A}"/>
    <cellStyle name="Comma 2 12 5" xfId="33899" xr:uid="{2E986E4E-D6D0-46E9-84D4-3ED5BB958857}"/>
    <cellStyle name="Comma 2 127" xfId="28" xr:uid="{5556CBC4-60E1-4C00-BD6B-D5CC9DFA8B74}"/>
    <cellStyle name="Comma 2 127 2" xfId="320" xr:uid="{5C2F4578-6C5F-40C2-BDB3-2683E52765EC}"/>
    <cellStyle name="Comma 2 127 2 2" xfId="6499" xr:uid="{FBC8F64E-A5E4-4F1B-9D7E-DD348E4D41E4}"/>
    <cellStyle name="Comma 2 127 3" xfId="430" xr:uid="{613DD6F4-F127-45A5-B37B-653A9B5574CD}"/>
    <cellStyle name="Comma 2 127 3 2" xfId="6510" xr:uid="{15291910-9A0A-4F0F-8405-FDC649D2E896}"/>
    <cellStyle name="Comma 2 127 4" xfId="187" xr:uid="{88637CB0-5C22-4437-A967-FB6CF9669032}"/>
    <cellStyle name="Comma 2 127 4 2" xfId="6489" xr:uid="{4BC87E0E-BB66-4634-ABFD-56E8AD726EC9}"/>
    <cellStyle name="Comma 2 127 5" xfId="6471" xr:uid="{B10D0EB8-0CFF-4B83-905E-4880387AA297}"/>
    <cellStyle name="Comma 2 128" xfId="6449" xr:uid="{5CB64EAE-0C51-433F-80C0-A12CAD012488}"/>
    <cellStyle name="Comma 2 13" xfId="5159" xr:uid="{898910C1-0B9E-4546-98E3-75B6DF1CC27D}"/>
    <cellStyle name="Comma 2 13 2" xfId="6192" xr:uid="{49CBEE50-2233-4291-9904-3948D425EE2E}"/>
    <cellStyle name="Comma 2 13 2 2" xfId="6654" xr:uid="{AED1AB3D-418B-4D5D-9CAC-B33CAB63FC18}"/>
    <cellStyle name="Comma 2 13 2 2 2" xfId="34931" xr:uid="{32747686-8546-4E17-B6B5-3A10803CD375}"/>
    <cellStyle name="Comma 2 13 2 3" xfId="12892" xr:uid="{D1D98A71-A3F9-4C0E-9EF1-9831CF721862}"/>
    <cellStyle name="Comma 2 13 2 3 2" xfId="34299" xr:uid="{E14F9A44-BE1E-4E29-B2B6-D56203CB3A59}"/>
    <cellStyle name="Comma 2 13 3" xfId="6565" xr:uid="{F09FFF06-7494-4768-AA21-62912CAB3C65}"/>
    <cellStyle name="Comma 2 13 3 2" xfId="34686" xr:uid="{C29182DA-1BE6-4DCF-A35D-F2A88D2E5E2F}"/>
    <cellStyle name="Comma 2 13 3 3" xfId="34055" xr:uid="{F0A9CA3A-17CA-49C1-B87F-B9DA6F2B9909}"/>
    <cellStyle name="Comma 2 13 4" xfId="11873" xr:uid="{9DB29E08-EFE1-41B8-9E84-98E1FB4FFE8D}"/>
    <cellStyle name="Comma 2 13 4 2" xfId="34396" xr:uid="{F1D7DB4A-C83A-48DE-88A3-DBB22AC70CFA}"/>
    <cellStyle name="Comma 2 13 5" xfId="33900" xr:uid="{11DC5DD7-6963-4202-84C0-7ED03C569A0D}"/>
    <cellStyle name="Comma 2 14" xfId="5160" xr:uid="{45DF8D13-0FAC-4523-A13F-C893AF9C3F25}"/>
    <cellStyle name="Comma 2 14 2" xfId="6193" xr:uid="{4DEC444D-0B26-406F-88A2-1EC692C19E33}"/>
    <cellStyle name="Comma 2 14 2 2" xfId="6655" xr:uid="{5F749BA7-D712-49A8-9BA3-C428FA417DE7}"/>
    <cellStyle name="Comma 2 14 2 2 2" xfId="34932" xr:uid="{EBDCCB6A-E8C6-46DC-ADD6-6FA454DAFBBD}"/>
    <cellStyle name="Comma 2 14 2 3" xfId="12893" xr:uid="{8C908D4D-F0E0-4D75-BBD0-45002FF02EF5}"/>
    <cellStyle name="Comma 2 14 2 3 2" xfId="34300" xr:uid="{6D04DE10-F3F9-4A47-9724-650CF8393E6F}"/>
    <cellStyle name="Comma 2 14 3" xfId="6566" xr:uid="{59AC357D-630A-4AB3-9174-6D3015BB2CF2}"/>
    <cellStyle name="Comma 2 14 3 2" xfId="34687" xr:uid="{9D61295D-4901-412B-A3EF-1B5D1593635B}"/>
    <cellStyle name="Comma 2 14 3 3" xfId="34056" xr:uid="{98463C29-3D30-4FD1-A2B4-414F0C4915FC}"/>
    <cellStyle name="Comma 2 14 4" xfId="11874" xr:uid="{105E73D8-306D-4889-8B36-27FB76E71BF8}"/>
    <cellStyle name="Comma 2 14 4 2" xfId="34397" xr:uid="{A9662CA9-F0FD-4D4C-9FE4-3AD4C2EF5EA4}"/>
    <cellStyle name="Comma 2 14 5" xfId="33901" xr:uid="{88368A76-574C-4544-8F8A-9BCD1199A357}"/>
    <cellStyle name="Comma 2 15" xfId="5161" xr:uid="{7472362D-B1C8-49E2-AA47-69FCAA47B9A7}"/>
    <cellStyle name="Comma 2 15 2" xfId="6194" xr:uid="{E45BC287-3619-4473-B57A-ABD121761FF3}"/>
    <cellStyle name="Comma 2 15 2 2" xfId="6656" xr:uid="{0279B9D3-6D90-4150-A6DE-3BC9F40D46CF}"/>
    <cellStyle name="Comma 2 15 2 2 2" xfId="34933" xr:uid="{F0FF3701-D031-48C6-A301-D2E40CDBD5DF}"/>
    <cellStyle name="Comma 2 15 2 3" xfId="12894" xr:uid="{D3DB1D41-4EA5-4A7D-A8E2-A505DE8F9225}"/>
    <cellStyle name="Comma 2 15 2 3 2" xfId="34301" xr:uid="{9296185D-12B3-446F-AC23-623466F55CAF}"/>
    <cellStyle name="Comma 2 15 3" xfId="6567" xr:uid="{5225539C-EE6B-4A6A-8D1C-4B918A94FBF2}"/>
    <cellStyle name="Comma 2 15 3 2" xfId="34688" xr:uid="{B53AEDA6-CDFC-4714-875E-A92811B13941}"/>
    <cellStyle name="Comma 2 15 3 3" xfId="34057" xr:uid="{7B6D3D2E-6C24-4879-BC99-4364D4EFCD8E}"/>
    <cellStyle name="Comma 2 15 4" xfId="11875" xr:uid="{7ECEEF32-C6CA-469C-BCD1-91513EB18602}"/>
    <cellStyle name="Comma 2 15 4 2" xfId="34398" xr:uid="{3084DCF6-F2DE-469A-AFF1-59AB387D08CB}"/>
    <cellStyle name="Comma 2 15 5" xfId="33902" xr:uid="{2485E936-FBD2-4D03-A89C-539C6ED26B8A}"/>
    <cellStyle name="Comma 2 16" xfId="5162" xr:uid="{AC88A564-B3CB-4C5A-8E4B-308F0858591B}"/>
    <cellStyle name="Comma 2 16 2" xfId="6195" xr:uid="{A3F45337-8E61-48A7-9DC8-A9091A415221}"/>
    <cellStyle name="Comma 2 16 2 2" xfId="6657" xr:uid="{5F3AE494-BF95-4BEF-81D5-0904AB974AB9}"/>
    <cellStyle name="Comma 2 16 2 2 2" xfId="34934" xr:uid="{153DE213-F5B7-4525-AD73-2E29CA44E67D}"/>
    <cellStyle name="Comma 2 16 2 3" xfId="12895" xr:uid="{38F109B9-C5EC-4032-8F96-7244693D4955}"/>
    <cellStyle name="Comma 2 16 2 3 2" xfId="34302" xr:uid="{3AB4A503-79BA-463B-965F-E2E15575E004}"/>
    <cellStyle name="Comma 2 16 3" xfId="6568" xr:uid="{8E8F5F91-CC75-4A91-A428-2BBA514770BD}"/>
    <cellStyle name="Comma 2 16 3 2" xfId="34689" xr:uid="{BFF0D464-E1D0-4FCF-9CDC-18EAD6B40E70}"/>
    <cellStyle name="Comma 2 16 3 3" xfId="34058" xr:uid="{DC4DF57B-E1AA-4C6A-9BBF-9CB2D8C18774}"/>
    <cellStyle name="Comma 2 16 4" xfId="11876" xr:uid="{F2BA779E-0F15-4544-BC6A-9D17A7CD6CDD}"/>
    <cellStyle name="Comma 2 16 4 2" xfId="34399" xr:uid="{10BD2927-ADBF-4D98-B47C-DAD9A96A9A20}"/>
    <cellStyle name="Comma 2 16 5" xfId="33903" xr:uid="{641AAF75-19DD-45F4-9F7D-E1FB56B78D0A}"/>
    <cellStyle name="Comma 2 17" xfId="5163" xr:uid="{3DB9EE11-B4CA-4A88-B725-DC8C9CB98661}"/>
    <cellStyle name="Comma 2 17 2" xfId="6196" xr:uid="{20D0B58C-430E-46E7-9E08-87009AE478B2}"/>
    <cellStyle name="Comma 2 17 2 2" xfId="6658" xr:uid="{0EBD3599-C087-44D3-AC90-AEE576A42991}"/>
    <cellStyle name="Comma 2 17 2 2 2" xfId="34935" xr:uid="{1770DD64-61DF-4FA1-8478-582623BEFAE4}"/>
    <cellStyle name="Comma 2 17 2 3" xfId="12896" xr:uid="{3801D2C3-9600-4B45-A4A0-FC5143E02A01}"/>
    <cellStyle name="Comma 2 17 2 3 2" xfId="34303" xr:uid="{E6D230B6-5168-4756-AAB1-EB23F54D9D84}"/>
    <cellStyle name="Comma 2 17 3" xfId="6569" xr:uid="{BDC659FE-91C2-48E7-AC0B-CA787BACD61B}"/>
    <cellStyle name="Comma 2 17 3 2" xfId="34690" xr:uid="{E743B5F2-3A53-47F5-9E46-FBE264CA978C}"/>
    <cellStyle name="Comma 2 17 3 3" xfId="34059" xr:uid="{A7291995-2368-43E6-B35D-EAFA7A62BC02}"/>
    <cellStyle name="Comma 2 17 4" xfId="11877" xr:uid="{9ECE9E57-A2F3-4533-BCD9-D94BB9E7F506}"/>
    <cellStyle name="Comma 2 17 4 2" xfId="34400" xr:uid="{DB51F348-D69A-40D0-A411-C09FAFA868D4}"/>
    <cellStyle name="Comma 2 17 5" xfId="33904" xr:uid="{00796A25-1F29-4C17-A979-67219F213312}"/>
    <cellStyle name="Comma 2 18" xfId="5164" xr:uid="{74484948-B239-477B-A516-B1E9A0764A50}"/>
    <cellStyle name="Comma 2 18 2" xfId="6197" xr:uid="{917E7568-0213-47FD-9BE9-13BF66C8CD58}"/>
    <cellStyle name="Comma 2 18 2 2" xfId="6659" xr:uid="{C492AFFE-41BC-4C63-AC59-A01560CEA927}"/>
    <cellStyle name="Comma 2 18 2 2 2" xfId="34936" xr:uid="{5975A120-674F-4BB5-9D52-ADB71ADDEACF}"/>
    <cellStyle name="Comma 2 18 2 3" xfId="12897" xr:uid="{1661DB88-6371-47DB-B6EA-91DF19E4F7EC}"/>
    <cellStyle name="Comma 2 18 2 3 2" xfId="34304" xr:uid="{6FAAC630-8FC2-422D-B1CF-9752D62DFE11}"/>
    <cellStyle name="Comma 2 18 3" xfId="6570" xr:uid="{E0DD4AF7-2C3C-4180-94ED-0E9ABBF234AA}"/>
    <cellStyle name="Comma 2 18 3 2" xfId="34691" xr:uid="{805788F4-8E4F-4322-AC7D-D4EFC796823F}"/>
    <cellStyle name="Comma 2 18 3 3" xfId="34060" xr:uid="{024580A8-B7CF-44FD-81BE-18895B23C7AA}"/>
    <cellStyle name="Comma 2 18 4" xfId="11878" xr:uid="{DCD12CD8-96B5-45E0-A516-6ECB8D91859A}"/>
    <cellStyle name="Comma 2 18 4 2" xfId="34401" xr:uid="{BC81AF23-0221-44B7-8584-6485CB38540D}"/>
    <cellStyle name="Comma 2 18 5" xfId="33905" xr:uid="{421771B7-F456-48EE-9E04-D32DD619FC98}"/>
    <cellStyle name="Comma 2 19" xfId="5165" xr:uid="{6F9FAF63-4A51-4A6B-A7B9-C6A2877BB295}"/>
    <cellStyle name="Comma 2 19 2" xfId="6198" xr:uid="{67EA6343-293A-43DA-8DC0-94F7D69A5FA4}"/>
    <cellStyle name="Comma 2 19 2 2" xfId="6660" xr:uid="{6A53ACB6-8D94-4920-A48F-AB19DAC68278}"/>
    <cellStyle name="Comma 2 19 2 2 2" xfId="34937" xr:uid="{4D58028F-9446-495D-9759-56372313A9DF}"/>
    <cellStyle name="Comma 2 19 2 3" xfId="12898" xr:uid="{83BC08C4-D666-45EC-A515-2115E01E07B7}"/>
    <cellStyle name="Comma 2 19 2 3 2" xfId="34305" xr:uid="{43A945C4-B8AF-492F-B882-8E538056F0F4}"/>
    <cellStyle name="Comma 2 19 3" xfId="6571" xr:uid="{CABB7254-469F-4EFE-95C0-714702544EF3}"/>
    <cellStyle name="Comma 2 19 3 2" xfId="34692" xr:uid="{DB4B52F7-53BC-4BB0-9A10-7F18089C0AF1}"/>
    <cellStyle name="Comma 2 19 3 3" xfId="34061" xr:uid="{96BCAC5C-64C8-4D7E-81B1-7D4E996FDAD5}"/>
    <cellStyle name="Comma 2 19 4" xfId="11879" xr:uid="{9EE385A7-72F6-42BC-BEB7-891A568FDA18}"/>
    <cellStyle name="Comma 2 19 4 2" xfId="34402" xr:uid="{741A2387-E621-4C92-986F-BFCB876881A5}"/>
    <cellStyle name="Comma 2 19 5" xfId="33906" xr:uid="{1AF67A9B-27EA-4E34-96A5-8192420E9FA8}"/>
    <cellStyle name="Comma 2 2" xfId="87" xr:uid="{FEE32EBF-E36E-474B-8E54-674F36250E0A}"/>
    <cellStyle name="Comma 2 2 10" xfId="5167" xr:uid="{B9171572-A679-47AD-BFBF-7D7D5C831048}"/>
    <cellStyle name="Comma 2 2 10 2" xfId="6200" xr:uid="{10C72A5E-1824-4B7B-ACBB-7C8132D144A4}"/>
    <cellStyle name="Comma 2 2 10 2 2" xfId="6662" xr:uid="{434EBD9A-E3C3-421D-853E-D01A2728DE6F}"/>
    <cellStyle name="Comma 2 2 10 2 2 2" xfId="34939" xr:uid="{434C6BAD-351E-411E-93E0-B33C32DD972B}"/>
    <cellStyle name="Comma 2 2 10 2 3" xfId="12900" xr:uid="{9922A527-8FA9-4047-9A49-5315815FA66F}"/>
    <cellStyle name="Comma 2 2 10 2 3 2" xfId="34307" xr:uid="{77815323-2D69-4406-A2D3-4460BA964660}"/>
    <cellStyle name="Comma 2 2 10 3" xfId="6573" xr:uid="{77341AD7-8973-4AD3-8FA9-2F7E29F77F6A}"/>
    <cellStyle name="Comma 2 2 10 3 2" xfId="34694" xr:uid="{D8C36FC6-64F3-430A-897D-77CC84D0F01F}"/>
    <cellStyle name="Comma 2 2 10 3 3" xfId="34063" xr:uid="{82D2E551-8706-4066-92F1-5D1E902241B7}"/>
    <cellStyle name="Comma 2 2 10 4" xfId="11881" xr:uid="{82D31C1C-DD6B-44A4-AC0F-A497C9E44F21}"/>
    <cellStyle name="Comma 2 2 10 4 2" xfId="34404" xr:uid="{D9016092-2AC9-47F5-9512-3165FEE0844B}"/>
    <cellStyle name="Comma 2 2 10 5" xfId="33908" xr:uid="{017A8341-D019-42E0-8A87-CCF839BFB96D}"/>
    <cellStyle name="Comma 2 2 11" xfId="5168" xr:uid="{7846DCFB-5338-4346-90C1-68ACCB06A72C}"/>
    <cellStyle name="Comma 2 2 11 2" xfId="6201" xr:uid="{B20E938A-EA7F-434F-BDF5-2CDB27CBE736}"/>
    <cellStyle name="Comma 2 2 11 2 2" xfId="6663" xr:uid="{F3F36C66-1196-4FF1-9FCE-57653AB7FC35}"/>
    <cellStyle name="Comma 2 2 11 2 2 2" xfId="34940" xr:uid="{2A0377F1-00C6-4D1F-AF6E-679E3C75E0CA}"/>
    <cellStyle name="Comma 2 2 11 2 3" xfId="12901" xr:uid="{7EA11F94-5546-4A66-A35C-8B74436373A8}"/>
    <cellStyle name="Comma 2 2 11 2 3 2" xfId="34308" xr:uid="{21556A9D-6F03-4DA7-B18D-D85337959752}"/>
    <cellStyle name="Comma 2 2 11 3" xfId="6574" xr:uid="{9EFA479C-17F3-463F-BB56-4FE51CE4FC8E}"/>
    <cellStyle name="Comma 2 2 11 3 2" xfId="34695" xr:uid="{48F39CD6-6A5F-49C4-8DA4-2952F0C34D55}"/>
    <cellStyle name="Comma 2 2 11 3 3" xfId="34064" xr:uid="{686D0D16-D5D7-40D8-9DEC-C1A7F5EF7C9B}"/>
    <cellStyle name="Comma 2 2 11 4" xfId="11882" xr:uid="{F5050665-3AB1-489C-AA14-1192383DFCC3}"/>
    <cellStyle name="Comma 2 2 11 4 2" xfId="34405" xr:uid="{DFF58480-50EE-4193-BACB-10DDD8F1C86F}"/>
    <cellStyle name="Comma 2 2 11 5" xfId="33909" xr:uid="{9F7C04D8-FA27-44FB-9D25-CD5331FACB75}"/>
    <cellStyle name="Comma 2 2 12" xfId="5169" xr:uid="{1BA7F09D-C363-4358-A33F-729873F865BD}"/>
    <cellStyle name="Comma 2 2 12 2" xfId="6202" xr:uid="{B0F0E75C-B9E7-4738-9EB2-7F478FDDFAB4}"/>
    <cellStyle name="Comma 2 2 12 2 2" xfId="6664" xr:uid="{21E5F85A-E2C1-462A-B5AD-9AE80DC0FB91}"/>
    <cellStyle name="Comma 2 2 12 2 2 2" xfId="34941" xr:uid="{FCF73820-9D7A-47EE-B89B-2593C58D582E}"/>
    <cellStyle name="Comma 2 2 12 2 3" xfId="12902" xr:uid="{73A32D06-3F19-48DD-94E7-ADE5B5B99CD0}"/>
    <cellStyle name="Comma 2 2 12 2 3 2" xfId="34309" xr:uid="{B88EF80E-E5AF-47C7-B8C6-A010E8DC232C}"/>
    <cellStyle name="Comma 2 2 12 3" xfId="6575" xr:uid="{8B33EA05-11DA-4867-BBBF-F70B50A10885}"/>
    <cellStyle name="Comma 2 2 12 3 2" xfId="34696" xr:uid="{B2CDA826-1152-4952-823F-D44BCD6FB851}"/>
    <cellStyle name="Comma 2 2 12 3 3" xfId="34065" xr:uid="{519F0599-EA63-4F41-AB8F-433628B64F2B}"/>
    <cellStyle name="Comma 2 2 12 4" xfId="11883" xr:uid="{FEEF5AD2-714B-4E27-BD26-5B1813E755D1}"/>
    <cellStyle name="Comma 2 2 12 4 2" xfId="34406" xr:uid="{05970AE1-1FF5-46D7-9CA0-38781086DCB6}"/>
    <cellStyle name="Comma 2 2 12 5" xfId="33910" xr:uid="{25333BB6-E5FB-4047-957F-2C439F2E03DC}"/>
    <cellStyle name="Comma 2 2 13" xfId="5170" xr:uid="{2DE107EC-7510-49EE-BE4F-EF80D490DFC4}"/>
    <cellStyle name="Comma 2 2 13 2" xfId="6203" xr:uid="{349AFDE3-7527-4296-BF43-31EC0ADBA82D}"/>
    <cellStyle name="Comma 2 2 13 2 2" xfId="6665" xr:uid="{F553821D-563F-4421-B4DB-FBB63C6824D5}"/>
    <cellStyle name="Comma 2 2 13 2 2 2" xfId="34942" xr:uid="{E8863C09-F1D4-4786-BADE-0879C61337AE}"/>
    <cellStyle name="Comma 2 2 13 2 3" xfId="12903" xr:uid="{2B1C6F9B-83FA-41EA-8966-C0186F5C5C4F}"/>
    <cellStyle name="Comma 2 2 13 2 3 2" xfId="34310" xr:uid="{738105FD-3AD1-4F87-8C6A-715361E555C1}"/>
    <cellStyle name="Comma 2 2 13 3" xfId="6576" xr:uid="{5D0DF467-D3E2-4DBE-9BC9-6DD7B885F563}"/>
    <cellStyle name="Comma 2 2 13 3 2" xfId="34697" xr:uid="{9FB8F703-D5AD-4F41-9350-E6D2951D7DB3}"/>
    <cellStyle name="Comma 2 2 13 3 3" xfId="34066" xr:uid="{891E963F-B5B6-42C7-8849-6CF23390AB2A}"/>
    <cellStyle name="Comma 2 2 13 4" xfId="11884" xr:uid="{A686A9BC-BE35-4A83-9362-A8A6D752830A}"/>
    <cellStyle name="Comma 2 2 13 4 2" xfId="34407" xr:uid="{6C2BF47E-ACC1-498F-88C1-164725232AA4}"/>
    <cellStyle name="Comma 2 2 13 5" xfId="33911" xr:uid="{CA2F9235-F2B9-497C-8CC9-B08656675BED}"/>
    <cellStyle name="Comma 2 2 14" xfId="5171" xr:uid="{9DC64B19-2D4E-4632-AC3F-F000A136C96A}"/>
    <cellStyle name="Comma 2 2 14 2" xfId="6204" xr:uid="{231A875B-01C4-4B46-8D67-1075A04372BE}"/>
    <cellStyle name="Comma 2 2 14 2 2" xfId="6666" xr:uid="{83D6CD77-71F5-4546-AB40-590D38E67EBF}"/>
    <cellStyle name="Comma 2 2 14 2 2 2" xfId="34943" xr:uid="{C848AA0A-9598-49A7-91C1-3EAC61906DB8}"/>
    <cellStyle name="Comma 2 2 14 2 3" xfId="12904" xr:uid="{A31125FF-41DD-4A0E-8BCA-1A78CF70335D}"/>
    <cellStyle name="Comma 2 2 14 2 3 2" xfId="34311" xr:uid="{C00339D9-6660-4D73-B4C6-C90B2DAC585F}"/>
    <cellStyle name="Comma 2 2 14 3" xfId="6577" xr:uid="{29F0B4EB-8780-4C23-BAFB-D3354B0B0465}"/>
    <cellStyle name="Comma 2 2 14 3 2" xfId="34698" xr:uid="{84216FD1-BAD6-4B32-B17C-EB1851E6F1B2}"/>
    <cellStyle name="Comma 2 2 14 3 3" xfId="34067" xr:uid="{CF104195-D3B3-4489-BFF1-4E9B970CDD22}"/>
    <cellStyle name="Comma 2 2 14 4" xfId="11885" xr:uid="{B16C790C-5920-461E-B0BB-C60689AA5429}"/>
    <cellStyle name="Comma 2 2 14 4 2" xfId="34408" xr:uid="{CED684F0-1271-4AF4-A4E0-112124540B38}"/>
    <cellStyle name="Comma 2 2 14 5" xfId="33912" xr:uid="{543286B4-F876-42F0-BA52-2658D083DD7A}"/>
    <cellStyle name="Comma 2 2 15" xfId="5172" xr:uid="{E6098036-EEFF-4E7D-8D53-D67B279599E0}"/>
    <cellStyle name="Comma 2 2 15 2" xfId="6205" xr:uid="{41E49F70-78C8-4096-9793-271B041C0A7C}"/>
    <cellStyle name="Comma 2 2 15 2 2" xfId="6667" xr:uid="{54C27364-F800-4EE5-A911-1601245BF90B}"/>
    <cellStyle name="Comma 2 2 15 2 2 2" xfId="34944" xr:uid="{641DA4DC-5C65-4F1A-9C20-2D52320566C5}"/>
    <cellStyle name="Comma 2 2 15 2 3" xfId="12905" xr:uid="{5A6756C7-2CB3-4234-A87B-22DA5BBBE144}"/>
    <cellStyle name="Comma 2 2 15 2 3 2" xfId="34312" xr:uid="{6125F874-A993-4756-BCCE-91FB99E2AE98}"/>
    <cellStyle name="Comma 2 2 15 3" xfId="6578" xr:uid="{D91B3232-A225-4493-AE84-35393CE8F645}"/>
    <cellStyle name="Comma 2 2 15 3 2" xfId="34699" xr:uid="{363B92E4-1C75-4537-8D42-EDF10AECE833}"/>
    <cellStyle name="Comma 2 2 15 3 3" xfId="34068" xr:uid="{557D3A6A-5FD1-4662-9498-7F1723C036DA}"/>
    <cellStyle name="Comma 2 2 15 4" xfId="11886" xr:uid="{3FBC66A8-7DAB-4ECC-A71A-6579981733B9}"/>
    <cellStyle name="Comma 2 2 15 4 2" xfId="34409" xr:uid="{64F58E74-B33F-4D6A-8E9A-5CFF85256734}"/>
    <cellStyle name="Comma 2 2 15 5" xfId="33913" xr:uid="{772536C9-6D0A-414A-9DA0-79624925F150}"/>
    <cellStyle name="Comma 2 2 16" xfId="5173" xr:uid="{D4903198-6398-45B5-BDEC-7A08C2790993}"/>
    <cellStyle name="Comma 2 2 16 2" xfId="6206" xr:uid="{A544F71A-4A20-482E-BA54-EDA7DDD54C3B}"/>
    <cellStyle name="Comma 2 2 16 2 2" xfId="6668" xr:uid="{92E6748C-AAC9-4244-8DB4-209FD7931618}"/>
    <cellStyle name="Comma 2 2 16 2 2 2" xfId="34945" xr:uid="{889EDDD6-2E16-4372-AAF6-AE5FBCB1E534}"/>
    <cellStyle name="Comma 2 2 16 2 3" xfId="12906" xr:uid="{EBE33396-38F2-4AEF-8505-E7C12FC2A8E1}"/>
    <cellStyle name="Comma 2 2 16 2 3 2" xfId="34313" xr:uid="{A69D43DE-D97C-4F9B-B8A7-A628B9E518CC}"/>
    <cellStyle name="Comma 2 2 16 3" xfId="6579" xr:uid="{6BA448F7-0648-4F91-A196-DC8854B82AAC}"/>
    <cellStyle name="Comma 2 2 16 3 2" xfId="34700" xr:uid="{BD3CF10A-FD97-4DF9-8F19-1294E914876C}"/>
    <cellStyle name="Comma 2 2 16 3 3" xfId="34069" xr:uid="{79038BCA-5D11-448B-957A-B8322430013A}"/>
    <cellStyle name="Comma 2 2 16 4" xfId="11887" xr:uid="{DC7C3B73-5D76-435F-A20E-555093C67581}"/>
    <cellStyle name="Comma 2 2 16 4 2" xfId="34410" xr:uid="{68ADB98B-6905-42F9-A802-0281062D2545}"/>
    <cellStyle name="Comma 2 2 16 5" xfId="33914" xr:uid="{81922757-19CC-4B03-9548-F9B1F9631AFF}"/>
    <cellStyle name="Comma 2 2 17" xfId="5174" xr:uid="{DDD1F3F3-06D9-417E-8450-63629CE6961C}"/>
    <cellStyle name="Comma 2 2 17 2" xfId="6207" xr:uid="{B12165E9-2BF9-4D33-A469-40BD98A15714}"/>
    <cellStyle name="Comma 2 2 17 2 2" xfId="6669" xr:uid="{D861F7C7-1222-4118-9A66-DC38756A9F02}"/>
    <cellStyle name="Comma 2 2 17 2 2 2" xfId="34946" xr:uid="{3DDF6809-24D5-41B4-9490-8CC8C870C00E}"/>
    <cellStyle name="Comma 2 2 17 2 3" xfId="12907" xr:uid="{F72BE625-8A6E-4AB7-A37E-DBA5323A2C3C}"/>
    <cellStyle name="Comma 2 2 17 2 3 2" xfId="34314" xr:uid="{086AE7D5-81D6-46FB-AAF2-6E8C04473A4A}"/>
    <cellStyle name="Comma 2 2 17 3" xfId="6580" xr:uid="{D4CFE938-67CB-4AAB-8FB7-6C9186FE588F}"/>
    <cellStyle name="Comma 2 2 17 3 2" xfId="34701" xr:uid="{31C58D99-8F2B-4514-89BA-5432054FEC9C}"/>
    <cellStyle name="Comma 2 2 17 3 3" xfId="34070" xr:uid="{E283C497-E9A2-4B53-B3D7-79E003B972DA}"/>
    <cellStyle name="Comma 2 2 17 4" xfId="11888" xr:uid="{23A9CB05-4DE3-4A80-9CAA-05905FBD488B}"/>
    <cellStyle name="Comma 2 2 17 4 2" xfId="34411" xr:uid="{056A8926-EBAA-446C-BF63-6BD69C912068}"/>
    <cellStyle name="Comma 2 2 17 5" xfId="33915" xr:uid="{FD8283EE-A1E7-4641-A1B0-646EC9F4311A}"/>
    <cellStyle name="Comma 2 2 18" xfId="5175" xr:uid="{47AA8D96-DAA4-41C0-9F9A-BBA8B240D680}"/>
    <cellStyle name="Comma 2 2 18 2" xfId="6208" xr:uid="{BBCAC338-8222-44AC-AA68-66F3BC1CE438}"/>
    <cellStyle name="Comma 2 2 18 2 2" xfId="6670" xr:uid="{79179EAB-128E-4418-A33D-ECA6C24A8FE7}"/>
    <cellStyle name="Comma 2 2 18 2 2 2" xfId="34947" xr:uid="{749CBAE0-CB40-4DFF-95D4-38854539A4C0}"/>
    <cellStyle name="Comma 2 2 18 2 3" xfId="12908" xr:uid="{3B2F0A19-F703-456D-9011-34673219363C}"/>
    <cellStyle name="Comma 2 2 18 2 3 2" xfId="34315" xr:uid="{40731371-875B-47CC-8919-927DEC4938B8}"/>
    <cellStyle name="Comma 2 2 18 3" xfId="6581" xr:uid="{B4889833-B6C3-4C83-BA75-25719467A428}"/>
    <cellStyle name="Comma 2 2 18 3 2" xfId="34702" xr:uid="{78062387-6F0E-4D20-8EF5-97AF9BCBC883}"/>
    <cellStyle name="Comma 2 2 18 3 3" xfId="34071" xr:uid="{255F9719-2DA0-4C16-8DE3-55FD7F8AA215}"/>
    <cellStyle name="Comma 2 2 18 4" xfId="11889" xr:uid="{57C96756-BA82-4136-8C52-ACCD433AA727}"/>
    <cellStyle name="Comma 2 2 18 4 2" xfId="34412" xr:uid="{BE177FF0-45AD-4527-A496-30A82A0A8F49}"/>
    <cellStyle name="Comma 2 2 18 5" xfId="33916" xr:uid="{15FE79EF-8750-45F0-9BCF-DF780F25926A}"/>
    <cellStyle name="Comma 2 2 19" xfId="5176" xr:uid="{BF240B4C-F19F-454F-A1C0-86B86D5A2993}"/>
    <cellStyle name="Comma 2 2 19 2" xfId="6209" xr:uid="{6AE1256C-8617-4FEA-B58A-91D2EA95E2B1}"/>
    <cellStyle name="Comma 2 2 19 2 2" xfId="6671" xr:uid="{8A918E82-6D43-4A24-9CAA-BCA174473C2B}"/>
    <cellStyle name="Comma 2 2 19 2 2 2" xfId="34948" xr:uid="{76037D11-708C-4482-9970-6007EC383B36}"/>
    <cellStyle name="Comma 2 2 19 2 3" xfId="12909" xr:uid="{890256A7-1585-49FE-9CA1-9553DC38052D}"/>
    <cellStyle name="Comma 2 2 19 2 3 2" xfId="34316" xr:uid="{5AC68EB7-CDC6-4572-B4B4-DBB8DC887307}"/>
    <cellStyle name="Comma 2 2 19 3" xfId="6582" xr:uid="{D090A434-6A1A-40FC-993F-679FA78A68C5}"/>
    <cellStyle name="Comma 2 2 19 3 2" xfId="34703" xr:uid="{EFC538EB-AF95-43A5-9085-E68DB2A15666}"/>
    <cellStyle name="Comma 2 2 19 3 3" xfId="34072" xr:uid="{252693A2-7A99-46A9-80CC-EA973A3CD5E2}"/>
    <cellStyle name="Comma 2 2 19 4" xfId="11890" xr:uid="{79EB5026-2A2C-4F94-B407-C39384EB4934}"/>
    <cellStyle name="Comma 2 2 19 4 2" xfId="34413" xr:uid="{42D99D3D-A609-423A-AD48-98CA0F0292EE}"/>
    <cellStyle name="Comma 2 2 19 5" xfId="33917" xr:uid="{613E3422-AE9B-45CE-94BF-ED8340D54387}"/>
    <cellStyle name="Comma 2 2 2" xfId="348" xr:uid="{5F0C9CB7-2B56-4D71-AD15-769D43C429DF}"/>
    <cellStyle name="Comma 2 2 2 10" xfId="5178" xr:uid="{0057E2E6-1FB0-4B1F-8A59-E2EC3C0B0E98}"/>
    <cellStyle name="Comma 2 2 2 11" xfId="5179" xr:uid="{4D665CA9-0A2F-45BF-A012-00CDFC58B87C}"/>
    <cellStyle name="Comma 2 2 2 12" xfId="5180" xr:uid="{D9B96CAD-108C-4390-A7A6-F6561D594CB4}"/>
    <cellStyle name="Comma 2 2 2 13" xfId="5181" xr:uid="{537827BB-6374-4457-98BF-0904BBED534B}"/>
    <cellStyle name="Comma 2 2 2 14" xfId="5182" xr:uid="{5D9A45B3-5D4D-4999-8BAA-13002C34033B}"/>
    <cellStyle name="Comma 2 2 2 15" xfId="5183" xr:uid="{F82B0EAE-25FA-4A77-88DF-EB7351F7D532}"/>
    <cellStyle name="Comma 2 2 2 16" xfId="5184" xr:uid="{4D0474EC-8BAF-48D0-9651-D76998ADD67A}"/>
    <cellStyle name="Comma 2 2 2 17" xfId="5185" xr:uid="{87F7167E-FF33-4E72-83DD-FA8E9DDB718D}"/>
    <cellStyle name="Comma 2 2 2 18" xfId="5186" xr:uid="{F0CFD4B3-D1A4-4A59-9E51-40EBA28F031B}"/>
    <cellStyle name="Comma 2 2 2 19" xfId="6210" xr:uid="{1EA9E031-E5D7-4199-975D-FC07F653F264}"/>
    <cellStyle name="Comma 2 2 2 19 2" xfId="6672" xr:uid="{6A405BD1-A053-42CF-8BCF-6ECD17A94535}"/>
    <cellStyle name="Comma 2 2 2 19 2 2" xfId="34949" xr:uid="{AA9A1E8D-8ACB-4186-A701-F56E9925C653}"/>
    <cellStyle name="Comma 2 2 2 19 3" xfId="12910" xr:uid="{9D635396-E53D-4AE6-8492-D7E9A36FA662}"/>
    <cellStyle name="Comma 2 2 2 19 3 2" xfId="34317" xr:uid="{D6844A24-850C-4C86-8D50-9771EDBDD851}"/>
    <cellStyle name="Comma 2 2 2 2" xfId="5187" xr:uid="{628509E2-EB5A-4C87-A830-57D57AD715F4}"/>
    <cellStyle name="Comma 2 2 2 2 2" xfId="5188" xr:uid="{C6DC2FC5-E96E-45B1-8A1A-E0B6AB4849B4}"/>
    <cellStyle name="Comma 2 2 2 2 2 10" xfId="11902" xr:uid="{80CCB51D-1F0A-486A-8B77-4F96E2191747}"/>
    <cellStyle name="Comma 2 2 2 2 2 10 2" xfId="34415" xr:uid="{F8819965-5BFF-4BB2-81E2-1D514FE22C55}"/>
    <cellStyle name="Comma 2 2 2 2 2 11" xfId="33919" xr:uid="{E2EE3D00-9E7F-42EF-8D57-F22AC5EF843A}"/>
    <cellStyle name="Comma 2 2 2 2 2 2" xfId="5189" xr:uid="{03BA7EAD-F0C4-4083-82EF-2DFD5D81A1FD}"/>
    <cellStyle name="Comma 2 2 2 2 2 3" xfId="5190" xr:uid="{71246FDB-C91C-430B-82E3-80BCAEA11688}"/>
    <cellStyle name="Comma 2 2 2 2 2 4" xfId="5191" xr:uid="{4F6A5D29-9B00-4067-9A91-3741422713BF}"/>
    <cellStyle name="Comma 2 2 2 2 2 5" xfId="5192" xr:uid="{C8AEE8D7-BF06-42E1-AC37-DBB5D4B47B08}"/>
    <cellStyle name="Comma 2 2 2 2 2 6" xfId="5193" xr:uid="{D75155CF-2770-4C4F-93DA-DE7891BAAAF3}"/>
    <cellStyle name="Comma 2 2 2 2 2 7" xfId="5194" xr:uid="{9E9DB7BF-FC32-4B4A-85C0-E60B9FE113F0}"/>
    <cellStyle name="Comma 2 2 2 2 2 8" xfId="6211" xr:uid="{FB48ABF5-1E21-4A2C-AFF3-FD5E6973EF1B}"/>
    <cellStyle name="Comma 2 2 2 2 2 8 2" xfId="6673" xr:uid="{93ACBDC3-F051-4A4A-AD3B-6563B42CB00A}"/>
    <cellStyle name="Comma 2 2 2 2 2 8 2 2" xfId="34950" xr:uid="{9FFE3DA3-8690-4D61-9BBA-FC816F0691D3}"/>
    <cellStyle name="Comma 2 2 2 2 2 8 3" xfId="12911" xr:uid="{0739EAB6-F02A-4EB8-8F29-58F0972B1111}"/>
    <cellStyle name="Comma 2 2 2 2 2 8 3 2" xfId="34318" xr:uid="{D158DD9B-CB9B-406F-8A1B-F70A0E2D9D98}"/>
    <cellStyle name="Comma 2 2 2 2 2 9" xfId="6584" xr:uid="{9023814E-C5EE-4D7D-A1C4-C9E4C292075A}"/>
    <cellStyle name="Comma 2 2 2 2 2 9 2" xfId="34705" xr:uid="{69033C91-89C1-4B52-9DE7-148342ED8147}"/>
    <cellStyle name="Comma 2 2 2 2 2 9 3" xfId="34074" xr:uid="{0090A123-C227-45FE-BD8B-5A27C9384319}"/>
    <cellStyle name="Comma 2 2 2 2 3" xfId="5195" xr:uid="{B4CC8A5F-B681-4632-A13B-529F1BF05911}"/>
    <cellStyle name="Comma 2 2 2 2 4" xfId="5196" xr:uid="{C3300B73-B72D-4E94-9E0E-FD46F77B6148}"/>
    <cellStyle name="Comma 2 2 2 2 4 2" xfId="6212" xr:uid="{E5BE9E8E-31E1-433F-9361-A306E087E57B}"/>
    <cellStyle name="Comma 2 2 2 2 4 2 2" xfId="6674" xr:uid="{DC2C0914-36DD-4840-829A-53A13DD0A50C}"/>
    <cellStyle name="Comma 2 2 2 2 4 2 2 2" xfId="34951" xr:uid="{F80D7644-E77C-43BE-83C5-ED6286124A69}"/>
    <cellStyle name="Comma 2 2 2 2 4 2 3" xfId="12912" xr:uid="{DBBD4D5A-C81B-435D-A598-DD35AEF8E9D8}"/>
    <cellStyle name="Comma 2 2 2 2 4 2 3 2" xfId="34319" xr:uid="{FA100402-F71C-46FD-BCAC-A004F3DDEAA6}"/>
    <cellStyle name="Comma 2 2 2 2 4 3" xfId="6585" xr:uid="{A8840A32-E3AC-4380-A6C1-7054479FD435}"/>
    <cellStyle name="Comma 2 2 2 2 4 3 2" xfId="34706" xr:uid="{11559FF1-A83C-4719-BC5A-2AC1DDAEE931}"/>
    <cellStyle name="Comma 2 2 2 2 4 3 3" xfId="34075" xr:uid="{36257C08-7203-4FC0-AE38-CAADC9D3AD11}"/>
    <cellStyle name="Comma 2 2 2 2 4 4" xfId="11910" xr:uid="{1F03E1E6-1136-41A4-9D7E-B1BEE6627E92}"/>
    <cellStyle name="Comma 2 2 2 2 4 4 2" xfId="34416" xr:uid="{427EC42F-B901-4A13-91FD-C4D3A02BDA5A}"/>
    <cellStyle name="Comma 2 2 2 2 4 5" xfId="33920" xr:uid="{34BD78BA-C5D7-4BEA-B703-9A270252A6B8}"/>
    <cellStyle name="Comma 2 2 2 2 5" xfId="5197" xr:uid="{AAC3AB50-DCE4-4BD9-87D3-863915698868}"/>
    <cellStyle name="Comma 2 2 2 2 5 2" xfId="6213" xr:uid="{31AC5941-4F42-4E7F-9D64-B131B9E0F739}"/>
    <cellStyle name="Comma 2 2 2 2 5 2 2" xfId="6675" xr:uid="{7FA524B0-5706-4F4D-944C-6638AAAE4341}"/>
    <cellStyle name="Comma 2 2 2 2 5 2 2 2" xfId="34952" xr:uid="{5410B1EF-0529-4A6C-A410-E1B69379E24C}"/>
    <cellStyle name="Comma 2 2 2 2 5 2 3" xfId="12913" xr:uid="{2D456E7C-8E90-412C-970C-068A74442817}"/>
    <cellStyle name="Comma 2 2 2 2 5 2 3 2" xfId="34320" xr:uid="{EA733091-C929-48D2-8342-1382729985F9}"/>
    <cellStyle name="Comma 2 2 2 2 5 3" xfId="6586" xr:uid="{BD71493B-0DF5-4AD4-8221-2EE7F2F10890}"/>
    <cellStyle name="Comma 2 2 2 2 5 3 2" xfId="34707" xr:uid="{4A2533B0-E9CA-4AA3-BA97-D54684F551F6}"/>
    <cellStyle name="Comma 2 2 2 2 5 3 3" xfId="34076" xr:uid="{71A4F897-DC51-4E07-9AB9-AEFABA111EA3}"/>
    <cellStyle name="Comma 2 2 2 2 5 4" xfId="11911" xr:uid="{ABA97C1E-10E3-42E5-AA67-836FF22288DA}"/>
    <cellStyle name="Comma 2 2 2 2 5 4 2" xfId="34417" xr:uid="{46D6022B-4306-46EA-80DC-A58C933A86CD}"/>
    <cellStyle name="Comma 2 2 2 2 5 5" xfId="33921" xr:uid="{E06A67B8-9494-4F75-8698-A5C0CE583978}"/>
    <cellStyle name="Comma 2 2 2 2 6" xfId="5198" xr:uid="{6C2B923A-5A53-437E-A049-4BF2A670D2C8}"/>
    <cellStyle name="Comma 2 2 2 2 6 2" xfId="6214" xr:uid="{15D07D63-EEDD-43FB-A67F-73E2A6EF3237}"/>
    <cellStyle name="Comma 2 2 2 2 6 2 2" xfId="6676" xr:uid="{9E1B7330-92FD-4DFF-9E4F-448834A22DA8}"/>
    <cellStyle name="Comma 2 2 2 2 6 2 2 2" xfId="34953" xr:uid="{6FA1FB7E-2D71-4C22-BA24-DF7E7C43BF5A}"/>
    <cellStyle name="Comma 2 2 2 2 6 2 3" xfId="12914" xr:uid="{1120C9EB-EF96-4A0F-B823-B8F2C4D5FA4F}"/>
    <cellStyle name="Comma 2 2 2 2 6 2 3 2" xfId="34321" xr:uid="{62E5E1FE-EE2A-4E58-9FC0-2DA43036F103}"/>
    <cellStyle name="Comma 2 2 2 2 6 3" xfId="6587" xr:uid="{4D06FA70-282B-47FF-A646-494603D1903B}"/>
    <cellStyle name="Comma 2 2 2 2 6 3 2" xfId="34708" xr:uid="{0745C39B-64C5-49F3-BB1C-BC32541AD326}"/>
    <cellStyle name="Comma 2 2 2 2 6 3 3" xfId="34077" xr:uid="{9243B8AA-ADBD-48AB-8D48-6BEAA3329DF5}"/>
    <cellStyle name="Comma 2 2 2 2 6 4" xfId="11912" xr:uid="{6EB1CCD5-7E87-4EB0-A30A-3C8DA42D39A0}"/>
    <cellStyle name="Comma 2 2 2 2 6 4 2" xfId="34418" xr:uid="{1E6AAEEB-DDB0-482D-A7FD-787E2C6EAC9C}"/>
    <cellStyle name="Comma 2 2 2 2 6 5" xfId="33922" xr:uid="{E4A3CCD5-A21D-4A05-AD6F-F6ADC973CAE6}"/>
    <cellStyle name="Comma 2 2 2 2 7" xfId="5199" xr:uid="{4E0E1C0F-291E-46C7-A635-73E2377712D4}"/>
    <cellStyle name="Comma 2 2 2 2 7 2" xfId="6215" xr:uid="{18548619-0356-41F8-8D99-C0AB116DC29E}"/>
    <cellStyle name="Comma 2 2 2 2 7 2 2" xfId="6677" xr:uid="{27B71ED4-64D6-4513-B864-CDECD36EDDDA}"/>
    <cellStyle name="Comma 2 2 2 2 7 2 2 2" xfId="34954" xr:uid="{8093B4A5-1E95-45CF-8ECB-89465E6E4193}"/>
    <cellStyle name="Comma 2 2 2 2 7 2 3" xfId="12915" xr:uid="{278CADCE-422E-4D1F-9A78-54DC7784889C}"/>
    <cellStyle name="Comma 2 2 2 2 7 2 3 2" xfId="34322" xr:uid="{BCDC45B0-32C1-4AD4-AAE3-01A4636218A6}"/>
    <cellStyle name="Comma 2 2 2 2 7 3" xfId="6588" xr:uid="{ECC34E86-32BA-4C88-8E24-40CCB5448616}"/>
    <cellStyle name="Comma 2 2 2 2 7 3 2" xfId="34709" xr:uid="{782DB31E-4459-458D-84E4-6F9BC0BBA0D0}"/>
    <cellStyle name="Comma 2 2 2 2 7 3 3" xfId="34078" xr:uid="{50778AE1-053E-4D01-AE8E-BEE0718E1BCE}"/>
    <cellStyle name="Comma 2 2 2 2 7 4" xfId="11913" xr:uid="{36DC24B5-0954-4694-B050-8880A2973591}"/>
    <cellStyle name="Comma 2 2 2 2 7 4 2" xfId="34419" xr:uid="{289760C4-6C5D-40D0-81D9-2B778DF13CB6}"/>
    <cellStyle name="Comma 2 2 2 2 7 5" xfId="33923" xr:uid="{A401C3CA-2803-4A03-84BE-4B43D4FDEF3F}"/>
    <cellStyle name="Comma 2 2 2 2 8" xfId="5200" xr:uid="{40F8EDA3-2418-41BF-BDA2-F123FBF23BEF}"/>
    <cellStyle name="Comma 2 2 2 2 8 2" xfId="6216" xr:uid="{F037C5EF-10D2-4158-9133-9379CF5CF7B7}"/>
    <cellStyle name="Comma 2 2 2 2 8 2 2" xfId="6678" xr:uid="{255E9363-CDBE-415B-BBBD-DB789D96EF74}"/>
    <cellStyle name="Comma 2 2 2 2 8 2 2 2" xfId="34955" xr:uid="{A29CDC18-F594-4044-AB5E-17BA37AAFAA6}"/>
    <cellStyle name="Comma 2 2 2 2 8 2 3" xfId="12916" xr:uid="{31DB863F-F724-42F7-B910-5D400DB13280}"/>
    <cellStyle name="Comma 2 2 2 2 8 2 3 2" xfId="34323" xr:uid="{1163C010-7DD0-4CA1-B44A-C57A3A9E7BDD}"/>
    <cellStyle name="Comma 2 2 2 2 8 3" xfId="6589" xr:uid="{F5BCE24C-641E-46B7-B54E-3FC04203930F}"/>
    <cellStyle name="Comma 2 2 2 2 8 3 2" xfId="34710" xr:uid="{B5761001-D40D-4DA6-B1B7-C0D2A50D3FD8}"/>
    <cellStyle name="Comma 2 2 2 2 8 3 3" xfId="34079" xr:uid="{5FCFEBEB-545B-4C4F-96B0-4E4E0D6D64E7}"/>
    <cellStyle name="Comma 2 2 2 2 8 4" xfId="11914" xr:uid="{9C949FB1-5D33-42A3-8EE6-2EF8306AD3CF}"/>
    <cellStyle name="Comma 2 2 2 2 8 4 2" xfId="34420" xr:uid="{B82CF428-9A26-4613-8764-E34F969035F9}"/>
    <cellStyle name="Comma 2 2 2 2 8 5" xfId="33924" xr:uid="{3EACA49B-9476-48B5-B12F-33D9EEAFC1E0}"/>
    <cellStyle name="Comma 2 2 2 20" xfId="5177" xr:uid="{FD6EA109-FFA8-473D-B170-5BC6ADF3E2F5}"/>
    <cellStyle name="Comma 2 2 2 20 2" xfId="6583" xr:uid="{1B18A724-3663-47EE-9A7F-124B479D7FF5}"/>
    <cellStyle name="Comma 2 2 2 20 2 2" xfId="34704" xr:uid="{326081ED-1E7B-4ECA-B6BD-E312724FD09B}"/>
    <cellStyle name="Comma 2 2 2 20 3" xfId="11891" xr:uid="{4FD63D8D-933A-4BB0-BF62-3A431F89091C}"/>
    <cellStyle name="Comma 2 2 2 20 3 2" xfId="34073" xr:uid="{E44D97CE-8745-453D-A6E1-B566E651285C}"/>
    <cellStyle name="Comma 2 2 2 21" xfId="989" xr:uid="{016F46F6-BFF0-4FEC-9228-A7A700CA77BB}"/>
    <cellStyle name="Comma 2 2 2 21 2" xfId="6520" xr:uid="{B8F3FD97-C9D3-4A72-BC8B-4349A39A8D7E}"/>
    <cellStyle name="Comma 2 2 2 21 3" xfId="7765" xr:uid="{5BD405A3-69A3-4D6B-9CBB-F247C77B9D44}"/>
    <cellStyle name="Comma 2 2 2 21 4" xfId="34414" xr:uid="{D7F2CB84-AAF9-4A28-8530-99E4BA784133}"/>
    <cellStyle name="Comma 2 2 2 22" xfId="6500" xr:uid="{93499F7C-AE97-41C6-95ED-1FCC3393908E}"/>
    <cellStyle name="Comma 2 2 2 22 2" xfId="33918" xr:uid="{848F338C-5A1E-4EB2-9878-99D96E9FFB7D}"/>
    <cellStyle name="Comma 2 2 2 3" xfId="5201" xr:uid="{C8FD9541-7009-45ED-9A84-0A1AA9FB6D68}"/>
    <cellStyle name="Comma 2 2 2 4" xfId="5202" xr:uid="{36EFE04B-FA17-4418-8CE4-6AB7EE371342}"/>
    <cellStyle name="Comma 2 2 2 5" xfId="5203" xr:uid="{D122D021-6E27-4DDE-B23F-4CDBB4F66672}"/>
    <cellStyle name="Comma 2 2 2 5 2" xfId="5204" xr:uid="{B5DE79CA-1DB1-416A-B2CB-D306579661A4}"/>
    <cellStyle name="Comma 2 2 2 5 2 2" xfId="6217" xr:uid="{A3649043-9DA9-4ED4-ADB0-B7F7554628CA}"/>
    <cellStyle name="Comma 2 2 2 5 2 2 2" xfId="6679" xr:uid="{973E2B67-A340-4CED-A0A2-44B5CEA8FA78}"/>
    <cellStyle name="Comma 2 2 2 5 2 2 2 2" xfId="34956" xr:uid="{D0F66A60-31E5-429B-8BFE-99958AB5DC73}"/>
    <cellStyle name="Comma 2 2 2 5 2 2 3" xfId="12917" xr:uid="{E976C829-7BCB-4402-8BBE-441497101ECD}"/>
    <cellStyle name="Comma 2 2 2 5 2 2 3 2" xfId="34324" xr:uid="{800D3FA1-F973-4504-B753-5527562DC383}"/>
    <cellStyle name="Comma 2 2 2 5 2 3" xfId="6590" xr:uid="{8046A0B0-1A66-4E7C-BC2D-D0E0B8EE5AA1}"/>
    <cellStyle name="Comma 2 2 2 5 2 3 2" xfId="34711" xr:uid="{ECEE3B72-9C8E-4C2A-A942-4D606E4DC7A1}"/>
    <cellStyle name="Comma 2 2 2 5 2 3 3" xfId="34080" xr:uid="{74C81670-4F14-42CD-AF43-6B31AD447976}"/>
    <cellStyle name="Comma 2 2 2 5 2 4" xfId="11917" xr:uid="{67A86230-0451-426F-9505-7AFC9C6AD3E4}"/>
    <cellStyle name="Comma 2 2 2 5 2 4 2" xfId="34421" xr:uid="{3FC562B1-14F6-4E7E-9A19-1081CADB6E45}"/>
    <cellStyle name="Comma 2 2 2 5 2 5" xfId="33925" xr:uid="{A7104169-A4A1-4459-8604-0747ACA51273}"/>
    <cellStyle name="Comma 2 2 2 5 3" xfId="5205" xr:uid="{B8DEE5C1-FB82-43AF-8695-233A515FD475}"/>
    <cellStyle name="Comma 2 2 2 5 3 2" xfId="6218" xr:uid="{5AD155C9-6F3D-4295-83CC-0133F38FF519}"/>
    <cellStyle name="Comma 2 2 2 5 3 2 2" xfId="6680" xr:uid="{1ADAA8A4-9A0E-409F-8EEF-3CA18FABB151}"/>
    <cellStyle name="Comma 2 2 2 5 3 2 2 2" xfId="34957" xr:uid="{EDB02165-B85D-4EB6-B9F2-180E40BFD8B6}"/>
    <cellStyle name="Comma 2 2 2 5 3 2 3" xfId="12918" xr:uid="{D292D634-77E0-4C05-8861-A5589B23550C}"/>
    <cellStyle name="Comma 2 2 2 5 3 2 3 2" xfId="34325" xr:uid="{FD75BCEC-52C2-4F0C-91DE-94918B098BB7}"/>
    <cellStyle name="Comma 2 2 2 5 3 3" xfId="6591" xr:uid="{899D9223-C9D5-4262-8D57-966D2536545A}"/>
    <cellStyle name="Comma 2 2 2 5 3 3 2" xfId="34712" xr:uid="{A5928FEA-197F-4882-8EF1-8A80D6726052}"/>
    <cellStyle name="Comma 2 2 2 5 3 3 3" xfId="34081" xr:uid="{F8A9C075-5AB6-4AC4-9E39-B497B9408C64}"/>
    <cellStyle name="Comma 2 2 2 5 3 4" xfId="11918" xr:uid="{39FC1FF9-FDF1-4D87-922D-2339CFCD82DA}"/>
    <cellStyle name="Comma 2 2 2 5 3 4 2" xfId="34422" xr:uid="{1A6ED684-E912-4253-BD3C-7D4F61A7FC35}"/>
    <cellStyle name="Comma 2 2 2 5 3 5" xfId="33926" xr:uid="{AB4A87E0-8E45-4547-A4AE-F59A1C96A793}"/>
    <cellStyle name="Comma 2 2 2 5 4" xfId="5206" xr:uid="{673B14EE-578B-4DBB-814E-E92DDF4B78FA}"/>
    <cellStyle name="Comma 2 2 2 5 4 2" xfId="6219" xr:uid="{C906F6CA-6718-445E-8B37-79FF834A778E}"/>
    <cellStyle name="Comma 2 2 2 5 4 2 2" xfId="6681" xr:uid="{429FC30D-DCBF-43A5-ACDC-2BD4818AD40F}"/>
    <cellStyle name="Comma 2 2 2 5 4 2 2 2" xfId="34958" xr:uid="{81B5C2DB-3F3A-4DE6-8726-6E5AEBA81656}"/>
    <cellStyle name="Comma 2 2 2 5 4 2 3" xfId="12919" xr:uid="{B258926B-E911-4EB4-B0A6-F590F2F1A61C}"/>
    <cellStyle name="Comma 2 2 2 5 4 2 3 2" xfId="34326" xr:uid="{13AE60C9-1BF9-4EA1-8BD0-C81399DB8EB3}"/>
    <cellStyle name="Comma 2 2 2 5 4 3" xfId="6592" xr:uid="{5B1CD040-83B4-4883-9A0A-9FB721B8A972}"/>
    <cellStyle name="Comma 2 2 2 5 4 3 2" xfId="34713" xr:uid="{A2938332-2D8D-49A5-B6ED-AA49464BFE66}"/>
    <cellStyle name="Comma 2 2 2 5 4 3 3" xfId="34082" xr:uid="{D1DF0FBB-C59D-48D3-BBE1-9FDEF7851164}"/>
    <cellStyle name="Comma 2 2 2 5 4 4" xfId="11919" xr:uid="{B493366E-F9AA-472E-A84D-BA937C420D78}"/>
    <cellStyle name="Comma 2 2 2 5 4 4 2" xfId="34423" xr:uid="{836F5BDE-807B-499E-B47C-168EF76B2219}"/>
    <cellStyle name="Comma 2 2 2 5 4 5" xfId="33927" xr:uid="{243E5E37-B5F5-48CC-96D6-8913AEFA9F49}"/>
    <cellStyle name="Comma 2 2 2 5 5" xfId="5207" xr:uid="{21A14991-F118-4E56-B3A1-52F52879BC0E}"/>
    <cellStyle name="Comma 2 2 2 5 5 2" xfId="6220" xr:uid="{29D516B7-FF5E-44B6-B23E-20C24EAB13FF}"/>
    <cellStyle name="Comma 2 2 2 5 5 2 2" xfId="6682" xr:uid="{CBFB6D69-5DC2-40ED-A60F-BC236939CEC6}"/>
    <cellStyle name="Comma 2 2 2 5 5 2 2 2" xfId="34959" xr:uid="{A72CAD31-2916-43AC-9494-D24E880BAABF}"/>
    <cellStyle name="Comma 2 2 2 5 5 2 3" xfId="12920" xr:uid="{4CCAC8AB-829B-4438-B649-C512F54A7DE8}"/>
    <cellStyle name="Comma 2 2 2 5 5 2 3 2" xfId="34327" xr:uid="{851B206B-0DEF-4A90-A591-D0C4AA93596F}"/>
    <cellStyle name="Comma 2 2 2 5 5 3" xfId="6593" xr:uid="{5B380144-78CD-446E-86CA-90A37B7565D2}"/>
    <cellStyle name="Comma 2 2 2 5 5 3 2" xfId="34714" xr:uid="{FD48C9F4-6943-4B12-9E70-DBEB1EB02060}"/>
    <cellStyle name="Comma 2 2 2 5 5 3 3" xfId="34083" xr:uid="{2456D4C0-B080-446C-9CC8-D7B734276BEB}"/>
    <cellStyle name="Comma 2 2 2 5 5 4" xfId="11920" xr:uid="{3B5947C4-76BF-4BC9-82EC-3B12D38CBBE9}"/>
    <cellStyle name="Comma 2 2 2 5 5 4 2" xfId="34424" xr:uid="{69D7E4DD-A22B-4584-94B0-050909287A61}"/>
    <cellStyle name="Comma 2 2 2 5 5 5" xfId="33928" xr:uid="{48391C0A-6F87-4370-A6FE-7896C7D6D013}"/>
    <cellStyle name="Comma 2 2 2 5 6" xfId="5208" xr:uid="{CA9B087D-AEAF-42F1-87C1-E09B09911F69}"/>
    <cellStyle name="Comma 2 2 2 5 6 2" xfId="6221" xr:uid="{6848E7FD-5D2E-4457-A384-DF784AAB8405}"/>
    <cellStyle name="Comma 2 2 2 5 6 2 2" xfId="6683" xr:uid="{1E291BD0-B092-4DD9-902E-2E9C540EE696}"/>
    <cellStyle name="Comma 2 2 2 5 6 2 2 2" xfId="34960" xr:uid="{3D14B95A-319F-456B-ACE9-69E10AE54B11}"/>
    <cellStyle name="Comma 2 2 2 5 6 2 3" xfId="12921" xr:uid="{2AB1B6A5-E9FC-40F0-84D1-D7FF4CDE7DD4}"/>
    <cellStyle name="Comma 2 2 2 5 6 2 3 2" xfId="34328" xr:uid="{2E723104-FF61-467D-8413-F551F84CACC2}"/>
    <cellStyle name="Comma 2 2 2 5 6 3" xfId="6594" xr:uid="{C26998AC-C347-4138-8246-CEFD0957B332}"/>
    <cellStyle name="Comma 2 2 2 5 6 3 2" xfId="34715" xr:uid="{6AB2F5FD-443D-4EDF-BBE3-0C80EDD7A760}"/>
    <cellStyle name="Comma 2 2 2 5 6 3 3" xfId="34084" xr:uid="{F47429BC-DA59-4112-B2CE-61BADD032650}"/>
    <cellStyle name="Comma 2 2 2 5 6 4" xfId="11921" xr:uid="{525DEE40-61BA-4F96-AD8B-8ADC733C9E89}"/>
    <cellStyle name="Comma 2 2 2 5 6 4 2" xfId="34425" xr:uid="{91C28956-8209-4935-B075-4C723CC8B283}"/>
    <cellStyle name="Comma 2 2 2 5 6 5" xfId="33929" xr:uid="{E8C10C5E-9FDF-4E87-83A6-EB671EBF5851}"/>
    <cellStyle name="Comma 2 2 2 5 7" xfId="5209" xr:uid="{00202565-9FB9-4604-95B5-895C4903B358}"/>
    <cellStyle name="Comma 2 2 2 5 7 2" xfId="6222" xr:uid="{0829B722-7238-485D-B2DC-296EF5964E3F}"/>
    <cellStyle name="Comma 2 2 2 5 7 2 2" xfId="6684" xr:uid="{29DCBA53-8535-4DE9-9427-0CA3537B11BE}"/>
    <cellStyle name="Comma 2 2 2 5 7 2 2 2" xfId="34961" xr:uid="{64068F28-90EB-4D1D-9121-F6336D07856E}"/>
    <cellStyle name="Comma 2 2 2 5 7 2 3" xfId="12922" xr:uid="{125A8424-4C4D-43C4-A7E1-898F97C28591}"/>
    <cellStyle name="Comma 2 2 2 5 7 2 3 2" xfId="34329" xr:uid="{834D1ABE-E5CB-433B-B95D-55207E0F3290}"/>
    <cellStyle name="Comma 2 2 2 5 7 3" xfId="6595" xr:uid="{A8E702FA-279C-43DE-8F8B-0198AE224915}"/>
    <cellStyle name="Comma 2 2 2 5 7 3 2" xfId="34716" xr:uid="{78A0354B-EC1A-4514-BDFD-ABF13677ADBD}"/>
    <cellStyle name="Comma 2 2 2 5 7 3 3" xfId="34085" xr:uid="{EC2E6CA8-DFD6-4EAD-9A3F-289966D6B2D3}"/>
    <cellStyle name="Comma 2 2 2 5 7 4" xfId="11922" xr:uid="{B702D3EA-EE38-4769-ADC8-7CFA222ED4B9}"/>
    <cellStyle name="Comma 2 2 2 5 7 4 2" xfId="34426" xr:uid="{F5EAA7F2-C66E-4740-A8DB-89581D61EFC1}"/>
    <cellStyle name="Comma 2 2 2 5 7 5" xfId="33930" xr:uid="{82636A24-FF8E-4A09-A37F-8588725FB324}"/>
    <cellStyle name="Comma 2 2 2 6" xfId="5210" xr:uid="{FF0C905F-39F7-40C7-B343-EA43B8428EDA}"/>
    <cellStyle name="Comma 2 2 2 7" xfId="5211" xr:uid="{60B6A51C-D10B-48F2-9FA0-D625243A13CF}"/>
    <cellStyle name="Comma 2 2 2 8" xfId="5212" xr:uid="{6646EBE1-01CC-4EFE-8182-9562FAA3A6E5}"/>
    <cellStyle name="Comma 2 2 2 9" xfId="5213" xr:uid="{DDB2048B-98DE-4A16-BAFC-BAEE1B63D2EC}"/>
    <cellStyle name="Comma 2 2 20" xfId="6199" xr:uid="{BAA5D08A-97A6-4073-8DC6-334866E6BCB6}"/>
    <cellStyle name="Comma 2 2 20 2" xfId="6661" xr:uid="{4821AEEB-865B-458E-926F-BAA247ED94B6}"/>
    <cellStyle name="Comma 2 2 20 2 2" xfId="34938" xr:uid="{F29B3AC5-4102-4FE7-BE27-87F3977EA788}"/>
    <cellStyle name="Comma 2 2 20 3" xfId="12899" xr:uid="{66AA1627-9C08-4093-81D5-4BCE16F1D029}"/>
    <cellStyle name="Comma 2 2 20 3 2" xfId="34306" xr:uid="{DB8A07B5-9E58-4409-A277-9C0D003C5F6B}"/>
    <cellStyle name="Comma 2 2 21" xfId="5166" xr:uid="{91DB8AFC-31DE-4FAF-A135-F02BA386BA10}"/>
    <cellStyle name="Comma 2 2 21 2" xfId="6572" xr:uid="{D03C5B4B-1CBD-4269-A940-1ECF8C8847C9}"/>
    <cellStyle name="Comma 2 2 21 2 2" xfId="34693" xr:uid="{6094F6BA-EBE2-4832-B89D-F095B9A1B8D4}"/>
    <cellStyle name="Comma 2 2 21 3" xfId="11880" xr:uid="{F6327D1C-0E96-42BF-9CBE-60AA6883194C}"/>
    <cellStyle name="Comma 2 2 21 3 2" xfId="34062" xr:uid="{A06517E6-185D-4700-85D9-35BB8819C216}"/>
    <cellStyle name="Comma 2 2 22" xfId="514" xr:uid="{51056380-F039-4758-B2BC-3A80EBC9B93D}"/>
    <cellStyle name="Comma 2 2 22 2" xfId="6517" xr:uid="{EF4AA112-7CED-4757-8E45-FE4999CAC4A7}"/>
    <cellStyle name="Comma 2 2 22 3" xfId="7301" xr:uid="{BD116F89-951D-4739-96A6-2EE3900DA98D}"/>
    <cellStyle name="Comma 2 2 22 4" xfId="34403" xr:uid="{8CC69FE2-AC30-42C5-9A52-4ACD7B0E897D}"/>
    <cellStyle name="Comma 2 2 23" xfId="6474" xr:uid="{F48639B3-D414-4FB9-ABCD-726B57F75CC2}"/>
    <cellStyle name="Comma 2 2 23 2" xfId="33907" xr:uid="{F1784E87-F0AA-4CE7-AEDE-8B8F5127733E}"/>
    <cellStyle name="Comma 2 2 3" xfId="431" xr:uid="{2FC36B57-0012-4C83-8D93-FFFBC44F5769}"/>
    <cellStyle name="Comma 2 2 3 2" xfId="5214" xr:uid="{7F714284-86BE-49B9-B8C8-A62EFFDE17EC}"/>
    <cellStyle name="Comma 2 2 3 3" xfId="6511" xr:uid="{BFEC2553-3823-4BBE-8655-E473B591602E}"/>
    <cellStyle name="Comma 2 2 4" xfId="216" xr:uid="{1A3C6850-2EE3-41D4-805F-464B39F63EA9}"/>
    <cellStyle name="Comma 2 2 4 10" xfId="5215" xr:uid="{D4D1BCB1-D0BE-45B4-9053-1B414F253CAF}"/>
    <cellStyle name="Comma 2 2 4 10 2" xfId="6596" xr:uid="{07664AB9-86C6-48AC-8998-2B14273D64F8}"/>
    <cellStyle name="Comma 2 2 4 10 2 2" xfId="34717" xr:uid="{169CB85F-14A2-42C9-956D-948F43417022}"/>
    <cellStyle name="Comma 2 2 4 10 3" xfId="11927" xr:uid="{A27850DA-D883-4965-8C47-DD5E77C0D2AE}"/>
    <cellStyle name="Comma 2 2 4 10 3 2" xfId="34086" xr:uid="{DEB21660-2BED-4917-90C0-689C0DA6D362}"/>
    <cellStyle name="Comma 2 2 4 11" xfId="6490" xr:uid="{617BEA8A-A352-49CF-9FC3-87F52B22F391}"/>
    <cellStyle name="Comma 2 2 4 11 2" xfId="34427" xr:uid="{93C1E2B6-1F09-4CBE-8729-9180F83ED00E}"/>
    <cellStyle name="Comma 2 2 4 12" xfId="33931" xr:uid="{D988EB63-B236-43FC-AE8A-B392750F5A2A}"/>
    <cellStyle name="Comma 2 2 4 2" xfId="5216" xr:uid="{BADF828E-B920-4595-9E11-F604359248AC}"/>
    <cellStyle name="Comma 2 2 4 2 10" xfId="11928" xr:uid="{A65D0C6F-4BA8-4F9B-901A-73CA0060C680}"/>
    <cellStyle name="Comma 2 2 4 2 10 2" xfId="34428" xr:uid="{7A245B5A-716C-4EDB-895E-9A10BE87E8D9}"/>
    <cellStyle name="Comma 2 2 4 2 11" xfId="33932" xr:uid="{DD851DFE-DB56-4D3C-BF10-7CCB2EC4AA54}"/>
    <cellStyle name="Comma 2 2 4 2 2" xfId="5217" xr:uid="{D2A91771-97A8-472B-B6AC-72A4B26A5091}"/>
    <cellStyle name="Comma 2 2 4 2 2 2" xfId="6225" xr:uid="{95BC33DD-FD0B-4737-87CA-6BDC6329813F}"/>
    <cellStyle name="Comma 2 2 4 2 2 2 2" xfId="6687" xr:uid="{9AE80418-2770-4401-BB7E-7E357F1FA73F}"/>
    <cellStyle name="Comma 2 2 4 2 2 2 2 2" xfId="34964" xr:uid="{DA098958-DCB8-4B66-B63F-1DB3126E13DD}"/>
    <cellStyle name="Comma 2 2 4 2 2 2 3" xfId="12925" xr:uid="{1DFF7F2F-66EA-4DE2-8C2B-FD0BD67CDD21}"/>
    <cellStyle name="Comma 2 2 4 2 2 2 3 2" xfId="34332" xr:uid="{47CEDE14-6EBE-4F6A-9560-CD851D0AB2C3}"/>
    <cellStyle name="Comma 2 2 4 2 2 3" xfId="6598" xr:uid="{C75B4BBF-2844-451B-A70E-32D5A9A83A7D}"/>
    <cellStyle name="Comma 2 2 4 2 2 3 2" xfId="34719" xr:uid="{BB1CEC46-4109-4549-8BA3-76FC9D33EEAF}"/>
    <cellStyle name="Comma 2 2 4 2 2 3 3" xfId="34088" xr:uid="{74F0A0AD-7ED6-42A6-83ED-C10C26D38000}"/>
    <cellStyle name="Comma 2 2 4 2 2 4" xfId="11929" xr:uid="{86B22A9E-6444-42AC-921D-7BC573598E09}"/>
    <cellStyle name="Comma 2 2 4 2 2 4 2" xfId="34429" xr:uid="{03F50C1C-5FAC-4DCC-A810-0FDF489A8C91}"/>
    <cellStyle name="Comma 2 2 4 2 2 5" xfId="33933" xr:uid="{C51DC449-7494-40A6-9358-1E4EC92B146B}"/>
    <cellStyle name="Comma 2 2 4 2 3" xfId="5218" xr:uid="{A028EE94-4BE4-44EE-88F4-30129FAB7DA4}"/>
    <cellStyle name="Comma 2 2 4 2 3 2" xfId="6226" xr:uid="{E957F33F-5561-4FFB-A1AD-D08FC5BEE5E0}"/>
    <cellStyle name="Comma 2 2 4 2 3 2 2" xfId="6688" xr:uid="{0B61DE91-2674-48C6-A199-44E7CF1F37D1}"/>
    <cellStyle name="Comma 2 2 4 2 3 2 2 2" xfId="34965" xr:uid="{E38C59B6-DB52-4B7F-AD89-E0327325BB30}"/>
    <cellStyle name="Comma 2 2 4 2 3 2 3" xfId="12926" xr:uid="{A302F9DE-AE57-4203-A4A2-413A77D4D652}"/>
    <cellStyle name="Comma 2 2 4 2 3 2 3 2" xfId="34333" xr:uid="{B27760BF-FEE3-4A57-B178-7F85BA3AF93D}"/>
    <cellStyle name="Comma 2 2 4 2 3 3" xfId="6599" xr:uid="{EE928EE8-92ED-4D70-9518-374A369B34F1}"/>
    <cellStyle name="Comma 2 2 4 2 3 3 2" xfId="34720" xr:uid="{F587F80B-1681-41E0-94FE-F1AC65B3445C}"/>
    <cellStyle name="Comma 2 2 4 2 3 3 3" xfId="34089" xr:uid="{02864850-8626-4AFF-B5AB-C278470724F9}"/>
    <cellStyle name="Comma 2 2 4 2 3 4" xfId="11930" xr:uid="{9CCBFA60-19A6-468B-9C8B-3452B05735D0}"/>
    <cellStyle name="Comma 2 2 4 2 3 4 2" xfId="34430" xr:uid="{726C737A-D74B-4052-966C-0634D6CB9851}"/>
    <cellStyle name="Comma 2 2 4 2 3 5" xfId="33934" xr:uid="{A7C5607C-A709-4728-B3B6-86EFFFEF35F2}"/>
    <cellStyle name="Comma 2 2 4 2 4" xfId="5219" xr:uid="{DEFEF0DD-B339-4747-8D65-E784C451CB05}"/>
    <cellStyle name="Comma 2 2 4 2 4 2" xfId="6227" xr:uid="{2B4CF513-4008-4988-B8DE-F663A917453A}"/>
    <cellStyle name="Comma 2 2 4 2 4 2 2" xfId="6689" xr:uid="{D453828E-BCFB-446E-ACF9-E341CD99CF99}"/>
    <cellStyle name="Comma 2 2 4 2 4 2 2 2" xfId="34966" xr:uid="{BC21815D-D0EF-42EF-AF0F-981F59AE5E14}"/>
    <cellStyle name="Comma 2 2 4 2 4 2 3" xfId="12927" xr:uid="{9CF5A2ED-802E-4B68-8C8C-4EAF146EFC28}"/>
    <cellStyle name="Comma 2 2 4 2 4 2 3 2" xfId="34334" xr:uid="{74861829-A9ED-435F-AB70-949777F6EA81}"/>
    <cellStyle name="Comma 2 2 4 2 4 3" xfId="6600" xr:uid="{1FC3FDA1-1722-4E97-977F-3C2161F83A7E}"/>
    <cellStyle name="Comma 2 2 4 2 4 3 2" xfId="34721" xr:uid="{975EE585-B37A-4A0F-80D5-0E3245EABAC8}"/>
    <cellStyle name="Comma 2 2 4 2 4 3 3" xfId="34090" xr:uid="{661584B5-B750-46B0-A623-7D5175DD6E44}"/>
    <cellStyle name="Comma 2 2 4 2 4 4" xfId="11931" xr:uid="{6E175636-F49E-4613-B823-9E5755804DF7}"/>
    <cellStyle name="Comma 2 2 4 2 4 4 2" xfId="34431" xr:uid="{E5A260F1-6D42-4FC7-B357-BDA0D0FB211D}"/>
    <cellStyle name="Comma 2 2 4 2 4 5" xfId="33935" xr:uid="{9A636944-35C9-4CEF-BA7B-2DBFFD54B765}"/>
    <cellStyle name="Comma 2 2 4 2 5" xfId="5220" xr:uid="{40055CAC-4145-4BF7-BC1B-202B5063CC82}"/>
    <cellStyle name="Comma 2 2 4 2 5 2" xfId="6228" xr:uid="{1F2CB88F-BBE6-4D77-857E-72262A68CE07}"/>
    <cellStyle name="Comma 2 2 4 2 5 2 2" xfId="6690" xr:uid="{879B3A8F-90F3-4450-9CEB-E56CE48731EC}"/>
    <cellStyle name="Comma 2 2 4 2 5 2 2 2" xfId="34967" xr:uid="{875FAAA1-65F9-4F19-BB9E-B8864C2AFF4A}"/>
    <cellStyle name="Comma 2 2 4 2 5 2 3" xfId="12928" xr:uid="{A0A83EFE-2443-4E6E-B824-7725AD697BA6}"/>
    <cellStyle name="Comma 2 2 4 2 5 2 3 2" xfId="34335" xr:uid="{5A0CBBDC-072E-4580-BE47-B7C9F899EDBF}"/>
    <cellStyle name="Comma 2 2 4 2 5 3" xfId="6601" xr:uid="{FBE7E729-E6FC-4C6F-BF41-3E953E3103AC}"/>
    <cellStyle name="Comma 2 2 4 2 5 3 2" xfId="34722" xr:uid="{7F29EF60-4D32-426F-B5FF-8D726A66B1FD}"/>
    <cellStyle name="Comma 2 2 4 2 5 3 3" xfId="34091" xr:uid="{41DE6FC7-564D-48BD-974C-9CDF3F8F3367}"/>
    <cellStyle name="Comma 2 2 4 2 5 4" xfId="11932" xr:uid="{16C205CD-BB67-4BCD-9E2C-F14B76C4598E}"/>
    <cellStyle name="Comma 2 2 4 2 5 4 2" xfId="34432" xr:uid="{5196160C-E02E-4B8A-B8F8-6BF0EEAD7B69}"/>
    <cellStyle name="Comma 2 2 4 2 5 5" xfId="33936" xr:uid="{FB2B38D7-3579-4C80-93C4-6FD7AC527DEF}"/>
    <cellStyle name="Comma 2 2 4 2 6" xfId="5221" xr:uid="{6361DFBB-03D9-4A26-ABD5-CBA1A4835CB4}"/>
    <cellStyle name="Comma 2 2 4 2 6 2" xfId="6229" xr:uid="{05216EC5-D0C0-4153-8EBB-33FE902EE347}"/>
    <cellStyle name="Comma 2 2 4 2 6 2 2" xfId="6691" xr:uid="{CAD3705D-B25D-450A-8B96-7DFFFC2FF043}"/>
    <cellStyle name="Comma 2 2 4 2 6 2 2 2" xfId="34968" xr:uid="{8DC62C28-ADB0-4803-AD0D-FD71B09C9872}"/>
    <cellStyle name="Comma 2 2 4 2 6 2 3" xfId="12929" xr:uid="{5715F211-F93C-4B09-BADA-03BF8F10F65F}"/>
    <cellStyle name="Comma 2 2 4 2 6 2 3 2" xfId="34336" xr:uid="{D820C30A-03E1-4B74-9C01-4ACD591E110E}"/>
    <cellStyle name="Comma 2 2 4 2 6 3" xfId="6602" xr:uid="{EC99EC71-39C0-48D5-9901-6DCC1B5E9FDA}"/>
    <cellStyle name="Comma 2 2 4 2 6 3 2" xfId="34723" xr:uid="{98BA3831-CBFC-4E0C-9540-0F03E7EE0242}"/>
    <cellStyle name="Comma 2 2 4 2 6 3 3" xfId="34092" xr:uid="{7474E27A-70B8-4263-886C-39B324B0D411}"/>
    <cellStyle name="Comma 2 2 4 2 6 4" xfId="11933" xr:uid="{2FA00119-1793-4B40-95AC-327BACE46817}"/>
    <cellStyle name="Comma 2 2 4 2 6 4 2" xfId="34433" xr:uid="{A14DB146-36F2-4FA4-B2BF-A8775075EA09}"/>
    <cellStyle name="Comma 2 2 4 2 6 5" xfId="33937" xr:uid="{282F5A0A-EE94-4E66-878D-E707FE4226F2}"/>
    <cellStyle name="Comma 2 2 4 2 7" xfId="5222" xr:uid="{900C885F-CE69-4DE9-8CC6-7E02F7101EBC}"/>
    <cellStyle name="Comma 2 2 4 2 7 2" xfId="6230" xr:uid="{9087261D-1755-432D-B20A-D73E9B44FD52}"/>
    <cellStyle name="Comma 2 2 4 2 7 2 2" xfId="6692" xr:uid="{FBEEFF76-DC97-447D-A1F1-7F3C269AAF7F}"/>
    <cellStyle name="Comma 2 2 4 2 7 2 2 2" xfId="34969" xr:uid="{1FF7B0DA-DB47-456A-A219-2D053FB66022}"/>
    <cellStyle name="Comma 2 2 4 2 7 2 3" xfId="12930" xr:uid="{59524C04-A9EE-42FF-9E4F-CD80609F69DA}"/>
    <cellStyle name="Comma 2 2 4 2 7 2 3 2" xfId="34337" xr:uid="{4A3AA829-1D52-4797-A731-3915A08A9ADE}"/>
    <cellStyle name="Comma 2 2 4 2 7 3" xfId="6603" xr:uid="{CB811704-34CE-4DC7-9DE5-E552C1E50EEE}"/>
    <cellStyle name="Comma 2 2 4 2 7 3 2" xfId="34724" xr:uid="{DF707F15-E348-4C24-908B-C001305D62A0}"/>
    <cellStyle name="Comma 2 2 4 2 7 3 3" xfId="34093" xr:uid="{FFF45A7B-B970-432B-8321-77BA6ECE99EE}"/>
    <cellStyle name="Comma 2 2 4 2 7 4" xfId="11934" xr:uid="{F962AF0E-FCB8-48B0-BA7B-6E688AC7F179}"/>
    <cellStyle name="Comma 2 2 4 2 7 4 2" xfId="34434" xr:uid="{5AF7123F-D699-42CF-A56B-839A60463D0B}"/>
    <cellStyle name="Comma 2 2 4 2 7 5" xfId="33938" xr:uid="{0BDCEBDC-1056-4DFF-AF55-FF813B756062}"/>
    <cellStyle name="Comma 2 2 4 2 8" xfId="6224" xr:uid="{32045FB6-DF62-4824-9F5E-637B0F447DC9}"/>
    <cellStyle name="Comma 2 2 4 2 8 2" xfId="6686" xr:uid="{DEAD5A78-AD24-4762-BA6F-982DB8F26783}"/>
    <cellStyle name="Comma 2 2 4 2 8 2 2" xfId="34963" xr:uid="{490AA150-CC0B-4076-9BE6-9E6BFFEBA172}"/>
    <cellStyle name="Comma 2 2 4 2 8 3" xfId="12924" xr:uid="{4A1AD80B-98CE-4209-9FC3-32DDEC7A1069}"/>
    <cellStyle name="Comma 2 2 4 2 8 3 2" xfId="34331" xr:uid="{ECCCA31E-EECC-42F9-B205-9DAEE037B361}"/>
    <cellStyle name="Comma 2 2 4 2 9" xfId="6597" xr:uid="{803AA605-7B6C-4262-A4B1-0C673BA86093}"/>
    <cellStyle name="Comma 2 2 4 2 9 2" xfId="34718" xr:uid="{E0EEB170-4F23-4B18-8FB9-D4317D4F331E}"/>
    <cellStyle name="Comma 2 2 4 2 9 3" xfId="34087" xr:uid="{28A08163-FC05-4D8B-9F7C-E3592C0714F6}"/>
    <cellStyle name="Comma 2 2 4 3" xfId="5223" xr:uid="{7FAB61A7-A585-4A65-800D-517CE0449C09}"/>
    <cellStyle name="Comma 2 2 4 3 2" xfId="6231" xr:uid="{840029CB-3FD4-481C-A94F-8A10BC222254}"/>
    <cellStyle name="Comma 2 2 4 3 2 2" xfId="6693" xr:uid="{5BAA8868-1021-404A-B666-88B8EF3DBCED}"/>
    <cellStyle name="Comma 2 2 4 3 2 2 2" xfId="34970" xr:uid="{A9CC3482-2E76-4D48-8593-0F38AEE2E6C6}"/>
    <cellStyle name="Comma 2 2 4 3 2 3" xfId="12931" xr:uid="{ACD1EB96-4187-4756-A687-7B5484D25BFD}"/>
    <cellStyle name="Comma 2 2 4 3 2 3 2" xfId="34338" xr:uid="{C4EFE88D-8C3E-4722-A5A2-86E7C1424F4D}"/>
    <cellStyle name="Comma 2 2 4 3 3" xfId="6604" xr:uid="{9C7E3DDA-3F55-43B7-84C5-82B3179F7ACE}"/>
    <cellStyle name="Comma 2 2 4 3 3 2" xfId="34725" xr:uid="{4CC9D277-DFCF-4543-B608-A882BF2989E9}"/>
    <cellStyle name="Comma 2 2 4 3 3 3" xfId="34094" xr:uid="{F097E759-86D9-4817-B6C5-A9C8731D8B03}"/>
    <cellStyle name="Comma 2 2 4 3 4" xfId="11935" xr:uid="{B583804E-3EFD-486B-AC8F-998466AE6CBA}"/>
    <cellStyle name="Comma 2 2 4 3 4 2" xfId="34435" xr:uid="{DB1B2DAC-34DF-49F4-B575-AB56F5C7C5B3}"/>
    <cellStyle name="Comma 2 2 4 3 5" xfId="33939" xr:uid="{977CA213-EE54-4611-9212-FB801B05254C}"/>
    <cellStyle name="Comma 2 2 4 4" xfId="5224" xr:uid="{733BE63B-1BB6-4139-84A7-358EA76BDD32}"/>
    <cellStyle name="Comma 2 2 4 4 2" xfId="6232" xr:uid="{23EDD556-4F86-4294-9A6C-C7A4A9C4F7B0}"/>
    <cellStyle name="Comma 2 2 4 4 2 2" xfId="6694" xr:uid="{228D6388-A1AD-4AA0-918D-5FC2A0E5D784}"/>
    <cellStyle name="Comma 2 2 4 4 2 2 2" xfId="34971" xr:uid="{584CFAA7-FB55-450C-89EA-B3E804A5D375}"/>
    <cellStyle name="Comma 2 2 4 4 2 3" xfId="12932" xr:uid="{992E7F9C-404B-4B23-B2A6-5FC4450F3F58}"/>
    <cellStyle name="Comma 2 2 4 4 2 3 2" xfId="34339" xr:uid="{3D8757BB-26E8-43FD-A57C-E935F0BF34E3}"/>
    <cellStyle name="Comma 2 2 4 4 3" xfId="6605" xr:uid="{AC76AA96-B664-47F4-A376-12C45D5218FF}"/>
    <cellStyle name="Comma 2 2 4 4 3 2" xfId="34726" xr:uid="{54E12475-1D9A-44E2-9B9C-56DBBB15957C}"/>
    <cellStyle name="Comma 2 2 4 4 3 3" xfId="34095" xr:uid="{F1351796-E5E4-4ABC-9FE3-73D5825A5737}"/>
    <cellStyle name="Comma 2 2 4 4 4" xfId="11936" xr:uid="{0283D3F7-6A8C-49F9-87F1-ED5C74CB4535}"/>
    <cellStyle name="Comma 2 2 4 4 4 2" xfId="34436" xr:uid="{87A34790-B470-4E75-8935-BA1DD7905FF6}"/>
    <cellStyle name="Comma 2 2 4 4 5" xfId="33940" xr:uid="{AE9A5B15-EDFC-4A49-A8E6-6817FA77F466}"/>
    <cellStyle name="Comma 2 2 4 5" xfId="5225" xr:uid="{B99BBB6C-B1FA-4DCB-995F-82DE5D92F32C}"/>
    <cellStyle name="Comma 2 2 4 5 2" xfId="6233" xr:uid="{AFF1A490-B060-4ADF-B941-03A9F7C891C0}"/>
    <cellStyle name="Comma 2 2 4 5 2 2" xfId="6695" xr:uid="{68C1A5F5-31B9-44E6-AFE7-F6A3147B936A}"/>
    <cellStyle name="Comma 2 2 4 5 2 2 2" xfId="34972" xr:uid="{74DC14C0-C75D-4528-A21B-A7A6695AF04B}"/>
    <cellStyle name="Comma 2 2 4 5 2 3" xfId="12933" xr:uid="{EEF88798-4CC0-4915-84C4-E0C9737103D8}"/>
    <cellStyle name="Comma 2 2 4 5 2 3 2" xfId="34340" xr:uid="{EBCB2003-ECEA-4602-920E-E3538B9E93F6}"/>
    <cellStyle name="Comma 2 2 4 5 3" xfId="6606" xr:uid="{BBB57940-A841-490D-9957-AE3A4BD4283E}"/>
    <cellStyle name="Comma 2 2 4 5 3 2" xfId="34727" xr:uid="{04B64F18-DB33-41D0-A7DE-6869FB731F70}"/>
    <cellStyle name="Comma 2 2 4 5 3 3" xfId="34096" xr:uid="{1871F97E-9F42-4072-9AEB-3D0309DE8A41}"/>
    <cellStyle name="Comma 2 2 4 5 4" xfId="11937" xr:uid="{56BBCA9D-8060-4D45-805B-744F0FA215E4}"/>
    <cellStyle name="Comma 2 2 4 5 4 2" xfId="34437" xr:uid="{657339B1-5404-4A7F-AE88-548ED4319859}"/>
    <cellStyle name="Comma 2 2 4 5 5" xfId="33941" xr:uid="{7A23D10E-8A8F-4395-872A-3876CC6E0229}"/>
    <cellStyle name="Comma 2 2 4 6" xfId="5226" xr:uid="{057BB027-EC3C-497E-970A-0B70F49A53AA}"/>
    <cellStyle name="Comma 2 2 4 6 2" xfId="6234" xr:uid="{FC1880EB-B10A-4ECB-B337-7D58B7E0DE21}"/>
    <cellStyle name="Comma 2 2 4 6 2 2" xfId="6696" xr:uid="{B7072D21-72EB-4D15-9359-163250AF4BAD}"/>
    <cellStyle name="Comma 2 2 4 6 2 2 2" xfId="34973" xr:uid="{0314BEEA-12E2-4DF9-8247-B68800DFDA09}"/>
    <cellStyle name="Comma 2 2 4 6 2 3" xfId="12934" xr:uid="{FB7B350E-5935-4124-936A-12790CEE3009}"/>
    <cellStyle name="Comma 2 2 4 6 2 3 2" xfId="34341" xr:uid="{F4BEA15A-DC72-44AF-8333-77747F7C7EAA}"/>
    <cellStyle name="Comma 2 2 4 6 3" xfId="6607" xr:uid="{EE8432CE-5822-49D9-9B2F-23BE7E2B67AF}"/>
    <cellStyle name="Comma 2 2 4 6 3 2" xfId="34728" xr:uid="{B303C186-496B-4DC4-B165-07D9B4A10C60}"/>
    <cellStyle name="Comma 2 2 4 6 3 3" xfId="34097" xr:uid="{F6CCAF0B-D337-4611-9D5E-C4DDC5AB7600}"/>
    <cellStyle name="Comma 2 2 4 6 4" xfId="11938" xr:uid="{6A5D765C-7B7D-4F29-A1AE-095E6FE6F618}"/>
    <cellStyle name="Comma 2 2 4 6 4 2" xfId="34438" xr:uid="{F359ACA1-6F15-4B45-8B90-C643BA58168A}"/>
    <cellStyle name="Comma 2 2 4 6 5" xfId="33942" xr:uid="{106FA82D-FF6E-46EE-AC99-CEEF2B52FA1C}"/>
    <cellStyle name="Comma 2 2 4 7" xfId="5227" xr:uid="{C32BF943-E7D7-43A7-AD4E-5DE923FE12C2}"/>
    <cellStyle name="Comma 2 2 4 7 2" xfId="6235" xr:uid="{304CCA71-F996-4876-B5A0-27BFBF3F0F4E}"/>
    <cellStyle name="Comma 2 2 4 7 2 2" xfId="6697" xr:uid="{F38BE01C-5AD4-4FA4-8B03-109B9DCC6B88}"/>
    <cellStyle name="Comma 2 2 4 7 2 2 2" xfId="34974" xr:uid="{CAD81468-B7F8-4E35-BF78-6081DBB097FC}"/>
    <cellStyle name="Comma 2 2 4 7 2 3" xfId="12935" xr:uid="{FA3051EF-73A6-40EA-982F-D6C70A945AC2}"/>
    <cellStyle name="Comma 2 2 4 7 2 3 2" xfId="34342" xr:uid="{0F7E054A-A88F-4006-BF70-177EDEF51801}"/>
    <cellStyle name="Comma 2 2 4 7 3" xfId="6608" xr:uid="{C1BDFEEC-DDE3-4872-8024-9C66D094FD71}"/>
    <cellStyle name="Comma 2 2 4 7 3 2" xfId="34729" xr:uid="{784436F1-59C0-43D3-A14E-58F5684A1931}"/>
    <cellStyle name="Comma 2 2 4 7 3 3" xfId="34098" xr:uid="{3E644FCA-C07C-45D1-AA18-5069DB101DC0}"/>
    <cellStyle name="Comma 2 2 4 7 4" xfId="11939" xr:uid="{EABCC2A8-279B-4B2E-8B83-A5837913A1DF}"/>
    <cellStyle name="Comma 2 2 4 7 4 2" xfId="34439" xr:uid="{EAB85C25-920A-44E9-83A4-00850296C143}"/>
    <cellStyle name="Comma 2 2 4 7 5" xfId="33943" xr:uid="{9DEFEC4C-F4C4-44E3-BC11-60B083B45B6F}"/>
    <cellStyle name="Comma 2 2 4 8" xfId="5228" xr:uid="{A0A8721E-10A2-4BF3-BC58-0C22A8379407}"/>
    <cellStyle name="Comma 2 2 4 8 2" xfId="6236" xr:uid="{B04DD437-8E7B-45AF-84F3-260418EB7EE2}"/>
    <cellStyle name="Comma 2 2 4 8 2 2" xfId="6698" xr:uid="{8294E807-BB93-48A0-9600-5323179622CC}"/>
    <cellStyle name="Comma 2 2 4 8 2 2 2" xfId="34975" xr:uid="{3B838D33-08E5-4298-86E6-CDE0FCB7204D}"/>
    <cellStyle name="Comma 2 2 4 8 2 3" xfId="12936" xr:uid="{783D1C71-C7D9-4A51-94DD-3185D34C01EE}"/>
    <cellStyle name="Comma 2 2 4 8 2 3 2" xfId="34343" xr:uid="{0683EA97-8A0A-4593-8509-9AB466E935AC}"/>
    <cellStyle name="Comma 2 2 4 8 3" xfId="6609" xr:uid="{F0B7C296-A8DA-46E5-9B1C-2F6B242CA6E5}"/>
    <cellStyle name="Comma 2 2 4 8 3 2" xfId="34730" xr:uid="{E02C1CD2-8D6A-4A75-9EB6-C9D617F47BE6}"/>
    <cellStyle name="Comma 2 2 4 8 3 3" xfId="34099" xr:uid="{85171078-DD9A-499C-AEED-161C18BDF215}"/>
    <cellStyle name="Comma 2 2 4 8 4" xfId="11940" xr:uid="{5FF351EE-6818-454A-B69E-7EF8D271190D}"/>
    <cellStyle name="Comma 2 2 4 8 4 2" xfId="34440" xr:uid="{7586F330-4217-4891-B292-0BBFA83D0CE2}"/>
    <cellStyle name="Comma 2 2 4 8 5" xfId="33944" xr:uid="{2F610E5E-156C-4BB8-B1D4-4C6C1633A169}"/>
    <cellStyle name="Comma 2 2 4 9" xfId="6223" xr:uid="{DF7BFB32-4FB1-4FEA-A132-7B3921A5EFE0}"/>
    <cellStyle name="Comma 2 2 4 9 2" xfId="6685" xr:uid="{5388BD4E-66EC-4370-933A-96E5E25E202B}"/>
    <cellStyle name="Comma 2 2 4 9 2 2" xfId="34962" xr:uid="{0AD1FC02-EEF8-4CBF-AA5D-7E49B79113BD}"/>
    <cellStyle name="Comma 2 2 4 9 3" xfId="12923" xr:uid="{EA414D11-5455-4D98-96B7-610545970937}"/>
    <cellStyle name="Comma 2 2 4 9 3 2" xfId="34330" xr:uid="{B3560A3C-C796-4DD1-993A-6807261A9490}"/>
    <cellStyle name="Comma 2 2 5" xfId="5229" xr:uid="{2451E416-42EF-4C1D-893F-01653B3040A6}"/>
    <cellStyle name="Comma 2 2 5 2" xfId="6237" xr:uid="{6FB09A92-87FE-4CE9-AF2A-F49327242187}"/>
    <cellStyle name="Comma 2 2 5 2 2" xfId="6699" xr:uid="{8E5534C9-47E0-4113-8D43-6ED3A2693BE6}"/>
    <cellStyle name="Comma 2 2 5 2 2 2" xfId="34976" xr:uid="{F5C8C2D3-3DE5-4238-A530-79CE7B4A5705}"/>
    <cellStyle name="Comma 2 2 5 2 3" xfId="12937" xr:uid="{623E10B6-946A-435E-8E75-B4C024D1100B}"/>
    <cellStyle name="Comma 2 2 5 2 3 2" xfId="34344" xr:uid="{B7F5B418-1D58-4149-9111-57770C7F8830}"/>
    <cellStyle name="Comma 2 2 5 3" xfId="6610" xr:uid="{CB34588F-275A-455C-9FF1-4A53647CD58C}"/>
    <cellStyle name="Comma 2 2 5 3 2" xfId="34731" xr:uid="{554B9236-2E34-4CC0-9F5D-156AE415D3FE}"/>
    <cellStyle name="Comma 2 2 5 3 3" xfId="34100" xr:uid="{76ECC9DC-8945-4CC6-A9A4-7740DB94945A}"/>
    <cellStyle name="Comma 2 2 5 4" xfId="11941" xr:uid="{0B85C75D-38B7-44D2-9753-E7CA50198FE6}"/>
    <cellStyle name="Comma 2 2 5 4 2" xfId="34441" xr:uid="{EEEEFE63-D07E-46CD-85A4-D86D54B14B80}"/>
    <cellStyle name="Comma 2 2 5 5" xfId="33945" xr:uid="{065E1AAE-F944-4393-9898-A44B511E41EB}"/>
    <cellStyle name="Comma 2 2 6" xfId="5230" xr:uid="{773C4AF2-0DB2-41FD-AF3A-33CD4D85E68A}"/>
    <cellStyle name="Comma 2 2 6 10" xfId="11942" xr:uid="{81387161-573D-46E9-A75F-30D63F90BCF4}"/>
    <cellStyle name="Comma 2 2 6 10 2" xfId="34442" xr:uid="{28033430-EA1C-4B0C-B71D-838E1DD0EA96}"/>
    <cellStyle name="Comma 2 2 6 11" xfId="33946" xr:uid="{B4D157AB-F944-428C-918E-3393F9DC1743}"/>
    <cellStyle name="Comma 2 2 6 2" xfId="5231" xr:uid="{4BF25E41-A68C-42F2-AC58-1D18632AF94D}"/>
    <cellStyle name="Comma 2 2 6 2 2" xfId="6239" xr:uid="{B2B87E83-8ADB-4F3D-96A8-AF46E69E5AE3}"/>
    <cellStyle name="Comma 2 2 6 2 2 2" xfId="6701" xr:uid="{96B68175-84C0-431B-AE96-2C6D7C36667D}"/>
    <cellStyle name="Comma 2 2 6 2 2 2 2" xfId="34978" xr:uid="{C9D2238B-5FC7-4825-90B5-819EC635B4BA}"/>
    <cellStyle name="Comma 2 2 6 2 2 3" xfId="12939" xr:uid="{259AF707-FF2D-4560-B7EC-C9C45EC7A6B2}"/>
    <cellStyle name="Comma 2 2 6 2 2 3 2" xfId="34346" xr:uid="{5F2DCFF5-B437-4611-B0D5-D93DB0486A96}"/>
    <cellStyle name="Comma 2 2 6 2 3" xfId="6612" xr:uid="{FEE060FF-339E-4F5D-A6E8-7D5B1F99AC62}"/>
    <cellStyle name="Comma 2 2 6 2 3 2" xfId="34733" xr:uid="{01789F6D-14BF-4CF9-8E7A-07CC33D9FAB6}"/>
    <cellStyle name="Comma 2 2 6 2 3 3" xfId="34102" xr:uid="{B500A98B-4D74-4E34-8595-A21CF112487E}"/>
    <cellStyle name="Comma 2 2 6 2 4" xfId="11943" xr:uid="{0BC2931C-E00C-481D-8B91-2A1D8F17201E}"/>
    <cellStyle name="Comma 2 2 6 2 4 2" xfId="34443" xr:uid="{661353DC-BE52-4C9B-8302-DFE3888A0E2D}"/>
    <cellStyle name="Comma 2 2 6 2 5" xfId="33947" xr:uid="{98095AB3-4A99-4304-B62A-B1AA4A84A95C}"/>
    <cellStyle name="Comma 2 2 6 3" xfId="5232" xr:uid="{B8E35F41-50C1-4E16-B276-52792D2C1ADF}"/>
    <cellStyle name="Comma 2 2 6 3 2" xfId="6240" xr:uid="{26214EC6-E9D5-4D5D-BF99-565AB350170E}"/>
    <cellStyle name="Comma 2 2 6 3 2 2" xfId="6702" xr:uid="{D9573783-F59C-4F68-BAF0-C2B60E1A1A51}"/>
    <cellStyle name="Comma 2 2 6 3 2 2 2" xfId="34979" xr:uid="{63AE1C15-E4E7-4A49-89B9-80D1F4DE5407}"/>
    <cellStyle name="Comma 2 2 6 3 2 3" xfId="12940" xr:uid="{5021DCEF-DE58-461D-A8F1-5C2572225839}"/>
    <cellStyle name="Comma 2 2 6 3 2 3 2" xfId="34347" xr:uid="{97F970F0-A85C-4E12-B338-A7273CEF1933}"/>
    <cellStyle name="Comma 2 2 6 3 3" xfId="6613" xr:uid="{4FB00C28-BC03-4444-AD09-087C218C283A}"/>
    <cellStyle name="Comma 2 2 6 3 3 2" xfId="34734" xr:uid="{50542250-91FB-47A6-84DA-0BED36CC007F}"/>
    <cellStyle name="Comma 2 2 6 3 3 3" xfId="34103" xr:uid="{9BD67125-BE14-4ACB-9E2E-65EFCCF0A954}"/>
    <cellStyle name="Comma 2 2 6 3 4" xfId="11944" xr:uid="{FC0B0039-B019-49D7-8DC7-28F0F4A0C254}"/>
    <cellStyle name="Comma 2 2 6 3 4 2" xfId="34444" xr:uid="{A687042B-13AF-4258-8EAB-00714D8ADF49}"/>
    <cellStyle name="Comma 2 2 6 3 5" xfId="33948" xr:uid="{5CF98DB4-2673-4C0B-990C-64D65B7A7AEF}"/>
    <cellStyle name="Comma 2 2 6 4" xfId="5233" xr:uid="{62E27625-4053-4992-AEAC-FDA7463A1F29}"/>
    <cellStyle name="Comma 2 2 6 4 2" xfId="6241" xr:uid="{CFA1E209-DA84-448F-B5AB-6C583BDB9AAD}"/>
    <cellStyle name="Comma 2 2 6 4 2 2" xfId="6703" xr:uid="{38F48184-A234-4FDE-B9A5-1373199872D4}"/>
    <cellStyle name="Comma 2 2 6 4 2 2 2" xfId="34980" xr:uid="{E0361504-2557-4B7C-BA2A-CAD6F61E605D}"/>
    <cellStyle name="Comma 2 2 6 4 2 3" xfId="12941" xr:uid="{193FE8C3-8A88-4E25-8CDE-7621AA1CE750}"/>
    <cellStyle name="Comma 2 2 6 4 2 3 2" xfId="34348" xr:uid="{BB9BF05D-69FD-4CFC-9C93-E73D75E91A08}"/>
    <cellStyle name="Comma 2 2 6 4 3" xfId="6614" xr:uid="{0028E08A-88AE-4C61-9EEF-62D567438D31}"/>
    <cellStyle name="Comma 2 2 6 4 3 2" xfId="34735" xr:uid="{DE833D3D-F824-4144-8DA6-6C052D77B572}"/>
    <cellStyle name="Comma 2 2 6 4 3 3" xfId="34104" xr:uid="{830CC129-0916-4A1E-BF83-55C7DC5BA5D4}"/>
    <cellStyle name="Comma 2 2 6 4 4" xfId="11945" xr:uid="{5B8010FA-0DD8-46F6-AB4B-E70AF99750FC}"/>
    <cellStyle name="Comma 2 2 6 4 4 2" xfId="34445" xr:uid="{EA1DBB4B-7B9D-4C4F-AC9A-4DF0B6FC9F13}"/>
    <cellStyle name="Comma 2 2 6 4 5" xfId="33949" xr:uid="{3775C6CC-77A9-4657-BCB5-95B2138C8A06}"/>
    <cellStyle name="Comma 2 2 6 5" xfId="5234" xr:uid="{B456FF4F-5F84-4478-888B-EE90856346E5}"/>
    <cellStyle name="Comma 2 2 6 5 2" xfId="6242" xr:uid="{6DCD9B97-EDB0-484A-93C0-A9BE45DBA599}"/>
    <cellStyle name="Comma 2 2 6 5 2 2" xfId="6704" xr:uid="{373BA927-ECBB-4B4E-9571-77C0CDF50D4D}"/>
    <cellStyle name="Comma 2 2 6 5 2 2 2" xfId="34981" xr:uid="{6E8B03D7-003E-4F44-9AE7-97DD360D4705}"/>
    <cellStyle name="Comma 2 2 6 5 2 3" xfId="12942" xr:uid="{93FAD002-5C19-49DE-B468-F9269E9BB579}"/>
    <cellStyle name="Comma 2 2 6 5 2 3 2" xfId="34349" xr:uid="{950A4028-C09C-4E2D-AEB9-294E068BE63F}"/>
    <cellStyle name="Comma 2 2 6 5 3" xfId="6615" xr:uid="{F535F364-B307-42C1-A42E-E1F305654C6C}"/>
    <cellStyle name="Comma 2 2 6 5 3 2" xfId="34736" xr:uid="{2289AFE8-9403-4C9A-9BBC-BF81A64575DD}"/>
    <cellStyle name="Comma 2 2 6 5 3 3" xfId="34105" xr:uid="{F2EC70B5-34D9-4A82-82E1-8BF7E7F1092A}"/>
    <cellStyle name="Comma 2 2 6 5 4" xfId="11946" xr:uid="{DBEAA8DB-8444-49BD-B07F-E15ADC97BB7C}"/>
    <cellStyle name="Comma 2 2 6 5 4 2" xfId="34446" xr:uid="{C73CA3E6-23BF-4662-98FC-FFE65256DB9E}"/>
    <cellStyle name="Comma 2 2 6 5 5" xfId="33950" xr:uid="{1B6964FE-F47D-49F5-B0A0-E51B8F6F9448}"/>
    <cellStyle name="Comma 2 2 6 6" xfId="5235" xr:uid="{B3C784C3-A75E-4266-BA7F-C6750EBC1151}"/>
    <cellStyle name="Comma 2 2 6 6 2" xfId="6243" xr:uid="{73D2938D-513B-4F1F-8048-EB758883CB84}"/>
    <cellStyle name="Comma 2 2 6 6 2 2" xfId="6705" xr:uid="{BAC3E1FE-6069-4A16-893B-13A897ECB9F4}"/>
    <cellStyle name="Comma 2 2 6 6 2 2 2" xfId="34982" xr:uid="{90AEE5C9-0361-497F-8285-90C8728B87FA}"/>
    <cellStyle name="Comma 2 2 6 6 2 3" xfId="12943" xr:uid="{DB9814CF-E6A3-4BD0-BCAD-1FFCE13171B5}"/>
    <cellStyle name="Comma 2 2 6 6 2 3 2" xfId="34350" xr:uid="{52F40769-E4CD-48F4-85A8-07C0F7CFDCD1}"/>
    <cellStyle name="Comma 2 2 6 6 3" xfId="6616" xr:uid="{5FDD8813-C991-4951-BA34-783325040B0F}"/>
    <cellStyle name="Comma 2 2 6 6 3 2" xfId="34737" xr:uid="{4AAF776D-CA91-4CBD-B3BA-E78E6452A9FA}"/>
    <cellStyle name="Comma 2 2 6 6 3 3" xfId="34106" xr:uid="{43B7F724-2005-42AC-9DF6-0D9DEF02BCE2}"/>
    <cellStyle name="Comma 2 2 6 6 4" xfId="11947" xr:uid="{50254E6D-3343-4937-BA63-C215226A9940}"/>
    <cellStyle name="Comma 2 2 6 6 4 2" xfId="34447" xr:uid="{3D7D66EE-19D3-4853-89FA-CA7AF4C8E1B6}"/>
    <cellStyle name="Comma 2 2 6 6 5" xfId="33951" xr:uid="{D70D5C64-5A18-4642-886A-5766DCF1A894}"/>
    <cellStyle name="Comma 2 2 6 7" xfId="5236" xr:uid="{327A2896-483D-4E89-AFCA-7A6F2A422876}"/>
    <cellStyle name="Comma 2 2 6 7 2" xfId="6244" xr:uid="{1A262BCF-236D-442E-A47A-A706B0CC818B}"/>
    <cellStyle name="Comma 2 2 6 7 2 2" xfId="6706" xr:uid="{3F3AEB4D-F51E-485B-AB7A-45A3F41CBD83}"/>
    <cellStyle name="Comma 2 2 6 7 2 2 2" xfId="34983" xr:uid="{04A419FF-0CFE-4E2E-9A59-915734764856}"/>
    <cellStyle name="Comma 2 2 6 7 2 3" xfId="12944" xr:uid="{6D39DB6D-F1DE-4D78-B9E7-DCABD476D9F5}"/>
    <cellStyle name="Comma 2 2 6 7 2 3 2" xfId="34351" xr:uid="{CE95B606-8FDA-4BD0-B926-66037E190BF9}"/>
    <cellStyle name="Comma 2 2 6 7 3" xfId="6617" xr:uid="{AEADAAE4-49B4-4DCB-B3DC-19521A93A4B9}"/>
    <cellStyle name="Comma 2 2 6 7 3 2" xfId="34738" xr:uid="{C1042FF7-2B7F-4D95-8C39-2322BC2263E2}"/>
    <cellStyle name="Comma 2 2 6 7 3 3" xfId="34107" xr:uid="{696ACEF0-BF5E-4AF7-A7CF-FBC72A15BF0C}"/>
    <cellStyle name="Comma 2 2 6 7 4" xfId="11948" xr:uid="{68A0D68C-98D1-4BAE-94CB-242CD42986EE}"/>
    <cellStyle name="Comma 2 2 6 7 4 2" xfId="34448" xr:uid="{E2F8DD65-9D80-4FEF-855D-DE6087DE2E71}"/>
    <cellStyle name="Comma 2 2 6 7 5" xfId="33952" xr:uid="{3616E109-F569-46A6-AA02-5D8CC96165D2}"/>
    <cellStyle name="Comma 2 2 6 8" xfId="6238" xr:uid="{350C5E2D-5EFA-4146-B247-830E3434132F}"/>
    <cellStyle name="Comma 2 2 6 8 2" xfId="6700" xr:uid="{AC92EB9F-B54F-4579-8C5D-A92ED4FE62C4}"/>
    <cellStyle name="Comma 2 2 6 8 2 2" xfId="34977" xr:uid="{C72BF21A-75F6-422A-8C7C-1A8FF077B2F4}"/>
    <cellStyle name="Comma 2 2 6 8 3" xfId="12938" xr:uid="{B59D6C16-7C48-408D-B879-B3CEE5FA6613}"/>
    <cellStyle name="Comma 2 2 6 8 3 2" xfId="34345" xr:uid="{267F6EA6-B032-4B9E-A404-D8CDC9955478}"/>
    <cellStyle name="Comma 2 2 6 9" xfId="6611" xr:uid="{57FD5EB1-8F08-46C4-9346-082B73D5362D}"/>
    <cellStyle name="Comma 2 2 6 9 2" xfId="34732" xr:uid="{7937966F-7DF3-46E2-B5A2-07D4A9EE3EDB}"/>
    <cellStyle name="Comma 2 2 6 9 3" xfId="34101" xr:uid="{1D417E49-AEB8-4EB2-815C-E3BB4A231613}"/>
    <cellStyle name="Comma 2 2 7" xfId="5237" xr:uid="{42FD2534-B517-4A00-B8AF-97DA4B476053}"/>
    <cellStyle name="Comma 2 2 7 2" xfId="6245" xr:uid="{A072DC19-CA0E-436F-8416-3054AA745ECE}"/>
    <cellStyle name="Comma 2 2 7 2 2" xfId="6707" xr:uid="{9022B769-C794-452B-9E74-74332756B157}"/>
    <cellStyle name="Comma 2 2 7 2 2 2" xfId="34984" xr:uid="{731E10FC-58BB-4447-B2A9-A32C198E3E52}"/>
    <cellStyle name="Comma 2 2 7 2 3" xfId="12945" xr:uid="{4DDA3F52-81C5-41E8-B3B3-5D4A518A911C}"/>
    <cellStyle name="Comma 2 2 7 2 3 2" xfId="34352" xr:uid="{02673198-1599-488A-B473-0E382706BA7A}"/>
    <cellStyle name="Comma 2 2 7 3" xfId="6618" xr:uid="{D2BE0089-B956-47C6-BE81-CE1BA5869443}"/>
    <cellStyle name="Comma 2 2 7 3 2" xfId="34739" xr:uid="{C2C9CCC6-B4FE-4982-A764-ABD4D1E3C221}"/>
    <cellStyle name="Comma 2 2 7 3 3" xfId="34108" xr:uid="{BC743F33-9EC7-4DDD-A31B-8AD1F29B73D7}"/>
    <cellStyle name="Comma 2 2 7 4" xfId="11949" xr:uid="{4372FECF-7F82-4072-AE3C-60B0A1DE69BD}"/>
    <cellStyle name="Comma 2 2 7 4 2" xfId="34449" xr:uid="{E3C357D4-1C41-45ED-B8CB-50ED60F93A41}"/>
    <cellStyle name="Comma 2 2 7 5" xfId="33953" xr:uid="{B24ACDCF-DE46-416C-8085-BA344AEC0B03}"/>
    <cellStyle name="Comma 2 2 8" xfId="5238" xr:uid="{F7A3E16B-74C9-4EC6-B7CB-4280D317F6D4}"/>
    <cellStyle name="Comma 2 2 8 2" xfId="6246" xr:uid="{748179AB-C1AD-4E3B-803F-A047E8A0B229}"/>
    <cellStyle name="Comma 2 2 8 2 2" xfId="6708" xr:uid="{9C2C29ED-37D9-40DF-9DD5-96736AB75DEE}"/>
    <cellStyle name="Comma 2 2 8 2 2 2" xfId="34985" xr:uid="{7DA22E9B-A12E-43A1-AD79-005A69BAC48A}"/>
    <cellStyle name="Comma 2 2 8 2 3" xfId="12946" xr:uid="{25ABF87C-C39A-4200-BCAE-FAD18B356272}"/>
    <cellStyle name="Comma 2 2 8 2 3 2" xfId="34353" xr:uid="{68A2B462-7D91-4E60-B1A9-864881718FE7}"/>
    <cellStyle name="Comma 2 2 8 3" xfId="6619" xr:uid="{C37E7AC4-B802-4A5E-980E-CD92031EFBF9}"/>
    <cellStyle name="Comma 2 2 8 3 2" xfId="34740" xr:uid="{A4273C69-0D6C-480D-80AA-C625F589D522}"/>
    <cellStyle name="Comma 2 2 8 3 3" xfId="34109" xr:uid="{5962D07C-33DC-4C7F-BBF6-76D80A3246E0}"/>
    <cellStyle name="Comma 2 2 8 4" xfId="11950" xr:uid="{BAB9849E-3669-4D86-9D0C-23985380FC6E}"/>
    <cellStyle name="Comma 2 2 8 4 2" xfId="34450" xr:uid="{34429C72-B642-462A-8FA9-559274998A44}"/>
    <cellStyle name="Comma 2 2 8 5" xfId="33954" xr:uid="{0F20639E-B0C6-4D0E-957F-0FCC6C292B80}"/>
    <cellStyle name="Comma 2 2 9" xfId="5239" xr:uid="{FD302304-A55B-4573-91D0-998316E69853}"/>
    <cellStyle name="Comma 2 2 9 2" xfId="6247" xr:uid="{5CC3AB80-17EB-4BD4-85FE-9A392CADD5C7}"/>
    <cellStyle name="Comma 2 2 9 2 2" xfId="6709" xr:uid="{D0A4FC2E-0605-4158-A3EE-7654386CBAC3}"/>
    <cellStyle name="Comma 2 2 9 2 2 2" xfId="34986" xr:uid="{886874ED-E377-4EB4-8FBE-264C9F4E2C00}"/>
    <cellStyle name="Comma 2 2 9 2 3" xfId="12947" xr:uid="{0AE42392-6FDA-4ED4-BAD3-A33EE848D404}"/>
    <cellStyle name="Comma 2 2 9 2 3 2" xfId="34354" xr:uid="{65E713E5-4967-4821-961D-61606190A975}"/>
    <cellStyle name="Comma 2 2 9 3" xfId="6620" xr:uid="{EA1DD66A-F7D0-4A08-967F-95D808BA0AEF}"/>
    <cellStyle name="Comma 2 2 9 3 2" xfId="34741" xr:uid="{1B91FD37-473E-42DC-AFE0-E8BC238B02F4}"/>
    <cellStyle name="Comma 2 2 9 3 3" xfId="34110" xr:uid="{DD81DFF9-FCE1-4EFA-B4D9-F0EE3B4156D3}"/>
    <cellStyle name="Comma 2 2 9 4" xfId="11951" xr:uid="{30103D9D-9B14-43AB-90BA-13789AB9E42C}"/>
    <cellStyle name="Comma 2 2 9 4 2" xfId="34451" xr:uid="{8481E3E7-D275-47B5-ADAD-04FF1D90CD07}"/>
    <cellStyle name="Comma 2 2 9 5" xfId="33955" xr:uid="{8B04CC98-C893-4985-A9CE-724D64EC7DC6}"/>
    <cellStyle name="Comma 2 2_Opex Input" xfId="5240" xr:uid="{34C3C368-9828-4621-A078-73E9853D49AF}"/>
    <cellStyle name="Comma 2 20" xfId="5241" xr:uid="{ACB5B384-234D-42EC-B586-B0A9F6407D09}"/>
    <cellStyle name="Comma 2 20 2" xfId="6248" xr:uid="{D5FEE8FB-0CA9-4BF3-A3B9-9702F749B1F1}"/>
    <cellStyle name="Comma 2 20 2 2" xfId="6710" xr:uid="{B6760811-E1AB-4FAD-A0DE-84261C83BCF8}"/>
    <cellStyle name="Comma 2 20 2 2 2" xfId="34987" xr:uid="{06AAF1EB-5B93-4124-B997-E333EB0E66B1}"/>
    <cellStyle name="Comma 2 20 2 3" xfId="12948" xr:uid="{69CC1177-0D13-47B7-8FFA-8DFBF582E1E2}"/>
    <cellStyle name="Comma 2 20 2 3 2" xfId="34355" xr:uid="{3BDA4B78-1F6A-4000-8EEA-19D6481AB687}"/>
    <cellStyle name="Comma 2 20 3" xfId="6621" xr:uid="{03B3C7FB-8F1D-4300-AE11-C700D1822B88}"/>
    <cellStyle name="Comma 2 20 3 2" xfId="34742" xr:uid="{F848EFEE-2B69-4B5A-AA8B-19D599443FBA}"/>
    <cellStyle name="Comma 2 20 3 3" xfId="34111" xr:uid="{10442278-0C4A-4531-B6A8-C38EE464982E}"/>
    <cellStyle name="Comma 2 20 4" xfId="11952" xr:uid="{363758DB-9252-49BB-972D-DA9F27CCCF3F}"/>
    <cellStyle name="Comma 2 20 4 2" xfId="34452" xr:uid="{4A0A6C22-2702-4AA1-A453-C2B4C1FC4646}"/>
    <cellStyle name="Comma 2 20 5" xfId="33956" xr:uid="{831543DA-5F02-4388-9E0F-C6BB644508EA}"/>
    <cellStyle name="Comma 2 21" xfId="6188" xr:uid="{FB8E9E4E-D621-4F2A-8C7F-418E41B5032E}"/>
    <cellStyle name="Comma 2 21 2" xfId="6650" xr:uid="{CE03C422-1469-4FEF-B583-32C69C4F1F0A}"/>
    <cellStyle name="Comma 2 21 2 2" xfId="34927" xr:uid="{0CE3BB80-5751-4A67-890C-436127215984}"/>
    <cellStyle name="Comma 2 21 3" xfId="12888" xr:uid="{E3290E2C-09F1-4F0E-998D-705CE8107623}"/>
    <cellStyle name="Comma 2 21 3 2" xfId="34295" xr:uid="{AA15D807-5494-41D5-B328-2831842237DD}"/>
    <cellStyle name="Comma 2 22" xfId="5155" xr:uid="{180E2FFC-10E9-491F-9988-166DB0BC9767}"/>
    <cellStyle name="Comma 2 22 2" xfId="6561" xr:uid="{EF3DCFCD-9411-4F59-B6B7-25DAC8E89B9A}"/>
    <cellStyle name="Comma 2 22 2 2" xfId="34682" xr:uid="{DCF3148D-F132-438B-8896-338DB967E94D}"/>
    <cellStyle name="Comma 2 22 3" xfId="11869" xr:uid="{1B9D2A08-0A16-47D2-8792-352DE2559CDD}"/>
    <cellStyle name="Comma 2 22 3 2" xfId="34051" xr:uid="{70C9BA8B-9D2E-431D-9C83-FFF53ADE34D4}"/>
    <cellStyle name="Comma 2 23" xfId="6444" xr:uid="{68694084-60C7-4BD2-A7E7-07EC645FB742}"/>
    <cellStyle name="Comma 2 23 2" xfId="6788" xr:uid="{4100A204-8D13-4CBC-A4C3-5D47417B8500}"/>
    <cellStyle name="Comma 2 23 3" xfId="13140" xr:uid="{3932E1FD-CB6C-45B0-89B1-8E21E1D86A3E}"/>
    <cellStyle name="Comma 2 23 4" xfId="34392" xr:uid="{5DB4350F-2D62-443F-9642-A910D577F0F0}"/>
    <cellStyle name="Comma 2 24" xfId="6461" xr:uid="{562CD25F-551E-47E1-B4A3-5E84644BB613}"/>
    <cellStyle name="Comma 2 24 2" xfId="6789" xr:uid="{19743E35-B54A-4E40-85D7-BACDFBB80BE3}"/>
    <cellStyle name="Comma 2 24 3" xfId="13157" xr:uid="{57DBD40B-EAD2-4A62-AED3-D7FAB9420A5F}"/>
    <cellStyle name="Comma 2 24 4" xfId="33896" xr:uid="{BC6D48DE-22F3-4D84-B203-06C78807B349}"/>
    <cellStyle name="Comma 2 25" xfId="444" xr:uid="{9505ACAA-81B5-410C-9C9F-5F9873F7C541}"/>
    <cellStyle name="Comma 2 3" xfId="279" xr:uid="{0CC0186D-C654-4FCA-B9B9-9CA2D5D1889F}"/>
    <cellStyle name="Comma 2 3 2" xfId="404" xr:uid="{C9A5EEDA-5EDF-487F-9813-51BD16DE68E2}"/>
    <cellStyle name="Comma 2 3 2 2" xfId="5244" xr:uid="{85E62211-B922-45AC-B6A6-E7863A98684A}"/>
    <cellStyle name="Comma 2 3 2 2 2" xfId="6251" xr:uid="{BCC36953-25E3-4A6E-A5BD-9052C280263D}"/>
    <cellStyle name="Comma 2 3 2 2 2 2" xfId="6713" xr:uid="{E6511849-3605-4686-A61F-CC5FAC0F0E4C}"/>
    <cellStyle name="Comma 2 3 2 2 2 2 2" xfId="34990" xr:uid="{970724DB-7E81-4718-A2E2-100CFF9F6549}"/>
    <cellStyle name="Comma 2 3 2 2 2 3" xfId="12951" xr:uid="{7DA5BD54-626C-4C42-9463-CD7E8E91DC1D}"/>
    <cellStyle name="Comma 2 3 2 2 2 3 2" xfId="34358" xr:uid="{2DE104A8-F914-49B1-886B-D3007652E6F9}"/>
    <cellStyle name="Comma 2 3 2 2 3" xfId="6624" xr:uid="{03B17772-8325-4381-997A-BA20379DDF7E}"/>
    <cellStyle name="Comma 2 3 2 2 3 2" xfId="34745" xr:uid="{3DA97888-B6DA-419F-B986-03C29399FD4F}"/>
    <cellStyle name="Comma 2 3 2 2 3 3" xfId="34114" xr:uid="{72ACBA42-574D-4D6F-B832-88634AD557CA}"/>
    <cellStyle name="Comma 2 3 2 2 4" xfId="11955" xr:uid="{C45300A6-46F5-460D-9C24-F7DEE2D7FAB0}"/>
    <cellStyle name="Comma 2 3 2 2 4 2" xfId="34455" xr:uid="{EC76490F-A832-4AA7-A61A-7EA995B54FA1}"/>
    <cellStyle name="Comma 2 3 2 2 5" xfId="33959" xr:uid="{BD183C66-A3F1-48DE-A58E-49405BA31918}"/>
    <cellStyle name="Comma 2 3 2 3" xfId="6250" xr:uid="{47F80CFC-9F41-4ED9-802F-3F03AA5B8C81}"/>
    <cellStyle name="Comma 2 3 2 3 2" xfId="6712" xr:uid="{4DA882B8-94FF-45C5-A500-D6DA8CFEC0E4}"/>
    <cellStyle name="Comma 2 3 2 3 2 2" xfId="34989" xr:uid="{7EDA77D5-6099-4F18-8639-35300940F0E7}"/>
    <cellStyle name="Comma 2 3 2 3 3" xfId="12950" xr:uid="{F65C6113-9694-49DC-BF16-71F9312A15BE}"/>
    <cellStyle name="Comma 2 3 2 3 3 2" xfId="34357" xr:uid="{5C27FD71-E86D-4C12-89A0-F5F2D4FB3BF9}"/>
    <cellStyle name="Comma 2 3 2 4" xfId="5243" xr:uid="{0EA082F6-ED3F-445D-AD08-952670D1E344}"/>
    <cellStyle name="Comma 2 3 2 4 2" xfId="6623" xr:uid="{A992C1DA-FFC3-41B1-9CD6-BD9901D21695}"/>
    <cellStyle name="Comma 2 3 2 4 2 2" xfId="34744" xr:uid="{E2993C0D-E802-4DBF-B756-26F7CF33ED80}"/>
    <cellStyle name="Comma 2 3 2 4 3" xfId="11954" xr:uid="{05FDD378-1A14-4CEF-8090-BBC889EDEED8}"/>
    <cellStyle name="Comma 2 3 2 4 3 2" xfId="34113" xr:uid="{360AC8FC-AAD3-4FF1-8928-153851622480}"/>
    <cellStyle name="Comma 2 3 2 5" xfId="6507" xr:uid="{F2EA0438-36F7-4AD2-B7C2-A90E41B61F20}"/>
    <cellStyle name="Comma 2 3 2 5 2" xfId="34454" xr:uid="{23177327-969A-4F9E-9BE7-74A294F76944}"/>
    <cellStyle name="Comma 2 3 2 6" xfId="33958" xr:uid="{2480F6AE-7F18-4D44-BF3C-F319CDB30094}"/>
    <cellStyle name="Comma 2 3 3" xfId="436" xr:uid="{D6834633-2191-467E-98B2-F88B9E51EA23}"/>
    <cellStyle name="Comma 2 3 3 2" xfId="6252" xr:uid="{859E0405-9613-4A6F-9819-558E3C19A874}"/>
    <cellStyle name="Comma 2 3 3 2 2" xfId="6714" xr:uid="{ED70C47B-71E1-422D-97A1-1CED8C8A7AA4}"/>
    <cellStyle name="Comma 2 3 3 2 2 2" xfId="34991" xr:uid="{8FF4D19F-50E4-442A-9A32-C770B6E8A042}"/>
    <cellStyle name="Comma 2 3 3 2 3" xfId="12952" xr:uid="{5420C579-3DE3-425D-A7E5-AB48ADA3C3A4}"/>
    <cellStyle name="Comma 2 3 3 2 3 2" xfId="34359" xr:uid="{4EFD205F-9E68-4E90-AED2-E38D59420AFB}"/>
    <cellStyle name="Comma 2 3 3 3" xfId="5245" xr:uid="{D3E3C3A5-5F71-401E-80D9-5BE4DEF14BAC}"/>
    <cellStyle name="Comma 2 3 3 3 2" xfId="6625" xr:uid="{548F328D-6C70-4E29-86EB-4840D3AAD39C}"/>
    <cellStyle name="Comma 2 3 3 3 2 2" xfId="34746" xr:uid="{55D7393D-9E5E-414D-A9B6-F0DFED1DFEB3}"/>
    <cellStyle name="Comma 2 3 3 3 3" xfId="11956" xr:uid="{CEB87809-4117-4FBB-BB31-B80EB1DA3638}"/>
    <cellStyle name="Comma 2 3 3 3 3 2" xfId="34115" xr:uid="{D5790CB3-501A-468A-9CAF-F62DF5EC0CEB}"/>
    <cellStyle name="Comma 2 3 3 4" xfId="6516" xr:uid="{78CA6F0C-ADE1-4985-A2E6-99A42A6C6659}"/>
    <cellStyle name="Comma 2 3 3 4 2" xfId="34456" xr:uid="{FD7DD6EE-B595-4C50-A50D-7BDAFA8DB50C}"/>
    <cellStyle name="Comma 2 3 3 5" xfId="33960" xr:uid="{F835B2AB-35FB-40A1-9B88-77DD85432A4F}"/>
    <cellStyle name="Comma 2 3 4" xfId="6249" xr:uid="{2A131ACA-B51E-47F4-B77E-C9D7601E39BB}"/>
    <cellStyle name="Comma 2 3 4 2" xfId="6711" xr:uid="{0F51A975-4CF5-4D2B-81AD-9C155A40B48E}"/>
    <cellStyle name="Comma 2 3 4 2 2" xfId="34988" xr:uid="{45B4361C-4A21-4A10-8A73-5AFE2CF5ACFB}"/>
    <cellStyle name="Comma 2 3 4 3" xfId="12949" xr:uid="{6AED177C-DAEC-4E20-92D7-DA5D3BA8A805}"/>
    <cellStyle name="Comma 2 3 4 3 2" xfId="34356" xr:uid="{53F43735-02C6-4CB6-857A-C10B512C0009}"/>
    <cellStyle name="Comma 2 3 5" xfId="5242" xr:uid="{3E318EAC-1F14-4C1F-B841-542D8BA1E417}"/>
    <cellStyle name="Comma 2 3 5 2" xfId="6622" xr:uid="{BE131A21-8F22-4662-B9A4-F5BF1B23DB45}"/>
    <cellStyle name="Comma 2 3 5 2 2" xfId="34743" xr:uid="{BF372C56-14CC-4F57-BBA6-785190DD59E1}"/>
    <cellStyle name="Comma 2 3 5 3" xfId="11953" xr:uid="{56719536-BC71-46AC-BFC4-0D66FFC16614}"/>
    <cellStyle name="Comma 2 3 5 3 2" xfId="34112" xr:uid="{AED194B8-D5DD-40AA-8890-5190F3D7B14C}"/>
    <cellStyle name="Comma 2 3 6" xfId="990" xr:uid="{63E7E9E5-1904-435A-8B3A-34E438AA9536}"/>
    <cellStyle name="Comma 2 3 6 2" xfId="6521" xr:uid="{6D3EEDE8-E3D2-497A-A4CA-0FBA811CBA7F}"/>
    <cellStyle name="Comma 2 3 6 3" xfId="7766" xr:uid="{EB642748-591F-48FC-9E35-B8C9A26079CB}"/>
    <cellStyle name="Comma 2 3 6 4" xfId="34453" xr:uid="{6D09549D-AE26-4CC8-9829-5F2E8BA34025}"/>
    <cellStyle name="Comma 2 3 7" xfId="33957" xr:uid="{C188A4CD-4659-4967-837B-1D70D000AD75}"/>
    <cellStyle name="Comma 2 4" xfId="318" xr:uid="{989DA733-5A4C-47BE-9F1B-963FFE8B439B}"/>
    <cellStyle name="Comma 2 4 2" xfId="6253" xr:uid="{BBC243A1-6C03-4799-82B9-8DCD647EF49C}"/>
    <cellStyle name="Comma 2 4 2 2" xfId="6715" xr:uid="{5FA4CEA4-B3FE-4020-9565-80EEFAAFE08C}"/>
    <cellStyle name="Comma 2 4 2 2 2" xfId="34992" xr:uid="{87965A7E-9358-4334-92A8-2BEE78EC6938}"/>
    <cellStyle name="Comma 2 4 2 3" xfId="12953" xr:uid="{A7CAC887-986F-424A-8CC2-2C6CE1936D4C}"/>
    <cellStyle name="Comma 2 4 2 3 2" xfId="34360" xr:uid="{C08092BE-0B9A-47DA-A5D8-A4FBC82B151E}"/>
    <cellStyle name="Comma 2 4 3" xfId="5246" xr:uid="{6AFACDE3-7F83-4739-96AF-7A4AA6C97BA1}"/>
    <cellStyle name="Comma 2 4 3 2" xfId="6626" xr:uid="{61F1FC61-33E7-4195-9534-B6352404C362}"/>
    <cellStyle name="Comma 2 4 3 2 2" xfId="34747" xr:uid="{9A67409C-63F7-4C13-81D7-E840655E249B}"/>
    <cellStyle name="Comma 2 4 3 3" xfId="11957" xr:uid="{5B9092BC-585D-4B55-88D1-EC9C8ED2AD3F}"/>
    <cellStyle name="Comma 2 4 3 3 2" xfId="34116" xr:uid="{DD4D732E-5B9A-4AEA-B83A-A86D1DEAFDC6}"/>
    <cellStyle name="Comma 2 4 4" xfId="988" xr:uid="{4467C357-B390-459C-A3C6-4741467CC910}"/>
    <cellStyle name="Comma 2 4 4 2" xfId="6519" xr:uid="{4FAAAB66-8ED7-49E6-A935-58A21724F4E9}"/>
    <cellStyle name="Comma 2 4 4 3" xfId="7764" xr:uid="{683106B5-40C3-4FEE-91D7-19A45346BE11}"/>
    <cellStyle name="Comma 2 4 4 4" xfId="34457" xr:uid="{6A19F909-33C1-4B27-8DB1-55415D91F198}"/>
    <cellStyle name="Comma 2 4 5" xfId="33961" xr:uid="{9B671919-21DB-4447-8BE5-42634E48EB49}"/>
    <cellStyle name="Comma 2 5" xfId="429" xr:uid="{CC64BFB9-DC51-4500-94D9-5B816D04705E}"/>
    <cellStyle name="Comma 2 5 2" xfId="6254" xr:uid="{32397FD8-CB5A-44D7-803A-78EA8FAF2B6F}"/>
    <cellStyle name="Comma 2 5 2 2" xfId="6716" xr:uid="{C6FE887B-6EC8-49C3-ACF1-57BFE6A0D78B}"/>
    <cellStyle name="Comma 2 5 2 2 2" xfId="34993" xr:uid="{6FD94DA7-6353-4D90-94AA-21F194B87B6C}"/>
    <cellStyle name="Comma 2 5 2 3" xfId="12954" xr:uid="{C0A5C019-8C85-447D-A575-E25A5936C027}"/>
    <cellStyle name="Comma 2 5 2 3 2" xfId="34361" xr:uid="{F073557F-AEF4-4A08-8FA0-DA91A536525D}"/>
    <cellStyle name="Comma 2 5 3" xfId="5247" xr:uid="{BE96299B-9125-43F1-A7A1-F6CE5E63B473}"/>
    <cellStyle name="Comma 2 5 3 2" xfId="6627" xr:uid="{1DEE3053-C86D-4A9E-8EA4-358FA2EF0B02}"/>
    <cellStyle name="Comma 2 5 3 2 2" xfId="34748" xr:uid="{C1E0EC6A-AB72-4850-BEAE-F5608A147C06}"/>
    <cellStyle name="Comma 2 5 3 3" xfId="11958" xr:uid="{8DEC13DB-C8D0-4634-8502-8DDBAC9C2E82}"/>
    <cellStyle name="Comma 2 5 3 3 2" xfId="34117" xr:uid="{E73ACE86-5BE5-4C7E-84CD-164557A86A57}"/>
    <cellStyle name="Comma 2 5 4" xfId="34458" xr:uid="{CE00009F-78DE-4E10-BB2E-DCB1AA7934DA}"/>
    <cellStyle name="Comma 2 5 5" xfId="33962" xr:uid="{A9A1D967-29E7-4304-9030-431B21CD81EC}"/>
    <cellStyle name="Comma 2 6" xfId="185" xr:uid="{A44D2F23-E664-4B77-9839-44834DC242F3}"/>
    <cellStyle name="Comma 2 6 2" xfId="6255" xr:uid="{1616AA0F-C591-413B-8B45-EB64FB51F8E1}"/>
    <cellStyle name="Comma 2 6 2 2" xfId="6717" xr:uid="{3F68CFEF-4E16-4E51-91A9-5A7B4CF416B1}"/>
    <cellStyle name="Comma 2 6 2 2 2" xfId="34994" xr:uid="{C3111A60-7D7C-4948-9C67-C0F81727646F}"/>
    <cellStyle name="Comma 2 6 2 3" xfId="12955" xr:uid="{128ED015-83FE-4D4F-B577-76BA4D69946A}"/>
    <cellStyle name="Comma 2 6 2 3 2" xfId="34362" xr:uid="{78AA2FBF-64AE-46B3-A609-53D56127A998}"/>
    <cellStyle name="Comma 2 6 3" xfId="5248" xr:uid="{BCE79D7D-7915-4FC5-B7FE-F23903AAB29C}"/>
    <cellStyle name="Comma 2 6 3 2" xfId="6628" xr:uid="{4A5F3A46-BD5B-4C1D-AE0C-7ECE4FE10C22}"/>
    <cellStyle name="Comma 2 6 3 2 2" xfId="34749" xr:uid="{B78028FF-9F30-4A6D-B4A3-3F493792615B}"/>
    <cellStyle name="Comma 2 6 3 3" xfId="11959" xr:uid="{42EFD5CD-25E4-4F38-9B93-474CFB6E1B03}"/>
    <cellStyle name="Comma 2 6 3 3 2" xfId="34118" xr:uid="{E4680F51-7E9E-4FDA-9EF4-F47A4787B127}"/>
    <cellStyle name="Comma 2 6 4" xfId="34459" xr:uid="{B4A1D885-C318-443A-A15B-32FEB564C290}"/>
    <cellStyle name="Comma 2 6 5" xfId="33963" xr:uid="{0FFC194C-C2C8-46EC-82A3-FF291C144D24}"/>
    <cellStyle name="Comma 2 7" xfId="5249" xr:uid="{DE0D1A1F-4F0A-4722-BC1F-0E7CCFA41022}"/>
    <cellStyle name="Comma 2 7 2" xfId="6256" xr:uid="{80A14619-8F36-4A5E-A5DF-4EB52B9FB83E}"/>
    <cellStyle name="Comma 2 7 2 2" xfId="6718" xr:uid="{23E3A681-6CA7-41BB-BCEA-EF84967C5630}"/>
    <cellStyle name="Comma 2 7 2 2 2" xfId="34995" xr:uid="{1630B416-4173-4CDA-B68C-6590FB688AD8}"/>
    <cellStyle name="Comma 2 7 2 3" xfId="12956" xr:uid="{8A727FE9-1D10-4848-9D56-9705D068060B}"/>
    <cellStyle name="Comma 2 7 2 3 2" xfId="34363" xr:uid="{D9367B38-29AD-487E-8C11-E7E24D6FE5B4}"/>
    <cellStyle name="Comma 2 7 3" xfId="6629" xr:uid="{B9007945-93CB-4709-8DA0-ED0B25155078}"/>
    <cellStyle name="Comma 2 7 3 2" xfId="34750" xr:uid="{7440ABBF-E6E8-4AE3-ABD1-3C18A536AEF4}"/>
    <cellStyle name="Comma 2 7 3 3" xfId="34119" xr:uid="{86662DDE-C296-45A0-9867-BB8CC6754148}"/>
    <cellStyle name="Comma 2 7 4" xfId="11960" xr:uid="{1983FF07-AD6B-4D4D-A554-C50BAC841A52}"/>
    <cellStyle name="Comma 2 7 4 2" xfId="34460" xr:uid="{5990159C-507A-4597-9383-47B3C667B760}"/>
    <cellStyle name="Comma 2 7 5" xfId="33964" xr:uid="{172D63FA-7077-4801-931F-817993BB57C6}"/>
    <cellStyle name="Comma 2 8" xfId="5250" xr:uid="{87E19AAA-9B42-49D8-9520-50296AC1B31B}"/>
    <cellStyle name="Comma 2 8 2" xfId="6257" xr:uid="{5AF0B12D-47EF-43B4-B634-80CF5A0FCF51}"/>
    <cellStyle name="Comma 2 8 2 2" xfId="6719" xr:uid="{A1EF9762-3590-4346-B31B-CA5923584FC0}"/>
    <cellStyle name="Comma 2 8 2 2 2" xfId="34996" xr:uid="{2BEBBDF3-C1F5-465F-9397-D1C81708793B}"/>
    <cellStyle name="Comma 2 8 2 3" xfId="12957" xr:uid="{A4068833-2A00-41C9-BB31-FEBBDC05FB3C}"/>
    <cellStyle name="Comma 2 8 2 3 2" xfId="34364" xr:uid="{2D3BE9B1-6D01-434C-B2E0-C8D46558FA79}"/>
    <cellStyle name="Comma 2 8 3" xfId="6630" xr:uid="{69697F5F-EF53-4E32-A962-6E86E5FAA61C}"/>
    <cellStyle name="Comma 2 8 3 2" xfId="34751" xr:uid="{567C9687-B41D-4648-AEA7-3083B2D6DFF1}"/>
    <cellStyle name="Comma 2 8 3 3" xfId="34120" xr:uid="{51189A00-BBD4-4E1F-BBF3-D96338FC797D}"/>
    <cellStyle name="Comma 2 8 4" xfId="11961" xr:uid="{979B95CE-DDA4-4E60-8749-9386E3FC1826}"/>
    <cellStyle name="Comma 2 8 4 2" xfId="34461" xr:uid="{05E17420-B5D8-4CD0-B7E4-FF9193DA0792}"/>
    <cellStyle name="Comma 2 8 5" xfId="33965" xr:uid="{BBB1C086-DFD3-492E-8D46-7885A1A601F7}"/>
    <cellStyle name="Comma 2 9" xfId="5251" xr:uid="{997BE041-1652-47B2-BBC0-25300238929A}"/>
    <cellStyle name="Comma 2 9 2" xfId="6258" xr:uid="{6242D399-F90A-4B17-80A1-51456722D888}"/>
    <cellStyle name="Comma 2 9 2 2" xfId="6720" xr:uid="{3F78EA4C-BE95-4669-96D6-563B9B969472}"/>
    <cellStyle name="Comma 2 9 2 2 2" xfId="34997" xr:uid="{D26F1FC7-5325-45F4-AD49-F1346313268F}"/>
    <cellStyle name="Comma 2 9 2 3" xfId="12958" xr:uid="{C5CF8166-11A1-4E52-BD02-C41529F8FC18}"/>
    <cellStyle name="Comma 2 9 2 3 2" xfId="34365" xr:uid="{9AC04104-8B14-48AC-A36B-8FC6BC772B1D}"/>
    <cellStyle name="Comma 2 9 3" xfId="6631" xr:uid="{66DDFA58-35E2-4A2A-8A2D-1FEE785F0DAF}"/>
    <cellStyle name="Comma 2 9 3 2" xfId="34752" xr:uid="{CA427AFE-D994-4C69-A6B3-13A1A5C66EFA}"/>
    <cellStyle name="Comma 2 9 3 3" xfId="34121" xr:uid="{E907927A-B082-432D-83CD-6471722C0AB5}"/>
    <cellStyle name="Comma 2 9 4" xfId="11962" xr:uid="{AF1D28CE-C080-445A-A40C-F59501D7E61B}"/>
    <cellStyle name="Comma 2 9 4 2" xfId="34462" xr:uid="{F3D67D41-8281-465D-9D54-62A901413144}"/>
    <cellStyle name="Comma 2 9 5" xfId="33966" xr:uid="{531EF69F-B1AE-4BF8-9608-7880DC58ACC5}"/>
    <cellStyle name="Comma 20" xfId="17056" xr:uid="{5BC7C836-D67F-4FF8-998D-D06AAA03F3BB}"/>
    <cellStyle name="Comma 21" xfId="20711" xr:uid="{2264F698-F375-4467-BA76-40F285B0132F}"/>
    <cellStyle name="Comma 22" xfId="24389" xr:uid="{77BB2145-19FE-4DBF-8CE3-1EFA6CD07768}"/>
    <cellStyle name="Comma 23" xfId="27898" xr:uid="{98309073-E5E9-42A8-AACE-FCD67E2DF69C}"/>
    <cellStyle name="Comma 24" xfId="31105" xr:uid="{C8DCD794-F575-4C8B-8672-00D3DBE44C81}"/>
    <cellStyle name="Comma 25" xfId="33697" xr:uid="{BADBEE4E-6C55-460A-BAB8-84F831DDD50D}"/>
    <cellStyle name="Comma 27" xfId="6279" xr:uid="{C55579D3-0220-46D7-9808-A3B233391D53}"/>
    <cellStyle name="Comma 27 2" xfId="6734" xr:uid="{48D3BBD7-2434-41DD-9266-9958D89FA9D7}"/>
    <cellStyle name="Comma 27 2 2" xfId="35011" xr:uid="{B4491B57-93FA-4F95-A519-8ADFA7A9F5E9}"/>
    <cellStyle name="Comma 27 3" xfId="12979" xr:uid="{18AADAE3-89EB-4880-BEB8-7C72422E6B8D}"/>
    <cellStyle name="Comma 27 3 2" xfId="34378" xr:uid="{A129AD5B-C2F6-465F-ABBB-1ABCC8BDE609}"/>
    <cellStyle name="Comma 3" xfId="96" xr:uid="{D3541E11-7C71-4C85-A6BE-9AA44217F5DA}"/>
    <cellStyle name="Comma 3 2" xfId="351" xr:uid="{EE7D3A32-9DC5-4855-8289-3986637E75C6}"/>
    <cellStyle name="Comma 3 2 2" xfId="5254" xr:uid="{B62A6E55-9F44-4AE6-8BA7-67F334200D55}"/>
    <cellStyle name="Comma 3 2 2 2" xfId="6261" xr:uid="{42F05D59-CB75-467D-AB17-BCBDF92CF7D6}"/>
    <cellStyle name="Comma 3 2 2 2 2" xfId="6723" xr:uid="{E52A6B75-FAE9-4D02-8FAA-BF310D1CC866}"/>
    <cellStyle name="Comma 3 2 2 2 2 2" xfId="35000" xr:uid="{11E779BD-0E76-48C7-B472-6ABE5AB7EFA6}"/>
    <cellStyle name="Comma 3 2 2 2 3" xfId="12961" xr:uid="{E541F059-4830-4B68-A732-401F5B947ACA}"/>
    <cellStyle name="Comma 3 2 2 2 3 2" xfId="34368" xr:uid="{902EF426-A6D2-4913-994D-CFBF91564AAB}"/>
    <cellStyle name="Comma 3 2 2 3" xfId="6634" xr:uid="{31E9FEF8-9134-4B15-8A05-C3BF78DB713B}"/>
    <cellStyle name="Comma 3 2 2 3 2" xfId="34755" xr:uid="{EA54648A-1BFE-451D-9FCF-B2D4FB82A6E8}"/>
    <cellStyle name="Comma 3 2 2 3 3" xfId="34124" xr:uid="{86A25D9F-6FBB-45D7-A75A-22B15D329B05}"/>
    <cellStyle name="Comma 3 2 2 4" xfId="11965" xr:uid="{D0CF7903-C1BE-48CA-8887-001952D84FB0}"/>
    <cellStyle name="Comma 3 2 2 4 2" xfId="34465" xr:uid="{0B8A1D09-4443-4AE2-BF2C-D554DCAD905A}"/>
    <cellStyle name="Comma 3 2 2 5" xfId="33969" xr:uid="{3199C0F7-CAB2-4377-8E90-7ECF7EFD440D}"/>
    <cellStyle name="Comma 3 2 3" xfId="5255" xr:uid="{90820D16-7330-4686-91BE-44E76C0558DD}"/>
    <cellStyle name="Comma 3 2 3 2" xfId="6262" xr:uid="{D6C79673-417F-4134-9D04-61951681356F}"/>
    <cellStyle name="Comma 3 2 3 2 2" xfId="6724" xr:uid="{9785412C-B1D9-453B-A30B-0D9D29A24E2B}"/>
    <cellStyle name="Comma 3 2 3 2 2 2" xfId="35001" xr:uid="{481EDA76-F765-4F41-A676-A39FD57A26C3}"/>
    <cellStyle name="Comma 3 2 3 2 3" xfId="12962" xr:uid="{C32822E0-3D39-4A14-93F4-CE819C68257F}"/>
    <cellStyle name="Comma 3 2 3 2 3 2" xfId="34369" xr:uid="{2F62E2BE-1488-42CF-9128-687D1BF3AFF6}"/>
    <cellStyle name="Comma 3 2 3 3" xfId="6635" xr:uid="{47FCFD99-1323-4434-B71D-46D02EFC73A7}"/>
    <cellStyle name="Comma 3 2 3 3 2" xfId="34756" xr:uid="{2294E2D0-70BD-41E0-B369-C29C5EA2EADF}"/>
    <cellStyle name="Comma 3 2 3 3 3" xfId="34125" xr:uid="{AEDF33BD-61D0-475D-B63D-4A733FB0FA1C}"/>
    <cellStyle name="Comma 3 2 3 4" xfId="11966" xr:uid="{D1519016-B4B6-4C8B-B788-5ED35895B398}"/>
    <cellStyle name="Comma 3 2 3 4 2" xfId="34466" xr:uid="{6D581BDF-C4E7-4CF6-BF7D-B3CC968EB9BB}"/>
    <cellStyle name="Comma 3 2 3 5" xfId="33970" xr:uid="{2F88D104-5D96-470C-9EE9-0A8D8E1C66C5}"/>
    <cellStyle name="Comma 3 2 4" xfId="6260" xr:uid="{AA70C2BC-FEA5-4898-8120-7BACC54F345A}"/>
    <cellStyle name="Comma 3 2 4 2" xfId="6722" xr:uid="{674229EB-0AD0-4A66-9E67-29F4DB33C29B}"/>
    <cellStyle name="Comma 3 2 4 2 2" xfId="34999" xr:uid="{0651F271-283B-4387-B43A-6BB188725516}"/>
    <cellStyle name="Comma 3 2 4 3" xfId="12960" xr:uid="{94D8FC1E-299F-489C-B67B-391F3653EC1A}"/>
    <cellStyle name="Comma 3 2 4 3 2" xfId="34367" xr:uid="{26DCBD83-7168-4F06-B831-A4C3F16DB835}"/>
    <cellStyle name="Comma 3 2 5" xfId="5253" xr:uid="{6369C4FA-32DD-4ABA-B143-982182D81487}"/>
    <cellStyle name="Comma 3 2 5 2" xfId="6633" xr:uid="{6B8F1E7A-FFD2-4833-8E17-3334D0A74211}"/>
    <cellStyle name="Comma 3 2 5 2 2" xfId="34754" xr:uid="{0D652B06-31A0-45B6-AF89-5DF9EF1B5ED3}"/>
    <cellStyle name="Comma 3 2 5 3" xfId="11964" xr:uid="{4A1C7E8C-3EE2-454B-A987-DCF9D7D4C2DD}"/>
    <cellStyle name="Comma 3 2 5 3 2" xfId="34123" xr:uid="{4D030540-5D58-4882-B3B8-DCADAFB8583A}"/>
    <cellStyle name="Comma 3 2 6" xfId="6501" xr:uid="{412FAE6F-F481-4EB5-B9A0-36B0AA483DAC}"/>
    <cellStyle name="Comma 3 2 6 2" xfId="35012" xr:uid="{15B99019-DE16-4DD9-A138-D01945ACA393}"/>
    <cellStyle name="Comma 3 2 6 3" xfId="34379" xr:uid="{9F074B68-83AE-4A7A-850E-504BBDAD8936}"/>
    <cellStyle name="Comma 3 2 6 4" xfId="33887" xr:uid="{7BEF52F9-C59C-45D6-84E0-E41DFA8B4341}"/>
    <cellStyle name="Comma 3 2 7" xfId="34464" xr:uid="{EE35E546-93C7-4D9F-8D74-880F28B43239}"/>
    <cellStyle name="Comma 3 2 8" xfId="33968" xr:uid="{1EDC1D49-EAB0-443A-A60E-7F1AB61E8533}"/>
    <cellStyle name="Comma 3 3" xfId="432" xr:uid="{AFA7EC38-1496-4C07-86DE-D7CD369CBE97}"/>
    <cellStyle name="Comma 3 3 2" xfId="6263" xr:uid="{4F1BB440-4348-40FF-8EA4-3D0B6F64779B}"/>
    <cellStyle name="Comma 3 3 2 2" xfId="6725" xr:uid="{E0A43AB0-3E24-4D71-B35C-0EDA879157C3}"/>
    <cellStyle name="Comma 3 3 2 2 2" xfId="35002" xr:uid="{2F9B85BC-9C94-40AE-9C7E-B91FEB854835}"/>
    <cellStyle name="Comma 3 3 2 3" xfId="12963" xr:uid="{059E2989-9E52-447C-B94E-AA681D10292A}"/>
    <cellStyle name="Comma 3 3 2 3 2" xfId="34370" xr:uid="{187F82AC-E3CB-4CA7-B832-DE54D10A0AA1}"/>
    <cellStyle name="Comma 3 3 3" xfId="5256" xr:uid="{0BA49F73-33A6-47BD-BC3C-5D8E499948FC}"/>
    <cellStyle name="Comma 3 3 3 2" xfId="6636" xr:uid="{DEEEA9CE-92FC-4FD4-8D69-8287C0039A3C}"/>
    <cellStyle name="Comma 3 3 3 2 2" xfId="34757" xr:uid="{0AD21AC1-02F6-4CC9-98C6-835077B6D99E}"/>
    <cellStyle name="Comma 3 3 3 3" xfId="11967" xr:uid="{025BB9A5-0106-4576-AC4B-A628A67BD415}"/>
    <cellStyle name="Comma 3 3 3 3 2" xfId="34126" xr:uid="{634A68BB-95DF-4BCE-B2B1-C90530613219}"/>
    <cellStyle name="Comma 3 3 4" xfId="6512" xr:uid="{89A3CC0F-2834-410E-9887-C7A00F7AC74F}"/>
    <cellStyle name="Comma 3 3 4 2" xfId="34467" xr:uid="{D32A5FD3-BC7E-4805-BECA-364C9B159AD0}"/>
    <cellStyle name="Comma 3 3 5" xfId="33971" xr:uid="{5B95CE9D-24C7-44E8-B23C-C3A70C4BB024}"/>
    <cellStyle name="Comma 3 4" xfId="219" xr:uid="{9DC5828B-829A-4B23-914B-08AF1960E760}"/>
    <cellStyle name="Comma 3 4 2" xfId="6259" xr:uid="{2BEFB496-5FE2-4A10-AB4C-DFAD48868F1E}"/>
    <cellStyle name="Comma 3 4 2 2" xfId="6721" xr:uid="{99C8C55A-50F0-4E86-9037-5661D0603CC4}"/>
    <cellStyle name="Comma 3 4 2 3" xfId="12959" xr:uid="{85DA29AF-5ED3-4272-882F-B56A1DF6DB40}"/>
    <cellStyle name="Comma 3 4 2 4" xfId="34998" xr:uid="{727CB4E5-1834-4C6E-A551-ED92FFB0C70C}"/>
    <cellStyle name="Comma 3 4 3" xfId="6491" xr:uid="{A6CB2F9D-33EA-46FB-AB47-7AC6C17BF3B6}"/>
    <cellStyle name="Comma 3 4 3 2" xfId="34366" xr:uid="{A125B2A8-3382-49A2-8ED1-08BEE85DB08B}"/>
    <cellStyle name="Comma 3 5" xfId="5252" xr:uid="{BE9B493F-89C7-4ED1-BC1D-DFCB55773253}"/>
    <cellStyle name="Comma 3 5 2" xfId="6632" xr:uid="{8FA2CC3D-BD9B-466B-82D4-B6633CF85265}"/>
    <cellStyle name="Comma 3 5 2 2" xfId="34753" xr:uid="{14D57369-56B2-48E9-9926-4C311B70B2A4}"/>
    <cellStyle name="Comma 3 5 3" xfId="11963" xr:uid="{106EABB8-E44E-4039-B537-DD3A49510272}"/>
    <cellStyle name="Comma 3 5 3 2" xfId="34122" xr:uid="{8C42B04E-CEA2-4FA6-BC0D-1067454FE2E1}"/>
    <cellStyle name="Comma 3 6" xfId="991" xr:uid="{9B674FE9-3C26-4F7E-A685-07B23E03A8E5}"/>
    <cellStyle name="Comma 3 6 2" xfId="6522" xr:uid="{73F34FD9-70EB-4F37-997B-52A53BE3AD6F}"/>
    <cellStyle name="Comma 3 6 3" xfId="7767" xr:uid="{80D0F8D5-0634-490D-B997-EBF40B29BF53}"/>
    <cellStyle name="Comma 3 6 4" xfId="34463" xr:uid="{4553CACE-13A2-4F01-BFE0-530C2AEF3D19}"/>
    <cellStyle name="Comma 3 7" xfId="6475" xr:uid="{1250C16C-01F7-44F6-8BE5-8AF11923D747}"/>
    <cellStyle name="Comma 3 7 2" xfId="33967" xr:uid="{D7FA715B-F509-49BB-B0C0-5153764A6657}"/>
    <cellStyle name="Comma 3_Asset Health Themes (2)" xfId="5257" xr:uid="{4D3A2575-4036-411A-B912-B873001184C8}"/>
    <cellStyle name="Comma 4" xfId="135" xr:uid="{09D7C4DF-9DDB-4BE7-A326-E82DE6A4D1A8}"/>
    <cellStyle name="Comma 4 2" xfId="143" xr:uid="{22292530-6C2E-4E35-A8E1-F133951DF33C}"/>
    <cellStyle name="Comma 4 2 2" xfId="167" xr:uid="{4BA0FEF3-F337-43D1-947C-368D17A09CB6}"/>
    <cellStyle name="Comma 4 2 2 2" xfId="379" xr:uid="{7C6FF302-6359-4CDB-9E9D-72D7F6D21E72}"/>
    <cellStyle name="Comma 4 2 2 2 2" xfId="6506" xr:uid="{A3E3B159-6D58-4478-A6DF-4F843930953A}"/>
    <cellStyle name="Comma 4 2 2 3" xfId="6487" xr:uid="{2718E805-73F7-4EDF-91A5-75D02D0ECDF4}"/>
    <cellStyle name="Comma 4 2 2 4" xfId="35003" xr:uid="{06E71582-0143-4DC5-8F31-391BF7FB85C4}"/>
    <cellStyle name="Comma 4 2 3" xfId="435" xr:uid="{EE776D65-D9D6-4F2B-9FD6-65F673CBEA9E}"/>
    <cellStyle name="Comma 4 2 3 2" xfId="6515" xr:uid="{A39AE8B8-0A51-495B-8753-274C767F00EF}"/>
    <cellStyle name="Comma 4 2 3 3" xfId="34371" xr:uid="{8761F21B-BA03-4985-983D-292155CA9305}"/>
    <cellStyle name="Comma 4 2 4" xfId="254" xr:uid="{42C96707-55F0-4528-ADAD-4CCCBF2BDE8B}"/>
    <cellStyle name="Comma 4 2 4 2" xfId="6496" xr:uid="{F46BCEEB-A3A9-4224-9F83-A26C956652E7}"/>
    <cellStyle name="Comma 4 2 5" xfId="6264" xr:uid="{70956D6D-1CC7-4121-B9DC-FD321213F208}"/>
    <cellStyle name="Comma 4 2 5 2" xfId="6726" xr:uid="{86324DFB-4E78-4A59-8277-7918B2FE6D1F}"/>
    <cellStyle name="Comma 4 2 5 3" xfId="12964" xr:uid="{7FE6B6E6-C9C8-4214-B701-F0ADD22EE924}"/>
    <cellStyle name="Comma 4 2 6" xfId="6483" xr:uid="{FDBD07DD-BDFE-4F95-A766-97868EC91973}"/>
    <cellStyle name="Comma 4 3" xfId="374" xr:uid="{2100E651-D594-4051-9D2C-1B569BF52964}"/>
    <cellStyle name="Comma 4 3 2" xfId="5258" xr:uid="{CE14C344-0E20-49EF-8F60-7DC450D0CFBA}"/>
    <cellStyle name="Comma 4 3 2 2" xfId="6637" xr:uid="{9F9C5A20-228C-4A1E-9D35-08F8C9B1F0FC}"/>
    <cellStyle name="Comma 4 3 2 3" xfId="11968" xr:uid="{24FAA364-57A7-4120-B392-BD02F2E86576}"/>
    <cellStyle name="Comma 4 3 2 4" xfId="34758" xr:uid="{E6CE9C31-41B5-440A-88FF-0A3BADC7C5F3}"/>
    <cellStyle name="Comma 4 3 3" xfId="6505" xr:uid="{487F8B48-AA27-4FC8-90D1-DF541A353190}"/>
    <cellStyle name="Comma 4 3 3 2" xfId="34127" xr:uid="{36BE56BD-6A26-44A6-B0A2-724E2796224C}"/>
    <cellStyle name="Comma 4 4" xfId="434" xr:uid="{7DEE0536-0E1B-4E70-903C-1451E4A9A88A}"/>
    <cellStyle name="Comma 4 4 2" xfId="6514" xr:uid="{092A88BD-E946-4052-87B8-171D854C88AB}"/>
    <cellStyle name="Comma 4 4 3" xfId="34468" xr:uid="{DF7E6BBC-DB50-43BA-82FF-33293359BDC3}"/>
    <cellStyle name="Comma 4 5" xfId="247" xr:uid="{827D5629-8505-4278-A74B-8A288C1620DE}"/>
    <cellStyle name="Comma 4 5 2" xfId="6495" xr:uid="{4B0E2DE4-3706-4F34-A9C9-60C03D1EB23C}"/>
    <cellStyle name="Comma 4 5 3" xfId="33972" xr:uid="{3F70F95C-3F4E-4671-93A2-137874260EE2}"/>
    <cellStyle name="Comma 4 6" xfId="992" xr:uid="{8DE20718-0FCB-483E-BA6B-2747BAD46980}"/>
    <cellStyle name="Comma 4 6 2" xfId="6523" xr:uid="{863C4FDF-111E-4D1B-9AF6-4A30ACA8F4F2}"/>
    <cellStyle name="Comma 4 6 3" xfId="7768" xr:uid="{652EB41A-43B9-4D30-8B38-B057D2A9B5D8}"/>
    <cellStyle name="Comma 4 7" xfId="6481" xr:uid="{0B9C4E85-B859-41A7-9D53-3FD52AB17154}"/>
    <cellStyle name="Comma 5" xfId="159" xr:uid="{D6F8B74F-9A00-4377-BB2A-24512F2004C9}"/>
    <cellStyle name="Comma 5 2" xfId="426" xr:uid="{8DAD399D-DEEA-4708-B6A2-3B034D0C9DE1}"/>
    <cellStyle name="Comma 5 2 2" xfId="6265" xr:uid="{37A6EA1B-B940-43A1-8CA0-FEFDC0AFEC95}"/>
    <cellStyle name="Comma 5 2 2 2" xfId="136" xr:uid="{212A34EA-B8BE-470A-9135-E9A3AF6E1419}"/>
    <cellStyle name="Comma 5 2 2 2 2" xfId="145" xr:uid="{36D625F8-4FC6-49BD-BA13-8BADC1D7F3AA}"/>
    <cellStyle name="Comma 5 2 2 2 2 2" xfId="6484" xr:uid="{1BA2D7BF-5F69-4508-96A5-28F2CDB777B6}"/>
    <cellStyle name="Comma 5 2 2 2 3" xfId="6482" xr:uid="{6E2358B6-D6AF-4A18-B019-FAE0414CC243}"/>
    <cellStyle name="Comma 5 2 2 3" xfId="6727" xr:uid="{92E05421-6857-4F3D-AD6C-1D17D44DC962}"/>
    <cellStyle name="Comma 5 2 2 4" xfId="12965" xr:uid="{5AF7689B-687F-4ED8-97CC-36923F9BEEA0}"/>
    <cellStyle name="Comma 5 2 2 4 14 3" xfId="237" xr:uid="{A5F8228F-4CB9-4FD4-8916-97D2B5BF5B01}"/>
    <cellStyle name="Comma 5 2 2 4 14 3 2" xfId="365" xr:uid="{83372F7D-2BE7-46E6-B198-FAACE67ADB60}"/>
    <cellStyle name="Comma 5 2 2 4 14 3 2 2" xfId="6504" xr:uid="{60E6E900-9FB0-4ACF-AC2C-09E206B9A0C6}"/>
    <cellStyle name="Comma 5 2 2 4 14 3 3" xfId="433" xr:uid="{750DD62E-35B6-41F5-BA56-CFDC88826266}"/>
    <cellStyle name="Comma 5 2 2 4 14 3 3 2" xfId="6513" xr:uid="{82E156CF-55FF-4CEF-87AE-C5BA74FE3F9B}"/>
    <cellStyle name="Comma 5 2 2 4 14 3 4" xfId="6494" xr:uid="{B94ADE60-7184-4F47-BDA1-7F03EB9769B0}"/>
    <cellStyle name="Comma 5 2 2 5" xfId="35004" xr:uid="{1A38AA7B-AC0F-4121-8ED4-A94530BADEB6}"/>
    <cellStyle name="Comma 5 2 3" xfId="6508" xr:uid="{B054D630-A131-48B8-A19E-C258F2DB8C5B}"/>
    <cellStyle name="Comma 5 2 3 2" xfId="34372" xr:uid="{348EF263-D90A-435C-B197-3EA4225DD6E3}"/>
    <cellStyle name="Comma 5 3" xfId="300" xr:uid="{F34A36FF-0ACE-42B5-8610-17C929DC0DBB}"/>
    <cellStyle name="Comma 5 3 2" xfId="5259" xr:uid="{8B5BF7AC-3B67-48F6-A4C7-198D0029A3F5}"/>
    <cellStyle name="Comma 5 3 2 2" xfId="6638" xr:uid="{EEC05D50-537F-47EE-B899-56F699B09C99}"/>
    <cellStyle name="Comma 5 3 2 3" xfId="11969" xr:uid="{2DF7B01B-9D8C-42AD-B238-C1DE2513B991}"/>
    <cellStyle name="Comma 5 3 2 4" xfId="34759" xr:uid="{A3C8C843-FBC8-4313-87B2-73357BC08C38}"/>
    <cellStyle name="Comma 5 3 3" xfId="6497" xr:uid="{5593EDFD-1F40-43DF-B001-E6F84CEB5065}"/>
    <cellStyle name="Comma 5 3 3 2" xfId="34128" xr:uid="{50961F97-8C66-4EEC-90E2-3D7270EA6BDD}"/>
    <cellStyle name="Comma 5 4" xfId="993" xr:uid="{C04D9D6A-8E12-4583-B565-4C71DED0EF1C}"/>
    <cellStyle name="Comma 5 4 2" xfId="6524" xr:uid="{3EE78AE4-FC99-445C-8593-40C906986C7C}"/>
    <cellStyle name="Comma 5 4 3" xfId="7769" xr:uid="{90CC4C0C-182B-402A-B1C3-F99A948D0310}"/>
    <cellStyle name="Comma 5 4 4" xfId="34469" xr:uid="{BA57F00B-AF47-4FB6-B454-6A8E9DB658B1}"/>
    <cellStyle name="Comma 5 5" xfId="6485" xr:uid="{6D5117D9-4BD7-410A-80BC-ACF27841B84B}"/>
    <cellStyle name="Comma 5 5 2" xfId="33973" xr:uid="{406E5E3A-11AB-46A6-97EC-8C95F7F56579}"/>
    <cellStyle name="Comma 6" xfId="994" xr:uid="{82604C18-AACB-48E5-9673-46636B470BEB}"/>
    <cellStyle name="Comma 6 2" xfId="995" xr:uid="{E3404620-CDE5-416A-977F-19AD5DB3B4E7}"/>
    <cellStyle name="Comma 6 2 2" xfId="6183" xr:uid="{636C8829-E762-4BCC-934E-B28838E4DDED}"/>
    <cellStyle name="Comma 6 2 2 2" xfId="6646" xr:uid="{99C27B2B-4891-49DF-B4B4-64783C70F37B}"/>
    <cellStyle name="Comma 6 2 2 3" xfId="12883" xr:uid="{0E9BB62D-DA66-481E-BB4C-6C041C7978E3}"/>
    <cellStyle name="Comma 6 2 2 4" xfId="34923" xr:uid="{82F5FA30-9B06-4E63-BE1E-AAAE622D7E47}"/>
    <cellStyle name="Comma 6 2 3" xfId="6526" xr:uid="{901A29C0-6EC5-4F7C-9272-1201383F09A6}"/>
    <cellStyle name="Comma 6 2 3 2" xfId="34291" xr:uid="{A6500BDC-F12E-43FC-B27C-71DF53C8BCC9}"/>
    <cellStyle name="Comma 6 2 4" xfId="7771" xr:uid="{8E0083F6-D279-4CE2-B56C-29D4996BE609}"/>
    <cellStyle name="Comma 6 23 2" xfId="35214" xr:uid="{B66699F3-6C8C-4C8C-B15D-8AB1D2448CC4}"/>
    <cellStyle name="Comma 6 3" xfId="4933" xr:uid="{A1C78748-A947-497C-A2AB-2E32BD6D0865}"/>
    <cellStyle name="Comma 6 3 2" xfId="6557" xr:uid="{05AB29EB-7ACE-43C2-B9F9-C48F19E37F96}"/>
    <cellStyle name="Comma 6 3 2 2" xfId="34675" xr:uid="{B1627195-046E-4F4D-8A78-F2045A737ED1}"/>
    <cellStyle name="Comma 6 3 3" xfId="11662" xr:uid="{B17F9342-4411-40EF-BCD9-3DCF49053B79}"/>
    <cellStyle name="Comma 6 3 3 2" xfId="34044" xr:uid="{2DDB8A9E-6F89-4FE2-A7D4-99C56F5DD30B}"/>
    <cellStyle name="Comma 6 4" xfId="6525" xr:uid="{1D909544-20C9-4EC0-AEE0-3FB2FF4F1676}"/>
    <cellStyle name="Comma 6 4 2" xfId="34382" xr:uid="{84FC2E49-14E7-4051-9A6B-02E58AA0E140}"/>
    <cellStyle name="Comma 6 5" xfId="7770" xr:uid="{C01FCBD3-4763-40B5-9FC1-FE96C4B1CEB9}"/>
    <cellStyle name="Comma 6 5 2" xfId="33890" xr:uid="{44CA822F-EF47-4973-B81A-8AAEACA225EE}"/>
    <cellStyle name="Comma 7" xfId="996" xr:uid="{722BA436-8DBF-4153-B59C-3B68BC2DC800}"/>
    <cellStyle name="Comma 7 2" xfId="997" xr:uid="{D38710C2-C46B-4F48-A0F7-C39BB2FAD339}"/>
    <cellStyle name="Comma 7 2 2" xfId="6266" xr:uid="{A1F4480A-71EA-466B-8E3D-1A3598375952}"/>
    <cellStyle name="Comma 7 2 2 2" xfId="6728" xr:uid="{AA7766F1-FBAF-49F6-B3C2-D0C1E3CAA101}"/>
    <cellStyle name="Comma 7 2 2 3" xfId="12966" xr:uid="{63DB1086-B9CC-46C0-A2DD-9290863C521C}"/>
    <cellStyle name="Comma 7 2 2 4" xfId="35005" xr:uid="{1ED4DE6F-669F-4D29-8578-D352C0778C82}"/>
    <cellStyle name="Comma 7 2 3" xfId="6528" xr:uid="{41513F30-4EDE-4D96-9D0B-CE3D1C059CAD}"/>
    <cellStyle name="Comma 7 2 3 2" xfId="34373" xr:uid="{F17D4B47-4B6E-466D-9B1D-55652CEA9D95}"/>
    <cellStyle name="Comma 7 2 4" xfId="7773" xr:uid="{7F74C86B-16F8-4E6E-A3FC-A1B29AB5C9BA}"/>
    <cellStyle name="Comma 7 3" xfId="5260" xr:uid="{D6295678-6690-4D3C-AB5A-AFE9BC0297E6}"/>
    <cellStyle name="Comma 7 3 2" xfId="6639" xr:uid="{12020FAD-D7D4-47A9-A579-ACE0000B05F7}"/>
    <cellStyle name="Comma 7 3 2 2" xfId="34760" xr:uid="{B7E872EB-2166-40C1-B11E-6B7C0E47121C}"/>
    <cellStyle name="Comma 7 3 3" xfId="11970" xr:uid="{3FB56635-A0D9-4646-9DBA-E0AE140562A9}"/>
    <cellStyle name="Comma 7 3 3 2" xfId="34129" xr:uid="{08A221A7-1B44-4664-9903-130BEAECFEFF}"/>
    <cellStyle name="Comma 7 4" xfId="6527" xr:uid="{BC5FB90C-9861-4230-9D7B-F08B66451DF3}"/>
    <cellStyle name="Comma 7 4 2" xfId="34470" xr:uid="{8562A30F-423F-4FF8-B1EB-353F798AD69A}"/>
    <cellStyle name="Comma 7 5" xfId="7772" xr:uid="{E8662BDB-7467-45DA-A6B0-FFD351B71C5D}"/>
    <cellStyle name="Comma 7 5 2" xfId="33974" xr:uid="{698714B1-59A7-4331-BF35-A8B697C5BFDC}"/>
    <cellStyle name="Comma 8" xfId="998" xr:uid="{9172DDDA-819F-4A9D-926E-D11CE98E4067}"/>
    <cellStyle name="Comma 8 2" xfId="5262" xr:uid="{4C889DD6-07CA-4063-B5F7-EA33B240378B}"/>
    <cellStyle name="Comma 8 2 2" xfId="6268" xr:uid="{816F3B66-75FB-46C0-A6FB-FC7830D01AD3}"/>
    <cellStyle name="Comma 8 2 2 2" xfId="6730" xr:uid="{F9D6B092-6D35-41A5-9C28-39DA843479A2}"/>
    <cellStyle name="Comma 8 2 2 2 2" xfId="35007" xr:uid="{D1C4F278-7EB4-471E-A0DB-241A33F7F217}"/>
    <cellStyle name="Comma 8 2 2 3" xfId="12968" xr:uid="{821F93D0-9156-4167-88AA-EE882E97D801}"/>
    <cellStyle name="Comma 8 2 2 3 2" xfId="34375" xr:uid="{71F01549-A9BA-45F9-979E-27DEE7EB8CEE}"/>
    <cellStyle name="Comma 8 2 3" xfId="6641" xr:uid="{2B6055D4-2621-45B0-8955-08CA9D942FE1}"/>
    <cellStyle name="Comma 8 2 3 2" xfId="34762" xr:uid="{6FF397D4-0495-41BC-9EDD-CE48F1A34950}"/>
    <cellStyle name="Comma 8 2 3 3" xfId="34131" xr:uid="{2D81CD67-791D-4E94-B38F-05CCE8AF898E}"/>
    <cellStyle name="Comma 8 2 4" xfId="11972" xr:uid="{57B444CD-3207-420A-82C6-DA1543A8CD47}"/>
    <cellStyle name="Comma 8 2 4 2" xfId="34472" xr:uid="{2C96F674-1094-46A7-A901-0F9B825737FF}"/>
    <cellStyle name="Comma 8 2 5" xfId="33976" xr:uid="{06F4DA46-EF93-4C07-BC1B-2497687D3B02}"/>
    <cellStyle name="Comma 8 3" xfId="5263" xr:uid="{91671864-EFF2-41BF-ACCC-6FF850F812EA}"/>
    <cellStyle name="Comma 8 3 2" xfId="6269" xr:uid="{6F5D8445-F8DA-4110-B98D-E47F973859D0}"/>
    <cellStyle name="Comma 8 3 2 2" xfId="6731" xr:uid="{600BAA66-C9BA-4585-B7DA-DCE39D37400C}"/>
    <cellStyle name="Comma 8 3 2 2 2" xfId="35008" xr:uid="{CCFDC880-A11B-433A-8596-603FADF15A82}"/>
    <cellStyle name="Comma 8 3 2 3" xfId="12969" xr:uid="{5D081171-4B30-453F-B22C-3471126C47EC}"/>
    <cellStyle name="Comma 8 3 2 3 2" xfId="34376" xr:uid="{6C5B8663-47E7-486D-8E6D-8582B48FB1C6}"/>
    <cellStyle name="Comma 8 3 3" xfId="6642" xr:uid="{3055E37E-E322-40B0-B6A7-601F2DB1C9B6}"/>
    <cellStyle name="Comma 8 3 3 2" xfId="34763" xr:uid="{DB73811E-0996-4BE9-82BC-A9F94302F405}"/>
    <cellStyle name="Comma 8 3 3 3" xfId="34132" xr:uid="{C62FEF6D-2BCE-4B77-98AF-0C1FEFDC73A4}"/>
    <cellStyle name="Comma 8 3 4" xfId="11973" xr:uid="{AE461A4C-EDE6-4F17-A964-37D27A632DBF}"/>
    <cellStyle name="Comma 8 3 4 2" xfId="34473" xr:uid="{8685C8F0-86C9-4636-A398-7B0935D36223}"/>
    <cellStyle name="Comma 8 3 5" xfId="33977" xr:uid="{52E646D7-B856-485E-85BC-8EA0BF45AA1B}"/>
    <cellStyle name="Comma 8 4" xfId="6267" xr:uid="{AAA25C8C-2ABE-470C-9710-56C913F3A2F1}"/>
    <cellStyle name="Comma 8 4 2" xfId="6729" xr:uid="{0A28F9E7-D5F8-4A40-9A74-C83F494C9C50}"/>
    <cellStyle name="Comma 8 4 2 2" xfId="35006" xr:uid="{90DE3FF5-ABF9-4E69-822C-03DAD118481A}"/>
    <cellStyle name="Comma 8 4 3" xfId="12967" xr:uid="{9E7EFDCF-BAA9-4DB5-89C1-C5DC26621FA9}"/>
    <cellStyle name="Comma 8 4 3 2" xfId="34374" xr:uid="{B6752CAF-BF70-4413-BEF5-75985AD3DD75}"/>
    <cellStyle name="Comma 8 5" xfId="5261" xr:uid="{2E122D37-3B89-4D40-9D99-B0F7C1BA1D41}"/>
    <cellStyle name="Comma 8 5 2" xfId="6640" xr:uid="{FC8B965A-A8D0-4842-A103-9301EA83A615}"/>
    <cellStyle name="Comma 8 5 2 2" xfId="34761" xr:uid="{7CA65764-527B-4D83-B051-AED21BBAAE7D}"/>
    <cellStyle name="Comma 8 5 3" xfId="11971" xr:uid="{E7D97C29-6E52-4E02-A26E-A5B21C1A9B6E}"/>
    <cellStyle name="Comma 8 5 3 2" xfId="34130" xr:uid="{AC839172-50F6-4412-8AD1-01E457170B73}"/>
    <cellStyle name="Comma 8 6" xfId="6529" xr:uid="{A0B46536-EBED-4432-AF73-C2042C149886}"/>
    <cellStyle name="Comma 8 6 2" xfId="34471" xr:uid="{0EA13E0A-D27F-47BD-A7CF-E10BF8BF99A4}"/>
    <cellStyle name="Comma 8 7" xfId="7774" xr:uid="{F2297D11-1F3F-41FF-87AA-E91368269177}"/>
    <cellStyle name="Comma 8 7 2" xfId="33975" xr:uid="{992C1F52-1A5F-4825-BF34-B8B8F34E3E73}"/>
    <cellStyle name="Comma 9" xfId="986" xr:uid="{B542DA49-BB79-4E55-9A5A-7D6F8697D8F6}"/>
    <cellStyle name="Comma 9 2" xfId="6270" xr:uid="{413C3C8B-F0FF-4DAA-BC48-73C4EBA9DE8E}"/>
    <cellStyle name="Comma 9 2 2" xfId="6732" xr:uid="{A129163F-2059-4DA3-9399-B85AD9450E60}"/>
    <cellStyle name="Comma 9 2 2 2" xfId="35009" xr:uid="{2A7E3087-D0C6-4449-A5C1-6FC924025073}"/>
    <cellStyle name="Comma 9 2 3" xfId="12970" xr:uid="{2FB3D623-D662-4D83-9D37-23C546F6AA63}"/>
    <cellStyle name="Comma 9 2 3 2" xfId="34377" xr:uid="{BBE16ABD-9DC9-4309-B11E-9C410CF32652}"/>
    <cellStyle name="Comma 9 3" xfId="5264" xr:uid="{A87565D6-5F60-4680-B78F-4C6C898A0A68}"/>
    <cellStyle name="Comma 9 3 2" xfId="6643" xr:uid="{5E349DCB-222E-43F0-9022-C9A559EBDE67}"/>
    <cellStyle name="Comma 9 3 2 2" xfId="34764" xr:uid="{AF0C1ED5-4209-47AB-B434-A13EB4934802}"/>
    <cellStyle name="Comma 9 3 3" xfId="11974" xr:uid="{CEE58C4E-CCB3-46B1-BF24-CD3E6CCEE359}"/>
    <cellStyle name="Comma 9 3 3 2" xfId="34133" xr:uid="{B4853989-D053-4752-9CDC-AB879BCCE443}"/>
    <cellStyle name="Comma 9 4" xfId="6518" xr:uid="{A7D37660-A027-438E-A31F-DCBED3558DB2}"/>
    <cellStyle name="Comma 9 4 2" xfId="34474" xr:uid="{E40B877B-71E4-4AD2-84DE-BD7A626948EB}"/>
    <cellStyle name="Comma 9 5" xfId="7762" xr:uid="{A2677BDA-7D9A-479E-9FED-D5C65A5C73DA}"/>
    <cellStyle name="Comma 9 5 2" xfId="33978" xr:uid="{7CB52856-0FC6-41D7-A8B3-D03EAD756503}"/>
    <cellStyle name="Comma_070323 - 5yr opex BPQ (Final) 3" xfId="35213" xr:uid="{61363019-9243-4F2B-BFA5-390FDF132663}"/>
    <cellStyle name="Comment" xfId="94" xr:uid="{6EF4BB36-6C6F-44B8-8AC0-4D5F685E0478}"/>
    <cellStyle name="Currency 2" xfId="999" xr:uid="{FBF58FD1-23B1-4D83-8E02-64971A6BC266}"/>
    <cellStyle name="Currency 2 2" xfId="6530" xr:uid="{6E7B8696-0411-49E8-A2B5-34238DBF4994}"/>
    <cellStyle name="Currency 2 3" xfId="7775" xr:uid="{4518C117-1A2B-45F8-B7A6-86DFBCD6F32C}"/>
    <cellStyle name="Date" xfId="1000" xr:uid="{63614099-A76E-49BD-A48E-EC3A8AC9A57B}"/>
    <cellStyle name="Date 2" xfId="1001" xr:uid="{A27A094B-1FC3-4408-B1CA-0CB2439C4AD9}"/>
    <cellStyle name="Date 2 2" xfId="1002" xr:uid="{4049B60D-BC70-43D1-8D1F-27B278603CCC}"/>
    <cellStyle name="Date_0910 GSO Capex RRP - Final (Detail) v2 220710" xfId="5265" xr:uid="{88E5D09E-10C0-401E-B756-37D7B51A4CDD}"/>
    <cellStyle name="DateLong" xfId="6274" xr:uid="{489FE8EF-55A0-48CF-A08E-B9A199FF3A7A}"/>
    <cellStyle name="DateShort" xfId="6275" xr:uid="{EF8F1043-91C0-426B-BE7D-C71299196E67}"/>
    <cellStyle name="Dezimal [0]_Compiling Utility Macros" xfId="1003" xr:uid="{ABF3A632-0F9A-4EB2-A197-6B8B123EEF43}"/>
    <cellStyle name="Dezimal_Compiling Utility Macros" xfId="1004" xr:uid="{6E9C12D7-8071-4773-A7C6-C4F61D185765}"/>
    <cellStyle name="DOWNFOOT" xfId="1005" xr:uid="{B2DE0486-3506-4AB0-B9AA-3C25EBB3CD1F}"/>
    <cellStyle name="DOWNFOOT 10" xfId="27085" xr:uid="{9E07908C-D716-4A53-B9C8-46DC4437CC3D}"/>
    <cellStyle name="DOWNFOOT 11" xfId="30686" xr:uid="{BDD80F74-FECF-4F92-82D4-286CA24E5BC4}"/>
    <cellStyle name="DOWNFOOT 2" xfId="2301" xr:uid="{5891A318-9807-4375-AEEB-C76C272ACECD}"/>
    <cellStyle name="DOWNFOOT 2 2" xfId="6542" xr:uid="{033FA792-9D77-4EFB-B2BB-315EE5A5DCC6}"/>
    <cellStyle name="DOWNFOOT 2 3" xfId="7554" xr:uid="{8D10CBF5-A30C-4B6C-8AAA-D8FF9B43FB17}"/>
    <cellStyle name="DOWNFOOT 2 4" xfId="26852" xr:uid="{3BEA2D22-8440-4079-84D7-05E2306E1AEA}"/>
    <cellStyle name="DOWNFOOT 2 5" xfId="27385" xr:uid="{8DBDB53C-E8C0-4F39-A8E9-B9D843216341}"/>
    <cellStyle name="DOWNFOOT 3" xfId="2177" xr:uid="{218EE480-0F93-4022-AE75-19D5E4CE9CB1}"/>
    <cellStyle name="DOWNFOOT 3 2" xfId="6541" xr:uid="{4DEEC5A0-4BD8-40B0-B672-9AEED31F6777}"/>
    <cellStyle name="DOWNFOOT 3 3" xfId="19459" xr:uid="{DC6CAC81-B597-4192-966E-E321C79AA5EE}"/>
    <cellStyle name="DOWNFOOT 3 4" xfId="23905" xr:uid="{34953AD2-9BA6-424C-B707-07ECAD04F3D7}"/>
    <cellStyle name="DOWNFOOT 3 5" xfId="30387" xr:uid="{03CF59B9-F00C-4212-AFB1-23C0CD1E788F}"/>
    <cellStyle name="DOWNFOOT 4" xfId="2754" xr:uid="{99C0D387-680F-4766-8577-808F6FC36791}"/>
    <cellStyle name="DOWNFOOT 4 2" xfId="6545" xr:uid="{80397CB6-8D80-47F9-97BE-15112BCD0E94}"/>
    <cellStyle name="DOWNFOOT 4 3" xfId="20860" xr:uid="{704BECF5-74D2-4038-8971-3BAB47DD8611}"/>
    <cellStyle name="DOWNFOOT 4 4" xfId="28050" xr:uid="{550C7474-4D4A-440D-A2C8-A2CC3AFACC04}"/>
    <cellStyle name="DOWNFOOT 4 5" xfId="31336" xr:uid="{A3FD4F6F-60DA-4C85-AF66-AECEED36ED6B}"/>
    <cellStyle name="DOWNFOOT 5" xfId="3799" xr:uid="{6FF61FDE-D66B-4195-AF55-429053C8E7F3}"/>
    <cellStyle name="DOWNFOOT 5 2" xfId="6550" xr:uid="{802A6FB4-5BD3-475A-8899-1DE5DD1572AF}"/>
    <cellStyle name="DOWNFOOT 5 3" xfId="21899" xr:uid="{7AD2ABE7-3B21-4603-8689-3E82C13CB032}"/>
    <cellStyle name="DOWNFOOT 5 4" xfId="29095" xr:uid="{E85C2042-9138-4125-99BE-D688F5542B70}"/>
    <cellStyle name="DOWNFOOT 5 5" xfId="32368" xr:uid="{AF9ABFCD-AC04-44E8-8C70-D086620EFB61}"/>
    <cellStyle name="DOWNFOOT 6" xfId="4469" xr:uid="{61C51809-CDD4-4175-9167-19918845FEC4}"/>
    <cellStyle name="DOWNFOOT 6 2" xfId="6552" xr:uid="{2813BBD3-FA49-4724-9C8C-4CB38F48EBEC}"/>
    <cellStyle name="DOWNFOOT 6 3" xfId="22568" xr:uid="{0FA6120E-30C6-490E-B54D-F62DC69CA085}"/>
    <cellStyle name="DOWNFOOT 6 4" xfId="29765" xr:uid="{4371999A-669C-428A-86BB-86D2098F19C1}"/>
    <cellStyle name="DOWNFOOT 6 5" xfId="33027" xr:uid="{3FFFE766-2F72-4EF8-A2CA-7834BCC63C83}"/>
    <cellStyle name="DOWNFOOT 7" xfId="4612" xr:uid="{8B6E0983-0FBF-4AF5-985B-F3F322E60561}"/>
    <cellStyle name="DOWNFOOT 7 2" xfId="6553" xr:uid="{8EBCD84D-4B20-4294-B619-8A48345C895E}"/>
    <cellStyle name="DOWNFOOT 7 3" xfId="22711" xr:uid="{F37AD406-F0ED-46B0-B98E-E648314002A1}"/>
    <cellStyle name="DOWNFOOT 7 4" xfId="29908" xr:uid="{0154EBE0-DFD4-49E5-9D17-903D1877F594}"/>
    <cellStyle name="DOWNFOOT 7 5" xfId="33168" xr:uid="{061241A9-4C22-4C8A-AE4C-4DD283AF0D71}"/>
    <cellStyle name="DOWNFOOT 8" xfId="6531" xr:uid="{E6F83D29-B344-4A9E-8F09-4A381A38108E}"/>
    <cellStyle name="DOWNFOOT 9" xfId="19930" xr:uid="{808AFFE0-39C4-4BFB-BA78-946265099987}"/>
    <cellStyle name="Emphasis 1" xfId="466" xr:uid="{AAA14B30-1A6C-45D4-8EEB-DCA59C21E916}"/>
    <cellStyle name="Emphasis 1 2" xfId="1006" xr:uid="{4A9B46F1-326D-4A1F-8D75-E17098BF36FB}"/>
    <cellStyle name="Emphasis 1 3" xfId="655" xr:uid="{A9C6A47C-CB63-4915-83B8-4A7BBF9015BE}"/>
    <cellStyle name="Emphasis 1 4" xfId="5266" xr:uid="{B48E815D-90AC-4359-A99E-A38B11F8CB6A}"/>
    <cellStyle name="Emphasis 2" xfId="467" xr:uid="{48EDC4E4-6FB8-42EA-A5DC-951932179441}"/>
    <cellStyle name="Emphasis 2 2" xfId="1007" xr:uid="{4AC734E9-AADE-4CF8-87D5-D3DC561DD92B}"/>
    <cellStyle name="Emphasis 2 3" xfId="656" xr:uid="{E3B5921D-49B1-4959-9F33-B1E5BD501F8B}"/>
    <cellStyle name="Emphasis 2 4" xfId="5267" xr:uid="{F2DD15E1-812E-4D92-84C6-4F47B38D7511}"/>
    <cellStyle name="Emphasis 3" xfId="468" xr:uid="{2809E4B5-0742-4B2A-A383-A361D8268470}"/>
    <cellStyle name="Emphasis 3 2" xfId="5268" xr:uid="{64FE0BBE-0BD3-4624-985E-81D0F15BE8D5}"/>
    <cellStyle name="Error checking" xfId="46" xr:uid="{1D6ED82A-EE4E-4815-8675-D7856730BDCF}"/>
    <cellStyle name="Error checking 2" xfId="6473" xr:uid="{64A86F9B-2911-4D03-AA0F-A5AA8E403BDC}"/>
    <cellStyle name="Error checking 3" xfId="15051" xr:uid="{5DB467B2-3C9F-488F-ABD7-48A63825572D}"/>
    <cellStyle name="Error checking 4" xfId="19774" xr:uid="{59D5544D-3107-4372-B717-75D3517BF303}"/>
    <cellStyle name="Error checking 5" xfId="9226" xr:uid="{CBF52270-250D-4BC8-9D55-9D6829CFDEB5}"/>
    <cellStyle name="Euro" xfId="1008" xr:uid="{807A8E68-AF09-4E9A-AC91-330447F2A9FB}"/>
    <cellStyle name="Euro 10" xfId="1009" xr:uid="{6A6200DC-31CC-4367-B8D5-AAFA15CC8F32}"/>
    <cellStyle name="Euro 11" xfId="1010" xr:uid="{D4EEAE77-E87F-4CAE-99F9-7B449CD890B4}"/>
    <cellStyle name="Euro 12" xfId="1011" xr:uid="{40825EDF-CF2D-477E-BBB6-109AB95BCB48}"/>
    <cellStyle name="Euro 13" xfId="1012" xr:uid="{903B6181-BD2A-4D14-AD60-453B73CCF895}"/>
    <cellStyle name="Euro 14" xfId="5269" xr:uid="{E55DBBAC-4D16-4E5B-8830-097FCEB20DD2}"/>
    <cellStyle name="Euro 2" xfId="1013" xr:uid="{4732FAE0-BC3D-450C-B454-B556D41B4163}"/>
    <cellStyle name="Euro 2 2" xfId="1014" xr:uid="{0FE44A41-5505-42B7-A314-DFB3EE9D79A2}"/>
    <cellStyle name="Euro 2 3" xfId="1015" xr:uid="{D7088FA3-74E4-4226-BB65-1AC93BED69E9}"/>
    <cellStyle name="Euro 3" xfId="1016" xr:uid="{1F23B5AE-C061-481F-915D-D9FF314F65F3}"/>
    <cellStyle name="Euro 3 2" xfId="1017" xr:uid="{460977C4-EBBC-4D22-A9DD-46D15BFEE5D8}"/>
    <cellStyle name="Euro 4" xfId="1018" xr:uid="{73CFF420-B40F-45BF-A66D-7C21D17DCA30}"/>
    <cellStyle name="Euro 4 2" xfId="1019" xr:uid="{3003E054-7E59-4FCF-85C2-781FBE43C8B1}"/>
    <cellStyle name="Euro 5" xfId="1020" xr:uid="{8850FF4C-E51A-4D7A-ADD5-5EC124E2307F}"/>
    <cellStyle name="Euro 6" xfId="1021" xr:uid="{09DB5886-6284-49AB-82B2-033C6B057715}"/>
    <cellStyle name="Euro 7" xfId="1022" xr:uid="{03CAA0E5-7810-453A-8C11-1C7FCE478B84}"/>
    <cellStyle name="Euro 8" xfId="1023" xr:uid="{81A534A1-B4F9-4A34-B843-A2CBDE726E18}"/>
    <cellStyle name="Euro 9" xfId="1024" xr:uid="{D18AAC96-38FE-4172-B46A-0A57813E17DB}"/>
    <cellStyle name="Explanatory Text 2" xfId="1026" xr:uid="{84C62B4B-48A3-4DBF-9751-AE6E908D8022}"/>
    <cellStyle name="Explanatory Text 2 2" xfId="1027" xr:uid="{BB1EFF9A-CE71-48B3-A148-E0ECFFF3819B}"/>
    <cellStyle name="Explanatory Text 2 3" xfId="1028" xr:uid="{1B60A5DD-08ED-4552-B0F7-2BE09DB44B96}"/>
    <cellStyle name="Explanatory Text 2 4" xfId="5270" xr:uid="{54A5B0B9-E252-4813-8696-0EDDC066E7CA}"/>
    <cellStyle name="Explanatory Text 3" xfId="1029" xr:uid="{F617F0DD-0E82-4170-844F-0484F202F624}"/>
    <cellStyle name="Explanatory Text 3 2" xfId="5271" xr:uid="{677ED0DE-5B56-4224-971B-8FAD76323769}"/>
    <cellStyle name="Explanatory Text 4" xfId="1324" xr:uid="{7592CA93-A60B-4520-8B1F-92AACDC0DE75}"/>
    <cellStyle name="Explanatory Text 5" xfId="1025" xr:uid="{FEE0CF67-1804-468C-8CB1-1A7C3C4DF51F}"/>
    <cellStyle name="Explanatory Text 6" xfId="594" xr:uid="{00A38935-4956-434D-A919-CFA4059F2438}"/>
    <cellStyle name="Explanatory Text 7" xfId="543" xr:uid="{6FDF972C-7A11-433C-9BF2-375C4FF94D61}"/>
    <cellStyle name="EYHeader3" xfId="6277" xr:uid="{5C088072-DFFA-4D7C-964B-7DDA52645E08}"/>
    <cellStyle name="Factor" xfId="6273" xr:uid="{87714FF7-3962-4DB2-83E5-8E4E219BF52F}"/>
    <cellStyle name="Good 2" xfId="657" xr:uid="{806B8303-C335-463E-9E18-F6B734E1651B}"/>
    <cellStyle name="Good 2 2" xfId="1031" xr:uid="{FA88F525-FFB0-407A-BD8B-C38EABCF5F43}"/>
    <cellStyle name="Good 2 3" xfId="1032" xr:uid="{107D33E0-3DDD-45DB-BA62-74359AD87224}"/>
    <cellStyle name="Good 2 4" xfId="1030" xr:uid="{D6548335-FFA6-4566-8F35-443AB73EF91C}"/>
    <cellStyle name="Good 2 5" xfId="5272" xr:uid="{439239AA-B118-465F-827A-2607E41B4807}"/>
    <cellStyle name="Good 3" xfId="1033" xr:uid="{94C38B36-BF3E-4158-8F65-1F9AFED618B5}"/>
    <cellStyle name="Good 3 2" xfId="5273" xr:uid="{20C45FF0-9353-423A-9E91-E5DEE8EC71CE}"/>
    <cellStyle name="Good 4" xfId="1314" xr:uid="{DB5A921B-2503-43B0-ABB8-A926C432D356}"/>
    <cellStyle name="Good 5" xfId="584" xr:uid="{4C00E018-4725-48D6-B0AD-0341E9A76D90}"/>
    <cellStyle name="Good 6" xfId="544" xr:uid="{5BB0C102-381C-4D32-85EA-F4CA7B19B27E}"/>
    <cellStyle name="GreyOrWhite" xfId="1034" xr:uid="{9D1C1192-E586-4A0F-90A4-DA1F7ACFDD17}"/>
    <cellStyle name="GreyOrWhite 2" xfId="5275" xr:uid="{21924561-7B94-443B-A6CE-CDAACA6FC129}"/>
    <cellStyle name="GreyOrWhite 2 2" xfId="5276" xr:uid="{2C018CEE-11F6-4CEF-AF40-0603071EFC7C}"/>
    <cellStyle name="GreyOrWhite 2 3" xfId="5277" xr:uid="{430C257C-2BBA-432C-8BE9-8A9F307C5626}"/>
    <cellStyle name="GreyOrWhite 2 4" xfId="5278" xr:uid="{52D6E256-1FD7-4FE1-8888-4464875DE854}"/>
    <cellStyle name="GreyOrWhite 2 5" xfId="5279" xr:uid="{547022F5-7A61-4BBB-9234-938C42B5F14F}"/>
    <cellStyle name="GreyOrWhite 2 6" xfId="5280" xr:uid="{D2067048-0872-4929-ACBC-D3AC8FF170F1}"/>
    <cellStyle name="GreyOrWhite 2 7" xfId="5281" xr:uid="{1F3CF13F-5779-4124-9416-20DDB0786D58}"/>
    <cellStyle name="GreyOrWhite 2 8" xfId="5282" xr:uid="{8466C79E-0C7F-4FF0-A318-4D3A236A3E99}"/>
    <cellStyle name="GreyOrWhite 3" xfId="5274" xr:uid="{6DF87680-2C16-4498-8F2C-3EC31A7EAE49}"/>
    <cellStyle name="Heading 1 2" xfId="51" xr:uid="{37689EC3-D196-4F1F-AAC9-36BF9F349D3A}"/>
    <cellStyle name="Heading 1 2 2" xfId="1036" xr:uid="{78F4941D-9B11-4769-A54B-58B8F0C6EA21}"/>
    <cellStyle name="Heading 1 2 3" xfId="1035" xr:uid="{9458E61F-F66F-42D6-ACD2-774116E4E22C}"/>
    <cellStyle name="Heading 1 2 4" xfId="658" xr:uid="{5BD95E06-BAFD-4125-9104-2EA80CCE934D}"/>
    <cellStyle name="Heading 1 2 5" xfId="5283" xr:uid="{F8A8E131-8377-4EFB-B4A4-5AEC9512BDCC}"/>
    <cellStyle name="Heading 1 3" xfId="35" xr:uid="{6511F0B9-A1AC-4B74-AAC5-B5775E5BB8A9}"/>
    <cellStyle name="Heading 1 3 2" xfId="5284" xr:uid="{7664E0DB-50E5-4701-9DF3-89857949D134}"/>
    <cellStyle name="Heading 1 3 3" xfId="1310" xr:uid="{3EC5F867-29E5-448C-8E82-2D84336C3267}"/>
    <cellStyle name="Heading 1 4" xfId="580" xr:uid="{4286BEE6-356A-4E17-9B80-8672B1ED7338}"/>
    <cellStyle name="Heading 1 5" xfId="545" xr:uid="{B6E25CA5-12FD-4D7A-B8E2-03AE4B2030B4}"/>
    <cellStyle name="Heading 2 2" xfId="36" xr:uid="{7BCE2CF7-9181-43AF-B25C-ACCDCB5156AD}"/>
    <cellStyle name="Heading 2 2 2" xfId="1038" xr:uid="{3B91066E-481A-411B-B155-3FD2A08E9465}"/>
    <cellStyle name="Heading 2 2 3" xfId="1039" xr:uid="{2FA58FDC-8998-46C6-96C9-F6483FDE6C90}"/>
    <cellStyle name="Heading 2 2 4" xfId="1037" xr:uid="{E7372CC2-DE59-4DB9-8A9A-E7CEF4E7A2FC}"/>
    <cellStyle name="Heading 2 2 5" xfId="5285" xr:uid="{4899DA79-55DD-420C-A01E-4B827117043B}"/>
    <cellStyle name="Heading 2 2 6" xfId="659" xr:uid="{C7265570-E39E-483D-83BF-E366D9F7253E}"/>
    <cellStyle name="Heading 2 3" xfId="1040" xr:uid="{9E9D98E3-842F-4398-8C4D-C33394CB6796}"/>
    <cellStyle name="Heading 2 3 2" xfId="5286" xr:uid="{B36DABDB-3420-4C74-8C2A-87544595DCB3}"/>
    <cellStyle name="Heading 2 4" xfId="1311" xr:uid="{D6844EA4-0F89-49EE-8DC8-112B6898726D}"/>
    <cellStyle name="Heading 2 5" xfId="581" xr:uid="{DE878D37-D865-43F4-8F21-06198955392F}"/>
    <cellStyle name="Heading 2 6" xfId="546" xr:uid="{E90C9852-8B43-4C72-BA44-B3441AEA83DD}"/>
    <cellStyle name="Heading 3 2" xfId="37" xr:uid="{CFCD0B56-2B35-48A1-950E-841C257CB52F}"/>
    <cellStyle name="Heading 3 2 2" xfId="323" xr:uid="{6DC69632-94C3-4C1F-9F14-331CE5A99F61}"/>
    <cellStyle name="Heading 3 2 2 2" xfId="1042" xr:uid="{B2983F1A-8D61-4584-9B4D-C8213BE0630D}"/>
    <cellStyle name="Heading 3 2 3" xfId="190" xr:uid="{CA23192A-3F36-43C1-B8AA-416DFA0200A6}"/>
    <cellStyle name="Heading 3 2 3 2" xfId="1043" xr:uid="{75B3EE7F-C711-4C80-A690-2988853CA93A}"/>
    <cellStyle name="Heading 3 2 4" xfId="1041" xr:uid="{33CBE675-D73B-45B2-B628-D99178EA4AF5}"/>
    <cellStyle name="Heading 3 2 5" xfId="5287" xr:uid="{5253C5F4-0714-43FF-9EDF-DF57996817D0}"/>
    <cellStyle name="Heading 3 2 6" xfId="660" xr:uid="{8D3CF11E-614A-4C4C-A7BF-67D05FFEB85E}"/>
    <cellStyle name="Heading 3 3" xfId="1044" xr:uid="{AEA6795C-3F09-432A-BE59-314402EDE2FB}"/>
    <cellStyle name="Heading 3 3 2" xfId="5288" xr:uid="{EA10E063-B59C-4665-BB7C-A61150C720E3}"/>
    <cellStyle name="Heading 3 4" xfId="1312" xr:uid="{C8F8A08F-A54C-4547-81F3-38E2F2019012}"/>
    <cellStyle name="Heading 3 5" xfId="582" xr:uid="{1A33AF29-9527-4576-AB8A-2FE3A39C6AA6}"/>
    <cellStyle name="Heading 3 6" xfId="547" xr:uid="{738CDE68-F303-4415-A838-88B79A8B23CE}"/>
    <cellStyle name="Heading 4 2" xfId="38" xr:uid="{4008CFC8-BBDB-4673-84B7-0378376D5BB3}"/>
    <cellStyle name="Heading 4 2 2" xfId="324" xr:uid="{DF3EC308-EB01-4D8F-A1FA-22E63F691B7D}"/>
    <cellStyle name="Heading 4 2 2 2" xfId="1046" xr:uid="{535C8F1B-6C9C-41A2-A721-EF80A917BB31}"/>
    <cellStyle name="Heading 4 2 3" xfId="191" xr:uid="{3026EE39-616A-4E65-BA77-2A4416DC74BF}"/>
    <cellStyle name="Heading 4 2 3 2" xfId="1045" xr:uid="{AC2E9D94-C79B-429F-936B-BFA315D46FE8}"/>
    <cellStyle name="Heading 4 2 4" xfId="5289" xr:uid="{B44120E9-96F8-4073-A695-CB33B5CD8FC5}"/>
    <cellStyle name="Heading 4 2 5" xfId="661" xr:uid="{31E1739B-E3BB-4C8C-9799-5D19AEAA8E87}"/>
    <cellStyle name="Heading 4 3" xfId="1313" xr:uid="{75FF8D55-0658-43F8-A954-D07E1A48A46B}"/>
    <cellStyle name="Heading 4 3 2" xfId="5290" xr:uid="{092027B7-4417-4BC0-9866-E0D54DF2988E}"/>
    <cellStyle name="Heading 4 4" xfId="583" xr:uid="{41020F33-1DDC-401F-BF7F-92D7EE08CF30}"/>
    <cellStyle name="Heading 4 5" xfId="548" xr:uid="{E0BAC96F-FAFB-4D9F-9C8C-57EA46750044}"/>
    <cellStyle name="Hyperlink" xfId="32" builtinId="8"/>
    <cellStyle name="Hyperlink 10" xfId="1047" xr:uid="{4EDBEF8A-823A-4D62-922C-6C870C5B6BB5}"/>
    <cellStyle name="Hyperlink 11" xfId="1048" xr:uid="{C5853EE7-68D3-47F3-8263-04427576CD04}"/>
    <cellStyle name="Hyperlink 11 2" xfId="6434" xr:uid="{D36ADAC9-3BBE-452F-BC36-BABD9852F125}"/>
    <cellStyle name="Hyperlink 12" xfId="1049" xr:uid="{7D57BE81-2F62-4B01-8CE1-952C99BEE0BB}"/>
    <cellStyle name="Hyperlink 13" xfId="1797" xr:uid="{6D05BF0E-2D4E-4486-977B-5790DFE49BF9}"/>
    <cellStyle name="Hyperlink 14" xfId="1798" xr:uid="{0C947924-FEB7-468D-82B0-FDD56F32FFB3}"/>
    <cellStyle name="Hyperlink 2" xfId="63" xr:uid="{10B5A740-0D2C-4A0C-9354-97C8FE4D6025}"/>
    <cellStyle name="Hyperlink 2 2" xfId="1050" xr:uid="{0E0BCB4E-894C-4FA9-AA4A-3F2A936E01DE}"/>
    <cellStyle name="Hyperlink 2 3" xfId="729" xr:uid="{396EAA6F-62A1-4E20-84D3-6EF43E25D831}"/>
    <cellStyle name="Hyperlink 3" xfId="90" xr:uid="{B99DF701-FDED-4DB4-AEED-36B36DC17FC5}"/>
    <cellStyle name="Hyperlink 3 2" xfId="1051" xr:uid="{7BEF609D-AF72-4C02-B730-3160297145B0}"/>
    <cellStyle name="Hyperlink 4" xfId="65" xr:uid="{653B8664-3468-4E62-8C4A-84849C817159}"/>
    <cellStyle name="Hyperlink 4 2" xfId="1052" xr:uid="{B32FF30B-6DAA-4965-8B9B-F563BC693A32}"/>
    <cellStyle name="Hyperlink 5" xfId="1053" xr:uid="{A634FC28-E78F-4719-AA1C-57CE71B9FCBA}"/>
    <cellStyle name="Hyperlink 6" xfId="1054" xr:uid="{A05B2048-C3EB-4159-8369-C6DDF68C21CE}"/>
    <cellStyle name="Hyperlink 6 2" xfId="6448" xr:uid="{889B3FD9-4BFD-474B-9CD0-2F3AF9FB1DCC}"/>
    <cellStyle name="Hyperlink 6 3" xfId="89" xr:uid="{5217F8AB-68E1-4FFE-B93D-E7FF6D62239D}"/>
    <cellStyle name="Hyperlink 7" xfId="1055" xr:uid="{4B5A58CC-2824-4191-B4CB-9BEAD86C19FE}"/>
    <cellStyle name="Hyperlink 8" xfId="1056" xr:uid="{97DC188C-852E-4AC2-ACF7-46524FDE4327}"/>
    <cellStyle name="Hyperlink 9" xfId="1057" xr:uid="{1536D1B1-4179-4008-8B06-504E7612B73C}"/>
    <cellStyle name="Imported" xfId="41" xr:uid="{933F1AA7-6E5F-4454-8602-4DD0C501CD81}"/>
    <cellStyle name="Imported 2" xfId="250" xr:uid="{036CA57D-E216-4BE9-BC0C-154714D3156F}"/>
    <cellStyle name="Imported 2 2" xfId="376" xr:uid="{B9A595C8-BD77-4909-8C5E-EC622387D02F}"/>
    <cellStyle name="Imported 3" xfId="256" xr:uid="{07CB985B-D85B-4262-B359-5AC17EC2FEEB}"/>
    <cellStyle name="Imported 3 2" xfId="381" xr:uid="{2365A7E4-095E-443F-9D62-978270D71E44}"/>
    <cellStyle name="Imported 4" xfId="264" xr:uid="{89962FD9-705E-474B-A1D7-D87201C6B03A}"/>
    <cellStyle name="Imported 4 2" xfId="389" xr:uid="{51091411-A88F-454F-815D-84D80CC7D657}"/>
    <cellStyle name="Imported 5" xfId="305" xr:uid="{9B8E8CA5-206F-4922-A930-9B4C646BAECA}"/>
    <cellStyle name="Imported 6" xfId="192" xr:uid="{0D25AEF6-CF34-49C8-9722-992E7E0A1034}"/>
    <cellStyle name="Input" xfId="161" builtinId="20"/>
    <cellStyle name="Input 2" xfId="662" xr:uid="{9E0F8604-2BD2-4727-B76E-9C29932524C1}"/>
    <cellStyle name="Input 2 10" xfId="4172" xr:uid="{1D46F0CE-0D81-4C4A-833B-8BE9CC662A16}"/>
    <cellStyle name="Input 2 10 2" xfId="7080" xr:uid="{BADE7E36-9820-4A02-84F7-283517CA519C}"/>
    <cellStyle name="Input 2 10 3" xfId="15482" xr:uid="{6BF7FDC8-5900-49B6-BB73-BBAA0CE0C072}"/>
    <cellStyle name="Input 2 10 4" xfId="18519" xr:uid="{1E5BBFAB-AF0E-4CE4-9173-871B9CCFD5CB}"/>
    <cellStyle name="Input 2 10 5" xfId="22272" xr:uid="{7D5CF518-3403-43AA-9BB6-C9AA2F841ED8}"/>
    <cellStyle name="Input 2 10 6" xfId="25937" xr:uid="{B952746C-B374-4158-A16E-34BB35E09076}"/>
    <cellStyle name="Input 2 10 7" xfId="29468" xr:uid="{E815D62E-D03B-450A-9099-BCA3D4880076}"/>
    <cellStyle name="Input 2 10 8" xfId="32733" xr:uid="{F4D3E49A-9B1A-4923-8D68-453D4D9F59D7}"/>
    <cellStyle name="Input 2 11" xfId="4429" xr:uid="{DEAA6F59-53DE-442C-8E67-AB2175263BE2}"/>
    <cellStyle name="Input 2 11 2" xfId="12580" xr:uid="{AC976CE3-4452-4E8C-8189-DDD2FE2587DB}"/>
    <cellStyle name="Input 2 11 3" xfId="7637" xr:uid="{394D8788-9FE6-4094-A3EB-6CBFB6D423E1}"/>
    <cellStyle name="Input 2 11 4" xfId="18776" xr:uid="{345100F6-58E0-4101-B5C7-F4A8EA9ADE60}"/>
    <cellStyle name="Input 2 11 5" xfId="22528" xr:uid="{F711064E-DA0B-4EAD-8289-8C84DD4B8E07}"/>
    <cellStyle name="Input 2 11 6" xfId="26193" xr:uid="{7BCCA7F1-CB33-452A-88E3-C0A00CA5FD41}"/>
    <cellStyle name="Input 2 11 7" xfId="29725" xr:uid="{7839E5D7-1C66-4990-9451-B9BBCA8C7C6A}"/>
    <cellStyle name="Input 2 11 8" xfId="32987" xr:uid="{946AB661-8192-436D-AFA2-3C4EB9EA3138}"/>
    <cellStyle name="Input 2 12" xfId="5291" xr:uid="{DE97EBB9-9997-41C3-93D2-E41ACB2FE381}"/>
    <cellStyle name="Input 2 12 2" xfId="7333" xr:uid="{C17C055D-B700-4E9C-8B7F-067F3E15A8D1}"/>
    <cellStyle name="Input 2 12 3" xfId="12000" xr:uid="{27E0A399-C904-4CD9-97CC-7E955C819F0E}"/>
    <cellStyle name="Input 2 12 4" xfId="19633" xr:uid="{E65DD3CD-F3E1-48B5-B060-A47A9C581C2C}"/>
    <cellStyle name="Input 2 12 5" xfId="23385" xr:uid="{A5D5F14A-BF57-4339-A0AB-1A7B2F1F7CEC}"/>
    <cellStyle name="Input 2 12 6" xfId="27045" xr:uid="{53E5F064-670F-4090-91DB-FE86928CC8CA}"/>
    <cellStyle name="Input 2 12 7" xfId="30545" xr:uid="{F2752574-9A40-4481-8C5F-D49DCF35556B}"/>
    <cellStyle name="Input 2 12 8" xfId="33480" xr:uid="{72CE5AA8-A859-41B4-B442-31FF1FD6EF1D}"/>
    <cellStyle name="Input 2 13" xfId="6284" xr:uid="{1EF718A0-72D4-40F7-A756-D0DC83BC3B53}"/>
    <cellStyle name="Input 2 13 2" xfId="13185" xr:uid="{B10ADEAB-B4E5-4D4A-98DC-1C1E91F4E571}"/>
    <cellStyle name="Input 2 13 3" xfId="15247" xr:uid="{6375EA00-A0F5-47B3-8354-C110A42C6D16}"/>
    <cellStyle name="Input 2 13 4" xfId="20536" xr:uid="{632C4932-40E0-44BC-A8AF-0228A472B09F}"/>
    <cellStyle name="Input 2 13 5" xfId="24209" xr:uid="{EADA537B-0613-4B58-BFC1-99819A3C3772}"/>
    <cellStyle name="Input 2 13 6" xfId="27773" xr:uid="{7B44DF53-63E1-4FCB-9DB6-D08CE44987AF}"/>
    <cellStyle name="Input 2 13 7" xfId="30947" xr:uid="{BEC75992-CF0C-4DF9-B93B-B9BA5C52ACB7}"/>
    <cellStyle name="Input 2 13 8" xfId="33551" xr:uid="{6DCC303E-E769-416F-BD8E-BF6E22B08443}"/>
    <cellStyle name="Input 2 14" xfId="9281" xr:uid="{4AB8B439-038E-48DA-B9F6-4E0A96F9A458}"/>
    <cellStyle name="Input 2 15" xfId="15228" xr:uid="{1BF57216-10D5-4EA1-9069-F7A1361DFADB}"/>
    <cellStyle name="Input 2 16" xfId="16465" xr:uid="{FBFD85A9-2F35-4189-B57F-1FDD7B1F0E99}"/>
    <cellStyle name="Input 2 17" xfId="20199" xr:uid="{2EB3FADA-05F3-4059-8631-1327F8E0FD83}"/>
    <cellStyle name="Input 2 18" xfId="23928" xr:uid="{3656BCD8-7F61-4F81-A9D8-21DFEF7CBDFF}"/>
    <cellStyle name="Input 2 19" xfId="27496" xr:uid="{96E0FD43-B4FF-42A7-8853-52DD1DADD80E}"/>
    <cellStyle name="Input 2 2" xfId="1059" xr:uid="{AD8A4C6C-87CF-41B5-B83E-93572DD5A0FF}"/>
    <cellStyle name="Input 2 2 10" xfId="13179" xr:uid="{0695B122-7160-4FED-8923-F537A17F352B}"/>
    <cellStyle name="Input 2 2 11" xfId="13950" xr:uid="{16771DCF-71DE-42E6-93C2-4DD02DFA1D1C}"/>
    <cellStyle name="Input 2 2 12" xfId="19878" xr:uid="{7791BE49-C024-4983-BC14-4A7537A2B58C}"/>
    <cellStyle name="Input 2 2 13" xfId="23624" xr:uid="{2BD74CA6-39E2-402A-BA20-B1B2614A1072}"/>
    <cellStyle name="Input 2 2 14" xfId="27231" xr:uid="{EB5E672C-2DFB-43C9-A3BA-045E115E14D6}"/>
    <cellStyle name="Input 2 2 15" xfId="30684" xr:uid="{E9E3E2B7-1F01-47FC-9D3E-12EC7C293E34}"/>
    <cellStyle name="Input 2 2 16" xfId="33762" xr:uid="{4AED7B6A-3F69-479E-93B5-555FC37D778A}"/>
    <cellStyle name="Input 2 2 2" xfId="1616" xr:uid="{38B067C3-98C2-4E64-8A41-8822DFF811F5}"/>
    <cellStyle name="Input 2 2 2 10" xfId="10006" xr:uid="{C84FD923-A999-46BD-BCC7-272481F63DF3}"/>
    <cellStyle name="Input 2 2 2 11" xfId="10540" xr:uid="{A6133E5F-41DA-41D5-9F90-F22E9A26D2E8}"/>
    <cellStyle name="Input 2 2 2 12" xfId="14503" xr:uid="{30A2BA55-A1CF-4CDF-BE2F-B5E7C523EFF6}"/>
    <cellStyle name="Input 2 2 2 13" xfId="27762" xr:uid="{E5E4E565-C149-4366-8DE0-67FCB758A326}"/>
    <cellStyle name="Input 2 2 2 14" xfId="31103" xr:uid="{C58C67EB-7D04-4AE6-A542-8EA57CF57885}"/>
    <cellStyle name="Input 2 2 2 15" xfId="34765" xr:uid="{09E45D46-D09C-4E75-A2C2-AF0F5A5BAEAA}"/>
    <cellStyle name="Input 2 2 2 2" xfId="2859" xr:uid="{EB5EA464-B866-4AC2-B9C7-9CE66AF6B5E2}"/>
    <cellStyle name="Input 2 2 2 2 2" xfId="10257" xr:uid="{3E985FC4-D886-4AA4-B03F-616D533E4C0C}"/>
    <cellStyle name="Input 2 2 2 2 3" xfId="14272" xr:uid="{E387D566-71F1-47EA-A47A-61D600C7E8CB}"/>
    <cellStyle name="Input 2 2 2 2 4" xfId="17207" xr:uid="{343842C4-1F9B-4237-BA52-7DC1ED3AD499}"/>
    <cellStyle name="Input 2 2 2 2 5" xfId="20965" xr:uid="{D0FB18A1-ED7A-4DFB-B621-E2D406AA0517}"/>
    <cellStyle name="Input 2 2 2 2 6" xfId="24626" xr:uid="{01766836-B501-47CA-AF9E-0C63BA9C5035}"/>
    <cellStyle name="Input 2 2 2 2 7" xfId="28155" xr:uid="{BBE8F8E9-C1FA-479D-B62E-C355C8847F34}"/>
    <cellStyle name="Input 2 2 2 2 8" xfId="31441" xr:uid="{628EDAC1-8EEA-4D18-B1B6-62B1DC826567}"/>
    <cellStyle name="Input 2 2 2 3" xfId="3365" xr:uid="{7336D21A-F82B-4E0A-8C64-DD247838C6BC}"/>
    <cellStyle name="Input 2 2 2 3 2" xfId="10599" xr:uid="{509A14F2-95A3-479D-AD94-6A14C568D1FB}"/>
    <cellStyle name="Input 2 2 2 3 3" xfId="16603" xr:uid="{3BEB337C-0446-4BAE-B294-2E93CF48546D}"/>
    <cellStyle name="Input 2 2 2 3 4" xfId="17712" xr:uid="{0AFFA658-E504-4F93-A62F-C720B00F4908}"/>
    <cellStyle name="Input 2 2 2 3 5" xfId="21468" xr:uid="{B5E953EA-302C-465A-9101-36CC0BE40305}"/>
    <cellStyle name="Input 2 2 2 3 6" xfId="25130" xr:uid="{CA8881DC-47F5-4EB6-8F0D-710C4B9F987E}"/>
    <cellStyle name="Input 2 2 2 3 7" xfId="28661" xr:uid="{86D0ABE4-1253-4A3E-8C86-58EA08CE0F69}"/>
    <cellStyle name="Input 2 2 2 3 8" xfId="31940" xr:uid="{5B44A25F-3FEE-4D56-8BA0-93DB911943F3}"/>
    <cellStyle name="Input 2 2 2 4" xfId="3745" xr:uid="{7E443BF3-076A-448C-87A7-7E908675B3F5}"/>
    <cellStyle name="Input 2 2 2 4 2" xfId="13031" xr:uid="{55182BF2-0EC4-4B75-93AA-4B4D32612845}"/>
    <cellStyle name="Input 2 2 2 4 3" xfId="15640" xr:uid="{F3AAF9A8-8232-4B5C-BE9E-AB10C4392D0E}"/>
    <cellStyle name="Input 2 2 2 4 4" xfId="18092" xr:uid="{DFD7D583-A863-4879-BC00-0BCAD009271F}"/>
    <cellStyle name="Input 2 2 2 4 5" xfId="21847" xr:uid="{30B409DE-3640-4B22-BE23-6FC06DB1A2B8}"/>
    <cellStyle name="Input 2 2 2 4 6" xfId="25510" xr:uid="{24725A1A-7BC2-49EB-8A7D-1D04B7A6A0C0}"/>
    <cellStyle name="Input 2 2 2 4 7" xfId="29041" xr:uid="{6A6A502C-1E84-41A7-8840-7AD2F164933A}"/>
    <cellStyle name="Input 2 2 2 4 8" xfId="32317" xr:uid="{6602D470-1A98-4FC4-900B-F8CA26692AF2}"/>
    <cellStyle name="Input 2 2 2 5" xfId="3202" xr:uid="{B919D52E-3E9E-4D65-BCF0-9D92F8E467CB}"/>
    <cellStyle name="Input 2 2 2 5 2" xfId="9366" xr:uid="{BC8BE2CA-A906-40E5-B721-36997A558132}"/>
    <cellStyle name="Input 2 2 2 5 3" xfId="7547" xr:uid="{A5C627C1-8E63-4825-9504-7A4313B91F66}"/>
    <cellStyle name="Input 2 2 2 5 4" xfId="17549" xr:uid="{5CEFADB3-62BD-4415-9EB6-E36533D1E30B}"/>
    <cellStyle name="Input 2 2 2 5 5" xfId="21305" xr:uid="{281CB235-B7CB-4BB9-8418-9EAB11643B23}"/>
    <cellStyle name="Input 2 2 2 5 6" xfId="24967" xr:uid="{F4A9A766-144C-4720-8025-93B2B9DAC341}"/>
    <cellStyle name="Input 2 2 2 5 7" xfId="28498" xr:uid="{7AC4E5FD-9A68-47BC-ACB6-513A3B9BBF31}"/>
    <cellStyle name="Input 2 2 2 5 8" xfId="31778" xr:uid="{28560F3E-B5E9-46FD-9471-E95078EDA9D2}"/>
    <cellStyle name="Input 2 2 2 6" xfId="3689" xr:uid="{517794BE-28CA-4EFC-A804-DA940A05C780}"/>
    <cellStyle name="Input 2 2 2 6 2" xfId="10675" xr:uid="{70E19751-1809-4BAD-953E-AAFB951A5229}"/>
    <cellStyle name="Input 2 2 2 6 3" xfId="13899" xr:uid="{C28933AB-B3A1-48A0-BAF5-85BC73D917CB}"/>
    <cellStyle name="Input 2 2 2 6 4" xfId="18036" xr:uid="{FA6F6DA0-471D-4E98-AA8B-DA2BD3576394}"/>
    <cellStyle name="Input 2 2 2 6 5" xfId="21792" xr:uid="{DD4C3F9C-74B4-4C55-A817-C1F9F53755C2}"/>
    <cellStyle name="Input 2 2 2 6 6" xfId="25454" xr:uid="{B513D6CA-49C0-4FF0-A7D7-042200536D99}"/>
    <cellStyle name="Input 2 2 2 6 7" xfId="28985" xr:uid="{FF6C005B-B5A9-4839-9C04-A33FA2B5B508}"/>
    <cellStyle name="Input 2 2 2 6 8" xfId="32262" xr:uid="{8EBED710-3436-4A37-B198-E0FB8949A489}"/>
    <cellStyle name="Input 2 2 2 7" xfId="4559" xr:uid="{A9D210A0-967E-4DDA-9048-0FAADE7750D3}"/>
    <cellStyle name="Input 2 2 2 7 2" xfId="12476" xr:uid="{20444FC4-A156-4652-A221-3E210282C05A}"/>
    <cellStyle name="Input 2 2 2 7 3" xfId="15740" xr:uid="{86AD9622-BB7D-48E8-A8BE-C3059263B704}"/>
    <cellStyle name="Input 2 2 2 7 4" xfId="18906" xr:uid="{794B1B1B-852E-4C6F-BDCE-7497059D55E3}"/>
    <cellStyle name="Input 2 2 2 7 5" xfId="22658" xr:uid="{DF5DA36E-F29F-4A9B-B681-BA864AE6F32E}"/>
    <cellStyle name="Input 2 2 2 7 6" xfId="26323" xr:uid="{15237712-3D77-4EDE-BE57-D09D2F7BDC2E}"/>
    <cellStyle name="Input 2 2 2 7 7" xfId="29855" xr:uid="{23CF59DC-B692-48A4-83FF-E47190BACEA9}"/>
    <cellStyle name="Input 2 2 2 7 8" xfId="33116" xr:uid="{17D3AB37-2B8F-486B-B840-720E3AEB2CAE}"/>
    <cellStyle name="Input 2 2 2 8" xfId="7989" xr:uid="{075D6147-9BAA-4DBB-88AE-AAFBC9219D8A}"/>
    <cellStyle name="Input 2 2 2 9" xfId="15177" xr:uid="{A76B1FAF-C82F-409B-ADBD-6269A10BFFB5}"/>
    <cellStyle name="Input 2 2 3" xfId="2350" xr:uid="{08271970-F701-4DDF-97CA-4F15E16F3FFC}"/>
    <cellStyle name="Input 2 2 3 2" xfId="8440" xr:uid="{B340D0E1-6216-4D35-8CA6-B75505E2BD78}"/>
    <cellStyle name="Input 2 2 3 3" xfId="14889" xr:uid="{2871BAEF-03A1-4A34-9C71-A4FA94E15CA9}"/>
    <cellStyle name="Input 2 2 3 4" xfId="14879" xr:uid="{FF39C1D8-3DA7-4CB5-BB43-0251246F292A}"/>
    <cellStyle name="Input 2 2 3 5" xfId="13130" xr:uid="{891DBF64-E3A3-411C-8B18-557D63905D12}"/>
    <cellStyle name="Input 2 2 3 6" xfId="23183" xr:uid="{B3C9B5B7-71D0-4F94-9EAE-F0CDD769C740}"/>
    <cellStyle name="Input 2 2 3 7" xfId="23438" xr:uid="{3F8572F9-DACC-4C31-BCA4-99F721A358E2}"/>
    <cellStyle name="Input 2 2 3 8" xfId="30344" xr:uid="{88BFA377-321A-44C0-94E7-274E4174AFCF}"/>
    <cellStyle name="Input 2 2 3 9" xfId="35050" xr:uid="{0F485141-EA52-412C-AEB1-BE1B72C05833}"/>
    <cellStyle name="Input 2 2 4" xfId="1809" xr:uid="{A82C1378-68C8-4D44-9937-7299CDCE34A3}"/>
    <cellStyle name="Input 2 2 4 2" xfId="10185" xr:uid="{E45A43B5-2668-49E0-B4AE-55C3ACF45395}"/>
    <cellStyle name="Input 2 2 4 3" xfId="14837" xr:uid="{F09C6B02-94CC-482D-86C0-1F06A5BCF2CD}"/>
    <cellStyle name="Input 2 2 4 4" xfId="15993" xr:uid="{9F4680DC-E510-4B5C-B1CE-0F9469D2F59C}"/>
    <cellStyle name="Input 2 2 4 5" xfId="19529" xr:uid="{21E0C3DF-E29D-4F72-8B17-66859DAD0B58}"/>
    <cellStyle name="Input 2 2 4 6" xfId="23294" xr:uid="{8E03F28E-789F-4495-950C-D508C14DCC94}"/>
    <cellStyle name="Input 2 2 4 7" xfId="26942" xr:uid="{501CE9C9-1175-455E-AA54-3DEF0E50E54E}"/>
    <cellStyle name="Input 2 2 4 8" xfId="27538" xr:uid="{60A3EAA0-7F21-4920-9B0F-78A48B673ED8}"/>
    <cellStyle name="Input 2 2 4 9" xfId="34504" xr:uid="{D447BAEA-7F41-4349-BB31-3836150FD19F}"/>
    <cellStyle name="Input 2 2 5" xfId="3816" xr:uid="{681FD120-0436-435B-964A-6BB914195DDB}"/>
    <cellStyle name="Input 2 2 5 2" xfId="13002" xr:uid="{CFD71B0E-2E01-4594-9970-9B48FBF3828A}"/>
    <cellStyle name="Input 2 2 5 3" xfId="15662" xr:uid="{7F5F8639-CB3C-4550-9A8C-8B1DB1B9C6D4}"/>
    <cellStyle name="Input 2 2 5 4" xfId="18163" xr:uid="{F70BB9AF-DBE2-47D6-8451-4753A2BD2A37}"/>
    <cellStyle name="Input 2 2 5 5" xfId="21916" xr:uid="{A751E615-20D6-4953-BFAA-A334D9023A5C}"/>
    <cellStyle name="Input 2 2 5 6" xfId="25581" xr:uid="{88C318CF-DBCB-4249-B0F3-E5323A36B376}"/>
    <cellStyle name="Input 2 2 5 7" xfId="29112" xr:uid="{011366F0-7EFE-40A7-AF6F-0D41D5837CCF}"/>
    <cellStyle name="Input 2 2 5 8" xfId="32384" xr:uid="{2BF97B70-34CD-4950-B2F2-93F840D0503D}"/>
    <cellStyle name="Input 2 2 5 9" xfId="34134" xr:uid="{8DEB53E6-5D4E-4C57-AB4F-E8D9E2563831}"/>
    <cellStyle name="Input 2 2 6" xfId="4211" xr:uid="{EE407399-2ACD-4547-BE38-0544BE6F475D}"/>
    <cellStyle name="Input 2 2 6 2" xfId="6968" xr:uid="{6AC7155C-E857-4460-82A0-D2BA6DB785B8}"/>
    <cellStyle name="Input 2 2 6 3" xfId="13503" xr:uid="{409D5998-834F-4CF3-9B7B-259277172C77}"/>
    <cellStyle name="Input 2 2 6 4" xfId="18558" xr:uid="{2CAE87D0-F869-4FC9-AB78-78C4CF304171}"/>
    <cellStyle name="Input 2 2 6 5" xfId="22311" xr:uid="{BB022784-E971-46ED-92E4-4D7FF305F96A}"/>
    <cellStyle name="Input 2 2 6 6" xfId="25976" xr:uid="{BEB6B85B-6A3D-4A02-B279-73B21C94CFA4}"/>
    <cellStyle name="Input 2 2 6 7" xfId="29507" xr:uid="{F17976C9-4BC8-4D81-838E-5507F3D868DC}"/>
    <cellStyle name="Input 2 2 6 8" xfId="32772" xr:uid="{F6B220E3-6218-4774-AD80-A7250D10C37A}"/>
    <cellStyle name="Input 2 2 7" xfId="4092" xr:uid="{7177835B-9914-474E-8FD0-41C0544849C9}"/>
    <cellStyle name="Input 2 2 7 2" xfId="12694" xr:uid="{8C3A18AD-C6EA-48E5-9B87-CF35DAECE906}"/>
    <cellStyle name="Input 2 2 7 3" xfId="9300" xr:uid="{A626FD4A-69EF-404E-9F40-93E53769C70E}"/>
    <cellStyle name="Input 2 2 7 4" xfId="18439" xr:uid="{4C358D69-96E6-4E08-805F-F9CB03C0D726}"/>
    <cellStyle name="Input 2 2 7 5" xfId="22192" xr:uid="{259AABBF-E29F-4FE0-960B-D3E1007F3D0F}"/>
    <cellStyle name="Input 2 2 7 6" xfId="25857" xr:uid="{350881A7-1459-4EED-8989-8BC95369154F}"/>
    <cellStyle name="Input 2 2 7 7" xfId="29388" xr:uid="{AFBC844C-3C68-4093-B897-80392A652C45}"/>
    <cellStyle name="Input 2 2 7 8" xfId="32655" xr:uid="{39043283-D2C5-4013-91F4-895F65392C16}"/>
    <cellStyle name="Input 2 2 8" xfId="4797" xr:uid="{04C1DF53-960D-4435-8B02-16536930A078}"/>
    <cellStyle name="Input 2 2 8 2" xfId="12248" xr:uid="{5745E745-C937-4A43-B997-3C4B48473DFF}"/>
    <cellStyle name="Input 2 2 8 3" xfId="15814" xr:uid="{D32746DC-29CC-44CE-8A9A-794896BB8E6F}"/>
    <cellStyle name="Input 2 2 8 4" xfId="19144" xr:uid="{7C62910C-7BE8-4363-9FCC-AE19D2C28815}"/>
    <cellStyle name="Input 2 2 8 5" xfId="22895" xr:uid="{80C1BCEE-5943-489D-88BB-1F7CE39D7410}"/>
    <cellStyle name="Input 2 2 8 6" xfId="26561" xr:uid="{1C25DD93-30D1-4BA3-B6C4-3A38E822CE4D}"/>
    <cellStyle name="Input 2 2 8 7" xfId="30093" xr:uid="{ED8250DC-C695-4A62-BD1E-7BDC180A5E48}"/>
    <cellStyle name="Input 2 2 8 8" xfId="33350" xr:uid="{460176F3-86DF-4E19-ACAD-52F2A88BB86E}"/>
    <cellStyle name="Input 2 2 9" xfId="12852" xr:uid="{1C857524-8999-4689-8692-FFE5D327841A}"/>
    <cellStyle name="Input 2 20" xfId="20418" xr:uid="{5E533883-C491-46FE-BCA5-FC7FD33FAEB8}"/>
    <cellStyle name="Input 2 3" xfId="1060" xr:uid="{686B06D1-35B3-49B2-B7D5-A7611A443779}"/>
    <cellStyle name="Input 2 3 10" xfId="8608" xr:uid="{3AF9C449-F0E5-49DB-8CAF-B06AF06F63AB}"/>
    <cellStyle name="Input 2 3 11" xfId="6907" xr:uid="{EA9FBACF-9928-4306-A657-A6FCC2C21B18}"/>
    <cellStyle name="Input 2 3 12" xfId="19877" xr:uid="{EA162B52-D4B0-4357-892E-6860E025E6CA}"/>
    <cellStyle name="Input 2 3 13" xfId="23623" xr:uid="{EC854C40-DA8E-4B5A-8202-202627FD0C18}"/>
    <cellStyle name="Input 2 3 14" xfId="27230" xr:uid="{02943804-4E20-48D3-915D-84E1A14A270B}"/>
    <cellStyle name="Input 2 3 15" xfId="30683" xr:uid="{AEF07ED9-BE85-4013-8A4E-BFDBD5C995BA}"/>
    <cellStyle name="Input 2 3 16" xfId="34387" xr:uid="{A8EE6B54-4468-4835-B517-A9009E0F8DDA}"/>
    <cellStyle name="Input 2 3 2" xfId="1617" xr:uid="{E504CA26-590F-49E2-ABA4-79745AA53BC7}"/>
    <cellStyle name="Input 2 3 2 10" xfId="11976" xr:uid="{12F30A96-3119-4E81-822E-4A9D14F848CC}"/>
    <cellStyle name="Input 2 3 2 11" xfId="19606" xr:uid="{7A0E62F4-FF12-4658-9312-C9440AADE3CF}"/>
    <cellStyle name="Input 2 3 2 12" xfId="23361" xr:uid="{63814779-4256-489A-A478-CBD33EFDD563}"/>
    <cellStyle name="Input 2 3 2 13" xfId="23693" xr:uid="{A2856998-A5D0-4185-A07B-4ADAEFD0DAEB}"/>
    <cellStyle name="Input 2 3 2 14" xfId="31096" xr:uid="{688110EB-47FF-4B5E-A0C5-0702F6ED4083}"/>
    <cellStyle name="Input 2 3 2 2" xfId="2860" xr:uid="{B95D2732-7D0E-4231-A85B-AFADEB52CDF5}"/>
    <cellStyle name="Input 2 3 2 2 2" xfId="9753" xr:uid="{4C700273-C9BC-465E-A860-3FA0D974272A}"/>
    <cellStyle name="Input 2 3 2 2 3" xfId="7819" xr:uid="{E5D1DB42-FC4E-48B6-845C-12EF8B80B5CB}"/>
    <cellStyle name="Input 2 3 2 2 4" xfId="17208" xr:uid="{8C5E4CC3-BC6A-4EF4-AA19-CEC9000F2021}"/>
    <cellStyle name="Input 2 3 2 2 5" xfId="20966" xr:uid="{6D240BDC-AE64-4C7E-A864-2014349BBEC7}"/>
    <cellStyle name="Input 2 3 2 2 6" xfId="24627" xr:uid="{820F0600-ED34-4C7D-A7AC-744A7419C736}"/>
    <cellStyle name="Input 2 3 2 2 7" xfId="28156" xr:uid="{CA4419F0-4A75-4F8A-8DC1-76A0CB1AE222}"/>
    <cellStyle name="Input 2 3 2 2 8" xfId="31442" xr:uid="{C99D1D91-F502-4BF0-8EB9-63C949851488}"/>
    <cellStyle name="Input 2 3 2 3" xfId="3366" xr:uid="{DA9FE28D-C83D-4680-ABEE-3127FFC49444}"/>
    <cellStyle name="Input 2 3 2 3 2" xfId="9046" xr:uid="{147E4F10-FC3A-48B9-8876-35CFCBFA143E}"/>
    <cellStyle name="Input 2 3 2 3 3" xfId="15441" xr:uid="{E696102B-3831-44AD-ADE6-447D67A31F8D}"/>
    <cellStyle name="Input 2 3 2 3 4" xfId="17713" xr:uid="{762638B6-B7A1-4E7A-BB9D-BBC318457F39}"/>
    <cellStyle name="Input 2 3 2 3 5" xfId="21469" xr:uid="{D525E976-38E4-4DE6-B8D0-81A1A3228C62}"/>
    <cellStyle name="Input 2 3 2 3 6" xfId="25131" xr:uid="{4BA22452-B8AC-4CAF-9BF9-D9156E6E90A3}"/>
    <cellStyle name="Input 2 3 2 3 7" xfId="28662" xr:uid="{B2022E5D-6962-4F65-A968-FBE4AB598107}"/>
    <cellStyle name="Input 2 3 2 3 8" xfId="31941" xr:uid="{FFDF9816-A9F3-464B-8843-B6375E04D53F}"/>
    <cellStyle name="Input 2 3 2 4" xfId="3750" xr:uid="{FD46C251-7074-4DB9-BD3E-0CA1C97AF0D7}"/>
    <cellStyle name="Input 2 3 2 4 2" xfId="12766" xr:uid="{C51C7BF9-0A6D-4651-9A82-261568AD2B07}"/>
    <cellStyle name="Input 2 3 2 4 3" xfId="9458" xr:uid="{7D1D9412-BBED-4EB4-8165-390B0DEDA81E}"/>
    <cellStyle name="Input 2 3 2 4 4" xfId="18097" xr:uid="{F6782C2F-8CC7-4B03-9F2A-1C0547C339B5}"/>
    <cellStyle name="Input 2 3 2 4 5" xfId="21852" xr:uid="{24E14641-1985-44E7-B5C7-829E485DE1CD}"/>
    <cellStyle name="Input 2 3 2 4 6" xfId="25515" xr:uid="{5035C998-B633-4D95-94F2-EC65D7AECDFF}"/>
    <cellStyle name="Input 2 3 2 4 7" xfId="29046" xr:uid="{B503322D-5C23-4FE1-A69C-37A9D2E2D148}"/>
    <cellStyle name="Input 2 3 2 4 8" xfId="32322" xr:uid="{991813A1-7592-4154-B5D7-F2800CEBAD55}"/>
    <cellStyle name="Input 2 3 2 5" xfId="2224" xr:uid="{CD2AE982-B337-443E-9642-FE3B55D43510}"/>
    <cellStyle name="Input 2 3 2 5 2" xfId="8152" xr:uid="{FA31F619-D58D-4C07-BD6E-C6936421E74E}"/>
    <cellStyle name="Input 2 3 2 5 3" xfId="8798" xr:uid="{399D48D7-0C10-472E-B954-CAEB096503AD}"/>
    <cellStyle name="Input 2 3 2 5 4" xfId="7440" xr:uid="{D375BC59-95C8-4C00-AC4B-C29230C4A89A}"/>
    <cellStyle name="Input 2 3 2 5 5" xfId="16635" xr:uid="{12A32034-E0AE-4E22-A3D3-6166BC9B80B9}"/>
    <cellStyle name="Input 2 3 2 5 6" xfId="13513" xr:uid="{1FE91253-1E0D-4EA0-BED4-53C1ED66C626}"/>
    <cellStyle name="Input 2 3 2 5 7" xfId="19880" xr:uid="{883BF07C-0FCB-4859-8958-0EC098F71840}"/>
    <cellStyle name="Input 2 3 2 5 8" xfId="30377" xr:uid="{57D65C9E-3682-4FF4-81DF-648D530F4AE7}"/>
    <cellStyle name="Input 2 3 2 6" xfId="3175" xr:uid="{9B07E76F-617A-49E7-9633-F2CDA73EA79E}"/>
    <cellStyle name="Input 2 3 2 6 2" xfId="8991" xr:uid="{E639F235-B8E8-45FB-9182-37A747C2D96A}"/>
    <cellStyle name="Input 2 3 2 6 3" xfId="14241" xr:uid="{A372D5FB-0E8C-4EC7-B159-CA6C5E75664F}"/>
    <cellStyle name="Input 2 3 2 6 4" xfId="17522" xr:uid="{64221874-8740-4490-9F22-D1A55D63EB89}"/>
    <cellStyle name="Input 2 3 2 6 5" xfId="21278" xr:uid="{9950A622-5004-4676-B3CB-E2D200BA1C0F}"/>
    <cellStyle name="Input 2 3 2 6 6" xfId="24940" xr:uid="{E393EA9F-1BC8-420B-A660-CBD54D544BC9}"/>
    <cellStyle name="Input 2 3 2 6 7" xfId="28471" xr:uid="{C379C295-68A6-4790-8DF6-4F8B99C94D3D}"/>
    <cellStyle name="Input 2 3 2 6 8" xfId="31752" xr:uid="{C6583497-3D99-46D8-A7FF-E69FEB1E3DFA}"/>
    <cellStyle name="Input 2 3 2 7" xfId="3634" xr:uid="{8C4D12DC-5136-442E-A80D-73A0CF55ECE9}"/>
    <cellStyle name="Input 2 3 2 7 2" xfId="10493" xr:uid="{780B4901-2E10-46CA-87EE-0EE2B5A6D1AB}"/>
    <cellStyle name="Input 2 3 2 7 3" xfId="16649" xr:uid="{3D6104D7-95D0-4EFA-9516-1796F9F4261F}"/>
    <cellStyle name="Input 2 3 2 7 4" xfId="17981" xr:uid="{3D87DF06-F95D-47B4-820A-074629D5FC63}"/>
    <cellStyle name="Input 2 3 2 7 5" xfId="21737" xr:uid="{EC8E7D91-3DA2-47DE-A210-579DC332E9AF}"/>
    <cellStyle name="Input 2 3 2 7 6" xfId="25399" xr:uid="{88D142F7-FF4A-4959-86BD-EABF67EA45A2}"/>
    <cellStyle name="Input 2 3 2 7 7" xfId="28930" xr:uid="{40B1C3CF-DE5F-4F3F-A66F-134B456212DE}"/>
    <cellStyle name="Input 2 3 2 7 8" xfId="32207" xr:uid="{41597102-ADE1-4850-8CFE-F5517D267003}"/>
    <cellStyle name="Input 2 3 2 8" xfId="13084" xr:uid="{DBC99903-0FE2-480D-AD25-B232AF2E3C0C}"/>
    <cellStyle name="Input 2 3 2 9" xfId="15599" xr:uid="{8F0E0D5A-71DE-47AA-9E99-3A22522FB6FD}"/>
    <cellStyle name="Input 2 3 3" xfId="2351" xr:uid="{5ACA6632-00B6-407F-B840-EDA4BF828D89}"/>
    <cellStyle name="Input 2 3 3 2" xfId="7942" xr:uid="{6D2A82C0-E330-4241-BEA6-185A04CF1681}"/>
    <cellStyle name="Input 2 3 3 3" xfId="9269" xr:uid="{85E55E3C-92C4-44E8-AF4A-CE97251BC179}"/>
    <cellStyle name="Input 2 3 3 4" xfId="7682" xr:uid="{4AC6B40D-6209-42C8-97EA-3B176A9C6E4F}"/>
    <cellStyle name="Input 2 3 3 5" xfId="14455" xr:uid="{A8B3B23B-2F2A-49BC-ACEB-8909B82D88F8}"/>
    <cellStyle name="Input 2 3 3 6" xfId="19656" xr:uid="{29A2D71F-0A50-49B5-B7DA-461D14AE51F7}"/>
    <cellStyle name="Input 2 3 3 7" xfId="26842" xr:uid="{D258CD15-7D8A-4010-A748-CCACD4C60E35}"/>
    <cellStyle name="Input 2 3 3 8" xfId="30343" xr:uid="{CF118CAC-939A-4373-A49B-F60CD3C9A30B}"/>
    <cellStyle name="Input 2 3 4" xfId="2759" xr:uid="{89D0864C-B974-4155-8864-06C93BB44AB6}"/>
    <cellStyle name="Input 2 3 4 2" xfId="8423" xr:uid="{DCDB1567-719A-423E-ADD1-064113C84124}"/>
    <cellStyle name="Input 2 3 4 3" xfId="9597" xr:uid="{60608D64-6F35-4D32-85A2-511819E5A439}"/>
    <cellStyle name="Input 2 3 4 4" xfId="17107" xr:uid="{501248C0-3448-430E-A3CC-EC5E6DF3CB0A}"/>
    <cellStyle name="Input 2 3 4 5" xfId="20865" xr:uid="{27D9E716-6316-4346-9F43-C876C50DD6A7}"/>
    <cellStyle name="Input 2 3 4 6" xfId="24526" xr:uid="{E07B4A5F-73FC-40A7-AEB1-EB35FB15EB2D}"/>
    <cellStyle name="Input 2 3 4 7" xfId="28055" xr:uid="{80E421F8-26D7-49E2-BCE0-DA58E8989EF4}"/>
    <cellStyle name="Input 2 3 4 8" xfId="31341" xr:uid="{C9D3E1D3-78E9-432B-B73C-28109BCBA67C}"/>
    <cellStyle name="Input 2 3 5" xfId="3094" xr:uid="{647F318F-6821-462D-89C3-D9F21292DBD0}"/>
    <cellStyle name="Input 2 3 5 2" xfId="8121" xr:uid="{1FBF6DD0-B959-4AD6-AEA8-5E277900ECF4}"/>
    <cellStyle name="Input 2 3 5 3" xfId="13389" xr:uid="{212A2339-C193-4485-AE97-92893B5F6208}"/>
    <cellStyle name="Input 2 3 5 4" xfId="17441" xr:uid="{149532C9-8549-4EC7-8417-8796A99BD76F}"/>
    <cellStyle name="Input 2 3 5 5" xfId="21198" xr:uid="{41B6F6A7-59CE-4C82-818F-9F4011C222D0}"/>
    <cellStyle name="Input 2 3 5 6" xfId="24860" xr:uid="{FEEA52F0-9D62-4C7B-9E5B-A7C79C970EB1}"/>
    <cellStyle name="Input 2 3 5 7" xfId="28390" xr:uid="{0789ACC1-B486-4082-83ED-E309BB9FBF3A}"/>
    <cellStyle name="Input 2 3 5 8" xfId="31673" xr:uid="{5BC3F0E0-96B1-40FF-A1F4-087A81613E0D}"/>
    <cellStyle name="Input 2 3 6" xfId="2741" xr:uid="{1C94B1D0-9E63-4970-B4CE-9A6453DEB76E}"/>
    <cellStyle name="Input 2 3 6 2" xfId="9493" xr:uid="{B93B3C3C-3F9B-46B0-9CED-6D874F1410F1}"/>
    <cellStyle name="Input 2 3 6 3" xfId="14150" xr:uid="{A9226FCA-FA3B-4BBF-B831-399F31994330}"/>
    <cellStyle name="Input 2 3 6 4" xfId="17089" xr:uid="{CDE29487-E512-42AB-863A-1A0FF3ED3232}"/>
    <cellStyle name="Input 2 3 6 5" xfId="20847" xr:uid="{70A35F37-3206-4C8B-96D1-5F9AF6658FAD}"/>
    <cellStyle name="Input 2 3 6 6" xfId="24508" xr:uid="{975CF6BF-D2C1-46BA-8003-CD89B98F22CF}"/>
    <cellStyle name="Input 2 3 6 7" xfId="28037" xr:uid="{9E1C2156-989B-4776-B507-A446C0E431F4}"/>
    <cellStyle name="Input 2 3 6 8" xfId="31323" xr:uid="{732ECD6E-490B-4C3B-96C3-5C34F6C74C30}"/>
    <cellStyle name="Input 2 3 7" xfId="3944" xr:uid="{0970FFA6-FFAF-4A83-B033-90C1727F956B}"/>
    <cellStyle name="Input 2 3 7 2" xfId="7339" xr:uid="{3B9E42C6-7515-4FBC-A2D3-62E68D39BB12}"/>
    <cellStyle name="Input 2 3 7 3" xfId="13849" xr:uid="{C23E882D-075D-4B61-AF69-BD2680AE7DC7}"/>
    <cellStyle name="Input 2 3 7 4" xfId="18291" xr:uid="{B829C239-736C-430F-B1FD-DD05F749D26D}"/>
    <cellStyle name="Input 2 3 7 5" xfId="22044" xr:uid="{3115A968-651D-44D3-97F5-CAFCF58C6CC4}"/>
    <cellStyle name="Input 2 3 7 6" xfId="25709" xr:uid="{94880F24-B63A-4480-938C-864308CC81DA}"/>
    <cellStyle name="Input 2 3 7 7" xfId="29240" xr:uid="{108AAB48-D09F-4B39-9607-85DBA60D0EFC}"/>
    <cellStyle name="Input 2 3 7 8" xfId="32508" xr:uid="{BEE0E8B5-4DA3-499A-951D-7A5694BCEC3F}"/>
    <cellStyle name="Input 2 3 8" xfId="4177" xr:uid="{590C1A9B-43A6-49EC-B64A-7A667E72CFC6}"/>
    <cellStyle name="Input 2 3 8 2" xfId="7180" xr:uid="{E7396307-79C3-43C8-AA5A-E90D897A1D7C}"/>
    <cellStyle name="Input 2 3 8 3" xfId="7833" xr:uid="{435C108F-FFD2-45E8-AC2A-0F0FBA69BCF3}"/>
    <cellStyle name="Input 2 3 8 4" xfId="18524" xr:uid="{47B84EE6-93C4-4CCB-9448-7F32C91F766D}"/>
    <cellStyle name="Input 2 3 8 5" xfId="22277" xr:uid="{5BEB13A0-0378-4BAD-96EF-F061E903F3CA}"/>
    <cellStyle name="Input 2 3 8 6" xfId="25942" xr:uid="{64DEB715-0FE6-40D1-8D3D-0058EF220056}"/>
    <cellStyle name="Input 2 3 8 7" xfId="29473" xr:uid="{13D58CCE-5FA3-4965-9AFC-0AFA0E7E3913}"/>
    <cellStyle name="Input 2 3 8 8" xfId="32738" xr:uid="{6CD815CF-06A3-4FD4-A58F-31D9834FEE9B}"/>
    <cellStyle name="Input 2 3 9" xfId="10577" xr:uid="{466D7A65-0F21-4BA9-9D4D-5767E93DABCB}"/>
    <cellStyle name="Input 2 4" xfId="1058" xr:uid="{F1D20A05-2E72-4B8C-A6D4-875292ACB49A}"/>
    <cellStyle name="Input 2 4 10" xfId="16633" xr:uid="{DB4EFA2D-A358-4EE2-AEF0-363EEB369ADF}"/>
    <cellStyle name="Input 2 4 11" xfId="14668" xr:uid="{551C00B9-5E86-448D-9504-167C8B002A6E}"/>
    <cellStyle name="Input 2 4 12" xfId="19879" xr:uid="{B957894A-D874-4B96-9E4E-1AB2331E4B83}"/>
    <cellStyle name="Input 2 4 13" xfId="23625" xr:uid="{28A42C5F-6FC1-4DAE-B2F1-BB3145F0A722}"/>
    <cellStyle name="Input 2 4 14" xfId="27232" xr:uid="{9C6AD596-6978-44D5-8104-5312974B35D1}"/>
    <cellStyle name="Input 2 4 15" xfId="30685" xr:uid="{592FCA75-6D88-4BA3-84FA-9679DB8CFAD4}"/>
    <cellStyle name="Input 2 4 2" xfId="1615" xr:uid="{EABD02E9-B7B3-4B99-9186-14024E16BBBE}"/>
    <cellStyle name="Input 2 4 2 10" xfId="15302" xr:uid="{6498F670-5B83-4329-83B9-4C57A2B1CDCF}"/>
    <cellStyle name="Input 2 4 2 11" xfId="14070" xr:uid="{CD1D1DB8-E777-4CC2-9576-509ED446F1F5}"/>
    <cellStyle name="Input 2 4 2 12" xfId="23362" xr:uid="{693C4FCD-64E7-46AE-9019-5FC46D32C223}"/>
    <cellStyle name="Input 2 4 2 13" xfId="27018" xr:uid="{CF91FC23-2841-4126-A0C5-79424D4A4516}"/>
    <cellStyle name="Input 2 4 2 14" xfId="14601" xr:uid="{07890028-E577-4CBD-AB3B-35A24FCB3007}"/>
    <cellStyle name="Input 2 4 2 2" xfId="2858" xr:uid="{0CB3DA5C-E0D0-46A0-843A-7E008E6C43C8}"/>
    <cellStyle name="Input 2 4 2 2 2" xfId="9492" xr:uid="{7EB46FE5-AAD8-4958-AADD-8CCED1BDB04B}"/>
    <cellStyle name="Input 2 4 2 2 3" xfId="11169" xr:uid="{86CA97F6-6240-45D7-9C50-69436E501DF7}"/>
    <cellStyle name="Input 2 4 2 2 4" xfId="17206" xr:uid="{B7CE9047-EAFD-40F5-9D3B-67F6AC0798EF}"/>
    <cellStyle name="Input 2 4 2 2 5" xfId="20964" xr:uid="{91D8840C-1193-4840-A77B-857372495195}"/>
    <cellStyle name="Input 2 4 2 2 6" xfId="24625" xr:uid="{66892946-0BE2-4B8A-847A-A30E447E4F58}"/>
    <cellStyle name="Input 2 4 2 2 7" xfId="28154" xr:uid="{52CE2200-78FE-43DD-987C-CBFFE7ADDE83}"/>
    <cellStyle name="Input 2 4 2 2 8" xfId="31440" xr:uid="{78E8B2EE-CAF3-405E-B11E-EBCDBA922F00}"/>
    <cellStyle name="Input 2 4 2 3" xfId="3364" xr:uid="{9905D6F6-ECEC-4CBB-8706-E422059D45C8}"/>
    <cellStyle name="Input 2 4 2 3 2" xfId="11300" xr:uid="{C51F1D9C-FD54-4FDA-980B-DCCA38E3D7F1}"/>
    <cellStyle name="Input 2 4 2 3 3" xfId="16354" xr:uid="{9138CDDA-8047-4649-8387-873324026F85}"/>
    <cellStyle name="Input 2 4 2 3 4" xfId="17711" xr:uid="{00300793-EB97-49C5-A567-AC1F77021DC8}"/>
    <cellStyle name="Input 2 4 2 3 5" xfId="21467" xr:uid="{0E2AB62B-E584-4783-A09A-15D841799870}"/>
    <cellStyle name="Input 2 4 2 3 6" xfId="25129" xr:uid="{59F83BCC-530D-49B7-90C3-1790510CCD21}"/>
    <cellStyle name="Input 2 4 2 3 7" xfId="28660" xr:uid="{CD0BCCF4-50A6-427F-BEEE-2482A949B378}"/>
    <cellStyle name="Input 2 4 2 3 8" xfId="31939" xr:uid="{1DB23F26-9C86-4434-8085-F6BC735E045B}"/>
    <cellStyle name="Input 2 4 2 4" xfId="3737" xr:uid="{4DD65412-7DC5-43C4-A7A4-D325BB112428}"/>
    <cellStyle name="Input 2 4 2 4 2" xfId="12772" xr:uid="{1CA56504-771C-4674-B6E6-1E0446B13FD8}"/>
    <cellStyle name="Input 2 4 2 4 3" xfId="7184" xr:uid="{11F63598-8C12-4C1F-A218-3B8CD20CF215}"/>
    <cellStyle name="Input 2 4 2 4 4" xfId="18084" xr:uid="{800F3CEF-0F46-40F1-83C9-DD4A4493B70B}"/>
    <cellStyle name="Input 2 4 2 4 5" xfId="21839" xr:uid="{489AB928-2E97-49EC-9AE4-95213429BCF2}"/>
    <cellStyle name="Input 2 4 2 4 6" xfId="25502" xr:uid="{1E1E36E6-4C3F-47A9-962D-224F439206DE}"/>
    <cellStyle name="Input 2 4 2 4 7" xfId="29033" xr:uid="{D9FC1D18-FF57-4053-ABF6-E85448E25E3D}"/>
    <cellStyle name="Input 2 4 2 4 8" xfId="32309" xr:uid="{753A8306-1E1A-4B2F-957D-E7400DAFAAF6}"/>
    <cellStyle name="Input 2 4 2 5" xfId="4000" xr:uid="{AA7E7A5E-45EA-4125-816A-264621E99C7E}"/>
    <cellStyle name="Input 2 4 2 5 2" xfId="10070" xr:uid="{3E73EC0C-363D-44D1-A932-3E18A19D58A5}"/>
    <cellStyle name="Input 2 4 2 5 3" xfId="6825" xr:uid="{2A656B18-179F-482E-B812-260775D43F35}"/>
    <cellStyle name="Input 2 4 2 5 4" xfId="18347" xr:uid="{A1036CCF-3C22-485A-9C5E-26C39C5BC041}"/>
    <cellStyle name="Input 2 4 2 5 5" xfId="22100" xr:uid="{7AC11B2E-DBBD-4854-BE75-5D354CA96EF7}"/>
    <cellStyle name="Input 2 4 2 5 6" xfId="25765" xr:uid="{6BA40299-913B-427D-945D-4F3D007D8580}"/>
    <cellStyle name="Input 2 4 2 5 7" xfId="29296" xr:uid="{A56D73AF-3B6C-403D-87A0-52FAE96F1C8A}"/>
    <cellStyle name="Input 2 4 2 5 8" xfId="32564" xr:uid="{38CC8FD7-136F-4BD7-B232-564638393D80}"/>
    <cellStyle name="Input 2 4 2 6" xfId="4450" xr:uid="{8E94C30C-5531-4926-AF4C-9E1FBA61F32B}"/>
    <cellStyle name="Input 2 4 2 6 2" xfId="6875" xr:uid="{53D78E92-6F77-4D87-B43D-7D9377DD5A3D}"/>
    <cellStyle name="Input 2 4 2 6 3" xfId="15015" xr:uid="{9052C034-BB6A-45B7-BAF3-892CDE6E9A3B}"/>
    <cellStyle name="Input 2 4 2 6 4" xfId="18797" xr:uid="{FB15B9D6-49BE-411E-B2D4-EC62DB79EF00}"/>
    <cellStyle name="Input 2 4 2 6 5" xfId="22549" xr:uid="{1CD7D8FA-4357-4F7F-806C-60C26C10C596}"/>
    <cellStyle name="Input 2 4 2 6 6" xfId="26214" xr:uid="{29C86DB5-4524-4792-9A29-8F49D3AF6AF1}"/>
    <cellStyle name="Input 2 4 2 6 7" xfId="29746" xr:uid="{4E578B7D-25FC-4159-B62D-B9E268CDB4E4}"/>
    <cellStyle name="Input 2 4 2 6 8" xfId="33008" xr:uid="{BFED5536-FE2D-4241-9DD8-F77D796D81DE}"/>
    <cellStyle name="Input 2 4 2 7" xfId="4470" xr:uid="{58394600-5831-41B9-866D-90526C7AA812}"/>
    <cellStyle name="Input 2 4 2 7 2" xfId="12553" xr:uid="{D90CEEA5-C817-4713-B367-04272D307FCB}"/>
    <cellStyle name="Input 2 4 2 7 3" xfId="7640" xr:uid="{59D02302-51CD-4E4E-9970-4266D4C603BC}"/>
    <cellStyle name="Input 2 4 2 7 4" xfId="18817" xr:uid="{33FCBF2F-9624-4402-8955-F77D6BCDC42B}"/>
    <cellStyle name="Input 2 4 2 7 5" xfId="22569" xr:uid="{FD2442BC-D2FF-4363-8803-A99C628A3C28}"/>
    <cellStyle name="Input 2 4 2 7 6" xfId="26234" xr:uid="{A0744245-CC9D-43C9-BC53-314B850B9DB7}"/>
    <cellStyle name="Input 2 4 2 7 7" xfId="29766" xr:uid="{60BA72CB-C44D-4214-B015-35266653DD55}"/>
    <cellStyle name="Input 2 4 2 7 8" xfId="33028" xr:uid="{E3EC44B5-1617-45FB-B81F-BA64C0F73F6E}"/>
    <cellStyle name="Input 2 4 2 8" xfId="12809" xr:uid="{B94D2602-F290-4782-BF23-787B90F357B8}"/>
    <cellStyle name="Input 2 4 2 9" xfId="10543" xr:uid="{58DCAC84-8C6B-4BD7-B5BC-38BE7367D2EE}"/>
    <cellStyle name="Input 2 4 3" xfId="2349" xr:uid="{D554EF14-ECD0-4526-B32E-65E2B535DA50}"/>
    <cellStyle name="Input 2 4 3 2" xfId="9670" xr:uid="{F6D148FD-41B7-4B1B-9FEA-ED5BEA569973}"/>
    <cellStyle name="Input 2 4 3 3" xfId="14414" xr:uid="{396CC8CD-07B8-4EB5-9556-60CBA2E0C611}"/>
    <cellStyle name="Input 2 4 3 4" xfId="14790" xr:uid="{77E6B9EF-87C6-4209-BA17-BA0DF3A7A19B}"/>
    <cellStyle name="Input 2 4 3 5" xfId="13822" xr:uid="{E0D7A3AD-B0FF-497E-BC56-2C79108E85A2}"/>
    <cellStyle name="Input 2 4 3 6" xfId="19638" xr:uid="{B4F8A22F-01C3-4753-AF6A-FC681EF83BB6}"/>
    <cellStyle name="Input 2 4 3 7" xfId="16065" xr:uid="{2FB34E29-515E-41B0-A54F-353F542B32E9}"/>
    <cellStyle name="Input 2 4 3 8" xfId="27419" xr:uid="{DBD69259-0031-435D-A5D1-FC83ED297629}"/>
    <cellStyle name="Input 2 4 4" xfId="2072" xr:uid="{008131CF-3275-4784-9B80-C20B71DBCAC4}"/>
    <cellStyle name="Input 2 4 4 2" xfId="9066" xr:uid="{99C02DFF-0FC0-462E-94E0-DFB3AC5B4D3F}"/>
    <cellStyle name="Input 2 4 4 3" xfId="11638" xr:uid="{DD80922E-5D26-493D-9177-EDD15492E7EB}"/>
    <cellStyle name="Input 2 4 4 4" xfId="15443" xr:uid="{99C707DC-9DB7-476B-893C-E15EC741D36D}"/>
    <cellStyle name="Input 2 4 4 5" xfId="12058" xr:uid="{6EE12214-5739-4F78-BC03-933D3E6E1AE5}"/>
    <cellStyle name="Input 2 4 4 6" xfId="14959" xr:uid="{DED064BC-ACD5-479D-BC03-901B32165F81}"/>
    <cellStyle name="Input 2 4 4 7" xfId="23774" xr:uid="{0B50EFCD-B3D9-4723-B9A8-3792283E5CBB}"/>
    <cellStyle name="Input 2 4 4 8" xfId="24018" xr:uid="{16F85213-2B99-4582-A315-ECDB823E61C8}"/>
    <cellStyle name="Input 2 4 5" xfId="3776" xr:uid="{A03EC60C-7E25-4008-B5FD-DBCD26C4D1AC}"/>
    <cellStyle name="Input 2 4 5 2" xfId="13017" xr:uid="{8A64C988-9B0E-4DDB-B5C8-8EE257E63338}"/>
    <cellStyle name="Input 2 4 5 3" xfId="15648" xr:uid="{03AE6BFA-F5CC-43B8-A307-C3A3FD689935}"/>
    <cellStyle name="Input 2 4 5 4" xfId="18123" xr:uid="{62073822-C52C-4456-981D-81BF77083DD9}"/>
    <cellStyle name="Input 2 4 5 5" xfId="21877" xr:uid="{423FA02D-60E7-47D1-B374-4B1FCF30A3F4}"/>
    <cellStyle name="Input 2 4 5 6" xfId="25541" xr:uid="{A60BAD28-ED4C-4F6E-8671-492A80BE91ED}"/>
    <cellStyle name="Input 2 4 5 7" xfId="29072" xr:uid="{86F37C46-B960-4893-87FF-1DDF6F8BC425}"/>
    <cellStyle name="Input 2 4 5 8" xfId="32347" xr:uid="{D16BC24F-7C4D-4BBE-B9DA-0F3FC78FE087}"/>
    <cellStyle name="Input 2 4 6" xfId="4073" xr:uid="{724AE2E4-0049-4559-85AA-E6DEB1382AEE}"/>
    <cellStyle name="Input 2 4 6 2" xfId="12696" xr:uid="{A0B3E988-5AC5-4369-AD4C-BBB8ED277C8D}"/>
    <cellStyle name="Input 2 4 6 3" xfId="11981" xr:uid="{B25D97D1-60F7-426C-86F8-6596930F2B92}"/>
    <cellStyle name="Input 2 4 6 4" xfId="18420" xr:uid="{CBA75236-76DD-44BD-A644-AF4AB152DFC7}"/>
    <cellStyle name="Input 2 4 6 5" xfId="22173" xr:uid="{16111238-871A-4E95-944D-243FC00A029A}"/>
    <cellStyle name="Input 2 4 6 6" xfId="25838" xr:uid="{20D45777-7AAE-4A99-839B-F3E9C78AD1A2}"/>
    <cellStyle name="Input 2 4 6 7" xfId="29369" xr:uid="{8D0ED3DC-F960-4801-A489-683A71D7191C}"/>
    <cellStyle name="Input 2 4 6 8" xfId="32636" xr:uid="{73155382-E691-4722-8A62-E7DF89F6760F}"/>
    <cellStyle name="Input 2 4 7" xfId="2737" xr:uid="{5DE0443E-6A19-4908-A0C2-75B9DDE7638D}"/>
    <cellStyle name="Input 2 4 7 2" xfId="9872" xr:uid="{138825EB-DB0D-4268-A06E-42C65E6693D3}"/>
    <cellStyle name="Input 2 4 7 3" xfId="14608" xr:uid="{4179F3DD-827B-44DE-A303-1E124D403C68}"/>
    <cellStyle name="Input 2 4 7 4" xfId="17085" xr:uid="{069BA70D-7728-49E1-A636-65494BC98004}"/>
    <cellStyle name="Input 2 4 7 5" xfId="20843" xr:uid="{1151F619-57C3-4B5D-B062-17FD70A9CE14}"/>
    <cellStyle name="Input 2 4 7 6" xfId="24504" xr:uid="{41996BC5-90EF-4C79-80FD-3B7B54C0E277}"/>
    <cellStyle name="Input 2 4 7 7" xfId="28033" xr:uid="{0B6A6241-81A3-4F0F-8D02-2F6750A913EF}"/>
    <cellStyle name="Input 2 4 7 8" xfId="31319" xr:uid="{85F1E30B-E569-449F-B146-F566A703AB28}"/>
    <cellStyle name="Input 2 4 8" xfId="4194" xr:uid="{2E7B1DD4-ACA8-4318-B7A7-CCDDAD63BFF7}"/>
    <cellStyle name="Input 2 4 8 2" xfId="7214" xr:uid="{01163E91-657E-4EE3-823E-9DBE147D2D76}"/>
    <cellStyle name="Input 2 4 8 3" xfId="14132" xr:uid="{D73F9EF8-0599-49E4-A6F1-5860DA56310C}"/>
    <cellStyle name="Input 2 4 8 4" xfId="18541" xr:uid="{58D3FD41-5CAC-424D-B174-7A6BDCADFAE3}"/>
    <cellStyle name="Input 2 4 8 5" xfId="22294" xr:uid="{AB2DCCA6-79A5-4AD5-92FF-89EFAF7A9397}"/>
    <cellStyle name="Input 2 4 8 6" xfId="25959" xr:uid="{90E4F850-2555-4C9B-A5D0-39EC8D78A562}"/>
    <cellStyle name="Input 2 4 8 7" xfId="29490" xr:uid="{FBC6137A-2BF9-4683-9B24-2B35A7A8AA17}"/>
    <cellStyle name="Input 2 4 8 8" xfId="32755" xr:uid="{C573C0B1-44A5-42B6-9C7B-F439C0ACD031}"/>
    <cellStyle name="Input 2 4 9" xfId="10526" xr:uid="{8CC813E8-A55F-4CAD-AA28-78A9455BC246}"/>
    <cellStyle name="Input 2 5" xfId="1577" xr:uid="{EF1F4EBE-F0AE-4479-A36B-BE73C723E559}"/>
    <cellStyle name="Input 2 5 10" xfId="7296" xr:uid="{A8EAF2CE-D3B6-4964-B10D-FE053EEAEE09}"/>
    <cellStyle name="Input 2 5 11" xfId="9045" xr:uid="{8DA7B2D5-EF17-482B-AB50-0A596167EB91}"/>
    <cellStyle name="Input 2 5 12" xfId="19676" xr:uid="{AFB2C63A-1866-4872-8F6E-CC023A6ACFED}"/>
    <cellStyle name="Input 2 5 13" xfId="23665" xr:uid="{CC81CF7A-96B4-4EF5-8ED8-534513F48F35}"/>
    <cellStyle name="Input 2 5 14" xfId="14786" xr:uid="{4DD16115-2756-4C19-BBE2-CB251DA614A8}"/>
    <cellStyle name="Input 2 5 2" xfId="2820" xr:uid="{24F21CD7-8967-466B-8D76-DCF9B7F45205}"/>
    <cellStyle name="Input 2 5 2 2" xfId="10971" xr:uid="{A361A429-CB20-44BD-B516-24C2BDCBB368}"/>
    <cellStyle name="Input 2 5 2 3" xfId="7512" xr:uid="{0CF1D6F3-B94F-4A1D-8A99-E987194B1CE0}"/>
    <cellStyle name="Input 2 5 2 4" xfId="17168" xr:uid="{E54BD299-9F94-47BE-A08E-208E793A9E74}"/>
    <cellStyle name="Input 2 5 2 5" xfId="20926" xr:uid="{F748E823-C971-4A59-B34E-31B886E88459}"/>
    <cellStyle name="Input 2 5 2 6" xfId="24587" xr:uid="{337355CC-F08A-4495-B3D9-1DA81EBE8E96}"/>
    <cellStyle name="Input 2 5 2 7" xfId="28116" xr:uid="{9B38F1B4-F0EF-403E-8470-89CD89ED3A10}"/>
    <cellStyle name="Input 2 5 2 8" xfId="31402" xr:uid="{64283073-BD05-4A71-82B3-1297C99C3695}"/>
    <cellStyle name="Input 2 5 3" xfId="3326" xr:uid="{9575C8B3-C83D-44DE-9601-87FA22147B1F}"/>
    <cellStyle name="Input 2 5 3 2" xfId="8587" xr:uid="{6F0A7D54-9A75-48AB-BF57-211FAD6A5641}"/>
    <cellStyle name="Input 2 5 3 3" xfId="16677" xr:uid="{7EB4E9CF-E194-4B70-B534-535DB3ECA5C3}"/>
    <cellStyle name="Input 2 5 3 4" xfId="17673" xr:uid="{37E1855F-256D-4B9D-861A-D054353CFE3F}"/>
    <cellStyle name="Input 2 5 3 5" xfId="21429" xr:uid="{668DC6C7-1E35-4C58-BAC4-6DD75AF9012A}"/>
    <cellStyle name="Input 2 5 3 6" xfId="25091" xr:uid="{CF208D73-0B4D-4CD0-A513-7C080B5CE748}"/>
    <cellStyle name="Input 2 5 3 7" xfId="28622" xr:uid="{DEB119E5-778D-408B-8054-8B73993FFCEA}"/>
    <cellStyle name="Input 2 5 3 8" xfId="31901" xr:uid="{08121572-3716-4575-9C50-BE831D6BC4B0}"/>
    <cellStyle name="Input 2 5 4" xfId="2207" xr:uid="{30EC9F59-B97E-48E3-BFF8-5B8C5CE3EC97}"/>
    <cellStyle name="Input 2 5 4 2" xfId="7952" xr:uid="{37AFCCBD-DAA5-4E72-AE49-3F155F97EDA6}"/>
    <cellStyle name="Input 2 5 4 3" xfId="14763" xr:uid="{E944BC9B-9D49-4EE1-A7BA-025A4F3A7A4E}"/>
    <cellStyle name="Input 2 5 4 4" xfId="15886" xr:uid="{A888F2AF-F508-47AC-AF09-36EA67EC033C}"/>
    <cellStyle name="Input 2 5 4 5" xfId="13486" xr:uid="{4006F491-41A6-4F68-A4B9-AEEE929F7068}"/>
    <cellStyle name="Input 2 5 4 6" xfId="15675" xr:uid="{048BA29F-992B-4A07-8622-AE55960C0F8E}"/>
    <cellStyle name="Input 2 5 4 7" xfId="23390" xr:uid="{B0F7B55C-8859-429B-8CC4-FF39F62155CD}"/>
    <cellStyle name="Input 2 5 4 8" xfId="30380" xr:uid="{FFE33A7F-4A92-4C73-A0DC-FAEEAEBB19C6}"/>
    <cellStyle name="Input 2 5 5" xfId="3895" xr:uid="{B1784DA8-0E39-4CF4-8970-EEC23446D0D6}"/>
    <cellStyle name="Input 2 5 5 2" xfId="9520" xr:uid="{F27B4148-F373-4187-A907-B5D922480120}"/>
    <cellStyle name="Input 2 5 5 3" xfId="14247" xr:uid="{04154A69-F115-486F-9BD3-C5E7CCE28D76}"/>
    <cellStyle name="Input 2 5 5 4" xfId="18242" xr:uid="{4D1BF513-3F26-46A9-984D-FB213BB6F98F}"/>
    <cellStyle name="Input 2 5 5 5" xfId="21995" xr:uid="{298C5CAD-9319-4FAD-9F00-1A5E04432B29}"/>
    <cellStyle name="Input 2 5 5 6" xfId="25660" xr:uid="{F24CF3E9-B465-4C29-9FDC-C4B78EA9F9A9}"/>
    <cellStyle name="Input 2 5 5 7" xfId="29191" xr:uid="{DD4FA6DE-C383-4181-812D-93EC4A017141}"/>
    <cellStyle name="Input 2 5 5 8" xfId="32460" xr:uid="{317CA4CF-A0E6-4207-88B1-4485FB48E560}"/>
    <cellStyle name="Input 2 5 6" xfId="4504" xr:uid="{B78905FF-D262-4A9C-9106-B43AF17F6027}"/>
    <cellStyle name="Input 2 5 6 2" xfId="12522" xr:uid="{DB26DA3B-ECA6-481F-8F80-6F3DCF85020D}"/>
    <cellStyle name="Input 2 5 6 3" xfId="8196" xr:uid="{EB6FAEFD-2C5F-4D44-8B9A-8EE56173A29F}"/>
    <cellStyle name="Input 2 5 6 4" xfId="18851" xr:uid="{BD6BB351-E129-4041-95E0-49D44A07F2D4}"/>
    <cellStyle name="Input 2 5 6 5" xfId="22603" xr:uid="{52501433-7427-4CE5-8301-2EB87DC3D1A8}"/>
    <cellStyle name="Input 2 5 6 6" xfId="26268" xr:uid="{31798419-9760-46B6-BCC1-7E9FB3C58A89}"/>
    <cellStyle name="Input 2 5 6 7" xfId="29800" xr:uid="{BE96ACDA-0E8B-4CA9-B69E-D86A6453D428}"/>
    <cellStyle name="Input 2 5 6 8" xfId="33062" xr:uid="{544ED129-5A65-4028-8AAF-6B16871DCD95}"/>
    <cellStyle name="Input 2 5 7" xfId="4626" xr:uid="{511A2FAC-D4C7-4566-8515-D50539B5FE71}"/>
    <cellStyle name="Input 2 5 7 2" xfId="12414" xr:uid="{F8BDB34E-9A6B-4ED1-95A4-34F665A31741}"/>
    <cellStyle name="Input 2 5 7 3" xfId="14768" xr:uid="{A8CC6310-A8FB-4875-A089-F5CE1D9CE5D4}"/>
    <cellStyle name="Input 2 5 7 4" xfId="18973" xr:uid="{918C743F-F904-4C05-AE02-9D65B01DC0AD}"/>
    <cellStyle name="Input 2 5 7 5" xfId="22725" xr:uid="{ED4EFE01-E699-448A-8639-0A82CFF8FC4D}"/>
    <cellStyle name="Input 2 5 7 6" xfId="26390" xr:uid="{3599F587-EA7A-42B3-84D7-EBB1EA415A2E}"/>
    <cellStyle name="Input 2 5 7 7" xfId="29922" xr:uid="{0F2C8532-67E2-4EAC-B614-4925FA6028AA}"/>
    <cellStyle name="Input 2 5 7 8" xfId="33182" xr:uid="{6F94D3BC-EC60-4343-9A53-C5B552BF2C01}"/>
    <cellStyle name="Input 2 5 8" xfId="11013" xr:uid="{CA9487C8-D2F1-434E-8683-7DEAD6300835}"/>
    <cellStyle name="Input 2 5 9" xfId="6861" xr:uid="{B86C02C8-9680-4EFF-9D78-2A122A59221E}"/>
    <cellStyle name="Input 2 6" xfId="1995" xr:uid="{DFBAB115-9063-4105-97D3-B33A6DAC352C}"/>
    <cellStyle name="Input 2 6 2" xfId="7468" xr:uid="{59F79328-3E12-43C9-B0FA-94F085D305C4}"/>
    <cellStyle name="Input 2 6 3" xfId="14120" xr:uid="{1533BA87-F241-4F80-9DF8-90B9A301BF7C}"/>
    <cellStyle name="Input 2 6 4" xfId="10893" xr:uid="{14951BC2-A1A8-481C-98AB-519F90E967DE}"/>
    <cellStyle name="Input 2 6 5" xfId="7007" xr:uid="{704D3708-E438-4E80-A605-4CE3D243CBEF}"/>
    <cellStyle name="Input 2 6 6" xfId="19990" xr:uid="{A7AFB829-3F40-4009-959D-11E627B1752B}"/>
    <cellStyle name="Input 2 6 7" xfId="6979" xr:uid="{7202409C-4509-4FD8-9068-76BAEEF09E50}"/>
    <cellStyle name="Input 2 6 8" xfId="23621" xr:uid="{5DD37B70-E46A-4752-ABF9-EB4ACFADD612}"/>
    <cellStyle name="Input 2 7" xfId="2359" xr:uid="{0341BE26-E1FB-4565-9E0A-194BFDB93482}"/>
    <cellStyle name="Input 2 7 2" xfId="8597" xr:uid="{D15C34D5-93C6-4DC0-849C-E60555D501C3}"/>
    <cellStyle name="Input 2 7 3" xfId="15493" xr:uid="{A42D12D5-0577-4CDA-AAE8-224E7E2175DE}"/>
    <cellStyle name="Input 2 7 4" xfId="14944" xr:uid="{91B3E18E-BA45-4F3A-AB7E-A368781F6C89}"/>
    <cellStyle name="Input 2 7 5" xfId="16082" xr:uid="{EF4ABA2A-6B76-4E28-80EC-C0583D83F455}"/>
    <cellStyle name="Input 2 7 6" xfId="19660" xr:uid="{364A005B-7364-4CC7-9916-D6B76FFF1736}"/>
    <cellStyle name="Input 2 7 7" xfId="23825" xr:uid="{9F058137-42B5-4733-B99C-8A40044916BC}"/>
    <cellStyle name="Input 2 7 8" xfId="30337" xr:uid="{D3641EE3-9DBB-4818-8123-0E579A40B40A}"/>
    <cellStyle name="Input 2 8" xfId="3709" xr:uid="{0BD1ADDC-7179-4006-95C5-361096F80F92}"/>
    <cellStyle name="Input 2 8 2" xfId="12785" xr:uid="{96B25EE8-2DE3-4074-B777-8CEBF08B22D6}"/>
    <cellStyle name="Input 2 8 3" xfId="7321" xr:uid="{57DF6A2D-EC9E-4BE1-90B6-0FCC2CA2F4AC}"/>
    <cellStyle name="Input 2 8 4" xfId="18056" xr:uid="{DA174065-356A-403F-B15B-59BB8D8B96B1}"/>
    <cellStyle name="Input 2 8 5" xfId="21812" xr:uid="{870152CC-3680-47D6-81EE-9BA17DD70C9F}"/>
    <cellStyle name="Input 2 8 6" xfId="25474" xr:uid="{E08AA4CF-824D-4B25-9533-0CA830337923}"/>
    <cellStyle name="Input 2 8 7" xfId="29005" xr:uid="{2E927030-45F1-4EFC-ADB5-3758E1BDE1FA}"/>
    <cellStyle name="Input 2 8 8" xfId="32282" xr:uid="{CD4CD7E5-B7EB-4937-A937-6BA27E05C88F}"/>
    <cellStyle name="Input 2 9" xfId="3990" xr:uid="{4D81DF0C-9BE7-4257-A3F7-E1550BE5270B}"/>
    <cellStyle name="Input 2 9 2" xfId="12701" xr:uid="{FB435BA1-6FFF-40F0-8C71-8DC310FE01C1}"/>
    <cellStyle name="Input 2 9 3" xfId="11915" xr:uid="{A37E092A-B8D8-4377-B9F9-20B0816F1CE5}"/>
    <cellStyle name="Input 2 9 4" xfId="18337" xr:uid="{B6A81AC0-99A0-4F81-B919-309C61DEEF34}"/>
    <cellStyle name="Input 2 9 5" xfId="22090" xr:uid="{B28E2FEA-B849-4F3D-84C5-4D2702C6A9B7}"/>
    <cellStyle name="Input 2 9 6" xfId="25755" xr:uid="{8AB6513B-1EDF-463A-917E-304A19B207DC}"/>
    <cellStyle name="Input 2 9 7" xfId="29286" xr:uid="{D4CF5A77-5A7F-4672-AFD2-A459333FD267}"/>
    <cellStyle name="Input 2 9 8" xfId="32554" xr:uid="{544966A8-CE22-4E08-8596-9CEAE849BD59}"/>
    <cellStyle name="Input 3" xfId="1061" xr:uid="{25ABCE9B-C4F8-4232-BC81-12D7F4672C56}"/>
    <cellStyle name="Input 3 10" xfId="6285" xr:uid="{3E86412A-4910-402B-B439-E67FA2F8B7CD}"/>
    <cellStyle name="Input 3 10 2" xfId="13186" xr:uid="{3B2C0A05-5368-4C7A-8D8F-932654EF65B9}"/>
    <cellStyle name="Input 3 10 3" xfId="14370" xr:uid="{9475F1B4-65FD-4DF1-994F-C9E14D312FAA}"/>
    <cellStyle name="Input 3 10 4" xfId="20537" xr:uid="{8B0FA7A7-F43E-4915-A682-E8006F56D406}"/>
    <cellStyle name="Input 3 10 5" xfId="24210" xr:uid="{A837022F-7D86-4368-A9F0-918EF5FB3ECC}"/>
    <cellStyle name="Input 3 10 6" xfId="27774" xr:uid="{46DE13EC-6A0F-4C5E-A9F1-FD97424271F3}"/>
    <cellStyle name="Input 3 10 7" xfId="30948" xr:uid="{F7853093-54C3-4147-B87B-BCFD43B3C695}"/>
    <cellStyle name="Input 3 10 8" xfId="33552" xr:uid="{596AF13A-A6F2-40F4-AFDE-E7D5F2571EA2}"/>
    <cellStyle name="Input 3 11" xfId="12851" xr:uid="{F61EC3B2-12F3-477A-BC31-45D1C0B541CB}"/>
    <cellStyle name="Input 3 12" xfId="7534" xr:uid="{218F734E-8F65-4FA3-8B51-FDC08653454D}"/>
    <cellStyle name="Input 3 13" xfId="13791" xr:uid="{3BE79AC7-0CF6-41E8-97C7-285B4EAADBFD}"/>
    <cellStyle name="Input 3 14" xfId="19876" xr:uid="{A151EBE0-8615-4E4D-85EA-0A134AA7367C}"/>
    <cellStyle name="Input 3 15" xfId="23622" xr:uid="{79622436-5707-4217-8845-621692174D2B}"/>
    <cellStyle name="Input 3 16" xfId="27229" xr:uid="{99F5F876-E683-4589-8661-5D01C58A0705}"/>
    <cellStyle name="Input 3 17" xfId="30682" xr:uid="{D86D8AE9-4F00-4FAB-AF9E-79600F471BC7}"/>
    <cellStyle name="Input 3 2" xfId="1618" xr:uid="{D6424BAF-DB76-4C16-A29D-6BA6E25A8247}"/>
    <cellStyle name="Input 3 2 10" xfId="11356" xr:uid="{9AE8A5A3-555D-4CBF-997C-26644DACB9B5}"/>
    <cellStyle name="Input 3 2 11" xfId="20522" xr:uid="{7FEB9820-20BF-457D-ABCF-E435060C67C2}"/>
    <cellStyle name="Input 3 2 12" xfId="20203" xr:uid="{29B2BC44-3CE9-47AC-99DF-6DEA5AE7B78F}"/>
    <cellStyle name="Input 3 2 13" xfId="27015" xr:uid="{B817C92D-BB1A-46A6-8CDF-120E4360B3C0}"/>
    <cellStyle name="Input 3 2 14" xfId="30434" xr:uid="{B8294FEB-09D9-4C17-B511-D3E8835B58EA}"/>
    <cellStyle name="Input 3 2 15" xfId="33763" xr:uid="{6CC7ECB4-2830-40D4-88E4-2575CDE9EF43}"/>
    <cellStyle name="Input 3 2 2" xfId="2861" xr:uid="{9EB2DBE4-3074-469A-933B-F192E49AF0B8}"/>
    <cellStyle name="Input 3 2 2 2" xfId="8524" xr:uid="{E87A9162-DF43-481F-B054-13296B9C2DDF}"/>
    <cellStyle name="Input 3 2 2 3" xfId="16963" xr:uid="{3102C805-CA23-42F5-BE6C-34CDFAEC16DC}"/>
    <cellStyle name="Input 3 2 2 4" xfId="17209" xr:uid="{B2B8D20A-E38F-421A-813D-8652D6ED0E00}"/>
    <cellStyle name="Input 3 2 2 5" xfId="20967" xr:uid="{0959450D-1D30-4DF5-9745-928DBB790F75}"/>
    <cellStyle name="Input 3 2 2 6" xfId="24628" xr:uid="{45CF2EB3-8CCE-4792-81ED-051161EC6A50}"/>
    <cellStyle name="Input 3 2 2 7" xfId="28157" xr:uid="{C47E29B4-6C06-4186-8CF4-7046F6B2A606}"/>
    <cellStyle name="Input 3 2 2 8" xfId="31443" xr:uid="{18461698-7F19-46AA-8EAA-AE75EA2015C2}"/>
    <cellStyle name="Input 3 2 2 9" xfId="34766" xr:uid="{3C7E98BE-FDC9-485C-B462-0E970959D5F8}"/>
    <cellStyle name="Input 3 2 3" xfId="3367" xr:uid="{42DADB16-4496-4172-B8E6-D09C72793006}"/>
    <cellStyle name="Input 3 2 3 2" xfId="8673" xr:uid="{A7E9AD0F-25A4-4264-83F9-99B5290B6D59}"/>
    <cellStyle name="Input 3 2 3 3" xfId="13583" xr:uid="{F7F3BB69-74B3-4833-AA9D-8C81C0F5E489}"/>
    <cellStyle name="Input 3 2 3 4" xfId="17714" xr:uid="{3794285C-4693-4A0E-A8E5-4E86C3F3B2D6}"/>
    <cellStyle name="Input 3 2 3 5" xfId="21470" xr:uid="{B059174D-96AC-4B2A-B10C-19AC4DD82875}"/>
    <cellStyle name="Input 3 2 3 6" xfId="25132" xr:uid="{BB410A64-2510-4187-921D-B5D62A1DFE2C}"/>
    <cellStyle name="Input 3 2 3 7" xfId="28663" xr:uid="{52A813FF-794D-4E12-92AE-8923CEE9B6EB}"/>
    <cellStyle name="Input 3 2 3 8" xfId="31942" xr:uid="{20739450-16ED-47B3-9249-DB9080248295}"/>
    <cellStyle name="Input 3 2 3 9" xfId="35051" xr:uid="{D36AF019-50DB-464C-A772-8C6048095AAB}"/>
    <cellStyle name="Input 3 2 4" xfId="3742" xr:uid="{97A28C21-44D5-4B23-ADCF-FEFEEDAF220F}"/>
    <cellStyle name="Input 3 2 4 2" xfId="13026" xr:uid="{64F0E216-4B28-47C2-B804-0122A9A204A3}"/>
    <cellStyle name="Input 3 2 4 3" xfId="16865" xr:uid="{0CB027FE-2823-45CE-895F-C8CF8990AE58}"/>
    <cellStyle name="Input 3 2 4 4" xfId="18089" xr:uid="{972DB58C-AC02-4837-81E6-3A6BFCA6A0E3}"/>
    <cellStyle name="Input 3 2 4 5" xfId="21844" xr:uid="{C2A0339A-D244-446C-A3A8-CE4FA7FA1C64}"/>
    <cellStyle name="Input 3 2 4 6" xfId="25507" xr:uid="{9C266A45-96F2-4E86-ACBB-8D673D6147EE}"/>
    <cellStyle name="Input 3 2 4 7" xfId="29038" xr:uid="{70855C09-EB72-469E-A8C9-58F30B8B6534}"/>
    <cellStyle name="Input 3 2 4 8" xfId="32314" xr:uid="{BA08BCDD-FF8F-4ADD-BC30-7776A8F8EDBA}"/>
    <cellStyle name="Input 3 2 4 9" xfId="34505" xr:uid="{2492951C-BD7B-4F0E-B479-13D1B26C52E6}"/>
    <cellStyle name="Input 3 2 5" xfId="3273" xr:uid="{FD51DDB5-D28C-4172-A645-6E4C67234A6D}"/>
    <cellStyle name="Input 3 2 5 2" xfId="8839" xr:uid="{FE4E534B-E7DC-4811-9F5E-B27963DF6A0B}"/>
    <cellStyle name="Input 3 2 5 3" xfId="14071" xr:uid="{45459505-5F7A-42B0-A4AF-F40952B96095}"/>
    <cellStyle name="Input 3 2 5 4" xfId="17620" xr:uid="{4DE3D1D0-805D-461D-9519-712F48216F1B}"/>
    <cellStyle name="Input 3 2 5 5" xfId="21376" xr:uid="{131084EB-27D8-4077-99FA-0BEB09FF5AD7}"/>
    <cellStyle name="Input 3 2 5 6" xfId="25038" xr:uid="{E334EFF5-78B3-4E40-B22F-AEFED5A4F8AF}"/>
    <cellStyle name="Input 3 2 5 7" xfId="28569" xr:uid="{7620890D-71EE-4603-A81E-B6F064DED0D5}"/>
    <cellStyle name="Input 3 2 5 8" xfId="31848" xr:uid="{5AC5A72B-B713-46BF-AFA8-F441C68209BB}"/>
    <cellStyle name="Input 3 2 5 9" xfId="34135" xr:uid="{EF1AE458-479C-422A-9D6A-43197C6746BD}"/>
    <cellStyle name="Input 3 2 6" xfId="3088" xr:uid="{9379614D-972F-4F17-8630-CB7BC212CB25}"/>
    <cellStyle name="Input 3 2 6 2" xfId="10937" xr:uid="{EEF96325-7F14-4587-B172-3260F71B1F2F}"/>
    <cellStyle name="Input 3 2 6 3" xfId="9700" xr:uid="{490BA669-6EF5-4B3C-ADE2-97B305116E98}"/>
    <cellStyle name="Input 3 2 6 4" xfId="17435" xr:uid="{5A12DF43-4380-4DFD-9F91-F3ACC64559B8}"/>
    <cellStyle name="Input 3 2 6 5" xfId="21192" xr:uid="{F888FA82-4333-4ECE-8EB6-6E909D347DF3}"/>
    <cellStyle name="Input 3 2 6 6" xfId="24854" xr:uid="{3B374886-D86D-4401-9159-97015C617507}"/>
    <cellStyle name="Input 3 2 6 7" xfId="28384" xr:uid="{5CBC1386-5B5E-46F7-ABCA-507BB081CBAD}"/>
    <cellStyle name="Input 3 2 6 8" xfId="31668" xr:uid="{582B971B-9B3A-4BC3-B1E1-0B3017C79236}"/>
    <cellStyle name="Input 3 2 7" xfId="4618" xr:uid="{3A76F12F-0DF8-4EA3-9D87-284BECF3B2B5}"/>
    <cellStyle name="Input 3 2 7 2" xfId="12422" xr:uid="{6ED33EEA-BF0B-4792-952C-DE66F4A669AF}"/>
    <cellStyle name="Input 3 2 7 3" xfId="14749" xr:uid="{23511C56-7C09-4A48-9CB4-DEBF102135C8}"/>
    <cellStyle name="Input 3 2 7 4" xfId="18965" xr:uid="{939A3AD4-5566-460F-AD0B-275F26A6B712}"/>
    <cellStyle name="Input 3 2 7 5" xfId="22717" xr:uid="{8B0A69C0-ECB0-4A32-8764-F57CC2528980}"/>
    <cellStyle name="Input 3 2 7 6" xfId="26382" xr:uid="{BD682A05-0B81-4A30-AD65-DF6853A56AF3}"/>
    <cellStyle name="Input 3 2 7 7" xfId="29914" xr:uid="{55B08067-410C-435D-AC38-E7D218DEFE90}"/>
    <cellStyle name="Input 3 2 7 8" xfId="33174" xr:uid="{65373030-0BD2-452D-A64A-79793A94D7E1}"/>
    <cellStyle name="Input 3 2 8" xfId="12808" xr:uid="{71A67A58-FB72-405F-BE80-36A1A522F22B}"/>
    <cellStyle name="Input 3 2 9" xfId="7290" xr:uid="{5602371C-D119-492A-BF69-2A8DC151ACE5}"/>
    <cellStyle name="Input 3 3" xfId="2352" xr:uid="{EE06EFED-232D-45F3-9388-2AECE494B451}"/>
    <cellStyle name="Input 3 3 2" xfId="7941" xr:uid="{5C6302D8-B28F-41A3-A80C-42DCC4198A25}"/>
    <cellStyle name="Input 3 3 3" xfId="11215" xr:uid="{580A2E35-74E8-47F1-8453-DAB8A5CC15E3}"/>
    <cellStyle name="Input 3 3 4" xfId="14430" xr:uid="{14712384-B1A7-493B-9094-8C58F6C1BAE2}"/>
    <cellStyle name="Input 3 3 5" xfId="13106" xr:uid="{25587E0E-02B7-434B-BAEF-6C5AAE0EFEB9}"/>
    <cellStyle name="Input 3 3 6" xfId="23182" xr:uid="{C8E1EA3A-201C-4C50-996A-F498F3BED4BE}"/>
    <cellStyle name="Input 3 3 7" xfId="24383" xr:uid="{A7A1BDC6-A83F-482A-92B1-83FB738BD7C6}"/>
    <cellStyle name="Input 3 3 8" xfId="30342" xr:uid="{DA12CC88-F3E4-42D4-8152-0656AD769B5C}"/>
    <cellStyle name="Input 3 3 9" xfId="34388" xr:uid="{1F564831-9583-4F87-8820-EA923D38EA97}"/>
    <cellStyle name="Input 3 4" xfId="2731" xr:uid="{2E215642-0354-46B7-9379-1D34B2D5236F}"/>
    <cellStyle name="Input 3 4 2" xfId="8227" xr:uid="{546AEEF1-AD88-4F99-A027-BCABE9B80AE6}"/>
    <cellStyle name="Input 3 4 3" xfId="14092" xr:uid="{E62C7799-8496-40BE-B73E-29E484FA0358}"/>
    <cellStyle name="Input 3 4 4" xfId="17079" xr:uid="{C2BBB1C9-927F-4F5E-AD8F-223CE6AAEA0D}"/>
    <cellStyle name="Input 3 4 5" xfId="20837" xr:uid="{D0CE3D00-9597-459F-B64A-790FA1BE7FF7}"/>
    <cellStyle name="Input 3 4 6" xfId="24498" xr:uid="{D38A668A-1913-416E-8BC4-A3F3FC32B3A9}"/>
    <cellStyle name="Input 3 4 7" xfId="28027" xr:uid="{6B6FF272-76CD-4A7C-A0A6-10870BDFFEFD}"/>
    <cellStyle name="Input 3 4 8" xfId="31313" xr:uid="{90A86803-A116-4F94-B1FC-417255F2BF07}"/>
    <cellStyle name="Input 3 5" xfId="3724" xr:uid="{A2B01FFD-9A09-4995-849C-04629174D3A1}"/>
    <cellStyle name="Input 3 5 2" xfId="12777" xr:uid="{792F4052-F699-4F74-A257-F2CBC288A7CF}"/>
    <cellStyle name="Input 3 5 3" xfId="7806" xr:uid="{BA107526-9AE9-4869-8DCE-4109F54F586C}"/>
    <cellStyle name="Input 3 5 4" xfId="18071" xr:uid="{142F0584-A46F-47B3-A987-858D08C5B011}"/>
    <cellStyle name="Input 3 5 5" xfId="21826" xr:uid="{9D7054F2-960D-4CF5-A351-E0BC8C6279D2}"/>
    <cellStyle name="Input 3 5 6" xfId="25489" xr:uid="{7E2CDB8D-F459-4A4F-B297-8818679D7CDF}"/>
    <cellStyle name="Input 3 5 7" xfId="29020" xr:uid="{04D36CE6-4FEB-49E3-96C2-6AF7A3CF5C02}"/>
    <cellStyle name="Input 3 5 8" xfId="32296" xr:uid="{346F5E47-5EAB-4C90-81EE-64F26954C28E}"/>
    <cellStyle name="Input 3 6" xfId="4350" xr:uid="{04DA183E-AD2D-4052-8EFA-3FD91F638B88}"/>
    <cellStyle name="Input 3 6 2" xfId="7110" xr:uid="{81EA8816-F61C-41F9-B53A-E5F45D709506}"/>
    <cellStyle name="Input 3 6 3" xfId="11089" xr:uid="{C69F6593-9C57-429A-A1D4-844E55803FDE}"/>
    <cellStyle name="Input 3 6 4" xfId="18697" xr:uid="{8D02F955-BE9A-4CE8-9783-8C9EB661B8D1}"/>
    <cellStyle name="Input 3 6 5" xfId="22449" xr:uid="{D251C125-36C0-406A-83F0-EDA61B887191}"/>
    <cellStyle name="Input 3 6 6" xfId="26115" xr:uid="{E5E8B11D-97C4-42C0-B344-985E9B1C91F0}"/>
    <cellStyle name="Input 3 6 7" xfId="29646" xr:uid="{44189D7B-84CF-4C7C-96A2-C83C8C2B307B}"/>
    <cellStyle name="Input 3 6 8" xfId="32908" xr:uid="{C36B3FCB-EC78-47F8-9C82-13A805AA5B80}"/>
    <cellStyle name="Input 3 7" xfId="2230" xr:uid="{AD1FEE2C-EE11-4C4A-81F5-F893055C7F94}"/>
    <cellStyle name="Input 3 7 2" xfId="9375" xr:uid="{D4FA10E6-5550-4673-B2F4-C5D44F060C31}"/>
    <cellStyle name="Input 3 7 3" xfId="15426" xr:uid="{58B9CFFD-8EB0-4C16-A6B1-61D3966D3731}"/>
    <cellStyle name="Input 3 7 4" xfId="16029" xr:uid="{C405257E-A4BF-4103-83B9-F38DD587F46D}"/>
    <cellStyle name="Input 3 7 5" xfId="16086" xr:uid="{2882A046-FB08-48B4-A1B8-CEB4D37EE3BD}"/>
    <cellStyle name="Input 3 7 6" xfId="7783" xr:uid="{8FE7F327-BA9F-4A77-BE30-ACDDD08FBF05}"/>
    <cellStyle name="Input 3 7 7" xfId="20562" xr:uid="{83C907EE-76DE-4973-A8A4-A3A23483B443}"/>
    <cellStyle name="Input 3 7 8" xfId="27525" xr:uid="{9A945C85-D1DA-4BCC-8604-808FB7C93106}"/>
    <cellStyle name="Input 3 8" xfId="3927" xr:uid="{C6DC9398-94C3-437F-B911-093EEDC146E2}"/>
    <cellStyle name="Input 3 8 2" xfId="12998" xr:uid="{800E003C-6E0D-441B-AFE3-7996031D36BC}"/>
    <cellStyle name="Input 3 8 3" xfId="15663" xr:uid="{84EBF2ED-31B2-49F4-83AE-6205CE50E5CE}"/>
    <cellStyle name="Input 3 8 4" xfId="18274" xr:uid="{8274E928-5292-4960-AD42-826B1BF88265}"/>
    <cellStyle name="Input 3 8 5" xfId="22027" xr:uid="{4F5A64BA-C4AC-4B54-9134-0F1CE66DECE2}"/>
    <cellStyle name="Input 3 8 6" xfId="25692" xr:uid="{952D6F73-46DA-4865-A28D-7EFA4AD5248D}"/>
    <cellStyle name="Input 3 8 7" xfId="29223" xr:uid="{4CBD7EB7-47AF-44FA-836F-524E9676F435}"/>
    <cellStyle name="Input 3 8 8" xfId="32491" xr:uid="{3D7C91EF-23FA-45BC-8CEA-090BAED7B287}"/>
    <cellStyle name="Input 3 9" xfId="5292" xr:uid="{6B930490-86AA-4C47-9B36-6FE54407612E}"/>
    <cellStyle name="Input 3 9 2" xfId="7368" xr:uid="{E05A6359-2E0B-43E4-BE9D-D5B3AAC2D11E}"/>
    <cellStyle name="Input 3 9 3" xfId="9044" xr:uid="{61999447-2866-4EDE-9FE7-FA963796198C}"/>
    <cellStyle name="Input 3 9 4" xfId="19634" xr:uid="{037D3EEE-1B32-49EE-9FEB-D49B4543557B}"/>
    <cellStyle name="Input 3 9 5" xfId="23386" xr:uid="{27F714C3-154C-485F-AFF2-B30192C33AB8}"/>
    <cellStyle name="Input 3 9 6" xfId="27046" xr:uid="{8BAC4A9D-BD25-42C8-A307-68DE86B1175F}"/>
    <cellStyle name="Input 3 9 7" xfId="30546" xr:uid="{A6F761C0-1046-47C3-9DF8-B7E4D9C0AB06}"/>
    <cellStyle name="Input 3 9 8" xfId="33481" xr:uid="{7DEC8FF7-7076-4136-9163-7469EB14C253}"/>
    <cellStyle name="Input 4" xfId="1317" xr:uid="{79EA5347-AC1A-4CA0-AD9B-9B945304D2A7}"/>
    <cellStyle name="Input 5" xfId="587" xr:uid="{56450F87-914E-4AFF-AD59-72D61A9506EC}"/>
    <cellStyle name="Input 6" xfId="549" xr:uid="{D644CA1C-6A4B-43F6-97B2-666694F7579A}"/>
    <cellStyle name="Input 6 10" xfId="12041" xr:uid="{BBD39FB2-1534-4A01-BA63-EAE70CDB7F34}"/>
    <cellStyle name="Input 6 11" xfId="13918" xr:uid="{F6EA5DCD-DEC0-4B4D-8962-AF62E0CC0B96}"/>
    <cellStyle name="Input 6 12" xfId="9036" xr:uid="{3EDB0603-1C78-44D3-8B65-2EFA12A58AA6}"/>
    <cellStyle name="Input 6 13" xfId="8325" xr:uid="{E14B4008-E184-4EAC-B967-82A8C56595B1}"/>
    <cellStyle name="Input 6 14" xfId="15996" xr:uid="{F57F64AD-F3DD-4993-9BA4-568E376F5DC2}"/>
    <cellStyle name="Input 6 15" xfId="30722" xr:uid="{8441CF19-3719-4E19-BB14-997ABB6FDA6E}"/>
    <cellStyle name="Input 6 2" xfId="1566" xr:uid="{C5683344-6F73-4FFF-A83E-F096DD14461F}"/>
    <cellStyle name="Input 6 2 10" xfId="15452" xr:uid="{9701D6FE-40C6-4501-87B0-865508EEBC47}"/>
    <cellStyle name="Input 6 2 11" xfId="16129" xr:uid="{AA087639-5462-4452-BF20-F23330ACC93F}"/>
    <cellStyle name="Input 6 2 12" xfId="23376" xr:uid="{68BD3B77-CCED-48A6-86DC-210E38605CC3}"/>
    <cellStyle name="Input 6 2 13" xfId="23653" xr:uid="{247EB4A8-B5AE-404A-9659-A35B860310D2}"/>
    <cellStyle name="Input 6 2 14" xfId="7743" xr:uid="{1C776416-5517-42D5-B148-7D7F1F807E9B}"/>
    <cellStyle name="Input 6 2 2" xfId="2809" xr:uid="{99A55F11-A151-4D12-8E2A-7301068F07FF}"/>
    <cellStyle name="Input 6 2 2 2" xfId="11231" xr:uid="{8DC6977C-1247-442A-B30F-E992639C389C}"/>
    <cellStyle name="Input 6 2 2 3" xfId="16414" xr:uid="{5AE07485-B181-4892-98AA-C82A7B75D89D}"/>
    <cellStyle name="Input 6 2 2 4" xfId="17157" xr:uid="{7322EBCE-4D92-43AC-B8CE-1AB4C37D7F91}"/>
    <cellStyle name="Input 6 2 2 5" xfId="20915" xr:uid="{8AF15E71-E6B3-436E-8920-0C2E62543736}"/>
    <cellStyle name="Input 6 2 2 6" xfId="24576" xr:uid="{6AE8BC3C-4763-48D4-BFB9-8789B91FB81A}"/>
    <cellStyle name="Input 6 2 2 7" xfId="28105" xr:uid="{23ED7EAE-DAD2-4228-AE74-58818D0F7466}"/>
    <cellStyle name="Input 6 2 2 8" xfId="31391" xr:uid="{154922E7-9D99-462A-90DE-A4FBAC905FC4}"/>
    <cellStyle name="Input 6 2 3" xfId="3315" xr:uid="{73092622-12E6-4DE1-AFAB-CDAC81E1B893}"/>
    <cellStyle name="Input 6 2 3 2" xfId="10253" xr:uid="{C3DF1D7C-48A2-47E4-A81F-4769EA68821E}"/>
    <cellStyle name="Input 6 2 3 3" xfId="13925" xr:uid="{D5F07046-F6FC-45A2-A38E-677E857523C7}"/>
    <cellStyle name="Input 6 2 3 4" xfId="17662" xr:uid="{35A3B670-9180-46F9-986C-E5C3C0A5F827}"/>
    <cellStyle name="Input 6 2 3 5" xfId="21418" xr:uid="{045E16A8-23B4-47AC-A2C8-8E72C25113C3}"/>
    <cellStyle name="Input 6 2 3 6" xfId="25080" xr:uid="{F2AAF952-65A5-41FF-A391-8F9113F92C33}"/>
    <cellStyle name="Input 6 2 3 7" xfId="28611" xr:uid="{17922A89-C6FE-4197-B52B-1E5DC40CB21D}"/>
    <cellStyle name="Input 6 2 3 8" xfId="31890" xr:uid="{C7D6DAED-C5D6-4368-9C07-70569C6752D0}"/>
    <cellStyle name="Input 6 2 4" xfId="3757" xr:uid="{C52DF06A-4C64-4A7D-8D87-08C12DA275F7}"/>
    <cellStyle name="Input 6 2 4 2" xfId="13009" xr:uid="{65F0C647-A5C4-457A-AC8A-9E475EE64A2F}"/>
    <cellStyle name="Input 6 2 4 3" xfId="15656" xr:uid="{4150B1C9-346E-4F34-A4F6-76ED0494F3C0}"/>
    <cellStyle name="Input 6 2 4 4" xfId="18104" xr:uid="{087053F8-C133-499B-80B0-191725796C75}"/>
    <cellStyle name="Input 6 2 4 5" xfId="21859" xr:uid="{97A521A7-5DCE-40BA-8AD5-6837D0C75278}"/>
    <cellStyle name="Input 6 2 4 6" xfId="25522" xr:uid="{107B4679-1D28-4465-B0C9-D48B87BCA0EC}"/>
    <cellStyle name="Input 6 2 4 7" xfId="29053" xr:uid="{1AA4B49C-2C25-4A3E-B9A1-0845C9C78D8F}"/>
    <cellStyle name="Input 6 2 4 8" xfId="32329" xr:uid="{D51C97E8-6822-4214-BDD6-DA129F126A5C}"/>
    <cellStyle name="Input 6 2 5" xfId="4289" xr:uid="{BDFB2B50-CCBD-44DB-91AB-64AF4A47CCA0}"/>
    <cellStyle name="Input 6 2 5 2" xfId="12666" xr:uid="{38AA8DA8-F414-49E7-8F66-C56148323421}"/>
    <cellStyle name="Input 6 2 5 3" xfId="7559" xr:uid="{9439562D-1370-4683-88E9-325C59CEECF1}"/>
    <cellStyle name="Input 6 2 5 4" xfId="18636" xr:uid="{1921ADF2-EB56-4942-8FD3-343180A160DA}"/>
    <cellStyle name="Input 6 2 5 5" xfId="22388" xr:uid="{B2375539-2862-4DE1-A9BC-81151253FF15}"/>
    <cellStyle name="Input 6 2 5 6" xfId="26054" xr:uid="{F4A2EAE0-7D54-4F2A-A94B-7BE2828BFF5A}"/>
    <cellStyle name="Input 6 2 5 7" xfId="29585" xr:uid="{E071FD2E-0BDF-4DB1-85C9-6619844AD45C}"/>
    <cellStyle name="Input 6 2 5 8" xfId="32848" xr:uid="{DFA0B6BC-33EA-444F-BBA8-58AEDD1D9375}"/>
    <cellStyle name="Input 6 2 6" xfId="3312" xr:uid="{A15E5BD0-62D6-4518-BCC1-41692DEA1E59}"/>
    <cellStyle name="Input 6 2 6 2" xfId="10947" xr:uid="{1034956C-79E8-426F-9C3C-DF54BB85FF1D}"/>
    <cellStyle name="Input 6 2 6 3" xfId="11794" xr:uid="{975905F5-0701-42A1-8751-F99FEF1ECE84}"/>
    <cellStyle name="Input 6 2 6 4" xfId="17659" xr:uid="{A0B85CA5-EF34-4CBB-B917-7561FE9F69F7}"/>
    <cellStyle name="Input 6 2 6 5" xfId="21415" xr:uid="{DF0DEAB0-8161-4715-B35B-F5F1A2FD21B4}"/>
    <cellStyle name="Input 6 2 6 6" xfId="25077" xr:uid="{272ACDAB-846D-4CBE-8FF1-D79165DB5AEB}"/>
    <cellStyle name="Input 6 2 6 7" xfId="28608" xr:uid="{1AAD13FE-035F-4801-92DC-AF09B0624D7C}"/>
    <cellStyle name="Input 6 2 6 8" xfId="31887" xr:uid="{4A0A5180-EA60-427F-AB9A-B87B8C249BCA}"/>
    <cellStyle name="Input 6 2 7" xfId="4401" xr:uid="{00DD059D-C759-4746-BB35-63C36160C92C}"/>
    <cellStyle name="Input 6 2 7 2" xfId="7211" xr:uid="{133A6572-0E20-4E85-872C-913AD0E84132}"/>
    <cellStyle name="Input 6 2 7 3" xfId="13955" xr:uid="{01305572-BE19-46D9-9916-F04F8F9652C7}"/>
    <cellStyle name="Input 6 2 7 4" xfId="18748" xr:uid="{E2B34660-8987-4C7D-B805-125BB86C17AB}"/>
    <cellStyle name="Input 6 2 7 5" xfId="22500" xr:uid="{B49836BC-210C-472C-AC97-787D7A2049A2}"/>
    <cellStyle name="Input 6 2 7 6" xfId="26166" xr:uid="{9FB6AD84-3401-45E8-ABFE-F9C1A9C84FC7}"/>
    <cellStyle name="Input 6 2 7 7" xfId="29697" xr:uid="{D5475706-339C-49A9-AD95-A48CC6E564E7}"/>
    <cellStyle name="Input 6 2 7 8" xfId="32959" xr:uid="{09735DEE-63D9-496E-9301-16B356ADA074}"/>
    <cellStyle name="Input 6 2 8" xfId="9693" xr:uid="{A3F198B6-D3AA-4321-915B-802719312DAC}"/>
    <cellStyle name="Input 6 2 9" xfId="14966" xr:uid="{FB9F27D8-9C88-4A3F-9330-14D1223E52EF}"/>
    <cellStyle name="Input 6 3" xfId="1900" xr:uid="{0C09B863-8580-4F3C-81D3-363BF893E405}"/>
    <cellStyle name="Input 6 3 2" xfId="7980" xr:uid="{2C45E026-1A8C-4904-A0E3-8B8FE83829F7}"/>
    <cellStyle name="Input 6 3 3" xfId="13944" xr:uid="{CB3EB80F-C0FC-465E-B97C-AB647820998E}"/>
    <cellStyle name="Input 6 3 4" xfId="8964" xr:uid="{1D4D5222-9794-4026-8B58-C9462724C9FE}"/>
    <cellStyle name="Input 6 3 5" xfId="11903" xr:uid="{3F0E0778-A3D8-4A17-8726-0A6CA8FEC3E3}"/>
    <cellStyle name="Input 6 3 6" xfId="24112" xr:uid="{D7A399E3-652E-4216-B54E-72E602AEEC53}"/>
    <cellStyle name="Input 6 3 7" xfId="23699" xr:uid="{2F6AE08E-EA92-433D-8BF1-4442F99D6E21}"/>
    <cellStyle name="Input 6 3 8" xfId="27294" xr:uid="{6D985ADA-4263-45C8-9B59-DE745024B10C}"/>
    <cellStyle name="Input 6 4" xfId="2647" xr:uid="{CD52E96F-10C4-45C1-84F9-2A76BCA5ADCB}"/>
    <cellStyle name="Input 6 4 2" xfId="10715" xr:uid="{C2221295-0926-4C77-B760-A57E04E61C81}"/>
    <cellStyle name="Input 6 4 3" xfId="16584" xr:uid="{1F1FAF3A-95D8-400D-9205-BFAED3C5E723}"/>
    <cellStyle name="Input 6 4 4" xfId="14639" xr:uid="{EC48E910-5911-40B1-ADEF-F46FCFB70247}"/>
    <cellStyle name="Input 6 4 5" xfId="20754" xr:uid="{87169520-D845-47B7-9307-76FDF672F9D7}"/>
    <cellStyle name="Input 6 4 6" xfId="24414" xr:uid="{714B8E4F-872D-49CB-BEEB-2156D07D1E92}"/>
    <cellStyle name="Input 6 4 7" xfId="27943" xr:uid="{BEF8B48A-1629-4DFD-BDC4-252000CB57E3}"/>
    <cellStyle name="Input 6 4 8" xfId="31232" xr:uid="{8645FC8E-B78E-404D-862A-5ED0A22C731F}"/>
    <cellStyle name="Input 6 5" xfId="3555" xr:uid="{8EBD6716-10EF-421E-83C2-323846C9EB14}"/>
    <cellStyle name="Input 6 5 2" xfId="10970" xr:uid="{1E0751FA-80C4-44E0-B40B-1EEA724E23B2}"/>
    <cellStyle name="Input 6 5 3" xfId="11739" xr:uid="{36AE694E-1ADC-46A8-9D22-CAAB6CA86A6C}"/>
    <cellStyle name="Input 6 5 4" xfId="17902" xr:uid="{1288C0AA-2FAA-47ED-9734-A110CB2C7C67}"/>
    <cellStyle name="Input 6 5 5" xfId="21658" xr:uid="{97D3EDBA-806C-45EA-9028-C1BF7156F077}"/>
    <cellStyle name="Input 6 5 6" xfId="25320" xr:uid="{49674561-7B27-4648-934E-20D33480CED5}"/>
    <cellStyle name="Input 6 5 7" xfId="28851" xr:uid="{5A28A6C2-131C-41D9-A4B6-61224521C1D9}"/>
    <cellStyle name="Input 6 5 8" xfId="32130" xr:uid="{DFDC277A-F51F-4915-83BE-04195F7B0C8C}"/>
    <cellStyle name="Input 6 6" xfId="2771" xr:uid="{736DD260-DFD8-4D62-B620-C0A2385711FD}"/>
    <cellStyle name="Input 6 6 2" xfId="10153" xr:uid="{604E2961-7F4D-4A5E-86E5-20CD9632D603}"/>
    <cellStyle name="Input 6 6 3" xfId="10446" xr:uid="{A4985B7C-D2B9-41FC-951F-FF6D33F96A32}"/>
    <cellStyle name="Input 6 6 4" xfId="17119" xr:uid="{16AAE200-9DDE-43D9-8468-4DEF62A424BD}"/>
    <cellStyle name="Input 6 6 5" xfId="20877" xr:uid="{5DC9C4F1-E4B0-4490-8013-ACEB66497234}"/>
    <cellStyle name="Input 6 6 6" xfId="24538" xr:uid="{6F95FA06-1367-4D73-BA3C-294F8594F451}"/>
    <cellStyle name="Input 6 6 7" xfId="28067" xr:uid="{65C96FFF-421C-4E7E-94FF-BA9B5F2E5447}"/>
    <cellStyle name="Input 6 6 8" xfId="31353" xr:uid="{56C8C0B7-2BFD-4E8B-8771-7F8D8A8E1520}"/>
    <cellStyle name="Input 6 7" xfId="4483" xr:uid="{30472CC2-61DD-4E32-986E-8BBE2E2BC2C8}"/>
    <cellStyle name="Input 6 7 2" xfId="12541" xr:uid="{9F1FD6CC-9E09-4B48-8172-93C703EDC6C2}"/>
    <cellStyle name="Input 6 7 3" xfId="7643" xr:uid="{52ED1C0C-F6DE-4920-80F9-B5E4D26BD06D}"/>
    <cellStyle name="Input 6 7 4" xfId="18830" xr:uid="{653AC52C-0E0C-4860-9087-91BBA5785D98}"/>
    <cellStyle name="Input 6 7 5" xfId="22582" xr:uid="{6DDFF3C0-8165-497C-9B37-B5CC125C31FF}"/>
    <cellStyle name="Input 6 7 6" xfId="26247" xr:uid="{1E132784-8BAF-4F43-AD3B-7DED5C8F5208}"/>
    <cellStyle name="Input 6 7 7" xfId="29779" xr:uid="{BFED67F8-199A-4BCF-92B7-A3AF9036A2DE}"/>
    <cellStyle name="Input 6 7 8" xfId="33041" xr:uid="{C7147042-743A-437B-B6A6-F8E8BC4DF68F}"/>
    <cellStyle name="Input 6 8" xfId="4642" xr:uid="{10C17788-C307-4EAB-8963-D2569FBB6B6A}"/>
    <cellStyle name="Input 6 8 2" xfId="12398" xr:uid="{6DACA2B0-6305-413D-94FD-5C4DAF670178}"/>
    <cellStyle name="Input 6 8 3" xfId="14806" xr:uid="{06073719-2196-4ED7-A6E6-FB79B7DF6B19}"/>
    <cellStyle name="Input 6 8 4" xfId="18989" xr:uid="{2BD4669C-9A5F-4A38-928F-B7D5B4477273}"/>
    <cellStyle name="Input 6 8 5" xfId="22741" xr:uid="{1F6422E1-66CD-48AD-A545-1B9B1845E632}"/>
    <cellStyle name="Input 6 8 6" xfId="26406" xr:uid="{A0878D15-410E-40F7-8E24-9559A5C852D0}"/>
    <cellStyle name="Input 6 8 7" xfId="29938" xr:uid="{6E1C0952-C227-4D0D-A08C-7F257BB7941A}"/>
    <cellStyle name="Input 6 8 8" xfId="33198" xr:uid="{7FCB3A6E-48FF-4427-8198-0406BCDC89A0}"/>
    <cellStyle name="Input 6 9" xfId="9949" xr:uid="{FF15E20B-E305-45B4-9FA5-E97002F78125}"/>
    <cellStyle name="InputData" xfId="5293" xr:uid="{A8FA1B1D-7C95-4B4F-9CE2-59AF34830EFF}"/>
    <cellStyle name="Level 1" xfId="102" xr:uid="{F25DEF5E-555A-4EBA-8EEF-BA59B791EAEC}"/>
    <cellStyle name="Level 2" xfId="144" xr:uid="{CC6FCE02-EF2C-4C59-89B0-34982650D4FE}"/>
    <cellStyle name="Level 3" xfId="148" xr:uid="{3239C849-7ED6-4F9B-87B3-0C2C9B2BB951}"/>
    <cellStyle name="Level 4" xfId="4928" xr:uid="{1A9B36EF-5D17-4E64-AF18-969EA22B9AB0}"/>
    <cellStyle name="Linked Cell 2" xfId="663" xr:uid="{602F0213-B325-4F16-8C5D-17A96162759F}"/>
    <cellStyle name="Linked Cell 2 2" xfId="1063" xr:uid="{A4BFA17C-097A-487B-B792-82F5FF0EF01D}"/>
    <cellStyle name="Linked Cell 2 3" xfId="1064" xr:uid="{C5DE92DA-DEF3-4F69-B157-056F44E55956}"/>
    <cellStyle name="Linked Cell 2 4" xfId="1062" xr:uid="{95D54B30-CEAB-4A7A-A2C0-F6842D10E11A}"/>
    <cellStyle name="Linked Cell 2 5" xfId="5294" xr:uid="{0B2013FF-DB1D-4C89-A04D-6544C9E6FB8F}"/>
    <cellStyle name="Linked Cell 3" xfId="1065" xr:uid="{B42931FA-346B-400D-97DE-A8F6A85479C5}"/>
    <cellStyle name="Linked Cell 3 2" xfId="5295" xr:uid="{60433E86-3325-415F-821C-49F4DAA1D53A}"/>
    <cellStyle name="Linked Cell 4" xfId="1320" xr:uid="{711E810D-96E1-4B0E-BD77-495D6BA133D6}"/>
    <cellStyle name="Linked Cell 5" xfId="590" xr:uid="{70138D34-A493-48FA-A3A5-E6096BD34907}"/>
    <cellStyle name="Linked Cell 6" xfId="550" xr:uid="{5C259013-9A96-4FA3-8961-008EC73FA432}"/>
    <cellStyle name="Main Heading" xfId="1066" xr:uid="{5B907FF4-B185-4F39-92E1-6AEB33A2FC00}"/>
    <cellStyle name="Neutral 2" xfId="130" xr:uid="{C8C5C1AE-677C-4984-B5CF-95702C63FC9A}"/>
    <cellStyle name="Neutral 2 2" xfId="1068" xr:uid="{0FA4ECDC-BD4D-4944-AFBC-FB1BC806F2B4}"/>
    <cellStyle name="Neutral 2 3" xfId="1069" xr:uid="{79CEBFA5-9AB9-43E2-BAB9-AD06CB057A3E}"/>
    <cellStyle name="Neutral 2 4" xfId="1067" xr:uid="{F981ADBA-D935-4BCF-9767-431A130D2E0C}"/>
    <cellStyle name="Neutral 2 5" xfId="5296" xr:uid="{7E7D6EE6-1956-411A-BCF3-3146ADD84EAF}"/>
    <cellStyle name="Neutral 2 6" xfId="664" xr:uid="{492C2DB9-CA6A-4CB5-9D57-6DDEAC7A2A5B}"/>
    <cellStyle name="Neutral 3" xfId="1070" xr:uid="{D7A4C2E8-66B6-4133-A228-8040AEA507AF}"/>
    <cellStyle name="Neutral 3 2" xfId="5297" xr:uid="{1B9D682F-440D-4A9D-B425-7EDFE0A7FF27}"/>
    <cellStyle name="Neutral 4" xfId="1316" xr:uid="{27786641-990F-4074-9D68-993A0A439CDC}"/>
    <cellStyle name="Neutral 5" xfId="586" xr:uid="{DB3A3534-A103-4FCC-A893-BFBD19DC2C96}"/>
    <cellStyle name="Neutral 6" xfId="551" xr:uid="{5D4B3AEC-BB76-4995-9E89-8947174C3AA4}"/>
    <cellStyle name="Normal" xfId="0" builtinId="0"/>
    <cellStyle name="Normal - Style1 2" xfId="9" xr:uid="{FA93882A-F2C4-4777-8E8F-ED9217B88554}"/>
    <cellStyle name="Normal - Style1 2 2" xfId="83" xr:uid="{04A8494C-A9DB-4ED7-9D39-0A131E900BAD}"/>
    <cellStyle name="Normal 10" xfId="107" xr:uid="{D311C187-5625-4F05-B5B4-CCBB75559898}"/>
    <cellStyle name="Normal 10 2" xfId="358" xr:uid="{132BFD15-2110-4D76-AC17-C382A948A925}"/>
    <cellStyle name="Normal 10 2 2" xfId="153" xr:uid="{6E342A9D-D979-40E4-BB7A-7D50425BECCA}"/>
    <cellStyle name="Normal 10 2 2 2" xfId="78" xr:uid="{9F7E68AB-D08E-4168-B57E-7D28632C39F6}"/>
    <cellStyle name="Normal 10 2 2 2 2" xfId="346" xr:uid="{A302FDD9-3726-4FA7-BD3D-8F6E34D68EDD}"/>
    <cellStyle name="Normal 10 2 2 2 3" xfId="165" xr:uid="{F66BE16C-F151-4117-964B-A87A69A53952}"/>
    <cellStyle name="Normal 10 2 2 2 3 2" xfId="6467" xr:uid="{61898F05-5B21-4D61-9C87-9059B4919A61}"/>
    <cellStyle name="Normal 10 2 2 2 3 3" xfId="6440" xr:uid="{3AEF7D3E-42B2-4FFF-999F-E765F009FFBD}"/>
    <cellStyle name="Normal 10 2 2 2 4" xfId="214" xr:uid="{6E8C23CF-BBF6-46F9-9846-150BA5845A53}"/>
    <cellStyle name="Normal 10 2 2 3" xfId="6450" xr:uid="{FEA37F48-1E8A-4B7D-8C25-DACBBF3D2E70}"/>
    <cellStyle name="Normal 10 2 3" xfId="5298" xr:uid="{B44E32C4-C8BE-4C12-A431-10DA6987F1CA}"/>
    <cellStyle name="Normal 10 5" xfId="163" xr:uid="{9509D0CE-4763-4399-BA1A-45BC84B4FC71}"/>
    <cellStyle name="Normal 11" xfId="108" xr:uid="{CDC96CF5-1ABA-42B3-977C-3A28CADB9E5D}"/>
    <cellStyle name="Normal 11 2" xfId="92" xr:uid="{697DADC9-46E9-492A-8324-915965871727}"/>
    <cellStyle name="Normal 11 2 2" xfId="350" xr:uid="{A8713AD5-F129-4055-BC3C-29235CEC4C49}"/>
    <cellStyle name="Normal 11 2 2 2" xfId="6436" xr:uid="{2C4ADC92-91EF-432E-8820-E0637019B15D}"/>
    <cellStyle name="Normal 11 2 27 3" xfId="172" xr:uid="{CFBBD8B4-0A10-464D-94AB-A2BC5F122C38}"/>
    <cellStyle name="Normal 11 2 3" xfId="218" xr:uid="{2C11BBE3-363E-4A38-B774-62311242183C}"/>
    <cellStyle name="Normal 11 2 4" xfId="5300" xr:uid="{6FDAA756-656C-401E-A86E-E830C568BB3D}"/>
    <cellStyle name="Normal 11 26 2" xfId="1791" xr:uid="{0410EE63-5540-4FBD-84FB-5DC7FBB9E1C9}"/>
    <cellStyle name="Normal 11 26 2 2" xfId="1794" xr:uid="{199E4D99-9D5F-454F-AA00-31AC4E2AA0C5}"/>
    <cellStyle name="Normal 11 28 2" xfId="152" xr:uid="{FD2670ED-AA51-4702-B1C1-4F1C656592FD}"/>
    <cellStyle name="Normal 11 28 2 2" xfId="6451" xr:uid="{CB7F5EC4-AAC3-4600-A777-E7248B257DA0}"/>
    <cellStyle name="Normal 11 28 2 4" xfId="6453" xr:uid="{259F8817-4072-478A-83AC-945C859EA7D0}"/>
    <cellStyle name="Normal 11 28 2 6" xfId="6458" xr:uid="{9CA2B0AF-0D58-428A-B520-B5908D94A330}"/>
    <cellStyle name="Normal 11 3" xfId="359" xr:uid="{C07674BA-278E-488E-ADEC-2F6CE5EF03D7}"/>
    <cellStyle name="Normal 11 3 2" xfId="5299" xr:uid="{CB15C1F1-9E93-4F69-907E-35BDE39D4F66}"/>
    <cellStyle name="Normal 11 4" xfId="1071" xr:uid="{FE241802-4F24-4BFB-AD16-73250D78CF24}"/>
    <cellStyle name="Normal 12" xfId="105" xr:uid="{3504630A-8528-4F2F-8118-6EEE31BD1805}"/>
    <cellStyle name="Normal 12 2" xfId="357" xr:uid="{F9ABF6F2-55DD-40EC-9309-412041E6E09A}"/>
    <cellStyle name="Normal 12 2 2" xfId="5302" xr:uid="{9138C235-7A27-4463-B1ED-A4C8CB682F01}"/>
    <cellStyle name="Normal 12 3" xfId="225" xr:uid="{782E3FE9-988E-49B8-BAE2-1C1A1F05264A}"/>
    <cellStyle name="Normal 12 3 2" xfId="5301" xr:uid="{814EF24E-93E7-40F2-9E49-7EDFED39AD52}"/>
    <cellStyle name="Normal 12 4" xfId="1072" xr:uid="{B0505C86-95CD-4FE7-956E-0BC07C79D55E}"/>
    <cellStyle name="Normal 13" xfId="103" xr:uid="{ADDD6AD7-A313-4FDC-B5B8-D9C5744EA5BC}"/>
    <cellStyle name="Normal 13 2" xfId="355" xr:uid="{4608085A-A10E-40C0-9B50-51606DD1AD6A}"/>
    <cellStyle name="Normal 13 2 10" xfId="6180" xr:uid="{EC5E48C7-DF25-443E-9A72-7B51EEBC1999}"/>
    <cellStyle name="Normal 13 3" xfId="223" xr:uid="{C0918317-DD61-450D-99BF-F540B3B83437}"/>
    <cellStyle name="Normal 13 3 2" xfId="5303" xr:uid="{0AB2F801-BC50-4173-AB39-0EFDDA6C7D75}"/>
    <cellStyle name="Normal 13 4" xfId="1073" xr:uid="{B64A7C60-2075-4442-8255-052E9D24575D}"/>
    <cellStyle name="Normal 14" xfId="111" xr:uid="{D2CDE6CE-9C83-42A1-87CE-27F8AC9CEEC3}"/>
    <cellStyle name="Normal 14 10 18" xfId="11" xr:uid="{489C16B8-ECF5-4440-9A65-7B8675210B62}"/>
    <cellStyle name="Normal 14 2" xfId="362" xr:uid="{F9E49151-5142-43FD-A2BE-40AA6F634230}"/>
    <cellStyle name="Normal 14 2 10" xfId="6181" xr:uid="{58C6C75E-4719-4647-8EE8-C7C20323795C}"/>
    <cellStyle name="Normal 14 2_List of table gaps 2" xfId="6438" xr:uid="{9C3AC534-6EB7-4232-A0B4-6B814BE57CE1}"/>
    <cellStyle name="Normal 14 3" xfId="229" xr:uid="{4AD217C2-998A-44A4-9443-B8198019A0D4}"/>
    <cellStyle name="Normal 14 4" xfId="1350" xr:uid="{B71F7E0D-904E-4994-A198-99EB20E82773}"/>
    <cellStyle name="Normal 15" xfId="110" xr:uid="{8C01BE91-0736-4024-9DE6-FCA27E64FBA3}"/>
    <cellStyle name="Normal 15 2" xfId="361" xr:uid="{C9DB485A-6E51-4C39-A60B-F97CB527C0C5}"/>
    <cellStyle name="Normal 15 2 2" xfId="241" xr:uid="{A0CFDB35-443A-417E-A156-B99F3CB759EF}"/>
    <cellStyle name="Normal 15 3" xfId="228" xr:uid="{6BF2242F-F16E-4775-84C4-D79BB250520C}"/>
    <cellStyle name="Normal 15 4" xfId="1373" xr:uid="{C9D4A45E-41FF-477E-BAFC-8BCF28B7AD52}"/>
    <cellStyle name="Normal 16" xfId="106" xr:uid="{182AE972-B89F-4E0F-9230-9248932A460A}"/>
    <cellStyle name="Normal 16 2" xfId="226" xr:uid="{BF37DA08-0486-4573-AA26-575A31420D25}"/>
    <cellStyle name="Normal 16 2 2" xfId="5304" xr:uid="{B7F82206-1AFA-4357-AB11-C3B7B36A8535}"/>
    <cellStyle name="Normal 16 3" xfId="1475" xr:uid="{AB6EB4B2-FA96-40AA-A672-4A72BBF2DA78}"/>
    <cellStyle name="Normal 16 3 2 2 3 14 3" xfId="261" xr:uid="{3BAE0A76-0545-4E9B-BA96-868C95E3EED1}"/>
    <cellStyle name="Normal 16 3 2 2 3 14 3 2" xfId="290" xr:uid="{4CD8A0D6-A234-42B4-B8EC-227C484C88DE}"/>
    <cellStyle name="Normal 16 3 2 2 3 14 3 2 2" xfId="415" xr:uid="{A17FB343-FFD6-4A45-B1CC-ED46B4790E46}"/>
    <cellStyle name="Normal 16 3 2 2 3 14 3 3" xfId="386" xr:uid="{E323E8BF-5645-461E-92EE-5F0C8B3AE437}"/>
    <cellStyle name="Normal 16 3 2 4 14 3 2" xfId="309" xr:uid="{B10AF5B1-1B9A-4C6A-B2F5-AB3ED8DB70A3}"/>
    <cellStyle name="Normal 17" xfId="62" xr:uid="{A1D36180-733E-484C-ACE1-31E0CF979209}"/>
    <cellStyle name="Normal 17 2" xfId="334" xr:uid="{75B66DFE-F6C1-4962-BF27-E2813479EE95}"/>
    <cellStyle name="Normal 17 2 2" xfId="5305" xr:uid="{C4159784-CA59-43EB-AB4C-5089D66BBAC9}"/>
    <cellStyle name="Normal 17 3" xfId="201" xr:uid="{C39B9AED-E750-4D95-8015-DCB5E8A7E88B}"/>
    <cellStyle name="Normal 17 4" xfId="577" xr:uid="{9EC5A43A-240D-4090-B492-C4F726BF9514}"/>
    <cellStyle name="Normal 18" xfId="75" xr:uid="{9E5E39C5-E2CC-4656-A730-11AE8499D644}"/>
    <cellStyle name="Normal 18 2" xfId="344" xr:uid="{E946CFA3-452D-43A8-87C6-54202A8454FA}"/>
    <cellStyle name="Normal 18 2 2" xfId="5306" xr:uid="{227ED575-3265-481A-AA00-A4E0DC0BB99A}"/>
    <cellStyle name="Normal 18 3" xfId="212" xr:uid="{686C2F72-F69D-47D8-81EE-BE9778947F59}"/>
    <cellStyle name="Normal 18 4" xfId="1786" xr:uid="{2710D895-47DE-4C3B-86A9-E4D8FFD8145A}"/>
    <cellStyle name="Normal 18 6 2 3 3" xfId="24" xr:uid="{D845E28C-F022-448C-926A-E8581FD5B7C2}"/>
    <cellStyle name="Normal 18 6 2 3 3 2" xfId="317" xr:uid="{E8B096FB-322D-49B8-8310-EBE2D74B162A}"/>
    <cellStyle name="Normal 18 6 2 3 3 3" xfId="184" xr:uid="{DBC27A4D-A795-4277-92EF-5D34F7409CFC}"/>
    <cellStyle name="Normal 19" xfId="109" xr:uid="{CB4B230A-395E-4BD7-81BC-B00F07FAECDB}"/>
    <cellStyle name="Normal 19 2" xfId="151" xr:uid="{2F0ED6E9-2A1D-4931-A203-C8B21BAFF101}"/>
    <cellStyle name="Normal 19 2 2" xfId="360" xr:uid="{9D923B91-0514-4B9D-9104-3539AE46054F}"/>
    <cellStyle name="Normal 19 2 3" xfId="5307" xr:uid="{88F4D5CA-B102-40A6-8ADD-83141768F48C}"/>
    <cellStyle name="Normal 19 3" xfId="227" xr:uid="{1D126D6C-6CAF-4283-AF45-A5E527CC7DF9}"/>
    <cellStyle name="Normal 2" xfId="27" xr:uid="{3765CA79-C7B0-423C-B0D2-FB39BE4E5284}"/>
    <cellStyle name="Normal 2 10" xfId="15" xr:uid="{767C4B6F-4C94-4A4A-A991-D2080F157520}"/>
    <cellStyle name="Normal 2 10 2" xfId="5308" xr:uid="{63CA6605-3921-4C7C-A3F7-59EAB66CADA3}"/>
    <cellStyle name="Normal 2 11" xfId="5309" xr:uid="{E18A8AA3-00CB-4CB6-8A97-E6F1136E7D57}"/>
    <cellStyle name="Normal 2 11 4" xfId="169" xr:uid="{4FFED2E7-D97C-4EBD-B1BF-D9AC6FA154B0}"/>
    <cellStyle name="Normal 2 12" xfId="5310" xr:uid="{2CB1FC41-7712-47D6-9F26-DB1C4D63606A}"/>
    <cellStyle name="Normal 2 13" xfId="5311" xr:uid="{F0E5AB6B-2217-4E0B-B23C-389F926E7906}"/>
    <cellStyle name="Normal 2 130" xfId="117" xr:uid="{D5F94CCD-8FDE-4237-BD94-7FF9E8842877}"/>
    <cellStyle name="Normal 2 14" xfId="5312" xr:uid="{3FE062D9-0DE7-4238-9BED-BA8083BD42C7}"/>
    <cellStyle name="Normal 2 15" xfId="5313" xr:uid="{6C1E643B-24B7-486A-86C7-E7288895B293}"/>
    <cellStyle name="Normal 2 16" xfId="5314" xr:uid="{BD607A4E-7DFB-4287-9D2F-DC5E4C57FC20}"/>
    <cellStyle name="Normal 2 17" xfId="5315" xr:uid="{F00DA2F6-763D-447D-AF83-7F1D4F721C7E}"/>
    <cellStyle name="Normal 2 18" xfId="5316" xr:uid="{91143056-276B-4CDF-817B-9C92CD2A6BB7}"/>
    <cellStyle name="Normal 2 19" xfId="5317" xr:uid="{8010CDB4-1CD4-4A3A-AAD0-37C4867B2FDD}"/>
    <cellStyle name="Normal 2 2" xfId="49" xr:uid="{5E35E939-BF2A-4740-961D-3EC978B885EE}"/>
    <cellStyle name="Normal 2 2 10" xfId="5319" xr:uid="{38428FD5-E38A-4166-9DE9-7F09A7E81C02}"/>
    <cellStyle name="Normal 2 2 11" xfId="5320" xr:uid="{4413D5E6-4420-4C7B-A2CC-D19AB4A7F978}"/>
    <cellStyle name="Normal 2 2 11 2" xfId="5321" xr:uid="{F8D42BB2-CA34-44F0-8131-52639EE81A4C}"/>
    <cellStyle name="Normal 2 2 11 2 2" xfId="5322" xr:uid="{5A952B7E-1304-4932-981F-52A60AEAD3F2}"/>
    <cellStyle name="Normal 2 2 11 2 3" xfId="5323" xr:uid="{9C9146D2-D412-4188-8D52-E779195387BB}"/>
    <cellStyle name="Normal 2 2 11 2 4" xfId="5324" xr:uid="{6AA936C9-5939-4A70-B350-96AC89C9AA16}"/>
    <cellStyle name="Normal 2 2 11 2 5" xfId="5325" xr:uid="{52590F17-1D3E-4E45-951D-87CC4340A045}"/>
    <cellStyle name="Normal 2 2 11 2 6" xfId="5326" xr:uid="{0733D888-539E-4DAF-9C30-AA43D6EAB2CC}"/>
    <cellStyle name="Normal 2 2 11 2 7" xfId="5327" xr:uid="{04EA3F50-6038-47C9-B2E6-E2501E368FD2}"/>
    <cellStyle name="Normal 2 2 11 3" xfId="5328" xr:uid="{63808848-BD9B-42F7-A2FE-065F7F9D669C}"/>
    <cellStyle name="Normal 2 2 11 4" xfId="5329" xr:uid="{8BD9E6CE-EF4C-49E0-9CA5-6044EAE92674}"/>
    <cellStyle name="Normal 2 2 11 5" xfId="5330" xr:uid="{1A91ACC6-A6CD-441F-AE40-32EC0520F4DF}"/>
    <cellStyle name="Normal 2 2 11 6" xfId="5331" xr:uid="{42EB5E89-59C3-4C2C-9608-CC5F1CE29394}"/>
    <cellStyle name="Normal 2 2 11 7" xfId="5332" xr:uid="{C04385CB-9E7A-4041-BC3A-ED0E52AC5BCC}"/>
    <cellStyle name="Normal 2 2 11 8" xfId="5333" xr:uid="{8CE2B763-994E-40DE-87B5-9DFF9604EA5D}"/>
    <cellStyle name="Normal 2 2 12" xfId="5334" xr:uid="{6E81537C-7365-4D95-AC64-0981025A7A3E}"/>
    <cellStyle name="Normal 2 2 13" xfId="5335" xr:uid="{1EBB41E0-44BA-43AB-9729-3FA7618CBBB2}"/>
    <cellStyle name="Normal 2 2 13 2" xfId="5336" xr:uid="{4FF97961-EE47-429B-B0EE-96AA23932135}"/>
    <cellStyle name="Normal 2 2 13 3" xfId="5337" xr:uid="{9049AA0E-EEAA-4A7B-9794-009031757591}"/>
    <cellStyle name="Normal 2 2 13 4" xfId="5338" xr:uid="{85CB5839-6EBF-4B44-B90C-E3B87ED3ACE4}"/>
    <cellStyle name="Normal 2 2 13 5" xfId="5339" xr:uid="{E9F638C3-FD14-4087-95FB-82E255E62870}"/>
    <cellStyle name="Normal 2 2 13 6" xfId="5340" xr:uid="{62040268-5E69-480E-BDAD-01D651A74EF8}"/>
    <cellStyle name="Normal 2 2 13 7" xfId="5341" xr:uid="{2EC347BD-506B-4437-8E61-44639C44E700}"/>
    <cellStyle name="Normal 2 2 14" xfId="5342" xr:uid="{9B55E7CD-DD76-4B4B-9D68-9D3549D5FCFA}"/>
    <cellStyle name="Normal 2 2 15" xfId="5343" xr:uid="{D1BE05F1-EBEB-4DC7-B7B4-DF47125834F7}"/>
    <cellStyle name="Normal 2 2 16" xfId="5344" xr:uid="{B4A21A73-C80B-424D-B942-723E0EC8DCEB}"/>
    <cellStyle name="Normal 2 2 17" xfId="5345" xr:uid="{CB6FB497-24E9-44C4-83AA-33A05CDEE2E3}"/>
    <cellStyle name="Normal 2 2 18" xfId="5346" xr:uid="{45FC1A2A-555B-40C8-B73A-7968004BB7F0}"/>
    <cellStyle name="Normal 2 2 19" xfId="5347" xr:uid="{17D8BAF8-D348-42A0-8576-BA6D7A55007A}"/>
    <cellStyle name="Normal 2 2 2" xfId="568" xr:uid="{6B088B2C-5DF6-4FCC-A5B1-7AEC26B657E0}"/>
    <cellStyle name="Normal 2 2 2 10" xfId="5349" xr:uid="{76C95170-A057-4E4A-94DD-AE26A899D150}"/>
    <cellStyle name="Normal 2 2 2 11" xfId="5350" xr:uid="{FA39272E-68DA-4A3B-9FBD-0F4414A0D57F}"/>
    <cellStyle name="Normal 2 2 2 11 2" xfId="5351" xr:uid="{7BCFE327-E889-45D7-98C7-8BB247E5D13F}"/>
    <cellStyle name="Normal 2 2 2 11 2 2" xfId="5352" xr:uid="{5AFBFFBE-C414-4F71-85BD-08F65CE6EE23}"/>
    <cellStyle name="Normal 2 2 2 11 2 3" xfId="5353" xr:uid="{D2C21B53-4CE2-4C52-BA64-C2363B8EB103}"/>
    <cellStyle name="Normal 2 2 2 11 2 4" xfId="5354" xr:uid="{B496AA59-02A5-4F73-82AC-FBE05445E2DC}"/>
    <cellStyle name="Normal 2 2 2 11 2 5" xfId="5355" xr:uid="{BE9FF9EF-A706-418B-8F78-DB68706F6B80}"/>
    <cellStyle name="Normal 2 2 2 11 2 6" xfId="5356" xr:uid="{9E3021E0-C133-46E1-837E-AE46BD7EF78E}"/>
    <cellStyle name="Normal 2 2 2 11 2 7" xfId="5357" xr:uid="{FDB17C68-1019-4280-83AC-F9ABFD3B6AA9}"/>
    <cellStyle name="Normal 2 2 2 11 3" xfId="5358" xr:uid="{34CEAC9A-E7F8-4389-B14E-B05B5D61A040}"/>
    <cellStyle name="Normal 2 2 2 11 4" xfId="5359" xr:uid="{CEB49095-1880-43E9-A509-BE2C38780753}"/>
    <cellStyle name="Normal 2 2 2 11 5" xfId="5360" xr:uid="{0DCD78FC-F7DC-4FBD-8242-76AAFFA03F5C}"/>
    <cellStyle name="Normal 2 2 2 11 6" xfId="5361" xr:uid="{1801F476-F154-43FC-9E3C-80B290602D7A}"/>
    <cellStyle name="Normal 2 2 2 11 7" xfId="5362" xr:uid="{437D8FD5-0D63-4898-8EFD-9D0B85FEE097}"/>
    <cellStyle name="Normal 2 2 2 11 8" xfId="5363" xr:uid="{3FD929EF-8FEF-4709-99B7-263225091970}"/>
    <cellStyle name="Normal 2 2 2 12" xfId="5364" xr:uid="{02931046-FBBE-4118-8585-30B9C2A0EFDD}"/>
    <cellStyle name="Normal 2 2 2 13" xfId="5365" xr:uid="{66E43320-2183-4CF4-8190-EFA95DCB24E9}"/>
    <cellStyle name="Normal 2 2 2 13 2" xfId="5366" xr:uid="{91178B96-FE57-4A21-887F-AEFC7CA3A1EF}"/>
    <cellStyle name="Normal 2 2 2 13 3" xfId="5367" xr:uid="{3F99DD1E-0959-4BA0-800F-95C5CBFF5AF1}"/>
    <cellStyle name="Normal 2 2 2 13 4" xfId="5368" xr:uid="{446DF738-1644-42DA-BFBB-551D8EC4CEBF}"/>
    <cellStyle name="Normal 2 2 2 13 5" xfId="5369" xr:uid="{8B207FD1-BE2F-4F27-BB6E-B86ECCC39FEB}"/>
    <cellStyle name="Normal 2 2 2 13 6" xfId="5370" xr:uid="{0E55BA5C-F2C3-4AEF-B091-FB174EDEFB34}"/>
    <cellStyle name="Normal 2 2 2 13 7" xfId="5371" xr:uid="{5CE53C1C-D9CB-4770-A396-869173B0CEF7}"/>
    <cellStyle name="Normal 2 2 2 14" xfId="5372" xr:uid="{D773AD9C-288D-40F7-BA73-E08FBA954380}"/>
    <cellStyle name="Normal 2 2 2 15" xfId="5373" xr:uid="{4312B0F5-4909-4381-A12F-9511AEBF8486}"/>
    <cellStyle name="Normal 2 2 2 16" xfId="5374" xr:uid="{36B94347-641B-41D2-93D6-DC873E90DA12}"/>
    <cellStyle name="Normal 2 2 2 17" xfId="5375" xr:uid="{01E03BF9-744F-444A-9522-5F568909FBB3}"/>
    <cellStyle name="Normal 2 2 2 18" xfId="5376" xr:uid="{0F6CC95D-78F6-4095-8A8C-0527560A7055}"/>
    <cellStyle name="Normal 2 2 2 19" xfId="5377" xr:uid="{BE183AA2-D1BA-46B1-884F-E69A06A12326}"/>
    <cellStyle name="Normal 2 2 2 2" xfId="574" xr:uid="{850E4058-3134-48EC-B6EE-A11BC51BBD7C}"/>
    <cellStyle name="Normal 2 2 2 2 10" xfId="5379" xr:uid="{2ECC5DD9-7A69-465C-80F0-B482CF10A658}"/>
    <cellStyle name="Normal 2 2 2 2 11" xfId="5380" xr:uid="{B102D6E4-943B-4A0F-8B14-F50590F6682C}"/>
    <cellStyle name="Normal 2 2 2 2 11 2" xfId="5381" xr:uid="{24EF6C80-A12D-4E11-BDCF-EFAA0E94F7D3}"/>
    <cellStyle name="Normal 2 2 2 2 11 3" xfId="5382" xr:uid="{796F5708-D04C-4557-BDF3-D1FA3A061EDB}"/>
    <cellStyle name="Normal 2 2 2 2 11 4" xfId="5383" xr:uid="{D628BC04-BF3B-41C5-9838-00CC72A5BAF7}"/>
    <cellStyle name="Normal 2 2 2 2 11 5" xfId="5384" xr:uid="{6E649F8C-6CDE-4921-9559-A783E0B10D5A}"/>
    <cellStyle name="Normal 2 2 2 2 11 6" xfId="5385" xr:uid="{B696E4B5-0D09-477A-8517-9ED4E9FDBBB1}"/>
    <cellStyle name="Normal 2 2 2 2 11 7" xfId="5386" xr:uid="{122D2FDC-4E60-4934-BC26-CBD5E7FA39F7}"/>
    <cellStyle name="Normal 2 2 2 2 12" xfId="5387" xr:uid="{557B3FD0-F9A2-4118-AF2F-9C17402DC9BF}"/>
    <cellStyle name="Normal 2 2 2 2 13" xfId="5388" xr:uid="{6687F709-1FF9-4A56-9196-FA155A6E1398}"/>
    <cellStyle name="Normal 2 2 2 2 14" xfId="5389" xr:uid="{B60FE8CD-FE9D-414B-B438-B6229472F969}"/>
    <cellStyle name="Normal 2 2 2 2 15" xfId="5390" xr:uid="{141C6925-48DE-41E6-BC20-F1FC4CA832C1}"/>
    <cellStyle name="Normal 2 2 2 2 16" xfId="5391" xr:uid="{5F88570E-70A5-4469-86BA-35813374EC56}"/>
    <cellStyle name="Normal 2 2 2 2 17" xfId="5392" xr:uid="{C9DFD8EF-8EF1-465D-B806-93C2A2B48E27}"/>
    <cellStyle name="Normal 2 2 2 2 18" xfId="5393" xr:uid="{C4CE2D2A-68B8-44E2-9796-5378778D52A7}"/>
    <cellStyle name="Normal 2 2 2 2 19" xfId="5394" xr:uid="{D60C2458-E84A-4B0A-A3D7-3F32B1A46D13}"/>
    <cellStyle name="Normal 2 2 2 2 2" xfId="307" xr:uid="{BA8088D6-8B4F-4920-90E0-AB66E7FD9B87}"/>
    <cellStyle name="Normal 2 2 2 2 2 10" xfId="5396" xr:uid="{32B589B6-A1FD-47D7-9AEE-DB0F64B991B6}"/>
    <cellStyle name="Normal 2 2 2 2 2 11" xfId="5397" xr:uid="{F99BC11D-8B39-4F6D-AF7F-F385DCE6E129}"/>
    <cellStyle name="Normal 2 2 2 2 2 11 2" xfId="5398" xr:uid="{575FA0E1-B5A3-49D3-8BEF-AF03864CF753}"/>
    <cellStyle name="Normal 2 2 2 2 2 11 3" xfId="5399" xr:uid="{016F9F98-6759-4F0C-A3AE-992FB0A25037}"/>
    <cellStyle name="Normal 2 2 2 2 2 11 4" xfId="5400" xr:uid="{53AE8734-6B38-4508-A983-209CB1B55F69}"/>
    <cellStyle name="Normal 2 2 2 2 2 11 5" xfId="5401" xr:uid="{F904925C-932A-4669-BA83-D7A6B42DCB7C}"/>
    <cellStyle name="Normal 2 2 2 2 2 11 6" xfId="5402" xr:uid="{E87A30F4-5A69-4399-B640-5A4C16B9F6A5}"/>
    <cellStyle name="Normal 2 2 2 2 2 11 7" xfId="5403" xr:uid="{051E39D4-7497-4D02-983A-C3C7AD79830A}"/>
    <cellStyle name="Normal 2 2 2 2 2 12" xfId="5404" xr:uid="{9833A002-2564-4832-8381-7D969CEC983D}"/>
    <cellStyle name="Normal 2 2 2 2 2 13" xfId="5405" xr:uid="{46C893EB-9E54-4E2D-BCE6-0BD0AF653488}"/>
    <cellStyle name="Normal 2 2 2 2 2 14" xfId="5406" xr:uid="{06F768E9-59DC-4617-815D-DCA463E31CA8}"/>
    <cellStyle name="Normal 2 2 2 2 2 15" xfId="5407" xr:uid="{A5330D26-FED8-4993-A993-1E24C32F3099}"/>
    <cellStyle name="Normal 2 2 2 2 2 16" xfId="5408" xr:uid="{184555F9-2446-418B-8A96-02E3BC3CF019}"/>
    <cellStyle name="Normal 2 2 2 2 2 17" xfId="5409" xr:uid="{4FEF72F2-AE01-4794-B27E-F7507E56C2F1}"/>
    <cellStyle name="Normal 2 2 2 2 2 18" xfId="5410" xr:uid="{3D6AE50A-0A31-494C-A663-77B0663AC840}"/>
    <cellStyle name="Normal 2 2 2 2 2 19" xfId="5411" xr:uid="{300C5857-D717-496F-A103-FFE18E95E574}"/>
    <cellStyle name="Normal 2 2 2 2 2 2" xfId="5412" xr:uid="{48BCB55B-4982-4B7A-99E4-4498153F2B7C}"/>
    <cellStyle name="Normal 2 2 2 2 2 2 10" xfId="5413" xr:uid="{0F86ECCD-80F8-4BCA-B2DD-7ACB5D3E737E}"/>
    <cellStyle name="Normal 2 2 2 2 2 2 10 2" xfId="5414" xr:uid="{4013A678-136A-4452-A99C-20FD215FC25C}"/>
    <cellStyle name="Normal 2 2 2 2 2 2 10 3" xfId="5415" xr:uid="{DD86DD2E-37E0-4F88-B25C-7423C7E77E04}"/>
    <cellStyle name="Normal 2 2 2 2 2 2 10 4" xfId="5416" xr:uid="{1005083F-3DC1-4A4B-A10C-95518ACCE7E4}"/>
    <cellStyle name="Normal 2 2 2 2 2 2 10 5" xfId="5417" xr:uid="{0639470E-2763-4B7E-AC1D-06492A03ABB1}"/>
    <cellStyle name="Normal 2 2 2 2 2 2 10 6" xfId="5418" xr:uid="{EA2E922B-B3E1-4772-8F8D-C0D95C5D23E4}"/>
    <cellStyle name="Normal 2 2 2 2 2 2 10 7" xfId="5419" xr:uid="{68420E72-85E0-4755-B486-8D9740954ACE}"/>
    <cellStyle name="Normal 2 2 2 2 2 2 11" xfId="5420" xr:uid="{559D361E-C634-4E05-8A33-7605A2E0980A}"/>
    <cellStyle name="Normal 2 2 2 2 2 2 12" xfId="5421" xr:uid="{8B4DAFFE-8DE7-4795-97A6-C0F93ADCE0F8}"/>
    <cellStyle name="Normal 2 2 2 2 2 2 13" xfId="5422" xr:uid="{426CD6BC-2D38-4B13-ADEB-47F11420B7A3}"/>
    <cellStyle name="Normal 2 2 2 2 2 2 14" xfId="5423" xr:uid="{D1DE5E35-8CED-47FD-BF30-52572E2B5547}"/>
    <cellStyle name="Normal 2 2 2 2 2 2 15" xfId="5424" xr:uid="{3DBB9327-E043-420F-A185-9BDD9DD50951}"/>
    <cellStyle name="Normal 2 2 2 2 2 2 16" xfId="5425" xr:uid="{B9A7D780-764B-4866-A667-9D36F4A81A7E}"/>
    <cellStyle name="Normal 2 2 2 2 2 2 17" xfId="5426" xr:uid="{70D578EC-F545-4E8E-8B21-05EE17A40B85}"/>
    <cellStyle name="Normal 2 2 2 2 2 2 18" xfId="5427" xr:uid="{B27E57CD-2ADB-41E9-8E0B-48EA9E5FECBC}"/>
    <cellStyle name="Normal 2 2 2 2 2 2 19" xfId="5428" xr:uid="{12ADA38C-7EE6-4888-91F5-27A1D859C86C}"/>
    <cellStyle name="Normal 2 2 2 2 2 2 2" xfId="5429" xr:uid="{F69176DA-51F6-4CB4-A448-E718C3954614}"/>
    <cellStyle name="Normal 2 2 2 2 2 2 2 10" xfId="5430" xr:uid="{94F829B2-CAAB-4C1C-8726-E7182A815A94}"/>
    <cellStyle name="Normal 2 2 2 2 2 2 2 10 2" xfId="5431" xr:uid="{1A21F6D4-1336-42F9-9E49-EA5E467CB9AE}"/>
    <cellStyle name="Normal 2 2 2 2 2 2 2 10 3" xfId="5432" xr:uid="{F551A448-A8AF-46CC-9267-9D978ACE986B}"/>
    <cellStyle name="Normal 2 2 2 2 2 2 2 10 4" xfId="5433" xr:uid="{20CC9C0C-7BAC-4E6C-A1B4-037B59F192F4}"/>
    <cellStyle name="Normal 2 2 2 2 2 2 2 10 5" xfId="5434" xr:uid="{E320B6D5-712C-4225-A96B-F34780D0B6C4}"/>
    <cellStyle name="Normal 2 2 2 2 2 2 2 10 6" xfId="5435" xr:uid="{BF92EF46-F0A1-432D-8AE4-59172050CDDD}"/>
    <cellStyle name="Normal 2 2 2 2 2 2 2 10 7" xfId="5436" xr:uid="{6AC267AD-1A61-434B-A9B9-D0A6A871E00D}"/>
    <cellStyle name="Normal 2 2 2 2 2 2 2 11" xfId="5437" xr:uid="{27E9FAAB-9479-4ABC-99D6-96B0407F3BDE}"/>
    <cellStyle name="Normal 2 2 2 2 2 2 2 12" xfId="5438" xr:uid="{73BABAEB-F2C2-47D5-A624-08E9075F5D83}"/>
    <cellStyle name="Normal 2 2 2 2 2 2 2 13" xfId="5439" xr:uid="{11BD2EF1-63FF-4053-B718-0D2F9C931C55}"/>
    <cellStyle name="Normal 2 2 2 2 2 2 2 14" xfId="5440" xr:uid="{B784A171-CA42-46DF-81A8-44796E656D7F}"/>
    <cellStyle name="Normal 2 2 2 2 2 2 2 15" xfId="5441" xr:uid="{6C245195-24B9-4CB5-BE92-5222D4D55A31}"/>
    <cellStyle name="Normal 2 2 2 2 2 2 2 16" xfId="5442" xr:uid="{D51F27B8-6F78-45D9-9DC0-F632E2865EB9}"/>
    <cellStyle name="Normal 2 2 2 2 2 2 2 17" xfId="5443" xr:uid="{43F22D0E-5BC4-4998-AB91-EFB1DED34A22}"/>
    <cellStyle name="Normal 2 2 2 2 2 2 2 18" xfId="5444" xr:uid="{AB7120F0-48CA-4588-BA84-DB88FD02DEFF}"/>
    <cellStyle name="Normal 2 2 2 2 2 2 2 19" xfId="5445" xr:uid="{A6115866-8915-4293-B741-5A466BC62206}"/>
    <cellStyle name="Normal 2 2 2 2 2 2 2 2" xfId="5446" xr:uid="{034BA96F-2670-4FB9-BE89-B5CA4441050B}"/>
    <cellStyle name="Normal 2 2 2 2 2 2 2 2 10" xfId="5447" xr:uid="{43D2F1A5-8DC1-4B35-9EE8-56E27604E659}"/>
    <cellStyle name="Normal 2 2 2 2 2 2 2 2 11" xfId="5448" xr:uid="{3FF4C747-918F-4894-B9E0-36C1096C80CB}"/>
    <cellStyle name="Normal 2 2 2 2 2 2 2 2 12" xfId="5449" xr:uid="{6A33513C-B4B7-4CD7-9A81-DC2D843BA8F5}"/>
    <cellStyle name="Normal 2 2 2 2 2 2 2 2 13" xfId="5450" xr:uid="{6895DFFC-70F5-4484-B0AE-EA281A1E811D}"/>
    <cellStyle name="Normal 2 2 2 2 2 2 2 2 14" xfId="5451" xr:uid="{6A929E8D-B946-4789-A7AA-390CF814E992}"/>
    <cellStyle name="Normal 2 2 2 2 2 2 2 2 15" xfId="5452" xr:uid="{6C944142-5B83-4C79-BFC4-97D59B9876CE}"/>
    <cellStyle name="Normal 2 2 2 2 2 2 2 2 16" xfId="5453" xr:uid="{03F9B0CC-5A12-4F41-BE17-4039BE90240C}"/>
    <cellStyle name="Normal 2 2 2 2 2 2 2 2 17" xfId="5454" xr:uid="{9A2EBC51-6269-4737-A49E-1B9CBF5BC657}"/>
    <cellStyle name="Normal 2 2 2 2 2 2 2 2 18" xfId="5455" xr:uid="{53A31991-B439-48B2-BC1C-16448B2D0598}"/>
    <cellStyle name="Normal 2 2 2 2 2 2 2 2 19" xfId="5456" xr:uid="{60A46805-0555-46CC-B0DC-8F3213998C23}"/>
    <cellStyle name="Normal 2 2 2 2 2 2 2 2 2" xfId="5457" xr:uid="{1C43D3AD-44A8-4E1F-BD74-895DEAF55D89}"/>
    <cellStyle name="Normal 2 2 2 2 2 2 2 2 2 10" xfId="5458" xr:uid="{2B06A35D-DAE1-4499-94E6-04A2424DF9A3}"/>
    <cellStyle name="Normal 2 2 2 2 2 2 2 2 2 11" xfId="5459" xr:uid="{A6147D91-F934-4A32-ABD5-E38F7F4D284E}"/>
    <cellStyle name="Normal 2 2 2 2 2 2 2 2 2 12" xfId="5460" xr:uid="{2DB34239-6621-4B41-9240-6FDB23D022DD}"/>
    <cellStyle name="Normal 2 2 2 2 2 2 2 2 2 13" xfId="5461" xr:uid="{9A61E34C-707F-47DC-A935-35118AC78651}"/>
    <cellStyle name="Normal 2 2 2 2 2 2 2 2 2 14" xfId="5462" xr:uid="{759CA99A-5095-4EC4-8B2F-6FCB5D619198}"/>
    <cellStyle name="Normal 2 2 2 2 2 2 2 2 2 15" xfId="5463" xr:uid="{D4C00380-D6DC-46F3-B474-DB53DF71E752}"/>
    <cellStyle name="Normal 2 2 2 2 2 2 2 2 2 16" xfId="5464" xr:uid="{EEFC118B-6749-4DFE-8BAD-A6580ECCFBDE}"/>
    <cellStyle name="Normal 2 2 2 2 2 2 2 2 2 17" xfId="5465" xr:uid="{D4E6B658-3DA5-4602-B21B-0F5EC9D5F93E}"/>
    <cellStyle name="Normal 2 2 2 2 2 2 2 2 2 18" xfId="5466" xr:uid="{C422C266-28DD-4AC7-A1E7-73A0EAF00704}"/>
    <cellStyle name="Normal 2 2 2 2 2 2 2 2 2 19" xfId="5467" xr:uid="{D369BBB9-F845-4714-AE2E-2D47E62B5AD2}"/>
    <cellStyle name="Normal 2 2 2 2 2 2 2 2 2 2" xfId="5468" xr:uid="{01D3A61B-9BB5-4299-8251-FF6A37029AD6}"/>
    <cellStyle name="Normal 2 2 2 2 2 2 2 2 2 2 10" xfId="5469" xr:uid="{F97C59A3-728B-473A-9EA1-1A73963F605A}"/>
    <cellStyle name="Normal 2 2 2 2 2 2 2 2 2 2 11" xfId="5470" xr:uid="{2170E5E4-64C9-457F-B8CC-DBD70F5A9537}"/>
    <cellStyle name="Normal 2 2 2 2 2 2 2 2 2 2 12" xfId="5471" xr:uid="{AE6C742E-8928-427B-B9DC-7BA361E80943}"/>
    <cellStyle name="Normal 2 2 2 2 2 2 2 2 2 2 13" xfId="5472" xr:uid="{85CA973C-DEC6-49C0-9318-EB6F6884138B}"/>
    <cellStyle name="Normal 2 2 2 2 2 2 2 2 2 2 14" xfId="5473" xr:uid="{A953F0EB-0852-4861-BD21-6CF66E941C17}"/>
    <cellStyle name="Normal 2 2 2 2 2 2 2 2 2 2 15" xfId="5474" xr:uid="{B0DFB5B7-F69C-4A59-A83B-F9CA61814E81}"/>
    <cellStyle name="Normal 2 2 2 2 2 2 2 2 2 2 16" xfId="5475" xr:uid="{73F7CA0E-0E14-403A-9335-E5C64124F814}"/>
    <cellStyle name="Normal 2 2 2 2 2 2 2 2 2 2 17" xfId="5476" xr:uid="{7DB18384-9E66-489D-B6D6-4B8E0E2ECB90}"/>
    <cellStyle name="Normal 2 2 2 2 2 2 2 2 2 2 18" xfId="5477" xr:uid="{72D55506-7F95-4652-B225-3F74ABE2C6DF}"/>
    <cellStyle name="Normal 2 2 2 2 2 2 2 2 2 2 2" xfId="5478" xr:uid="{88323936-AE8D-4A92-854F-20D0600C98DE}"/>
    <cellStyle name="Normal 2 2 2 2 2 2 2 2 2 2 2 2" xfId="5479" xr:uid="{A2BC399B-D5F9-472E-8447-36A6D32E37D3}"/>
    <cellStyle name="Normal 2 2 2 2 2 2 2 2 2 2 2 2 2" xfId="5480" xr:uid="{E71578F3-A58A-4479-A1D6-CBAE7D40EF32}"/>
    <cellStyle name="Normal 2 2 2 2 2 2 2 2 2 2 2 2 3" xfId="5481" xr:uid="{6233798A-8C3C-4682-909E-9D73BE320D8A}"/>
    <cellStyle name="Normal 2 2 2 2 2 2 2 2 2 2 2 2 4" xfId="5482" xr:uid="{37394369-279B-405F-BE01-0A0CDB4BBC91}"/>
    <cellStyle name="Normal 2 2 2 2 2 2 2 2 2 2 2 2 5" xfId="5483" xr:uid="{E8E7050F-7ADD-42AF-9A63-288D86CDCA63}"/>
    <cellStyle name="Normal 2 2 2 2 2 2 2 2 2 2 2 2 6" xfId="5484" xr:uid="{6C93BF32-2172-4197-850C-E1D38C259F64}"/>
    <cellStyle name="Normal 2 2 2 2 2 2 2 2 2 2 2 2 7" xfId="5485" xr:uid="{0D1F6BB6-0C41-42F4-A416-D961ED272B2D}"/>
    <cellStyle name="Normal 2 2 2 2 2 2 2 2 2 2 2 3" xfId="5486" xr:uid="{F499DE28-F061-4295-835F-2C8537DEB378}"/>
    <cellStyle name="Normal 2 2 2 2 2 2 2 2 2 2 2 4" xfId="5487" xr:uid="{1F17FD9D-9B7B-4269-B430-175DF64CF217}"/>
    <cellStyle name="Normal 2 2 2 2 2 2 2 2 2 2 2 5" xfId="5488" xr:uid="{6CAAC42B-A1CF-4F21-803C-CD9CB4B5778A}"/>
    <cellStyle name="Normal 2 2 2 2 2 2 2 2 2 2 2 6" xfId="5489" xr:uid="{E1AB0B71-5F5F-48C7-B142-1A3182A1EEEE}"/>
    <cellStyle name="Normal 2 2 2 2 2 2 2 2 2 2 2 7" xfId="5490" xr:uid="{EF58B5EC-56E0-47AF-8EF1-C98CF686D680}"/>
    <cellStyle name="Normal 2 2 2 2 2 2 2 2 2 2 2 8" xfId="5491" xr:uid="{2B1ADA3A-0DDF-4C2F-97D0-23013C22B17D}"/>
    <cellStyle name="Normal 2 2 2 2 2 2 2 2 2 2 3" xfId="5492" xr:uid="{76D40AB3-06FD-4620-A3F9-7F948E4E8B5E}"/>
    <cellStyle name="Normal 2 2 2 2 2 2 2 2 2 2 4" xfId="5493" xr:uid="{510C25D6-6F9C-4EB8-8129-9CDB8D832B66}"/>
    <cellStyle name="Normal 2 2 2 2 2 2 2 2 2 2 5" xfId="5494" xr:uid="{C627F3C4-18E3-4E88-AC9D-8DB5ED608EDD}"/>
    <cellStyle name="Normal 2 2 2 2 2 2 2 2 2 2 5 2" xfId="5495" xr:uid="{44669A0C-70D5-45C5-9687-B6B1A0AC74EC}"/>
    <cellStyle name="Normal 2 2 2 2 2 2 2 2 2 2 5 3" xfId="5496" xr:uid="{7A0E925D-2FC2-4EA9-9096-32BF1944D458}"/>
    <cellStyle name="Normal 2 2 2 2 2 2 2 2 2 2 5 4" xfId="5497" xr:uid="{668F8739-F5CC-47B0-9CFF-5EA69D545361}"/>
    <cellStyle name="Normal 2 2 2 2 2 2 2 2 2 2 5 5" xfId="5498" xr:uid="{B5CF93A6-A3B1-4CD6-AD62-0A11E621876D}"/>
    <cellStyle name="Normal 2 2 2 2 2 2 2 2 2 2 5 6" xfId="5499" xr:uid="{D1D28CA9-A9A3-4A3D-ABCC-5C3AE179E6E6}"/>
    <cellStyle name="Normal 2 2 2 2 2 2 2 2 2 2 5 7" xfId="5500" xr:uid="{640E9638-DC59-44BD-97A0-85173329CC9E}"/>
    <cellStyle name="Normal 2 2 2 2 2 2 2 2 2 2 6" xfId="5501" xr:uid="{2E2649D3-E2D5-4131-98DB-F73C65FE0D3D}"/>
    <cellStyle name="Normal 2 2 2 2 2 2 2 2 2 2 7" xfId="5502" xr:uid="{3A29541A-9ED4-463C-802E-6E8C4B526026}"/>
    <cellStyle name="Normal 2 2 2 2 2 2 2 2 2 2 8" xfId="5503" xr:uid="{C208B015-77AF-479D-9DF2-75C8DB6B7870}"/>
    <cellStyle name="Normal 2 2 2 2 2 2 2 2 2 2 9" xfId="5504" xr:uid="{102DC95C-8CF0-4DCD-A1FA-BD570BF6A5AA}"/>
    <cellStyle name="Normal 2 2 2 2 2 2 2 2 2 3" xfId="5505" xr:uid="{40539FF3-909B-426E-A4E6-73BA821F971B}"/>
    <cellStyle name="Normal 2 2 2 2 2 2 2 2 2 4" xfId="5506" xr:uid="{FD748200-0BBA-43AA-9AE5-1C83860A2E2E}"/>
    <cellStyle name="Normal 2 2 2 2 2 2 2 2 2 4 2" xfId="5507" xr:uid="{06B71CDA-0E67-4503-B7F4-DEA1E5EEFEA7}"/>
    <cellStyle name="Normal 2 2 2 2 2 2 2 2 2 4 2 2" xfId="5508" xr:uid="{73A6B793-7D3E-4863-BCC2-3899DD932DFD}"/>
    <cellStyle name="Normal 2 2 2 2 2 2 2 2 2 4 2 3" xfId="5509" xr:uid="{8F456CD0-E62E-4704-B3EB-8A7F5FA03581}"/>
    <cellStyle name="Normal 2 2 2 2 2 2 2 2 2 4 2 4" xfId="5510" xr:uid="{BE497E4E-8FCC-4045-AF1F-C99CCB7703A5}"/>
    <cellStyle name="Normal 2 2 2 2 2 2 2 2 2 4 2 5" xfId="5511" xr:uid="{F31FAEFF-DE6E-48EE-A0C0-9AF76DA9C599}"/>
    <cellStyle name="Normal 2 2 2 2 2 2 2 2 2 4 2 6" xfId="5512" xr:uid="{8596E81D-BC8D-488C-A3B7-2218F235C76B}"/>
    <cellStyle name="Normal 2 2 2 2 2 2 2 2 2 4 2 7" xfId="5513" xr:uid="{6EFC1405-0DE7-4FEA-AAB4-7ECB72333816}"/>
    <cellStyle name="Normal 2 2 2 2 2 2 2 2 2 4 3" xfId="5514" xr:uid="{99E84A97-8A5A-476D-A21B-801305AA9A52}"/>
    <cellStyle name="Normal 2 2 2 2 2 2 2 2 2 4 4" xfId="5515" xr:uid="{961D1997-1F18-4956-81E6-E8832C78926C}"/>
    <cellStyle name="Normal 2 2 2 2 2 2 2 2 2 4 5" xfId="5516" xr:uid="{1567FDE2-C108-402B-94E5-2D1BF0E49021}"/>
    <cellStyle name="Normal 2 2 2 2 2 2 2 2 2 4 6" xfId="5517" xr:uid="{BF756599-D75B-448D-A962-7E5B4931BF50}"/>
    <cellStyle name="Normal 2 2 2 2 2 2 2 2 2 4 7" xfId="5518" xr:uid="{97F9CDE3-6CE8-4852-9C8D-247CCCCE4080}"/>
    <cellStyle name="Normal 2 2 2 2 2 2 2 2 2 4 8" xfId="5519" xr:uid="{74F3008A-A320-4D92-A16D-FAA66ACD6576}"/>
    <cellStyle name="Normal 2 2 2 2 2 2 2 2 2 5" xfId="5520" xr:uid="{07FFFB7B-CCC9-429D-91D6-55C35DBC4490}"/>
    <cellStyle name="Normal 2 2 2 2 2 2 2 2 2 6" xfId="5521" xr:uid="{8DA8FFC0-CB52-4C33-AA3A-37348AFCC151}"/>
    <cellStyle name="Normal 2 2 2 2 2 2 2 2 2 6 2" xfId="5522" xr:uid="{EB4C90EE-2576-443E-AB01-A41B4897F8F8}"/>
    <cellStyle name="Normal 2 2 2 2 2 2 2 2 2 6 3" xfId="5523" xr:uid="{BA732981-635E-410B-9B04-1EC8409FDE19}"/>
    <cellStyle name="Normal 2 2 2 2 2 2 2 2 2 6 4" xfId="5524" xr:uid="{0262346A-2EE7-4A69-9470-09277DCC7639}"/>
    <cellStyle name="Normal 2 2 2 2 2 2 2 2 2 6 5" xfId="5525" xr:uid="{7DA85E50-5DA5-4211-B913-5B02A0D30E22}"/>
    <cellStyle name="Normal 2 2 2 2 2 2 2 2 2 6 6" xfId="5526" xr:uid="{7A6B522E-D534-4AD2-8BA7-BBCD64091B56}"/>
    <cellStyle name="Normal 2 2 2 2 2 2 2 2 2 6 7" xfId="5527" xr:uid="{B138A11B-B89D-4F4E-8B9E-CB004CD48F02}"/>
    <cellStyle name="Normal 2 2 2 2 2 2 2 2 2 7" xfId="5528" xr:uid="{5028D1CA-310B-4241-B49E-49FE87C9380A}"/>
    <cellStyle name="Normal 2 2 2 2 2 2 2 2 2 8" xfId="5529" xr:uid="{A1CF3435-9614-4FE8-8F17-E4B56A8D8E01}"/>
    <cellStyle name="Normal 2 2 2 2 2 2 2 2 2 9" xfId="5530" xr:uid="{EB419C72-4105-4B33-AA8C-1F78F0696BA0}"/>
    <cellStyle name="Normal 2 2 2 2 2 2 2 2 2_Opex Input" xfId="5531" xr:uid="{F55CA4E3-7FE4-460F-91A5-53F4016EF635}"/>
    <cellStyle name="Normal 2 2 2 2 2 2 2 2 20" xfId="5532" xr:uid="{4EFD5EF7-1C65-445D-89E9-BF750722B978}"/>
    <cellStyle name="Normal 2 2 2 2 2 2 2 2 3" xfId="5533" xr:uid="{2CFEE6CE-5BEC-4C53-B1D1-97567F0155A3}"/>
    <cellStyle name="Normal 2 2 2 2 2 2 2 2 4" xfId="5534" xr:uid="{3AD65FEC-C288-4C18-9AE9-53C017A2B419}"/>
    <cellStyle name="Normal 2 2 2 2 2 2 2 2 5" xfId="5535" xr:uid="{8B759D4F-76AB-4B95-8A73-5DAF2BF0A43D}"/>
    <cellStyle name="Normal 2 2 2 2 2 2 2 2 5 2" xfId="5536" xr:uid="{6BC88CFF-A04A-49AD-8C12-2986D604847E}"/>
    <cellStyle name="Normal 2 2 2 2 2 2 2 2 5 2 2" xfId="5537" xr:uid="{FD3F4748-F64F-4AF3-9885-608AD534C433}"/>
    <cellStyle name="Normal 2 2 2 2 2 2 2 2 5 2 3" xfId="5538" xr:uid="{E5F90BAB-8C33-4663-9FAE-1D6E08F9FDBB}"/>
    <cellStyle name="Normal 2 2 2 2 2 2 2 2 5 2 4" xfId="5539" xr:uid="{F5B58417-C364-42A5-AB7F-4E1195266229}"/>
    <cellStyle name="Normal 2 2 2 2 2 2 2 2 5 2 5" xfId="5540" xr:uid="{39627576-5F58-46CE-AB7A-C1E7FC25ACAC}"/>
    <cellStyle name="Normal 2 2 2 2 2 2 2 2 5 2 6" xfId="5541" xr:uid="{AFF3FBAA-1456-4561-A974-679B250DE0F1}"/>
    <cellStyle name="Normal 2 2 2 2 2 2 2 2 5 2 7" xfId="5542" xr:uid="{13BA5415-717D-4DEB-97F3-70DFC7C388AF}"/>
    <cellStyle name="Normal 2 2 2 2 2 2 2 2 5 3" xfId="5543" xr:uid="{01AC324D-AD9E-410D-825D-D23DBFD468FA}"/>
    <cellStyle name="Normal 2 2 2 2 2 2 2 2 5 4" xfId="5544" xr:uid="{65377C4D-0DB6-4B9A-9C7A-DE8B1C584008}"/>
    <cellStyle name="Normal 2 2 2 2 2 2 2 2 5 5" xfId="5545" xr:uid="{F2311364-6009-42E3-B53F-7A8F76903991}"/>
    <cellStyle name="Normal 2 2 2 2 2 2 2 2 5 6" xfId="5546" xr:uid="{121AD860-8AC9-45C6-8D52-32E5C4789E5A}"/>
    <cellStyle name="Normal 2 2 2 2 2 2 2 2 5 7" xfId="5547" xr:uid="{F60A1BFA-676B-44B6-A6E5-240F473AABEB}"/>
    <cellStyle name="Normal 2 2 2 2 2 2 2 2 5 8" xfId="5548" xr:uid="{BB48500E-C05E-4A82-8228-23D7C3556A12}"/>
    <cellStyle name="Normal 2 2 2 2 2 2 2 2 6" xfId="5549" xr:uid="{5F7E459A-EFCF-4504-9506-F6A439903AF8}"/>
    <cellStyle name="Normal 2 2 2 2 2 2 2 2 7" xfId="5550" xr:uid="{9AF6DF35-AB57-4425-9AD8-2015496644D1}"/>
    <cellStyle name="Normal 2 2 2 2 2 2 2 2 7 2" xfId="5551" xr:uid="{9518E1D2-C1C5-4914-937B-6C9215A8F200}"/>
    <cellStyle name="Normal 2 2 2 2 2 2 2 2 7 3" xfId="5552" xr:uid="{EDC480CB-045A-4DF7-8084-6B24AC6C7A7F}"/>
    <cellStyle name="Normal 2 2 2 2 2 2 2 2 7 4" xfId="5553" xr:uid="{722704E3-92D2-455A-B910-810C9693DE4B}"/>
    <cellStyle name="Normal 2 2 2 2 2 2 2 2 7 5" xfId="5554" xr:uid="{37F3A2C4-BFC3-460C-9057-565FEAC54291}"/>
    <cellStyle name="Normal 2 2 2 2 2 2 2 2 7 6" xfId="5555" xr:uid="{5DFCD791-69FF-46D8-ACB8-7DB1EB1A9EE1}"/>
    <cellStyle name="Normal 2 2 2 2 2 2 2 2 7 7" xfId="5556" xr:uid="{E928987D-5E81-400F-9EE1-B96D80129902}"/>
    <cellStyle name="Normal 2 2 2 2 2 2 2 2 8" xfId="5557" xr:uid="{C1621773-CA94-417B-83A1-2C39962C2A19}"/>
    <cellStyle name="Normal 2 2 2 2 2 2 2 2 9" xfId="5558" xr:uid="{09C3E245-7C18-44F0-A0CA-AF01F164DAB6}"/>
    <cellStyle name="Normal 2 2 2 2 2 2 2 2_ELEC SAP FCST UPLOAD" xfId="5559" xr:uid="{CD570A36-3AEF-48C8-8049-B7D430FA7E80}"/>
    <cellStyle name="Normal 2 2 2 2 2 2 2 20" xfId="5560" xr:uid="{6C6D90E6-2927-446D-A396-C568902A184C}"/>
    <cellStyle name="Normal 2 2 2 2 2 2 2 21" xfId="5561" xr:uid="{CBFE30DC-60FF-41E7-AA82-72C5EDEFE9A4}"/>
    <cellStyle name="Normal 2 2 2 2 2 2 2 22" xfId="5562" xr:uid="{2A033FE1-E8FE-467D-AA42-ACD7C8E00397}"/>
    <cellStyle name="Normal 2 2 2 2 2 2 2 23" xfId="5563" xr:uid="{D9A1B8A7-0E10-428A-96E8-7178884DD9B8}"/>
    <cellStyle name="Normal 2 2 2 2 2 2 2 3" xfId="5564" xr:uid="{BB4D29C8-C5F9-42CE-8C3D-0780D920CC86}"/>
    <cellStyle name="Normal 2 2 2 2 2 2 2 4" xfId="5565" xr:uid="{AAB69FCA-3C3B-4BDC-9455-7F0FAEB664DC}"/>
    <cellStyle name="Normal 2 2 2 2 2 2 2 5" xfId="5566" xr:uid="{55D9E718-A45D-497E-AA43-382884966E7A}"/>
    <cellStyle name="Normal 2 2 2 2 2 2 2 6" xfId="5567" xr:uid="{43D058BF-DF4E-403E-9345-32EED141B083}"/>
    <cellStyle name="Normal 2 2 2 2 2 2 2 7" xfId="5568" xr:uid="{7F6C33CF-2BFD-4D01-9E76-543C5CEBEFD9}"/>
    <cellStyle name="Normal 2 2 2 2 2 2 2 8" xfId="5569" xr:uid="{462BA48C-F61A-4328-808D-4032B69246B1}"/>
    <cellStyle name="Normal 2 2 2 2 2 2 2 8 2" xfId="5570" xr:uid="{EBCD1600-B92B-4AEE-9D0B-9DDF2A68284A}"/>
    <cellStyle name="Normal 2 2 2 2 2 2 2 8 2 2" xfId="5571" xr:uid="{4A65DE4C-4D88-482E-86D3-15D6358DE4BE}"/>
    <cellStyle name="Normal 2 2 2 2 2 2 2 8 2 3" xfId="5572" xr:uid="{0D9A3BAF-D587-4533-822A-D622770B1D4D}"/>
    <cellStyle name="Normal 2 2 2 2 2 2 2 8 2 4" xfId="5573" xr:uid="{77AE2ED7-85DE-4458-A94A-87E8F022A455}"/>
    <cellStyle name="Normal 2 2 2 2 2 2 2 8 2 5" xfId="5574" xr:uid="{509EFE69-8A39-49A2-ACF6-2AD491DBD8BF}"/>
    <cellStyle name="Normal 2 2 2 2 2 2 2 8 2 6" xfId="5575" xr:uid="{A882DC9F-BFA5-4B07-81F9-D7EE82BB875F}"/>
    <cellStyle name="Normal 2 2 2 2 2 2 2 8 2 7" xfId="5576" xr:uid="{B0BD3C58-AED4-4A09-991D-6D3A81BC3DC4}"/>
    <cellStyle name="Normal 2 2 2 2 2 2 2 8 3" xfId="5577" xr:uid="{434EA6AD-8B72-42A9-8F15-2CD23D89753F}"/>
    <cellStyle name="Normal 2 2 2 2 2 2 2 8 4" xfId="5578" xr:uid="{B2F34032-9F7F-4711-8E4D-5931CB62889F}"/>
    <cellStyle name="Normal 2 2 2 2 2 2 2 8 5" xfId="5579" xr:uid="{DDFF32D2-8106-4FB0-A36D-6F8BCD059EC7}"/>
    <cellStyle name="Normal 2 2 2 2 2 2 2 8 6" xfId="5580" xr:uid="{DD4DFC15-EFA3-4892-907E-EDA08BFED1AC}"/>
    <cellStyle name="Normal 2 2 2 2 2 2 2 8 7" xfId="5581" xr:uid="{07DB05F8-650A-4782-B5BB-68486E100E80}"/>
    <cellStyle name="Normal 2 2 2 2 2 2 2 8 8" xfId="5582" xr:uid="{0AB37B13-3031-463E-AAA3-C6E39E64EC0B}"/>
    <cellStyle name="Normal 2 2 2 2 2 2 2 9" xfId="5583" xr:uid="{B8B37155-6EB9-4BF0-8B72-E161A32925C2}"/>
    <cellStyle name="Normal 2 2 2 2 2 2 2_ELEC SAP FCST UPLOAD" xfId="5584" xr:uid="{70D9C0C5-5CC3-48EA-B57F-CE59073AC4FE}"/>
    <cellStyle name="Normal 2 2 2 2 2 2 20" xfId="5585" xr:uid="{44FADD0E-3018-4226-880C-9E5BE7508C61}"/>
    <cellStyle name="Normal 2 2 2 2 2 2 21" xfId="5586" xr:uid="{EDC41E69-DD30-4E69-B3CC-780B7E77C347}"/>
    <cellStyle name="Normal 2 2 2 2 2 2 22" xfId="5587" xr:uid="{1B08ACC0-C376-4E22-843E-6C65062B601B}"/>
    <cellStyle name="Normal 2 2 2 2 2 2 23" xfId="5588" xr:uid="{6DB5ACA4-90E2-428F-AAC0-EDE1A33A9F8D}"/>
    <cellStyle name="Normal 2 2 2 2 2 2 3" xfId="5589" xr:uid="{64A58E7D-1818-44F2-AF75-FB1B8B27FD74}"/>
    <cellStyle name="Normal 2 2 2 2 2 2 3 2" xfId="5590" xr:uid="{1A85FA67-767F-4103-89A3-037C8D719E75}"/>
    <cellStyle name="Normal 2 2 2 2 2 2 3 3" xfId="5591" xr:uid="{92992B0C-0F52-40F9-AECD-45B07DE62030}"/>
    <cellStyle name="Normal 2 2 2 2 2 2 3_ELEC SAP FCST UPLOAD" xfId="5592" xr:uid="{9C51797B-AA64-4E72-905E-2479B93BCF09}"/>
    <cellStyle name="Normal 2 2 2 2 2 2 4" xfId="5593" xr:uid="{F952C436-EF51-4C9F-A910-4B01E289AFAA}"/>
    <cellStyle name="Normal 2 2 2 2 2 2 5" xfId="5594" xr:uid="{A152D734-DF35-4678-A40B-582FE7D5E69E}"/>
    <cellStyle name="Normal 2 2 2 2 2 2 6" xfId="5595" xr:uid="{E17670F1-A5FD-4965-A5E1-6A418ACF5012}"/>
    <cellStyle name="Normal 2 2 2 2 2 2 7" xfId="5596" xr:uid="{BB40539E-B19B-4EAF-A89D-325B648B24AF}"/>
    <cellStyle name="Normal 2 2 2 2 2 2 8" xfId="5597" xr:uid="{8D86E55B-6CFD-4664-82DC-E5FD65C30183}"/>
    <cellStyle name="Normal 2 2 2 2 2 2 8 2" xfId="5598" xr:uid="{3514F0E5-7042-4620-813E-D6DE8386DCC4}"/>
    <cellStyle name="Normal 2 2 2 2 2 2 8 2 2" xfId="5599" xr:uid="{6E0C3496-0B48-4598-AE11-A56C26514C23}"/>
    <cellStyle name="Normal 2 2 2 2 2 2 8 2 3" xfId="5600" xr:uid="{06B7150E-8076-449F-A318-CCDF26867051}"/>
    <cellStyle name="Normal 2 2 2 2 2 2 8 2 4" xfId="5601" xr:uid="{CCED9F34-2BDF-43C6-B1E8-848F3D0497BB}"/>
    <cellStyle name="Normal 2 2 2 2 2 2 8 2 5" xfId="5602" xr:uid="{25E153F2-F9A3-46A3-83EE-373DA51FE64D}"/>
    <cellStyle name="Normal 2 2 2 2 2 2 8 2 6" xfId="5603" xr:uid="{D5C692AC-F646-4C11-B883-EA60BB5685D6}"/>
    <cellStyle name="Normal 2 2 2 2 2 2 8 2 7" xfId="5604" xr:uid="{9A540A6E-00AC-4226-A7B1-34C79C8E2460}"/>
    <cellStyle name="Normal 2 2 2 2 2 2 8 3" xfId="5605" xr:uid="{343FB4A4-1252-4DCF-AE5F-1BB52B1F6845}"/>
    <cellStyle name="Normal 2 2 2 2 2 2 8 4" xfId="5606" xr:uid="{F814198F-7114-4269-803E-82708009E07A}"/>
    <cellStyle name="Normal 2 2 2 2 2 2 8 5" xfId="5607" xr:uid="{A2EE0E78-1A29-4464-A1C4-F923312B1E33}"/>
    <cellStyle name="Normal 2 2 2 2 2 2 8 6" xfId="5608" xr:uid="{8DCEC1EA-A3C9-412E-83C2-1FD9639841BD}"/>
    <cellStyle name="Normal 2 2 2 2 2 2 8 7" xfId="5609" xr:uid="{9EFE87A3-C3CA-4038-A6D1-0F2C399404AA}"/>
    <cellStyle name="Normal 2 2 2 2 2 2 8 8" xfId="5610" xr:uid="{8C322DCA-BC64-4275-BF7D-C0C56B659CAD}"/>
    <cellStyle name="Normal 2 2 2 2 2 2 9" xfId="5611" xr:uid="{2578BF28-B93A-4482-98D7-25C48B15F542}"/>
    <cellStyle name="Normal 2 2 2 2 2 2_ELEC SAP FCST UPLOAD" xfId="5612" xr:uid="{355EBC43-E8EF-40BF-AA6B-B0925A9C8E73}"/>
    <cellStyle name="Normal 2 2 2 2 2 20" xfId="5613" xr:uid="{BB25F6C8-49E4-4FB4-BDA7-6EEF4A975B3E}"/>
    <cellStyle name="Normal 2 2 2 2 2 21" xfId="5614" xr:uid="{1153DE32-303B-48C4-B76F-BDF159818589}"/>
    <cellStyle name="Normal 2 2 2 2 2 22" xfId="5615" xr:uid="{CCAADC73-289C-49F7-B71E-765BF5CB21F7}"/>
    <cellStyle name="Normal 2 2 2 2 2 23" xfId="5616" xr:uid="{E24F14C8-636F-4541-97DF-567CDBC2352E}"/>
    <cellStyle name="Normal 2 2 2 2 2 24" xfId="5617" xr:uid="{8EAF86DC-0899-407F-B0BE-CEF8DD39FDEA}"/>
    <cellStyle name="Normal 2 2 2 2 2 25" xfId="5395" xr:uid="{63EE87AA-61EE-4DAF-9160-89992643D9DA}"/>
    <cellStyle name="Normal 2 2 2 2 2 3" xfId="5618" xr:uid="{54E73BCB-C8E5-425B-BB9D-AC956ED85E55}"/>
    <cellStyle name="Normal 2 2 2 2 2 3 2" xfId="5619" xr:uid="{92D85391-CE68-4DF4-AC3B-C1C16752D71F}"/>
    <cellStyle name="Normal 2 2 2 2 2 3 3" xfId="5620" xr:uid="{446B865E-D017-4588-AAD9-CE4FF089EFD5}"/>
    <cellStyle name="Normal 2 2 2 2 2 3_ELEC SAP FCST UPLOAD" xfId="5621" xr:uid="{CEA267AB-806A-49F4-A74A-93518D1312F6}"/>
    <cellStyle name="Normal 2 2 2 2 2 4" xfId="5622" xr:uid="{CA437496-B1FA-4784-976D-3739A8DB363A}"/>
    <cellStyle name="Normal 2 2 2 2 2 5" xfId="5623" xr:uid="{40354B25-9BBE-4A60-B720-4BD1863C1B18}"/>
    <cellStyle name="Normal 2 2 2 2 2 6" xfId="5624" xr:uid="{040142D9-EA24-4944-8775-A52390F13CE9}"/>
    <cellStyle name="Normal 2 2 2 2 2 7" xfId="5625" xr:uid="{9D3DAB2B-5BA6-4CED-B910-E36B272F2951}"/>
    <cellStyle name="Normal 2 2 2 2 2 8" xfId="5626" xr:uid="{B274132E-6AB8-4504-A5E4-C282C5A69918}"/>
    <cellStyle name="Normal 2 2 2 2 2 9" xfId="5627" xr:uid="{672A9196-8307-4843-82B6-20F7442805B7}"/>
    <cellStyle name="Normal 2 2 2 2 2 9 2" xfId="5628" xr:uid="{2FEEB569-BAA1-44B5-8064-99D1C34ED721}"/>
    <cellStyle name="Normal 2 2 2 2 2 9 2 2" xfId="5629" xr:uid="{8D63DAE0-C7A4-4B47-B6D5-58B112D1D680}"/>
    <cellStyle name="Normal 2 2 2 2 2 9 2 3" xfId="5630" xr:uid="{BBC943DC-AFA9-4D16-BA94-F617E6DBFFF1}"/>
    <cellStyle name="Normal 2 2 2 2 2 9 2 4" xfId="5631" xr:uid="{A53DB816-E97D-42F2-89D2-CE92DDEBCE34}"/>
    <cellStyle name="Normal 2 2 2 2 2 9 2 5" xfId="5632" xr:uid="{90392FDA-5324-4468-86ED-41FCB151A931}"/>
    <cellStyle name="Normal 2 2 2 2 2 9 2 6" xfId="5633" xr:uid="{EA20CFB6-35AA-472B-BB0F-F90E876194F0}"/>
    <cellStyle name="Normal 2 2 2 2 2 9 2 7" xfId="5634" xr:uid="{A48F79B2-E508-48A6-BE26-5865D004B046}"/>
    <cellStyle name="Normal 2 2 2 2 2 9 3" xfId="5635" xr:uid="{B30B3087-32AE-47A4-A2A0-85509493293D}"/>
    <cellStyle name="Normal 2 2 2 2 2 9 4" xfId="5636" xr:uid="{0A8416CB-11B1-400F-A60A-4AB244781DEB}"/>
    <cellStyle name="Normal 2 2 2 2 2 9 5" xfId="5637" xr:uid="{AAA341DD-E0D2-4CA2-A4F1-4A09C2F48B58}"/>
    <cellStyle name="Normal 2 2 2 2 2 9 6" xfId="5638" xr:uid="{F51AF2B0-BC94-45A0-B2D0-5D172074565A}"/>
    <cellStyle name="Normal 2 2 2 2 2 9 7" xfId="5639" xr:uid="{83B51BD5-72D7-4B75-ACBF-747BF5FD1540}"/>
    <cellStyle name="Normal 2 2 2 2 2 9 8" xfId="5640" xr:uid="{83DD451A-B350-46C7-86D4-C74B8231D625}"/>
    <cellStyle name="Normal 2 2 2 2 2_ELEC SAP FCST UPLOAD" xfId="5641" xr:uid="{3BA746D1-FFFE-4D27-9AC7-7C2495F6A1AC}"/>
    <cellStyle name="Normal 2 2 2 2 20" xfId="5642" xr:uid="{552BEDA4-01A8-4BE7-AF54-D055A9C046F5}"/>
    <cellStyle name="Normal 2 2 2 2 21" xfId="5643" xr:uid="{3D6B06A9-3339-45F0-84F6-B53DC353A388}"/>
    <cellStyle name="Normal 2 2 2 2 22" xfId="5644" xr:uid="{EAE93804-FCF0-40B8-9765-6D37F4EB5FC4}"/>
    <cellStyle name="Normal 2 2 2 2 23" xfId="5645" xr:uid="{DB445393-2F82-4ADD-8084-34D0E0981504}"/>
    <cellStyle name="Normal 2 2 2 2 24" xfId="5646" xr:uid="{B9257025-345A-4965-8EB4-37003E7C0793}"/>
    <cellStyle name="Normal 2 2 2 2 25" xfId="5378" xr:uid="{A6C67EDC-3F11-4E75-BC88-589689CA8B36}"/>
    <cellStyle name="Normal 2 2 2 2 3" xfId="5647" xr:uid="{43A1A651-9D01-49BF-80B5-D9144720CA61}"/>
    <cellStyle name="Normal 2 2 2 2 3 2" xfId="5648" xr:uid="{F43289A8-96A7-454A-BC60-45EC68ABF987}"/>
    <cellStyle name="Normal 2 2 2 2 3 2 2" xfId="5649" xr:uid="{399AF9CA-C579-470D-82C6-E4AB245C9952}"/>
    <cellStyle name="Normal 2 2 2 2 3 2 3" xfId="5650" xr:uid="{4959DF7C-77CE-45BC-8088-7F86C0B03B7D}"/>
    <cellStyle name="Normal 2 2 2 2 3 2_ELEC SAP FCST UPLOAD" xfId="5651" xr:uid="{E4869460-149D-41F3-9FC1-EA3D6C1749B4}"/>
    <cellStyle name="Normal 2 2 2 2 3 3" xfId="5652" xr:uid="{286898FE-9FA3-4084-83E2-17E878F69557}"/>
    <cellStyle name="Normal 2 2 2 2 3 4" xfId="5653" xr:uid="{E513CF26-E3A2-4858-A39B-4D212068E7BE}"/>
    <cellStyle name="Normal 2 2 2 2 3 5" xfId="5654" xr:uid="{F1F4FDC0-33D7-4208-B16D-3BF695AE54FC}"/>
    <cellStyle name="Normal 2 2 2 2 3 6" xfId="5655" xr:uid="{4A447A39-0A52-4699-A780-4C0D3763B3D6}"/>
    <cellStyle name="Normal 2 2 2 2 3_ELEC SAP FCST UPLOAD" xfId="5656" xr:uid="{5DE41EDA-4106-460A-946D-7DF17533CECB}"/>
    <cellStyle name="Normal 2 2 2 2 4" xfId="5657" xr:uid="{EE57B608-097D-4E08-8C85-9EB4E5F95DA5}"/>
    <cellStyle name="Normal 2 2 2 2 4 2" xfId="5658" xr:uid="{3F8724B0-F3D2-4AF8-AE8C-BF6A07346AA3}"/>
    <cellStyle name="Normal 2 2 2 2 4 3" xfId="5659" xr:uid="{6AC5587B-44F3-40F6-B781-95D6383A0AF2}"/>
    <cellStyle name="Normal 2 2 2 2 4_ELEC SAP FCST UPLOAD" xfId="5660" xr:uid="{8CDF93CD-9B39-432A-A17A-A2FAAEE651E4}"/>
    <cellStyle name="Normal 2 2 2 2 5" xfId="5661" xr:uid="{CCBE229D-D88D-4C4D-9AAD-220C5B2C0BCB}"/>
    <cellStyle name="Normal 2 2 2 2 6" xfId="5662" xr:uid="{79A3EF60-C098-4206-9ACF-BA3314003B46}"/>
    <cellStyle name="Normal 2 2 2 2 7" xfId="5663" xr:uid="{74562D12-8641-4436-81BD-3242C3D62FB5}"/>
    <cellStyle name="Normal 2 2 2 2 8" xfId="5664" xr:uid="{0BF9ECAE-B975-4973-8D0D-658E7AEE50C5}"/>
    <cellStyle name="Normal 2 2 2 2 9" xfId="5665" xr:uid="{801F5826-0D46-44A2-9180-FC9BCE33B5A7}"/>
    <cellStyle name="Normal 2 2 2 2 9 2" xfId="5666" xr:uid="{21ABBBCF-DD5F-427D-91B2-E2024D3679A2}"/>
    <cellStyle name="Normal 2 2 2 2 9 2 2" xfId="5667" xr:uid="{D48958AD-71AA-432F-A501-3377C648540E}"/>
    <cellStyle name="Normal 2 2 2 2 9 2 3" xfId="5668" xr:uid="{AE4338B0-C884-4701-AE3F-6A1E3507214E}"/>
    <cellStyle name="Normal 2 2 2 2 9 2 4" xfId="5669" xr:uid="{4D383D13-1EDD-411D-856C-EA7E246A4213}"/>
    <cellStyle name="Normal 2 2 2 2 9 2 5" xfId="5670" xr:uid="{440906F3-5F8D-4951-9F8C-E666503DE0AB}"/>
    <cellStyle name="Normal 2 2 2 2 9 2 6" xfId="5671" xr:uid="{A0BC3C1F-59D1-4B12-9462-49603EA6167D}"/>
    <cellStyle name="Normal 2 2 2 2 9 2 7" xfId="5672" xr:uid="{39761775-FD27-4772-9FAC-AE9A9A5D8E85}"/>
    <cellStyle name="Normal 2 2 2 2 9 3" xfId="5673" xr:uid="{E70AA356-16D1-4FD6-83E6-4D9C9428AA29}"/>
    <cellStyle name="Normal 2 2 2 2 9 4" xfId="5674" xr:uid="{F6AA50CF-19F6-495E-B535-41104A52EE8D}"/>
    <cellStyle name="Normal 2 2 2 2 9 5" xfId="5675" xr:uid="{D49ADC03-57A2-49BF-9F37-E7B1325A8614}"/>
    <cellStyle name="Normal 2 2 2 2 9 6" xfId="5676" xr:uid="{81DFB07D-D60D-449A-8520-9C9F72BF66AE}"/>
    <cellStyle name="Normal 2 2 2 2 9 7" xfId="5677" xr:uid="{044A97C5-7D95-454D-BAFB-A2A6B22C159F}"/>
    <cellStyle name="Normal 2 2 2 2 9 8" xfId="5678" xr:uid="{9B4D69E5-AFDE-4945-B304-01656CEA1137}"/>
    <cellStyle name="Normal 2 2 2 2_ELEC SAP FCST UPLOAD" xfId="5679" xr:uid="{85B1B51A-02A8-4A00-812D-5D7412393773}"/>
    <cellStyle name="Normal 2 2 2 20" xfId="5680" xr:uid="{14B8AD35-1A70-42CA-B850-0574423791FB}"/>
    <cellStyle name="Normal 2 2 2 21" xfId="5681" xr:uid="{05DB0421-9943-40CA-BAAE-15F9066C275D}"/>
    <cellStyle name="Normal 2 2 2 22" xfId="5682" xr:uid="{329494CF-A5BE-4C4F-97AF-147B3AA65445}"/>
    <cellStyle name="Normal 2 2 2 23" xfId="5683" xr:uid="{60FC0E69-75CF-4BB6-A123-F8E29EAA7E4D}"/>
    <cellStyle name="Normal 2 2 2 24" xfId="5684" xr:uid="{8424BA6E-0C88-4043-BC47-1736126F2C21}"/>
    <cellStyle name="Normal 2 2 2 25" xfId="5685" xr:uid="{0870F8DE-D5BE-4245-8837-4AFC1323C222}"/>
    <cellStyle name="Normal 2 2 2 26" xfId="5686" xr:uid="{97F03659-7E08-4A36-AAE4-1065DCD44B13}"/>
    <cellStyle name="Normal 2 2 2 27" xfId="5348" xr:uid="{4B91457E-6776-47E8-B725-103E9F705B4A}"/>
    <cellStyle name="Normal 2 2 2 3" xfId="1075" xr:uid="{8BB5E815-3ACE-4DB5-9379-79E1CFEE232B}"/>
    <cellStyle name="Normal 2 2 2 3 2" xfId="5687" xr:uid="{24FF6682-5F70-4F73-AD2D-535AE0DA5B42}"/>
    <cellStyle name="Normal 2 2 2 4" xfId="5688" xr:uid="{2EF5D2B1-51F0-4330-BB49-5E8B9505F518}"/>
    <cellStyle name="Normal 2 2 2 4 2" xfId="5689" xr:uid="{698A905E-046E-497B-BE28-F0BF443C9857}"/>
    <cellStyle name="Normal 2 2 2 4 2 2" xfId="5690" xr:uid="{692302E8-735D-4544-97F7-77242F249A26}"/>
    <cellStyle name="Normal 2 2 2 4 2 2 2" xfId="5691" xr:uid="{FC97A848-938A-4733-9C37-402CD433EB49}"/>
    <cellStyle name="Normal 2 2 2 4 2 2 3" xfId="5692" xr:uid="{0BB3CA6D-91C0-470C-870C-CB62DCC9CB4C}"/>
    <cellStyle name="Normal 2 2 2 4 2 2_ELEC SAP FCST UPLOAD" xfId="5693" xr:uid="{72BEC871-7B07-4351-93FA-2179F11E890A}"/>
    <cellStyle name="Normal 2 2 2 4 2 3" xfId="5694" xr:uid="{35563CCD-757E-4D79-9332-5168E295DC30}"/>
    <cellStyle name="Normal 2 2 2 4 2 4" xfId="5695" xr:uid="{2AD5D3B2-72E4-4CC6-8B76-48A96CB100B7}"/>
    <cellStyle name="Normal 2 2 2 4 2 5" xfId="5696" xr:uid="{30246E05-207D-42C3-98C5-D60C93E5E72B}"/>
    <cellStyle name="Normal 2 2 2 4 2 6" xfId="5697" xr:uid="{6D6C9393-474E-45B6-9609-323DE65C48B4}"/>
    <cellStyle name="Normal 2 2 2 4 2_ELEC SAP FCST UPLOAD" xfId="5698" xr:uid="{A8764B93-88A8-4BC9-A451-43CF6A2C5012}"/>
    <cellStyle name="Normal 2 2 2 4 3" xfId="5699" xr:uid="{0AC5BD6A-623F-4B4F-8CDD-B31B12A1F5B3}"/>
    <cellStyle name="Normal 2 2 2 4 3 2" xfId="5700" xr:uid="{8F8BF7C1-55C7-427F-9157-D16A96E70D3A}"/>
    <cellStyle name="Normal 2 2 2 4 3 3" xfId="5701" xr:uid="{361F4B98-9399-489E-A1DC-D6CDF85FDAFF}"/>
    <cellStyle name="Normal 2 2 2 4 3_ELEC SAP FCST UPLOAD" xfId="5702" xr:uid="{AFE158B0-FB99-48A7-B989-5C6E2A62C6D1}"/>
    <cellStyle name="Normal 2 2 2 4 4" xfId="5703" xr:uid="{E4E6CF3F-2FAC-44B4-94F4-FE8E3783ED9D}"/>
    <cellStyle name="Normal 2 2 2 4 5" xfId="5704" xr:uid="{C35DA14E-4CC9-4591-A60E-331E1C37C5E3}"/>
    <cellStyle name="Normal 2 2 2 4 6" xfId="5705" xr:uid="{F4464898-A6AD-46CF-8F24-7E21CC8CD6C0}"/>
    <cellStyle name="Normal 2 2 2 4_ELEC SAP FCST UPLOAD" xfId="5706" xr:uid="{230D0E33-7CBF-43D4-A562-3918BD1117A5}"/>
    <cellStyle name="Normal 2 2 2 5" xfId="5707" xr:uid="{32F2BDE2-96B7-4DD5-8DE7-2F070E144B9B}"/>
    <cellStyle name="Normal 2 2 2 5 2" xfId="5708" xr:uid="{10E94404-5AC3-4206-AC53-787FE87C0A1A}"/>
    <cellStyle name="Normal 2 2 2 5 3" xfId="5709" xr:uid="{0E1F09A5-0737-4B38-8458-EEC372818BFB}"/>
    <cellStyle name="Normal 2 2 2 5_ELEC SAP FCST UPLOAD" xfId="5710" xr:uid="{2B9E8E37-5B0E-4C43-BCE7-B54524CFF05A}"/>
    <cellStyle name="Normal 2 2 2 6" xfId="5711" xr:uid="{D4FE9343-CEF9-4B27-961D-6D82E7B19033}"/>
    <cellStyle name="Normal 2 2 2 7" xfId="5712" xr:uid="{20E49010-DA4A-4E51-93C6-DE010989602A}"/>
    <cellStyle name="Normal 2 2 2 8" xfId="5713" xr:uid="{54186DFE-E833-4288-B0EE-EBF3A407E78D}"/>
    <cellStyle name="Normal 2 2 2 9" xfId="5714" xr:uid="{0A8BF84E-9154-4D34-AF8D-8344A772A660}"/>
    <cellStyle name="Normal 2 2 2_ELEC SAP FCST UPLOAD" xfId="5715" xr:uid="{A04F58A1-75B8-4310-8B78-9129B3583B17}"/>
    <cellStyle name="Normal 2 2 20" xfId="5716" xr:uid="{B9789D07-DA32-4FFE-AE75-043CCB859669}"/>
    <cellStyle name="Normal 2 2 21" xfId="5717" xr:uid="{AE82A644-59BF-405B-AB9C-57BD4C059791}"/>
    <cellStyle name="Normal 2 2 22" xfId="5718" xr:uid="{36B0B52D-ABDF-4D4A-AA43-7681CC300211}"/>
    <cellStyle name="Normal 2 2 23" xfId="5719" xr:uid="{1E798F55-746D-4429-BD10-310D2E4E5ADE}"/>
    <cellStyle name="Normal 2 2 24" xfId="5720" xr:uid="{FF34BBCD-2F0F-4ABE-9873-C7E614FCC129}"/>
    <cellStyle name="Normal 2 2 25" xfId="5721" xr:uid="{31FC4274-85ED-405E-A541-84164B2D925E}"/>
    <cellStyle name="Normal 2 2 26" xfId="5722" xr:uid="{CA5E9D89-82D2-4F2D-8AF2-4A9BDF1134E5}"/>
    <cellStyle name="Normal 2 2 27" xfId="5318" xr:uid="{B3116046-B57E-4FB9-BC09-81879428F4A1}"/>
    <cellStyle name="Normal 2 2 28" xfId="443" xr:uid="{2C987C00-58F0-413E-8FEA-289956056E12}"/>
    <cellStyle name="Normal 2 2 3" xfId="570" xr:uid="{57F07C2F-092B-4B8C-9C2B-EE9190C74E17}"/>
    <cellStyle name="Normal 2 2 3 2" xfId="576" xr:uid="{BC6106FF-95EB-4CAF-B3BC-ECD99D749B6E}"/>
    <cellStyle name="Normal 2 2 3 2 2" xfId="5725" xr:uid="{53F22DFB-3C2A-4801-A2B5-A433E0994CF8}"/>
    <cellStyle name="Normal 2 2 3 2 2 2" xfId="5726" xr:uid="{6D961DCD-A8D9-4F19-B98F-E8FB7903B2DA}"/>
    <cellStyle name="Normal 2 2 3 2 2 2 2" xfId="5727" xr:uid="{E37B34DA-6D4F-45EC-98E5-6D1ECF4DFA0B}"/>
    <cellStyle name="Normal 2 2 3 2 2 2 2 2" xfId="5728" xr:uid="{FED52DA4-3ACB-4985-B44D-5AA912985966}"/>
    <cellStyle name="Normal 2 2 3 2 2 2 2 3" xfId="5729" xr:uid="{32701D57-258F-4FF8-90F8-4C3F57069E1C}"/>
    <cellStyle name="Normal 2 2 3 2 2 2 2_ELEC SAP FCST UPLOAD" xfId="5730" xr:uid="{47B22378-6F12-4D70-A9EF-8E16CE573F64}"/>
    <cellStyle name="Normal 2 2 3 2 2 2 3" xfId="5731" xr:uid="{CD242452-85A6-493B-9A9E-A584C590664C}"/>
    <cellStyle name="Normal 2 2 3 2 2 2 4" xfId="5732" xr:uid="{B90ECC23-49D1-467E-92F0-7353B13F977C}"/>
    <cellStyle name="Normal 2 2 3 2 2 2 5" xfId="5733" xr:uid="{1296A4A0-E05A-4E1C-BD6E-183EFE9B770E}"/>
    <cellStyle name="Normal 2 2 3 2 2 2 6" xfId="5734" xr:uid="{105F975B-403B-4F92-802E-679093458162}"/>
    <cellStyle name="Normal 2 2 3 2 2 2_ELEC SAP FCST UPLOAD" xfId="5735" xr:uid="{3C648AFA-FEC7-4CDD-97FC-B57E25C41FF0}"/>
    <cellStyle name="Normal 2 2 3 2 2 3" xfId="5736" xr:uid="{BD3B87FA-04A5-4728-A338-4900E7F8F09B}"/>
    <cellStyle name="Normal 2 2 3 2 2 3 2" xfId="5737" xr:uid="{CFE5E3FA-A6F1-4AFB-A224-A12BF4DA322B}"/>
    <cellStyle name="Normal 2 2 3 2 2 3 3" xfId="5738" xr:uid="{76FF1FFD-BD5D-473F-AD5A-5332978365B1}"/>
    <cellStyle name="Normal 2 2 3 2 2 3_ELEC SAP FCST UPLOAD" xfId="5739" xr:uid="{DEE52AF0-F295-446D-904C-AE00D31E3B9C}"/>
    <cellStyle name="Normal 2 2 3 2 2 4" xfId="5740" xr:uid="{EC69119D-684A-4029-B18C-ACC741FB647A}"/>
    <cellStyle name="Normal 2 2 3 2 2 5" xfId="5741" xr:uid="{00FBEF93-02D1-488F-AB36-21625EAE4114}"/>
    <cellStyle name="Normal 2 2 3 2 2 6" xfId="5742" xr:uid="{0E135786-C07B-42E2-9C05-C45C7C0B46EB}"/>
    <cellStyle name="Normal 2 2 3 2 2_ELEC SAP FCST UPLOAD" xfId="5743" xr:uid="{867C7AA6-8F0F-4647-9197-057FD805860E}"/>
    <cellStyle name="Normal 2 2 3 2 3" xfId="5744" xr:uid="{2AF3F8FF-035B-4858-B276-B3258FB5CF3D}"/>
    <cellStyle name="Normal 2 2 3 2 3 2" xfId="5745" xr:uid="{EB87CDB2-EE23-4614-9522-D01544C834A3}"/>
    <cellStyle name="Normal 2 2 3 2 3 3" xfId="5746" xr:uid="{6357D045-547E-44BF-B2BC-413EC407D060}"/>
    <cellStyle name="Normal 2 2 3 2 3_ELEC SAP FCST UPLOAD" xfId="5747" xr:uid="{91C5DEC9-738E-43A8-81A0-D5C47944A7DB}"/>
    <cellStyle name="Normal 2 2 3 2 4" xfId="5748" xr:uid="{E2D54DCF-F1F0-4CBD-9E88-DDBB4E21DD1C}"/>
    <cellStyle name="Normal 2 2 3 2 5" xfId="5749" xr:uid="{1B2419AD-0E56-40A5-B71D-0F209974CA6D}"/>
    <cellStyle name="Normal 2 2 3 2 6" xfId="5750" xr:uid="{58B77A7F-FDAF-4C42-BBC5-221BA124A42A}"/>
    <cellStyle name="Normal 2 2 3 2 7" xfId="5751" xr:uid="{C5D77D88-8BE0-4011-9F57-9ECBBFDF3A25}"/>
    <cellStyle name="Normal 2 2 3 2 8" xfId="5724" xr:uid="{6C2FC06E-9BDA-4F6D-A6DD-8F7BACE3073F}"/>
    <cellStyle name="Normal 2 2 3 2_ELEC SAP FCST UPLOAD" xfId="5752" xr:uid="{74E0EA79-C8E8-4853-82EB-42DF868219F9}"/>
    <cellStyle name="Normal 2 2 3 3" xfId="1074" xr:uid="{81C0E476-CD3F-4BF9-93D6-3F776B0B8158}"/>
    <cellStyle name="Normal 2 2 3 3 2" xfId="5754" xr:uid="{F70432D5-531F-4571-8C71-B87C16A881C8}"/>
    <cellStyle name="Normal 2 2 3 3 2 2" xfId="5755" xr:uid="{B409A867-01E0-418C-8AD7-672667143A70}"/>
    <cellStyle name="Normal 2 2 3 3 2 3" xfId="5756" xr:uid="{EB678318-6F51-4914-B0CB-990AC1E4047A}"/>
    <cellStyle name="Normal 2 2 3 3 2_ELEC SAP FCST UPLOAD" xfId="5757" xr:uid="{9F6FD650-D15C-4D91-B130-8BE2097AA4F0}"/>
    <cellStyle name="Normal 2 2 3 3 3" xfId="5758" xr:uid="{53924606-243A-44B7-B249-38DB1A6C8486}"/>
    <cellStyle name="Normal 2 2 3 3 4" xfId="5759" xr:uid="{16A053EA-41CC-4DA5-B62D-FAC6EA6C99C4}"/>
    <cellStyle name="Normal 2 2 3 3 5" xfId="5760" xr:uid="{4E63DF50-624B-4388-9AF4-66B11170B978}"/>
    <cellStyle name="Normal 2 2 3 3 6" xfId="5761" xr:uid="{BC94D8D3-F400-478E-950E-C637532E521C}"/>
    <cellStyle name="Normal 2 2 3 3 7" xfId="5753" xr:uid="{59D1D06C-C5B9-4D95-A43C-A2B2092C4187}"/>
    <cellStyle name="Normal 2 2 3 3_ELEC SAP FCST UPLOAD" xfId="5762" xr:uid="{EF64E8D5-3A38-49B4-A114-785CBD84A9D9}"/>
    <cellStyle name="Normal 2 2 3 4" xfId="5763" xr:uid="{8AE7438D-8777-4196-B15B-2933C4D0BE8B}"/>
    <cellStyle name="Normal 2 2 3 4 2" xfId="5764" xr:uid="{36A30F5A-7D72-4FB9-A861-FB0B1BBC9177}"/>
    <cellStyle name="Normal 2 2 3 4 3" xfId="5765" xr:uid="{9A3276C4-609B-4754-99DE-285E1D6CB522}"/>
    <cellStyle name="Normal 2 2 3 4_ELEC SAP FCST UPLOAD" xfId="5766" xr:uid="{86BB37BE-2A4F-4EE5-8BE8-B8DE6C95BD27}"/>
    <cellStyle name="Normal 2 2 3 5" xfId="5767" xr:uid="{A5176167-8EBD-4558-BEDD-579AD30081B7}"/>
    <cellStyle name="Normal 2 2 3 6" xfId="5768" xr:uid="{5AE4D21B-2119-4530-882B-42D3386EA0CF}"/>
    <cellStyle name="Normal 2 2 3 7" xfId="5769" xr:uid="{87E84F56-8016-41D7-A3AD-23AE2231ED36}"/>
    <cellStyle name="Normal 2 2 3 8" xfId="5723" xr:uid="{BB81FFAA-862F-43FD-B23F-21FDB3C5F2D4}"/>
    <cellStyle name="Normal 2 2 3_ELEC SAP FCST UPLOAD" xfId="5770" xr:uid="{8B2DFCDE-F72D-4B71-BBEA-E68700216633}"/>
    <cellStyle name="Normal 2 2 4" xfId="162" xr:uid="{633120CD-9C89-4946-930D-ECE6D36C2A9F}"/>
    <cellStyle name="Normal 2 2 4 2" xfId="5772" xr:uid="{2EF55452-8500-4427-AB9A-854D84500152}"/>
    <cellStyle name="Normal 2 2 4 2 2" xfId="5773" xr:uid="{D6318A70-6D58-4CD9-B010-9FC2840D8AFB}"/>
    <cellStyle name="Normal 2 2 4 2 2 2" xfId="5774" xr:uid="{4ACD0033-43B3-4664-BE7C-AAE60DFD2E09}"/>
    <cellStyle name="Normal 2 2 4 2 2 3" xfId="5775" xr:uid="{CE96B23C-E6C8-4A7F-BA7C-DE13FD13E328}"/>
    <cellStyle name="Normal 2 2 4 2 2_ELEC SAP FCST UPLOAD" xfId="5776" xr:uid="{042C3021-199C-4467-8DF7-06E43551CD2C}"/>
    <cellStyle name="Normal 2 2 4 2 3" xfId="5777" xr:uid="{27523B71-C0DF-433F-85F8-EAE24E8D7388}"/>
    <cellStyle name="Normal 2 2 4 2 4" xfId="5778" xr:uid="{DA537440-2189-479E-A450-1B2553361F16}"/>
    <cellStyle name="Normal 2 2 4 2 5" xfId="5779" xr:uid="{8F3BD692-4410-43EA-B75F-C6AADD6C5444}"/>
    <cellStyle name="Normal 2 2 4 2 6" xfId="5780" xr:uid="{D38180D3-B1EB-42D9-8537-FBD409660661}"/>
    <cellStyle name="Normal 2 2 4 2_ELEC SAP FCST UPLOAD" xfId="5781" xr:uid="{4A84A2F1-54E1-4DD9-A302-8DF8A20B2784}"/>
    <cellStyle name="Normal 2 2 4 3" xfId="5782" xr:uid="{2157529D-E3B0-49E7-B60B-E00662E254C4}"/>
    <cellStyle name="Normal 2 2 4 3 2" xfId="5783" xr:uid="{B4DFF567-2667-461C-BDC8-255770C8168A}"/>
    <cellStyle name="Normal 2 2 4 3 3" xfId="5784" xr:uid="{9D3C8829-B421-40EF-BD97-B0075C24602F}"/>
    <cellStyle name="Normal 2 2 4 3_ELEC SAP FCST UPLOAD" xfId="5785" xr:uid="{B72875E6-550E-4FEE-8D00-D13CC7017E3A}"/>
    <cellStyle name="Normal 2 2 4 4" xfId="5786" xr:uid="{05D4D7D3-2D99-404A-B20E-648A5E985B1D}"/>
    <cellStyle name="Normal 2 2 4 5" xfId="5787" xr:uid="{D6F8C0D8-FB68-42EA-998F-B9F43BCC1245}"/>
    <cellStyle name="Normal 2 2 4 6" xfId="5788" xr:uid="{22239982-D337-4382-B5D3-B530C069670A}"/>
    <cellStyle name="Normal 2 2 4 7" xfId="5771" xr:uid="{8D851B0F-DA77-4809-8195-E40711FD3F60}"/>
    <cellStyle name="Normal 2 2 4 8" xfId="6466" xr:uid="{4A676AE0-3DAC-4202-89A0-0E610273F617}"/>
    <cellStyle name="Normal 2 2 4 9" xfId="572" xr:uid="{BF9F817D-8863-480C-9910-355E267F0D9E}"/>
    <cellStyle name="Normal 2 2 4_ELEC SAP FCST UPLOAD" xfId="5789" xr:uid="{190E2AAC-A89B-4E66-BA81-F6E258C82C59}"/>
    <cellStyle name="Normal 2 2 5" xfId="728" xr:uid="{788A0556-A07E-41CF-81C9-C26DFC936F5E}"/>
    <cellStyle name="Normal 2 2 5 2" xfId="5791" xr:uid="{5DE47181-6B73-49F5-BE90-D38579BC2482}"/>
    <cellStyle name="Normal 2 2 5 3" xfId="5792" xr:uid="{8D5A58B8-F977-4635-A02E-3E93399769C7}"/>
    <cellStyle name="Normal 2 2 5 4" xfId="5790" xr:uid="{C6472E7A-C19D-41C5-B665-8CD7D4A062C2}"/>
    <cellStyle name="Normal 2 2 5_ELEC SAP FCST UPLOAD" xfId="5793" xr:uid="{B7049F7A-8D12-4FD7-AA8D-0D3EB4B9C419}"/>
    <cellStyle name="Normal 2 2 6" xfId="566" xr:uid="{A2BF1C54-37C4-4697-B225-099DD246E5A1}"/>
    <cellStyle name="Normal 2 2 6 2" xfId="5794" xr:uid="{9E9F2AF3-3BEE-495A-B9CB-C33B57E260A6}"/>
    <cellStyle name="Normal 2 2 7" xfId="5795" xr:uid="{7E4BBFB2-FA60-46B7-B1DB-0F5D93A23B8C}"/>
    <cellStyle name="Normal 2 2 8" xfId="5796" xr:uid="{72D2AA5F-AF1D-4B9A-A911-460A6014EDBD}"/>
    <cellStyle name="Normal 2 2 9" xfId="5797" xr:uid="{20E4E2D0-F4A6-4ED4-BD5A-931D4233AEE4}"/>
    <cellStyle name="Normal 2 2_ELEC SAP FCST UPLOAD" xfId="5798" xr:uid="{DFF75A9E-884A-4491-91AC-044ED13D730F}"/>
    <cellStyle name="Normal 2 20" xfId="5799" xr:uid="{FD30423D-1383-4045-B436-7C2BD41E7C50}"/>
    <cellStyle name="Normal 2 21" xfId="5800" xr:uid="{49383FD3-97D9-436E-ADA4-FF60BACDB69D}"/>
    <cellStyle name="Normal 2 22" xfId="5801" xr:uid="{B8CDD5E7-C129-478A-8ADF-D400722DD8C0}"/>
    <cellStyle name="Normal 2 23" xfId="5802" xr:uid="{46F90B6B-7A61-45FA-A5C9-330BDD0655DC}"/>
    <cellStyle name="Normal 2 24" xfId="5803" xr:uid="{E5AF0BC5-BDDC-4BE3-84BF-376621B11F4E}"/>
    <cellStyle name="Normal 2 25" xfId="5804" xr:uid="{D27EF901-1A70-421F-9025-BE8A391EABEE}"/>
    <cellStyle name="Normal 2 26" xfId="5805" xr:uid="{4CACC5A7-67A7-4333-A0D0-B62477835ACC}"/>
    <cellStyle name="Normal 2 27" xfId="4937" xr:uid="{E8074D1D-6BEB-4F7B-8B49-FEBECDFBAC32}"/>
    <cellStyle name="Normal 2 28" xfId="6286" xr:uid="{1C821628-6DF5-4646-AEC9-B8453EBEA0A7}"/>
    <cellStyle name="Normal 2 29" xfId="6287" xr:uid="{C3213EE3-B97A-4B7D-A3E3-2528DEB92214}"/>
    <cellStyle name="Normal 2 3" xfId="278" xr:uid="{889A1DC9-FE35-4069-80CA-822B3BD276D0}"/>
    <cellStyle name="Normal 2 3 10" xfId="149" xr:uid="{E435D0DE-86C3-49B3-BE86-A49B2C129852}"/>
    <cellStyle name="Normal 2 3 2" xfId="403" xr:uid="{E04781A8-FFFB-4958-A056-568AEF5D7744}"/>
    <cellStyle name="Normal 2 3 2 2" xfId="5808" xr:uid="{CBDB1801-90B1-4E52-8884-C323217E3928}"/>
    <cellStyle name="Normal 2 3 2 2 2" xfId="5809" xr:uid="{E2681B1C-DFCD-44D9-BBF0-45788273E2F6}"/>
    <cellStyle name="Normal 2 3 2 2 2 2" xfId="5810" xr:uid="{194E44C8-42C8-4577-8E55-843D2E1BED72}"/>
    <cellStyle name="Normal 2 3 2 2 2 2 2" xfId="5811" xr:uid="{1F1FD5C4-F048-48AB-B779-4431F31CC9B0}"/>
    <cellStyle name="Normal 2 3 2 2 2 2 3" xfId="5812" xr:uid="{4D6CA1ED-6170-4F19-A43A-194ED8390753}"/>
    <cellStyle name="Normal 2 3 2 2 2 2_ELEC SAP FCST UPLOAD" xfId="5813" xr:uid="{99245156-AB26-48F7-B469-92D225262C04}"/>
    <cellStyle name="Normal 2 3 2 2 2 3" xfId="5814" xr:uid="{5F2DDF9B-2444-43E9-B285-822815E4FED8}"/>
    <cellStyle name="Normal 2 3 2 2 2 4" xfId="5815" xr:uid="{8689F694-D541-4E9B-87C3-B0FB0B218390}"/>
    <cellStyle name="Normal 2 3 2 2 2 5" xfId="5816" xr:uid="{F78452FD-8BC4-4762-8C53-618037F5292A}"/>
    <cellStyle name="Normal 2 3 2 2 2 6" xfId="5817" xr:uid="{E196E248-F64A-404D-911D-33EA152263FE}"/>
    <cellStyle name="Normal 2 3 2 2 2_ELEC SAP FCST UPLOAD" xfId="5818" xr:uid="{3B3FFA59-7709-49C2-99B7-160CABD7C555}"/>
    <cellStyle name="Normal 2 3 2 2 3" xfId="5819" xr:uid="{828F6888-7172-4644-A3E6-655671F7851F}"/>
    <cellStyle name="Normal 2 3 2 2 3 2" xfId="5820" xr:uid="{892C9A96-4334-475D-855E-859DFA031604}"/>
    <cellStyle name="Normal 2 3 2 2 3 3" xfId="5821" xr:uid="{3122C618-7294-4F56-AF13-29E96EC0B8AC}"/>
    <cellStyle name="Normal 2 3 2 2 3_ELEC SAP FCST UPLOAD" xfId="5822" xr:uid="{7CE154B1-0D15-4EBC-BFA4-4331316D865B}"/>
    <cellStyle name="Normal 2 3 2 2 4" xfId="5823" xr:uid="{731C7A75-F652-4BEC-BD65-19F0778B71DF}"/>
    <cellStyle name="Normal 2 3 2 2 5" xfId="5824" xr:uid="{29A0C87A-F30E-498B-B9A0-4FC68E73E3FA}"/>
    <cellStyle name="Normal 2 3 2 2 6" xfId="5825" xr:uid="{C46BEE4D-784A-4169-84DC-480EE686F9D6}"/>
    <cellStyle name="Normal 2 3 2 2_ELEC SAP FCST UPLOAD" xfId="5826" xr:uid="{777183BE-3461-49E4-ABC0-1CD007777898}"/>
    <cellStyle name="Normal 2 3 2 3" xfId="5827" xr:uid="{4BAC55E2-32B5-4D4E-B4DC-41E93F6EFEBF}"/>
    <cellStyle name="Normal 2 3 2 3 2" xfId="5828" xr:uid="{7BEF74FD-08A1-4BFC-93E0-C69F79C03143}"/>
    <cellStyle name="Normal 2 3 2 3 3" xfId="5829" xr:uid="{F8CF8F41-1DB9-444E-9BED-AECBC135989D}"/>
    <cellStyle name="Normal 2 3 2 3_ELEC SAP FCST UPLOAD" xfId="5830" xr:uid="{F5FCA268-3B5E-4B58-929F-6D0AD220DFED}"/>
    <cellStyle name="Normal 2 3 2 4" xfId="5831" xr:uid="{3892707C-B468-4D01-AF49-77550C11CBDB}"/>
    <cellStyle name="Normal 2 3 2 5" xfId="5832" xr:uid="{BC67EF8A-7B87-4549-BDFA-BA57E9DBEFDC}"/>
    <cellStyle name="Normal 2 3 2 6" xfId="5833" xr:uid="{1F086EF3-DD99-465A-B24B-D37CEA9F9989}"/>
    <cellStyle name="Normal 2 3 2 7" xfId="5834" xr:uid="{8F73CA7D-6DB7-43C9-AABB-269D72BBCA22}"/>
    <cellStyle name="Normal 2 3 2 8" xfId="5807" xr:uid="{D6BFEC13-6980-4BB8-AD68-867D67656163}"/>
    <cellStyle name="Normal 2 3 2 9" xfId="573" xr:uid="{7A944FE5-2FD7-455A-9070-3EC4E8C35AD0}"/>
    <cellStyle name="Normal 2 3 2_ELEC SAP FCST UPLOAD" xfId="5835" xr:uid="{05C22103-76C8-4550-923B-4B61D7901E3E}"/>
    <cellStyle name="Normal 2 3 3" xfId="724" xr:uid="{7880FD5E-871C-4DE5-B7CA-C7FF4F8B357C}"/>
    <cellStyle name="Normal 2 3 3 2" xfId="5837" xr:uid="{CC8D14D8-56EF-482D-BCA8-7AB6BBC1886F}"/>
    <cellStyle name="Normal 2 3 3 2 2" xfId="5838" xr:uid="{6241490E-548E-46BA-A5C1-81C27B449BA4}"/>
    <cellStyle name="Normal 2 3 3 2 3" xfId="5839" xr:uid="{1B3D1B47-CDEC-4F4E-A54D-131E81461333}"/>
    <cellStyle name="Normal 2 3 3 2_ELEC SAP FCST UPLOAD" xfId="5840" xr:uid="{135A0260-BF00-4C65-865D-65F4C417D1D2}"/>
    <cellStyle name="Normal 2 3 3 3" xfId="5841" xr:uid="{5B44F8C3-FE7D-4F53-943E-1C4A7F2E4019}"/>
    <cellStyle name="Normal 2 3 3 4" xfId="5842" xr:uid="{D5846B03-AAD9-4E5A-AABA-74E44E74FEC0}"/>
    <cellStyle name="Normal 2 3 3 5" xfId="5843" xr:uid="{634A2E8E-AACC-46CD-B289-988B7282483E}"/>
    <cellStyle name="Normal 2 3 3 6" xfId="5844" xr:uid="{E1FA37B2-F281-46DE-9315-DD2E3372CB24}"/>
    <cellStyle name="Normal 2 3 3 7" xfId="5836" xr:uid="{EBDACAFB-6454-426F-8789-12A5877C187B}"/>
    <cellStyle name="Normal 2 3 3_ELEC SAP FCST UPLOAD" xfId="5845" xr:uid="{27E90790-355D-4727-BF31-55936C82C3D7}"/>
    <cellStyle name="Normal 2 3 4" xfId="5846" xr:uid="{86ED7FE0-D706-4103-8043-329F1C15C12C}"/>
    <cellStyle name="Normal 2 3 4 2" xfId="5847" xr:uid="{6E564FE7-8494-449B-950E-E4C085AD25CB}"/>
    <cellStyle name="Normal 2 3 4 3" xfId="5848" xr:uid="{9557026D-8235-4244-8C5C-198C77B09AF9}"/>
    <cellStyle name="Normal 2 3 4_ELEC SAP FCST UPLOAD" xfId="5849" xr:uid="{FBEA5F89-9B48-403D-ABF9-C733E8E08A1B}"/>
    <cellStyle name="Normal 2 3 5" xfId="5850" xr:uid="{2FA2F615-8E32-4977-897B-7C556B455D77}"/>
    <cellStyle name="Normal 2 3 6" xfId="5851" xr:uid="{B46CF5D2-A1FC-455A-9D93-21F842BB3C39}"/>
    <cellStyle name="Normal 2 3 7" xfId="5852" xr:uid="{41AD3AE6-C3B3-47C7-8EFA-B2758DF3668F}"/>
    <cellStyle name="Normal 2 3 8" xfId="5806" xr:uid="{DDE3E401-D86E-4CA9-98EC-2A8887E34663}"/>
    <cellStyle name="Normal 2 3 85" xfId="234" xr:uid="{A649D516-9EAA-45BB-8F72-EC1DB5A6553F}"/>
    <cellStyle name="Normal 2 3 9" xfId="567" xr:uid="{98C31885-5BA1-45FA-9649-78EDF7870D37}"/>
    <cellStyle name="Normal 2 3_ELEC SAP FCST UPLOAD" xfId="5853" xr:uid="{28D4C303-94DA-47C5-B787-C40808024761}"/>
    <cellStyle name="Normal 2 30" xfId="33701" xr:uid="{4FD360A4-BB64-49CB-91EF-B376BABB2E32}"/>
    <cellStyle name="Normal 2 4" xfId="569" xr:uid="{B379FFC0-8318-41D0-91EA-1ABC35CE094C}"/>
    <cellStyle name="Normal 2 4 2" xfId="575" xr:uid="{5FA6C2BB-3BC9-4075-AB36-D68E1A10911F}"/>
    <cellStyle name="Normal 2 4 3" xfId="5854" xr:uid="{27039203-6BC2-4498-8879-CDB9E3DC0F8C}"/>
    <cellStyle name="Normal 2 5" xfId="571" xr:uid="{9F1A7F7B-0EB0-4011-81BE-4359ABA6DBD3}"/>
    <cellStyle name="Normal 2 5 2" xfId="5856" xr:uid="{5E9E1FC3-3358-44FD-A808-3C6D2E551DF5}"/>
    <cellStyle name="Normal 2 5 2 2" xfId="5857" xr:uid="{4CC32EC0-3AC3-46CE-BD58-A809DF513F00}"/>
    <cellStyle name="Normal 2 5 2 2 2" xfId="5858" xr:uid="{0AF1375F-31A0-4827-8EB3-19CB6D201436}"/>
    <cellStyle name="Normal 2 5 2 2 3" xfId="5859" xr:uid="{78ACD75F-85C0-42AA-936E-6E355BE18072}"/>
    <cellStyle name="Normal 2 5 2 2_ELEC SAP FCST UPLOAD" xfId="5860" xr:uid="{DA290CC6-B4E4-4FE1-B157-18A0A0BFD1D4}"/>
    <cellStyle name="Normal 2 5 2 3" xfId="5861" xr:uid="{EEBEB5C5-5A70-4835-90C8-7C19C80CA751}"/>
    <cellStyle name="Normal 2 5 2 4" xfId="5862" xr:uid="{86BE297A-4319-41AE-8266-0C7B0B23CF54}"/>
    <cellStyle name="Normal 2 5 2 4 15 2 3 2" xfId="150" xr:uid="{1AAF47DA-39B6-49DA-A91B-D6174FEFF5A1}"/>
    <cellStyle name="Normal 2 5 2 4 15 2 3 2 2" xfId="84" xr:uid="{90FD8058-77D8-4210-8DDD-DF7F960D5205}"/>
    <cellStyle name="Normal 2 5 2 4 15 2 3 2 2 2" xfId="164" xr:uid="{82EC31A2-4377-421E-9C43-2BAAE3FF60D5}"/>
    <cellStyle name="Normal 2 5 2 4 15 2 3 2 3" xfId="6443" xr:uid="{AAAF587A-3791-46DB-97E9-C467179AFE4C}"/>
    <cellStyle name="Normal 2 5 2 5" xfId="5863" xr:uid="{89BECB39-5D12-479A-8932-1328425ACF48}"/>
    <cellStyle name="Normal 2 5 2 6" xfId="5864" xr:uid="{04BC5206-B7E6-49DD-ADAE-5B0BA743A34D}"/>
    <cellStyle name="Normal 2 5 2_ELEC SAP FCST UPLOAD" xfId="5865" xr:uid="{5AA4F64A-B133-4083-8E1D-6880804CF9AF}"/>
    <cellStyle name="Normal 2 5 3" xfId="5866" xr:uid="{77CC5B76-E06C-4CB4-B879-634194AA1CD1}"/>
    <cellStyle name="Normal 2 5 3 2" xfId="5867" xr:uid="{1979354E-07A4-4460-8955-8E0EC07413CC}"/>
    <cellStyle name="Normal 2 5 3 3" xfId="5868" xr:uid="{0D6BCCDB-FD0E-470A-BF3C-6834B1CF9DBD}"/>
    <cellStyle name="Normal 2 5 3_ELEC SAP FCST UPLOAD" xfId="5869" xr:uid="{0F4BFA72-44E7-4F7C-AB05-4687B6613A69}"/>
    <cellStyle name="Normal 2 5 4" xfId="5870" xr:uid="{8C09C39F-AD1F-4A1A-8EE5-31E486C5AF10}"/>
    <cellStyle name="Normal 2 5 5" xfId="5871" xr:uid="{D9BB56E9-75E1-402D-80AF-0F26892FBC4E}"/>
    <cellStyle name="Normal 2 5 6" xfId="5872" xr:uid="{97875463-B313-404E-9DF3-046C207B13B5}"/>
    <cellStyle name="Normal 2 5 7" xfId="5855" xr:uid="{B04DBEA0-8125-4245-A96A-B858F9BA447C}"/>
    <cellStyle name="Normal 2 5 88" xfId="35210" xr:uid="{A0BFC267-2B96-464E-B759-B82B8296033D}"/>
    <cellStyle name="Normal 2 5_ELEC SAP FCST UPLOAD" xfId="5873" xr:uid="{6A2BB176-D5FA-4163-AE61-7451B3061C81}"/>
    <cellStyle name="Normal 2 6" xfId="627" xr:uid="{7DA2946A-F2E4-4091-8BDC-8511868A8C12}"/>
    <cellStyle name="Normal 2 6 2" xfId="5874" xr:uid="{F65E9F18-E9E6-48DA-B273-70ECEA982252}"/>
    <cellStyle name="Normal 2 7" xfId="563" xr:uid="{865764DD-B810-4B08-AC65-55E10E289895}"/>
    <cellStyle name="Normal 2 7 2" xfId="5875" xr:uid="{38BACB57-F4C3-40B1-B8C4-7574978C7F15}"/>
    <cellStyle name="Normal 2 70 2" xfId="18" xr:uid="{2C5701A4-3E8C-40D3-A40E-3179C87A594E}"/>
    <cellStyle name="Normal 2 8" xfId="1793" xr:uid="{0063F6CD-F10F-41DB-9F5B-16F6AB1496A8}"/>
    <cellStyle name="Normal 2 8 2" xfId="5876" xr:uid="{619AB350-04E0-442C-AB09-E93CB1EDA149}"/>
    <cellStyle name="Normal 2 9" xfId="5877" xr:uid="{3B3DCBFD-9CDC-4D9D-BC09-A78A2A420130}"/>
    <cellStyle name="Normal 20" xfId="61" xr:uid="{779268A3-88D2-4D97-BBD5-59734ECDFED4}"/>
    <cellStyle name="Normal 20 2" xfId="333" xr:uid="{C77F9D35-31BA-43AE-980D-841CCE335DD5}"/>
    <cellStyle name="Normal 20 3" xfId="200" xr:uid="{528C5B23-BD8B-4F19-9BB6-02939EB058A2}"/>
    <cellStyle name="Normal 20 4" xfId="5878" xr:uid="{620CD471-834F-4295-96FD-E3C196C79449}"/>
    <cellStyle name="Normal 21" xfId="104" xr:uid="{DA86FBD6-D960-4F90-B768-C18FB2BEC9B2}"/>
    <cellStyle name="Normal 21 2" xfId="356" xr:uid="{F7B95173-A515-4CE1-964B-6B230BAF7711}"/>
    <cellStyle name="Normal 21 3" xfId="224" xr:uid="{C43242FC-8EBD-486E-AAC2-F873E7CCC850}"/>
    <cellStyle name="Normal 21 4" xfId="5879" xr:uid="{003D79DD-8941-4D27-B824-16FBAF8D0EE9}"/>
    <cellStyle name="Normal 22" xfId="114" xr:uid="{51130969-62D4-4429-BC88-AC93DC4C46A7}"/>
    <cellStyle name="Normal 22 2" xfId="363" xr:uid="{1EDAB48E-5F27-4914-8981-9C1B99565A40}"/>
    <cellStyle name="Normal 22 3" xfId="230" xr:uid="{CE4CCC5E-F654-4C85-A5F0-7CC590B0EFB6}"/>
    <cellStyle name="Normal 22 4" xfId="5880" xr:uid="{12374772-56CA-447A-B4E8-9328DA481298}"/>
    <cellStyle name="Normal 226" xfId="248" xr:uid="{284E9C6A-0992-4B53-B0BE-8089FA922467}"/>
    <cellStyle name="Normal 23" xfId="116" xr:uid="{1F404CAF-0731-45ED-BB4C-A2601F755488}"/>
    <cellStyle name="Normal 23 2" xfId="141" xr:uid="{D88535E7-70D6-4EDD-BBDB-2078366B2716}"/>
    <cellStyle name="Normal 23 2 2" xfId="34475" xr:uid="{B00EA8C4-C98C-40F5-BE70-CF1CCADAF517}"/>
    <cellStyle name="Normal 23 3" xfId="4936" xr:uid="{1D1FB21C-95CE-45C4-8E3D-DEF740F0E556}"/>
    <cellStyle name="Normal 24" xfId="132" xr:uid="{A04B1CFD-7E9C-4008-8CAD-4B4DA19CD97D}"/>
    <cellStyle name="Normal 24 2" xfId="142" xr:uid="{16439A51-6075-4799-85A4-B45D84DBEF99}"/>
    <cellStyle name="Normal 24 3" xfId="725" xr:uid="{24EFC6B0-0485-4E2E-B265-3F583438CDC2}"/>
    <cellStyle name="Normal 24 3 2" xfId="33888" xr:uid="{F1FB046E-44BE-4F73-A7D3-03E6122A2779}"/>
    <cellStyle name="Normal 24 4" xfId="33886" xr:uid="{D133FFF6-DBAC-4519-9DBF-8D82A705076F}"/>
    <cellStyle name="Normal 25" xfId="137" xr:uid="{92111A2A-61EF-40FD-AA8D-8ABD28A16894}"/>
    <cellStyle name="Normal 25 2" xfId="409" xr:uid="{54C8B4E7-25F4-4BA2-93F6-DC833A6871D4}"/>
    <cellStyle name="Normal 25 3" xfId="4927" xr:uid="{545324B2-4A71-4954-A02E-4F534A1BBC96}"/>
    <cellStyle name="Normal 26" xfId="285" xr:uid="{A8F3B690-A114-4CD9-A779-D4DE73885368}"/>
    <cellStyle name="Normal 26 2" xfId="411" xr:uid="{CD954EC3-AB11-4056-82FE-60C1827E2357}"/>
    <cellStyle name="Normal 26 3" xfId="4929" xr:uid="{20A91D7B-09AF-4CA6-AAD2-4DBE9236A8D3}"/>
    <cellStyle name="Normal 27" xfId="299" xr:uid="{FB359B49-A3A5-4C98-9AD8-0CB7E59FFD5C}"/>
    <cellStyle name="Normal 27 2" xfId="424" xr:uid="{B4F19206-72F4-4B8A-9EF4-2FBE8BAC7FF7}"/>
    <cellStyle name="Normal 27 3" xfId="6167" xr:uid="{B767A7B0-A754-4FDF-ACFA-8E5BC0E6732E}"/>
    <cellStyle name="Normal 28" xfId="157" xr:uid="{8B3F082D-0673-48AE-A6A6-C0E3882E2151}"/>
    <cellStyle name="Normal 28 2" xfId="6463" xr:uid="{CF12D648-AF8E-49DE-BFF2-9CE188C046DE}"/>
    <cellStyle name="Normal 29" xfId="438" xr:uid="{16684693-C40C-440D-BC11-6E7E5B9134EA}"/>
    <cellStyle name="Normal 29 2" xfId="6278" xr:uid="{B0453AF2-9663-4559-A30E-97E6CB670D8F}"/>
    <cellStyle name="Normal 3" xfId="33" xr:uid="{99C52260-1ECC-4CCB-9205-E8143E06B94C}"/>
    <cellStyle name="Normal 3 10" xfId="5881" xr:uid="{8B33D9C6-5CE7-4DFA-BE84-B7E18D5FBB96}"/>
    <cellStyle name="Normal 3 10 2" xfId="5882" xr:uid="{2AA7B9AD-8E2A-4DCC-927A-D5C9ECD35A60}"/>
    <cellStyle name="Normal 3 10 3" xfId="5883" xr:uid="{4137B49D-7914-4464-8B9B-E9A1777554C8}"/>
    <cellStyle name="Normal 3 10 4" xfId="5884" xr:uid="{3ED8C920-CE10-4FC0-8875-AD19318C8201}"/>
    <cellStyle name="Normal 3 10 5" xfId="5885" xr:uid="{F8B97D3E-E523-4B90-9121-139EE2904B21}"/>
    <cellStyle name="Normal 3 10 6" xfId="5886" xr:uid="{ABD0D344-27D0-408A-9483-ED56D368B6C3}"/>
    <cellStyle name="Normal 3 10 7" xfId="5887" xr:uid="{3E626D16-89AF-43DC-B63B-EF3E43680A1D}"/>
    <cellStyle name="Normal 3 11" xfId="93" xr:uid="{EC73308A-3E97-4BB0-9940-1C721306C408}"/>
    <cellStyle name="Normal 3 11 2" xfId="5888" xr:uid="{E390B3A7-F8AD-47D1-BDE5-7E0CE974AD9F}"/>
    <cellStyle name="Normal 3 12" xfId="5889" xr:uid="{08C36852-507D-48D6-B6EF-798023F6DB1A}"/>
    <cellStyle name="Normal 3 13" xfId="5890" xr:uid="{5ADBA30D-B1D8-45E2-8A6A-A4BA822116B5}"/>
    <cellStyle name="Normal 3 14" xfId="5891" xr:uid="{9070E34D-96E8-46A7-9EA2-AD1CA7267E20}"/>
    <cellStyle name="Normal 3 15" xfId="5892" xr:uid="{5BA3F6C1-C946-4388-87AD-6031FBD61297}"/>
    <cellStyle name="Normal 3 16" xfId="5893" xr:uid="{19CB189F-C389-42AA-967E-AA707C0B6BDD}"/>
    <cellStyle name="Normal 3 17" xfId="5894" xr:uid="{759EC618-9094-427A-A80B-FB774B5BC949}"/>
    <cellStyle name="Normal 3 18" xfId="5895" xr:uid="{B4B3381D-A221-4DE9-BB61-090DF83566A1}"/>
    <cellStyle name="Normal 3 19" xfId="5896" xr:uid="{0476037E-A191-44CB-91DE-DEA359E78A59}"/>
    <cellStyle name="Normal 3 2" xfId="57" xr:uid="{08FF4984-03D9-4CC7-BE1E-1A95A41763E1}"/>
    <cellStyle name="Normal 3 2 10" xfId="5898" xr:uid="{AC6B7C4B-C182-48E7-8C7C-6C7E5579CEAD}"/>
    <cellStyle name="Normal 3 2 11" xfId="5899" xr:uid="{62497C14-2CAE-480D-BACC-F7C0F065E9C5}"/>
    <cellStyle name="Normal 3 2 12" xfId="5900" xr:uid="{4483E054-21CA-4C7E-BED7-C2579126E46B}"/>
    <cellStyle name="Normal 3 2 13" xfId="5901" xr:uid="{8362EABF-8416-40AD-B260-494D6714D127}"/>
    <cellStyle name="Normal 3 2 14" xfId="5902" xr:uid="{8F6DD9DE-E23F-4BF4-A19C-A8A9C3ECCDF5}"/>
    <cellStyle name="Normal 3 2 15" xfId="5903" xr:uid="{5DC094D4-EE4B-4347-90C4-FAE1F0035519}"/>
    <cellStyle name="Normal 3 2 16" xfId="5904" xr:uid="{7AC40ECC-D507-4DE9-85DC-79F90FE415F3}"/>
    <cellStyle name="Normal 3 2 17" xfId="5897" xr:uid="{60447C58-61DD-4549-B412-2F4DA6E95C15}"/>
    <cellStyle name="Normal 3 2 18" xfId="6459" xr:uid="{275FC245-D0F7-4082-81B2-36E1A579A617}"/>
    <cellStyle name="Normal 3 2 2" xfId="5905" xr:uid="{2DCC10A6-2BF5-447B-809D-AFC32683249C}"/>
    <cellStyle name="Normal 3 2 2 2" xfId="5906" xr:uid="{C224AC4A-F326-491A-A59D-01309096E323}"/>
    <cellStyle name="Normal 3 2 2 3" xfId="5907" xr:uid="{0C108325-EF04-413E-BFA3-A5B26960E14B}"/>
    <cellStyle name="Normal 3 2 2 4" xfId="5908" xr:uid="{FF9D922C-921E-436F-9570-9BF1C0801585}"/>
    <cellStyle name="Normal 3 2 2 5" xfId="5909" xr:uid="{987F5B80-7D21-442C-80F0-897511D46B33}"/>
    <cellStyle name="Normal 3 2 2 6" xfId="5910" xr:uid="{D684898F-3FEC-44DF-926A-04C520723E77}"/>
    <cellStyle name="Normal 3 2 2 7" xfId="5911" xr:uid="{3E9C339B-9DFE-4CEB-ABE1-88B4D477F627}"/>
    <cellStyle name="Normal 3 2 3" xfId="5912" xr:uid="{C601DFD4-0206-449B-A031-C5F2F2356743}"/>
    <cellStyle name="Normal 3 2 4" xfId="5913" xr:uid="{2398120E-967C-4888-B8C0-FF417F1B9211}"/>
    <cellStyle name="Normal 3 2 5" xfId="5914" xr:uid="{3F3E6FC2-C3BD-4145-ACEE-286371797562}"/>
    <cellStyle name="Normal 3 2 6" xfId="5915" xr:uid="{E4CEEAF8-FB47-41CD-AE92-4FBD9896C24D}"/>
    <cellStyle name="Normal 3 2 7" xfId="5916" xr:uid="{04BD7440-D55C-4D44-B047-DD995D4332E1}"/>
    <cellStyle name="Normal 3 2 8" xfId="5917" xr:uid="{4F946EF5-943F-48F7-AC12-F439CE4CAB86}"/>
    <cellStyle name="Normal 3 2 9" xfId="5918" xr:uid="{BD1492AB-782F-4470-B4CE-E659703A9B56}"/>
    <cellStyle name="Normal 3 20" xfId="5919" xr:uid="{483189EB-B821-404E-A585-EC9C6FB21272}"/>
    <cellStyle name="Normal 3 21" xfId="4938" xr:uid="{5C59F5C0-8B3E-4961-B649-5D1ABEE722BA}"/>
    <cellStyle name="Normal 3 22" xfId="6456" xr:uid="{BB15AB59-3D2D-4F34-970B-DA355204CD10}"/>
    <cellStyle name="Normal 3 3" xfId="322" xr:uid="{136A1C0A-CAD4-4A06-9F72-64678A0FBAFC}"/>
    <cellStyle name="Normal 3 3 2" xfId="5921" xr:uid="{BBEA9B7D-DAC8-4B9E-8C47-2A01F4CE720C}"/>
    <cellStyle name="Normal 3 3 2 5 10 2" xfId="82" xr:uid="{CA1BDAE0-C8CE-4125-9031-286A43E18E96}"/>
    <cellStyle name="Normal 3 3 3" xfId="5920" xr:uid="{851487CD-B8B6-4FC1-9A0F-E747270C5CAC}"/>
    <cellStyle name="Normal 3 3 4" xfId="629" xr:uid="{1111E73F-73DC-4373-8CBF-B83579521E89}"/>
    <cellStyle name="Normal 3 3_GTO Non Operational Capex Roll-over submission (FINAL with property)" xfId="5922" xr:uid="{80B3F199-83D5-40D5-B3B5-88D25247A268}"/>
    <cellStyle name="Normal 3 4" xfId="189" xr:uid="{B2513600-D241-48CC-8B16-FA6C639225CB}"/>
    <cellStyle name="Normal 3 4 2" xfId="5923" xr:uid="{ACB4A3A8-C55E-4304-9B36-57030C3B93E9}"/>
    <cellStyle name="Normal 3 5" xfId="5924" xr:uid="{401DFC7E-1F4A-4873-8C51-A3B1492F1FA3}"/>
    <cellStyle name="Normal 3 6" xfId="5925" xr:uid="{61E29A6D-7E5D-48EF-B049-136C4AE1E1CD}"/>
    <cellStyle name="Normal 3 7" xfId="5926" xr:uid="{B63BF062-0A07-4077-B7A0-F82EA97EB899}"/>
    <cellStyle name="Normal 3 8" xfId="5927" xr:uid="{38F17C80-4D32-4471-BAF3-62ABE0103412}"/>
    <cellStyle name="Normal 3 9" xfId="5928" xr:uid="{E03E5568-924D-4AE4-8933-82AAB39E88DC}"/>
    <cellStyle name="Normal 3 91" xfId="128" xr:uid="{586E6BB4-3062-469B-BE84-C48CCDB014F3}"/>
    <cellStyle name="Normal 3_ELEC SAP FCST UPLOAD" xfId="5929" xr:uid="{6C23D287-9C38-4A21-86F6-8CD9A707B235}"/>
    <cellStyle name="Normal 30" xfId="168" xr:uid="{D7E619C8-BFA0-40A4-BF27-55590227777A}"/>
    <cellStyle name="Normal 30 2" xfId="439" xr:uid="{5F8CC799-2F85-458B-A089-D0A309AFD1A2}"/>
    <cellStyle name="Normal 31" xfId="440" xr:uid="{AB5630FB-E12C-4B34-A7A5-76A22A2D38E9}"/>
    <cellStyle name="Normal 31 2" xfId="6465" xr:uid="{20C061C1-6D96-47BD-B0DF-57589B9F6ADA}"/>
    <cellStyle name="Normal 32" xfId="6468" xr:uid="{49535515-566E-44DF-9EE5-05F46C552FFE}"/>
    <cellStyle name="Normal 33" xfId="441" xr:uid="{7367C4EA-6F95-4F0A-87D3-BF9AD43E013E}"/>
    <cellStyle name="Normal 34" xfId="33698" xr:uid="{F07734B1-5C57-45CF-9D8C-54E8C7B2CD9D}"/>
    <cellStyle name="Normal 4" xfId="42" xr:uid="{395F4831-31F0-4DE4-9F50-5F5595F00AFE}"/>
    <cellStyle name="Normal 4 10" xfId="511" xr:uid="{14F64792-2B0C-43E2-AA84-4980A03A2863}"/>
    <cellStyle name="Normal 4 11" xfId="6472" xr:uid="{3D6AD434-D8B8-4280-8E95-616AB5E6024D}"/>
    <cellStyle name="Normal 4 2" xfId="5" xr:uid="{1B4782D6-348D-4746-AD09-F9B9F1DE4A37}"/>
    <cellStyle name="Normal 4 2 2" xfId="158" xr:uid="{E1B8957B-5613-48DB-AB1D-F3EF572D1871}"/>
    <cellStyle name="Normal 4 2 2 2" xfId="5933" xr:uid="{B869FC3D-6A41-42C2-A1A9-2C45A36AD479}"/>
    <cellStyle name="Normal 4 2 2 2 2" xfId="5934" xr:uid="{3A2B56D8-BB67-40B1-80B4-432F21E25F42}"/>
    <cellStyle name="Normal 4 2 2 2 2 2" xfId="5935" xr:uid="{639087BA-BAB8-4B77-8914-A41CE548B19D}"/>
    <cellStyle name="Normal 4 2 2 2 2 3" xfId="5936" xr:uid="{9E5D20DD-CD97-4DC1-BAB7-E93113AA6F91}"/>
    <cellStyle name="Normal 4 2 2 2 2_ELEC SAP FCST UPLOAD" xfId="5937" xr:uid="{378DAC48-A740-438F-9865-3CB85D2AD063}"/>
    <cellStyle name="Normal 4 2 2 2 3" xfId="5938" xr:uid="{485D206C-B716-43E8-A100-718D49CAA0E8}"/>
    <cellStyle name="Normal 4 2 2 2 4" xfId="5939" xr:uid="{7F1C8577-C5B6-47B4-9DD4-2B81B93F9C9F}"/>
    <cellStyle name="Normal 4 2 2 2 5" xfId="5940" xr:uid="{70BDAAD2-E3A1-46A5-A155-11C1620E5B0D}"/>
    <cellStyle name="Normal 4 2 2 2 6" xfId="5941" xr:uid="{A39014DF-EC38-4880-8B69-D34909850AE4}"/>
    <cellStyle name="Normal 4 2 2 2_ELEC SAP FCST UPLOAD" xfId="5942" xr:uid="{A269F4D0-ED47-4AE0-8AA8-608D9289BED4}"/>
    <cellStyle name="Normal 4 2 2 3" xfId="5943" xr:uid="{4C27FFA4-070F-4C65-AED0-7FED8117D500}"/>
    <cellStyle name="Normal 4 2 2 3 2" xfId="5944" xr:uid="{E601E5D0-DE4A-46D3-8928-E28BDE08A5A6}"/>
    <cellStyle name="Normal 4 2 2 3 3" xfId="5945" xr:uid="{108EDB8B-30FA-458A-8DDF-1EE7DFE56B14}"/>
    <cellStyle name="Normal 4 2 2 3_ELEC SAP FCST UPLOAD" xfId="5946" xr:uid="{A4587392-6F71-406C-A523-2751F56E0F3F}"/>
    <cellStyle name="Normal 4 2 2 4" xfId="5947" xr:uid="{093106CD-AD9E-4940-88F9-21E465B2EAAA}"/>
    <cellStyle name="Normal 4 2 2 5" xfId="5948" xr:uid="{CA395945-B81D-44A2-A4F5-E67D4BB99901}"/>
    <cellStyle name="Normal 4 2 2 6" xfId="5949" xr:uid="{6A5157D2-A59D-406B-9B27-C025AC2480D0}"/>
    <cellStyle name="Normal 4 2 2 7" xfId="5932" xr:uid="{EFCAB688-DF67-4B63-8689-5A37A67ABF8C}"/>
    <cellStyle name="Normal 4 2 2 8" xfId="1077" xr:uid="{8673B4FB-CC30-43D7-B5D2-6BA7CD06CDA7}"/>
    <cellStyle name="Normal 4 2 2_ELEC SAP FCST UPLOAD" xfId="5950" xr:uid="{78F19E3C-97A7-4182-91E8-B844994441B0}"/>
    <cellStyle name="Normal 4 2 24" xfId="91" xr:uid="{6C244B43-DF45-420D-94FF-1B19AAFCD1DD}"/>
    <cellStyle name="Normal 4 2 3" xfId="730" xr:uid="{70C4F366-F6A0-405B-89E8-DCC98C5F0C84}"/>
    <cellStyle name="Normal 4 2 3 2" xfId="1792" xr:uid="{30E64A4E-427F-4B6C-913F-0AC86368794C}"/>
    <cellStyle name="Normal 4 2 3 2 2" xfId="5952" xr:uid="{96FF2206-C3B4-45F2-9352-026DEAC038E0}"/>
    <cellStyle name="Normal 4 2 3 3" xfId="5953" xr:uid="{63CEEF4A-EFD5-450D-BF66-2260723F106A}"/>
    <cellStyle name="Normal 4 2 3 4" xfId="5951" xr:uid="{FDD71975-61DE-4A46-BAE2-0F9FBC3F37E5}"/>
    <cellStyle name="Normal 4 2 3_ELEC SAP FCST UPLOAD" xfId="5954" xr:uid="{B8F9057C-703A-4F0E-89CE-8D0956AA8CC9}"/>
    <cellStyle name="Normal 4 2 4" xfId="515" xr:uid="{987AC7B2-7102-4AFD-9C0C-4EACC7DF1527}"/>
    <cellStyle name="Normal 4 2 4 2" xfId="5955" xr:uid="{A2722B01-6B4E-4AE5-B888-EF01301A2264}"/>
    <cellStyle name="Normal 4 2 5" xfId="5956" xr:uid="{740CACAF-8535-46A4-B4B2-E03F87AB370F}"/>
    <cellStyle name="Normal 4 2 6" xfId="5957" xr:uid="{6C72D4EC-1A3E-4D31-8D0D-E371D27EA326}"/>
    <cellStyle name="Normal 4 2 7" xfId="5958" xr:uid="{F2EB72C3-E7EB-4F80-8E5B-09AFB25D9219}"/>
    <cellStyle name="Normal 4 2 8" xfId="5931" xr:uid="{8DDC7501-9313-430C-8BC4-CE2E4CE94478}"/>
    <cellStyle name="Normal 4 2_ELEC SAP FCST UPLOAD" xfId="5959" xr:uid="{4900C18B-83D7-4E02-A3EC-B2464D9A3787}"/>
    <cellStyle name="Normal 4 3" xfId="147" xr:uid="{CEBB3AAB-B7F4-4A63-8C85-447393AB088E}"/>
    <cellStyle name="Normal 4 3 2" xfId="5961" xr:uid="{1245B64F-70A4-4A75-BE32-173FB71583F5}"/>
    <cellStyle name="Normal 4 3 2 2" xfId="5962" xr:uid="{82FD0898-6F88-4287-87F8-E5BD6A49118C}"/>
    <cellStyle name="Normal 4 3 2 3" xfId="5963" xr:uid="{95EFC767-DF65-47BC-8799-025BDC6F0887}"/>
    <cellStyle name="Normal 4 3 2_ELEC SAP FCST UPLOAD" xfId="5964" xr:uid="{CF0651DF-007E-4773-B576-A6093CA871EE}"/>
    <cellStyle name="Normal 4 3 3" xfId="5965" xr:uid="{593212B1-FEC6-4936-BB3F-5DFDD88EEA41}"/>
    <cellStyle name="Normal 4 3 4" xfId="5966" xr:uid="{3D3C3F8E-CA72-4970-8247-FFCB4EF6B0B3}"/>
    <cellStyle name="Normal 4 3 5" xfId="5967" xr:uid="{873C741F-88E9-410C-9F31-1E0ADD3A7D07}"/>
    <cellStyle name="Normal 4 3 6" xfId="5968" xr:uid="{5282F66A-B67B-4F1C-B79F-1675D4E71880}"/>
    <cellStyle name="Normal 4 3 7" xfId="5960" xr:uid="{5438D25D-66D3-4D90-BA32-953F6699B398}"/>
    <cellStyle name="Normal 4 3 8" xfId="1076" xr:uid="{3E71448C-7726-478C-AA19-4E811E857B07}"/>
    <cellStyle name="Normal 4 3_ELEC SAP FCST UPLOAD" xfId="5969" xr:uid="{FD1A5079-A75E-4A6B-9DBD-30D509DB155A}"/>
    <cellStyle name="Normal 4 4" xfId="326" xr:uid="{DC8C5B27-4D85-43F0-8C7D-76C916779FB8}"/>
    <cellStyle name="Normal 4 4 2" xfId="5970" xr:uid="{4230456D-1F27-4012-BB92-236F5D979AAF}"/>
    <cellStyle name="Normal 4 4 3" xfId="716" xr:uid="{A10A229A-D1DE-4FD4-921A-0FA8EF602587}"/>
    <cellStyle name="Normal 4 5" xfId="193" xr:uid="{05FB2935-6B96-4559-80F0-58CB6979AF5C}"/>
    <cellStyle name="Normal 4 5 2" xfId="5971" xr:uid="{6AA2B73C-F867-4DC1-A640-B1E11B7CFC9F}"/>
    <cellStyle name="Normal 4 6" xfId="5972" xr:uid="{CF21F540-D105-4AF2-91B6-0D8DF6B74E9E}"/>
    <cellStyle name="Normal 4 7" xfId="5930" xr:uid="{CB1D003C-1F41-4396-A697-E67A46FB1848}"/>
    <cellStyle name="Normal 4 8" xfId="6460" xr:uid="{B39BA078-3386-4486-956D-27EA761B23E3}"/>
    <cellStyle name="Normal 4 85" xfId="235" xr:uid="{12106F5E-C2E3-476C-8A0A-42D4E625A50D}"/>
    <cellStyle name="Normal 4 85 2" xfId="364" xr:uid="{405E20A6-CC55-4D31-8A38-90375E2D7C7F}"/>
    <cellStyle name="Normal 4 9" xfId="6462" xr:uid="{E30E5992-89F3-4550-BEAD-C2D7A86C6730}"/>
    <cellStyle name="Normal 4_ELEC SAP FCST UPLOAD" xfId="5973" xr:uid="{98C4B0C5-33BC-40C8-A99C-443AC1C07A8A}"/>
    <cellStyle name="Normal 5" xfId="52" xr:uid="{F5B5F21F-BF43-473F-80DF-8FA2DF60E5A0}"/>
    <cellStyle name="Normal 5 2" xfId="330" xr:uid="{794AE3A3-9861-4877-A0CD-E278D67F1F86}"/>
    <cellStyle name="Normal 5 2 2" xfId="5976" xr:uid="{118AB7F8-4360-4B33-8E98-06FE5E506C46}"/>
    <cellStyle name="Normal 5 2 2 2" xfId="5977" xr:uid="{E8D32ACF-F2A4-4D51-B7E8-DCE393918E42}"/>
    <cellStyle name="Normal 5 2 2 3" xfId="5978" xr:uid="{B7ED69AA-2C66-4E32-80B8-7E88191EE942}"/>
    <cellStyle name="Normal 5 2 2_ELEC SAP FCST UPLOAD" xfId="5979" xr:uid="{E435CA45-FA2B-4F8E-A081-7ABA14B96150}"/>
    <cellStyle name="Normal 5 2 3" xfId="5980" xr:uid="{9E69C523-FB1B-48E8-8B0B-0079BEF726EB}"/>
    <cellStyle name="Normal 5 2 4" xfId="5981" xr:uid="{26B97556-FD1A-4F3F-8FEC-95F79B8583C3}"/>
    <cellStyle name="Normal 5 2 5" xfId="5982" xr:uid="{06F90478-EDB0-4EFC-9072-6C9DDAFC841F}"/>
    <cellStyle name="Normal 5 2 6" xfId="5983" xr:uid="{56F3C059-B967-4406-B609-7F5D590F3160}"/>
    <cellStyle name="Normal 5 2 7" xfId="5975" xr:uid="{63E67D7C-60E2-4E15-B1AB-797EE1D4A507}"/>
    <cellStyle name="Normal 5 2 8" xfId="737" xr:uid="{8904C7B3-EEE2-4095-8790-3DE6F556CF19}"/>
    <cellStyle name="Normal 5 2_ELEC SAP FCST UPLOAD" xfId="5984" xr:uid="{2E98B29C-C0ED-4DCD-B463-8102D3FE773D}"/>
    <cellStyle name="Normal 5 3" xfId="197" xr:uid="{DFD8977E-2896-4EF1-B1C3-B69F339D01E0}"/>
    <cellStyle name="Normal 5 3 2" xfId="5985" xr:uid="{4FBDB183-DF9C-4F02-909A-25FCABA788F5}"/>
    <cellStyle name="Normal 5 3 3" xfId="723" xr:uid="{2415C529-0BF8-4D43-8ACC-337B95D454F0}"/>
    <cellStyle name="Normal 5 4" xfId="5986" xr:uid="{139880AE-DA72-4D74-95B5-EF10CAF53059}"/>
    <cellStyle name="Normal 5 5" xfId="5987" xr:uid="{7964F197-3B9E-4BE2-AD50-DC374219DA19}"/>
    <cellStyle name="Normal 5 6" xfId="5974" xr:uid="{67F4A5BD-8BDB-42CD-A57F-ADE02EB0D4B8}"/>
    <cellStyle name="Normal 5_ELEC SAP FCST UPLOAD" xfId="5988" xr:uid="{6A90E1E4-F0D6-4111-921F-FEF232450736}"/>
    <cellStyle name="Normal 54 2 14" xfId="6445" xr:uid="{415BA16F-4BA2-4264-A75D-78692FE447F0}"/>
    <cellStyle name="Normal 54 22" xfId="6446" xr:uid="{7E5AA248-54D4-4131-A712-CEB611B8A0AF}"/>
    <cellStyle name="Normal 54 25" xfId="6447" xr:uid="{B394ABC4-E7D9-461D-9FB6-DC3B22B49B99}"/>
    <cellStyle name="Normal 58" xfId="6452" xr:uid="{BBB051B6-A435-451E-B717-60A2D7BC6D5F}"/>
    <cellStyle name="Normal 58 2 2" xfId="113" xr:uid="{A645A21F-FE75-46B5-901F-3B5E317446C4}"/>
    <cellStyle name="Normal 58 2 2 2" xfId="6479" xr:uid="{977823AB-3FD4-4CC7-B510-2BB78CA2E871}"/>
    <cellStyle name="Normal 58 3 2 3 3" xfId="26" xr:uid="{8F585789-3B3D-4A55-932E-1AEF47F036B5}"/>
    <cellStyle name="Normal 58 3 2 3 3 2" xfId="319" xr:uid="{F28D5E78-76C3-4850-9BF7-4D6AFCBE5017}"/>
    <cellStyle name="Normal 58 3 2 3 3 3" xfId="186" xr:uid="{EDB64584-0F75-4243-A660-AB00D286E91E}"/>
    <cellStyle name="Normal 58 4 2 2" xfId="20" xr:uid="{FB00E3C6-368C-4D21-A20B-151A1184CBD4}"/>
    <cellStyle name="Normal 58 4 2 2 2" xfId="72" xr:uid="{ABBA3AEE-5951-4076-9C3D-3B357F249032}"/>
    <cellStyle name="Normal 58 4 2 2 2 2" xfId="341" xr:uid="{E56D9D4F-E21B-4EA5-B7EA-348B5EFD62B4}"/>
    <cellStyle name="Normal 58 4 2 2 2 3" xfId="209" xr:uid="{2BE24373-DD68-4726-871A-8DBBAD81DAF9}"/>
    <cellStyle name="Normal 58 4 2 2 3" xfId="314" xr:uid="{023D60CD-AD94-40CC-B47F-3140DFB13D38}"/>
    <cellStyle name="Normal 58 4 2 2 4" xfId="181" xr:uid="{52A0A77E-C3AC-4BFD-9A47-5F60E354B4F1}"/>
    <cellStyle name="Normal 58 4 2 3" xfId="70" xr:uid="{1A5E0E38-5392-42F2-BD44-56C03FDEC2D8}"/>
    <cellStyle name="Normal 58 4 2 3 2" xfId="339" xr:uid="{B4C9A61E-3B2A-4867-BF31-5A2AC530D258}"/>
    <cellStyle name="Normal 58 4 2 3 3" xfId="207" xr:uid="{DCFC3938-F863-4BAA-8382-EC9B121F6D2E}"/>
    <cellStyle name="Normal 58 4 2 4" xfId="69" xr:uid="{75FD2499-6D81-41E4-8E4E-A0F520E41FE0}"/>
    <cellStyle name="Normal 58 4 2 4 2" xfId="338" xr:uid="{0ABB6D6C-D23D-449C-A6E4-8BA0E3CED0F3}"/>
    <cellStyle name="Normal 58 4 2 4 3" xfId="206" xr:uid="{5469EFD1-F977-4BF5-9959-20D3165C7037}"/>
    <cellStyle name="Normal 58 4 2 5" xfId="66" xr:uid="{65453E2B-9CC2-4173-8440-ABF1D84DE4EF}"/>
    <cellStyle name="Normal 58 4 2 5 2" xfId="74" xr:uid="{864D9858-C3AF-42CB-9BEB-AB033A6B672C}"/>
    <cellStyle name="Normal 58 4 2 5 2 2" xfId="343" xr:uid="{EE6A39EE-74FF-44EC-B295-37E2D5451264}"/>
    <cellStyle name="Normal 58 4 2 5 2 3" xfId="211" xr:uid="{40358581-5639-4683-8789-8ED94F1B0658}"/>
    <cellStyle name="Normal 58 4 2 5 3" xfId="298" xr:uid="{82CA08E0-41F6-4998-BD3B-5ED084119B23}"/>
    <cellStyle name="Normal 58 4 2 5 3 2" xfId="423" xr:uid="{8C09AA2F-BFC5-441B-835C-3D77BB9C88C3}"/>
    <cellStyle name="Normal 58 4 2 5 4" xfId="304" xr:uid="{E7429152-15E8-4419-8397-09BEC4101A01}"/>
    <cellStyle name="Normal 58 4 2 5 5" xfId="203" xr:uid="{1D4BADAD-DEB2-45D2-A66F-384C97091B2E}"/>
    <cellStyle name="Normal 58 4 2 6" xfId="14" xr:uid="{78DE1022-038D-459D-BCA6-5A2B2DABF11E}"/>
    <cellStyle name="Normal 58 4 2 6 2" xfId="251" xr:uid="{1A1B0C94-3016-462B-A52E-9DA9210B4B02}"/>
    <cellStyle name="Normal 58 4 2 6 2 2" xfId="377" xr:uid="{0EB59246-788E-4C21-9B3C-4B7B10D8F2FF}"/>
    <cellStyle name="Normal 58 4 2 6 3" xfId="257" xr:uid="{C4AF142D-1DAA-40B0-BD8D-B688FBFBA7C2}"/>
    <cellStyle name="Normal 58 4 2 6 3 2" xfId="382" xr:uid="{CF7E532F-A3CA-4FE7-9427-B72074ECDCCD}"/>
    <cellStyle name="Normal 58 4 2 6 4" xfId="265" xr:uid="{1E400350-FC01-4717-AA85-964171BC0631}"/>
    <cellStyle name="Normal 58 4 2 6 4 2" xfId="390" xr:uid="{89A52B1D-DA91-4FC1-AC3B-FF53D23079FF}"/>
    <cellStyle name="Normal 58 4 2 6 5" xfId="306" xr:uid="{A7E6886A-42F0-40C4-80D5-75703E9A4CB0}"/>
    <cellStyle name="Normal 58 4 2 6 6" xfId="179" xr:uid="{9F78F6FC-639D-4A72-A423-A906C28E84CC}"/>
    <cellStyle name="Normal 58 4 2 7" xfId="71" xr:uid="{DB4BAA5D-ABBA-4D2F-8481-C3F8DC0CDAD1}"/>
    <cellStyle name="Normal 58 4 2 7 2" xfId="340" xr:uid="{7D121DEA-950C-44C2-8DCA-F95BB9BEF47E}"/>
    <cellStyle name="Normal 58 4 2 7 3" xfId="208" xr:uid="{BE758015-397B-4023-A2CC-51A36F1AB293}"/>
    <cellStyle name="Normal 58 4 3 2" xfId="21" xr:uid="{4B015E42-A7B5-48E4-9A88-B630543DC24B}"/>
    <cellStyle name="Normal 58 4 3 2 2" xfId="315" xr:uid="{552DC4D4-53D2-40A4-8C7D-334CDA6F522D}"/>
    <cellStyle name="Normal 58 4 3 2 3" xfId="182" xr:uid="{9E081680-5D3A-4843-A26F-1DE6C1F9397E}"/>
    <cellStyle name="Normal 58 4 3 3" xfId="68" xr:uid="{0B321BD3-7D7C-475D-9772-099D74C1D2E3}"/>
    <cellStyle name="Normal 58 4 3 3 2" xfId="337" xr:uid="{4399CF1E-CAAE-480A-BCDE-6C0C0DA1164B}"/>
    <cellStyle name="Normal 58 4 3 3 3" xfId="205" xr:uid="{A2A580FF-6CE4-44F9-923D-985E71C1F233}"/>
    <cellStyle name="Normal 58 4 3 4" xfId="58" xr:uid="{CCEB2F6B-4072-4D33-BA58-3F5082EF6270}"/>
    <cellStyle name="Normal 58 4 3 4 2" xfId="331" xr:uid="{1013EFE8-0A07-456D-8155-673B4D7064BB}"/>
    <cellStyle name="Normal 58 4 3 4 3" xfId="198" xr:uid="{F0059A36-D1A2-4DB3-A81D-716AA9F048C6}"/>
    <cellStyle name="Normal 58 4 3 5" xfId="3" xr:uid="{E4EC9031-7DE1-4CB1-B6DC-95E81F6D18E4}"/>
    <cellStyle name="Normal 58 4 3 5 10" xfId="295" xr:uid="{7C078010-57EE-4E1B-8BA8-986BDF08506B}"/>
    <cellStyle name="Normal 58 4 3 5 10 2" xfId="420" xr:uid="{B3A0F332-B854-4B72-B61C-E28088F3B023}"/>
    <cellStyle name="Normal 58 4 3 5 11" xfId="301" xr:uid="{3FE0F04F-8FD4-47DE-8333-831D2FBF109D}"/>
    <cellStyle name="Normal 58 4 3 5 11 2" xfId="427" xr:uid="{443D1E8E-0FC5-493B-8580-7DB8DBB0DDF5}"/>
    <cellStyle name="Normal 58 4 3 5 12" xfId="302" xr:uid="{9CB81637-C1C6-4901-99A4-59DE11FDFC65}"/>
    <cellStyle name="Normal 58 4 3 5 2" xfId="73" xr:uid="{F8A7B27B-A27F-4E7A-88D3-D65FDA7349BA}"/>
    <cellStyle name="Normal 58 4 3 5 2 2" xfId="262" xr:uid="{44A5852F-D0FC-47C3-921F-937B2F4E1CDD}"/>
    <cellStyle name="Normal 58 4 3 5 2 2 2" xfId="387" xr:uid="{5E7F37F4-3249-44F0-A41E-DC9F19E37BF4}"/>
    <cellStyle name="Normal 58 4 3 5 2 3" xfId="342" xr:uid="{35F06E7D-23DD-4CC0-9B93-E9EB9C7BDD67}"/>
    <cellStyle name="Normal 58 4 3 5 2 4" xfId="210" xr:uid="{D6BEE894-CF14-43F4-913F-82234673C386}"/>
    <cellStyle name="Normal 58 4 3 5 3" xfId="154" xr:uid="{C056E329-0D3B-4D08-9147-30028E4F1F6D}"/>
    <cellStyle name="Normal 58 4 3 5 3 2" xfId="366" xr:uid="{D9CD3FCD-AA63-4911-BCE7-7A3BA86CEC55}"/>
    <cellStyle name="Normal 58 4 3 5 4" xfId="242" xr:uid="{5B5BF145-1724-410E-B6A4-5B7BC24E726B}"/>
    <cellStyle name="Normal 58 4 3 5 4 2" xfId="245" xr:uid="{7E33E4C3-4DE1-4C77-AB34-812072F60A7B}"/>
    <cellStyle name="Normal 58 4 3 5 4 2 2" xfId="372" xr:uid="{D2A05DE2-B597-4067-BF94-1D6792E36787}"/>
    <cellStyle name="Normal 58 4 3 5 4 3" xfId="252" xr:uid="{F07A478B-03CF-420A-A06C-34E91626FD8E}"/>
    <cellStyle name="Normal 58 4 3 5 4 3 2" xfId="166" xr:uid="{0D83169C-76C6-4D9B-A66C-26AADA2E9E23}"/>
    <cellStyle name="Normal 58 4 3 5 4 4" xfId="369" xr:uid="{B524F703-6F10-4209-AEBA-0E0928A7A3F2}"/>
    <cellStyle name="Normal 58 4 3 5 5" xfId="258" xr:uid="{A29EBD46-4ABD-4CF8-B20C-363174EB02F6}"/>
    <cellStyle name="Normal 58 4 3 5 5 2" xfId="268" xr:uid="{E1CBD701-8F26-4DFB-9482-C477D0D42C2F}"/>
    <cellStyle name="Normal 58 4 3 5 5 2 2" xfId="393" xr:uid="{F1F4737A-CB8F-46E7-B8A5-563B85FCDFE6}"/>
    <cellStyle name="Normal 58 4 3 5 5 3" xfId="274" xr:uid="{E3C0F3B8-6E69-4F5A-8824-9442D4CDD26B}"/>
    <cellStyle name="Normal 58 4 3 5 5 3 2" xfId="399" xr:uid="{B3C68263-5E0E-4272-987C-F282C4355DDA}"/>
    <cellStyle name="Normal 58 4 3 5 5 4" xfId="289" xr:uid="{1C26B9B4-B0F5-4FA2-8288-7BA1FF355A37}"/>
    <cellStyle name="Normal 58 4 3 5 5 4 2" xfId="414" xr:uid="{0DE05926-B59D-46FE-BF32-A1AEF1EBFFB6}"/>
    <cellStyle name="Normal 58 4 3 5 5 5" xfId="292" xr:uid="{4EED2C11-80A6-441C-BA6D-C4BE05AED452}"/>
    <cellStyle name="Normal 58 4 3 5 5 5 2" xfId="417" xr:uid="{7BBD9424-49FE-45E5-A4FD-EBA032A9D806}"/>
    <cellStyle name="Normal 58 4 3 5 5 6" xfId="383" xr:uid="{F0F20AEC-7F55-4BFF-9C93-D43880F8FB1D}"/>
    <cellStyle name="Normal 58 4 3 5 6" xfId="266" xr:uid="{2E6CCD58-8189-43C6-83F3-3067470D817F}"/>
    <cellStyle name="Normal 58 4 3 5 6 2" xfId="271" xr:uid="{6D56BC1C-949E-44E5-AD35-0F4F5DAEACE8}"/>
    <cellStyle name="Normal 58 4 3 5 6 2 2" xfId="396" xr:uid="{283539D5-831D-47EB-9B33-B0852557DA38}"/>
    <cellStyle name="Normal 58 4 3 5 6 3" xfId="391" xr:uid="{4A6035F3-049F-4139-8593-26116AAA02DF}"/>
    <cellStyle name="Normal 58 4 3 5 7" xfId="273" xr:uid="{D5E97E6F-2BF2-4B9B-8D5A-2A00FCE4EE93}"/>
    <cellStyle name="Normal 58 4 3 5 7 2" xfId="398" xr:uid="{3A25E612-2A69-4BF6-ADD0-71162BFA0252}"/>
    <cellStyle name="Normal 58 4 3 5 8" xfId="280" xr:uid="{A86D1353-9309-4193-A8E2-776787A9C9A5}"/>
    <cellStyle name="Normal 58 4 3 5 8 2" xfId="405" xr:uid="{AC6CBFE7-91C1-47B9-81B7-C91C5667776E}"/>
    <cellStyle name="Normal 58 4 3 5 9" xfId="284" xr:uid="{576775EE-4310-4DA2-B776-285D42C2F340}"/>
    <cellStyle name="Normal 58 4 3 5 9 2" xfId="410" xr:uid="{EF2F0349-D170-46CA-98C5-D661BDF7728F}"/>
    <cellStyle name="Normal 58 4 3 6" xfId="6" xr:uid="{42F98A21-5F7B-437C-9304-E483CD07E772}"/>
    <cellStyle name="Normal 58 4 3 6 2" xfId="138" xr:uid="{C76964D4-ECBE-46EC-A2F1-39E77B35ABF9}"/>
    <cellStyle name="Normal 58 4 3 6 2 2" xfId="263" xr:uid="{D43FFA43-A158-4014-A072-A684AABC0F46}"/>
    <cellStyle name="Normal 58 4 3 6 2 2 2" xfId="388" xr:uid="{5A12026C-E94C-4A5A-BCCD-B4223AE564E7}"/>
    <cellStyle name="Normal 58 4 3 6 2 3" xfId="367" xr:uid="{8CE2F607-2DE8-4776-A20A-009E3B4E2C6B}"/>
    <cellStyle name="Normal 58 4 3 6 3" xfId="243" xr:uid="{93076456-2F2C-474A-B5E7-EA59EBE4D3EA}"/>
    <cellStyle name="Normal 58 4 3 6 3 2" xfId="370" xr:uid="{BB101033-B051-4ADA-84FC-27A7497807BB}"/>
    <cellStyle name="Normal 58 4 3 6 4" xfId="249" xr:uid="{83DBE536-A35B-42EB-B0C5-14BA03379B08}"/>
    <cellStyle name="Normal 58 4 3 6 4 2" xfId="375" xr:uid="{B98EDFE8-B031-47EF-855F-A239C40F2FE7}"/>
    <cellStyle name="Normal 58 4 3 6 5" xfId="255" xr:uid="{A162617E-6BA4-49EA-A52A-E07312094270}"/>
    <cellStyle name="Normal 58 4 3 6 5 2" xfId="380" xr:uid="{D2389987-63AD-4207-99AA-838EC46A8C5E}"/>
    <cellStyle name="Normal 58 4 3 6 6" xfId="259" xr:uid="{0BCEFB5D-CD6D-41CE-9169-6CC63E9BDFBE}"/>
    <cellStyle name="Normal 58 4 3 6 6 2" xfId="269" xr:uid="{0C7A2EF2-E8BA-4380-AC53-F96C01B3A8ED}"/>
    <cellStyle name="Normal 58 4 3 6 6 2 2" xfId="394" xr:uid="{C92BAF11-08BC-4F55-BAB5-1E30E7C01009}"/>
    <cellStyle name="Normal 58 4 3 6 6 3" xfId="275" xr:uid="{D0374242-6CCE-4CA9-B57E-E4B65E0511BC}"/>
    <cellStyle name="Normal 58 4 3 6 6 3 2" xfId="400" xr:uid="{61599E49-BCEE-4B3E-9BC6-34BA230A7F92}"/>
    <cellStyle name="Normal 58 4 3 6 6 4" xfId="293" xr:uid="{B40CAA25-DDFF-41E5-8785-C05FC5B93442}"/>
    <cellStyle name="Normal 58 4 3 6 6 4 2" xfId="418" xr:uid="{4713C2B6-A270-44E1-B837-9DCCA257E817}"/>
    <cellStyle name="Normal 58 4 3 6 6 5" xfId="384" xr:uid="{FB52D671-23F4-4209-8D28-217303BEC2B6}"/>
    <cellStyle name="Normal 58 4 3 6 7" xfId="287" xr:uid="{357CD38B-E98F-4A36-A224-4943DCA811F0}"/>
    <cellStyle name="Normal 58 4 3 6 7 2" xfId="412" xr:uid="{BCD95382-6738-466F-B6D8-52E65BED3486}"/>
    <cellStyle name="Normal 58 4 3 6 8" xfId="296" xr:uid="{78742F55-676B-4CB3-803C-22CB9C4BEFA3}"/>
    <cellStyle name="Normal 58 4 3 6 8 2" xfId="421" xr:uid="{B7E149F9-A8C0-4673-9A9E-72CA5E79F9C9}"/>
    <cellStyle name="Normal 58 4 3 6 9" xfId="303" xr:uid="{B3F0226F-EEE3-4616-BBD0-7AABCB8566F7}"/>
    <cellStyle name="Normal 58 4 3 7" xfId="7" xr:uid="{1483979D-12E1-460E-9DA2-B801DBE33A1B}"/>
    <cellStyle name="Normal 58 4 3 7 2" xfId="310" xr:uid="{AE51F62A-D28B-4853-8822-2263C2245047}"/>
    <cellStyle name="Normal 58 4 3 7 3" xfId="176" xr:uid="{9F87A214-B0FC-4F94-A0CA-C3B4A54887C0}"/>
    <cellStyle name="Normal 6" xfId="59" xr:uid="{BFB8E12E-C1CA-48CF-A6A1-22A8D129FAD3}"/>
    <cellStyle name="Normal 6 2" xfId="332" xr:uid="{4C9745AC-CDD9-45A9-9004-308A61FE7F86}"/>
    <cellStyle name="Normal 6 2 2" xfId="5989" xr:uid="{73FDEF20-A330-4865-914A-974B9364193D}"/>
    <cellStyle name="Normal 6 3" xfId="199" xr:uid="{CE908977-2650-4EB8-87DB-20E98B93FDF4}"/>
    <cellStyle name="Normal 6 4" xfId="1078" xr:uid="{7C0FA7C6-DD8A-49BF-B5EE-0E305CDDEA61}"/>
    <cellStyle name="Normal 60 2 2" xfId="81" xr:uid="{927C557A-C53F-44F9-907F-E9B7FB1FACB8}"/>
    <cellStyle name="Normal 60 2 2 2" xfId="347" xr:uid="{0A9C0AB5-436D-4511-86D6-9E17E0DCA910}"/>
    <cellStyle name="Normal 60 2 2 3" xfId="215" xr:uid="{5C0056A4-1CA1-40F6-A087-C7A15DC8B654}"/>
    <cellStyle name="Normal 61 3 2" xfId="77" xr:uid="{73619C28-DFDF-45D4-B311-4701957E8366}"/>
    <cellStyle name="Normal 61 3 2 2" xfId="345" xr:uid="{BCBA1718-A363-4F9F-BE06-DAA3C76A8A28}"/>
    <cellStyle name="Normal 61 3 2 3" xfId="213" xr:uid="{B9D720D4-E71C-4FB9-A00D-B43DA69037C7}"/>
    <cellStyle name="Normal 62 2 2 2" xfId="88" xr:uid="{C7118541-EE06-40D5-A9C4-332D2B26FC6C}"/>
    <cellStyle name="Normal 62 2 2 2 2" xfId="349" xr:uid="{959F678B-2735-4D3E-9A3F-41233A434751}"/>
    <cellStyle name="Normal 62 2 2 2 3" xfId="217" xr:uid="{406741C6-3808-4C28-8E63-699996973AD9}"/>
    <cellStyle name="Normal 63 2 3 2" xfId="13" xr:uid="{A7B89B40-CAA0-46F6-A8B0-2FA5DF83E5E8}"/>
    <cellStyle name="Normal 63 2 3 2 2" xfId="312" xr:uid="{52953D04-D05F-44C5-A924-2A0E2376AC36}"/>
    <cellStyle name="Normal 63 2 3 2 3" xfId="178" xr:uid="{AFC50502-B839-4650-8CB5-2605A440899E}"/>
    <cellStyle name="Normal 63 3 2" xfId="31" xr:uid="{1CAD544B-C9EC-4228-800D-B9F893D8E45C}"/>
    <cellStyle name="Normal 63 3 2 2" xfId="321" xr:uid="{03D0A05E-5255-4DE1-AD20-ED6BC122BCD2}"/>
    <cellStyle name="Normal 63 3 2 3" xfId="188" xr:uid="{D1000B10-F794-42F6-951C-AA7861E0BA5D}"/>
    <cellStyle name="Normal 63 3 3 2" xfId="56" xr:uid="{693EEB26-59F3-49E6-BD7E-62D7CB5C19EF}"/>
    <cellStyle name="Normal 63 5" xfId="236" xr:uid="{B1B70E01-2114-45B6-BF6D-1290B1DA610F}"/>
    <cellStyle name="Normal 64 3 2 2 3" xfId="10" xr:uid="{6E40D60E-1ABF-4380-BFCF-F1EEF820F463}"/>
    <cellStyle name="Normal 64 3 2 2 3 2" xfId="277" xr:uid="{0762791B-7657-4A1F-95CD-A9EFE7493081}"/>
    <cellStyle name="Normal 64 3 2 2 3 2 2" xfId="402" xr:uid="{468C93AA-6928-4BE8-BCA1-52201CE539D8}"/>
    <cellStyle name="Normal 64 3 2 2 3 3" xfId="311" xr:uid="{87BDCC95-3D86-42E5-A927-C7838BFA5808}"/>
    <cellStyle name="Normal 64 3 2 2 3 4" xfId="177" xr:uid="{C858E349-59F0-4E61-82F0-3E9223D560A4}"/>
    <cellStyle name="Normal 64 4" xfId="239" xr:uid="{C2FBB730-D3AE-46D7-8532-335A07F05ABD}"/>
    <cellStyle name="Normal 66 2 4" xfId="19" xr:uid="{66946D13-05BF-413A-8FA1-2A0D0E29D134}"/>
    <cellStyle name="Normal 66 2 4 2" xfId="313" xr:uid="{EF7E023C-15AA-4B1A-B57E-BF26A7D19444}"/>
    <cellStyle name="Normal 66 2 4 3" xfId="180" xr:uid="{C38D9930-B409-4A3B-BBCC-91FE963440D5}"/>
    <cellStyle name="Normal 68 2 3" xfId="283" xr:uid="{52039D39-B88B-4C20-A7D5-BAB489B491B8}"/>
    <cellStyle name="Normal 68 2 3 2" xfId="408" xr:uid="{3707F23D-6B7E-4B8D-84BD-6496CFE1CB2C}"/>
    <cellStyle name="Normal 7" xfId="1" xr:uid="{6B333EB2-F77A-40E6-B0A6-2BE6BF3F72A1}"/>
    <cellStyle name="Normal 7 2" xfId="232" xr:uid="{8F7E8F15-F7AE-4B37-8C81-DA1C1C43B549}"/>
    <cellStyle name="Normal 7 2 2" xfId="22" xr:uid="{6E8A9A19-EC40-4D26-B76B-3F414C963398}"/>
    <cellStyle name="Normal 7 2 3" xfId="731" xr:uid="{AA3ABA73-7792-4376-9ECD-7F97EE78940A}"/>
    <cellStyle name="Normal 7 3" xfId="628" xr:uid="{FA0A28D0-E155-4F4A-BEAD-588F1397788B}"/>
    <cellStyle name="Normal 7 4" xfId="231" xr:uid="{B345BF61-8EBA-43F3-9D5C-017B21804ED9}"/>
    <cellStyle name="Normal 7 4 2" xfId="240" xr:uid="{475D6B90-C397-4DF4-B8A4-B898783C72F8}"/>
    <cellStyle name="Normal 7 4 3" xfId="5990" xr:uid="{6E4A7E74-6014-4ADF-80DF-D515CDE21A69}"/>
    <cellStyle name="Normal 7 5 2" xfId="286" xr:uid="{2B1AFF53-3C4A-4139-91D1-9BEAC197C0E5}"/>
    <cellStyle name="Normal 7 79" xfId="80" xr:uid="{A8D6534C-8F63-4882-87B0-1A3306428727}"/>
    <cellStyle name="Normal 7 79 2" xfId="6442" xr:uid="{5DA1DF08-A5A5-43DD-918C-7C791702C332}"/>
    <cellStyle name="Normal 7 79 3" xfId="6457" xr:uid="{EAB2B393-C819-4856-91AC-A790A6DE17B6}"/>
    <cellStyle name="Normal 70" xfId="53" xr:uid="{63B21710-F2D8-45DC-BE9C-854E720C1A15}"/>
    <cellStyle name="Normal 8" xfId="64" xr:uid="{A34BAF09-4FF4-4E46-9313-54129104C93C}"/>
    <cellStyle name="Normal 8 2" xfId="335" xr:uid="{DD38D5C0-06C9-41E4-9314-47D900842BBC}"/>
    <cellStyle name="Normal 8 2 2" xfId="5991" xr:uid="{99A5A530-1C2F-4B2F-84E4-B5C1A305D275}"/>
    <cellStyle name="Normal 8 3" xfId="202" xr:uid="{645EF423-AB1F-4024-B48B-33C22652771F}"/>
    <cellStyle name="Normal 8 4" xfId="1079" xr:uid="{180C4F2F-A011-4878-9436-A3A224C02D5A}"/>
    <cellStyle name="Normal 80" xfId="437" xr:uid="{654C7B1F-9E72-4B16-A8E3-D2525A879702}"/>
    <cellStyle name="Normal 89" xfId="129" xr:uid="{2BA60149-E9AA-4CC4-95FE-F62E8710E0CC}"/>
    <cellStyle name="Normal 89 2" xfId="6435" xr:uid="{1ABD43AB-5395-4CCB-AD7D-A7EE425DCAF2}"/>
    <cellStyle name="Normal 9" xfId="67" xr:uid="{F456B2FE-9519-4577-87BC-9E4E9DA778E1}"/>
    <cellStyle name="Normal 9 125" xfId="100" xr:uid="{C9ECFDEB-72AC-458E-96AC-0E546315690B}"/>
    <cellStyle name="Normal 9 2" xfId="336" xr:uid="{33AE62C8-3AF8-43A9-8136-2071BF1549A4}"/>
    <cellStyle name="Normal 9 2 2" xfId="5993" xr:uid="{D957D5D6-8CC0-4F43-AA09-F1FFA0F877EA}"/>
    <cellStyle name="Normal 9 3" xfId="204" xr:uid="{716AEF3B-1524-4653-9090-234717AE037C}"/>
    <cellStyle name="Normal 9 3 2" xfId="5992" xr:uid="{0248CEAF-0009-4353-9D38-4D0393598857}"/>
    <cellStyle name="Normal 9 4" xfId="1080" xr:uid="{6EEF1A97-DF63-440A-BA10-8A708DAFC1BF}"/>
    <cellStyle name="Normal 9_GTO Non Operational Capex Roll-over submission (FINAL with property)" xfId="5994" xr:uid="{E74218CA-EB29-4A69-ADFA-797198CD69C5}"/>
    <cellStyle name="Normal 91" xfId="6455" xr:uid="{53F97C21-CB16-4375-A1FE-74AB8801E991}"/>
    <cellStyle name="Normal 92" xfId="6437" xr:uid="{9D316CB8-1A65-4B7E-8711-1A5EC6286262}"/>
    <cellStyle name="Normal 93" xfId="6441" xr:uid="{0DAE0639-F9D6-445F-AA3A-2343FDCC45F3}"/>
    <cellStyle name="Normal 94" xfId="112" xr:uid="{8B4E2461-3513-49CC-A7C8-A7484AB843B9}"/>
    <cellStyle name="Normal 94 2" xfId="131" xr:uid="{059E6670-01CF-462D-B943-52896D41C239}"/>
    <cellStyle name="Normal 94 2 2" xfId="6480" xr:uid="{6C45928A-D4A5-4A7C-AD65-EB66223B37AA}"/>
    <cellStyle name="Normal 94 3" xfId="6478" xr:uid="{B0BE3DDF-2D55-49EB-882D-A558EC6966E9}"/>
    <cellStyle name="Normal U" xfId="1081" xr:uid="{8110114E-1129-4EA9-A680-00D8FACEA523}"/>
    <cellStyle name="Normal U 2" xfId="5995" xr:uid="{609E869A-28B2-4FF0-A151-54CDCE4A3A6F}"/>
    <cellStyle name="Normal_BPQ template v1 from NGT 22 June" xfId="4" xr:uid="{753E4B90-790F-45A8-BC08-11AD212BB0E7}"/>
    <cellStyle name="Normal_BPQ template v1 from NGT 22 June 2" xfId="170" xr:uid="{7BF99C01-DF62-4634-8373-DE8229579B81}"/>
    <cellStyle name="Normal_Copy of ofgem report proposal trades ORIG" xfId="121" xr:uid="{C7A34700-8C35-492E-BB17-EF8BAD04017B}"/>
    <cellStyle name="Normal_KE2067  Engineering Opex BPQ" xfId="155" xr:uid="{6372F565-FD36-44C1-BBBC-3CD4B537D170}"/>
    <cellStyle name="Normal_Opex Tables 2 2 2" xfId="35212" xr:uid="{14120F6A-BB02-4BED-A03A-FA0B6D859C47}"/>
    <cellStyle name="Normal_RAV tables" xfId="54" xr:uid="{FCE72583-29F2-4787-83ED-1B92C9364057}"/>
    <cellStyle name="Normal_RAV tables 2" xfId="35211" xr:uid="{6259A491-180D-4E0C-8896-20B463CFB111}"/>
    <cellStyle name="Normal_Residual Balancing" xfId="124" xr:uid="{751E3A85-1312-4154-8B35-9AB664BFA495}"/>
    <cellStyle name="Normal_risk table" xfId="133" xr:uid="{2E0DC81F-0029-4800-9092-27A264291FE7}"/>
    <cellStyle name="Normal_Sheet1" xfId="122" xr:uid="{DD204032-9588-4821-AA12-A4EA60A5D731}"/>
    <cellStyle name="Normal_Sheet10" xfId="126" xr:uid="{BFA3AEFB-4FF0-46CB-B134-98B8021DB44E}"/>
    <cellStyle name="Normal_Sheet2" xfId="120" xr:uid="{D4C18DF9-6D63-42E1-9F9F-A62CDEB0797D}"/>
    <cellStyle name="Normal_Sheet3" xfId="125" xr:uid="{BCAF8E7B-5A94-49A4-9509-7EDAD54E5F1C}"/>
    <cellStyle name="Normal_Sheet9" xfId="127" xr:uid="{9FC93592-C61F-4636-B163-8AFF7BFC8465}"/>
    <cellStyle name="Normal_TPCR Electricity Capex Questionnaire Historical v2 050711 3" xfId="118" xr:uid="{73064E52-F4B4-46BE-B3A2-FE347950B33C}"/>
    <cellStyle name="Normal_TPCR Electricity Capex Questionnaire Historical v2 050711 3 2" xfId="171" xr:uid="{87DE5024-0438-4A0E-98B7-E1352D1EB438}"/>
    <cellStyle name="Note 2" xfId="665" xr:uid="{F4323116-79B7-4030-BBC9-3364CE665E8E}"/>
    <cellStyle name="Note 2 10" xfId="4301" xr:uid="{0C012AF4-CD9C-45C5-9815-BE94BB650BCC}"/>
    <cellStyle name="Note 2 10 2" xfId="12657" xr:uid="{324CE1B0-D34F-4703-8661-529D1CCF39CD}"/>
    <cellStyle name="Note 2 10 3" xfId="8254" xr:uid="{EB75A77B-0780-4071-A624-FE7948549A72}"/>
    <cellStyle name="Note 2 10 4" xfId="18648" xr:uid="{E225F64F-861A-427B-A3BB-F0127571374F}"/>
    <cellStyle name="Note 2 10 5" xfId="22400" xr:uid="{40FCB05B-1B3E-4832-8CE4-A201FEAEEA4B}"/>
    <cellStyle name="Note 2 10 6" xfId="26066" xr:uid="{24364D9C-6AC8-4274-A135-8A51D3B1DAD4}"/>
    <cellStyle name="Note 2 10 7" xfId="29597" xr:uid="{E2F84BAC-0ACD-4518-836D-2E4FB571199A}"/>
    <cellStyle name="Note 2 10 8" xfId="32860" xr:uid="{22C14F81-F1E1-48FF-A130-3CB4E8642E5F}"/>
    <cellStyle name="Note 2 11" xfId="4560" xr:uid="{68366156-125B-4C8E-943E-160EFD9403FB}"/>
    <cellStyle name="Note 2 11 2" xfId="6952" xr:uid="{16CBC5DD-B88E-4960-8565-E5599F8FF430}"/>
    <cellStyle name="Note 2 11 3" xfId="15149" xr:uid="{C2B90519-A28C-41D7-9382-3B754BB15730}"/>
    <cellStyle name="Note 2 11 4" xfId="18907" xr:uid="{971BF207-BAB1-4384-890D-7AD2B3FFB2E4}"/>
    <cellStyle name="Note 2 11 5" xfId="22659" xr:uid="{2FB2075B-32E5-4189-AFCE-F639915226F2}"/>
    <cellStyle name="Note 2 11 6" xfId="26324" xr:uid="{7549FFB9-1AE3-4AD3-AB1D-BC0B4FF875A3}"/>
    <cellStyle name="Note 2 11 7" xfId="29856" xr:uid="{E625B0E4-62F2-4185-A8F4-F9C068775B4A}"/>
    <cellStyle name="Note 2 11 8" xfId="33117" xr:uid="{1790DF29-1371-4635-91C3-FDA90E27C455}"/>
    <cellStyle name="Note 2 12" xfId="5996" xr:uid="{26F336CE-2891-40FC-AC27-891733E0F8DA}"/>
    <cellStyle name="Note 2 12 2" xfId="7556" xr:uid="{20FF5454-CE8B-4623-9EF1-6D47312FA176}"/>
    <cellStyle name="Note 2 12 3" xfId="12078" xr:uid="{E64A298D-8A5E-46F2-B3A0-988BC6CFD4DC}"/>
    <cellStyle name="Note 2 12 4" xfId="20269" xr:uid="{0E4A3FEB-C023-41C8-B08E-006DBDB07BC1}"/>
    <cellStyle name="Note 2 12 5" xfId="23980" xr:uid="{7CACAE21-4D0C-4527-B593-E6B5956AC261}"/>
    <cellStyle name="Note 2 12 6" xfId="27544" xr:uid="{159A6C20-FB17-4D70-B432-D9504C88151D}"/>
    <cellStyle name="Note 2 12 7" xfId="30735" xr:uid="{9D75B4E3-D9C6-4ECF-AFC0-53B67C0D483D}"/>
    <cellStyle name="Note 2 12 8" xfId="33482" xr:uid="{39E6B969-3055-43C3-851C-CF44A01888FF}"/>
    <cellStyle name="Note 2 13" xfId="6289" xr:uid="{B6D23039-86B8-4F5A-AC84-A49C17854F89}"/>
    <cellStyle name="Note 2 13 2" xfId="13190" xr:uid="{8DB8E374-50F1-4A2E-8983-6F2E6C301394}"/>
    <cellStyle name="Note 2 13 3" xfId="6885" xr:uid="{2C832DB3-BAA9-4A0C-9781-D011A5F1DBCB}"/>
    <cellStyle name="Note 2 13 4" xfId="20541" xr:uid="{BD998072-DBCD-47B3-8261-CD419749A69D}"/>
    <cellStyle name="Note 2 13 5" xfId="24214" xr:uid="{923F0E2B-6FB9-4CC0-A920-2A22C3AE7A35}"/>
    <cellStyle name="Note 2 13 6" xfId="27778" xr:uid="{42089979-83F2-41DB-9945-BECDBD9D2BAB}"/>
    <cellStyle name="Note 2 13 7" xfId="30950" xr:uid="{65C12ED5-01CE-40F6-9DBF-412E36537294}"/>
    <cellStyle name="Note 2 13 8" xfId="33553" xr:uid="{4C63C105-7B93-4622-885E-57877F5826BB}"/>
    <cellStyle name="Note 2 14" xfId="10454" xr:uid="{AD1A14BF-7890-404A-8B5A-2BAA9B11F660}"/>
    <cellStyle name="Note 2 15" xfId="16666" xr:uid="{CD38231A-7659-43F6-9A5B-D4076048FF12}"/>
    <cellStyle name="Note 2 16" xfId="13121" xr:uid="{23B79099-1B0C-49F1-825A-48CBA012C88E}"/>
    <cellStyle name="Note 2 17" xfId="15324" xr:uid="{FDE9FBAF-89A1-46A4-A243-42CBA40AB617}"/>
    <cellStyle name="Note 2 18" xfId="23927" xr:uid="{263D1247-11D7-4618-A2AA-B923B29BE469}"/>
    <cellStyle name="Note 2 19" xfId="26697" xr:uid="{A2814D07-A22B-4A7D-99DF-0DC8BAF69832}"/>
    <cellStyle name="Note 2 2" xfId="1083" xr:uid="{C12A1CF2-798D-400E-A8CA-6D3199668A2B}"/>
    <cellStyle name="Note 2 2 10" xfId="8727" xr:uid="{504A4B62-FCE7-41C3-817F-CAA544355537}"/>
    <cellStyle name="Note 2 2 11" xfId="7693" xr:uid="{C358922D-8EEA-429C-A90C-5DEB8D445EC8}"/>
    <cellStyle name="Note 2 2 12" xfId="19860" xr:uid="{323CE5AD-A994-4008-B467-4DE8C77677D8}"/>
    <cellStyle name="Note 2 2 13" xfId="23617" xr:uid="{818D0851-F5B7-4765-A0F3-3195C28EE969}"/>
    <cellStyle name="Note 2 2 14" xfId="27221" xr:uid="{D36C2DA3-5343-47D7-8A13-A22015829EF3}"/>
    <cellStyle name="Note 2 2 15" xfId="30680" xr:uid="{307DD387-A389-45EF-9DEF-D4404B0F526A}"/>
    <cellStyle name="Note 2 2 16" xfId="33764" xr:uid="{0304F097-1411-4CFC-A88E-427E5C45718F}"/>
    <cellStyle name="Note 2 2 2" xfId="1620" xr:uid="{65710D92-C3A1-42BE-8830-A9F50646C7C7}"/>
    <cellStyle name="Note 2 2 2 10" xfId="15060" xr:uid="{1F15BB80-F1A9-47BB-B152-85F375ECE470}"/>
    <cellStyle name="Note 2 2 2 11" xfId="19603" xr:uid="{2F3062B3-969E-494A-BD17-4A78FCCE3728}"/>
    <cellStyle name="Note 2 2 2 12" xfId="9574" xr:uid="{702C3E28-C93C-42FB-86D0-5D58CBDDDDC7}"/>
    <cellStyle name="Note 2 2 2 13" xfId="27761" xr:uid="{35704C4D-F9E1-41C8-8030-28492C2B7F36}"/>
    <cellStyle name="Note 2 2 2 14" xfId="30921" xr:uid="{1A52D452-EFC9-458F-8954-61C6C9A45BC6}"/>
    <cellStyle name="Note 2 2 2 15" xfId="34767" xr:uid="{C5CD8505-A518-4BED-9207-D17E85BB2777}"/>
    <cellStyle name="Note 2 2 2 2" xfId="2863" xr:uid="{FE597AB0-AAD3-4807-BA49-CCF242733B4F}"/>
    <cellStyle name="Note 2 2 2 2 2" xfId="11324" xr:uid="{2C0E98B5-6BFC-41BD-A4E8-11A6ADEEE982}"/>
    <cellStyle name="Note 2 2 2 2 3" xfId="16333" xr:uid="{C0B2DF3A-1C0E-48E1-89A7-BE1605FCAA04}"/>
    <cellStyle name="Note 2 2 2 2 4" xfId="17211" xr:uid="{065526E5-4443-4BE6-8A47-2AA9D3BC77FC}"/>
    <cellStyle name="Note 2 2 2 2 5" xfId="20969" xr:uid="{2A20F762-AF95-49A5-AE6B-EBB832E3219A}"/>
    <cellStyle name="Note 2 2 2 2 6" xfId="24630" xr:uid="{ED946356-6F13-4136-8FDA-05738E33C1F7}"/>
    <cellStyle name="Note 2 2 2 2 7" xfId="28159" xr:uid="{713CFAB5-6DDC-41CF-875E-5F0547ACB8BC}"/>
    <cellStyle name="Note 2 2 2 2 8" xfId="31445" xr:uid="{5CB14B92-2DB3-4F3F-8C01-4DF72D0DE10A}"/>
    <cellStyle name="Note 2 2 2 3" xfId="3369" xr:uid="{6A56BB58-2A1F-4E5C-8E55-7554072CD632}"/>
    <cellStyle name="Note 2 2 2 3 2" xfId="9154" xr:uid="{BA880A85-609E-40DB-B0EC-CCE6A1FA48E8}"/>
    <cellStyle name="Note 2 2 2 3 3" xfId="15246" xr:uid="{FC29089D-065C-4F86-A4BA-605307AA1EFB}"/>
    <cellStyle name="Note 2 2 2 3 4" xfId="17716" xr:uid="{E754E560-8A5B-469F-8570-C23B8C775231}"/>
    <cellStyle name="Note 2 2 2 3 5" xfId="21472" xr:uid="{699C7C9D-0665-4324-B107-4C528CF534E4}"/>
    <cellStyle name="Note 2 2 2 3 6" xfId="25134" xr:uid="{BE670A81-2C43-408C-B7C6-10B63BE8BC87}"/>
    <cellStyle name="Note 2 2 2 3 7" xfId="28665" xr:uid="{1B7DA239-98FC-479B-85C1-A79881A3FCE5}"/>
    <cellStyle name="Note 2 2 2 3 8" xfId="31944" xr:uid="{1062BBEB-9892-45A7-BD12-67977808FA3A}"/>
    <cellStyle name="Note 2 2 2 4" xfId="3259" xr:uid="{746A11A5-F8F6-4266-9078-22216511B350}"/>
    <cellStyle name="Note 2 2 2 4 2" xfId="11349" xr:uid="{A6E25CC1-7781-439A-898A-38599933429A}"/>
    <cellStyle name="Note 2 2 2 4 3" xfId="16312" xr:uid="{D4BA9DA0-83A1-4825-A767-66BBD6523461}"/>
    <cellStyle name="Note 2 2 2 4 4" xfId="17606" xr:uid="{D30A66A3-84B9-4EA4-AFDB-ED76811894C0}"/>
    <cellStyle name="Note 2 2 2 4 5" xfId="21362" xr:uid="{AE5D43B3-35CD-4B99-8975-B3822C07E614}"/>
    <cellStyle name="Note 2 2 2 4 6" xfId="25024" xr:uid="{DA70B43E-6315-431F-B049-B52E98CD6424}"/>
    <cellStyle name="Note 2 2 2 4 7" xfId="28555" xr:uid="{DEDCE03E-176A-4950-B92F-13092AF2DDE5}"/>
    <cellStyle name="Note 2 2 2 4 8" xfId="31835" xr:uid="{2C88938C-C50F-4C50-ABB0-A662B188F872}"/>
    <cellStyle name="Note 2 2 2 5" xfId="3845" xr:uid="{5BF0AF07-C9BA-4988-9866-B8BFF45E6375}"/>
    <cellStyle name="Note 2 2 2 5 2" xfId="7297" xr:uid="{D0B8FC5C-C07D-42A6-932F-5892C89A983B}"/>
    <cellStyle name="Note 2 2 2 5 3" xfId="9555" xr:uid="{72FA43FF-A574-46FF-B45E-B8B7841E3E37}"/>
    <cellStyle name="Note 2 2 2 5 4" xfId="18192" xr:uid="{5E34A317-2C31-4B1A-92F7-DFE2E950DEF4}"/>
    <cellStyle name="Note 2 2 2 5 5" xfId="21945" xr:uid="{D1154E9A-5DEE-45B8-B415-73D3FC8661F1}"/>
    <cellStyle name="Note 2 2 2 5 6" xfId="25610" xr:uid="{FE399A2E-5C24-4BBD-A3BE-4C1916B53166}"/>
    <cellStyle name="Note 2 2 2 5 7" xfId="29141" xr:uid="{BB0C389E-8817-421D-8CC3-420EF299F5CD}"/>
    <cellStyle name="Note 2 2 2 5 8" xfId="32412" xr:uid="{ADA71509-FD4C-4D68-91C3-DCD1E6B49047}"/>
    <cellStyle name="Note 2 2 2 6" xfId="3180" xr:uid="{8FABF8A1-A761-4C4E-8D12-1F98AF772480}"/>
    <cellStyle name="Note 2 2 2 6 2" xfId="8299" xr:uid="{64674F36-D4A6-4447-8C2D-B6C7F5689A3F}"/>
    <cellStyle name="Note 2 2 2 6 3" xfId="15400" xr:uid="{46ECD8EA-D0AB-4948-B943-A1E16F594382}"/>
    <cellStyle name="Note 2 2 2 6 4" xfId="17527" xr:uid="{CF92CADF-C29B-4B37-B0D0-B422DDCDD639}"/>
    <cellStyle name="Note 2 2 2 6 5" xfId="21283" xr:uid="{9FD1E527-E8D0-4575-B292-5E4150ED9F53}"/>
    <cellStyle name="Note 2 2 2 6 6" xfId="24945" xr:uid="{DDA9763E-EC4F-4252-A5B2-6A5FC8409FCD}"/>
    <cellStyle name="Note 2 2 2 6 7" xfId="28476" xr:uid="{7228DCBB-0982-44C5-B20C-0C6B37A6BD67}"/>
    <cellStyle name="Note 2 2 2 6 8" xfId="31757" xr:uid="{B945B048-FCAD-495D-B8AD-6E402AC4DA4A}"/>
    <cellStyle name="Note 2 2 2 7" xfId="4778" xr:uid="{8A039E37-D0D3-4917-B4AC-5A60654F821B}"/>
    <cellStyle name="Note 2 2 2 7 2" xfId="12267" xr:uid="{BF687498-82A2-4770-980E-F61294F1EBB1}"/>
    <cellStyle name="Note 2 2 2 7 3" xfId="7245" xr:uid="{E7C45C16-376F-4A46-8C0B-F615BB7F1E3B}"/>
    <cellStyle name="Note 2 2 2 7 4" xfId="19125" xr:uid="{015E8585-7118-4FE4-88D5-7CCA70B9CE22}"/>
    <cellStyle name="Note 2 2 2 7 5" xfId="22876" xr:uid="{210DED41-1338-4356-A526-847B213610D0}"/>
    <cellStyle name="Note 2 2 2 7 6" xfId="26542" xr:uid="{25761C98-AD7F-42FE-A75A-2FDE9F0A1B6D}"/>
    <cellStyle name="Note 2 2 2 7 7" xfId="30074" xr:uid="{B5122414-D05C-40F8-9E39-A15B6BEAAC08}"/>
    <cellStyle name="Note 2 2 2 7 8" xfId="33331" xr:uid="{3BEBC937-DD71-4BAB-A5EF-0E77606828AE}"/>
    <cellStyle name="Note 2 2 2 8" xfId="10916" xr:uid="{0DFF2678-96A2-45F1-B671-41433DF891A9}"/>
    <cellStyle name="Note 2 2 2 9" xfId="8872" xr:uid="{F46F08E2-D19F-4B2C-ACED-759A5A8ACDBD}"/>
    <cellStyle name="Note 2 2 3" xfId="2374" xr:uid="{3A6684A7-EF9D-4F9E-B1C0-3CCB4C314329}"/>
    <cellStyle name="Note 2 2 3 2" xfId="8767" xr:uid="{73483BD8-06F9-4C1C-B7EF-6630C6AFE629}"/>
    <cellStyle name="Note 2 2 3 3" xfId="14157" xr:uid="{433B1F2D-4B76-4FD2-B926-AB0AC18AB5E5}"/>
    <cellStyle name="Note 2 2 3 4" xfId="8751" xr:uid="{4B3E13F7-0204-4F23-BC95-CC00EC083B2B}"/>
    <cellStyle name="Note 2 2 3 5" xfId="8099" xr:uid="{B4B1A8CB-29A9-41E7-820C-B454849EB6E0}"/>
    <cellStyle name="Note 2 2 3 6" xfId="20087" xr:uid="{F34D3592-F1C8-4A28-8038-F0EC86A6548A}"/>
    <cellStyle name="Note 2 2 3 7" xfId="23875" xr:uid="{B73DB7CC-4EC9-4333-A2A5-990A522D4191}"/>
    <cellStyle name="Note 2 2 3 8" xfId="30949" xr:uid="{6C54EEDD-C42A-46E8-8AE9-96F142F09D3D}"/>
    <cellStyle name="Note 2 2 3 9" xfId="35052" xr:uid="{848FAFDC-E942-478C-9AF8-16941768FBA6}"/>
    <cellStyle name="Note 2 2 4" xfId="1969" xr:uid="{3FA79DA5-4610-45E2-9B42-5A46408C354E}"/>
    <cellStyle name="Note 2 2 4 2" xfId="10266" xr:uid="{61F2AA72-9BF3-4AD7-9D32-460EC53197F5}"/>
    <cellStyle name="Note 2 2 4 3" xfId="13969" xr:uid="{A1C5CC46-1380-408E-9966-EBB6124F3341}"/>
    <cellStyle name="Note 2 2 4 4" xfId="16113" xr:uid="{00133818-5E34-4DA8-885E-14F7CD123E84}"/>
    <cellStyle name="Note 2 2 4 5" xfId="6954" xr:uid="{F9D492CC-DAFA-499F-B76E-AE52628A352A}"/>
    <cellStyle name="Note 2 2 4 6" xfId="19647" xr:uid="{0E34DDAC-933B-48B6-B72E-F6CC0AA9A032}"/>
    <cellStyle name="Note 2 2 4 7" xfId="23730" xr:uid="{10388466-8126-402D-BC6B-325FCCA8BF6E}"/>
    <cellStyle name="Note 2 2 4 8" xfId="23637" xr:uid="{B8D0ADD0-E40B-459B-B06F-B74EB36CE00B}"/>
    <cellStyle name="Note 2 2 4 9" xfId="34506" xr:uid="{E700CC5E-A82C-4B34-8A47-D5DAF2EC3124}"/>
    <cellStyle name="Note 2 2 5" xfId="2305" xr:uid="{C5DA4494-9D92-4D0F-9332-DA37A412BD50}"/>
    <cellStyle name="Note 2 2 5 2" xfId="10931" xr:uid="{6BFC4907-1E6B-421C-ADFF-6A6F694575DD}"/>
    <cellStyle name="Note 2 2 5 3" xfId="7303" xr:uid="{640D6F70-5BB9-45CC-8E99-F57BE81A88BF}"/>
    <cellStyle name="Note 2 2 5 4" xfId="14399" xr:uid="{75B9A09F-AC68-4F78-8E0D-E7149CB3270A}"/>
    <cellStyle name="Note 2 2 5 5" xfId="19437" xr:uid="{2712BB21-D9BD-4586-A6ED-2A722FA48882}"/>
    <cellStyle name="Note 2 2 5 6" xfId="20104" xr:uid="{116AF95D-E53C-4759-B503-D5D0C8350157}"/>
    <cellStyle name="Note 2 2 5 7" xfId="23835" xr:uid="{A6667E6C-FDF2-48E0-9841-23FA2FB42D5B}"/>
    <cellStyle name="Note 2 2 5 8" xfId="27529" xr:uid="{13D911E4-8BF1-4D6D-9B3B-DBB425EE9A46}"/>
    <cellStyle name="Note 2 2 5 9" xfId="34136" xr:uid="{6C118D80-A590-40A4-8DDB-6E9BBAD59C10}"/>
    <cellStyle name="Note 2 2 6" xfId="3867" xr:uid="{ABC5D7EC-E4D1-434E-A8EF-005972DA9ACE}"/>
    <cellStyle name="Note 2 2 6 2" xfId="7516" xr:uid="{2102BAD5-B945-417F-B035-D3A4FC128308}"/>
    <cellStyle name="Note 2 2 6 3" xfId="15271" xr:uid="{524670CF-76F4-49B4-85DF-A9D54C3150E0}"/>
    <cellStyle name="Note 2 2 6 4" xfId="18214" xr:uid="{72FCE015-5218-4CC4-AE15-C59D7106894E}"/>
    <cellStyle name="Note 2 2 6 5" xfId="21967" xr:uid="{6C890D29-8067-4E08-8FEB-8E29A13242F6}"/>
    <cellStyle name="Note 2 2 6 6" xfId="25632" xr:uid="{D51D1A99-828D-4802-8E30-F1A6D72C12B2}"/>
    <cellStyle name="Note 2 2 6 7" xfId="29163" xr:uid="{D566F3D0-8ADC-4259-83D3-56645888B59A}"/>
    <cellStyle name="Note 2 2 6 8" xfId="32433" xr:uid="{3871D18C-E6A6-4442-8717-E8339F8FC7B4}"/>
    <cellStyle name="Note 2 2 7" xfId="2315" xr:uid="{54437884-C27B-4062-8FD4-6866791F0EEE}"/>
    <cellStyle name="Note 2 2 7 2" xfId="9203" xr:uid="{08F04DBB-9CB6-4103-82FA-57A67899EE11}"/>
    <cellStyle name="Note 2 2 7 3" xfId="14828" xr:uid="{29668E58-7D3C-453D-ADC4-741C30EA7F79}"/>
    <cellStyle name="Note 2 2 7 4" xfId="8506" xr:uid="{9DC96E12-A1E0-4D3A-9B9E-7AC0604409A8}"/>
    <cellStyle name="Note 2 2 7 5" xfId="10236" xr:uid="{4D32BF2C-7EC5-4584-84B2-3C2BBA1A5D79}"/>
    <cellStyle name="Note 2 2 7 6" xfId="20145" xr:uid="{543EF986-AF58-410E-A3CF-1810AFACD6E7}"/>
    <cellStyle name="Note 2 2 7 7" xfId="20584" xr:uid="{0EC2369C-2AB0-4876-8826-DC692890A2FA}"/>
    <cellStyle name="Note 2 2 7 8" xfId="19699" xr:uid="{DB4B98FF-2088-4783-B26E-55A8D03CEA5E}"/>
    <cellStyle name="Note 2 2 8" xfId="4296" xr:uid="{C38BB219-030E-4FD2-93E9-3F3D8A5BF978}"/>
    <cellStyle name="Note 2 2 8 2" xfId="12660" xr:uid="{7896662C-7AD5-4F7E-A546-3833FD518690}"/>
    <cellStyle name="Note 2 2 8 3" xfId="10245" xr:uid="{89FE90C2-5B4F-4BA0-8C99-1F740509DEDF}"/>
    <cellStyle name="Note 2 2 8 4" xfId="18643" xr:uid="{D9251EC5-3F16-4C52-8B11-D18A30D1F932}"/>
    <cellStyle name="Note 2 2 8 5" xfId="22395" xr:uid="{FF08F970-979A-49D6-820F-82A61B44A04E}"/>
    <cellStyle name="Note 2 2 8 6" xfId="26061" xr:uid="{747A4720-0C6E-44A6-B89C-F79A8B4E7752}"/>
    <cellStyle name="Note 2 2 8 7" xfId="29592" xr:uid="{0A540855-FEBC-4960-BB1B-C3708771D8E3}"/>
    <cellStyle name="Note 2 2 8 8" xfId="32855" xr:uid="{FB603503-BDA9-45C8-9C68-C26141345054}"/>
    <cellStyle name="Note 2 2 9" xfId="8877" xr:uid="{CD2D3E28-6618-4627-9999-A66634F8A0B4}"/>
    <cellStyle name="Note 2 20" xfId="26954" xr:uid="{473EA95F-748C-4812-98F7-F9A186E6F6BC}"/>
    <cellStyle name="Note 2 3" xfId="1084" xr:uid="{655B8B01-1EEB-436D-9099-325E83AB7D82}"/>
    <cellStyle name="Note 2 3 10" xfId="14878" xr:uid="{FD7F7870-277B-474F-AA47-E30DFDDA2F84}"/>
    <cellStyle name="Note 2 3 11" xfId="8504" xr:uid="{E0A56271-4AEB-48FC-8F96-A67AF987BDDA}"/>
    <cellStyle name="Note 2 3 12" xfId="19859" xr:uid="{7FE5A67A-6A7D-4DBF-8F5B-B37349982B1D}"/>
    <cellStyle name="Note 2 3 13" xfId="23616" xr:uid="{637EF93D-B5AE-44B4-992C-0A7D71143461}"/>
    <cellStyle name="Note 2 3 14" xfId="27220" xr:uid="{99B847E5-6878-4858-9CC8-2FBE3D5F5FDE}"/>
    <cellStyle name="Note 2 3 15" xfId="30679" xr:uid="{649E8292-390C-45F5-89C3-1C6D73BD7AE7}"/>
    <cellStyle name="Note 2 3 16" xfId="35028" xr:uid="{F7FEB5C0-3E31-4D65-8114-05FF3327528D}"/>
    <cellStyle name="Note 2 3 2" xfId="1621" xr:uid="{3F9DF7CE-37D9-4388-B3C2-F1DFD4FE7ADF}"/>
    <cellStyle name="Note 2 3 2 10" xfId="13907" xr:uid="{24265E13-0B93-45A3-AB23-03E21467ED35}"/>
    <cellStyle name="Note 2 3 2 11" xfId="20519" xr:uid="{01B834F8-0A07-47FE-ACBE-FBD87BED37EC}"/>
    <cellStyle name="Note 2 3 2 12" xfId="23360" xr:uid="{4C44790B-E9EF-48DC-B95B-91C849C89D86}"/>
    <cellStyle name="Note 2 3 2 13" xfId="27017" xr:uid="{7F582136-2C59-4CBE-A94F-55812E8F9B1D}"/>
    <cellStyle name="Note 2 3 2 14" xfId="30520" xr:uid="{79578B5A-E80D-4C4C-B1D0-6EC5E999A010}"/>
    <cellStyle name="Note 2 3 2 2" xfId="2864" xr:uid="{C4503515-A558-466C-BD42-4563FBFA0368}"/>
    <cellStyle name="Note 2 3 2 2 2" xfId="11408" xr:uid="{E544C862-4D95-4DAD-ADD3-8A4D23314864}"/>
    <cellStyle name="Note 2 3 2 2 3" xfId="16256" xr:uid="{DABDE0A4-18C5-4E49-AEE0-5FA46CEE65D1}"/>
    <cellStyle name="Note 2 3 2 2 4" xfId="17212" xr:uid="{4B13EB18-8AB9-418C-8E67-E41A70E98318}"/>
    <cellStyle name="Note 2 3 2 2 5" xfId="20970" xr:uid="{9036E285-DA60-4A4B-AB5D-898D6E6D7921}"/>
    <cellStyle name="Note 2 3 2 2 6" xfId="24631" xr:uid="{D889CD50-13A4-4EB3-8A3D-AE349A88072B}"/>
    <cellStyle name="Note 2 3 2 2 7" xfId="28160" xr:uid="{4FA32DC3-A698-4ECD-974A-A52BF7A9A27C}"/>
    <cellStyle name="Note 2 3 2 2 8" xfId="31446" xr:uid="{C152CACD-90E7-4464-8E79-737C55BCAF78}"/>
    <cellStyle name="Note 2 3 2 3" xfId="3370" xr:uid="{F1938A4C-9FAB-4284-B317-851F72E86B14}"/>
    <cellStyle name="Note 2 3 2 3 2" xfId="11561" xr:uid="{7F3B7704-C2BF-4330-8D14-D9397DD1DA19}"/>
    <cellStyle name="Note 2 3 2 3 3" xfId="16106" xr:uid="{D1341E0E-A704-4F6E-B313-6B21D78F4145}"/>
    <cellStyle name="Note 2 3 2 3 4" xfId="17717" xr:uid="{62BB8034-66B0-4EBA-80F7-1B80120B44FA}"/>
    <cellStyle name="Note 2 3 2 3 5" xfId="21473" xr:uid="{9A5DE0ED-A178-403F-BDF8-B8160EE1E0BB}"/>
    <cellStyle name="Note 2 3 2 3 6" xfId="25135" xr:uid="{718AC4BB-8ACE-4EA4-969A-5BEAAB5E6E01}"/>
    <cellStyle name="Note 2 3 2 3 7" xfId="28666" xr:uid="{B63FEE40-DB25-4458-B57D-5007CC8C27F9}"/>
    <cellStyle name="Note 2 3 2 3 8" xfId="31945" xr:uid="{8DA3BEC5-68F9-458D-9B87-35031338EB3A}"/>
    <cellStyle name="Note 2 3 2 4" xfId="3099" xr:uid="{D5E61E59-FCD4-43B4-B83C-E039255D3F76}"/>
    <cellStyle name="Note 2 3 2 4 2" xfId="8842" xr:uid="{F95E474C-9F97-4E0E-9D8A-D9C334087F16}"/>
    <cellStyle name="Note 2 3 2 4 3" xfId="15314" xr:uid="{AC0226DC-A39F-440C-BE60-2AB64E900697}"/>
    <cellStyle name="Note 2 3 2 4 4" xfId="17446" xr:uid="{01B35839-F11E-4C00-98ED-DF355531DE7B}"/>
    <cellStyle name="Note 2 3 2 4 5" xfId="21203" xr:uid="{A3C215B7-33E6-4CB8-BFAB-981D39297CFD}"/>
    <cellStyle name="Note 2 3 2 4 6" xfId="24865" xr:uid="{A1BAACC2-2AEF-409C-AA1C-F9DA26D53B75}"/>
    <cellStyle name="Note 2 3 2 4 7" xfId="28395" xr:uid="{65D56E95-D9CE-421D-8DE5-43FB45AEDDCA}"/>
    <cellStyle name="Note 2 3 2 4 8" xfId="31678" xr:uid="{0CC2FE50-2694-42DB-918D-BB78B3CD5A75}"/>
    <cellStyle name="Note 2 3 2 5" xfId="2643" xr:uid="{C4B0C695-D657-429F-883A-00A5039CC1DB}"/>
    <cellStyle name="Note 2 3 2 5 2" xfId="8428" xr:uid="{4628CC75-FCB0-44F3-87D0-271D31E3D91D}"/>
    <cellStyle name="Note 2 3 2 5 3" xfId="14615" xr:uid="{46937EFB-E32C-4FCA-8A55-D73824630684}"/>
    <cellStyle name="Note 2 3 2 5 4" xfId="7671" xr:uid="{645C1CD4-8FCB-4FEB-B32E-E72D68F34639}"/>
    <cellStyle name="Note 2 3 2 5 5" xfId="20750" xr:uid="{BEB65ACC-05DB-4DAE-842A-56400675A1F3}"/>
    <cellStyle name="Note 2 3 2 5 6" xfId="24410" xr:uid="{6C41E9B4-7B18-4032-937D-0F3A8BAA8228}"/>
    <cellStyle name="Note 2 3 2 5 7" xfId="27939" xr:uid="{A006FC41-422C-42D3-8724-CF5F6F775E8C}"/>
    <cellStyle name="Note 2 3 2 5 8" xfId="31228" xr:uid="{09DA8739-ACE4-4616-BF43-19A52D72423A}"/>
    <cellStyle name="Note 2 3 2 6" xfId="2193" xr:uid="{31826E43-53D5-4BA1-9813-DB569ACA369E}"/>
    <cellStyle name="Note 2 3 2 6 2" xfId="11419" xr:uid="{4C8B461D-A8F5-4A42-871B-18702731F154}"/>
    <cellStyle name="Note 2 3 2 6 3" xfId="16245" xr:uid="{1837C855-772F-416B-B8AB-A56C26D8F02F}"/>
    <cellStyle name="Note 2 3 2 6 4" xfId="13574" xr:uid="{941720AA-E835-4314-BAC8-2E2FDAF9075D}"/>
    <cellStyle name="Note 2 3 2 6 5" xfId="19457" xr:uid="{3E5779E4-6F70-488A-BF7B-B5C1E1953411}"/>
    <cellStyle name="Note 2 3 2 6 6" xfId="20680" xr:uid="{293FC4E6-248C-470C-9B17-93CE62D00431}"/>
    <cellStyle name="Note 2 3 2 6 7" xfId="23822" xr:uid="{9A1C7BDA-52FB-400A-A75B-A1759E0E68B7}"/>
    <cellStyle name="Note 2 3 2 6 8" xfId="8364" xr:uid="{72799773-1C74-418B-A310-1467EF16B605}"/>
    <cellStyle name="Note 2 3 2 7" xfId="4818" xr:uid="{F0FD4F2E-EAF2-4F93-BAD7-D4D89ADE2066}"/>
    <cellStyle name="Note 2 3 2 7 2" xfId="12227" xr:uid="{E73DDAAB-DEAC-4D45-A5AF-A46833E592DD}"/>
    <cellStyle name="Note 2 3 2 7 3" xfId="16808" xr:uid="{B4AAFC16-80CB-4BF8-B46E-826C22FCF980}"/>
    <cellStyle name="Note 2 3 2 7 4" xfId="19165" xr:uid="{9E77A859-F2A0-48D1-BCF2-FDE00758647F}"/>
    <cellStyle name="Note 2 3 2 7 5" xfId="22916" xr:uid="{63737B45-6588-42AC-97D7-A7059D965103}"/>
    <cellStyle name="Note 2 3 2 7 6" xfId="26582" xr:uid="{949A1165-1218-4491-8A7E-E08446E54BFD}"/>
    <cellStyle name="Note 2 3 2 7 7" xfId="30114" xr:uid="{3FEBA1EB-91F1-4E1F-B4E8-128EE87781AA}"/>
    <cellStyle name="Note 2 3 2 7 8" xfId="33371" xr:uid="{8F299C3E-9DAC-434E-A48C-966C4563D91B}"/>
    <cellStyle name="Note 2 3 2 8" xfId="10306" xr:uid="{A58CBBCB-74E0-4331-B778-9649182D0698}"/>
    <cellStyle name="Note 2 3 2 9" xfId="14994" xr:uid="{14670E80-0568-4D2B-9055-25F28F7D79D1}"/>
    <cellStyle name="Note 2 3 3" xfId="2375" xr:uid="{5FF56ADA-19EB-4F73-85C9-AA9111BD25DB}"/>
    <cellStyle name="Note 2 3 3 2" xfId="11455" xr:uid="{751B1D60-FFD5-45A8-AF9A-DFC592B0D35A}"/>
    <cellStyle name="Note 2 3 3 3" xfId="15991" xr:uid="{8B97A754-437A-4E6A-AF51-8CD4D0DA1624}"/>
    <cellStyle name="Note 2 3 3 4" xfId="13838" xr:uid="{2B3EF17F-0428-452B-A33C-2C33AC29D09D}"/>
    <cellStyle name="Note 2 3 3 5" xfId="19424" xr:uid="{86303A78-AF27-45E3-B3B6-C652EBC5A93A}"/>
    <cellStyle name="Note 2 3 3 6" xfId="14033" xr:uid="{D6786036-4E8F-497F-BE6E-54C95B637DF7}"/>
    <cellStyle name="Note 2 3 3 7" xfId="26837" xr:uid="{AE2F8545-1E1D-4DE8-AA84-04B9463FFE9A}"/>
    <cellStyle name="Note 2 3 3 8" xfId="30944" xr:uid="{F028D18A-1B87-4DBD-AF12-8D49589157FE}"/>
    <cellStyle name="Note 2 3 4" xfId="2073" xr:uid="{40AD3509-6FC3-4902-BE59-9937DCD6B81F}"/>
    <cellStyle name="Note 2 3 4 2" xfId="11044" xr:uid="{3DD61376-6B07-491E-8BC0-A968453EF606}"/>
    <cellStyle name="Note 2 3 4 3" xfId="11845" xr:uid="{5D79CA8A-60E9-4B44-B40C-B8D029CD183C}"/>
    <cellStyle name="Note 2 3 4 4" xfId="14947" xr:uid="{A6AC6FCA-E1DE-46F1-A180-DF8B83CBA83A}"/>
    <cellStyle name="Note 2 3 4 5" xfId="16739" xr:uid="{D6F5ECA6-D180-4B41-8DD8-3A3D2AC1F692}"/>
    <cellStyle name="Note 2 3 4 6" xfId="20027" xr:uid="{30AD73FA-8E0D-4D4B-A774-80F9944F2E30}"/>
    <cellStyle name="Note 2 3 4 7" xfId="23775" xr:uid="{654DDDAB-F403-4463-AFF6-093AD8DB112D}"/>
    <cellStyle name="Note 2 3 4 8" xfId="30402" xr:uid="{6BA48C7A-AFD6-48B2-A5F4-1F26DD7124C8}"/>
    <cellStyle name="Note 2 3 5" xfId="1949" xr:uid="{29BA01CA-07E7-4FC8-9535-54B1C25075DE}"/>
    <cellStyle name="Note 2 3 5 2" xfId="10500" xr:uid="{AF3827DC-42FC-4254-9245-455A47E473B7}"/>
    <cellStyle name="Note 2 3 5 3" xfId="16644" xr:uid="{E70E3967-2DBD-412F-BD0D-3394C0048521}"/>
    <cellStyle name="Note 2 3 5 4" xfId="13125" xr:uid="{5B7381D7-2DE8-4456-AFC4-9607FB70E06C}"/>
    <cellStyle name="Note 2 3 5 5" xfId="14848" xr:uid="{C582F932-6056-4D50-8D3E-EFD8DF74D6EE}"/>
    <cellStyle name="Note 2 3 5 6" xfId="19627" xr:uid="{53B91B5C-0AFF-401F-A864-9B12CACF7C62}"/>
    <cellStyle name="Note 2 3 5 7" xfId="23420" xr:uid="{7EE2727D-6821-4E93-A05A-614475CD37B3}"/>
    <cellStyle name="Note 2 3 5 8" xfId="27317" xr:uid="{A0D31558-BCEC-401E-B507-7B4E2C3691A2}"/>
    <cellStyle name="Note 2 3 6" xfId="3640" xr:uid="{C1072C58-14DB-408D-83A8-E024AC3F9791}"/>
    <cellStyle name="Note 2 3 6 2" xfId="9420" xr:uid="{EA753F95-A762-4BF1-A7A7-D79936B25689}"/>
    <cellStyle name="Note 2 3 6 3" xfId="14052" xr:uid="{6DE9D044-CDAF-407D-853C-575BB7DDD195}"/>
    <cellStyle name="Note 2 3 6 4" xfId="17987" xr:uid="{17396406-C192-4835-B873-8810351C0A6D}"/>
    <cellStyle name="Note 2 3 6 5" xfId="21743" xr:uid="{9B8758A0-1A31-4E4A-805C-CD5189568B6F}"/>
    <cellStyle name="Note 2 3 6 6" xfId="25405" xr:uid="{F9C6A423-1770-432A-BA6E-650B5CF039F5}"/>
    <cellStyle name="Note 2 3 6 7" xfId="28936" xr:uid="{A0AF2DC1-0D15-4CEA-B737-FD9E0EF0409C}"/>
    <cellStyle name="Note 2 3 6 8" xfId="32213" xr:uid="{F65FD5A1-B1B2-4566-864C-BC329073D62F}"/>
    <cellStyle name="Note 2 3 7" xfId="4588" xr:uid="{34BE1E2B-C821-4883-924E-4ED3BA77E838}"/>
    <cellStyle name="Note 2 3 7 2" xfId="12450" xr:uid="{021867AE-CA2E-4810-A459-BC626391DB9F}"/>
    <cellStyle name="Note 2 3 7 3" xfId="8733" xr:uid="{BB8C7E10-94D8-4A56-835B-DACF8672D86A}"/>
    <cellStyle name="Note 2 3 7 4" xfId="18935" xr:uid="{77069A9F-1902-4FB6-9F16-692BB5BD80F2}"/>
    <cellStyle name="Note 2 3 7 5" xfId="22687" xr:uid="{DC3A6664-A229-4B5B-A7BC-A612DA83BED2}"/>
    <cellStyle name="Note 2 3 7 6" xfId="26352" xr:uid="{3E6D4F87-24F1-4784-B06A-8B6C62787460}"/>
    <cellStyle name="Note 2 3 7 7" xfId="29884" xr:uid="{4861F1B0-CD62-4A11-B832-E3A87D286898}"/>
    <cellStyle name="Note 2 3 7 8" xfId="33145" xr:uid="{CE598D61-F1BE-4C59-A798-B62910C36B02}"/>
    <cellStyle name="Note 2 3 8" xfId="4640" xr:uid="{689E43DC-794D-4FCF-A699-E3F8E0E2A5FE}"/>
    <cellStyle name="Note 2 3 8 2" xfId="12400" xr:uid="{2A82EC13-A3FB-481D-9C06-42F9B1B5EFB6}"/>
    <cellStyle name="Note 2 3 8 3" xfId="13956" xr:uid="{8FC9CD3B-5BEC-442F-8AF9-DC0242880D44}"/>
    <cellStyle name="Note 2 3 8 4" xfId="18987" xr:uid="{6A9966A8-75E0-47C6-A2B8-9EC5AF957C6F}"/>
    <cellStyle name="Note 2 3 8 5" xfId="22739" xr:uid="{160A0821-3216-41CB-A0BC-F168043724E7}"/>
    <cellStyle name="Note 2 3 8 6" xfId="26404" xr:uid="{C49C24D9-4949-469C-80B6-12945BD7281E}"/>
    <cellStyle name="Note 2 3 8 7" xfId="29936" xr:uid="{CF087FFA-9536-4CAF-B77F-7A80CE2F1E18}"/>
    <cellStyle name="Note 2 3 8 8" xfId="33196" xr:uid="{1FC981F2-7595-499C-BE5C-9953617053F1}"/>
    <cellStyle name="Note 2 3 9" xfId="9260" xr:uid="{3A4FE727-8AB2-4910-82B5-8C4BF8EF3828}"/>
    <cellStyle name="Note 2 4" xfId="1082" xr:uid="{9DDAD063-4F72-4899-91C6-452C3E0842E3}"/>
    <cellStyle name="Note 2 4 10" xfId="14783" xr:uid="{244285D0-08C5-4D1E-A1B4-78511B09F2EA}"/>
    <cellStyle name="Note 2 4 11" xfId="15115" xr:uid="{7ADC5A98-A823-48F9-A75C-0568C806BC2A}"/>
    <cellStyle name="Note 2 4 12" xfId="19861" xr:uid="{4D431708-F3C3-44B9-BC7E-1A561963B798}"/>
    <cellStyle name="Note 2 4 13" xfId="23618" xr:uid="{3A4958DF-CB19-4868-B1B4-B9D3F0601E0F}"/>
    <cellStyle name="Note 2 4 14" xfId="27222" xr:uid="{1DA96058-3F0D-4451-A2CA-B6189B7CD874}"/>
    <cellStyle name="Note 2 4 15" xfId="30681" xr:uid="{F83DFC55-5BE4-4CE7-B75A-908B28F0DCEA}"/>
    <cellStyle name="Note 2 4 2" xfId="1619" xr:uid="{C0B80982-B067-4DA1-8760-31E9D2F1A81D}"/>
    <cellStyle name="Note 2 4 2 10" xfId="13556" xr:uid="{D53FD861-0A15-49F6-9429-7CD5939C1B9F}"/>
    <cellStyle name="Note 2 4 2 11" xfId="14381" xr:uid="{1784F720-6BFD-4639-A6A1-F415F486661B}"/>
    <cellStyle name="Note 2 4 2 12" xfId="19704" xr:uid="{DC648D02-1B24-43CC-B675-D3080914E61A}"/>
    <cellStyle name="Note 2 4 2 13" xfId="27759" xr:uid="{29FA8FE8-9527-477D-8C1C-19C9C63F6528}"/>
    <cellStyle name="Note 2 4 2 14" xfId="30861" xr:uid="{48B2F47B-BAFD-4AEE-BB71-2BC3AE8355A9}"/>
    <cellStyle name="Note 2 4 2 2" xfId="2862" xr:uid="{CDD25EE8-D29D-47DF-B701-506313A3CE64}"/>
    <cellStyle name="Note 2 4 2 2 2" xfId="8123" xr:uid="{283DA041-A39D-41CB-B806-9ECD48B69071}"/>
    <cellStyle name="Note 2 4 2 2 3" xfId="13603" xr:uid="{E40EA49D-A76B-482A-ABB4-040FD1F30054}"/>
    <cellStyle name="Note 2 4 2 2 4" xfId="17210" xr:uid="{876CB61E-5322-4032-AEDF-D0A18C31CB5F}"/>
    <cellStyle name="Note 2 4 2 2 5" xfId="20968" xr:uid="{39FA537B-7370-4BED-9CD0-01CC86C4B15F}"/>
    <cellStyle name="Note 2 4 2 2 6" xfId="24629" xr:uid="{75F29489-9F0E-4D7C-AF9E-6FFD35837699}"/>
    <cellStyle name="Note 2 4 2 2 7" xfId="28158" xr:uid="{13C0AA6B-BADE-472D-948C-36C7F3F3EC68}"/>
    <cellStyle name="Note 2 4 2 2 8" xfId="31444" xr:uid="{EB51CC38-9EFF-4E10-B95B-1EC380F289F5}"/>
    <cellStyle name="Note 2 4 2 3" xfId="3368" xr:uid="{1B987601-B204-489B-821B-F2D419F5D05F}"/>
    <cellStyle name="Note 2 4 2 3 2" xfId="8704" xr:uid="{BCABB442-5E9F-41BC-A11C-E954E6D909B4}"/>
    <cellStyle name="Note 2 4 2 3 3" xfId="15094" xr:uid="{F1BC0792-F26C-4636-900B-1BDABCB6D249}"/>
    <cellStyle name="Note 2 4 2 3 4" xfId="17715" xr:uid="{63688D55-6067-46F8-BE07-E499EE50C93F}"/>
    <cellStyle name="Note 2 4 2 3 5" xfId="21471" xr:uid="{18CD02E8-BCE1-40B7-80B4-30C7E3FF02E9}"/>
    <cellStyle name="Note 2 4 2 3 6" xfId="25133" xr:uid="{1515391D-E942-4161-9409-E910DEF7C54A}"/>
    <cellStyle name="Note 2 4 2 3 7" xfId="28664" xr:uid="{89E23FEF-CF5D-4D2F-93E9-27EDDC6D0F2C}"/>
    <cellStyle name="Note 2 4 2 3 8" xfId="31943" xr:uid="{07AEB513-7AF8-4EE5-A5FB-DBCB114A9721}"/>
    <cellStyle name="Note 2 4 2 4" xfId="1894" xr:uid="{11DDDEE9-1D9C-4F01-B6E5-A0F56F719596}"/>
    <cellStyle name="Note 2 4 2 4 2" xfId="11221" xr:uid="{6383D558-C176-4FAE-A2E6-87937AD6F508}"/>
    <cellStyle name="Note 2 4 2 4 3" xfId="11559" xr:uid="{98FC4A27-7F19-4AE6-9057-44B99F5A424C}"/>
    <cellStyle name="Note 2 4 2 4 4" xfId="15065" xr:uid="{6F96EAD2-BA13-4D49-A5BE-93A094287735}"/>
    <cellStyle name="Note 2 4 2 4 5" xfId="8494" xr:uid="{ADE5A16B-8490-4AA0-906A-94885589BC25}"/>
    <cellStyle name="Note 2 4 2 4 6" xfId="24113" xr:uid="{D61255E2-0D2D-4203-B4A9-444CAC01FD13}"/>
    <cellStyle name="Note 2 4 2 4 7" xfId="17423" xr:uid="{0EBCD7BE-C9C4-4452-98F4-D78CE7571290}"/>
    <cellStyle name="Note 2 4 2 4 8" xfId="23028" xr:uid="{780310DB-9C7D-431D-ADEB-E48076D21AD0}"/>
    <cellStyle name="Note 2 4 2 5" xfId="4324" xr:uid="{A5EC6F56-AAB2-4EAA-9EF3-AAE07F862A42}"/>
    <cellStyle name="Note 2 4 2 5 2" xfId="12638" xr:uid="{77041200-4080-4CDC-B28D-E88363797B81}"/>
    <cellStyle name="Note 2 4 2 5 3" xfId="11980" xr:uid="{5622DBAB-9166-493B-9151-C5E5FA7511BA}"/>
    <cellStyle name="Note 2 4 2 5 4" xfId="18671" xr:uid="{83553331-1895-46D3-AF10-B62AA5E053BF}"/>
    <cellStyle name="Note 2 4 2 5 5" xfId="22423" xr:uid="{70D52C6A-E6ED-4A0D-82FC-69421D49E312}"/>
    <cellStyle name="Note 2 4 2 5 6" xfId="26089" xr:uid="{28A9ABCA-6E18-47A4-BB4A-FE7B4D41465A}"/>
    <cellStyle name="Note 2 4 2 5 7" xfId="29620" xr:uid="{7A7DCB8E-87EE-413E-B9DC-F50C2F756ABB}"/>
    <cellStyle name="Note 2 4 2 5 8" xfId="32883" xr:uid="{6A4B9C3B-7E67-4279-ABE1-FB9190A6C3C6}"/>
    <cellStyle name="Note 2 4 2 6" xfId="4291" xr:uid="{802B4FAB-9EED-46CB-92E0-0E7AAFD26AF3}"/>
    <cellStyle name="Note 2 4 2 6 2" xfId="6937" xr:uid="{12876E43-1CFF-4916-A43E-511446058243}"/>
    <cellStyle name="Note 2 4 2 6 3" xfId="7760" xr:uid="{DF9ED69B-68E2-44A6-80EE-EDFF7C33395B}"/>
    <cellStyle name="Note 2 4 2 6 4" xfId="18638" xr:uid="{A585D453-60FA-4828-B82B-FE3AA9928ED7}"/>
    <cellStyle name="Note 2 4 2 6 5" xfId="22390" xr:uid="{97D31420-6B04-4E59-9BFE-47D3BD41200A}"/>
    <cellStyle name="Note 2 4 2 6 6" xfId="26056" xr:uid="{43EA13E2-0229-4633-B9AC-BE6493D08E1C}"/>
    <cellStyle name="Note 2 4 2 6 7" xfId="29587" xr:uid="{05BA7A57-E7A5-45F1-A791-F248220A186E}"/>
    <cellStyle name="Note 2 4 2 6 8" xfId="32850" xr:uid="{BAAACF34-3A9B-4556-A9FF-E49A44DC725C}"/>
    <cellStyle name="Note 2 4 2 7" xfId="4886" xr:uid="{57C72823-F0AC-43DA-9599-32307FABD7DF}"/>
    <cellStyle name="Note 2 4 2 7 2" xfId="12159" xr:uid="{D1AB8076-9EC8-4FA3-BB61-C98272B549CE}"/>
    <cellStyle name="Note 2 4 2 7 3" xfId="15851" xr:uid="{FA7C9DC0-3248-4B1E-88EB-28847DA76C94}"/>
    <cellStyle name="Note 2 4 2 7 4" xfId="19233" xr:uid="{7B9FE490-4D61-4696-A66A-87FA2DEFBDA5}"/>
    <cellStyle name="Note 2 4 2 7 5" xfId="22984" xr:uid="{B7A3111E-9BAE-4BC8-898B-ED2E89A5B445}"/>
    <cellStyle name="Note 2 4 2 7 6" xfId="26650" xr:uid="{426B4063-A296-4375-AFCE-E1D1A3886DDA}"/>
    <cellStyle name="Note 2 4 2 7 7" xfId="30182" xr:uid="{EE360105-B691-4525-8A68-00BE06FD8D97}"/>
    <cellStyle name="Note 2 4 2 7 8" xfId="33437" xr:uid="{FC3D0E0C-B2E2-489C-8F09-BCB7390B74AC}"/>
    <cellStyle name="Note 2 4 2 8" xfId="11160" xr:uid="{9E5D9110-73E5-47B4-944F-5A1179CC0921}"/>
    <cellStyle name="Note 2 4 2 9" xfId="13007" xr:uid="{3FF010B7-C0B6-44A7-90CC-F2B11646233D}"/>
    <cellStyle name="Note 2 4 3" xfId="2373" xr:uid="{4BF43AE6-D670-4FEA-90A2-0FDDA494C481}"/>
    <cellStyle name="Note 2 4 3 2" xfId="9101" xr:uid="{1B584CD3-C040-4AC4-A03A-A4419C615099}"/>
    <cellStyle name="Note 2 4 3 3" xfId="15022" xr:uid="{E1C79364-C869-4102-9844-68ED6E1DCC1E}"/>
    <cellStyle name="Note 2 4 3 4" xfId="7544" xr:uid="{B1B1FB93-E065-46A7-B233-90BBBDE87653}"/>
    <cellStyle name="Note 2 4 3 5" xfId="10593" xr:uid="{34895B7C-CE55-406D-9250-0FA22736E03F}"/>
    <cellStyle name="Note 2 4 3 6" xfId="23178" xr:uid="{A543EED9-EFBE-4FB8-88C2-097B267B0FF3}"/>
    <cellStyle name="Note 2 4 3 7" xfId="26838" xr:uid="{5AD30277-FAD8-4D20-825F-AC5DA51BD161}"/>
    <cellStyle name="Note 2 4 3 8" xfId="30325" xr:uid="{587D882F-31C2-44AE-ACC4-226918671599}"/>
    <cellStyle name="Note 2 4 4" xfId="1808" xr:uid="{A2884719-C3C9-42DD-B8F7-9D569F1366EB}"/>
    <cellStyle name="Note 2 4 4 2" xfId="9348" xr:uid="{8F756168-1EB8-47AB-B137-313EB6D4876F}"/>
    <cellStyle name="Note 2 4 4 3" xfId="14745" xr:uid="{BD60E99C-87BA-4925-8750-B46B33C007F9}"/>
    <cellStyle name="Note 2 4 4 4" xfId="14570" xr:uid="{6CD87971-8134-4C0D-B1FA-B62BC6D1B273}"/>
    <cellStyle name="Note 2 4 4 5" xfId="20462" xr:uid="{557E2F0E-2170-48CF-8BBC-0882ACD21567}"/>
    <cellStyle name="Note 2 4 4 6" xfId="24142" xr:uid="{FDB0D3F5-752F-4A2F-BC4E-6FBA70D75E7A}"/>
    <cellStyle name="Note 2 4 4 7" xfId="26943" xr:uid="{68DEFA52-D64D-4AAF-9CE1-14155303A0B9}"/>
    <cellStyle name="Note 2 4 4 8" xfId="20581" xr:uid="{837FB1D2-BAA9-40C2-8B10-97E4CE6900B3}"/>
    <cellStyle name="Note 2 4 5" xfId="2163" xr:uid="{6FB13F30-32E1-4C33-A868-F70B5FB38CBA}"/>
    <cellStyle name="Note 2 4 5 2" xfId="8241" xr:uid="{56392A4D-CE2C-4020-BC96-CCAE5A996005}"/>
    <cellStyle name="Note 2 4 5 3" xfId="13600" xr:uid="{32CC4155-67E9-4D57-8A2E-5F3A75DD548B}"/>
    <cellStyle name="Note 2 4 5 4" xfId="11374" xr:uid="{CCD30C80-C130-4CE5-802A-3BD06F957D80}"/>
    <cellStyle name="Note 2 4 5 5" xfId="14628" xr:uid="{93187396-AAF1-4437-94D9-B95DCC280EDD}"/>
    <cellStyle name="Note 2 4 5 6" xfId="20067" xr:uid="{A9E35632-FA27-4154-8A64-C7C0FC091C5C}"/>
    <cellStyle name="Note 2 4 5 7" xfId="26875" xr:uid="{5424FD81-60E8-4D8B-9ABB-7A421CE7DEE8}"/>
    <cellStyle name="Note 2 4 5 8" xfId="24100" xr:uid="{4B0FFDD9-D9AD-4855-AF03-C7E59189B8B2}"/>
    <cellStyle name="Note 2 4 6" xfId="2150" xr:uid="{6EE29226-E6ED-4A7E-A7D1-8B68FD7160B7}"/>
    <cellStyle name="Note 2 4 6 2" xfId="11307" xr:uid="{5C1095D4-FC1A-4905-9232-8D66D740544B}"/>
    <cellStyle name="Note 2 4 6 3" xfId="16349" xr:uid="{12A1BA3D-0782-45D9-90EB-C7EFF1058ADE}"/>
    <cellStyle name="Note 2 4 6 4" xfId="14378" xr:uid="{1B08648F-F018-4748-BA98-EA35FE3D6DD6}"/>
    <cellStyle name="Note 2 4 6 5" xfId="15151" xr:uid="{C3B82FD4-BC4C-4073-9CBB-9437324DE124}"/>
    <cellStyle name="Note 2 4 6 6" xfId="10398" xr:uid="{E3842989-E8C6-48E2-8F9E-48DC82A513E9}"/>
    <cellStyle name="Note 2 4 6 7" xfId="23811" xr:uid="{3EB47FF0-E7AE-4B85-8781-7E0C9FFD99F6}"/>
    <cellStyle name="Note 2 4 6 8" xfId="27512" xr:uid="{59504F44-6BC6-432B-B8ED-736D7A0ED108}"/>
    <cellStyle name="Note 2 4 7" xfId="4032" xr:uid="{92EC7E5F-5EA0-46ED-BBE2-03911CEBF744}"/>
    <cellStyle name="Note 2 4 7 2" xfId="9069" xr:uid="{22CE7B47-463E-4EB1-AA0F-C5B66DE91BA2}"/>
    <cellStyle name="Note 2 4 7 3" xfId="14640" xr:uid="{301D15C0-685D-439A-8EEC-BF4391F1DF30}"/>
    <cellStyle name="Note 2 4 7 4" xfId="18379" xr:uid="{EE565FC5-B5F0-4A80-935B-4684DEFD2C7F}"/>
    <cellStyle name="Note 2 4 7 5" xfId="22132" xr:uid="{3C6FF590-ADEF-4CC0-980B-ECA52EBF4159}"/>
    <cellStyle name="Note 2 4 7 6" xfId="25797" xr:uid="{008F528D-81F1-4D3A-9649-2E30E726F9BF}"/>
    <cellStyle name="Note 2 4 7 7" xfId="29328" xr:uid="{F22123EB-5572-4E80-BC52-A356BE063890}"/>
    <cellStyle name="Note 2 4 7 8" xfId="32595" xr:uid="{70694E66-6BDE-4B03-8A97-1E9BED6F3755}"/>
    <cellStyle name="Note 2 4 8" xfId="4772" xr:uid="{43557C42-D4B4-4542-A02B-5E4D0F88BF4F}"/>
    <cellStyle name="Note 2 4 8 2" xfId="12273" xr:uid="{588222A2-3FA1-457E-B26C-1A608EA134F3}"/>
    <cellStyle name="Note 2 4 8 3" xfId="16798" xr:uid="{003164CA-3A47-4BAD-B7E0-2844FAF887B4}"/>
    <cellStyle name="Note 2 4 8 4" xfId="19119" xr:uid="{146817DD-BFF1-48BE-8458-8595B4B328E4}"/>
    <cellStyle name="Note 2 4 8 5" xfId="22870" xr:uid="{1266DACA-61D3-44B8-95C6-F0687704E80E}"/>
    <cellStyle name="Note 2 4 8 6" xfId="26536" xr:uid="{CA929559-66B1-4C2E-AA72-C2EAFCCED5EE}"/>
    <cellStyle name="Note 2 4 8 7" xfId="30068" xr:uid="{E9C49E6C-07CE-4CC9-82BF-E5332627276C}"/>
    <cellStyle name="Note 2 4 8 8" xfId="33325" xr:uid="{91BDCCA3-18EC-42A6-8F62-0377E48DD669}"/>
    <cellStyle name="Note 2 4 9" xfId="10336" xr:uid="{4AD94746-E8C4-44D8-AEE0-4373365E3F05}"/>
    <cellStyle name="Note 2 5" xfId="1578" xr:uid="{4678B6D9-EA73-4CB3-8F73-9F17ABCEA288}"/>
    <cellStyle name="Note 2 5 10" xfId="8062" xr:uid="{5E12F8DD-5E3D-46D5-A812-74547421F058}"/>
    <cellStyle name="Note 2 5 11" xfId="14500" xr:uid="{B25CACD7-47CA-4209-9A2F-EAA505FEC195}"/>
    <cellStyle name="Note 2 5 12" xfId="23367" xr:uid="{D2A3F45A-1DC9-4E7E-B037-A5436A80D74F}"/>
    <cellStyle name="Note 2 5 13" xfId="23666" xr:uid="{3E4C01C6-9A53-4B18-A340-D404ABF21D89}"/>
    <cellStyle name="Note 2 5 14" xfId="30532" xr:uid="{A44C3E95-D870-41AE-9FA5-45A6D844C1D6}"/>
    <cellStyle name="Note 2 5 2" xfId="2821" xr:uid="{28E60A1F-D420-4CE9-9114-D07ECFD31253}"/>
    <cellStyle name="Note 2 5 2 2" xfId="10541" xr:uid="{4794D09F-1606-4D1D-8B45-6F1DB2716E0D}"/>
    <cellStyle name="Note 2 5 2 3" xfId="8283" xr:uid="{7A55DA37-DD3C-4767-AAE5-FD165857D63A}"/>
    <cellStyle name="Note 2 5 2 4" xfId="17169" xr:uid="{1CE4ACE1-2008-43A1-999C-EB648D977054}"/>
    <cellStyle name="Note 2 5 2 5" xfId="20927" xr:uid="{5A2B7C25-9B3E-4119-9E7C-698B92A69B25}"/>
    <cellStyle name="Note 2 5 2 6" xfId="24588" xr:uid="{AE8085EF-596F-4285-B8D5-5E2EE6B55326}"/>
    <cellStyle name="Note 2 5 2 7" xfId="28117" xr:uid="{EE9DD435-368B-4386-9B0B-34CAF2AD58AD}"/>
    <cellStyle name="Note 2 5 2 8" xfId="31403" xr:uid="{B82165AE-B731-411F-940B-B794408A3209}"/>
    <cellStyle name="Note 2 5 3" xfId="3327" xr:uid="{3A3965FE-5EA7-4A00-985D-D79905882F12}"/>
    <cellStyle name="Note 2 5 3 2" xfId="9814" xr:uid="{09132DEF-E628-48F4-8346-4CF30F4807D7}"/>
    <cellStyle name="Note 2 5 3 3" xfId="10898" xr:uid="{83E69084-3085-4CAC-836C-5A501C94B0C2}"/>
    <cellStyle name="Note 2 5 3 4" xfId="17674" xr:uid="{C360F7C8-9316-4854-B5BB-A82CFDC75DB2}"/>
    <cellStyle name="Note 2 5 3 5" xfId="21430" xr:uid="{F7D0C63C-5457-45BF-A5BB-89B53AFDBEFA}"/>
    <cellStyle name="Note 2 5 3 6" xfId="25092" xr:uid="{1DA44823-DDEF-4591-8622-6DDA4955F432}"/>
    <cellStyle name="Note 2 5 3 7" xfId="28623" xr:uid="{9704861C-CD46-4534-81D1-D5BB75E2CA0B}"/>
    <cellStyle name="Note 2 5 3 8" xfId="31902" xr:uid="{4F0A7F5C-8145-438A-97DC-4FD81936AA2B}"/>
    <cellStyle name="Note 2 5 4" xfId="2724" xr:uid="{285C39AF-BC8D-426A-8E0B-14FDDB4D1358}"/>
    <cellStyle name="Note 2 5 4 2" xfId="11288" xr:uid="{6579FEF9-9481-4442-8A5F-4EC51B3E7DA7}"/>
    <cellStyle name="Note 2 5 4 3" xfId="16365" xr:uid="{863068E8-ACEC-42C5-A5BE-F4163C315A14}"/>
    <cellStyle name="Note 2 5 4 4" xfId="17072" xr:uid="{A31FE047-D5E5-488F-AAA4-C35A18C715BA}"/>
    <cellStyle name="Note 2 5 4 5" xfId="20830" xr:uid="{B79E008D-B7BA-4EFC-8AA0-361859E11316}"/>
    <cellStyle name="Note 2 5 4 6" xfId="24491" xr:uid="{557AA929-4288-4F60-8398-8E368168B096}"/>
    <cellStyle name="Note 2 5 4 7" xfId="28020" xr:uid="{B175B210-FFCA-45E1-8E3D-E895481B72F7}"/>
    <cellStyle name="Note 2 5 4 8" xfId="31306" xr:uid="{42135FB9-D06B-4833-B9CC-D1A340FC82F3}"/>
    <cellStyle name="Note 2 5 5" xfId="2692" xr:uid="{19C986A2-52AE-4847-B216-3ABA7EE1303D}"/>
    <cellStyle name="Note 2 5 5 2" xfId="9399" xr:uid="{EDCE36D2-E58C-44FB-B37E-974D52A1DE7C}"/>
    <cellStyle name="Note 2 5 5 3" xfId="14605" xr:uid="{6AC3162C-18D6-4639-9A6F-FB1A0652E1FD}"/>
    <cellStyle name="Note 2 5 5 4" xfId="7587" xr:uid="{0A306A0A-BC8E-4BE5-9C23-A6EC7EB587F8}"/>
    <cellStyle name="Note 2 5 5 5" xfId="20798" xr:uid="{535054B8-C1A8-4BA0-91C9-6772A6D36027}"/>
    <cellStyle name="Note 2 5 5 6" xfId="24459" xr:uid="{EEC884D2-10A2-4A2C-BE52-9919D7203CD0}"/>
    <cellStyle name="Note 2 5 5 7" xfId="27988" xr:uid="{0B340E09-60AA-4843-AF61-7262235F8325}"/>
    <cellStyle name="Note 2 5 5 8" xfId="31274" xr:uid="{A099D6D1-254C-4517-90EC-3F7204EBA9EA}"/>
    <cellStyle name="Note 2 5 6" xfId="4012" xr:uid="{BDF88915-2275-4924-A68E-29A867875371}"/>
    <cellStyle name="Note 2 5 6 2" xfId="8651" xr:uid="{B6DEFB36-EAD4-4348-90F9-F3FDBC6695ED}"/>
    <cellStyle name="Note 2 5 6 3" xfId="8978" xr:uid="{AD8BF40F-16B2-43D5-A18A-FD0925F79FB1}"/>
    <cellStyle name="Note 2 5 6 4" xfId="18359" xr:uid="{2B7A0CF5-4D0A-43B0-A540-FDF2244D74B5}"/>
    <cellStyle name="Note 2 5 6 5" xfId="22112" xr:uid="{A46FC723-393B-4705-8692-90D29AB211A4}"/>
    <cellStyle name="Note 2 5 6 6" xfId="25777" xr:uid="{2DF1E13C-D8F5-4149-AF58-47FF49AFA3BC}"/>
    <cellStyle name="Note 2 5 6 7" xfId="29308" xr:uid="{B87C5806-1D09-4CE0-9978-16513886C016}"/>
    <cellStyle name="Note 2 5 6 8" xfId="32575" xr:uid="{67752F75-FCBF-434C-B286-F7E351D7A38D}"/>
    <cellStyle name="Note 2 5 7" xfId="4887" xr:uid="{41C756AA-293D-45CE-B0FD-75B55C9B172E}"/>
    <cellStyle name="Note 2 5 7 2" xfId="12158" xr:uid="{196443F5-0A13-4E22-BA53-CC62A8DD3085}"/>
    <cellStyle name="Note 2 5 7 3" xfId="16841" xr:uid="{593801C7-BC81-43CA-8A6B-26E65EC3F39C}"/>
    <cellStyle name="Note 2 5 7 4" xfId="19234" xr:uid="{2B780CE5-65EC-4994-ACF7-A3A26010ECD6}"/>
    <cellStyle name="Note 2 5 7 5" xfId="22985" xr:uid="{B003A9F9-6CA5-4404-A2D1-5F5DA2143462}"/>
    <cellStyle name="Note 2 5 7 6" xfId="26651" xr:uid="{F104634F-3BA3-42CA-8E24-C36E84A80544}"/>
    <cellStyle name="Note 2 5 7 7" xfId="30183" xr:uid="{AC0A4B29-F711-47D6-9948-73E424FDD65C}"/>
    <cellStyle name="Note 2 5 7 8" xfId="33438" xr:uid="{E56A7114-4117-4C09-B486-798D6C306B93}"/>
    <cellStyle name="Note 2 5 8" xfId="9903" xr:uid="{D79FCE60-844D-4E93-8578-06942C96E460}"/>
    <cellStyle name="Note 2 5 9" xfId="14698" xr:uid="{D212D0B3-F1CE-4301-A4E2-C50DEC30C39C}"/>
    <cellStyle name="Note 2 6" xfId="1998" xr:uid="{090897A4-F87D-40CD-9D13-D7D10AA83395}"/>
    <cellStyle name="Note 2 6 2" xfId="11499" xr:uid="{3EC9E6C9-DF10-405D-AD33-D05C7B2370EB}"/>
    <cellStyle name="Note 2 6 3" xfId="16166" xr:uid="{8F2AAE45-1CBB-4478-8CCB-37828D764260}"/>
    <cellStyle name="Note 2 6 4" xfId="9607" xr:uid="{9768BC4D-12F4-40A6-A4F5-37CDB1024950}"/>
    <cellStyle name="Note 2 6 5" xfId="15178" xr:uid="{77F44436-2052-4324-BE3C-D3B1246E74A5}"/>
    <cellStyle name="Note 2 6 6" xfId="14993" xr:uid="{D87974DC-21D2-4B74-A348-EB0A509BE73C}"/>
    <cellStyle name="Note 2 6 7" xfId="19885" xr:uid="{C93EAA64-41A1-45B9-888C-E6842CED544B}"/>
    <cellStyle name="Note 2 6 8" xfId="27338" xr:uid="{F8C43EAC-2D31-4E49-ABFC-A56E7E513F2B}"/>
    <cellStyle name="Note 2 7" xfId="1901" xr:uid="{4625F5A1-B02E-48A2-9715-45E4C71897E5}"/>
    <cellStyle name="Note 2 7 2" xfId="7979" xr:uid="{1FFCCD5C-5A26-4F77-8202-5C241B0ACB9C}"/>
    <cellStyle name="Note 2 7 3" xfId="8317" xr:uid="{462B76F1-0ED6-40D0-90DF-A7EF807BC89A}"/>
    <cellStyle name="Note 2 7 4" xfId="16450" xr:uid="{D8AD1DF8-48AA-4B78-8CCB-7349CFF981F9}"/>
    <cellStyle name="Note 2 7 5" xfId="19484" xr:uid="{DCB21CBC-6CDF-4E61-A928-073CB6965BE3}"/>
    <cellStyle name="Note 2 7 6" xfId="19520" xr:uid="{F29D5AD4-C9DE-4C7D-8E87-1B4F7358D9BA}"/>
    <cellStyle name="Note 2 7 7" xfId="23697" xr:uid="{83740AA2-C367-4A80-8DF4-84D2481F7F4A}"/>
    <cellStyle name="Note 2 7 8" xfId="27295" xr:uid="{F60B90DF-32BE-4CCC-B96B-5502DCFF2A13}"/>
    <cellStyle name="Note 2 8" xfId="3925" xr:uid="{8B533878-74B2-4676-AA38-B5190BD5315A}"/>
    <cellStyle name="Note 2 8 2" xfId="9131" xr:uid="{60C7377B-5E05-4C3C-B0CC-CE080C4802B2}"/>
    <cellStyle name="Note 2 8 3" xfId="15160" xr:uid="{B95A49A8-B274-4ADE-B246-08665C873F63}"/>
    <cellStyle name="Note 2 8 4" xfId="18272" xr:uid="{71833391-985C-450C-AC03-5E992DD92A3A}"/>
    <cellStyle name="Note 2 8 5" xfId="22025" xr:uid="{971D8AA4-1B6B-432D-8B19-36D56D1C4C2B}"/>
    <cellStyle name="Note 2 8 6" xfId="25690" xr:uid="{F35FEA9D-BFDA-42DB-99F4-022F3408F24D}"/>
    <cellStyle name="Note 2 8 7" xfId="29221" xr:uid="{CA9052A8-E537-4CA4-A80A-C4A6C1A7FA33}"/>
    <cellStyle name="Note 2 8 8" xfId="32489" xr:uid="{E008BAF8-06C8-4831-A872-3C6067B536E1}"/>
    <cellStyle name="Note 2 9" xfId="4082" xr:uid="{0C9FF90C-A322-454C-9D83-E6D54CD99126}"/>
    <cellStyle name="Note 2 9 2" xfId="7851" xr:uid="{51D781B8-1B31-4562-A596-BCCEE5808A2A}"/>
    <cellStyle name="Note 2 9 3" xfId="10821" xr:uid="{4279DCCC-B770-4B6D-AD0A-D6C43526FF88}"/>
    <cellStyle name="Note 2 9 4" xfId="18429" xr:uid="{E8703C5A-BB13-4505-A410-C547C8C6F49E}"/>
    <cellStyle name="Note 2 9 5" xfId="22182" xr:uid="{9EB1CB1B-F5D9-4DEF-8308-81E1225FBF4B}"/>
    <cellStyle name="Note 2 9 6" xfId="25847" xr:uid="{5A40C003-8C58-41C0-9BF8-6B4B4B98C452}"/>
    <cellStyle name="Note 2 9 7" xfId="29378" xr:uid="{ABFB9A8F-E2F5-4D07-BC53-3139FBCE6FF7}"/>
    <cellStyle name="Note 2 9 8" xfId="32645" xr:uid="{2BC52A73-34B9-4C67-A976-829FF1E54714}"/>
    <cellStyle name="Note 3" xfId="1085" xr:uid="{48683510-D47C-495F-B945-FCCAB00E8B90}"/>
    <cellStyle name="Note 3 10" xfId="5997" xr:uid="{E6ABBF4D-9AC6-4F10-9DFD-57328A923B44}"/>
    <cellStyle name="Note 3 10 2" xfId="7310" xr:uid="{7DD91CEF-0E8E-428D-81C9-0F04191748C4}"/>
    <cellStyle name="Note 3 10 3" xfId="11268" xr:uid="{7DDE8A9B-EE73-4B86-8E95-7781FA704E96}"/>
    <cellStyle name="Note 3 10 4" xfId="20270" xr:uid="{730AB305-697B-40C0-B6AB-AC9C2BD0AC1A}"/>
    <cellStyle name="Note 3 10 5" xfId="23981" xr:uid="{C2F285C8-94D2-44A4-9253-057BE676AA45}"/>
    <cellStyle name="Note 3 10 6" xfId="27545" xr:uid="{77900B8D-92AE-4735-B475-9F25EBF49EBD}"/>
    <cellStyle name="Note 3 10 7" xfId="30736" xr:uid="{F68B6D47-3841-4326-84D2-E8ABD0BD01CD}"/>
    <cellStyle name="Note 3 10 8" xfId="33483" xr:uid="{22339A19-9323-4CF0-86D9-606D1FF82E29}"/>
    <cellStyle name="Note 3 11" xfId="6290" xr:uid="{9B6212A0-F053-44E8-A577-C64896F6B30C}"/>
    <cellStyle name="Note 3 11 2" xfId="13191" xr:uid="{23115D91-D7C1-4F09-908D-BE3F7C24724B}"/>
    <cellStyle name="Note 3 11 3" xfId="11339" xr:uid="{58E170E8-8BDF-46CD-B987-D22CEAF533B9}"/>
    <cellStyle name="Note 3 11 4" xfId="20542" xr:uid="{5249A235-060A-48EA-8F56-89FFE507663E}"/>
    <cellStyle name="Note 3 11 5" xfId="24215" xr:uid="{1BF6BA1D-BEE6-4F1B-ABFD-73E809F85B04}"/>
    <cellStyle name="Note 3 11 6" xfId="27779" xr:uid="{784A31FC-F25F-4418-97A1-1D5025B8447F}"/>
    <cellStyle name="Note 3 11 7" xfId="30951" xr:uid="{A32AF446-DD00-4D0E-B95F-0D5366AEB6D3}"/>
    <cellStyle name="Note 3 11 8" xfId="33554" xr:uid="{47593B96-9CB3-4BCC-8927-69E3F461E612}"/>
    <cellStyle name="Note 3 12" xfId="8009" xr:uid="{9FF39CEE-5200-4957-BF39-226C69BE7EEC}"/>
    <cellStyle name="Note 3 13" xfId="13667" xr:uid="{0CFA66A7-E72C-4BA4-9C5D-85BE83003635}"/>
    <cellStyle name="Note 3 14" xfId="7692" xr:uid="{335B914C-134E-4A15-9C27-50B5E78E5E83}"/>
    <cellStyle name="Note 3 15" xfId="19858" xr:uid="{76E2F923-C861-4803-8A3A-B85E6C37C1BA}"/>
    <cellStyle name="Note 3 16" xfId="23615" xr:uid="{6287FD62-6D17-40E6-8B3B-349ED5914DE4}"/>
    <cellStyle name="Note 3 17" xfId="27219" xr:uid="{2C25E4B3-D4E5-453A-AE70-132015EE657A}"/>
    <cellStyle name="Note 3 18" xfId="30678" xr:uid="{68A278FC-D2E9-4DED-A3E3-BCC460EB61EB}"/>
    <cellStyle name="Note 3 2" xfId="1086" xr:uid="{D672C31E-A153-4504-BF8A-BF53C77592FC}"/>
    <cellStyle name="Note 3 2 10" xfId="6291" xr:uid="{A8BD8743-71D1-44BF-AF86-1A458C37710A}"/>
    <cellStyle name="Note 3 2 10 2" xfId="13192" xr:uid="{337BF981-5103-4B93-9504-18C81C3FF9F2}"/>
    <cellStyle name="Note 3 2 10 3" xfId="11353" xr:uid="{9B34EF48-2DB9-4996-A824-BB2C2EC06706}"/>
    <cellStyle name="Note 3 2 10 4" xfId="20543" xr:uid="{08750DBA-24BD-4CF6-80B9-0CEDD5925C88}"/>
    <cellStyle name="Note 3 2 10 5" xfId="24216" xr:uid="{E2C6EA8D-3880-4D87-A901-7DB8B9FD7BE5}"/>
    <cellStyle name="Note 3 2 10 6" xfId="27780" xr:uid="{2FF55490-D237-4AE6-BEDF-3EC8174DC90E}"/>
    <cellStyle name="Note 3 2 10 7" xfId="30952" xr:uid="{427A37DB-8E9B-462A-8B2C-871406B04207}"/>
    <cellStyle name="Note 3 2 10 8" xfId="33555" xr:uid="{10588B53-8C0D-48A9-8E62-2479AA2BD799}"/>
    <cellStyle name="Note 3 2 11" xfId="13115" xr:uid="{01B7D309-C786-4B0D-8AF0-EB80F5A3D33D}"/>
    <cellStyle name="Note 3 2 12" xfId="15570" xr:uid="{9244DEAB-8450-4570-933D-E8A805FF66E8}"/>
    <cellStyle name="Note 3 2 13" xfId="10778" xr:uid="{BC10E53C-CEDA-422C-A607-910E7E13DE0D}"/>
    <cellStyle name="Note 3 2 14" xfId="19857" xr:uid="{07BB22A6-F86B-4D7E-8B1F-E8127145D1EE}"/>
    <cellStyle name="Note 3 2 15" xfId="23614" xr:uid="{42DB6410-1DD5-4E92-9B6B-7D0EF7BE461C}"/>
    <cellStyle name="Note 3 2 16" xfId="27218" xr:uid="{5B6BED78-1313-4985-A538-9F17CAE7A0D8}"/>
    <cellStyle name="Note 3 2 17" xfId="30677" xr:uid="{26A3EC66-68B9-40E7-B4E1-8A1FB4F5BF86}"/>
    <cellStyle name="Note 3 2 2" xfId="1623" xr:uid="{B885CA06-BD35-4991-BA3B-199E357E279B}"/>
    <cellStyle name="Note 3 2 2 10" xfId="12093" xr:uid="{CC12F5FC-27E6-469E-8C98-677E83948CAD}"/>
    <cellStyle name="Note 3 2 2 11" xfId="19605" xr:uid="{0BFACE1D-D2C7-4D79-BE59-EC9A3F84B0B6}"/>
    <cellStyle name="Note 3 2 2 12" xfId="19929" xr:uid="{0FFC38DC-29F3-4702-B76F-A4A45A54B9C6}"/>
    <cellStyle name="Note 3 2 2 13" xfId="27016" xr:uid="{2CA1243C-0CB2-49B7-8822-201874C8E178}"/>
    <cellStyle name="Note 3 2 2 14" xfId="30920" xr:uid="{4B2FDEA6-8B99-4E75-A5C1-FCE6B32996E1}"/>
    <cellStyle name="Note 3 2 2 15" xfId="33766" xr:uid="{DC487447-3C4A-4AF3-9D83-FC306EA249DF}"/>
    <cellStyle name="Note 3 2 2 2" xfId="2866" xr:uid="{68D93587-70BA-46C6-A371-F61A025E997F}"/>
    <cellStyle name="Note 3 2 2 2 2" xfId="9889" xr:uid="{832882A0-7CD4-45B5-9EF5-23259207EDAD}"/>
    <cellStyle name="Note 3 2 2 2 3" xfId="11154" xr:uid="{16A6891D-DD0F-4226-A9DF-BE989F4BA8AE}"/>
    <cellStyle name="Note 3 2 2 2 4" xfId="17214" xr:uid="{3752514D-E360-4A6F-97E0-2857ACAE7B33}"/>
    <cellStyle name="Note 3 2 2 2 5" xfId="20972" xr:uid="{A20643E0-5E8E-4CA7-A263-DCF86748A66A}"/>
    <cellStyle name="Note 3 2 2 2 6" xfId="24633" xr:uid="{01002B4E-2A83-4EBF-83A1-E9F4C5268749}"/>
    <cellStyle name="Note 3 2 2 2 7" xfId="28162" xr:uid="{FAF9B151-834F-44E1-8F27-AF913B57DD77}"/>
    <cellStyle name="Note 3 2 2 2 8" xfId="31448" xr:uid="{95F8E634-3BA3-47C1-A033-83E19D1B485F}"/>
    <cellStyle name="Note 3 2 2 2 9" xfId="34769" xr:uid="{48FCC1BC-E3CC-44C2-BD23-3FB4277E1581}"/>
    <cellStyle name="Note 3 2 2 3" xfId="3372" xr:uid="{94CC30EB-4061-45ED-90EE-CDB70DE73F7E}"/>
    <cellStyle name="Note 3 2 2 3 2" xfId="10554" xr:uid="{8194B9B5-DDEF-4EEF-8A59-C0960ADC9289}"/>
    <cellStyle name="Note 3 2 2 3 3" xfId="16620" xr:uid="{C400F7F4-2046-4226-91EF-047654490671}"/>
    <cellStyle name="Note 3 2 2 3 4" xfId="17719" xr:uid="{CB8DDE85-DD66-4E5E-9EE6-C22497C11100}"/>
    <cellStyle name="Note 3 2 2 3 5" xfId="21475" xr:uid="{3A060C83-5E5E-4E7A-9F49-BD8AAB25C7F7}"/>
    <cellStyle name="Note 3 2 2 3 6" xfId="25137" xr:uid="{B8688CB0-29FF-4486-AD81-0930DF4B455C}"/>
    <cellStyle name="Note 3 2 2 3 7" xfId="28668" xr:uid="{BC1AD670-5D26-4DAA-B104-8A7EA55E2620}"/>
    <cellStyle name="Note 3 2 2 3 8" xfId="31947" xr:uid="{2BA7329A-80D7-4F2B-9586-A53283E8B047}"/>
    <cellStyle name="Note 3 2 2 3 9" xfId="35054" xr:uid="{2DECBADF-B0E7-45EA-A3DE-1A71856CCA54}"/>
    <cellStyle name="Note 3 2 2 4" xfId="2169" xr:uid="{3C5DC361-076E-45C2-BF02-03DF3BBCB536}"/>
    <cellStyle name="Note 3 2 2 4 2" xfId="7957" xr:uid="{E3BB92FF-DD14-447D-832B-85ED7F454116}"/>
    <cellStyle name="Note 3 2 2 4 3" xfId="15365" xr:uid="{25BAADB8-E8F7-4880-80CE-6A19BD1D3581}"/>
    <cellStyle name="Note 3 2 2 4 4" xfId="16932" xr:uid="{1E156DFC-7AF8-4FA5-9F9A-762BE4A58EB3}"/>
    <cellStyle name="Note 3 2 2 4 5" xfId="10449" xr:uid="{B4C0B16A-7A27-416A-8413-87C143168C00}"/>
    <cellStyle name="Note 3 2 2 4 6" xfId="11802" xr:uid="{FD3CDE3E-79B4-4FA9-AED0-B4D3806D903C}"/>
    <cellStyle name="Note 3 2 2 4 7" xfId="23970" xr:uid="{E132FC1B-C77F-4DE5-A792-A6C1A5D1A14B}"/>
    <cellStyle name="Note 3 2 2 4 8" xfId="30388" xr:uid="{23820E80-7F43-4148-897E-A3D12A91654C}"/>
    <cellStyle name="Note 3 2 2 4 9" xfId="34670" xr:uid="{177023F1-A5C7-42F5-B82F-7D998D7E3834}"/>
    <cellStyle name="Note 3 2 2 5" xfId="2218" xr:uid="{39B80641-3AD4-49ED-B1BE-8D9276CEA9AC}"/>
    <cellStyle name="Note 3 2 2 5 2" xfId="9117" xr:uid="{340DED79-E336-46F5-AA1D-1F0FE8D9263C}"/>
    <cellStyle name="Note 3 2 2 5 3" xfId="14771" xr:uid="{2D859F24-8684-4232-8B18-EC8F61778F65}"/>
    <cellStyle name="Note 3 2 2 5 4" xfId="16285" xr:uid="{C7ECDB32-5D97-4E12-BF1E-682BBAA47FA3}"/>
    <cellStyle name="Note 3 2 2 5 5" xfId="15344" xr:uid="{66BECC37-A824-4362-AB33-B0F44B9A6F53}"/>
    <cellStyle name="Note 3 2 2 5 6" xfId="12863" xr:uid="{E4D5F431-7180-43FC-AAE9-E03308DB3EF9}"/>
    <cellStyle name="Note 3 2 2 5 7" xfId="23384" xr:uid="{21AA2CAA-0FC0-4777-A17A-E0F616CAF896}"/>
    <cellStyle name="Note 3 2 2 5 8" xfId="27399" xr:uid="{94221480-2670-45F3-B160-6F800D53AC22}"/>
    <cellStyle name="Note 3 2 2 5 9" xfId="34138" xr:uid="{2A5BFB0E-B381-46CC-8AB5-1BDD7D237468}"/>
    <cellStyle name="Note 3 2 2 6" xfId="4446" xr:uid="{8DEC830F-7CD0-4405-AA75-EC9A5C6472D4}"/>
    <cellStyle name="Note 3 2 2 6 2" xfId="12568" xr:uid="{EF6DDB34-2459-4D5A-BAA4-15FAC4219B58}"/>
    <cellStyle name="Note 3 2 2 6 3" xfId="9746" xr:uid="{06D19493-77BF-4A6E-8CFC-FED945034C73}"/>
    <cellStyle name="Note 3 2 2 6 4" xfId="18793" xr:uid="{EA0A2B53-AD84-41F4-8D4C-6C6B6E030699}"/>
    <cellStyle name="Note 3 2 2 6 5" xfId="22545" xr:uid="{082A7D8F-E59A-4A8A-AD7A-3FE56535E419}"/>
    <cellStyle name="Note 3 2 2 6 6" xfId="26210" xr:uid="{930A136D-76BB-49A9-ADC7-ACFB687E2847}"/>
    <cellStyle name="Note 3 2 2 6 7" xfId="29742" xr:uid="{624F83DF-28D6-4988-9989-6FADC08FDECB}"/>
    <cellStyle name="Note 3 2 2 6 8" xfId="33004" xr:uid="{77F9E1F8-2E47-4A77-8689-6E87D56DDBCD}"/>
    <cellStyle name="Note 3 2 2 7" xfId="4459" xr:uid="{9A0A351C-7D1F-4C2A-B5B3-8C6A02F74BFB}"/>
    <cellStyle name="Note 3 2 2 7 2" xfId="7358" xr:uid="{157F4906-81B9-4609-9094-E436DCB723D4}"/>
    <cellStyle name="Note 3 2 2 7 3" xfId="13632" xr:uid="{F6AAC464-C122-4B62-8C74-3A7D615220B9}"/>
    <cellStyle name="Note 3 2 2 7 4" xfId="18806" xr:uid="{EA0711D8-41D8-49A0-9F32-5B11C8CD835E}"/>
    <cellStyle name="Note 3 2 2 7 5" xfId="22558" xr:uid="{14155360-E621-4FC3-8A1F-491B21C10A37}"/>
    <cellStyle name="Note 3 2 2 7 6" xfId="26223" xr:uid="{F4CACFB9-652F-4B0A-8459-605016002CDF}"/>
    <cellStyle name="Note 3 2 2 7 7" xfId="29755" xr:uid="{19F4FD99-2220-431B-94F9-07DC81148843}"/>
    <cellStyle name="Note 3 2 2 7 8" xfId="33017" xr:uid="{475D6665-C768-47EC-BEA2-5DFF84556F62}"/>
    <cellStyle name="Note 3 2 2 8" xfId="7280" xr:uid="{410BF088-4549-4420-93E5-A919202C79F2}"/>
    <cellStyle name="Note 3 2 2 9" xfId="14164" xr:uid="{EA4D9804-4E63-40B1-882E-6F7B7E6BF8DA}"/>
    <cellStyle name="Note 3 2 3" xfId="2377" xr:uid="{ACDD0825-5168-48F7-A81C-009BD949F593}"/>
    <cellStyle name="Note 3 2 3 2" xfId="10667" xr:uid="{CF303EEC-968B-4DAF-A06C-DB77AF0A8F42}"/>
    <cellStyle name="Note 3 2 3 3" xfId="10787" xr:uid="{D94DC3FE-6A7C-447D-BE2D-66B1F6C3D46E}"/>
    <cellStyle name="Note 3 2 3 4" xfId="10486" xr:uid="{FA240D29-8E60-43EA-859F-0F5BE2CE21E7}"/>
    <cellStyle name="Note 3 2 3 5" xfId="19423" xr:uid="{2A9BB63D-E419-41E7-B2ED-588D4ABF67EF}"/>
    <cellStyle name="Note 3 2 3 6" xfId="15910" xr:uid="{12B0B1FB-0262-4629-86D9-63FE3A2A18DF}"/>
    <cellStyle name="Note 3 2 3 7" xfId="23885" xr:uid="{13F9B5B4-CDE9-434B-AF4F-EAEB82CAEFD1}"/>
    <cellStyle name="Note 3 2 3 8" xfId="30324" xr:uid="{CDBB314C-9A0F-44CA-AB61-3F679177D5CF}"/>
    <cellStyle name="Note 3 2 3 9" xfId="35049" xr:uid="{808AB2D4-C546-46AC-89AE-BB6F034A3BA4}"/>
    <cellStyle name="Note 3 2 4" xfId="1968" xr:uid="{2A193851-8F5F-44A7-9F68-D89846B017CB}"/>
    <cellStyle name="Note 3 2 4 2" xfId="8665" xr:uid="{3519FFB7-C1B0-4238-9204-F5F373F98299}"/>
    <cellStyle name="Note 3 2 4 3" xfId="11697" xr:uid="{9588E6AE-A19F-43BE-B4F6-7592C25ED9A4}"/>
    <cellStyle name="Note 3 2 4 4" xfId="7292" xr:uid="{951327B5-45E1-4F5A-B9F4-811450DD76E0}"/>
    <cellStyle name="Note 3 2 4 5" xfId="14516" xr:uid="{FB3993B9-1B1C-4B9E-A838-A0980951DB20}"/>
    <cellStyle name="Note 3 2 4 6" xfId="8853" xr:uid="{83C25025-94DA-4E79-BB18-458E27324FE0}"/>
    <cellStyle name="Note 3 2 4 7" xfId="23729" xr:uid="{FB96E3B9-9D72-4E99-A413-9B597C9D069E}"/>
    <cellStyle name="Note 3 2 4 8" xfId="27893" xr:uid="{87119CE2-770A-4A99-B22B-613BF597A966}"/>
    <cellStyle name="Note 3 2 5" xfId="1932" xr:uid="{93D4C002-C508-4EB5-9923-AFF05C8F714E}"/>
    <cellStyle name="Note 3 2 5 2" xfId="13070" xr:uid="{10BF7158-BFE2-4A49-B995-CC0EDC830B42}"/>
    <cellStyle name="Note 3 2 5 3" xfId="15611" xr:uid="{2862C32E-5B2F-4580-AD64-FB054793F6CF}"/>
    <cellStyle name="Note 3 2 5 4" xfId="16918" xr:uid="{24BA2DAC-4FE7-45C0-ADAB-70B6CE7F1F85}"/>
    <cellStyle name="Note 3 2 5 5" xfId="11265" xr:uid="{BA27C65E-F6FC-4A8F-A3B5-21CB9F8F78A6}"/>
    <cellStyle name="Note 3 2 5 6" xfId="14296" xr:uid="{029376E2-F02D-43F1-B470-97F429BC0822}"/>
    <cellStyle name="Note 3 2 5 7" xfId="20429" xr:uid="{8315D5E1-0EFF-42B2-849C-8EB90A35FA54}"/>
    <cellStyle name="Note 3 2 5 8" xfId="30414" xr:uid="{D39E3F37-F4EC-491C-B443-6E8F41340CEB}"/>
    <cellStyle name="Note 3 2 6" xfId="4123" xr:uid="{97275573-B174-413F-B56F-EAA25E6C9EDE}"/>
    <cellStyle name="Note 3 2 6 2" xfId="7133" xr:uid="{C0A127BE-4B5C-411E-A0F5-C0C90EA26D53}"/>
    <cellStyle name="Note 3 2 6 3" xfId="14822" xr:uid="{17450F1F-07EA-428F-AD39-E087B3A43E04}"/>
    <cellStyle name="Note 3 2 6 4" xfId="18470" xr:uid="{A4751994-D29A-406C-901B-69EE1E97BC98}"/>
    <cellStyle name="Note 3 2 6 5" xfId="22223" xr:uid="{C9FF4591-FD76-4339-9A7C-E432967BD498}"/>
    <cellStyle name="Note 3 2 6 6" xfId="25888" xr:uid="{E3D9CB63-CEF5-4202-A081-7A3D2C8CA0FF}"/>
    <cellStyle name="Note 3 2 6 7" xfId="29419" xr:uid="{9ABF364E-B8B5-4A61-B599-10E796F737E4}"/>
    <cellStyle name="Note 3 2 6 8" xfId="32686" xr:uid="{AC01879C-AA02-4154-98CC-E90EC336609C}"/>
    <cellStyle name="Note 3 2 7" xfId="3958" xr:uid="{0BF46439-51C8-48FC-9CB0-3B2D62587E53}"/>
    <cellStyle name="Note 3 2 7 2" xfId="12994" xr:uid="{559057EF-A686-43A6-BD3E-2B25A6D2F05F}"/>
    <cellStyle name="Note 3 2 7 3" xfId="15668" xr:uid="{76ABF102-6CA8-44AF-AC47-67A913FB6DB9}"/>
    <cellStyle name="Note 3 2 7 4" xfId="18305" xr:uid="{0F6F51FB-A5ED-4B56-80CE-15EFAF61C8DD}"/>
    <cellStyle name="Note 3 2 7 5" xfId="22058" xr:uid="{E0416F66-4454-4C97-A4B1-36D1835E6EB8}"/>
    <cellStyle name="Note 3 2 7 6" xfId="25723" xr:uid="{D41A0D15-7D65-48BC-8ED6-1D72104F3D4A}"/>
    <cellStyle name="Note 3 2 7 7" xfId="29254" xr:uid="{7D4AF23E-1674-4487-BFEF-78A249447D71}"/>
    <cellStyle name="Note 3 2 7 8" xfId="32522" xr:uid="{2B6975D5-27AD-4940-89E3-531CC771B605}"/>
    <cellStyle name="Note 3 2 8" xfId="4878" xr:uid="{D90FF557-6424-4A17-9BEF-71E8ABDA56A5}"/>
    <cellStyle name="Note 3 2 8 2" xfId="12167" xr:uid="{6A8EAD28-A3C0-4DB1-8CFB-DD87B5721B6F}"/>
    <cellStyle name="Note 3 2 8 3" xfId="11445" xr:uid="{8814DB3B-2A9A-4C6A-BDDB-6F8680DBAF8C}"/>
    <cellStyle name="Note 3 2 8 4" xfId="19225" xr:uid="{8F2D89E3-2B4B-4643-8BFE-1E5D7C937460}"/>
    <cellStyle name="Note 3 2 8 5" xfId="22976" xr:uid="{7AFF67E0-0130-468A-B1E1-D659C61EB813}"/>
    <cellStyle name="Note 3 2 8 6" xfId="26642" xr:uid="{E807CD03-5E34-49F6-969B-20B8F33EE5F2}"/>
    <cellStyle name="Note 3 2 8 7" xfId="30174" xr:uid="{644E34FB-F5D6-4DF2-8AAF-F73B35893F4B}"/>
    <cellStyle name="Note 3 2 8 8" xfId="33430" xr:uid="{6EBB3260-D9D9-45BC-A99B-1D635B9113AD}"/>
    <cellStyle name="Note 3 2 9" xfId="5998" xr:uid="{71916F4D-4EEE-4AA4-ABEE-565063CE60D9}"/>
    <cellStyle name="Note 3 2 9 2" xfId="7389" xr:uid="{4871B14B-A5AB-416F-AADB-679B080CF25B}"/>
    <cellStyle name="Note 3 2 9 3" xfId="14336" xr:uid="{283C5BA3-AEDA-44A7-90F8-DE65E602D3BE}"/>
    <cellStyle name="Note 3 2 9 4" xfId="20271" xr:uid="{0B0EDFC4-B369-455F-B36C-0D54DAD60334}"/>
    <cellStyle name="Note 3 2 9 5" xfId="23982" xr:uid="{0305E85B-625D-4B5E-904A-D44B4626E166}"/>
    <cellStyle name="Note 3 2 9 6" xfId="27546" xr:uid="{621434CD-4843-4A72-95AD-B5A8CD8C6C82}"/>
    <cellStyle name="Note 3 2 9 7" xfId="30737" xr:uid="{28BB1BB9-C708-4CA8-B225-4D39EC8BA5A7}"/>
    <cellStyle name="Note 3 2 9 8" xfId="33484" xr:uid="{8D8F61BB-C4EB-4F5E-95EF-629D552D41C6}"/>
    <cellStyle name="Note 3 3" xfId="1622" xr:uid="{5EEBE501-F7BC-4FC6-AEF7-193B4BFA4896}"/>
    <cellStyle name="Note 3 3 10" xfId="10311" xr:uid="{610EA963-4162-494C-B2BD-D4E5748A67D6}"/>
    <cellStyle name="Note 3 3 11" xfId="10551" xr:uid="{4F340C83-19A6-4A49-B870-DD2D73813D6F}"/>
    <cellStyle name="Note 3 3 12" xfId="12849" xr:uid="{6E38A6A4-3539-487D-B240-F4E1EA067797}"/>
    <cellStyle name="Note 3 3 13" xfId="20521" xr:uid="{438780BB-58CC-4B12-AC87-95D847757278}"/>
    <cellStyle name="Note 3 3 14" xfId="20204" xr:uid="{E9940869-9F35-48B3-AF9C-2964A8EC574E}"/>
    <cellStyle name="Note 3 3 15" xfId="27760" xr:uid="{17F34998-4B75-4BEA-A7D9-DB996E9F9DBD}"/>
    <cellStyle name="Note 3 3 16" xfId="30519" xr:uid="{D6C68D18-DFAC-4453-8CE8-907695AA389A}"/>
    <cellStyle name="Note 3 3 2" xfId="2865" xr:uid="{CA6B0017-55D5-49FC-9A5D-80CF3821C636}"/>
    <cellStyle name="Note 3 3 2 2" xfId="10773" xr:uid="{798E0B14-CF50-485A-A664-75F40F02754B}"/>
    <cellStyle name="Note 3 3 2 2 2" xfId="34770" xr:uid="{C8F02941-6197-4814-9B31-CC9C719765A2}"/>
    <cellStyle name="Note 3 3 2 3" xfId="14922" xr:uid="{A3D36FB4-DE94-4E5A-8E24-D6EC8D968A8C}"/>
    <cellStyle name="Note 3 3 2 3 2" xfId="35055" xr:uid="{6FF2CDE4-D46E-455F-9CD0-44E60AC8B8E4}"/>
    <cellStyle name="Note 3 3 2 4" xfId="17213" xr:uid="{F085D5AD-2257-4270-887A-F6D7843473CF}"/>
    <cellStyle name="Note 3 3 2 4 2" xfId="34508" xr:uid="{1EA25B44-6C76-4B50-9363-CD2C5BB59005}"/>
    <cellStyle name="Note 3 3 2 5" xfId="20971" xr:uid="{F5C77FCF-D6D3-40BF-AA76-B863AEF3CBA5}"/>
    <cellStyle name="Note 3 3 2 5 2" xfId="34139" xr:uid="{C1CEC20F-C2B4-405A-9523-106D7F332D8B}"/>
    <cellStyle name="Note 3 3 2 6" xfId="24632" xr:uid="{40F7BD84-8E95-45F1-A546-073D16FE2A6B}"/>
    <cellStyle name="Note 3 3 2 7" xfId="28161" xr:uid="{D307CE3B-FDAA-4DAE-88FD-8CB31DD4BAB5}"/>
    <cellStyle name="Note 3 3 2 8" xfId="31447" xr:uid="{ACD057F3-896D-4080-A828-DF570124ECFE}"/>
    <cellStyle name="Note 3 3 2 9" xfId="33767" xr:uid="{B3403D8E-E962-41D9-95E7-77F7BA91809B}"/>
    <cellStyle name="Note 3 3 3" xfId="3371" xr:uid="{D670C330-FFB4-4B0E-9FB4-BCD9CC669DA2}"/>
    <cellStyle name="Note 3 3 3 2" xfId="10809" xr:uid="{CB3B7E34-FC4C-4FD3-BF7E-5A96BB247ED5}"/>
    <cellStyle name="Note 3 3 3 3" xfId="17024" xr:uid="{46933071-3D54-4A53-A176-EFBD9F16AE5C}"/>
    <cellStyle name="Note 3 3 3 4" xfId="17718" xr:uid="{75EB07E2-D9B2-47AC-A96A-FA95344BDC1E}"/>
    <cellStyle name="Note 3 3 3 5" xfId="21474" xr:uid="{65D6875C-F374-4148-A947-BD4144F61677}"/>
    <cellStyle name="Note 3 3 3 6" xfId="25136" xr:uid="{50E4E8DD-2194-4C89-A7C3-540025696A55}"/>
    <cellStyle name="Note 3 3 3 7" xfId="28667" xr:uid="{24AF45A0-03BE-445B-8528-7671A8E19EDE}"/>
    <cellStyle name="Note 3 3 3 8" xfId="31946" xr:uid="{465CCBFE-3CE8-4034-9A03-07DC48A5BAE4}"/>
    <cellStyle name="Note 3 3 3 9" xfId="35174" xr:uid="{2DE4AE20-C1FC-499F-878C-EF279DF747E0}"/>
    <cellStyle name="Note 3 3 4" xfId="2405" xr:uid="{75A31983-EA95-4160-9F76-658C0A820259}"/>
    <cellStyle name="Note 3 3 4 2" xfId="11528" xr:uid="{03FB59FA-050B-4D04-AA15-A56E11B020C2}"/>
    <cellStyle name="Note 3 3 4 3" xfId="16137" xr:uid="{48804AD8-C1D8-4AA1-92F0-32FEEB6B04CF}"/>
    <cellStyle name="Note 3 3 4 4" xfId="14571" xr:uid="{32739615-E736-4483-A356-F6BAFA04D56B}"/>
    <cellStyle name="Note 3 3 4 5" xfId="13620" xr:uid="{BBD66C51-FD0E-4F6F-B76A-55582A2B9794}"/>
    <cellStyle name="Note 3 3 4 6" xfId="20082" xr:uid="{6E473796-0EEF-4751-8B39-1D5B5238F6B3}"/>
    <cellStyle name="Note 3 3 4 7" xfId="23435" xr:uid="{150C47C6-B98E-4961-918A-339B67B395E0}"/>
    <cellStyle name="Note 3 3 4 8" xfId="30307" xr:uid="{458F4422-2CB0-4577-B7A0-9064780A2E9E}"/>
    <cellStyle name="Note 3 3 5" xfId="3652" xr:uid="{2726D0F6-0E94-44ED-B84D-922FF3546C8B}"/>
    <cellStyle name="Note 3 3 5 2" xfId="8386" xr:uid="{B88520D9-6E76-4A3F-A1F3-6D554B7DB778}"/>
    <cellStyle name="Note 3 3 5 3" xfId="8642" xr:uid="{886F68BB-035A-42E7-BCD4-B98BF5C2B960}"/>
    <cellStyle name="Note 3 3 5 4" xfId="17999" xr:uid="{41332B5D-C2BB-4C47-8E15-D48BC44859D0}"/>
    <cellStyle name="Note 3 3 5 5" xfId="21755" xr:uid="{0EC31E54-C538-4745-8333-B09157B4D612}"/>
    <cellStyle name="Note 3 3 5 6" xfId="25417" xr:uid="{B22D37E0-76A8-4402-BE30-B3DF4F45CCBE}"/>
    <cellStyle name="Note 3 3 5 7" xfId="28948" xr:uid="{F32F9024-59C1-4DAD-91E2-9F68AB9370C3}"/>
    <cellStyle name="Note 3 3 5 8" xfId="32225" xr:uid="{DBB19A80-996D-419E-AFB5-1D891CDC233D}"/>
    <cellStyle name="Note 3 3 6" xfId="2674" xr:uid="{BB7C0D5A-932B-4CFF-9077-B8244D865436}"/>
    <cellStyle name="Note 3 3 6 2" xfId="10913" xr:uid="{69D2B3D2-FFF2-4012-B2AD-1EB1A1EDF3F3}"/>
    <cellStyle name="Note 3 3 6 3" xfId="7307" xr:uid="{BDF84446-AF55-43C4-83F7-153B15C0F50A}"/>
    <cellStyle name="Note 3 3 6 4" xfId="16859" xr:uid="{A25EAAEB-865A-4AC2-8F72-12BA1E767535}"/>
    <cellStyle name="Note 3 3 6 5" xfId="20780" xr:uid="{CA47797B-3284-4FA5-937D-3F55BE5924A2}"/>
    <cellStyle name="Note 3 3 6 6" xfId="24441" xr:uid="{651B9D40-9F97-437E-995D-065E40D2DBAE}"/>
    <cellStyle name="Note 3 3 6 7" xfId="27970" xr:uid="{2F0698D7-A2A3-4E18-998C-0458D66FB06C}"/>
    <cellStyle name="Note 3 3 6 8" xfId="31258" xr:uid="{56325FA9-6369-41DF-AC8F-583865886F2F}"/>
    <cellStyle name="Note 3 3 7" xfId="4754" xr:uid="{A214C4E5-0D82-4C81-8524-4BF75978B6FA}"/>
    <cellStyle name="Note 3 3 7 2" xfId="12291" xr:uid="{86B3D431-847B-42F0-A41E-DA5314503401}"/>
    <cellStyle name="Note 3 3 7 3" xfId="15786" xr:uid="{DACF9EF9-D3DF-4B38-B4E2-9AEE7FAE23B7}"/>
    <cellStyle name="Note 3 3 7 4" xfId="19101" xr:uid="{8F044FB9-AE03-407D-90F7-7011B1017EB4}"/>
    <cellStyle name="Note 3 3 7 5" xfId="22852" xr:uid="{2F6C33D1-F3AA-43E9-BED5-460CA93C9746}"/>
    <cellStyle name="Note 3 3 7 6" xfId="26518" xr:uid="{4FD74D8C-B705-4814-A137-EB1C0B2C2ED8}"/>
    <cellStyle name="Note 3 3 7 7" xfId="30050" xr:uid="{71890F42-0125-4698-A84B-826D52981890}"/>
    <cellStyle name="Note 3 3 7 8" xfId="33307" xr:uid="{1BA4AF34-45FB-4C09-9750-5F73AE4DB688}"/>
    <cellStyle name="Note 3 3 8" xfId="5999" xr:uid="{9618B46B-B9E9-4884-A99C-A9778E10A0AD}"/>
    <cellStyle name="Note 3 3 8 2" xfId="7518" xr:uid="{6EC3F1CB-18D4-4182-BB66-1C8B77FD2221}"/>
    <cellStyle name="Note 3 3 8 3" xfId="14844" xr:uid="{729EC00A-B5F5-4E09-92C2-48BBF1DD861E}"/>
    <cellStyle name="Note 3 3 8 4" xfId="20272" xr:uid="{FAD85DCB-A989-42B0-8C32-8612A45B1AAF}"/>
    <cellStyle name="Note 3 3 8 5" xfId="23983" xr:uid="{1F7F2D26-B271-4B18-96F3-5F98346BB3EE}"/>
    <cellStyle name="Note 3 3 8 6" xfId="27547" xr:uid="{0C1A4499-2A12-45F8-93B3-F327A45DDC5F}"/>
    <cellStyle name="Note 3 3 8 7" xfId="30738" xr:uid="{F55D92F4-C0DA-4B70-AD98-2FFACCD22FAA}"/>
    <cellStyle name="Note 3 3 8 8" xfId="33485" xr:uid="{86B88F83-E20F-42FB-B03F-FE8A65D98F39}"/>
    <cellStyle name="Note 3 3 9" xfId="6292" xr:uid="{A4A5F966-806F-4CAF-A074-7D03FBBFEAE1}"/>
    <cellStyle name="Note 3 3 9 2" xfId="13193" xr:uid="{29F6C192-384C-476C-BAAE-7BDBE10EBBFA}"/>
    <cellStyle name="Note 3 3 9 3" xfId="15903" xr:uid="{AB616DA1-6D1A-4369-8D87-6F2206BC36B7}"/>
    <cellStyle name="Note 3 3 9 4" xfId="20544" xr:uid="{B3AD59F3-48AA-4F7B-8CFF-B836937457C8}"/>
    <cellStyle name="Note 3 3 9 5" xfId="24217" xr:uid="{0D50FDC4-BEFA-41B3-AE81-55F4F2CDBA7C}"/>
    <cellStyle name="Note 3 3 9 6" xfId="27781" xr:uid="{F2EB687C-D0ED-4D32-A429-361767E97B80}"/>
    <cellStyle name="Note 3 3 9 7" xfId="30953" xr:uid="{2DF6A866-37AB-4AA7-BA3A-76B72BF63CF1}"/>
    <cellStyle name="Note 3 3 9 8" xfId="33556" xr:uid="{76070045-E45D-49C7-B2FF-E6DA38F26375}"/>
    <cellStyle name="Note 3 4" xfId="2376" xr:uid="{0EB8EB49-DA5A-4506-94FB-477DFBBBD504}"/>
    <cellStyle name="Note 3 4 10" xfId="30319" xr:uid="{FF851DE2-95D7-4B29-9F50-197ED5FF0390}"/>
    <cellStyle name="Note 3 4 2" xfId="6000" xr:uid="{5DD81E66-8E64-4537-9CE0-A7759AB9BBF9}"/>
    <cellStyle name="Note 3 4 2 2" xfId="8181" xr:uid="{5E790AB9-DD7C-4DBD-A2E3-92BDA82BD2D3}"/>
    <cellStyle name="Note 3 4 2 2 2" xfId="34771" xr:uid="{FB9DDB3A-7FAC-4910-9BA6-3CE168F605B6}"/>
    <cellStyle name="Note 3 4 2 3" xfId="15026" xr:uid="{4E19F665-5A22-4D5A-AF9E-9FA45E0EE782}"/>
    <cellStyle name="Note 3 4 2 3 2" xfId="35056" xr:uid="{9296E588-5F80-470F-81E9-11900A854696}"/>
    <cellStyle name="Note 3 4 2 4" xfId="20273" xr:uid="{1812F56C-72AC-48E0-BD5A-813C6C1E1DE0}"/>
    <cellStyle name="Note 3 4 2 4 2" xfId="34381" xr:uid="{27CF75B6-0F46-4309-A89B-8FBE9EDCB993}"/>
    <cellStyle name="Note 3 4 2 5" xfId="23984" xr:uid="{8B2E8120-0B6B-4CEF-BFFD-0E1AEDE64581}"/>
    <cellStyle name="Note 3 4 2 5 2" xfId="34140" xr:uid="{FE2E2592-7AF1-49C1-A9F5-404E5EB84D46}"/>
    <cellStyle name="Note 3 4 2 6" xfId="27548" xr:uid="{3C1FB58A-4AC5-48C5-8F7E-5ACABFA48417}"/>
    <cellStyle name="Note 3 4 2 7" xfId="30739" xr:uid="{83165360-D3F4-45CA-96A2-0C03936CEBB4}"/>
    <cellStyle name="Note 3 4 2 8" xfId="33486" xr:uid="{B8F637D6-98DA-4B29-9B22-171C703E79CD}"/>
    <cellStyle name="Note 3 4 3" xfId="6293" xr:uid="{43D091A7-3023-4C6C-BC9A-B81096BF2EB9}"/>
    <cellStyle name="Note 3 4 3 2" xfId="13194" xr:uid="{C204B5A7-764C-45DD-9421-514B259F0C2D}"/>
    <cellStyle name="Note 3 4 3 3" xfId="6898" xr:uid="{5BFF1E38-E0C5-4649-B047-B7E24130217B}"/>
    <cellStyle name="Note 3 4 3 4" xfId="20545" xr:uid="{520B8E4A-BBC9-4B96-A6DC-7A2FFCA66806}"/>
    <cellStyle name="Note 3 4 3 5" xfId="24218" xr:uid="{8C5CDC21-C6B1-4426-ADEF-5F4E57FDA017}"/>
    <cellStyle name="Note 3 4 3 6" xfId="27782" xr:uid="{9D3D7165-D1EF-4BC8-B90D-882D395882EC}"/>
    <cellStyle name="Note 3 4 3 7" xfId="30954" xr:uid="{1A7DC57E-CB6D-4A86-93C6-53F3946E8177}"/>
    <cellStyle name="Note 3 4 3 8" xfId="33557" xr:uid="{CCC6C959-A650-4D0E-AFA7-E3805FDDD854}"/>
    <cellStyle name="Note 3 4 4" xfId="11274" xr:uid="{51D0B454-9179-4510-8A64-EA6D243B48F7}"/>
    <cellStyle name="Note 3 4 5" xfId="17048" xr:uid="{653C7100-1759-4331-9C7A-D2D47EF3A88C}"/>
    <cellStyle name="Note 3 4 6" xfId="14664" xr:uid="{014554AE-868C-44B1-98DB-B223B6849B6F}"/>
    <cellStyle name="Note 3 4 7" xfId="8363" xr:uid="{9C5696ED-F203-4359-B9FE-978566FB2F81}"/>
    <cellStyle name="Note 3 4 8" xfId="20539" xr:uid="{E4D76C21-68B6-4401-AAD7-877D479758CE}"/>
    <cellStyle name="Note 3 4 9" xfId="23857" xr:uid="{54B72D93-4D7C-44EE-8235-2B1F026DB51C}"/>
    <cellStyle name="Note 3 5" xfId="1807" xr:uid="{A180777F-A6C9-447B-86AF-B71C53B77D0F}"/>
    <cellStyle name="Note 3 5 10" xfId="27249" xr:uid="{212A9AC2-5C20-470F-9AFF-321FEE8A2BAC}"/>
    <cellStyle name="Note 3 5 2" xfId="6001" xr:uid="{B6DCE602-F721-43A1-A901-7A9BF4F689A8}"/>
    <cellStyle name="Note 3 5 2 2" xfId="8098" xr:uid="{27D276B6-7A62-4A83-AB65-5DD483DE2877}"/>
    <cellStyle name="Note 3 5 2 2 2" xfId="34772" xr:uid="{8BA63771-1848-4940-BF10-79C3043FA28C}"/>
    <cellStyle name="Note 3 5 2 3" xfId="15206" xr:uid="{79CC7A83-E64D-4F0C-9638-EF891D6EE080}"/>
    <cellStyle name="Note 3 5 2 3 2" xfId="35057" xr:uid="{433CA39E-5634-4E81-9241-D030CECE2C11}"/>
    <cellStyle name="Note 3 5 2 4" xfId="20274" xr:uid="{6887A372-EF43-4327-AF14-B19A3AC9F335}"/>
    <cellStyle name="Note 3 5 2 4 2" xfId="34509" xr:uid="{E2AD1FEB-9A2F-49DD-BA46-B7BEBC63D1E3}"/>
    <cellStyle name="Note 3 5 2 5" xfId="23985" xr:uid="{5F35D8C0-7BC3-4E29-AE72-0167D4C26DCC}"/>
    <cellStyle name="Note 3 5 2 5 2" xfId="34141" xr:uid="{453A6EC5-C25B-4BE6-910B-9E3F32CE4F29}"/>
    <cellStyle name="Note 3 5 2 6" xfId="27549" xr:uid="{1B005B55-1716-4B5D-B55E-3BEE640CE99E}"/>
    <cellStyle name="Note 3 5 2 7" xfId="30740" xr:uid="{484F74CB-BCA8-4C11-A4C5-4095B81C0B5F}"/>
    <cellStyle name="Note 3 5 2 8" xfId="33487" xr:uid="{750B75BF-FAE7-430C-9950-5B4DB620CBDD}"/>
    <cellStyle name="Note 3 5 3" xfId="6294" xr:uid="{275C1752-9311-49EB-AA6B-91B9E6EB3B40}"/>
    <cellStyle name="Note 3 5 3 2" xfId="13195" xr:uid="{33CBC6D4-FBF1-4EFA-AABA-3B8B996B955B}"/>
    <cellStyle name="Note 3 5 3 3" xfId="8731" xr:uid="{0013DCB3-7431-4B72-B7F5-4C88E25A79FC}"/>
    <cellStyle name="Note 3 5 3 4" xfId="20546" xr:uid="{48F60EFA-83AE-4444-A758-4D054343B629}"/>
    <cellStyle name="Note 3 5 3 5" xfId="24219" xr:uid="{7B1FBE26-CD2F-47C3-9663-72E64474741E}"/>
    <cellStyle name="Note 3 5 3 6" xfId="27783" xr:uid="{965FFBFF-3019-4152-8C8A-56156A55FADB}"/>
    <cellStyle name="Note 3 5 3 7" xfId="30955" xr:uid="{60D41E0A-28AC-43D5-B0C4-46A91F5F3764}"/>
    <cellStyle name="Note 3 5 3 8" xfId="33558" xr:uid="{292F2C05-DF6D-4D1B-812D-8AF1F4D7F3D3}"/>
    <cellStyle name="Note 3 5 4" xfId="10613" xr:uid="{B39CB54E-E788-4D4E-B6FC-4E35BDF3CDD9}"/>
    <cellStyle name="Note 3 5 5" xfId="9803" xr:uid="{118E5029-C7E4-4021-AF56-C6E6AC8A6B3E}"/>
    <cellStyle name="Note 3 5 6" xfId="10692" xr:uid="{B128AF4B-7074-46E4-929A-E245214C60D9}"/>
    <cellStyle name="Note 3 5 7" xfId="19530" xr:uid="{3AEF6727-26B7-43E7-8882-8CD3D78783E5}"/>
    <cellStyle name="Note 3 5 8" xfId="23295" xr:uid="{AD0872D7-957B-4512-BC73-C133B14CBCAD}"/>
    <cellStyle name="Note 3 5 9" xfId="26944" xr:uid="{50CD34E9-B016-432D-A2BB-E79272B39E9F}"/>
    <cellStyle name="Note 3 6" xfId="3085" xr:uid="{2669D4E3-B0D4-43F8-95FC-8F4370038498}"/>
    <cellStyle name="Note 3 6 10" xfId="31666" xr:uid="{9AD6478C-1144-41C3-BB62-03A37A6B3EC8}"/>
    <cellStyle name="Note 3 6 2" xfId="6002" xr:uid="{9A8CD9CC-171D-4396-B7A9-44459276DF13}"/>
    <cellStyle name="Note 3 6 2 2" xfId="11804" xr:uid="{41294BD4-1CAD-4430-A7BB-FE0DAFE70572}"/>
    <cellStyle name="Note 3 6 2 2 2" xfId="34773" xr:uid="{F4AFABD5-C626-4702-9D5A-59D556DB2C74}"/>
    <cellStyle name="Note 3 6 2 3" xfId="17005" xr:uid="{1380C799-2B20-4E0C-9C4A-5DFC6C08C506}"/>
    <cellStyle name="Note 3 6 2 3 2" xfId="35058" xr:uid="{099BAFE9-A780-4A86-8232-11D73F83B362}"/>
    <cellStyle name="Note 3 6 2 4" xfId="20275" xr:uid="{C3E25A35-BF70-42CB-8EB9-913581B06ABD}"/>
    <cellStyle name="Note 3 6 2 4 2" xfId="34520" xr:uid="{468FEAB8-0EF1-4EF1-B83A-03058A01E907}"/>
    <cellStyle name="Note 3 6 2 5" xfId="23986" xr:uid="{B69F0046-7252-4B40-8B29-D595DD353EF5}"/>
    <cellStyle name="Note 3 6 2 5 2" xfId="34142" xr:uid="{3679376E-B149-468C-8A5E-61C11FE5B294}"/>
    <cellStyle name="Note 3 6 2 6" xfId="27550" xr:uid="{A7D5C301-C059-4CEB-82A4-71822DB421D5}"/>
    <cellStyle name="Note 3 6 2 7" xfId="30741" xr:uid="{402FD2EA-C843-4841-935A-88A7DC928432}"/>
    <cellStyle name="Note 3 6 2 8" xfId="33488" xr:uid="{BCEB0EB6-CA6E-4563-B516-489D27704197}"/>
    <cellStyle name="Note 3 6 3" xfId="6295" xr:uid="{C8370723-8B17-4918-AD13-7BC67CE11B25}"/>
    <cellStyle name="Note 3 6 3 2" xfId="13196" xr:uid="{FE6960C1-B179-4B66-9403-28AD304CEC1A}"/>
    <cellStyle name="Note 3 6 3 3" xfId="8616" xr:uid="{2FF79445-D6DB-479F-8CCF-4FB366163D0E}"/>
    <cellStyle name="Note 3 6 3 4" xfId="20547" xr:uid="{6CA739C2-B05A-4442-9AAE-124DCF4F034D}"/>
    <cellStyle name="Note 3 6 3 5" xfId="24220" xr:uid="{BF7D771A-90E2-414C-ADA2-A95094B6C06C}"/>
    <cellStyle name="Note 3 6 3 6" xfId="27784" xr:uid="{66F16BBA-C730-4C19-84CF-10F6713EF6FB}"/>
    <cellStyle name="Note 3 6 3 7" xfId="30956" xr:uid="{0D76BB47-F526-437B-98D5-6F7D029E767A}"/>
    <cellStyle name="Note 3 6 3 8" xfId="33559" xr:uid="{9D969F5F-9A29-4AAE-8655-A19C581C99EC}"/>
    <cellStyle name="Note 3 6 4" xfId="9869" xr:uid="{2BAF90D2-C7A6-4F95-802E-357BC0C0CBE9}"/>
    <cellStyle name="Note 3 6 5" xfId="15125" xr:uid="{49157EAA-BF48-434E-8137-5D9A11986913}"/>
    <cellStyle name="Note 3 6 6" xfId="17432" xr:uid="{641082DA-3869-4F10-AE5D-C712A8D99DB9}"/>
    <cellStyle name="Note 3 6 7" xfId="21190" xr:uid="{A05DA5A3-ECB3-4FB4-9BBC-79DD2CB7D1D6}"/>
    <cellStyle name="Note 3 6 8" xfId="24851" xr:uid="{BC3FFE1C-C6C4-44BF-903D-81F15CE21D7A}"/>
    <cellStyle name="Note 3 6 9" xfId="28381" xr:uid="{9E64B824-1E22-4D73-8660-C7FEF00A0A6D}"/>
    <cellStyle name="Note 3 7" xfId="3893" xr:uid="{82F1991D-D4FC-47DD-8D51-972B32B1C622}"/>
    <cellStyle name="Note 3 7 10" xfId="32458" xr:uid="{D4441165-0156-46D3-8938-2551ACF49ED6}"/>
    <cellStyle name="Note 3 7 2" xfId="6003" xr:uid="{A7961359-7CEF-4F42-B8B7-9E31EAA16AB1}"/>
    <cellStyle name="Note 3 7 2 2" xfId="7616" xr:uid="{26A35482-2152-4354-A292-F26B6D97D5C7}"/>
    <cellStyle name="Note 3 7 2 2 2" xfId="34774" xr:uid="{F73D5948-8B18-450A-B6BB-73062153F6E1}"/>
    <cellStyle name="Note 3 7 2 3" xfId="11509" xr:uid="{DE3725D7-690B-464B-8CBF-7F60FF9D864E}"/>
    <cellStyle name="Note 3 7 2 3 2" xfId="35059" xr:uid="{0E51673A-1972-4C1D-A0E9-826ADDEE51FE}"/>
    <cellStyle name="Note 3 7 2 4" xfId="20276" xr:uid="{039E3FF7-F16A-47B1-B516-E3E467612D0D}"/>
    <cellStyle name="Note 3 7 2 4 2" xfId="34521" xr:uid="{C9E29722-EDA5-4A10-B851-B0EB3DC3E2CE}"/>
    <cellStyle name="Note 3 7 2 5" xfId="23987" xr:uid="{165ACBCF-8A80-4833-B799-8382DC32E190}"/>
    <cellStyle name="Note 3 7 2 5 2" xfId="34143" xr:uid="{0CD7F95C-73B3-4082-B0DC-B1620A19D54D}"/>
    <cellStyle name="Note 3 7 2 6" xfId="27551" xr:uid="{D1FBDD60-4EF8-4D9D-B100-6C721508F108}"/>
    <cellStyle name="Note 3 7 2 7" xfId="30742" xr:uid="{F1EA3AE8-000B-4A84-AD98-5E430472E56E}"/>
    <cellStyle name="Note 3 7 2 8" xfId="33489" xr:uid="{33D18C7C-A34B-4B99-AE8D-16B0D4476EDC}"/>
    <cellStyle name="Note 3 7 3" xfId="6296" xr:uid="{D6AF3C4B-17C3-44B8-8023-F9F6A34F59FB}"/>
    <cellStyle name="Note 3 7 3 2" xfId="13197" xr:uid="{3CFCE2F3-D75B-43C6-A892-0E7B957FA23B}"/>
    <cellStyle name="Note 3 7 3 3" xfId="11552" xr:uid="{F32F3A6A-B705-47EE-BD20-CF34D02A7E2A}"/>
    <cellStyle name="Note 3 7 3 4" xfId="20548" xr:uid="{29786A4A-48F8-4E97-8B8F-B9C28BDF37D3}"/>
    <cellStyle name="Note 3 7 3 5" xfId="24221" xr:uid="{B974BFEE-C0EC-43FD-B63B-C3F322281EA5}"/>
    <cellStyle name="Note 3 7 3 6" xfId="27785" xr:uid="{0C0C2C80-AD91-4173-B94F-4EC852D99549}"/>
    <cellStyle name="Note 3 7 3 7" xfId="30957" xr:uid="{8EBA7A60-9217-4608-8D97-D43E08BA8639}"/>
    <cellStyle name="Note 3 7 3 8" xfId="33560" xr:uid="{7AE7752D-5443-48B1-869A-C6E4E861B802}"/>
    <cellStyle name="Note 3 7 4" xfId="12710" xr:uid="{0FF524FC-7F81-42E3-9E44-EADD885BC6BA}"/>
    <cellStyle name="Note 3 7 5" xfId="15721" xr:uid="{CF5CB833-7047-45D2-BF06-FABB3B79FEC5}"/>
    <cellStyle name="Note 3 7 6" xfId="18240" xr:uid="{AC254FE9-857F-473A-892A-C00B4DD93558}"/>
    <cellStyle name="Note 3 7 7" xfId="21993" xr:uid="{41FE0619-47B2-41FD-B191-CEBB20BF9BDC}"/>
    <cellStyle name="Note 3 7 8" xfId="25658" xr:uid="{FE7A540C-B11B-496B-8A55-9E068A622FE2}"/>
    <cellStyle name="Note 3 7 9" xfId="29189" xr:uid="{B47033EF-F82A-4552-AF82-2B8C8BA38432}"/>
    <cellStyle name="Note 3 8" xfId="4608" xr:uid="{990D21F0-C50D-4939-BB04-9E8A4755CB0E}"/>
    <cellStyle name="Note 3 8 10" xfId="33164" xr:uid="{88DDDC61-210E-4FC7-A6CD-4B1D3E47DFE0}"/>
    <cellStyle name="Note 3 8 2" xfId="6004" xr:uid="{876443C2-A9E1-4EFB-9429-AA4B51B2DB8B}"/>
    <cellStyle name="Note 3 8 2 2" xfId="11803" xr:uid="{C85BC38A-9769-4F1B-9C59-665D4A74816D}"/>
    <cellStyle name="Note 3 8 2 2 2" xfId="34775" xr:uid="{A7051D14-C002-494F-A13A-46744111B1C7}"/>
    <cellStyle name="Note 3 8 2 3" xfId="8014" xr:uid="{010B6C2B-945D-4352-AC81-89A1657A16AB}"/>
    <cellStyle name="Note 3 8 2 3 2" xfId="35060" xr:uid="{2FA7DF81-CEE7-44AE-8B85-3F2FA3A51209}"/>
    <cellStyle name="Note 3 8 2 4" xfId="20277" xr:uid="{6CA23E26-0DB1-4C34-8F08-2CE39E140839}"/>
    <cellStyle name="Note 3 8 2 4 2" xfId="34522" xr:uid="{26048356-F0FC-4372-BCD8-6D66D371FF7C}"/>
    <cellStyle name="Note 3 8 2 5" xfId="23988" xr:uid="{759D7BAF-EBEC-4951-943D-7EF46AA2AF39}"/>
    <cellStyle name="Note 3 8 2 5 2" xfId="34144" xr:uid="{0066E7F4-2FF6-4A14-851E-E38A3D2F51F6}"/>
    <cellStyle name="Note 3 8 2 6" xfId="27552" xr:uid="{A844CAA5-F85F-4F4B-BC27-E3F20E50C780}"/>
    <cellStyle name="Note 3 8 2 7" xfId="30743" xr:uid="{94F323DE-5BFF-49D9-B06F-4A752D42FA1D}"/>
    <cellStyle name="Note 3 8 2 8" xfId="33490" xr:uid="{ADB37BB2-B486-406C-86BA-5FF5E669EDD2}"/>
    <cellStyle name="Note 3 8 3" xfId="6297" xr:uid="{5B863DC4-5BC0-4925-B22B-FAAF3365FF85}"/>
    <cellStyle name="Note 3 8 3 2" xfId="13198" xr:uid="{6C3BB718-1C0F-42B8-AAB9-384359DD29C0}"/>
    <cellStyle name="Note 3 8 3 3" xfId="11789" xr:uid="{4D1B8F50-7062-4FD8-9FCB-72C901B7C961}"/>
    <cellStyle name="Note 3 8 3 4" xfId="20549" xr:uid="{FF741931-3DB3-4DB5-8FF4-E99B66A74FE4}"/>
    <cellStyle name="Note 3 8 3 5" xfId="24222" xr:uid="{2FFB7FE0-B184-43A3-92AA-7E29F09D5B2D}"/>
    <cellStyle name="Note 3 8 3 6" xfId="27786" xr:uid="{A0562A79-C67C-42EF-840A-E6FF678C6737}"/>
    <cellStyle name="Note 3 8 3 7" xfId="30958" xr:uid="{91BE4BB4-667D-4F6B-928C-A1CC292E37CA}"/>
    <cellStyle name="Note 3 8 3 8" xfId="33561" xr:uid="{4E7AE583-FE5F-46EB-8FCD-50F44B36781D}"/>
    <cellStyle name="Note 3 8 4" xfId="12430" xr:uid="{F0A9EE6C-53F2-47D1-9E41-365126BE4854}"/>
    <cellStyle name="Note 3 8 5" xfId="13965" xr:uid="{8AAD5A84-D587-4B90-93FA-58422995EBEE}"/>
    <cellStyle name="Note 3 8 6" xfId="18955" xr:uid="{2606E445-273A-49FF-A514-4CBCDE7C8120}"/>
    <cellStyle name="Note 3 8 7" xfId="22707" xr:uid="{1468B0AA-A17C-4C69-859E-D977C233D546}"/>
    <cellStyle name="Note 3 8 8" xfId="26372" xr:uid="{FD160A73-0D09-45A2-908B-771E61953822}"/>
    <cellStyle name="Note 3 8 9" xfId="29904" xr:uid="{D0D2F0E1-9532-4FE3-8707-2106654012C3}"/>
    <cellStyle name="Note 3 9" xfId="3582" xr:uid="{E66A11CA-85D5-4343-8672-203ABC2383C1}"/>
    <cellStyle name="Note 3 9 2" xfId="13051" xr:uid="{4CF30E76-1D84-4B83-A2A3-967D6838B794}"/>
    <cellStyle name="Note 3 9 2 2" xfId="34768" xr:uid="{1EEE0573-18A6-4030-A8D1-3AFF6FDCF701}"/>
    <cellStyle name="Note 3 9 3" xfId="7602" xr:uid="{798F7222-527B-4973-9D95-95A2E0EF20B9}"/>
    <cellStyle name="Note 3 9 3 2" xfId="35053" xr:uid="{01351725-C7E1-4BCC-A8DA-E8E0A3073299}"/>
    <cellStyle name="Note 3 9 4" xfId="17929" xr:uid="{05619F9B-DCE3-419C-8B21-AAB49F59F1C2}"/>
    <cellStyle name="Note 3 9 4 2" xfId="34507" xr:uid="{F72E6B7F-C803-40F7-A308-02042DAE318E}"/>
    <cellStyle name="Note 3 9 5" xfId="21685" xr:uid="{D3A1133F-9A94-40E3-B3AB-22402D0FB0C9}"/>
    <cellStyle name="Note 3 9 5 2" xfId="34137" xr:uid="{4B702D23-C29E-4BB1-9683-437D25A5E385}"/>
    <cellStyle name="Note 3 9 6" xfId="25347" xr:uid="{8874CAD8-95DC-4F2A-97E1-F89F9F417BEC}"/>
    <cellStyle name="Note 3 9 7" xfId="28878" xr:uid="{58636CCF-8A29-4F4F-BCD1-BB624048A773}"/>
    <cellStyle name="Note 3 9 8" xfId="32156" xr:uid="{49E1CFF1-53C8-4022-AA4F-5B7CF8AB5F47}"/>
    <cellStyle name="Note 3 9 9" xfId="33765" xr:uid="{C0BDF902-A2AC-41B0-97EE-DA1895E5EC3E}"/>
    <cellStyle name="Note 4" xfId="1323" xr:uid="{4EC77C5B-B0D5-44E8-BEA6-15ACBD9DEDAE}"/>
    <cellStyle name="Note 5" xfId="1411" xr:uid="{D2DE5069-7BAF-4B65-9AAA-67AB310B706B}"/>
    <cellStyle name="Note 6" xfId="593" xr:uid="{85298A43-3291-4A69-9C50-D4399043E01B}"/>
    <cellStyle name="Note 7" xfId="552" xr:uid="{888155A0-50FB-409F-A4EB-3DC5B138B662}"/>
    <cellStyle name="Note 7 10" xfId="11807" xr:uid="{E65CF6D2-4823-40F5-9D7F-98D78F26CC99}"/>
    <cellStyle name="Note 7 11" xfId="15313" xr:uid="{725E1D1E-A20B-4849-B439-794D50F37853}"/>
    <cellStyle name="Note 7 12" xfId="7235" xr:uid="{3F99FC67-F559-4C37-8B45-BC625D72DDBA}"/>
    <cellStyle name="Note 7 13" xfId="7728" xr:uid="{E5683180-F821-49B7-9900-CA4B6DD1F689}"/>
    <cellStyle name="Note 7 14" xfId="14989" xr:uid="{345F36E4-D858-428F-9F26-41EC279CCEF0}"/>
    <cellStyle name="Note 7 15" xfId="30721" xr:uid="{0DB950D3-422C-4C6B-A79F-40B9D0BFCE98}"/>
    <cellStyle name="Note 7 2" xfId="1567" xr:uid="{D9FBF67F-6ED8-43F7-90CF-87554AD11D0C}"/>
    <cellStyle name="Note 7 2 10" xfId="14294" xr:uid="{5C0CFEEC-6DB1-4ED1-A6C0-83375BB89CBC}"/>
    <cellStyle name="Note 7 2 11" xfId="19612" xr:uid="{231B27BA-5083-423B-A5E7-6AAEAD3A560C}"/>
    <cellStyle name="Note 7 2 12" xfId="23375" xr:uid="{BAE0D15A-0EA4-439A-ABAB-A5C5ABFB7DC2}"/>
    <cellStyle name="Note 7 2 13" xfId="23654" xr:uid="{52E99F57-E3F7-42A1-B36B-6FD22C509E5A}"/>
    <cellStyle name="Note 7 2 14" xfId="20254" xr:uid="{4F823BF4-964B-41E4-8F22-84BFA3744210}"/>
    <cellStyle name="Note 7 2 2" xfId="2810" xr:uid="{4914A349-ADAF-4CF7-A58F-45C757A74A6E}"/>
    <cellStyle name="Note 7 2 2 2" xfId="9048" xr:uid="{AF496641-54E2-4C06-992A-BE41DCE25CB8}"/>
    <cellStyle name="Note 7 2 2 3" xfId="14881" xr:uid="{655AD335-59F6-4DCE-955D-0837B3EF14EE}"/>
    <cellStyle name="Note 7 2 2 4" xfId="17158" xr:uid="{1168205B-D5D8-4871-AEBD-1B5D6555203A}"/>
    <cellStyle name="Note 7 2 2 5" xfId="20916" xr:uid="{C0352A47-52FC-4CA8-B30E-3CCF7F6B1110}"/>
    <cellStyle name="Note 7 2 2 6" xfId="24577" xr:uid="{D02D2C6E-5F74-4A50-9CF9-01CF902C904D}"/>
    <cellStyle name="Note 7 2 2 7" xfId="28106" xr:uid="{D699167B-2EA1-43DA-B6CF-FCB67F0E0489}"/>
    <cellStyle name="Note 7 2 2 8" xfId="31392" xr:uid="{5AC08AF8-49B0-4C86-BCCF-3F9D32BE7AE2}"/>
    <cellStyle name="Note 7 2 3" xfId="3316" xr:uid="{0C2C6357-00EA-4799-A229-D39355C557F2}"/>
    <cellStyle name="Note 7 2 3 2" xfId="9749" xr:uid="{68212665-EE51-4AF0-9EB5-F9F9C3E5D157}"/>
    <cellStyle name="Note 7 2 3 3" xfId="14583" xr:uid="{F4F2283E-7E4A-4450-892C-850372F5D365}"/>
    <cellStyle name="Note 7 2 3 4" xfId="17663" xr:uid="{3D45F36E-7AAD-42BF-AEC2-66F638349399}"/>
    <cellStyle name="Note 7 2 3 5" xfId="21419" xr:uid="{A4BCC682-7F37-487E-BDA9-91B3E95DD387}"/>
    <cellStyle name="Note 7 2 3 6" xfId="25081" xr:uid="{02D8F424-0832-4A7A-9E5C-E3B7FA07416F}"/>
    <cellStyle name="Note 7 2 3 7" xfId="28612" xr:uid="{95FB9C3B-32AF-4E87-A279-20A42FE5EACC}"/>
    <cellStyle name="Note 7 2 3 8" xfId="31891" xr:uid="{60EB6EEB-6AE4-4C18-A505-0B88EC9E142E}"/>
    <cellStyle name="Note 7 2 4" xfId="3730" xr:uid="{67308FFA-E977-4D00-8952-27053DB51746}"/>
    <cellStyle name="Note 7 2 4 2" xfId="12774" xr:uid="{A8B9E10A-F0C6-4934-A181-02601F79E2F5}"/>
    <cellStyle name="Note 7 2 4 3" xfId="9929" xr:uid="{B0D82BCA-EC24-4E58-87B3-D83E82E72062}"/>
    <cellStyle name="Note 7 2 4 4" xfId="18077" xr:uid="{664F5DD1-7945-4CB7-AC7E-8BE170EF0FF2}"/>
    <cellStyle name="Note 7 2 4 5" xfId="21832" xr:uid="{F0DE7558-2411-4BB7-B3B3-F8932FE1E3F1}"/>
    <cellStyle name="Note 7 2 4 6" xfId="25495" xr:uid="{47C6D198-2C20-45D8-945B-9BA97CF44C0A}"/>
    <cellStyle name="Note 7 2 4 7" xfId="29026" xr:uid="{F42A7D25-D6C9-4494-BA0A-0C8DC7CC2A2D}"/>
    <cellStyle name="Note 7 2 4 8" xfId="32302" xr:uid="{0F7CA1EE-2A0E-49F9-8BB5-847F3A276AED}"/>
    <cellStyle name="Note 7 2 5" xfId="1822" xr:uid="{290D171C-A157-4128-B452-D33D20A3B9E7}"/>
    <cellStyle name="Note 7 2 5 2" xfId="10186" xr:uid="{48D1CD99-3D00-4786-8AAD-AF7E87FD8414}"/>
    <cellStyle name="Note 7 2 5 3" xfId="8365" xr:uid="{6407C1FA-E98D-40ED-A45C-256902434272}"/>
    <cellStyle name="Note 7 2 5 4" xfId="13814" xr:uid="{3D109A96-F6B4-4996-853A-8BFC66C49A42}"/>
    <cellStyle name="Note 7 2 5 5" xfId="19518" xr:uid="{1743E751-E382-4BAE-BA86-81CD56544B75}"/>
    <cellStyle name="Note 7 2 5 6" xfId="23285" xr:uid="{F558362D-F289-4DC8-AD28-5FE6EE017C1B}"/>
    <cellStyle name="Note 7 2 5 7" xfId="26932" xr:uid="{07D2F7D4-EB3F-48B5-9494-4B00CC2CF67C}"/>
    <cellStyle name="Note 7 2 5 8" xfId="19773" xr:uid="{21F8F9D4-D2CC-4F91-BBA7-F92E8D4CD7B2}"/>
    <cellStyle name="Note 7 2 6" xfId="4087" xr:uid="{57EF1066-3DF7-4ED2-8E81-71E30DE14912}"/>
    <cellStyle name="Note 7 2 6 2" xfId="6844" xr:uid="{739D3E24-3781-4C44-9830-554AF77FFBC6}"/>
    <cellStyle name="Note 7 2 6 3" xfId="10465" xr:uid="{39C5922B-05CC-446B-A6B3-48B7ABBC6645}"/>
    <cellStyle name="Note 7 2 6 4" xfId="18434" xr:uid="{985A28F4-DD45-4498-B8F4-8C0FE5178847}"/>
    <cellStyle name="Note 7 2 6 5" xfId="22187" xr:uid="{44369866-9F60-4DC2-97BF-C8CA9C2F97DB}"/>
    <cellStyle name="Note 7 2 6 6" xfId="25852" xr:uid="{9C9662B9-DE79-4940-8173-582AA1671EB3}"/>
    <cellStyle name="Note 7 2 6 7" xfId="29383" xr:uid="{5065720E-47A1-4002-9EBB-1A402FB30D8A}"/>
    <cellStyle name="Note 7 2 6 8" xfId="32650" xr:uid="{550DF6AF-D7F2-4DFA-B619-A3C4FB1E4F76}"/>
    <cellStyle name="Note 7 2 7" xfId="3778" xr:uid="{204D96EE-6AC9-4D40-BF83-2A5ABC79A8E6}"/>
    <cellStyle name="Note 7 2 7 2" xfId="13015" xr:uid="{F279D1DE-F9ED-4C65-B830-387227E57EFA}"/>
    <cellStyle name="Note 7 2 7 3" xfId="15650" xr:uid="{C4E3D04D-5849-43B3-8577-FF8792561221}"/>
    <cellStyle name="Note 7 2 7 4" xfId="18125" xr:uid="{B6790531-D815-45E6-A602-A3AAEFAA892A}"/>
    <cellStyle name="Note 7 2 7 5" xfId="21879" xr:uid="{0513BA52-D8AB-47D9-8589-07EE874F206D}"/>
    <cellStyle name="Note 7 2 7 6" xfId="25543" xr:uid="{FA1D5707-7DC2-49B1-BDDE-162AD3415B34}"/>
    <cellStyle name="Note 7 2 7 7" xfId="29074" xr:uid="{8BD30D32-FE5F-4185-B678-F6097797A33F}"/>
    <cellStyle name="Note 7 2 7 8" xfId="32349" xr:uid="{D8E8137E-7A81-49AF-BD29-01E6DB5041A9}"/>
    <cellStyle name="Note 7 2 8" xfId="8463" xr:uid="{85732D4A-E893-46E9-8ED3-CF53E4A48B38}"/>
    <cellStyle name="Note 7 2 9" xfId="14083" xr:uid="{A1C9CAFE-E53B-489A-AE78-CC7C21309A9F}"/>
    <cellStyle name="Note 7 3" xfId="1903" xr:uid="{1250BB1C-BFAC-48C9-82A2-6CB8762C42A8}"/>
    <cellStyle name="Note 7 3 2" xfId="9024" xr:uid="{59595FE8-071D-48D6-8A6B-72DBBDE9E480}"/>
    <cellStyle name="Note 7 3 3" xfId="6909" xr:uid="{F528A346-6A38-4277-9FE0-DF2145DDFC46}"/>
    <cellStyle name="Note 7 3 4" xfId="14270" xr:uid="{3ED8AC15-0CAD-4C21-A6C9-4C89F6AF37C2}"/>
    <cellStyle name="Note 7 3 5" xfId="15894" xr:uid="{903B90FC-DE34-4656-9945-4D411F06AECC}"/>
    <cellStyle name="Note 7 3 6" xfId="23246" xr:uid="{99DBDE66-8E14-4139-A491-D76D38F73BF9}"/>
    <cellStyle name="Note 7 3 7" xfId="23936" xr:uid="{EB8A15C6-2238-44C4-BA98-B24FA05A3070}"/>
    <cellStyle name="Note 7 3 8" xfId="23931" xr:uid="{94ABDB3E-3FA7-406E-AF07-AFF2395C80BC}"/>
    <cellStyle name="Note 7 4" xfId="2718" xr:uid="{3CB2579C-4A85-4B2B-AC6D-9E24F32C7D2F}"/>
    <cellStyle name="Note 7 4 2" xfId="11366" xr:uid="{65A94AB9-AF5C-46AA-A721-FAE650DD7DE7}"/>
    <cellStyle name="Note 7 4 3" xfId="16295" xr:uid="{D1959070-A7A0-440F-92CC-2D6D6646865A}"/>
    <cellStyle name="Note 7 4 4" xfId="17066" xr:uid="{38BC5A89-5E19-420D-958A-B739071B0234}"/>
    <cellStyle name="Note 7 4 5" xfId="20824" xr:uid="{5CD36F1F-BFBA-48D9-B25E-5F4B24205D81}"/>
    <cellStyle name="Note 7 4 6" xfId="24485" xr:uid="{1616BEAB-F211-45E2-B494-7F694C5CABD5}"/>
    <cellStyle name="Note 7 4 7" xfId="28014" xr:uid="{E0C1870E-566E-4BF3-9757-0A005DF05E00}"/>
    <cellStyle name="Note 7 4 8" xfId="31300" xr:uid="{1B891CFD-063F-4B91-98EE-5900C0682011}"/>
    <cellStyle name="Note 7 5" xfId="3553" xr:uid="{81DE390C-54D5-4E46-B70E-C05F594D74DB}"/>
    <cellStyle name="Note 7 5 2" xfId="7878" xr:uid="{A7D78D65-5EB6-4ED9-8954-7139F88B1B91}"/>
    <cellStyle name="Note 7 5 3" xfId="15080" xr:uid="{5C9D7771-B7DE-449F-89D3-B6CE953CC74E}"/>
    <cellStyle name="Note 7 5 4" xfId="17900" xr:uid="{89AD85E6-0F84-475B-ADA7-614BEE0746B8}"/>
    <cellStyle name="Note 7 5 5" xfId="21656" xr:uid="{1CE4E79E-79A6-4889-B667-88550DD1CA66}"/>
    <cellStyle name="Note 7 5 6" xfId="25318" xr:uid="{163F2AAC-FC3F-4D3D-851A-54C93FDD5EF7}"/>
    <cellStyle name="Note 7 5 7" xfId="28849" xr:uid="{DC437CB5-D7C6-471D-8A08-3BBDCA88841C}"/>
    <cellStyle name="Note 7 5 8" xfId="32128" xr:uid="{84514742-D603-4EEC-82BD-2B304EFDD807}"/>
    <cellStyle name="Note 7 6" xfId="3255" xr:uid="{5CCA52F8-4C11-4DF1-8BB3-3A95E1BD34D6}"/>
    <cellStyle name="Note 7 6 2" xfId="10637" xr:uid="{E75652B8-B67F-4C70-B558-A4735CF8F19B}"/>
    <cellStyle name="Note 7 6 3" xfId="15378" xr:uid="{18A60373-DEC1-4F71-88E6-4B35E99478A8}"/>
    <cellStyle name="Note 7 6 4" xfId="17602" xr:uid="{1AEC745E-AADA-47F4-8C46-ED48E9B992E2}"/>
    <cellStyle name="Note 7 6 5" xfId="21358" xr:uid="{42473C6B-8934-47B0-BAB3-BF85AE724522}"/>
    <cellStyle name="Note 7 6 6" xfId="25020" xr:uid="{9127057C-0DBF-4969-BE70-A70D6E4572CF}"/>
    <cellStyle name="Note 7 6 7" xfId="28551" xr:uid="{CCB02A11-75C6-4B5A-B52A-8F2FBFCAF74F}"/>
    <cellStyle name="Note 7 6 8" xfId="31831" xr:uid="{8DC6C807-E287-4346-B1B0-22D98E82282D}"/>
    <cellStyle name="Note 7 7" xfId="3955" xr:uid="{E3E76CE6-EFE5-463F-9C2E-A1814D9795D6}"/>
    <cellStyle name="Note 7 7 2" xfId="12995" xr:uid="{E437B877-D131-45F3-8BC7-4E1ED714442C}"/>
    <cellStyle name="Note 7 7 3" xfId="15667" xr:uid="{CBE9007E-D624-492A-BA3E-FF80EF9845D3}"/>
    <cellStyle name="Note 7 7 4" xfId="18302" xr:uid="{2DC995B1-E49A-4536-814E-50BFFA3BB6C7}"/>
    <cellStyle name="Note 7 7 5" xfId="22055" xr:uid="{ED437F22-5953-422A-9FE4-B89E7A762E3E}"/>
    <cellStyle name="Note 7 7 6" xfId="25720" xr:uid="{8DC54998-C9FC-4C89-9D78-18E9295A3871}"/>
    <cellStyle name="Note 7 7 7" xfId="29251" xr:uid="{AB9E7EBF-FFF9-4030-9799-B3BCE407C7A6}"/>
    <cellStyle name="Note 7 7 8" xfId="32519" xr:uid="{AEA71E2F-11AD-411D-9C51-F70222219733}"/>
    <cellStyle name="Note 7 8" xfId="3792" xr:uid="{D52D400A-2B20-4600-A50A-66431C71C5A2}"/>
    <cellStyle name="Note 7 8 2" xfId="12745" xr:uid="{5FD785A4-682F-428A-BF1F-FF65392303F3}"/>
    <cellStyle name="Note 7 8 3" xfId="15717" xr:uid="{711C51B5-064D-41F7-9A32-3F7A09C5EAB7}"/>
    <cellStyle name="Note 7 8 4" xfId="18139" xr:uid="{43186CF2-27E4-4F86-9FC2-817C75F9DAFF}"/>
    <cellStyle name="Note 7 8 5" xfId="21892" xr:uid="{9A83F594-8B9D-4A72-961F-7FF506BDF881}"/>
    <cellStyle name="Note 7 8 6" xfId="25557" xr:uid="{44C457B2-43FC-450A-AFE6-E1BFCF2363D0}"/>
    <cellStyle name="Note 7 8 7" xfId="29088" xr:uid="{912480A9-8AAF-49B9-951F-C6DACC9A3FDE}"/>
    <cellStyle name="Note 7 8 8" xfId="32361" xr:uid="{35E62360-00D4-4180-9198-6402B57A8061}"/>
    <cellStyle name="Note 7 9" xfId="9596" xr:uid="{95F17EB4-FE4C-40FA-8EC5-8ABAC24B2FD2}"/>
    <cellStyle name="Output 2" xfId="666" xr:uid="{C51C3FF4-1311-4337-94CB-B17DACD95445}"/>
    <cellStyle name="Output 2 10" xfId="4411" xr:uid="{B7E3EEF1-9BCB-49BA-AF51-6D4479CC0730}"/>
    <cellStyle name="Output 2 10 2" xfId="6922" xr:uid="{94D22C9D-C6D7-4828-AA7D-4BFB7F4AC9F9}"/>
    <cellStyle name="Output 2 10 3" xfId="6831" xr:uid="{49832AC7-C993-464B-9EBA-C5723AC4BDB2}"/>
    <cellStyle name="Output 2 10 4" xfId="18758" xr:uid="{35770E95-BD0F-4662-B35E-738EF3D18FB6}"/>
    <cellStyle name="Output 2 10 5" xfId="22510" xr:uid="{2760D4DF-309E-4924-BDC8-B334E0BC1173}"/>
    <cellStyle name="Output 2 10 6" xfId="26176" xr:uid="{7A5D40EA-A1A5-46D5-BA96-E651DD22ED07}"/>
    <cellStyle name="Output 2 10 7" xfId="29707" xr:uid="{BD453114-C94A-4F8D-89D9-544B73640AC9}"/>
    <cellStyle name="Output 2 10 8" xfId="32969" xr:uid="{B00DD6EE-C84F-4BC3-B90D-03CA75E283AC}"/>
    <cellStyle name="Output 2 11" xfId="6005" xr:uid="{C8144275-2157-45F9-993B-B17BE6355D4B}"/>
    <cellStyle name="Output 2 11 2" xfId="7557" xr:uid="{8AD0432E-5B55-4F32-A569-C57617EE3F6C}"/>
    <cellStyle name="Output 2 11 3" xfId="9604" xr:uid="{C6DA838B-C5E5-4723-B8C9-7143AB621F37}"/>
    <cellStyle name="Output 2 11 4" xfId="20278" xr:uid="{78AF2BDE-88D6-47F3-B96A-B23A9A443258}"/>
    <cellStyle name="Output 2 11 5" xfId="23989" xr:uid="{E79C51EF-CC71-47A7-B037-A0E8D657A3D3}"/>
    <cellStyle name="Output 2 11 6" xfId="27553" xr:uid="{BD1A313A-76C1-4ABB-8F3A-76E85B694D1F}"/>
    <cellStyle name="Output 2 11 7" xfId="30744" xr:uid="{B64E1F88-6517-4737-B157-BDB1DD0A4496}"/>
    <cellStyle name="Output 2 11 8" xfId="33491" xr:uid="{66865954-7C7D-4D1A-AB4C-A99C8234478A}"/>
    <cellStyle name="Output 2 12" xfId="6298" xr:uid="{F45A12B8-B952-47D4-9905-7946761946FC}"/>
    <cellStyle name="Output 2 12 2" xfId="13199" xr:uid="{A1ACE3FE-7196-4FA2-A4E1-147D46804097}"/>
    <cellStyle name="Output 2 12 3" xfId="8952" xr:uid="{83BC467B-DCB0-4697-9B81-A8D3FF02DBC7}"/>
    <cellStyle name="Output 2 12 4" xfId="20550" xr:uid="{E6AFB971-B0EC-4933-B0FE-0B9655BF42B2}"/>
    <cellStyle name="Output 2 12 5" xfId="24223" xr:uid="{691AFA43-85C5-4F56-8BEB-86082375F0A9}"/>
    <cellStyle name="Output 2 12 6" xfId="27787" xr:uid="{FA070561-557A-48B7-A487-CAE8E7150F25}"/>
    <cellStyle name="Output 2 12 7" xfId="30959" xr:uid="{938E5161-DE0D-40DC-8E83-7E81EC553B8B}"/>
    <cellStyle name="Output 2 12 8" xfId="33562" xr:uid="{C0A4F681-2025-4574-956C-7F26402F6C93}"/>
    <cellStyle name="Output 2 13" xfId="8916" xr:uid="{239CEA31-1239-478C-AAAB-AC489BDC2D00}"/>
    <cellStyle name="Output 2 14" xfId="10987" xr:uid="{85627986-E9F8-4B77-A317-26598AF8498C}"/>
    <cellStyle name="Output 2 15" xfId="15994" xr:uid="{3C785D1B-EF6F-4A20-AC33-A6337E04CE18}"/>
    <cellStyle name="Output 2 16" xfId="20699" xr:uid="{DC59989C-0D4C-438D-8F70-77B74BF4115B}"/>
    <cellStyle name="Output 2 17" xfId="23926" xr:uid="{7350782B-25AA-4FE9-9D39-4FEABBED5913}"/>
    <cellStyle name="Output 2 18" xfId="27495" xr:uid="{B4DDD4C4-A82F-435D-9225-1AAC9F4A9863}"/>
    <cellStyle name="Output 2 19" xfId="23454" xr:uid="{FB00830E-3A9E-459B-B3D6-B6233EF3EEB9}"/>
    <cellStyle name="Output 2 2" xfId="1088" xr:uid="{E075CCD6-1FF8-4DF9-ADF7-DC6B8E0616D2}"/>
    <cellStyle name="Output 2 2 10" xfId="13455" xr:uid="{103DB9EC-85EA-4777-88A5-0F4CC6D48CCC}"/>
    <cellStyle name="Output 2 2 11" xfId="19855" xr:uid="{7EAB2A93-B701-44D6-9CEF-697A1B4F3DD4}"/>
    <cellStyle name="Output 2 2 12" xfId="23612" xr:uid="{36AEEA47-52F6-4324-A59C-D60223EDA7FB}"/>
    <cellStyle name="Output 2 2 13" xfId="27216" xr:uid="{8C9720CA-9F75-4C84-AAB7-3486F1970143}"/>
    <cellStyle name="Output 2 2 14" xfId="30675" xr:uid="{840AD7F2-D6A5-4665-90B5-C30473AC2A42}"/>
    <cellStyle name="Output 2 2 15" xfId="33768" xr:uid="{FA29ABCB-BB84-4912-A1F5-58535FF1DDEA}"/>
    <cellStyle name="Output 2 2 2" xfId="2379" xr:uid="{F2151E24-D459-4303-A74D-1C89C9DB9718}"/>
    <cellStyle name="Output 2 2 2 2" xfId="10082" xr:uid="{E236A655-F99B-4B91-9AF3-BFF04020E87A}"/>
    <cellStyle name="Output 2 2 2 3" xfId="7105" xr:uid="{B77394A8-5305-465C-94C0-D4B84D9FBACC}"/>
    <cellStyle name="Output 2 2 2 4" xfId="16582" xr:uid="{5069B2E7-C9AA-49E7-8039-D1DFEDEB8968}"/>
    <cellStyle name="Output 2 2 2 5" xfId="15348" xr:uid="{76F6BC4F-D10C-4DA2-96EC-FEA97BA7D12F}"/>
    <cellStyle name="Output 2 2 2 6" xfId="20083" xr:uid="{F49F460D-A8F5-4279-92BB-7DCFA1FEA296}"/>
    <cellStyle name="Output 2 2 2 7" xfId="7799" xr:uid="{9BEADC72-5742-4463-9845-3E865780E6CD}"/>
    <cellStyle name="Output 2 2 2 8" xfId="30320" xr:uid="{81C7E8F0-B5DE-497E-8B30-6E39787B044A}"/>
    <cellStyle name="Output 2 2 2 9" xfId="34776" xr:uid="{92A3B2C0-A429-4A48-882C-2BD26BD3615E}"/>
    <cellStyle name="Output 2 2 3" xfId="1806" xr:uid="{261B1B74-ABEA-4EA0-B201-30551C2A421D}"/>
    <cellStyle name="Output 2 2 3 2" xfId="11167" xr:uid="{F40AC7FE-07ED-496B-906E-2E20E3C807FD}"/>
    <cellStyle name="Output 2 2 3 3" xfId="11672" xr:uid="{576D66B0-1628-4255-A905-20D4B040DAB0}"/>
    <cellStyle name="Output 2 2 3 4" xfId="15564" xr:uid="{4EDDA094-CDEE-4353-86B5-C4B384EB9B6C}"/>
    <cellStyle name="Output 2 2 3 5" xfId="19531" xr:uid="{A2BC9959-FCC6-49E3-8C59-3029FF930640}"/>
    <cellStyle name="Output 2 2 3 6" xfId="24143" xr:uid="{538C9F37-31AA-44E3-9882-F735AB7B8E99}"/>
    <cellStyle name="Output 2 2 3 7" xfId="27706" xr:uid="{1D3384D5-90E0-4028-8505-F2AB73B16E61}"/>
    <cellStyle name="Output 2 2 3 8" xfId="27248" xr:uid="{3F6534C4-8EA3-4E9C-A421-EB4D55408A6E}"/>
    <cellStyle name="Output 2 2 3 9" xfId="35061" xr:uid="{D5160C93-9AAE-4685-9F81-A83E4F69415E}"/>
    <cellStyle name="Output 2 2 4" xfId="1813" xr:uid="{ACC69FD9-43D1-4EBB-BF58-F815AF6FB928}"/>
    <cellStyle name="Output 2 2 4 2" xfId="9974" xr:uid="{52327361-505C-4F06-BDBE-3F63594B7BF1}"/>
    <cellStyle name="Output 2 2 4 3" xfId="14977" xr:uid="{B2F02E0D-814C-4C64-A67D-598930C85A04}"/>
    <cellStyle name="Output 2 2 4 4" xfId="11320" xr:uid="{E2CDA65E-40CF-422B-A5AA-3725E6A25B16}"/>
    <cellStyle name="Output 2 2 4 5" xfId="19525" xr:uid="{FE4B190E-9EFF-4966-A2DE-A790875BFBA8}"/>
    <cellStyle name="Output 2 2 4 6" xfId="23292" xr:uid="{A7DF67C2-A37A-4CBB-959D-FE41DA131CDB}"/>
    <cellStyle name="Output 2 2 4 7" xfId="26938" xr:uid="{76A0AD4F-61FD-4D3D-B283-27CB917046FA}"/>
    <cellStyle name="Output 2 2 4 8" xfId="30425" xr:uid="{3B1B0DC6-0AD6-428E-8CFD-17BEFCEE8D5C}"/>
    <cellStyle name="Output 2 2 4 9" xfId="34564" xr:uid="{08793D2D-D900-40AE-AB53-232A3C43EC89}"/>
    <cellStyle name="Output 2 2 5" xfId="3874" xr:uid="{6096DE90-749B-4EA8-A9B0-A72A4623655A}"/>
    <cellStyle name="Output 2 2 5 2" xfId="12714" xr:uid="{6BE9C317-F3A5-467A-ACB5-26C771AA205B}"/>
    <cellStyle name="Output 2 2 5 3" xfId="12870" xr:uid="{57AB313C-791A-459B-A96E-AE8C2142F8C2}"/>
    <cellStyle name="Output 2 2 5 4" xfId="18221" xr:uid="{C47E1BFB-D263-417A-8C23-A988C417BEA0}"/>
    <cellStyle name="Output 2 2 5 5" xfId="21974" xr:uid="{D6941330-E420-4B14-8551-BA6C68DF6C91}"/>
    <cellStyle name="Output 2 2 5 6" xfId="25639" xr:uid="{5B04905C-0E51-4A86-BE98-873F2273A1A8}"/>
    <cellStyle name="Output 2 2 5 7" xfId="29170" xr:uid="{E7DFA77B-E30F-40ED-87E3-1B961D59D73C}"/>
    <cellStyle name="Output 2 2 5 8" xfId="32440" xr:uid="{4A8CA23D-83CA-41AF-A514-CA5678F3E49C}"/>
    <cellStyle name="Output 2 2 5 9" xfId="34145" xr:uid="{B4CCB517-6986-4EBB-9A3B-D429AFBBF805}"/>
    <cellStyle name="Output 2 2 6" xfId="4267" xr:uid="{F0110076-DAEC-4CDB-9C01-58B579B3DF54}"/>
    <cellStyle name="Output 2 2 6 2" xfId="6843" xr:uid="{42840955-3EA0-4B05-84FD-98C75F8E8913}"/>
    <cellStyle name="Output 2 2 6 3" xfId="15189" xr:uid="{DB4CA245-DF35-444B-98D6-7D5BFE07CE0F}"/>
    <cellStyle name="Output 2 2 6 4" xfId="18614" xr:uid="{87F375DE-BB51-4655-B7B9-54BA441B7A90}"/>
    <cellStyle name="Output 2 2 6 5" xfId="22366" xr:uid="{129DAB0D-299A-4A5F-96C6-7542C783B63F}"/>
    <cellStyle name="Output 2 2 6 6" xfId="26032" xr:uid="{E6242679-6E8B-4510-AC00-23967B4CD394}"/>
    <cellStyle name="Output 2 2 6 7" xfId="29563" xr:uid="{397BB525-EC86-4968-A306-34BCD3D5ED85}"/>
    <cellStyle name="Output 2 2 6 8" xfId="32826" xr:uid="{28A267C5-56BF-4CD3-85C2-64AB0C47FACC}"/>
    <cellStyle name="Output 2 2 7" xfId="4876" xr:uid="{D3023069-DE13-4BF0-AA5D-2994BAFCD31E}"/>
    <cellStyle name="Output 2 2 7 2" xfId="12169" xr:uid="{E1B3DA84-1CE6-4965-A8F9-D91758EBF187}"/>
    <cellStyle name="Output 2 2 7 3" xfId="15847" xr:uid="{9D26BE8A-4635-4AEB-9E0B-7B47596B8263}"/>
    <cellStyle name="Output 2 2 7 4" xfId="19223" xr:uid="{5F5C0FF5-E696-4731-B3A4-1073FEA6887B}"/>
    <cellStyle name="Output 2 2 7 5" xfId="22974" xr:uid="{2D35DAC7-106B-4705-87F0-8190840EFCA5}"/>
    <cellStyle name="Output 2 2 7 6" xfId="26640" xr:uid="{77061C3C-AABE-4033-9781-85DCD3F38859}"/>
    <cellStyle name="Output 2 2 7 7" xfId="30172" xr:uid="{84BD9FFE-9881-440E-80B2-EE575A052FF8}"/>
    <cellStyle name="Output 2 2 7 8" xfId="33428" xr:uid="{06830D2D-0231-42FB-8838-0FAB95466203}"/>
    <cellStyle name="Output 2 2 8" xfId="12845" xr:uid="{1D9706C9-FD8B-4E1E-96C5-EDFFCBB50E67}"/>
    <cellStyle name="Output 2 2 9" xfId="12976" xr:uid="{14ECDDD2-EFD8-4186-84FC-A9C0C68C0F68}"/>
    <cellStyle name="Output 2 3" xfId="1089" xr:uid="{D61670A1-FA09-4F60-91B0-4AEFE1CF3063}"/>
    <cellStyle name="Output 2 3 10" xfId="14107" xr:uid="{382B9412-A9EB-47F1-968B-DAD77AFC117A}"/>
    <cellStyle name="Output 2 3 11" xfId="19854" xr:uid="{B3AB8D4A-B9B6-4097-ACC2-3AEF32055577}"/>
    <cellStyle name="Output 2 3 12" xfId="23611" xr:uid="{8CCC9E92-C61C-40DB-BF0B-1D92A6B9E4BE}"/>
    <cellStyle name="Output 2 3 13" xfId="27215" xr:uid="{7C85E6E6-2948-46B5-9C99-C3E1EABB7341}"/>
    <cellStyle name="Output 2 3 14" xfId="30674" xr:uid="{4E3C2AE6-05F2-47AA-94AC-20DC9E2287CD}"/>
    <cellStyle name="Output 2 3 15" xfId="35048" xr:uid="{00C00579-5DB9-48DC-8118-366A50BC6490}"/>
    <cellStyle name="Output 2 3 2" xfId="2380" xr:uid="{A1FF573B-E3C5-4A1B-99AE-BC27A0D8545A}"/>
    <cellStyle name="Output 2 3 2 2" xfId="9580" xr:uid="{7F6642AA-F96D-4AAB-A90C-3FAC27BED61F}"/>
    <cellStyle name="Output 2 3 2 3" xfId="13931" xr:uid="{F5BCADE3-E8F2-4631-9EB7-0D965AD3AC46}"/>
    <cellStyle name="Output 2 3 2 4" xfId="9275" xr:uid="{6DA0CA84-A0AC-443A-8098-98B4ED641811}"/>
    <cellStyle name="Output 2 3 2 5" xfId="13980" xr:uid="{B0526F3E-C025-4A77-9BA2-892075696C05}"/>
    <cellStyle name="Output 2 3 2 6" xfId="14440" xr:uid="{D94C2A91-7E68-470F-BE27-189FC57A3328}"/>
    <cellStyle name="Output 2 3 2 7" xfId="23962" xr:uid="{8DAFC8FF-C9E9-4C93-A978-B4D82D53E8E4}"/>
    <cellStyle name="Output 2 3 2 8" xfId="30322" xr:uid="{2A003F25-E919-41AF-9E95-F11E90C56F6C}"/>
    <cellStyle name="Output 2 3 3" xfId="1886" xr:uid="{6B379491-BDB3-413D-A92F-685B260413A0}"/>
    <cellStyle name="Output 2 3 3 2" xfId="8451" xr:uid="{0290CE48-6DC5-4AC5-8795-8F957C76CE7F}"/>
    <cellStyle name="Output 2 3 3 3" xfId="9515" xr:uid="{DAEBFC24-32D1-4281-AD4B-6122C4BADAD3}"/>
    <cellStyle name="Output 2 3 3 4" xfId="13957" xr:uid="{D958B6ED-4600-4705-BBB3-DDE0938D24D5}"/>
    <cellStyle name="Output 2 3 3 5" xfId="19493" xr:uid="{68A1EBB2-70C4-4437-9144-2D10326BF3FD}"/>
    <cellStyle name="Output 2 3 3 6" xfId="10646" xr:uid="{CAEEEA89-EC91-4AD1-9F75-9EC1AB8351C5}"/>
    <cellStyle name="Output 2 3 3 7" xfId="26906" xr:uid="{888E98DA-573B-43D1-BACA-E6FEBECA2A89}"/>
    <cellStyle name="Output 2 3 3 8" xfId="27287" xr:uid="{3152924D-AD15-4A27-800B-61CD7CA0103C}"/>
    <cellStyle name="Output 2 3 4" xfId="3176" xr:uid="{ACB9A19E-2913-4C53-AED9-CFE155312454}"/>
    <cellStyle name="Output 2 3 4 2" xfId="10862" xr:uid="{739925FC-290D-4026-81F7-3DD4EC913FFB}"/>
    <cellStyle name="Output 2 3 4 3" xfId="8774" xr:uid="{F6C21BBC-FFF0-4517-B8ED-2458BC42BC28}"/>
    <cellStyle name="Output 2 3 4 4" xfId="17523" xr:uid="{922E4813-ADCE-41AF-8582-A815169FC831}"/>
    <cellStyle name="Output 2 3 4 5" xfId="21279" xr:uid="{89E7DAB9-B0F2-46D4-A112-07F5528A5402}"/>
    <cellStyle name="Output 2 3 4 6" xfId="24941" xr:uid="{809EC732-4FF3-4C4A-A084-0451CA39B067}"/>
    <cellStyle name="Output 2 3 4 7" xfId="28472" xr:uid="{7F64AD08-A60A-494F-B486-CF6D96FD79D4}"/>
    <cellStyle name="Output 2 3 4 8" xfId="31753" xr:uid="{4F048467-B114-46DA-A04B-556008A8D408}"/>
    <cellStyle name="Output 2 3 5" xfId="3633" xr:uid="{553EAECC-DB60-4D4E-90CC-87634E4ECCA7}"/>
    <cellStyle name="Output 2 3 5 2" xfId="8573" xr:uid="{48739300-DC71-47A6-978B-D4818056BF80}"/>
    <cellStyle name="Output 2 3 5 3" xfId="13844" xr:uid="{DA907226-EB3C-423E-A009-982B3A692535}"/>
    <cellStyle name="Output 2 3 5 4" xfId="17980" xr:uid="{753F68D9-420E-439E-8475-D88BF3A9394A}"/>
    <cellStyle name="Output 2 3 5 5" xfId="21736" xr:uid="{EFD57433-D64E-4FF9-A3DD-319D92FF5CEA}"/>
    <cellStyle name="Output 2 3 5 6" xfId="25398" xr:uid="{D0AA690D-C4D3-43D9-BD03-4F97C7241994}"/>
    <cellStyle name="Output 2 3 5 7" xfId="28929" xr:uid="{E5827C33-D90A-4A8B-9C62-4B19A8C9D057}"/>
    <cellStyle name="Output 2 3 5 8" xfId="32206" xr:uid="{138AB304-260D-4393-BF0C-24A8136C9B3A}"/>
    <cellStyle name="Output 2 3 6" xfId="4609" xr:uid="{E087FD3D-0441-434F-A342-44024086CBA4}"/>
    <cellStyle name="Output 2 3 6 2" xfId="12429" xr:uid="{23AC460A-A5DC-407A-82AE-56424A620D28}"/>
    <cellStyle name="Output 2 3 6 3" xfId="10056" xr:uid="{AA7BDB44-0097-4F62-9A1F-2B1774F745AD}"/>
    <cellStyle name="Output 2 3 6 4" xfId="18956" xr:uid="{8ED9348B-A44A-4ED8-893B-A6AB92001E56}"/>
    <cellStyle name="Output 2 3 6 5" xfId="22708" xr:uid="{53A2DEED-D774-48F6-8450-C6022BB3244B}"/>
    <cellStyle name="Output 2 3 6 6" xfId="26373" xr:uid="{53FA8E0D-D46A-4744-91E9-765861CD386D}"/>
    <cellStyle name="Output 2 3 6 7" xfId="29905" xr:uid="{A95FDAB5-1A88-4154-A14A-36F224AE74E9}"/>
    <cellStyle name="Output 2 3 6 8" xfId="33165" xr:uid="{D744AA5F-76C7-41AB-A987-EA375C393317}"/>
    <cellStyle name="Output 2 3 7" xfId="4713" xr:uid="{F9BBDBEB-2A8A-4E41-8D41-D304B63D0A9D}"/>
    <cellStyle name="Output 2 3 7 2" xfId="12331" xr:uid="{9009B1F7-E9D3-4BC7-AFDD-BA91DE039511}"/>
    <cellStyle name="Output 2 3 7 3" xfId="16777" xr:uid="{FCD50A57-F468-48AF-80DF-06CA09BF65A1}"/>
    <cellStyle name="Output 2 3 7 4" xfId="19060" xr:uid="{BCC15CAD-3A54-4607-B9B8-AEC6E5A2370A}"/>
    <cellStyle name="Output 2 3 7 5" xfId="22812" xr:uid="{1A1FD302-8218-4F66-B0CC-AE43FCFCA0B6}"/>
    <cellStyle name="Output 2 3 7 6" xfId="26477" xr:uid="{0AFA207B-F1AF-4D07-8868-62B3404FB8CA}"/>
    <cellStyle name="Output 2 3 7 7" xfId="30009" xr:uid="{8116BAEE-6BDB-42B0-9175-2BD66D88D311}"/>
    <cellStyle name="Output 2 3 7 8" xfId="33268" xr:uid="{3E64D122-0BDB-442A-B1A3-792A61BA9862}"/>
    <cellStyle name="Output 2 3 8" xfId="11611" xr:uid="{FFD793D1-7BF4-4945-9E4D-0CC973EE91E0}"/>
    <cellStyle name="Output 2 3 9" xfId="16057" xr:uid="{4BA2FEF5-23E9-4E06-910C-B62ADF099E1D}"/>
    <cellStyle name="Output 2 4" xfId="1087" xr:uid="{061A3840-A1C8-4D65-B32F-1CBCD112D80C}"/>
    <cellStyle name="Output 2 4 10" xfId="13189" xr:uid="{F3945811-404A-4C67-8EA2-B499B755AE99}"/>
    <cellStyle name="Output 2 4 11" xfId="19856" xr:uid="{92C09BBD-0124-408E-89B2-2087260C0FCC}"/>
    <cellStyle name="Output 2 4 12" xfId="23613" xr:uid="{23E541C2-6604-430B-BC0F-3A6FAFA53207}"/>
    <cellStyle name="Output 2 4 13" xfId="27217" xr:uid="{8DAEC746-A2B4-46E3-9F81-6CFD1CF39819}"/>
    <cellStyle name="Output 2 4 14" xfId="30676" xr:uid="{31E0E1AF-0E79-4CD2-A966-6B1366E4B4CC}"/>
    <cellStyle name="Output 2 4 2" xfId="2378" xr:uid="{573FF6D6-11AD-4654-AAE8-2758EB412D75}"/>
    <cellStyle name="Output 2 4 2 2" xfId="9817" xr:uid="{22E4BB3B-EE33-4E73-957A-C3537FD0B0D4}"/>
    <cellStyle name="Output 2 4 2 3" xfId="11657" xr:uid="{7AA789D4-AB49-45CE-BA50-E1C2FB8878E7}"/>
    <cellStyle name="Output 2 4 2 4" xfId="17016" xr:uid="{32CA9083-2AE1-46F4-92A0-77E9AB480A2B}"/>
    <cellStyle name="Output 2 4 2 5" xfId="9545" xr:uid="{064BCD64-DA46-4D3C-9438-1B91136A065B}"/>
    <cellStyle name="Output 2 4 2 6" xfId="20230" xr:uid="{50BB02D1-A8F4-41A1-8F91-27F2CFD51FBA}"/>
    <cellStyle name="Output 2 4 2 7" xfId="23839" xr:uid="{C70D3C50-2884-4816-B0FB-0F081528850B}"/>
    <cellStyle name="Output 2 4 2 8" xfId="30323" xr:uid="{199BD4ED-8E2A-4F6F-9199-34C8E71CC219}"/>
    <cellStyle name="Output 2 4 3" xfId="2074" xr:uid="{1F82BABF-FE2A-4421-AC25-DC8F07D8A86F}"/>
    <cellStyle name="Output 2 4 3 2" xfId="10545" xr:uid="{3F7828D8-14AD-43E2-B1DC-0D3F5840A7A2}"/>
    <cellStyle name="Output 2 4 3 3" xfId="16670" xr:uid="{694AAE48-B664-453A-806F-A97E65179EF4}"/>
    <cellStyle name="Output 2 4 3 4" xfId="16131" xr:uid="{3044900B-1B26-4C36-A4AC-A89E64362B0E}"/>
    <cellStyle name="Output 2 4 3 5" xfId="14321" xr:uid="{CD4EFF1B-E1A3-4695-958A-60264639E6AF}"/>
    <cellStyle name="Output 2 4 3 6" xfId="20530" xr:uid="{58F95A8D-3499-4872-8DD7-A1F5B6759F78}"/>
    <cellStyle name="Output 2 4 3 7" xfId="23776" xr:uid="{76E702FE-7034-4E4B-BCCF-A3BB34600CAC}"/>
    <cellStyle name="Output 2 4 3 8" xfId="24103" xr:uid="{035AF95D-855C-42B9-9BFC-419AE3FA533C}"/>
    <cellStyle name="Output 2 4 4" xfId="1812" xr:uid="{75FA5E63-ACF1-4A4F-AE98-CA53D02E20FC}"/>
    <cellStyle name="Output 2 4 4 2" xfId="9944" xr:uid="{4ECFF086-8670-4E12-A083-4145652349D5}"/>
    <cellStyle name="Output 2 4 4 3" xfId="15139" xr:uid="{521F6F50-3730-4B3B-926D-324F86C39AE1}"/>
    <cellStyle name="Output 2 4 4 4" xfId="15150" xr:uid="{D9145736-1806-4ED5-9E14-DCD90B129931}"/>
    <cellStyle name="Output 2 4 4 5" xfId="19526" xr:uid="{F00CDF9F-9B80-4BDC-8BFA-FA1EA14C88B3}"/>
    <cellStyle name="Output 2 4 4 6" xfId="24140" xr:uid="{3494EDA3-B29A-4EBA-8EB1-4D387CE991F4}"/>
    <cellStyle name="Output 2 4 4 7" xfId="26939" xr:uid="{36834919-5103-45EB-A180-7D7625C03131}"/>
    <cellStyle name="Output 2 4 4 8" xfId="27250" xr:uid="{3BE193D2-9439-4A89-BE70-D04C36F332DE}"/>
    <cellStyle name="Output 2 4 5" xfId="3162" xr:uid="{B9B576D2-651C-4C7A-82FF-002C0481CD30}"/>
    <cellStyle name="Output 2 4 5 2" xfId="8405" xr:uid="{684DB0B7-C3D7-4BE0-9350-3F5118A5E113}"/>
    <cellStyle name="Output 2 4 5 3" xfId="13988" xr:uid="{E3AD2186-FF09-4958-A01C-32D4EBC3FD1B}"/>
    <cellStyle name="Output 2 4 5 4" xfId="17509" xr:uid="{07F1DD5E-85BF-48E3-87BF-27352B89EDB2}"/>
    <cellStyle name="Output 2 4 5 5" xfId="21265" xr:uid="{65A229FE-D9C9-4FDD-B981-F8104FB9D616}"/>
    <cellStyle name="Output 2 4 5 6" xfId="24927" xr:uid="{F72CEFA9-E8A1-4823-9B07-53700F665F98}"/>
    <cellStyle name="Output 2 4 5 7" xfId="28458" xr:uid="{E01E18BE-8D2A-4BD1-8027-F2C0C3593B23}"/>
    <cellStyle name="Output 2 4 5 8" xfId="31739" xr:uid="{58737663-FCCB-48B9-A50F-FE0A47B111BF}"/>
    <cellStyle name="Output 2 4 6" xfId="4610" xr:uid="{8634282C-AA2C-4746-AA57-AC3C89B745C4}"/>
    <cellStyle name="Output 2 4 6 2" xfId="7363" xr:uid="{7893BF0B-BEAA-4E8A-9F48-FBA13187EF0B}"/>
    <cellStyle name="Output 2 4 6 3" xfId="9718" xr:uid="{DC2BBF87-8A18-473F-B1F1-8CB13C8388B4}"/>
    <cellStyle name="Output 2 4 6 4" xfId="18957" xr:uid="{7D5B41E0-60D3-4904-B484-AFF8691FE3B3}"/>
    <cellStyle name="Output 2 4 6 5" xfId="22709" xr:uid="{6DF79281-00D2-4DA4-BD8D-997A881E80D8}"/>
    <cellStyle name="Output 2 4 6 6" xfId="26374" xr:uid="{F0111D7F-61D1-41D0-84DE-5D10B5DD5359}"/>
    <cellStyle name="Output 2 4 6 7" xfId="29906" xr:uid="{E9DB3248-1A50-485C-93F4-CBCDB49CA8FF}"/>
    <cellStyle name="Output 2 4 6 8" xfId="33166" xr:uid="{831D09E3-7D7B-4412-8A33-92BAC8A2A6C7}"/>
    <cellStyle name="Output 2 4 7" xfId="4585" xr:uid="{D6BA0EA8-920C-4466-A6FD-23CCDB3F004A}"/>
    <cellStyle name="Output 2 4 7 2" xfId="12453" xr:uid="{23044C1B-CCE1-4499-BF7F-1DAC3D089676}"/>
    <cellStyle name="Output 2 4 7 3" xfId="15511" xr:uid="{54F59FA0-6491-4FCA-BDD8-DFF24A177C6B}"/>
    <cellStyle name="Output 2 4 7 4" xfId="18932" xr:uid="{7060BFF9-C8BA-426A-AB66-792743BBCD11}"/>
    <cellStyle name="Output 2 4 7 5" xfId="22684" xr:uid="{93369448-D702-4305-883A-F4A847BEA3A4}"/>
    <cellStyle name="Output 2 4 7 6" xfId="26349" xr:uid="{5FD65B0C-7B97-4C4B-B892-DB8213B40137}"/>
    <cellStyle name="Output 2 4 7 7" xfId="29881" xr:uid="{2F80BD34-BC09-4C6B-BE07-AFBE135A4F29}"/>
    <cellStyle name="Output 2 4 7 8" xfId="33142" xr:uid="{D36D55F9-8827-42C1-8B7A-A94B2EDBA81E}"/>
    <cellStyle name="Output 2 4 8" xfId="8008" xr:uid="{0FFFF5FD-F81C-488E-85F7-8E4FFC04DA72}"/>
    <cellStyle name="Output 2 4 9" xfId="14162" xr:uid="{462BD73D-32B2-4178-993D-DD69DADF4DCF}"/>
    <cellStyle name="Output 2 5" xfId="1999" xr:uid="{12F73AB5-0424-4F92-B615-FF9D72846428}"/>
    <cellStyle name="Output 2 5 2" xfId="10703" xr:uid="{D46ADC6D-355C-4E91-A2E8-40A60FBDABDD}"/>
    <cellStyle name="Output 2 5 3" xfId="16877" xr:uid="{E90FEFE1-54C8-48A2-9658-0B13C438F2F5}"/>
    <cellStyle name="Output 2 5 4" xfId="16212" xr:uid="{A2223271-5DF3-46A2-9758-5F747BA0F90C}"/>
    <cellStyle name="Output 2 5 5" xfId="8268" xr:uid="{5DD63854-147F-4D89-A13B-3FC220D9F23D}"/>
    <cellStyle name="Output 2 5 6" xfId="19991" xr:uid="{630F591D-3338-457F-A1A8-3CBFA08366F8}"/>
    <cellStyle name="Output 2 5 7" xfId="15098" xr:uid="{B9EB0B81-A9AC-4213-BF5B-E4F75D1F22F9}"/>
    <cellStyle name="Output 2 5 8" xfId="27339" xr:uid="{40614143-C6D9-4001-BB76-65F0EE71B0B8}"/>
    <cellStyle name="Output 2 6" xfId="1936" xr:uid="{C639BC7A-1329-4DBD-A499-2F2365411982}"/>
    <cellStyle name="Output 2 6 2" xfId="10668" xr:uid="{A676CAF1-0389-45CE-9138-9A9C08877953}"/>
    <cellStyle name="Output 2 6 3" xfId="7491" xr:uid="{3D4066F3-CB29-4191-B003-05232C489583}"/>
    <cellStyle name="Output 2 6 4" xfId="13771" xr:uid="{F5C59BAA-71AF-4965-9426-802D35CFF9CB}"/>
    <cellStyle name="Output 2 6 5" xfId="8050" xr:uid="{EC08F512-36AD-4B0A-91A4-05EC65884473}"/>
    <cellStyle name="Output 2 6 6" xfId="19960" xr:uid="{ED6087F4-B5CE-42A9-95BD-E545AFEAF5AB}"/>
    <cellStyle name="Output 2 6 7" xfId="19882" xr:uid="{E147E855-3507-4210-9C8D-7B27891B554A}"/>
    <cellStyle name="Output 2 6 8" xfId="20431" xr:uid="{63505DCC-CAF0-4C67-93FF-531F5F4BFF85}"/>
    <cellStyle name="Output 2 7" xfId="2587" xr:uid="{6196B2E6-A1D5-44E9-9E1C-1C8C71A8ECF7}"/>
    <cellStyle name="Output 2 7 2" xfId="11147" xr:uid="{BD6AF2AA-2654-4E02-A034-7CDD08CECDC6}"/>
    <cellStyle name="Output 2 7 3" xfId="13044" xr:uid="{7F710A40-E417-4841-B453-ECD13463B8C2}"/>
    <cellStyle name="Output 2 7 4" xfId="7607" xr:uid="{0F80D7DD-B43E-42BB-98E1-DB8F8C6F3B23}"/>
    <cellStyle name="Output 2 7 5" xfId="19288" xr:uid="{69E2B892-8C75-4D2B-9894-184615F7B28B}"/>
    <cellStyle name="Output 2 7 6" xfId="23053" xr:uid="{0DB4F497-9FD1-49BA-82AF-2D93A9544056}"/>
    <cellStyle name="Output 2 7 7" xfId="9801" xr:uid="{7038CFE1-27D9-4236-8BC8-D4FBA433D8E2}"/>
    <cellStyle name="Output 2 7 8" xfId="31173" xr:uid="{772C020D-25F8-4D16-B730-1F296C0C8989}"/>
    <cellStyle name="Output 2 8" xfId="4268" xr:uid="{2C6703FB-BA33-486A-A47F-89E818C3EEC8}"/>
    <cellStyle name="Output 2 8 2" xfId="12677" xr:uid="{AF7F8ABF-44E7-434E-80DC-AE02F2D12ACC}"/>
    <cellStyle name="Output 2 8 3" xfId="7422" xr:uid="{31168B04-C3A0-42D3-8F8C-0AABED775D72}"/>
    <cellStyle name="Output 2 8 4" xfId="18615" xr:uid="{202E9F11-5B9A-4FEF-BD73-8C348D676166}"/>
    <cellStyle name="Output 2 8 5" xfId="22367" xr:uid="{35B19186-172D-4D5B-8207-5AB24555283C}"/>
    <cellStyle name="Output 2 8 6" xfId="26033" xr:uid="{9BA70D48-3693-4A68-BEEC-5CBDE452F724}"/>
    <cellStyle name="Output 2 8 7" xfId="29564" xr:uid="{D302873B-38E4-465A-9DC6-D2C3C6EBDA6E}"/>
    <cellStyle name="Output 2 8 8" xfId="32827" xr:uid="{8E178896-845A-4521-B711-50C5E41C877C}"/>
    <cellStyle name="Output 2 9" xfId="4569" xr:uid="{2BBC1425-2EFB-42A2-B267-2B2AAFCD1CFD}"/>
    <cellStyle name="Output 2 9 2" xfId="12467" xr:uid="{C13BBDE3-45D3-4C44-9F5C-45587654DBC2}"/>
    <cellStyle name="Output 2 9 3" xfId="15038" xr:uid="{195EF59E-36E0-49DC-A92C-4E6358122B05}"/>
    <cellStyle name="Output 2 9 4" xfId="18916" xr:uid="{76312575-BE90-4669-8005-0F3B02B15F2E}"/>
    <cellStyle name="Output 2 9 5" xfId="22668" xr:uid="{F0896028-0F5F-4247-89E1-CA4594071240}"/>
    <cellStyle name="Output 2 9 6" xfId="26333" xr:uid="{64843850-99E9-4B59-ACCD-580574996826}"/>
    <cellStyle name="Output 2 9 7" xfId="29865" xr:uid="{DBCB3BA0-79D5-4131-A284-5A780817B4DC}"/>
    <cellStyle name="Output 2 9 8" xfId="33126" xr:uid="{27AB5A78-DBC2-4104-8B26-7F7800690317}"/>
    <cellStyle name="Output 3" xfId="1090" xr:uid="{ABA01467-7A65-4BF9-9547-13FC56637522}"/>
    <cellStyle name="Output 3 10" xfId="11389" xr:uid="{0A11DEDF-4587-45BC-94F9-A2F38E9FDF06}"/>
    <cellStyle name="Output 3 11" xfId="16275" xr:uid="{C9308D90-5788-4A9C-8598-1BAD3EAB84A5}"/>
    <cellStyle name="Output 3 12" xfId="13615" xr:uid="{5A9BEE6E-C809-455D-9D66-57DA75767895}"/>
    <cellStyle name="Output 3 13" xfId="19853" xr:uid="{1D474EBD-21C3-4855-BA06-12B8F64EA189}"/>
    <cellStyle name="Output 3 14" xfId="23610" xr:uid="{985B8673-A971-48C7-AFF7-9186097433CD}"/>
    <cellStyle name="Output 3 15" xfId="27214" xr:uid="{A9F0C2E5-F81D-4DB7-B0D6-4AD124BF3543}"/>
    <cellStyle name="Output 3 16" xfId="30673" xr:uid="{89606CCE-6D3E-4648-9C6C-0234DD8DF7B4}"/>
    <cellStyle name="Output 3 2" xfId="2381" xr:uid="{CF3688E1-E97B-4121-B48E-75BF354190B3}"/>
    <cellStyle name="Output 3 2 2" xfId="8351" xr:uid="{B09560A1-02B8-4521-9D1E-3A4DA09F1BAC}"/>
    <cellStyle name="Output 3 2 2 2" xfId="34777" xr:uid="{1454A027-B00F-4A07-88F0-F31A08B92772}"/>
    <cellStyle name="Output 3 2 3" xfId="14219" xr:uid="{9D9B0087-1593-4C6F-B9DC-A3F7CECB3F09}"/>
    <cellStyle name="Output 3 2 3 2" xfId="35062" xr:uid="{289E9263-5CBE-43E0-AB27-7BC5078BBAF5}"/>
    <cellStyle name="Output 3 2 4" xfId="14690" xr:uid="{6C2C14D9-E3C1-423C-87ED-CDF69CAF3E15}"/>
    <cellStyle name="Output 3 2 4 2" xfId="34565" xr:uid="{D964CBB2-A94B-4DBE-ABBF-EE7032680717}"/>
    <cellStyle name="Output 3 2 5" xfId="17020" xr:uid="{EB303250-B30B-4551-A12C-7A17AD08061E}"/>
    <cellStyle name="Output 3 2 5 2" xfId="34146" xr:uid="{1FE98BAD-E7AC-42E1-AE44-5722E7856528}"/>
    <cellStyle name="Output 3 2 6" xfId="14240" xr:uid="{54D4EB4A-06C4-474B-828A-0DEC39AE40F2}"/>
    <cellStyle name="Output 3 2 7" xfId="23873" xr:uid="{718020BB-8666-433C-96F0-3F62DC1FC87A}"/>
    <cellStyle name="Output 3 2 8" xfId="30321" xr:uid="{0DE5E64F-A088-477D-B22E-CA053721DF41}"/>
    <cellStyle name="Output 3 2 9" xfId="33769" xr:uid="{B2F26138-846D-420E-8625-07EBDD405D75}"/>
    <cellStyle name="Output 3 3" xfId="1957" xr:uid="{31239E59-230D-428F-B371-F80164D1A7B6}"/>
    <cellStyle name="Output 3 3 2" xfId="8217" xr:uid="{17F86B1C-5EBB-44D4-9412-C839F5AC8346}"/>
    <cellStyle name="Output 3 3 3" xfId="15221" xr:uid="{B686A786-D483-44FD-8B32-03339F1C9837}"/>
    <cellStyle name="Output 3 3 4" xfId="11152" xr:uid="{01707B15-9346-46A3-8DCA-2267B9BAB537}"/>
    <cellStyle name="Output 3 3 5" xfId="9716" xr:uid="{6985C7EC-70CC-4D72-AC12-76DAE4B015A3}"/>
    <cellStyle name="Output 3 3 6" xfId="13670" xr:uid="{59233C68-6683-4743-9EDF-8A55977A238B}"/>
    <cellStyle name="Output 3 3 7" xfId="23722" xr:uid="{4705CAFA-1B39-4F60-AE43-9D4A3D53D5B0}"/>
    <cellStyle name="Output 3 3 8" xfId="27320" xr:uid="{6680FCE2-2378-4AC6-B9B5-36C6EF068E6A}"/>
    <cellStyle name="Output 3 3 9" xfId="35173" xr:uid="{6C01837D-4BCA-4A2F-A8A6-CADAA2D35B83}"/>
    <cellStyle name="Output 3 4" xfId="1874" xr:uid="{2C091C13-8947-44F0-8A19-4D46D8DB4687}"/>
    <cellStyle name="Output 3 4 2" xfId="11574" xr:uid="{B35E73AC-E628-4078-BFB5-16CB0F2C216F}"/>
    <cellStyle name="Output 3 4 3" xfId="16094" xr:uid="{F106165B-0C0C-446D-B735-6FDE8BF87EDE}"/>
    <cellStyle name="Output 3 4 4" xfId="11581" xr:uid="{D948806B-0652-4307-A4A3-BF68752CED48}"/>
    <cellStyle name="Output 3 4 5" xfId="16073" xr:uid="{3420D9D7-B6F6-4AC8-89D0-185480B9B630}"/>
    <cellStyle name="Output 3 4 6" xfId="7281" xr:uid="{FCDB0264-3D8A-4538-AD56-7027998FDF78}"/>
    <cellStyle name="Output 3 4 7" xfId="27682" xr:uid="{35D59F9A-5CC7-4F7C-A921-2BAD1E09EAEF}"/>
    <cellStyle name="Output 3 4 8" xfId="27275" xr:uid="{3DD9B7F6-E38B-4865-A0D0-3E540A86B0B1}"/>
    <cellStyle name="Output 3 5" xfId="3843" xr:uid="{1864578B-E308-4182-BF49-52F73D05C91B}"/>
    <cellStyle name="Output 3 5 2" xfId="7022" xr:uid="{C2A44270-11C6-48F3-9108-79CE0FCABEAF}"/>
    <cellStyle name="Output 3 5 3" xfId="11113" xr:uid="{8670A45A-9FDE-41E8-BD9E-11ECB3019B2B}"/>
    <cellStyle name="Output 3 5 4" xfId="18190" xr:uid="{2EEF4646-6415-436E-A1EB-1A8B8CDB5E29}"/>
    <cellStyle name="Output 3 5 5" xfId="21943" xr:uid="{5E07F7FB-E23C-4D03-9C89-F1E0C28E2CA7}"/>
    <cellStyle name="Output 3 5 6" xfId="25608" xr:uid="{E8B3B898-282E-43FE-911A-78A0875A8484}"/>
    <cellStyle name="Output 3 5 7" xfId="29139" xr:uid="{218D65FD-2BE2-4AE9-8707-D5EBCA681A0E}"/>
    <cellStyle name="Output 3 5 8" xfId="32410" xr:uid="{ACD7BA10-C58A-4E7C-9CF5-25D91AF9AFAA}"/>
    <cellStyle name="Output 3 6" xfId="2773" xr:uid="{E5909DC2-B230-4920-BB25-7DDAFB3DE64A}"/>
    <cellStyle name="Output 3 6 2" xfId="8421" xr:uid="{2A3430A3-9F87-4335-8E43-77ED8361C82F}"/>
    <cellStyle name="Output 3 6 3" xfId="14160" xr:uid="{7DC84BB2-8021-4963-8C05-1556D22536BB}"/>
    <cellStyle name="Output 3 6 4" xfId="17121" xr:uid="{1CBCDCBD-E1F8-4CC3-BB00-7B57A87C61C7}"/>
    <cellStyle name="Output 3 6 5" xfId="20879" xr:uid="{650D9F74-AA3F-4F22-AAB3-34DDB4523427}"/>
    <cellStyle name="Output 3 6 6" xfId="24540" xr:uid="{68D26E6F-FCF9-4AB3-9F60-E1DBCCD014AD}"/>
    <cellStyle name="Output 3 6 7" xfId="28069" xr:uid="{C1252D43-5DAF-46A5-9C53-80D9F506E4AE}"/>
    <cellStyle name="Output 3 6 8" xfId="31355" xr:uid="{FA97A267-3AE5-4B32-810C-2DA7AD0A3AF7}"/>
    <cellStyle name="Output 3 7" xfId="4765" xr:uid="{36EBF2BB-2B75-400B-B23A-896B9C9B04ED}"/>
    <cellStyle name="Output 3 7 2" xfId="12280" xr:uid="{5FC1CCF3-C250-49D4-97C0-072D4B499713}"/>
    <cellStyle name="Output 3 7 3" xfId="16795" xr:uid="{66772080-FB79-4C54-8BAE-EFFA574F02CA}"/>
    <cellStyle name="Output 3 7 4" xfId="19112" xr:uid="{F40D144F-8D49-4D46-82D8-649B6C4833C0}"/>
    <cellStyle name="Output 3 7 5" xfId="22863" xr:uid="{BE6D0848-FDB1-42D2-935B-A1A3E7E88CC6}"/>
    <cellStyle name="Output 3 7 6" xfId="26529" xr:uid="{3FEC86A4-B7D8-4516-B51D-F3F6F365B38E}"/>
    <cellStyle name="Output 3 7 7" xfId="30061" xr:uid="{616F8354-1319-4DD8-BF3B-C260EE3BCDC1}"/>
    <cellStyle name="Output 3 7 8" xfId="33318" xr:uid="{75FB3C64-16CA-4CDF-93B8-6380E8B9864B}"/>
    <cellStyle name="Output 3 8" xfId="6006" xr:uid="{57AB11D1-A00D-4B63-9FEE-0018FD24EF8A}"/>
    <cellStyle name="Output 3 8 2" xfId="7558" xr:uid="{8D7678CA-F080-483B-A224-7CCC075F70DB}"/>
    <cellStyle name="Output 3 8 3" xfId="10106" xr:uid="{00A58A93-F6EA-4BFA-8242-3855C2DFCABE}"/>
    <cellStyle name="Output 3 8 4" xfId="20279" xr:uid="{FA3557DA-12A0-42B4-A3FF-FB3D207F1E0E}"/>
    <cellStyle name="Output 3 8 5" xfId="23990" xr:uid="{8DBC3953-7AF4-4DCD-8CE3-A352A6D5E28A}"/>
    <cellStyle name="Output 3 8 6" xfId="27554" xr:uid="{2AA329AB-2806-4A49-A405-E61572385426}"/>
    <cellStyle name="Output 3 8 7" xfId="30745" xr:uid="{0BB27AA7-75FE-410B-82A1-F5399A291A6C}"/>
    <cellStyle name="Output 3 8 8" xfId="33492" xr:uid="{36E6A593-A9E7-4C1D-A8FB-2EA1E104BB87}"/>
    <cellStyle name="Output 3 9" xfId="6299" xr:uid="{2D5478A3-0B43-407E-9406-5DD26D526043}"/>
    <cellStyle name="Output 3 9 2" xfId="13200" xr:uid="{D982042C-E3C4-41BA-B30B-4CB9F0678008}"/>
    <cellStyle name="Output 3 9 3" xfId="11797" xr:uid="{0EC082C1-2A75-42D3-B308-4BE223411192}"/>
    <cellStyle name="Output 3 9 4" xfId="20551" xr:uid="{5399803B-8B68-46FD-89AF-AEA7D06917C4}"/>
    <cellStyle name="Output 3 9 5" xfId="24224" xr:uid="{AB4BDD35-7146-444F-849A-2BE0A15C6865}"/>
    <cellStyle name="Output 3 9 6" xfId="27788" xr:uid="{82AC04D7-8ECB-488D-B1B4-952C5268601D}"/>
    <cellStyle name="Output 3 9 7" xfId="30960" xr:uid="{8AC318E1-8540-4E3C-8802-1C105DA30C8B}"/>
    <cellStyle name="Output 3 9 8" xfId="33563" xr:uid="{5848FFA2-77EF-40C1-83DA-5DE354F8DA03}"/>
    <cellStyle name="Output 4" xfId="1318" xr:uid="{00F6E26A-F960-41D6-8BB7-6A02C3B7F6FB}"/>
    <cellStyle name="Output 5" xfId="588" xr:uid="{F2163820-C03D-4794-BE50-F0FEDC246BEC}"/>
    <cellStyle name="Output 6" xfId="553" xr:uid="{EDC9A0D0-7479-4506-99CC-DD1812F8F552}"/>
    <cellStyle name="Output 6 10" xfId="7730" xr:uid="{4A7A06EF-2B3F-4B8B-BF4C-8040F1A0B71A}"/>
    <cellStyle name="Output 6 11" xfId="15475" xr:uid="{D8EAAEF1-CFB8-42AE-88D7-BE34449519BD}"/>
    <cellStyle name="Output 6 12" xfId="8198" xr:uid="{6FBBD687-52E6-4B32-826D-8D41E8790124}"/>
    <cellStyle name="Output 6 13" xfId="13806" xr:uid="{838E6950-4A81-4C8C-A6A7-A12F0ACCE39F}"/>
    <cellStyle name="Output 6 14" xfId="30720" xr:uid="{C436C081-6DC6-4C7F-8270-1BCB8D8021A7}"/>
    <cellStyle name="Output 6 2" xfId="1904" xr:uid="{A6540F26-3EF8-4570-A25D-8505BCB63E21}"/>
    <cellStyle name="Output 6 2 2" xfId="10552" xr:uid="{3D146C9B-378C-4AC0-BA18-FCA4B9E243C3}"/>
    <cellStyle name="Output 6 2 3" xfId="16889" xr:uid="{6BEDC696-92E9-41D6-8FF4-0A174BF11856}"/>
    <cellStyle name="Output 6 2 4" xfId="14753" xr:uid="{C1936184-3A71-4BFD-966C-16E5EC97CF4F}"/>
    <cellStyle name="Output 6 2 5" xfId="7251" xr:uid="{87B176C9-2679-41D7-A583-02A91DBAC65A}"/>
    <cellStyle name="Output 6 2 6" xfId="23245" xr:uid="{57E881F9-7482-4F83-9E7F-60CAD620E10E}"/>
    <cellStyle name="Output 6 2 7" xfId="21195" xr:uid="{890A6BDD-24E2-4889-8ED4-F3B0764A1509}"/>
    <cellStyle name="Output 6 2 8" xfId="27038" xr:uid="{5000D04E-D78F-4930-8E56-0E9A11D1F4A3}"/>
    <cellStyle name="Output 6 3" xfId="2645" xr:uid="{B0C9D040-930B-4433-9944-E9DACCE22133}"/>
    <cellStyle name="Output 6 3 2" xfId="11564" xr:uid="{0C199781-BAE6-4566-B7E6-713AE28E8E69}"/>
    <cellStyle name="Output 6 3 3" xfId="16103" xr:uid="{629DB866-E2BE-4BE1-9899-F0ED4D5F94AB}"/>
    <cellStyle name="Output 6 3 4" xfId="7669" xr:uid="{1045DCCC-964A-42AC-AE64-222E1BF0504B}"/>
    <cellStyle name="Output 6 3 5" xfId="20752" xr:uid="{504EB642-6449-4175-BD24-C67B979A9CC9}"/>
    <cellStyle name="Output 6 3 6" xfId="24412" xr:uid="{43F7BE05-D364-41B4-8E30-B746C3E124B8}"/>
    <cellStyle name="Output 6 3 7" xfId="27941" xr:uid="{AD6966B1-3857-49B9-8CB0-7E7DB7A16A0D}"/>
    <cellStyle name="Output 6 3 8" xfId="31230" xr:uid="{985E83C2-0BC9-41CA-83F5-B4FDD5701EBE}"/>
    <cellStyle name="Output 6 4" xfId="3796" xr:uid="{BFD112CB-A9CF-4045-837B-34C78338D0C9}"/>
    <cellStyle name="Output 6 4 2" xfId="7868" xr:uid="{B1C08F40-33CC-4B1D-A898-AE8559E3037E}"/>
    <cellStyle name="Output 6 4 3" xfId="16727" xr:uid="{ADE7500B-AEFA-4C1B-B1D3-F6D2E17D6184}"/>
    <cellStyle name="Output 6 4 4" xfId="18143" xr:uid="{2A4A78E9-F0D0-416A-9BF1-B4D1D5DECCC4}"/>
    <cellStyle name="Output 6 4 5" xfId="21896" xr:uid="{6A46B7B2-DE10-4CE6-8704-811A84B9525C}"/>
    <cellStyle name="Output 6 4 6" xfId="25561" xr:uid="{357F87E4-1A9C-4125-A02E-81855B62B7E4}"/>
    <cellStyle name="Output 6 4 7" xfId="29092" xr:uid="{4ED50664-BDD7-4C67-9FD9-5048449A8F54}"/>
    <cellStyle name="Output 6 4 8" xfId="32365" xr:uid="{18D37F5C-A991-4028-9CB4-DD2B5C9E0F02}"/>
    <cellStyle name="Output 6 5" xfId="4065" xr:uid="{6151D832-003A-4B1A-A39D-6630EBA51FA4}"/>
    <cellStyle name="Output 6 5 2" xfId="7853" xr:uid="{945C0AFD-D593-43BB-8696-4788CA085349}"/>
    <cellStyle name="Output 6 5 3" xfId="16729" xr:uid="{FD167231-D7EC-49F6-A759-3C09114023DA}"/>
    <cellStyle name="Output 6 5 4" xfId="18412" xr:uid="{6EF1A6CF-3388-40F1-9459-FECEDC645190}"/>
    <cellStyle name="Output 6 5 5" xfId="22165" xr:uid="{784E35BF-8EE8-4FFE-8F21-4AC62E835BDD}"/>
    <cellStyle name="Output 6 5 6" xfId="25830" xr:uid="{8458D44D-8BB3-4542-A3DB-B742821046A6}"/>
    <cellStyle name="Output 6 5 7" xfId="29361" xr:uid="{08EE355E-1404-4C57-8E16-D49E4887BC2A}"/>
    <cellStyle name="Output 6 5 8" xfId="32628" xr:uid="{A8BE20AD-0BEF-4CC8-84EE-EF810AB3CE0F}"/>
    <cellStyle name="Output 6 6" xfId="4573" xr:uid="{81722BA7-074A-464E-9D61-811AD103777D}"/>
    <cellStyle name="Output 6 6 2" xfId="12464" xr:uid="{74FB8C01-6708-4BE7-8057-E11CF562E132}"/>
    <cellStyle name="Output 6 6 3" xfId="13748" xr:uid="{77728B66-4FB2-4606-8AED-9D3940A890B4}"/>
    <cellStyle name="Output 6 6 4" xfId="18920" xr:uid="{E41D6701-8F71-4D83-B85D-2F199589CD52}"/>
    <cellStyle name="Output 6 6 5" xfId="22672" xr:uid="{187AC42F-1DD0-4F13-AFC9-85C2D9AD9672}"/>
    <cellStyle name="Output 6 6 6" xfId="26337" xr:uid="{F39505C1-27DC-4758-9E50-6675A57EF40D}"/>
    <cellStyle name="Output 6 6 7" xfId="29869" xr:uid="{5AD43254-4A7F-455C-A7E5-A89D0519D143}"/>
    <cellStyle name="Output 6 6 8" xfId="33130" xr:uid="{7E7B8BBC-BAFC-4334-B27E-71D5B54E573D}"/>
    <cellStyle name="Output 6 7" xfId="4456" xr:uid="{512A7EEA-9C00-434F-BCBB-E0D59FB1EFB0}"/>
    <cellStyle name="Output 6 7 2" xfId="12562" xr:uid="{85A3F50E-EED9-4FBB-9DEE-DA7AF2A7F364}"/>
    <cellStyle name="Output 6 7 3" xfId="11092" xr:uid="{27A697C1-050E-4DF9-8982-BC8AB13183FD}"/>
    <cellStyle name="Output 6 7 4" xfId="18803" xr:uid="{04F581A4-BC26-4037-A58F-BF7355DBF6DD}"/>
    <cellStyle name="Output 6 7 5" xfId="22555" xr:uid="{8FAD1BFA-D2BC-4A86-B6F9-AF482FBF815E}"/>
    <cellStyle name="Output 6 7 6" xfId="26220" xr:uid="{CB44FBFC-6355-4E61-ABE7-F87492E341D8}"/>
    <cellStyle name="Output 6 7 7" xfId="29752" xr:uid="{26859F29-53E2-4744-BC1E-9ECC56AC82E4}"/>
    <cellStyle name="Output 6 7 8" xfId="33014" xr:uid="{C4789F8B-E59C-44AA-83FE-EC7D7EBD9570}"/>
    <cellStyle name="Output 6 8" xfId="8367" xr:uid="{0A6208A5-B422-4C4C-9639-4411975621DA}"/>
    <cellStyle name="Output 6 9" xfId="12008" xr:uid="{2B859F5A-CD09-45F5-98E2-8E10DC7A3B66}"/>
    <cellStyle name="Outputs" xfId="43" xr:uid="{A573584B-E862-4C09-A0A4-A95D1C897D81}"/>
    <cellStyle name="Outputs 2" xfId="327" xr:uid="{D53BB95C-5286-468A-ADA2-D296A086F6F7}"/>
    <cellStyle name="Outputs 3" xfId="194" xr:uid="{9090C71C-8496-444E-9D8C-29F1ACFC4C48}"/>
    <cellStyle name="Percent" xfId="175" builtinId="5"/>
    <cellStyle name="Percent 10" xfId="6007" xr:uid="{C6FA7BE3-04E1-4296-93D0-460EB8875D6A}"/>
    <cellStyle name="Percent 11" xfId="6008" xr:uid="{27797D3C-3121-42EF-B577-EB61EDD0E270}"/>
    <cellStyle name="Percent 11 2 2" xfId="6439" xr:uid="{643F3C88-B5C4-4E60-AE6B-4FEE433ADD2D}"/>
    <cellStyle name="Percent 12" xfId="6009" xr:uid="{EDD56A17-C733-4B39-A9D9-3E2B3897942F}"/>
    <cellStyle name="Percent 13" xfId="6010" xr:uid="{1DEFE8E9-0C90-4E34-8B9B-6AF5FE624346}"/>
    <cellStyle name="Percent 14" xfId="6011" xr:uid="{9D951CA0-AAAB-44BC-AFF2-84C4ABE62B40}"/>
    <cellStyle name="Percent 15" xfId="4930" xr:uid="{6DA13C11-833E-432B-9E4F-7EF42A3F478F}"/>
    <cellStyle name="Percent 16" xfId="6464" xr:uid="{92CE5E78-6758-43F5-84AA-C3DB4CB4DAD5}"/>
    <cellStyle name="Percent 2" xfId="29" xr:uid="{9EFC3E5B-92C7-47B4-8C94-68D430BD3FB8}"/>
    <cellStyle name="Percent 2 10" xfId="98" xr:uid="{43981619-4CC3-46C8-BB17-F441A281FAE0}"/>
    <cellStyle name="Percent 2 2" xfId="101" xr:uid="{A5D0DA71-16F5-493B-8362-ABF44EE78BB3}"/>
    <cellStyle name="Percent 2 2 10 2" xfId="732" xr:uid="{A2F4A92A-3414-4291-96A5-58EB7B9247D3}"/>
    <cellStyle name="Percent 2 2 2" xfId="354" xr:uid="{D29319A6-12C4-4AA4-9ED2-931B4E6D7F63}"/>
    <cellStyle name="Percent 2 2 2 2" xfId="6013" xr:uid="{15FD79D2-243D-4CC9-8711-134DAA2D757B}"/>
    <cellStyle name="Percent 2 2 3" xfId="222" xr:uid="{A2126219-5DA4-4569-B9A0-9F8A65F602BD}"/>
    <cellStyle name="Percent 2 2 3 2" xfId="6014" xr:uid="{5262551D-5C6D-493C-9A06-610452D3CDBC}"/>
    <cellStyle name="Percent 2 2 4" xfId="6012" xr:uid="{1C540889-E755-4230-81DF-E41BCFBA96B7}"/>
    <cellStyle name="Percent 2 2 50" xfId="123" xr:uid="{A913A0B7-C440-4D6E-8310-6DBA2016FBE7}"/>
    <cellStyle name="Percent 2 3" xfId="727" xr:uid="{0182FE97-13FE-4363-ACD3-3C525B30119D}"/>
    <cellStyle name="Percent 2 3 2" xfId="6016" xr:uid="{0CBAE5B1-83D4-4138-9975-5CA58DF84161}"/>
    <cellStyle name="Percent 2 3 3" xfId="6015" xr:uid="{599E3E0D-4D2C-47EA-8174-FEC8C9ADEA56}"/>
    <cellStyle name="Percent 2 4" xfId="715" xr:uid="{965A7F59-D20F-450F-A1E9-7F97D8BE3338}"/>
    <cellStyle name="Percent 2 4 2" xfId="6017" xr:uid="{CA3DCBA4-9259-43CC-9119-AE1BEFD9AE88}"/>
    <cellStyle name="Percent 2 5" xfId="6179" xr:uid="{934845FB-1677-4446-95F7-6BFFA3BA2A10}"/>
    <cellStyle name="Percent 2 6" xfId="6280" xr:uid="{EB0E9DD8-344A-4131-AA7D-94EFEE0DCC6C}"/>
    <cellStyle name="Percent 2 7" xfId="4939" xr:uid="{D746D3F3-D7CD-4E2A-AC90-78D76E3846AE}"/>
    <cellStyle name="Percent 2 8" xfId="469" xr:uid="{64D37DC1-FAB7-4BFD-81AF-A9397D873965}"/>
    <cellStyle name="Percent 3" xfId="48" xr:uid="{5AB87C14-E1A7-44D3-9D0A-1670F8A86918}"/>
    <cellStyle name="Percent 3 2" xfId="329" xr:uid="{754505FB-2081-4D5A-A71B-B50A65924D30}"/>
    <cellStyle name="Percent 3 2 2" xfId="1091" xr:uid="{E6CAF2B4-5B04-4426-8E0B-BCDF740BABA4}"/>
    <cellStyle name="Percent 3 3" xfId="196" xr:uid="{589A26C7-C478-4D70-81AA-B581CA93D579}"/>
    <cellStyle name="Percent 3 3 2" xfId="738" xr:uid="{92C7EC27-DD2F-40E6-A95C-EA3C5449A740}"/>
    <cellStyle name="Percent 3 4" xfId="726" xr:uid="{01B9AF34-B8E2-4DD5-ABC2-01EBA89B8DA9}"/>
    <cellStyle name="Percent 3 5" xfId="510" xr:uid="{C642B082-DF06-44E8-AE23-96ED885E8549}"/>
    <cellStyle name="Percent 4" xfId="60" xr:uid="{72271278-99D2-4480-A3F1-A06396CDDB60}"/>
    <cellStyle name="Percent 4 2" xfId="233" xr:uid="{6386B344-AF75-47B7-BBBF-4F83C132D454}"/>
    <cellStyle name="Percent 4 2 2" xfId="6020" xr:uid="{1CFF71D1-56BE-453D-99EA-6E4CEADA7737}"/>
    <cellStyle name="Percent 4 2 3" xfId="6019" xr:uid="{B3C3692C-201D-4D25-952D-EDCB8F306341}"/>
    <cellStyle name="Percent 4 2 4" xfId="1093" xr:uid="{6CD9329A-792F-4D14-81E8-82A93A8E63FF}"/>
    <cellStyle name="Percent 4 3" xfId="6021" xr:uid="{0C69B387-8DD4-444E-80F5-5D4D0C817F5A}"/>
    <cellStyle name="Percent 4 4" xfId="6018" xr:uid="{C1963E63-C461-4529-A321-E0FE86ECEE02}"/>
    <cellStyle name="Percent 4 5" xfId="1092" xr:uid="{903DDE75-4FEB-4740-BE70-1F0967772BE0}"/>
    <cellStyle name="Percent 5" xfId="134" xr:uid="{54C8FC89-1D94-4C95-8DE9-1795FC1B40BD}"/>
    <cellStyle name="Percent 5 2" xfId="253" xr:uid="{44C97512-27FB-4014-A2B2-90208DE65F14}"/>
    <cellStyle name="Percent 5 2 2" xfId="378" xr:uid="{2FB92977-168C-444A-A2F7-F907A6FAA116}"/>
    <cellStyle name="Percent 5 2 3" xfId="6022" xr:uid="{72AECE7D-7A57-4660-B139-648FA3708EE7}"/>
    <cellStyle name="Percent 5 3" xfId="373" xr:uid="{62C19FC2-C6DD-40B9-BE4D-24F73D1769EA}"/>
    <cellStyle name="Percent 5 4" xfId="246" xr:uid="{CDFD11E9-2A26-429C-86F1-A2D7B6BCC88D}"/>
    <cellStyle name="Percent 5 5" xfId="1094" xr:uid="{D9252CF8-FD51-4839-9E34-E68C60927483}"/>
    <cellStyle name="Percent 6" xfId="146" xr:uid="{6A1253EB-D3CE-4ECD-9000-20E2D9E3A7F9}"/>
    <cellStyle name="Percent 6 2" xfId="425" xr:uid="{44618A61-1A01-44BC-9458-37BE3C3D71EA}"/>
    <cellStyle name="Percent 6 2 2" xfId="6024" xr:uid="{74F65189-D6B8-4335-B30C-88C17B0F5ED0}"/>
    <cellStyle name="Percent 6 3" xfId="6023" xr:uid="{D79D26EF-4C20-40EF-99A0-CB93A6005568}"/>
    <cellStyle name="Percent 6 4" xfId="578" xr:uid="{D592D9F3-1956-45B6-86DB-479EB194B6AF}"/>
    <cellStyle name="Percent 7" xfId="6025" xr:uid="{E7E540A7-5375-49BE-8B01-D86FC901C09E}"/>
    <cellStyle name="Percent 8" xfId="6026" xr:uid="{2715394C-A977-4F28-8C43-2DED6CF85301}"/>
    <cellStyle name="Percent 8 2" xfId="6027" xr:uid="{52CC6622-83DB-4F62-9DD1-E6DAC8BD06A6}"/>
    <cellStyle name="Percent 9" xfId="4932" xr:uid="{D3C83E18-5AE8-4B35-94EB-E309E450361C}"/>
    <cellStyle name="Percent 9 2" xfId="6028" xr:uid="{3E63860E-94DD-49C5-88F0-2FF9073713E6}"/>
    <cellStyle name="Pre-inputted cells" xfId="6029" xr:uid="{18AEDE61-D592-41D1-8B84-A4AB9F3AED5F}"/>
    <cellStyle name="Pre-inputted cells 10" xfId="27560" xr:uid="{AE56845D-DDD7-4158-A5B9-DA4DE2A2A2F1}"/>
    <cellStyle name="Pre-inputted cells 10 2" xfId="33979" xr:uid="{437995E1-6DFB-413B-8B7B-537FC8B11CEA}"/>
    <cellStyle name="Pre-inputted cells 11" xfId="30748" xr:uid="{C48DA054-BEAD-45F0-8D5D-CD33406F86E7}"/>
    <cellStyle name="Pre-inputted cells 12" xfId="33702" xr:uid="{714D588D-A2F2-4C41-B7CC-C84AEA6126F4}"/>
    <cellStyle name="Pre-inputted cells 2" xfId="6030" xr:uid="{B8F74F8C-4B6E-46F4-A184-7A9DC4ED8C96}"/>
    <cellStyle name="Pre-inputted cells 2 2" xfId="6031" xr:uid="{D784651B-4BDE-4E45-A090-7A7F719E68CC}"/>
    <cellStyle name="Pre-inputted cells 2 2 2" xfId="6302" xr:uid="{BF58B7C2-42AC-451A-920E-0E880A7F12B5}"/>
    <cellStyle name="Pre-inputted cells 2 2 2 2" xfId="6737" xr:uid="{43BF5474-0994-4335-BD63-3512585E62FE}"/>
    <cellStyle name="Pre-inputted cells 2 2 2 2 2" xfId="34780" xr:uid="{28786028-E189-4B1B-A0C6-EE335D6AD02B}"/>
    <cellStyle name="Pre-inputted cells 2 2 2 3" xfId="24227" xr:uid="{F4E666DC-2C90-4EE3-9854-0BC5E4E68527}"/>
    <cellStyle name="Pre-inputted cells 2 2 2 3 2" xfId="34568" xr:uid="{58834EB3-FEA2-4A65-AE15-E84EEA9FDD20}"/>
    <cellStyle name="Pre-inputted cells 2 2 2 4" xfId="30963" xr:uid="{B4E2D6CF-E9F9-40B3-B9AC-B347860296B0}"/>
    <cellStyle name="Pre-inputted cells 2 2 2 4 2" xfId="34149" xr:uid="{B793BF0D-AB42-4F03-8F62-7AB1B8CAF3A3}"/>
    <cellStyle name="Pre-inputted cells 2 2 2 5" xfId="33566" xr:uid="{631F1782-2F6E-4299-B1E7-43499CA3E8CB}"/>
    <cellStyle name="Pre-inputted cells 2 2 2 6" xfId="33772" xr:uid="{E8A969EE-BBFA-4A5B-9FC7-DE6EE3BB77FE}"/>
    <cellStyle name="Pre-inputted cells 2 2 3" xfId="20300" xr:uid="{7CB37DA4-7D7A-44A3-AFED-8D72086BF330}"/>
    <cellStyle name="Pre-inputted cells 2 2 3 2" xfId="34512" xr:uid="{5A49EA4F-66F9-4BAE-9284-66DDC2AA322E}"/>
    <cellStyle name="Pre-inputted cells 2 2 4" xfId="27562" xr:uid="{78EC8FF2-B43A-4571-BE4C-70187872F5D8}"/>
    <cellStyle name="Pre-inputted cells 2 2 4 2" xfId="33981" xr:uid="{75BD867B-7F17-4D05-B003-AD9081DFF65D}"/>
    <cellStyle name="Pre-inputted cells 2 2 5" xfId="30750" xr:uid="{DFD32811-BC5C-4F59-AA09-242BC98901F8}"/>
    <cellStyle name="Pre-inputted cells 2 2 6" xfId="33704" xr:uid="{1A219279-A8D7-47DB-9B1E-892940D25204}"/>
    <cellStyle name="Pre-inputted cells 2 3" xfId="6301" xr:uid="{315E0142-0E0A-4D62-B21F-6815D2D17B86}"/>
    <cellStyle name="Pre-inputted cells 2 3 2" xfId="6736" xr:uid="{B4CD470F-D3DB-422F-825A-66F1FB213BCB}"/>
    <cellStyle name="Pre-inputted cells 2 3 2 2" xfId="34779" xr:uid="{B9A59DB0-777A-41E9-9119-F93A676E9B36}"/>
    <cellStyle name="Pre-inputted cells 2 3 3" xfId="24226" xr:uid="{B25EC24E-62CD-4096-A8CF-1E58760448AE}"/>
    <cellStyle name="Pre-inputted cells 2 3 3 2" xfId="34567" xr:uid="{F14003CF-4EC5-435F-8E1C-C3A201D6747E}"/>
    <cellStyle name="Pre-inputted cells 2 3 4" xfId="30962" xr:uid="{BDC7308A-DE25-451C-9E63-AB9E4E7A2B0F}"/>
    <cellStyle name="Pre-inputted cells 2 3 4 2" xfId="34148" xr:uid="{BE5DE2BA-1641-45E2-8103-78E7A82EB5CF}"/>
    <cellStyle name="Pre-inputted cells 2 3 5" xfId="33565" xr:uid="{B22DE835-AF6A-4259-BC51-AAF2832AB773}"/>
    <cellStyle name="Pre-inputted cells 2 3 6" xfId="33771" xr:uid="{027940B3-40CD-434B-A4B7-D07C6D6265FF}"/>
    <cellStyle name="Pre-inputted cells 2 4" xfId="20299" xr:uid="{29BBEF5E-37B5-425C-B154-F207CAFE95B7}"/>
    <cellStyle name="Pre-inputted cells 2 4 2" xfId="34511" xr:uid="{A5AB1596-C310-4F74-B6DF-3F7D867F872A}"/>
    <cellStyle name="Pre-inputted cells 2 5" xfId="27561" xr:uid="{570CB864-D234-4EB2-9E3A-C2533B6F4E7C}"/>
    <cellStyle name="Pre-inputted cells 2 5 2" xfId="33980" xr:uid="{2BA447E4-8D6E-41C1-9E98-BE693B68B337}"/>
    <cellStyle name="Pre-inputted cells 2 6" xfId="30749" xr:uid="{A5A57C8A-F404-4FFD-851C-B39C039A5B7C}"/>
    <cellStyle name="Pre-inputted cells 2 7" xfId="33703" xr:uid="{FC9ECB35-2B53-4195-99A9-216D85A6A10D}"/>
    <cellStyle name="Pre-inputted cells 3" xfId="6032" xr:uid="{98C6B57A-2C98-48E3-8A30-1DF7E2C53C5E}"/>
    <cellStyle name="Pre-inputted cells 3 2" xfId="6033" xr:uid="{CCF7F6FA-9FE6-47F1-A74B-D1AC0A5E6982}"/>
    <cellStyle name="Pre-inputted cells 3 2 2" xfId="6304" xr:uid="{34FADD63-367D-4D07-A221-9F77C8C79C8E}"/>
    <cellStyle name="Pre-inputted cells 3 2 2 2" xfId="6739" xr:uid="{02B5CF1D-09EC-4AF0-A4EC-7F800AA7E74D}"/>
    <cellStyle name="Pre-inputted cells 3 2 2 2 2" xfId="34782" xr:uid="{3192F2A3-2C72-4B0F-8E14-073BFE8FBFC3}"/>
    <cellStyle name="Pre-inputted cells 3 2 2 3" xfId="24229" xr:uid="{D08ADF53-06E6-4003-BA56-AF96C51746BA}"/>
    <cellStyle name="Pre-inputted cells 3 2 2 3 2" xfId="34570" xr:uid="{5A990FFE-52AD-442F-9A7D-491029121C64}"/>
    <cellStyle name="Pre-inputted cells 3 2 2 4" xfId="30965" xr:uid="{1ED5FD55-D92A-4B56-BA1C-888D8632D43C}"/>
    <cellStyle name="Pre-inputted cells 3 2 2 4 2" xfId="34151" xr:uid="{EDCBC150-7480-46A5-9F45-11B97777F571}"/>
    <cellStyle name="Pre-inputted cells 3 2 2 5" xfId="33568" xr:uid="{F1994C9D-8EA3-4D43-9CF8-0A1035958E6D}"/>
    <cellStyle name="Pre-inputted cells 3 2 2 6" xfId="33774" xr:uid="{B2B8EBCA-8838-4667-A82A-C8C140EFEE08}"/>
    <cellStyle name="Pre-inputted cells 3 2 3" xfId="20302" xr:uid="{C1337DA6-9ADD-49A9-AE2A-BCF3D64F0742}"/>
    <cellStyle name="Pre-inputted cells 3 2 3 2" xfId="34514" xr:uid="{C69B52BB-27EB-48E4-B7BE-C589A21DBC73}"/>
    <cellStyle name="Pre-inputted cells 3 2 4" xfId="27564" xr:uid="{AFBEA6F7-AA7B-4ED1-AFE5-D094EB68246A}"/>
    <cellStyle name="Pre-inputted cells 3 2 4 2" xfId="33983" xr:uid="{018D5BB8-291F-4BB9-8BE2-3965E422BBD0}"/>
    <cellStyle name="Pre-inputted cells 3 2 5" xfId="30752" xr:uid="{61BA365A-7120-4AE0-B9B5-9304D06B9E97}"/>
    <cellStyle name="Pre-inputted cells 3 2 6" xfId="33706" xr:uid="{37AC7BD0-2E90-45F0-B65F-644F92D0E6EB}"/>
    <cellStyle name="Pre-inputted cells 3 3" xfId="6303" xr:uid="{6729C5F7-713B-42D6-894B-C7EAFB8141AF}"/>
    <cellStyle name="Pre-inputted cells 3 3 2" xfId="6738" xr:uid="{6B0D6DD0-57D6-429C-9E23-B85A2A89B0C4}"/>
    <cellStyle name="Pre-inputted cells 3 3 2 2" xfId="34781" xr:uid="{486F0FA9-AC66-49B7-BC11-D1A81D9918DB}"/>
    <cellStyle name="Pre-inputted cells 3 3 3" xfId="24228" xr:uid="{790BA746-52EE-498D-8909-8B3F58E11004}"/>
    <cellStyle name="Pre-inputted cells 3 3 3 2" xfId="34569" xr:uid="{DB33608B-DFB7-46E6-BB83-D847D5BEF603}"/>
    <cellStyle name="Pre-inputted cells 3 3 4" xfId="30964" xr:uid="{B055F38A-D336-407A-B48A-4F178E1B12E6}"/>
    <cellStyle name="Pre-inputted cells 3 3 4 2" xfId="34150" xr:uid="{13BD5037-5BCF-490F-848A-AA3B03BA6D6E}"/>
    <cellStyle name="Pre-inputted cells 3 3 5" xfId="33567" xr:uid="{93B97CE4-9308-4387-8CEA-A0DB0556A45E}"/>
    <cellStyle name="Pre-inputted cells 3 3 6" xfId="33773" xr:uid="{8BB5F952-D161-4A76-AC82-634DD352D3BC}"/>
    <cellStyle name="Pre-inputted cells 3 4" xfId="20301" xr:uid="{4C10C828-60AC-4198-9E8F-33C9877A9BC9}"/>
    <cellStyle name="Pre-inputted cells 3 4 2" xfId="34513" xr:uid="{BFD88616-D3F6-4D6D-BB80-FD413EA932F4}"/>
    <cellStyle name="Pre-inputted cells 3 5" xfId="27563" xr:uid="{A0DC3281-8741-4F5A-B826-0CA432F82C03}"/>
    <cellStyle name="Pre-inputted cells 3 5 2" xfId="33982" xr:uid="{A85BB0A0-D1A5-439C-81BF-D4411F30C419}"/>
    <cellStyle name="Pre-inputted cells 3 6" xfId="30751" xr:uid="{7DC6BC77-B11C-4C5D-A32D-BDAADCD01858}"/>
    <cellStyle name="Pre-inputted cells 3 7" xfId="33705" xr:uid="{FA63BE20-43A1-4301-B9E2-1D53381BB534}"/>
    <cellStyle name="Pre-inputted cells 4" xfId="6034" xr:uid="{F62D0668-B6F3-404B-A37E-4BD147A32CC9}"/>
    <cellStyle name="Pre-inputted cells 4 2" xfId="6035" xr:uid="{794B2BE1-0F8A-47DC-860A-A03CA6FEFC3F}"/>
    <cellStyle name="Pre-inputted cells 4 2 2" xfId="6306" xr:uid="{9B633E26-02CE-4E23-BA31-3B12950B90F0}"/>
    <cellStyle name="Pre-inputted cells 4 2 2 2" xfId="6741" xr:uid="{7C8713B1-6B22-46D3-AD93-BA8EB5CF679A}"/>
    <cellStyle name="Pre-inputted cells 4 2 2 2 2" xfId="34784" xr:uid="{874361A6-448F-4F3E-9556-91891EBF1B36}"/>
    <cellStyle name="Pre-inputted cells 4 2 2 3" xfId="24231" xr:uid="{D605F884-E1A7-4D3F-951D-AE94B03BF48D}"/>
    <cellStyle name="Pre-inputted cells 4 2 2 3 2" xfId="35025" xr:uid="{890A321C-3A8B-49D4-9ACA-166B5D0B67D3}"/>
    <cellStyle name="Pre-inputted cells 4 2 2 4" xfId="30967" xr:uid="{E4E878C0-5F12-40D4-859C-EFF13469F7FA}"/>
    <cellStyle name="Pre-inputted cells 4 2 2 4 2" xfId="34153" xr:uid="{8198DB44-949F-43CB-A615-ABC630776889}"/>
    <cellStyle name="Pre-inputted cells 4 2 2 5" xfId="33570" xr:uid="{C941B931-7E61-4AA4-8B09-3E5D2A05780B}"/>
    <cellStyle name="Pre-inputted cells 4 2 2 6" xfId="33776" xr:uid="{DB34258F-F79E-4C8C-9D7B-2F197EEDB41E}"/>
    <cellStyle name="Pre-inputted cells 4 2 3" xfId="20304" xr:uid="{8D5CB51A-DEAA-438E-9FD5-4112448587FE}"/>
    <cellStyle name="Pre-inputted cells 4 2 3 2" xfId="34516" xr:uid="{7578EBD4-F632-418F-8C39-7D5789F4D296}"/>
    <cellStyle name="Pre-inputted cells 4 2 4" xfId="27566" xr:uid="{B7147965-A358-417F-8CE2-70C7F7554625}"/>
    <cellStyle name="Pre-inputted cells 4 2 4 2" xfId="33985" xr:uid="{1A0E3480-BE27-498B-9369-A2D4B842846D}"/>
    <cellStyle name="Pre-inputted cells 4 2 5" xfId="30754" xr:uid="{470B8280-C139-4A9B-A094-1604C2212B59}"/>
    <cellStyle name="Pre-inputted cells 4 2 6" xfId="33708" xr:uid="{A685E9A8-5F8D-4331-A082-805BBE18F3F5}"/>
    <cellStyle name="Pre-inputted cells 4 3" xfId="6305" xr:uid="{F595546A-CC76-4123-94A0-144783582746}"/>
    <cellStyle name="Pre-inputted cells 4 3 2" xfId="6740" xr:uid="{0E8834F8-CD1D-4FD3-A8E0-85159F2BE422}"/>
    <cellStyle name="Pre-inputted cells 4 3 2 2" xfId="34783" xr:uid="{09C2FBEA-7841-4CD8-9753-3EBEFB26A709}"/>
    <cellStyle name="Pre-inputted cells 4 3 3" xfId="24230" xr:uid="{0853BD32-5B94-45EF-94AF-57DE468FCF9C}"/>
    <cellStyle name="Pre-inputted cells 4 3 3 2" xfId="34571" xr:uid="{0FCB8118-EDCE-4E21-9B33-BABD9E668ACD}"/>
    <cellStyle name="Pre-inputted cells 4 3 4" xfId="30966" xr:uid="{2588E08E-16B1-4454-B8A5-4DABFEAF76D8}"/>
    <cellStyle name="Pre-inputted cells 4 3 4 2" xfId="34152" xr:uid="{E2184DAF-75C9-46F4-97CA-693E26DF7ED2}"/>
    <cellStyle name="Pre-inputted cells 4 3 5" xfId="33569" xr:uid="{5753F942-62B4-4783-83EE-32DFD8C9F24D}"/>
    <cellStyle name="Pre-inputted cells 4 3 6" xfId="33775" xr:uid="{69EF1CF9-07ED-4B51-8DBB-1A27F63A8EFD}"/>
    <cellStyle name="Pre-inputted cells 4 4" xfId="20303" xr:uid="{66BC9CDF-F4B7-4E70-B2A4-6B60C78C3424}"/>
    <cellStyle name="Pre-inputted cells 4 4 2" xfId="34515" xr:uid="{88A88545-E29D-42A2-9EF1-AF1613134AF1}"/>
    <cellStyle name="Pre-inputted cells 4 5" xfId="27565" xr:uid="{DB0455F5-0955-468A-B1D6-487553759723}"/>
    <cellStyle name="Pre-inputted cells 4 5 2" xfId="33984" xr:uid="{43A84425-1705-48B8-9A4A-DE7A912E408B}"/>
    <cellStyle name="Pre-inputted cells 4 6" xfId="30753" xr:uid="{CB2F80A5-68DA-4695-B96A-D7468996BCA6}"/>
    <cellStyle name="Pre-inputted cells 4 7" xfId="33707" xr:uid="{F3025FC3-D01A-41F7-90D2-BFDD08BFB02E}"/>
    <cellStyle name="Pre-inputted cells 5" xfId="6036" xr:uid="{87E80C30-8D9F-4280-BDB8-8D7EFDA7E9E1}"/>
    <cellStyle name="Pre-inputted cells 5 2" xfId="6037" xr:uid="{4F4CBE85-4DA2-4E5D-8EF3-FB79E8930151}"/>
    <cellStyle name="Pre-inputted cells 5 2 2" xfId="6308" xr:uid="{01FD00AA-E46B-4F22-9F97-B84097AFCEFD}"/>
    <cellStyle name="Pre-inputted cells 5 2 2 2" xfId="6743" xr:uid="{09F0D111-4915-4087-859A-12AE9628DFC9}"/>
    <cellStyle name="Pre-inputted cells 5 2 2 2 2" xfId="34786" xr:uid="{695ABCCF-7780-4C4B-B349-6189F0E18D38}"/>
    <cellStyle name="Pre-inputted cells 5 2 2 3" xfId="24233" xr:uid="{2591DCBB-86A9-4D2E-973A-45D6B455E2F1}"/>
    <cellStyle name="Pre-inputted cells 5 2 2 3 2" xfId="34572" xr:uid="{91435049-FBE9-47D5-8C61-3EEA6A6B397B}"/>
    <cellStyle name="Pre-inputted cells 5 2 2 4" xfId="30969" xr:uid="{C77DA92D-DAD7-4A02-9A75-29CA98CF4CB4}"/>
    <cellStyle name="Pre-inputted cells 5 2 2 4 2" xfId="34155" xr:uid="{937A36BF-8B6F-4F6C-88FD-B847F56A95AE}"/>
    <cellStyle name="Pre-inputted cells 5 2 2 5" xfId="33572" xr:uid="{6FB5DFCE-D375-4D6B-A311-4B26670395DA}"/>
    <cellStyle name="Pre-inputted cells 5 2 2 6" xfId="33778" xr:uid="{A375AB9E-48EA-4211-AEE8-CAD434299B68}"/>
    <cellStyle name="Pre-inputted cells 5 2 3" xfId="20306" xr:uid="{E191AD37-513E-4B35-B0DD-723B70D8AB34}"/>
    <cellStyle name="Pre-inputted cells 5 2 3 2" xfId="34518" xr:uid="{EED7F466-C4E6-4C22-9C51-53CAA0F46F59}"/>
    <cellStyle name="Pre-inputted cells 5 2 4" xfId="27568" xr:uid="{BA085D9A-36E1-4509-BFBB-3853D4F03DB9}"/>
    <cellStyle name="Pre-inputted cells 5 2 4 2" xfId="33987" xr:uid="{5691CBDF-2EC4-45B7-A99B-C57D83D13D02}"/>
    <cellStyle name="Pre-inputted cells 5 2 5" xfId="30756" xr:uid="{659EC345-43E5-49F3-A1F9-0604E4975D62}"/>
    <cellStyle name="Pre-inputted cells 5 2 6" xfId="33710" xr:uid="{BFC21B4B-63EB-4859-965F-15AB91A910F1}"/>
    <cellStyle name="Pre-inputted cells 5 3" xfId="6307" xr:uid="{0EB257DA-A4EC-44A9-9E88-A89C51D8922E}"/>
    <cellStyle name="Pre-inputted cells 5 3 2" xfId="6742" xr:uid="{160CDB40-2251-470E-A6D9-D57FBA1016C5}"/>
    <cellStyle name="Pre-inputted cells 5 3 2 2" xfId="34785" xr:uid="{ED295350-2057-428E-B715-CA6AD9ED112C}"/>
    <cellStyle name="Pre-inputted cells 5 3 3" xfId="24232" xr:uid="{1DEEE0E5-29B2-4F90-9A4F-4A267F595BD7}"/>
    <cellStyle name="Pre-inputted cells 5 3 3 2" xfId="35154" xr:uid="{FF27A3A8-304E-420A-8E0A-D8F756EBCAB1}"/>
    <cellStyle name="Pre-inputted cells 5 3 4" xfId="30968" xr:uid="{20EEED38-DD16-4F15-8680-3E02C83CB42F}"/>
    <cellStyle name="Pre-inputted cells 5 3 4 2" xfId="34154" xr:uid="{04458B42-7FF0-4D3F-A22F-8C4FA6866CEE}"/>
    <cellStyle name="Pre-inputted cells 5 3 5" xfId="33571" xr:uid="{D6481375-1BD4-4572-BD3D-246E352E6D50}"/>
    <cellStyle name="Pre-inputted cells 5 3 6" xfId="33777" xr:uid="{0B94CC21-4D78-41DD-ACE4-FC3A1803E132}"/>
    <cellStyle name="Pre-inputted cells 5 4" xfId="20305" xr:uid="{EF8E3117-87FF-49DA-BC7D-09479C311CBC}"/>
    <cellStyle name="Pre-inputted cells 5 4 2" xfId="34517" xr:uid="{B1FADD14-4809-4E2D-80ED-080796F8603E}"/>
    <cellStyle name="Pre-inputted cells 5 5" xfId="27567" xr:uid="{923CACDA-1AC8-4011-9216-DD0DC033C141}"/>
    <cellStyle name="Pre-inputted cells 5 5 2" xfId="33986" xr:uid="{8F7F1C4B-9B87-4595-B7AE-C241660EAE68}"/>
    <cellStyle name="Pre-inputted cells 5 6" xfId="30755" xr:uid="{81717EFD-C840-4A52-988F-A1078AE56D73}"/>
    <cellStyle name="Pre-inputted cells 5 7" xfId="33709" xr:uid="{059BE2E8-66A8-4DCC-89CC-24DC1B6A1B22}"/>
    <cellStyle name="Pre-inputted cells 6" xfId="4935" xr:uid="{D3DAAEAE-5B12-437C-8E4B-51DDBFFC2B4A}"/>
    <cellStyle name="Pre-inputted cells 6 2" xfId="6084" xr:uid="{7EB586F1-BEFD-4C67-88AB-A48889A06007}"/>
    <cellStyle name="Pre-inputted cells 6 2 2" xfId="6644" xr:uid="{AC804634-DF64-43F8-A0CA-06A1AD05F0A1}"/>
    <cellStyle name="Pre-inputted cells 6 2 2 2" xfId="34676" xr:uid="{F418F1CD-90ED-4201-B501-34F7C7F6F8D9}"/>
    <cellStyle name="Pre-inputted cells 6 2 3" xfId="24039" xr:uid="{51864A0B-B3E4-473C-BEF8-D42C65CD6509}"/>
    <cellStyle name="Pre-inputted cells 6 2 3 2" xfId="34501" xr:uid="{00F5DE62-7A5A-464D-AC94-2B6CB9B296A7}"/>
    <cellStyle name="Pre-inputted cells 6 2 4" xfId="30800" xr:uid="{58AF337E-103D-4B6C-AE08-5248016AEDF1}"/>
    <cellStyle name="Pre-inputted cells 6 2 4 2" xfId="34045" xr:uid="{A574A57B-8F36-453D-B6CF-5B67198D895F}"/>
    <cellStyle name="Pre-inputted cells 6 2 5" xfId="33494" xr:uid="{46A1FD72-5074-428D-8A0B-D633FAABB749}"/>
    <cellStyle name="Pre-inputted cells 6 2 6" xfId="33758" xr:uid="{AD310214-3A69-44A4-AAD5-FB5E6852A565}"/>
    <cellStyle name="Pre-inputted cells 6 3" xfId="19282" xr:uid="{B7EE86B8-DABA-4812-A556-E938270D3109}"/>
    <cellStyle name="Pre-inputted cells 6 3 2" xfId="34384" xr:uid="{4CFC615B-9F83-445D-9570-80E5F97663AE}"/>
    <cellStyle name="Pre-inputted cells 6 4" xfId="26695" xr:uid="{3EDF06F0-FD44-48B5-AF2F-BA2880CE3CC5}"/>
    <cellStyle name="Pre-inputted cells 6 4 2" xfId="33892" xr:uid="{4EB1C0A6-C50A-48CF-932B-1B1CAE73AB36}"/>
    <cellStyle name="Pre-inputted cells 6 5" xfId="30225" xr:uid="{E176E9EF-6A50-4EF5-9CD5-C8312EFF726B}"/>
    <cellStyle name="Pre-inputted cells 6 6" xfId="33699" xr:uid="{C0B18FE6-149A-46D1-8A9D-911D472C6A93}"/>
    <cellStyle name="Pre-inputted cells 7" xfId="6038" xr:uid="{7781CCFF-3D70-4165-BC19-D5B499492D04}"/>
    <cellStyle name="Pre-inputted cells 7 2" xfId="6309" xr:uid="{AAADCC75-AE3B-4D06-987E-32D5427F5A0F}"/>
    <cellStyle name="Pre-inputted cells 7 2 2" xfId="6744" xr:uid="{52125863-064D-404C-8DAB-66CF315DCEF5}"/>
    <cellStyle name="Pre-inputted cells 7 2 2 2" xfId="34787" xr:uid="{A831E974-9440-4E62-9015-D8AC2DA8D6A5}"/>
    <cellStyle name="Pre-inputted cells 7 2 3" xfId="24234" xr:uid="{1EB42884-B0EF-42D3-9741-F50BED05E5CF}"/>
    <cellStyle name="Pre-inputted cells 7 2 3 2" xfId="34573" xr:uid="{596BFDC8-E7CE-478A-9115-87693959D8F5}"/>
    <cellStyle name="Pre-inputted cells 7 2 4" xfId="30970" xr:uid="{89C508F9-E590-4CD5-AD3F-03ACFFFFE0BA}"/>
    <cellStyle name="Pre-inputted cells 7 2 4 2" xfId="34156" xr:uid="{E20A54A2-B74A-45A8-AC38-912B8D06FA06}"/>
    <cellStyle name="Pre-inputted cells 7 2 5" xfId="33573" xr:uid="{9D8A68A5-87AC-4B1A-A7BA-F4205E837A54}"/>
    <cellStyle name="Pre-inputted cells 7 2 6" xfId="33779" xr:uid="{35DDDBF8-49B3-49A6-AB76-3AA7496CDC1D}"/>
    <cellStyle name="Pre-inputted cells 7 3" xfId="20307" xr:uid="{212E1D49-7DF4-4573-A64C-408FC7A9399F}"/>
    <cellStyle name="Pre-inputted cells 7 3 2" xfId="34519" xr:uid="{28686ABB-2F3E-476D-834A-1254E0BC75D2}"/>
    <cellStyle name="Pre-inputted cells 7 4" xfId="27569" xr:uid="{D6685375-C3A8-4C7F-8DCA-5A84740D89D4}"/>
    <cellStyle name="Pre-inputted cells 7 4 2" xfId="33988" xr:uid="{1E36FF45-D50B-4DD9-95A8-8B2200910689}"/>
    <cellStyle name="Pre-inputted cells 7 5" xfId="30757" xr:uid="{562BEC80-90F5-4A23-A4D9-D6D3BA16FFAD}"/>
    <cellStyle name="Pre-inputted cells 7 6" xfId="33711" xr:uid="{2A96D275-FB50-472D-ADAB-0DC8B208D71B}"/>
    <cellStyle name="Pre-inputted cells 8" xfId="6300" xr:uid="{FBF4F738-68F9-4B7E-9799-C66EE8CCDB09}"/>
    <cellStyle name="Pre-inputted cells 8 2" xfId="6735" xr:uid="{9C17915B-0F6B-4791-839A-E6341BDED739}"/>
    <cellStyle name="Pre-inputted cells 8 2 2" xfId="34778" xr:uid="{CFD30C17-6B0F-4D66-90A6-2323CDA1CD3C}"/>
    <cellStyle name="Pre-inputted cells 8 3" xfId="24225" xr:uid="{6BA0924D-8837-4484-A912-0C347C16D024}"/>
    <cellStyle name="Pre-inputted cells 8 3 2" xfId="34566" xr:uid="{9DD65BA1-12E9-4F23-9497-7FC537DB404F}"/>
    <cellStyle name="Pre-inputted cells 8 4" xfId="30961" xr:uid="{D9638C3C-B10E-4E8C-B55E-D0F3D4EED54A}"/>
    <cellStyle name="Pre-inputted cells 8 4 2" xfId="34147" xr:uid="{74009CFB-A24E-4795-952B-B7133E8B4001}"/>
    <cellStyle name="Pre-inputted cells 8 5" xfId="33564" xr:uid="{1E0ABE8E-5714-4F8A-9374-08AC03B1900C}"/>
    <cellStyle name="Pre-inputted cells 8 6" xfId="33770" xr:uid="{3691C63C-B89A-448B-94DF-767DC1CE6684}"/>
    <cellStyle name="Pre-inputted cells 9" xfId="20298" xr:uid="{BE9A79FC-D83F-4592-B7E8-2D3B12DD7885}"/>
    <cellStyle name="Pre-inputted cells 9 2" xfId="34510" xr:uid="{70755FA5-7826-4585-B432-1FC606F5C1BF}"/>
    <cellStyle name="PSChar" xfId="1095" xr:uid="{6002EAE8-0987-4453-BB88-1165FA68EEAA}"/>
    <cellStyle name="PSChar 2" xfId="1096" xr:uid="{724536F4-87DE-4AFE-B5FA-6E6F9341F440}"/>
    <cellStyle name="PSChar 2 2" xfId="1097" xr:uid="{86490BB2-2B1F-4D92-B1EC-0A88C93C934E}"/>
    <cellStyle name="RangeName" xfId="6039" xr:uid="{642747E8-086F-46E3-B62F-4E2DD6240E60}"/>
    <cellStyle name="RIGs" xfId="6040" xr:uid="{6876923F-B6E2-4C58-BF23-B3A0ABE2594E}"/>
    <cellStyle name="RIGs 2" xfId="6041" xr:uid="{16959CB0-8198-4A81-BDA1-FE93F7490CCE}"/>
    <cellStyle name="RIGs input cells" xfId="6042" xr:uid="{F5C5927B-AC8F-4161-8D38-445D7D64EFB0}"/>
    <cellStyle name="RIGs input cells 10" xfId="27571" xr:uid="{D0C80DD1-03FC-46A6-8A09-3FE2D626FD6F}"/>
    <cellStyle name="RIGs input cells 10 2" xfId="33989" xr:uid="{B3A3B035-C2AE-4231-A048-0740F6FA79BD}"/>
    <cellStyle name="RIGs input cells 11" xfId="30758" xr:uid="{F3EE7DA0-BE43-4F3B-A92F-3D25E7070C01}"/>
    <cellStyle name="RIGs input cells 12" xfId="33712" xr:uid="{E1EFB2FE-3998-456B-92FB-26448F262C03}"/>
    <cellStyle name="RIGs input cells 2" xfId="6043" xr:uid="{A673C962-C913-4A84-9313-6FD8CFC7A481}"/>
    <cellStyle name="RIGs input cells 2 2" xfId="6044" xr:uid="{6AF22464-5048-41DE-970C-4946CB419219}"/>
    <cellStyle name="RIGs input cells 2 2 2" xfId="6045" xr:uid="{D495E58F-1733-418C-B372-4A292786F1E7}"/>
    <cellStyle name="RIGs input cells 2 2 2 2" xfId="6313" xr:uid="{D2C11074-C30E-4166-A71F-08D49601AE3A}"/>
    <cellStyle name="RIGs input cells 2 2 2 2 2" xfId="6748" xr:uid="{87039B0C-669B-418D-9843-FD47DDC7AA9D}"/>
    <cellStyle name="RIGs input cells 2 2 2 2 2 2" xfId="34791" xr:uid="{7303D38C-7622-4ACE-B18F-C3329730F90B}"/>
    <cellStyle name="RIGs input cells 2 2 2 2 3" xfId="24238" xr:uid="{C6407967-0576-45D4-AE26-AE69257A2397}"/>
    <cellStyle name="RIGs input cells 2 2 2 2 3 2" xfId="34577" xr:uid="{9A3CE5CF-3279-49A4-8C7D-55133FE188D8}"/>
    <cellStyle name="RIGs input cells 2 2 2 2 4" xfId="30974" xr:uid="{B7B9C892-C3A8-4972-8BF4-4BBC15BAF582}"/>
    <cellStyle name="RIGs input cells 2 2 2 2 4 2" xfId="34160" xr:uid="{97933788-247E-44F5-9AA5-EF4C59EEB9F1}"/>
    <cellStyle name="RIGs input cells 2 2 2 2 5" xfId="33577" xr:uid="{6BE22768-C311-41FC-80F6-8A9AF05602B3}"/>
    <cellStyle name="RIGs input cells 2 2 2 2 6" xfId="33783" xr:uid="{ECF5C4E2-CFCC-4A47-A295-1FF8FE52D38C}"/>
    <cellStyle name="RIGs input cells 2 2 2 3" xfId="20314" xr:uid="{F6CA2BF6-4F09-4E42-A539-DC00727D49DE}"/>
    <cellStyle name="RIGs input cells 2 2 2 3 2" xfId="34526" xr:uid="{DCD84128-6EAB-48E8-8ED3-773655652B87}"/>
    <cellStyle name="RIGs input cells 2 2 2 4" xfId="27574" xr:uid="{EDC71DB8-0FD1-4837-9B8A-715FE8DE24AC}"/>
    <cellStyle name="RIGs input cells 2 2 2 4 2" xfId="33992" xr:uid="{7EFAE13F-6074-4422-9775-88A43F0DA3B5}"/>
    <cellStyle name="RIGs input cells 2 2 2 5" xfId="30761" xr:uid="{9AB2ADB7-79D5-4F6C-875B-61AAF7D834B2}"/>
    <cellStyle name="RIGs input cells 2 2 2 6" xfId="33715" xr:uid="{8DBBF53A-C4EE-4653-9E26-E189AB52D905}"/>
    <cellStyle name="RIGs input cells 2 2 3" xfId="6312" xr:uid="{C40BF711-EB4A-44DB-9638-4796D3DF6165}"/>
    <cellStyle name="RIGs input cells 2 2 3 2" xfId="6747" xr:uid="{47C42BE1-915A-4368-AF90-B27C6126D41A}"/>
    <cellStyle name="RIGs input cells 2 2 3 2 2" xfId="34790" xr:uid="{5D462BB2-BA32-4FFA-8FD6-30573913FF9B}"/>
    <cellStyle name="RIGs input cells 2 2 3 3" xfId="24237" xr:uid="{0D4E8C73-8038-4930-B9AF-46853F2BF1DE}"/>
    <cellStyle name="RIGs input cells 2 2 3 3 2" xfId="34576" xr:uid="{84EE703A-DB92-49BB-8323-7CEE62B66728}"/>
    <cellStyle name="RIGs input cells 2 2 3 4" xfId="30973" xr:uid="{9433A108-D70C-4A3B-9D5D-C4EB1C7A71F0}"/>
    <cellStyle name="RIGs input cells 2 2 3 4 2" xfId="34159" xr:uid="{F50246F3-C337-4994-B853-FB19AC81B505}"/>
    <cellStyle name="RIGs input cells 2 2 3 5" xfId="33576" xr:uid="{DD039FCB-96BB-4885-ABA0-168A3C18AEA3}"/>
    <cellStyle name="RIGs input cells 2 2 3 6" xfId="33782" xr:uid="{3C8F8155-8FF1-46C7-A58F-C04A9706BEB3}"/>
    <cellStyle name="RIGs input cells 2 2 4" xfId="20313" xr:uid="{7591DC99-5848-403D-97E2-E6E25C26487A}"/>
    <cellStyle name="RIGs input cells 2 2 4 2" xfId="34525" xr:uid="{BBC24F0B-63A7-410A-A863-BBA2964C7B4F}"/>
    <cellStyle name="RIGs input cells 2 2 5" xfId="27573" xr:uid="{6836488F-0F0F-40F6-B6CD-2D0D143FC025}"/>
    <cellStyle name="RIGs input cells 2 2 5 2" xfId="33991" xr:uid="{D36D520C-1BD5-47D3-98F0-DBB55FFD03EC}"/>
    <cellStyle name="RIGs input cells 2 2 6" xfId="30760" xr:uid="{9E8445EA-FA42-4D99-B380-726877B0B1E1}"/>
    <cellStyle name="RIGs input cells 2 2 7" xfId="33714" xr:uid="{E3E93A27-9EE7-4E02-9275-D3D3EFBD6582}"/>
    <cellStyle name="RIGs input cells 2 3" xfId="6046" xr:uid="{D2EC76B8-FDF6-4335-911D-408F8C0FB144}"/>
    <cellStyle name="RIGs input cells 2 3 2" xfId="6314" xr:uid="{77A72987-64D5-4562-BF9E-D531D398B6EE}"/>
    <cellStyle name="RIGs input cells 2 3 2 2" xfId="6749" xr:uid="{8EFE452C-78AA-43DB-B462-533B1D76DC1E}"/>
    <cellStyle name="RIGs input cells 2 3 2 2 2" xfId="34792" xr:uid="{3DD16217-7368-4C98-9C3A-2FCD6F628946}"/>
    <cellStyle name="RIGs input cells 2 3 2 3" xfId="24239" xr:uid="{0222C1D2-814A-47E1-8C10-F1B17D296969}"/>
    <cellStyle name="RIGs input cells 2 3 2 3 2" xfId="34578" xr:uid="{4151DBF5-0E6C-4E4D-8D5A-806B58F69252}"/>
    <cellStyle name="RIGs input cells 2 3 2 4" xfId="30975" xr:uid="{8287DBBD-0C01-4CFB-977B-FDC4178BD897}"/>
    <cellStyle name="RIGs input cells 2 3 2 4 2" xfId="34161" xr:uid="{528573C6-8104-4F48-BBE2-BC406539EE5E}"/>
    <cellStyle name="RIGs input cells 2 3 2 5" xfId="33578" xr:uid="{E0ABAD0C-AAEE-4C96-B63E-8C371D592688}"/>
    <cellStyle name="RIGs input cells 2 3 2 6" xfId="33784" xr:uid="{74AB31F3-499C-4D6C-9FB8-630B7CA5EAAC}"/>
    <cellStyle name="RIGs input cells 2 3 3" xfId="20315" xr:uid="{599583CD-D810-4431-A7BB-107B950E07BA}"/>
    <cellStyle name="RIGs input cells 2 3 3 2" xfId="34527" xr:uid="{D56F17D6-A8AA-4A1E-B217-FA61D05E2F37}"/>
    <cellStyle name="RIGs input cells 2 3 4" xfId="27575" xr:uid="{B3396000-AC57-49D0-9F00-00EE6AD71457}"/>
    <cellStyle name="RIGs input cells 2 3 4 2" xfId="33993" xr:uid="{4EDB387A-AE6A-4D0D-9447-D7842CDAEE8D}"/>
    <cellStyle name="RIGs input cells 2 3 5" xfId="30762" xr:uid="{C808BE9D-9544-4C99-BA27-85351B970EBF}"/>
    <cellStyle name="RIGs input cells 2 3 6" xfId="33716" xr:uid="{EA0B73EB-B3E8-43BA-ADE5-A9F117B29025}"/>
    <cellStyle name="RIGs input cells 2 4" xfId="6311" xr:uid="{3E14F44E-3DA4-4A1A-86BF-E98C175A3984}"/>
    <cellStyle name="RIGs input cells 2 4 2" xfId="6746" xr:uid="{DE66FCA9-3AF7-4C6A-B586-808F06487175}"/>
    <cellStyle name="RIGs input cells 2 4 2 2" xfId="34789" xr:uid="{92630E85-CFF5-43AC-940A-1AA5D0C43C13}"/>
    <cellStyle name="RIGs input cells 2 4 3" xfId="24236" xr:uid="{CF871B32-CCAA-43D1-BD51-AD90BCA146C8}"/>
    <cellStyle name="RIGs input cells 2 4 3 2" xfId="34575" xr:uid="{A8DB458A-1D39-4423-9C7D-73A61E7B23E3}"/>
    <cellStyle name="RIGs input cells 2 4 4" xfId="30972" xr:uid="{20384152-303B-4C01-837E-5E9F5D16BBE9}"/>
    <cellStyle name="RIGs input cells 2 4 4 2" xfId="34158" xr:uid="{DA63285E-440B-467D-A911-C1F684E39188}"/>
    <cellStyle name="RIGs input cells 2 4 5" xfId="33575" xr:uid="{A131EF5C-CBD9-4E59-A188-B5F9F04E9A14}"/>
    <cellStyle name="RIGs input cells 2 4 6" xfId="33781" xr:uid="{18516A6F-5EF4-48FC-AB61-1D5A8B454DDC}"/>
    <cellStyle name="RIGs input cells 2 5" xfId="20312" xr:uid="{124295A0-7545-4786-BD16-9152E6F600A6}"/>
    <cellStyle name="RIGs input cells 2 5 2" xfId="34524" xr:uid="{49655B75-682C-4C4A-AE41-C2559CF07A3E}"/>
    <cellStyle name="RIGs input cells 2 6" xfId="27572" xr:uid="{B3E421FF-6516-4B63-8367-5A5269BA8E2E}"/>
    <cellStyle name="RIGs input cells 2 6 2" xfId="33990" xr:uid="{CD4E8699-4B6C-4F3C-B2F7-7F05B153EF17}"/>
    <cellStyle name="RIGs input cells 2 7" xfId="30759" xr:uid="{96B33B54-8FB9-4EA0-9403-B3A170D2CB8E}"/>
    <cellStyle name="RIGs input cells 2 8" xfId="33713" xr:uid="{B68C4150-50AE-4D21-A5B9-596C8616B1AA}"/>
    <cellStyle name="RIGs input cells 3" xfId="6047" xr:uid="{D0639DEE-49DC-4E52-AD8C-ABE8BC02B42E}"/>
    <cellStyle name="RIGs input cells 3 2" xfId="6048" xr:uid="{8C3D9C9B-0415-488A-A822-7E88215E7CF4}"/>
    <cellStyle name="RIGs input cells 3 2 2" xfId="6049" xr:uid="{A7F6E170-B5EB-4525-88BC-8691A6C09F9A}"/>
    <cellStyle name="RIGs input cells 3 2 2 2" xfId="6317" xr:uid="{461E4EED-A680-4397-A4F6-7482170C7D8D}"/>
    <cellStyle name="RIGs input cells 3 2 2 2 2" xfId="6752" xr:uid="{9473FEEE-639F-410C-8F0F-6E126DA09186}"/>
    <cellStyle name="RIGs input cells 3 2 2 2 2 2" xfId="34795" xr:uid="{A1F8AF24-ADD3-4448-8929-AD47EAC2CE8C}"/>
    <cellStyle name="RIGs input cells 3 2 2 2 3" xfId="24242" xr:uid="{2D15C964-A99A-4877-9F1F-38A0E7672533}"/>
    <cellStyle name="RIGs input cells 3 2 2 2 3 2" xfId="34581" xr:uid="{CD978691-1EB3-4E8D-BBE0-7C6728C269BA}"/>
    <cellStyle name="RIGs input cells 3 2 2 2 4" xfId="30978" xr:uid="{468F9BE0-5BB2-43BA-A4A0-50CC9A8BA9B9}"/>
    <cellStyle name="RIGs input cells 3 2 2 2 4 2" xfId="34164" xr:uid="{DDF6631D-2D7E-43B5-B6CB-7AF6C4418214}"/>
    <cellStyle name="RIGs input cells 3 2 2 2 5" xfId="33581" xr:uid="{817A5BC1-C16F-4901-930D-287F8817A80D}"/>
    <cellStyle name="RIGs input cells 3 2 2 2 6" xfId="33787" xr:uid="{E54A4441-5D96-4989-A46B-98AEF5EDBAB6}"/>
    <cellStyle name="RIGs input cells 3 2 2 3" xfId="20318" xr:uid="{BAACC6D1-DF5C-4C61-919A-CAC244EAD270}"/>
    <cellStyle name="RIGs input cells 3 2 2 3 2" xfId="34530" xr:uid="{3D39D687-7BDA-4001-ADBC-B950C6CCC75F}"/>
    <cellStyle name="RIGs input cells 3 2 2 4" xfId="27578" xr:uid="{969B9FB2-CF55-44FB-9940-B2CFA4A99A03}"/>
    <cellStyle name="RIGs input cells 3 2 2 4 2" xfId="33996" xr:uid="{6234A0E0-B993-4B65-B4BD-D229890275D9}"/>
    <cellStyle name="RIGs input cells 3 2 2 5" xfId="30765" xr:uid="{7C2F8729-EA37-4F38-817F-2B0E1B0C4D59}"/>
    <cellStyle name="RIGs input cells 3 2 2 6" xfId="33719" xr:uid="{FD67ADC5-BE0A-4765-B51C-5E77C0A32F25}"/>
    <cellStyle name="RIGs input cells 3 2 3" xfId="6316" xr:uid="{2CB85583-DDE7-4316-A053-D1ABEC8AB9D8}"/>
    <cellStyle name="RIGs input cells 3 2 3 2" xfId="6751" xr:uid="{B6602A29-64AD-4098-A6E0-94BBA22B293B}"/>
    <cellStyle name="RIGs input cells 3 2 3 2 2" xfId="34794" xr:uid="{24A73E83-5D01-43BC-B8FE-40E8B3FD388D}"/>
    <cellStyle name="RIGs input cells 3 2 3 3" xfId="24241" xr:uid="{46D5797A-C1B4-41BB-819F-9F9FE3AA891F}"/>
    <cellStyle name="RIGs input cells 3 2 3 3 2" xfId="34580" xr:uid="{A513D554-A9AC-4244-854D-E215EC4701ED}"/>
    <cellStyle name="RIGs input cells 3 2 3 4" xfId="30977" xr:uid="{5EE86F0F-833B-4F29-9AF9-732EF89F283B}"/>
    <cellStyle name="RIGs input cells 3 2 3 4 2" xfId="34163" xr:uid="{82D8B7D5-24F8-4ECA-8FA1-816180CDC81D}"/>
    <cellStyle name="RIGs input cells 3 2 3 5" xfId="33580" xr:uid="{185812F4-5783-4E50-8116-45A93588EA6C}"/>
    <cellStyle name="RIGs input cells 3 2 3 6" xfId="33786" xr:uid="{8E1480D1-DFF3-4DCF-A02B-0D14F78C41E7}"/>
    <cellStyle name="RIGs input cells 3 2 4" xfId="20317" xr:uid="{5B140618-761E-4A82-97A6-16F523F55619}"/>
    <cellStyle name="RIGs input cells 3 2 4 2" xfId="34529" xr:uid="{DEBD34C4-B798-4ADF-B582-EBC1AE3BB32C}"/>
    <cellStyle name="RIGs input cells 3 2 5" xfId="27577" xr:uid="{3D743BA8-98FA-4737-B366-4548D35E42E6}"/>
    <cellStyle name="RIGs input cells 3 2 5 2" xfId="33995" xr:uid="{FC8A0FE5-CABC-44BE-9DC8-D953EC0F26DD}"/>
    <cellStyle name="RIGs input cells 3 2 6" xfId="30764" xr:uid="{CCABCD0F-F884-46F3-AD94-A237142854DF}"/>
    <cellStyle name="RIGs input cells 3 2 7" xfId="33718" xr:uid="{0645EC0F-0520-4196-842A-5D2A5F832803}"/>
    <cellStyle name="RIGs input cells 3 3" xfId="6050" xr:uid="{1AD0B287-EEB5-4626-B58F-D477F6CAE0D4}"/>
    <cellStyle name="RIGs input cells 3 3 2" xfId="6318" xr:uid="{14BD11AF-3D2E-4687-9886-EC77E9F3F50F}"/>
    <cellStyle name="RIGs input cells 3 3 2 2" xfId="6753" xr:uid="{ADFE64B8-A088-4E5A-A3F9-2DF175F2C531}"/>
    <cellStyle name="RIGs input cells 3 3 2 2 2" xfId="34796" xr:uid="{E25DE338-CF32-4373-9298-9C1BA100DDDB}"/>
    <cellStyle name="RIGs input cells 3 3 2 3" xfId="24243" xr:uid="{606FB06E-B57F-4C80-B658-DCEC264C4A1E}"/>
    <cellStyle name="RIGs input cells 3 3 2 3 2" xfId="34582" xr:uid="{21190249-1655-44A1-B248-192DB1F07898}"/>
    <cellStyle name="RIGs input cells 3 3 2 4" xfId="30979" xr:uid="{606BBD68-5318-4B7C-B35E-C5E7294CE63B}"/>
    <cellStyle name="RIGs input cells 3 3 2 4 2" xfId="34165" xr:uid="{B430EDDF-DDB7-4526-A1A5-82A8EEBAE828}"/>
    <cellStyle name="RIGs input cells 3 3 2 5" xfId="33582" xr:uid="{82F70A3B-857B-4E66-9AE6-6D2481955A56}"/>
    <cellStyle name="RIGs input cells 3 3 2 6" xfId="33788" xr:uid="{5F67A0E0-5320-4A9A-A4A8-FD4C2A78F605}"/>
    <cellStyle name="RIGs input cells 3 3 3" xfId="20319" xr:uid="{4A8AF5C6-88BB-4EBD-9304-EF0E416C3A53}"/>
    <cellStyle name="RIGs input cells 3 3 3 2" xfId="34531" xr:uid="{D06C71F6-9B64-4191-8061-C9F44431817F}"/>
    <cellStyle name="RIGs input cells 3 3 4" xfId="27579" xr:uid="{375F8249-1839-4653-A955-A16A6014BE3E}"/>
    <cellStyle name="RIGs input cells 3 3 4 2" xfId="33997" xr:uid="{D385E5AA-CF39-468D-9354-48AA8FC5BB38}"/>
    <cellStyle name="RIGs input cells 3 3 5" xfId="30766" xr:uid="{71D3246C-8E10-4A97-9D80-8467EC0A57EF}"/>
    <cellStyle name="RIGs input cells 3 3 6" xfId="33720" xr:uid="{63455129-0C20-4795-8969-72AC2F70C083}"/>
    <cellStyle name="RIGs input cells 3 4" xfId="6315" xr:uid="{8CE33797-01D2-4645-936F-426D72D6EBEA}"/>
    <cellStyle name="RIGs input cells 3 4 2" xfId="6750" xr:uid="{AE8567F2-4F87-407A-A4C4-88B2CFB011B9}"/>
    <cellStyle name="RIGs input cells 3 4 2 2" xfId="34793" xr:uid="{99FBE928-A127-4566-A35B-287F9CE8B420}"/>
    <cellStyle name="RIGs input cells 3 4 3" xfId="24240" xr:uid="{C9921721-D6B1-43A3-9D74-5AC3CC2287DF}"/>
    <cellStyle name="RIGs input cells 3 4 3 2" xfId="34579" xr:uid="{A714D038-C94C-4196-8E35-A9B519E1DF63}"/>
    <cellStyle name="RIGs input cells 3 4 4" xfId="30976" xr:uid="{2DB1733A-4EF7-410B-BB5C-AED5892A649E}"/>
    <cellStyle name="RIGs input cells 3 4 4 2" xfId="34162" xr:uid="{5806B51E-7813-447A-9230-DA65FBB0A498}"/>
    <cellStyle name="RIGs input cells 3 4 5" xfId="33579" xr:uid="{7E7495E0-0DB8-4B61-8481-1FAC8E09E7DA}"/>
    <cellStyle name="RIGs input cells 3 4 6" xfId="33785" xr:uid="{98184470-4C65-4139-BBBB-39BD95C3196B}"/>
    <cellStyle name="RIGs input cells 3 5" xfId="20316" xr:uid="{65ECD1D0-9CC9-47E6-BDD4-BD3FF2E602D9}"/>
    <cellStyle name="RIGs input cells 3 5 2" xfId="34528" xr:uid="{5BDD4A5C-236A-4EAE-AD2B-364955C9443D}"/>
    <cellStyle name="RIGs input cells 3 6" xfId="27576" xr:uid="{3F624079-B2E7-407F-B028-05EBED3A42AE}"/>
    <cellStyle name="RIGs input cells 3 6 2" xfId="33994" xr:uid="{F074184C-0CF9-4569-B372-D01EC86C3ECF}"/>
    <cellStyle name="RIGs input cells 3 7" xfId="30763" xr:uid="{0A072CA4-5403-49F4-BB87-A2684FEE22F4}"/>
    <cellStyle name="RIGs input cells 3 8" xfId="33717" xr:uid="{9EB23755-CFCD-4B97-A5A0-078143852F93}"/>
    <cellStyle name="RIGs input cells 4" xfId="6051" xr:uid="{ED8B056F-C0E8-49B4-A5BE-C10A891F1011}"/>
    <cellStyle name="RIGs input cells 4 2" xfId="6052" xr:uid="{83BAABD6-96AC-4F46-BE13-AABFC9EBF2E9}"/>
    <cellStyle name="RIGs input cells 4 2 2" xfId="6320" xr:uid="{C0135496-4D0D-4049-B514-0C3B383E365B}"/>
    <cellStyle name="RIGs input cells 4 2 2 2" xfId="6755" xr:uid="{8C6D1A6F-71DD-4445-ADFB-DC7929785F48}"/>
    <cellStyle name="RIGs input cells 4 2 2 2 2" xfId="34798" xr:uid="{317AACC0-4FB5-403E-BA7A-40FE87F7C443}"/>
    <cellStyle name="RIGs input cells 4 2 2 3" xfId="24245" xr:uid="{1A3480F3-EA0F-4CE3-8AA8-2368ADEA8E64}"/>
    <cellStyle name="RIGs input cells 4 2 2 3 2" xfId="34584" xr:uid="{FC5C334C-0F2A-4922-9052-2B0495A95855}"/>
    <cellStyle name="RIGs input cells 4 2 2 4" xfId="30981" xr:uid="{763D7D28-C2EA-4B24-A331-64E9B69CE2BE}"/>
    <cellStyle name="RIGs input cells 4 2 2 4 2" xfId="34167" xr:uid="{F57B9CF7-C281-42D9-8C06-479458616C70}"/>
    <cellStyle name="RIGs input cells 4 2 2 5" xfId="33584" xr:uid="{E5B6D793-42C8-42BA-8533-CC471AE7E67D}"/>
    <cellStyle name="RIGs input cells 4 2 2 6" xfId="33790" xr:uid="{7E3B36C8-6640-408D-9380-E472CDE4CCF9}"/>
    <cellStyle name="RIGs input cells 4 2 3" xfId="20321" xr:uid="{FE68357A-4C7F-4151-A5E6-8CAD18BC5095}"/>
    <cellStyle name="RIGs input cells 4 2 3 2" xfId="34533" xr:uid="{144095EF-1DBA-40C1-BBAF-7850E7EED220}"/>
    <cellStyle name="RIGs input cells 4 2 4" xfId="27581" xr:uid="{98B40289-A7AB-4D76-91E7-9B3CA750879A}"/>
    <cellStyle name="RIGs input cells 4 2 4 2" xfId="33999" xr:uid="{9B05A77F-DDD3-4694-B448-E17EE7E2B180}"/>
    <cellStyle name="RIGs input cells 4 2 5" xfId="30768" xr:uid="{7974F4E6-1586-4EB8-A7BB-9EB0202A5899}"/>
    <cellStyle name="RIGs input cells 4 2 6" xfId="33722" xr:uid="{9958F830-32C1-4D12-9D19-2C6B1A17FDE6}"/>
    <cellStyle name="RIGs input cells 4 3" xfId="6319" xr:uid="{68A9EDCE-9A85-4A59-B06C-14A0E8548FF5}"/>
    <cellStyle name="RIGs input cells 4 3 2" xfId="6754" xr:uid="{01ADDFF1-11D6-49A4-A284-7D9A7DB5831F}"/>
    <cellStyle name="RIGs input cells 4 3 2 2" xfId="34797" xr:uid="{FAEAACE7-6CBE-43AB-A09D-386809EBDD80}"/>
    <cellStyle name="RIGs input cells 4 3 3" xfId="24244" xr:uid="{32372C9F-6566-4C2C-86BB-B58A6E70C985}"/>
    <cellStyle name="RIGs input cells 4 3 3 2" xfId="34583" xr:uid="{05F5AAB5-5CDF-44BB-A04E-B0B096FD522F}"/>
    <cellStyle name="RIGs input cells 4 3 4" xfId="30980" xr:uid="{40DD399A-BD10-4FE9-8C6A-E1C09BDDFEC7}"/>
    <cellStyle name="RIGs input cells 4 3 4 2" xfId="34166" xr:uid="{981C275D-0ADA-4BCB-824D-AB29390F8147}"/>
    <cellStyle name="RIGs input cells 4 3 5" xfId="33583" xr:uid="{DA01D082-957B-4FC1-B24C-EF4B1E04C1BA}"/>
    <cellStyle name="RIGs input cells 4 3 6" xfId="33789" xr:uid="{A09713C7-D278-414A-8CDB-74C9AD4E230F}"/>
    <cellStyle name="RIGs input cells 4 4" xfId="20320" xr:uid="{B2A083F0-C60D-4A92-ABF1-40D600CB4D05}"/>
    <cellStyle name="RIGs input cells 4 4 2" xfId="34532" xr:uid="{2DA8001B-C721-4160-8EB0-6DD81C369720}"/>
    <cellStyle name="RIGs input cells 4 5" xfId="27580" xr:uid="{DDB741EF-9655-4DCE-8116-6C3A6B6F784D}"/>
    <cellStyle name="RIGs input cells 4 5 2" xfId="33998" xr:uid="{047AEF66-20F7-42D8-9F78-F1EDDBEB945D}"/>
    <cellStyle name="RIGs input cells 4 6" xfId="30767" xr:uid="{1F16BBC3-27F6-4662-A82B-F1A4CAA3654C}"/>
    <cellStyle name="RIGs input cells 4 7" xfId="33721" xr:uid="{39D2F84E-A901-4EB1-8D5E-DE9E96CB60B2}"/>
    <cellStyle name="RIGs input cells 47 2" xfId="99" xr:uid="{50561843-29F6-4B72-9CF6-A0B77BAE90C7}"/>
    <cellStyle name="RIGs input cells 47 2 2" xfId="353" xr:uid="{514AEB0B-0273-476C-A39F-ABD1BFF295EB}"/>
    <cellStyle name="RIGs input cells 47 2 2 2" xfId="6503" xr:uid="{F7DDFD01-C138-441F-BD28-1AC52EF76420}"/>
    <cellStyle name="RIGs input cells 47 2 2 3" xfId="20683" xr:uid="{A528DF7B-1327-4DD8-B078-BAFA033AF8FC}"/>
    <cellStyle name="RIGs input cells 47 2 2 4" xfId="27555" xr:uid="{5E23A76A-338F-4A00-A0B4-BD2B3434503E}"/>
    <cellStyle name="RIGs input cells 47 2 2 5" xfId="23451" xr:uid="{DA53BD48-AE8F-4868-AFF4-6C59200A4B76}"/>
    <cellStyle name="RIGs input cells 47 2 3" xfId="221" xr:uid="{ED5B2F81-5DDB-4BA3-ACD4-3ABBE04F2A8F}"/>
    <cellStyle name="RIGs input cells 47 2 3 2" xfId="6493" xr:uid="{8D621E30-BDD1-4E06-8995-6E350110CF31}"/>
    <cellStyle name="RIGs input cells 47 2 3 3" xfId="8177" xr:uid="{DDE5683C-7CBA-4496-95FC-487B8298A649}"/>
    <cellStyle name="RIGs input cells 47 2 3 4" xfId="23592" xr:uid="{0308921E-550B-4DED-8A99-CB447D2A0814}"/>
    <cellStyle name="RIGs input cells 47 2 3 5" xfId="30746" xr:uid="{6B27E640-2CAC-4C62-AFAD-094A2CFB55A8}"/>
    <cellStyle name="RIGs input cells 47 2 4" xfId="6477" xr:uid="{EA01D3C0-04FF-407F-960A-1CF25FC51DF6}"/>
    <cellStyle name="RIGs input cells 47 2 5" xfId="13633" xr:uid="{3DC5212D-B0D7-44DE-AE52-A43F99C553C8}"/>
    <cellStyle name="RIGs input cells 47 2 6" xfId="23468" xr:uid="{72AF8013-73AA-49F2-A8CA-45AFCB5F2D3B}"/>
    <cellStyle name="RIGs input cells 47 2 7" xfId="8012" xr:uid="{C1F234B7-2B0E-485D-903D-1BBD9690A786}"/>
    <cellStyle name="RIGs input cells 5" xfId="6053" xr:uid="{EF259E57-8AE0-4DE0-AB15-FBFA223D0E84}"/>
    <cellStyle name="RIGs input cells 5 2" xfId="6054" xr:uid="{999DB0D2-8789-48D1-95A4-5592F75105A0}"/>
    <cellStyle name="RIGs input cells 5 2 2" xfId="6322" xr:uid="{B1DF2DCB-73F4-4F4E-9A06-70A17928A351}"/>
    <cellStyle name="RIGs input cells 5 2 2 2" xfId="6757" xr:uid="{2F60CC3D-85EF-4725-9545-7CD04AC03826}"/>
    <cellStyle name="RIGs input cells 5 2 2 2 2" xfId="34800" xr:uid="{B69A57E3-3A95-4CF0-A4F4-813EB6B11743}"/>
    <cellStyle name="RIGs input cells 5 2 2 3" xfId="24247" xr:uid="{BE84AE88-333F-4A5E-AA34-03E1722FFF49}"/>
    <cellStyle name="RIGs input cells 5 2 2 3 2" xfId="34586" xr:uid="{46E25505-C948-4E1F-BA8E-98BA159E19D4}"/>
    <cellStyle name="RIGs input cells 5 2 2 4" xfId="30983" xr:uid="{B726C42A-D2A5-4B22-AE8B-E9CC436DD4CC}"/>
    <cellStyle name="RIGs input cells 5 2 2 4 2" xfId="34169" xr:uid="{8668270D-1BC1-4C65-857F-84DC40D7975B}"/>
    <cellStyle name="RIGs input cells 5 2 2 5" xfId="33586" xr:uid="{DB767240-1A08-45B5-91CF-C64058FD6E49}"/>
    <cellStyle name="RIGs input cells 5 2 2 6" xfId="33792" xr:uid="{F9437708-F1AF-4026-A6F1-EE7FF70103AA}"/>
    <cellStyle name="RIGs input cells 5 2 3" xfId="20323" xr:uid="{2758107D-1EF8-4756-BE43-7529408C6FBB}"/>
    <cellStyle name="RIGs input cells 5 2 3 2" xfId="34535" xr:uid="{A606BECD-BC08-4D4D-BC67-FEAB42CB7B8F}"/>
    <cellStyle name="RIGs input cells 5 2 4" xfId="27583" xr:uid="{1B667265-4F34-44C7-9581-4FA615941604}"/>
    <cellStyle name="RIGs input cells 5 2 4 2" xfId="34001" xr:uid="{2E9B3AC6-1717-4501-99B3-DD97E128CD8B}"/>
    <cellStyle name="RIGs input cells 5 2 5" xfId="30770" xr:uid="{3E744592-9F40-4270-8DF3-209E451E0404}"/>
    <cellStyle name="RIGs input cells 5 2 6" xfId="33724" xr:uid="{A863C4B4-CB48-47D8-8606-BD64429E4E07}"/>
    <cellStyle name="RIGs input cells 5 3" xfId="6321" xr:uid="{B6855155-C80C-4D0B-B4DA-D964AFFC1383}"/>
    <cellStyle name="RIGs input cells 5 3 2" xfId="6756" xr:uid="{A4E4E208-3CCA-4AB7-8C6F-4D4515D1C1EB}"/>
    <cellStyle name="RIGs input cells 5 3 2 2" xfId="34799" xr:uid="{64749ED7-0C65-4F3E-BCE4-EF2F1C010557}"/>
    <cellStyle name="RIGs input cells 5 3 3" xfId="24246" xr:uid="{21A01001-F67E-4514-85DF-E706F8154592}"/>
    <cellStyle name="RIGs input cells 5 3 3 2" xfId="34585" xr:uid="{4F930EE1-6AF4-43FF-AD21-98ED801D2F9F}"/>
    <cellStyle name="RIGs input cells 5 3 4" xfId="30982" xr:uid="{FAB9F54E-8FE6-40E2-A464-5A6000E6006C}"/>
    <cellStyle name="RIGs input cells 5 3 4 2" xfId="34168" xr:uid="{8A7A0E76-836F-4F0B-A9F3-74A728B4A0DA}"/>
    <cellStyle name="RIGs input cells 5 3 5" xfId="33585" xr:uid="{4922326E-DFE8-4C93-B496-6395C2CC3182}"/>
    <cellStyle name="RIGs input cells 5 3 6" xfId="33791" xr:uid="{A1747A9C-77C9-4403-BFAA-65A4C7E25378}"/>
    <cellStyle name="RIGs input cells 5 4" xfId="20322" xr:uid="{340BEC65-E021-4B49-BC35-7200BFE3C300}"/>
    <cellStyle name="RIGs input cells 5 4 2" xfId="34534" xr:uid="{78012F6F-0C2B-4D25-9CA3-F98E40F2CA18}"/>
    <cellStyle name="RIGs input cells 5 5" xfId="27582" xr:uid="{36FFC021-6F55-48FC-9047-D58C7858C791}"/>
    <cellStyle name="RIGs input cells 5 5 2" xfId="34000" xr:uid="{1F1840C9-D1C7-45F1-B60E-FD19B99FE315}"/>
    <cellStyle name="RIGs input cells 5 6" xfId="30769" xr:uid="{56807E9F-8891-4F43-A5E5-1747DD204C95}"/>
    <cellStyle name="RIGs input cells 5 7" xfId="33723" xr:uid="{DBB7C9AA-1DB0-4B44-941F-5AC90D6CA8C8}"/>
    <cellStyle name="RIGs input cells 6" xfId="6055" xr:uid="{EF5412DC-006A-4242-B70F-586F73433E91}"/>
    <cellStyle name="RIGs input cells 6 2" xfId="6056" xr:uid="{EC118237-1187-4DBA-94C5-6967752CDDC1}"/>
    <cellStyle name="RIGs input cells 6 2 2" xfId="6324" xr:uid="{FBAA4A76-2FA7-4A80-B43A-3E0B5D806179}"/>
    <cellStyle name="RIGs input cells 6 2 2 2" xfId="6759" xr:uid="{6EA3177B-416E-4068-9136-668CCD7FCE1F}"/>
    <cellStyle name="RIGs input cells 6 2 2 2 2" xfId="34802" xr:uid="{20129017-E77C-465B-B020-4211E82BF77A}"/>
    <cellStyle name="RIGs input cells 6 2 2 3" xfId="24249" xr:uid="{1116A145-AF65-487F-8664-C7890738D5AD}"/>
    <cellStyle name="RIGs input cells 6 2 2 3 2" xfId="34588" xr:uid="{908B6CA8-FCBB-414F-9380-7A2D5DEB5AE9}"/>
    <cellStyle name="RIGs input cells 6 2 2 4" xfId="30985" xr:uid="{9335417B-E67E-4162-8A2C-32B002E30E70}"/>
    <cellStyle name="RIGs input cells 6 2 2 4 2" xfId="34171" xr:uid="{D9FFCD07-4DE6-4371-A18C-1158E47B4FE0}"/>
    <cellStyle name="RIGs input cells 6 2 2 5" xfId="33588" xr:uid="{AEB94585-E551-4815-AEFA-A2952C107A1E}"/>
    <cellStyle name="RIGs input cells 6 2 2 6" xfId="33794" xr:uid="{9240C919-B719-492E-85A3-A5EEBB8574B5}"/>
    <cellStyle name="RIGs input cells 6 2 3" xfId="20325" xr:uid="{5D3A2262-16A7-4A3D-B692-1C691C046DC7}"/>
    <cellStyle name="RIGs input cells 6 2 3 2" xfId="34537" xr:uid="{A3280030-718F-4A2D-83FF-161D00AFE4C7}"/>
    <cellStyle name="RIGs input cells 6 2 4" xfId="27585" xr:uid="{215A5AB6-C91F-49F4-9991-52FF2FBB9DE6}"/>
    <cellStyle name="RIGs input cells 6 2 4 2" xfId="34003" xr:uid="{11F2716D-7E19-45C1-999A-70975FECDE1D}"/>
    <cellStyle name="RIGs input cells 6 2 5" xfId="30772" xr:uid="{39299F15-D6AD-4923-9815-DAD6C1B2EB21}"/>
    <cellStyle name="RIGs input cells 6 2 6" xfId="33726" xr:uid="{A26CF08E-E1A0-415C-A17D-204A46190E29}"/>
    <cellStyle name="RIGs input cells 6 3" xfId="6323" xr:uid="{19F1CE47-DF0B-4DD0-B115-E6C9C4ABDD15}"/>
    <cellStyle name="RIGs input cells 6 3 2" xfId="6758" xr:uid="{A26EF23B-1118-4D62-85A4-E32E9633E376}"/>
    <cellStyle name="RIGs input cells 6 3 2 2" xfId="34801" xr:uid="{09746EE6-1A21-42E1-8F26-F62537DD7A9E}"/>
    <cellStyle name="RIGs input cells 6 3 3" xfId="24248" xr:uid="{6A8C4244-ABDF-44F4-8489-2CF91BE1335C}"/>
    <cellStyle name="RIGs input cells 6 3 3 2" xfId="34587" xr:uid="{0116FF9A-4888-48A8-8A6F-E2B7C903B917}"/>
    <cellStyle name="RIGs input cells 6 3 4" xfId="30984" xr:uid="{972E2124-1454-454D-AF12-E5432184D3A2}"/>
    <cellStyle name="RIGs input cells 6 3 4 2" xfId="34170" xr:uid="{CA3FDA46-0F62-4ED2-B460-3F0CFF46598D}"/>
    <cellStyle name="RIGs input cells 6 3 5" xfId="33587" xr:uid="{E70BC346-E6A2-48E1-B5A9-B31129D7BB4C}"/>
    <cellStyle name="RIGs input cells 6 3 6" xfId="33793" xr:uid="{38342C08-5CF2-4AF2-A455-7828678B445D}"/>
    <cellStyle name="RIGs input cells 6 4" xfId="20324" xr:uid="{B10681BB-7166-4F60-98F6-5A2C18039151}"/>
    <cellStyle name="RIGs input cells 6 4 2" xfId="34536" xr:uid="{F08EB740-4D30-4C6C-899B-29119EAE7BE3}"/>
    <cellStyle name="RIGs input cells 6 5" xfId="27584" xr:uid="{1FD4AA3B-9916-48C8-B5D2-BE219CE70552}"/>
    <cellStyle name="RIGs input cells 6 5 2" xfId="34002" xr:uid="{05BCE26A-A49F-443D-B652-C8972F3BFCA3}"/>
    <cellStyle name="RIGs input cells 6 6" xfId="30771" xr:uid="{B42A554D-8750-40A2-A6F2-48965F3AE117}"/>
    <cellStyle name="RIGs input cells 6 7" xfId="33725" xr:uid="{0722CB5B-4F0A-450A-A665-E2FC6E72C8B6}"/>
    <cellStyle name="RIGs input cells 7" xfId="6057" xr:uid="{B3B8EDFF-69B6-4FE9-B00F-0752655DC6FA}"/>
    <cellStyle name="RIGs input cells 7 2" xfId="6325" xr:uid="{0C26178C-1222-44A9-BB68-EFD5F662E64B}"/>
    <cellStyle name="RIGs input cells 7 2 2" xfId="6760" xr:uid="{C0064417-08EC-496F-8A46-BE1C5AA3C884}"/>
    <cellStyle name="RIGs input cells 7 2 2 2" xfId="34803" xr:uid="{824C03D0-8B81-4D5A-8B2C-A0D2CFF3D0CD}"/>
    <cellStyle name="RIGs input cells 7 2 3" xfId="24250" xr:uid="{EF1775EF-B11C-4307-8197-E5760C84958A}"/>
    <cellStyle name="RIGs input cells 7 2 3 2" xfId="34669" xr:uid="{EFBAF630-1CE5-43FF-A75B-16BB532E0AA9}"/>
    <cellStyle name="RIGs input cells 7 2 4" xfId="30986" xr:uid="{F8B1CF78-6CF1-4902-A855-38AB9798D874}"/>
    <cellStyle name="RIGs input cells 7 2 4 2" xfId="34172" xr:uid="{4DDC32D8-C681-42C5-899C-4D8EC6A8C9F2}"/>
    <cellStyle name="RIGs input cells 7 2 5" xfId="33589" xr:uid="{7F22F08F-D336-4093-8556-9AD27DCD97B2}"/>
    <cellStyle name="RIGs input cells 7 2 6" xfId="33795" xr:uid="{0E98DBBA-EDB7-47B3-AF16-58BB70EB2392}"/>
    <cellStyle name="RIGs input cells 7 3" xfId="20326" xr:uid="{3921D4FC-8D8A-4008-9C24-F4A861567662}"/>
    <cellStyle name="RIGs input cells 7 3 2" xfId="34538" xr:uid="{C5B652E3-54BC-45CE-ABE5-EFC825522E63}"/>
    <cellStyle name="RIGs input cells 7 4" xfId="27586" xr:uid="{32BBDA3B-6408-42A3-B3E5-84F29CC4AF1D}"/>
    <cellStyle name="RIGs input cells 7 4 2" xfId="34004" xr:uid="{2ED5CE73-DB5A-4311-B7C7-13A0660539E9}"/>
    <cellStyle name="RIGs input cells 7 5" xfId="30773" xr:uid="{A9C84F92-2861-45AE-B0A1-7277E8C8F2B5}"/>
    <cellStyle name="RIGs input cells 7 6" xfId="33727" xr:uid="{7D3E25F8-9711-4529-882C-42EDD2E62317}"/>
    <cellStyle name="RIGs input cells 8" xfId="6310" xr:uid="{D86D046A-E461-4968-B07D-66DB737F4028}"/>
    <cellStyle name="RIGs input cells 8 2" xfId="6745" xr:uid="{062F05B6-3550-4D8B-963E-48F339B950DE}"/>
    <cellStyle name="RIGs input cells 8 2 2" xfId="34788" xr:uid="{3A1147DF-CFB3-4CC1-B460-392999F0103C}"/>
    <cellStyle name="RIGs input cells 8 3" xfId="24235" xr:uid="{30A3A4ED-0CC9-417D-A026-7F050C9083A7}"/>
    <cellStyle name="RIGs input cells 8 3 2" xfId="34574" xr:uid="{828FA84A-2002-476A-90BD-F228A3FD0369}"/>
    <cellStyle name="RIGs input cells 8 4" xfId="30971" xr:uid="{41413A65-62EC-421C-96C9-926CEDC4C622}"/>
    <cellStyle name="RIGs input cells 8 4 2" xfId="34157" xr:uid="{267DC98F-8F56-4B2B-8F9F-FC16318BEE8F}"/>
    <cellStyle name="RIGs input cells 8 5" xfId="33574" xr:uid="{2C486392-E42D-438A-8576-D3ED852B74E6}"/>
    <cellStyle name="RIGs input cells 8 6" xfId="33780" xr:uid="{11147133-6DE7-4800-A71D-7CC2E108A06D}"/>
    <cellStyle name="RIGs input cells 9" xfId="20311" xr:uid="{4D9978E7-3FDB-4C76-9379-5FBF74366CAD}"/>
    <cellStyle name="RIGs input cells 9 2" xfId="34523" xr:uid="{65D986FE-A45C-4801-BBC6-28E60F59765F}"/>
    <cellStyle name="RIGs input totals" xfId="6058" xr:uid="{3E2A472E-26D2-4C3B-882E-EC0F056A97D0}"/>
    <cellStyle name="RIGs input totals 10" xfId="27587" xr:uid="{9F473E5F-DE7F-4FF7-B3ED-CF80B347BF91}"/>
    <cellStyle name="RIGs input totals 10 2" xfId="34005" xr:uid="{689BC360-3C1C-43AC-B189-84454412F3C3}"/>
    <cellStyle name="RIGs input totals 11" xfId="30774" xr:uid="{DBDAD41A-072D-43C7-8E3E-85C935057B98}"/>
    <cellStyle name="RIGs input totals 12" xfId="33728" xr:uid="{729727D5-4FD2-49A0-B50F-9C06620E9239}"/>
    <cellStyle name="RIGs input totals 2" xfId="6059" xr:uid="{754ED61B-C0F0-4175-9195-C413D7A98AF2}"/>
    <cellStyle name="RIGs input totals 2 10" xfId="33729" xr:uid="{D22C9E4D-7932-401F-B0DF-3AB35803FCCE}"/>
    <cellStyle name="RIGs input totals 2 2" xfId="6060" xr:uid="{D70EE112-0B04-4BDA-9081-DAF24A04D69C}"/>
    <cellStyle name="RIGs input totals 2 2 2" xfId="6061" xr:uid="{E63B1D06-A401-4833-A6FF-A4DED20CEBD7}"/>
    <cellStyle name="RIGs input totals 2 2 2 2" xfId="6329" xr:uid="{DAAC13D3-1496-4212-9FE1-68EF36E250CB}"/>
    <cellStyle name="RIGs input totals 2 2 2 2 2" xfId="6764" xr:uid="{DBBA2704-CD4D-4F99-826D-C5FEFA00F571}"/>
    <cellStyle name="RIGs input totals 2 2 2 2 2 2" xfId="34807" xr:uid="{D3333631-9C38-4843-AE34-3FF5BE4974FF}"/>
    <cellStyle name="RIGs input totals 2 2 2 2 3" xfId="24254" xr:uid="{EC2C42B3-497B-4751-B6AF-6CE56FA8744E}"/>
    <cellStyle name="RIGs input totals 2 2 2 2 3 2" xfId="34591" xr:uid="{CFBF22BC-E299-4509-8FD0-DF70BF88B5DC}"/>
    <cellStyle name="RIGs input totals 2 2 2 2 4" xfId="30990" xr:uid="{6B5E948B-E6B1-4EC6-95EB-F2EFE3EC1E33}"/>
    <cellStyle name="RIGs input totals 2 2 2 2 4 2" xfId="34176" xr:uid="{9E991350-F495-4A78-BB7D-D62CD6EAE80B}"/>
    <cellStyle name="RIGs input totals 2 2 2 2 5" xfId="33593" xr:uid="{85F6B7E6-C148-47E3-B563-D005B01C4011}"/>
    <cellStyle name="RIGs input totals 2 2 2 2 6" xfId="33799" xr:uid="{3992609F-949C-4B9E-881E-4458D08D4E75}"/>
    <cellStyle name="RIGs input totals 2 2 2 3" xfId="20330" xr:uid="{362740FD-EE03-4F55-8B3A-E882195F1D4D}"/>
    <cellStyle name="RIGs input totals 2 2 2 3 2" xfId="34542" xr:uid="{24B51219-2FBB-4476-9638-A87FFDFED7E5}"/>
    <cellStyle name="RIGs input totals 2 2 2 4" xfId="27590" xr:uid="{2CEED0CA-D031-4445-86D0-0CD86746A236}"/>
    <cellStyle name="RIGs input totals 2 2 2 4 2" xfId="34008" xr:uid="{B23C5397-B498-4E40-B317-5A146259A204}"/>
    <cellStyle name="RIGs input totals 2 2 2 5" xfId="30777" xr:uid="{B07C3AB1-7B83-480D-93BB-EE042717F668}"/>
    <cellStyle name="RIGs input totals 2 2 2 6" xfId="33731" xr:uid="{A6358CC6-1FD0-4C7E-922F-3FA78430CB50}"/>
    <cellStyle name="RIGs input totals 2 2 3" xfId="6328" xr:uid="{9D43F47C-3684-49DB-A306-42C9D1B0477D}"/>
    <cellStyle name="RIGs input totals 2 2 3 2" xfId="6763" xr:uid="{97F50022-BA7C-41E6-988E-860B198A6C2B}"/>
    <cellStyle name="RIGs input totals 2 2 3 2 2" xfId="34806" xr:uid="{FC47CFC6-40BD-4E76-8EB4-79EEF36B71EC}"/>
    <cellStyle name="RIGs input totals 2 2 3 3" xfId="24253" xr:uid="{29B0CEAA-AD06-4B15-AFBB-655458D7BB91}"/>
    <cellStyle name="RIGs input totals 2 2 3 3 2" xfId="34590" xr:uid="{42F02945-DCAE-43FF-BDAD-D1F6A712A15E}"/>
    <cellStyle name="RIGs input totals 2 2 3 4" xfId="30989" xr:uid="{FD912C66-0FB4-4710-B5B9-201A915EFA0C}"/>
    <cellStyle name="RIGs input totals 2 2 3 4 2" xfId="34175" xr:uid="{36D4620A-E3C6-42A1-85B3-7E0770AE8D96}"/>
    <cellStyle name="RIGs input totals 2 2 3 5" xfId="33592" xr:uid="{AB9B423A-E0BE-47B3-9555-86EF5CE160A5}"/>
    <cellStyle name="RIGs input totals 2 2 3 6" xfId="33798" xr:uid="{000E7A49-2BE2-4EB6-9225-65F07D2AEA41}"/>
    <cellStyle name="RIGs input totals 2 2 4" xfId="20329" xr:uid="{D0EC6B7C-FFA0-4FDB-BB75-68EE04E335D5}"/>
    <cellStyle name="RIGs input totals 2 2 4 2" xfId="34541" xr:uid="{32AD3C09-EBBD-4756-9170-02314CA991CD}"/>
    <cellStyle name="RIGs input totals 2 2 5" xfId="27589" xr:uid="{4BB6B0E1-D48F-4386-B6C6-4CF4B66D14E2}"/>
    <cellStyle name="RIGs input totals 2 2 5 2" xfId="34007" xr:uid="{2EDC93EF-D559-4FC6-8474-8877FA4A9288}"/>
    <cellStyle name="RIGs input totals 2 2 6" xfId="30776" xr:uid="{DEC4787B-5658-45E6-AF4B-5F3FB5CD4404}"/>
    <cellStyle name="RIGs input totals 2 2 7" xfId="33730" xr:uid="{2230B92D-B3C4-43EC-9E1C-09DB516560CA}"/>
    <cellStyle name="RIGs input totals 2 3" xfId="6062" xr:uid="{C4AE627D-7780-4D67-890A-F70F7AE968F1}"/>
    <cellStyle name="RIGs input totals 2 3 2" xfId="6063" xr:uid="{8E33276D-FF44-439E-99E5-9500797E60BC}"/>
    <cellStyle name="RIGs input totals 2 3 2 2" xfId="6331" xr:uid="{0210CDB3-D16D-4FA6-9F3A-8D045B6D2A39}"/>
    <cellStyle name="RIGs input totals 2 3 2 2 2" xfId="6766" xr:uid="{C0E3052B-30BD-4A1D-8FC5-CE913424C2D9}"/>
    <cellStyle name="RIGs input totals 2 3 2 2 2 2" xfId="34809" xr:uid="{1156D339-2FA0-4A99-81F9-FD024F7D2236}"/>
    <cellStyle name="RIGs input totals 2 3 2 2 3" xfId="24256" xr:uid="{B705A7AF-9635-477E-876B-68AB52381F01}"/>
    <cellStyle name="RIGs input totals 2 3 2 2 3 2" xfId="34593" xr:uid="{E2A7AB78-E9D7-4692-B886-39F9BFA1688E}"/>
    <cellStyle name="RIGs input totals 2 3 2 2 4" xfId="30992" xr:uid="{4600B4E0-A6BE-410C-A23A-8E9343BC3C42}"/>
    <cellStyle name="RIGs input totals 2 3 2 2 4 2" xfId="34178" xr:uid="{D35CFB2C-E83F-4016-9A6D-2B436E496F05}"/>
    <cellStyle name="RIGs input totals 2 3 2 2 5" xfId="33595" xr:uid="{57E2CAAE-41A3-4726-9D6D-4695980D3355}"/>
    <cellStyle name="RIGs input totals 2 3 2 2 6" xfId="33801" xr:uid="{3A7F2A74-A90F-4A70-80DB-B0B05C33BBE0}"/>
    <cellStyle name="RIGs input totals 2 3 2 3" xfId="20332" xr:uid="{3D057021-B7D6-4105-9CC9-C9F5D5FD2ED1}"/>
    <cellStyle name="RIGs input totals 2 3 2 3 2" xfId="34544" xr:uid="{F4462A29-B4FE-4F7E-8813-89EB5B706142}"/>
    <cellStyle name="RIGs input totals 2 3 2 4" xfId="27592" xr:uid="{CA820092-FABE-4C5C-89F8-4BE2722F4136}"/>
    <cellStyle name="RIGs input totals 2 3 2 4 2" xfId="34010" xr:uid="{110E2F49-AFB5-4CBC-A958-56ABC5FD9B92}"/>
    <cellStyle name="RIGs input totals 2 3 2 5" xfId="30779" xr:uid="{418A134A-8AA0-4007-A367-77559F3AE4AB}"/>
    <cellStyle name="RIGs input totals 2 3 2 6" xfId="33733" xr:uid="{24676111-666E-4DCC-B006-2C52046F09B9}"/>
    <cellStyle name="RIGs input totals 2 3 3" xfId="6330" xr:uid="{268A4B26-912C-4138-B6D5-ACE207DED435}"/>
    <cellStyle name="RIGs input totals 2 3 3 2" xfId="6765" xr:uid="{89A35920-0A06-4D99-BA1C-49A9988AE7AA}"/>
    <cellStyle name="RIGs input totals 2 3 3 2 2" xfId="34808" xr:uid="{E78676BE-58EE-43E8-9D3D-7C3651ECA33F}"/>
    <cellStyle name="RIGs input totals 2 3 3 3" xfId="24255" xr:uid="{98D1C674-1AB0-429E-A51F-AB0857A1D375}"/>
    <cellStyle name="RIGs input totals 2 3 3 3 2" xfId="34592" xr:uid="{A90B3203-4303-45A8-A0E0-12B1E7C9EDD4}"/>
    <cellStyle name="RIGs input totals 2 3 3 4" xfId="30991" xr:uid="{4ECF9D04-1A5A-453D-BAF8-FAA9AF5D4CAE}"/>
    <cellStyle name="RIGs input totals 2 3 3 4 2" xfId="34177" xr:uid="{91B5B0D3-3DD1-4B9D-B9DD-D5B80E5DF14A}"/>
    <cellStyle name="RIGs input totals 2 3 3 5" xfId="33594" xr:uid="{86C96086-D992-49BB-8C8D-05687511DF1C}"/>
    <cellStyle name="RIGs input totals 2 3 3 6" xfId="33800" xr:uid="{FBC06E61-1F26-43E2-AD45-43739F1C5060}"/>
    <cellStyle name="RIGs input totals 2 3 4" xfId="20331" xr:uid="{9F63F9BC-7DE4-4482-9EAE-5B5F4A393EA9}"/>
    <cellStyle name="RIGs input totals 2 3 4 2" xfId="34543" xr:uid="{43C42F07-7B51-4022-8E53-00F2962D2A13}"/>
    <cellStyle name="RIGs input totals 2 3 5" xfId="27591" xr:uid="{2802311C-C3B3-4C28-8C77-A9A9DCF35D72}"/>
    <cellStyle name="RIGs input totals 2 3 5 2" xfId="34009" xr:uid="{F6C0FF65-C315-4F65-B706-725536B0FBFE}"/>
    <cellStyle name="RIGs input totals 2 3 6" xfId="30778" xr:uid="{EAA69896-B0D9-4AEF-A463-4ECA03C7D479}"/>
    <cellStyle name="RIGs input totals 2 3 7" xfId="33732" xr:uid="{6189997E-C14B-4DB6-9C54-0C2D346CE7BB}"/>
    <cellStyle name="RIGs input totals 2 4" xfId="6064" xr:uid="{37D4313B-2728-4EE0-9CD9-0EFBD56A2C48}"/>
    <cellStyle name="RIGs input totals 2 4 2" xfId="6332" xr:uid="{9FF41552-F217-4E8F-8AEE-F78637C1810B}"/>
    <cellStyle name="RIGs input totals 2 4 2 2" xfId="6767" xr:uid="{3133446E-EF32-423B-9042-C4FED9EC5E19}"/>
    <cellStyle name="RIGs input totals 2 4 2 2 2" xfId="34810" xr:uid="{6DD56D69-7B2B-4869-833D-E0D421E42888}"/>
    <cellStyle name="RIGs input totals 2 4 2 3" xfId="24257" xr:uid="{EC97F608-E4E7-4A0C-B23D-8CA5682BCE72}"/>
    <cellStyle name="RIGs input totals 2 4 2 3 2" xfId="34594" xr:uid="{3CECE0AA-E696-4B17-AA4E-7FA758F2CE2D}"/>
    <cellStyle name="RIGs input totals 2 4 2 4" xfId="30993" xr:uid="{52DFE249-0F8A-4906-8133-AA420235387E}"/>
    <cellStyle name="RIGs input totals 2 4 2 4 2" xfId="34179" xr:uid="{4BD3C30D-2242-472D-9A9C-79871C40E3CA}"/>
    <cellStyle name="RIGs input totals 2 4 2 5" xfId="33596" xr:uid="{0DE5FB08-FA5D-47C1-9B05-2271B1208F88}"/>
    <cellStyle name="RIGs input totals 2 4 2 6" xfId="33802" xr:uid="{397E9788-014B-45D8-94E8-0E069C01D01B}"/>
    <cellStyle name="RIGs input totals 2 4 3" xfId="20333" xr:uid="{E55B5FD7-E97C-46F9-A161-30EDB990F47B}"/>
    <cellStyle name="RIGs input totals 2 4 3 2" xfId="34545" xr:uid="{5F194F52-CEA3-433E-B268-3676CC919E1E}"/>
    <cellStyle name="RIGs input totals 2 4 4" xfId="27593" xr:uid="{B2113CD0-C812-437C-9EC6-FEFD8442DAFD}"/>
    <cellStyle name="RIGs input totals 2 4 4 2" xfId="34011" xr:uid="{047BE810-B1CA-4CB1-B85F-B3CF9AD68C6C}"/>
    <cellStyle name="RIGs input totals 2 4 5" xfId="30780" xr:uid="{6CE51A4C-494C-4839-96DA-24C2A27CB01C}"/>
    <cellStyle name="RIGs input totals 2 4 6" xfId="33734" xr:uid="{57762B17-3CE1-47BA-9A0E-2B6FA90FF057}"/>
    <cellStyle name="RIGs input totals 2 5" xfId="6065" xr:uid="{2AEDE81E-4047-4588-810A-6A1E0D6D6B57}"/>
    <cellStyle name="RIGs input totals 2 5 2" xfId="6333" xr:uid="{67A3A964-F591-4BBB-B22D-F2D2AD3140E3}"/>
    <cellStyle name="RIGs input totals 2 5 2 2" xfId="6768" xr:uid="{F28CC865-738D-4565-AA46-CEB0A4EC9C77}"/>
    <cellStyle name="RIGs input totals 2 5 2 2 2" xfId="34811" xr:uid="{23033B99-FE4B-4BFD-B70A-32B47D269236}"/>
    <cellStyle name="RIGs input totals 2 5 2 3" xfId="24258" xr:uid="{52381585-F2D2-4CB2-BC83-12CBC3C1559B}"/>
    <cellStyle name="RIGs input totals 2 5 2 3 2" xfId="34595" xr:uid="{61318592-3708-495D-8657-6D2A00DEDCD4}"/>
    <cellStyle name="RIGs input totals 2 5 2 4" xfId="30994" xr:uid="{2956B614-D427-4E44-93B4-81FB1A301431}"/>
    <cellStyle name="RIGs input totals 2 5 2 4 2" xfId="34180" xr:uid="{4A01A310-D8F5-4AB6-AE3F-302913665EDE}"/>
    <cellStyle name="RIGs input totals 2 5 2 5" xfId="33597" xr:uid="{EF0A3627-95F1-45DC-A542-0238E634C47F}"/>
    <cellStyle name="RIGs input totals 2 5 2 6" xfId="33803" xr:uid="{A7FF9C25-5A2B-4919-BB92-C74C074539BB}"/>
    <cellStyle name="RIGs input totals 2 5 3" xfId="20334" xr:uid="{51F27BC3-F2C5-48BA-BA64-EB14C3F98871}"/>
    <cellStyle name="RIGs input totals 2 5 3 2" xfId="34546" xr:uid="{C3EC2969-1AFA-4A59-B829-8493E97DE50D}"/>
    <cellStyle name="RIGs input totals 2 5 4" xfId="27594" xr:uid="{96893785-5332-410E-88B1-3548D329DAF3}"/>
    <cellStyle name="RIGs input totals 2 5 4 2" xfId="34012" xr:uid="{76FF9F37-5EF7-4504-A722-291893922400}"/>
    <cellStyle name="RIGs input totals 2 5 5" xfId="30781" xr:uid="{1BCEFEAE-4530-45AB-B8D3-01BB59D286C4}"/>
    <cellStyle name="RIGs input totals 2 5 6" xfId="33735" xr:uid="{848AAEC4-8BFE-4577-86B7-C9DD97059EC9}"/>
    <cellStyle name="RIGs input totals 2 6" xfId="6327" xr:uid="{E93CD072-8C6A-4AE3-AA01-B03F13C07CDE}"/>
    <cellStyle name="RIGs input totals 2 6 2" xfId="6762" xr:uid="{DC6D552D-18C5-4BE3-ACD4-68FA1FACF0B3}"/>
    <cellStyle name="RIGs input totals 2 6 2 2" xfId="34805" xr:uid="{244789B2-F7AC-4B63-8B43-2DE3E42626DD}"/>
    <cellStyle name="RIGs input totals 2 6 3" xfId="24252" xr:uid="{32ADEDA2-DEC9-4989-AAE1-0646B739A212}"/>
    <cellStyle name="RIGs input totals 2 6 3 2" xfId="34589" xr:uid="{F01E9AC2-C1DF-4C80-809A-69900C5585E4}"/>
    <cellStyle name="RIGs input totals 2 6 4" xfId="30988" xr:uid="{72FBF7D6-F74D-4844-9FD4-D1BA1FF6CABA}"/>
    <cellStyle name="RIGs input totals 2 6 4 2" xfId="34174" xr:uid="{B9137880-FA3B-4B7B-ACA3-778958FBC491}"/>
    <cellStyle name="RIGs input totals 2 6 5" xfId="33591" xr:uid="{D029EF16-4FBB-4035-A509-7F9977293472}"/>
    <cellStyle name="RIGs input totals 2 6 6" xfId="33797" xr:uid="{40482324-4958-4D16-BFBD-02E588F93BA2}"/>
    <cellStyle name="RIGs input totals 2 7" xfId="20328" xr:uid="{8405071B-F55E-43A3-BD12-FCAB82055031}"/>
    <cellStyle name="RIGs input totals 2 7 2" xfId="34540" xr:uid="{BDCA8ADD-E5F0-4F1A-8494-87803132C4A2}"/>
    <cellStyle name="RIGs input totals 2 8" xfId="27588" xr:uid="{3AD44AA2-AAEE-4140-B142-4D1007D99A2A}"/>
    <cellStyle name="RIGs input totals 2 8 2" xfId="34006" xr:uid="{BE89220F-ABA3-4FA5-B67C-62BB40AA944D}"/>
    <cellStyle name="RIGs input totals 2 9" xfId="30775" xr:uid="{7681D734-7AF5-40D3-8FD3-898D2E585084}"/>
    <cellStyle name="RIGs input totals 3" xfId="6066" xr:uid="{55DFA7DF-A045-4574-9BC9-DE5543CB9660}"/>
    <cellStyle name="RIGs input totals 3 2" xfId="6067" xr:uid="{56C1C9D3-CB8F-40FA-9D55-41BE39ADCE4A}"/>
    <cellStyle name="RIGs input totals 3 2 2" xfId="6335" xr:uid="{B95E176F-8D9C-476B-9A2B-C1DB4E5BB386}"/>
    <cellStyle name="RIGs input totals 3 2 2 2" xfId="6770" xr:uid="{7C507565-DDD4-4C13-AD9B-85BF60C80CB6}"/>
    <cellStyle name="RIGs input totals 3 2 2 2 2" xfId="34813" xr:uid="{E635BE60-E8D9-4378-9D8F-29EDC8A6F4D9}"/>
    <cellStyle name="RIGs input totals 3 2 2 3" xfId="24260" xr:uid="{D12DD40D-4A37-4D1E-A7CC-CC9DE4F9F71B}"/>
    <cellStyle name="RIGs input totals 3 2 2 3 2" xfId="34597" xr:uid="{6728C3E8-8080-4CB5-AFAA-B6C16A4392DD}"/>
    <cellStyle name="RIGs input totals 3 2 2 4" xfId="30996" xr:uid="{4D11B3B6-EE32-4B80-AD61-A46367404C53}"/>
    <cellStyle name="RIGs input totals 3 2 2 4 2" xfId="34182" xr:uid="{490BF54E-98E2-4335-AE3F-6F073EF7ABAE}"/>
    <cellStyle name="RIGs input totals 3 2 2 5" xfId="33599" xr:uid="{5CCEA143-F0D7-4E2E-893A-BE884E33B208}"/>
    <cellStyle name="RIGs input totals 3 2 2 6" xfId="33805" xr:uid="{5329AB55-817D-4E6D-9046-B6AF78224782}"/>
    <cellStyle name="RIGs input totals 3 2 3" xfId="20336" xr:uid="{C3052B5A-0489-4590-9FE0-5D2F59D84DAA}"/>
    <cellStyle name="RIGs input totals 3 2 3 2" xfId="34548" xr:uid="{F25C77D6-A73B-4A31-A872-81F1A91062C1}"/>
    <cellStyle name="RIGs input totals 3 2 4" xfId="27596" xr:uid="{BC964727-76A9-4138-BC4A-EB678680B834}"/>
    <cellStyle name="RIGs input totals 3 2 4 2" xfId="34014" xr:uid="{29E9AB05-3A2B-4431-9362-7822D80E9061}"/>
    <cellStyle name="RIGs input totals 3 2 5" xfId="30783" xr:uid="{567812D9-0931-4E92-85BD-EAA69EE3332E}"/>
    <cellStyle name="RIGs input totals 3 2 6" xfId="33737" xr:uid="{3B9CA0B1-9F9C-414F-8633-35CC4441262E}"/>
    <cellStyle name="RIGs input totals 3 3" xfId="6334" xr:uid="{0EE3B8F3-DDB4-4944-B03A-AFA51FA12243}"/>
    <cellStyle name="RIGs input totals 3 3 2" xfId="6769" xr:uid="{7488ED44-6DD8-4D88-97E5-60263305CEB2}"/>
    <cellStyle name="RIGs input totals 3 3 2 2" xfId="34812" xr:uid="{EF54015F-4BB2-442D-857A-BDB4BF2D98CE}"/>
    <cellStyle name="RIGs input totals 3 3 3" xfId="24259" xr:uid="{0EA28789-9002-4BE7-9269-4A0BD45B68F3}"/>
    <cellStyle name="RIGs input totals 3 3 3 2" xfId="34596" xr:uid="{92E7736E-8672-4627-93A6-4BC8BE16DD47}"/>
    <cellStyle name="RIGs input totals 3 3 4" xfId="30995" xr:uid="{0A2D62EB-858D-45E2-BEB3-0493AE3D9DB1}"/>
    <cellStyle name="RIGs input totals 3 3 4 2" xfId="34181" xr:uid="{F1E4D9E6-E82D-4894-981F-02A1DDAC4744}"/>
    <cellStyle name="RIGs input totals 3 3 5" xfId="33598" xr:uid="{1038A952-4632-4FA0-818E-B9184CEB311D}"/>
    <cellStyle name="RIGs input totals 3 3 6" xfId="33804" xr:uid="{65AA6DEC-3673-40A7-BB96-61D970431401}"/>
    <cellStyle name="RIGs input totals 3 4" xfId="20335" xr:uid="{FA46E162-4F49-43AE-A42A-B8D5D1EFB286}"/>
    <cellStyle name="RIGs input totals 3 4 2" xfId="34547" xr:uid="{00FA452F-93A0-45B2-9CD2-BF892F16ABB7}"/>
    <cellStyle name="RIGs input totals 3 5" xfId="27595" xr:uid="{6D055720-AE6E-4E9E-B5A9-E758E00D01E5}"/>
    <cellStyle name="RIGs input totals 3 5 2" xfId="34013" xr:uid="{8B7777CA-2330-43E2-86EC-3413741221F6}"/>
    <cellStyle name="RIGs input totals 3 6" xfId="30782" xr:uid="{D9E464D3-7F78-4744-BFDA-A18DAB6AE14A}"/>
    <cellStyle name="RIGs input totals 3 7" xfId="33736" xr:uid="{501A1179-4001-481F-900D-2EA4AF374E66}"/>
    <cellStyle name="RIGs input totals 4" xfId="6068" xr:uid="{1A04B3AE-08D0-4C05-B4E3-8FFAA80DD93E}"/>
    <cellStyle name="RIGs input totals 4 2" xfId="6069" xr:uid="{B29EFDD4-85EC-4774-8463-9BCF2D267BBA}"/>
    <cellStyle name="RIGs input totals 4 2 2" xfId="6337" xr:uid="{4F5694CB-EB1F-463A-B065-DD128B81D6C8}"/>
    <cellStyle name="RIGs input totals 4 2 2 2" xfId="6772" xr:uid="{E0F302EB-8D63-4678-ABCE-895EC6CDEC87}"/>
    <cellStyle name="RIGs input totals 4 2 2 2 2" xfId="34815" xr:uid="{7BED5E78-F74E-4858-B903-9F51A8D590B4}"/>
    <cellStyle name="RIGs input totals 4 2 2 3" xfId="24262" xr:uid="{AB4211E3-5372-42D1-BA69-F90C90A4A338}"/>
    <cellStyle name="RIGs input totals 4 2 2 3 2" xfId="34599" xr:uid="{E16868C4-E6D5-4266-A5A5-FF7F04A8833E}"/>
    <cellStyle name="RIGs input totals 4 2 2 4" xfId="30998" xr:uid="{DDFF24BA-F7CD-4AED-AC60-8C1C7B23F989}"/>
    <cellStyle name="RIGs input totals 4 2 2 4 2" xfId="34184" xr:uid="{0E8D1C81-11E0-44F6-B13C-52C14FB5FDA5}"/>
    <cellStyle name="RIGs input totals 4 2 2 5" xfId="33601" xr:uid="{F552F188-7AE3-447F-9D6F-0F68C81CDBC5}"/>
    <cellStyle name="RIGs input totals 4 2 2 6" xfId="33807" xr:uid="{F5B95BA3-CA29-4B08-888A-497DFB0E3F22}"/>
    <cellStyle name="RIGs input totals 4 2 3" xfId="20338" xr:uid="{888F1B65-855E-4E55-89AC-2DADE89F97A8}"/>
    <cellStyle name="RIGs input totals 4 2 3 2" xfId="34550" xr:uid="{451116F6-9E89-4F0D-AF5B-3F212DC06710}"/>
    <cellStyle name="RIGs input totals 4 2 4" xfId="27598" xr:uid="{FBD7FF05-E4A6-4712-B889-9A047BC5273F}"/>
    <cellStyle name="RIGs input totals 4 2 4 2" xfId="34016" xr:uid="{2B0445A5-1331-49C2-9075-65FA51CF4F2B}"/>
    <cellStyle name="RIGs input totals 4 2 5" xfId="30785" xr:uid="{4DCBBE4D-6D30-4910-A48C-C227641D9003}"/>
    <cellStyle name="RIGs input totals 4 2 6" xfId="33739" xr:uid="{FDBAE95F-3274-4F5A-B0D5-EB8A19BF4AE6}"/>
    <cellStyle name="RIGs input totals 4 3" xfId="6336" xr:uid="{8EFC2056-D671-4171-BF06-97990E222142}"/>
    <cellStyle name="RIGs input totals 4 3 2" xfId="6771" xr:uid="{9CB84FCE-C045-4A98-A40B-EDE32F17A95F}"/>
    <cellStyle name="RIGs input totals 4 3 2 2" xfId="34814" xr:uid="{84F36ED3-9B1D-4F96-90D3-B346AA6BAAEC}"/>
    <cellStyle name="RIGs input totals 4 3 3" xfId="24261" xr:uid="{8DD34C84-1823-4AA7-AC42-0B087CED4D74}"/>
    <cellStyle name="RIGs input totals 4 3 3 2" xfId="34598" xr:uid="{00D72242-EA18-4AE6-8B0C-C73C40D4DD09}"/>
    <cellStyle name="RIGs input totals 4 3 4" xfId="30997" xr:uid="{B2741E8F-828C-4E1A-8B77-41ACE22CA52B}"/>
    <cellStyle name="RIGs input totals 4 3 4 2" xfId="34183" xr:uid="{F8E3F07C-82CB-452A-8E13-8BE9355F7414}"/>
    <cellStyle name="RIGs input totals 4 3 5" xfId="33600" xr:uid="{DA78DBF7-4ABC-412C-9D0E-28B0EE00078F}"/>
    <cellStyle name="RIGs input totals 4 3 6" xfId="33806" xr:uid="{D2F90E10-9D6C-4F95-8E3B-C85DBD9F1385}"/>
    <cellStyle name="RIGs input totals 4 4" xfId="20337" xr:uid="{90DD7D0E-2D30-4C25-B7C4-9B52680899B0}"/>
    <cellStyle name="RIGs input totals 4 4 2" xfId="34549" xr:uid="{985C6C4D-C1BA-4C9C-A48F-5AB8C7AF38C7}"/>
    <cellStyle name="RIGs input totals 4 5" xfId="27597" xr:uid="{72BE8FA0-1299-43A0-A89D-65A4B1073E12}"/>
    <cellStyle name="RIGs input totals 4 5 2" xfId="34015" xr:uid="{59AD264A-BBCD-4C04-8D98-C9529277A59B}"/>
    <cellStyle name="RIGs input totals 4 6" xfId="30784" xr:uid="{C1B92CC2-6196-4F75-9E4A-61E22FD259DD}"/>
    <cellStyle name="RIGs input totals 4 7" xfId="33738" xr:uid="{B7072D7C-C1A6-496B-B9BD-1553144A020D}"/>
    <cellStyle name="RIGs input totals 47 2" xfId="97" xr:uid="{D3EE43D0-3617-4690-A269-2293668D3C06}"/>
    <cellStyle name="RIGs input totals 47 2 2" xfId="352" xr:uid="{557DE49A-9832-41EB-AD87-F277FDB27939}"/>
    <cellStyle name="RIGs input totals 47 2 2 2" xfId="6502" xr:uid="{59EEA0F2-A3A9-4451-8103-2C2051736A42}"/>
    <cellStyle name="RIGs input totals 47 2 2 3" xfId="20282" xr:uid="{8DCAA11B-2696-40E2-A107-EE785B26F545}"/>
    <cellStyle name="RIGs input totals 47 2 2 4" xfId="27556" xr:uid="{A75EBE63-1DE8-4ED7-ABF9-B12463BA74EF}"/>
    <cellStyle name="RIGs input totals 47 2 2 5" xfId="23609" xr:uid="{18CE71B3-0DEB-4C8D-BDDF-A82057F08604}"/>
    <cellStyle name="RIGs input totals 47 2 3" xfId="220" xr:uid="{83205561-B434-456A-90F8-D19F32305128}"/>
    <cellStyle name="RIGs input totals 47 2 3 2" xfId="6492" xr:uid="{494673BB-7C31-4230-BEEA-D96AA83FD99C}"/>
    <cellStyle name="RIGs input totals 47 2 3 3" xfId="10384" xr:uid="{258F4B97-82D7-456E-81EE-495760933FC6}"/>
    <cellStyle name="RIGs input totals 47 2 3 4" xfId="23591" xr:uid="{19E41AD2-5CB7-4095-88CC-0DB026EC5E9B}"/>
    <cellStyle name="RIGs input totals 47 2 3 5" xfId="30747" xr:uid="{CCDCE5F9-04EB-4287-AAC1-F257D9C4FC73}"/>
    <cellStyle name="RIGs input totals 47 2 4" xfId="6476" xr:uid="{1AF61C0F-6303-4510-8BBB-ADE29AC5D567}"/>
    <cellStyle name="RIGs input totals 47 2 5" xfId="20416" xr:uid="{D31DA4FE-0AB6-4C95-AE0D-79DEB6289554}"/>
    <cellStyle name="RIGs input totals 47 2 6" xfId="20465" xr:uid="{6A1C2191-675E-4878-BA71-798CBDA28741}"/>
    <cellStyle name="RIGs input totals 47 2 7" xfId="27889" xr:uid="{BCD00380-747D-4E2E-BD51-F94C0E8E2C1C}"/>
    <cellStyle name="RIGs input totals 5" xfId="6070" xr:uid="{E692D082-4B44-4D96-89A4-E5C6214F0611}"/>
    <cellStyle name="RIGs input totals 5 2" xfId="6071" xr:uid="{4CD73A61-44F1-4C01-B4F7-9A60B8F715F5}"/>
    <cellStyle name="RIGs input totals 5 2 2" xfId="6339" xr:uid="{E1CBA853-14D3-4CA7-A374-7BF02A2BBCBD}"/>
    <cellStyle name="RIGs input totals 5 2 2 2" xfId="6774" xr:uid="{71B6946B-30FE-48FC-997E-E43D4BB4E7AB}"/>
    <cellStyle name="RIGs input totals 5 2 2 2 2" xfId="34817" xr:uid="{ADB6AEC9-0A4B-4386-901A-0CB7308B170D}"/>
    <cellStyle name="RIGs input totals 5 2 2 3" xfId="24264" xr:uid="{0014AAE7-C3B4-4894-95C8-2D4561F7513C}"/>
    <cellStyle name="RIGs input totals 5 2 2 3 2" xfId="34601" xr:uid="{836AFAA1-A797-415A-833B-790B365B9DA0}"/>
    <cellStyle name="RIGs input totals 5 2 2 4" xfId="31000" xr:uid="{B2CC517F-D2F3-4A68-87F5-6783C59832A8}"/>
    <cellStyle name="RIGs input totals 5 2 2 4 2" xfId="34186" xr:uid="{F67467BD-9E41-4E0B-A7CB-34C9EF345905}"/>
    <cellStyle name="RIGs input totals 5 2 2 5" xfId="33603" xr:uid="{0AE41430-62C8-4EDE-98CD-B041509B57E9}"/>
    <cellStyle name="RIGs input totals 5 2 2 6" xfId="33809" xr:uid="{9CC64131-595C-499E-9794-0DD2919EF2EE}"/>
    <cellStyle name="RIGs input totals 5 2 3" xfId="20340" xr:uid="{0FA2AC1B-AC18-488E-90A8-562816E8A668}"/>
    <cellStyle name="RIGs input totals 5 2 3 2" xfId="34552" xr:uid="{66F6048E-1330-4BAD-B568-741DFB772850}"/>
    <cellStyle name="RIGs input totals 5 2 4" xfId="27600" xr:uid="{D8E7DCCF-73B5-4869-AC72-5B8F51664D80}"/>
    <cellStyle name="RIGs input totals 5 2 4 2" xfId="34018" xr:uid="{825273EC-0F5D-4B66-9170-81FB25F9E9FA}"/>
    <cellStyle name="RIGs input totals 5 2 5" xfId="30787" xr:uid="{7610D800-9C5C-4D8A-A413-BB82C9329372}"/>
    <cellStyle name="RIGs input totals 5 2 6" xfId="33741" xr:uid="{2ADD256F-8E19-41C6-BB93-401AE1A4FCF4}"/>
    <cellStyle name="RIGs input totals 5 3" xfId="6338" xr:uid="{EACDADFF-E4ED-45AC-94AC-DFD3CB472D6A}"/>
    <cellStyle name="RIGs input totals 5 3 2" xfId="6773" xr:uid="{1C0D393D-860E-47A7-81F0-2AC33D57ABAD}"/>
    <cellStyle name="RIGs input totals 5 3 2 2" xfId="34816" xr:uid="{F9B2811D-28BF-45E0-B2D1-2A2E51849777}"/>
    <cellStyle name="RIGs input totals 5 3 3" xfId="24263" xr:uid="{A02D1CDE-BC7E-430C-AC18-B1A4172FFF19}"/>
    <cellStyle name="RIGs input totals 5 3 3 2" xfId="34600" xr:uid="{B79772B9-E868-46FD-BB97-5C041F9D9B9F}"/>
    <cellStyle name="RIGs input totals 5 3 4" xfId="30999" xr:uid="{97353343-5131-4E02-95A4-4EC7C4993DC2}"/>
    <cellStyle name="RIGs input totals 5 3 4 2" xfId="34185" xr:uid="{2126F711-372C-40CB-BB34-905850DC934C}"/>
    <cellStyle name="RIGs input totals 5 3 5" xfId="33602" xr:uid="{CF6467E8-A4A5-4DA6-8537-C14E7F9CD00E}"/>
    <cellStyle name="RIGs input totals 5 3 6" xfId="33808" xr:uid="{55ADAF5A-9B6E-4366-B12F-079CC8892234}"/>
    <cellStyle name="RIGs input totals 5 4" xfId="20339" xr:uid="{D0FFAE6D-E2F4-4006-93A5-EBE4765B85FE}"/>
    <cellStyle name="RIGs input totals 5 4 2" xfId="34551" xr:uid="{0450F1F5-EF87-468A-820D-FB0462662D9F}"/>
    <cellStyle name="RIGs input totals 5 5" xfId="27599" xr:uid="{728B62ED-EFE5-4053-B1D0-5948B78EB7B1}"/>
    <cellStyle name="RIGs input totals 5 5 2" xfId="34017" xr:uid="{CEA9CD9E-4414-43B8-846F-92A65EE319F2}"/>
    <cellStyle name="RIGs input totals 5 6" xfId="30786" xr:uid="{F0A031FF-0C1B-42A6-8FCE-37C83C2A7615}"/>
    <cellStyle name="RIGs input totals 5 7" xfId="33740" xr:uid="{1684D8C2-4554-424A-A907-F26EFED3C96D}"/>
    <cellStyle name="RIGs input totals 6" xfId="6072" xr:uid="{FB87BAFF-9938-43D5-8044-6B55917DB625}"/>
    <cellStyle name="RIGs input totals 6 2" xfId="6340" xr:uid="{1AAB93C6-93ED-4D35-A7CB-2E5B13A60028}"/>
    <cellStyle name="RIGs input totals 6 2 2" xfId="6775" xr:uid="{4384DC87-55BC-443F-8F78-5F2F46A239B3}"/>
    <cellStyle name="RIGs input totals 6 2 2 2" xfId="34818" xr:uid="{120228DD-A3E0-4E35-B3C3-41B952EAA0CB}"/>
    <cellStyle name="RIGs input totals 6 2 3" xfId="24265" xr:uid="{7638725B-AB16-4357-A82B-ED9E876667BE}"/>
    <cellStyle name="RIGs input totals 6 2 3 2" xfId="34602" xr:uid="{BB366887-B924-4E86-B1CD-BDF4B4CAE544}"/>
    <cellStyle name="RIGs input totals 6 2 4" xfId="31001" xr:uid="{AD144AD6-CDB9-44E3-90AB-DB699E1EC1E8}"/>
    <cellStyle name="RIGs input totals 6 2 4 2" xfId="34187" xr:uid="{B5CC6C17-9F83-4B32-A61E-623BA43E5704}"/>
    <cellStyle name="RIGs input totals 6 2 5" xfId="33604" xr:uid="{0DA9A6F8-0331-4F37-B810-0F9B7CB426B5}"/>
    <cellStyle name="RIGs input totals 6 2 6" xfId="33810" xr:uid="{38351655-4CC0-4DFA-9AE9-14E86A08CDB0}"/>
    <cellStyle name="RIGs input totals 6 3" xfId="20341" xr:uid="{C9A0A917-536C-4810-B8A5-22247E1EA8A9}"/>
    <cellStyle name="RIGs input totals 6 3 2" xfId="34553" xr:uid="{F2282AEC-F014-49C2-800C-3306FC1F20EE}"/>
    <cellStyle name="RIGs input totals 6 4" xfId="27601" xr:uid="{124BC9BC-2E5F-4666-8F02-293E2807874C}"/>
    <cellStyle name="RIGs input totals 6 4 2" xfId="34019" xr:uid="{5B0909EF-4D0F-4D78-800E-7551C324F850}"/>
    <cellStyle name="RIGs input totals 6 5" xfId="30788" xr:uid="{FEEDDFF5-FFA9-4E81-99E0-7963265157F1}"/>
    <cellStyle name="RIGs input totals 6 6" xfId="33742" xr:uid="{6A34402B-407C-4741-A195-873A1EF7B527}"/>
    <cellStyle name="RIGs input totals 7" xfId="6073" xr:uid="{64D61D6C-884C-44C9-B0F7-83F96C148398}"/>
    <cellStyle name="RIGs input totals 7 2" xfId="6341" xr:uid="{731E6E33-B182-4521-96CA-77C2F137E7EB}"/>
    <cellStyle name="RIGs input totals 7 2 2" xfId="6776" xr:uid="{950ED4B3-9138-4AC4-B6F2-C772DBFAF32E}"/>
    <cellStyle name="RIGs input totals 7 2 2 2" xfId="34819" xr:uid="{BA20629C-573F-4C98-A1B7-B7F4E349BC83}"/>
    <cellStyle name="RIGs input totals 7 2 3" xfId="24266" xr:uid="{7B207E24-F098-41E6-BF3B-A6D8FF9A4FAE}"/>
    <cellStyle name="RIGs input totals 7 2 3 2" xfId="34603" xr:uid="{4C6556FC-F9A5-4DA8-87CB-97A3AF4725D5}"/>
    <cellStyle name="RIGs input totals 7 2 4" xfId="31002" xr:uid="{BADD05F4-ECE7-4939-880A-736EEB49B508}"/>
    <cellStyle name="RIGs input totals 7 2 4 2" xfId="34188" xr:uid="{CC2216E7-0646-44A9-B849-D31039181C9A}"/>
    <cellStyle name="RIGs input totals 7 2 5" xfId="33605" xr:uid="{B4B19FD2-9801-4FD4-AF6C-2C1E09530C1E}"/>
    <cellStyle name="RIGs input totals 7 2 6" xfId="33811" xr:uid="{715E2F44-AF84-4626-9B00-D977592440F1}"/>
    <cellStyle name="RIGs input totals 7 3" xfId="20342" xr:uid="{269C7B93-3979-4DB6-9ABF-4906A99E252F}"/>
    <cellStyle name="RIGs input totals 7 3 2" xfId="34554" xr:uid="{7192B080-0CE1-49C9-8576-5DC66403AC20}"/>
    <cellStyle name="RIGs input totals 7 4" xfId="27602" xr:uid="{89B13F61-C91B-49E2-8721-6C629920C848}"/>
    <cellStyle name="RIGs input totals 7 4 2" xfId="34020" xr:uid="{D4ECABD0-4796-4FC2-AB07-A0BBC2082F5D}"/>
    <cellStyle name="RIGs input totals 7 5" xfId="30789" xr:uid="{56F6D52C-03C2-4EA8-910F-24ADF065D048}"/>
    <cellStyle name="RIGs input totals 7 6" xfId="33743" xr:uid="{92B51832-881F-4363-8DB9-E3E6D1E6BE3C}"/>
    <cellStyle name="RIGs input totals 8" xfId="6326" xr:uid="{E10A6710-5FED-4C4F-86B8-CF3603A15AFA}"/>
    <cellStyle name="RIGs input totals 8 2" xfId="6761" xr:uid="{15A0D66A-3201-46FD-8D36-81CB96DB0AEC}"/>
    <cellStyle name="RIGs input totals 8 2 2" xfId="34804" xr:uid="{6CCE8773-2482-4BB3-9042-45547F9CE9E8}"/>
    <cellStyle name="RIGs input totals 8 3" xfId="24251" xr:uid="{DE9E5B51-8693-4B5C-9E49-1CD1CCDDD606}"/>
    <cellStyle name="RIGs input totals 8 3 2" xfId="34668" xr:uid="{20F0E016-8A2D-4FF2-ABB6-379E9AE3844E}"/>
    <cellStyle name="RIGs input totals 8 4" xfId="30987" xr:uid="{4AB59185-9353-46FB-822B-91B16DD70656}"/>
    <cellStyle name="RIGs input totals 8 4 2" xfId="34173" xr:uid="{E08C495A-9047-46F0-AE6A-91CA597333A1}"/>
    <cellStyle name="RIGs input totals 8 5" xfId="33590" xr:uid="{1F5A80E7-28A5-4193-87AD-5F489BA0E71D}"/>
    <cellStyle name="RIGs input totals 8 6" xfId="33796" xr:uid="{4167AD3B-39F8-4347-A65E-537DD902F3AE}"/>
    <cellStyle name="RIGs input totals 9" xfId="20327" xr:uid="{248436B2-17F0-4E2E-B736-432D6E17BCBB}"/>
    <cellStyle name="RIGs input totals 9 2" xfId="34539" xr:uid="{4E367DDF-D040-47E5-9F2D-E072CBC665D8}"/>
    <cellStyle name="RIGs linked cells" xfId="6074" xr:uid="{29DEDE62-0F59-4842-8021-7B1B3E45D003}"/>
    <cellStyle name="RIGs linked cells 10" xfId="33744" xr:uid="{1E27D1CA-1BF3-476C-A92A-70D92C766D4A}"/>
    <cellStyle name="RIGs linked cells 2" xfId="6075" xr:uid="{70802F03-6457-4AE4-A353-8B50B333CF4E}"/>
    <cellStyle name="RIGs linked cells 2 2" xfId="6076" xr:uid="{4C059995-5581-4982-B3F9-9856A7AB81BD}"/>
    <cellStyle name="RIGs linked cells 2 2 2" xfId="6344" xr:uid="{082E9806-CE59-4122-AB56-4555F48D1528}"/>
    <cellStyle name="RIGs linked cells 2 2 2 2" xfId="6779" xr:uid="{C7311A47-5E93-481D-8C64-718CA6DAC9F4}"/>
    <cellStyle name="RIGs linked cells 2 2 2 2 2" xfId="34822" xr:uid="{0C7141D5-4957-4661-A3D5-D28F402A244E}"/>
    <cellStyle name="RIGs linked cells 2 2 2 3" xfId="24269" xr:uid="{0300B513-3C86-435D-A382-D78888C731F6}"/>
    <cellStyle name="RIGs linked cells 2 2 2 3 2" xfId="34606" xr:uid="{4887B7AA-0EFD-4F54-8FBB-0C45A2EF515A}"/>
    <cellStyle name="RIGs linked cells 2 2 2 4" xfId="31005" xr:uid="{3FA49478-B993-4FF3-A0BD-75C4846909AC}"/>
    <cellStyle name="RIGs linked cells 2 2 2 4 2" xfId="34191" xr:uid="{BA4D077F-7D94-4218-BF80-E68601ECDEA4}"/>
    <cellStyle name="RIGs linked cells 2 2 2 5" xfId="33608" xr:uid="{947C287E-5606-4B56-8486-ECFDA9CF4C00}"/>
    <cellStyle name="RIGs linked cells 2 2 2 6" xfId="33814" xr:uid="{9A4A3C54-1468-44AF-BAC3-77A69461AFA2}"/>
    <cellStyle name="RIGs linked cells 2 2 3" xfId="20345" xr:uid="{1B01FF45-BBB5-48A9-8CE2-D622D67D742A}"/>
    <cellStyle name="RIGs linked cells 2 2 3 2" xfId="34557" xr:uid="{87A1AB7E-58C1-49DF-8DD3-7BD4A9D5DFC1}"/>
    <cellStyle name="RIGs linked cells 2 2 4" xfId="27605" xr:uid="{20095B69-A4C8-4D89-A9BA-F601704B375B}"/>
    <cellStyle name="RIGs linked cells 2 2 4 2" xfId="34023" xr:uid="{44C476CE-4487-4E5F-8D4D-4B76974ABF4D}"/>
    <cellStyle name="RIGs linked cells 2 2 5" xfId="30792" xr:uid="{53F0CC16-C9F8-4451-86E8-4ED1ECD39A6A}"/>
    <cellStyle name="RIGs linked cells 2 2 6" xfId="33746" xr:uid="{35A4D7F7-0623-42B4-A415-259FC3CAF2E8}"/>
    <cellStyle name="RIGs linked cells 2 3" xfId="6343" xr:uid="{A8582799-1263-42EA-BD8D-510503C15C0C}"/>
    <cellStyle name="RIGs linked cells 2 3 2" xfId="6778" xr:uid="{3B4EFBA2-BB9A-40D2-BCA6-E9E931A71F7F}"/>
    <cellStyle name="RIGs linked cells 2 3 2 2" xfId="34821" xr:uid="{9740318C-4F82-4540-9A78-7E6C6DAB1E82}"/>
    <cellStyle name="RIGs linked cells 2 3 3" xfId="24268" xr:uid="{CB516443-7837-4B02-ACBC-30A5F0AC3656}"/>
    <cellStyle name="RIGs linked cells 2 3 3 2" xfId="34605" xr:uid="{9D9FA882-5335-460E-A430-7C4384D96DD8}"/>
    <cellStyle name="RIGs linked cells 2 3 4" xfId="31004" xr:uid="{18B94295-6B3D-4EBF-80B9-5A55D6D45FE3}"/>
    <cellStyle name="RIGs linked cells 2 3 4 2" xfId="34190" xr:uid="{A55913BC-6147-466F-8BBE-03C9B862AB3C}"/>
    <cellStyle name="RIGs linked cells 2 3 5" xfId="33607" xr:uid="{9DF7FEC0-9037-49A2-A9E2-2F7712611F20}"/>
    <cellStyle name="RIGs linked cells 2 3 6" xfId="33813" xr:uid="{DE0F2D82-0F26-4D47-A415-80BE34120E19}"/>
    <cellStyle name="RIGs linked cells 2 4" xfId="20344" xr:uid="{4258278C-FE51-4E8E-8711-44299845C6E4}"/>
    <cellStyle name="RIGs linked cells 2 4 2" xfId="34556" xr:uid="{AABEA94C-8C64-435D-938F-DC5EFF1847A5}"/>
    <cellStyle name="RIGs linked cells 2 5" xfId="27604" xr:uid="{8033594A-64C4-4554-9E3D-0C5AD1208B1A}"/>
    <cellStyle name="RIGs linked cells 2 5 2" xfId="34022" xr:uid="{DD58F98D-11A0-4F16-B6FF-875D7423C7CE}"/>
    <cellStyle name="RIGs linked cells 2 6" xfId="30791" xr:uid="{E768E55A-3A92-4E6B-ABB6-96B6B2B8366E}"/>
    <cellStyle name="RIGs linked cells 2 7" xfId="33745" xr:uid="{23FE6F93-CDFC-4D4D-AECC-8F77A44471EC}"/>
    <cellStyle name="RIGs linked cells 3" xfId="6077" xr:uid="{7DD1E55D-7FF4-4AB9-9FF8-8BC8F10212F7}"/>
    <cellStyle name="RIGs linked cells 3 2" xfId="6078" xr:uid="{55D3B1DC-D84D-4AE8-A9E0-C30378453130}"/>
    <cellStyle name="RIGs linked cells 3 2 2" xfId="6346" xr:uid="{A4EFCCD7-DF59-4933-A590-5A2164B48F71}"/>
    <cellStyle name="RIGs linked cells 3 2 2 2" xfId="6781" xr:uid="{1611A471-7F77-42C9-9548-498968356784}"/>
    <cellStyle name="RIGs linked cells 3 2 2 2 2" xfId="34824" xr:uid="{8D3CAE09-02FB-4650-A4F6-03F8B84D3AC2}"/>
    <cellStyle name="RIGs linked cells 3 2 2 3" xfId="24271" xr:uid="{A34535D9-3E9C-4551-AAD0-474346A5679E}"/>
    <cellStyle name="RIGs linked cells 3 2 2 3 2" xfId="34608" xr:uid="{5D19E4CB-E732-4BFC-B316-083DBE598783}"/>
    <cellStyle name="RIGs linked cells 3 2 2 4" xfId="31007" xr:uid="{90BCB4BF-501F-49DE-A302-C7C2AC2DB380}"/>
    <cellStyle name="RIGs linked cells 3 2 2 4 2" xfId="34193" xr:uid="{6674F437-2F24-48B1-BBB9-808870CC19D7}"/>
    <cellStyle name="RIGs linked cells 3 2 2 5" xfId="33610" xr:uid="{E99EB932-9E68-4376-8630-BEB8EA0E6C0E}"/>
    <cellStyle name="RIGs linked cells 3 2 2 6" xfId="33816" xr:uid="{237A2D1E-0188-4445-B2D0-230C1F7E355E}"/>
    <cellStyle name="RIGs linked cells 3 2 3" xfId="20347" xr:uid="{790913B5-AB41-4D14-8D57-C8472B4FA96C}"/>
    <cellStyle name="RIGs linked cells 3 2 3 2" xfId="34559" xr:uid="{EC63BFB7-7140-4959-BA6A-8824C2292E20}"/>
    <cellStyle name="RIGs linked cells 3 2 4" xfId="27607" xr:uid="{08BB6E7A-2BC2-4C98-95B4-44B24B939117}"/>
    <cellStyle name="RIGs linked cells 3 2 4 2" xfId="34025" xr:uid="{8894400A-4201-4E4A-8502-D2D74A110765}"/>
    <cellStyle name="RIGs linked cells 3 2 5" xfId="30794" xr:uid="{2069E458-8307-4E4E-AE62-DBDEE8D1F7E7}"/>
    <cellStyle name="RIGs linked cells 3 2 6" xfId="33748" xr:uid="{4A6892CA-C73C-4A75-8CE7-251F1D9B45EB}"/>
    <cellStyle name="RIGs linked cells 3 3" xfId="6079" xr:uid="{191004C0-1954-40BC-A0DF-726D9745FFDA}"/>
    <cellStyle name="RIGs linked cells 3 3 2" xfId="6347" xr:uid="{94D74672-DCE9-4FB1-A765-8739C0400506}"/>
    <cellStyle name="RIGs linked cells 3 3 2 2" xfId="6782" xr:uid="{C08E13B2-9EC7-4BCA-998F-F47742804E76}"/>
    <cellStyle name="RIGs linked cells 3 3 2 2 2" xfId="34825" xr:uid="{98268D78-747A-4AE9-ADD2-D9036C2D65FB}"/>
    <cellStyle name="RIGs linked cells 3 3 2 3" xfId="24272" xr:uid="{0B5D8C74-00D9-43F7-9F22-CE3F11CF3238}"/>
    <cellStyle name="RIGs linked cells 3 3 2 3 2" xfId="34609" xr:uid="{A7CEEB6F-67A2-43F1-843D-3F5F96547C80}"/>
    <cellStyle name="RIGs linked cells 3 3 2 4" xfId="31008" xr:uid="{680F5150-E610-4F46-A9A3-E7A1F55BBCF7}"/>
    <cellStyle name="RIGs linked cells 3 3 2 4 2" xfId="34194" xr:uid="{656EA620-C755-4C84-978D-F604E4F8EA74}"/>
    <cellStyle name="RIGs linked cells 3 3 2 5" xfId="33611" xr:uid="{4D548B75-F290-4928-A81C-2DD4E00896D3}"/>
    <cellStyle name="RIGs linked cells 3 3 2 6" xfId="33817" xr:uid="{6FA9A4DB-3901-40D4-B8BA-5912F60B21CB}"/>
    <cellStyle name="RIGs linked cells 3 3 3" xfId="20348" xr:uid="{3009B301-515B-4AAA-B2E3-1840ACE7FB66}"/>
    <cellStyle name="RIGs linked cells 3 3 3 2" xfId="34560" xr:uid="{81AC4E13-C31B-4AE3-8DB9-2700CBAF2216}"/>
    <cellStyle name="RIGs linked cells 3 3 4" xfId="27608" xr:uid="{24F27334-2373-40A3-8BC4-A6228FB2B89A}"/>
    <cellStyle name="RIGs linked cells 3 3 4 2" xfId="34026" xr:uid="{3C47B91B-7229-4450-907F-55C070B562A6}"/>
    <cellStyle name="RIGs linked cells 3 3 5" xfId="30795" xr:uid="{42D3F994-B8B9-413B-A6CC-BFBCB15642F4}"/>
    <cellStyle name="RIGs linked cells 3 3 6" xfId="33749" xr:uid="{115AB053-C8EA-4C55-BCCE-EEF931D1E340}"/>
    <cellStyle name="RIGs linked cells 3 4" xfId="6345" xr:uid="{B79A8306-3B8A-4043-B42C-6D01FC762AE5}"/>
    <cellStyle name="RIGs linked cells 3 4 2" xfId="6780" xr:uid="{8AC509FF-0C51-4F62-A66C-06ED27CFE64A}"/>
    <cellStyle name="RIGs linked cells 3 4 2 2" xfId="34823" xr:uid="{D05668EE-EFF7-4356-8E3F-4C1663CA7DB4}"/>
    <cellStyle name="RIGs linked cells 3 4 3" xfId="24270" xr:uid="{F31DBA82-E088-43C5-BADA-BF316BCCF56D}"/>
    <cellStyle name="RIGs linked cells 3 4 3 2" xfId="34607" xr:uid="{17F956AE-123D-494C-83B8-D1E0BB2181DA}"/>
    <cellStyle name="RIGs linked cells 3 4 4" xfId="31006" xr:uid="{379D37FE-2672-4FA8-BDB8-2A213EACB1DB}"/>
    <cellStyle name="RIGs linked cells 3 4 4 2" xfId="34192" xr:uid="{8206C7E0-1463-4271-B4A9-3FF73F536297}"/>
    <cellStyle name="RIGs linked cells 3 4 5" xfId="33609" xr:uid="{8DA8C44A-93AC-43C2-92DC-9FE28997C1C8}"/>
    <cellStyle name="RIGs linked cells 3 4 6" xfId="33815" xr:uid="{08BC5780-6D6C-4352-BE8B-9CB1441DA42E}"/>
    <cellStyle name="RIGs linked cells 3 5" xfId="20346" xr:uid="{EF7241F0-1929-4370-85A8-20A5257C4041}"/>
    <cellStyle name="RIGs linked cells 3 5 2" xfId="34558" xr:uid="{434002B9-DBB7-494F-ACDF-689401F9E480}"/>
    <cellStyle name="RIGs linked cells 3 6" xfId="27606" xr:uid="{A3F333BF-3807-4BD8-BC9F-5838A547383E}"/>
    <cellStyle name="RIGs linked cells 3 6 2" xfId="34024" xr:uid="{836A8C4C-7FD1-49AC-8DE1-8BF8AA705169}"/>
    <cellStyle name="RIGs linked cells 3 7" xfId="30793" xr:uid="{9AE2D2A3-C969-4C3D-8847-122CB3FD0617}"/>
    <cellStyle name="RIGs linked cells 3 8" xfId="33747" xr:uid="{4A45232D-2C0E-4AD6-AB43-AAD3505D1C08}"/>
    <cellStyle name="RIGs linked cells 4" xfId="6080" xr:uid="{F5D91F4E-F1B2-4B61-BB16-21BC40A4D1DA}"/>
    <cellStyle name="RIGs linked cells 4 2" xfId="6081" xr:uid="{70E5505A-18CE-4921-92EB-21F2A2EAD021}"/>
    <cellStyle name="RIGs linked cells 4 2 2" xfId="6349" xr:uid="{F3FF8F7A-FBD8-49E4-BB5D-E798C36F9F8D}"/>
    <cellStyle name="RIGs linked cells 4 2 2 2" xfId="6784" xr:uid="{7DEE9310-38B1-4F62-8BB8-BE7DDEFD645C}"/>
    <cellStyle name="RIGs linked cells 4 2 2 2 2" xfId="34827" xr:uid="{18E2E54D-10DC-4120-8F47-65CC4B610C60}"/>
    <cellStyle name="RIGs linked cells 4 2 2 3" xfId="24274" xr:uid="{D2BF3781-17ED-4001-8E2B-BC46936059D8}"/>
    <cellStyle name="RIGs linked cells 4 2 2 3 2" xfId="34611" xr:uid="{A11547A5-F3ED-46D1-8A56-5713E0D13108}"/>
    <cellStyle name="RIGs linked cells 4 2 2 4" xfId="31010" xr:uid="{DA265310-E002-4831-8954-AF7BF9552C24}"/>
    <cellStyle name="RIGs linked cells 4 2 2 4 2" xfId="34196" xr:uid="{1F6B4ECF-BFC2-493E-8B7A-9C5AD42ABE4C}"/>
    <cellStyle name="RIGs linked cells 4 2 2 5" xfId="33613" xr:uid="{E02AEC54-0AFF-4DB7-A805-60C561D87BA5}"/>
    <cellStyle name="RIGs linked cells 4 2 2 6" xfId="33819" xr:uid="{8BD87FFF-FA6E-4948-A3FE-B0841EC19982}"/>
    <cellStyle name="RIGs linked cells 4 2 3" xfId="20350" xr:uid="{89ACB689-8AB7-4DF6-B7E9-0206F58C0182}"/>
    <cellStyle name="RIGs linked cells 4 2 3 2" xfId="34562" xr:uid="{FB3B8534-6332-422F-9A89-4DAE1B5BCF50}"/>
    <cellStyle name="RIGs linked cells 4 2 4" xfId="27610" xr:uid="{84365DB0-9985-4662-9C31-0DC19DCD2052}"/>
    <cellStyle name="RIGs linked cells 4 2 4 2" xfId="34028" xr:uid="{6A48C0F5-B60F-4D3E-8012-03337BB36FA4}"/>
    <cellStyle name="RIGs linked cells 4 2 5" xfId="30797" xr:uid="{A2EBEAF3-CAC0-4573-8A08-38D8F4669F70}"/>
    <cellStyle name="RIGs linked cells 4 2 6" xfId="33751" xr:uid="{6F023149-C374-4A83-889B-B9633A4609E0}"/>
    <cellStyle name="RIGs linked cells 4 3" xfId="6348" xr:uid="{9F8A71EC-B441-4FFC-9D45-6534B5A688B7}"/>
    <cellStyle name="RIGs linked cells 4 3 2" xfId="6783" xr:uid="{6AAE4160-3021-4AB5-B7B8-E879CEF21B3F}"/>
    <cellStyle name="RIGs linked cells 4 3 2 2" xfId="34826" xr:uid="{7F72D3C5-6125-4F56-840C-A214CDE1ECD1}"/>
    <cellStyle name="RIGs linked cells 4 3 3" xfId="24273" xr:uid="{6CD75DC0-C09A-4103-BB89-D303B88655E1}"/>
    <cellStyle name="RIGs linked cells 4 3 3 2" xfId="34610" xr:uid="{F1858DCB-1A4E-4C8D-8DF3-FEB3110A3648}"/>
    <cellStyle name="RIGs linked cells 4 3 4" xfId="31009" xr:uid="{FE7AEAA1-7538-4804-A8A1-7F55B0D9B4F6}"/>
    <cellStyle name="RIGs linked cells 4 3 4 2" xfId="34195" xr:uid="{603A39EF-064F-481B-802B-9508269DB3A4}"/>
    <cellStyle name="RIGs linked cells 4 3 5" xfId="33612" xr:uid="{9BD94D89-C10D-4DFF-B880-16212801A80C}"/>
    <cellStyle name="RIGs linked cells 4 3 6" xfId="33818" xr:uid="{689F63D3-270E-4595-B63A-A879B4F27177}"/>
    <cellStyle name="RIGs linked cells 4 4" xfId="20349" xr:uid="{8EF9F688-32CF-4A3D-8541-8E798BC46687}"/>
    <cellStyle name="RIGs linked cells 4 4 2" xfId="34561" xr:uid="{2F9507E2-0FBB-43D9-950A-15E44E3B4DCE}"/>
    <cellStyle name="RIGs linked cells 4 5" xfId="27609" xr:uid="{4659ED13-48D5-483F-BD33-49C709F28E36}"/>
    <cellStyle name="RIGs linked cells 4 5 2" xfId="34027" xr:uid="{B87635C9-740F-4F94-8CEF-B6E40581D1A0}"/>
    <cellStyle name="RIGs linked cells 4 6" xfId="30796" xr:uid="{81E7ED58-570C-4F33-ACBE-64A4D7A4324D}"/>
    <cellStyle name="RIGs linked cells 4 7" xfId="33750" xr:uid="{41AFB35D-A586-47BC-922A-DE43658D033D}"/>
    <cellStyle name="RIGs linked cells 5" xfId="6082" xr:uid="{684ECEFE-A75F-45BF-B761-EE22C2A59335}"/>
    <cellStyle name="RIGs linked cells 5 2" xfId="6350" xr:uid="{F45E0B63-DF35-4DDE-B848-F742F95B24F4}"/>
    <cellStyle name="RIGs linked cells 5 2 2" xfId="6785" xr:uid="{1E79B79C-8FC5-430B-A6F1-3ECD08B8930C}"/>
    <cellStyle name="RIGs linked cells 5 2 2 2" xfId="34828" xr:uid="{F7F65012-8663-4259-8B05-0798F08F7D47}"/>
    <cellStyle name="RIGs linked cells 5 2 3" xfId="24275" xr:uid="{5D54A92A-3D21-45CE-85CC-B134CC930193}"/>
    <cellStyle name="RIGs linked cells 5 2 3 2" xfId="34612" xr:uid="{B51E9137-41E5-406A-B50F-C1FFC1F9915D}"/>
    <cellStyle name="RIGs linked cells 5 2 4" xfId="31011" xr:uid="{58C2DD09-1A28-4E4D-AA96-FF2FAAFC4DDF}"/>
    <cellStyle name="RIGs linked cells 5 2 4 2" xfId="34197" xr:uid="{360CAAD1-E49A-447D-BCEA-7C4C02ABD8DA}"/>
    <cellStyle name="RIGs linked cells 5 2 5" xfId="33614" xr:uid="{DF371144-19BB-402C-A711-9BBABB2BABD0}"/>
    <cellStyle name="RIGs linked cells 5 2 6" xfId="33820" xr:uid="{81ADF38E-B860-471A-8CA7-E10ED23AA443}"/>
    <cellStyle name="RIGs linked cells 5 3" xfId="20351" xr:uid="{155BBE46-C457-4716-A7D8-E40D9902EB11}"/>
    <cellStyle name="RIGs linked cells 5 3 2" xfId="34563" xr:uid="{A7A9DA32-30BB-488E-A379-3B44C8F690A1}"/>
    <cellStyle name="RIGs linked cells 5 4" xfId="27611" xr:uid="{B8063392-40B3-4B41-96F0-A72E982EC082}"/>
    <cellStyle name="RIGs linked cells 5 4 2" xfId="34029" xr:uid="{3B090C12-5720-4579-9BE3-35BA88474CF6}"/>
    <cellStyle name="RIGs linked cells 5 5" xfId="30798" xr:uid="{42C7994D-D25C-48D0-9AC7-D1F83B7D2F90}"/>
    <cellStyle name="RIGs linked cells 5 6" xfId="33752" xr:uid="{4BBEF15A-BF53-4C52-BEE8-CC8D337F077D}"/>
    <cellStyle name="RIGs linked cells 6" xfId="6342" xr:uid="{892A8E99-2608-4DEC-9794-124802A3DB41}"/>
    <cellStyle name="RIGs linked cells 6 2" xfId="6777" xr:uid="{909CAED8-BB8F-457F-9FDE-969EB37B3317}"/>
    <cellStyle name="RIGs linked cells 6 2 2" xfId="34820" xr:uid="{436EEEE9-1735-4B33-B9D4-6A2CD1D3179B}"/>
    <cellStyle name="RIGs linked cells 6 3" xfId="24267" xr:uid="{7F67859C-32D2-4476-9B20-D2A8699B1D3F}"/>
    <cellStyle name="RIGs linked cells 6 3 2" xfId="34604" xr:uid="{738C0BBB-3515-42D1-9687-E986C0F042BE}"/>
    <cellStyle name="RIGs linked cells 6 4" xfId="31003" xr:uid="{D316EB2E-2280-4CBD-BFB8-787F938BE899}"/>
    <cellStyle name="RIGs linked cells 6 4 2" xfId="34189" xr:uid="{B445BAEE-BE72-4D8C-8E30-21BAFF50C8B1}"/>
    <cellStyle name="RIGs linked cells 6 5" xfId="33606" xr:uid="{0AC552FB-EBD4-49A9-8769-D3B021438462}"/>
    <cellStyle name="RIGs linked cells 6 6" xfId="33812" xr:uid="{EBED21EB-7B87-46DA-9DEE-7947E62BE4BF}"/>
    <cellStyle name="RIGs linked cells 7" xfId="20343" xr:uid="{079F154E-CC3B-4481-BD0E-3E3299EBEAA0}"/>
    <cellStyle name="RIGs linked cells 7 2" xfId="34555" xr:uid="{2740A333-3116-4C5C-9B5F-CD9B328A4C26}"/>
    <cellStyle name="RIGs linked cells 8" xfId="27603" xr:uid="{C716BB4D-CE25-41DA-B130-7617022F3EE2}"/>
    <cellStyle name="RIGs linked cells 8 2" xfId="34021" xr:uid="{9AE39B7D-2F02-4929-B16B-36D5EAB502DE}"/>
    <cellStyle name="RIGs linked cells 9" xfId="30790" xr:uid="{98F2C4DF-AEB0-4C46-9650-C7DF4117029B}"/>
    <cellStyle name="SAPBEXaggData" xfId="470" xr:uid="{D6ED0C3E-472F-43AE-9AB3-5864EB8A5DAC}"/>
    <cellStyle name="SAPBEXaggData 10" xfId="1827" xr:uid="{AFA79179-B9AD-4DB0-8F1B-E8226CEEFDE2}"/>
    <cellStyle name="SAPBEXaggData 10 2" xfId="12795" xr:uid="{434DBCA6-4C15-400F-94E7-85AF34E71507}"/>
    <cellStyle name="SAPBEXaggData 10 3" xfId="7332" xr:uid="{2133CF43-DCC7-4656-9B96-50B69231BE1D}"/>
    <cellStyle name="SAPBEXaggData 10 4" xfId="9251" xr:uid="{DDFA8A5B-6495-404A-AB79-4586F5BF782E}"/>
    <cellStyle name="SAPBEXaggData 10 5" xfId="20457" xr:uid="{B99F7430-6934-4834-A484-6AB104BAA708}"/>
    <cellStyle name="SAPBEXaggData 10 6" xfId="23281" xr:uid="{F72BB735-3D3A-4E83-BA1D-BBDE99118C46}"/>
    <cellStyle name="SAPBEXaggData 10 7" xfId="27700" xr:uid="{AF3F9A20-105B-4DE6-B90C-96B73BD4438D}"/>
    <cellStyle name="SAPBEXaggData 10 8" xfId="27891" xr:uid="{B38EBBC5-DC3B-48A3-988D-B7E576F24B8A}"/>
    <cellStyle name="SAPBEXaggData 11" xfId="2694" xr:uid="{211529F9-5FF6-4CA4-842D-6F9004CEB5A7}"/>
    <cellStyle name="SAPBEXaggData 11 2" xfId="11012" xr:uid="{947FF2D3-B515-4AA6-95A0-1D33DE3715C5}"/>
    <cellStyle name="SAPBEXaggData 11 3" xfId="16557" xr:uid="{0892EF30-14B2-4369-999D-3D63428C23BD}"/>
    <cellStyle name="SAPBEXaggData 11 4" xfId="11548" xr:uid="{4B35B7E7-A9AF-4B46-8501-935DD4B0D6F7}"/>
    <cellStyle name="SAPBEXaggData 11 5" xfId="20800" xr:uid="{CEBB43FE-69DD-4E1A-AB38-6E7950FF27F9}"/>
    <cellStyle name="SAPBEXaggData 11 6" xfId="24461" xr:uid="{21A9312E-C24F-4A00-9FDA-C10F26215704}"/>
    <cellStyle name="SAPBEXaggData 11 7" xfId="27990" xr:uid="{62310738-6086-4037-81D5-F851F0907A35}"/>
    <cellStyle name="SAPBEXaggData 11 8" xfId="31276" xr:uid="{12D8B7CB-0DE4-42C3-AF06-97ED5146C432}"/>
    <cellStyle name="SAPBEXaggData 12" xfId="3579" xr:uid="{FAA90B90-40BC-4C91-B03F-48DDB86C333C}"/>
    <cellStyle name="SAPBEXaggData 12 2" xfId="8390" xr:uid="{320C314F-4AD9-411B-B3FD-60E1DA8AEAC5}"/>
    <cellStyle name="SAPBEXaggData 12 3" xfId="14740" xr:uid="{BBE521E0-2B98-401A-88F0-C1424E4E7B70}"/>
    <cellStyle name="SAPBEXaggData 12 4" xfId="17926" xr:uid="{1930C497-6C36-4B31-8993-41FD2B5A778E}"/>
    <cellStyle name="SAPBEXaggData 12 5" xfId="21682" xr:uid="{70030B29-6B07-40CE-9719-5F482BDD8061}"/>
    <cellStyle name="SAPBEXaggData 12 6" xfId="25344" xr:uid="{C39DAFA2-712D-43DB-9A8C-F243007B4A80}"/>
    <cellStyle name="SAPBEXaggData 12 7" xfId="28875" xr:uid="{A101EB45-7CEB-4AF1-9449-BD50E5E1E2FC}"/>
    <cellStyle name="SAPBEXaggData 12 8" xfId="32153" xr:uid="{BFD9E10D-57C2-49C4-8B82-EDC0F89497B5}"/>
    <cellStyle name="SAPBEXaggData 13" xfId="4274" xr:uid="{A720CF73-B470-48C6-9039-CB48E56F6EEE}"/>
    <cellStyle name="SAPBEXaggData 13 2" xfId="12676" xr:uid="{DF24C4BE-41B2-4ADD-AD58-2F7B7D910B45}"/>
    <cellStyle name="SAPBEXaggData 13 3" xfId="11829" xr:uid="{77EC235D-12FA-45BF-9F8B-1D5B9AA847F0}"/>
    <cellStyle name="SAPBEXaggData 13 4" xfId="18621" xr:uid="{6439D828-46AA-44F0-83E4-32E3ACDDDD30}"/>
    <cellStyle name="SAPBEXaggData 13 5" xfId="22373" xr:uid="{D162EC87-6551-4EEF-9450-3F49F8CC00B4}"/>
    <cellStyle name="SAPBEXaggData 13 6" xfId="26039" xr:uid="{BA64DA04-935B-4A05-8428-F0983E81484B}"/>
    <cellStyle name="SAPBEXaggData 13 7" xfId="29570" xr:uid="{8961906A-44DD-4B20-8C7D-E772636D5866}"/>
    <cellStyle name="SAPBEXaggData 13 8" xfId="32833" xr:uid="{1D874CAF-E1D0-4950-8DEA-B76B90968D74}"/>
    <cellStyle name="SAPBEXaggData 14" xfId="3699" xr:uid="{2470D86C-2A47-429D-A277-A58DABD82CDF}"/>
    <cellStyle name="SAPBEXaggData 14 2" xfId="11008" xr:uid="{3752CCF5-7C46-4A74-884F-E802213EB26D}"/>
    <cellStyle name="SAPBEXaggData 14 3" xfId="10210" xr:uid="{D86F4D74-4A5C-4C38-BA98-0C74CA0C68AD}"/>
    <cellStyle name="SAPBEXaggData 14 4" xfId="18046" xr:uid="{0EF83E33-8863-443C-BD28-A3526C3BB609}"/>
    <cellStyle name="SAPBEXaggData 14 5" xfId="21802" xr:uid="{9AF1D536-5E25-4D23-B1FA-40ED82BB938E}"/>
    <cellStyle name="SAPBEXaggData 14 6" xfId="25464" xr:uid="{FFFEB12E-10ED-49EB-A63A-4ABEA8C43419}"/>
    <cellStyle name="SAPBEXaggData 14 7" xfId="28995" xr:uid="{E89ADEE8-13CC-49BB-882D-2CCC6A5E5A96}"/>
    <cellStyle name="SAPBEXaggData 14 8" xfId="32272" xr:uid="{9745B4C2-FF57-4240-8B5D-74C9996FBCD2}"/>
    <cellStyle name="SAPBEXaggData 15" xfId="4537" xr:uid="{83E88B05-FE4E-40EE-8BDA-E46EE6B68C75}"/>
    <cellStyle name="SAPBEXaggData 15 2" xfId="12495" xr:uid="{A36DBB5A-18F9-4EBD-BE0A-709C641160F9}"/>
    <cellStyle name="SAPBEXaggData 15 3" xfId="8260" xr:uid="{28BBC958-E4C6-4D55-A7F7-C64E8F34CF3D}"/>
    <cellStyle name="SAPBEXaggData 15 4" xfId="18884" xr:uid="{D3658427-15E7-4BA0-AF37-63D4B673D52E}"/>
    <cellStyle name="SAPBEXaggData 15 5" xfId="22636" xr:uid="{4FDD6B8A-F851-4641-9555-F8AA0B6B80AC}"/>
    <cellStyle name="SAPBEXaggData 15 6" xfId="26301" xr:uid="{06B94F9E-8532-4F7C-989B-D3F6C1A359E3}"/>
    <cellStyle name="SAPBEXaggData 15 7" xfId="29833" xr:uid="{73743F64-41E8-4CD7-AF50-83BBC50573CA}"/>
    <cellStyle name="SAPBEXaggData 15 8" xfId="33095" xr:uid="{4019FE8B-364C-41D5-B263-EDECFE38A8B0}"/>
    <cellStyle name="SAPBEXaggData 16" xfId="6351" xr:uid="{2B8A5100-C73D-430A-BE39-1DD5C069A6B4}"/>
    <cellStyle name="SAPBEXaggData 16 2" xfId="13249" xr:uid="{E6B0654D-82C4-4E48-816D-3C15C590E4C9}"/>
    <cellStyle name="SAPBEXaggData 16 3" xfId="8190" xr:uid="{65CFAFAE-8ACA-4A6E-999F-996C5B790D0A}"/>
    <cellStyle name="SAPBEXaggData 16 4" xfId="20596" xr:uid="{1C5F5A52-0D6E-4654-B4C1-302073DE7215}"/>
    <cellStyle name="SAPBEXaggData 16 5" xfId="24276" xr:uid="{F2409FD3-279E-404E-A9AB-292099530663}"/>
    <cellStyle name="SAPBEXaggData 16 6" xfId="27795" xr:uid="{CB5C379E-36A2-4C56-8CD8-4BFAE438FAB3}"/>
    <cellStyle name="SAPBEXaggData 16 7" xfId="31012" xr:uid="{EDBDCFDA-A5E7-4430-9CDC-2114E5130950}"/>
    <cellStyle name="SAPBEXaggData 16 8" xfId="33615" xr:uid="{040927CC-FDB5-47CA-81CC-EC32910D77BE}"/>
    <cellStyle name="SAPBEXaggData 17" xfId="9969" xr:uid="{41AE1727-BE66-48FC-9E5F-6F98E6AA26F9}"/>
    <cellStyle name="SAPBEXaggData 18" xfId="13537" xr:uid="{3C26CAB8-6DB9-43B9-B15E-D47C1F1F685C}"/>
    <cellStyle name="SAPBEXaggData 19" xfId="14533" xr:uid="{55543B62-BFD0-4A65-8A3C-E3BBF2E0FBB3}"/>
    <cellStyle name="SAPBEXaggData 2" xfId="1098" xr:uid="{F1928150-86E2-46DB-8072-4A9B4FCD86C1}"/>
    <cellStyle name="SAPBEXaggData 2 10" xfId="8815" xr:uid="{26E20936-1131-4620-8B04-BADAE7374298}"/>
    <cellStyle name="SAPBEXaggData 2 11" xfId="15503" xr:uid="{E53B7498-0B97-4673-8740-28967DE2D12E}"/>
    <cellStyle name="SAPBEXaggData 2 12" xfId="15100" xr:uid="{E441C370-AD29-472B-9097-CBD4D58434EC}"/>
    <cellStyle name="SAPBEXaggData 2 13" xfId="19847" xr:uid="{073570C5-87E8-4BF2-96F0-C27EDDBB159E}"/>
    <cellStyle name="SAPBEXaggData 2 14" xfId="23607" xr:uid="{6ADDAACE-6A66-485C-9D48-F5845265EEF1}"/>
    <cellStyle name="SAPBEXaggData 2 15" xfId="27213" xr:uid="{84948E98-FEA2-4D13-91D2-BD3DA971F03E}"/>
    <cellStyle name="SAPBEXaggData 2 16" xfId="30672" xr:uid="{89A479B4-5AA6-449D-88AD-445CE5FDB480}"/>
    <cellStyle name="SAPBEXaggData 2 17" xfId="33821" xr:uid="{3E3D0983-FD53-48BB-A9AC-21BF98375F1D}"/>
    <cellStyle name="SAPBEXaggData 2 2" xfId="1099" xr:uid="{DBECC549-5E7E-4CCB-A109-AEAA45F154D2}"/>
    <cellStyle name="SAPBEXaggData 2 2 10" xfId="15372" xr:uid="{FAE96529-0AA5-47C2-A87A-A1D8E8877253}"/>
    <cellStyle name="SAPBEXaggData 2 2 11" xfId="13424" xr:uid="{E06ED921-9AD5-469C-8E64-D6A40C17D73C}"/>
    <cellStyle name="SAPBEXaggData 2 2 12" xfId="19846" xr:uid="{131797E5-E4AB-4947-A362-A84119AFEBFA}"/>
    <cellStyle name="SAPBEXaggData 2 2 13" xfId="23606" xr:uid="{ADA13F19-1455-4999-AAE3-99B288DB3F0B}"/>
    <cellStyle name="SAPBEXaggData 2 2 14" xfId="27212" xr:uid="{028EB910-1916-4F81-B7C6-6FDD478312E8}"/>
    <cellStyle name="SAPBEXaggData 2 2 15" xfId="30671" xr:uid="{9E9B0D8A-AD3B-41C3-977D-0350A0E15AB3}"/>
    <cellStyle name="SAPBEXaggData 2 2 16" xfId="34829" xr:uid="{A064631C-C328-4876-8975-40EE4B0FE4FB}"/>
    <cellStyle name="SAPBEXaggData 2 2 2" xfId="1625" xr:uid="{41CD48DA-6234-4C4E-AB22-F4E310C10CBA}"/>
    <cellStyle name="SAPBEXaggData 2 2 2 10" xfId="14412" xr:uid="{DE8036BC-D486-4249-A218-44BBB0788D19}"/>
    <cellStyle name="SAPBEXaggData 2 2 2 11" xfId="19604" xr:uid="{64CC3013-1E7C-464D-B598-7E0D49219230}"/>
    <cellStyle name="SAPBEXaggData 2 2 2 12" xfId="19931" xr:uid="{98D40D17-1A77-4C9D-9C11-37D65C461D72}"/>
    <cellStyle name="SAPBEXaggData 2 2 2 13" xfId="27014" xr:uid="{B4E88CA9-CB5D-47EF-8936-941999ABC4C6}"/>
    <cellStyle name="SAPBEXaggData 2 2 2 14" xfId="30919" xr:uid="{EBE359ED-3171-4D0E-B008-2C6B27A17949}"/>
    <cellStyle name="SAPBEXaggData 2 2 2 2" xfId="2868" xr:uid="{841C4369-6DD3-494D-BE79-91BF75A2EA6A}"/>
    <cellStyle name="SAPBEXaggData 2 2 2 2 2" xfId="9179" xr:uid="{2A5C55EE-23CE-438E-9E26-5DD12F45E5D0}"/>
    <cellStyle name="SAPBEXaggData 2 2 2 2 3" xfId="13569" xr:uid="{3D8A45DD-8B9A-48B1-982A-62EACE98E4E7}"/>
    <cellStyle name="SAPBEXaggData 2 2 2 2 4" xfId="17216" xr:uid="{8B7CA327-2909-4A5B-814C-4B12E867F713}"/>
    <cellStyle name="SAPBEXaggData 2 2 2 2 5" xfId="20974" xr:uid="{AC28DF18-9048-4BDD-AC13-FC7104947C32}"/>
    <cellStyle name="SAPBEXaggData 2 2 2 2 6" xfId="24635" xr:uid="{E346F427-FB2A-48AC-AB5C-03F4A40CDEEA}"/>
    <cellStyle name="SAPBEXaggData 2 2 2 2 7" xfId="28164" xr:uid="{F36DB0A3-EEEE-4D10-818E-ED0B69C0732F}"/>
    <cellStyle name="SAPBEXaggData 2 2 2 2 8" xfId="31450" xr:uid="{7841BF6D-C991-4D07-B769-A432D56CDD88}"/>
    <cellStyle name="SAPBEXaggData 2 2 2 3" xfId="3374" xr:uid="{535ADD29-D953-4F18-81B6-A799A07602C4}"/>
    <cellStyle name="SAPBEXaggData 2 2 2 3 2" xfId="10130" xr:uid="{BC97294F-D1FE-4E21-B716-91BAF44E1044}"/>
    <cellStyle name="SAPBEXaggData 2 2 2 3 3" xfId="8068" xr:uid="{6C681273-CE5E-4821-B5F8-DA6BD9F6E1B2}"/>
    <cellStyle name="SAPBEXaggData 2 2 2 3 4" xfId="17721" xr:uid="{804BC9F9-4E12-4897-B6CE-AAC6B4B0E9C9}"/>
    <cellStyle name="SAPBEXaggData 2 2 2 3 5" xfId="21477" xr:uid="{DAE6C15D-DD21-48F3-B93F-0CB3E108D285}"/>
    <cellStyle name="SAPBEXaggData 2 2 2 3 6" xfId="25139" xr:uid="{8A9B7FEE-9006-45D4-9F72-766C54593D11}"/>
    <cellStyle name="SAPBEXaggData 2 2 2 3 7" xfId="28670" xr:uid="{07EDC8D9-04FE-4AE1-AA12-BCEE3B080CFD}"/>
    <cellStyle name="SAPBEXaggData 2 2 2 3 8" xfId="31949" xr:uid="{BEC86E81-CB00-4255-86A5-FE8114449F47}"/>
    <cellStyle name="SAPBEXaggData 2 2 2 4" xfId="2404" xr:uid="{E58B1ADB-6A2B-48BC-97E1-84BF101E5BF3}"/>
    <cellStyle name="SAPBEXaggData 2 2 2 4 2" xfId="9199" xr:uid="{64E73BF6-26EE-488D-8AD7-CE59585546C7}"/>
    <cellStyle name="SAPBEXaggData 2 2 2 4 3" xfId="14281" xr:uid="{E3F7367E-B866-4B0B-97EB-01418D8E114E}"/>
    <cellStyle name="SAPBEXaggData 2 2 2 4 4" xfId="14926" xr:uid="{5708ED2E-D43B-48EC-888F-F8E8F1BCFF64}"/>
    <cellStyle name="SAPBEXaggData 2 2 2 4 5" xfId="16307" xr:uid="{FA967C98-3225-4167-8AE6-126CEA83D45F}"/>
    <cellStyle name="SAPBEXaggData 2 2 2 4 6" xfId="23173" xr:uid="{18D80262-36B3-44B0-813F-D2C31C4C17A7}"/>
    <cellStyle name="SAPBEXaggData 2 2 2 4 7" xfId="14472" xr:uid="{14484F39-5C68-4716-B394-7CC1EC9B8A87}"/>
    <cellStyle name="SAPBEXaggData 2 2 2 4 8" xfId="27411" xr:uid="{55C7B70F-3C81-428D-86C7-79EC4738895B}"/>
    <cellStyle name="SAPBEXaggData 2 2 2 5" xfId="3936" xr:uid="{B577389F-4552-46F8-9EF8-CA4E65031F99}"/>
    <cellStyle name="SAPBEXaggData 2 2 2 5 2" xfId="8660" xr:uid="{86103B2F-556A-448D-811B-B61C2B9BB578}"/>
    <cellStyle name="SAPBEXaggData 2 2 2 5 3" xfId="8373" xr:uid="{59C74EF3-317E-40E6-9986-C101DA453890}"/>
    <cellStyle name="SAPBEXaggData 2 2 2 5 4" xfId="18283" xr:uid="{1AF52311-6900-4ED6-8431-D622A06D0650}"/>
    <cellStyle name="SAPBEXaggData 2 2 2 5 5" xfId="22036" xr:uid="{698B71D9-3814-4C2E-9169-6A049F5C3DBB}"/>
    <cellStyle name="SAPBEXaggData 2 2 2 5 6" xfId="25701" xr:uid="{7021107B-852B-4E4E-A2D9-C9F5AFC67906}"/>
    <cellStyle name="SAPBEXaggData 2 2 2 5 7" xfId="29232" xr:uid="{9FEEA109-E54F-492D-8324-99E88525956D}"/>
    <cellStyle name="SAPBEXaggData 2 2 2 5 8" xfId="32500" xr:uid="{9D5CE483-E3C4-4733-9307-2E6DBDA0098D}"/>
    <cellStyle name="SAPBEXaggData 2 2 2 6" xfId="1973" xr:uid="{E7797A85-116F-41E9-B594-758C0017DD4E}"/>
    <cellStyle name="SAPBEXaggData 2 2 2 6 2" xfId="7976" xr:uid="{1AA3FE35-35F6-4DA7-B634-E2BF6C5CC930}"/>
    <cellStyle name="SAPBEXaggData 2 2 2 6 3" xfId="14907" xr:uid="{C9FD6367-0981-40AC-88F9-85CC6FFBC4C5}"/>
    <cellStyle name="SAPBEXaggData 2 2 2 6 4" xfId="10447" xr:uid="{9724A198-6E8A-41A5-B89C-378AC0E8021A}"/>
    <cellStyle name="SAPBEXaggData 2 2 2 6 5" xfId="8019" xr:uid="{6F4FDC04-249C-4785-BEC6-940074F72BB4}"/>
    <cellStyle name="SAPBEXaggData 2 2 2 6 6" xfId="19972" xr:uid="{2E6EC3CE-1A4E-4102-8B50-D071D3FE703F}"/>
    <cellStyle name="SAPBEXaggData 2 2 2 6 7" xfId="26892" xr:uid="{0F6A80E1-FD10-4C11-B2E8-4E19F2A5B894}"/>
    <cellStyle name="SAPBEXaggData 2 2 2 6 8" xfId="24145" xr:uid="{8ABBBCEB-736C-4298-9E1B-ACC2B8EE162F}"/>
    <cellStyle name="SAPBEXaggData 2 2 2 7" xfId="4769" xr:uid="{6CF775A7-65A6-40A0-B1D3-382971383329}"/>
    <cellStyle name="SAPBEXaggData 2 2 2 7 2" xfId="12276" xr:uid="{BC5827DD-9805-4B39-A262-769AE9D2DC38}"/>
    <cellStyle name="SAPBEXaggData 2 2 2 7 3" xfId="15798" xr:uid="{A143B662-7FD2-420A-8554-FB3A0B8E405B}"/>
    <cellStyle name="SAPBEXaggData 2 2 2 7 4" xfId="19116" xr:uid="{02BF7CA2-7AC3-481B-98EB-6F1796548A58}"/>
    <cellStyle name="SAPBEXaggData 2 2 2 7 5" xfId="22867" xr:uid="{96DBCBF8-FBF2-4CD0-99C9-1FD7C07C22B0}"/>
    <cellStyle name="SAPBEXaggData 2 2 2 7 6" xfId="26533" xr:uid="{D2628DE9-4F13-458C-89F1-15E9784467F2}"/>
    <cellStyle name="SAPBEXaggData 2 2 2 7 7" xfId="30065" xr:uid="{8ED98F14-2F44-428A-AEAE-3B0C76288449}"/>
    <cellStyle name="SAPBEXaggData 2 2 2 7 8" xfId="33322" xr:uid="{498591BA-F244-4E5B-99BC-7F0D4E7387EB}"/>
    <cellStyle name="SAPBEXaggData 2 2 2 8" xfId="11462" xr:uid="{1D1C4CDC-96FA-495D-ACAF-636ECE0E9743}"/>
    <cellStyle name="SAPBEXaggData 2 2 2 9" xfId="16203" xr:uid="{78DCA191-CBAD-4691-A25B-F7D8A0C7BFCA}"/>
    <cellStyle name="SAPBEXaggData 2 2 3" xfId="2389" xr:uid="{7AB73001-4151-4C1E-BD8B-716F327E3253}"/>
    <cellStyle name="SAPBEXaggData 2 2 3 2" xfId="9875" xr:uid="{C54CB2EC-D62D-4359-B1D5-19CA51CCDF44}"/>
    <cellStyle name="SAPBEXaggData 2 2 3 3" xfId="15310" xr:uid="{9153D356-7A2D-486E-8D2B-EE70B0C5234F}"/>
    <cellStyle name="SAPBEXaggData 2 2 3 4" xfId="15885" xr:uid="{C78424FE-E54D-4E4E-8638-645B5D8FC290}"/>
    <cellStyle name="SAPBEXaggData 2 2 3 5" xfId="13617" xr:uid="{156CBA9D-783F-4C38-A493-610DD42DD919}"/>
    <cellStyle name="SAPBEXaggData 2 2 3 6" xfId="11603" xr:uid="{A53CB215-3AE6-48BA-86B1-C2257EACBA37}"/>
    <cellStyle name="SAPBEXaggData 2 2 3 7" xfId="23874" xr:uid="{F7EBAA7D-1F9B-43E4-AD6F-08B9A433FFE1}"/>
    <cellStyle name="SAPBEXaggData 2 2 3 8" xfId="30314" xr:uid="{BF273D1E-3B6A-455E-886C-4E2CAF16D8F8}"/>
    <cellStyle name="SAPBEXaggData 2 2 4" xfId="2080" xr:uid="{344A22D0-B68B-4C1C-89CE-67D6E12079EF}"/>
    <cellStyle name="SAPBEXaggData 2 2 4 2" xfId="8938" xr:uid="{6110FB99-EF48-4CC7-85D4-2B65B806489E}"/>
    <cellStyle name="SAPBEXaggData 2 2 4 3" xfId="13394" xr:uid="{250E92C4-048C-41F6-813C-A45560233AD2}"/>
    <cellStyle name="SAPBEXaggData 2 2 4 4" xfId="14410" xr:uid="{A686895C-3ED2-4365-B273-D58C350DC317}"/>
    <cellStyle name="SAPBEXaggData 2 2 4 5" xfId="19468" xr:uid="{14CD1F4E-87CA-4103-AD17-6C1AE9914B6C}"/>
    <cellStyle name="SAPBEXaggData 2 2 4 6" xfId="10097" xr:uid="{B9F6423E-1A37-4A13-8DF8-C5327510FD9A}"/>
    <cellStyle name="SAPBEXaggData 2 2 4 7" xfId="23780" xr:uid="{E1046C22-4C91-4350-A88D-50C8A38D10F1}"/>
    <cellStyle name="SAPBEXaggData 2 2 4 8" xfId="13204" xr:uid="{856A48B1-3C4F-4F8A-BDA8-B7A1297E7665}"/>
    <cellStyle name="SAPBEXaggData 2 2 5" xfId="3805" xr:uid="{69F00EA2-4991-449D-9DB0-9FFFAABC2FCC}"/>
    <cellStyle name="SAPBEXaggData 2 2 5 2" xfId="12741" xr:uid="{E2BABE95-A93A-4C30-8921-6AB54770EFCB}"/>
    <cellStyle name="SAPBEXaggData 2 2 5 3" xfId="7804" xr:uid="{0DE2E072-F9E7-4FF4-96A8-A950C725F77A}"/>
    <cellStyle name="SAPBEXaggData 2 2 5 4" xfId="18152" xr:uid="{45D087C2-C2C6-4BCA-AA2D-C5BB79AC7511}"/>
    <cellStyle name="SAPBEXaggData 2 2 5 5" xfId="21905" xr:uid="{A6AA5A80-F9CA-435C-82DE-8DD646FC4DFA}"/>
    <cellStyle name="SAPBEXaggData 2 2 5 6" xfId="25570" xr:uid="{F2B60751-65EB-4A9C-811A-250B0321DB3C}"/>
    <cellStyle name="SAPBEXaggData 2 2 5 7" xfId="29101" xr:uid="{FDC6ACB6-5F90-4A50-99C8-9F4C99470A33}"/>
    <cellStyle name="SAPBEXaggData 2 2 5 8" xfId="32373" xr:uid="{C3C60C8C-784B-4291-9FCF-728BB67B4977}"/>
    <cellStyle name="SAPBEXaggData 2 2 6" xfId="3751" xr:uid="{B094BB56-DF45-477F-88F0-AA267784B04E}"/>
    <cellStyle name="SAPBEXaggData 2 2 6 2" xfId="13027" xr:uid="{836EB6C6-F14B-49B5-9DDA-278B8871B8A8}"/>
    <cellStyle name="SAPBEXaggData 2 2 6 3" xfId="15637" xr:uid="{0DD0447D-EB59-47D9-8459-5DA4D937E02C}"/>
    <cellStyle name="SAPBEXaggData 2 2 6 4" xfId="18098" xr:uid="{6BC9E4C8-F73C-41DA-B49A-7DBD7A00A5DE}"/>
    <cellStyle name="SAPBEXaggData 2 2 6 5" xfId="21853" xr:uid="{1C2B3763-3A8D-4545-90C5-7E561E78D49B}"/>
    <cellStyle name="SAPBEXaggData 2 2 6 6" xfId="25516" xr:uid="{757D3966-9E4C-4223-96EA-9C5AE568ECF2}"/>
    <cellStyle name="SAPBEXaggData 2 2 6 7" xfId="29047" xr:uid="{B78266C5-774B-47B6-B3FC-AEC3FB4A7A72}"/>
    <cellStyle name="SAPBEXaggData 2 2 6 8" xfId="32323" xr:uid="{2EEE3E88-E5E2-4CD0-BA55-C74C301E229C}"/>
    <cellStyle name="SAPBEXaggData 2 2 7" xfId="3549" xr:uid="{D95261F2-A3D2-4694-983D-7AD2A44DD6E4}"/>
    <cellStyle name="SAPBEXaggData 2 2 7 2" xfId="10124" xr:uid="{5B9C4E79-4644-4C8D-BBEA-0DDB19AB3EC2}"/>
    <cellStyle name="SAPBEXaggData 2 2 7 3" xfId="16937" xr:uid="{45B905B1-EABB-4821-929C-8D21DE667276}"/>
    <cellStyle name="SAPBEXaggData 2 2 7 4" xfId="17896" xr:uid="{3AA2BF62-CF55-41C9-A69D-7ED1A8ACDFC7}"/>
    <cellStyle name="SAPBEXaggData 2 2 7 5" xfId="21652" xr:uid="{C57AE208-A54F-4B8F-8AD6-566E5DF9B03B}"/>
    <cellStyle name="SAPBEXaggData 2 2 7 6" xfId="25314" xr:uid="{DC508DAD-C078-4359-B170-EBCC241566ED}"/>
    <cellStyle name="SAPBEXaggData 2 2 7 7" xfId="28845" xr:uid="{B055D415-6813-49FE-BCF7-F70FDDABAD92}"/>
    <cellStyle name="SAPBEXaggData 2 2 7 8" xfId="32124" xr:uid="{9C3E9464-BBE4-4496-B43A-0AA14A6725AA}"/>
    <cellStyle name="SAPBEXaggData 2 2 8" xfId="4788" xr:uid="{6187F1DE-31D3-4546-A98B-24926E274CCF}"/>
    <cellStyle name="SAPBEXaggData 2 2 8 2" xfId="12257" xr:uid="{86DBEF8F-707F-46CD-B202-84DCE533DBEC}"/>
    <cellStyle name="SAPBEXaggData 2 2 8 3" xfId="15808" xr:uid="{251A0B47-0FB0-4493-9A7E-65A29E72CE9E}"/>
    <cellStyle name="SAPBEXaggData 2 2 8 4" xfId="19135" xr:uid="{856544D3-AA54-4BE1-9D57-79BB8803E554}"/>
    <cellStyle name="SAPBEXaggData 2 2 8 5" xfId="22886" xr:uid="{B2999BEC-F1EE-4DE5-8E0B-BE2F4169761B}"/>
    <cellStyle name="SAPBEXaggData 2 2 8 6" xfId="26552" xr:uid="{C58AC4A9-E6CA-45C7-8B54-223AA8E37459}"/>
    <cellStyle name="SAPBEXaggData 2 2 8 7" xfId="30084" xr:uid="{AA735808-E280-4DF5-BD57-DE96F5A04A7B}"/>
    <cellStyle name="SAPBEXaggData 2 2 8 8" xfId="33341" xr:uid="{E9A8846A-6238-455F-B1CA-0280B4D7002E}"/>
    <cellStyle name="SAPBEXaggData 2 2 9" xfId="9781" xr:uid="{B01FBEDD-5B24-4F2D-8B6A-DD018E0576D0}"/>
    <cellStyle name="SAPBEXaggData 2 3" xfId="1624" xr:uid="{30FC4F47-C4B8-4DBD-B5CC-F463FB09C870}"/>
    <cellStyle name="SAPBEXaggData 2 3 10" xfId="10538" xr:uid="{0A27E2B4-F24F-4CA4-9E8D-73D861A4A30B}"/>
    <cellStyle name="SAPBEXaggData 2 3 11" xfId="20520" xr:uid="{73A7143B-F7D5-4690-9283-54E0A1C14A16}"/>
    <cellStyle name="SAPBEXaggData 2 3 12" xfId="10305" xr:uid="{4EF9273C-C04A-4D67-A862-DDA5C00B5066}"/>
    <cellStyle name="SAPBEXaggData 2 3 13" xfId="23683" xr:uid="{D1C64A79-95EE-418C-8CFD-0CD4D4F0F675}"/>
    <cellStyle name="SAPBEXaggData 2 3 14" xfId="30518" xr:uid="{0B4AD569-BA34-463D-85D9-890A209FABA2}"/>
    <cellStyle name="SAPBEXaggData 2 3 15" xfId="35063" xr:uid="{CB7D7362-7EB1-4498-A322-3DA897409A96}"/>
    <cellStyle name="SAPBEXaggData 2 3 2" xfId="2867" xr:uid="{886D7A1A-5507-4A25-8F36-A5BC7F42251C}"/>
    <cellStyle name="SAPBEXaggData 2 3 2 2" xfId="8710" xr:uid="{6BCE8284-A4CD-40E1-9020-273E81CD0B1C}"/>
    <cellStyle name="SAPBEXaggData 2 3 2 3" xfId="14843" xr:uid="{736FF3CB-BE0B-4F6D-9755-12C73EBE81F2}"/>
    <cellStyle name="SAPBEXaggData 2 3 2 4" xfId="17215" xr:uid="{0D103C4E-FC71-4895-9450-F1080D572036}"/>
    <cellStyle name="SAPBEXaggData 2 3 2 5" xfId="20973" xr:uid="{BBB8E10E-09C3-4437-B8B0-7B3A01E68610}"/>
    <cellStyle name="SAPBEXaggData 2 3 2 6" xfId="24634" xr:uid="{E56A867C-7B3C-410D-AAAF-9E005CB6C320}"/>
    <cellStyle name="SAPBEXaggData 2 3 2 7" xfId="28163" xr:uid="{0FB2C71B-256A-464F-9933-19AAD607D4FE}"/>
    <cellStyle name="SAPBEXaggData 2 3 2 8" xfId="31449" xr:uid="{FC6F7192-14FB-4067-B222-6E8BDD0A912A}"/>
    <cellStyle name="SAPBEXaggData 2 3 3" xfId="3373" xr:uid="{7D8CD149-50C0-4EDB-B95B-6E7CC408951B}"/>
    <cellStyle name="SAPBEXaggData 2 3 3 2" xfId="9303" xr:uid="{EBFE4433-CCEB-4E26-9B17-1BE2820EEDC7}"/>
    <cellStyle name="SAPBEXaggData 2 3 3 3" xfId="11461" xr:uid="{627976EA-A9FA-47B7-9064-F810E2715461}"/>
    <cellStyle name="SAPBEXaggData 2 3 3 4" xfId="17720" xr:uid="{ECAB06AF-6D9B-4DFD-A0DC-AC0ED9A2A471}"/>
    <cellStyle name="SAPBEXaggData 2 3 3 5" xfId="21476" xr:uid="{294D1FBF-40E8-44D5-923E-ACBB03DA542E}"/>
    <cellStyle name="SAPBEXaggData 2 3 3 6" xfId="25138" xr:uid="{E2FD5381-B3E1-4632-BDA9-4DD029A1FB47}"/>
    <cellStyle name="SAPBEXaggData 2 3 3 7" xfId="28669" xr:uid="{E0853921-8160-4271-B9DD-5853427A9766}"/>
    <cellStyle name="SAPBEXaggData 2 3 3 8" xfId="31948" xr:uid="{D3AC5C52-E605-49AA-8AD9-49F5E243E534}"/>
    <cellStyle name="SAPBEXaggData 2 3 4" xfId="1934" xr:uid="{40AD4E39-4EBF-47A9-A099-6C4EF8C4C131}"/>
    <cellStyle name="SAPBEXaggData 2 3 4 2" xfId="11457" xr:uid="{9F6195E9-11FD-4B64-9202-F7FF7E91F012}"/>
    <cellStyle name="SAPBEXaggData 2 3 4 3" xfId="16209" xr:uid="{EDE2B48A-64B1-44F3-A353-018E52141017}"/>
    <cellStyle name="SAPBEXaggData 2 3 4 4" xfId="12025" xr:uid="{7B481A81-D5C9-4003-9788-9D94DFBFEA8E}"/>
    <cellStyle name="SAPBEXaggData 2 3 4 5" xfId="13147" xr:uid="{6F37746B-B4D9-4650-B36E-6AE51CECC5A9}"/>
    <cellStyle name="SAPBEXaggData 2 3 4 6" xfId="19675" xr:uid="{B575D2BA-35E2-4DFE-BC8F-035EA978115A}"/>
    <cellStyle name="SAPBEXaggData 2 3 4 7" xfId="24379" xr:uid="{71919D64-02BA-48A5-8037-F1286BDFD70A}"/>
    <cellStyle name="SAPBEXaggData 2 3 4 8" xfId="14607" xr:uid="{F492B552-07FE-427A-AFCB-0280F0AC0467}"/>
    <cellStyle name="SAPBEXaggData 2 3 5" xfId="3171" xr:uid="{A7F829AD-778F-4E3B-A2C3-2FDF7FD81DD6}"/>
    <cellStyle name="SAPBEXaggData 2 3 5 2" xfId="8590" xr:uid="{D27ED036-34CA-4E4A-B9D1-BA07E2F3950F}"/>
    <cellStyle name="SAPBEXaggData 2 3 5 3" xfId="16676" xr:uid="{8072FAFD-ABFC-46CC-8F10-3F6725B9E33E}"/>
    <cellStyle name="SAPBEXaggData 2 3 5 4" xfId="17518" xr:uid="{F374853F-509C-4F71-ADE0-95E31CABBB6D}"/>
    <cellStyle name="SAPBEXaggData 2 3 5 5" xfId="21274" xr:uid="{1FF35CAC-BE2F-4226-BB44-7624046DF942}"/>
    <cellStyle name="SAPBEXaggData 2 3 5 6" xfId="24936" xr:uid="{184F9EDD-5A74-444D-BE10-E645889167F9}"/>
    <cellStyle name="SAPBEXaggData 2 3 5 7" xfId="28467" xr:uid="{818D7519-D732-4BF2-B51B-F39E19950D5A}"/>
    <cellStyle name="SAPBEXaggData 2 3 5 8" xfId="31748" xr:uid="{663BC1C9-044A-4E9D-AC6B-A0C2D8ACD9F4}"/>
    <cellStyle name="SAPBEXaggData 2 3 6" xfId="4343" xr:uid="{F3740B91-1BF8-445E-B4F3-BD11D68DFF51}"/>
    <cellStyle name="SAPBEXaggData 2 3 6 2" xfId="12627" xr:uid="{F9755171-72FD-44FD-A397-434918497E17}"/>
    <cellStyle name="SAPBEXaggData 2 3 6 3" xfId="11563" xr:uid="{F0B6B821-560E-4880-AFBC-A8EF4CC41D0B}"/>
    <cellStyle name="SAPBEXaggData 2 3 6 4" xfId="18690" xr:uid="{B8A76D46-822A-4105-8FD3-D00351B79CC1}"/>
    <cellStyle name="SAPBEXaggData 2 3 6 5" xfId="22442" xr:uid="{24AE664E-12DE-4A41-A9FA-9A66444723A7}"/>
    <cellStyle name="SAPBEXaggData 2 3 6 6" xfId="26108" xr:uid="{2C9C562F-0283-4E4A-9092-AB892FC1A552}"/>
    <cellStyle name="SAPBEXaggData 2 3 6 7" xfId="29639" xr:uid="{4B4E8DB6-6176-4034-BA9B-E405429BD538}"/>
    <cellStyle name="SAPBEXaggData 2 3 6 8" xfId="32902" xr:uid="{F3806D53-B8DB-4BD1-8F82-03C27B2B4EF3}"/>
    <cellStyle name="SAPBEXaggData 2 3 7" xfId="4717" xr:uid="{0FA00AEF-840D-4017-83BD-704F71F5BAF0}"/>
    <cellStyle name="SAPBEXaggData 2 3 7 2" xfId="12327" xr:uid="{27FA0B76-5DC5-4F93-A40D-B50637C7E6C7}"/>
    <cellStyle name="SAPBEXaggData 2 3 7 3" xfId="16779" xr:uid="{3D86283D-3D1B-4EA7-9697-9BED6D9B0F95}"/>
    <cellStyle name="SAPBEXaggData 2 3 7 4" xfId="19064" xr:uid="{A85F9BBA-7BAA-43B5-990D-36379A7DE9D7}"/>
    <cellStyle name="SAPBEXaggData 2 3 7 5" xfId="22816" xr:uid="{10C77DEF-B585-4756-9AA6-98D485E74CEE}"/>
    <cellStyle name="SAPBEXaggData 2 3 7 6" xfId="26481" xr:uid="{E5AAAE76-C2B5-4995-B694-E58835D9F1B9}"/>
    <cellStyle name="SAPBEXaggData 2 3 7 7" xfId="30013" xr:uid="{69F253E9-DCE5-4E6B-B4A2-106AFB9C627C}"/>
    <cellStyle name="SAPBEXaggData 2 3 7 8" xfId="33272" xr:uid="{5F32CBD5-7D2D-48CB-84C0-627CF8A56DE3}"/>
    <cellStyle name="SAPBEXaggData 2 3 8" xfId="12807" xr:uid="{CD5D659E-5688-47A6-A2E7-2CF7E4D6BB14}"/>
    <cellStyle name="SAPBEXaggData 2 3 9" xfId="12875" xr:uid="{A382085B-E670-4F4C-9051-FBB57BA00C2C}"/>
    <cellStyle name="SAPBEXaggData 2 4" xfId="2388" xr:uid="{E2C6738C-6ECE-46E8-8009-77EA7CA86A00}"/>
    <cellStyle name="SAPBEXaggData 2 4 2" xfId="9494" xr:uid="{2C4736A2-49ED-4246-9FA2-39ED2DDA053B}"/>
    <cellStyle name="SAPBEXaggData 2 4 3" xfId="13655" xr:uid="{449B9F56-2837-4DF9-BEFD-3EF606746C84}"/>
    <cellStyle name="SAPBEXaggData 2 4 4" xfId="16981" xr:uid="{415D934B-43BC-4984-8CBF-58BF2DA403F1}"/>
    <cellStyle name="SAPBEXaggData 2 4 5" xfId="19421" xr:uid="{55678D4D-8FA4-403A-BA5D-2D4FF43A1A78}"/>
    <cellStyle name="SAPBEXaggData 2 4 6" xfId="16448" xr:uid="{ABCD16BF-1FB0-4F43-881D-5FF29A9181B0}"/>
    <cellStyle name="SAPBEXaggData 2 4 7" xfId="23831" xr:uid="{05A1350D-891D-44F2-9DDA-9031EC750018}"/>
    <cellStyle name="SAPBEXaggData 2 4 8" xfId="30315" xr:uid="{7754FC82-41BE-4022-99C8-EACE8157DB9E}"/>
    <cellStyle name="SAPBEXaggData 2 4 9" xfId="34613" xr:uid="{B0B7030B-C28B-4E74-979B-5A98514A3410}"/>
    <cellStyle name="SAPBEXaggData 2 5" xfId="1954" xr:uid="{E06BEC53-3607-4B47-B9FB-789889C473F1}"/>
    <cellStyle name="SAPBEXaggData 2 5 2" xfId="9587" xr:uid="{58EDC6C1-98C9-456B-8D8C-3F565BF87E04}"/>
    <cellStyle name="SAPBEXaggData 2 5 3" xfId="13687" xr:uid="{3E277595-4B9D-48B3-A277-3177BFED36BD}"/>
    <cellStyle name="SAPBEXaggData 2 5 4" xfId="15901" xr:uid="{AB939D17-56BA-47FF-B7BC-BB5CFD0B1735}"/>
    <cellStyle name="SAPBEXaggData 2 5 5" xfId="13497" xr:uid="{34B8483D-F9A8-4D24-A9C8-4D8C205A0836}"/>
    <cellStyle name="SAPBEXaggData 2 5 6" xfId="20162" xr:uid="{FDB2FCF8-7972-4159-B992-5977E70CBA0E}"/>
    <cellStyle name="SAPBEXaggData 2 5 7" xfId="23719" xr:uid="{3965D77A-0430-4A0D-9B04-D1D6101E6E63}"/>
    <cellStyle name="SAPBEXaggData 2 5 8" xfId="15458" xr:uid="{8E3C16E4-CB90-4F41-9D5E-54A48526BC90}"/>
    <cellStyle name="SAPBEXaggData 2 5 9" xfId="34198" xr:uid="{5BBF9E3D-BD9A-4C08-A9D6-9EAFA2F39FED}"/>
    <cellStyle name="SAPBEXaggData 2 6" xfId="2056" xr:uid="{77586462-7B95-42BB-BABC-570D7987766F}"/>
    <cellStyle name="SAPBEXaggData 2 6 2" xfId="8130" xr:uid="{CBB6D4E5-953D-459D-9180-94F46B14120E}"/>
    <cellStyle name="SAPBEXaggData 2 6 3" xfId="10785" xr:uid="{91624A51-7138-4D5E-9F75-990A0A8F81A4}"/>
    <cellStyle name="SAPBEXaggData 2 6 4" xfId="15330" xr:uid="{84F4233E-600B-473D-B700-B44BD61323CB}"/>
    <cellStyle name="SAPBEXaggData 2 6 5" xfId="8490" xr:uid="{8D24AE90-EC4D-420B-8E1D-6A8AB87175CF}"/>
    <cellStyle name="SAPBEXaggData 2 6 6" xfId="14651" xr:uid="{C0DD9DE2-53A1-4393-A16F-72F09154FF5D}"/>
    <cellStyle name="SAPBEXaggData 2 6 7" xfId="19884" xr:uid="{21E9F838-579F-415A-B659-F7E94010FD96}"/>
    <cellStyle name="SAPBEXaggData 2 6 8" xfId="27364" xr:uid="{80368938-4E2E-491F-8F8B-6258B63E0C8E}"/>
    <cellStyle name="SAPBEXaggData 2 7" xfId="4054" xr:uid="{10E13533-A5C5-4D9A-9362-EEE0C00C65E8}"/>
    <cellStyle name="SAPBEXaggData 2 7 2" xfId="6910" xr:uid="{F51F4F7E-501E-4944-9421-703F97F2FC47}"/>
    <cellStyle name="SAPBEXaggData 2 7 3" xfId="16855" xr:uid="{9B669E5D-0613-480C-A938-3BC775228044}"/>
    <cellStyle name="SAPBEXaggData 2 7 4" xfId="18401" xr:uid="{D2D3C089-A110-40D4-AD77-D8C507F8377C}"/>
    <cellStyle name="SAPBEXaggData 2 7 5" xfId="22154" xr:uid="{997491BF-8039-4A90-B434-CD6808DB70B2}"/>
    <cellStyle name="SAPBEXaggData 2 7 6" xfId="25819" xr:uid="{3E0F18D6-C255-433E-BCEC-4F0CBE35E3E4}"/>
    <cellStyle name="SAPBEXaggData 2 7 7" xfId="29350" xr:uid="{85E098D2-3A15-41FC-91DF-0ABEC58FE6E2}"/>
    <cellStyle name="SAPBEXaggData 2 7 8" xfId="32617" xr:uid="{E7BDBC8D-812E-44B7-A260-39588EA70C5B}"/>
    <cellStyle name="SAPBEXaggData 2 8" xfId="2123" xr:uid="{9BCF56DB-27A4-4CCD-9E9E-7A0C952A6D7A}"/>
    <cellStyle name="SAPBEXaggData 2 8 2" xfId="9675" xr:uid="{A37C1873-4848-4FC9-9936-AFCD159F1E1E}"/>
    <cellStyle name="SAPBEXaggData 2 8 3" xfId="9858" xr:uid="{A2D68097-2A28-4A6D-A188-FD8CAEAFAAF5}"/>
    <cellStyle name="SAPBEXaggData 2 8 4" xfId="8191" xr:uid="{77D5F085-7EA5-4260-AFF1-04CD3BF118A6}"/>
    <cellStyle name="SAPBEXaggData 2 8 5" xfId="14617" xr:uid="{DF0D5EC2-481D-45C5-9A03-482CDB9C8472}"/>
    <cellStyle name="SAPBEXaggData 2 8 6" xfId="20050" xr:uid="{B44AEE41-5998-4A7E-9057-5460642B0A90}"/>
    <cellStyle name="SAPBEXaggData 2 8 7" xfId="19874" xr:uid="{C94D5CAF-6726-466A-BB80-9517E3707A58}"/>
    <cellStyle name="SAPBEXaggData 2 8 8" xfId="22758" xr:uid="{4DD59D37-510A-4C47-8AA9-867AEFB34176}"/>
    <cellStyle name="SAPBEXaggData 2 9" xfId="1935" xr:uid="{FF5CDE46-57A7-4391-B4AA-F38098F59ADB}"/>
    <cellStyle name="SAPBEXaggData 2 9 2" xfId="11217" xr:uid="{53A5932A-75AA-4A71-A7F8-CD945C345079}"/>
    <cellStyle name="SAPBEXaggData 2 9 3" xfId="16426" xr:uid="{154B7A37-5712-43AC-A736-38BEF12D7A55}"/>
    <cellStyle name="SAPBEXaggData 2 9 4" xfId="15900" xr:uid="{307E0E3A-9DDB-4E5F-9581-E312C807A286}"/>
    <cellStyle name="SAPBEXaggData 2 9 5" xfId="15428" xr:uid="{7752596C-8F45-4EDF-8CCD-9687067CF966}"/>
    <cellStyle name="SAPBEXaggData 2 9 6" xfId="23233" xr:uid="{AC240166-0CF8-4D92-AB6C-34936EAA15C5}"/>
    <cellStyle name="SAPBEXaggData 2 9 7" xfId="20703" xr:uid="{218DBCF2-EA77-4B4C-9A55-E96E982F7783}"/>
    <cellStyle name="SAPBEXaggData 2 9 8" xfId="15983" xr:uid="{DCDACC1E-7F54-4EC2-9E01-45A952AEBD1D}"/>
    <cellStyle name="SAPBEXaggData 20" xfId="6877" xr:uid="{864AC5FC-29D2-4EF7-A88E-6E9515FD3383}"/>
    <cellStyle name="SAPBEXaggData 21" xfId="12001" xr:uid="{3D740B5F-D72D-456E-BD62-CC89496DE5E7}"/>
    <cellStyle name="SAPBEXaggData 22" xfId="16125" xr:uid="{10123097-D090-44CD-B7FB-1569A23E7354}"/>
    <cellStyle name="SAPBEXaggData 23" xfId="27559" xr:uid="{E25426DD-E617-4935-8E30-CF5EEBC7DFBE}"/>
    <cellStyle name="SAPBEXaggData 3" xfId="1100" xr:uid="{2A48E0E2-A429-4167-9EF7-90C35880763B}"/>
    <cellStyle name="SAPBEXaggData 3 10" xfId="10046" xr:uid="{C81FB939-2F5E-41F7-86A6-909911E35BB5}"/>
    <cellStyle name="SAPBEXaggData 3 11" xfId="14227" xr:uid="{0EEC090E-1555-47D9-8F2F-53C4303F3B67}"/>
    <cellStyle name="SAPBEXaggData 3 12" xfId="13350" xr:uid="{C9EFBFA9-B758-4723-A32A-594367B4411A}"/>
    <cellStyle name="SAPBEXaggData 3 13" xfId="19845" xr:uid="{3A4CA18F-BEC8-47E9-8ADC-2DC60E2EF6AF}"/>
    <cellStyle name="SAPBEXaggData 3 14" xfId="23605" xr:uid="{37393C46-51CE-497C-A7DC-A3E0644274F2}"/>
    <cellStyle name="SAPBEXaggData 3 15" xfId="27211" xr:uid="{DA2110D8-D21D-43CC-983D-BAEAB0D1C2FE}"/>
    <cellStyle name="SAPBEXaggData 3 16" xfId="30670" xr:uid="{3E62DE46-D941-4F0F-8CD6-8D34C0E204B2}"/>
    <cellStyle name="SAPBEXaggData 3 17" xfId="35172" xr:uid="{135154FE-9EC9-4C0A-BE60-464E43CAC2E6}"/>
    <cellStyle name="SAPBEXaggData 3 2" xfId="1101" xr:uid="{48FB67C9-BE4D-4AFA-9ADE-7DD8C11595CE}"/>
    <cellStyle name="SAPBEXaggData 3 2 10" xfId="12097" xr:uid="{7BB992F8-3B7D-4481-948B-E6B610E33386}"/>
    <cellStyle name="SAPBEXaggData 3 2 11" xfId="13886" xr:uid="{E9A655F8-33AC-4CC7-8C6E-47FABF6A5952}"/>
    <cellStyle name="SAPBEXaggData 3 2 12" xfId="19844" xr:uid="{F253615F-12F8-4774-B672-AC10146EFDB5}"/>
    <cellStyle name="SAPBEXaggData 3 2 13" xfId="23604" xr:uid="{05254296-2277-4BA3-BF2C-8D0C594B0347}"/>
    <cellStyle name="SAPBEXaggData 3 2 14" xfId="27210" xr:uid="{E90E0046-5E36-41CC-8FD9-E8B68E990A16}"/>
    <cellStyle name="SAPBEXaggData 3 2 15" xfId="30669" xr:uid="{6918160C-BED0-4C5F-B3FA-B3AA2869C2D5}"/>
    <cellStyle name="SAPBEXaggData 3 2 2" xfId="1627" xr:uid="{838AEFE5-28E0-48CE-855C-E075FDC3A877}"/>
    <cellStyle name="SAPBEXaggData 3 2 2 10" xfId="8192" xr:uid="{8A44FA5E-6D59-4B8B-9E9E-9E2EDBE10AB9}"/>
    <cellStyle name="SAPBEXaggData 3 2 2 11" xfId="19602" xr:uid="{19636A4E-2C4E-4264-B6DB-63392716B8DD}"/>
    <cellStyle name="SAPBEXaggData 3 2 2 12" xfId="24201" xr:uid="{C23FABE3-75AE-4EF4-BFCD-A87FA94508B4}"/>
    <cellStyle name="SAPBEXaggData 3 2 2 13" xfId="23684" xr:uid="{EE150E7B-657A-4D93-8136-955744843A4D}"/>
    <cellStyle name="SAPBEXaggData 3 2 2 14" xfId="30918" xr:uid="{A47ACDEC-E70E-4CF4-8280-84C66B4EE4CA}"/>
    <cellStyle name="SAPBEXaggData 3 2 2 2" xfId="2870" xr:uid="{42A405A4-725E-452D-B37F-7C4A94E34A7C}"/>
    <cellStyle name="SAPBEXaggData 3 2 2 2 2" xfId="11050" xr:uid="{0CDDFC72-9AFE-470B-90F1-32CB8D41252F}"/>
    <cellStyle name="SAPBEXaggData 3 2 2 2 3" xfId="16531" xr:uid="{9C3FECA4-FA65-45E0-B1BD-1992A844EAFA}"/>
    <cellStyle name="SAPBEXaggData 3 2 2 2 4" xfId="17218" xr:uid="{C1464644-83E6-4618-80FF-C50A60D7520C}"/>
    <cellStyle name="SAPBEXaggData 3 2 2 2 5" xfId="20976" xr:uid="{A72F50A4-A62D-434C-9A33-2FF9A9E62BFA}"/>
    <cellStyle name="SAPBEXaggData 3 2 2 2 6" xfId="24637" xr:uid="{DBB0C4C1-7BCC-47D4-A9AF-9D003AB677B9}"/>
    <cellStyle name="SAPBEXaggData 3 2 2 2 7" xfId="28166" xr:uid="{49005CDB-40BF-48D6-978E-F45FD3F2D06D}"/>
    <cellStyle name="SAPBEXaggData 3 2 2 2 8" xfId="31452" xr:uid="{35810255-4832-4927-B7BD-020384533C60}"/>
    <cellStyle name="SAPBEXaggData 3 2 2 3" xfId="3376" xr:uid="{68BC9C09-85B0-4161-8C8C-0C6FC38E1BBD}"/>
    <cellStyle name="SAPBEXaggData 3 2 2 3 2" xfId="8398" xr:uid="{296AD640-38CE-44A2-86C5-CCABE82351E3}"/>
    <cellStyle name="SAPBEXaggData 3 2 2 3 3" xfId="14548" xr:uid="{FD8A400C-81D8-43BC-AD4B-9AAD486EE890}"/>
    <cellStyle name="SAPBEXaggData 3 2 2 3 4" xfId="17723" xr:uid="{D66C86ED-BBFE-463D-9351-38CB3747D205}"/>
    <cellStyle name="SAPBEXaggData 3 2 2 3 5" xfId="21479" xr:uid="{6DCF0E4E-B546-42DF-988B-00F661FC740A}"/>
    <cellStyle name="SAPBEXaggData 3 2 2 3 6" xfId="25141" xr:uid="{82FED525-6246-49C0-A3BB-8F1D1C4E9113}"/>
    <cellStyle name="SAPBEXaggData 3 2 2 3 7" xfId="28672" xr:uid="{00916636-43DE-4CC9-928D-EFB2B1129C26}"/>
    <cellStyle name="SAPBEXaggData 3 2 2 3 8" xfId="31951" xr:uid="{89161757-E07C-4DBD-B3BA-E06017667CDC}"/>
    <cellStyle name="SAPBEXaggData 3 2 2 4" xfId="3079" xr:uid="{363A8D80-0F93-4547-AAFB-1B1D43F80641}"/>
    <cellStyle name="SAPBEXaggData 3 2 2 4 2" xfId="8230" xr:uid="{538F7FB3-07C0-4A99-9BEA-DD53F97F04DD}"/>
    <cellStyle name="SAPBEXaggData 3 2 2 4 3" xfId="15433" xr:uid="{202F6101-CD2D-4568-BD98-D1C9FF4C6DE5}"/>
    <cellStyle name="SAPBEXaggData 3 2 2 4 4" xfId="17426" xr:uid="{488A8EEE-D271-424E-A2D5-29C64406ACBA}"/>
    <cellStyle name="SAPBEXaggData 3 2 2 4 5" xfId="21184" xr:uid="{C8524CFB-BC3B-44F7-AC84-4A5B28718B36}"/>
    <cellStyle name="SAPBEXaggData 3 2 2 4 6" xfId="24845" xr:uid="{FAABA06F-FBDC-4109-8EF3-C6120DA972EE}"/>
    <cellStyle name="SAPBEXaggData 3 2 2 4 7" xfId="28375" xr:uid="{8CE5E279-048B-46FD-B2D3-DF86CF36210E}"/>
    <cellStyle name="SAPBEXaggData 3 2 2 4 8" xfId="31660" xr:uid="{6611C881-2C8E-4CB5-B9E4-16DBE4DAF1D9}"/>
    <cellStyle name="SAPBEXaggData 3 2 2 5" xfId="1977" xr:uid="{08C7592A-0404-4961-AB36-B61069A68213}"/>
    <cellStyle name="SAPBEXaggData 3 2 2 5 2" xfId="7972" xr:uid="{A1E62E80-7CE5-44CD-B535-E018C0081701}"/>
    <cellStyle name="SAPBEXaggData 3 2 2 5 3" xfId="14996" xr:uid="{745B62A9-7EAC-4AF6-996E-0814FB77C71B}"/>
    <cellStyle name="SAPBEXaggData 3 2 2 5 4" xfId="14225" xr:uid="{329597DF-88C3-4654-9963-CE5BC97D5E5D}"/>
    <cellStyle name="SAPBEXaggData 3 2 2 5 5" xfId="16701" xr:uid="{F6DFD5F5-B3EB-40B3-B88E-4375DA420968}"/>
    <cellStyle name="SAPBEXaggData 3 2 2 5 6" xfId="19976" xr:uid="{BCD90C0F-36D5-400E-AB31-CA637A41FD6A}"/>
    <cellStyle name="SAPBEXaggData 3 2 2 5 7" xfId="26891" xr:uid="{D93D9A78-99D2-4AFA-A192-5496933703CC}"/>
    <cellStyle name="SAPBEXaggData 3 2 2 5 8" xfId="27349" xr:uid="{CF34200A-7174-47BD-8C4B-04008242EFE7}"/>
    <cellStyle name="SAPBEXaggData 3 2 2 6" xfId="2306" xr:uid="{894EA40C-4B07-4522-BEE6-22626D9F5DBB}"/>
    <cellStyle name="SAPBEXaggData 3 2 2 6 2" xfId="8898" xr:uid="{D9C753CA-3133-4AF4-ABB5-415C54C93780}"/>
    <cellStyle name="SAPBEXaggData 3 2 2 6 3" xfId="10655" xr:uid="{95310D27-9F01-496D-823B-1FE4AE22F583}"/>
    <cellStyle name="SAPBEXaggData 3 2 2 6 4" xfId="16404" xr:uid="{2C7FDDEE-AC71-46ED-AE77-146B413E5BBC}"/>
    <cellStyle name="SAPBEXaggData 3 2 2 6 5" xfId="15998" xr:uid="{8E9ECAA8-9ADD-458E-AC6B-1805C39F4E74}"/>
    <cellStyle name="SAPBEXaggData 3 2 2 6 6" xfId="20101" xr:uid="{FF4B39DB-27F8-444C-A86D-28545755C4D5}"/>
    <cellStyle name="SAPBEXaggData 3 2 2 6 7" xfId="20573" xr:uid="{F45A8868-5349-4793-AA84-840F60E9B07A}"/>
    <cellStyle name="SAPBEXaggData 3 2 2 6 8" xfId="27429" xr:uid="{37911871-2728-4A30-AC77-83A361DDB2FB}"/>
    <cellStyle name="SAPBEXaggData 3 2 2 7" xfId="4718" xr:uid="{E682DBAE-2E63-49A3-943E-1FC73C28A662}"/>
    <cellStyle name="SAPBEXaggData 3 2 2 7 2" xfId="12326" xr:uid="{3A2EFBC7-FB1D-4044-9747-CA31E7871AC2}"/>
    <cellStyle name="SAPBEXaggData 3 2 2 7 3" xfId="15764" xr:uid="{FFE1A614-39BD-46E9-A08F-EA0C8349B33A}"/>
    <cellStyle name="SAPBEXaggData 3 2 2 7 4" xfId="19065" xr:uid="{8C817546-79C6-42A9-ADC0-0B2E7D78264F}"/>
    <cellStyle name="SAPBEXaggData 3 2 2 7 5" xfId="22817" xr:uid="{E88E5AF1-9DD4-4144-976A-D2FD75BE441B}"/>
    <cellStyle name="SAPBEXaggData 3 2 2 7 6" xfId="26482" xr:uid="{6DD3A8FF-7D52-4C3C-9EBD-29FB91AFE98F}"/>
    <cellStyle name="SAPBEXaggData 3 2 2 7 7" xfId="30014" xr:uid="{052F3C8C-4208-40BB-9ED6-742109F63E9E}"/>
    <cellStyle name="SAPBEXaggData 3 2 2 7 8" xfId="33273" xr:uid="{7B2961BD-B9E5-4517-891E-1B2B10265EE3}"/>
    <cellStyle name="SAPBEXaggData 3 2 2 8" xfId="10847" xr:uid="{D0D53004-4E76-43CE-85A8-2E679C5871BF}"/>
    <cellStyle name="SAPBEXaggData 3 2 2 9" xfId="9250" xr:uid="{3A4C44D1-A89E-4CFF-A1F0-E2FE348DF881}"/>
    <cellStyle name="SAPBEXaggData 3 2 3" xfId="2391" xr:uid="{F1746F1A-3653-4A80-B705-28E6BD1130CE}"/>
    <cellStyle name="SAPBEXaggData 3 2 3 2" xfId="11597" xr:uid="{7A5FB204-E651-4ED7-B222-18366370EADC}"/>
    <cellStyle name="SAPBEXaggData 3 2 3 3" xfId="16071" xr:uid="{55193A99-4315-42D1-A38B-58B75C2BE344}"/>
    <cellStyle name="SAPBEXaggData 3 2 3 4" xfId="15349" xr:uid="{5880AC20-6E22-4779-9813-77A103F2BCDA}"/>
    <cellStyle name="SAPBEXaggData 3 2 3 5" xfId="15097" xr:uid="{2493F7B7-8D7E-4095-8E4B-B53AC059AE30}"/>
    <cellStyle name="SAPBEXaggData 3 2 3 6" xfId="13623" xr:uid="{0C9F252E-4D4B-4878-A9DF-AFB50AD1268A}"/>
    <cellStyle name="SAPBEXaggData 3 2 3 7" xfId="23965" xr:uid="{ED84682C-5754-4573-99D1-E929729B97F2}"/>
    <cellStyle name="SAPBEXaggData 3 2 3 8" xfId="30312" xr:uid="{329B4F42-72AA-40D8-BA25-95C1DCFE36C8}"/>
    <cellStyle name="SAPBEXaggData 3 2 4" xfId="2075" xr:uid="{4FA6553E-EC50-46D9-A806-33AD64482CFD}"/>
    <cellStyle name="SAPBEXaggData 3 2 4 2" xfId="8824" xr:uid="{5B0B0071-30CF-47D9-9947-14434FE39021}"/>
    <cellStyle name="SAPBEXaggData 3 2 4 3" xfId="13803" xr:uid="{D96168A9-E5B7-48FB-9CC2-CC0661B67A96}"/>
    <cellStyle name="SAPBEXaggData 3 2 4 4" xfId="14403" xr:uid="{442A1189-E62F-4899-87F6-7F1B9D7482CC}"/>
    <cellStyle name="SAPBEXaggData 3 2 4 5" xfId="7695" xr:uid="{A444E4C3-7B8B-4BBB-AF27-460B7F48F57C}"/>
    <cellStyle name="SAPBEXaggData 3 2 4 6" xfId="11546" xr:uid="{78369A10-DE93-4CC2-893C-AAC541A3B033}"/>
    <cellStyle name="SAPBEXaggData 3 2 4 7" xfId="23777" xr:uid="{A45A4296-BF55-413A-86D1-8A0B46B8CC55}"/>
    <cellStyle name="SAPBEXaggData 3 2 4 8" xfId="27372" xr:uid="{9293141B-C2B4-4662-9879-DDE316C9D5CC}"/>
    <cellStyle name="SAPBEXaggData 3 2 5" xfId="2670" xr:uid="{B4E8CFC4-1C1D-4142-9A9F-0F202A6F1CBD}"/>
    <cellStyle name="SAPBEXaggData 3 2 5 2" xfId="8427" xr:uid="{A5C41AAE-21EF-4BC8-BF82-9BE739F41945}"/>
    <cellStyle name="SAPBEXaggData 3 2 5 3" xfId="10226" xr:uid="{AA72C9B7-84F5-4FFD-ACE4-6BB886F695DE}"/>
    <cellStyle name="SAPBEXaggData 3 2 5 4" xfId="14346" xr:uid="{33032257-793D-4133-BEC2-FAB9EA65F0EE}"/>
    <cellStyle name="SAPBEXaggData 3 2 5 5" xfId="20776" xr:uid="{71F8A671-0FCD-4631-B6E6-2FCD91A2A109}"/>
    <cellStyle name="SAPBEXaggData 3 2 5 6" xfId="24437" xr:uid="{03E892FA-4869-4225-A800-767DCC3982FE}"/>
    <cellStyle name="SAPBEXaggData 3 2 5 7" xfId="27966" xr:uid="{040FCCF4-B83C-4F26-BB8D-BCDB656AFBF0}"/>
    <cellStyle name="SAPBEXaggData 3 2 5 8" xfId="31254" xr:uid="{825AAACD-430D-4AE7-A249-A5137D3DC307}"/>
    <cellStyle name="SAPBEXaggData 3 2 6" xfId="4187" xr:uid="{B2EF42ED-499C-427E-BE01-30F83D078125}"/>
    <cellStyle name="SAPBEXaggData 3 2 6 2" xfId="6944" xr:uid="{79BDE2A5-4C4D-4023-A790-3C3931FF2FD8}"/>
    <cellStyle name="SAPBEXaggData 3 2 6 3" xfId="11856" xr:uid="{06CE9768-4BBF-4693-B2BC-A321E9487286}"/>
    <cellStyle name="SAPBEXaggData 3 2 6 4" xfId="18534" xr:uid="{52287799-AA26-4B34-B609-DF964FFE414E}"/>
    <cellStyle name="SAPBEXaggData 3 2 6 5" xfId="22287" xr:uid="{9F8F44EC-D28A-464B-AFE5-09F46D108E9A}"/>
    <cellStyle name="SAPBEXaggData 3 2 6 6" xfId="25952" xr:uid="{01563674-189E-4DA7-A056-C5195980896C}"/>
    <cellStyle name="SAPBEXaggData 3 2 6 7" xfId="29483" xr:uid="{75F45834-551E-4EC6-87A7-3FD30F52D023}"/>
    <cellStyle name="SAPBEXaggData 3 2 6 8" xfId="32748" xr:uid="{2570231C-4A31-48F1-B234-1CE2F1F1E639}"/>
    <cellStyle name="SAPBEXaggData 3 2 7" xfId="4304" xr:uid="{F4C5C1C6-D066-438D-979E-D56A6B104EDC}"/>
    <cellStyle name="SAPBEXaggData 3 2 7 2" xfId="7514" xr:uid="{C611DD20-A4C4-4980-8C68-6DF926797720}"/>
    <cellStyle name="SAPBEXaggData 3 2 7 3" xfId="17007" xr:uid="{1010AC78-A680-4460-B43C-5D3273E61385}"/>
    <cellStyle name="SAPBEXaggData 3 2 7 4" xfId="18651" xr:uid="{4B48CD72-FE60-4375-BD42-2F6124DF4975}"/>
    <cellStyle name="SAPBEXaggData 3 2 7 5" xfId="22403" xr:uid="{2A4BB411-6F3D-451B-BED1-A5634A57411E}"/>
    <cellStyle name="SAPBEXaggData 3 2 7 6" xfId="26069" xr:uid="{58C40AA4-0F34-4B43-9E03-BAED99E72B65}"/>
    <cellStyle name="SAPBEXaggData 3 2 7 7" xfId="29600" xr:uid="{57FC1BBC-D9F9-46BC-8049-5CB444AE5421}"/>
    <cellStyle name="SAPBEXaggData 3 2 7 8" xfId="32863" xr:uid="{1444C4C7-2826-4281-BC74-8FA5C9F7FB61}"/>
    <cellStyle name="SAPBEXaggData 3 2 8" xfId="4767" xr:uid="{9787D3E0-9E6D-4BCA-ABDA-3B6260A5942C}"/>
    <cellStyle name="SAPBEXaggData 3 2 8 2" xfId="12278" xr:uid="{01A18A00-1E42-4DE3-942C-8CAE295AE4D8}"/>
    <cellStyle name="SAPBEXaggData 3 2 8 3" xfId="15797" xr:uid="{EE786D41-6EB0-49E1-900D-4839646FC41C}"/>
    <cellStyle name="SAPBEXaggData 3 2 8 4" xfId="19114" xr:uid="{DC51A81F-F845-470E-9341-95AF8DEA5806}"/>
    <cellStyle name="SAPBEXaggData 3 2 8 5" xfId="22865" xr:uid="{5C1CE5DE-06E6-452E-B0D2-3D8367512980}"/>
    <cellStyle name="SAPBEXaggData 3 2 8 6" xfId="26531" xr:uid="{015FAEFF-03CC-4E5E-9CE5-F854FD8FD9FF}"/>
    <cellStyle name="SAPBEXaggData 3 2 8 7" xfId="30063" xr:uid="{979DB594-C6FD-45C6-A2DA-8FE0485FCAE7}"/>
    <cellStyle name="SAPBEXaggData 3 2 8 8" xfId="33320" xr:uid="{C1D79314-BBE1-4064-AE5C-9A0A33E80461}"/>
    <cellStyle name="SAPBEXaggData 3 2 9" xfId="9543" xr:uid="{D6F1586A-F174-4647-916E-9D9A6654449F}"/>
    <cellStyle name="SAPBEXaggData 3 3" xfId="1626" xr:uid="{021D62CB-0B35-4853-8F63-187D0616C133}"/>
    <cellStyle name="SAPBEXaggData 3 3 10" xfId="16636" xr:uid="{286F6036-B3B0-4AAD-B561-4BEF0321B757}"/>
    <cellStyle name="SAPBEXaggData 3 3 11" xfId="16013" xr:uid="{17F7E303-4D75-482F-90C0-F181F622F493}"/>
    <cellStyle name="SAPBEXaggData 3 3 12" xfId="19932" xr:uid="{D065001C-29EF-4297-B250-0739DDCC9D05}"/>
    <cellStyle name="SAPBEXaggData 3 3 13" xfId="27758" xr:uid="{7B0AFBF4-89F5-4B3F-9C46-2E31228E0847}"/>
    <cellStyle name="SAPBEXaggData 3 3 14" xfId="30517" xr:uid="{B7C6649B-CA99-4C18-A0B3-107CFE7A8479}"/>
    <cellStyle name="SAPBEXaggData 3 3 2" xfId="2869" xr:uid="{3E65E737-9613-48B9-808C-252BCA32533E}"/>
    <cellStyle name="SAPBEXaggData 3 3 2 2" xfId="11514" xr:uid="{742B06E7-362A-4644-8DF2-13ECAC436762}"/>
    <cellStyle name="SAPBEXaggData 3 3 2 3" xfId="16151" xr:uid="{383DA17F-8DF3-4361-8505-EDDB10B6C75D}"/>
    <cellStyle name="SAPBEXaggData 3 3 2 4" xfId="17217" xr:uid="{621AC039-440D-4004-926B-C7CE7D06FC13}"/>
    <cellStyle name="SAPBEXaggData 3 3 2 5" xfId="20975" xr:uid="{002B7374-3EB6-411F-A6B1-FAAB1C6549CE}"/>
    <cellStyle name="SAPBEXaggData 3 3 2 6" xfId="24636" xr:uid="{2DC98609-62BF-44E4-B6AC-5A861FB04F97}"/>
    <cellStyle name="SAPBEXaggData 3 3 2 7" xfId="28165" xr:uid="{337E32F2-6503-48C5-A2E6-8CE110847D1A}"/>
    <cellStyle name="SAPBEXaggData 3 3 2 8" xfId="31451" xr:uid="{3B025FC0-58E6-4A0C-87ED-4E206B03801B}"/>
    <cellStyle name="SAPBEXaggData 3 3 3" xfId="3375" xr:uid="{EA3D1FAC-FFC4-496D-AD5A-7214AAAD340A}"/>
    <cellStyle name="SAPBEXaggData 3 3 3 2" xfId="9628" xr:uid="{0DB1A18F-0381-46DC-8A71-FD92B23C4108}"/>
    <cellStyle name="SAPBEXaggData 3 3 3 3" xfId="8676" xr:uid="{018B7C7F-188B-4418-90EA-7E248BE3C8EA}"/>
    <cellStyle name="SAPBEXaggData 3 3 3 4" xfId="17722" xr:uid="{B958E71C-B065-408E-93CF-EFC0662F3C2A}"/>
    <cellStyle name="SAPBEXaggData 3 3 3 5" xfId="21478" xr:uid="{E93E1D5B-C50B-4AA2-91EB-69423A8C6F6E}"/>
    <cellStyle name="SAPBEXaggData 3 3 3 6" xfId="25140" xr:uid="{6F7CAE24-2ECA-4232-84BC-6F469B3B257E}"/>
    <cellStyle name="SAPBEXaggData 3 3 3 7" xfId="28671" xr:uid="{8CDF200A-112C-4489-BD28-8D7234941DF6}"/>
    <cellStyle name="SAPBEXaggData 3 3 3 8" xfId="31950" xr:uid="{AE07B1F6-E85F-46D5-9E64-A6EA078313E4}"/>
    <cellStyle name="SAPBEXaggData 3 3 4" xfId="2170" xr:uid="{3BB79DD7-2523-45E7-8D24-FFB49D1D42C4}"/>
    <cellStyle name="SAPBEXaggData 3 3 4 2" xfId="7273" xr:uid="{514B252B-3530-450F-9D09-670C31653F2E}"/>
    <cellStyle name="SAPBEXaggData 3 3 4 3" xfId="13390" xr:uid="{36AA1965-3127-4034-8773-190DFC446A18}"/>
    <cellStyle name="SAPBEXaggData 3 3 4 4" xfId="14367" xr:uid="{B1C67C90-8378-4913-8DA3-B6A20728375C}"/>
    <cellStyle name="SAPBEXaggData 3 3 4 5" xfId="15455" xr:uid="{85A25CED-9939-4B37-9CA1-CE15A4AFB886}"/>
    <cellStyle name="SAPBEXaggData 3 3 4 6" xfId="20071" xr:uid="{81CC0304-9434-4968-920B-24E3D600E6D2}"/>
    <cellStyle name="SAPBEXaggData 3 3 4 7" xfId="23027" xr:uid="{8F703233-AB78-42EF-9424-5F5A21340C05}"/>
    <cellStyle name="SAPBEXaggData 3 3 4 8" xfId="27403" xr:uid="{D97E7FD4-AE33-4FCC-B234-B5D791594BCF}"/>
    <cellStyle name="SAPBEXaggData 3 3 5" xfId="1865" xr:uid="{979D6D99-90CA-4ACA-A6AA-ADD25E10E54A}"/>
    <cellStyle name="SAPBEXaggData 3 3 5 2" xfId="9379" xr:uid="{C5E8C5DE-1439-4823-B99A-8F567C2A7DA5}"/>
    <cellStyle name="SAPBEXaggData 3 3 5 3" xfId="14151" xr:uid="{F70B2EB5-06D0-40F1-89F7-18C2C96B47AB}"/>
    <cellStyle name="SAPBEXaggData 3 3 5 4" xfId="16504" xr:uid="{D01EA3E7-8D03-45B2-8521-9E6646CCDE55}"/>
    <cellStyle name="SAPBEXaggData 3 3 5 5" xfId="11670" xr:uid="{297CFA4E-306F-4009-9637-C2EEEC953139}"/>
    <cellStyle name="SAPBEXaggData 3 3 5 6" xfId="23257" xr:uid="{363C74BE-E5D1-4AA4-9934-826CAA071C95}"/>
    <cellStyle name="SAPBEXaggData 3 3 5 7" xfId="24005" xr:uid="{7A1EF30E-9F24-4728-9C82-C8F0B86287DE}"/>
    <cellStyle name="SAPBEXaggData 3 3 5 8" xfId="23620" xr:uid="{1D4B9E68-7E33-4A68-A479-AA90A3AA8674}"/>
    <cellStyle name="SAPBEXaggData 3 3 6" xfId="4206" xr:uid="{74CB7328-DBE4-4729-8FB8-9F695C3E4399}"/>
    <cellStyle name="SAPBEXaggData 3 3 6 2" xfId="7103" xr:uid="{A6E68254-0D3A-43F6-B360-57429D12FD76}"/>
    <cellStyle name="SAPBEXaggData 3 3 6 3" xfId="11380" xr:uid="{BAD7D0C4-B868-4E96-814D-6D12229DB018}"/>
    <cellStyle name="SAPBEXaggData 3 3 6 4" xfId="18553" xr:uid="{850CAD94-CBE4-4F9C-8612-0469B6634255}"/>
    <cellStyle name="SAPBEXaggData 3 3 6 5" xfId="22306" xr:uid="{4DF6EEF5-21F2-480F-92DD-DEB8F7A4385D}"/>
    <cellStyle name="SAPBEXaggData 3 3 6 6" xfId="25971" xr:uid="{F3C77469-7AA0-4A09-A363-7C3D10F1BA50}"/>
    <cellStyle name="SAPBEXaggData 3 3 6 7" xfId="29502" xr:uid="{35C64101-AA6C-4234-BBAD-8B931BDEB2CC}"/>
    <cellStyle name="SAPBEXaggData 3 3 6 8" xfId="32767" xr:uid="{6D84009D-C72F-4015-94BA-E38A95746829}"/>
    <cellStyle name="SAPBEXaggData 3 3 7" xfId="4873" xr:uid="{EE9A9C9F-D3A4-4AC2-B3E7-AEA52FA58752}"/>
    <cellStyle name="SAPBEXaggData 3 3 7 2" xfId="12172" xr:uid="{1E1D8959-4406-41EC-9126-56099378EB36}"/>
    <cellStyle name="SAPBEXaggData 3 3 7 3" xfId="7661" xr:uid="{ED10E44D-06DD-4097-A36D-BFDA0F0A82AC}"/>
    <cellStyle name="SAPBEXaggData 3 3 7 4" xfId="19220" xr:uid="{DC887864-8C32-4505-A52D-18B77D6CD032}"/>
    <cellStyle name="SAPBEXaggData 3 3 7 5" xfId="22971" xr:uid="{00AD77F4-E73F-4669-A11B-012265F624E5}"/>
    <cellStyle name="SAPBEXaggData 3 3 7 6" xfId="26637" xr:uid="{D58025E1-B967-4C59-A2C7-8448D134BC52}"/>
    <cellStyle name="SAPBEXaggData 3 3 7 7" xfId="30169" xr:uid="{44925D8D-A43B-4E2A-A8F6-98CB521F1726}"/>
    <cellStyle name="SAPBEXaggData 3 3 7 8" xfId="33425" xr:uid="{97EDA938-4F9E-4168-BB0E-2D2EA2DF440D}"/>
    <cellStyle name="SAPBEXaggData 3 3 8" xfId="11222" xr:uid="{9B46F57D-D65D-44CA-A14F-CACE9DEEC592}"/>
    <cellStyle name="SAPBEXaggData 3 3 9" xfId="16396" xr:uid="{FC2D0B36-A326-4DC9-91EC-8F48ECF64EDC}"/>
    <cellStyle name="SAPBEXaggData 3 4" xfId="2390" xr:uid="{0D37755C-96FF-4770-8CE7-CD2DE9A98552}"/>
    <cellStyle name="SAPBEXaggData 3 4 2" xfId="9373" xr:uid="{8CAE83F0-ABF8-4048-92F7-96959C3BCF86}"/>
    <cellStyle name="SAPBEXaggData 3 4 3" xfId="13775" xr:uid="{DA607886-CCEB-492C-A72A-2D8F72ABC717}"/>
    <cellStyle name="SAPBEXaggData 3 4 4" xfId="14746" xr:uid="{834B0AAB-140C-44A0-9A5C-E06309868831}"/>
    <cellStyle name="SAPBEXaggData 3 4 5" xfId="8787" xr:uid="{B7389C74-E7AE-4530-A4A0-EA83169F680E}"/>
    <cellStyle name="SAPBEXaggData 3 4 6" xfId="20085" xr:uid="{988C5D21-36CB-4AEF-A2F9-04E597F67559}"/>
    <cellStyle name="SAPBEXaggData 3 4 7" xfId="15388" xr:uid="{789177B2-C15A-49CC-B2F1-F7C533023837}"/>
    <cellStyle name="SAPBEXaggData 3 4 8" xfId="30313" xr:uid="{2897C0A7-756F-4CAD-92DC-5C5A15489D0A}"/>
    <cellStyle name="SAPBEXaggData 3 5" xfId="2609" xr:uid="{3AFA05CA-DF35-4AA1-9583-C1D0C78331C1}"/>
    <cellStyle name="SAPBEXaggData 3 5 2" xfId="11112" xr:uid="{B44DCE2F-32DB-426E-9881-131F393DABDE}"/>
    <cellStyle name="SAPBEXaggData 3 5 3" xfId="16486" xr:uid="{99AD493A-B8D0-4986-964D-37DD390FED6B}"/>
    <cellStyle name="SAPBEXaggData 3 5 4" xfId="15873" xr:uid="{7C1791C8-3FE0-404F-8942-C71CB5E4ABCD}"/>
    <cellStyle name="SAPBEXaggData 3 5 5" xfId="20716" xr:uid="{38F45D77-29CD-42FF-8D5C-3804657428B1}"/>
    <cellStyle name="SAPBEXaggData 3 5 6" xfId="23040" xr:uid="{ECB60BD8-14BE-4DFF-95C9-223A2A5A5544}"/>
    <cellStyle name="SAPBEXaggData 3 5 7" xfId="27905" xr:uid="{B9D82E0A-1F2D-4AD6-B749-5384066A6B65}"/>
    <cellStyle name="SAPBEXaggData 3 5 8" xfId="31195" xr:uid="{9A7EADA9-B71C-45FC-8260-B5A7D0113F73}"/>
    <cellStyle name="SAPBEXaggData 3 6" xfId="3215" xr:uid="{F30E4720-C72D-4E3B-9489-F20863099D71}"/>
    <cellStyle name="SAPBEXaggData 3 6 2" xfId="8892" xr:uid="{2BE47562-A450-4105-9318-15BEDDD060BD}"/>
    <cellStyle name="SAPBEXaggData 3 6 3" xfId="13339" xr:uid="{2B22E0C9-4F2F-45E0-B447-3E1EAF09BD75}"/>
    <cellStyle name="SAPBEXaggData 3 6 4" xfId="17562" xr:uid="{91AE9F09-C1AE-4F3D-8A85-571A51733269}"/>
    <cellStyle name="SAPBEXaggData 3 6 5" xfId="21318" xr:uid="{68B8BB68-CCEB-44BE-A530-BC4322EBB51D}"/>
    <cellStyle name="SAPBEXaggData 3 6 6" xfId="24980" xr:uid="{9165B4BA-7A2C-4553-8960-FFC3C9FB6B21}"/>
    <cellStyle name="SAPBEXaggData 3 6 7" xfId="28511" xr:uid="{B12BBC32-2CB6-46B9-AA7A-597534D769EE}"/>
    <cellStyle name="SAPBEXaggData 3 6 8" xfId="31791" xr:uid="{F5695DBC-54D1-41E4-995D-5159177E33E3}"/>
    <cellStyle name="SAPBEXaggData 3 7" xfId="3191" xr:uid="{1C723461-40C6-414E-964B-F8C39B41ADC7}"/>
    <cellStyle name="SAPBEXaggData 3 7 2" xfId="10075" xr:uid="{EE33081C-4D7D-4CA6-BC82-E07AF23334CB}"/>
    <cellStyle name="SAPBEXaggData 3 7 3" xfId="13858" xr:uid="{DE2AE48A-9E38-4044-A378-7B3AFA904739}"/>
    <cellStyle name="SAPBEXaggData 3 7 4" xfId="17538" xr:uid="{02593350-FF92-4602-8AB0-88CF940C8F84}"/>
    <cellStyle name="SAPBEXaggData 3 7 5" xfId="21294" xr:uid="{E9E4E002-8323-446F-B3C7-E6A7547AD177}"/>
    <cellStyle name="SAPBEXaggData 3 7 6" xfId="24956" xr:uid="{28234635-ED4E-4B13-8F65-797A218904F9}"/>
    <cellStyle name="SAPBEXaggData 3 7 7" xfId="28487" xr:uid="{A2CCD8A7-FA37-4AD1-8FAD-9B8F108BCB96}"/>
    <cellStyle name="SAPBEXaggData 3 7 8" xfId="31767" xr:uid="{463DF508-D75E-468C-B8E2-CEA9E2C50D65}"/>
    <cellStyle name="SAPBEXaggData 3 8" xfId="3072" xr:uid="{4C020E02-C2BB-4CF8-AE32-9DBE14AE1775}"/>
    <cellStyle name="SAPBEXaggData 3 8 2" xfId="10402" xr:uid="{75882912-D02C-4AE4-901B-BFEC59129938}"/>
    <cellStyle name="SAPBEXaggData 3 8 3" xfId="8610" xr:uid="{F93BE882-E4B0-46B2-82D1-C86EFC3972F9}"/>
    <cellStyle name="SAPBEXaggData 3 8 4" xfId="17419" xr:uid="{413FED03-9271-445C-95A9-B35760990841}"/>
    <cellStyle name="SAPBEXaggData 3 8 5" xfId="21177" xr:uid="{BD588C8D-D94F-4D36-8265-527849EAC3C6}"/>
    <cellStyle name="SAPBEXaggData 3 8 6" xfId="24839" xr:uid="{C313F703-79F5-43BD-A3E9-30934B8D3769}"/>
    <cellStyle name="SAPBEXaggData 3 8 7" xfId="28368" xr:uid="{6F57F5DE-ED52-4170-8898-901D154215BF}"/>
    <cellStyle name="SAPBEXaggData 3 8 8" xfId="31653" xr:uid="{A40B56B5-69ED-4A91-8A1D-B043C2F8630E}"/>
    <cellStyle name="SAPBEXaggData 3 9" xfId="2671" xr:uid="{B2A40EFB-74B5-4CB5-942B-90BD8C3CF174}"/>
    <cellStyle name="SAPBEXaggData 3 9 2" xfId="7926" xr:uid="{A47E184F-7993-427B-A5D6-C3A7C8A4F906}"/>
    <cellStyle name="SAPBEXaggData 3 9 3" xfId="15285" xr:uid="{FCEE6529-E8EF-45EE-9D10-74D4C87EBB9B}"/>
    <cellStyle name="SAPBEXaggData 3 9 4" xfId="16161" xr:uid="{7EFAD0BC-FA4A-4553-816A-5DA529DF3B5D}"/>
    <cellStyle name="SAPBEXaggData 3 9 5" xfId="20777" xr:uid="{B8D65DFF-767D-421D-A1A5-F2393EEB216D}"/>
    <cellStyle name="SAPBEXaggData 3 9 6" xfId="24438" xr:uid="{F22AB87D-BCE5-41D2-BD21-38DB2DBBCBEB}"/>
    <cellStyle name="SAPBEXaggData 3 9 7" xfId="27967" xr:uid="{39C2B274-BEF1-46F1-BB37-4819C0D2C799}"/>
    <cellStyle name="SAPBEXaggData 3 9 8" xfId="31255" xr:uid="{77AA59A7-2AE7-4FB7-B34E-EA222A659BC0}"/>
    <cellStyle name="SAPBEXaggData 4" xfId="1102" xr:uid="{A0A76B64-11E7-4EC6-A13F-58A776F6457E}"/>
    <cellStyle name="SAPBEXaggData 4 10" xfId="16975" xr:uid="{461B6825-5A7D-43EE-8DD5-2B7B5694D2F8}"/>
    <cellStyle name="SAPBEXaggData 4 11" xfId="11925" xr:uid="{7EB8D5E4-29B4-4B06-AB52-FE3DF5C1DDF9}"/>
    <cellStyle name="SAPBEXaggData 4 12" xfId="19843" xr:uid="{28D2E14B-3535-4C94-BC58-08E681E21422}"/>
    <cellStyle name="SAPBEXaggData 4 13" xfId="23603" xr:uid="{559BD165-8E68-457B-B1B5-BFC1AD57EAF7}"/>
    <cellStyle name="SAPBEXaggData 4 14" xfId="27209" xr:uid="{87DBD6CC-4B16-4A0E-890C-E60DB85C4CA8}"/>
    <cellStyle name="SAPBEXaggData 4 15" xfId="30668" xr:uid="{E6CF87D5-7FEC-49BB-B36D-EEC76991F791}"/>
    <cellStyle name="SAPBEXaggData 4 2" xfId="1628" xr:uid="{18BADA41-66A8-43A9-A2DE-9C1A089B08ED}"/>
    <cellStyle name="SAPBEXaggData 4 2 10" xfId="10739" xr:uid="{A7499B94-738F-4242-9DF5-6B8419D1AF93}"/>
    <cellStyle name="SAPBEXaggData 4 2 11" xfId="20518" xr:uid="{2ABBAC64-7DB2-466A-BDC9-16044946C990}"/>
    <cellStyle name="SAPBEXaggData 4 2 12" xfId="24200" xr:uid="{F42C1FE6-14DB-4053-A11B-AA39E1EFB61E}"/>
    <cellStyle name="SAPBEXaggData 4 2 13" xfId="23685" xr:uid="{83E1E990-7F79-4545-8B75-43BE8F41169A}"/>
    <cellStyle name="SAPBEXaggData 4 2 14" xfId="30516" xr:uid="{12F0BC26-3C08-41C1-A8FC-367460D321CC}"/>
    <cellStyle name="SAPBEXaggData 4 2 2" xfId="2871" xr:uid="{1F257871-4A79-4BA5-BC2C-A545B243FFF7}"/>
    <cellStyle name="SAPBEXaggData 4 2 2 2" xfId="10021" xr:uid="{2D5DC968-01B4-429E-87CB-7124DA12E46D}"/>
    <cellStyle name="SAPBEXaggData 4 2 2 3" xfId="14409" xr:uid="{82A66709-C6CF-458A-8AB8-074496B496D2}"/>
    <cellStyle name="SAPBEXaggData 4 2 2 4" xfId="17219" xr:uid="{4DA0B6D7-DC33-48FC-A5F6-76028599B8BF}"/>
    <cellStyle name="SAPBEXaggData 4 2 2 5" xfId="20977" xr:uid="{4E33E7D5-86B1-4380-B15E-25D696FECE08}"/>
    <cellStyle name="SAPBEXaggData 4 2 2 6" xfId="24638" xr:uid="{9C2593DF-239D-42E1-82F1-20F0966E560A}"/>
    <cellStyle name="SAPBEXaggData 4 2 2 7" xfId="28167" xr:uid="{455FDFEB-C5CA-4ADA-89C0-4E79B22B56DC}"/>
    <cellStyle name="SAPBEXaggData 4 2 2 8" xfId="31453" xr:uid="{2D0006EC-AB64-458A-8B34-73D9E56E54E8}"/>
    <cellStyle name="SAPBEXaggData 4 2 3" xfId="3377" xr:uid="{37DF0BBC-ED52-4459-AC90-5A74223AE709}"/>
    <cellStyle name="SAPBEXaggData 4 2 3 2" xfId="7886" xr:uid="{E736559F-B5AF-48F8-9D1B-D001A21614B0}"/>
    <cellStyle name="SAPBEXaggData 4 2 3 3" xfId="7446" xr:uid="{7F1EEFDE-83D7-462F-92EE-F1895B802CCC}"/>
    <cellStyle name="SAPBEXaggData 4 2 3 4" xfId="17724" xr:uid="{F7AFA996-BA29-44C6-BB3A-F4196D61D7C5}"/>
    <cellStyle name="SAPBEXaggData 4 2 3 5" xfId="21480" xr:uid="{566B0A49-5124-4DF8-AFA3-253ABCBC5BD2}"/>
    <cellStyle name="SAPBEXaggData 4 2 3 6" xfId="25142" xr:uid="{4C3C29CA-96C3-433D-8507-3F61C04824E3}"/>
    <cellStyle name="SAPBEXaggData 4 2 3 7" xfId="28673" xr:uid="{C73F5203-BAA6-4B9D-A19A-6451D242296C}"/>
    <cellStyle name="SAPBEXaggData 4 2 3 8" xfId="31952" xr:uid="{3554235D-18A4-4015-B59D-97BC6B6D75EE}"/>
    <cellStyle name="SAPBEXaggData 4 2 4" xfId="1955" xr:uid="{1D386BF3-8F16-41A8-B375-51859F759710}"/>
    <cellStyle name="SAPBEXaggData 4 2 4 2" xfId="8358" xr:uid="{8975A6E0-5498-4470-BFEC-B17976C00FA4}"/>
    <cellStyle name="SAPBEXaggData 4 2 4 3" xfId="15119" xr:uid="{9C476816-4C6A-4554-B373-2476D0563DD0}"/>
    <cellStyle name="SAPBEXaggData 4 2 4 4" xfId="8086" xr:uid="{0BCE8545-A5E2-4E49-9B90-AF3CB33527E2}"/>
    <cellStyle name="SAPBEXaggData 4 2 4 5" xfId="16399" xr:uid="{9D756447-B039-4A7E-AACB-BED8EC4B14D3}"/>
    <cellStyle name="SAPBEXaggData 4 2 4 6" xfId="8826" xr:uid="{E33677F7-7C15-47EC-848A-D41FEF6F8048}"/>
    <cellStyle name="SAPBEXaggData 4 2 4 7" xfId="23720" xr:uid="{D680FF83-BE65-4168-9194-17E380A7404F}"/>
    <cellStyle name="SAPBEXaggData 4 2 4 8" xfId="27318" xr:uid="{6177DDF0-FC2B-4F26-A4AF-7F452CD548F0}"/>
    <cellStyle name="SAPBEXaggData 4 2 5" xfId="3752" xr:uid="{A5410A72-04E9-4B2B-ABC3-72FADCC6DCEF}"/>
    <cellStyle name="SAPBEXaggData 4 2 5 2" xfId="13028" xr:uid="{E481F58C-FCB5-424D-94FC-2E183488733C}"/>
    <cellStyle name="SAPBEXaggData 4 2 5 3" xfId="15642" xr:uid="{072622BD-2997-4436-AE3D-4F701C6A597F}"/>
    <cellStyle name="SAPBEXaggData 4 2 5 4" xfId="18099" xr:uid="{A34C924F-BA90-4F47-AAFF-539384CC7960}"/>
    <cellStyle name="SAPBEXaggData 4 2 5 5" xfId="21854" xr:uid="{274237EC-22A2-4DEA-8F0C-A1E5CBC1233B}"/>
    <cellStyle name="SAPBEXaggData 4 2 5 6" xfId="25517" xr:uid="{94D77E43-B7FE-471C-A3A8-E4951750B516}"/>
    <cellStyle name="SAPBEXaggData 4 2 5 7" xfId="29048" xr:uid="{758D8FC5-62D2-45E8-8519-72BBE2033D3A}"/>
    <cellStyle name="SAPBEXaggData 4 2 5 8" xfId="32324" xr:uid="{69C604C6-01AC-44C8-ADE8-2F8C1BD4CCBD}"/>
    <cellStyle name="SAPBEXaggData 4 2 6" xfId="1815" xr:uid="{B55A93FC-1FE1-47BC-AC2E-B88B135A6333}"/>
    <cellStyle name="SAPBEXaggData 4 2 6 2" xfId="8623" xr:uid="{F163B362-87AB-4ADF-881C-FE09002ABA3D}"/>
    <cellStyle name="SAPBEXaggData 4 2 6 3" xfId="14259" xr:uid="{2797654B-3802-4A23-9311-729DB81DD1AE}"/>
    <cellStyle name="SAPBEXaggData 4 2 6 4" xfId="10131" xr:uid="{6A711C08-036A-4877-8E47-ADCF97880B46}"/>
    <cellStyle name="SAPBEXaggData 4 2 6 5" xfId="19523" xr:uid="{40581A51-D379-4C42-9C16-BFDFCB4A43BF}"/>
    <cellStyle name="SAPBEXaggData 4 2 6 6" xfId="23291" xr:uid="{7FFBAE41-375C-424F-BA61-C526DF3A2B23}"/>
    <cellStyle name="SAPBEXaggData 4 2 6 7" xfId="26936" xr:uid="{9FCE0AEA-DE9B-4CD2-A5CA-1313608B6C60}"/>
    <cellStyle name="SAPBEXaggData 4 2 6 8" xfId="27251" xr:uid="{3636CFC5-4B14-4685-951A-14E4074B381F}"/>
    <cellStyle name="SAPBEXaggData 4 2 7" xfId="4705" xr:uid="{9E42DEF2-818A-4E60-A135-8382B601A6CF}"/>
    <cellStyle name="SAPBEXaggData 4 2 7 2" xfId="12339" xr:uid="{670AAABC-F711-490F-82D8-1CE2F4B95D83}"/>
    <cellStyle name="SAPBEXaggData 4 2 7 3" xfId="10755" xr:uid="{143F71AC-B21D-4B54-98BE-5B154ACE1554}"/>
    <cellStyle name="SAPBEXaggData 4 2 7 4" xfId="19052" xr:uid="{888A7BB4-AD22-48CB-BA4A-0D4D48290548}"/>
    <cellStyle name="SAPBEXaggData 4 2 7 5" xfId="22804" xr:uid="{2AD1AD10-8436-4CF8-8B81-A419A4E6DD73}"/>
    <cellStyle name="SAPBEXaggData 4 2 7 6" xfId="26469" xr:uid="{A126D960-BBE6-4E00-9EFA-A619414005CF}"/>
    <cellStyle name="SAPBEXaggData 4 2 7 7" xfId="30001" xr:uid="{19D5AF2A-BF21-4BF4-931F-5F435B126D22}"/>
    <cellStyle name="SAPBEXaggData 4 2 7 8" xfId="33260" xr:uid="{6ADE1591-9AD1-4456-B0B0-A062263BC371}"/>
    <cellStyle name="SAPBEXaggData 4 2 8" xfId="9307" xr:uid="{5282A261-0896-416A-84B7-2802062B367C}"/>
    <cellStyle name="SAPBEXaggData 4 2 9" xfId="8264" xr:uid="{B29E52A4-079B-48A1-9BE9-83F4C0A50E22}"/>
    <cellStyle name="SAPBEXaggData 4 3" xfId="2392" xr:uid="{18A6647D-1367-45D9-A940-28B863E85DF4}"/>
    <cellStyle name="SAPBEXaggData 4 3 2" xfId="11309" xr:uid="{6216D475-1BDB-4E1A-8F41-CB58FB990992}"/>
    <cellStyle name="SAPBEXaggData 4 3 3" xfId="16347" xr:uid="{F0B0DC79-5966-47CB-ACB2-BDD2A3E6C258}"/>
    <cellStyle name="SAPBEXaggData 4 3 4" xfId="7474" xr:uid="{5BD3746E-6480-478B-AB36-38EADFF78B1F}"/>
    <cellStyle name="SAPBEXaggData 4 3 5" xfId="12977" xr:uid="{B05499AB-5763-4D17-A70C-7C7C2C26C621}"/>
    <cellStyle name="SAPBEXaggData 4 3 6" xfId="19649" xr:uid="{D7EC4B1B-9A29-4F21-A659-45667A66B4F9}"/>
    <cellStyle name="SAPBEXaggData 4 3 7" xfId="23869" xr:uid="{8150A578-DD0B-4920-8241-A9E6A1E6CA74}"/>
    <cellStyle name="SAPBEXaggData 4 3 8" xfId="30311" xr:uid="{57202D84-A374-4DB4-9EE3-B7FDCC3F905B}"/>
    <cellStyle name="SAPBEXaggData 4 4" xfId="2135" xr:uid="{40B43A24-C444-4B26-9478-79CD9F1259D6}"/>
    <cellStyle name="SAPBEXaggData 4 4 2" xfId="13066" xr:uid="{96F32147-AF8E-40C1-B1DA-CF79901B12BC}"/>
    <cellStyle name="SAPBEXaggData 4 4 3" xfId="15615" xr:uid="{C3087FAF-E39A-4E19-A114-DF8BEB6462F1}"/>
    <cellStyle name="SAPBEXaggData 4 4 4" xfId="16951" xr:uid="{7F5C4E42-F85A-4CBA-9950-B1CBABCDA3D4}"/>
    <cellStyle name="SAPBEXaggData 4 4 5" xfId="14243" xr:uid="{94F85DCF-3BD9-4934-B702-B7D8414B77F4}"/>
    <cellStyle name="SAPBEXaggData 4 4 6" xfId="20056" xr:uid="{3626AB96-8462-4AE6-AD63-7257461B52E2}"/>
    <cellStyle name="SAPBEXaggData 4 4 7" xfId="23802" xr:uid="{BB534048-CADA-4D4F-A355-D44F6BDF6C66}"/>
    <cellStyle name="SAPBEXaggData 4 4 8" xfId="24011" xr:uid="{BCDCC00C-12A6-4388-B0B6-DAA243C6EA92}"/>
    <cellStyle name="SAPBEXaggData 4 5" xfId="3676" xr:uid="{CE19E76B-570F-4E9B-9777-D2A85202445E}"/>
    <cellStyle name="SAPBEXaggData 4 5 2" xfId="9915" xr:uid="{766B6662-DD70-42BF-8EC4-BF42DF1107A5}"/>
    <cellStyle name="SAPBEXaggData 4 5 3" xfId="11158" xr:uid="{83615579-6CC5-4905-92CB-7EF877FEA4FF}"/>
    <cellStyle name="SAPBEXaggData 4 5 4" xfId="18023" xr:uid="{025B1B52-2BFD-4CC1-BDFE-2B20BBD926FB}"/>
    <cellStyle name="SAPBEXaggData 4 5 5" xfId="21779" xr:uid="{02F3471B-6215-4584-B166-DE920E449D93}"/>
    <cellStyle name="SAPBEXaggData 4 5 6" xfId="25441" xr:uid="{63EEB06E-9186-4FFC-BE07-CD98821DC02A}"/>
    <cellStyle name="SAPBEXaggData 4 5 7" xfId="28972" xr:uid="{6EE2A85F-6EB0-4456-9E7A-0F51A0CE1258}"/>
    <cellStyle name="SAPBEXaggData 4 5 8" xfId="32249" xr:uid="{331FE76F-5C18-4061-A75B-4D0D7026E2CB}"/>
    <cellStyle name="SAPBEXaggData 4 6" xfId="3846" xr:uid="{16F4A1BA-7AEC-4F98-ABD3-3C7FE1188468}"/>
    <cellStyle name="SAPBEXaggData 4 6 2" xfId="7510" xr:uid="{BBEF62B1-32AB-4EF8-8122-021A67122479}"/>
    <cellStyle name="SAPBEXaggData 4 6 3" xfId="13627" xr:uid="{FC95505E-4998-4A7C-9EF4-D8C801FF330C}"/>
    <cellStyle name="SAPBEXaggData 4 6 4" xfId="18193" xr:uid="{2CD53BA4-D82E-48DE-93D3-FB44FF857838}"/>
    <cellStyle name="SAPBEXaggData 4 6 5" xfId="21946" xr:uid="{C38671C1-5213-43EA-A1A8-27332510DB0D}"/>
    <cellStyle name="SAPBEXaggData 4 6 6" xfId="25611" xr:uid="{45A4471B-60F3-42CC-A0C4-3B03DAB76C01}"/>
    <cellStyle name="SAPBEXaggData 4 6 7" xfId="29142" xr:uid="{A32380CE-DEB7-4676-87C0-AB9336AC514E}"/>
    <cellStyle name="SAPBEXaggData 4 6 8" xfId="32413" xr:uid="{6F7CAB05-6522-4ABA-B3A8-F6DFF53C016A}"/>
    <cellStyle name="SAPBEXaggData 4 7" xfId="4013" xr:uid="{03C79471-1AF3-4D95-B187-A9EEF1681FF1}"/>
    <cellStyle name="SAPBEXaggData 4 7 2" xfId="10111" xr:uid="{A62B9380-5142-4F1E-AE5C-412186BDBBE4}"/>
    <cellStyle name="SAPBEXaggData 4 7 3" xfId="14491" xr:uid="{E17D8F52-94D9-480F-B50C-FBEDFBF27824}"/>
    <cellStyle name="SAPBEXaggData 4 7 4" xfId="18360" xr:uid="{1774D170-D83F-4DBA-B040-87E775441761}"/>
    <cellStyle name="SAPBEXaggData 4 7 5" xfId="22113" xr:uid="{C434A59B-7AC6-4EFA-8C19-CBB43796FC99}"/>
    <cellStyle name="SAPBEXaggData 4 7 6" xfId="25778" xr:uid="{756ED15E-F819-4164-A6C9-749C903353BD}"/>
    <cellStyle name="SAPBEXaggData 4 7 7" xfId="29309" xr:uid="{E6B398B0-E57E-4CF9-BB84-E1B8FBC25ED6}"/>
    <cellStyle name="SAPBEXaggData 4 7 8" xfId="32576" xr:uid="{99BA4CBA-1AAB-4AE7-BA79-6771E36C07D8}"/>
    <cellStyle name="SAPBEXaggData 4 8" xfId="4795" xr:uid="{7072698F-2620-4929-8ABC-1EB27B11B8B3}"/>
    <cellStyle name="SAPBEXaggData 4 8 2" xfId="12250" xr:uid="{E4570ACF-910E-4139-A969-A3EEA775A240}"/>
    <cellStyle name="SAPBEXaggData 4 8 3" xfId="15812" xr:uid="{EB1B34A2-C0E9-408D-8E89-EC7B568AE6AD}"/>
    <cellStyle name="SAPBEXaggData 4 8 4" xfId="19142" xr:uid="{3FFDAF7A-596B-4D01-9897-D66C091B1C04}"/>
    <cellStyle name="SAPBEXaggData 4 8 5" xfId="22893" xr:uid="{FE141950-C043-4F97-87E3-D26B6B597A84}"/>
    <cellStyle name="SAPBEXaggData 4 8 6" xfId="26559" xr:uid="{13208B32-0D43-4348-B73A-FFF7EF0AF741}"/>
    <cellStyle name="SAPBEXaggData 4 8 7" xfId="30091" xr:uid="{241312BC-128F-49A3-914D-62DF1321B3CD}"/>
    <cellStyle name="SAPBEXaggData 4 8 8" xfId="33348" xr:uid="{98F196BD-5541-4CBE-B88B-AEC923129559}"/>
    <cellStyle name="SAPBEXaggData 4 9" xfId="8315" xr:uid="{1964AAFE-B00B-4C48-B276-1F86E4C8D157}"/>
    <cellStyle name="SAPBEXaggData 5" xfId="1351" xr:uid="{EE082810-A582-455F-9801-9F79C4DB2260}"/>
    <cellStyle name="SAPBEXaggData 5 10" xfId="14990" xr:uid="{DFFDD59A-FCD7-472F-896E-5278D7B10F54}"/>
    <cellStyle name="SAPBEXaggData 5 11" xfId="15474" xr:uid="{58EA68E7-AC07-483A-B608-A22B64927B3E}"/>
    <cellStyle name="SAPBEXaggData 5 12" xfId="15565" xr:uid="{7A1F39BD-5CC3-4EDD-AD56-D0451A62A19E}"/>
    <cellStyle name="SAPBEXaggData 5 13" xfId="23416" xr:uid="{A7B03A31-73F8-4C5B-B305-32E28D7BE861}"/>
    <cellStyle name="SAPBEXaggData 5 14" xfId="27051" xr:uid="{0F26633E-811D-4241-BDD0-9B973A3E6C5F}"/>
    <cellStyle name="SAPBEXaggData 5 15" xfId="27669" xr:uid="{E6E5C811-84A4-4FA2-8111-C0E786906406}"/>
    <cellStyle name="SAPBEXaggData 5 2" xfId="1759" xr:uid="{E0DA9FDA-CCAF-4778-B36F-81DFEADCA962}"/>
    <cellStyle name="SAPBEXaggData 5 2 10" xfId="10338" xr:uid="{723E320F-762C-4A35-84C0-8EF9C9CBA76E}"/>
    <cellStyle name="SAPBEXaggData 5 2 11" xfId="19558" xr:uid="{172397BE-8D44-4B97-8161-0430380392DD}"/>
    <cellStyle name="SAPBEXaggData 5 2 12" xfId="23319" xr:uid="{B5F17173-89A8-4A7C-B6CB-1AE21B9DEDE4}"/>
    <cellStyle name="SAPBEXaggData 5 2 13" xfId="19784" xr:uid="{083FC1E1-17DA-4F40-BB7D-5779A6F57543}"/>
    <cellStyle name="SAPBEXaggData 5 2 14" xfId="30441" xr:uid="{0F7EA2D9-925D-4DA3-AF87-3679D92B19E7}"/>
    <cellStyle name="SAPBEXaggData 5 2 2" xfId="3002" xr:uid="{C453EBF1-7A22-4872-816F-31AFA42547F3}"/>
    <cellStyle name="SAPBEXaggData 5 2 2 2" xfId="9397" xr:uid="{EED9EBAF-B92B-437C-A86C-679CBCC46143}"/>
    <cellStyle name="SAPBEXaggData 5 2 2 3" xfId="15445" xr:uid="{B9A20A4A-0A98-443E-99F6-C7ABA35CB697}"/>
    <cellStyle name="SAPBEXaggData 5 2 2 4" xfId="17350" xr:uid="{43E1F8EE-4093-4C55-A156-1BC23EFD7C32}"/>
    <cellStyle name="SAPBEXaggData 5 2 2 5" xfId="21108" xr:uid="{D008202A-B441-4CC6-8FFA-EDB92E4CB3D0}"/>
    <cellStyle name="SAPBEXaggData 5 2 2 6" xfId="24769" xr:uid="{9D3E7DB5-7A2A-46FF-8045-D072C6E3CDFA}"/>
    <cellStyle name="SAPBEXaggData 5 2 2 7" xfId="28298" xr:uid="{CBB2B96D-3D4C-4125-B42E-B3C28EF75D1C}"/>
    <cellStyle name="SAPBEXaggData 5 2 2 8" xfId="31584" xr:uid="{39969023-EC88-4DDC-B6C6-7E2C26BAE991}"/>
    <cellStyle name="SAPBEXaggData 5 2 3" xfId="3508" xr:uid="{3AA9045B-5FF9-4309-8DB7-3DF5E2695F33}"/>
    <cellStyle name="SAPBEXaggData 5 2 3 2" xfId="9523" xr:uid="{E68009CE-8ECC-4F78-8B9C-10B40B1B5B57}"/>
    <cellStyle name="SAPBEXaggData 5 2 3 3" xfId="10580" xr:uid="{E28A2175-0F1E-4311-AC09-2AB99ECCF242}"/>
    <cellStyle name="SAPBEXaggData 5 2 3 4" xfId="17855" xr:uid="{CA225DD9-40A3-463F-87FC-972B036A426E}"/>
    <cellStyle name="SAPBEXaggData 5 2 3 5" xfId="21611" xr:uid="{2519C6A4-7123-4575-8A4C-73A422A0CFBF}"/>
    <cellStyle name="SAPBEXaggData 5 2 3 6" xfId="25273" xr:uid="{757F4CD1-F041-4BF5-9B6C-46986444BD07}"/>
    <cellStyle name="SAPBEXaggData 5 2 3 7" xfId="28804" xr:uid="{B34AEA95-2457-485B-ADCB-A1F101792D76}"/>
    <cellStyle name="SAPBEXaggData 5 2 3 8" xfId="32083" xr:uid="{818711BD-181A-4EAE-AF35-8A17CF0B35BE}"/>
    <cellStyle name="SAPBEXaggData 5 2 4" xfId="2693" xr:uid="{8A32EBD5-5FA0-4EC3-9EA3-D7E7F278D8B8}"/>
    <cellStyle name="SAPBEXaggData 5 2 4 2" xfId="11085" xr:uid="{00976FE2-7AD6-4650-A8C2-19D8F1C81D9C}"/>
    <cellStyle name="SAPBEXaggData 5 2 4 3" xfId="13173" xr:uid="{D814EEE2-EBDC-4FBE-886E-29C7EA11CBC6}"/>
    <cellStyle name="SAPBEXaggData 5 2 4 4" xfId="7112" xr:uid="{3841917A-007C-4918-A102-D006828B2D34}"/>
    <cellStyle name="SAPBEXaggData 5 2 4 5" xfId="20799" xr:uid="{F584B6B7-89D4-491A-B749-56200804EAA3}"/>
    <cellStyle name="SAPBEXaggData 5 2 4 6" xfId="24460" xr:uid="{E312E7A9-6F37-4C7C-AC9E-A06A809F762B}"/>
    <cellStyle name="SAPBEXaggData 5 2 4 7" xfId="27989" xr:uid="{40BAD61C-3F31-419B-A2FF-F85E49CED258}"/>
    <cellStyle name="SAPBEXaggData 5 2 4 8" xfId="31275" xr:uid="{3C722A87-32B3-41DA-BA47-6B58AE6F14A8}"/>
    <cellStyle name="SAPBEXaggData 5 2 5" xfId="4109" xr:uid="{58768F7F-367F-45C8-872C-249020F92CC8}"/>
    <cellStyle name="SAPBEXaggData 5 2 5 2" xfId="7065" xr:uid="{14E05F1A-39CD-49EC-8511-BA599AC29D68}"/>
    <cellStyle name="SAPBEXaggData 5 2 5 3" xfId="13754" xr:uid="{CA50C110-558B-443C-90E2-A301D73A0FA1}"/>
    <cellStyle name="SAPBEXaggData 5 2 5 4" xfId="18456" xr:uid="{3805C628-0AFB-433E-9CA4-C20A456AD31B}"/>
    <cellStyle name="SAPBEXaggData 5 2 5 5" xfId="22209" xr:uid="{17A1ECDD-DA49-42B2-B1FF-BFDB9A42427E}"/>
    <cellStyle name="SAPBEXaggData 5 2 5 6" xfId="25874" xr:uid="{E8BE8296-70E5-4382-9C2E-579FBBB8A05E}"/>
    <cellStyle name="SAPBEXaggData 5 2 5 7" xfId="29405" xr:uid="{4E58DB56-37AB-4E7A-8D64-2136717A7734}"/>
    <cellStyle name="SAPBEXaggData 5 2 5 8" xfId="32672" xr:uid="{39B5422B-32FA-4FC8-82D2-6668B3F7C569}"/>
    <cellStyle name="SAPBEXaggData 5 2 6" xfId="4376" xr:uid="{5FC2A1AB-A8C8-438E-9139-3C664AE81584}"/>
    <cellStyle name="SAPBEXaggData 5 2 6 2" xfId="12602" xr:uid="{378D865A-00C6-4C22-A150-329C710CC43B}"/>
    <cellStyle name="SAPBEXaggData 5 2 6 3" xfId="7241" xr:uid="{74D2FD7F-5063-4299-808E-C2CD3692E321}"/>
    <cellStyle name="SAPBEXaggData 5 2 6 4" xfId="18723" xr:uid="{379528C6-7775-4F13-B0D7-F02ADFE0A8C6}"/>
    <cellStyle name="SAPBEXaggData 5 2 6 5" xfId="22475" xr:uid="{F0ED46BA-3FD5-4E48-9596-E0517D3C1DBB}"/>
    <cellStyle name="SAPBEXaggData 5 2 6 6" xfId="26141" xr:uid="{7884D533-B116-4F86-A915-9BF27EB32FDF}"/>
    <cellStyle name="SAPBEXaggData 5 2 6 7" xfId="29672" xr:uid="{32A9ECEB-71D4-468C-BE34-D90C6F3039B0}"/>
    <cellStyle name="SAPBEXaggData 5 2 6 8" xfId="32934" xr:uid="{2DE30954-1424-4306-8DB4-0AD35B434CE8}"/>
    <cellStyle name="SAPBEXaggData 5 2 7" xfId="3762" xr:uid="{2B01E444-17D8-4EC7-937E-8821181FDCEE}"/>
    <cellStyle name="SAPBEXaggData 5 2 7 2" xfId="12760" xr:uid="{D76F968A-9C33-49C0-BAAF-72444F5370FE}"/>
    <cellStyle name="SAPBEXaggData 5 2 7 3" xfId="11378" xr:uid="{6611A731-20DD-4C86-8726-A80C5E5C5317}"/>
    <cellStyle name="SAPBEXaggData 5 2 7 4" xfId="18109" xr:uid="{6EA834A7-E43A-4413-A606-5EACFA7A10D2}"/>
    <cellStyle name="SAPBEXaggData 5 2 7 5" xfId="21864" xr:uid="{F8B3BC68-7EB2-48D5-B1FC-5750EA0A803B}"/>
    <cellStyle name="SAPBEXaggData 5 2 7 6" xfId="25527" xr:uid="{C91F799B-AC66-493F-943D-3FAFD957FA89}"/>
    <cellStyle name="SAPBEXaggData 5 2 7 7" xfId="29058" xr:uid="{F84AD6A2-01C4-4A05-B140-D4D7809C47AC}"/>
    <cellStyle name="SAPBEXaggData 5 2 7 8" xfId="32334" xr:uid="{1B9082FE-16A6-477D-AFE3-94FEF9AC3CC0}"/>
    <cellStyle name="SAPBEXaggData 5 2 8" xfId="13080" xr:uid="{24E8F94F-FBA8-43AE-8203-EDAEF6B9B80F}"/>
    <cellStyle name="SAPBEXaggData 5 2 9" xfId="15603" xr:uid="{9E51D052-AF81-402A-853D-EA251724C4F1}"/>
    <cellStyle name="SAPBEXaggData 5 3" xfId="2614" xr:uid="{CD51B15F-2522-49B9-9924-D6B744AAE475}"/>
    <cellStyle name="SAPBEXaggData 5 3 2" xfId="7460" xr:uid="{F07E91E2-47B5-4917-BF96-77F2C245D358}"/>
    <cellStyle name="SAPBEXaggData 5 3 3" xfId="14306" xr:uid="{00691C31-C1B8-4E7F-884C-245C88BE287C}"/>
    <cellStyle name="SAPBEXaggData 5 3 4" xfId="16857" xr:uid="{CE44315E-98F6-4916-857D-C31DF434716B}"/>
    <cellStyle name="SAPBEXaggData 5 3 5" xfId="20721" xr:uid="{802438A6-B299-4760-9CDA-5690A60BC5A8}"/>
    <cellStyle name="SAPBEXaggData 5 3 6" xfId="22446" xr:uid="{E94D0B21-62B3-45E0-94CA-C85665EF847D}"/>
    <cellStyle name="SAPBEXaggData 5 3 7" xfId="27910" xr:uid="{0D6EB6F3-4C6E-4DF5-AFAB-6131D764D679}"/>
    <cellStyle name="SAPBEXaggData 5 3 8" xfId="31200" xr:uid="{161E1B19-2D2B-4D15-B92E-61763C11CF7C}"/>
    <cellStyle name="SAPBEXaggData 5 4" xfId="3121" xr:uid="{63F04833-D73C-4D00-AFA9-846E5BE11D95}"/>
    <cellStyle name="SAPBEXaggData 5 4 2" xfId="8406" xr:uid="{9C519515-AB6D-4079-B591-8DD19FE09769}"/>
    <cellStyle name="SAPBEXaggData 5 4 3" xfId="13493" xr:uid="{528CFFAC-E834-4297-AE6A-9ED4B1B131BA}"/>
    <cellStyle name="SAPBEXaggData 5 4 4" xfId="17468" xr:uid="{49C4747A-F3FE-40C0-914D-8C7D3570B7A3}"/>
    <cellStyle name="SAPBEXaggData 5 4 5" xfId="21224" xr:uid="{B58DCA3E-2EE9-4132-87C1-71578AE4D2FC}"/>
    <cellStyle name="SAPBEXaggData 5 4 6" xfId="24886" xr:uid="{7CAA6C46-312E-4BA8-A432-A2067DDDBB33}"/>
    <cellStyle name="SAPBEXaggData 5 4 7" xfId="28417" xr:uid="{ADF09881-71CD-4490-9512-D732C3111E62}"/>
    <cellStyle name="SAPBEXaggData 5 4 8" xfId="31699" xr:uid="{42004A4E-CF31-47EC-A9A9-12639959567F}"/>
    <cellStyle name="SAPBEXaggData 5 5" xfId="3156" xr:uid="{BCF03201-5B6F-4506-9B42-6BA4569A8D13}"/>
    <cellStyle name="SAPBEXaggData 5 5 2" xfId="10808" xr:uid="{F870302A-92C2-4136-8826-D09706BFF417}"/>
    <cellStyle name="SAPBEXaggData 5 5 3" xfId="10156" xr:uid="{420823BB-C609-4126-ABA0-55813D6E747B}"/>
    <cellStyle name="SAPBEXaggData 5 5 4" xfId="17503" xr:uid="{C18698FC-3890-4896-8733-36BA74A1C4A3}"/>
    <cellStyle name="SAPBEXaggData 5 5 5" xfId="21259" xr:uid="{E294F955-E94F-4034-922F-61081AF6194B}"/>
    <cellStyle name="SAPBEXaggData 5 5 6" xfId="24921" xr:uid="{4A90D0DA-B173-40DB-8F3A-64B530A7854C}"/>
    <cellStyle name="SAPBEXaggData 5 5 7" xfId="28452" xr:uid="{651948D0-6849-4EB0-A574-19004B307B99}"/>
    <cellStyle name="SAPBEXaggData 5 5 8" xfId="31733" xr:uid="{DCD5A708-5404-4A1E-82DD-1D37C6AB70AE}"/>
    <cellStyle name="SAPBEXaggData 5 6" xfId="4056" xr:uid="{AB51644D-79C1-42C8-9363-EB8A7A6783DE}"/>
    <cellStyle name="SAPBEXaggData 5 6 2" xfId="6912" xr:uid="{D4B44811-CDD5-4949-A500-19F558408647}"/>
    <cellStyle name="SAPBEXaggData 5 6 3" xfId="11863" xr:uid="{B9053E0C-B2F3-495F-92E8-C7B27E41A8D9}"/>
    <cellStyle name="SAPBEXaggData 5 6 4" xfId="18403" xr:uid="{BCCEAF82-491E-4C64-9F6C-47A107656D89}"/>
    <cellStyle name="SAPBEXaggData 5 6 5" xfId="22156" xr:uid="{73C62E14-A28D-4DEA-8E2A-FBE349EE236D}"/>
    <cellStyle name="SAPBEXaggData 5 6 6" xfId="25821" xr:uid="{BBF72E5F-881E-4D29-99B8-37EB4D633A2D}"/>
    <cellStyle name="SAPBEXaggData 5 6 7" xfId="29352" xr:uid="{2D0925F0-31F3-453C-9783-CD6164D71B6B}"/>
    <cellStyle name="SAPBEXaggData 5 6 8" xfId="32619" xr:uid="{B713B9F9-A148-4FD3-8871-685A0C594DB8}"/>
    <cellStyle name="SAPBEXaggData 5 7" xfId="3740" xr:uid="{E62ED7BF-00E1-4886-BA8D-AE5DA37937F8}"/>
    <cellStyle name="SAPBEXaggData 5 7 2" xfId="12771" xr:uid="{ED6E286F-79D3-41E0-BD92-30C4954F1170}"/>
    <cellStyle name="SAPBEXaggData 5 7 3" xfId="11817" xr:uid="{D532051E-DDDC-45A9-BE55-FC6AB089C8C4}"/>
    <cellStyle name="SAPBEXaggData 5 7 4" xfId="18087" xr:uid="{F3B1AAA5-37EB-43CD-882A-ADB6A45DEB02}"/>
    <cellStyle name="SAPBEXaggData 5 7 5" xfId="21842" xr:uid="{FBDE8DCD-879A-49D3-A73A-387744C63B82}"/>
    <cellStyle name="SAPBEXaggData 5 7 6" xfId="25505" xr:uid="{986FBD38-4D37-4338-9DD6-B9206FE8E254}"/>
    <cellStyle name="SAPBEXaggData 5 7 7" xfId="29036" xr:uid="{7C67B302-2627-44A4-AA80-C82D471288AA}"/>
    <cellStyle name="SAPBEXaggData 5 7 8" xfId="32312" xr:uid="{5A9AC3DA-096C-43A5-AAF0-2007DF9BC6C2}"/>
    <cellStyle name="SAPBEXaggData 5 8" xfId="4836" xr:uid="{45DE6FBB-6AD0-4214-88BC-DF88DC55E75F}"/>
    <cellStyle name="SAPBEXaggData 5 8 2" xfId="12209" xr:uid="{41C86DFA-671E-4687-875B-8C630B7EA2C2}"/>
    <cellStyle name="SAPBEXaggData 5 8 3" xfId="16823" xr:uid="{E5E74C9E-8D65-44DC-8BC2-6304C601D8B4}"/>
    <cellStyle name="SAPBEXaggData 5 8 4" xfId="19183" xr:uid="{67AA4AA1-8C7C-4DAC-8E61-569882BC2C0C}"/>
    <cellStyle name="SAPBEXaggData 5 8 5" xfId="22934" xr:uid="{D6A0DC22-BC74-4EFD-BBBE-2086C3C9BB98}"/>
    <cellStyle name="SAPBEXaggData 5 8 6" xfId="26600" xr:uid="{F5EF5B37-66D6-4856-8DF2-10C6BAC10F1A}"/>
    <cellStyle name="SAPBEXaggData 5 8 7" xfId="30132" xr:uid="{153C99CF-9096-423D-9187-D5A929B36E3E}"/>
    <cellStyle name="SAPBEXaggData 5 8 8" xfId="33389" xr:uid="{2E0CD8B3-F01C-4C74-A51F-B237210C5F37}"/>
    <cellStyle name="SAPBEXaggData 5 9" xfId="8648" xr:uid="{057768FA-089D-4EBC-BE03-15B58E417274}"/>
    <cellStyle name="SAPBEXaggData 6" xfId="1374" xr:uid="{957F1572-2999-48B9-9229-72A34BB79C60}"/>
    <cellStyle name="SAPBEXaggData 7" xfId="1471" xr:uid="{44EFED5C-76BA-4FE9-B22E-5DE7DC626A39}"/>
    <cellStyle name="SAPBEXaggData 8" xfId="667" xr:uid="{3E0014CA-BD69-447B-8E8F-B6C0A24C1712}"/>
    <cellStyle name="SAPBEXaggData 8 10" xfId="15480" xr:uid="{15622AE0-A5CC-4362-9FBB-B669850F3CFF}"/>
    <cellStyle name="SAPBEXaggData 8 11" xfId="13621" xr:uid="{BC9311C2-DBF1-43E1-A36B-529555347750}"/>
    <cellStyle name="SAPBEXaggData 8 12" xfId="19284" xr:uid="{E77CADAD-3FEF-4D1F-85C2-E55B3D42D162}"/>
    <cellStyle name="SAPBEXaggData 8 13" xfId="14163" xr:uid="{12DCD0FD-8BB5-4816-9F14-6481419E7664}"/>
    <cellStyle name="SAPBEXaggData 8 14" xfId="27494" xr:uid="{6565327E-AA98-4ECC-97F4-77AC4304FF73}"/>
    <cellStyle name="SAPBEXaggData 8 15" xfId="30712" xr:uid="{E5DC11F9-46E0-4A23-B77B-B857C88A026B}"/>
    <cellStyle name="SAPBEXaggData 8 2" xfId="1579" xr:uid="{D607DEC8-4F67-4D2C-812D-5D328F0806B7}"/>
    <cellStyle name="SAPBEXaggData 8 2 10" xfId="14095" xr:uid="{30B3A20C-973D-4E98-A623-6B2254E10B66}"/>
    <cellStyle name="SAPBEXaggData 8 2 11" xfId="14366" xr:uid="{E412C497-2F0E-4C0A-AA9F-F48E85440371}"/>
    <cellStyle name="SAPBEXaggData 8 2 12" xfId="19903" xr:uid="{631EA956-6FC6-47E5-9FA1-1AF2400CF106}"/>
    <cellStyle name="SAPBEXaggData 8 2 13" xfId="23667" xr:uid="{2081B250-F868-4326-B928-E1BEF02B619E}"/>
    <cellStyle name="SAPBEXaggData 8 2 14" xfId="30933" xr:uid="{751B2549-2F57-49CE-803D-ADEF58C50914}"/>
    <cellStyle name="SAPBEXaggData 8 2 2" xfId="2822" xr:uid="{19200741-EF60-4521-A332-EA2FEB9CCB10}"/>
    <cellStyle name="SAPBEXaggData 8 2 2 2" xfId="9446" xr:uid="{F9E5C27D-20BE-42B9-8692-E45170D42F54}"/>
    <cellStyle name="SAPBEXaggData 8 2 2 3" xfId="14905" xr:uid="{9E0AC88F-B104-4D30-AA37-028C1B34B61A}"/>
    <cellStyle name="SAPBEXaggData 8 2 2 4" xfId="17170" xr:uid="{D26FE49B-BC54-4005-A620-C398E70DF2C9}"/>
    <cellStyle name="SAPBEXaggData 8 2 2 5" xfId="20928" xr:uid="{8E0E2407-9269-473B-AADB-70EFC9CF594E}"/>
    <cellStyle name="SAPBEXaggData 8 2 2 6" xfId="24589" xr:uid="{629BBEFC-3EB8-4284-A096-93F501AB5BA3}"/>
    <cellStyle name="SAPBEXaggData 8 2 2 7" xfId="28118" xr:uid="{23A29124-C812-4685-9F43-4DB0B94EC927}"/>
    <cellStyle name="SAPBEXaggData 8 2 2 8" xfId="31404" xr:uid="{41A1A359-F37A-4BF9-95DF-AC3911311D4F}"/>
    <cellStyle name="SAPBEXaggData 8 2 3" xfId="3328" xr:uid="{04227B55-9D75-43B5-BDB3-24A00D22C8B2}"/>
    <cellStyle name="SAPBEXaggData 8 2 3 2" xfId="10701" xr:uid="{9C68F4C1-FE0D-43DF-A1FB-693F59D3A441}"/>
    <cellStyle name="SAPBEXaggData 8 2 3 3" xfId="16587" xr:uid="{8459B705-3177-456F-BEF4-80A450B15B2A}"/>
    <cellStyle name="SAPBEXaggData 8 2 3 4" xfId="17675" xr:uid="{A368E89C-71C7-4352-A918-E678EA6BE4B8}"/>
    <cellStyle name="SAPBEXaggData 8 2 3 5" xfId="21431" xr:uid="{9416151B-BB73-4DA4-8C7B-0EF9CBA33E17}"/>
    <cellStyle name="SAPBEXaggData 8 2 3 6" xfId="25093" xr:uid="{9D8F7417-E03E-40E5-A4A0-F2C4A3953090}"/>
    <cellStyle name="SAPBEXaggData 8 2 3 7" xfId="28624" xr:uid="{72E44A3B-45A4-4857-95E0-A816A4FB282A}"/>
    <cellStyle name="SAPBEXaggData 8 2 3 8" xfId="31903" xr:uid="{D57E25C5-635E-460F-90EA-72E94530BE49}"/>
    <cellStyle name="SAPBEXaggData 8 2 4" xfId="3765" xr:uid="{288D1A05-236C-4156-8690-17AED16D35C8}"/>
    <cellStyle name="SAPBEXaggData 8 2 4 2" xfId="13021" xr:uid="{E3FA9C54-7371-41A7-AE58-4F50E76BD6BC}"/>
    <cellStyle name="SAPBEXaggData 8 2 4 3" xfId="7236" xr:uid="{C01F0ABF-2A49-40C9-A31F-A3B1F7F7FEF4}"/>
    <cellStyle name="SAPBEXaggData 8 2 4 4" xfId="18112" xr:uid="{CF3AC3AC-58DC-4B00-95BE-CACB7136E404}"/>
    <cellStyle name="SAPBEXaggData 8 2 4 5" xfId="21867" xr:uid="{BA67ED17-DCA6-4734-8E64-84D8BB64CAD9}"/>
    <cellStyle name="SAPBEXaggData 8 2 4 6" xfId="25530" xr:uid="{B21A8477-BF7A-44D5-9174-9F5FC96A3ACC}"/>
    <cellStyle name="SAPBEXaggData 8 2 4 7" xfId="29061" xr:uid="{53B30B82-2CAD-4505-8436-EE4E8A78101F}"/>
    <cellStyle name="SAPBEXaggData 8 2 4 8" xfId="32337" xr:uid="{FC5D88EC-D5EE-496F-970B-8BB9F28BE4D4}"/>
    <cellStyle name="SAPBEXaggData 8 2 5" xfId="4295" xr:uid="{F229539F-BD63-40D2-AD7C-2426EADFD06A}"/>
    <cellStyle name="SAPBEXaggData 8 2 5 2" xfId="12661" xr:uid="{185D7608-A644-4F97-B95A-1FE684C32C3D}"/>
    <cellStyle name="SAPBEXaggData 8 2 5 3" xfId="10233" xr:uid="{F192E260-DC66-479B-AA66-958419956BB4}"/>
    <cellStyle name="SAPBEXaggData 8 2 5 4" xfId="18642" xr:uid="{5A0963D1-2212-4946-AA2D-CC496256A853}"/>
    <cellStyle name="SAPBEXaggData 8 2 5 5" xfId="22394" xr:uid="{F3E205F4-1546-4293-B3A8-FFD5D129D61D}"/>
    <cellStyle name="SAPBEXaggData 8 2 5 6" xfId="26060" xr:uid="{7B5CA233-D93E-4781-AA4B-CCC9665BDE8C}"/>
    <cellStyle name="SAPBEXaggData 8 2 5 7" xfId="29591" xr:uid="{2D367247-BD40-4C75-A265-2DAB4DB2CCA3}"/>
    <cellStyle name="SAPBEXaggData 8 2 5 8" xfId="32854" xr:uid="{7CDE7C28-503A-4F88-94E4-4FE461F4580A}"/>
    <cellStyle name="SAPBEXaggData 8 2 6" xfId="4487" xr:uid="{63A341AE-CC50-4C4C-84FC-9FE80841BAB9}"/>
    <cellStyle name="SAPBEXaggData 8 2 6 2" xfId="12511" xr:uid="{4E124E68-3F67-4C83-80AF-22958302F866}"/>
    <cellStyle name="SAPBEXaggData 8 2 6 3" xfId="9804" xr:uid="{3153B51C-1C78-4B03-A71B-AC84EE6FEBB4}"/>
    <cellStyle name="SAPBEXaggData 8 2 6 4" xfId="18834" xr:uid="{F10D04CF-64B5-460B-8F26-3BB5F1329605}"/>
    <cellStyle name="SAPBEXaggData 8 2 6 5" xfId="22586" xr:uid="{725D05B4-B0B4-4901-A790-9ACC7B7470C5}"/>
    <cellStyle name="SAPBEXaggData 8 2 6 6" xfId="26251" xr:uid="{3CB1DE47-F1EC-44BC-9807-EDA907B4A85D}"/>
    <cellStyle name="SAPBEXaggData 8 2 6 7" xfId="29783" xr:uid="{1ABC98A4-DF7D-4795-8C6A-5676AC6A8A9E}"/>
    <cellStyle name="SAPBEXaggData 8 2 6 8" xfId="33045" xr:uid="{45F22777-5239-4549-A532-4D3538F6F7F5}"/>
    <cellStyle name="SAPBEXaggData 8 2 7" xfId="4468" xr:uid="{C699DE3A-3BA2-4A18-9088-FF23FCD4ECF2}"/>
    <cellStyle name="SAPBEXaggData 8 2 7 2" xfId="12555" xr:uid="{C391B1D7-1F82-4325-91F0-968792FAF992}"/>
    <cellStyle name="SAPBEXaggData 8 2 7 3" xfId="13187" xr:uid="{7364E107-E077-4929-AFE2-5A2B01899CFE}"/>
    <cellStyle name="SAPBEXaggData 8 2 7 4" xfId="18815" xr:uid="{5E53E9F6-3610-4C39-9EEC-088F898E640A}"/>
    <cellStyle name="SAPBEXaggData 8 2 7 5" xfId="22567" xr:uid="{49A4E5FA-C92B-400C-B3A4-A3EB0BE5A2AD}"/>
    <cellStyle name="SAPBEXaggData 8 2 7 6" xfId="26232" xr:uid="{BAD662EA-FD14-4A02-9C92-BADE70721B24}"/>
    <cellStyle name="SAPBEXaggData 8 2 7 7" xfId="29764" xr:uid="{8948BEAD-9DA7-4D18-843E-5783CCE9F3CD}"/>
    <cellStyle name="SAPBEXaggData 8 2 7 8" xfId="33026" xr:uid="{2B27CA5A-B393-430B-9DB8-D725E9CEB4BE}"/>
    <cellStyle name="SAPBEXaggData 8 2 8" xfId="10196" xr:uid="{7228693F-F995-4D93-B7AF-64506C4AC816}"/>
    <cellStyle name="SAPBEXaggData 8 2 9" xfId="14856" xr:uid="{BCEEDDE1-8B8B-4D76-A083-631EA52F6C13}"/>
    <cellStyle name="SAPBEXaggData 8 3" xfId="2000" xr:uid="{E5A0B040-BB57-47FA-85F0-E273DC40AA73}"/>
    <cellStyle name="SAPBEXaggData 8 3 2" xfId="9778" xr:uid="{258CABA6-0CDF-4D5C-8A4C-E4C94E10D393}"/>
    <cellStyle name="SAPBEXaggData 8 3 3" xfId="9271" xr:uid="{4FF2D31C-892A-4A41-8206-0AD72A93BA5B}"/>
    <cellStyle name="SAPBEXaggData 8 3 4" xfId="11701" xr:uid="{094A7C48-E530-4A34-B0E5-F23A049C1600}"/>
    <cellStyle name="SAPBEXaggData 8 3 5" xfId="14958" xr:uid="{DEEBF283-30D6-46F6-88F1-2674BC67B671}"/>
    <cellStyle name="SAPBEXaggData 8 3 6" xfId="8183" xr:uid="{6928F240-99DB-4E9A-B192-A6490C0F6DF2}"/>
    <cellStyle name="SAPBEXaggData 8 3 7" xfId="13392" xr:uid="{100A3D19-7EFB-450F-977C-82BD319A6E78}"/>
    <cellStyle name="SAPBEXaggData 8 3 8" xfId="27340" xr:uid="{A0E63B86-A106-4E2A-8774-EEFF573EEF98}"/>
    <cellStyle name="SAPBEXaggData 8 4" xfId="2586" xr:uid="{3EF59AAB-BC6D-4EF0-94A0-EC791870A413}"/>
    <cellStyle name="SAPBEXaggData 8 4 2" xfId="11612" xr:uid="{7B3E3BDF-4F42-4DDD-9CE6-F65434030973}"/>
    <cellStyle name="SAPBEXaggData 8 4 3" xfId="16056" xr:uid="{79800C4C-479A-419E-A790-0D1A4BAFF08B}"/>
    <cellStyle name="SAPBEXaggData 8 4 4" xfId="7431" xr:uid="{171E5404-C66C-4644-903E-59DE4ECB335A}"/>
    <cellStyle name="SAPBEXaggData 8 4 5" xfId="18510" xr:uid="{7663BD67-5F11-47F3-9350-47C762C245FE}"/>
    <cellStyle name="SAPBEXaggData 8 4 6" xfId="23054" xr:uid="{CF3A85DD-6D4B-4563-AB6C-E6C360031AF9}"/>
    <cellStyle name="SAPBEXaggData 8 4 7" xfId="19900" xr:uid="{220C6EEB-EC5F-4E0D-940C-FEFE2E0B92B6}"/>
    <cellStyle name="SAPBEXaggData 8 4 8" xfId="31172" xr:uid="{FA1E37C9-B4B4-4925-9C06-BB79C524CF94}"/>
    <cellStyle name="SAPBEXaggData 8 5" xfId="3101" xr:uid="{10A9827C-7A63-4422-9F95-08ABF716A376}"/>
    <cellStyle name="SAPBEXaggData 8 5 2" xfId="10780" xr:uid="{8360B23A-E5CB-4443-B20F-955182F000F6}"/>
    <cellStyle name="SAPBEXaggData 8 5 3" xfId="13825" xr:uid="{4129E0CE-CA64-4B37-A61B-D2A38412914B}"/>
    <cellStyle name="SAPBEXaggData 8 5 4" xfId="17448" xr:uid="{86B1EF95-7B3C-4AA7-AAE6-918F7DCEDB31}"/>
    <cellStyle name="SAPBEXaggData 8 5 5" xfId="21205" xr:uid="{8639B53C-8A1D-4CFC-9702-C5B597F794B2}"/>
    <cellStyle name="SAPBEXaggData 8 5 6" xfId="24867" xr:uid="{73B3B35C-5E49-4C0E-9FFB-EFA4CCBC8B0E}"/>
    <cellStyle name="SAPBEXaggData 8 5 7" xfId="28397" xr:uid="{306BB5FF-5839-4776-983F-DDA643B5620B}"/>
    <cellStyle name="SAPBEXaggData 8 5 8" xfId="31680" xr:uid="{ABCBB291-5EBC-4A2B-B016-8667A4CE73E2}"/>
    <cellStyle name="SAPBEXaggData 8 6" xfId="4269" xr:uid="{2911D780-372E-4FD2-ADA5-3C6606FEBB2F}"/>
    <cellStyle name="SAPBEXaggData 8 6 2" xfId="13158" xr:uid="{2F78030E-4237-4DB5-AE8D-9F4E2CB60340}"/>
    <cellStyle name="SAPBEXaggData 8 6 3" xfId="8065" xr:uid="{04549B56-1614-4B53-B28B-9C1713BE4BE8}"/>
    <cellStyle name="SAPBEXaggData 8 6 4" xfId="18616" xr:uid="{0CC7203B-4AEA-4755-B19B-5B6841E8C8F1}"/>
    <cellStyle name="SAPBEXaggData 8 6 5" xfId="22368" xr:uid="{B823258B-F498-4B1F-A27A-B5E9741BCC87}"/>
    <cellStyle name="SAPBEXaggData 8 6 6" xfId="26034" xr:uid="{EEA33F18-D527-4604-BD61-1702D5C05E1A}"/>
    <cellStyle name="SAPBEXaggData 8 6 7" xfId="29565" xr:uid="{0E387358-74B6-477D-B41D-F9092C861F40}"/>
    <cellStyle name="SAPBEXaggData 8 6 8" xfId="32828" xr:uid="{4BF05B54-C662-46A1-9C68-7FAFB1F75B6F}"/>
    <cellStyle name="SAPBEXaggData 8 7" xfId="4584" xr:uid="{8FCB4154-3E5D-4763-B749-671E4A122FF7}"/>
    <cellStyle name="SAPBEXaggData 8 7 2" xfId="12454" xr:uid="{920213A8-7589-492E-8915-2FB37842DFFB}"/>
    <cellStyle name="SAPBEXaggData 8 7 3" xfId="14969" xr:uid="{087F75F8-9F47-44A7-88E1-6C723609D1D9}"/>
    <cellStyle name="SAPBEXaggData 8 7 4" xfId="18931" xr:uid="{E1A150A0-1704-4B44-85C5-CE7743F8871D}"/>
    <cellStyle name="SAPBEXaggData 8 7 5" xfId="22683" xr:uid="{E3BD2FBC-C5AF-4F50-921C-0C980692F212}"/>
    <cellStyle name="SAPBEXaggData 8 7 6" xfId="26348" xr:uid="{E860E4E4-B048-4B4A-8AAC-0EE7BB8E4928}"/>
    <cellStyle name="SAPBEXaggData 8 7 7" xfId="29880" xr:uid="{7F78DBC3-8FE2-40C8-B0AB-3FA89D497AD2}"/>
    <cellStyle name="SAPBEXaggData 8 7 8" xfId="33141" xr:uid="{9B48A831-4449-4E82-BE65-2ED112B3267C}"/>
    <cellStyle name="SAPBEXaggData 8 8" xfId="4362" xr:uid="{C8575B5C-F302-4A7D-8372-D7F130E8EB6C}"/>
    <cellStyle name="SAPBEXaggData 8 8 2" xfId="12614" xr:uid="{F41C3A75-5425-4568-9571-74291E83429B}"/>
    <cellStyle name="SAPBEXaggData 8 8 3" xfId="8195" xr:uid="{81282BFC-080D-494B-AE1D-58A06791536B}"/>
    <cellStyle name="SAPBEXaggData 8 8 4" xfId="18709" xr:uid="{900CA0DF-F01B-4D14-AFD8-B037EB61AE45}"/>
    <cellStyle name="SAPBEXaggData 8 8 5" xfId="22461" xr:uid="{F18A561D-A48A-4CCF-9129-0A9379DC3FE0}"/>
    <cellStyle name="SAPBEXaggData 8 8 6" xfId="26127" xr:uid="{22675E8B-1E68-4FC8-9849-F7895F6A425A}"/>
    <cellStyle name="SAPBEXaggData 8 8 7" xfId="29658" xr:uid="{08E3F87C-93D5-4722-A04B-F76B514778FB}"/>
    <cellStyle name="SAPBEXaggData 8 8 8" xfId="32920" xr:uid="{97B60568-1939-4FA3-A071-4E5A0C9E7F70}"/>
    <cellStyle name="SAPBEXaggData 8 9" xfId="10230" xr:uid="{383F778B-7F5D-4896-A31F-F815EDF1F648}"/>
    <cellStyle name="SAPBEXaggData 9" xfId="1532" xr:uid="{EAE41739-2A3D-4505-A50D-0D30B486C476}"/>
    <cellStyle name="SAPBEXaggData 9 10" xfId="6816" xr:uid="{2C5E2904-06D8-43BD-8F66-BE806C344E52}"/>
    <cellStyle name="SAPBEXaggData 9 11" xfId="19626" xr:uid="{3525CD1B-D380-40D5-AEA6-BC042856EEBF}"/>
    <cellStyle name="SAPBEXaggData 9 12" xfId="15018" xr:uid="{68FF92A9-A997-4CC6-AF8C-B8BB9CF5CD06}"/>
    <cellStyle name="SAPBEXaggData 9 13" xfId="27037" xr:uid="{6221DD72-9516-4F15-BB3F-DE3D7AB1C566}"/>
    <cellStyle name="SAPBEXaggData 9 14" xfId="30540" xr:uid="{BEA9B829-B275-4AD9-9FA9-D1E2EB52076B}"/>
    <cellStyle name="SAPBEXaggData 9 2" xfId="2775" xr:uid="{BB680FD5-B002-4D19-8522-5838A96D319F}"/>
    <cellStyle name="SAPBEXaggData 9 2 2" xfId="10904" xr:uid="{E95EE085-3735-4AA5-A26E-109291010D29}"/>
    <cellStyle name="SAPBEXaggData 9 2 3" xfId="8109" xr:uid="{1AF69E56-8402-4A66-A05D-B056A9947F5A}"/>
    <cellStyle name="SAPBEXaggData 9 2 4" xfId="17123" xr:uid="{AC797261-04E1-418F-B6C4-1450ED3831A3}"/>
    <cellStyle name="SAPBEXaggData 9 2 5" xfId="20881" xr:uid="{BCC48E2D-B824-4FBD-B0CC-92A358A31BF2}"/>
    <cellStyle name="SAPBEXaggData 9 2 6" xfId="24542" xr:uid="{DCA03A0E-82E0-473F-88D1-A2F52A6C609A}"/>
    <cellStyle name="SAPBEXaggData 9 2 7" xfId="28071" xr:uid="{18C8B8BE-FB0E-408C-9E73-ED02DC57D582}"/>
    <cellStyle name="SAPBEXaggData 9 2 8" xfId="31357" xr:uid="{F5A8A137-A390-4F77-AD3E-19E9ACACB73F}"/>
    <cellStyle name="SAPBEXaggData 9 3" xfId="3281" xr:uid="{AD2472BE-604B-4150-82DB-EB39C443D691}"/>
    <cellStyle name="SAPBEXaggData 9 3 2" xfId="13055" xr:uid="{381AB4CF-544C-4085-8DF8-1C36D7DA730C}"/>
    <cellStyle name="SAPBEXaggData 9 3 3" xfId="8258" xr:uid="{A6D4F2FA-61EC-4CE6-B8BF-B681F14D06A7}"/>
    <cellStyle name="SAPBEXaggData 9 3 4" xfId="17628" xr:uid="{984A6C96-EEF2-4013-AE57-B1291EBEDEE8}"/>
    <cellStyle name="SAPBEXaggData 9 3 5" xfId="21384" xr:uid="{D88D2A98-E30A-4671-B481-6814C9D09175}"/>
    <cellStyle name="SAPBEXaggData 9 3 6" xfId="25046" xr:uid="{ADA8D393-67DD-4584-92B1-D65522CC5ECF}"/>
    <cellStyle name="SAPBEXaggData 9 3 7" xfId="28577" xr:uid="{EE5152FA-CFC8-47AE-BE68-FDCD436B7936}"/>
    <cellStyle name="SAPBEXaggData 9 3 8" xfId="31856" xr:uid="{E7185FDE-646B-4560-BC95-790A9D4C9B9A}"/>
    <cellStyle name="SAPBEXaggData 9 4" xfId="2715" xr:uid="{9AAFA9C9-FC2D-4EB1-A086-A084CEAC15F6}"/>
    <cellStyle name="SAPBEXaggData 9 4 2" xfId="9530" xr:uid="{DA35A8DD-AAAB-44F6-8555-8A2093FF514A}"/>
    <cellStyle name="SAPBEXaggData 9 4 3" xfId="14931" xr:uid="{C99A51A6-AC8F-46C9-8CE1-EE72CE3B926D}"/>
    <cellStyle name="SAPBEXaggData 9 4 4" xfId="17063" xr:uid="{E74BCECD-5C30-426E-82D3-330BBFB50DEA}"/>
    <cellStyle name="SAPBEXaggData 9 4 5" xfId="20821" xr:uid="{E336389D-84CE-48F4-B1A2-09F34A794BFA}"/>
    <cellStyle name="SAPBEXaggData 9 4 6" xfId="24482" xr:uid="{5E38B64A-BCE5-455C-BA30-6E7FF97E3367}"/>
    <cellStyle name="SAPBEXaggData 9 4 7" xfId="28011" xr:uid="{F0F6FE1F-2994-4803-892F-285B4D8E4DF3}"/>
    <cellStyle name="SAPBEXaggData 9 4 8" xfId="31297" xr:uid="{FB703129-E73A-4F05-B211-BF09A492B5A7}"/>
    <cellStyle name="SAPBEXaggData 9 5" xfId="4156" xr:uid="{65561E0A-6930-4D9A-8611-F7621EBDEE0C}"/>
    <cellStyle name="SAPBEXaggData 9 5 2" xfId="7175" xr:uid="{141ABE07-E157-4246-984C-53658C448251}"/>
    <cellStyle name="SAPBEXaggData 9 5 3" xfId="12117" xr:uid="{753C6A63-1BFD-4AF3-B456-00F70815F01F}"/>
    <cellStyle name="SAPBEXaggData 9 5 4" xfId="18503" xr:uid="{908D111F-702C-405C-9333-3C13712CC605}"/>
    <cellStyle name="SAPBEXaggData 9 5 5" xfId="22256" xr:uid="{76436D8F-BBB2-4127-8D73-766B057D18C1}"/>
    <cellStyle name="SAPBEXaggData 9 5 6" xfId="25921" xr:uid="{72A8937C-4A79-4BB7-8CDD-D7A74E4D9EFA}"/>
    <cellStyle name="SAPBEXaggData 9 5 7" xfId="29452" xr:uid="{393F63CA-60CF-4F48-AF18-E83462C4195D}"/>
    <cellStyle name="SAPBEXaggData 9 5 8" xfId="32718" xr:uid="{24617626-1E26-40EC-AC7D-A8905C9EFE36}"/>
    <cellStyle name="SAPBEXaggData 9 6" xfId="3968" xr:uid="{C009FE41-5A29-4B48-8E8B-3B38CB628941}"/>
    <cellStyle name="SAPBEXaggData 9 6 2" xfId="10394" xr:uid="{383E648B-D4F1-4A37-B8B1-51E6C729FDDB}"/>
    <cellStyle name="SAPBEXaggData 9 6 3" xfId="7472" xr:uid="{813087BF-90C1-44E1-84E7-63BBD448C396}"/>
    <cellStyle name="SAPBEXaggData 9 6 4" xfId="18315" xr:uid="{547B0827-78F1-4FF2-9253-D94EC05EEFB7}"/>
    <cellStyle name="SAPBEXaggData 9 6 5" xfId="22068" xr:uid="{5EE8CF06-2D04-4E87-851A-38B7F0C3A323}"/>
    <cellStyle name="SAPBEXaggData 9 6 6" xfId="25733" xr:uid="{028E7D60-E525-45C5-8731-97600C735343}"/>
    <cellStyle name="SAPBEXaggData 9 6 7" xfId="29264" xr:uid="{2597421B-D797-48FA-B339-FEF99D67AB37}"/>
    <cellStyle name="SAPBEXaggData 9 6 8" xfId="32532" xr:uid="{03276EDE-37D6-48B5-BBE8-4429FBA5498D}"/>
    <cellStyle name="SAPBEXaggData 9 7" xfId="4810" xr:uid="{75009501-6828-4089-B81E-945009EE4600}"/>
    <cellStyle name="SAPBEXaggData 9 7 2" xfId="12235" xr:uid="{DE2C5ABE-DBDD-4F42-8B54-C6DC9EFC28D3}"/>
    <cellStyle name="SAPBEXaggData 9 7 3" xfId="15820" xr:uid="{4FE0BB49-4211-4E0E-9B1A-3683399FEB15}"/>
    <cellStyle name="SAPBEXaggData 9 7 4" xfId="19157" xr:uid="{F55CC660-1D18-4CDF-9485-9CD7B5DB7C4C}"/>
    <cellStyle name="SAPBEXaggData 9 7 5" xfId="22908" xr:uid="{A3FD4F6D-0DD7-417A-B8C0-CEDCCC1B6C11}"/>
    <cellStyle name="SAPBEXaggData 9 7 6" xfId="26574" xr:uid="{E48C8447-535C-4B60-B350-335788A1AEAF}"/>
    <cellStyle name="SAPBEXaggData 9 7 7" xfId="30106" xr:uid="{A66497DA-E893-4998-BE88-E30AFBFC7E5A}"/>
    <cellStyle name="SAPBEXaggData 9 7 8" xfId="33363" xr:uid="{7F77C87C-5342-4ACB-8639-D5488C30B2EE}"/>
    <cellStyle name="SAPBEXaggData 9 8" xfId="8718" xr:uid="{5767FB98-6872-488B-86C8-25CF8862ED74}"/>
    <cellStyle name="SAPBEXaggData 9 9" xfId="7781" xr:uid="{BD16B995-0C2C-4D09-8430-3E3474E6AEBC}"/>
    <cellStyle name="SAPBEXaggData_East 1415 Budget model v1" xfId="1103" xr:uid="{75365FA2-E673-47FA-BEAB-03DF3B49D61C}"/>
    <cellStyle name="SAPBEXaggDataEmph" xfId="471" xr:uid="{A31BF33E-6660-4D57-9F8C-37B45CD0AE41}"/>
    <cellStyle name="SAPBEXaggDataEmph 10" xfId="3578" xr:uid="{8E2ED026-2962-4CEE-B234-4145AB9CE069}"/>
    <cellStyle name="SAPBEXaggDataEmph 10 2" xfId="9620" xr:uid="{5C611AC7-5CCF-4B0F-8F7D-F4BB80BEDD51}"/>
    <cellStyle name="SAPBEXaggDataEmph 10 3" xfId="14942" xr:uid="{529EBF93-E007-4E23-9792-AFB89146F635}"/>
    <cellStyle name="SAPBEXaggDataEmph 10 4" xfId="17925" xr:uid="{8C605A39-A8ED-4921-B814-FFBF0489D0C7}"/>
    <cellStyle name="SAPBEXaggDataEmph 10 5" xfId="21681" xr:uid="{DB73E1CD-34B1-4BC7-B60C-4D6739439558}"/>
    <cellStyle name="SAPBEXaggDataEmph 10 6" xfId="25343" xr:uid="{DAC26AD0-A2BC-428D-A526-6BA55DE53466}"/>
    <cellStyle name="SAPBEXaggDataEmph 10 7" xfId="28874" xr:uid="{0FA87141-E9B8-45D9-A465-3E0635292CB3}"/>
    <cellStyle name="SAPBEXaggDataEmph 10 8" xfId="32152" xr:uid="{306D3FAA-310B-4E26-AC88-2BFCCBB08C97}"/>
    <cellStyle name="SAPBEXaggDataEmph 11" xfId="4275" xr:uid="{C97B247E-544F-404B-9685-478315677EA5}"/>
    <cellStyle name="SAPBEXaggDataEmph 11 2" xfId="12675" xr:uid="{7D8FF35A-4899-4885-AE4A-9D0C61947487}"/>
    <cellStyle name="SAPBEXaggDataEmph 11 3" xfId="7240" xr:uid="{5B189EE6-5E0E-4E7A-A132-9D20AAE459A3}"/>
    <cellStyle name="SAPBEXaggDataEmph 11 4" xfId="18622" xr:uid="{672336CE-BE16-4E48-8C28-0E3AAF7A2F88}"/>
    <cellStyle name="SAPBEXaggDataEmph 11 5" xfId="22374" xr:uid="{7C6692A6-DC4C-4783-8FDB-F68201577923}"/>
    <cellStyle name="SAPBEXaggDataEmph 11 6" xfId="26040" xr:uid="{59279789-9B5F-4C15-BE01-B114B92CE761}"/>
    <cellStyle name="SAPBEXaggDataEmph 11 7" xfId="29571" xr:uid="{0A33396D-7E56-4582-AF67-B79241D07D4C}"/>
    <cellStyle name="SAPBEXaggDataEmph 11 8" xfId="32834" xr:uid="{FFF261AC-2EE2-4CF3-8013-C0B6EEFA27B1}"/>
    <cellStyle name="SAPBEXaggDataEmph 12" xfId="4416" xr:uid="{25A10B64-4CD3-41AA-80B4-2F132E2ED133}"/>
    <cellStyle name="SAPBEXaggDataEmph 12 2" xfId="12584" xr:uid="{8FFEC488-29BA-4A02-B4D9-3EB64BC68F03}"/>
    <cellStyle name="SAPBEXaggDataEmph 12 3" xfId="7633" xr:uid="{20C141A1-40DA-4BBB-ACD1-5CF25E7BDE77}"/>
    <cellStyle name="SAPBEXaggDataEmph 12 4" xfId="18763" xr:uid="{06A0F1EC-C08F-48D7-987A-A28249FA459D}"/>
    <cellStyle name="SAPBEXaggDataEmph 12 5" xfId="22515" xr:uid="{DBE45D4D-F4AD-4E61-BEC6-94A2CF6D4EC4}"/>
    <cellStyle name="SAPBEXaggDataEmph 12 6" xfId="26181" xr:uid="{FBC35912-2F31-4318-AB38-2C9112805E2B}"/>
    <cellStyle name="SAPBEXaggDataEmph 12 7" xfId="29712" xr:uid="{6E60B2C7-2914-46E4-959D-781AB5A1E554}"/>
    <cellStyle name="SAPBEXaggDataEmph 12 8" xfId="32974" xr:uid="{CA437A4C-74DB-4F21-9752-0C7CADB4DB1E}"/>
    <cellStyle name="SAPBEXaggDataEmph 13" xfId="4546" xr:uid="{734946E1-5C25-458C-AAFC-B0AA60AF848B}"/>
    <cellStyle name="SAPBEXaggDataEmph 13 2" xfId="12489" xr:uid="{115B5F58-B7F2-4A84-9602-FF35B22173D3}"/>
    <cellStyle name="SAPBEXaggDataEmph 13 3" xfId="7323" xr:uid="{41A851E5-FC83-4FBA-AC0F-B82EA0E0F85D}"/>
    <cellStyle name="SAPBEXaggDataEmph 13 4" xfId="18893" xr:uid="{296822A9-8564-479F-AD42-3D879321F7FB}"/>
    <cellStyle name="SAPBEXaggDataEmph 13 5" xfId="22645" xr:uid="{F799743A-55E2-4045-9901-A73A57CC516D}"/>
    <cellStyle name="SAPBEXaggDataEmph 13 6" xfId="26310" xr:uid="{667EFC4C-48B9-4577-8C01-C63B8213EA3B}"/>
    <cellStyle name="SAPBEXaggDataEmph 13 7" xfId="29842" xr:uid="{6506D105-825C-444D-9D34-39A2CFD373D7}"/>
    <cellStyle name="SAPBEXaggDataEmph 13 8" xfId="33103" xr:uid="{64A6EDCE-9CF3-46D1-B039-F0ED18FFCE93}"/>
    <cellStyle name="SAPBEXaggDataEmph 14" xfId="6352" xr:uid="{F8EED786-B9B4-4C8B-A859-EBB123EA1201}"/>
    <cellStyle name="SAPBEXaggDataEmph 14 2" xfId="13250" xr:uid="{1B9A86CB-1FC3-4B09-8AAE-922B0D9E2E17}"/>
    <cellStyle name="SAPBEXaggDataEmph 14 3" xfId="15918" xr:uid="{7AB72B75-72A1-49EA-88CE-50844E15F033}"/>
    <cellStyle name="SAPBEXaggDataEmph 14 4" xfId="20597" xr:uid="{95C975A4-1267-4A9B-B94A-B99168DE061D}"/>
    <cellStyle name="SAPBEXaggDataEmph 14 5" xfId="24277" xr:uid="{5E12375D-14BA-4ABE-AB07-3230F587F4C5}"/>
    <cellStyle name="SAPBEXaggDataEmph 14 6" xfId="27796" xr:uid="{0E635938-743B-4709-9ADD-21D247B1309E}"/>
    <cellStyle name="SAPBEXaggDataEmph 14 7" xfId="31013" xr:uid="{605A3C80-37AB-4759-8910-02BAE93F612C}"/>
    <cellStyle name="SAPBEXaggDataEmph 14 8" xfId="33616" xr:uid="{27C170D8-1850-4190-9A48-BE820E41EEFF}"/>
    <cellStyle name="SAPBEXaggDataEmph 15" xfId="9475" xr:uid="{E3267A26-DBE5-4782-9157-7A527E288011}"/>
    <cellStyle name="SAPBEXaggDataEmph 16" xfId="15174" xr:uid="{2DE4BA32-3332-4A65-B40B-8656B691FDD7}"/>
    <cellStyle name="SAPBEXaggDataEmph 17" xfId="7536" xr:uid="{6D8F5A66-E151-4575-8DE1-23CF988AA86A}"/>
    <cellStyle name="SAPBEXaggDataEmph 18" xfId="15904" xr:uid="{E818D8D1-4663-48CB-BE17-9F2E30293E8D}"/>
    <cellStyle name="SAPBEXaggDataEmph 19" xfId="23976" xr:uid="{378E9809-3E37-43CC-8F9A-0F889F9B544E}"/>
    <cellStyle name="SAPBEXaggDataEmph 2" xfId="1104" xr:uid="{6B957488-C762-416A-9AE6-38D2B8876F84}"/>
    <cellStyle name="SAPBEXaggDataEmph 2 10" xfId="11197" xr:uid="{5B81FBC2-FAD7-497B-BA8A-E7FB71A8E03A}"/>
    <cellStyle name="SAPBEXaggDataEmph 2 11" xfId="10617" xr:uid="{4C336455-F8B7-45F0-9928-57CABD802C36}"/>
    <cellStyle name="SAPBEXaggDataEmph 2 12" xfId="15525" xr:uid="{CAC0FFC5-2505-4E69-ABEE-937FA097408C}"/>
    <cellStyle name="SAPBEXaggDataEmph 2 13" xfId="19842" xr:uid="{C7E1E8AB-D370-4EBA-8BCF-93C41A2FA5C3}"/>
    <cellStyle name="SAPBEXaggDataEmph 2 14" xfId="23602" xr:uid="{BACE83CC-3B97-41E7-9926-EBE0A8B4DE1A}"/>
    <cellStyle name="SAPBEXaggDataEmph 2 15" xfId="27208" xr:uid="{6F6EFA02-2CCB-484B-AF93-CB6E206FDFFD}"/>
    <cellStyle name="SAPBEXaggDataEmph 2 16" xfId="30667" xr:uid="{56E62988-462C-4648-A1C6-10FF9B3ECEA8}"/>
    <cellStyle name="SAPBEXaggDataEmph 2 17" xfId="33822" xr:uid="{5D8E2A7A-9955-490B-B179-FF37A03D48F5}"/>
    <cellStyle name="SAPBEXaggDataEmph 2 2" xfId="1105" xr:uid="{621623D7-659F-43BF-9B99-149DD49F659F}"/>
    <cellStyle name="SAPBEXaggDataEmph 2 2 10" xfId="16874" xr:uid="{B7C39581-2CE1-4380-AE1A-0DEF975A8D47}"/>
    <cellStyle name="SAPBEXaggDataEmph 2 2 11" xfId="10653" xr:uid="{9EB69C6D-43A3-4AAD-BA3B-AE373F335F7C}"/>
    <cellStyle name="SAPBEXaggDataEmph 2 2 12" xfId="19841" xr:uid="{6534811C-E193-4917-A0E2-8033D914F02E}"/>
    <cellStyle name="SAPBEXaggDataEmph 2 2 13" xfId="23601" xr:uid="{4638D079-7E3E-408A-AAA7-D6E4D33F7F1D}"/>
    <cellStyle name="SAPBEXaggDataEmph 2 2 14" xfId="27207" xr:uid="{61219751-CBC1-4D26-B84F-158352FB94C8}"/>
    <cellStyle name="SAPBEXaggDataEmph 2 2 15" xfId="30666" xr:uid="{19453F96-27B9-48D0-9369-EB2C8FA481A7}"/>
    <cellStyle name="SAPBEXaggDataEmph 2 2 16" xfId="34830" xr:uid="{2D64CB5E-F387-4ED2-BC9E-BF077C0DD173}"/>
    <cellStyle name="SAPBEXaggDataEmph 2 2 2" xfId="1630" xr:uid="{4459A29B-6335-4F29-AB7D-CDBBF43F610C}"/>
    <cellStyle name="SAPBEXaggDataEmph 2 2 2 10" xfId="14918" xr:uid="{CAF22730-C22C-41E3-85C4-B389B99D9898}"/>
    <cellStyle name="SAPBEXaggDataEmph 2 2 2 11" xfId="11846" xr:uid="{650B71FB-AADA-4481-BE87-37480AA56508}"/>
    <cellStyle name="SAPBEXaggDataEmph 2 2 2 12" xfId="19933" xr:uid="{37A9D45C-2AAC-43FD-BC77-C4D668369A3B}"/>
    <cellStyle name="SAPBEXaggDataEmph 2 2 2 13" xfId="27679" xr:uid="{1F3B8ECA-6F05-438E-9C44-622FD78229B2}"/>
    <cellStyle name="SAPBEXaggDataEmph 2 2 2 14" xfId="30917" xr:uid="{DC689876-B47C-4DBC-9C9D-01B04824D3BE}"/>
    <cellStyle name="SAPBEXaggDataEmph 2 2 2 2" xfId="2873" xr:uid="{55FD41C1-1634-4330-AEDA-BC3FCBFBC154}"/>
    <cellStyle name="SAPBEXaggDataEmph 2 2 2 2 2" xfId="10150" xr:uid="{1F0DDDF8-DB66-4E06-A36D-763C24D9C875}"/>
    <cellStyle name="SAPBEXaggDataEmph 2 2 2 2 3" xfId="13477" xr:uid="{44AD74D9-29BD-4A8A-B271-39A059B748B8}"/>
    <cellStyle name="SAPBEXaggDataEmph 2 2 2 2 4" xfId="17221" xr:uid="{407ED6A2-BBA5-4365-A108-38050D4F8B02}"/>
    <cellStyle name="SAPBEXaggDataEmph 2 2 2 2 5" xfId="20979" xr:uid="{89EC6303-C313-4848-A185-41762632BCB9}"/>
    <cellStyle name="SAPBEXaggDataEmph 2 2 2 2 6" xfId="24640" xr:uid="{D07953DC-EB98-42E9-993B-E037EDDE03A9}"/>
    <cellStyle name="SAPBEXaggDataEmph 2 2 2 2 7" xfId="28169" xr:uid="{D1FC1F77-023F-4027-A61B-D3CE1002DCEC}"/>
    <cellStyle name="SAPBEXaggDataEmph 2 2 2 2 8" xfId="31455" xr:uid="{A5EB30AC-4D7D-42FC-AD2F-0E71E55601EE}"/>
    <cellStyle name="SAPBEXaggDataEmph 2 2 2 3" xfId="3379" xr:uid="{A7EA7DBF-A931-4205-927B-1C1A0C29730C}"/>
    <cellStyle name="SAPBEXaggDataEmph 2 2 2 3 2" xfId="12787" xr:uid="{F8F39943-6B1A-436C-873A-3D97B32C445A}"/>
    <cellStyle name="SAPBEXaggDataEmph 2 2 2 3 3" xfId="7484" xr:uid="{850FCB74-4571-48B2-BF42-219A2E4CEECC}"/>
    <cellStyle name="SAPBEXaggDataEmph 2 2 2 3 4" xfId="17726" xr:uid="{7F12FB93-8303-41FE-8F9F-87546B69EAD1}"/>
    <cellStyle name="SAPBEXaggDataEmph 2 2 2 3 5" xfId="21482" xr:uid="{DB0B6395-E44C-45C8-ABBB-C230D672199F}"/>
    <cellStyle name="SAPBEXaggDataEmph 2 2 2 3 6" xfId="25144" xr:uid="{6D3E1C59-4614-4AFC-967D-B2CE12E512C6}"/>
    <cellStyle name="SAPBEXaggDataEmph 2 2 2 3 7" xfId="28675" xr:uid="{3446CDD6-7A6F-4DB6-9272-4C366EA66345}"/>
    <cellStyle name="SAPBEXaggDataEmph 2 2 2 3 8" xfId="31954" xr:uid="{17BA5758-BD95-43A7-898E-EF64EA11C4F8}"/>
    <cellStyle name="SAPBEXaggDataEmph 2 2 2 4" xfId="1975" xr:uid="{D33C4EDA-8C72-456B-B21D-A87A9018ACB7}"/>
    <cellStyle name="SAPBEXaggDataEmph 2 2 2 4 2" xfId="7974" xr:uid="{93B92756-FCD4-4368-B786-5C4AD715DAB5}"/>
    <cellStyle name="SAPBEXaggDataEmph 2 2 2 4 3" xfId="8091" xr:uid="{6A9426EE-9D5A-40BA-B30D-AE7B92714BB4}"/>
    <cellStyle name="SAPBEXaggDataEmph 2 2 2 4 4" xfId="8069" xr:uid="{72F09156-81FE-41AA-AAEC-C24D44E9607A}"/>
    <cellStyle name="SAPBEXaggDataEmph 2 2 2 4 5" xfId="19477" xr:uid="{C61AB1F2-980F-4886-BEBA-8ABA4D400486}"/>
    <cellStyle name="SAPBEXaggDataEmph 2 2 2 4 6" xfId="19974" xr:uid="{020985F6-39D8-4877-BB3B-F09E79206D01}"/>
    <cellStyle name="SAPBEXaggDataEmph 2 2 2 4 7" xfId="23734" xr:uid="{39ED51C8-1CE3-408E-8786-ED86D39353EC}"/>
    <cellStyle name="SAPBEXaggDataEmph 2 2 2 4 8" xfId="8036" xr:uid="{1F90B7AF-A410-4371-B00C-C1FF9D64520B}"/>
    <cellStyle name="SAPBEXaggDataEmph 2 2 2 5" xfId="3174" xr:uid="{7E684D59-0D8B-471A-858B-FD93F1E4CEE3}"/>
    <cellStyle name="SAPBEXaggDataEmph 2 2 2 5 2" xfId="11273" xr:uid="{239CD30F-2BE2-45B4-8E5B-9705375088D9}"/>
    <cellStyle name="SAPBEXaggDataEmph 2 2 2 5 3" xfId="13123" xr:uid="{36E6205E-1567-4AF1-B200-529530DDCD5F}"/>
    <cellStyle name="SAPBEXaggDataEmph 2 2 2 5 4" xfId="17521" xr:uid="{A91BCC55-F974-4436-B915-74C5CFDA9161}"/>
    <cellStyle name="SAPBEXaggDataEmph 2 2 2 5 5" xfId="21277" xr:uid="{1B7AA754-613F-4729-9404-7D373F86A780}"/>
    <cellStyle name="SAPBEXaggDataEmph 2 2 2 5 6" xfId="24939" xr:uid="{42329DA4-1601-41FA-92CE-1FD96ECCE6C6}"/>
    <cellStyle name="SAPBEXaggDataEmph 2 2 2 5 7" xfId="28470" xr:uid="{EA9E6080-1301-4234-8472-50982FD86D24}"/>
    <cellStyle name="SAPBEXaggDataEmph 2 2 2 5 8" xfId="31751" xr:uid="{90F2D64E-E1FD-45EB-88DB-E5E77F14325C}"/>
    <cellStyle name="SAPBEXaggDataEmph 2 2 2 6" xfId="3107" xr:uid="{7F3A7133-B342-40DE-B18B-09FFC3DC5240}"/>
    <cellStyle name="SAPBEXaggDataEmph 2 2 2 6 2" xfId="8408" xr:uid="{C4AB1914-C08C-42A7-B82F-B31E75AE848C}"/>
    <cellStyle name="SAPBEXaggDataEmph 2 2 2 6 3" xfId="8110" xr:uid="{15767314-D438-4D1A-B16B-A56DB67C00F3}"/>
    <cellStyle name="SAPBEXaggDataEmph 2 2 2 6 4" xfId="17454" xr:uid="{9518480B-4901-459F-80E5-A11AA0798365}"/>
    <cellStyle name="SAPBEXaggDataEmph 2 2 2 6 5" xfId="21211" xr:uid="{88D3081F-5045-48CC-9138-D9D02FAE6BB7}"/>
    <cellStyle name="SAPBEXaggDataEmph 2 2 2 6 6" xfId="24873" xr:uid="{A43CB932-FD99-4DAF-93BE-A331A5427017}"/>
    <cellStyle name="SAPBEXaggDataEmph 2 2 2 6 7" xfId="28403" xr:uid="{1C63DD6D-FC3A-4A41-87DC-114D0878AA1A}"/>
    <cellStyle name="SAPBEXaggDataEmph 2 2 2 6 8" xfId="31686" xr:uid="{05F86259-7E53-4029-8234-25352277E73D}"/>
    <cellStyle name="SAPBEXaggDataEmph 2 2 2 7" xfId="2770" xr:uid="{76FAC5FB-EAFD-4710-8C4C-16A31BD692C7}"/>
    <cellStyle name="SAPBEXaggDataEmph 2 2 2 7 2" xfId="10355" xr:uid="{A12F1157-E9D9-4DE4-BFEC-B17EC4751F18}"/>
    <cellStyle name="SAPBEXaggDataEmph 2 2 2 7 3" xfId="11992" xr:uid="{3B18CC3C-9DC8-4FB4-B1C7-358AD7EE07FA}"/>
    <cellStyle name="SAPBEXaggDataEmph 2 2 2 7 4" xfId="17118" xr:uid="{5903CBD6-09E2-43C5-88AD-2069A0747BD7}"/>
    <cellStyle name="SAPBEXaggDataEmph 2 2 2 7 5" xfId="20876" xr:uid="{F1F1CC2A-3C00-4105-8F8F-9A3881276869}"/>
    <cellStyle name="SAPBEXaggDataEmph 2 2 2 7 6" xfId="24537" xr:uid="{F4D46952-082A-464A-9FD3-AE9B668A4933}"/>
    <cellStyle name="SAPBEXaggDataEmph 2 2 2 7 7" xfId="28066" xr:uid="{AF172BAF-F8A0-4B6E-B6F1-720EC45ABF7E}"/>
    <cellStyle name="SAPBEXaggDataEmph 2 2 2 7 8" xfId="31352" xr:uid="{84E5EB4B-2231-442A-8A60-A84EA4C53AAA}"/>
    <cellStyle name="SAPBEXaggDataEmph 2 2 2 8" xfId="9538" xr:uid="{64742335-2196-4EEF-A301-39B522972E53}"/>
    <cellStyle name="SAPBEXaggDataEmph 2 2 2 9" xfId="7740" xr:uid="{42C62047-0E15-4A11-B58F-CABF97C745B4}"/>
    <cellStyle name="SAPBEXaggDataEmph 2 2 3" xfId="2394" xr:uid="{B059D8CA-302C-40C7-B350-5ECABF94D9AF}"/>
    <cellStyle name="SAPBEXaggDataEmph 2 2 3 2" xfId="8646" xr:uid="{C10A527B-4C00-4F16-8E63-C3DCD31798D0}"/>
    <cellStyle name="SAPBEXaggDataEmph 2 2 3 3" xfId="10213" xr:uid="{965CBBF2-9A40-42AF-97DC-994744BEA857}"/>
    <cellStyle name="SAPBEXaggDataEmph 2 2 3 4" xfId="16567" xr:uid="{D9FE573E-B7B8-45DF-A4D5-BE89E976848F}"/>
    <cellStyle name="SAPBEXaggDataEmph 2 2 3 5" xfId="14299" xr:uid="{41951374-B19B-4B63-AC12-DF3A925A1738}"/>
    <cellStyle name="SAPBEXaggDataEmph 2 2 3 6" xfId="15312" xr:uid="{09263967-1E36-4A28-8DF1-AF02CB185531}"/>
    <cellStyle name="SAPBEXaggDataEmph 2 2 3 7" xfId="23431" xr:uid="{BF6E8C62-D6D0-46F6-BA16-79A07B606CAB}"/>
    <cellStyle name="SAPBEXaggDataEmph 2 2 3 8" xfId="30224" xr:uid="{D0ECBA11-F3E1-4EC1-B298-DB7805F07F95}"/>
    <cellStyle name="SAPBEXaggDataEmph 2 2 4" xfId="1884" xr:uid="{1AA80554-66E3-4507-8D65-FE16CC53A30C}"/>
    <cellStyle name="SAPBEXaggDataEmph 2 2 4 2" xfId="10183" xr:uid="{A37ABA89-3290-4FC2-AF8C-1295BC7209E6}"/>
    <cellStyle name="SAPBEXaggDataEmph 2 2 4 3" xfId="15141" xr:uid="{99EEB4FF-8353-47B0-9988-040C5A737F96}"/>
    <cellStyle name="SAPBEXaggDataEmph 2 2 4 4" xfId="12045" xr:uid="{85EBA8BF-A9D9-4005-AB34-F96B70FC1A76}"/>
    <cellStyle name="SAPBEXaggDataEmph 2 2 4 5" xfId="19486" xr:uid="{914BD89B-A526-465E-84D1-2042AF902474}"/>
    <cellStyle name="SAPBEXaggDataEmph 2 2 4 6" xfId="24116" xr:uid="{D2728964-3750-42B3-9E82-D933A9EF4D6F}"/>
    <cellStyle name="SAPBEXaggDataEmph 2 2 4 7" xfId="26908" xr:uid="{E5DCA555-D69C-47F7-AF5C-908A8D84F0AF}"/>
    <cellStyle name="SAPBEXaggDataEmph 2 2 4 8" xfId="27285" xr:uid="{4DCAFC30-BBDA-4F7D-ABD6-8125932E59F8}"/>
    <cellStyle name="SAPBEXaggDataEmph 2 2 5" xfId="3851" xr:uid="{4582646A-C26C-4B35-A30B-EF8F672434AD}"/>
    <cellStyle name="SAPBEXaggDataEmph 2 2 5 2" xfId="6839" xr:uid="{6DF679DD-51C8-4421-9794-E02CC9F59C4A}"/>
    <cellStyle name="SAPBEXaggDataEmph 2 2 5 3" xfId="8802" xr:uid="{CD64A967-D4BD-484F-A721-963B79F1D887}"/>
    <cellStyle name="SAPBEXaggDataEmph 2 2 5 4" xfId="18198" xr:uid="{39AD5D89-09FF-4AD1-9638-F87CEA6B4120}"/>
    <cellStyle name="SAPBEXaggDataEmph 2 2 5 5" xfId="21951" xr:uid="{A7147C37-B1A5-4198-B696-B02EF3B10F52}"/>
    <cellStyle name="SAPBEXaggDataEmph 2 2 5 6" xfId="25616" xr:uid="{57FA0612-64AF-4521-B55D-020CAF645298}"/>
    <cellStyle name="SAPBEXaggDataEmph 2 2 5 7" xfId="29147" xr:uid="{7543C8C4-D5A5-424B-90A8-8CEB11682B63}"/>
    <cellStyle name="SAPBEXaggDataEmph 2 2 5 8" xfId="32418" xr:uid="{454CBB79-9F09-44FB-A08B-68EB5949A49C}"/>
    <cellStyle name="SAPBEXaggDataEmph 2 2 6" xfId="4021" xr:uid="{52327009-A180-45E1-83C3-004474273A53}"/>
    <cellStyle name="SAPBEXaggDataEmph 2 2 6 2" xfId="8828" xr:uid="{5929B792-D993-4C16-B59D-D434F5CD7A25}"/>
    <cellStyle name="SAPBEXaggDataEmph 2 2 6 3" xfId="7753" xr:uid="{64FB4875-9DDC-4A5A-9F32-D70AE8ED66CF}"/>
    <cellStyle name="SAPBEXaggDataEmph 2 2 6 4" xfId="18368" xr:uid="{B3FB0436-9B2C-49DF-B479-C2288EA1FF05}"/>
    <cellStyle name="SAPBEXaggDataEmph 2 2 6 5" xfId="22121" xr:uid="{E8BAAF4B-885B-40D9-889D-335DCBAB9D02}"/>
    <cellStyle name="SAPBEXaggDataEmph 2 2 6 6" xfId="25786" xr:uid="{2C8C064F-85DC-4A4F-88FF-6365C9327F75}"/>
    <cellStyle name="SAPBEXaggDataEmph 2 2 6 7" xfId="29317" xr:uid="{5280E847-79D0-41D9-B3DC-5B2E2AC68105}"/>
    <cellStyle name="SAPBEXaggDataEmph 2 2 6 8" xfId="32584" xr:uid="{54B1961D-9372-453B-BEE6-128B252AFC5C}"/>
    <cellStyle name="SAPBEXaggDataEmph 2 2 7" xfId="3781" xr:uid="{3C71578A-0C21-41AF-9B30-5173998A6232}"/>
    <cellStyle name="SAPBEXaggDataEmph 2 2 7 2" xfId="12752" xr:uid="{AFE62795-F898-4011-ACF7-E886825F7B2A}"/>
    <cellStyle name="SAPBEXaggDataEmph 2 2 7 3" xfId="10099" xr:uid="{B0559745-444D-4247-818B-A8A75A8151B6}"/>
    <cellStyle name="SAPBEXaggDataEmph 2 2 7 4" xfId="18128" xr:uid="{F8DD8DAB-E7A2-458B-ACE8-75017B2ED9C2}"/>
    <cellStyle name="SAPBEXaggDataEmph 2 2 7 5" xfId="21882" xr:uid="{3DC3841B-6497-41F0-8B6E-D7C4A88F7C57}"/>
    <cellStyle name="SAPBEXaggDataEmph 2 2 7 6" xfId="25546" xr:uid="{8306A9AE-DF23-48FD-975B-33B688527CB8}"/>
    <cellStyle name="SAPBEXaggDataEmph 2 2 7 7" xfId="29077" xr:uid="{0EF21BDC-A486-4914-95DE-88C7C818A031}"/>
    <cellStyle name="SAPBEXaggDataEmph 2 2 7 8" xfId="32352" xr:uid="{D0790E58-A240-4473-A7DF-16116894DE37}"/>
    <cellStyle name="SAPBEXaggDataEmph 2 2 8" xfId="4614" xr:uid="{E91911F3-8047-415A-9F29-2EFE75ED8289}"/>
    <cellStyle name="SAPBEXaggDataEmph 2 2 8 2" xfId="12426" xr:uid="{022CB266-F117-4AA4-98C0-CD317BB652E9}"/>
    <cellStyle name="SAPBEXaggDataEmph 2 2 8 3" xfId="15211" xr:uid="{F3299E95-FCC5-466C-96BC-68BC6E3D16B6}"/>
    <cellStyle name="SAPBEXaggDataEmph 2 2 8 4" xfId="18961" xr:uid="{165E9DC9-0240-443D-A97A-C36C79791F7B}"/>
    <cellStyle name="SAPBEXaggDataEmph 2 2 8 5" xfId="22713" xr:uid="{7443913F-5A4C-4BE3-9852-E1F6CEEC896A}"/>
    <cellStyle name="SAPBEXaggDataEmph 2 2 8 6" xfId="26378" xr:uid="{D0552B96-5562-495D-91A5-5886B1383D44}"/>
    <cellStyle name="SAPBEXaggDataEmph 2 2 8 7" xfId="29910" xr:uid="{2CFFD044-EBB3-4B11-A18D-589D87E4DF71}"/>
    <cellStyle name="SAPBEXaggDataEmph 2 2 8 8" xfId="33170" xr:uid="{9D33CD43-71F4-43D4-98D6-4E59ED967B6E}"/>
    <cellStyle name="SAPBEXaggDataEmph 2 2 9" xfId="10731" xr:uid="{5185B0A4-1D93-4047-B597-1ECA8020F0C4}"/>
    <cellStyle name="SAPBEXaggDataEmph 2 3" xfId="1629" xr:uid="{87438F8A-4899-43BD-A6C3-304FCFBA1A5F}"/>
    <cellStyle name="SAPBEXaggDataEmph 2 3 10" xfId="16888" xr:uid="{1DBD55F6-CF8F-4FA8-9808-F304499F5A71}"/>
    <cellStyle name="SAPBEXaggDataEmph 2 3 11" xfId="15161" xr:uid="{D05C073B-1E30-4254-A6E4-C7AC6CA30D24}"/>
    <cellStyle name="SAPBEXaggDataEmph 2 3 12" xfId="23359" xr:uid="{2FF90E93-1196-43BF-A7C7-05A5B92312D2}"/>
    <cellStyle name="SAPBEXaggDataEmph 2 3 13" xfId="26693" xr:uid="{A2147E42-A568-4B83-8535-DC17749D63D5}"/>
    <cellStyle name="SAPBEXaggDataEmph 2 3 14" xfId="30911" xr:uid="{EF115AB3-87CC-4DA7-83EB-BA89ADA9EEA2}"/>
    <cellStyle name="SAPBEXaggDataEmph 2 3 15" xfId="35064" xr:uid="{D95BF9CC-D0B5-4A2D-813B-6BF997AFBD79}"/>
    <cellStyle name="SAPBEXaggDataEmph 2 3 2" xfId="2872" xr:uid="{22259C86-8E05-4B5D-B5F7-572A90ABDE19}"/>
    <cellStyle name="SAPBEXaggDataEmph 2 3 2 2" xfId="8911" xr:uid="{5BCD0F62-9DC8-48C0-AB23-B291AD013CBD}"/>
    <cellStyle name="SAPBEXaggDataEmph 2 3 2 3" xfId="14252" xr:uid="{5974D793-8313-422D-81D9-1DEFEDBA5933}"/>
    <cellStyle name="SAPBEXaggDataEmph 2 3 2 4" xfId="17220" xr:uid="{F3DD5312-CA40-4117-B548-829A8C43BFCD}"/>
    <cellStyle name="SAPBEXaggDataEmph 2 3 2 5" xfId="20978" xr:uid="{60CCCA52-9BB3-4720-933E-E3DB36BEDC22}"/>
    <cellStyle name="SAPBEXaggDataEmph 2 3 2 6" xfId="24639" xr:uid="{B74B3ECD-D27F-4E1F-B96C-57DB335CAAC3}"/>
    <cellStyle name="SAPBEXaggDataEmph 2 3 2 7" xfId="28168" xr:uid="{79097300-C366-44A7-8ABC-293986257CFB}"/>
    <cellStyle name="SAPBEXaggDataEmph 2 3 2 8" xfId="31454" xr:uid="{4478E25D-288D-4290-B356-AB80E19FCB26}"/>
    <cellStyle name="SAPBEXaggDataEmph 2 3 3" xfId="3378" xr:uid="{8DAD4C51-8485-40C8-AB35-7306E1F8902C}"/>
    <cellStyle name="SAPBEXaggDataEmph 2 3 3 2" xfId="13053" xr:uid="{C65E3CB5-0791-492B-BEE0-809D2FDAF86A}"/>
    <cellStyle name="SAPBEXaggDataEmph 2 3 3 3" xfId="11825" xr:uid="{796CEC22-1490-4EFD-98AB-520A1B0E4FB8}"/>
    <cellStyle name="SAPBEXaggDataEmph 2 3 3 4" xfId="17725" xr:uid="{AAF4861A-4B64-43EC-A2DF-2BDF143E9D8B}"/>
    <cellStyle name="SAPBEXaggDataEmph 2 3 3 5" xfId="21481" xr:uid="{29E0DD93-F367-4D79-A32E-5D38E32D0D5B}"/>
    <cellStyle name="SAPBEXaggDataEmph 2 3 3 6" xfId="25143" xr:uid="{8EB5ABC3-F6B0-454C-A805-2909A0612B27}"/>
    <cellStyle name="SAPBEXaggDataEmph 2 3 3 7" xfId="28674" xr:uid="{5DC759F2-6BA0-4B18-A634-0CADBBAC88EE}"/>
    <cellStyle name="SAPBEXaggDataEmph 2 3 3 8" xfId="31953" xr:uid="{A7ADA775-96C4-4900-A354-5FA6A4D85890}"/>
    <cellStyle name="SAPBEXaggDataEmph 2 3 4" xfId="2053" xr:uid="{746BCA52-5900-4FAD-8994-04478B5D2A35}"/>
    <cellStyle name="SAPBEXaggDataEmph 2 3 4 2" xfId="10264" xr:uid="{7FE06D33-9105-420A-AAFD-D0895622DA0D}"/>
    <cellStyle name="SAPBEXaggDataEmph 2 3 4 3" xfId="13904" xr:uid="{E6206BB9-390B-4D16-9028-046C2FF2BF96}"/>
    <cellStyle name="SAPBEXaggDataEmph 2 3 4 4" xfId="15381" xr:uid="{C1EC8BBC-B4AE-4E6D-B538-64F412C4513D}"/>
    <cellStyle name="SAPBEXaggDataEmph 2 3 4 5" xfId="9227" xr:uid="{291C3019-AA35-4DDF-B9E6-520A71FE8A56}"/>
    <cellStyle name="SAPBEXaggDataEmph 2 3 4 6" xfId="23224" xr:uid="{73EF6D5C-0962-4C8C-A397-93E7C594D1E9}"/>
    <cellStyle name="SAPBEXaggDataEmph 2 3 4 7" xfId="23771" xr:uid="{90945BBB-FA47-4D4B-AEF3-24D6056D997A}"/>
    <cellStyle name="SAPBEXaggDataEmph 2 3 4 8" xfId="27363" xr:uid="{217BC83A-A419-4311-8583-A6D90CC634F9}"/>
    <cellStyle name="SAPBEXaggDataEmph 2 3 5" xfId="3194" xr:uid="{4ADD8DAC-FF47-4A97-9B2E-CE26CFA04587}"/>
    <cellStyle name="SAPBEXaggDataEmph 2 3 5 2" xfId="7455" xr:uid="{C536D340-94E4-47CD-9242-B47BC94BF64F}"/>
    <cellStyle name="SAPBEXaggDataEmph 2 3 5 3" xfId="13630" xr:uid="{F19E765D-E6EF-49E8-AC5F-91F1EE331A58}"/>
    <cellStyle name="SAPBEXaggDataEmph 2 3 5 4" xfId="17541" xr:uid="{C66F3BFD-82BE-4B83-913D-D04C5A017781}"/>
    <cellStyle name="SAPBEXaggDataEmph 2 3 5 5" xfId="21297" xr:uid="{B10484E8-D06A-4CAD-868A-EE3C1CB6B44F}"/>
    <cellStyle name="SAPBEXaggDataEmph 2 3 5 6" xfId="24959" xr:uid="{A8BC2EAE-FE62-401E-BC13-89DE36340116}"/>
    <cellStyle name="SAPBEXaggDataEmph 2 3 5 7" xfId="28490" xr:uid="{20A042E1-1C83-4E02-9211-6C961227CA0B}"/>
    <cellStyle name="SAPBEXaggDataEmph 2 3 5 8" xfId="31770" xr:uid="{9D4F50A7-1C23-4016-A53C-6F6DACA9FDDC}"/>
    <cellStyle name="SAPBEXaggDataEmph 2 3 6" xfId="4372" xr:uid="{0AE4F550-B258-4B0B-BAC2-A9D7EA3B550C}"/>
    <cellStyle name="SAPBEXaggDataEmph 2 3 6 2" xfId="12606" xr:uid="{E1A3BFCC-F75F-436D-B77F-0B0E3328B4A7}"/>
    <cellStyle name="SAPBEXaggDataEmph 2 3 6 3" xfId="8045" xr:uid="{780BDAD0-6120-4F17-8892-FE6D661D19EC}"/>
    <cellStyle name="SAPBEXaggDataEmph 2 3 6 4" xfId="18719" xr:uid="{A537E8CA-CED7-4FA6-844F-EB9EC65D277C}"/>
    <cellStyle name="SAPBEXaggDataEmph 2 3 6 5" xfId="22471" xr:uid="{15012C6A-8789-4A3C-9E31-16726CF135E4}"/>
    <cellStyle name="SAPBEXaggDataEmph 2 3 6 6" xfId="26137" xr:uid="{24D30033-CACA-43B8-9F8D-5FAA484AD8A7}"/>
    <cellStyle name="SAPBEXaggDataEmph 2 3 6 7" xfId="29668" xr:uid="{12D4204B-46F8-48AF-80E4-FA058D1FB974}"/>
    <cellStyle name="SAPBEXaggDataEmph 2 3 6 8" xfId="32930" xr:uid="{93B7FA09-AC39-4737-A0EF-50610E81DC24}"/>
    <cellStyle name="SAPBEXaggDataEmph 2 3 7" xfId="4699" xr:uid="{5142C495-4A0A-4074-BA2E-3DD278D64F77}"/>
    <cellStyle name="SAPBEXaggDataEmph 2 3 7 2" xfId="12345" xr:uid="{3BEFAEE7-7A56-43EE-9A6F-550C53FA748D}"/>
    <cellStyle name="SAPBEXaggDataEmph 2 3 7 3" xfId="11615" xr:uid="{3514C150-0F40-4615-9CBC-C8F2C42F843E}"/>
    <cellStyle name="SAPBEXaggDataEmph 2 3 7 4" xfId="19046" xr:uid="{8BF4997F-1E01-4080-9673-72435FEF5445}"/>
    <cellStyle name="SAPBEXaggDataEmph 2 3 7 5" xfId="22798" xr:uid="{43E2DBF4-16C9-4CB5-A818-43F25C2700BB}"/>
    <cellStyle name="SAPBEXaggDataEmph 2 3 7 6" xfId="26463" xr:uid="{AE804495-24B1-4248-AE9A-93A2F865E2A3}"/>
    <cellStyle name="SAPBEXaggDataEmph 2 3 7 7" xfId="29995" xr:uid="{A10AE481-2355-4B93-B1DD-2CA6BA7FBFA3}"/>
    <cellStyle name="SAPBEXaggDataEmph 2 3 7 8" xfId="33254" xr:uid="{20D24F0E-30D2-412F-86CA-207BE824CA23}"/>
    <cellStyle name="SAPBEXaggDataEmph 2 3 8" xfId="10041" xr:uid="{9E6490DE-8A35-431F-9DD5-428383E315B4}"/>
    <cellStyle name="SAPBEXaggDataEmph 2 3 9" xfId="14186" xr:uid="{E4FF066D-91B3-4565-9105-FC41553380E2}"/>
    <cellStyle name="SAPBEXaggDataEmph 2 4" xfId="2393" xr:uid="{8ECD631A-B0D5-470F-A08F-3BF74BAB72CE}"/>
    <cellStyle name="SAPBEXaggDataEmph 2 4 2" xfId="11060" xr:uid="{9404BB13-6100-4030-91F4-9EBE35CABE60}"/>
    <cellStyle name="SAPBEXaggDataEmph 2 4 3" xfId="16522" xr:uid="{A8435B97-C38E-43EA-A63A-BAE160AAA400}"/>
    <cellStyle name="SAPBEXaggDataEmph 2 4 4" xfId="13243" xr:uid="{75F1BD04-13D0-466C-B59C-503CD2969C21}"/>
    <cellStyle name="SAPBEXaggDataEmph 2 4 5" xfId="13757" xr:uid="{7F60A83F-8398-4715-AB5C-5EEE20C11DB2}"/>
    <cellStyle name="SAPBEXaggDataEmph 2 4 6" xfId="23175" xr:uid="{80AF71AB-54E0-41D1-BBB0-82D70264E489}"/>
    <cellStyle name="SAPBEXaggDataEmph 2 4 7" xfId="13095" xr:uid="{019A284A-15F0-4DD7-ADB3-E7977146AD66}"/>
    <cellStyle name="SAPBEXaggDataEmph 2 4 8" xfId="30310" xr:uid="{69755AEE-6794-4BE5-BB6A-13BE0496A92E}"/>
    <cellStyle name="SAPBEXaggDataEmph 2 4 9" xfId="34614" xr:uid="{9DFD8CDC-4AE6-4E44-9228-B29CA0B263E8}"/>
    <cellStyle name="SAPBEXaggDataEmph 2 5" xfId="2145" xr:uid="{3A36F629-3F02-4862-A6E3-40DB73173EDA}"/>
    <cellStyle name="SAPBEXaggDataEmph 2 5 2" xfId="8667" xr:uid="{6EFBE854-5534-47F8-B6DB-46E6A57918C5}"/>
    <cellStyle name="SAPBEXaggDataEmph 2 5 3" xfId="9913" xr:uid="{F485A440-B391-46CD-A2A6-9877EBECBD0D}"/>
    <cellStyle name="SAPBEXaggDataEmph 2 5 4" xfId="7839" xr:uid="{04D3E241-3250-4A24-A61F-4749882ED6E6}"/>
    <cellStyle name="SAPBEXaggDataEmph 2 5 5" xfId="7697" xr:uid="{6247EDC2-F44B-463D-B9C6-A8D89CB82B26}"/>
    <cellStyle name="SAPBEXaggDataEmph 2 5 6" xfId="20077" xr:uid="{55FB7EE2-AF62-4B55-8E0B-8BB6ABFB3546}"/>
    <cellStyle name="SAPBEXaggDataEmph 2 5 7" xfId="24212" xr:uid="{93F2CB8C-9B94-4228-8C0E-993E611EFC0F}"/>
    <cellStyle name="SAPBEXaggDataEmph 2 5 8" xfId="30393" xr:uid="{90D2D0B7-5FDC-4EC6-B91C-715EBC97A8BC}"/>
    <cellStyle name="SAPBEXaggDataEmph 2 5 9" xfId="34199" xr:uid="{87D0A4E0-1FFE-44EF-8D93-C1E1A932B639}"/>
    <cellStyle name="SAPBEXaggDataEmph 2 6" xfId="3850" xr:uid="{A1ED76AF-7ABE-47A9-AA11-D9F63AF3B532}"/>
    <cellStyle name="SAPBEXaggDataEmph 2 6 2" xfId="7117" xr:uid="{FFB53D7A-3975-41B2-BC1C-0EA81B3378BF}"/>
    <cellStyle name="SAPBEXaggDataEmph 2 6 3" xfId="10246" xr:uid="{A9FB4D44-836C-489A-85D3-3DCB23263056}"/>
    <cellStyle name="SAPBEXaggDataEmph 2 6 4" xfId="18197" xr:uid="{D19EE082-E5FA-4F48-95EB-AD32B3944329}"/>
    <cellStyle name="SAPBEXaggDataEmph 2 6 5" xfId="21950" xr:uid="{CA31513D-4736-47B7-99AB-F791D1947240}"/>
    <cellStyle name="SAPBEXaggDataEmph 2 6 6" xfId="25615" xr:uid="{35705BAB-6DA8-404C-877E-84C339CDF01E}"/>
    <cellStyle name="SAPBEXaggDataEmph 2 6 7" xfId="29146" xr:uid="{31FC4D0C-070A-4D8E-9AD6-A697EDD6B6A5}"/>
    <cellStyle name="SAPBEXaggDataEmph 2 6 8" xfId="32417" xr:uid="{9FBE6582-EB5E-469A-B5B9-511CCE59F58B}"/>
    <cellStyle name="SAPBEXaggDataEmph 2 7" xfId="3822" xr:uid="{498FE3A3-6E88-4BC7-A8F1-691FD692AFDC}"/>
    <cellStyle name="SAPBEXaggDataEmph 2 7 2" xfId="12731" xr:uid="{C688CDDD-04D8-457C-9E91-94D90A1B8C4A}"/>
    <cellStyle name="SAPBEXaggDataEmph 2 7 3" xfId="11826" xr:uid="{5FFE6388-7A19-4424-907A-FEDC2BD60A4D}"/>
    <cellStyle name="SAPBEXaggDataEmph 2 7 4" xfId="18169" xr:uid="{D720EC04-5FB0-4244-ADC5-39688297CF73}"/>
    <cellStyle name="SAPBEXaggDataEmph 2 7 5" xfId="21922" xr:uid="{6A30E522-D94E-42D3-A1A0-17693F59A386}"/>
    <cellStyle name="SAPBEXaggDataEmph 2 7 6" xfId="25587" xr:uid="{182B3E90-F9E3-4DD8-A754-CA815BCC8206}"/>
    <cellStyle name="SAPBEXaggDataEmph 2 7 7" xfId="29118" xr:uid="{864F071C-350B-40F6-BC6D-4CDA28967EB2}"/>
    <cellStyle name="SAPBEXaggDataEmph 2 7 8" xfId="32390" xr:uid="{7D026DC7-22A8-4D52-AEBC-6DDEC1F0F6BB}"/>
    <cellStyle name="SAPBEXaggDataEmph 2 8" xfId="4236" xr:uid="{300D5973-6E09-4968-9A8E-52F585BF9652}"/>
    <cellStyle name="SAPBEXaggDataEmph 2 8 2" xfId="6998" xr:uid="{BD175B6F-E49A-47A7-91B2-0EE2C3040063}"/>
    <cellStyle name="SAPBEXaggDataEmph 2 8 3" xfId="13644" xr:uid="{6445700E-F42C-431F-8F9F-706F33D18490}"/>
    <cellStyle name="SAPBEXaggDataEmph 2 8 4" xfId="18583" xr:uid="{2983200B-38EE-44D2-9CAA-2EB8CF52004A}"/>
    <cellStyle name="SAPBEXaggDataEmph 2 8 5" xfId="22335" xr:uid="{9777A402-8A90-4E3F-9B1C-A8702901BCDB}"/>
    <cellStyle name="SAPBEXaggDataEmph 2 8 6" xfId="26001" xr:uid="{DF2D4582-55F9-46BF-B354-76E12737705D}"/>
    <cellStyle name="SAPBEXaggDataEmph 2 8 7" xfId="29532" xr:uid="{CB100251-177A-4681-AB99-CC3E5AABF154}"/>
    <cellStyle name="SAPBEXaggDataEmph 2 8 8" xfId="32795" xr:uid="{043C8C07-CF74-408A-9C3A-ECEFA92B2547}"/>
    <cellStyle name="SAPBEXaggDataEmph 2 9" xfId="4572" xr:uid="{05D0CFF5-7CE3-413A-B9AE-1F318681666E}"/>
    <cellStyle name="SAPBEXaggDataEmph 2 9 2" xfId="12465" xr:uid="{F28C4F25-F598-42FA-824E-325475097EEB}"/>
    <cellStyle name="SAPBEXaggDataEmph 2 9 3" xfId="12002" xr:uid="{1FBE9DA8-111D-43C9-A5DC-31C79512FA6E}"/>
    <cellStyle name="SAPBEXaggDataEmph 2 9 4" xfId="18919" xr:uid="{074CE977-CE9D-4966-8444-B14BE8EADECA}"/>
    <cellStyle name="SAPBEXaggDataEmph 2 9 5" xfId="22671" xr:uid="{5875BA8F-680E-4616-AE12-73FD31F6CD2C}"/>
    <cellStyle name="SAPBEXaggDataEmph 2 9 6" xfId="26336" xr:uid="{9668AD51-34EE-472F-85D3-87C4D415628D}"/>
    <cellStyle name="SAPBEXaggDataEmph 2 9 7" xfId="29868" xr:uid="{FB153800-5E06-4494-961A-657C38DB438D}"/>
    <cellStyle name="SAPBEXaggDataEmph 2 9 8" xfId="33129" xr:uid="{CB617B50-2D1D-4550-8C1C-DB97139BD338}"/>
    <cellStyle name="SAPBEXaggDataEmph 20" xfId="13217" xr:uid="{2CDF80C1-632D-4853-85FB-5373CBFB8AB2}"/>
    <cellStyle name="SAPBEXaggDataEmph 21" xfId="19871" xr:uid="{0952DBD1-CDD9-488A-A52E-73D6AF7F2701}"/>
    <cellStyle name="SAPBEXaggDataEmph 3" xfId="1106" xr:uid="{CAC85726-3B86-4B55-9832-F3BDB3AAB540}"/>
    <cellStyle name="SAPBEXaggDataEmph 3 10" xfId="9032" xr:uid="{F8009C3C-7A4B-482C-BB0D-73728626292D}"/>
    <cellStyle name="SAPBEXaggDataEmph 3 11" xfId="15402" xr:uid="{A1FF112C-723E-46AF-8565-2FF662611838}"/>
    <cellStyle name="SAPBEXaggDataEmph 3 12" xfId="16008" xr:uid="{7BD19A99-721D-4E9D-A45D-20526584F03D}"/>
    <cellStyle name="SAPBEXaggDataEmph 3 13" xfId="19840" xr:uid="{4E943E8A-E15A-439F-B657-BACBE568468C}"/>
    <cellStyle name="SAPBEXaggDataEmph 3 14" xfId="23600" xr:uid="{7B2623CB-8B22-415A-824D-7D9B4D81373D}"/>
    <cellStyle name="SAPBEXaggDataEmph 3 15" xfId="27206" xr:uid="{9A3C2D01-D249-4357-8692-2EDC0A27B0C5}"/>
    <cellStyle name="SAPBEXaggDataEmph 3 16" xfId="30665" xr:uid="{FF1A6D54-4C89-4522-8901-C45AAD317B89}"/>
    <cellStyle name="SAPBEXaggDataEmph 3 17" xfId="35013" xr:uid="{A5498BBF-7FAF-4742-B8D0-3FB9EF3A3A53}"/>
    <cellStyle name="SAPBEXaggDataEmph 3 2" xfId="1107" xr:uid="{4984FD79-01E5-444B-BB57-02AADC235115}"/>
    <cellStyle name="SAPBEXaggDataEmph 3 2 10" xfId="14326" xr:uid="{8A839EEE-6A9E-4ED1-BCC4-AF333DAA0E04}"/>
    <cellStyle name="SAPBEXaggDataEmph 3 2 11" xfId="9728" xr:uid="{2F71425D-5E3B-4924-9BDB-7F8E7A1AED1C}"/>
    <cellStyle name="SAPBEXaggDataEmph 3 2 12" xfId="19839" xr:uid="{BE314CA8-7B2A-4EB8-82B2-7C2ABE79C7CC}"/>
    <cellStyle name="SAPBEXaggDataEmph 3 2 13" xfId="23599" xr:uid="{F68390D6-C16D-47D4-B26F-A96E2F5CB89A}"/>
    <cellStyle name="SAPBEXaggDataEmph 3 2 14" xfId="27205" xr:uid="{9C405529-BAEF-4524-9889-E9E8C6C9949F}"/>
    <cellStyle name="SAPBEXaggDataEmph 3 2 15" xfId="30664" xr:uid="{069E1C18-B2B4-4D0C-8E25-68C7521A77DA}"/>
    <cellStyle name="SAPBEXaggDataEmph 3 2 2" xfId="1632" xr:uid="{9265F976-CBE6-484F-8E6C-DE018C3D0585}"/>
    <cellStyle name="SAPBEXaggDataEmph 3 2 2 10" xfId="14975" xr:uid="{BF21CE1E-F8F2-4606-8BFB-AA28B8F5E9F1}"/>
    <cellStyle name="SAPBEXaggDataEmph 3 2 2 11" xfId="20435" xr:uid="{D615F7F7-8A43-4787-B062-8E555E9F559D}"/>
    <cellStyle name="SAPBEXaggDataEmph 3 2 2 12" xfId="19935" xr:uid="{AE0C41D0-7364-48FA-B799-32D4FA0A4A3D}"/>
    <cellStyle name="SAPBEXaggDataEmph 3 2 2 13" xfId="23687" xr:uid="{63005FE6-1409-4006-8EF0-F13AA0314191}"/>
    <cellStyle name="SAPBEXaggDataEmph 3 2 2 14" xfId="30916" xr:uid="{58DAE30A-5E2F-40A8-BFD7-06772C2C86EB}"/>
    <cellStyle name="SAPBEXaggDataEmph 3 2 2 2" xfId="2875" xr:uid="{B93816C3-AD64-44BB-AE60-FFDE3CB80E1D}"/>
    <cellStyle name="SAPBEXaggDataEmph 3 2 2 2 2" xfId="8418" xr:uid="{50E9BB3B-E326-42AA-9F3D-79819D1D1D0F}"/>
    <cellStyle name="SAPBEXaggDataEmph 3 2 2 2 3" xfId="11283" xr:uid="{96CB8541-2079-4A98-AD23-DEA7E6D276EE}"/>
    <cellStyle name="SAPBEXaggDataEmph 3 2 2 2 4" xfId="17223" xr:uid="{C78D06F0-4D40-49A8-8880-71D082C91110}"/>
    <cellStyle name="SAPBEXaggDataEmph 3 2 2 2 5" xfId="20981" xr:uid="{0EBE7B88-C27A-4FD5-B618-190BC6FE57A1}"/>
    <cellStyle name="SAPBEXaggDataEmph 3 2 2 2 6" xfId="24642" xr:uid="{DB0E7DF7-EBE2-4F3F-8805-49592D27FBF5}"/>
    <cellStyle name="SAPBEXaggDataEmph 3 2 2 2 7" xfId="28171" xr:uid="{39688103-9C19-4760-AB4C-A0477776B5E8}"/>
    <cellStyle name="SAPBEXaggDataEmph 3 2 2 2 8" xfId="31457" xr:uid="{290885C4-4456-4AAB-B83E-A47AA52C6418}"/>
    <cellStyle name="SAPBEXaggDataEmph 3 2 2 3" xfId="3381" xr:uid="{EB3C6E89-7735-4F89-A307-CB82C3DF1A1B}"/>
    <cellStyle name="SAPBEXaggDataEmph 3 2 2 3 2" xfId="11149" xr:uid="{4E12E913-5127-4212-AB86-72E4D60E5D99}"/>
    <cellStyle name="SAPBEXaggDataEmph 3 2 2 3 3" xfId="15542" xr:uid="{5D45983A-6D44-4ECB-B122-B7945A653D5E}"/>
    <cellStyle name="SAPBEXaggDataEmph 3 2 2 3 4" xfId="17728" xr:uid="{6A6E3BEC-DD31-41F1-ADE2-B31BB788D8F5}"/>
    <cellStyle name="SAPBEXaggDataEmph 3 2 2 3 5" xfId="21484" xr:uid="{A42F4BB7-0E60-4464-A704-2EBA2DEEA7A9}"/>
    <cellStyle name="SAPBEXaggDataEmph 3 2 2 3 6" xfId="25146" xr:uid="{66D4215E-BF25-47D9-A08C-34AFB59B79C6}"/>
    <cellStyle name="SAPBEXaggDataEmph 3 2 2 3 7" xfId="28677" xr:uid="{4A9D8A7A-40C3-4528-BE9E-5797B6652BB1}"/>
    <cellStyle name="SAPBEXaggDataEmph 3 2 2 3 8" xfId="31956" xr:uid="{2DC29A7C-D8EB-4D99-BE8C-80A75D31AFBC}"/>
    <cellStyle name="SAPBEXaggDataEmph 3 2 2 4" xfId="3247" xr:uid="{06F3CC73-A602-4107-BF40-294AAC5A315B}"/>
    <cellStyle name="SAPBEXaggDataEmph 3 2 2 4 2" xfId="9997" xr:uid="{1954AF0B-50E8-4384-B374-7A88DA21129D}"/>
    <cellStyle name="SAPBEXaggDataEmph 3 2 2 4 3" xfId="8626" xr:uid="{72D4467D-4228-411C-A413-803A06FD8A48}"/>
    <cellStyle name="SAPBEXaggDataEmph 3 2 2 4 4" xfId="17594" xr:uid="{01E3A169-AAEF-4BCD-B7CC-1E1B3F424C15}"/>
    <cellStyle name="SAPBEXaggDataEmph 3 2 2 4 5" xfId="21350" xr:uid="{EA255A78-2974-492E-AF7D-EB0E2C5337B7}"/>
    <cellStyle name="SAPBEXaggDataEmph 3 2 2 4 6" xfId="25012" xr:uid="{224A0AB9-6A9C-4104-8EE9-268E6F0BE95C}"/>
    <cellStyle name="SAPBEXaggDataEmph 3 2 2 4 7" xfId="28543" xr:uid="{9D9D3275-AC9E-492E-BE92-6A1F686F5B4F}"/>
    <cellStyle name="SAPBEXaggDataEmph 3 2 2 4 8" xfId="31823" xr:uid="{4CE72FB0-DE1D-4D4A-B2DE-24C7A82249AD}"/>
    <cellStyle name="SAPBEXaggDataEmph 3 2 2 5" xfId="4322" xr:uid="{09647215-6BEF-4431-BBA8-7F0AFBD1CAF4}"/>
    <cellStyle name="SAPBEXaggDataEmph 3 2 2 5 2" xfId="12640" xr:uid="{946761A7-1098-4A3C-ADC3-3C451D43F812}"/>
    <cellStyle name="SAPBEXaggDataEmph 3 2 2 5 3" xfId="11832" xr:uid="{B1CCF214-A0DF-415F-B4DE-04C261F43CD8}"/>
    <cellStyle name="SAPBEXaggDataEmph 3 2 2 5 4" xfId="18669" xr:uid="{DD54966A-EA17-4844-BCBE-66433E9A585B}"/>
    <cellStyle name="SAPBEXaggDataEmph 3 2 2 5 5" xfId="22421" xr:uid="{62E9E824-C3EF-4F18-B2C4-8BA565DD9B49}"/>
    <cellStyle name="SAPBEXaggDataEmph 3 2 2 5 6" xfId="26087" xr:uid="{5C7CBF70-641D-4A56-8539-2B79564FCA2E}"/>
    <cellStyle name="SAPBEXaggDataEmph 3 2 2 5 7" xfId="29618" xr:uid="{B3E27625-36BA-451D-AAC7-D135E486AA21}"/>
    <cellStyle name="SAPBEXaggDataEmph 3 2 2 5 8" xfId="32881" xr:uid="{8368C3D0-FA83-47FE-944F-C7380C506592}"/>
    <cellStyle name="SAPBEXaggDataEmph 3 2 2 6" xfId="3719" xr:uid="{1AB9E6C7-20BB-4FDB-9D57-F5267EECE8EF}"/>
    <cellStyle name="SAPBEXaggDataEmph 3 2 2 6 2" xfId="12780" xr:uid="{62DDEFD7-E41E-48BA-92A6-EDA92C88D18A}"/>
    <cellStyle name="SAPBEXaggDataEmph 3 2 2 6 3" xfId="7545" xr:uid="{7F28D892-5C73-46AE-8061-4C86EE66F2D9}"/>
    <cellStyle name="SAPBEXaggDataEmph 3 2 2 6 4" xfId="18066" xr:uid="{D769BD60-3B48-4CB8-846A-64108CFC2420}"/>
    <cellStyle name="SAPBEXaggDataEmph 3 2 2 6 5" xfId="21821" xr:uid="{307502C4-A0AF-4C9F-945E-E9405EBEA5A1}"/>
    <cellStyle name="SAPBEXaggDataEmph 3 2 2 6 6" xfId="25484" xr:uid="{942792EA-ED34-4B30-B478-83C20ABF0A6B}"/>
    <cellStyle name="SAPBEXaggDataEmph 3 2 2 6 7" xfId="29015" xr:uid="{B8BE0175-5166-440C-9612-89CDA2DE14C8}"/>
    <cellStyle name="SAPBEXaggDataEmph 3 2 2 6 8" xfId="32291" xr:uid="{A58C1546-AF8F-4167-9F6D-99304BC68D6B}"/>
    <cellStyle name="SAPBEXaggDataEmph 3 2 2 7" xfId="3264" xr:uid="{B9EE12EE-03DA-464B-8702-F44CA000FDA3}"/>
    <cellStyle name="SAPBEXaggDataEmph 3 2 2 7 2" xfId="9629" xr:uid="{CAF15D9A-45CE-4C8D-AB0E-952BAD41527E}"/>
    <cellStyle name="SAPBEXaggDataEmph 3 2 2 7 3" xfId="14572" xr:uid="{ADFD1068-1EC8-44DD-A0D8-DA96F095C899}"/>
    <cellStyle name="SAPBEXaggDataEmph 3 2 2 7 4" xfId="17611" xr:uid="{E09B1931-91AF-4667-A701-7F7A99D0E421}"/>
    <cellStyle name="SAPBEXaggDataEmph 3 2 2 7 5" xfId="21367" xr:uid="{95D6D121-41A5-4EA9-9C3B-BE76A9D68D41}"/>
    <cellStyle name="SAPBEXaggDataEmph 3 2 2 7 6" xfId="25029" xr:uid="{60F5C408-15F5-4AFC-B479-967E3A7F06B7}"/>
    <cellStyle name="SAPBEXaggDataEmph 3 2 2 7 7" xfId="28560" xr:uid="{107D6C65-40CB-4265-AE24-9A6AD6431BBB}"/>
    <cellStyle name="SAPBEXaggDataEmph 3 2 2 7 8" xfId="31839" xr:uid="{4179DCD7-B006-4D5F-B180-B425D60C0EB8}"/>
    <cellStyle name="SAPBEXaggDataEmph 3 2 2 8" xfId="11151" xr:uid="{73DDED8B-9348-4BEF-99EF-04A155EED514}"/>
    <cellStyle name="SAPBEXaggDataEmph 3 2 2 9" xfId="12313" xr:uid="{FB27EDA7-810A-4D28-9700-120A62174AC8}"/>
    <cellStyle name="SAPBEXaggDataEmph 3 2 3" xfId="2396" xr:uid="{EA8083C7-77AA-4DD1-97ED-40DEB17570C7}"/>
    <cellStyle name="SAPBEXaggDataEmph 3 2 3 2" xfId="9757" xr:uid="{A7CAF4D8-8B4F-4805-81FC-FD9EEB99F515}"/>
    <cellStyle name="SAPBEXaggDataEmph 3 2 3 3" xfId="13901" xr:uid="{67330F05-20AF-451A-8B3B-AA40BEB446FE}"/>
    <cellStyle name="SAPBEXaggDataEmph 3 2 3 4" xfId="10625" xr:uid="{F3E941A7-B6BD-460B-9E8B-1320BA4660CF}"/>
    <cellStyle name="SAPBEXaggDataEmph 3 2 3 5" xfId="7532" xr:uid="{2C25C99D-7038-400F-A93F-E2588C25E560}"/>
    <cellStyle name="SAPBEXaggDataEmph 3 2 3 6" xfId="20135" xr:uid="{E06306E7-C15E-41D1-B295-255E3F7D7CEE}"/>
    <cellStyle name="SAPBEXaggDataEmph 3 2 3 7" xfId="23872" xr:uid="{28706969-01A8-4C8B-AFDD-AFAEAC3D8E47}"/>
    <cellStyle name="SAPBEXaggDataEmph 3 2 3 8" xfId="30309" xr:uid="{30590771-65A6-4982-9981-93FFEE94A86A}"/>
    <cellStyle name="SAPBEXaggDataEmph 3 2 4" xfId="2140" xr:uid="{CCB3845A-F4BF-45F4-B704-C19CBCE69FF7}"/>
    <cellStyle name="SAPBEXaggDataEmph 3 2 4 2" xfId="9097" xr:uid="{4ADAA647-F556-42A6-A124-901CAC8AC75A}"/>
    <cellStyle name="SAPBEXaggDataEmph 3 2 4 3" xfId="14801" xr:uid="{C85D47C7-C87C-44E0-B401-724046CC2B8E}"/>
    <cellStyle name="SAPBEXaggDataEmph 3 2 4 4" xfId="15505" xr:uid="{94FB5F98-CE2B-4012-89C9-EC3E2459E965}"/>
    <cellStyle name="SAPBEXaggDataEmph 3 2 4 5" xfId="13631" xr:uid="{D330D4BD-F0B2-4CF7-B6C6-E85D6B063CFB}"/>
    <cellStyle name="SAPBEXaggDataEmph 3 2 4 6" xfId="19630" xr:uid="{A49EA0AE-0478-44F7-9C8B-290A7A9806D5}"/>
    <cellStyle name="SAPBEXaggDataEmph 3 2 4 7" xfId="26878" xr:uid="{96FAC23C-8CD8-46BC-80CB-09843630B71B}"/>
    <cellStyle name="SAPBEXaggDataEmph 3 2 4 8" xfId="27044" xr:uid="{DE33457A-D460-452E-B3AC-4E9C35B54D55}"/>
    <cellStyle name="SAPBEXaggDataEmph 3 2 5" xfId="1939" xr:uid="{EBA6212B-EBC7-4D0A-95AE-76C770DF4714}"/>
    <cellStyle name="SAPBEXaggDataEmph 3 2 5 2" xfId="8601" xr:uid="{63174973-B5C9-44BD-929B-3CFA9587038A}"/>
    <cellStyle name="SAPBEXaggDataEmph 3 2 5 3" xfId="13938" xr:uid="{1F966A29-1179-46C3-974C-733EEAE1856F}"/>
    <cellStyle name="SAPBEXaggDataEmph 3 2 5 4" xfId="15054" xr:uid="{A6DCDA43-DBDB-4789-B321-024C11317832}"/>
    <cellStyle name="SAPBEXaggDataEmph 3 2 5 5" xfId="12088" xr:uid="{A233CF30-5C6E-4EA7-9B89-017E5BD63F19}"/>
    <cellStyle name="SAPBEXaggDataEmph 3 2 5 6" xfId="19961" xr:uid="{607F473D-D8C5-457B-B53B-07C60B038FA7}"/>
    <cellStyle name="SAPBEXaggDataEmph 3 2 5 7" xfId="20578" xr:uid="{68A78F06-21D8-4CBE-98F4-6AEEBBD53B0E}"/>
    <cellStyle name="SAPBEXaggDataEmph 3 2 5 8" xfId="27309" xr:uid="{AEA77B2C-B877-4B27-A04C-03BC4FFF0555}"/>
    <cellStyle name="SAPBEXaggDataEmph 3 2 6" xfId="3082" xr:uid="{669DC498-7255-4439-BB07-F1A77381DBA8}"/>
    <cellStyle name="SAPBEXaggDataEmph 3 2 6 2" xfId="10770" xr:uid="{071E85BD-AA08-4DAA-BDF9-ADD81DE7604A}"/>
    <cellStyle name="SAPBEXaggDataEmph 3 2 6 3" xfId="13515" xr:uid="{34C6EA0D-ACC0-4791-93FB-490D9B47685F}"/>
    <cellStyle name="SAPBEXaggDataEmph 3 2 6 4" xfId="17429" xr:uid="{64085C88-5259-43D9-8A48-9DBE53DB5B23}"/>
    <cellStyle name="SAPBEXaggDataEmph 3 2 6 5" xfId="21187" xr:uid="{53AA05EB-8668-4181-8EFA-AFC758CE978D}"/>
    <cellStyle name="SAPBEXaggDataEmph 3 2 6 6" xfId="24848" xr:uid="{E9BD095F-010E-4893-8890-B1CBB1E0364F}"/>
    <cellStyle name="SAPBEXaggDataEmph 3 2 6 7" xfId="28378" xr:uid="{46686151-2ABB-44A4-8A23-FEFBBC3B60F7}"/>
    <cellStyle name="SAPBEXaggDataEmph 3 2 6 8" xfId="31663" xr:uid="{7449B44F-E12C-4E4F-87F6-AB06CAADAEBF}"/>
    <cellStyle name="SAPBEXaggDataEmph 3 2 7" xfId="3602" xr:uid="{FED2ABE9-28BB-4548-B9CD-98912F7E069D}"/>
    <cellStyle name="SAPBEXaggDataEmph 3 2 7 2" xfId="11200" xr:uid="{619EDE48-87DD-478A-AC09-0AC1A5D0AB19}"/>
    <cellStyle name="SAPBEXaggDataEmph 3 2 7 3" xfId="9707" xr:uid="{32D1E080-CEA9-44F9-9469-BEEFF6FDFC71}"/>
    <cellStyle name="SAPBEXaggDataEmph 3 2 7 4" xfId="17949" xr:uid="{36A37DBD-A105-4D91-B968-FBA7415BFBDA}"/>
    <cellStyle name="SAPBEXaggDataEmph 3 2 7 5" xfId="21705" xr:uid="{CBB801AA-0C3F-418B-81D8-1F1E242818D2}"/>
    <cellStyle name="SAPBEXaggDataEmph 3 2 7 6" xfId="25367" xr:uid="{29D1025D-5950-4195-A82C-C0EC9C90DDCF}"/>
    <cellStyle name="SAPBEXaggDataEmph 3 2 7 7" xfId="28898" xr:uid="{2E429F39-4152-40D0-B470-D497DD28B07A}"/>
    <cellStyle name="SAPBEXaggDataEmph 3 2 7 8" xfId="32175" xr:uid="{6A56A329-E472-4F8D-B6E1-92D41FACA366}"/>
    <cellStyle name="SAPBEXaggDataEmph 3 2 8" xfId="4571" xr:uid="{A90B7FE7-A7B7-4E07-90D9-319447521280}"/>
    <cellStyle name="SAPBEXaggDataEmph 3 2 8 2" xfId="12457" xr:uid="{C38182DF-10C3-4D80-8EFE-8B0DEBB6D69E}"/>
    <cellStyle name="SAPBEXaggDataEmph 3 2 8 3" xfId="14002" xr:uid="{745679AA-B7F5-49CD-A155-58834C8307C8}"/>
    <cellStyle name="SAPBEXaggDataEmph 3 2 8 4" xfId="18918" xr:uid="{9D1B9A72-8EF8-4F73-AF0E-615243FB1893}"/>
    <cellStyle name="SAPBEXaggDataEmph 3 2 8 5" xfId="22670" xr:uid="{2D9831B1-2D17-4053-8E69-387C97FEAC57}"/>
    <cellStyle name="SAPBEXaggDataEmph 3 2 8 6" xfId="26335" xr:uid="{4736D569-F41E-4B1D-AB26-2FB0D00810CC}"/>
    <cellStyle name="SAPBEXaggDataEmph 3 2 8 7" xfId="29867" xr:uid="{C8EAABCC-F2EF-4104-9851-4318266A5374}"/>
    <cellStyle name="SAPBEXaggDataEmph 3 2 8 8" xfId="33128" xr:uid="{852EC70F-AED3-41A9-A749-561B3B6DA585}"/>
    <cellStyle name="SAPBEXaggDataEmph 3 2 9" xfId="8722" xr:uid="{0DDB3C3B-060D-439E-8824-AA5F58BDDD68}"/>
    <cellStyle name="SAPBEXaggDataEmph 3 3" xfId="1631" xr:uid="{505BC46F-0357-406E-89FE-3C980C3D8317}"/>
    <cellStyle name="SAPBEXaggDataEmph 3 3 10" xfId="14254" xr:uid="{4450E1E1-38A1-4261-8682-37DB2A243900}"/>
    <cellStyle name="SAPBEXaggDataEmph 3 3 11" xfId="19280" xr:uid="{FBF0F043-BBDB-4139-B94E-7521767B53ED}"/>
    <cellStyle name="SAPBEXaggDataEmph 3 3 12" xfId="19934" xr:uid="{9389631A-3266-4D78-9C8B-1B80DF4AC652}"/>
    <cellStyle name="SAPBEXaggDataEmph 3 3 13" xfId="23686" xr:uid="{441F5972-9E74-4A31-946D-F7ADDDE71544}"/>
    <cellStyle name="SAPBEXaggDataEmph 3 3 14" xfId="30515" xr:uid="{B0522830-CE07-46A7-BF89-A669BCEB1EBB}"/>
    <cellStyle name="SAPBEXaggDataEmph 3 3 2" xfId="2874" xr:uid="{E7A32B91-E433-4197-B62E-C8B4D0FDA88A}"/>
    <cellStyle name="SAPBEXaggDataEmph 3 3 2 2" xfId="9648" xr:uid="{5FA23F2E-4EA8-4DF6-BFF8-DA660E4D702C}"/>
    <cellStyle name="SAPBEXaggDataEmph 3 3 2 3" xfId="14529" xr:uid="{A7D7FACE-FB0E-44EA-9F38-BBE8C38FBFA4}"/>
    <cellStyle name="SAPBEXaggDataEmph 3 3 2 4" xfId="17222" xr:uid="{6D9A9E92-8182-471C-96BA-151C8D764DF0}"/>
    <cellStyle name="SAPBEXaggDataEmph 3 3 2 5" xfId="20980" xr:uid="{E5E49D41-CBF3-4541-B7F0-724F2338EB06}"/>
    <cellStyle name="SAPBEXaggDataEmph 3 3 2 6" xfId="24641" xr:uid="{3028CC58-249F-48D1-938E-8626ECC76A4D}"/>
    <cellStyle name="SAPBEXaggDataEmph 3 3 2 7" xfId="28170" xr:uid="{F838E98C-91C6-43E1-BE1C-82F1CA6A6782}"/>
    <cellStyle name="SAPBEXaggDataEmph 3 3 2 8" xfId="31456" xr:uid="{3253E3B4-D016-4D5E-9302-E4ED56AAAD99}"/>
    <cellStyle name="SAPBEXaggDataEmph 3 3 3" xfId="3380" xr:uid="{3BE347FF-4315-48EA-A339-C3FD09053446}"/>
    <cellStyle name="SAPBEXaggDataEmph 3 3 3 2" xfId="11251" xr:uid="{3FCF7E97-1B0B-4489-A8B0-D0148E8CA722}"/>
    <cellStyle name="SAPBEXaggDataEmph 3 3 3 3" xfId="16871" xr:uid="{24B48F47-43A2-4D37-8779-233CD26C2180}"/>
    <cellStyle name="SAPBEXaggDataEmph 3 3 3 4" xfId="17727" xr:uid="{64D153A3-97FB-4FE1-9A64-D26C6AC1D0CA}"/>
    <cellStyle name="SAPBEXaggDataEmph 3 3 3 5" xfId="21483" xr:uid="{0B46EA70-69EB-4D1A-BA79-D2B0209E01C9}"/>
    <cellStyle name="SAPBEXaggDataEmph 3 3 3 6" xfId="25145" xr:uid="{BF666EA2-0ECE-4782-B34D-7086D3E2BC95}"/>
    <cellStyle name="SAPBEXaggDataEmph 3 3 3 7" xfId="28676" xr:uid="{4B11592F-D3A6-4261-AFC0-2E63459D8E30}"/>
    <cellStyle name="SAPBEXaggDataEmph 3 3 3 8" xfId="31955" xr:uid="{EF7E089A-1CF9-4F2F-B0D2-B05EB616640B}"/>
    <cellStyle name="SAPBEXaggDataEmph 3 3 4" xfId="3628" xr:uid="{4A5992A6-BBE0-42C6-838F-8A30BABFC900}"/>
    <cellStyle name="SAPBEXaggDataEmph 3 3 4 2" xfId="10586" xr:uid="{A0E4EBC0-D0A8-4BFA-965A-C486CA0A451E}"/>
    <cellStyle name="SAPBEXaggDataEmph 3 3 4 3" xfId="8478" xr:uid="{25398D11-5230-4077-99F2-7B3EC669DE60}"/>
    <cellStyle name="SAPBEXaggDataEmph 3 3 4 4" xfId="17975" xr:uid="{A6F616C7-FED2-459F-801B-A94C4265FD90}"/>
    <cellStyle name="SAPBEXaggDataEmph 3 3 4 5" xfId="21731" xr:uid="{F69C62BA-CB71-45B0-800F-43701E660F14}"/>
    <cellStyle name="SAPBEXaggDataEmph 3 3 4 6" xfId="25393" xr:uid="{FBD955C6-AAEC-4882-8E2E-05FC933A749A}"/>
    <cellStyle name="SAPBEXaggDataEmph 3 3 4 7" xfId="28924" xr:uid="{A3A84B02-B22E-4A18-9D22-7755BCC0467B}"/>
    <cellStyle name="SAPBEXaggDataEmph 3 3 4 8" xfId="32201" xr:uid="{4FA850F9-27FC-415A-B5A8-A93803E5B3E7}"/>
    <cellStyle name="SAPBEXaggDataEmph 3 3 5" xfId="4110" xr:uid="{AE0B14D0-2B3A-489F-96FD-47FDB0623B99}"/>
    <cellStyle name="SAPBEXaggDataEmph 3 3 5 2" xfId="6801" xr:uid="{DADC16D9-DB48-4208-A786-A299C087B80C}"/>
    <cellStyle name="SAPBEXaggDataEmph 3 3 5 3" xfId="16860" xr:uid="{A6B93169-C9F4-4AF5-9B16-869DA66E2A3D}"/>
    <cellStyle name="SAPBEXaggDataEmph 3 3 5 4" xfId="18457" xr:uid="{70C6A0D6-F442-4A1D-AF81-845546B7E1EE}"/>
    <cellStyle name="SAPBEXaggDataEmph 3 3 5 5" xfId="22210" xr:uid="{86FA3852-A5E2-4A64-9798-9CA122EC3A7D}"/>
    <cellStyle name="SAPBEXaggDataEmph 3 3 5 6" xfId="25875" xr:uid="{849383DC-8DEC-4C1F-A8A4-B9DD9494B247}"/>
    <cellStyle name="SAPBEXaggDataEmph 3 3 5 7" xfId="29406" xr:uid="{2AE98ECC-27DA-483A-870E-63350A85E1D3}"/>
    <cellStyle name="SAPBEXaggDataEmph 3 3 5 8" xfId="32673" xr:uid="{5CAEB224-BD7D-4404-A9E7-E150DBF0C2FF}"/>
    <cellStyle name="SAPBEXaggDataEmph 3 3 6" xfId="4442" xr:uid="{F3B253B6-728F-4A5D-BA03-7241D0FECC97}"/>
    <cellStyle name="SAPBEXaggDataEmph 3 3 6 2" xfId="12572" xr:uid="{2F6CB4FF-1C8D-47DA-9692-3B28DDC7623C}"/>
    <cellStyle name="SAPBEXaggDataEmph 3 3 6 3" xfId="9808" xr:uid="{CDAF8B6C-4ABD-4F75-9AE9-8556C3D6D70C}"/>
    <cellStyle name="SAPBEXaggDataEmph 3 3 6 4" xfId="18789" xr:uid="{BAA74776-C976-4845-855B-87C524F16F05}"/>
    <cellStyle name="SAPBEXaggDataEmph 3 3 6 5" xfId="22541" xr:uid="{2AC90DB2-F16C-4B88-867C-BD699023C3DC}"/>
    <cellStyle name="SAPBEXaggDataEmph 3 3 6 6" xfId="26206" xr:uid="{3C2BD0DC-F2AE-4BB5-BDA1-EDB29E4D31B4}"/>
    <cellStyle name="SAPBEXaggDataEmph 3 3 6 7" xfId="29738" xr:uid="{2EC97500-5569-4F78-8CF8-F357FAFEB279}"/>
    <cellStyle name="SAPBEXaggDataEmph 3 3 6 8" xfId="33000" xr:uid="{06EFF1EB-A0BC-482A-A312-CCC79E14CD30}"/>
    <cellStyle name="SAPBEXaggDataEmph 3 3 7" xfId="4800" xr:uid="{41DB0A6F-0976-4D31-B2E5-D5F0401F1354}"/>
    <cellStyle name="SAPBEXaggDataEmph 3 3 7 2" xfId="12245" xr:uid="{9AEF05DF-E95D-4D60-9DA0-C9F079BC3240}"/>
    <cellStyle name="SAPBEXaggDataEmph 3 3 7 3" xfId="8319" xr:uid="{E2FF7EAB-A594-4037-9527-7AA095123FD4}"/>
    <cellStyle name="SAPBEXaggDataEmph 3 3 7 4" xfId="19147" xr:uid="{CC023AB3-0287-46B1-A65F-E3B64BF7C0F8}"/>
    <cellStyle name="SAPBEXaggDataEmph 3 3 7 5" xfId="22898" xr:uid="{57C82EB3-CAC9-495E-8D30-793866FF0962}"/>
    <cellStyle name="SAPBEXaggDataEmph 3 3 7 6" xfId="26564" xr:uid="{9AD4BE07-7AA1-4597-BB19-7E99D5CCC1EC}"/>
    <cellStyle name="SAPBEXaggDataEmph 3 3 7 7" xfId="30096" xr:uid="{FD85DB0E-8571-4DD1-AF58-CBCA5E7C9331}"/>
    <cellStyle name="SAPBEXaggDataEmph 3 3 7 8" xfId="33353" xr:uid="{C7F1C8DE-721D-41F2-BA27-CBF81A4991EC}"/>
    <cellStyle name="SAPBEXaggDataEmph 3 3 8" xfId="8310" xr:uid="{07E6F516-1FE7-47CA-8D29-56A1CC611428}"/>
    <cellStyle name="SAPBEXaggDataEmph 3 3 9" xfId="16698" xr:uid="{3FB44893-914C-4324-87AD-B4FA76923F3A}"/>
    <cellStyle name="SAPBEXaggDataEmph 3 4" xfId="2395" xr:uid="{E9032DFA-9336-40E3-8F70-874A6CD79DBC}"/>
    <cellStyle name="SAPBEXaggDataEmph 3 4 2" xfId="10261" xr:uid="{B14C9332-AC13-4277-9CF1-36391A3F94DD}"/>
    <cellStyle name="SAPBEXaggDataEmph 3 4 3" xfId="11646" xr:uid="{8C109613-9D6C-4942-B865-FF87CA469ACE}"/>
    <cellStyle name="SAPBEXaggDataEmph 3 4 4" xfId="11806" xr:uid="{0163BFCD-6F02-4257-AF9D-82C7B031AEC6}"/>
    <cellStyle name="SAPBEXaggDataEmph 3 4 5" xfId="9809" xr:uid="{81AEC59C-CC32-4AA5-9D8A-68896EDBAC53}"/>
    <cellStyle name="SAPBEXaggDataEmph 3 4 6" xfId="23174" xr:uid="{C14E96F6-76B6-4CAF-8A3D-BF2E35B80D1F}"/>
    <cellStyle name="SAPBEXaggDataEmph 3 4 7" xfId="26834" xr:uid="{34606099-6A77-4E51-9FA3-F0AB5720F0FC}"/>
    <cellStyle name="SAPBEXaggDataEmph 3 4 8" xfId="27675" xr:uid="{024F97C7-15F9-4858-842D-463C0AD651BE}"/>
    <cellStyle name="SAPBEXaggDataEmph 3 5" xfId="1950" xr:uid="{8553F394-63C7-4150-83D6-4FFFD37EEABA}"/>
    <cellStyle name="SAPBEXaggDataEmph 3 5 2" xfId="10951" xr:uid="{50A9D8BD-97EE-41F4-8B9F-AC60EB66DE95}"/>
    <cellStyle name="SAPBEXaggDataEmph 3 5 3" xfId="11798" xr:uid="{6333F1ED-473F-486C-B348-DC7EAD1269D4}"/>
    <cellStyle name="SAPBEXaggDataEmph 3 5 4" xfId="9861" xr:uid="{5EAF4126-EC5D-4EFB-99DF-AE999DCFF6B5}"/>
    <cellStyle name="SAPBEXaggDataEmph 3 5 5" xfId="7601" xr:uid="{B15ADE02-581D-420E-ABED-17E77353CC31}"/>
    <cellStyle name="SAPBEXaggDataEmph 3 5 6" xfId="9605" xr:uid="{E8DA1F9B-0093-4D0F-808C-26DAF753099B}"/>
    <cellStyle name="SAPBEXaggDataEmph 3 5 7" xfId="23715" xr:uid="{34EFADF4-9C1F-4AEF-BBE1-61826831D732}"/>
    <cellStyle name="SAPBEXaggDataEmph 3 5 8" xfId="23991" xr:uid="{1A862EDB-4BA4-44D9-B1DB-DA2553780F7B}"/>
    <cellStyle name="SAPBEXaggDataEmph 3 6" xfId="1917" xr:uid="{EF3F7F37-EB70-4A42-90EB-24B41F674474}"/>
    <cellStyle name="SAPBEXaggDataEmph 3 6 2" xfId="10903" xr:uid="{8586F7B8-9E73-4C16-9B2B-5228734CA375}"/>
    <cellStyle name="SAPBEXaggDataEmph 3 6 3" xfId="8209" xr:uid="{8C2E1030-AF7E-4117-BC9A-5039A448740F}"/>
    <cellStyle name="SAPBEXaggDataEmph 3 6 4" xfId="16305" xr:uid="{37B8BCEB-E46C-4C84-8A03-720F1489A264}"/>
    <cellStyle name="SAPBEXaggDataEmph 3 6 5" xfId="19481" xr:uid="{5CD38806-2B97-4430-A0E5-9A1041561095}"/>
    <cellStyle name="SAPBEXaggDataEmph 3 6 6" xfId="23237" xr:uid="{FE6EE4EB-8608-42F4-9FFB-8EEBDA1B758A}"/>
    <cellStyle name="SAPBEXaggDataEmph 3 6 7" xfId="26895" xr:uid="{56399BE0-5AD1-47EB-8080-683ECD04EA7E}"/>
    <cellStyle name="SAPBEXaggDataEmph 3 6 8" xfId="27319" xr:uid="{809FC7EA-BA15-4CD0-BE8E-C8E069B35CBA}"/>
    <cellStyle name="SAPBEXaggDataEmph 3 7" xfId="4119" xr:uid="{CC19266D-0D84-456B-9EA7-DEB565DCACD6}"/>
    <cellStyle name="SAPBEXaggDataEmph 3 7 2" xfId="7006" xr:uid="{2DDC449C-A423-4CA0-8C7D-0FD646C7A7D5}"/>
    <cellStyle name="SAPBEXaggDataEmph 3 7 3" xfId="15420" xr:uid="{0506EE32-D539-4E92-81F9-173A58D99783}"/>
    <cellStyle name="SAPBEXaggDataEmph 3 7 4" xfId="18466" xr:uid="{BE2E8EDA-9E51-4208-B1FF-41CA4BE5FC0B}"/>
    <cellStyle name="SAPBEXaggDataEmph 3 7 5" xfId="22219" xr:uid="{D1FD3089-5763-49B2-BB99-C3C6FA480D82}"/>
    <cellStyle name="SAPBEXaggDataEmph 3 7 6" xfId="25884" xr:uid="{F2301B28-D0B3-4218-88AF-F97CF26A2CEA}"/>
    <cellStyle name="SAPBEXaggDataEmph 3 7 7" xfId="29415" xr:uid="{6963982E-55B2-4738-8064-FDCC9D54DB9D}"/>
    <cellStyle name="SAPBEXaggDataEmph 3 7 8" xfId="32682" xr:uid="{D4B21803-DBF4-4504-B908-446349ABCB8D}"/>
    <cellStyle name="SAPBEXaggDataEmph 3 8" xfId="4677" xr:uid="{8D13282A-FD07-4D2D-A387-EA367EA809B9}"/>
    <cellStyle name="SAPBEXaggDataEmph 3 8 2" xfId="12366" xr:uid="{22D7BA31-C8D6-4A62-9C84-82C1B51B99D4}"/>
    <cellStyle name="SAPBEXaggDataEmph 3 8 3" xfId="15752" xr:uid="{45A62F22-451A-4896-B03E-9B6B6FCC76B9}"/>
    <cellStyle name="SAPBEXaggDataEmph 3 8 4" xfId="19024" xr:uid="{6BB69B17-0EC8-41E0-975E-825F06782AB9}"/>
    <cellStyle name="SAPBEXaggDataEmph 3 8 5" xfId="22776" xr:uid="{66A177AE-978F-4CE6-9555-E7DC353A6249}"/>
    <cellStyle name="SAPBEXaggDataEmph 3 8 6" xfId="26441" xr:uid="{90AAABCA-1B3D-4AED-949B-477B33543C6B}"/>
    <cellStyle name="SAPBEXaggDataEmph 3 8 7" xfId="29973" xr:uid="{261466C9-51C7-426A-9C36-E79DB86FAF99}"/>
    <cellStyle name="SAPBEXaggDataEmph 3 8 8" xfId="33232" xr:uid="{6C80DC20-D30F-4305-ABF2-1E8F2F0DF8EA}"/>
    <cellStyle name="SAPBEXaggDataEmph 3 9" xfId="1824" xr:uid="{4EF0973A-D0D4-4C0D-A556-788C296EDAEA}"/>
    <cellStyle name="SAPBEXaggDataEmph 3 9 2" xfId="8454" xr:uid="{445960E9-2FC2-452A-9159-7BCF85ACEACB}"/>
    <cellStyle name="SAPBEXaggDataEmph 3 9 3" xfId="14899" xr:uid="{0C07658C-A94D-4426-B906-3CFA757E0831}"/>
    <cellStyle name="SAPBEXaggDataEmph 3 9 4" xfId="14846" xr:uid="{F7E7AC22-E3F3-42A2-819E-83F0788FDDC2}"/>
    <cellStyle name="SAPBEXaggDataEmph 3 9 5" xfId="19517" xr:uid="{A1A858B2-65DF-4C09-A797-330D1701C0C2}"/>
    <cellStyle name="SAPBEXaggDataEmph 3 9 6" xfId="23283" xr:uid="{1CD7C34A-C66D-4FD7-9D71-2F8D7AF2106A}"/>
    <cellStyle name="SAPBEXaggDataEmph 3 9 7" xfId="26931" xr:uid="{8E0CBB87-175B-43DE-BFAB-02B0284496A5}"/>
    <cellStyle name="SAPBEXaggDataEmph 3 9 8" xfId="20570" xr:uid="{CA14E5AF-9226-4FFF-89F9-08FAA0306299}"/>
    <cellStyle name="SAPBEXaggDataEmph 4" xfId="1375" xr:uid="{0E713ED5-BADC-4DFC-97B7-DDD76796E75D}"/>
    <cellStyle name="SAPBEXaggDataEmph 5" xfId="1470" xr:uid="{76BC56F6-1C0B-4DF5-8C61-E51167DB649D}"/>
    <cellStyle name="SAPBEXaggDataEmph 6" xfId="668" xr:uid="{BF6D287B-87F2-44A9-BC26-582D2A4553E7}"/>
    <cellStyle name="SAPBEXaggDataEmph 6 10" xfId="6925" xr:uid="{64078E8E-F83E-49F3-BF0D-A2A4670FDE81}"/>
    <cellStyle name="SAPBEXaggDataEmph 6 11" xfId="15521" xr:uid="{DFD0DDFD-0FAC-4648-A816-F5869B021133}"/>
    <cellStyle name="SAPBEXaggDataEmph 6 12" xfId="20198" xr:uid="{07564586-8E46-4B50-9943-82FFFC40C9C8}"/>
    <cellStyle name="SAPBEXaggDataEmph 6 13" xfId="20427" xr:uid="{E0D994A6-D084-4E39-9119-23393E7A22EC}"/>
    <cellStyle name="SAPBEXaggDataEmph 6 14" xfId="27493" xr:uid="{052D76A3-D72D-41EB-BC34-2292FC52E7B3}"/>
    <cellStyle name="SAPBEXaggDataEmph 6 15" xfId="27542" xr:uid="{98487078-0048-4099-BB65-61E3347D0DF4}"/>
    <cellStyle name="SAPBEXaggDataEmph 6 2" xfId="1580" xr:uid="{42809CAE-EE7A-4855-87C0-C6D5AD7284F8}"/>
    <cellStyle name="SAPBEXaggDataEmph 6 2 10" xfId="15377" xr:uid="{522D352D-68EB-4873-91B1-CF0353CA0029}"/>
    <cellStyle name="SAPBEXaggDataEmph 6 2 11" xfId="14734" xr:uid="{E9CB2146-D9C9-4D24-84C9-97F3B04E7D23}"/>
    <cellStyle name="SAPBEXaggDataEmph 6 2 12" xfId="23366" xr:uid="{91BC558F-4AA5-4D23-B727-4096481B1820}"/>
    <cellStyle name="SAPBEXaggDataEmph 6 2 13" xfId="23668" xr:uid="{6B4CC353-8D23-4464-8FA6-2FB5CE3D3220}"/>
    <cellStyle name="SAPBEXaggDataEmph 6 2 14" xfId="30935" xr:uid="{0D930A48-0136-40E5-95F7-CE07F1055715}"/>
    <cellStyle name="SAPBEXaggDataEmph 6 2 2" xfId="2823" xr:uid="{0820C6E0-A5CB-4004-89DD-6644A9F1F30F}"/>
    <cellStyle name="SAPBEXaggDataEmph 6 2 2 2" xfId="8593" xr:uid="{EA0F2762-3258-4F38-9FC8-3A336DD7B921}"/>
    <cellStyle name="SAPBEXaggDataEmph 6 2 2 3" xfId="13809" xr:uid="{3C9FD44E-709C-4315-AE48-6C220AA1D2A9}"/>
    <cellStyle name="SAPBEXaggDataEmph 6 2 2 4" xfId="17171" xr:uid="{1994651C-6E59-4834-B0FE-C60A39CCE1A3}"/>
    <cellStyle name="SAPBEXaggDataEmph 6 2 2 5" xfId="20929" xr:uid="{2B808724-782C-4A09-B603-EF02659860AD}"/>
    <cellStyle name="SAPBEXaggDataEmph 6 2 2 6" xfId="24590" xr:uid="{B38B209C-3657-41FB-B48F-59F50885481A}"/>
    <cellStyle name="SAPBEXaggDataEmph 6 2 2 7" xfId="28119" xr:uid="{7464B14C-B2BF-4BCC-97A7-B6179900DE3A}"/>
    <cellStyle name="SAPBEXaggDataEmph 6 2 2 8" xfId="31405" xr:uid="{6ACC334C-3D34-47E9-A9E2-B7564D190CF1}"/>
    <cellStyle name="SAPBEXaggDataEmph 6 2 3" xfId="3329" xr:uid="{CCD4A75C-A9AB-4F52-BEE6-07B2FC1DDE1A}"/>
    <cellStyle name="SAPBEXaggDataEmph 6 2 3 2" xfId="9958" xr:uid="{E424D1CD-617B-440A-BBD8-FB3C4AABE445}"/>
    <cellStyle name="SAPBEXaggDataEmph 6 2 3 3" xfId="15212" xr:uid="{ACEAE63E-3852-4E0D-931D-529B26C1B8FA}"/>
    <cellStyle name="SAPBEXaggDataEmph 6 2 3 4" xfId="17676" xr:uid="{A575EE2A-E57C-4C2D-9074-D4DB0C358F38}"/>
    <cellStyle name="SAPBEXaggDataEmph 6 2 3 5" xfId="21432" xr:uid="{631E62C8-396F-4DAF-9101-95E0FC7BD5FB}"/>
    <cellStyle name="SAPBEXaggDataEmph 6 2 3 6" xfId="25094" xr:uid="{0F8FE29B-279D-4877-99B5-8ED0C543DB38}"/>
    <cellStyle name="SAPBEXaggDataEmph 6 2 3 7" xfId="28625" xr:uid="{BC0870A0-3E02-4398-BBB2-569169AB887B}"/>
    <cellStyle name="SAPBEXaggDataEmph 6 2 3 8" xfId="31904" xr:uid="{3B70AEC0-1DAC-4731-949D-0553BB16BCAA}"/>
    <cellStyle name="SAPBEXaggDataEmph 6 2 4" xfId="3772" xr:uid="{5662BAB0-D998-4777-84B0-60144632AAE6}"/>
    <cellStyle name="SAPBEXaggDataEmph 6 2 4 2" xfId="13019" xr:uid="{FFC4A053-7856-429D-8B0B-6A89B57F5BBA}"/>
    <cellStyle name="SAPBEXaggDataEmph 6 2 4 3" xfId="15646" xr:uid="{DA3017A4-2233-4A0F-89C1-CA2BCA9940CF}"/>
    <cellStyle name="SAPBEXaggDataEmph 6 2 4 4" xfId="18119" xr:uid="{2B84C5BF-C33F-4CEA-9D59-8E5551CED2C4}"/>
    <cellStyle name="SAPBEXaggDataEmph 6 2 4 5" xfId="21873" xr:uid="{F3F40131-4951-4D8E-960F-33AE5B4B6888}"/>
    <cellStyle name="SAPBEXaggDataEmph 6 2 4 6" xfId="25537" xr:uid="{A1B9F144-AF4B-464D-B455-8F464E759EDE}"/>
    <cellStyle name="SAPBEXaggDataEmph 6 2 4 7" xfId="29068" xr:uid="{42498406-EFEF-4C86-8EF9-11DCD02E5150}"/>
    <cellStyle name="SAPBEXaggDataEmph 6 2 4 8" xfId="32343" xr:uid="{0E5F38F6-7272-4ADF-B818-11FA7E1C7C62}"/>
    <cellStyle name="SAPBEXaggDataEmph 6 2 5" xfId="3260" xr:uid="{82F69BFB-FFF8-4A27-B1C0-6B602B4A9142}"/>
    <cellStyle name="SAPBEXaggDataEmph 6 2 5 2" xfId="11097" xr:uid="{9ABE772B-6CD6-42C2-AD33-7A8803DBFE38}"/>
    <cellStyle name="SAPBEXaggDataEmph 6 2 5 3" xfId="16499" xr:uid="{0CE72106-A7B7-400E-AF70-9CAA3A97802A}"/>
    <cellStyle name="SAPBEXaggDataEmph 6 2 5 4" xfId="17607" xr:uid="{2AECA721-DD3D-43C2-8759-CF24D36CB402}"/>
    <cellStyle name="SAPBEXaggDataEmph 6 2 5 5" xfId="21363" xr:uid="{98BA3C12-E955-4637-9C3C-086E9E4918BA}"/>
    <cellStyle name="SAPBEXaggDataEmph 6 2 5 6" xfId="25025" xr:uid="{5C0119C1-5B95-45B1-9FA5-5EC2C3D64165}"/>
    <cellStyle name="SAPBEXaggDataEmph 6 2 5 7" xfId="28556" xr:uid="{8A763343-E86B-41C6-9B07-C1E2669B291B}"/>
    <cellStyle name="SAPBEXaggDataEmph 6 2 5 8" xfId="31836" xr:uid="{C6DEAD05-0129-44D9-968C-0B058F66692C}"/>
    <cellStyle name="SAPBEXaggDataEmph 6 2 6" xfId="3969" xr:uid="{5E78A55C-9788-4E15-BE86-F7D848146779}"/>
    <cellStyle name="SAPBEXaggDataEmph 6 2 6 2" xfId="9157" xr:uid="{D5C1F67F-EE7F-4F4E-AF27-DBFB85E922D8}"/>
    <cellStyle name="SAPBEXaggDataEmph 6 2 6 3" xfId="14610" xr:uid="{D1CA9359-DCA3-4815-9A0C-D7BBDBD5D725}"/>
    <cellStyle name="SAPBEXaggDataEmph 6 2 6 4" xfId="18316" xr:uid="{2238A3B0-29E7-4D9C-886B-3EDA5310E5AB}"/>
    <cellStyle name="SAPBEXaggDataEmph 6 2 6 5" xfId="22069" xr:uid="{71250521-B236-4321-BE51-93478DA0921D}"/>
    <cellStyle name="SAPBEXaggDataEmph 6 2 6 6" xfId="25734" xr:uid="{F5D9F11E-3544-41F2-87DC-042D13BF4A5C}"/>
    <cellStyle name="SAPBEXaggDataEmph 6 2 6 7" xfId="29265" xr:uid="{8E064888-0C2A-4B03-892E-3F0A589CF96F}"/>
    <cellStyle name="SAPBEXaggDataEmph 6 2 6 8" xfId="32533" xr:uid="{79575DA4-99C7-45D4-926C-104B5EBD6FC9}"/>
    <cellStyle name="SAPBEXaggDataEmph 6 2 7" xfId="4611" xr:uid="{D42E03CC-F573-43FD-B426-89B0400DF689}"/>
    <cellStyle name="SAPBEXaggDataEmph 6 2 7 2" xfId="7357" xr:uid="{F02DB5E8-A0FF-44BE-BAF7-7875717CA440}"/>
    <cellStyle name="SAPBEXaggDataEmph 6 2 7 3" xfId="14125" xr:uid="{225A70EB-9AE0-4EF0-AC40-BF19F481303E}"/>
    <cellStyle name="SAPBEXaggDataEmph 6 2 7 4" xfId="18958" xr:uid="{54E77A6A-7A06-4C96-A5D1-5EB449C4259D}"/>
    <cellStyle name="SAPBEXaggDataEmph 6 2 7 5" xfId="22710" xr:uid="{5DAE124C-0F12-4068-A936-C41355568408}"/>
    <cellStyle name="SAPBEXaggDataEmph 6 2 7 6" xfId="26375" xr:uid="{0791B5B1-90E9-4F85-8D67-9AE5D123F8E4}"/>
    <cellStyle name="SAPBEXaggDataEmph 6 2 7 7" xfId="29907" xr:uid="{434E292B-969B-4E02-BF41-8B8DB3188958}"/>
    <cellStyle name="SAPBEXaggDataEmph 6 2 7 8" xfId="33167" xr:uid="{145600A7-C8E9-43CA-91CD-842AFB2A01D6}"/>
    <cellStyle name="SAPBEXaggDataEmph 6 2 8" xfId="9694" xr:uid="{5B42055C-FA8C-491A-B829-4082CC970BA4}"/>
    <cellStyle name="SAPBEXaggDataEmph 6 2 9" xfId="14510" xr:uid="{8331891F-B8EE-4526-985E-B84244A6371A}"/>
    <cellStyle name="SAPBEXaggDataEmph 6 3" xfId="2001" xr:uid="{7233E6F2-EBB6-455E-8143-981FA529BF31}"/>
    <cellStyle name="SAPBEXaggDataEmph 6 3 2" xfId="8914" xr:uid="{DAB82AF5-D6C2-4A9B-8AE0-B87FD4C678AB}"/>
    <cellStyle name="SAPBEXaggDataEmph 6 3 3" xfId="15361" xr:uid="{C1F1ECF1-BC36-49F1-AE55-1118256F2CF9}"/>
    <cellStyle name="SAPBEXaggDataEmph 6 3 4" xfId="16022" xr:uid="{55A8C4EB-E6FF-4A47-994B-D878E2937FED}"/>
    <cellStyle name="SAPBEXaggDataEmph 6 3 5" xfId="13756" xr:uid="{1D299E3E-57DB-4CAD-B23B-705A24D8426E}"/>
    <cellStyle name="SAPBEXaggDataEmph 6 3 6" xfId="23227" xr:uid="{EEA6853E-1D3E-43D1-BE4C-DD927105B6D1}"/>
    <cellStyle name="SAPBEXaggDataEmph 6 3 7" xfId="15418" xr:uid="{840EA83D-70EB-4AE7-82CC-3D39CBFDB2D1}"/>
    <cellStyle name="SAPBEXaggDataEmph 6 3 8" xfId="27341" xr:uid="{9F040C31-52E7-41CB-B49A-C191FEB6F062}"/>
    <cellStyle name="SAPBEXaggDataEmph 6 4" xfId="2356" xr:uid="{A52D94D3-4ABA-4259-B8D2-74B158C2637A}"/>
    <cellStyle name="SAPBEXaggDataEmph 6 4 2" xfId="10798" xr:uid="{F48672EB-A4E9-4015-BD26-D2DFE5716F79}"/>
    <cellStyle name="SAPBEXaggDataEmph 6 4 3" xfId="8681" xr:uid="{6E329E13-DBBC-49D8-8AE2-D2A8545C5EB1}"/>
    <cellStyle name="SAPBEXaggDataEmph 6 4 4" xfId="15535" xr:uid="{FFF6A5C1-D916-4619-9B68-331C6796385C}"/>
    <cellStyle name="SAPBEXaggDataEmph 6 4 5" xfId="11669" xr:uid="{53DDD64E-4ED6-49F0-A219-A47D3857B042}"/>
    <cellStyle name="SAPBEXaggDataEmph 6 4 6" xfId="20242" xr:uid="{2C6C986B-DDF8-47F7-9739-F6C4EBED7E2C}"/>
    <cellStyle name="SAPBEXaggDataEmph 6 4 7" xfId="23832" xr:uid="{3AFB3830-29DB-41AE-A24D-18007CCF65E6}"/>
    <cellStyle name="SAPBEXaggDataEmph 6 4 8" xfId="30340" xr:uid="{CBB2994A-F832-4A10-A492-C9A3A109AA6D}"/>
    <cellStyle name="SAPBEXaggDataEmph 6 5" xfId="3922" xr:uid="{2684EBC4-3A99-4F4D-A5F1-287367B265B7}"/>
    <cellStyle name="SAPBEXaggDataEmph 6 5 2" xfId="10614" xr:uid="{56D31658-CEE3-44F3-904E-8BC115066B50}"/>
    <cellStyle name="SAPBEXaggDataEmph 6 5 3" xfId="17046" xr:uid="{2BACD500-D99F-4ADE-8A1A-954DF4492ED1}"/>
    <cellStyle name="SAPBEXaggDataEmph 6 5 4" xfId="18269" xr:uid="{F717A5AD-638F-4201-93E0-CBF549E55DC6}"/>
    <cellStyle name="SAPBEXaggDataEmph 6 5 5" xfId="22022" xr:uid="{E6CA6866-7345-4348-A4DE-2552281AE62D}"/>
    <cellStyle name="SAPBEXaggDataEmph 6 5 6" xfId="25687" xr:uid="{5C5C2A2E-74C5-49AA-A3DB-8EE4369EF68A}"/>
    <cellStyle name="SAPBEXaggDataEmph 6 5 7" xfId="29218" xr:uid="{6495DC75-C960-4D8C-98FF-C2D4D1F64661}"/>
    <cellStyle name="SAPBEXaggDataEmph 6 5 8" xfId="32486" xr:uid="{EF22EEC3-F450-48D5-A6CA-5610623CEA15}"/>
    <cellStyle name="SAPBEXaggDataEmph 6 6" xfId="4103" xr:uid="{320D534B-9BDA-422D-8BA0-F00C5CBB2928}"/>
    <cellStyle name="SAPBEXaggDataEmph 6 6 2" xfId="7101" xr:uid="{8C69AD7C-0815-4BBF-9915-3D5AC6D7E097}"/>
    <cellStyle name="SAPBEXaggDataEmph 6 6 3" xfId="13641" xr:uid="{AE3E1C32-B4BB-405F-B268-B5B25B7A7791}"/>
    <cellStyle name="SAPBEXaggDataEmph 6 6 4" xfId="18450" xr:uid="{22062371-CACA-4F90-B091-735D9056AB65}"/>
    <cellStyle name="SAPBEXaggDataEmph 6 6 5" xfId="22203" xr:uid="{AF6AAF3C-00FD-4EC4-BB74-D3CDDC013462}"/>
    <cellStyle name="SAPBEXaggDataEmph 6 6 6" xfId="25868" xr:uid="{4801B1D5-C569-4A99-8CAD-CB4F7D5598CB}"/>
    <cellStyle name="SAPBEXaggDataEmph 6 6 7" xfId="29399" xr:uid="{24941578-FAF6-49BD-A026-7559A46BE063}"/>
    <cellStyle name="SAPBEXaggDataEmph 6 6 8" xfId="32666" xr:uid="{3D8C2BB6-B9FF-412A-AE50-4D58EDE8D970}"/>
    <cellStyle name="SAPBEXaggDataEmph 6 7" xfId="3638" xr:uid="{BA663847-D44A-4CD8-AFC5-994BD4822D2C}"/>
    <cellStyle name="SAPBEXaggDataEmph 6 7 2" xfId="8388" xr:uid="{43E01244-3072-4520-8F4D-7202F3E4E059}"/>
    <cellStyle name="SAPBEXaggDataEmph 6 7 3" xfId="15346" xr:uid="{B09F9DC9-08D6-414E-AC46-311158BB4CAC}"/>
    <cellStyle name="SAPBEXaggDataEmph 6 7 4" xfId="17985" xr:uid="{D89D02E5-0CF4-4F4E-B47B-C0246B30B8C3}"/>
    <cellStyle name="SAPBEXaggDataEmph 6 7 5" xfId="21741" xr:uid="{EBE9C91D-85D7-4160-AD87-812F5CF63EBA}"/>
    <cellStyle name="SAPBEXaggDataEmph 6 7 6" xfId="25403" xr:uid="{8CB71957-36E2-47D6-9A4A-7566C669EB4B}"/>
    <cellStyle name="SAPBEXaggDataEmph 6 7 7" xfId="28934" xr:uid="{13408B50-9151-4B52-B425-56EB6156DCC9}"/>
    <cellStyle name="SAPBEXaggDataEmph 6 7 8" xfId="32211" xr:uid="{8D385BF0-0A75-4DA1-B89F-5E17E7164FB4}"/>
    <cellStyle name="SAPBEXaggDataEmph 6 8" xfId="3829" xr:uid="{27D45282-1305-411D-84B7-F070E8555C04}"/>
    <cellStyle name="SAPBEXaggDataEmph 6 8 2" xfId="6936" xr:uid="{2FD09850-1D47-43E4-A26E-A625215BC29B}"/>
    <cellStyle name="SAPBEXaggDataEmph 6 8 3" xfId="16744" xr:uid="{DA909978-2517-4FD3-8FA3-23BF28407FF0}"/>
    <cellStyle name="SAPBEXaggDataEmph 6 8 4" xfId="18176" xr:uid="{C4DD0805-6BE9-4106-B124-B1005AF05B3F}"/>
    <cellStyle name="SAPBEXaggDataEmph 6 8 5" xfId="21929" xr:uid="{34F73475-3EF1-4CC7-A6C5-F6E83D8FAFCF}"/>
    <cellStyle name="SAPBEXaggDataEmph 6 8 6" xfId="25594" xr:uid="{F3C4552F-D9E4-4FC7-892F-D372CF1F5BE0}"/>
    <cellStyle name="SAPBEXaggDataEmph 6 8 7" xfId="29125" xr:uid="{7B9E5578-DB72-411F-8C1F-21F36D77935D}"/>
    <cellStyle name="SAPBEXaggDataEmph 6 8 8" xfId="32397" xr:uid="{82EEBC34-1398-422F-90C2-1873C62F0418}"/>
    <cellStyle name="SAPBEXaggDataEmph 6 9" xfId="9726" xr:uid="{6E4AF237-8F60-4762-95BF-563B3F5EB35F}"/>
    <cellStyle name="SAPBEXaggDataEmph 7" xfId="1533" xr:uid="{B2A52A07-7872-4A40-9154-ABA3024D1246}"/>
    <cellStyle name="SAPBEXaggDataEmph 7 10" xfId="16927" xr:uid="{F0785C14-1A03-4734-85BF-5EAE1B60CB8E}"/>
    <cellStyle name="SAPBEXaggDataEmph 7 11" xfId="14056" xr:uid="{E1BF51A1-5B49-459B-9EE0-32927DD7F6A1}"/>
    <cellStyle name="SAPBEXaggDataEmph 7 12" xfId="19678" xr:uid="{424608D9-1C5D-444B-9FF6-243DDE3C242C}"/>
    <cellStyle name="SAPBEXaggDataEmph 7 13" xfId="23932" xr:uid="{CC9F8B80-3B1C-434B-9917-6C8C2D89598B}"/>
    <cellStyle name="SAPBEXaggDataEmph 7 14" xfId="30939" xr:uid="{B60CCFA1-1247-46AF-9BAC-1E5B651F184A}"/>
    <cellStyle name="SAPBEXaggDataEmph 7 2" xfId="2776" xr:uid="{66B13620-8E82-49F9-91B3-7554DF105A0D}"/>
    <cellStyle name="SAPBEXaggDataEmph 7 2 2" xfId="9019" xr:uid="{D290D2F5-5E97-4878-A25B-97C0FE194052}"/>
    <cellStyle name="SAPBEXaggDataEmph 7 2 3" xfId="13381" xr:uid="{9F7D3C6C-71A2-40FE-B341-6D5629A35DA6}"/>
    <cellStyle name="SAPBEXaggDataEmph 7 2 4" xfId="17124" xr:uid="{6B079BE9-7E5A-423F-A19E-3E08BFF399D1}"/>
    <cellStyle name="SAPBEXaggDataEmph 7 2 5" xfId="20882" xr:uid="{BE99FFA9-FD22-49E8-8B26-E4FDDC79426E}"/>
    <cellStyle name="SAPBEXaggDataEmph 7 2 6" xfId="24543" xr:uid="{2EE7BCD8-6DAA-458B-A458-CD15E0253F36}"/>
    <cellStyle name="SAPBEXaggDataEmph 7 2 7" xfId="28072" xr:uid="{C6E86FE3-2C99-4C93-807D-9E7ED6289016}"/>
    <cellStyle name="SAPBEXaggDataEmph 7 2 8" xfId="31358" xr:uid="{CA75C4B8-B2BC-4C1F-8BF9-E4B77E3C0A6E}"/>
    <cellStyle name="SAPBEXaggDataEmph 7 3" xfId="3282" xr:uid="{A258B7A3-8551-4B32-AAF0-45CE249ABF3B}"/>
    <cellStyle name="SAPBEXaggDataEmph 7 3 2" xfId="11323" xr:uid="{D5D56BE8-A012-4E24-9A42-CC7F03DFD0CB}"/>
    <cellStyle name="SAPBEXaggDataEmph 7 3 3" xfId="16334" xr:uid="{23F47C20-F3E4-4624-9E92-D47181482E50}"/>
    <cellStyle name="SAPBEXaggDataEmph 7 3 4" xfId="17629" xr:uid="{CF477298-A4DE-44DC-A57C-D55FC9DD8E69}"/>
    <cellStyle name="SAPBEXaggDataEmph 7 3 5" xfId="21385" xr:uid="{4EA1B458-4D61-40E6-A174-661C8983C2E4}"/>
    <cellStyle name="SAPBEXaggDataEmph 7 3 6" xfId="25047" xr:uid="{AC711D0C-BF48-4783-8ECC-CAA9A223989B}"/>
    <cellStyle name="SAPBEXaggDataEmph 7 3 7" xfId="28578" xr:uid="{C36AB5CA-8AC8-4F49-9405-5960CCE83180}"/>
    <cellStyle name="SAPBEXaggDataEmph 7 3 8" xfId="31857" xr:uid="{24578E23-FBCB-467E-A1D4-2F9607B754F0}"/>
    <cellStyle name="SAPBEXaggDataEmph 7 4" xfId="3683" xr:uid="{9E728FB3-7954-4FE9-BB1A-D40F46D0AA49}"/>
    <cellStyle name="SAPBEXaggDataEmph 7 4 2" xfId="10492" xr:uid="{55FC3981-24A0-4EB7-A11D-3F6321FC6AF8}"/>
    <cellStyle name="SAPBEXaggDataEmph 7 4 3" xfId="16914" xr:uid="{DE6A7B6C-8A9A-4208-9307-F84F6F918307}"/>
    <cellStyle name="SAPBEXaggDataEmph 7 4 4" xfId="18030" xr:uid="{EBA07415-EFD7-47F7-BC44-D46326144E73}"/>
    <cellStyle name="SAPBEXaggDataEmph 7 4 5" xfId="21786" xr:uid="{76089273-C1DE-4C3D-B496-ECC79A76647D}"/>
    <cellStyle name="SAPBEXaggDataEmph 7 4 6" xfId="25448" xr:uid="{1A1B06F3-D85C-460A-AF79-4402995FD0ED}"/>
    <cellStyle name="SAPBEXaggDataEmph 7 4 7" xfId="28979" xr:uid="{ED605353-A337-4975-86E1-2571AF432725}"/>
    <cellStyle name="SAPBEXaggDataEmph 7 4 8" xfId="32256" xr:uid="{E4925DDC-9E20-41F3-B439-7718F26AF33D}"/>
    <cellStyle name="SAPBEXaggDataEmph 7 5" xfId="2458" xr:uid="{4E497B9B-C422-4084-9969-0C1E73CEFF49}"/>
    <cellStyle name="SAPBEXaggDataEmph 7 5 2" xfId="8852" xr:uid="{DFAC0A25-9E1A-4AFD-8068-840793E8D921}"/>
    <cellStyle name="SAPBEXaggDataEmph 7 5 3" xfId="14072" xr:uid="{08C2CFE2-61F9-42B6-AEDD-2A16F419921B}"/>
    <cellStyle name="SAPBEXaggDataEmph 7 5 4" xfId="16945" xr:uid="{EB5114B1-1D69-4E90-BF32-E707B04F053B}"/>
    <cellStyle name="SAPBEXaggDataEmph 7 5 5" xfId="7696" xr:uid="{AF7B1FF6-8535-44E1-AA70-17CD08D5FD1C}"/>
    <cellStyle name="SAPBEXaggDataEmph 7 5 6" xfId="23152" xr:uid="{FE7704F8-D2A5-4AF0-8506-DC49B7450589}"/>
    <cellStyle name="SAPBEXaggDataEmph 7 5 7" xfId="26799" xr:uid="{055FF17F-A0F7-4917-BED1-2D38D67CF813}"/>
    <cellStyle name="SAPBEXaggDataEmph 7 5 8" xfId="30258" xr:uid="{F9D32798-161B-4AE8-9AB6-88E2D71C80E9}"/>
    <cellStyle name="SAPBEXaggDataEmph 7 6" xfId="2672" xr:uid="{AAB3C59F-6F3B-459C-AE5E-6C5D67DDB1BF}"/>
    <cellStyle name="SAPBEXaggDataEmph 7 6 2" xfId="7925" xr:uid="{7A26A09C-8CF5-4D1C-BFB9-8392D0B9739E}"/>
    <cellStyle name="SAPBEXaggDataEmph 7 6 3" xfId="9116" xr:uid="{88034B60-0E75-43B6-8710-9718E1B07A19}"/>
    <cellStyle name="SAPBEXaggDataEmph 7 6 4" xfId="7665" xr:uid="{6A65C571-6C25-4966-80C3-CD9A5D113926}"/>
    <cellStyle name="SAPBEXaggDataEmph 7 6 5" xfId="20778" xr:uid="{6E9928DD-F7A6-4C76-A6B6-FFA57443C864}"/>
    <cellStyle name="SAPBEXaggDataEmph 7 6 6" xfId="24439" xr:uid="{E29EBEE1-B612-496E-B0BC-A8FFCB0A140E}"/>
    <cellStyle name="SAPBEXaggDataEmph 7 6 7" xfId="27968" xr:uid="{A49B984F-246A-490A-8068-0B20C65396E5}"/>
    <cellStyle name="SAPBEXaggDataEmph 7 6 8" xfId="31256" xr:uid="{0E19DF76-6C4C-4AC2-B737-107321D8B655}"/>
    <cellStyle name="SAPBEXaggDataEmph 7 7" xfId="4764" xr:uid="{2DE2CD86-482C-4541-A344-22044108F3E9}"/>
    <cellStyle name="SAPBEXaggDataEmph 7 7 2" xfId="12281" xr:uid="{E45B37B3-ACA9-443E-B92A-75FC1EDF0D92}"/>
    <cellStyle name="SAPBEXaggDataEmph 7 7 3" xfId="15795" xr:uid="{550917A1-EF5B-4979-B264-3A25C9F420F3}"/>
    <cellStyle name="SAPBEXaggDataEmph 7 7 4" xfId="19111" xr:uid="{5501423F-482D-4A06-B6A7-6DC66B3A6B8B}"/>
    <cellStyle name="SAPBEXaggDataEmph 7 7 5" xfId="22862" xr:uid="{011DBF7D-2426-421D-BB1B-0257F31B1CB9}"/>
    <cellStyle name="SAPBEXaggDataEmph 7 7 6" xfId="26528" xr:uid="{F0478ACA-B5F7-4EF9-8F8A-6C7BCEBC57F1}"/>
    <cellStyle name="SAPBEXaggDataEmph 7 7 7" xfId="30060" xr:uid="{6A18AEDA-FC4D-428F-A456-6212301B14CB}"/>
    <cellStyle name="SAPBEXaggDataEmph 7 7 8" xfId="33317" xr:uid="{843282AE-D30A-4B17-93E5-DF608490B4D0}"/>
    <cellStyle name="SAPBEXaggDataEmph 7 8" xfId="11518" xr:uid="{A46B6BB3-BFB0-4198-B652-1479DB2E28A4}"/>
    <cellStyle name="SAPBEXaggDataEmph 7 9" xfId="16147" xr:uid="{EE83A3F3-C093-45E4-8141-162C29B8DCD1}"/>
    <cellStyle name="SAPBEXaggDataEmph 8" xfId="1828" xr:uid="{87234597-BCFD-41F0-B7D3-FACD84ED491C}"/>
    <cellStyle name="SAPBEXaggDataEmph 8 2" xfId="7981" xr:uid="{B8CAF38C-1A6A-4351-BD7F-4E16A1A60EAF}"/>
    <cellStyle name="SAPBEXaggDataEmph 8 3" xfId="13448" xr:uid="{00FBB0B9-B498-43E8-A01A-960E9D992981}"/>
    <cellStyle name="SAPBEXaggDataEmph 8 4" xfId="11271" xr:uid="{FC1B9A83-713C-4122-BAD0-EEE89E3ABD8D}"/>
    <cellStyle name="SAPBEXaggDataEmph 8 5" xfId="19515" xr:uid="{DFFA6875-EDBA-4C55-9A23-DAF485BA6459}"/>
    <cellStyle name="SAPBEXaggDataEmph 8 6" xfId="23280" xr:uid="{F6E35B58-5664-474F-8FE8-B64F7C8D1F5F}"/>
    <cellStyle name="SAPBEXaggDataEmph 8 7" xfId="26929" xr:uid="{D24BC465-0931-45D7-94D2-A9906FFBB7B2}"/>
    <cellStyle name="SAPBEXaggDataEmph 8 8" xfId="27076" xr:uid="{18B0968D-D4D7-4BBF-A291-C274C6B09C0C}"/>
    <cellStyle name="SAPBEXaggDataEmph 9" xfId="2669" xr:uid="{2C06828A-047E-4AC0-9194-8445E4CA1F81}"/>
    <cellStyle name="SAPBEXaggDataEmph 9 2" xfId="9657" xr:uid="{4DF38B33-381E-4E60-96E3-E1342179869C}"/>
    <cellStyle name="SAPBEXaggDataEmph 9 3" xfId="14542" xr:uid="{4F25361F-B257-4E49-BEEF-DAC862901E49}"/>
    <cellStyle name="SAPBEXaggDataEmph 9 4" xfId="7666" xr:uid="{1BA47BAA-5230-43C5-9C1F-A27F5286C2C2}"/>
    <cellStyle name="SAPBEXaggDataEmph 9 5" xfId="20775" xr:uid="{83FEE9CF-8ABC-40ED-86D6-0DFA6ED9C738}"/>
    <cellStyle name="SAPBEXaggDataEmph 9 6" xfId="24436" xr:uid="{1981390F-775F-4B97-9C4F-95F923DF8EDD}"/>
    <cellStyle name="SAPBEXaggDataEmph 9 7" xfId="27965" xr:uid="{0BF1824F-6B7A-4E93-B280-6385FBA30F45}"/>
    <cellStyle name="SAPBEXaggDataEmph 9 8" xfId="31253" xr:uid="{0D7B6DDC-11A4-4852-B180-4262005AFAC8}"/>
    <cellStyle name="SAPBEXaggItem" xfId="472" xr:uid="{FF8E0997-F2F2-41E4-97FD-8C4D55C625A8}"/>
    <cellStyle name="SAPBEXaggItem 10" xfId="1829" xr:uid="{A8602BEB-120B-4833-BE9D-D85704B091F6}"/>
    <cellStyle name="SAPBEXaggItem 10 2" xfId="13072" xr:uid="{23F2B19E-055D-4F51-A943-C0A1DA40D479}"/>
    <cellStyle name="SAPBEXaggItem 10 3" xfId="15609" xr:uid="{1118E275-BFA8-432C-9B08-368F24A4B04D}"/>
    <cellStyle name="SAPBEXaggItem 10 4" xfId="13229" xr:uid="{36C66C22-DBD8-4798-9567-6B816805BC1A}"/>
    <cellStyle name="SAPBEXaggItem 10 5" xfId="20456" xr:uid="{54188362-95B1-4573-9440-E95691081650}"/>
    <cellStyle name="SAPBEXaggItem 10 6" xfId="23279" xr:uid="{3E335053-98B2-447B-9553-339F22CEC6E1}"/>
    <cellStyle name="SAPBEXaggItem 10 7" xfId="27699" xr:uid="{E9BD7124-A405-4563-AF68-4BD33774D6C8}"/>
    <cellStyle name="SAPBEXaggItem 10 8" xfId="30422" xr:uid="{B30E4FB4-EB4B-4BB3-AC56-30A83D6FB30D}"/>
    <cellStyle name="SAPBEXaggItem 11" xfId="2548" xr:uid="{1EF97B3A-1D2E-4EB6-AA01-D57DCB4BE64E}"/>
    <cellStyle name="SAPBEXaggItem 11 2" xfId="10727" xr:uid="{20410639-4F5C-4904-ACD8-EC7C019220E2}"/>
    <cellStyle name="SAPBEXaggItem 11 3" xfId="13517" xr:uid="{5EFF1D3E-6620-43BD-A760-32AE8675BB68}"/>
    <cellStyle name="SAPBEXaggItem 11 4" xfId="14226" xr:uid="{064D40CA-4536-45F4-B10B-53841A365679}"/>
    <cellStyle name="SAPBEXaggItem 11 5" xfId="19315" xr:uid="{25B35407-4713-4EF5-9CE4-3148E215AFC9}"/>
    <cellStyle name="SAPBEXaggItem 11 6" xfId="23082" xr:uid="{75B057C9-11C7-4103-8F53-42C2528ED005}"/>
    <cellStyle name="SAPBEXaggItem 11 7" xfId="26727" xr:uid="{098A1583-FA16-4159-9171-18F3646B95F6}"/>
    <cellStyle name="SAPBEXaggItem 11 8" xfId="31137" xr:uid="{522D4D6A-03E0-41E1-B4A1-9B2EF17C83E1}"/>
    <cellStyle name="SAPBEXaggItem 12" xfId="3577" xr:uid="{D2F9D477-5519-4F77-9DC2-A470E4B3D83A}"/>
    <cellStyle name="SAPBEXaggItem 12 2" xfId="10122" xr:uid="{B3E7C088-BE7D-4874-AA0B-E084602A2BE1}"/>
    <cellStyle name="SAPBEXaggItem 12 3" xfId="7444" xr:uid="{3651F2F6-5036-4D91-9ED0-C49EEE10EDE3}"/>
    <cellStyle name="SAPBEXaggItem 12 4" xfId="17924" xr:uid="{BB606CFA-91F4-4575-B401-6914447FAE15}"/>
    <cellStyle name="SAPBEXaggItem 12 5" xfId="21680" xr:uid="{61D7641C-05E4-452C-9F0F-33325A9A0F85}"/>
    <cellStyle name="SAPBEXaggItem 12 6" xfId="25342" xr:uid="{B382EE3D-938F-4D5F-9433-D62CC6850BD2}"/>
    <cellStyle name="SAPBEXaggItem 12 7" xfId="28873" xr:uid="{60D4D3C3-1EEF-494B-ABB1-E08C7EAB854E}"/>
    <cellStyle name="SAPBEXaggItem 12 8" xfId="32151" xr:uid="{7E8D2E4A-E0B9-4AAD-9AA1-5D2CFB8EA398}"/>
    <cellStyle name="SAPBEXaggItem 13" xfId="3111" xr:uid="{4C180CB9-F003-43BA-8295-386367E20E58}"/>
    <cellStyle name="SAPBEXaggItem 13 2" xfId="10612" xr:uid="{103450F9-19D0-4162-A2D2-BD77B5A02782}"/>
    <cellStyle name="SAPBEXaggItem 13 3" xfId="11742" xr:uid="{887318F2-ECC9-4883-B2F0-216B940083EB}"/>
    <cellStyle name="SAPBEXaggItem 13 4" xfId="17458" xr:uid="{C89BA1E3-F707-4F68-87DE-0C859F71200E}"/>
    <cellStyle name="SAPBEXaggItem 13 5" xfId="21214" xr:uid="{A1528948-D553-491E-AA23-C0AA2E392687}"/>
    <cellStyle name="SAPBEXaggItem 13 6" xfId="24877" xr:uid="{CCEBF515-56B3-4E5D-8761-8A65286B482C}"/>
    <cellStyle name="SAPBEXaggItem 13 7" xfId="28407" xr:uid="{E69CDC2D-15ED-4EFC-987C-E72D28EB89D8}"/>
    <cellStyle name="SAPBEXaggItem 13 8" xfId="31689" xr:uid="{532AA005-0A30-49DD-B036-6F1F7B603F1C}"/>
    <cellStyle name="SAPBEXaggItem 14" xfId="4466" xr:uid="{3DDF803F-39B6-4BFF-B3A0-358524423E64}"/>
    <cellStyle name="SAPBEXaggItem 14 2" xfId="12510" xr:uid="{9E404257-7F22-4A29-AF7F-F15D3D184CCE}"/>
    <cellStyle name="SAPBEXaggItem 14 3" xfId="8577" xr:uid="{BF6599C1-3800-474B-8ACF-7EF46366C750}"/>
    <cellStyle name="SAPBEXaggItem 14 4" xfId="18813" xr:uid="{D4530D2B-7584-44FC-8461-5DFF3895278C}"/>
    <cellStyle name="SAPBEXaggItem 14 5" xfId="22565" xr:uid="{C800271E-2BE9-43BB-B945-D78047321801}"/>
    <cellStyle name="SAPBEXaggItem 14 6" xfId="26230" xr:uid="{98DF37C8-1C5A-4125-9DF1-41E822CF3950}"/>
    <cellStyle name="SAPBEXaggItem 14 7" xfId="29762" xr:uid="{7C2DDC5E-603C-4170-9462-28694F665152}"/>
    <cellStyle name="SAPBEXaggItem 14 8" xfId="33024" xr:uid="{140192D8-E45F-486A-820F-919D04914E00}"/>
    <cellStyle name="SAPBEXaggItem 15" xfId="4471" xr:uid="{05F82648-0102-47C1-9538-9772EC6089E3}"/>
    <cellStyle name="SAPBEXaggItem 15 2" xfId="12552" xr:uid="{EB35253C-BFFE-48E1-9708-5A0587DAEFEA}"/>
    <cellStyle name="SAPBEXaggItem 15 3" xfId="6929" xr:uid="{59D622A1-C469-4E7E-B10C-79A9130B10AE}"/>
    <cellStyle name="SAPBEXaggItem 15 4" xfId="18818" xr:uid="{9817018C-4305-4B3C-9614-5E145D311F95}"/>
    <cellStyle name="SAPBEXaggItem 15 5" xfId="22570" xr:uid="{5CA8654D-C633-45E3-AA20-F4A3D00AEFCB}"/>
    <cellStyle name="SAPBEXaggItem 15 6" xfId="26235" xr:uid="{DB304665-A7D9-431C-9090-31BAC676ADC0}"/>
    <cellStyle name="SAPBEXaggItem 15 7" xfId="29767" xr:uid="{14B8D29F-3303-4D05-BE1C-80FB3D48D2A4}"/>
    <cellStyle name="SAPBEXaggItem 15 8" xfId="33029" xr:uid="{6691839B-76BD-452C-9DD2-C5A11EC62BED}"/>
    <cellStyle name="SAPBEXaggItem 16" xfId="6353" xr:uid="{EEE0AD6E-7A8A-462B-B6AF-FC991EFA47CD}"/>
    <cellStyle name="SAPBEXaggItem 16 2" xfId="13251" xr:uid="{406460F1-617C-4EB4-A330-9AF95B2D18AB}"/>
    <cellStyle name="SAPBEXaggItem 16 3" xfId="8071" xr:uid="{B754E16C-6B9A-4E9F-BBCE-CD5B7996947B}"/>
    <cellStyle name="SAPBEXaggItem 16 4" xfId="20598" xr:uid="{6FFD5003-F584-4491-9C5D-15F698B26658}"/>
    <cellStyle name="SAPBEXaggItem 16 5" xfId="24278" xr:uid="{37553894-9714-48B7-ADB9-44974FC75277}"/>
    <cellStyle name="SAPBEXaggItem 16 6" xfId="27797" xr:uid="{CFF03A1C-4CE5-47CE-9D00-D4F9586964C3}"/>
    <cellStyle name="SAPBEXaggItem 16 7" xfId="31014" xr:uid="{F4596FC2-0D8F-433C-A7EB-3BD3EFD800B0}"/>
    <cellStyle name="SAPBEXaggItem 16 8" xfId="33617" xr:uid="{3F74BDD5-C717-4ABA-B162-D13F1DD05454}"/>
    <cellStyle name="SAPBEXaggItem 17" xfId="11654" xr:uid="{C25188C9-AB9E-4C61-92EE-864DAF117D5D}"/>
    <cellStyle name="SAPBEXaggItem 18" xfId="16014" xr:uid="{F1245845-A147-4D17-92F1-4DE615FAE719}"/>
    <cellStyle name="SAPBEXaggItem 19" xfId="13209" xr:uid="{4F77E7B5-51DD-4FFA-9D31-16B12E4F6EBA}"/>
    <cellStyle name="SAPBEXaggItem 2" xfId="1108" xr:uid="{C79717C3-394F-4372-8C89-0F0C17551DB5}"/>
    <cellStyle name="SAPBEXaggItem 2 10" xfId="8720" xr:uid="{784C1333-1A56-4305-A9A6-D057EB2E2D51}"/>
    <cellStyle name="SAPBEXaggItem 2 11" xfId="15003" xr:uid="{1E3A0A85-BFBF-4B78-88C7-C7C42F7CC6F3}"/>
    <cellStyle name="SAPBEXaggItem 2 12" xfId="15692" xr:uid="{B2BB8713-AE51-4C56-8190-DCE1EAD69721}"/>
    <cellStyle name="SAPBEXaggItem 2 13" xfId="19838" xr:uid="{DF5D1D7D-669B-46F8-A542-94EE76B1C95D}"/>
    <cellStyle name="SAPBEXaggItem 2 14" xfId="23598" xr:uid="{27CCCCEA-085F-4BBC-AEC1-E28B43DAB6F2}"/>
    <cellStyle name="SAPBEXaggItem 2 15" xfId="27204" xr:uid="{64B7F907-F567-4811-B3DD-E6BE258242CF}"/>
    <cellStyle name="SAPBEXaggItem 2 16" xfId="30663" xr:uid="{70BDD6CC-C6DF-4739-86C1-B60B4FAC54B3}"/>
    <cellStyle name="SAPBEXaggItem 2 17" xfId="33823" xr:uid="{90C4DE77-6C63-4B7D-9D07-506659129577}"/>
    <cellStyle name="SAPBEXaggItem 2 2" xfId="1109" xr:uid="{4CD6AE5D-A319-4000-BBD7-1309A6635BCD}"/>
    <cellStyle name="SAPBEXaggItem 2 2 10" xfId="16302" xr:uid="{DF22DF5F-0A44-4826-908E-A4AAA77918BD}"/>
    <cellStyle name="SAPBEXaggItem 2 2 11" xfId="8562" xr:uid="{E41940FD-130B-4A86-B204-0E8389816EF4}"/>
    <cellStyle name="SAPBEXaggItem 2 2 12" xfId="19837" xr:uid="{ED9855C4-0D42-4B15-A880-3C4F280548E1}"/>
    <cellStyle name="SAPBEXaggItem 2 2 13" xfId="23597" xr:uid="{E8B8E44C-2E6C-45BA-9F44-0B526037EE09}"/>
    <cellStyle name="SAPBEXaggItem 2 2 14" xfId="27203" xr:uid="{B58439B5-60B4-410E-A30A-ACE4463D6C40}"/>
    <cellStyle name="SAPBEXaggItem 2 2 15" xfId="30662" xr:uid="{F5CFF346-38A6-4FD7-8057-C028F0BE578D}"/>
    <cellStyle name="SAPBEXaggItem 2 2 16" xfId="34831" xr:uid="{AAE1F5E6-1538-45B2-82B9-421228F94B1D}"/>
    <cellStyle name="SAPBEXaggItem 2 2 2" xfId="1634" xr:uid="{72D118B0-7389-41B7-A3AE-0D443CBD84AD}"/>
    <cellStyle name="SAPBEXaggItem 2 2 2 10" xfId="14022" xr:uid="{F0943870-F4D4-48DA-B7E5-DD5C9429C32C}"/>
    <cellStyle name="SAPBEXaggItem 2 2 2 11" xfId="12051" xr:uid="{90002FAC-39C5-4D19-BCD6-5CAAC0302942}"/>
    <cellStyle name="SAPBEXaggItem 2 2 2 12" xfId="14644" xr:uid="{C6B4BAE6-2483-4875-BCBD-C98763ECB265}"/>
    <cellStyle name="SAPBEXaggItem 2 2 2 13" xfId="27013" xr:uid="{322E16D9-32D5-45BB-9D73-D44DF4821D23}"/>
    <cellStyle name="SAPBEXaggItem 2 2 2 14" xfId="30915" xr:uid="{5679C6E8-DA06-496C-B16E-F1CBF4DD7771}"/>
    <cellStyle name="SAPBEXaggItem 2 2 2 2" xfId="2877" xr:uid="{B8F9DD97-2CF1-4DFA-9F7E-DCCF17D52B29}"/>
    <cellStyle name="SAPBEXaggItem 2 2 2 2 2" xfId="10317" xr:uid="{DA77E46D-3AAC-4B45-9B81-C0D398D2E2D3}"/>
    <cellStyle name="SAPBEXaggItem 2 2 2 2 3" xfId="10997" xr:uid="{F7ADD453-DD2D-4E7F-B14B-A9D2F036FB6F}"/>
    <cellStyle name="SAPBEXaggItem 2 2 2 2 4" xfId="17225" xr:uid="{59BE88D9-EFCE-4B41-A78F-2722966C1618}"/>
    <cellStyle name="SAPBEXaggItem 2 2 2 2 5" xfId="20983" xr:uid="{5BECCDA0-1F1A-4198-93A6-282EA2C062DF}"/>
    <cellStyle name="SAPBEXaggItem 2 2 2 2 6" xfId="24644" xr:uid="{910F20FF-2EB4-4CC9-B4A1-D58018AE37FF}"/>
    <cellStyle name="SAPBEXaggItem 2 2 2 2 7" xfId="28173" xr:uid="{529D194A-7078-40BF-A449-FACAAFD8932F}"/>
    <cellStyle name="SAPBEXaggItem 2 2 2 2 8" xfId="31459" xr:uid="{778328FC-BBAD-4F19-A160-3DE074B9055F}"/>
    <cellStyle name="SAPBEXaggItem 2 2 2 3" xfId="3383" xr:uid="{2A5DEF3B-D42C-4B7C-9BD0-B00099EDE3AA}"/>
    <cellStyle name="SAPBEXaggItem 2 2 2 3 2" xfId="10318" xr:uid="{4EB26C6F-9866-4D85-8B56-D6645F269DB6}"/>
    <cellStyle name="SAPBEXaggItem 2 2 2 3 3" xfId="13423" xr:uid="{24D4BFD8-06BA-4BBD-A670-6C1A60A9AE1D}"/>
    <cellStyle name="SAPBEXaggItem 2 2 2 3 4" xfId="17730" xr:uid="{B0364EDD-60DF-4DE3-9959-C3B94F8C563D}"/>
    <cellStyle name="SAPBEXaggItem 2 2 2 3 5" xfId="21486" xr:uid="{E205D44D-6E8B-4506-BA86-110C7B6E6607}"/>
    <cellStyle name="SAPBEXaggItem 2 2 2 3 6" xfId="25148" xr:uid="{BC1175B0-BA96-46DA-A3B7-C43559404C8A}"/>
    <cellStyle name="SAPBEXaggItem 2 2 2 3 7" xfId="28679" xr:uid="{CD12037F-8197-4BE4-9268-5A2D057A0F30}"/>
    <cellStyle name="SAPBEXaggItem 2 2 2 3 8" xfId="31958" xr:uid="{68437C54-6477-4239-849A-CFA07DD521A7}"/>
    <cellStyle name="SAPBEXaggItem 2 2 2 4" xfId="2172" xr:uid="{4045BDE6-33CF-4D5F-949D-0A0C5EC4A77A}"/>
    <cellStyle name="SAPBEXaggItem 2 2 2 4 2" xfId="11490" xr:uid="{E0F2EB24-8FCF-40BF-B83B-5C2907733949}"/>
    <cellStyle name="SAPBEXaggItem 2 2 2 4 3" xfId="16175" xr:uid="{341F8486-EBE3-41DB-8C3F-F10AEB14B1A4}"/>
    <cellStyle name="SAPBEXaggItem 2 2 2 4 4" xfId="16202" xr:uid="{E4CC4A8F-00A9-4234-8DD5-7164E4DA49CA}"/>
    <cellStyle name="SAPBEXaggItem 2 2 2 4 5" xfId="14300" xr:uid="{BC9E42F4-9A23-4901-A4AC-64C495C794FF}"/>
    <cellStyle name="SAPBEXaggItem 2 2 2 4 6" xfId="20073" xr:uid="{A09B2B29-1D32-4CEC-8F34-D821ADE809B7}"/>
    <cellStyle name="SAPBEXaggItem 2 2 2 4 7" xfId="17579" xr:uid="{0AD27CF4-AAB0-4AD8-B060-31BBE54E25CE}"/>
    <cellStyle name="SAPBEXaggItem 2 2 2 4 8" xfId="27389" xr:uid="{841C7838-D47C-4EF2-A438-495C31BD2F5B}"/>
    <cellStyle name="SAPBEXaggItem 2 2 2 5" xfId="3905" xr:uid="{9DD66116-82E4-4C45-B411-AF0189A4DA24}"/>
    <cellStyle name="SAPBEXaggItem 2 2 2 5 2" xfId="8755" xr:uid="{A7552F0A-E4BE-442A-AF6B-3E44B57AB672}"/>
    <cellStyle name="SAPBEXaggItem 2 2 2 5 3" xfId="8074" xr:uid="{1382CF41-5680-44F5-BE68-8A84FD9AFA4C}"/>
    <cellStyle name="SAPBEXaggItem 2 2 2 5 4" xfId="18252" xr:uid="{E84AE7B7-17EE-4C15-A494-065A62ED7EAB}"/>
    <cellStyle name="SAPBEXaggItem 2 2 2 5 5" xfId="22005" xr:uid="{62D52134-BC6F-4AB4-960C-31868A234E58}"/>
    <cellStyle name="SAPBEXaggItem 2 2 2 5 6" xfId="25670" xr:uid="{6BD5C230-592E-491B-96EF-1783C0645579}"/>
    <cellStyle name="SAPBEXaggItem 2 2 2 5 7" xfId="29201" xr:uid="{5914730F-F302-4175-969A-9127EA6EA858}"/>
    <cellStyle name="SAPBEXaggItem 2 2 2 5 8" xfId="32470" xr:uid="{816ABA1F-DC77-42CD-8613-5F8CD2715588}"/>
    <cellStyle name="SAPBEXaggItem 2 2 2 6" xfId="4397" xr:uid="{ADD4CFD2-CB77-4B4F-BA3E-AFE5D0E452C3}"/>
    <cellStyle name="SAPBEXaggItem 2 2 2 6 2" xfId="7225" xr:uid="{98E0713D-1A59-414D-A524-ADEB8FF7532C}"/>
    <cellStyle name="SAPBEXaggItem 2 2 2 6 3" xfId="15105" xr:uid="{4C0E2D1C-41EF-4925-B35D-3B587DA33447}"/>
    <cellStyle name="SAPBEXaggItem 2 2 2 6 4" xfId="18744" xr:uid="{8FBBBDCD-D18F-40CF-93C7-99032E59D6B1}"/>
    <cellStyle name="SAPBEXaggItem 2 2 2 6 5" xfId="22496" xr:uid="{394130EA-AAFA-420E-95C0-2F358492E7D3}"/>
    <cellStyle name="SAPBEXaggItem 2 2 2 6 6" xfId="26162" xr:uid="{F14CB090-7A51-4146-888C-B91EFB451975}"/>
    <cellStyle name="SAPBEXaggItem 2 2 2 6 7" xfId="29693" xr:uid="{22009BE6-B845-4689-93C9-497A8ECAFD56}"/>
    <cellStyle name="SAPBEXaggItem 2 2 2 6 8" xfId="32955" xr:uid="{411A45FA-D444-4015-B64E-818026159944}"/>
    <cellStyle name="SAPBEXaggItem 2 2 2 7" xfId="4872" xr:uid="{AB2A69C4-3E70-4CDB-81C6-DA2B4F8EE6F0}"/>
    <cellStyle name="SAPBEXaggItem 2 2 2 7 2" xfId="12173" xr:uid="{3B97D040-2556-425C-8742-B206F5B0C888}"/>
    <cellStyle name="SAPBEXaggItem 2 2 2 7 3" xfId="15843" xr:uid="{708C0D99-609E-404A-81A8-199DDAF1D9DB}"/>
    <cellStyle name="SAPBEXaggItem 2 2 2 7 4" xfId="19219" xr:uid="{26744CBD-D59E-483C-81CA-BEBA0097B27F}"/>
    <cellStyle name="SAPBEXaggItem 2 2 2 7 5" xfId="22970" xr:uid="{6DE99530-1A5A-48BC-A4BC-E78DE3034FA4}"/>
    <cellStyle name="SAPBEXaggItem 2 2 2 7 6" xfId="26636" xr:uid="{A24737EE-27A4-4C11-9BE0-D5C8DC6A40A5}"/>
    <cellStyle name="SAPBEXaggItem 2 2 2 7 7" xfId="30168" xr:uid="{555EBED5-CB1F-45BA-B1E5-22B52F77CA1E}"/>
    <cellStyle name="SAPBEXaggItem 2 2 2 7 8" xfId="33424" xr:uid="{BE0F25B2-FA97-4440-A0A8-5C81CD49AFD5}"/>
    <cellStyle name="SAPBEXaggItem 2 2 2 8" xfId="8700" xr:uid="{0A4C021D-9528-48B4-AE7F-38C732631268}"/>
    <cellStyle name="SAPBEXaggItem 2 2 2 9" xfId="11805" xr:uid="{1509B2B9-FE62-4555-BA75-646A7F08CC42}"/>
    <cellStyle name="SAPBEXaggItem 2 2 3" xfId="2398" xr:uid="{F9AE6B3E-0E5E-4D0B-AEE3-A36BE5A2F48D}"/>
    <cellStyle name="SAPBEXaggItem 2 2 3 2" xfId="8127" xr:uid="{5B40EECE-A013-4C2E-99CA-FD455BE060EA}"/>
    <cellStyle name="SAPBEXaggItem 2 2 3 3" xfId="10221" xr:uid="{2BE1139C-AB33-42A1-A03C-7FCF38B60ED4}"/>
    <cellStyle name="SAPBEXaggItem 2 2 3 4" xfId="9904" xr:uid="{B3021592-258C-4E08-B3DD-2C2803FDC242}"/>
    <cellStyle name="SAPBEXaggItem 2 2 3 5" xfId="8334" xr:uid="{B95EFC44-0BE8-43EE-A75E-0E028B1411C4}"/>
    <cellStyle name="SAPBEXaggItem 2 2 3 6" xfId="20095" xr:uid="{291832B8-786D-4758-8FEB-B110F30ACA03}"/>
    <cellStyle name="SAPBEXaggItem 2 2 3 7" xfId="23871" xr:uid="{2864EF23-9E92-4423-AD25-B69B6B451A9F}"/>
    <cellStyle name="SAPBEXaggItem 2 2 3 8" xfId="27388" xr:uid="{F6C565A3-DCAE-46A3-8A3E-129B7FB15E6B}"/>
    <cellStyle name="SAPBEXaggItem 2 2 4" xfId="2081" xr:uid="{A1A6F5C3-4DCB-4EF4-BDA9-D5EFB60CF39C}"/>
    <cellStyle name="SAPBEXaggItem 2 2 4 2" xfId="10178" xr:uid="{F353B708-B782-4DDC-955C-7B41B448818A}"/>
    <cellStyle name="SAPBEXaggItem 2 2 4 3" xfId="9594" xr:uid="{28B21B09-965C-4E44-91F2-3599371A9539}"/>
    <cellStyle name="SAPBEXaggItem 2 2 4 4" xfId="16924" xr:uid="{7123654B-13CC-4BC7-82E2-B35FBA3C9352}"/>
    <cellStyle name="SAPBEXaggItem 2 2 4 5" xfId="13170" xr:uid="{8DB2D9B9-9FDB-4E38-BFE0-5CE70E48062E}"/>
    <cellStyle name="SAPBEXaggItem 2 2 4 6" xfId="8263" xr:uid="{B9DF096B-3B10-463E-AFB1-330EE5AFBE0A}"/>
    <cellStyle name="SAPBEXaggItem 2 2 4 7" xfId="23781" xr:uid="{E314E8CE-562E-443A-B1AC-1C55A185DAF3}"/>
    <cellStyle name="SAPBEXaggItem 2 2 4 8" xfId="14017" xr:uid="{3BD43E4B-57AB-42C6-8AC2-6750AE3C0E71}"/>
    <cellStyle name="SAPBEXaggItem 2 2 5" xfId="3848" xr:uid="{63FAC9C4-9E37-44EE-A0B9-213072E924FD}"/>
    <cellStyle name="SAPBEXaggItem 2 2 5 2" xfId="6985" xr:uid="{9F1980EA-D9E4-40A2-9DB8-6234C76856E1}"/>
    <cellStyle name="SAPBEXaggItem 2 2 5 3" xfId="10244" xr:uid="{FBBFC779-66E5-4B53-AC2F-EFEAA861B90E}"/>
    <cellStyle name="SAPBEXaggItem 2 2 5 4" xfId="18195" xr:uid="{0D7A47E0-9676-4C50-866F-549B49FC6253}"/>
    <cellStyle name="SAPBEXaggItem 2 2 5 5" xfId="21948" xr:uid="{E686E225-5282-42D1-9F0C-BBE07CDEDF62}"/>
    <cellStyle name="SAPBEXaggItem 2 2 5 6" xfId="25613" xr:uid="{EF7415E9-2ABE-4DEB-BA14-EAC402F80D1F}"/>
    <cellStyle name="SAPBEXaggItem 2 2 5 7" xfId="29144" xr:uid="{7C9B5810-6990-450A-97FF-F3D887552ED5}"/>
    <cellStyle name="SAPBEXaggItem 2 2 5 8" xfId="32415" xr:uid="{A3804ADA-95C0-41FE-B4E5-ACB64BFEE580}"/>
    <cellStyle name="SAPBEXaggItem 2 2 6" xfId="3993" xr:uid="{31973DDD-050B-41A9-80A4-A8DF711348CE}"/>
    <cellStyle name="SAPBEXaggItem 2 2 6 2" xfId="10664" xr:uid="{FC536570-95A2-4B0D-AAC2-EB7F13E29B25}"/>
    <cellStyle name="SAPBEXaggItem 2 2 6 3" xfId="14506" xr:uid="{5D25DF40-377B-40F2-AAD9-97C4853627EE}"/>
    <cellStyle name="SAPBEXaggItem 2 2 6 4" xfId="18340" xr:uid="{5803CA17-96E1-446F-AF6A-BB2F00F41361}"/>
    <cellStyle name="SAPBEXaggItem 2 2 6 5" xfId="22093" xr:uid="{AFAD4129-E58E-42B3-9135-38D36F159889}"/>
    <cellStyle name="SAPBEXaggItem 2 2 6 6" xfId="25758" xr:uid="{D98036CC-673D-4288-B98B-82E331F1FD34}"/>
    <cellStyle name="SAPBEXaggItem 2 2 6 7" xfId="29289" xr:uid="{A92B0FB1-0BF8-4B46-B898-EE0633ED4922}"/>
    <cellStyle name="SAPBEXaggItem 2 2 6 8" xfId="32557" xr:uid="{B9A745EC-352B-494D-9817-058D2EEBEEA9}"/>
    <cellStyle name="SAPBEXaggItem 2 2 7" xfId="3779" xr:uid="{7D38AACE-A339-4695-98C3-9C31CCDE2E4B}"/>
    <cellStyle name="SAPBEXaggItem 2 2 7 2" xfId="13016" xr:uid="{13BEF4AD-6FB8-42D1-AEB3-436202E51241}"/>
    <cellStyle name="SAPBEXaggItem 2 2 7 3" xfId="15649" xr:uid="{AF592651-1D0A-4443-A4E1-4176DABFC4B4}"/>
    <cellStyle name="SAPBEXaggItem 2 2 7 4" xfId="18126" xr:uid="{D7D7CC49-FD95-4C33-AAE9-B76D5B8B2F38}"/>
    <cellStyle name="SAPBEXaggItem 2 2 7 5" xfId="21880" xr:uid="{E701A907-69AF-4820-B81E-19ACEE137274}"/>
    <cellStyle name="SAPBEXaggItem 2 2 7 6" xfId="25544" xr:uid="{B3117DBE-1AA8-4F73-88D7-A663285308EF}"/>
    <cellStyle name="SAPBEXaggItem 2 2 7 7" xfId="29075" xr:uid="{B08AC233-34E7-4BEB-A442-B6013DB4158C}"/>
    <cellStyle name="SAPBEXaggItem 2 2 7 8" xfId="32350" xr:uid="{CD6FCEBB-1C0E-471B-8EC7-F31343D7C96C}"/>
    <cellStyle name="SAPBEXaggItem 2 2 8" xfId="4164" xr:uid="{D3A3A534-854F-4FD6-9417-8159D69123A1}"/>
    <cellStyle name="SAPBEXaggItem 2 2 8 2" xfId="7185" xr:uid="{D97A8635-F9FD-47CE-99BB-9FB149C8BB40}"/>
    <cellStyle name="SAPBEXaggItem 2 2 8 3" xfId="14330" xr:uid="{BFAA7B62-2573-4B47-8A61-52B112F24B92}"/>
    <cellStyle name="SAPBEXaggItem 2 2 8 4" xfId="18511" xr:uid="{CC41CF3D-CD18-450D-AF2E-C1A360207C0D}"/>
    <cellStyle name="SAPBEXaggItem 2 2 8 5" xfId="22264" xr:uid="{4D15EBDE-0B03-4F50-B219-D23DCBE5AB5B}"/>
    <cellStyle name="SAPBEXaggItem 2 2 8 6" xfId="25929" xr:uid="{CDD3A9C5-00A3-4623-AF2E-8A6A9DA51959}"/>
    <cellStyle name="SAPBEXaggItem 2 2 8 7" xfId="29460" xr:uid="{AD40AFE9-89B1-459E-8B5F-B78A9AFCD312}"/>
    <cellStyle name="SAPBEXaggItem 2 2 8 8" xfId="32725" xr:uid="{B0B61C17-D0BB-4C95-A41D-B351EA2FD61F}"/>
    <cellStyle name="SAPBEXaggItem 2 2 9" xfId="11359" xr:uid="{661B1099-741E-45BB-8178-901B6E1BBB92}"/>
    <cellStyle name="SAPBEXaggItem 2 3" xfId="1633" xr:uid="{1A65091D-EC66-4897-A2A6-037711098154}"/>
    <cellStyle name="SAPBEXaggItem 2 3 10" xfId="13377" xr:uid="{54D9CD96-6E08-47D4-9BBA-8EDB200B4E5B}"/>
    <cellStyle name="SAPBEXaggItem 2 3 11" xfId="7377" xr:uid="{106CC7CC-1380-4FDD-A37E-9910441D6C0E}"/>
    <cellStyle name="SAPBEXaggItem 2 3 12" xfId="19936" xr:uid="{989A4F52-9F44-4692-AD4E-36D4FD58629E}"/>
    <cellStyle name="SAPBEXaggItem 2 3 13" xfId="23688" xr:uid="{4CBE2CD0-3AF1-4EFD-ACBB-FA824AB80FF5}"/>
    <cellStyle name="SAPBEXaggItem 2 3 14" xfId="30514" xr:uid="{99A6E5D8-EEB1-4D5A-8C62-DDBC218C38CE}"/>
    <cellStyle name="SAPBEXaggItem 2 3 15" xfId="35065" xr:uid="{C9765694-C37B-4BE5-9C14-922CCD6C5822}"/>
    <cellStyle name="SAPBEXaggItem 2 3 2" xfId="2876" xr:uid="{B43036F2-747D-4331-B882-B269599053B5}"/>
    <cellStyle name="SAPBEXaggItem 2 3 2 2" xfId="7915" xr:uid="{DDF020A9-69FC-4416-8732-80B856C7B688}"/>
    <cellStyle name="SAPBEXaggItem 2 3 2 3" xfId="7448" xr:uid="{9FB53E0C-80C0-4704-93C2-53BDCC37DEA0}"/>
    <cellStyle name="SAPBEXaggItem 2 3 2 4" xfId="17224" xr:uid="{C0039216-F729-4BD4-B516-5270E69921A7}"/>
    <cellStyle name="SAPBEXaggItem 2 3 2 5" xfId="20982" xr:uid="{72EA2CE1-3462-42CA-A191-DACEA70C907A}"/>
    <cellStyle name="SAPBEXaggItem 2 3 2 6" xfId="24643" xr:uid="{6DCA7735-F3C3-44F9-8501-BFEEE780F8DE}"/>
    <cellStyle name="SAPBEXaggItem 2 3 2 7" xfId="28172" xr:uid="{A996E666-4A85-437A-8010-EF556B01EAB6}"/>
    <cellStyle name="SAPBEXaggItem 2 3 2 8" xfId="31458" xr:uid="{7C3067EA-729E-4C23-8DCA-D5EB19F96ADD}"/>
    <cellStyle name="SAPBEXaggItem 2 3 3" xfId="3382" xr:uid="{2E396AEB-2A49-4FDE-BA91-1AC0DB31FA61}"/>
    <cellStyle name="SAPBEXaggItem 2 3 3 2" xfId="8724" xr:uid="{1D0D9447-E885-4E59-A244-A8408C6D8D2F}"/>
    <cellStyle name="SAPBEXaggItem 2 3 3 3" xfId="7355" xr:uid="{7576E840-DAB1-4F3B-A974-96120DABA0DF}"/>
    <cellStyle name="SAPBEXaggItem 2 3 3 4" xfId="17729" xr:uid="{C8C95DDE-07E4-423E-BBDE-BA29313771B8}"/>
    <cellStyle name="SAPBEXaggItem 2 3 3 5" xfId="21485" xr:uid="{16B8F9E2-8E8C-4A13-856B-F6AD16B5FB56}"/>
    <cellStyle name="SAPBEXaggItem 2 3 3 6" xfId="25147" xr:uid="{2FEB86F8-8599-43B0-9F8A-CE90F2AFCD71}"/>
    <cellStyle name="SAPBEXaggItem 2 3 3 7" xfId="28678" xr:uid="{EB149CB8-1996-449C-A7B1-CDC804F78489}"/>
    <cellStyle name="SAPBEXaggItem 2 3 3 8" xfId="31957" xr:uid="{0AD3F0FC-A92B-40B8-8E2D-E1CD72C720D5}"/>
    <cellStyle name="SAPBEXaggItem 2 3 4" xfId="3193" xr:uid="{39827215-DCD5-4197-9FBE-09CAE2F2750A}"/>
    <cellStyle name="SAPBEXaggItem 2 3 4 2" xfId="8344" xr:uid="{4D9FA8C1-FC2F-462D-BEB6-058A7AD2690C}"/>
    <cellStyle name="SAPBEXaggItem 2 3 4 3" xfId="13597" xr:uid="{11D94C82-65C0-4A9B-BCAD-4E5060DC8EBB}"/>
    <cellStyle name="SAPBEXaggItem 2 3 4 4" xfId="17540" xr:uid="{505A2651-6109-4F57-9A32-626BB43BD149}"/>
    <cellStyle name="SAPBEXaggItem 2 3 4 5" xfId="21296" xr:uid="{4B353E67-27DD-46CC-8FC3-C7C4EC413447}"/>
    <cellStyle name="SAPBEXaggItem 2 3 4 6" xfId="24958" xr:uid="{87FB592F-FDC7-4798-AC42-ACB8BAE090AC}"/>
    <cellStyle name="SAPBEXaggItem 2 3 4 7" xfId="28489" xr:uid="{C8147379-B7D1-444C-9414-5518201606D2}"/>
    <cellStyle name="SAPBEXaggItem 2 3 4 8" xfId="31769" xr:uid="{BC12A42B-D06F-40D6-AE93-1A7EC6155C37}"/>
    <cellStyle name="SAPBEXaggItem 2 3 5" xfId="3934" xr:uid="{B16D374A-B0B3-4B5B-8BE2-CF13321AA3F3}"/>
    <cellStyle name="SAPBEXaggItem 2 3 5 2" xfId="10296" xr:uid="{183D273C-BDE1-49EE-8F10-8DDAA6B1C5B1}"/>
    <cellStyle name="SAPBEXaggItem 2 3 5 3" xfId="13526" xr:uid="{853586CE-848C-4C0E-B710-1992FE439031}"/>
    <cellStyle name="SAPBEXaggItem 2 3 5 4" xfId="18281" xr:uid="{AB3FF4E0-9A0C-4F41-B064-091976FD4CFE}"/>
    <cellStyle name="SAPBEXaggItem 2 3 5 5" xfId="22034" xr:uid="{74F64E58-3BF1-48D7-B6E5-3C48F3403C89}"/>
    <cellStyle name="SAPBEXaggItem 2 3 5 6" xfId="25699" xr:uid="{62BFDDC8-8886-4DD7-8BBD-C4D953CD2A0F}"/>
    <cellStyle name="SAPBEXaggItem 2 3 5 7" xfId="29230" xr:uid="{06E4D54F-DCE1-481A-9C64-0B3B330BBE47}"/>
    <cellStyle name="SAPBEXaggItem 2 3 5 8" xfId="32498" xr:uid="{822EF129-345B-4D8F-B3F4-DDE96120BA73}"/>
    <cellStyle name="SAPBEXaggItem 2 3 6" xfId="4018" xr:uid="{95C03B07-DCC2-4F9D-B7BE-329A78ED5316}"/>
    <cellStyle name="SAPBEXaggItem 2 3 6 2" xfId="11318" xr:uid="{38CEFF49-CAF3-4413-8C28-7F3E1C10D239}"/>
    <cellStyle name="SAPBEXaggItem 2 3 6 3" xfId="16339" xr:uid="{EE205E12-EA00-4D2C-A4DE-8F40EF77BB9B}"/>
    <cellStyle name="SAPBEXaggItem 2 3 6 4" xfId="18365" xr:uid="{9B0CB9BB-7A9C-467F-82AC-B8485A350CAF}"/>
    <cellStyle name="SAPBEXaggItem 2 3 6 5" xfId="22118" xr:uid="{3BFC1647-F3A4-446A-B950-EE00704A7A1F}"/>
    <cellStyle name="SAPBEXaggItem 2 3 6 6" xfId="25783" xr:uid="{54BFD0DB-4216-4F0C-99E2-F5B528FDFAB4}"/>
    <cellStyle name="SAPBEXaggItem 2 3 6 7" xfId="29314" xr:uid="{4B625BDD-5DA3-4CA9-A230-E6F32E849E2B}"/>
    <cellStyle name="SAPBEXaggItem 2 3 6 8" xfId="32581" xr:uid="{9BCE4E7B-A914-46CA-9D4D-FEEBB01BBABC}"/>
    <cellStyle name="SAPBEXaggItem 2 3 7" xfId="3089" xr:uid="{7FFB698D-AD48-47EB-AF8E-82FCE771C9A0}"/>
    <cellStyle name="SAPBEXaggItem 2 3 7 2" xfId="9054" xr:uid="{B597116A-45F3-43B0-920D-8D03F0756CC2}"/>
    <cellStyle name="SAPBEXaggItem 2 3 7 3" xfId="15332" xr:uid="{BC974BF3-DB13-457E-AAE0-C598F6D4ACCE}"/>
    <cellStyle name="SAPBEXaggItem 2 3 7 4" xfId="17436" xr:uid="{BD33DCF3-D22B-4AD8-A7B1-C6952C76A112}"/>
    <cellStyle name="SAPBEXaggItem 2 3 7 5" xfId="21193" xr:uid="{1C71E548-247A-4F2D-A030-9DE5ACB89C5B}"/>
    <cellStyle name="SAPBEXaggItem 2 3 7 6" xfId="24855" xr:uid="{9D0FA214-D067-46FB-B112-645F1EF18691}"/>
    <cellStyle name="SAPBEXaggItem 2 3 7 7" xfId="28385" xr:uid="{16058920-0A2B-4FE0-8684-13DBB1D5CF88}"/>
    <cellStyle name="SAPBEXaggItem 2 3 7 8" xfId="31669" xr:uid="{D83ABB7E-3AB8-479A-B99D-28ADBD58D30F}"/>
    <cellStyle name="SAPBEXaggItem 2 3 8" xfId="11196" xr:uid="{710B3C2D-6742-4EBC-B7C5-9CEF90086D7F}"/>
    <cellStyle name="SAPBEXaggItem 2 3 9" xfId="11095" xr:uid="{333E008A-B452-4383-8BB1-B1F2E9DEF184}"/>
    <cellStyle name="SAPBEXaggItem 2 4" xfId="2397" xr:uid="{C393C625-3EF5-42CD-B600-91C6808053B0}"/>
    <cellStyle name="SAPBEXaggItem 2 4 2" xfId="8528" xr:uid="{BF244C39-3910-4611-82AB-ED57CF1813F5}"/>
    <cellStyle name="SAPBEXaggItem 2 4 3" xfId="16682" xr:uid="{11819BFC-71F1-47BD-8FA1-E7CC219397D1}"/>
    <cellStyle name="SAPBEXaggItem 2 4 4" xfId="14929" xr:uid="{BF8846FF-73A3-4DDF-B355-8B8BA0382814}"/>
    <cellStyle name="SAPBEXaggItem 2 4 5" xfId="19420" xr:uid="{40AE8603-083B-40E7-B03E-056F6047A5CD}"/>
    <cellStyle name="SAPBEXaggItem 2 4 6" xfId="11984" xr:uid="{F733DA67-C757-4BF0-A49A-3A8F09A0B7F8}"/>
    <cellStyle name="SAPBEXaggItem 2 4 7" xfId="26833" xr:uid="{478EB8FB-4A2D-44BB-9DCD-D0A34EE4948C}"/>
    <cellStyle name="SAPBEXaggItem 2 4 8" xfId="20284" xr:uid="{77E09763-B83D-4DEA-8E01-B26AA6D4C643}"/>
    <cellStyle name="SAPBEXaggItem 2 4 9" xfId="34615" xr:uid="{16EAAFEF-A806-4CD8-BB71-604F80E7C34E}"/>
    <cellStyle name="SAPBEXaggItem 2 5" xfId="2605" xr:uid="{4A08DD96-2543-449B-9BC6-64C565C95080}"/>
    <cellStyle name="SAPBEXaggItem 2 5 2" xfId="9333" xr:uid="{3F1323E5-A5DA-4F3B-A614-74DC3503626E}"/>
    <cellStyle name="SAPBEXaggItem 2 5 3" xfId="13563" xr:uid="{82AC9A39-7E63-4CCF-9E3D-B404AE86E8CB}"/>
    <cellStyle name="SAPBEXaggItem 2 5 4" xfId="8823" xr:uid="{D02E8A49-A194-42CB-B457-A7A37F241AA7}"/>
    <cellStyle name="SAPBEXaggItem 2 5 5" xfId="20712" xr:uid="{707BFE79-E73A-475C-9280-A8AF79033374}"/>
    <cellStyle name="SAPBEXaggItem 2 5 6" xfId="23039" xr:uid="{2644222C-FAE3-419F-A0EA-B53A1C24A0E5}"/>
    <cellStyle name="SAPBEXaggItem 2 5 7" xfId="27901" xr:uid="{BC752954-9F22-4E99-8333-9F92ADD695EA}"/>
    <cellStyle name="SAPBEXaggItem 2 5 8" xfId="31191" xr:uid="{29F08209-7BAB-4EAD-95E3-AC58C13E28D5}"/>
    <cellStyle name="SAPBEXaggItem 2 5 9" xfId="34200" xr:uid="{ADE3E5EF-C010-4BC8-B12B-A5457C742F1C}"/>
    <cellStyle name="SAPBEXaggItem 2 6" xfId="3815" xr:uid="{61BB7377-3077-46D6-A995-AB44F8689B50}"/>
    <cellStyle name="SAPBEXaggItem 2 6 2" xfId="13001" xr:uid="{98609393-8026-429E-A0C2-F00F79FE3247}"/>
    <cellStyle name="SAPBEXaggItem 2 6 3" xfId="7417" xr:uid="{14DD00C4-8E1E-4F72-9403-31DBB579B46F}"/>
    <cellStyle name="SAPBEXaggItem 2 6 4" xfId="18162" xr:uid="{BEED5EE3-B05F-428A-9FEE-38E65243C0AF}"/>
    <cellStyle name="SAPBEXaggItem 2 6 5" xfId="21915" xr:uid="{AF0DB398-1CC1-4F82-8E60-587EEB5359A3}"/>
    <cellStyle name="SAPBEXaggItem 2 6 6" xfId="25580" xr:uid="{89386770-24AB-4F70-BDB0-B1A4B370FE35}"/>
    <cellStyle name="SAPBEXaggItem 2 6 7" xfId="29111" xr:uid="{074AD84F-54B2-4BC5-A4DA-8B54EDFE1D11}"/>
    <cellStyle name="SAPBEXaggItem 2 6 8" xfId="32383" xr:uid="{B8E02ED1-1531-4F66-8321-193B81C22B23}"/>
    <cellStyle name="SAPBEXaggItem 2 7" xfId="3562" xr:uid="{48CE3450-4FD4-4317-9CE0-BFFBCD019267}"/>
    <cellStyle name="SAPBEXaggItem 2 7 2" xfId="9938" xr:uid="{010FAF4E-DDAD-4354-9B48-90011F0760E8}"/>
    <cellStyle name="SAPBEXaggItem 2 7 3" xfId="13972" xr:uid="{5FC65ADF-F03D-4250-AEAE-75EF95AE2D67}"/>
    <cellStyle name="SAPBEXaggItem 2 7 4" xfId="17909" xr:uid="{4140EA71-D840-44A7-A1A8-F534413E531A}"/>
    <cellStyle name="SAPBEXaggItem 2 7 5" xfId="21665" xr:uid="{FA1B34FC-F9DA-40E3-BB20-87CA54831065}"/>
    <cellStyle name="SAPBEXaggItem 2 7 6" xfId="25327" xr:uid="{B17407D9-4931-4A68-B6BF-91E8851AD9A3}"/>
    <cellStyle name="SAPBEXaggItem 2 7 7" xfId="28858" xr:uid="{6F27A538-FC4F-4FA2-9CCF-AC6314693A4D}"/>
    <cellStyle name="SAPBEXaggItem 2 7 8" xfId="32136" xr:uid="{47D27345-92E0-4384-BEC6-AA58EA0DEE13}"/>
    <cellStyle name="SAPBEXaggItem 2 8" xfId="3913" xr:uid="{77274D6D-837D-46EE-B3B2-A66DCB417475}"/>
    <cellStyle name="SAPBEXaggItem 2 8 2" xfId="11443" xr:uid="{D67DD45B-C57F-4FAB-A3B5-EE361AF20F42}"/>
    <cellStyle name="SAPBEXaggItem 2 8 3" xfId="16222" xr:uid="{0919B34D-F3E2-40EE-8D45-7E139FB1CA32}"/>
    <cellStyle name="SAPBEXaggItem 2 8 4" xfId="18260" xr:uid="{95D8DAEF-9387-4632-96BC-92707C0CF608}"/>
    <cellStyle name="SAPBEXaggItem 2 8 5" xfId="22013" xr:uid="{35A16D94-7587-4B8A-B463-983371D84472}"/>
    <cellStyle name="SAPBEXaggItem 2 8 6" xfId="25678" xr:uid="{E59EDC01-4B4A-412D-8EBD-CB13C0961F38}"/>
    <cellStyle name="SAPBEXaggItem 2 8 7" xfId="29209" xr:uid="{64251523-4A81-4F2F-8575-A150306E4AF9}"/>
    <cellStyle name="SAPBEXaggItem 2 8 8" xfId="32478" xr:uid="{FEDC8E09-B194-4B66-86D4-1FF98AEE2AC2}"/>
    <cellStyle name="SAPBEXaggItem 2 9" xfId="4328" xr:uid="{E2D89DE2-2502-4EA7-914F-E5BB1843C899}"/>
    <cellStyle name="SAPBEXaggItem 2 9 2" xfId="7298" xr:uid="{56A6EB98-38FA-4D00-A0F8-BCE4639C0D3E}"/>
    <cellStyle name="SAPBEXaggItem 2 9 3" xfId="15392" xr:uid="{70376489-5D08-46FA-A773-5374A05B2CBA}"/>
    <cellStyle name="SAPBEXaggItem 2 9 4" xfId="18675" xr:uid="{2AD0D1A1-16DC-45D2-8BFB-BA3173CF4012}"/>
    <cellStyle name="SAPBEXaggItem 2 9 5" xfId="22427" xr:uid="{B0536E8B-5FA2-46F2-9E85-BA673D48D672}"/>
    <cellStyle name="SAPBEXaggItem 2 9 6" xfId="26093" xr:uid="{FBD79C58-09B3-4815-9BC4-C1AAF02CA237}"/>
    <cellStyle name="SAPBEXaggItem 2 9 7" xfId="29624" xr:uid="{FF5A806C-5C62-4A14-8A45-196928782E40}"/>
    <cellStyle name="SAPBEXaggItem 2 9 8" xfId="32887" xr:uid="{A9430085-52F5-4AE4-BC97-3591F97ABE3D}"/>
    <cellStyle name="SAPBEXaggItem 20" xfId="7221" xr:uid="{798B2024-5FF1-4B12-8FF0-29642C00D253}"/>
    <cellStyle name="SAPBEXaggItem 21" xfId="20432" xr:uid="{EAA70AA4-5F64-4653-8DD9-5696692D51F4}"/>
    <cellStyle name="SAPBEXaggItem 22" xfId="24102" xr:uid="{56B03687-ACD9-41F7-B0BE-E18EAA9D708D}"/>
    <cellStyle name="SAPBEXaggItem 23" xfId="14835" xr:uid="{AFD6DF75-E152-42A4-BD3E-8701CFAD4E5C}"/>
    <cellStyle name="SAPBEXaggItem 3" xfId="1110" xr:uid="{64D896A6-3F93-40D0-828F-196FCD4AD9CD}"/>
    <cellStyle name="SAPBEXaggItem 3 10" xfId="11258" xr:uid="{C9ACF57C-C777-4EDE-B855-044F9AF5B232}"/>
    <cellStyle name="SAPBEXaggItem 3 11" xfId="16390" xr:uid="{19AB522C-6203-465E-A0C1-8ED225BD9E06}"/>
    <cellStyle name="SAPBEXaggItem 3 12" xfId="13589" xr:uid="{FBD257B6-3D36-4ECA-8BF5-8CF5F3D9789A}"/>
    <cellStyle name="SAPBEXaggItem 3 13" xfId="19836" xr:uid="{1090D799-FC0F-4960-9211-27B37FA214EF}"/>
    <cellStyle name="SAPBEXaggItem 3 14" xfId="23596" xr:uid="{B41164DF-99C9-4B42-9898-92293EF84B8E}"/>
    <cellStyle name="SAPBEXaggItem 3 15" xfId="27202" xr:uid="{D130A550-30BA-4ED4-AFE5-FD41720A3675}"/>
    <cellStyle name="SAPBEXaggItem 3 16" xfId="30661" xr:uid="{4B2908F1-7676-429D-A146-AF2E708AA14C}"/>
    <cellStyle name="SAPBEXaggItem 3 17" xfId="35047" xr:uid="{55C7E83E-9992-4D14-A4B7-D80C2D57E5A8}"/>
    <cellStyle name="SAPBEXaggItem 3 2" xfId="1111" xr:uid="{AC2B8BC0-EBA7-46EF-BD64-4EAA0E764B22}"/>
    <cellStyle name="SAPBEXaggItem 3 2 10" xfId="14079" xr:uid="{A7915EA6-39A4-4C38-9996-980C408A5D52}"/>
    <cellStyle name="SAPBEXaggItem 3 2 11" xfId="15222" xr:uid="{E44F7827-1477-443E-ACF1-266B1EE64DCF}"/>
    <cellStyle name="SAPBEXaggItem 3 2 12" xfId="19835" xr:uid="{C412FC62-A1E7-430F-B7F8-85DFBFEBEDEB}"/>
    <cellStyle name="SAPBEXaggItem 3 2 13" xfId="23595" xr:uid="{19B0B191-6BD0-4046-8599-57D93078C530}"/>
    <cellStyle name="SAPBEXaggItem 3 2 14" xfId="27201" xr:uid="{ED286AE6-D7E7-46BB-9D46-E7F90C434D97}"/>
    <cellStyle name="SAPBEXaggItem 3 2 15" xfId="30660" xr:uid="{377D78F0-E1DF-4846-8B8C-7C3BDE1EFB81}"/>
    <cellStyle name="SAPBEXaggItem 3 2 2" xfId="1636" xr:uid="{4E1194E4-94F7-4007-A6E3-FF7001C09C7F}"/>
    <cellStyle name="SAPBEXaggItem 3 2 2 10" xfId="15887" xr:uid="{0FB1C056-C5EA-43BE-951D-B95FD747111A}"/>
    <cellStyle name="SAPBEXaggItem 3 2 2 11" xfId="19601" xr:uid="{2C46D0AB-AF30-4D61-9712-3AD91224381C}"/>
    <cellStyle name="SAPBEXaggItem 3 2 2 12" xfId="24196" xr:uid="{FFB53060-AC10-484A-829C-EC94EB48AEB9}"/>
    <cellStyle name="SAPBEXaggItem 3 2 2 13" xfId="23977" xr:uid="{38CD2B7E-94C2-4889-A0EF-633F807C5424}"/>
    <cellStyle name="SAPBEXaggItem 3 2 2 14" xfId="30914" xr:uid="{AC0C01FC-640E-46B2-B86C-A8B8970DA038}"/>
    <cellStyle name="SAPBEXaggItem 3 2 2 2" xfId="2879" xr:uid="{D602CCB0-5EA5-4582-A7D5-F976C6C0EBCF}"/>
    <cellStyle name="SAPBEXaggItem 3 2 2 2 2" xfId="10682" xr:uid="{0921CD8A-098E-4FFF-824D-CD8BBE2FED93}"/>
    <cellStyle name="SAPBEXaggItem 3 2 2 2 3" xfId="14363" xr:uid="{6C46E657-801C-4DEF-B29F-AE2160B3B883}"/>
    <cellStyle name="SAPBEXaggItem 3 2 2 2 4" xfId="17227" xr:uid="{7B9DAB39-2993-41CB-8177-386D6E5DA0CA}"/>
    <cellStyle name="SAPBEXaggItem 3 2 2 2 5" xfId="20985" xr:uid="{76C4E93C-BA3D-4267-8D3E-C0D641BF79FB}"/>
    <cellStyle name="SAPBEXaggItem 3 2 2 2 6" xfId="24646" xr:uid="{AC16EE31-731D-41CE-9C8E-A64C7BCA8218}"/>
    <cellStyle name="SAPBEXaggItem 3 2 2 2 7" xfId="28175" xr:uid="{687F1E57-208A-4842-8F48-28AC8A74C66B}"/>
    <cellStyle name="SAPBEXaggItem 3 2 2 2 8" xfId="31461" xr:uid="{59F8E6B6-F789-402D-8521-CB89BE06C96E}"/>
    <cellStyle name="SAPBEXaggItem 3 2 2 3" xfId="3385" xr:uid="{D5250045-9735-464F-9B77-4E7BABD93745}"/>
    <cellStyle name="SAPBEXaggItem 3 2 2 3 2" xfId="7885" xr:uid="{8B600AE0-9A66-443A-BE4C-2EDF980966C4}"/>
    <cellStyle name="SAPBEXaggItem 3 2 2 3 3" xfId="15144" xr:uid="{EB680332-4718-4182-8F96-F95AEB8CB36B}"/>
    <cellStyle name="SAPBEXaggItem 3 2 2 3 4" xfId="17732" xr:uid="{0EC490B6-28E8-46E0-8FAA-091249D01818}"/>
    <cellStyle name="SAPBEXaggItem 3 2 2 3 5" xfId="21488" xr:uid="{D75BB7AD-ED69-4591-9F4D-4E0B7A398980}"/>
    <cellStyle name="SAPBEXaggItem 3 2 2 3 6" xfId="25150" xr:uid="{019972A7-6EC3-40F5-85A3-E24B668E8F58}"/>
    <cellStyle name="SAPBEXaggItem 3 2 2 3 7" xfId="28681" xr:uid="{87020A75-EADC-4ED3-8C63-F3CBACF676C2}"/>
    <cellStyle name="SAPBEXaggItem 3 2 2 3 8" xfId="31960" xr:uid="{627E91AF-E668-4CA6-8BB2-6FDC8BD10A27}"/>
    <cellStyle name="SAPBEXaggItem 3 2 2 4" xfId="3157" xr:uid="{E9539A20-34BD-4235-8D89-32D7B40DD0FD}"/>
    <cellStyle name="SAPBEXaggItem 3 2 2 4 2" xfId="11168" xr:uid="{57E5667B-A37C-45F9-BEE7-203716623EE6}"/>
    <cellStyle name="SAPBEXaggItem 3 2 2 4 3" xfId="9453" xr:uid="{3DD5AC37-1393-462D-8E2D-A724A9290FB6}"/>
    <cellStyle name="SAPBEXaggItem 3 2 2 4 4" xfId="17504" xr:uid="{BD8A2E32-6DA7-4EC2-9AC0-2168C153C7B6}"/>
    <cellStyle name="SAPBEXaggItem 3 2 2 4 5" xfId="21260" xr:uid="{AEC9C64F-AD0B-4BBB-8566-7A210CD8C9FF}"/>
    <cellStyle name="SAPBEXaggItem 3 2 2 4 6" xfId="24922" xr:uid="{2640FA98-9004-44BC-816C-0C71AF1CD805}"/>
    <cellStyle name="SAPBEXaggItem 3 2 2 4 7" xfId="28453" xr:uid="{199AFF08-6504-4029-A84C-8BC04F6F1CCB}"/>
    <cellStyle name="SAPBEXaggItem 3 2 2 4 8" xfId="31734" xr:uid="{00602D31-3A3E-4D06-AA65-3B2A06E020B6}"/>
    <cellStyle name="SAPBEXaggItem 3 2 2 5" xfId="1906" xr:uid="{4E089DDE-6DCB-4AAD-A082-F598F05336A9}"/>
    <cellStyle name="SAPBEXaggItem 3 2 2 5 2" xfId="8907" xr:uid="{D7A4FBA5-BABC-4880-8A6E-E5B89CDF9A84}"/>
    <cellStyle name="SAPBEXaggItem 3 2 2 5 3" xfId="7396" xr:uid="{DCE287CB-BD5F-4649-9D70-D667E12BC1C6}"/>
    <cellStyle name="SAPBEXaggItem 3 2 2 5 4" xfId="16638" xr:uid="{A4BB9F45-9BAF-4D6C-B47B-F7B3F906385B}"/>
    <cellStyle name="SAPBEXaggItem 3 2 2 5 5" xfId="14531" xr:uid="{B4577504-D3DA-4BC6-B800-6CD6D5D635E1}"/>
    <cellStyle name="SAPBEXaggItem 3 2 2 5 6" xfId="23243" xr:uid="{5A3EFB25-8481-42C1-A66B-AD157EB5F72A}"/>
    <cellStyle name="SAPBEXaggItem 3 2 2 5 7" xfId="24026" xr:uid="{DAA5FEE8-01D4-441E-BE1E-808F5B846190}"/>
    <cellStyle name="SAPBEXaggItem 3 2 2 5 8" xfId="19851" xr:uid="{A32D1EAE-512A-4602-ABB3-A249B6CE0324}"/>
    <cellStyle name="SAPBEXaggItem 3 2 2 6" xfId="4167" xr:uid="{7B3EACC0-F7C1-452C-9407-CBDC2C56C607}"/>
    <cellStyle name="SAPBEXaggItem 3 2 2 6 2" xfId="7183" xr:uid="{EAA2DD1A-E829-4612-B880-29D5168A8D68}"/>
    <cellStyle name="SAPBEXaggItem 3 2 2 6 3" xfId="8864" xr:uid="{3D2ED719-F4EC-4B23-915F-3CA023293B65}"/>
    <cellStyle name="SAPBEXaggItem 3 2 2 6 4" xfId="18514" xr:uid="{DB27DAF4-DFE3-430A-998E-8258DB7959BA}"/>
    <cellStyle name="SAPBEXaggItem 3 2 2 6 5" xfId="22267" xr:uid="{1A3ADB67-5712-4001-8BC9-A9EB39B0976A}"/>
    <cellStyle name="SAPBEXaggItem 3 2 2 6 6" xfId="25932" xr:uid="{4DD1E758-6F09-45B6-9AAB-C266592FCA80}"/>
    <cellStyle name="SAPBEXaggItem 3 2 2 6 7" xfId="29463" xr:uid="{CDD80597-3B56-42D7-AADE-80F6DDDF6EE5}"/>
    <cellStyle name="SAPBEXaggItem 3 2 2 6 8" xfId="32728" xr:uid="{9DAB29F1-FDAD-4642-A472-24B0DD6703BF}"/>
    <cellStyle name="SAPBEXaggItem 3 2 2 7" xfId="4906" xr:uid="{CFBD54A8-4B62-4653-BF05-73F380B9E737}"/>
    <cellStyle name="SAPBEXaggItem 3 2 2 7 2" xfId="12139" xr:uid="{AE3AFAD8-3F99-484C-9BCD-00B0847915ED}"/>
    <cellStyle name="SAPBEXaggItem 3 2 2 7 3" xfId="15858" xr:uid="{2354F6CC-3238-4DBC-86B9-4204398F60BD}"/>
    <cellStyle name="SAPBEXaggItem 3 2 2 7 4" xfId="19253" xr:uid="{30701982-D622-484F-A43C-C05AF9DBC12C}"/>
    <cellStyle name="SAPBEXaggItem 3 2 2 7 5" xfId="23004" xr:uid="{4F1A63A9-7411-4D00-9CC6-95D6FBD75F62}"/>
    <cellStyle name="SAPBEXaggItem 3 2 2 7 6" xfId="26670" xr:uid="{A23EC387-9F0D-4BC2-94D9-7E6DB4D192A1}"/>
    <cellStyle name="SAPBEXaggItem 3 2 2 7 7" xfId="30202" xr:uid="{8D0CE290-42B4-4BD9-A8A3-8E20957F1733}"/>
    <cellStyle name="SAPBEXaggItem 3 2 2 7 8" xfId="33457" xr:uid="{459D7A3F-2657-4944-83F8-B2716775E623}"/>
    <cellStyle name="SAPBEXaggItem 3 2 2 8" xfId="9094" xr:uid="{A3EC41B5-6D53-41E3-B7A0-1AE86D5270EE}"/>
    <cellStyle name="SAPBEXaggItem 3 2 2 9" xfId="10563" xr:uid="{FE17F233-27C0-40F7-AB3E-0FB59C31D73E}"/>
    <cellStyle name="SAPBEXaggItem 3 2 3" xfId="2400" xr:uid="{3EAEBB7C-80EF-4DE3-90A7-7BDD7377B5A9}"/>
    <cellStyle name="SAPBEXaggItem 3 2 3 2" xfId="11310" xr:uid="{95FBF510-B731-417B-9A95-CA70F77594D1}"/>
    <cellStyle name="SAPBEXaggItem 3 2 3 3" xfId="16346" xr:uid="{72CA1F8B-AFE6-419F-8F3E-6D3FE06FC59C}"/>
    <cellStyle name="SAPBEXaggItem 3 2 3 4" xfId="13542" xr:uid="{0333E59C-35BA-41B3-B99B-9FECA9380ABD}"/>
    <cellStyle name="SAPBEXaggItem 3 2 3 5" xfId="15347" xr:uid="{D73ECFB8-034A-4298-8B37-99B587977AAE}"/>
    <cellStyle name="SAPBEXaggItem 3 2 3 6" xfId="20236" xr:uid="{09B7A666-1BCA-4DDC-981B-A50CBF336441}"/>
    <cellStyle name="SAPBEXaggItem 3 2 3 7" xfId="23870" xr:uid="{B990B1F1-DF53-47B8-A675-18CF442E4843}"/>
    <cellStyle name="SAPBEXaggItem 3 2 3 8" xfId="27414" xr:uid="{5A820FC9-5EE5-4412-A104-B906DC5E009F}"/>
    <cellStyle name="SAPBEXaggItem 3 2 4" xfId="2079" xr:uid="{8C455447-B3A5-41FA-952F-82FB27AA503E}"/>
    <cellStyle name="SAPBEXaggItem 3 2 4 2" xfId="10769" xr:uid="{695FC2DB-E771-4648-A6BC-8ACA8CAFB1BD}"/>
    <cellStyle name="SAPBEXaggItem 3 2 4 3" xfId="14009" xr:uid="{978B405F-8081-46A6-A445-5DAED5D10142}"/>
    <cellStyle name="SAPBEXaggItem 3 2 4 4" xfId="9292" xr:uid="{AAC0D9A5-9BC7-4876-B23F-F411FC3C059F}"/>
    <cellStyle name="SAPBEXaggItem 3 2 4 5" xfId="8037" xr:uid="{B6C4F0EC-191F-4A7B-8463-266011A00D41}"/>
    <cellStyle name="SAPBEXaggItem 3 2 4 6" xfId="16678" xr:uid="{3F80EE03-6D46-45D3-9D38-F390B10F00AA}"/>
    <cellStyle name="SAPBEXaggItem 3 2 4 7" xfId="23782" xr:uid="{604D081C-6F06-4BF6-BF94-0A8E7EF6A7F2}"/>
    <cellStyle name="SAPBEXaggItem 3 2 4 8" xfId="27374" xr:uid="{8D23FCE6-9FE9-4860-B13E-13C62544AF3E}"/>
    <cellStyle name="SAPBEXaggItem 3 2 5" xfId="3849" xr:uid="{EDFE4F06-A326-4B30-9CE4-B37398D6F4EF}"/>
    <cellStyle name="SAPBEXaggItem 3 2 5 2" xfId="7863" xr:uid="{1BADA0C0-6953-4BCB-AAF8-89BCC2F7068B}"/>
    <cellStyle name="SAPBEXaggItem 3 2 5 3" xfId="16728" xr:uid="{894474EA-E206-4F92-93E0-A73EEB1EC4FC}"/>
    <cellStyle name="SAPBEXaggItem 3 2 5 4" xfId="18196" xr:uid="{A1C8AC2A-6147-4B44-8A5D-51D26ACE2208}"/>
    <cellStyle name="SAPBEXaggItem 3 2 5 5" xfId="21949" xr:uid="{E1817B62-36A9-4D99-8A90-F4477836B69A}"/>
    <cellStyle name="SAPBEXaggItem 3 2 5 6" xfId="25614" xr:uid="{DADE45E9-63BE-45A7-AF3D-058B4CBA20E0}"/>
    <cellStyle name="SAPBEXaggItem 3 2 5 7" xfId="29145" xr:uid="{D2F82D60-F3D3-493C-BB7C-28671FB789D0}"/>
    <cellStyle name="SAPBEXaggItem 3 2 5 8" xfId="32416" xr:uid="{9C9A28A6-2EAD-4664-B8E1-2CEC603B42B1}"/>
    <cellStyle name="SAPBEXaggItem 3 2 6" xfId="2289" xr:uid="{C063A847-054B-4944-BF96-24497ED7A38F}"/>
    <cellStyle name="SAPBEXaggItem 3 2 6 2" xfId="11560" xr:uid="{566FF104-C37C-47AA-8729-52578F536B7B}"/>
    <cellStyle name="SAPBEXaggItem 3 2 6 3" xfId="16107" xr:uid="{F24D5B97-6ECA-4983-9C51-09469EE5852A}"/>
    <cellStyle name="SAPBEXaggItem 3 2 6 4" xfId="16431" xr:uid="{308AD0BC-EB2F-4795-808D-650262CDCBEB}"/>
    <cellStyle name="SAPBEXaggItem 3 2 6 5" xfId="10429" xr:uid="{A37BE04B-758D-4F8B-A9DA-E78A6BABDF82}"/>
    <cellStyle name="SAPBEXaggItem 3 2 6 6" xfId="7382" xr:uid="{C062D9E3-85DD-4A75-8E7C-487BA2533B19}"/>
    <cellStyle name="SAPBEXaggItem 3 2 6 7" xfId="23838" xr:uid="{6B898846-B022-4447-A479-27D4CD9D2625}"/>
    <cellStyle name="SAPBEXaggItem 3 2 6 8" xfId="30364" xr:uid="{2EA2F92F-FCE4-432C-B118-C81C006B19D1}"/>
    <cellStyle name="SAPBEXaggItem 3 2 7" xfId="4142" xr:uid="{5EF78397-A272-4194-83C3-89B886539946}"/>
    <cellStyle name="SAPBEXaggItem 3 2 7 2" xfId="7205" xr:uid="{7FE4BBA5-CEF9-43FD-B3C0-7F325550D9D3}"/>
    <cellStyle name="SAPBEXaggItem 3 2 7 3" xfId="14793" xr:uid="{134EB799-D2C5-4624-A4DA-417E3CD924A8}"/>
    <cellStyle name="SAPBEXaggItem 3 2 7 4" xfId="18489" xr:uid="{10330296-7541-4879-BC8E-70BA3F6713A0}"/>
    <cellStyle name="SAPBEXaggItem 3 2 7 5" xfId="22242" xr:uid="{FCB2501E-C7C0-48AF-9F4A-14D39913EA28}"/>
    <cellStyle name="SAPBEXaggItem 3 2 7 6" xfId="25907" xr:uid="{20D82B79-C752-432B-B5B7-1C229065E880}"/>
    <cellStyle name="SAPBEXaggItem 3 2 7 7" xfId="29438" xr:uid="{E2BD00ED-C7AA-4B42-AABB-5FA86A494386}"/>
    <cellStyle name="SAPBEXaggItem 3 2 7 8" xfId="32704" xr:uid="{2DD66519-C898-473F-9F4D-98413D09FEFF}"/>
    <cellStyle name="SAPBEXaggItem 3 2 8" xfId="4229" xr:uid="{9892A3CB-93D4-453B-984E-64FD7029E04C}"/>
    <cellStyle name="SAPBEXaggItem 3 2 8 2" xfId="7126" xr:uid="{0F2CA435-AC13-4343-B9DF-3FD41005D0AB}"/>
    <cellStyle name="SAPBEXaggItem 3 2 8 3" xfId="8318" xr:uid="{4FC69C43-F970-46A2-A438-23EF7B718DF0}"/>
    <cellStyle name="SAPBEXaggItem 3 2 8 4" xfId="18576" xr:uid="{F11B6CC0-1ED6-4677-B0D2-EBA447B90DB3}"/>
    <cellStyle name="SAPBEXaggItem 3 2 8 5" xfId="22328" xr:uid="{D6B37347-0BC5-4595-B767-FB5C92BE115D}"/>
    <cellStyle name="SAPBEXaggItem 3 2 8 6" xfId="25994" xr:uid="{BFF558FE-8586-45C1-B4FD-1E283158D046}"/>
    <cellStyle name="SAPBEXaggItem 3 2 8 7" xfId="29525" xr:uid="{8EDA40BC-CC30-4F7D-9F8E-814D65E40F80}"/>
    <cellStyle name="SAPBEXaggItem 3 2 8 8" xfId="32789" xr:uid="{A8C5563D-89BE-4BE1-9AC6-46A44F65249F}"/>
    <cellStyle name="SAPBEXaggItem 3 2 9" xfId="8582" xr:uid="{8FA698CA-922A-4945-81B5-DE791A67AFFD}"/>
    <cellStyle name="SAPBEXaggItem 3 3" xfId="1635" xr:uid="{BA714C20-187D-4CFA-AECB-E47DA7BB68F9}"/>
    <cellStyle name="SAPBEXaggItem 3 3 10" xfId="16873" xr:uid="{EBB7FCEB-B8F0-4B74-AF6A-37B6303E0E78}"/>
    <cellStyle name="SAPBEXaggItem 3 3 11" xfId="14266" xr:uid="{9B75A998-FE8B-4003-9723-7BEB00B33C11}"/>
    <cellStyle name="SAPBEXaggItem 3 3 12" xfId="23358" xr:uid="{DCB1822A-6EC5-4E58-A65A-39AF614360CF}"/>
    <cellStyle name="SAPBEXaggItem 3 3 13" xfId="24015" xr:uid="{BDE4B175-FB88-4CAC-914A-F5EAD1EAAD06}"/>
    <cellStyle name="SAPBEXaggItem 3 3 14" xfId="30513" xr:uid="{248FF1E6-6D3F-4D6E-BDAD-552E971C2B77}"/>
    <cellStyle name="SAPBEXaggItem 3 3 2" xfId="2878" xr:uid="{2303116C-13A1-450C-BBE8-41040CC889D2}"/>
    <cellStyle name="SAPBEXaggItem 3 3 2 2" xfId="9088" xr:uid="{B8F36954-A1E5-4975-96BF-96B090CDD378}"/>
    <cellStyle name="SAPBEXaggItem 3 3 2 3" xfId="14997" xr:uid="{6AFA638C-2245-4B3E-B79D-0DFCBE2B35A0}"/>
    <cellStyle name="SAPBEXaggItem 3 3 2 4" xfId="17226" xr:uid="{F0BE5E5F-CCF3-4CB3-8191-EF1DDD3F7227}"/>
    <cellStyle name="SAPBEXaggItem 3 3 2 5" xfId="20984" xr:uid="{A2A3C3E5-562C-4B20-AA2F-B29574A4D85C}"/>
    <cellStyle name="SAPBEXaggItem 3 3 2 6" xfId="24645" xr:uid="{D21D4407-5D65-4068-B2D0-987F7471E674}"/>
    <cellStyle name="SAPBEXaggItem 3 3 2 7" xfId="28174" xr:uid="{573CCF08-BD19-4616-8663-80F23D748267}"/>
    <cellStyle name="SAPBEXaggItem 3 3 2 8" xfId="31460" xr:uid="{35FFCF99-EECC-4329-82F3-0451210AB0A3}"/>
    <cellStyle name="SAPBEXaggItem 3 3 3" xfId="3384" xr:uid="{30D2357C-2D1D-43C2-8775-6B8DC7CEC8B6}"/>
    <cellStyle name="SAPBEXaggItem 3 3 3 2" xfId="7260" xr:uid="{C7404818-3957-479D-BD6C-BADEC6D396E9}"/>
    <cellStyle name="SAPBEXaggItem 3 3 3 3" xfId="13869" xr:uid="{8B7A8055-A97A-4E71-B9DE-47BB7FEE6D80}"/>
    <cellStyle name="SAPBEXaggItem 3 3 3 4" xfId="17731" xr:uid="{480AE0A7-43BA-478C-99A2-738623F54932}"/>
    <cellStyle name="SAPBEXaggItem 3 3 3 5" xfId="21487" xr:uid="{3AD782E9-8C58-4D6F-8855-A83454D2DFAD}"/>
    <cellStyle name="SAPBEXaggItem 3 3 3 6" xfId="25149" xr:uid="{107D8891-8815-4D1D-858A-2A4A7DB7A46D}"/>
    <cellStyle name="SAPBEXaggItem 3 3 3 7" xfId="28680" xr:uid="{37C6C9D0-4EE7-4639-B227-29102A24B4E8}"/>
    <cellStyle name="SAPBEXaggItem 3 3 3 8" xfId="31959" xr:uid="{B3F23171-5517-4A5A-B3D5-30A950537496}"/>
    <cellStyle name="SAPBEXaggItem 3 3 4" xfId="2173" xr:uid="{555726F4-FD9E-4546-8F69-8039EFC05A97}"/>
    <cellStyle name="SAPBEXaggItem 3 3 4 2" xfId="11298" xr:uid="{EAB8E56B-7CE4-4354-9D7C-A413934579AE}"/>
    <cellStyle name="SAPBEXaggItem 3 3 4 3" xfId="16356" xr:uid="{A32B1EEB-D202-489F-B3DC-3073181E017C}"/>
    <cellStyle name="SAPBEXaggItem 3 3 4 4" xfId="8784" xr:uid="{19B6966C-27B0-41AC-A97A-2635372A28F7}"/>
    <cellStyle name="SAPBEXaggItem 3 3 4 5" xfId="17004" xr:uid="{EC4F3FB7-56B9-4F4A-9201-4FF7CF20D136}"/>
    <cellStyle name="SAPBEXaggItem 3 3 4 6" xfId="20074" xr:uid="{CE977016-AE7F-413D-8333-CEDC8221A31F}"/>
    <cellStyle name="SAPBEXaggItem 3 3 4 7" xfId="13382" xr:uid="{9A3A3A35-B1F9-49CF-B2D8-732F30B3E907}"/>
    <cellStyle name="SAPBEXaggItem 3 3 4 8" xfId="19830" xr:uid="{5566430A-E984-42B8-9889-77C95BB59382}"/>
    <cellStyle name="SAPBEXaggItem 3 3 5" xfId="4084" xr:uid="{288E2A62-96C9-4889-881B-82E20A3182D0}"/>
    <cellStyle name="SAPBEXaggItem 3 3 5 2" xfId="12695" xr:uid="{2DF898D3-48EC-472B-B1F1-AD0FD926FEE2}"/>
    <cellStyle name="SAPBEXaggItem 3 3 5 3" xfId="9558" xr:uid="{EAF8587C-B8E2-4589-9A62-779F6467A248}"/>
    <cellStyle name="SAPBEXaggItem 3 3 5 4" xfId="18431" xr:uid="{AE2C53C8-27D4-497C-9604-69072AC0FA9B}"/>
    <cellStyle name="SAPBEXaggItem 3 3 5 5" xfId="22184" xr:uid="{026D7A4F-4C06-463E-BE15-FFE4EE5461E0}"/>
    <cellStyle name="SAPBEXaggItem 3 3 5 6" xfId="25849" xr:uid="{34B2E23A-0B82-4EEA-B134-D3E3904620BD}"/>
    <cellStyle name="SAPBEXaggItem 3 3 5 7" xfId="29380" xr:uid="{C1E78A1A-91E1-47D1-8A77-BBAE535EBBD0}"/>
    <cellStyle name="SAPBEXaggItem 3 3 5 8" xfId="32647" xr:uid="{AAF86998-5B76-433D-BC6E-DEE59E29B41E}"/>
    <cellStyle name="SAPBEXaggItem 3 3 6" xfId="4088" xr:uid="{0EB3B679-2B15-44F5-A9A1-F9723AA11FD4}"/>
    <cellStyle name="SAPBEXaggItem 3 3 6 2" xfId="13153" xr:uid="{A959C1C7-912C-4693-9B94-1A155840DC7B}"/>
    <cellStyle name="SAPBEXaggItem 3 3 6 3" xfId="15550" xr:uid="{6F464618-5ABA-4846-80C0-1FE6FAEEB6D2}"/>
    <cellStyle name="SAPBEXaggItem 3 3 6 4" xfId="18435" xr:uid="{81DAAF92-9885-43AF-BB7B-68E6DBDF2455}"/>
    <cellStyle name="SAPBEXaggItem 3 3 6 5" xfId="22188" xr:uid="{9A0EE8E6-0B77-464B-AD11-C0C01294D45E}"/>
    <cellStyle name="SAPBEXaggItem 3 3 6 6" xfId="25853" xr:uid="{C8A51020-A1DF-4F52-95B5-80C8F21E0F92}"/>
    <cellStyle name="SAPBEXaggItem 3 3 6 7" xfId="29384" xr:uid="{6078F6B5-5BA7-4815-9707-5717B905CCD3}"/>
    <cellStyle name="SAPBEXaggItem 3 3 6 8" xfId="32651" xr:uid="{B5529CEA-A2E6-4C1D-B23D-99E0EFCCE496}"/>
    <cellStyle name="SAPBEXaggItem 3 3 7" xfId="4625" xr:uid="{393B5118-BA9B-45BD-8ECB-7564D1E2BF07}"/>
    <cellStyle name="SAPBEXaggItem 3 3 7 2" xfId="12415" xr:uid="{6DE585C3-1CA5-4540-8106-33187232F10C}"/>
    <cellStyle name="SAPBEXaggItem 3 3 7 3" xfId="14449" xr:uid="{05D68AEF-FD29-407E-B1C8-6E6024C7BC2E}"/>
    <cellStyle name="SAPBEXaggItem 3 3 7 4" xfId="18972" xr:uid="{C5FD6A59-0086-4A8C-8803-A4067D55B8F0}"/>
    <cellStyle name="SAPBEXaggItem 3 3 7 5" xfId="22724" xr:uid="{D6059943-EDBF-44AD-8BD0-105F12EA2966}"/>
    <cellStyle name="SAPBEXaggItem 3 3 7 6" xfId="26389" xr:uid="{2D3823CD-4B1A-41D1-BC9C-FE8461D8A359}"/>
    <cellStyle name="SAPBEXaggItem 3 3 7 7" xfId="29921" xr:uid="{F8128756-83FC-4945-AA6A-53B2195D1358}"/>
    <cellStyle name="SAPBEXaggItem 3 3 7 8" xfId="33181" xr:uid="{43A1E524-4DAA-4B35-9CCA-7DA9AE75A8DB}"/>
    <cellStyle name="SAPBEXaggItem 3 3 8" xfId="10657" xr:uid="{E0F5ED39-02B5-4953-9BE8-851AEFC1C717}"/>
    <cellStyle name="SAPBEXaggItem 3 3 9" xfId="14267" xr:uid="{7BA8460B-D70D-42CF-992C-526FC3764D39}"/>
    <cellStyle name="SAPBEXaggItem 3 4" xfId="2399" xr:uid="{8A0C00EB-5740-469B-ADBB-6CC27FF06A82}"/>
    <cellStyle name="SAPBEXaggItem 3 4 2" xfId="11361" xr:uid="{59F73283-6335-4F72-9A37-F93BD667BE75}"/>
    <cellStyle name="SAPBEXaggItem 3 4 3" xfId="16300" xr:uid="{4B5F1725-EF21-4334-A415-96BEADECD9B2}"/>
    <cellStyle name="SAPBEXaggItem 3 4 4" xfId="14081" xr:uid="{D760F0E1-E6BE-45EB-8A24-1C517D48B118}"/>
    <cellStyle name="SAPBEXaggItem 3 4 5" xfId="19419" xr:uid="{4478C263-5797-445E-B31E-D0F15A841533}"/>
    <cellStyle name="SAPBEXaggItem 3 4 6" xfId="9026" xr:uid="{48EB930A-D48D-411D-969F-3A187FDCFA05}"/>
    <cellStyle name="SAPBEXaggItem 3 4 7" xfId="23883" xr:uid="{238B5F2A-5433-4DED-A40C-A057B7D621A1}"/>
    <cellStyle name="SAPBEXaggItem 3 4 8" xfId="27415" xr:uid="{F0D67DCB-0149-4E99-9A93-6935104E57F2}"/>
    <cellStyle name="SAPBEXaggItem 3 5" xfId="2082" xr:uid="{241940B6-7B1F-416A-8C3C-00D90B83C584}"/>
    <cellStyle name="SAPBEXaggItem 3 5 2" xfId="9676" xr:uid="{A4242BBB-D76C-4078-8EBF-531E10742112}"/>
    <cellStyle name="SAPBEXaggItem 3 5 3" xfId="14656" xr:uid="{908A96BC-7C3C-49B4-9654-83D73A2DB32F}"/>
    <cellStyle name="SAPBEXaggItem 3 5 4" xfId="15130" xr:uid="{FA55202E-E400-4F1E-BD6B-8A11F13883D7}"/>
    <cellStyle name="SAPBEXaggItem 3 5 5" xfId="8617" xr:uid="{77A2FD95-9363-4B52-9658-BF790893B2CB}"/>
    <cellStyle name="SAPBEXaggItem 3 5 6" xfId="20209" xr:uid="{7DA4E1F9-F685-44EA-A8F9-1948DA794903}"/>
    <cellStyle name="SAPBEXaggItem 3 5 7" xfId="23944" xr:uid="{C8244A68-80FB-49A6-8647-1BA1D00A4894}"/>
    <cellStyle name="SAPBEXaggItem 3 5 8" xfId="19691" xr:uid="{9BDCBE65-47C8-4C90-B3C7-2C85B199CA00}"/>
    <cellStyle name="SAPBEXaggItem 3 6" xfId="2590" xr:uid="{3A4A50B5-DB27-4344-8EB1-594112CA6CCE}"/>
    <cellStyle name="SAPBEXaggItem 3 6 2" xfId="9447" xr:uid="{53A14017-06CF-49B4-A894-07934E46CCA9}"/>
    <cellStyle name="SAPBEXaggItem 3 6 3" xfId="13896" xr:uid="{2032BC7E-D8DD-4012-ADCD-97DEFDC32493}"/>
    <cellStyle name="SAPBEXaggItem 3 6 4" xfId="14945" xr:uid="{F15713BC-2E8A-4BCA-89EF-220A8D23562F}"/>
    <cellStyle name="SAPBEXaggItem 3 6 5" xfId="16546" xr:uid="{C114BA43-322D-41E0-B576-9F902CE5B3C5}"/>
    <cellStyle name="SAPBEXaggItem 3 6 6" xfId="24358" xr:uid="{421F90EA-1A82-461C-8621-047B2A1506B8}"/>
    <cellStyle name="SAPBEXaggItem 3 6 7" xfId="22332" xr:uid="{70F4FF27-B9C6-4EC7-8932-92184C09B8F0}"/>
    <cellStyle name="SAPBEXaggItem 3 6 8" xfId="31176" xr:uid="{3ABE1FB9-0193-4F68-91A4-286B134AEEAA}"/>
    <cellStyle name="SAPBEXaggItem 3 7" xfId="4210" xr:uid="{2C917D0D-7ADC-45EE-9679-519CB648F965}"/>
    <cellStyle name="SAPBEXaggItem 3 7 2" xfId="6862" xr:uid="{5C4452B3-1871-4EEB-9D84-2F05BA577F60}"/>
    <cellStyle name="SAPBEXaggItem 3 7 3" xfId="14406" xr:uid="{3D37476A-8B63-4475-ABA4-DAE579ED75F0}"/>
    <cellStyle name="SAPBEXaggItem 3 7 4" xfId="18557" xr:uid="{4BFFC40D-F4AA-42A5-8869-78A947F98866}"/>
    <cellStyle name="SAPBEXaggItem 3 7 5" xfId="22310" xr:uid="{19D37259-003E-43EC-8A0A-93AB9CEE8012}"/>
    <cellStyle name="SAPBEXaggItem 3 7 6" xfId="25975" xr:uid="{064821F8-E370-4C1E-9417-3D7427D72C94}"/>
    <cellStyle name="SAPBEXaggItem 3 7 7" xfId="29506" xr:uid="{FAD5651D-143E-4991-8F02-4E520E2CBF1E}"/>
    <cellStyle name="SAPBEXaggItem 3 7 8" xfId="32771" xr:uid="{E294F46D-AF04-4A0D-B37D-F7D8C240BC0E}"/>
    <cellStyle name="SAPBEXaggItem 3 8" xfId="4250" xr:uid="{1F98AF96-1714-4187-876B-08AA203AEED4}"/>
    <cellStyle name="SAPBEXaggItem 3 8 2" xfId="12691" xr:uid="{F576A880-483C-45D8-BDDF-F9337060CFEA}"/>
    <cellStyle name="SAPBEXaggItem 3 8 3" xfId="9805" xr:uid="{DD61E63D-DD0E-4689-AA97-5F56D035C480}"/>
    <cellStyle name="SAPBEXaggItem 3 8 4" xfId="18597" xr:uid="{394485E5-5824-4280-93B9-B547F85101D7}"/>
    <cellStyle name="SAPBEXaggItem 3 8 5" xfId="22349" xr:uid="{1E8FA45A-D13F-4AE9-A713-1C2416E96DC5}"/>
    <cellStyle name="SAPBEXaggItem 3 8 6" xfId="26015" xr:uid="{CD0A9CD1-0FEE-4EFE-BFD0-E415308AA924}"/>
    <cellStyle name="SAPBEXaggItem 3 8 7" xfId="29546" xr:uid="{0391A9EA-3575-464C-8ADA-573228719803}"/>
    <cellStyle name="SAPBEXaggItem 3 8 8" xfId="32809" xr:uid="{CC1939D6-22DD-4B91-B5DE-B9346F8FC0B5}"/>
    <cellStyle name="SAPBEXaggItem 3 9" xfId="4525" xr:uid="{D3AA8DFB-332D-47DE-B8DB-2D9211CC16B6}"/>
    <cellStyle name="SAPBEXaggItem 3 9 2" xfId="12505" xr:uid="{1B69ABA3-D479-429C-95D7-CDCC7AAB5346}"/>
    <cellStyle name="SAPBEXaggItem 3 9 3" xfId="11379" xr:uid="{39FB887B-E59F-484B-8EB8-82B4BB3FFF59}"/>
    <cellStyle name="SAPBEXaggItem 3 9 4" xfId="18872" xr:uid="{32704C90-45CA-467D-AED5-C10444CC9491}"/>
    <cellStyle name="SAPBEXaggItem 3 9 5" xfId="22624" xr:uid="{310DCA92-DA13-4CAB-8A9A-588AE028A159}"/>
    <cellStyle name="SAPBEXaggItem 3 9 6" xfId="26289" xr:uid="{3ECD83E2-7C6F-41E5-9081-00881E4CDCC5}"/>
    <cellStyle name="SAPBEXaggItem 3 9 7" xfId="29821" xr:uid="{3A496A2E-B7C3-414F-ADFA-6615807C8A36}"/>
    <cellStyle name="SAPBEXaggItem 3 9 8" xfId="33083" xr:uid="{DED4EE7D-15A0-4CC6-AC61-F121321F4D56}"/>
    <cellStyle name="SAPBEXaggItem 4" xfId="1112" xr:uid="{36B199D6-208B-4AA7-83AD-2251C3284439}"/>
    <cellStyle name="SAPBEXaggItem 4 10" xfId="13475" xr:uid="{0B2CC554-020C-4105-B695-62A7726D7335}"/>
    <cellStyle name="SAPBEXaggItem 4 11" xfId="11128" xr:uid="{E18627B2-BEEC-438F-90B2-478A048E92FF}"/>
    <cellStyle name="SAPBEXaggItem 4 12" xfId="19834" xr:uid="{353FD6BA-01B0-46DD-9735-E34565B71050}"/>
    <cellStyle name="SAPBEXaggItem 4 13" xfId="23594" xr:uid="{29BB0227-3973-4914-A0AE-F2C160916FD9}"/>
    <cellStyle name="SAPBEXaggItem 4 14" xfId="27200" xr:uid="{E3C4CF2C-0636-4A73-8393-2552B9D204AC}"/>
    <cellStyle name="SAPBEXaggItem 4 15" xfId="30659" xr:uid="{50B4B6CF-0084-40CB-9987-826410966CDB}"/>
    <cellStyle name="SAPBEXaggItem 4 2" xfId="1637" xr:uid="{6D4755DA-6DDF-4151-9D96-4A06CC1AD939}"/>
    <cellStyle name="SAPBEXaggItem 4 2 10" xfId="8207" xr:uid="{53759ABE-A837-4E42-9080-358CE82BC5E6}"/>
    <cellStyle name="SAPBEXaggItem 4 2 11" xfId="9396" xr:uid="{00258DE5-862E-4D25-8ADC-291FBA50AE47}"/>
    <cellStyle name="SAPBEXaggItem 4 2 12" xfId="19949" xr:uid="{125F1EF3-7E25-4277-8E3A-24CF8A79D629}"/>
    <cellStyle name="SAPBEXaggItem 4 2 13" xfId="23993" xr:uid="{4D2DB885-6B25-42BE-91C4-FAC26AA87C13}"/>
    <cellStyle name="SAPBEXaggItem 4 2 14" xfId="30512" xr:uid="{1524C5A3-B584-4D35-BFA0-569875181913}"/>
    <cellStyle name="SAPBEXaggItem 4 2 2" xfId="2880" xr:uid="{9707DC5D-8C99-4EAA-841A-79D1BD48868F}"/>
    <cellStyle name="SAPBEXaggItem 4 2 2 2" xfId="9386" xr:uid="{5E33A79F-34D1-4545-B679-F279DB7A1EB6}"/>
    <cellStyle name="SAPBEXaggItem 4 2 2 3" xfId="13866" xr:uid="{30D97FBE-D0DF-4809-A8B1-F5381603A9A0}"/>
    <cellStyle name="SAPBEXaggItem 4 2 2 4" xfId="17228" xr:uid="{34839F52-F60A-4007-BA94-DD6D932A2BCC}"/>
    <cellStyle name="SAPBEXaggItem 4 2 2 5" xfId="20986" xr:uid="{50469F7E-9450-4E64-87BA-71CE281D79F7}"/>
    <cellStyle name="SAPBEXaggItem 4 2 2 6" xfId="24647" xr:uid="{FA4EEEA4-D6B8-426B-8A93-E027DF6593EE}"/>
    <cellStyle name="SAPBEXaggItem 4 2 2 7" xfId="28176" xr:uid="{091E6316-B79A-451A-8270-0CDF3FCC32EF}"/>
    <cellStyle name="SAPBEXaggItem 4 2 2 8" xfId="31462" xr:uid="{9CCAD5DC-A169-4342-8567-E6F664F2B1FB}"/>
    <cellStyle name="SAPBEXaggItem 4 2 3" xfId="3386" xr:uid="{FDCFA3BB-C148-47DA-AC43-CD18142454BE}"/>
    <cellStyle name="SAPBEXaggItem 4 2 3 2" xfId="11279" xr:uid="{53BD43A3-18CF-4758-AB9E-7463C4927ADD}"/>
    <cellStyle name="SAPBEXaggItem 4 2 3 3" xfId="16374" xr:uid="{0A83830E-C817-44C8-908B-3BAB7E48DCC1}"/>
    <cellStyle name="SAPBEXaggItem 4 2 3 4" xfId="17733" xr:uid="{EB10C441-8802-46AD-9052-EABF5A68B421}"/>
    <cellStyle name="SAPBEXaggItem 4 2 3 5" xfId="21489" xr:uid="{6BEE6F73-4FB8-4336-8BCA-9A951A33EDD6}"/>
    <cellStyle name="SAPBEXaggItem 4 2 3 6" xfId="25151" xr:uid="{8F569C8E-F93A-42CE-8D4B-9DF635C7F81D}"/>
    <cellStyle name="SAPBEXaggItem 4 2 3 7" xfId="28682" xr:uid="{C4403A87-DF84-4E76-9C28-2E737F0E2E42}"/>
    <cellStyle name="SAPBEXaggItem 4 2 3 8" xfId="31961" xr:uid="{FE651477-3A4A-4274-B294-DF82D223BD2D}"/>
    <cellStyle name="SAPBEXaggItem 4 2 4" xfId="2589" xr:uid="{94A83BB3-B78F-450A-B032-1A85288F98AF}"/>
    <cellStyle name="SAPBEXaggItem 4 2 4 2" xfId="8666" xr:uid="{28C1D253-4199-4017-AF14-597CDAFB9EC5}"/>
    <cellStyle name="SAPBEXaggItem 4 2 4 3" xfId="8959" xr:uid="{D466D165-80E6-43CE-8C56-6B7938C7BF6D}"/>
    <cellStyle name="SAPBEXaggItem 4 2 4 4" xfId="13481" xr:uid="{04234588-78B8-4030-A60B-E287061D022F}"/>
    <cellStyle name="SAPBEXaggItem 4 2 4 5" xfId="15146" xr:uid="{83B2E7FD-064F-4B53-8106-CAA00D19901F}"/>
    <cellStyle name="SAPBEXaggItem 4 2 4 6" xfId="23051" xr:uid="{D5AF36F4-E6F0-4F25-B5C5-A9FD3248D45A}"/>
    <cellStyle name="SAPBEXaggItem 4 2 4 7" xfId="26701" xr:uid="{4CA638FC-750B-4572-93CC-C9AE81DBEBD0}"/>
    <cellStyle name="SAPBEXaggItem 4 2 4 8" xfId="31175" xr:uid="{D10F545F-974B-4A53-A98A-064C68CE399A}"/>
    <cellStyle name="SAPBEXaggItem 4 2 5" xfId="4064" xr:uid="{DE82B5F8-43AD-4BA1-A671-6567547B1A68}"/>
    <cellStyle name="SAPBEXaggItem 4 2 5 2" xfId="12699" xr:uid="{86474354-EEAA-4E45-AC77-8E483C5144CA}"/>
    <cellStyle name="SAPBEXaggItem 4 2 5 3" xfId="11811" xr:uid="{449ED0A4-0DB2-468D-B653-CF8ADB21A8E0}"/>
    <cellStyle name="SAPBEXaggItem 4 2 5 4" xfId="18411" xr:uid="{5B279329-B93D-4D33-88E7-6E17E7AE41D0}"/>
    <cellStyle name="SAPBEXaggItem 4 2 5 5" xfId="22164" xr:uid="{CB8C13C3-6C2C-40F6-8B42-8E15CC6BE14F}"/>
    <cellStyle name="SAPBEXaggItem 4 2 5 6" xfId="25829" xr:uid="{92C2FEF2-EAC7-4F05-913F-6F3EC3DF9294}"/>
    <cellStyle name="SAPBEXaggItem 4 2 5 7" xfId="29360" xr:uid="{92FAD6DC-ADDE-4551-87F5-C42F50C7E46C}"/>
    <cellStyle name="SAPBEXaggItem 4 2 5 8" xfId="32627" xr:uid="{FE9F8D11-0479-4288-8CB9-A3B0F2EBB197}"/>
    <cellStyle name="SAPBEXaggItem 4 2 6" xfId="4438" xr:uid="{E30AA76E-C5C8-4078-9C51-D6084B081E70}"/>
    <cellStyle name="SAPBEXaggItem 4 2 6 2" xfId="12576" xr:uid="{C2DD351C-2575-4DA7-A676-380BF18A8E7C}"/>
    <cellStyle name="SAPBEXaggItem 4 2 6 3" xfId="9004" xr:uid="{AA8DE114-87EF-40DA-91CF-CB4AA8DB5998}"/>
    <cellStyle name="SAPBEXaggItem 4 2 6 4" xfId="18785" xr:uid="{D0042143-9898-4A0A-A630-052B55D30E35}"/>
    <cellStyle name="SAPBEXaggItem 4 2 6 5" xfId="22537" xr:uid="{FEFE4666-8958-403A-A712-326D8568A97E}"/>
    <cellStyle name="SAPBEXaggItem 4 2 6 6" xfId="26202" xr:uid="{F55CD159-E6E2-4475-81B3-818165AE60CB}"/>
    <cellStyle name="SAPBEXaggItem 4 2 6 7" xfId="29734" xr:uid="{9CD76553-8847-4CD0-8C25-02F7C1259F6E}"/>
    <cellStyle name="SAPBEXaggItem 4 2 6 8" xfId="32996" xr:uid="{5EB38223-3862-45DA-BFFD-3C4E1634FA90}"/>
    <cellStyle name="SAPBEXaggItem 4 2 7" xfId="2639" xr:uid="{B0389DCA-D8B9-42B1-9036-3BFD66C9FC66}"/>
    <cellStyle name="SAPBEXaggItem 4 2 7 2" xfId="9342" xr:uid="{99493EC2-6724-485C-B9E7-74D96100013D}"/>
    <cellStyle name="SAPBEXaggItem 4 2 7 3" xfId="13352" xr:uid="{16939CFB-88BE-4442-8D55-0EFBD27D60D0}"/>
    <cellStyle name="SAPBEXaggItem 4 2 7 4" xfId="11841" xr:uid="{49515E6D-FAB0-4FF0-9273-BB34525DE5AE}"/>
    <cellStyle name="SAPBEXaggItem 4 2 7 5" xfId="20746" xr:uid="{564B9A64-965D-453C-A7E0-E3F1E5B9E718}"/>
    <cellStyle name="SAPBEXaggItem 4 2 7 6" xfId="24406" xr:uid="{C8030ABE-EB03-4079-80C6-07EE22E24476}"/>
    <cellStyle name="SAPBEXaggItem 4 2 7 7" xfId="27935" xr:uid="{4C7D5EE9-4368-4CC5-B35A-753231BBF197}"/>
    <cellStyle name="SAPBEXaggItem 4 2 7 8" xfId="31224" xr:uid="{3CF9E3A4-62FC-4184-8BCD-1BE8866913AC}"/>
    <cellStyle name="SAPBEXaggItem 4 2 8" xfId="8776" xr:uid="{0C39DA7A-AE06-4E3F-9EBA-F26344B865F9}"/>
    <cellStyle name="SAPBEXaggItem 4 2 9" xfId="9001" xr:uid="{7B4C55A9-7C46-46B3-B885-D7EAEA114DFE}"/>
    <cellStyle name="SAPBEXaggItem 4 3" xfId="2401" xr:uid="{BB1F5682-0F02-4256-AD53-ECE834857320}"/>
    <cellStyle name="SAPBEXaggItem 4 3 2" xfId="11120" xr:uid="{669B2143-DFBE-4CCA-B279-52DA9ED22404}"/>
    <cellStyle name="SAPBEXaggItem 4 3 3" xfId="16478" xr:uid="{7BD7A12C-21D3-440F-8664-A1BC9504FCC7}"/>
    <cellStyle name="SAPBEXaggItem 4 3 4" xfId="9075" xr:uid="{8A1ED043-CF9A-40F2-9D8F-C57EC307669F}"/>
    <cellStyle name="SAPBEXaggItem 4 3 5" xfId="11473" xr:uid="{CEE55A47-A242-4595-9F6F-57F10A4D2937}"/>
    <cellStyle name="SAPBEXaggItem 4 3 6" xfId="14393" xr:uid="{76D56C3E-4CA9-4D04-A527-5E906860E04C}"/>
    <cellStyle name="SAPBEXaggItem 4 3 7" xfId="20564" xr:uid="{8B5CE330-654B-4838-B4CF-A051631023B4}"/>
    <cellStyle name="SAPBEXaggItem 4 3 8" xfId="27413" xr:uid="{F31E68B5-1D9F-4B03-8626-16A7A8377429}"/>
    <cellStyle name="SAPBEXaggItem 4 4" xfId="2136" xr:uid="{88CA8CBD-08E8-4758-9C1D-AB75B733C680}"/>
    <cellStyle name="SAPBEXaggItem 4 4 2" xfId="11456" xr:uid="{2B478671-E0B1-4C29-AEF0-F1FD334563D3}"/>
    <cellStyle name="SAPBEXaggItem 4 4 3" xfId="16210" xr:uid="{A5C5845F-4F9A-4E4F-8C8F-56F25708D4B2}"/>
    <cellStyle name="SAPBEXaggItem 4 4 4" xfId="15232" xr:uid="{8FD9939A-F86B-43EC-924B-D2A24FB5C222}"/>
    <cellStyle name="SAPBEXaggItem 4 4 5" xfId="16972" xr:uid="{0E41FDBD-F8D8-43AB-BA88-B33333504F6D}"/>
    <cellStyle name="SAPBEXaggItem 4 4 6" xfId="9105" xr:uid="{A0121154-3B76-4D5E-B6A6-2D7CC992D8DE}"/>
    <cellStyle name="SAPBEXaggItem 4 4 7" xfId="23803" xr:uid="{2494FB79-9745-4362-AEC9-368631C81B55}"/>
    <cellStyle name="SAPBEXaggItem 4 4 8" xfId="23638" xr:uid="{69DB763E-8D99-41C9-A5E2-8BBE2BC3AA8D}"/>
    <cellStyle name="SAPBEXaggItem 4 5" xfId="2310" xr:uid="{562EF1E6-603E-4DD7-A75C-991E32D13B65}"/>
    <cellStyle name="SAPBEXaggItem 4 5 2" xfId="9395" xr:uid="{AF9EE386-F3A7-4DCE-83B6-EA8CCBCA81CB}"/>
    <cellStyle name="SAPBEXaggItem 4 5 3" xfId="8598" xr:uid="{46C95416-3CD1-43CD-984C-FD2C52A94E58}"/>
    <cellStyle name="SAPBEXaggItem 4 5 4" xfId="16042" xr:uid="{E593BAD6-AD0F-4A91-852E-81014B00C217}"/>
    <cellStyle name="SAPBEXaggItem 4 5 5" xfId="13598" xr:uid="{6EF9245F-B08B-44D4-A241-A3BF51B3EBB3}"/>
    <cellStyle name="SAPBEXaggItem 4 5 6" xfId="19663" xr:uid="{ACC86728-B9A3-47F6-B030-4F429B3A6244}"/>
    <cellStyle name="SAPBEXaggItem 4 5 7" xfId="26850" xr:uid="{79DFD2A0-EA1D-4A45-B7DA-46EC32F2E585}"/>
    <cellStyle name="SAPBEXaggItem 4 5 8" xfId="27432" xr:uid="{0D85A3B7-EF54-461D-BC9A-29AE50BF4A21}"/>
    <cellStyle name="SAPBEXaggItem 4 6" xfId="3937" xr:uid="{017B899C-0197-40FC-AE19-AD2DF85F7B93}"/>
    <cellStyle name="SAPBEXaggItem 4 6 2" xfId="10519" xr:uid="{84CC3C1F-E054-4044-9A15-154B57DBD405}"/>
    <cellStyle name="SAPBEXaggItem 4 6 3" xfId="16898" xr:uid="{3A618521-8E1F-4E3B-8897-426801A7F53F}"/>
    <cellStyle name="SAPBEXaggItem 4 6 4" xfId="18284" xr:uid="{6345C60B-43FC-4F3C-BF55-FCF0A1367AD9}"/>
    <cellStyle name="SAPBEXaggItem 4 6 5" xfId="22037" xr:uid="{3B45E544-EACA-496D-9EA8-BBD9980CD76B}"/>
    <cellStyle name="SAPBEXaggItem 4 6 6" xfId="25702" xr:uid="{525168B9-F578-4601-9119-11143FEC0CCF}"/>
    <cellStyle name="SAPBEXaggItem 4 6 7" xfId="29233" xr:uid="{85FE7671-97B8-41E3-AAB1-ABDC459866B9}"/>
    <cellStyle name="SAPBEXaggItem 4 6 8" xfId="32501" xr:uid="{EC53E36E-6654-4CD5-9647-F734CEB8A561}"/>
    <cellStyle name="SAPBEXaggItem 4 7" xfId="4391" xr:uid="{3A39D405-ACA9-47B0-8CD7-24C8C74C96AC}"/>
    <cellStyle name="SAPBEXaggItem 4 7 2" xfId="12588" xr:uid="{1456F8BE-A547-474B-9186-8E5C6AE366F0}"/>
    <cellStyle name="SAPBEXaggItem 4 7 3" xfId="15731" xr:uid="{6EB6E356-E29F-4BDA-951D-E19935E0CFD0}"/>
    <cellStyle name="SAPBEXaggItem 4 7 4" xfId="18738" xr:uid="{1581D046-DDA9-42EB-A33D-F9ED2010028C}"/>
    <cellStyle name="SAPBEXaggItem 4 7 5" xfId="22490" xr:uid="{A9479C1F-AD59-4C63-BCC3-2A24ED399C07}"/>
    <cellStyle name="SAPBEXaggItem 4 7 6" xfId="26156" xr:uid="{92C3F85B-C676-4502-9FF1-0EFAAD63C51F}"/>
    <cellStyle name="SAPBEXaggItem 4 7 7" xfId="29687" xr:uid="{5EECAF2A-0D9C-4064-8B39-4A69205DE8FD}"/>
    <cellStyle name="SAPBEXaggItem 4 7 8" xfId="32949" xr:uid="{25516F54-2375-4906-8633-52B6EA7ACDED}"/>
    <cellStyle name="SAPBEXaggItem 4 8" xfId="4423" xr:uid="{BBC3EC4C-CAC8-44C1-8D49-76DE660941C3}"/>
    <cellStyle name="SAPBEXaggItem 4 8 2" xfId="6894" xr:uid="{080C35AD-87B6-4D4E-8971-9869BF258F20}"/>
    <cellStyle name="SAPBEXaggItem 4 8 3" xfId="14476" xr:uid="{558D4C94-9C7E-4AB0-9F45-C478A09C3C5F}"/>
    <cellStyle name="SAPBEXaggItem 4 8 4" xfId="18770" xr:uid="{9BC43B5A-EAB0-4147-8D6C-020F83BC901F}"/>
    <cellStyle name="SAPBEXaggItem 4 8 5" xfId="22522" xr:uid="{B1E4A378-5F2D-4C32-9799-C9A860DF7233}"/>
    <cellStyle name="SAPBEXaggItem 4 8 6" xfId="26188" xr:uid="{562CBAD9-E09A-4B0B-953C-5B89247800CC}"/>
    <cellStyle name="SAPBEXaggItem 4 8 7" xfId="29719" xr:uid="{E483C8A8-9CAD-4238-A18F-9C373DA3CC53}"/>
    <cellStyle name="SAPBEXaggItem 4 8 8" xfId="32981" xr:uid="{7E8D3D22-C0AE-45C6-B0EF-40AE75BC3E24}"/>
    <cellStyle name="SAPBEXaggItem 4 9" xfId="10352" xr:uid="{ED71F268-0D8A-41FC-8AF0-678608B085FB}"/>
    <cellStyle name="SAPBEXaggItem 5" xfId="1352" xr:uid="{407F3714-DF7D-45A4-B45A-9468D0C784B8}"/>
    <cellStyle name="SAPBEXaggItem 5 10" xfId="10730" xr:uid="{89FF1590-BDE6-4C1F-AF39-49C08EEAA000}"/>
    <cellStyle name="SAPBEXaggItem 5 11" xfId="9079" xr:uid="{C59ABCBE-ECCC-4200-8E24-B8B1516B448C}"/>
    <cellStyle name="SAPBEXaggItem 5 12" xfId="11304" xr:uid="{64D200E3-957B-428E-B748-0D1FAA01CCF8}"/>
    <cellStyle name="SAPBEXaggItem 5 13" xfId="23415" xr:uid="{6A1DC4F3-651D-40D1-BF89-848F18396430}"/>
    <cellStyle name="SAPBEXaggItem 5 14" xfId="20422" xr:uid="{ECF78CBE-2650-4BA0-9827-1C2ADE522653}"/>
    <cellStyle name="SAPBEXaggItem 5 15" xfId="20293" xr:uid="{456AC81C-767D-4A38-AE1F-E207E5E418C4}"/>
    <cellStyle name="SAPBEXaggItem 5 2" xfId="1760" xr:uid="{E03153A2-E40B-470F-81B1-B90D7CF379A5}"/>
    <cellStyle name="SAPBEXaggItem 5 2 10" xfId="8107" xr:uid="{F8463E9F-0D9A-4DC5-BFFE-0C18C86116F8}"/>
    <cellStyle name="SAPBEXaggItem 5 2 11" xfId="19557" xr:uid="{4A57388D-CC3C-4D0E-AF1F-47943C16E914}"/>
    <cellStyle name="SAPBEXaggItem 5 2 12" xfId="24158" xr:uid="{CADC6952-FBF3-4D26-B891-3192C6BA913F}"/>
    <cellStyle name="SAPBEXaggItem 5 2 13" xfId="26968" xr:uid="{AE988FD7-9336-405A-BCA7-01A3B7605D64}"/>
    <cellStyle name="SAPBEXaggItem 5 2 14" xfId="30867" xr:uid="{D15BB40C-A76F-4390-910C-7138F7F33AA0}"/>
    <cellStyle name="SAPBEXaggItem 5 2 2" xfId="3003" xr:uid="{E14517F9-E2F7-4E42-9C23-B02C4823637D}"/>
    <cellStyle name="SAPBEXaggItem 5 2 2 2" xfId="10143" xr:uid="{85F8AC57-AD00-48F6-91B9-C4E01F7FDFD3}"/>
    <cellStyle name="SAPBEXaggItem 5 2 2 3" xfId="8783" xr:uid="{152ABE80-B890-4E08-B9F6-B2D069DE6E18}"/>
    <cellStyle name="SAPBEXaggItem 5 2 2 4" xfId="17351" xr:uid="{221E3CE2-B63B-4D58-9B84-190D671DB805}"/>
    <cellStyle name="SAPBEXaggItem 5 2 2 5" xfId="21109" xr:uid="{9E7FF649-6D57-49D6-9C86-FD2F1A1E8EE2}"/>
    <cellStyle name="SAPBEXaggItem 5 2 2 6" xfId="24770" xr:uid="{8593B7CA-3705-43D3-BB51-F994D01BFD0B}"/>
    <cellStyle name="SAPBEXaggItem 5 2 2 7" xfId="28299" xr:uid="{B7090716-2E11-49C1-8F9F-6DA66B30920E}"/>
    <cellStyle name="SAPBEXaggItem 5 2 2 8" xfId="31585" xr:uid="{AEDFD055-B6E6-499F-878B-F6F6E048622C}"/>
    <cellStyle name="SAPBEXaggItem 5 2 3" xfId="3509" xr:uid="{35F3ECA2-4716-45E1-A68C-62404684FF91}"/>
    <cellStyle name="SAPBEXaggItem 5 2 3 2" xfId="8296" xr:uid="{9BCDAEE1-6031-4EEF-9C10-5A933722BFC8}"/>
    <cellStyle name="SAPBEXaggItem 5 2 3 3" xfId="9590" xr:uid="{C51B8AFD-43B8-4E8A-B3A0-D9B0EE46DD68}"/>
    <cellStyle name="SAPBEXaggItem 5 2 3 4" xfId="17856" xr:uid="{1C0805C5-38C4-4A80-B192-5EB79953BEEA}"/>
    <cellStyle name="SAPBEXaggItem 5 2 3 5" xfId="21612" xr:uid="{9936695A-4CF0-4466-AE8C-099E2C69FE2F}"/>
    <cellStyle name="SAPBEXaggItem 5 2 3 6" xfId="25274" xr:uid="{861665E1-A041-41D2-964B-3D5EBC6BA6CA}"/>
    <cellStyle name="SAPBEXaggItem 5 2 3 7" xfId="28805" xr:uid="{234D437D-C4B4-44A0-99A0-C8B38C040EA4}"/>
    <cellStyle name="SAPBEXaggItem 5 2 3 8" xfId="32084" xr:uid="{E12F0479-D6F4-490E-ACA6-C4FA2ECCFDCA}"/>
    <cellStyle name="SAPBEXaggItem 5 2 4" xfId="2061" xr:uid="{1BC2E1A0-2599-4B53-BE71-F162CDC0CBEE}"/>
    <cellStyle name="SAPBEXaggItem 5 2 4 2" xfId="8709" xr:uid="{8C1A8228-8712-466D-89C7-648C428DD198}"/>
    <cellStyle name="SAPBEXaggItem 5 2 4 3" xfId="14391" xr:uid="{8AF55FAF-04C0-40C3-8F5C-3A7FF7FD53FD}"/>
    <cellStyle name="SAPBEXaggItem 5 2 4 4" xfId="11446" xr:uid="{145C0E38-6A9B-4B0A-B2B2-5BE3D61D0E34}"/>
    <cellStyle name="SAPBEXaggItem 5 2 4 5" xfId="8080" xr:uid="{E5629D11-4AB1-4830-A980-04ADCA081587}"/>
    <cellStyle name="SAPBEXaggItem 5 2 4 6" xfId="20020" xr:uid="{15DABBA1-9386-4DFC-9F0B-0F67BB289601}"/>
    <cellStyle name="SAPBEXaggItem 5 2 4 7" xfId="13368" xr:uid="{96FB292C-F3E2-468A-9478-FCDEBA7345AD}"/>
    <cellStyle name="SAPBEXaggItem 5 2 4 8" xfId="27369" xr:uid="{FA94B7CE-8C8B-4C0B-B44A-A248EB07A59E}"/>
    <cellStyle name="SAPBEXaggItem 5 2 5" xfId="4046" xr:uid="{01652C90-1BD9-4C4B-A085-54291BCFAD13}"/>
    <cellStyle name="SAPBEXaggItem 5 2 5 2" xfId="12700" xr:uid="{2B4ED663-56E6-4FA8-90D6-683FA4CEE854}"/>
    <cellStyle name="SAPBEXaggItem 5 2 5 3" xfId="7802" xr:uid="{929ECCD9-E205-48C0-918F-1DFF3B8D2911}"/>
    <cellStyle name="SAPBEXaggItem 5 2 5 4" xfId="18393" xr:uid="{EEABCE7F-1668-4106-99D4-6606932D0239}"/>
    <cellStyle name="SAPBEXaggItem 5 2 5 5" xfId="22146" xr:uid="{D72B9319-A344-46DD-9EB8-FA750D109ADA}"/>
    <cellStyle name="SAPBEXaggItem 5 2 5 6" xfId="25811" xr:uid="{4C097301-97F8-4AFA-A733-86C8C5523D24}"/>
    <cellStyle name="SAPBEXaggItem 5 2 5 7" xfId="29342" xr:uid="{BF66F996-7F88-4300-AD24-12D82299CD9D}"/>
    <cellStyle name="SAPBEXaggItem 5 2 5 8" xfId="32609" xr:uid="{B6DE55AC-7C6C-420A-AFFE-CA76C8A6D8C7}"/>
    <cellStyle name="SAPBEXaggItem 5 2 6" xfId="3653" xr:uid="{D060E42D-477E-4BEC-85C0-E0A3413D18A8}"/>
    <cellStyle name="SAPBEXaggItem 5 2 6 2" xfId="11496" xr:uid="{7ADC8227-184A-4CF8-9C6B-C3FC216379B3}"/>
    <cellStyle name="SAPBEXaggItem 5 2 6 3" xfId="16169" xr:uid="{48146E80-D549-49B5-8EBC-735AD6BE4778}"/>
    <cellStyle name="SAPBEXaggItem 5 2 6 4" xfId="18000" xr:uid="{7D739D9F-5211-4626-9328-736AB8CD4998}"/>
    <cellStyle name="SAPBEXaggItem 5 2 6 5" xfId="21756" xr:uid="{8F2A5EAE-4FBD-422F-9859-2A39B355A22F}"/>
    <cellStyle name="SAPBEXaggItem 5 2 6 6" xfId="25418" xr:uid="{FD6ABCF2-099B-48C6-A15B-D8CC87B46374}"/>
    <cellStyle name="SAPBEXaggItem 5 2 6 7" xfId="28949" xr:uid="{E60C3BD4-B81E-4816-9589-71109FBE3652}"/>
    <cellStyle name="SAPBEXaggItem 5 2 6 8" xfId="32226" xr:uid="{AA835D23-772F-45DD-83BA-E62BE027FDE4}"/>
    <cellStyle name="SAPBEXaggItem 5 2 7" xfId="4869" xr:uid="{AAAEADB1-1F9B-438A-96A6-448F86331830}"/>
    <cellStyle name="SAPBEXaggItem 5 2 7 2" xfId="12176" xr:uid="{14EE9D0C-6CC7-46AE-8BA7-926A26D16ADC}"/>
    <cellStyle name="SAPBEXaggItem 5 2 7 3" xfId="16836" xr:uid="{EE7EEC8F-7E27-4658-99CF-5FDF4465F180}"/>
    <cellStyle name="SAPBEXaggItem 5 2 7 4" xfId="19216" xr:uid="{7AD2DDBE-379F-4B92-B40F-9CE8469AB344}"/>
    <cellStyle name="SAPBEXaggItem 5 2 7 5" xfId="22967" xr:uid="{11F4A470-D279-4F15-B7CF-7F0636D63830}"/>
    <cellStyle name="SAPBEXaggItem 5 2 7 6" xfId="26633" xr:uid="{8E86AC35-77EF-428B-9051-DB07FED7E783}"/>
    <cellStyle name="SAPBEXaggItem 5 2 7 7" xfId="30165" xr:uid="{873A459B-869B-4985-B710-AE9B7E23AAF8}"/>
    <cellStyle name="SAPBEXaggItem 5 2 7 8" xfId="33421" xr:uid="{97BAAC27-91ED-4DD2-AE2E-96F36B82FD80}"/>
    <cellStyle name="SAPBEXaggItem 5 2 8" xfId="12802" xr:uid="{ADE1FC47-B32F-4DED-BAB8-AEF6F654E0C4}"/>
    <cellStyle name="SAPBEXaggItem 5 2 9" xfId="8620" xr:uid="{8C160CBF-EB87-449B-A793-1199B1616A77}"/>
    <cellStyle name="SAPBEXaggItem 5 3" xfId="2615" xr:uid="{685884C7-B76C-4F33-9BC9-DADC2DBC4EC4}"/>
    <cellStyle name="SAPBEXaggItem 5 3 2" xfId="8226" xr:uid="{46E62B26-26B3-4CE8-BD50-748700A1845A}"/>
    <cellStyle name="SAPBEXaggItem 5 3 3" xfId="14316" xr:uid="{10F2F444-F747-4107-B41A-E6340EBFD6E1}"/>
    <cellStyle name="SAPBEXaggItem 5 3 4" xfId="16561" xr:uid="{A2E6684B-E727-4F93-84F0-BA63C2234001}"/>
    <cellStyle name="SAPBEXaggItem 5 3 5" xfId="20722" xr:uid="{07533325-0949-4A58-98C3-270D8786EA79}"/>
    <cellStyle name="SAPBEXaggItem 5 3 6" xfId="14117" xr:uid="{0143258F-696B-4696-ABC0-A7B4E79509A8}"/>
    <cellStyle name="SAPBEXaggItem 5 3 7" xfId="27911" xr:uid="{55C1CF05-C8D8-432D-98BF-1BAC9485BA98}"/>
    <cellStyle name="SAPBEXaggItem 5 3 8" xfId="31201" xr:uid="{4DE4131F-2DAF-4CC8-A0D4-84CAFE777F2C}"/>
    <cellStyle name="SAPBEXaggItem 5 4" xfId="3122" xr:uid="{FDEAF97E-3B8A-4EBF-AA9E-89A00BC06BFC}"/>
    <cellStyle name="SAPBEXaggItem 5 4 2" xfId="11240" xr:uid="{A9439957-D1ED-4C10-804F-99A5B14C0491}"/>
    <cellStyle name="SAPBEXaggItem 5 4 3" xfId="16405" xr:uid="{B2E49980-9ECF-4116-A890-0DD51F7D627F}"/>
    <cellStyle name="SAPBEXaggItem 5 4 4" xfId="17469" xr:uid="{07825902-CC49-4984-825F-3E80FC562361}"/>
    <cellStyle name="SAPBEXaggItem 5 4 5" xfId="21225" xr:uid="{0A6B91A1-0701-4C8F-82FD-C4D2542C4274}"/>
    <cellStyle name="SAPBEXaggItem 5 4 6" xfId="24887" xr:uid="{D6718F29-DCF3-4E28-AA6C-9C934518E2FA}"/>
    <cellStyle name="SAPBEXaggItem 5 4 7" xfId="28418" xr:uid="{B259989C-F44B-4E22-BC58-937B97161187}"/>
    <cellStyle name="SAPBEXaggItem 5 4 8" xfId="31700" xr:uid="{FC7F8332-795B-4373-B160-D3C7520ACED0}"/>
    <cellStyle name="SAPBEXaggItem 5 5" xfId="3029" xr:uid="{493494A0-788C-45D6-AA01-99E4712421EC}"/>
    <cellStyle name="SAPBEXaggItem 5 5 2" xfId="8683" xr:uid="{FD748391-6D8E-4B28-B76D-32B13CE0A018}"/>
    <cellStyle name="SAPBEXaggItem 5 5 3" xfId="15499" xr:uid="{70A277A4-8A60-4FBC-9B22-FD8FBCCAF7B4}"/>
    <cellStyle name="SAPBEXaggItem 5 5 4" xfId="17377" xr:uid="{95CF0C2E-C1F5-4178-A686-74410C4EBB1D}"/>
    <cellStyle name="SAPBEXaggItem 5 5 5" xfId="21135" xr:uid="{381A6CD1-6D57-4E2D-9893-54F95CC7DA99}"/>
    <cellStyle name="SAPBEXaggItem 5 5 6" xfId="24796" xr:uid="{801A2CEF-FE94-404E-AD7D-F5D2B25BBB94}"/>
    <cellStyle name="SAPBEXaggItem 5 5 7" xfId="28325" xr:uid="{505FA95A-EED2-46E7-9F88-CFF3BB1B6893}"/>
    <cellStyle name="SAPBEXaggItem 5 5 8" xfId="31611" xr:uid="{67D2E3DA-84C6-475D-8D9E-F3F817715DDD}"/>
    <cellStyle name="SAPBEXaggItem 5 6" xfId="4360" xr:uid="{B9CED2A2-F6DC-4DE6-81B3-942B168F92ED}"/>
    <cellStyle name="SAPBEXaggItem 5 6 2" xfId="12616" xr:uid="{16F39235-30C3-46B6-9946-CA00B08BCD5F}"/>
    <cellStyle name="SAPBEXaggItem 5 6 3" xfId="7638" xr:uid="{C0DAB831-B437-4BCA-848A-D8E2E08EDF08}"/>
    <cellStyle name="SAPBEXaggItem 5 6 4" xfId="18707" xr:uid="{19DCFBF6-8E4C-42CF-9F31-F46403CD8FE8}"/>
    <cellStyle name="SAPBEXaggItem 5 6 5" xfId="22459" xr:uid="{43B6596E-35D1-4342-9067-5B7FE0BDF306}"/>
    <cellStyle name="SAPBEXaggItem 5 6 6" xfId="26125" xr:uid="{31156A22-2B80-468A-899D-13455CD88B37}"/>
    <cellStyle name="SAPBEXaggItem 5 6 7" xfId="29656" xr:uid="{5C553702-F757-4E8F-9FC8-1FB01F066455}"/>
    <cellStyle name="SAPBEXaggItem 5 6 8" xfId="32918" xr:uid="{C61CE553-E697-4F71-973F-D0EB794E0B91}"/>
    <cellStyle name="SAPBEXaggItem 5 7" xfId="3769" xr:uid="{210BF857-37F8-408F-8095-9931161CF29F}"/>
    <cellStyle name="SAPBEXaggItem 5 7 2" xfId="7140" xr:uid="{08741303-FFB9-4F2E-85CA-25F6FD039D0E}"/>
    <cellStyle name="SAPBEXaggItem 5 7 3" xfId="13996" xr:uid="{42BC3342-18F8-4DB9-B4F0-F6FD1CDA3C90}"/>
    <cellStyle name="SAPBEXaggItem 5 7 4" xfId="18116" xr:uid="{FC840C6A-97B4-4330-B0F2-8BFDDAD2362F}"/>
    <cellStyle name="SAPBEXaggItem 5 7 5" xfId="21870" xr:uid="{85E2AE39-900F-45F8-8337-58D96344F6AE}"/>
    <cellStyle name="SAPBEXaggItem 5 7 6" xfId="25534" xr:uid="{CCE7DB15-DA39-4963-AD3B-7FB6C8EA941C}"/>
    <cellStyle name="SAPBEXaggItem 5 7 7" xfId="29065" xr:uid="{B748969F-AD2D-4CAD-B56C-C70AFB8650E7}"/>
    <cellStyle name="SAPBEXaggItem 5 7 8" xfId="32340" xr:uid="{74574350-0497-40BF-93BB-6CF453EF567C}"/>
    <cellStyle name="SAPBEXaggItem 5 8" xfId="4805" xr:uid="{C0CC1290-2667-4B2B-805E-A1B3C3315575}"/>
    <cellStyle name="SAPBEXaggItem 5 8 2" xfId="12240" xr:uid="{C66AC97C-C0D8-4117-A244-E1E02D2F0B7A}"/>
    <cellStyle name="SAPBEXaggItem 5 8 3" xfId="15817" xr:uid="{B0E83966-5E1C-40DD-8DF1-B69B4C65DD7D}"/>
    <cellStyle name="SAPBEXaggItem 5 8 4" xfId="19152" xr:uid="{417ED6CD-346F-44FA-BC99-970ED9867156}"/>
    <cellStyle name="SAPBEXaggItem 5 8 5" xfId="22903" xr:uid="{FBFE004F-8680-4F35-AEE8-9D639CC512FA}"/>
    <cellStyle name="SAPBEXaggItem 5 8 6" xfId="26569" xr:uid="{1BCDD3F3-3C30-4442-9D96-81DBADE37D1C}"/>
    <cellStyle name="SAPBEXaggItem 5 8 7" xfId="30101" xr:uid="{E90B7092-BF97-45C9-A837-F1D576989773}"/>
    <cellStyle name="SAPBEXaggItem 5 8 8" xfId="33358" xr:uid="{F1E7CD5A-39DF-4847-A1C7-AFA5B643CD11}"/>
    <cellStyle name="SAPBEXaggItem 5 9" xfId="9481" xr:uid="{C5C26637-C1C1-4577-B96F-871970DB4FD9}"/>
    <cellStyle name="SAPBEXaggItem 6" xfId="1376" xr:uid="{E67B6A45-B26E-4681-ACEA-C42CA22B6FB9}"/>
    <cellStyle name="SAPBEXaggItem 7" xfId="1469" xr:uid="{BD85D0F0-6732-40EE-B5BE-249F8C4DB353}"/>
    <cellStyle name="SAPBEXaggItem 8" xfId="669" xr:uid="{C24E8230-7C28-4C9D-A561-F6B990FC47C8}"/>
    <cellStyle name="SAPBEXaggItem 8 10" xfId="6815" xr:uid="{D80FF732-80B9-4334-8A79-C8EFD36AEF09}"/>
    <cellStyle name="SAPBEXaggItem 8 11" xfId="10222" xr:uid="{ACE4D488-0B97-4D69-B4DA-320A60A172E0}"/>
    <cellStyle name="SAPBEXaggItem 8 12" xfId="20197" xr:uid="{20FDAD76-B59F-496B-8282-EDACBBF550F2}"/>
    <cellStyle name="SAPBEXaggItem 8 13" xfId="13166" xr:uid="{79664215-AD85-4711-8D37-48E4DC1DCA04}"/>
    <cellStyle name="SAPBEXaggItem 8 14" xfId="27492" xr:uid="{7598A1B0-C16D-4434-B7DF-B057CD54C92F}"/>
    <cellStyle name="SAPBEXaggItem 8 15" xfId="30711" xr:uid="{4BEA41EB-E0DB-48B7-88E7-3E7F3EA93F8B}"/>
    <cellStyle name="SAPBEXaggItem 8 2" xfId="1581" xr:uid="{DE6D174C-E70B-444F-9212-DC1FE4C77243}"/>
    <cellStyle name="SAPBEXaggItem 8 2 10" xfId="15997" xr:uid="{03DA2175-CC3D-4F0C-AE00-F68730CD8746}"/>
    <cellStyle name="SAPBEXaggItem 8 2 11" xfId="14885" xr:uid="{12DCD8FE-BE39-4880-AA6B-6C25E532FCCA}"/>
    <cellStyle name="SAPBEXaggItem 8 2 12" xfId="19906" xr:uid="{D2BEC17B-967C-4061-8E0A-40ED47A4C623}"/>
    <cellStyle name="SAPBEXaggItem 8 2 13" xfId="27023" xr:uid="{FFF949B6-ACD5-44D6-A039-A6208D6DB05E}"/>
    <cellStyle name="SAPBEXaggItem 8 2 14" xfId="30534" xr:uid="{C33BCD51-78E6-4D8D-90FF-115570B6D089}"/>
    <cellStyle name="SAPBEXaggItem 8 2 2" xfId="2824" xr:uid="{44025D44-A203-45C9-B2FB-E1AE99F578D1}"/>
    <cellStyle name="SAPBEXaggItem 8 2 2 2" xfId="7266" xr:uid="{0B1BEB1A-94AA-40AF-A03C-8357B560447F}"/>
    <cellStyle name="SAPBEXaggItem 8 2 2 3" xfId="14166" xr:uid="{83DB3FF3-6EC2-4FAE-A262-4615DC1F3BD7}"/>
    <cellStyle name="SAPBEXaggItem 8 2 2 4" xfId="17172" xr:uid="{589DAF59-E066-414C-9BD7-6DEBCBE79040}"/>
    <cellStyle name="SAPBEXaggItem 8 2 2 5" xfId="20930" xr:uid="{F088EC9F-F5FE-40CE-90EF-508EB53D9899}"/>
    <cellStyle name="SAPBEXaggItem 8 2 2 6" xfId="24591" xr:uid="{5BF49A07-9725-41BA-B2DC-EBBAE0614973}"/>
    <cellStyle name="SAPBEXaggItem 8 2 2 7" xfId="28120" xr:uid="{99096F54-300F-4705-BE7F-5E7907E60E41}"/>
    <cellStyle name="SAPBEXaggItem 8 2 2 8" xfId="31406" xr:uid="{8A25EC27-1201-43F0-8950-7BC587695B5F}"/>
    <cellStyle name="SAPBEXaggItem 8 2 3" xfId="3330" xr:uid="{0C6935F2-C6C7-40C4-8F78-8967FD4C8E4F}"/>
    <cellStyle name="SAPBEXaggItem 8 2 3 2" xfId="8947" xr:uid="{B8FA065B-C330-46ED-A93D-2925534245D2}"/>
    <cellStyle name="SAPBEXaggItem 8 2 3 3" xfId="14320" xr:uid="{FEC1A5CF-6636-48B0-A161-FED2345D605B}"/>
    <cellStyle name="SAPBEXaggItem 8 2 3 4" xfId="17677" xr:uid="{AF79F72C-2AA6-402E-8BB7-705E5CA954EE}"/>
    <cellStyle name="SAPBEXaggItem 8 2 3 5" xfId="21433" xr:uid="{EF71647C-024E-4E70-AFC8-88DE6D113591}"/>
    <cellStyle name="SAPBEXaggItem 8 2 3 6" xfId="25095" xr:uid="{59BEB389-D1A8-40A9-885F-3313C397EED0}"/>
    <cellStyle name="SAPBEXaggItem 8 2 3 7" xfId="28626" xr:uid="{AED5D9F3-64D1-48F0-940D-3B9648815A25}"/>
    <cellStyle name="SAPBEXaggItem 8 2 3 8" xfId="31905" xr:uid="{C43BAA00-D292-49D9-AD6C-1BD273509C9F}"/>
    <cellStyle name="SAPBEXaggItem 8 2 4" xfId="3218" xr:uid="{00D89691-D3F5-426E-9B09-AAB5C31FCC8E}"/>
    <cellStyle name="SAPBEXaggItem 8 2 4 2" xfId="11067" xr:uid="{53033EA1-E21B-4FF9-B39A-4203EF57C8D6}"/>
    <cellStyle name="SAPBEXaggItem 8 2 4 3" xfId="13120" xr:uid="{2932FFEE-F600-4D22-8F2E-C581C44EF4C5}"/>
    <cellStyle name="SAPBEXaggItem 8 2 4 4" xfId="17565" xr:uid="{45B8013F-5529-4039-9ABF-31341EBA5BD2}"/>
    <cellStyle name="SAPBEXaggItem 8 2 4 5" xfId="21321" xr:uid="{DD3E89A8-F13A-4AC2-998C-7F6D3C29A630}"/>
    <cellStyle name="SAPBEXaggItem 8 2 4 6" xfId="24983" xr:uid="{40BF3819-8FD5-4811-9B6D-287B71232FEF}"/>
    <cellStyle name="SAPBEXaggItem 8 2 4 7" xfId="28514" xr:uid="{D0A7778A-98AD-4417-B6F9-CC5FD34AC732}"/>
    <cellStyle name="SAPBEXaggItem 8 2 4 8" xfId="31794" xr:uid="{01538BD8-C905-459B-BE1A-DCF1D8800679}"/>
    <cellStyle name="SAPBEXaggItem 8 2 5" xfId="2371" xr:uid="{51D0B0F7-99FD-4290-BD12-3A528013B36F}"/>
    <cellStyle name="SAPBEXaggItem 8 2 5 2" xfId="10918" xr:uid="{141D236D-358C-4A87-85F6-DF0BF80245A6}"/>
    <cellStyle name="SAPBEXaggItem 8 2 5 3" xfId="8105" xr:uid="{E66A93EF-5C90-4E14-9B47-D5601FF63684}"/>
    <cellStyle name="SAPBEXaggItem 8 2 5 4" xfId="15072" xr:uid="{4F03681C-4AA9-456D-B20A-EE030E15B1E0}"/>
    <cellStyle name="SAPBEXaggItem 8 2 5 5" xfId="15181" xr:uid="{42C9FC8D-9283-44A3-8068-3C84E51E01A2}"/>
    <cellStyle name="SAPBEXaggItem 8 2 5 6" xfId="23179" xr:uid="{C444F66E-1D14-4F8D-850E-C9D9241A507C}"/>
    <cellStyle name="SAPBEXaggItem 8 2 5 7" xfId="16904" xr:uid="{204798BA-86F6-4D3D-ADAC-152A1FF3D334}"/>
    <cellStyle name="SAPBEXaggItem 8 2 5 8" xfId="30859" xr:uid="{9780BBA5-900A-403B-A8A5-1017378E516B}"/>
    <cellStyle name="SAPBEXaggItem 8 2 6" xfId="4431" xr:uid="{4CF36329-063F-46FC-9C89-92F13D30DC2A}"/>
    <cellStyle name="SAPBEXaggItem 8 2 6 2" xfId="6809" xr:uid="{71A368FC-73E6-4708-8B23-6AD9F6A79316}"/>
    <cellStyle name="SAPBEXaggItem 8 2 6 3" xfId="6814" xr:uid="{94D5714F-7D49-4299-B2DA-3E4EF08CEF78}"/>
    <cellStyle name="SAPBEXaggItem 8 2 6 4" xfId="18778" xr:uid="{2511E079-DBD0-4000-8D2E-E166D544C626}"/>
    <cellStyle name="SAPBEXaggItem 8 2 6 5" xfId="22530" xr:uid="{4A8589B5-4F64-48AB-A5BD-E3E0DB74C8E7}"/>
    <cellStyle name="SAPBEXaggItem 8 2 6 6" xfId="26195" xr:uid="{440EE108-84C9-46CF-A7FF-0EC401EDD5F3}"/>
    <cellStyle name="SAPBEXaggItem 8 2 6 7" xfId="29727" xr:uid="{2FAE3CD6-AD6C-45A9-B1B1-77AB55BC98E5}"/>
    <cellStyle name="SAPBEXaggItem 8 2 6 8" xfId="32989" xr:uid="{890E7549-38D3-4A26-B648-63EC5582C9E9}"/>
    <cellStyle name="SAPBEXaggItem 8 2 7" xfId="4899" xr:uid="{49CDCE82-CC54-4C67-AAB4-E23078B86194}"/>
    <cellStyle name="SAPBEXaggItem 8 2 7 2" xfId="12146" xr:uid="{EF375AF3-449F-41BB-B673-CD0A74F26286}"/>
    <cellStyle name="SAPBEXaggItem 8 2 7 3" xfId="6836" xr:uid="{68CBD708-4B0C-4E1C-990E-1FCE71DE0334}"/>
    <cellStyle name="SAPBEXaggItem 8 2 7 4" xfId="19246" xr:uid="{A0AA7DA8-D09F-40FD-84AD-FEBD377C8F90}"/>
    <cellStyle name="SAPBEXaggItem 8 2 7 5" xfId="22997" xr:uid="{055B9F2B-081F-4C3C-8DBB-1E344F4E9A56}"/>
    <cellStyle name="SAPBEXaggItem 8 2 7 6" xfId="26663" xr:uid="{EDDFEBD2-BDDD-4750-983B-FBD66EC7826E}"/>
    <cellStyle name="SAPBEXaggItem 8 2 7 7" xfId="30195" xr:uid="{62EF1B87-E744-4374-9068-43037939C86F}"/>
    <cellStyle name="SAPBEXaggItem 8 2 7 8" xfId="33450" xr:uid="{89297B7D-95A9-4A05-8E9C-AC90EE0F8310}"/>
    <cellStyle name="SAPBEXaggItem 8 2 8" xfId="8464" xr:uid="{FACBAA9B-6D9E-487B-AC44-55E2A5FE9133}"/>
    <cellStyle name="SAPBEXaggItem 8 2 9" xfId="13591" xr:uid="{823FB727-0FD0-476F-9EEE-2572201269B1}"/>
    <cellStyle name="SAPBEXaggItem 8 3" xfId="2002" xr:uid="{A9A4CE51-82F4-4AB0-BA76-E0236CDAE4B2}"/>
    <cellStyle name="SAPBEXaggItem 8 3 2" xfId="9879" xr:uid="{8DBA35E5-F83B-449A-B5A5-0FB4236B10A0}"/>
    <cellStyle name="SAPBEXaggItem 8 3 3" xfId="14035" xr:uid="{F889CDC3-4989-46AC-9175-88FDC4B5C5B1}"/>
    <cellStyle name="SAPBEXaggItem 8 3 4" xfId="16058" xr:uid="{0773F360-7E99-4BB5-8A04-8CF6586E0837}"/>
    <cellStyle name="SAPBEXaggItem 8 3 5" xfId="15999" xr:uid="{63413942-DF93-42AE-904B-3262FDE2F970}"/>
    <cellStyle name="SAPBEXaggItem 8 3 6" xfId="16688" xr:uid="{DFE89477-0775-45D3-A268-05E9456429B2}"/>
    <cellStyle name="SAPBEXaggItem 8 3 7" xfId="20593" xr:uid="{AEDD0DE5-232A-4C32-AAEB-B2A8C414375F}"/>
    <cellStyle name="SAPBEXaggItem 8 3 8" xfId="27342" xr:uid="{52ADC89A-4462-4CFF-BBC2-88C63CA3F171}"/>
    <cellStyle name="SAPBEXaggItem 8 4" xfId="2353" xr:uid="{945F55D8-5434-456A-8DE8-BD7E3B2D6A78}"/>
    <cellStyle name="SAPBEXaggItem 8 4 2" xfId="13063" xr:uid="{7D016CA7-599E-439D-9F69-21B5A78553FE}"/>
    <cellStyle name="SAPBEXaggItem 8 4 3" xfId="15618" xr:uid="{DE016582-E7E4-42A2-9C76-832D570E73E6}"/>
    <cellStyle name="SAPBEXaggItem 8 4 4" xfId="13441" xr:uid="{8BF6593C-3994-4FAF-AEA6-47805E0EFEC2}"/>
    <cellStyle name="SAPBEXaggItem 8 4 5" xfId="19428" xr:uid="{7F546A1A-DF63-481D-A159-D8172C142B88}"/>
    <cellStyle name="SAPBEXaggItem 8 4 6" xfId="20139" xr:uid="{8EEAB5D1-9FD5-4A4B-807C-31A34D2D2BF1}"/>
    <cellStyle name="SAPBEXaggItem 8 4 7" xfId="26841" xr:uid="{BE056E9F-A0F1-4D5E-AE92-E4862C59EC2B}"/>
    <cellStyle name="SAPBEXaggItem 8 4 8" xfId="30341" xr:uid="{4FF04FA9-D56E-496A-A31A-1BC8DC6395CE}"/>
    <cellStyle name="SAPBEXaggItem 8 5" xfId="3923" xr:uid="{62CC4C3E-6582-4291-942D-7C9E68C12C71}"/>
    <cellStyle name="SAPBEXaggItem 8 5 2" xfId="8571" xr:uid="{ED5F35D5-5EF3-4A53-9744-A6112C4D2775}"/>
    <cellStyle name="SAPBEXaggItem 8 5 3" xfId="13586" xr:uid="{EC1D5EDB-1BF0-47FD-99CC-990D6C62A2BA}"/>
    <cellStyle name="SAPBEXaggItem 8 5 4" xfId="18270" xr:uid="{C3A9430B-BF34-4435-BA34-F405E7053624}"/>
    <cellStyle name="SAPBEXaggItem 8 5 5" xfId="22023" xr:uid="{70B34BE2-CA78-44D1-BCA7-E1A574FD3E14}"/>
    <cellStyle name="SAPBEXaggItem 8 5 6" xfId="25688" xr:uid="{94D12716-9518-461E-92B6-B54F37FDB5BD}"/>
    <cellStyle name="SAPBEXaggItem 8 5 7" xfId="29219" xr:uid="{E470D4D6-6DAE-43E5-BAF3-8D04F241C948}"/>
    <cellStyle name="SAPBEXaggItem 8 5 8" xfId="32487" xr:uid="{66B18463-6711-4B57-A785-496316CD9FE2}"/>
    <cellStyle name="SAPBEXaggItem 8 6" xfId="1938" xr:uid="{EE1CC68D-CF44-4303-BE4B-132AF1884A7F}"/>
    <cellStyle name="SAPBEXaggItem 8 6 2" xfId="9261" xr:uid="{5D275A4C-265A-4B83-BF03-A093768B86C2}"/>
    <cellStyle name="SAPBEXaggItem 8 6 3" xfId="14338" xr:uid="{75DA3E8E-6DBB-41EA-BECF-8E28712521AC}"/>
    <cellStyle name="SAPBEXaggItem 8 6 4" xfId="16313" xr:uid="{F5063BB6-A52E-4D43-98B0-67C40B326645}"/>
    <cellStyle name="SAPBEXaggItem 8 6 5" xfId="8082" xr:uid="{294D6D0D-B153-4A01-9E34-71BC5464B8F8}"/>
    <cellStyle name="SAPBEXaggItem 8 6 6" xfId="19963" xr:uid="{03ED42CD-2D2C-4C5A-9D6A-D6BC4F481133}"/>
    <cellStyle name="SAPBEXaggItem 8 6 7" xfId="24369" xr:uid="{18F496D1-B500-4626-A0C7-28DE24C4305A}"/>
    <cellStyle name="SAPBEXaggItem 8 6 8" xfId="27308" xr:uid="{BE2CDFE6-6544-4DF0-9266-F37F90E35232}"/>
    <cellStyle name="SAPBEXaggItem 8 7" xfId="4516" xr:uid="{E2F54D6E-A557-4D62-A257-1F65EEB4BF12}"/>
    <cellStyle name="SAPBEXaggItem 8 7 2" xfId="6939" xr:uid="{841A6BFE-3E1C-453D-9724-053F10703D31}"/>
    <cellStyle name="SAPBEXaggItem 8 7 3" xfId="7378" xr:uid="{8F6D3DF9-2CB7-4C96-8C7C-5DF81DE7E4EC}"/>
    <cellStyle name="SAPBEXaggItem 8 7 4" xfId="18863" xr:uid="{7C50A420-BA92-48F7-8E15-DDFE1FBF665F}"/>
    <cellStyle name="SAPBEXaggItem 8 7 5" xfId="22615" xr:uid="{E7C22876-44E6-4E9E-AEB1-74214F119CB5}"/>
    <cellStyle name="SAPBEXaggItem 8 7 6" xfId="26280" xr:uid="{1CBA0A40-6FD4-4BA2-A0C4-128D8B94A2BC}"/>
    <cellStyle name="SAPBEXaggItem 8 7 7" xfId="29812" xr:uid="{DC11DC57-D2B2-47A0-903A-C59BD8F2517C}"/>
    <cellStyle name="SAPBEXaggItem 8 7 8" xfId="33074" xr:uid="{1B28A580-D122-4E77-AFFE-D19478DE8D7F}"/>
    <cellStyle name="SAPBEXaggItem 8 8" xfId="4589" xr:uid="{CED391AA-42F6-490B-BB51-D3C99EF470AD}"/>
    <cellStyle name="SAPBEXaggItem 8 8 2" xfId="12449" xr:uid="{B788A18F-356A-45C9-BCA8-32385AC23913}"/>
    <cellStyle name="SAPBEXaggItem 8 8 3" xfId="14849" xr:uid="{CC157382-092B-43DC-A6AF-AFBAB7524A58}"/>
    <cellStyle name="SAPBEXaggItem 8 8 4" xfId="18936" xr:uid="{B99BC7C3-5420-44B6-A5E8-82841BBCBB22}"/>
    <cellStyle name="SAPBEXaggItem 8 8 5" xfId="22688" xr:uid="{439ACF0F-3D92-4009-B6CF-C3A1668C3749}"/>
    <cellStyle name="SAPBEXaggItem 8 8 6" xfId="26353" xr:uid="{D84D540C-27E7-49A0-8B0F-720BEB567AF8}"/>
    <cellStyle name="SAPBEXaggItem 8 8 7" xfId="29885" xr:uid="{B2FB764B-282C-4EB3-97C5-D08D5F09293D}"/>
    <cellStyle name="SAPBEXaggItem 8 8 8" xfId="33146" xr:uid="{B653B180-F46B-45F3-A653-63BF64E25398}"/>
    <cellStyle name="SAPBEXaggItem 8 9" xfId="8498" xr:uid="{E722678B-F31E-47B1-B8EE-601AD419AD55}"/>
    <cellStyle name="SAPBEXaggItem 9" xfId="1534" xr:uid="{FF127CA7-01A8-44AA-88A2-06A1F65A8780}"/>
    <cellStyle name="SAPBEXaggItem 9 10" xfId="9139" xr:uid="{FE7321FC-0D5D-4FFE-9FB9-8F19F8D64B43}"/>
    <cellStyle name="SAPBEXaggItem 9 11" xfId="19625" xr:uid="{18448694-5B17-4412-95BC-40C1016B3537}"/>
    <cellStyle name="SAPBEXaggItem 9 12" xfId="23382" xr:uid="{F8183E03-ADFC-4CDD-9096-C39C82A83B40}"/>
    <cellStyle name="SAPBEXaggItem 9 13" xfId="23647" xr:uid="{338F5594-0AAE-4CA5-9312-931ECBB3AC3E}"/>
    <cellStyle name="SAPBEXaggItem 9 14" xfId="30941" xr:uid="{7D5D1BB7-9AB4-469D-B64F-5E4E42BB73D5}"/>
    <cellStyle name="SAPBEXaggItem 9 2" xfId="2777" xr:uid="{0AFE6E89-B8B4-458F-997E-C65B2C8F6D2E}"/>
    <cellStyle name="SAPBEXaggItem 9 2 2" xfId="8901" xr:uid="{8918C95E-47E5-481C-80DF-5D7C920B3CB4}"/>
    <cellStyle name="SAPBEXaggItem 9 2 3" xfId="15152" xr:uid="{70B77027-18AB-4AD0-BFFD-26B381F8A7E7}"/>
    <cellStyle name="SAPBEXaggItem 9 2 4" xfId="17125" xr:uid="{A295D67F-9791-4741-9C9E-C219EAEE4846}"/>
    <cellStyle name="SAPBEXaggItem 9 2 5" xfId="20883" xr:uid="{82DF8E03-18D3-482F-8799-9CA460735FE8}"/>
    <cellStyle name="SAPBEXaggItem 9 2 6" xfId="24544" xr:uid="{1715D4F0-21BA-4BAD-AAAA-20B942552CFD}"/>
    <cellStyle name="SAPBEXaggItem 9 2 7" xfId="28073" xr:uid="{AB90C47B-6B6C-4D1C-8785-D6ED48CAF6CD}"/>
    <cellStyle name="SAPBEXaggItem 9 2 8" xfId="31359" xr:uid="{007F4EB9-0A6F-4EE7-9DF8-9B0243F8F4D2}"/>
    <cellStyle name="SAPBEXaggItem 9 3" xfId="3283" xr:uid="{27A6655A-802F-4FC5-9A3E-1F903AB12648}"/>
    <cellStyle name="SAPBEXaggItem 9 3 2" xfId="11332" xr:uid="{1FEBC2A4-FE89-47C6-BD93-DBC61649777B}"/>
    <cellStyle name="SAPBEXaggItem 9 3 3" xfId="16325" xr:uid="{62BF0AE2-E19E-4B97-B5ED-7804C2E8303B}"/>
    <cellStyle name="SAPBEXaggItem 9 3 4" xfId="17630" xr:uid="{52D18DC9-4A14-4900-83B3-C4CBA37B9719}"/>
    <cellStyle name="SAPBEXaggItem 9 3 5" xfId="21386" xr:uid="{6BC4BA27-F84C-4FE0-B34C-4BD571793564}"/>
    <cellStyle name="SAPBEXaggItem 9 3 6" xfId="25048" xr:uid="{742307E6-C167-4AEC-AB01-45FCC09B8A65}"/>
    <cellStyle name="SAPBEXaggItem 9 3 7" xfId="28579" xr:uid="{E641A61A-1054-4989-9A4A-F0A17CEFC3A5}"/>
    <cellStyle name="SAPBEXaggItem 9 3 8" xfId="31858" xr:uid="{6482B827-6C17-4BAB-AB74-C55C84EEC726}"/>
    <cellStyle name="SAPBEXaggItem 9 4" xfId="3614" xr:uid="{603918D2-2657-4896-8612-7C28CC51D53D}"/>
    <cellStyle name="SAPBEXaggItem 9 4 2" xfId="10794" xr:uid="{484B4DFB-7128-4E47-8574-CEDC8FDCBC1C}"/>
    <cellStyle name="SAPBEXaggItem 9 4 3" xfId="11470" xr:uid="{9846C7CB-5D42-4FE9-A6B5-86AB7F1378D9}"/>
    <cellStyle name="SAPBEXaggItem 9 4 4" xfId="17961" xr:uid="{5A143244-0326-4A6D-9305-33E0F232EDFE}"/>
    <cellStyle name="SAPBEXaggItem 9 4 5" xfId="21717" xr:uid="{FA69C38A-E3FC-4BC7-948D-1BC1DFB57969}"/>
    <cellStyle name="SAPBEXaggItem 9 4 6" xfId="25379" xr:uid="{12D7D5C7-CF9F-48DB-9BAB-78B4943153B0}"/>
    <cellStyle name="SAPBEXaggItem 9 4 7" xfId="28910" xr:uid="{BBFFDDE2-7EAC-4F71-9AEA-D5502CCD6EA5}"/>
    <cellStyle name="SAPBEXaggItem 9 4 8" xfId="32187" xr:uid="{1AC40669-0D02-4142-A680-7EAD2AB3FA52}"/>
    <cellStyle name="SAPBEXaggItem 9 5" xfId="3960" xr:uid="{A5C05BD7-3FC1-4B96-AF32-F774BBB1A314}"/>
    <cellStyle name="SAPBEXaggItem 9 5 2" xfId="8565" xr:uid="{3695A112-133D-4592-9D71-9376B0FECCB1}"/>
    <cellStyle name="SAPBEXaggItem 9 5 3" xfId="10416" xr:uid="{8F9F9F3D-B425-4A42-916D-FFD3BBEAF4D6}"/>
    <cellStyle name="SAPBEXaggItem 9 5 4" xfId="18307" xr:uid="{E11D3342-2409-4B74-83DB-1A59EC330511}"/>
    <cellStyle name="SAPBEXaggItem 9 5 5" xfId="22060" xr:uid="{336FCCBD-DCA4-44A3-8485-A623C1C89E61}"/>
    <cellStyle name="SAPBEXaggItem 9 5 6" xfId="25725" xr:uid="{EB50D918-3373-4791-B732-2FC2D18C86E9}"/>
    <cellStyle name="SAPBEXaggItem 9 5 7" xfId="29256" xr:uid="{7B735A23-B223-4F39-BA65-A153D4AD00AA}"/>
    <cellStyle name="SAPBEXaggItem 9 5 8" xfId="32524" xr:uid="{B060FF9C-09B4-4493-A6C3-811EEB71F1BD}"/>
    <cellStyle name="SAPBEXaggItem 9 6" xfId="2226" xr:uid="{601C3873-364F-4383-B8EA-27E87605408C}"/>
    <cellStyle name="SAPBEXaggItem 9 6 2" xfId="10298" xr:uid="{9DD4441B-FE30-4C47-A6D2-A7E40712394C}"/>
    <cellStyle name="SAPBEXaggItem 9 6 3" xfId="8285" xr:uid="{5F41EC12-229D-488B-857F-0372C4D2C004}"/>
    <cellStyle name="SAPBEXaggItem 9 6 4" xfId="15589" xr:uid="{8075DFF8-B13E-478A-B7A1-6983B0FBC0A4}"/>
    <cellStyle name="SAPBEXaggItem 9 6 5" xfId="16980" xr:uid="{31133787-05FC-4D05-91CD-937B5ACB3F22}"/>
    <cellStyle name="SAPBEXaggItem 9 6 6" xfId="20107" xr:uid="{9D55AC4B-6F3E-4709-90C5-93EA8686EF84}"/>
    <cellStyle name="SAPBEXaggItem 9 6 7" xfId="13205" xr:uid="{D3D00EE1-EA57-4B23-9707-3C66FF4D1D0B}"/>
    <cellStyle name="SAPBEXaggItem 9 6 8" xfId="30376" xr:uid="{B705E57A-5C1B-4FD3-BDAF-DB523CE98D12}"/>
    <cellStyle name="SAPBEXaggItem 9 7" xfId="4549" xr:uid="{837F543D-AA53-4EF9-9AF6-9F1912D1FEF9}"/>
    <cellStyle name="SAPBEXaggItem 9 7 2" xfId="12486" xr:uid="{6A7B32CB-0040-40AE-89D2-B9A23BE17AC1}"/>
    <cellStyle name="SAPBEXaggItem 9 7 3" xfId="7344" xr:uid="{861E3AA6-95E2-4CDE-9F35-0B7A27569B75}"/>
    <cellStyle name="SAPBEXaggItem 9 7 4" xfId="18896" xr:uid="{77F71AF3-28F1-49B0-A2D8-C51F9946B2A1}"/>
    <cellStyle name="SAPBEXaggItem 9 7 5" xfId="22648" xr:uid="{7635846B-22D6-4E05-B483-61AFEBB5168B}"/>
    <cellStyle name="SAPBEXaggItem 9 7 6" xfId="26313" xr:uid="{DB68D16B-965D-4B6A-847A-1172C488AEC6}"/>
    <cellStyle name="SAPBEXaggItem 9 7 7" xfId="29845" xr:uid="{1BBA1801-821A-47C2-98F4-95743650A663}"/>
    <cellStyle name="SAPBEXaggItem 9 7 8" xfId="33106" xr:uid="{A8182500-9B55-4B8E-8C06-CFB29EC39A49}"/>
    <cellStyle name="SAPBEXaggItem 9 8" xfId="10938" xr:uid="{5DB32C65-01E1-4AF8-AB7D-34CDC28F66C1}"/>
    <cellStyle name="SAPBEXaggItem 9 9" xfId="7566" xr:uid="{87E3DA4F-753F-48DC-95E2-B22682C53EAC}"/>
    <cellStyle name="SAPBEXaggItem_East 1415 Budget model v1" xfId="1113" xr:uid="{55F66D36-FA40-473D-895F-40D5A518C95A}"/>
    <cellStyle name="SAPBEXaggItemX" xfId="473" xr:uid="{8491CADF-FC65-4E84-96F8-E76DF6D31E4C}"/>
    <cellStyle name="SAPBEXaggItemX 10" xfId="3576" xr:uid="{788393A1-92D2-457A-AE84-0F1E41466441}"/>
    <cellStyle name="SAPBEXaggItemX 10 2" xfId="8732" xr:uid="{1B7444F3-F2EB-4174-8D5B-EE77904349C7}"/>
    <cellStyle name="SAPBEXaggItemX 10 3" xfId="7213" xr:uid="{DC3DBA63-630A-4CD5-8BCF-5FB38B95995A}"/>
    <cellStyle name="SAPBEXaggItemX 10 4" xfId="17923" xr:uid="{81B333C0-9EA5-42BB-A446-E372D726FF5F}"/>
    <cellStyle name="SAPBEXaggItemX 10 5" xfId="21679" xr:uid="{937D8AB4-9D13-4BED-987B-654CF16E9611}"/>
    <cellStyle name="SAPBEXaggItemX 10 6" xfId="25341" xr:uid="{6553DB31-2277-4C03-9482-5FC8DA986F4A}"/>
    <cellStyle name="SAPBEXaggItemX 10 7" xfId="28872" xr:uid="{4DD69998-8EC6-48B8-BF6B-309F7BB5EB51}"/>
    <cellStyle name="SAPBEXaggItemX 10 8" xfId="32150" xr:uid="{191DF6BA-792B-47BC-A155-5285246487E6}"/>
    <cellStyle name="SAPBEXaggItemX 11" xfId="1967" xr:uid="{9075B2B6-3D7C-4330-A7EB-0791D47E498E}"/>
    <cellStyle name="SAPBEXaggItemX 11 2" xfId="10672" xr:uid="{22CBB8CF-4BFC-4E53-9D8C-52AB2B49BB17}"/>
    <cellStyle name="SAPBEXaggItemX 11 3" xfId="13343" xr:uid="{0957DC2B-4C3C-46E8-9F71-E8415D84F54D}"/>
    <cellStyle name="SAPBEXaggItemX 11 4" xfId="14839" xr:uid="{D5B015FC-8E7B-4C57-91B0-904EC6EB00B3}"/>
    <cellStyle name="SAPBEXaggItemX 11 5" xfId="13995" xr:uid="{89554776-8D2A-4867-992A-5DE1C695FF3E}"/>
    <cellStyle name="SAPBEXaggItemX 11 6" xfId="20163" xr:uid="{0278AA72-F522-43DF-988C-B47BDED2808F}"/>
    <cellStyle name="SAPBEXaggItemX 11 7" xfId="23728" xr:uid="{49D3B92A-BFAA-4AC1-B141-E5F603E5D49B}"/>
    <cellStyle name="SAPBEXaggItemX 11 8" xfId="27325" xr:uid="{7EC08CDE-ACC1-408F-AFFA-A2685616BE38}"/>
    <cellStyle name="SAPBEXaggItemX 12" xfId="4415" xr:uid="{33482680-8738-4749-96AC-B28FA68B2FDC}"/>
    <cellStyle name="SAPBEXaggItemX 12 2" xfId="7036" xr:uid="{D9EA9CB4-A14B-4FD4-BFEF-2B5F5804A0D9}"/>
    <cellStyle name="SAPBEXaggItemX 12 3" xfId="14181" xr:uid="{123B5052-1843-40D8-8F3E-76791846A969}"/>
    <cellStyle name="SAPBEXaggItemX 12 4" xfId="18762" xr:uid="{B4DC0F2C-6505-4A2E-AB7B-577D1E7F8158}"/>
    <cellStyle name="SAPBEXaggItemX 12 5" xfId="22514" xr:uid="{0A2FE9BC-DD50-44AB-ABEB-24191C498B9A}"/>
    <cellStyle name="SAPBEXaggItemX 12 6" xfId="26180" xr:uid="{4142981A-3269-4A35-A1C0-A2A880273156}"/>
    <cellStyle name="SAPBEXaggItemX 12 7" xfId="29711" xr:uid="{3F1C7E48-EB7A-4FFB-8925-867211D60044}"/>
    <cellStyle name="SAPBEXaggItemX 12 8" xfId="32973" xr:uid="{143C4CC6-0B03-4BBD-951E-803CEACABAB1}"/>
    <cellStyle name="SAPBEXaggItemX 13" xfId="4521" xr:uid="{5F61BA95-68BA-4BC9-9FD9-78E3F484B658}"/>
    <cellStyle name="SAPBEXaggItemX 13 2" xfId="12509" xr:uid="{D80B48BA-7B5B-4DA7-A466-373800231E16}"/>
    <cellStyle name="SAPBEXaggItemX 13 3" xfId="9835" xr:uid="{2900F7B2-C235-40AA-89A8-234C54D0F16C}"/>
    <cellStyle name="SAPBEXaggItemX 13 4" xfId="18868" xr:uid="{FA5DC84E-3471-4987-850F-401C592A1CA2}"/>
    <cellStyle name="SAPBEXaggItemX 13 5" xfId="22620" xr:uid="{7954C31B-E451-418A-81B5-2D5B5D8DE666}"/>
    <cellStyle name="SAPBEXaggItemX 13 6" xfId="26285" xr:uid="{155C4238-0691-49E8-8E8F-461F5BFF882C}"/>
    <cellStyle name="SAPBEXaggItemX 13 7" xfId="29817" xr:uid="{B91DBEA7-4B4F-4C21-B7F0-81BF38D2F090}"/>
    <cellStyle name="SAPBEXaggItemX 13 8" xfId="33079" xr:uid="{9C6B06D7-6464-4955-B2B8-1BA2EA385822}"/>
    <cellStyle name="SAPBEXaggItemX 14" xfId="6083" xr:uid="{44E917A0-1EFC-4459-BE6B-55D7168F741D}"/>
    <cellStyle name="SAPBEXaggItemX 14 2" xfId="7574" xr:uid="{2974EBCE-9603-434B-9BF2-4CFB96EB4CFF}"/>
    <cellStyle name="SAPBEXaggItemX 14 3" xfId="7789" xr:uid="{62F7499E-411C-4E27-869F-FBAA88CCEA97}"/>
    <cellStyle name="SAPBEXaggItemX 14 4" xfId="20352" xr:uid="{4A203A5F-AD17-486A-B2BA-059D6244F6C7}"/>
    <cellStyle name="SAPBEXaggItemX 14 5" xfId="24038" xr:uid="{4247BD71-8826-45D0-8829-7A3170FE7BE8}"/>
    <cellStyle name="SAPBEXaggItemX 14 6" xfId="27612" xr:uid="{E7C66789-861C-4F8E-A183-EFFC574FAAE0}"/>
    <cellStyle name="SAPBEXaggItemX 14 7" xfId="30799" xr:uid="{BE9807F7-86D6-4F84-B1A6-1E269DD85C0B}"/>
    <cellStyle name="SAPBEXaggItemX 14 8" xfId="33493" xr:uid="{BC21B9AD-A1FE-483A-8A94-F754A2C0D1E0}"/>
    <cellStyle name="SAPBEXaggItemX 15" xfId="6354" xr:uid="{B57443F4-22AA-4D72-A101-808A6E988457}"/>
    <cellStyle name="SAPBEXaggItemX 15 2" xfId="13252" xr:uid="{6CE72A4E-8884-49CE-8962-AFB8FC35C8D3}"/>
    <cellStyle name="SAPBEXaggItemX 15 3" xfId="15919" xr:uid="{36E30AAA-2D95-4E4F-AC98-B47E2DEF2F6E}"/>
    <cellStyle name="SAPBEXaggItemX 15 4" xfId="20599" xr:uid="{4CBD6AA6-DAA8-458A-B7AF-9D645020DD37}"/>
    <cellStyle name="SAPBEXaggItemX 15 5" xfId="24279" xr:uid="{A3AAD02F-CDF4-461E-9AEE-DE17BE70BC63}"/>
    <cellStyle name="SAPBEXaggItemX 15 6" xfId="27798" xr:uid="{9AB2C25C-1656-40ED-86DC-783EA63EDB0B}"/>
    <cellStyle name="SAPBEXaggItemX 15 7" xfId="31015" xr:uid="{344E3B98-749D-433B-9BB6-650E02D09960}"/>
    <cellStyle name="SAPBEXaggItemX 15 8" xfId="33618" xr:uid="{6818DBB4-DF66-4A03-BEC8-498165A97DEF}"/>
    <cellStyle name="SAPBEXaggItemX 16" xfId="11417" xr:uid="{D5DD65E2-97C4-42B1-9765-5A2D12639381}"/>
    <cellStyle name="SAPBEXaggItemX 17" xfId="16247" xr:uid="{90D74052-B575-4820-A24B-6048FC24EAC2}"/>
    <cellStyle name="SAPBEXaggItemX 18" xfId="15355" xr:uid="{E3F7EEFB-CA69-4378-8FD1-09B7A7D3E381}"/>
    <cellStyle name="SAPBEXaggItemX 19" xfId="11990" xr:uid="{881990CA-1A73-430A-AFFD-03C3D6A0C557}"/>
    <cellStyle name="SAPBEXaggItemX 2" xfId="1114" xr:uid="{BC170328-0FE9-46E3-B1B0-873DDC1A46E8}"/>
    <cellStyle name="SAPBEXaggItemX 2 10" xfId="7286" xr:uid="{30D45E95-6D84-479A-BB55-49F7CEB5F42B}"/>
    <cellStyle name="SAPBEXaggItemX 2 11" xfId="7335" xr:uid="{D4D8E62B-994C-40F7-AD80-2EF00A7F23F7}"/>
    <cellStyle name="SAPBEXaggItemX 2 12" xfId="19833" xr:uid="{6E1DC5D5-DE1D-4689-ADDF-02CF84D71058}"/>
    <cellStyle name="SAPBEXaggItemX 2 13" xfId="23593" xr:uid="{6DE327B3-11D5-415C-8319-AA743D2455F9}"/>
    <cellStyle name="SAPBEXaggItemX 2 14" xfId="27199" xr:uid="{9D16184C-5EF4-4BE1-A4BC-9CAC9B763BDF}"/>
    <cellStyle name="SAPBEXaggItemX 2 15" xfId="30658" xr:uid="{61B0ECF1-3798-480C-9939-9597ED2CE3B9}"/>
    <cellStyle name="SAPBEXaggItemX 2 16" xfId="33824" xr:uid="{972A0C40-E7A9-4CAC-B9D2-C67218BC32D0}"/>
    <cellStyle name="SAPBEXaggItemX 2 2" xfId="1638" xr:uid="{5A75A7A5-E829-4324-842F-1C241FDE5FCE}"/>
    <cellStyle name="SAPBEXaggItemX 2 2 10" xfId="15279" xr:uid="{C8874230-B59D-4AB1-B17C-F40C5F915081}"/>
    <cellStyle name="SAPBEXaggItemX 2 2 11" xfId="8278" xr:uid="{CE3CF3C2-79DD-4B5F-B477-A0DF50F5F4BE}"/>
    <cellStyle name="SAPBEXaggItemX 2 2 12" xfId="23355" xr:uid="{73638E5B-5115-4C24-BA11-8B339F93692F}"/>
    <cellStyle name="SAPBEXaggItemX 2 2 13" xfId="8881" xr:uid="{858B71F0-7799-4E1B-A42F-6B5DD745ABE1}"/>
    <cellStyle name="SAPBEXaggItemX 2 2 14" xfId="30913" xr:uid="{449CD21F-FCFC-4798-90C4-EA5195F448AE}"/>
    <cellStyle name="SAPBEXaggItemX 2 2 15" xfId="34832" xr:uid="{E967238A-60E6-49B5-B60C-0D3DDB88BB4C}"/>
    <cellStyle name="SAPBEXaggItemX 2 2 2" xfId="2881" xr:uid="{35E3F41B-14FA-47FF-BFD3-6FE305CCA698}"/>
    <cellStyle name="SAPBEXaggItemX 2 2 2 2" xfId="8903" xr:uid="{5D214F2B-E6AA-4346-B800-C3C6D9CF3229}"/>
    <cellStyle name="SAPBEXaggItemX 2 2 2 3" xfId="8338" xr:uid="{31161239-C3D8-44B1-9319-D0D9DBA02F10}"/>
    <cellStyle name="SAPBEXaggItemX 2 2 2 4" xfId="17229" xr:uid="{C90C58E2-3619-4A6D-8923-DFFB54B0EF94}"/>
    <cellStyle name="SAPBEXaggItemX 2 2 2 5" xfId="20987" xr:uid="{6247B03A-049A-49AE-A18B-522CDC845259}"/>
    <cellStyle name="SAPBEXaggItemX 2 2 2 6" xfId="24648" xr:uid="{0B29FD8D-4441-4C0E-9893-0D3D8D4A8F30}"/>
    <cellStyle name="SAPBEXaggItemX 2 2 2 7" xfId="28177" xr:uid="{B3A60243-4B70-45EC-9D47-3DBF640E69E9}"/>
    <cellStyle name="SAPBEXaggItemX 2 2 2 8" xfId="31463" xr:uid="{455DC6E4-CBF1-450B-8E2A-4044D575B4B3}"/>
    <cellStyle name="SAPBEXaggItemX 2 2 3" xfId="3387" xr:uid="{F7507CF4-284D-4FEA-89F3-A1A424B92D13}"/>
    <cellStyle name="SAPBEXaggItemX 2 2 3 2" xfId="8980" xr:uid="{A0A4C573-3BEB-4238-98E2-0A5E497CE61C}"/>
    <cellStyle name="SAPBEXaggItemX 2 2 3 3" xfId="9799" xr:uid="{0CA2AA0E-703B-4020-9BB2-66E6FC385E5A}"/>
    <cellStyle name="SAPBEXaggItemX 2 2 3 4" xfId="17734" xr:uid="{B69BA463-A66C-4F1A-9ABA-3063133FB0EB}"/>
    <cellStyle name="SAPBEXaggItemX 2 2 3 5" xfId="21490" xr:uid="{249FEE0C-2C0D-4E79-AE49-162AA328FF16}"/>
    <cellStyle name="SAPBEXaggItemX 2 2 3 6" xfId="25152" xr:uid="{65F35697-75B1-4813-A851-A79B5244AF91}"/>
    <cellStyle name="SAPBEXaggItemX 2 2 3 7" xfId="28683" xr:uid="{2E40077B-02A3-4AA5-A9D6-E96D49BE9442}"/>
    <cellStyle name="SAPBEXaggItemX 2 2 3 8" xfId="31962" xr:uid="{A78B193A-C21F-492C-BC27-AAD9DD20E9AF}"/>
    <cellStyle name="SAPBEXaggItemX 2 2 4" xfId="2554" xr:uid="{6B9F7C0D-7273-4E14-B582-62B9725BCC29}"/>
    <cellStyle name="SAPBEXaggItemX 2 2 4 2" xfId="8432" xr:uid="{77D36A29-E5FF-4BC7-830F-6AD5F880E152}"/>
    <cellStyle name="SAPBEXaggItemX 2 2 4 3" xfId="14760" xr:uid="{4C31C6E8-09BC-4E94-8616-81E49B6F62FF}"/>
    <cellStyle name="SAPBEXaggItemX 2 2 4 4" xfId="15403" xr:uid="{04AA3A78-58D6-4A3F-B29C-259941118169}"/>
    <cellStyle name="SAPBEXaggItemX 2 2 4 5" xfId="19310" xr:uid="{7C3B61DC-01A9-4E17-875E-2842129F28C9}"/>
    <cellStyle name="SAPBEXaggItemX 2 2 4 6" xfId="23076" xr:uid="{88953797-4DD0-4B03-B4F0-751F30BADB53}"/>
    <cellStyle name="SAPBEXaggItemX 2 2 4 7" xfId="26721" xr:uid="{C0CEFD09-8071-47FE-9AF8-F4B240632323}"/>
    <cellStyle name="SAPBEXaggItemX 2 2 4 8" xfId="31142" xr:uid="{9326B887-6056-47BD-817D-B8C41C0DD730}"/>
    <cellStyle name="SAPBEXaggItemX 2 2 5" xfId="3813" xr:uid="{CC8CCCDA-87A0-4D0A-A2E5-5E01566CA8D0}"/>
    <cellStyle name="SAPBEXaggItemX 2 2 5 2" xfId="12737" xr:uid="{81F5BC28-BC8C-4EDC-ABC4-BE5309F4C60E}"/>
    <cellStyle name="SAPBEXaggItemX 2 2 5 3" xfId="13349" xr:uid="{E2F7237E-5911-44B4-BF4A-34093924034C}"/>
    <cellStyle name="SAPBEXaggItemX 2 2 5 4" xfId="18160" xr:uid="{9082F74D-1179-4B22-93C5-F3183CEED51A}"/>
    <cellStyle name="SAPBEXaggItemX 2 2 5 5" xfId="21913" xr:uid="{60F2FFCA-6630-43DA-8176-E59043F8B19A}"/>
    <cellStyle name="SAPBEXaggItemX 2 2 5 6" xfId="25578" xr:uid="{A0417961-E9E2-44F3-9C37-05376B5F6E21}"/>
    <cellStyle name="SAPBEXaggItemX 2 2 5 7" xfId="29109" xr:uid="{78D2F0AD-B660-49A4-9DA1-2F8958B9A2CD}"/>
    <cellStyle name="SAPBEXaggItemX 2 2 5 8" xfId="32381" xr:uid="{DB40F57A-7055-4A49-B67B-27E8A5F87289}"/>
    <cellStyle name="SAPBEXaggItemX 2 2 6" xfId="4071" xr:uid="{CFC9EF09-3AD0-4E86-9E82-604112E46CC2}"/>
    <cellStyle name="SAPBEXaggItemX 2 2 6 2" xfId="12698" xr:uid="{ADB844E6-8925-4CB1-95C5-F8F66728DE65}"/>
    <cellStyle name="SAPBEXaggItemX 2 2 6 3" xfId="7421" xr:uid="{1A1E3C19-240D-49C7-8A10-F07E192CAB10}"/>
    <cellStyle name="SAPBEXaggItemX 2 2 6 4" xfId="18418" xr:uid="{D74E7B0F-8761-4A3E-BFBF-1AEB07DAC8CE}"/>
    <cellStyle name="SAPBEXaggItemX 2 2 6 5" xfId="22171" xr:uid="{59D4F374-A136-4834-BCED-835373A4A0F8}"/>
    <cellStyle name="SAPBEXaggItemX 2 2 6 6" xfId="25836" xr:uid="{E6C0C453-F050-41A5-A972-50B43440584A}"/>
    <cellStyle name="SAPBEXaggItemX 2 2 6 7" xfId="29367" xr:uid="{4D7EF224-FFF1-431D-B647-3ADEEDA6D4F8}"/>
    <cellStyle name="SAPBEXaggItemX 2 2 6 8" xfId="32634" xr:uid="{2D8C00A9-0913-4F34-914A-640627962367}"/>
    <cellStyle name="SAPBEXaggItemX 2 2 7" xfId="4832" xr:uid="{F8FE86B0-AC6D-4213-9F4D-C10C4BEF07CA}"/>
    <cellStyle name="SAPBEXaggItemX 2 2 7 2" xfId="12213" xr:uid="{700FCD68-CE7C-48EF-81DF-516B36356583}"/>
    <cellStyle name="SAPBEXaggItemX 2 2 7 3" xfId="15830" xr:uid="{2468998B-1D63-4BEE-BE50-8ED5961CDEDA}"/>
    <cellStyle name="SAPBEXaggItemX 2 2 7 4" xfId="19179" xr:uid="{A19E44EA-E040-4842-A4D7-740175B3B51C}"/>
    <cellStyle name="SAPBEXaggItemX 2 2 7 5" xfId="22930" xr:uid="{B30E1EC1-FD9F-4A2A-B3A3-ABCA21ECFB86}"/>
    <cellStyle name="SAPBEXaggItemX 2 2 7 6" xfId="26596" xr:uid="{D20F22E5-57F7-454B-97B2-D2758EE0F5C3}"/>
    <cellStyle name="SAPBEXaggItemX 2 2 7 7" xfId="30128" xr:uid="{48AD5508-447A-411E-BAD7-0B4C60A8B8E1}"/>
    <cellStyle name="SAPBEXaggItemX 2 2 7 8" xfId="33385" xr:uid="{A2477B50-2AC0-4779-8EAB-6052C2710306}"/>
    <cellStyle name="SAPBEXaggItemX 2 2 8" xfId="11623" xr:uid="{1F23218F-BC38-432B-B52F-BECF294AC777}"/>
    <cellStyle name="SAPBEXaggItemX 2 2 9" xfId="16045" xr:uid="{6C567825-7B5E-4DBA-83A5-A27AD4B2D453}"/>
    <cellStyle name="SAPBEXaggItemX 2 3" xfId="2402" xr:uid="{AEBEB4DD-DDFA-415E-BFAC-2837C2B78A5D}"/>
    <cellStyle name="SAPBEXaggItemX 2 3 2" xfId="10720" xr:uid="{08B262FF-96B8-4E40-9EC6-315AD6B32591}"/>
    <cellStyle name="SAPBEXaggItemX 2 3 3" xfId="10917" xr:uid="{046F7588-8764-46B3-B8D1-9D473209EF7C}"/>
    <cellStyle name="SAPBEXaggItemX 2 3 4" xfId="16098" xr:uid="{4ADF8AE5-D7C0-4447-8174-94A124A116CD}"/>
    <cellStyle name="SAPBEXaggItemX 2 3 5" xfId="15110" xr:uid="{39CA3E78-F314-484D-83FB-E4F4DB21A969}"/>
    <cellStyle name="SAPBEXaggItemX 2 3 6" xfId="9832" xr:uid="{249609AD-4F53-4E10-B14E-28A2FCF94165}"/>
    <cellStyle name="SAPBEXaggItemX 2 3 7" xfId="23969" xr:uid="{0DEB0F89-0469-45BD-9E83-2CA839D16FEA}"/>
    <cellStyle name="SAPBEXaggItemX 2 3 8" xfId="27412" xr:uid="{6A09D434-10B9-4248-A690-BF4566A370FD}"/>
    <cellStyle name="SAPBEXaggItemX 2 3 9" xfId="35066" xr:uid="{2FFDD571-24A8-4531-9273-4F93A945D847}"/>
    <cellStyle name="SAPBEXaggItemX 2 4" xfId="1947" xr:uid="{AD3D9EE1-AA3D-4EC0-8285-83F1AB022DC7}"/>
    <cellStyle name="SAPBEXaggItemX 2 4 2" xfId="8812" xr:uid="{47A2A06C-2775-4133-AAB2-0628B1E7B1CB}"/>
    <cellStyle name="SAPBEXaggItemX 2 4 3" xfId="13661" xr:uid="{D3234957-0895-4762-9431-888A6707DF77}"/>
    <cellStyle name="SAPBEXaggItemX 2 4 4" xfId="13841" xr:uid="{1CBDB7E1-76ED-4183-9A58-EFB9E9A8FBE1}"/>
    <cellStyle name="SAPBEXaggItemX 2 4 5" xfId="19479" xr:uid="{CC086DE3-3748-46BC-935D-9C414E8DE47D}"/>
    <cellStyle name="SAPBEXaggItemX 2 4 6" xfId="19968" xr:uid="{133BA4FA-5121-46C2-A33D-3CCBD4ED0740}"/>
    <cellStyle name="SAPBEXaggItemX 2 4 7" xfId="23901" xr:uid="{F3D37D06-19F4-4AC2-9CE7-F26B4ABBF480}"/>
    <cellStyle name="SAPBEXaggItemX 2 4 8" xfId="30413" xr:uid="{0BBB04FD-31DA-4732-B2E6-863D15640773}"/>
    <cellStyle name="SAPBEXaggItemX 2 4 9" xfId="34616" xr:uid="{9B26F648-B1E3-4E29-BB77-96C16AFB544D}"/>
    <cellStyle name="SAPBEXaggItemX 2 5" xfId="1916" xr:uid="{F97E2BA5-A6FB-477F-882E-A2BA7CD3BEDE}"/>
    <cellStyle name="SAPBEXaggItemX 2 5 2" xfId="12792" xr:uid="{05E87793-5394-4074-B778-961AE1909AC6}"/>
    <cellStyle name="SAPBEXaggItemX 2 5 3" xfId="10524" xr:uid="{3D8468A6-04E0-405F-999E-6BC7CA4430F2}"/>
    <cellStyle name="SAPBEXaggItemX 2 5 4" xfId="16410" xr:uid="{50E090C2-0E78-439F-A2DB-9B9A18A8849C}"/>
    <cellStyle name="SAPBEXaggItemX 2 5 5" xfId="11843" xr:uid="{DB2B1FED-C563-4F92-8990-EC6AD925AB93}"/>
    <cellStyle name="SAPBEXaggItemX 2 5 6" xfId="19670" xr:uid="{80D6D8E3-E5DF-491F-9350-7AB64D60E2D5}"/>
    <cellStyle name="SAPBEXaggItemX 2 5 7" xfId="23704" xr:uid="{A19A7A71-5CFC-4887-9CA6-9A97899A7622}"/>
    <cellStyle name="SAPBEXaggItemX 2 5 8" xfId="27524" xr:uid="{935DBB86-6309-48D1-8C82-D79A595126F3}"/>
    <cellStyle name="SAPBEXaggItemX 2 5 9" xfId="34201" xr:uid="{7E680B72-F26B-4587-9104-DBBC367EF577}"/>
    <cellStyle name="SAPBEXaggItemX 2 6" xfId="2292" xr:uid="{BEE39B6F-4AA4-486B-B459-8D60E8CB9F75}"/>
    <cellStyle name="SAPBEXaggItemX 2 6 2" xfId="8939" xr:uid="{B6F9052B-5942-4E63-89AE-CBF32C8611D7}"/>
    <cellStyle name="SAPBEXaggItemX 2 6 3" xfId="12831" xr:uid="{026FDB0A-A542-4482-A395-F87F79AEC1C9}"/>
    <cellStyle name="SAPBEXaggItemX 2 6 4" xfId="16039" xr:uid="{E1920BEF-6DE5-465B-9ED7-43113D5CD7CB}"/>
    <cellStyle name="SAPBEXaggItemX 2 6 5" xfId="15461" xr:uid="{9C37F3E8-1666-4794-BA10-8EB8856AEB76}"/>
    <cellStyle name="SAPBEXaggItemX 2 6 6" xfId="23195" xr:uid="{DDFB4835-D165-4402-A96B-E7BF4DD6F316}"/>
    <cellStyle name="SAPBEXaggItemX 2 6 7" xfId="15509" xr:uid="{04C10CA9-BA3A-4580-A61B-5A9637CC7BD7}"/>
    <cellStyle name="SAPBEXaggItemX 2 6 8" xfId="27392" xr:uid="{2CA932E8-5143-4032-AA7A-4C28A765C454}"/>
    <cellStyle name="SAPBEXaggItemX 2 7" xfId="3859" xr:uid="{CA3D3CB4-DB84-4F32-96AD-92B7F208D75B}"/>
    <cellStyle name="SAPBEXaggItemX 2 7 2" xfId="12720" xr:uid="{4FC67C38-8752-4E1A-9BD0-2698DD61BFE4}"/>
    <cellStyle name="SAPBEXaggItemX 2 7 3" xfId="9548" xr:uid="{987140A6-0DAC-46F7-A310-32E6FBFFC1F1}"/>
    <cellStyle name="SAPBEXaggItemX 2 7 4" xfId="18206" xr:uid="{232E9621-E5E3-4ABB-B85E-3B2D6D673F09}"/>
    <cellStyle name="SAPBEXaggItemX 2 7 5" xfId="21959" xr:uid="{8092BDEF-60FC-4049-843B-C26383B0C18D}"/>
    <cellStyle name="SAPBEXaggItemX 2 7 6" xfId="25624" xr:uid="{866C9520-FA48-4FA5-94BE-0E4E72A6A0E5}"/>
    <cellStyle name="SAPBEXaggItemX 2 7 7" xfId="29155" xr:uid="{A7B3F82F-C40E-48E0-9C89-E7041A5BD02D}"/>
    <cellStyle name="SAPBEXaggItemX 2 7 8" xfId="32426" xr:uid="{AE626D4F-6A5B-474F-A5DF-DF1C7AE83C04}"/>
    <cellStyle name="SAPBEXaggItemX 2 8" xfId="4570" xr:uid="{6E07F4AC-F08C-49DD-A74C-7F7AC5010155}"/>
    <cellStyle name="SAPBEXaggItemX 2 8 2" xfId="12466" xr:uid="{5D2CCC9E-8C18-4F2B-B8D8-15DEF73A81CE}"/>
    <cellStyle name="SAPBEXaggItemX 2 8 3" xfId="8981" xr:uid="{BE1F1FD8-B3E3-4CCC-ABB3-AE48269DB56B}"/>
    <cellStyle name="SAPBEXaggItemX 2 8 4" xfId="18917" xr:uid="{925C2E04-16D4-461A-A4C0-2DF214D20A05}"/>
    <cellStyle name="SAPBEXaggItemX 2 8 5" xfId="22669" xr:uid="{7901BC2B-1550-44E8-8863-2587A57AF0D8}"/>
    <cellStyle name="SAPBEXaggItemX 2 8 6" xfId="26334" xr:uid="{56DCA702-F3F2-428F-8F4B-B566AB861B9F}"/>
    <cellStyle name="SAPBEXaggItemX 2 8 7" xfId="29866" xr:uid="{EACBF550-1D17-4997-B38C-04F4C5207623}"/>
    <cellStyle name="SAPBEXaggItemX 2 8 8" xfId="33127" xr:uid="{99AC70D3-4C63-4ECD-9858-9A35EA75A58B}"/>
    <cellStyle name="SAPBEXaggItemX 2 9" xfId="9564" xr:uid="{AD8938CA-26DF-4D6C-A3F6-2F8119EEF010}"/>
    <cellStyle name="SAPBEXaggItemX 20" xfId="20523" xr:uid="{F0C01729-E4FF-4155-AB79-2D63E1FF3EE0}"/>
    <cellStyle name="SAPBEXaggItemX 21" xfId="24361" xr:uid="{29B309C5-B1AD-4C88-A073-1A3E4BAF73A3}"/>
    <cellStyle name="SAPBEXaggItemX 22" xfId="26616" xr:uid="{1BE7FD5D-CBFB-4BE6-8748-2711ED845033}"/>
    <cellStyle name="SAPBEXaggItemX 3" xfId="1377" xr:uid="{CEECC6B3-1FA7-475C-B4E2-84E263C2F856}"/>
    <cellStyle name="SAPBEXaggItemX 3 2" xfId="35171" xr:uid="{76C0E53C-1062-4499-9767-94B842FC2307}"/>
    <cellStyle name="SAPBEXaggItemX 4" xfId="1472" xr:uid="{6CFBA4C5-FC8C-4D75-A2DB-2A465FAAC871}"/>
    <cellStyle name="SAPBEXaggItemX 4 10" xfId="7311" xr:uid="{0D58854D-D7A4-411E-AFCA-480A7D57550E}"/>
    <cellStyle name="SAPBEXaggItemX 4 11" xfId="16372" xr:uid="{F91EDD81-83F0-44BA-879D-A4A86C95114A}"/>
    <cellStyle name="SAPBEXaggItemX 4 12" xfId="16624" xr:uid="{8FF83098-5EB7-4609-A274-5C66520DF823}"/>
    <cellStyle name="SAPBEXaggItemX 4 13" xfId="13973" xr:uid="{9619C192-E11D-4B40-A1CB-87FFC8B81DE9}"/>
    <cellStyle name="SAPBEXaggItemX 4 14" xfId="23626" xr:uid="{CFC278CE-2338-4562-9939-A15BC359015C}"/>
    <cellStyle name="SAPBEXaggItemX 4 15" xfId="30544" xr:uid="{27CA91AB-3FE6-4832-994A-A00F5B7F25F5}"/>
    <cellStyle name="SAPBEXaggItemX 4 2" xfId="1781" xr:uid="{AD928436-8E69-4099-AAC8-4097883733A4}"/>
    <cellStyle name="SAPBEXaggItemX 4 2 10" xfId="16989" xr:uid="{CC0B67B9-8215-419A-B34B-D48FA88546A4}"/>
    <cellStyle name="SAPBEXaggItemX 4 2 11" xfId="20469" xr:uid="{492CA779-4F2B-4EF1-8CB3-45A5805F4755}"/>
    <cellStyle name="SAPBEXaggItemX 4 2 12" xfId="13884" xr:uid="{9C3D7BC6-6589-40C5-9A8F-3283D6B370D2}"/>
    <cellStyle name="SAPBEXaggItemX 4 2 13" xfId="26957" xr:uid="{D0980E13-2B9F-47C9-9E6E-CA799EF3E3D2}"/>
    <cellStyle name="SAPBEXaggItemX 4 2 14" xfId="24025" xr:uid="{D5780DC4-BA6D-412F-A200-B84CBC6E9BB7}"/>
    <cellStyle name="SAPBEXaggItemX 4 2 2" xfId="3024" xr:uid="{71AC1BEA-4067-475F-AEF9-9D4258E70CCF}"/>
    <cellStyle name="SAPBEXaggItemX 4 2 2 2" xfId="8817" xr:uid="{454932D3-3411-479E-A182-52E27B6F26EE}"/>
    <cellStyle name="SAPBEXaggItemX 4 2 2 3" xfId="14816" xr:uid="{2165F85C-FD0E-4079-B6AA-DEA450C53CAE}"/>
    <cellStyle name="SAPBEXaggItemX 4 2 2 4" xfId="17372" xr:uid="{BC329F9F-4830-4964-B12D-735E823F6902}"/>
    <cellStyle name="SAPBEXaggItemX 4 2 2 5" xfId="21130" xr:uid="{7505B034-CEF2-4047-9A58-017A81B26B38}"/>
    <cellStyle name="SAPBEXaggItemX 4 2 2 6" xfId="24791" xr:uid="{C04252A7-1980-4CE3-AA22-550B9E5403A8}"/>
    <cellStyle name="SAPBEXaggItemX 4 2 2 7" xfId="28320" xr:uid="{E33DC993-7AB7-44D3-B584-DA0FC4B2351B}"/>
    <cellStyle name="SAPBEXaggItemX 4 2 2 8" xfId="31606" xr:uid="{4900DD37-17A5-49B7-A25C-EE2CB7FCFEEF}"/>
    <cellStyle name="SAPBEXaggItemX 4 2 3" xfId="3530" xr:uid="{30373FFD-A342-4BF4-BFB5-59193EE05AE5}"/>
    <cellStyle name="SAPBEXaggItemX 4 2 3 2" xfId="8707" xr:uid="{788DD9E8-C3E3-4471-943A-8057859B8282}"/>
    <cellStyle name="SAPBEXaggItemX 4 2 3 3" xfId="9074" xr:uid="{C7A62090-4D68-42EA-9A7C-E0A6D2635786}"/>
    <cellStyle name="SAPBEXaggItemX 4 2 3 4" xfId="17877" xr:uid="{7088AF96-F223-4FED-A9B0-67A890EC6DE5}"/>
    <cellStyle name="SAPBEXaggItemX 4 2 3 5" xfId="21633" xr:uid="{F44896B5-41EB-4777-98CF-DF4C362F1683}"/>
    <cellStyle name="SAPBEXaggItemX 4 2 3 6" xfId="25295" xr:uid="{8B704EE2-B1EA-4498-B17C-E54043E09F7B}"/>
    <cellStyle name="SAPBEXaggItemX 4 2 3 7" xfId="28826" xr:uid="{0ECAD865-7339-4584-8072-2DCB732B553C}"/>
    <cellStyle name="SAPBEXaggItemX 4 2 3 8" xfId="32105" xr:uid="{A507A540-0C1D-4F0D-B270-790CF71A5C9C}"/>
    <cellStyle name="SAPBEXaggItemX 4 2 4" xfId="2055" xr:uid="{BD2E6AAF-F3D4-4E32-BB17-3C412A9049D0}"/>
    <cellStyle name="SAPBEXaggItemX 4 2 4 2" xfId="8531" xr:uid="{6798159F-2043-442D-9A34-B71BC8A1F978}"/>
    <cellStyle name="SAPBEXaggItemX 4 2 4 3" xfId="16681" xr:uid="{C31B4D18-45BC-469B-B554-F39A331EEAEA}"/>
    <cellStyle name="SAPBEXaggItemX 4 2 4 4" xfId="7550" xr:uid="{750AA45F-6CE9-490D-BD5E-EB28C16F92E8}"/>
    <cellStyle name="SAPBEXaggItemX 4 2 4 5" xfId="11714" xr:uid="{920CB7DE-5736-492B-B289-BBF9751D0B20}"/>
    <cellStyle name="SAPBEXaggItemX 4 2 4 6" xfId="20019" xr:uid="{A58324E1-0546-404E-BD1D-5543516EA350}"/>
    <cellStyle name="SAPBEXaggItemX 4 2 4 7" xfId="13581" xr:uid="{8E49FA39-9625-4204-BD6C-F0EB90FEAE68}"/>
    <cellStyle name="SAPBEXaggItemX 4 2 4 8" xfId="27366" xr:uid="{467DA60C-4231-4331-81DD-1C618A2D12C4}"/>
    <cellStyle name="SAPBEXaggItemX 4 2 5" xfId="3868" xr:uid="{A695FD55-7CB0-4DA5-AF75-FEEB57754CA2}"/>
    <cellStyle name="SAPBEXaggItemX 4 2 5 2" xfId="6891" xr:uid="{D136755B-1907-4190-A592-9666AFF76806}"/>
    <cellStyle name="SAPBEXaggItemX 4 2 5 3" xfId="12014" xr:uid="{8EB888D1-6E4E-476F-8C43-D985C9F2F84F}"/>
    <cellStyle name="SAPBEXaggItemX 4 2 5 4" xfId="18215" xr:uid="{B0DD89F8-91FC-427A-A790-140DD4EF3DCA}"/>
    <cellStyle name="SAPBEXaggItemX 4 2 5 5" xfId="21968" xr:uid="{C1D7E649-D6C3-41DE-8658-1C59533C0191}"/>
    <cellStyle name="SAPBEXaggItemX 4 2 5 6" xfId="25633" xr:uid="{4BBF0EAF-2B02-426F-935C-D538987F8E8A}"/>
    <cellStyle name="SAPBEXaggItemX 4 2 5 7" xfId="29164" xr:uid="{3B9134B6-B170-46F0-94C3-8942D03BCCEF}"/>
    <cellStyle name="SAPBEXaggItemX 4 2 5 8" xfId="32434" xr:uid="{950F121E-E095-46E5-944B-86A8C0AC7CE9}"/>
    <cellStyle name="SAPBEXaggItemX 4 2 6" xfId="4686" xr:uid="{D725658D-BE62-4AF5-9916-05F68CAE78BF}"/>
    <cellStyle name="SAPBEXaggItemX 4 2 6 2" xfId="12357" xr:uid="{EC51CC40-A10F-4D0A-BC65-E78577AEB461}"/>
    <cellStyle name="SAPBEXaggItemX 4 2 6 3" xfId="16770" xr:uid="{4A5E9307-C376-459E-9983-6920574B293D}"/>
    <cellStyle name="SAPBEXaggItemX 4 2 6 4" xfId="19033" xr:uid="{66DFBC4A-F06C-4938-B7D6-D5DE2ADD9C27}"/>
    <cellStyle name="SAPBEXaggItemX 4 2 6 5" xfId="22785" xr:uid="{07A5E76D-9DEE-45B9-B969-C46E24CD5D2D}"/>
    <cellStyle name="SAPBEXaggItemX 4 2 6 6" xfId="26450" xr:uid="{93BE53AA-A023-4257-BD80-1BF03576CB8D}"/>
    <cellStyle name="SAPBEXaggItemX 4 2 6 7" xfId="29982" xr:uid="{989069E2-EFDE-431A-9084-AF7E11CC1CD3}"/>
    <cellStyle name="SAPBEXaggItemX 4 2 6 8" xfId="33241" xr:uid="{D68A908E-6B64-4ED9-88B3-C748FFC07F29}"/>
    <cellStyle name="SAPBEXaggItemX 4 2 7" xfId="1925" xr:uid="{0C1E5301-4BEF-4F18-AAA1-5E661D5273BD}"/>
    <cellStyle name="SAPBEXaggItemX 4 2 7 2" xfId="9978" xr:uid="{7F7CEB25-743C-4C65-8F0E-93D0759008EC}"/>
    <cellStyle name="SAPBEXaggItemX 4 2 7 3" xfId="15360" xr:uid="{52A10D15-A2B4-4105-B70A-E4EABB0E02A6}"/>
    <cellStyle name="SAPBEXaggItemX 4 2 7 4" xfId="17006" xr:uid="{1B9409B1-DFD5-4DA6-A72C-3DBAE13F8BD7}"/>
    <cellStyle name="SAPBEXaggItemX 4 2 7 5" xfId="11363" xr:uid="{9744A286-8D10-49FC-909D-C18BB9DBC213}"/>
    <cellStyle name="SAPBEXaggItemX 4 2 7 6" xfId="9592" xr:uid="{BE3D360A-7F28-404B-8F70-0CFD90680E6D}"/>
    <cellStyle name="SAPBEXaggItemX 4 2 7 7" xfId="23710" xr:uid="{7FC001DF-25AE-4925-B96B-EAAD9C699134}"/>
    <cellStyle name="SAPBEXaggItemX 4 2 7 8" xfId="27299" xr:uid="{8DB6EA19-2F15-4BCD-BF7B-5FDFC6F194EC}"/>
    <cellStyle name="SAPBEXaggItemX 4 2 8" xfId="11576" xr:uid="{4FE0183F-6BD5-4159-8B27-C5F5A15B0BBE}"/>
    <cellStyle name="SAPBEXaggItemX 4 2 9" xfId="16092" xr:uid="{6A836109-90D3-4D86-B0A4-3124D2CEEA67}"/>
    <cellStyle name="SAPBEXaggItemX 4 3" xfId="2726" xr:uid="{7F183761-E128-4218-AE4B-1E3884742720}"/>
    <cellStyle name="SAPBEXaggItemX 4 3 2" xfId="10504" xr:uid="{C106091E-F251-4DB4-B1E0-588D4185F746}"/>
    <cellStyle name="SAPBEXaggItemX 4 3 3" xfId="16906" xr:uid="{6FCCAEBA-BF75-44E5-8049-D89966FF3BF9}"/>
    <cellStyle name="SAPBEXaggItemX 4 3 4" xfId="17074" xr:uid="{A7A1AF4D-59BC-4332-B7F1-C8B70415537E}"/>
    <cellStyle name="SAPBEXaggItemX 4 3 5" xfId="20832" xr:uid="{042DF999-D21E-4243-93D3-ED5BFAC1A67E}"/>
    <cellStyle name="SAPBEXaggItemX 4 3 6" xfId="24493" xr:uid="{4F7BD34F-9FD9-4166-B24F-DB10F9387A8D}"/>
    <cellStyle name="SAPBEXaggItemX 4 3 7" xfId="28022" xr:uid="{9F01BF16-0045-4ABE-B63E-C09A49319716}"/>
    <cellStyle name="SAPBEXaggItemX 4 3 8" xfId="31308" xr:uid="{79DB5536-613E-4821-872D-5A10423ACC30}"/>
    <cellStyle name="SAPBEXaggItemX 4 4" xfId="3224" xr:uid="{688BB2C9-C328-4507-B969-618C15EB8133}"/>
    <cellStyle name="SAPBEXaggItemX 4 4 2" xfId="7897" xr:uid="{26FF8B74-A3DC-47C3-B848-AF71EC21EA45}"/>
    <cellStyle name="SAPBEXaggItemX 4 4 3" xfId="10042" xr:uid="{75A64AF6-C15B-4FEA-8377-A5E257147F43}"/>
    <cellStyle name="SAPBEXaggItemX 4 4 4" xfId="17571" xr:uid="{1BA8D657-2BC0-479A-98AD-8108C3B06279}"/>
    <cellStyle name="SAPBEXaggItemX 4 4 5" xfId="21327" xr:uid="{D18C2FD8-FB93-49F6-ADBF-642DA1280984}"/>
    <cellStyle name="SAPBEXaggItemX 4 4 6" xfId="24989" xr:uid="{F7D199CC-00F7-4CF7-B87A-51155F79D11C}"/>
    <cellStyle name="SAPBEXaggItemX 4 4 7" xfId="28520" xr:uid="{CFBC625F-6CC7-4F71-9DED-5D58A99DEAC0}"/>
    <cellStyle name="SAPBEXaggItemX 4 4 8" xfId="31800" xr:uid="{414D256E-74D0-468B-92C9-F0EB445F649D}"/>
    <cellStyle name="SAPBEXaggItemX 4 5" xfId="3235" xr:uid="{A0FFF1B0-2835-4CF8-B0A7-4C69CC6FF856}"/>
    <cellStyle name="SAPBEXaggItemX 4 5 2" xfId="10133" xr:uid="{24C03D8C-4E52-475E-BC09-6277BCF871B0}"/>
    <cellStyle name="SAPBEXaggItemX 4 5 3" xfId="13094" xr:uid="{40993799-2642-41AA-ABF5-F985813C9FC4}"/>
    <cellStyle name="SAPBEXaggItemX 4 5 4" xfId="17582" xr:uid="{48AB1284-7C0C-45F9-8AA6-CA90D5BC17EE}"/>
    <cellStyle name="SAPBEXaggItemX 4 5 5" xfId="21338" xr:uid="{76960956-683A-4C1F-A7A2-838396099F63}"/>
    <cellStyle name="SAPBEXaggItemX 4 5 6" xfId="25000" xr:uid="{CA21FFDE-F67E-4A1D-97AA-40AE97028AC4}"/>
    <cellStyle name="SAPBEXaggItemX 4 5 7" xfId="28531" xr:uid="{B3313133-41A3-4D4E-93E8-1403DAAF9C71}"/>
    <cellStyle name="SAPBEXaggItemX 4 5 8" xfId="31811" xr:uid="{CC124D3A-6101-4A57-BEF5-4BCC5A14F780}"/>
    <cellStyle name="SAPBEXaggItemX 4 6" xfId="3931" xr:uid="{7CD5F4F3-EA87-40D1-8054-E46CE57E652D}"/>
    <cellStyle name="SAPBEXaggItemX 4 6 2" xfId="10533" xr:uid="{604D7D90-4F00-48AD-AEA3-6FB01EA8C7E5}"/>
    <cellStyle name="SAPBEXaggItemX 4 6 3" xfId="16630" xr:uid="{9D378EF8-16F5-4705-BA87-F763EF8BE61F}"/>
    <cellStyle name="SAPBEXaggItemX 4 6 4" xfId="18278" xr:uid="{AD879668-D92E-4DD4-B75E-8B7E955BF62E}"/>
    <cellStyle name="SAPBEXaggItemX 4 6 5" xfId="22031" xr:uid="{6A8A0AB2-1C96-472A-BE3F-9EA037E678EC}"/>
    <cellStyle name="SAPBEXaggItemX 4 6 6" xfId="25696" xr:uid="{2CFF9073-C9DD-4762-B6AE-7F35D2E56914}"/>
    <cellStyle name="SAPBEXaggItemX 4 6 7" xfId="29227" xr:uid="{4C1A5E1E-E1F3-4CB0-9A3E-EEB9A92E8E9E}"/>
    <cellStyle name="SAPBEXaggItemX 4 6 8" xfId="32495" xr:uid="{EDCB14F3-553A-47EA-AC15-D5FEAE0973CC}"/>
    <cellStyle name="SAPBEXaggItemX 4 7" xfId="3192" xr:uid="{2379430F-3A4F-4ADF-9806-09C005A96105}"/>
    <cellStyle name="SAPBEXaggItemX 4 7 2" xfId="9573" xr:uid="{A5B13312-F802-468C-BBFB-24D8A597D727}"/>
    <cellStyle name="SAPBEXaggItemX 4 7 3" xfId="8376" xr:uid="{A1CE82C3-1147-428B-9E42-517EBA7BBEDA}"/>
    <cellStyle name="SAPBEXaggItemX 4 7 4" xfId="17539" xr:uid="{ECD6D42F-7970-4BC7-BE35-F3A66DCFDAB3}"/>
    <cellStyle name="SAPBEXaggItemX 4 7 5" xfId="21295" xr:uid="{3CBB7EA0-70DF-4D25-8AFB-E39C4F02364E}"/>
    <cellStyle name="SAPBEXaggItemX 4 7 6" xfId="24957" xr:uid="{B03C4210-4015-496F-A0B2-36A67B48ED5C}"/>
    <cellStyle name="SAPBEXaggItemX 4 7 7" xfId="28488" xr:uid="{59A4C8A3-64E0-4D3A-848D-FDEB2D4F1B08}"/>
    <cellStyle name="SAPBEXaggItemX 4 7 8" xfId="31768" xr:uid="{44621165-2653-45BC-B0BC-566661ACFDFB}"/>
    <cellStyle name="SAPBEXaggItemX 4 8" xfId="4858" xr:uid="{DA23D189-8595-46F5-8B12-2606B3E29674}"/>
    <cellStyle name="SAPBEXaggItemX 4 8 2" xfId="12187" xr:uid="{EFDE1FA1-7EA3-49E1-BB71-2AC1C0C4B3A4}"/>
    <cellStyle name="SAPBEXaggItemX 4 8 3" xfId="15756" xr:uid="{896F11B0-20DF-45F7-8C67-F24780D90044}"/>
    <cellStyle name="SAPBEXaggItemX 4 8 4" xfId="19205" xr:uid="{00E71095-8629-4DEA-84B4-F01E38BEF982}"/>
    <cellStyle name="SAPBEXaggItemX 4 8 5" xfId="22956" xr:uid="{16B070E4-CCD7-417C-A53F-22710681B8C5}"/>
    <cellStyle name="SAPBEXaggItemX 4 8 6" xfId="26622" xr:uid="{897062BE-14D8-4412-A652-C52DEDABE224}"/>
    <cellStyle name="SAPBEXaggItemX 4 8 7" xfId="30154" xr:uid="{597BEF1A-1EDB-4406-880D-E555EB2133E3}"/>
    <cellStyle name="SAPBEXaggItemX 4 8 8" xfId="33410" xr:uid="{CD3B2995-6672-4629-91A1-7657A7DC3A12}"/>
    <cellStyle name="SAPBEXaggItemX 4 9" xfId="10354" xr:uid="{1224DDDC-ACD1-433A-A283-A5776DDF50A3}"/>
    <cellStyle name="SAPBEXaggItemX 5" xfId="1468" xr:uid="{F3C9203E-EC51-4DC6-9E19-6ECD9AA23DB1}"/>
    <cellStyle name="SAPBEXaggItemX 6" xfId="670" xr:uid="{A60B4D2C-04CC-4201-8559-2B3C58EBE8A3}"/>
    <cellStyle name="SAPBEXaggItemX 6 10" xfId="11214" xr:uid="{65ED414F-C2AA-4709-BF3B-E76B1FA345C5}"/>
    <cellStyle name="SAPBEXaggItemX 6 11" xfId="9601" xr:uid="{B1D1DC43-2825-4106-A842-D94231280007}"/>
    <cellStyle name="SAPBEXaggItemX 6 12" xfId="20196" xr:uid="{BBD7C121-A81B-4897-BA61-4035992F21F3}"/>
    <cellStyle name="SAPBEXaggItemX 6 13" xfId="14113" xr:uid="{C54DF2A5-E456-487F-9971-8DBB610DD3B5}"/>
    <cellStyle name="SAPBEXaggItemX 6 14" xfId="27491" xr:uid="{F2B0AEC7-7903-4BE1-935F-E4EFACFC0395}"/>
    <cellStyle name="SAPBEXaggItemX 6 15" xfId="27514" xr:uid="{3DD55A08-367D-4909-A5DC-BFB809152D5F}"/>
    <cellStyle name="SAPBEXaggItemX 6 2" xfId="1582" xr:uid="{31796907-4E57-4602-B453-63AF618A0FE8}"/>
    <cellStyle name="SAPBEXaggItemX 6 2 10" xfId="12056" xr:uid="{3248D6A3-B647-4843-9058-EDDEE1B45193}"/>
    <cellStyle name="SAPBEXaggItemX 6 2 11" xfId="14665" xr:uid="{1628EE27-14D9-45E8-AFE8-DFEA9E07E245}"/>
    <cellStyle name="SAPBEXaggItemX 6 2 12" xfId="19904" xr:uid="{2FF0E91D-61F5-4B37-82EB-93B7812936AE}"/>
    <cellStyle name="SAPBEXaggItemX 6 2 13" xfId="23669" xr:uid="{09A3315D-EB60-4140-BE9F-049FE9C21DDA}"/>
    <cellStyle name="SAPBEXaggItemX 6 2 14" xfId="30934" xr:uid="{3C4929D3-25E5-4C57-92FF-270B12ED950E}"/>
    <cellStyle name="SAPBEXaggItemX 6 2 2" xfId="2825" xr:uid="{0CE354DE-4BD4-434B-83A6-D2BF8F565AFF}"/>
    <cellStyle name="SAPBEXaggItemX 6 2 2 2" xfId="7916" xr:uid="{C6930ABE-43BC-4800-8990-5F8120B57D0C}"/>
    <cellStyle name="SAPBEXaggItemX 6 2 2 3" xfId="14104" xr:uid="{3F281C50-ACFC-4988-B026-E88BAEED8DF6}"/>
    <cellStyle name="SAPBEXaggItemX 6 2 2 4" xfId="17173" xr:uid="{ADF35282-2BB9-405C-80A2-C9ABD70B3B65}"/>
    <cellStyle name="SAPBEXaggItemX 6 2 2 5" xfId="20931" xr:uid="{2C173B45-7602-4E7B-81DB-8CCC978DA24E}"/>
    <cellStyle name="SAPBEXaggItemX 6 2 2 6" xfId="24592" xr:uid="{E3D4F2F1-5D4D-48E9-81E4-01BF64495CDE}"/>
    <cellStyle name="SAPBEXaggItemX 6 2 2 7" xfId="28121" xr:uid="{C4B2C0DF-EDD9-4184-9A7B-BC2FEBFBFC79}"/>
    <cellStyle name="SAPBEXaggItemX 6 2 2 8" xfId="31407" xr:uid="{02E10BB2-0A3D-4B13-9E8D-2FE382FA9834}"/>
    <cellStyle name="SAPBEXaggItemX 6 2 3" xfId="3331" xr:uid="{B49CE9EE-FD54-4C3C-9B94-FA1F3D45FDE1}"/>
    <cellStyle name="SAPBEXaggItemX 6 2 3 2" xfId="10028" xr:uid="{FE4E573B-CE63-434F-8333-0276652AC7BE}"/>
    <cellStyle name="SAPBEXaggItemX 6 2 3 3" xfId="16939" xr:uid="{B0EE4DA5-0B65-4233-B932-B3521D1C0F4C}"/>
    <cellStyle name="SAPBEXaggItemX 6 2 3 4" xfId="17678" xr:uid="{C20D92D9-19A4-49C8-906A-F822BBCCF340}"/>
    <cellStyle name="SAPBEXaggItemX 6 2 3 5" xfId="21434" xr:uid="{E8324E7A-2B15-4C98-989E-E4B81E489FDF}"/>
    <cellStyle name="SAPBEXaggItemX 6 2 3 6" xfId="25096" xr:uid="{A9AA962F-F315-425A-A13E-9135CF12DA5F}"/>
    <cellStyle name="SAPBEXaggItemX 6 2 3 7" xfId="28627" xr:uid="{C2D298E8-6A55-4D41-8445-6457221D645F}"/>
    <cellStyle name="SAPBEXaggItemX 6 2 3 8" xfId="31906" xr:uid="{D7A731EE-EC71-43FF-8498-354CCBCE782B}"/>
    <cellStyle name="SAPBEXaggItemX 6 2 4" xfId="2151" xr:uid="{773E41C5-86DF-430B-AFCD-0650B9D1FE40}"/>
    <cellStyle name="SAPBEXaggItemX 6 2 4 2" xfId="9465" xr:uid="{6897F4EE-E9D4-45FA-BB98-7050E9550FE1}"/>
    <cellStyle name="SAPBEXaggItemX 6 2 4 3" xfId="13932" xr:uid="{8D534CA0-9E33-4B11-A75B-96C86ABDB843}"/>
    <cellStyle name="SAPBEXaggItemX 6 2 4 4" xfId="13837" xr:uid="{A51CDDAC-8ABE-4C29-B885-E67A61F08E7E}"/>
    <cellStyle name="SAPBEXaggItemX 6 2 4 5" xfId="9021" xr:uid="{3EBBD074-47F8-4705-9295-4A2CD7367AC0}"/>
    <cellStyle name="SAPBEXaggItemX 6 2 4 6" xfId="19658" xr:uid="{7DE0ED3D-31B9-4C42-949E-BA9C75339563}"/>
    <cellStyle name="SAPBEXaggItemX 6 2 4 7" xfId="23812" xr:uid="{05D64ADC-7690-4E70-8F2A-4A8BB7945C9F}"/>
    <cellStyle name="SAPBEXaggItemX 6 2 4 8" xfId="16767" xr:uid="{A5E63FCA-5E27-4DAD-BF87-2DD7F793F326}"/>
    <cellStyle name="SAPBEXaggItemX 6 2 5" xfId="3945" xr:uid="{40620C9A-0DDD-42A8-8AC4-F705537BAB8C}"/>
    <cellStyle name="SAPBEXaggItemX 6 2 5 2" xfId="7380" xr:uid="{ADF95CF4-E127-41C9-982B-2802BDAE4EEA}"/>
    <cellStyle name="SAPBEXaggItemX 6 2 5 3" xfId="7029" xr:uid="{EB2F599E-BF8E-4EBE-9AC3-723FDBF75299}"/>
    <cellStyle name="SAPBEXaggItemX 6 2 5 4" xfId="18292" xr:uid="{1EEDBEBC-8E4C-4EAF-9F6E-4C2F8DAD16CE}"/>
    <cellStyle name="SAPBEXaggItemX 6 2 5 5" xfId="22045" xr:uid="{46514975-D580-4837-BA8B-A33137AC71DA}"/>
    <cellStyle name="SAPBEXaggItemX 6 2 5 6" xfId="25710" xr:uid="{3F423CC8-40D8-430C-83A2-C7716FFA7BBE}"/>
    <cellStyle name="SAPBEXaggItemX 6 2 5 7" xfId="29241" xr:uid="{851E22F0-DCAF-4A32-AF63-1BC5FF0CE2DF}"/>
    <cellStyle name="SAPBEXaggItemX 6 2 5 8" xfId="32509" xr:uid="{769EDB1D-9645-4D3A-BDDF-E1F77BCDB3A6}"/>
    <cellStyle name="SAPBEXaggItemX 6 2 6" xfId="3233" xr:uid="{142244AE-0455-4BB1-B2A6-0DEE3D44F944}"/>
    <cellStyle name="SAPBEXaggItemX 6 2 6 2" xfId="10955" xr:uid="{0A1D4FA6-0A02-441C-9B2C-FC2227ADCA8C}"/>
    <cellStyle name="SAPBEXaggItemX 6 2 6 3" xfId="11555" xr:uid="{356F4634-78CE-4ADE-834E-3598759628B6}"/>
    <cellStyle name="SAPBEXaggItemX 6 2 6 4" xfId="17580" xr:uid="{A2F4355C-B388-455F-BE5F-D05881DF417C}"/>
    <cellStyle name="SAPBEXaggItemX 6 2 6 5" xfId="21336" xr:uid="{303CCCC9-2FE1-4026-B022-DE254490AAA7}"/>
    <cellStyle name="SAPBEXaggItemX 6 2 6 6" xfId="24998" xr:uid="{F9AC8100-67CE-4AC0-AA8E-73CBD823D8EE}"/>
    <cellStyle name="SAPBEXaggItemX 6 2 6 7" xfId="28529" xr:uid="{0D966F9F-6A66-411F-BFEC-1728C7923C09}"/>
    <cellStyle name="SAPBEXaggItemX 6 2 6 8" xfId="31809" xr:uid="{2FEF75A4-1392-40EB-AD57-9067B727ABF4}"/>
    <cellStyle name="SAPBEXaggItemX 6 2 7" xfId="4704" xr:uid="{4220E32E-16EA-4417-9BE1-706DA7317146}"/>
    <cellStyle name="SAPBEXaggItemX 6 2 7 2" xfId="12340" xr:uid="{92BD635F-2D95-4E7A-9BDA-559C9A1CD677}"/>
    <cellStyle name="SAPBEXaggItemX 6 2 7 3" xfId="16775" xr:uid="{A1C7A527-521A-4702-A060-AD8D7F34FF8F}"/>
    <cellStyle name="SAPBEXaggItemX 6 2 7 4" xfId="19051" xr:uid="{E31636F1-E1D6-435F-9851-CAE4A7A3B1CA}"/>
    <cellStyle name="SAPBEXaggItemX 6 2 7 5" xfId="22803" xr:uid="{808AAB07-7D32-4176-9FA8-6049B4608251}"/>
    <cellStyle name="SAPBEXaggItemX 6 2 7 6" xfId="26468" xr:uid="{4742BAA4-18B9-4AA9-8DB4-BE654E44E188}"/>
    <cellStyle name="SAPBEXaggItemX 6 2 7 7" xfId="30000" xr:uid="{E81E3B1C-6843-494B-9A06-DDF558762038}"/>
    <cellStyle name="SAPBEXaggItemX 6 2 7 8" xfId="33259" xr:uid="{21BEA1A2-166A-449E-89AE-0CA01B5EA463}"/>
    <cellStyle name="SAPBEXaggItemX 6 2 8" xfId="13087" xr:uid="{5116F3C9-D08A-4277-9D10-AF4FE233CFEC}"/>
    <cellStyle name="SAPBEXaggItemX 6 2 9" xfId="15596" xr:uid="{94D6AD55-9E44-45B8-A391-AA1C1DE89E7A}"/>
    <cellStyle name="SAPBEXaggItemX 6 3" xfId="2003" xr:uid="{B99E1978-7CA9-4107-BB05-EE2DACDB737C}"/>
    <cellStyle name="SAPBEXaggItemX 6 3 2" xfId="9377" xr:uid="{7A6CE87F-DC83-4A60-A7B2-93ADFFCECA66}"/>
    <cellStyle name="SAPBEXaggItemX 6 3 3" xfId="14223" xr:uid="{5ABAE926-77E0-4E15-BABB-B85B961595B5}"/>
    <cellStyle name="SAPBEXaggItemX 6 3 4" xfId="7329" xr:uid="{3C873579-7BC5-4D52-87E3-BD045A8755B7}"/>
    <cellStyle name="SAPBEXaggItemX 6 3 5" xfId="9006" xr:uid="{1A2A7B26-1C49-4293-8B5B-F8001CFD5DB2}"/>
    <cellStyle name="SAPBEXaggItemX 6 3 6" xfId="19993" xr:uid="{BF2AF066-ED2A-4561-A1B5-DED08C30B06E}"/>
    <cellStyle name="SAPBEXaggItemX 6 3 7" xfId="23765" xr:uid="{D86B8F8F-9337-4159-8BA1-44C6D8186711}"/>
    <cellStyle name="SAPBEXaggItemX 6 3 8" xfId="27343" xr:uid="{CF4C563A-AF16-42CA-B7EC-B357FB6FA052}"/>
    <cellStyle name="SAPBEXaggItemX 6 4" xfId="2355" xr:uid="{2A92E25D-BDE4-4241-823B-1827279EE729}"/>
    <cellStyle name="SAPBEXaggItemX 6 4 2" xfId="11146" xr:uid="{D7ECE947-7A89-4036-ADEB-BFC56EEEDDBF}"/>
    <cellStyle name="SAPBEXaggItemX 6 4 3" xfId="7386" xr:uid="{20A7A2C0-C4DC-4C34-A637-1FCDC460C32A}"/>
    <cellStyle name="SAPBEXaggItemX 6 4 4" xfId="15530" xr:uid="{6AF76B18-1F5E-42B5-86E6-653021D4386D}"/>
    <cellStyle name="SAPBEXaggItemX 6 4 5" xfId="19427" xr:uid="{3A752039-F9B0-40B4-B0B0-A3CBB2921848}"/>
    <cellStyle name="SAPBEXaggItemX 6 4 6" xfId="17026" xr:uid="{64B08D89-69E0-40FE-A9C7-42420FCAD00A}"/>
    <cellStyle name="SAPBEXaggItemX 6 4 7" xfId="23833" xr:uid="{C856FADC-8FB4-4B76-B09A-5E9FD782CAC5}"/>
    <cellStyle name="SAPBEXaggItemX 6 4 8" xfId="27668" xr:uid="{D4F8D139-CF8C-46C7-86EE-721DAB596A9E}"/>
    <cellStyle name="SAPBEXaggItemX 6 5" xfId="3178" xr:uid="{373F17DE-C4E9-4681-B3DD-05C77F794429}"/>
    <cellStyle name="SAPBEXaggItemX 6 5 2" xfId="10029" xr:uid="{81431F2F-1BC4-4565-9263-90EE8A1E72CD}"/>
    <cellStyle name="SAPBEXaggItemX 6 5 3" xfId="15208" xr:uid="{0B94AB60-F833-4634-8C71-AF306C6D4E1A}"/>
    <cellStyle name="SAPBEXaggItemX 6 5 4" xfId="17525" xr:uid="{D0CE8B44-1229-414B-8923-15ED7A13A3E5}"/>
    <cellStyle name="SAPBEXaggItemX 6 5 5" xfId="21281" xr:uid="{22996629-83C9-4DB8-9B95-4E2428384534}"/>
    <cellStyle name="SAPBEXaggItemX 6 5 6" xfId="24943" xr:uid="{8414C08A-4C0E-4FBA-ABCD-B5660E0ED6F0}"/>
    <cellStyle name="SAPBEXaggItemX 6 5 7" xfId="28474" xr:uid="{AF0ECF7B-C91E-46E5-9A4E-6169F87A91D8}"/>
    <cellStyle name="SAPBEXaggItemX 6 5 8" xfId="31755" xr:uid="{EEE47D01-8DCB-4FC5-885A-0C11C87A0EA5}"/>
    <cellStyle name="SAPBEXaggItemX 6 6" xfId="2560" xr:uid="{7C1B3E18-5E93-41EC-A5BE-162595484AD6}"/>
    <cellStyle name="SAPBEXaggItemX 6 6 2" xfId="9840" xr:uid="{3FCE7633-5500-4C43-B2F8-B37681C3159D}"/>
    <cellStyle name="SAPBEXaggItemX 6 6 3" xfId="8989" xr:uid="{5BEED867-0160-4E31-A70D-53688F3B291A}"/>
    <cellStyle name="SAPBEXaggItemX 6 6 4" xfId="15180" xr:uid="{A1A15C4A-0252-448F-AA0D-A42BA02465FA}"/>
    <cellStyle name="SAPBEXaggItemX 6 6 5" xfId="15391" xr:uid="{0F8A7207-E0D1-4023-9308-4F1E7DCABA64}"/>
    <cellStyle name="SAPBEXaggItemX 6 6 6" xfId="23070" xr:uid="{8D126E5B-36C6-47C7-885D-288FDB7418A6}"/>
    <cellStyle name="SAPBEXaggItemX 6 6 7" xfId="14340" xr:uid="{CBAF796F-1C0B-457B-87ED-17545719DD13}"/>
    <cellStyle name="SAPBEXaggItemX 6 6 8" xfId="31148" xr:uid="{E02E0C59-914B-45AD-AFC8-5857D64532A6}"/>
    <cellStyle name="SAPBEXaggItemX 6 7" xfId="4478" xr:uid="{B5975F88-ED15-4194-9374-30F655C80ED6}"/>
    <cellStyle name="SAPBEXaggItemX 6 7 2" xfId="12546" xr:uid="{77C46C32-C4B7-4439-87DD-C270B5DC945A}"/>
    <cellStyle name="SAPBEXaggItemX 6 7 3" xfId="9029" xr:uid="{3DAC0C91-11D7-4D9F-ADAE-613A364354E8}"/>
    <cellStyle name="SAPBEXaggItemX 6 7 4" xfId="18825" xr:uid="{7BAFA7D1-80E4-4523-BA45-ACFF5B4923DB}"/>
    <cellStyle name="SAPBEXaggItemX 6 7 5" xfId="22577" xr:uid="{DF026629-D8BE-4458-81A7-4C5FA8DA8A76}"/>
    <cellStyle name="SAPBEXaggItemX 6 7 6" xfId="26242" xr:uid="{2807C6A2-F4E6-4B1E-A017-9D8ED04CD6AE}"/>
    <cellStyle name="SAPBEXaggItemX 6 7 7" xfId="29774" xr:uid="{1181323B-6882-4C4F-BEA7-9A335B717627}"/>
    <cellStyle name="SAPBEXaggItemX 6 7 8" xfId="33036" xr:uid="{25CCB4F2-6709-4308-8DA4-711A946AA1BF}"/>
    <cellStyle name="SAPBEXaggItemX 6 8" xfId="4387" xr:uid="{C0D6BCFC-6C77-4253-B6C9-B1629092ADDD}"/>
    <cellStyle name="SAPBEXaggItemX 6 8 2" xfId="6884" xr:uid="{DFC4C054-F397-409C-BBBE-278EC02C2C0C}"/>
    <cellStyle name="SAPBEXaggItemX 6 8 3" xfId="13646" xr:uid="{A5164BF1-37FB-4D47-B292-81B345C37127}"/>
    <cellStyle name="SAPBEXaggItemX 6 8 4" xfId="18734" xr:uid="{5730AD1D-12EF-4533-BC30-DCA04F4FB219}"/>
    <cellStyle name="SAPBEXaggItemX 6 8 5" xfId="22486" xr:uid="{287F9168-C117-4D5D-926A-0F729D5DAE3B}"/>
    <cellStyle name="SAPBEXaggItemX 6 8 6" xfId="26152" xr:uid="{5F4CE1EF-EE61-4C46-985A-F05DDED730BC}"/>
    <cellStyle name="SAPBEXaggItemX 6 8 7" xfId="29683" xr:uid="{A74EFBA1-F932-4B57-A3EC-6EA2B7E9B68B}"/>
    <cellStyle name="SAPBEXaggItemX 6 8 8" xfId="32945" xr:uid="{69B9E58E-8733-4579-B8FB-E6EE99DA45C9}"/>
    <cellStyle name="SAPBEXaggItemX 6 9" xfId="8029" xr:uid="{38E18720-A24C-4189-9984-1FD81D6F1E22}"/>
    <cellStyle name="SAPBEXaggItemX 7" xfId="1535" xr:uid="{21890245-E9A5-46F8-8630-279B501958F0}"/>
    <cellStyle name="SAPBEXaggItemX 7 10" xfId="14392" xr:uid="{1BAFC47B-54FD-45FC-B1C7-54B88BF1B12B}"/>
    <cellStyle name="SAPBEXaggItemX 7 11" xfId="13502" xr:uid="{85C172EA-5D39-4D33-9FFE-EC1D21ABC307}"/>
    <cellStyle name="SAPBEXaggItemX 7 12" xfId="19893" xr:uid="{BCD2CD7B-EB57-44A4-BE38-D693E68DBBEB}"/>
    <cellStyle name="SAPBEXaggItemX 7 13" xfId="23646" xr:uid="{BA785BE7-ED49-4066-BC90-AC58E864845F}"/>
    <cellStyle name="SAPBEXaggItemX 7 14" xfId="30542" xr:uid="{D6D3B928-DC03-4B09-AD72-27CB2C5E7F06}"/>
    <cellStyle name="SAPBEXaggItemX 7 2" xfId="2778" xr:uid="{B20209E7-7722-4A76-B36C-B6F7D223FC42}"/>
    <cellStyle name="SAPBEXaggItemX 7 2 2" xfId="8846" xr:uid="{2BDF2C58-5380-4C91-97C9-ACB61C37A952}"/>
    <cellStyle name="SAPBEXaggItemX 7 2 3" xfId="7234" xr:uid="{CF4F2C9B-B326-436F-9A0C-9232F97853F0}"/>
    <cellStyle name="SAPBEXaggItemX 7 2 4" xfId="17126" xr:uid="{615FF2D4-AD3C-4D18-A2E9-089E3FBEBE98}"/>
    <cellStyle name="SAPBEXaggItemX 7 2 5" xfId="20884" xr:uid="{F33CFBA5-90F8-499F-AE22-A0A0CC85207D}"/>
    <cellStyle name="SAPBEXaggItemX 7 2 6" xfId="24545" xr:uid="{5AE2D229-0C0B-4199-B327-DD8F83CF5A13}"/>
    <cellStyle name="SAPBEXaggItemX 7 2 7" xfId="28074" xr:uid="{D75347E9-FC89-41E5-AAC2-BEF76431D7B0}"/>
    <cellStyle name="SAPBEXaggItemX 7 2 8" xfId="31360" xr:uid="{4EB5FFC9-F9DA-4709-80AE-4A7575921C18}"/>
    <cellStyle name="SAPBEXaggItemX 7 3" xfId="3284" xr:uid="{195D1A8E-864C-4134-A1B6-F542E289C23A}"/>
    <cellStyle name="SAPBEXaggItemX 7 3 2" xfId="10497" xr:uid="{F8332C15-7F45-40ED-AF5B-AC4F35EC7D8A}"/>
    <cellStyle name="SAPBEXaggItemX 7 3 3" xfId="16647" xr:uid="{FC07E0B9-7887-4B24-910E-A173F7EC7FA0}"/>
    <cellStyle name="SAPBEXaggItemX 7 3 4" xfId="17631" xr:uid="{4E2054F5-23E3-4974-B9A7-2F25F1198314}"/>
    <cellStyle name="SAPBEXaggItemX 7 3 5" xfId="21387" xr:uid="{7AC40852-D168-4B1F-A3A6-AE1D15D08E79}"/>
    <cellStyle name="SAPBEXaggItemX 7 3 6" xfId="25049" xr:uid="{243CCB88-C531-47FE-80FD-3647D9C8AB34}"/>
    <cellStyle name="SAPBEXaggItemX 7 3 7" xfId="28580" xr:uid="{AB56DAA2-7C33-41D3-8DCE-A9B6C3ABE22F}"/>
    <cellStyle name="SAPBEXaggItemX 7 3 8" xfId="31859" xr:uid="{D221DAEE-71C4-41A8-88D9-C7E1E42B75B7}"/>
    <cellStyle name="SAPBEXaggItemX 7 4" xfId="2192" xr:uid="{6C071321-6C9F-4039-99DF-E72542FEA1B0}"/>
    <cellStyle name="SAPBEXaggItemX 7 4 2" xfId="11505" xr:uid="{FAE4B9BD-ACDD-43FF-B0FF-564B86DC6ADE}"/>
    <cellStyle name="SAPBEXaggItemX 7 4 3" xfId="16160" xr:uid="{5F594D8C-3665-448F-BE44-8BDA98378F3B}"/>
    <cellStyle name="SAPBEXaggItemX 7 4 4" xfId="15216" xr:uid="{9346F52E-94E7-4AA1-88CC-9A261D83644F}"/>
    <cellStyle name="SAPBEXaggItemX 7 4 5" xfId="11292" xr:uid="{FF61042E-9B08-4B23-AA71-B18C74B0C0D8}"/>
    <cellStyle name="SAPBEXaggItemX 7 4 6" xfId="19276" xr:uid="{76CBBB80-FA02-4D64-983B-7C1686C28303}"/>
    <cellStyle name="SAPBEXaggItemX 7 4 7" xfId="23947" xr:uid="{A1610C06-3AC5-4F4A-810E-13402A508B80}"/>
    <cellStyle name="SAPBEXaggItemX 7 4 8" xfId="27530" xr:uid="{54D87961-291C-4ACB-834A-83A773386092}"/>
    <cellStyle name="SAPBEXaggItemX 7 5" xfId="3214" xr:uid="{2F213420-0E05-44DA-8FB7-06418A5748D0}"/>
    <cellStyle name="SAPBEXaggItemX 7 5 2" xfId="8572" xr:uid="{FA9EE134-67E8-4E75-B2CD-CEAA00DD6C3D}"/>
    <cellStyle name="SAPBEXaggItemX 7 5 3" xfId="6984" xr:uid="{6D074128-FBB2-4CC2-B259-99D7D5A1AFC5}"/>
    <cellStyle name="SAPBEXaggItemX 7 5 4" xfId="17561" xr:uid="{C690E94E-C8C9-437F-9591-1D0321A79D4F}"/>
    <cellStyle name="SAPBEXaggItemX 7 5 5" xfId="21317" xr:uid="{D116AF87-3373-450B-980C-51BEADED31F7}"/>
    <cellStyle name="SAPBEXaggItemX 7 5 6" xfId="24979" xr:uid="{86779648-A19D-4CC9-9C7E-74CAEC49D657}"/>
    <cellStyle name="SAPBEXaggItemX 7 5 7" xfId="28510" xr:uid="{F1F54F38-82F7-4FCA-A39E-BE421C060453}"/>
    <cellStyle name="SAPBEXaggItemX 7 5 8" xfId="31790" xr:uid="{D33E763E-4406-4D0F-8D70-B4063857B3F9}"/>
    <cellStyle name="SAPBEXaggItemX 7 6" xfId="3962" xr:uid="{94C1ED09-4454-4113-9964-F3769F4AAE86}"/>
    <cellStyle name="SAPBEXaggItemX 7 6 2" xfId="12704" xr:uid="{E9A40D17-0A11-4740-9CCA-CF5F666CD89F}"/>
    <cellStyle name="SAPBEXaggItemX 7 6 3" xfId="9552" xr:uid="{3CFB7EEA-996B-4BE2-87B2-7D74274E6E7F}"/>
    <cellStyle name="SAPBEXaggItemX 7 6 4" xfId="18309" xr:uid="{85D1E6D1-97D5-40F2-8D0F-E7E1873387F1}"/>
    <cellStyle name="SAPBEXaggItemX 7 6 5" xfId="22062" xr:uid="{D85EF343-567E-46FB-AE17-2140037EE8D2}"/>
    <cellStyle name="SAPBEXaggItemX 7 6 6" xfId="25727" xr:uid="{E0EFE4CA-FCDF-4249-89E3-2BC40D1F2157}"/>
    <cellStyle name="SAPBEXaggItemX 7 6 7" xfId="29258" xr:uid="{33EA9DB6-618F-4BD5-89BD-5603EAF680C4}"/>
    <cellStyle name="SAPBEXaggItemX 7 6 8" xfId="32526" xr:uid="{7056C361-A199-4A4B-93BC-75E72AD7CBF4}"/>
    <cellStyle name="SAPBEXaggItemX 7 7" xfId="3070" xr:uid="{B9770213-E46A-4775-A5F3-7B2B45183696}"/>
    <cellStyle name="SAPBEXaggItemX 7 7 2" xfId="8761" xr:uid="{8DDFFC7B-181E-44C2-91E3-C3CDCEE0B3A1}"/>
    <cellStyle name="SAPBEXaggItemX 7 7 3" xfId="13780" xr:uid="{3B610F88-2897-4341-A038-6D6797999FBB}"/>
    <cellStyle name="SAPBEXaggItemX 7 7 4" xfId="17418" xr:uid="{3C98F384-8F92-41F7-8F1C-A7F62A0AE19F}"/>
    <cellStyle name="SAPBEXaggItemX 7 7 5" xfId="21175" xr:uid="{2B3628F7-B656-4DC7-A0FD-4A72B57EFCF1}"/>
    <cellStyle name="SAPBEXaggItemX 7 7 6" xfId="24837" xr:uid="{E1FD849F-5E90-4F02-8417-907137D89369}"/>
    <cellStyle name="SAPBEXaggItemX 7 7 7" xfId="28366" xr:uid="{17380A9A-8B3D-48D6-AB0C-50FC4F2B71E0}"/>
    <cellStyle name="SAPBEXaggItemX 7 7 8" xfId="31651" xr:uid="{232B5EB6-7FD3-48A7-883B-3368AD9FE10E}"/>
    <cellStyle name="SAPBEXaggItemX 7 8" xfId="10325" xr:uid="{17F6FD54-C6C3-42DB-9AA5-42356D4C0998}"/>
    <cellStyle name="SAPBEXaggItemX 7 9" xfId="8293" xr:uid="{CECC073C-BA50-4638-A228-D93ADC40FF85}"/>
    <cellStyle name="SAPBEXaggItemX 8" xfId="1830" xr:uid="{1535B415-261D-404B-9D76-7EB04057E396}"/>
    <cellStyle name="SAPBEXaggItemX 8 2" xfId="12794" xr:uid="{6003B653-6023-4B0C-B6F3-232354D75A26}"/>
    <cellStyle name="SAPBEXaggItemX 8 3" xfId="8172" xr:uid="{D25D52BA-FD71-477A-A240-13D0B51C229A}"/>
    <cellStyle name="SAPBEXaggItemX 8 4" xfId="14444" xr:uid="{8DBDFF38-3D85-4561-A2E7-F4128FE73C46}"/>
    <cellStyle name="SAPBEXaggItemX 8 5" xfId="19514" xr:uid="{99C57A45-E31F-4EBA-93E9-1C112FE1DD65}"/>
    <cellStyle name="SAPBEXaggItemX 8 6" xfId="23278" xr:uid="{A09B8023-9534-4B13-A9B5-38312DDF616B}"/>
    <cellStyle name="SAPBEXaggItemX 8 7" xfId="26928" xr:uid="{01556D4B-005C-472F-A389-078A27331BF6}"/>
    <cellStyle name="SAPBEXaggItemX 8 8" xfId="27258" xr:uid="{3F0A208A-26C8-4A0A-8DF0-8E7A39FBA0F0}"/>
    <cellStyle name="SAPBEXaggItemX 9" xfId="2545" xr:uid="{80D897D4-2A59-4EAE-866C-E9A3FA512CD3}"/>
    <cellStyle name="SAPBEXaggItemX 9 2" xfId="10712" xr:uid="{234A6807-D353-4609-A19C-733672A57BBB}"/>
    <cellStyle name="SAPBEXaggItemX 9 3" xfId="14010" xr:uid="{D438998C-38AE-4868-9EEB-9CBA21EB5C3B}"/>
    <cellStyle name="SAPBEXaggItemX 9 4" xfId="13951" xr:uid="{1F23DB2E-CF70-4E5D-B00F-39FA9C7FC73F}"/>
    <cellStyle name="SAPBEXaggItemX 9 5" xfId="19318" xr:uid="{F0770894-9DC8-4C59-ABB0-F57DF3104B1F}"/>
    <cellStyle name="SAPBEXaggItemX 9 6" xfId="23085" xr:uid="{76234DC8-E9E1-411B-96D0-FF28FC2E76CA}"/>
    <cellStyle name="SAPBEXaggItemX 9 7" xfId="26730" xr:uid="{DA2CFE02-70BC-4AC6-B485-449D5F59658B}"/>
    <cellStyle name="SAPBEXaggItemX 9 8" xfId="31134" xr:uid="{15161927-6E22-487A-AA2F-54E630ABC4EC}"/>
    <cellStyle name="SAPBEXchaText" xfId="474" xr:uid="{89721136-18DF-4AB9-AAC5-C7B366005B78}"/>
    <cellStyle name="SAPBEXchaText 2" xfId="1115" xr:uid="{EC814915-CA29-4B18-BE26-AE04E3709018}"/>
    <cellStyle name="SAPBEXchaText 2 2" xfId="1116" xr:uid="{6BB93125-2D02-4CF3-BA85-B067A16D22B6}"/>
    <cellStyle name="SAPBEXchaText 2 2 2" xfId="34833" xr:uid="{2791AB14-242B-4E60-A722-5899C204D300}"/>
    <cellStyle name="SAPBEXchaText 2 3" xfId="35067" xr:uid="{368E6220-FDD0-4A76-9B08-29F1679AA8C9}"/>
    <cellStyle name="SAPBEXchaText 2 4" xfId="34617" xr:uid="{75E85A98-FF68-4F88-8282-2EB6215C826A}"/>
    <cellStyle name="SAPBEXchaText 2 5" xfId="34202" xr:uid="{28544B1B-C4EA-4E38-AE35-B077157E5F5B}"/>
    <cellStyle name="SAPBEXchaText 2 6" xfId="33825" xr:uid="{72BE989C-DFAA-494C-8651-47452A3C1FAB}"/>
    <cellStyle name="SAPBEXchaText 3" xfId="1117" xr:uid="{6694DD9F-86CF-4E63-A3B9-711458F9F01E}"/>
    <cellStyle name="SAPBEXchaText 3 2" xfId="1118" xr:uid="{C5B365B5-C72A-41F9-AA1F-5005F22F722B}"/>
    <cellStyle name="SAPBEXchaText 3 3" xfId="34476" xr:uid="{4D86AEDF-CA5A-4C15-AF43-D4E66DC8B182}"/>
    <cellStyle name="SAPBEXchaText 4" xfId="1119" xr:uid="{7B087F8E-91B5-4022-BA04-53B636CEC082}"/>
    <cellStyle name="SAPBEXchaText 5" xfId="1353" xr:uid="{766D861B-B804-4337-BB2C-75CECCA1CD4E}"/>
    <cellStyle name="SAPBEXchaText 5 10" xfId="14794" xr:uid="{AB87BE33-9BEC-4CB5-AB05-5DAB80F9A5B6}"/>
    <cellStyle name="SAPBEXchaText 5 11" xfId="13888" xr:uid="{D04C9C8C-184C-42D6-A6CE-D5637803D2B8}"/>
    <cellStyle name="SAPBEXchaText 5 12" xfId="19644" xr:uid="{B8F7CCFB-5CF6-494E-8D2F-3C494B0920EF}"/>
    <cellStyle name="SAPBEXchaText 5 13" xfId="23414" xr:uid="{FB726D26-1A78-48B9-B8EE-7F536D95E748}"/>
    <cellStyle name="SAPBEXchaText 5 14" xfId="19348" xr:uid="{9B3F5056-9F04-433B-85D2-4815BA363570}"/>
    <cellStyle name="SAPBEXchaText 5 15" xfId="27676" xr:uid="{B02B3E51-02FD-4432-9671-C5D2D39F254F}"/>
    <cellStyle name="SAPBEXchaText 5 2" xfId="1761" xr:uid="{B8A5CB1B-A14D-4534-99FE-BB6A43A4624E}"/>
    <cellStyle name="SAPBEXchaText 5 2 10" xfId="7475" xr:uid="{7F26258C-8544-4141-9AA4-05A3A138E43C}"/>
    <cellStyle name="SAPBEXchaText 5 2 11" xfId="16556" xr:uid="{C4A73583-0110-4971-8334-DAF5E0161FBE}"/>
    <cellStyle name="SAPBEXchaText 5 2 12" xfId="23318" xr:uid="{F5605937-BB61-4F62-91F7-2CB7A34B7F88}"/>
    <cellStyle name="SAPBEXchaText 5 2 13" xfId="13207" xr:uid="{BB2EAC9B-C7BA-4429-B411-BC5F3511FB67}"/>
    <cellStyle name="SAPBEXchaText 5 2 14" xfId="30440" xr:uid="{76DCF09A-C7FF-46A4-9FB7-39B90B204C00}"/>
    <cellStyle name="SAPBEXchaText 5 2 2" xfId="3004" xr:uid="{B333FE22-61A3-4989-AC74-6F52A3AB8395}"/>
    <cellStyle name="SAPBEXchaText 5 2 2 2" xfId="9641" xr:uid="{05A55E09-6831-4AC8-85C0-99E380CD7A1C}"/>
    <cellStyle name="SAPBEXchaText 5 2 2 3" xfId="14861" xr:uid="{ED188FE0-A644-4445-B23F-C24AFE7A8F80}"/>
    <cellStyle name="SAPBEXchaText 5 2 2 4" xfId="17352" xr:uid="{E0BCB997-AC15-43C5-97A8-C60D05706C83}"/>
    <cellStyle name="SAPBEXchaText 5 2 2 5" xfId="21110" xr:uid="{EEEAA962-0696-4F04-B8A7-C11DAC648A93}"/>
    <cellStyle name="SAPBEXchaText 5 2 2 6" xfId="24771" xr:uid="{5A107ED5-AF89-4E20-8663-8EFF5B165826}"/>
    <cellStyle name="SAPBEXchaText 5 2 2 7" xfId="28300" xr:uid="{735A8A6F-4F4C-42DE-BBCD-3AAAC64CB8C2}"/>
    <cellStyle name="SAPBEXchaText 5 2 2 8" xfId="31586" xr:uid="{C923FFB1-3271-4F98-907D-959CB236524C}"/>
    <cellStyle name="SAPBEXchaText 5 2 3" xfId="3510" xr:uid="{1C5D57F0-EC42-4B3E-8B13-D2BD9D920ACC}"/>
    <cellStyle name="SAPBEXchaText 5 2 3 2" xfId="10569" xr:uid="{F9CE0656-C142-4267-9090-FB5EF79A1F71}"/>
    <cellStyle name="SAPBEXchaText 5 2 3 3" xfId="16609" xr:uid="{EF6F64AF-E318-488E-9859-F5B066DB8B78}"/>
    <cellStyle name="SAPBEXchaText 5 2 3 4" xfId="17857" xr:uid="{95FC0BCA-5D11-4406-84E6-0175A134101F}"/>
    <cellStyle name="SAPBEXchaText 5 2 3 5" xfId="21613" xr:uid="{D3FFFE3E-E8CC-4DCB-9BCC-DAE3A6115816}"/>
    <cellStyle name="SAPBEXchaText 5 2 3 6" xfId="25275" xr:uid="{2872FB6B-9BAC-440A-850A-AB6C8BF447A8}"/>
    <cellStyle name="SAPBEXchaText 5 2 3 7" xfId="28806" xr:uid="{54AD54DF-7C01-4661-996E-763EE08A99A1}"/>
    <cellStyle name="SAPBEXchaText 5 2 3 8" xfId="32085" xr:uid="{1154A741-35FA-4B3B-B8D1-DD5F0988FDAC}"/>
    <cellStyle name="SAPBEXchaText 5 2 4" xfId="3681" xr:uid="{7003289B-9B6A-4DF9-8F56-EDEA11AA9E84}"/>
    <cellStyle name="SAPBEXchaText 5 2 4 2" xfId="11517" xr:uid="{E4D886FE-439F-4F7A-AE1D-04783AF84CC4}"/>
    <cellStyle name="SAPBEXchaText 5 2 4 3" xfId="16148" xr:uid="{0357D8F4-8A4B-4395-B558-0C2D5DEDC6CE}"/>
    <cellStyle name="SAPBEXchaText 5 2 4 4" xfId="18028" xr:uid="{46BC5BE3-9175-40C4-922B-7C11412129DC}"/>
    <cellStyle name="SAPBEXchaText 5 2 4 5" xfId="21784" xr:uid="{77F98BF2-CD42-40E9-AD43-4A1E8D0DC4CE}"/>
    <cellStyle name="SAPBEXchaText 5 2 4 6" xfId="25446" xr:uid="{DC6186EF-B342-48B7-99C2-BFB4DE9A0569}"/>
    <cellStyle name="SAPBEXchaText 5 2 4 7" xfId="28977" xr:uid="{C507C2B1-2AFD-46AB-B9FB-8C9AE03C736D}"/>
    <cellStyle name="SAPBEXchaText 5 2 4 8" xfId="32254" xr:uid="{7ADBDEDE-3F4C-4964-BAA9-EB99ED81F3E1}"/>
    <cellStyle name="SAPBEXchaText 5 2 5" xfId="4388" xr:uid="{40B250B9-D36B-47EB-92C5-35E5459A5F3F}"/>
    <cellStyle name="SAPBEXchaText 5 2 5 2" xfId="12591" xr:uid="{75AD7D72-9AC1-44CA-BE90-FA466E876FDF}"/>
    <cellStyle name="SAPBEXchaText 5 2 5 3" xfId="11835" xr:uid="{6B72C866-ACE8-4938-9DC8-5509D4DC43EF}"/>
    <cellStyle name="SAPBEXchaText 5 2 5 4" xfId="18735" xr:uid="{7A4221BD-3DB0-479F-8EDA-B3CE834567C4}"/>
    <cellStyle name="SAPBEXchaText 5 2 5 5" xfId="22487" xr:uid="{64FD3B3A-BB26-4B61-BEBF-CC4E87C63550}"/>
    <cellStyle name="SAPBEXchaText 5 2 5 6" xfId="26153" xr:uid="{4E695218-DE7D-4D76-9AC6-5EB64F0D2EDD}"/>
    <cellStyle name="SAPBEXchaText 5 2 5 7" xfId="29684" xr:uid="{07A263F6-71B9-4A0F-8A67-F081B1B4959F}"/>
    <cellStyle name="SAPBEXchaText 5 2 5 8" xfId="32946" xr:uid="{0D06FE51-5120-4718-9936-79E7247FF66D}"/>
    <cellStyle name="SAPBEXchaText 5 2 6" xfId="4212" xr:uid="{51ABC5D1-0ECD-460B-BC72-5C4B6A7C0E25}"/>
    <cellStyle name="SAPBEXchaText 5 2 6 2" xfId="7094" xr:uid="{220A38C1-2873-4919-8354-FD7946E6A54B}"/>
    <cellStyle name="SAPBEXchaText 5 2 6 3" xfId="13704" xr:uid="{C752A101-D22F-4326-A21C-01422587195A}"/>
    <cellStyle name="SAPBEXchaText 5 2 6 4" xfId="18559" xr:uid="{FBBE22AC-CD28-4A39-A560-A8FE215B58D1}"/>
    <cellStyle name="SAPBEXchaText 5 2 6 5" xfId="22312" xr:uid="{10C6A7D3-E6E0-45CF-AF13-82FDCAE595FA}"/>
    <cellStyle name="SAPBEXchaText 5 2 6 6" xfId="25977" xr:uid="{86570615-B851-42FB-90F3-40305B189259}"/>
    <cellStyle name="SAPBEXchaText 5 2 6 7" xfId="29508" xr:uid="{6A67FBBD-CD32-4E40-9C4C-D3F037E918BA}"/>
    <cellStyle name="SAPBEXchaText 5 2 6 8" xfId="32773" xr:uid="{F7155770-4E98-4C08-860A-54FE5693EE63}"/>
    <cellStyle name="SAPBEXchaText 5 2 7" xfId="4693" xr:uid="{53C5D0FC-49F6-4725-8D9C-27E84CBABC1D}"/>
    <cellStyle name="SAPBEXchaText 5 2 7 2" xfId="12351" xr:uid="{D9EABCE1-F83B-42A9-B208-9E6BBE09ABDC}"/>
    <cellStyle name="SAPBEXchaText 5 2 7 3" xfId="7829" xr:uid="{CB014F85-CC51-4BB4-8BE2-D93DB98423D9}"/>
    <cellStyle name="SAPBEXchaText 5 2 7 4" xfId="19040" xr:uid="{1BA251F5-717F-4AF2-BAE5-EE26511CF40A}"/>
    <cellStyle name="SAPBEXchaText 5 2 7 5" xfId="22792" xr:uid="{07B54E0F-E3BB-4111-9EE1-CE964B87EC20}"/>
    <cellStyle name="SAPBEXchaText 5 2 7 6" xfId="26457" xr:uid="{3ECEF428-6DC4-40DD-8C02-B617D525DB88}"/>
    <cellStyle name="SAPBEXchaText 5 2 7 7" xfId="29989" xr:uid="{30F4EEC0-DC09-4A0F-BE43-B3797E710B5B}"/>
    <cellStyle name="SAPBEXchaText 5 2 7 8" xfId="33248" xr:uid="{8A24B5CE-63E1-406C-8253-5E93013596A3}"/>
    <cellStyle name="SAPBEXchaText 5 2 8" xfId="11132" xr:uid="{F3FFC8A9-8CA9-4D45-990B-8CCB675454AF}"/>
    <cellStyle name="SAPBEXchaText 5 2 9" xfId="10007" xr:uid="{E75B258E-227E-45A4-84CA-C476EF6D2A1B}"/>
    <cellStyle name="SAPBEXchaText 5 3" xfId="2616" xr:uid="{CEDCACFA-39B3-41A5-8E94-757E2C402742}"/>
    <cellStyle name="SAPBEXchaText 5 3 2" xfId="8148" xr:uid="{872FA3F0-6B91-45A2-A528-A833206816F2}"/>
    <cellStyle name="SAPBEXchaText 5 3 3" xfId="8312" xr:uid="{A6B8E339-D664-4FE8-A523-1CB717A8B56F}"/>
    <cellStyle name="SAPBEXchaText 5 3 4" xfId="14991" xr:uid="{9F3DA04C-88CE-4C65-B0EB-0EB1B73D60DF}"/>
    <cellStyle name="SAPBEXchaText 5 3 5" xfId="20723" xr:uid="{E2CC1252-FC78-4F5C-837D-3170B6F39AD1}"/>
    <cellStyle name="SAPBEXchaText 5 3 6" xfId="8252" xr:uid="{BF3BFA54-9223-4F0E-9CF6-C0DF3277E157}"/>
    <cellStyle name="SAPBEXchaText 5 3 7" xfId="27912" xr:uid="{F68F02A8-A2D4-4546-86E7-FF7E8269E928}"/>
    <cellStyle name="SAPBEXchaText 5 3 8" xfId="31202" xr:uid="{6C6B0783-1985-4EC9-8233-21704C3895BE}"/>
    <cellStyle name="SAPBEXchaText 5 4" xfId="3123" xr:uid="{B3D7915B-FD1D-4C2D-B95F-D148B21D696C}"/>
    <cellStyle name="SAPBEXchaText 5 4 2" xfId="9041" xr:uid="{8FE088E1-139F-412B-BE8B-904CC295A944}"/>
    <cellStyle name="SAPBEXchaText 5 4 3" xfId="15202" xr:uid="{8ACDA4DE-A858-4B59-BFAB-AD87F1A96904}"/>
    <cellStyle name="SAPBEXchaText 5 4 4" xfId="17470" xr:uid="{0AFBD148-6B49-404F-805E-CE0F1A719CDE}"/>
    <cellStyle name="SAPBEXchaText 5 4 5" xfId="21226" xr:uid="{FCD35E0B-946B-4389-9819-EF66E8B870F1}"/>
    <cellStyle name="SAPBEXchaText 5 4 6" xfId="24888" xr:uid="{7EA2AD7A-798F-4A7B-91B4-81CAFEDA80EE}"/>
    <cellStyle name="SAPBEXchaText 5 4 7" xfId="28419" xr:uid="{34151582-32C0-4095-A877-98B9CF889DC6}"/>
    <cellStyle name="SAPBEXchaText 5 4 8" xfId="31701" xr:uid="{CC10E49F-2B63-430A-B608-04EB84C9BF14}"/>
    <cellStyle name="SAPBEXchaText 5 5" xfId="2595" xr:uid="{3B412CDB-E6DC-4E6E-B611-63AFDC18062D}"/>
    <cellStyle name="SAPBEXchaText 5 5 2" xfId="10846" xr:uid="{83AA08FF-A3E9-4A3C-9282-DF50F9BEE120}"/>
    <cellStyle name="SAPBEXchaText 5 5 3" xfId="12113" xr:uid="{F76B6D4C-4D97-4D89-8420-09443FFD9F18}"/>
    <cellStyle name="SAPBEXchaText 5 5 4" xfId="15882" xr:uid="{179C28D7-CCB1-4FD3-B5F9-DE21501C5F4D}"/>
    <cellStyle name="SAPBEXchaText 5 5 5" xfId="14438" xr:uid="{14F4ABB3-06E9-43A7-BD48-937DAB15B18C}"/>
    <cellStyle name="SAPBEXchaText 5 5 6" xfId="23049" xr:uid="{711429EB-A1B5-4C8E-B193-F11A4B90502C}"/>
    <cellStyle name="SAPBEXchaText 5 5 7" xfId="13760" xr:uid="{35D43D7A-F1DF-4E9F-961E-A46FF6285EC5}"/>
    <cellStyle name="SAPBEXchaText 5 5 8" xfId="31181" xr:uid="{556938AF-A537-4D2D-8AE1-70DEAE4C068C}"/>
    <cellStyle name="SAPBEXchaText 5 6" xfId="4076" xr:uid="{EF387B2B-02D4-46AF-A3EE-F298BC6C3593}"/>
    <cellStyle name="SAPBEXchaText 5 6 2" xfId="7124" xr:uid="{F259626A-4397-424D-A348-2D2415F18A66}"/>
    <cellStyle name="SAPBEXchaText 5 6 3" xfId="15156" xr:uid="{1DBA260F-1B5B-4298-8114-28D7D3B0FA82}"/>
    <cellStyle name="SAPBEXchaText 5 6 4" xfId="18423" xr:uid="{6A194A57-D42A-42FE-9D3F-D8509D7429D0}"/>
    <cellStyle name="SAPBEXchaText 5 6 5" xfId="22176" xr:uid="{D77B5769-C17D-4DA9-98A2-004E4BC45A4B}"/>
    <cellStyle name="SAPBEXchaText 5 6 6" xfId="25841" xr:uid="{68E27D50-1FF6-4AEF-AC0A-AE3FA6D09B45}"/>
    <cellStyle name="SAPBEXchaText 5 6 7" xfId="29372" xr:uid="{2E108B3F-4393-4F9A-8D4B-E4597D648900}"/>
    <cellStyle name="SAPBEXchaText 5 6 8" xfId="32639" xr:uid="{F80B52DC-FCA3-43A5-8C29-C32792D9C8CE}"/>
    <cellStyle name="SAPBEXchaText 5 7" xfId="4027" xr:uid="{1735E39D-8E54-4DFF-98F1-0064D290C0FA}"/>
    <cellStyle name="SAPBEXchaText 5 7 2" xfId="10113" xr:uid="{FF648EFA-7036-4467-AD32-93E22F54D734}"/>
    <cellStyle name="SAPBEXchaText 5 7 3" xfId="11235" xr:uid="{A23A8E4D-8750-4CA2-8322-C62130577376}"/>
    <cellStyle name="SAPBEXchaText 5 7 4" xfId="18374" xr:uid="{9FACDC67-2480-448F-8099-B179F8451079}"/>
    <cellStyle name="SAPBEXchaText 5 7 5" xfId="22127" xr:uid="{74263D21-E8E9-46FA-BC14-8A7B6DEE9E8E}"/>
    <cellStyle name="SAPBEXchaText 5 7 6" xfId="25792" xr:uid="{B0A1FAE9-C16D-4011-82BE-AB1AF6B0C320}"/>
    <cellStyle name="SAPBEXchaText 5 7 7" xfId="29323" xr:uid="{B004F210-D2B9-4232-9A48-2D03990FFACD}"/>
    <cellStyle name="SAPBEXchaText 5 7 8" xfId="32590" xr:uid="{6D9206DF-F0E1-48E2-AC72-E83C9678DEAA}"/>
    <cellStyle name="SAPBEXchaText 5 8" xfId="4753" xr:uid="{8C002769-82B6-4395-A514-88E7F1245726}"/>
    <cellStyle name="SAPBEXchaText 5 8 2" xfId="12292" xr:uid="{6D4E8DF9-0C77-400F-9148-CC02C69447F5}"/>
    <cellStyle name="SAPBEXchaText 5 8 3" xfId="15785" xr:uid="{A78FDFAF-7525-4C7F-A5C9-255ADBDF9C42}"/>
    <cellStyle name="SAPBEXchaText 5 8 4" xfId="19100" xr:uid="{671CC665-2FA7-4D75-B1E4-B77573E3F8AA}"/>
    <cellStyle name="SAPBEXchaText 5 8 5" xfId="22851" xr:uid="{A17FA14A-3478-481E-BC85-AFFB11E9C7AE}"/>
    <cellStyle name="SAPBEXchaText 5 8 6" xfId="26517" xr:uid="{954BCBFE-6BA2-4AE0-8ACA-1FC7EF13E448}"/>
    <cellStyle name="SAPBEXchaText 5 8 7" xfId="30049" xr:uid="{824CE545-F3F5-424E-A2E9-65895692246C}"/>
    <cellStyle name="SAPBEXchaText 5 8 8" xfId="33306" xr:uid="{0CF59589-578C-443F-B1DE-E7541AFE6408}"/>
    <cellStyle name="SAPBEXchaText 5 9" xfId="10203" xr:uid="{55DE10CE-FE7B-4548-9D58-E0AB75754270}"/>
    <cellStyle name="SAPBEXchaText 6" xfId="620" xr:uid="{2F087631-9CE2-4924-83AC-0FC29205C5A3}"/>
    <cellStyle name="SAPBEXchaText 6 10" xfId="14473" xr:uid="{E3CDD7E1-98AE-411E-9FBB-EFDD60B47AFF}"/>
    <cellStyle name="SAPBEXchaText 6 11" xfId="14335" xr:uid="{5EB9EA51-E7AA-4088-B5A0-5EFD9B8E9DD4}"/>
    <cellStyle name="SAPBEXchaText 6 12" xfId="17039" xr:uid="{9710ADA5-75C7-4DE7-84FB-B41096231A4A}"/>
    <cellStyle name="SAPBEXchaText 6 13" xfId="15336" xr:uid="{A2CF6BA1-111F-429C-B4A4-0AAA9AF8C642}"/>
    <cellStyle name="SAPBEXchaText 6 14" xfId="23619" xr:uid="{80052AA7-7258-43EB-ADCD-672E009BC1A5}"/>
    <cellStyle name="SAPBEXchaText 6 15" xfId="30718" xr:uid="{90F4CF5B-CAC3-4A7A-8C1B-60A0BE260D26}"/>
    <cellStyle name="SAPBEXchaText 6 2" xfId="1569" xr:uid="{D0DFB02C-A78C-4201-814D-1FF979953208}"/>
    <cellStyle name="SAPBEXchaText 6 2 10" xfId="7233" xr:uid="{2F00BBFC-CE19-41B9-AD45-843F44732398}"/>
    <cellStyle name="SAPBEXchaText 6 2 11" xfId="16207" xr:uid="{5A70D0D2-D6EC-429C-BA51-46B722ED878B}"/>
    <cellStyle name="SAPBEXchaText 6 2 12" xfId="23373" xr:uid="{F135F7A7-9E11-4747-8644-F6D901AECC46}"/>
    <cellStyle name="SAPBEXchaText 6 2 13" xfId="23657" xr:uid="{1BFDCB91-E70C-4278-9B58-FEBF04F0E3DE}"/>
    <cellStyle name="SAPBEXchaText 6 2 14" xfId="23501" xr:uid="{F43085B8-D706-4B62-A941-1CC7D39FE616}"/>
    <cellStyle name="SAPBEXchaText 6 2 2" xfId="2812" xr:uid="{CA31E00A-B431-4ADA-88F6-A3F2AE3DB065}"/>
    <cellStyle name="SAPBEXchaText 6 2 2 2" xfId="10152" xr:uid="{4E3A241F-4B28-4E43-BA9C-37AD93A251A0}"/>
    <cellStyle name="SAPBEXchaText 6 2 2 3" xfId="7553" xr:uid="{6541DFC8-BDE0-4C3D-AB5B-09A9F4A4A8F2}"/>
    <cellStyle name="SAPBEXchaText 6 2 2 4" xfId="17160" xr:uid="{2E503184-39AE-4D37-B31C-638F39518351}"/>
    <cellStyle name="SAPBEXchaText 6 2 2 5" xfId="20918" xr:uid="{61CED714-8A9C-4259-9195-1431B9A83927}"/>
    <cellStyle name="SAPBEXchaText 6 2 2 6" xfId="24579" xr:uid="{14B7E2AD-EC1C-4757-AFFF-514573DB40F3}"/>
    <cellStyle name="SAPBEXchaText 6 2 2 7" xfId="28108" xr:uid="{50633ACB-A7B1-4D83-9686-803FBDAD6DCC}"/>
    <cellStyle name="SAPBEXchaText 6 2 2 8" xfId="31394" xr:uid="{A8D60867-28FE-4D6B-86A2-7258D4375880}"/>
    <cellStyle name="SAPBEXchaText 6 2 3" xfId="3318" xr:uid="{9A54AF58-8A50-4BEB-AF86-BAFA60936DDA}"/>
    <cellStyle name="SAPBEXchaText 6 2 3 2" xfId="8119" xr:uid="{259CA01D-8118-4460-BE3B-C114D4697ABE}"/>
    <cellStyle name="SAPBEXchaText 6 2 3 3" xfId="15066" xr:uid="{53E8B928-2124-44E5-AF47-DE91AF6D6465}"/>
    <cellStyle name="SAPBEXchaText 6 2 3 4" xfId="17665" xr:uid="{A807DB8E-EF39-4D22-98DF-C46600C89CA0}"/>
    <cellStyle name="SAPBEXchaText 6 2 3 5" xfId="21421" xr:uid="{61254F58-4D97-4F4F-8076-946455699D93}"/>
    <cellStyle name="SAPBEXchaText 6 2 3 6" xfId="25083" xr:uid="{464170B5-D5C1-4008-AD6E-5FA655305676}"/>
    <cellStyle name="SAPBEXchaText 6 2 3 7" xfId="28614" xr:uid="{F8B8583C-9B46-4127-96EC-6442037F7992}"/>
    <cellStyle name="SAPBEXchaText 6 2 3 8" xfId="31893" xr:uid="{0327D525-EF81-4CB4-B223-08D89DF530D4}"/>
    <cellStyle name="SAPBEXchaText 6 2 4" xfId="2168" xr:uid="{4A483E1A-708A-4478-ADB4-A885A8912DFA}"/>
    <cellStyle name="SAPBEXchaText 6 2 4 2" xfId="7958" xr:uid="{4412F67D-45E2-4479-B30E-74D862C36B16}"/>
    <cellStyle name="SAPBEXchaText 6 2 4 3" xfId="14960" xr:uid="{982C1929-BDEC-4ACE-905C-A1AE16AD2FE6}"/>
    <cellStyle name="SAPBEXchaText 6 2 4 4" xfId="14536" xr:uid="{DC1ABFB5-6105-4918-B8A0-08CD20221A15}"/>
    <cellStyle name="SAPBEXchaText 6 2 4 5" xfId="13911" xr:uid="{10F6B2A0-6614-43FB-B583-84B316650869}"/>
    <cellStyle name="SAPBEXchaText 6 2 4 6" xfId="20709" xr:uid="{C89F8E14-9DBA-4A0F-82F9-C591903E0760}"/>
    <cellStyle name="SAPBEXchaText 6 2 4 7" xfId="19873" xr:uid="{548EDDBD-FDC1-40AC-88C9-B5A2D1ECDAEC}"/>
    <cellStyle name="SAPBEXchaText 6 2 4 8" xfId="27454" xr:uid="{ACE53B86-2F62-49FD-AA97-F14A5F00F47D}"/>
    <cellStyle name="SAPBEXchaText 6 2 5" xfId="3593" xr:uid="{90D0C32F-81AE-4187-B0A6-61FD8E9672BD}"/>
    <cellStyle name="SAPBEXchaText 6 2 5 2" xfId="10025" xr:uid="{555E9575-8148-46B1-8667-12E44E54051A}"/>
    <cellStyle name="SAPBEXchaText 6 2 5 3" xfId="11104" xr:uid="{69C09E19-81A5-480F-B9CB-1E7594F9146E}"/>
    <cellStyle name="SAPBEXchaText 6 2 5 4" xfId="17940" xr:uid="{93A5DFE4-F7A1-450A-AAC0-E75678B0A47B}"/>
    <cellStyle name="SAPBEXchaText 6 2 5 5" xfId="21696" xr:uid="{9F52FC97-6E09-4C46-9DB3-C01166486F3F}"/>
    <cellStyle name="SAPBEXchaText 6 2 5 6" xfId="25358" xr:uid="{4618856D-19B5-4BD6-A6CD-022B3D66AEC4}"/>
    <cellStyle name="SAPBEXchaText 6 2 5 7" xfId="28889" xr:uid="{282E47EB-99A9-40B1-815B-D75D9AF06531}"/>
    <cellStyle name="SAPBEXchaText 6 2 5 8" xfId="32167" xr:uid="{B3BB99EF-9242-4A91-84C5-E311D2958125}"/>
    <cellStyle name="SAPBEXchaText 6 2 6" xfId="4353" xr:uid="{D38576B3-1760-495B-A1DE-EB2C27E52F2C}"/>
    <cellStyle name="SAPBEXchaText 6 2 6 2" xfId="12623" xr:uid="{37ABA455-687F-43B2-AC6D-84155816B778}"/>
    <cellStyle name="SAPBEXchaText 6 2 6 3" xfId="8179" xr:uid="{C11C4CCD-38EE-4454-90AB-2AC645EFE36B}"/>
    <cellStyle name="SAPBEXchaText 6 2 6 4" xfId="18700" xr:uid="{7876DE9D-5142-45F4-A921-681F6D1A422B}"/>
    <cellStyle name="SAPBEXchaText 6 2 6 5" xfId="22452" xr:uid="{4A05CAB9-56EB-4E5A-9C50-CEB51E0EF86D}"/>
    <cellStyle name="SAPBEXchaText 6 2 6 6" xfId="26118" xr:uid="{01E5463A-63BB-4406-AF4E-F84FBBFE3107}"/>
    <cellStyle name="SAPBEXchaText 6 2 6 7" xfId="29649" xr:uid="{4FF783B8-C947-4FE5-86A7-B65766F3FB52}"/>
    <cellStyle name="SAPBEXchaText 6 2 6 8" xfId="32911" xr:uid="{6199BE26-96C7-4B26-9ACE-1CAB1E6261FF}"/>
    <cellStyle name="SAPBEXchaText 6 2 7" xfId="4474" xr:uid="{DAF4DBE2-4926-4390-839A-DBCF92614012}"/>
    <cellStyle name="SAPBEXchaText 6 2 7 2" xfId="12549" xr:uid="{73C27DEB-B966-49E6-B92E-6C82C1028273}"/>
    <cellStyle name="SAPBEXchaText 6 2 7 3" xfId="7639" xr:uid="{6900B439-357F-4023-8A73-402A4DECDBBB}"/>
    <cellStyle name="SAPBEXchaText 6 2 7 4" xfId="18821" xr:uid="{C0B226EC-21C1-4412-95FE-D0D1B51FEEC3}"/>
    <cellStyle name="SAPBEXchaText 6 2 7 5" xfId="22573" xr:uid="{6EC8940A-F5EB-43EC-9EEA-F1800DCD3E83}"/>
    <cellStyle name="SAPBEXchaText 6 2 7 6" xfId="26238" xr:uid="{6F1F3C26-BE0D-44FB-BAD2-30A512A8F049}"/>
    <cellStyle name="SAPBEXchaText 6 2 7 7" xfId="29770" xr:uid="{BDD34967-7F56-4722-8573-BE38ED730DF2}"/>
    <cellStyle name="SAPBEXchaText 6 2 7 8" xfId="33032" xr:uid="{9F5EFCA7-BAF7-4180-B414-B13CB3EADD4E}"/>
    <cellStyle name="SAPBEXchaText 6 2 8" xfId="11426" xr:uid="{31B6EA83-C9A4-4D20-A6B0-C76D1BABBC29}"/>
    <cellStyle name="SAPBEXchaText 6 2 9" xfId="16239" xr:uid="{6747D1E4-A3DC-46E7-85E7-658F52B3BCAA}"/>
    <cellStyle name="SAPBEXchaText 6 3" xfId="1958" xr:uid="{EDDC2E47-4564-4AD2-BF16-85CDA3E62C83}"/>
    <cellStyle name="SAPBEXchaText 6 3 2" xfId="8157" xr:uid="{FD9E6344-293F-4864-86D8-E5030C281FB3}"/>
    <cellStyle name="SAPBEXchaText 6 3 3" xfId="14626" xr:uid="{42B399B7-77E0-4011-9DCB-A0E3E40E91CE}"/>
    <cellStyle name="SAPBEXchaText 6 3 4" xfId="16694" xr:uid="{085A4C9D-1B02-410C-B71F-3528923FBCBB}"/>
    <cellStyle name="SAPBEXchaText 6 3 5" xfId="13992" xr:uid="{C6E69239-6306-404D-B008-F5C3D92ACF77}"/>
    <cellStyle name="SAPBEXchaText 6 3 6" xfId="16752" xr:uid="{80DC802F-6A17-4B98-A16B-61FDB4E7E777}"/>
    <cellStyle name="SAPBEXchaText 6 3 7" xfId="26893" xr:uid="{7AF70BF8-EFCB-4090-92F7-6B674C167CC5}"/>
    <cellStyle name="SAPBEXchaText 6 3 8" xfId="27321" xr:uid="{4DBF9A75-282E-4609-B5ED-FCB76FF7F633}"/>
    <cellStyle name="SAPBEXchaText 6 4" xfId="2367" xr:uid="{40956BA1-3E9B-425F-8EC5-095FC1C3EA68}"/>
    <cellStyle name="SAPBEXchaText 6 4 2" xfId="9533" xr:uid="{252080A2-5D0B-4076-85E8-1DE74C52E31C}"/>
    <cellStyle name="SAPBEXchaText 6 4 3" xfId="12013" xr:uid="{E888BD50-39C6-422D-8D48-073C50FB4746}"/>
    <cellStyle name="SAPBEXchaText 6 4 4" xfId="12037" xr:uid="{0F99BD13-64CB-4F8F-B8D1-D5FE3CCCE325}"/>
    <cellStyle name="SAPBEXchaText 6 4 5" xfId="13168" xr:uid="{E7A23288-8C46-4248-A89A-F6B42B460AF3}"/>
    <cellStyle name="SAPBEXchaText 6 4 6" xfId="20246" xr:uid="{1A2C94E9-511B-4273-82DE-F26F985A68EF}"/>
    <cellStyle name="SAPBEXchaText 6 4 7" xfId="8067" xr:uid="{2AD88BB9-8A2F-414F-B629-CBBF3707C7A0}"/>
    <cellStyle name="SAPBEXchaText 6 4 8" xfId="30329" xr:uid="{7EBD2DDC-DC2D-41EF-BE03-5576CA456621}"/>
    <cellStyle name="SAPBEXchaText 6 5" xfId="3551" xr:uid="{D43F7723-A565-4E87-9C31-DD77B1A61DFF}"/>
    <cellStyle name="SAPBEXchaText 6 5 2" xfId="8392" xr:uid="{2FAB775F-5A70-4B7A-AB18-A438A0A363B9}"/>
    <cellStyle name="SAPBEXchaText 6 5 3" xfId="13940" xr:uid="{140EB87E-8FB3-4C17-9753-9AAA0A365F11}"/>
    <cellStyle name="SAPBEXchaText 6 5 4" xfId="17898" xr:uid="{29F63A25-4E5E-4BB1-90ED-CCE3AEDED45F}"/>
    <cellStyle name="SAPBEXchaText 6 5 5" xfId="21654" xr:uid="{D47F59FD-88F2-4C56-A688-1147923163D7}"/>
    <cellStyle name="SAPBEXchaText 6 5 6" xfId="25316" xr:uid="{62E10ED3-9C13-4DDF-8FEE-766E087FD878}"/>
    <cellStyle name="SAPBEXchaText 6 5 7" xfId="28847" xr:uid="{0E55F694-9930-43B6-A242-74E82CCB4CD6}"/>
    <cellStyle name="SAPBEXchaText 6 5 8" xfId="32126" xr:uid="{A14327B5-3594-4163-BA34-04BF7B008E06}"/>
    <cellStyle name="SAPBEXchaText 6 6" xfId="4271" xr:uid="{6D8AD3B2-0CF6-44AA-85EA-AB06942CFB55}"/>
    <cellStyle name="SAPBEXchaText 6 6 2" xfId="7024" xr:uid="{715B858B-8263-4326-8841-B23D4F2FFB0A}"/>
    <cellStyle name="SAPBEXchaText 6 6 3" xfId="14249" xr:uid="{EB3F262B-1215-465F-8DC4-88A99F05DDCD}"/>
    <cellStyle name="SAPBEXchaText 6 6 4" xfId="18618" xr:uid="{FAE95869-FD61-4FAC-AA22-B49F82960AB1}"/>
    <cellStyle name="SAPBEXchaText 6 6 5" xfId="22370" xr:uid="{1107E6AD-8257-4633-BF0B-48A86F2F5A8D}"/>
    <cellStyle name="SAPBEXchaText 6 6 6" xfId="26036" xr:uid="{0978FB7D-BF56-4A21-B8DC-32FC33537868}"/>
    <cellStyle name="SAPBEXchaText 6 6 7" xfId="29567" xr:uid="{9C432C2C-4CCD-40F9-9587-843776DEF7A7}"/>
    <cellStyle name="SAPBEXchaText 6 6 8" xfId="32830" xr:uid="{278DA57E-B87B-4D83-8CD0-D602E29CEAD3}"/>
    <cellStyle name="SAPBEXchaText 6 7" xfId="4599" xr:uid="{67387928-E48A-4077-9617-09F261B43AA4}"/>
    <cellStyle name="SAPBEXchaText 6 7 2" xfId="12439" xr:uid="{575DAD27-3E9C-4162-BE33-016C6DDF192A}"/>
    <cellStyle name="SAPBEXchaText 6 7 3" xfId="15231" xr:uid="{3C8DD830-34BB-4962-B113-9C36A71E4B0C}"/>
    <cellStyle name="SAPBEXchaText 6 7 4" xfId="18946" xr:uid="{7A903856-E455-4586-B267-907894CF7E05}"/>
    <cellStyle name="SAPBEXchaText 6 7 5" xfId="22698" xr:uid="{CD4C058C-6A01-4C90-90A5-ECE9312DAD1B}"/>
    <cellStyle name="SAPBEXchaText 6 7 6" xfId="26363" xr:uid="{7AB67AB7-8108-46DE-9C39-A55E018FFD31}"/>
    <cellStyle name="SAPBEXchaText 6 7 7" xfId="29895" xr:uid="{5884CD34-EE60-436B-B462-36EE2F4CB003}"/>
    <cellStyle name="SAPBEXchaText 6 7 8" xfId="33155" xr:uid="{0AB31A3D-FC64-43C0-A7D2-BAF5CC1143EF}"/>
    <cellStyle name="SAPBEXchaText 6 8" xfId="4811" xr:uid="{CC73D849-B382-451B-853D-B1F2B69DEED1}"/>
    <cellStyle name="SAPBEXchaText 6 8 2" xfId="12234" xr:uid="{36B6500B-CE90-498F-909E-F81F9DE569AA}"/>
    <cellStyle name="SAPBEXchaText 6 8 3" xfId="16811" xr:uid="{D16222F5-67C7-4D9E-AF47-49A1185BCA65}"/>
    <cellStyle name="SAPBEXchaText 6 8 4" xfId="19158" xr:uid="{757F1EE0-1398-49E5-A53E-FA01203453A5}"/>
    <cellStyle name="SAPBEXchaText 6 8 5" xfId="22909" xr:uid="{CC1C13C2-DC18-4E5E-B563-0B49A45A4640}"/>
    <cellStyle name="SAPBEXchaText 6 8 6" xfId="26575" xr:uid="{8D2A9618-769E-42DF-8EDC-36C34DCD8753}"/>
    <cellStyle name="SAPBEXchaText 6 8 7" xfId="30107" xr:uid="{667B1821-48C4-443B-A201-9292F0D969A2}"/>
    <cellStyle name="SAPBEXchaText 6 8 8" xfId="33364" xr:uid="{F9B4C40A-78A4-4681-8873-1B6661E8BA0D}"/>
    <cellStyle name="SAPBEXchaText 6 9" xfId="9457" xr:uid="{14ABDB8F-A4FB-42D0-A9ED-DA40A0B70174}"/>
    <cellStyle name="SAPBEXchaText 7" xfId="6355" xr:uid="{9882D2ED-1787-4C19-B22A-A3D9C372D090}"/>
    <cellStyle name="SAPBEXchaText 7 2" xfId="13253" xr:uid="{31112944-7061-4B58-904A-A9E7CE6A1F7B}"/>
    <cellStyle name="SAPBEXchaText 7 3" xfId="15920" xr:uid="{98071B63-1AB3-42BF-BBE2-2F5234EB00D5}"/>
    <cellStyle name="SAPBEXchaText 7 4" xfId="20600" xr:uid="{6747ED70-E7A7-4462-92C6-0D5A8AB036D2}"/>
    <cellStyle name="SAPBEXchaText 7 5" xfId="24280" xr:uid="{B6B5A1DE-F5C1-42E9-9191-C752D66BDB86}"/>
    <cellStyle name="SAPBEXchaText 7 6" xfId="27799" xr:uid="{FFED4AED-FA18-4834-B1AC-C95E2BE3EE90}"/>
    <cellStyle name="SAPBEXchaText 7 7" xfId="31016" xr:uid="{CC55BF7E-1318-4AA7-8A2E-C371B26505A2}"/>
    <cellStyle name="SAPBEXchaText 7 8" xfId="33619" xr:uid="{B1C88DC4-F0D2-4DA7-BE1F-918CB3130799}"/>
    <cellStyle name="SAPBEXchaText_East 1415 Budget model v1" xfId="1120" xr:uid="{2ECC473D-0748-41CF-A32B-5384F1C184C3}"/>
    <cellStyle name="SAPBEXexcBad7" xfId="475" xr:uid="{DF4D7899-B479-4429-A7D5-A6AB24F58D71}"/>
    <cellStyle name="SAPBEXexcBad7 10" xfId="1832" xr:uid="{C350B7F2-CEB8-4DD9-B8E0-EB397D566C57}"/>
    <cellStyle name="SAPBEXexcBad7 10 2" xfId="11390" xr:uid="{8650637C-47AA-4583-BDC1-0AE332893E2B}"/>
    <cellStyle name="SAPBEXexcBad7 10 3" xfId="16274" xr:uid="{608BA2D4-532C-432E-832F-36FB8F31AD60}"/>
    <cellStyle name="SAPBEXexcBad7 10 4" xfId="15401" xr:uid="{6769E22E-299D-42CE-98C5-278667243C44}"/>
    <cellStyle name="SAPBEXexcBad7 10 5" xfId="19513" xr:uid="{79E85F2C-0BA9-4DB6-A4B6-D099256930E1}"/>
    <cellStyle name="SAPBEXexcBad7 10 6" xfId="23276" xr:uid="{8421A89D-4608-49E8-92D6-89C7382A058F}"/>
    <cellStyle name="SAPBEXexcBad7 10 7" xfId="26927" xr:uid="{36CBBC7A-9432-4289-A5E4-7719FF278E12}"/>
    <cellStyle name="SAPBEXexcBad7 10 8" xfId="27261" xr:uid="{CDA07970-4192-4AC8-B2A0-39F449AE0620}"/>
    <cellStyle name="SAPBEXexcBad7 11" xfId="2695" xr:uid="{71C260D5-858C-4183-A9DE-25C1D97605B9}"/>
    <cellStyle name="SAPBEXexcBad7 11 2" xfId="9996" xr:uid="{02471013-B200-45D9-A8AB-CA73BD2B2B71}"/>
    <cellStyle name="SAPBEXexcBad7 11 3" xfId="13536" xr:uid="{8F420CF8-70E2-4FAC-972D-BF04ED8B9BB8}"/>
    <cellStyle name="SAPBEXexcBad7 11 4" xfId="16851" xr:uid="{029EB1C6-9061-48E0-A4A3-A01E276DEE4E}"/>
    <cellStyle name="SAPBEXexcBad7 11 5" xfId="20801" xr:uid="{B04FE78A-F54B-404E-AFCB-37140488C64C}"/>
    <cellStyle name="SAPBEXexcBad7 11 6" xfId="24462" xr:uid="{DDC0AB79-69C8-4D1E-A9E7-5D9FC8F41063}"/>
    <cellStyle name="SAPBEXexcBad7 11 7" xfId="27991" xr:uid="{2B17542C-9643-4139-B725-FA72FA0C1814}"/>
    <cellStyle name="SAPBEXexcBad7 11 8" xfId="31277" xr:uid="{091F2578-EA28-4F11-86C7-7BFF0B3A93A4}"/>
    <cellStyle name="SAPBEXexcBad7 12" xfId="3574" xr:uid="{F4F98791-30A0-476D-8C56-A63B46F9396C}"/>
    <cellStyle name="SAPBEXexcBad7 12 2" xfId="9851" xr:uid="{A40D2B9F-CC9C-4F62-9783-24E7746A4C7F}"/>
    <cellStyle name="SAPBEXexcBad7 12 3" xfId="11202" xr:uid="{FE3FC5EB-48DE-4E1C-9005-5C0E867C608B}"/>
    <cellStyle name="SAPBEXexcBad7 12 4" xfId="17921" xr:uid="{C3FB17E9-EF31-409F-B024-692E03D21895}"/>
    <cellStyle name="SAPBEXexcBad7 12 5" xfId="21677" xr:uid="{D343F695-2B39-4E0E-A55E-D201F34E0703}"/>
    <cellStyle name="SAPBEXexcBad7 12 6" xfId="25339" xr:uid="{9858C50D-EA0A-4C7C-907B-2714FEA24924}"/>
    <cellStyle name="SAPBEXexcBad7 12 7" xfId="28870" xr:uid="{ED39071D-EC1B-472D-AC48-F00E6806CA3D}"/>
    <cellStyle name="SAPBEXexcBad7 12 8" xfId="32148" xr:uid="{7F5582B2-2B46-4675-9C2D-8B60240FE811}"/>
    <cellStyle name="SAPBEXexcBad7 13" xfId="3756" xr:uid="{89EA86C9-54BA-4474-9ED4-EC60D0BF85B7}"/>
    <cellStyle name="SAPBEXexcBad7 13 2" xfId="12762" xr:uid="{D74269FA-5431-4D86-81ED-07C27B69F32F}"/>
    <cellStyle name="SAPBEXexcBad7 13 3" xfId="8049" xr:uid="{1E0EF371-79C4-48C4-A8FD-108F2479305B}"/>
    <cellStyle name="SAPBEXexcBad7 13 4" xfId="18103" xr:uid="{260DD779-F41B-4750-8AA0-8D7040F595C0}"/>
    <cellStyle name="SAPBEXexcBad7 13 5" xfId="21858" xr:uid="{27B7C20A-3946-4A95-9CA0-01600527B8F9}"/>
    <cellStyle name="SAPBEXexcBad7 13 6" xfId="25521" xr:uid="{925F03C5-4F3E-49BD-A4FD-3676DA04C46F}"/>
    <cellStyle name="SAPBEXexcBad7 13 7" xfId="29052" xr:uid="{177C3D60-1862-4EB0-A798-D9F5B21D43A7}"/>
    <cellStyle name="SAPBEXexcBad7 13 8" xfId="32328" xr:uid="{B87BE225-2A85-4290-ABF9-3C5B11A40C2B}"/>
    <cellStyle name="SAPBEXexcBad7 14" xfId="4602" xr:uid="{213D7391-0A76-45CC-B618-0D6996EE802B}"/>
    <cellStyle name="SAPBEXexcBad7 14 2" xfId="12436" xr:uid="{88C228F9-AC80-4641-A1FE-0E2E806D10CE}"/>
    <cellStyle name="SAPBEXexcBad7 14 3" xfId="14501" xr:uid="{A66100D1-970F-4CDE-89A8-0FFD5B9F5715}"/>
    <cellStyle name="SAPBEXexcBad7 14 4" xfId="18949" xr:uid="{DCB7BA34-043D-4B98-B52C-E5CB93BF8F3A}"/>
    <cellStyle name="SAPBEXexcBad7 14 5" xfId="22701" xr:uid="{4B4C2798-4285-4426-A03C-5F737D9563B4}"/>
    <cellStyle name="SAPBEXexcBad7 14 6" xfId="26366" xr:uid="{B3FFBFAB-BFB0-49C1-97DD-94A8A010D346}"/>
    <cellStyle name="SAPBEXexcBad7 14 7" xfId="29898" xr:uid="{40050856-B542-4E06-A10B-810B1A8DE6A8}"/>
    <cellStyle name="SAPBEXexcBad7 14 8" xfId="33158" xr:uid="{ED34B06A-DDB6-4CF4-B88B-A0D96FFE88FB}"/>
    <cellStyle name="SAPBEXexcBad7 15" xfId="4593" xr:uid="{DAFA0937-CC20-4766-BAB1-A708CCBDCF1B}"/>
    <cellStyle name="SAPBEXexcBad7 15 2" xfId="12445" xr:uid="{9CC68FAE-9A5F-4BDC-9ADB-76189933256F}"/>
    <cellStyle name="SAPBEXexcBad7 15 3" xfId="10044" xr:uid="{ECC643E2-5618-49D7-875D-B062751A08AC}"/>
    <cellStyle name="SAPBEXexcBad7 15 4" xfId="18940" xr:uid="{360A6D4A-CD7E-4F29-834B-272CC1764CB7}"/>
    <cellStyle name="SAPBEXexcBad7 15 5" xfId="22692" xr:uid="{A5E4DF80-A577-4DD6-8C34-BBF0C32DAA44}"/>
    <cellStyle name="SAPBEXexcBad7 15 6" xfId="26357" xr:uid="{D4838C08-FD2A-4B59-ABE9-1263A3DA89AB}"/>
    <cellStyle name="SAPBEXexcBad7 15 7" xfId="29889" xr:uid="{9CA06C8C-A415-4211-85B2-82EF6521436F}"/>
    <cellStyle name="SAPBEXexcBad7 15 8" xfId="33149" xr:uid="{E900133A-2B44-49C4-A148-87481E642FC3}"/>
    <cellStyle name="SAPBEXexcBad7 16" xfId="6356" xr:uid="{FB5806FC-B4A2-48A5-A711-8884D84B067D}"/>
    <cellStyle name="SAPBEXexcBad7 16 2" xfId="13254" xr:uid="{A451FBEC-390F-46C0-BCBB-ED0864428114}"/>
    <cellStyle name="SAPBEXexcBad7 16 3" xfId="15921" xr:uid="{1512FD34-89EE-4240-8CC4-43F62B7CF60B}"/>
    <cellStyle name="SAPBEXexcBad7 16 4" xfId="20601" xr:uid="{02591E86-F7B1-40FA-93DE-690560EE7EC7}"/>
    <cellStyle name="SAPBEXexcBad7 16 5" xfId="24281" xr:uid="{B6FEF6FC-1988-4ACD-BD1A-45B6685C4C12}"/>
    <cellStyle name="SAPBEXexcBad7 16 6" xfId="27800" xr:uid="{16066788-BFB4-40F1-BF7A-A9E645B04196}"/>
    <cellStyle name="SAPBEXexcBad7 16 7" xfId="31017" xr:uid="{6EED1575-2C9B-44EB-8385-962F19741456}"/>
    <cellStyle name="SAPBEXexcBad7 16 8" xfId="33620" xr:uid="{ADB5F0A4-248C-45F3-BAFB-BE8EA1F20271}"/>
    <cellStyle name="SAPBEXexcBad7 17" xfId="9834" xr:uid="{22372114-A8E9-4FF6-AF5A-8E74C2AE507F}"/>
    <cellStyle name="SAPBEXexcBad7 18" xfId="15524" xr:uid="{3FC39C3B-6648-4CFC-B538-1A815C8326A6}"/>
    <cellStyle name="SAPBEXexcBad7 19" xfId="13176" xr:uid="{2B9DD6E5-E826-4F42-821F-F5416CF4AA0D}"/>
    <cellStyle name="SAPBEXexcBad7 2" xfId="1121" xr:uid="{28D4232D-D47B-4F12-90D5-40E32FD62CBE}"/>
    <cellStyle name="SAPBEXexcBad7 2 10" xfId="12843" xr:uid="{1860A88C-2D9D-4626-B390-42DBCBF99A2B}"/>
    <cellStyle name="SAPBEXexcBad7 2 11" xfId="8026" xr:uid="{46FD6846-8EA5-49CC-8954-5FF224B00320}"/>
    <cellStyle name="SAPBEXexcBad7 2 12" xfId="15466" xr:uid="{60E451AF-2A2D-455F-85D5-C46C175E01BE}"/>
    <cellStyle name="SAPBEXexcBad7 2 13" xfId="19829" xr:uid="{807BDAD7-83F2-4BE0-9814-21D5E1DAAAE5}"/>
    <cellStyle name="SAPBEXexcBad7 2 14" xfId="23589" xr:uid="{38E09846-DB2A-4B06-AC0B-50E633EE07BC}"/>
    <cellStyle name="SAPBEXexcBad7 2 15" xfId="27198" xr:uid="{EF5E7066-C9AE-4BE5-801E-8526119AF7CA}"/>
    <cellStyle name="SAPBEXexcBad7 2 16" xfId="30657" xr:uid="{E60A3390-877C-491C-B53E-6CF9DDA2F4C2}"/>
    <cellStyle name="SAPBEXexcBad7 2 17" xfId="33826" xr:uid="{5DDB0265-9347-48AA-94E4-9E4E66E16D1B}"/>
    <cellStyle name="SAPBEXexcBad7 2 2" xfId="1122" xr:uid="{55F234BD-C246-41D3-9289-79925E6462E5}"/>
    <cellStyle name="SAPBEXexcBad7 2 2 10" xfId="12972" xr:uid="{CE5A3C56-1D22-4C49-A3E8-5896573431E8}"/>
    <cellStyle name="SAPBEXexcBad7 2 2 11" xfId="13954" xr:uid="{E5D207A7-6047-4FC1-87D0-45C63D58F430}"/>
    <cellStyle name="SAPBEXexcBad7 2 2 12" xfId="19828" xr:uid="{E87C2819-A634-42B1-913E-E74C63DB4FCD}"/>
    <cellStyle name="SAPBEXexcBad7 2 2 13" xfId="23588" xr:uid="{1A7EFA6B-DCD8-4D73-8440-C9D0DCB1DBCF}"/>
    <cellStyle name="SAPBEXexcBad7 2 2 14" xfId="27197" xr:uid="{E118880E-839D-4F2B-8579-9F04EEDDB01C}"/>
    <cellStyle name="SAPBEXexcBad7 2 2 15" xfId="30656" xr:uid="{CA282532-D8A4-4E63-88A1-716DB147C75D}"/>
    <cellStyle name="SAPBEXexcBad7 2 2 16" xfId="34834" xr:uid="{44A8B442-E021-4336-8229-454B330B4267}"/>
    <cellStyle name="SAPBEXexcBad7 2 2 2" xfId="1640" xr:uid="{1DE8B0EB-303C-4E4A-A1DA-AC6327990EE8}"/>
    <cellStyle name="SAPBEXexcBad7 2 2 2 10" xfId="16492" xr:uid="{1B4BB3EE-0F8A-4BAE-B0B9-BFE46CD5A71F}"/>
    <cellStyle name="SAPBEXexcBad7 2 2 2 11" xfId="16109" xr:uid="{B0AF154A-1019-4697-B28A-9CC2CF5FCA8B}"/>
    <cellStyle name="SAPBEXexcBad7 2 2 2 12" xfId="24195" xr:uid="{9D8DC6C7-498B-4FA1-8F10-8962F596984F}"/>
    <cellStyle name="SAPBEXexcBad7 2 2 2 13" xfId="20178" xr:uid="{4580267E-D626-4133-8560-F38EF26D613C}"/>
    <cellStyle name="SAPBEXexcBad7 2 2 2 14" xfId="30912" xr:uid="{6F1B6F72-23F5-430B-9287-65CA108E6A10}"/>
    <cellStyle name="SAPBEXexcBad7 2 2 2 2" xfId="2883" xr:uid="{6094FA2B-3CDA-400F-A845-51A8CCFF2AA7}"/>
    <cellStyle name="SAPBEXexcBad7 2 2 2 2 2" xfId="10807" xr:uid="{92043A8D-4FF3-4BD4-95BC-10D9ACC7F1F3}"/>
    <cellStyle name="SAPBEXexcBad7 2 2 2 2 3" xfId="10915" xr:uid="{E35A11DC-1D27-4B7D-92C1-BF09AD4EAFA7}"/>
    <cellStyle name="SAPBEXexcBad7 2 2 2 2 4" xfId="17231" xr:uid="{39FC7443-BED1-41BB-A212-B73267886A59}"/>
    <cellStyle name="SAPBEXexcBad7 2 2 2 2 5" xfId="20989" xr:uid="{01FF8E96-1C66-4744-B585-2FBFBF85EF01}"/>
    <cellStyle name="SAPBEXexcBad7 2 2 2 2 6" xfId="24650" xr:uid="{DA54ADB9-B73C-40B9-ADF9-0198E43A2E0D}"/>
    <cellStyle name="SAPBEXexcBad7 2 2 2 2 7" xfId="28179" xr:uid="{7C1E5090-BD36-4C1A-989E-17114B02DB3B}"/>
    <cellStyle name="SAPBEXexcBad7 2 2 2 2 8" xfId="31465" xr:uid="{6C02D8DF-AAC3-4836-BB4E-AF5C90E6E8CE}"/>
    <cellStyle name="SAPBEXexcBad7 2 2 2 3" xfId="3389" xr:uid="{195BC8FD-4368-4DDC-B116-054D9ABC3DBA}"/>
    <cellStyle name="SAPBEXexcBad7 2 2 2 3 2" xfId="10356" xr:uid="{B5D132C6-D68C-42EE-9A72-E18542E7B615}"/>
    <cellStyle name="SAPBEXexcBad7 2 2 2 3 3" xfId="7776" xr:uid="{8195A12D-F510-4AF6-9936-2E57821E147A}"/>
    <cellStyle name="SAPBEXexcBad7 2 2 2 3 4" xfId="17736" xr:uid="{2D4E958F-35C5-48D5-8409-FA02EBF8B332}"/>
    <cellStyle name="SAPBEXexcBad7 2 2 2 3 5" xfId="21492" xr:uid="{5DAB5167-B3D0-4767-A34B-F603EEFA8B77}"/>
    <cellStyle name="SAPBEXexcBad7 2 2 2 3 6" xfId="25154" xr:uid="{E7292724-32D0-469B-A29C-815CADDDE168}"/>
    <cellStyle name="SAPBEXexcBad7 2 2 2 3 7" xfId="28685" xr:uid="{36591F02-9768-496D-A9D0-0135E6C8209F}"/>
    <cellStyle name="SAPBEXexcBad7 2 2 2 3 8" xfId="31964" xr:uid="{29D62D50-DDF3-4F71-973C-7B1CC4C4D0C4}"/>
    <cellStyle name="SAPBEXexcBad7 2 2 2 4" xfId="2171" xr:uid="{F01BF671-72B2-484C-ADDA-97048D4A5C94}"/>
    <cellStyle name="SAPBEXexcBad7 2 2 2 4 2" xfId="13065" xr:uid="{2D3E4373-22BE-47DB-B0F5-9791226B2084}"/>
    <cellStyle name="SAPBEXexcBad7 2 2 2 4 3" xfId="15616" xr:uid="{C0D70790-59B2-4447-B578-33E5C4BB0F64}"/>
    <cellStyle name="SAPBEXexcBad7 2 2 2 4 4" xfId="11693" xr:uid="{1B473E30-B4C2-4C47-AD2B-7C1640112CFC}"/>
    <cellStyle name="SAPBEXexcBad7 2 2 2 4 5" xfId="7618" xr:uid="{85EC719F-067C-4028-B577-2AB577E521D6}"/>
    <cellStyle name="SAPBEXexcBad7 2 2 2 4 6" xfId="14220" xr:uid="{B82FD833-DFEE-4E3C-B091-996AB08FF67C}"/>
    <cellStyle name="SAPBEXexcBad7 2 2 2 4 7" xfId="13520" xr:uid="{923E6E9C-5A0B-4B0E-BFB8-8F9D1663EF5C}"/>
    <cellStyle name="SAPBEXexcBad7 2 2 2 4 8" xfId="27396" xr:uid="{EA61EA51-577C-4347-8A81-C35D95BBCD21}"/>
    <cellStyle name="SAPBEXexcBad7 2 2 2 5" xfId="3777" xr:uid="{411721B0-2121-44FF-8B42-56568DA685D5}"/>
    <cellStyle name="SAPBEXexcBad7 2 2 2 5 2" xfId="12754" xr:uid="{85693197-9B21-4036-A5DB-59AF3AD4F8EF}"/>
    <cellStyle name="SAPBEXexcBad7 2 2 2 5 3" xfId="8509" xr:uid="{C43D639C-F29E-44A3-AE4D-FD090EFB8512}"/>
    <cellStyle name="SAPBEXexcBad7 2 2 2 5 4" xfId="18124" xr:uid="{FFCED76F-6C96-454E-BB7C-50681BCD03A5}"/>
    <cellStyle name="SAPBEXexcBad7 2 2 2 5 5" xfId="21878" xr:uid="{992660B8-E163-40C7-83E5-76EB8C259FDD}"/>
    <cellStyle name="SAPBEXexcBad7 2 2 2 5 6" xfId="25542" xr:uid="{83C4D655-DC9E-49F3-895C-29E31D050297}"/>
    <cellStyle name="SAPBEXexcBad7 2 2 2 5 7" xfId="29073" xr:uid="{0B18D8CA-96E0-4AF0-875F-58B864F858B8}"/>
    <cellStyle name="SAPBEXexcBad7 2 2 2 5 8" xfId="32348" xr:uid="{9D4AFD3D-738C-4E57-9CA7-975DB7E17CAD}"/>
    <cellStyle name="SAPBEXexcBad7 2 2 2 6" xfId="2084" xr:uid="{48D69F3B-84F4-41C8-8E49-C72463A59B53}"/>
    <cellStyle name="SAPBEXexcBad7 2 2 2 6 2" xfId="11431" xr:uid="{3979B511-56AD-41CC-9C0E-6151E90CA23B}"/>
    <cellStyle name="SAPBEXexcBad7 2 2 2 6 3" xfId="16234" xr:uid="{C6DF7B93-45C8-4929-A6A0-A30AFC849D6C}"/>
    <cellStyle name="SAPBEXexcBad7 2 2 2 6 4" xfId="13881" xr:uid="{8A669E6B-B9FB-4E8A-8B4A-0A6FAF790AE7}"/>
    <cellStyle name="SAPBEXexcBad7 2 2 2 6 5" xfId="16703" xr:uid="{BC658C2F-65E5-4D49-8666-759ADF61C193}"/>
    <cellStyle name="SAPBEXexcBad7 2 2 2 6 6" xfId="11855" xr:uid="{07B05D29-B1CC-4430-A353-DCFC97AD3315}"/>
    <cellStyle name="SAPBEXexcBad7 2 2 2 6 7" xfId="23784" xr:uid="{228B8243-4763-4234-9EF9-A67C6F02FD35}"/>
    <cellStyle name="SAPBEXexcBad7 2 2 2 6 8" xfId="19685" xr:uid="{4657F703-F253-4F33-BCB6-CD488B71A662}"/>
    <cellStyle name="SAPBEXexcBad7 2 2 2 7" xfId="4628" xr:uid="{F009E228-6C0C-447F-A847-57BEF277C0EF}"/>
    <cellStyle name="SAPBEXexcBad7 2 2 2 7 2" xfId="12412" xr:uid="{8B48BD7F-5F8D-4D14-B5A7-4E4584968F43}"/>
    <cellStyle name="SAPBEXexcBad7 2 2 2 7 3" xfId="8163" xr:uid="{444AFEFD-C213-4879-BBF9-28A50A765A71}"/>
    <cellStyle name="SAPBEXexcBad7 2 2 2 7 4" xfId="18975" xr:uid="{EFD0B9D5-C764-45BE-B172-1AEAEEB321DC}"/>
    <cellStyle name="SAPBEXexcBad7 2 2 2 7 5" xfId="22727" xr:uid="{0931DB9B-D6C4-49FE-8B05-1FDE3EE8C392}"/>
    <cellStyle name="SAPBEXexcBad7 2 2 2 7 6" xfId="26392" xr:uid="{69751821-B36C-4028-966E-323656467B75}"/>
    <cellStyle name="SAPBEXexcBad7 2 2 2 7 7" xfId="29924" xr:uid="{DF3EA2BB-18E3-41D9-AB09-E4D2A5061534}"/>
    <cellStyle name="SAPBEXexcBad7 2 2 2 7 8" xfId="33184" xr:uid="{15F217C4-C9C9-41EF-B098-2B5CB4D90B8A}"/>
    <cellStyle name="SAPBEXexcBad7 2 2 2 8" xfId="9410" xr:uid="{01F3C671-B7FC-4E30-92A0-F4D6E046A65E}"/>
    <cellStyle name="SAPBEXexcBad7 2 2 2 9" xfId="14727" xr:uid="{8F14B678-C648-49E4-9359-A0C655A5667D}"/>
    <cellStyle name="SAPBEXexcBad7 2 2 3" xfId="2409" xr:uid="{7C0D31DF-DB9B-4B49-9FB1-F06A1F6E46DA}"/>
    <cellStyle name="SAPBEXexcBad7 2 2 3 2" xfId="10170" xr:uid="{D83FAD84-A894-482C-9E2A-445243664735}"/>
    <cellStyle name="SAPBEXexcBad7 2 2 3 3" xfId="15012" xr:uid="{DF73CD44-41FC-41D6-88C2-35443866398A}"/>
    <cellStyle name="SAPBEXexcBad7 2 2 3 4" xfId="15548" xr:uid="{2F7F0D19-011E-4750-B33A-CAF3324982CF}"/>
    <cellStyle name="SAPBEXexcBad7 2 2 3 5" xfId="10390" xr:uid="{BF1099CB-B823-406E-99D4-655DA9E71C06}"/>
    <cellStyle name="SAPBEXexcBad7 2 2 3 6" xfId="16208" xr:uid="{262AA93F-E6F4-4E2A-B22C-93211DC347F4}"/>
    <cellStyle name="SAPBEXexcBad7 2 2 3 7" xfId="23867" xr:uid="{4668C3AE-D3BC-4268-81F2-AAB74B6B944C}"/>
    <cellStyle name="SAPBEXexcBad7 2 2 3 8" xfId="30303" xr:uid="{CD4053AA-FF2E-48C2-945F-BE328C49CFDB}"/>
    <cellStyle name="SAPBEXexcBad7 2 2 4" xfId="2598" xr:uid="{2B0F595C-6DAF-4F84-B770-58FB0608B940}"/>
    <cellStyle name="SAPBEXexcBad7 2 2 4 2" xfId="10034" xr:uid="{8C73EB6A-0D31-44E3-97EE-768A524C0987}"/>
    <cellStyle name="SAPBEXexcBad7 2 2 4 3" xfId="11678" xr:uid="{DCA4B019-C460-44AC-9CBD-53BD6A3617F7}"/>
    <cellStyle name="SAPBEXexcBad7 2 2 4 4" xfId="15880" xr:uid="{43528651-EE8A-40EA-A75C-02E1A0176DE9}"/>
    <cellStyle name="SAPBEXexcBad7 2 2 4 5" xfId="8668" xr:uid="{0A056BD0-500F-4E57-821B-F7B263BC27EA}"/>
    <cellStyle name="SAPBEXexcBad7 2 2 4 6" xfId="23046" xr:uid="{138CFEA0-2B1E-466B-A1E7-5A042A49C515}"/>
    <cellStyle name="SAPBEXexcBad7 2 2 4 7" xfId="20252" xr:uid="{AC34A503-DEE4-47B7-BC24-8195F238A9C9}"/>
    <cellStyle name="SAPBEXexcBad7 2 2 4 8" xfId="31184" xr:uid="{FE0D5C70-578E-456A-AFE0-5BA8A87B3ACE}"/>
    <cellStyle name="SAPBEXexcBad7 2 2 5" xfId="2758" xr:uid="{A4B35FC1-96FC-4F6F-A024-90EF60D0BB78}"/>
    <cellStyle name="SAPBEXexcBad7 2 2 5 2" xfId="9653" xr:uid="{F83BC64F-0C3F-4C30-BCDC-38EC20646E7F}"/>
    <cellStyle name="SAPBEXexcBad7 2 2 5 3" xfId="7735" xr:uid="{9E7C3326-0512-413B-B6FE-F137188772BA}"/>
    <cellStyle name="SAPBEXexcBad7 2 2 5 4" xfId="17106" xr:uid="{F6B68D3B-F74D-4842-B801-AE805257DF1D}"/>
    <cellStyle name="SAPBEXexcBad7 2 2 5 5" xfId="20864" xr:uid="{45320C31-BAFD-47EF-BBA8-5C4C400D3DA5}"/>
    <cellStyle name="SAPBEXexcBad7 2 2 5 6" xfId="24525" xr:uid="{03BCF1C2-FCE0-41D0-9E14-5D1E1FA73143}"/>
    <cellStyle name="SAPBEXexcBad7 2 2 5 7" xfId="28054" xr:uid="{08004C14-4760-46FD-8361-D7369E87911D}"/>
    <cellStyle name="SAPBEXexcBad7 2 2 5 8" xfId="31340" xr:uid="{B7642D52-CA15-457D-B65F-001C11FDC727}"/>
    <cellStyle name="SAPBEXexcBad7 2 2 6" xfId="1821" xr:uid="{8738ABBB-3836-431C-9EC1-D19B592707F8}"/>
    <cellStyle name="SAPBEXexcBad7 2 2 6 2" xfId="9426" xr:uid="{C759A2D1-C881-4EF8-84D2-69F7EB8EE828}"/>
    <cellStyle name="SAPBEXexcBad7 2 2 6 3" xfId="14805" xr:uid="{14F22D26-712D-444B-B014-444EFEEC2F05}"/>
    <cellStyle name="SAPBEXexcBad7 2 2 6 4" xfId="7432" xr:uid="{2382BBBB-AB9B-4FBD-B647-A0D853CE50B2}"/>
    <cellStyle name="SAPBEXexcBad7 2 2 6 5" xfId="20460" xr:uid="{DC738CD7-9FBB-4E3E-B0A2-A02AB9FFFDCE}"/>
    <cellStyle name="SAPBEXexcBad7 2 2 6 6" xfId="23286" xr:uid="{684CABAB-4916-4CD3-A296-79AE70AFD182}"/>
    <cellStyle name="SAPBEXexcBad7 2 2 6 7" xfId="27703" xr:uid="{A70C7518-7F20-4CB5-9478-F5615374D159}"/>
    <cellStyle name="SAPBEXexcBad7 2 2 6 8" xfId="23999" xr:uid="{393E2400-8154-4C0C-8A8B-40285E230800}"/>
    <cellStyle name="SAPBEXexcBad7 2 2 7" xfId="1989" xr:uid="{D9A13D4B-69E3-4872-A20A-26E72E651B8D}"/>
    <cellStyle name="SAPBEXexcBad7 2 2 7 2" xfId="9939" xr:uid="{8295E18E-BFCA-467F-AFD3-40277A6B8D2E}"/>
    <cellStyle name="SAPBEXexcBad7 2 2 7 3" xfId="13479" xr:uid="{812867D2-F34B-44DD-95AE-A59F4FA2F734}"/>
    <cellStyle name="SAPBEXexcBad7 2 2 7 4" xfId="14077" xr:uid="{0DE78F4A-96DA-47D8-88E3-F80F21A544E3}"/>
    <cellStyle name="SAPBEXexcBad7 2 2 7 5" xfId="14239" xr:uid="{FB389FF3-9811-4518-9E3A-380CDACD3C35}"/>
    <cellStyle name="SAPBEXexcBad7 2 2 7 6" xfId="19986" xr:uid="{15D4E9BA-048C-49F1-86DD-C09CD6CBB5D1}"/>
    <cellStyle name="SAPBEXexcBad7 2 2 7 7" xfId="20249" xr:uid="{43D8B678-D722-45A7-9068-D7CA373CF6AA}"/>
    <cellStyle name="SAPBEXexcBad7 2 2 7 8" xfId="27332" xr:uid="{458AA534-FDB8-4ED7-BA4E-3C2CC50D0A11}"/>
    <cellStyle name="SAPBEXexcBad7 2 2 8" xfId="3199" xr:uid="{862B2402-96E9-4F80-A132-5B1EA3C9C3EE}"/>
    <cellStyle name="SAPBEXexcBad7 2 2 8 2" xfId="10977" xr:uid="{094A0793-9B25-4ED6-86D1-E6D61BAC978A}"/>
    <cellStyle name="SAPBEXexcBad7 2 2 8 3" xfId="10260" xr:uid="{A2EDE226-3935-44D3-A6F1-FD1F6717A591}"/>
    <cellStyle name="SAPBEXexcBad7 2 2 8 4" xfId="17546" xr:uid="{FF864237-E3B6-46B7-A823-70C40CAAB5B7}"/>
    <cellStyle name="SAPBEXexcBad7 2 2 8 5" xfId="21302" xr:uid="{15F6F61F-0723-4C3D-838A-FE56EAB2E2C4}"/>
    <cellStyle name="SAPBEXexcBad7 2 2 8 6" xfId="24964" xr:uid="{17143DCE-5D5A-43B6-820A-94852A5BC935}"/>
    <cellStyle name="SAPBEXexcBad7 2 2 8 7" xfId="28495" xr:uid="{15988F10-320F-42B8-82D7-3C70BD891169}"/>
    <cellStyle name="SAPBEXexcBad7 2 2 8 8" xfId="31775" xr:uid="{CFDBB7BD-63F5-447A-8B3A-5294DECA33B6}"/>
    <cellStyle name="SAPBEXexcBad7 2 2 9" xfId="8790" xr:uid="{62F1A325-0B57-4330-8D61-2177534BBF82}"/>
    <cellStyle name="SAPBEXexcBad7 2 3" xfId="1639" xr:uid="{F7F32F38-A7D8-417B-8CB0-0465D39DB3DE}"/>
    <cellStyle name="SAPBEXexcBad7 2 3 10" xfId="15325" xr:uid="{FBDAC1CE-C2C8-4784-845D-1CF84435E105}"/>
    <cellStyle name="SAPBEXexcBad7 2 3 11" xfId="7567" xr:uid="{48D95BC4-A871-4F59-AA2E-BCB23E04C9B4}"/>
    <cellStyle name="SAPBEXexcBad7 2 3 12" xfId="24193" xr:uid="{F065E9EC-F0C3-44C2-8867-C45C4D02822B}"/>
    <cellStyle name="SAPBEXexcBad7 2 3 13" xfId="22228" xr:uid="{7749A37C-C776-4C8A-B009-9310EC893D39}"/>
    <cellStyle name="SAPBEXexcBad7 2 3 14" xfId="30511" xr:uid="{4DE4FA93-278D-4517-8BA4-16EF66E7E03B}"/>
    <cellStyle name="SAPBEXexcBad7 2 3 15" xfId="35068" xr:uid="{06CF01DF-EE3C-4987-A44A-C5E88ACA47DA}"/>
    <cellStyle name="SAPBEXexcBad7 2 3 2" xfId="2882" xr:uid="{C0ADE2F0-D50D-499F-B116-9413DE321775}"/>
    <cellStyle name="SAPBEXexcBad7 2 3 2 2" xfId="9177" xr:uid="{416D2225-4DAC-45CF-855C-44A000D054A7}"/>
    <cellStyle name="SAPBEXexcBad7 2 3 2 3" xfId="8487" xr:uid="{7AFA64A7-3EF8-4D6E-B0B2-6AEFF687F3D4}"/>
    <cellStyle name="SAPBEXexcBad7 2 3 2 4" xfId="17230" xr:uid="{940BC94C-68C0-4161-90DF-FE455C87B33E}"/>
    <cellStyle name="SAPBEXexcBad7 2 3 2 5" xfId="20988" xr:uid="{7B852D9B-BE7F-4E61-8396-9F7F6B042E07}"/>
    <cellStyle name="SAPBEXexcBad7 2 3 2 6" xfId="24649" xr:uid="{5848CF09-CCA0-4165-88FD-8177880C4EC5}"/>
    <cellStyle name="SAPBEXexcBad7 2 3 2 7" xfId="28178" xr:uid="{55A90251-30CD-4233-9C82-5AB0281EAC2E}"/>
    <cellStyle name="SAPBEXexcBad7 2 3 2 8" xfId="31464" xr:uid="{6F46C63C-91D5-4320-B0EA-3AD2A828A61B}"/>
    <cellStyle name="SAPBEXexcBad7 2 3 3" xfId="3388" xr:uid="{D923B52B-1B6E-417D-825D-3610927E8E7B}"/>
    <cellStyle name="SAPBEXexcBad7 2 3 3 2" xfId="10699" xr:uid="{2816C18F-09E9-49EA-B10A-1B0B2E6C0AA7}"/>
    <cellStyle name="SAPBEXexcBad7 2 3 3 3" xfId="13731" xr:uid="{270F46A6-483E-4EA7-A0BC-60DD40D68104}"/>
    <cellStyle name="SAPBEXexcBad7 2 3 3 4" xfId="17735" xr:uid="{AC78A53C-05F2-4EF8-80C7-6F8A5F25E0F7}"/>
    <cellStyle name="SAPBEXexcBad7 2 3 3 5" xfId="21491" xr:uid="{BC851295-44AB-472E-9DDC-F92B6E290D2A}"/>
    <cellStyle name="SAPBEXexcBad7 2 3 3 6" xfId="25153" xr:uid="{B436D69B-D00A-40AF-BB0B-EC3FC0048A19}"/>
    <cellStyle name="SAPBEXexcBad7 2 3 3 7" xfId="28684" xr:uid="{1B7799B3-2460-4B69-9759-1C4450DC8EBD}"/>
    <cellStyle name="SAPBEXexcBad7 2 3 3 8" xfId="31963" xr:uid="{2EA0B836-8E8C-47CC-825A-A52A7A13E8DF}"/>
    <cellStyle name="SAPBEXexcBad7 2 3 4" xfId="3624" xr:uid="{BAA98459-F1D2-4258-AB3F-50C9BACEA290}"/>
    <cellStyle name="SAPBEXexcBad7 2 3 4 2" xfId="8518" xr:uid="{72F9F488-D595-4B33-AB89-710E583F5A46}"/>
    <cellStyle name="SAPBEXexcBad7 2 3 4 3" xfId="16965" xr:uid="{8B2A3FDD-9D0B-4679-83BF-F999F674270E}"/>
    <cellStyle name="SAPBEXexcBad7 2 3 4 4" xfId="17971" xr:uid="{8AAFD1A4-6879-4D1F-9C86-8C18801B0CFF}"/>
    <cellStyle name="SAPBEXexcBad7 2 3 4 5" xfId="21727" xr:uid="{5E86996C-15EE-407F-A02E-CCEF061402CC}"/>
    <cellStyle name="SAPBEXexcBad7 2 3 4 6" xfId="25389" xr:uid="{ADD4C55D-4E19-40A3-ADF5-7D52472F8553}"/>
    <cellStyle name="SAPBEXexcBad7 2 3 4 7" xfId="28920" xr:uid="{311A293F-3332-40FC-90C9-0D9F90EB3E58}"/>
    <cellStyle name="SAPBEXexcBad7 2 3 4 8" xfId="32197" xr:uid="{B978EF86-DD48-4FB4-8E09-518495674C5C}"/>
    <cellStyle name="SAPBEXexcBad7 2 3 5" xfId="4373" xr:uid="{255BCD0B-F9A6-496B-B026-65CD18A59218}"/>
    <cellStyle name="SAPBEXexcBad7 2 3 5 2" xfId="12605" xr:uid="{1F3CB856-8397-47EA-99FA-45EE6F2A7E47}"/>
    <cellStyle name="SAPBEXexcBad7 2 3 5 3" xfId="8276" xr:uid="{3AA0F8E7-2093-414B-B3BB-35D065AB9964}"/>
    <cellStyle name="SAPBEXexcBad7 2 3 5 4" xfId="18720" xr:uid="{5AE4BD25-E583-405C-9B6E-9CA85C4911E0}"/>
    <cellStyle name="SAPBEXexcBad7 2 3 5 5" xfId="22472" xr:uid="{E5B50901-584F-403C-ACAC-6D201DB45CF0}"/>
    <cellStyle name="SAPBEXexcBad7 2 3 5 6" xfId="26138" xr:uid="{F055AC4A-35C8-4570-92C6-22FE6ABECCB2}"/>
    <cellStyle name="SAPBEXexcBad7 2 3 5 7" xfId="29669" xr:uid="{BA734AC1-8A64-423A-8DC5-4D9627846A7B}"/>
    <cellStyle name="SAPBEXexcBad7 2 3 5 8" xfId="32931" xr:uid="{FAEB6946-5041-43D3-A1CA-DB2EE1BAF179}"/>
    <cellStyle name="SAPBEXexcBad7 2 3 6" xfId="4363" xr:uid="{B2669F02-CCFA-4290-A4AD-7635C575A3B3}"/>
    <cellStyle name="SAPBEXexcBad7 2 3 6 2" xfId="12613" xr:uid="{7EAB98BB-1FD7-4B20-B2A6-24404A07AB6E}"/>
    <cellStyle name="SAPBEXexcBad7 2 3 6 3" xfId="7528" xr:uid="{47B959C5-5C4D-4112-BF04-69EF5996C8C2}"/>
    <cellStyle name="SAPBEXexcBad7 2 3 6 4" xfId="18710" xr:uid="{FA338264-1038-4835-A530-B3942C0AFA4B}"/>
    <cellStyle name="SAPBEXexcBad7 2 3 6 5" xfId="22462" xr:uid="{8123E97A-0A4B-491E-ABE9-48EFB71555D7}"/>
    <cellStyle name="SAPBEXexcBad7 2 3 6 6" xfId="26128" xr:uid="{24155BCA-C625-48A2-8B28-1D360F7FFAB6}"/>
    <cellStyle name="SAPBEXexcBad7 2 3 6 7" xfId="29659" xr:uid="{555F7541-3390-4560-A79E-3D9326AAA440}"/>
    <cellStyle name="SAPBEXexcBad7 2 3 6 8" xfId="32921" xr:uid="{676B2C75-0576-4AA5-829F-44ED8AC4419E}"/>
    <cellStyle name="SAPBEXexcBad7 2 3 7" xfId="4619" xr:uid="{A3FF1993-1DF4-4932-8AA3-1D6EA0758C2A}"/>
    <cellStyle name="SAPBEXexcBad7 2 3 7 2" xfId="12421" xr:uid="{D30043C3-AB9F-444F-896E-912B53180EF3}"/>
    <cellStyle name="SAPBEXexcBad7 2 3 7 3" xfId="9819" xr:uid="{8B3E3550-CF68-4786-92EB-D22FC4A41BE6}"/>
    <cellStyle name="SAPBEXexcBad7 2 3 7 4" xfId="18966" xr:uid="{40810639-8A20-427C-9457-AA1C8CFB4330}"/>
    <cellStyle name="SAPBEXexcBad7 2 3 7 5" xfId="22718" xr:uid="{0CFAA880-9949-444A-9A7C-7A55F20E6F8C}"/>
    <cellStyle name="SAPBEXexcBad7 2 3 7 6" xfId="26383" xr:uid="{F91CF6C2-50CE-49E0-8E32-006BB6F02829}"/>
    <cellStyle name="SAPBEXexcBad7 2 3 7 7" xfId="29915" xr:uid="{8F5DC47C-830A-4B69-8FC6-6B11295AD301}"/>
    <cellStyle name="SAPBEXexcBad7 2 3 7 8" xfId="33175" xr:uid="{29C37B51-E689-4A9E-975F-65554741A69D}"/>
    <cellStyle name="SAPBEXexcBad7 2 3 8" xfId="9948" xr:uid="{33C5C3FB-AA90-4657-9645-6D569BB765D5}"/>
    <cellStyle name="SAPBEXexcBad7 2 3 9" xfId="13770" xr:uid="{E942B84B-91B1-4372-A358-C53BE0414070}"/>
    <cellStyle name="SAPBEXexcBad7 2 4" xfId="2408" xr:uid="{FDCB33C9-DE70-4370-AA73-400C5546D843}"/>
    <cellStyle name="SAPBEXexcBad7 2 4 2" xfId="10369" xr:uid="{52D651C6-2FEC-4338-9C16-B458FFC50A43}"/>
    <cellStyle name="SAPBEXexcBad7 2 4 3" xfId="11248" xr:uid="{EDF280BE-C6F8-4CA5-BBA3-19C209D1B225}"/>
    <cellStyle name="SAPBEXexcBad7 2 4 4" xfId="8292" xr:uid="{42ADAE3A-0859-4F40-9490-52E6B8BBEB69}"/>
    <cellStyle name="SAPBEXexcBad7 2 4 5" xfId="19418" xr:uid="{0DE30C39-F822-4F83-8EFC-340D243DDB4A}"/>
    <cellStyle name="SAPBEXexcBad7 2 4 6" xfId="20538" xr:uid="{51759792-7F9E-4E56-A740-700578010C8E}"/>
    <cellStyle name="SAPBEXexcBad7 2 4 7" xfId="26831" xr:uid="{B4C6CE88-D240-4F35-BC5C-92C81B4A782E}"/>
    <cellStyle name="SAPBEXexcBad7 2 4 8" xfId="30304" xr:uid="{37DC400E-F47C-4CD9-A5E5-6B6E1E9EAA02}"/>
    <cellStyle name="SAPBEXexcBad7 2 4 9" xfId="34618" xr:uid="{AE265576-47BF-4B93-A12A-06FA9F1DBD2A}"/>
    <cellStyle name="SAPBEXexcBad7 2 5" xfId="2147" xr:uid="{A483436F-858E-4763-A366-419B652AA543}"/>
    <cellStyle name="SAPBEXexcBad7 2 5 2" xfId="9584" xr:uid="{E37FC603-4174-4AA2-9879-2A833E1730A7}"/>
    <cellStyle name="SAPBEXexcBad7 2 5 3" xfId="14218" xr:uid="{0DFA5145-0884-420E-80E5-5275972BA134}"/>
    <cellStyle name="SAPBEXexcBad7 2 5 4" xfId="15352" xr:uid="{1C3F71DE-1DE5-4C09-AD61-99FF42EE4512}"/>
    <cellStyle name="SAPBEXexcBad7 2 5 5" xfId="8782" xr:uid="{91C5AA1C-38D3-4D7E-88E7-3655ACF6BF09}"/>
    <cellStyle name="SAPBEXexcBad7 2 5 6" xfId="23216" xr:uid="{E97756E0-50DA-4E45-A23F-571ADFAAE851}"/>
    <cellStyle name="SAPBEXexcBad7 2 5 7" xfId="11907" xr:uid="{4D159711-CB22-4850-B2F6-832A402370D2}"/>
    <cellStyle name="SAPBEXexcBad7 2 5 8" xfId="27455" xr:uid="{D2A5F014-B60E-43BB-BE9F-4BCD1FC7C033}"/>
    <cellStyle name="SAPBEXexcBad7 2 5 9" xfId="34203" xr:uid="{6D18A446-2679-49D2-852C-2155E462FA3F}"/>
    <cellStyle name="SAPBEXexcBad7 2 6" xfId="3246" xr:uid="{E189F939-8314-4BBA-B384-9B693FACF4D5}"/>
    <cellStyle name="SAPBEXexcBad7 2 6 2" xfId="9224" xr:uid="{9C37966D-2C2C-4A04-BAD8-612DE134AFB0}"/>
    <cellStyle name="SAPBEXexcBad7 2 6 3" xfId="16946" xr:uid="{39F3C201-DBC5-4CDA-9779-9B5AA67E9EC6}"/>
    <cellStyle name="SAPBEXexcBad7 2 6 4" xfId="17593" xr:uid="{DF6A7D29-3271-47B8-BFEF-CA54C7A411FE}"/>
    <cellStyle name="SAPBEXexcBad7 2 6 5" xfId="21349" xr:uid="{28700659-42D1-4B34-81B6-6C261870DA82}"/>
    <cellStyle name="SAPBEXexcBad7 2 6 6" xfId="25011" xr:uid="{BA56555A-2465-4A0E-9A2A-F7186D42105B}"/>
    <cellStyle name="SAPBEXexcBad7 2 6 7" xfId="28542" xr:uid="{187EA3B8-C2A1-4F2A-A106-1DACDAEA9DEB}"/>
    <cellStyle name="SAPBEXexcBad7 2 6 8" xfId="31822" xr:uid="{1011B1ED-20D4-4091-A4E7-07EA67BB4493}"/>
    <cellStyle name="SAPBEXexcBad7 2 7" xfId="3897" xr:uid="{AE82E1A0-7067-4D9D-B446-8011F62C3358}"/>
    <cellStyle name="SAPBEXexcBad7 2 7 2" xfId="8631" xr:uid="{C01C166C-C14D-4E46-99B5-ADE0DA9D4951}"/>
    <cellStyle name="SAPBEXexcBad7 2 7 3" xfId="13664" xr:uid="{3FBF18C1-CFB1-4F7F-B9FF-AB6B97AF9455}"/>
    <cellStyle name="SAPBEXexcBad7 2 7 4" xfId="18244" xr:uid="{ABED898D-5942-44F3-90EB-88B7B4A42BCD}"/>
    <cellStyle name="SAPBEXexcBad7 2 7 5" xfId="21997" xr:uid="{794B62FA-7F2E-4FC3-9D55-5165230B61CD}"/>
    <cellStyle name="SAPBEXexcBad7 2 7 6" xfId="25662" xr:uid="{32527CEC-8B6B-4C7B-8066-0C927F10ED1E}"/>
    <cellStyle name="SAPBEXexcBad7 2 7 7" xfId="29193" xr:uid="{F605BC16-CA8D-42C6-A9CF-0597AB683C32}"/>
    <cellStyle name="SAPBEXexcBad7 2 7 8" xfId="32462" xr:uid="{95F74F6D-3197-4B99-B0BC-E880F41DF5EE}"/>
    <cellStyle name="SAPBEXexcBad7 2 8" xfId="3764" xr:uid="{2567DDAD-2E5F-4F49-A3EE-DE4513BC4CF0}"/>
    <cellStyle name="SAPBEXexcBad7 2 8 2" xfId="13020" xr:uid="{E0204AE9-8CC5-456C-8FCC-C13A2E9D4927}"/>
    <cellStyle name="SAPBEXexcBad7 2 8 3" xfId="15645" xr:uid="{404EC9E9-1196-468F-97B5-3928F674AFDC}"/>
    <cellStyle name="SAPBEXexcBad7 2 8 4" xfId="18111" xr:uid="{03159B42-882A-4CE5-80A0-68FD82325792}"/>
    <cellStyle name="SAPBEXexcBad7 2 8 5" xfId="21866" xr:uid="{66B19568-3F07-40A4-990E-DE907231D192}"/>
    <cellStyle name="SAPBEXexcBad7 2 8 6" xfId="25529" xr:uid="{C697AFE6-ED3E-4DA7-A368-F38A61CFDAC4}"/>
    <cellStyle name="SAPBEXexcBad7 2 8 7" xfId="29060" xr:uid="{F8B851EA-C2CF-4332-825C-04E94578FF71}"/>
    <cellStyle name="SAPBEXexcBad7 2 8 8" xfId="32336" xr:uid="{8CCB5D19-2722-4DD7-B5ED-D225F78758A0}"/>
    <cellStyle name="SAPBEXexcBad7 2 9" xfId="2233" xr:uid="{26BA007F-CEA0-4058-89AA-DD22CDBFBEFA}"/>
    <cellStyle name="SAPBEXexcBad7 2 9 2" xfId="10781" xr:uid="{54DA25B9-026E-4DA7-9722-0A93FB370FA6}"/>
    <cellStyle name="SAPBEXexcBad7 2 9 3" xfId="14477" xr:uid="{322BEBAA-7E79-4385-8485-064CDE03BD81}"/>
    <cellStyle name="SAPBEXexcBad7 2 9 4" xfId="13447" xr:uid="{399D072C-F41B-4995-848F-991E71DFF2D6}"/>
    <cellStyle name="SAPBEXexcBad7 2 9 5" xfId="19451" xr:uid="{E78121AE-A599-4124-985E-A8B44E88575C}"/>
    <cellStyle name="SAPBEXexcBad7 2 9 6" xfId="20168" xr:uid="{55F806B6-9F1D-4165-8EB0-A6B9388D97F8}"/>
    <cellStyle name="SAPBEXexcBad7 2 9 7" xfId="10859" xr:uid="{F3B156C3-FED0-4FDC-863A-F4A009FA4376}"/>
    <cellStyle name="SAPBEXexcBad7 2 9 8" xfId="27057" xr:uid="{5600C865-191C-493A-918D-78DE913C5F95}"/>
    <cellStyle name="SAPBEXexcBad7 20" xfId="15321" xr:uid="{FCB49EC4-4D91-4A1E-8F99-F837FF383514}"/>
    <cellStyle name="SAPBEXexcBad7 21" xfId="20291" xr:uid="{01F688D5-5A07-4C50-8A80-7DC5F1F2EBAA}"/>
    <cellStyle name="SAPBEXexcBad7 22" xfId="23979" xr:uid="{1EABD7F9-FC66-43DF-9067-1129164B5331}"/>
    <cellStyle name="SAPBEXexcBad7 23" xfId="23543" xr:uid="{B0027402-553D-43BA-96FC-04D16C051620}"/>
    <cellStyle name="SAPBEXexcBad7 3" xfId="1123" xr:uid="{FD543A3C-7A61-46E3-A4BC-52634CE6A5D9}"/>
    <cellStyle name="SAPBEXexcBad7 3 10" xfId="13114" xr:uid="{BE25B1D8-4262-44B3-8536-40F54214705A}"/>
    <cellStyle name="SAPBEXexcBad7 3 11" xfId="15571" xr:uid="{D96980F9-26A2-4443-8275-464FE1B2DAD2}"/>
    <cellStyle name="SAPBEXexcBad7 3 12" xfId="14915" xr:uid="{92CB8E3E-B65B-4136-8093-1E06F874CF92}"/>
    <cellStyle name="SAPBEXexcBad7 3 13" xfId="19827" xr:uid="{F9C02012-9B49-49D0-873F-4BD4000D66F8}"/>
    <cellStyle name="SAPBEXexcBad7 3 14" xfId="23587" xr:uid="{0FFD0D8A-BDD8-423B-BF0C-E248C4772F31}"/>
    <cellStyle name="SAPBEXexcBad7 3 15" xfId="27196" xr:uid="{47A6BC50-882C-452A-9660-E4B2B423C1E1}"/>
    <cellStyle name="SAPBEXexcBad7 3 16" xfId="30655" xr:uid="{D8B34BF5-CCE1-4451-BDC5-4214F883D347}"/>
    <cellStyle name="SAPBEXexcBad7 3 17" xfId="35046" xr:uid="{1056042D-D1A0-411D-8573-860A39ACFFF7}"/>
    <cellStyle name="SAPBEXexcBad7 3 2" xfId="1124" xr:uid="{44E553FD-A6EA-495C-BB40-A1D6F18D677C}"/>
    <cellStyle name="SAPBEXexcBad7 3 2 10" xfId="15700" xr:uid="{09E28582-2D62-43D1-9FC0-8912D0B2D4DC}"/>
    <cellStyle name="SAPBEXexcBad7 3 2 11" xfId="10602" xr:uid="{31B6F545-3C3D-4B16-BEAC-D6298C786249}"/>
    <cellStyle name="SAPBEXexcBad7 3 2 12" xfId="19826" xr:uid="{A3CB6E24-BE81-4506-8454-E20CF511445A}"/>
    <cellStyle name="SAPBEXexcBad7 3 2 13" xfId="23586" xr:uid="{C25F6A5C-F5F1-4655-AE8C-DE5C8426633A}"/>
    <cellStyle name="SAPBEXexcBad7 3 2 14" xfId="27195" xr:uid="{B9C5AA59-0313-4FBC-A8E9-130874BE04DA}"/>
    <cellStyle name="SAPBEXexcBad7 3 2 15" xfId="30654" xr:uid="{92FE3680-C1D5-40FC-A763-4623DB4F2536}"/>
    <cellStyle name="SAPBEXexcBad7 3 2 2" xfId="1642" xr:uid="{F8DB1C6F-8934-4475-BF93-09F765587916}"/>
    <cellStyle name="SAPBEXexcBad7 3 2 2 10" xfId="13514" xr:uid="{D6EFDDD5-434B-456F-810A-474E5E5F399A}"/>
    <cellStyle name="SAPBEXexcBad7 3 2 2 11" xfId="15587" xr:uid="{C5BCCF43-FF68-4E41-B620-CA6AC6FDF614}"/>
    <cellStyle name="SAPBEXexcBad7 3 2 2 12" xfId="24194" xr:uid="{84A093C7-A020-4465-9D20-0B40BD4AFC7E}"/>
    <cellStyle name="SAPBEXexcBad7 3 2 2 13" xfId="20286" xr:uid="{DCEED35C-049E-4E7A-AEAC-3261475388DD}"/>
    <cellStyle name="SAPBEXexcBad7 3 2 2 14" xfId="30509" xr:uid="{EAD70274-1A5E-4BD1-AB22-1F889EBB2761}"/>
    <cellStyle name="SAPBEXexcBad7 3 2 2 2" xfId="2885" xr:uid="{53D136E4-8F50-4484-AF91-A24C7493D69A}"/>
    <cellStyle name="SAPBEXexcBad7 3 2 2 2 2" xfId="10628" xr:uid="{C8A863D4-236C-46BC-932B-AF35EB5F25E9}"/>
    <cellStyle name="SAPBEXexcBad7 3 2 2 2 3" xfId="14693" xr:uid="{FEA517D5-EEF1-4C32-BB4C-E5C4F2A023CC}"/>
    <cellStyle name="SAPBEXexcBad7 3 2 2 2 4" xfId="17233" xr:uid="{CF1EECD3-978D-4152-9324-84CA0DE480B6}"/>
    <cellStyle name="SAPBEXexcBad7 3 2 2 2 5" xfId="20991" xr:uid="{C3CAB052-9E8F-415F-80C6-A6CCBC951DF2}"/>
    <cellStyle name="SAPBEXexcBad7 3 2 2 2 6" xfId="24652" xr:uid="{710F6641-3530-4470-AF96-BE7D8E6F79DA}"/>
    <cellStyle name="SAPBEXexcBad7 3 2 2 2 7" xfId="28181" xr:uid="{90E92F4C-F27A-4B49-B60F-0F53FAEF9C69}"/>
    <cellStyle name="SAPBEXexcBad7 3 2 2 2 8" xfId="31467" xr:uid="{835C4DC2-4753-47BC-8CD8-73D4A7CCAA9A}"/>
    <cellStyle name="SAPBEXexcBad7 3 2 2 3" xfId="3391" xr:uid="{0DB25C11-B0D6-411B-9660-3625A20BFBD0}"/>
    <cellStyle name="SAPBEXexcBad7 3 2 2 3 2" xfId="9524" xr:uid="{D766BC81-7ADD-4FDA-8A15-3A14C8083159}"/>
    <cellStyle name="SAPBEXexcBad7 3 2 2 3 3" xfId="15024" xr:uid="{DE31F1AC-B4A1-45D3-BDE4-FE98DF4138FC}"/>
    <cellStyle name="SAPBEXexcBad7 3 2 2 3 4" xfId="17738" xr:uid="{E58C51D8-6C1D-4F9D-98B8-FC3462B9FD01}"/>
    <cellStyle name="SAPBEXexcBad7 3 2 2 3 5" xfId="21494" xr:uid="{30058BD0-CA76-4650-BC58-655B1B520BF4}"/>
    <cellStyle name="SAPBEXexcBad7 3 2 2 3 6" xfId="25156" xr:uid="{5C2F69E9-6EBC-4912-A8EA-262E3969BAF4}"/>
    <cellStyle name="SAPBEXexcBad7 3 2 2 3 7" xfId="28687" xr:uid="{60E9EA5F-6FE6-4B56-9548-8CC6887BD77B}"/>
    <cellStyle name="SAPBEXexcBad7 3 2 2 3 8" xfId="31966" xr:uid="{9E1CED1E-BEDA-413E-8932-22BCC71D1BA9}"/>
    <cellStyle name="SAPBEXexcBad7 3 2 2 4" xfId="3253" xr:uid="{E1DE2037-3A19-4DCE-B1B3-DF3C9C293C76}"/>
    <cellStyle name="SAPBEXexcBad7 3 2 2 4 2" xfId="8987" xr:uid="{9A5C29E9-3D59-484C-8571-9D83C4A8D829}"/>
    <cellStyle name="SAPBEXexcBad7 3 2 2 4 3" xfId="12050" xr:uid="{8D6D032A-3A7B-4541-8330-C2AEC0079022}"/>
    <cellStyle name="SAPBEXexcBad7 3 2 2 4 4" xfId="17600" xr:uid="{D88D18B5-94D7-4B01-9E92-C0C0A879FEF3}"/>
    <cellStyle name="SAPBEXexcBad7 3 2 2 4 5" xfId="21356" xr:uid="{E0427F47-1528-4C4B-9DA3-B13BE51532A8}"/>
    <cellStyle name="SAPBEXexcBad7 3 2 2 4 6" xfId="25018" xr:uid="{E3DBB602-3A7F-4A52-8A6E-59D471B81F9D}"/>
    <cellStyle name="SAPBEXexcBad7 3 2 2 4 7" xfId="28549" xr:uid="{002317EF-9E80-4A5D-B12E-98141B6B6DB2}"/>
    <cellStyle name="SAPBEXexcBad7 3 2 2 4 8" xfId="31829" xr:uid="{25A99955-F451-48BE-9382-DED7B44EC2AA}"/>
    <cellStyle name="SAPBEXexcBad7 3 2 2 5" xfId="2472" xr:uid="{39107674-8B50-4543-B9E2-8FDFB434A985}"/>
    <cellStyle name="SAPBEXexcBad7 3 2 2 5 2" xfId="11103" xr:uid="{5EE76D77-192E-4AE6-91B2-AE8196728C50}"/>
    <cellStyle name="SAPBEXexcBad7 3 2 2 5 3" xfId="16493" xr:uid="{630A4F82-4DBF-4D7B-BCB4-0D07EF5F21A8}"/>
    <cellStyle name="SAPBEXexcBad7 3 2 2 5 4" xfId="14100" xr:uid="{8F764CB6-3573-4A65-AF58-D0322194EBD1}"/>
    <cellStyle name="SAPBEXexcBad7 3 2 2 5 5" xfId="14116" xr:uid="{AA3B788C-17F5-4147-8399-2B169CAA4E30}"/>
    <cellStyle name="SAPBEXexcBad7 3 2 2 5 6" xfId="23140" xr:uid="{18E07A67-048E-4DF4-A1D2-505AC2C45F29}"/>
    <cellStyle name="SAPBEXexcBad7 3 2 2 5 7" xfId="26790" xr:uid="{508FA18D-8F0A-4F23-BA70-5822CF19C4D5}"/>
    <cellStyle name="SAPBEXexcBad7 3 2 2 5 8" xfId="23652" xr:uid="{39E015EB-C990-4645-9577-E4A19A7EFCD6}"/>
    <cellStyle name="SAPBEXexcBad7 3 2 2 6" xfId="4396" xr:uid="{82ABFEC1-F2C3-4D54-A929-BA02BDE1A066}"/>
    <cellStyle name="SAPBEXexcBad7 3 2 2 6 2" xfId="12978" xr:uid="{B4C983BC-B078-4C21-8690-5CFD2268AA47}"/>
    <cellStyle name="SAPBEXexcBad7 3 2 2 6 3" xfId="7200" xr:uid="{3BAA0A24-9599-4488-B574-FC8353FB1DBE}"/>
    <cellStyle name="SAPBEXexcBad7 3 2 2 6 4" xfId="18743" xr:uid="{376C00E5-EC3E-4F04-8696-B3D236114831}"/>
    <cellStyle name="SAPBEXexcBad7 3 2 2 6 5" xfId="22495" xr:uid="{D7B06D3D-0EDB-4D47-AE8D-E2EE0F483EF8}"/>
    <cellStyle name="SAPBEXexcBad7 3 2 2 6 6" xfId="26161" xr:uid="{F6CE7CEE-BEE5-4644-8C3A-6765E54C16AE}"/>
    <cellStyle name="SAPBEXexcBad7 3 2 2 6 7" xfId="29692" xr:uid="{D4B263EE-B022-4D3F-A2F0-4E09B99C343B}"/>
    <cellStyle name="SAPBEXexcBad7 3 2 2 6 8" xfId="32954" xr:uid="{A8A719FD-BDB2-431B-B014-1490DC14796E}"/>
    <cellStyle name="SAPBEXexcBad7 3 2 2 7" xfId="4828" xr:uid="{03BD4637-A6CD-4C6E-9621-455F9E8A5409}"/>
    <cellStyle name="SAPBEXexcBad7 3 2 2 7 2" xfId="12217" xr:uid="{0A6ED753-5F06-425F-9732-C10AB2A463E9}"/>
    <cellStyle name="SAPBEXexcBad7 3 2 2 7 3" xfId="16819" xr:uid="{D896525F-0AA4-48C8-80F5-746193E082D1}"/>
    <cellStyle name="SAPBEXexcBad7 3 2 2 7 4" xfId="19175" xr:uid="{28855D0C-5B3C-4A81-B8A7-6303A76050A9}"/>
    <cellStyle name="SAPBEXexcBad7 3 2 2 7 5" xfId="22926" xr:uid="{3BC7DFBE-A174-4F15-AC0D-BB2D63FA67D9}"/>
    <cellStyle name="SAPBEXexcBad7 3 2 2 7 6" xfId="26592" xr:uid="{532D1F03-A227-449C-9667-2E2E3EE21D0F}"/>
    <cellStyle name="SAPBEXexcBad7 3 2 2 7 7" xfId="30124" xr:uid="{4FDC8D1D-2750-4237-A3AD-0894329E1963}"/>
    <cellStyle name="SAPBEXexcBad7 3 2 2 7 8" xfId="33381" xr:uid="{6DF472BD-492F-46E2-B734-4EF90E85497F}"/>
    <cellStyle name="SAPBEXexcBad7 3 2 2 8" xfId="10091" xr:uid="{94D02357-FDD4-4721-9DA4-B49203141319}"/>
    <cellStyle name="SAPBEXexcBad7 3 2 2 9" xfId="13478" xr:uid="{419D4376-913F-475E-A475-60988A227C54}"/>
    <cellStyle name="SAPBEXexcBad7 3 2 3" xfId="2411" xr:uid="{B0401D03-0701-4B28-BA78-B2F9A01368E7}"/>
    <cellStyle name="SAPBEXexcBad7 3 2 3 2" xfId="8438" xr:uid="{4E8C48B5-9FA6-43C8-BEAC-671A3647EC85}"/>
    <cellStyle name="SAPBEXexcBad7 3 2 3 3" xfId="15508" xr:uid="{99D3F1C1-86F4-4282-9D2A-67D903771C5A}"/>
    <cellStyle name="SAPBEXexcBad7 3 2 3 4" xfId="13607" xr:uid="{5260AA79-B80C-4D70-ADE6-B0BC65F5B0FF}"/>
    <cellStyle name="SAPBEXexcBad7 3 2 3 5" xfId="13694" xr:uid="{F79027C3-7D65-43FE-AE04-03D697E77CD1}"/>
    <cellStyle name="SAPBEXexcBad7 3 2 3 6" xfId="20239" xr:uid="{A871FAD0-56D3-40C8-8BEE-06281461A22F}"/>
    <cellStyle name="SAPBEXexcBad7 3 2 3 7" xfId="23865" xr:uid="{87AF023F-8243-41E3-A299-691F03A93F4C}"/>
    <cellStyle name="SAPBEXexcBad7 3 2 3 8" xfId="30301" xr:uid="{CCB04E1A-A351-4685-983C-C9324AC9A2CE}"/>
    <cellStyle name="SAPBEXexcBad7 3 2 4" xfId="2083" xr:uid="{8F1D8020-5F61-4038-9A4E-7D66CA9D5E59}"/>
    <cellStyle name="SAPBEXexcBad7 3 2 4 2" xfId="8446" xr:uid="{C97D0EA5-AA58-46D9-800F-33DAACD7BC63}"/>
    <cellStyle name="SAPBEXexcBad7 3 2 4 3" xfId="14302" xr:uid="{1CD74A5A-9ED5-47BF-8B52-3F62559E44B8}"/>
    <cellStyle name="SAPBEXexcBad7 3 2 4 4" xfId="7993" xr:uid="{251D2576-4463-4934-B188-71F93E85DB55}"/>
    <cellStyle name="SAPBEXexcBad7 3 2 4 5" xfId="14648" xr:uid="{71B6B53F-E581-40E7-B777-FAA8467DE580}"/>
    <cellStyle name="SAPBEXexcBad7 3 2 4 6" xfId="20051" xr:uid="{4739D09E-6B13-422C-ACE7-956A3506D5BA}"/>
    <cellStyle name="SAPBEXexcBad7 3 2 4 7" xfId="23783" xr:uid="{C54030E7-449E-4320-A527-E11EDAFA78F8}"/>
    <cellStyle name="SAPBEXexcBad7 3 2 4 8" xfId="27533" xr:uid="{AF50006B-27CF-4548-BD30-B3F26205550C}"/>
    <cellStyle name="SAPBEXexcBad7 3 2 5" xfId="3254" xr:uid="{5D5B17F7-4B56-48A0-A57A-940DA6C9C0DC}"/>
    <cellStyle name="SAPBEXexcBad7 3 2 5 2" xfId="10505" xr:uid="{2C214AEC-36C4-4FE5-AB77-F2CCA0A5BA9D}"/>
    <cellStyle name="SAPBEXexcBad7 3 2 5 3" xfId="16907" xr:uid="{75891603-F23B-4730-ABAB-2A181C6A67CF}"/>
    <cellStyle name="SAPBEXexcBad7 3 2 5 4" xfId="17601" xr:uid="{9B4D1ED6-528D-4E9E-886A-BC7923C8578C}"/>
    <cellStyle name="SAPBEXexcBad7 3 2 5 5" xfId="21357" xr:uid="{61381D51-71CC-4201-885E-19ADD493E745}"/>
    <cellStyle name="SAPBEXexcBad7 3 2 5 6" xfId="25019" xr:uid="{28A857A2-A2A0-4993-BA0F-45FAFF529BD0}"/>
    <cellStyle name="SAPBEXexcBad7 3 2 5 7" xfId="28550" xr:uid="{6CF10FAB-FEE4-43AA-9F88-F1E4ABC19931}"/>
    <cellStyle name="SAPBEXexcBad7 3 2 5 8" xfId="31830" xr:uid="{1692F85C-F93C-44C4-BFD2-00C26D4BCA8E}"/>
    <cellStyle name="SAPBEXexcBad7 3 2 6" xfId="3181" xr:uid="{CD37B04B-325B-4158-81CC-4A64C3FA1387}"/>
    <cellStyle name="SAPBEXexcBad7 3 2 6 2" xfId="10817" xr:uid="{BC8921B1-F938-4022-9FCE-FB03C53A183A}"/>
    <cellStyle name="SAPBEXexcBad7 3 2 6 3" xfId="11738" xr:uid="{6314C63C-26FE-4224-9898-24242B3CE8FB}"/>
    <cellStyle name="SAPBEXexcBad7 3 2 6 4" xfId="17528" xr:uid="{9817FA88-9889-4E8A-B85E-B70D16330DFE}"/>
    <cellStyle name="SAPBEXexcBad7 3 2 6 5" xfId="21284" xr:uid="{E411C27B-F92D-4191-A552-210745D640FA}"/>
    <cellStyle name="SAPBEXexcBad7 3 2 6 6" xfId="24946" xr:uid="{73ACAB9B-6F58-4D82-88C1-DBC06FD2AF35}"/>
    <cellStyle name="SAPBEXexcBad7 3 2 6 7" xfId="28477" xr:uid="{C430ABCB-8886-4D94-9009-B98A390F9A01}"/>
    <cellStyle name="SAPBEXexcBad7 3 2 6 8" xfId="31758" xr:uid="{16BD7F24-4396-4F3E-ACFD-84C55D36857D}"/>
    <cellStyle name="SAPBEXexcBad7 3 2 7" xfId="3836" xr:uid="{42D8F7C6-B921-4AF7-8363-206A62D645B0}"/>
    <cellStyle name="SAPBEXexcBad7 3 2 7 2" xfId="6924" xr:uid="{26FD56C6-C5F1-4379-AA74-D132E6861A18}"/>
    <cellStyle name="SAPBEXexcBad7 3 2 7 3" xfId="11859" xr:uid="{CD667E95-AB7F-494E-A7D0-55E230EDF4B4}"/>
    <cellStyle name="SAPBEXexcBad7 3 2 7 4" xfId="18183" xr:uid="{64DBAB7C-75C7-4158-A26B-6DC085B852EE}"/>
    <cellStyle name="SAPBEXexcBad7 3 2 7 5" xfId="21936" xr:uid="{4253372D-8F7C-46F8-AF7E-E9446B18AD9F}"/>
    <cellStyle name="SAPBEXexcBad7 3 2 7 6" xfId="25601" xr:uid="{CD54D814-1685-4A13-92B8-01AFDD60A9A5}"/>
    <cellStyle name="SAPBEXexcBad7 3 2 7 7" xfId="29132" xr:uid="{E7FCF930-E1A4-4EE9-BA4F-D1A1B1F370D6}"/>
    <cellStyle name="SAPBEXexcBad7 3 2 7 8" xfId="32404" xr:uid="{E16B80D0-B000-41AB-B4F8-5FB505605421}"/>
    <cellStyle name="SAPBEXexcBad7 3 2 8" xfId="3890" xr:uid="{D1104827-9E9F-4CC7-A77A-67B54B31BE7D}"/>
    <cellStyle name="SAPBEXexcBad7 3 2 8 2" xfId="7375" xr:uid="{3513F2C6-E11A-4A67-943A-F2A1238B7B65}"/>
    <cellStyle name="SAPBEXexcBad7 3 2 8 3" xfId="15201" xr:uid="{B8061028-C55F-4350-8ECD-1041EB025312}"/>
    <cellStyle name="SAPBEXexcBad7 3 2 8 4" xfId="18237" xr:uid="{BDF5C043-5105-4014-BAB3-624DCF0F9749}"/>
    <cellStyle name="SAPBEXexcBad7 3 2 8 5" xfId="21990" xr:uid="{F3CFA0BE-B3B3-44EF-8A5B-D8942D98ECCD}"/>
    <cellStyle name="SAPBEXexcBad7 3 2 8 6" xfId="25655" xr:uid="{480CF056-43A2-444B-AC66-05207F069743}"/>
    <cellStyle name="SAPBEXexcBad7 3 2 8 7" xfId="29186" xr:uid="{3530264A-C354-4DFD-9136-62B4EB30543F}"/>
    <cellStyle name="SAPBEXexcBad7 3 2 8 8" xfId="32455" xr:uid="{802FF758-F1AA-4A26-A948-A3AC4B53833C}"/>
    <cellStyle name="SAPBEXexcBad7 3 2 9" xfId="12842" xr:uid="{10288454-21C9-4022-962E-DB21FF0342D3}"/>
    <cellStyle name="SAPBEXexcBad7 3 3" xfId="1641" xr:uid="{568337C3-616D-488C-A9A8-5AB8E9395FB1}"/>
    <cellStyle name="SAPBEXexcBad7 3 3 10" xfId="14029" xr:uid="{EB583C2E-573F-4FC7-82F4-3711B7347AC1}"/>
    <cellStyle name="SAPBEXexcBad7 3 3 11" xfId="13845" xr:uid="{4C73C653-3002-44CD-8ECE-6886DCBF9BA2}"/>
    <cellStyle name="SAPBEXexcBad7 3 3 12" xfId="23357" xr:uid="{35AC2611-52EF-466E-9353-EA631E95325D}"/>
    <cellStyle name="SAPBEXexcBad7 3 3 13" xfId="27757" xr:uid="{0C8F9D5E-52B1-4588-A694-44F40F95AB1B}"/>
    <cellStyle name="SAPBEXexcBad7 3 3 14" xfId="30510" xr:uid="{5B222793-AD5F-49C4-826C-31A1E5127AF5}"/>
    <cellStyle name="SAPBEXexcBad7 3 3 2" xfId="2884" xr:uid="{5879086C-BFCF-4C97-A556-5B583BD1BC58}"/>
    <cellStyle name="SAPBEXexcBad7 3 3 2 2" xfId="10691" xr:uid="{89EF5BD7-74AA-4ED1-BDB6-E6A4FC7206CD}"/>
    <cellStyle name="SAPBEXexcBad7 3 3 2 3" xfId="16881" xr:uid="{C46C0DAE-C9D9-4D95-8090-06BE6B1C9A5D}"/>
    <cellStyle name="SAPBEXexcBad7 3 3 2 4" xfId="17232" xr:uid="{0097D310-34BA-44B4-B826-691982910759}"/>
    <cellStyle name="SAPBEXexcBad7 3 3 2 5" xfId="20990" xr:uid="{2988BE44-5444-4C99-955B-EE7A113385D4}"/>
    <cellStyle name="SAPBEXexcBad7 3 3 2 6" xfId="24651" xr:uid="{45D34CDD-036D-4BFF-B5EB-5C146F6BD956}"/>
    <cellStyle name="SAPBEXexcBad7 3 3 2 7" xfId="28180" xr:uid="{5C582B65-8BBF-4D4E-9660-1B3FB41703FD}"/>
    <cellStyle name="SAPBEXexcBad7 3 3 2 8" xfId="31466" xr:uid="{8A722A90-00CF-41E5-BED2-331BA6A627B8}"/>
    <cellStyle name="SAPBEXexcBad7 3 3 3" xfId="3390" xr:uid="{918B7835-E3A1-43EF-A1AD-6D9C94EDFD33}"/>
    <cellStyle name="SAPBEXexcBad7 3 3 3 2" xfId="10027" xr:uid="{5282D873-880C-4006-879E-44BDDEF0CC1D}"/>
    <cellStyle name="SAPBEXexcBad7 3 3 3 3" xfId="7719" xr:uid="{9D35E862-27DC-4105-93DB-06F255C19DEF}"/>
    <cellStyle name="SAPBEXexcBad7 3 3 3 4" xfId="17737" xr:uid="{C10D6F19-C4FE-4E44-95BB-2641748F5558}"/>
    <cellStyle name="SAPBEXexcBad7 3 3 3 5" xfId="21493" xr:uid="{D44228ED-2252-4761-9B40-70A49CD28FA5}"/>
    <cellStyle name="SAPBEXexcBad7 3 3 3 6" xfId="25155" xr:uid="{8AAB5212-DC43-40DE-81B6-6112F834C5C3}"/>
    <cellStyle name="SAPBEXexcBad7 3 3 3 7" xfId="28686" xr:uid="{01D9F264-87BE-4BE7-BE78-8181459E7862}"/>
    <cellStyle name="SAPBEXexcBad7 3 3 3 8" xfId="31965" xr:uid="{5A08DF76-5474-4C0C-B05A-D10161841061}"/>
    <cellStyle name="SAPBEXexcBad7 3 3 4" xfId="2719" xr:uid="{5B645480-3860-4133-873A-77C43DAAD853}"/>
    <cellStyle name="SAPBEXexcBad7 3 3 4 2" xfId="10816" xr:uid="{04941EBE-058A-40E0-9331-1E3AEB81BCB5}"/>
    <cellStyle name="SAPBEXexcBad7 3 3 4 3" xfId="11396" xr:uid="{9CEB1E41-E7FE-4551-BF52-0B5171C8E0A9}"/>
    <cellStyle name="SAPBEXexcBad7 3 3 4 4" xfId="17067" xr:uid="{7892ACA0-0168-47DD-A528-13ABA564B1E4}"/>
    <cellStyle name="SAPBEXexcBad7 3 3 4 5" xfId="20825" xr:uid="{BD639773-C2E0-4788-BAB0-A24B2F9411EA}"/>
    <cellStyle name="SAPBEXexcBad7 3 3 4 6" xfId="24486" xr:uid="{FB51D0E4-303F-49E0-AD72-44BCA07B8C38}"/>
    <cellStyle name="SAPBEXexcBad7 3 3 4 7" xfId="28015" xr:uid="{C2158237-86BF-4AF7-A4CC-8A3F280356D2}"/>
    <cellStyle name="SAPBEXexcBad7 3 3 4 8" xfId="31301" xr:uid="{4565C654-4EA8-42B6-928C-7BC82E806ADE}"/>
    <cellStyle name="SAPBEXexcBad7 3 3 5" xfId="4220" xr:uid="{E4D2AECC-E36B-48BB-AD6E-F4CFD8B77B5A}"/>
    <cellStyle name="SAPBEXexcBad7 3 3 5 2" xfId="6992" xr:uid="{279DA08B-B97E-48C5-B5E3-98DFD10F266B}"/>
    <cellStyle name="SAPBEXexcBad7 3 3 5 3" xfId="6990" xr:uid="{FAF599B7-C420-4152-ADF9-EACCD6B36894}"/>
    <cellStyle name="SAPBEXexcBad7 3 3 5 4" xfId="18567" xr:uid="{40BCF6E6-5523-4102-A146-3906A6C80467}"/>
    <cellStyle name="SAPBEXexcBad7 3 3 5 5" xfId="22320" xr:uid="{A6A8FB70-638B-43D3-8521-7692A8D996C6}"/>
    <cellStyle name="SAPBEXexcBad7 3 3 5 6" xfId="25985" xr:uid="{5192827A-FD56-4037-808A-0F01A0B57ABF}"/>
    <cellStyle name="SAPBEXexcBad7 3 3 5 7" xfId="29516" xr:uid="{963A23A0-69BE-4D5A-8169-728A4386816E}"/>
    <cellStyle name="SAPBEXexcBad7 3 3 5 8" xfId="32781" xr:uid="{381AF176-5BCA-407E-BA65-8610C6EA10F3}"/>
    <cellStyle name="SAPBEXexcBad7 3 3 6" xfId="2052" xr:uid="{B08D54F5-1530-4A4E-A2BA-A98F2AAF9D4B}"/>
    <cellStyle name="SAPBEXexcBad7 3 3 6 2" xfId="9839" xr:uid="{625B31ED-1B11-4391-83D6-51CA57386F65}"/>
    <cellStyle name="SAPBEXexcBad7 3 3 6 3" xfId="13652" xr:uid="{0C9D6AFF-4330-4800-B221-071FEC695769}"/>
    <cellStyle name="SAPBEXexcBad7 3 3 6 4" xfId="15467" xr:uid="{0E1F3669-0CDA-414E-8392-7AF54E91B017}"/>
    <cellStyle name="SAPBEXexcBad7 3 3 6 5" xfId="16128" xr:uid="{125A893A-0C0E-4104-AC3B-68066F9927C6}"/>
    <cellStyle name="SAPBEXexcBad7 3 3 6 6" xfId="20018" xr:uid="{78688F1F-5C6E-4F1D-8123-6BA588A980D1}"/>
    <cellStyle name="SAPBEXexcBad7 3 3 6 7" xfId="13562" xr:uid="{87CCB1F3-2E90-4064-A618-CC03DB968394}"/>
    <cellStyle name="SAPBEXexcBad7 3 3 6 8" xfId="27362" xr:uid="{37AE3A6C-4153-4308-B87C-B5D037448F56}"/>
    <cellStyle name="SAPBEXexcBad7 3 3 7" xfId="4747" xr:uid="{0CE18A97-3C87-412A-ABD5-962488CDCF82}"/>
    <cellStyle name="SAPBEXexcBad7 3 3 7 2" xfId="12298" xr:uid="{F1857689-EBFA-4B5A-83D4-FA85DD8D00CA}"/>
    <cellStyle name="SAPBEXexcBad7 3 3 7 3" xfId="15779" xr:uid="{6CD2154C-4061-47C6-9807-0721AE364EFE}"/>
    <cellStyle name="SAPBEXexcBad7 3 3 7 4" xfId="19094" xr:uid="{BC376CB4-2359-4F78-8117-4D069E8DC090}"/>
    <cellStyle name="SAPBEXexcBad7 3 3 7 5" xfId="22845" xr:uid="{115AEE28-BD82-4798-BE54-83E8D4CDEDC8}"/>
    <cellStyle name="SAPBEXexcBad7 3 3 7 6" xfId="26511" xr:uid="{EA0EA9C6-F36D-4044-A1FF-39952EC496DA}"/>
    <cellStyle name="SAPBEXexcBad7 3 3 7 7" xfId="30043" xr:uid="{03AEC2A7-DA98-4E8C-8D53-C128B2399446}"/>
    <cellStyle name="SAPBEXexcBad7 3 3 7 8" xfId="33300" xr:uid="{1E5E1B84-65BE-4FD1-88BA-C51D04D4FB23}"/>
    <cellStyle name="SAPBEXexcBad7 3 3 8" xfId="9836" xr:uid="{D827A9A3-51AD-41B2-8AEA-2A5A30B54EF2}"/>
    <cellStyle name="SAPBEXexcBad7 3 3 9" xfId="8507" xr:uid="{65BF3043-73CB-4906-AC48-1B2996CA15B7}"/>
    <cellStyle name="SAPBEXexcBad7 3 4" xfId="2410" xr:uid="{4B3CD50F-04C5-4F54-AFDE-185A7BA4BB20}"/>
    <cellStyle name="SAPBEXexcBad7 3 4 2" xfId="9668" xr:uid="{73AC6B64-ECFE-4DEE-AD09-82408DECB702}"/>
    <cellStyle name="SAPBEXexcBad7 3 4 3" xfId="15040" xr:uid="{1D2E5ABE-83A6-4E71-A51F-6B1B3431456D}"/>
    <cellStyle name="SAPBEXexcBad7 3 4 4" xfId="16134" xr:uid="{0331E5CE-D102-4921-87BC-07D962714B02}"/>
    <cellStyle name="SAPBEXexcBad7 3 4 5" xfId="19417" xr:uid="{21EF17A4-8141-4BD9-94C5-6E94C6099623}"/>
    <cellStyle name="SAPBEXexcBad7 3 4 6" xfId="7583" xr:uid="{CDF026D8-0BAF-45AC-9DB6-52E37BD46D04}"/>
    <cellStyle name="SAPBEXexcBad7 3 4 7" xfId="23866" xr:uid="{38B9A2C2-1406-4452-B27C-C08D329E2F31}"/>
    <cellStyle name="SAPBEXexcBad7 3 4 8" xfId="30302" xr:uid="{43C0B34C-4BF6-4BE8-A2BF-865FD382E893}"/>
    <cellStyle name="SAPBEXexcBad7 3 5" xfId="2085" xr:uid="{2BD300C7-5137-4C4A-A72A-7A10D90BE96D}"/>
    <cellStyle name="SAPBEXexcBad7 3 5 2" xfId="10742" xr:uid="{2E2D853C-EAC8-4B01-BED6-FA134C51B05D}"/>
    <cellStyle name="SAPBEXexcBad7 3 5 3" xfId="13967" xr:uid="{CE948807-4B45-461C-9F0E-32E11CD1B871}"/>
    <cellStyle name="SAPBEXexcBad7 3 5 4" xfId="16276" xr:uid="{A25A145C-20CD-40D2-A92F-2AFC8C053720}"/>
    <cellStyle name="SAPBEXexcBad7 3 5 5" xfId="13618" xr:uid="{3BF7AB47-4995-4EDA-8360-A94ACC6B7AB1}"/>
    <cellStyle name="SAPBEXexcBad7 3 5 6" xfId="23221" xr:uid="{A7F02D25-5CEE-4929-A0F2-B56C47F8AE19}"/>
    <cellStyle name="SAPBEXexcBad7 3 5 7" xfId="23785" xr:uid="{4D0C48E9-8245-47C7-AFB2-76E1214D24F4}"/>
    <cellStyle name="SAPBEXexcBad7 3 5 8" xfId="24105" xr:uid="{6B443B1C-DAEF-48BB-861E-FC2ECDD063A2}"/>
    <cellStyle name="SAPBEXexcBad7 3 6" xfId="1831" xr:uid="{726EA422-CBA4-4100-8640-CD35299AECDC}"/>
    <cellStyle name="SAPBEXexcBad7 3 6 2" xfId="11428" xr:uid="{9BF9C996-9FDC-4B6B-AED0-9635E8B6199C}"/>
    <cellStyle name="SAPBEXexcBad7 3 6 3" xfId="16237" xr:uid="{72C8AED6-5166-4D57-BFCC-07A1EABDD353}"/>
    <cellStyle name="SAPBEXexcBad7 3 6 4" xfId="7343" xr:uid="{A5322809-0111-4758-8DDE-EB44C222A2EC}"/>
    <cellStyle name="SAPBEXexcBad7 3 6 5" xfId="20455" xr:uid="{A1A2F0CF-0C35-4614-B3C2-DC01EEA5B086}"/>
    <cellStyle name="SAPBEXexcBad7 3 6 6" xfId="23277" xr:uid="{4EAF87BA-B718-4A52-A7AB-D685B86B282E}"/>
    <cellStyle name="SAPBEXexcBad7 3 6 7" xfId="27698" xr:uid="{1E88FAE6-F7E7-4644-8CE4-8690D7DBA47D}"/>
    <cellStyle name="SAPBEXexcBad7 3 6 8" xfId="30421" xr:uid="{212311EF-46D7-47B7-9E8F-26DC4966C18F}"/>
    <cellStyle name="SAPBEXexcBad7 3 7" xfId="4354" xr:uid="{5DFF9E54-AEFD-4C91-8058-692A15723C8F}"/>
    <cellStyle name="SAPBEXexcBad7 3 7 2" xfId="12622" xr:uid="{BD471E09-57BF-40E4-A335-B103C95A8E13}"/>
    <cellStyle name="SAPBEXexcBad7 3 7 3" xfId="8089" xr:uid="{9AE92DC2-769F-486E-8E6F-35116CCD68AF}"/>
    <cellStyle name="SAPBEXexcBad7 3 7 4" xfId="18701" xr:uid="{6B4D0205-F305-428C-B250-E96A30849C0F}"/>
    <cellStyle name="SAPBEXexcBad7 3 7 5" xfId="22453" xr:uid="{D64683F7-3A75-4B78-9029-FC55878757FD}"/>
    <cellStyle name="SAPBEXexcBad7 3 7 6" xfId="26119" xr:uid="{3B35B407-BB71-4504-B91A-B22D219696FD}"/>
    <cellStyle name="SAPBEXexcBad7 3 7 7" xfId="29650" xr:uid="{1D22BD5D-D5DB-4CDE-A59C-79ABA9544D15}"/>
    <cellStyle name="SAPBEXexcBad7 3 7 8" xfId="32912" xr:uid="{928EF6F8-5356-46DD-87A7-95D1F8B9E41D}"/>
    <cellStyle name="SAPBEXexcBad7 3 8" xfId="4313" xr:uid="{3A55CB86-F55D-4CFC-A9D6-DB0D99C1E692}"/>
    <cellStyle name="SAPBEXexcBad7 3 8 2" xfId="12649" xr:uid="{41891E4E-6073-4024-86C0-76D6B3B57192}"/>
    <cellStyle name="SAPBEXexcBad7 3 8 3" xfId="7345" xr:uid="{9AC95D36-E649-41FB-8B53-976C52B19790}"/>
    <cellStyle name="SAPBEXexcBad7 3 8 4" xfId="18660" xr:uid="{9A11CB7E-D027-4D22-9189-A93B5725A20A}"/>
    <cellStyle name="SAPBEXexcBad7 3 8 5" xfId="22412" xr:uid="{17248B91-22F6-4FA7-B061-ACDAB7B595B4}"/>
    <cellStyle name="SAPBEXexcBad7 3 8 6" xfId="26078" xr:uid="{869018B6-033B-4AEB-A190-2B5590EF65EA}"/>
    <cellStyle name="SAPBEXexcBad7 3 8 7" xfId="29609" xr:uid="{8AA82733-E79C-4254-8531-6BA1D5F6EF6E}"/>
    <cellStyle name="SAPBEXexcBad7 3 8 8" xfId="32872" xr:uid="{0164FFBF-0587-4333-9BF7-757181E7898A}"/>
    <cellStyle name="SAPBEXexcBad7 3 9" xfId="4813" xr:uid="{8D301215-B5D0-48D6-B13B-7F924C8D79C2}"/>
    <cellStyle name="SAPBEXexcBad7 3 9 2" xfId="12232" xr:uid="{AD6CD5AE-9A25-4D7D-9107-D8073C01CECB}"/>
    <cellStyle name="SAPBEXexcBad7 3 9 3" xfId="16812" xr:uid="{22795CB8-33AE-494A-B984-6F19EA257A73}"/>
    <cellStyle name="SAPBEXexcBad7 3 9 4" xfId="19160" xr:uid="{A0A7A3E6-6C84-4163-B54B-7A64DA994B6B}"/>
    <cellStyle name="SAPBEXexcBad7 3 9 5" xfId="22911" xr:uid="{4021E40F-02AC-439E-AA3B-81B68EE8894F}"/>
    <cellStyle name="SAPBEXexcBad7 3 9 6" xfId="26577" xr:uid="{C795B5BC-A6E0-437E-9E81-55F9F4374FEF}"/>
    <cellStyle name="SAPBEXexcBad7 3 9 7" xfId="30109" xr:uid="{F5319A37-3D6B-4429-B50D-A1984C9D13FF}"/>
    <cellStyle name="SAPBEXexcBad7 3 9 8" xfId="33366" xr:uid="{A78C4A3B-E49E-43C4-B793-816013C166C7}"/>
    <cellStyle name="SAPBEXexcBad7 4" xfId="1125" xr:uid="{5B82C7AD-DCCC-49F6-A482-E78477EA3090}"/>
    <cellStyle name="SAPBEXexcBad7 4 10" xfId="9856" xr:uid="{54616996-6381-4079-9200-40DD2AE50D5A}"/>
    <cellStyle name="SAPBEXexcBad7 4 11" xfId="14389" xr:uid="{CF19305B-C228-4C3E-B831-9E0F736183DD}"/>
    <cellStyle name="SAPBEXexcBad7 4 12" xfId="19825" xr:uid="{C8D6A555-6480-4862-ADD2-311317D48497}"/>
    <cellStyle name="SAPBEXexcBad7 4 13" xfId="23585" xr:uid="{54458275-7778-4E49-8AAD-C60C2CBB8EEC}"/>
    <cellStyle name="SAPBEXexcBad7 4 14" xfId="27194" xr:uid="{E9F1BA2E-E04A-43F3-8993-F2DF6C15FD11}"/>
    <cellStyle name="SAPBEXexcBad7 4 15" xfId="30653" xr:uid="{E837F41B-14F8-45AB-8A0B-7DB872253A54}"/>
    <cellStyle name="SAPBEXexcBad7 4 2" xfId="1643" xr:uid="{453BA577-3551-4BDC-92FC-1C88BE6D4FB5}"/>
    <cellStyle name="SAPBEXexcBad7 4 2 10" xfId="14489" xr:uid="{9542D95D-350B-4C62-A5C7-E8D536896E9F}"/>
    <cellStyle name="SAPBEXexcBad7 4 2 11" xfId="20517" xr:uid="{78703FD7-F26E-4E42-AA58-0F147C5F5281}"/>
    <cellStyle name="SAPBEXexcBad7 4 2 12" xfId="23356" xr:uid="{432244A8-2B99-404C-A795-E3B765FA5B7F}"/>
    <cellStyle name="SAPBEXexcBad7 4 2 13" xfId="19738" xr:uid="{8B7FAD51-B66B-4A57-97AB-6C2BAE0525A3}"/>
    <cellStyle name="SAPBEXexcBad7 4 2 14" xfId="30910" xr:uid="{D6881F9C-2CB6-4F86-A286-DB4D3A746CF9}"/>
    <cellStyle name="SAPBEXexcBad7 4 2 2" xfId="2886" xr:uid="{74BAB941-D356-4ED6-B42C-DB3DC19BCE08}"/>
    <cellStyle name="SAPBEXexcBad7 4 2 2 2" xfId="9086" xr:uid="{3344190B-DB84-414B-A06A-22D48144E292}"/>
    <cellStyle name="SAPBEXexcBad7 4 2 2 3" xfId="6840" xr:uid="{516F491C-EE34-4D11-A4FC-D2AC463B2AA6}"/>
    <cellStyle name="SAPBEXexcBad7 4 2 2 4" xfId="17234" xr:uid="{E2DB9758-0018-4AF2-A5C4-B8048C227412}"/>
    <cellStyle name="SAPBEXexcBad7 4 2 2 5" xfId="20992" xr:uid="{9422FAEA-1374-47E3-AC87-EAF726F8F806}"/>
    <cellStyle name="SAPBEXexcBad7 4 2 2 6" xfId="24653" xr:uid="{E4134823-C314-4504-BA9A-91CA824FE413}"/>
    <cellStyle name="SAPBEXexcBad7 4 2 2 7" xfId="28182" xr:uid="{9A1FF803-B00E-4F63-9381-1D2EDE9C76F4}"/>
    <cellStyle name="SAPBEXexcBad7 4 2 2 8" xfId="31468" xr:uid="{7234B92B-0AAA-4DD8-9D96-CF8452EF9C78}"/>
    <cellStyle name="SAPBEXexcBad7 4 2 3" xfId="3392" xr:uid="{DC577DCB-A605-4D2F-9730-0483920A91F5}"/>
    <cellStyle name="SAPBEXexcBad7 4 2 3 2" xfId="8297" xr:uid="{60695215-02A5-4129-805D-86078757A962}"/>
    <cellStyle name="SAPBEXexcBad7 4 2 3 3" xfId="13682" xr:uid="{FDB60F67-92DE-484A-84A9-7A95EDA1C69B}"/>
    <cellStyle name="SAPBEXexcBad7 4 2 3 4" xfId="17739" xr:uid="{2E3D4E72-600B-4642-ACAC-355FCFED1E4F}"/>
    <cellStyle name="SAPBEXexcBad7 4 2 3 5" xfId="21495" xr:uid="{3EAA6480-EFCF-409F-B196-38542D46AF57}"/>
    <cellStyle name="SAPBEXexcBad7 4 2 3 6" xfId="25157" xr:uid="{21CD38A9-B6EB-4929-BC12-C6F277F98E42}"/>
    <cellStyle name="SAPBEXexcBad7 4 2 3 7" xfId="28688" xr:uid="{87ED2854-E754-444D-BA15-9EDDA85468C1}"/>
    <cellStyle name="SAPBEXexcBad7 4 2 3 8" xfId="31967" xr:uid="{8F49AFC1-ADA2-4EF0-AC0E-450F94EE0215}"/>
    <cellStyle name="SAPBEXexcBad7 4 2 4" xfId="1816" xr:uid="{CB2797BF-B3D7-4793-ABED-25883372EC0F}"/>
    <cellStyle name="SAPBEXexcBad7 4 2 4 2" xfId="9427" xr:uid="{BD236952-B78A-4D11-BF85-9C2E0BC51049}"/>
    <cellStyle name="SAPBEXexcBad7 4 2 4 3" xfId="14479" xr:uid="{3AB6CB7F-E7B2-478C-AE62-9B988F2B51A5}"/>
    <cellStyle name="SAPBEXexcBad7 4 2 4 4" xfId="11037" xr:uid="{11CA2003-40C9-4A58-B0E6-12E1734404EF}"/>
    <cellStyle name="SAPBEXexcBad7 4 2 4 5" xfId="19522" xr:uid="{4A70F30E-6E2A-49FA-8272-FEE43382B6D7}"/>
    <cellStyle name="SAPBEXexcBad7 4 2 4 6" xfId="23290" xr:uid="{C66F776D-45F9-4038-84EB-1AE9DCCDEA85}"/>
    <cellStyle name="SAPBEXexcBad7 4 2 4 7" xfId="7831" xr:uid="{9749D4F1-F430-4FC5-BEB9-F473A2A3AD6C}"/>
    <cellStyle name="SAPBEXexcBad7 4 2 4 8" xfId="27252" xr:uid="{BA50813A-9FCD-4A13-80E0-B7D73CD516E5}"/>
    <cellStyle name="SAPBEXexcBad7 4 2 5" xfId="4157" xr:uid="{D2BB2335-6FFD-4496-BBA4-042FE555877C}"/>
    <cellStyle name="SAPBEXexcBad7 4 2 5 2" xfId="7051" xr:uid="{E7C6B98A-3592-4749-B1D6-33528102BBBE}"/>
    <cellStyle name="SAPBEXexcBad7 4 2 5 3" xfId="14435" xr:uid="{1DD74DBA-6CEC-45EB-87CE-F898EB2F331D}"/>
    <cellStyle name="SAPBEXexcBad7 4 2 5 4" xfId="18504" xr:uid="{E7606D9B-2BC9-40E9-B8D9-D8021D80971D}"/>
    <cellStyle name="SAPBEXexcBad7 4 2 5 5" xfId="22257" xr:uid="{BB224A1D-807D-4FC4-9854-F5DBE5120080}"/>
    <cellStyle name="SAPBEXexcBad7 4 2 5 6" xfId="25922" xr:uid="{9F6F7855-A410-4079-891C-3DA3B186A50F}"/>
    <cellStyle name="SAPBEXexcBad7 4 2 5 7" xfId="29453" xr:uid="{E16ADF33-B2D1-4A1D-B143-49775E3623A7}"/>
    <cellStyle name="SAPBEXexcBad7 4 2 5 8" xfId="32719" xr:uid="{838236EF-1175-45FF-B111-20B49CAEB183}"/>
    <cellStyle name="SAPBEXexcBad7 4 2 6" xfId="4333" xr:uid="{BCCED882-B76F-4219-91E7-2E469F66692F}"/>
    <cellStyle name="SAPBEXexcBad7 4 2 6 2" xfId="7227" xr:uid="{FC4D93A6-F2F9-45AA-97D4-9EA86FB21DC2}"/>
    <cellStyle name="SAPBEXexcBad7 4 2 6 3" xfId="8206" xr:uid="{19B3D920-5FD8-4EA9-9BA2-31D089EEF0F7}"/>
    <cellStyle name="SAPBEXexcBad7 4 2 6 4" xfId="18680" xr:uid="{1DB76D0D-02A8-4764-9869-060999D18D28}"/>
    <cellStyle name="SAPBEXexcBad7 4 2 6 5" xfId="22432" xr:uid="{05A3F7C9-82C6-42C1-BF61-AD503F4E018F}"/>
    <cellStyle name="SAPBEXexcBad7 4 2 6 6" xfId="26098" xr:uid="{EE601CA1-DFCE-4EA9-9671-859311DDE06A}"/>
    <cellStyle name="SAPBEXexcBad7 4 2 6 7" xfId="29629" xr:uid="{2E09A7D9-81F4-4B75-82C8-8A4D40A61828}"/>
    <cellStyle name="SAPBEXexcBad7 4 2 6 8" xfId="32892" xr:uid="{97392ADD-FB45-49AF-8738-58AAD4B63F83}"/>
    <cellStyle name="SAPBEXexcBad7 4 2 7" xfId="4057" xr:uid="{71873F42-3F07-4D9F-8EDE-534CE7B1FF5A}"/>
    <cellStyle name="SAPBEXexcBad7 4 2 7 2" xfId="6923" xr:uid="{2B22E033-8BD4-441F-A2EA-68A59574D1D2}"/>
    <cellStyle name="SAPBEXexcBad7 4 2 7 3" xfId="16745" xr:uid="{2AD1521E-25F3-4120-92E1-BE3383714800}"/>
    <cellStyle name="SAPBEXexcBad7 4 2 7 4" xfId="18404" xr:uid="{E2062ADE-F332-452E-A810-6B8E28B1B478}"/>
    <cellStyle name="SAPBEXexcBad7 4 2 7 5" xfId="22157" xr:uid="{4A2AFDE7-06C3-4F50-B077-3C5468ED4489}"/>
    <cellStyle name="SAPBEXexcBad7 4 2 7 6" xfId="25822" xr:uid="{C9DEA5E1-8CF5-40BD-9BE3-798ED7116D85}"/>
    <cellStyle name="SAPBEXexcBad7 4 2 7 7" xfId="29353" xr:uid="{8EF99494-A1D2-4F2F-8FE0-7C4AF15D272F}"/>
    <cellStyle name="SAPBEXexcBad7 4 2 7 8" xfId="32620" xr:uid="{D002820A-DBCB-47A8-AED2-02A0B24FB4CF}"/>
    <cellStyle name="SAPBEXexcBad7 4 2 8" xfId="9589" xr:uid="{660E8BBB-794D-4C44-AFBD-746DFD726F87}"/>
    <cellStyle name="SAPBEXexcBad7 4 2 9" xfId="15075" xr:uid="{A6DCA343-7F31-416A-85E3-0F58F4B6F168}"/>
    <cellStyle name="SAPBEXexcBad7 4 3" xfId="2412" xr:uid="{EF36F4F7-66D0-4592-B95A-ACB4D83A30C4}"/>
    <cellStyle name="SAPBEXexcBad7 4 3 2" xfId="7939" xr:uid="{7C5B3DE2-7496-4084-9F80-9221C21A0821}"/>
    <cellStyle name="SAPBEXexcBad7 4 3 3" xfId="7338" xr:uid="{0AFA48E9-67B6-418A-8D4A-1317E61300B8}"/>
    <cellStyle name="SAPBEXexcBad7 4 3 4" xfId="8202" xr:uid="{9656E882-F473-47F4-BD8A-B109B0A35D29}"/>
    <cellStyle name="SAPBEXexcBad7 4 3 5" xfId="13636" xr:uid="{E48130B4-8C9C-4668-8196-DABCBCB1A855}"/>
    <cellStyle name="SAPBEXexcBad7 4 3 6" xfId="20132" xr:uid="{2CDE8FF0-FAE6-46F3-9C3A-564516B5EDA7}"/>
    <cellStyle name="SAPBEXexcBad7 4 3 7" xfId="20265" xr:uid="{0D5AB2FF-BCF4-46AB-8753-9CD02F86F3EA}"/>
    <cellStyle name="SAPBEXexcBad7 4 3 8" xfId="30300" xr:uid="{8D281D8A-70C6-4658-B5B3-DFBE1F8142D9}"/>
    <cellStyle name="SAPBEXexcBad7 4 4" xfId="2137" xr:uid="{DFDACDBC-83DB-4969-837B-9FC6E398E74A}"/>
    <cellStyle name="SAPBEXexcBad7 4 4 2" xfId="11328" xr:uid="{9DA897A6-577A-4547-B57F-20B79D44DEA6}"/>
    <cellStyle name="SAPBEXexcBad7 4 4 3" xfId="16329" xr:uid="{BF564642-4ACA-46B6-90B2-F929AADA160B}"/>
    <cellStyle name="SAPBEXexcBad7 4 4 4" xfId="14524" xr:uid="{0A0DFCEC-E7D4-402A-85E2-851383371B97}"/>
    <cellStyle name="SAPBEXexcBad7 4 4 5" xfId="15992" xr:uid="{C8967F4C-955D-40B6-8006-872F88179B0B}"/>
    <cellStyle name="SAPBEXexcBad7 4 4 6" xfId="15112" xr:uid="{9D96A0AA-84D1-4277-892F-A6ABDD074ADE}"/>
    <cellStyle name="SAPBEXexcBad7 4 4 7" xfId="23804" xr:uid="{F8DD7CEE-B226-452A-B590-73B6A73A659C}"/>
    <cellStyle name="SAPBEXexcBad7 4 4 8" xfId="27876" xr:uid="{B1B320F6-0565-403D-8079-80BA7B9F6BA3}"/>
    <cellStyle name="SAPBEXexcBad7 4 5" xfId="1814" xr:uid="{2BE81009-8B94-4C71-958A-D8585228101D}"/>
    <cellStyle name="SAPBEXexcBad7 4 5 2" xfId="10995" xr:uid="{5C76E3C1-09C9-47A1-96BD-DF9B06314C8F}"/>
    <cellStyle name="SAPBEXexcBad7 4 5 3" xfId="16569" xr:uid="{667B5FB5-35A3-4448-A45A-6A85ADE82FBC}"/>
    <cellStyle name="SAPBEXexcBad7 4 5 4" xfId="13829" xr:uid="{DF908935-2BD6-4CB6-80EA-9E38ADF0CC87}"/>
    <cellStyle name="SAPBEXexcBad7 4 5 5" xfId="19524" xr:uid="{AA34D29B-4041-495F-A00E-91263FA1586B}"/>
    <cellStyle name="SAPBEXexcBad7 4 5 6" xfId="24139" xr:uid="{6644282F-61C6-41CA-AB40-59B829F0A5DC}"/>
    <cellStyle name="SAPBEXexcBad7 4 5 7" xfId="26937" xr:uid="{959BFD23-EFFC-4395-91F6-78CC3099A8EA}"/>
    <cellStyle name="SAPBEXexcBad7 4 5 8" xfId="27253" xr:uid="{B2282946-E319-4F59-B740-348661C1479F}"/>
    <cellStyle name="SAPBEXexcBad7 4 6" xfId="2640" xr:uid="{A72FF775-E2DD-4DDB-A11E-95CFD341957E}"/>
    <cellStyle name="SAPBEXexcBad7 4 6 2" xfId="9083" xr:uid="{905252F5-26F3-455B-BFD6-5FEE65B514D8}"/>
    <cellStyle name="SAPBEXexcBad7 4 6 3" xfId="14283" xr:uid="{C57C1DF2-5C31-47A5-B278-61928731B4CE}"/>
    <cellStyle name="SAPBEXexcBad7 4 6 4" xfId="15870" xr:uid="{7DEBB346-0463-4DBD-A911-033C168D8CBD}"/>
    <cellStyle name="SAPBEXexcBad7 4 6 5" xfId="20747" xr:uid="{AACEE115-3353-4A9C-8734-6D182E9DA851}"/>
    <cellStyle name="SAPBEXexcBad7 4 6 6" xfId="24407" xr:uid="{81CE6ECF-FD5B-42E9-B075-BE36A7C1F17A}"/>
    <cellStyle name="SAPBEXexcBad7 4 6 7" xfId="27936" xr:uid="{6FD36AD9-2A86-451E-8D57-5ED83F486D36}"/>
    <cellStyle name="SAPBEXexcBad7 4 6 8" xfId="31225" xr:uid="{F201C252-17BF-470F-9263-852BC1FC7E04}"/>
    <cellStyle name="SAPBEXexcBad7 4 7" xfId="4235" xr:uid="{22C63FF2-8C9F-475C-973D-E41774826F0C}"/>
    <cellStyle name="SAPBEXexcBad7 4 7 2" xfId="7102" xr:uid="{8EF3F96A-0974-4EE5-8910-E2750884A9B0}"/>
    <cellStyle name="SAPBEXexcBad7 4 7 3" xfId="10949" xr:uid="{3CEA847E-4DDE-4147-B1B0-D6F5AACC2382}"/>
    <cellStyle name="SAPBEXexcBad7 4 7 4" xfId="18582" xr:uid="{48C49404-3C65-4D18-9FB7-DA6427AF71EE}"/>
    <cellStyle name="SAPBEXexcBad7 4 7 5" xfId="22334" xr:uid="{BB86995C-5B68-48D2-BCED-4762EB9C737C}"/>
    <cellStyle name="SAPBEXexcBad7 4 7 6" xfId="26000" xr:uid="{7A7C76ED-E436-44EC-BC13-E3D759ADB447}"/>
    <cellStyle name="SAPBEXexcBad7 4 7 7" xfId="29531" xr:uid="{8933FE72-2C56-4730-BDCC-4C48E452FECF}"/>
    <cellStyle name="SAPBEXexcBad7 4 7 8" xfId="32794" xr:uid="{5D86FADB-98D2-4904-9F27-A189ACB8171B}"/>
    <cellStyle name="SAPBEXexcBad7 4 8" xfId="4597" xr:uid="{578DEA72-2160-4E8D-A385-473A4C70A07D}"/>
    <cellStyle name="SAPBEXexcBad7 4 8 2" xfId="12441" xr:uid="{CC7C1E15-B25A-42FA-A027-18354E254167}"/>
    <cellStyle name="SAPBEXexcBad7 4 8 3" xfId="14920" xr:uid="{AD9D56DD-BD3E-4999-9AF7-09365202CD40}"/>
    <cellStyle name="SAPBEXexcBad7 4 8 4" xfId="18944" xr:uid="{6C205B51-999D-4E36-8374-41BB4EC6AA42}"/>
    <cellStyle name="SAPBEXexcBad7 4 8 5" xfId="22696" xr:uid="{41903062-4267-4C92-9062-4AAED5515159}"/>
    <cellStyle name="SAPBEXexcBad7 4 8 6" xfId="26361" xr:uid="{088B47A7-D157-424A-8F48-12B9E76971CC}"/>
    <cellStyle name="SAPBEXexcBad7 4 8 7" xfId="29893" xr:uid="{D46C3885-6CBF-49C5-8780-4DA42E4E4795}"/>
    <cellStyle name="SAPBEXexcBad7 4 8 8" xfId="33153" xr:uid="{0095C947-E9FA-4BAC-BE06-7D6F2EC0FD3E}"/>
    <cellStyle name="SAPBEXexcBad7 4 9" xfId="10925" xr:uid="{6A26CF41-35EB-496C-AAB1-37E560CE0D46}"/>
    <cellStyle name="SAPBEXexcBad7 5" xfId="1354" xr:uid="{91C1F6F7-7FA3-425B-A59F-25DFC0851F51}"/>
    <cellStyle name="SAPBEXexcBad7 5 10" xfId="14275" xr:uid="{9C5496D5-410C-4A3F-B57B-4431B943772C}"/>
    <cellStyle name="SAPBEXexcBad7 5 11" xfId="12107" xr:uid="{847F33A2-B8B5-44D1-AC8B-5DAD6249E7E7}"/>
    <cellStyle name="SAPBEXexcBad7 5 12" xfId="11747" xr:uid="{A5A4BA61-105D-473A-B451-5C1F14C6872F}"/>
    <cellStyle name="SAPBEXexcBad7 5 13" xfId="23413" xr:uid="{0F750C37-5ADF-44BD-B7FC-61A66380EB71}"/>
    <cellStyle name="SAPBEXexcBad7 5 14" xfId="19705" xr:uid="{462E40F6-1BC8-45B4-B61A-3B6B174EDCC8}"/>
    <cellStyle name="SAPBEXexcBad7 5 15" xfId="19694" xr:uid="{D29E29C6-6505-4294-AD45-E1FD5EC8F1B7}"/>
    <cellStyle name="SAPBEXexcBad7 5 2" xfId="1762" xr:uid="{055ACA54-A01C-4A91-9FC8-305C59F7CBD8}"/>
    <cellStyle name="SAPBEXexcBad7 5 2 10" xfId="10641" xr:uid="{A5CB114E-DEBE-4823-B187-9578A1086D52}"/>
    <cellStyle name="SAPBEXexcBad7 5 2 11" xfId="19556" xr:uid="{A9790F6F-3F15-4279-B111-0B4D3EF3ABCE}"/>
    <cellStyle name="SAPBEXexcBad7 5 2 12" xfId="24157" xr:uid="{C243BBD6-2C41-4413-BEF8-C003C25DF194}"/>
    <cellStyle name="SAPBEXexcBad7 5 2 13" xfId="15529" xr:uid="{15D809AF-E64B-4684-AAFD-7A5C158B0FBC}"/>
    <cellStyle name="SAPBEXexcBad7 5 2 14" xfId="30866" xr:uid="{9B8CD2EB-B5E1-4298-8B05-ACD27B80E0A6}"/>
    <cellStyle name="SAPBEXexcBad7 5 2 2" xfId="3005" xr:uid="{F1AF8458-5B40-4345-928A-0A1BF08DFC9E}"/>
    <cellStyle name="SAPBEXexcBad7 5 2 2 2" xfId="8411" xr:uid="{B8B0EF22-47F8-4DD2-959E-030A2253F131}"/>
    <cellStyle name="SAPBEXexcBad7 5 2 2 3" xfId="14661" xr:uid="{8D3FEE26-A5C5-43A8-9688-4E31F0236178}"/>
    <cellStyle name="SAPBEXexcBad7 5 2 2 4" xfId="17353" xr:uid="{1D382ECF-7987-42FA-8E6B-139C1A7F2313}"/>
    <cellStyle name="SAPBEXexcBad7 5 2 2 5" xfId="21111" xr:uid="{99AA8091-9A4A-4773-B594-B535BFE6CAE9}"/>
    <cellStyle name="SAPBEXexcBad7 5 2 2 6" xfId="24772" xr:uid="{82DD2F45-45BF-4D16-8533-E030AB920883}"/>
    <cellStyle name="SAPBEXexcBad7 5 2 2 7" xfId="28301" xr:uid="{36989DAB-3AC3-4CDD-BA45-143F832D763E}"/>
    <cellStyle name="SAPBEXexcBad7 5 2 2 8" xfId="31587" xr:uid="{15AC39FD-DE05-4B78-81C3-C968BA8EE067}"/>
    <cellStyle name="SAPBEXexcBad7 5 2 3" xfId="3511" xr:uid="{AAE4FA4B-4E60-43DD-9662-C9E97E6A0A02}"/>
    <cellStyle name="SAPBEXexcBad7 5 2 3 2" xfId="10380" xr:uid="{C528AFE1-0531-4705-AEC0-92A36DE16BBF}"/>
    <cellStyle name="SAPBEXexcBad7 5 2 3 3" xfId="7374" xr:uid="{24860BA0-D888-411A-9A8B-6DCEF90767FA}"/>
    <cellStyle name="SAPBEXexcBad7 5 2 3 4" xfId="17858" xr:uid="{3AE3377C-AC87-4689-B351-89FA10831244}"/>
    <cellStyle name="SAPBEXexcBad7 5 2 3 5" xfId="21614" xr:uid="{0D2E0F2C-E57C-4F01-914E-B9EF026A8453}"/>
    <cellStyle name="SAPBEXexcBad7 5 2 3 6" xfId="25276" xr:uid="{3948D191-3DFB-418F-8A23-CD08E512B5F7}"/>
    <cellStyle name="SAPBEXexcBad7 5 2 3 7" xfId="28807" xr:uid="{D2C5962F-9449-400E-A30C-8E167584D05F}"/>
    <cellStyle name="SAPBEXexcBad7 5 2 3 8" xfId="32086" xr:uid="{655E80D5-8B64-4FAF-A48E-D4B7B68842C1}"/>
    <cellStyle name="SAPBEXexcBad7 5 2 4" xfId="3611" xr:uid="{A6F01806-356D-429F-B444-4DABE2519C4B}"/>
    <cellStyle name="SAPBEXexcBad7 5 2 4 2" xfId="8139" xr:uid="{83382028-11A9-4162-B9FC-75FDA4D88E16}"/>
    <cellStyle name="SAPBEXexcBad7 5 2 4 3" xfId="11346" xr:uid="{D19AC530-8E0F-4366-982D-083CA9FB16C2}"/>
    <cellStyle name="SAPBEXexcBad7 5 2 4 4" xfId="17958" xr:uid="{CE9246E2-B003-404A-981F-91910C2F2CDE}"/>
    <cellStyle name="SAPBEXexcBad7 5 2 4 5" xfId="21714" xr:uid="{86A30972-9130-453E-9AE6-3BCD5AA999CE}"/>
    <cellStyle name="SAPBEXexcBad7 5 2 4 6" xfId="25376" xr:uid="{C0C7C905-A6AE-499F-95D4-CAB19572CA75}"/>
    <cellStyle name="SAPBEXexcBad7 5 2 4 7" xfId="28907" xr:uid="{9488A368-E2EE-4D59-ABAA-4C395BF13D2B}"/>
    <cellStyle name="SAPBEXexcBad7 5 2 4 8" xfId="32184" xr:uid="{58416200-72E0-4F4F-ABB4-81023A0737CC}"/>
    <cellStyle name="SAPBEXexcBad7 5 2 5" xfId="4389" xr:uid="{EA0B8CC5-DCDF-4564-95C6-B0CD3B9A6890}"/>
    <cellStyle name="SAPBEXexcBad7 5 2 5 2" xfId="12590" xr:uid="{AD59674D-A1AE-44C4-A94C-19A26E23CDB4}"/>
    <cellStyle name="SAPBEXexcBad7 5 2 5 3" xfId="7629" xr:uid="{BB0B34F5-5721-48D8-8B41-3B0E52A93B8D}"/>
    <cellStyle name="SAPBEXexcBad7 5 2 5 4" xfId="18736" xr:uid="{6D0D0445-CBDE-4A50-AB30-3E8DCA1717EE}"/>
    <cellStyle name="SAPBEXexcBad7 5 2 5 5" xfId="22488" xr:uid="{EC0D8FE5-FE9B-4C0C-875F-5EF70CD72555}"/>
    <cellStyle name="SAPBEXexcBad7 5 2 5 6" xfId="26154" xr:uid="{2404B3DF-AD13-4EED-9328-C4ACF75F96EC}"/>
    <cellStyle name="SAPBEXexcBad7 5 2 5 7" xfId="29685" xr:uid="{A9039B21-D801-4402-810E-997C93656ECA}"/>
    <cellStyle name="SAPBEXexcBad7 5 2 5 8" xfId="32947" xr:uid="{23AA5044-3ADB-458B-96A9-1D7FCDBA33E7}"/>
    <cellStyle name="SAPBEXexcBad7 5 2 6" xfId="4083" xr:uid="{383A45C2-6F72-47B8-85A1-9CCD258B4AE6}"/>
    <cellStyle name="SAPBEXexcBad7 5 2 6 2" xfId="6991" xr:uid="{8E7A5A5E-4988-4525-AE36-5B4999E9F074}"/>
    <cellStyle name="SAPBEXexcBad7 5 2 6 3" xfId="13708" xr:uid="{8759E46E-BC88-48CA-88B9-15200F2348AA}"/>
    <cellStyle name="SAPBEXexcBad7 5 2 6 4" xfId="18430" xr:uid="{006724E3-D860-4A7A-80A0-A7919BDE1EDC}"/>
    <cellStyle name="SAPBEXexcBad7 5 2 6 5" xfId="22183" xr:uid="{E6F8CDC0-FDD2-46D8-BFF8-A2EB83BAB73F}"/>
    <cellStyle name="SAPBEXexcBad7 5 2 6 6" xfId="25848" xr:uid="{A1F0D1A7-6AB9-49B0-AC88-92D3DD69B1EC}"/>
    <cellStyle name="SAPBEXexcBad7 5 2 6 7" xfId="29379" xr:uid="{C80E53B2-92E3-4C89-88CE-B4F800E41CA2}"/>
    <cellStyle name="SAPBEXexcBad7 5 2 6 8" xfId="32646" xr:uid="{51EE5F1C-50CF-4BFC-80FB-63A874545EB3}"/>
    <cellStyle name="SAPBEXexcBad7 5 2 7" xfId="4839" xr:uid="{92A2BD43-3899-4928-8748-100634262ADE}"/>
    <cellStyle name="SAPBEXexcBad7 5 2 7 2" xfId="12206" xr:uid="{33DA069A-2ADA-47FD-8CC7-9E086A3966B2}"/>
    <cellStyle name="SAPBEXexcBad7 5 2 7 3" xfId="15834" xr:uid="{10201701-E4F7-436F-8143-482EE90C7B53}"/>
    <cellStyle name="SAPBEXexcBad7 5 2 7 4" xfId="19186" xr:uid="{41EE319F-58CF-4299-8DF8-232E01705CC1}"/>
    <cellStyle name="SAPBEXexcBad7 5 2 7 5" xfId="22937" xr:uid="{882DCC76-9E72-4EC4-B2BB-1D37F0F4D892}"/>
    <cellStyle name="SAPBEXexcBad7 5 2 7 6" xfId="26603" xr:uid="{DC6C39F2-6284-432C-A9C2-08972BD22188}"/>
    <cellStyle name="SAPBEXexcBad7 5 2 7 7" xfId="30135" xr:uid="{4B7D35E4-0FEB-4391-A3B4-78D32618DA94}"/>
    <cellStyle name="SAPBEXexcBad7 5 2 7 8" xfId="33392" xr:uid="{E891381C-FE29-4BBF-BA84-87770601FB48}"/>
    <cellStyle name="SAPBEXexcBad7 5 2 8" xfId="13079" xr:uid="{4BA04CC2-0A03-4C19-95DB-86316A54C85A}"/>
    <cellStyle name="SAPBEXexcBad7 5 2 9" xfId="15604" xr:uid="{BDE4F8F2-CBB0-4ED8-99E5-F637BB738555}"/>
    <cellStyle name="SAPBEXexcBad7 5 3" xfId="2617" xr:uid="{BF55F14E-46D6-4954-968E-A86ABBF46DFF}"/>
    <cellStyle name="SAPBEXexcBad7 5 3 2" xfId="11285" xr:uid="{C2172FF6-42F3-409A-AFD7-313637E6ADD4}"/>
    <cellStyle name="SAPBEXexcBad7 5 3 3" xfId="16368" xr:uid="{ACFA87BA-29C0-4178-B014-EB738D37B612}"/>
    <cellStyle name="SAPBEXexcBad7 5 3 4" xfId="16861" xr:uid="{27D181B9-6910-4BAF-BE56-97BD8774E006}"/>
    <cellStyle name="SAPBEXexcBad7 5 3 5" xfId="20724" xr:uid="{EC7D24F2-C036-4449-9D5B-6F6C2AC36855}"/>
    <cellStyle name="SAPBEXexcBad7 5 3 6" xfId="14265" xr:uid="{DF9E3931-E3A6-4F92-9390-FD965BBBDE89}"/>
    <cellStyle name="SAPBEXexcBad7 5 3 7" xfId="27913" xr:uid="{F70442F9-73C3-4B79-8EDB-C87B3E74FE3E}"/>
    <cellStyle name="SAPBEXexcBad7 5 3 8" xfId="31203" xr:uid="{9D05DB8A-48E6-4DF2-AD3B-799F91F93AF2}"/>
    <cellStyle name="SAPBEXexcBad7 5 4" xfId="3124" xr:uid="{72C278B3-72FC-48E4-B782-33DA26BC5BC0}"/>
    <cellStyle name="SAPBEXexcBad7 5 4 2" xfId="10555" xr:uid="{F96DA361-64A2-42EA-84CA-E46527F9737D}"/>
    <cellStyle name="SAPBEXexcBad7 5 4 3" xfId="16886" xr:uid="{9F264825-7DD1-4C1A-9FE9-2922693B6F6D}"/>
    <cellStyle name="SAPBEXexcBad7 5 4 4" xfId="17471" xr:uid="{FF741D61-69A8-4520-B56A-FBA331E212AD}"/>
    <cellStyle name="SAPBEXexcBad7 5 4 5" xfId="21227" xr:uid="{B655CFBE-C82A-4E1E-8C84-FC2666EBD576}"/>
    <cellStyle name="SAPBEXexcBad7 5 4 6" xfId="24889" xr:uid="{B9D5190F-979B-41C1-AB47-A06AF54F81CB}"/>
    <cellStyle name="SAPBEXexcBad7 5 4 7" xfId="28420" xr:uid="{9F4ADEA9-465E-4DD5-A0BB-54875FAB9532}"/>
    <cellStyle name="SAPBEXexcBad7 5 4 8" xfId="31702" xr:uid="{6BBE0DCB-4CFA-4631-8D49-542B59C6A66C}"/>
    <cellStyle name="SAPBEXexcBad7 5 5" xfId="3736" xr:uid="{2B878E1D-1498-44AF-B946-C2F9B0814E93}"/>
    <cellStyle name="SAPBEXexcBad7 5 5 2" xfId="12773" xr:uid="{DF2A759B-E308-462E-A951-FE401DB2882C}"/>
    <cellStyle name="SAPBEXexcBad7 5 5 3" xfId="8056" xr:uid="{C9409D47-C4EA-44BE-9553-423DB5641E0D}"/>
    <cellStyle name="SAPBEXexcBad7 5 5 4" xfId="18083" xr:uid="{C3FA58BE-E3D1-4203-9868-CB2A551BE2B1}"/>
    <cellStyle name="SAPBEXexcBad7 5 5 5" xfId="21838" xr:uid="{B87403EF-D360-4FB1-8A5D-223824BB04D8}"/>
    <cellStyle name="SAPBEXexcBad7 5 5 6" xfId="25501" xr:uid="{F5C60F37-96F5-4516-BF6C-65B59DECA982}"/>
    <cellStyle name="SAPBEXexcBad7 5 5 7" xfId="29032" xr:uid="{2472075F-DA90-4940-B949-8723BE0F4170}"/>
    <cellStyle name="SAPBEXexcBad7 5 5 8" xfId="32308" xr:uid="{EBE4FDCD-75DA-4DAA-B408-D79C7B09D58C}"/>
    <cellStyle name="SAPBEXexcBad7 5 6" xfId="4243" xr:uid="{AE6D1F14-05AC-4D61-AC85-2A4101EF59C3}"/>
    <cellStyle name="SAPBEXexcBad7 5 6 2" xfId="6903" xr:uid="{0BAB3D64-4697-42D2-BAA6-9E87A81D4A80}"/>
    <cellStyle name="SAPBEXexcBad7 5 6 3" xfId="7404" xr:uid="{1D59470A-626C-452F-996B-312BB0E23AF9}"/>
    <cellStyle name="SAPBEXexcBad7 5 6 4" xfId="18590" xr:uid="{4A266FA2-FBBD-4FC9-A4F2-95D86E66C7BE}"/>
    <cellStyle name="SAPBEXexcBad7 5 6 5" xfId="22342" xr:uid="{72731676-6CAB-45D9-96A8-B4E4D9E9DCE6}"/>
    <cellStyle name="SAPBEXexcBad7 5 6 6" xfId="26008" xr:uid="{C7E04BCE-8288-4294-8DB2-F423984E7E44}"/>
    <cellStyle name="SAPBEXexcBad7 5 6 7" xfId="29539" xr:uid="{58E6C06B-75A2-4BA0-B45C-BB2A48A1BEA9}"/>
    <cellStyle name="SAPBEXexcBad7 5 6 8" xfId="32802" xr:uid="{92B5AFE2-B1AF-45E1-9081-20EDF9AF6539}"/>
    <cellStyle name="SAPBEXexcBad7 5 7" xfId="3881" xr:uid="{54B5D043-FDEB-410D-B048-01C9A6CCA08A}"/>
    <cellStyle name="SAPBEXexcBad7 5 7 2" xfId="7115" xr:uid="{4436E42C-8BE6-4225-9501-D9788760FD43}"/>
    <cellStyle name="SAPBEXexcBad7 5 7 3" xfId="14135" xr:uid="{29C76700-36F6-4069-82A2-B9D792B222CC}"/>
    <cellStyle name="SAPBEXexcBad7 5 7 4" xfId="18228" xr:uid="{FBDAB125-AD7D-4094-9376-E461A1DE0E3F}"/>
    <cellStyle name="SAPBEXexcBad7 5 7 5" xfId="21981" xr:uid="{B493681E-A74E-4753-B532-BB82E3E8A69F}"/>
    <cellStyle name="SAPBEXexcBad7 5 7 6" xfId="25646" xr:uid="{F1840FB8-5B81-4A79-87AB-3E695ACF286F}"/>
    <cellStyle name="SAPBEXexcBad7 5 7 7" xfId="29177" xr:uid="{79CC1A8E-8AE1-48F4-ADE8-65A13725E4ED}"/>
    <cellStyle name="SAPBEXexcBad7 5 7 8" xfId="32447" xr:uid="{BC4E1F18-EB2E-4EDA-9FE4-0A567D9ED763}"/>
    <cellStyle name="SAPBEXexcBad7 5 8" xfId="4523" xr:uid="{BD335E0E-2D65-44A4-BA16-EF9171053334}"/>
    <cellStyle name="SAPBEXexcBad7 5 8 2" xfId="12507" xr:uid="{135105FF-8BCC-4419-9D50-CDF7362DD108}"/>
    <cellStyle name="SAPBEXexcBad7 5 8 3" xfId="8856" xr:uid="{4855016A-DCE8-4C1D-A552-518AF2B7EA36}"/>
    <cellStyle name="SAPBEXexcBad7 5 8 4" xfId="18870" xr:uid="{1C3C5A9B-07C8-43D7-BC16-73B92B10530F}"/>
    <cellStyle name="SAPBEXexcBad7 5 8 5" xfId="22622" xr:uid="{0121734B-47EE-4F90-8E7C-9407EA6C1E87}"/>
    <cellStyle name="SAPBEXexcBad7 5 8 6" xfId="26287" xr:uid="{F72D49A5-173A-413A-8F73-016FE36D8DE7}"/>
    <cellStyle name="SAPBEXexcBad7 5 8 7" xfId="29819" xr:uid="{B36ED566-C4DC-4C00-BDB8-AA136890F487}"/>
    <cellStyle name="SAPBEXexcBad7 5 8 8" xfId="33081" xr:uid="{62CDDA15-E502-4060-81EA-593911D48B89}"/>
    <cellStyle name="SAPBEXexcBad7 5 9" xfId="9701" xr:uid="{2A8BE21C-53E8-4314-987F-8F4ABABF81B8}"/>
    <cellStyle name="SAPBEXexcBad7 6" xfId="1378" xr:uid="{CF3B70F2-92BB-494B-A9D3-C57D2B370104}"/>
    <cellStyle name="SAPBEXexcBad7 7" xfId="1467" xr:uid="{39D2597D-5A11-4262-8A53-D8747B256E59}"/>
    <cellStyle name="SAPBEXexcBad7 8" xfId="671" xr:uid="{09E05B16-ECA4-44EE-8A05-CDAF863511A8}"/>
    <cellStyle name="SAPBEXexcBad7 8 10" xfId="11551" xr:uid="{7681E807-36B5-401D-A3FC-FA1DD2850DE1}"/>
    <cellStyle name="SAPBEXexcBad7 8 11" xfId="14148" xr:uid="{B6D33209-BDAE-4F42-AC18-631D702A172C}"/>
    <cellStyle name="SAPBEXexcBad7 8 12" xfId="20195" xr:uid="{A9EE3075-7B3D-4D7D-938B-BC02F026458E}"/>
    <cellStyle name="SAPBEXexcBad7 8 13" xfId="13222" xr:uid="{68006EE3-880D-42D0-8BDE-DD851A33D25C}"/>
    <cellStyle name="SAPBEXexcBad7 8 14" xfId="27490" xr:uid="{CDC321AD-DD70-40B3-9EAB-4E21671C9FE6}"/>
    <cellStyle name="SAPBEXexcBad7 8 15" xfId="30710" xr:uid="{07E7FBCA-E991-4B40-87FC-A5F5708C29DF}"/>
    <cellStyle name="SAPBEXexcBad7 8 2" xfId="1583" xr:uid="{2D86FD83-A814-437D-8214-33D03579B0BB}"/>
    <cellStyle name="SAPBEXexcBad7 8 2 10" xfId="10729" xr:uid="{A21EEF7A-8CF8-4EF5-8FB1-6AE83647DEA2}"/>
    <cellStyle name="SAPBEXexcBad7 8 2 11" xfId="19611" xr:uid="{8E0C0307-B494-45C1-ABA7-A90D486BA600}"/>
    <cellStyle name="SAPBEXexcBad7 8 2 12" xfId="19905" xr:uid="{A452E562-ADF4-42D4-8C6D-80F5CD51AFE3}"/>
    <cellStyle name="SAPBEXexcBad7 8 2 13" xfId="23670" xr:uid="{33C1979F-E450-44B3-955F-7557AFF147FA}"/>
    <cellStyle name="SAPBEXexcBad7 8 2 14" xfId="30533" xr:uid="{9761568E-4B75-4EAE-855C-97F728D7437C}"/>
    <cellStyle name="SAPBEXexcBad7 8 2 2" xfId="2826" xr:uid="{396B36F2-A9BF-403F-B8C6-FB3688709A70}"/>
    <cellStyle name="SAPBEXexcBad7 8 2 2 2" xfId="11589" xr:uid="{522CEAFF-FBB0-4B0A-83DF-917F042D2E25}"/>
    <cellStyle name="SAPBEXexcBad7 8 2 2 3" xfId="16079" xr:uid="{AB0FDE08-8B69-4156-A752-9E3B499F4B2E}"/>
    <cellStyle name="SAPBEXexcBad7 8 2 2 4" xfId="17174" xr:uid="{A9149F33-EA35-4396-931A-F86A1C592D20}"/>
    <cellStyle name="SAPBEXexcBad7 8 2 2 5" xfId="20932" xr:uid="{B49ECA33-BA7D-4F31-B4C6-A9C7F56877C3}"/>
    <cellStyle name="SAPBEXexcBad7 8 2 2 6" xfId="24593" xr:uid="{5B4408A1-8B8D-4878-8869-C61C441D1E6A}"/>
    <cellStyle name="SAPBEXexcBad7 8 2 2 7" xfId="28122" xr:uid="{C5F5DED5-822B-49F7-871D-27457DBF5792}"/>
    <cellStyle name="SAPBEXexcBad7 8 2 2 8" xfId="31408" xr:uid="{415597EF-EA4F-484F-9FC5-5F64161EE882}"/>
    <cellStyle name="SAPBEXexcBad7 8 2 3" xfId="3332" xr:uid="{94899E9F-4673-40FF-8D89-9E8B63808239}"/>
    <cellStyle name="SAPBEXexcBad7 8 2 3 2" xfId="9525" xr:uid="{AC397E0B-856E-4A6A-A779-305610912C6F}"/>
    <cellStyle name="SAPBEXexcBad7 8 2 3 3" xfId="14796" xr:uid="{1695027D-CB1F-44E9-B30B-421D3C02DCF1}"/>
    <cellStyle name="SAPBEXexcBad7 8 2 3 4" xfId="17679" xr:uid="{24308A12-99B7-41EB-B6A5-5A28DA7636AB}"/>
    <cellStyle name="SAPBEXexcBad7 8 2 3 5" xfId="21435" xr:uid="{F610E988-822B-4CD2-82E1-E3351B867DFC}"/>
    <cellStyle name="SAPBEXexcBad7 8 2 3 6" xfId="25097" xr:uid="{B1B88D6C-EFC5-4FA9-9640-1D7785EC858D}"/>
    <cellStyle name="SAPBEXexcBad7 8 2 3 7" xfId="28628" xr:uid="{201CBE89-F074-4124-9F27-A50BA628939F}"/>
    <cellStyle name="SAPBEXexcBad7 8 2 3 8" xfId="31907" xr:uid="{97A8325D-7DD5-4EA9-BE86-8A45DD3DBF4C}"/>
    <cellStyle name="SAPBEXexcBad7 8 2 4" xfId="3741" xr:uid="{61DE3129-3C89-4976-9783-FD9A6B964C81}"/>
    <cellStyle name="SAPBEXexcBad7 8 2 4 2" xfId="12770" xr:uid="{F70BB101-D94B-4FB3-9999-D2626E3D2F85}"/>
    <cellStyle name="SAPBEXexcBad7 8 2 4 3" xfId="9401" xr:uid="{07DD1A95-7F63-4C08-8054-E6A249933FDC}"/>
    <cellStyle name="SAPBEXexcBad7 8 2 4 4" xfId="18088" xr:uid="{6FF3535E-7567-497C-8205-BB3F840052D5}"/>
    <cellStyle name="SAPBEXexcBad7 8 2 4 5" xfId="21843" xr:uid="{6061B041-0446-46F5-B09D-775040053B1F}"/>
    <cellStyle name="SAPBEXexcBad7 8 2 4 6" xfId="25506" xr:uid="{36CFA553-E0C5-42F8-BA35-3B87F5FA6716}"/>
    <cellStyle name="SAPBEXexcBad7 8 2 4 7" xfId="29037" xr:uid="{9B3FEFA5-8BB5-41C4-B252-EE6925921218}"/>
    <cellStyle name="SAPBEXexcBad7 8 2 4 8" xfId="32313" xr:uid="{BC3F9C6A-FCF4-4C96-80F9-8DBC8158952B}"/>
    <cellStyle name="SAPBEXexcBad7 8 2 5" xfId="2050" xr:uid="{7E73BDB3-ACC1-467E-B437-EF2DACA2C5D6}"/>
    <cellStyle name="SAPBEXexcBad7 8 2 5 2" xfId="10761" xr:uid="{1CD77108-F088-4DA3-B065-B070E9D31F97}"/>
    <cellStyle name="SAPBEXexcBad7 8 2 5 3" xfId="14274" xr:uid="{8C7B1893-9449-4A93-B8B5-D5A183EE0D2C}"/>
    <cellStyle name="SAPBEXexcBad7 8 2 5 4" xfId="15069" xr:uid="{17D3E3BE-22D7-4059-830A-A8B3917F4525}"/>
    <cellStyle name="SAPBEXexcBad7 8 2 5 5" xfId="11810" xr:uid="{E985F8AF-7B39-425D-8E74-7B768CCDBEFC}"/>
    <cellStyle name="SAPBEXexcBad7 8 2 5 6" xfId="20016" xr:uid="{66026F26-B76B-40AB-871B-5402FE145865}"/>
    <cellStyle name="SAPBEXexcBad7 8 2 5 7" xfId="19892" xr:uid="{63B21A48-9B9A-43C5-91C4-FD69EA34B0F3}"/>
    <cellStyle name="SAPBEXexcBad7 8 2 5 8" xfId="27360" xr:uid="{F5AB5308-AE67-417D-9173-CA01A3736B41}"/>
    <cellStyle name="SAPBEXexcBad7 8 2 6" xfId="3600" xr:uid="{73CE7667-3633-4FEB-BFC3-C4F7357C35C6}"/>
    <cellStyle name="SAPBEXexcBad7 8 2 6 2" xfId="9335" xr:uid="{B48F24BE-B7B8-45F9-A05B-0ED64073F4F0}"/>
    <cellStyle name="SAPBEXexcBad7 8 2 6 3" xfId="8259" xr:uid="{75A1CFAE-6E0C-40BC-9C06-ADFCAEDD5234}"/>
    <cellStyle name="SAPBEXexcBad7 8 2 6 4" xfId="17947" xr:uid="{5BDB68B7-D3CC-49A6-9198-919FAEE03E62}"/>
    <cellStyle name="SAPBEXexcBad7 8 2 6 5" xfId="21703" xr:uid="{C8D5F178-B51F-4604-90BD-8F4B80BAD706}"/>
    <cellStyle name="SAPBEXexcBad7 8 2 6 6" xfId="25365" xr:uid="{17A49E4C-81F8-40E5-AFB1-F331A21401C5}"/>
    <cellStyle name="SAPBEXexcBad7 8 2 6 7" xfId="28896" xr:uid="{08E23991-69A1-49B8-A7E5-178347D8F147}"/>
    <cellStyle name="SAPBEXexcBad7 8 2 6 8" xfId="32173" xr:uid="{0C43849E-965A-497E-A584-5A4F540F8168}"/>
    <cellStyle name="SAPBEXexcBad7 8 2 7" xfId="4617" xr:uid="{12E38F37-0F13-4BA3-95DB-A312716B1EB4}"/>
    <cellStyle name="SAPBEXexcBad7 8 2 7 2" xfId="12423" xr:uid="{962D336E-9D3D-43FE-A1B9-0B7C701F2125}"/>
    <cellStyle name="SAPBEXexcBad7 8 2 7 3" xfId="6897" xr:uid="{D42E99EA-91E6-49FA-A14C-7ED87D97589D}"/>
    <cellStyle name="SAPBEXexcBad7 8 2 7 4" xfId="18964" xr:uid="{9BB135FB-77CC-4829-84ED-9E1C20879A5F}"/>
    <cellStyle name="SAPBEXexcBad7 8 2 7 5" xfId="22716" xr:uid="{72FBC9DB-B076-432A-A25E-E3344E8272FF}"/>
    <cellStyle name="SAPBEXexcBad7 8 2 7 6" xfId="26381" xr:uid="{9CE72879-99E9-4EA8-832B-72AA5465CE3B}"/>
    <cellStyle name="SAPBEXexcBad7 8 2 7 7" xfId="29913" xr:uid="{A8A02BCF-B41D-48AC-A1C6-28BFCF368619}"/>
    <cellStyle name="SAPBEXexcBad7 8 2 7 8" xfId="33173" xr:uid="{994C4046-D513-411E-9C2D-DB6EF7CDCF00}"/>
    <cellStyle name="SAPBEXexcBad7 8 2 8" xfId="7992" xr:uid="{A54DFC1E-F0B5-471F-B340-77FD43847B92}"/>
    <cellStyle name="SAPBEXexcBad7 8 2 9" xfId="14329" xr:uid="{DBE56812-9413-4079-BB10-12086103AB47}"/>
    <cellStyle name="SAPBEXexcBad7 8 3" xfId="2004" xr:uid="{3CBDC461-1914-4784-9016-1ECA6F15C09C}"/>
    <cellStyle name="SAPBEXexcBad7 8 3 2" xfId="10285" xr:uid="{8D0DD15B-5018-478B-A1A3-F00E4C49A473}"/>
    <cellStyle name="SAPBEXexcBad7 8 3 3" xfId="15186" xr:uid="{8F1F26F8-C061-4982-A9F4-ADCD1437F54A}"/>
    <cellStyle name="SAPBEXexcBad7 8 3 4" xfId="16966" xr:uid="{31AE61C9-1137-47D8-A5BE-039BDFE6E8C9}"/>
    <cellStyle name="SAPBEXexcBad7 8 3 5" xfId="12068" xr:uid="{03664F14-C8BF-4E08-A0B5-712980BD72E7}"/>
    <cellStyle name="SAPBEXexcBad7 8 3 6" xfId="19994" xr:uid="{7FA41612-384D-406A-966A-B74625004D79}"/>
    <cellStyle name="SAPBEXexcBad7 8 3 7" xfId="24372" xr:uid="{A24B16B9-8F7C-40C5-9D11-F279D37CD503}"/>
    <cellStyle name="SAPBEXexcBad7 8 3 8" xfId="27335" xr:uid="{6F4C5A04-01F7-4586-A1BA-2429DEFAE0F0}"/>
    <cellStyle name="SAPBEXexcBad7 8 4" xfId="2354" xr:uid="{267773CF-81A1-4B51-9BAC-D28808B980C3}"/>
    <cellStyle name="SAPBEXexcBad7 8 4 2" xfId="10998" xr:uid="{44E1F4D8-DACE-4671-A786-48C82C60368F}"/>
    <cellStyle name="SAPBEXexcBad7 8 4 3" xfId="16566" xr:uid="{085B3467-B94B-494D-9664-772C56F66192}"/>
    <cellStyle name="SAPBEXexcBad7 8 4 4" xfId="16115" xr:uid="{B15D8E89-983E-467F-862E-7FBD4C78942D}"/>
    <cellStyle name="SAPBEXexcBad7 8 4 5" xfId="14111" xr:uid="{0CFAE641-D3A4-4CB0-8643-1638AD1B94A2}"/>
    <cellStyle name="SAPBEXexcBad7 8 4 6" xfId="20138" xr:uid="{CFD49E62-CE74-4374-BA4E-EDC0073406B8}"/>
    <cellStyle name="SAPBEXexcBad7 8 4 7" xfId="23829" xr:uid="{B8DDDBD4-A74B-432B-85AC-9884A671BDEF}"/>
    <cellStyle name="SAPBEXexcBad7 8 4 8" xfId="27418" xr:uid="{9CC1100C-9E4B-4B15-98DE-DE44B23F69BF}"/>
    <cellStyle name="SAPBEXexcBad7 8 5" xfId="2283" xr:uid="{0E9980C0-F436-4986-B251-DE85E64D9FAC}"/>
    <cellStyle name="SAPBEXexcBad7 8 5 2" xfId="11624" xr:uid="{E38D5603-D89D-41B4-BD15-C09DD253A3F0}"/>
    <cellStyle name="SAPBEXexcBad7 8 5 3" xfId="16044" xr:uid="{93D7569B-C073-4718-AF9F-FFF12CC99AE0}"/>
    <cellStyle name="SAPBEXexcBad7 8 5 4" xfId="14058" xr:uid="{54B00DAF-424F-47AD-AC5B-CC75EB805192}"/>
    <cellStyle name="SAPBEXexcBad7 8 5 5" xfId="19442" xr:uid="{C5C27D6E-1980-47EE-B1F7-A175120F5C38}"/>
    <cellStyle name="SAPBEXexcBad7 8 5 6" xfId="23197" xr:uid="{C65C6F8D-FBE6-49C9-886B-764B4AA2CE97}"/>
    <cellStyle name="SAPBEXexcBad7 8 5 7" xfId="26855" xr:uid="{41070026-D4DE-45DA-8AC6-63776C7F82EC}"/>
    <cellStyle name="SAPBEXexcBad7 8 5 8" xfId="27521" xr:uid="{50F21BDF-B341-4DA0-B1ED-5FCACD8BF6E2}"/>
    <cellStyle name="SAPBEXexcBad7 8 6" xfId="4311" xr:uid="{A7C3E24D-5F97-4BF1-AE69-0EAAF3A6B0C2}"/>
    <cellStyle name="SAPBEXexcBad7 8 6 2" xfId="12651" xr:uid="{E4388CD9-A2ED-4305-999B-4A665493A0B3}"/>
    <cellStyle name="SAPBEXexcBad7 8 6 3" xfId="8291" xr:uid="{83F73772-2407-4914-A63D-7FDFB6150FE6}"/>
    <cellStyle name="SAPBEXexcBad7 8 6 4" xfId="18658" xr:uid="{BF5C2493-3BAE-4F7B-AF2E-3F5625FAA747}"/>
    <cellStyle name="SAPBEXexcBad7 8 6 5" xfId="22410" xr:uid="{A0C2CB0C-9288-4B07-BBB3-4A349EB59F60}"/>
    <cellStyle name="SAPBEXexcBad7 8 6 6" xfId="26076" xr:uid="{A0497846-6EBE-42D0-84E6-079DF2263C03}"/>
    <cellStyle name="SAPBEXexcBad7 8 6 7" xfId="29607" xr:uid="{03584BF7-2348-40B8-ACB2-C479F0032DE2}"/>
    <cellStyle name="SAPBEXexcBad7 8 6 8" xfId="32870" xr:uid="{1AC94F89-7784-4C2A-8E98-BA9BD52ADC99}"/>
    <cellStyle name="SAPBEXexcBad7 8 7" xfId="4638" xr:uid="{5F9995FC-EE66-4BAB-BCC5-A24092ACDDE0}"/>
    <cellStyle name="SAPBEXexcBad7 8 7 2" xfId="12402" xr:uid="{E0F48BE7-2B75-4A07-8750-08CFE6275BAD}"/>
    <cellStyle name="SAPBEXexcBad7 8 7 3" xfId="8559" xr:uid="{A9C73863-D262-4614-81B4-618FABF025F4}"/>
    <cellStyle name="SAPBEXexcBad7 8 7 4" xfId="18985" xr:uid="{B34E74D8-5353-4ED5-B2B1-A675D468D752}"/>
    <cellStyle name="SAPBEXexcBad7 8 7 5" xfId="22737" xr:uid="{95FC7750-14BC-42DA-BA97-644E2926163F}"/>
    <cellStyle name="SAPBEXexcBad7 8 7 6" xfId="26402" xr:uid="{5757BBCA-D528-4817-B2F4-BD670C904412}"/>
    <cellStyle name="SAPBEXexcBad7 8 7 7" xfId="29934" xr:uid="{A49CA39C-E141-4B47-9B4F-CF172D2CB97F}"/>
    <cellStyle name="SAPBEXexcBad7 8 7 8" xfId="33194" xr:uid="{AF5B8E38-4749-4C0B-8409-47F1CB124592}"/>
    <cellStyle name="SAPBEXexcBad7 8 8" xfId="4081" xr:uid="{CD335328-4DDB-40DA-B8CA-066E96301A1A}"/>
    <cellStyle name="SAPBEXexcBad7 8 8 2" xfId="7224" xr:uid="{3E84EC14-8B0E-4B94-B1D7-0DF49D0C3668}"/>
    <cellStyle name="SAPBEXexcBad7 8 8 3" xfId="14841" xr:uid="{1C4A209E-4710-4CBF-B27A-35D465B9E954}"/>
    <cellStyle name="SAPBEXexcBad7 8 8 4" xfId="18428" xr:uid="{7226433C-73D4-4D46-9E1D-E02652521CCA}"/>
    <cellStyle name="SAPBEXexcBad7 8 8 5" xfId="22181" xr:uid="{1225C507-F395-497C-B816-E126EB9B41E6}"/>
    <cellStyle name="SAPBEXexcBad7 8 8 6" xfId="25846" xr:uid="{B3CF9821-8CD8-48EA-AC18-DECF59CCE1EB}"/>
    <cellStyle name="SAPBEXexcBad7 8 8 7" xfId="29377" xr:uid="{1010905B-FA7A-4082-967A-11825C74E5A9}"/>
    <cellStyle name="SAPBEXexcBad7 8 8 8" xfId="32644" xr:uid="{AEDFEE74-30F7-405A-9C82-1AE7FE86F61F}"/>
    <cellStyle name="SAPBEXexcBad7 8 9" xfId="9932" xr:uid="{497850B9-FD94-43BF-B503-D70C538CA805}"/>
    <cellStyle name="SAPBEXexcBad7 9" xfId="1536" xr:uid="{4807B6D7-98E4-4ED4-B348-B36874407584}"/>
    <cellStyle name="SAPBEXexcBad7 9 10" xfId="13690" xr:uid="{C4F29810-AEDB-4BDE-AE36-69190FC720FE}"/>
    <cellStyle name="SAPBEXexcBad7 9 11" xfId="7704" xr:uid="{BA9CECA9-EF74-4FE9-826E-BE9DE49380FB}"/>
    <cellStyle name="SAPBEXexcBad7 9 12" xfId="20200" xr:uid="{F5B97066-C051-462C-9418-F3A61CF3B60D}"/>
    <cellStyle name="SAPBEXexcBad7 9 13" xfId="19667" xr:uid="{8886D2E9-226F-4F3A-9D05-6D355B48B1A9}"/>
    <cellStyle name="SAPBEXexcBad7 9 14" xfId="30940" xr:uid="{665CE5E5-5E43-4F25-BFBA-57B389D043AF}"/>
    <cellStyle name="SAPBEXexcBad7 9 2" xfId="2779" xr:uid="{7CB50AEF-8B88-4882-93E5-428C9E46B46C}"/>
    <cellStyle name="SAPBEXexcBad7 9 2 2" xfId="9183" xr:uid="{AD257A86-390C-4D5C-97EA-BC44FF59DF02}"/>
    <cellStyle name="SAPBEXexcBad7 9 2 3" xfId="14873" xr:uid="{C964EF2B-1192-4D56-86EF-1A50A719B248}"/>
    <cellStyle name="SAPBEXexcBad7 9 2 4" xfId="17127" xr:uid="{D207738A-BEF9-41AB-84C0-E1EC65F43267}"/>
    <cellStyle name="SAPBEXexcBad7 9 2 5" xfId="20885" xr:uid="{0D1616EF-027E-42DD-8EF1-B52BBB6C9ED5}"/>
    <cellStyle name="SAPBEXexcBad7 9 2 6" xfId="24546" xr:uid="{B5D209A2-5C72-42DC-8A97-C665A39D463A}"/>
    <cellStyle name="SAPBEXexcBad7 9 2 7" xfId="28075" xr:uid="{CCA26C24-B5AE-4E7F-BE98-8E96955BFF67}"/>
    <cellStyle name="SAPBEXexcBad7 9 2 8" xfId="31361" xr:uid="{B60E6AEC-F11E-4C34-A862-8FB5C7640351}"/>
    <cellStyle name="SAPBEXexcBad7 9 3" xfId="3285" xr:uid="{455924AA-A1EA-4048-B3C3-AB98233E0278}"/>
    <cellStyle name="SAPBEXexcBad7 9 3 2" xfId="10316" xr:uid="{B86B13A0-EEC6-4AE2-A3CA-64F6034DBC8B}"/>
    <cellStyle name="SAPBEXexcBad7 9 3 3" xfId="9488" xr:uid="{5B897468-1528-4C53-A741-6B7D0B047FF7}"/>
    <cellStyle name="SAPBEXexcBad7 9 3 4" xfId="17632" xr:uid="{5F514B1B-F47E-4211-9848-7DB5A21F1996}"/>
    <cellStyle name="SAPBEXexcBad7 9 3 5" xfId="21388" xr:uid="{2EED35BC-EDDC-48FF-948C-B402B93442AF}"/>
    <cellStyle name="SAPBEXexcBad7 9 3 6" xfId="25050" xr:uid="{438B215C-B456-4230-A610-422157F27695}"/>
    <cellStyle name="SAPBEXexcBad7 9 3 7" xfId="28581" xr:uid="{062E0124-94B3-43D7-8E27-9198AEFFB25E}"/>
    <cellStyle name="SAPBEXexcBad7 9 3 8" xfId="31860" xr:uid="{26B4A811-2C12-40C3-9D6C-72339C8DDB99}"/>
    <cellStyle name="SAPBEXexcBad7 9 4" xfId="2714" xr:uid="{EB0DD268-DA37-4264-9EF9-90D61A7AEBE7}"/>
    <cellStyle name="SAPBEXexcBad7 9 4 2" xfId="10033" xr:uid="{AE8C1641-903C-4249-A003-0BC058C35A18}"/>
    <cellStyle name="SAPBEXexcBad7 9 4 3" xfId="12102" xr:uid="{D0573C69-A4EF-4B30-9811-E72692619171}"/>
    <cellStyle name="SAPBEXexcBad7 9 4 4" xfId="17062" xr:uid="{E265ECB6-27FB-43CF-BA2B-27859DF8B3F1}"/>
    <cellStyle name="SAPBEXexcBad7 9 4 5" xfId="20820" xr:uid="{81417794-E367-40F2-8310-08FA59348342}"/>
    <cellStyle name="SAPBEXexcBad7 9 4 6" xfId="24481" xr:uid="{577DD07E-899A-4989-BADE-76A9D64395AF}"/>
    <cellStyle name="SAPBEXexcBad7 9 4 7" xfId="28010" xr:uid="{4FF5105F-A8EA-4763-9391-9BF28E103359}"/>
    <cellStyle name="SAPBEXexcBad7 9 4 8" xfId="31296" xr:uid="{4B28B1B3-C873-4A2D-9393-4FC82D88DA45}"/>
    <cellStyle name="SAPBEXexcBad7 9 5" xfId="4127" xr:uid="{A55E56DF-2DE3-46B2-9A11-7E243A9DE717}"/>
    <cellStyle name="SAPBEXexcBad7 9 5 2" xfId="6872" xr:uid="{E1FF096D-381B-42E8-9736-0265315B2E54}"/>
    <cellStyle name="SAPBEXexcBad7 9 5 3" xfId="8502" xr:uid="{B059C378-5B3B-46AB-800E-B32AE2DDEDE9}"/>
    <cellStyle name="SAPBEXexcBad7 9 5 4" xfId="18474" xr:uid="{1CF41326-F40C-47B0-98E6-1E428C81F2C7}"/>
    <cellStyle name="SAPBEXexcBad7 9 5 5" xfId="22227" xr:uid="{8154C6F9-2FBF-4C7B-B69E-8F0229124F9D}"/>
    <cellStyle name="SAPBEXexcBad7 9 5 6" xfId="25892" xr:uid="{89AD1D2D-8009-4590-863A-51292A8F1B30}"/>
    <cellStyle name="SAPBEXexcBad7 9 5 7" xfId="29423" xr:uid="{2891784A-9770-41DC-8F0C-C5428AD40E28}"/>
    <cellStyle name="SAPBEXexcBad7 9 5 8" xfId="32690" xr:uid="{5F207792-EA9A-4812-BC0E-F5D9DAEA2A02}"/>
    <cellStyle name="SAPBEXexcBad7 9 6" xfId="2237" xr:uid="{9E9D0536-D6DA-4D81-8D5A-D10AACA79013}"/>
    <cellStyle name="SAPBEXexcBad7 9 6 2" xfId="8530" xr:uid="{0D1B9173-6938-47D0-AE22-919F00F70F59}"/>
    <cellStyle name="SAPBEXexcBad7 9 6 3" xfId="16961" xr:uid="{833F1F9C-B311-4B69-8D76-DF488963AA3E}"/>
    <cellStyle name="SAPBEXexcBad7 9 6 4" xfId="7079" xr:uid="{20077BEB-2747-4883-9D7D-654EA991A5A8}"/>
    <cellStyle name="SAPBEXexcBad7 9 6 5" xfId="19450" xr:uid="{2C1C85FD-1DA8-42BD-B01E-3B0D8EA48F9C}"/>
    <cellStyle name="SAPBEXexcBad7 9 6 6" xfId="20221" xr:uid="{520E0F12-D3C6-4E32-AF57-8006F6266EFC}"/>
    <cellStyle name="SAPBEXexcBad7 9 6 7" xfId="8474" xr:uid="{924F11A9-D61F-4751-B087-B517E52D368C}"/>
    <cellStyle name="SAPBEXexcBad7 9 6 8" xfId="27440" xr:uid="{4C7023D3-9561-4D17-96DD-7295434EFCE9}"/>
    <cellStyle name="SAPBEXexcBad7 9 7" xfId="4543" xr:uid="{31C18C2F-6F6B-4837-A27F-3CD12FF8D69E}"/>
    <cellStyle name="SAPBEXexcBad7 9 7 2" xfId="12492" xr:uid="{DAF75972-06ED-4805-A778-57A3E4AAF301}"/>
    <cellStyle name="SAPBEXexcBad7 9 7 3" xfId="7158" xr:uid="{FDC724C2-E642-4343-8F36-2EC48010258E}"/>
    <cellStyle name="SAPBEXexcBad7 9 7 4" xfId="18890" xr:uid="{92F1846C-7642-4959-BF61-CEF922A069A9}"/>
    <cellStyle name="SAPBEXexcBad7 9 7 5" xfId="22642" xr:uid="{D7C9D88C-6EFE-4187-AD1F-59BF9961981B}"/>
    <cellStyle name="SAPBEXexcBad7 9 7 6" xfId="26307" xr:uid="{AFE00A25-D984-490F-902B-255AB475B57F}"/>
    <cellStyle name="SAPBEXexcBad7 9 7 7" xfId="29839" xr:uid="{EE36F5EF-5DEA-4D1F-ACBE-F7DE6B9999F8}"/>
    <cellStyle name="SAPBEXexcBad7 9 7 8" xfId="33100" xr:uid="{A3C2A147-BE8A-43A2-9CC2-D160EE57AE21}"/>
    <cellStyle name="SAPBEXexcBad7 9 8" xfId="10422" xr:uid="{B0028FEF-D30A-4C9D-B6A7-47372273469F}"/>
    <cellStyle name="SAPBEXexcBad7 9 9" xfId="10017" xr:uid="{AB47218C-01EB-4947-80D4-F85B32289628}"/>
    <cellStyle name="SAPBEXexcBad7_East 1415 Budget model v1" xfId="1126" xr:uid="{694DB8D1-6D35-4C5B-A9E4-FE614CADC72F}"/>
    <cellStyle name="SAPBEXexcBad8" xfId="476" xr:uid="{22DB51A4-BD60-4254-B71D-8164B25EA5C2}"/>
    <cellStyle name="SAPBEXexcBad8 10" xfId="1833" xr:uid="{0D04CDD0-03D2-490D-83CF-958665F8D1FD}"/>
    <cellStyle name="SAPBEXexcBad8 10 2" xfId="9908" xr:uid="{F5BB8B4C-5635-477E-9271-D1105CFB12BA}"/>
    <cellStyle name="SAPBEXexcBad8 10 3" xfId="13539" xr:uid="{65E0D86E-78A5-484A-845B-BA8B2BD1D261}"/>
    <cellStyle name="SAPBEXexcBad8 10 4" xfId="7533" xr:uid="{AA38DD6F-2B5D-4A10-B947-78DF5BA7B5DB}"/>
    <cellStyle name="SAPBEXexcBad8 10 5" xfId="20454" xr:uid="{3BBC0581-2FC2-4AA5-B241-77524DFEE0BF}"/>
    <cellStyle name="SAPBEXexcBad8 10 6" xfId="23275" xr:uid="{DDF3CE0E-53BE-4AEF-90FC-16B3AEAA4BAE}"/>
    <cellStyle name="SAPBEXexcBad8 10 7" xfId="27697" xr:uid="{A7802AB8-6EE8-458A-8181-FE20BBB77FE6}"/>
    <cellStyle name="SAPBEXexcBad8 10 8" xfId="27259" xr:uid="{F268BFAA-9726-4A34-A1A0-BCE51B5E6AD0}"/>
    <cellStyle name="SAPBEXexcBad8 11" xfId="2668" xr:uid="{46C6AE44-9C5E-4007-BAC3-86DBF4B4BFB3}"/>
    <cellStyle name="SAPBEXexcBad8 11 2" xfId="10159" xr:uid="{BF60CA2E-E51E-4552-A333-6C3499ECBCCC}"/>
    <cellStyle name="SAPBEXexcBad8 11 3" xfId="13768" xr:uid="{21AEC7B0-341F-4E24-8EC4-7736FC5233B1}"/>
    <cellStyle name="SAPBEXexcBad8 11 4" xfId="6943" xr:uid="{B9D448A2-C4F4-498D-8D69-5EE827462EE2}"/>
    <cellStyle name="SAPBEXexcBad8 11 5" xfId="20774" xr:uid="{7B5B983B-01BE-4EE7-8419-33634425028A}"/>
    <cellStyle name="SAPBEXexcBad8 11 6" xfId="24435" xr:uid="{2364A224-29D3-400F-B7E7-405AD88BCD2A}"/>
    <cellStyle name="SAPBEXexcBad8 11 7" xfId="27964" xr:uid="{0A4CED45-041C-4F32-9C9D-4F6755D940CF}"/>
    <cellStyle name="SAPBEXexcBad8 11 8" xfId="31252" xr:uid="{C5B28BC3-D727-46BA-9573-C3C4B9DBB795}"/>
    <cellStyle name="SAPBEXexcBad8 12" xfId="3573" xr:uid="{667B2CB7-1262-49D9-852C-511FEC425389}"/>
    <cellStyle name="SAPBEXexcBad8 12 2" xfId="9517" xr:uid="{B77A188A-F228-4A15-86B6-1797F79F8D9F}"/>
    <cellStyle name="SAPBEXexcBad8 12 3" xfId="15307" xr:uid="{CD4DFD6D-37B8-436A-92CA-6A0D23C46868}"/>
    <cellStyle name="SAPBEXexcBad8 12 4" xfId="17920" xr:uid="{D519DF46-4C3D-4CAD-955C-F3039F0914AC}"/>
    <cellStyle name="SAPBEXexcBad8 12 5" xfId="21676" xr:uid="{74712D5C-7EE8-4FE8-8F51-B058F0030ABA}"/>
    <cellStyle name="SAPBEXexcBad8 12 6" xfId="25338" xr:uid="{EB1F90AB-7172-4065-B2A9-7619F5C27255}"/>
    <cellStyle name="SAPBEXexcBad8 12 7" xfId="28869" xr:uid="{BB1E2628-675F-450C-A0EE-B1EC0C047218}"/>
    <cellStyle name="SAPBEXexcBad8 12 8" xfId="32147" xr:uid="{BD0B81D1-C50D-4149-9112-9F4C7C73EA9E}"/>
    <cellStyle name="SAPBEXexcBad8 13" xfId="2274" xr:uid="{E5AEBFF4-ADA4-4B35-ADCA-7713B56C3034}"/>
    <cellStyle name="SAPBEXexcBad8 13 2" xfId="9374" xr:uid="{6D3B5A54-2706-420F-A673-D253114E5864}"/>
    <cellStyle name="SAPBEXexcBad8 13 3" xfId="12046" xr:uid="{1CA42668-9C1D-4840-8410-0E2D7B0C4F49}"/>
    <cellStyle name="SAPBEXexcBad8 13 4" xfId="11108" xr:uid="{ED93798A-415A-491A-91A3-D363C589CA9F}"/>
    <cellStyle name="SAPBEXexcBad8 13 5" xfId="19444" xr:uid="{6D3E13B9-B295-4FCB-B969-42A724EF1F7B}"/>
    <cellStyle name="SAPBEXexcBad8 13 6" xfId="20157" xr:uid="{C98942D3-E40F-4AE7-8CE7-B42706226EE6}"/>
    <cellStyle name="SAPBEXexcBad8 13 7" xfId="26857" xr:uid="{592B80FB-D429-4E48-BDC2-FDF055EC6843}"/>
    <cellStyle name="SAPBEXexcBad8 13 8" xfId="19637" xr:uid="{CB221203-5444-4C81-AD4A-B95DA4AC6D81}"/>
    <cellStyle name="SAPBEXexcBad8 14" xfId="3789" xr:uid="{73D885BD-39F3-482A-B537-E07903EE8FDF}"/>
    <cellStyle name="SAPBEXexcBad8 14 2" xfId="12748" xr:uid="{86B749C5-C745-4045-BBB1-60317EF06354}"/>
    <cellStyle name="SAPBEXexcBad8 14 3" xfId="15716" xr:uid="{F67AFA5A-AB3E-4D7A-AE0E-A50C6FD129AB}"/>
    <cellStyle name="SAPBEXexcBad8 14 4" xfId="18136" xr:uid="{3311F69B-6B8F-4F5F-99A8-45D7AEEF344B}"/>
    <cellStyle name="SAPBEXexcBad8 14 5" xfId="21889" xr:uid="{730C475E-C15B-4409-A608-BF6F184A2A72}"/>
    <cellStyle name="SAPBEXexcBad8 14 6" xfId="25554" xr:uid="{49B46358-3213-4BAC-BF18-FACEAFBC7E6D}"/>
    <cellStyle name="SAPBEXexcBad8 14 7" xfId="29085" xr:uid="{C808F844-27AD-4B91-B7A6-6E3F79D08312}"/>
    <cellStyle name="SAPBEXexcBad8 14 8" xfId="32358" xr:uid="{F40B34A7-64BA-4622-8B4B-2B27EC5EF49F}"/>
    <cellStyle name="SAPBEXexcBad8 15" xfId="4563" xr:uid="{C7A6402E-6398-494A-9CBD-2231135E997C}"/>
    <cellStyle name="SAPBEXexcBad8 15 2" xfId="12473" xr:uid="{D444F091-A99F-48EB-9187-B95AF26F04D5}"/>
    <cellStyle name="SAPBEXexcBad8 15 3" xfId="7815" xr:uid="{4C0E5B81-B8CD-40D6-8DD5-B6BF8AE1E659}"/>
    <cellStyle name="SAPBEXexcBad8 15 4" xfId="18910" xr:uid="{5E2D9646-D7C6-48A2-AB52-9CA5CF063676}"/>
    <cellStyle name="SAPBEXexcBad8 15 5" xfId="22662" xr:uid="{064D16D4-A91E-443F-B0DC-EB0B7F0A9F8E}"/>
    <cellStyle name="SAPBEXexcBad8 15 6" xfId="26327" xr:uid="{30FBBEC9-0922-486F-9D6C-EB5AAE630433}"/>
    <cellStyle name="SAPBEXexcBad8 15 7" xfId="29859" xr:uid="{B4CFDC5F-4D26-496E-ABB8-764AD54D5AA4}"/>
    <cellStyle name="SAPBEXexcBad8 15 8" xfId="33120" xr:uid="{0B825A51-7EDD-49A8-BAA7-DDFFD2F15AAD}"/>
    <cellStyle name="SAPBEXexcBad8 16" xfId="6357" xr:uid="{F8394EBE-8336-4A51-AF35-47FA8EB3C5B9}"/>
    <cellStyle name="SAPBEXexcBad8 16 2" xfId="13255" xr:uid="{649B5A10-E852-4A85-ACEE-8CD1FEE1AB3E}"/>
    <cellStyle name="SAPBEXexcBad8 16 3" xfId="15922" xr:uid="{7700ADA7-18B8-4F98-81C9-452929A3A9ED}"/>
    <cellStyle name="SAPBEXexcBad8 16 4" xfId="20602" xr:uid="{1C5E72D2-EB0A-49BC-B14D-A4B3CF5EA760}"/>
    <cellStyle name="SAPBEXexcBad8 16 5" xfId="24282" xr:uid="{8A8AF4AC-67EA-4447-9CDD-6B075E02F4CE}"/>
    <cellStyle name="SAPBEXexcBad8 16 6" xfId="27801" xr:uid="{F5C6476E-AC2D-4263-B053-22C62951301F}"/>
    <cellStyle name="SAPBEXexcBad8 16 7" xfId="31018" xr:uid="{4D0AF134-85F7-4C6B-BECF-37244F367A2B}"/>
    <cellStyle name="SAPBEXexcBad8 16 8" xfId="33621" xr:uid="{D916ED10-64BE-4FCC-BEBB-81B6D4A17727}"/>
    <cellStyle name="SAPBEXexcBad8 17" xfId="10274" xr:uid="{D7008D39-9129-4607-88A6-64AF23A3D66D}"/>
    <cellStyle name="SAPBEXexcBad8 18" xfId="14747" xr:uid="{F68E179E-0F26-4E81-88BA-22A488D3256D}"/>
    <cellStyle name="SAPBEXexcBad8 19" xfId="13781" xr:uid="{CF0C39EB-2DB7-4188-88F2-249BECCD1EFE}"/>
    <cellStyle name="SAPBEXexcBad8 2" xfId="1127" xr:uid="{4FCE8AAA-7EDD-4826-8303-02BEF2BF7F3A}"/>
    <cellStyle name="SAPBEXexcBad8 2 10" xfId="12841" xr:uid="{F1FF192E-F1C9-461B-8E24-C07D1E2A7716}"/>
    <cellStyle name="SAPBEXexcBad8 2 11" xfId="11923" xr:uid="{08CA6F0E-1115-40FF-926E-1983FF079B26}"/>
    <cellStyle name="SAPBEXexcBad8 2 12" xfId="7611" xr:uid="{DC319912-B90C-4CAF-A4A2-9C2C32F27F67}"/>
    <cellStyle name="SAPBEXexcBad8 2 13" xfId="19824" xr:uid="{C456BF67-F6C8-458D-9E6D-453778217C69}"/>
    <cellStyle name="SAPBEXexcBad8 2 14" xfId="23584" xr:uid="{53495047-5396-4BE3-8A06-F2AFC8C415B1}"/>
    <cellStyle name="SAPBEXexcBad8 2 15" xfId="27193" xr:uid="{0796F585-C86D-422C-A871-F853CB8F217C}"/>
    <cellStyle name="SAPBEXexcBad8 2 16" xfId="30652" xr:uid="{02BF20C4-288B-4ED2-AB6C-4FEAC0D9573F}"/>
    <cellStyle name="SAPBEXexcBad8 2 17" xfId="33827" xr:uid="{8ECA4242-4538-486F-B7CA-F2BF9E640AFD}"/>
    <cellStyle name="SAPBEXexcBad8 2 2" xfId="1128" xr:uid="{50ACE41E-FB1C-4822-816B-CDCE13A97F50}"/>
    <cellStyle name="SAPBEXexcBad8 2 2 10" xfId="14235" xr:uid="{8E56F59C-32DE-4E62-8C4F-A61D00245578}"/>
    <cellStyle name="SAPBEXexcBad8 2 2 11" xfId="11141" xr:uid="{FF5A2A07-0831-4825-865F-8E1D2F3BFB4C}"/>
    <cellStyle name="SAPBEXexcBad8 2 2 12" xfId="19823" xr:uid="{9C39612C-0AFE-4783-8E3E-BB7A18BE2664}"/>
    <cellStyle name="SAPBEXexcBad8 2 2 13" xfId="23583" xr:uid="{D5D01756-9C67-477B-B0AD-62FFA16F0F33}"/>
    <cellStyle name="SAPBEXexcBad8 2 2 14" xfId="27192" xr:uid="{988D894A-DB48-44F1-A902-3AD818958DAB}"/>
    <cellStyle name="SAPBEXexcBad8 2 2 15" xfId="30651" xr:uid="{FF99C24C-AD69-418D-9871-A52FFD764EBE}"/>
    <cellStyle name="SAPBEXexcBad8 2 2 16" xfId="34835" xr:uid="{416E5E6E-CC9F-42DA-B5F6-224BEC23852D}"/>
    <cellStyle name="SAPBEXexcBad8 2 2 2" xfId="1645" xr:uid="{5B8F021D-A86B-4A0D-BC66-6128DAD7B29F}"/>
    <cellStyle name="SAPBEXexcBad8 2 2 2 10" xfId="7324" xr:uid="{8F428A1D-6783-49B3-B8E0-189D60CDD935}"/>
    <cellStyle name="SAPBEXexcBad8 2 2 2 11" xfId="6942" xr:uid="{A3B44262-3316-4EDF-ABA5-58250E968417}"/>
    <cellStyle name="SAPBEXexcBad8 2 2 2 12" xfId="23354" xr:uid="{76F20BCF-C146-40EB-B072-03A188C9E9A2}"/>
    <cellStyle name="SAPBEXexcBad8 2 2 2 13" xfId="8536" xr:uid="{CC911D86-A85A-4F7E-B196-D258431D6E3A}"/>
    <cellStyle name="SAPBEXexcBad8 2 2 2 14" xfId="30896" xr:uid="{7559BDD0-6003-42AD-AC8B-72EF5B2C6C7C}"/>
    <cellStyle name="SAPBEXexcBad8 2 2 2 2" xfId="2888" xr:uid="{86E5B9F2-73EA-4708-B9BD-BD42B28BCB06}"/>
    <cellStyle name="SAPBEXexcBad8 2 2 2 2 2" xfId="9646" xr:uid="{14A0C7BB-49CF-4407-9565-B41697E7C8DF}"/>
    <cellStyle name="SAPBEXexcBad8 2 2 2 2 3" xfId="15526" xr:uid="{003AF6CF-2758-440F-AA04-58DA9B7AB3FA}"/>
    <cellStyle name="SAPBEXexcBad8 2 2 2 2 4" xfId="17236" xr:uid="{53F879F1-A75D-4DD6-A4D2-E6B39F1B763D}"/>
    <cellStyle name="SAPBEXexcBad8 2 2 2 2 5" xfId="20994" xr:uid="{AC84557A-2C38-452B-A79E-7AEE88F36D1E}"/>
    <cellStyle name="SAPBEXexcBad8 2 2 2 2 6" xfId="24655" xr:uid="{5A07A88B-3C18-4EAD-9C0C-FF11C98F9CC5}"/>
    <cellStyle name="SAPBEXexcBad8 2 2 2 2 7" xfId="28184" xr:uid="{E936C64E-D724-4588-9161-2D00D806778E}"/>
    <cellStyle name="SAPBEXexcBad8 2 2 2 2 8" xfId="31470" xr:uid="{2D771675-CD0A-4D61-9B04-99D7A1488795}"/>
    <cellStyle name="SAPBEXexcBad8 2 2 2 3" xfId="3394" xr:uid="{116FFADC-A4C6-4BEE-BFF2-0A3E6890E5C3}"/>
    <cellStyle name="SAPBEXexcBad8 2 2 2 3 2" xfId="11246" xr:uid="{40486545-0F1C-4ECB-AC5C-8EFB58B7E8BF}"/>
    <cellStyle name="SAPBEXexcBad8 2 2 2 3 3" xfId="16398" xr:uid="{8FEE4EE5-5C39-4FF0-9CD0-41FFF56C7E9F}"/>
    <cellStyle name="SAPBEXexcBad8 2 2 2 3 4" xfId="17741" xr:uid="{2387F855-9069-45BA-990C-9DD7D0DCC01B}"/>
    <cellStyle name="SAPBEXexcBad8 2 2 2 3 5" xfId="21497" xr:uid="{9CA23A81-4846-4FD5-9E12-09EC22125A9D}"/>
    <cellStyle name="SAPBEXexcBad8 2 2 2 3 6" xfId="25159" xr:uid="{EC161D1C-7349-4326-A81E-4A2E621276CC}"/>
    <cellStyle name="SAPBEXexcBad8 2 2 2 3 7" xfId="28690" xr:uid="{75B6F1AA-FED0-4A75-BB49-9E751FD97765}"/>
    <cellStyle name="SAPBEXexcBad8 2 2 2 3 8" xfId="31969" xr:uid="{502A388B-29C8-4C8D-BB38-252DC67CD94F}"/>
    <cellStyle name="SAPBEXexcBad8 2 2 2 4" xfId="3540" xr:uid="{CD6D6D58-1A4A-4C42-A2FF-2AACF3E91635}"/>
    <cellStyle name="SAPBEXexcBad8 2 2 2 4 2" xfId="10344" xr:uid="{DCFB27B5-BA39-4387-B6A1-857202993AE8}"/>
    <cellStyle name="SAPBEXexcBad8 2 2 2 4 3" xfId="13747" xr:uid="{E9571DBA-DFFD-45D6-89C1-FE9F152CD6E9}"/>
    <cellStyle name="SAPBEXexcBad8 2 2 2 4 4" xfId="17887" xr:uid="{92C001CC-428E-41AA-B315-D27A3B261DEF}"/>
    <cellStyle name="SAPBEXexcBad8 2 2 2 4 5" xfId="21643" xr:uid="{F159BC61-6DD0-4B34-AF14-B7A002462BA4}"/>
    <cellStyle name="SAPBEXexcBad8 2 2 2 4 6" xfId="25305" xr:uid="{66435024-9876-4C4D-80A1-FA98B9DF2FD8}"/>
    <cellStyle name="SAPBEXexcBad8 2 2 2 4 7" xfId="28836" xr:uid="{7D5059F4-8D70-40A6-81F2-1A39BEDD3D17}"/>
    <cellStyle name="SAPBEXexcBad8 2 2 2 4 8" xfId="32115" xr:uid="{01C98983-4A9F-47C0-B95D-AD50927377A5}"/>
    <cellStyle name="SAPBEXexcBad8 2 2 2 5" xfId="3149" xr:uid="{0E839A2B-C7AE-4AAD-871C-01028902BA33}"/>
    <cellStyle name="SAPBEXexcBad8 2 2 2 5 2" xfId="8404" xr:uid="{70923031-20A0-4542-9D2E-442810443F81}"/>
    <cellStyle name="SAPBEXexcBad8 2 2 2 5 3" xfId="13738" xr:uid="{985BF397-F69E-4489-A48E-8C6EC685BE3A}"/>
    <cellStyle name="SAPBEXexcBad8 2 2 2 5 4" xfId="17496" xr:uid="{115C06D9-82CB-4E92-9EBD-24C123AFCE5C}"/>
    <cellStyle name="SAPBEXexcBad8 2 2 2 5 5" xfId="21252" xr:uid="{A1FBCD89-57D5-4783-8EF6-99BF9C51C6E4}"/>
    <cellStyle name="SAPBEXexcBad8 2 2 2 5 6" xfId="24914" xr:uid="{E1F51E5F-764B-4FD2-87A4-46B401E78C33}"/>
    <cellStyle name="SAPBEXexcBad8 2 2 2 5 7" xfId="28445" xr:uid="{CCAED174-A4DB-46C0-881A-120979857244}"/>
    <cellStyle name="SAPBEXexcBad8 2 2 2 5 8" xfId="31726" xr:uid="{99F98C45-80CD-4412-AEA9-190AB6B10FB3}"/>
    <cellStyle name="SAPBEXexcBad8 2 2 2 6" xfId="4434" xr:uid="{034CD727-A28B-4654-A610-A5841B60117B}"/>
    <cellStyle name="SAPBEXexcBad8 2 2 2 6 2" xfId="12578" xr:uid="{3D497972-26B4-489B-B479-CE113A7C4374}"/>
    <cellStyle name="SAPBEXexcBad8 2 2 2 6 3" xfId="7381" xr:uid="{E1C17DEF-B9B2-4409-BAAF-0D077862FEF4}"/>
    <cellStyle name="SAPBEXexcBad8 2 2 2 6 4" xfId="18781" xr:uid="{3B1BFFCF-D45C-4E7B-B061-7C50510B0465}"/>
    <cellStyle name="SAPBEXexcBad8 2 2 2 6 5" xfId="22533" xr:uid="{8E9650C0-DA4B-4D0B-86A4-FD7D9F5C9829}"/>
    <cellStyle name="SAPBEXexcBad8 2 2 2 6 6" xfId="26198" xr:uid="{FBDF35D9-F298-433C-91B2-4AD7CE5C128B}"/>
    <cellStyle name="SAPBEXexcBad8 2 2 2 6 7" xfId="29730" xr:uid="{1ED39E18-15D9-4F20-99BE-FE8452F08824}"/>
    <cellStyle name="SAPBEXexcBad8 2 2 2 6 8" xfId="32992" xr:uid="{42A3A4FB-4BAA-4807-AEF0-39FF634D186D}"/>
    <cellStyle name="SAPBEXexcBad8 2 2 2 7" xfId="4070" xr:uid="{724009A0-04DC-4DD4-9C9A-E0A3EF702377}"/>
    <cellStyle name="SAPBEXexcBad8 2 2 2 7 2" xfId="13151" xr:uid="{29FD9449-634C-4C16-9556-71558EB5A2AA}"/>
    <cellStyle name="SAPBEXexcBad8 2 2 2 7 3" xfId="15549" xr:uid="{45DED887-4ED6-46E3-B1BB-D9393EE89B68}"/>
    <cellStyle name="SAPBEXexcBad8 2 2 2 7 4" xfId="18417" xr:uid="{2C1CAF2B-E1DE-4D5B-B20C-ED6F2826E4A2}"/>
    <cellStyle name="SAPBEXexcBad8 2 2 2 7 5" xfId="22170" xr:uid="{357C3989-696D-4A6E-93F6-570AB943C698}"/>
    <cellStyle name="SAPBEXexcBad8 2 2 2 7 6" xfId="25835" xr:uid="{4B02C76E-32E5-4315-A1B3-97E1C724D594}"/>
    <cellStyle name="SAPBEXexcBad8 2 2 2 7 7" xfId="29366" xr:uid="{872CDE4B-B0C8-4CF8-842E-D6A899C00B8B}"/>
    <cellStyle name="SAPBEXexcBad8 2 2 2 7 8" xfId="32633" xr:uid="{DBCEE675-4FEF-485A-9F25-5E7800A14EAA}"/>
    <cellStyle name="SAPBEXexcBad8 2 2 2 8" xfId="7471" xr:uid="{FCA2B009-218E-4D64-A79B-1CBC95FA06F1}"/>
    <cellStyle name="SAPBEXexcBad8 2 2 2 9" xfId="15434" xr:uid="{90479511-19B5-4CB8-AC53-F7ECF0A690EE}"/>
    <cellStyle name="SAPBEXexcBad8 2 2 3" xfId="2414" xr:uid="{0BC59807-779E-4594-9309-9CC1BBFB494D}"/>
    <cellStyle name="SAPBEXexcBad8 2 2 3 2" xfId="11413" xr:uid="{C576AC41-A6FC-4831-B1D5-30A14FD4E6D4}"/>
    <cellStyle name="SAPBEXexcBad8 2 2 3 3" xfId="16251" xr:uid="{2BA94FA8-6AEB-4F3D-AD58-C47DD4D39A89}"/>
    <cellStyle name="SAPBEXexcBad8 2 2 3 4" xfId="7325" xr:uid="{19F49AD6-1566-49E0-BABF-AD94F7CD9F34}"/>
    <cellStyle name="SAPBEXexcBad8 2 2 3 5" xfId="9565" xr:uid="{D3A3E5DB-51AB-4FB7-8F89-3E970917DD65}"/>
    <cellStyle name="SAPBEXexcBad8 2 2 3 6" xfId="19657" xr:uid="{2CF15783-0DAC-47BE-86D7-BE6D9FB0DA81}"/>
    <cellStyle name="SAPBEXexcBad8 2 2 3 7" xfId="23863" xr:uid="{63F68ED8-8B66-40F6-B5B6-4659B9DA254C}"/>
    <cellStyle name="SAPBEXexcBad8 2 2 3 8" xfId="30298" xr:uid="{1E4B22A9-5697-4B41-B212-CB26B26617FA}"/>
    <cellStyle name="SAPBEXexcBad8 2 2 4" xfId="1942" xr:uid="{DB00506F-C8EF-4A8E-8E44-705B0B2B0731}"/>
    <cellStyle name="SAPBEXexcBad8 2 2 4 2" xfId="13069" xr:uid="{5A0BB1BD-44F7-4C9E-8248-661C9BE22E09}"/>
    <cellStyle name="SAPBEXexcBad8 2 2 4 3" xfId="15612" xr:uid="{A822C0AF-8B43-48B7-8786-AD9813BBD465}"/>
    <cellStyle name="SAPBEXexcBad8 2 2 4 4" xfId="13482" xr:uid="{AB5385F1-834C-43BD-BA90-AAB8D6BC7BA1}"/>
    <cellStyle name="SAPBEXexcBad8 2 2 4 5" xfId="9857" xr:uid="{1E8C353F-0035-4113-AAD4-35696156CC2F}"/>
    <cellStyle name="SAPBEXexcBad8 2 2 4 6" xfId="13684" xr:uid="{CD753CBD-C02B-423D-A88E-90E54B4F2421}"/>
    <cellStyle name="SAPBEXexcBad8 2 2 4 7" xfId="23960" xr:uid="{51BEA604-299D-4E06-A051-E1D71EC71AB2}"/>
    <cellStyle name="SAPBEXexcBad8 2 2 4 8" xfId="27312" xr:uid="{15A22821-62D7-4303-81B9-E6E080D7F9A3}"/>
    <cellStyle name="SAPBEXexcBad8 2 2 5" xfId="2675" xr:uid="{7A57A7D9-477D-4BFC-87F6-37C04E9B1854}"/>
    <cellStyle name="SAPBEXexcBad8 2 2 5 2" xfId="10587" xr:uid="{443E5B8F-3454-41F1-A236-79E20D05D9B2}"/>
    <cellStyle name="SAPBEXexcBad8 2 2 5 3" xfId="13172" xr:uid="{8780D87E-542D-40C0-8BA7-1508DCE9082B}"/>
    <cellStyle name="SAPBEXexcBad8 2 2 5 4" xfId="16858" xr:uid="{D4A67866-02BB-4009-8BBA-1FA0B7202E2D}"/>
    <cellStyle name="SAPBEXexcBad8 2 2 5 5" xfId="20781" xr:uid="{BCE2355A-0678-4873-87B4-8C23072FD5FB}"/>
    <cellStyle name="SAPBEXexcBad8 2 2 5 6" xfId="24442" xr:uid="{DE81AFF4-90D4-4722-8A26-F1CA10B05B29}"/>
    <cellStyle name="SAPBEXexcBad8 2 2 5 7" xfId="27971" xr:uid="{9D26E029-7BAA-452F-978B-1E2416C98FDC}"/>
    <cellStyle name="SAPBEXexcBad8 2 2 5 8" xfId="31259" xr:uid="{BC573712-7F7C-4A83-9D91-4E61346DA73F}"/>
    <cellStyle name="SAPBEXexcBad8 2 2 6" xfId="3788" xr:uid="{57B11CE0-0ECA-47D3-A704-B09426583CA6}"/>
    <cellStyle name="SAPBEXexcBad8 2 2 6 2" xfId="12749" xr:uid="{986464E3-E646-40E7-90C0-8417B56EB55A}"/>
    <cellStyle name="SAPBEXexcBad8 2 2 6 3" xfId="9806" xr:uid="{14CB9B81-1FB8-4BBA-92EA-0547B292FA51}"/>
    <cellStyle name="SAPBEXexcBad8 2 2 6 4" xfId="18135" xr:uid="{BAF9831D-2FE5-4460-B2F6-18CEC59FBDDB}"/>
    <cellStyle name="SAPBEXexcBad8 2 2 6 5" xfId="21888" xr:uid="{06AFD751-EF78-4F3C-8D27-B47AEE0F80CE}"/>
    <cellStyle name="SAPBEXexcBad8 2 2 6 6" xfId="25553" xr:uid="{DED13B1B-6908-4E17-930D-7685DA3AD4B3}"/>
    <cellStyle name="SAPBEXexcBad8 2 2 6 7" xfId="29084" xr:uid="{325905DA-C389-408E-9F8C-8FFD8466372A}"/>
    <cellStyle name="SAPBEXexcBad8 2 2 6 8" xfId="32357" xr:uid="{8C58722A-55A6-4FB8-B5DF-C76F0BF62AB3}"/>
    <cellStyle name="SAPBEXexcBad8 2 2 7" xfId="2234" xr:uid="{FC144E9C-7657-4A74-B210-047EC845514B}"/>
    <cellStyle name="SAPBEXexcBad8 2 2 7 2" xfId="10349" xr:uid="{754EEB52-B4E9-4F92-8DB8-86F022FC0DE0}"/>
    <cellStyle name="SAPBEXexcBad8 2 2 7 3" xfId="14921" xr:uid="{8C8E2C29-5A6B-49B0-9518-B0EB1FF5594E}"/>
    <cellStyle name="SAPBEXexcBad8 2 2 7 4" xfId="14754" xr:uid="{8C3525F1-4A24-461D-817C-A305759DA6EB}"/>
    <cellStyle name="SAPBEXexcBad8 2 2 7 5" xfId="15255" xr:uid="{3FC29A3D-1E77-4101-9B34-4EF6EE47E11D}"/>
    <cellStyle name="SAPBEXexcBad8 2 2 7 6" xfId="23205" xr:uid="{2ABC5BD6-4AF9-426C-B99D-F566A64633CD}"/>
    <cellStyle name="SAPBEXexcBad8 2 2 7 7" xfId="11848" xr:uid="{F27D986C-358F-4258-B962-AEC9E0C2AD4E}"/>
    <cellStyle name="SAPBEXexcBad8 2 2 7 8" xfId="30375" xr:uid="{BA4ED5BC-6637-4293-A3D8-A329EA88567C}"/>
    <cellStyle name="SAPBEXexcBad8 2 2 8" xfId="4880" xr:uid="{71481123-42DC-458A-A72F-664D063D0AFD}"/>
    <cellStyle name="SAPBEXexcBad8 2 2 8 2" xfId="12165" xr:uid="{DE9C7F58-D912-4E16-8A3C-E11FE9D281AA}"/>
    <cellStyle name="SAPBEXexcBad8 2 2 8 3" xfId="15848" xr:uid="{22E1A818-0CC8-4149-AE05-E9B9CFA6FEEC}"/>
    <cellStyle name="SAPBEXexcBad8 2 2 8 4" xfId="19227" xr:uid="{609EE822-3B3D-4A78-9EE7-7B481EFDF68B}"/>
    <cellStyle name="SAPBEXexcBad8 2 2 8 5" xfId="22978" xr:uid="{31FE2F44-1050-4FA8-AA86-3371A2C6F676}"/>
    <cellStyle name="SAPBEXexcBad8 2 2 8 6" xfId="26644" xr:uid="{1E573581-B5F6-4BEA-9EA6-AB779A04DB19}"/>
    <cellStyle name="SAPBEXexcBad8 2 2 8 7" xfId="30176" xr:uid="{D02BCBB7-8D67-4402-8FE3-D70C8898610E}"/>
    <cellStyle name="SAPBEXexcBad8 2 2 8 8" xfId="33432" xr:uid="{186AA65D-6059-40C7-990D-2C86BE885BA3}"/>
    <cellStyle name="SAPBEXexcBad8 2 2 9" xfId="9412" xr:uid="{7B11642D-8DD4-440E-AE40-BF02E286D084}"/>
    <cellStyle name="SAPBEXexcBad8 2 3" xfId="1644" xr:uid="{E6038EE6-7421-426C-BD57-6578A2A32D16}"/>
    <cellStyle name="SAPBEXexcBad8 2 3 10" xfId="14735" xr:uid="{1B820622-563C-433C-87AC-1136E253662E}"/>
    <cellStyle name="SAPBEXexcBad8 2 3 11" xfId="10043" xr:uid="{371D66E4-EFF8-477D-912B-52F295E38757}"/>
    <cellStyle name="SAPBEXexcBad8 2 3 12" xfId="19937" xr:uid="{9275E221-A74A-4913-9766-277FA3132053}"/>
    <cellStyle name="SAPBEXexcBad8 2 3 13" xfId="23433" xr:uid="{4AF92092-3DAC-426B-A57A-BC347D5407EF}"/>
    <cellStyle name="SAPBEXexcBad8 2 3 14" xfId="30508" xr:uid="{8E7146FD-2AB8-44FF-B344-F4664AE4321B}"/>
    <cellStyle name="SAPBEXexcBad8 2 3 15" xfId="35069" xr:uid="{0A4E7BE0-3C4D-4A29-9D50-7E4A01C34F53}"/>
    <cellStyle name="SAPBEXexcBad8 2 3 2" xfId="2887" xr:uid="{CD8F5B32-641A-4271-AE1A-DCDDE3A9C538}"/>
    <cellStyle name="SAPBEXexcBad8 2 3 2 2" xfId="10148" xr:uid="{F58B9FAC-2C35-42F1-A0F6-064DF69D0573}"/>
    <cellStyle name="SAPBEXexcBad8 2 3 2 3" xfId="13862" xr:uid="{B6FA7B8F-BADF-4127-838C-3091A35FA66A}"/>
    <cellStyle name="SAPBEXexcBad8 2 3 2 4" xfId="17235" xr:uid="{F8FD4E67-8161-44B4-BD82-48C1CAA2DEDD}"/>
    <cellStyle name="SAPBEXexcBad8 2 3 2 5" xfId="20993" xr:uid="{A11AEC62-320B-4E66-91A7-D85957418D04}"/>
    <cellStyle name="SAPBEXexcBad8 2 3 2 6" xfId="24654" xr:uid="{B3653F09-DCC3-495C-8411-77D6BEBE0892}"/>
    <cellStyle name="SAPBEXexcBad8 2 3 2 7" xfId="28183" xr:uid="{49F427A3-F141-48EB-BFF4-77E7BC2012D9}"/>
    <cellStyle name="SAPBEXexcBad8 2 3 2 8" xfId="31469" xr:uid="{F8B7C022-F864-40F3-B7C8-524D00638A60}"/>
    <cellStyle name="SAPBEXexcBad8 2 3 3" xfId="3393" xr:uid="{0304BDC7-23B1-442E-9998-E2E860065C5E}"/>
    <cellStyle name="SAPBEXexcBad8 2 3 3 2" xfId="11319" xr:uid="{002FB3FD-D803-4DF1-9B76-1DBC3ADA8FAA}"/>
    <cellStyle name="SAPBEXexcBad8 2 3 3 3" xfId="16338" xr:uid="{0236816B-7943-4814-948F-AEAB96C26E11}"/>
    <cellStyle name="SAPBEXexcBad8 2 3 3 4" xfId="17740" xr:uid="{347B8A6A-C2DD-4029-B65E-4B244C34FA90}"/>
    <cellStyle name="SAPBEXexcBad8 2 3 3 5" xfId="21496" xr:uid="{7778FFF6-869A-4A2C-A7F0-837EECE558D8}"/>
    <cellStyle name="SAPBEXexcBad8 2 3 3 6" xfId="25158" xr:uid="{CC045F32-9BA0-44E2-9AD2-686DCCB2FA45}"/>
    <cellStyle name="SAPBEXexcBad8 2 3 3 7" xfId="28689" xr:uid="{BAC2FB50-3BF8-489D-A4C2-C3A8F1DAB268}"/>
    <cellStyle name="SAPBEXexcBad8 2 3 3 8" xfId="31968" xr:uid="{93CAE977-6D66-4BF5-87D9-4B36C98222FA}"/>
    <cellStyle name="SAPBEXexcBad8 2 3 4" xfId="3210" xr:uid="{BFE101EC-92B3-46C2-BB34-1F8EF28C85CC}"/>
    <cellStyle name="SAPBEXexcBad8 2 3 4 2" xfId="8120" xr:uid="{950AEFCF-4824-4B57-9B31-8B7192ADFB7F}"/>
    <cellStyle name="SAPBEXexcBad8 2 3 4 3" xfId="7834" xr:uid="{8E967001-54E1-4D95-8783-1BF6CE9A54BC}"/>
    <cellStyle name="SAPBEXexcBad8 2 3 4 4" xfId="17557" xr:uid="{C2C86153-94B3-4C8E-B02A-4145780DFF08}"/>
    <cellStyle name="SAPBEXexcBad8 2 3 4 5" xfId="21313" xr:uid="{153AE627-5491-425D-A907-BF1DC7E0B80D}"/>
    <cellStyle name="SAPBEXexcBad8 2 3 4 6" xfId="24975" xr:uid="{F024E4AF-3480-45C6-A7B6-2016FC68506A}"/>
    <cellStyle name="SAPBEXexcBad8 2 3 4 7" xfId="28506" xr:uid="{57E7EBAC-EF03-4934-8138-59FE3E1C3BFA}"/>
    <cellStyle name="SAPBEXexcBad8 2 3 4 8" xfId="31786" xr:uid="{8CE27C7D-5332-4FBB-A339-D985334A9F31}"/>
    <cellStyle name="SAPBEXexcBad8 2 3 5" xfId="4255" xr:uid="{9CDB2227-EFFA-4539-9369-A738863BDA7B}"/>
    <cellStyle name="SAPBEXexcBad8 2 3 5 2" xfId="12688" xr:uid="{D313F148-8BE1-4ECD-AAE1-2EB57CF1F1ED}"/>
    <cellStyle name="SAPBEXexcBad8 2 3 5 3" xfId="6827" xr:uid="{F471852B-F637-46B2-9145-40E93E6D8287}"/>
    <cellStyle name="SAPBEXexcBad8 2 3 5 4" xfId="18602" xr:uid="{7B543555-9EE5-49A7-8358-04B9B374052B}"/>
    <cellStyle name="SAPBEXexcBad8 2 3 5 5" xfId="22354" xr:uid="{B7EF4CF6-D937-4CB2-885B-C62D24A0F073}"/>
    <cellStyle name="SAPBEXexcBad8 2 3 5 6" xfId="26020" xr:uid="{7DC9DE74-7143-48F9-8473-4DB21F2D0EA4}"/>
    <cellStyle name="SAPBEXexcBad8 2 3 5 7" xfId="29551" xr:uid="{06F29E92-9679-417C-8D6E-B7AAE668A6C1}"/>
    <cellStyle name="SAPBEXexcBad8 2 3 5 8" xfId="32814" xr:uid="{6C64932F-2658-458E-ACB9-75D0FC8346AB}"/>
    <cellStyle name="SAPBEXexcBad8 2 3 6" xfId="1972" xr:uid="{E108B711-9218-47C7-905C-AC0F65569CA4}"/>
    <cellStyle name="SAPBEXexcBad8 2 3 6 2" xfId="8132" xr:uid="{A526EB41-93AC-4672-ACDC-92E4040A24F9}"/>
    <cellStyle name="SAPBEXexcBad8 2 3 6 3" xfId="15242" xr:uid="{DF428970-5EA2-489B-8013-88941C126EBA}"/>
    <cellStyle name="SAPBEXexcBad8 2 3 6 4" xfId="13700" xr:uid="{F6FE27A9-F380-4E8A-9745-50D5297A84D9}"/>
    <cellStyle name="SAPBEXexcBad8 2 3 6 5" xfId="9456" xr:uid="{FD65802B-47B4-4068-8FCD-CA0BAB1AF012}"/>
    <cellStyle name="SAPBEXexcBad8 2 3 6 6" xfId="19971" xr:uid="{8902E7AF-D7D4-4C8A-ADAF-E98453FC6F47}"/>
    <cellStyle name="SAPBEXexcBad8 2 3 6 7" xfId="23733" xr:uid="{EEA5C6E8-E145-4332-B33C-380201402246}"/>
    <cellStyle name="SAPBEXexcBad8 2 3 6 8" xfId="7217" xr:uid="{17A995B4-5A9A-49D6-859D-76670748EEB0}"/>
    <cellStyle name="SAPBEXexcBad8 2 3 7" xfId="4758" xr:uid="{D7FE1F42-E7DE-4B2B-94A3-8348BC384803}"/>
    <cellStyle name="SAPBEXexcBad8 2 3 7 2" xfId="12287" xr:uid="{E43A93D1-F2EF-4ED0-9043-9DDAE103D8B3}"/>
    <cellStyle name="SAPBEXexcBad8 2 3 7 3" xfId="15789" xr:uid="{8ED91D5A-3858-42D7-8DE2-061711106307}"/>
    <cellStyle name="SAPBEXexcBad8 2 3 7 4" xfId="19105" xr:uid="{BEE7659F-304E-4194-A1A2-D445382E8D7F}"/>
    <cellStyle name="SAPBEXexcBad8 2 3 7 5" xfId="22856" xr:uid="{EED634D7-777F-4AE8-9CF5-334603026CE4}"/>
    <cellStyle name="SAPBEXexcBad8 2 3 7 6" xfId="26522" xr:uid="{26A9D4C8-E4C6-4756-AE39-88366060D573}"/>
    <cellStyle name="SAPBEXexcBad8 2 3 7 7" xfId="30054" xr:uid="{1875E92C-EF41-4675-80A6-B83978AF770B}"/>
    <cellStyle name="SAPBEXexcBad8 2 3 7 8" xfId="33311" xr:uid="{F0326B5D-37FB-46C5-80E9-DBD7ED44B770}"/>
    <cellStyle name="SAPBEXexcBad8 2 3 8" xfId="8360" xr:uid="{B2711F31-900F-465E-B894-9EBFE7ABD06A}"/>
    <cellStyle name="SAPBEXexcBad8 2 3 9" xfId="14250" xr:uid="{46151F13-65EC-4974-AA49-C32AEEEB668D}"/>
    <cellStyle name="SAPBEXexcBad8 2 4" xfId="2413" xr:uid="{C1CA5D02-B693-400B-8921-784792414CE7}"/>
    <cellStyle name="SAPBEXexcBad8 2 4 2" xfId="11400" xr:uid="{1030873C-9589-4CB5-A1D8-0A44F4FA1662}"/>
    <cellStyle name="SAPBEXexcBad8 2 4 3" xfId="16264" xr:uid="{F88CA953-6016-4655-998E-B712B3920698}"/>
    <cellStyle name="SAPBEXexcBad8 2 4 4" xfId="11063" xr:uid="{B78B400A-CACE-4C00-BB67-60B5BBE633B3}"/>
    <cellStyle name="SAPBEXexcBad8 2 4 5" xfId="9483" xr:uid="{E61E2938-F31C-4AC1-9ADA-5E6BC987C546}"/>
    <cellStyle name="SAPBEXexcBad8 2 4 6" xfId="7328" xr:uid="{1F58313A-B682-42CC-B377-2CD6E78EBD09}"/>
    <cellStyle name="SAPBEXexcBad8 2 4 7" xfId="9522" xr:uid="{8AB23B93-DB8E-40CE-B2A3-87CE20528694}"/>
    <cellStyle name="SAPBEXexcBad8 2 4 8" xfId="30299" xr:uid="{6120F9B7-37DA-44D6-8FF3-76C7A25BA671}"/>
    <cellStyle name="SAPBEXexcBad8 2 4 9" xfId="34619" xr:uid="{FD43B449-BAF6-4E8C-9F1A-20B25B0B45BF}"/>
    <cellStyle name="SAPBEXexcBad8 2 5" xfId="1882" xr:uid="{50B76607-B03C-4ECC-AF42-3263B4C1E217}"/>
    <cellStyle name="SAPBEXexcBad8 2 5 2" xfId="11073" xr:uid="{E022479F-2597-4C51-B308-DEBFC0D84A2C}"/>
    <cellStyle name="SAPBEXexcBad8 2 5 3" xfId="16516" xr:uid="{C1033934-B902-4108-AC98-18C6F98AAB9D}"/>
    <cellStyle name="SAPBEXexcBad8 2 5 4" xfId="14147" xr:uid="{9E4FF2A4-D5A6-415C-BF1E-D7DAC87133A7}"/>
    <cellStyle name="SAPBEXexcBad8 2 5 5" xfId="20437" xr:uid="{ECE6F8F7-3E82-439D-A226-59AF7F48CDC1}"/>
    <cellStyle name="SAPBEXexcBad8 2 5 6" xfId="14701" xr:uid="{9C2765AD-FC16-446D-BE04-97F9D576B017}"/>
    <cellStyle name="SAPBEXexcBad8 2 5 7" xfId="26901" xr:uid="{20DE99E6-6DD1-49B8-AD9E-8884B15B50AC}"/>
    <cellStyle name="SAPBEXexcBad8 2 5 8" xfId="27283" xr:uid="{E9227ABA-65D3-4703-81AA-2E054CB8B9F9}"/>
    <cellStyle name="SAPBEXexcBad8 2 5 9" xfId="34204" xr:uid="{68159207-F41E-4387-AA37-2E908AB90CD9}"/>
    <cellStyle name="SAPBEXexcBad8 2 6" xfId="3977" xr:uid="{02A019EF-8604-4560-B54D-2EB800835DD7}"/>
    <cellStyle name="SAPBEXexcBad8 2 6 2" xfId="8689" xr:uid="{1ADA69FB-E9B1-4998-A6DF-CF9550DEDB3F}"/>
    <cellStyle name="SAPBEXexcBad8 2 6 3" xfId="8481" xr:uid="{80142A7C-3B09-47BD-A70F-922B0EBE6ECD}"/>
    <cellStyle name="SAPBEXexcBad8 2 6 4" xfId="18324" xr:uid="{1145707D-A8E5-4468-8FE2-D0A418121FDE}"/>
    <cellStyle name="SAPBEXexcBad8 2 6 5" xfId="22077" xr:uid="{051E8849-B744-4DC1-8A2D-8E02C1BAF703}"/>
    <cellStyle name="SAPBEXexcBad8 2 6 6" xfId="25742" xr:uid="{C8C4E6F3-8185-4367-B40E-74649817FBEC}"/>
    <cellStyle name="SAPBEXexcBad8 2 6 7" xfId="29273" xr:uid="{BD2E8EAB-A8B7-4219-B4CA-38F8D2FE2CBC}"/>
    <cellStyle name="SAPBEXexcBad8 2 6 8" xfId="32541" xr:uid="{06AF871D-61C5-4F17-9994-2C6D53D8B373}"/>
    <cellStyle name="SAPBEXexcBad8 2 7" xfId="3967" xr:uid="{B79A563C-E843-4A98-8C09-D0858F7DB2DB}"/>
    <cellStyle name="SAPBEXexcBad8 2 7 2" xfId="9423" xr:uid="{7266D72B-1A07-438E-857D-49B56E92514F}"/>
    <cellStyle name="SAPBEXexcBad8 2 7 3" xfId="7717" xr:uid="{3B6B607D-CDD0-4BD0-A8A0-FE985FDD8934}"/>
    <cellStyle name="SAPBEXexcBad8 2 7 4" xfId="18314" xr:uid="{D5772A28-C013-4334-B593-F5027ABC7B23}"/>
    <cellStyle name="SAPBEXexcBad8 2 7 5" xfId="22067" xr:uid="{BBC3201D-FC58-4AB2-AF47-1FA85CD95956}"/>
    <cellStyle name="SAPBEXexcBad8 2 7 6" xfId="25732" xr:uid="{F18A8B46-BD20-4545-93C6-6036F89B0F1D}"/>
    <cellStyle name="SAPBEXexcBad8 2 7 7" xfId="29263" xr:uid="{2D724C72-8508-4B80-B41D-5EE2F4278FCE}"/>
    <cellStyle name="SAPBEXexcBad8 2 7 8" xfId="32531" xr:uid="{C4C8EDBA-E9AA-4928-B1D1-38A99A34617C}"/>
    <cellStyle name="SAPBEXexcBad8 2 8" xfId="4377" xr:uid="{03BB0CC2-E731-4CCD-A5AF-544ED6DE627F}"/>
    <cellStyle name="SAPBEXexcBad8 2 8 2" xfId="6848" xr:uid="{99E02D44-2E59-438A-BA1F-09727DB200DA}"/>
    <cellStyle name="SAPBEXexcBad8 2 8 3" xfId="9567" xr:uid="{4F072F06-62A7-4552-83D7-C5D5E292DD5A}"/>
    <cellStyle name="SAPBEXexcBad8 2 8 4" xfId="18724" xr:uid="{86BA47CE-D62D-4A08-812D-3370F1536CB9}"/>
    <cellStyle name="SAPBEXexcBad8 2 8 5" xfId="22476" xr:uid="{7E7439E3-A448-49F3-B5BC-65C82B80C0A4}"/>
    <cellStyle name="SAPBEXexcBad8 2 8 6" xfId="26142" xr:uid="{86FA2FBD-929A-48E8-8D7C-B71D4B88D3FE}"/>
    <cellStyle name="SAPBEXexcBad8 2 8 7" xfId="29673" xr:uid="{86A70459-FA49-43FB-849E-2709E296D2FC}"/>
    <cellStyle name="SAPBEXexcBad8 2 8 8" xfId="32935" xr:uid="{75CDE1E3-C51A-494C-9E83-AD9BD65C5AA0}"/>
    <cellStyle name="SAPBEXexcBad8 2 9" xfId="4086" xr:uid="{C0E2FA0E-A01F-4AD7-91CD-3A58DDEA590A}"/>
    <cellStyle name="SAPBEXexcBad8 2 9 2" xfId="6855" xr:uid="{E94B2FB7-D85F-4ACC-AAF5-9A23B98D4EF0}"/>
    <cellStyle name="SAPBEXexcBad8 2 9 3" xfId="9771" xr:uid="{02B662CC-BEE7-40E3-A830-6568FE933C7B}"/>
    <cellStyle name="SAPBEXexcBad8 2 9 4" xfId="18433" xr:uid="{32AB4EC5-F51D-4A29-A337-891CDCABEAA9}"/>
    <cellStyle name="SAPBEXexcBad8 2 9 5" xfId="22186" xr:uid="{FDA544DC-B8BC-4EAE-ACEC-F446A07A20DA}"/>
    <cellStyle name="SAPBEXexcBad8 2 9 6" xfId="25851" xr:uid="{58EFF3C5-A9D2-4D2F-91D0-3D6A75CA82B0}"/>
    <cellStyle name="SAPBEXexcBad8 2 9 7" xfId="29382" xr:uid="{98CB9EF1-BB30-4C3B-A631-90142C75FD5F}"/>
    <cellStyle name="SAPBEXexcBad8 2 9 8" xfId="32649" xr:uid="{C8580CCC-F61E-45DA-BB2E-4A08BEC50DD1}"/>
    <cellStyle name="SAPBEXexcBad8 20" xfId="15078" xr:uid="{DCACC0E9-5347-4AC4-9737-F8900EB7FCE5}"/>
    <cellStyle name="SAPBEXexcBad8 21" xfId="20425" xr:uid="{413ABA59-E3A4-4BAE-AAD4-FEBD6B5D91B2}"/>
    <cellStyle name="SAPBEXexcBad8 22" xfId="24027" xr:uid="{AAACB284-2E15-499C-9B71-C6039507DD97}"/>
    <cellStyle name="SAPBEXexcBad8 23" xfId="19690" xr:uid="{EF4F4E16-7074-44F5-8B81-DD6C26D111BB}"/>
    <cellStyle name="SAPBEXexcBad8 3" xfId="1129" xr:uid="{1385FD0C-ED36-4309-B4C6-E15122A13D66}"/>
    <cellStyle name="SAPBEXexcBad8 3 10" xfId="13113" xr:uid="{44F0FE90-5C79-4054-B7DF-B279954EED01}"/>
    <cellStyle name="SAPBEXexcBad8 3 11" xfId="15572" xr:uid="{F00B5961-34E2-4437-AB9A-A9F2D464912E}"/>
    <cellStyle name="SAPBEXexcBad8 3 12" xfId="10914" xr:uid="{14A7E6AC-8DA8-4222-BD92-6F3AF398EC35}"/>
    <cellStyle name="SAPBEXexcBad8 3 13" xfId="19822" xr:uid="{7511DC7E-B3E8-41DF-96C3-6B37CA0E8521}"/>
    <cellStyle name="SAPBEXexcBad8 3 14" xfId="23582" xr:uid="{5ABD384A-F5E8-4391-81CD-7A9F6D7E1FD5}"/>
    <cellStyle name="SAPBEXexcBad8 3 15" xfId="27191" xr:uid="{F24B534A-F658-41DE-8D48-1E4491049A02}"/>
    <cellStyle name="SAPBEXexcBad8 3 16" xfId="30650" xr:uid="{E6E7D553-7CA2-4896-835F-EAD2665223CB}"/>
    <cellStyle name="SAPBEXexcBad8 3 17" xfId="35170" xr:uid="{1467814D-6A13-4C87-8B4C-096E8CE73C31}"/>
    <cellStyle name="SAPBEXexcBad8 3 2" xfId="1130" xr:uid="{DD7A1A78-2867-4B60-83E8-004FC1ED18AD}"/>
    <cellStyle name="SAPBEXexcBad8 3 2 10" xfId="15701" xr:uid="{1E9BA796-B589-484B-ACA6-80FC3C42F398}"/>
    <cellStyle name="SAPBEXexcBad8 3 2 11" xfId="13870" xr:uid="{8ABB8959-3B2C-4CE0-AD18-E07999F39F02}"/>
    <cellStyle name="SAPBEXexcBad8 3 2 12" xfId="19821" xr:uid="{33EC17FC-79EF-45A1-873B-492D2D7D9963}"/>
    <cellStyle name="SAPBEXexcBad8 3 2 13" xfId="23581" xr:uid="{D50EB135-60E2-4654-8A68-7F5D5F2CD0B0}"/>
    <cellStyle name="SAPBEXexcBad8 3 2 14" xfId="27190" xr:uid="{474F7DAB-C17D-4958-880B-01549E91B541}"/>
    <cellStyle name="SAPBEXexcBad8 3 2 15" xfId="30649" xr:uid="{54D758E0-2F0D-4E11-A6A4-7F89DEEE358E}"/>
    <cellStyle name="SAPBEXexcBad8 3 2 2" xfId="1647" xr:uid="{43724DA8-B745-4880-8611-4F9C66D8EECB}"/>
    <cellStyle name="SAPBEXexcBad8 3 2 2 10" xfId="14182" xr:uid="{AA92C708-6499-45C8-87C2-FB53B8FE143A}"/>
    <cellStyle name="SAPBEXexcBad8 3 2 2 11" xfId="14580" xr:uid="{E4B7E847-1AB3-4AFA-8034-FA7CA751FF46}"/>
    <cellStyle name="SAPBEXexcBad8 3 2 2 12" xfId="19938" xr:uid="{50D113C7-124B-4FB4-A53D-4618CC87AD55}"/>
    <cellStyle name="SAPBEXexcBad8 3 2 2 13" xfId="27012" xr:uid="{57458AD5-32B4-45F5-BACB-E8DF576CBDE0}"/>
    <cellStyle name="SAPBEXexcBad8 3 2 2 14" xfId="30507" xr:uid="{D3E26EBB-7178-41A6-B655-38BC94212C42}"/>
    <cellStyle name="SAPBEXexcBad8 3 2 2 2" xfId="2890" xr:uid="{4B6124A2-86BD-4424-AD8F-59A93EFB47E3}"/>
    <cellStyle name="SAPBEXexcBad8 3 2 2 2 2" xfId="10678" xr:uid="{9CE0C5C8-7F6B-494A-A5F8-A98A588BD2C7}"/>
    <cellStyle name="SAPBEXexcBad8 3 2 2 2 3" xfId="11695" xr:uid="{DDB08A18-6EB7-4223-B6C8-C372DDC771DA}"/>
    <cellStyle name="SAPBEXexcBad8 3 2 2 2 4" xfId="17238" xr:uid="{2D3A62D2-A2D3-4765-A549-EBB78146B90D}"/>
    <cellStyle name="SAPBEXexcBad8 3 2 2 2 5" xfId="20996" xr:uid="{EC2DA51C-B4F5-40FE-B0DC-5EC509AF7FA6}"/>
    <cellStyle name="SAPBEXexcBad8 3 2 2 2 6" xfId="24657" xr:uid="{918B288B-573D-4F37-AB04-3110F631E20E}"/>
    <cellStyle name="SAPBEXexcBad8 3 2 2 2 7" xfId="28186" xr:uid="{F41EFEE9-297D-47B9-8AF1-CFEC590624AD}"/>
    <cellStyle name="SAPBEXexcBad8 3 2 2 2 8" xfId="31472" xr:uid="{A25877C4-F446-48B8-B173-6766BDED3C43}"/>
    <cellStyle name="SAPBEXexcBad8 3 2 2 3" xfId="3396" xr:uid="{5E05A31B-928D-486F-AF01-83F656A34B89}"/>
    <cellStyle name="SAPBEXexcBad8 3 2 2 3 2" xfId="10662" xr:uid="{0F08B111-4DB2-4E52-94A5-3CC622AE34A8}"/>
    <cellStyle name="SAPBEXexcBad8 3 2 2 3 3" xfId="15484" xr:uid="{FA26AC48-6709-444D-9613-AADB6C5BA316}"/>
    <cellStyle name="SAPBEXexcBad8 3 2 2 3 4" xfId="17743" xr:uid="{92F9F52D-0871-4760-9F87-214D87791E3D}"/>
    <cellStyle name="SAPBEXexcBad8 3 2 2 3 5" xfId="21499" xr:uid="{E83CD5E0-BF45-4535-B91E-7E635F3F5577}"/>
    <cellStyle name="SAPBEXexcBad8 3 2 2 3 6" xfId="25161" xr:uid="{C5DA1C1E-17BF-4EEB-9232-FECA6E4F1DCD}"/>
    <cellStyle name="SAPBEXexcBad8 3 2 2 3 7" xfId="28692" xr:uid="{8BE373DD-0A8C-4D7B-9DA4-522D2C32F607}"/>
    <cellStyle name="SAPBEXexcBad8 3 2 2 3 8" xfId="31971" xr:uid="{0DA67FE0-6185-486C-AA6A-123A7FA75E90}"/>
    <cellStyle name="SAPBEXexcBad8 3 2 2 4" xfId="3621" xr:uid="{D3366708-E207-4EB4-ACFC-9AFB046A6883}"/>
    <cellStyle name="SAPBEXexcBad8 3 2 2 4 2" xfId="9442" xr:uid="{40A531BD-3A3F-4B1E-B07F-65B3D4442686}"/>
    <cellStyle name="SAPBEXexcBad8 3 2 2 4 3" xfId="12094" xr:uid="{6374C6EE-7BFB-45A7-9C03-70D65A4C8A2A}"/>
    <cellStyle name="SAPBEXexcBad8 3 2 2 4 4" xfId="17968" xr:uid="{A35727B6-2C0A-4EB5-9377-5DACECE86916}"/>
    <cellStyle name="SAPBEXexcBad8 3 2 2 4 5" xfId="21724" xr:uid="{8B9BE32A-9729-4395-8841-20D605BE64BF}"/>
    <cellStyle name="SAPBEXexcBad8 3 2 2 4 6" xfId="25386" xr:uid="{205F0C0B-212B-4C83-8F20-8303CC424BEE}"/>
    <cellStyle name="SAPBEXexcBad8 3 2 2 4 7" xfId="28917" xr:uid="{CAD02BF4-CE1F-4DB0-AD40-8AB2B89B0AEA}"/>
    <cellStyle name="SAPBEXexcBad8 3 2 2 4 8" xfId="32194" xr:uid="{46BD157F-2B61-461D-9BD6-E0D34F0019CA}"/>
    <cellStyle name="SAPBEXexcBad8 3 2 2 5" xfId="4193" xr:uid="{AB0A2570-A0A8-4058-9537-5E0E9DC27FDB}"/>
    <cellStyle name="SAPBEXexcBad8 3 2 2 5 2" xfId="7090" xr:uid="{87E57038-D415-4AB4-8D81-2166898CA682}"/>
    <cellStyle name="SAPBEXexcBad8 3 2 2 5 3" xfId="15327" xr:uid="{D3D4799A-F5B0-425F-AE12-B7BF8506B785}"/>
    <cellStyle name="SAPBEXexcBad8 3 2 2 5 4" xfId="18540" xr:uid="{728B5181-7089-4C4E-B8B9-7FDF8C8378DA}"/>
    <cellStyle name="SAPBEXexcBad8 3 2 2 5 5" xfId="22293" xr:uid="{12BC0827-1D8A-4368-8366-18B761598640}"/>
    <cellStyle name="SAPBEXexcBad8 3 2 2 5 6" xfId="25958" xr:uid="{DEB4410F-2EF3-4D63-810B-4F4D6A8B8BD7}"/>
    <cellStyle name="SAPBEXexcBad8 3 2 2 5 7" xfId="29489" xr:uid="{198CDC98-9588-44EF-97EF-6E4508477A20}"/>
    <cellStyle name="SAPBEXexcBad8 3 2 2 5 8" xfId="32754" xr:uid="{0AF77159-3821-4BE6-A005-E8A27ABD25E7}"/>
    <cellStyle name="SAPBEXexcBad8 3 2 2 6" xfId="4307" xr:uid="{D592FB01-C278-4078-8FFF-7F465DA2A63C}"/>
    <cellStyle name="SAPBEXexcBad8 3 2 2 6 2" xfId="7849" xr:uid="{3CD11529-0898-4E94-BD40-CF82FC250406}"/>
    <cellStyle name="SAPBEXexcBad8 3 2 2 6 3" xfId="9713" xr:uid="{6FE1D56B-9142-4DD7-8660-E75F205D7AAB}"/>
    <cellStyle name="SAPBEXexcBad8 3 2 2 6 4" xfId="18654" xr:uid="{866B1B79-D459-49FD-8D4D-41DFE81D0DCE}"/>
    <cellStyle name="SAPBEXexcBad8 3 2 2 6 5" xfId="22406" xr:uid="{25CCBE27-A8D6-4791-926A-AD9A599465A6}"/>
    <cellStyle name="SAPBEXexcBad8 3 2 2 6 6" xfId="26072" xr:uid="{A5853ED6-0E10-4E9B-B5F8-8929FF6F321E}"/>
    <cellStyle name="SAPBEXexcBad8 3 2 2 6 7" xfId="29603" xr:uid="{C186B7DE-F96C-4AE6-B8A9-3082F6F5395A}"/>
    <cellStyle name="SAPBEXexcBad8 3 2 2 6 8" xfId="32866" xr:uid="{41DA6C73-751F-48F0-AB0A-E9407CBEC115}"/>
    <cellStyle name="SAPBEXexcBad8 3 2 2 7" xfId="4697" xr:uid="{4111B7DB-D08F-4115-A0E0-DC1285564374}"/>
    <cellStyle name="SAPBEXexcBad8 3 2 2 7 2" xfId="12347" xr:uid="{60C6454A-A273-46A2-85A4-4AD919982646}"/>
    <cellStyle name="SAPBEXexcBad8 3 2 2 7 3" xfId="16773" xr:uid="{C6573404-01D9-4473-8C06-47CD5A32ADC1}"/>
    <cellStyle name="SAPBEXexcBad8 3 2 2 7 4" xfId="19044" xr:uid="{763DCBF3-0CB9-4D25-B15A-1BB217E5BEDE}"/>
    <cellStyle name="SAPBEXexcBad8 3 2 2 7 5" xfId="22796" xr:uid="{99130E3F-C2A5-4AE2-8AB9-6D277B8547E3}"/>
    <cellStyle name="SAPBEXexcBad8 3 2 2 7 6" xfId="26461" xr:uid="{AE0E9A0B-AA19-4709-AAD9-171890FF0D50}"/>
    <cellStyle name="SAPBEXexcBad8 3 2 2 7 7" xfId="29993" xr:uid="{64C08AC5-B6B2-437A-8BF1-E82300018AF8}"/>
    <cellStyle name="SAPBEXexcBad8 3 2 2 7 8" xfId="33252" xr:uid="{982D0F36-2433-4267-B1C3-AF8429117827}"/>
    <cellStyle name="SAPBEXexcBad8 3 2 2 8" xfId="8160" xr:uid="{B570AFA7-6AD3-402B-B13B-BA4D6D75C7BC}"/>
    <cellStyle name="SAPBEXexcBad8 3 2 2 9" xfId="12089" xr:uid="{4CD543C5-E180-4CC3-AE91-812E00FB27CD}"/>
    <cellStyle name="SAPBEXexcBad8 3 2 3" xfId="2416" xr:uid="{053B51C5-F0C1-4B06-93D1-15809B9182D0}"/>
    <cellStyle name="SAPBEXexcBad8 3 2 3 2" xfId="10023" xr:uid="{49CD55F5-AF62-4EC6-956F-02BCEA6A80A3}"/>
    <cellStyle name="SAPBEXexcBad8 3 2 3 3" xfId="14028" xr:uid="{711DFD85-1BD8-4CB3-90CE-5A375C4605A2}"/>
    <cellStyle name="SAPBEXexcBad8 3 2 3 4" xfId="9003" xr:uid="{5D35DE3F-BDB6-4B03-9C3B-239B9819AC69}"/>
    <cellStyle name="SAPBEXexcBad8 3 2 3 5" xfId="15343" xr:uid="{6AA984C9-3FAA-4BAF-96B0-7DD4B00785EA}"/>
    <cellStyle name="SAPBEXexcBad8 3 2 3 6" xfId="20088" xr:uid="{7B42E55F-7DF9-4D05-9E45-8C4E0B35A0CD}"/>
    <cellStyle name="SAPBEXexcBad8 3 2 3 7" xfId="23439" xr:uid="{6CC1275E-FB87-4F1C-A08B-B8CA5AA45D29}"/>
    <cellStyle name="SAPBEXexcBad8 3 2 3 8" xfId="30296" xr:uid="{8B8D1EBE-959A-4BBC-B57D-B206EE8E2E99}"/>
    <cellStyle name="SAPBEXexcBad8 3 2 4" xfId="2594" xr:uid="{54AC8C41-0363-47EC-9BBD-61B02FC43086}"/>
    <cellStyle name="SAPBEXexcBad8 3 2 4 2" xfId="10849" xr:uid="{564971F5-9393-420C-9365-65E21677279E}"/>
    <cellStyle name="SAPBEXexcBad8 3 2 4 3" xfId="8735" xr:uid="{B48FFDF1-D2D2-4FAE-9D78-E08B09EFFA8C}"/>
    <cellStyle name="SAPBEXexcBad8 3 2 4 4" xfId="16181" xr:uid="{E774C6A9-4EAE-4167-9F75-13FA9DC81504}"/>
    <cellStyle name="SAPBEXexcBad8 3 2 4 5" xfId="20697" xr:uid="{65FBC3EC-8752-447C-910F-3AD6FC387852}"/>
    <cellStyle name="SAPBEXexcBad8 3 2 4 6" xfId="23050" xr:uid="{294C5E08-57FD-461D-AAA7-8BCC27E4829B}"/>
    <cellStyle name="SAPBEXexcBad8 3 2 4 7" xfId="26112" xr:uid="{4EBD48BE-CB7F-4FD2-B986-D042B80EF049}"/>
    <cellStyle name="SAPBEXexcBad8 3 2 4 8" xfId="31180" xr:uid="{C0002F3F-C01D-4DEE-AA7A-A35AD4C878EB}"/>
    <cellStyle name="SAPBEXexcBad8 3 2 5" xfId="3979" xr:uid="{CA3A90E1-82E5-47B8-A63A-686CFE2D6FE1}"/>
    <cellStyle name="SAPBEXexcBad8 3 2 5 2" xfId="9129" xr:uid="{F02DA9E3-603C-49C7-935D-A3A2C9C918C7}"/>
    <cellStyle name="SAPBEXexcBad8 3 2 5 3" xfId="11311" xr:uid="{36F70137-9345-40DB-80C4-5F77CB0F216D}"/>
    <cellStyle name="SAPBEXexcBad8 3 2 5 4" xfId="18326" xr:uid="{D4796EC6-9518-4459-A3EB-2A88FD6036B4}"/>
    <cellStyle name="SAPBEXexcBad8 3 2 5 5" xfId="22079" xr:uid="{580226D8-2D23-4C0B-BE9E-94180649C103}"/>
    <cellStyle name="SAPBEXexcBad8 3 2 5 6" xfId="25744" xr:uid="{DBF7F658-B313-47AF-B862-CD0CB343BBDC}"/>
    <cellStyle name="SAPBEXexcBad8 3 2 5 7" xfId="29275" xr:uid="{861712D5-45D8-46B8-A06C-6613D447D38B}"/>
    <cellStyle name="SAPBEXexcBad8 3 2 5 8" xfId="32543" xr:uid="{FDDD51EC-A86C-4753-A743-31CA668ED294}"/>
    <cellStyle name="SAPBEXexcBad8 3 2 6" xfId="3814" xr:uid="{ECBD76AB-115A-4315-9A45-91846A1593C9}"/>
    <cellStyle name="SAPBEXexcBad8 3 2 6 2" xfId="12736" xr:uid="{37E3F915-7F1A-4C26-845D-5E5A35BC67A8}"/>
    <cellStyle name="SAPBEXexcBad8 3 2 6 3" xfId="8178" xr:uid="{8040D5A4-ECA6-4616-9272-E9D8CAAC9D17}"/>
    <cellStyle name="SAPBEXexcBad8 3 2 6 4" xfId="18161" xr:uid="{241CF8CD-FE75-4F5C-932B-478E8BA7D4BE}"/>
    <cellStyle name="SAPBEXexcBad8 3 2 6 5" xfId="21914" xr:uid="{A68A0A66-2A54-42B6-9FF1-B41243277CE5}"/>
    <cellStyle name="SAPBEXexcBad8 3 2 6 6" xfId="25579" xr:uid="{D7AD4669-3A75-45F5-8136-5CA2CD25E377}"/>
    <cellStyle name="SAPBEXexcBad8 3 2 6 7" xfId="29110" xr:uid="{AD4C8181-4C73-4E99-9180-269F0045C211}"/>
    <cellStyle name="SAPBEXexcBad8 3 2 6 8" xfId="32382" xr:uid="{DFDC92BF-E15F-4D9A-8EAD-92AC043D5DD7}"/>
    <cellStyle name="SAPBEXexcBad8 3 2 7" xfId="2287" xr:uid="{EBDBFA53-A74E-432D-B1F2-20BA9E37CDF3}"/>
    <cellStyle name="SAPBEXexcBad8 3 2 7 2" xfId="8855" xr:uid="{FA6CB93B-9DC3-4885-AEF6-88116C7F0F45}"/>
    <cellStyle name="SAPBEXexcBad8 3 2 7 3" xfId="12982" xr:uid="{DD41BFBB-751E-4121-8EEE-28E162B3E15B}"/>
    <cellStyle name="SAPBEXexcBad8 3 2 7 4" xfId="13860" xr:uid="{4A7E2CA6-C080-442A-AEC7-4F0C18698735}"/>
    <cellStyle name="SAPBEXexcBad8 3 2 7 5" xfId="14202" xr:uid="{7A4CF05A-662B-4B36-A8A9-6D1C74E1FDF6}"/>
    <cellStyle name="SAPBEXexcBad8 3 2 7 6" xfId="20155" xr:uid="{D97BB4E5-3BD0-461A-99A0-F8C950EB3727}"/>
    <cellStyle name="SAPBEXexcBad8 3 2 7 7" xfId="9489" xr:uid="{6243051C-7061-415A-8DF5-C95836FF4115}"/>
    <cellStyle name="SAPBEXexcBad8 3 2 7 8" xfId="30365" xr:uid="{99A0406C-919F-44A8-9774-26CD1746BB1F}"/>
    <cellStyle name="SAPBEXexcBad8 3 2 8" xfId="4509" xr:uid="{FC90EA6D-FFCC-46F2-8CEE-BB2EA86886A2}"/>
    <cellStyle name="SAPBEXexcBad8 3 2 8 2" xfId="12517" xr:uid="{F43EC301-AD16-40DA-BB2C-4962D2ED422B}"/>
    <cellStyle name="SAPBEXexcBad8 3 2 8 3" xfId="8193" xr:uid="{466FD9E3-3BE8-4659-B512-C2DCD306D0D0}"/>
    <cellStyle name="SAPBEXexcBad8 3 2 8 4" xfId="18856" xr:uid="{4F4307D3-E96E-4110-B29B-079EC445DFFA}"/>
    <cellStyle name="SAPBEXexcBad8 3 2 8 5" xfId="22608" xr:uid="{3F5183F9-B744-467C-A00A-AE96C81915AE}"/>
    <cellStyle name="SAPBEXexcBad8 3 2 8 6" xfId="26273" xr:uid="{C12B2EE1-E018-4B79-8029-DB20FD39BA08}"/>
    <cellStyle name="SAPBEXexcBad8 3 2 8 7" xfId="29805" xr:uid="{59D129DA-5140-4869-8E7E-EB2A0AAAA0C9}"/>
    <cellStyle name="SAPBEXexcBad8 3 2 8 8" xfId="33067" xr:uid="{AF57D4A1-7869-4F2C-8756-F2BB71134E2E}"/>
    <cellStyle name="SAPBEXexcBad8 3 2 9" xfId="12840" xr:uid="{DF787785-1895-4612-AC22-DC45EF583C55}"/>
    <cellStyle name="SAPBEXexcBad8 3 3" xfId="1646" xr:uid="{9B06BDB7-D93B-420C-8F94-0933B1E1D100}"/>
    <cellStyle name="SAPBEXexcBad8 3 3 10" xfId="14762" xr:uid="{3D89A54F-8622-4FE8-8D70-B86AFCE68B51}"/>
    <cellStyle name="SAPBEXexcBad8 3 3 11" xfId="16467" xr:uid="{3E6A6CAF-6FC8-46D4-BF1C-1B778D6C05F0}"/>
    <cellStyle name="SAPBEXexcBad8 3 3 12" xfId="24192" xr:uid="{81EE51F9-EFA7-4975-B117-92377D612101}"/>
    <cellStyle name="SAPBEXexcBad8 3 3 13" xfId="20588" xr:uid="{1AC7B44F-35EB-4E67-9C96-C89770892731}"/>
    <cellStyle name="SAPBEXexcBad8 3 3 14" xfId="30909" xr:uid="{7812A768-A97F-449C-8FC8-7CF0ACF48CCB}"/>
    <cellStyle name="SAPBEXexcBad8 3 3 2" xfId="2889" xr:uid="{69410775-671F-45D1-8B4A-3E3C9875136A}"/>
    <cellStyle name="SAPBEXexcBad8 3 3 2 2" xfId="8416" xr:uid="{F5DF9DB4-29E1-43F3-8CFD-D199E37DDB61}"/>
    <cellStyle name="SAPBEXexcBad8 3 3 2 3" xfId="12055" xr:uid="{E6ADC58D-AE34-43A2-A512-F5F01D20833B}"/>
    <cellStyle name="SAPBEXexcBad8 3 3 2 4" xfId="17237" xr:uid="{DAD0720D-AB90-4CDC-BEFF-0C47A1E6C039}"/>
    <cellStyle name="SAPBEXexcBad8 3 3 2 5" xfId="20995" xr:uid="{4CE50C34-4FEF-4A50-9134-E4369CE36102}"/>
    <cellStyle name="SAPBEXexcBad8 3 3 2 6" xfId="24656" xr:uid="{2A2E6F86-4F67-4D5D-90A9-13D650EE5363}"/>
    <cellStyle name="SAPBEXexcBad8 3 3 2 7" xfId="28185" xr:uid="{94DE3C88-BE77-4B1C-9045-54C25604A604}"/>
    <cellStyle name="SAPBEXexcBad8 3 3 2 8" xfId="31471" xr:uid="{A48D9BF7-8ACA-463D-B85B-6A7B22A84455}"/>
    <cellStyle name="SAPBEXexcBad8 3 3 3" xfId="3395" xr:uid="{B3D7D0BA-6E8C-4386-9603-43C6A01319AE}"/>
    <cellStyle name="SAPBEXexcBad8 3 3 3 2" xfId="8695" xr:uid="{F7B20D6D-DF58-4C8F-8D45-A7C28F974663}"/>
    <cellStyle name="SAPBEXexcBad8 3 3 3 3" xfId="15102" xr:uid="{2E155BCD-FCE3-4F3F-9D46-F4C9F0521A57}"/>
    <cellStyle name="SAPBEXexcBad8 3 3 3 4" xfId="17742" xr:uid="{BEEEEF98-A101-42B9-9E59-FCA9BC55EEE1}"/>
    <cellStyle name="SAPBEXexcBad8 3 3 3 5" xfId="21498" xr:uid="{C71F5E69-95AF-421C-9EDF-2EF4CC95D001}"/>
    <cellStyle name="SAPBEXexcBad8 3 3 3 6" xfId="25160" xr:uid="{B5361502-5B5B-4090-9165-D411B0DACFED}"/>
    <cellStyle name="SAPBEXexcBad8 3 3 3 7" xfId="28691" xr:uid="{231848BA-3CDE-42F6-BB2C-E9353AAD2F58}"/>
    <cellStyle name="SAPBEXexcBad8 3 3 3 8" xfId="31970" xr:uid="{09B37CAC-89DF-4040-BB19-92AF3BC7DAC0}"/>
    <cellStyle name="SAPBEXexcBad8 3 3 4" xfId="3251" xr:uid="{F2F4D6CC-7628-4DCB-B0E1-98B28EDBD79A}"/>
    <cellStyle name="SAPBEXexcBad8 3 3 4 2" xfId="7896" xr:uid="{A6E52A7A-DFCA-4885-8770-46ABEA7EA30B}"/>
    <cellStyle name="SAPBEXexcBad8 3 3 4 3" xfId="16726" xr:uid="{63AE7A29-E42F-4C2D-A261-03DCF1BC9C13}"/>
    <cellStyle name="SAPBEXexcBad8 3 3 4 4" xfId="17598" xr:uid="{40DA17A5-2411-444D-B5C4-320A7F45CC90}"/>
    <cellStyle name="SAPBEXexcBad8 3 3 4 5" xfId="21354" xr:uid="{41A741E0-81A5-4F82-A46B-F3362BCA9788}"/>
    <cellStyle name="SAPBEXexcBad8 3 3 4 6" xfId="25016" xr:uid="{AB9F7933-138B-4A65-B43A-829B62112228}"/>
    <cellStyle name="SAPBEXexcBad8 3 3 4 7" xfId="28547" xr:uid="{CD582DF3-EC9B-4B05-8F13-BFCC671E82D6}"/>
    <cellStyle name="SAPBEXexcBad8 3 3 4 8" xfId="31827" xr:uid="{7D6D2B74-3EC9-4029-8D9C-520BD6B081A0}"/>
    <cellStyle name="SAPBEXexcBad8 3 3 5" xfId="2308" xr:uid="{3C928A9A-F930-4397-A205-7ED1581AB92B}"/>
    <cellStyle name="SAPBEXexcBad8 3 3 5 2" xfId="9671" xr:uid="{792A5919-754C-4AC8-9C45-42A71369C29E}"/>
    <cellStyle name="SAPBEXexcBad8 3 3 5 3" xfId="13793" xr:uid="{6E3CFA0A-99DA-45C9-9D44-3451145484A1}"/>
    <cellStyle name="SAPBEXexcBad8 3 3 5 4" xfId="16936" xr:uid="{52CDB8C4-2E6B-4F9B-8123-C95861FF46BF}"/>
    <cellStyle name="SAPBEXexcBad8 3 3 5 5" xfId="13961" xr:uid="{E58072B4-6950-49FF-98FC-D35A177519B9}"/>
    <cellStyle name="SAPBEXexcBad8 3 3 5 6" xfId="20245" xr:uid="{FCA489FF-E792-418B-9BCD-C0032F6493ED}"/>
    <cellStyle name="SAPBEXexcBad8 3 3 5 7" xfId="12820" xr:uid="{E81BB1E2-39FA-4510-AE2E-22E23AD3B458}"/>
    <cellStyle name="SAPBEXexcBad8 3 3 5 8" xfId="19686" xr:uid="{E974643C-BEB4-4AC9-A53F-0639ADFCAE6A}"/>
    <cellStyle name="SAPBEXexcBad8 3 3 6" xfId="3658" xr:uid="{4B9330E0-3310-487B-97A0-A53C0A3FF393}"/>
    <cellStyle name="SAPBEXexcBad8 3 3 6 2" xfId="9143" xr:uid="{D0279FB6-195C-4025-9146-4721F3CA5396}"/>
    <cellStyle name="SAPBEXexcBad8 3 3 6 3" xfId="13401" xr:uid="{2198162D-47F9-4CCA-B259-A448C12BF441}"/>
    <cellStyle name="SAPBEXexcBad8 3 3 6 4" xfId="18005" xr:uid="{9081904F-75E3-4C4C-8CC3-C0EC847DE3A4}"/>
    <cellStyle name="SAPBEXexcBad8 3 3 6 5" xfId="21761" xr:uid="{7BEA1846-C7BC-47C5-B3D1-2B6717E6A229}"/>
    <cellStyle name="SAPBEXexcBad8 3 3 6 6" xfId="25423" xr:uid="{BEBC3917-18A8-4FE0-887D-CC84D6FF2D3E}"/>
    <cellStyle name="SAPBEXexcBad8 3 3 6 7" xfId="28954" xr:uid="{1394DAB6-4713-40BC-ABA7-6391E0963F37}"/>
    <cellStyle name="SAPBEXexcBad8 3 3 6 8" xfId="32231" xr:uid="{84C40643-0EBB-46B1-9CFD-D54928F13967}"/>
    <cellStyle name="SAPBEXexcBad8 3 3 7" xfId="2059" xr:uid="{8E306E42-8CB2-4967-9969-36B973AB2CB2}"/>
    <cellStyle name="SAPBEXexcBad8 3 3 7 2" xfId="10924" xr:uid="{B1858BC6-8F05-4723-B755-3DA06F0E9AC4}"/>
    <cellStyle name="SAPBEXexcBad8 3 3 7 3" xfId="11796" xr:uid="{3DE9549E-6054-4304-BF1C-C0605718A7E6}"/>
    <cellStyle name="SAPBEXexcBad8 3 3 7 4" xfId="16143" xr:uid="{566FBBDC-730D-47C0-8FED-7FF03B0901CD}"/>
    <cellStyle name="SAPBEXexcBad8 3 3 7 5" xfId="16104" xr:uid="{CC6ADF65-C456-41BB-BF5B-FE818DA1B84D}"/>
    <cellStyle name="SAPBEXexcBad8 3 3 7 6" xfId="23222" xr:uid="{FF6BDE85-9A57-41C7-9803-2F2F6095B2AE}"/>
    <cellStyle name="SAPBEXexcBad8 3 3 7 7" xfId="23387" xr:uid="{813570AD-200A-49EF-BF9B-58D3CF770303}"/>
    <cellStyle name="SAPBEXexcBad8 3 3 7 8" xfId="27367" xr:uid="{AA0383D9-36FD-4A8F-8951-08AACC11B16F}"/>
    <cellStyle name="SAPBEXexcBad8 3 3 8" xfId="8214" xr:uid="{9B46CDDE-0263-4BEF-B4AD-3A92AA8A7B75}"/>
    <cellStyle name="SAPBEXexcBad8 3 3 9" xfId="13666" xr:uid="{A63DDF73-B1BF-4C48-87F6-3A172F758ED3}"/>
    <cellStyle name="SAPBEXexcBad8 3 4" xfId="2415" xr:uid="{A2CA5617-82EB-448C-9A1B-FC72390106A6}"/>
    <cellStyle name="SAPBEXexcBad8 3 4 2" xfId="10301" xr:uid="{DDFBDCED-A14D-4E4E-A94E-8FDB9376FE1D}"/>
    <cellStyle name="SAPBEXexcBad8 3 4 3" xfId="14454" xr:uid="{4568917D-1C35-4937-8CC4-209F4D971219}"/>
    <cellStyle name="SAPBEXexcBad8 3 4 4" xfId="16159" xr:uid="{046540C5-A1D7-4416-A05D-378606FF1325}"/>
    <cellStyle name="SAPBEXexcBad8 3 4 5" xfId="14695" xr:uid="{DA2479D6-8AE1-4AAC-BCB7-531B5FAED28B}"/>
    <cellStyle name="SAPBEXexcBad8 3 4 6" xfId="23171" xr:uid="{5FFEAA08-15CF-44DC-83B3-31E29F7D8C12}"/>
    <cellStyle name="SAPBEXexcBad8 3 4 7" xfId="24108" xr:uid="{543E8880-1820-44F3-926B-DB407A1587E9}"/>
    <cellStyle name="SAPBEXexcBad8 3 4 8" xfId="30297" xr:uid="{AA9AB7A1-23B2-417F-A85A-034E6FDE4413}"/>
    <cellStyle name="SAPBEXexcBad8 3 5" xfId="2138" xr:uid="{D1B377B6-7DBA-4382-9858-195CB70A8BF6}"/>
    <cellStyle name="SAPBEXexcBad8 3 5 2" xfId="10826" xr:uid="{11CF8CEE-378F-4C0B-8A73-2B80E13A972B}"/>
    <cellStyle name="SAPBEXexcBad8 3 5 3" xfId="10066" xr:uid="{102E11B1-C44B-4D5A-8EB6-8AC7B6E0F09E}"/>
    <cellStyle name="SAPBEXexcBad8 3 5 4" xfId="10061" xr:uid="{B4328D2A-E372-4EF5-963A-3CD0B354EBE4}"/>
    <cellStyle name="SAPBEXexcBad8 3 5 5" xfId="8102" xr:uid="{562710AB-FA9C-41C6-8476-78F942934A78}"/>
    <cellStyle name="SAPBEXexcBad8 3 5 6" xfId="16648" xr:uid="{197E8F34-A43A-41CE-A698-EB87B4F21D60}"/>
    <cellStyle name="SAPBEXexcBad8 3 5 7" xfId="23805" xr:uid="{46A234C6-16A5-4BC1-AB63-6FB5D2F30BBF}"/>
    <cellStyle name="SAPBEXexcBad8 3 5 8" xfId="7411" xr:uid="{B01FB59D-6EF0-4E39-91FF-0CF2B7C5106D}"/>
    <cellStyle name="SAPBEXexcBad8 3 6" xfId="3240" xr:uid="{4D5BAE70-ACAF-4141-A307-71CEB7AC5571}"/>
    <cellStyle name="SAPBEXexcBad8 3 6 2" xfId="9925" xr:uid="{551F8A88-71DE-4587-984E-30B233E5F42C}"/>
    <cellStyle name="SAPBEXexcBad8 3 6 3" xfId="13928" xr:uid="{22086470-2F73-41D8-A41F-AF422B74F88A}"/>
    <cellStyle name="SAPBEXexcBad8 3 6 4" xfId="17587" xr:uid="{B9DA51B2-2069-4FAE-98BE-F4E70FDE07D7}"/>
    <cellStyle name="SAPBEXexcBad8 3 6 5" xfId="21343" xr:uid="{045D0DC4-B066-48E2-85CC-649A7913C1D3}"/>
    <cellStyle name="SAPBEXexcBad8 3 6 6" xfId="25005" xr:uid="{79F58FDB-B30F-4ADE-B253-0DA6238337A0}"/>
    <cellStyle name="SAPBEXexcBad8 3 6 7" xfId="28536" xr:uid="{B148ED47-3796-4D57-983E-B1E137C74E9C}"/>
    <cellStyle name="SAPBEXexcBad8 3 6 8" xfId="31816" xr:uid="{401B50F8-BC39-4C0F-9CFB-20BFFFC2BC4B}"/>
    <cellStyle name="SAPBEXexcBad8 3 7" xfId="3872" xr:uid="{C5FA2102-268B-47E6-A960-D2AE63EE74D0}"/>
    <cellStyle name="SAPBEXexcBad8 3 7 2" xfId="11659" xr:uid="{DCB59D74-7310-4F95-B21A-2189F4F222DA}"/>
    <cellStyle name="SAPBEXexcBad8 3 7 3" xfId="16009" xr:uid="{856CA34B-7FAB-498D-B65C-F76F1D5D47B5}"/>
    <cellStyle name="SAPBEXexcBad8 3 7 4" xfId="18219" xr:uid="{9101ABB3-E64A-49B5-9AA6-3F8ECDA95106}"/>
    <cellStyle name="SAPBEXexcBad8 3 7 5" xfId="21972" xr:uid="{AEDC6E2B-333A-46B9-B522-9F1D1340B956}"/>
    <cellStyle name="SAPBEXexcBad8 3 7 6" xfId="25637" xr:uid="{FAA8E980-B421-403A-9E10-91EBC8236BDA}"/>
    <cellStyle name="SAPBEXexcBad8 3 7 7" xfId="29168" xr:uid="{2C86F52D-3B27-4D60-997B-4CB6769D80A1}"/>
    <cellStyle name="SAPBEXexcBad8 3 7 8" xfId="32438" xr:uid="{DF551255-488C-48A6-BC28-9EEDD11F04AB}"/>
    <cellStyle name="SAPBEXexcBad8 3 8" xfId="2578" xr:uid="{1B124F57-A432-4ABE-BA93-318F97AC299A}"/>
    <cellStyle name="SAPBEXexcBad8 3 8 2" xfId="10566" xr:uid="{1A6E9E5D-F8A9-4BAA-A8E4-15F3F8BFC4F3}"/>
    <cellStyle name="SAPBEXexcBad8 3 8 3" xfId="16612" xr:uid="{CEC288A6-A940-4698-82C8-1C571FB96139}"/>
    <cellStyle name="SAPBEXexcBad8 3 8 4" xfId="15134" xr:uid="{BE2721CD-E544-45EB-A759-CB2E64580872}"/>
    <cellStyle name="SAPBEXexcBad8 3 8 5" xfId="19296" xr:uid="{A7F29F89-FDFE-4FC8-92BA-EB89FBE06651}"/>
    <cellStyle name="SAPBEXexcBad8 3 8 6" xfId="14980" xr:uid="{5FE8ACAE-15A7-43B9-9041-70EBC29C6B1E}"/>
    <cellStyle name="SAPBEXexcBad8 3 8 7" xfId="26707" xr:uid="{525CCA06-435E-4FD9-A992-D4F96D3E6D13}"/>
    <cellStyle name="SAPBEXexcBad8 3 8 8" xfId="31166" xr:uid="{25F30653-27EB-400B-930D-22014CDEF310}"/>
    <cellStyle name="SAPBEXexcBad8 3 9" xfId="2478" xr:uid="{84BFAC70-6FC3-41A4-8C16-2A4059AFA5BF}"/>
    <cellStyle name="SAPBEXexcBad8 3 9 2" xfId="11381" xr:uid="{B2BFDBED-F9D8-4434-842B-2F611B5BAE59}"/>
    <cellStyle name="SAPBEXexcBad8 3 9 3" xfId="16281" xr:uid="{14B29476-67C5-47CF-949F-8036C3070E5A}"/>
    <cellStyle name="SAPBEXexcBad8 3 9 4" xfId="10929" xr:uid="{F15A21B7-384F-48E4-862D-D4D07A8FA667}"/>
    <cellStyle name="SAPBEXexcBad8 3 9 5" xfId="19372" xr:uid="{9E01BD75-33EF-4E22-BE29-6CB654440577}"/>
    <cellStyle name="SAPBEXexcBad8 3 9 6" xfId="23136" xr:uid="{228136EE-D6D6-4BCF-95D2-D321EA28B4E7}"/>
    <cellStyle name="SAPBEXexcBad8 3 9 7" xfId="26784" xr:uid="{17708AAB-F0C2-4679-A117-CEAB346621DB}"/>
    <cellStyle name="SAPBEXexcBad8 3 9 8" xfId="29886" xr:uid="{6657F2FF-EE9D-4FE2-AA26-806BD32ED7CF}"/>
    <cellStyle name="SAPBEXexcBad8 4" xfId="1131" xr:uid="{ADA72958-B87B-4127-B497-A56924E3B1A0}"/>
    <cellStyle name="SAPBEXexcBad8 4 10" xfId="13100" xr:uid="{0E28D8E4-A731-483E-A986-8F6A66276F0A}"/>
    <cellStyle name="SAPBEXexcBad8 4 11" xfId="8271" xr:uid="{4A985C4C-A29A-46B0-AE37-DEADE8AF33B4}"/>
    <cellStyle name="SAPBEXexcBad8 4 12" xfId="19820" xr:uid="{89CA2919-88F4-446B-A217-9508CFE78E71}"/>
    <cellStyle name="SAPBEXexcBad8 4 13" xfId="23580" xr:uid="{752FA2A3-A30E-46C7-B1EA-DEC59D47DACC}"/>
    <cellStyle name="SAPBEXexcBad8 4 14" xfId="27189" xr:uid="{A0CEC382-58E8-48E0-ABAA-B12DAF36D567}"/>
    <cellStyle name="SAPBEXexcBad8 4 15" xfId="30648" xr:uid="{A6C095F7-4306-456A-A05D-141A223610F9}"/>
    <cellStyle name="SAPBEXexcBad8 4 2" xfId="1648" xr:uid="{5281D04E-B4A3-4B04-A533-EAC30B124915}"/>
    <cellStyle name="SAPBEXexcBad8 4 2 10" xfId="14547" xr:uid="{8E02D954-445B-4E2F-85EC-D1FEEEEC5536}"/>
    <cellStyle name="SAPBEXexcBad8 4 2 11" xfId="15863" xr:uid="{7349C597-0DA4-49B8-A3D9-AFE80DBC9679}"/>
    <cellStyle name="SAPBEXexcBad8 4 2 12" xfId="19939" xr:uid="{F3D7F8BF-AD03-46F8-80F1-7BC126EE69BD}"/>
    <cellStyle name="SAPBEXexcBad8 4 2 13" xfId="24384" xr:uid="{F667BF25-BFDB-43C1-93E3-D48269749ABD}"/>
    <cellStyle name="SAPBEXexcBad8 4 2 14" xfId="30908" xr:uid="{7166AC76-1209-4D83-934E-597C4C7EF7B2}"/>
    <cellStyle name="SAPBEXexcBad8 4 2 2" xfId="2891" xr:uid="{B0FC24E2-A21F-40E6-8D6C-6A7E3CA8BB9E}"/>
    <cellStyle name="SAPBEXexcBad8 4 2 2 2" xfId="10968" xr:uid="{BE5C2920-5AC3-4793-8554-C0C94673C564}"/>
    <cellStyle name="SAPBEXexcBad8 4 2 2 3" xfId="10940" xr:uid="{A8D07E8E-D177-4452-B0E3-500A4D3EA2FE}"/>
    <cellStyle name="SAPBEXexcBad8 4 2 2 4" xfId="17239" xr:uid="{B7653A14-1389-44D1-B7D1-59F86AE6DDEC}"/>
    <cellStyle name="SAPBEXexcBad8 4 2 2 5" xfId="20997" xr:uid="{52AE3D44-23F6-45D4-9377-AFB29115A1ED}"/>
    <cellStyle name="SAPBEXexcBad8 4 2 2 6" xfId="24658" xr:uid="{EF8F6379-89E4-458D-B243-26B1ACEB9C2B}"/>
    <cellStyle name="SAPBEXexcBad8 4 2 2 7" xfId="28187" xr:uid="{52C4A79A-DB4A-466E-A5B8-FFB76EDAAF87}"/>
    <cellStyle name="SAPBEXexcBad8 4 2 2 8" xfId="31473" xr:uid="{B3FFA10E-7DA9-48DB-BFD4-CC45EED6DE9F}"/>
    <cellStyle name="SAPBEXexcBad8 4 2 3" xfId="3397" xr:uid="{94DF5AC8-2D58-437F-87E1-F349FF9FC426}"/>
    <cellStyle name="SAPBEXexcBad8 4 2 3 2" xfId="9107" xr:uid="{FFED24FB-966D-4565-8A85-4F784AAA979B}"/>
    <cellStyle name="SAPBEXexcBad8 4 2 3 3" xfId="10889" xr:uid="{24A758C1-E1FC-46F5-8010-6F6B98639C6E}"/>
    <cellStyle name="SAPBEXexcBad8 4 2 3 4" xfId="17744" xr:uid="{32185AA1-F7D6-4902-B754-BC7B617F576F}"/>
    <cellStyle name="SAPBEXexcBad8 4 2 3 5" xfId="21500" xr:uid="{5B187BE2-B909-4DAC-BB61-59A9A875A651}"/>
    <cellStyle name="SAPBEXexcBad8 4 2 3 6" xfId="25162" xr:uid="{36FDC224-2D11-4EA6-9F65-DAEC997F33AB}"/>
    <cellStyle name="SAPBEXexcBad8 4 2 3 7" xfId="28693" xr:uid="{08221956-3B79-4F4D-AFA8-A70D0A40C6E6}"/>
    <cellStyle name="SAPBEXexcBad8 4 2 3 8" xfId="31972" xr:uid="{4767349E-5B93-46A3-A206-C24B190349D8}"/>
    <cellStyle name="SAPBEXexcBad8 4 2 4" xfId="1902" xr:uid="{890A8C8F-2A45-4B19-95C7-B066B6C3B378}"/>
    <cellStyle name="SAPBEXexcBad8 4 2 4 2" xfId="10570" xr:uid="{4B585BA0-7398-4973-914D-7509426DB2E3}"/>
    <cellStyle name="SAPBEXexcBad8 4 2 4 3" xfId="16610" xr:uid="{124E6EE0-8D02-486C-BD91-35920CFE7C16}"/>
    <cellStyle name="SAPBEXexcBad8 4 2 4 4" xfId="16440" xr:uid="{91142455-B424-4B0D-9B96-0705AAF46865}"/>
    <cellStyle name="SAPBEXexcBad8 4 2 4 5" xfId="13242" xr:uid="{BFF0792F-E217-4FDF-9D4A-16C55438E40E}"/>
    <cellStyle name="SAPBEXexcBad8 4 2 4 6" xfId="23238" xr:uid="{0F665F07-DC72-40F8-AAB5-70DE87B08EBB}"/>
    <cellStyle name="SAPBEXexcBad8 4 2 4 7" xfId="23698" xr:uid="{EAD47322-165A-43FF-A1AE-8AFAD1FE616D}"/>
    <cellStyle name="SAPBEXexcBad8 4 2 4 8" xfId="8748" xr:uid="{2134DB67-65DF-4253-A6DD-A8EDB1F7DC4A}"/>
    <cellStyle name="SAPBEXexcBad8 4 2 5" xfId="3237" xr:uid="{DED6E953-6CDA-4587-9B5C-51F3B93FAABF}"/>
    <cellStyle name="SAPBEXexcBad8 4 2 5 2" xfId="8401" xr:uid="{9B1817DE-196C-4274-A63C-A71EDA116ECB}"/>
    <cellStyle name="SAPBEXexcBad8 4 2 5 3" xfId="15501" xr:uid="{1FEDDDDB-0FF0-4319-96A9-A1D586CCD660}"/>
    <cellStyle name="SAPBEXexcBad8 4 2 5 4" xfId="17584" xr:uid="{0D75CBB8-17D6-401F-827C-B031F8B04E7C}"/>
    <cellStyle name="SAPBEXexcBad8 4 2 5 5" xfId="21340" xr:uid="{714FBB02-B69C-4DCB-9C29-4C43CB0FCD95}"/>
    <cellStyle name="SAPBEXexcBad8 4 2 5 6" xfId="25002" xr:uid="{3F0DF859-0AC3-4056-BE37-965CD4309F9F}"/>
    <cellStyle name="SAPBEXexcBad8 4 2 5 7" xfId="28533" xr:uid="{3A6FACAC-8427-42DA-8375-C953EF1EFEA8}"/>
    <cellStyle name="SAPBEXexcBad8 4 2 5 8" xfId="31813" xr:uid="{163371EB-B7A2-487F-BD8E-6502FA87B311}"/>
    <cellStyle name="SAPBEXexcBad8 4 2 6" xfId="3118" xr:uid="{CAD52F8B-18EB-4478-84C6-8B1CC7D8737E}"/>
    <cellStyle name="SAPBEXexcBad8 4 2 6 2" xfId="9995" xr:uid="{F09852EB-1E4C-46A8-8318-78F08A53868E}"/>
    <cellStyle name="SAPBEXexcBad8 4 2 6 3" xfId="14030" xr:uid="{2BBBE739-F031-4758-931D-B90F6B5A784C}"/>
    <cellStyle name="SAPBEXexcBad8 4 2 6 4" xfId="17465" xr:uid="{DB98A933-4586-4A76-A271-B0497DB579F7}"/>
    <cellStyle name="SAPBEXexcBad8 4 2 6 5" xfId="21221" xr:uid="{C7F86CCD-9E9A-42A8-AB91-D7DD98489A0E}"/>
    <cellStyle name="SAPBEXexcBad8 4 2 6 6" xfId="24883" xr:uid="{B7D721BB-CAC5-45D5-83AA-985A2B860298}"/>
    <cellStyle name="SAPBEXexcBad8 4 2 6 7" xfId="28414" xr:uid="{716D069E-4509-4E2F-A56A-92FC9873D3C4}"/>
    <cellStyle name="SAPBEXexcBad8 4 2 6 8" xfId="31696" xr:uid="{F86EBFEC-B776-4451-8C21-94412B30CE2E}"/>
    <cellStyle name="SAPBEXexcBad8 4 2 7" xfId="4041" xr:uid="{D18B7254-88B3-426D-BDBE-747DDCAE7324}"/>
    <cellStyle name="SAPBEXexcBad8 4 2 7 2" xfId="10112" xr:uid="{F381B815-A833-41E4-8607-C7F184B2541B}"/>
    <cellStyle name="SAPBEXexcBad8 4 2 7 3" xfId="11629" xr:uid="{230C5F7F-E1F2-4778-9B3D-69859408ABB5}"/>
    <cellStyle name="SAPBEXexcBad8 4 2 7 4" xfId="18388" xr:uid="{2E5CB2A5-F04E-4498-9089-27D411DF418F}"/>
    <cellStyle name="SAPBEXexcBad8 4 2 7 5" xfId="22141" xr:uid="{28543FC8-B2B9-4B74-BE21-8E8C59E9B6B0}"/>
    <cellStyle name="SAPBEXexcBad8 4 2 7 6" xfId="25806" xr:uid="{96F57DDF-53F2-4172-A934-1280C4472CC1}"/>
    <cellStyle name="SAPBEXexcBad8 4 2 7 7" xfId="29337" xr:uid="{390A47E7-52EC-416D-87B9-FC60EE8543AE}"/>
    <cellStyle name="SAPBEXexcBad8 4 2 7 8" xfId="32604" xr:uid="{A7C87714-EA23-41E4-998F-329A095FB63D}"/>
    <cellStyle name="SAPBEXexcBad8 4 2 8" xfId="10772" xr:uid="{D31A1344-F866-4391-B36A-5296A718B24C}"/>
    <cellStyle name="SAPBEXexcBad8 4 2 9" xfId="7709" xr:uid="{B7AB81E6-1055-49C8-9968-34042C9F5194}"/>
    <cellStyle name="SAPBEXexcBad8 4 3" xfId="2417" xr:uid="{71DFC317-04EA-40F2-9B32-42E359395C93}"/>
    <cellStyle name="SAPBEXexcBad8 4 3 2" xfId="8634" xr:uid="{C5F2B09A-7BFA-47EE-8DB2-69B92E7882A1}"/>
    <cellStyle name="SAPBEXexcBad8 4 3 3" xfId="15454" xr:uid="{20A43C74-9126-4EF4-B58D-5D3CB7A91E07}"/>
    <cellStyle name="SAPBEXexcBad8 4 3 4" xfId="15582" xr:uid="{A87AD183-CA87-4D54-96B6-A266622B18A5}"/>
    <cellStyle name="SAPBEXexcBad8 4 3 5" xfId="14782" xr:uid="{1A4311DA-EDDC-4265-AA8D-180DC9F7A4EA}"/>
    <cellStyle name="SAPBEXexcBad8 4 3 6" xfId="23170" xr:uid="{8B529AE1-1930-4D9D-B78A-B99A80F86864}"/>
    <cellStyle name="SAPBEXexcBad8 4 3 7" xfId="26830" xr:uid="{22B37936-E51F-4926-BD67-F7115736C5C5}"/>
    <cellStyle name="SAPBEXexcBad8 4 3 8" xfId="30295" xr:uid="{E366851C-3E65-4C73-BFE3-D28FBC731952}"/>
    <cellStyle name="SAPBEXexcBad8 4 4" xfId="2087" xr:uid="{835D47EC-44A0-4D56-BFA4-E7980F16A01B}"/>
    <cellStyle name="SAPBEXexcBad8 4 4 2" xfId="9898" xr:uid="{3200EBD6-66C4-417F-99DF-B132B23B29B1}"/>
    <cellStyle name="SAPBEXexcBad8 4 4 3" xfId="8967" xr:uid="{F1881AC7-46B7-454E-8BE9-1BC63290FB23}"/>
    <cellStyle name="SAPBEXexcBad8 4 4 4" xfId="7163" xr:uid="{5D9F56CE-8C85-4E3B-85EB-3C486905009B}"/>
    <cellStyle name="SAPBEXexcBad8 4 4 5" xfId="14260" xr:uid="{D9228F24-6270-4C5F-933C-60983F0981C1}"/>
    <cellStyle name="SAPBEXexcBad8 4 4 6" xfId="20165" xr:uid="{71557EB1-1266-43A9-A408-D1299D1EDDDB}"/>
    <cellStyle name="SAPBEXexcBad8 4 4 7" xfId="23787" xr:uid="{58FD1141-7BED-4E59-A2F7-AD19CD2123E5}"/>
    <cellStyle name="SAPBEXexcBad8 4 4 8" xfId="20794" xr:uid="{67C6ACC3-82CD-4B8D-92B2-37EE5BE468CE}"/>
    <cellStyle name="SAPBEXexcBad8 4 5" xfId="3098" xr:uid="{2722690A-BD10-446A-9F57-3F2BF3E00975}"/>
    <cellStyle name="SAPBEXexcBad8 4 5 2" xfId="9842" xr:uid="{7FE36B72-06E8-4FE4-A271-D7DF02E77560}"/>
    <cellStyle name="SAPBEXexcBad8 4 5 3" xfId="15485" xr:uid="{84DF8416-6BD6-4C70-BA2D-F321C7850678}"/>
    <cellStyle name="SAPBEXexcBad8 4 5 4" xfId="17445" xr:uid="{5036AC3C-63CE-42DF-ADD2-F418005683E4}"/>
    <cellStyle name="SAPBEXexcBad8 4 5 5" xfId="21202" xr:uid="{FA7A100F-B2EE-41CF-BB46-C038C01054AA}"/>
    <cellStyle name="SAPBEXexcBad8 4 5 6" xfId="24864" xr:uid="{7E197107-652E-47EC-B2ED-12FB987391AF}"/>
    <cellStyle name="SAPBEXexcBad8 4 5 7" xfId="28394" xr:uid="{9D528E8A-9F29-490F-80CE-4BD6A69FBEC1}"/>
    <cellStyle name="SAPBEXexcBad8 4 5 8" xfId="31677" xr:uid="{9A467F6A-988E-4A79-A236-21C7FC4606D1}"/>
    <cellStyle name="SAPBEXexcBad8 4 6" xfId="4037" xr:uid="{C54EEADF-BA77-4E78-8EFC-4B9C76999425}"/>
    <cellStyle name="SAPBEXexcBad8 4 6 2" xfId="11507" xr:uid="{36C6F34A-D34D-4ECC-B413-00F0598A6F6A}"/>
    <cellStyle name="SAPBEXexcBad8 4 6 3" xfId="16158" xr:uid="{04A54802-E21E-4B95-854B-8A8AF9641F0E}"/>
    <cellStyle name="SAPBEXexcBad8 4 6 4" xfId="18384" xr:uid="{4E0F22B6-90CA-449E-879F-22EE193F5B68}"/>
    <cellStyle name="SAPBEXexcBad8 4 6 5" xfId="22137" xr:uid="{52775268-6367-4F08-B84E-17C296927943}"/>
    <cellStyle name="SAPBEXexcBad8 4 6 6" xfId="25802" xr:uid="{B323725D-BC3A-43B0-B3E8-2784BD5EACAB}"/>
    <cellStyle name="SAPBEXexcBad8 4 6 7" xfId="29333" xr:uid="{859CE517-8235-456F-9E90-7D429EBFEDD6}"/>
    <cellStyle name="SAPBEXexcBad8 4 6 8" xfId="32600" xr:uid="{EDDD5880-393D-4085-8251-AF79A1639D4D}"/>
    <cellStyle name="SAPBEXexcBad8 4 7" xfId="4242" xr:uid="{0D7AA1F1-793F-4DAA-96BD-9FC51D8DB2B9}"/>
    <cellStyle name="SAPBEXexcBad8 4 7 2" xfId="6817" xr:uid="{1F456A1A-7F76-4FB2-BD4C-D671498320C4}"/>
    <cellStyle name="SAPBEXexcBad8 4 7 3" xfId="8113" xr:uid="{2C27E06A-25FA-434B-B2C0-E59C5C08EE28}"/>
    <cellStyle name="SAPBEXexcBad8 4 7 4" xfId="18589" xr:uid="{EA3423C4-70E7-4F19-965C-678AA9BB5A5E}"/>
    <cellStyle name="SAPBEXexcBad8 4 7 5" xfId="22341" xr:uid="{A09D03B8-B6BB-43AD-9CA9-10AB418C2659}"/>
    <cellStyle name="SAPBEXexcBad8 4 7 6" xfId="26007" xr:uid="{3EA20EAA-4991-47FA-9C0E-BB550C086F0E}"/>
    <cellStyle name="SAPBEXexcBad8 4 7 7" xfId="29538" xr:uid="{5DD75869-872B-4912-8BD4-B544F9C59352}"/>
    <cellStyle name="SAPBEXexcBad8 4 7 8" xfId="32801" xr:uid="{44DAEC2D-6C8F-4FE1-A2EC-2DF9401EBBF8}"/>
    <cellStyle name="SAPBEXexcBad8 4 8" xfId="4877" xr:uid="{560B6C97-FE4A-43B5-B90B-D7E97737ED64}"/>
    <cellStyle name="SAPBEXexcBad8 4 8 2" xfId="12168" xr:uid="{3663F651-6385-4BC6-9167-EBE2F8D7BFD8}"/>
    <cellStyle name="SAPBEXexcBad8 4 8 3" xfId="11838" xr:uid="{98C7B6FD-2D08-4A03-9C63-20B66A14C10C}"/>
    <cellStyle name="SAPBEXexcBad8 4 8 4" xfId="19224" xr:uid="{DD1ED10F-D7BB-416F-AC11-2AD5C95F8767}"/>
    <cellStyle name="SAPBEXexcBad8 4 8 5" xfId="22975" xr:uid="{C4589AE7-2963-4461-9640-8FCF908817AA}"/>
    <cellStyle name="SAPBEXexcBad8 4 8 6" xfId="26641" xr:uid="{D6077555-25C2-44D4-9E8C-702624226947}"/>
    <cellStyle name="SAPBEXexcBad8 4 8 7" xfId="30173" xr:uid="{D139D67A-2F6C-4605-A07E-C8272BBC8FE8}"/>
    <cellStyle name="SAPBEXexcBad8 4 8 8" xfId="33429" xr:uid="{810C6801-B7B3-438A-AAA4-58B75B0CDBE6}"/>
    <cellStyle name="SAPBEXexcBad8 4 9" xfId="8875" xr:uid="{663AA0E8-9B31-490A-9B8B-AC2912FBCAF6}"/>
    <cellStyle name="SAPBEXexcBad8 5" xfId="1355" xr:uid="{9649DD10-D7C6-473F-A2BC-D3F2A56F342F}"/>
    <cellStyle name="SAPBEXexcBad8 5 10" xfId="13910" xr:uid="{25FAA0E1-A20E-4DDE-BC1E-8202A2258AB7}"/>
    <cellStyle name="SAPBEXexcBad8 5 11" xfId="16006" xr:uid="{CC27BE02-6EF7-49BA-A0DA-7F95C2990F8C}"/>
    <cellStyle name="SAPBEXexcBad8 5 12" xfId="13469" xr:uid="{A356D74E-807E-468B-A7B6-8EEDCF2BDC5D}"/>
    <cellStyle name="SAPBEXexcBad8 5 13" xfId="23412" xr:uid="{48AB1FE5-3AFE-4DE8-BC95-7AACBCDEC64E}"/>
    <cellStyle name="SAPBEXexcBad8 5 14" xfId="15769" xr:uid="{A85E971F-6D1B-41CB-A204-2CE84FFFEBF9}"/>
    <cellStyle name="SAPBEXexcBad8 5 15" xfId="27502" xr:uid="{1A64195A-E9F9-4E27-AD2F-5F22490A3D9F}"/>
    <cellStyle name="SAPBEXexcBad8 5 2" xfId="1763" xr:uid="{840BA4A1-3310-445E-B8DD-EB02801BE247}"/>
    <cellStyle name="SAPBEXexcBad8 5 2 10" xfId="12071" xr:uid="{22375444-9E5E-4636-92D9-923AD4811FCD}"/>
    <cellStyle name="SAPBEXexcBad8 5 2 11" xfId="14129" xr:uid="{98AB4B6D-9FA5-4EF7-84D6-F51440D2F86F}"/>
    <cellStyle name="SAPBEXexcBad8 5 2 12" xfId="23317" xr:uid="{6761B8E1-2F44-4E8F-8D52-4475303C94B1}"/>
    <cellStyle name="SAPBEXexcBad8 5 2 13" xfId="26924" xr:uid="{80C63B9D-2CFE-43E7-9A60-D49B144B9AC6}"/>
    <cellStyle name="SAPBEXexcBad8 5 2 14" xfId="30439" xr:uid="{BBF72CE9-E214-440C-93A1-B5541FB60414}"/>
    <cellStyle name="SAPBEXexcBad8 5 2 2" xfId="3006" xr:uid="{3BF0F9B5-B28B-4D12-8B91-E6FCD480341F}"/>
    <cellStyle name="SAPBEXexcBad8 5 2 2 2" xfId="9992" xr:uid="{483F2F67-3331-4323-A2EA-874DD4AE275C}"/>
    <cellStyle name="SAPBEXexcBad8 5 2 2 3" xfId="15017" xr:uid="{25BA215B-426A-4494-B5CC-B7F5BE429F25}"/>
    <cellStyle name="SAPBEXexcBad8 5 2 2 4" xfId="17354" xr:uid="{16A24C28-885B-45E0-AEAD-D1114B79BC26}"/>
    <cellStyle name="SAPBEXexcBad8 5 2 2 5" xfId="21112" xr:uid="{428419D5-1816-41CD-A267-65550BDC1087}"/>
    <cellStyle name="SAPBEXexcBad8 5 2 2 6" xfId="24773" xr:uid="{836F5ED5-2E59-422F-B0A1-91E3334E20D9}"/>
    <cellStyle name="SAPBEXexcBad8 5 2 2 7" xfId="28302" xr:uid="{CB14EBD3-550B-4D26-8D6B-BDDEA36B9C5B}"/>
    <cellStyle name="SAPBEXexcBad8 5 2 2 8" xfId="31588" xr:uid="{883B9400-3484-4D4A-8DF6-27E684E9903A}"/>
    <cellStyle name="SAPBEXexcBad8 5 2 3" xfId="3512" xr:uid="{CD50042A-5C9A-45CC-8D2E-F974C5DFB4A8}"/>
    <cellStyle name="SAPBEXexcBad8 5 2 3 2" xfId="10839" xr:uid="{874F2529-0E16-44EE-8FB5-CFAB354940AF}"/>
    <cellStyle name="SAPBEXexcBad8 5 2 3 3" xfId="11800" xr:uid="{8776C826-7DF0-4319-8B27-653F6EAF8558}"/>
    <cellStyle name="SAPBEXexcBad8 5 2 3 4" xfId="17859" xr:uid="{2B8966E6-9411-47E9-AA91-CAFA3219F77B}"/>
    <cellStyle name="SAPBEXexcBad8 5 2 3 5" xfId="21615" xr:uid="{088DCC15-5EA3-4251-9DEE-952565305BAC}"/>
    <cellStyle name="SAPBEXexcBad8 5 2 3 6" xfId="25277" xr:uid="{C09E9821-253D-4251-99D2-4846EFE454C8}"/>
    <cellStyle name="SAPBEXexcBad8 5 2 3 7" xfId="28808" xr:uid="{9FCE56A4-B060-4A41-B37E-D97F44F70175}"/>
    <cellStyle name="SAPBEXexcBad8 5 2 3 8" xfId="32087" xr:uid="{09F2579F-C025-42E5-9C7E-140F56A776F9}"/>
    <cellStyle name="SAPBEXexcBad8 5 2 4" xfId="2755" xr:uid="{5B118481-28AB-4A65-83D1-2F7FE82B260F}"/>
    <cellStyle name="SAPBEXexcBad8 5 2 4 2" xfId="9134" xr:uid="{4D06DF56-4756-4D65-A943-342731ED938F}"/>
    <cellStyle name="SAPBEXexcBad8 5 2 4 3" xfId="13979" xr:uid="{EAFFEBEB-FB7A-41FF-810C-D7F99B18E28A}"/>
    <cellStyle name="SAPBEXexcBad8 5 2 4 4" xfId="17103" xr:uid="{C0560977-BF62-4272-8BE7-3AB85DCF956C}"/>
    <cellStyle name="SAPBEXexcBad8 5 2 4 5" xfId="20861" xr:uid="{D1E7E6D9-5359-4434-9BCC-2305F9FCE6C7}"/>
    <cellStyle name="SAPBEXexcBad8 5 2 4 6" xfId="24522" xr:uid="{6DB165C5-7895-46C6-B5A8-00B01BCB0421}"/>
    <cellStyle name="SAPBEXexcBad8 5 2 4 7" xfId="28051" xr:uid="{48811305-5DA9-4CD0-97E9-79ECC5579334}"/>
    <cellStyle name="SAPBEXexcBad8 5 2 4 8" xfId="31337" xr:uid="{6474791B-FEF1-4860-A612-08CB88B55477}"/>
    <cellStyle name="SAPBEXexcBad8 5 2 5" xfId="2300" xr:uid="{0FA46ECD-5874-44C0-8ED9-EB5428E93B1B}"/>
    <cellStyle name="SAPBEXexcBad8 5 2 5 2" xfId="9470" xr:uid="{24AB5B5F-C2F6-4625-86A4-CAD98963BD95}"/>
    <cellStyle name="SAPBEXexcBad8 5 2 5 3" xfId="14708" xr:uid="{E80BC70E-E159-46B5-9253-7EF0BAA8E0F5}"/>
    <cellStyle name="SAPBEXexcBad8 5 2 5 4" xfId="9985" xr:uid="{012FE556-F8CA-4C03-AE17-FA59A50F1846}"/>
    <cellStyle name="SAPBEXexcBad8 5 2 5 5" xfId="13929" xr:uid="{570F732A-8C1D-41FF-9C08-7E0B7584037D}"/>
    <cellStyle name="SAPBEXexcBad8 5 2 5 6" xfId="19659" xr:uid="{AD8695B1-6453-4480-BB20-21A99AAB250C}"/>
    <cellStyle name="SAPBEXexcBad8 5 2 5 7" xfId="19870" xr:uid="{2560F840-F756-4889-BD2C-89744B58A0B7}"/>
    <cellStyle name="SAPBEXexcBad8 5 2 5 8" xfId="30362" xr:uid="{5547898A-74DF-4AFD-A2DF-AD010CD8CC6A}"/>
    <cellStyle name="SAPBEXexcBad8 5 2 6" xfId="4202" xr:uid="{B2A43709-E011-47D2-A251-90ECFFC294F4}"/>
    <cellStyle name="SAPBEXexcBad8 5 2 6 2" xfId="6994" xr:uid="{2011A04E-FCC9-4DB1-BECD-146E2278676C}"/>
    <cellStyle name="SAPBEXexcBad8 5 2 6 3" xfId="15290" xr:uid="{3DCD6245-9FA0-4E56-B951-DFF5AF9E6CDA}"/>
    <cellStyle name="SAPBEXexcBad8 5 2 6 4" xfId="18549" xr:uid="{E31C8BC8-6007-4D7F-8C47-98997DDDFBFA}"/>
    <cellStyle name="SAPBEXexcBad8 5 2 6 5" xfId="22302" xr:uid="{60D221B8-6B9B-4599-ADC6-392B25798395}"/>
    <cellStyle name="SAPBEXexcBad8 5 2 6 6" xfId="25967" xr:uid="{85260CA9-C2B7-418D-8671-8B7BABB511C1}"/>
    <cellStyle name="SAPBEXexcBad8 5 2 6 7" xfId="29498" xr:uid="{AF9A223F-9561-4C49-BA78-D1CA3B4AF776}"/>
    <cellStyle name="SAPBEXexcBad8 5 2 6 8" xfId="32763" xr:uid="{F83EB5E0-CD5E-4A6F-9FAA-50A65B71EA8D}"/>
    <cellStyle name="SAPBEXexcBad8 5 2 7" xfId="4918" xr:uid="{AC177222-5154-42C6-B372-03837796DF7A}"/>
    <cellStyle name="SAPBEXexcBad8 5 2 7 2" xfId="12127" xr:uid="{6933278F-94A7-4D0D-B267-BC0ADB4EF243}"/>
    <cellStyle name="SAPBEXexcBad8 5 2 7 3" xfId="7430" xr:uid="{CAE3F3BC-29BD-4DCB-9A65-37F284A5E886}"/>
    <cellStyle name="SAPBEXexcBad8 5 2 7 4" xfId="19265" xr:uid="{9219D2F2-ECCF-4083-8CE6-711C648B9F20}"/>
    <cellStyle name="SAPBEXexcBad8 5 2 7 5" xfId="23016" xr:uid="{A53212DE-00CD-4763-8266-B5E675C46900}"/>
    <cellStyle name="SAPBEXexcBad8 5 2 7 6" xfId="26682" xr:uid="{99B445C7-EA36-44B0-8535-38A12AFE2C60}"/>
    <cellStyle name="SAPBEXexcBad8 5 2 7 7" xfId="30214" xr:uid="{BB90BB0B-D196-4F07-AFAD-E75B39C05AF6}"/>
    <cellStyle name="SAPBEXexcBad8 5 2 7 8" xfId="33469" xr:uid="{7FE9830D-968F-4AB0-9271-9932E113D899}"/>
    <cellStyle name="SAPBEXexcBad8 5 2 8" xfId="12801" xr:uid="{BF189A64-147B-49DE-9377-662C02FC9DAA}"/>
    <cellStyle name="SAPBEXexcBad8 5 2 9" xfId="15709" xr:uid="{D8D4FCDB-7E16-45C7-8960-D7FDF96AA373}"/>
    <cellStyle name="SAPBEXexcBad8 5 3" xfId="2618" xr:uid="{FBF9D34A-3639-44E2-B2BE-43616510EDBF}"/>
    <cellStyle name="SAPBEXexcBad8 5 3 2" xfId="9462" xr:uid="{114647E8-8AD0-44D9-9CF9-85C68A8C64BB}"/>
    <cellStyle name="SAPBEXexcBad8 5 3 3" xfId="15468" xr:uid="{C65E6D13-5247-4BAD-9543-294DC5E48458}"/>
    <cellStyle name="SAPBEXexcBad8 5 3 4" xfId="10102" xr:uid="{E4457B66-19B0-4E46-94D4-171D44A36B2C}"/>
    <cellStyle name="SAPBEXexcBad8 5 3 5" xfId="20725" xr:uid="{7F45A05B-D377-4D25-8921-3A4950028205}"/>
    <cellStyle name="SAPBEXexcBad8 5 3 6" xfId="18774" xr:uid="{53F905B9-0261-43D4-BBF3-7DC1226561D2}"/>
    <cellStyle name="SAPBEXexcBad8 5 3 7" xfId="27914" xr:uid="{15332913-CFB5-4F5F-954B-582DCEF2B16A}"/>
    <cellStyle name="SAPBEXexcBad8 5 3 8" xfId="31204" xr:uid="{B19C9C0D-E15D-44DC-8941-25DEDD62D3E8}"/>
    <cellStyle name="SAPBEXexcBad8 5 4" xfId="3125" xr:uid="{81A36699-3A87-4A56-8A80-239042C56529}"/>
    <cellStyle name="SAPBEXexcBad8 5 4 2" xfId="10718" xr:uid="{39383244-0694-43CE-A65A-A8B167105C36}"/>
    <cellStyle name="SAPBEXexcBad8 5 4 3" xfId="14751" xr:uid="{94C5B160-FF13-4F9E-A3B4-0FD365A85AE9}"/>
    <cellStyle name="SAPBEXexcBad8 5 4 4" xfId="17472" xr:uid="{01CF5A27-C1D2-47C1-9A56-CD8A1C895CD6}"/>
    <cellStyle name="SAPBEXexcBad8 5 4 5" xfId="21228" xr:uid="{7C746287-796D-46FB-9D76-90C6F60C800A}"/>
    <cellStyle name="SAPBEXexcBad8 5 4 6" xfId="24890" xr:uid="{F51301B7-EF25-4468-B90D-D2D10B94135E}"/>
    <cellStyle name="SAPBEXexcBad8 5 4 7" xfId="28421" xr:uid="{360A4F23-FA7E-4D02-9B36-1D59A205A63A}"/>
    <cellStyle name="SAPBEXexcBad8 5 4 8" xfId="31703" xr:uid="{077B0569-4779-4FBD-8BF9-D8E5D56027E6}"/>
    <cellStyle name="SAPBEXexcBad8 5 5" xfId="3747" xr:uid="{F1FC9D6B-8428-488E-BE5F-8989FCE49DF3}"/>
    <cellStyle name="SAPBEXexcBad8 5 5 2" xfId="13029" xr:uid="{5FADDF57-E530-4551-B15C-3AB60F5A02FC}"/>
    <cellStyle name="SAPBEXexcBad8 5 5 3" xfId="15641" xr:uid="{8720309E-4BC6-46FB-BC24-D651EC153FC0}"/>
    <cellStyle name="SAPBEXexcBad8 5 5 4" xfId="18094" xr:uid="{118D9E3E-E587-45B2-9C68-2894F6A7C8A0}"/>
    <cellStyle name="SAPBEXexcBad8 5 5 5" xfId="21849" xr:uid="{66AC8744-05E2-4CAD-B558-B23DE1A383B5}"/>
    <cellStyle name="SAPBEXexcBad8 5 5 6" xfId="25512" xr:uid="{67ED9126-6DB7-487E-9271-348F970F2058}"/>
    <cellStyle name="SAPBEXexcBad8 5 5 7" xfId="29043" xr:uid="{FAA2769D-DB33-4470-820B-2114EAE48A0D}"/>
    <cellStyle name="SAPBEXexcBad8 5 5 8" xfId="32319" xr:uid="{6A4ABEA4-5AF1-41B3-8867-38EFAC2E4EE1}"/>
    <cellStyle name="SAPBEXexcBad8 5 6" xfId="4066" xr:uid="{8F088BAF-35ED-4BFC-8972-202B19491671}"/>
    <cellStyle name="SAPBEXexcBad8 5 6 2" xfId="6921" xr:uid="{3E132F47-B994-4C2E-92EB-D812852EFE5B}"/>
    <cellStyle name="SAPBEXexcBad8 5 6 3" xfId="11862" xr:uid="{CC3ABFA9-9C7F-4983-842C-E08C09926236}"/>
    <cellStyle name="SAPBEXexcBad8 5 6 4" xfId="18413" xr:uid="{220D47AA-91A5-45BE-AA5D-AAB5CBBE44BC}"/>
    <cellStyle name="SAPBEXexcBad8 5 6 5" xfId="22166" xr:uid="{88C04DEE-5A93-42F2-893E-50CAD2AD4710}"/>
    <cellStyle name="SAPBEXexcBad8 5 6 6" xfId="25831" xr:uid="{2E6E7966-D6DC-42FE-BDB0-3EF25E63AC6E}"/>
    <cellStyle name="SAPBEXexcBad8 5 6 7" xfId="29362" xr:uid="{7384CBBB-3DBD-4469-83BE-8382DA4FA207}"/>
    <cellStyle name="SAPBEXexcBad8 5 6 8" xfId="32629" xr:uid="{7D3C1B1E-1E5D-492C-B828-9BBC80059881}"/>
    <cellStyle name="SAPBEXexcBad8 5 7" xfId="4031" xr:uid="{4EE21FD1-10E1-4539-92C3-F0EFC4435C43}"/>
    <cellStyle name="SAPBEXexcBad8 5 7 2" xfId="11030" xr:uid="{39C02692-DC3A-4FDE-8CA3-A30C40687304}"/>
    <cellStyle name="SAPBEXexcBad8 5 7 3" xfId="16518" xr:uid="{AE9CCFD6-FD91-4715-B9F6-4F7C5070B435}"/>
    <cellStyle name="SAPBEXexcBad8 5 7 4" xfId="18378" xr:uid="{5E659AF1-0505-4215-B7C5-59022C70D338}"/>
    <cellStyle name="SAPBEXexcBad8 5 7 5" xfId="22131" xr:uid="{49BC64A4-A93C-48E5-AD2F-49F6536B651D}"/>
    <cellStyle name="SAPBEXexcBad8 5 7 6" xfId="25796" xr:uid="{23BA4051-CC16-4259-8646-5D3C197C991A}"/>
    <cellStyle name="SAPBEXexcBad8 5 7 7" xfId="29327" xr:uid="{45C7720F-2C70-4763-B76C-B0BD33866F3D}"/>
    <cellStyle name="SAPBEXexcBad8 5 7 8" xfId="32594" xr:uid="{E27708C5-DBDE-4416-BF24-F0AAC5E1951A}"/>
    <cellStyle name="SAPBEXexcBad8 5 8" xfId="4458" xr:uid="{30099C00-6F4E-4EC8-B556-486A9B0E25E6}"/>
    <cellStyle name="SAPBEXexcBad8 5 8 2" xfId="12560" xr:uid="{17D18D20-8A5F-43B6-9E5F-8232AA099E0C}"/>
    <cellStyle name="SAPBEXexcBad8 5 8 3" xfId="11515" xr:uid="{4D7AD5CE-B7DC-4A84-9267-BF90C2DA9DFB}"/>
    <cellStyle name="SAPBEXexcBad8 5 8 4" xfId="18805" xr:uid="{7EABD83E-4E70-4039-A78B-582570CF26E4}"/>
    <cellStyle name="SAPBEXexcBad8 5 8 5" xfId="22557" xr:uid="{532D355F-7090-4600-A27D-B3A93390006E}"/>
    <cellStyle name="SAPBEXexcBad8 5 8 6" xfId="26222" xr:uid="{EF260D5F-325B-4206-AE17-A0141EECE7DF}"/>
    <cellStyle name="SAPBEXexcBad8 5 8 7" xfId="29754" xr:uid="{776EB77F-EB49-4864-AFC2-1749CF6E04DD}"/>
    <cellStyle name="SAPBEXexcBad8 5 8 8" xfId="33016" xr:uid="{215E35BC-0B02-4784-8D1C-77E0127E6858}"/>
    <cellStyle name="SAPBEXexcBad8 5 9" xfId="8471" xr:uid="{35181DC0-3E85-45AD-BEE3-5D443E382B0D}"/>
    <cellStyle name="SAPBEXexcBad8 6" xfId="1379" xr:uid="{4FD39834-0684-4B0E-B38B-471B36F4AB77}"/>
    <cellStyle name="SAPBEXexcBad8 7" xfId="1466" xr:uid="{B8CA9E46-E43C-42C3-99B6-7FD4A5A0790D}"/>
    <cellStyle name="SAPBEXexcBad8 8" xfId="672" xr:uid="{4AA84A4A-37EC-4AAD-9A1D-10E3F7746EA3}"/>
    <cellStyle name="SAPBEXexcBad8 8 10" xfId="11801" xr:uid="{3D82E79B-0E19-47F2-9098-D6A9C69E66B0}"/>
    <cellStyle name="SAPBEXexcBad8 8 11" xfId="16978" xr:uid="{F5D70259-93F4-42E6-945D-33B043FECA32}"/>
    <cellStyle name="SAPBEXexcBad8 8 12" xfId="20194" xr:uid="{FACFA038-687E-42B9-933F-F2B1EA7A0CEC}"/>
    <cellStyle name="SAPBEXexcBad8 8 13" xfId="24388" xr:uid="{BA119919-17C4-490E-B52D-4936DD7B8F2F}"/>
    <cellStyle name="SAPBEXexcBad8 8 14" xfId="27489" xr:uid="{A6ACE449-C436-4941-852B-41C3149ABEED}"/>
    <cellStyle name="SAPBEXexcBad8 8 15" xfId="30694" xr:uid="{F754844A-17AB-423E-BDCF-04EA4E3F050F}"/>
    <cellStyle name="SAPBEXexcBad8 8 2" xfId="1584" xr:uid="{431BF243-416A-46C0-BB85-3C2A0A13083C}"/>
    <cellStyle name="SAPBEXexcBad8 8 2 10" xfId="11316" xr:uid="{EC779524-5244-4CEB-B1F5-EE0C96F88E07}"/>
    <cellStyle name="SAPBEXexcBad8 8 2 11" xfId="16667" xr:uid="{6BA9F852-AFF5-4CEB-B3CE-6E12A1F2BA11}"/>
    <cellStyle name="SAPBEXexcBad8 8 2 12" xfId="20202" xr:uid="{43FBAA3D-7EC0-4FAF-AC2A-C05D86DCB83C}"/>
    <cellStyle name="SAPBEXexcBad8 8 2 13" xfId="23671" xr:uid="{DA4BA536-4EAD-450A-9068-EAEF87487DEA}"/>
    <cellStyle name="SAPBEXexcBad8 8 2 14" xfId="27878" xr:uid="{DFD549AC-FF39-4BF1-9D9B-E5448F109CA1}"/>
    <cellStyle name="SAPBEXexcBad8 8 2 2" xfId="2827" xr:uid="{87973CD2-2F21-4C9E-B7B2-5DF77CE6A728}"/>
    <cellStyle name="SAPBEXexcBad8 8 2 2 2" xfId="10332" xr:uid="{3A1A4636-6268-45B9-8848-3B46965EE0A6}"/>
    <cellStyle name="SAPBEXexcBad8 8 2 2 3" xfId="8066" xr:uid="{1D5B5CEB-5C2F-42C5-ADAC-25ED3E30888D}"/>
    <cellStyle name="SAPBEXexcBad8 8 2 2 4" xfId="17175" xr:uid="{5C81E6FD-609F-4A4B-9882-54A1E99CBF9A}"/>
    <cellStyle name="SAPBEXexcBad8 8 2 2 5" xfId="20933" xr:uid="{3796B6AC-B053-43C7-A44C-F5D2ECA8A528}"/>
    <cellStyle name="SAPBEXexcBad8 8 2 2 6" xfId="24594" xr:uid="{2911FD89-89ED-40D8-8B22-339C1C5CACAC}"/>
    <cellStyle name="SAPBEXexcBad8 8 2 2 7" xfId="28123" xr:uid="{B149BC44-3261-47E5-8B95-22BCA737B294}"/>
    <cellStyle name="SAPBEXexcBad8 8 2 2 8" xfId="31409" xr:uid="{B9705843-0311-4DC7-8739-B60A0A014363}"/>
    <cellStyle name="SAPBEXexcBad8 8 2 3" xfId="3333" xr:uid="{420383FE-F47A-44B0-A7BE-CE2DDCE61A10}"/>
    <cellStyle name="SAPBEXexcBad8 8 2 3 2" xfId="8298" xr:uid="{95B0B507-2E35-41E5-9204-797C4A6BA8A9}"/>
    <cellStyle name="SAPBEXexcBad8 8 2 3 3" xfId="11478" xr:uid="{9D688275-7FB7-4A3E-8E09-470AD8F9F483}"/>
    <cellStyle name="SAPBEXexcBad8 8 2 3 4" xfId="17680" xr:uid="{8D79546F-C431-4E3A-96B3-7A68AE3406AD}"/>
    <cellStyle name="SAPBEXexcBad8 8 2 3 5" xfId="21436" xr:uid="{6A89D303-6E9D-4C70-8D6E-88DD9502802C}"/>
    <cellStyle name="SAPBEXexcBad8 8 2 3 6" xfId="25098" xr:uid="{084985F0-D757-4EC5-81A3-E6892A335A56}"/>
    <cellStyle name="SAPBEXexcBad8 8 2 3 7" xfId="28629" xr:uid="{9A4C4662-DDF8-4AFD-8B57-079692746AC2}"/>
    <cellStyle name="SAPBEXexcBad8 8 2 3 8" xfId="31908" xr:uid="{39E07A53-4EB8-4F18-A4EB-B4BD31001A23}"/>
    <cellStyle name="SAPBEXexcBad8 8 2 4" xfId="3760" xr:uid="{2D635590-32EB-4C57-8EB8-CFDC449D0AD5}"/>
    <cellStyle name="SAPBEXexcBad8 8 2 4 2" xfId="13022" xr:uid="{F894B52C-D0E3-4341-BB8A-242AF7E804CA}"/>
    <cellStyle name="SAPBEXexcBad8 8 2 4 3" xfId="16768" xr:uid="{214036B9-8D72-4899-B98F-52AD7FFDB9B6}"/>
    <cellStyle name="SAPBEXexcBad8 8 2 4 4" xfId="18107" xr:uid="{C805D8B7-1BB0-4A97-A0A3-FD450710BDE4}"/>
    <cellStyle name="SAPBEXexcBad8 8 2 4 5" xfId="21862" xr:uid="{44D7DA49-4C95-4620-AC5B-A4DEDFFDF53B}"/>
    <cellStyle name="SAPBEXexcBad8 8 2 4 6" xfId="25525" xr:uid="{BF328F36-021F-48C4-8B01-A8B0FC502A85}"/>
    <cellStyle name="SAPBEXexcBad8 8 2 4 7" xfId="29056" xr:uid="{6D9575B8-8C80-4362-83D0-A665B6C3BF9C}"/>
    <cellStyle name="SAPBEXexcBad8 8 2 4 8" xfId="32332" xr:uid="{C38FD308-1824-4A1C-B408-16016B44DF21}"/>
    <cellStyle name="SAPBEXexcBad8 8 2 5" xfId="2636" xr:uid="{06334332-CFBF-4AD5-A523-25CA7F9A81BA}"/>
    <cellStyle name="SAPBEXexcBad8 8 2 5 2" xfId="9189" xr:uid="{608BB91E-9ED3-46F4-ADF9-AAF302E8A844}"/>
    <cellStyle name="SAPBEXexcBad8 8 2 5 3" xfId="14671" xr:uid="{4A6076EE-82F0-4BF2-BE91-7A4FD5DE75E5}"/>
    <cellStyle name="SAPBEXexcBad8 8 2 5 4" xfId="7675" xr:uid="{2732A4E5-6DE6-42D5-B6E7-E7239C504519}"/>
    <cellStyle name="SAPBEXexcBad8 8 2 5 5" xfId="20743" xr:uid="{EE118EAB-2A6A-466E-ABC0-A7AE8BD431B1}"/>
    <cellStyle name="SAPBEXexcBad8 8 2 5 6" xfId="24403" xr:uid="{01E40D1C-A407-453D-B93D-42358CBBB7A9}"/>
    <cellStyle name="SAPBEXexcBad8 8 2 5 7" xfId="27932" xr:uid="{12232ABB-860E-49E1-8D27-91C5A0F85A65}"/>
    <cellStyle name="SAPBEXexcBad8 8 2 5 8" xfId="31221" xr:uid="{2C6584E5-26BB-42B3-95AA-1AD50BB18D0D}"/>
    <cellStyle name="SAPBEXexcBad8 8 2 6" xfId="3660" xr:uid="{BC523271-028F-47EC-9E9F-774EA8C460A9}"/>
    <cellStyle name="SAPBEXexcBad8 8 2 6 2" xfId="9060" xr:uid="{9C02F6A1-4A85-4409-A504-94C8E8D9B463}"/>
    <cellStyle name="SAPBEXexcBad8 8 2 6 3" xfId="15319" xr:uid="{883FCEF5-8B5F-46D2-A808-B577DA091AB6}"/>
    <cellStyle name="SAPBEXexcBad8 8 2 6 4" xfId="18007" xr:uid="{B5ABA253-7415-45DC-BDE6-7FDA0FF1E6AE}"/>
    <cellStyle name="SAPBEXexcBad8 8 2 6 5" xfId="21763" xr:uid="{2872A7EA-A8B6-4C16-AEC9-EE31C2367F0B}"/>
    <cellStyle name="SAPBEXexcBad8 8 2 6 6" xfId="25425" xr:uid="{35471CE2-92CD-418D-9664-3AF051183345}"/>
    <cellStyle name="SAPBEXexcBad8 8 2 6 7" xfId="28956" xr:uid="{E21CFCD3-DDF3-47E4-8533-E681F523C98A}"/>
    <cellStyle name="SAPBEXexcBad8 8 2 6 8" xfId="32233" xr:uid="{D1EC5BBF-5BEA-4DBD-99C5-872CF0BA4F9A}"/>
    <cellStyle name="SAPBEXexcBad8 8 2 7" xfId="4798" xr:uid="{DFFA10FC-044D-4161-831F-2F719D5B9F3C}"/>
    <cellStyle name="SAPBEXexcBad8 8 2 7 2" xfId="12247" xr:uid="{A7DC4A7F-28DC-4DC0-9073-05A62CE5B356}"/>
    <cellStyle name="SAPBEXexcBad8 8 2 7 3" xfId="16783" xr:uid="{D14CB005-66E3-41FF-82CA-255929187111}"/>
    <cellStyle name="SAPBEXexcBad8 8 2 7 4" xfId="19145" xr:uid="{557F6738-1D48-4489-BE31-3962119FFC6C}"/>
    <cellStyle name="SAPBEXexcBad8 8 2 7 5" xfId="22896" xr:uid="{29D75ABB-4B81-403C-B777-27666AD65085}"/>
    <cellStyle name="SAPBEXexcBad8 8 2 7 6" xfId="26562" xr:uid="{F1469FBC-5754-4938-90B6-93344EC22C38}"/>
    <cellStyle name="SAPBEXexcBad8 8 2 7 7" xfId="30094" xr:uid="{966C54BF-356A-4D47-A0D5-91A5DCBB7467}"/>
    <cellStyle name="SAPBEXexcBad8 8 2 7 8" xfId="33351" xr:uid="{7489488C-0F8A-461D-A5B5-E038FCD3419D}"/>
    <cellStyle name="SAPBEXexcBad8 8 2 8" xfId="13086" xr:uid="{A544E623-1D24-465F-8554-E8283AA95D4D}"/>
    <cellStyle name="SAPBEXexcBad8 8 2 9" xfId="15597" xr:uid="{B3AF42E1-6050-4C22-A5A7-BF9CC7F095A0}"/>
    <cellStyle name="SAPBEXexcBad8 8 3" xfId="2005" xr:uid="{18ABE357-CE72-4294-BB69-290913F3EBD5}"/>
    <cellStyle name="SAPBEXexcBad8 8 3 2" xfId="8640" xr:uid="{8D454717-70C2-41FB-BB6E-BD562FA7B4A6}"/>
    <cellStyle name="SAPBEXexcBad8 8 3 3" xfId="15058" xr:uid="{DCB8DFC6-B17D-4144-AA94-070C923FF22E}"/>
    <cellStyle name="SAPBEXexcBad8 8 3 4" xfId="16011" xr:uid="{D287D4EB-3839-4F86-9B1D-B170C66E3359}"/>
    <cellStyle name="SAPBEXexcBad8 8 3 5" xfId="8953" xr:uid="{2C264C05-2C63-4CAC-96A7-12963AAFEF7D}"/>
    <cellStyle name="SAPBEXexcBad8 8 3 6" xfId="19995" xr:uid="{104604CA-3155-42FD-AF67-199953E64E9B}"/>
    <cellStyle name="SAPBEXexcBad8 8 3 7" xfId="26889" xr:uid="{CB966BF9-AAAC-4E2E-9AA4-2DBD8D34FE7A}"/>
    <cellStyle name="SAPBEXexcBad8 8 3 8" xfId="27344" xr:uid="{618DE5DC-F831-4D0B-BA1C-5037F8EB4C89}"/>
    <cellStyle name="SAPBEXexcBad8 8 4" xfId="1996" xr:uid="{5F42D333-B156-4E95-94B7-36C6E72790A7}"/>
    <cellStyle name="SAPBEXexcBad8 8 4 2" xfId="8218" xr:uid="{EDA55402-31AC-40C1-BD37-C316CB2BDAC0}"/>
    <cellStyle name="SAPBEXexcBad8 8 4 3" xfId="14832" xr:uid="{1A92F48A-D915-4BD4-A65E-4DB6E0828AD3}"/>
    <cellStyle name="SAPBEXexcBad8 8 4 4" xfId="15430" xr:uid="{B02A50E8-BA13-462E-9A92-938DBCB76E76}"/>
    <cellStyle name="SAPBEXexcBad8 8 4 5" xfId="6901" xr:uid="{2BA1D2BC-0823-492B-93FD-1E0A952E108C}"/>
    <cellStyle name="SAPBEXexcBad8 8 4 6" xfId="14481" xr:uid="{9B49EF20-55D9-4B89-BDC2-88AD97216405}"/>
    <cellStyle name="SAPBEXexcBad8 8 4 7" xfId="23026" xr:uid="{D873C5A9-9C2A-4FD7-9EC0-5AF297849A35}"/>
    <cellStyle name="SAPBEXexcBad8 8 4 8" xfId="16195" xr:uid="{30073E90-A8CC-4036-AE52-61E47C5DB3F8}"/>
    <cellStyle name="SAPBEXexcBad8 8 5" xfId="3203" xr:uid="{C36132C7-BF96-44B7-AFDF-E0CFD23C33FF}"/>
    <cellStyle name="SAPBEXexcBad8 8 5 2" xfId="11568" xr:uid="{3D307421-EF93-4CE4-9824-8C89D46224A1}"/>
    <cellStyle name="SAPBEXexcBad8 8 5 3" xfId="16100" xr:uid="{A942755B-A4E2-4DE7-A042-ABF463A4210D}"/>
    <cellStyle name="SAPBEXexcBad8 8 5 4" xfId="17550" xr:uid="{4916666B-93FD-4069-A724-160C2AE36C9F}"/>
    <cellStyle name="SAPBEXexcBad8 8 5 5" xfId="21306" xr:uid="{5DB65DBF-D223-48E5-A2D2-4C8B9B7D0942}"/>
    <cellStyle name="SAPBEXexcBad8 8 5 6" xfId="24968" xr:uid="{FF50BFA2-E9A4-4555-B56C-F8069F0FF9EF}"/>
    <cellStyle name="SAPBEXexcBad8 8 5 7" xfId="28499" xr:uid="{3A5E4262-53FD-448B-BBC4-D7C946FA3585}"/>
    <cellStyle name="SAPBEXexcBad8 8 5 8" xfId="31779" xr:uid="{522F2FD3-18D9-4AC5-9A1D-3DAE44FD28BD}"/>
    <cellStyle name="SAPBEXexcBad8 8 6" xfId="1817" xr:uid="{FA7921ED-05CE-4067-8DF4-F67C48F5EC90}"/>
    <cellStyle name="SAPBEXexcBad8 8 6 2" xfId="9236" xr:uid="{30A23798-8E7D-440B-BEB6-ABEE4523447F}"/>
    <cellStyle name="SAPBEXexcBad8 8 6 3" xfId="8970" xr:uid="{89AB77AD-692C-42F7-83E2-1EE2E9E469AF}"/>
    <cellStyle name="SAPBEXexcBad8 8 6 4" xfId="16711" xr:uid="{012E056E-A482-4B91-A8BA-4D07C5BB66B9}"/>
    <cellStyle name="SAPBEXexcBad8 8 6 5" xfId="19521" xr:uid="{F523E7EF-3CCD-464A-A59A-05AFA1603720}"/>
    <cellStyle name="SAPBEXexcBad8 8 6 6" xfId="24138" xr:uid="{21728CC2-0573-4FBA-AC1A-4B80732C3EEB}"/>
    <cellStyle name="SAPBEXexcBad8 8 6 7" xfId="27705" xr:uid="{02623B83-3406-4EFC-AD5D-E086D32E169D}"/>
    <cellStyle name="SAPBEXexcBad8 8 6 8" xfId="27497" xr:uid="{3158EA9C-46AA-4593-9AB5-DF55C531C5BC}"/>
    <cellStyle name="SAPBEXexcBad8 8 7" xfId="4639" xr:uid="{2819C617-D5B3-4471-B045-401281082F60}"/>
    <cellStyle name="SAPBEXexcBad8 8 7 2" xfId="12401" xr:uid="{F102A2A1-914E-4187-B664-43813D4DCD98}"/>
    <cellStyle name="SAPBEXexcBad8 8 7 3" xfId="13461" xr:uid="{5C79A854-27FC-43F2-9074-9D3F3FCFC055}"/>
    <cellStyle name="SAPBEXexcBad8 8 7 4" xfId="18986" xr:uid="{17418EC5-D1AB-4D49-A0AD-7C181E28E9B4}"/>
    <cellStyle name="SAPBEXexcBad8 8 7 5" xfId="22738" xr:uid="{FFA1DA17-D109-4E0B-A6B6-4DDC723BFEBD}"/>
    <cellStyle name="SAPBEXexcBad8 8 7 6" xfId="26403" xr:uid="{0529CA86-ABC8-46F6-9867-2F16B6A1DBE1}"/>
    <cellStyle name="SAPBEXexcBad8 8 7 7" xfId="29935" xr:uid="{2642FA14-4200-4476-9B13-865C62C08A28}"/>
    <cellStyle name="SAPBEXexcBad8 8 7 8" xfId="33195" xr:uid="{54401615-A471-46AC-A47C-C8BE4D7E707D}"/>
    <cellStyle name="SAPBEXexcBad8 8 8" xfId="4712" xr:uid="{B1B1C88E-F825-4EC5-A901-986976D04865}"/>
    <cellStyle name="SAPBEXexcBad8 8 8 2" xfId="12332" xr:uid="{EE171731-5C75-4595-8A59-72D8BAFC2D89}"/>
    <cellStyle name="SAPBEXexcBad8 8 8 3" xfId="15761" xr:uid="{6B10D460-2C71-4414-8ED3-A12081FAFB65}"/>
    <cellStyle name="SAPBEXexcBad8 8 8 4" xfId="19059" xr:uid="{D86109DD-B71D-41B2-AB9C-AF99484590DA}"/>
    <cellStyle name="SAPBEXexcBad8 8 8 5" xfId="22811" xr:uid="{3996A357-B498-4240-A8DE-49F641B3D6AF}"/>
    <cellStyle name="SAPBEXexcBad8 8 8 6" xfId="26476" xr:uid="{039C2E8A-137E-4C1C-A6E5-6242FE1236BA}"/>
    <cellStyle name="SAPBEXexcBad8 8 8 7" xfId="30008" xr:uid="{37F7A719-2167-443A-9710-0E9F5ECCAB17}"/>
    <cellStyle name="SAPBEXexcBad8 8 8 8" xfId="33267" xr:uid="{72A337BF-E2DE-4953-8B1B-09DEA148A237}"/>
    <cellStyle name="SAPBEXexcBad8 8 9" xfId="11071" xr:uid="{4012FD55-0E33-4DBB-94E6-114883414971}"/>
    <cellStyle name="SAPBEXexcBad8 9" xfId="1537" xr:uid="{8B23E5EB-436C-4131-B137-EE3C5D7C11B9}"/>
    <cellStyle name="SAPBEXexcBad8 9 10" xfId="15693" xr:uid="{C7D8825C-A502-4787-93C3-1F32EC4F4877}"/>
    <cellStyle name="SAPBEXexcBad8 9 11" xfId="16331" xr:uid="{DA94E951-EF90-46B3-A35C-1EFD2D36EF03}"/>
    <cellStyle name="SAPBEXexcBad8 9 12" xfId="23381" xr:uid="{DD4FBD46-77CB-4E88-93BB-0C63FB610ECA}"/>
    <cellStyle name="SAPBEXexcBad8 9 13" xfId="27028" xr:uid="{C3BD70BF-3FB6-4FB6-A5A7-07888DF2CEFA}"/>
    <cellStyle name="SAPBEXexcBad8 9 14" xfId="30541" xr:uid="{99E2C7EF-1DD0-4EDB-9061-1E46A6A61371}"/>
    <cellStyle name="SAPBEXexcBad8 9 2" xfId="2780" xr:uid="{8CABFDED-C2E7-49FA-8D0F-71694E17A0F4}"/>
    <cellStyle name="SAPBEXexcBad8 9 2 2" xfId="11039" xr:uid="{0D2A87C4-B603-4D0E-856D-C4E72F8A5E81}"/>
    <cellStyle name="SAPBEXexcBad8 9 2 3" xfId="16538" xr:uid="{26F8838E-5271-4B5F-B25E-7C8EBC6FE9EF}"/>
    <cellStyle name="SAPBEXexcBad8 9 2 4" xfId="17128" xr:uid="{4791BA3C-AE05-4FBC-8209-BEB177E70FEF}"/>
    <cellStyle name="SAPBEXexcBad8 9 2 5" xfId="20886" xr:uid="{1B09F500-9653-4EF0-B6E8-313E3883DBEA}"/>
    <cellStyle name="SAPBEXexcBad8 9 2 6" xfId="24547" xr:uid="{51115AE0-3056-404B-B51F-0DAA7AD4351F}"/>
    <cellStyle name="SAPBEXexcBad8 9 2 7" xfId="28076" xr:uid="{36BE588D-192D-4A46-8972-19CD7CE49897}"/>
    <cellStyle name="SAPBEXexcBad8 9 2 8" xfId="31362" xr:uid="{927DE8FE-84E0-4404-8C17-EFBE20189078}"/>
    <cellStyle name="SAPBEXexcBad8 9 3" xfId="3286" xr:uid="{2490BC9D-A397-4C44-AB36-9560732A5EB8}"/>
    <cellStyle name="SAPBEXexcBad8 9 3 2" xfId="9444" xr:uid="{BDAC6C67-5EA1-4C39-A6CC-0AB88D1AADA8}"/>
    <cellStyle name="SAPBEXexcBad8 9 3 3" xfId="12072" xr:uid="{CBE57432-006D-4781-B560-689287734C7C}"/>
    <cellStyle name="SAPBEXexcBad8 9 3 4" xfId="17633" xr:uid="{19369787-B115-49BA-A106-2373AAF3F6BF}"/>
    <cellStyle name="SAPBEXexcBad8 9 3 5" xfId="21389" xr:uid="{35F5FABA-137F-4B53-9F3B-0771838D2B50}"/>
    <cellStyle name="SAPBEXexcBad8 9 3 6" xfId="25051" xr:uid="{F7204F08-F52F-4B69-B874-0365CD67242B}"/>
    <cellStyle name="SAPBEXexcBad8 9 3 7" xfId="28582" xr:uid="{E182CA26-2D3E-46FD-AACB-85EE075F3F61}"/>
    <cellStyle name="SAPBEXexcBad8 9 3 8" xfId="31861" xr:uid="{8584695B-9054-4BE7-88F2-1B24876982BD}"/>
    <cellStyle name="SAPBEXexcBad8 9 4" xfId="2644" xr:uid="{065B8061-1FF4-479B-AD43-9353DE99ACD5}"/>
    <cellStyle name="SAPBEXexcBad8 9 4 2" xfId="7927" xr:uid="{E3A4DCC2-BD6A-4C82-90A0-CF73A0DB55EB}"/>
    <cellStyle name="SAPBEXexcBad8 9 4 3" xfId="15062" xr:uid="{BE2F7030-75C7-4E79-A91C-0889E40D6CD8}"/>
    <cellStyle name="SAPBEXexcBad8 9 4 4" xfId="7428" xr:uid="{98758096-CB80-4109-9818-A393E8682AD9}"/>
    <cellStyle name="SAPBEXexcBad8 9 4 5" xfId="20751" xr:uid="{E22A95A4-CC81-437A-8DFF-0F90B6F41162}"/>
    <cellStyle name="SAPBEXexcBad8 9 4 6" xfId="24411" xr:uid="{42208892-AE86-4D5E-897B-ACA8E9D25778}"/>
    <cellStyle name="SAPBEXexcBad8 9 4 7" xfId="27940" xr:uid="{95018F39-EF51-4249-885D-232B5639CC2D}"/>
    <cellStyle name="SAPBEXexcBad8 9 4 8" xfId="31229" xr:uid="{183C2A3F-D933-426B-B9EE-CE1679351E23}"/>
    <cellStyle name="SAPBEXexcBad8 9 5" xfId="3645" xr:uid="{21C81FA0-AFE5-4CA5-A3C9-30C7A62BD977}"/>
    <cellStyle name="SAPBEXexcBad8 9 5 2" xfId="9142" xr:uid="{CBCC2AF2-8B77-465C-8F4F-6117D96A1190}"/>
    <cellStyle name="SAPBEXexcBad8 9 5 3" xfId="13397" xr:uid="{640D473B-E49F-4D4E-8A30-502D3A686E92}"/>
    <cellStyle name="SAPBEXexcBad8 9 5 4" xfId="17992" xr:uid="{6A497307-2009-4ED6-AD64-85D6B3395254}"/>
    <cellStyle name="SAPBEXexcBad8 9 5 5" xfId="21748" xr:uid="{D1BA08C1-883E-4EF8-8467-5C777320FB25}"/>
    <cellStyle name="SAPBEXexcBad8 9 5 6" xfId="25410" xr:uid="{B4B0FD2F-AE6C-499F-BEB2-63F574878625}"/>
    <cellStyle name="SAPBEXexcBad8 9 5 7" xfId="28941" xr:uid="{28418DA1-79D5-475C-A173-DFDE9BEB3C0F}"/>
    <cellStyle name="SAPBEXexcBad8 9 5 8" xfId="32218" xr:uid="{3057CFED-4CF0-4CEA-96C2-5C5E655788AD}"/>
    <cellStyle name="SAPBEXexcBad8 9 6" xfId="4309" xr:uid="{6FA3B921-62DD-42D7-A567-559B7ACC003B}"/>
    <cellStyle name="SAPBEXexcBad8 9 6 2" xfId="12653" xr:uid="{6A51D5F5-B988-4389-882E-2DF16EE1F21E}"/>
    <cellStyle name="SAPBEXexcBad8 9 6 3" xfId="7322" xr:uid="{E79BD25D-FFB9-4D35-8429-8820902D8D6B}"/>
    <cellStyle name="SAPBEXexcBad8 9 6 4" xfId="18656" xr:uid="{52DCF1C3-5C97-4174-8024-132050BAA838}"/>
    <cellStyle name="SAPBEXexcBad8 9 6 5" xfId="22408" xr:uid="{F7A68F76-55DB-4DC3-B595-074DE68A736E}"/>
    <cellStyle name="SAPBEXexcBad8 9 6 6" xfId="26074" xr:uid="{F332224D-0817-495B-B235-C17B1F9E1B2C}"/>
    <cellStyle name="SAPBEXexcBad8 9 6 7" xfId="29605" xr:uid="{E80F9575-4B7E-4D7C-AC69-298AE4DB9CE5}"/>
    <cellStyle name="SAPBEXexcBad8 9 6 8" xfId="32868" xr:uid="{A929CC0D-9D02-4DF2-B3BB-41FE63A06F3A}"/>
    <cellStyle name="SAPBEXexcBad8 9 7" xfId="4530" xr:uid="{3BDEABE1-FDDF-4740-A298-40D435A4AA92}"/>
    <cellStyle name="SAPBEXexcBad8 9 7 2" xfId="12500" xr:uid="{389EC1A8-47F1-4534-91BA-96A4F5AB6821}"/>
    <cellStyle name="SAPBEXexcBad8 9 7 3" xfId="13348" xr:uid="{2110E162-3FEF-4E68-A700-9608549181FB}"/>
    <cellStyle name="SAPBEXexcBad8 9 7 4" xfId="18877" xr:uid="{9A714A49-F880-455E-AF88-B25F7A482AA7}"/>
    <cellStyle name="SAPBEXexcBad8 9 7 5" xfId="22629" xr:uid="{8295E5C3-D99E-4717-9134-DF81C08F41A9}"/>
    <cellStyle name="SAPBEXexcBad8 9 7 6" xfId="26294" xr:uid="{69F29902-B827-4C6E-BF4E-B38F2F3D77BC}"/>
    <cellStyle name="SAPBEXexcBad8 9 7 7" xfId="29826" xr:uid="{6BA9FC7F-C755-4130-ABF7-697480D0EDC4}"/>
    <cellStyle name="SAPBEXexcBad8 9 7 8" xfId="33088" xr:uid="{7F189F65-C6B6-4B79-A061-6CF8D6A202B2}"/>
    <cellStyle name="SAPBEXexcBad8 9 8" xfId="10065" xr:uid="{495EE4D3-4859-4261-ACFA-02BAB8DF03EA}"/>
    <cellStyle name="SAPBEXexcBad8 9 9" xfId="7138" xr:uid="{A916631A-942B-465F-951F-05E85020DFEC}"/>
    <cellStyle name="SAPBEXexcBad8_East 1415 Budget model v1" xfId="1132" xr:uid="{CFD83414-BEEE-4B77-AFDA-BD49CFDE50A0}"/>
    <cellStyle name="SAPBEXexcBad9" xfId="477" xr:uid="{248010E4-099F-4C9D-8CB6-99768B4BE760}"/>
    <cellStyle name="SAPBEXexcBad9 10" xfId="1834" xr:uid="{2426B108-E1C4-4A1B-A8BF-AE12CC42182A}"/>
    <cellStyle name="SAPBEXexcBad9 10 2" xfId="10689" xr:uid="{7DE73FA7-B003-49AB-BC8B-3CD62B8EB62A}"/>
    <cellStyle name="SAPBEXexcBad9 10 3" xfId="11898" xr:uid="{09218FD2-4D8D-4CC2-A604-F03AC53F2DAD}"/>
    <cellStyle name="SAPBEXexcBad9 10 4" xfId="16730" xr:uid="{63EC7141-7F14-4931-BFBE-7BC524E87E59}"/>
    <cellStyle name="SAPBEXexcBad9 10 5" xfId="19512" xr:uid="{9EE655F8-F849-413D-8B26-E64078045387}"/>
    <cellStyle name="SAPBEXexcBad9 10 6" xfId="23274" xr:uid="{E8667190-1E5B-44DF-864E-1E1CDAFFBCC0}"/>
    <cellStyle name="SAPBEXexcBad9 10 7" xfId="26926" xr:uid="{7DD2035B-EC55-4DC6-8AA5-836876006A76}"/>
    <cellStyle name="SAPBEXexcBad9 10 8" xfId="27260" xr:uid="{B00B2115-242B-410A-BDDA-9039623CD057}"/>
    <cellStyle name="SAPBEXexcBad9 11" xfId="2696" xr:uid="{B4CEB139-BD48-4223-BF0C-EE27E0F3C23A}"/>
    <cellStyle name="SAPBEXexcBad9 11 2" xfId="10157" xr:uid="{E509DF5C-A349-4716-AA61-793C81A515DA}"/>
    <cellStyle name="SAPBEXexcBad9 11 3" xfId="14982" xr:uid="{B08E077A-54E2-444A-A990-721022D5CB52}"/>
    <cellStyle name="SAPBEXexcBad9 11 4" xfId="11710" xr:uid="{F216EB3C-163D-44F0-A820-8B67374FAA84}"/>
    <cellStyle name="SAPBEXexcBad9 11 5" xfId="20802" xr:uid="{FC7BCFC0-29B0-4A43-9DE2-567D50259A77}"/>
    <cellStyle name="SAPBEXexcBad9 11 6" xfId="24463" xr:uid="{7EFE9266-4508-4247-92F2-D2B5FE1E410D}"/>
    <cellStyle name="SAPBEXexcBad9 11 7" xfId="27992" xr:uid="{D84051CF-B4E5-4F6B-A7D8-B6B72A6A06FA}"/>
    <cellStyle name="SAPBEXexcBad9 11 8" xfId="31278" xr:uid="{3D1BE5AB-2080-476B-B65E-5256FDC4967E}"/>
    <cellStyle name="SAPBEXexcBad9 12" xfId="3572" xr:uid="{50E1E532-9104-4232-AF7D-C277D6416419}"/>
    <cellStyle name="SAPBEXexcBad9 12 2" xfId="9146" xr:uid="{571AB817-4706-4004-90B2-81D968BDFB4F}"/>
    <cellStyle name="SAPBEXexcBad9 12 3" xfId="15476" xr:uid="{AF5B4C5C-1929-4CF7-B42A-8AFAF129E277}"/>
    <cellStyle name="SAPBEXexcBad9 12 4" xfId="17919" xr:uid="{6A1AB78C-1878-44C2-A924-A3CD876E51CC}"/>
    <cellStyle name="SAPBEXexcBad9 12 5" xfId="21675" xr:uid="{21A62CFA-F4AF-4820-9204-9A5D74DDBB70}"/>
    <cellStyle name="SAPBEXexcBad9 12 6" xfId="25337" xr:uid="{5321A2FD-E912-46DD-951B-BDB22D5735BE}"/>
    <cellStyle name="SAPBEXexcBad9 12 7" xfId="28868" xr:uid="{DEEC3416-4E6E-4FEE-BF6C-4720D8B4F398}"/>
    <cellStyle name="SAPBEXexcBad9 12 8" xfId="32146" xr:uid="{8A98DED7-0DAD-4B14-8536-DB9539018D61}"/>
    <cellStyle name="SAPBEXexcBad9 13" xfId="2077" xr:uid="{D2A6A88F-F44B-494D-B5B0-483E5B4C8482}"/>
    <cellStyle name="SAPBEXexcBad9 13 2" xfId="11261" xr:uid="{3894BD69-937A-475E-9313-E6F065368F64}"/>
    <cellStyle name="SAPBEXexcBad9 13 3" xfId="16387" xr:uid="{07526B9F-D5FC-4F37-992A-C31FCC48F2A6}"/>
    <cellStyle name="SAPBEXexcBad9 13 4" xfId="11648" xr:uid="{CF978FE8-8355-44E7-B1A8-DA7C25D0F679}"/>
    <cellStyle name="SAPBEXexcBad9 13 5" xfId="10856" xr:uid="{6F2A4DF3-E72F-4E04-9395-813B94B48F7A}"/>
    <cellStyle name="SAPBEXexcBad9 13 6" xfId="16618" xr:uid="{A95AF2E1-1237-46BB-8D5D-605F93DD37A3}"/>
    <cellStyle name="SAPBEXexcBad9 13 7" xfId="23779" xr:uid="{EDB6EC5E-B0DD-43BF-91BB-FDE3DC6E9BF1}"/>
    <cellStyle name="SAPBEXexcBad9 13 8" xfId="30401" xr:uid="{AA2605CB-37DA-4534-8D89-D22C687F79E9}"/>
    <cellStyle name="SAPBEXexcBad9 14" xfId="4508" xr:uid="{18E82552-5008-4D20-8D40-F04726E7A92E}"/>
    <cellStyle name="SAPBEXexcBad9 14 2" xfId="12518" xr:uid="{885AFA62-1616-49D4-80FD-1BD5C997EF7E}"/>
    <cellStyle name="SAPBEXexcBad9 14 3" xfId="12973" xr:uid="{1A34ABA2-99DB-4A7F-BFB1-7F0D2FC0D4AD}"/>
    <cellStyle name="SAPBEXexcBad9 14 4" xfId="18855" xr:uid="{F5D45E24-EC4F-4FB6-A8B1-A06B42FB1F03}"/>
    <cellStyle name="SAPBEXexcBad9 14 5" xfId="22607" xr:uid="{50B94BA9-68A0-402A-A716-5407EC85BA76}"/>
    <cellStyle name="SAPBEXexcBad9 14 6" xfId="26272" xr:uid="{872F22CC-5723-4A00-9890-57B7725EF07A}"/>
    <cellStyle name="SAPBEXexcBad9 14 7" xfId="29804" xr:uid="{19AD7947-ED90-4902-BE3F-E35346A27711}"/>
    <cellStyle name="SAPBEXexcBad9 14 8" xfId="33066" xr:uid="{C0820F05-E20D-449E-87DA-4850BB69CDCE}"/>
    <cellStyle name="SAPBEXexcBad9 15" xfId="1895" xr:uid="{2A1A7952-1F99-4391-AAB8-692763A57DBA}"/>
    <cellStyle name="SAPBEXexcBad9 15 2" xfId="10744" xr:uid="{710B27D3-B5A6-4637-8EAE-CB625927817F}"/>
    <cellStyle name="SAPBEXexcBad9 15 3" xfId="12847" xr:uid="{F210A65E-39E8-41B1-B803-715C901F6CD6}"/>
    <cellStyle name="SAPBEXexcBad9 15 4" xfId="6867" xr:uid="{A72D32AF-0F92-4486-8B6E-55A17AC02F0D}"/>
    <cellStyle name="SAPBEXexcBad9 15 5" xfId="12039" xr:uid="{167E82F8-AE75-4712-B7BD-D29689DB516F}"/>
    <cellStyle name="SAPBEXexcBad9 15 6" xfId="19542" xr:uid="{224A42F0-632C-468E-B3EE-6EAC0EA41AE6}"/>
    <cellStyle name="SAPBEXexcBad9 15 7" xfId="23974" xr:uid="{A73E8F79-B1D9-4CED-8BB1-2000C8693219}"/>
    <cellStyle name="SAPBEXexcBad9 15 8" xfId="30416" xr:uid="{257CA0FB-3B85-43C1-AAC9-BE015C592850}"/>
    <cellStyle name="SAPBEXexcBad9 16" xfId="6358" xr:uid="{AC356C73-F12B-49BE-9F0C-D7B784721A32}"/>
    <cellStyle name="SAPBEXexcBad9 16 2" xfId="13256" xr:uid="{CC07342B-7FEE-4AF1-91E6-9B2F3F8CE464}"/>
    <cellStyle name="SAPBEXexcBad9 16 3" xfId="15923" xr:uid="{22F0DC89-C33E-4AB1-BA75-251E97CD155F}"/>
    <cellStyle name="SAPBEXexcBad9 16 4" xfId="20603" xr:uid="{E1F6AA4B-DCDF-4893-B855-9A48AA3474AB}"/>
    <cellStyle name="SAPBEXexcBad9 16 5" xfId="24283" xr:uid="{9DB07A57-8420-4ECE-A90C-A3C0C9DBDF03}"/>
    <cellStyle name="SAPBEXexcBad9 16 6" xfId="27802" xr:uid="{4DA70068-7AE1-47AE-8C38-47BCAB9126BE}"/>
    <cellStyle name="SAPBEXexcBad9 16 7" xfId="31019" xr:uid="{B40669A3-5B53-42A7-8AF5-968746C0D529}"/>
    <cellStyle name="SAPBEXexcBad9 16 8" xfId="33622" xr:uid="{17C54BC2-93C4-4D0F-A24E-1E545663640B}"/>
    <cellStyle name="SAPBEXexcBad9 17" xfId="9770" xr:uid="{BE7440D9-3A13-4920-87E9-B6DB7D81838E}"/>
    <cellStyle name="SAPBEXexcBad9 18" xfId="14813" xr:uid="{42ED8129-6A04-48D0-A3FC-0D1E9E7C86D4}"/>
    <cellStyle name="SAPBEXexcBad9 19" xfId="10639" xr:uid="{B6EEF951-F76E-4D51-AF38-B665FF4D87F6}"/>
    <cellStyle name="SAPBEXexcBad9 2" xfId="1133" xr:uid="{6154D2EE-4DB2-4200-B982-BEBA8D89680A}"/>
    <cellStyle name="SAPBEXexcBad9 2 10" xfId="12839" xr:uid="{749147FA-3FAF-4932-9369-F4FB57FD2FB7}"/>
    <cellStyle name="SAPBEXexcBad9 2 11" xfId="7537" xr:uid="{1DF2BD6B-8483-4649-917E-9885554E8293}"/>
    <cellStyle name="SAPBEXexcBad9 2 12" xfId="9340" xr:uid="{8ABD5611-E9EE-460F-B2EC-182342262D16}"/>
    <cellStyle name="SAPBEXexcBad9 2 13" xfId="19819" xr:uid="{8AAA0272-739F-484E-A963-066A3A0C212A}"/>
    <cellStyle name="SAPBEXexcBad9 2 14" xfId="23579" xr:uid="{0E3A4A4B-337C-477B-AA91-B7F2728701C4}"/>
    <cellStyle name="SAPBEXexcBad9 2 15" xfId="27188" xr:uid="{6DB2AB10-C3F5-4D87-B428-889512ADA178}"/>
    <cellStyle name="SAPBEXexcBad9 2 16" xfId="30647" xr:uid="{B01BC9B8-C471-4ABD-9395-92BE33C6EDD0}"/>
    <cellStyle name="SAPBEXexcBad9 2 17" xfId="33828" xr:uid="{6BB2A66B-6B72-44B4-B0BD-D6E925A67FEE}"/>
    <cellStyle name="SAPBEXexcBad9 2 2" xfId="1134" xr:uid="{70D81641-7D53-4328-8F5B-82F0DE84E025}"/>
    <cellStyle name="SAPBEXexcBad9 2 2 10" xfId="12047" xr:uid="{888FA62B-3961-4592-82DE-C87F60CD28CB}"/>
    <cellStyle name="SAPBEXexcBad9 2 2 11" xfId="13462" xr:uid="{92C1B5E7-A482-421F-B5CB-5F5AF7FECA50}"/>
    <cellStyle name="SAPBEXexcBad9 2 2 12" xfId="19818" xr:uid="{E8B0A810-9C19-458F-82AF-5F4E2AEDF648}"/>
    <cellStyle name="SAPBEXexcBad9 2 2 13" xfId="23578" xr:uid="{AEF75EE6-82F4-4ED1-B426-2DBCF16CFF05}"/>
    <cellStyle name="SAPBEXexcBad9 2 2 14" xfId="27187" xr:uid="{5A51DE93-8339-4FB8-896D-C727DA4EBF0D}"/>
    <cellStyle name="SAPBEXexcBad9 2 2 15" xfId="30646" xr:uid="{E9D491EE-F226-44EC-B93E-E1A3F3F93C7A}"/>
    <cellStyle name="SAPBEXexcBad9 2 2 16" xfId="34836" xr:uid="{813A2248-DDBF-42C3-AE3A-4C6C2B17A86F}"/>
    <cellStyle name="SAPBEXexcBad9 2 2 2" xfId="1650" xr:uid="{676D6706-9B57-47EE-8B81-B3171EB0315A}"/>
    <cellStyle name="SAPBEXexcBad9 2 2 2 10" xfId="14434" xr:uid="{C7ADF32A-F0C0-4F1B-A88B-F59F17CF7701}"/>
    <cellStyle name="SAPBEXexcBad9 2 2 2 11" xfId="13851" xr:uid="{B9877A2D-9768-4C32-9259-A241B76AC652}"/>
    <cellStyle name="SAPBEXexcBad9 2 2 2 12" xfId="24110" xr:uid="{0F11A459-EA12-468B-963F-991310CDA7F3}"/>
    <cellStyle name="SAPBEXexcBad9 2 2 2 13" xfId="19832" xr:uid="{004DA694-2DEC-4D96-B91A-C0AB7254303D}"/>
    <cellStyle name="SAPBEXexcBad9 2 2 2 14" xfId="30907" xr:uid="{332C0913-3E45-420F-8FD3-8056516CFF4B}"/>
    <cellStyle name="SAPBEXexcBad9 2 2 2 2" xfId="2893" xr:uid="{9D9132D9-426A-4ACE-8EE8-14C51347BDAE}"/>
    <cellStyle name="SAPBEXexcBad9 2 2 2 2 2" xfId="9891" xr:uid="{BCDD8F73-E5B4-4AA0-95D7-D15E01AEEFB5}"/>
    <cellStyle name="SAPBEXexcBad9 2 2 2 2 3" xfId="7076" xr:uid="{AB8576CC-D157-495B-9B27-3845CE9446BE}"/>
    <cellStyle name="SAPBEXexcBad9 2 2 2 2 4" xfId="17241" xr:uid="{7594FFDA-1AA9-46E4-88D3-09CFFD37A790}"/>
    <cellStyle name="SAPBEXexcBad9 2 2 2 2 5" xfId="20999" xr:uid="{4A232A37-8EB6-48CE-BD12-6C3F72A18ED9}"/>
    <cellStyle name="SAPBEXexcBad9 2 2 2 2 6" xfId="24660" xr:uid="{0524DAE3-F185-4E4A-82CB-E43B03E79377}"/>
    <cellStyle name="SAPBEXexcBad9 2 2 2 2 7" xfId="28189" xr:uid="{9096D030-19DC-4969-833F-BFEDF95EFEA2}"/>
    <cellStyle name="SAPBEXexcBad9 2 2 2 2 8" xfId="31475" xr:uid="{A768F631-D6B0-4D3E-AF2C-249EB633F1ED}"/>
    <cellStyle name="SAPBEXexcBad9 2 2 2 3" xfId="3399" xr:uid="{265C1E16-400B-4228-A1DE-9B584C3A13F1}"/>
    <cellStyle name="SAPBEXexcBad9 2 2 2 3 2" xfId="11628" xr:uid="{99FF2BF8-7970-4C18-A55D-C71D356ECCF8}"/>
    <cellStyle name="SAPBEXexcBad9 2 2 2 3 3" xfId="16040" xr:uid="{070FD5CF-EE41-4E19-89F4-E45D86FE8B8D}"/>
    <cellStyle name="SAPBEXexcBad9 2 2 2 3 4" xfId="17746" xr:uid="{3099BFDA-4EB9-423A-B8A9-74B952402513}"/>
    <cellStyle name="SAPBEXexcBad9 2 2 2 3 5" xfId="21502" xr:uid="{9A896E7C-52A0-495E-A4B3-B4252322AEE1}"/>
    <cellStyle name="SAPBEXexcBad9 2 2 2 3 6" xfId="25164" xr:uid="{0B6DD007-44D9-4A68-B79F-22A1C03EFE0B}"/>
    <cellStyle name="SAPBEXexcBad9 2 2 2 3 7" xfId="28695" xr:uid="{BC030C5B-1864-4BF6-9553-C33AA2DE3CD4}"/>
    <cellStyle name="SAPBEXexcBad9 2 2 2 3 8" xfId="31974" xr:uid="{4C7D734B-7CBC-41B5-81D5-0C95F99461D3}"/>
    <cellStyle name="SAPBEXexcBad9 2 2 2 4" xfId="2175" xr:uid="{F5CD53BD-1E12-4E52-B441-C839C1DDC699}"/>
    <cellStyle name="SAPBEXexcBad9 2 2 2 4 2" xfId="10659" xr:uid="{C92FC677-EF32-4010-BFC5-485AFD4473BA}"/>
    <cellStyle name="SAPBEXexcBad9 2 2 2 4 3" xfId="10683" xr:uid="{1A4D8CF8-D972-40CD-BF72-AD66988A9E7E}"/>
    <cellStyle name="SAPBEXexcBad9 2 2 2 4 4" xfId="15580" xr:uid="{E226521B-4CCA-41ED-A336-9584929526E0}"/>
    <cellStyle name="SAPBEXexcBad9 2 2 2 4 5" xfId="10508" xr:uid="{1F346CD7-2A99-497A-BCB7-C6393CC1D164}"/>
    <cellStyle name="SAPBEXexcBad9 2 2 2 4 6" xfId="23214" xr:uid="{1FF1D20D-E082-47C1-AD20-B01A04AFDAEF}"/>
    <cellStyle name="SAPBEXexcBad9 2 2 2 4 7" xfId="26874" xr:uid="{F84F7982-753B-4DB2-9192-FE260566A099}"/>
    <cellStyle name="SAPBEXexcBad9 2 2 2 4 8" xfId="27397" xr:uid="{3F04AE1B-4704-4BC8-9A24-CB6464CB6416}"/>
    <cellStyle name="SAPBEXexcBad9 2 2 2 5" xfId="4256" xr:uid="{32593708-A10D-4BD5-B422-0801ECDBB9B7}"/>
    <cellStyle name="SAPBEXexcBad9 2 2 2 5 2" xfId="7521" xr:uid="{086A5416-44C4-4C25-8A85-75E80664BC6D}"/>
    <cellStyle name="SAPBEXexcBad9 2 2 2 5 3" xfId="12077" xr:uid="{7B810759-F89D-4ECA-A989-5F720B295D04}"/>
    <cellStyle name="SAPBEXexcBad9 2 2 2 5 4" xfId="18603" xr:uid="{EA08FC77-AE07-4410-8945-EC2F29596651}"/>
    <cellStyle name="SAPBEXexcBad9 2 2 2 5 5" xfId="22355" xr:uid="{01BABB20-E70E-42BC-9C97-D52AFD927AE2}"/>
    <cellStyle name="SAPBEXexcBad9 2 2 2 5 6" xfId="26021" xr:uid="{19CC53DF-F459-49DB-8DEE-976B1EBC60FB}"/>
    <cellStyle name="SAPBEXexcBad9 2 2 2 5 7" xfId="29552" xr:uid="{3DE6514E-1224-4A8D-8BC4-543D08C3316E}"/>
    <cellStyle name="SAPBEXexcBad9 2 2 2 5 8" xfId="32815" xr:uid="{640E487B-69B2-4667-AEE1-C4C54F666340}"/>
    <cellStyle name="SAPBEXexcBad9 2 2 2 6" xfId="3031" xr:uid="{2C87BD68-0C95-484C-BE0E-1697F03623CD}"/>
    <cellStyle name="SAPBEXexcBad9 2 2 2 6 2" xfId="10141" xr:uid="{FDCBB33F-228F-4885-B066-8BF56B99D0A4}"/>
    <cellStyle name="SAPBEXexcBad9 2 2 2 6 3" xfId="11348" xr:uid="{F311F2ED-45E9-470B-88D3-CD278B954CB3}"/>
    <cellStyle name="SAPBEXexcBad9 2 2 2 6 4" xfId="17379" xr:uid="{7DF79E73-48BD-441D-9EF7-63A56B4D1893}"/>
    <cellStyle name="SAPBEXexcBad9 2 2 2 6 5" xfId="21137" xr:uid="{A898AB00-E641-47EF-ACE4-31A5FDD85D70}"/>
    <cellStyle name="SAPBEXexcBad9 2 2 2 6 6" xfId="24798" xr:uid="{8A653D90-6529-4D18-ACB3-2CF3E12969DF}"/>
    <cellStyle name="SAPBEXexcBad9 2 2 2 6 7" xfId="28327" xr:uid="{043595D8-F57B-48BF-9387-B97171434627}"/>
    <cellStyle name="SAPBEXexcBad9 2 2 2 6 8" xfId="31613" xr:uid="{8F23A328-1E4E-4911-80CB-AA8543A61124}"/>
    <cellStyle name="SAPBEXexcBad9 2 2 2 7" xfId="4507" xr:uid="{D6D25BC1-37F2-431B-BE50-FAABBC62DCFF}"/>
    <cellStyle name="SAPBEXexcBad9 2 2 2 7 2" xfId="12519" xr:uid="{D660BACD-C26B-4965-99E4-30E9BFF3AA83}"/>
    <cellStyle name="SAPBEXexcBad9 2 2 2 7 3" xfId="7067" xr:uid="{BEF3DD95-422B-4545-AD1E-BB857C00DBC5}"/>
    <cellStyle name="SAPBEXexcBad9 2 2 2 7 4" xfId="18854" xr:uid="{FF7E0B16-40B9-432D-86F7-A689C0B53E00}"/>
    <cellStyle name="SAPBEXexcBad9 2 2 2 7 5" xfId="22606" xr:uid="{0B368D75-742D-4AB2-BAF9-AE0259DDFB14}"/>
    <cellStyle name="SAPBEXexcBad9 2 2 2 7 6" xfId="26271" xr:uid="{BC64D3F9-F265-42EE-A82A-691009D6BBE4}"/>
    <cellStyle name="SAPBEXexcBad9 2 2 2 7 7" xfId="29803" xr:uid="{687FB69E-3DB0-4F12-BF88-1FF1F2085049}"/>
    <cellStyle name="SAPBEXexcBad9 2 2 2 7 8" xfId="33065" xr:uid="{D3745A62-3CB5-4229-98E2-8E82E1B20A39}"/>
    <cellStyle name="SAPBEXexcBad9 2 2 2 8" xfId="8684" xr:uid="{BD370F27-46F6-4939-BE2C-9682AD2F9B97}"/>
    <cellStyle name="SAPBEXexcBad9 2 2 2 9" xfId="11721" xr:uid="{59637761-854B-43A6-8840-36C7BE922533}"/>
    <cellStyle name="SAPBEXexcBad9 2 2 3" xfId="2419" xr:uid="{2101A636-5305-4488-A4E0-8B8DB1B43322}"/>
    <cellStyle name="SAPBEXexcBad9 2 2 3 2" xfId="9063" xr:uid="{A7A345CA-FAF7-4024-A9A9-8BE8ECFB045C}"/>
    <cellStyle name="SAPBEXexcBad9 2 2 3 3" xfId="7840" xr:uid="{9980FB09-0D22-4715-B8C4-F678CC3486D8}"/>
    <cellStyle name="SAPBEXexcBad9 2 2 3 4" xfId="8621" xr:uid="{3640D168-874B-464D-9B0D-7A5DC6EE9466}"/>
    <cellStyle name="SAPBEXexcBad9 2 2 3 5" xfId="19416" xr:uid="{6E1756BF-E432-46CD-A99F-57661089ABB5}"/>
    <cellStyle name="SAPBEXexcBad9 2 2 3 6" xfId="20161" xr:uid="{BB56619C-7ECA-44DA-A16B-676D7C3C106E}"/>
    <cellStyle name="SAPBEXexcBad9 2 2 3 7" xfId="26829" xr:uid="{E892D117-973A-4C93-89BC-F36773C0DEFD}"/>
    <cellStyle name="SAPBEXexcBad9 2 2 3 8" xfId="30293" xr:uid="{D53A74FE-6602-47C3-A33E-BE622E9891ED}"/>
    <cellStyle name="SAPBEXexcBad9 2 2 4" xfId="2086" xr:uid="{26ED4D3C-AAF6-4C87-8A55-414C419F6563}"/>
    <cellStyle name="SAPBEXexcBad9 2 2 4 2" xfId="10645" xr:uid="{3165F89B-1C68-4C9F-BDC5-80CC064FCA49}"/>
    <cellStyle name="SAPBEXexcBad9 2 2 4 3" xfId="12878" xr:uid="{6DE2A1AF-3D50-47D6-976E-46338C1060D9}"/>
    <cellStyle name="SAPBEXexcBad9 2 2 4 4" xfId="12856" xr:uid="{C51F7A4C-73E8-42B5-BF1B-7CEDCEE0DC7B}"/>
    <cellStyle name="SAPBEXexcBad9 2 2 4 5" xfId="14110" xr:uid="{A8DF2077-0946-4566-AC9B-1CF1065AEE69}"/>
    <cellStyle name="SAPBEXexcBad9 2 2 4 6" xfId="20028" xr:uid="{20FE905F-8611-45A3-BEF0-DFBFE77A0192}"/>
    <cellStyle name="SAPBEXexcBad9 2 2 4 7" xfId="23786" xr:uid="{37B84630-0690-4EE4-9CA1-149F0F28C6AF}"/>
    <cellStyle name="SAPBEXexcBad9 2 2 4 8" xfId="24024" xr:uid="{2EC3DA9C-037B-4022-ABAE-E85AA894B64F}"/>
    <cellStyle name="SAPBEXexcBad9 2 2 5" xfId="2406" xr:uid="{D4C89674-0E5D-4822-9EB1-C974DA526FAE}"/>
    <cellStyle name="SAPBEXexcBad9 2 2 5 2" xfId="8996" xr:uid="{C11116AC-83A5-4303-9CCB-D3E431938DED}"/>
    <cellStyle name="SAPBEXexcBad9 2 2 5 3" xfId="7748" xr:uid="{B0F27B2B-C917-4A39-BFE4-B9F854BEA87A}"/>
    <cellStyle name="SAPBEXexcBad9 2 2 5 4" xfId="15243" xr:uid="{4EEAC96E-FD62-45EB-9454-ADB4BF2A3F43}"/>
    <cellStyle name="SAPBEXexcBad9 2 2 5 5" xfId="13614" xr:uid="{1A527EAA-A596-41D0-8942-E4DA15DF5BCF}"/>
    <cellStyle name="SAPBEXexcBad9 2 2 5 6" xfId="23172" xr:uid="{1D5BAD15-383E-40BE-A5F2-E8CECBB54EF9}"/>
    <cellStyle name="SAPBEXexcBad9 2 2 5 7" xfId="26832" xr:uid="{E469EA80-B778-4FBF-889C-7C6C3D880EDD}"/>
    <cellStyle name="SAPBEXexcBad9 2 2 5 8" xfId="30306" xr:uid="{2D18104D-AA9F-4208-8A31-76B6C9547691}"/>
    <cellStyle name="SAPBEXexcBad9 2 2 6" xfId="2752" xr:uid="{15ADCD00-E542-4079-9E56-65B46441856E}"/>
    <cellStyle name="SAPBEXexcBad9 2 2 6 2" xfId="9184" xr:uid="{EAC97DB1-E7AB-408E-8BAF-AC3E857F814B}"/>
    <cellStyle name="SAPBEXexcBad9 2 2 6 3" xfId="13916" xr:uid="{0FEDE224-D20C-4224-858E-E497418FD83A}"/>
    <cellStyle name="SAPBEXexcBad9 2 2 6 4" xfId="17100" xr:uid="{01F1B5DF-50C8-4CC6-8024-AA318B815C8F}"/>
    <cellStyle name="SAPBEXexcBad9 2 2 6 5" xfId="20858" xr:uid="{E453A6E1-B3EA-43AD-885F-3A7479C896CB}"/>
    <cellStyle name="SAPBEXexcBad9 2 2 6 6" xfId="24519" xr:uid="{31A2E586-5C12-47C5-946B-A8247CA91AAE}"/>
    <cellStyle name="SAPBEXexcBad9 2 2 6 7" xfId="28048" xr:uid="{0D0EAE7E-2B38-4CA2-86EB-3C191C3840F6}"/>
    <cellStyle name="SAPBEXexcBad9 2 2 6 8" xfId="31334" xr:uid="{D4E84DE7-AEDF-4CA3-A1B2-B5B252D25CF4}"/>
    <cellStyle name="SAPBEXexcBad9 2 2 7" xfId="3276" xr:uid="{DACA29AD-A378-453D-8AE4-DB3D5B1A4E54}"/>
    <cellStyle name="SAPBEXexcBad9 2 2 7 2" xfId="10132" xr:uid="{A6DD1BEC-14C2-4BAF-99F3-40C247F9292E}"/>
    <cellStyle name="SAPBEXexcBad9 2 2 7 3" xfId="15165" xr:uid="{BD27F0C9-596A-47D1-B304-B4FBB125811F}"/>
    <cellStyle name="SAPBEXexcBad9 2 2 7 4" xfId="17623" xr:uid="{CB560D92-E8E0-4EE0-B713-5C4E790B8577}"/>
    <cellStyle name="SAPBEXexcBad9 2 2 7 5" xfId="21379" xr:uid="{4976DBE6-B912-4254-A11E-E56E939A08A0}"/>
    <cellStyle name="SAPBEXexcBad9 2 2 7 6" xfId="25041" xr:uid="{5433CED6-A232-44D7-AFFB-0A430A6ABB63}"/>
    <cellStyle name="SAPBEXexcBad9 2 2 7 7" xfId="28572" xr:uid="{CF7EA612-2D7C-43A5-9535-08CAAF6A77D5}"/>
    <cellStyle name="SAPBEXexcBad9 2 2 7 8" xfId="31851" xr:uid="{5EC50F4E-DA98-4812-8F69-A7E8A05364E2}"/>
    <cellStyle name="SAPBEXexcBad9 2 2 8" xfId="4759" xr:uid="{84B57E48-B945-4A95-B44C-5E92FD232CEA}"/>
    <cellStyle name="SAPBEXexcBad9 2 2 8 2" xfId="12286" xr:uid="{6424A4EA-8459-4550-B563-D62BB76A215F}"/>
    <cellStyle name="SAPBEXexcBad9 2 2 8 3" xfId="15790" xr:uid="{67E475E4-C11D-4FA3-80A9-1BA2D3F03C94}"/>
    <cellStyle name="SAPBEXexcBad9 2 2 8 4" xfId="19106" xr:uid="{C6CC7C0F-774D-445C-8EFA-8A11D899663C}"/>
    <cellStyle name="SAPBEXexcBad9 2 2 8 5" xfId="22857" xr:uid="{CB1F1704-4457-42A5-A684-1C3F233BD615}"/>
    <cellStyle name="SAPBEXexcBad9 2 2 8 6" xfId="26523" xr:uid="{F99956A9-6FEE-4225-9B98-83266E46FF95}"/>
    <cellStyle name="SAPBEXexcBad9 2 2 8 7" xfId="30055" xr:uid="{F8AF7AB5-4855-4D1F-925D-44049059F052}"/>
    <cellStyle name="SAPBEXexcBad9 2 2 8 8" xfId="33312" xr:uid="{7A56EFDE-0130-4D38-AAA9-12713A2317ED}"/>
    <cellStyle name="SAPBEXexcBad9 2 2 9" xfId="9259" xr:uid="{96AA709B-6161-414D-8227-BB835F9D6411}"/>
    <cellStyle name="SAPBEXexcBad9 2 3" xfId="1649" xr:uid="{0155C2C9-B515-44FD-80AF-A39D88810C48}"/>
    <cellStyle name="SAPBEXexcBad9 2 3 10" xfId="7572" xr:uid="{B1D59410-BEE1-4D64-A7F1-97648E40936C}"/>
    <cellStyle name="SAPBEXexcBad9 2 3 11" xfId="19600" xr:uid="{BE79CA1A-5BED-4512-964B-928FBB993DBA}"/>
    <cellStyle name="SAPBEXexcBad9 2 3 12" xfId="23031" xr:uid="{B975CFD4-121A-4BA5-A494-607415AE7A2E}"/>
    <cellStyle name="SAPBEXexcBad9 2 3 13" xfId="27756" xr:uid="{4FF870AB-F65C-4B2D-B179-18D201CE17E5}"/>
    <cellStyle name="SAPBEXexcBad9 2 3 14" xfId="30506" xr:uid="{59A3AC0B-1307-4D9C-B5B7-5D65DE8E5264}"/>
    <cellStyle name="SAPBEXexcBad9 2 3 15" xfId="35070" xr:uid="{87F86BA6-739B-43F5-9B8B-654B776D8962}"/>
    <cellStyle name="SAPBEXexcBad9 2 3 2" xfId="2892" xr:uid="{EE12B683-5C77-485A-B8D4-BA9D35ECD310}"/>
    <cellStyle name="SAPBEXexcBad9 2 3 2 2" xfId="10927" xr:uid="{41254C40-0406-4D68-85F9-B70F12C66176}"/>
    <cellStyle name="SAPBEXexcBad9 2 3 2 3" xfId="13224" xr:uid="{AAB2AF89-1536-4795-869D-562FDCABAA1C}"/>
    <cellStyle name="SAPBEXexcBad9 2 3 2 4" xfId="17240" xr:uid="{8C29A355-7B9D-45B2-A741-0AEFE8C082CA}"/>
    <cellStyle name="SAPBEXexcBad9 2 3 2 5" xfId="20998" xr:uid="{9405AD9A-1066-4503-A68C-6E18AB4D699C}"/>
    <cellStyle name="SAPBEXexcBad9 2 3 2 6" xfId="24659" xr:uid="{8B4FB0DD-877B-4DED-8A68-8C79811E453C}"/>
    <cellStyle name="SAPBEXexcBad9 2 3 2 7" xfId="28188" xr:uid="{B641B906-87BA-4059-A284-D217AD3DF63A}"/>
    <cellStyle name="SAPBEXexcBad9 2 3 2 8" xfId="31474" xr:uid="{08CFCAAB-3FB8-486F-9F0B-046BC5598E76}"/>
    <cellStyle name="SAPBEXexcBad9 2 3 3" xfId="3398" xr:uid="{F905DDC9-62EA-4E75-B6BC-8FB669F0672C}"/>
    <cellStyle name="SAPBEXexcBad9 2 3 3 2" xfId="8758" xr:uid="{AB22F441-6E24-420A-970A-F322E34285A2}"/>
    <cellStyle name="SAPBEXexcBad9 2 3 3 3" xfId="14593" xr:uid="{A6A809B4-B2B8-4E8B-9F4D-504238DA7DA3}"/>
    <cellStyle name="SAPBEXexcBad9 2 3 3 4" xfId="17745" xr:uid="{07A8D728-8024-4392-9787-E97F154E6FC6}"/>
    <cellStyle name="SAPBEXexcBad9 2 3 3 5" xfId="21501" xr:uid="{12F0BCF5-F205-4EB4-885A-3B2FA373FDB6}"/>
    <cellStyle name="SAPBEXexcBad9 2 3 3 6" xfId="25163" xr:uid="{41745ED9-329F-4FC0-9B77-B8235BC4C3B6}"/>
    <cellStyle name="SAPBEXexcBad9 2 3 3 7" xfId="28694" xr:uid="{16CBBA5C-6A03-4986-AD49-55AA262A82AC}"/>
    <cellStyle name="SAPBEXexcBad9 2 3 3 8" xfId="31973" xr:uid="{905FB0FA-3D09-41CE-B9E2-538553F2D01C}"/>
    <cellStyle name="SAPBEXexcBad9 2 3 4" xfId="2176" xr:uid="{74302BC1-A1C8-4B90-9099-36ABC609D914}"/>
    <cellStyle name="SAPBEXexcBad9 2 3 4 2" xfId="9098" xr:uid="{6E6C25DD-9F79-481B-90DA-A4B9D608D067}"/>
    <cellStyle name="SAPBEXexcBad9 2 3 4 3" xfId="10092" xr:uid="{829AAA6C-EFCE-41CC-98E9-3F3A8E7FFAA3}"/>
    <cellStyle name="SAPBEXexcBad9 2 3 4 4" xfId="12105" xr:uid="{03B12D37-7E30-4924-82C2-4348F578AEAF}"/>
    <cellStyle name="SAPBEXexcBad9 2 3 4 5" xfId="14345" xr:uid="{4CA5C415-73B2-43FC-8188-3C51E844F082}"/>
    <cellStyle name="SAPBEXexcBad9 2 3 4 6" xfId="10275" xr:uid="{23A44252-72BA-4E6E-84EF-D060B8F44E15}"/>
    <cellStyle name="SAPBEXexcBad9 2 3 4 7" xfId="23436" xr:uid="{6057B495-DECD-451C-963F-BABD5D611CBD}"/>
    <cellStyle name="SAPBEXexcBad9 2 3 4 8" xfId="27056" xr:uid="{B3CC72B3-BEBE-4779-BFE1-E5278BC86CF6}"/>
    <cellStyle name="SAPBEXexcBad9 2 3 5" xfId="1926" xr:uid="{CC7DADF6-65FA-4810-9D5A-F1AEE5BDB3B6}"/>
    <cellStyle name="SAPBEXexcBad9 2 3 5 2" xfId="9081" xr:uid="{75EDCF54-C45C-4A56-8D4D-3EE12D3B700A}"/>
    <cellStyle name="SAPBEXexcBad9 2 3 5 3" xfId="7744" xr:uid="{62B940FF-3D99-43F3-8780-320D1DDE238D}"/>
    <cellStyle name="SAPBEXexcBad9 2 3 5 4" xfId="16691" xr:uid="{AB9427F6-93C9-4D67-929C-AF6E9B023F25}"/>
    <cellStyle name="SAPBEXexcBad9 2 3 5 5" xfId="15895" xr:uid="{27835D77-213C-4031-B912-5E105B557094}"/>
    <cellStyle name="SAPBEXexcBad9 2 3 5 6" xfId="20309" xr:uid="{2C43C898-28EC-4FE8-A611-15FD168FC170}"/>
    <cellStyle name="SAPBEXexcBad9 2 3 5 7" xfId="23711" xr:uid="{4FE64323-3D12-4B38-B6C4-51B3AA9E3345}"/>
    <cellStyle name="SAPBEXexcBad9 2 3 5 8" xfId="27300" xr:uid="{1238912A-37FC-4A87-9F28-5C78FE07E9D7}"/>
    <cellStyle name="SAPBEXexcBad9 2 3 6" xfId="3720" xr:uid="{BC03EB13-DA60-4838-AD13-280D2C81AC7B}"/>
    <cellStyle name="SAPBEXexcBad9 2 3 6 2" xfId="12779" xr:uid="{3E7DBEDC-1BD9-4159-A742-62427D75CEC7}"/>
    <cellStyle name="SAPBEXexcBad9 2 3 6 3" xfId="7795" xr:uid="{23053327-0402-4118-83C9-3B4AFBF40A5F}"/>
    <cellStyle name="SAPBEXexcBad9 2 3 6 4" xfId="18067" xr:uid="{223DB5F5-0F94-423E-8D38-14B81F3E8212}"/>
    <cellStyle name="SAPBEXexcBad9 2 3 6 5" xfId="21822" xr:uid="{9C13CDAB-2A26-4ED1-AA9C-743392E8D1E7}"/>
    <cellStyle name="SAPBEXexcBad9 2 3 6 6" xfId="25485" xr:uid="{87193117-3F93-4872-B07F-0D518E362E93}"/>
    <cellStyle name="SAPBEXexcBad9 2 3 6 7" xfId="29016" xr:uid="{540A140B-D526-4805-9881-4424F49D004B}"/>
    <cellStyle name="SAPBEXexcBad9 2 3 6 8" xfId="32292" xr:uid="{F268133A-92B8-422C-9C79-33DDE691B7AB}"/>
    <cellStyle name="SAPBEXexcBad9 2 3 7" xfId="4773" xr:uid="{7D14CE22-BD7E-4906-B0C7-D1EDE4874857}"/>
    <cellStyle name="SAPBEXexcBad9 2 3 7 2" xfId="12272" xr:uid="{A4630B7B-AB0D-4723-87D1-11FA5FA47DC2}"/>
    <cellStyle name="SAPBEXexcBad9 2 3 7 3" xfId="15800" xr:uid="{703BEEC4-0529-4948-8486-80CE211D4555}"/>
    <cellStyle name="SAPBEXexcBad9 2 3 7 4" xfId="19120" xr:uid="{219586C0-AE21-426C-8216-457DDB91DB14}"/>
    <cellStyle name="SAPBEXexcBad9 2 3 7 5" xfId="22871" xr:uid="{ECEBB342-D86F-4CC0-AA6C-504715FE8E02}"/>
    <cellStyle name="SAPBEXexcBad9 2 3 7 6" xfId="26537" xr:uid="{A6E3663A-7E33-42BA-B764-428BBAD1B805}"/>
    <cellStyle name="SAPBEXexcBad9 2 3 7 7" xfId="30069" xr:uid="{2938D855-9A68-4A2A-B38B-868023751D7B}"/>
    <cellStyle name="SAPBEXexcBad9 2 3 7 8" xfId="33326" xr:uid="{DF500637-C056-4043-9267-D2F9E2A54A12}"/>
    <cellStyle name="SAPBEXexcBad9 2 3 8" xfId="10836" xr:uid="{D2362429-8130-46D1-9F7A-368BD403406E}"/>
    <cellStyle name="SAPBEXexcBad9 2 3 9" xfId="10966" xr:uid="{FF948A70-81E5-4DAF-8E2D-DCCD71CE860E}"/>
    <cellStyle name="SAPBEXexcBad9 2 4" xfId="2418" xr:uid="{9D14447E-6AFE-4628-BCBB-54FACF828360}"/>
    <cellStyle name="SAPBEXexcBad9 2 4 2" xfId="9197" xr:uid="{292EB482-7A7F-4BDC-9FD3-FE1EE3074DCF}"/>
    <cellStyle name="SAPBEXexcBad9 2 4 3" xfId="11410" xr:uid="{3FA42F5A-F7B1-477C-82F9-565B77FD3FC6}"/>
    <cellStyle name="SAPBEXexcBad9 2 4 4" xfId="17036" xr:uid="{4D03D27F-8072-4953-99A4-DB60B0C9F382}"/>
    <cellStyle name="SAPBEXexcBad9 2 4 5" xfId="10217" xr:uid="{9E4CD957-8C0C-40F1-A6F5-46D1AFA4DC9A}"/>
    <cellStyle name="SAPBEXexcBad9 2 4 6" xfId="20134" xr:uid="{B3714608-39B7-4EDE-BC0D-25C10E8AA423}"/>
    <cellStyle name="SAPBEXexcBad9 2 4 7" xfId="14369" xr:uid="{F816B8B6-9399-432F-BDA3-7963B2FFA46E}"/>
    <cellStyle name="SAPBEXexcBad9 2 4 8" xfId="30294" xr:uid="{67A78B40-BB29-47B2-A661-2C03BCDD4FA9}"/>
    <cellStyle name="SAPBEXexcBad9 2 4 9" xfId="34620" xr:uid="{A2CC35F1-D012-4385-A2D2-0279CDE23A63}"/>
    <cellStyle name="SAPBEXexcBad9 2 5" xfId="2088" xr:uid="{31AF581B-7A8F-4322-A69D-0A64320B68C0}"/>
    <cellStyle name="SAPBEXexcBad9 2 5 2" xfId="8632" xr:uid="{3E423799-1B22-42D6-9EDC-F6120338C367}"/>
    <cellStyle name="SAPBEXexcBad9 2 5 3" xfId="6856" xr:uid="{D82B05D9-5882-4AE1-BE46-777468C8063E}"/>
    <cellStyle name="SAPBEXexcBad9 2 5 4" xfId="13528" xr:uid="{1155946F-2137-41A8-B2DB-9F6A9F1647E7}"/>
    <cellStyle name="SAPBEXexcBad9 2 5 5" xfId="14183" xr:uid="{B4AAD941-F24B-4068-B193-63E14387CBEF}"/>
    <cellStyle name="SAPBEXexcBad9 2 5 6" xfId="20693" xr:uid="{648BD2A8-1388-4D3E-AC5E-8AA6248EB695}"/>
    <cellStyle name="SAPBEXexcBad9 2 5 7" xfId="23788" xr:uid="{FDC5B17C-F925-4FEF-82E8-EC8CEBFAFA1F}"/>
    <cellStyle name="SAPBEXexcBad9 2 5 8" xfId="27673" xr:uid="{1BBBCDDF-78C7-4954-A16C-34961A9A48BF}"/>
    <cellStyle name="SAPBEXexcBad9 2 5 9" xfId="34205" xr:uid="{70B6C454-010A-4445-934A-C9B81B78B4BA}"/>
    <cellStyle name="SAPBEXexcBad9 2 6" xfId="2062" xr:uid="{0D8E7570-BE5E-4509-909B-8F96CADF7EF0}"/>
    <cellStyle name="SAPBEXexcBad9 2 6 2" xfId="9222" xr:uid="{8C6FA8C3-61DE-4B95-A26C-27D7DCE422C1}"/>
    <cellStyle name="SAPBEXexcBad9 2 6 3" xfId="7742" xr:uid="{777D5CFB-6B4C-4333-8733-3ED82237ED02}"/>
    <cellStyle name="SAPBEXexcBad9 2 6 4" xfId="13728" xr:uid="{AE33324C-00C8-4A94-8D0B-B4A107088463}"/>
    <cellStyle name="SAPBEXexcBad9 2 6 5" xfId="14663" xr:uid="{4B4B84AD-8978-43B0-98A0-9BAADE8C5178}"/>
    <cellStyle name="SAPBEXexcBad9 2 6 6" xfId="14307" xr:uid="{5990A2BF-1CA9-4E9E-AA9A-EABED8F1B66F}"/>
    <cellStyle name="SAPBEXexcBad9 2 6 7" xfId="14036" xr:uid="{25DEF40B-37B1-4109-AB51-63557602F8E0}"/>
    <cellStyle name="SAPBEXexcBad9 2 6 8" xfId="27370" xr:uid="{CEB36A5D-A2B1-4552-9968-3E96FCE68E45}"/>
    <cellStyle name="SAPBEXexcBad9 2 7" xfId="3894" xr:uid="{CD61BC63-2D10-406A-BA9B-99648DB7F578}"/>
    <cellStyle name="SAPBEXexcBad9 2 7 2" xfId="11494" xr:uid="{200C8719-091F-41FF-BF69-28106200F234}"/>
    <cellStyle name="SAPBEXexcBad9 2 7 3" xfId="16171" xr:uid="{B030BC1F-443E-420C-85BD-C430B35405AE}"/>
    <cellStyle name="SAPBEXexcBad9 2 7 4" xfId="18241" xr:uid="{847E9504-86AF-478C-AEC0-30E23DF9530F}"/>
    <cellStyle name="SAPBEXexcBad9 2 7 5" xfId="21994" xr:uid="{D3DFA983-6968-42C0-9690-77209AB48E98}"/>
    <cellStyle name="SAPBEXexcBad9 2 7 6" xfId="25659" xr:uid="{EF75292C-A9BD-4DE4-8D14-76465406FBB6}"/>
    <cellStyle name="SAPBEXexcBad9 2 7 7" xfId="29190" xr:uid="{609A3110-A7A6-45C7-8305-8D2E5B90C894}"/>
    <cellStyle name="SAPBEXexcBad9 2 7 8" xfId="32459" xr:uid="{4772AD4A-4960-4610-A511-526DFD556181}"/>
    <cellStyle name="SAPBEXexcBad9 2 8" xfId="4186" xr:uid="{A145DE84-D2F2-422E-A12F-30ACB41A4E80}"/>
    <cellStyle name="SAPBEXexcBad9 2 8 2" xfId="7153" xr:uid="{22AEFC2B-5A8C-4218-9FCC-C3C9AE112FA9}"/>
    <cellStyle name="SAPBEXexcBad9 2 8 3" xfId="14721" xr:uid="{F87F2895-5700-48A4-A0D7-198411A6C433}"/>
    <cellStyle name="SAPBEXexcBad9 2 8 4" xfId="18533" xr:uid="{302C8672-796D-44E6-ACAC-E302FA365A5D}"/>
    <cellStyle name="SAPBEXexcBad9 2 8 5" xfId="22286" xr:uid="{6114811F-A247-449F-B009-2EF9A177D514}"/>
    <cellStyle name="SAPBEXexcBad9 2 8 6" xfId="25951" xr:uid="{32E9EED3-ECCE-4344-A989-4C35C3430DFA}"/>
    <cellStyle name="SAPBEXexcBad9 2 8 7" xfId="29482" xr:uid="{5CF8A07A-D209-454D-B5CE-AEA12A3F8C1A}"/>
    <cellStyle name="SAPBEXexcBad9 2 8 8" xfId="32747" xr:uid="{1140E582-597C-4531-BA4B-EA04F79EF06B}"/>
    <cellStyle name="SAPBEXexcBad9 2 9" xfId="4710" xr:uid="{C652B3EE-717E-47F0-AB9C-1785B450A24A}"/>
    <cellStyle name="SAPBEXexcBad9 2 9 2" xfId="12334" xr:uid="{00B37DC3-F1DE-4A97-9E62-C5C0FAA160F3}"/>
    <cellStyle name="SAPBEXexcBad9 2 9 3" xfId="15760" xr:uid="{299131F2-C3BE-4567-B2E9-C27DA3C40994}"/>
    <cellStyle name="SAPBEXexcBad9 2 9 4" xfId="19057" xr:uid="{D0BDA792-F27A-413B-8D86-5B982BF56725}"/>
    <cellStyle name="SAPBEXexcBad9 2 9 5" xfId="22809" xr:uid="{B1F2BD85-B487-4013-8CC3-163B3F3CC8E0}"/>
    <cellStyle name="SAPBEXexcBad9 2 9 6" xfId="26474" xr:uid="{DD4E1BCB-EEE9-4F10-AD2C-D41B6EB12379}"/>
    <cellStyle name="SAPBEXexcBad9 2 9 7" xfId="30006" xr:uid="{3AD40901-A085-4F5C-B819-7AE2FB026E38}"/>
    <cellStyle name="SAPBEXexcBad9 2 9 8" xfId="33265" xr:uid="{36FAEC9C-0923-40DE-9B9A-EDFFFB634BE7}"/>
    <cellStyle name="SAPBEXexcBad9 20" xfId="13637" xr:uid="{FF0C4D3C-CE48-4020-997C-366F4DE226A0}"/>
    <cellStyle name="SAPBEXexcBad9 21" xfId="20292" xr:uid="{F5F59EC0-454A-4031-85D5-B9EAD0F56598}"/>
    <cellStyle name="SAPBEXexcBad9 22" xfId="20406" xr:uid="{AC1E3ED5-1A64-4859-AC19-130A819D796D}"/>
    <cellStyle name="SAPBEXexcBad9 23" xfId="13407" xr:uid="{E3633595-3685-40CB-86B3-9DB75C6144D5}"/>
    <cellStyle name="SAPBEXexcBad9 3" xfId="1135" xr:uid="{179ED7AC-E194-4CD2-AF4A-2671891E33E8}"/>
    <cellStyle name="SAPBEXexcBad9 3 10" xfId="13112" xr:uid="{07D81117-4235-4644-8520-A4031773BC0D}"/>
    <cellStyle name="SAPBEXexcBad9 3 11" xfId="15573" xr:uid="{D603EF74-75EB-4E83-A7E1-F600EEBC8E90}"/>
    <cellStyle name="SAPBEXexcBad9 3 12" xfId="6808" xr:uid="{E735E192-C4CF-4E86-BC29-CDA1C4BEB0C1}"/>
    <cellStyle name="SAPBEXexcBad9 3 13" xfId="19817" xr:uid="{E5A27928-AE0C-4A86-BE48-315EEE94782E}"/>
    <cellStyle name="SAPBEXexcBad9 3 14" xfId="23577" xr:uid="{61285308-F056-49C1-85A7-BACC2402AD50}"/>
    <cellStyle name="SAPBEXexcBad9 3 15" xfId="27186" xr:uid="{BBE2D1D7-4C68-4F5E-8AE8-10B285E9234F}"/>
    <cellStyle name="SAPBEXexcBad9 3 16" xfId="30645" xr:uid="{598EB329-09A7-4838-975F-D174600E494B}"/>
    <cellStyle name="SAPBEXexcBad9 3 17" xfId="34477" xr:uid="{64A810EB-A395-4611-A8FF-C8662105E6B8}"/>
    <cellStyle name="SAPBEXexcBad9 3 2" xfId="1136" xr:uid="{8B441393-0471-40C1-9703-04311ADCB4BF}"/>
    <cellStyle name="SAPBEXexcBad9 3 2 10" xfId="11405" xr:uid="{D4713B94-AC0D-4DEE-A0DC-3EB6574E0054}"/>
    <cellStyle name="SAPBEXexcBad9 3 2 11" xfId="9082" xr:uid="{FB45219E-C5C7-4505-9E52-AA983057AC9A}"/>
    <cellStyle name="SAPBEXexcBad9 3 2 12" xfId="19816" xr:uid="{70BA6A9F-095A-44D3-84CC-6A3099F0AFFA}"/>
    <cellStyle name="SAPBEXexcBad9 3 2 13" xfId="23576" xr:uid="{FE7A797D-7238-4A47-9E34-B0FE91466D05}"/>
    <cellStyle name="SAPBEXexcBad9 3 2 14" xfId="27185" xr:uid="{1EC4090E-CF42-4B73-B9E7-0F419DF1F330}"/>
    <cellStyle name="SAPBEXexcBad9 3 2 15" xfId="30644" xr:uid="{4CB55375-39C2-419B-8F4D-0253808483D0}"/>
    <cellStyle name="SAPBEXexcBad9 3 2 2" xfId="1652" xr:uid="{BAC3A79E-2845-4A4C-96B9-EB05B99B8E13}"/>
    <cellStyle name="SAPBEXexcBad9 3 2 2 10" xfId="16176" xr:uid="{1ACA60B6-9D87-46D2-B4D2-4362DCE4980B}"/>
    <cellStyle name="SAPBEXexcBad9 3 2 2 11" xfId="14180" xr:uid="{99AE5891-4729-4E85-AC90-323B12A140A0}"/>
    <cellStyle name="SAPBEXexcBad9 3 2 2 12" xfId="19941" xr:uid="{DA9B00BE-1160-4872-9EB2-FAB4E233BFB4}"/>
    <cellStyle name="SAPBEXexcBad9 3 2 2 13" xfId="24363" xr:uid="{03E9D20F-4141-41DE-A887-C34005507E0F}"/>
    <cellStyle name="SAPBEXexcBad9 3 2 2 14" xfId="30906" xr:uid="{7FE90CC1-3CC9-4A9D-A3F5-B14CDDF07D67}"/>
    <cellStyle name="SAPBEXexcBad9 3 2 2 2" xfId="2895" xr:uid="{40C502C3-F59E-493B-8998-B25A2CD47F64}"/>
    <cellStyle name="SAPBEXexcBad9 3 2 2 2 2" xfId="9178" xr:uid="{B8B76588-679A-49C6-B819-24426B0AAA84}"/>
    <cellStyle name="SAPBEXexcBad9 3 2 2 2 3" xfId="14061" xr:uid="{F098F8BD-51C1-4CF2-9278-402917921440}"/>
    <cellStyle name="SAPBEXexcBad9 3 2 2 2 4" xfId="17243" xr:uid="{E0833C57-E7EE-4D56-AFB0-98E167F2D6FD}"/>
    <cellStyle name="SAPBEXexcBad9 3 2 2 2 5" xfId="21001" xr:uid="{F12F83A9-8356-4884-850C-8A2FEA6536BE}"/>
    <cellStyle name="SAPBEXexcBad9 3 2 2 2 6" xfId="24662" xr:uid="{C4770CCD-72B8-480C-B08F-AFCFC565F92E}"/>
    <cellStyle name="SAPBEXexcBad9 3 2 2 2 7" xfId="28191" xr:uid="{93570F50-71BE-4626-849A-EEB73E455F8F}"/>
    <cellStyle name="SAPBEXexcBad9 3 2 2 2 8" xfId="31477" xr:uid="{5B98F42D-3C0E-4788-8716-A4AF21D3BFF4}"/>
    <cellStyle name="SAPBEXexcBad9 3 2 2 3" xfId="3401" xr:uid="{4055A973-2AAB-4CD4-B94E-14143405AD29}"/>
    <cellStyle name="SAPBEXexcBad9 3 2 2 3 2" xfId="9123" xr:uid="{2F3EC233-3CE9-4DB6-B43A-ADDD1C3B3BF3}"/>
    <cellStyle name="SAPBEXexcBad9 3 2 2 3 3" xfId="11170" xr:uid="{8DF447C2-7F01-4092-94AE-EDEC718B83C1}"/>
    <cellStyle name="SAPBEXexcBad9 3 2 2 3 4" xfId="17748" xr:uid="{26B24AE6-9A1A-43B8-9276-935FAAEDB149}"/>
    <cellStyle name="SAPBEXexcBad9 3 2 2 3 5" xfId="21504" xr:uid="{EC4419C7-244E-4061-9A4D-B453D8FD7648}"/>
    <cellStyle name="SAPBEXexcBad9 3 2 2 3 6" xfId="25166" xr:uid="{8A9AE4D3-065C-4A09-BDE9-004F5C191773}"/>
    <cellStyle name="SAPBEXexcBad9 3 2 2 3 7" xfId="28697" xr:uid="{A3C85DB3-8203-40C3-B81A-5CF10F7F3915}"/>
    <cellStyle name="SAPBEXexcBad9 3 2 2 3 8" xfId="31976" xr:uid="{A58FF174-8945-4CAD-A706-EE7E07FA3DF1}"/>
    <cellStyle name="SAPBEXexcBad9 3 2 2 4" xfId="2662" xr:uid="{C592C172-D698-4601-AA20-41C1DADA097A}"/>
    <cellStyle name="SAPBEXexcBad9 3 2 2 4 2" xfId="8847" xr:uid="{1298AD56-474E-42AE-BBEA-DF077A2BFE2D}"/>
    <cellStyle name="SAPBEXexcBad9 3 2 2 4 3" xfId="10535" xr:uid="{C085E9E4-D37E-4824-B33A-DA41006E0DCE}"/>
    <cellStyle name="SAPBEXexcBad9 3 2 2 4 4" xfId="13408" xr:uid="{2808B1AC-F7C1-49F1-9802-DC0CA9820A20}"/>
    <cellStyle name="SAPBEXexcBad9 3 2 2 4 5" xfId="20768" xr:uid="{F0EE2C0D-4D7E-4578-8091-7A5BC2701D82}"/>
    <cellStyle name="SAPBEXexcBad9 3 2 2 4 6" xfId="24429" xr:uid="{E5C79F0C-7805-445D-BFF7-2CCE6BDF4479}"/>
    <cellStyle name="SAPBEXexcBad9 3 2 2 4 7" xfId="27958" xr:uid="{5C167167-6EEF-4A07-ADE7-CD121040F152}"/>
    <cellStyle name="SAPBEXexcBad9 3 2 2 4 8" xfId="31246" xr:uid="{7E416426-7CD7-4D5F-A7C7-B2650A825A2F}"/>
    <cellStyle name="SAPBEXexcBad9 3 2 2 5" xfId="4188" xr:uid="{B0093533-0AB7-49CE-94D4-18B83EE30DCA}"/>
    <cellStyle name="SAPBEXexcBad9 3 2 2 5 2" xfId="6999" xr:uid="{F59D61D1-DF5A-4646-A65D-AA68A3DC5F05}"/>
    <cellStyle name="SAPBEXexcBad9 3 2 2 5 3" xfId="7520" xr:uid="{8B65A7D4-01EF-41F3-A275-68696FC59981}"/>
    <cellStyle name="SAPBEXexcBad9 3 2 2 5 4" xfId="18535" xr:uid="{8754D706-E4D0-41DB-B15A-94A7AE558418}"/>
    <cellStyle name="SAPBEXexcBad9 3 2 2 5 5" xfId="22288" xr:uid="{A6693EDD-A98D-4164-9EC2-B084F0CD0F85}"/>
    <cellStyle name="SAPBEXexcBad9 3 2 2 5 6" xfId="25953" xr:uid="{4790B99D-39AF-4F31-BFF7-A24E4372B26E}"/>
    <cellStyle name="SAPBEXexcBad9 3 2 2 5 7" xfId="29484" xr:uid="{F5DDC150-AD77-47E1-9C7A-99C44AA074A9}"/>
    <cellStyle name="SAPBEXexcBad9 3 2 2 5 8" xfId="32749" xr:uid="{52623589-2105-480A-B508-6F726ED9D0B7}"/>
    <cellStyle name="SAPBEXexcBad9 3 2 2 6" xfId="3655" xr:uid="{402F8D23-BA47-477F-9CED-727F8E9CA92B}"/>
    <cellStyle name="SAPBEXexcBad9 3 2 2 6 2" xfId="10922" xr:uid="{78F74C46-B008-4147-BE55-91FEC7C8FD7F}"/>
    <cellStyle name="SAPBEXexcBad9 3 2 2 6 3" xfId="10377" xr:uid="{D7B01EC9-875D-432C-8722-A26FA663872D}"/>
    <cellStyle name="SAPBEXexcBad9 3 2 2 6 4" xfId="18002" xr:uid="{80A97772-3031-4F3F-9F30-070B565C3CB8}"/>
    <cellStyle name="SAPBEXexcBad9 3 2 2 6 5" xfId="21758" xr:uid="{643C7C96-6EAC-409E-A5DD-2CD5C6E5B9F3}"/>
    <cellStyle name="SAPBEXexcBad9 3 2 2 6 6" xfId="25420" xr:uid="{0EC85201-678C-4FC8-A186-370CDC3E44D9}"/>
    <cellStyle name="SAPBEXexcBad9 3 2 2 6 7" xfId="28951" xr:uid="{A18E825C-1F03-4AB6-A554-643CC6033731}"/>
    <cellStyle name="SAPBEXexcBad9 3 2 2 6 8" xfId="32228" xr:uid="{7863F628-095D-491B-9615-A724963A97B6}"/>
    <cellStyle name="SAPBEXexcBad9 3 2 2 7" xfId="4922" xr:uid="{36D02794-94FD-4A07-AB1B-7A389E7A84C6}"/>
    <cellStyle name="SAPBEXexcBad9 3 2 2 7 2" xfId="12123" xr:uid="{9A9D1490-8E4E-4953-8BF2-E3369B6F092D}"/>
    <cellStyle name="SAPBEXexcBad9 3 2 2 7 3" xfId="13096" xr:uid="{BFA9C4DC-384F-4E9E-B0C1-BF9E6EC7CE68}"/>
    <cellStyle name="SAPBEXexcBad9 3 2 2 7 4" xfId="19269" xr:uid="{0D1975AC-E0D9-43BC-B635-412B0842D64F}"/>
    <cellStyle name="SAPBEXexcBad9 3 2 2 7 5" xfId="23020" xr:uid="{6DD508EF-3B2A-4F4F-B31D-C0AFCA625673}"/>
    <cellStyle name="SAPBEXexcBad9 3 2 2 7 6" xfId="26686" xr:uid="{0B73E31E-3336-478B-A6BA-768A18E6DD9F}"/>
    <cellStyle name="SAPBEXexcBad9 3 2 2 7 7" xfId="30218" xr:uid="{420D5B96-1353-48A9-B4F2-5CC9CB8C4BE0}"/>
    <cellStyle name="SAPBEXexcBad9 3 2 2 7 8" xfId="33473" xr:uid="{42CD727E-C910-4F1B-8F56-B46D455EE611}"/>
    <cellStyle name="SAPBEXexcBad9 3 2 2 8" xfId="9882" xr:uid="{5A5D075F-67E8-4DC3-AB5E-E99D109918F5}"/>
    <cellStyle name="SAPBEXexcBad9 3 2 2 9" xfId="7726" xr:uid="{D7A0C247-AB59-46BA-9453-E8E6C365CA1A}"/>
    <cellStyle name="SAPBEXexcBad9 3 2 3" xfId="2421" xr:uid="{DBB659B5-DBDB-441D-A72D-9C837675AC3E}"/>
    <cellStyle name="SAPBEXexcBad9 3 2 3 2" xfId="10834" xr:uid="{51E4166B-F634-487C-B80F-0862122B4C31}"/>
    <cellStyle name="SAPBEXexcBad9 3 2 3 3" xfId="9050" xr:uid="{BEF5E2A4-7002-4830-9A8C-8A119034A5D4}"/>
    <cellStyle name="SAPBEXexcBad9 3 2 3 4" xfId="14101" xr:uid="{D3DBA0EE-10A1-4AA3-B2F8-A2DE93B3443A}"/>
    <cellStyle name="SAPBEXexcBad9 3 2 3 5" xfId="19415" xr:uid="{C5EF782F-79EB-4335-A3C5-D81C34CCD3FF}"/>
    <cellStyle name="SAPBEXexcBad9 3 2 3 6" xfId="16321" xr:uid="{9D99539E-F131-4D6A-A63B-98124777B849}"/>
    <cellStyle name="SAPBEXexcBad9 3 2 3 7" xfId="7571" xr:uid="{D7EDE705-71F5-43B5-8F34-CF753033206E}"/>
    <cellStyle name="SAPBEXexcBad9 3 2 3 8" xfId="30291" xr:uid="{256BDD4C-DAFF-4407-A52C-0AB307179CE7}"/>
    <cellStyle name="SAPBEXexcBad9 3 2 4" xfId="1956" xr:uid="{50CC1903-BA71-468E-AE69-539917FF638A}"/>
    <cellStyle name="SAPBEXexcBad9 3 2 4 2" xfId="7469" xr:uid="{66C436EA-7AFA-4FE0-AA1B-27010133BE91}"/>
    <cellStyle name="SAPBEXexcBad9 3 2 4 3" xfId="13628" xr:uid="{489F3331-AE28-45A6-9176-5C60BEFAE113}"/>
    <cellStyle name="SAPBEXexcBad9 3 2 4 4" xfId="13942" xr:uid="{CA948512-C436-4664-9D8F-96F923A475A5}"/>
    <cellStyle name="SAPBEXexcBad9 3 2 4 5" xfId="17053" xr:uid="{0B8B16C5-CEB3-4128-BBA7-99CE62E81169}"/>
    <cellStyle name="SAPBEXexcBad9 3 2 4 6" xfId="16839" xr:uid="{582A2439-FEE8-47E7-BE0A-EF0C313494AD}"/>
    <cellStyle name="SAPBEXexcBad9 3 2 4 7" xfId="23721" xr:uid="{9DABFD1D-A129-4AC1-8005-881D5CE435FD}"/>
    <cellStyle name="SAPBEXexcBad9 3 2 4 8" xfId="24034" xr:uid="{F09C6E04-0582-4B1C-B02F-9562E252DFC0}"/>
    <cellStyle name="SAPBEXexcBad9 3 2 5" xfId="3257" xr:uid="{1C31F088-9BF4-45D7-AFFA-F12701251C0C}"/>
    <cellStyle name="SAPBEXexcBad9 3 2 5 2" xfId="8902" xr:uid="{3EBA430C-92E2-4570-99BB-5E5A73995050}"/>
    <cellStyle name="SAPBEXexcBad9 3 2 5 3" xfId="14565" xr:uid="{2216DA59-24F8-45ED-9AA8-819328D1158F}"/>
    <cellStyle name="SAPBEXexcBad9 3 2 5 4" xfId="17604" xr:uid="{248BF811-D1AE-4160-BD94-936F2EC73D63}"/>
    <cellStyle name="SAPBEXexcBad9 3 2 5 5" xfId="21360" xr:uid="{DB985B5F-B814-4C7F-A6A3-5D69A19AE2CC}"/>
    <cellStyle name="SAPBEXexcBad9 3 2 5 6" xfId="25022" xr:uid="{3F66077F-285C-49DB-ABA1-2CC39B6299B0}"/>
    <cellStyle name="SAPBEXexcBad9 3 2 5 7" xfId="28553" xr:uid="{D0D682C7-7F9B-4DF5-A7D9-8000E56245FA}"/>
    <cellStyle name="SAPBEXexcBad9 3 2 5 8" xfId="31833" xr:uid="{3C00CB9B-6D19-494C-BF29-455009943782}"/>
    <cellStyle name="SAPBEXexcBad9 3 2 6" xfId="4321" xr:uid="{0B223458-8724-4B2C-BC85-55BC38E25459}"/>
    <cellStyle name="SAPBEXexcBad9 3 2 6 2" xfId="12641" xr:uid="{3CC31DC2-2151-4E18-B137-5A3E666BD96A}"/>
    <cellStyle name="SAPBEXexcBad9 3 2 6 3" xfId="8096" xr:uid="{81AAACE3-07B1-4A94-AAE4-626E271BF0F3}"/>
    <cellStyle name="SAPBEXexcBad9 3 2 6 4" xfId="18668" xr:uid="{E1CB0DF2-763B-4657-B377-091FD0A0D57E}"/>
    <cellStyle name="SAPBEXexcBad9 3 2 6 5" xfId="22420" xr:uid="{FC872857-79BD-4996-ABF0-86DF63F20774}"/>
    <cellStyle name="SAPBEXexcBad9 3 2 6 6" xfId="26086" xr:uid="{ABED37AB-14BC-49B1-8079-63FC23979821}"/>
    <cellStyle name="SAPBEXexcBad9 3 2 6 7" xfId="29617" xr:uid="{BCF4F122-A2E2-42BC-A9B0-4D14F6815588}"/>
    <cellStyle name="SAPBEXexcBad9 3 2 6 8" xfId="32880" xr:uid="{A3D1366A-2703-4489-ACE0-77EEACD48E11}"/>
    <cellStyle name="SAPBEXexcBad9 3 2 7" xfId="4672" xr:uid="{541AB5CF-C635-4F73-84A7-1162E76786D6}"/>
    <cellStyle name="SAPBEXexcBad9 3 2 7 2" xfId="12371" xr:uid="{AFF7DF89-3FA0-4978-9D90-181C97B3A3CB}"/>
    <cellStyle name="SAPBEXexcBad9 3 2 7 3" xfId="15747" xr:uid="{7CB766CE-76E0-4D9C-9387-444288B4B265}"/>
    <cellStyle name="SAPBEXexcBad9 3 2 7 4" xfId="19019" xr:uid="{E8AE94F8-4B36-4F2F-A7B6-019EBFB08D3F}"/>
    <cellStyle name="SAPBEXexcBad9 3 2 7 5" xfId="22771" xr:uid="{02FBDFD6-E0D4-4B50-898A-319458BD69EC}"/>
    <cellStyle name="SAPBEXexcBad9 3 2 7 6" xfId="26436" xr:uid="{E1272B86-AD64-4F37-8C8C-A1066B164C9A}"/>
    <cellStyle name="SAPBEXexcBad9 3 2 7 7" xfId="29968" xr:uid="{E403EF37-4E6F-43A4-909C-A5E8F309BDD6}"/>
    <cellStyle name="SAPBEXexcBad9 3 2 7 8" xfId="33227" xr:uid="{C80685C0-8920-4EC3-AD98-FE15A289F343}"/>
    <cellStyle name="SAPBEXexcBad9 3 2 8" xfId="3248" xr:uid="{4B60FAEE-B75C-4ED3-BD4E-CE86BA31163E}"/>
    <cellStyle name="SAPBEXexcBad9 3 2 8 2" xfId="10134" xr:uid="{C8D7775C-76F2-4F4C-9EF1-C31F64CCA0BA}"/>
    <cellStyle name="SAPBEXexcBad9 3 2 8 3" xfId="14589" xr:uid="{60AD65E6-83D0-47CB-8EF6-A3BAA0463E31}"/>
    <cellStyle name="SAPBEXexcBad9 3 2 8 4" xfId="17595" xr:uid="{700D1CA3-A884-46B0-BFB2-1D60338D5A1E}"/>
    <cellStyle name="SAPBEXexcBad9 3 2 8 5" xfId="21351" xr:uid="{EE06097E-76CA-4C3C-A73E-6E249D468C46}"/>
    <cellStyle name="SAPBEXexcBad9 3 2 8 6" xfId="25013" xr:uid="{B03AE44F-1F03-4FFF-8C3E-4FD81BE54159}"/>
    <cellStyle name="SAPBEXexcBad9 3 2 8 7" xfId="28544" xr:uid="{C1755B85-04F2-4619-9404-D4D5848337F0}"/>
    <cellStyle name="SAPBEXexcBad9 3 2 8 8" xfId="31824" xr:uid="{AFA18C8B-12F8-42AC-84AB-A5F2290C66C1}"/>
    <cellStyle name="SAPBEXexcBad9 3 2 9" xfId="12838" xr:uid="{2A2A4CEE-46F7-4D02-A5A6-92DB52EDFCC0}"/>
    <cellStyle name="SAPBEXexcBad9 3 3" xfId="1651" xr:uid="{1C4D9512-ADE3-4D2B-ADE7-07C8F4323439}"/>
    <cellStyle name="SAPBEXexcBad9 3 3 10" xfId="10278" xr:uid="{88CD6A43-854A-46A0-9919-B22D5593EAF5}"/>
    <cellStyle name="SAPBEXexcBad9 3 3 11" xfId="20516" xr:uid="{53816B87-332A-4F5A-A57D-9E932D4B62CC}"/>
    <cellStyle name="SAPBEXexcBad9 3 3 12" xfId="19940" xr:uid="{29002B77-DAAE-4817-8279-541DA6D5D541}"/>
    <cellStyle name="SAPBEXexcBad9 3 3 13" xfId="15888" xr:uid="{63B8841A-E8EF-4C25-A72F-E3E671C1F623}"/>
    <cellStyle name="SAPBEXexcBad9 3 3 14" xfId="30505" xr:uid="{86C59CD8-111B-459B-9E23-79A57BF38817}"/>
    <cellStyle name="SAPBEXexcBad9 3 3 2" xfId="2894" xr:uid="{9663B7D6-EE5A-4192-8362-9A82A4B4E716}"/>
    <cellStyle name="SAPBEXexcBad9 3 3 2 2" xfId="8637" xr:uid="{B997B15B-1870-4E37-AB42-44548309AD07}"/>
    <cellStyle name="SAPBEXexcBad9 3 3 2 3" xfId="6941" xr:uid="{5CDED13E-8D1B-4FA9-A792-8FF6600F6AAE}"/>
    <cellStyle name="SAPBEXexcBad9 3 3 2 4" xfId="17242" xr:uid="{68FB4973-0E17-49F3-959E-2AE60DBA5B0E}"/>
    <cellStyle name="SAPBEXexcBad9 3 3 2 5" xfId="21000" xr:uid="{279B84C5-B868-405A-BECC-0BBE609F797A}"/>
    <cellStyle name="SAPBEXexcBad9 3 3 2 6" xfId="24661" xr:uid="{8E6121F4-80B1-4955-BFAD-0CEB84EFDFA6}"/>
    <cellStyle name="SAPBEXexcBad9 3 3 2 7" xfId="28190" xr:uid="{2244BD10-4756-48B4-9E9D-2BAA8201EA43}"/>
    <cellStyle name="SAPBEXexcBad9 3 3 2 8" xfId="31476" xr:uid="{7889F3FC-20F4-4BD2-8C08-4D035B13346F}"/>
    <cellStyle name="SAPBEXexcBad9 3 3 3" xfId="3400" xr:uid="{755082A3-23FC-4760-903D-DAE62A774917}"/>
    <cellStyle name="SAPBEXexcBad9 3 3 3 2" xfId="11165" xr:uid="{6BCD17B0-8301-4B5C-87AC-7EE358100909}"/>
    <cellStyle name="SAPBEXexcBad9 3 3 3 3" xfId="16464" xr:uid="{BBA3DF39-1266-4AA2-A9D6-130223A2B1D9}"/>
    <cellStyle name="SAPBEXexcBad9 3 3 3 4" xfId="17747" xr:uid="{BC9A53BB-BA40-424C-8808-5D77EB0AB288}"/>
    <cellStyle name="SAPBEXexcBad9 3 3 3 5" xfId="21503" xr:uid="{8121AE0C-F74C-463D-B8E9-71D9E963CE25}"/>
    <cellStyle name="SAPBEXexcBad9 3 3 3 6" xfId="25165" xr:uid="{BA2FC424-440A-4E5F-84AB-771DC1602020}"/>
    <cellStyle name="SAPBEXexcBad9 3 3 3 7" xfId="28696" xr:uid="{2EAEEC97-A75D-4ECB-9BA2-EFBF69018900}"/>
    <cellStyle name="SAPBEXexcBad9 3 3 3 8" xfId="31975" xr:uid="{71A957AC-63AA-441E-B1E2-DA12A50D1E0D}"/>
    <cellStyle name="SAPBEXexcBad9 3 3 4" xfId="2648" xr:uid="{E17B43DC-FE86-4BE3-8FA1-A244503E452B}"/>
    <cellStyle name="SAPBEXexcBad9 3 3 4 2" xfId="9965" xr:uid="{7026DE9B-5A5E-4979-9F8E-0C6025EF3358}"/>
    <cellStyle name="SAPBEXexcBad9 3 3 4 3" xfId="14957" xr:uid="{FC110E49-2EA0-4922-8E35-3D6BBB6CB6F1}"/>
    <cellStyle name="SAPBEXexcBad9 3 3 4 4" xfId="14736" xr:uid="{FE23581F-A525-4A69-8861-E26294C8EEF6}"/>
    <cellStyle name="SAPBEXexcBad9 3 3 4 5" xfId="20755" xr:uid="{FF18F93D-3712-4475-B3EF-821A275D6693}"/>
    <cellStyle name="SAPBEXexcBad9 3 3 4 6" xfId="24415" xr:uid="{CE551C92-4BE9-4E4C-909D-5419A2F6F458}"/>
    <cellStyle name="SAPBEXexcBad9 3 3 4 7" xfId="27944" xr:uid="{D84CE44B-8F69-4422-A4AA-F53DA7792E26}"/>
    <cellStyle name="SAPBEXexcBad9 3 3 4 8" xfId="31233" xr:uid="{F0A45250-ECBC-470E-A528-3DE1F9CBC57B}"/>
    <cellStyle name="SAPBEXexcBad9 3 3 5" xfId="3954" xr:uid="{373E8E48-1531-4048-AB59-7A1BC691F95D}"/>
    <cellStyle name="SAPBEXexcBad9 3 3 5 2" xfId="10633" xr:uid="{F1C8F83F-EF94-4B89-87CE-812A8E4730FE}"/>
    <cellStyle name="SAPBEXexcBad9 3 3 5 3" xfId="9437" xr:uid="{5CB6A4BC-A527-4160-8BBD-44D31FE1C05C}"/>
    <cellStyle name="SAPBEXexcBad9 3 3 5 4" xfId="18301" xr:uid="{2E7F6217-1A03-412B-A0F8-2EBC4A77EAB0}"/>
    <cellStyle name="SAPBEXexcBad9 3 3 5 5" xfId="22054" xr:uid="{57E7C90A-E0BD-4CC8-8079-705C3216CB1B}"/>
    <cellStyle name="SAPBEXexcBad9 3 3 5 6" xfId="25719" xr:uid="{7AE4FD27-DE6E-403A-9D15-26E9BA65714C}"/>
    <cellStyle name="SAPBEXexcBad9 3 3 5 7" xfId="29250" xr:uid="{DB55A71F-79FA-4163-94AD-82965D4573A9}"/>
    <cellStyle name="SAPBEXexcBad9 3 3 5 8" xfId="32518" xr:uid="{FF308E3B-E282-495E-8845-FF385BFCBBFC}"/>
    <cellStyle name="SAPBEXexcBad9 3 3 6" xfId="1914" xr:uid="{475EAFC1-9F87-4282-85CB-210D5B2B8036}"/>
    <cellStyle name="SAPBEXexcBad9 3 3 6 2" xfId="8450" xr:uid="{FB28B589-07ED-477A-A02A-84AB8292D779}"/>
    <cellStyle name="SAPBEXexcBad9 3 3 6 3" xfId="6823" xr:uid="{AAF98D38-7092-4C86-9CA3-D9E15059667D}"/>
    <cellStyle name="SAPBEXexcBad9 3 3 6 4" xfId="11853" xr:uid="{1695A30F-F8E0-4DD8-87DF-88B8F9FB7A5D}"/>
    <cellStyle name="SAPBEXexcBad9 3 3 6 5" xfId="14019" xr:uid="{3AA456EA-5ABC-45DA-A352-0EFB9A85896B}"/>
    <cellStyle name="SAPBEXexcBad9 3 3 6 6" xfId="13228" xr:uid="{7A834C5E-BC53-4074-9084-469C7A9F1820}"/>
    <cellStyle name="SAPBEXexcBad9 3 3 6 7" xfId="23445" xr:uid="{DA69CC8A-5594-47DB-B978-BC4130453D13}"/>
    <cellStyle name="SAPBEXexcBad9 3 3 6 8" xfId="27040" xr:uid="{B773F47E-DB68-430F-93E5-00DB3FF347C0}"/>
    <cellStyle name="SAPBEXexcBad9 3 3 7" xfId="4403" xr:uid="{931B906F-42A2-4B87-8BE2-9C6390909605}"/>
    <cellStyle name="SAPBEXexcBad9 3 3 7 2" xfId="11658" xr:uid="{0F63DD07-ABCA-4BE3-9109-4AA5B565CEA8}"/>
    <cellStyle name="SAPBEXexcBad9 3 3 7 3" xfId="16010" xr:uid="{CAD747D7-3E5A-4BB0-A88F-57585E281DD8}"/>
    <cellStyle name="SAPBEXexcBad9 3 3 7 4" xfId="18750" xr:uid="{FD5FD6FC-6B0B-4B0C-8762-39D0BB150616}"/>
    <cellStyle name="SAPBEXexcBad9 3 3 7 5" xfId="22502" xr:uid="{91DC2590-299F-4743-95CF-4CC501028DD0}"/>
    <cellStyle name="SAPBEXexcBad9 3 3 7 6" xfId="26168" xr:uid="{9122776A-1ADE-40C6-8EE4-35A6E8F07FFB}"/>
    <cellStyle name="SAPBEXexcBad9 3 3 7 7" xfId="29699" xr:uid="{1A970960-B5B0-435C-B25E-ED9244149678}"/>
    <cellStyle name="SAPBEXexcBad9 3 3 7 8" xfId="32961" xr:uid="{B5824292-C3E0-4CFE-A3ED-2C801475BE91}"/>
    <cellStyle name="SAPBEXexcBad9 3 3 8" xfId="9440" xr:uid="{50FB358F-AA5B-49C7-A058-E668C25287B9}"/>
    <cellStyle name="SAPBEXexcBad9 3 3 9" xfId="14722" xr:uid="{CFADB78D-154B-4745-A2CA-B7EA4A027A3B}"/>
    <cellStyle name="SAPBEXexcBad9 3 4" xfId="2420" xr:uid="{BFAEDEF8-AE8A-42B5-BE14-EFE3992353BA}"/>
    <cellStyle name="SAPBEXexcBad9 3 4 2" xfId="11226" xr:uid="{6F953D6D-2E1A-4C28-9A42-C26CAFB87733}"/>
    <cellStyle name="SAPBEXexcBad9 3 4 3" xfId="16419" xr:uid="{6360C9B6-7EE5-4FF8-8314-2FB7E742E000}"/>
    <cellStyle name="SAPBEXexcBad9 3 4 4" xfId="16023" xr:uid="{5267E1AA-F646-4D84-8DC1-151996414299}"/>
    <cellStyle name="SAPBEXexcBad9 3 4 5" xfId="14282" xr:uid="{360ADD0C-E957-46FE-84B0-5A02D58094C4}"/>
    <cellStyle name="SAPBEXexcBad9 3 4 6" xfId="20133" xr:uid="{F64D9212-F8BE-484C-B28B-95158B62E811}"/>
    <cellStyle name="SAPBEXexcBad9 3 4 7" xfId="13705" xr:uid="{8EFFA8B0-8D41-432B-B517-18960FD4F434}"/>
    <cellStyle name="SAPBEXexcBad9 3 4 8" xfId="30292" xr:uid="{480AFFB5-6EF0-46AC-84E3-F7EC460C2B95}"/>
    <cellStyle name="SAPBEXexcBad9 3 5" xfId="1881" xr:uid="{2D553920-B882-4FD4-94F0-773D79AB3441}"/>
    <cellStyle name="SAPBEXexcBad9 3 5 2" xfId="10401" xr:uid="{18CE5430-350A-446F-A5C4-BC1F5AFFD678}"/>
    <cellStyle name="SAPBEXexcBad9 3 5 3" xfId="12448" xr:uid="{03F1E5A7-1CCD-440F-9315-3BDA96ABDDEF}"/>
    <cellStyle name="SAPBEXexcBad9 3 5 4" xfId="10558" xr:uid="{09674038-D479-42ED-BB30-C571DA11D646}"/>
    <cellStyle name="SAPBEXexcBad9 3 5 5" xfId="19495" xr:uid="{6DF583E1-649F-4FE7-AEA1-758E65C7D624}"/>
    <cellStyle name="SAPBEXexcBad9 3 5 6" xfId="23251" xr:uid="{D971DD42-0777-4864-8502-CABA0560E3C0}"/>
    <cellStyle name="SAPBEXexcBad9 3 5 7" xfId="23305" xr:uid="{8F31B628-017E-4C9B-ABFB-7D3EB0143633}"/>
    <cellStyle name="SAPBEXexcBad9 3 5 8" xfId="27282" xr:uid="{36469AA0-8020-426C-94CB-350E69BED575}"/>
    <cellStyle name="SAPBEXexcBad9 3 6" xfId="2324" xr:uid="{D473C685-323A-48EA-A627-73876618A988}"/>
    <cellStyle name="SAPBEXexcBad9 3 6 2" xfId="7943" xr:uid="{093DB2EC-D270-4DFE-B040-BC57DD0ED477}"/>
    <cellStyle name="SAPBEXexcBad9 3 6 3" xfId="10361" xr:uid="{11858FE2-48F1-4338-A110-3C7DF65EEE42}"/>
    <cellStyle name="SAPBEXexcBad9 3 6 4" xfId="14049" xr:uid="{7A5A9862-FE61-480A-BA81-E099D444BBD2}"/>
    <cellStyle name="SAPBEXexcBad9 3 6 5" xfId="19433" xr:uid="{37955BC1-9736-4610-B43B-3EC8A37BEB28}"/>
    <cellStyle name="SAPBEXexcBad9 3 6 6" xfId="20102" xr:uid="{021D4192-3F38-451C-9506-1E1306519C90}"/>
    <cellStyle name="SAPBEXexcBad9 3 6 7" xfId="23879" xr:uid="{87AAB496-ECC3-4BDB-ABF3-8D476DA8D832}"/>
    <cellStyle name="SAPBEXexcBad9 3 6 8" xfId="27426" xr:uid="{14212435-B969-4C3A-A410-A75C9E5C028E}"/>
    <cellStyle name="SAPBEXexcBad9 3 7" xfId="4240" xr:uid="{8E749626-781E-40AC-8BBA-47B1163B75C4}"/>
    <cellStyle name="SAPBEXexcBad9 3 7 2" xfId="6975" xr:uid="{8C0B92EC-EF8C-43DB-BD0D-07F7A5B4B675}"/>
    <cellStyle name="SAPBEXexcBad9 3 7 3" xfId="10048" xr:uid="{26DB4A07-9206-4758-9091-2B207C905374}"/>
    <cellStyle name="SAPBEXexcBad9 3 7 4" xfId="18587" xr:uid="{1056A3E1-1458-4067-989D-79A8B9DD9420}"/>
    <cellStyle name="SAPBEXexcBad9 3 7 5" xfId="22339" xr:uid="{BB31F2E0-6925-41B3-BC63-7E0F77732795}"/>
    <cellStyle name="SAPBEXexcBad9 3 7 6" xfId="26005" xr:uid="{46C982E6-E400-48DC-A176-F640C4C20A40}"/>
    <cellStyle name="SAPBEXexcBad9 3 7 7" xfId="29536" xr:uid="{F65136B9-6ACF-413B-8235-F30F978F6B21}"/>
    <cellStyle name="SAPBEXexcBad9 3 7 8" xfId="32799" xr:uid="{09372665-6D6B-4165-ADD5-9FADFCB1B2EA}"/>
    <cellStyle name="SAPBEXexcBad9 3 8" xfId="4684" xr:uid="{82CCBAF6-1A8A-466C-8EA9-D418E55A6F2D}"/>
    <cellStyle name="SAPBEXexcBad9 3 8 2" xfId="12359" xr:uid="{C6276EB9-0BB6-4E46-AAA0-69B1BCCF57C3}"/>
    <cellStyle name="SAPBEXexcBad9 3 8 3" xfId="15537" xr:uid="{6AAE11B8-6666-4E58-B1BB-079A75AC5916}"/>
    <cellStyle name="SAPBEXexcBad9 3 8 4" xfId="19031" xr:uid="{FA9101D5-C14B-485D-BDFF-ABCB54B6743C}"/>
    <cellStyle name="SAPBEXexcBad9 3 8 5" xfId="22783" xr:uid="{154487E4-360A-42E7-B3B2-DDE8EAE55BAA}"/>
    <cellStyle name="SAPBEXexcBad9 3 8 6" xfId="26448" xr:uid="{13CCB1C4-595E-45C8-AEF8-55D3A48E2833}"/>
    <cellStyle name="SAPBEXexcBad9 3 8 7" xfId="29980" xr:uid="{88410474-3EE2-4B65-B1BF-D1E28FCE4101}"/>
    <cellStyle name="SAPBEXexcBad9 3 8 8" xfId="33239" xr:uid="{A7B351C6-62D1-4F9B-9401-E5B1449D55D1}"/>
    <cellStyle name="SAPBEXexcBad9 3 9" xfId="4821" xr:uid="{8101A996-1EB4-4CDB-BBB7-1607FA4B2B02}"/>
    <cellStyle name="SAPBEXexcBad9 3 9 2" xfId="12224" xr:uid="{4CEB308F-D724-456F-8D04-4CEE138A3345}"/>
    <cellStyle name="SAPBEXexcBad9 3 9 3" xfId="15825" xr:uid="{146AAC0A-BEF7-43B1-8629-4344FA8F03DF}"/>
    <cellStyle name="SAPBEXexcBad9 3 9 4" xfId="19168" xr:uid="{F6356CD4-10E6-4A48-9CD2-35C4BF34DC3A}"/>
    <cellStyle name="SAPBEXexcBad9 3 9 5" xfId="22919" xr:uid="{BABDA043-2847-474B-9F9F-70AFE6FB95DF}"/>
    <cellStyle name="SAPBEXexcBad9 3 9 6" xfId="26585" xr:uid="{25D46683-52B7-4265-90E7-4D205C7B6BD6}"/>
    <cellStyle name="SAPBEXexcBad9 3 9 7" xfId="30117" xr:uid="{E5B257C0-1A82-4E29-BF13-B6A0496617E1}"/>
    <cellStyle name="SAPBEXexcBad9 3 9 8" xfId="33374" xr:uid="{8473695A-F025-4E08-A374-F2EB6C162A66}"/>
    <cellStyle name="SAPBEXexcBad9 4" xfId="1137" xr:uid="{19AA13DD-7A5C-46D1-99A4-583C61CD7C1D}"/>
    <cellStyle name="SAPBEXexcBad9 4 10" xfId="16157" xr:uid="{D3AE5B21-3783-46BD-A03E-05A714D03933}"/>
    <cellStyle name="SAPBEXexcBad9 4 11" xfId="9737" xr:uid="{1029B15F-C25C-4901-BC18-5BABC3395666}"/>
    <cellStyle name="SAPBEXexcBad9 4 12" xfId="19815" xr:uid="{F4C3E11D-E11D-4A69-8176-2CBB12DD2D31}"/>
    <cellStyle name="SAPBEXexcBad9 4 13" xfId="23575" xr:uid="{2613A547-9D5C-4B48-B433-45B361C58073}"/>
    <cellStyle name="SAPBEXexcBad9 4 14" xfId="27184" xr:uid="{1B806110-1670-4F87-AD36-EDA2E9751D70}"/>
    <cellStyle name="SAPBEXexcBad9 4 15" xfId="30643" xr:uid="{55BE28EA-C16D-4B0B-8285-EBD745B80022}"/>
    <cellStyle name="SAPBEXexcBad9 4 2" xfId="1653" xr:uid="{63810C5E-0650-4D7A-8796-C1515AD24395}"/>
    <cellStyle name="SAPBEXexcBad9 4 2 10" xfId="15224" xr:uid="{54B61189-6CA2-4995-9474-B2A149614AF9}"/>
    <cellStyle name="SAPBEXexcBad9 4 2 11" xfId="7216" xr:uid="{5E1EB459-6A98-46C9-A0AF-985E5292EE1D}"/>
    <cellStyle name="SAPBEXexcBad9 4 2 12" xfId="19942" xr:uid="{36BAF069-F54B-4B75-846D-E9563FCE9662}"/>
    <cellStyle name="SAPBEXexcBad9 4 2 13" xfId="16418" xr:uid="{7F9CD3B1-D77E-464D-825E-611A8E022A31}"/>
    <cellStyle name="SAPBEXexcBad9 4 2 14" xfId="30504" xr:uid="{0EAB6EE3-C0D3-4670-B829-E47E7323B98D}"/>
    <cellStyle name="SAPBEXexcBad9 4 2 2" xfId="2896" xr:uid="{C750B238-4462-42E5-9748-0D926443BDED}"/>
    <cellStyle name="SAPBEXexcBad9 4 2 2 2" xfId="11649" xr:uid="{765E407D-81C7-4673-ACFF-4C7DBDDC23BB}"/>
    <cellStyle name="SAPBEXexcBad9 4 2 2 3" xfId="16019" xr:uid="{2AC9AC92-78EB-440B-A075-5C6D4A239FFB}"/>
    <cellStyle name="SAPBEXexcBad9 4 2 2 4" xfId="17244" xr:uid="{D2B288E4-AF43-435F-8BD3-FDD9C85B2B18}"/>
    <cellStyle name="SAPBEXexcBad9 4 2 2 5" xfId="21002" xr:uid="{8006B057-1DC7-4E57-AED9-2A055CFCC322}"/>
    <cellStyle name="SAPBEXexcBad9 4 2 2 6" xfId="24663" xr:uid="{6EF80084-2BEC-494A-97AC-AFE482311973}"/>
    <cellStyle name="SAPBEXexcBad9 4 2 2 7" xfId="28192" xr:uid="{5326B5D7-BE80-436A-B40F-DD91993D5ABA}"/>
    <cellStyle name="SAPBEXexcBad9 4 2 2 8" xfId="31478" xr:uid="{BC4921EF-3E09-43C0-A919-159AE8CDA407}"/>
    <cellStyle name="SAPBEXexcBad9 4 2 3" xfId="3402" xr:uid="{3BFF8C40-894D-4508-B6DA-01D9CF0A7085}"/>
    <cellStyle name="SAPBEXexcBad9 4 2 3 2" xfId="9962" xr:uid="{8F499CE7-9EB2-4901-8AB4-F0EAEB48C57D}"/>
    <cellStyle name="SAPBEXexcBad9 4 2 3 3" xfId="10696" xr:uid="{D407F34D-5857-4260-A9B8-349E3CF30113}"/>
    <cellStyle name="SAPBEXexcBad9 4 2 3 4" xfId="17749" xr:uid="{3119D3BE-F621-4D90-A87D-BFD777322DC6}"/>
    <cellStyle name="SAPBEXexcBad9 4 2 3 5" xfId="21505" xr:uid="{E28C9061-CCA9-4A5D-A845-216B6FF305CA}"/>
    <cellStyle name="SAPBEXexcBad9 4 2 3 6" xfId="25167" xr:uid="{8813BCA9-156F-4F82-8FB8-DC5A7546FA95}"/>
    <cellStyle name="SAPBEXexcBad9 4 2 3 7" xfId="28698" xr:uid="{E0341C3A-9D97-4B7C-A589-72E86E557511}"/>
    <cellStyle name="SAPBEXexcBad9 4 2 3 8" xfId="31977" xr:uid="{4CEB2BD9-2AE9-4F3E-8E89-8642A18BA8E7}"/>
    <cellStyle name="SAPBEXexcBad9 4 2 4" xfId="1918" xr:uid="{0A35AFEF-D9C3-4955-B90F-97BB90FE69E2}"/>
    <cellStyle name="SAPBEXexcBad9 4 2 4 2" xfId="10887" xr:uid="{54A0811B-986E-4DA0-9030-881427326233}"/>
    <cellStyle name="SAPBEXexcBad9 4 2 4 3" xfId="13210" xr:uid="{4AFAFFD9-1E46-463C-97F0-7FEED8EB9908}"/>
    <cellStyle name="SAPBEXexcBad9 4 2 4 4" xfId="13985" xr:uid="{07616AAF-B8D9-4D2D-A8B3-AA6D0FCE2D11}"/>
    <cellStyle name="SAPBEXexcBad9 4 2 4 5" xfId="13720" xr:uid="{2F7B0D3A-C6D7-4538-8C61-685931FA22D2}"/>
    <cellStyle name="SAPBEXexcBad9 4 2 4 6" xfId="19952" xr:uid="{BF1201A8-8A89-42B2-8694-FA2047CF9321}"/>
    <cellStyle name="SAPBEXexcBad9 4 2 4 7" xfId="23707" xr:uid="{41D1D0FB-4785-4EDE-92EE-5EB81163250A}"/>
    <cellStyle name="SAPBEXexcBad9 4 2 4 8" xfId="23444" xr:uid="{A9F923EB-2412-4BB1-8728-F8BCF2B21BC4}"/>
    <cellStyle name="SAPBEXexcBad9 4 2 5" xfId="4004" xr:uid="{5C2B5402-F587-439B-9A02-4277BD6CDAE1}"/>
    <cellStyle name="SAPBEXexcBad9 4 2 5 2" xfId="10771" xr:uid="{7A45E06C-11DB-4D8D-A17D-5A8D52861D32}"/>
    <cellStyle name="SAPBEXexcBad9 4 2 5 3" xfId="7182" xr:uid="{DBE9F8F6-2B68-4D80-9590-EBD52C8158A6}"/>
    <cellStyle name="SAPBEXexcBad9 4 2 5 4" xfId="18351" xr:uid="{BE410756-33BC-4299-ABF7-7883595D4595}"/>
    <cellStyle name="SAPBEXexcBad9 4 2 5 5" xfId="22104" xr:uid="{8C826194-8CE7-4A47-BC89-2597583CF30B}"/>
    <cellStyle name="SAPBEXexcBad9 4 2 5 6" xfId="25769" xr:uid="{5A938146-E56E-4EFE-94A9-1E7A2D3E2E19}"/>
    <cellStyle name="SAPBEXexcBad9 4 2 5 7" xfId="29300" xr:uid="{0BAC470D-8887-47CB-A440-317CC461CEE7}"/>
    <cellStyle name="SAPBEXexcBad9 4 2 5 8" xfId="32568" xr:uid="{C31D9B07-DAFF-44BF-A690-1F953EA81273}"/>
    <cellStyle name="SAPBEXexcBad9 4 2 6" xfId="4503" xr:uid="{CB1553B3-5060-49BD-8FB9-11EF507EBF59}"/>
    <cellStyle name="SAPBEXexcBad9 4 2 6 2" xfId="12523" xr:uid="{4D306C22-44D1-41A0-BD47-9D9AB7CEE368}"/>
    <cellStyle name="SAPBEXexcBad9 4 2 6 3" xfId="7652" xr:uid="{D3CDD396-4F7D-4CA4-9A2F-8EF7AEB62EAD}"/>
    <cellStyle name="SAPBEXexcBad9 4 2 6 4" xfId="18850" xr:uid="{934AFABB-9CBE-420E-AC2F-A66C2A87091D}"/>
    <cellStyle name="SAPBEXexcBad9 4 2 6 5" xfId="22602" xr:uid="{045BEA80-2F33-4E89-98F3-751E57E67507}"/>
    <cellStyle name="SAPBEXexcBad9 4 2 6 6" xfId="26267" xr:uid="{ED07BE27-A8A7-4048-AEE1-D5C6ED1CA83F}"/>
    <cellStyle name="SAPBEXexcBad9 4 2 6 7" xfId="29799" xr:uid="{242FC3B8-ED36-43DB-8548-6E7BA9EB52F5}"/>
    <cellStyle name="SAPBEXexcBad9 4 2 6 8" xfId="33061" xr:uid="{A073D4F6-5835-46C4-98CD-9458C33C2942}"/>
    <cellStyle name="SAPBEXexcBad9 4 2 7" xfId="4768" xr:uid="{87AD6D97-E5E2-49DF-9955-EF4AB28A8C3F}"/>
    <cellStyle name="SAPBEXexcBad9 4 2 7 2" xfId="12277" xr:uid="{846988A3-842F-4025-8DFD-FA92C04B495A}"/>
    <cellStyle name="SAPBEXexcBad9 4 2 7 3" xfId="16796" xr:uid="{D0C5D3C2-E4E8-4391-8535-338DA92C8A2D}"/>
    <cellStyle name="SAPBEXexcBad9 4 2 7 4" xfId="19115" xr:uid="{9FED760C-07F2-4669-A7E4-FEDB55B6EE63}"/>
    <cellStyle name="SAPBEXexcBad9 4 2 7 5" xfId="22866" xr:uid="{178916E9-7EA8-47DB-BFD8-CA2C67FFA89B}"/>
    <cellStyle name="SAPBEXexcBad9 4 2 7 6" xfId="26532" xr:uid="{A9C92720-1400-4F1B-B9A6-D3A55E1E1CF7}"/>
    <cellStyle name="SAPBEXexcBad9 4 2 7 7" xfId="30064" xr:uid="{EB677142-81D6-4F58-9EEC-F2BECBA489CB}"/>
    <cellStyle name="SAPBEXexcBad9 4 2 7 8" xfId="33321" xr:uid="{22586EFC-48A9-403B-B5E9-A1F4B0D2594A}"/>
    <cellStyle name="SAPBEXexcBad9 4 2 8" xfId="9380" xr:uid="{18C3943F-D356-44D0-9C89-C12CF5F322E5}"/>
    <cellStyle name="SAPBEXexcBad9 4 2 9" xfId="13656" xr:uid="{FE470C77-312F-42CB-B97F-8AF56D1436A9}"/>
    <cellStyle name="SAPBEXexcBad9 4 3" xfId="2422" xr:uid="{08381C74-0922-4ADC-8BE1-5EBE3DB548A8}"/>
    <cellStyle name="SAPBEXexcBad9 4 3 2" xfId="8937" xr:uid="{F3FCE107-9394-4E85-B5C6-9D929E9F2DF7}"/>
    <cellStyle name="SAPBEXexcBad9 4 3 3" xfId="15158" xr:uid="{BA9E1DBD-F9D2-435D-B1C7-C82D7B6DB33D}"/>
    <cellStyle name="SAPBEXexcBad9 4 3 4" xfId="13443" xr:uid="{91112585-ACE9-4624-B25C-873AA96AF64E}"/>
    <cellStyle name="SAPBEXexcBad9 4 3 5" xfId="13345" xr:uid="{22F7FB7C-0939-461E-89BA-26D5218FD9A4}"/>
    <cellStyle name="SAPBEXexcBad9 4 3 6" xfId="20243" xr:uid="{78B23A9B-BCA5-460B-BB28-B17E4B874041}"/>
    <cellStyle name="SAPBEXexcBad9 4 3 7" xfId="23864" xr:uid="{B8DBF2F1-491B-42FC-83D2-0FC0B2DA48B3}"/>
    <cellStyle name="SAPBEXexcBad9 4 3 8" xfId="30290" xr:uid="{030FE801-A3E3-4651-99E1-376F03F091F3}"/>
    <cellStyle name="SAPBEXexcBad9 4 4" xfId="2089" xr:uid="{54330AD4-6F0E-414A-B1D6-995174BB0572}"/>
    <cellStyle name="SAPBEXexcBad9 4 4 2" xfId="9221" xr:uid="{42E61D97-140D-4CF9-A5DA-A7B33506638D}"/>
    <cellStyle name="SAPBEXexcBad9 4 4 3" xfId="8482" xr:uid="{E57F3D23-4EDD-4FC1-AA63-7DB1D9393ABC}"/>
    <cellStyle name="SAPBEXexcBad9 4 4 4" xfId="10238" xr:uid="{472AC959-27C9-41EE-BB07-963FE10114DD}"/>
    <cellStyle name="SAPBEXexcBad9 4 4 5" xfId="14761" xr:uid="{1C0468D2-568D-439D-9575-062A887A9E67}"/>
    <cellStyle name="SAPBEXexcBad9 4 4 6" xfId="19654" xr:uid="{15C57A62-9E10-4C2D-A841-D2EC2A701233}"/>
    <cellStyle name="SAPBEXexcBad9 4 4 7" xfId="23789" xr:uid="{AD3E19FC-DA4B-4717-B751-4733034CD445}"/>
    <cellStyle name="SAPBEXexcBad9 4 4 8" xfId="30400" xr:uid="{6780C506-7B43-4568-93A7-AD09A775B31F}"/>
    <cellStyle name="SAPBEXexcBad9 4 5" xfId="2681" xr:uid="{6DBD83CA-945C-43FD-8E71-8F920AF37E9F}"/>
    <cellStyle name="SAPBEXexcBad9 4 5 2" xfId="10775" xr:uid="{23D70F12-BFEA-45DF-85A7-F1C9072023E5}"/>
    <cellStyle name="SAPBEXexcBad9 4 5 3" xfId="14499" xr:uid="{7955894B-8017-4AB9-A642-300D875BE003}"/>
    <cellStyle name="SAPBEXexcBad9 4 5 4" xfId="7663" xr:uid="{C22E535C-5577-4624-B2BC-FA23DD55CA3E}"/>
    <cellStyle name="SAPBEXexcBad9 4 5 5" xfId="20787" xr:uid="{9C40BB7E-219B-4D54-AB1D-C87758D0178D}"/>
    <cellStyle name="SAPBEXexcBad9 4 5 6" xfId="24448" xr:uid="{76A141E7-E367-4BA8-AFE3-6632CB35BC9D}"/>
    <cellStyle name="SAPBEXexcBad9 4 5 7" xfId="27977" xr:uid="{F0C84BB5-49C8-43BC-BE19-EB6DCCE0D63C}"/>
    <cellStyle name="SAPBEXexcBad9 4 5 8" xfId="31265" xr:uid="{0B55272A-BA5D-44EF-9A66-E267FCCBA481}"/>
    <cellStyle name="SAPBEXexcBad9 4 6" xfId="2461" xr:uid="{B38DD46D-8847-4267-A134-9044140210C6}"/>
    <cellStyle name="SAPBEXexcBad9 4 6 2" xfId="9073" xr:uid="{6AEC77F3-D2E1-4034-94E7-D8C8D7959A82}"/>
    <cellStyle name="SAPBEXexcBad9 4 6 3" xfId="15497" xr:uid="{03A01365-FC82-4C6B-B844-508349061895}"/>
    <cellStyle name="SAPBEXexcBad9 4 6 4" xfId="16437" xr:uid="{B12A1D5F-7D09-4BCD-8031-100623EA7DFA}"/>
    <cellStyle name="SAPBEXexcBad9 4 6 5" xfId="19384" xr:uid="{2B972835-9C2A-4C2B-ADD0-757A7E513B8D}"/>
    <cellStyle name="SAPBEXexcBad9 4 6 6" xfId="7218" xr:uid="{23BFC58F-11E8-44B3-AD80-A4BDF2C9D7D9}"/>
    <cellStyle name="SAPBEXexcBad9 4 6 7" xfId="27770" xr:uid="{5F4AE4BE-D77D-4593-A646-91C0C9CF8168}"/>
    <cellStyle name="SAPBEXexcBad9 4 6 8" xfId="30255" xr:uid="{012E8853-393E-444D-A47D-D82348674208}"/>
    <cellStyle name="SAPBEXexcBad9 4 7" xfId="2231" xr:uid="{DA1264BE-1CDC-4A13-8231-53CA57EB182E}"/>
    <cellStyle name="SAPBEXexcBad9 4 7 2" xfId="11567" xr:uid="{6EDB9FCC-B86E-42A7-BD3F-7E62F5FE53A5}"/>
    <cellStyle name="SAPBEXexcBad9 4 7 3" xfId="16101" xr:uid="{98972DE9-56DB-4712-9AEE-269A6902CF13}"/>
    <cellStyle name="SAPBEXexcBad9 4 7 4" xfId="17047" xr:uid="{156E3B70-5A15-44FE-BB42-88CEF8BAE939}"/>
    <cellStyle name="SAPBEXexcBad9 4 7 5" xfId="11839" xr:uid="{7FB4B4D4-FFC9-4D16-AACD-42629A525CBE}"/>
    <cellStyle name="SAPBEXexcBad9 4 7 6" xfId="23206" xr:uid="{25278C24-31A7-42A9-82CE-3BA4CC3F2762}"/>
    <cellStyle name="SAPBEXexcBad9 4 7 7" xfId="26866" xr:uid="{D7E8A6C3-C38D-4DAE-9E2B-3E1E45A5DB36}"/>
    <cellStyle name="SAPBEXexcBad9 4 7 8" xfId="27437" xr:uid="{08593855-1DFF-41E1-A593-0D9FDA7CEF50}"/>
    <cellStyle name="SAPBEXexcBad9 4 8" xfId="4816" xr:uid="{D307808A-E7AE-449C-9602-647E34D32CE1}"/>
    <cellStyle name="SAPBEXexcBad9 4 8 2" xfId="12229" xr:uid="{3A08CE95-4B65-419E-A62F-F3E72F64ED55}"/>
    <cellStyle name="SAPBEXexcBad9 4 8 3" xfId="15823" xr:uid="{E38D5C1B-E385-4064-95FB-03DF059DD38D}"/>
    <cellStyle name="SAPBEXexcBad9 4 8 4" xfId="19163" xr:uid="{0FC94AF7-1EAF-456A-8117-AA3A016EBBA3}"/>
    <cellStyle name="SAPBEXexcBad9 4 8 5" xfId="22914" xr:uid="{EF9AFEA6-AE5F-4C23-8FD4-17EF5F78AE65}"/>
    <cellStyle name="SAPBEXexcBad9 4 8 6" xfId="26580" xr:uid="{6510456B-9C87-4F46-A5A4-71FC0729A1F8}"/>
    <cellStyle name="SAPBEXexcBad9 4 8 7" xfId="30112" xr:uid="{37651A83-1A95-46BC-BCBD-6354A8D9BD81}"/>
    <cellStyle name="SAPBEXexcBad9 4 8 8" xfId="33369" xr:uid="{B5245053-6257-4ED7-927E-1E622B2FEE9C}"/>
    <cellStyle name="SAPBEXexcBad9 4 9" xfId="11508" xr:uid="{A08EAE76-3215-413D-8F0B-742731BBCB85}"/>
    <cellStyle name="SAPBEXexcBad9 5" xfId="1356" xr:uid="{3D835AA9-9150-4F95-A5D2-0365C2775806}"/>
    <cellStyle name="SAPBEXexcBad9 5 10" xfId="15704" xr:uid="{3846310D-B6DE-4BB6-BC9A-18337EAFBD22}"/>
    <cellStyle name="SAPBEXexcBad9 5 11" xfId="11460" xr:uid="{083D42C1-03DF-4EAC-94F1-8D7489D6D65D}"/>
    <cellStyle name="SAPBEXexcBad9 5 12" xfId="16831" xr:uid="{8B4D1938-EB6F-4470-BADA-91ACB6D6AE35}"/>
    <cellStyle name="SAPBEXexcBad9 5 13" xfId="23411" xr:uid="{A7051ECA-9DC3-4E7A-BC1E-887BA4275F16}"/>
    <cellStyle name="SAPBEXexcBad9 5 14" xfId="24004" xr:uid="{3C151294-BCAF-4631-B737-26135AE490DC}"/>
    <cellStyle name="SAPBEXexcBad9 5 15" xfId="27075" xr:uid="{51027118-E865-4232-9726-C8F9A141A00D}"/>
    <cellStyle name="SAPBEXexcBad9 5 2" xfId="1764" xr:uid="{EC168CFA-CB89-4FF0-8D97-EB57D74F42FD}"/>
    <cellStyle name="SAPBEXexcBad9 5 2 10" xfId="13733" xr:uid="{E7E7DF98-683A-49B8-826F-2164E333B288}"/>
    <cellStyle name="SAPBEXexcBad9 5 2 11" xfId="10669" xr:uid="{BF1CC237-4D6E-4D31-A5FB-A1DCEAB714CE}"/>
    <cellStyle name="SAPBEXexcBad9 5 2 12" xfId="24150" xr:uid="{E23D71B5-1039-4618-95E2-7D1AE68EB80F}"/>
    <cellStyle name="SAPBEXexcBad9 5 2 13" xfId="27695" xr:uid="{74D59736-2328-4F29-8E32-B1A8ACD87680}"/>
    <cellStyle name="SAPBEXexcBad9 5 2 14" xfId="30865" xr:uid="{259809A7-5089-4C09-B5AF-F788A80C813A}"/>
    <cellStyle name="SAPBEXexcBad9 5 2 2" xfId="3007" xr:uid="{0E1A121D-6C99-4DF6-92FB-68DFD691D677}"/>
    <cellStyle name="SAPBEXexcBad9 5 2 2 2" xfId="11402" xr:uid="{7D16D5F6-0547-42DD-9A69-93EF841C9223}"/>
    <cellStyle name="SAPBEXexcBad9 5 2 2 3" xfId="16262" xr:uid="{28892C75-2EB1-45E3-B082-5D832FA5A288}"/>
    <cellStyle name="SAPBEXexcBad9 5 2 2 4" xfId="17355" xr:uid="{FB18089E-D9A3-4C7C-AA06-598A958ECDDA}"/>
    <cellStyle name="SAPBEXexcBad9 5 2 2 5" xfId="21113" xr:uid="{9ADED249-F124-430B-ABA9-3B5F1BC85A9B}"/>
    <cellStyle name="SAPBEXexcBad9 5 2 2 6" xfId="24774" xr:uid="{569E5E17-C5E0-4BD2-B63C-28FCA48E773D}"/>
    <cellStyle name="SAPBEXexcBad9 5 2 2 7" xfId="28303" xr:uid="{97F18608-F3D7-418D-A7D3-759B528F5761}"/>
    <cellStyle name="SAPBEXexcBad9 5 2 2 8" xfId="31589" xr:uid="{137573A5-3BF1-4D38-9963-410564216950}"/>
    <cellStyle name="SAPBEXexcBad9 5 2 3" xfId="3513" xr:uid="{686A5B24-AA4E-4CC5-A216-68518DB762C9}"/>
    <cellStyle name="SAPBEXexcBad9 5 2 3 2" xfId="10661" xr:uid="{DB4544DE-7BA4-4017-A0A9-B2390749551A}"/>
    <cellStyle name="SAPBEXexcBad9 5 2 3 3" xfId="7711" xr:uid="{009B23B1-EEDD-40BE-A5E1-9E081053279F}"/>
    <cellStyle name="SAPBEXexcBad9 5 2 3 4" xfId="17860" xr:uid="{2467CD5F-DFD6-4493-A8CE-FDE011E35015}"/>
    <cellStyle name="SAPBEXexcBad9 5 2 3 5" xfId="21616" xr:uid="{9FBBB573-41DE-46CD-ABBA-23A1E68D03BA}"/>
    <cellStyle name="SAPBEXexcBad9 5 2 3 6" xfId="25278" xr:uid="{C6B430DF-283C-4167-B7EA-9A60282579BD}"/>
    <cellStyle name="SAPBEXexcBad9 5 2 3 7" xfId="28809" xr:uid="{021262AD-0336-47F3-952F-6EF5DD840FE3}"/>
    <cellStyle name="SAPBEXexcBad9 5 2 3 8" xfId="32088" xr:uid="{0B60C5D9-EA68-4D3C-9007-0F2DA6B53851}"/>
    <cellStyle name="SAPBEXexcBad9 5 2 4" xfId="2749" xr:uid="{5DAE7F74-289E-412B-B8A2-77E39B3A3206}"/>
    <cellStyle name="SAPBEXexcBad9 5 2 4 2" xfId="10299" xr:uid="{EE29431A-4B47-461E-947C-B9137898A04B}"/>
    <cellStyle name="SAPBEXexcBad9 5 2 4 3" xfId="15187" xr:uid="{77B98CB9-4BE0-4630-937B-6C33781815A0}"/>
    <cellStyle name="SAPBEXexcBad9 5 2 4 4" xfId="17097" xr:uid="{EBCAD3DF-5F96-4CAE-B36F-E9055686F2E5}"/>
    <cellStyle name="SAPBEXexcBad9 5 2 4 5" xfId="20855" xr:uid="{44D09AA8-1FDC-4D60-BCD5-2DF2858B6012}"/>
    <cellStyle name="SAPBEXexcBad9 5 2 4 6" xfId="24516" xr:uid="{1DB00D8A-4AB3-4F02-84C5-18815CDD8B18}"/>
    <cellStyle name="SAPBEXexcBad9 5 2 4 7" xfId="28045" xr:uid="{95808D6F-BE9D-4B46-82B7-3A8DD5B11C51}"/>
    <cellStyle name="SAPBEXexcBad9 5 2 4 8" xfId="31331" xr:uid="{E512406E-757E-4983-AB90-E7C01BEBE94A}"/>
    <cellStyle name="SAPBEXexcBad9 5 2 5" xfId="4097" xr:uid="{AA0F5173-8422-412E-81AC-51DD9FDA4F98}"/>
    <cellStyle name="SAPBEXexcBad9 5 2 5 2" xfId="6813" xr:uid="{435BBAD4-C706-4122-8230-D76710FFC79C}"/>
    <cellStyle name="SAPBEXexcBad9 5 2 5 3" xfId="7308" xr:uid="{C9DF5A2A-C352-4189-9DD6-9D99F54BF609}"/>
    <cellStyle name="SAPBEXexcBad9 5 2 5 4" xfId="18444" xr:uid="{CD835764-0522-49D3-8B49-D1E7C8613591}"/>
    <cellStyle name="SAPBEXexcBad9 5 2 5 5" xfId="22197" xr:uid="{3AF4332D-F3AE-4B71-B222-FF5ECBDDAB3B}"/>
    <cellStyle name="SAPBEXexcBad9 5 2 5 6" xfId="25862" xr:uid="{8419E808-3AA9-46B0-9154-1C2C82C73464}"/>
    <cellStyle name="SAPBEXexcBad9 5 2 5 7" xfId="29393" xr:uid="{C3ED573E-72B0-47F2-83C7-DDC535A8910A}"/>
    <cellStyle name="SAPBEXexcBad9 5 2 5 8" xfId="32660" xr:uid="{ECD26A2A-0CF0-4EC4-ADBC-8A1DB78F5A48}"/>
    <cellStyle name="SAPBEXexcBad9 5 2 6" xfId="4062" xr:uid="{0DCAD3DB-3574-4248-B142-CD50C5FCA52F}"/>
    <cellStyle name="SAPBEXexcBad9 5 2 6 2" xfId="6959" xr:uid="{C8BC4B37-97C2-4F99-98D7-153083C8257E}"/>
    <cellStyle name="SAPBEXexcBad9 5 2 6 3" xfId="14854" xr:uid="{46F7E4DB-A176-43D1-B442-15F06936FBB2}"/>
    <cellStyle name="SAPBEXexcBad9 5 2 6 4" xfId="18409" xr:uid="{97322F81-C041-41C2-92A6-78D34D56D176}"/>
    <cellStyle name="SAPBEXexcBad9 5 2 6 5" xfId="22162" xr:uid="{728EEA43-66BC-43AC-8778-2905079D3F4F}"/>
    <cellStyle name="SAPBEXexcBad9 5 2 6 6" xfId="25827" xr:uid="{F37D7569-8D65-4D89-8658-13B52428A077}"/>
    <cellStyle name="SAPBEXexcBad9 5 2 6 7" xfId="29358" xr:uid="{B54F03E4-957D-4E1B-BE04-33F12A621D2C}"/>
    <cellStyle name="SAPBEXexcBad9 5 2 6 8" xfId="32625" xr:uid="{3565FB1E-D41C-4C77-875D-A74B33FF5D9D}"/>
    <cellStyle name="SAPBEXexcBad9 5 2 7" xfId="4736" xr:uid="{93632682-EA2E-44C9-80F4-63D10FF897CB}"/>
    <cellStyle name="SAPBEXexcBad9 5 2 7 2" xfId="12309" xr:uid="{EEAA730C-84A9-445B-B54D-D858CA75229A}"/>
    <cellStyle name="SAPBEXexcBad9 5 2 7 3" xfId="15773" xr:uid="{7287416B-FC0C-4A94-8F9A-2FE4CC75E08B}"/>
    <cellStyle name="SAPBEXexcBad9 5 2 7 4" xfId="19083" xr:uid="{2505ECDF-B6C0-4868-AF13-30DBD1749CC9}"/>
    <cellStyle name="SAPBEXexcBad9 5 2 7 5" xfId="22834" xr:uid="{9FED35AF-F37B-4B93-AD0A-71868E8CE6CA}"/>
    <cellStyle name="SAPBEXexcBad9 5 2 7 6" xfId="26500" xr:uid="{36877A83-212E-4E16-9D74-8F9D3E38BDA8}"/>
    <cellStyle name="SAPBEXexcBad9 5 2 7 7" xfId="30032" xr:uid="{4542F913-105B-4DFF-AAC0-10338E86AF9A}"/>
    <cellStyle name="SAPBEXexcBad9 5 2 7 8" xfId="33289" xr:uid="{A6BCBE1A-2869-4BAC-AD8F-05951DC66ABD}"/>
    <cellStyle name="SAPBEXexcBad9 5 2 8" xfId="10722" xr:uid="{D4EAD0A0-3DDD-43AB-843D-A866E8C060F7}"/>
    <cellStyle name="SAPBEXexcBad9 5 2 9" xfId="15076" xr:uid="{3B2DD789-AB68-498C-A6AC-88A85EF773D1}"/>
    <cellStyle name="SAPBEXexcBad9 5 3" xfId="2619" xr:uid="{709FBF41-6CAA-44A5-8C85-EFE0E29B755D}"/>
    <cellStyle name="SAPBEXexcBad9 5 3 2" xfId="11100" xr:uid="{2D238E1A-2F1C-497D-9C8E-C2DADA6FFF12}"/>
    <cellStyle name="SAPBEXexcBad9 5 3 3" xfId="16496" xr:uid="{D87E224D-1C14-4903-95C9-60D72CFD173D}"/>
    <cellStyle name="SAPBEXexcBad9 5 3 4" xfId="7407" xr:uid="{EADD26F1-E519-43FA-85FC-C8E5A285433D}"/>
    <cellStyle name="SAPBEXexcBad9 5 3 5" xfId="20726" xr:uid="{4BB54CF1-67C2-4111-8F78-1BE86188663E}"/>
    <cellStyle name="SAPBEXexcBad9 5 3 6" xfId="9090" xr:uid="{DC8FAA96-AABE-4652-922F-F831C11477B8}"/>
    <cellStyle name="SAPBEXexcBad9 5 3 7" xfId="27915" xr:uid="{7BAFD7FA-69AE-4327-A4D1-BFAE065A64A4}"/>
    <cellStyle name="SAPBEXexcBad9 5 3 8" xfId="31205" xr:uid="{0BCB37E1-709D-4F57-AEEF-D5D8177EAE9A}"/>
    <cellStyle name="SAPBEXexcBad9 5 4" xfId="3126" xr:uid="{F0042CD6-C5D1-42B1-8555-02327C6786E6}"/>
    <cellStyle name="SAPBEXexcBad9 5 4 2" xfId="9343" xr:uid="{6CC83CC4-C393-4977-B2CD-66C279C5F57B}"/>
    <cellStyle name="SAPBEXexcBad9 5 4 3" xfId="11681" xr:uid="{1B2EBDA7-BA5F-4998-93D4-91946CC31CCC}"/>
    <cellStyle name="SAPBEXexcBad9 5 4 4" xfId="17473" xr:uid="{61551F40-B9D8-48FB-8D3E-7A24DAE46BC4}"/>
    <cellStyle name="SAPBEXexcBad9 5 4 5" xfId="21229" xr:uid="{40B17E3C-5A73-4CBC-9E58-2C0E979FED3A}"/>
    <cellStyle name="SAPBEXexcBad9 5 4 6" xfId="24891" xr:uid="{2AABD018-4EA8-420F-9102-226CE1962111}"/>
    <cellStyle name="SAPBEXexcBad9 5 4 7" xfId="28422" xr:uid="{326B4ED1-2C1B-40FC-94CC-B0080F7A1528}"/>
    <cellStyle name="SAPBEXexcBad9 5 4 8" xfId="31704" xr:uid="{EE2E22FB-FD47-41F8-AEB9-459916236E65}"/>
    <cellStyle name="SAPBEXexcBad9 5 5" xfId="3746" xr:uid="{C13D9C7D-49CF-4AFC-8B5E-59E3CC633029}"/>
    <cellStyle name="SAPBEXexcBad9 5 5 2" xfId="12768" xr:uid="{9F4C6FCB-396E-470D-910D-DEE1212910F6}"/>
    <cellStyle name="SAPBEXexcBad9 5 5 3" xfId="13360" xr:uid="{D7823A88-98AF-4444-B89B-500EB039547F}"/>
    <cellStyle name="SAPBEXexcBad9 5 5 4" xfId="18093" xr:uid="{90B6A89E-A5D1-44C5-87E4-DC1A6AC4A2FC}"/>
    <cellStyle name="SAPBEXexcBad9 5 5 5" xfId="21848" xr:uid="{F06F13EC-FABC-4F94-B84A-9859DF940477}"/>
    <cellStyle name="SAPBEXexcBad9 5 5 6" xfId="25511" xr:uid="{2C84CC12-A6A4-4A96-8935-DB52667F1F69}"/>
    <cellStyle name="SAPBEXexcBad9 5 5 7" xfId="29042" xr:uid="{59DD5EB3-AE5F-4E6D-8629-B36B712B8594}"/>
    <cellStyle name="SAPBEXexcBad9 5 5 8" xfId="32318" xr:uid="{E6B47DB1-6B01-4A35-96A0-9B4B6C276D9B}"/>
    <cellStyle name="SAPBEXexcBad9 5 6" xfId="3714" xr:uid="{C5C11BBA-841C-4C60-9461-AC99703EB179}"/>
    <cellStyle name="SAPBEXexcBad9 5 6 2" xfId="13045" xr:uid="{BFFD3562-B38A-41AB-9225-3A76E20410E6}"/>
    <cellStyle name="SAPBEXexcBad9 5 6 3" xfId="15540" xr:uid="{0A692C1B-4EBE-4AF6-99F5-3D99FA42FC6E}"/>
    <cellStyle name="SAPBEXexcBad9 5 6 4" xfId="18061" xr:uid="{F4956D34-CA07-44B0-B0BE-2C058BC1FE21}"/>
    <cellStyle name="SAPBEXexcBad9 5 6 5" xfId="21816" xr:uid="{1136BC38-3848-4643-9D2A-F1C604C924CF}"/>
    <cellStyle name="SAPBEXexcBad9 5 6 6" xfId="25479" xr:uid="{7838858B-B8C1-429A-9938-EE320DFC481E}"/>
    <cellStyle name="SAPBEXexcBad9 5 6 7" xfId="29010" xr:uid="{ED23C76F-373A-46A4-A8CB-3F7F2E895817}"/>
    <cellStyle name="SAPBEXexcBad9 5 6 8" xfId="32286" xr:uid="{65352BF3-A279-437B-B6D6-E753524B5D86}"/>
    <cellStyle name="SAPBEXexcBad9 5 7" xfId="4306" xr:uid="{4E8FA32F-2DC3-4E1C-BDAE-4599F1A72BCC}"/>
    <cellStyle name="SAPBEXexcBad9 5 7 2" xfId="12654" xr:uid="{35B50DAC-EF96-44C4-A1F6-50751FB0A11C}"/>
    <cellStyle name="SAPBEXexcBad9 5 7 3" xfId="8257" xr:uid="{E1F866D0-17B1-4EFB-AC6C-727EFAB63FEF}"/>
    <cellStyle name="SAPBEXexcBad9 5 7 4" xfId="18653" xr:uid="{C6638462-D9E3-48EB-BF03-BD19C8AE59DD}"/>
    <cellStyle name="SAPBEXexcBad9 5 7 5" xfId="22405" xr:uid="{FBBC4E3D-5574-48C9-8110-82BBDAE26A14}"/>
    <cellStyle name="SAPBEXexcBad9 5 7 6" xfId="26071" xr:uid="{6A2C01C2-56CB-4DD2-8AAB-971DC7843D7C}"/>
    <cellStyle name="SAPBEXexcBad9 5 7 7" xfId="29602" xr:uid="{99F47128-2EBF-4C38-8BCD-C1AD2809B6EC}"/>
    <cellStyle name="SAPBEXexcBad9 5 7 8" xfId="32865" xr:uid="{87DAA458-BA0E-4646-9520-35DBDEA62731}"/>
    <cellStyle name="SAPBEXexcBad9 5 8" xfId="4691" xr:uid="{A6088681-B7DA-4CDE-8C0E-20E16E1EA260}"/>
    <cellStyle name="SAPBEXexcBad9 5 8 2" xfId="12352" xr:uid="{7163AC06-E4CC-4C0E-842C-572B866E7C69}"/>
    <cellStyle name="SAPBEXexcBad9 5 8 3" xfId="7044" xr:uid="{3CA449BB-B6F2-4770-B6F2-B5E67857C6BB}"/>
    <cellStyle name="SAPBEXexcBad9 5 8 4" xfId="19038" xr:uid="{797A6976-BB08-4654-9C1A-B64FFEC6F259}"/>
    <cellStyle name="SAPBEXexcBad9 5 8 5" xfId="22790" xr:uid="{375FB881-BB96-439B-971F-334CD0F5BB74}"/>
    <cellStyle name="SAPBEXexcBad9 5 8 6" xfId="26455" xr:uid="{AA493ED1-2BD2-4F1A-A416-2BD83B6FE7B3}"/>
    <cellStyle name="SAPBEXexcBad9 5 8 7" xfId="29987" xr:uid="{DC4B41D1-A5EE-4467-A51C-74802A7D97F5}"/>
    <cellStyle name="SAPBEXexcBad9 5 8 8" xfId="33246" xr:uid="{49475C23-D340-4CDF-A604-69A68CA7853C}"/>
    <cellStyle name="SAPBEXexcBad9 5 9" xfId="12825" xr:uid="{E270FED6-F08D-47DE-9A21-BE0857118C91}"/>
    <cellStyle name="SAPBEXexcBad9 6" xfId="1380" xr:uid="{0B78961B-1F84-4EDA-8791-F185E114B8C9}"/>
    <cellStyle name="SAPBEXexcBad9 7" xfId="1465" xr:uid="{73A37568-C35F-4FDC-9A6F-9647A22ABDDF}"/>
    <cellStyle name="SAPBEXexcBad9 8" xfId="673" xr:uid="{F7FAA9D6-CB1A-4E0D-8A7A-DF7F0281F92C}"/>
    <cellStyle name="SAPBEXexcBad9 8 10" xfId="9510" xr:uid="{6D116A14-9724-472E-89E3-4DED42AAEF20}"/>
    <cellStyle name="SAPBEXexcBad9 8 11" xfId="15449" xr:uid="{833A6354-D3F4-458F-B2DF-22AF0B564893}"/>
    <cellStyle name="SAPBEXexcBad9 8 12" xfId="20193" xr:uid="{58A03EAC-A0C6-4178-8D2A-0353C7A7FDEF}"/>
    <cellStyle name="SAPBEXexcBad9 8 13" xfId="24385" xr:uid="{7618E532-3E33-467C-9612-3281CBF248FB}"/>
    <cellStyle name="SAPBEXexcBad9 8 14" xfId="27488" xr:uid="{962EE9AF-E794-4B6D-A83C-B7A7123A09C3}"/>
    <cellStyle name="SAPBEXexcBad9 8 15" xfId="30709" xr:uid="{371E6C8F-17A0-4837-ABE8-95014D1BECE2}"/>
    <cellStyle name="SAPBEXexcBad9 8 2" xfId="1585" xr:uid="{DB0751E3-6C71-430E-855B-9CA4AF8A1566}"/>
    <cellStyle name="SAPBEXexcBad9 8 2 10" xfId="7805" xr:uid="{B727C7CF-C085-4D74-B7DC-98C3B5C6542A}"/>
    <cellStyle name="SAPBEXexcBad9 8 2 11" xfId="11732" xr:uid="{12C147C5-1DCA-45C7-87F7-8AFB6BCE2829}"/>
    <cellStyle name="SAPBEXexcBad9 8 2 12" xfId="24199" xr:uid="{D89618A5-F806-472C-AC81-F15E7EE84567}"/>
    <cellStyle name="SAPBEXexcBad9 8 2 13" xfId="23672" xr:uid="{144B2BDF-4F78-4644-9202-E5BB429E939F}"/>
    <cellStyle name="SAPBEXexcBad9 8 2 14" xfId="20567" xr:uid="{8F91BCE2-4DDA-4D50-971B-CC8A7570D77D}"/>
    <cellStyle name="SAPBEXexcBad9 8 2 2" xfId="2828" xr:uid="{DF430198-AA33-4595-B429-AEB78671559D}"/>
    <cellStyle name="SAPBEXexcBad9 8 2 2 2" xfId="10806" xr:uid="{8E08690A-A72E-4F7F-AC16-FBC5942ED2A5}"/>
    <cellStyle name="SAPBEXexcBad9 8 2 2 3" xfId="7706" xr:uid="{C3CA18F1-BCDE-4264-9661-1CE8771EB791}"/>
    <cellStyle name="SAPBEXexcBad9 8 2 2 4" xfId="17176" xr:uid="{60BC20C8-9495-4E20-B2CD-EA0BFAAE9874}"/>
    <cellStyle name="SAPBEXexcBad9 8 2 2 5" xfId="20934" xr:uid="{68CDD3DB-9513-432D-9A14-ADD04DD2B76C}"/>
    <cellStyle name="SAPBEXexcBad9 8 2 2 6" xfId="24595" xr:uid="{C1E384C2-5ED2-4F20-9BB1-129E2D3DEA57}"/>
    <cellStyle name="SAPBEXexcBad9 8 2 2 7" xfId="28124" xr:uid="{DA6F095C-203F-4B2F-B373-3D1FD381A4D5}"/>
    <cellStyle name="SAPBEXexcBad9 8 2 2 8" xfId="31410" xr:uid="{F9FA4AE3-13D4-4CBF-8C4D-F962C0200987}"/>
    <cellStyle name="SAPBEXexcBad9 8 2 3" xfId="3334" xr:uid="{C81B0066-AD4E-4110-9DC4-9464CDAEE8EE}"/>
    <cellStyle name="SAPBEXexcBad9 8 2 3 2" xfId="11121" xr:uid="{4F5C1330-DC00-48D7-9AAA-DF581EF0ABB2}"/>
    <cellStyle name="SAPBEXexcBad9 8 2 3 3" xfId="16477" xr:uid="{1B176FB3-B603-4039-BF9F-97F5303D585D}"/>
    <cellStyle name="SAPBEXexcBad9 8 2 3 4" xfId="17681" xr:uid="{BA70F112-03C6-4E8B-8BA7-23F44C7AC163}"/>
    <cellStyle name="SAPBEXexcBad9 8 2 3 5" xfId="21437" xr:uid="{DB3418B7-DF85-4EB4-B1FC-C9BCFE66EE7F}"/>
    <cellStyle name="SAPBEXexcBad9 8 2 3 6" xfId="25099" xr:uid="{3D7CB7C8-8C65-4680-969D-D1CC1DF7A8F5}"/>
    <cellStyle name="SAPBEXexcBad9 8 2 3 7" xfId="28630" xr:uid="{8B87657D-137A-4977-AF31-A323CBD9244B}"/>
    <cellStyle name="SAPBEXexcBad9 8 2 3 8" xfId="31909" xr:uid="{86D6EF92-73D4-49AC-B634-0839A40E2F33}"/>
    <cellStyle name="SAPBEXexcBad9 8 2 4" xfId="3761" xr:uid="{293CB5C1-CFD7-4650-8E6A-D25CAF1865BB}"/>
    <cellStyle name="SAPBEXexcBad9 8 2 4 2" xfId="13023" xr:uid="{95DF48B2-AEFD-482E-9D33-2D0944767CF2}"/>
    <cellStyle name="SAPBEXexcBad9 8 2 4 3" xfId="15644" xr:uid="{8E64ACA6-BC07-40EC-946F-686E513E6A14}"/>
    <cellStyle name="SAPBEXexcBad9 8 2 4 4" xfId="18108" xr:uid="{37B308A8-A673-4420-ABF2-93986B5484CB}"/>
    <cellStyle name="SAPBEXexcBad9 8 2 4 5" xfId="21863" xr:uid="{7121AC3A-5486-42F1-8A53-70B73B672E0B}"/>
    <cellStyle name="SAPBEXexcBad9 8 2 4 6" xfId="25526" xr:uid="{F3ABD429-9BA5-45A5-A3DC-2DCEF8747949}"/>
    <cellStyle name="SAPBEXexcBad9 8 2 4 7" xfId="29057" xr:uid="{1C91CAD3-5696-4E06-A05B-D267A676047E}"/>
    <cellStyle name="SAPBEXexcBad9 8 2 4 8" xfId="32333" xr:uid="{6248E5E7-0D6A-4ED9-A1E4-64E10AA9CF4D}"/>
    <cellStyle name="SAPBEXexcBad9 8 2 5" xfId="4382" xr:uid="{80284659-01E0-417F-8E32-BDEE8ED0ABFD}"/>
    <cellStyle name="SAPBEXexcBad9 8 2 5 2" xfId="12596" xr:uid="{4D308F2A-98DF-4EAA-A42B-65E3801A02F0}"/>
    <cellStyle name="SAPBEXexcBad9 8 2 5 3" xfId="7426" xr:uid="{6348ADD0-2423-4E27-9863-2568E497FEBD}"/>
    <cellStyle name="SAPBEXexcBad9 8 2 5 4" xfId="18729" xr:uid="{18C7310B-29C8-4912-9344-B4EF66946706}"/>
    <cellStyle name="SAPBEXexcBad9 8 2 5 5" xfId="22481" xr:uid="{5A54D520-71FB-4C2A-ABFC-01E008DCC5FB}"/>
    <cellStyle name="SAPBEXexcBad9 8 2 5 6" xfId="26147" xr:uid="{B24119E9-3305-44E6-B521-FBB70BC59ABF}"/>
    <cellStyle name="SAPBEXexcBad9 8 2 5 7" xfId="29678" xr:uid="{465D8C1D-A200-478C-985B-6F1B0C734C36}"/>
    <cellStyle name="SAPBEXexcBad9 8 2 5 8" xfId="32940" xr:uid="{76A3400D-AD93-4401-9B48-0D470CE54803}"/>
    <cellStyle name="SAPBEXexcBad9 8 2 6" xfId="4302" xr:uid="{8CE34512-8F86-4F05-85C8-70C92AF42845}"/>
    <cellStyle name="SAPBEXexcBad9 8 2 6 2" xfId="12656" xr:uid="{88E160FF-38A4-498F-9FA2-4754F3D190D1}"/>
    <cellStyle name="SAPBEXexcBad9 8 2 6 3" xfId="8280" xr:uid="{00835FF4-5E76-4B85-8596-365D0474E65D}"/>
    <cellStyle name="SAPBEXexcBad9 8 2 6 4" xfId="18649" xr:uid="{9125696F-36B1-4024-A6E2-FB2D652B61FC}"/>
    <cellStyle name="SAPBEXexcBad9 8 2 6 5" xfId="22401" xr:uid="{0F2F5AF5-CC8C-4864-B0A4-29C56C0C1D3C}"/>
    <cellStyle name="SAPBEXexcBad9 8 2 6 6" xfId="26067" xr:uid="{2D8FCFED-3FE4-42BD-B57F-33EFD7C0BEDC}"/>
    <cellStyle name="SAPBEXexcBad9 8 2 6 7" xfId="29598" xr:uid="{E9805047-933F-42E1-AEC4-33AE0A01FBCA}"/>
    <cellStyle name="SAPBEXexcBad9 8 2 6 8" xfId="32861" xr:uid="{F64F9B86-87CE-4344-8707-C0BA9BBB325B}"/>
    <cellStyle name="SAPBEXexcBad9 8 2 7" xfId="4801" xr:uid="{95C6AAAF-1CAE-474A-8E15-923A3F4FDC8D}"/>
    <cellStyle name="SAPBEXexcBad9 8 2 7 2" xfId="12244" xr:uid="{79E0B4DF-1BD0-4951-BECC-CCBAD0753D1B}"/>
    <cellStyle name="SAPBEXexcBad9 8 2 7 3" xfId="7294" xr:uid="{4A0D3207-2D20-4813-B7D4-6427B9F131DB}"/>
    <cellStyle name="SAPBEXexcBad9 8 2 7 4" xfId="19148" xr:uid="{B0F00758-7E2E-4DD2-9738-6A5979B48A5A}"/>
    <cellStyle name="SAPBEXexcBad9 8 2 7 5" xfId="22899" xr:uid="{8F4CF380-3FB0-4F97-B1CD-FA531D18C289}"/>
    <cellStyle name="SAPBEXexcBad9 8 2 7 6" xfId="26565" xr:uid="{B738C688-EB0E-43C3-B55A-68AEBA6FD046}"/>
    <cellStyle name="SAPBEXexcBad9 8 2 7 7" xfId="30097" xr:uid="{B97A5673-CF10-4875-8EE4-AB81D953DFEC}"/>
    <cellStyle name="SAPBEXexcBad9 8 2 7 8" xfId="33354" xr:uid="{CE3248F5-B9B8-4106-A29C-3C6B0D51D51A}"/>
    <cellStyle name="SAPBEXexcBad9 8 2 8" xfId="12810" xr:uid="{A5E47059-29B8-4130-849A-12BFCFD1339E}"/>
    <cellStyle name="SAPBEXexcBad9 8 2 9" xfId="9402" xr:uid="{8380735F-FA7F-4414-8B13-0AEA5DAD07D9}"/>
    <cellStyle name="SAPBEXexcBad9 8 3" xfId="2006" xr:uid="{652D69B4-2718-490E-A187-97289D10F6EC}"/>
    <cellStyle name="SAPBEXexcBad9 8 3 2" xfId="10594" xr:uid="{A3FAEDE3-9087-4697-8D63-3D4A96AC5406}"/>
    <cellStyle name="SAPBEXexcBad9 8 3 3" xfId="8174" xr:uid="{2522C129-CF98-434F-9AEE-2C75B01AD7CB}"/>
    <cellStyle name="SAPBEXexcBad9 8 3 4" xfId="15275" xr:uid="{94888E43-9534-4AD2-B5B5-A1F05611014E}"/>
    <cellStyle name="SAPBEXexcBad9 8 3 5" xfId="6976" xr:uid="{A5A11E62-0C2F-4899-9507-3616DC8C5B53}"/>
    <cellStyle name="SAPBEXexcBad9 8 3 6" xfId="19996" xr:uid="{02E9407D-B256-4F02-97A9-AD74FFBFBCBB}"/>
    <cellStyle name="SAPBEXexcBad9 8 3 7" xfId="23743" xr:uid="{13C860A4-E054-4D82-8512-44796E50F2AE}"/>
    <cellStyle name="SAPBEXexcBad9 8 3 8" xfId="27345" xr:uid="{3252272A-1472-49AF-9D28-20052A3C5595}"/>
    <cellStyle name="SAPBEXexcBad9 8 4" xfId="3042" xr:uid="{E4BF1C5C-DFA6-4975-8F14-A3CD74F11EF0}"/>
    <cellStyle name="SAPBEXexcBad9 8 4 2" xfId="10990" xr:uid="{03F0C6E5-1A64-4702-8FEB-58C820FF714E}"/>
    <cellStyle name="SAPBEXexcBad9 8 4 3" xfId="16571" xr:uid="{0B010F53-8DDC-429B-A595-529461CDCA8C}"/>
    <cellStyle name="SAPBEXexcBad9 8 4 4" xfId="17390" xr:uid="{449338AF-77E0-43BF-881B-E59902F06770}"/>
    <cellStyle name="SAPBEXexcBad9 8 4 5" xfId="21148" xr:uid="{DC3E9766-1333-428D-9031-B57403D09F6B}"/>
    <cellStyle name="SAPBEXexcBad9 8 4 6" xfId="24809" xr:uid="{E25196B5-A4AC-4D9B-A487-616B8D93454E}"/>
    <cellStyle name="SAPBEXexcBad9 8 4 7" xfId="28338" xr:uid="{E20ED58C-139D-4398-8F2D-BFF5D7B010C5}"/>
    <cellStyle name="SAPBEXexcBad9 8 4 8" xfId="31624" xr:uid="{71FD3D18-1232-4B58-A937-D6620D632CDA}"/>
    <cellStyle name="SAPBEXexcBad9 8 5" xfId="1937" xr:uid="{536943DE-5D9C-48A1-8B08-7838C21DD893}"/>
    <cellStyle name="SAPBEXexcBad9 8 5 2" xfId="10688" xr:uid="{F5CCCD45-853A-42E4-826F-578E04EA5B33}"/>
    <cellStyle name="SAPBEXexcBad9 8 5 3" xfId="9729" xr:uid="{AF6BAD46-C2D9-489C-909A-1CDDBA149715}"/>
    <cellStyle name="SAPBEXexcBad9 8 5 4" xfId="11983" xr:uid="{FC4CD93C-5128-4E44-8A3F-C0D7050F9C3E}"/>
    <cellStyle name="SAPBEXexcBad9 8 5 5" xfId="9519" xr:uid="{0CA263BF-B10A-4970-9677-399B274571B3}"/>
    <cellStyle name="SAPBEXexcBad9 8 5 6" xfId="23232" xr:uid="{EC7E3ED6-431B-4B30-A939-CE76A466EB6F}"/>
    <cellStyle name="SAPBEXexcBad9 8 5 7" xfId="19881" xr:uid="{92B387DE-0335-4AE2-9615-E3E44C8FA9E2}"/>
    <cellStyle name="SAPBEXexcBad9 8 5 8" xfId="27307" xr:uid="{800D2985-F0D3-4A29-965E-CE4D3051D326}"/>
    <cellStyle name="SAPBEXexcBad9 8 6" xfId="3641" xr:uid="{FA9B86A9-B510-411B-8F48-486691D36B5B}"/>
    <cellStyle name="SAPBEXexcBad9 8 6 2" xfId="9816" xr:uid="{FD5CAAC8-6230-46A3-AA66-AAB8A2C76FEC}"/>
    <cellStyle name="SAPBEXexcBad9 8 6 3" xfId="6892" xr:uid="{EC7855A5-F855-4958-BAE8-58350443F373}"/>
    <cellStyle name="SAPBEXexcBad9 8 6 4" xfId="17988" xr:uid="{7BF316C9-55A9-40C0-B7F0-A9A8CB37DEDE}"/>
    <cellStyle name="SAPBEXexcBad9 8 6 5" xfId="21744" xr:uid="{EAB5A6D1-A1C7-46A7-AAD8-9E5C3DE04748}"/>
    <cellStyle name="SAPBEXexcBad9 8 6 6" xfId="25406" xr:uid="{75368FB8-31EB-49C4-B537-FAD85CDCF295}"/>
    <cellStyle name="SAPBEXexcBad9 8 6 7" xfId="28937" xr:uid="{8884FC4C-B2EF-44FF-943E-12234B5A1E19}"/>
    <cellStyle name="SAPBEXexcBad9 8 6 8" xfId="32214" xr:uid="{14A483B0-410A-44C7-81DF-2F752EACF06C}"/>
    <cellStyle name="SAPBEXexcBad9 8 7" xfId="4131" xr:uid="{18236420-FD1B-4720-9CDE-8198C94B781E}"/>
    <cellStyle name="SAPBEXexcBad9 8 7 2" xfId="7120" xr:uid="{088C67C9-A4A7-4443-9617-D91DC6CD113B}"/>
    <cellStyle name="SAPBEXexcBad9 8 7 3" xfId="13354" xr:uid="{A582F81E-0F4E-4589-8A54-B8F113434C86}"/>
    <cellStyle name="SAPBEXexcBad9 8 7 4" xfId="18478" xr:uid="{5EFBBAE9-1CB3-4CFC-9323-9F56FC65AACB}"/>
    <cellStyle name="SAPBEXexcBad9 8 7 5" xfId="22231" xr:uid="{E51501D8-37CD-4CC9-9B60-515D966EFBB6}"/>
    <cellStyle name="SAPBEXexcBad9 8 7 6" xfId="25896" xr:uid="{40AC3EB9-6F1A-4977-BA4B-9363DFF6C421}"/>
    <cellStyle name="SAPBEXexcBad9 8 7 7" xfId="29427" xr:uid="{DA93CF7A-A1CC-4B51-A1AE-E6624783C167}"/>
    <cellStyle name="SAPBEXexcBad9 8 7 8" xfId="32693" xr:uid="{1F689A40-8064-47F9-97B5-B5A960E3E19F}"/>
    <cellStyle name="SAPBEXexcBad9 8 8" xfId="3545" xr:uid="{E17BF906-874F-496E-B2FD-E73EDE12231B}"/>
    <cellStyle name="SAPBEXexcBad9 8 8 2" xfId="10008" xr:uid="{2F588241-F262-4855-BE64-F9D450B27395}"/>
    <cellStyle name="SAPBEXexcBad9 8 8 3" xfId="14995" xr:uid="{90FD2CEA-4E1F-4AA4-B6C3-A744AD5A6B5D}"/>
    <cellStyle name="SAPBEXexcBad9 8 8 4" xfId="17892" xr:uid="{725A8248-844D-4132-8819-34021F137885}"/>
    <cellStyle name="SAPBEXexcBad9 8 8 5" xfId="21648" xr:uid="{7209D0E5-5A5F-443F-AEF8-222F9C07CF58}"/>
    <cellStyle name="SAPBEXexcBad9 8 8 6" xfId="25310" xr:uid="{C8CD02F5-6DE2-4C61-B846-5524F16D0406}"/>
    <cellStyle name="SAPBEXexcBad9 8 8 7" xfId="28841" xr:uid="{6E13F668-4737-4EFC-A179-7C7E976841AA}"/>
    <cellStyle name="SAPBEXexcBad9 8 8 8" xfId="32120" xr:uid="{BEA600C2-AF7F-4B2B-A75F-0AAF375BE159}"/>
    <cellStyle name="SAPBEXexcBad9 8 9" xfId="10414" xr:uid="{06AC1B8E-7D4F-4DEE-9E49-71FD97F2F172}"/>
    <cellStyle name="SAPBEXexcBad9 9" xfId="1538" xr:uid="{5F81EE4C-4035-4275-9CCA-A9D81C0B3C2F}"/>
    <cellStyle name="SAPBEXexcBad9 9 10" xfId="13879" xr:uid="{8636E104-44CD-4E62-A0FF-720EFDDD8F67}"/>
    <cellStyle name="SAPBEXexcBad9 9 11" xfId="14051" xr:uid="{A1AF99FD-8772-46F5-9E3C-333317B715B8}"/>
    <cellStyle name="SAPBEXexcBad9 9 12" xfId="19896" xr:uid="{ED630D22-D1F9-4152-8AAC-72E55B4EFBBF}"/>
    <cellStyle name="SAPBEXexcBad9 9 13" xfId="27036" xr:uid="{FFA3C593-0F12-43E2-85E0-CDFE5FB23628}"/>
    <cellStyle name="SAPBEXexcBad9 9 14" xfId="27236" xr:uid="{A13FC5E6-AEFF-4696-A83E-719A8049F04E}"/>
    <cellStyle name="SAPBEXexcBad9 9 2" xfId="2781" xr:uid="{373A740F-7DF8-4890-BF95-305482192105}"/>
    <cellStyle name="SAPBEXexcBad9 9 2 2" xfId="11051" xr:uid="{C1233859-CA2B-4206-8B53-D001499C3E9C}"/>
    <cellStyle name="SAPBEXexcBad9 9 2 3" xfId="16530" xr:uid="{3F5B92F7-9A74-46AD-8BF9-183CD6C0C9E9}"/>
    <cellStyle name="SAPBEXexcBad9 9 2 4" xfId="17129" xr:uid="{3F8817EF-E1CD-497A-B970-5B8BF0475464}"/>
    <cellStyle name="SAPBEXexcBad9 9 2 5" xfId="20887" xr:uid="{7D496E4F-190A-490F-8E7C-C2906754FC66}"/>
    <cellStyle name="SAPBEXexcBad9 9 2 6" xfId="24548" xr:uid="{04CDB7A9-4445-4065-832C-E9836B6A8046}"/>
    <cellStyle name="SAPBEXexcBad9 9 2 7" xfId="28077" xr:uid="{AEE754C1-8228-4B17-86D7-1E1811A96CCC}"/>
    <cellStyle name="SAPBEXexcBad9 9 2 8" xfId="31363" xr:uid="{59DC310F-40A5-4A10-B951-62EB0B1F1413}"/>
    <cellStyle name="SAPBEXexcBad9 9 3" xfId="3287" xr:uid="{6B548876-4EE4-46E0-8FE3-583E5F4E184B}"/>
    <cellStyle name="SAPBEXexcBad9 9 3 2" xfId="8589" xr:uid="{95590A21-3D37-463E-841C-9DA9501B5934}"/>
    <cellStyle name="SAPBEXexcBad9 9 3 3" xfId="16956" xr:uid="{620D5F42-527C-4420-855F-DDD245423BE4}"/>
    <cellStyle name="SAPBEXexcBad9 9 3 4" xfId="17634" xr:uid="{4BC95901-6264-425E-A33C-43B342845349}"/>
    <cellStyle name="SAPBEXexcBad9 9 3 5" xfId="21390" xr:uid="{EBEF416C-6F6E-4156-9AFD-CAFBD30AD9BD}"/>
    <cellStyle name="SAPBEXexcBad9 9 3 6" xfId="25052" xr:uid="{0F9E875B-DC0D-404E-A2D2-3F331553B9AB}"/>
    <cellStyle name="SAPBEXexcBad9 9 3 7" xfId="28583" xr:uid="{ABC6CCCC-FD82-42CF-9A93-AC0D21EA1150}"/>
    <cellStyle name="SAPBEXexcBad9 9 3 8" xfId="31862" xr:uid="{0F4162C8-D059-4AE1-81B0-57A7C3A6FC1B}"/>
    <cellStyle name="SAPBEXexcBad9 9 4" xfId="3280" xr:uid="{BB523DF6-D0F6-47A4-B8D5-94872ADAAF99}"/>
    <cellStyle name="SAPBEXexcBad9 9 4 2" xfId="7893" xr:uid="{C1B6FD5C-3765-410C-8548-83364F1D058C}"/>
    <cellStyle name="SAPBEXexcBad9 9 4 3" xfId="7784" xr:uid="{FED872F8-9D5B-4796-A1BA-F4D2577188B7}"/>
    <cellStyle name="SAPBEXexcBad9 9 4 4" xfId="17627" xr:uid="{D7ED649D-86C8-4D63-B091-A3A38FEAF3FA}"/>
    <cellStyle name="SAPBEXexcBad9 9 4 5" xfId="21383" xr:uid="{AD0EC98C-9C1D-4F2E-A8DC-CACE63E99329}"/>
    <cellStyle name="SAPBEXexcBad9 9 4 6" xfId="25045" xr:uid="{6535D6AE-4850-4FA1-B9F8-793C9C9889F1}"/>
    <cellStyle name="SAPBEXexcBad9 9 4 7" xfId="28576" xr:uid="{080A0091-22B9-4A25-81E9-AD67D70C012C}"/>
    <cellStyle name="SAPBEXexcBad9 9 4 8" xfId="31855" xr:uid="{8F066AAF-FD93-4CB3-942E-3723744B0ED8}"/>
    <cellStyle name="SAPBEXexcBad9 9 5" xfId="3879" xr:uid="{6F2BACAE-F6C9-4274-AD53-5455CB6778C2}"/>
    <cellStyle name="SAPBEXexcBad9 9 5 2" xfId="6964" xr:uid="{205745DE-F290-4D86-A963-3C6825D3060A}"/>
    <cellStyle name="SAPBEXexcBad9 9 5 3" xfId="14840" xr:uid="{DD1912C1-F6A3-47E8-8BDC-0AFDE082D084}"/>
    <cellStyle name="SAPBEXexcBad9 9 5 4" xfId="18226" xr:uid="{CD2615FA-077A-4ED9-82A8-D29F7081D5AB}"/>
    <cellStyle name="SAPBEXexcBad9 9 5 5" xfId="21979" xr:uid="{E9A5A2F7-6CC5-4E69-B400-133C4897CCA6}"/>
    <cellStyle name="SAPBEXexcBad9 9 5 6" xfId="25644" xr:uid="{E891B5B0-5540-4CD5-ABB6-ED0A6D3DBD2A}"/>
    <cellStyle name="SAPBEXexcBad9 9 5 7" xfId="29175" xr:uid="{9018E77C-5226-4F8E-8AC9-00E3B2DC97D7}"/>
    <cellStyle name="SAPBEXexcBad9 9 5 8" xfId="32445" xr:uid="{B8E8EEAB-7370-4672-8E67-C5C86C1DFBA0}"/>
    <cellStyle name="SAPBEXexcBad9 9 6" xfId="4342" xr:uid="{FA223C9A-503C-4B10-BE53-F63F8CD4E58A}"/>
    <cellStyle name="SAPBEXexcBad9 9 6 2" xfId="12628" xr:uid="{008025F7-8149-4D02-9B04-E18C35340C88}"/>
    <cellStyle name="SAPBEXexcBad9 9 6 3" xfId="8917" xr:uid="{E3167150-8C42-4B32-8418-A8899534F360}"/>
    <cellStyle name="SAPBEXexcBad9 9 6 4" xfId="18689" xr:uid="{9322F85A-9C9F-45E6-B1CF-96A00262C812}"/>
    <cellStyle name="SAPBEXexcBad9 9 6 5" xfId="22441" xr:uid="{97313562-1680-4131-B778-C88FF64BCBCD}"/>
    <cellStyle name="SAPBEXexcBad9 9 6 6" xfId="26107" xr:uid="{CEE5FC7C-DC49-4417-B417-D48471BABB94}"/>
    <cellStyle name="SAPBEXexcBad9 9 6 7" xfId="29638" xr:uid="{F0DDF4A7-16BD-4913-BB49-5612EBC82060}"/>
    <cellStyle name="SAPBEXexcBad9 9 6 8" xfId="32901" xr:uid="{AB2EC688-B678-40B9-AE1B-D12872AE199C}"/>
    <cellStyle name="SAPBEXexcBad9 9 7" xfId="4061" xr:uid="{F7E10E9D-8C9F-4800-9129-8E63D379F0C3}"/>
    <cellStyle name="SAPBEXexcBad9 9 7 2" xfId="6911" xr:uid="{8FF807AF-C96C-456C-82CE-F0267A8CC7F3}"/>
    <cellStyle name="SAPBEXexcBad9 9 7 3" xfId="12015" xr:uid="{9322A865-8678-4A60-B979-7AD6965C4302}"/>
    <cellStyle name="SAPBEXexcBad9 9 7 4" xfId="18408" xr:uid="{026D58CE-1309-42E6-8CC1-3B9B60419DE6}"/>
    <cellStyle name="SAPBEXexcBad9 9 7 5" xfId="22161" xr:uid="{52DF7E3B-9F95-450E-AF44-D8BDAE6E968B}"/>
    <cellStyle name="SAPBEXexcBad9 9 7 6" xfId="25826" xr:uid="{0791313E-3A97-4C3D-8593-F2B1E907DF91}"/>
    <cellStyle name="SAPBEXexcBad9 9 7 7" xfId="29357" xr:uid="{64AB619A-792F-4ABF-A12A-3C8EC46C9ACA}"/>
    <cellStyle name="SAPBEXexcBad9 9 7 8" xfId="32624" xr:uid="{147E2BA1-9635-4076-B023-F09357CD5396}"/>
    <cellStyle name="SAPBEXexcBad9 9 8" xfId="9562" xr:uid="{F5B2E4FD-9872-41AD-B283-33959E7001D6}"/>
    <cellStyle name="SAPBEXexcBad9 9 9" xfId="14046" xr:uid="{AF80BFF9-8BBB-4FC8-AB77-35932748E635}"/>
    <cellStyle name="SAPBEXexcBad9_East 1415 Budget model v1" xfId="1138" xr:uid="{A6D84B52-D6B8-4137-8310-A752F9BE3BBE}"/>
    <cellStyle name="SAPBEXexcCritical4" xfId="478" xr:uid="{A8B8FCB2-B45D-4ED1-979D-993A43FFF87D}"/>
    <cellStyle name="SAPBEXexcCritical4 10" xfId="1835" xr:uid="{328036B4-654A-46FC-950E-62DB8CC0B676}"/>
    <cellStyle name="SAPBEXexcCritical4 10 2" xfId="7278" xr:uid="{AFCC8494-0DA5-4281-926B-CA1EEA9B15C0}"/>
    <cellStyle name="SAPBEXexcCritical4 10 3" xfId="14950" xr:uid="{BAFC7C3A-871F-446B-B041-C58C36BE2465}"/>
    <cellStyle name="SAPBEXexcCritical4 10 4" xfId="16740" xr:uid="{738DFE07-B8AA-4EDC-B69F-F6A294D6D018}"/>
    <cellStyle name="SAPBEXexcCritical4 10 5" xfId="20453" xr:uid="{9DD9494B-1B23-4B71-8435-BE068CB2C2D5}"/>
    <cellStyle name="SAPBEXexcCritical4 10 6" xfId="23273" xr:uid="{91F0F49A-A7B8-4D29-B8B7-6C0801829845}"/>
    <cellStyle name="SAPBEXexcCritical4 10 7" xfId="27696" xr:uid="{8F22EB0E-2B85-4999-8739-F4B3870BC7FC}"/>
    <cellStyle name="SAPBEXexcCritical4 10 8" xfId="27499" xr:uid="{F25355D7-BBCF-4C69-993B-AC3A43F825D6}"/>
    <cellStyle name="SAPBEXexcCritical4 11" xfId="2666" xr:uid="{2DE5C9FC-4D8E-4B00-B386-7CE2E3CACE33}"/>
    <cellStyle name="SAPBEXexcCritical4 11 2" xfId="9049" xr:uid="{A8FBB332-9C8C-4199-B517-25AE46DB5D25}"/>
    <cellStyle name="SAPBEXexcCritical4 11 3" xfId="12004" xr:uid="{107C10EE-221C-43D4-B4AD-21A02522215D}"/>
    <cellStyle name="SAPBEXexcCritical4 11 4" xfId="16111" xr:uid="{4EE860FD-C1CB-40E7-9D9F-76772D9107AD}"/>
    <cellStyle name="SAPBEXexcCritical4 11 5" xfId="20772" xr:uid="{0E34AC48-95BD-4C95-A778-2B0F169017E2}"/>
    <cellStyle name="SAPBEXexcCritical4 11 6" xfId="24433" xr:uid="{D3C55388-8278-4ED5-949B-A203F3C58E4C}"/>
    <cellStyle name="SAPBEXexcCritical4 11 7" xfId="27962" xr:uid="{17098273-29B3-4C32-8359-2ADAFA8BC974}"/>
    <cellStyle name="SAPBEXexcCritical4 11 8" xfId="31250" xr:uid="{13401EE5-DAC4-45AE-BF2E-DA7DD627779B}"/>
    <cellStyle name="SAPBEXexcCritical4 12" xfId="2603" xr:uid="{E4E179B8-C2DF-4C7D-8B94-FF54E5A652EC}"/>
    <cellStyle name="SAPBEXexcCritical4 12 2" xfId="11016" xr:uid="{3894AA49-9B1F-4158-9135-C22DAB55ABDE}"/>
    <cellStyle name="SAPBEXexcCritical4 12 3" xfId="13232" xr:uid="{70EA3C0F-263B-429E-9A93-7701755CDA4A}"/>
    <cellStyle name="SAPBEXexcCritical4 12 4" xfId="8250" xr:uid="{E18059BC-EB73-4D2D-A60D-28C0637F7E3E}"/>
    <cellStyle name="SAPBEXexcCritical4 12 5" xfId="13459" xr:uid="{C7C99C38-3201-4A39-B69D-E8C0E7FD15CE}"/>
    <cellStyle name="SAPBEXexcCritical4 12 6" xfId="20109" xr:uid="{F494982F-A45D-4AC0-A8AA-8E364E01579E}"/>
    <cellStyle name="SAPBEXexcCritical4 12 7" xfId="27899" xr:uid="{786A3A7E-7BDB-45CA-9BE9-D5C784D8CEA1}"/>
    <cellStyle name="SAPBEXexcCritical4 12 8" xfId="31189" xr:uid="{AD8B9C69-5513-4D59-962D-4DE81E37A64C}"/>
    <cellStyle name="SAPBEXexcCritical4 13" xfId="4075" xr:uid="{252B06EF-F177-4D30-A823-C251E2778D23}"/>
    <cellStyle name="SAPBEXexcCritical4 13 2" xfId="12697" xr:uid="{689AA27B-52A2-4805-9266-58D56EC8844A}"/>
    <cellStyle name="SAPBEXexcCritical4 13 3" xfId="15722" xr:uid="{F5511316-B69F-440B-BAD2-E81953756086}"/>
    <cellStyle name="SAPBEXexcCritical4 13 4" xfId="18422" xr:uid="{0DD09B8A-237B-4E58-B425-7DB331CC798C}"/>
    <cellStyle name="SAPBEXexcCritical4 13 5" xfId="22175" xr:uid="{717F9522-87C7-4BAD-A56E-B2E6958736CC}"/>
    <cellStyle name="SAPBEXexcCritical4 13 6" xfId="25840" xr:uid="{F9C935DC-C271-4790-8D55-CACF20684938}"/>
    <cellStyle name="SAPBEXexcCritical4 13 7" xfId="29371" xr:uid="{57D3C149-C7E2-4C92-B70B-79D0AB2D7271}"/>
    <cellStyle name="SAPBEXexcCritical4 13 8" xfId="32638" xr:uid="{B9B9C041-5FF8-4B28-8386-5AAED4AF9BBC}"/>
    <cellStyle name="SAPBEXexcCritical4 14" xfId="4486" xr:uid="{F29101DF-AB60-4502-AD61-116FA36F4C47}"/>
    <cellStyle name="SAPBEXexcCritical4 14 2" xfId="7360" xr:uid="{132AE6F0-F648-4FCA-AF48-0C542A2354F9}"/>
    <cellStyle name="SAPBEXexcCritical4 14 3" xfId="15395" xr:uid="{582C6419-C836-48D7-9467-C650F1A87FB8}"/>
    <cellStyle name="SAPBEXexcCritical4 14 4" xfId="18833" xr:uid="{378230A3-1293-4E33-BE3F-46FD563E0440}"/>
    <cellStyle name="SAPBEXexcCritical4 14 5" xfId="22585" xr:uid="{CFD0AD3A-3959-4924-B158-5A84C507BD26}"/>
    <cellStyle name="SAPBEXexcCritical4 14 6" xfId="26250" xr:uid="{508C972E-D6DA-4F0E-8894-18892542706A}"/>
    <cellStyle name="SAPBEXexcCritical4 14 7" xfId="29782" xr:uid="{3AAE91E9-469D-429A-8738-60E59927B396}"/>
    <cellStyle name="SAPBEXexcCritical4 14 8" xfId="33044" xr:uid="{5CBBEB3C-9032-4E8E-B0DE-6D2A3E128FCE}"/>
    <cellStyle name="SAPBEXexcCritical4 15" xfId="3820" xr:uid="{A7EDF482-F65C-4195-A976-F16BF4668292}"/>
    <cellStyle name="SAPBEXexcCritical4 15 2" xfId="12732" xr:uid="{7EC1AA38-D5BC-4D15-89FB-0DB2915886F6}"/>
    <cellStyle name="SAPBEXexcCritical4 15 3" xfId="7525" xr:uid="{5E0E8F08-2603-454A-BB94-635D840A4A69}"/>
    <cellStyle name="SAPBEXexcCritical4 15 4" xfId="18167" xr:uid="{5C7FC141-5FBB-4954-83DB-54B3BA40598C}"/>
    <cellStyle name="SAPBEXexcCritical4 15 5" xfId="21920" xr:uid="{EA71D09D-0DA0-4C54-8189-D7ACEFAEBA7A}"/>
    <cellStyle name="SAPBEXexcCritical4 15 6" xfId="25585" xr:uid="{E1894ACB-9EF8-431E-910A-074D50EB3005}"/>
    <cellStyle name="SAPBEXexcCritical4 15 7" xfId="29116" xr:uid="{7203C70B-7E6F-4EBD-9BD7-1D544AF40182}"/>
    <cellStyle name="SAPBEXexcCritical4 15 8" xfId="32388" xr:uid="{982C5F4C-4905-48BA-B5FF-C30087E58DC9}"/>
    <cellStyle name="SAPBEXexcCritical4 16" xfId="6359" xr:uid="{B08DF5F0-DC29-4CD7-BCAA-E2A1AB64D20E}"/>
    <cellStyle name="SAPBEXexcCritical4 16 2" xfId="13257" xr:uid="{597E78F7-48E5-4789-91A5-D51246026614}"/>
    <cellStyle name="SAPBEXexcCritical4 16 3" xfId="15924" xr:uid="{3220BE6B-BC6E-4C24-95C5-E6C6CB13B189}"/>
    <cellStyle name="SAPBEXexcCritical4 16 4" xfId="20604" xr:uid="{1F1950B3-CB4C-4B14-B8C7-3A5D817DFAB7}"/>
    <cellStyle name="SAPBEXexcCritical4 16 5" xfId="24284" xr:uid="{8C60F03F-CA32-40C8-ACBF-84A89EFB6594}"/>
    <cellStyle name="SAPBEXexcCritical4 16 6" xfId="27803" xr:uid="{10E37ED7-0384-4A1D-AEC1-6D009A06BB7D}"/>
    <cellStyle name="SAPBEXexcCritical4 16 7" xfId="31020" xr:uid="{57A4150A-483E-490A-864A-C9682795EC76}"/>
    <cellStyle name="SAPBEXexcCritical4 16 8" xfId="33623" xr:uid="{DFDC2261-66AD-4841-815D-5A3B953ABB5F}"/>
    <cellStyle name="SAPBEXexcCritical4 17" xfId="8541" xr:uid="{15BBAB95-BB5E-4FF9-BEE0-E35072014926}"/>
    <cellStyle name="SAPBEXexcCritical4 18" xfId="10964" xr:uid="{CE2B584D-B605-4F2E-B34B-22D8A844F760}"/>
    <cellStyle name="SAPBEXexcCritical4 19" xfId="15350" xr:uid="{36838FC1-6424-42ED-81D2-4ED4B8830050}"/>
    <cellStyle name="SAPBEXexcCritical4 2" xfId="1139" xr:uid="{EC4CC5F9-6EB2-4219-BBDF-87DC320B0AE3}"/>
    <cellStyle name="SAPBEXexcCritical4 2 10" xfId="10649" xr:uid="{CDFB9549-E768-4748-8372-56E6D131D840}"/>
    <cellStyle name="SAPBEXexcCritical4 2 11" xfId="15225" xr:uid="{64229BB1-8198-4A25-BDEB-214A03214AC0}"/>
    <cellStyle name="SAPBEXexcCritical4 2 12" xfId="7803" xr:uid="{3094C85F-D9E1-4849-A51B-A75A57DF4E58}"/>
    <cellStyle name="SAPBEXexcCritical4 2 13" xfId="19814" xr:uid="{98937097-6B2B-47B5-8595-D4AE0CFA1D5A}"/>
    <cellStyle name="SAPBEXexcCritical4 2 14" xfId="23574" xr:uid="{B9CC4556-5C5B-413B-925F-17B51531217F}"/>
    <cellStyle name="SAPBEXexcCritical4 2 15" xfId="27183" xr:uid="{F41ED9D6-EB54-4600-B36E-161A768D85E0}"/>
    <cellStyle name="SAPBEXexcCritical4 2 16" xfId="30642" xr:uid="{C921633F-E472-484C-902C-755F803D4214}"/>
    <cellStyle name="SAPBEXexcCritical4 2 17" xfId="33829" xr:uid="{CBE15691-AD39-455F-B29B-1C632CE102C9}"/>
    <cellStyle name="SAPBEXexcCritical4 2 2" xfId="1140" xr:uid="{B445BF34-C561-48E1-9B04-37676BEE288A}"/>
    <cellStyle name="SAPBEXexcCritical4 2 2 10" xfId="14168" xr:uid="{57BDF0B2-3134-4A35-B758-1B6FB8DECC1C}"/>
    <cellStyle name="SAPBEXexcCritical4 2 2 11" xfId="8137" xr:uid="{F0C09E97-68EE-453B-AE6D-35AD5ED8FE65}"/>
    <cellStyle name="SAPBEXexcCritical4 2 2 12" xfId="19813" xr:uid="{04193214-7E6A-441A-91CF-DBA51245C978}"/>
    <cellStyle name="SAPBEXexcCritical4 2 2 13" xfId="23573" xr:uid="{B4C13FF5-A8FE-4E7C-A697-20E65085D8D0}"/>
    <cellStyle name="SAPBEXexcCritical4 2 2 14" xfId="27182" xr:uid="{BB08366E-1A53-4414-BBDF-0119453C60FE}"/>
    <cellStyle name="SAPBEXexcCritical4 2 2 15" xfId="30641" xr:uid="{DA913E00-921F-4AE1-B4A9-3242FC2FFB87}"/>
    <cellStyle name="SAPBEXexcCritical4 2 2 16" xfId="34837" xr:uid="{D8E459FD-1647-44EC-9F00-28F1814E2663}"/>
    <cellStyle name="SAPBEXexcCritical4 2 2 2" xfId="1655" xr:uid="{0D73E014-7716-4668-8CDC-08D65AFAA88B}"/>
    <cellStyle name="SAPBEXexcCritical4 2 2 2 10" xfId="16697" xr:uid="{FD398C13-C519-4A99-B9C3-F65894152650}"/>
    <cellStyle name="SAPBEXexcCritical4 2 2 2 11" xfId="14874" xr:uid="{E6E2FA13-2951-478A-B856-F2B4C9B21376}"/>
    <cellStyle name="SAPBEXexcCritical4 2 2 2 12" xfId="20295" xr:uid="{57F3A4D1-0DA4-4737-9D8C-78FD32E0012E}"/>
    <cellStyle name="SAPBEXexcCritical4 2 2 2 13" xfId="20444" xr:uid="{381B0660-374E-48A4-9387-4C12F5477475}"/>
    <cellStyle name="SAPBEXexcCritical4 2 2 2 14" xfId="30503" xr:uid="{2BD1DE1B-57A2-4E45-83DA-6CACD7740C87}"/>
    <cellStyle name="SAPBEXexcCritical4 2 2 2 2" xfId="2898" xr:uid="{6C3B1D2E-B708-4B94-BB85-D973B152FBB7}"/>
    <cellStyle name="SAPBEXexcCritical4 2 2 2 2 2" xfId="10638" xr:uid="{6D7EDF5C-049E-4D5E-8657-1BC4ECE3A010}"/>
    <cellStyle name="SAPBEXexcCritical4 2 2 2 2 3" xfId="13426" xr:uid="{06803D8E-5CC0-4C8D-B93C-0598B645D294}"/>
    <cellStyle name="SAPBEXexcCritical4 2 2 2 2 4" xfId="17246" xr:uid="{1119F8ED-354D-4662-97ED-9188CA621AF1}"/>
    <cellStyle name="SAPBEXexcCritical4 2 2 2 2 5" xfId="21004" xr:uid="{B248B7C9-F2BD-45E3-99B7-23DA5BD2A6DB}"/>
    <cellStyle name="SAPBEXexcCritical4 2 2 2 2 6" xfId="24665" xr:uid="{F362AB90-B74D-4D36-8ADD-226033797E59}"/>
    <cellStyle name="SAPBEXexcCritical4 2 2 2 2 7" xfId="28194" xr:uid="{68A17DB3-18E1-43E5-8E69-D3683A0A1E2A}"/>
    <cellStyle name="SAPBEXexcCritical4 2 2 2 2 8" xfId="31480" xr:uid="{0ED6D5CF-30DB-4DB6-BC47-84028393BAF5}"/>
    <cellStyle name="SAPBEXexcCritical4 2 2 2 3" xfId="3404" xr:uid="{C17F15D9-77D1-4CB8-BD84-42BB5F26DE9F}"/>
    <cellStyle name="SAPBEXexcCritical4 2 2 2 3 2" xfId="9571" xr:uid="{8E4E1F8D-8E79-407D-B60A-C74CC55E42AC}"/>
    <cellStyle name="SAPBEXexcCritical4 2 2 2 3 3" xfId="14432" xr:uid="{A52B914B-898E-4235-97D8-73C1856BF73C}"/>
    <cellStyle name="SAPBEXexcCritical4 2 2 2 3 4" xfId="17751" xr:uid="{1052CC40-2505-4158-AB2B-FE12B3A47C36}"/>
    <cellStyle name="SAPBEXexcCritical4 2 2 2 3 5" xfId="21507" xr:uid="{A4C3CB41-DF27-497B-A76E-0DA0E3C31C98}"/>
    <cellStyle name="SAPBEXexcCritical4 2 2 2 3 6" xfId="25169" xr:uid="{BA77347B-75D6-48DD-A2C4-BF88B107CA43}"/>
    <cellStyle name="SAPBEXexcCritical4 2 2 2 3 7" xfId="28700" xr:uid="{03067B36-7BA2-46F2-9E78-BB359E55E5F1}"/>
    <cellStyle name="SAPBEXexcCritical4 2 2 2 3 8" xfId="31979" xr:uid="{54AEEA26-8111-4F6A-AC6F-B017CEDBA9E3}"/>
    <cellStyle name="SAPBEXexcCritical4 2 2 2 4" xfId="3617" xr:uid="{F1A0005C-617C-4991-AC0A-EA0A4619B46B}"/>
    <cellStyle name="SAPBEXexcCritical4 2 2 2 4 2" xfId="9363" xr:uid="{0CC66439-9B78-489D-AFB8-8D15CF1DEB09}"/>
    <cellStyle name="SAPBEXexcCritical4 2 2 2 4 3" xfId="13977" xr:uid="{B3718FCB-D80F-44AB-90C2-888D37BB7E0C}"/>
    <cellStyle name="SAPBEXexcCritical4 2 2 2 4 4" xfId="17964" xr:uid="{23D83CF1-4255-436A-A350-C72B75C7C2E1}"/>
    <cellStyle name="SAPBEXexcCritical4 2 2 2 4 5" xfId="21720" xr:uid="{C39D7849-4AD2-490E-9926-42ABB14D2BD8}"/>
    <cellStyle name="SAPBEXexcCritical4 2 2 2 4 6" xfId="25382" xr:uid="{E0493761-3AEF-4143-B307-33A69D192A4A}"/>
    <cellStyle name="SAPBEXexcCritical4 2 2 2 4 7" xfId="28913" xr:uid="{CF279E47-68F5-4D7F-B59A-199AC7DE526F}"/>
    <cellStyle name="SAPBEXexcCritical4 2 2 2 4 8" xfId="32190" xr:uid="{0AC6A6CA-912A-4418-BBA9-C309B5E1423C}"/>
    <cellStyle name="SAPBEXexcCritical4 2 2 2 5" xfId="4028" xr:uid="{D05A979E-2B2A-40B6-8AD4-5A35B066B0CA}"/>
    <cellStyle name="SAPBEXexcCritical4 2 2 2 5 2" xfId="9611" xr:uid="{8CC67173-7B8A-4F9B-8E97-1B61596FF409}"/>
    <cellStyle name="SAPBEXexcCritical4 2 2 2 5 3" xfId="7096" xr:uid="{0C00F63C-EDD9-47C0-A42F-27416579271B}"/>
    <cellStyle name="SAPBEXexcCritical4 2 2 2 5 4" xfId="18375" xr:uid="{3742F92E-B7ED-4F5E-8586-A56A7A69C3C8}"/>
    <cellStyle name="SAPBEXexcCritical4 2 2 2 5 5" xfId="22128" xr:uid="{C6434CAD-367F-4077-9E14-D15A901107F8}"/>
    <cellStyle name="SAPBEXexcCritical4 2 2 2 5 6" xfId="25793" xr:uid="{5BC22E0A-64E1-4720-B2C9-54A256B503FC}"/>
    <cellStyle name="SAPBEXexcCritical4 2 2 2 5 7" xfId="29324" xr:uid="{EC05A045-62E8-4AF0-844F-E786EBC87D91}"/>
    <cellStyle name="SAPBEXexcCritical4 2 2 2 5 8" xfId="32591" xr:uid="{64AA3DE8-5D6F-436D-A36B-07ED1F8FAA77}"/>
    <cellStyle name="SAPBEXexcCritical4 2 2 2 6" xfId="2238" xr:uid="{9D555870-E7F8-43B8-B794-3F8B4E431A8B}"/>
    <cellStyle name="SAPBEXexcCritical4 2 2 2 6 2" xfId="8129" xr:uid="{6233E03D-8635-4DD9-A613-0E847FDD09A3}"/>
    <cellStyle name="SAPBEXexcCritical4 2 2 2 6 3" xfId="13856" xr:uid="{E7B35829-9688-41BA-B1F2-C17C2A32A995}"/>
    <cellStyle name="SAPBEXexcCritical4 2 2 2 6 4" xfId="14504" xr:uid="{3DEFE58C-8A72-4CB9-B4FE-1DB6BFB2F42D}"/>
    <cellStyle name="SAPBEXexcCritical4 2 2 2 6 5" xfId="15421" xr:uid="{055091FE-3A4E-4BB4-8135-6B7EED9DAE9F}"/>
    <cellStyle name="SAPBEXexcCritical4 2 2 2 6 6" xfId="11278" xr:uid="{1AAED971-5979-48C0-9FEE-9A99902B60B1}"/>
    <cellStyle name="SAPBEXexcCritical4 2 2 2 6 7" xfId="13686" xr:uid="{AE9D9E00-262D-4C2B-B12E-0927D4BAC36C}"/>
    <cellStyle name="SAPBEXexcCritical4 2 2 2 6 8" xfId="27439" xr:uid="{DC58CA64-0C84-4B57-9F45-74D20F416B00}"/>
    <cellStyle name="SAPBEXexcCritical4 2 2 2 7" xfId="4620" xr:uid="{FF01F138-CFEF-4DFB-92D7-CCF704E479F7}"/>
    <cellStyle name="SAPBEXexcCritical4 2 2 2 7 2" xfId="12420" xr:uid="{243CF263-3352-401C-ABA4-19AADAC81171}"/>
    <cellStyle name="SAPBEXexcCritical4 2 2 2 7 3" xfId="16867" xr:uid="{6CFD0DD0-74E3-4268-B27A-4E7BD2361EDD}"/>
    <cellStyle name="SAPBEXexcCritical4 2 2 2 7 4" xfId="18967" xr:uid="{8768C7E5-B667-4056-85EA-12CA4C1969D4}"/>
    <cellStyle name="SAPBEXexcCritical4 2 2 2 7 5" xfId="22719" xr:uid="{ED25C02D-6AF7-4F98-A431-0748C7DE4259}"/>
    <cellStyle name="SAPBEXexcCritical4 2 2 2 7 6" xfId="26384" xr:uid="{56390EF9-46D3-49DB-8637-219230A97AA8}"/>
    <cellStyle name="SAPBEXexcCritical4 2 2 2 7 7" xfId="29916" xr:uid="{C7F2B32F-B0C2-402C-93D3-1F1725D1F441}"/>
    <cellStyle name="SAPBEXexcCritical4 2 2 2 7 8" xfId="33176" xr:uid="{C12E934A-D6CA-4F4B-96FA-6A1C54836F73}"/>
    <cellStyle name="SAPBEXexcCritical4 2 2 2 8" xfId="8993" xr:uid="{3B56A573-7B45-42A1-A2FA-87CAC8DE68B1}"/>
    <cellStyle name="SAPBEXexcCritical4 2 2 2 9" xfId="13660" xr:uid="{F08FA6F1-A7C4-4FAD-A5F2-B95846A03FBF}"/>
    <cellStyle name="SAPBEXexcCritical4 2 2 3" xfId="2424" xr:uid="{9A594DB8-58CC-4DC1-A406-EA2753B3FE6B}"/>
    <cellStyle name="SAPBEXexcCritical4 2 2 3 2" xfId="9666" xr:uid="{9D7C5B84-806E-49F0-AB6D-5B12BF989417}"/>
    <cellStyle name="SAPBEXexcCritical4 2 2 3 3" xfId="13548" xr:uid="{A5694F03-12DD-4283-A828-3B1DE31C3C16}"/>
    <cellStyle name="SAPBEXexcCritical4 2 2 3 4" xfId="15502" xr:uid="{7CD0D02A-83DE-4841-BCC1-0CE04B300B74}"/>
    <cellStyle name="SAPBEXexcCritical4 2 2 3 5" xfId="15896" xr:uid="{71FFB56F-BFB6-4697-8FA7-0961E2D91BA0}"/>
    <cellStyle name="SAPBEXexcCritical4 2 2 3 6" xfId="14121" xr:uid="{9534B1C2-A004-4F06-89ED-DC5E4DA62BEE}"/>
    <cellStyle name="SAPBEXexcCritical4 2 2 3 7" xfId="26827" xr:uid="{4344ACFB-DD64-4193-8702-3E6B24BC2223}"/>
    <cellStyle name="SAPBEXexcCritical4 2 2 3 8" xfId="27409" xr:uid="{682F287B-B93B-48FF-8A77-FAB0307D3C67}"/>
    <cellStyle name="SAPBEXexcCritical4 2 2 4" xfId="2139" xr:uid="{5109EA94-1194-44D5-A9CF-6D8B8E9584B7}"/>
    <cellStyle name="SAPBEXexcCritical4 2 2 4 2" xfId="10660" xr:uid="{6E324C7C-B54F-4BBF-BD2F-C8337A9F9FE3}"/>
    <cellStyle name="SAPBEXexcCritical4 2 2 4 3" xfId="6961" xr:uid="{E98132D3-DA3D-45C9-B670-243FAE5A0285}"/>
    <cellStyle name="SAPBEXexcCritical4 2 2 4 4" xfId="16746" xr:uid="{BECB6972-AC3D-4653-B946-29825988E79B}"/>
    <cellStyle name="SAPBEXexcCritical4 2 2 4 5" xfId="14221" xr:uid="{E4FC06ED-33A2-4F48-A761-2ADA96A5648E}"/>
    <cellStyle name="SAPBEXexcCritical4 2 2 4 6" xfId="19632" xr:uid="{751C9558-30DE-4F08-8505-7791EC82DBF8}"/>
    <cellStyle name="SAPBEXexcCritical4 2 2 4 7" xfId="23806" xr:uid="{C3B48D59-FB41-46CE-B9D1-1CF89DD2669B}"/>
    <cellStyle name="SAPBEXexcCritical4 2 2 4 8" xfId="20289" xr:uid="{E2458CBA-2AAF-466D-BBD5-A77820791E2D}"/>
    <cellStyle name="SAPBEXexcCritical4 2 2 5" xfId="3148" xr:uid="{1088446F-7840-4857-8D27-4DC8BE842027}"/>
    <cellStyle name="SAPBEXexcCritical4 2 2 5 2" xfId="9634" xr:uid="{3DB33648-1FC9-4DAC-A26D-FAA631175E5E}"/>
    <cellStyle name="SAPBEXexcCritical4 2 2 5 3" xfId="14581" xr:uid="{CA6E2826-2ECA-4952-9EE5-3E80022A369B}"/>
    <cellStyle name="SAPBEXexcCritical4 2 2 5 4" xfId="17495" xr:uid="{3682402E-58A1-4558-96BB-9C7D9EF9949D}"/>
    <cellStyle name="SAPBEXexcCritical4 2 2 5 5" xfId="21251" xr:uid="{D7C4D975-C452-412F-9B8B-1FE0FAABDF11}"/>
    <cellStyle name="SAPBEXexcCritical4 2 2 5 6" xfId="24913" xr:uid="{23CB64E5-09EB-4DCD-B9AB-640DF8C86D0C}"/>
    <cellStyle name="SAPBEXexcCritical4 2 2 5 7" xfId="28444" xr:uid="{0A049B14-7214-47B3-B6C0-D0D817419CCD}"/>
    <cellStyle name="SAPBEXexcCritical4 2 2 5 8" xfId="31725" xr:uid="{15B165C5-B348-49AC-83A2-2AF4729D8D34}"/>
    <cellStyle name="SAPBEXexcCritical4 2 2 6" xfId="3782" xr:uid="{3D629AF4-BF00-4FFE-8EAA-0E65F43BE85C}"/>
    <cellStyle name="SAPBEXexcCritical4 2 2 6 2" xfId="12751" xr:uid="{E18613BB-F9B0-4555-B1FC-BBDF5DC62FD6}"/>
    <cellStyle name="SAPBEXexcCritical4 2 2 6 3" xfId="9155" xr:uid="{A3FEEA84-E057-4D59-92F4-4C1657A62770}"/>
    <cellStyle name="SAPBEXexcCritical4 2 2 6 4" xfId="18129" xr:uid="{C93D285D-E23A-4489-AE32-EDBE6F7136DD}"/>
    <cellStyle name="SAPBEXexcCritical4 2 2 6 5" xfId="21883" xr:uid="{964A2F7F-2D48-4F49-8CE4-2A3B9488A7C1}"/>
    <cellStyle name="SAPBEXexcCritical4 2 2 6 6" xfId="25547" xr:uid="{493522E9-5116-4872-8A18-7DD045E98BED}"/>
    <cellStyle name="SAPBEXexcCritical4 2 2 6 7" xfId="29078" xr:uid="{1734E1B8-6FD1-4081-B6B2-4F1CFB5E6FBD}"/>
    <cellStyle name="SAPBEXexcCritical4 2 2 6 8" xfId="32353" xr:uid="{10E42BE2-4ACE-4783-82DE-5A74C2AD25B4}"/>
    <cellStyle name="SAPBEXexcCritical4 2 2 7" xfId="4455" xr:uid="{412A5056-03A7-44C3-A066-1F791B0F16BF}"/>
    <cellStyle name="SAPBEXexcCritical4 2 2 7 2" xfId="12563" xr:uid="{807AD9DA-6F1D-4CB8-9134-528CBF23B032}"/>
    <cellStyle name="SAPBEXexcCritical4 2 2 7 3" xfId="8058" xr:uid="{FE5C7728-251F-40FB-BA46-231056A42B53}"/>
    <cellStyle name="SAPBEXexcCritical4 2 2 7 4" xfId="18802" xr:uid="{A5AE492A-B488-4BF3-9FC0-60C66E3C24D1}"/>
    <cellStyle name="SAPBEXexcCritical4 2 2 7 5" xfId="22554" xr:uid="{CE9ECC2B-D199-452A-B23C-9E4FDC9FD915}"/>
    <cellStyle name="SAPBEXexcCritical4 2 2 7 6" xfId="26219" xr:uid="{3458C3CA-CC81-4254-BF84-687439EF85C2}"/>
    <cellStyle name="SAPBEXexcCritical4 2 2 7 7" xfId="29751" xr:uid="{0F3C7035-BA8D-4706-99F1-C461075315C0}"/>
    <cellStyle name="SAPBEXexcCritical4 2 2 7 8" xfId="33013" xr:uid="{89C14392-19B5-44AF-88D1-937F6EB79B73}"/>
    <cellStyle name="SAPBEXexcCritical4 2 2 8" xfId="4421" xr:uid="{1DEE0C06-EFDF-4E11-9BBE-DFC380BD9F4C}"/>
    <cellStyle name="SAPBEXexcCritical4 2 2 8 2" xfId="7013" xr:uid="{E7A79361-A844-466D-8FFA-1BF4FBFF1D67}"/>
    <cellStyle name="SAPBEXexcCritical4 2 2 8 3" xfId="7438" xr:uid="{E3EFB627-4591-409E-80B7-C130C711935C}"/>
    <cellStyle name="SAPBEXexcCritical4 2 2 8 4" xfId="18768" xr:uid="{3CBB33AD-E5F5-48A6-A078-9F6B5C8778A1}"/>
    <cellStyle name="SAPBEXexcCritical4 2 2 8 5" xfId="22520" xr:uid="{C5B86B8B-2C95-4522-A4F1-92B2DE9C114E}"/>
    <cellStyle name="SAPBEXexcCritical4 2 2 8 6" xfId="26186" xr:uid="{9506F39E-F696-4089-8576-1431783B275D}"/>
    <cellStyle name="SAPBEXexcCritical4 2 2 8 7" xfId="29717" xr:uid="{857EF997-CB65-4AE4-90FC-EFA05BDD179B}"/>
    <cellStyle name="SAPBEXexcCritical4 2 2 8 8" xfId="32979" xr:uid="{137B11C2-0A42-49B0-A683-66544024272B}"/>
    <cellStyle name="SAPBEXexcCritical4 2 2 9" xfId="8954" xr:uid="{CE6C26B7-8F2D-4A6C-BFDD-A176F314944C}"/>
    <cellStyle name="SAPBEXexcCritical4 2 3" xfId="1654" xr:uid="{DC18ECEE-045B-4FD4-9351-82C67B9284F2}"/>
    <cellStyle name="SAPBEXexcCritical4 2 3 10" xfId="14451" xr:uid="{FB9565D5-8B4A-4B78-975E-3551FDE64B56}"/>
    <cellStyle name="SAPBEXexcCritical4 2 3 11" xfId="13238" xr:uid="{E5DEB85C-8F3A-4A91-8AC9-810EFAD34AB9}"/>
    <cellStyle name="SAPBEXexcCritical4 2 3 12" xfId="23353" xr:uid="{C1446B8F-D031-471E-B995-60DB9B6482F3}"/>
    <cellStyle name="SAPBEXexcCritical4 2 3 13" xfId="21937" xr:uid="{D95FFA7A-9628-4596-8192-3D1623E0BFFD}"/>
    <cellStyle name="SAPBEXexcCritical4 2 3 14" xfId="30905" xr:uid="{50633884-2F40-4ADD-AA2F-88C6745FDCBC}"/>
    <cellStyle name="SAPBEXexcCritical4 2 3 15" xfId="35071" xr:uid="{7530A80B-5A19-44BC-85B9-05B2260F4389}"/>
    <cellStyle name="SAPBEXexcCritical4 2 3 2" xfId="2897" xr:uid="{554D1B6E-CB07-4664-AE4A-C142FBD71AD3}"/>
    <cellStyle name="SAPBEXexcCritical4 2 3 2 2" xfId="10629" xr:uid="{9FF9D7A1-3454-4751-836A-F41EAF81F569}"/>
    <cellStyle name="SAPBEXexcCritical4 2 3 2 3" xfId="14428" xr:uid="{9B45374D-D9D4-4267-8201-44A24A9DBFB6}"/>
    <cellStyle name="SAPBEXexcCritical4 2 3 2 4" xfId="17245" xr:uid="{23D2796B-CBC7-4B26-8FE9-076B0ABA2ACE}"/>
    <cellStyle name="SAPBEXexcCritical4 2 3 2 5" xfId="21003" xr:uid="{A552CB44-4A18-4C3B-A413-1969920745A7}"/>
    <cellStyle name="SAPBEXexcCritical4 2 3 2 6" xfId="24664" xr:uid="{AF0D89FF-E1CE-43D4-AEBF-FF78789CEBAF}"/>
    <cellStyle name="SAPBEXexcCritical4 2 3 2 7" xfId="28193" xr:uid="{8D93FEE5-A82F-4550-A993-2775F4078EF3}"/>
    <cellStyle name="SAPBEXexcCritical4 2 3 2 8" xfId="31479" xr:uid="{D9F995BE-4DB9-428C-B549-6C7EDB25CADF}"/>
    <cellStyle name="SAPBEXexcCritical4 2 3 3" xfId="3403" xr:uid="{BF87B2D2-8068-4104-AAF3-A99C81C1047B}"/>
    <cellStyle name="SAPBEXexcCritical4 2 3 3 2" xfId="10073" xr:uid="{640A6D14-ED58-4D09-BECF-9605BD9A3FC0}"/>
    <cellStyle name="SAPBEXexcCritical4 2 3 3 3" xfId="13716" xr:uid="{A6532FEE-167F-42A8-855F-D9DB01631E67}"/>
    <cellStyle name="SAPBEXexcCritical4 2 3 3 4" xfId="17750" xr:uid="{CC2677C7-05D9-493A-B30D-70B52D1F6B59}"/>
    <cellStyle name="SAPBEXexcCritical4 2 3 3 5" xfId="21506" xr:uid="{61D23300-42C1-43FB-BF84-8D56F4F94A97}"/>
    <cellStyle name="SAPBEXexcCritical4 2 3 3 6" xfId="25168" xr:uid="{BC98F755-DF37-4558-9019-97F3D9A29D4D}"/>
    <cellStyle name="SAPBEXexcCritical4 2 3 3 7" xfId="28699" xr:uid="{17F16E78-2A82-42C8-946C-32ABE67CB442}"/>
    <cellStyle name="SAPBEXexcCritical4 2 3 3 8" xfId="31978" xr:uid="{111DD1A1-837F-4D92-B0DB-187FE4DB26AC}"/>
    <cellStyle name="SAPBEXexcCritical4 2 3 4" xfId="2174" xr:uid="{04992C3B-13BA-4C27-BEA6-FCF8DE13E550}"/>
    <cellStyle name="SAPBEXexcCritical4 2 3 4 2" xfId="10568" xr:uid="{587A9E85-B479-40EB-8882-F2B2BBA3FFB0}"/>
    <cellStyle name="SAPBEXexcCritical4 2 3 4 3" xfId="12874" xr:uid="{91AFB13A-B40E-46D3-A4F4-052665B0946C}"/>
    <cellStyle name="SAPBEXexcCritical4 2 3 4 4" xfId="16297" xr:uid="{6CA49234-A3F7-430F-8F82-5ABE44491EC3}"/>
    <cellStyle name="SAPBEXexcCritical4 2 3 4 5" xfId="10992" xr:uid="{AF1ADD3B-F80D-4D95-A621-7AC48EB8DB9D}"/>
    <cellStyle name="SAPBEXexcCritical4 2 3 4 6" xfId="20072" xr:uid="{E8D743F4-302F-48F1-850E-5D3818D49151}"/>
    <cellStyle name="SAPBEXexcCritical4 2 3 4 7" xfId="23898" xr:uid="{6354B78F-5103-42BE-8260-0D687119729C}"/>
    <cellStyle name="SAPBEXexcCritical4 2 3 4 8" xfId="20557" xr:uid="{7B9D85E5-B4AF-4711-A07D-53EB86EDB7BD}"/>
    <cellStyle name="SAPBEXexcCritical4 2 3 5" xfId="3998" xr:uid="{46631F6C-3EB0-46A8-8669-62ED424AB0B0}"/>
    <cellStyle name="SAPBEXexcCritical4 2 3 5 2" xfId="9441" xr:uid="{F9833B50-95D0-46D2-B3E2-12540D184BA1}"/>
    <cellStyle name="SAPBEXexcCritical4 2 3 5 3" xfId="13867" xr:uid="{2145E6A7-B8F6-431C-B7F6-AD6CB124B37C}"/>
    <cellStyle name="SAPBEXexcCritical4 2 3 5 4" xfId="18345" xr:uid="{62CB09DB-90AA-4CB6-B35C-222D9D5C9314}"/>
    <cellStyle name="SAPBEXexcCritical4 2 3 5 5" xfId="22098" xr:uid="{33BA0AB2-FCE9-4830-B874-09E44F33A323}"/>
    <cellStyle name="SAPBEXexcCritical4 2 3 5 6" xfId="25763" xr:uid="{D5DB0DD6-C950-4662-87C7-C41FBBDA8F96}"/>
    <cellStyle name="SAPBEXexcCritical4 2 3 5 7" xfId="29294" xr:uid="{CC5DABCE-A9BD-4071-9A64-DDF9F2D8B57E}"/>
    <cellStyle name="SAPBEXexcCritical4 2 3 5 8" xfId="32562" xr:uid="{6623F903-EB06-4E87-9FEA-749AB3996B32}"/>
    <cellStyle name="SAPBEXexcCritical4 2 3 6" xfId="4453" xr:uid="{9BB9A485-A756-4FCF-867D-7AFE65D1FEEE}"/>
    <cellStyle name="SAPBEXexcCritical4 2 3 6 2" xfId="12565" xr:uid="{4266718B-DC19-4489-94A1-38AB8B9D8D7A}"/>
    <cellStyle name="SAPBEXexcCritical4 2 3 6 3" xfId="9299" xr:uid="{57654867-BF16-472C-8EC3-4B8E25C1C9AA}"/>
    <cellStyle name="SAPBEXexcCritical4 2 3 6 4" xfId="18800" xr:uid="{DC33317A-164B-4F4C-AB01-8FBB330BADC5}"/>
    <cellStyle name="SAPBEXexcCritical4 2 3 6 5" xfId="22552" xr:uid="{978AAE90-48E9-471A-A217-FC03F6D857BF}"/>
    <cellStyle name="SAPBEXexcCritical4 2 3 6 6" xfId="26217" xr:uid="{4FAE1D91-22FF-4B0C-9C15-F93F5F204203}"/>
    <cellStyle name="SAPBEXexcCritical4 2 3 6 7" xfId="29749" xr:uid="{7BC520BC-7FD1-43AE-98AD-B467E62323C8}"/>
    <cellStyle name="SAPBEXexcCritical4 2 3 6 8" xfId="33011" xr:uid="{F143D816-A5EE-48B6-BAF5-03F94805FEA8}"/>
    <cellStyle name="SAPBEXexcCritical4 2 3 7" xfId="4738" xr:uid="{18214767-F986-48B4-8FD6-4BE615F060A1}"/>
    <cellStyle name="SAPBEXexcCritical4 2 3 7 2" xfId="12307" xr:uid="{E2238DEE-6D0A-4FA9-A623-B1E6B680226E}"/>
    <cellStyle name="SAPBEXexcCritical4 2 3 7 3" xfId="15774" xr:uid="{16EC2B6D-7045-4D36-B41F-F5A192CC2AAC}"/>
    <cellStyle name="SAPBEXexcCritical4 2 3 7 4" xfId="19085" xr:uid="{29F2E997-C5C7-4DBB-8E0E-1081E4FF7B12}"/>
    <cellStyle name="SAPBEXexcCritical4 2 3 7 5" xfId="22836" xr:uid="{FA9445F5-13C4-4F16-AB1C-5C651C2CAAD2}"/>
    <cellStyle name="SAPBEXexcCritical4 2 3 7 6" xfId="26502" xr:uid="{6AE3B8D8-84F8-495C-BCDD-A4F5705A9716}"/>
    <cellStyle name="SAPBEXexcCritical4 2 3 7 7" xfId="30034" xr:uid="{95F22D36-30AB-4209-A7C0-82896480FBAF}"/>
    <cellStyle name="SAPBEXexcCritical4 2 3 7 8" xfId="33291" xr:uid="{D4445AC2-7D02-4375-AA01-29932CFC71E4}"/>
    <cellStyle name="SAPBEXexcCritical4 2 3 8" xfId="9025" xr:uid="{E56D1F0E-1BDD-4E7E-BEE9-8231B23D0912}"/>
    <cellStyle name="SAPBEXexcCritical4 2 3 9" xfId="11342" xr:uid="{FBA8552D-0C19-4CC9-BCB4-33550BA23029}"/>
    <cellStyle name="SAPBEXexcCritical4 2 4" xfId="2423" xr:uid="{AEDA85F3-4D4C-4B5B-9CFC-6B03F9637379}"/>
    <cellStyle name="SAPBEXexcCritical4 2 4 2" xfId="10168" xr:uid="{E6FF3174-25B8-4024-A1BD-D77CA8AD8CE0}"/>
    <cellStyle name="SAPBEXexcCritical4 2 4 3" xfId="6886" xr:uid="{76CF2B22-D5D1-4D5E-B355-21FA30815CFB}"/>
    <cellStyle name="SAPBEXexcCritical4 2 4 4" xfId="10958" xr:uid="{9F35301E-6A23-4C89-8E25-FF196DDD642D}"/>
    <cellStyle name="SAPBEXexcCritical4 2 4 5" xfId="6896" xr:uid="{62394189-2488-4779-ACD3-86E2CE01987C}"/>
    <cellStyle name="SAPBEXexcCritical4 2 4 6" xfId="20127" xr:uid="{30B28081-F7C9-4715-907E-02DD1E365CBB}"/>
    <cellStyle name="SAPBEXexcCritical4 2 4 7" xfId="26828" xr:uid="{3F94E723-BE40-43C6-9FEE-6C5874ABBA98}"/>
    <cellStyle name="SAPBEXexcCritical4 2 4 8" xfId="27410" xr:uid="{A7ACE57E-011F-4E2C-BC5E-E82FFEEC5405}"/>
    <cellStyle name="SAPBEXexcCritical4 2 4 9" xfId="34621" xr:uid="{10F6B987-CF6E-4502-8619-4744FF7184D2}"/>
    <cellStyle name="SAPBEXexcCritical4 2 5" xfId="2612" xr:uid="{86BDC3DF-8B0B-49FF-96B1-800A3CA184D6}"/>
    <cellStyle name="SAPBEXexcCritical4 2 5 2" xfId="9578" xr:uid="{52096592-55A2-44C0-97B4-A3FA126A4AFA}"/>
    <cellStyle name="SAPBEXexcCritical4 2 5 3" xfId="14696" xr:uid="{D0DF9D6D-CADA-4A8E-A0A5-18E4447FA7DC}"/>
    <cellStyle name="SAPBEXexcCritical4 2 5 4" xfId="9113" xr:uid="{1603DB7F-1634-41BD-BC96-2232C0500EC9}"/>
    <cellStyle name="SAPBEXexcCritical4 2 5 5" xfId="20719" xr:uid="{F60C9555-747E-4FC5-A096-BA8F7FEF05F9}"/>
    <cellStyle name="SAPBEXexcCritical4 2 5 6" xfId="24375" xr:uid="{E95C0992-5209-4816-B549-369A89B63BB5}"/>
    <cellStyle name="SAPBEXexcCritical4 2 5 7" xfId="27908" xr:uid="{7F03D359-35AB-44AC-8BD2-B2162F8AA639}"/>
    <cellStyle name="SAPBEXexcCritical4 2 5 8" xfId="31198" xr:uid="{D39B1345-FA72-4317-942E-AF1D87D074B5}"/>
    <cellStyle name="SAPBEXexcCritical4 2 5 9" xfId="34206" xr:uid="{92A63BF8-51D8-4D59-AE1C-3DEE979AF1E5}"/>
    <cellStyle name="SAPBEXexcCritical4 2 6" xfId="3980" xr:uid="{39DCECA1-561B-43A2-AB91-F3E47997DD3E}"/>
    <cellStyle name="SAPBEXexcCritical4 2 6 2" xfId="11192" xr:uid="{99EE34A6-7054-414E-8D70-2B29612FECCA}"/>
    <cellStyle name="SAPBEXexcCritical4 2 6 3" xfId="16445" xr:uid="{CC429E03-5AC9-41A2-B581-724C1E251516}"/>
    <cellStyle name="SAPBEXexcCritical4 2 6 4" xfId="18327" xr:uid="{23C55913-FB53-4ADF-8B16-63A4ECF023E4}"/>
    <cellStyle name="SAPBEXexcCritical4 2 6 5" xfId="22080" xr:uid="{144BF095-CAD6-41AD-8BF1-54E124EA9422}"/>
    <cellStyle name="SAPBEXexcCritical4 2 6 6" xfId="25745" xr:uid="{FB05D4F6-9A0A-4226-B8FB-39FE6CB463E2}"/>
    <cellStyle name="SAPBEXexcCritical4 2 6 7" xfId="29276" xr:uid="{3483AB6E-C051-4041-BEE2-B661402839B3}"/>
    <cellStyle name="SAPBEXexcCritical4 2 6 8" xfId="32544" xr:uid="{FC4E4F1F-7E41-42A7-B9AF-AA98F76D3394}"/>
    <cellStyle name="SAPBEXexcCritical4 2 7" xfId="3911" xr:uid="{40160FD7-26D7-4073-81A4-B67F745F8110}"/>
    <cellStyle name="SAPBEXexcCritical4 2 7 2" xfId="9130" xr:uid="{201B6376-8422-4AA1-A314-E03CCA089FD6}"/>
    <cellStyle name="SAPBEXexcCritical4 2 7 3" xfId="15338" xr:uid="{DEEAADEB-7BD9-4D48-B4A1-DF61656EBC1E}"/>
    <cellStyle name="SAPBEXexcCritical4 2 7 4" xfId="18258" xr:uid="{EEC5CD83-F88D-4486-BE67-D86AFA5C4D77}"/>
    <cellStyle name="SAPBEXexcCritical4 2 7 5" xfId="22011" xr:uid="{E0BD32DF-B923-4F42-A4EB-11FB217A0082}"/>
    <cellStyle name="SAPBEXexcCritical4 2 7 6" xfId="25676" xr:uid="{CE0914EF-3FF9-4227-965F-9AF81E7DE505}"/>
    <cellStyle name="SAPBEXexcCritical4 2 7 7" xfId="29207" xr:uid="{89D77D43-3CBB-4D6D-BC6B-6D1A9FBEE49B}"/>
    <cellStyle name="SAPBEXexcCritical4 2 7 8" xfId="32476" xr:uid="{AF6667D6-7353-4D57-8082-FF0A01C18EDC}"/>
    <cellStyle name="SAPBEXexcCritical4 2 8" xfId="4467" xr:uid="{DAD552A5-4F34-4348-A4BF-8ABEF6020223}"/>
    <cellStyle name="SAPBEXexcCritical4 2 8 2" xfId="12556" xr:uid="{79BA0C28-D414-4887-9C0E-7AF0EAEE5F26}"/>
    <cellStyle name="SAPBEXexcCritical4 2 8 3" xfId="13188" xr:uid="{91DC46AD-B76F-465B-85FA-3B73B6629518}"/>
    <cellStyle name="SAPBEXexcCritical4 2 8 4" xfId="18814" xr:uid="{B1C3DBCF-971D-4CC6-9ABD-6FF16E912844}"/>
    <cellStyle name="SAPBEXexcCritical4 2 8 5" xfId="22566" xr:uid="{5932B4F5-DC43-43DB-A692-09C327942351}"/>
    <cellStyle name="SAPBEXexcCritical4 2 8 6" xfId="26231" xr:uid="{C7CEEDFB-3A41-4DA2-914F-F19122E8B5CA}"/>
    <cellStyle name="SAPBEXexcCritical4 2 8 7" xfId="29763" xr:uid="{93BF9A7D-1063-4BED-92ED-B18CCC1DC51A}"/>
    <cellStyle name="SAPBEXexcCritical4 2 8 8" xfId="33025" xr:uid="{B1B86F41-EEBB-4260-A991-9229E43D6FD1}"/>
    <cellStyle name="SAPBEXexcCritical4 2 9" xfId="2158" xr:uid="{ECAA24F8-A3F1-45DB-9B8C-4B933246C5B2}"/>
    <cellStyle name="SAPBEXexcCritical4 2 9 2" xfId="9084" xr:uid="{C0D7AEEB-B239-4447-B9E8-B7035977ED3D}"/>
    <cellStyle name="SAPBEXexcCritical4 2 9 3" xfId="14812" xr:uid="{EC4DE262-6D6C-42CD-9227-80B5798EC68F}"/>
    <cellStyle name="SAPBEXexcCritical4 2 9 4" xfId="15409" xr:uid="{30BE4A6B-D71D-412F-BBBA-CCD6CAFCAC17}"/>
    <cellStyle name="SAPBEXexcCritical4 2 9 5" xfId="14738" xr:uid="{04CB7ED2-1DAD-4D26-8378-230912F9B3C1}"/>
    <cellStyle name="SAPBEXexcCritical4 2 9 6" xfId="20064" xr:uid="{45F9F9AA-CF44-4F7D-B445-4D6E586841C8}"/>
    <cellStyle name="SAPBEXexcCritical4 2 9 7" xfId="7519" xr:uid="{4A389D12-E1D0-4BC0-8EC1-5E30278E3E8F}"/>
    <cellStyle name="SAPBEXexcCritical4 2 9 8" xfId="27395" xr:uid="{563B5CEF-0012-4B95-8ABB-112BEE56C73B}"/>
    <cellStyle name="SAPBEXexcCritical4 20" xfId="16503" xr:uid="{06C0E276-6B4F-4B07-90F3-D58CF2EAE399}"/>
    <cellStyle name="SAPBEXexcCritical4 21" xfId="15315" xr:uid="{F107A722-9676-4EA9-805B-A9FF924ABE13}"/>
    <cellStyle name="SAPBEXexcCritical4 22" xfId="24031" xr:uid="{0D9BD207-EEA1-4EE1-8F28-53D88128B78E}"/>
    <cellStyle name="SAPBEXexcCritical4 23" xfId="14629" xr:uid="{2706DC41-6AD1-46E6-8DB6-44FA2809FCB4}"/>
    <cellStyle name="SAPBEXexcCritical4 3" xfId="1141" xr:uid="{578DC1FB-B7C4-4965-8BF0-5A05CFAAA507}"/>
    <cellStyle name="SAPBEXexcCritical4 3 10" xfId="10211" xr:uid="{A8542012-29A2-4B88-B96A-3169B4A16E28}"/>
    <cellStyle name="SAPBEXexcCritical4 3 11" xfId="14953" xr:uid="{AB654EAF-E7D3-43C7-BE12-8E87CCC9E291}"/>
    <cellStyle name="SAPBEXexcCritical4 3 12" xfId="8115" xr:uid="{5358DA20-1836-46D1-BC44-40FEB71D74BC}"/>
    <cellStyle name="SAPBEXexcCritical4 3 13" xfId="19812" xr:uid="{E0CE3F09-0ACE-4CCA-A616-E36D7C28BB74}"/>
    <cellStyle name="SAPBEXexcCritical4 3 14" xfId="23572" xr:uid="{B7126DAD-A6F3-49BE-AA2C-CCEA30D15455}"/>
    <cellStyle name="SAPBEXexcCritical4 3 15" xfId="27181" xr:uid="{41A4E11C-E573-4BD8-85F9-C8CEB19C5523}"/>
    <cellStyle name="SAPBEXexcCritical4 3 16" xfId="30640" xr:uid="{4FA6FDE1-79CD-4A85-8797-8902A967831B}"/>
    <cellStyle name="SAPBEXexcCritical4 3 17" xfId="35045" xr:uid="{1CCE03DC-FFDB-4074-A73C-EFB5E3EED7AE}"/>
    <cellStyle name="SAPBEXexcCritical4 3 2" xfId="1142" xr:uid="{220A7C40-67FD-4060-9C09-5381CF7B2EBC}"/>
    <cellStyle name="SAPBEXexcCritical4 3 2 10" xfId="13974" xr:uid="{38F5EC5B-C160-451F-9ECE-426594EE56E6}"/>
    <cellStyle name="SAPBEXexcCritical4 3 2 11" xfId="15690" xr:uid="{AC8CD0D4-0C68-4B3F-B7EA-BC5307AB8743}"/>
    <cellStyle name="SAPBEXexcCritical4 3 2 12" xfId="19811" xr:uid="{D4301B5B-7C2D-42C1-B4C5-0C6E4AC67460}"/>
    <cellStyle name="SAPBEXexcCritical4 3 2 13" xfId="23571" xr:uid="{BEB4C398-FA27-44E3-935F-28E357BA3CF4}"/>
    <cellStyle name="SAPBEXexcCritical4 3 2 14" xfId="27180" xr:uid="{9CE58109-152D-44FE-8323-ACE52958F9C8}"/>
    <cellStyle name="SAPBEXexcCritical4 3 2 15" xfId="30639" xr:uid="{869066AE-7285-439A-AECA-D673C2A72A80}"/>
    <cellStyle name="SAPBEXexcCritical4 3 2 2" xfId="1657" xr:uid="{4C3598C6-D230-40E7-9A26-4EEB8F7A83E0}"/>
    <cellStyle name="SAPBEXexcCritical4 3 2 2 10" xfId="8043" xr:uid="{B6F7180C-BFA0-4DE3-9CA1-AD551DC587FE}"/>
    <cellStyle name="SAPBEXexcCritical4 3 2 2 11" xfId="7725" xr:uid="{25DCE424-6F02-472F-8220-BAA2E41B1568}"/>
    <cellStyle name="SAPBEXexcCritical4 3 2 2 12" xfId="11647" xr:uid="{22ED0DB6-AC52-4D56-9892-F829E7DAC8BB}"/>
    <cellStyle name="SAPBEXexcCritical4 3 2 2 13" xfId="19866" xr:uid="{648F19D3-C5F6-4ED5-A217-7E6B67627C88}"/>
    <cellStyle name="SAPBEXexcCritical4 3 2 2 14" xfId="30502" xr:uid="{685F8C48-47D5-487C-A469-D48BB25653A9}"/>
    <cellStyle name="SAPBEXexcCritical4 3 2 2 2" xfId="2900" xr:uid="{59896BD6-5408-4DA2-89FD-CE8EDCBCF7E6}"/>
    <cellStyle name="SAPBEXexcCritical4 3 2 2 2 2" xfId="10149" xr:uid="{95AE10D7-6E65-4187-B803-64EBE13EA69A}"/>
    <cellStyle name="SAPBEXexcCritical4 3 2 2 2 3" xfId="13970" xr:uid="{7FB0BCDC-2F1F-45AC-B2EF-2E7FF8653C52}"/>
    <cellStyle name="SAPBEXexcCritical4 3 2 2 2 4" xfId="17248" xr:uid="{DB9C9F34-CFCD-4D23-81EF-7E7DC6E6975B}"/>
    <cellStyle name="SAPBEXexcCritical4 3 2 2 2 5" xfId="21006" xr:uid="{DF3B56C5-5650-4665-A8A4-B31CD44680D6}"/>
    <cellStyle name="SAPBEXexcCritical4 3 2 2 2 6" xfId="24667" xr:uid="{9585A0E1-D060-42E2-BAB5-7B4B986B0DE6}"/>
    <cellStyle name="SAPBEXexcCritical4 3 2 2 2 7" xfId="28196" xr:uid="{BD55F093-9759-4AA9-AA96-542EA0FC391E}"/>
    <cellStyle name="SAPBEXexcCritical4 3 2 2 2 8" xfId="31482" xr:uid="{E6A5FD48-D1A2-4395-93A3-9E3C161050E1}"/>
    <cellStyle name="SAPBEXexcCritical4 3 2 2 3" xfId="3406" xr:uid="{3D51A0C3-75C6-4816-ADF3-F0C22841E5CC}"/>
    <cellStyle name="SAPBEXexcCritical4 3 2 2 3 2" xfId="7453" xr:uid="{A2895CAD-B1F1-415D-BDDD-0A00B38F99FB}"/>
    <cellStyle name="SAPBEXexcCritical4 3 2 2 3 3" xfId="9247" xr:uid="{4337BEB8-2DBF-4786-BA31-5E95E4963954}"/>
    <cellStyle name="SAPBEXexcCritical4 3 2 2 3 4" xfId="17753" xr:uid="{FE8E530F-41C8-44C6-9DD8-7EA8CFB948A8}"/>
    <cellStyle name="SAPBEXexcCritical4 3 2 2 3 5" xfId="21509" xr:uid="{6CE9FDC6-0721-4B1B-9E07-DB6259AEAA39}"/>
    <cellStyle name="SAPBEXexcCritical4 3 2 2 3 6" xfId="25171" xr:uid="{6E2563D9-BA90-4855-BCF4-2E12E1ACAAD7}"/>
    <cellStyle name="SAPBEXexcCritical4 3 2 2 3 7" xfId="28702" xr:uid="{494AE6BD-BFAD-403D-A550-4E4DAB3C9AFC}"/>
    <cellStyle name="SAPBEXexcCritical4 3 2 2 3 8" xfId="31981" xr:uid="{BB3F88AC-CF12-4C17-B90F-35562D025E3B}"/>
    <cellStyle name="SAPBEXexcCritical4 3 2 2 4" xfId="445" xr:uid="{9E03039D-98CE-4709-9584-7C8E5BFBD7C1}"/>
    <cellStyle name="SAPBEXexcCritical4 3 2 2 4 2" xfId="9796" xr:uid="{4E2794E3-8888-4C53-9D55-DE2797B3DF2D}"/>
    <cellStyle name="SAPBEXexcCritical4 3 2 2 4 3" xfId="16941" xr:uid="{02A7AEB8-CBF6-4B52-AC3F-5865D45A466D}"/>
    <cellStyle name="SAPBEXexcCritical4 3 2 2 4 4" xfId="13175" xr:uid="{1A333C61-184D-43F4-A874-532F0C58E52B}"/>
    <cellStyle name="SAPBEXexcCritical4 3 2 2 4 5" xfId="20263" xr:uid="{9E0C04E7-6DE4-4BF2-B2B3-7048515A9F21}"/>
    <cellStyle name="SAPBEXexcCritical4 3 2 2 4 6" xfId="11994" xr:uid="{98AB19EB-FBEA-4400-A91D-2D8B45093F36}"/>
    <cellStyle name="SAPBEXexcCritical4 3 2 2 4 7" xfId="12193" xr:uid="{87DEA9AD-DD21-418C-A97B-83A468216F4A}"/>
    <cellStyle name="SAPBEXexcCritical4 3 2 2 4 8" xfId="23459" xr:uid="{FBD73EC5-4662-453F-B914-865C0D9F16C0}"/>
    <cellStyle name="SAPBEXexcCritical4 3 2 2 5" xfId="3898" xr:uid="{B2D5B6B9-4D8E-4B2E-8668-11494ABC5AEC}"/>
    <cellStyle name="SAPBEXexcCritical4 3 2 2 5 2" xfId="8714" xr:uid="{6EC2D767-6DAB-4945-9109-C8C4D08E76EB}"/>
    <cellStyle name="SAPBEXexcCritical4 3 2 2 5 3" xfId="13491" xr:uid="{8C9D10C8-4487-4094-9922-9157433D9A79}"/>
    <cellStyle name="SAPBEXexcCritical4 3 2 2 5 4" xfId="18245" xr:uid="{CB315AAE-8976-4B68-B96B-718ED99153F2}"/>
    <cellStyle name="SAPBEXexcCritical4 3 2 2 5 5" xfId="21998" xr:uid="{97F8FB85-A5D4-4E4B-8361-EDF4D1A996D4}"/>
    <cellStyle name="SAPBEXexcCritical4 3 2 2 5 6" xfId="25663" xr:uid="{5A5AAB0C-9A87-4573-BD6A-29D48B584174}"/>
    <cellStyle name="SAPBEXexcCritical4 3 2 2 5 7" xfId="29194" xr:uid="{6B788218-8B28-43D6-82E3-AEEC7BF3893F}"/>
    <cellStyle name="SAPBEXexcCritical4 3 2 2 5 8" xfId="32463" xr:uid="{DD1572B1-D043-4BBD-862E-1BF94ED09F16}"/>
    <cellStyle name="SAPBEXexcCritical4 3 2 2 6" xfId="3889" xr:uid="{B053A8DF-539D-43EC-9E9B-0A4924A306ED}"/>
    <cellStyle name="SAPBEXexcCritical4 3 2 2 6 2" xfId="7340" xr:uid="{74D0DAB3-C242-4E2C-B7A2-CB3748C61453}"/>
    <cellStyle name="SAPBEXexcCritical4 3 2 2 6 3" xfId="13420" xr:uid="{8B98D2FE-E652-4C87-A042-B839E5468B4E}"/>
    <cellStyle name="SAPBEXexcCritical4 3 2 2 6 4" xfId="18236" xr:uid="{811AE67F-E5DB-455A-AD01-F80777B30862}"/>
    <cellStyle name="SAPBEXexcCritical4 3 2 2 6 5" xfId="21989" xr:uid="{1747D01F-92D4-4119-A6A7-B75B5A886085}"/>
    <cellStyle name="SAPBEXexcCritical4 3 2 2 6 6" xfId="25654" xr:uid="{D767C619-8121-412A-A315-7D8CD431C22D}"/>
    <cellStyle name="SAPBEXexcCritical4 3 2 2 6 7" xfId="29185" xr:uid="{3B38A293-AF28-4D1A-92DC-5A2DFD04B22C}"/>
    <cellStyle name="SAPBEXexcCritical4 3 2 2 6 8" xfId="32454" xr:uid="{A696D348-1B4C-4051-B6B6-E925C345169E}"/>
    <cellStyle name="SAPBEXexcCritical4 3 2 2 7" xfId="4920" xr:uid="{A090173D-737A-4DAE-88BD-E4A727484413}"/>
    <cellStyle name="SAPBEXexcCritical4 3 2 2 7 2" xfId="12125" xr:uid="{5EC1BB14-DC20-453C-B2D1-7D09FBBD4507}"/>
    <cellStyle name="SAPBEXexcCritical4 3 2 2 7 3" xfId="9214" xr:uid="{FEA3C691-D533-41F9-A3A4-464DA77B47F7}"/>
    <cellStyle name="SAPBEXexcCritical4 3 2 2 7 4" xfId="19267" xr:uid="{FC70A891-DABC-4241-9E38-E810C8749770}"/>
    <cellStyle name="SAPBEXexcCritical4 3 2 2 7 5" xfId="23018" xr:uid="{5176EA81-79DC-44D5-A7D6-0900F89EDB12}"/>
    <cellStyle name="SAPBEXexcCritical4 3 2 2 7 6" xfId="26684" xr:uid="{BE2807F0-CF6B-4F37-AFFF-E3274C6575A1}"/>
    <cellStyle name="SAPBEXexcCritical4 3 2 2 7 7" xfId="30216" xr:uid="{E0D70FEC-6941-4AE7-BBFC-D59DC47A9CF2}"/>
    <cellStyle name="SAPBEXexcCritical4 3 2 2 7 8" xfId="33471" xr:uid="{C1390253-39D5-456E-94C9-2C7E3905E27D}"/>
    <cellStyle name="SAPBEXexcCritical4 3 2 2 8" xfId="9115" xr:uid="{8C6C08CA-7F4E-4C38-B543-246955482985}"/>
    <cellStyle name="SAPBEXexcCritical4 3 2 2 9" xfId="11668" xr:uid="{EB8CF261-0C52-4303-9A9A-ED6645A60310}"/>
    <cellStyle name="SAPBEXexcCritical4 3 2 3" xfId="2426" xr:uid="{AC32A3F2-464F-4EE3-8944-476A1F008370}"/>
    <cellStyle name="SAPBEXexcCritical4 3 2 3 2" xfId="10831" xr:uid="{40BF177F-533C-4D53-B644-0A2E1E4EECAD}"/>
    <cellStyle name="SAPBEXexcCritical4 3 2 3 3" xfId="16576" xr:uid="{141654F2-25D2-4C3E-A386-6B1CC4C22353}"/>
    <cellStyle name="SAPBEXexcCritical4 3 2 3 4" xfId="14979" xr:uid="{282B2707-1819-4AE0-A3EC-2D45AF9BA78E}"/>
    <cellStyle name="SAPBEXexcCritical4 3 2 3 5" xfId="19413" xr:uid="{6B96C838-7ADD-47AE-8B4B-412D14702847}"/>
    <cellStyle name="SAPBEXexcCritical4 3 2 3 6" xfId="23169" xr:uid="{3248BC0E-FE49-43C0-9F90-35C955EE2127}"/>
    <cellStyle name="SAPBEXexcCritical4 3 2 3 7" xfId="26825" xr:uid="{E46B6242-F8C3-44AF-AA72-273236516649}"/>
    <cellStyle name="SAPBEXexcCritical4 3 2 3 8" xfId="30288" xr:uid="{758C74D1-3AD9-4121-9743-D1FE201D5EF4}"/>
    <cellStyle name="SAPBEXexcCritical4 3 2 4" xfId="1880" xr:uid="{657518BB-B0F6-47DD-9483-01B6DAD4B691}"/>
    <cellStyle name="SAPBEXexcCritical4 3 2 4 2" xfId="11173" xr:uid="{AEF8A06D-65A0-40CC-ADE3-F73C132DABFC}"/>
    <cellStyle name="SAPBEXexcCritical4 3 2 4 3" xfId="16460" xr:uid="{08A4CF02-8F32-4B92-BC73-464D64714369}"/>
    <cellStyle name="SAPBEXexcCritical4 3 2 4 4" xfId="7132" xr:uid="{E094646C-BBA5-4BF4-8650-FEDF27A002EC}"/>
    <cellStyle name="SAPBEXexcCritical4 3 2 4 5" xfId="7745" xr:uid="{F2B60D48-707F-4A48-A8B6-1FFA468B126C}"/>
    <cellStyle name="SAPBEXexcCritical4 3 2 4 6" xfId="23252" xr:uid="{DA0D43A7-24DA-42D4-8AE6-D21003748A23}"/>
    <cellStyle name="SAPBEXexcCritical4 3 2 4 7" xfId="27681" xr:uid="{E747C58C-3F3C-4412-8F15-B1ACBBA7DD37}"/>
    <cellStyle name="SAPBEXexcCritical4 3 2 4 8" xfId="27281" xr:uid="{5A35AC31-72F2-4CE7-960C-244A5FFE7773}"/>
    <cellStyle name="SAPBEXexcCritical4 3 2 5" xfId="3147" xr:uid="{D4B55ADF-7B8A-44EA-A8DE-08357AF3793D}"/>
    <cellStyle name="SAPBEXexcCritical4 3 2 5 2" xfId="10136" xr:uid="{63FC5B2F-A476-4EBA-BDCF-1DFCB266EB37}"/>
    <cellStyle name="SAPBEXexcCritical4 3 2 5 3" xfId="13926" xr:uid="{A771935C-16C9-4BC3-9257-C26BBC0CAFA9}"/>
    <cellStyle name="SAPBEXexcCritical4 3 2 5 4" xfId="17494" xr:uid="{2A0CA05E-C956-4906-B085-68E07E1F415D}"/>
    <cellStyle name="SAPBEXexcCritical4 3 2 5 5" xfId="21250" xr:uid="{E082B030-176A-4295-81DD-0CF6CCF51B28}"/>
    <cellStyle name="SAPBEXexcCritical4 3 2 5 6" xfId="24912" xr:uid="{D1E2D562-6E2F-4B95-8DC8-B81607EF16AA}"/>
    <cellStyle name="SAPBEXexcCritical4 3 2 5 7" xfId="28443" xr:uid="{9CE4D55B-4135-46A7-B590-DF44BAF5D7BC}"/>
    <cellStyle name="SAPBEXexcCritical4 3 2 5 8" xfId="31724" xr:uid="{7F2E313B-7B5C-409D-A97E-FFB19FE1087D}"/>
    <cellStyle name="SAPBEXexcCritical4 3 2 6" xfId="4192" xr:uid="{7B347EA2-487C-466A-B311-C9D6C46EBD48}"/>
    <cellStyle name="SAPBEXexcCritical4 3 2 6 2" xfId="6864" xr:uid="{9E2FF166-77DC-4D66-B4CB-B58EA579AF26}"/>
    <cellStyle name="SAPBEXexcCritical4 3 2 6 3" xfId="13163" xr:uid="{394A6F64-6068-4352-A7D3-33BD293A60D4}"/>
    <cellStyle name="SAPBEXexcCritical4 3 2 6 4" xfId="18539" xr:uid="{D16C0BD1-532B-4105-AD14-8538F732253F}"/>
    <cellStyle name="SAPBEXexcCritical4 3 2 6 5" xfId="22292" xr:uid="{336FDEBB-4AD1-48BD-9479-22B020F9059A}"/>
    <cellStyle name="SAPBEXexcCritical4 3 2 6 6" xfId="25957" xr:uid="{B57DEEF3-1FE5-4A00-BDDE-564F73D92DC2}"/>
    <cellStyle name="SAPBEXexcCritical4 3 2 6 7" xfId="29488" xr:uid="{5DD328C9-DB42-4DF5-A4E6-0D68C0B4CDAB}"/>
    <cellStyle name="SAPBEXexcCritical4 3 2 6 8" xfId="32753" xr:uid="{CC3FCE1E-886C-43C9-A50B-40B51B42ABDA}"/>
    <cellStyle name="SAPBEXexcCritical4 3 2 7" xfId="4234" xr:uid="{DE048168-12DC-4410-86F3-1475937A37D3}"/>
    <cellStyle name="SAPBEXexcCritical4 3 2 7 2" xfId="6970" xr:uid="{14A8705D-57AF-451E-8331-D72E168337C3}"/>
    <cellStyle name="SAPBEXexcCritical4 3 2 7 3" xfId="8011" xr:uid="{2CBD88BF-3DE3-48C3-A577-1F9200B9D975}"/>
    <cellStyle name="SAPBEXexcCritical4 3 2 7 4" xfId="18581" xr:uid="{46B937D0-20DF-423F-B465-C16B37CFB350}"/>
    <cellStyle name="SAPBEXexcCritical4 3 2 7 5" xfId="22333" xr:uid="{8FFF7A6B-E237-49D5-9529-AED9EDAE6CDD}"/>
    <cellStyle name="SAPBEXexcCritical4 3 2 7 6" xfId="25999" xr:uid="{6F341977-F999-48B0-9F1B-444061950F49}"/>
    <cellStyle name="SAPBEXexcCritical4 3 2 7 7" xfId="29530" xr:uid="{1CF17825-B641-494E-A7EA-20D65245795C}"/>
    <cellStyle name="SAPBEXexcCritical4 3 2 7 8" xfId="32793" xr:uid="{2FDD205F-C66F-4EC7-922D-FF53AB4BCDB9}"/>
    <cellStyle name="SAPBEXexcCritical4 3 2 8" xfId="3939" xr:uid="{E99D5C57-F247-46E1-99EC-0EA49AEBB5CB}"/>
    <cellStyle name="SAPBEXexcCritical4 3 2 8 2" xfId="8580" xr:uid="{70007845-CA14-47DD-8104-514BB79A856A}"/>
    <cellStyle name="SAPBEXexcCritical4 3 2 8 3" xfId="14402" xr:uid="{07FEB9F8-4F7C-4041-824B-F8B27A5D5918}"/>
    <cellStyle name="SAPBEXexcCritical4 3 2 8 4" xfId="18286" xr:uid="{C9CDE303-0450-417E-88A2-8D81C758F217}"/>
    <cellStyle name="SAPBEXexcCritical4 3 2 8 5" xfId="22039" xr:uid="{71E9D51E-C1A9-4914-B332-B914151F028D}"/>
    <cellStyle name="SAPBEXexcCritical4 3 2 8 6" xfId="25704" xr:uid="{A2880C7D-40B2-450F-B170-6360B7DB7748}"/>
    <cellStyle name="SAPBEXexcCritical4 3 2 8 7" xfId="29235" xr:uid="{24B47BE1-6EF7-4F4C-8B6E-EDDCFB397D9B}"/>
    <cellStyle name="SAPBEXexcCritical4 3 2 8 8" xfId="32503" xr:uid="{A9B7A726-9054-407F-B92E-1B3CFB5D7619}"/>
    <cellStyle name="SAPBEXexcCritical4 3 2 9" xfId="9708" xr:uid="{68C66BD4-5DD8-41E4-99D9-910D0283CEBC}"/>
    <cellStyle name="SAPBEXexcCritical4 3 3" xfId="1656" xr:uid="{868591FA-8E98-4D48-BB63-2E1A82A4BA63}"/>
    <cellStyle name="SAPBEXexcCritical4 3 3 10" xfId="13415" xr:uid="{9EAF99D8-B4D6-49CF-8BD8-8B0815BB536C}"/>
    <cellStyle name="SAPBEXexcCritical4 3 3 11" xfId="14287" xr:uid="{85F380EE-D502-4585-816D-F26A56490E5D}"/>
    <cellStyle name="SAPBEXexcCritical4 3 3 12" xfId="16375" xr:uid="{C4DA5518-0933-4C4D-B340-A2CE0F8E1C4D}"/>
    <cellStyle name="SAPBEXexcCritical4 3 3 13" xfId="27011" xr:uid="{B2EFEE3E-4A72-4CB0-978E-5A633012F1C7}"/>
    <cellStyle name="SAPBEXexcCritical4 3 3 14" xfId="30904" xr:uid="{7D0E3514-3658-491C-AC04-0D1383038692}"/>
    <cellStyle name="SAPBEXexcCritical4 3 3 2" xfId="2899" xr:uid="{2921BC15-36CD-401D-A818-7DF7168B8042}"/>
    <cellStyle name="SAPBEXexcCritical4 3 3 2 2" xfId="7232" xr:uid="{B93BC54F-C6E1-4B14-9307-3020D5E27835}"/>
    <cellStyle name="SAPBEXexcCritical4 3 3 2 3" xfId="14850" xr:uid="{3FBF0659-EED8-4FB7-8900-36740FCEA82D}"/>
    <cellStyle name="SAPBEXexcCritical4 3 3 2 4" xfId="17247" xr:uid="{EA771959-CD16-45E6-ACE2-06C06A821D02}"/>
    <cellStyle name="SAPBEXexcCritical4 3 3 2 5" xfId="21005" xr:uid="{B51E8589-A236-474B-BE5B-1F8434179215}"/>
    <cellStyle name="SAPBEXexcCritical4 3 3 2 6" xfId="24666" xr:uid="{C6497375-1066-42F3-9B65-E82A6E86820A}"/>
    <cellStyle name="SAPBEXexcCritical4 3 3 2 7" xfId="28195" xr:uid="{5B931187-E0D0-4D1E-B77D-4059B94D2759}"/>
    <cellStyle name="SAPBEXexcCritical4 3 3 2 8" xfId="31481" xr:uid="{EE8E9452-6600-4943-8F8C-CAAE576E0F48}"/>
    <cellStyle name="SAPBEXexcCritical4 3 3 3" xfId="3405" xr:uid="{7422CB9C-BB67-400D-8A8A-D37C690E9A5B}"/>
    <cellStyle name="SAPBEXexcCritical4 3 3 3 2" xfId="8342" xr:uid="{79EF518C-4B71-4AF9-BB44-B0A155547D15}"/>
    <cellStyle name="SAPBEXexcCritical4 3 3 3 3" xfId="13804" xr:uid="{B87C6981-89A5-4587-968E-0C16DDFFAC47}"/>
    <cellStyle name="SAPBEXexcCritical4 3 3 3 4" xfId="17752" xr:uid="{8F770F06-FC34-4BAE-9B2F-45A60ACD33AC}"/>
    <cellStyle name="SAPBEXexcCritical4 3 3 3 5" xfId="21508" xr:uid="{62804898-E972-4F2D-AD63-BEACD420D4E2}"/>
    <cellStyle name="SAPBEXexcCritical4 3 3 3 6" xfId="25170" xr:uid="{F8770D46-DA17-4B7B-B484-B7284FAA82B5}"/>
    <cellStyle name="SAPBEXexcCritical4 3 3 3 7" xfId="28701" xr:uid="{C2E5FA59-AD59-4FBF-BB50-0E964EB12B75}"/>
    <cellStyle name="SAPBEXexcCritical4 3 3 3 8" xfId="31980" xr:uid="{A8D3AD32-01EC-4AF4-A8D6-7BF9354D3468}"/>
    <cellStyle name="SAPBEXexcCritical4 3 3 4" xfId="2332" xr:uid="{6A491453-B9D0-421C-A58E-9A0AE1AFC364}"/>
    <cellStyle name="SAPBEXexcCritical4 3 3 4 2" xfId="9500" xr:uid="{C3B4295D-938F-4ADC-A818-9357B44F7EEB}"/>
    <cellStyle name="SAPBEXexcCritical4 3 3 4 3" xfId="9547" xr:uid="{423D88AC-0404-44D6-8790-F64B44F1058C}"/>
    <cellStyle name="SAPBEXexcCritical4 3 3 4 4" xfId="7494" xr:uid="{C9DBA302-B72D-4C1D-B9BB-6623DEB3B5C1}"/>
    <cellStyle name="SAPBEXexcCritical4 3 3 4 5" xfId="19432" xr:uid="{DE33F52C-A804-436B-9C9D-71C6CA5C4C1A}"/>
    <cellStyle name="SAPBEXexcCritical4 3 3 4 6" xfId="23186" xr:uid="{6D582155-ADDD-4047-B333-829A3E114A5F}"/>
    <cellStyle name="SAPBEXexcCritical4 3 3 4 7" xfId="26845" xr:uid="{7A213D07-5357-4C19-99BC-B40A14275B87}"/>
    <cellStyle name="SAPBEXexcCritical4 3 3 4 8" xfId="27424" xr:uid="{002B325F-2BB5-4D44-82D2-BE1D0DF6E43A}"/>
    <cellStyle name="SAPBEXexcCritical4 3 3 5" xfId="3888" xr:uid="{693CF441-FAD4-4B04-9853-BABCF1D31401}"/>
    <cellStyle name="SAPBEXexcCritical4 3 3 5 2" xfId="8661" xr:uid="{ED396688-F27D-4CFC-B98B-7A9488A73A5A}"/>
    <cellStyle name="SAPBEXexcCritical4 3 3 5 3" xfId="7754" xr:uid="{9F1FF886-6F60-489A-B38B-8CE1A0146E09}"/>
    <cellStyle name="SAPBEXexcCritical4 3 3 5 4" xfId="18235" xr:uid="{B2E20C93-BDA1-42B7-B09E-A99DF3D81E14}"/>
    <cellStyle name="SAPBEXexcCritical4 3 3 5 5" xfId="21988" xr:uid="{AE6BCE39-D76A-4F38-94B0-18E91072ECC6}"/>
    <cellStyle name="SAPBEXexcCritical4 3 3 5 6" xfId="25653" xr:uid="{F969DA39-8447-40AD-8E61-7E2D49B41C5D}"/>
    <cellStyle name="SAPBEXexcCritical4 3 3 5 7" xfId="29184" xr:uid="{6A776320-0FB5-4B51-8A30-F83E38F344C1}"/>
    <cellStyle name="SAPBEXexcCritical4 3 3 5 8" xfId="32453" xr:uid="{0AA59DE3-654D-4DA4-B0DC-0E91AA2F4897}"/>
    <cellStyle name="SAPBEXexcCritical4 3 3 6" xfId="3952" xr:uid="{04BF2BCD-3CA5-4DCD-A875-055210D093A1}"/>
    <cellStyle name="SAPBEXexcCritical4 3 3 6 2" xfId="12996" xr:uid="{E4787BEE-8EA6-4F78-AD00-CD31B2DB4519}"/>
    <cellStyle name="SAPBEXexcCritical4 3 3 6 3" xfId="7529" xr:uid="{4C1DA5D2-8C5A-4DA3-B2AC-F4C765279834}"/>
    <cellStyle name="SAPBEXexcCritical4 3 3 6 4" xfId="18299" xr:uid="{9AB5DE39-C1C1-4239-859D-5A733C9EB50E}"/>
    <cellStyle name="SAPBEXexcCritical4 3 3 6 5" xfId="22052" xr:uid="{C070A322-4EBF-4071-83E1-12D001921D15}"/>
    <cellStyle name="SAPBEXexcCritical4 3 3 6 6" xfId="25717" xr:uid="{30D9434C-BC43-40B4-8AF7-12212258227C}"/>
    <cellStyle name="SAPBEXexcCritical4 3 3 6 7" xfId="29248" xr:uid="{C90DD605-3A25-4E12-8A60-DCCF8D0DB753}"/>
    <cellStyle name="SAPBEXexcCritical4 3 3 6 8" xfId="32516" xr:uid="{12F930FC-42D3-4B5D-BB40-611695191B77}"/>
    <cellStyle name="SAPBEXexcCritical4 3 3 7" xfId="4069" xr:uid="{96CC273D-DD13-47A1-A7AD-9283DD46C5F2}"/>
    <cellStyle name="SAPBEXexcCritical4 3 3 7 2" xfId="13133" xr:uid="{7E43BAAB-B7A5-4F81-B66C-5A23C71F9F94}"/>
    <cellStyle name="SAPBEXexcCritical4 3 3 7 3" xfId="7272" xr:uid="{41CC0351-B6DD-43EF-B1B7-030E4F53EBD1}"/>
    <cellStyle name="SAPBEXexcCritical4 3 3 7 4" xfId="18416" xr:uid="{0A4E8B74-E94B-4169-960E-FA6C5828576D}"/>
    <cellStyle name="SAPBEXexcCritical4 3 3 7 5" xfId="22169" xr:uid="{AC6FC276-C9DF-4E15-8B2B-3DC9D63C00F3}"/>
    <cellStyle name="SAPBEXexcCritical4 3 3 7 6" xfId="25834" xr:uid="{332B87BD-3007-483B-B446-0B264A6B6A2F}"/>
    <cellStyle name="SAPBEXexcCritical4 3 3 7 7" xfId="29365" xr:uid="{F9C1B85F-1F69-4F0A-876E-3B70B9337333}"/>
    <cellStyle name="SAPBEXexcCritical4 3 3 7 8" xfId="32632" xr:uid="{0D1B31CF-10ED-401F-9878-D8A448AA000A}"/>
    <cellStyle name="SAPBEXexcCritical4 3 3 8" xfId="10456" xr:uid="{1EB792FF-5E43-481E-9AD3-39DD647F04F8}"/>
    <cellStyle name="SAPBEXexcCritical4 3 3 9" xfId="16930" xr:uid="{C2D2263F-30B2-48B9-9159-AB977B1714BF}"/>
    <cellStyle name="SAPBEXexcCritical4 3 4" xfId="2425" xr:uid="{0B12B000-0D00-4418-BB6A-4956959C9678}"/>
    <cellStyle name="SAPBEXexcCritical4 3 4 2" xfId="8436" xr:uid="{04BA9E32-827D-4EBC-9C77-5BA8BBF5610D}"/>
    <cellStyle name="SAPBEXexcCritical4 3 4 3" xfId="13592" xr:uid="{7BA320A8-407B-4A4B-8275-98328BB8E4FF}"/>
    <cellStyle name="SAPBEXexcCritical4 3 4 4" xfId="15092" xr:uid="{3AE7C808-8F46-40C7-BA4E-F3C86F27670A}"/>
    <cellStyle name="SAPBEXexcCritical4 3 4 5" xfId="19414" xr:uid="{647F430C-B9B7-454E-B334-8CA7E695DCB6}"/>
    <cellStyle name="SAPBEXexcCritical4 3 4 6" xfId="19661" xr:uid="{0AF89B14-27FF-4838-B29A-6B43DC491655}"/>
    <cellStyle name="SAPBEXexcCritical4 3 4 7" xfId="26826" xr:uid="{0CD3DAC1-8936-407B-BBE3-A177B235B954}"/>
    <cellStyle name="SAPBEXexcCritical4 3 4 8" xfId="30289" xr:uid="{A08B6479-6F31-41E4-81B5-31077036832A}"/>
    <cellStyle name="SAPBEXexcCritical4 3 5" xfId="2148" xr:uid="{4DC7F4AE-B97C-45FD-91F4-7F788C57310B}"/>
    <cellStyle name="SAPBEXexcCritical4 3 5 2" xfId="8355" xr:uid="{E3D6DFEF-743C-45B6-8FBC-2977C19DC154}"/>
    <cellStyle name="SAPBEXexcCritical4 3 5 3" xfId="10368" xr:uid="{7FE21806-C171-4C11-8553-304DF3847CE1}"/>
    <cellStyle name="SAPBEXexcCritical4 3 5 4" xfId="15254" xr:uid="{E75CFCBB-0ACC-4AC5-95DA-3C4D12277500}"/>
    <cellStyle name="SAPBEXexcCritical4 3 5 5" xfId="15249" xr:uid="{E83BC0A1-1CD9-4259-94E1-3A904E2F8B11}"/>
    <cellStyle name="SAPBEXexcCritical4 3 5 6" xfId="20057" xr:uid="{D19AEA71-CD97-403F-A852-F9F7DD83ED68}"/>
    <cellStyle name="SAPBEXexcCritical4 3 5 7" xfId="20700" xr:uid="{37F58C7A-676A-4A3A-B742-44FECF8C795F}"/>
    <cellStyle name="SAPBEXexcCritical4 3 5 8" xfId="24012" xr:uid="{73A93283-1E85-4301-B609-17AFC3528B6D}"/>
    <cellStyle name="SAPBEXexcCritical4 3 6" xfId="2637" xr:uid="{D4AE2F2E-09EE-4D19-8E84-19908CCD65E9}"/>
    <cellStyle name="SAPBEXexcCritical4 3 6 2" xfId="11204" xr:uid="{CEBB459B-90B8-4F1B-80B9-8E8874903056}"/>
    <cellStyle name="SAPBEXexcCritical4 3 6 3" xfId="16438" xr:uid="{DC26E262-CAB9-4EA5-A8A9-0B604E60FBC6}"/>
    <cellStyle name="SAPBEXexcCritical4 3 6 4" xfId="7674" xr:uid="{FEBEB9B7-2FD5-4728-8770-C32FEC153617}"/>
    <cellStyle name="SAPBEXexcCritical4 3 6 5" xfId="20744" xr:uid="{F7B67FED-C808-45A9-AE1A-D89009A65DC8}"/>
    <cellStyle name="SAPBEXexcCritical4 3 6 6" xfId="24404" xr:uid="{95A0AA0B-88B4-46A3-814A-B845117EBFB1}"/>
    <cellStyle name="SAPBEXexcCritical4 3 6 7" xfId="27933" xr:uid="{40F66489-FEF5-4ED6-8C61-34DDE5416621}"/>
    <cellStyle name="SAPBEXexcCritical4 3 6 8" xfId="31222" xr:uid="{B514E71C-4DE7-4730-8F97-5D4E0500CC0D}"/>
    <cellStyle name="SAPBEXexcCritical4 3 7" xfId="3943" xr:uid="{C4BBFA52-4D3A-435C-9F13-74E4EF20A7EE}"/>
    <cellStyle name="SAPBEXexcCritical4 3 7 2" xfId="8328" xr:uid="{325141A1-12F2-49BE-A1C4-3D4B1D943C8C}"/>
    <cellStyle name="SAPBEXexcCritical4 3 7 3" xfId="11084" xr:uid="{C854B188-9672-4BB6-8BBD-E3541FCD2539}"/>
    <cellStyle name="SAPBEXexcCritical4 3 7 4" xfId="18290" xr:uid="{F0BE2453-867F-4EC9-BE27-DD3F12D83FC5}"/>
    <cellStyle name="SAPBEXexcCritical4 3 7 5" xfId="22043" xr:uid="{583069A1-FFAD-447D-9C3D-DDB7FB9F4628}"/>
    <cellStyle name="SAPBEXexcCritical4 3 7 6" xfId="25708" xr:uid="{55B11B21-6904-4C4A-931E-B087468A1E14}"/>
    <cellStyle name="SAPBEXexcCritical4 3 7 7" xfId="29239" xr:uid="{5C4BF4A1-8785-4D57-8CEB-DF7270C22BFB}"/>
    <cellStyle name="SAPBEXexcCritical4 3 7 8" xfId="32507" xr:uid="{26FA5DCE-0286-4ACC-A5DF-37DD921F6762}"/>
    <cellStyle name="SAPBEXexcCritical4 3 8" xfId="2334" xr:uid="{499F09B1-B9C6-42B8-AB88-B37F430F233C}"/>
    <cellStyle name="SAPBEXexcCritical4 3 8 2" xfId="9983" xr:uid="{24BCD472-338F-4098-B090-6F78D0D9ED99}"/>
    <cellStyle name="SAPBEXexcCritical4 3 8 3" xfId="13535" xr:uid="{C360CBD9-C10A-4294-B206-5FDD21A3D927}"/>
    <cellStyle name="SAPBEXexcCritical4 3 8 4" xfId="16674" xr:uid="{2550F991-C05D-4D83-A6A4-41847182E370}"/>
    <cellStyle name="SAPBEXexcCritical4 3 8 5" xfId="19431" xr:uid="{35E7A170-BF59-4191-8BFA-675AE6CEACA2}"/>
    <cellStyle name="SAPBEXexcCritical4 3 8 6" xfId="8612" xr:uid="{B4280954-B043-43A0-847D-3B1B3D63FE7E}"/>
    <cellStyle name="SAPBEXexcCritical4 3 8 7" xfId="23877" xr:uid="{381C7556-F561-4B87-9316-3F7A3D7E5AAF}"/>
    <cellStyle name="SAPBEXexcCritical4 3 8 8" xfId="27423" xr:uid="{A67755E5-98CE-4951-AA4F-D8E56352C30B}"/>
    <cellStyle name="SAPBEXexcCritical4 3 9" xfId="3575" xr:uid="{9F9523B1-4E72-458A-89D5-5F6ACB2F9ADC}"/>
    <cellStyle name="SAPBEXexcCritical4 3 9 2" xfId="9918" xr:uid="{E0044B0F-E587-47C0-B5BB-D8027A77061A}"/>
    <cellStyle name="SAPBEXexcCritical4 3 9 3" xfId="12984" xr:uid="{A6E2624E-C1E2-4A19-B19F-041B1296C1CF}"/>
    <cellStyle name="SAPBEXexcCritical4 3 9 4" xfId="17922" xr:uid="{E6BFE797-2DC7-4550-A687-D2A7C2B8C68B}"/>
    <cellStyle name="SAPBEXexcCritical4 3 9 5" xfId="21678" xr:uid="{600E7E97-0FA7-4EAE-A6F0-BC1A508E4EA0}"/>
    <cellStyle name="SAPBEXexcCritical4 3 9 6" xfId="25340" xr:uid="{7CF2E765-BFA0-4665-9CE0-0670D84FBEFD}"/>
    <cellStyle name="SAPBEXexcCritical4 3 9 7" xfId="28871" xr:uid="{CEEE3849-2039-4594-9D1A-24D5C6012043}"/>
    <cellStyle name="SAPBEXexcCritical4 3 9 8" xfId="32149" xr:uid="{A4855B54-FE91-4482-954F-BA6003008595}"/>
    <cellStyle name="SAPBEXexcCritical4 4" xfId="1143" xr:uid="{C4F5D4A6-5BD8-4558-9850-9A3C77AF5E06}"/>
    <cellStyle name="SAPBEXexcCritical4 4 10" xfId="13590" xr:uid="{DFB15B28-1BE2-45A8-9851-85B821E79351}"/>
    <cellStyle name="SAPBEXexcCritical4 4 11" xfId="11892" xr:uid="{A18B14E0-1EAC-4CA8-98C4-0CC18DC0AA15}"/>
    <cellStyle name="SAPBEXexcCritical4 4 12" xfId="19810" xr:uid="{DA1522A3-0031-4B7C-B99F-17C683794997}"/>
    <cellStyle name="SAPBEXexcCritical4 4 13" xfId="23570" xr:uid="{893E81E3-DAE0-4A6A-8C62-44AA5DB646F4}"/>
    <cellStyle name="SAPBEXexcCritical4 4 14" xfId="27179" xr:uid="{7BF377A9-DBFF-48C9-BCE7-B8E5AAC3026C}"/>
    <cellStyle name="SAPBEXexcCritical4 4 15" xfId="30638" xr:uid="{2C813C04-0888-4DA0-B4F4-40E40B9B9FE3}"/>
    <cellStyle name="SAPBEXexcCritical4 4 2" xfId="1658" xr:uid="{72C17EBB-15DA-4A2C-8848-0E0F2EF2DF3F}"/>
    <cellStyle name="SAPBEXexcCritical4 4 2 10" xfId="8289" xr:uid="{5E761BAA-89E3-4506-94FB-5511667984B6}"/>
    <cellStyle name="SAPBEXexcCritical4 4 2 11" xfId="19599" xr:uid="{BB6C5128-A367-496C-B053-1442F7CE06B5}"/>
    <cellStyle name="SAPBEXexcCritical4 4 2 12" xfId="20590" xr:uid="{820E67C3-4733-49F2-91E6-8E006783DF8F}"/>
    <cellStyle name="SAPBEXexcCritical4 4 2 13" xfId="27006" xr:uid="{CF36F619-379A-44E1-AB76-B6502AE9D4D4}"/>
    <cellStyle name="SAPBEXexcCritical4 4 2 14" xfId="30897" xr:uid="{DC54856C-83DA-4B5D-AC05-AF647AA8BEC5}"/>
    <cellStyle name="SAPBEXexcCritical4 4 2 2" xfId="2901" xr:uid="{A2C050A1-B7E4-45E6-A8FC-C92A52E4FE0C}"/>
    <cellStyle name="SAPBEXexcCritical4 4 2 2 2" xfId="9647" xr:uid="{EE5DF009-B027-4973-8B52-1132FABCF932}"/>
    <cellStyle name="SAPBEXexcCritical4 4 2 2 3" xfId="14520" xr:uid="{EF405BDA-02BB-41B5-A410-9C7618D8B413}"/>
    <cellStyle name="SAPBEXexcCritical4 4 2 2 4" xfId="17249" xr:uid="{5A2F40D6-9EDF-4C3A-82FA-BFFE0C62DDC9}"/>
    <cellStyle name="SAPBEXexcCritical4 4 2 2 5" xfId="21007" xr:uid="{FF153D72-9605-478B-933B-1659CD487993}"/>
    <cellStyle name="SAPBEXexcCritical4 4 2 2 6" xfId="24668" xr:uid="{5B5E1464-95A3-4F40-8D10-878579A41570}"/>
    <cellStyle name="SAPBEXexcCritical4 4 2 2 7" xfId="28197" xr:uid="{4ACE5B7C-0C9C-4E96-8917-532B0979A5AF}"/>
    <cellStyle name="SAPBEXexcCritical4 4 2 2 8" xfId="31483" xr:uid="{F7B3402A-B82E-4EEC-9B20-F77B65116229}"/>
    <cellStyle name="SAPBEXexcCritical4 4 2 3" xfId="3407" xr:uid="{394CC72B-93C6-495B-9F0C-ED21A131FD95}"/>
    <cellStyle name="SAPBEXexcCritical4 4 2 3 2" xfId="8233" xr:uid="{2BEBFB59-A634-4957-AB8A-0F41871F22D1}"/>
    <cellStyle name="SAPBEXexcCritical4 4 2 3 3" xfId="13376" xr:uid="{6C831288-72BE-48CB-B70A-0462453E4A6D}"/>
    <cellStyle name="SAPBEXexcCritical4 4 2 3 4" xfId="17754" xr:uid="{1D273142-F73C-4B7F-AD07-FC0B2D659005}"/>
    <cellStyle name="SAPBEXexcCritical4 4 2 3 5" xfId="21510" xr:uid="{00C75C66-EEF8-45D0-94D6-2C7E33A78544}"/>
    <cellStyle name="SAPBEXexcCritical4 4 2 3 6" xfId="25172" xr:uid="{6A08FB52-4377-4D11-9079-7BB17DAC47E7}"/>
    <cellStyle name="SAPBEXexcCritical4 4 2 3 7" xfId="28703" xr:uid="{B8EB71DD-B825-4C94-8616-3DEA5414D83C}"/>
    <cellStyle name="SAPBEXexcCritical4 4 2 3 8" xfId="31982" xr:uid="{B7CC0A62-A79C-4406-82EA-22ED70A43389}"/>
    <cellStyle name="SAPBEXexcCritical4 4 2 4" xfId="2156" xr:uid="{7D88B50C-B504-480E-BE32-88B9C7F30B8E}"/>
    <cellStyle name="SAPBEXexcCritical4 4 2 4 2" xfId="11477" xr:uid="{F08ED8E6-C876-4328-BEF7-7C4F1791D4C2}"/>
    <cellStyle name="SAPBEXexcCritical4 4 2 4 3" xfId="16188" xr:uid="{BEDC11C6-3065-43CA-93E8-EE526079B904}"/>
    <cellStyle name="SAPBEXexcCritical4 4 2 4 4" xfId="14488" xr:uid="{C0AC8120-7767-4D2C-B06C-5254B6F9916A}"/>
    <cellStyle name="SAPBEXexcCritical4 4 2 4 5" xfId="7016" xr:uid="{45768A0B-F1DB-4B03-A5BF-0181B428DB26}"/>
    <cellStyle name="SAPBEXexcCritical4 4 2 4 6" xfId="20062" xr:uid="{926BF5A6-7B89-4F7E-A56F-565A634E3AEF}"/>
    <cellStyle name="SAPBEXexcCritical4 4 2 4 7" xfId="23942" xr:uid="{98B88319-7D14-4C85-B03C-39AF86E18729}"/>
    <cellStyle name="SAPBEXexcCritical4 4 2 4 8" xfId="20559" xr:uid="{A96FB490-C004-4E2C-99E8-61EA3B5934FC}"/>
    <cellStyle name="SAPBEXexcCritical4 4 2 5" xfId="3277" xr:uid="{A48B7A70-A9BE-4497-9660-CB00F262CF01}"/>
    <cellStyle name="SAPBEXexcCritical4 4 2 5 2" xfId="9630" xr:uid="{CDC6B88F-FC2D-4743-97BB-4CBF5927A5F2}"/>
    <cellStyle name="SAPBEXexcCritical4 4 2 5 3" xfId="12061" xr:uid="{882CEDAD-000A-453A-8202-29EFCC5F5AB2}"/>
    <cellStyle name="SAPBEXexcCritical4 4 2 5 4" xfId="17624" xr:uid="{67383D7E-E757-4E2C-84EB-A4CE0F7DC331}"/>
    <cellStyle name="SAPBEXexcCritical4 4 2 5 5" xfId="21380" xr:uid="{53ECAF7B-EF8E-4E6A-841D-B76A47FFD15C}"/>
    <cellStyle name="SAPBEXexcCritical4 4 2 5 6" xfId="25042" xr:uid="{343D7A6B-7C52-45F2-88DB-D492232F8457}"/>
    <cellStyle name="SAPBEXexcCritical4 4 2 5 7" xfId="28573" xr:uid="{0ECA4EF5-B464-47E7-B27A-00D3A1F83AC2}"/>
    <cellStyle name="SAPBEXexcCritical4 4 2 5 8" xfId="31852" xr:uid="{0BD8D7D9-6DEB-42A1-A15C-2371209542A5}"/>
    <cellStyle name="SAPBEXexcCritical4 4 2 6" xfId="4316" xr:uid="{145ADF28-D4FE-4D66-A3A3-0EAAD97ED4B6}"/>
    <cellStyle name="SAPBEXexcCritical4 4 2 6 2" xfId="12646" xr:uid="{94F83E8C-930D-4401-B537-A5E84DDED545}"/>
    <cellStyle name="SAPBEXexcCritical4 4 2 6 3" xfId="7420" xr:uid="{F8507588-2A51-4C30-86A7-94410B81ACCD}"/>
    <cellStyle name="SAPBEXexcCritical4 4 2 6 4" xfId="18663" xr:uid="{BBB8CB24-3DF0-45D8-BD86-0315B9A60FD6}"/>
    <cellStyle name="SAPBEXexcCritical4 4 2 6 5" xfId="22415" xr:uid="{EDBC0576-82A5-4075-B11E-3A6F1FB053B8}"/>
    <cellStyle name="SAPBEXexcCritical4 4 2 6 6" xfId="26081" xr:uid="{65B97B5C-E7BA-45BE-B84A-90E0FE014131}"/>
    <cellStyle name="SAPBEXexcCritical4 4 2 6 7" xfId="29612" xr:uid="{359DC1B0-A005-457D-A50F-BD7AA4681491}"/>
    <cellStyle name="SAPBEXexcCritical4 4 2 6 8" xfId="32875" xr:uid="{CA5F1A9F-CB70-494E-8243-632E18381EF5}"/>
    <cellStyle name="SAPBEXexcCritical4 4 2 7" xfId="4785" xr:uid="{B946B6BD-1AC6-4C82-92C1-4D130C20A1CB}"/>
    <cellStyle name="SAPBEXexcCritical4 4 2 7 2" xfId="12260" xr:uid="{A3F66AC7-5758-4DF7-8EE2-A6EAE30AF42B}"/>
    <cellStyle name="SAPBEXexcCritical4 4 2 7 3" xfId="16802" xr:uid="{0DA7BF61-A016-4157-9159-341EF231F5DD}"/>
    <cellStyle name="SAPBEXexcCritical4 4 2 7 4" xfId="19132" xr:uid="{A60DC2C1-1833-42AE-8B47-CA07CCD3EB03}"/>
    <cellStyle name="SAPBEXexcCritical4 4 2 7 5" xfId="22883" xr:uid="{559B4C3F-6D7B-47B3-9B9A-A3AE17AFDE6E}"/>
    <cellStyle name="SAPBEXexcCritical4 4 2 7 6" xfId="26549" xr:uid="{4CBAF51F-8795-4986-9FB2-E757C5A51ECA}"/>
    <cellStyle name="SAPBEXexcCritical4 4 2 7 7" xfId="30081" xr:uid="{6A6D891E-D0E5-4602-AA45-15F43EA5470F}"/>
    <cellStyle name="SAPBEXexcCritical4 4 2 7 8" xfId="33338" xr:uid="{E3D0C24A-5993-4B75-B113-5B34EF748DB1}"/>
    <cellStyle name="SAPBEXexcCritical4 4 2 8" xfId="10268" xr:uid="{581A6767-8FA5-4323-806E-D44DF1EA672F}"/>
    <cellStyle name="SAPBEXexcCritical4 4 2 9" xfId="10282" xr:uid="{E1BE90E6-D982-4256-8264-459B33707BEA}"/>
    <cellStyle name="SAPBEXexcCritical4 4 3" xfId="2427" xr:uid="{CA998FE4-A130-4F86-9EE6-D859652093D0}"/>
    <cellStyle name="SAPBEXexcCritical4 4 3 2" xfId="11412" xr:uid="{09D77748-E351-4FBE-B512-7184C3770798}"/>
    <cellStyle name="SAPBEXexcCritical4 4 3 3" xfId="16252" xr:uid="{EA811C8C-FF5C-4DB6-97CB-262B6FE0ED82}"/>
    <cellStyle name="SAPBEXexcCritical4 4 3 4" xfId="9103" xr:uid="{D4733919-786D-4AC1-99ED-FFC5442AE1CD}"/>
    <cellStyle name="SAPBEXexcCritical4 4 3 5" xfId="19412" xr:uid="{719D2D56-564F-4AA8-969E-EEB4149B9E97}"/>
    <cellStyle name="SAPBEXexcCritical4 4 3 6" xfId="20131" xr:uid="{E87C2191-6FEE-4222-8085-54BBBDCDB0FB}"/>
    <cellStyle name="SAPBEXexcCritical4 4 3 7" xfId="26824" xr:uid="{839C8103-AEB0-4877-93A2-4CA2F6A488FE}"/>
    <cellStyle name="SAPBEXexcCritical4 4 3 8" xfId="30287" xr:uid="{4F69DFD5-1701-4174-A454-8C8C440962EB}"/>
    <cellStyle name="SAPBEXexcCritical4 4 4" xfId="1953" xr:uid="{DE1731DC-C8E6-4CD9-B133-944AC1F1FC96}"/>
    <cellStyle name="SAPBEXexcCritical4 4 4 2" xfId="10089" xr:uid="{20CA05A4-151C-4097-99E8-45574B94B3B3}"/>
    <cellStyle name="SAPBEXexcCritical4 4 4 3" xfId="10220" xr:uid="{CCDC0799-031F-4069-9EA8-374B5AF7F203}"/>
    <cellStyle name="SAPBEXexcCritical4 4 4 4" xfId="9282" xr:uid="{6BB6E720-21CC-449A-85D7-993641893F0F}"/>
    <cellStyle name="SAPBEXexcCritical4 4 4 5" xfId="7111" xr:uid="{E05BFFF6-9ABF-4FA1-BE8D-3ECD096FA90C}"/>
    <cellStyle name="SAPBEXexcCritical4 4 4 6" xfId="19682" xr:uid="{D525A08C-C376-4164-A7F2-B63E8B6E3469}"/>
    <cellStyle name="SAPBEXexcCritical4 4 4 7" xfId="23718" xr:uid="{623B85DB-68FA-4227-AC85-81DB4F5FEAF2}"/>
    <cellStyle name="SAPBEXexcCritical4 4 4 8" xfId="30411" xr:uid="{93BA8734-4D38-421A-A406-0A2C03295035}"/>
    <cellStyle name="SAPBEXexcCritical4 4 5" xfId="3145" xr:uid="{80638809-24F1-4134-9F56-0188D6DAA577}"/>
    <cellStyle name="SAPBEXexcCritical4 4 5 2" xfId="10989" xr:uid="{704F88EC-48FF-425C-B3E0-303E482C3A7F}"/>
    <cellStyle name="SAPBEXexcCritical4 4 5 3" xfId="10553" xr:uid="{940571F6-2241-4195-8733-ABC70FFBD59B}"/>
    <cellStyle name="SAPBEXexcCritical4 4 5 4" xfId="17492" xr:uid="{527DDE1F-BAA3-45FB-B28B-A28732474128}"/>
    <cellStyle name="SAPBEXexcCritical4 4 5 5" xfId="21248" xr:uid="{DFF2E1A7-C5FE-4533-8100-C05171EE8D6F}"/>
    <cellStyle name="SAPBEXexcCritical4 4 5 6" xfId="24910" xr:uid="{836FB5E6-0FD6-44FA-A96B-17F4EF1226C8}"/>
    <cellStyle name="SAPBEXexcCritical4 4 5 7" xfId="28441" xr:uid="{D40EC258-8FFF-4C77-BAA3-953964B5E95A}"/>
    <cellStyle name="SAPBEXexcCritical4 4 5 8" xfId="31722" xr:uid="{41D16C29-C435-43D3-AE3B-11A2CCEFFAE2}"/>
    <cellStyle name="SAPBEXexcCritical4 4 6" xfId="4034" xr:uid="{7B1E9DCF-FAD7-43C0-9A21-E44114E3D5E8}"/>
    <cellStyle name="SAPBEXexcCritical4 4 6 2" xfId="9059" xr:uid="{887204CA-0D91-4217-8902-830C8FC56954}"/>
    <cellStyle name="SAPBEXexcCritical4 4 6 3" xfId="11519" xr:uid="{47191912-1917-4DA4-9356-1F0B8493D14B}"/>
    <cellStyle name="SAPBEXexcCritical4 4 6 4" xfId="18381" xr:uid="{7B2CA79D-499C-4A74-9D9B-3881A6145EC7}"/>
    <cellStyle name="SAPBEXexcCritical4 4 6 5" xfId="22134" xr:uid="{577FDAF0-50BE-428C-B399-10E3E416CEF6}"/>
    <cellStyle name="SAPBEXexcCritical4 4 6 6" xfId="25799" xr:uid="{C922BE87-3070-4B2E-BBC6-125DAA443666}"/>
    <cellStyle name="SAPBEXexcCritical4 4 6 7" xfId="29330" xr:uid="{FCBAEC2E-5DEF-466D-BBEC-8E6BFDC9AD34}"/>
    <cellStyle name="SAPBEXexcCritical4 4 6 8" xfId="32597" xr:uid="{4F4197B6-572A-4B9C-9C24-46DA683218B8}"/>
    <cellStyle name="SAPBEXexcCritical4 4 7" xfId="4678" xr:uid="{EF60EC56-9D05-446C-995A-2209A6E59339}"/>
    <cellStyle name="SAPBEXexcCritical4 4 7 2" xfId="12365" xr:uid="{5A3992FD-F6B5-425F-9531-F41857B1E71F}"/>
    <cellStyle name="SAPBEXexcCritical4 4 7 3" xfId="15744" xr:uid="{26C19FE3-6DE0-4B0C-82A1-1DCCEF8405A5}"/>
    <cellStyle name="SAPBEXexcCritical4 4 7 4" xfId="19025" xr:uid="{F1C15B89-3C0F-446A-A30F-046A35BAE6E5}"/>
    <cellStyle name="SAPBEXexcCritical4 4 7 5" xfId="22777" xr:uid="{DC9DDEE7-98A1-4B10-8CCF-5125835B2180}"/>
    <cellStyle name="SAPBEXexcCritical4 4 7 6" xfId="26442" xr:uid="{56C53F8E-C2B4-42C1-AD9A-17974EB0FFE6}"/>
    <cellStyle name="SAPBEXexcCritical4 4 7 7" xfId="29974" xr:uid="{CD78B24A-E541-48B0-83BF-4FB0A0144D9A}"/>
    <cellStyle name="SAPBEXexcCritical4 4 7 8" xfId="33233" xr:uid="{2813A2AA-7B8C-4129-9621-5F2F44395154}"/>
    <cellStyle name="SAPBEXexcCritical4 4 8" xfId="4594" xr:uid="{382E88DF-6933-4428-9486-1716EF09F8F8}"/>
    <cellStyle name="SAPBEXexcCritical4 4 8 2" xfId="12444" xr:uid="{0A03C726-DBF6-4DDA-B372-A70A923E4467}"/>
    <cellStyle name="SAPBEXexcCritical4 4 8 3" xfId="13505" xr:uid="{74130FEE-C77A-42A0-BEA1-3E305D99AA7A}"/>
    <cellStyle name="SAPBEXexcCritical4 4 8 4" xfId="18941" xr:uid="{F9F404DB-0955-493A-8D62-24AFCFEE098C}"/>
    <cellStyle name="SAPBEXexcCritical4 4 8 5" xfId="22693" xr:uid="{80C8F739-CE56-494A-BB5F-4D7757C81DEF}"/>
    <cellStyle name="SAPBEXexcCritical4 4 8 6" xfId="26358" xr:uid="{5CF6F696-0BBC-4A53-8AAF-40F66A4DD12E}"/>
    <cellStyle name="SAPBEXexcCritical4 4 8 7" xfId="29890" xr:uid="{B3293C84-8FE9-45DB-95A0-4CE2D9295672}"/>
    <cellStyle name="SAPBEXexcCritical4 4 8 8" xfId="33150" xr:uid="{7F108AA0-69D5-4890-A972-B3FF6B6125A9}"/>
    <cellStyle name="SAPBEXexcCritical4 4 9" xfId="8479" xr:uid="{76E036C0-59B9-4A03-B4DF-E6B5DD64BC3D}"/>
    <cellStyle name="SAPBEXexcCritical4 5" xfId="1357" xr:uid="{6C0859D8-FE6D-4BC4-AEEE-7F3662D5CBA9}"/>
    <cellStyle name="SAPBEXexcCritical4 5 10" xfId="16233" xr:uid="{8B5045C0-E33E-47AB-A5BB-4467710FBAC6}"/>
    <cellStyle name="SAPBEXexcCritical4 5 11" xfId="14108" xr:uid="{E46AC7A6-205B-45B8-96C6-5888CA566A65}"/>
    <cellStyle name="SAPBEXexcCritical4 5 12" xfId="13554" xr:uid="{F6E478AC-A6F8-4FC5-9FAB-53A91A7EBEC7}"/>
    <cellStyle name="SAPBEXexcCritical4 5 13" xfId="23410" xr:uid="{D65095EC-E83E-430B-89BB-E387C30B1694}"/>
    <cellStyle name="SAPBEXexcCritical4 5 14" xfId="20264" xr:uid="{10E8B8AA-5929-4DBE-8B4D-E7B238EF8007}"/>
    <cellStyle name="SAPBEXexcCritical4 5 15" xfId="30550" xr:uid="{2C50F1A3-FB08-4D86-B35F-84B364620D44}"/>
    <cellStyle name="SAPBEXexcCritical4 5 2" xfId="1765" xr:uid="{2FE13FB3-52D3-4B74-A7A9-171DE4D64E69}"/>
    <cellStyle name="SAPBEXexcCritical4 5 2 10" xfId="9507" xr:uid="{43D8F441-A8B1-4604-9384-D9ECC068BCA7}"/>
    <cellStyle name="SAPBEXexcCritical4 5 2 11" xfId="19509" xr:uid="{6CC20A12-1919-44B5-8F10-1BCBAE0330E7}"/>
    <cellStyle name="SAPBEXexcCritical4 5 2 12" xfId="24156" xr:uid="{3149691D-08BD-462C-983B-B189198732FF}"/>
    <cellStyle name="SAPBEXexcCritical4 5 2 13" xfId="26967" xr:uid="{19C4D3D5-F478-47FD-8EF7-5B6211D539BD}"/>
    <cellStyle name="SAPBEXexcCritical4 5 2 14" xfId="30438" xr:uid="{42CF2E5D-9EC6-4D61-8B1D-70C0860464E4}"/>
    <cellStyle name="SAPBEXexcCritical4 5 2 2" xfId="3008" xr:uid="{AB05A896-BCEF-4A85-99EB-28B194660761}"/>
    <cellStyle name="SAPBEXexcCritical4 5 2 2 2" xfId="11055" xr:uid="{13E55FE1-5AD1-4834-9398-931749C621E7}"/>
    <cellStyle name="SAPBEXexcCritical4 5 2 2 3" xfId="16526" xr:uid="{FDB23BDA-246A-4E0E-AF32-BCF824805EFC}"/>
    <cellStyle name="SAPBEXexcCritical4 5 2 2 4" xfId="17356" xr:uid="{405187EE-10C0-4267-A888-87E61E731021}"/>
    <cellStyle name="SAPBEXexcCritical4 5 2 2 5" xfId="21114" xr:uid="{91DC38C1-2970-4C43-967A-917BAF8C6F0A}"/>
    <cellStyle name="SAPBEXexcCritical4 5 2 2 6" xfId="24775" xr:uid="{DA37845D-52BF-4C3A-87FF-C0EF43691553}"/>
    <cellStyle name="SAPBEXexcCritical4 5 2 2 7" xfId="28304" xr:uid="{FA163567-BA17-4706-AA2D-863AE8EE25B5}"/>
    <cellStyle name="SAPBEXexcCritical4 5 2 2 8" xfId="31590" xr:uid="{44F08C98-86C1-4511-A46F-31A66BDCF687}"/>
    <cellStyle name="SAPBEXexcCritical4 5 2 3" xfId="3514" xr:uid="{4610788E-06C8-4252-82A1-1A71F5AF4DA2}"/>
    <cellStyle name="SAPBEXexcCritical4 5 2 3 2" xfId="9110" xr:uid="{82C7AD45-B4A9-486B-9617-34B8ACEA23CA}"/>
    <cellStyle name="SAPBEXexcCritical4 5 2 3 3" xfId="16947" xr:uid="{DF4F6C10-F58B-4990-9801-14B5EA7D1BB6}"/>
    <cellStyle name="SAPBEXexcCritical4 5 2 3 4" xfId="17861" xr:uid="{4DE0D73C-C2A8-40B5-A926-FAD158A2FF64}"/>
    <cellStyle name="SAPBEXexcCritical4 5 2 3 5" xfId="21617" xr:uid="{CA216A52-7306-46DF-B48A-97BBEB6DB8FE}"/>
    <cellStyle name="SAPBEXexcCritical4 5 2 3 6" xfId="25279" xr:uid="{A7DA0F39-E8A7-43AB-B8EA-29632A601D08}"/>
    <cellStyle name="SAPBEXexcCritical4 5 2 3 7" xfId="28810" xr:uid="{C0C2B6F7-B61F-4F94-9FC6-4C65120B37FA}"/>
    <cellStyle name="SAPBEXexcCritical4 5 2 3 8" xfId="32089" xr:uid="{AFB9F0A0-3D82-4932-A8A1-8AB67F321FF3}"/>
    <cellStyle name="SAPBEXexcCritical4 5 2 4" xfId="2745" xr:uid="{4D49EC50-75A5-4E6B-B5EE-0E458AA60F64}"/>
    <cellStyle name="SAPBEXexcCritical4 5 2 4 2" xfId="8525" xr:uid="{62B87061-033B-4C26-9088-99D4ED56FE15}"/>
    <cellStyle name="SAPBEXexcCritical4 5 2 4 3" xfId="16683" xr:uid="{CD48F4A5-B71C-4BC1-AD63-FB9D864C3BFD}"/>
    <cellStyle name="SAPBEXexcCritical4 5 2 4 4" xfId="17093" xr:uid="{4C80E1AB-D4F4-475E-85A8-934B8E654B99}"/>
    <cellStyle name="SAPBEXexcCritical4 5 2 4 5" xfId="20851" xr:uid="{3A1AC253-1131-46B1-A59A-919873C74EFF}"/>
    <cellStyle name="SAPBEXexcCritical4 5 2 4 6" xfId="24512" xr:uid="{E4A95134-BC11-496A-9287-76FCB66EBA1F}"/>
    <cellStyle name="SAPBEXexcCritical4 5 2 4 7" xfId="28041" xr:uid="{3C0FDF9B-86AD-4D5A-89FF-34143A87138A}"/>
    <cellStyle name="SAPBEXexcCritical4 5 2 4 8" xfId="31327" xr:uid="{74995D20-F8CF-4A34-A843-F7EDB376E1BB}"/>
    <cellStyle name="SAPBEXexcCritical4 5 2 5" xfId="3884" xr:uid="{C63462E5-E504-4E5B-8480-2FF280D31789}"/>
    <cellStyle name="SAPBEXexcCritical4 5 2 5 2" xfId="11303" xr:uid="{93A4348F-F668-438D-A1BB-7F27E4C05E60}"/>
    <cellStyle name="SAPBEXexcCritical4 5 2 5 3" xfId="16351" xr:uid="{C2298B91-235C-48AA-AE06-441744472BE0}"/>
    <cellStyle name="SAPBEXexcCritical4 5 2 5 4" xfId="18231" xr:uid="{8F749DBD-17EE-4ABA-A696-E0229E2EB292}"/>
    <cellStyle name="SAPBEXexcCritical4 5 2 5 5" xfId="21984" xr:uid="{19EC70D6-EB20-4147-916E-4F137CB94D31}"/>
    <cellStyle name="SAPBEXexcCritical4 5 2 5 6" xfId="25649" xr:uid="{213BCEED-EE59-4480-A100-F9C601C7C8FB}"/>
    <cellStyle name="SAPBEXexcCritical4 5 2 5 7" xfId="29180" xr:uid="{F62DE9A6-F0AD-4BF7-B5BE-CC0097B830A3}"/>
    <cellStyle name="SAPBEXexcCritical4 5 2 5 8" xfId="32449" xr:uid="{420E17AF-95F7-4573-A5C6-02A00747165D}"/>
    <cellStyle name="SAPBEXexcCritical4 5 2 6" xfId="3982" xr:uid="{36E3AF89-2960-4799-895D-4A06C6C4AE43}"/>
    <cellStyle name="SAPBEXexcCritical4 5 2 6 2" xfId="8973" xr:uid="{38D11B24-EE68-48FE-89AF-28FB9EE38862}"/>
    <cellStyle name="SAPBEXexcCritical4 5 2 6 3" xfId="15472" xr:uid="{854D541D-FC48-4A2E-83DD-725C9C1DF909}"/>
    <cellStyle name="SAPBEXexcCritical4 5 2 6 4" xfId="18329" xr:uid="{8DF0CAC6-2D87-4F5F-B61E-4C27C82AB74F}"/>
    <cellStyle name="SAPBEXexcCritical4 5 2 6 5" xfId="22082" xr:uid="{47B0AAC3-A26D-4BEB-A421-988D3E278DCB}"/>
    <cellStyle name="SAPBEXexcCritical4 5 2 6 6" xfId="25747" xr:uid="{5A04A6A6-34AB-45C5-A3F1-E86BADCAB989}"/>
    <cellStyle name="SAPBEXexcCritical4 5 2 6 7" xfId="29278" xr:uid="{E0051FFF-3998-458E-BE68-8C96022E0006}"/>
    <cellStyle name="SAPBEXexcCritical4 5 2 6 8" xfId="32546" xr:uid="{352382B1-2F41-469F-BE34-479ED5C90DC5}"/>
    <cellStyle name="SAPBEXexcCritical4 5 2 7" xfId="4871" xr:uid="{DAB2AC7B-6198-41AE-9ECD-BA3267FAB4D0}"/>
    <cellStyle name="SAPBEXexcCritical4 5 2 7 2" xfId="12174" xr:uid="{4A6F7CDC-F379-4FDA-828E-E784F99010CD}"/>
    <cellStyle name="SAPBEXexcCritical4 5 2 7 3" xfId="16833" xr:uid="{04FB8CFA-019F-4DE8-B05F-C65CE152E2CD}"/>
    <cellStyle name="SAPBEXexcCritical4 5 2 7 4" xfId="19218" xr:uid="{7FE51E79-D26C-4733-8F0D-6024793ED694}"/>
    <cellStyle name="SAPBEXexcCritical4 5 2 7 5" xfId="22969" xr:uid="{33125181-04C9-4E8F-AE95-6811BD2F72F7}"/>
    <cellStyle name="SAPBEXexcCritical4 5 2 7 6" xfId="26635" xr:uid="{B7197A5B-F982-4512-9C75-DD197DD17615}"/>
    <cellStyle name="SAPBEXexcCritical4 5 2 7 7" xfId="30167" xr:uid="{8B7DD2DB-A757-4A53-847D-037424B693F7}"/>
    <cellStyle name="SAPBEXexcCritical4 5 2 7 8" xfId="33423" xr:uid="{784FBEFA-F32D-430A-8082-39DEC5763879}"/>
    <cellStyle name="SAPBEXexcCritical4 5 2 8" xfId="13078" xr:uid="{8763867B-FCF2-4801-8A76-19F2B55C189E}"/>
    <cellStyle name="SAPBEXexcCritical4 5 2 9" xfId="15605" xr:uid="{D470D4B2-A53E-42E2-B780-B71E2A538FAB}"/>
    <cellStyle name="SAPBEXexcCritical4 5 3" xfId="2620" xr:uid="{8EF19509-C05C-41C7-9159-0A5995741FF1}"/>
    <cellStyle name="SAPBEXexcCritical4 5 3 2" xfId="10495" xr:uid="{5F2D82C5-B5B4-4804-BB9A-5F2C918A097E}"/>
    <cellStyle name="SAPBEXexcCritical4 5 3 3" xfId="16911" xr:uid="{1DFDAFBE-DF0B-43AA-901E-D679E70E2993}"/>
    <cellStyle name="SAPBEXexcCritical4 5 3 4" xfId="7681" xr:uid="{F8FCDFBC-C353-4416-95FB-15BFE75CC3CB}"/>
    <cellStyle name="SAPBEXexcCritical4 5 3 5" xfId="20727" xr:uid="{152C6881-F76A-4876-8CDE-334476E320C8}"/>
    <cellStyle name="SAPBEXexcCritical4 5 3 6" xfId="23038" xr:uid="{128BE74F-F877-4469-9F6D-734C47731BD7}"/>
    <cellStyle name="SAPBEXexcCritical4 5 3 7" xfId="27916" xr:uid="{6FE6E1E2-30BE-457D-8F92-3B9E3D686A2A}"/>
    <cellStyle name="SAPBEXexcCritical4 5 3 8" xfId="31206" xr:uid="{4C6BFD00-1FEA-431F-B50C-090E3C6356B5}"/>
    <cellStyle name="SAPBEXexcCritical4 5 4" xfId="3127" xr:uid="{737677A3-2CED-41D6-95F2-9B17B2D7702B}"/>
    <cellStyle name="SAPBEXexcCritical4 5 4 2" xfId="9168" xr:uid="{E0EF8E83-C470-4C97-AB8A-8D4C0DE89BEC}"/>
    <cellStyle name="SAPBEXexcCritical4 5 4 3" xfId="15284" xr:uid="{7A9CBE1C-8462-40B8-A0C6-A0A7CAE773B1}"/>
    <cellStyle name="SAPBEXexcCritical4 5 4 4" xfId="17474" xr:uid="{11B83D90-AD05-42AF-8301-F2A031FB9A8B}"/>
    <cellStyle name="SAPBEXexcCritical4 5 4 5" xfId="21230" xr:uid="{07FBF87C-79B7-4266-9329-06E68D02B417}"/>
    <cellStyle name="SAPBEXexcCritical4 5 4 6" xfId="24892" xr:uid="{1F641789-7146-42C7-BA41-58EB5D707B24}"/>
    <cellStyle name="SAPBEXexcCritical4 5 4 7" xfId="28423" xr:uid="{6737D51D-2B3E-4EB6-942B-1D5065E384D8}"/>
    <cellStyle name="SAPBEXexcCritical4 5 4 8" xfId="31705" xr:uid="{AD057334-D0AC-43B5-A8B8-AF356F69A0B3}"/>
    <cellStyle name="SAPBEXexcCritical4 5 5" xfId="3749" xr:uid="{949403AF-39B6-49D7-A2DD-BA79BC7CC9D7}"/>
    <cellStyle name="SAPBEXexcCritical4 5 5 2" xfId="12767" xr:uid="{6EA4E79A-E351-4F31-9AC9-1AF028F2977C}"/>
    <cellStyle name="SAPBEXexcCritical4 5 5 3" xfId="10250" xr:uid="{311BF53E-56CC-4285-BCF6-20E3C5FA7D71}"/>
    <cellStyle name="SAPBEXexcCritical4 5 5 4" xfId="18096" xr:uid="{5078AF78-83C0-47F8-A678-8C6154520D63}"/>
    <cellStyle name="SAPBEXexcCritical4 5 5 5" xfId="21851" xr:uid="{88E89046-A214-456C-BD9C-B241BDB02AEF}"/>
    <cellStyle name="SAPBEXexcCritical4 5 5 6" xfId="25514" xr:uid="{B98C2E41-973B-4577-AEDB-2E68B2DF53A2}"/>
    <cellStyle name="SAPBEXexcCritical4 5 5 7" xfId="29045" xr:uid="{BC09BBA1-02E1-45E9-9ED7-3D17A2F650CE}"/>
    <cellStyle name="SAPBEXexcCritical4 5 5 8" xfId="32321" xr:uid="{E7D72209-9155-4BD6-A7CE-A56D97CE9F31}"/>
    <cellStyle name="SAPBEXexcCritical4 5 6" xfId="3733" xr:uid="{27DDC150-0AB7-4B24-A643-3CB110B77FA0}"/>
    <cellStyle name="SAPBEXexcCritical4 5 6 2" xfId="6887" xr:uid="{3364ACC5-D9BC-4B9E-82BA-65BC55202509}"/>
    <cellStyle name="SAPBEXexcCritical4 5 6 3" xfId="13405" xr:uid="{9D0F6586-B345-4A11-BD52-8AFB9B8163F2}"/>
    <cellStyle name="SAPBEXexcCritical4 5 6 4" xfId="18080" xr:uid="{C3307DA3-CBCF-4E6F-B006-8618ED6416BA}"/>
    <cellStyle name="SAPBEXexcCritical4 5 6 5" xfId="21835" xr:uid="{FCB74475-2B13-4C1A-9FE1-1C20A31AA6FD}"/>
    <cellStyle name="SAPBEXexcCritical4 5 6 6" xfId="25498" xr:uid="{8693F8FE-B977-4370-AD93-97B016E53BE2}"/>
    <cellStyle name="SAPBEXexcCritical4 5 6 7" xfId="29029" xr:uid="{CB4F05E4-FADF-409D-B49A-E7000F32FDAF}"/>
    <cellStyle name="SAPBEXexcCritical4 5 6 8" xfId="32305" xr:uid="{B046611D-E2D7-4614-98D9-029C2DEA5BA4}"/>
    <cellStyle name="SAPBEXexcCritical4 5 7" xfId="2225" xr:uid="{1CDA9193-560E-4569-97D0-BF1E1F7193FB}"/>
    <cellStyle name="SAPBEXexcCritical4 5 7 2" xfId="10837" xr:uid="{817F9C3E-F497-40F0-ADB0-387FFEB8DC7F}"/>
    <cellStyle name="SAPBEXexcCritical4 5 7 3" xfId="10736" xr:uid="{EB686B5A-2AA5-4DFA-AAB3-E86AB1C9C76B}"/>
    <cellStyle name="SAPBEXexcCritical4 5 7 4" xfId="14420" xr:uid="{ED1F02D6-B8FC-4168-B33B-DEE5737D993B}"/>
    <cellStyle name="SAPBEXexcCritical4 5 7 5" xfId="16452" xr:uid="{F595CEBD-D4FD-46F9-A962-9CFEAAB641C2}"/>
    <cellStyle name="SAPBEXexcCritical4 5 7 6" xfId="11252" xr:uid="{D7DEDAB8-0643-4FBA-90EF-F48C0C3FEC16}"/>
    <cellStyle name="SAPBEXexcCritical4 5 7 7" xfId="19883" xr:uid="{2BD891AF-6B43-49E8-B597-8BCB98487C2B}"/>
    <cellStyle name="SAPBEXexcCritical4 5 7 8" xfId="27054" xr:uid="{62FB149A-04D9-42B2-9F34-B07746B8482A}"/>
    <cellStyle name="SAPBEXexcCritical4 5 8" xfId="4700" xr:uid="{F66552E9-7C55-411A-A61D-85D385D6762F}"/>
    <cellStyle name="SAPBEXexcCritical4 5 8 2" xfId="12344" xr:uid="{162AE054-AAFC-43FF-A8A0-3F2B71DBE0E0}"/>
    <cellStyle name="SAPBEXexcCritical4 5 8 3" xfId="15757" xr:uid="{FB15445D-F3AC-4FDD-9DDF-852BC30A36A5}"/>
    <cellStyle name="SAPBEXexcCritical4 5 8 4" xfId="19047" xr:uid="{D26F7376-0F79-400D-BE73-13BB9F2428B7}"/>
    <cellStyle name="SAPBEXexcCritical4 5 8 5" xfId="22799" xr:uid="{ACD7F1DC-266A-40B6-A985-D530ED493621}"/>
    <cellStyle name="SAPBEXexcCritical4 5 8 6" xfId="26464" xr:uid="{6C8503F6-5F3B-4DD5-8D01-1B6E0C61D287}"/>
    <cellStyle name="SAPBEXexcCritical4 5 8 7" xfId="29996" xr:uid="{01CE5BAA-4388-40DE-BCC9-02F66ED10A6C}"/>
    <cellStyle name="SAPBEXexcCritical4 5 8 8" xfId="33255" xr:uid="{BAF7CEB2-B22A-4440-8225-D687A7888CB1}"/>
    <cellStyle name="SAPBEXexcCritical4 5 9" xfId="11432" xr:uid="{CFE13562-AA84-4B65-BE1C-72A83534EA21}"/>
    <cellStyle name="SAPBEXexcCritical4 6" xfId="1381" xr:uid="{DFD7598C-14C8-412C-9B79-78C646097E94}"/>
    <cellStyle name="SAPBEXexcCritical4 7" xfId="1464" xr:uid="{CE5838F4-4367-4F82-A2D4-C6A7A075D4A8}"/>
    <cellStyle name="SAPBEXexcCritical4 8" xfId="674" xr:uid="{31DBF90D-4000-4A3D-8A86-B18C42E22FDB}"/>
    <cellStyle name="SAPBEXexcCritical4 8 10" xfId="14585" xr:uid="{32D4D877-8608-4682-859C-6074999C271D}"/>
    <cellStyle name="SAPBEXexcCritical4 8 11" xfId="8212" xr:uid="{F53F5ACF-A28C-4C6E-ABB0-F7A8D218707D}"/>
    <cellStyle name="SAPBEXexcCritical4 8 12" xfId="20192" xr:uid="{24EB6846-74B5-497D-840C-4E42577D4101}"/>
    <cellStyle name="SAPBEXexcCritical4 8 13" xfId="14606" xr:uid="{4170F2FA-916B-4799-92A1-E16B1EACBEF8}"/>
    <cellStyle name="SAPBEXexcCritical4 8 14" xfId="27487" xr:uid="{51FAC243-1706-4ADC-A702-7F9B84D01062}"/>
    <cellStyle name="SAPBEXexcCritical4 8 15" xfId="30708" xr:uid="{6411A476-ABFB-4EDB-AEF7-3F1D9C17C431}"/>
    <cellStyle name="SAPBEXexcCritical4 8 2" xfId="1586" xr:uid="{35757E45-1F9D-438A-9F68-B15F69B9BAE1}"/>
    <cellStyle name="SAPBEXexcCritical4 8 2 10" xfId="12099" xr:uid="{9ACDE720-7775-4E6A-9617-97D2AE7D4775}"/>
    <cellStyle name="SAPBEXexcCritical4 8 2 11" xfId="13489" xr:uid="{F7DCC67C-F3C4-4B85-A620-B644232A1642}"/>
    <cellStyle name="SAPBEXexcCritical4 8 2 12" xfId="24203" xr:uid="{795A23BC-365D-4986-A0F7-12C27191F1C7}"/>
    <cellStyle name="SAPBEXexcCritical4 8 2 13" xfId="23673" xr:uid="{71716AF7-437B-4CA5-8988-28F7D191244C}"/>
    <cellStyle name="SAPBEXexcCritical4 8 2 14" xfId="30943" xr:uid="{78CDB613-4718-4482-996A-E24486003E32}"/>
    <cellStyle name="SAPBEXexcCritical4 8 2 2" xfId="2829" xr:uid="{CB6AD863-B0EC-4DB2-89E6-31C1436F2312}"/>
    <cellStyle name="SAPBEXexcCritical4 8 2 2 2" xfId="10015" xr:uid="{5019DD49-5087-4422-9C53-9A836B4A98B4}"/>
    <cellStyle name="SAPBEXexcCritical4 8 2 2 3" xfId="11679" xr:uid="{B18B8F61-6724-4F16-A595-C9C6F6A81215}"/>
    <cellStyle name="SAPBEXexcCritical4 8 2 2 4" xfId="17177" xr:uid="{666BFD45-B744-41FE-84E6-8070C4B9392A}"/>
    <cellStyle name="SAPBEXexcCritical4 8 2 2 5" xfId="20935" xr:uid="{ED96100B-535F-4395-8F39-53BFF79DCE54}"/>
    <cellStyle name="SAPBEXexcCritical4 8 2 2 6" xfId="24596" xr:uid="{92FB487F-03DA-49E8-A4FD-E4C82B6167AE}"/>
    <cellStyle name="SAPBEXexcCritical4 8 2 2 7" xfId="28125" xr:uid="{A2BF931F-131F-4558-8A78-4645CE4165E8}"/>
    <cellStyle name="SAPBEXexcCritical4 8 2 2 8" xfId="31411" xr:uid="{3425ED06-6BCB-40AC-8ED3-BC12C6A49728}"/>
    <cellStyle name="SAPBEXexcCritical4 8 2 3" xfId="3335" xr:uid="{C0ACB805-28E7-4A39-BC1B-8DE60B56D5FC}"/>
    <cellStyle name="SAPBEXexcCritical4 8 2 3 2" xfId="11210" xr:uid="{B02C2330-B53F-4D91-A637-6ABAF5AA9AA9}"/>
    <cellStyle name="SAPBEXexcCritical4 8 2 3 3" xfId="16424" xr:uid="{046B0A42-625D-4CEF-BF34-46BFA531715E}"/>
    <cellStyle name="SAPBEXexcCritical4 8 2 3 4" xfId="17682" xr:uid="{57D5B95D-B590-4FC4-97CC-F786FFA35194}"/>
    <cellStyle name="SAPBEXexcCritical4 8 2 3 5" xfId="21438" xr:uid="{3F6D282D-CDC0-43D4-848F-2F028442FB51}"/>
    <cellStyle name="SAPBEXexcCritical4 8 2 3 6" xfId="25100" xr:uid="{FFAECDB8-EA85-4C1D-85A5-82783CEF1077}"/>
    <cellStyle name="SAPBEXexcCritical4 8 2 3 7" xfId="28631" xr:uid="{F59264E9-CBD9-4526-8DDB-F55ABE6E9501}"/>
    <cellStyle name="SAPBEXexcCritical4 8 2 3 8" xfId="31910" xr:uid="{CED35E4A-B9B4-48CB-8058-DA1E6065EDA1}"/>
    <cellStyle name="SAPBEXexcCritical4 8 2 4" xfId="3739" xr:uid="{62114C6F-284E-4D79-872A-F04F1A33EA95}"/>
    <cellStyle name="SAPBEXexcCritical4 8 2 4 2" xfId="13034" xr:uid="{28C7E846-EB14-42A4-B32E-77DADCA67A51}"/>
    <cellStyle name="SAPBEXexcCritical4 8 2 4 3" xfId="10550" xr:uid="{9EE599B8-6BDE-41AD-AB9E-DA070EB7338D}"/>
    <cellStyle name="SAPBEXexcCritical4 8 2 4 4" xfId="18086" xr:uid="{91948216-CD1D-403D-B419-DFA00D3A47D8}"/>
    <cellStyle name="SAPBEXexcCritical4 8 2 4 5" xfId="21841" xr:uid="{2E3C5CA7-17DA-4A8A-A029-71CD03609C6D}"/>
    <cellStyle name="SAPBEXexcCritical4 8 2 4 6" xfId="25504" xr:uid="{92ADC0E7-FA81-4BDA-B8C2-07AFBDE7EAA2}"/>
    <cellStyle name="SAPBEXexcCritical4 8 2 4 7" xfId="29035" xr:uid="{66AC761B-FA6A-453F-9951-3181616C4FD4}"/>
    <cellStyle name="SAPBEXexcCritical4 8 2 4 8" xfId="32311" xr:uid="{0FF0F927-00C6-4A0B-B437-97ED5078B278}"/>
    <cellStyle name="SAPBEXexcCritical4 8 2 5" xfId="4341" xr:uid="{F641D8C3-EA34-4CBC-AB37-23DE78420559}"/>
    <cellStyle name="SAPBEXexcCritical4 8 2 5 2" xfId="12629" xr:uid="{3E4C4D87-0D2E-471B-88A8-DC11E194D6A6}"/>
    <cellStyle name="SAPBEXexcCritical4 8 2 5 3" xfId="9293" xr:uid="{48105FF5-7949-4641-833A-2CDAF695DF67}"/>
    <cellStyle name="SAPBEXexcCritical4 8 2 5 4" xfId="18688" xr:uid="{E673F3DC-2BCC-4033-BE58-3C7E91C46A20}"/>
    <cellStyle name="SAPBEXexcCritical4 8 2 5 5" xfId="22440" xr:uid="{E301324F-0557-4A49-B056-41E1AEAB346C}"/>
    <cellStyle name="SAPBEXexcCritical4 8 2 5 6" xfId="26106" xr:uid="{6076581A-243D-4C68-972B-96F449C20C59}"/>
    <cellStyle name="SAPBEXexcCritical4 8 2 5 7" xfId="29637" xr:uid="{3477F518-76B3-4B94-BD40-3E0CC780B852}"/>
    <cellStyle name="SAPBEXexcCritical4 8 2 5 8" xfId="32900" xr:uid="{742F630D-3832-49C1-AC28-E0C71EDD28CB}"/>
    <cellStyle name="SAPBEXexcCritical4 8 2 6" xfId="4554" xr:uid="{48E30D93-A06B-481F-A42F-530C5ECE6DFC}"/>
    <cellStyle name="SAPBEXexcCritical4 8 2 6 2" xfId="12481" xr:uid="{9C0DD0FB-E7A7-457F-97B5-27EE10A9131B}"/>
    <cellStyle name="SAPBEXexcCritical4 8 2 6 3" xfId="10437" xr:uid="{BEB483B0-DC79-415F-BAD7-096D558DC0F0}"/>
    <cellStyle name="SAPBEXexcCritical4 8 2 6 4" xfId="18901" xr:uid="{FB589938-62B8-4159-B493-DE293A2AFC8D}"/>
    <cellStyle name="SAPBEXexcCritical4 8 2 6 5" xfId="22653" xr:uid="{4DDC1F7A-1A3D-4F3B-ADA0-99C206E9086C}"/>
    <cellStyle name="SAPBEXexcCritical4 8 2 6 6" xfId="26318" xr:uid="{1F20E9A7-793D-4AC9-B26C-CB8D9BF2AD35}"/>
    <cellStyle name="SAPBEXexcCritical4 8 2 6 7" xfId="29850" xr:uid="{A0E3552B-AB49-4492-B11D-6325DE194159}"/>
    <cellStyle name="SAPBEXexcCritical4 8 2 6 8" xfId="33111" xr:uid="{48C88FCD-6AFD-4DAF-8356-9AA7EDA507DB}"/>
    <cellStyle name="SAPBEXexcCritical4 8 2 7" xfId="4457" xr:uid="{0B65E83B-4812-40A4-A2BE-9E647AB0A5D3}"/>
    <cellStyle name="SAPBEXexcCritical4 8 2 7 2" xfId="12561" xr:uid="{3F7D92CD-4E44-4974-9B69-FF96ABBB830B}"/>
    <cellStyle name="SAPBEXexcCritical4 8 2 7 3" xfId="9802" xr:uid="{3C6BF179-82CE-4313-B303-29A08D3341E4}"/>
    <cellStyle name="SAPBEXexcCritical4 8 2 7 4" xfId="18804" xr:uid="{0ABC4928-A9F8-4564-A115-43D2CEADC18A}"/>
    <cellStyle name="SAPBEXexcCritical4 8 2 7 5" xfId="22556" xr:uid="{8AEC3352-FEF1-447F-87AB-9542666A7CB5}"/>
    <cellStyle name="SAPBEXexcCritical4 8 2 7 6" xfId="26221" xr:uid="{1E6AAD75-D7E0-4642-A991-3F03C2610391}"/>
    <cellStyle name="SAPBEXexcCritical4 8 2 7 7" xfId="29753" xr:uid="{1B742215-D753-42F3-BED1-CC91CAA9DC93}"/>
    <cellStyle name="SAPBEXexcCritical4 8 2 7 8" xfId="33015" xr:uid="{D31E3E20-866A-48EF-B2E1-9977E0840AD3}"/>
    <cellStyle name="SAPBEXexcCritical4 8 2 8" xfId="7991" xr:uid="{311DACEC-6C3B-47CF-B020-8D615B94784D}"/>
    <cellStyle name="SAPBEXexcCritical4 8 2 9" xfId="14357" xr:uid="{DF4E91AC-7D65-4683-A87D-8C3B6D1B5C34}"/>
    <cellStyle name="SAPBEXexcCritical4 8 3" xfId="2007" xr:uid="{53AC0739-B529-4DF1-8E3E-9905DB0F2421}"/>
    <cellStyle name="SAPBEXexcCritical4 8 3 2" xfId="8799" xr:uid="{ABFD7370-142D-4AB4-A83A-3CDF794140C6}"/>
    <cellStyle name="SAPBEXexcCritical4 8 3 3" xfId="7064" xr:uid="{BDA6D579-1F74-49C4-970C-73D94E175E97}"/>
    <cellStyle name="SAPBEXexcCritical4 8 3 4" xfId="9000" xr:uid="{24BDD395-A02F-4BC9-BFC2-2433B8E30105}"/>
    <cellStyle name="SAPBEXexcCritical4 8 3 5" xfId="19474" xr:uid="{5437C942-A8EE-4072-AAA8-137C1BA25274}"/>
    <cellStyle name="SAPBEXexcCritical4 8 3 6" xfId="19997" xr:uid="{F079818F-BD2B-42FC-BCF0-7FD95B1C80F2}"/>
    <cellStyle name="SAPBEXexcCritical4 8 3 7" xfId="23902" xr:uid="{FF01FBAD-E53B-44D7-A005-576E2B6FD878}"/>
    <cellStyle name="SAPBEXexcCritical4 8 3 8" xfId="30408" xr:uid="{65200EB0-356D-474E-BCB9-07F4B70181E7}"/>
    <cellStyle name="SAPBEXexcCritical4 8 4" xfId="3041" xr:uid="{E45428D6-FBDC-40F7-8105-51127B40509E}"/>
    <cellStyle name="SAPBEXexcCritical4 8 4 2" xfId="9776" xr:uid="{7C83DFEF-450B-4F4F-81A6-E9FE894A6BAE}"/>
    <cellStyle name="SAPBEXexcCritical4 8 4 3" xfId="14354" xr:uid="{B60242FF-95EE-4248-9CC1-3F9501813D9F}"/>
    <cellStyle name="SAPBEXexcCritical4 8 4 4" xfId="17389" xr:uid="{62CB899B-A419-4321-AD87-F95081F37865}"/>
    <cellStyle name="SAPBEXexcCritical4 8 4 5" xfId="21147" xr:uid="{89801E70-CF1B-40B5-B6FA-034561D64A41}"/>
    <cellStyle name="SAPBEXexcCritical4 8 4 6" xfId="24808" xr:uid="{EF78098A-CF38-4A31-B209-8659E39D5EDB}"/>
    <cellStyle name="SAPBEXexcCritical4 8 4 7" xfId="28337" xr:uid="{9986DCA8-36AA-45DA-A5E4-A0354B99130E}"/>
    <cellStyle name="SAPBEXexcCritical4 8 4 8" xfId="31623" xr:uid="{70E830CB-8E88-47AB-9257-738462BBDF08}"/>
    <cellStyle name="SAPBEXexcCritical4 8 5" xfId="3790" xr:uid="{A2C568E9-8458-4DB0-AC20-59BF25F1A1B4}"/>
    <cellStyle name="SAPBEXexcCritical4 8 5 2" xfId="12747" xr:uid="{3AA6C997-0D33-4FD6-950B-B946E85972C5}"/>
    <cellStyle name="SAPBEXexcCritical4 8 5 3" xfId="7597" xr:uid="{3F6157C0-98F8-48CC-BC85-4994F6304A85}"/>
    <cellStyle name="SAPBEXexcCritical4 8 5 4" xfId="18137" xr:uid="{C931998A-2F1F-4BB1-AD08-58296402E21F}"/>
    <cellStyle name="SAPBEXexcCritical4 8 5 5" xfId="21890" xr:uid="{DAF25FD0-519E-465E-BAE0-C0E8C7CC1F9C}"/>
    <cellStyle name="SAPBEXexcCritical4 8 5 6" xfId="25555" xr:uid="{04852361-37DA-43D5-B317-B5B5A0C339C1}"/>
    <cellStyle name="SAPBEXexcCritical4 8 5 7" xfId="29086" xr:uid="{E2DE17D2-027F-4AAC-9608-6282CE3D2FB5}"/>
    <cellStyle name="SAPBEXexcCritical4 8 5 8" xfId="32359" xr:uid="{E8251F9A-3DB3-4CAD-BECF-3AEA9E6A8744}"/>
    <cellStyle name="SAPBEXexcCritical4 8 6" xfId="3165" xr:uid="{7E406621-72E0-4DCA-A6F1-C0E6C0074163}"/>
    <cellStyle name="SAPBEXexcCritical4 8 6 2" xfId="13056" xr:uid="{8B1430DD-A2CF-4797-9707-47553960B02C}"/>
    <cellStyle name="SAPBEXexcCritical4 8 6 3" xfId="15625" xr:uid="{74E1D90E-EDC3-4654-9822-4788F02DA580}"/>
    <cellStyle name="SAPBEXexcCritical4 8 6 4" xfId="17512" xr:uid="{179777C7-AF0A-4DD3-B6A9-429626A68771}"/>
    <cellStyle name="SAPBEXexcCritical4 8 6 5" xfId="21268" xr:uid="{42B99115-0CAC-46F9-8AC5-257C9A29B5DF}"/>
    <cellStyle name="SAPBEXexcCritical4 8 6 6" xfId="24930" xr:uid="{771F27F0-889D-4BD4-8826-56155EA128B9}"/>
    <cellStyle name="SAPBEXexcCritical4 8 6 7" xfId="28461" xr:uid="{F85CEDD8-90C6-4E2D-8FF2-6F52E033C13E}"/>
    <cellStyle name="SAPBEXexcCritical4 8 6 8" xfId="31742" xr:uid="{F1A231E4-AA4B-4AB7-90A4-FD991595375B}"/>
    <cellStyle name="SAPBEXexcCritical4 8 7" xfId="3584" xr:uid="{BB455169-ED54-4885-BA6E-2F87D2AE3921}"/>
    <cellStyle name="SAPBEXexcCritical4 8 7 2" xfId="11150" xr:uid="{E86CBD1C-199F-4FBD-B986-280C83400FC8}"/>
    <cellStyle name="SAPBEXexcCritical4 8 7 3" xfId="7092" xr:uid="{F8B070C6-D4F9-4EA0-85A5-E6DF5E541701}"/>
    <cellStyle name="SAPBEXexcCritical4 8 7 4" xfId="17931" xr:uid="{C02E81E6-E748-4A6A-9767-83F660BB3139}"/>
    <cellStyle name="SAPBEXexcCritical4 8 7 5" xfId="21687" xr:uid="{98EF7FF6-5FBF-4A31-88E6-D7D7C43CADAE}"/>
    <cellStyle name="SAPBEXexcCritical4 8 7 6" xfId="25349" xr:uid="{B794464F-C15C-4E20-8F21-4839C6354225}"/>
    <cellStyle name="SAPBEXexcCritical4 8 7 7" xfId="28880" xr:uid="{EE15FE14-33BB-4ACF-8D1F-247C277550F4}"/>
    <cellStyle name="SAPBEXexcCritical4 8 7 8" xfId="32158" xr:uid="{D7885EBB-CBBD-4FFE-9670-33A1C60FB785}"/>
    <cellStyle name="SAPBEXexcCritical4 8 8" xfId="4663" xr:uid="{0F733BC7-EE8A-4707-9E66-7A1830ED35A5}"/>
    <cellStyle name="SAPBEXexcCritical4 8 8 2" xfId="12380" xr:uid="{EB8C26D1-7382-471D-A8D3-42980F0FA927}"/>
    <cellStyle name="SAPBEXexcCritical4 8 8 3" xfId="15743" xr:uid="{4A77F9DC-EC25-4A94-992B-504BCCE7D6A9}"/>
    <cellStyle name="SAPBEXexcCritical4 8 8 4" xfId="19010" xr:uid="{8E7FAE39-DFD0-4F6F-9BD9-2F303F2EAD86}"/>
    <cellStyle name="SAPBEXexcCritical4 8 8 5" xfId="22762" xr:uid="{7E67944A-7489-437F-B5DB-59C867646011}"/>
    <cellStyle name="SAPBEXexcCritical4 8 8 6" xfId="26427" xr:uid="{EAFC32FD-28C5-479E-9B98-2D438DCB10AC}"/>
    <cellStyle name="SAPBEXexcCritical4 8 8 7" xfId="29959" xr:uid="{F48A1821-1DD3-421A-ADA7-7F9C74D66BA4}"/>
    <cellStyle name="SAPBEXexcCritical4 8 8 8" xfId="33218" xr:uid="{154D4E8E-A045-40BE-A599-6FA930805AFD}"/>
    <cellStyle name="SAPBEXexcCritical4 8 9" xfId="9011" xr:uid="{44550A7A-C63F-4CC0-B279-879AE6FE5058}"/>
    <cellStyle name="SAPBEXexcCritical4 9" xfId="1539" xr:uid="{37158215-EE7F-4DA1-9BB7-5F8CE8C1DCB7}"/>
    <cellStyle name="SAPBEXexcCritical4 9 10" xfId="15389" xr:uid="{A0CEE3B6-0253-4A5B-BFB5-24AB4AE5E3D4}"/>
    <cellStyle name="SAPBEXexcCritical4 9 11" xfId="19616" xr:uid="{9D472CA4-B0C5-4620-9878-F47B1C1D982A}"/>
    <cellStyle name="SAPBEXexcCritical4 9 12" xfId="19894" xr:uid="{7E157A0D-B5AB-4023-A9E1-BFF97831CDA6}"/>
    <cellStyle name="SAPBEXexcCritical4 9 13" xfId="27035" xr:uid="{15C2862E-171C-4129-B174-161E1D2C9529}"/>
    <cellStyle name="SAPBEXexcCritical4 9 14" xfId="30539" xr:uid="{956988D5-EDE4-45E6-81F5-763F0E3CB565}"/>
    <cellStyle name="SAPBEXexcCritical4 9 2" xfId="2782" xr:uid="{AA80DE35-AD81-4303-94B6-68A71299EACD}"/>
    <cellStyle name="SAPBEXexcCritical4 9 2 2" xfId="10527" xr:uid="{2E3CB0D6-CD5A-4E51-BBE7-8C892FF72A94}"/>
    <cellStyle name="SAPBEXexcCritical4 9 2 3" xfId="16894" xr:uid="{367A097F-32CC-4642-BFAB-21F1D1AE83E9}"/>
    <cellStyle name="SAPBEXexcCritical4 9 2 4" xfId="17130" xr:uid="{26586210-782B-4C42-996D-D6E26AC98A2A}"/>
    <cellStyle name="SAPBEXexcCritical4 9 2 5" xfId="20888" xr:uid="{8D339151-5203-45DB-914B-FB9ED8FD4322}"/>
    <cellStyle name="SAPBEXexcCritical4 9 2 6" xfId="24549" xr:uid="{A21AE636-E20C-42F1-B9AC-13925C4A8810}"/>
    <cellStyle name="SAPBEXexcCritical4 9 2 7" xfId="28078" xr:uid="{B220A5FA-51E7-4E43-9FB0-717CBD716BF9}"/>
    <cellStyle name="SAPBEXexcCritical4 9 2 8" xfId="31364" xr:uid="{AB3074AE-B826-4AF4-91A1-CBFCBE44147A}"/>
    <cellStyle name="SAPBEXexcCritical4 9 3" xfId="3288" xr:uid="{11E690C7-B7E2-4DCC-AC15-F5E39F48FAA2}"/>
    <cellStyle name="SAPBEXexcCritical4 9 3 2" xfId="7262" xr:uid="{13C1381A-EB0C-49C2-A982-D701E1E761F0}"/>
    <cellStyle name="SAPBEXexcCritical4 9 3 3" xfId="15531" xr:uid="{A24E6BFC-B949-47C3-85F4-7C03DDFC7FE9}"/>
    <cellStyle name="SAPBEXexcCritical4 9 3 4" xfId="17635" xr:uid="{36A2861F-11C6-4781-8DA3-43317913814C}"/>
    <cellStyle name="SAPBEXexcCritical4 9 3 5" xfId="21391" xr:uid="{E41A1E47-BA6B-425E-8E3D-D065DC60110C}"/>
    <cellStyle name="SAPBEXexcCritical4 9 3 6" xfId="25053" xr:uid="{E8FF39B4-30F0-491C-B5A0-670B05C14EEA}"/>
    <cellStyle name="SAPBEXexcCritical4 9 3 7" xfId="28584" xr:uid="{407A0648-6593-4017-89A2-84BB52D99288}"/>
    <cellStyle name="SAPBEXexcCritical4 9 3 8" xfId="31863" xr:uid="{B6EC52EF-1B38-4AF2-ACFA-275488BDA85A}"/>
    <cellStyle name="SAPBEXexcCritical4 9 4" xfId="3271" xr:uid="{636AF3B5-6F9A-418D-B7F2-3C99E883E6AF}"/>
    <cellStyle name="SAPBEXexcCritical4 9 4 2" xfId="9161" xr:uid="{BFED59ED-4664-4C20-AE20-E8A129CF6D95}"/>
    <cellStyle name="SAPBEXexcCritical4 9 4 3" xfId="9405" xr:uid="{DAA17403-973A-494D-ABC4-4C1807EA451D}"/>
    <cellStyle name="SAPBEXexcCritical4 9 4 4" xfId="17618" xr:uid="{E943B5A9-0A55-46B1-ABCF-0B424DC1E20E}"/>
    <cellStyle name="SAPBEXexcCritical4 9 4 5" xfId="21374" xr:uid="{6E666985-6FD3-4648-96BE-8D6A4E3ACBA5}"/>
    <cellStyle name="SAPBEXexcCritical4 9 4 6" xfId="25036" xr:uid="{203CD051-6EC8-4BA3-9202-52E911BDBD64}"/>
    <cellStyle name="SAPBEXexcCritical4 9 4 7" xfId="28567" xr:uid="{9E2EA9D7-BF28-4CC1-9FEB-39375B927FA6}"/>
    <cellStyle name="SAPBEXexcCritical4 9 4 8" xfId="31846" xr:uid="{B29C4E5E-1B35-41C5-8AE4-CCC89BA82A14}"/>
    <cellStyle name="SAPBEXexcCritical4 9 5" xfId="4068" xr:uid="{127560FA-669E-4DFB-9FB5-5A9E5EC8B526}"/>
    <cellStyle name="SAPBEXexcCritical4 9 5 2" xfId="13137" xr:uid="{E2A59578-80B8-4F8C-8F7D-832A2BEB6A93}"/>
    <cellStyle name="SAPBEXexcCritical4 9 5 3" xfId="15558" xr:uid="{49C4D8B2-2BA1-4556-BF7B-ED7C6499886A}"/>
    <cellStyle name="SAPBEXexcCritical4 9 5 4" xfId="18415" xr:uid="{3838CC2E-9B15-4744-A19C-3B2BADAA6A6F}"/>
    <cellStyle name="SAPBEXexcCritical4 9 5 5" xfId="22168" xr:uid="{31AFE1CE-C226-4F14-9919-56024258F930}"/>
    <cellStyle name="SAPBEXexcCritical4 9 5 6" xfId="25833" xr:uid="{F43760F1-6269-47D7-A519-207F7C05B627}"/>
    <cellStyle name="SAPBEXexcCritical4 9 5 7" xfId="29364" xr:uid="{EAAABDCC-DE04-4DE2-8974-C648F5902339}"/>
    <cellStyle name="SAPBEXexcCritical4 9 5 8" xfId="32631" xr:uid="{BFB23F68-BE7C-4E38-8BE8-5CAB5E509FBC}"/>
    <cellStyle name="SAPBEXexcCritical4 9 6" xfId="3590" xr:uid="{00297BB4-7126-41CD-9C31-F3E904E3895D}"/>
    <cellStyle name="SAPBEXexcCritical4 9 6 2" xfId="10707" xr:uid="{BAE2840B-268A-4E85-AF89-A7FCE376D4D6}"/>
    <cellStyle name="SAPBEXexcCritical4 9 6 3" xfId="16585" xr:uid="{93AB6785-9069-4BD0-BE3B-FFB356B44BC9}"/>
    <cellStyle name="SAPBEXexcCritical4 9 6 4" xfId="17937" xr:uid="{14AED69A-A8D6-4935-AB99-34393B74A84C}"/>
    <cellStyle name="SAPBEXexcCritical4 9 6 5" xfId="21693" xr:uid="{FF52DBA5-C1E9-401C-8EDB-FFB46997578F}"/>
    <cellStyle name="SAPBEXexcCritical4 9 6 6" xfId="25355" xr:uid="{E5C14D42-38E8-4D9D-855B-E4C564BD8C2C}"/>
    <cellStyle name="SAPBEXexcCritical4 9 6 7" xfId="28886" xr:uid="{A7E0B5E8-A9F1-48CF-85E3-809467F19C38}"/>
    <cellStyle name="SAPBEXexcCritical4 9 6 8" xfId="32164" xr:uid="{91FF76F0-0456-4BCC-A3BE-C901A6D9C160}"/>
    <cellStyle name="SAPBEXexcCritical4 9 7" xfId="4860" xr:uid="{2C073FF2-02D7-4D94-A0B6-6A56B323C086}"/>
    <cellStyle name="SAPBEXexcCritical4 9 7 2" xfId="12185" xr:uid="{64E6B80F-58B5-4F97-9244-D0BEFDE96B7F}"/>
    <cellStyle name="SAPBEXexcCritical4 9 7 3" xfId="17043" xr:uid="{2786974A-A82B-4DC4-99B3-7B92E1B0A72D}"/>
    <cellStyle name="SAPBEXexcCritical4 9 7 4" xfId="19207" xr:uid="{06CFDAAB-439D-4A47-B289-43B6DFD1B0ED}"/>
    <cellStyle name="SAPBEXexcCritical4 9 7 5" xfId="22958" xr:uid="{B2E7F92A-B25C-4E52-B807-DD530048AF7E}"/>
    <cellStyle name="SAPBEXexcCritical4 9 7 6" xfId="26624" xr:uid="{7149130B-3C33-49A7-A542-CFC5D4E42E71}"/>
    <cellStyle name="SAPBEXexcCritical4 9 7 7" xfId="30156" xr:uid="{7CDED855-44AD-442D-AC14-FEC2EFF8AC5F}"/>
    <cellStyle name="SAPBEXexcCritical4 9 7 8" xfId="33412" xr:uid="{A57C9C1F-22C9-4E6C-A842-F637EE8F3114}"/>
    <cellStyle name="SAPBEXexcCritical4 9 8" xfId="8333" xr:uid="{7E622601-2944-435F-A913-6E105E83C662}"/>
    <cellStyle name="SAPBEXexcCritical4 9 9" xfId="15309" xr:uid="{F0AEDAB6-1D5C-4A2E-8618-5BBB561CFCA7}"/>
    <cellStyle name="SAPBEXexcCritical4_East 1415 Budget model v1" xfId="1144" xr:uid="{434902DF-B2FA-4CEA-B841-D0C6DE97E911}"/>
    <cellStyle name="SAPBEXexcCritical5" xfId="479" xr:uid="{4449DDED-00B7-40BE-99DF-EB34481A2AD3}"/>
    <cellStyle name="SAPBEXexcCritical5 10" xfId="1836" xr:uid="{EDA37E95-362C-4F89-9B02-E9729433D311}"/>
    <cellStyle name="SAPBEXexcCritical5 10 2" xfId="12793" xr:uid="{ABDD8A30-3F37-4E19-8E54-CF7193FB36C9}"/>
    <cellStyle name="SAPBEXexcCritical5 10 3" xfId="11182" xr:uid="{F1359F96-D86E-4D58-9080-D022949276BF}"/>
    <cellStyle name="SAPBEXexcCritical5 10 4" xfId="10957" xr:uid="{C24C8095-4459-4B1B-9B39-995E1CC6B037}"/>
    <cellStyle name="SAPBEXexcCritical5 10 5" xfId="19511" xr:uid="{E7D4CADF-BFDA-4A6E-9D4C-EFF6AF255E0C}"/>
    <cellStyle name="SAPBEXexcCritical5 10 6" xfId="20707" xr:uid="{F660EA67-ECEF-4465-A478-83DEACF7E868}"/>
    <cellStyle name="SAPBEXexcCritical5 10 7" xfId="26925" xr:uid="{885BA283-8ABA-4685-8433-900F7725E290}"/>
    <cellStyle name="SAPBEXexcCritical5 10 8" xfId="20253" xr:uid="{34AC8464-9499-448A-B1AF-E33F491FD057}"/>
    <cellStyle name="SAPBEXexcCritical5 11" xfId="2697" xr:uid="{5FD41142-EA9F-4375-814A-63D7C70C5D58}"/>
    <cellStyle name="SAPBEXexcCritical5 11 2" xfId="9655" xr:uid="{EC2346FE-F3C1-4FA8-9F41-0074779A3FA5}"/>
    <cellStyle name="SAPBEXexcCritical5 11 3" xfId="9818" xr:uid="{22D6188C-73DC-4520-B058-CCE466A826E0}"/>
    <cellStyle name="SAPBEXexcCritical5 11 4" xfId="15862" xr:uid="{A7F1CC61-4EC6-4D03-B165-1B045530A194}"/>
    <cellStyle name="SAPBEXexcCritical5 11 5" xfId="20803" xr:uid="{505CF39C-6131-4037-81D3-D58B17AEC658}"/>
    <cellStyle name="SAPBEXexcCritical5 11 6" xfId="24464" xr:uid="{68C22335-71DF-4B22-B187-DBC6BC392A62}"/>
    <cellStyle name="SAPBEXexcCritical5 11 7" xfId="27993" xr:uid="{EC943040-2883-462C-8CDE-E8FF15C884BD}"/>
    <cellStyle name="SAPBEXexcCritical5 11 8" xfId="31279" xr:uid="{B4A728A8-4519-48BF-8B65-EC44B6ADEB39}"/>
    <cellStyle name="SAPBEXexcCritical5 12" xfId="3800" xr:uid="{7723DED2-D0F4-43DD-9114-D252C6A67F76}"/>
    <cellStyle name="SAPBEXexcCritical5 12 2" xfId="12742" xr:uid="{1956A308-3C44-4CE6-8BF6-1BD78801318E}"/>
    <cellStyle name="SAPBEXexcCritical5 12 3" xfId="7543" xr:uid="{25AFEF5F-3EA1-46EB-8982-1094494F0459}"/>
    <cellStyle name="SAPBEXexcCritical5 12 4" xfId="18147" xr:uid="{B97EEBC3-D207-4436-86DB-E34498873B01}"/>
    <cellStyle name="SAPBEXexcCritical5 12 5" xfId="21900" xr:uid="{D17BFD23-58DD-40E5-842D-C0E9909B7557}"/>
    <cellStyle name="SAPBEXexcCritical5 12 6" xfId="25565" xr:uid="{5278BCC3-ADA2-4E21-99A9-C2298F6CCAFA}"/>
    <cellStyle name="SAPBEXexcCritical5 12 7" xfId="29096" xr:uid="{5020B3B1-E4C2-43F3-925A-8FF6F1B28FAE}"/>
    <cellStyle name="SAPBEXexcCritical5 12 8" xfId="32369" xr:uid="{EEFA8806-FB1F-4E68-A943-71FCE34C91B9}"/>
    <cellStyle name="SAPBEXexcCritical5 13" xfId="4237" xr:uid="{8ECCA3A4-AA20-4787-B167-B739E4BE0607}"/>
    <cellStyle name="SAPBEXexcCritical5 13 2" xfId="7129" xr:uid="{EB1AF46C-F045-4C1E-B13E-2B46C82739EA}"/>
    <cellStyle name="SAPBEXexcCritical5 13 3" xfId="13457" xr:uid="{B01842E5-D656-43B3-9A4F-36440371F383}"/>
    <cellStyle name="SAPBEXexcCritical5 13 4" xfId="18584" xr:uid="{6A0BEE77-13A9-49CC-8449-6AE0455C2E0D}"/>
    <cellStyle name="SAPBEXexcCritical5 13 5" xfId="22336" xr:uid="{874BDCC8-ADC7-4274-BFA2-0523BAB4C5FE}"/>
    <cellStyle name="SAPBEXexcCritical5 13 6" xfId="26002" xr:uid="{5398D458-80F4-4334-8A36-FEDF817047D1}"/>
    <cellStyle name="SAPBEXexcCritical5 13 7" xfId="29533" xr:uid="{29516F2D-739E-4C4D-8FF6-6B152F8E4F5B}"/>
    <cellStyle name="SAPBEXexcCritical5 13 8" xfId="32796" xr:uid="{54A6D56A-D1D2-4D0D-A7A7-3D9912F6B636}"/>
    <cellStyle name="SAPBEXexcCritical5 14" xfId="4662" xr:uid="{68E7DE01-182B-4F8D-BE53-6E127EEF413E}"/>
    <cellStyle name="SAPBEXexcCritical5 14 2" xfId="12381" xr:uid="{FE917C74-29F1-4C19-B4FC-2605E659CBE8}"/>
    <cellStyle name="SAPBEXexcCritical5 14 3" xfId="7654" xr:uid="{7F66A5D8-5FC2-4FDB-A2F6-F24BC4D97A60}"/>
    <cellStyle name="SAPBEXexcCritical5 14 4" xfId="19009" xr:uid="{A0F8E519-B48B-493C-AC66-403C4B929F35}"/>
    <cellStyle name="SAPBEXexcCritical5 14 5" xfId="22761" xr:uid="{CF00B8AB-5D5F-4E37-9C88-AE336701C40E}"/>
    <cellStyle name="SAPBEXexcCritical5 14 6" xfId="26426" xr:uid="{F3D768F1-A297-4559-AD82-621BD906E9E8}"/>
    <cellStyle name="SAPBEXexcCritical5 14 7" xfId="29958" xr:uid="{B7D7E30E-BA42-4BAC-B944-6945822E5B7F}"/>
    <cellStyle name="SAPBEXexcCritical5 14 8" xfId="33217" xr:uid="{813B0848-725C-4D46-A6D5-6F03876A454A}"/>
    <cellStyle name="SAPBEXexcCritical5 15" xfId="3818" xr:uid="{E00E5500-1B59-4923-AA29-A68BBF57DDFC}"/>
    <cellStyle name="SAPBEXexcCritical5 15 2" xfId="12734" xr:uid="{E08D63AC-9746-4027-A09D-0FAFFD6442AC}"/>
    <cellStyle name="SAPBEXexcCritical5 15 3" xfId="11406" xr:uid="{82F2EB7D-104A-4CEC-9E68-8779107E142D}"/>
    <cellStyle name="SAPBEXexcCritical5 15 4" xfId="18165" xr:uid="{3D380F4B-E7FB-4285-A9B1-980089AF9643}"/>
    <cellStyle name="SAPBEXexcCritical5 15 5" xfId="21918" xr:uid="{B2A25212-454A-410F-A2CF-4C0066FA9D79}"/>
    <cellStyle name="SAPBEXexcCritical5 15 6" xfId="25583" xr:uid="{AB24BC3F-3617-4416-BC63-BFBC018DCABD}"/>
    <cellStyle name="SAPBEXexcCritical5 15 7" xfId="29114" xr:uid="{319ED3E8-0D97-4C55-9F7A-3172298F1A14}"/>
    <cellStyle name="SAPBEXexcCritical5 15 8" xfId="32386" xr:uid="{59E7992C-94EB-4F63-88F6-9CC90F843786}"/>
    <cellStyle name="SAPBEXexcCritical5 16" xfId="6360" xr:uid="{EFB06756-CB86-4554-B5A5-71562CFC10F9}"/>
    <cellStyle name="SAPBEXexcCritical5 16 2" xfId="13258" xr:uid="{1112221D-BD40-4167-86B1-C14C22535431}"/>
    <cellStyle name="SAPBEXexcCritical5 16 3" xfId="15925" xr:uid="{6DEAE58B-3DBC-47A8-82E2-B00F310153AA}"/>
    <cellStyle name="SAPBEXexcCritical5 16 4" xfId="20605" xr:uid="{3853D261-520C-47BC-B2AC-CF3710B1BE72}"/>
    <cellStyle name="SAPBEXexcCritical5 16 5" xfId="24285" xr:uid="{FD902532-6B08-495E-8196-BAA00D4EB261}"/>
    <cellStyle name="SAPBEXexcCritical5 16 6" xfId="27804" xr:uid="{8BB44558-9820-4BE1-9D9A-4452588C37F4}"/>
    <cellStyle name="SAPBEXexcCritical5 16 7" xfId="31021" xr:uid="{03DC351A-8703-42E2-880D-7616AF0FF07C}"/>
    <cellStyle name="SAPBEXexcCritical5 16 8" xfId="33624" xr:uid="{8D46DE68-0361-4536-97BD-75794F0C381E}"/>
    <cellStyle name="SAPBEXexcCritical5 17" xfId="8237" xr:uid="{B11F67EF-02FA-4422-867B-4D4A4268C166}"/>
    <cellStyle name="SAPBEXexcCritical5 18" xfId="14464" xr:uid="{495B6C5E-B83E-449B-9BF1-6D0E0823154C}"/>
    <cellStyle name="SAPBEXexcCritical5 19" xfId="15696" xr:uid="{78108B32-4F69-4A72-96AB-D011EC142E94}"/>
    <cellStyle name="SAPBEXexcCritical5 2" xfId="1145" xr:uid="{DF51386E-AD6C-4F2E-8790-EE7CE5596CDE}"/>
    <cellStyle name="SAPBEXexcCritical5 2 10" xfId="11495" xr:uid="{C59D37C2-0F60-401F-A0ED-228CF60DF820}"/>
    <cellStyle name="SAPBEXexcCritical5 2 11" xfId="16170" xr:uid="{B92A51F1-19B5-4173-8027-B2373C590CCA}"/>
    <cellStyle name="SAPBEXexcCritical5 2 12" xfId="15892" xr:uid="{9BC9339E-DF63-47A6-8F47-319FC1B1E6FD}"/>
    <cellStyle name="SAPBEXexcCritical5 2 13" xfId="19809" xr:uid="{2E629393-20EF-4F16-9785-29BA985B5662}"/>
    <cellStyle name="SAPBEXexcCritical5 2 14" xfId="23569" xr:uid="{441E7511-1102-4808-BAD9-F48856A5C105}"/>
    <cellStyle name="SAPBEXexcCritical5 2 15" xfId="27178" xr:uid="{E3EF9DDD-21E6-4057-809D-10271A7F50F9}"/>
    <cellStyle name="SAPBEXexcCritical5 2 16" xfId="30637" xr:uid="{0B05E9C8-5E4F-4A11-979A-0440639A2CC6}"/>
    <cellStyle name="SAPBEXexcCritical5 2 17" xfId="33830" xr:uid="{4E55DEA6-E43F-4AB9-8086-5D1C9751E998}"/>
    <cellStyle name="SAPBEXexcCritical5 2 2" xfId="1146" xr:uid="{ACF2B240-4290-4ED2-A6F9-CD500F404EC0}"/>
    <cellStyle name="SAPBEXexcCritical5 2 2 10" xfId="14833" xr:uid="{9A5C2B19-1248-4D4B-8614-5D1B2E2D48D2}"/>
    <cellStyle name="SAPBEXexcCritical5 2 2 11" xfId="15689" xr:uid="{B089ECFA-BF36-45EC-B283-52F75153A5B4}"/>
    <cellStyle name="SAPBEXexcCritical5 2 2 12" xfId="19808" xr:uid="{C20129FB-91A2-4F11-854F-D060ED0684AD}"/>
    <cellStyle name="SAPBEXexcCritical5 2 2 13" xfId="23568" xr:uid="{165DD812-C101-4BAD-86A6-B172A549C605}"/>
    <cellStyle name="SAPBEXexcCritical5 2 2 14" xfId="27177" xr:uid="{8DAD5A19-F07C-44F8-B6EA-110AD783566F}"/>
    <cellStyle name="SAPBEXexcCritical5 2 2 15" xfId="30636" xr:uid="{D524CF78-30DA-4B67-A3A2-D045ABC27CBE}"/>
    <cellStyle name="SAPBEXexcCritical5 2 2 16" xfId="34838" xr:uid="{BC8898FF-AAD9-40E6-B9D0-B531009C1D8A}"/>
    <cellStyle name="SAPBEXexcCritical5 2 2 2" xfId="1660" xr:uid="{445679D2-97AB-4478-9D97-1B1037B9BF8F}"/>
    <cellStyle name="SAPBEXexcCritical5 2 2 2 10" xfId="8605" xr:uid="{BCCD4325-F304-4545-A9E5-8E7CE537A58E}"/>
    <cellStyle name="SAPBEXexcCritical5 2 2 2 11" xfId="19594" xr:uid="{74B595E7-D420-4FE3-943C-F6F56944AF48}"/>
    <cellStyle name="SAPBEXexcCritical5 2 2 2 12" xfId="12877" xr:uid="{D1F15638-55CA-4473-A464-AC7A63F21E47}"/>
    <cellStyle name="SAPBEXexcCritical5 2 2 2 13" xfId="12076" xr:uid="{A57267CD-2314-4B9C-A7EE-86FD5EDD4C55}"/>
    <cellStyle name="SAPBEXexcCritical5 2 2 2 14" xfId="30501" xr:uid="{D777164D-F8E9-4CE0-9456-6783B2AFA069}"/>
    <cellStyle name="SAPBEXexcCritical5 2 2 2 2" xfId="2903" xr:uid="{D254E8C4-1DB7-4F4A-90C5-E35919C43012}"/>
    <cellStyle name="SAPBEXexcCritical5 2 2 2 2 2" xfId="7914" xr:uid="{224159A9-8C64-4628-A1DE-DC8A5174204B}"/>
    <cellStyle name="SAPBEXexcCritical5 2 2 2 2 3" xfId="14541" xr:uid="{28EF899A-BCD9-4042-9589-853D37C3A96E}"/>
    <cellStyle name="SAPBEXexcCritical5 2 2 2 2 4" xfId="17251" xr:uid="{0CF09C82-FC42-49F5-A5AA-1E04A7A87226}"/>
    <cellStyle name="SAPBEXexcCritical5 2 2 2 2 5" xfId="21009" xr:uid="{3AC74001-EBB6-4265-A076-7E0E976F456B}"/>
    <cellStyle name="SAPBEXexcCritical5 2 2 2 2 6" xfId="24670" xr:uid="{9929BA66-DA59-4DE9-9CCE-D57F4A82233B}"/>
    <cellStyle name="SAPBEXexcCritical5 2 2 2 2 7" xfId="28199" xr:uid="{C32142A3-96F4-4701-BDEE-B15E5BF4EF17}"/>
    <cellStyle name="SAPBEXexcCritical5 2 2 2 2 8" xfId="31485" xr:uid="{3F0CDE82-0BFC-48AB-B84C-1A07FA6D6C7A}"/>
    <cellStyle name="SAPBEXexcCritical5 2 2 2 3" xfId="3409" xr:uid="{2EEB74A3-280E-47B0-9BC2-396A722EBAC0}"/>
    <cellStyle name="SAPBEXexcCritical5 2 2 2 3 2" xfId="11534" xr:uid="{16547FCE-B8FF-44B2-AC09-BF784E8F82EC}"/>
    <cellStyle name="SAPBEXexcCritical5 2 2 2 3 3" xfId="16132" xr:uid="{5CD978FA-D58B-4376-8212-D66E60B582E8}"/>
    <cellStyle name="SAPBEXexcCritical5 2 2 2 3 4" xfId="17756" xr:uid="{F3AB5409-4601-415E-8653-A01BA364EEBB}"/>
    <cellStyle name="SAPBEXexcCritical5 2 2 2 3 5" xfId="21512" xr:uid="{47E08BCD-AD1A-4EAD-AC89-E1F0A8B83611}"/>
    <cellStyle name="SAPBEXexcCritical5 2 2 2 3 6" xfId="25174" xr:uid="{68A0B71B-375F-4ED0-8B02-2C38BD950C53}"/>
    <cellStyle name="SAPBEXexcCritical5 2 2 2 3 7" xfId="28705" xr:uid="{6064CD6A-95A8-4D69-A89E-2B918AA88596}"/>
    <cellStyle name="SAPBEXexcCritical5 2 2 2 3 8" xfId="31984" xr:uid="{A9EE8E4A-17DC-4113-B372-F6536B232364}"/>
    <cellStyle name="SAPBEXexcCritical5 2 2 2 4" xfId="3187" xr:uid="{24576494-1930-4C62-84FC-24624D5524B9}"/>
    <cellStyle name="SAPBEXexcCritical5 2 2 2 4 2" xfId="11347" xr:uid="{C6734ACA-F906-4B04-B096-CD3B95759C9A}"/>
    <cellStyle name="SAPBEXexcCritical5 2 2 2 4 3" xfId="16314" xr:uid="{8662DAA4-00A1-41CE-B483-BC0CA336DD73}"/>
    <cellStyle name="SAPBEXexcCritical5 2 2 2 4 4" xfId="17534" xr:uid="{74154F5A-DE08-4048-AFC1-58CC7047F364}"/>
    <cellStyle name="SAPBEXexcCritical5 2 2 2 4 5" xfId="21290" xr:uid="{6CD8A153-DF99-4396-93C7-633F9B6B8BC8}"/>
    <cellStyle name="SAPBEXexcCritical5 2 2 2 4 6" xfId="24952" xr:uid="{F259CA25-691E-4909-BF73-799FF65B263F}"/>
    <cellStyle name="SAPBEXexcCritical5 2 2 2 4 7" xfId="28483" xr:uid="{7A608C9F-4244-4B5C-942D-C83398B28650}"/>
    <cellStyle name="SAPBEXexcCritical5 2 2 2 4 8" xfId="31763" xr:uid="{8671F0ED-18E6-4EDD-8D80-7F81A96875D6}"/>
    <cellStyle name="SAPBEXexcCritical5 2 2 2 5" xfId="2294" xr:uid="{6B3836A6-852C-424E-8B25-0C9A6FE8E520}"/>
    <cellStyle name="SAPBEXexcCritical5 2 2 2 5 2" xfId="9673" xr:uid="{D6727884-8548-44A1-905D-35A2B1B7BEE4}"/>
    <cellStyle name="SAPBEXexcCritical5 2 2 2 5 3" xfId="9040" xr:uid="{4016D667-A7FF-465B-84AC-5714ED418547}"/>
    <cellStyle name="SAPBEXexcCritical5 2 2 2 5 4" xfId="13669" xr:uid="{520E7293-9630-4444-A9DA-89CC823EE767}"/>
    <cellStyle name="SAPBEXexcCritical5 2 2 2 5 5" xfId="14824" xr:uid="{4D9AC86B-0A46-4209-98C0-335825BC00CA}"/>
    <cellStyle name="SAPBEXexcCritical5 2 2 2 5 6" xfId="23194" xr:uid="{9AEB7155-BD2E-434C-8A95-940865702A05}"/>
    <cellStyle name="SAPBEXexcCritical5 2 2 2 5 7" xfId="23881" xr:uid="{9A8D77E9-8595-44FE-8FC9-F9A3EE739A69}"/>
    <cellStyle name="SAPBEXexcCritical5 2 2 2 5 8" xfId="27526" xr:uid="{E3AC9633-B5E4-4D4C-B8D8-B2FEF114ACF9}"/>
    <cellStyle name="SAPBEXexcCritical5 2 2 2 6" xfId="4500" xr:uid="{CE7B820C-CBD0-4EBB-9AEE-CB8B3C7367E2}"/>
    <cellStyle name="SAPBEXexcCritical5 2 2 2 6 2" xfId="12526" xr:uid="{2EE4053B-7A36-45E0-82AA-CE16561E8308}"/>
    <cellStyle name="SAPBEXexcCritical5 2 2 2 6 3" xfId="11837" xr:uid="{1CDAFB1F-274B-432C-891F-386C4A173A72}"/>
    <cellStyle name="SAPBEXexcCritical5 2 2 2 6 4" xfId="18847" xr:uid="{8FD3EE56-C447-4B4A-91EC-BB1022954990}"/>
    <cellStyle name="SAPBEXexcCritical5 2 2 2 6 5" xfId="22599" xr:uid="{D7FC141A-0009-4A10-9F16-73E6EE610F66}"/>
    <cellStyle name="SAPBEXexcCritical5 2 2 2 6 6" xfId="26264" xr:uid="{888C818E-5886-4068-B4DA-6D77A8CD99A3}"/>
    <cellStyle name="SAPBEXexcCritical5 2 2 2 6 7" xfId="29796" xr:uid="{42D47589-398A-442A-B03F-7032877A9822}"/>
    <cellStyle name="SAPBEXexcCritical5 2 2 2 6 8" xfId="33058" xr:uid="{DF142214-3C65-419D-9DB1-A0785BC24786}"/>
    <cellStyle name="SAPBEXexcCritical5 2 2 2 7" xfId="4481" xr:uid="{8E5B01B4-AB0D-4FD0-8EE9-1FED5D09588B}"/>
    <cellStyle name="SAPBEXexcCritical5 2 2 2 7 2" xfId="12543" xr:uid="{8EB4B569-3574-42CA-875B-465117E0FA37}"/>
    <cellStyle name="SAPBEXexcCritical5 2 2 2 7 3" xfId="15735" xr:uid="{D657CD78-4B40-49BC-8085-B7D235B958D1}"/>
    <cellStyle name="SAPBEXexcCritical5 2 2 2 7 4" xfId="18828" xr:uid="{7C175221-C1D0-4DD1-9010-E6A348DB61C5}"/>
    <cellStyle name="SAPBEXexcCritical5 2 2 2 7 5" xfId="22580" xr:uid="{7F4557C4-9CCD-486B-A107-F70ACFDF4769}"/>
    <cellStyle name="SAPBEXexcCritical5 2 2 2 7 6" xfId="26245" xr:uid="{0AEBDC5B-F427-4000-A717-C9A844E84694}"/>
    <cellStyle name="SAPBEXexcCritical5 2 2 2 7 7" xfId="29777" xr:uid="{EF256D83-3457-492D-A600-C94B2ADECA09}"/>
    <cellStyle name="SAPBEXexcCritical5 2 2 2 7 8" xfId="33039" xr:uid="{EBAFEAB9-6433-44DE-83BB-954CEA797E5F}"/>
    <cellStyle name="SAPBEXexcCritical5 2 2 2 8" xfId="8535" xr:uid="{11968D88-1486-4882-A109-37132B91A7C8}"/>
    <cellStyle name="SAPBEXexcCritical5 2 2 2 9" xfId="15363" xr:uid="{596BDD5B-6617-471C-9117-1AEB32EF6555}"/>
    <cellStyle name="SAPBEXexcCritical5 2 2 3" xfId="2429" xr:uid="{8DD4E66C-902F-44B8-9474-C731998A2E2D}"/>
    <cellStyle name="SAPBEXexcCritical5 2 2 3 2" xfId="10016" xr:uid="{61F4726E-FFB7-4B24-A3EF-3D1CA3A4A57E}"/>
    <cellStyle name="SAPBEXexcCritical5 2 2 3 3" xfId="13412" xr:uid="{8BD81DA8-F5F9-4736-8DA6-5B3E626431A8}"/>
    <cellStyle name="SAPBEXexcCritical5 2 2 3 4" xfId="6880" xr:uid="{CBD1E90E-87AC-4D8D-9938-CFA4F1177194}"/>
    <cellStyle name="SAPBEXexcCritical5 2 2 3 5" xfId="19410" xr:uid="{46297E8A-3EB3-43A4-A193-477B842615AF}"/>
    <cellStyle name="SAPBEXexcCritical5 2 2 3 6" xfId="20130" xr:uid="{3DE75EC4-43AD-4ECF-A7B6-56ECB2FC84AF}"/>
    <cellStyle name="SAPBEXexcCritical5 2 2 3 7" xfId="26822" xr:uid="{B97E9FB0-748D-4595-9D62-0A76A086C141}"/>
    <cellStyle name="SAPBEXexcCritical5 2 2 3 8" xfId="30285" xr:uid="{F2C6E69E-7C09-4EF3-86E6-AD02FF82EC16}"/>
    <cellStyle name="SAPBEXexcCritical5 2 2 4" xfId="2608" xr:uid="{11A49998-6BCD-4BC3-99D4-C316AF523991}"/>
    <cellStyle name="SAPBEXexcCritical5 2 2 4 2" xfId="9334" xr:uid="{467A94BA-1159-4B38-9F7B-0AAA1C9C69A2}"/>
    <cellStyle name="SAPBEXexcCritical5 2 2 4 3" xfId="11142" xr:uid="{7F1B59B4-5D30-4965-A1E9-35528089C594}"/>
    <cellStyle name="SAPBEXexcCritical5 2 2 4 4" xfId="8274" xr:uid="{685CB543-0F5B-4997-9A93-54CBA3766B95}"/>
    <cellStyle name="SAPBEXexcCritical5 2 2 4 5" xfId="20715" xr:uid="{E514E627-6A7F-4ABC-BA60-EE5A6035EB6E}"/>
    <cellStyle name="SAPBEXexcCritical5 2 2 4 6" xfId="16933" xr:uid="{EF00959A-A69A-41CA-AABD-B0D178B3337C}"/>
    <cellStyle name="SAPBEXexcCritical5 2 2 4 7" xfId="27904" xr:uid="{81765BA3-F26F-49AE-A5A2-45FFDCEC1623}"/>
    <cellStyle name="SAPBEXexcCritical5 2 2 4 8" xfId="31194" xr:uid="{24A5B14E-4D9E-4509-A891-7AE68C7CEC52}"/>
    <cellStyle name="SAPBEXexcCritical5 2 2 5" xfId="3146" xr:uid="{D5A6153D-2581-4C07-9B2E-A26881353451}"/>
    <cellStyle name="SAPBEXexcCritical5 2 2 5 2" xfId="9954" xr:uid="{FE0921DC-5B99-4DA1-8F6D-61FA4CBEAEBB}"/>
    <cellStyle name="SAPBEXexcCritical5 2 2 5 3" xfId="14146" xr:uid="{BF8617D2-F47A-4758-B06D-EC4001DE9328}"/>
    <cellStyle name="SAPBEXexcCritical5 2 2 5 4" xfId="17493" xr:uid="{B3EEFFE4-9CF4-45E4-B091-5D55649B21FE}"/>
    <cellStyle name="SAPBEXexcCritical5 2 2 5 5" xfId="21249" xr:uid="{D7588276-F31A-4BCF-B1A1-8B0378BD039A}"/>
    <cellStyle name="SAPBEXexcCritical5 2 2 5 6" xfId="24911" xr:uid="{31E9D67D-8EB1-4BC1-B540-D0B996FAB183}"/>
    <cellStyle name="SAPBEXexcCritical5 2 2 5 7" xfId="28442" xr:uid="{2A1DC2DC-4271-45FD-9984-4E962DD62FBC}"/>
    <cellStyle name="SAPBEXexcCritical5 2 2 5 8" xfId="31723" xr:uid="{A3B38940-0040-428B-BDEC-6DB6080A652D}"/>
    <cellStyle name="SAPBEXexcCritical5 2 2 6" xfId="3784" xr:uid="{97C11591-702C-448A-A455-32BE21FD6758}"/>
    <cellStyle name="SAPBEXexcCritical5 2 2 6 2" xfId="13013" xr:uid="{8A380E27-EF49-4BE5-8B3B-7936FBA29AA2}"/>
    <cellStyle name="SAPBEXexcCritical5 2 2 6 3" xfId="15652" xr:uid="{7A807D38-0478-4733-A45F-743D74B52299}"/>
    <cellStyle name="SAPBEXexcCritical5 2 2 6 4" xfId="18131" xr:uid="{5DB712C9-AE85-4103-B9E3-BE72209D9E63}"/>
    <cellStyle name="SAPBEXexcCritical5 2 2 6 5" xfId="21885" xr:uid="{337FD943-6729-42BA-925C-0931C82A2DE5}"/>
    <cellStyle name="SAPBEXexcCritical5 2 2 6 6" xfId="25549" xr:uid="{A7EB86FE-D0DB-4FBD-87C6-854C40714C0F}"/>
    <cellStyle name="SAPBEXexcCritical5 2 2 6 7" xfId="29080" xr:uid="{ABF116AD-2900-4B00-A461-7BECDCF3C3B6}"/>
    <cellStyle name="SAPBEXexcCritical5 2 2 6 8" xfId="32354" xr:uid="{4E0661D0-8670-4BCF-9B9E-7D3B05FE57FF}"/>
    <cellStyle name="SAPBEXexcCritical5 2 2 7" xfId="3942" xr:uid="{526709BF-90E3-4590-A6E5-25BE405EA3C4}"/>
    <cellStyle name="SAPBEXexcCritical5 2 2 7 2" xfId="9557" xr:uid="{31450CB6-D7A9-4D60-8656-C27252BD38A9}"/>
    <cellStyle name="SAPBEXexcCritical5 2 2 7 3" xfId="8956" xr:uid="{AD184AE4-2F8E-4663-BB35-5B841C922ED5}"/>
    <cellStyle name="SAPBEXexcCritical5 2 2 7 4" xfId="18289" xr:uid="{4D6AFC42-2A99-47EB-A568-AAE7EDF8CBF4}"/>
    <cellStyle name="SAPBEXexcCritical5 2 2 7 5" xfId="22042" xr:uid="{BE52F6FD-1977-4049-824B-AE93ACC44FDA}"/>
    <cellStyle name="SAPBEXexcCritical5 2 2 7 6" xfId="25707" xr:uid="{5C6EBDDE-0429-494E-9235-90DEE65540D4}"/>
    <cellStyle name="SAPBEXexcCritical5 2 2 7 7" xfId="29238" xr:uid="{90AB1012-6726-4B44-8544-EAD8D6128C00}"/>
    <cellStyle name="SAPBEXexcCritical5 2 2 7 8" xfId="32506" xr:uid="{0EC4D6FD-788C-47D3-A6C2-45E8DE54B814}"/>
    <cellStyle name="SAPBEXexcCritical5 2 2 8" xfId="4757" xr:uid="{7BF9E0A0-5ED9-4844-842A-722361FE1CD1}"/>
    <cellStyle name="SAPBEXexcCritical5 2 2 8 2" xfId="12288" xr:uid="{21DD3509-E60C-4B34-AA5A-FC55E1458D96}"/>
    <cellStyle name="SAPBEXexcCritical5 2 2 8 3" xfId="15788" xr:uid="{0B0907EC-4E91-4F4C-BEAB-A7DA845A55D4}"/>
    <cellStyle name="SAPBEXexcCritical5 2 2 8 4" xfId="19104" xr:uid="{369E31A1-4FF2-41DB-8F31-C443969750EB}"/>
    <cellStyle name="SAPBEXexcCritical5 2 2 8 5" xfId="22855" xr:uid="{DA08A5A1-A5CC-4DEF-9156-0A3A5D956DE9}"/>
    <cellStyle name="SAPBEXexcCritical5 2 2 8 6" xfId="26521" xr:uid="{FD3F8802-0BDC-4FA8-8620-2B9770671514}"/>
    <cellStyle name="SAPBEXexcCritical5 2 2 8 7" xfId="30053" xr:uid="{C17B7466-5263-4937-931D-F00ABD4E7EFF}"/>
    <cellStyle name="SAPBEXexcCritical5 2 2 8 8" xfId="33310" xr:uid="{B1B72029-572C-4005-B8EF-91816FEC4EDC}"/>
    <cellStyle name="SAPBEXexcCritical5 2 2 9" xfId="10392" xr:uid="{B279E6C8-644A-4C6A-9D7A-CD5EFB432FAA}"/>
    <cellStyle name="SAPBEXexcCritical5 2 3" xfId="1659" xr:uid="{807DA2FE-29F6-4FF0-B1DB-69A2EEF16F72}"/>
    <cellStyle name="SAPBEXexcCritical5 2 3 10" xfId="10827" xr:uid="{0808F74E-6CE6-4F8C-99B8-720BA49813B1}"/>
    <cellStyle name="SAPBEXexcCritical5 2 3 11" xfId="15253" xr:uid="{394CEFC1-DD8F-44E9-9D89-71228C98D3AF}"/>
    <cellStyle name="SAPBEXexcCritical5 2 3 12" xfId="12859" xr:uid="{C86D1CB6-E5D8-441D-A294-6F380194C921}"/>
    <cellStyle name="SAPBEXexcCritical5 2 3 13" xfId="27751" xr:uid="{47B36C98-2DC1-4A42-9EE6-3A79906F1D4A}"/>
    <cellStyle name="SAPBEXexcCritical5 2 3 14" xfId="30903" xr:uid="{CB2E8DE5-C442-4E04-B192-3B561D5A0FDB}"/>
    <cellStyle name="SAPBEXexcCritical5 2 3 15" xfId="35072" xr:uid="{9A8B88DF-7C8B-4D21-9B1E-A6E13826C1F0}"/>
    <cellStyle name="SAPBEXexcCritical5 2 3 2" xfId="2902" xr:uid="{02CC4997-EAE9-47E1-91F9-9CCAAB7D8113}"/>
    <cellStyle name="SAPBEXexcCritical5 2 3 2 2" xfId="8417" xr:uid="{4D373447-779B-4082-87E9-6F0EF8ED9207}"/>
    <cellStyle name="SAPBEXexcCritical5 2 3 2 3" xfId="10457" xr:uid="{A92C995B-0534-4144-AC73-992EE7BE59AD}"/>
    <cellStyle name="SAPBEXexcCritical5 2 3 2 4" xfId="17250" xr:uid="{EDAF1C70-BB44-4C34-B870-FEB487994D39}"/>
    <cellStyle name="SAPBEXexcCritical5 2 3 2 5" xfId="21008" xr:uid="{B17728D4-8F80-4F56-8BB4-6BAFECAC8441}"/>
    <cellStyle name="SAPBEXexcCritical5 2 3 2 6" xfId="24669" xr:uid="{BCD33AD0-9A03-4C4F-B0F3-66F4D0C1BA66}"/>
    <cellStyle name="SAPBEXexcCritical5 2 3 2 7" xfId="28198" xr:uid="{CFDE2539-4493-4751-B563-33844745F185}"/>
    <cellStyle name="SAPBEXexcCritical5 2 3 2 8" xfId="31484" xr:uid="{052A1620-281B-4235-8098-94F7C9ABE59C}"/>
    <cellStyle name="SAPBEXexcCritical5 2 3 3" xfId="3408" xr:uid="{56628221-FBB4-4FC8-9FBF-F7112E37D7BB}"/>
    <cellStyle name="SAPBEXexcCritical5 2 3 3 2" xfId="8141" xr:uid="{2D10CA1A-3BB4-46D9-9527-8801B920608C}"/>
    <cellStyle name="SAPBEXexcCritical5 2 3 3 3" xfId="16705" xr:uid="{E19F4C3F-7B73-4FCB-B643-EF5EB6D2EE7A}"/>
    <cellStyle name="SAPBEXexcCritical5 2 3 3 4" xfId="17755" xr:uid="{AD44E7C0-4B9F-4CA0-886A-64889E4EBA86}"/>
    <cellStyle name="SAPBEXexcCritical5 2 3 3 5" xfId="21511" xr:uid="{D3715B4F-8914-4C53-AE61-5DA877E92D65}"/>
    <cellStyle name="SAPBEXexcCritical5 2 3 3 6" xfId="25173" xr:uid="{454424DB-E2D0-4FBD-BD19-5F458B126F05}"/>
    <cellStyle name="SAPBEXexcCritical5 2 3 3 7" xfId="28704" xr:uid="{95C21E1D-EC47-4A0C-9299-4B759C0B2E85}"/>
    <cellStyle name="SAPBEXexcCritical5 2 3 3 8" xfId="31983" xr:uid="{E5B62E1F-7013-4DA1-BE77-8E3DC2E0094C}"/>
    <cellStyle name="SAPBEXexcCritical5 2 3 4" xfId="2141" xr:uid="{726ECAFD-E1E7-4B17-B46E-A61F1C71C76B}"/>
    <cellStyle name="SAPBEXexcCritical5 2 3 4 2" xfId="8771" xr:uid="{55A2BB68-0AFB-4F91-85D7-9F166EB7067E}"/>
    <cellStyle name="SAPBEXexcCritical5 2 3 4 3" xfId="9813" xr:uid="{27DB59F1-B3DF-4E24-818A-C5AC1956928B}"/>
    <cellStyle name="SAPBEXexcCritical5 2 3 4 4" xfId="16601" xr:uid="{301EEA10-3C3F-41C6-B174-292B2749E752}"/>
    <cellStyle name="SAPBEXexcCritical5 2 3 4 5" xfId="14112" xr:uid="{629CB28C-99BF-4879-853E-1F3330EEAA93}"/>
    <cellStyle name="SAPBEXexcCritical5 2 3 4 6" xfId="14154" xr:uid="{8ADEB87D-1035-4735-9271-2638ADCBC641}"/>
    <cellStyle name="SAPBEXexcCritical5 2 3 4 7" xfId="24211" xr:uid="{9B5591C6-443E-4826-B20F-8FC52E03911C}"/>
    <cellStyle name="SAPBEXexcCritical5 2 3 4 8" xfId="30394" xr:uid="{80C55A7E-CCCE-47AE-9A89-8EE15F824E93}"/>
    <cellStyle name="SAPBEXexcCritical5 2 3 5" xfId="4340" xr:uid="{51519F76-CC70-4F2C-BE5E-CE277CBE6CD5}"/>
    <cellStyle name="SAPBEXexcCritical5 2 3 5 2" xfId="12630" xr:uid="{AB15D304-E595-44B7-843E-B9514E4674E4}"/>
    <cellStyle name="SAPBEXexcCritical5 2 3 5 3" xfId="13355" xr:uid="{D6846B66-1F1E-4D94-8B45-0E61634772E3}"/>
    <cellStyle name="SAPBEXexcCritical5 2 3 5 4" xfId="18687" xr:uid="{FBBB0D9F-4F7B-4987-8F34-0974D424389F}"/>
    <cellStyle name="SAPBEXexcCritical5 2 3 5 5" xfId="22439" xr:uid="{12E84482-8944-43A2-A0F9-5684F0E6F3A7}"/>
    <cellStyle name="SAPBEXexcCritical5 2 3 5 6" xfId="26105" xr:uid="{6A4FE5FA-DDFD-48D9-B291-0A20D2106B60}"/>
    <cellStyle name="SAPBEXexcCritical5 2 3 5 7" xfId="29636" xr:uid="{30CB59FA-CDCF-43B9-B5F2-09AD19A9E1BC}"/>
    <cellStyle name="SAPBEXexcCritical5 2 3 5 8" xfId="32899" xr:uid="{991A4EF6-CE93-4230-9889-82B87AA61DEE}"/>
    <cellStyle name="SAPBEXexcCritical5 2 3 6" xfId="1992" xr:uid="{0FB81777-8B7B-4B5C-AF3D-CD4E24025BF4}"/>
    <cellStyle name="SAPBEXexcCritical5 2 3 6 2" xfId="10088" xr:uid="{16FA0C42-5AAB-4B92-8452-D180568D3DF4}"/>
    <cellStyle name="SAPBEXexcCritical5 2 3 6 3" xfId="14574" xr:uid="{3FB7EC77-2B06-486E-8B11-6C57591A13A4}"/>
    <cellStyle name="SAPBEXexcCritical5 2 3 6 4" xfId="15067" xr:uid="{80E234E9-725D-4EFD-91F9-6DAE5197FAFE}"/>
    <cellStyle name="SAPBEXexcCritical5 2 3 6 5" xfId="16150" xr:uid="{A18C85EC-6A06-488E-9190-C5B84202AFC3}"/>
    <cellStyle name="SAPBEXexcCritical5 2 3 6 6" xfId="19989" xr:uid="{55374EFD-1AAA-4DA5-A986-FC537151A470}"/>
    <cellStyle name="SAPBEXexcCritical5 2 3 6 7" xfId="20553" xr:uid="{90F6CDBD-7B8C-44E8-B355-BA33BA025012}"/>
    <cellStyle name="SAPBEXexcCritical5 2 3 6 8" xfId="30409" xr:uid="{F78B7802-885F-419F-AA51-22ECB66FB65D}"/>
    <cellStyle name="SAPBEXexcCritical5 2 3 7" xfId="4506" xr:uid="{2114D93F-351F-4D8E-9FE2-D3A4285AD1C2}"/>
    <cellStyle name="SAPBEXexcCritical5 2 3 7 2" xfId="12520" xr:uid="{31684948-A061-4499-8C41-07EE4D44CC82}"/>
    <cellStyle name="SAPBEXexcCritical5 2 3 7 3" xfId="7391" xr:uid="{D8F0884C-2866-4C4D-82E2-67E96A252477}"/>
    <cellStyle name="SAPBEXexcCritical5 2 3 7 4" xfId="18853" xr:uid="{B1D359BE-9D6A-4F04-80F8-B1661E60193E}"/>
    <cellStyle name="SAPBEXexcCritical5 2 3 7 5" xfId="22605" xr:uid="{7EC35C26-44AA-45F1-A31F-9F3E3279C821}"/>
    <cellStyle name="SAPBEXexcCritical5 2 3 7 6" xfId="26270" xr:uid="{2CE20BE6-0684-4391-BAA8-DE910FDACD43}"/>
    <cellStyle name="SAPBEXexcCritical5 2 3 7 7" xfId="29802" xr:uid="{0A948B0A-2FE1-4974-BC44-AFC80B5ED7B2}"/>
    <cellStyle name="SAPBEXexcCritical5 2 3 7 8" xfId="33064" xr:uid="{ADE695B6-E13B-438E-AE8A-312EFB9E2E6B}"/>
    <cellStyle name="SAPBEXexcCritical5 2 3 8" xfId="9764" xr:uid="{9D95725C-CCC6-4A89-A7B7-87F84B102CE5}"/>
    <cellStyle name="SAPBEXexcCritical5 2 3 9" xfId="14038" xr:uid="{75C15543-713E-47A9-A404-38FF43A73039}"/>
    <cellStyle name="SAPBEXexcCritical5 2 4" xfId="2428" xr:uid="{6866A81A-8D48-46F6-AE63-A6F868B2A1A5}"/>
    <cellStyle name="SAPBEXexcCritical5 2 4 2" xfId="10980" xr:uid="{9F5533A7-06A1-4A21-8878-9CFF89FDE08F}"/>
    <cellStyle name="SAPBEXexcCritical5 2 4 3" xfId="9165" xr:uid="{EDAED76E-46F9-4196-9B0B-2B86DB42CE1E}"/>
    <cellStyle name="SAPBEXexcCritical5 2 4 4" xfId="9476" xr:uid="{FBFEA96F-B9B1-47FC-BE1F-9B282FC69A60}"/>
    <cellStyle name="SAPBEXexcCritical5 2 4 5" xfId="19411" xr:uid="{841772E9-83B3-4039-90D7-1B9EF5BB0F3E}"/>
    <cellStyle name="SAPBEXexcCritical5 2 4 6" xfId="23168" xr:uid="{927C327C-1936-43B8-A0C3-33462B99BBFC}"/>
    <cellStyle name="SAPBEXexcCritical5 2 4 7" xfId="26823" xr:uid="{2B54C2E3-85E8-46DC-8C3B-20C0E671A753}"/>
    <cellStyle name="SAPBEXexcCritical5 2 4 8" xfId="30286" xr:uid="{9A4D1C8C-7724-4AFF-BE66-0DECAE4A5764}"/>
    <cellStyle name="SAPBEXexcCritical5 2 4 9" xfId="34622" xr:uid="{D10408C9-151C-464E-BEDA-1B0590635C57}"/>
    <cellStyle name="SAPBEXexcCritical5 2 5" xfId="2685" xr:uid="{206F67C1-600D-47BB-8298-DD7ED1E72B34}"/>
    <cellStyle name="SAPBEXexcCritical5 2 5 2" xfId="8424" xr:uid="{DA78CC57-BD9F-4D44-B2F6-0873AD619C70}"/>
    <cellStyle name="SAPBEXexcCritical5 2 5 3" xfId="6935" xr:uid="{C74B1713-018F-4AA6-A702-9D2B7E7859CB}"/>
    <cellStyle name="SAPBEXexcCritical5 2 5 4" xfId="9255" xr:uid="{65E0B6D4-344C-4C8D-BC30-5BFFBB705479}"/>
    <cellStyle name="SAPBEXexcCritical5 2 5 5" xfId="20791" xr:uid="{AF0F13A0-4372-43DC-A8BF-302AA3148DAC}"/>
    <cellStyle name="SAPBEXexcCritical5 2 5 6" xfId="24452" xr:uid="{1B6A0441-0BC3-4096-9362-6236CE013297}"/>
    <cellStyle name="SAPBEXexcCritical5 2 5 7" xfId="27981" xr:uid="{95BF38CA-0068-4E51-9504-265D12355F46}"/>
    <cellStyle name="SAPBEXexcCritical5 2 5 8" xfId="31268" xr:uid="{F77A370F-5EC3-4C9C-A2D6-3F68F0998BDD}"/>
    <cellStyle name="SAPBEXexcCritical5 2 5 9" xfId="34207" xr:uid="{D9710CEB-640B-40EF-AB83-09D62C7CADEC}"/>
    <cellStyle name="SAPBEXexcCritical5 2 6" xfId="2732" xr:uid="{2602E3B1-8922-45AA-A569-F1A7352AA6E3}"/>
    <cellStyle name="SAPBEXexcCritical5 2 6 2" xfId="8147" xr:uid="{8E143524-8FD9-45AD-929E-43CE1CE3F3AF}"/>
    <cellStyle name="SAPBEXexcCritical5 2 6 3" xfId="10886" xr:uid="{EAF232C7-A38B-4BCD-AB6C-3D1042E86CBF}"/>
    <cellStyle name="SAPBEXexcCritical5 2 6 4" xfId="17080" xr:uid="{E92C6D13-0A45-4FBF-8816-0DD951776C2B}"/>
    <cellStyle name="SAPBEXexcCritical5 2 6 5" xfId="20838" xr:uid="{665E4215-3A86-42F8-856B-CD37DF54F6C2}"/>
    <cellStyle name="SAPBEXexcCritical5 2 6 6" xfId="24499" xr:uid="{711E5EF6-FAE2-442B-B87F-B806B735F77D}"/>
    <cellStyle name="SAPBEXexcCritical5 2 6 7" xfId="28028" xr:uid="{E45B362A-E933-45E2-8D94-8BCD374FE4B9}"/>
    <cellStyle name="SAPBEXexcCritical5 2 6 8" xfId="31314" xr:uid="{49B08817-300F-4AEB-A25E-499CB0FDA45F}"/>
    <cellStyle name="SAPBEXexcCritical5 2 7" xfId="3838" xr:uid="{7A5F3B20-3596-42EE-BCA0-5CAC03539DEA}"/>
    <cellStyle name="SAPBEXexcCritical5 2 7 2" xfId="12722" xr:uid="{B4C8532B-2EDC-4A5D-90B9-1EA13FF9A85E}"/>
    <cellStyle name="SAPBEXexcCritical5 2 7 3" xfId="11619" xr:uid="{24789F37-C4C7-44C4-A43F-018FACC0DEDC}"/>
    <cellStyle name="SAPBEXexcCritical5 2 7 4" xfId="18185" xr:uid="{2FE9971D-23E6-4D71-9E4F-7EF3AED46EE0}"/>
    <cellStyle name="SAPBEXexcCritical5 2 7 5" xfId="21938" xr:uid="{FCC132FE-C8CB-4A67-A323-DCDAA793C663}"/>
    <cellStyle name="SAPBEXexcCritical5 2 7 6" xfId="25603" xr:uid="{E1D6849B-9028-4A0F-AB44-7FAAF5EBB40E}"/>
    <cellStyle name="SAPBEXexcCritical5 2 7 7" xfId="29134" xr:uid="{04EBA8EB-58D5-40F0-B8D3-012A77B298AA}"/>
    <cellStyle name="SAPBEXexcCritical5 2 7 8" xfId="32405" xr:uid="{FCEEC697-C909-4E84-9FFC-06DE06B86A7A}"/>
    <cellStyle name="SAPBEXexcCritical5 2 8" xfId="4058" xr:uid="{30008972-C8A7-4E09-9E69-1AF6C7FBEBC4}"/>
    <cellStyle name="SAPBEXexcCritical5 2 8 2" xfId="6914" xr:uid="{CDEAA557-8E32-4181-A7E4-AB7EBBBB1296}"/>
    <cellStyle name="SAPBEXexcCritical5 2 8 3" xfId="10241" xr:uid="{55EBD4E4-18FE-411E-8E1D-EE8DE26A1AD8}"/>
    <cellStyle name="SAPBEXexcCritical5 2 8 4" xfId="18405" xr:uid="{16F3FC9A-7697-4AD8-880C-FDD547DA0532}"/>
    <cellStyle name="SAPBEXexcCritical5 2 8 5" xfId="22158" xr:uid="{2740935E-AE67-4923-B841-7924AFCCBDA8}"/>
    <cellStyle name="SAPBEXexcCritical5 2 8 6" xfId="25823" xr:uid="{E5436E0E-EA1D-4A08-A18B-F0E1565E0425}"/>
    <cellStyle name="SAPBEXexcCritical5 2 8 7" xfId="29354" xr:uid="{78DE375E-9F44-4452-92DC-7EB1B76076B2}"/>
    <cellStyle name="SAPBEXexcCritical5 2 8 8" xfId="32621" xr:uid="{E2B03715-6DF4-417D-BA6B-78DE9C90A623}"/>
    <cellStyle name="SAPBEXexcCritical5 2 9" xfId="4771" xr:uid="{922401B9-D629-44F8-A662-269DE09B4E98}"/>
    <cellStyle name="SAPBEXexcCritical5 2 9 2" xfId="12274" xr:uid="{E4C5915D-FBB6-4F7D-BFAB-A1D042BC369A}"/>
    <cellStyle name="SAPBEXexcCritical5 2 9 3" xfId="15799" xr:uid="{64962D61-4D39-4B72-8A5B-EA81781FB289}"/>
    <cellStyle name="SAPBEXexcCritical5 2 9 4" xfId="19118" xr:uid="{32849F37-C242-4768-916F-29F149B85109}"/>
    <cellStyle name="SAPBEXexcCritical5 2 9 5" xfId="22869" xr:uid="{3EC9F232-8016-41C5-8772-3118A8BB31F8}"/>
    <cellStyle name="SAPBEXexcCritical5 2 9 6" xfId="26535" xr:uid="{72A3C0D0-BA9F-4DFA-9A1F-D58F9311E03F}"/>
    <cellStyle name="SAPBEXexcCritical5 2 9 7" xfId="30067" xr:uid="{50E8683F-74D8-4BCF-BC1F-8BB3BA303348}"/>
    <cellStyle name="SAPBEXexcCritical5 2 9 8" xfId="33324" xr:uid="{1B3B797E-E164-4933-9426-2AEF9B452490}"/>
    <cellStyle name="SAPBEXexcCritical5 20" xfId="10103" xr:uid="{C99F3E3C-B226-4FBD-960C-CC7E4BFD74CC}"/>
    <cellStyle name="SAPBEXexcCritical5 21" xfId="20554" xr:uid="{6352CE60-7598-4508-9D5A-57CD50A63115}"/>
    <cellStyle name="SAPBEXexcCritical5 22" xfId="11904" xr:uid="{28BDDBE1-FD44-4467-AD75-FBE51CED3474}"/>
    <cellStyle name="SAPBEXexcCritical5 23" xfId="31101" xr:uid="{071B9152-E509-4D18-869C-2603FC6D5534}"/>
    <cellStyle name="SAPBEXexcCritical5 3" xfId="1147" xr:uid="{925F8165-0D78-4373-9A94-E5C754B67960}"/>
    <cellStyle name="SAPBEXexcCritical5 3 10" xfId="10468" xr:uid="{FF2BB550-30BA-40B6-92FA-340B370841C8}"/>
    <cellStyle name="SAPBEXexcCritical5 3 11" xfId="16659" xr:uid="{7AF27D86-2AA3-40FE-A6D4-018766DAD4D1}"/>
    <cellStyle name="SAPBEXexcCritical5 3 12" xfId="7147" xr:uid="{631034A0-E28A-4C1C-B629-A1E60E538A6A}"/>
    <cellStyle name="SAPBEXexcCritical5 3 13" xfId="19807" xr:uid="{088A01BA-EF4D-4E8F-AF89-A1086C87A323}"/>
    <cellStyle name="SAPBEXexcCritical5 3 14" xfId="23567" xr:uid="{11FA5DE8-669A-4F49-991B-9C30E6F3BF4E}"/>
    <cellStyle name="SAPBEXexcCritical5 3 15" xfId="27176" xr:uid="{FD16B885-AE94-4D75-883A-BC83B7D150DD}"/>
    <cellStyle name="SAPBEXexcCritical5 3 16" xfId="30635" xr:uid="{960ABA3E-87CC-4646-8719-6CB17526493C}"/>
    <cellStyle name="SAPBEXexcCritical5 3 17" xfId="35169" xr:uid="{E4262937-5ED7-4CE3-B157-2099D217D367}"/>
    <cellStyle name="SAPBEXexcCritical5 3 2" xfId="1148" xr:uid="{5A83D956-CA87-433A-985C-EDF26F8B5E5D}"/>
    <cellStyle name="SAPBEXexcCritical5 3 2 10" xfId="14936" xr:uid="{B856CF1A-8B12-4AA2-AF4E-CEDF67AA7F47}"/>
    <cellStyle name="SAPBEXexcCritical5 3 2 11" xfId="11639" xr:uid="{B965BDB5-6DDA-4840-81A3-2F7184C03F9E}"/>
    <cellStyle name="SAPBEXexcCritical5 3 2 12" xfId="19806" xr:uid="{EA306BCD-C13D-4825-86E0-81B6DEAB21BD}"/>
    <cellStyle name="SAPBEXexcCritical5 3 2 13" xfId="23566" xr:uid="{9BDBFA6C-828B-476F-8C70-DD5F44EC87A2}"/>
    <cellStyle name="SAPBEXexcCritical5 3 2 14" xfId="27175" xr:uid="{CAE655BC-F5E2-446B-A61A-5C9439D7DACE}"/>
    <cellStyle name="SAPBEXexcCritical5 3 2 15" xfId="30634" xr:uid="{D61FB9ED-6ACA-45B0-AADF-89AA4AB8382E}"/>
    <cellStyle name="SAPBEXexcCritical5 3 2 2" xfId="1662" xr:uid="{11255D3C-79B0-46A7-925B-6EB6AFCDEA52}"/>
    <cellStyle name="SAPBEXexcCritical5 3 2 2 10" xfId="16269" xr:uid="{AF553857-5345-4DD5-8661-0DE9D0F52A01}"/>
    <cellStyle name="SAPBEXexcCritical5 3 2 2 11" xfId="10340" xr:uid="{B34EC29C-E16D-4DA2-96C2-A4BED848EC1F}"/>
    <cellStyle name="SAPBEXexcCritical5 3 2 2 12" xfId="8806" xr:uid="{BFC4AE63-BB54-4220-A3FC-9205CE17E38E}"/>
    <cellStyle name="SAPBEXexcCritical5 3 2 2 13" xfId="27755" xr:uid="{621D4093-7F8F-4662-8E64-DD4F0601FBB4}"/>
    <cellStyle name="SAPBEXexcCritical5 3 2 2 14" xfId="30500" xr:uid="{917FA21A-AD0E-4204-BB42-731F8FC34254}"/>
    <cellStyle name="SAPBEXexcCritical5 3 2 2 2" xfId="2905" xr:uid="{D64DA983-1082-4C26-9999-04F4F7AD810F}"/>
    <cellStyle name="SAPBEXexcCritical5 3 2 2 2 2" xfId="8913" xr:uid="{56FFDFD5-3E01-4DB9-B35D-662168433426}"/>
    <cellStyle name="SAPBEXexcCritical5 3 2 2 2 3" xfId="13386" xr:uid="{8EB620A8-EC0E-4770-A52C-17FF53227FB7}"/>
    <cellStyle name="SAPBEXexcCritical5 3 2 2 2 4" xfId="17253" xr:uid="{4E8DE14D-B8F9-4924-92DC-04BDC2A39521}"/>
    <cellStyle name="SAPBEXexcCritical5 3 2 2 2 5" xfId="21011" xr:uid="{6D1FC9BC-1757-46F6-9A14-851F6D6A5A00}"/>
    <cellStyle name="SAPBEXexcCritical5 3 2 2 2 6" xfId="24672" xr:uid="{27F5BEFA-848B-44C7-8FD5-F7B8BC04B729}"/>
    <cellStyle name="SAPBEXexcCritical5 3 2 2 2 7" xfId="28201" xr:uid="{0B6D8E13-1E0C-4550-BE0E-0E1761D7C4ED}"/>
    <cellStyle name="SAPBEXexcCritical5 3 2 2 2 8" xfId="31487" xr:uid="{4C5E0C45-158E-4C27-AC2A-6F87CC93DD37}"/>
    <cellStyle name="SAPBEXexcCritical5 3 2 2 3" xfId="3411" xr:uid="{AFA02C96-D124-4A19-9986-1BBCFFD692E8}"/>
    <cellStyle name="SAPBEXexcCritical5 3 2 2 3 2" xfId="11094" xr:uid="{77A113A3-C39F-47F6-9427-ED73C5CBFF31}"/>
    <cellStyle name="SAPBEXexcCritical5 3 2 2 3 3" xfId="16502" xr:uid="{A04B7064-4C94-4DC5-B051-6CFAF2C57E04}"/>
    <cellStyle name="SAPBEXexcCritical5 3 2 2 3 4" xfId="17758" xr:uid="{8BC552D5-C162-4511-B78F-E5EE9B54EE16}"/>
    <cellStyle name="SAPBEXexcCritical5 3 2 2 3 5" xfId="21514" xr:uid="{EF4E6E0F-B40F-45A1-B02C-BAADD07D548A}"/>
    <cellStyle name="SAPBEXexcCritical5 3 2 2 3 6" xfId="25176" xr:uid="{BE8D8435-9352-40B5-99AB-DC5985AE2EC2}"/>
    <cellStyle name="SAPBEXexcCritical5 3 2 2 3 7" xfId="28707" xr:uid="{629CE00B-92CB-40F9-8303-315DC84AD9A1}"/>
    <cellStyle name="SAPBEXexcCritical5 3 2 2 3 8" xfId="31986" xr:uid="{F6A9ED29-351A-41A2-B1E0-665BDEC14770}"/>
    <cellStyle name="SAPBEXexcCritical5 3 2 2 4" xfId="2556" xr:uid="{CF579581-E95E-4D8B-9621-2507F7E4D04A}"/>
    <cellStyle name="SAPBEXexcCritical5 3 2 2 4 2" xfId="7931" xr:uid="{18E3DEF4-0C5D-4907-BA05-C1A7C28857C3}"/>
    <cellStyle name="SAPBEXexcCritical5 3 2 2 4 3" xfId="13612" xr:uid="{DCB7D59C-0D17-4A4C-A4F2-1DF8378701E6}"/>
    <cellStyle name="SAPBEXexcCritical5 3 2 2 4 4" xfId="11313" xr:uid="{38A14011-0045-4AFA-8FDB-CDC2A4EBF5B9}"/>
    <cellStyle name="SAPBEXexcCritical5 3 2 2 4 5" xfId="19308" xr:uid="{C4F20772-BE84-464B-BECA-DB94DF67231C}"/>
    <cellStyle name="SAPBEXexcCritical5 3 2 2 4 6" xfId="23074" xr:uid="{0D445C34-3A9D-4805-A850-C46B2CB54051}"/>
    <cellStyle name="SAPBEXexcCritical5 3 2 2 4 7" xfId="26719" xr:uid="{F748740E-51FC-45A7-BE81-6C1C8ACF0A61}"/>
    <cellStyle name="SAPBEXexcCritical5 3 2 2 4 8" xfId="31144" xr:uid="{06B90E64-15A6-48CF-AB3B-7BBEBBEDF9C2}"/>
    <cellStyle name="SAPBEXexcCritical5 3 2 2 5" xfId="3786" xr:uid="{C3C918FD-CCA3-41FA-B7B2-AF07B68CBBC4}"/>
    <cellStyle name="SAPBEXexcCritical5 3 2 2 5 2" xfId="13011" xr:uid="{11BFB4A9-E514-4E4B-8352-6907D3F126C5}"/>
    <cellStyle name="SAPBEXexcCritical5 3 2 2 5 3" xfId="15654" xr:uid="{78604B1A-28B3-4375-87A2-E500D89BE5C3}"/>
    <cellStyle name="SAPBEXexcCritical5 3 2 2 5 4" xfId="18133" xr:uid="{8C0CC759-3FB4-45F8-ACF8-3290E46E1CCB}"/>
    <cellStyle name="SAPBEXexcCritical5 3 2 2 5 5" xfId="21886" xr:uid="{CC03A8F3-3CEF-48BD-94E8-A3E6EDBBB2F7}"/>
    <cellStyle name="SAPBEXexcCritical5 3 2 2 5 6" xfId="25551" xr:uid="{8BB7A07E-09D2-4923-966F-85328FC68653}"/>
    <cellStyle name="SAPBEXexcCritical5 3 2 2 5 7" xfId="29082" xr:uid="{5FDE9F83-898D-4F77-9D59-9C46BA69DEAE}"/>
    <cellStyle name="SAPBEXexcCritical5 3 2 2 5 8" xfId="32355" xr:uid="{437B1EAB-06AC-45F8-9551-AE0F87360F16}"/>
    <cellStyle name="SAPBEXexcCritical5 3 2 2 6" xfId="4317" xr:uid="{777117C0-396D-485B-8B1A-3B91BC6F0061}"/>
    <cellStyle name="SAPBEXexcCritical5 3 2 2 6 2" xfId="12645" xr:uid="{F7CBEF2F-CCD2-450F-A333-88B954A99D84}"/>
    <cellStyle name="SAPBEXexcCritical5 3 2 2 6 3" xfId="7624" xr:uid="{82F98F2B-4330-4953-8EF8-202E3A1097B8}"/>
    <cellStyle name="SAPBEXexcCritical5 3 2 2 6 4" xfId="18664" xr:uid="{44209B85-6EF2-4A48-80FC-10F4F28E3A6E}"/>
    <cellStyle name="SAPBEXexcCritical5 3 2 2 6 5" xfId="22416" xr:uid="{D7F760F0-5EB7-40C6-9344-97DB98E7A2DE}"/>
    <cellStyle name="SAPBEXexcCritical5 3 2 2 6 6" xfId="26082" xr:uid="{B52AF7A6-099E-40FC-A1E1-61168135B9B1}"/>
    <cellStyle name="SAPBEXexcCritical5 3 2 2 6 7" xfId="29613" xr:uid="{E9F47623-833F-4CA3-ABEB-BB1A03A62A34}"/>
    <cellStyle name="SAPBEXexcCritical5 3 2 2 6 8" xfId="32876" xr:uid="{2CA76C61-E014-4A11-9DBF-AC41D1C67BD4}"/>
    <cellStyle name="SAPBEXexcCritical5 3 2 2 7" xfId="4305" xr:uid="{4AF8A34D-9655-4FBF-9D0B-6C1DAEAC27A0}"/>
    <cellStyle name="SAPBEXexcCritical5 3 2 2 7 2" xfId="6882" xr:uid="{60EE4BD1-7D4C-4FBC-943E-66E3A0179C99}"/>
    <cellStyle name="SAPBEXexcCritical5 3 2 2 7 3" xfId="14174" xr:uid="{A510AEB0-C5AB-4F9F-9A5C-83735B3E768D}"/>
    <cellStyle name="SAPBEXexcCritical5 3 2 2 7 4" xfId="18652" xr:uid="{5E80F78D-0D61-4ED5-838F-D741828DCEA0}"/>
    <cellStyle name="SAPBEXexcCritical5 3 2 2 7 5" xfId="22404" xr:uid="{03F01AF7-6002-4236-B6BD-3DB5CEE98F59}"/>
    <cellStyle name="SAPBEXexcCritical5 3 2 2 7 6" xfId="26070" xr:uid="{E72A05AF-7766-4733-87E8-91EB8050FC6E}"/>
    <cellStyle name="SAPBEXexcCritical5 3 2 2 7 7" xfId="29601" xr:uid="{0BC39C1F-6F2D-4AC5-8398-8ADBC20ACBEB}"/>
    <cellStyle name="SAPBEXexcCritical5 3 2 2 7 8" xfId="32864" xr:uid="{489F5652-0238-4745-B923-2021D1FBB5E4}"/>
    <cellStyle name="SAPBEXexcCritical5 3 2 2 8" xfId="11334" xr:uid="{04405FF7-3B1E-463A-890B-7DEB3C5807C2}"/>
    <cellStyle name="SAPBEXexcCritical5 3 2 2 9" xfId="16323" xr:uid="{325C77AF-73F2-48FC-A6D1-D80FFA7AF0E5}"/>
    <cellStyle name="SAPBEXexcCritical5 3 2 3" xfId="2431" xr:uid="{F4E239D8-D52C-44A3-A519-789A02C64637}"/>
    <cellStyle name="SAPBEXexcCritical5 3 2 3 2" xfId="9198" xr:uid="{52AC8921-B9BA-4AC8-93B9-0E8493746EFF}"/>
    <cellStyle name="SAPBEXexcCritical5 3 2 3 3" xfId="15013" xr:uid="{BF48AF9D-E50A-4B23-BABD-9C1F96CA1517}"/>
    <cellStyle name="SAPBEXexcCritical5 3 2 3 4" xfId="14725" xr:uid="{93195297-42C7-442C-926C-DDCB96C60B07}"/>
    <cellStyle name="SAPBEXexcCritical5 3 2 3 5" xfId="19408" xr:uid="{C56D3AAD-B30E-43B0-9C90-0BA54CF016B3}"/>
    <cellStyle name="SAPBEXexcCritical5 3 2 3 6" xfId="20128" xr:uid="{2F25392D-7A8B-4746-91D0-C296304DC549}"/>
    <cellStyle name="SAPBEXexcCritical5 3 2 3 7" xfId="26821" xr:uid="{73AAD59D-23AD-4915-B46F-1543CBFB9DC9}"/>
    <cellStyle name="SAPBEXexcCritical5 3 2 3 8" xfId="30283" xr:uid="{EE8AFC1B-DFDF-4942-ACB0-D9B93D58B07B}"/>
    <cellStyle name="SAPBEXexcCritical5 3 2 4" xfId="2091" xr:uid="{76B8D097-42F9-41E2-99C0-472732B154C4}"/>
    <cellStyle name="SAPBEXexcCritical5 3 2 4 2" xfId="10865" xr:uid="{C95DB5F4-C2B5-45CA-8899-93084941E577}"/>
    <cellStyle name="SAPBEXexcCritical5 3 2 4 3" xfId="13107" xr:uid="{469FBB53-A9A0-40BD-ACEC-4620F7ECAED3}"/>
    <cellStyle name="SAPBEXexcCritical5 3 2 4 4" xfId="8613" xr:uid="{B9D7F8A2-3A2B-46BD-A9A0-BF5B00ED252C}"/>
    <cellStyle name="SAPBEXexcCritical5 3 2 4 5" xfId="7755" xr:uid="{44A652AE-52EB-4F52-91A5-D65F7A44BD17}"/>
    <cellStyle name="SAPBEXexcCritical5 3 2 4 6" xfId="20030" xr:uid="{504B543D-3CDA-48AE-BB9A-B3D369519B20}"/>
    <cellStyle name="SAPBEXexcCritical5 3 2 4 7" xfId="23773" xr:uid="{495CF21D-DD79-47E3-B41A-2559412AF4FA}"/>
    <cellStyle name="SAPBEXexcCritical5 3 2 4 8" xfId="27463" xr:uid="{1D614E38-0424-460B-8784-CA7F602E2BB7}"/>
    <cellStyle name="SAPBEXexcCritical5 3 2 5" xfId="2146" xr:uid="{FAC0D2EA-B050-453F-878F-31E1318FB60E}"/>
    <cellStyle name="SAPBEXexcCritical5 3 2 5 2" xfId="10086" xr:uid="{C21828CF-3E16-49BE-A92C-24BD591A7A9C}"/>
    <cellStyle name="SAPBEXexcCritical5 3 2 5 3" xfId="15317" xr:uid="{79637E81-C271-454C-A035-0FBB03BFF82C}"/>
    <cellStyle name="SAPBEXexcCritical5 3 2 5 4" xfId="14999" xr:uid="{8FD9E223-849E-44AC-B4E7-E4C420E3D121}"/>
    <cellStyle name="SAPBEXexcCritical5 3 2 5 5" xfId="12080" xr:uid="{5335BCA3-6891-4B56-81C6-BEBB5272299D}"/>
    <cellStyle name="SAPBEXexcCritical5 3 2 5 6" xfId="16156" xr:uid="{E35AB432-ECF7-420C-82C9-E680132A03D5}"/>
    <cellStyle name="SAPBEXexcCritical5 3 2 5 7" xfId="20560" xr:uid="{D23694D5-CA6F-4242-9407-F65016ABED0B}"/>
    <cellStyle name="SAPBEXexcCritical5 3 2 5 8" xfId="27511" xr:uid="{47238A76-4D64-451C-922F-6713FC7EB31A}"/>
    <cellStyle name="SAPBEXexcCritical5 3 2 6" xfId="2265" xr:uid="{81A500FE-8044-4B62-B4CE-99B044ABFCFB}"/>
    <cellStyle name="SAPBEXexcCritical5 3 2 6 2" xfId="8352" xr:uid="{E65DFD72-F8EE-4875-9126-AD3D7B407758}"/>
    <cellStyle name="SAPBEXexcCritical5 3 2 6 3" xfId="14968" xr:uid="{05053E03-7545-4D74-9D76-EE9CE9AD50C4}"/>
    <cellStyle name="SAPBEXexcCritical5 3 2 6 4" xfId="16754" xr:uid="{2C3DD985-702D-41E8-86E4-586CDE195F68}"/>
    <cellStyle name="SAPBEXexcCritical5 3 2 6 5" xfId="19446" xr:uid="{F143467C-641A-45A5-B7C4-DE7789FB3AED}"/>
    <cellStyle name="SAPBEXexcCritical5 3 2 6 6" xfId="23200" xr:uid="{E5DDFAE8-DE4C-44A9-9F31-A757785AB384}"/>
    <cellStyle name="SAPBEXexcCritical5 3 2 6 7" xfId="26859" xr:uid="{79217920-2988-48CF-9351-E01AC84D583E}"/>
    <cellStyle name="SAPBEXexcCritical5 3 2 6 8" xfId="30369" xr:uid="{1F704BFB-7CD9-4CB4-9078-40D40D069189}"/>
    <cellStyle name="SAPBEXexcCritical5 3 2 7" xfId="4169" xr:uid="{099562CB-D21B-4D49-9AF3-FECB31733026}"/>
    <cellStyle name="SAPBEXexcCritical5 3 2 7 2" xfId="7054" xr:uid="{1BF253ED-62F0-4E77-BE1E-FCB8455B5DA2}"/>
    <cellStyle name="SAPBEXexcCritical5 3 2 7 3" xfId="12017" xr:uid="{50EF5A80-E3EB-4A2C-A388-A169E8377317}"/>
    <cellStyle name="SAPBEXexcCritical5 3 2 7 4" xfId="18516" xr:uid="{A22BD534-FB39-49ED-B579-C98EBBA6F22D}"/>
    <cellStyle name="SAPBEXexcCritical5 3 2 7 5" xfId="22269" xr:uid="{E1AC660F-9C3E-4A4D-A08A-3BAE678D711F}"/>
    <cellStyle name="SAPBEXexcCritical5 3 2 7 6" xfId="25934" xr:uid="{0A72B4E2-63F9-4C44-9A11-DD6CED1CD040}"/>
    <cellStyle name="SAPBEXexcCritical5 3 2 7 7" xfId="29465" xr:uid="{993D9CE7-E1D9-45C2-86B7-9E8D1D44CFD4}"/>
    <cellStyle name="SAPBEXexcCritical5 3 2 7 8" xfId="32730" xr:uid="{FB209E46-2479-4AE6-8D99-234F59C29DAD}"/>
    <cellStyle name="SAPBEXexcCritical5 3 2 8" xfId="4404" xr:uid="{F0603D85-30D9-4A85-8422-ABABCAC20FA8}"/>
    <cellStyle name="SAPBEXexcCritical5 3 2 8 2" xfId="7198" xr:uid="{AB5A3284-9BDA-4F57-A57E-2B6392598EE0}"/>
    <cellStyle name="SAPBEXexcCritical5 3 2 8 3" xfId="14700" xr:uid="{F86A6367-CE67-4FE2-A09E-B60C48DC1122}"/>
    <cellStyle name="SAPBEXexcCritical5 3 2 8 4" xfId="18751" xr:uid="{FF02EF3F-741E-4CC6-A026-F24106F1AD2C}"/>
    <cellStyle name="SAPBEXexcCritical5 3 2 8 5" xfId="22503" xr:uid="{E7A82392-FCED-4B1A-8F4B-837E7D2AA792}"/>
    <cellStyle name="SAPBEXexcCritical5 3 2 8 6" xfId="26169" xr:uid="{0E02C2CA-D195-4982-B318-AAB021EB817C}"/>
    <cellStyle name="SAPBEXexcCritical5 3 2 8 7" xfId="29700" xr:uid="{3C04073D-B691-4B3A-A724-241A4F00BBA6}"/>
    <cellStyle name="SAPBEXexcCritical5 3 2 8 8" xfId="32962" xr:uid="{71141801-5714-490B-A18C-17763820E5ED}"/>
    <cellStyle name="SAPBEXexcCritical5 3 2 9" xfId="8831" xr:uid="{8440B7C9-D399-4E65-93C1-3A6C89949813}"/>
    <cellStyle name="SAPBEXexcCritical5 3 3" xfId="1661" xr:uid="{C5DD680A-F325-487D-8FF1-5BC87C5FBA0F}"/>
    <cellStyle name="SAPBEXexcCritical5 3 3 10" xfId="7687" xr:uid="{06BA303E-44E2-4DCF-A9A3-25DC4AD72EA7}"/>
    <cellStyle name="SAPBEXexcCritical5 3 3 11" xfId="20511" xr:uid="{6108F475-FE47-4250-86F8-779916F95119}"/>
    <cellStyle name="SAPBEXexcCritical5 3 3 12" xfId="24191" xr:uid="{3579B9C2-05FE-40B7-9EEF-96B504D26D29}"/>
    <cellStyle name="SAPBEXexcCritical5 3 3 13" xfId="27010" xr:uid="{C0385451-6344-4492-A56E-3B31D30F4FE3}"/>
    <cellStyle name="SAPBEXexcCritical5 3 3 14" xfId="30902" xr:uid="{5C7F2759-88D5-4097-BE5C-2A3B31B731B8}"/>
    <cellStyle name="SAPBEXexcCritical5 3 3 2" xfId="2904" xr:uid="{CEA9EECE-1BA3-4C01-AAA9-EDDB2F196407}"/>
    <cellStyle name="SAPBEXexcCritical5 3 3 2 2" xfId="7913" xr:uid="{1FA4AF00-A14C-4B60-B294-7D3CFA335DDA}"/>
    <cellStyle name="SAPBEXexcCritical5 3 3 2 3" xfId="15113" xr:uid="{D2EC9511-373F-4E73-A612-2F5F1CCD2207}"/>
    <cellStyle name="SAPBEXexcCritical5 3 3 2 4" xfId="17252" xr:uid="{0447A031-2AB5-48BD-BDE8-81801E7BE0D0}"/>
    <cellStyle name="SAPBEXexcCritical5 3 3 2 5" xfId="21010" xr:uid="{0130A200-AD82-4A1A-8601-03FC4424F975}"/>
    <cellStyle name="SAPBEXexcCritical5 3 3 2 6" xfId="24671" xr:uid="{F6575E49-186D-436D-950D-702DC183B8D0}"/>
    <cellStyle name="SAPBEXexcCritical5 3 3 2 7" xfId="28200" xr:uid="{029A03DD-E775-4D73-B86A-9CB562D18E89}"/>
    <cellStyle name="SAPBEXexcCritical5 3 3 2 8" xfId="31486" xr:uid="{A6384A05-0F35-4600-9030-22151E5326C3}"/>
    <cellStyle name="SAPBEXexcCritical5 3 3 3" xfId="3410" xr:uid="{3E421B82-5D88-4581-BC88-DC2228BAE652}"/>
    <cellStyle name="SAPBEXexcCritical5 3 3 3 2" xfId="10510" xr:uid="{07A14E48-C6B7-4E97-AC63-88B2C0D0B088}"/>
    <cellStyle name="SAPBEXexcCritical5 3 3 3 3" xfId="16640" xr:uid="{5C9A16D1-5B67-4B8D-ACA7-C558855FD934}"/>
    <cellStyle name="SAPBEXexcCritical5 3 3 3 4" xfId="17757" xr:uid="{EE38E9BD-D18A-470A-AC99-03BF8E4F39EB}"/>
    <cellStyle name="SAPBEXexcCritical5 3 3 3 5" xfId="21513" xr:uid="{5ACEE6B4-6A3D-4E36-A4A1-78A55784B451}"/>
    <cellStyle name="SAPBEXexcCritical5 3 3 3 6" xfId="25175" xr:uid="{82006E45-3D4B-4383-9A80-75AEC836113B}"/>
    <cellStyle name="SAPBEXexcCritical5 3 3 3 7" xfId="28706" xr:uid="{F45E46DF-6F07-4F83-826D-E7E38A3A82EC}"/>
    <cellStyle name="SAPBEXexcCritical5 3 3 3 8" xfId="31985" xr:uid="{EA791531-FF83-4686-8EAE-F6466FBAB935}"/>
    <cellStyle name="SAPBEXexcCritical5 3 3 4" xfId="3613" xr:uid="{6306F700-9D7F-4E05-9CA6-669C76888E3C}"/>
    <cellStyle name="SAPBEXexcCritical5 3 3 4 2" xfId="10481" xr:uid="{C6D4F633-23E4-4581-8FF8-973DA35BECC2}"/>
    <cellStyle name="SAPBEXexcCritical5 3 3 4 3" xfId="16654" xr:uid="{5E523C3D-A2C3-472B-ACB9-35BA4D9BBB20}"/>
    <cellStyle name="SAPBEXexcCritical5 3 3 4 4" xfId="17960" xr:uid="{E63E4EAE-A127-4BE8-A2C3-DA05EDCF9CEC}"/>
    <cellStyle name="SAPBEXexcCritical5 3 3 4 5" xfId="21716" xr:uid="{CB65292D-9CC9-403A-BDC4-4E332E905B8F}"/>
    <cellStyle name="SAPBEXexcCritical5 3 3 4 6" xfId="25378" xr:uid="{7CC7572C-AE39-499E-A295-73734359B6AF}"/>
    <cellStyle name="SAPBEXexcCritical5 3 3 4 7" xfId="28909" xr:uid="{FEDB633B-FBC6-4111-8C45-598C17377597}"/>
    <cellStyle name="SAPBEXexcCritical5 3 3 4 8" xfId="32186" xr:uid="{4B4C3F94-2AED-4CB7-B987-6532201707A6}"/>
    <cellStyle name="SAPBEXexcCritical5 3 3 5" xfId="3924" xr:uid="{B85866BF-655C-4307-9D7E-CB593CEED548}"/>
    <cellStyle name="SAPBEXexcCritical5 3 3 5 2" xfId="8564" xr:uid="{82179E60-D305-41E4-8494-B50F3F026EE8}"/>
    <cellStyle name="SAPBEXexcCritical5 3 3 5 3" xfId="9248" xr:uid="{6D3F7848-0C7A-4E02-AF0C-8C682FB47052}"/>
    <cellStyle name="SAPBEXexcCritical5 3 3 5 4" xfId="18271" xr:uid="{77878F47-4E55-479C-BD30-B283B9FB92F6}"/>
    <cellStyle name="SAPBEXexcCritical5 3 3 5 5" xfId="22024" xr:uid="{D48CF5B9-5E54-4767-85CA-372CA610CEC8}"/>
    <cellStyle name="SAPBEXexcCritical5 3 3 5 6" xfId="25689" xr:uid="{122D39B0-D3D0-4D44-A67F-B1E0E797A590}"/>
    <cellStyle name="SAPBEXexcCritical5 3 3 5 7" xfId="29220" xr:uid="{9BA3A56A-9D8C-4512-886C-CF802768F19A}"/>
    <cellStyle name="SAPBEXexcCritical5 3 3 5 8" xfId="32488" xr:uid="{C1FAC89D-9CEE-4F8B-904F-DDEF22DBEFAB}"/>
    <cellStyle name="SAPBEXexcCritical5 3 3 6" xfId="4449" xr:uid="{3A82C267-C13D-4062-942B-88F600279D1D}"/>
    <cellStyle name="SAPBEXexcCritical5 3 3 6 2" xfId="6953" xr:uid="{69DE1712-946B-4EB6-A94D-488F7BCD5412}"/>
    <cellStyle name="SAPBEXexcCritical5 3 3 6 3" xfId="13721" xr:uid="{8DE09F21-6D3E-4F9E-9656-DF68A910CACC}"/>
    <cellStyle name="SAPBEXexcCritical5 3 3 6 4" xfId="18796" xr:uid="{3A72BC72-F865-4FAD-ABB9-D5F90D465759}"/>
    <cellStyle name="SAPBEXexcCritical5 3 3 6 5" xfId="22548" xr:uid="{C885BAB0-0B06-49E5-A59C-4EA7B831BFAE}"/>
    <cellStyle name="SAPBEXexcCritical5 3 3 6 6" xfId="26213" xr:uid="{06D73F8B-CE11-4026-AE0A-32732E6BA2B5}"/>
    <cellStyle name="SAPBEXexcCritical5 3 3 6 7" xfId="29745" xr:uid="{B24C7D91-072F-46C4-80F3-1403E36A84DC}"/>
    <cellStyle name="SAPBEXexcCritical5 3 3 6 8" xfId="33007" xr:uid="{ADC9C8B2-40BD-4B8D-B840-59D6ECC5C79B}"/>
    <cellStyle name="SAPBEXexcCritical5 3 3 7" xfId="4694" xr:uid="{24038B85-947F-4BB5-9F4D-6CBB0B0F4B72}"/>
    <cellStyle name="SAPBEXexcCritical5 3 3 7 2" xfId="12350" xr:uid="{D9275F98-46F5-44BE-A646-53E08DF8147C}"/>
    <cellStyle name="SAPBEXexcCritical5 3 3 7 3" xfId="8786" xr:uid="{903A3D44-D3B3-44A9-B73F-D0E01CA6C2F3}"/>
    <cellStyle name="SAPBEXexcCritical5 3 3 7 4" xfId="19041" xr:uid="{FABF349A-81C6-49B5-BAC9-46D2D0C1FFBD}"/>
    <cellStyle name="SAPBEXexcCritical5 3 3 7 5" xfId="22793" xr:uid="{26EFFB44-1737-49E4-BD75-04314FA6166A}"/>
    <cellStyle name="SAPBEXexcCritical5 3 3 7 6" xfId="26458" xr:uid="{98E03257-C63F-479B-A3E8-3730C538E579}"/>
    <cellStyle name="SAPBEXexcCritical5 3 3 7 7" xfId="29990" xr:uid="{B1693BB6-3B62-49A9-9AE0-1D2BCD67AF83}"/>
    <cellStyle name="SAPBEXexcCritical5 3 3 7 8" xfId="33249" xr:uid="{7B7759C5-7F97-4246-8671-1871CBEB21B4}"/>
    <cellStyle name="SAPBEXexcCritical5 3 3 8" xfId="8134" xr:uid="{B80568CB-85C3-4A27-BD7D-7B2FAE0F3FB6}"/>
    <cellStyle name="SAPBEXexcCritical5 3 3 9" xfId="13827" xr:uid="{7A11834B-AEFF-47DB-97F3-BF527D213E81}"/>
    <cellStyle name="SAPBEXexcCritical5 3 4" xfId="2430" xr:uid="{2744CB98-62D7-49AF-96A5-AFEE31245392}"/>
    <cellStyle name="SAPBEXexcCritical5 3 4 2" xfId="8701" xr:uid="{86D704B7-E17A-42F4-B826-600B01324D97}"/>
    <cellStyle name="SAPBEXexcCritical5 3 4 3" xfId="16672" xr:uid="{96290613-38BA-4EAD-8411-91FDD55C5FD6}"/>
    <cellStyle name="SAPBEXexcCritical5 3 4 4" xfId="14411" xr:uid="{B4DF7C1B-E7CF-487B-9F28-4FABFCCA4A7F}"/>
    <cellStyle name="SAPBEXexcCritical5 3 4 5" xfId="19409" xr:uid="{D17DF8F1-977D-4D42-9102-4AE329FB0001}"/>
    <cellStyle name="SAPBEXexcCritical5 3 4 6" xfId="20129" xr:uid="{E4209ABE-1240-442B-B59D-5B67AB4DB1C2}"/>
    <cellStyle name="SAPBEXexcCritical5 3 4 7" xfId="23859" xr:uid="{12796E36-E1FA-43CD-9375-9807FD9FD56E}"/>
    <cellStyle name="SAPBEXexcCritical5 3 4 8" xfId="30284" xr:uid="{A3F2E03F-5E42-4EA8-BF5B-99646A92794B}"/>
    <cellStyle name="SAPBEXexcCritical5 3 5" xfId="2090" xr:uid="{1EBD4C12-1437-440B-9680-CFA847C7F533}"/>
    <cellStyle name="SAPBEXexcCritical5 3 5 2" xfId="11195" xr:uid="{1DC74C14-8B9F-42EA-9BD5-AE3958C569C2}"/>
    <cellStyle name="SAPBEXexcCritical5 3 5 3" xfId="8513" xr:uid="{8E41DF29-882C-42CB-8743-FE9644C5D611}"/>
    <cellStyle name="SAPBEXexcCritical5 3 5 4" xfId="10291" xr:uid="{56DE91BB-4D44-40E9-B770-407AFC5A0096}"/>
    <cellStyle name="SAPBEXexcCritical5 3 5 5" xfId="10426" xr:uid="{9A8E44C0-DF14-49DC-ACA8-692CC96C3B92}"/>
    <cellStyle name="SAPBEXexcCritical5 3 5 6" xfId="20029" xr:uid="{638D7FBB-E929-4FF6-ADC7-4D69D72D571C}"/>
    <cellStyle name="SAPBEXexcCritical5 3 5 7" xfId="23790" xr:uid="{CCDAABEC-1F6D-4E1D-972E-35036F6CCBFD}"/>
    <cellStyle name="SAPBEXexcCritical5 3 5 8" xfId="27067" xr:uid="{0DA38CD8-9593-4D6E-957A-08CB5DD3B42A}"/>
    <cellStyle name="SAPBEXexcCritical5 3 6" xfId="2601" xr:uid="{2F713B5E-E216-4417-A8A8-5FE11F718CCE}"/>
    <cellStyle name="SAPBEXexcCritical5 3 6 2" xfId="11325" xr:uid="{EBB4305F-5C8C-43FE-9350-A2C4369F51D4}"/>
    <cellStyle name="SAPBEXexcCritical5 3 6 3" xfId="16332" xr:uid="{493A041A-E34B-428D-8A9A-78D9BF1D2C49}"/>
    <cellStyle name="SAPBEXexcCritical5 3 6 4" xfId="15877" xr:uid="{61AED583-987F-4DC5-8608-E49F700BE780}"/>
    <cellStyle name="SAPBEXexcCritical5 3 6 5" xfId="16138" xr:uid="{E1721C59-F555-4135-AAD6-92297A6BCE90}"/>
    <cellStyle name="SAPBEXexcCritical5 3 6 6" xfId="23043" xr:uid="{BA57B22B-F9D9-4A5D-9E32-681D88396571}"/>
    <cellStyle name="SAPBEXexcCritical5 3 6 7" xfId="24202" xr:uid="{2B5D3CE0-37B4-4ECE-A263-957859372D3D}"/>
    <cellStyle name="SAPBEXexcCritical5 3 6 8" xfId="31187" xr:uid="{43DAB996-00CE-422B-852B-EF6C3BFEB60B}"/>
    <cellStyle name="SAPBEXexcCritical5 3 7" xfId="4315" xr:uid="{DCA1E493-398B-4D07-BAFF-5277B1D77DC7}"/>
    <cellStyle name="SAPBEXexcCritical5 3 7 2" xfId="12647" xr:uid="{92620C61-CF37-4683-8CF3-966572CE70FD}"/>
    <cellStyle name="SAPBEXexcCritical5 3 7 3" xfId="8284" xr:uid="{CBF41B4C-9B2D-4F72-8D26-DF4145775259}"/>
    <cellStyle name="SAPBEXexcCritical5 3 7 4" xfId="18662" xr:uid="{0BAFD804-891E-4DB7-97D0-2B71B3F24038}"/>
    <cellStyle name="SAPBEXexcCritical5 3 7 5" xfId="22414" xr:uid="{E291CBC1-6770-4E5A-B47D-A14D17E02A99}"/>
    <cellStyle name="SAPBEXexcCritical5 3 7 6" xfId="26080" xr:uid="{2390D760-3DFA-4A6D-9E52-4213CA0A7D54}"/>
    <cellStyle name="SAPBEXexcCritical5 3 7 7" xfId="29611" xr:uid="{1D6F95DA-24F2-4583-8411-FC55CBE726EE}"/>
    <cellStyle name="SAPBEXexcCritical5 3 7 8" xfId="32874" xr:uid="{DCBEE2F4-FA8F-46F1-96F4-F74E27F92E24}"/>
    <cellStyle name="SAPBEXexcCritical5 3 8" xfId="4144" xr:uid="{6DD6DAC8-7885-466A-8ACC-147B9FFB4E16}"/>
    <cellStyle name="SAPBEXexcCritical5 3 8 2" xfId="7187" xr:uid="{15184F60-1ACF-4368-BD3C-A6B1FD44A637}"/>
    <cellStyle name="SAPBEXexcCritical5 3 8 3" xfId="13466" xr:uid="{53FC8C73-EE39-4578-B30A-B7A26A62FCE5}"/>
    <cellStyle name="SAPBEXexcCritical5 3 8 4" xfId="18491" xr:uid="{55D74D65-44D3-4617-8CBF-4BE3C88436C2}"/>
    <cellStyle name="SAPBEXexcCritical5 3 8 5" xfId="22244" xr:uid="{1FDE0DE6-C874-4F17-B256-3A4954B5B35F}"/>
    <cellStyle name="SAPBEXexcCritical5 3 8 6" xfId="25909" xr:uid="{96D12C69-7E92-4F9F-AF8B-D2B9C6344DCA}"/>
    <cellStyle name="SAPBEXexcCritical5 3 8 7" xfId="29440" xr:uid="{4F018054-53DD-403D-AC6D-66ABA3EF6363}"/>
    <cellStyle name="SAPBEXexcCritical5 3 8 8" xfId="32706" xr:uid="{17C042BB-7B73-4A6B-A09D-1782986CBEBE}"/>
    <cellStyle name="SAPBEXexcCritical5 3 9" xfId="4552" xr:uid="{7CAD9693-58E0-48BB-B15E-36253D185BE1}"/>
    <cellStyle name="SAPBEXexcCritical5 3 9 2" xfId="12483" xr:uid="{4AC47762-051B-4DA8-B494-05A08444BE01}"/>
    <cellStyle name="SAPBEXexcCritical5 3 9 3" xfId="8716" xr:uid="{CA183585-E6AF-4C9D-96B5-0CB7BFA76ECA}"/>
    <cellStyle name="SAPBEXexcCritical5 3 9 4" xfId="18899" xr:uid="{116C80A2-E1D3-4E84-A666-969927595193}"/>
    <cellStyle name="SAPBEXexcCritical5 3 9 5" xfId="22651" xr:uid="{44571F38-B67C-4E20-89F9-9AB17B30BE73}"/>
    <cellStyle name="SAPBEXexcCritical5 3 9 6" xfId="26316" xr:uid="{56DCAAEB-2218-40B5-8D63-3791C1C15F45}"/>
    <cellStyle name="SAPBEXexcCritical5 3 9 7" xfId="29848" xr:uid="{D4326091-4363-4B77-9B75-E56C3AB68DD2}"/>
    <cellStyle name="SAPBEXexcCritical5 3 9 8" xfId="33109" xr:uid="{A9789128-92B1-4D7C-B37B-9E7B3B558B4B}"/>
    <cellStyle name="SAPBEXexcCritical5 4" xfId="1149" xr:uid="{A89E37E9-82DE-4DD9-B5B5-D5FB66E4C789}"/>
    <cellStyle name="SAPBEXexcCritical5 4 10" xfId="15218" xr:uid="{1258B2FB-A6DB-4DD0-848F-0AF95ED7557D}"/>
    <cellStyle name="SAPBEXexcCritical5 4 11" xfId="7593" xr:uid="{00705ABE-EA87-4B0A-ACD8-5EEC8B307077}"/>
    <cellStyle name="SAPBEXexcCritical5 4 12" xfId="19805" xr:uid="{556A5A29-5DA1-4332-B6BA-970F7A601E65}"/>
    <cellStyle name="SAPBEXexcCritical5 4 13" xfId="23565" xr:uid="{ECA1063D-5B57-4D3F-BDF3-C2C34A890967}"/>
    <cellStyle name="SAPBEXexcCritical5 4 14" xfId="27174" xr:uid="{DBE349A0-3433-4F95-A145-6C1C0365AC3A}"/>
    <cellStyle name="SAPBEXexcCritical5 4 15" xfId="30633" xr:uid="{B38E7888-DC5A-41CA-8FD4-5C8D783467BF}"/>
    <cellStyle name="SAPBEXexcCritical5 4 2" xfId="1663" xr:uid="{57B2BBDA-9237-4719-81C4-759A0EF55510}"/>
    <cellStyle name="SAPBEXexcCritical5 4 2 10" xfId="10956" xr:uid="{E422C4DE-7571-49D4-82A3-77E592E0666E}"/>
    <cellStyle name="SAPBEXexcCritical5 4 2 11" xfId="19598" xr:uid="{EF3FCD7E-388E-46F8-91E3-85EABE6D61F1}"/>
    <cellStyle name="SAPBEXexcCritical5 4 2 12" xfId="7229" xr:uid="{B3F43630-82E7-485C-834F-5D8B2554EEF3}"/>
    <cellStyle name="SAPBEXexcCritical5 4 2 13" xfId="20552" xr:uid="{71EDF89A-F3AD-4D16-A7DA-5443DC18804B}"/>
    <cellStyle name="SAPBEXexcCritical5 4 2 14" xfId="30901" xr:uid="{960AB448-6CFA-40EE-88D3-F571A0C9D9E3}"/>
    <cellStyle name="SAPBEXexcCritical5 4 2 2" xfId="2906" xr:uid="{A3536ECB-FA71-4013-9E4B-4375BF1755DF}"/>
    <cellStyle name="SAPBEXexcCritical5 4 2 2 2" xfId="11199" xr:uid="{3FA78C2F-7812-4E25-BCEE-EA0DB27FE003}"/>
    <cellStyle name="SAPBEXexcCritical5 4 2 2 3" xfId="11458" xr:uid="{87F648A2-8F14-40B1-9E80-589461F0B2A3}"/>
    <cellStyle name="SAPBEXexcCritical5 4 2 2 4" xfId="17254" xr:uid="{F436A30F-30BA-49BC-8083-8330D4C3FF3B}"/>
    <cellStyle name="SAPBEXexcCritical5 4 2 2 5" xfId="21012" xr:uid="{6958663C-6D84-4278-854D-72669FABB61D}"/>
    <cellStyle name="SAPBEXexcCritical5 4 2 2 6" xfId="24673" xr:uid="{49D897B1-3888-4716-B1A8-BA1A4C6ED961}"/>
    <cellStyle name="SAPBEXexcCritical5 4 2 2 7" xfId="28202" xr:uid="{77B4B85A-B4E7-4ABC-87D2-CE5DA2E4301B}"/>
    <cellStyle name="SAPBEXexcCritical5 4 2 2 8" xfId="31488" xr:uid="{72B1348C-DED3-416D-AD5C-D5CFC1345F42}"/>
    <cellStyle name="SAPBEXexcCritical5 4 2 3" xfId="3412" xr:uid="{654953D6-FCCD-48CB-B567-4070277D78F1}"/>
    <cellStyle name="SAPBEXexcCritical5 4 2 3 2" xfId="9774" xr:uid="{E0E97F49-6CCD-4DA1-B6CF-D67CBB6A31A7}"/>
    <cellStyle name="SAPBEXexcCritical5 4 2 3 3" xfId="13154" xr:uid="{38C38368-0137-4ABC-B094-1E3F4B094307}"/>
    <cellStyle name="SAPBEXexcCritical5 4 2 3 4" xfId="17759" xr:uid="{9719D410-D7A1-469B-B0CE-3F902690B562}"/>
    <cellStyle name="SAPBEXexcCritical5 4 2 3 5" xfId="21515" xr:uid="{64AAA952-CD14-4122-9527-4686C41F1C61}"/>
    <cellStyle name="SAPBEXexcCritical5 4 2 3 6" xfId="25177" xr:uid="{ABCF7F69-BD7B-49D4-A1D7-FB806231E53A}"/>
    <cellStyle name="SAPBEXexcCritical5 4 2 3 7" xfId="28708" xr:uid="{47759AEB-D3C5-4602-9DFB-2A7B8552DBA0}"/>
    <cellStyle name="SAPBEXexcCritical5 4 2 3 8" xfId="31987" xr:uid="{902F9824-4A5A-43F7-A39B-BA35383EF4D8}"/>
    <cellStyle name="SAPBEXexcCritical5 4 2 4" xfId="2555" xr:uid="{646DBBB8-0A12-4EAD-80E0-7E38633748A5}"/>
    <cellStyle name="SAPBEXexcCritical5 4 2 4 2" xfId="7932" xr:uid="{886F7392-E050-4919-B77D-FDACD0B314FC}"/>
    <cellStyle name="SAPBEXexcCritical5 4 2 4 3" xfId="11227" xr:uid="{3F49D777-5A6F-492E-9D6E-6BB947B5BF61}"/>
    <cellStyle name="SAPBEXexcCritical5 4 2 4 4" xfId="15182" xr:uid="{F9FD44B6-6389-41B1-A3E2-AA1A813CBB65}"/>
    <cellStyle name="SAPBEXexcCritical5 4 2 4 5" xfId="19309" xr:uid="{026D26ED-317E-4B9C-8D33-7CA8DE171F53}"/>
    <cellStyle name="SAPBEXexcCritical5 4 2 4 6" xfId="23075" xr:uid="{933E636D-4528-4BE0-82BA-40620ED8FD2C}"/>
    <cellStyle name="SAPBEXexcCritical5 4 2 4 7" xfId="26720" xr:uid="{733D6ACD-A2AE-4B25-9D51-ED7C3BF8A45B}"/>
    <cellStyle name="SAPBEXexcCritical5 4 2 4 8" xfId="31143" xr:uid="{E5D24559-0C01-4BD6-890C-404017F27E19}"/>
    <cellStyle name="SAPBEXexcCritical5 4 2 5" xfId="2382" xr:uid="{B251C07F-536D-4B3A-9A16-A2891A4137D8}"/>
    <cellStyle name="SAPBEXexcCritical5 4 2 5 2" xfId="7462" xr:uid="{C18A90E0-09AA-448C-9C42-88E03D887334}"/>
    <cellStyle name="SAPBEXexcCritical5 4 2 5 3" xfId="11671" xr:uid="{EE170166-75FB-4AD4-A629-B6F6EF00771F}"/>
    <cellStyle name="SAPBEXexcCritical5 4 2 5 4" xfId="14875" xr:uid="{EA07F979-8501-42CA-A29E-D78A3DBF50DC}"/>
    <cellStyle name="SAPBEXexcCritical5 4 2 5 5" xfId="10110" xr:uid="{3F9C8E96-B2CF-43DB-9BD6-FA9F0916B693}"/>
    <cellStyle name="SAPBEXexcCritical5 4 2 5 6" xfId="23177" xr:uid="{2EA17752-DC3F-434C-ACA3-B5174C54F525}"/>
    <cellStyle name="SAPBEXexcCritical5 4 2 5 7" xfId="7570" xr:uid="{98C910CE-2322-452C-BF9B-10500F3C01C5}"/>
    <cellStyle name="SAPBEXexcCritical5 4 2 5 8" xfId="24032" xr:uid="{C21F2AE3-E7F5-4D5C-8DD5-2FA5D02198B7}"/>
    <cellStyle name="SAPBEXexcCritical5 4 2 6" xfId="4160" xr:uid="{64DE4895-BA1C-43F4-8AF3-F32692D71CE4}"/>
    <cellStyle name="SAPBEXexcCritical5 4 2 6 2" xfId="7197" xr:uid="{ED8E53A6-B221-428C-8530-72E3186DC772}"/>
    <cellStyle name="SAPBEXexcCritical5 4 2 6 3" xfId="14556" xr:uid="{37740F72-BA0B-4AB1-8580-F0DC31E3201D}"/>
    <cellStyle name="SAPBEXexcCritical5 4 2 6 4" xfId="18507" xr:uid="{AFF1FDAD-6FFA-45E2-A0AD-588AFF8D359A}"/>
    <cellStyle name="SAPBEXexcCritical5 4 2 6 5" xfId="22260" xr:uid="{67AC5A04-EA24-451B-A231-7EF15974038A}"/>
    <cellStyle name="SAPBEXexcCritical5 4 2 6 6" xfId="25925" xr:uid="{D9F089C7-50BB-40C7-BAC1-FB9DEC3CC17C}"/>
    <cellStyle name="SAPBEXexcCritical5 4 2 6 7" xfId="29456" xr:uid="{BAB9397C-FAEB-47F4-8F80-FBE9EC2B7BA4}"/>
    <cellStyle name="SAPBEXexcCritical5 4 2 6 8" xfId="32722" xr:uid="{E988272A-7647-450B-AC6F-017D4AFFEA8B}"/>
    <cellStyle name="SAPBEXexcCritical5 4 2 7" xfId="4751" xr:uid="{25C4370E-9E3F-4BBF-81F0-0C20A6859CC4}"/>
    <cellStyle name="SAPBEXexcCritical5 4 2 7 2" xfId="12294" xr:uid="{7808CA66-8467-46E9-8E7C-DE8BE335F2D1}"/>
    <cellStyle name="SAPBEXexcCritical5 4 2 7 3" xfId="15783" xr:uid="{DD49C14F-B3E5-499F-B3F6-B6E483C1628E}"/>
    <cellStyle name="SAPBEXexcCritical5 4 2 7 4" xfId="19098" xr:uid="{41531B44-00F1-4230-8568-33233E647914}"/>
    <cellStyle name="SAPBEXexcCritical5 4 2 7 5" xfId="22849" xr:uid="{A0CEBBAD-6DC4-4DBA-ACF7-0C472E8E37A9}"/>
    <cellStyle name="SAPBEXexcCritical5 4 2 7 6" xfId="26515" xr:uid="{B4D99FEE-2D04-4776-BDC9-8D304B8CBEBD}"/>
    <cellStyle name="SAPBEXexcCritical5 4 2 7 7" xfId="30047" xr:uid="{A784916B-B2A4-4C55-9374-B76F52DE42C7}"/>
    <cellStyle name="SAPBEXexcCritical5 4 2 7 8" xfId="33304" xr:uid="{BA306DEC-C2D2-4F30-A90E-ED498D55F097}"/>
    <cellStyle name="SAPBEXexcCritical5 4 2 8" xfId="10549" xr:uid="{89269E12-4DB4-43C2-9098-10C46997E2A8}"/>
    <cellStyle name="SAPBEXexcCritical5 4 2 9" xfId="16623" xr:uid="{E6111393-A183-42EE-BBB9-29F288D5DC0A}"/>
    <cellStyle name="SAPBEXexcCritical5 4 3" xfId="2432" xr:uid="{6F7FCE4E-6462-43EA-9A03-A0CE741E67EF}"/>
    <cellStyle name="SAPBEXexcCritical5 4 3 2" xfId="10734" xr:uid="{140D0CD7-9CD2-4FBC-8B54-3623B9994E3B}"/>
    <cellStyle name="SAPBEXexcCritical5 4 3 3" xfId="14710" xr:uid="{480D0B62-314E-4ADE-9629-FA70F67AE23D}"/>
    <cellStyle name="SAPBEXexcCritical5 4 3 4" xfId="16890" xr:uid="{8E10CE3F-792C-4362-A5AE-A89655ABC0EF}"/>
    <cellStyle name="SAPBEXexcCritical5 4 3 5" xfId="8374" xr:uid="{8ADDF631-9FDB-4A99-97A6-DAA878EC62BD}"/>
    <cellStyle name="SAPBEXexcCritical5 4 3 6" xfId="15478" xr:uid="{96142B26-8381-4837-BE1D-BB40B439582C}"/>
    <cellStyle name="SAPBEXexcCritical5 4 3 7" xfId="26818" xr:uid="{356FE225-BB27-4959-B164-B2485E7A87CE}"/>
    <cellStyle name="SAPBEXexcCritical5 4 3 8" xfId="30282" xr:uid="{209B7628-61BF-4353-B6B6-EA40CAD5420D}"/>
    <cellStyle name="SAPBEXexcCritical5 4 4" xfId="1879" xr:uid="{B4121E6A-7A1A-4861-920A-0271630E796C}"/>
    <cellStyle name="SAPBEXexcCritical5 4 4 2" xfId="9233" xr:uid="{53928EF2-F40E-48CD-AA65-5A2D7440C123}"/>
    <cellStyle name="SAPBEXexcCritical5 4 4 3" xfId="15265" xr:uid="{425D9B9D-8748-4D66-A694-DF85F888CC68}"/>
    <cellStyle name="SAPBEXexcCritical5 4 4 4" xfId="14128" xr:uid="{2DFD2645-DBE3-4AFF-9147-F4B657194F15}"/>
    <cellStyle name="SAPBEXexcCritical5 4 4 5" xfId="20434" xr:uid="{86779F10-019F-4726-A768-BDF37D06B13C}"/>
    <cellStyle name="SAPBEXexcCritical5 4 4 6" xfId="24117" xr:uid="{1281EDAB-F6F5-48E2-A627-A8CBB241F91B}"/>
    <cellStyle name="SAPBEXexcCritical5 4 4 7" xfId="26910" xr:uid="{78B46DB5-82D9-463D-AB8E-F4358CFF5F99}"/>
    <cellStyle name="SAPBEXexcCritical5 4 4 8" xfId="27280" xr:uid="{C250831E-25A0-4431-823A-B2C0C4C2ED21}"/>
    <cellStyle name="SAPBEXexcCritical5 4 5" xfId="2454" xr:uid="{C37FDD4C-EF16-4105-9017-68D1BB5DE473}"/>
    <cellStyle name="SAPBEXexcCritical5 4 5 2" xfId="8753" xr:uid="{0421E298-53A9-4BEB-BAD0-BF793ED2C3A8}"/>
    <cellStyle name="SAPBEXexcCritical5 4 5 3" xfId="13116" xr:uid="{BBC62C8F-7442-4F64-977B-68543DB245EF}"/>
    <cellStyle name="SAPBEXexcCritical5 4 5 4" xfId="14964" xr:uid="{55E4903C-CB68-48C2-8BB3-4705E9BC51D6}"/>
    <cellStyle name="SAPBEXexcCritical5 4 5 5" xfId="19389" xr:uid="{74E108D1-4552-41E6-B149-E2B8265B0BA7}"/>
    <cellStyle name="SAPBEXexcCritical5 4 5 6" xfId="23156" xr:uid="{1946B68F-8E26-46A9-A017-09D2496E8B9D}"/>
    <cellStyle name="SAPBEXexcCritical5 4 5 7" xfId="26801" xr:uid="{6CCF8F36-DC87-48B4-A15D-274C2C0F6D93}"/>
    <cellStyle name="SAPBEXexcCritical5 4 5 8" xfId="30260" xr:uid="{4D23852A-F753-4B89-8DD5-185A765BECB9}"/>
    <cellStyle name="SAPBEXexcCritical5 4 6" xfId="3557" xr:uid="{9487912C-FED9-4935-9758-7CA852E74E73}"/>
    <cellStyle name="SAPBEXexcCritical5 4 6 2" xfId="10590" xr:uid="{17AFDFB8-2B0D-4630-8EC0-E135838A8E93}"/>
    <cellStyle name="SAPBEXexcCritical5 4 6 3" xfId="7316" xr:uid="{5401A324-D235-442C-AB66-D0724BC83520}"/>
    <cellStyle name="SAPBEXexcCritical5 4 6 4" xfId="17904" xr:uid="{CFACF6AC-C358-420D-AAF2-05424FE14C47}"/>
    <cellStyle name="SAPBEXexcCritical5 4 6 5" xfId="21660" xr:uid="{8B4D6943-E5B2-47CB-8ACF-DDF9A5A32D7A}"/>
    <cellStyle name="SAPBEXexcCritical5 4 6 6" xfId="25322" xr:uid="{ADD773A6-80EC-47ED-9559-28DA5E490957}"/>
    <cellStyle name="SAPBEXexcCritical5 4 6 7" xfId="28853" xr:uid="{047C9D32-4AE5-45CA-9A05-C1FD0D226E90}"/>
    <cellStyle name="SAPBEXexcCritical5 4 6 8" xfId="32132" xr:uid="{F5667EBB-4129-4BC0-AC2D-AD11B92DE107}"/>
    <cellStyle name="SAPBEXexcCritical5 4 7" xfId="4079" xr:uid="{013A090B-A3AA-4219-9D8F-F1AC4AFF1710}"/>
    <cellStyle name="SAPBEXexcCritical5 4 7 2" xfId="13131" xr:uid="{4FCB3BE9-E9A2-4C19-ADE5-259592957A06}"/>
    <cellStyle name="SAPBEXexcCritical5 4 7 3" xfId="15560" xr:uid="{98404785-2320-44FF-90A2-7E89BC008413}"/>
    <cellStyle name="SAPBEXexcCritical5 4 7 4" xfId="18426" xr:uid="{C2D89EDB-BC6B-458B-9E22-EC28849D51E0}"/>
    <cellStyle name="SAPBEXexcCritical5 4 7 5" xfId="22179" xr:uid="{58C5A5EB-E61B-4F3A-84C9-469DF3F33F82}"/>
    <cellStyle name="SAPBEXexcCritical5 4 7 6" xfId="25844" xr:uid="{97076CFC-9ACF-4EDE-BF86-D23152D45CBA}"/>
    <cellStyle name="SAPBEXexcCritical5 4 7 7" xfId="29375" xr:uid="{C2AD70EF-1084-4E5F-93C2-1553BFED41BF}"/>
    <cellStyle name="SAPBEXexcCritical5 4 7 8" xfId="32642" xr:uid="{20BFFD4F-011B-4B56-B81C-45F9223BEE4E}"/>
    <cellStyle name="SAPBEXexcCritical5 4 8" xfId="4545" xr:uid="{0A17DDC4-A607-4418-89DC-3AF76C0DF5C5}"/>
    <cellStyle name="SAPBEXexcCritical5 4 8 2" xfId="12490" xr:uid="{C0984596-C695-4F47-B546-47B9A2EE80FA}"/>
    <cellStyle name="SAPBEXexcCritical5 4 8 3" xfId="7651" xr:uid="{49EDD52E-E11C-497E-8AA3-FEB47BCB191F}"/>
    <cellStyle name="SAPBEXexcCritical5 4 8 4" xfId="18892" xr:uid="{3058F322-1A5D-412C-8BF4-FC2094BAF1B2}"/>
    <cellStyle name="SAPBEXexcCritical5 4 8 5" xfId="22644" xr:uid="{C1E82520-F792-4A02-BD69-E8448504649C}"/>
    <cellStyle name="SAPBEXexcCritical5 4 8 6" xfId="26309" xr:uid="{E296D158-0087-4160-BC19-C6C3E467C7A3}"/>
    <cellStyle name="SAPBEXexcCritical5 4 8 7" xfId="29841" xr:uid="{56BBD920-B84F-4DAA-A9EC-AA92F257F7A7}"/>
    <cellStyle name="SAPBEXexcCritical5 4 8 8" xfId="33102" xr:uid="{90EBE223-CD47-4AEF-8201-330BC9989F89}"/>
    <cellStyle name="SAPBEXexcCritical5 4 9" xfId="8876" xr:uid="{4B86BC5C-F112-41EC-8E7D-1319C3E4DC12}"/>
    <cellStyle name="SAPBEXexcCritical5 5" xfId="1358" xr:uid="{AD3EBD70-9015-458B-9DC6-E14C29ACA39F}"/>
    <cellStyle name="SAPBEXexcCritical5 5 10" xfId="13378" xr:uid="{A3F8DF9F-14B6-4409-A449-9878A1D865EA}"/>
    <cellStyle name="SAPBEXexcCritical5 5 11" xfId="7606" xr:uid="{5D86B4F3-E9DB-4C22-8C31-C5A1A3CD4974}"/>
    <cellStyle name="SAPBEXexcCritical5 5 12" xfId="13134" xr:uid="{BCED08FF-B739-4F26-9FF7-1E80338C618F}"/>
    <cellStyle name="SAPBEXexcCritical5 5 13" xfId="23409" xr:uid="{09C38DA6-4BF0-4507-9A52-F9F37FE97F2A}"/>
    <cellStyle name="SAPBEXexcCritical5 5 14" xfId="23306" xr:uid="{046D6EC0-2474-4E88-B049-0E769A4FD20C}"/>
    <cellStyle name="SAPBEXexcCritical5 5 15" xfId="27223" xr:uid="{8C7F7D47-85F6-41B8-8EBA-826FC46D8D51}"/>
    <cellStyle name="SAPBEXexcCritical5 5 2" xfId="1766" xr:uid="{61E9B852-4A90-4D3C-84D4-63D253F12A16}"/>
    <cellStyle name="SAPBEXexcCritical5 5 2 10" xfId="9435" xr:uid="{54F1D2F7-A2E9-457F-ABC8-37FC3D20AD22}"/>
    <cellStyle name="SAPBEXexcCritical5 5 2 11" xfId="20451" xr:uid="{5DBD727D-373C-4239-A487-3E1205CAFDA2}"/>
    <cellStyle name="SAPBEXexcCritical5 5 2 12" xfId="23316" xr:uid="{6159AD43-706C-4ADB-962B-91316A52AF32}"/>
    <cellStyle name="SAPBEXexcCritical5 5 2 13" xfId="26966" xr:uid="{4D7916A3-BE8E-4868-82AD-6D5A80A26E29}"/>
    <cellStyle name="SAPBEXexcCritical5 5 2 14" xfId="31100" xr:uid="{F782E644-7B45-42DF-BC1D-F69683BB5E25}"/>
    <cellStyle name="SAPBEXexcCritical5 5 2 2" xfId="3009" xr:uid="{CD8FEDB2-A3D6-42BC-AC02-CE14B70D8098}"/>
    <cellStyle name="SAPBEXexcCritical5 5 2 2 2" xfId="10001" xr:uid="{EAB66BE4-A142-4E76-9058-6A3B67BC3142}"/>
    <cellStyle name="SAPBEXexcCritical5 5 2 2 3" xfId="14396" xr:uid="{4597F35E-D574-427C-8FA4-8E1536486763}"/>
    <cellStyle name="SAPBEXexcCritical5 5 2 2 4" xfId="17357" xr:uid="{BC74279A-B28C-4766-8211-F04A13AB5D3C}"/>
    <cellStyle name="SAPBEXexcCritical5 5 2 2 5" xfId="21115" xr:uid="{158457EE-3BA4-4CE4-A57C-45E2E6269305}"/>
    <cellStyle name="SAPBEXexcCritical5 5 2 2 6" xfId="24776" xr:uid="{04829F51-9C67-48B6-BAC8-90969246182E}"/>
    <cellStyle name="SAPBEXexcCritical5 5 2 2 7" xfId="28305" xr:uid="{66ACF897-C2B6-4956-AD15-19B931431614}"/>
    <cellStyle name="SAPBEXexcCritical5 5 2 2 8" xfId="31591" xr:uid="{449B2348-1C2D-4F2B-BE62-4E13C6D0F311}"/>
    <cellStyle name="SAPBEXexcCritical5 5 2 3" xfId="3515" xr:uid="{D4CF3006-8C7F-410C-9D09-01FC2392D0B9}"/>
    <cellStyle name="SAPBEXexcCritical5 5 2 3 2" xfId="8757" xr:uid="{05D72938-3F56-4E2B-B20F-01068A6949D9}"/>
    <cellStyle name="SAPBEXexcCritical5 5 2 3 3" xfId="15382" xr:uid="{F313107D-984F-4243-8AB8-53996048DF43}"/>
    <cellStyle name="SAPBEXexcCritical5 5 2 3 4" xfId="17862" xr:uid="{E462E0AA-0E6E-4CA4-BC6F-326872C29DF3}"/>
    <cellStyle name="SAPBEXexcCritical5 5 2 3 5" xfId="21618" xr:uid="{466E4E2B-9940-44C0-B45D-4628FC5B1EB4}"/>
    <cellStyle name="SAPBEXexcCritical5 5 2 3 6" xfId="25280" xr:uid="{27F96044-213B-4D2C-AF26-C898A6515467}"/>
    <cellStyle name="SAPBEXexcCritical5 5 2 3 7" xfId="28811" xr:uid="{EEC5F313-E2E4-48F6-A0BD-4CC3E8430042}"/>
    <cellStyle name="SAPBEXexcCritical5 5 2 3 8" xfId="32090" xr:uid="{FC75EEE8-2E2D-463E-BD88-209A84D6913B}"/>
    <cellStyle name="SAPBEXexcCritical5 5 2 4" xfId="2455" xr:uid="{56D33C25-F074-40B9-94B2-045FC1F28742}"/>
    <cellStyle name="SAPBEXexcCritical5 5 2 4 2" xfId="10459" xr:uid="{0B60FBAB-8D20-4866-8C66-A86C6A970C27}"/>
    <cellStyle name="SAPBEXexcCritical5 5 2 4 3" xfId="16664" xr:uid="{F5714906-4BDE-403C-A1F4-409205797E8C}"/>
    <cellStyle name="SAPBEXexcCritical5 5 2 4 4" xfId="16462" xr:uid="{84F33D4B-185C-4FA8-A184-6B0790554DEE}"/>
    <cellStyle name="SAPBEXexcCritical5 5 2 4 5" xfId="19388" xr:uid="{C8C9458C-BD2A-43EF-B690-485DC289F2F3}"/>
    <cellStyle name="SAPBEXexcCritical5 5 2 4 6" xfId="20122" xr:uid="{5BEAC19A-6CF9-4BCD-9F45-DB6A9528BDB1}"/>
    <cellStyle name="SAPBEXexcCritical5 5 2 4 7" xfId="26800" xr:uid="{2D3BBF9D-F79A-48D0-8863-901A6F599957}"/>
    <cellStyle name="SAPBEXexcCritical5 5 2 4 8" xfId="27408" xr:uid="{3B9B57FE-0ED6-4D2A-B9DB-61B211685BA0}"/>
    <cellStyle name="SAPBEXexcCritical5 5 2 5" xfId="2746" xr:uid="{EF86116A-E6E4-44AD-BB2C-26942EC5DC59}"/>
    <cellStyle name="SAPBEXexcCritical5 5 2 5 2" xfId="8124" xr:uid="{D84371C2-5335-425F-AD78-76C6078CF94D}"/>
    <cellStyle name="SAPBEXexcCritical5 5 2 5 3" xfId="9264" xr:uid="{55EF04DE-1A3D-4E7C-A176-4FB3ACA37C6B}"/>
    <cellStyle name="SAPBEXexcCritical5 5 2 5 4" xfId="17094" xr:uid="{AC231C4E-029F-4F01-95A0-70E4D6BB0381}"/>
    <cellStyle name="SAPBEXexcCritical5 5 2 5 5" xfId="20852" xr:uid="{A8A42AFC-62AF-4B9D-B3E5-79B95808D6DB}"/>
    <cellStyle name="SAPBEXexcCritical5 5 2 5 6" xfId="24513" xr:uid="{3153B733-0FE8-4428-A562-D37D2CD9822E}"/>
    <cellStyle name="SAPBEXexcCritical5 5 2 5 7" xfId="28042" xr:uid="{FF9B4296-E42A-442D-A670-2489E198F545}"/>
    <cellStyle name="SAPBEXexcCritical5 5 2 5 8" xfId="31328" xr:uid="{727DA1FC-A633-467C-9692-75350CB08DB4}"/>
    <cellStyle name="SAPBEXexcCritical5 5 2 6" xfId="3643" xr:uid="{0EF30685-7897-4DB1-A773-AB4DAAAAD1B2}"/>
    <cellStyle name="SAPBEXexcCritical5 5 2 6 2" xfId="9959" xr:uid="{0D4C53F3-DF4D-41E7-A979-EC735819772A}"/>
    <cellStyle name="SAPBEXexcCritical5 5 2 6 3" xfId="14862" xr:uid="{33F6EBD5-6E56-444C-91FF-D4925445A4E8}"/>
    <cellStyle name="SAPBEXexcCritical5 5 2 6 4" xfId="17990" xr:uid="{92D71E60-F184-416F-9444-AAAE487129BE}"/>
    <cellStyle name="SAPBEXexcCritical5 5 2 6 5" xfId="21746" xr:uid="{77FAC522-0A39-4435-A5B5-833F8596C3BE}"/>
    <cellStyle name="SAPBEXexcCritical5 5 2 6 6" xfId="25408" xr:uid="{AFB7C2AE-8BE9-4D76-8421-A3F23D34E906}"/>
    <cellStyle name="SAPBEXexcCritical5 5 2 6 7" xfId="28939" xr:uid="{DD35C17D-F678-48F9-A4D3-77873C0678D6}"/>
    <cellStyle name="SAPBEXexcCritical5 5 2 6 8" xfId="32216" xr:uid="{98A5306E-DF51-41C8-BA94-205383943F62}"/>
    <cellStyle name="SAPBEXexcCritical5 5 2 7" xfId="4653" xr:uid="{6CA96420-0AF2-4DBA-8E14-04078226CCE7}"/>
    <cellStyle name="SAPBEXexcCritical5 5 2 7 2" xfId="12389" xr:uid="{C796873F-A4E5-44DD-9106-91ADE1C7523A}"/>
    <cellStyle name="SAPBEXexcCritical5 5 2 7 3" xfId="8510" xr:uid="{FA31B04F-308E-471B-A895-797918D7D6B6}"/>
    <cellStyle name="SAPBEXexcCritical5 5 2 7 4" xfId="19000" xr:uid="{6E1A16CA-8244-49EE-8C45-49BEB88F1799}"/>
    <cellStyle name="SAPBEXexcCritical5 5 2 7 5" xfId="22752" xr:uid="{37C9B07F-CAE4-433E-8704-29735FA32063}"/>
    <cellStyle name="SAPBEXexcCritical5 5 2 7 6" xfId="26417" xr:uid="{52CAD7C9-8BC9-4C79-B50D-D581A2FC638A}"/>
    <cellStyle name="SAPBEXexcCritical5 5 2 7 7" xfId="29949" xr:uid="{AC7DA653-D78B-4BBF-B016-4F7C583657DC}"/>
    <cellStyle name="SAPBEXexcCritical5 5 2 7 8" xfId="33209" xr:uid="{D9BE0F3D-98D6-446E-A60C-B51FEE12A5B8}"/>
    <cellStyle name="SAPBEXexcCritical5 5 2 8" xfId="12800" xr:uid="{BC730AD3-3D8D-49B3-BAFA-45FE84C7399D}"/>
    <cellStyle name="SAPBEXexcCritical5 5 2 9" xfId="9822" xr:uid="{AC017F0C-454B-48E9-BDB1-E42B8E4E364A}"/>
    <cellStyle name="SAPBEXexcCritical5 5 3" xfId="2621" xr:uid="{BEB7F4F5-F254-4560-B30C-6DBCCAECA249}"/>
    <cellStyle name="SAPBEXexcCritical5 5 3 2" xfId="9873" xr:uid="{D70C8FDE-8920-4E34-9B29-32647D6794C8}"/>
    <cellStyle name="SAPBEXexcCritical5 5 3 3" xfId="11484" xr:uid="{F4EBAC5E-0075-4D09-AD66-C71FDFD568E4}"/>
    <cellStyle name="SAPBEXexcCritical5 5 3 4" xfId="11899" xr:uid="{FDB998DB-28DE-4CBB-817C-989EA3D63750}"/>
    <cellStyle name="SAPBEXexcCritical5 5 3 5" xfId="20728" xr:uid="{355F899B-D306-45F3-ADE1-3794AA4FC41E}"/>
    <cellStyle name="SAPBEXexcCritical5 5 3 6" xfId="20424" xr:uid="{58126CC9-FD69-49E1-AC76-6AB078B800F4}"/>
    <cellStyle name="SAPBEXexcCritical5 5 3 7" xfId="27917" xr:uid="{970256F5-FE91-4029-971C-B9B2B74BD6F7}"/>
    <cellStyle name="SAPBEXexcCritical5 5 3 8" xfId="31207" xr:uid="{444B9C2E-37CF-41EA-A3EB-F22BA0D14D9A}"/>
    <cellStyle name="SAPBEXexcCritical5 5 4" xfId="3128" xr:uid="{F9D9E7DE-E711-4803-AF83-524D512C1D47}"/>
    <cellStyle name="SAPBEXexcCritical5 5 4 2" xfId="11427" xr:uid="{11F9EF46-EE89-4278-8C17-71B744A40BE3}"/>
    <cellStyle name="SAPBEXexcCritical5 5 4 3" xfId="16238" xr:uid="{B30CE864-B9E4-4DAF-B3A5-368136E5DA96}"/>
    <cellStyle name="SAPBEXexcCritical5 5 4 4" xfId="17475" xr:uid="{327F2071-23EB-479E-A787-AA527A27F68C}"/>
    <cellStyle name="SAPBEXexcCritical5 5 4 5" xfId="21231" xr:uid="{56033095-C5C5-43D1-98FB-0E62699AEDE1}"/>
    <cellStyle name="SAPBEXexcCritical5 5 4 6" xfId="24893" xr:uid="{4259A66C-88B6-4FF8-8133-18F6608BC7AB}"/>
    <cellStyle name="SAPBEXexcCritical5 5 4 7" xfId="28424" xr:uid="{FAD72AC0-8259-4D28-8AF5-48ECF6FDC742}"/>
    <cellStyle name="SAPBEXexcCritical5 5 4 8" xfId="31706" xr:uid="{E6BAA618-F306-4A18-8756-36C397765AE3}"/>
    <cellStyle name="SAPBEXexcCritical5 5 5" xfId="3743" xr:uid="{63E01BE8-5947-433B-937D-8B9ABB29FA24}"/>
    <cellStyle name="SAPBEXexcCritical5 5 5 2" xfId="13032" xr:uid="{9728A08B-6E24-404E-8B15-1E547D3EC231}"/>
    <cellStyle name="SAPBEXexcCritical5 5 5 3" xfId="15639" xr:uid="{ECA1F236-71A0-41C7-95CB-F856E29BDCD2}"/>
    <cellStyle name="SAPBEXexcCritical5 5 5 4" xfId="18090" xr:uid="{A5E658EF-F051-4D46-BB9A-97152EAB8CB6}"/>
    <cellStyle name="SAPBEXexcCritical5 5 5 5" xfId="21845" xr:uid="{2DCEC8EA-04EF-4969-90B7-C346226D134F}"/>
    <cellStyle name="SAPBEXexcCritical5 5 5 6" xfId="25508" xr:uid="{CF9004A2-82CD-4D66-9F82-6B904480521D}"/>
    <cellStyle name="SAPBEXexcCritical5 5 5 7" xfId="29039" xr:uid="{19B6D3D5-E26C-42F2-A16C-701AFA1D55E5}"/>
    <cellStyle name="SAPBEXexcCritical5 5 5 8" xfId="32315" xr:uid="{7D5CDE55-8D8A-4B40-9283-2267E85959D3}"/>
    <cellStyle name="SAPBEXexcCritical5 5 6" xfId="3798" xr:uid="{850E39E0-39D8-4433-ACFA-E90B54AA5137}"/>
    <cellStyle name="SAPBEXexcCritical5 5 6 2" xfId="13000" xr:uid="{4192E44D-1C75-4CEF-AFDA-D46C2F0523C7}"/>
    <cellStyle name="SAPBEXexcCritical5 5 6 3" xfId="15664" xr:uid="{3D0E49E9-70CB-4D6A-97FF-6F6AEA33807B}"/>
    <cellStyle name="SAPBEXexcCritical5 5 6 4" xfId="18145" xr:uid="{A28C29B9-211D-4469-8C18-06CBAABF7CB6}"/>
    <cellStyle name="SAPBEXexcCritical5 5 6 5" xfId="21898" xr:uid="{EE46E9F8-AFA0-46F7-B755-1E360874F081}"/>
    <cellStyle name="SAPBEXexcCritical5 5 6 6" xfId="25563" xr:uid="{BEB5B6E0-AC50-4658-98E3-AD291B721285}"/>
    <cellStyle name="SAPBEXexcCritical5 5 6 7" xfId="29094" xr:uid="{2C04CCD4-C383-4DF4-B486-A9E2341B5EBC}"/>
    <cellStyle name="SAPBEXexcCritical5 5 6 8" xfId="32367" xr:uid="{D0591C6E-AA26-43BA-8C92-C29BD5B29911}"/>
    <cellStyle name="SAPBEXexcCritical5 5 7" xfId="2756" xr:uid="{B5C24981-ACAC-4AB8-B794-ACA48C4B3C79}"/>
    <cellStyle name="SAPBEXexcCritical5 5 7 2" xfId="9304" xr:uid="{2B4800D8-E1DF-430A-9C34-0A0DCB4E530C}"/>
    <cellStyle name="SAPBEXexcCritical5 5 7 3" xfId="14057" xr:uid="{962EF3A2-E981-4A24-B783-935AE59891E8}"/>
    <cellStyle name="SAPBEXexcCritical5 5 7 4" xfId="17104" xr:uid="{8CEAC5FB-F5A5-48A6-A7C3-062A2E7F704B}"/>
    <cellStyle name="SAPBEXexcCritical5 5 7 5" xfId="20862" xr:uid="{5C49A57D-1FDA-4A73-95A4-3FF37079E1E3}"/>
    <cellStyle name="SAPBEXexcCritical5 5 7 6" xfId="24523" xr:uid="{1BB0E35E-3876-49D6-967B-8ABBF31CFF96}"/>
    <cellStyle name="SAPBEXexcCritical5 5 7 7" xfId="28052" xr:uid="{1591A7C9-9106-4181-A2A1-67D95F3C4D54}"/>
    <cellStyle name="SAPBEXexcCritical5 5 7 8" xfId="31338" xr:uid="{1E38026E-426B-4C08-A0DD-33D7BB880A8A}"/>
    <cellStyle name="SAPBEXexcCritical5 5 8" xfId="4501" xr:uid="{417C8BBC-0255-490D-824A-3A409AF3A2E9}"/>
    <cellStyle name="SAPBEXexcCritical5 5 8 2" xfId="12525" xr:uid="{18B73C03-7790-49AB-9130-3E2F9FC7EEDD}"/>
    <cellStyle name="SAPBEXexcCritical5 5 8 3" xfId="10747" xr:uid="{6E94C8C5-8E2C-431D-A9F6-A7E213A53C2D}"/>
    <cellStyle name="SAPBEXexcCritical5 5 8 4" xfId="18848" xr:uid="{C6369474-1E10-43CA-9B0C-C87A522110A6}"/>
    <cellStyle name="SAPBEXexcCritical5 5 8 5" xfId="22600" xr:uid="{25D5BF3B-322B-428C-B735-39716B7BEA7C}"/>
    <cellStyle name="SAPBEXexcCritical5 5 8 6" xfId="26265" xr:uid="{9A850762-76F0-41B1-85A9-B442DB08E5C0}"/>
    <cellStyle name="SAPBEXexcCritical5 5 8 7" xfId="29797" xr:uid="{33F5DE13-D3B7-47DE-B98D-0D1D76D44733}"/>
    <cellStyle name="SAPBEXexcCritical5 5 8 8" xfId="33059" xr:uid="{1F847235-1D0B-4834-BDD1-E634421AD9C1}"/>
    <cellStyle name="SAPBEXexcCritical5 5 9" xfId="9057" xr:uid="{1FC290A8-2394-4C3A-864D-ECE887AC10F5}"/>
    <cellStyle name="SAPBEXexcCritical5 6" xfId="1382" xr:uid="{0D4B170F-5CA1-41C1-869D-C45E947405AF}"/>
    <cellStyle name="SAPBEXexcCritical5 7" xfId="1463" xr:uid="{40EF3F2D-7FA5-4AF1-91D8-3426A54AF910}"/>
    <cellStyle name="SAPBEXexcCritical5 8" xfId="675" xr:uid="{D2CC2B13-A1D5-403F-BEA7-627BB4B5A75A}"/>
    <cellStyle name="SAPBEXexcCritical5 8 10" xfId="9137" xr:uid="{80D994A9-A0FA-4961-B818-5494659EBB06}"/>
    <cellStyle name="SAPBEXexcCritical5 8 11" xfId="8108" xr:uid="{578930FD-673B-48FF-B9CF-AEBF1ACBF9F9}"/>
    <cellStyle name="SAPBEXexcCritical5 8 12" xfId="20191" xr:uid="{9DEE0F2A-8C0C-477E-9CD9-21C65631593B}"/>
    <cellStyle name="SAPBEXexcCritical5 8 13" xfId="10104" xr:uid="{D140C827-392F-410D-B13E-8AE73F513AB9}"/>
    <cellStyle name="SAPBEXexcCritical5 8 14" xfId="27486" xr:uid="{C0688BB4-5A0F-4C96-9120-9B4A89929BB1}"/>
    <cellStyle name="SAPBEXexcCritical5 8 15" xfId="30707" xr:uid="{D2B238D2-5C71-4025-A359-EC675C3E8B98}"/>
    <cellStyle name="SAPBEXexcCritical5 8 2" xfId="1587" xr:uid="{995B9A8B-84D5-43F8-B0CD-D36D4C0D3FC1}"/>
    <cellStyle name="SAPBEXexcCritical5 8 2 10" xfId="11688" xr:uid="{78301741-1114-4766-ABE0-BAF2689D5F28}"/>
    <cellStyle name="SAPBEXexcCritical5 8 2 11" xfId="8016" xr:uid="{32D8D535-31DB-4459-A6FC-692740B527CC}"/>
    <cellStyle name="SAPBEXexcCritical5 8 2 12" xfId="16415" xr:uid="{4CA0B19A-DEA6-4582-A042-5E3981CB5EA3}"/>
    <cellStyle name="SAPBEXexcCritical5 8 2 13" xfId="14526" xr:uid="{64D8849B-A446-4ED1-BB71-40BD824C7DDC}"/>
    <cellStyle name="SAPBEXexcCritical5 8 2 14" xfId="30931" xr:uid="{C9E550D6-A2FE-4834-941B-F91D976775D7}"/>
    <cellStyle name="SAPBEXexcCritical5 8 2 2" xfId="2830" xr:uid="{D3F16923-9DDE-47ED-8991-3B7BB872303F}"/>
    <cellStyle name="SAPBEXexcCritical5 8 2 2 2" xfId="10032" xr:uid="{6F19D61C-BB8F-4C85-B4A1-CAA6B1D9DEAB}"/>
    <cellStyle name="SAPBEXexcCritical5 8 2 2 3" xfId="14208" xr:uid="{7C4F8DA9-4313-4F56-BFB8-8EED72917B87}"/>
    <cellStyle name="SAPBEXexcCritical5 8 2 2 4" xfId="17178" xr:uid="{5C673770-6721-4411-A421-746E14D382DD}"/>
    <cellStyle name="SAPBEXexcCritical5 8 2 2 5" xfId="20936" xr:uid="{D6AA3212-A4E7-4FCB-97DC-00BF35A3BB7F}"/>
    <cellStyle name="SAPBEXexcCritical5 8 2 2 6" xfId="24597" xr:uid="{B7ED3D15-74F1-4BD5-A569-548817D41F84}"/>
    <cellStyle name="SAPBEXexcCritical5 8 2 2 7" xfId="28126" xr:uid="{D50EAAEA-06EF-4388-9D2C-2F590D743962}"/>
    <cellStyle name="SAPBEXexcCritical5 8 2 2 8" xfId="31412" xr:uid="{447CCF9C-9626-409B-98FD-586BAA752A09}"/>
    <cellStyle name="SAPBEXexcCritical5 8 2 3" xfId="3336" xr:uid="{208C1A54-AB67-4DEA-BA63-5CAEF65DDA73}"/>
    <cellStyle name="SAPBEXexcCritical5 8 2 3 2" xfId="9309" xr:uid="{A0F8E664-133E-49F4-818F-77150119E964}"/>
    <cellStyle name="SAPBEXexcCritical5 8 2 3 3" xfId="15281" xr:uid="{40388C39-35B8-4D39-B35C-096E8FFFFE8F}"/>
    <cellStyle name="SAPBEXexcCritical5 8 2 3 4" xfId="17683" xr:uid="{01E2D109-FA3A-4FF3-9A44-CC04DCB7C75D}"/>
    <cellStyle name="SAPBEXexcCritical5 8 2 3 5" xfId="21439" xr:uid="{9C22F550-6E1D-4549-8F9E-6AAF9BE42915}"/>
    <cellStyle name="SAPBEXexcCritical5 8 2 3 6" xfId="25101" xr:uid="{7489CB13-59B3-4FC8-BA4E-BA8B2BF9C17D}"/>
    <cellStyle name="SAPBEXexcCritical5 8 2 3 7" xfId="28632" xr:uid="{FDA043EB-BCC2-456A-8939-F61CEBD9FC03}"/>
    <cellStyle name="SAPBEXexcCritical5 8 2 3 8" xfId="31911" xr:uid="{7CB3A439-BB08-4BC7-B8DC-CD9DE15598CD}"/>
    <cellStyle name="SAPBEXexcCritical5 8 2 4" xfId="3763" xr:uid="{DB221D47-8D10-40F1-9C83-DE0AD09744D3}"/>
    <cellStyle name="SAPBEXexcCritical5 8 2 4 2" xfId="12759" xr:uid="{9806EE5F-08EB-454F-A595-651B4903C993}"/>
    <cellStyle name="SAPBEXexcCritical5 8 2 4 3" xfId="13336" xr:uid="{4993FD45-9FC9-42AE-AD4A-836E1764E5C7}"/>
    <cellStyle name="SAPBEXexcCritical5 8 2 4 4" xfId="18110" xr:uid="{7A0DDDA7-DB7A-44FB-8F68-AF5E63DA241D}"/>
    <cellStyle name="SAPBEXexcCritical5 8 2 4 5" xfId="21865" xr:uid="{5B243722-0DF0-446F-939D-7852AC155CF0}"/>
    <cellStyle name="SAPBEXexcCritical5 8 2 4 6" xfId="25528" xr:uid="{C0F905BF-9C3A-4E15-9D59-26A77506EDF9}"/>
    <cellStyle name="SAPBEXexcCritical5 8 2 4 7" xfId="29059" xr:uid="{BDAB2BCA-D3B0-4E90-9351-B9E789EAB177}"/>
    <cellStyle name="SAPBEXexcCritical5 8 2 4 8" xfId="32335" xr:uid="{39277DD9-A943-4FEE-9909-D6FA9A9E634C}"/>
    <cellStyle name="SAPBEXexcCritical5 8 2 5" xfId="4113" xr:uid="{3B88E767-D3F7-4E84-AA42-4CE184715309}"/>
    <cellStyle name="SAPBEXexcCritical5 8 2 5 2" xfId="6977" xr:uid="{C08E1A4D-7FB9-4DE4-B832-61831E7ACFB4}"/>
    <cellStyle name="SAPBEXexcCritical5 8 2 5 3" xfId="13384" xr:uid="{B8B9B592-3AD2-4EBD-A55F-CE7D04DF307A}"/>
    <cellStyle name="SAPBEXexcCritical5 8 2 5 4" xfId="18460" xr:uid="{2DD4E5FB-6EE4-410C-BD74-F9D340B2841D}"/>
    <cellStyle name="SAPBEXexcCritical5 8 2 5 5" xfId="22213" xr:uid="{6344E839-A027-4A4D-A014-06E840B53A9B}"/>
    <cellStyle name="SAPBEXexcCritical5 8 2 5 6" xfId="25878" xr:uid="{5E8BAEA2-F405-4C9F-AA31-D8E652EA1330}"/>
    <cellStyle name="SAPBEXexcCritical5 8 2 5 7" xfId="29409" xr:uid="{76B0A4FE-52FD-44C3-9BC6-C83C245538B3}"/>
    <cellStyle name="SAPBEXexcCritical5 8 2 5 8" xfId="32676" xr:uid="{2795FB86-5828-4ADC-8064-66689FE40972}"/>
    <cellStyle name="SAPBEXexcCritical5 8 2 6" xfId="4558" xr:uid="{673EF0C6-D75D-4D38-A8DE-2996C37EAF8A}"/>
    <cellStyle name="SAPBEXexcCritical5 8 2 6 2" xfId="12477" xr:uid="{B133C630-0C9C-4726-8784-6B72B3975349}"/>
    <cellStyle name="SAPBEXexcCritical5 8 2 6 3" xfId="14853" xr:uid="{0A271C83-B1E7-4252-B73A-E705DD53FCB1}"/>
    <cellStyle name="SAPBEXexcCritical5 8 2 6 4" xfId="18905" xr:uid="{97158E04-4B1C-4377-A75F-E44DAD2C1F03}"/>
    <cellStyle name="SAPBEXexcCritical5 8 2 6 5" xfId="22657" xr:uid="{68FE9D9B-6D4A-41A1-A777-4F8E6E9822E3}"/>
    <cellStyle name="SAPBEXexcCritical5 8 2 6 6" xfId="26322" xr:uid="{F03D40E7-2496-441C-8561-2DC766207771}"/>
    <cellStyle name="SAPBEXexcCritical5 8 2 6 7" xfId="29854" xr:uid="{F2A00DF6-F0A6-4900-B9C4-63A5A68063B6}"/>
    <cellStyle name="SAPBEXexcCritical5 8 2 6 8" xfId="33115" xr:uid="{4CCB020C-557A-46DC-BFD0-BA961BBA8D8E}"/>
    <cellStyle name="SAPBEXexcCritical5 8 2 7" xfId="3870" xr:uid="{0FCCFF89-CAC1-4328-8555-3DF4C35C9E20}"/>
    <cellStyle name="SAPBEXexcCritical5 8 2 7 2" xfId="6820" xr:uid="{4C840C80-4FE3-4B33-9972-11F12186740A}"/>
    <cellStyle name="SAPBEXexcCritical5 8 2 7 3" xfId="10840" xr:uid="{1B927AEB-C645-4043-9A91-0E1B7880D744}"/>
    <cellStyle name="SAPBEXexcCritical5 8 2 7 4" xfId="18217" xr:uid="{A27773DC-3353-4BBE-B864-2102612D5CD8}"/>
    <cellStyle name="SAPBEXexcCritical5 8 2 7 5" xfId="21970" xr:uid="{71F276BF-F085-41B4-ACF5-F31EB996C5DC}"/>
    <cellStyle name="SAPBEXexcCritical5 8 2 7 6" xfId="25635" xr:uid="{C5FE99BC-63C5-49DD-AEE3-E6818A3CCC56}"/>
    <cellStyle name="SAPBEXexcCritical5 8 2 7 7" xfId="29166" xr:uid="{07AFCF2F-8E8F-4715-BD68-E5EB05A77A0A}"/>
    <cellStyle name="SAPBEXexcCritical5 8 2 7 8" xfId="32436" xr:uid="{D7D43065-8EEA-4036-821C-2475EC49EF13}"/>
    <cellStyle name="SAPBEXexcCritical5 8 2 8" xfId="10327" xr:uid="{FB821497-40BC-4E83-9E93-7B48195F9D62}"/>
    <cellStyle name="SAPBEXexcCritical5 8 2 9" xfId="16935" xr:uid="{C0D8BFEA-C73D-42BC-BBE8-866D2BF4C83E}"/>
    <cellStyle name="SAPBEXexcCritical5 8 3" xfId="2008" xr:uid="{1B29A01D-A38F-490E-A494-3A4871404770}"/>
    <cellStyle name="SAPBEXexcCritical5 8 3 2" xfId="10265" xr:uid="{17776B3B-4426-45AE-B999-37D593BBCE49}"/>
    <cellStyle name="SAPBEXexcCritical5 8 3 3" xfId="14404" xr:uid="{025B47F6-DA4D-42C4-AFF9-5DA30F4D8D5F}"/>
    <cellStyle name="SAPBEXexcCritical5 8 3 4" xfId="12032" xr:uid="{31E21F95-075F-4B4B-9AC8-92E8E911C873}"/>
    <cellStyle name="SAPBEXexcCritical5 8 3 5" xfId="14845" xr:uid="{68787544-5E85-4405-A4BC-52858B7DCF09}"/>
    <cellStyle name="SAPBEXexcCritical5 8 3 6" xfId="19274" xr:uid="{FBB527FB-B479-4602-AAF8-2D0176D828F5}"/>
    <cellStyle name="SAPBEXexcCritical5 8 3 7" xfId="23391" xr:uid="{7B27786B-04E4-4ABF-8E3F-98C46D4144A1}"/>
    <cellStyle name="SAPBEXexcCritical5 8 3 8" xfId="27894" xr:uid="{207CEACB-D490-4EE3-9DBF-5643BA49D67F}"/>
    <cellStyle name="SAPBEXexcCritical5 8 4" xfId="1933" xr:uid="{959B966E-CCAD-48A7-AF0F-854FF15FBE8C}"/>
    <cellStyle name="SAPBEXexcCritical5 8 4 2" xfId="12791" xr:uid="{1BACC896-BA23-4DCB-B17F-E3EBB76C1E97}"/>
    <cellStyle name="SAPBEXexcCritical5 8 4 3" xfId="7055" xr:uid="{72C2C4F5-97EA-4C4D-8B32-72B488B384AA}"/>
    <cellStyle name="SAPBEXexcCritical5 8 4 4" xfId="8038" xr:uid="{65B5B98C-98F0-41A6-9431-94FC4467AE49}"/>
    <cellStyle name="SAPBEXexcCritical5 8 4 5" xfId="13356" xr:uid="{42F64069-0AFA-4955-8EBD-2730B598E31D}"/>
    <cellStyle name="SAPBEXexcCritical5 8 4 6" xfId="9422" xr:uid="{3B143B8F-5B2D-429D-8EF8-E79827036321}"/>
    <cellStyle name="SAPBEXexcCritical5 8 4 7" xfId="23713" xr:uid="{438A46A1-A1DC-45A6-8570-E114F8D2DDEA}"/>
    <cellStyle name="SAPBEXexcCritical5 8 4 8" xfId="15534" xr:uid="{E193C2D6-A62B-4945-AA9B-3A1B8A8CEA4C}"/>
    <cellStyle name="SAPBEXexcCritical5 8 5" xfId="3834" xr:uid="{BE28C24E-F179-4D05-93E8-B1C9E5D0AC94}"/>
    <cellStyle name="SAPBEXexcCritical5 8 5 2" xfId="7165" xr:uid="{C44B7A9E-DA1F-4CF8-B2A0-D381F4D30DFE}"/>
    <cellStyle name="SAPBEXexcCritical5 8 5 3" xfId="10680" xr:uid="{E10144D8-5672-4565-B4F9-616A7C9FD49C}"/>
    <cellStyle name="SAPBEXexcCritical5 8 5 4" xfId="18181" xr:uid="{A924E429-BC06-4AD0-9D08-A9AD7781725B}"/>
    <cellStyle name="SAPBEXexcCritical5 8 5 5" xfId="21934" xr:uid="{1153F783-905C-45DF-AD9D-1379A046C4DA}"/>
    <cellStyle name="SAPBEXexcCritical5 8 5 6" xfId="25599" xr:uid="{846AF793-708A-4518-A6E9-98D662747D39}"/>
    <cellStyle name="SAPBEXexcCritical5 8 5 7" xfId="29130" xr:uid="{169DB4C4-851C-482A-B9E2-716E6061D36F}"/>
    <cellStyle name="SAPBEXexcCritical5 8 5 8" xfId="32402" xr:uid="{7694BD41-C863-41DD-8525-BD19991B8D83}"/>
    <cellStyle name="SAPBEXexcCritical5 8 6" xfId="4080" xr:uid="{CBAFEE28-A64D-439D-8288-68A955BFE4CD}"/>
    <cellStyle name="SAPBEXexcCritical5 8 6 2" xfId="6919" xr:uid="{78CF3862-CCB3-4439-8812-1BD3F0274C60}"/>
    <cellStyle name="SAPBEXexcCritical5 8 6 3" xfId="11861" xr:uid="{BF804F34-0FE0-406C-BF22-65535B803C78}"/>
    <cellStyle name="SAPBEXexcCritical5 8 6 4" xfId="18427" xr:uid="{32BE06C0-10FE-4F0D-91D8-99BE8654C4D7}"/>
    <cellStyle name="SAPBEXexcCritical5 8 6 5" xfId="22180" xr:uid="{D8588024-81B8-48B3-AF4A-343D26D2618E}"/>
    <cellStyle name="SAPBEXexcCritical5 8 6 6" xfId="25845" xr:uid="{16832F47-A550-47A7-A075-5A2AAD4E73CE}"/>
    <cellStyle name="SAPBEXexcCritical5 8 6 7" xfId="29376" xr:uid="{6FB9C1BE-3C94-4262-A584-9599B184DA64}"/>
    <cellStyle name="SAPBEXexcCritical5 8 6 8" xfId="32643" xr:uid="{791BB9EF-F28B-4FB0-910E-EA5AB04C4B9A}"/>
    <cellStyle name="SAPBEXexcCritical5 8 7" xfId="4636" xr:uid="{59A5DD8F-AA37-4679-A2F2-3F89D3EAF317}"/>
    <cellStyle name="SAPBEXexcCritical5 8 7 2" xfId="12404" xr:uid="{811BC53A-928A-463D-A907-913F5206DA71}"/>
    <cellStyle name="SAPBEXexcCritical5 8 7 3" xfId="10053" xr:uid="{F595A361-F471-4345-BE06-AE7F33D14C2B}"/>
    <cellStyle name="SAPBEXexcCritical5 8 7 4" xfId="18983" xr:uid="{AE9ABF5D-4E05-4522-8B7C-36BD78260CD0}"/>
    <cellStyle name="SAPBEXexcCritical5 8 7 5" xfId="22735" xr:uid="{2B5D4746-F91E-497D-94A2-1243F274F554}"/>
    <cellStyle name="SAPBEXexcCritical5 8 7 6" xfId="26400" xr:uid="{7CFFC6C0-B115-43E0-8BDD-65193E56E107}"/>
    <cellStyle name="SAPBEXexcCritical5 8 7 7" xfId="29932" xr:uid="{57FD56E0-9AE1-4CE9-A676-D4744B86A3CD}"/>
    <cellStyle name="SAPBEXexcCritical5 8 7 8" xfId="33192" xr:uid="{02B31BB7-81C2-4962-A687-44E002E19F45}"/>
    <cellStyle name="SAPBEXexcCritical5 8 8" xfId="4024" xr:uid="{A835C042-E2EB-4813-B4C5-5D518020BE0C}"/>
    <cellStyle name="SAPBEXexcCritical5 8 8 2" xfId="8948" xr:uid="{F334CFFB-0909-4653-B972-F5E8AE61EBD2}"/>
    <cellStyle name="SAPBEXexcCritical5 8 8 3" xfId="13872" xr:uid="{737D0E9A-C630-4EB8-A8EE-A509254903EB}"/>
    <cellStyle name="SAPBEXexcCritical5 8 8 4" xfId="18371" xr:uid="{2858D7BF-BBE2-4CE0-9745-AE7BF09351A6}"/>
    <cellStyle name="SAPBEXexcCritical5 8 8 5" xfId="22124" xr:uid="{E7C0B4CE-9000-4261-938C-159FD407F099}"/>
    <cellStyle name="SAPBEXexcCritical5 8 8 6" xfId="25789" xr:uid="{1AEB2A52-FCDD-4B34-BB68-FB80B689CAE7}"/>
    <cellStyle name="SAPBEXexcCritical5 8 8 7" xfId="29320" xr:uid="{AC0C2CD1-06AE-4C73-ACE8-8AABEC739828}"/>
    <cellStyle name="SAPBEXexcCritical5 8 8 8" xfId="32587" xr:uid="{321D4089-958C-4E45-8280-B470942952E9}"/>
    <cellStyle name="SAPBEXexcCritical5 8 9" xfId="8561" xr:uid="{BF730986-4770-411D-9392-166469EEE762}"/>
    <cellStyle name="SAPBEXexcCritical5 9" xfId="1540" xr:uid="{5501D768-8EC6-490F-A5AF-FFC077DA07DC}"/>
    <cellStyle name="SAPBEXexcCritical5 9 10" xfId="16265" xr:uid="{7E08AFA7-CDF6-4831-A361-B3F5CF4B9D8F}"/>
    <cellStyle name="SAPBEXexcCritical5 9 11" xfId="19624" xr:uid="{8232E273-4697-4000-91B2-DA533CBCDE76}"/>
    <cellStyle name="SAPBEXexcCritical5 9 12" xfId="13473" xr:uid="{B0F378B6-754E-4AF4-A0A9-7CE664A83EED}"/>
    <cellStyle name="SAPBEXexcCritical5 9 13" xfId="27034" xr:uid="{1EF4FEF6-E6A8-4357-83DD-1C814F4F6654}"/>
    <cellStyle name="SAPBEXexcCritical5 9 14" xfId="30938" xr:uid="{1D0314B4-74CF-456E-A365-00EF5C218616}"/>
    <cellStyle name="SAPBEXexcCritical5 9 2" xfId="2783" xr:uid="{A3C4A831-8061-4351-84EB-544D724D6130}"/>
    <cellStyle name="SAPBEXexcCritical5 9 2 2" xfId="9305" xr:uid="{58020C07-809D-40DC-8A92-9F630917BE34}"/>
    <cellStyle name="SAPBEXexcCritical5 9 2 3" xfId="13565" xr:uid="{68942469-BF40-43AC-899C-CB24FAD82E23}"/>
    <cellStyle name="SAPBEXexcCritical5 9 2 4" xfId="17131" xr:uid="{3CE4AA08-A4C1-42BE-B6E4-14497097547E}"/>
    <cellStyle name="SAPBEXexcCritical5 9 2 5" xfId="20889" xr:uid="{2223A157-B133-4D02-809F-A4C9CC9D753E}"/>
    <cellStyle name="SAPBEXexcCritical5 9 2 6" xfId="24550" xr:uid="{1C35C3A6-3213-4502-B392-660B1361348F}"/>
    <cellStyle name="SAPBEXexcCritical5 9 2 7" xfId="28079" xr:uid="{4D997A20-2C15-4972-9D2B-3EAA5C08AF38}"/>
    <cellStyle name="SAPBEXexcCritical5 9 2 8" xfId="31365" xr:uid="{7869C2F6-6BCA-4C5E-9B3B-5DF9572942B8}"/>
    <cellStyle name="SAPBEXexcCritical5 9 3" xfId="3289" xr:uid="{6B91B649-222E-4E14-89F3-795E0F39682E}"/>
    <cellStyle name="SAPBEXexcCritical5 9 3 2" xfId="7892" xr:uid="{980C5120-CB8D-4476-B0E8-7D7963E0AEE9}"/>
    <cellStyle name="SAPBEXexcCritical5 9 3 3" xfId="11989" xr:uid="{03A75882-6DF1-49A4-B20F-047ED938F0A4}"/>
    <cellStyle name="SAPBEXexcCritical5 9 3 4" xfId="17636" xr:uid="{F580CA1A-5CFF-4E90-8B66-B4CD7A5E3667}"/>
    <cellStyle name="SAPBEXexcCritical5 9 3 5" xfId="21392" xr:uid="{034CDA80-13D1-4777-96ED-0C9D31F03502}"/>
    <cellStyle name="SAPBEXexcCritical5 9 3 6" xfId="25054" xr:uid="{816BE0A9-07CE-4D40-BA34-9C59FFB7C82C}"/>
    <cellStyle name="SAPBEXexcCritical5 9 3 7" xfId="28585" xr:uid="{213E5AC4-B49D-432A-8787-0A4FF5472885}"/>
    <cellStyle name="SAPBEXexcCritical5 9 3 8" xfId="31864" xr:uid="{C413DEB9-9247-4E23-9ED3-0F7E17551AEC}"/>
    <cellStyle name="SAPBEXexcCritical5 9 4" xfId="1930" xr:uid="{BA301DCA-84C5-47B7-8EE4-A1EB264753DF}"/>
    <cellStyle name="SAPBEXexcCritical5 9 4 2" xfId="13071" xr:uid="{F8F36B32-469D-47E7-B013-75F8E6EE0D89}"/>
    <cellStyle name="SAPBEXexcCritical5 9 4 3" xfId="15610" xr:uid="{37D688FC-88E2-4CA1-BB77-4110C0CC57CB}"/>
    <cellStyle name="SAPBEXexcCritical5 9 4 4" xfId="15185" xr:uid="{40BDA859-A32F-4614-9CB7-355EE347747F}"/>
    <cellStyle name="SAPBEXexcCritical5 9 4 5" xfId="14703" xr:uid="{7D26F95B-BCC5-429F-A403-C4C06B383C46}"/>
    <cellStyle name="SAPBEXexcCritical5 9 4 6" xfId="12118" xr:uid="{A0FC4420-DE70-48E6-B678-9D4FF63BD114}"/>
    <cellStyle name="SAPBEXexcCritical5 9 4 7" xfId="23383" xr:uid="{A9446DAA-B8D7-490A-A6D8-C780E060A33B}"/>
    <cellStyle name="SAPBEXexcCritical5 9 4 8" xfId="27304" xr:uid="{D7B984C0-8C0D-43B9-812E-96F1DFE4B4E2}"/>
    <cellStyle name="SAPBEXexcCritical5 9 5" xfId="4147" xr:uid="{E93DBA08-8C9A-4DC4-BAFF-10DBF4A6C88B}"/>
    <cellStyle name="SAPBEXexcCritical5 9 5 2" xfId="7057" xr:uid="{22BF6337-317E-4689-91C6-BE94CE9A741D}"/>
    <cellStyle name="SAPBEXexcCritical5 9 5 3" xfId="7095" xr:uid="{098EBC49-8FFA-4927-99DA-6637D2F26C26}"/>
    <cellStyle name="SAPBEXexcCritical5 9 5 4" xfId="18494" xr:uid="{F969C7FB-675C-41D0-BF54-AF76133D720E}"/>
    <cellStyle name="SAPBEXexcCritical5 9 5 5" xfId="22247" xr:uid="{CB2351AB-6654-4423-8EE1-74EF3EFAE195}"/>
    <cellStyle name="SAPBEXexcCritical5 9 5 6" xfId="25912" xr:uid="{203BFAFC-62EC-45B2-9CC4-7EBED57FA4B0}"/>
    <cellStyle name="SAPBEXexcCritical5 9 5 7" xfId="29443" xr:uid="{8ADE7603-3A19-48ED-8FA5-D7F2F8043222}"/>
    <cellStyle name="SAPBEXexcCritical5 9 5 8" xfId="32709" xr:uid="{93C1301D-0B11-4738-BD0B-E1BD4B4DB45E}"/>
    <cellStyle name="SAPBEXexcCritical5 9 6" xfId="3039" xr:uid="{2C3FC175-CFC9-4FF3-BE70-2EC596DEDD17}"/>
    <cellStyle name="SAPBEXexcCritical5 9 6 2" xfId="9171" xr:uid="{F08D8393-FE8A-4C28-BD9C-4D1C2D6706A9}"/>
    <cellStyle name="SAPBEXexcCritical5 9 6 3" xfId="13922" xr:uid="{A7677EDB-9270-4A02-9C7E-9B5A7B44F188}"/>
    <cellStyle name="SAPBEXexcCritical5 9 6 4" xfId="17387" xr:uid="{D9C022D5-4675-432F-8947-EB3FCCDEB0D0}"/>
    <cellStyle name="SAPBEXexcCritical5 9 6 5" xfId="21145" xr:uid="{4248DB68-1DEA-40E9-ACEE-644D38A20476}"/>
    <cellStyle name="SAPBEXexcCritical5 9 6 6" xfId="24806" xr:uid="{7EDABCCC-D86B-43CE-BFE9-C41758AA7AB0}"/>
    <cellStyle name="SAPBEXexcCritical5 9 6 7" xfId="28335" xr:uid="{CFE3EA23-22B2-4ACD-948B-511362DB041A}"/>
    <cellStyle name="SAPBEXexcCritical5 9 6 8" xfId="31621" xr:uid="{0D665A07-42D5-46B1-B4FB-0B378365AFBF}"/>
    <cellStyle name="SAPBEXexcCritical5 9 7" xfId="4859" xr:uid="{582641B3-ABEC-4B1E-8D11-86FA6BCD35E5}"/>
    <cellStyle name="SAPBEXexcCritical5 9 7 2" xfId="12186" xr:uid="{5654E8A8-0C13-493D-A70F-42E0408FF94B}"/>
    <cellStyle name="SAPBEXexcCritical5 9 7 3" xfId="17027" xr:uid="{6299E680-9993-4C00-B58D-0CDB08BAFF46}"/>
    <cellStyle name="SAPBEXexcCritical5 9 7 4" xfId="19206" xr:uid="{0E21E1D4-20B8-4ABA-91F1-C7422476C59A}"/>
    <cellStyle name="SAPBEXexcCritical5 9 7 5" xfId="22957" xr:uid="{57499576-27B6-4ADF-8E58-08A2EA3DDF8D}"/>
    <cellStyle name="SAPBEXexcCritical5 9 7 6" xfId="26623" xr:uid="{4017D0EC-5BF2-4B80-9552-574C0134A895}"/>
    <cellStyle name="SAPBEXexcCritical5 9 7 7" xfId="30155" xr:uid="{90F5B050-B5B3-405A-B42C-BE39499DFC44}"/>
    <cellStyle name="SAPBEXexcCritical5 9 7 8" xfId="33411" xr:uid="{4607E365-3E69-471E-9A59-AC32E49EB748}"/>
    <cellStyle name="SAPBEXexcCritical5 9 8" xfId="7409" xr:uid="{BCD8549B-0786-4EDE-BC63-D349BF345567}"/>
    <cellStyle name="SAPBEXexcCritical5 9 9" xfId="11181" xr:uid="{D33AD99C-FCC3-4465-BC44-5DA7A8DE392C}"/>
    <cellStyle name="SAPBEXexcCritical5_East 1415 Budget model v1" xfId="1150" xr:uid="{7CD8429E-36AD-4207-98C8-6A4589BDE28A}"/>
    <cellStyle name="SAPBEXexcCritical6" xfId="480" xr:uid="{2A19EA7D-CD59-4851-85A9-7D084632EDE4}"/>
    <cellStyle name="SAPBEXexcCritical6 10" xfId="1837" xr:uid="{7DCD4166-2DC2-4C06-A567-1644DFAD2102}"/>
    <cellStyle name="SAPBEXexcCritical6 10 2" xfId="11614" xr:uid="{5251F75C-4D7A-4B96-B2FA-4EFD37109A3E}"/>
    <cellStyle name="SAPBEXexcCritical6 10 3" xfId="16054" xr:uid="{EF7AC528-333E-4C83-BA27-C4988A30F707}"/>
    <cellStyle name="SAPBEXexcCritical6 10 4" xfId="7837" xr:uid="{46CEDCC2-30AA-49C2-9CAC-0C8742CDF13D}"/>
    <cellStyle name="SAPBEXexcCritical6 10 5" xfId="20452" xr:uid="{FBDFAF88-79FD-440A-869C-B11FB2D53909}"/>
    <cellStyle name="SAPBEXexcCritical6 10 6" xfId="24136" xr:uid="{8E64E566-1FC6-4CA3-B604-6DEC864040C1}"/>
    <cellStyle name="SAPBEXexcCritical6 10 7" xfId="21288" xr:uid="{43C6B1DC-DE15-4507-94ED-C7F64C573341}"/>
    <cellStyle name="SAPBEXexcCritical6 10 8" xfId="27262" xr:uid="{28FAF44A-BFCD-4E9D-870B-A08B85B6681E}"/>
    <cellStyle name="SAPBEXexcCritical6 11" xfId="2665" xr:uid="{3AD3905E-476C-4FA0-9663-6ECC3BD76928}"/>
    <cellStyle name="SAPBEXexcCritical6 11 2" xfId="11228" xr:uid="{76FABDC2-D4AA-419B-A771-D00155014463}"/>
    <cellStyle name="SAPBEXexcCritical6 11 3" xfId="16417" xr:uid="{D6C1EDC8-4910-400E-B5E0-94BB8C43984F}"/>
    <cellStyle name="SAPBEXexcCritical6 11 4" xfId="15266" xr:uid="{926852BA-6BBA-4215-8F31-56C48E44C34B}"/>
    <cellStyle name="SAPBEXexcCritical6 11 5" xfId="20771" xr:uid="{482894F3-54DB-47AF-A1B9-67725F5BBF44}"/>
    <cellStyle name="SAPBEXexcCritical6 11 6" xfId="24432" xr:uid="{E63A9279-40F8-4099-B742-043F4D2C5BD3}"/>
    <cellStyle name="SAPBEXexcCritical6 11 7" xfId="27961" xr:uid="{F8B0164F-9C84-4F58-8959-DDE84082E2F1}"/>
    <cellStyle name="SAPBEXexcCritical6 11 8" xfId="31249" xr:uid="{A5B85D82-35D6-433C-98BA-29CEACE57DAA}"/>
    <cellStyle name="SAPBEXexcCritical6 12" xfId="3841" xr:uid="{4FC73F93-9B48-45DE-9B30-82FAD97AC1A2}"/>
    <cellStyle name="SAPBEXexcCritical6 12 2" xfId="12723" xr:uid="{3886DD3F-5006-46BA-8972-29C1C0F3CD6C}"/>
    <cellStyle name="SAPBEXexcCritical6 12 3" xfId="7487" xr:uid="{CAA40D6A-A941-45A3-A2E0-8DF17D7B015F}"/>
    <cellStyle name="SAPBEXexcCritical6 12 4" xfId="18188" xr:uid="{0B51CF6B-8D7F-4434-AF36-00F22176DB66}"/>
    <cellStyle name="SAPBEXexcCritical6 12 5" xfId="21941" xr:uid="{37F74B5A-9017-45B8-AEDE-E52406139232}"/>
    <cellStyle name="SAPBEXexcCritical6 12 6" xfId="25606" xr:uid="{61B3F1DA-F9FD-4A8C-986E-EA473CD4CAE9}"/>
    <cellStyle name="SAPBEXexcCritical6 12 7" xfId="29137" xr:uid="{76D33EC6-8B34-4ABA-B36A-771C74CB4D69}"/>
    <cellStyle name="SAPBEXexcCritical6 12 8" xfId="32408" xr:uid="{F847CA13-AA86-403C-8588-64475B50DF13}"/>
    <cellStyle name="SAPBEXexcCritical6 13" xfId="2764" xr:uid="{E7FFA353-C130-425D-8DB3-0340E508BD22}"/>
    <cellStyle name="SAPBEXexcCritical6 13 2" xfId="9350" xr:uid="{3264D48B-BCC9-48B1-A64F-013C85D9E81C}"/>
    <cellStyle name="SAPBEXexcCritical6 13 3" xfId="13933" xr:uid="{3EB4CB55-0832-425B-BEC4-25766D9C839B}"/>
    <cellStyle name="SAPBEXexcCritical6 13 4" xfId="17112" xr:uid="{DE39DA9D-1456-47A7-A243-B252005318FE}"/>
    <cellStyle name="SAPBEXexcCritical6 13 5" xfId="20870" xr:uid="{73D2EEA7-5819-4394-BE3D-A13CB3AB31F1}"/>
    <cellStyle name="SAPBEXexcCritical6 13 6" xfId="24531" xr:uid="{5B72F5C7-26DA-4C7E-A36D-617979A46CF4}"/>
    <cellStyle name="SAPBEXexcCritical6 13 7" xfId="28060" xr:uid="{2C9896A2-95FA-4262-8012-877C3958103D}"/>
    <cellStyle name="SAPBEXexcCritical6 13 8" xfId="31346" xr:uid="{84086E94-4115-461C-A117-83267A5C0F70}"/>
    <cellStyle name="SAPBEXexcCritical6 14" xfId="4414" xr:uid="{83958605-CF12-4A35-9570-8403FE4B22D5}"/>
    <cellStyle name="SAPBEXexcCritical6 14 2" xfId="6906" xr:uid="{EDBEF09C-0A0B-4792-A46B-12BF59FB8789}"/>
    <cellStyle name="SAPBEXexcCritical6 14 3" xfId="15046" xr:uid="{6ED713CB-7485-4EB0-A08B-33F5A0A5C84B}"/>
    <cellStyle name="SAPBEXexcCritical6 14 4" xfId="18761" xr:uid="{A018A0F9-6CC6-4F2A-8745-BD09CD4E767D}"/>
    <cellStyle name="SAPBEXexcCritical6 14 5" xfId="22513" xr:uid="{E9D28C4A-A5DF-4FFF-9540-BD21D1024361}"/>
    <cellStyle name="SAPBEXexcCritical6 14 6" xfId="26179" xr:uid="{B94EB678-0F83-4EA2-B469-7DEF1550CB8B}"/>
    <cellStyle name="SAPBEXexcCritical6 14 7" xfId="29710" xr:uid="{7E52E8DB-CA41-4A81-A043-9DC742A3F543}"/>
    <cellStyle name="SAPBEXexcCritical6 14 8" xfId="32972" xr:uid="{E6CBFC1F-CE6A-4B53-82C8-1A12E28925FA}"/>
    <cellStyle name="SAPBEXexcCritical6 15" xfId="2383" xr:uid="{7AEA9B55-B163-4FF2-810D-694C50415C98}"/>
    <cellStyle name="SAPBEXexcCritical6 15 2" xfId="8224" xr:uid="{4B375EC5-F149-451B-BE57-53212D1E5EC2}"/>
    <cellStyle name="SAPBEXexcCritical6 15 3" xfId="14441" xr:uid="{B0A26724-3F24-4CD1-A2AC-66CC61553AEC}"/>
    <cellStyle name="SAPBEXexcCritical6 15 4" xfId="14292" xr:uid="{3B3AE858-7278-412B-BA0B-96721D44AFDD}"/>
    <cellStyle name="SAPBEXexcCritical6 15 5" xfId="7018" xr:uid="{3515355A-0BE1-4E1D-95B3-40D519514274}"/>
    <cellStyle name="SAPBEXexcCritical6 15 6" xfId="20094" xr:uid="{689A6EC1-B0FB-4FE5-B48E-62891413BD0A}"/>
    <cellStyle name="SAPBEXexcCritical6 15 7" xfId="23427" xr:uid="{755498A7-760D-4358-A612-3815BF84E16F}"/>
    <cellStyle name="SAPBEXexcCritical6 15 8" xfId="27791" xr:uid="{36D91033-99EE-4636-83B6-EC04239D7F6B}"/>
    <cellStyle name="SAPBEXexcCritical6 16" xfId="6361" xr:uid="{55A0F602-EFFC-48C2-80B9-53E73E8A0974}"/>
    <cellStyle name="SAPBEXexcCritical6 16 2" xfId="13259" xr:uid="{8438D453-8FEB-4BCB-B797-7D3B068EA051}"/>
    <cellStyle name="SAPBEXexcCritical6 16 3" xfId="15926" xr:uid="{2E284979-7512-46CF-9723-CC85C3791DEF}"/>
    <cellStyle name="SAPBEXexcCritical6 16 4" xfId="20606" xr:uid="{D8674E6C-5126-4DF0-8CA8-9EB2DB9BE63D}"/>
    <cellStyle name="SAPBEXexcCritical6 16 5" xfId="24286" xr:uid="{BE9B2D33-C194-4A80-8ECD-C116E25D7BDE}"/>
    <cellStyle name="SAPBEXexcCritical6 16 6" xfId="27805" xr:uid="{615044BD-3C68-4DD2-AAB6-94C92BD695F5}"/>
    <cellStyle name="SAPBEXexcCritical6 16 7" xfId="31022" xr:uid="{1BB37860-8AC7-46A2-B6CD-56C37CEF9E94}"/>
    <cellStyle name="SAPBEXexcCritical6 16 8" xfId="33625" xr:uid="{C0CD74DD-C3F0-4D6A-A36A-2BB7D565F74E}"/>
    <cellStyle name="SAPBEXexcCritical6 17" xfId="11585" xr:uid="{81BB2191-32C5-45F5-B342-E0A9D6203B81}"/>
    <cellStyle name="SAPBEXexcCritical6 18" xfId="16083" xr:uid="{7DC7D35D-CC3B-4E73-92E6-52825C353558}"/>
    <cellStyle name="SAPBEXexcCritical6 19" xfId="15419" xr:uid="{62F1397A-C9AF-4368-B6E8-E67EEF4AF118}"/>
    <cellStyle name="SAPBEXexcCritical6 2" xfId="1151" xr:uid="{766D46D1-9964-4589-8269-20D2012EF5F6}"/>
    <cellStyle name="SAPBEXexcCritical6 2 10" xfId="11401" xr:uid="{CCF93A08-9AA0-4A45-B366-2AB3EDADB7CD}"/>
    <cellStyle name="SAPBEXexcCritical6 2 11" xfId="16263" xr:uid="{134CCC26-0A1E-4962-9B29-EEB869F2AAC8}"/>
    <cellStyle name="SAPBEXexcCritical6 2 12" xfId="7486" xr:uid="{D2B6B97C-1445-4DAE-855C-2EC57C1E70F3}"/>
    <cellStyle name="SAPBEXexcCritical6 2 13" xfId="19804" xr:uid="{F49F5A34-DCDA-499C-A41C-C4EA0EE21EB0}"/>
    <cellStyle name="SAPBEXexcCritical6 2 14" xfId="23564" xr:uid="{2B186D91-E34B-4238-916E-409EAE8D3902}"/>
    <cellStyle name="SAPBEXexcCritical6 2 15" xfId="27173" xr:uid="{07407379-C60E-481C-B63A-F4EBF384A263}"/>
    <cellStyle name="SAPBEXexcCritical6 2 16" xfId="30632" xr:uid="{0DF3ECF9-2F98-4C8F-A48B-E0850A1E3FC3}"/>
    <cellStyle name="SAPBEXexcCritical6 2 17" xfId="33831" xr:uid="{6E265FD9-779F-44F9-A1F9-7ECAA9241B03}"/>
    <cellStyle name="SAPBEXexcCritical6 2 2" xfId="1152" xr:uid="{14DD1028-9873-4F71-8E58-6963C9852CFB}"/>
    <cellStyle name="SAPBEXexcCritical6 2 2 10" xfId="16456" xr:uid="{7392B319-0DC5-4BBC-AC3B-8F53CB01362B}"/>
    <cellStyle name="SAPBEXexcCritical6 2 2 11" xfId="14358" xr:uid="{CC8529D5-0724-4B43-A7ED-51B0B8C382F3}"/>
    <cellStyle name="SAPBEXexcCritical6 2 2 12" xfId="19803" xr:uid="{2717A3AE-B020-478C-8C16-501F77B6F4E7}"/>
    <cellStyle name="SAPBEXexcCritical6 2 2 13" xfId="23563" xr:uid="{14D0D429-385C-4238-BB8A-64F90ABCB58B}"/>
    <cellStyle name="SAPBEXexcCritical6 2 2 14" xfId="27172" xr:uid="{6774EABA-0F1C-4D2E-8981-DFB2745AAB8C}"/>
    <cellStyle name="SAPBEXexcCritical6 2 2 15" xfId="30631" xr:uid="{5136C7DA-D19F-4013-816C-555C787497DF}"/>
    <cellStyle name="SAPBEXexcCritical6 2 2 16" xfId="34839" xr:uid="{F03686C2-DAD2-471E-B5A6-6F8898256484}"/>
    <cellStyle name="SAPBEXexcCritical6 2 2 2" xfId="1665" xr:uid="{8F068AFD-4F2F-4B05-B0D7-EAE180E9715D}"/>
    <cellStyle name="SAPBEXexcCritical6 2 2 2 10" xfId="8320" xr:uid="{C3D4D3FD-EA78-4F10-AC6B-F9A58F5D67DD}"/>
    <cellStyle name="SAPBEXexcCritical6 2 2 2 11" xfId="15197" xr:uid="{24ABECA7-A7C4-42AC-B8D8-853BF5271C82}"/>
    <cellStyle name="SAPBEXexcCritical6 2 2 2 12" xfId="14325" xr:uid="{19930AA1-E548-470E-9C65-0A8797989F61}"/>
    <cellStyle name="SAPBEXexcCritical6 2 2 2 13" xfId="27752" xr:uid="{F87C235E-9BB7-46D2-B046-588C2623F101}"/>
    <cellStyle name="SAPBEXexcCritical6 2 2 2 14" xfId="30900" xr:uid="{09521C1F-A085-484F-AF3F-722B3BD1977B}"/>
    <cellStyle name="SAPBEXexcCritical6 2 2 2 2" xfId="2908" xr:uid="{B7FA0A45-4789-489E-A165-CB65923F0CC1}"/>
    <cellStyle name="SAPBEXexcCritical6 2 2 2 2 2" xfId="10719" xr:uid="{F2359353-206A-4854-9B57-FB04F841B8B5}"/>
    <cellStyle name="SAPBEXexcCritical6 2 2 2 2 3" xfId="10483" xr:uid="{2750ACFF-79A8-4A4E-96C5-3EBA44D09B2D}"/>
    <cellStyle name="SAPBEXexcCritical6 2 2 2 2 4" xfId="17256" xr:uid="{BB41FFAC-D88D-4819-8CC4-D98909E4874F}"/>
    <cellStyle name="SAPBEXexcCritical6 2 2 2 2 5" xfId="21014" xr:uid="{7B81CBB2-98C0-414B-B96D-EDDB734DBB68}"/>
    <cellStyle name="SAPBEXexcCritical6 2 2 2 2 6" xfId="24675" xr:uid="{E0F3D320-5FEF-4124-A8CB-89A40B92D82A}"/>
    <cellStyle name="SAPBEXexcCritical6 2 2 2 2 7" xfId="28204" xr:uid="{34B88C72-9A27-47DD-95DA-9E0E6210E231}"/>
    <cellStyle name="SAPBEXexcCritical6 2 2 2 2 8" xfId="31490" xr:uid="{BA475126-35F3-4668-8016-4D8E1B33771E}"/>
    <cellStyle name="SAPBEXexcCritical6 2 2 2 3" xfId="3414" xr:uid="{583ADE64-9C03-4A09-9EB9-2854CD5FF18A}"/>
    <cellStyle name="SAPBEXexcCritical6 2 2 2 3 2" xfId="9364" xr:uid="{8652C607-3B5A-4495-B314-401C504A18B9}"/>
    <cellStyle name="SAPBEXexcCritical6 2 2 2 3 3" xfId="13483" xr:uid="{0FCCB7E1-F2A6-4A4A-9340-E436834BC015}"/>
    <cellStyle name="SAPBEXexcCritical6 2 2 2 3 4" xfId="17761" xr:uid="{EA0752CB-0370-4C46-B784-E21124E54F32}"/>
    <cellStyle name="SAPBEXexcCritical6 2 2 2 3 5" xfId="21517" xr:uid="{DAD9EF59-E3D2-468B-B377-7077C1447A88}"/>
    <cellStyle name="SAPBEXexcCritical6 2 2 2 3 6" xfId="25179" xr:uid="{3AA2DD5F-1757-449D-9440-CF3C9CA85CB5}"/>
    <cellStyle name="SAPBEXexcCritical6 2 2 2 3 7" xfId="28710" xr:uid="{5F9AF02A-6D50-4738-9EA7-95D9DF6D26F9}"/>
    <cellStyle name="SAPBEXexcCritical6 2 2 2 3 8" xfId="31989" xr:uid="{A0B209F4-C997-4B67-AD52-BD4FCC772E5E}"/>
    <cellStyle name="SAPBEXexcCritical6 2 2 2 4" xfId="3252" xr:uid="{DBB3952F-696E-4E61-B94B-666B8AEB1DE1}"/>
    <cellStyle name="SAPBEXexcCritical6 2 2 2 4 2" xfId="7895" xr:uid="{98AA7659-BF3F-40E0-B01C-CC519FAF5E35}"/>
    <cellStyle name="SAPBEXexcCritical6 2 2 2 4 3" xfId="17001" xr:uid="{FFEE5FBF-ED8F-459F-98D5-DA932926A6AF}"/>
    <cellStyle name="SAPBEXexcCritical6 2 2 2 4 4" xfId="17599" xr:uid="{A1EF9853-EF30-4178-98CE-58036B5C4599}"/>
    <cellStyle name="SAPBEXexcCritical6 2 2 2 4 5" xfId="21355" xr:uid="{3734D3DB-D611-4E8E-AD6E-A382F6606B17}"/>
    <cellStyle name="SAPBEXexcCritical6 2 2 2 4 6" xfId="25017" xr:uid="{C1DB7A35-9379-49C6-98DA-4AC55931F08F}"/>
    <cellStyle name="SAPBEXexcCritical6 2 2 2 4 7" xfId="28548" xr:uid="{413F8A12-4B26-4ECC-BA5A-55A98D03025F}"/>
    <cellStyle name="SAPBEXexcCritical6 2 2 2 4 8" xfId="31828" xr:uid="{A6030F61-71EA-4FF3-9FCF-FFEC0BB680A8}"/>
    <cellStyle name="SAPBEXexcCritical6 2 2 2 5" xfId="4278" xr:uid="{FD7B13D3-CDC6-457A-96AD-3699CEDADEF3}"/>
    <cellStyle name="SAPBEXexcCritical6 2 2 2 5 2" xfId="12674" xr:uid="{CF9D80AE-EFFF-4001-93D6-04CCBD29DE2A}"/>
    <cellStyle name="SAPBEXexcCritical6 2 2 2 5 3" xfId="13337" xr:uid="{EF291BE2-A8DD-4DF8-931B-D18D17FFE671}"/>
    <cellStyle name="SAPBEXexcCritical6 2 2 2 5 4" xfId="18625" xr:uid="{CBD810AB-2751-4255-AEE5-685CCF97A030}"/>
    <cellStyle name="SAPBEXexcCritical6 2 2 2 5 5" xfId="22377" xr:uid="{9EE30145-6A68-4E18-91E6-AE19585076C8}"/>
    <cellStyle name="SAPBEXexcCritical6 2 2 2 5 6" xfId="26043" xr:uid="{9C3C8381-F098-4586-BA42-9D7AE8008CBA}"/>
    <cellStyle name="SAPBEXexcCritical6 2 2 2 5 7" xfId="29574" xr:uid="{C83E56FB-89D1-404A-8092-2B567ADA5C32}"/>
    <cellStyle name="SAPBEXexcCritical6 2 2 2 5 8" xfId="32837" xr:uid="{FB1BF739-7CB7-443B-B023-3C6BBC0BC57B}"/>
    <cellStyle name="SAPBEXexcCritical6 2 2 2 6" xfId="4351" xr:uid="{90FCB12F-54E0-470B-832C-81DC78BF102B}"/>
    <cellStyle name="SAPBEXexcCritical6 2 2 2 6 2" xfId="13152" xr:uid="{49BBE53C-6CA6-4843-9595-6A64E43BDB99}"/>
    <cellStyle name="SAPBEXexcCritical6 2 2 2 6 3" xfId="13010" xr:uid="{86BD7A62-99C0-4DC2-BAF9-556A943F12F5}"/>
    <cellStyle name="SAPBEXexcCritical6 2 2 2 6 4" xfId="18698" xr:uid="{6F5AF191-FF5E-4CB0-B59E-5E763751C5FD}"/>
    <cellStyle name="SAPBEXexcCritical6 2 2 2 6 5" xfId="22450" xr:uid="{B4B3C439-E700-4DBB-A41E-DF3CEDC1DE28}"/>
    <cellStyle name="SAPBEXexcCritical6 2 2 2 6 6" xfId="26116" xr:uid="{73D26381-653C-40BD-8835-5B0470BE2C88}"/>
    <cellStyle name="SAPBEXexcCritical6 2 2 2 6 7" xfId="29647" xr:uid="{9D5C516F-DC64-4099-89DD-1140F050639A}"/>
    <cellStyle name="SAPBEXexcCritical6 2 2 2 6 8" xfId="32909" xr:uid="{EA119BBB-2CBF-4327-B313-E46D2303F937}"/>
    <cellStyle name="SAPBEXexcCritical6 2 2 2 7" xfId="2650" xr:uid="{0C93420C-4879-432A-9871-99541E108D88}"/>
    <cellStyle name="SAPBEXexcCritical6 2 2 2 7 2" xfId="9187" xr:uid="{A85FE82F-A0C0-4150-86B8-82647B2614ED}"/>
    <cellStyle name="SAPBEXexcCritical6 2 2 2 7 3" xfId="14624" xr:uid="{93510E0B-2E74-44A4-A0F0-ECFE6548E0DC}"/>
    <cellStyle name="SAPBEXexcCritical6 2 2 2 7 4" xfId="8645" xr:uid="{EFAC20B2-5A79-451F-BE88-257C0164319F}"/>
    <cellStyle name="SAPBEXexcCritical6 2 2 2 7 5" xfId="20757" xr:uid="{DF3D5EEC-ECD7-4F44-BC48-12F647167973}"/>
    <cellStyle name="SAPBEXexcCritical6 2 2 2 7 6" xfId="24417" xr:uid="{5AE6B5B9-7880-4B98-9BD2-067F3365D367}"/>
    <cellStyle name="SAPBEXexcCritical6 2 2 2 7 7" xfId="27946" xr:uid="{122CA65A-17C5-4020-A11E-60BA5E1FA071}"/>
    <cellStyle name="SAPBEXexcCritical6 2 2 2 7 8" xfId="31235" xr:uid="{290B1E0A-4E08-4A1D-8E35-3F8C25FCFB21}"/>
    <cellStyle name="SAPBEXexcCritical6 2 2 2 8" xfId="10725" xr:uid="{C45595A3-F75A-47AE-9D2F-8CF1CC1E1BB1}"/>
    <cellStyle name="SAPBEXexcCritical6 2 2 2 9" xfId="10452" xr:uid="{49014EBB-7BBB-42FD-A6C5-6B1C6C7205A1}"/>
    <cellStyle name="SAPBEXexcCritical6 2 2 3" xfId="2434" xr:uid="{BCD9E496-3ED5-40E2-8CBE-D771ABE1394F}"/>
    <cellStyle name="SAPBEXexcCritical6 2 2 3 2" xfId="10782" xr:uid="{598D79B9-9A93-4C29-8B5A-89EA8D2AAA72}"/>
    <cellStyle name="SAPBEXexcCritical6 2 2 3 3" xfId="13903" xr:uid="{BFB8DDBD-16D3-4C33-BFA0-323EA572B5E9}"/>
    <cellStyle name="SAPBEXexcCritical6 2 2 3 4" xfId="16051" xr:uid="{C8B92266-DC53-4CAF-A7C3-2B35C3D2802D}"/>
    <cellStyle name="SAPBEXexcCritical6 2 2 3 5" xfId="19404" xr:uid="{B8EA2D4B-AE94-4C53-9A10-E04B1A64E660}"/>
    <cellStyle name="SAPBEXexcCritical6 2 2 3 6" xfId="20123" xr:uid="{20D86917-90BE-443D-BEA2-C39EC66B69D5}"/>
    <cellStyle name="SAPBEXexcCritical6 2 2 3 7" xfId="26819" xr:uid="{9D2742BD-2677-44B9-966C-2C86B1AF2BDD}"/>
    <cellStyle name="SAPBEXexcCritical6 2 2 3 8" xfId="30280" xr:uid="{4BDEFBC9-2460-46D1-86BC-509FCCAB10B9}"/>
    <cellStyle name="SAPBEXexcCritical6 2 2 4" xfId="2682" xr:uid="{AFF72335-EB84-4F9A-9335-9C7F4EA20B1F}"/>
    <cellStyle name="SAPBEXexcCritical6 2 2 4 2" xfId="8738" xr:uid="{430A2882-7EBC-436B-BB88-9BDF0D6B366B}"/>
    <cellStyle name="SAPBEXexcCritical6 2 2 4 3" xfId="10790" xr:uid="{C78DDD17-A824-4CBF-92AD-8AA55E5508C6}"/>
    <cellStyle name="SAPBEXexcCritical6 2 2 4 4" xfId="7394" xr:uid="{0A211820-183F-4C6A-BB10-437F1C4B2B13}"/>
    <cellStyle name="SAPBEXexcCritical6 2 2 4 5" xfId="20788" xr:uid="{D2A28069-16B7-4142-A273-2778E1DA24ED}"/>
    <cellStyle name="SAPBEXexcCritical6 2 2 4 6" xfId="24449" xr:uid="{7FF65101-77BA-4A4A-8CFB-7526D10394A4}"/>
    <cellStyle name="SAPBEXexcCritical6 2 2 4 7" xfId="27978" xr:uid="{35B31A73-A312-41B5-A500-CEBA23ADEFF0}"/>
    <cellStyle name="SAPBEXexcCritical6 2 2 4 8" xfId="31266" xr:uid="{86F8640D-B299-4FA8-8869-B8C09AFC4EA2}"/>
    <cellStyle name="SAPBEXexcCritical6 2 2 5" xfId="3223" xr:uid="{29F8EEE7-996A-4A8D-B95A-6DF38FB620A3}"/>
    <cellStyle name="SAPBEXexcCritical6 2 2 5 2" xfId="8403" xr:uid="{9F655ACD-296F-49B1-8081-4006E6260FED}"/>
    <cellStyle name="SAPBEXexcCritical6 2 2 5 3" xfId="7361" xr:uid="{7EC784DC-E764-4D5C-9BDA-0622B823ED1B}"/>
    <cellStyle name="SAPBEXexcCritical6 2 2 5 4" xfId="17570" xr:uid="{84B45AA0-0082-4F1D-8C23-A798CDB7736A}"/>
    <cellStyle name="SAPBEXexcCritical6 2 2 5 5" xfId="21326" xr:uid="{779A9949-A2E0-4CEB-9451-5D605191AC5C}"/>
    <cellStyle name="SAPBEXexcCritical6 2 2 5 6" xfId="24988" xr:uid="{80781676-3999-4700-9CFC-B1E2E24A3B9A}"/>
    <cellStyle name="SAPBEXexcCritical6 2 2 5 7" xfId="28519" xr:uid="{D8BADB1E-217E-4E9A-879B-B43D5C05E97C}"/>
    <cellStyle name="SAPBEXexcCritical6 2 2 5 8" xfId="31799" xr:uid="{31F4857A-0A05-4940-B3B4-3AD0CC8E97BE}"/>
    <cellStyle name="SAPBEXexcCritical6 2 2 6" xfId="4094" xr:uid="{6D0739E0-0651-4296-AB8B-800886A24B88}"/>
    <cellStyle name="SAPBEXexcCritical6 2 2 6 2" xfId="7020" xr:uid="{E17A983D-5D33-4D41-9D80-19DE50545DB6}"/>
    <cellStyle name="SAPBEXexcCritical6 2 2 6 3" xfId="7122" xr:uid="{D16FDF5B-D70F-439A-B919-94D72052AD82}"/>
    <cellStyle name="SAPBEXexcCritical6 2 2 6 4" xfId="18441" xr:uid="{7A04E846-54DB-47BA-8517-C8326F691D7D}"/>
    <cellStyle name="SAPBEXexcCritical6 2 2 6 5" xfId="22194" xr:uid="{08978772-DF55-4B9A-AF68-2D86EA7BA81E}"/>
    <cellStyle name="SAPBEXexcCritical6 2 2 6 6" xfId="25859" xr:uid="{7EEEB4E8-11ED-4B26-8BD0-8D109C694E85}"/>
    <cellStyle name="SAPBEXexcCritical6 2 2 6 7" xfId="29390" xr:uid="{9F2D220C-FB13-4EE7-A46C-D03B97D4629C}"/>
    <cellStyle name="SAPBEXexcCritical6 2 2 6 8" xfId="32657" xr:uid="{DF6CD8B8-7998-415D-B572-B2C9F004B4DF}"/>
    <cellStyle name="SAPBEXexcCritical6 2 2 7" xfId="2263" xr:uid="{D55132D0-B532-4890-B1DA-9DB025F8DBF1}"/>
    <cellStyle name="SAPBEXexcCritical6 2 2 7 2" xfId="10083" xr:uid="{6DB84D39-49D8-4A62-BD92-84E644875EEC}"/>
    <cellStyle name="SAPBEXexcCritical6 2 2 7 3" xfId="13823" xr:uid="{959179C0-6639-4EA3-BD8E-8A5E8C7B5F5E}"/>
    <cellStyle name="SAPBEXexcCritical6 2 2 7 4" xfId="13912" xr:uid="{D8197A88-20C4-4A00-B8AD-3BFA4FB9BA73}"/>
    <cellStyle name="SAPBEXexcCritical6 2 2 7 5" xfId="14115" xr:uid="{C1A4781E-963F-437C-BA2E-F414BE0DD334}"/>
    <cellStyle name="SAPBEXexcCritical6 2 2 7 6" xfId="23201" xr:uid="{CB4A2E97-1A28-499F-81C2-C73303A9E608}"/>
    <cellStyle name="SAPBEXexcCritical6 2 2 7 7" xfId="26860" xr:uid="{605CA291-93D0-42E8-B707-835A04DCFEDB}"/>
    <cellStyle name="SAPBEXexcCritical6 2 2 7 8" xfId="8869" xr:uid="{F1153F73-B66C-4091-B54F-4CD679657A66}"/>
    <cellStyle name="SAPBEXexcCritical6 2 2 8" xfId="4338" xr:uid="{F37897D4-2CE9-4F6E-B6A1-04CCE6F380AA}"/>
    <cellStyle name="SAPBEXexcCritical6 2 2 8 2" xfId="12632" xr:uid="{97B523CC-7C89-4B65-A99B-03B4623915E9}"/>
    <cellStyle name="SAPBEXexcCritical6 2 2 8 3" xfId="10930" xr:uid="{5CC527C8-B591-4504-86C1-FBC2988F21A5}"/>
    <cellStyle name="SAPBEXexcCritical6 2 2 8 4" xfId="18685" xr:uid="{B185A284-1BB8-4B06-94E6-178FB1F14A26}"/>
    <cellStyle name="SAPBEXexcCritical6 2 2 8 5" xfId="22437" xr:uid="{0727E4C3-48E9-42E3-8CB0-F60805C9956C}"/>
    <cellStyle name="SAPBEXexcCritical6 2 2 8 6" xfId="26103" xr:uid="{76462039-99C3-4628-91FE-9C0A41828FE9}"/>
    <cellStyle name="SAPBEXexcCritical6 2 2 8 7" xfId="29634" xr:uid="{5FEF0E58-55C2-4D69-A33F-740D41208720}"/>
    <cellStyle name="SAPBEXexcCritical6 2 2 8 8" xfId="32897" xr:uid="{1B958B9E-7C68-4595-9357-DEA47EF86C5C}"/>
    <cellStyle name="SAPBEXexcCritical6 2 2 9" xfId="11178" xr:uid="{EE45C240-F703-4EA4-959E-3BE3D4AF1E1A}"/>
    <cellStyle name="SAPBEXexcCritical6 2 3" xfId="1664" xr:uid="{E2D7AB0E-6037-454F-B252-2B289D1D17BD}"/>
    <cellStyle name="SAPBEXexcCritical6 2 3 10" xfId="14297" xr:uid="{007C0BD3-FC0B-4B5E-94A7-96C1C7E1CB19}"/>
    <cellStyle name="SAPBEXexcCritical6 2 3 11" xfId="20515" xr:uid="{36AA9FF9-E744-4483-B29C-D75FA1FFE8CD}"/>
    <cellStyle name="SAPBEXexcCritical6 2 3 12" xfId="19943" xr:uid="{BDE832B7-5D49-4F5F-9A59-1A2A3A274CA8}"/>
    <cellStyle name="SAPBEXexcCritical6 2 3 13" xfId="27007" xr:uid="{28C3F6F2-4A80-4AF1-98E9-12443ADFCD4D}"/>
    <cellStyle name="SAPBEXexcCritical6 2 3 14" xfId="30499" xr:uid="{CE50A767-0769-4B7D-BABF-531AF154731C}"/>
    <cellStyle name="SAPBEXexcCritical6 2 3 15" xfId="35073" xr:uid="{B8A54BB1-50BB-44BC-854D-E06FFCC0519B}"/>
    <cellStyle name="SAPBEXexcCritical6 2 3 2" xfId="2907" xr:uid="{805B78BD-7A6C-4155-928C-A13A26987B03}"/>
    <cellStyle name="SAPBEXexcCritical6 2 3 2 2" xfId="10650" xr:uid="{0AB1B2A5-416C-45FD-A0FB-D9354D709F14}"/>
    <cellStyle name="SAPBEXexcCritical6 2 3 2 3" xfId="13807" xr:uid="{202E5549-CABB-45DC-A212-9EECB43E947D}"/>
    <cellStyle name="SAPBEXexcCritical6 2 3 2 4" xfId="17255" xr:uid="{1E98FC6B-43EC-4A0E-A518-7B6C8E7B9ECE}"/>
    <cellStyle name="SAPBEXexcCritical6 2 3 2 5" xfId="21013" xr:uid="{759377BF-7BD8-45B7-A6F4-1D966200E7EB}"/>
    <cellStyle name="SAPBEXexcCritical6 2 3 2 6" xfId="24674" xr:uid="{DFC0EE58-56C0-4385-8251-D825863AE0E9}"/>
    <cellStyle name="SAPBEXexcCritical6 2 3 2 7" xfId="28203" xr:uid="{3150D17A-3DCD-4734-A5E4-BF346FD00324}"/>
    <cellStyle name="SAPBEXexcCritical6 2 3 2 8" xfId="31489" xr:uid="{BEA983AB-F73D-48E8-AFBF-155605912EDB}"/>
    <cellStyle name="SAPBEXexcCritical6 2 3 3" xfId="3413" xr:uid="{F023CC93-5AAE-4550-9797-225E9F1F4423}"/>
    <cellStyle name="SAPBEXexcCritical6 2 3 3 2" xfId="9866" xr:uid="{606F3C04-7B7B-4CB7-B7E5-9E31BB44E07A}"/>
    <cellStyle name="SAPBEXexcCritical6 2 3 3 3" xfId="14034" xr:uid="{6FA3FBF3-06D3-41DA-A9C1-D5A7D4DEE21C}"/>
    <cellStyle name="SAPBEXexcCritical6 2 3 3 4" xfId="17760" xr:uid="{5F17DA80-6519-47A1-8871-FD1385553D4E}"/>
    <cellStyle name="SAPBEXexcCritical6 2 3 3 5" xfId="21516" xr:uid="{3B891D7E-707B-46CC-A6E1-B3725342E946}"/>
    <cellStyle name="SAPBEXexcCritical6 2 3 3 6" xfId="25178" xr:uid="{C9DF416E-780C-40A5-A540-15697842B0E6}"/>
    <cellStyle name="SAPBEXexcCritical6 2 3 3 7" xfId="28709" xr:uid="{8F042B43-7DF0-4D2A-B18F-BD73CBD92CF0}"/>
    <cellStyle name="SAPBEXexcCritical6 2 3 3 8" xfId="31988" xr:uid="{3FB2A990-6895-4581-9DE8-0A521B05289D}"/>
    <cellStyle name="SAPBEXexcCritical6 2 3 4" xfId="1981" xr:uid="{DB2DFE8B-DB1E-4DC5-A63D-2E7A4AFA3D8C}"/>
    <cellStyle name="SAPBEXexcCritical6 2 3 4 2" xfId="13068" xr:uid="{C5716AAF-B09D-4564-9E97-383CA902E216}"/>
    <cellStyle name="SAPBEXexcCritical6 2 3 4 3" xfId="15613" xr:uid="{D07579DB-82C6-41D4-BD1F-9E41CA1E2AC5}"/>
    <cellStyle name="SAPBEXexcCritical6 2 3 4 4" xfId="7384" xr:uid="{43DAEB31-FD13-4A05-8069-BEA03B10DDFC}"/>
    <cellStyle name="SAPBEXexcCritical6 2 3 4 5" xfId="16979" xr:uid="{2373F015-5D4B-4D35-BD28-F4D9894C89A5}"/>
    <cellStyle name="SAPBEXexcCritical6 2 3 4 6" xfId="19978" xr:uid="{E686ADE7-A438-4E36-AAA0-36D1421254F8}"/>
    <cellStyle name="SAPBEXexcCritical6 2 3 4 7" xfId="26890" xr:uid="{26869420-2C8E-4F22-BEBC-47EF6B8A335F}"/>
    <cellStyle name="SAPBEXexcCritical6 2 3 4 8" xfId="27461" xr:uid="{3606B9C5-E86F-4619-BB57-1D9437CDF9FD}"/>
    <cellStyle name="SAPBEXexcCritical6 2 3 5" xfId="4036" xr:uid="{39F52635-352D-413F-9B1E-2FE9B56E41C6}"/>
    <cellStyle name="SAPBEXexcCritical6 2 3 5 2" xfId="9126" xr:uid="{DDAAEBB9-7F3B-4074-B6EA-0B93FDFEC892}"/>
    <cellStyle name="SAPBEXexcCritical6 2 3 5 3" xfId="14810" xr:uid="{94431F8A-4F73-4B75-861F-CC54FD645695}"/>
    <cellStyle name="SAPBEXexcCritical6 2 3 5 4" xfId="18383" xr:uid="{CCAF546D-A4D7-4DD5-BFB1-0BA8E30B9144}"/>
    <cellStyle name="SAPBEXexcCritical6 2 3 5 5" xfId="22136" xr:uid="{626BC1E9-839D-45E4-993F-E4551AE878B1}"/>
    <cellStyle name="SAPBEXexcCritical6 2 3 5 6" xfId="25801" xr:uid="{7A8D6DC6-497C-488F-8B1F-390B0D4AFB32}"/>
    <cellStyle name="SAPBEXexcCritical6 2 3 5 7" xfId="29332" xr:uid="{BB17E067-2D68-4CFE-AE1F-4A2FF83F5830}"/>
    <cellStyle name="SAPBEXexcCritical6 2 3 5 8" xfId="32599" xr:uid="{CAAB82AF-7C26-4F9F-92C4-6A4E6A85DE6B}"/>
    <cellStyle name="SAPBEXexcCritical6 2 3 6" xfId="4067" xr:uid="{7690705D-115F-49CE-981C-C10D674395BF}"/>
    <cellStyle name="SAPBEXexcCritical6 2 3 6 2" xfId="6902" xr:uid="{23D3FEF5-D3A0-409F-BF0F-B56886A35CC1}"/>
    <cellStyle name="SAPBEXexcCritical6 2 3 6 3" xfId="15263" xr:uid="{3DFBD586-D3EB-4140-AFB7-8E3711837CE2}"/>
    <cellStyle name="SAPBEXexcCritical6 2 3 6 4" xfId="18414" xr:uid="{010E1644-8250-449F-B6DC-6D9FD1251293}"/>
    <cellStyle name="SAPBEXexcCritical6 2 3 6 5" xfId="22167" xr:uid="{FB44F23F-3301-491F-B1C7-5776C3E91495}"/>
    <cellStyle name="SAPBEXexcCritical6 2 3 6 6" xfId="25832" xr:uid="{66CAF23D-85CA-40E5-849F-4A1BE49AAE2F}"/>
    <cellStyle name="SAPBEXexcCritical6 2 3 6 7" xfId="29363" xr:uid="{ED3F340A-349F-4CE0-9449-B667FB8974A0}"/>
    <cellStyle name="SAPBEXexcCritical6 2 3 6 8" xfId="32630" xr:uid="{ECA12739-CB1F-4206-B227-3F4C4A9839F7}"/>
    <cellStyle name="SAPBEXexcCritical6 2 3 7" xfId="4664" xr:uid="{A6B71E43-D7FB-465C-ADE1-8468EE8B4419}"/>
    <cellStyle name="SAPBEXexcCritical6 2 3 7 2" xfId="12379" xr:uid="{A7A2AA0F-BCFF-4B59-A905-FAD1DE29E97C}"/>
    <cellStyle name="SAPBEXexcCritical6 2 3 7 3" xfId="11896" xr:uid="{196FD051-3D3F-4075-A636-451F1ADA8EBB}"/>
    <cellStyle name="SAPBEXexcCritical6 2 3 7 4" xfId="19011" xr:uid="{2CBD2678-10CA-46BA-AFE0-E9C6C76EBCFB}"/>
    <cellStyle name="SAPBEXexcCritical6 2 3 7 5" xfId="22763" xr:uid="{A84FCCC0-4F3E-4C10-9204-277195D9402F}"/>
    <cellStyle name="SAPBEXexcCritical6 2 3 7 6" xfId="26428" xr:uid="{DBA8C56C-BCAF-48B4-A4DF-3E2A41818D1A}"/>
    <cellStyle name="SAPBEXexcCritical6 2 3 7 7" xfId="29960" xr:uid="{D81E8FC7-F4EF-4F5B-9E2F-66ADE5794721}"/>
    <cellStyle name="SAPBEXexcCritical6 2 3 7 8" xfId="33219" xr:uid="{5764306C-A06C-4160-98EF-426E544DB449}"/>
    <cellStyle name="SAPBEXexcCritical6 2 3 8" xfId="8795" xr:uid="{23FE1FF9-E684-4E42-B78E-B9943D954D83}"/>
    <cellStyle name="SAPBEXexcCritical6 2 3 9" xfId="13984" xr:uid="{B00A026E-158B-40E7-B979-2844D750DEFA}"/>
    <cellStyle name="SAPBEXexcCritical6 2 4" xfId="2433" xr:uid="{EACD9F46-8332-4351-8D70-3F0EDC9C4E1B}"/>
    <cellStyle name="SAPBEXexcCritical6 2 4 2" xfId="11175" xr:uid="{AC2E0A32-CF05-4F2A-ACC4-B0AF6D32D958}"/>
    <cellStyle name="SAPBEXexcCritical6 2 4 3" xfId="16459" xr:uid="{7642B98A-9691-44EE-A30C-D57CF58EE279}"/>
    <cellStyle name="SAPBEXexcCritical6 2 4 4" xfId="9697" xr:uid="{425F3F63-A3CD-4C40-AD77-9ED78C02362B}"/>
    <cellStyle name="SAPBEXexcCritical6 2 4 5" xfId="19407" xr:uid="{2EAF421A-C710-4691-A72F-2CB906E57CE9}"/>
    <cellStyle name="SAPBEXexcCritical6 2 4 6" xfId="20238" xr:uid="{60287152-0862-46C9-BACB-C3339F926032}"/>
    <cellStyle name="SAPBEXexcCritical6 2 4 7" xfId="26820" xr:uid="{2021017E-0461-4EBD-8B03-3AEE3E7BC280}"/>
    <cellStyle name="SAPBEXexcCritical6 2 4 8" xfId="30281" xr:uid="{0A82765E-4FDE-47CF-9D0B-02F3810AEF54}"/>
    <cellStyle name="SAPBEXexcCritical6 2 4 9" xfId="34623" xr:uid="{A4FD54FE-5EB8-4F73-9318-0E20F497994C}"/>
    <cellStyle name="SAPBEXexcCritical6 2 5" xfId="2095" xr:uid="{EEE65C2B-1CD8-4B57-BA44-53C21EDC4288}"/>
    <cellStyle name="SAPBEXexcCritical6 2 5 2" xfId="9677" xr:uid="{5EBBB78F-BE9A-4FC6-B97A-6A8645071BBF}"/>
    <cellStyle name="SAPBEXexcCritical6 2 5 3" xfId="14251" xr:uid="{DE230E24-7080-4D74-8AB1-934AB6C507E0}"/>
    <cellStyle name="SAPBEXexcCritical6 2 5 4" xfId="15145" xr:uid="{F0763EB7-C9D1-48E1-BF42-C40C5BA4477A}"/>
    <cellStyle name="SAPBEXexcCritical6 2 5 5" xfId="19467" xr:uid="{927718C2-1109-40CB-A020-3EC7B84ED976}"/>
    <cellStyle name="SAPBEXexcCritical6 2 5 6" xfId="20006" xr:uid="{B034FF8B-98B0-49CE-B58E-8EBCD0F3E404}"/>
    <cellStyle name="SAPBEXexcCritical6 2 5 7" xfId="20250" xr:uid="{CC560D82-FFF9-4E4C-B260-1473C89C9CD9}"/>
    <cellStyle name="SAPBEXexcCritical6 2 5 8" xfId="27509" xr:uid="{BD1BC5AD-14E3-40BD-B151-EBE83589C821}"/>
    <cellStyle name="SAPBEXexcCritical6 2 5 9" xfId="34208" xr:uid="{3A43B3BF-56AF-42EE-B282-07F7140FE764}"/>
    <cellStyle name="SAPBEXexcCritical6 2 6" xfId="2642" xr:uid="{C294EC43-E30B-4467-939C-45C365B01383}"/>
    <cellStyle name="SAPBEXexcCritical6 2 6 2" xfId="9658" xr:uid="{00C1EDDD-55C5-4BAB-B5C4-1AA3EC8352D2}"/>
    <cellStyle name="SAPBEXexcCritical6 2 6 3" xfId="14609" xr:uid="{3D265296-8CCE-4EA3-99E4-9CC5FAB7D219}"/>
    <cellStyle name="SAPBEXexcCritical6 2 6 4" xfId="7672" xr:uid="{C6330EF6-B949-4C2E-B147-E6F0B00DBB5E}"/>
    <cellStyle name="SAPBEXexcCritical6 2 6 5" xfId="20749" xr:uid="{C666EECE-35EF-4574-A8EA-C8314A0FE3AE}"/>
    <cellStyle name="SAPBEXexcCritical6 2 6 6" xfId="24409" xr:uid="{3B398289-A7E3-4D4A-B547-112E0EFAD854}"/>
    <cellStyle name="SAPBEXexcCritical6 2 6 7" xfId="27938" xr:uid="{1B8457E9-73E5-483C-9639-4A3B7B3ECAF3}"/>
    <cellStyle name="SAPBEXexcCritical6 2 6 8" xfId="31227" xr:uid="{F3436201-D7E1-4195-8FB7-774602D801AD}"/>
    <cellStyle name="SAPBEXexcCritical6 2 7" xfId="3847" xr:uid="{2185FFB2-E2F7-4DA1-846F-80D33F3C8716}"/>
    <cellStyle name="SAPBEXexcCritical6 2 7 2" xfId="7522" xr:uid="{816CACBC-E7E8-4193-83BF-FB4C6B6F142E}"/>
    <cellStyle name="SAPBEXexcCritical6 2 7 3" xfId="10557" xr:uid="{A1BF3B90-58C6-4737-82D9-A4C507691A7F}"/>
    <cellStyle name="SAPBEXexcCritical6 2 7 4" xfId="18194" xr:uid="{B2AD00F8-AA18-490B-ABE3-584897017AB4}"/>
    <cellStyle name="SAPBEXexcCritical6 2 7 5" xfId="21947" xr:uid="{C6C3DE24-637E-46A4-9E4D-CFEA3DE438E7}"/>
    <cellStyle name="SAPBEXexcCritical6 2 7 6" xfId="25612" xr:uid="{BD574156-8D9B-48E1-BCC5-E47BC80C085D}"/>
    <cellStyle name="SAPBEXexcCritical6 2 7 7" xfId="29143" xr:uid="{2ADCE2C6-F1E4-4E28-8BDB-6F1595A0B08F}"/>
    <cellStyle name="SAPBEXexcCritical6 2 7 8" xfId="32414" xr:uid="{96E213A3-5226-4FFB-9E70-C136655F9975}"/>
    <cellStyle name="SAPBEXexcCritical6 2 8" xfId="4178" xr:uid="{FF4089FB-D4C5-45E2-8115-3890571E6877}"/>
    <cellStyle name="SAPBEXexcCritical6 2 8 2" xfId="7056" xr:uid="{0787E7D2-F678-4797-9EBF-D726CF8AB7F5}"/>
    <cellStyle name="SAPBEXexcCritical6 2 8 3" xfId="15462" xr:uid="{73BDA236-1DCA-4ACA-82DD-431CE6C54B56}"/>
    <cellStyle name="SAPBEXexcCritical6 2 8 4" xfId="18525" xr:uid="{AAAD749F-4B3F-4560-82E9-D2AA020DEBBE}"/>
    <cellStyle name="SAPBEXexcCritical6 2 8 5" xfId="22278" xr:uid="{F44DC4F3-8449-46DA-8B3C-310C46DF4282}"/>
    <cellStyle name="SAPBEXexcCritical6 2 8 6" xfId="25943" xr:uid="{8F82DDC6-D8A3-44BC-B695-5AA75C8AEB11}"/>
    <cellStyle name="SAPBEXexcCritical6 2 8 7" xfId="29474" xr:uid="{0EBD2222-E5B8-4A41-BADF-88D010012A09}"/>
    <cellStyle name="SAPBEXexcCritical6 2 8 8" xfId="32739" xr:uid="{E36CB27E-FE71-43B0-8266-EFFD472B77C4}"/>
    <cellStyle name="SAPBEXexcCritical6 2 9" xfId="3035" xr:uid="{205D4221-CFEB-4553-B492-FA29A96D1C35}"/>
    <cellStyle name="SAPBEXexcCritical6 2 9 2" xfId="10020" xr:uid="{91EBD379-8901-4B1E-9463-4BFEA3283AC4}"/>
    <cellStyle name="SAPBEXexcCritical6 2 9 3" xfId="9850" xr:uid="{2FB65C10-81D7-493E-9C49-1360DD9DB65F}"/>
    <cellStyle name="SAPBEXexcCritical6 2 9 4" xfId="17383" xr:uid="{4B2BA5E6-FDE4-4A8D-AA4C-65ABB1F4C383}"/>
    <cellStyle name="SAPBEXexcCritical6 2 9 5" xfId="21141" xr:uid="{3D21539D-3DDB-4385-92F5-9BBBDA9423D5}"/>
    <cellStyle name="SAPBEXexcCritical6 2 9 6" xfId="24802" xr:uid="{7277DDDD-C118-411A-B678-8ED06231B364}"/>
    <cellStyle name="SAPBEXexcCritical6 2 9 7" xfId="28331" xr:uid="{0EE37C76-E5DD-4EE8-A790-84BE3BF51060}"/>
    <cellStyle name="SAPBEXexcCritical6 2 9 8" xfId="31617" xr:uid="{B8D771F0-FB38-4868-9081-C48177919A9D}"/>
    <cellStyle name="SAPBEXexcCritical6 20" xfId="14484" xr:uid="{E2ADA231-33A9-429A-A99A-74E4D79D47FB}"/>
    <cellStyle name="SAPBEXexcCritical6 21" xfId="13211" xr:uid="{3011B35D-7AA2-4797-9A0A-9A599480E13A}"/>
    <cellStyle name="SAPBEXexcCritical6 22" xfId="10582" xr:uid="{C33C208D-6B00-4916-B643-9B6D4A8AF785}"/>
    <cellStyle name="SAPBEXexcCritical6 23" xfId="31099" xr:uid="{6D8A9FB1-CFED-4DF6-8AF2-6165F3230D5A}"/>
    <cellStyle name="SAPBEXexcCritical6 3" xfId="1153" xr:uid="{3450C2AE-8D9A-491E-9B8F-54E3F4197B5A}"/>
    <cellStyle name="SAPBEXexcCritical6 3 10" xfId="10469" xr:uid="{145DA412-3C7E-469E-9314-ED6328C0A41B}"/>
    <cellStyle name="SAPBEXexcCritical6 3 11" xfId="16923" xr:uid="{B2BF2F5B-B452-4C24-ABE4-FC18E4397E21}"/>
    <cellStyle name="SAPBEXexcCritical6 3 12" xfId="11422" xr:uid="{4CD17E3C-68F2-4A2D-BDA6-5936519A578F}"/>
    <cellStyle name="SAPBEXexcCritical6 3 13" xfId="19802" xr:uid="{1648F340-67EA-4A53-A103-A146E6021AE3}"/>
    <cellStyle name="SAPBEXexcCritical6 3 14" xfId="23562" xr:uid="{DE8B8233-B2B0-4FEE-840C-E996262215CE}"/>
    <cellStyle name="SAPBEXexcCritical6 3 15" xfId="27171" xr:uid="{5DAE5CA9-E03F-46D4-AE2E-E8CA1BCA3102}"/>
    <cellStyle name="SAPBEXexcCritical6 3 16" xfId="30630" xr:uid="{862E77BE-1156-4329-8D31-B85DF082E2A2}"/>
    <cellStyle name="SAPBEXexcCritical6 3 17" xfId="34478" xr:uid="{0E6E1E76-E213-4C84-B50E-170815B2DA30}"/>
    <cellStyle name="SAPBEXexcCritical6 3 2" xfId="1154" xr:uid="{333204E4-8109-4303-9702-13E9724C2E02}"/>
    <cellStyle name="SAPBEXexcCritical6 3 2 10" xfId="13353" xr:uid="{3E32EEA9-DD12-4F03-BBBC-55C106917A7E}"/>
    <cellStyle name="SAPBEXexcCritical6 3 2 11" xfId="13387" xr:uid="{3C9A9B09-2FE9-4506-A20C-3C4165F6E6C1}"/>
    <cellStyle name="SAPBEXexcCritical6 3 2 12" xfId="19801" xr:uid="{8979AC1C-FF4E-42DB-AC10-29D6C5788A86}"/>
    <cellStyle name="SAPBEXexcCritical6 3 2 13" xfId="23561" xr:uid="{482E1BDA-9890-486A-A28A-AA71CB17BFBA}"/>
    <cellStyle name="SAPBEXexcCritical6 3 2 14" xfId="27170" xr:uid="{7293DB71-2610-4EF4-9C34-A44DEE1978D6}"/>
    <cellStyle name="SAPBEXexcCritical6 3 2 15" xfId="30629" xr:uid="{2FA3C66F-B8E9-4A4E-B74E-BB5D59A347DA}"/>
    <cellStyle name="SAPBEXexcCritical6 3 2 2" xfId="1667" xr:uid="{956F3CE4-1F05-431E-AC1B-32CF78B6DDBE}"/>
    <cellStyle name="SAPBEXexcCritical6 3 2 2 10" xfId="13732" xr:uid="{F5E3141A-E243-4D45-B8E6-CA2FE874F754}"/>
    <cellStyle name="SAPBEXexcCritical6 3 2 2 11" xfId="20512" xr:uid="{D124BDBC-FE1C-4FB7-AD23-AD562B4A53DB}"/>
    <cellStyle name="SAPBEXexcCritical6 3 2 2 12" xfId="23352" xr:uid="{8A408651-A7EC-41A4-9EA3-DD139256F663}"/>
    <cellStyle name="SAPBEXexcCritical6 3 2 2 13" xfId="27009" xr:uid="{0A167C70-B756-40F2-AC20-FE2FC3A69BC8}"/>
    <cellStyle name="SAPBEXexcCritical6 3 2 2 14" xfId="30899" xr:uid="{2E4CFB2B-13DC-4AFB-934E-98508AC36269}"/>
    <cellStyle name="SAPBEXexcCritical6 3 2 2 2" xfId="2910" xr:uid="{58946A0F-F864-4C33-9943-0C739764E464}"/>
    <cellStyle name="SAPBEXexcCritical6 3 2 2 2 2" xfId="9175" xr:uid="{F623BEB6-CC00-49B1-B541-7106B9ABFEF1}"/>
    <cellStyle name="SAPBEXexcCritical6 3 2 2 2 3" xfId="15111" xr:uid="{2D012244-D7B1-400C-B8DD-C6D120C8EAB3}"/>
    <cellStyle name="SAPBEXexcCritical6 3 2 2 2 4" xfId="17258" xr:uid="{2700E480-02C8-4279-97D6-05DBFC78E645}"/>
    <cellStyle name="SAPBEXexcCritical6 3 2 2 2 5" xfId="21016" xr:uid="{5CE7B855-2818-4CB2-91A5-50CAD443FF78}"/>
    <cellStyle name="SAPBEXexcCritical6 3 2 2 2 6" xfId="24677" xr:uid="{93373EFC-C6E6-4B63-BCEB-8A3A2C7D7A39}"/>
    <cellStyle name="SAPBEXexcCritical6 3 2 2 2 7" xfId="28206" xr:uid="{7039D485-EA52-4595-AFE4-EB8D0E57C140}"/>
    <cellStyle name="SAPBEXexcCritical6 3 2 2 2 8" xfId="31492" xr:uid="{CF7323D1-1AA2-481D-A6AA-7AC911E2E984}"/>
    <cellStyle name="SAPBEXexcCritical6 3 2 2 3" xfId="3416" xr:uid="{42321CE6-B848-49E2-B124-A913AB6A0097}"/>
    <cellStyle name="SAPBEXexcCritical6 3 2 2 3 2" xfId="10395" xr:uid="{7F1A8B05-75D7-4DF6-A06E-F1D9BB13E23A}"/>
    <cellStyle name="SAPBEXexcCritical6 3 2 2 3 3" xfId="14014" xr:uid="{DEBA047B-7B45-4272-820A-8C557D28338B}"/>
    <cellStyle name="SAPBEXexcCritical6 3 2 2 3 4" xfId="17763" xr:uid="{2493122B-CB9D-46CC-BF73-DA38BDB95CE7}"/>
    <cellStyle name="SAPBEXexcCritical6 3 2 2 3 5" xfId="21519" xr:uid="{5F9E9B03-17B7-4E4F-A638-6BE4B85E1902}"/>
    <cellStyle name="SAPBEXexcCritical6 3 2 2 3 6" xfId="25181" xr:uid="{EDD82A9B-ED48-45E5-89DE-40910569A63E}"/>
    <cellStyle name="SAPBEXexcCritical6 3 2 2 3 7" xfId="28712" xr:uid="{BCC411B9-EE22-4785-972C-396091F403F7}"/>
    <cellStyle name="SAPBEXexcCritical6 3 2 2 3 8" xfId="31991" xr:uid="{4F747F26-B4CC-41EE-9341-029FAE5FA818}"/>
    <cellStyle name="SAPBEXexcCritical6 3 2 2 4" xfId="3097" xr:uid="{6A597AE3-A187-4CB0-9405-75C8FBC382DA}"/>
    <cellStyle name="SAPBEXexcCritical6 3 2 2 4 2" xfId="10776" xr:uid="{CEF22A32-BCC0-45ED-BD4C-9D2C21A33CDC}"/>
    <cellStyle name="SAPBEXexcCritical6 3 2 2 4 3" xfId="6869" xr:uid="{3DB9B9DC-B6EB-4F18-A33E-15F3888EE444}"/>
    <cellStyle name="SAPBEXexcCritical6 3 2 2 4 4" xfId="17444" xr:uid="{3C5B2B4A-1BEF-478B-BE8D-A962449770ED}"/>
    <cellStyle name="SAPBEXexcCritical6 3 2 2 4 5" xfId="21201" xr:uid="{F54D37DF-20B3-4C4A-9F31-AF634F2D47DE}"/>
    <cellStyle name="SAPBEXexcCritical6 3 2 2 4 6" xfId="24863" xr:uid="{84424B12-EC09-446E-A38C-4E7DD048D7DD}"/>
    <cellStyle name="SAPBEXexcCritical6 3 2 2 4 7" xfId="28393" xr:uid="{AD4A80CE-AAB8-4011-89D7-CA4BF27F998D}"/>
    <cellStyle name="SAPBEXexcCritical6 3 2 2 4 8" xfId="31676" xr:uid="{3E8C7908-D877-4765-8168-14B94F22BC4E}"/>
    <cellStyle name="SAPBEXexcCritical6 3 2 2 5" xfId="2295" xr:uid="{020AC17E-C42B-4F4A-B5A9-287411AD3562}"/>
    <cellStyle name="SAPBEXexcCritical6 3 2 2 5 2" xfId="8443" xr:uid="{C2CB0C52-B2E7-4A55-AE00-51B2DADD4FD0}"/>
    <cellStyle name="SAPBEXexcCritical6 3 2 2 5 3" xfId="7012" xr:uid="{A77D1525-443A-464B-8703-3065B8FE4A38}"/>
    <cellStyle name="SAPBEXexcCritical6 3 2 2 5 4" xfId="11634" xr:uid="{EB7BF558-B78A-4779-BE3C-0916D6C50975}"/>
    <cellStyle name="SAPBEXexcCritical6 3 2 2 5 5" xfId="19439" xr:uid="{6EE00AF9-4201-431C-A42C-4E7C99B4C239}"/>
    <cellStyle name="SAPBEXexcCritical6 3 2 2 5 6" xfId="20091" xr:uid="{F959C825-4F81-4BB3-BAEB-3261A60B5B00}"/>
    <cellStyle name="SAPBEXexcCritical6 3 2 2 5 7" xfId="16991" xr:uid="{47F0FDCA-B742-4CA4-9E12-C643A93BDD9D}"/>
    <cellStyle name="SAPBEXexcCritical6 3 2 2 5 8" xfId="27433" xr:uid="{A2C01ABD-221D-4260-8ABF-88271B0703CB}"/>
    <cellStyle name="SAPBEXexcCritical6 3 2 2 6" xfId="4497" xr:uid="{1EF6E553-2829-48C2-AE84-9BF1416C9D1E}"/>
    <cellStyle name="SAPBEXexcCritical6 3 2 2 6 2" xfId="12529" xr:uid="{DCE130A1-A56A-4C6E-85C6-C2060ACF34E6}"/>
    <cellStyle name="SAPBEXexcCritical6 3 2 2 6 3" xfId="7650" xr:uid="{0F23A3B1-5E7E-4A93-9DCE-CABB4FEA70F3}"/>
    <cellStyle name="SAPBEXexcCritical6 3 2 2 6 4" xfId="18844" xr:uid="{39B3B155-D8FC-4893-8B7D-EE2B10D6862B}"/>
    <cellStyle name="SAPBEXexcCritical6 3 2 2 6 5" xfId="22596" xr:uid="{D8C09AC5-32FB-4E53-8594-11A203692EA6}"/>
    <cellStyle name="SAPBEXexcCritical6 3 2 2 6 6" xfId="26261" xr:uid="{53402082-F0E2-47EA-A570-98FDB7BB9D0F}"/>
    <cellStyle name="SAPBEXexcCritical6 3 2 2 6 7" xfId="29793" xr:uid="{CE0363B3-8DC0-4307-A589-048B45D4AD80}"/>
    <cellStyle name="SAPBEXexcCritical6 3 2 2 6 8" xfId="33055" xr:uid="{7E945551-86B0-446F-B7FF-69D91B26ADBD}"/>
    <cellStyle name="SAPBEXexcCritical6 3 2 2 7" xfId="4892" xr:uid="{E12A2B1A-1C8F-4ABB-A44C-1356E27D1D41}"/>
    <cellStyle name="SAPBEXexcCritical6 3 2 2 7 2" xfId="12153" xr:uid="{3D5BCF5A-12E3-4499-895D-2E4EF7ABA7D5}"/>
    <cellStyle name="SAPBEXexcCritical6 3 2 2 7 3" xfId="9319" xr:uid="{7113B8D9-5030-4DD0-A684-7E35F6577A1F}"/>
    <cellStyle name="SAPBEXexcCritical6 3 2 2 7 4" xfId="19239" xr:uid="{C21957DB-4374-4586-8A23-3C2C5CFE945F}"/>
    <cellStyle name="SAPBEXexcCritical6 3 2 2 7 5" xfId="22990" xr:uid="{13E61FCC-5562-48C8-A343-5CA141FB3580}"/>
    <cellStyle name="SAPBEXexcCritical6 3 2 2 7 6" xfId="26656" xr:uid="{F04BA3F4-28A5-436D-99C7-111F916E3F55}"/>
    <cellStyle name="SAPBEXexcCritical6 3 2 2 7 7" xfId="30188" xr:uid="{73809941-EAA4-4375-BDF2-97523D96ED97}"/>
    <cellStyle name="SAPBEXexcCritical6 3 2 2 7 8" xfId="33443" xr:uid="{34521A19-7B00-4757-B167-4EA5FD4C970A}"/>
    <cellStyle name="SAPBEXexcCritical6 3 2 2 8" xfId="9241" xr:uid="{9CD1B357-B9F0-45AE-A228-F14CFABAC6E5}"/>
    <cellStyle name="SAPBEXexcCritical6 3 2 2 9" xfId="15011" xr:uid="{C92EB86B-4CE3-4B1A-A9CD-69122F286582}"/>
    <cellStyle name="SAPBEXexcCritical6 3 2 3" xfId="2436" xr:uid="{140F4B18-8112-4F1B-A48F-2562860958F6}"/>
    <cellStyle name="SAPBEXexcCritical6 3 2 3 2" xfId="10169" xr:uid="{47DE4728-099E-4069-8EFC-4990AE054F45}"/>
    <cellStyle name="SAPBEXexcCritical6 3 2 3 3" xfId="15042" xr:uid="{FAA7F937-2829-4E83-A512-EEE9AFCFCB3C}"/>
    <cellStyle name="SAPBEXexcCritical6 3 2 3 4" xfId="10049" xr:uid="{885B19CD-C38A-452B-80FD-EBAB3EAF0DF1}"/>
    <cellStyle name="SAPBEXexcCritical6 3 2 3 5" xfId="19405" xr:uid="{823ABF3D-E604-407D-BFC2-B2BA04B54515}"/>
    <cellStyle name="SAPBEXexcCritical6 3 2 3 6" xfId="19665" xr:uid="{69157E37-16E8-4FF6-AEEF-B354A99CB8DE}"/>
    <cellStyle name="SAPBEXexcCritical6 3 2 3 7" xfId="26817" xr:uid="{FB603829-C873-4EC7-961E-E00D714554FC}"/>
    <cellStyle name="SAPBEXexcCritical6 3 2 3 8" xfId="30278" xr:uid="{08BA8BB0-716B-429E-8853-992CFA03CD6A}"/>
    <cellStyle name="SAPBEXexcCritical6 3 2 4" xfId="2092" xr:uid="{91FA00E9-6D62-4476-A756-BE280D58EDD9}"/>
    <cellStyle name="SAPBEXexcCritical6 3 2 4 2" xfId="11022" xr:uid="{EFFE75DA-D21F-4C54-B11A-7946CC2EDE02}"/>
    <cellStyle name="SAPBEXexcCritical6 3 2 4 3" xfId="16552" xr:uid="{C8910E39-3AC4-46D7-B5F0-58275FC1FE67}"/>
    <cellStyle name="SAPBEXexcCritical6 3 2 4 4" xfId="15029" xr:uid="{FCFC954F-76B7-4377-9F1E-F2C38C799C92}"/>
    <cellStyle name="SAPBEXexcCritical6 3 2 4 5" xfId="15432" xr:uid="{00BCFC9E-04B3-41DE-9C4B-4548E3F4C71F}"/>
    <cellStyle name="SAPBEXexcCritical6 3 2 4 6" xfId="20031" xr:uid="{C274033D-C324-4694-8880-B956C505E61E}"/>
    <cellStyle name="SAPBEXexcCritical6 3 2 4 7" xfId="24386" xr:uid="{9AA9CA65-88DB-49CF-8016-040320E63080}"/>
    <cellStyle name="SAPBEXexcCritical6 3 2 4 8" xfId="30399" xr:uid="{3A6FD687-579A-4585-92AC-7388CF2399EB}"/>
    <cellStyle name="SAPBEXexcCritical6 3 2 5" xfId="2460" xr:uid="{C73FFC5E-ADA3-404F-8DA2-54B6699194E8}"/>
    <cellStyle name="SAPBEXexcCritical6 3 2 5 2" xfId="11562" xr:uid="{145B859B-62F0-4BE0-9FC7-42802B69850D}"/>
    <cellStyle name="SAPBEXexcCritical6 3 2 5 3" xfId="16105" xr:uid="{BB9C6EE4-D23D-4274-8359-0A31646D9738}"/>
    <cellStyle name="SAPBEXexcCritical6 3 2 5 4" xfId="12054" xr:uid="{F3917157-DD00-4110-A275-D0FDC03BFCF1}"/>
    <cellStyle name="SAPBEXexcCritical6 3 2 5 5" xfId="19385" xr:uid="{79BF3F31-5248-4CB1-AA62-3029679AE59F}"/>
    <cellStyle name="SAPBEXexcCritical6 3 2 5 6" xfId="20121" xr:uid="{5B6298E5-0B7D-4B45-8132-7A3157A07A43}"/>
    <cellStyle name="SAPBEXexcCritical6 3 2 5 7" xfId="27777" xr:uid="{B103BDF9-4C64-4BAB-A2B2-8BDEF20906A1}"/>
    <cellStyle name="SAPBEXexcCritical6 3 2 5 8" xfId="30256" xr:uid="{878F4E48-BF3B-4148-8D20-9501B7F7DF07}"/>
    <cellStyle name="SAPBEXexcCritical6 3 2 6" xfId="3601" xr:uid="{3F6DAA8E-5425-43E6-B8E0-6D555F6B21E1}"/>
    <cellStyle name="SAPBEXexcCritical6 3 2 6 2" xfId="8756" xr:uid="{E82C17D6-19AD-47B9-8A9C-B1E9E6C5A0E9}"/>
    <cellStyle name="SAPBEXexcCritical6 3 2 6 3" xfId="7254" xr:uid="{6A1C10D5-957E-4D2A-9EF7-3D7D3B79A8C3}"/>
    <cellStyle name="SAPBEXexcCritical6 3 2 6 4" xfId="17948" xr:uid="{9FE543B4-D9E5-4173-B1D6-831B1BF8FBA0}"/>
    <cellStyle name="SAPBEXexcCritical6 3 2 6 5" xfId="21704" xr:uid="{2E22DF51-D538-4007-83E5-473D5588D177}"/>
    <cellStyle name="SAPBEXexcCritical6 3 2 6 6" xfId="25366" xr:uid="{8370CBA6-349E-4147-9EB6-A482C197AA21}"/>
    <cellStyle name="SAPBEXexcCritical6 3 2 6 7" xfId="28897" xr:uid="{89417728-75DC-467C-BD2C-94E20B1F49FA}"/>
    <cellStyle name="SAPBEXexcCritical6 3 2 6 8" xfId="32174" xr:uid="{B36C095E-411B-488A-8B15-6FC4F2BB5813}"/>
    <cellStyle name="SAPBEXexcCritical6 3 2 7" xfId="4162" xr:uid="{AEF7D2F5-9D06-4C94-A816-22F130381F85}"/>
    <cellStyle name="SAPBEXexcCritical6 3 2 7 2" xfId="7192" xr:uid="{D3D32E7F-2100-4F9E-BCA0-430F2DD7DF11}"/>
    <cellStyle name="SAPBEXexcCritical6 3 2 7 3" xfId="14530" xr:uid="{F33090D6-9D8A-4C83-97DE-411246A26023}"/>
    <cellStyle name="SAPBEXexcCritical6 3 2 7 4" xfId="18509" xr:uid="{CB7CDED2-E5ED-49F0-9D9E-BEFF9827098F}"/>
    <cellStyle name="SAPBEXexcCritical6 3 2 7 5" xfId="22262" xr:uid="{B35293F2-70F3-4CE0-9456-677BC58047D1}"/>
    <cellStyle name="SAPBEXexcCritical6 3 2 7 6" xfId="25927" xr:uid="{31A727DC-0B94-40AB-AA6D-56D565E43E14}"/>
    <cellStyle name="SAPBEXexcCritical6 3 2 7 7" xfId="29458" xr:uid="{58834418-288E-4EC4-A91B-4C2C5E9AAF37}"/>
    <cellStyle name="SAPBEXexcCritical6 3 2 7 8" xfId="32724" xr:uid="{A6ED933B-D598-4607-8798-910253AE02FD}"/>
    <cellStyle name="SAPBEXexcCritical6 3 2 8" xfId="4099" xr:uid="{B56DFF85-7B33-4D6D-98FC-F7DCC91E5B8F}"/>
    <cellStyle name="SAPBEXexcCritical6 3 2 8 2" xfId="6792" xr:uid="{56AC4E0A-5B5F-47DB-8570-01A61D050C19}"/>
    <cellStyle name="SAPBEXexcCritical6 3 2 8 3" xfId="16762" xr:uid="{6FE8281B-9D9B-4A44-A4E1-59DC27CB21D6}"/>
    <cellStyle name="SAPBEXexcCritical6 3 2 8 4" xfId="18446" xr:uid="{5D5E752A-88C6-426A-B644-181766C77C68}"/>
    <cellStyle name="SAPBEXexcCritical6 3 2 8 5" xfId="22199" xr:uid="{F54CAF9A-ED36-4202-ADEF-B7A242441D11}"/>
    <cellStyle name="SAPBEXexcCritical6 3 2 8 6" xfId="25864" xr:uid="{F250CF55-9F5B-4157-8D5A-72D8B85A7FB4}"/>
    <cellStyle name="SAPBEXexcCritical6 3 2 8 7" xfId="29395" xr:uid="{9FD850F2-97CA-4500-9719-B5C46BB9304F}"/>
    <cellStyle name="SAPBEXexcCritical6 3 2 8 8" xfId="32662" xr:uid="{D32C5284-38B3-47C0-9D50-BFF44431FC7C}"/>
    <cellStyle name="SAPBEXexcCritical6 3 2 9" xfId="8739" xr:uid="{E8358EF1-71C7-4172-AFCE-4BD1DE1DFC87}"/>
    <cellStyle name="SAPBEXexcCritical6 3 3" xfId="1666" xr:uid="{C835E5C9-6B7B-49B5-8968-07B0BA3E16C6}"/>
    <cellStyle name="SAPBEXexcCritical6 3 3 10" xfId="13935" xr:uid="{3F430094-8D6A-40A8-B655-BBFDF0EE1808}"/>
    <cellStyle name="SAPBEXexcCritical6 3 3 11" xfId="19595" xr:uid="{500D96FB-C73E-4E10-A1A2-3C724F968CDD}"/>
    <cellStyle name="SAPBEXexcCritical6 3 3 12" xfId="15702" xr:uid="{93BDA912-EAE9-44AE-88DF-90655DAA2CDB}"/>
    <cellStyle name="SAPBEXexcCritical6 3 3 13" xfId="27754" xr:uid="{DED07D49-5E54-4CBB-A7CC-073DDC6F28AA}"/>
    <cellStyle name="SAPBEXexcCritical6 3 3 14" xfId="30498" xr:uid="{43C6BBAF-4459-465C-AEFE-0AC98FA66158}"/>
    <cellStyle name="SAPBEXexcCritical6 3 3 2" xfId="2909" xr:uid="{0BEF93E6-65F7-4CF2-AA2D-1376DEE47712}"/>
    <cellStyle name="SAPBEXexcCritical6 3 3 2 2" xfId="9361" xr:uid="{C40A91DA-EADA-4C6E-AC0C-21F44E86C26C}"/>
    <cellStyle name="SAPBEXexcCritical6 3 3 2 3" xfId="15000" xr:uid="{4908C2D6-A763-4BC6-A776-2113618074C4}"/>
    <cellStyle name="SAPBEXexcCritical6 3 3 2 4" xfId="17257" xr:uid="{E2A46C40-D786-4294-83F0-E2F9C2B35BD6}"/>
    <cellStyle name="SAPBEXexcCritical6 3 3 2 5" xfId="21015" xr:uid="{86085388-DFA1-47D3-A75B-FE12DFE14299}"/>
    <cellStyle name="SAPBEXexcCritical6 3 3 2 6" xfId="24676" xr:uid="{8CF70EDD-65C2-4490-B9AC-F8E710750EB5}"/>
    <cellStyle name="SAPBEXexcCritical6 3 3 2 7" xfId="28205" xr:uid="{C68AA3CA-7FF3-4264-A6CA-FDE83A090011}"/>
    <cellStyle name="SAPBEXexcCritical6 3 3 2 8" xfId="31491" xr:uid="{63A5FC32-2C9B-434D-A555-108EE7D7C04A}"/>
    <cellStyle name="SAPBEXexcCritical6 3 3 3" xfId="3415" xr:uid="{00ADA257-DD37-4C5C-AAE3-A98C84BB82A5}"/>
    <cellStyle name="SAPBEXexcCritical6 3 3 3 2" xfId="11598" xr:uid="{E0FED9D9-329B-4DCD-A1D8-FB671C0E31E8}"/>
    <cellStyle name="SAPBEXexcCritical6 3 3 3 3" xfId="16070" xr:uid="{6B7DFA71-10C7-4B3C-BFA4-CB557F863C82}"/>
    <cellStyle name="SAPBEXexcCritical6 3 3 3 4" xfId="17762" xr:uid="{0E99AAFF-4B74-4EEE-95FC-37379244224D}"/>
    <cellStyle name="SAPBEXexcCritical6 3 3 3 5" xfId="21518" xr:uid="{623C8727-A246-4D7C-9D9B-464491E44A89}"/>
    <cellStyle name="SAPBEXexcCritical6 3 3 3 6" xfId="25180" xr:uid="{71803048-6D1F-4A55-8D93-09F033804913}"/>
    <cellStyle name="SAPBEXexcCritical6 3 3 3 7" xfId="28711" xr:uid="{33CF340A-4E48-4384-B59A-DC8E80A02C80}"/>
    <cellStyle name="SAPBEXexcCritical6 3 3 3 8" xfId="31990" xr:uid="{6FFE79D5-7154-432F-9061-E92E7D354307}"/>
    <cellStyle name="SAPBEXexcCritical6 3 3 4" xfId="2687" xr:uid="{A35423E9-21FE-416E-87CE-910241E2E13E}"/>
    <cellStyle name="SAPBEXexcCritical6 3 3 4 2" xfId="9017" xr:uid="{807BCF01-6C31-4EF3-AA22-DD6865E05659}"/>
    <cellStyle name="SAPBEXexcCritical6 3 3 4 3" xfId="15148" xr:uid="{72E75D34-454A-44E3-A32A-5F06074E1FCA}"/>
    <cellStyle name="SAPBEXexcCritical6 3 3 4 4" xfId="16854" xr:uid="{70B4243C-F938-47B2-BB15-F3DAE583DB41}"/>
    <cellStyle name="SAPBEXexcCritical6 3 3 4 5" xfId="20793" xr:uid="{37ED38DE-432C-4BD0-8D61-D8D9738410C9}"/>
    <cellStyle name="SAPBEXexcCritical6 3 3 4 6" xfId="24454" xr:uid="{5850CF74-9A92-4BB0-A729-0E0DBB4EF530}"/>
    <cellStyle name="SAPBEXexcCritical6 3 3 4 7" xfId="27983" xr:uid="{F83D2AA6-03B1-45BD-85E1-9D13F9C51F09}"/>
    <cellStyle name="SAPBEXexcCritical6 3 3 4 8" xfId="31270" xr:uid="{BC9CCC18-7F91-481C-A280-417E1941A641}"/>
    <cellStyle name="SAPBEXexcCritical6 3 3 5" xfId="3959" xr:uid="{3BA72651-8F1A-4CD7-9DB1-89A43F99AF12}"/>
    <cellStyle name="SAPBEXexcCritical6 3 3 5 2" xfId="12705" xr:uid="{2BC378CE-029E-4BAA-B173-96015F5B3F18}"/>
    <cellStyle name="SAPBEXexcCritical6 3 3 5 3" xfId="13341" xr:uid="{E43FE987-D568-40E8-A665-30D010745C28}"/>
    <cellStyle name="SAPBEXexcCritical6 3 3 5 4" xfId="18306" xr:uid="{7E553F2F-1FD2-472E-A1F1-DDAF8B1C8FA8}"/>
    <cellStyle name="SAPBEXexcCritical6 3 3 5 5" xfId="22059" xr:uid="{02E48CEA-0C6C-4FF8-966C-E3668D43316E}"/>
    <cellStyle name="SAPBEXexcCritical6 3 3 5 6" xfId="25724" xr:uid="{4D61F941-8AB4-4118-A794-1CFF477EB2BE}"/>
    <cellStyle name="SAPBEXexcCritical6 3 3 5 7" xfId="29255" xr:uid="{E3E370BE-0257-42F6-A693-62481CC42AD1}"/>
    <cellStyle name="SAPBEXexcCritical6 3 3 5 8" xfId="32523" xr:uid="{E7BFB6AE-D0F3-49D5-A114-CC4CEDD2A4EA}"/>
    <cellStyle name="SAPBEXexcCritical6 3 3 6" xfId="4314" xr:uid="{261A5553-EFDC-403F-A31E-034C238E777F}"/>
    <cellStyle name="SAPBEXexcCritical6 3 3 6 2" xfId="12648" xr:uid="{936924CF-3525-4701-8883-CD3B3AEF2EF8}"/>
    <cellStyle name="SAPBEXexcCritical6 3 3 6 3" xfId="15726" xr:uid="{FA70468F-C8A7-434F-B481-7ED55D6134F0}"/>
    <cellStyle name="SAPBEXexcCritical6 3 3 6 4" xfId="18661" xr:uid="{1C9F0461-C8CB-4751-B5E6-17E6A6805EC0}"/>
    <cellStyle name="SAPBEXexcCritical6 3 3 6 5" xfId="22413" xr:uid="{A18BD2A7-DDB1-415F-968C-B634E3D237DF}"/>
    <cellStyle name="SAPBEXexcCritical6 3 3 6 6" xfId="26079" xr:uid="{16D85E79-094D-46C8-93EB-981A277E8975}"/>
    <cellStyle name="SAPBEXexcCritical6 3 3 6 7" xfId="29610" xr:uid="{BB5C822B-FB5B-4778-8982-7CF12FA9C111}"/>
    <cellStyle name="SAPBEXexcCritical6 3 3 6 8" xfId="32873" xr:uid="{AAD1EB48-3BEE-43CC-80F7-A010DF2024ED}"/>
    <cellStyle name="SAPBEXexcCritical6 3 3 7" xfId="4924" xr:uid="{31FBD775-9148-4D27-8045-D10D01CA28FF}"/>
    <cellStyle name="SAPBEXexcCritical6 3 3 7 2" xfId="12121" xr:uid="{6A0C79E7-0F81-4545-B190-E00674282420}"/>
    <cellStyle name="SAPBEXexcCritical6 3 3 7 3" xfId="11558" xr:uid="{9A307A6F-CA45-4014-A1ED-E104C7221975}"/>
    <cellStyle name="SAPBEXexcCritical6 3 3 7 4" xfId="19271" xr:uid="{D5CB5F87-5EB1-41A0-81BF-9C27AEB166CC}"/>
    <cellStyle name="SAPBEXexcCritical6 3 3 7 5" xfId="23022" xr:uid="{BF448237-35FD-4B61-B3E6-FA85F0717525}"/>
    <cellStyle name="SAPBEXexcCritical6 3 3 7 6" xfId="26688" xr:uid="{82B14C3E-0FE5-44A6-A5D2-ACCEBB1722DE}"/>
    <cellStyle name="SAPBEXexcCritical6 3 3 7 7" xfId="30220" xr:uid="{2FA811EC-9F39-4939-ABFA-5A0BD317D9F0}"/>
    <cellStyle name="SAPBEXexcCritical6 3 3 7 8" xfId="33475" xr:uid="{CA84D1F3-3128-4B64-93EB-F2D7AC9F5C5D}"/>
    <cellStyle name="SAPBEXexcCritical6 3 3 8" xfId="8861" xr:uid="{78656D58-442E-4D0D-9F69-4553398E521F}"/>
    <cellStyle name="SAPBEXexcCritical6 3 3 9" xfId="9780" xr:uid="{713AF1E4-D80B-48BB-9334-CEBDB79B434F}"/>
    <cellStyle name="SAPBEXexcCritical6 3 4" xfId="2435" xr:uid="{41F9CF75-C4C0-44C7-BDC9-FF660E1A2170}"/>
    <cellStyle name="SAPBEXexcCritical6 3 4 2" xfId="10435" xr:uid="{135BB9CD-ECF7-4767-8E74-550935437FEB}"/>
    <cellStyle name="SAPBEXexcCritical6 3 4 3" xfId="14013" xr:uid="{3541D8FF-B0F2-4D4C-8E52-22D3B83015A5}"/>
    <cellStyle name="SAPBEXexcCritical6 3 4 4" xfId="7334" xr:uid="{A2D0FF90-9057-4E93-A559-F2C259275986}"/>
    <cellStyle name="SAPBEXexcCritical6 3 4 5" xfId="19406" xr:uid="{11E7464F-B021-4F66-B0A6-8AC2AF21BE68}"/>
    <cellStyle name="SAPBEXexcCritical6 3 4 6" xfId="15184" xr:uid="{AAA223EB-3F2F-48AF-9608-257C06EB13F4}"/>
    <cellStyle name="SAPBEXexcCritical6 3 4 7" xfId="23862" xr:uid="{DADCA18B-583C-445C-9427-BFE84EEDE0FC}"/>
    <cellStyle name="SAPBEXexcCritical6 3 4 8" xfId="30279" xr:uid="{E35B2E2F-6F17-4041-9758-23444AAAF6A4}"/>
    <cellStyle name="SAPBEXexcCritical6 3 5" xfId="2604" xr:uid="{C65F0FCC-F893-4656-937A-2C299539DF9E}"/>
    <cellStyle name="SAPBEXexcCritical6 3 5 2" xfId="9509" xr:uid="{5197E24D-E998-43FF-9521-4A732DC360DF}"/>
    <cellStyle name="SAPBEXexcCritical6 3 5 3" xfId="13174" xr:uid="{3CFCA603-091A-448D-8723-3866DCB73D22}"/>
    <cellStyle name="SAPBEXexcCritical6 3 5 4" xfId="11538" xr:uid="{743815CA-E049-4C79-8A20-424F652D50E4}"/>
    <cellStyle name="SAPBEXexcCritical6 3 5 5" xfId="15897" xr:uid="{2398AB47-48BD-4531-A2A5-EEC178C800FE}"/>
    <cellStyle name="SAPBEXexcCritical6 3 5 6" xfId="22263" xr:uid="{904A7DF3-D8BA-410B-89A6-3B705C42B2D1}"/>
    <cellStyle name="SAPBEXexcCritical6 3 5 7" xfId="27900" xr:uid="{DA635ECA-37C8-41A4-9459-7A0181853EA5}"/>
    <cellStyle name="SAPBEXexcCritical6 3 5 8" xfId="31190" xr:uid="{7161FDBD-4DAF-4B8E-A3E6-D7090C0C8756}"/>
    <cellStyle name="SAPBEXexcCritical6 3 6" xfId="3221" xr:uid="{C6C2B3A9-8770-4374-8750-943CFD0A102B}"/>
    <cellStyle name="SAPBEXexcCritical6 3 6 2" xfId="10135" xr:uid="{FE72D343-BD29-4DBB-ADAD-23F13B41387A}"/>
    <cellStyle name="SAPBEXexcCritical6 3 6 3" xfId="14248" xr:uid="{1F47E515-0757-446C-A1F9-1E543F0FA1E2}"/>
    <cellStyle name="SAPBEXexcCritical6 3 6 4" xfId="17568" xr:uid="{EEF77ED2-9A08-4716-BC02-976D7E1FE903}"/>
    <cellStyle name="SAPBEXexcCritical6 3 6 5" xfId="21324" xr:uid="{41CBA250-0A93-40C0-9E06-FDAF21E38A5B}"/>
    <cellStyle name="SAPBEXexcCritical6 3 6 6" xfId="24986" xr:uid="{06322E18-9C33-415C-B0D4-A92ABAF64952}"/>
    <cellStyle name="SAPBEXexcCritical6 3 6 7" xfId="28517" xr:uid="{69BCF284-284E-44B8-A5D0-D64BFA59D2E1}"/>
    <cellStyle name="SAPBEXexcCritical6 3 6 8" xfId="31797" xr:uid="{46E3EFF5-0BBE-4EB6-83CD-770023F156D5}"/>
    <cellStyle name="SAPBEXexcCritical6 3 7" xfId="3976" xr:uid="{B322A9C5-08AF-41C5-B143-81C7976F4AEE}"/>
    <cellStyle name="SAPBEXexcCritical6 3 7 2" xfId="10858" xr:uid="{123B7E06-C3C3-4955-9A64-7B19919DDA9E}"/>
    <cellStyle name="SAPBEXexcCritical6 3 7 3" xfId="8515" xr:uid="{31289B8D-5EC6-4F9C-A684-2EDECB6A2B8D}"/>
    <cellStyle name="SAPBEXexcCritical6 3 7 4" xfId="18323" xr:uid="{5E4C0505-7287-4DF8-B6EB-3E7CC6FA1E8E}"/>
    <cellStyle name="SAPBEXexcCritical6 3 7 5" xfId="22076" xr:uid="{53DCDCCD-C55E-410E-8F62-E02E292EE4C7}"/>
    <cellStyle name="SAPBEXexcCritical6 3 7 6" xfId="25741" xr:uid="{E02AC7F6-FE1B-4192-8781-C346D6FE94BA}"/>
    <cellStyle name="SAPBEXexcCritical6 3 7 7" xfId="29272" xr:uid="{61980417-11C5-44AE-91F7-664A459DE3EC}"/>
    <cellStyle name="SAPBEXexcCritical6 3 7 8" xfId="32540" xr:uid="{8BD9CDAA-30E9-4CE1-A862-7072E6EF1104}"/>
    <cellStyle name="SAPBEXexcCritical6 3 8" xfId="3865" xr:uid="{901D4F68-1CE9-42A9-A04C-C6BF8DDD556C}"/>
    <cellStyle name="SAPBEXexcCritical6 3 8 2" xfId="12717" xr:uid="{C1E0263B-379D-47EC-B892-46CA92C5B793}"/>
    <cellStyle name="SAPBEXexcCritical6 3 8 3" xfId="7498" xr:uid="{98E0F49D-5FF5-42DD-98D3-EF7AF76CF6CB}"/>
    <cellStyle name="SAPBEXexcCritical6 3 8 4" xfId="18212" xr:uid="{29A80483-448D-4B84-815B-1BAF45A69210}"/>
    <cellStyle name="SAPBEXexcCritical6 3 8 5" xfId="21965" xr:uid="{6A20949D-BB6C-4FAF-AEFD-6E6386B8DADC}"/>
    <cellStyle name="SAPBEXexcCritical6 3 8 6" xfId="25630" xr:uid="{CF8C265B-289F-480A-8EDD-46A09DAF231D}"/>
    <cellStyle name="SAPBEXexcCritical6 3 8 7" xfId="29161" xr:uid="{FF5E06F2-E8AF-4F02-9639-1135CC533163}"/>
    <cellStyle name="SAPBEXexcCritical6 3 8 8" xfId="32431" xr:uid="{2449246F-B310-43C1-90A4-9BF5BA209A39}"/>
    <cellStyle name="SAPBEXexcCritical6 3 9" xfId="4835" xr:uid="{216C101A-A771-4216-A26F-547A78D20475}"/>
    <cellStyle name="SAPBEXexcCritical6 3 9 2" xfId="12210" xr:uid="{62918FFF-972C-4C34-80DB-C94D0BA7186C}"/>
    <cellStyle name="SAPBEXexcCritical6 3 9 3" xfId="15832" xr:uid="{012BCDD4-0597-4F9B-9E1D-5A755ACF865F}"/>
    <cellStyle name="SAPBEXexcCritical6 3 9 4" xfId="19182" xr:uid="{483D35CC-A72B-4C7C-9D20-B0241F513200}"/>
    <cellStyle name="SAPBEXexcCritical6 3 9 5" xfId="22933" xr:uid="{96B8970C-E056-490A-8D0E-F9367D408A78}"/>
    <cellStyle name="SAPBEXexcCritical6 3 9 6" xfId="26599" xr:uid="{8C21A290-116A-478E-9244-687B593A82DD}"/>
    <cellStyle name="SAPBEXexcCritical6 3 9 7" xfId="30131" xr:uid="{835C1596-CE03-46D9-A69B-F8575EF6AD65}"/>
    <cellStyle name="SAPBEXexcCritical6 3 9 8" xfId="33388" xr:uid="{7478B6D0-657D-44EC-81D2-83CEFDA3A9CD}"/>
    <cellStyle name="SAPBEXexcCritical6 4" xfId="1155" xr:uid="{8DCD73B8-231E-4FB9-AD49-B9E1066DCC6E}"/>
    <cellStyle name="SAPBEXexcCritical6 4 10" xfId="14543" xr:uid="{128664DF-47DB-433A-9E34-29C6BDE5A42F}"/>
    <cellStyle name="SAPBEXexcCritical6 4 11" xfId="11816" xr:uid="{A5F2D496-B3B9-4F99-8189-ACC903BDCAAC}"/>
    <cellStyle name="SAPBEXexcCritical6 4 12" xfId="19800" xr:uid="{FD7B3377-2304-4270-8003-DA140D48E919}"/>
    <cellStyle name="SAPBEXexcCritical6 4 13" xfId="23560" xr:uid="{C77D46AB-9E79-4282-B0B6-169F9E90BF3E}"/>
    <cellStyle name="SAPBEXexcCritical6 4 14" xfId="27169" xr:uid="{4AC17EA6-7231-406C-B553-96F5CFEBDF07}"/>
    <cellStyle name="SAPBEXexcCritical6 4 15" xfId="30628" xr:uid="{C8014502-BC91-4726-B632-7F6AF326DD02}"/>
    <cellStyle name="SAPBEXexcCritical6 4 2" xfId="1668" xr:uid="{6B998DC9-BDB9-4E1B-A9BD-E455F1FB3462}"/>
    <cellStyle name="SAPBEXexcCritical6 4 2 10" xfId="15121" xr:uid="{4BD213E7-A5E6-46EE-BFE8-8218287C6BF3}"/>
    <cellStyle name="SAPBEXexcCritical6 4 2 11" xfId="20514" xr:uid="{295BECC0-BDC7-4F5C-B8A0-8FE57CDC60E5}"/>
    <cellStyle name="SAPBEXexcCritical6 4 2 12" xfId="17040" xr:uid="{A14D7F3E-90CB-475A-871F-8A1213D12177}"/>
    <cellStyle name="SAPBEXexcCritical6 4 2 13" xfId="27753" xr:uid="{759D36F1-D037-49F2-B233-9A99CF5A094B}"/>
    <cellStyle name="SAPBEXexcCritical6 4 2 14" xfId="30497" xr:uid="{098B0775-49E4-467B-95FE-5DF89E1DFE71}"/>
    <cellStyle name="SAPBEXexcCritical6 4 2 2" xfId="2911" xr:uid="{C9CDA6A6-DE22-4DF2-9CBD-C88E4144D760}"/>
    <cellStyle name="SAPBEXexcCritical6 4 2 2 2" xfId="11467" xr:uid="{31C51B91-A2FF-4D69-8CFD-2F31D7ACBC61}"/>
    <cellStyle name="SAPBEXexcCritical6 4 2 2 3" xfId="16198" xr:uid="{342A4DA4-5676-4D82-8A2C-EC835BC5BDE4}"/>
    <cellStyle name="SAPBEXexcCritical6 4 2 2 4" xfId="17259" xr:uid="{EB448F21-B356-43D2-B785-3F4B6BD3F006}"/>
    <cellStyle name="SAPBEXexcCritical6 4 2 2 5" xfId="21017" xr:uid="{FC1DF5E3-5B2A-4F31-B629-32C19353005F}"/>
    <cellStyle name="SAPBEXexcCritical6 4 2 2 6" xfId="24678" xr:uid="{77FCCC7C-EC49-4ED0-8DA6-808DA8ED4636}"/>
    <cellStyle name="SAPBEXexcCritical6 4 2 2 7" xfId="28207" xr:uid="{9A98E2CF-575A-462B-86E2-7C50FCD231EE}"/>
    <cellStyle name="SAPBEXexcCritical6 4 2 2 8" xfId="31493" xr:uid="{DCD02D51-8B14-4BBE-A0BE-C8C57E2A73E3}"/>
    <cellStyle name="SAPBEXexcCritical6 4 2 3" xfId="3417" xr:uid="{2409E8C7-226A-4B17-ADB1-1334638D58BC}"/>
    <cellStyle name="SAPBEXexcCritical6 4 2 3 2" xfId="10784" xr:uid="{888E2878-D2ED-44C3-90EC-1CC10D2AC6CB}"/>
    <cellStyle name="SAPBEXexcCritical6 4 2 3 3" xfId="10279" xr:uid="{AA29FF5D-8C6E-4DB7-B402-3ED9D4D271AA}"/>
    <cellStyle name="SAPBEXexcCritical6 4 2 3 4" xfId="17764" xr:uid="{52E301A3-D443-44ED-8A59-EEE6AF4A8A1D}"/>
    <cellStyle name="SAPBEXexcCritical6 4 2 3 5" xfId="21520" xr:uid="{D816D684-C1F6-4430-BA0B-16CC5A4AD171}"/>
    <cellStyle name="SAPBEXexcCritical6 4 2 3 6" xfId="25182" xr:uid="{C798DE69-E8EC-4443-95EF-13DEDD858865}"/>
    <cellStyle name="SAPBEXexcCritical6 4 2 3 7" xfId="28713" xr:uid="{0EC4D749-756B-4FA8-B043-A98348AAF3BB}"/>
    <cellStyle name="SAPBEXexcCritical6 4 2 3 8" xfId="31992" xr:uid="{44A98098-B61F-4C30-922E-C16E8E26B1AF}"/>
    <cellStyle name="SAPBEXexcCritical6 4 2 4" xfId="2329" xr:uid="{974FDF16-F2F1-4B1D-A1BD-99A72DEB7432}"/>
    <cellStyle name="SAPBEXexcCritical6 4 2 4 2" xfId="9346" xr:uid="{05C79322-D3A0-464C-BCB0-2AC50C3A56A5}"/>
    <cellStyle name="SAPBEXexcCritical6 4 2 4 3" xfId="14742" xr:uid="{C1D880A1-E078-4A49-9ED4-354507B093FF}"/>
    <cellStyle name="SAPBEXexcCritical6 4 2 4 4" xfId="11212" xr:uid="{975DE400-E881-4E94-A2F5-325EEBE628D0}"/>
    <cellStyle name="SAPBEXexcCritical6 4 2 4 5" xfId="16715" xr:uid="{F8975D26-F0CB-4F81-9BE4-45C4D50AB4D9}"/>
    <cellStyle name="SAPBEXexcCritical6 4 2 4 6" xfId="10975" xr:uid="{2AF091AE-5C32-44EC-AAFD-616AD6355D99}"/>
    <cellStyle name="SAPBEXexcCritical6 4 2 4 7" xfId="24107" xr:uid="{16E5A564-3AB2-4592-B741-68922946FBAD}"/>
    <cellStyle name="SAPBEXexcCritical6 4 2 4 8" xfId="27877" xr:uid="{0799536A-CA30-4FD4-9C65-F2ED72B4240F}"/>
    <cellStyle name="SAPBEXexcCritical6 4 2 5" xfId="2593" xr:uid="{5A4DDC17-6700-4A38-94AD-A06FAA335FFF}"/>
    <cellStyle name="SAPBEXexcCritical6 4 2 5 2" xfId="7928" xr:uid="{F4ED77D9-3BFC-4A06-AC5E-C6F7C0414CCB}"/>
    <cellStyle name="SAPBEXexcCritical6 4 2 5 3" xfId="14361" xr:uid="{E610E508-F146-4A8C-AA9D-8DEE5A63CC3C}"/>
    <cellStyle name="SAPBEXexcCritical6 4 2 5 4" xfId="11028" xr:uid="{04900FA0-6938-4A19-A536-58FB1A687ADF}"/>
    <cellStyle name="SAPBEXexcCritical6 4 2 5 5" xfId="19290" xr:uid="{EB438033-6798-4612-98C7-3C151714EC6A}"/>
    <cellStyle name="SAPBEXexcCritical6 4 2 5 6" xfId="23037" xr:uid="{D2B9D070-A0EE-4BF1-A55C-A1FCDAEE4525}"/>
    <cellStyle name="SAPBEXexcCritical6 4 2 5 7" xfId="21903" xr:uid="{5D30BC48-35C1-4966-8E91-F64CA1308056}"/>
    <cellStyle name="SAPBEXexcCritical6 4 2 5 8" xfId="31179" xr:uid="{E232319E-EFEB-4D51-A15D-5518D24BF94F}"/>
    <cellStyle name="SAPBEXexcCritical6 4 2 6" xfId="4445" xr:uid="{680F294A-057F-440D-B75C-CB559876939D}"/>
    <cellStyle name="SAPBEXexcCritical6 4 2 6 2" xfId="12569" xr:uid="{E386CA19-5732-4930-97D3-D01575A8D4CD}"/>
    <cellStyle name="SAPBEXexcCritical6 4 2 6 3" xfId="11722" xr:uid="{79C91DD0-4868-4155-8B66-F33123E931C9}"/>
    <cellStyle name="SAPBEXexcCritical6 4 2 6 4" xfId="18792" xr:uid="{5E757981-FE8B-42CA-86FE-7971A173B56E}"/>
    <cellStyle name="SAPBEXexcCritical6 4 2 6 5" xfId="22544" xr:uid="{2454ED1C-436B-41B3-8A09-BA362E7CF6CC}"/>
    <cellStyle name="SAPBEXexcCritical6 4 2 6 6" xfId="26209" xr:uid="{96C5D2AB-8C78-427A-A432-3B6CBB7133F6}"/>
    <cellStyle name="SAPBEXexcCritical6 4 2 6 7" xfId="29741" xr:uid="{C4B78C96-EAE8-496F-B23A-2B2B0FEA0D0A}"/>
    <cellStyle name="SAPBEXexcCritical6 4 2 6 8" xfId="33003" xr:uid="{67561DE1-7699-4052-94B0-1404AEAA8E2D}"/>
    <cellStyle name="SAPBEXexcCritical6 4 2 7" xfId="4472" xr:uid="{A453EFD4-25DD-4E7C-9FBD-108998627D1D}"/>
    <cellStyle name="SAPBEXexcCritical6 4 2 7 2" xfId="12551" xr:uid="{639B59AD-DAEF-47F5-AD48-76382F994C38}"/>
    <cellStyle name="SAPBEXexcCritical6 4 2 7 3" xfId="15733" xr:uid="{D432195C-DEB6-4B1A-8ECB-291DA99A6DDF}"/>
    <cellStyle name="SAPBEXexcCritical6 4 2 7 4" xfId="18819" xr:uid="{19FA2804-EE2A-4CF0-B427-A09C6CC747FC}"/>
    <cellStyle name="SAPBEXexcCritical6 4 2 7 5" xfId="22571" xr:uid="{C3100C34-798F-4391-A53B-DB091B3FB910}"/>
    <cellStyle name="SAPBEXexcCritical6 4 2 7 6" xfId="26236" xr:uid="{B0814E20-6A92-4437-AE3B-39B312CA01D5}"/>
    <cellStyle name="SAPBEXexcCritical6 4 2 7 7" xfId="29768" xr:uid="{72746F0C-D357-48D6-A6B0-D30FCC6139E8}"/>
    <cellStyle name="SAPBEXexcCritical6 4 2 7 8" xfId="33030" xr:uid="{89FF476B-1AC0-4A54-92B1-0690C8603B1E}"/>
    <cellStyle name="SAPBEXexcCritical6 4 2 8" xfId="11475" xr:uid="{DB8607D1-0258-45F1-BB8D-D637774A145F}"/>
    <cellStyle name="SAPBEXexcCritical6 4 2 9" xfId="16190" xr:uid="{E1663EA3-E06B-4E89-8817-D854E9412F88}"/>
    <cellStyle name="SAPBEXexcCritical6 4 3" xfId="2437" xr:uid="{39575900-603F-48CF-BD46-0FABE0951D16}"/>
    <cellStyle name="SAPBEXexcCritical6 4 3 2" xfId="9667" xr:uid="{2FD04D0D-9AB3-41E6-AFB3-1EB879CA553A}"/>
    <cellStyle name="SAPBEXexcCritical6 4 3 3" xfId="8033" xr:uid="{74F2644D-241A-4D26-9B55-44EABECC7A3F}"/>
    <cellStyle name="SAPBEXexcCritical6 4 3 4" xfId="11521" xr:uid="{247565AE-E2FA-410C-9747-83A0661EADAE}"/>
    <cellStyle name="SAPBEXexcCritical6 4 3 5" xfId="13169" xr:uid="{7E090C8E-4DBF-45B8-86D8-D2CF8AA94F6F}"/>
    <cellStyle name="SAPBEXexcCritical6 4 3 6" xfId="23167" xr:uid="{CAD7BEBB-23C4-4147-AB2E-F0591CC1DF22}"/>
    <cellStyle name="SAPBEXexcCritical6 4 3 7" xfId="26816" xr:uid="{B3865CBF-09C7-4B50-9FCD-01AD25A47616}"/>
    <cellStyle name="SAPBEXexcCritical6 4 3 8" xfId="30277" xr:uid="{4EFB3A36-6A9C-4146-A0A3-F27E741801BF}"/>
    <cellStyle name="SAPBEXexcCritical6 4 4" xfId="2093" xr:uid="{37C6336B-30F6-4F52-885A-9E5FFF164BB4}"/>
    <cellStyle name="SAPBEXexcCritical6 4 4 2" xfId="9491" xr:uid="{EA09B779-B644-4B9C-8BD2-D67461FFA3AE}"/>
    <cellStyle name="SAPBEXexcCritical6 4 4 3" xfId="13400" xr:uid="{B5E807CC-123C-4B12-81DC-B99B62903BAA}"/>
    <cellStyle name="SAPBEXexcCritical6 4 4 4" xfId="14932" xr:uid="{6BA19D3B-6B6E-47A6-A1E6-CD644973470C}"/>
    <cellStyle name="SAPBEXexcCritical6 4 4 5" xfId="11463" xr:uid="{43B0787D-D639-40B6-AD18-CE0A33794031}"/>
    <cellStyle name="SAPBEXexcCritical6 4 4 6" xfId="20032" xr:uid="{D38841BD-B135-4C40-9084-DB1C3A46FF7B}"/>
    <cellStyle name="SAPBEXexcCritical6 4 4 7" xfId="26882" xr:uid="{59397687-C6DD-44EF-84D3-7B632212CA58}"/>
    <cellStyle name="SAPBEXexcCritical6 4 4 8" xfId="27376" xr:uid="{1063BE18-0388-46F3-9602-6E1BF611B938}"/>
    <cellStyle name="SAPBEXexcCritical6 4 5" xfId="3222" xr:uid="{3FF9AE5F-884B-473E-BA55-64EE1717E276}"/>
    <cellStyle name="SAPBEXexcCritical6 4 5 2" xfId="9633" xr:uid="{8B0E7709-580E-451E-BCB6-0C9C438AFE95}"/>
    <cellStyle name="SAPBEXexcCritical6 4 5 3" xfId="14697" xr:uid="{8B9CCABD-E702-4226-A321-950185BF8298}"/>
    <cellStyle name="SAPBEXexcCritical6 4 5 4" xfId="17569" xr:uid="{623F0104-0EC4-42AF-8DF5-503909E50EF1}"/>
    <cellStyle name="SAPBEXexcCritical6 4 5 5" xfId="21325" xr:uid="{2033A1F3-BBDA-4EBA-A3EA-8025F670ED77}"/>
    <cellStyle name="SAPBEXexcCritical6 4 5 6" xfId="24987" xr:uid="{EFED2C4E-BD96-42F0-A3A7-A39ED9F8B4AA}"/>
    <cellStyle name="SAPBEXexcCritical6 4 5 7" xfId="28518" xr:uid="{550AC1B2-96DE-4C1B-8DAA-5F4C188DE29C}"/>
    <cellStyle name="SAPBEXexcCritical6 4 5 8" xfId="31798" xr:uid="{7B3415C4-563B-4C95-8595-5E4E8FEB1F5A}"/>
    <cellStyle name="SAPBEXexcCritical6 4 6" xfId="4399" xr:uid="{B20F6686-836C-4CCE-B1F6-3A919B922B42}"/>
    <cellStyle name="SAPBEXexcCritical6 4 6 2" xfId="6947" xr:uid="{37CF0713-B111-4AEF-A6BC-C36C139C2B3C}"/>
    <cellStyle name="SAPBEXexcCritical6 4 6 3" xfId="7757" xr:uid="{EC16460C-488B-4416-920D-3D4E863DCA2B}"/>
    <cellStyle name="SAPBEXexcCritical6 4 6 4" xfId="18746" xr:uid="{24CA4816-520F-4C72-8270-C9193D3709B4}"/>
    <cellStyle name="SAPBEXexcCritical6 4 6 5" xfId="22498" xr:uid="{142626FA-DD71-4061-A687-E292BAD3BB46}"/>
    <cellStyle name="SAPBEXexcCritical6 4 6 6" xfId="26164" xr:uid="{1C7C9305-8AA2-4224-9FEF-60F57EADFB77}"/>
    <cellStyle name="SAPBEXexcCritical6 4 6 7" xfId="29695" xr:uid="{F20DB73D-E0A9-4E02-9EB5-99C373EE7B49}"/>
    <cellStyle name="SAPBEXexcCritical6 4 6 8" xfId="32957" xr:uid="{C4A6B559-A74A-4AB3-B7F1-678D25F14986}"/>
    <cellStyle name="SAPBEXexcCritical6 4 7" xfId="3038" xr:uid="{7032886A-819F-4E49-B80F-36BCAE3A8EFB}"/>
    <cellStyle name="SAPBEXexcCritical6 4 7 2" xfId="8841" xr:uid="{027844CC-AEB6-47CF-A773-3178BC1635A2}"/>
    <cellStyle name="SAPBEXexcCritical6 4 7 3" xfId="10381" xr:uid="{D705845A-9024-464D-B4CE-D66C8DF5A931}"/>
    <cellStyle name="SAPBEXexcCritical6 4 7 4" xfId="17386" xr:uid="{F5E56D41-CBA7-4E83-BD14-C3E678A24E41}"/>
    <cellStyle name="SAPBEXexcCritical6 4 7 5" xfId="21144" xr:uid="{0AD40883-6285-428B-8A96-705CE7258FE9}"/>
    <cellStyle name="SAPBEXexcCritical6 4 7 6" xfId="24805" xr:uid="{D916D8B7-A610-4684-955D-903A39057D90}"/>
    <cellStyle name="SAPBEXexcCritical6 4 7 7" xfId="28334" xr:uid="{952AF9B9-C37A-44AA-AEEB-2F26EBE2111E}"/>
    <cellStyle name="SAPBEXexcCritical6 4 7 8" xfId="31620" xr:uid="{9F64E6C1-B821-44E9-A95F-44D3592D6449}"/>
    <cellStyle name="SAPBEXexcCritical6 4 8" xfId="4898" xr:uid="{9C5B8849-7EC8-455E-B46D-18DAE2F6F820}"/>
    <cellStyle name="SAPBEXexcCritical6 4 8 2" xfId="12147" xr:uid="{0812B502-B0D0-4010-8313-8B5367B2C4FD}"/>
    <cellStyle name="SAPBEXexcCritical6 4 8 3" xfId="15854" xr:uid="{BC2B2F4A-891E-4C80-9F9C-3841B5692A34}"/>
    <cellStyle name="SAPBEXexcCritical6 4 8 4" xfId="19245" xr:uid="{1D57D16D-4AE2-4AF2-902E-F21DB1EEDCAA}"/>
    <cellStyle name="SAPBEXexcCritical6 4 8 5" xfId="22996" xr:uid="{B94DBA75-550C-44AA-AB16-0F81FF6C88B8}"/>
    <cellStyle name="SAPBEXexcCritical6 4 8 6" xfId="26662" xr:uid="{2FC6B0FB-0E87-4C18-AF1D-E7BB986D6977}"/>
    <cellStyle name="SAPBEXexcCritical6 4 8 7" xfId="30194" xr:uid="{EA103EAA-ED58-47B1-90B5-E21C133E84D5}"/>
    <cellStyle name="SAPBEXexcCritical6 4 8 8" xfId="33449" xr:uid="{A86D8056-CDBA-4F19-BE6D-CF53CBE71581}"/>
    <cellStyle name="SAPBEXexcCritical6 4 9" xfId="10212" xr:uid="{B7383E4C-5B82-4AE1-942C-45170A6E8542}"/>
    <cellStyle name="SAPBEXexcCritical6 5" xfId="1359" xr:uid="{0D8B275F-E293-49AD-8B47-3E3B5453C6B1}"/>
    <cellStyle name="SAPBEXexcCritical6 5 10" xfId="16521" xr:uid="{C7B74D35-5978-4FDD-8508-AC51EE27BE39}"/>
    <cellStyle name="SAPBEXexcCritical6 5 11" xfId="7598" xr:uid="{B102C2EF-00C3-43F7-A51D-25FB79E41B91}"/>
    <cellStyle name="SAPBEXexcCritical6 5 12" xfId="15049" xr:uid="{72AF77F2-4DBF-49FA-8989-802758090CB5}"/>
    <cellStyle name="SAPBEXexcCritical6 5 13" xfId="23408" xr:uid="{A4FDCE1F-B4A1-41DE-8171-F47990A27FCA}"/>
    <cellStyle name="SAPBEXexcCritical6 5 14" xfId="14616" xr:uid="{2CBE04B7-D28F-4139-9F30-97F3A5995C36}"/>
    <cellStyle name="SAPBEXexcCritical6 5 15" xfId="27888" xr:uid="{6C5223B6-1570-4A74-A4C5-A97E5C1CEF0E}"/>
    <cellStyle name="SAPBEXexcCritical6 5 2" xfId="1767" xr:uid="{656F0A67-8A65-4D5B-BCB2-065F6D9A944D}"/>
    <cellStyle name="SAPBEXexcCritical6 5 2 10" xfId="14702" xr:uid="{D63632A9-D991-402F-8D9E-D781F681AB62}"/>
    <cellStyle name="SAPBEXexcCritical6 5 2 11" xfId="19555" xr:uid="{E3691E5E-53A1-4DDE-8DE4-24C2B4FAD517}"/>
    <cellStyle name="SAPBEXexcCritical6 5 2 12" xfId="24155" xr:uid="{0308CDFF-90B5-4331-9E43-230FF2290588}"/>
    <cellStyle name="SAPBEXexcCritical6 5 2 13" xfId="26965" xr:uid="{FB5D57A0-48F8-4763-80E8-A66AE26F9AFD}"/>
    <cellStyle name="SAPBEXexcCritical6 5 2 14" xfId="23544" xr:uid="{57C37A7A-E536-4123-8AD3-03CAD832C36C}"/>
    <cellStyle name="SAPBEXexcCritical6 5 2 2" xfId="3010" xr:uid="{6D739920-23C7-4213-885E-AC5B31A53A23}"/>
    <cellStyle name="SAPBEXexcCritical6 5 2 2 2" xfId="8713" xr:uid="{9D20722B-8586-4B3A-A93E-0B5109557B5D}"/>
    <cellStyle name="SAPBEXexcCritical6 5 2 2 3" xfId="13986" xr:uid="{2A264C72-A8E4-48A9-8B6A-87C6BF28A39E}"/>
    <cellStyle name="SAPBEXexcCritical6 5 2 2 4" xfId="17358" xr:uid="{56F6FB83-ADAD-40BF-9D57-B0A2CC13E735}"/>
    <cellStyle name="SAPBEXexcCritical6 5 2 2 5" xfId="21116" xr:uid="{2099124E-0724-4BAA-B1D7-D62A96AFC20B}"/>
    <cellStyle name="SAPBEXexcCritical6 5 2 2 6" xfId="24777" xr:uid="{A1F3ABD8-6503-4611-BC1C-BDCB6F2D8A2C}"/>
    <cellStyle name="SAPBEXexcCritical6 5 2 2 7" xfId="28306" xr:uid="{BFB0B23D-73FB-40A1-8652-5F4DA1597F48}"/>
    <cellStyle name="SAPBEXexcCritical6 5 2 2 8" xfId="31592" xr:uid="{5376ECB9-13CE-4317-9FB3-BDCDD54C8400}"/>
    <cellStyle name="SAPBEXexcCritical6 5 2 3" xfId="3516" xr:uid="{D66EF608-6F43-4108-87A0-B2EC90CADA77}"/>
    <cellStyle name="SAPBEXexcCritical6 5 2 3 2" xfId="11341" xr:uid="{61693A80-F1B6-4878-8D88-820322968207}"/>
    <cellStyle name="SAPBEXexcCritical6 5 2 3 3" xfId="16317" xr:uid="{7C8DDDDD-C676-42F1-B6A6-31F5611F6E2D}"/>
    <cellStyle name="SAPBEXexcCritical6 5 2 3 4" xfId="17863" xr:uid="{E91C3A0C-D2DA-46ED-B97F-90112029FA1F}"/>
    <cellStyle name="SAPBEXexcCritical6 5 2 3 5" xfId="21619" xr:uid="{AACF57F5-5594-40EF-9C06-F6936B197DD7}"/>
    <cellStyle name="SAPBEXexcCritical6 5 2 3 6" xfId="25281" xr:uid="{F1F36B52-48A3-4453-B012-D948EB034188}"/>
    <cellStyle name="SAPBEXexcCritical6 5 2 3 7" xfId="28812" xr:uid="{B86EC74E-C14E-43AB-9012-ED792C2D23F0}"/>
    <cellStyle name="SAPBEXexcCritical6 5 2 3 8" xfId="32091" xr:uid="{C0E2392F-953C-4687-8034-4D622D558334}"/>
    <cellStyle name="SAPBEXexcCritical6 5 2 4" xfId="2102" xr:uid="{AA50CA0A-028E-42BA-A113-3780F129B258}"/>
    <cellStyle name="SAPBEXexcCritical6 5 2 4 2" xfId="10724" xr:uid="{203EE1C2-1B23-40CA-B209-FF9740FBC111}"/>
    <cellStyle name="SAPBEXexcCritical6 5 2 4 3" xfId="11376" xr:uid="{38C27911-FCEC-43FD-874B-94DC733A7BBE}"/>
    <cellStyle name="SAPBEXexcCritical6 5 2 4 4" xfId="10498" xr:uid="{96F2DCFB-6C49-4617-BC73-7D12A24DA0F5}"/>
    <cellStyle name="SAPBEXexcCritical6 5 2 4 5" xfId="13622" xr:uid="{FFC5674D-465E-4014-BB90-23107CE2313D}"/>
    <cellStyle name="SAPBEXexcCritical6 5 2 4 6" xfId="16986" xr:uid="{27D12F7A-988F-4E98-BFF1-80DF13BF75B0}"/>
    <cellStyle name="SAPBEXexcCritical6 5 2 4 7" xfId="23943" xr:uid="{F0C277CF-DFB7-429D-BF6A-57910BADBA2F}"/>
    <cellStyle name="SAPBEXexcCritical6 5 2 4 8" xfId="11821" xr:uid="{16A56804-AE2E-44D1-B801-9EFF6D696283}"/>
    <cellStyle name="SAPBEXexcCritical6 5 2 5" xfId="3589" xr:uid="{3FC2F768-3A64-4270-B241-43C8C5FBB06B}"/>
    <cellStyle name="SAPBEXexcCritical6 5 2 5 2" xfId="11539" xr:uid="{95639470-3B61-46A0-80CD-B53C38BB935F}"/>
    <cellStyle name="SAPBEXexcCritical6 5 2 5 3" xfId="16127" xr:uid="{F488FCD0-E174-4037-B858-B544521DFD70}"/>
    <cellStyle name="SAPBEXexcCritical6 5 2 5 4" xfId="17936" xr:uid="{B540BAA1-474A-45E0-B949-5D6AE7BC0816}"/>
    <cellStyle name="SAPBEXexcCritical6 5 2 5 5" xfId="21692" xr:uid="{27BE5328-1471-4F1A-A0A0-2FC2E5A08342}"/>
    <cellStyle name="SAPBEXexcCritical6 5 2 5 6" xfId="25354" xr:uid="{18A8C542-528D-4626-B0C1-C4AF738AE8B4}"/>
    <cellStyle name="SAPBEXexcCritical6 5 2 5 7" xfId="28885" xr:uid="{B017D6C8-566B-4006-A5A6-C2AEEC964142}"/>
    <cellStyle name="SAPBEXexcCritical6 5 2 5 8" xfId="32163" xr:uid="{4C65BF82-6E47-490C-98D9-52F149984B2E}"/>
    <cellStyle name="SAPBEXexcCritical6 5 2 6" xfId="2331" xr:uid="{D62D828A-9F05-4845-878D-9334DD4D49D0}"/>
    <cellStyle name="SAPBEXexcCritical6 5 2 6 2" xfId="11109" xr:uid="{B3792934-F5B9-4590-924C-6294B01AC2C7}"/>
    <cellStyle name="SAPBEXexcCritical6 5 2 6 3" xfId="16489" xr:uid="{5BBB98AE-6852-40DF-92D2-3FF8B0305162}"/>
    <cellStyle name="SAPBEXexcCritical6 5 2 6 4" xfId="13923" xr:uid="{B14827C1-42AA-4B6E-B646-40F5E3A6EA9F}"/>
    <cellStyle name="SAPBEXexcCritical6 5 2 6 5" xfId="11326" xr:uid="{1436E72E-1467-433D-8652-EEC69A30082B}"/>
    <cellStyle name="SAPBEXexcCritical6 5 2 6 6" xfId="14041" xr:uid="{A720C46B-244F-43AD-9E7D-35B314487E59}"/>
    <cellStyle name="SAPBEXexcCritical6 5 2 6 7" xfId="23430" xr:uid="{2195FDE1-C87C-42F9-8CB1-BC2A18655B80}"/>
    <cellStyle name="SAPBEXexcCritical6 5 2 6 8" xfId="30357" xr:uid="{A3C042F1-53A6-4A53-A392-3C240167F120}"/>
    <cellStyle name="SAPBEXexcCritical6 5 2 7" xfId="4815" xr:uid="{AB006E1C-302F-44F5-A414-E5CB67361EAF}"/>
    <cellStyle name="SAPBEXexcCritical6 5 2 7 2" xfId="12230" xr:uid="{55FE05CD-C726-4C83-AC36-1FB820F84088}"/>
    <cellStyle name="SAPBEXexcCritical6 5 2 7 3" xfId="16813" xr:uid="{82F4D5DC-9874-4F96-B427-3B5F00E58DB3}"/>
    <cellStyle name="SAPBEXexcCritical6 5 2 7 4" xfId="19162" xr:uid="{A6DB2B89-9C23-4805-9B3B-A2CD415D706B}"/>
    <cellStyle name="SAPBEXexcCritical6 5 2 7 5" xfId="22913" xr:uid="{3B09F9F0-F7D7-4F52-AF9B-829695A9F5B5}"/>
    <cellStyle name="SAPBEXexcCritical6 5 2 7 6" xfId="26579" xr:uid="{DE657877-670B-425D-B0CD-F098A71E41B9}"/>
    <cellStyle name="SAPBEXexcCritical6 5 2 7 7" xfId="30111" xr:uid="{CBDECC33-2A20-45D3-9E74-58FB7D378E97}"/>
    <cellStyle name="SAPBEXexcCritical6 5 2 7 8" xfId="33368" xr:uid="{80C3C84A-7587-43F6-B94E-7254C0C84889}"/>
    <cellStyle name="SAPBEXexcCritical6 5 2 8" xfId="9349" xr:uid="{55EB5172-409B-4977-8E75-951BE8930A13}"/>
    <cellStyle name="SAPBEXexcCritical6 5 2 9" xfId="7068" xr:uid="{FA4A08E9-F7B4-47B4-9E7B-06269F97FC6B}"/>
    <cellStyle name="SAPBEXexcCritical6 5 3" xfId="2622" xr:uid="{6CEE4BAD-635A-4F6A-955F-15FDBDBA1ED4}"/>
    <cellStyle name="SAPBEXexcCritical6 5 3 2" xfId="9371" xr:uid="{FEDD0A0A-42D2-4AE9-B27B-3F1258386083}"/>
    <cellStyle name="SAPBEXexcCritical6 5 3 3" xfId="14988" xr:uid="{148ADEB8-A694-4EA8-A753-221B900CAA03}"/>
    <cellStyle name="SAPBEXexcCritical6 5 3 4" xfId="15872" xr:uid="{3539A548-76B6-4796-9E28-1F4A42EE2AF6}"/>
    <cellStyle name="SAPBEXexcCritical6 5 3 5" xfId="20729" xr:uid="{594D85DE-2153-4040-AFF1-8CF8BE77662F}"/>
    <cellStyle name="SAPBEXexcCritical6 5 3 6" xfId="16490" xr:uid="{E3728B6A-54CB-411B-8649-BC7D3157FD39}"/>
    <cellStyle name="SAPBEXexcCritical6 5 3 7" xfId="27918" xr:uid="{A19730F9-6805-4D4A-95FE-39C500EC6BD4}"/>
    <cellStyle name="SAPBEXexcCritical6 5 3 8" xfId="31208" xr:uid="{F44BB652-BFFA-4548-8924-B8E113378153}"/>
    <cellStyle name="SAPBEXexcCritical6 5 4" xfId="3129" xr:uid="{A8D1AA13-8B7C-4C14-8360-78C939661715}"/>
    <cellStyle name="SAPBEXexcCritical6 5 4 2" xfId="11041" xr:uid="{AB5E6F09-8E41-4C9B-B83F-256F42E24E53}"/>
    <cellStyle name="SAPBEXexcCritical6 5 4 3" xfId="7595" xr:uid="{939C6EC3-A50F-43F4-865A-4F85FF8089D8}"/>
    <cellStyle name="SAPBEXexcCritical6 5 4 4" xfId="17476" xr:uid="{28664E48-AAAC-480A-ACF0-04F95B7B2CC4}"/>
    <cellStyle name="SAPBEXexcCritical6 5 4 5" xfId="21232" xr:uid="{6BBB7BE3-325F-4C09-9A27-1F7388CE82F4}"/>
    <cellStyle name="SAPBEXexcCritical6 5 4 6" xfId="24894" xr:uid="{9FEE47D4-14F9-4F31-9109-16723A30FBCD}"/>
    <cellStyle name="SAPBEXexcCritical6 5 4 7" xfId="28425" xr:uid="{DD77802E-9EE9-4DAF-99D1-A213DC1913EA}"/>
    <cellStyle name="SAPBEXexcCritical6 5 4 8" xfId="31707" xr:uid="{C808FB84-EEC2-4AAC-8B6B-47FD5D396602}"/>
    <cellStyle name="SAPBEXexcCritical6 5 5" xfId="3754" xr:uid="{45C4EB03-3C3E-4441-8B72-0B389DFE5CF2}"/>
    <cellStyle name="SAPBEXexcCritical6 5 5 2" xfId="12764" xr:uid="{D84151AB-A276-4212-934F-92039BA58EC3}"/>
    <cellStyle name="SAPBEXexcCritical6 5 5 3" xfId="12115" xr:uid="{D187DA78-86CB-4E6E-BB19-5B84A9BC6256}"/>
    <cellStyle name="SAPBEXexcCritical6 5 5 4" xfId="18101" xr:uid="{5076EAC0-8911-4CD8-B34C-D27072932E1C}"/>
    <cellStyle name="SAPBEXexcCritical6 5 5 5" xfId="21856" xr:uid="{E53E188D-C409-4550-A7BD-EC454BD1A32E}"/>
    <cellStyle name="SAPBEXexcCritical6 5 5 6" xfId="25519" xr:uid="{A3C1AF2E-3D5C-4246-984C-1C2BFCE3086C}"/>
    <cellStyle name="SAPBEXexcCritical6 5 5 7" xfId="29050" xr:uid="{31DF694B-CBD8-4EFF-8894-1DE48B673619}"/>
    <cellStyle name="SAPBEXexcCritical6 5 5 8" xfId="32326" xr:uid="{6FD9F65F-2E89-425F-AB9E-CE51847E4B69}"/>
    <cellStyle name="SAPBEXexcCritical6 5 6" xfId="4366" xr:uid="{856B06BC-DF63-4091-B5B2-354752182B7C}"/>
    <cellStyle name="SAPBEXexcCritical6 5 6 2" xfId="12610" xr:uid="{1D2BAB9F-1B89-4A33-8DFC-D0A593AA3E19}"/>
    <cellStyle name="SAPBEXexcCritical6 5 6 3" xfId="10247" xr:uid="{6865B857-248C-4580-9867-F41520C57BE6}"/>
    <cellStyle name="SAPBEXexcCritical6 5 6 4" xfId="18713" xr:uid="{645E3CBA-5F98-4ABD-8142-C16D399299F5}"/>
    <cellStyle name="SAPBEXexcCritical6 5 6 5" xfId="22465" xr:uid="{6B4CC649-84FC-4A7B-B4B5-3AC2EBA778A9}"/>
    <cellStyle name="SAPBEXexcCritical6 5 6 6" xfId="26131" xr:uid="{C560E2B7-A672-4131-8C39-141D4E6764A8}"/>
    <cellStyle name="SAPBEXexcCritical6 5 6 7" xfId="29662" xr:uid="{74D31E7E-5993-44C2-BFBF-9965E25C49B1}"/>
    <cellStyle name="SAPBEXexcCritical6 5 6 8" xfId="32924" xr:uid="{C4006D6F-7043-425E-9ADD-366C48B0ACD5}"/>
    <cellStyle name="SAPBEXexcCritical6 5 7" xfId="2713" xr:uid="{B76C4B6B-8EA9-4A26-94A9-ABFEC5546DDD}"/>
    <cellStyle name="SAPBEXexcCritical6 5 7 2" xfId="8687" xr:uid="{1327E5EC-3D4D-4EAE-90AA-5E86D480493B}"/>
    <cellStyle name="SAPBEXexcCritical6 5 7 3" xfId="14074" xr:uid="{A70572B3-9D53-4910-AADE-AC37E644417D}"/>
    <cellStyle name="SAPBEXexcCritical6 5 7 4" xfId="17061" xr:uid="{62A05A65-9E4A-4BAD-9BF0-12CA9DCE54C3}"/>
    <cellStyle name="SAPBEXexcCritical6 5 7 5" xfId="20819" xr:uid="{A4F7E8EC-57F6-4B62-9C31-544C5A811109}"/>
    <cellStyle name="SAPBEXexcCritical6 5 7 6" xfId="24480" xr:uid="{22AF5DA1-2969-4ECB-8FF0-B233F81B6C5D}"/>
    <cellStyle name="SAPBEXexcCritical6 5 7 7" xfId="28009" xr:uid="{F7863F57-1F3E-49E2-8B14-B3F0FA4A9CD0}"/>
    <cellStyle name="SAPBEXexcCritical6 5 7 8" xfId="31295" xr:uid="{76E2A91E-FD13-4544-BAC1-05E9532D4C27}"/>
    <cellStyle name="SAPBEXexcCritical6 5 8" xfId="4555" xr:uid="{4D9FEAC6-BEF3-4A59-AD8C-8B09DFB5C2A7}"/>
    <cellStyle name="SAPBEXexcCritical6 5 8 2" xfId="12480" xr:uid="{62992CD4-DAB6-4418-85B6-BC4B9864F81A}"/>
    <cellStyle name="SAPBEXexcCritical6 5 8 3" xfId="11429" xr:uid="{E5DD61E4-EA34-4D70-BF3B-BE82B3D2C1DE}"/>
    <cellStyle name="SAPBEXexcCritical6 5 8 4" xfId="18902" xr:uid="{51A09483-D382-4875-A37A-B2B51133E5B0}"/>
    <cellStyle name="SAPBEXexcCritical6 5 8 5" xfId="22654" xr:uid="{DC166FCE-B034-47B0-943C-F85D1938377B}"/>
    <cellStyle name="SAPBEXexcCritical6 5 8 6" xfId="26319" xr:uid="{75CBAAA4-C1FF-40A5-975C-400DC1552361}"/>
    <cellStyle name="SAPBEXexcCritical6 5 8 7" xfId="29851" xr:uid="{F0C97623-DC35-495F-9F56-9A5B8B21550F}"/>
    <cellStyle name="SAPBEXexcCritical6 5 8 8" xfId="33112" xr:uid="{695BAAA6-E7AE-4447-9EF5-3B64264F70EE}"/>
    <cellStyle name="SAPBEXexcCritical6 5 9" xfId="11061" xr:uid="{65F57B98-6BC3-4E41-BE84-6694F64BBC5C}"/>
    <cellStyle name="SAPBEXexcCritical6 6" xfId="1383" xr:uid="{72E80BA2-1C9F-457D-B3A7-B22A9C799EF9}"/>
    <cellStyle name="SAPBEXexcCritical6 7" xfId="1462" xr:uid="{88BBF61E-59C4-46C0-969A-A8A2A5C71C97}"/>
    <cellStyle name="SAPBEXexcCritical6 8" xfId="676" xr:uid="{4C60893E-EB91-43B3-A894-6057277F0B9C}"/>
    <cellStyle name="SAPBEXexcCritical6 8 10" xfId="13117" xr:uid="{3EA38E6B-026D-4EE1-BBE8-59D678263371}"/>
    <cellStyle name="SAPBEXexcCritical6 8 11" xfId="13941" xr:uid="{044D3F86-C7BA-4F60-8CCF-92C32694F2F5}"/>
    <cellStyle name="SAPBEXexcCritical6 8 12" xfId="20190" xr:uid="{6808582F-9737-4100-BEA7-ACCEF2CEDF96}"/>
    <cellStyle name="SAPBEXexcCritical6 8 13" xfId="11687" xr:uid="{EBB3B663-09E1-46FF-B3D0-789B0243834F}"/>
    <cellStyle name="SAPBEXexcCritical6 8 14" xfId="27485" xr:uid="{C555059D-AA15-40E8-8813-9E0131800582}"/>
    <cellStyle name="SAPBEXexcCritical6 8 15" xfId="30706" xr:uid="{9901AB67-182C-4077-9EC9-852CF330D47F}"/>
    <cellStyle name="SAPBEXexcCritical6 8 2" xfId="1588" xr:uid="{249DC718-23EC-4BC8-A99F-380A14884E5F}"/>
    <cellStyle name="SAPBEXexcCritical6 8 2 10" xfId="16277" xr:uid="{91DA0E62-C503-456B-A42E-081E4670C3E2}"/>
    <cellStyle name="SAPBEXexcCritical6 8 2 11" xfId="14312" xr:uid="{CDF74AD4-1573-4BD8-933E-19E9865F7339}"/>
    <cellStyle name="SAPBEXexcCritical6 8 2 12" xfId="7823" xr:uid="{64D2C1E3-321F-419E-A5BA-9ECCF65F6336}"/>
    <cellStyle name="SAPBEXexcCritical6 8 2 13" xfId="27022" xr:uid="{C09453F1-B764-4FA2-BED0-42BCE1D48752}"/>
    <cellStyle name="SAPBEXexcCritical6 8 2 14" xfId="30530" xr:uid="{AE100282-01F3-47DE-912B-BD6ABEAB8CBB}"/>
    <cellStyle name="SAPBEXexcCritical6 8 2 2" xfId="2831" xr:uid="{FAC28FBD-1EF2-4422-B1F2-E3E73310CC01}"/>
    <cellStyle name="SAPBEXexcCritical6 8 2 2 2" xfId="9529" xr:uid="{35D419C2-54A1-4F9C-A3CD-33B77FEEFBE4}"/>
    <cellStyle name="SAPBEXexcCritical6 8 2 2 3" xfId="9721" xr:uid="{6F8AD7E5-F495-4AD5-96E8-5CD93E2B4E29}"/>
    <cellStyle name="SAPBEXexcCritical6 8 2 2 4" xfId="17179" xr:uid="{D00F2D45-49B8-48F8-826C-63C601311045}"/>
    <cellStyle name="SAPBEXexcCritical6 8 2 2 5" xfId="20937" xr:uid="{1B5F4CF6-6572-4BD8-A259-0E6250D0E940}"/>
    <cellStyle name="SAPBEXexcCritical6 8 2 2 6" xfId="24598" xr:uid="{3943CB75-CE9E-4F29-BD53-8BA5CE7DA220}"/>
    <cellStyle name="SAPBEXexcCritical6 8 2 2 7" xfId="28127" xr:uid="{8E89EF68-6856-4B3A-BE6B-149BB509B796}"/>
    <cellStyle name="SAPBEXexcCritical6 8 2 2 8" xfId="31413" xr:uid="{EBEA9C3B-7FB1-461C-BD5C-A6275F326908}"/>
    <cellStyle name="SAPBEXexcCritical6 8 2 3" xfId="3337" xr:uid="{BFFBB419-DA63-4EAD-8A70-0022654BB57E}"/>
    <cellStyle name="SAPBEXexcCritical6 8 2 3 2" xfId="9922" xr:uid="{D2F76A1D-3A59-4FB5-8A49-9CD0F6A4105E}"/>
    <cellStyle name="SAPBEXexcCritical6 8 2 3 3" xfId="10297" xr:uid="{A12E28CB-FBB9-446D-9E05-9D8B0FAE6964}"/>
    <cellStyle name="SAPBEXexcCritical6 8 2 3 4" xfId="17684" xr:uid="{E6A6AC1A-91FC-4A1F-9418-55C8E8579BAC}"/>
    <cellStyle name="SAPBEXexcCritical6 8 2 3 5" xfId="21440" xr:uid="{3A8F03A1-6B6F-46F6-A3B8-E8C2092DBD0A}"/>
    <cellStyle name="SAPBEXexcCritical6 8 2 3 6" xfId="25102" xr:uid="{26B7877D-5E88-4CBD-B7EF-48A0CA081C76}"/>
    <cellStyle name="SAPBEXexcCritical6 8 2 3 7" xfId="28633" xr:uid="{19782E51-8D0A-4665-9242-6208365F18FE}"/>
    <cellStyle name="SAPBEXexcCritical6 8 2 3 8" xfId="31912" xr:uid="{1F7D71DA-871B-4537-88DF-CB90B2618F70}"/>
    <cellStyle name="SAPBEXexcCritical6 8 2 4" xfId="2723" xr:uid="{81CD34DB-A495-42C4-ADF6-2B088CDF2F3D}"/>
    <cellStyle name="SAPBEXexcCritical6 8 2 4 2" xfId="10610" xr:uid="{EE8F3E6E-A63F-4A18-9CB9-FEEB975916FA}"/>
    <cellStyle name="SAPBEXexcCritical6 8 2 4 3" xfId="11815" xr:uid="{F274FC45-78D7-4704-851A-E0FCA4B00B62}"/>
    <cellStyle name="SAPBEXexcCritical6 8 2 4 4" xfId="17071" xr:uid="{C7F7C5E7-284F-485A-808E-B2A21869A73C}"/>
    <cellStyle name="SAPBEXexcCritical6 8 2 4 5" xfId="20829" xr:uid="{60D269BB-5E74-4C23-91D3-2A5DC4AC3EAA}"/>
    <cellStyle name="SAPBEXexcCritical6 8 2 4 6" xfId="24490" xr:uid="{F2644D62-6B22-4F52-A201-44FED5592488}"/>
    <cellStyle name="SAPBEXexcCritical6 8 2 4 7" xfId="28019" xr:uid="{3F9EA198-94AF-4D75-A647-A19543A2A41C}"/>
    <cellStyle name="SAPBEXexcCritical6 8 2 4 8" xfId="31305" xr:uid="{097FA3B6-5CC7-4B4D-8B04-48A658AC5615}"/>
    <cellStyle name="SAPBEXexcCritical6 8 2 5" xfId="4378" xr:uid="{3B8F4696-36F7-445B-89ED-9D565E427B60}"/>
    <cellStyle name="SAPBEXexcCritical6 8 2 5 2" xfId="12600" xr:uid="{DC5A5EB4-30CD-4399-9DE3-7AC9B2978E1F}"/>
    <cellStyle name="SAPBEXexcCritical6 8 2 5 3" xfId="7425" xr:uid="{06CBC8B7-458B-4C9B-8C14-E4F299997E81}"/>
    <cellStyle name="SAPBEXexcCritical6 8 2 5 4" xfId="18725" xr:uid="{DD4E8FD7-E6A6-4AE4-97AF-1C226278DE44}"/>
    <cellStyle name="SAPBEXexcCritical6 8 2 5 5" xfId="22477" xr:uid="{38953DA0-8D7E-4C50-803F-402C5163DD4C}"/>
    <cellStyle name="SAPBEXexcCritical6 8 2 5 6" xfId="26143" xr:uid="{9500FAC1-4973-4690-98A9-D69591472A4A}"/>
    <cellStyle name="SAPBEXexcCritical6 8 2 5 7" xfId="29674" xr:uid="{135902DF-FA28-4C1F-8561-8423D551CFE7}"/>
    <cellStyle name="SAPBEXexcCritical6 8 2 5 8" xfId="32936" xr:uid="{381540E8-8711-4832-ACDB-90DE3826D040}"/>
    <cellStyle name="SAPBEXexcCritical6 8 2 6" xfId="2585" xr:uid="{1402DEFC-5BD4-42AD-8303-1334F5CC6E45}"/>
    <cellStyle name="SAPBEXexcCritical6 8 2 6 2" xfId="13061" xr:uid="{7F80DC5A-9754-4CA0-A5F1-639B10CCC3A2}"/>
    <cellStyle name="SAPBEXexcCritical6 8 2 6 3" xfId="15620" xr:uid="{CC624BAC-9D85-4C89-855D-C9A30C795F9D}"/>
    <cellStyle name="SAPBEXexcCritical6 8 2 6 4" xfId="15875" xr:uid="{10CA5093-DAB2-455C-8EC2-966C45E132B8}"/>
    <cellStyle name="SAPBEXexcCritical6 8 2 6 5" xfId="14327" xr:uid="{7CA605C2-A1C8-4978-A491-6E66DD040F19}"/>
    <cellStyle name="SAPBEXexcCritical6 8 2 6 6" xfId="20417" xr:uid="{F6A26319-9520-45F5-B33E-5903336CA5BE}"/>
    <cellStyle name="SAPBEXexcCritical6 8 2 6 7" xfId="26700" xr:uid="{BAA21FA4-A52F-44C5-B0D9-09BAD092317A}"/>
    <cellStyle name="SAPBEXexcCritical6 8 2 6 8" xfId="31171" xr:uid="{195F6678-F559-4110-BEC7-7298DDF8811A}"/>
    <cellStyle name="SAPBEXexcCritical6 8 2 7" xfId="4884" xr:uid="{833EC4C3-D020-4B13-8835-A0593026EDF1}"/>
    <cellStyle name="SAPBEXexcCritical6 8 2 7 2" xfId="12161" xr:uid="{24FE04C5-21DF-467B-8CAC-53929F64FBA7}"/>
    <cellStyle name="SAPBEXexcCritical6 8 2 7 3" xfId="15850" xr:uid="{32507318-9877-43B0-8D1C-CBF43228B22C}"/>
    <cellStyle name="SAPBEXexcCritical6 8 2 7 4" xfId="19231" xr:uid="{E060913F-FA18-46B6-B635-B33ABD57A9AE}"/>
    <cellStyle name="SAPBEXexcCritical6 8 2 7 5" xfId="22982" xr:uid="{CF7932B8-E585-4304-B264-0C4911A739FF}"/>
    <cellStyle name="SAPBEXexcCritical6 8 2 7 6" xfId="26648" xr:uid="{E6D3BD5C-6D9E-4279-9AAC-B651071180D2}"/>
    <cellStyle name="SAPBEXexcCritical6 8 2 7 7" xfId="30180" xr:uid="{FB7ED523-E645-4F4A-B97C-1F18895BDEF3}"/>
    <cellStyle name="SAPBEXexcCritical6 8 2 7 8" xfId="33435" xr:uid="{A0A281CA-3A9E-404B-BDF8-BECB42D61D53}"/>
    <cellStyle name="SAPBEXexcCritical6 8 2 8" xfId="11078" xr:uid="{17B3946B-2A4B-4F3D-808B-3C72E873FA03}"/>
    <cellStyle name="SAPBEXexcCritical6 8 2 9" xfId="16512" xr:uid="{C2E79896-05D4-446B-8B5C-32E93855D91D}"/>
    <cellStyle name="SAPBEXexcCritical6 8 3" xfId="2009" xr:uid="{201A0F83-7DDA-4E46-8F8B-28C8C602B81D}"/>
    <cellStyle name="SAPBEXexcCritical6 8 3 2" xfId="9761" xr:uid="{E2977B7D-2777-4A68-9D79-D26916D2C743}"/>
    <cellStyle name="SAPBEXexcCritical6 8 3 3" xfId="14289" xr:uid="{D149CB4A-61DC-4F14-B7A0-5EE4B0EB5A84}"/>
    <cellStyle name="SAPBEXexcCritical6 8 3 4" xfId="7732" xr:uid="{63C703E9-8E87-4134-965D-B086588D9AD2}"/>
    <cellStyle name="SAPBEXexcCritical6 8 3 5" xfId="10058" xr:uid="{7126A3E8-463C-4456-8D89-F822E134B6C7}"/>
    <cellStyle name="SAPBEXexcCritical6 8 3 6" xfId="19628" xr:uid="{BBE1274C-9E14-4875-B371-D73954E274E1}"/>
    <cellStyle name="SAPBEXexcCritical6 8 3 7" xfId="23424" xr:uid="{34CD1D54-9303-4681-AF67-43835EAC1FFF}"/>
    <cellStyle name="SAPBEXexcCritical6 8 3 8" xfId="27346" xr:uid="{27DCF61D-C91B-469B-91AE-E224D1BB7390}"/>
    <cellStyle name="SAPBEXexcCritical6 8 4" xfId="2584" xr:uid="{5110BF39-FCDA-47DE-BC05-2021DC969F7F}"/>
    <cellStyle name="SAPBEXexcCritical6 8 4 2" xfId="7929" xr:uid="{4A2C3893-0A99-4B4D-A185-AF800E5403D4}"/>
    <cellStyle name="SAPBEXexcCritical6 8 4 3" xfId="12114" xr:uid="{8D6EFF83-2C31-48D9-906D-29F7DBA35F69}"/>
    <cellStyle name="SAPBEXexcCritical6 8 4 4" xfId="9407" xr:uid="{027141BB-786D-4A53-88E4-539EEBF40E29}"/>
    <cellStyle name="SAPBEXexcCritical6 8 4 5" xfId="19291" xr:uid="{C06C6396-5DC1-4ABA-97D3-B1036814C136}"/>
    <cellStyle name="SAPBEXexcCritical6 8 4 6" xfId="22689" xr:uid="{0293360A-662D-4F50-9F41-9910E86269DA}"/>
    <cellStyle name="SAPBEXexcCritical6 8 4 7" xfId="25928" xr:uid="{1A809B11-5936-4CED-BE25-531CDD5CCC9F}"/>
    <cellStyle name="SAPBEXexcCritical6 8 4 8" xfId="31170" xr:uid="{579D9BA6-BB09-4E4B-B0F2-A63899FEDC8F}"/>
    <cellStyle name="SAPBEXexcCritical6 8 5" xfId="2762" xr:uid="{0ED7F348-5F50-42AA-B089-5975E4DD776F}"/>
    <cellStyle name="SAPBEXexcCritical6 8 5 2" xfId="10879" xr:uid="{80F75224-693D-45DD-98EC-E0C117AC0762}"/>
    <cellStyle name="SAPBEXexcCritical6 8 5 3" xfId="13208" xr:uid="{34CF49B6-4C4C-47DD-814E-E6CB9D15E57D}"/>
    <cellStyle name="SAPBEXexcCritical6 8 5 4" xfId="17110" xr:uid="{047925C9-AAEC-4798-85B8-E521ACCE353E}"/>
    <cellStyle name="SAPBEXexcCritical6 8 5 5" xfId="20868" xr:uid="{CC288ADD-1F3D-4EC8-8843-34491D575C71}"/>
    <cellStyle name="SAPBEXexcCritical6 8 5 6" xfId="24529" xr:uid="{95B2BB5B-4F0D-4661-9153-C3301ECA8C01}"/>
    <cellStyle name="SAPBEXexcCritical6 8 5 7" xfId="28058" xr:uid="{CCED8E12-60FA-4794-90B2-ED25E91B9F8E}"/>
    <cellStyle name="SAPBEXexcCritical6 8 5 8" xfId="31344" xr:uid="{84002D68-E6CE-41D8-BB4A-9FD00EB18361}"/>
    <cellStyle name="SAPBEXexcCritical6 8 6" xfId="4282" xr:uid="{2174A7CC-72C5-4D76-9F18-F25A6A1F0ADD}"/>
    <cellStyle name="SAPBEXexcCritical6 8 6 2" xfId="12664" xr:uid="{592526ED-0881-427C-A9ED-74FBBE2160A7}"/>
    <cellStyle name="SAPBEXexcCritical6 8 6 3" xfId="10774" xr:uid="{D89D80C7-F7E5-4707-9EF5-91B0AEA9ECD8}"/>
    <cellStyle name="SAPBEXexcCritical6 8 6 4" xfId="18629" xr:uid="{A846A7BE-EDF7-408D-8528-82C4162B6BD3}"/>
    <cellStyle name="SAPBEXexcCritical6 8 6 5" xfId="22381" xr:uid="{C0EC6B36-7DCB-4B91-A2A7-DD7410B2F3D6}"/>
    <cellStyle name="SAPBEXexcCritical6 8 6 6" xfId="26047" xr:uid="{B9E18315-930E-4230-8DBA-2EA807CF40AB}"/>
    <cellStyle name="SAPBEXexcCritical6 8 6 7" xfId="29578" xr:uid="{41F5ABB0-B553-40AF-B15E-071730FDEC44}"/>
    <cellStyle name="SAPBEXexcCritical6 8 6 8" xfId="32841" xr:uid="{0B682D06-829A-4255-B302-1F30E4E11121}"/>
    <cellStyle name="SAPBEXexcCritical6 8 7" xfId="4637" xr:uid="{B2FD3F1B-B713-4EE2-B8E0-1DE11B7E2CFB}"/>
    <cellStyle name="SAPBEXexcCritical6 8 7 2" xfId="12403" xr:uid="{FB6C07D2-AAFC-4720-A79C-7155A90ADE66}"/>
    <cellStyle name="SAPBEXexcCritical6 8 7 3" xfId="9807" xr:uid="{13B95BAF-4998-4A52-BEE0-F46B0E7F436C}"/>
    <cellStyle name="SAPBEXexcCritical6 8 7 4" xfId="18984" xr:uid="{796C637C-4438-41BB-AA11-8F532FD9DF1F}"/>
    <cellStyle name="SAPBEXexcCritical6 8 7 5" xfId="22736" xr:uid="{59A9517F-AD99-45A0-AA6A-6ECEBCC18089}"/>
    <cellStyle name="SAPBEXexcCritical6 8 7 6" xfId="26401" xr:uid="{62176687-EB2F-4AAF-8C76-9A884F7E67B0}"/>
    <cellStyle name="SAPBEXexcCritical6 8 7 7" xfId="29933" xr:uid="{4BE243D6-D6E5-4EB3-BE5D-B8077382B9B3}"/>
    <cellStyle name="SAPBEXexcCritical6 8 7 8" xfId="33193" xr:uid="{B0F30149-70B7-4889-AADC-E06FEF246B85}"/>
    <cellStyle name="SAPBEXexcCritical6 8 8" xfId="4595" xr:uid="{3DDEED47-AF1A-4662-8023-135F641F01D4}"/>
    <cellStyle name="SAPBEXexcCritical6 8 8 2" xfId="12443" xr:uid="{2EFF6B32-53B9-4657-904D-531321BB0426}"/>
    <cellStyle name="SAPBEXexcCritical6 8 8 3" xfId="14000" xr:uid="{167BCDBB-0838-47DA-A637-E9A334F44A51}"/>
    <cellStyle name="SAPBEXexcCritical6 8 8 4" xfId="18942" xr:uid="{9652EB76-D4CD-45AD-8431-D98C2C954F01}"/>
    <cellStyle name="SAPBEXexcCritical6 8 8 5" xfId="22694" xr:uid="{502DB25C-228E-4932-B310-1A6541F1EC5B}"/>
    <cellStyle name="SAPBEXexcCritical6 8 8 6" xfId="26359" xr:uid="{09E96929-F7C8-472D-834B-031D604D7869}"/>
    <cellStyle name="SAPBEXexcCritical6 8 8 7" xfId="29891" xr:uid="{A598A742-AB46-4E02-BFD6-7804C592D28B}"/>
    <cellStyle name="SAPBEXexcCritical6 8 8 8" xfId="33151" xr:uid="{CBEAE3A9-F1DB-47F1-AD91-BD19F58E6AD8}"/>
    <cellStyle name="SAPBEXexcCritical6 8 9" xfId="9279" xr:uid="{35E70A08-05FD-4C4C-B971-55E4667D8438}"/>
    <cellStyle name="SAPBEXexcCritical6 9" xfId="1541" xr:uid="{288E0B41-BBF4-424C-9A54-A0450DEA89F5}"/>
    <cellStyle name="SAPBEXexcCritical6 9 10" xfId="8294" xr:uid="{5AEE06EF-CBEF-434E-AFF8-C6AE45E2CDAA}"/>
    <cellStyle name="SAPBEXexcCritical6 9 11" xfId="19623" xr:uid="{B2303230-7E93-4E49-9059-C86D83034FBB}"/>
    <cellStyle name="SAPBEXexcCritical6 9 12" xfId="19895" xr:uid="{1E549749-E52C-4C3E-9B84-248FD99F24B6}"/>
    <cellStyle name="SAPBEXexcCritical6 9 13" xfId="27033" xr:uid="{8B71D8C0-F4F9-421D-BD62-BCBCAA1C52B5}"/>
    <cellStyle name="SAPBEXexcCritical6 9 14" xfId="27237" xr:uid="{23877BFC-E75D-4043-9547-D3DC15F836F1}"/>
    <cellStyle name="SAPBEXexcCritical6 9 2" xfId="2784" xr:uid="{29B93207-3AA0-47BD-B720-DF82BCDA6622}"/>
    <cellStyle name="SAPBEXexcCritical6 9 2 2" xfId="10154" xr:uid="{F42699A9-D206-46B5-B63C-4D9BC7683EE5}"/>
    <cellStyle name="SAPBEXexcCritical6 9 2 3" xfId="7778" xr:uid="{50D625F7-7222-40AE-97EC-F0CCEA990849}"/>
    <cellStyle name="SAPBEXexcCritical6 9 2 4" xfId="17132" xr:uid="{08E845E8-EDC1-407F-A8B6-3B3CCD6A2B4B}"/>
    <cellStyle name="SAPBEXexcCritical6 9 2 5" xfId="20890" xr:uid="{C6C3EBC7-3772-45C8-9A56-F8717FC22A01}"/>
    <cellStyle name="SAPBEXexcCritical6 9 2 6" xfId="24551" xr:uid="{FC5BEE0D-7CCB-4E22-8006-61469ABBF64D}"/>
    <cellStyle name="SAPBEXexcCritical6 9 2 7" xfId="28080" xr:uid="{CCD37D23-2163-4EFC-B7DC-39680D1805AF}"/>
    <cellStyle name="SAPBEXexcCritical6 9 2 8" xfId="31366" xr:uid="{DE3A4A55-2647-4217-831D-12744AA9F267}"/>
    <cellStyle name="SAPBEXexcCritical6 9 3" xfId="3290" xr:uid="{6EFE9970-F4A8-48AD-97C8-AF15114DC888}"/>
    <cellStyle name="SAPBEXexcCritical6 9 3 2" xfId="13054" xr:uid="{9835FB96-8C6D-441C-9D73-8961118901F2}"/>
    <cellStyle name="SAPBEXexcCritical6 9 3 3" xfId="15626" xr:uid="{D34F2E2A-23C0-4B16-B449-2FF46168F4C9}"/>
    <cellStyle name="SAPBEXexcCritical6 9 3 4" xfId="17637" xr:uid="{F357C724-A6D8-4611-8A16-658A2A80F4C5}"/>
    <cellStyle name="SAPBEXexcCritical6 9 3 5" xfId="21393" xr:uid="{FD70836B-1762-4654-98BA-B719727660C5}"/>
    <cellStyle name="SAPBEXexcCritical6 9 3 6" xfId="25055" xr:uid="{D00A3E0A-B46D-47BC-9370-5E0F990708DD}"/>
    <cellStyle name="SAPBEXexcCritical6 9 3 7" xfId="28586" xr:uid="{A7675EBD-E677-4E59-A4BD-39729097ED69}"/>
    <cellStyle name="SAPBEXexcCritical6 9 3 8" xfId="31865" xr:uid="{A2BD3237-F46B-432A-8971-72B67BB376E6}"/>
    <cellStyle name="SAPBEXexcCritical6 9 4" xfId="2690" xr:uid="{223D29B2-7332-49DA-B582-88A20F8AA5D3}"/>
    <cellStyle name="SAPBEXexcCritical6 9 4 2" xfId="9431" xr:uid="{2486AE76-A4DC-4170-AEED-32F4079F311F}"/>
    <cellStyle name="SAPBEXexcCritical6 9 4 3" xfId="15278" xr:uid="{6B3E62DA-DB27-4CD0-B8B0-D17A64C8489C}"/>
    <cellStyle name="SAPBEXexcCritical6 9 4 4" xfId="6853" xr:uid="{3D232988-DF07-44DA-AECE-B949FD4974B6}"/>
    <cellStyle name="SAPBEXexcCritical6 9 4 5" xfId="20796" xr:uid="{6F6EFD65-8C7C-49D3-80A4-9077FBD6336F}"/>
    <cellStyle name="SAPBEXexcCritical6 9 4 6" xfId="24457" xr:uid="{4446F213-1FA3-4177-83A7-58EA403DDF45}"/>
    <cellStyle name="SAPBEXexcCritical6 9 4 7" xfId="27986" xr:uid="{1941A23A-D676-4EEE-A747-74B68E4F0401}"/>
    <cellStyle name="SAPBEXexcCritical6 9 4 8" xfId="31272" xr:uid="{14DB6291-BAFD-4228-BF13-FC6F6E5B1A91}"/>
    <cellStyle name="SAPBEXexcCritical6 9 5" xfId="4117" xr:uid="{CE23D89A-7743-41D8-B141-757C20F4EE13}"/>
    <cellStyle name="SAPBEXexcCritical6 9 5 2" xfId="7100" xr:uid="{A702D07F-DD03-4FE3-AAFD-FB3B30BD2F14}"/>
    <cellStyle name="SAPBEXexcCritical6 9 5 3" xfId="14136" xr:uid="{0F19F831-949A-4C17-9762-EDE533B2433D}"/>
    <cellStyle name="SAPBEXexcCritical6 9 5 4" xfId="18464" xr:uid="{E2148878-8801-4AF3-B340-19870E47A7DF}"/>
    <cellStyle name="SAPBEXexcCritical6 9 5 5" xfId="22217" xr:uid="{549CF9EB-EE0A-4C98-BBB6-9DFB549DA1AA}"/>
    <cellStyle name="SAPBEXexcCritical6 9 5 6" xfId="25882" xr:uid="{938DC7D0-C163-47BF-A64B-3060FAFE415B}"/>
    <cellStyle name="SAPBEXexcCritical6 9 5 7" xfId="29413" xr:uid="{1189BBB6-B3F8-4EC2-A5F7-81D7BD82E974}"/>
    <cellStyle name="SAPBEXexcCritical6 9 5 8" xfId="32680" xr:uid="{6153E617-5C0E-428E-A841-FE2A21335EC0}"/>
    <cellStyle name="SAPBEXexcCritical6 9 6" xfId="4111" xr:uid="{7D9C7B14-6049-4054-8A07-D3A69FFED431}"/>
    <cellStyle name="SAPBEXexcCritical6 9 6 2" xfId="7025" xr:uid="{66CF61EC-D1F6-476E-BE30-3B9F77DAF08A}"/>
    <cellStyle name="SAPBEXexcCritical6 9 6 3" xfId="14137" xr:uid="{EB1C8B27-6D72-4513-A087-F1A0433F2E8D}"/>
    <cellStyle name="SAPBEXexcCritical6 9 6 4" xfId="18458" xr:uid="{E4E06C6C-713C-4165-93F0-356CE8B223AC}"/>
    <cellStyle name="SAPBEXexcCritical6 9 6 5" xfId="22211" xr:uid="{430D6E3F-FA00-4D44-A4E5-952DCB3991F5}"/>
    <cellStyle name="SAPBEXexcCritical6 9 6 6" xfId="25876" xr:uid="{17469064-389F-473F-8253-F5DE64458342}"/>
    <cellStyle name="SAPBEXexcCritical6 9 6 7" xfId="29407" xr:uid="{377AA12C-23CE-49BB-A9E5-1A6E047259FE}"/>
    <cellStyle name="SAPBEXexcCritical6 9 6 8" xfId="32674" xr:uid="{A5F5A776-A8A0-435A-AFDC-3E24631B1943}"/>
    <cellStyle name="SAPBEXexcCritical6 9 7" xfId="4114" xr:uid="{97C42468-6EFD-42DD-8E00-1978948B8D42}"/>
    <cellStyle name="SAPBEXexcCritical6 9 7 2" xfId="7109" xr:uid="{0C127759-A3A0-40A8-BEAC-D460C3087EF3}"/>
    <cellStyle name="SAPBEXexcCritical6 9 7 3" xfId="13703" xr:uid="{066DF69D-FBBB-4452-A1CE-0BFBE7ADD0CD}"/>
    <cellStyle name="SAPBEXexcCritical6 9 7 4" xfId="18461" xr:uid="{31793779-50B5-4B28-A977-4DD527566911}"/>
    <cellStyle name="SAPBEXexcCritical6 9 7 5" xfId="22214" xr:uid="{4D76879E-E1F9-4FC5-B901-5DBA61A40BD1}"/>
    <cellStyle name="SAPBEXexcCritical6 9 7 6" xfId="25879" xr:uid="{0051070C-8260-41F0-86A4-437F3D86ECD3}"/>
    <cellStyle name="SAPBEXexcCritical6 9 7 7" xfId="29410" xr:uid="{58D36353-9B15-425F-8C51-39313B0176BA}"/>
    <cellStyle name="SAPBEXexcCritical6 9 7 8" xfId="32677" xr:uid="{B31594DA-049C-442C-8440-A19ECC2CE0D4}"/>
    <cellStyle name="SAPBEXexcCritical6 9 8" xfId="8213" xr:uid="{CEA7E9C4-F070-4B1B-B2EB-7B1E48627A58}"/>
    <cellStyle name="SAPBEXexcCritical6 9 9" xfId="14161" xr:uid="{DAA2AED8-9E27-42B6-8571-DB212E5DDA85}"/>
    <cellStyle name="SAPBEXexcCritical6_East 1415 Budget model v1" xfId="1156" xr:uid="{DAF2F593-20C6-4446-8E3F-F22552CEB9F7}"/>
    <cellStyle name="SAPBEXexcGood1" xfId="481" xr:uid="{3A1733E2-3720-4AF4-9237-385E3B6E4CCB}"/>
    <cellStyle name="SAPBEXexcGood1 10" xfId="1838" xr:uid="{3F2146DA-DC80-456F-9D88-16F725DA2871}"/>
    <cellStyle name="SAPBEXexcGood1 10 2" xfId="11236" xr:uid="{203F4CAB-85AE-4F4F-9BB6-177C162155DB}"/>
    <cellStyle name="SAPBEXexcGood1 10 3" xfId="16409" xr:uid="{2EC13540-B07A-4831-B7AA-1607FBBC2AFE}"/>
    <cellStyle name="SAPBEXexcGood1 10 4" xfId="15902" xr:uid="{10E44EC3-A3EA-438E-8131-BF50E87C7E62}"/>
    <cellStyle name="SAPBEXexcGood1 10 5" xfId="19510" xr:uid="{F163C162-E95E-4DDA-B867-2A33102E0214}"/>
    <cellStyle name="SAPBEXexcGood1 10 6" xfId="23271" xr:uid="{1A51B1B9-A5CE-4389-A3FD-253E5B924E57}"/>
    <cellStyle name="SAPBEXexcGood1 10 7" xfId="27694" xr:uid="{12C1D029-D224-4CC2-9F36-7B2220518901}"/>
    <cellStyle name="SAPBEXexcGood1 10 8" xfId="27263" xr:uid="{28C60604-89BB-4758-9516-97355565B929}"/>
    <cellStyle name="SAPBEXexcGood1 11" xfId="2698" xr:uid="{B912ADC2-665A-4F95-AB51-071B2DF69E02}"/>
    <cellStyle name="SAPBEXexcGood1 11 2" xfId="8425" xr:uid="{730FF06D-2B0E-494A-AA22-B1D867749585}"/>
    <cellStyle name="SAPBEXexcGood1 11 3" xfId="15219" xr:uid="{52310ED1-3517-44B9-996C-D1C863FB676F}"/>
    <cellStyle name="SAPBEXexcGood1 11 4" xfId="15995" xr:uid="{26FB1684-792A-4236-A1A2-E440D20EC991}"/>
    <cellStyle name="SAPBEXexcGood1 11 5" xfId="20804" xr:uid="{46E470A7-7ACD-4CF8-8128-2807576A6682}"/>
    <cellStyle name="SAPBEXexcGood1 11 6" xfId="24465" xr:uid="{E99D9845-67A0-4133-A2EE-9FC0D93593C8}"/>
    <cellStyle name="SAPBEXexcGood1 11 7" xfId="27994" xr:uid="{2DCCBC07-6AAD-4105-8713-7DC7DCF40214}"/>
    <cellStyle name="SAPBEXexcGood1 11 8" xfId="31280" xr:uid="{B0ACB7A1-D6E5-4C44-A659-20FFD7C3F33F}"/>
    <cellStyle name="SAPBEXexcGood1 12" xfId="1909" xr:uid="{8F238FBA-2489-4B86-A0C0-B0EC318CBBA6}"/>
    <cellStyle name="SAPBEXexcGood1 12 2" xfId="10935" xr:uid="{1865443E-16BF-4A12-B424-89F2B2AD2E2C}"/>
    <cellStyle name="SAPBEXexcGood1 12 3" xfId="13245" xr:uid="{E63F4146-F3E5-4FBA-8FC3-829AC86702A6}"/>
    <cellStyle name="SAPBEXexcGood1 12 4" xfId="10880" xr:uid="{1E5726B8-0107-4399-A226-2D4042A5B869}"/>
    <cellStyle name="SAPBEXexcGood1 12 5" xfId="13913" xr:uid="{754915D5-4CED-474F-A153-99D8D68FB9CD}"/>
    <cellStyle name="SAPBEXexcGood1 12 6" xfId="23240" xr:uid="{8D56205F-9FD4-410F-A40E-620DB56D0350}"/>
    <cellStyle name="SAPBEXexcGood1 12 7" xfId="23443" xr:uid="{3460F91D-8BA2-4438-9AF9-6D8E6A6436C7}"/>
    <cellStyle name="SAPBEXexcGood1 12 8" xfId="23634" xr:uid="{CFEADFC7-A0A8-404C-BC13-AFE4DC680539}"/>
    <cellStyle name="SAPBEXexcGood1 13" xfId="3795" xr:uid="{CA0AF933-DAD8-4438-A052-959259261C1D}"/>
    <cellStyle name="SAPBEXexcGood1 13 2" xfId="7869" xr:uid="{20669812-A8E1-4912-860A-BF7243DED795}"/>
    <cellStyle name="SAPBEXexcGood1 13 3" xfId="8371" xr:uid="{B68B80B5-F32E-403D-AE2C-13F95E3455B1}"/>
    <cellStyle name="SAPBEXexcGood1 13 4" xfId="18142" xr:uid="{CBDEC4AA-F6E6-4629-BD24-211A02FC8DDF}"/>
    <cellStyle name="SAPBEXexcGood1 13 5" xfId="21895" xr:uid="{D9007F71-E106-4CDC-96E7-C983CB623F85}"/>
    <cellStyle name="SAPBEXexcGood1 13 6" xfId="25560" xr:uid="{6B93A825-CB9F-49F7-8949-9D9255E5D854}"/>
    <cellStyle name="SAPBEXexcGood1 13 7" xfId="29091" xr:uid="{CF4B3AD2-6010-44C6-8C9E-DE053D015238}"/>
    <cellStyle name="SAPBEXexcGood1 13 8" xfId="32364" xr:uid="{DAD0F07F-C6CA-468F-8C2A-C5FCDDCB8D66}"/>
    <cellStyle name="SAPBEXexcGood1 14" xfId="4413" xr:uid="{111B964C-DB12-4914-8D72-64F31B9079D4}"/>
    <cellStyle name="SAPBEXexcGood1 14 2" xfId="6931" xr:uid="{931C324F-E16B-495E-ACEC-561EE78D0ED8}"/>
    <cellStyle name="SAPBEXexcGood1 14 3" xfId="7763" xr:uid="{A6A97F82-1F60-44F5-B623-7604847DE4D8}"/>
    <cellStyle name="SAPBEXexcGood1 14 4" xfId="18760" xr:uid="{2C2F5149-20D6-423C-9AEC-622405CE0E5E}"/>
    <cellStyle name="SAPBEXexcGood1 14 5" xfId="22512" xr:uid="{D850585F-0035-43AA-8F63-088646DDC73B}"/>
    <cellStyle name="SAPBEXexcGood1 14 6" xfId="26178" xr:uid="{E4BBEEB6-8143-4EA3-A417-ED555D7E4881}"/>
    <cellStyle name="SAPBEXexcGood1 14 7" xfId="29709" xr:uid="{9A73962E-CA17-4111-A133-C5C55A366CB9}"/>
    <cellStyle name="SAPBEXexcGood1 14 8" xfId="32971" xr:uid="{63244FAE-7279-4A58-9D98-5AC819606B97}"/>
    <cellStyle name="SAPBEXexcGood1 15" xfId="4883" xr:uid="{9D003327-1386-4796-AC55-BA0B741C057C}"/>
    <cellStyle name="SAPBEXexcGood1 15 2" xfId="12162" xr:uid="{50470BE2-83E9-4110-8F8F-92421C3EA953}"/>
    <cellStyle name="SAPBEXexcGood1 15 3" xfId="15849" xr:uid="{0584F602-EBAC-4730-AACF-9558147C5C17}"/>
    <cellStyle name="SAPBEXexcGood1 15 4" xfId="19230" xr:uid="{4CBEDB5C-03F3-4CF1-BDFD-7EE84D326F1B}"/>
    <cellStyle name="SAPBEXexcGood1 15 5" xfId="22981" xr:uid="{A5FACF68-2FF9-42C4-A58D-9955E38E0E73}"/>
    <cellStyle name="SAPBEXexcGood1 15 6" xfId="26647" xr:uid="{591D8EEB-23C8-4C84-BB06-697F6A033B92}"/>
    <cellStyle name="SAPBEXexcGood1 15 7" xfId="30179" xr:uid="{90A23B9E-A955-423F-863B-A7D11563EF02}"/>
    <cellStyle name="SAPBEXexcGood1 15 8" xfId="33434" xr:uid="{02B747A6-C538-4BB3-8ACE-4D528CE4678C}"/>
    <cellStyle name="SAPBEXexcGood1 16" xfId="6362" xr:uid="{E1701804-46D1-4963-AC6D-892402136FCD}"/>
    <cellStyle name="SAPBEXexcGood1 16 2" xfId="13260" xr:uid="{31754F51-B77B-40FB-9DE8-D944F025E92A}"/>
    <cellStyle name="SAPBEXexcGood1 16 3" xfId="15927" xr:uid="{CB6E4291-ECD7-4224-A3D2-3221EE60E11C}"/>
    <cellStyle name="SAPBEXexcGood1 16 4" xfId="20607" xr:uid="{54AA8F83-B767-4A65-A9D0-9DFBA58EA3CD}"/>
    <cellStyle name="SAPBEXexcGood1 16 5" xfId="24287" xr:uid="{3668C999-BA32-4683-AB2A-E9CD3DF887B0}"/>
    <cellStyle name="SAPBEXexcGood1 16 6" xfId="27806" xr:uid="{CDC1C4A9-5750-4B7E-925F-8650464BC0B3}"/>
    <cellStyle name="SAPBEXexcGood1 16 7" xfId="31023" xr:uid="{0AD13498-D9A0-402B-81AF-FB052A7A4676}"/>
    <cellStyle name="SAPBEXexcGood1 16 8" xfId="33626" xr:uid="{F9CD229A-9274-4268-8849-C6DD0A5DF106}"/>
    <cellStyle name="SAPBEXexcGood1 17" xfId="10700" xr:uid="{A3B1643C-AE9A-4F74-BD95-010FFD0A97DF}"/>
    <cellStyle name="SAPBEXexcGood1 18" xfId="16878" xr:uid="{08DE0050-690E-40D6-A4E6-63F084235841}"/>
    <cellStyle name="SAPBEXexcGood1 19" xfId="10050" xr:uid="{5CC969B0-44E6-4205-81A1-C11B03397E28}"/>
    <cellStyle name="SAPBEXexcGood1 2" xfId="1157" xr:uid="{EACE75EB-3FE4-4D71-8ED9-7A89239ED251}"/>
    <cellStyle name="SAPBEXexcGood1 2 10" xfId="8480" xr:uid="{3260537A-1C6E-4FC3-91CF-193C17EF6A82}"/>
    <cellStyle name="SAPBEXexcGood1 2 11" xfId="8136" xr:uid="{05E4802A-78FC-4555-B1C7-5D7464A07F0A}"/>
    <cellStyle name="SAPBEXexcGood1 2 12" xfId="7801" xr:uid="{0FA58DAB-254C-4C0F-B76D-C89493BB83EB}"/>
    <cellStyle name="SAPBEXexcGood1 2 13" xfId="19799" xr:uid="{AE4A7681-530F-4BE4-A983-30AAB244DC36}"/>
    <cellStyle name="SAPBEXexcGood1 2 14" xfId="23559" xr:uid="{E642EA02-891F-42C9-99DB-69C432F2A026}"/>
    <cellStyle name="SAPBEXexcGood1 2 15" xfId="27168" xr:uid="{541E60D8-0D86-4003-8065-446186CAF9A0}"/>
    <cellStyle name="SAPBEXexcGood1 2 16" xfId="30627" xr:uid="{DC397D31-9DB9-4E23-A367-51428CC5F821}"/>
    <cellStyle name="SAPBEXexcGood1 2 17" xfId="33832" xr:uid="{824FB37F-86CD-4E8B-B65F-379FFF30B0C1}"/>
    <cellStyle name="SAPBEXexcGood1 2 2" xfId="1158" xr:uid="{ED7A4E2D-E27C-4E78-BE15-9DB65F0A8FCA}"/>
    <cellStyle name="SAPBEXexcGood1 2 2 10" xfId="15574" xr:uid="{A68C0918-00EA-4B0B-88FD-25BA3FF0465C}"/>
    <cellStyle name="SAPBEXexcGood1 2 2 11" xfId="15233" xr:uid="{93DE51E9-1680-49BC-831A-21B203633E73}"/>
    <cellStyle name="SAPBEXexcGood1 2 2 12" xfId="19798" xr:uid="{7EE1721A-ABF9-44E3-BF11-C350E96B79E3}"/>
    <cellStyle name="SAPBEXexcGood1 2 2 13" xfId="23558" xr:uid="{E9963E25-BAA3-4D7D-BDF7-AA2263B9F075}"/>
    <cellStyle name="SAPBEXexcGood1 2 2 14" xfId="27167" xr:uid="{2024B3BA-B7CA-4231-A6F0-E9BB85946362}"/>
    <cellStyle name="SAPBEXexcGood1 2 2 15" xfId="30626" xr:uid="{BDF659D2-A67D-4D4C-90D5-F74AD6A1800C}"/>
    <cellStyle name="SAPBEXexcGood1 2 2 16" xfId="34840" xr:uid="{CC084796-50C7-4120-B6D7-A4654644C79B}"/>
    <cellStyle name="SAPBEXexcGood1 2 2 2" xfId="1670" xr:uid="{E8D52892-1929-457F-9BBC-DC2148C52185}"/>
    <cellStyle name="SAPBEXexcGood1 2 2 2 10" xfId="13241" xr:uid="{72C6F4C5-9463-4BDC-985A-233A76BCA1E2}"/>
    <cellStyle name="SAPBEXexcGood1 2 2 2 11" xfId="20513" xr:uid="{8D69922B-0B9C-46FC-82AA-B22BE1E1E290}"/>
    <cellStyle name="SAPBEXexcGood1 2 2 2 12" xfId="20574" xr:uid="{79932B93-0084-4508-88B8-31B1194A57C4}"/>
    <cellStyle name="SAPBEXexcGood1 2 2 2 13" xfId="7531" xr:uid="{A02286C4-9CC9-499D-976B-59EAD1B0216D}"/>
    <cellStyle name="SAPBEXexcGood1 2 2 2 14" xfId="30496" xr:uid="{C6D15B2D-7325-4A3F-91F2-2EDC7144E541}"/>
    <cellStyle name="SAPBEXexcGood1 2 2 2 2" xfId="2913" xr:uid="{A2C7198F-3A65-4CA2-AF6F-3D5914A8888E}"/>
    <cellStyle name="SAPBEXexcGood1 2 2 2 2 2" xfId="10737" xr:uid="{1E28C91B-5140-4FB0-AE2F-72FF75B9C5CC}"/>
    <cellStyle name="SAPBEXexcGood1 2 2 2 2 3" xfId="8576" xr:uid="{D9EF0ABF-2A24-4F6E-9E98-6B22406DAE92}"/>
    <cellStyle name="SAPBEXexcGood1 2 2 2 2 4" xfId="17261" xr:uid="{5B4572AB-4F7F-47B4-A075-CF11918F8D54}"/>
    <cellStyle name="SAPBEXexcGood1 2 2 2 2 5" xfId="21019" xr:uid="{E55E2D52-5542-4F74-80E5-57D205350803}"/>
    <cellStyle name="SAPBEXexcGood1 2 2 2 2 6" xfId="24680" xr:uid="{615ED8AA-E924-4BA7-BC6D-3F8DC475387E}"/>
    <cellStyle name="SAPBEXexcGood1 2 2 2 2 7" xfId="28209" xr:uid="{16000BBB-8FC5-40D5-96FE-DADEB49E3A9C}"/>
    <cellStyle name="SAPBEXexcGood1 2 2 2 2 8" xfId="31495" xr:uid="{1A854E6C-603D-4001-BFA2-5ED876BDA531}"/>
    <cellStyle name="SAPBEXexcGood1 2 2 2 3" xfId="3419" xr:uid="{C25EF69D-A85B-425C-9F72-79E6F76EB75A}"/>
    <cellStyle name="SAPBEXexcGood1 2 2 2 3 2" xfId="10252" xr:uid="{66AD922D-EE0D-4893-AE52-B60596713C00}"/>
    <cellStyle name="SAPBEXexcGood1 2 2 2 3 3" xfId="14317" xr:uid="{D7E492AC-0225-4122-A000-9B43F949D78D}"/>
    <cellStyle name="SAPBEXexcGood1 2 2 2 3 4" xfId="17766" xr:uid="{66FD8ECF-A3C3-46F2-9E17-A12C8D77BCFE}"/>
    <cellStyle name="SAPBEXexcGood1 2 2 2 3 5" xfId="21522" xr:uid="{9B4AF05D-7D79-4509-84C8-57152225508E}"/>
    <cellStyle name="SAPBEXexcGood1 2 2 2 3 6" xfId="25184" xr:uid="{244913BE-1CE5-48AB-A474-CB54ADAE5310}"/>
    <cellStyle name="SAPBEXexcGood1 2 2 2 3 7" xfId="28715" xr:uid="{8CD74175-7462-4DBE-81B3-43CE37B899EE}"/>
    <cellStyle name="SAPBEXexcGood1 2 2 2 3 8" xfId="31994" xr:uid="{E3152534-8329-47BE-8CCC-6BE62579B399}"/>
    <cellStyle name="SAPBEXexcGood1 2 2 2 4" xfId="2179" xr:uid="{627A3496-EDC3-42BF-988B-4FB66471788F}"/>
    <cellStyle name="SAPBEXexcGood1 2 2 2 4 2" xfId="11272" xr:uid="{674BCC04-221B-4B6C-8393-F652FC63247D}"/>
    <cellStyle name="SAPBEXexcGood1 2 2 2 4 3" xfId="16378" xr:uid="{89907DEF-ACC0-40F0-9369-D23CC5459258}"/>
    <cellStyle name="SAPBEXexcGood1 2 2 2 4 4" xfId="14015" xr:uid="{E0AF5AAF-C4E2-465F-939F-173D27B2B70F}"/>
    <cellStyle name="SAPBEXexcGood1 2 2 2 4 5" xfId="14194" xr:uid="{4ABFD41E-F81E-477E-957C-3295A56E6EEB}"/>
    <cellStyle name="SAPBEXexcGood1 2 2 2 4 6" xfId="23213" xr:uid="{6D541B1D-005E-4E94-AC3D-4AB8FD493536}"/>
    <cellStyle name="SAPBEXexcGood1 2 2 2 4 7" xfId="23821" xr:uid="{D3F45D02-A23A-4707-B82C-656C692E7707}"/>
    <cellStyle name="SAPBEXexcGood1 2 2 2 4 8" xfId="30386" xr:uid="{94D951A3-0F19-491A-93F1-A61FF95D73A6}"/>
    <cellStyle name="SAPBEXexcGood1 2 2 2 5" xfId="3826" xr:uid="{CEE488F3-C9D7-43EF-91EC-9A75E7BE9966}"/>
    <cellStyle name="SAPBEXexcGood1 2 2 2 5 2" xfId="12727" xr:uid="{BB18C3ED-F6ED-4D50-B85B-384B9940B085}"/>
    <cellStyle name="SAPBEXexcGood1 2 2 2 5 3" xfId="8456" xr:uid="{BFE03B27-95DF-40EB-8D45-7D21C27DB856}"/>
    <cellStyle name="SAPBEXexcGood1 2 2 2 5 4" xfId="18173" xr:uid="{613CFF0E-B314-4D7F-B877-5081978A4439}"/>
    <cellStyle name="SAPBEXexcGood1 2 2 2 5 5" xfId="21926" xr:uid="{B1582044-4FAC-4B90-9225-086610ADB24A}"/>
    <cellStyle name="SAPBEXexcGood1 2 2 2 5 6" xfId="25591" xr:uid="{209B6BB4-ACAE-4126-BD65-7B967D896C5D}"/>
    <cellStyle name="SAPBEXexcGood1 2 2 2 5 7" xfId="29122" xr:uid="{33155E80-408A-4776-BD07-AFCC8333BDD6}"/>
    <cellStyle name="SAPBEXexcGood1 2 2 2 5 8" xfId="32394" xr:uid="{9DA7B209-1D21-46E6-9D79-3A6E4A741F1B}"/>
    <cellStyle name="SAPBEXexcGood1 2 2 2 6" xfId="3571" xr:uid="{17936B1A-C5AC-4FE7-A8FE-17F9168D3D4C}"/>
    <cellStyle name="SAPBEXexcGood1 2 2 2 6 2" xfId="8641" xr:uid="{28567D4C-19CB-4BC4-8897-4E951E00EE01}"/>
    <cellStyle name="SAPBEXexcGood1 2 2 2 6 3" xfId="14293" xr:uid="{39C5A9CE-22B6-4D6D-8EE6-AE4F321B63F3}"/>
    <cellStyle name="SAPBEXexcGood1 2 2 2 6 4" xfId="17918" xr:uid="{83C61407-2934-4273-9892-DE8637E133BF}"/>
    <cellStyle name="SAPBEXexcGood1 2 2 2 6 5" xfId="21674" xr:uid="{A4F3BAA9-9FE6-4DB6-952E-02DEAFA5A24D}"/>
    <cellStyle name="SAPBEXexcGood1 2 2 2 6 6" xfId="25336" xr:uid="{632B9B23-E4F3-48D6-844C-61C5E5179217}"/>
    <cellStyle name="SAPBEXexcGood1 2 2 2 6 7" xfId="28867" xr:uid="{7E0D8626-4E3B-4110-9D69-B34BD673B880}"/>
    <cellStyle name="SAPBEXexcGood1 2 2 2 6 8" xfId="32145" xr:uid="{CB3D67A1-23BD-41E5-9DB3-AC2300F93D99}"/>
    <cellStyle name="SAPBEXexcGood1 2 2 2 7" xfId="4645" xr:uid="{6452C3FB-FB90-4244-A955-ADF8E3CC7330}"/>
    <cellStyle name="SAPBEXexcGood1 2 2 2 7 2" xfId="12395" xr:uid="{44A81867-2BBB-4984-8A30-A4DF38A0CCB2}"/>
    <cellStyle name="SAPBEXexcGood1 2 2 2 7 3" xfId="11691" xr:uid="{7FDCDF1F-F683-4C75-A84D-5CE04B6E7514}"/>
    <cellStyle name="SAPBEXexcGood1 2 2 2 7 4" xfId="18992" xr:uid="{74585307-7BB7-4FF7-AA9B-178E5C853756}"/>
    <cellStyle name="SAPBEXexcGood1 2 2 2 7 5" xfId="22744" xr:uid="{C56F59EA-F76B-42E0-A095-FC6F0DBE613E}"/>
    <cellStyle name="SAPBEXexcGood1 2 2 2 7 6" xfId="26409" xr:uid="{619D9F7C-8AC7-416C-81BF-C1F30399A282}"/>
    <cellStyle name="SAPBEXexcGood1 2 2 2 7 7" xfId="29941" xr:uid="{F9295E1E-62FA-460E-8FB9-8540963F3E5E}"/>
    <cellStyle name="SAPBEXexcGood1 2 2 2 7 8" xfId="33201" xr:uid="{3ABCA1B8-06FC-4917-A603-124BB63BBADC}"/>
    <cellStyle name="SAPBEXexcGood1 2 2 2 8" xfId="10463" xr:uid="{8CD41C3E-36D1-448D-AF8C-62B0F6F40509}"/>
    <cellStyle name="SAPBEXexcGood1 2 2 2 9" xfId="16662" xr:uid="{F8674FD3-CBCF-4CAC-90ED-3059B2290ADA}"/>
    <cellStyle name="SAPBEXexcGood1 2 2 3" xfId="2439" xr:uid="{DAD032EA-79F0-402F-A31B-3D683154FD6A}"/>
    <cellStyle name="SAPBEXexcGood1 2 2 3 2" xfId="7938" xr:uid="{F45CA493-9CDC-4CF3-9F95-3204CF772796}"/>
    <cellStyle name="SAPBEXexcGood1 2 2 3 3" xfId="15457" xr:uid="{29E42344-C1EC-4DDA-BC19-9D01C8162CB3}"/>
    <cellStyle name="SAPBEXexcGood1 2 2 3 4" xfId="7820" xr:uid="{FD6B62BE-93C3-4F91-9114-3DA9BBB1369A}"/>
    <cellStyle name="SAPBEXexcGood1 2 2 3 5" xfId="19402" xr:uid="{85F1F59F-E906-4D2D-868A-6DC00DBAC120}"/>
    <cellStyle name="SAPBEXexcGood1 2 2 3 6" xfId="23166" xr:uid="{DE59D30F-DAFE-4EEC-850B-CD01F2BEAFFA}"/>
    <cellStyle name="SAPBEXexcGood1 2 2 3 7" xfId="26814" xr:uid="{E2D52F15-5E6B-4EFF-AAA4-24226FAE5995}"/>
    <cellStyle name="SAPBEXexcGood1 2 2 3 8" xfId="30275" xr:uid="{A8EAC3B8-2637-45F0-87FF-9853A3067FD3}"/>
    <cellStyle name="SAPBEXexcGood1 2 2 4" xfId="1878" xr:uid="{B0520461-AEF8-448A-A450-4BC889DB6C50}"/>
    <cellStyle name="SAPBEXexcGood1 2 2 4 2" xfId="8858" xr:uid="{A3C338B4-8DB9-4905-9E39-518B88D02486}"/>
    <cellStyle name="SAPBEXexcGood1 2 2 4 3" xfId="14769" xr:uid="{F425D518-9930-497D-A1E4-EB149398ECF8}"/>
    <cellStyle name="SAPBEXexcGood1 2 2 4 4" xfId="14065" xr:uid="{D1766BA8-F39D-490A-8E35-02963776B6CA}"/>
    <cellStyle name="SAPBEXexcGood1 2 2 4 5" xfId="19278" xr:uid="{0A481CFD-C5D0-45DE-A87A-1B2DFA0C8AF4}"/>
    <cellStyle name="SAPBEXexcGood1 2 2 4 6" xfId="23253" xr:uid="{D756E543-15DB-4983-8603-6F68662FF26F}"/>
    <cellStyle name="SAPBEXexcGood1 2 2 4 7" xfId="23303" xr:uid="{EFAD311C-4601-483E-A68E-BF29479E2302}"/>
    <cellStyle name="SAPBEXexcGood1 2 2 4 8" xfId="27279" xr:uid="{0DF16E36-3072-4D92-8576-A6D72E4D13FF}"/>
    <cellStyle name="SAPBEXexcGood1 2 2 5" xfId="3083" xr:uid="{D9D39471-007C-4448-B4F6-B1D928A3E514}"/>
    <cellStyle name="SAPBEXexcGood1 2 2 5 2" xfId="10804" xr:uid="{C76624AF-89A0-49D7-96EC-D3C7E460F13E}"/>
    <cellStyle name="SAPBEXexcGood1 2 2 5 3" xfId="11728" xr:uid="{56D87B2F-7FA3-4133-88A9-DAD1B1ABC37A}"/>
    <cellStyle name="SAPBEXexcGood1 2 2 5 4" xfId="17430" xr:uid="{7B9010DF-4F89-48E8-B0C6-590FC3C37E15}"/>
    <cellStyle name="SAPBEXexcGood1 2 2 5 5" xfId="21188" xr:uid="{77E7800E-D7E7-4472-B802-4FC2EEC274C6}"/>
    <cellStyle name="SAPBEXexcGood1 2 2 5 6" xfId="24849" xr:uid="{7ED92550-F718-4196-81AF-AE06B8E95E10}"/>
    <cellStyle name="SAPBEXexcGood1 2 2 5 7" xfId="28379" xr:uid="{4CE857BE-E8E9-49ED-9404-64AC1671B48A}"/>
    <cellStyle name="SAPBEXexcGood1 2 2 5 8" xfId="31664" xr:uid="{D0278737-A2F9-4C90-AC84-AB9F28005569}"/>
    <cellStyle name="SAPBEXexcGood1 2 2 6" xfId="4293" xr:uid="{271B7314-AA8B-41DA-88F1-C243FF6573D5}"/>
    <cellStyle name="SAPBEXexcGood1 2 2 6 2" xfId="12635" xr:uid="{55361142-1544-43D3-8197-40F8B4E68C63}"/>
    <cellStyle name="SAPBEXexcGood1 2 2 6 3" xfId="15727" xr:uid="{CF5203F1-352F-426D-96BE-EC23E858C62B}"/>
    <cellStyle name="SAPBEXexcGood1 2 2 6 4" xfId="18640" xr:uid="{A419CE5F-627B-47A5-96D1-54D09607BBA4}"/>
    <cellStyle name="SAPBEXexcGood1 2 2 6 5" xfId="22392" xr:uid="{6086B143-2E26-404C-AC5E-E4730139907F}"/>
    <cellStyle name="SAPBEXexcGood1 2 2 6 6" xfId="26058" xr:uid="{078229A4-894B-4CF5-9F76-B833E63741C5}"/>
    <cellStyle name="SAPBEXexcGood1 2 2 6 7" xfId="29589" xr:uid="{A2481033-9969-4C38-8A2E-BF9090CF3ACB}"/>
    <cellStyle name="SAPBEXexcGood1 2 2 6 8" xfId="32852" xr:uid="{C743EF4E-E75F-4D6C-86CF-949087B11558}"/>
    <cellStyle name="SAPBEXexcGood1 2 2 7" xfId="3201" xr:uid="{06F4331E-5FD8-4020-A1F2-44BF7F90FADD}"/>
    <cellStyle name="SAPBEXexcGood1 2 2 7 2" xfId="9868" xr:uid="{CD5395F7-2277-49F9-910F-2E01101DDC8A}"/>
    <cellStyle name="SAPBEXexcGood1 2 2 7 3" xfId="8079" xr:uid="{8C84EC0A-9E38-4DC1-A6E1-BEAFF098D4D3}"/>
    <cellStyle name="SAPBEXexcGood1 2 2 7 4" xfId="17548" xr:uid="{6001E3FA-9F6F-40E4-A980-43F6EB080B00}"/>
    <cellStyle name="SAPBEXexcGood1 2 2 7 5" xfId="21304" xr:uid="{85F7FADB-03E0-4F9C-B490-DD7CDA8725D4}"/>
    <cellStyle name="SAPBEXexcGood1 2 2 7 6" xfId="24966" xr:uid="{A2E330F8-4E57-4937-80CD-B493B0B2C3D2}"/>
    <cellStyle name="SAPBEXexcGood1 2 2 7 7" xfId="28497" xr:uid="{BE91F85F-4BB2-475F-825E-2B5F9233C683}"/>
    <cellStyle name="SAPBEXexcGood1 2 2 7 8" xfId="31777" xr:uid="{C0F60ED4-6E9F-4C00-89B6-441999658E66}"/>
    <cellStyle name="SAPBEXexcGood1 2 2 8" xfId="4724" xr:uid="{923192C7-2397-4B1E-B3E7-EDBDB17194D6}"/>
    <cellStyle name="SAPBEXexcGood1 2 2 8 2" xfId="12321" xr:uid="{8DD453FD-82D5-4DE5-AC54-A4A1080CFC4F}"/>
    <cellStyle name="SAPBEXexcGood1 2 2 8 3" xfId="16782" xr:uid="{BEF566F9-D378-4783-A323-702A218C55B9}"/>
    <cellStyle name="SAPBEXexcGood1 2 2 8 4" xfId="19071" xr:uid="{10A9A7D5-D6D3-4849-BFCA-0AF5E9B7EBC9}"/>
    <cellStyle name="SAPBEXexcGood1 2 2 8 5" xfId="22823" xr:uid="{09961D61-4E04-439B-8963-B999F81A059E}"/>
    <cellStyle name="SAPBEXexcGood1 2 2 8 6" xfId="26488" xr:uid="{E73531A9-851C-482B-B9E1-B7A2DA141AE2}"/>
    <cellStyle name="SAPBEXexcGood1 2 2 8 7" xfId="30020" xr:uid="{428E91B2-FD51-4BF6-B770-3EA42A71F0AF}"/>
    <cellStyle name="SAPBEXexcGood1 2 2 8 8" xfId="33279" xr:uid="{DBD614B1-EAF4-4BE6-B9DF-7F26767201E5}"/>
    <cellStyle name="SAPBEXexcGood1 2 2 9" xfId="13111" xr:uid="{487542DF-8BF8-4671-BDE2-A6E2F1C04E6D}"/>
    <cellStyle name="SAPBEXexcGood1 2 3" xfId="1669" xr:uid="{B659334D-1B42-4C13-B80F-D5660A981DA5}"/>
    <cellStyle name="SAPBEXexcGood1 2 3 10" xfId="13714" xr:uid="{D392F08C-2681-4F0E-8EC4-18A1506A009A}"/>
    <cellStyle name="SAPBEXexcGood1 2 3 11" xfId="19597" xr:uid="{84F18B83-6426-4A1F-AE21-ABD9B88FB873}"/>
    <cellStyle name="SAPBEXexcGood1 2 3 12" xfId="24190" xr:uid="{AA28B406-9111-4C09-B4F0-66877970E04E}"/>
    <cellStyle name="SAPBEXexcGood1 2 3 13" xfId="27008" xr:uid="{27334EC2-2615-44F1-B2C9-474FB55C70C4}"/>
    <cellStyle name="SAPBEXexcGood1 2 3 14" xfId="30898" xr:uid="{78F3F23D-B27B-4F48-A8F4-CDEAD8377307}"/>
    <cellStyle name="SAPBEXexcGood1 2 3 15" xfId="35074" xr:uid="{114152C4-CF48-4E17-9998-535229DC3631}"/>
    <cellStyle name="SAPBEXexcGood1 2 3 2" xfId="2912" xr:uid="{4FF39B23-DD6B-4466-BE61-E1ED6878E096}"/>
    <cellStyle name="SAPBEXexcGood1 2 3 2 2" xfId="11186" xr:uid="{3D4F4D01-4B47-4884-BAB6-065482A4362E}"/>
    <cellStyle name="SAPBEXexcGood1 2 3 2 3" xfId="8473" xr:uid="{2C76A1A4-135D-4751-BC88-51B9A747DF11}"/>
    <cellStyle name="SAPBEXexcGood1 2 3 2 4" xfId="17260" xr:uid="{7F46A538-2647-4B50-B0EA-DA4969FDFACB}"/>
    <cellStyle name="SAPBEXexcGood1 2 3 2 5" xfId="21018" xr:uid="{CAD2C49F-BEEE-4C75-AC90-CF1DE27975F8}"/>
    <cellStyle name="SAPBEXexcGood1 2 3 2 6" xfId="24679" xr:uid="{AB29995E-A033-4B68-ABBE-BE3176B4D860}"/>
    <cellStyle name="SAPBEXexcGood1 2 3 2 7" xfId="28208" xr:uid="{9A8E146D-5B31-45F0-919B-C1A78CC66222}"/>
    <cellStyle name="SAPBEXexcGood1 2 3 2 8" xfId="31494" xr:uid="{A469B1EB-E3FA-46D4-BCD4-65815555C49B}"/>
    <cellStyle name="SAPBEXexcGood1 2 3 3" xfId="3418" xr:uid="{4A83C7F4-335B-47DD-8B2C-997CDC7B5364}"/>
    <cellStyle name="SAPBEXexcGood1 2 3 3 2" xfId="8816" xr:uid="{87B635BC-E1B2-4780-9A25-7673B6B48C00}"/>
    <cellStyle name="SAPBEXexcGood1 2 3 3 3" xfId="9595" xr:uid="{A8F41D95-D75C-45AC-AD4F-A1045C2DB634}"/>
    <cellStyle name="SAPBEXexcGood1 2 3 3 4" xfId="17765" xr:uid="{63574599-5FD3-4329-931C-804B78D4707E}"/>
    <cellStyle name="SAPBEXexcGood1 2 3 3 5" xfId="21521" xr:uid="{571DB67E-681E-4D5D-AA20-4AF25882D490}"/>
    <cellStyle name="SAPBEXexcGood1 2 3 3 6" xfId="25183" xr:uid="{D79B7DB5-3879-4737-BF2D-89E1A99481AB}"/>
    <cellStyle name="SAPBEXexcGood1 2 3 3 7" xfId="28714" xr:uid="{C5DCD1A1-42C2-48FD-A6DF-1A00EA3293AE}"/>
    <cellStyle name="SAPBEXexcGood1 2 3 3 8" xfId="31993" xr:uid="{C58A5534-4010-437D-87C5-39DA7CFDB133}"/>
    <cellStyle name="SAPBEXexcGood1 2 3 4" xfId="3609" xr:uid="{E650800E-B22C-4EB2-9B00-1788FEA662A6}"/>
    <cellStyle name="SAPBEXexcGood1 2 3 4 2" xfId="7451" xr:uid="{9EAA8113-D5EF-4C77-A749-CC9546C34BCA}"/>
    <cellStyle name="SAPBEXexcGood1 2 3 4 3" xfId="15055" xr:uid="{B50C5BC5-1C4D-44AA-9BA2-6AF753DE8CFF}"/>
    <cellStyle name="SAPBEXexcGood1 2 3 4 4" xfId="17956" xr:uid="{3A759650-7B92-44E3-970D-41E5EE3AADE7}"/>
    <cellStyle name="SAPBEXexcGood1 2 3 4 5" xfId="21712" xr:uid="{DF56CA34-ECE1-4176-BBB9-0E33E10E00F5}"/>
    <cellStyle name="SAPBEXexcGood1 2 3 4 6" xfId="25374" xr:uid="{4A730410-0B9F-456D-8DE6-FBF4C85A7414}"/>
    <cellStyle name="SAPBEXexcGood1 2 3 4 7" xfId="28905" xr:uid="{473A107E-54D7-4053-853E-DC833F5272E6}"/>
    <cellStyle name="SAPBEXexcGood1 2 3 4 8" xfId="32182" xr:uid="{94EF2346-337D-45D2-8247-19B43CEFDE48}"/>
    <cellStyle name="SAPBEXexcGood1 2 3 5" xfId="3902" xr:uid="{09F1FDAF-20A0-4250-A6DC-71E34CE1014D}"/>
    <cellStyle name="SAPBEXexcGood1 2 3 5 2" xfId="11002" xr:uid="{74D81B10-3E64-4087-ABAD-1ED2AE6F7DBB}"/>
    <cellStyle name="SAPBEXexcGood1 2 3 5 3" xfId="16562" xr:uid="{74B19E8A-F4D3-49A9-BCFB-45C5C4792BD6}"/>
    <cellStyle name="SAPBEXexcGood1 2 3 5 4" xfId="18249" xr:uid="{77D46187-5CD7-4821-B390-7A71FDBC67FB}"/>
    <cellStyle name="SAPBEXexcGood1 2 3 5 5" xfId="22002" xr:uid="{120A9FF8-6B82-466C-853A-1568403F24A4}"/>
    <cellStyle name="SAPBEXexcGood1 2 3 5 6" xfId="25667" xr:uid="{B2BB5D43-1895-45E0-A103-88FA9E9AD816}"/>
    <cellStyle name="SAPBEXexcGood1 2 3 5 7" xfId="29198" xr:uid="{2183F54B-E2FD-4C27-9879-2282D1B19F3E}"/>
    <cellStyle name="SAPBEXexcGood1 2 3 5 8" xfId="32467" xr:uid="{3BDECA7C-72EE-4FD1-9FB7-93A14F7E6752}"/>
    <cellStyle name="SAPBEXexcGood1 2 3 6" xfId="2316" xr:uid="{5A8CE6C7-3DED-413C-8A1D-96A9F208579D}"/>
    <cellStyle name="SAPBEXexcGood1 2 3 6 2" xfId="11618" xr:uid="{51958DDF-287A-478F-92C6-696DE7A3F6CE}"/>
    <cellStyle name="SAPBEXexcGood1 2 3 6 3" xfId="16050" xr:uid="{340E6920-FA04-4CC2-AC52-2EAD4ED274E0}"/>
    <cellStyle name="SAPBEXexcGood1 2 3 6 4" xfId="9485" xr:uid="{AA5D214C-9303-4DF1-80BA-9381CE335DF5}"/>
    <cellStyle name="SAPBEXexcGood1 2 3 6 5" xfId="16215" xr:uid="{75B4F6FE-0B2C-4E91-B383-DFEFB97983F1}"/>
    <cellStyle name="SAPBEXexcGood1 2 3 6 6" xfId="20148" xr:uid="{C5802EDB-3657-4A59-89DF-3FA268F71D34}"/>
    <cellStyle name="SAPBEXexcGood1 2 3 6 7" xfId="24382" xr:uid="{2ED53C9D-5DEF-4991-9DBA-1421C3029353}"/>
    <cellStyle name="SAPBEXexcGood1 2 3 6 8" xfId="27532" xr:uid="{0432B62B-B31C-43D4-963F-251BDA70F0EE}"/>
    <cellStyle name="SAPBEXexcGood1 2 3 7" xfId="4840" xr:uid="{EBFEB912-7947-4EA4-99BF-B5C5ADFCA5B5}"/>
    <cellStyle name="SAPBEXexcGood1 2 3 7 2" xfId="12205" xr:uid="{5654A080-E883-4942-A2E8-DF2EA2689E11}"/>
    <cellStyle name="SAPBEXexcGood1 2 3 7 3" xfId="16825" xr:uid="{2D21B074-79B2-4365-856A-27F8E43723AD}"/>
    <cellStyle name="SAPBEXexcGood1 2 3 7 4" xfId="19187" xr:uid="{B06D307A-076E-43A8-BD79-C91F45B1BE98}"/>
    <cellStyle name="SAPBEXexcGood1 2 3 7 5" xfId="22938" xr:uid="{8B122F72-CE18-4AB3-874F-529611C4B669}"/>
    <cellStyle name="SAPBEXexcGood1 2 3 7 6" xfId="26604" xr:uid="{8A5C5544-5050-48B1-A854-2A81D1729399}"/>
    <cellStyle name="SAPBEXexcGood1 2 3 7 7" xfId="30136" xr:uid="{C138B374-E51A-4871-BEE1-F82A9C8767D2}"/>
    <cellStyle name="SAPBEXexcGood1 2 3 7 8" xfId="33393" xr:uid="{F98BC82B-94DB-41F8-B737-09BCD38B5E33}"/>
    <cellStyle name="SAPBEXexcGood1 2 3 8" xfId="10867" xr:uid="{DFE44057-5CEA-4188-B178-A3A768A52053}"/>
    <cellStyle name="SAPBEXexcGood1 2 3 9" xfId="9765" xr:uid="{77153463-312E-48F6-9407-428DC218BB6D}"/>
    <cellStyle name="SAPBEXexcGood1 2 4" xfId="2438" xr:uid="{1BF9922D-8ED9-4889-B2DA-1EB450A398D3}"/>
    <cellStyle name="SAPBEXexcGood1 2 4 2" xfId="8437" xr:uid="{2DDBD77B-3495-4E64-85AA-748A8DD350A5}"/>
    <cellStyle name="SAPBEXexcGood1 2 4 3" xfId="10473" xr:uid="{BC23B68B-5645-4E78-B116-C0FFA1394A38}"/>
    <cellStyle name="SAPBEXexcGood1 2 4 4" xfId="9696" xr:uid="{6AC18F5C-5FB0-4305-A5E0-FE5D96F6D709}"/>
    <cellStyle name="SAPBEXexcGood1 2 4 5" xfId="19403" xr:uid="{D859B108-9744-4463-9C96-885C1318C307}"/>
    <cellStyle name="SAPBEXexcGood1 2 4 6" xfId="20118" xr:uid="{4C14C5B2-10BD-4643-A3CE-0AF87212E473}"/>
    <cellStyle name="SAPBEXexcGood1 2 4 7" xfId="26815" xr:uid="{420A5AD3-2947-4039-A5B9-6EA7F95B3BE4}"/>
    <cellStyle name="SAPBEXexcGood1 2 4 8" xfId="30276" xr:uid="{1ECB2D25-B702-4FE0-B287-6C599C922D34}"/>
    <cellStyle name="SAPBEXexcGood1 2 4 9" xfId="34624" xr:uid="{976EBE5E-CC7C-43FF-B239-E6B2B51189DA}"/>
    <cellStyle name="SAPBEXexcGood1 2 5" xfId="2094" xr:uid="{468D5A86-3AE8-49F0-93D2-F2AA2F271A41}"/>
    <cellStyle name="SAPBEXexcGood1 2 5 2" xfId="10179" xr:uid="{81CD2E55-DC62-4F95-A768-81868C720DDD}"/>
    <cellStyle name="SAPBEXexcGood1 2 5 3" xfId="14025" xr:uid="{8A16F694-6BA4-4D0A-919E-C384EC5446AD}"/>
    <cellStyle name="SAPBEXexcGood1 2 5 4" xfId="14998" xr:uid="{12A97C77-CCB1-4A59-B062-7E6E486DC996}"/>
    <cellStyle name="SAPBEXexcGood1 2 5 5" xfId="15260" xr:uid="{841609A3-4419-4EB2-821F-D08B981CB794}"/>
    <cellStyle name="SAPBEXexcGood1 2 5 6" xfId="20033" xr:uid="{C3423F01-4223-45C9-A148-A0D3F92C72D3}"/>
    <cellStyle name="SAPBEXexcGood1 2 5 7" xfId="11725" xr:uid="{9BA6596C-42CD-496A-A603-8DEF32DB9E2D}"/>
    <cellStyle name="SAPBEXexcGood1 2 5 8" xfId="27375" xr:uid="{26E12816-7CA6-4D8B-82BF-08DF098691A1}"/>
    <cellStyle name="SAPBEXexcGood1 2 5 9" xfId="34209" xr:uid="{0DA9223F-2929-4D93-9FAB-4B0B26D65B02}"/>
    <cellStyle name="SAPBEXexcGood1 2 6" xfId="3096" xr:uid="{2B40B94E-27AA-474E-A939-55677B1AB00A}"/>
    <cellStyle name="SAPBEXexcGood1 2 6 2" xfId="10976" xr:uid="{C04F1CD9-B89D-42C5-88D7-3726F26884F5}"/>
    <cellStyle name="SAPBEXexcGood1 2 6 3" xfId="7283" xr:uid="{1B8FE3E9-9223-44A9-AF60-F2669587AE14}"/>
    <cellStyle name="SAPBEXexcGood1 2 6 4" xfId="17443" xr:uid="{A2F8F4DA-CEF5-4EF4-9C1B-5AD382C52F5E}"/>
    <cellStyle name="SAPBEXexcGood1 2 6 5" xfId="21200" xr:uid="{FC72DBA6-C0A2-4C91-9C87-3667A427DEC1}"/>
    <cellStyle name="SAPBEXexcGood1 2 6 6" xfId="24862" xr:uid="{FAB333CA-4A6C-473C-8A38-A043E78856C4}"/>
    <cellStyle name="SAPBEXexcGood1 2 6 7" xfId="28392" xr:uid="{9597A0EE-88C5-4B8F-BD44-889E5F31FCEC}"/>
    <cellStyle name="SAPBEXexcGood1 2 6 8" xfId="31675" xr:uid="{915C3D8C-455B-4D2C-97F0-898B3103D845}"/>
    <cellStyle name="SAPBEXexcGood1 2 7" xfId="3580" xr:uid="{CAA6E710-00CF-4427-88F3-7D1166989C17}"/>
    <cellStyle name="SAPBEXexcGood1 2 7 2" xfId="7877" xr:uid="{5FFBE329-EF01-4B36-9AC5-A3E0B431C69E}"/>
    <cellStyle name="SAPBEXexcGood1 2 7 3" xfId="7813" xr:uid="{7F2BECA4-E8DB-4DA8-AA8B-C835F5082D04}"/>
    <cellStyle name="SAPBEXexcGood1 2 7 4" xfId="17927" xr:uid="{E8357310-FEEC-4E0E-9C57-94D3F11A25B4}"/>
    <cellStyle name="SAPBEXexcGood1 2 7 5" xfId="21683" xr:uid="{B88583D6-4B39-4A4D-82B1-5B23A658D3EB}"/>
    <cellStyle name="SAPBEXexcGood1 2 7 6" xfId="25345" xr:uid="{307168E4-3369-4B85-97C5-6520A5AE8ABF}"/>
    <cellStyle name="SAPBEXexcGood1 2 7 7" xfId="28876" xr:uid="{9D901704-2A65-42DE-8C54-1514E4F3B14C}"/>
    <cellStyle name="SAPBEXexcGood1 2 7 8" xfId="32154" xr:uid="{0675C498-70C9-4DF4-B7BD-26BA50C68AE2}"/>
    <cellStyle name="SAPBEXexcGood1 2 8" xfId="2739" xr:uid="{4EEE0D13-0D7B-4CB1-9204-CE7CA8CA7D8F}"/>
    <cellStyle name="SAPBEXexcGood1 2 8 2" xfId="11383" xr:uid="{F505A75A-C0A1-48EF-B12C-F1442711175C}"/>
    <cellStyle name="SAPBEXexcGood1 2 8 3" xfId="7702" xr:uid="{5A2EF7D8-8BA9-45F9-8BF3-FA1FD0D72644}"/>
    <cellStyle name="SAPBEXexcGood1 2 8 4" xfId="17087" xr:uid="{91F11CB6-9AAE-4419-91C3-C33401D37D91}"/>
    <cellStyle name="SAPBEXexcGood1 2 8 5" xfId="20845" xr:uid="{906B2009-E080-49F0-9FDD-D03B554D4954}"/>
    <cellStyle name="SAPBEXexcGood1 2 8 6" xfId="24506" xr:uid="{94783FCA-9FC4-4BC9-8050-CD148DEDB0F3}"/>
    <cellStyle name="SAPBEXexcGood1 2 8 7" xfId="28035" xr:uid="{477BE623-F864-4B92-A94F-E214B87E1F3D}"/>
    <cellStyle name="SAPBEXexcGood1 2 8 8" xfId="31321" xr:uid="{93927DEB-D045-4127-B810-585190A98732}"/>
    <cellStyle name="SAPBEXexcGood1 2 9" xfId="4667" xr:uid="{047BCD48-9308-43B4-85D1-7E16A98ADAEA}"/>
    <cellStyle name="SAPBEXexcGood1 2 9 2" xfId="12376" xr:uid="{7C716F61-8A86-4AB9-900B-7379989FD029}"/>
    <cellStyle name="SAPBEXexcGood1 2 9 3" xfId="7655" xr:uid="{795F479B-4310-4670-9EEF-38D6DE28DCF7}"/>
    <cellStyle name="SAPBEXexcGood1 2 9 4" xfId="19014" xr:uid="{BEEC0461-ECBE-46C4-BE50-DDF1CC987E5B}"/>
    <cellStyle name="SAPBEXexcGood1 2 9 5" xfId="22766" xr:uid="{6A4ACE8D-478E-40A7-903E-98F58163BD5C}"/>
    <cellStyle name="SAPBEXexcGood1 2 9 6" xfId="26431" xr:uid="{2B1238A7-3FEA-4A86-9AB9-07B4190EFA6E}"/>
    <cellStyle name="SAPBEXexcGood1 2 9 7" xfId="29963" xr:uid="{F7DD552E-F100-4918-A0EB-A6B8119B1480}"/>
    <cellStyle name="SAPBEXexcGood1 2 9 8" xfId="33222" xr:uid="{7FBA9D64-086F-4A70-9ACE-83577F1F3A86}"/>
    <cellStyle name="SAPBEXexcGood1 20" xfId="9735" xr:uid="{AB2A7258-53AE-47E2-B175-8CCAE85E2FF4}"/>
    <cellStyle name="SAPBEXexcGood1 21" xfId="20558" xr:uid="{4968C45C-DB67-403C-8C4C-C73AAC58CAAD}"/>
    <cellStyle name="SAPBEXexcGood1 22" xfId="24033" xr:uid="{F295BA31-B089-4B0F-86C5-7294500A4BE5}"/>
    <cellStyle name="SAPBEXexcGood1 23" xfId="31098" xr:uid="{F33557B3-58A7-4BF3-86C2-59A50565C5E5}"/>
    <cellStyle name="SAPBEXexcGood1 3" xfId="1159" xr:uid="{4F780A12-3297-4FD8-8AA0-DFA9D0BD323F}"/>
    <cellStyle name="SAPBEXexcGood1 3 10" xfId="8007" xr:uid="{D3DE1536-C8E9-4130-979C-4713960CA639}"/>
    <cellStyle name="SAPBEXexcGood1 3 11" xfId="13739" xr:uid="{311F3C68-11AE-4E47-8732-39E94B3D785B}"/>
    <cellStyle name="SAPBEXexcGood1 3 12" xfId="11908" xr:uid="{819F1027-6DB1-4787-8138-DF332AB90DC5}"/>
    <cellStyle name="SAPBEXexcGood1 3 13" xfId="19797" xr:uid="{BC707307-83B1-4D3F-B98E-DA490CE995F7}"/>
    <cellStyle name="SAPBEXexcGood1 3 14" xfId="23557" xr:uid="{B36997E4-FFDB-4127-B5A0-8DDB6EA55834}"/>
    <cellStyle name="SAPBEXexcGood1 3 15" xfId="27166" xr:uid="{E9D967E0-9B08-474F-A292-2B6E48CFDDBD}"/>
    <cellStyle name="SAPBEXexcGood1 3 16" xfId="30625" xr:uid="{AE8ED0F3-B04B-41DD-ABC6-10B6384C2FAD}"/>
    <cellStyle name="SAPBEXexcGood1 3 17" xfId="35044" xr:uid="{841BE812-F508-4343-9A63-18D990199FD9}"/>
    <cellStyle name="SAPBEXexcGood1 3 2" xfId="1160" xr:uid="{4A85F6DE-3E6B-4EE8-BFAB-F439610EB270}"/>
    <cellStyle name="SAPBEXexcGood1 3 2 10" xfId="15575" xr:uid="{BC515FDF-B293-41F6-942B-986EE8C6F3E0}"/>
    <cellStyle name="SAPBEXexcGood1 3 2 11" xfId="13734" xr:uid="{2B437291-2ADA-4967-A5AE-832255B4E998}"/>
    <cellStyle name="SAPBEXexcGood1 3 2 12" xfId="19796" xr:uid="{D3310A2D-05E9-4BDE-B56D-610F46F74A4F}"/>
    <cellStyle name="SAPBEXexcGood1 3 2 13" xfId="23556" xr:uid="{4B1EE784-9C04-40CC-9EF5-CE50789973CB}"/>
    <cellStyle name="SAPBEXexcGood1 3 2 14" xfId="27165" xr:uid="{D12986D9-2B9B-495F-BFC6-B14F367A14F6}"/>
    <cellStyle name="SAPBEXexcGood1 3 2 15" xfId="30624" xr:uid="{0706D3A4-D186-45C6-B1A4-44DB6E48DC34}"/>
    <cellStyle name="SAPBEXexcGood1 3 2 2" xfId="1672" xr:uid="{4DDD36FD-E7DB-4879-9F80-731028C27A6E}"/>
    <cellStyle name="SAPBEXexcGood1 3 2 2 10" xfId="16625" xr:uid="{0F9BE7A7-2DD6-41CE-929B-11AEA4D07AE3}"/>
    <cellStyle name="SAPBEXexcGood1 3 2 2 11" xfId="16118" xr:uid="{1D9F6798-A037-4A24-A782-E5A84E7B7B83}"/>
    <cellStyle name="SAPBEXexcGood1 3 2 2 12" xfId="20268" xr:uid="{0CEEA79B-6878-4DF9-A6C8-29599ABB5F4C}"/>
    <cellStyle name="SAPBEXexcGood1 3 2 2 13" xfId="27769" xr:uid="{5CFF6F71-87B2-465A-A21F-710C1408E4BD}"/>
    <cellStyle name="SAPBEXexcGood1 3 2 2 14" xfId="30494" xr:uid="{4E528B21-A2C7-4D98-B7D7-4E9385F322B6}"/>
    <cellStyle name="SAPBEXexcGood1 3 2 2 2" xfId="2915" xr:uid="{070A0A87-4F65-4D7C-B7E8-D3CBA5532A9D}"/>
    <cellStyle name="SAPBEXexcGood1 3 2 2 2 2" xfId="10146" xr:uid="{2CFD308F-CCC1-4828-8F7D-AB2E5A35DABB}"/>
    <cellStyle name="SAPBEXexcGood1 3 2 2 2 3" xfId="15050" xr:uid="{63B8018F-93EC-4D75-A599-108A781D4EC3}"/>
    <cellStyle name="SAPBEXexcGood1 3 2 2 2 4" xfId="17263" xr:uid="{29E6F167-0192-4CDA-BBA0-AB42CAF0579D}"/>
    <cellStyle name="SAPBEXexcGood1 3 2 2 2 5" xfId="21021" xr:uid="{B9EC1303-C426-4E24-A9DE-53BEDEFE6C48}"/>
    <cellStyle name="SAPBEXexcGood1 3 2 2 2 6" xfId="24682" xr:uid="{AEF7921C-3E98-4BA5-B666-E08F70385C33}"/>
    <cellStyle name="SAPBEXexcGood1 3 2 2 2 7" xfId="28211" xr:uid="{1A319E51-6166-47BA-90C1-58B55B72745A}"/>
    <cellStyle name="SAPBEXexcGood1 3 2 2 2 8" xfId="31497" xr:uid="{C092F11A-26F0-4BE3-902A-27622CD8969E}"/>
    <cellStyle name="SAPBEXexcGood1 3 2 2 3" xfId="3421" xr:uid="{52C0C0A0-F40D-4B1D-AEC2-93CE6A570FC2}"/>
    <cellStyle name="SAPBEXexcGood1 3 2 2 3 2" xfId="8519" xr:uid="{A4C2276B-B0D0-4868-9BDE-8566D1A2FA59}"/>
    <cellStyle name="SAPBEXexcGood1 3 2 2 3 3" xfId="16685" xr:uid="{26B84AA1-A05B-424F-B418-1BF4AC63D35F}"/>
    <cellStyle name="SAPBEXexcGood1 3 2 2 3 4" xfId="17768" xr:uid="{E736F108-FCBC-4113-8016-98F1CA710389}"/>
    <cellStyle name="SAPBEXexcGood1 3 2 2 3 5" xfId="21524" xr:uid="{E53A6D2A-BF54-45F5-822B-729E9166AB4D}"/>
    <cellStyle name="SAPBEXexcGood1 3 2 2 3 6" xfId="25186" xr:uid="{17C41508-DB84-4FCB-A8FA-A03EBD82F446}"/>
    <cellStyle name="SAPBEXexcGood1 3 2 2 3 7" xfId="28717" xr:uid="{DD12FAE9-4046-4017-9530-501C3E0BA8A9}"/>
    <cellStyle name="SAPBEXexcGood1 3 2 2 3 8" xfId="31996" xr:uid="{61BFB591-2982-470C-A31A-B885BE81FD3D}"/>
    <cellStyle name="SAPBEXexcGood1 3 2 2 4" xfId="2181" xr:uid="{6FBCC54A-30BE-4150-A648-9275AB09B3E8}"/>
    <cellStyle name="SAPBEXexcGood1 3 2 2 4 2" xfId="9138" xr:uid="{AE25E542-5DDF-4DE5-B411-C7F65DBE8137}"/>
    <cellStyle name="SAPBEXexcGood1 3 2 2 4 3" xfId="12866" xr:uid="{88E37695-8D62-4C79-8D4D-AAD4AEC881DE}"/>
    <cellStyle name="SAPBEXexcGood1 3 2 2 4 4" xfId="16205" xr:uid="{89BED154-C24F-4B5F-B148-FFAD77385B0B}"/>
    <cellStyle name="SAPBEXexcGood1 3 2 2 4 5" xfId="13726" xr:uid="{92E5347A-A52A-4AF2-BCB8-B9133B7A4F42}"/>
    <cellStyle name="SAPBEXexcGood1 3 2 2 4 6" xfId="14596" xr:uid="{164C446D-2613-4FB9-910D-482484AC47A5}"/>
    <cellStyle name="SAPBEXexcGood1 3 2 2 4 7" xfId="23924" xr:uid="{9E282FC8-F302-4900-A828-DAA31F6B45D3}"/>
    <cellStyle name="SAPBEXexcGood1 3 2 2 4 8" xfId="27452" xr:uid="{5C321A45-5D28-41BE-964C-22C027395474}"/>
    <cellStyle name="SAPBEXexcGood1 3 2 2 5" xfId="3249" xr:uid="{69B76280-3AF3-4749-8C5C-3076B2DFB9B3}"/>
    <cellStyle name="SAPBEXexcGood1 3 2 2 5 2" xfId="9632" xr:uid="{B3DCC15E-3BCA-4967-ACD9-E5E9196A36DA}"/>
    <cellStyle name="SAPBEXexcGood1 3 2 2 5 3" xfId="8801" xr:uid="{1E0CC120-0258-4CE2-9052-DFD4F2E65FF2}"/>
    <cellStyle name="SAPBEXexcGood1 3 2 2 5 4" xfId="17596" xr:uid="{426919AB-A6CF-4929-9B24-BD90E0F97F02}"/>
    <cellStyle name="SAPBEXexcGood1 3 2 2 5 5" xfId="21352" xr:uid="{B1C85652-40D3-4010-B677-F65A05AA752F}"/>
    <cellStyle name="SAPBEXexcGood1 3 2 2 5 6" xfId="25014" xr:uid="{0687ACA2-BFEC-4E19-8D5A-5816CAA96806}"/>
    <cellStyle name="SAPBEXexcGood1 3 2 2 5 7" xfId="28545" xr:uid="{D9F3E6EC-3116-421C-8565-179447E6F468}"/>
    <cellStyle name="SAPBEXexcGood1 3 2 2 5 8" xfId="31825" xr:uid="{6D1F2DC4-5EC6-43C0-9E87-1B842FC063AA}"/>
    <cellStyle name="SAPBEXexcGood1 3 2 2 6" xfId="3080" xr:uid="{9F2C1F79-5B5E-49D5-A24C-3592C1EF7590}"/>
    <cellStyle name="SAPBEXexcGood1 3 2 2 6 2" xfId="8144" xr:uid="{B1E72E1F-FB8A-4EF7-BFEF-A1CF5EBFEEA4}"/>
    <cellStyle name="SAPBEXexcGood1 3 2 2 6 3" xfId="14981" xr:uid="{0A5328DE-A318-4B12-A799-5013C1268A2D}"/>
    <cellStyle name="SAPBEXexcGood1 3 2 2 6 4" xfId="17427" xr:uid="{AAC370A9-9C2C-43A7-B7FE-64DF6E34A9D2}"/>
    <cellStyle name="SAPBEXexcGood1 3 2 2 6 5" xfId="21185" xr:uid="{A5841D32-7DFA-49E5-A5C5-3779275C30D6}"/>
    <cellStyle name="SAPBEXexcGood1 3 2 2 6 6" xfId="24846" xr:uid="{182C65FB-8580-4AFF-B482-1C560AA87D0B}"/>
    <cellStyle name="SAPBEXexcGood1 3 2 2 6 7" xfId="28376" xr:uid="{7711B7E9-E1A6-4434-BA19-05B2F79DC0E2}"/>
    <cellStyle name="SAPBEXexcGood1 3 2 2 6 8" xfId="31661" xr:uid="{1A87D8C3-E11D-4D23-A513-A4E1BF72D2F3}"/>
    <cellStyle name="SAPBEXexcGood1 3 2 2 7" xfId="3988" xr:uid="{7F1ACC90-3768-4462-8F8E-6B719766E722}"/>
    <cellStyle name="SAPBEXexcGood1 3 2 2 7 2" xfId="7858" xr:uid="{5CE1F306-E28E-4AE7-902B-B38EEBD044E7}"/>
    <cellStyle name="SAPBEXexcGood1 3 2 2 7 3" xfId="10738" xr:uid="{C0C33AE7-C14F-4D7E-B48A-7FC712F5F4C2}"/>
    <cellStyle name="SAPBEXexcGood1 3 2 2 7 4" xfId="18335" xr:uid="{2CB81273-C965-42BA-B087-B262FE93E22E}"/>
    <cellStyle name="SAPBEXexcGood1 3 2 2 7 5" xfId="22088" xr:uid="{323A23BA-ECE2-46CE-85BF-B49548C278D2}"/>
    <cellStyle name="SAPBEXexcGood1 3 2 2 7 6" xfId="25753" xr:uid="{7CD16084-1BC8-47D7-943D-383AE12D093A}"/>
    <cellStyle name="SAPBEXexcGood1 3 2 2 7 7" xfId="29284" xr:uid="{4FDD89A5-B560-413D-B9EC-53793D38AF24}"/>
    <cellStyle name="SAPBEXexcGood1 3 2 2 7 8" xfId="32552" xr:uid="{70E4CFD5-67E1-4BD4-8236-4FCB189D559F}"/>
    <cellStyle name="SAPBEXexcGood1 3 2 2 8" xfId="10191" xr:uid="{B7815254-13ED-4735-A0BC-B1CD24D5C2F9}"/>
    <cellStyle name="SAPBEXexcGood1 3 2 2 9" xfId="14712" xr:uid="{8340DA20-3EC5-4A8F-AA99-8C9D29B2708D}"/>
    <cellStyle name="SAPBEXexcGood1 3 2 3" xfId="2441" xr:uid="{E8EC34AB-B83B-4EBC-A184-A8DB24A83795}"/>
    <cellStyle name="SAPBEXexcGood1 3 2 3 2" xfId="11322" xr:uid="{8755AF4B-35A5-4446-9EAF-53D40019EC7F}"/>
    <cellStyle name="SAPBEXexcGood1 3 2 3 3" xfId="16335" xr:uid="{4B55FBD1-C76D-40CC-B105-ABF3103A37A3}"/>
    <cellStyle name="SAPBEXexcGood1 3 2 3 4" xfId="14578" xr:uid="{66B10D75-C720-4525-B724-5B9D5CCA00EF}"/>
    <cellStyle name="SAPBEXexcGood1 3 2 3 5" xfId="19400" xr:uid="{E9D8A384-AF8F-42BA-8EA9-59CAD798D9B4}"/>
    <cellStyle name="SAPBEXexcGood1 3 2 3 6" xfId="20125" xr:uid="{DDD6E1B1-F336-430C-B1C0-7D1213ADC561}"/>
    <cellStyle name="SAPBEXexcGood1 3 2 3 7" xfId="21245" xr:uid="{35966A3D-6C26-43B9-828D-19153A929C7F}"/>
    <cellStyle name="SAPBEXexcGood1 3 2 3 8" xfId="30273" xr:uid="{004A1073-8F17-455C-AE4E-049A839587CC}"/>
    <cellStyle name="SAPBEXexcGood1 3 2 4" xfId="2142" xr:uid="{BC467D16-BDCB-4619-934F-3042B3640F54}"/>
    <cellStyle name="SAPBEXexcGood1 3 2 4 2" xfId="11031" xr:uid="{6D168522-03E4-491B-A9A8-A82FABBC9CB5}"/>
    <cellStyle name="SAPBEXexcGood1 3 2 4 3" xfId="16544" xr:uid="{6E107663-4E87-48B8-B2C6-FA0A38DDDB84}"/>
    <cellStyle name="SAPBEXexcGood1 3 2 4 4" xfId="14437" xr:uid="{6ADA09DC-ACE2-452B-A457-E1634FEE84F1}"/>
    <cellStyle name="SAPBEXexcGood1 3 2 4 5" xfId="19463" xr:uid="{B6CEFF85-732A-46D2-8C6A-250A383234FA}"/>
    <cellStyle name="SAPBEXexcGood1 3 2 4 6" xfId="19629" xr:uid="{6EF59415-4FE7-449B-82CA-0264AB7B0476}"/>
    <cellStyle name="SAPBEXexcGood1 3 2 4 7" xfId="23807" xr:uid="{58D9D1A3-3BD1-4574-84D4-C3FB03F73ED0}"/>
    <cellStyle name="SAPBEXexcGood1 3 2 4 8" xfId="27510" xr:uid="{5396871E-4BE9-4579-998C-7EBCC92BF45D}"/>
    <cellStyle name="SAPBEXexcGood1 3 2 5" xfId="3973" xr:uid="{7F98895D-7C13-4561-9870-8DA8022DF541}"/>
    <cellStyle name="SAPBEXexcGood1 3 2 5 2" xfId="12702" xr:uid="{C0937903-93AF-42C5-B008-2E1AB645AAAF}"/>
    <cellStyle name="SAPBEXexcGood1 3 2 5 3" xfId="8057" xr:uid="{419BA359-D47D-44FF-9F45-48FE34BD25CD}"/>
    <cellStyle name="SAPBEXexcGood1 3 2 5 4" xfId="18320" xr:uid="{ED7C0832-18E8-45FF-9DC1-647EA980C055}"/>
    <cellStyle name="SAPBEXexcGood1 3 2 5 5" xfId="22073" xr:uid="{49A8345E-E63F-46E3-BA0E-FCF0508A2CD6}"/>
    <cellStyle name="SAPBEXexcGood1 3 2 5 6" xfId="25738" xr:uid="{3C7904B0-211B-4424-85F9-CC41CCDDAD3C}"/>
    <cellStyle name="SAPBEXexcGood1 3 2 5 7" xfId="29269" xr:uid="{C4781687-FD51-4566-B70D-AD7A42905469}"/>
    <cellStyle name="SAPBEXexcGood1 3 2 5 8" xfId="32537" xr:uid="{A2AFF50C-BA27-44D0-909A-F0B0D24D2348}"/>
    <cellStyle name="SAPBEXexcGood1 3 2 6" xfId="2564" xr:uid="{92933D7B-BE95-4B3A-8385-E139EB79F051}"/>
    <cellStyle name="SAPBEXexcGood1 3 2 6 2" xfId="9070" xr:uid="{B3E7DC68-4B01-49CA-AD75-8C606162C275}"/>
    <cellStyle name="SAPBEXexcGood1 3 2 6 3" xfId="13798" xr:uid="{351CA092-BB92-48A8-BDE1-FC9F079AB72B}"/>
    <cellStyle name="SAPBEXexcGood1 3 2 6 4" xfId="11865" xr:uid="{70DCB487-42F2-4F98-A2CA-ED7FC27AEDB6}"/>
    <cellStyle name="SAPBEXexcGood1 3 2 6 5" xfId="19304" xr:uid="{CC03D02C-C0F7-405E-955E-3B8C9F24A59F}"/>
    <cellStyle name="SAPBEXexcGood1 3 2 6 6" xfId="23069" xr:uid="{AEB07E0F-41B3-4529-9A9A-EAEA7B76EF4B}"/>
    <cellStyle name="SAPBEXexcGood1 3 2 6 7" xfId="26354" xr:uid="{63BE84C0-23C2-4F30-A044-78144064C17A}"/>
    <cellStyle name="SAPBEXexcGood1 3 2 6 8" xfId="31152" xr:uid="{74B5A0B8-AC6C-49A0-A6F2-EAE1051D715A}"/>
    <cellStyle name="SAPBEXexcGood1 3 2 7" xfId="2370" xr:uid="{8FC1E1B5-42AB-460E-AB7E-46B8922924F5}"/>
    <cellStyle name="SAPBEXexcGood1 3 2 7 2" xfId="10379" xr:uid="{3C5B0065-F7D9-44F1-8E11-E98E951D2BC7}"/>
    <cellStyle name="SAPBEXexcGood1 3 2 7 3" xfId="14384" xr:uid="{1F3058AC-B7C7-480E-88D3-88955E770428}"/>
    <cellStyle name="SAPBEXexcGood1 3 2 7 4" xfId="14561" xr:uid="{F3D2EC3B-C435-4672-BD89-0A2008F1FA87}"/>
    <cellStyle name="SAPBEXexcGood1 3 2 7 5" xfId="8189" xr:uid="{573744CC-D938-4648-B81F-CDFFECD6C090}"/>
    <cellStyle name="SAPBEXexcGood1 3 2 7 6" xfId="19664" xr:uid="{FD62268F-D22E-4088-8F5D-9D732A1607CE}"/>
    <cellStyle name="SAPBEXexcGood1 3 2 7 7" xfId="23827" xr:uid="{BD15E956-7440-4404-9B26-C1FD945757CC}"/>
    <cellStyle name="SAPBEXexcGood1 3 2 7 8" xfId="23889" xr:uid="{C6C04C95-2EFF-4BE2-B35A-1567135321D4}"/>
    <cellStyle name="SAPBEXexcGood1 3 2 8" xfId="4615" xr:uid="{B2D095A2-167C-4655-92C3-C468B44EE133}"/>
    <cellStyle name="SAPBEXexcGood1 3 2 8 2" xfId="12425" xr:uid="{9081B532-CF43-41C3-9888-FA1B1D335DEF}"/>
    <cellStyle name="SAPBEXexcGood1 3 2 8 3" xfId="6934" xr:uid="{29FA13C8-1EA8-4092-A3C3-DAD42BF1C3A1}"/>
    <cellStyle name="SAPBEXexcGood1 3 2 8 4" xfId="18962" xr:uid="{A867AB60-C15E-4261-850B-04DAF32B656F}"/>
    <cellStyle name="SAPBEXexcGood1 3 2 8 5" xfId="22714" xr:uid="{6EEC1873-0DA1-4C45-BC4C-4E88DBEAF279}"/>
    <cellStyle name="SAPBEXexcGood1 3 2 8 6" xfId="26379" xr:uid="{CF1691E5-2E4F-4904-8512-D50EC2883B67}"/>
    <cellStyle name="SAPBEXexcGood1 3 2 8 7" xfId="29911" xr:uid="{514DE040-AB6E-42B1-9B1B-883A77050D69}"/>
    <cellStyle name="SAPBEXexcGood1 3 2 8 8" xfId="33171" xr:uid="{D9EADC76-8933-44D6-842A-E41DA790AA64}"/>
    <cellStyle name="SAPBEXexcGood1 3 2 9" xfId="13110" xr:uid="{8E881196-10D0-4FB8-8D9F-09078ACE3C2D}"/>
    <cellStyle name="SAPBEXexcGood1 3 3" xfId="1671" xr:uid="{8C1E18AB-0DAB-41F5-8FE6-1E17CC609426}"/>
    <cellStyle name="SAPBEXexcGood1 3 3 10" xfId="14676" xr:uid="{15766B78-5F65-429C-A0A8-C3E8259F55DC}"/>
    <cellStyle name="SAPBEXexcGood1 3 3 11" xfId="19596" xr:uid="{5B808519-AED9-4757-99B7-1E5B659F2C18}"/>
    <cellStyle name="SAPBEXexcGood1 3 3 12" xfId="8942" xr:uid="{87220F01-1F9F-4CEB-BFC1-D5AD2E5CAA81}"/>
    <cellStyle name="SAPBEXexcGood1 3 3 13" xfId="20742" xr:uid="{3092ADD7-C08B-4931-B935-3D2B735B79C6}"/>
    <cellStyle name="SAPBEXexcGood1 3 3 14" xfId="30495" xr:uid="{A03683ED-DDB0-431A-B2AC-25CAA20E3685}"/>
    <cellStyle name="SAPBEXexcGood1 3 3 2" xfId="2914" xr:uid="{D7344131-DCEA-4A38-A2CC-051915948B3B}"/>
    <cellStyle name="SAPBEXexcGood1 3 3 2 2" xfId="8929" xr:uid="{3DF75008-10D8-432C-90D9-55240947DE7C}"/>
    <cellStyle name="SAPBEXexcGood1 3 3 2 3" xfId="16949" xr:uid="{28AA1C4B-9F42-40E1-9D88-D2EAE79A5236}"/>
    <cellStyle name="SAPBEXexcGood1 3 3 2 4" xfId="17262" xr:uid="{145B7AC0-956B-4C7F-98F9-E65AA475DE8C}"/>
    <cellStyle name="SAPBEXexcGood1 3 3 2 5" xfId="21020" xr:uid="{C0E9E223-E41D-4AED-BBEE-80AFFD81EB92}"/>
    <cellStyle name="SAPBEXexcGood1 3 3 2 6" xfId="24681" xr:uid="{0905F94B-BF0C-464A-8E1A-7AAF898F770A}"/>
    <cellStyle name="SAPBEXexcGood1 3 3 2 7" xfId="28210" xr:uid="{1744D2A5-B4D6-4562-96D7-F7710CEDB17D}"/>
    <cellStyle name="SAPBEXexcGood1 3 3 2 8" xfId="31496" xr:uid="{039A2B18-54E1-4AD6-86C5-A74E34DB2280}"/>
    <cellStyle name="SAPBEXexcGood1 3 3 3" xfId="3420" xr:uid="{92BD7A1C-D7CB-4FA9-ACA4-A5980BFFBE33}"/>
    <cellStyle name="SAPBEXexcGood1 3 3 3 2" xfId="9748" xr:uid="{53BC6DD8-7F6F-4AE4-849F-F94EF8EC9398}"/>
    <cellStyle name="SAPBEXexcGood1 3 3 3 3" xfId="8962" xr:uid="{25A5629C-61BC-4294-909C-EA62C2DECE76}"/>
    <cellStyle name="SAPBEXexcGood1 3 3 3 4" xfId="17767" xr:uid="{833F3B9F-4FBC-40CF-B417-73C35434EEC6}"/>
    <cellStyle name="SAPBEXexcGood1 3 3 3 5" xfId="21523" xr:uid="{C98602E8-9ED6-4856-867E-9DAF5E27C6B0}"/>
    <cellStyle name="SAPBEXexcGood1 3 3 3 6" xfId="25185" xr:uid="{67D35746-7777-4143-93F6-DCBEFAEAFDD1}"/>
    <cellStyle name="SAPBEXexcGood1 3 3 3 7" xfId="28716" xr:uid="{6037B7C2-D420-4118-B343-5C17B628EE9A}"/>
    <cellStyle name="SAPBEXexcGood1 3 3 3 8" xfId="31995" xr:uid="{1E6FCCD4-3449-4B3C-81C7-9AB257AD6321}"/>
    <cellStyle name="SAPBEXexcGood1 3 3 4" xfId="2180" xr:uid="{60F79CAD-EAE0-4729-9DE8-A14681F16E9A}"/>
    <cellStyle name="SAPBEXexcGood1 3 3 4 2" xfId="9487" xr:uid="{BA258EAE-2B8A-4EA2-BC6B-F07F1274BBCE}"/>
    <cellStyle name="SAPBEXexcGood1 3 3 4 3" xfId="13774" xr:uid="{77938615-DB3A-47D5-AF09-268F4FB80B49}"/>
    <cellStyle name="SAPBEXexcGood1 3 3 4 4" xfId="16922" xr:uid="{D6F79080-ED11-4B7B-8163-75B634912793}"/>
    <cellStyle name="SAPBEXexcGood1 3 3 4 5" xfId="19458" xr:uid="{5F767701-CACF-44B5-A897-0A207C0FD69C}"/>
    <cellStyle name="SAPBEXexcGood1 3 3 4 6" xfId="20211" xr:uid="{5CF2B432-7E54-44FA-A26F-B41EC01FDD25}"/>
    <cellStyle name="SAPBEXexcGood1 3 3 4 7" xfId="23820" xr:uid="{52D16D39-571C-4D19-962B-325C8F00385F}"/>
    <cellStyle name="SAPBEXexcGood1 3 3 4 8" xfId="27449" xr:uid="{402B654B-EA98-46AA-A1A9-A7339E56A59B}"/>
    <cellStyle name="SAPBEXexcGood1 3 3 5" xfId="4026" xr:uid="{12F921A5-92AB-4870-B55B-00F79ED1ABD7}"/>
    <cellStyle name="SAPBEXexcGood1 3 3 5 2" xfId="9843" xr:uid="{CEDCE893-9317-4469-8646-36B9CA1B7ADE}"/>
    <cellStyle name="SAPBEXexcGood1 3 3 5 3" xfId="14869" xr:uid="{02D7FC0B-8860-43EB-9362-DA59FBB48A44}"/>
    <cellStyle name="SAPBEXexcGood1 3 3 5 4" xfId="18373" xr:uid="{58E5EA2A-8AFD-4A49-B547-4F2A8F8E1834}"/>
    <cellStyle name="SAPBEXexcGood1 3 3 5 5" xfId="22126" xr:uid="{45F9912F-8783-48A0-824D-EC8BBC039D4D}"/>
    <cellStyle name="SAPBEXexcGood1 3 3 5 6" xfId="25791" xr:uid="{5033D0DC-3C85-422C-8524-3672A39FA321}"/>
    <cellStyle name="SAPBEXexcGood1 3 3 5 7" xfId="29322" xr:uid="{CC26A942-B0F3-4BB6-BB66-B1A9B86E7EE7}"/>
    <cellStyle name="SAPBEXexcGood1 3 3 5 8" xfId="32589" xr:uid="{1A2130EA-1C0E-4A9A-A25B-74176019C9A6}"/>
    <cellStyle name="SAPBEXexcGood1 3 3 6" xfId="2748" xr:uid="{7F298F98-F4A7-46BB-A001-3C2B24643428}"/>
    <cellStyle name="SAPBEXexcGood1 3 3 6 2" xfId="10815" xr:uid="{C37AE62C-339E-4165-ACCD-4249B05C9794}"/>
    <cellStyle name="SAPBEXexcGood1 3 3 6 3" xfId="11793" xr:uid="{5A0567FF-F428-4539-9D18-3F931CF31016}"/>
    <cellStyle name="SAPBEXexcGood1 3 3 6 4" xfId="17096" xr:uid="{C4CD433D-6311-4353-96B6-3E13A74B03B1}"/>
    <cellStyle name="SAPBEXexcGood1 3 3 6 5" xfId="20854" xr:uid="{AA6B9FB6-0436-4ECA-95E1-C174BCB3C724}"/>
    <cellStyle name="SAPBEXexcGood1 3 3 6 6" xfId="24515" xr:uid="{BA49FA09-2210-4930-9A68-D7399FC77532}"/>
    <cellStyle name="SAPBEXexcGood1 3 3 6 7" xfId="28044" xr:uid="{A28BA73C-BBB0-4001-9F83-19BB3481D25D}"/>
    <cellStyle name="SAPBEXexcGood1 3 3 6 8" xfId="31330" xr:uid="{C62A51E0-050D-4DBA-B641-784AFAC8F6AE}"/>
    <cellStyle name="SAPBEXexcGood1 3 3 7" xfId="4652" xr:uid="{6EFF09EE-A105-4909-A3E2-C99A49CEBB43}"/>
    <cellStyle name="SAPBEXexcGood1 3 3 7 2" xfId="12390" xr:uid="{00791863-AE10-4664-A4DE-559DA25FD566}"/>
    <cellStyle name="SAPBEXexcGood1 3 3 7 3" xfId="15138" xr:uid="{30E38CBF-D249-4C26-8C4C-4310A909BCEC}"/>
    <cellStyle name="SAPBEXexcGood1 3 3 7 4" xfId="18999" xr:uid="{78584285-3364-48BF-ADF2-E2A4074CA178}"/>
    <cellStyle name="SAPBEXexcGood1 3 3 7 5" xfId="22751" xr:uid="{82DF3797-753D-4C6A-89E0-F6B1B74F9388}"/>
    <cellStyle name="SAPBEXexcGood1 3 3 7 6" xfId="26416" xr:uid="{D4F1250A-63ED-4D57-BF32-2B9B9F37C052}"/>
    <cellStyle name="SAPBEXexcGood1 3 3 7 7" xfId="29948" xr:uid="{02DC7DC5-12DD-4D05-AC63-935699FCABFA}"/>
    <cellStyle name="SAPBEXexcGood1 3 3 7 8" xfId="33208" xr:uid="{E77A0AA1-8440-42AD-9424-5792C271BFD5}"/>
    <cellStyle name="SAPBEXexcGood1 3 3 8" xfId="9980" xr:uid="{94503645-B2A7-4734-A223-9DDACA153154}"/>
    <cellStyle name="SAPBEXexcGood1 3 3 9" xfId="14847" xr:uid="{1C74E403-AE6B-467C-AB75-F5AEC0E76D34}"/>
    <cellStyle name="SAPBEXexcGood1 3 4" xfId="2440" xr:uid="{64A0429B-76CB-4ED2-A203-BBE6A1FEB50A}"/>
    <cellStyle name="SAPBEXexcGood1 3 4 2" xfId="7937" xr:uid="{838C360B-4CCF-4554-979A-0B9329F3125B}"/>
    <cellStyle name="SAPBEXexcGood1 3 4 3" xfId="8337" xr:uid="{C768AB82-3E8B-48C7-88B8-879D7B0CAC7C}"/>
    <cellStyle name="SAPBEXexcGood1 3 4 4" xfId="15566" xr:uid="{2A5D9949-685C-4AB5-B459-687871AFF4AF}"/>
    <cellStyle name="SAPBEXexcGood1 3 4 5" xfId="19401" xr:uid="{E52D10A2-527A-4D98-8B64-2288167F9D24}"/>
    <cellStyle name="SAPBEXexcGood1 3 4 6" xfId="20126" xr:uid="{114601E4-A766-4407-9997-9F20E9F60CDB}"/>
    <cellStyle name="SAPBEXexcGood1 3 4 7" xfId="23861" xr:uid="{67228CAC-3C2D-4D2B-B7BA-3A41BA26325F}"/>
    <cellStyle name="SAPBEXexcGood1 3 4 8" xfId="30274" xr:uid="{73A2CA31-5DCF-440F-86C4-3707112D383A}"/>
    <cellStyle name="SAPBEXexcGood1 3 5" xfId="1946" xr:uid="{2CE9F083-F3FF-41D5-B563-2C56407527ED}"/>
    <cellStyle name="SAPBEXexcGood1 3 5 2" xfId="10658" xr:uid="{DDC02D2D-9463-474E-A47F-D53BC40FB738}"/>
    <cellStyle name="SAPBEXexcGood1 3 5 3" xfId="13821" xr:uid="{56FE4FDF-6A2F-4A9D-BACE-EA05832AA67C}"/>
    <cellStyle name="SAPBEXexcGood1 3 5 4" xfId="13625" xr:uid="{01E114A1-79D9-458F-9A09-5C84489E781C}"/>
    <cellStyle name="SAPBEXexcGood1 3 5 5" xfId="7001" xr:uid="{7FA3AE52-1A56-49AB-B3F5-484440DF149C}"/>
    <cellStyle name="SAPBEXexcGood1 3 5 6" xfId="19967" xr:uid="{9F3A13D2-240B-4A86-8039-1CFBC50B7986}"/>
    <cellStyle name="SAPBEXexcGood1 3 5 7" xfId="23714" xr:uid="{950792D9-7118-4432-BEB6-D4912F3B25CE}"/>
    <cellStyle name="SAPBEXexcGood1 3 5 8" xfId="27316" xr:uid="{DE5E2FA9-1C2F-4F4D-9F73-AB23639954FB}"/>
    <cellStyle name="SAPBEXexcGood1 3 6" xfId="3987" xr:uid="{D5976A5E-7981-4420-8A09-7E9C99ADB98D}"/>
    <cellStyle name="SAPBEXexcGood1 3 6 2" xfId="12991" xr:uid="{AF162D08-F03C-460A-9866-42C8D76A981D}"/>
    <cellStyle name="SAPBEXexcGood1 3 6 3" xfId="15671" xr:uid="{4CFDF9D0-FE4F-40A2-BB0C-1C233280E33C}"/>
    <cellStyle name="SAPBEXexcGood1 3 6 4" xfId="18334" xr:uid="{CBBEC697-299C-4FA4-BBDB-3A743C6A7A9C}"/>
    <cellStyle name="SAPBEXexcGood1 3 6 5" xfId="22087" xr:uid="{2328FFE2-4214-41E8-A849-9F34D28F9E7F}"/>
    <cellStyle name="SAPBEXexcGood1 3 6 6" xfId="25752" xr:uid="{77931A33-49BA-4E67-90C1-CB806367F58E}"/>
    <cellStyle name="SAPBEXexcGood1 3 6 7" xfId="29283" xr:uid="{2D8AC728-DB53-436A-98A4-0D0FB247157C}"/>
    <cellStyle name="SAPBEXexcGood1 3 6 8" xfId="32551" xr:uid="{EE85C803-0BCD-4620-BADA-44E10BCAD820}"/>
    <cellStyle name="SAPBEXexcGood1 3 7" xfId="4364" xr:uid="{D49A448B-05CE-4FE9-A801-5BDDD512B2B6}"/>
    <cellStyle name="SAPBEXexcGood1 3 7 2" xfId="12612" xr:uid="{7DBCBB87-3D1F-43DC-B401-A2687D586598}"/>
    <cellStyle name="SAPBEXexcGood1 3 7 3" xfId="9387" xr:uid="{0E22DB4E-DBF2-48E7-90EF-CA3A33AC98DD}"/>
    <cellStyle name="SAPBEXexcGood1 3 7 4" xfId="18711" xr:uid="{AD4D9400-2437-4F3A-8F59-A70CE6A8B1B0}"/>
    <cellStyle name="SAPBEXexcGood1 3 7 5" xfId="22463" xr:uid="{3B37F875-899C-4B74-80C0-C7B121471928}"/>
    <cellStyle name="SAPBEXexcGood1 3 7 6" xfId="26129" xr:uid="{709C9FBA-21E0-4DB8-B5EE-EF0E38F32EA3}"/>
    <cellStyle name="SAPBEXexcGood1 3 7 7" xfId="29660" xr:uid="{A4B70374-57FF-4C9A-A4DC-A0C2FD66CD2A}"/>
    <cellStyle name="SAPBEXexcGood1 3 7 8" xfId="32922" xr:uid="{3001C9CF-5C9C-4DC2-B83E-38FFB5C0D9BE}"/>
    <cellStyle name="SAPBEXexcGood1 3 8" xfId="4428" xr:uid="{61006C04-A5F1-4231-9AF2-E1138CE7AED9}"/>
    <cellStyle name="SAPBEXexcGood1 3 8 2" xfId="12581" xr:uid="{9F61D363-CF0D-4CE1-ADC9-B28B833E8518}"/>
    <cellStyle name="SAPBEXexcGood1 3 8 3" xfId="7636" xr:uid="{BF07AB01-7C90-48BA-9349-8FFA4260FDBA}"/>
    <cellStyle name="SAPBEXexcGood1 3 8 4" xfId="18775" xr:uid="{364ED6EA-39F0-45A3-BC89-4908D75065C1}"/>
    <cellStyle name="SAPBEXexcGood1 3 8 5" xfId="22527" xr:uid="{9552501F-FEBF-45C3-969E-C713FA6915BE}"/>
    <cellStyle name="SAPBEXexcGood1 3 8 6" xfId="26192" xr:uid="{95957CEA-CAA5-416E-9EC7-F26BF1902641}"/>
    <cellStyle name="SAPBEXexcGood1 3 8 7" xfId="29724" xr:uid="{CDF8D386-E262-438D-8AB7-4B93423127AC}"/>
    <cellStyle name="SAPBEXexcGood1 3 8 8" xfId="32986" xr:uid="{EA53F79E-0200-43EA-B7E7-DD27AAE11BB6}"/>
    <cellStyle name="SAPBEXexcGood1 3 9" xfId="4613" xr:uid="{72177E1B-1C34-4935-82A1-FE31CA24006B}"/>
    <cellStyle name="SAPBEXexcGood1 3 9 2" xfId="12024" xr:uid="{E2056DFD-7644-43F3-A3F1-E289FD5FCA5E}"/>
    <cellStyle name="SAPBEXexcGood1 3 9 3" xfId="15881" xr:uid="{89F17F25-0A13-4B47-8092-D0BB92803DB1}"/>
    <cellStyle name="SAPBEXexcGood1 3 9 4" xfId="18960" xr:uid="{19304713-CB53-4D7E-9BD0-A636D2FE46DE}"/>
    <cellStyle name="SAPBEXexcGood1 3 9 5" xfId="22712" xr:uid="{9154C76C-C85C-4E62-B5FF-97E2FC9FEEC6}"/>
    <cellStyle name="SAPBEXexcGood1 3 9 6" xfId="26377" xr:uid="{41C2EADB-A8F0-49C5-920B-DBE0103B0E97}"/>
    <cellStyle name="SAPBEXexcGood1 3 9 7" xfId="29909" xr:uid="{F03A6362-4D3E-4736-8CAA-B3EF3C589153}"/>
    <cellStyle name="SAPBEXexcGood1 3 9 8" xfId="33169" xr:uid="{F17040B5-CE2B-41AC-A5A3-3A1B67254DAB}"/>
    <cellStyle name="SAPBEXexcGood1 4" xfId="1161" xr:uid="{268EAF62-AA0D-46E5-A5A9-40BFBB0465A0}"/>
    <cellStyle name="SAPBEXexcGood1 4 10" xfId="7206" xr:uid="{776965C6-DF5A-4623-B1C3-6A564C4F5074}"/>
    <cellStyle name="SAPBEXexcGood1 4 11" xfId="15688" xr:uid="{4BE39231-019C-4BA4-A72C-6FB07823F804}"/>
    <cellStyle name="SAPBEXexcGood1 4 12" xfId="19795" xr:uid="{CD406071-77AE-4650-AA61-D8A080889D09}"/>
    <cellStyle name="SAPBEXexcGood1 4 13" xfId="23555" xr:uid="{6FC4BAB7-AF47-4E89-9E1F-347B5036AB5D}"/>
    <cellStyle name="SAPBEXexcGood1 4 14" xfId="27164" xr:uid="{E7067713-AC79-487A-A600-3F9C00F92F4E}"/>
    <cellStyle name="SAPBEXexcGood1 4 15" xfId="30623" xr:uid="{A00680EB-A81A-412F-BAB2-BB9EE45CE934}"/>
    <cellStyle name="SAPBEXexcGood1 4 2" xfId="1673" xr:uid="{CC0A9C9B-7AB6-4669-9FF6-313E3F28985E}"/>
    <cellStyle name="SAPBEXexcGood1 4 2 10" xfId="15568" xr:uid="{4387BE41-0BC2-41E5-AE97-49D94EF7DCFF}"/>
    <cellStyle name="SAPBEXexcGood1 4 2 11" xfId="14280" xr:uid="{70290970-CCCA-49F2-91A3-A9BC6EF0ACD4}"/>
    <cellStyle name="SAPBEXexcGood1 4 2 12" xfId="11019" xr:uid="{1A1DD655-2A76-4D6F-B872-6B53C50EF0DF}"/>
    <cellStyle name="SAPBEXexcGood1 4 2 13" xfId="27750" xr:uid="{F9EA45D8-8CAF-4E4F-8A18-666E872D91C0}"/>
    <cellStyle name="SAPBEXexcGood1 4 2 14" xfId="10907" xr:uid="{65538823-ADFC-482D-81A3-9AA743B9D7D0}"/>
    <cellStyle name="SAPBEXexcGood1 4 2 2" xfId="2916" xr:uid="{488A4636-2B84-4639-A664-2E8EFEBC9B03}"/>
    <cellStyle name="SAPBEXexcGood1 4 2 2 2" xfId="9644" xr:uid="{908F1B12-F8A6-4A56-B3B1-F2522ECE7F60}"/>
    <cellStyle name="SAPBEXexcGood1 4 2 2 3" xfId="9506" xr:uid="{556109CB-6917-482C-8D3B-B91E6C0AF62F}"/>
    <cellStyle name="SAPBEXexcGood1 4 2 2 4" xfId="17264" xr:uid="{DBA9322A-5D2C-4CF8-8781-8BB66CB47948}"/>
    <cellStyle name="SAPBEXexcGood1 4 2 2 5" xfId="21022" xr:uid="{CD608485-70ED-4F9E-B803-AA8C441E903F}"/>
    <cellStyle name="SAPBEXexcGood1 4 2 2 6" xfId="24683" xr:uid="{174ECACE-8147-41DD-91B9-2DF364F61FE8}"/>
    <cellStyle name="SAPBEXexcGood1 4 2 2 7" xfId="28212" xr:uid="{AB5EE53A-561A-4F7D-88B1-6EEA494A006C}"/>
    <cellStyle name="SAPBEXexcGood1 4 2 2 8" xfId="31498" xr:uid="{56EC3D2C-BB4A-4C52-A92B-3B450A40B00A}"/>
    <cellStyle name="SAPBEXexcGood1 4 2 3" xfId="3422" xr:uid="{42C3D248-F1FF-441A-BF2F-CABD898B30DE}"/>
    <cellStyle name="SAPBEXexcGood1 4 2 3 2" xfId="8118" xr:uid="{5CFE84E2-020E-4C2B-87B0-E175517DC4C8}"/>
    <cellStyle name="SAPBEXexcGood1 4 2 3 3" xfId="14635" xr:uid="{63017C40-7B22-4DF1-A3A5-EE77367BB734}"/>
    <cellStyle name="SAPBEXexcGood1 4 2 3 4" xfId="17769" xr:uid="{C7FFBC8F-18AA-4B0C-B9DB-72B5B0801A4D}"/>
    <cellStyle name="SAPBEXexcGood1 4 2 3 5" xfId="21525" xr:uid="{2CF0820E-2C01-407E-A8EA-38C997284636}"/>
    <cellStyle name="SAPBEXexcGood1 4 2 3 6" xfId="25187" xr:uid="{A038D079-157C-4C84-AA6C-C6588EA81E12}"/>
    <cellStyle name="SAPBEXexcGood1 4 2 3 7" xfId="28718" xr:uid="{BEF34DCB-3673-4CE7-BB38-2DA40B18DAB3}"/>
    <cellStyle name="SAPBEXexcGood1 4 2 3 8" xfId="31997" xr:uid="{C8F3CB27-A213-4D9B-AA9D-6001A3B222D7}"/>
    <cellStyle name="SAPBEXexcGood1 4 2 4" xfId="2178" xr:uid="{BBFA8191-3A16-4D2B-8A1F-FAFDDD41CFB7}"/>
    <cellStyle name="SAPBEXexcGood1 4 2 4 2" xfId="11385" xr:uid="{4C681843-9CF9-40D7-A485-E6F666F74081}"/>
    <cellStyle name="SAPBEXexcGood1 4 2 4 3" xfId="16279" xr:uid="{E50282C0-70FF-4265-B4FE-91632004B016}"/>
    <cellStyle name="SAPBEXexcGood1 4 2 4 4" xfId="14419" xr:uid="{221CE4D3-E3DF-4B15-9195-912C91AFC21D}"/>
    <cellStyle name="SAPBEXexcGood1 4 2 4 5" xfId="12750" xr:uid="{E28BE09E-4584-4077-8F6C-51D9E3A53C62}"/>
    <cellStyle name="SAPBEXexcGood1 4 2 4 6" xfId="9312" xr:uid="{E182B2FD-1330-4DA4-A136-C8E2DABE19AF}"/>
    <cellStyle name="SAPBEXexcGood1 4 2 4 7" xfId="26873" xr:uid="{B88C3AA7-0184-4870-A468-6739AB811A12}"/>
    <cellStyle name="SAPBEXexcGood1 4 2 4 8" xfId="27450" xr:uid="{1808B0AE-B8B4-41E5-B510-C5397A3DEC38}"/>
    <cellStyle name="SAPBEXexcGood1 4 2 5" xfId="3168" xr:uid="{78FC608E-DAA6-46D2-8723-BC2DF066C03A}"/>
    <cellStyle name="SAPBEXexcGood1 4 2 5 2" xfId="9028" xr:uid="{97BC6A04-5327-435C-9247-2809D665A6C8}"/>
    <cellStyle name="SAPBEXexcGood1 4 2 5 3" xfId="14913" xr:uid="{A6DF3DE9-4A1C-4925-AC91-CE16AEB2AB19}"/>
    <cellStyle name="SAPBEXexcGood1 4 2 5 4" xfId="17515" xr:uid="{2B43E168-26D6-4A35-9EF5-5C0A2EA1C7D5}"/>
    <cellStyle name="SAPBEXexcGood1 4 2 5 5" xfId="21271" xr:uid="{18941EBD-BFA6-4571-BFB1-F01D4E76F8D0}"/>
    <cellStyle name="SAPBEXexcGood1 4 2 5 6" xfId="24933" xr:uid="{966A178A-7D89-4E7F-AF3E-039424641868}"/>
    <cellStyle name="SAPBEXexcGood1 4 2 5 7" xfId="28464" xr:uid="{DF2B3E83-47E3-43D3-92AC-D1345C603826}"/>
    <cellStyle name="SAPBEXexcGood1 4 2 5 8" xfId="31745" xr:uid="{4F619FC4-A0DE-4642-A6B3-A837D15DE060}"/>
    <cellStyle name="SAPBEXexcGood1 4 2 6" xfId="4108" xr:uid="{E5CBE305-8895-4924-8829-4CCC60B7A047}"/>
    <cellStyle name="SAPBEXexcGood1 4 2 6 2" xfId="7189" xr:uid="{F681CAF2-9FBC-4208-9EAB-057C37D70CF5}"/>
    <cellStyle name="SAPBEXexcGood1 4 2 6 3" xfId="10281" xr:uid="{F75670DD-19C7-4E27-9364-CF7D757DAD5E}"/>
    <cellStyle name="SAPBEXexcGood1 4 2 6 4" xfId="18455" xr:uid="{97534A4C-E290-4A36-A12C-8367AB1C18FA}"/>
    <cellStyle name="SAPBEXexcGood1 4 2 6 5" xfId="22208" xr:uid="{FB3AFC78-55E4-471C-90FB-474B5683E408}"/>
    <cellStyle name="SAPBEXexcGood1 4 2 6 6" xfId="25873" xr:uid="{9CB16356-1C1F-4065-B27D-61376F14F0A5}"/>
    <cellStyle name="SAPBEXexcGood1 4 2 6 7" xfId="29404" xr:uid="{85948A2D-9528-405E-8DF3-DB23F2891EEA}"/>
    <cellStyle name="SAPBEXexcGood1 4 2 6 8" xfId="32671" xr:uid="{B7EBAF86-3F2C-4B9A-A90C-C1CE759423FB}"/>
    <cellStyle name="SAPBEXexcGood1 4 2 7" xfId="4266" xr:uid="{40826C3C-1DBB-41E0-A897-3B6C253BEC8F}"/>
    <cellStyle name="SAPBEXexcGood1 4 2 7 2" xfId="7118" xr:uid="{F54E1E7A-57B1-4FB1-924B-4CA05D9D8B1A}"/>
    <cellStyle name="SAPBEXexcGood1 4 2 7 3" xfId="10444" xr:uid="{8E85D21F-2127-4FD2-BAF9-110752F92CE9}"/>
    <cellStyle name="SAPBEXexcGood1 4 2 7 4" xfId="18613" xr:uid="{C587E9B2-6B5F-4761-BE71-1400CAB77521}"/>
    <cellStyle name="SAPBEXexcGood1 4 2 7 5" xfId="22365" xr:uid="{70FB3A69-09AD-46BB-B09A-7DC71BD06091}"/>
    <cellStyle name="SAPBEXexcGood1 4 2 7 6" xfId="26031" xr:uid="{27FF1CBC-FD51-426D-AF72-4C99512ABA4D}"/>
    <cellStyle name="SAPBEXexcGood1 4 2 7 7" xfId="29562" xr:uid="{C8AC67E0-041F-470B-8977-978140CB7C64}"/>
    <cellStyle name="SAPBEXexcGood1 4 2 7 8" xfId="32825" xr:uid="{7AB5F57A-BD0D-405C-8FD7-DFAF57367043}"/>
    <cellStyle name="SAPBEXexcGood1 4 2 8" xfId="9689" xr:uid="{876C65E7-7AAD-4BBA-9346-900ED7E99F51}"/>
    <cellStyle name="SAPBEXexcGood1 4 2 9" xfId="11680" xr:uid="{D2706627-42BD-43A6-BEF4-155A5B7B7122}"/>
    <cellStyle name="SAPBEXexcGood1 4 3" xfId="2442" xr:uid="{B408FA4D-79C3-48C9-A034-A4EC8CBC0CCC}"/>
    <cellStyle name="SAPBEXexcGood1 4 3 2" xfId="9324" xr:uid="{0019491A-2B46-4D9C-B162-309CD4C56D16}"/>
    <cellStyle name="SAPBEXexcGood1 4 3 3" xfId="14919" xr:uid="{0EB9FF39-509A-4230-8CB1-6982615EF30F}"/>
    <cellStyle name="SAPBEXexcGood1 4 3 4" xfId="14883" xr:uid="{75CF87D6-87EC-4CC5-8548-52FEF373E38A}"/>
    <cellStyle name="SAPBEXexcGood1 4 3 5" xfId="16497" xr:uid="{A7F4DB1B-6135-4FA2-A03E-5095FFCC178E}"/>
    <cellStyle name="SAPBEXexcGood1 4 3 6" xfId="20124" xr:uid="{6C7DA868-C801-4051-BF68-6941C006D946}"/>
    <cellStyle name="SAPBEXexcGood1 4 3 7" xfId="26813" xr:uid="{9FDFCEF4-26F5-469F-BF74-517D60D12AE7}"/>
    <cellStyle name="SAPBEXexcGood1 4 3 8" xfId="30272" xr:uid="{6925CB23-978F-4BE0-98DA-1D4087467FAD}"/>
    <cellStyle name="SAPBEXexcGood1 4 4" xfId="2679" xr:uid="{A360018A-0AFE-4693-B5F5-B784053C3106}"/>
    <cellStyle name="SAPBEXexcGood1 4 4 2" xfId="11394" xr:uid="{01DDE9C5-D2B8-44E2-9C22-FBE3C5258AE6}"/>
    <cellStyle name="SAPBEXexcGood1 4 4 3" xfId="16270" xr:uid="{17968298-51E8-4EB7-B5B4-8968934F6B92}"/>
    <cellStyle name="SAPBEXexcGood1 4 4 4" xfId="16852" xr:uid="{9A9C615A-CC63-48B6-A1E0-A08A10C964DD}"/>
    <cellStyle name="SAPBEXexcGood1 4 4 5" xfId="20785" xr:uid="{C04B2216-EC28-48F7-B9D2-ED86BDED8B0C}"/>
    <cellStyle name="SAPBEXexcGood1 4 4 6" xfId="24446" xr:uid="{8E827CAD-2ACE-4B29-AE7E-56711ACCE8FB}"/>
    <cellStyle name="SAPBEXexcGood1 4 4 7" xfId="27975" xr:uid="{BD8C618B-8722-4D38-B77F-25CFFA6EC579}"/>
    <cellStyle name="SAPBEXexcGood1 4 4 8" xfId="31263" xr:uid="{6BB42495-AD2A-49BD-8265-DE22E9DDDC8A}"/>
    <cellStyle name="SAPBEXexcGood1 4 5" xfId="3144" xr:uid="{5E2A41B8-AE0D-4C3E-86B1-6C311F35389D}"/>
    <cellStyle name="SAPBEXexcGood1 4 5 2" xfId="8729" xr:uid="{61C212BC-FFA4-45E2-9F11-B96A2ACA6287}"/>
    <cellStyle name="SAPBEXexcGood1 4 5 3" xfId="14158" xr:uid="{0534E08D-4DFC-435F-A5C0-EA0C60F96DE0}"/>
    <cellStyle name="SAPBEXexcGood1 4 5 4" xfId="17491" xr:uid="{E1388DC2-B93B-4164-AD5F-042490EAD321}"/>
    <cellStyle name="SAPBEXexcGood1 4 5 5" xfId="21247" xr:uid="{AED7AB17-5406-499F-991F-129BDC0DE592}"/>
    <cellStyle name="SAPBEXexcGood1 4 5 6" xfId="24909" xr:uid="{023A1E93-CCB1-4098-BBFC-8111C9E92A4B}"/>
    <cellStyle name="SAPBEXexcGood1 4 5 7" xfId="28440" xr:uid="{1FD72CC4-0570-4F2F-815A-1DA0E9612FA5}"/>
    <cellStyle name="SAPBEXexcGood1 4 5 8" xfId="31721" xr:uid="{EE064771-A16A-4BF2-9A6D-6916D1167E7F}"/>
    <cellStyle name="SAPBEXexcGood1 4 6" xfId="3152" xr:uid="{A66F7577-0CD2-452C-8594-C55A4069C310}"/>
    <cellStyle name="SAPBEXexcGood1 4 6 2" xfId="10529" xr:uid="{579FAA04-8E09-48EE-973C-E021B1FDBB3A}"/>
    <cellStyle name="SAPBEXexcGood1 4 6 3" xfId="16632" xr:uid="{B58C4B9C-BA0A-44F8-B426-197FBD07D155}"/>
    <cellStyle name="SAPBEXexcGood1 4 6 4" xfId="17499" xr:uid="{C2AEE9ED-2F19-40D1-8800-27DB51A0665A}"/>
    <cellStyle name="SAPBEXexcGood1 4 6 5" xfId="21255" xr:uid="{63E5412C-BF3C-4B4E-A375-3700B84EA50F}"/>
    <cellStyle name="SAPBEXexcGood1 4 6 6" xfId="24917" xr:uid="{57105BCF-F11C-4F62-AC3C-E81D12F048A5}"/>
    <cellStyle name="SAPBEXexcGood1 4 6 7" xfId="28448" xr:uid="{E0CC53FE-DA6D-46C8-BC91-34341E00866D}"/>
    <cellStyle name="SAPBEXexcGood1 4 6 8" xfId="31729" xr:uid="{11CADA17-099E-45CD-8116-98E0FD00952E}"/>
    <cellStyle name="SAPBEXexcGood1 4 7" xfId="3151" xr:uid="{0B2BA09A-1AE4-4F4B-96ED-289CD74884FC}"/>
    <cellStyle name="SAPBEXexcGood1 4 7 2" xfId="8988" xr:uid="{C9E69538-EAE1-4AF9-A87B-4E449ED443DD}"/>
    <cellStyle name="SAPBEXexcGood1 4 7 3" xfId="15448" xr:uid="{9AF77357-1C1E-4EEA-99B0-0E9DB354593D}"/>
    <cellStyle name="SAPBEXexcGood1 4 7 4" xfId="17498" xr:uid="{7AA40843-C090-400C-B7C2-0E4A4DF9EC44}"/>
    <cellStyle name="SAPBEXexcGood1 4 7 5" xfId="21254" xr:uid="{AEAAB8D0-37F4-464C-AC0E-87F5A6816707}"/>
    <cellStyle name="SAPBEXexcGood1 4 7 6" xfId="24916" xr:uid="{20635325-2ED2-4FD5-9A35-4962122F83FC}"/>
    <cellStyle name="SAPBEXexcGood1 4 7 7" xfId="28447" xr:uid="{37254244-5017-40D6-9591-76D7ACADBD03}"/>
    <cellStyle name="SAPBEXexcGood1 4 7 8" xfId="31728" xr:uid="{9326EF1C-D18E-4372-8E82-BF1CD5BDF30A}"/>
    <cellStyle name="SAPBEXexcGood1 4 8" xfId="4814" xr:uid="{A464E1D4-2B0B-41DF-B04E-A0934431A9DA}"/>
    <cellStyle name="SAPBEXexcGood1 4 8 2" xfId="12231" xr:uid="{2A704F1D-3C76-4756-8A6C-53E0A37FB5AC}"/>
    <cellStyle name="SAPBEXexcGood1 4 8 3" xfId="15822" xr:uid="{A587B47B-B572-4DCD-93AC-9C031018F670}"/>
    <cellStyle name="SAPBEXexcGood1 4 8 4" xfId="19161" xr:uid="{C34F310B-11FA-42EC-830F-96AFB0354BBC}"/>
    <cellStyle name="SAPBEXexcGood1 4 8 5" xfId="22912" xr:uid="{05A7158B-7115-49E7-A4FF-2820385EEFC6}"/>
    <cellStyle name="SAPBEXexcGood1 4 8 6" xfId="26578" xr:uid="{B95B55AC-A1CB-4640-A45B-14A4469B48DC}"/>
    <cellStyle name="SAPBEXexcGood1 4 8 7" xfId="30110" xr:uid="{3D47EE13-EC9B-4465-A36D-43CB4110A0F1}"/>
    <cellStyle name="SAPBEXexcGood1 4 8 8" xfId="33367" xr:uid="{56D24D18-D461-4656-83DB-77732638B6CC}"/>
    <cellStyle name="SAPBEXexcGood1 4 9" xfId="12837" xr:uid="{4C749853-B924-42BA-8618-3581DF6312D5}"/>
    <cellStyle name="SAPBEXexcGood1 5" xfId="1360" xr:uid="{F865E087-0990-406C-AC92-5E2091EA6C54}"/>
    <cellStyle name="SAPBEXexcGood1 5 10" xfId="7513" xr:uid="{E89B0AF6-3122-47C0-B61A-2FCDF6481291}"/>
    <cellStyle name="SAPBEXexcGood1 5 11" xfId="13616" xr:uid="{2A99A5B8-8C6A-45AC-92E2-B3453D8ADC6F}"/>
    <cellStyle name="SAPBEXexcGood1 5 12" xfId="14439" xr:uid="{095307B0-9609-4F8B-9534-B99EAC2E261E}"/>
    <cellStyle name="SAPBEXexcGood1 5 13" xfId="23407" xr:uid="{A3AF4F2F-9C66-42A0-8EA7-0B7107F3FAF7}"/>
    <cellStyle name="SAPBEXexcGood1 5 14" xfId="27050" xr:uid="{6EDB3729-CBC0-4573-BDA1-BC303B29E34C}"/>
    <cellStyle name="SAPBEXexcGood1 5 15" xfId="30549" xr:uid="{C23B838C-8243-473F-97A6-489B4BC63BDD}"/>
    <cellStyle name="SAPBEXexcGood1 5 2" xfId="1768" xr:uid="{277249B9-2656-4C2C-9315-433EF0566DF5}"/>
    <cellStyle name="SAPBEXexcGood1 5 2 10" xfId="11685" xr:uid="{26EFD467-F839-422E-9E8E-C1A152B79E04}"/>
    <cellStyle name="SAPBEXexcGood1 5 2 11" xfId="19554" xr:uid="{1494FDEE-3C74-4784-826F-681A19C8C19D}"/>
    <cellStyle name="SAPBEXexcGood1 5 2 12" xfId="23315" xr:uid="{27D06934-253F-4DF7-A415-5098182DCD81}"/>
    <cellStyle name="SAPBEXexcGood1 5 2 13" xfId="26964" xr:uid="{7CE28923-4F11-4A98-98D5-0AD16763751C}"/>
    <cellStyle name="SAPBEXexcGood1 5 2 14" xfId="24007" xr:uid="{3A578621-755C-483A-9E2B-D7701DA5BB1A}"/>
    <cellStyle name="SAPBEXexcGood1 5 2 2" xfId="3011" xr:uid="{048BDDD8-011E-4501-867B-163CDFD36DD0}"/>
    <cellStyle name="SAPBEXexcGood1 5 2 2 2" xfId="9173" xr:uid="{2CECE054-0563-4233-88B0-8BF4F2C4ED48}"/>
    <cellStyle name="SAPBEXexcGood1 5 2 2 3" xfId="13105" xr:uid="{D9648CF8-5981-4A54-BC84-AB9FF5F5BCA9}"/>
    <cellStyle name="SAPBEXexcGood1 5 2 2 4" xfId="17359" xr:uid="{C38462AE-DEC6-432A-B1E6-EACA45E0F64F}"/>
    <cellStyle name="SAPBEXexcGood1 5 2 2 5" xfId="21117" xr:uid="{5FFBA309-3A05-4D53-8875-BCE9A63A0DBE}"/>
    <cellStyle name="SAPBEXexcGood1 5 2 2 6" xfId="24778" xr:uid="{148ACEA4-2B61-4D76-BCE9-CE85F8ECA91F}"/>
    <cellStyle name="SAPBEXexcGood1 5 2 2 7" xfId="28307" xr:uid="{3AE3A13D-035F-4633-85B0-751B6A76626F}"/>
    <cellStyle name="SAPBEXexcGood1 5 2 2 8" xfId="31593" xr:uid="{6FF20225-3910-42EE-BCC0-14CB469BEDCF}"/>
    <cellStyle name="SAPBEXexcGood1 5 2 3" xfId="3517" xr:uid="{151E6657-67BE-4038-8EB2-570A9DB278CE}"/>
    <cellStyle name="SAPBEXexcGood1 5 2 3 2" xfId="10708" xr:uid="{FDCA1CEB-6ED3-450A-B93D-1B2D5FC8573D}"/>
    <cellStyle name="SAPBEXexcGood1 5 2 3 3" xfId="15367" xr:uid="{46FA225A-9AE9-494F-8070-F6A8A68FF8EC}"/>
    <cellStyle name="SAPBEXexcGood1 5 2 3 4" xfId="17864" xr:uid="{7BE84C71-EC50-4DDC-B53F-B79C09B30AA8}"/>
    <cellStyle name="SAPBEXexcGood1 5 2 3 5" xfId="21620" xr:uid="{CCDD7D6F-8A57-4EEC-828F-3A0CF84B33C3}"/>
    <cellStyle name="SAPBEXexcGood1 5 2 3 6" xfId="25282" xr:uid="{7FE093F7-7F7C-4B9C-84A0-353C1FB86EA3}"/>
    <cellStyle name="SAPBEXexcGood1 5 2 3 7" xfId="28813" xr:uid="{1781117F-BC9E-4F92-B0CA-52D9B6F4FEDE}"/>
    <cellStyle name="SAPBEXexcGood1 5 2 3 8" xfId="32092" xr:uid="{48819606-7D6E-4060-B578-735F99D30005}"/>
    <cellStyle name="SAPBEXexcGood1 5 2 4" xfId="1826" xr:uid="{AE73347C-38F5-46F7-AC24-D489970663FC}"/>
    <cellStyle name="SAPBEXexcGood1 5 2 4 2" xfId="13073" xr:uid="{385B64A2-EFDF-47D5-B337-3E0A1D9F5F65}"/>
    <cellStyle name="SAPBEXexcGood1 5 2 4 3" xfId="15608" xr:uid="{5C4527A5-9928-4F21-806D-021E6BFCB549}"/>
    <cellStyle name="SAPBEXexcGood1 5 2 4 4" xfId="11511" xr:uid="{9DF155E2-A3CB-48AC-B558-1647472DF27B}"/>
    <cellStyle name="SAPBEXexcGood1 5 2 4 5" xfId="19516" xr:uid="{035F4ADC-1D72-4CAC-A90C-C24EC24595D3}"/>
    <cellStyle name="SAPBEXexcGood1 5 2 4 6" xfId="24137" xr:uid="{D3F02178-AE22-4BA8-92F4-B93DF2CFF7F9}"/>
    <cellStyle name="SAPBEXexcGood1 5 2 4 7" xfId="26930" xr:uid="{10DE0758-2570-47FA-AC3E-72BE154CF980}"/>
    <cellStyle name="SAPBEXexcGood1 5 2 4 8" xfId="24198" xr:uid="{15E4218E-E538-4499-84AA-972AC0F6A781}"/>
    <cellStyle name="SAPBEXexcGood1 5 2 5" xfId="3704" xr:uid="{04227F08-F78A-43B1-A0FE-D66550093A7D}"/>
    <cellStyle name="SAPBEXexcGood1 5 2 5 2" xfId="13041" xr:uid="{94FDF477-1C11-4C6D-A6CE-199BCAC6A7B4}"/>
    <cellStyle name="SAPBEXexcGood1 5 2 5 3" xfId="15631" xr:uid="{D141D94C-2C96-435A-B9C2-A5B46C04FD86}"/>
    <cellStyle name="SAPBEXexcGood1 5 2 5 4" xfId="18051" xr:uid="{97C07C86-A1CB-493A-B513-9B4687286A1C}"/>
    <cellStyle name="SAPBEXexcGood1 5 2 5 5" xfId="21807" xr:uid="{A8CB41BB-5F05-4C34-A619-5BA4A05317A2}"/>
    <cellStyle name="SAPBEXexcGood1 5 2 5 6" xfId="25469" xr:uid="{B63CE275-FCF4-4E0B-9300-3B2020148459}"/>
    <cellStyle name="SAPBEXexcGood1 5 2 5 7" xfId="29000" xr:uid="{BC3701D7-BDBC-4F8F-8730-CD984F77D73E}"/>
    <cellStyle name="SAPBEXexcGood1 5 2 5 8" xfId="32277" xr:uid="{83267A1B-5F84-4123-A28F-4B979A0C3F6F}"/>
    <cellStyle name="SAPBEXexcGood1 5 2 6" xfId="4251" xr:uid="{E229D5EC-1256-40F3-B647-FA274B779431}"/>
    <cellStyle name="SAPBEXexcGood1 5 2 6 2" xfId="12690" xr:uid="{D6F47145-2A4B-4DE6-81C3-5D43C979BEFB}"/>
    <cellStyle name="SAPBEXexcGood1 5 2 6 3" xfId="7812" xr:uid="{5F895733-21FC-43FB-95D7-9A5D7D69B061}"/>
    <cellStyle name="SAPBEXexcGood1 5 2 6 4" xfId="18598" xr:uid="{59C49165-23AD-42BF-AEB1-260256E7DE02}"/>
    <cellStyle name="SAPBEXexcGood1 5 2 6 5" xfId="22350" xr:uid="{FA451948-BDBB-416D-B8F6-D14B9D0336E3}"/>
    <cellStyle name="SAPBEXexcGood1 5 2 6 6" xfId="26016" xr:uid="{CB25EDD7-4387-4D4C-AF26-9074F04A3447}"/>
    <cellStyle name="SAPBEXexcGood1 5 2 6 7" xfId="29547" xr:uid="{EC702699-3BB3-4523-9E47-47F0F945D895}"/>
    <cellStyle name="SAPBEXexcGood1 5 2 6 8" xfId="32810" xr:uid="{28181D0D-7C86-431A-996B-82D0346659D4}"/>
    <cellStyle name="SAPBEXexcGood1 5 2 7" xfId="4564" xr:uid="{4A7B8F9D-71ED-4524-A13A-704177E43910}"/>
    <cellStyle name="SAPBEXexcGood1 5 2 7 2" xfId="12472" xr:uid="{FDD800A6-9BF9-457A-9D67-17509CB157A4}"/>
    <cellStyle name="SAPBEXexcGood1 5 2 7 3" xfId="13506" xr:uid="{7D2696FC-40DE-41A4-BED6-31FEB90204CF}"/>
    <cellStyle name="SAPBEXexcGood1 5 2 7 4" xfId="18911" xr:uid="{1EAE9A6D-13A7-4552-8F3E-72C9FA154D27}"/>
    <cellStyle name="SAPBEXexcGood1 5 2 7 5" xfId="22663" xr:uid="{BD32941A-846D-41E0-93B1-C05EFBC380CC}"/>
    <cellStyle name="SAPBEXexcGood1 5 2 7 6" xfId="26328" xr:uid="{DC3E5537-AEE9-4821-BE39-FC3451D1BD2A}"/>
    <cellStyle name="SAPBEXexcGood1 5 2 7 7" xfId="29860" xr:uid="{3AEAAF5F-2943-49CA-8E68-711BFD069FAC}"/>
    <cellStyle name="SAPBEXexcGood1 5 2 7 8" xfId="33121" xr:uid="{A872C927-99F5-478F-AD89-8DFFF4A6C961}"/>
    <cellStyle name="SAPBEXexcGood1 5 2 8" xfId="13077" xr:uid="{8A8EE1CA-1197-4405-AD8B-5132C02B0BAD}"/>
    <cellStyle name="SAPBEXexcGood1 5 2 9" xfId="15606" xr:uid="{04227C78-1BD1-49D6-9A51-0C2C8575EB37}"/>
    <cellStyle name="SAPBEXexcGood1 5 3" xfId="2623" xr:uid="{9261585D-AEF0-4492-A523-7EAA508600DA}"/>
    <cellStyle name="SAPBEXexcGood1 5 3 2" xfId="11544" xr:uid="{5E027779-28F9-4909-A87C-4A444BC72B1B}"/>
    <cellStyle name="SAPBEXexcGood1 5 3 3" xfId="16122" xr:uid="{5B61AFB8-C201-4328-8E7D-7EC1D061EBF7}"/>
    <cellStyle name="SAPBEXexcGood1 5 3 4" xfId="11537" xr:uid="{E2C7D046-A777-404C-BBF8-CAD9FAA41571}"/>
    <cellStyle name="SAPBEXexcGood1 5 3 5" xfId="20730" xr:uid="{C084A67D-AD11-418E-AD1C-F1D50FAA5C8B}"/>
    <cellStyle name="SAPBEXexcGood1 5 3 6" xfId="24390" xr:uid="{730F7776-59B2-43BE-8A77-E6F40FED7630}"/>
    <cellStyle name="SAPBEXexcGood1 5 3 7" xfId="27919" xr:uid="{591F4C4A-FBBE-4C9C-8D4C-293E6722AAC8}"/>
    <cellStyle name="SAPBEXexcGood1 5 3 8" xfId="31209" xr:uid="{19FE42E8-9C0C-4D96-9817-A70BDD220FD9}"/>
    <cellStyle name="SAPBEXexcGood1 5 4" xfId="3130" xr:uid="{77509BD7-E8D0-4228-BEA7-6DA9F84F417B}"/>
    <cellStyle name="SAPBEXexcGood1 5 4 2" xfId="10928" xr:uid="{9D0C708F-BA20-4A89-B57D-1917444A3419}"/>
    <cellStyle name="SAPBEXexcGood1 5 4 3" xfId="7560" xr:uid="{9CC02C68-7F3B-4EA2-9FFD-E284B04482ED}"/>
    <cellStyle name="SAPBEXexcGood1 5 4 4" xfId="17477" xr:uid="{BF9A4445-4D96-456B-9E53-D4D4EF7FE185}"/>
    <cellStyle name="SAPBEXexcGood1 5 4 5" xfId="21233" xr:uid="{17EAA632-51AF-4535-93B5-54F473498369}"/>
    <cellStyle name="SAPBEXexcGood1 5 4 6" xfId="24895" xr:uid="{2A6CF894-EB44-4F82-89B1-AB88EC3DD9DC}"/>
    <cellStyle name="SAPBEXexcGood1 5 4 7" xfId="28426" xr:uid="{78D92802-50A4-4B68-813C-FAB058859AB1}"/>
    <cellStyle name="SAPBEXexcGood1 5 4 8" xfId="31708" xr:uid="{3739DACA-1941-411B-A5AE-E165644624DE}"/>
    <cellStyle name="SAPBEXexcGood1 5 5" xfId="3734" xr:uid="{40773551-5E5E-46A2-AA5D-AC5CEAD2CC65}"/>
    <cellStyle name="SAPBEXexcGood1 5 5 2" xfId="13035" xr:uid="{0DDD739B-92DA-4B95-A23A-10AFFCDDDE04}"/>
    <cellStyle name="SAPBEXexcGood1 5 5 3" xfId="11733" xr:uid="{2BE04107-F375-4ED4-9CA1-2A50389086FF}"/>
    <cellStyle name="SAPBEXexcGood1 5 5 4" xfId="18081" xr:uid="{5626D9C5-0A66-4FF1-9668-ABEFDA849A5D}"/>
    <cellStyle name="SAPBEXexcGood1 5 5 5" xfId="21836" xr:uid="{4048D2E8-EDEF-42D5-A5C2-52EDEB1119AE}"/>
    <cellStyle name="SAPBEXexcGood1 5 5 6" xfId="25499" xr:uid="{ED37BE6E-65DC-479A-AF33-37C117CEA0C7}"/>
    <cellStyle name="SAPBEXexcGood1 5 5 7" xfId="29030" xr:uid="{8B735064-7B15-42B4-A2AA-A1DB712F0FC7}"/>
    <cellStyle name="SAPBEXexcGood1 5 5 8" xfId="32306" xr:uid="{A4FE4045-847B-48E1-BB80-803D7CDC24CB}"/>
    <cellStyle name="SAPBEXexcGood1 5 6" xfId="3581" xr:uid="{8F2CDE3F-6E86-4B54-BB50-7D03C64084F4}"/>
    <cellStyle name="SAPBEXexcGood1 5 6 2" xfId="7876" xr:uid="{AA00D52F-3205-43F6-AB66-71959040F424}"/>
    <cellStyle name="SAPBEXexcGood1 5 6 3" xfId="13449" xr:uid="{E09B6440-F89B-485A-8C51-1D4701D47AF7}"/>
    <cellStyle name="SAPBEXexcGood1 5 6 4" xfId="17928" xr:uid="{5ABF26BF-A834-46FC-9ED2-8613B6C1FE64}"/>
    <cellStyle name="SAPBEXexcGood1 5 6 5" xfId="21684" xr:uid="{B319C9AB-B6FE-4CFF-B47D-AF71F7272E6C}"/>
    <cellStyle name="SAPBEXexcGood1 5 6 6" xfId="25346" xr:uid="{C03EB107-3788-4124-B489-4B298F9D613D}"/>
    <cellStyle name="SAPBEXexcGood1 5 6 7" xfId="28877" xr:uid="{25877137-9342-46B2-A82E-24BD12EF2ABA}"/>
    <cellStyle name="SAPBEXexcGood1 5 6 8" xfId="32155" xr:uid="{9DF17D51-6179-4D74-ABB4-F9275DE2A3C7}"/>
    <cellStyle name="SAPBEXexcGood1 5 7" xfId="3835" xr:uid="{BD980991-A730-4ACE-9161-A08C7DBE3B42}"/>
    <cellStyle name="SAPBEXexcGood1 5 7 2" xfId="7041" xr:uid="{6E325C59-ACB6-4D08-9B77-A2048DAA466E}"/>
    <cellStyle name="SAPBEXexcGood1 5 7 3" xfId="7069" xr:uid="{7D42439C-A6A1-4437-9146-E8586FDC02E0}"/>
    <cellStyle name="SAPBEXexcGood1 5 7 4" xfId="18182" xr:uid="{25C45C58-6C57-4D74-A061-4480F086216B}"/>
    <cellStyle name="SAPBEXexcGood1 5 7 5" xfId="21935" xr:uid="{33C3478B-C397-4216-83F3-6F24F66736D4}"/>
    <cellStyle name="SAPBEXexcGood1 5 7 6" xfId="25600" xr:uid="{893B6196-E00E-4B84-9BDE-04441FB97C69}"/>
    <cellStyle name="SAPBEXexcGood1 5 7 7" xfId="29131" xr:uid="{47A1801E-64CA-42C2-9393-AF66288FE131}"/>
    <cellStyle name="SAPBEXexcGood1 5 7 8" xfId="32403" xr:uid="{48C2C8DE-43E9-4F00-A219-0C8D0D224C66}"/>
    <cellStyle name="SAPBEXexcGood1 5 8" xfId="4400" xr:uid="{7FF5C4A2-B5B0-42B7-886F-936315A406E3}"/>
    <cellStyle name="SAPBEXexcGood1 5 8 2" xfId="12868" xr:uid="{00366276-E6F6-48E1-B184-055783092A2F}"/>
    <cellStyle name="SAPBEXexcGood1 5 8 3" xfId="15695" xr:uid="{0E49F2B1-34CE-4EAB-A631-39E3AF2118AF}"/>
    <cellStyle name="SAPBEXexcGood1 5 8 4" xfId="18747" xr:uid="{E914646A-3EF4-4943-A04A-30A76B78C7AD}"/>
    <cellStyle name="SAPBEXexcGood1 5 8 5" xfId="22499" xr:uid="{560D7802-78E9-4A21-81B8-0E072168773B}"/>
    <cellStyle name="SAPBEXexcGood1 5 8 6" xfId="26165" xr:uid="{CAE3AB04-1BE9-4776-A87B-6BC4428F692E}"/>
    <cellStyle name="SAPBEXexcGood1 5 8 7" xfId="29696" xr:uid="{036B054F-7A32-4CB0-BEE9-AF21399875FB}"/>
    <cellStyle name="SAPBEXexcGood1 5 8 8" xfId="32958" xr:uid="{64C4271D-D613-4CFE-B823-469173D96E70}"/>
    <cellStyle name="SAPBEXexcGood1 5 9" xfId="9956" xr:uid="{5B02436A-6C7F-43C8-BE0A-CD5A352D4273}"/>
    <cellStyle name="SAPBEXexcGood1 6" xfId="1384" xr:uid="{CC78B32B-A2B4-4E7A-9C30-CE93175AC974}"/>
    <cellStyle name="SAPBEXexcGood1 7" xfId="1461" xr:uid="{E6B3B82E-7E8A-453E-8857-912B4C57C0E9}"/>
    <cellStyle name="SAPBEXexcGood1 8" xfId="677" xr:uid="{41564640-5234-471C-AF02-3722DDB586B5}"/>
    <cellStyle name="SAPBEXexcGood1 8 10" xfId="9278" xr:uid="{615C3219-AE0B-4A50-BA20-8B6DC5D6B68A}"/>
    <cellStyle name="SAPBEXexcGood1 8 11" xfId="12554" xr:uid="{F0F48E30-18BA-4E04-B171-1C60176AFD41}"/>
    <cellStyle name="SAPBEXexcGood1 8 12" xfId="20189" xr:uid="{3C8499E7-14A5-4DCA-B017-1B8AD9118A94}"/>
    <cellStyle name="SAPBEXexcGood1 8 13" xfId="23922" xr:uid="{7AFEF8D7-3612-443B-938B-9050000C2E8A}"/>
    <cellStyle name="SAPBEXexcGood1 8 14" xfId="27484" xr:uid="{02F2C879-E1F3-47A2-9AEA-58E4F40D651D}"/>
    <cellStyle name="SAPBEXexcGood1 8 15" xfId="30705" xr:uid="{9096AD04-4EED-42C8-B2E0-9CE578E0E959}"/>
    <cellStyle name="SAPBEXexcGood1 8 2" xfId="1589" xr:uid="{7D9764E9-4C3D-45AA-B941-674684A97A09}"/>
    <cellStyle name="SAPBEXexcGood1 8 2 10" xfId="14379" xr:uid="{08D162E8-F5BC-47AC-A60A-16ED9279E96C}"/>
    <cellStyle name="SAPBEXexcGood1 8 2 11" xfId="10656" xr:uid="{FAB6D280-68DE-43A4-8EAA-93D44AD52E82}"/>
    <cellStyle name="SAPBEXexcGood1 8 2 12" xfId="19911" xr:uid="{132DAA9A-0B7E-4C75-B268-DF5D3BFDA5E5}"/>
    <cellStyle name="SAPBEXexcGood1 8 2 13" xfId="20524" xr:uid="{9A9D741B-61C4-4AA0-9C65-EA5759FA444B}"/>
    <cellStyle name="SAPBEXexcGood1 8 2 14" xfId="30930" xr:uid="{E989FCE6-F57A-402A-9988-9A910D50DA95}"/>
    <cellStyle name="SAPBEXexcGood1 8 2 2" xfId="2832" xr:uid="{1626F706-2380-4DD4-8AF8-CD40469F9E1B}"/>
    <cellStyle name="SAPBEXexcGood1 8 2 2 2" xfId="8302" xr:uid="{A6383D0E-43D6-4565-AEDC-F45DC89E997E}"/>
    <cellStyle name="SAPBEXexcGood1 8 2 2 3" xfId="14314" xr:uid="{6B61A8B3-D1C5-4CF7-9748-868C052948A0}"/>
    <cellStyle name="SAPBEXexcGood1 8 2 2 4" xfId="17180" xr:uid="{6CC6A4E2-3337-4365-B2CB-78523F767FC0}"/>
    <cellStyle name="SAPBEXexcGood1 8 2 2 5" xfId="20938" xr:uid="{1DC568A0-8713-4B7C-98F0-624F4F4B406F}"/>
    <cellStyle name="SAPBEXexcGood1 8 2 2 6" xfId="24599" xr:uid="{A754B0CC-2D2A-4524-8687-DA11B7DBFF04}"/>
    <cellStyle name="SAPBEXexcGood1 8 2 2 7" xfId="28128" xr:uid="{00C8D2EE-F034-437F-821E-B56D6ABB230F}"/>
    <cellStyle name="SAPBEXexcGood1 8 2 2 8" xfId="31414" xr:uid="{977960D3-5238-464E-9ACB-A2C4E996A507}"/>
    <cellStyle name="SAPBEXexcGood1 8 2 3" xfId="3338" xr:uid="{EBDC9EB8-7B9F-4D28-8ECE-075F2A05EC3C}"/>
    <cellStyle name="SAPBEXexcGood1 8 2 3 2" xfId="9109" xr:uid="{FE896BB6-C2BA-4F97-B6AE-D92750130EDA}"/>
    <cellStyle name="SAPBEXexcGood1 8 2 3 3" xfId="7506" xr:uid="{6C17297E-CC07-4A94-B61A-546FC687AB7A}"/>
    <cellStyle name="SAPBEXexcGood1 8 2 3 4" xfId="17685" xr:uid="{BE6F6741-D634-4B9C-99A1-7F789FDCEC63}"/>
    <cellStyle name="SAPBEXexcGood1 8 2 3 5" xfId="21441" xr:uid="{6CD5A3E6-29EF-499B-8A04-E31936589AAA}"/>
    <cellStyle name="SAPBEXexcGood1 8 2 3 6" xfId="25103" xr:uid="{7073ECFE-28D6-43DA-8873-77E2890BCECC}"/>
    <cellStyle name="SAPBEXexcGood1 8 2 3 7" xfId="28634" xr:uid="{B4C9277E-AA44-4C24-8ED8-169B05685A6F}"/>
    <cellStyle name="SAPBEXexcGood1 8 2 3 8" xfId="31913" xr:uid="{43A94F83-ABB8-43DA-AB73-4B1B45E19F55}"/>
    <cellStyle name="SAPBEXexcGood1 8 2 4" xfId="2205" xr:uid="{B56AE757-604D-4118-9EF9-2533A5AB0806}"/>
    <cellStyle name="SAPBEXexcGood1 8 2 4 2" xfId="7953" xr:uid="{364C4A38-64BF-4510-BD24-710BEC4B4637}"/>
    <cellStyle name="SAPBEXexcGood1 8 2 4 3" xfId="14730" xr:uid="{D6C2E34D-226A-4DCF-AA71-ECEA60A708C6}"/>
    <cellStyle name="SAPBEXexcGood1 8 2 4 4" xfId="12092" xr:uid="{2B4F7735-A7D1-4C2B-984F-5C8CCF4A5E83}"/>
    <cellStyle name="SAPBEXexcGood1 8 2 4 5" xfId="9267" xr:uid="{75A2E8CE-250B-4566-94E8-7672F1DAABAC}"/>
    <cellStyle name="SAPBEXexcGood1 8 2 4 6" xfId="13411" xr:uid="{607A47FD-EC9B-4A7C-90F1-AA07805BB2DC}"/>
    <cellStyle name="SAPBEXexcGood1 8 2 4 7" xfId="23972" xr:uid="{CCA9502D-3832-422F-BDCE-36FFD432C7E1}"/>
    <cellStyle name="SAPBEXexcGood1 8 2 4 8" xfId="30381" xr:uid="{8629B617-9203-4823-9866-9BF6D5FEDDF0}"/>
    <cellStyle name="SAPBEXexcGood1 8 2 5" xfId="3256" xr:uid="{A715F197-6161-41DD-A72D-5A14DA3091C8}"/>
    <cellStyle name="SAPBEXexcGood1 8 2 5 2" xfId="9990" xr:uid="{06BF2B48-D8F7-4A30-B5B9-058B8729EF30}"/>
    <cellStyle name="SAPBEXexcGood1 8 2 5 3" xfId="8023" xr:uid="{06446F7C-F201-4CE1-AE95-1AC57A2EA079}"/>
    <cellStyle name="SAPBEXexcGood1 8 2 5 4" xfId="17603" xr:uid="{BAC0EC74-16D3-45C0-A4A8-57432276D42A}"/>
    <cellStyle name="SAPBEXexcGood1 8 2 5 5" xfId="21359" xr:uid="{82E18AEA-0A6D-4501-A65E-53240770D5AD}"/>
    <cellStyle name="SAPBEXexcGood1 8 2 5 6" xfId="25021" xr:uid="{BD502D56-DD02-426E-9B55-FDB09FDA5A8F}"/>
    <cellStyle name="SAPBEXexcGood1 8 2 5 7" xfId="28552" xr:uid="{6D3BB38A-9883-4B36-9CBE-FFC814F13B21}"/>
    <cellStyle name="SAPBEXexcGood1 8 2 5 8" xfId="31832" xr:uid="{F7595B63-46D8-4EC7-A9A9-EACE91A9D1E4}"/>
    <cellStyle name="SAPBEXexcGood1 8 2 6" xfId="3081" xr:uid="{4C29E24C-ED10-46C0-9FB4-D26E35D67152}"/>
    <cellStyle name="SAPBEXexcGood1 8 2 6 2" xfId="11191" xr:uid="{7B573051-2944-43AE-8C2B-397A3B20DF51}"/>
    <cellStyle name="SAPBEXexcGood1 8 2 6 3" xfId="16446" xr:uid="{8DB903FA-D5F9-4467-A949-D5AEBBC62A9E}"/>
    <cellStyle name="SAPBEXexcGood1 8 2 6 4" xfId="17428" xr:uid="{6F5C57DB-31DD-405B-BC5F-E708190DE365}"/>
    <cellStyle name="SAPBEXexcGood1 8 2 6 5" xfId="21186" xr:uid="{0A5AD7E1-5DD1-4E5A-AA9D-DC423FE8BBAB}"/>
    <cellStyle name="SAPBEXexcGood1 8 2 6 6" xfId="24847" xr:uid="{1CEBA46A-EA90-48C7-92E4-620E68E220FC}"/>
    <cellStyle name="SAPBEXexcGood1 8 2 6 7" xfId="28377" xr:uid="{D89F3999-51E6-4E31-903E-4D20501F7C5F}"/>
    <cellStyle name="SAPBEXexcGood1 8 2 6 8" xfId="31662" xr:uid="{7334BCE1-6736-4EC1-AA38-E8D625954915}"/>
    <cellStyle name="SAPBEXexcGood1 8 2 7" xfId="4865" xr:uid="{02CB5BD8-3BE4-4BAC-89B8-230DEBF23BBD}"/>
    <cellStyle name="SAPBEXexcGood1 8 2 7 2" xfId="12180" xr:uid="{54A86290-83EF-48D4-B075-2208A27D7C66}"/>
    <cellStyle name="SAPBEXexcGood1 8 2 7 3" xfId="16835" xr:uid="{9080B0B1-3FAE-43AE-9A88-AA051A711E71}"/>
    <cellStyle name="SAPBEXexcGood1 8 2 7 4" xfId="19212" xr:uid="{8EEEE2AB-F85B-4581-ABCA-997E025AE958}"/>
    <cellStyle name="SAPBEXexcGood1 8 2 7 5" xfId="22963" xr:uid="{4A0A3194-5B75-4593-95C0-9BD8BC2BAED3}"/>
    <cellStyle name="SAPBEXexcGood1 8 2 7 6" xfId="26629" xr:uid="{66DC5432-E953-4222-A760-DCFB7381B5E6}"/>
    <cellStyle name="SAPBEXexcGood1 8 2 7 7" xfId="30161" xr:uid="{CFA0F7E7-009E-4A71-9BBD-94712FA40947}"/>
    <cellStyle name="SAPBEXexcGood1 8 2 7 8" xfId="33417" xr:uid="{D014B88E-FFBB-4D58-ABB2-A2F44FFB6E7E}"/>
    <cellStyle name="SAPBEXexcGood1 8 2 8" xfId="8912" xr:uid="{36BEFC21-765B-4D89-ABAA-47AE53C5A66E}"/>
    <cellStyle name="SAPBEXexcGood1 8 2 9" xfId="13873" xr:uid="{31B2A1B6-939D-4FA5-B312-9979E7986EAC}"/>
    <cellStyle name="SAPBEXexcGood1 8 3" xfId="2010" xr:uid="{1F20872B-50DF-403F-B1A7-B566209C34B9}"/>
    <cellStyle name="SAPBEXexcGood1 8 3 2" xfId="8532" xr:uid="{46AA9B38-1921-45E9-A848-FF6F0E3C4EF2}"/>
    <cellStyle name="SAPBEXexcGood1 8 3 3" xfId="9732" xr:uid="{8E72960F-D30D-4ECA-9E74-EE5C4C4F7185}"/>
    <cellStyle name="SAPBEXexcGood1 8 3 4" xfId="8061" xr:uid="{FC5FED0E-CB7A-42A7-BBB8-DE348C3BBAF4}"/>
    <cellStyle name="SAPBEXexcGood1 8 3 5" xfId="15523" xr:uid="{119F1CE3-9BAD-48BA-A460-DAF0A3D6A6B5}"/>
    <cellStyle name="SAPBEXexcGood1 8 3 6" xfId="7701" xr:uid="{329AAF34-A1E6-49CC-B688-BE359E728C09}"/>
    <cellStyle name="SAPBEXexcGood1 8 3 7" xfId="23744" xr:uid="{10175F9A-DE62-437E-87A9-50B2DEAC50A8}"/>
    <cellStyle name="SAPBEXexcGood1 8 3 8" xfId="13467" xr:uid="{72377832-B125-4F89-90DD-7AB6827FA1A5}"/>
    <cellStyle name="SAPBEXexcGood1 8 4" xfId="2348" xr:uid="{F575C37B-A2DE-434A-8751-5D7BBD49F9F6}"/>
    <cellStyle name="SAPBEXexcGood1 8 4 2" xfId="10172" xr:uid="{C8E3C5CA-28F6-4685-9A2E-9B9824BAA57F}"/>
    <cellStyle name="SAPBEXexcGood1 8 4 3" xfId="11626" xr:uid="{A696E074-6AA2-4490-8D93-FB8C0106A601}"/>
    <cellStyle name="SAPBEXexcGood1 8 4 4" xfId="15384" xr:uid="{41079B61-FBE7-4151-BA56-62E1C3F18CB7}"/>
    <cellStyle name="SAPBEXexcGood1 8 4 5" xfId="14643" xr:uid="{3B4CF9C3-2AF9-412B-B601-E89A12E0821B}"/>
    <cellStyle name="SAPBEXexcGood1 8 4 6" xfId="20096" xr:uid="{00580EE7-6A6C-44DE-986F-A10EEAC88EE4}"/>
    <cellStyle name="SAPBEXexcGood1 8 4 7" xfId="24099" xr:uid="{88951E09-9049-44B9-9010-34206A238555}"/>
    <cellStyle name="SAPBEXexcGood1 8 4 8" xfId="30346" xr:uid="{DBFF89E2-A164-4B7D-AE16-1B6680046595}"/>
    <cellStyle name="SAPBEXexcGood1 8 5" xfId="3710" xr:uid="{2D2F0621-1BA6-4E25-AD6C-68B8CFF9ED28}"/>
    <cellStyle name="SAPBEXexcGood1 8 5 2" xfId="12784" xr:uid="{2D0829E3-1BE0-492B-BC16-0BAE6D182A89}"/>
    <cellStyle name="SAPBEXexcGood1 8 5 3" xfId="15711" xr:uid="{1A8F7A44-32F9-4B91-9EFB-4DC0D336C58D}"/>
    <cellStyle name="SAPBEXexcGood1 8 5 4" xfId="18057" xr:uid="{D0B09AE5-276D-441C-99DD-3F2E4CFD76C0}"/>
    <cellStyle name="SAPBEXexcGood1 8 5 5" xfId="21813" xr:uid="{C990028A-018F-4522-AEDF-182DD7A37504}"/>
    <cellStyle name="SAPBEXexcGood1 8 5 6" xfId="25475" xr:uid="{BA0BD9DD-DFBB-464A-8355-473B3EB856D2}"/>
    <cellStyle name="SAPBEXexcGood1 8 5 7" xfId="29006" xr:uid="{6FAB7BA4-C0D1-4BBF-8EED-B4B9BCC6A04F}"/>
    <cellStyle name="SAPBEXexcGood1 8 5 8" xfId="32283" xr:uid="{C6D03371-5DC4-4EE6-A3A2-3103044C9386}"/>
    <cellStyle name="SAPBEXexcGood1 8 6" xfId="4063" xr:uid="{6FB59C97-432C-4B1B-9424-C8726689E162}"/>
    <cellStyle name="SAPBEXexcGood1 8 6 2" xfId="6795" xr:uid="{C1C897EB-9217-4598-AB9F-1424172C338D}"/>
    <cellStyle name="SAPBEXexcGood1 8 6 3" xfId="16759" xr:uid="{C895E488-D9B5-4114-B0FC-C4906D0BD89A}"/>
    <cellStyle name="SAPBEXexcGood1 8 6 4" xfId="18410" xr:uid="{050A88DF-3E9A-4449-ADAF-FB063EF0CCF4}"/>
    <cellStyle name="SAPBEXexcGood1 8 6 5" xfId="22163" xr:uid="{2A74183A-EA26-43B1-9F12-C1928B7CF288}"/>
    <cellStyle name="SAPBEXexcGood1 8 6 6" xfId="25828" xr:uid="{833341AD-C43C-4E88-9C75-CD96F335870F}"/>
    <cellStyle name="SAPBEXexcGood1 8 6 7" xfId="29359" xr:uid="{2D82E025-618A-487F-94A8-2BB9F1B4F730}"/>
    <cellStyle name="SAPBEXexcGood1 8 6 8" xfId="32626" xr:uid="{F9FB2E5B-E58B-4612-BE05-1268FE11DC95}"/>
    <cellStyle name="SAPBEXexcGood1 8 7" xfId="4390" xr:uid="{1C0B0C69-DD71-45EA-99D3-414EB90BBE09}"/>
    <cellStyle name="SAPBEXexcGood1 8 7 2" xfId="12589" xr:uid="{3B23B405-2A29-4081-AC74-A02C2BB242A4}"/>
    <cellStyle name="SAPBEXexcGood1 8 7 3" xfId="7427" xr:uid="{2DECE28F-49F0-4BBE-8937-4B104AC617A4}"/>
    <cellStyle name="SAPBEXexcGood1 8 7 4" xfId="18737" xr:uid="{8CBF394E-BB14-473E-B944-8E317D50F6DD}"/>
    <cellStyle name="SAPBEXexcGood1 8 7 5" xfId="22489" xr:uid="{AF47C862-9334-4850-BFEA-8EF181EB73DF}"/>
    <cellStyle name="SAPBEXexcGood1 8 7 6" xfId="26155" xr:uid="{8B300308-0D82-46C4-84B3-8D7A4B7FB7CC}"/>
    <cellStyle name="SAPBEXexcGood1 8 7 7" xfId="29686" xr:uid="{4A97FD3B-7D27-44F6-AB41-E8D8B424F2E9}"/>
    <cellStyle name="SAPBEXexcGood1 8 7 8" xfId="32948" xr:uid="{AF5C4F83-C9B3-4B16-B541-00F2DDED5441}"/>
    <cellStyle name="SAPBEXexcGood1 8 8" xfId="2477" xr:uid="{CEF47432-44F1-4538-84DE-8F0C65704B3B}"/>
    <cellStyle name="SAPBEXexcGood1 8 8 2" xfId="7934" xr:uid="{5B952E2C-E11F-419D-B7D8-6AAB585C9024}"/>
    <cellStyle name="SAPBEXexcGood1 8 8 3" xfId="9566" xr:uid="{3948A72B-21FC-4286-B1B5-C7700C9EE2EE}"/>
    <cellStyle name="SAPBEXexcGood1 8 8 4" xfId="13335" xr:uid="{5C57BD24-1C4C-4D5D-B47C-C198F0E45E37}"/>
    <cellStyle name="SAPBEXexcGood1 8 8 5" xfId="19373" xr:uid="{8708DF32-87D2-4EC5-A27B-A2EB61CA57BA}"/>
    <cellStyle name="SAPBEXexcGood1 8 8 6" xfId="24111" xr:uid="{E9D989C9-8940-4C71-8ED7-CAD7291B353A}"/>
    <cellStyle name="SAPBEXexcGood1 8 8 7" xfId="26785" xr:uid="{B9B8A7BA-3B66-4DFB-AF61-73DCD0991D5A}"/>
    <cellStyle name="SAPBEXexcGood1 8 8 8" xfId="30243" xr:uid="{32A0B70D-09BC-46FE-B516-67FBDB2ADEF3}"/>
    <cellStyle name="SAPBEXexcGood1 8 9" xfId="8627" xr:uid="{6BEB8ED1-2C7B-463D-8E16-08791CA1F853}"/>
    <cellStyle name="SAPBEXexcGood1 9" xfId="1542" xr:uid="{3AD90C51-DA27-474D-A29C-18E9CC4F0D8B}"/>
    <cellStyle name="SAPBEXexcGood1 9 10" xfId="7393" xr:uid="{AB57E4B8-115A-4664-A5EE-02AFEC9084B0}"/>
    <cellStyle name="SAPBEXexcGood1 9 11" xfId="19622" xr:uid="{3D115B53-02E9-47B1-8BB0-667B6E9D0754}"/>
    <cellStyle name="SAPBEXexcGood1 9 12" xfId="13180" xr:uid="{3166063E-D1A4-4A4E-BE15-BC46D2F90050}"/>
    <cellStyle name="SAPBEXexcGood1 9 13" xfId="27032" xr:uid="{CFCE8AE5-708F-4679-981D-7C3CE0FD2397}"/>
    <cellStyle name="SAPBEXexcGood1 9 14" xfId="27238" xr:uid="{6EF444FF-846A-43F0-9160-03BAA678AF89}"/>
    <cellStyle name="SAPBEXexcGood1 9 2" xfId="2785" xr:uid="{4AB902D0-06E4-4520-B5FB-081281F8C16C}"/>
    <cellStyle name="SAPBEXexcGood1 9 2 2" xfId="9652" xr:uid="{3ADC1658-3D20-41ED-8E01-FB51FE8272A6}"/>
    <cellStyle name="SAPBEXexcGood1 9 2 3" xfId="12855" xr:uid="{5174D180-FCAC-4B37-BEC2-460C03F69C51}"/>
    <cellStyle name="SAPBEXexcGood1 9 2 4" xfId="17133" xr:uid="{4593073B-9A7D-4C71-8247-F0599AF58BB1}"/>
    <cellStyle name="SAPBEXexcGood1 9 2 5" xfId="20891" xr:uid="{84978BAA-CEAD-4314-8438-686C75890F38}"/>
    <cellStyle name="SAPBEXexcGood1 9 2 6" xfId="24552" xr:uid="{5DD3C565-D3F6-4DB7-A6AB-3BB5B1A8C94A}"/>
    <cellStyle name="SAPBEXexcGood1 9 2 7" xfId="28081" xr:uid="{8205E6DC-1895-4601-934F-4B1E5E819EF0}"/>
    <cellStyle name="SAPBEXexcGood1 9 2 8" xfId="31367" xr:uid="{2D9F6343-476C-4A51-AC08-15FDA9A7DD34}"/>
    <cellStyle name="SAPBEXexcGood1 9 3" xfId="3291" xr:uid="{65C52339-8500-4E50-AC5D-DE985BF4F013}"/>
    <cellStyle name="SAPBEXexcGood1 9 3 2" xfId="11540" xr:uid="{5913B04D-F77F-4FF1-9E90-91CCD27F334E}"/>
    <cellStyle name="SAPBEXexcGood1 9 3 3" xfId="16126" xr:uid="{450AE481-D4E2-44A6-A11C-FD97AC833A1F}"/>
    <cellStyle name="SAPBEXexcGood1 9 3 4" xfId="17638" xr:uid="{00462594-0F1F-4288-A95F-B1DF67067845}"/>
    <cellStyle name="SAPBEXexcGood1 9 3 5" xfId="21394" xr:uid="{8C5AE024-A78B-4536-A6C7-28EE545922C2}"/>
    <cellStyle name="SAPBEXexcGood1 9 3 6" xfId="25056" xr:uid="{CCCB2DB0-5B91-4502-BFC5-B53DD029AA94}"/>
    <cellStyle name="SAPBEXexcGood1 9 3 7" xfId="28587" xr:uid="{C1D4266A-1FB7-4B4D-8B16-56173F7D49E1}"/>
    <cellStyle name="SAPBEXexcGood1 9 3 8" xfId="31866" xr:uid="{214AEE52-CC36-4FD4-9C59-71C22ACD0A2B}"/>
    <cellStyle name="SAPBEXexcGood1 9 4" xfId="2217" xr:uid="{D0F741DD-6E08-4A02-80A3-3AC532DEBC1D}"/>
    <cellStyle name="SAPBEXexcGood1 9 4 2" xfId="10640" xr:uid="{8228D915-5F45-4901-BD57-5B5FF47DC4EC}"/>
    <cellStyle name="SAPBEXexcGood1 9 4 3" xfId="9919" xr:uid="{BC15BD7E-8B16-42C8-8C11-8BBEE78309C5}"/>
    <cellStyle name="SAPBEXexcGood1 9 4 4" xfId="14278" xr:uid="{D526EEEB-A572-499A-9A65-DD2A74B044DF}"/>
    <cellStyle name="SAPBEXexcGood1 9 4 5" xfId="14109" xr:uid="{2255D373-CFF8-406A-A81F-BEC694A9CDE5}"/>
    <cellStyle name="SAPBEXexcGood1 9 4 6" xfId="20081" xr:uid="{018BA0E7-2FAD-4963-83DC-7F15E76ABA8C}"/>
    <cellStyle name="SAPBEXexcGood1 9 4 7" xfId="23953" xr:uid="{4515B0C4-86C5-43CE-A0F5-BBDDA26FD26A}"/>
    <cellStyle name="SAPBEXexcGood1 9 4 8" xfId="30378" xr:uid="{772E7F4E-70F4-47A8-B4CF-2B47A0C08DA1}"/>
    <cellStyle name="SAPBEXexcGood1 9 5" xfId="3219" xr:uid="{E528C9AD-2C5F-4DBC-BE90-2474C31419AE}"/>
    <cellStyle name="SAPBEXexcGood1 9 5 2" xfId="10892" xr:uid="{F9C8BE14-DF28-40F9-A1C4-D46296A25DAE}"/>
    <cellStyle name="SAPBEXexcGood1 9 5 3" xfId="9258" xr:uid="{A8DF3A2A-10F6-4B7C-A6B3-4354BE05F76B}"/>
    <cellStyle name="SAPBEXexcGood1 9 5 4" xfId="17566" xr:uid="{6538F8A4-A7EF-4D2B-95DF-81A2E5653F7B}"/>
    <cellStyle name="SAPBEXexcGood1 9 5 5" xfId="21322" xr:uid="{E2A41962-25AD-48E3-85AF-DD7A4A196686}"/>
    <cellStyle name="SAPBEXexcGood1 9 5 6" xfId="24984" xr:uid="{D26EB713-29FD-4862-A853-D7B8C2991EF7}"/>
    <cellStyle name="SAPBEXexcGood1 9 5 7" xfId="28515" xr:uid="{9CDED41D-00EF-4153-A1EC-2364C44D1B34}"/>
    <cellStyle name="SAPBEXexcGood1 9 5 8" xfId="31795" xr:uid="{F584039C-6106-4BD7-8C8A-D4162D9D6489}"/>
    <cellStyle name="SAPBEXexcGood1 9 6" xfId="4547" xr:uid="{781ED963-D24D-4A32-B911-6FC959406EE7}"/>
    <cellStyle name="SAPBEXexcGood1 9 6 2" xfId="12488" xr:uid="{A71B92E9-9CDF-449C-A5B5-32713F105EA5}"/>
    <cellStyle name="SAPBEXexcGood1 9 6 3" xfId="7496" xr:uid="{CD10D30D-D087-4238-A01C-1A84F703FB49}"/>
    <cellStyle name="SAPBEXexcGood1 9 6 4" xfId="18894" xr:uid="{D5245518-52C8-440B-A80C-C92B45DAD7DF}"/>
    <cellStyle name="SAPBEXexcGood1 9 6 5" xfId="22646" xr:uid="{CA4B59F4-535C-41AD-997F-06B7727DFA96}"/>
    <cellStyle name="SAPBEXexcGood1 9 6 6" xfId="26311" xr:uid="{0A71B715-D698-4B8C-90CF-155B55E3E3AD}"/>
    <cellStyle name="SAPBEXexcGood1 9 6 7" xfId="29843" xr:uid="{9128EAEC-87D2-48D7-A5C5-A086A186AA5E}"/>
    <cellStyle name="SAPBEXexcGood1 9 6 8" xfId="33104" xr:uid="{800D4FB7-2BCD-4DF7-B1AD-2926422AD698}"/>
    <cellStyle name="SAPBEXexcGood1 9 7" xfId="4651" xr:uid="{39493071-9686-4A7C-9BCE-5D6F84C1F2D3}"/>
    <cellStyle name="SAPBEXexcGood1 9 7 2" xfId="12053" xr:uid="{CEC9AE35-920A-475E-9DEB-D6AFE2DB1D2C}"/>
    <cellStyle name="SAPBEXexcGood1 9 7 3" xfId="8185" xr:uid="{C57AA3AF-4CC0-4C3C-A788-C6BC8F051F78}"/>
    <cellStyle name="SAPBEXexcGood1 9 7 4" xfId="18998" xr:uid="{33977BA9-62A5-4E9D-B884-8B2896B35613}"/>
    <cellStyle name="SAPBEXexcGood1 9 7 5" xfId="22750" xr:uid="{1F149C72-5E31-4B6B-BA6F-39526B49988D}"/>
    <cellStyle name="SAPBEXexcGood1 9 7 6" xfId="26415" xr:uid="{58647494-30FF-4B28-BA10-CB6800C5D4D4}"/>
    <cellStyle name="SAPBEXexcGood1 9 7 7" xfId="29947" xr:uid="{8A402CD2-4CD5-444A-98BA-EABB58860657}"/>
    <cellStyle name="SAPBEXexcGood1 9 7 8" xfId="33207" xr:uid="{88B6224B-7AE3-4582-81E8-E7A3AD250794}"/>
    <cellStyle name="SAPBEXexcGood1 9 8" xfId="8161" xr:uid="{980019BB-CC53-4E3B-9335-F05338D50EA8}"/>
    <cellStyle name="SAPBEXexcGood1 9 9" xfId="13104" xr:uid="{FBCBB60D-CE32-46C1-B823-11E3942FEE27}"/>
    <cellStyle name="SAPBEXexcGood1_East 1415 Budget model v1" xfId="1162" xr:uid="{C7C74907-328E-47ED-95B7-BAD1EE85C159}"/>
    <cellStyle name="SAPBEXexcGood2" xfId="482" xr:uid="{AA34F57D-89D2-4C96-ACEC-A1B4A147D6FF}"/>
    <cellStyle name="SAPBEXexcGood2 10" xfId="1839" xr:uid="{364A40B0-DFAA-4F6E-BA73-5557A1825F00}"/>
    <cellStyle name="SAPBEXexcGood2 10 2" xfId="10489" xr:uid="{19634F4E-1097-4697-AA34-4B6B89A3F514}"/>
    <cellStyle name="SAPBEXexcGood2 10 3" xfId="16915" xr:uid="{178A19F2-BD37-4F19-8D88-E8B5B6013913}"/>
    <cellStyle name="SAPBEXexcGood2 10 4" xfId="14611" xr:uid="{01E0978D-1E76-45EA-9D36-B33F605512D1}"/>
    <cellStyle name="SAPBEXexcGood2 10 5" xfId="13688" xr:uid="{0DC4D57E-9CF7-4471-8712-1F5DF1ABB319}"/>
    <cellStyle name="SAPBEXexcGood2 10 6" xfId="24135" xr:uid="{4961E6F9-DFD7-4B5C-828F-C6B400D719F2}"/>
    <cellStyle name="SAPBEXexcGood2 10 7" xfId="26923" xr:uid="{DAB2C47A-5A7E-474B-A368-A652C67D30AE}"/>
    <cellStyle name="SAPBEXexcGood2 10 8" xfId="27264" xr:uid="{EDE415E5-A8F0-4BCB-94AB-A703121FD7D8}"/>
    <cellStyle name="SAPBEXexcGood2 11" xfId="2664" xr:uid="{8066BB45-B3C9-440E-B69B-5EC3B12FC288}"/>
    <cellStyle name="SAPBEXexcGood2 11 2" xfId="11621" xr:uid="{8BF59B6A-999F-4F66-9D30-F6B0BD47283D}"/>
    <cellStyle name="SAPBEXexcGood2 11 3" xfId="16047" xr:uid="{8493373A-5822-4135-9AE4-2754919D4CAF}"/>
    <cellStyle name="SAPBEXexcGood2 11 4" xfId="16953" xr:uid="{596F0923-2DE7-4E46-BAB4-0A9AC5316890}"/>
    <cellStyle name="SAPBEXexcGood2 11 5" xfId="20770" xr:uid="{89B30AEC-3BBA-4F39-807A-0A70B8B8E9CD}"/>
    <cellStyle name="SAPBEXexcGood2 11 6" xfId="24431" xr:uid="{24950635-2EF8-438B-9F26-AFCA53E05221}"/>
    <cellStyle name="SAPBEXexcGood2 11 7" xfId="27960" xr:uid="{09F3A392-960D-4FBF-BF7E-8ED60D24EB70}"/>
    <cellStyle name="SAPBEXexcGood2 11 8" xfId="31248" xr:uid="{CD62A8BA-966E-4408-9354-86A4494950D0}"/>
    <cellStyle name="SAPBEXexcGood2 12" xfId="3701" xr:uid="{753E0085-49A1-4887-8292-DFEF38CDA92E}"/>
    <cellStyle name="SAPBEXexcGood2 12 2" xfId="9443" xr:uid="{922E2700-CC83-45DC-B974-0139225D3025}"/>
    <cellStyle name="SAPBEXexcGood2 12 3" xfId="11617" xr:uid="{33CB25BD-978B-49DB-AAA0-93B4FD659EF4}"/>
    <cellStyle name="SAPBEXexcGood2 12 4" xfId="18048" xr:uid="{B5BA8204-D93D-4D25-BB08-E2E3E6684559}"/>
    <cellStyle name="SAPBEXexcGood2 12 5" xfId="21804" xr:uid="{43AC672A-564D-4399-AC89-3E966EBC2CC7}"/>
    <cellStyle name="SAPBEXexcGood2 12 6" xfId="25466" xr:uid="{9033D3B2-1A39-4CD1-857C-F593842AB53F}"/>
    <cellStyle name="SAPBEXexcGood2 12 7" xfId="28997" xr:uid="{E42EFF9D-7C9B-4DC1-9EFF-98317816B0AE}"/>
    <cellStyle name="SAPBEXexcGood2 12 8" xfId="32274" xr:uid="{D5098CFF-8244-4BBE-9320-05A98E04F442}"/>
    <cellStyle name="SAPBEXexcGood2 13" xfId="4369" xr:uid="{B129C03D-578D-4B02-9604-62DEC8837AD0}"/>
    <cellStyle name="SAPBEXexcGood2 13 2" xfId="12601" xr:uid="{3D6B2A24-22E5-463D-BC3F-8C69BC8A78C3}"/>
    <cellStyle name="SAPBEXexcGood2 13 3" xfId="7626" xr:uid="{388D7DED-6D05-431B-A723-F00C454C1771}"/>
    <cellStyle name="SAPBEXexcGood2 13 4" xfId="18716" xr:uid="{03C370A4-AD2C-4211-89F9-3A1251EE9F69}"/>
    <cellStyle name="SAPBEXexcGood2 13 5" xfId="22468" xr:uid="{1149EFD1-B964-4178-B97D-56B9AE32980D}"/>
    <cellStyle name="SAPBEXexcGood2 13 6" xfId="26134" xr:uid="{53AB40F4-A831-4CB1-898F-DCBA4635E7C6}"/>
    <cellStyle name="SAPBEXexcGood2 13 7" xfId="29665" xr:uid="{D9B72684-854B-4BF2-9DB5-752D93B73D54}"/>
    <cellStyle name="SAPBEXexcGood2 13 8" xfId="32927" xr:uid="{8229F8C2-22F6-4A5E-8380-FE02745D86A6}"/>
    <cellStyle name="SAPBEXexcGood2 14" xfId="4661" xr:uid="{80FC20F4-6996-4227-8EAB-904D7EA965ED}"/>
    <cellStyle name="SAPBEXexcGood2 14 2" xfId="12382" xr:uid="{F5312D60-D0AD-4B82-8774-9C9160A78120}"/>
    <cellStyle name="SAPBEXexcGood2 14 3" xfId="15742" xr:uid="{B7B2C14E-91C9-4257-9437-135921359409}"/>
    <cellStyle name="SAPBEXexcGood2 14 4" xfId="19008" xr:uid="{658C9035-099F-465C-86F9-1C288425A25A}"/>
    <cellStyle name="SAPBEXexcGood2 14 5" xfId="22760" xr:uid="{1BCE6C62-453C-4D07-8A67-300025F094D1}"/>
    <cellStyle name="SAPBEXexcGood2 14 6" xfId="26425" xr:uid="{40CF2760-16A1-4097-9248-126185AE9E00}"/>
    <cellStyle name="SAPBEXexcGood2 14 7" xfId="29957" xr:uid="{77873D29-BC6B-4737-8998-A6C541916DEF}"/>
    <cellStyle name="SAPBEXexcGood2 14 8" xfId="33216" xr:uid="{DFF7E1EB-A567-4178-8588-F06006247704}"/>
    <cellStyle name="SAPBEXexcGood2 15" xfId="4630" xr:uid="{B27DD3BC-5CF6-4EFB-8F33-2F061F012A7E}"/>
    <cellStyle name="SAPBEXexcGood2 15 2" xfId="12410" xr:uid="{F77D547F-0583-4AA0-8B92-924FCABBD14C}"/>
    <cellStyle name="SAPBEXexcGood2 15 3" xfId="14498" xr:uid="{4C27BFA7-51BC-4835-A7C6-D6DC7C172616}"/>
    <cellStyle name="SAPBEXexcGood2 15 4" xfId="18977" xr:uid="{B6C23090-4F13-4BCB-8CE9-68FE140B3295}"/>
    <cellStyle name="SAPBEXexcGood2 15 5" xfId="22729" xr:uid="{316A20B2-49B8-4592-A376-8D22087283AB}"/>
    <cellStyle name="SAPBEXexcGood2 15 6" xfId="26394" xr:uid="{8010DAC2-965E-41B2-A34E-7E0F892BD209}"/>
    <cellStyle name="SAPBEXexcGood2 15 7" xfId="29926" xr:uid="{44F7E635-BB30-4882-A59E-E878A9927E16}"/>
    <cellStyle name="SAPBEXexcGood2 15 8" xfId="33186" xr:uid="{46D6966E-9151-4B0B-AC7D-21585852565E}"/>
    <cellStyle name="SAPBEXexcGood2 16" xfId="6363" xr:uid="{71768E33-275A-480F-BA4C-E6D20F1EC40B}"/>
    <cellStyle name="SAPBEXexcGood2 16 2" xfId="13261" xr:uid="{EDF6E3A6-3B95-4465-B31C-26072C332B72}"/>
    <cellStyle name="SAPBEXexcGood2 16 3" xfId="15928" xr:uid="{DD2C4CDB-C763-4BD6-9532-B0EA5957D716}"/>
    <cellStyle name="SAPBEXexcGood2 16 4" xfId="20608" xr:uid="{84E931C0-42F1-4A55-AC13-16A7817532B5}"/>
    <cellStyle name="SAPBEXexcGood2 16 5" xfId="24288" xr:uid="{0158DE4F-2AB3-4AAE-9884-65D87126572C}"/>
    <cellStyle name="SAPBEXexcGood2 16 6" xfId="27807" xr:uid="{27135BA9-5525-4945-8B5D-DB5E0CCB969E}"/>
    <cellStyle name="SAPBEXexcGood2 16 7" xfId="31024" xr:uid="{10A8CAED-B6B3-4579-BA7C-360DA69530AE}"/>
    <cellStyle name="SAPBEXexcGood2 16 8" xfId="33627" xr:uid="{96F515AF-8AAF-4057-9D60-1B7381077058}"/>
    <cellStyle name="SAPBEXexcGood2 17" xfId="8654" xr:uid="{BA52C7E5-A206-4C56-91B8-757FD930A239}"/>
    <cellStyle name="SAPBEXexcGood2 18" xfId="15106" xr:uid="{79FD1D89-5A41-490B-AB61-A23EE17150D2}"/>
    <cellStyle name="SAPBEXexcGood2 19" xfId="8512" xr:uid="{D3682ED0-2556-497E-827B-172F67FC0B1A}"/>
    <cellStyle name="SAPBEXexcGood2 2" xfId="1163" xr:uid="{739B85E7-9906-4E41-A290-7F3DC40E6406}"/>
    <cellStyle name="SAPBEXexcGood2 2 10" xfId="11577" xr:uid="{63370A46-474B-49A3-BC52-AE6DE30EA5F2}"/>
    <cellStyle name="SAPBEXexcGood2 2 11" xfId="16091" xr:uid="{3147E25C-898B-4244-A63D-2814D9D0FE13}"/>
    <cellStyle name="SAPBEXexcGood2 2 12" xfId="10829" xr:uid="{65772BCF-A0B7-4048-9DC8-54688525B9D7}"/>
    <cellStyle name="SAPBEXexcGood2 2 13" xfId="19794" xr:uid="{ED74E994-56C7-4F66-8058-B94E53AEDF65}"/>
    <cellStyle name="SAPBEXexcGood2 2 14" xfId="23554" xr:uid="{F3EF572C-451A-4B59-B57F-40B0FF2BE3D6}"/>
    <cellStyle name="SAPBEXexcGood2 2 15" xfId="27163" xr:uid="{5632D932-0CD0-43A1-9E6D-0FA5881BAE82}"/>
    <cellStyle name="SAPBEXexcGood2 2 16" xfId="30622" xr:uid="{D5DA2447-DED7-4B5B-997C-53FE7E4DB8DA}"/>
    <cellStyle name="SAPBEXexcGood2 2 17" xfId="33833" xr:uid="{15D0F9DC-B2C6-4488-A505-FFCA79A2BA43}"/>
    <cellStyle name="SAPBEXexcGood2 2 2" xfId="1164" xr:uid="{143331F0-2DC3-4321-9666-846A527B32D1}"/>
    <cellStyle name="SAPBEXexcGood2 2 2 10" xfId="7483" xr:uid="{E9DEAEF7-FA2F-4C87-9AAE-AC3510573D91}"/>
    <cellStyle name="SAPBEXexcGood2 2 2 11" xfId="14374" xr:uid="{602BF391-47D0-41FF-BE41-0D75E356B084}"/>
    <cellStyle name="SAPBEXexcGood2 2 2 12" xfId="19793" xr:uid="{128A1CD6-99E5-4935-876B-3E35375FE2AF}"/>
    <cellStyle name="SAPBEXexcGood2 2 2 13" xfId="23553" xr:uid="{C4725F15-153A-4291-AC44-C573E783569F}"/>
    <cellStyle name="SAPBEXexcGood2 2 2 14" xfId="27162" xr:uid="{1D44A4DA-D035-4DCF-93AC-59906F200607}"/>
    <cellStyle name="SAPBEXexcGood2 2 2 15" xfId="30621" xr:uid="{0D855948-325A-4E50-BE7D-1E0169F37154}"/>
    <cellStyle name="SAPBEXexcGood2 2 2 16" xfId="34841" xr:uid="{1D7CAB9C-2884-42D6-9E6D-C4329484E2E4}"/>
    <cellStyle name="SAPBEXexcGood2 2 2 2" xfId="1675" xr:uid="{52F1C1DA-0AE1-47FD-9C35-5641BE2D2118}"/>
    <cellStyle name="SAPBEXexcGood2 2 2 2 10" xfId="11079" xr:uid="{371441A7-8F77-4B47-890E-4E88E03FEE0B}"/>
    <cellStyle name="SAPBEXexcGood2 2 2 2 11" xfId="20510" xr:uid="{6617EB3E-304F-47E0-9EC3-86086243594F}"/>
    <cellStyle name="SAPBEXexcGood2 2 2 2 12" xfId="20405" xr:uid="{553AFF4C-C951-474B-B976-0CD4742B8FC4}"/>
    <cellStyle name="SAPBEXexcGood2 2 2 2 13" xfId="27749" xr:uid="{7549A13A-AEE9-4CFB-BC39-8F37A7169C8C}"/>
    <cellStyle name="SAPBEXexcGood2 2 2 2 14" xfId="16373" xr:uid="{98B3A09F-69DC-4BEC-858E-D85E9165A710}"/>
    <cellStyle name="SAPBEXexcGood2 2 2 2 2" xfId="2918" xr:uid="{C0DAE242-2B2F-44C1-949A-482363D1B230}"/>
    <cellStyle name="SAPBEXexcGood2 2 2 2 2 2" xfId="11155" xr:uid="{DF3281FD-F9B9-452C-91B2-ABDFD9F8FCDC}"/>
    <cellStyle name="SAPBEXexcGood2 2 2 2 2 3" xfId="7620" xr:uid="{0077F6CF-9FD2-417B-8E09-DD37C3A298E3}"/>
    <cellStyle name="SAPBEXexcGood2 2 2 2 2 4" xfId="17266" xr:uid="{14850E66-4C50-4844-B77E-E303555D7628}"/>
    <cellStyle name="SAPBEXexcGood2 2 2 2 2 5" xfId="21024" xr:uid="{156B81DF-C025-4388-B488-0AD70F1F3207}"/>
    <cellStyle name="SAPBEXexcGood2 2 2 2 2 6" xfId="24685" xr:uid="{3BBF372B-2665-46AC-A719-4BE468507DB4}"/>
    <cellStyle name="SAPBEXexcGood2 2 2 2 2 7" xfId="28214" xr:uid="{5EDA1904-9CC3-414B-9D51-E6C070C6259D}"/>
    <cellStyle name="SAPBEXexcGood2 2 2 2 2 8" xfId="31500" xr:uid="{C46006CC-01A4-4614-AF81-32A08F84B4F5}"/>
    <cellStyle name="SAPBEXexcGood2 2 2 2 3" xfId="3424" xr:uid="{A8731524-3119-46CF-BFC8-8637A5F3F13D}"/>
    <cellStyle name="SAPBEXexcGood2 2 2 2 3 2" xfId="11125" xr:uid="{099EB091-8BB7-4BCF-B2A6-9823A86DB98E}"/>
    <cellStyle name="SAPBEXexcGood2 2 2 2 3 3" xfId="16474" xr:uid="{3D82943D-B6B8-45BD-B087-D6A5C1D133DF}"/>
    <cellStyle name="SAPBEXexcGood2 2 2 2 3 4" xfId="17771" xr:uid="{354DCFD7-90B6-423F-88AA-830DE847EC68}"/>
    <cellStyle name="SAPBEXexcGood2 2 2 2 3 5" xfId="21527" xr:uid="{97A2105F-0992-40F8-A228-B7ED3B855038}"/>
    <cellStyle name="SAPBEXexcGood2 2 2 2 3 6" xfId="25189" xr:uid="{864A0681-F2A1-49E2-BFC8-EE334ADF8D7C}"/>
    <cellStyle name="SAPBEXexcGood2 2 2 2 3 7" xfId="28720" xr:uid="{B9BC488F-439B-441C-AB6B-248E6030830F}"/>
    <cellStyle name="SAPBEXexcGood2 2 2 2 3 8" xfId="31999" xr:uid="{FD6E5EC9-5D08-4B19-9C9A-76AEEF6F7AFB}"/>
    <cellStyle name="SAPBEXexcGood2 2 2 2 4" xfId="1915" xr:uid="{9F8AFE2D-6814-4BF3-B024-7471D29D8667}"/>
    <cellStyle name="SAPBEXexcGood2 2 2 2 4 2" xfId="7978" xr:uid="{98256DA3-B69C-4E25-869E-D5B0A66FA357}"/>
    <cellStyle name="SAPBEXexcGood2 2 2 2 4 3" xfId="14538" xr:uid="{BD11F2D3-1998-4D0A-AF1F-D4F4AA85443C}"/>
    <cellStyle name="SAPBEXexcGood2 2 2 2 4 4" xfId="16883" xr:uid="{23735703-540F-4973-A631-D4DC7682C3E8}"/>
    <cellStyle name="SAPBEXexcGood2 2 2 2 4 5" xfId="10686" xr:uid="{07F24B99-0335-4DF9-A419-A71C099BEC86}"/>
    <cellStyle name="SAPBEXexcGood2 2 2 2 4 6" xfId="15093" xr:uid="{FA208CBE-5458-40CE-B80C-1A5C09DD4EA8}"/>
    <cellStyle name="SAPBEXexcGood2 2 2 2 4 7" xfId="26896" xr:uid="{2BFE29FD-6223-4147-8D8F-145AF6B629CF}"/>
    <cellStyle name="SAPBEXexcGood2 2 2 2 4 8" xfId="23632" xr:uid="{769AF31F-A378-4A20-B18F-0E7203F9F4D6}"/>
    <cellStyle name="SAPBEXexcGood2 2 2 2 5" xfId="4116" xr:uid="{9ED16E83-6422-4440-9141-CDA5215C4E12}"/>
    <cellStyle name="SAPBEXexcGood2 2 2 2 5 2" xfId="6967" xr:uid="{BC2388F0-1971-4E57-A9CA-0140BBD4A006}"/>
    <cellStyle name="SAPBEXexcGood2 2 2 2 5 3" xfId="13998" xr:uid="{05B1E04D-9C52-4E93-AD83-545382719ACA}"/>
    <cellStyle name="SAPBEXexcGood2 2 2 2 5 4" xfId="18463" xr:uid="{810D0AD0-19A0-4BD4-9184-719919ED960F}"/>
    <cellStyle name="SAPBEXexcGood2 2 2 2 5 5" xfId="22216" xr:uid="{57BC22AF-7673-492F-A088-2300692184E4}"/>
    <cellStyle name="SAPBEXexcGood2 2 2 2 5 6" xfId="25881" xr:uid="{351614D1-DE6B-4A6C-ADBE-4F240A58A4A9}"/>
    <cellStyle name="SAPBEXexcGood2 2 2 2 5 7" xfId="29412" xr:uid="{6AF7E5C0-9CBB-44EF-975F-19FDA5A0292E}"/>
    <cellStyle name="SAPBEXexcGood2 2 2 2 5 8" xfId="32679" xr:uid="{BFFB60F1-C757-489D-AEDE-A3C680711333}"/>
    <cellStyle name="SAPBEXexcGood2 2 2 2 6" xfId="2319" xr:uid="{D8300347-607A-479F-A07B-81956D92935C}"/>
    <cellStyle name="SAPBEXexcGood2 2 2 2 6 2" xfId="10286" xr:uid="{67B97094-B632-46DE-9953-ADE231C0F638}"/>
    <cellStyle name="SAPBEXexcGood2 2 2 2 6 3" xfId="14236" xr:uid="{F035F4BA-0579-4333-BAB3-BDA5B76BF136}"/>
    <cellStyle name="SAPBEXexcGood2 2 2 2 6 4" xfId="13782" xr:uid="{91E6C8BB-A138-4504-9C60-B199C49CF3AC}"/>
    <cellStyle name="SAPBEXexcGood2 2 2 2 6 5" xfId="7660" xr:uid="{14B9B144-E842-4A17-90D2-2AF2F4D7E2B8}"/>
    <cellStyle name="SAPBEXexcGood2 2 2 2 6 6" xfId="20687" xr:uid="{4AA93750-DAF4-486B-9A50-2CA530DFD843}"/>
    <cellStyle name="SAPBEXexcGood2 2 2 2 6 7" xfId="23426" xr:uid="{1D1FB2EF-265E-4D6F-BDB4-1D22EFB41FA0}"/>
    <cellStyle name="SAPBEXexcGood2 2 2 2 6 8" xfId="27066" xr:uid="{4403C894-D193-4115-95AB-2B7CA3549FF0}"/>
    <cellStyle name="SAPBEXexcGood2 2 2 2 7" xfId="4833" xr:uid="{D90B68F5-E04A-4ACB-9ECD-E23404FB755A}"/>
    <cellStyle name="SAPBEXexcGood2 2 2 2 7 2" xfId="12212" xr:uid="{702A0E9E-6E59-4B67-A00C-14B71592E4BC}"/>
    <cellStyle name="SAPBEXexcGood2 2 2 2 7 3" xfId="16821" xr:uid="{3374E838-BDF9-4F7B-B35C-B74BF0AA2CC2}"/>
    <cellStyle name="SAPBEXexcGood2 2 2 2 7 4" xfId="19180" xr:uid="{DA668CCC-96BB-4F6B-BD77-6B16E9BA0F7D}"/>
    <cellStyle name="SAPBEXexcGood2 2 2 2 7 5" xfId="22931" xr:uid="{554044DB-100F-4848-B4A2-3F583110EC44}"/>
    <cellStyle name="SAPBEXexcGood2 2 2 2 7 6" xfId="26597" xr:uid="{31777423-AA3D-4B6A-9651-AAAFCD777F03}"/>
    <cellStyle name="SAPBEXexcGood2 2 2 2 7 7" xfId="30129" xr:uid="{FBF1C639-F7CD-4844-A106-0EA17C92F00B}"/>
    <cellStyle name="SAPBEXexcGood2 2 2 2 7 8" xfId="33386" xr:uid="{C4507AF6-D830-41FD-ABDF-556A265E5D01}"/>
    <cellStyle name="SAPBEXexcGood2 2 2 2 8" xfId="11630" xr:uid="{EC9261D2-54F5-4E2A-BD92-4EBD4F65FA58}"/>
    <cellStyle name="SAPBEXexcGood2 2 2 2 9" xfId="16038" xr:uid="{72731605-4D98-49E0-88D0-213C3FF99D67}"/>
    <cellStyle name="SAPBEXexcGood2 2 2 3" xfId="2444" xr:uid="{E5100D3C-2587-4457-A3F1-878878870BF6}"/>
    <cellStyle name="SAPBEXexcGood2 2 2 3 2" xfId="10389" xr:uid="{18DF0D00-0DF9-48EA-AF2D-DE7506492952}"/>
    <cellStyle name="SAPBEXexcGood2 2 2 3 3" xfId="12035" xr:uid="{7841E680-7315-4ADD-B93E-B95FBB2F1CFB}"/>
    <cellStyle name="SAPBEXexcGood2 2 2 3 4" xfId="13347" xr:uid="{FEB4B3A8-7A5A-49EE-BF1B-C1776596F3A3}"/>
    <cellStyle name="SAPBEXexcGood2 2 2 3 5" xfId="19399" xr:uid="{84F923B4-11F8-41D4-BFA5-F462C3F47510}"/>
    <cellStyle name="SAPBEXexcGood2 2 2 3 6" xfId="23164" xr:uid="{8BCF8CBF-AFE4-4D45-9438-F480BA9BC2CE}"/>
    <cellStyle name="SAPBEXexcGood2 2 2 3 7" xfId="26811" xr:uid="{10E862B6-8625-457F-9CEC-206B28FDAEE0}"/>
    <cellStyle name="SAPBEXexcGood2 2 2 3 8" xfId="30270" xr:uid="{FAD28DF0-BFC9-47D1-B08B-D19C992BFBC8}"/>
    <cellStyle name="SAPBEXexcGood2 2 2 4" xfId="2097" xr:uid="{9B18246D-4ABC-441E-BE8E-5F0F6C63C8DA}"/>
    <cellStyle name="SAPBEXexcGood2 2 2 4 2" xfId="7964" xr:uid="{18414E22-37ED-4D07-9400-62D198EEB744}"/>
    <cellStyle name="SAPBEXexcGood2 2 2 4 3" xfId="11459" xr:uid="{3DE5CEA6-BA8D-4C19-9E6D-DEA248E7C60A}"/>
    <cellStyle name="SAPBEXexcGood2 2 2 4 4" xfId="15280" xr:uid="{F5338CEE-0F3D-433F-A844-4256BA01D4C0}"/>
    <cellStyle name="SAPBEXexcGood2 2 2 4 5" xfId="9262" xr:uid="{43527DAF-D4E8-49AF-B1BF-BDC55D1A4615}"/>
    <cellStyle name="SAPBEXexcGood2 2 2 4 6" xfId="16870" xr:uid="{4E7B9252-294F-4BAD-A16A-D660E859902B}"/>
    <cellStyle name="SAPBEXexcGood2 2 2 4 7" xfId="26881" xr:uid="{38B0A2D1-7C1A-412D-9E3D-D9DB00185AB7}"/>
    <cellStyle name="SAPBEXexcGood2 2 2 4 8" xfId="7401" xr:uid="{0E033F07-C573-40FA-8011-1191E5B3D461}"/>
    <cellStyle name="SAPBEXexcGood2 2 2 5" xfId="3629" xr:uid="{60488DD3-0F51-4C92-8CD0-550BA3493BB8}"/>
    <cellStyle name="SAPBEXexcGood2 2 2 5 2" xfId="10418" xr:uid="{153BBAE2-9AC1-4BB4-B262-D2D35A0829EB}"/>
    <cellStyle name="SAPBEXexcGood2 2 2 5 3" xfId="8169" xr:uid="{77C58EA2-68F6-425F-B1CD-9489B789C04D}"/>
    <cellStyle name="SAPBEXexcGood2 2 2 5 4" xfId="17976" xr:uid="{69A04DFE-FB83-45E1-9FCA-039B631DF0E5}"/>
    <cellStyle name="SAPBEXexcGood2 2 2 5 5" xfId="21732" xr:uid="{DFB8588B-6197-497C-82BB-CD553B286316}"/>
    <cellStyle name="SAPBEXexcGood2 2 2 5 6" xfId="25394" xr:uid="{8556AD7E-D28E-4C39-BA49-54D83EFB5627}"/>
    <cellStyle name="SAPBEXexcGood2 2 2 5 7" xfId="28925" xr:uid="{127B5F55-EBC1-4CB7-90DB-41EF736A06D1}"/>
    <cellStyle name="SAPBEXexcGood2 2 2 5 8" xfId="32202" xr:uid="{208B53FF-A027-4260-B97D-C1447570B843}"/>
    <cellStyle name="SAPBEXexcGood2 2 2 6" xfId="2774" xr:uid="{F21907C3-F3A7-4663-B9CA-111A1E9E6AA3}"/>
    <cellStyle name="SAPBEXexcGood2 2 2 6 2" xfId="11138" xr:uid="{198A29CA-0E05-446F-8521-0BCAA9FE944C}"/>
    <cellStyle name="SAPBEXexcGood2 2 2 6 3" xfId="10357" xr:uid="{9551BC12-8FB3-45A0-A0E3-177B0DA38B36}"/>
    <cellStyle name="SAPBEXexcGood2 2 2 6 4" xfId="17122" xr:uid="{DEC4BA5B-8FF0-4068-AE1E-7CE4C562EC9E}"/>
    <cellStyle name="SAPBEXexcGood2 2 2 6 5" xfId="20880" xr:uid="{95B8B753-8813-4372-81E1-DC769FCCF7A8}"/>
    <cellStyle name="SAPBEXexcGood2 2 2 6 6" xfId="24541" xr:uid="{ACF985C6-5832-4E2A-9639-E21FAC637C13}"/>
    <cellStyle name="SAPBEXexcGood2 2 2 6 7" xfId="28070" xr:uid="{E862AE48-0D41-4529-A71A-72D1AF5461DF}"/>
    <cellStyle name="SAPBEXexcGood2 2 2 6 8" xfId="31356" xr:uid="{B2E9429F-EF75-4E34-8E47-BC5A8673216D}"/>
    <cellStyle name="SAPBEXexcGood2 2 2 7" xfId="3718" xr:uid="{4EC963AC-1E7F-4C86-B185-93AECF2C240B}"/>
    <cellStyle name="SAPBEXexcGood2 2 2 7 2" xfId="13043" xr:uid="{72A0DFC3-BF0F-490E-97E7-DA8BB9D29E3D}"/>
    <cellStyle name="SAPBEXexcGood2 2 2 7 3" xfId="15629" xr:uid="{2383BC81-CFCF-4735-8A99-9CFD4C8C4C04}"/>
    <cellStyle name="SAPBEXexcGood2 2 2 7 4" xfId="18065" xr:uid="{9715F567-5A99-4537-859C-5FC4A367D492}"/>
    <cellStyle name="SAPBEXexcGood2 2 2 7 5" xfId="21820" xr:uid="{17C7AD1C-9DF3-427A-B080-A26DA394D646}"/>
    <cellStyle name="SAPBEXexcGood2 2 2 7 6" xfId="25483" xr:uid="{B36D7DB6-CE34-4952-BC89-2D24D3176556}"/>
    <cellStyle name="SAPBEXexcGood2 2 2 7 7" xfId="29014" xr:uid="{1D069800-A19E-4DE8-A6F3-552F34841123}"/>
    <cellStyle name="SAPBEXexcGood2 2 2 7 8" xfId="32290" xr:uid="{00025DDF-D785-42D7-8EAC-A955C4C44768}"/>
    <cellStyle name="SAPBEXexcGood2 2 2 8" xfId="1997" xr:uid="{5D7ABE00-0CC9-4248-8364-4DB05443C436}"/>
    <cellStyle name="SAPBEXexcGood2 2 2 8 2" xfId="8156" xr:uid="{1D4581DC-E47D-4CA1-8D85-1B9CB8109C5D}"/>
    <cellStyle name="SAPBEXexcGood2 2 2 8 3" xfId="6806" xr:uid="{F56C1D3F-D770-4562-98EB-F2A15010E092}"/>
    <cellStyle name="SAPBEXexcGood2 2 2 8 4" xfId="8055" xr:uid="{EC064F4D-B152-4A93-A8CF-EC7FFBE0882B}"/>
    <cellStyle name="SAPBEXexcGood2 2 2 8 5" xfId="12822" xr:uid="{8C177635-B644-4341-BC1C-57AE237A2EFE}"/>
    <cellStyle name="SAPBEXexcGood2 2 2 8 6" xfId="23228" xr:uid="{F09710E1-0259-443E-A063-10E2D958E467}"/>
    <cellStyle name="SAPBEXexcGood2 2 2 8 7" xfId="19539" xr:uid="{4BEB0951-411D-499D-B5EE-C4B2C151E7BB}"/>
    <cellStyle name="SAPBEXexcGood2 2 2 8 8" xfId="27337" xr:uid="{C971DAA1-64F9-49B6-A394-DC3AD0117077}"/>
    <cellStyle name="SAPBEXexcGood2 2 2 9" xfId="9015" xr:uid="{5CEB8872-434C-44FD-9BB3-1BE7686659C8}"/>
    <cellStyle name="SAPBEXexcGood2 2 3" xfId="1674" xr:uid="{F8D4FA85-3727-4A6B-AF2B-01AB20894E28}"/>
    <cellStyle name="SAPBEXexcGood2 2 3 10" xfId="14955" xr:uid="{9B29DAB4-9B82-43AD-943C-C335A3972283}"/>
    <cellStyle name="SAPBEXexcGood2 2 3 11" xfId="20531" xr:uid="{5171E5F3-D0AE-4171-B80D-874CE3FD2277}"/>
    <cellStyle name="SAPBEXexcGood2 2 3 12" xfId="12846" xr:uid="{AB81586A-4C0E-4FBF-A3AF-23C152DA164F}"/>
    <cellStyle name="SAPBEXexcGood2 2 3 13" xfId="27005" xr:uid="{CB2DD043-52DB-41FF-8E72-C2B15A0AA20A}"/>
    <cellStyle name="SAPBEXexcGood2 2 3 14" xfId="30493" xr:uid="{A864D585-3492-4404-B476-7D95E958EC19}"/>
    <cellStyle name="SAPBEXexcGood2 2 3 15" xfId="35075" xr:uid="{E237CFCF-09E3-4978-8F4E-F8AA17E6F357}"/>
    <cellStyle name="SAPBEXexcGood2 2 3 2" xfId="2917" xr:uid="{44B4E3B5-1E41-4216-89B2-60114C35BE1A}"/>
    <cellStyle name="SAPBEXexcGood2 2 3 2 2" xfId="8414" xr:uid="{2F562F24-9062-4FFD-8E39-153094479871}"/>
    <cellStyle name="SAPBEXexcGood2 2 3 2 3" xfId="12103" xr:uid="{692422C0-630F-4655-94E8-FA987F3996BA}"/>
    <cellStyle name="SAPBEXexcGood2 2 3 2 4" xfId="17265" xr:uid="{B6500BCA-A780-412C-BC17-C092B7153564}"/>
    <cellStyle name="SAPBEXexcGood2 2 3 2 5" xfId="21023" xr:uid="{E173AB07-A05A-4323-8CB1-A6006E47E285}"/>
    <cellStyle name="SAPBEXexcGood2 2 3 2 6" xfId="24684" xr:uid="{FA00AD4E-548E-4432-94A5-50E1CEC871DB}"/>
    <cellStyle name="SAPBEXexcGood2 2 3 2 7" xfId="28213" xr:uid="{44D4C078-C940-42B3-AF28-3B3965E361BF}"/>
    <cellStyle name="SAPBEXexcGood2 2 3 2 8" xfId="31499" xr:uid="{B41AF265-A453-48FA-9641-9BB6A1A3E888}"/>
    <cellStyle name="SAPBEXexcGood2 2 3 3" xfId="3423" xr:uid="{CBEDF846-CB89-495E-B5A1-1C24ECE2B86B}"/>
    <cellStyle name="SAPBEXexcGood2 2 3 3 2" xfId="11157" xr:uid="{469D627D-237C-4939-A76A-ED8D3AA25296}"/>
    <cellStyle name="SAPBEXexcGood2 2 3 3 3" xfId="16466" xr:uid="{CFB6DAB5-1EDF-4CF5-80BE-63A6A9C7920F}"/>
    <cellStyle name="SAPBEXexcGood2 2 3 3 4" xfId="17770" xr:uid="{3821689C-8B30-4B3C-B511-E262F4FDB634}"/>
    <cellStyle name="SAPBEXexcGood2 2 3 3 5" xfId="21526" xr:uid="{9F08FA68-0D1B-4151-8004-A37C04D6DA48}"/>
    <cellStyle name="SAPBEXexcGood2 2 3 3 6" xfId="25188" xr:uid="{4E74E8FF-EA34-437C-BFDD-049452E09DA3}"/>
    <cellStyle name="SAPBEXexcGood2 2 3 3 7" xfId="28719" xr:uid="{8E3BBBD3-9C66-4C6C-8E16-35E212E08771}"/>
    <cellStyle name="SAPBEXexcGood2 2 3 3 8" xfId="31998" xr:uid="{5258D6E6-2740-4604-8376-F6BE9FE462C1}"/>
    <cellStyle name="SAPBEXexcGood2 2 3 4" xfId="2611" xr:uid="{46C97293-72A0-4F1D-80D2-4F98B0D58334}"/>
    <cellStyle name="SAPBEXexcGood2 2 3 4 2" xfId="10080" xr:uid="{4DC0D1C4-7BA6-4D48-9EB0-D0CC065370DE}"/>
    <cellStyle name="SAPBEXexcGood2 2 3 4 3" xfId="15008" xr:uid="{7510F422-8A58-4F68-9FB4-D290C40C8298}"/>
    <cellStyle name="SAPBEXexcGood2 2 3 4 4" xfId="11985" xr:uid="{75DD7D6E-F897-4E68-B6B1-4D885F877ABD}"/>
    <cellStyle name="SAPBEXexcGood2 2 3 4 5" xfId="20718" xr:uid="{0CE24A37-25A3-4A96-A3A4-495E9559F58D}"/>
    <cellStyle name="SAPBEXexcGood2 2 3 4 6" xfId="23041" xr:uid="{F3ABBDDB-AEF0-4C30-A0DF-16C045FD516A}"/>
    <cellStyle name="SAPBEXexcGood2 2 3 4 7" xfId="27907" xr:uid="{CDC2769D-D5D7-4CA7-9B03-7BE6BDDA3A80}"/>
    <cellStyle name="SAPBEXexcGood2 2 3 4 8" xfId="31197" xr:uid="{A118F201-7057-429E-97E1-F9CF39DEB5A0}"/>
    <cellStyle name="SAPBEXexcGood2 2 3 5" xfId="2190" xr:uid="{6672064D-484C-4ADC-991D-1AEA36BA678B}"/>
    <cellStyle name="SAPBEXexcGood2 2 3 5 2" xfId="9972" xr:uid="{6122D441-959E-4EBE-9017-A0BBECFC97A6}"/>
    <cellStyle name="SAPBEXexcGood2 2 3 5 3" xfId="15424" xr:uid="{E2533AAD-EF19-4630-A668-9E8D3F6BA7F6}"/>
    <cellStyle name="SAPBEXexcGood2 2 3 5 4" xfId="16201" xr:uid="{8ED4CB81-8F40-4A49-AB30-9DC68816FC15}"/>
    <cellStyle name="SAPBEXexcGood2 2 3 5 5" xfId="14992" xr:uid="{0BE0FCBE-0DE0-4826-9221-FEA77BBD7B54}"/>
    <cellStyle name="SAPBEXexcGood2 2 3 5 6" xfId="20158" xr:uid="{5050316D-F47F-4D90-8356-FA007F6C4FDA}"/>
    <cellStyle name="SAPBEXexcGood2 2 3 5 7" xfId="19890" xr:uid="{3D64A278-CC00-4163-98A2-0B038CB15558}"/>
    <cellStyle name="SAPBEXexcGood2 2 3 5 8" xfId="27447" xr:uid="{05E075FA-8E53-4467-A369-383EC3C01E87}"/>
    <cellStyle name="SAPBEXexcGood2 2 3 6" xfId="4201" xr:uid="{D64E23B1-3BB3-4392-B601-7ED40EF7804E}"/>
    <cellStyle name="SAPBEXexcGood2 2 3 6 2" xfId="6849" xr:uid="{32F0C1C9-98FD-43B9-8CE5-E120A736AA0F}"/>
    <cellStyle name="SAPBEXexcGood2 2 3 6 3" xfId="15500" xr:uid="{FE2CF457-4050-45AE-A90B-CA6196C389C5}"/>
    <cellStyle name="SAPBEXexcGood2 2 3 6 4" xfId="18548" xr:uid="{11FA09C4-EE38-44CB-8FC3-34C8C42B66BC}"/>
    <cellStyle name="SAPBEXexcGood2 2 3 6 5" xfId="22301" xr:uid="{E27F446F-F720-491A-80F9-9063CA47A353}"/>
    <cellStyle name="SAPBEXexcGood2 2 3 6 6" xfId="25966" xr:uid="{C8BC5C85-957E-4DB7-BAB3-1F0584E8ABB6}"/>
    <cellStyle name="SAPBEXexcGood2 2 3 6 7" xfId="29497" xr:uid="{3ED78244-49BE-4931-BF90-1FA2BB29F8EF}"/>
    <cellStyle name="SAPBEXexcGood2 2 3 6 8" xfId="32762" xr:uid="{3C550EDD-EEB6-4548-B3CD-DC204B527AC0}"/>
    <cellStyle name="SAPBEXexcGood2 2 3 7" xfId="4904" xr:uid="{928AC768-E937-45BE-8BF0-E29F9B1155B8}"/>
    <cellStyle name="SAPBEXexcGood2 2 3 7 2" xfId="12141" xr:uid="{8D73DC9F-B51B-4319-A237-B2371193B000}"/>
    <cellStyle name="SAPBEXexcGood2 2 3 7 3" xfId="15853" xr:uid="{93F9588A-AA46-425C-87F9-50ECE76BA009}"/>
    <cellStyle name="SAPBEXexcGood2 2 3 7 4" xfId="19251" xr:uid="{714A3485-3920-436D-ABEC-7F2D07A63A6E}"/>
    <cellStyle name="SAPBEXexcGood2 2 3 7 5" xfId="23002" xr:uid="{66639C58-FF53-4AF6-BA32-23B62342B685}"/>
    <cellStyle name="SAPBEXexcGood2 2 3 7 6" xfId="26668" xr:uid="{4CE3D34D-2920-4407-A902-68069167FC6F}"/>
    <cellStyle name="SAPBEXexcGood2 2 3 7 7" xfId="30200" xr:uid="{F9F49863-2AFB-4A11-B106-EE9B8E5D0777}"/>
    <cellStyle name="SAPBEXexcGood2 2 3 7 8" xfId="33455" xr:uid="{731D8DB5-A58A-4659-BE8E-7D876C97B802}"/>
    <cellStyle name="SAPBEXexcGood2 2 3 8" xfId="8459" xr:uid="{F6A2EB90-332C-4FE1-AE7A-2DB2286BB95C}"/>
    <cellStyle name="SAPBEXexcGood2 2 3 9" xfId="15127" xr:uid="{EF4C5E23-74A2-4FA8-9595-0B69B8D7F79A}"/>
    <cellStyle name="SAPBEXexcGood2 2 4" xfId="2443" xr:uid="{57044190-B169-4A32-9E0F-204C7CF00EB1}"/>
    <cellStyle name="SAPBEXexcGood2 2 4 2" xfId="11126" xr:uid="{6E358DF7-50EC-448B-8978-C76DF2BD231B}"/>
    <cellStyle name="SAPBEXexcGood2 2 4 3" xfId="16473" xr:uid="{9118EDAD-C5EF-438A-AEDE-D690C03E82E2}"/>
    <cellStyle name="SAPBEXexcGood2 2 4 4" xfId="14940" xr:uid="{4E429EE5-D5EE-4FC2-AEB3-18A5A1E3C82A}"/>
    <cellStyle name="SAPBEXexcGood2 2 4 5" xfId="8698" xr:uid="{0EC826DC-29B9-4437-AB4E-CA1ACF59AE20}"/>
    <cellStyle name="SAPBEXexcGood2 2 4 6" xfId="23165" xr:uid="{69FD2CD3-B267-4F55-B29F-CBAA1055095D}"/>
    <cellStyle name="SAPBEXexcGood2 2 4 7" xfId="26812" xr:uid="{05B9B3A2-008D-4819-9B6A-EEBDC69ECE50}"/>
    <cellStyle name="SAPBEXexcGood2 2 4 8" xfId="30271" xr:uid="{99D97144-B112-470C-A02F-2C2CF0D98FD8}"/>
    <cellStyle name="SAPBEXexcGood2 2 4 9" xfId="34625" xr:uid="{F7B6069F-D0DB-41BE-B208-4F1C20C3DFAA}"/>
    <cellStyle name="SAPBEXexcGood2 2 5" xfId="2096" xr:uid="{37D30B2C-4D7F-4739-A82F-580E6068C1F8}"/>
    <cellStyle name="SAPBEXexcGood2 2 5 2" xfId="8447" xr:uid="{ED854CF6-2377-413F-9EF0-060FF0BA80DB}"/>
    <cellStyle name="SAPBEXexcGood2 2 5 3" xfId="14319" xr:uid="{10876D47-EF6E-40D2-83C3-E465B01B9A65}"/>
    <cellStyle name="SAPBEXexcGood2 2 5 4" xfId="12049" xr:uid="{35999F5F-605A-48EA-9578-F3A996B0BCEF}"/>
    <cellStyle name="SAPBEXexcGood2 2 5 5" xfId="7605" xr:uid="{12720E06-5C21-4BC3-AE97-1E65A6E8AC49}"/>
    <cellStyle name="SAPBEXexcGood2 2 5 6" xfId="20034" xr:uid="{DCE1CA8E-E1D2-47C0-B029-5C51F9D053A9}"/>
    <cellStyle name="SAPBEXexcGood2 2 5 7" xfId="15677" xr:uid="{9E4158D0-F026-4DF6-AEA6-620270388B7C}"/>
    <cellStyle name="SAPBEXexcGood2 2 5 8" xfId="23642" xr:uid="{7A0ECA1F-F6E2-458A-A5D9-75FC4AAC1FA3}"/>
    <cellStyle name="SAPBEXexcGood2 2 5 9" xfId="34210" xr:uid="{222AB950-945C-4E1C-9E7D-643CBCBABB93}"/>
    <cellStyle name="SAPBEXexcGood2 2 6" xfId="3647" xr:uid="{5F6B232E-B529-4D73-A14B-795BF5C8E52E}"/>
    <cellStyle name="SAPBEXexcGood2 2 6 2" xfId="10941" xr:uid="{E655A041-623F-46F1-B659-7281316B7A0D}"/>
    <cellStyle name="SAPBEXexcGood2 2 6 3" xfId="7564" xr:uid="{64F568F1-82AC-4F9E-A750-AEE6223FDE7C}"/>
    <cellStyle name="SAPBEXexcGood2 2 6 4" xfId="17994" xr:uid="{9E2038F9-767F-450E-B74F-E72FD4FA8D91}"/>
    <cellStyle name="SAPBEXexcGood2 2 6 5" xfId="21750" xr:uid="{AF5758CF-AD36-4A52-A418-DE5CD37836E0}"/>
    <cellStyle name="SAPBEXexcGood2 2 6 6" xfId="25412" xr:uid="{822C8E0B-5195-45BA-9D08-B6215E266310}"/>
    <cellStyle name="SAPBEXexcGood2 2 6 7" xfId="28943" xr:uid="{D5049786-0313-436F-80AA-72428CCB3232}"/>
    <cellStyle name="SAPBEXexcGood2 2 6 8" xfId="32220" xr:uid="{4FF73F64-EF76-4405-B3BD-7CF2B535F51D}"/>
    <cellStyle name="SAPBEXexcGood2 2 7" xfId="4392" xr:uid="{90AC48B4-6209-47EA-AC70-AB856D7ABE5C}"/>
    <cellStyle name="SAPBEXexcGood2 2 7 2" xfId="12587" xr:uid="{E4CB3992-0840-4389-9034-5E680B24467C}"/>
    <cellStyle name="SAPBEXexcGood2 2 7 3" xfId="7630" xr:uid="{14B4F86A-AD2B-4050-9271-090B6C797843}"/>
    <cellStyle name="SAPBEXexcGood2 2 7 4" xfId="18739" xr:uid="{FB3C7474-6497-4FBA-B4AB-B02BA3E0B417}"/>
    <cellStyle name="SAPBEXexcGood2 2 7 5" xfId="22491" xr:uid="{1521F2D1-E9D4-47BD-994C-397EDA9E230C}"/>
    <cellStyle name="SAPBEXexcGood2 2 7 6" xfId="26157" xr:uid="{4D0CC67B-0003-41A3-89DB-BAAB9640680E}"/>
    <cellStyle name="SAPBEXexcGood2 2 7 7" xfId="29688" xr:uid="{EF322563-D42A-4C1E-AC9E-CC55F49CF701}"/>
    <cellStyle name="SAPBEXexcGood2 2 7 8" xfId="32950" xr:uid="{BDDEBEE6-B40B-4449-B255-B1A84B2FD379}"/>
    <cellStyle name="SAPBEXexcGood2 2 8" xfId="2575" xr:uid="{C35F16A1-5F46-45EC-A16C-60EE23FB6E49}"/>
    <cellStyle name="SAPBEXexcGood2 2 8 2" xfId="9191" xr:uid="{6C196819-25AC-4CB6-8D48-8C04B5B8ECAC}"/>
    <cellStyle name="SAPBEXexcGood2 2 8 3" xfId="14062" xr:uid="{7F90414B-107F-4AF9-8376-54FBBEF59BF0}"/>
    <cellStyle name="SAPBEXexcGood2 2 8 4" xfId="14427" xr:uid="{A8E9D1F2-E91C-4286-8670-3012A455BB90}"/>
    <cellStyle name="SAPBEXexcGood2 2 8 5" xfId="19286" xr:uid="{462982CB-685A-4D42-91A2-814DA16E2487}"/>
    <cellStyle name="SAPBEXexcGood2 2 8 6" xfId="23059" xr:uid="{5806A246-6A01-47F5-99C2-DDC54FDEAC3A}"/>
    <cellStyle name="SAPBEXexcGood2 2 8 7" xfId="26710" xr:uid="{5DFD057B-1775-47A0-A9D3-E7C314CEF3B1}"/>
    <cellStyle name="SAPBEXexcGood2 2 8 8" xfId="31163" xr:uid="{92C10687-74B9-42C6-BDB5-0DA5785771FD}"/>
    <cellStyle name="SAPBEXexcGood2 2 9" xfId="4592" xr:uid="{8A416E9B-37E7-4C39-8643-A0BFEAFCF654}"/>
    <cellStyle name="SAPBEXexcGood2 2 9 2" xfId="12446" xr:uid="{B8193329-3BE0-4F39-B54F-1D75507D4B9A}"/>
    <cellStyle name="SAPBEXexcGood2 2 9 3" xfId="8290" xr:uid="{D94815AE-4FED-4A5D-9CA8-88226A30D702}"/>
    <cellStyle name="SAPBEXexcGood2 2 9 4" xfId="18939" xr:uid="{F059B75F-62FF-42BA-A3DD-FCBD56BA2DA4}"/>
    <cellStyle name="SAPBEXexcGood2 2 9 5" xfId="22691" xr:uid="{40894000-3185-42B7-AFD8-C4EA29181477}"/>
    <cellStyle name="SAPBEXexcGood2 2 9 6" xfId="26356" xr:uid="{EAE973A3-E593-43C3-9CB6-2BE619873DA4}"/>
    <cellStyle name="SAPBEXexcGood2 2 9 7" xfId="29888" xr:uid="{09985B88-CA5D-4768-A5AD-7C553E7A14FB}"/>
    <cellStyle name="SAPBEXexcGood2 2 9 8" xfId="33148" xr:uid="{08CE4DB7-6D1A-42F9-AF73-0B025DEB533D}"/>
    <cellStyle name="SAPBEXexcGood2 20" xfId="11312" xr:uid="{FE9A3EF1-C528-497F-81D4-5D004E9BF9F1}"/>
    <cellStyle name="SAPBEXexcGood2 21" xfId="20681" xr:uid="{E8EA9C8D-894F-467B-9AC6-8CF8E4B927FD}"/>
    <cellStyle name="SAPBEXexcGood2 22" xfId="24036" xr:uid="{750DFE48-6287-4054-9A21-6E6D229C05E0}"/>
    <cellStyle name="SAPBEXexcGood2 23" xfId="31097" xr:uid="{53C2D431-F5A6-4070-BCAD-9A068C33AD66}"/>
    <cellStyle name="SAPBEXexcGood2 3" xfId="1165" xr:uid="{9876C156-85D8-40CF-8781-7ABC5FC959BF}"/>
    <cellStyle name="SAPBEXexcGood2 3 10" xfId="10709" xr:uid="{BC6CE872-5362-47CB-8801-7552E458153A}"/>
    <cellStyle name="SAPBEXexcGood2 3 11" xfId="12090" xr:uid="{C4FF81D2-15C4-4719-8547-35D718A31975}"/>
    <cellStyle name="SAPBEXexcGood2 3 12" xfId="15687" xr:uid="{23A685CF-A80A-4F21-8CE3-77BF07DEE1C7}"/>
    <cellStyle name="SAPBEXexcGood2 3 13" xfId="19792" xr:uid="{51358F12-53CF-4FF5-B472-5C06933D804F}"/>
    <cellStyle name="SAPBEXexcGood2 3 14" xfId="23552" xr:uid="{CC25BDBB-F02A-4146-ACA0-BC68694D987D}"/>
    <cellStyle name="SAPBEXexcGood2 3 15" xfId="27161" xr:uid="{1F8039C6-4854-4CE4-9C66-DD3D20E96D79}"/>
    <cellStyle name="SAPBEXexcGood2 3 16" xfId="30620" xr:uid="{C81F18CA-5C48-4C51-9DB4-DFDF46CCF4C5}"/>
    <cellStyle name="SAPBEXexcGood2 3 17" xfId="35168" xr:uid="{FE3F3676-E66D-4D3C-BD34-19B941DBA5F5}"/>
    <cellStyle name="SAPBEXexcGood2 3 2" xfId="1166" xr:uid="{85DB87C8-F4B9-45C4-9151-57E1403EDEB1}"/>
    <cellStyle name="SAPBEXexcGood2 3 2 10" xfId="7145" xr:uid="{269AB14B-FF55-4D27-ABB8-CCB9AECA0CBD}"/>
    <cellStyle name="SAPBEXexcGood2 3 2 11" xfId="14006" xr:uid="{C2AF7EB4-6D68-4DB3-9CA5-5E80DF5350D6}"/>
    <cellStyle name="SAPBEXexcGood2 3 2 12" xfId="19791" xr:uid="{BB2E8AA9-FB52-402B-B73B-B4A85F5F905D}"/>
    <cellStyle name="SAPBEXexcGood2 3 2 13" xfId="23551" xr:uid="{F496DCB7-8041-4600-A0E7-4968C47F34BF}"/>
    <cellStyle name="SAPBEXexcGood2 3 2 14" xfId="27160" xr:uid="{993BB392-D151-4B46-ABAB-6EF2D1AADD73}"/>
    <cellStyle name="SAPBEXexcGood2 3 2 15" xfId="30619" xr:uid="{06D4D431-241D-4782-A7A6-940F2870CBEC}"/>
    <cellStyle name="SAPBEXexcGood2 3 2 2" xfId="1677" xr:uid="{5D505E94-1D50-4842-83D9-67A8DB46CFB3}"/>
    <cellStyle name="SAPBEXexcGood2 3 2 2 10" xfId="14447" xr:uid="{643BE474-3AF2-4738-BACE-71C6B05520F7}"/>
    <cellStyle name="SAPBEXexcGood2 3 2 2 11" xfId="20509" xr:uid="{504045F1-CEB6-4BF8-99AF-FF5E714B42B0}"/>
    <cellStyle name="SAPBEXexcGood2 3 2 2 12" xfId="19944" xr:uid="{CE31A9BC-69F8-4461-BB17-ED77E50316E5}"/>
    <cellStyle name="SAPBEXexcGood2 3 2 2 13" xfId="27748" xr:uid="{6947CAB1-2B7D-4151-8A45-73ACC6580F2B}"/>
    <cellStyle name="SAPBEXexcGood2 3 2 2 14" xfId="30445" xr:uid="{EF2398FE-3C64-44A5-AAE6-8DB7BC35BF87}"/>
    <cellStyle name="SAPBEXexcGood2 3 2 2 2" xfId="2920" xr:uid="{07B56442-6B12-4A39-BC8F-11E5B9A5FEF3}"/>
    <cellStyle name="SAPBEXexcGood2 3 2 2 2 2" xfId="10523" xr:uid="{0B5161E9-FD24-4246-8CA7-B107E0EB18BC}"/>
    <cellStyle name="SAPBEXexcGood2 3 2 2 2 3" xfId="16900" xr:uid="{DFC76447-0B4F-47DE-9DCE-65B4526BAB46}"/>
    <cellStyle name="SAPBEXexcGood2 3 2 2 2 4" xfId="17268" xr:uid="{516D0643-E2E8-4EB2-A449-102710EE9962}"/>
    <cellStyle name="SAPBEXexcGood2 3 2 2 2 5" xfId="21026" xr:uid="{574103FF-0884-497C-8972-076BC10CACEA}"/>
    <cellStyle name="SAPBEXexcGood2 3 2 2 2 6" xfId="24687" xr:uid="{774FD8D3-9B4D-48FF-BA86-8C0531AE9209}"/>
    <cellStyle name="SAPBEXexcGood2 3 2 2 2 7" xfId="28216" xr:uid="{86BC3224-3561-41D5-9A9C-6B121B71CB1D}"/>
    <cellStyle name="SAPBEXexcGood2 3 2 2 2 8" xfId="31502" xr:uid="{190859CF-70EE-4A53-BDA8-5F2E07A1312C}"/>
    <cellStyle name="SAPBEXexcGood2 3 2 2 3" xfId="3426" xr:uid="{EA90C688-5B5E-4FF3-8B2B-11824F9EC39E}"/>
    <cellStyle name="SAPBEXexcGood2 3 2 2 3 2" xfId="9064" xr:uid="{362220F3-0B03-4CEB-A447-A25B9170EA0F}"/>
    <cellStyle name="SAPBEXexcGood2 3 2 2 3 3" xfId="14066" xr:uid="{496F2663-9996-40E1-857B-141646F0BF8D}"/>
    <cellStyle name="SAPBEXexcGood2 3 2 2 3 4" xfId="17773" xr:uid="{31DEE511-794A-4911-86F2-1C1FDB9A9733}"/>
    <cellStyle name="SAPBEXexcGood2 3 2 2 3 5" xfId="21529" xr:uid="{EA1230D8-3452-4FED-A0BE-9B1B39C2EA2F}"/>
    <cellStyle name="SAPBEXexcGood2 3 2 2 3 6" xfId="25191" xr:uid="{3480FA71-4BA2-43E4-94DC-0E67F329B373}"/>
    <cellStyle name="SAPBEXexcGood2 3 2 2 3 7" xfId="28722" xr:uid="{2956C658-F2F4-4079-83B0-FEA0D19D7BCC}"/>
    <cellStyle name="SAPBEXexcGood2 3 2 2 3 8" xfId="32001" xr:uid="{AD72B088-D303-42E0-86E0-417FBDD74BD5}"/>
    <cellStyle name="SAPBEXexcGood2 3 2 2 4" xfId="3694" xr:uid="{650BC63B-1AFF-4B1E-8AFA-5333CBA57326}"/>
    <cellStyle name="SAPBEXexcGood2 3 2 2 4 2" xfId="7871" xr:uid="{ADE94164-8027-462E-BFCA-E3F0F509A63D}"/>
    <cellStyle name="SAPBEXexcGood2 3 2 2 4 3" xfId="15436" xr:uid="{CDD04B10-F2C0-4EEA-AB09-C72EC46FF8BF}"/>
    <cellStyle name="SAPBEXexcGood2 3 2 2 4 4" xfId="18041" xr:uid="{35F8CA11-A442-4ED9-A848-DB27F2C895C1}"/>
    <cellStyle name="SAPBEXexcGood2 3 2 2 4 5" xfId="21797" xr:uid="{458C1351-B39C-4782-AF65-29CE7AC68145}"/>
    <cellStyle name="SAPBEXexcGood2 3 2 2 4 6" xfId="25459" xr:uid="{9E61FE81-775C-4E1E-8869-CACF5F18ABAB}"/>
    <cellStyle name="SAPBEXexcGood2 3 2 2 4 7" xfId="28990" xr:uid="{8AF61F57-EB6F-456C-9ECB-55C1DF46D528}"/>
    <cellStyle name="SAPBEXexcGood2 3 2 2 4 8" xfId="32267" xr:uid="{AC4962C9-C636-4EAE-9F5A-4861739F1A7D}"/>
    <cellStyle name="SAPBEXexcGood2 3 2 2 5" xfId="4043" xr:uid="{19A2978B-958B-47B9-A44D-E5474F4C39DD}"/>
    <cellStyle name="SAPBEXexcGood2 3 2 2 5 2" xfId="8380" xr:uid="{5DB86D76-2294-4B50-87A9-12BA464D4A49}"/>
    <cellStyle name="SAPBEXexcGood2 3 2 2 5 3" xfId="16968" xr:uid="{774181C7-5832-4073-AD4A-40DDDDEAAC69}"/>
    <cellStyle name="SAPBEXexcGood2 3 2 2 5 4" xfId="18390" xr:uid="{CDA65314-0E04-498B-A9FD-FDF6F325F306}"/>
    <cellStyle name="SAPBEXexcGood2 3 2 2 5 5" xfId="22143" xr:uid="{0F9C271F-C90E-4390-81D7-B0A66F87014C}"/>
    <cellStyle name="SAPBEXexcGood2 3 2 2 5 6" xfId="25808" xr:uid="{08AD2A43-D866-4920-9593-A9471C590C3D}"/>
    <cellStyle name="SAPBEXexcGood2 3 2 2 5 7" xfId="29339" xr:uid="{0A827739-BED4-4C5E-9D71-29D10E1EB3C8}"/>
    <cellStyle name="SAPBEXexcGood2 3 2 2 5 8" xfId="32606" xr:uid="{CC5F1693-9327-4771-AE4A-30ADC74E866E}"/>
    <cellStyle name="SAPBEXexcGood2 3 2 2 6" xfId="4441" xr:uid="{EA1CF6E5-524B-4391-9A62-9945E221533B}"/>
    <cellStyle name="SAPBEXexcGood2 3 2 2 6 2" xfId="12573" xr:uid="{ED72F1A7-65E7-4B00-859D-C190B67DF53A}"/>
    <cellStyle name="SAPBEXexcGood2 3 2 2 6 3" xfId="7387" xr:uid="{C2A8416B-15BC-4CEA-9941-B0AA2B609FF4}"/>
    <cellStyle name="SAPBEXexcGood2 3 2 2 6 4" xfId="18788" xr:uid="{C8363465-8A1D-4FFB-9926-1EA0E29F0835}"/>
    <cellStyle name="SAPBEXexcGood2 3 2 2 6 5" xfId="22540" xr:uid="{2B3EB055-1B00-4434-B81D-9B5F09998B9B}"/>
    <cellStyle name="SAPBEXexcGood2 3 2 2 6 6" xfId="26205" xr:uid="{7398B1B4-15DB-4D1C-AA36-7BB6B2F63044}"/>
    <cellStyle name="SAPBEXexcGood2 3 2 2 6 7" xfId="29737" xr:uid="{50322F71-19E2-4594-8DF3-AF7F0CBBFD41}"/>
    <cellStyle name="SAPBEXexcGood2 3 2 2 6 8" xfId="32999" xr:uid="{266DDFDE-343F-4C0C-964B-28E139AA9542}"/>
    <cellStyle name="SAPBEXexcGood2 3 2 2 7" xfId="3995" xr:uid="{52007E30-2819-4F79-968E-641145C6A409}"/>
    <cellStyle name="SAPBEXexcGood2 3 2 2 7 2" xfId="8754" xr:uid="{27F6F2AF-F608-4570-8A86-A48688D3F540}"/>
    <cellStyle name="SAPBEXexcGood2 3 2 2 7 3" xfId="7548" xr:uid="{A55A2660-958D-4B9B-AC44-59BD508E194A}"/>
    <cellStyle name="SAPBEXexcGood2 3 2 2 7 4" xfId="18342" xr:uid="{E4598531-4C6A-4A5B-8069-6E01BB001BC9}"/>
    <cellStyle name="SAPBEXexcGood2 3 2 2 7 5" xfId="22095" xr:uid="{063DFEDF-F1EE-465E-9667-F55D6CA8E641}"/>
    <cellStyle name="SAPBEXexcGood2 3 2 2 7 6" xfId="25760" xr:uid="{352157B7-03DD-4110-985E-D330DFD69FFD}"/>
    <cellStyle name="SAPBEXexcGood2 3 2 2 7 7" xfId="29291" xr:uid="{1B78398A-44E8-4688-926B-26822244DAB8}"/>
    <cellStyle name="SAPBEXexcGood2 3 2 2 7 8" xfId="32559" xr:uid="{BB100C53-4B2D-48BD-89E5-6A5197E2DBBD}"/>
    <cellStyle name="SAPBEXexcGood2 3 2 2 8" xfId="10996" xr:uid="{6F8DA5E8-5894-4CBC-A160-554281E0BF9E}"/>
    <cellStyle name="SAPBEXexcGood2 3 2 2 9" xfId="16568" xr:uid="{211B77C6-A6B4-457E-9D32-8A8DD7F46825}"/>
    <cellStyle name="SAPBEXexcGood2 3 2 3" xfId="2446" xr:uid="{C3F18E34-3D0E-47C6-9C2B-5092A5C272FB}"/>
    <cellStyle name="SAPBEXexcGood2 3 2 3 2" xfId="9195" xr:uid="{E21539A3-C2F4-424E-B36E-CB23ABA98C11}"/>
    <cellStyle name="SAPBEXexcGood2 3 2 3 3" xfId="7326" xr:uid="{C291E789-91B0-42B5-8423-943A9B36B684}"/>
    <cellStyle name="SAPBEXexcGood2 3 2 3 4" xfId="7808" xr:uid="{4C50BB9F-A777-4E4B-96B3-E3E66318D0C8}"/>
    <cellStyle name="SAPBEXexcGood2 3 2 3 5" xfId="19397" xr:uid="{8ED81CBA-1362-4B6F-97BD-C0B2180CF274}"/>
    <cellStyle name="SAPBEXexcGood2 3 2 3 6" xfId="23162" xr:uid="{9A33D8E6-252A-48BB-98F1-38414DF51536}"/>
    <cellStyle name="SAPBEXexcGood2 3 2 3 7" xfId="26809" xr:uid="{2A101F4D-FA1B-45A3-AF5B-94DF21209425}"/>
    <cellStyle name="SAPBEXexcGood2 3 2 3 8" xfId="30268" xr:uid="{44000728-0537-4457-B359-649CE3EE63D5}"/>
    <cellStyle name="SAPBEXexcGood2 3 2 4" xfId="1944" xr:uid="{9E59ABC6-0049-4D71-B419-9395EB2DC780}"/>
    <cellStyle name="SAPBEXexcGood2 3 2 4 2" xfId="11209" xr:uid="{950F4DB5-A192-487A-996B-2C61A6D0D308}"/>
    <cellStyle name="SAPBEXexcGood2 3 2 4 3" xfId="16433" xr:uid="{72A8316F-7EE9-4DB7-BC28-5589145EEB7B}"/>
    <cellStyle name="SAPBEXexcGood2 3 2 4 4" xfId="11642" xr:uid="{992724A8-06B3-42C6-B832-76E35C05F8E6}"/>
    <cellStyle name="SAPBEXexcGood2 3 2 4 5" xfId="12010" xr:uid="{5BFD1481-1FD1-4722-96CA-B78DF69C99C7}"/>
    <cellStyle name="SAPBEXexcGood2 3 2 4 6" xfId="19965" xr:uid="{4DCB6946-961E-437D-9F6E-13D86E256EB0}"/>
    <cellStyle name="SAPBEXexcGood2 3 2 4 7" xfId="7683" xr:uid="{E04E2C09-5204-491E-91E6-AEF557733041}"/>
    <cellStyle name="SAPBEXexcGood2 3 2 4 8" xfId="27314" xr:uid="{5C58BB54-D8D3-4384-A047-BDA947EB4C5A}"/>
    <cellStyle name="SAPBEXexcGood2 3 2 5" xfId="3272" xr:uid="{C7B5DDC2-B3C0-4B99-AE85-C3EB56818A1D}"/>
    <cellStyle name="SAPBEXexcGood2 3 2 5 2" xfId="11358" xr:uid="{3607B994-113A-4D32-AC69-7415F588BE56}"/>
    <cellStyle name="SAPBEXexcGood2 3 2 5 3" xfId="16303" xr:uid="{6F113B73-6AC1-41C7-83C8-30FB2CD25C6C}"/>
    <cellStyle name="SAPBEXexcGood2 3 2 5 4" xfId="17619" xr:uid="{B6E36CA1-FFA0-4D4C-990E-1C4209CE4621}"/>
    <cellStyle name="SAPBEXexcGood2 3 2 5 5" xfId="21375" xr:uid="{2B22F2EA-6A9C-48BE-A0F5-59BCA552C14A}"/>
    <cellStyle name="SAPBEXexcGood2 3 2 5 6" xfId="25037" xr:uid="{F7C0D449-1FD1-49EC-A8DB-69E46E6E1AED}"/>
    <cellStyle name="SAPBEXexcGood2 3 2 5 7" xfId="28568" xr:uid="{04BF7537-A582-4E9B-B747-65681FA4105E}"/>
    <cellStyle name="SAPBEXexcGood2 3 2 5 8" xfId="31847" xr:uid="{C9A739FA-9F3F-42C1-83AB-FE9291485A54}"/>
    <cellStyle name="SAPBEXexcGood2 3 2 6" xfId="4246" xr:uid="{273F0924-A3D7-4BF3-A251-A2635D95533C}"/>
    <cellStyle name="SAPBEXexcGood2 3 2 6 2" xfId="13142" xr:uid="{0F650809-E013-4294-A413-207403141FB4}"/>
    <cellStyle name="SAPBEXexcGood2 3 2 6 3" xfId="15553" xr:uid="{406CA0A5-4816-406E-9705-A44A92CFA42E}"/>
    <cellStyle name="SAPBEXexcGood2 3 2 6 4" xfId="18593" xr:uid="{091ED014-0191-435A-9A30-D2F9D5D74F7A}"/>
    <cellStyle name="SAPBEXexcGood2 3 2 6 5" xfId="22345" xr:uid="{5A9D2854-F36F-4F0E-84BF-F95B8A54A89E}"/>
    <cellStyle name="SAPBEXexcGood2 3 2 6 6" xfId="26011" xr:uid="{0C07FFAD-CE80-4DE3-8CAE-046B5A12BC21}"/>
    <cellStyle name="SAPBEXexcGood2 3 2 6 7" xfId="29542" xr:uid="{B8C4AE5E-6A3C-4222-9708-0AFB0F699E32}"/>
    <cellStyle name="SAPBEXexcGood2 3 2 6 8" xfId="32805" xr:uid="{013AD71C-AC02-4263-9755-0F304FDAA997}"/>
    <cellStyle name="SAPBEXexcGood2 3 2 7" xfId="4682" xr:uid="{203C4569-2246-4EC0-B06F-1EFADA00F049}"/>
    <cellStyle name="SAPBEXexcGood2 3 2 7 2" xfId="12361" xr:uid="{7949A0B7-3599-43E0-9D9B-D52E43558837}"/>
    <cellStyle name="SAPBEXexcGood2 3 2 7 3" xfId="9080" xr:uid="{C6724F03-70DD-4111-8214-47481F88B811}"/>
    <cellStyle name="SAPBEXexcGood2 3 2 7 4" xfId="19029" xr:uid="{19A4BB52-B994-40CF-991F-BBC0DD5750C5}"/>
    <cellStyle name="SAPBEXexcGood2 3 2 7 5" xfId="22781" xr:uid="{0593E761-53D3-43D6-8C2C-D415DBBB7F8F}"/>
    <cellStyle name="SAPBEXexcGood2 3 2 7 6" xfId="26446" xr:uid="{B0776994-31A3-4B3E-AF38-82442830A6F7}"/>
    <cellStyle name="SAPBEXexcGood2 3 2 7 7" xfId="29978" xr:uid="{8BD425C7-DEAC-4FC2-8158-08FA1CDB733E}"/>
    <cellStyle name="SAPBEXexcGood2 3 2 7 8" xfId="33237" xr:uid="{35729CF0-9497-45CB-9B4D-4DA57B6493CA}"/>
    <cellStyle name="SAPBEXexcGood2 3 2 8" xfId="4095" xr:uid="{19FB708F-B21D-4B79-8323-CE3595805F59}"/>
    <cellStyle name="SAPBEXexcGood2 3 2 8 2" xfId="7414" xr:uid="{409731C2-8B33-4C47-B2BA-F9AB056C390D}"/>
    <cellStyle name="SAPBEXexcGood2 3 2 8 3" xfId="9792" xr:uid="{F3C640EA-EC3C-41FC-8F82-5C6E537CFD31}"/>
    <cellStyle name="SAPBEXexcGood2 3 2 8 4" xfId="18442" xr:uid="{829AE0E0-7943-4FD4-84C8-4247C86DB280}"/>
    <cellStyle name="SAPBEXexcGood2 3 2 8 5" xfId="22195" xr:uid="{B650D2DD-CE93-4BEC-9E06-1FDC3B3FD3AE}"/>
    <cellStyle name="SAPBEXexcGood2 3 2 8 6" xfId="25860" xr:uid="{03A4BB5A-C809-423F-96B9-086FC62D6017}"/>
    <cellStyle name="SAPBEXexcGood2 3 2 8 7" xfId="29391" xr:uid="{90298EE9-F418-4E38-82B5-290DB4D4B76F}"/>
    <cellStyle name="SAPBEXexcGood2 3 2 8 8" xfId="32658" xr:uid="{7FDC0802-F2FE-453A-915A-5B1250BD7309}"/>
    <cellStyle name="SAPBEXexcGood2 3 2 9" xfId="8750" xr:uid="{44A61A70-144D-44C2-A28F-90B5AED7FAC9}"/>
    <cellStyle name="SAPBEXexcGood2 3 3" xfId="1676" xr:uid="{3E1DABC0-BFBB-4D5F-9F0F-4843175D6973}"/>
    <cellStyle name="SAPBEXexcGood2 3 3 10" xfId="11409" xr:uid="{2753F5B8-2926-4F05-8210-24588C87EAF2}"/>
    <cellStyle name="SAPBEXexcGood2 3 3 11" xfId="19593" xr:uid="{42F6C04B-89E1-4D4E-8BEE-29AC0848CF9C}"/>
    <cellStyle name="SAPBEXexcGood2 3 3 12" xfId="23351" xr:uid="{D14995D2-90FB-441A-A702-FE1306F7608E}"/>
    <cellStyle name="SAPBEXexcGood2 3 3 13" xfId="27004" xr:uid="{11863B44-A72A-4020-BF44-ABE2243D9343}"/>
    <cellStyle name="SAPBEXexcGood2 3 3 14" xfId="24096" xr:uid="{B1B36935-7640-4937-A3B9-6B843F0B496F}"/>
    <cellStyle name="SAPBEXexcGood2 3 3 2" xfId="2919" xr:uid="{EDB63CD8-3390-4017-AE33-BBC11E7EB080}"/>
    <cellStyle name="SAPBEXexcGood2 3 3 2 2" xfId="11188" xr:uid="{F308E2DE-9D98-4C3D-BDC0-CEC90B79FFAF}"/>
    <cellStyle name="SAPBEXexcGood2 3 3 2 3" xfId="16449" xr:uid="{3E73757A-5334-4B9D-A2E4-845E044B2AE0}"/>
    <cellStyle name="SAPBEXexcGood2 3 3 2 4" xfId="17267" xr:uid="{BB5F65B8-822F-49BA-BDBB-F04C647AE354}"/>
    <cellStyle name="SAPBEXexcGood2 3 3 2 5" xfId="21025" xr:uid="{C867D9EC-81B0-4873-9819-01FC761FF704}"/>
    <cellStyle name="SAPBEXexcGood2 3 3 2 6" xfId="24686" xr:uid="{AC68BE61-BD58-4717-970D-783F4A5C2369}"/>
    <cellStyle name="SAPBEXexcGood2 3 3 2 7" xfId="28215" xr:uid="{A52460D1-1296-4D9C-A8BE-E270593E3403}"/>
    <cellStyle name="SAPBEXexcGood2 3 3 2 8" xfId="31501" xr:uid="{E6B64AD2-F204-49CB-8FF8-051D8DC12745}"/>
    <cellStyle name="SAPBEXexcGood2 3 3 3" xfId="3425" xr:uid="{FCCF96E7-131B-4685-B359-C142BED820A4}"/>
    <cellStyle name="SAPBEXexcGood2 3 3 3 2" xfId="10676" xr:uid="{B05480E3-6D06-48B2-B144-A16FDB342968}"/>
    <cellStyle name="SAPBEXexcGood2 3 3 3 3" xfId="14188" xr:uid="{B7B4C690-E425-4A58-A06C-0C3E031FEA54}"/>
    <cellStyle name="SAPBEXexcGood2 3 3 3 4" xfId="17772" xr:uid="{B9B5AFCB-E38A-476F-92BB-D282D7DBCFC9}"/>
    <cellStyle name="SAPBEXexcGood2 3 3 3 5" xfId="21528" xr:uid="{F8123B9B-DD7F-48C3-9E3E-C8533524C95C}"/>
    <cellStyle name="SAPBEXexcGood2 3 3 3 6" xfId="25190" xr:uid="{1CFA0D49-F288-45CD-8C84-E615EAB7A29C}"/>
    <cellStyle name="SAPBEXexcGood2 3 3 3 7" xfId="28721" xr:uid="{CC9B54F5-F306-45F6-8E55-CD4641D65907}"/>
    <cellStyle name="SAPBEXexcGood2 3 3 3 8" xfId="32000" xr:uid="{32B265BD-C843-4AF9-931F-3B79B0F577A7}"/>
    <cellStyle name="SAPBEXexcGood2 3 3 4" xfId="2182" xr:uid="{99F9C2BD-F120-475A-A528-8F14B712AEF1}"/>
    <cellStyle name="SAPBEXexcGood2 3 3 4 2" xfId="10085" xr:uid="{2403361B-AEA3-4712-A790-1D03AEEA3573}"/>
    <cellStyle name="SAPBEXexcGood2 3 3 4 3" xfId="6938" xr:uid="{62DB158E-2B5E-4864-BEB3-FD81591757AA}"/>
    <cellStyle name="SAPBEXexcGood2 3 3 4 4" xfId="14681" xr:uid="{5008C404-477E-453F-966B-A849F52325D3}"/>
    <cellStyle name="SAPBEXexcGood2 3 3 4 5" xfId="16380" xr:uid="{27BFE05A-E782-4C4E-82EE-DD3CC80DA7FB}"/>
    <cellStyle name="SAPBEXexcGood2 3 3 4 6" xfId="8879" xr:uid="{1F2BDF7F-09A2-4F0D-81B0-0CD47F213ADA}"/>
    <cellStyle name="SAPBEXexcGood2 3 3 4 7" xfId="14865" xr:uid="{C75A50C4-77F2-4AC2-966F-9497E6261BAB}"/>
    <cellStyle name="SAPBEXexcGood2 3 3 4 8" xfId="27402" xr:uid="{FAB8FBA5-4FA0-4222-9C8E-DEA2644044BC}"/>
    <cellStyle name="SAPBEXexcGood2 3 3 5" xfId="4098" xr:uid="{709C3CAA-BF60-486B-BBEE-353C7E89C224}"/>
    <cellStyle name="SAPBEXexcGood2 3 3 5 2" xfId="7021" xr:uid="{C98F1FAF-D86B-42D5-9F34-127E2656D61A}"/>
    <cellStyle name="SAPBEXexcGood2 3 3 5 3" xfId="14471" xr:uid="{ECAE89C0-E2DE-4FE0-98DA-BFFF99980316}"/>
    <cellStyle name="SAPBEXexcGood2 3 3 5 4" xfId="18445" xr:uid="{BE8B84F8-B268-4170-A7A9-B7FAE580F3C1}"/>
    <cellStyle name="SAPBEXexcGood2 3 3 5 5" xfId="22198" xr:uid="{971EB1ED-0AEA-4DDE-B731-B320268572DD}"/>
    <cellStyle name="SAPBEXexcGood2 3 3 5 6" xfId="25863" xr:uid="{465F8ADB-F215-49D3-9BC1-1E037A0E564C}"/>
    <cellStyle name="SAPBEXexcGood2 3 3 5 7" xfId="29394" xr:uid="{F5F0AF92-0749-421A-8710-63E827D998FF}"/>
    <cellStyle name="SAPBEXexcGood2 3 3 5 8" xfId="32661" xr:uid="{84F7EA2C-4CDC-43DD-9183-E7EEFCA7474E}"/>
    <cellStyle name="SAPBEXexcGood2 3 3 6" xfId="4494" xr:uid="{574B3F64-63E9-4A4B-BBC7-A96C385F1E8C}"/>
    <cellStyle name="SAPBEXexcGood2 3 3 6 2" xfId="12532" xr:uid="{16D7F0FA-6053-43E9-8472-877A8483811C}"/>
    <cellStyle name="SAPBEXexcGood2 3 3 6 3" xfId="10515" xr:uid="{92863950-52D7-4DF7-BB2C-33C310798FD6}"/>
    <cellStyle name="SAPBEXexcGood2 3 3 6 4" xfId="18841" xr:uid="{689D1DA7-4BEB-4295-929A-316A7198D263}"/>
    <cellStyle name="SAPBEXexcGood2 3 3 6 5" xfId="22593" xr:uid="{F511476A-4A21-4485-9B01-DDBDF2DA4248}"/>
    <cellStyle name="SAPBEXexcGood2 3 3 6 6" xfId="26258" xr:uid="{682556AE-0EA3-4E0A-A0DD-C3508C192722}"/>
    <cellStyle name="SAPBEXexcGood2 3 3 6 7" xfId="29790" xr:uid="{0E32CF2C-AF59-45D9-BB9E-00AE347430D6}"/>
    <cellStyle name="SAPBEXexcGood2 3 3 6 8" xfId="33052" xr:uid="{47A42A79-BFC7-4DD0-94CA-1B70838D682E}"/>
    <cellStyle name="SAPBEXexcGood2 3 3 7" xfId="2309" xr:uid="{4EF86C1C-EC07-4141-8D8F-C82D433FE49C}"/>
    <cellStyle name="SAPBEXexcGood2 3 3 7 2" xfId="8441" xr:uid="{99002C49-B9B5-4F4A-8C97-AB928B69BB09}"/>
    <cellStyle name="SAPBEXexcGood2 3 3 7 3" xfId="13857" xr:uid="{45260708-63C6-4247-BBA8-E8A231363368}"/>
    <cellStyle name="SAPBEXexcGood2 3 3 7 4" xfId="13794" xr:uid="{090113D0-5822-46F1-964C-FDB70D797298}"/>
    <cellStyle name="SAPBEXexcGood2 3 3 7 5" xfId="8247" xr:uid="{7FF46B54-01E9-4A3E-9529-AA0B196ECCD5}"/>
    <cellStyle name="SAPBEXexcGood2 3 3 7 6" xfId="20103" xr:uid="{A53C549D-CA63-45E0-A82A-9764D020FD3D}"/>
    <cellStyle name="SAPBEXexcGood2 3 3 7 7" xfId="23392" xr:uid="{EB14EDCA-976C-4B07-90B6-9E636737F780}"/>
    <cellStyle name="SAPBEXexcGood2 3 3 7 8" xfId="30361" xr:uid="{299F87A5-D403-46DD-AB3B-1B707041915B}"/>
    <cellStyle name="SAPBEXexcGood2 3 3 8" xfId="11156" xr:uid="{AF7649B9-D4B6-4BAE-A314-0415B36BA802}"/>
    <cellStyle name="SAPBEXexcGood2 3 3 9" xfId="8848" xr:uid="{62800C87-C461-4824-9B02-F025D363C605}"/>
    <cellStyle name="SAPBEXexcGood2 3 4" xfId="2445" xr:uid="{7CD5042C-4E1A-4DAE-A665-710AAFA1D0C4}"/>
    <cellStyle name="SAPBEXexcGood2 3 4 2" xfId="8851" xr:uid="{66A402FA-AC06-4A11-8F0F-309E98BA3EEA}"/>
    <cellStyle name="SAPBEXexcGood2 3 4 3" xfId="13398" xr:uid="{2258F1EC-5966-4182-8C6A-95D2BD5F47F2}"/>
    <cellStyle name="SAPBEXexcGood2 3 4 4" xfId="15578" xr:uid="{A4890768-D289-4B55-81D6-A4A6C83B6101}"/>
    <cellStyle name="SAPBEXexcGood2 3 4 5" xfId="19398" xr:uid="{A9DE6E24-4D10-4C2F-86BE-4B36452AA899}"/>
    <cellStyle name="SAPBEXexcGood2 3 4 6" xfId="23163" xr:uid="{D02591A5-366A-4DA1-9DFB-2C59CEBC78E3}"/>
    <cellStyle name="SAPBEXexcGood2 3 4 7" xfId="26810" xr:uid="{633FCF29-B794-4036-95A7-A4ED8C616D70}"/>
    <cellStyle name="SAPBEXexcGood2 3 4 8" xfId="30269" xr:uid="{FC97BC03-A19A-4A71-A0AB-F80CE7B0F282}"/>
    <cellStyle name="SAPBEXexcGood2 3 5" xfId="1877" xr:uid="{F713CA04-1DA5-48C3-9334-5CB47EBD6D1B}"/>
    <cellStyle name="SAPBEXexcGood2 3 5 2" xfId="9314" xr:uid="{35CD6FAD-3611-4FC4-ABB0-D81715193643}"/>
    <cellStyle name="SAPBEXexcGood2 3 5 3" xfId="6895" xr:uid="{A8748F27-13B9-44CB-BFF1-ECCFC9EF7401}"/>
    <cellStyle name="SAPBEXexcGood2 3 5 4" xfId="15039" xr:uid="{1CFDF465-60AD-49D2-82D8-B8DBA8C1231B}"/>
    <cellStyle name="SAPBEXexcGood2 3 5 5" xfId="13691" xr:uid="{F304D364-C22D-4D58-866F-E3DEA1CA128C}"/>
    <cellStyle name="SAPBEXexcGood2 3 5 6" xfId="24118" xr:uid="{4175ABB3-F3B7-4581-8759-B7B14A5D0CCC}"/>
    <cellStyle name="SAPBEXexcGood2 3 5 7" xfId="27678" xr:uid="{F342A3FF-5640-433C-94DF-8BC15466F817}"/>
    <cellStyle name="SAPBEXexcGood2 3 5 8" xfId="27278" xr:uid="{DC2D89FD-19E1-41EB-A868-75994586C787}"/>
    <cellStyle name="SAPBEXexcGood2 3 6" xfId="3279" xr:uid="{35C17A91-D976-4CBA-8824-02C2BEB77540}"/>
    <cellStyle name="SAPBEXexcGood2 3 6 2" xfId="7894" xr:uid="{9D849266-FA33-4E6C-9DF3-FAD1A91FEFC4}"/>
    <cellStyle name="SAPBEXexcGood2 3 6 3" xfId="15316" xr:uid="{936B5957-9CCB-4B6F-A37D-2304B6D2D0A7}"/>
    <cellStyle name="SAPBEXexcGood2 3 6 4" xfId="17626" xr:uid="{8D45A1CF-D60E-40C2-92CF-B8996F2B12AB}"/>
    <cellStyle name="SAPBEXexcGood2 3 6 5" xfId="21382" xr:uid="{B796E445-5295-48D8-AF8F-51E3F8BDB42F}"/>
    <cellStyle name="SAPBEXexcGood2 3 6 6" xfId="25044" xr:uid="{58A626B6-E35B-467A-B0E0-30BF113A3788}"/>
    <cellStyle name="SAPBEXexcGood2 3 6 7" xfId="28575" xr:uid="{A015CE52-2FA0-4400-9401-67FB71783E85}"/>
    <cellStyle name="SAPBEXexcGood2 3 6 8" xfId="31854" xr:uid="{41F94282-8AE4-41F8-9AA8-1D60268C82B9}"/>
    <cellStyle name="SAPBEXexcGood2 3 7" xfId="3559" xr:uid="{7787692A-4D1F-4727-B177-8C4675AD339E}"/>
    <cellStyle name="SAPBEXexcGood2 3 7 2" xfId="9145" xr:uid="{2DB58138-FCA7-4A70-AACB-43B3E95CB3DC}"/>
    <cellStyle name="SAPBEXexcGood2 3 7 3" xfId="12048" xr:uid="{6CC2A114-AAD3-446D-BC51-BB6FBFCF4C1C}"/>
    <cellStyle name="SAPBEXexcGood2 3 7 4" xfId="17906" xr:uid="{C201A6BE-6312-454E-A49D-D5184E7FEDAA}"/>
    <cellStyle name="SAPBEXexcGood2 3 7 5" xfId="21662" xr:uid="{53FD0CEB-9B5F-430F-B699-473D9A3144DC}"/>
    <cellStyle name="SAPBEXexcGood2 3 7 6" xfId="25324" xr:uid="{08BE0D25-4FF9-48D1-8C59-94421C2D2D66}"/>
    <cellStyle name="SAPBEXexcGood2 3 7 7" xfId="28855" xr:uid="{3F80BD1E-0B74-4792-804B-62AD13506D8A}"/>
    <cellStyle name="SAPBEXexcGood2 3 7 8" xfId="32134" xr:uid="{94EDC580-4DF7-44D6-8478-1A8950DC93A6}"/>
    <cellStyle name="SAPBEXexcGood2 3 8" xfId="4683" xr:uid="{488314CD-9178-48C4-8E51-712D5B3EBAC5}"/>
    <cellStyle name="SAPBEXexcGood2 3 8 2" xfId="12360" xr:uid="{9BFBF7B1-AE58-439E-8BBC-49B1A278311C}"/>
    <cellStyle name="SAPBEXexcGood2 3 8 3" xfId="16766" xr:uid="{9F957A12-EBB9-4D71-B5D8-91CF052C13EF}"/>
    <cellStyle name="SAPBEXexcGood2 3 8 4" xfId="19030" xr:uid="{12BEE3C8-0582-4EA2-B6A2-AB6CD2068133}"/>
    <cellStyle name="SAPBEXexcGood2 3 8 5" xfId="22782" xr:uid="{2FEC518F-9814-4A31-8DBF-6A37428BCA50}"/>
    <cellStyle name="SAPBEXexcGood2 3 8 6" xfId="26447" xr:uid="{72D33162-9D3B-4634-B584-4E1BE80D89A0}"/>
    <cellStyle name="SAPBEXexcGood2 3 8 7" xfId="29979" xr:uid="{7106BDAA-FAA2-4A14-98CE-03FE0C1160B1}"/>
    <cellStyle name="SAPBEXexcGood2 3 8 8" xfId="33238" xr:uid="{30D52882-9084-4BEA-8DE2-294B717C4A0C}"/>
    <cellStyle name="SAPBEXexcGood2 3 9" xfId="4670" xr:uid="{397DB461-6483-4308-BDC1-4891CC6001C3}"/>
    <cellStyle name="SAPBEXexcGood2 3 9 2" xfId="12373" xr:uid="{2063FF8B-6583-4EA8-9A7D-B15FF2799057}"/>
    <cellStyle name="SAPBEXexcGood2 3 9 3" xfId="15745" xr:uid="{4FA7C03A-38D6-43BF-B45E-E754C312869D}"/>
    <cellStyle name="SAPBEXexcGood2 3 9 4" xfId="19017" xr:uid="{833F5818-AE05-4780-AAA4-FD4419CC3132}"/>
    <cellStyle name="SAPBEXexcGood2 3 9 5" xfId="22769" xr:uid="{ABB003CC-D519-42F6-8088-5897EBF93321}"/>
    <cellStyle name="SAPBEXexcGood2 3 9 6" xfId="26434" xr:uid="{AB64D397-98A2-44BA-9465-A71BDF8F5F65}"/>
    <cellStyle name="SAPBEXexcGood2 3 9 7" xfId="29966" xr:uid="{9666A611-54EA-4744-B793-F43D1C053837}"/>
    <cellStyle name="SAPBEXexcGood2 3 9 8" xfId="33225" xr:uid="{A9D9F742-AAAD-49A3-BE0A-E96DA08FDDCD}"/>
    <cellStyle name="SAPBEXexcGood2 4" xfId="1167" xr:uid="{63E4EE13-BB8E-4C01-BED9-5B2D1E5A6F32}"/>
    <cellStyle name="SAPBEXexcGood2 4 10" xfId="8488" xr:uid="{CFCDF1DD-0A15-4B90-B55B-26E4CB852B8F}"/>
    <cellStyle name="SAPBEXexcGood2 4 11" xfId="11820" xr:uid="{F835247E-C9FB-4529-A59D-E548E63DF7A6}"/>
    <cellStyle name="SAPBEXexcGood2 4 12" xfId="19790" xr:uid="{72AFE834-FEBE-45EA-BDAC-1DE0D7186A10}"/>
    <cellStyle name="SAPBEXexcGood2 4 13" xfId="23550" xr:uid="{2D9395C2-8FB0-4180-B69E-DA10F783B3EA}"/>
    <cellStyle name="SAPBEXexcGood2 4 14" xfId="27159" xr:uid="{1537663E-AE54-412B-871B-0D4DC9D97017}"/>
    <cellStyle name="SAPBEXexcGood2 4 15" xfId="30618" xr:uid="{BAD50846-5A8F-45C2-90D6-CADEB59E7D25}"/>
    <cellStyle name="SAPBEXexcGood2 4 2" xfId="1678" xr:uid="{8A1F96C9-144E-46BE-998F-E8542C7590F0}"/>
    <cellStyle name="SAPBEXexcGood2 4 2 10" xfId="8708" xr:uid="{3ED5FE5C-5185-4ADC-A4A4-7BAC6F665BEF}"/>
    <cellStyle name="SAPBEXexcGood2 4 2 11" xfId="19592" xr:uid="{2B538848-41E6-4FA3-AE70-D5775C5D0E46}"/>
    <cellStyle name="SAPBEXexcGood2 4 2 12" xfId="23346" xr:uid="{6AEEDE9F-C8E9-4CDA-B1F3-FB69C7631EF5}"/>
    <cellStyle name="SAPBEXexcGood2 4 2 13" xfId="27003" xr:uid="{3F79356C-5968-4A34-9319-736E87026EB6}"/>
    <cellStyle name="SAPBEXexcGood2 4 2 14" xfId="30872" xr:uid="{7B1DC106-E6A9-441F-8A17-1C9F858038DF}"/>
    <cellStyle name="SAPBEXexcGood2 4 2 2" xfId="2921" xr:uid="{3ECF2E0A-F0A3-47C0-96E5-5686453F3B3C}"/>
    <cellStyle name="SAPBEXexcGood2 4 2 2 2" xfId="9892" xr:uid="{8383262E-F485-4ABF-AAEC-81E018581FE7}"/>
    <cellStyle name="SAPBEXexcGood2 4 2 2 3" xfId="14882" xr:uid="{216E211E-2085-4E24-90BA-AB7F06AC2A7F}"/>
    <cellStyle name="SAPBEXexcGood2 4 2 2 4" xfId="17269" xr:uid="{0A282A3A-0DD6-4225-9F88-0842DDA49C44}"/>
    <cellStyle name="SAPBEXexcGood2 4 2 2 5" xfId="21027" xr:uid="{62BF37E4-882B-4179-80EA-8FC780606AC9}"/>
    <cellStyle name="SAPBEXexcGood2 4 2 2 6" xfId="24688" xr:uid="{73F13E88-C597-4880-A7FA-9863067D65E3}"/>
    <cellStyle name="SAPBEXexcGood2 4 2 2 7" xfId="28217" xr:uid="{5260D082-8DF5-4C87-AEC3-EA7145C8BE3E}"/>
    <cellStyle name="SAPBEXexcGood2 4 2 2 8" xfId="31503" xr:uid="{68E20DD4-ACEF-4A79-8482-6C7DEA61FCEA}"/>
    <cellStyle name="SAPBEXexcGood2 4 2 3" xfId="3427" xr:uid="{8C023050-233D-46FF-904B-4EA9CA22DD5C}"/>
    <cellStyle name="SAPBEXexcGood2 4 2 3 2" xfId="8891" xr:uid="{0FF2F992-696E-4E0D-A0C7-4625E42A016A}"/>
    <cellStyle name="SAPBEXexcGood2 4 2 3 3" xfId="6905" xr:uid="{EC8CFBBC-FFFF-42BF-B386-6E118FC7D114}"/>
    <cellStyle name="SAPBEXexcGood2 4 2 3 4" xfId="17774" xr:uid="{14C46AD6-48F0-4F6A-92DE-197C38FED805}"/>
    <cellStyle name="SAPBEXexcGood2 4 2 3 5" xfId="21530" xr:uid="{89DF175E-E97F-4650-A3D5-A4E947078C92}"/>
    <cellStyle name="SAPBEXexcGood2 4 2 3 6" xfId="25192" xr:uid="{C2E6FD91-D989-4278-B418-EF6F6BBBB390}"/>
    <cellStyle name="SAPBEXexcGood2 4 2 3 7" xfId="28723" xr:uid="{D714C456-C999-4265-9D47-5DCCF5AD3C20}"/>
    <cellStyle name="SAPBEXexcGood2 4 2 3 8" xfId="32002" xr:uid="{77E27AC1-D3C8-42B7-B248-8B2ACA7B84EE}"/>
    <cellStyle name="SAPBEXexcGood2 4 2 4" xfId="3627" xr:uid="{28D586B6-30A1-404F-90D9-8EE6780B72BA}"/>
    <cellStyle name="SAPBEXexcGood2 4 2 4 2" xfId="10752" xr:uid="{2A5B37A1-1B3B-405F-B9C7-C650856341EA}"/>
    <cellStyle name="SAPBEXexcGood2 4 2 4 3" xfId="14917" xr:uid="{B1EC8B8D-C0F1-4E79-892B-9639CE382E20}"/>
    <cellStyle name="SAPBEXexcGood2 4 2 4 4" xfId="17974" xr:uid="{1F62398F-5B0F-4CE1-AFB2-74814588673E}"/>
    <cellStyle name="SAPBEXexcGood2 4 2 4 5" xfId="21730" xr:uid="{7B198450-6C18-4A3F-B643-3ACD053E8169}"/>
    <cellStyle name="SAPBEXexcGood2 4 2 4 6" xfId="25392" xr:uid="{295F71C0-A563-4F2E-A71F-CBED9D9D2575}"/>
    <cellStyle name="SAPBEXexcGood2 4 2 4 7" xfId="28923" xr:uid="{C0FE1F3B-0AAC-466B-87DC-AA3D2E193F8B}"/>
    <cellStyle name="SAPBEXexcGood2 4 2 4 8" xfId="32200" xr:uid="{D26941AD-2FF7-4449-8EF3-5962550434E7}"/>
    <cellStyle name="SAPBEXexcGood2 4 2 5" xfId="3892" xr:uid="{775DCFB3-F93F-4134-8BE7-DC8CBDCB8182}"/>
    <cellStyle name="SAPBEXexcGood2 4 2 5 2" xfId="12999" xr:uid="{12635EEF-A10F-4AC9-A8F3-2D54A414C68C}"/>
    <cellStyle name="SAPBEXexcGood2 4 2 5 3" xfId="15665" xr:uid="{3228DEB3-44EA-445A-9689-669F45DC813E}"/>
    <cellStyle name="SAPBEXexcGood2 4 2 5 4" xfId="18239" xr:uid="{D0EA615B-F185-4209-9B83-39E63E4EF1E5}"/>
    <cellStyle name="SAPBEXexcGood2 4 2 5 5" xfId="21992" xr:uid="{20C1B3A7-7AA2-41AD-8E99-285F0DA6F8A4}"/>
    <cellStyle name="SAPBEXexcGood2 4 2 5 6" xfId="25657" xr:uid="{CCEB02E2-85BA-4994-ACED-5F76642C8C76}"/>
    <cellStyle name="SAPBEXexcGood2 4 2 5 7" xfId="29188" xr:uid="{BC0342B1-1AF7-4957-A40C-D0DC5E2AF8B7}"/>
    <cellStyle name="SAPBEXexcGood2 4 2 5 8" xfId="32457" xr:uid="{5B159112-09C1-4255-8456-EBBA920C21FF}"/>
    <cellStyle name="SAPBEXexcGood2 4 2 6" xfId="2242" xr:uid="{E6867F91-6844-436A-8968-2021BDE931FB}"/>
    <cellStyle name="SAPBEXexcGood2 4 2 6 2" xfId="7948" xr:uid="{32CCD794-6527-4D56-ADAC-9331F7127CF9}"/>
    <cellStyle name="SAPBEXexcGood2 4 2 6 3" xfId="14102" xr:uid="{1CC81F9C-AA83-40C6-879C-C09E21A930F9}"/>
    <cellStyle name="SAPBEXexcGood2 4 2 6 4" xfId="14588" xr:uid="{83D3D6FA-E689-4D9E-B918-8F5718316BF6}"/>
    <cellStyle name="SAPBEXexcGood2 4 2 6 5" xfId="9854" xr:uid="{E55B9CB7-1008-4E61-B8CA-4CA8ADF32F46}"/>
    <cellStyle name="SAPBEXexcGood2 4 2 6 6" xfId="9432" xr:uid="{80671C48-5958-4EBB-A504-BE530CFEDCBC}"/>
    <cellStyle name="SAPBEXexcGood2 4 2 6 7" xfId="23417" xr:uid="{EBB247F6-FB8C-4303-A30A-E9264BAA118D}"/>
    <cellStyle name="SAPBEXexcGood2 4 2 6 8" xfId="27393" xr:uid="{40A63F2F-C5B5-4FA5-AFE6-CDE5F64B1C21}"/>
    <cellStyle name="SAPBEXexcGood2 4 2 7" xfId="4799" xr:uid="{E61EFC7B-ED0E-46BD-89B6-8056CB3D0637}"/>
    <cellStyle name="SAPBEXexcGood2 4 2 7 2" xfId="12246" xr:uid="{4D22D861-496E-4C31-8EE8-1085BE2B5D86}"/>
    <cellStyle name="SAPBEXexcGood2 4 2 7 3" xfId="15767" xr:uid="{6D7920AE-0652-44BF-A1FB-C43550B80F3E}"/>
    <cellStyle name="SAPBEXexcGood2 4 2 7 4" xfId="19146" xr:uid="{BCD188EC-F731-4A67-ADE6-9C04A0D2C953}"/>
    <cellStyle name="SAPBEXexcGood2 4 2 7 5" xfId="22897" xr:uid="{9F709044-16E9-4B9D-AA3A-AAA575E22A0B}"/>
    <cellStyle name="SAPBEXexcGood2 4 2 7 6" xfId="26563" xr:uid="{7E2BBB26-5CC0-48CB-A75B-C6B53AAEF6B2}"/>
    <cellStyle name="SAPBEXexcGood2 4 2 7 7" xfId="30095" xr:uid="{63A358E8-F111-42B8-81B7-50020EC7824B}"/>
    <cellStyle name="SAPBEXexcGood2 4 2 7 8" xfId="33352" xr:uid="{48051654-690A-4488-9675-D17CA4F2AD0D}"/>
    <cellStyle name="SAPBEXexcGood2 4 2 8" xfId="9957" xr:uid="{BF1ABD62-ED2D-4FFC-9FAB-0D11A838E424}"/>
    <cellStyle name="SAPBEXexcGood2 4 2 9" xfId="7219" xr:uid="{28818EE6-26FD-4FED-9DC0-788FE1E95DB2}"/>
    <cellStyle name="SAPBEXexcGood2 4 3" xfId="2447" xr:uid="{E4A45DAC-C133-4301-8D89-AFC7E539C4A8}"/>
    <cellStyle name="SAPBEXexcGood2 4 3 2" xfId="11633" xr:uid="{87EA3FFC-B435-4398-939E-65FE98CFE8E0}"/>
    <cellStyle name="SAPBEXexcGood2 4 3 3" xfId="16035" xr:uid="{5453730B-8760-4E8C-9485-71E2CAD81B05}"/>
    <cellStyle name="SAPBEXexcGood2 4 3 4" xfId="9789" xr:uid="{64A3DA0D-13B5-424A-BC48-7D0B0654790D}"/>
    <cellStyle name="SAPBEXexcGood2 4 3 5" xfId="19396" xr:uid="{6275F7B6-B483-4912-AB5B-03B80BEE1515}"/>
    <cellStyle name="SAPBEXexcGood2 4 3 6" xfId="23161" xr:uid="{7122F188-EAC8-4830-B697-6F95051870FD}"/>
    <cellStyle name="SAPBEXexcGood2 4 3 7" xfId="26808" xr:uid="{869B19C6-8F59-4D9A-9C27-008B0738D4D7}"/>
    <cellStyle name="SAPBEXexcGood2 4 3 8" xfId="30267" xr:uid="{47F04288-0CF8-4A46-961F-75084CFB0644}"/>
    <cellStyle name="SAPBEXexcGood2 4 4" xfId="2063" xr:uid="{69C8E563-4E30-4E3C-B93B-41F8A4AF4650}"/>
    <cellStyle name="SAPBEXexcGood2 4 4 2" xfId="11437" xr:uid="{11256072-F61F-4556-A596-06111AE25A4B}"/>
    <cellStyle name="SAPBEXexcGood2 4 4 3" xfId="16228" xr:uid="{F315A035-C44A-457B-AE60-4AD9646FED8C}"/>
    <cellStyle name="SAPBEXexcGood2 4 4 4" xfId="8578" xr:uid="{0807AE9C-B908-4787-85A9-A80CE6C4544A}"/>
    <cellStyle name="SAPBEXexcGood2 4 4 5" xfId="14827" xr:uid="{EC9E6B7F-B633-48BC-9831-CBCB34294A5E}"/>
    <cellStyle name="SAPBEXexcGood2 4 4 6" xfId="20022" xr:uid="{21110967-673F-4225-9928-9BDA350A7607}"/>
    <cellStyle name="SAPBEXexcGood2 4 4 7" xfId="23793" xr:uid="{111D0897-5057-45E2-9EFD-57F27D376B1A}"/>
    <cellStyle name="SAPBEXexcGood2 4 4 8" xfId="27353" xr:uid="{FF030135-E43F-4644-81C1-A49B53F02222}"/>
    <cellStyle name="SAPBEXexcGood2 4 5" xfId="3981" xr:uid="{D173D011-3FB1-4DAD-BA29-DAA7A0953311}"/>
    <cellStyle name="SAPBEXexcGood2 4 5 2" xfId="11180" xr:uid="{680D464F-26BB-451C-9AFD-544CE02ACE3C}"/>
    <cellStyle name="SAPBEXexcGood2 4 5 3" xfId="16454" xr:uid="{1004EACB-AAFD-48FD-8C6A-3065E654EB32}"/>
    <cellStyle name="SAPBEXexcGood2 4 5 4" xfId="18328" xr:uid="{0572D344-1CE9-4F17-9350-44C8E6F8CB30}"/>
    <cellStyle name="SAPBEXexcGood2 4 5 5" xfId="22081" xr:uid="{15C45A68-2BCE-41EF-A759-CBFAB3B1C07F}"/>
    <cellStyle name="SAPBEXexcGood2 4 5 6" xfId="25746" xr:uid="{FCF22AF8-1F00-4351-A7C0-DD6861E55936}"/>
    <cellStyle name="SAPBEXexcGood2 4 5 7" xfId="29277" xr:uid="{37F25939-A778-4809-BAE5-6490288FBB9B}"/>
    <cellStyle name="SAPBEXexcGood2 4 5 8" xfId="32545" xr:uid="{66D41FC0-8E28-4E0E-B802-DE85FABA89F3}"/>
    <cellStyle name="SAPBEXexcGood2 4 6" xfId="4386" xr:uid="{8D7E2AB8-0C5D-478A-A541-85E3E15389C4}"/>
    <cellStyle name="SAPBEXexcGood2 4 6 2" xfId="12592" xr:uid="{AA4ED768-940F-4CA3-A567-F161F4B21826}"/>
    <cellStyle name="SAPBEXexcGood2 4 6 3" xfId="12867" xr:uid="{FED06F8A-F42E-49CA-AB6C-18517CF2AC62}"/>
    <cellStyle name="SAPBEXexcGood2 4 6 4" xfId="18733" xr:uid="{15B97401-FE47-4E91-9EC2-398AB41B3485}"/>
    <cellStyle name="SAPBEXexcGood2 4 6 5" xfId="22485" xr:uid="{6DFB6398-00A5-4730-853F-5F6FF18BD384}"/>
    <cellStyle name="SAPBEXexcGood2 4 6 6" xfId="26151" xr:uid="{6E672D41-B47A-42B4-9428-BC893C8AA3F6}"/>
    <cellStyle name="SAPBEXexcGood2 4 6 7" xfId="29682" xr:uid="{AB2290A1-1F52-498E-8C6A-AECC5E43898B}"/>
    <cellStyle name="SAPBEXexcGood2 4 6 8" xfId="32944" xr:uid="{0A617D13-681C-455F-81C2-E13664A0A0B7}"/>
    <cellStyle name="SAPBEXexcGood2 4 7" xfId="4580" xr:uid="{6A604966-D518-441D-8941-849C3AEDBF24}"/>
    <cellStyle name="SAPBEXexcGood2 4 7 2" xfId="7846" xr:uid="{4C9508E2-AFD3-4D73-88CC-CC94372A1BFA}"/>
    <cellStyle name="SAPBEXexcGood2 4 7 3" xfId="14415" xr:uid="{5C05CD13-25E2-4294-AEFA-6838AADE97D9}"/>
    <cellStyle name="SAPBEXexcGood2 4 7 4" xfId="18927" xr:uid="{284C34B9-7442-4B9C-B27A-EA379485AC70}"/>
    <cellStyle name="SAPBEXexcGood2 4 7 5" xfId="22679" xr:uid="{16E167AF-AF2E-4D6C-BE5C-C7068017A3A9}"/>
    <cellStyle name="SAPBEXexcGood2 4 7 6" xfId="26344" xr:uid="{D25F4CDD-820E-4B92-B402-C1D05053100A}"/>
    <cellStyle name="SAPBEXexcGood2 4 7 7" xfId="29876" xr:uid="{18E70539-CD6F-4C02-96E2-03600AF59CAC}"/>
    <cellStyle name="SAPBEXexcGood2 4 7 8" xfId="33137" xr:uid="{2CEEF948-61A4-4133-AA4A-BA9EFF8D3DFE}"/>
    <cellStyle name="SAPBEXexcGood2 4 8" xfId="4631" xr:uid="{EE6F91C2-D5DC-4539-B798-C30A54275DE8}"/>
    <cellStyle name="SAPBEXexcGood2 4 8 2" xfId="12409" xr:uid="{F95A8FDD-43EE-49DA-94C0-F1544B3CA7E6}"/>
    <cellStyle name="SAPBEXexcGood2 4 8 3" xfId="14513" xr:uid="{BCE83F8C-2233-4B5F-87EA-CCFFA9E03D39}"/>
    <cellStyle name="SAPBEXexcGood2 4 8 4" xfId="18978" xr:uid="{74F04EBE-CC50-4358-9B49-3BF778674999}"/>
    <cellStyle name="SAPBEXexcGood2 4 8 5" xfId="22730" xr:uid="{319A42EA-EAAD-4DBC-A503-1356CDFB8BAD}"/>
    <cellStyle name="SAPBEXexcGood2 4 8 6" xfId="26395" xr:uid="{859A5D37-B6D4-4498-9F38-7A4846F22F28}"/>
    <cellStyle name="SAPBEXexcGood2 4 8 7" xfId="29927" xr:uid="{A7BBC9BE-8CD4-43AA-9BF1-79DD65B1D7E4}"/>
    <cellStyle name="SAPBEXexcGood2 4 8 8" xfId="33187" xr:uid="{A18ECF41-25EA-4FF0-85F5-F57D9CD11D02}"/>
    <cellStyle name="SAPBEXexcGood2 4 9" xfId="8874" xr:uid="{C724821A-2827-4359-BBAB-FDBCCD218D94}"/>
    <cellStyle name="SAPBEXexcGood2 5" xfId="1361" xr:uid="{A03E8A49-7BE3-4A21-BD4D-53FB36416B30}"/>
    <cellStyle name="SAPBEXexcGood2 5 10" xfId="13577" xr:uid="{B6E91D54-6D11-4D0F-B8FF-F579700D20E7}"/>
    <cellStyle name="SAPBEXexcGood2 5 11" xfId="8558" xr:uid="{CE65C491-CE66-4C97-940B-BD52E22CB7A7}"/>
    <cellStyle name="SAPBEXexcGood2 5 12" xfId="8013" xr:uid="{7B9C39BB-850D-47EB-8537-5E4FEEFD34ED}"/>
    <cellStyle name="SAPBEXexcGood2 5 13" xfId="23406" xr:uid="{A3BA151D-423C-4FAB-BD6C-060A89D9EB75}"/>
    <cellStyle name="SAPBEXexcGood2 5 14" xfId="23996" xr:uid="{1154DB73-94E2-46B0-BB44-84B432EB7D0C}"/>
    <cellStyle name="SAPBEXexcGood2 5 15" xfId="27226" xr:uid="{8B6BDB47-C3B0-46CC-8B6D-61DD65B8AA03}"/>
    <cellStyle name="SAPBEXexcGood2 5 2" xfId="1769" xr:uid="{D64C016B-2D75-4515-ADDF-E756B3679E30}"/>
    <cellStyle name="SAPBEXexcGood2 5 2 10" xfId="7729" xr:uid="{63F301F7-562C-4758-9B3D-3097F48AFBA0}"/>
    <cellStyle name="SAPBEXexcGood2 5 2 11" xfId="19553" xr:uid="{38D3FCD3-6178-49BA-920E-DDB054E4B619}"/>
    <cellStyle name="SAPBEXexcGood2 5 2 12" xfId="24154" xr:uid="{2F141EBC-1052-4B74-AA8F-A70049E29426}"/>
    <cellStyle name="SAPBEXexcGood2 5 2 13" xfId="27714" xr:uid="{DD0A6EAF-BCAB-4E7F-8001-B6724922C84F}"/>
    <cellStyle name="SAPBEXexcGood2 5 2 14" xfId="20569" xr:uid="{BBE0B380-AE30-4A08-A51B-5E95161C18ED}"/>
    <cellStyle name="SAPBEXexcGood2 5 2 2" xfId="3012" xr:uid="{E3C1A950-FCC8-4628-93BA-3CD9041F0048}"/>
    <cellStyle name="SAPBEXexcGood2 5 2 2 2" xfId="11651" xr:uid="{6750FE3A-5312-421A-9B32-52934EEC893E}"/>
    <cellStyle name="SAPBEXexcGood2 5 2 2 3" xfId="16017" xr:uid="{7175E0E3-B21A-467F-9DEE-5F8BD8CA4A9E}"/>
    <cellStyle name="SAPBEXexcGood2 5 2 2 4" xfId="17360" xr:uid="{E3F27132-7497-4EE8-AFAA-32F637EE21D6}"/>
    <cellStyle name="SAPBEXexcGood2 5 2 2 5" xfId="21118" xr:uid="{04BC50E0-642A-4072-9F57-AA916553D696}"/>
    <cellStyle name="SAPBEXexcGood2 5 2 2 6" xfId="24779" xr:uid="{E3AEF632-480B-4F1C-817D-4BE4DABC4FD7}"/>
    <cellStyle name="SAPBEXexcGood2 5 2 2 7" xfId="28308" xr:uid="{80F2EE83-833D-4879-B66C-3A939E63C30A}"/>
    <cellStyle name="SAPBEXexcGood2 5 2 2 8" xfId="31594" xr:uid="{84EB6824-46BC-4C0A-A216-BE45EE6E6A01}"/>
    <cellStyle name="SAPBEXexcGood2 5 2 3" xfId="3518" xr:uid="{214646FB-30D0-4C99-8AD4-02DD37381B8A}"/>
    <cellStyle name="SAPBEXexcGood2 5 2 3 2" xfId="10004" xr:uid="{CCEA04BF-BE14-4C1E-BC11-1D9BBDF3B943}"/>
    <cellStyle name="SAPBEXexcGood2 5 2 3 3" xfId="8018" xr:uid="{B2A5FC13-3E2D-4CA3-BBCB-62ACEB8CD25A}"/>
    <cellStyle name="SAPBEXexcGood2 5 2 3 4" xfId="17865" xr:uid="{D5490A2C-89FA-4999-8BFB-167747D1EEE9}"/>
    <cellStyle name="SAPBEXexcGood2 5 2 3 5" xfId="21621" xr:uid="{6FD8D077-F9BD-4676-95D1-058CC23E604E}"/>
    <cellStyle name="SAPBEXexcGood2 5 2 3 6" xfId="25283" xr:uid="{936D0EAB-79BB-45FA-8D0F-50494D40A2F8}"/>
    <cellStyle name="SAPBEXexcGood2 5 2 3 7" xfId="28814" xr:uid="{14E53832-B6BB-4FFB-A0C3-CE089E4D4C52}"/>
    <cellStyle name="SAPBEXexcGood2 5 2 3 8" xfId="32093" xr:uid="{ABF7EB2B-9BDB-46D4-A8EB-E1F1B94C75DB}"/>
    <cellStyle name="SAPBEXexcGood2 5 2 4" xfId="1889" xr:uid="{71DAFA70-146E-41D9-A7F5-169AEA8BD2D9}"/>
    <cellStyle name="SAPBEXexcGood2 5 2 4 2" xfId="11129" xr:uid="{CE05FC17-1312-40BE-AA34-5E5581D1F37E}"/>
    <cellStyle name="SAPBEXexcGood2 5 2 4 3" xfId="16470" xr:uid="{15D47608-9F2B-416B-9727-3A696512F8DE}"/>
    <cellStyle name="SAPBEXexcGood2 5 2 4 4" xfId="10711" xr:uid="{645C7557-50C5-4784-BCA1-4B904D387B65}"/>
    <cellStyle name="SAPBEXexcGood2 5 2 4 5" xfId="19490" xr:uid="{B7F18346-2D95-4259-B95E-DE676D961196}"/>
    <cellStyle name="SAPBEXexcGood2 5 2 4 6" xfId="20464" xr:uid="{897BA128-B704-4F20-B506-0F5035735CEE}"/>
    <cellStyle name="SAPBEXexcGood2 5 2 4 7" xfId="26903" xr:uid="{49B81005-F8F1-4342-964C-B98061759A6D}"/>
    <cellStyle name="SAPBEXexcGood2 5 2 4 8" xfId="27288" xr:uid="{D9F7F476-BA73-4EEC-BCFC-C2A4F84B6E9D}"/>
    <cellStyle name="SAPBEXexcGood2 5 2 5" xfId="4326" xr:uid="{C4608AB9-DDD4-4825-B8D0-AD8FEB0A7133}"/>
    <cellStyle name="SAPBEXexcGood2 5 2 5 2" xfId="6948" xr:uid="{90F7B88C-7A0D-4043-8529-74F163714651}"/>
    <cellStyle name="SAPBEXexcGood2 5 2 5 3" xfId="16743" xr:uid="{1BA3646A-A212-42EC-9102-AE3E2AF65D8C}"/>
    <cellStyle name="SAPBEXexcGood2 5 2 5 4" xfId="18673" xr:uid="{5B0F25F3-F0C7-4694-925B-4B098799D1C3}"/>
    <cellStyle name="SAPBEXexcGood2 5 2 5 5" xfId="22425" xr:uid="{3FB7172F-7892-4D0C-BE44-D85F28A68039}"/>
    <cellStyle name="SAPBEXexcGood2 5 2 5 6" xfId="26091" xr:uid="{561B62CB-8663-483E-8CB7-46686A45A150}"/>
    <cellStyle name="SAPBEXexcGood2 5 2 5 7" xfId="29622" xr:uid="{56EC0E19-45BF-4122-A25D-3138B816B9EF}"/>
    <cellStyle name="SAPBEXexcGood2 5 2 5 8" xfId="32885" xr:uid="{B35A2769-0D3F-45D0-AD61-F66D16C9D693}"/>
    <cellStyle name="SAPBEXexcGood2 5 2 6" xfId="4579" xr:uid="{2151F8E9-A73D-481E-B48F-92908D296D94}"/>
    <cellStyle name="SAPBEXexcGood2 5 2 6 2" xfId="12458" xr:uid="{ECCA334C-FCBC-41D5-9CD3-7306CD675ECF}"/>
    <cellStyle name="SAPBEXexcGood2 5 2 6 3" xfId="13507" xr:uid="{BC2B1EDD-5C6F-451B-B28C-48FC56CF5D8F}"/>
    <cellStyle name="SAPBEXexcGood2 5 2 6 4" xfId="18926" xr:uid="{B769F716-D82E-47A5-A30A-9C620E451D6D}"/>
    <cellStyle name="SAPBEXexcGood2 5 2 6 5" xfId="22678" xr:uid="{C60E275B-6082-4CB1-9DB6-83670C797804}"/>
    <cellStyle name="SAPBEXexcGood2 5 2 6 6" xfId="26343" xr:uid="{C4C0E549-23AB-451E-8ED4-62AD0E24749C}"/>
    <cellStyle name="SAPBEXexcGood2 5 2 6 7" xfId="29875" xr:uid="{DEB25B7E-5BB7-4FAC-A120-B06B3C24EC67}"/>
    <cellStyle name="SAPBEXexcGood2 5 2 6 8" xfId="33136" xr:uid="{99AF5B94-BA4A-4B5E-8718-6736E66A5F9D}"/>
    <cellStyle name="SAPBEXexcGood2 5 2 7" xfId="4868" xr:uid="{1E9B552A-73F0-4D35-8804-E7238A43CC8A}"/>
    <cellStyle name="SAPBEXexcGood2 5 2 7 2" xfId="12177" xr:uid="{CDD080BC-4B45-4DF4-A7DB-DCED002B75DC}"/>
    <cellStyle name="SAPBEXexcGood2 5 2 7 3" xfId="11724" xr:uid="{D59F7525-FAB9-460F-9FE1-8BD7882FA067}"/>
    <cellStyle name="SAPBEXexcGood2 5 2 7 4" xfId="19215" xr:uid="{C4DDC5DD-DADE-4096-9010-C6F4FE35BFBB}"/>
    <cellStyle name="SAPBEXexcGood2 5 2 7 5" xfId="22966" xr:uid="{99D71C63-A32F-4F2E-B053-4AE36B8259A7}"/>
    <cellStyle name="SAPBEXexcGood2 5 2 7 6" xfId="26632" xr:uid="{17987BBC-C6A2-4BCE-A40B-99EAF51C858B}"/>
    <cellStyle name="SAPBEXexcGood2 5 2 7 7" xfId="30164" xr:uid="{8AF19154-02B2-4657-9388-5D267262C856}"/>
    <cellStyle name="SAPBEXexcGood2 5 2 7 8" xfId="33420" xr:uid="{49A00F7F-2CC6-4C95-9CA0-A916E59C4E6E}"/>
    <cellStyle name="SAPBEXexcGood2 5 2 8" xfId="12799" xr:uid="{B10E92B9-8CC8-4033-B8A9-BF4ADCC5689B}"/>
    <cellStyle name="SAPBEXexcGood2 5 2 9" xfId="12116" xr:uid="{79505CCE-424D-48EB-930F-B3810895361D}"/>
    <cellStyle name="SAPBEXexcGood2 5 3" xfId="2624" xr:uid="{01D2230E-1AED-41B0-B4D6-6462495C8D85}"/>
    <cellStyle name="SAPBEXexcGood2 5 3 2" xfId="9085" xr:uid="{E9B4940D-F197-420E-BC5B-98B2E0CDC01F}"/>
    <cellStyle name="SAPBEXexcGood2 5 3 3" xfId="10450" xr:uid="{54A3E003-ED17-4B1A-8360-77F6F4989455}"/>
    <cellStyle name="SAPBEXexcGood2 5 3 4" xfId="15871" xr:uid="{911B7741-14F7-436A-A959-645ECA99D6A8}"/>
    <cellStyle name="SAPBEXexcGood2 5 3 5" xfId="20731" xr:uid="{70167058-C94B-490D-A4F0-9A98E436B6C4}"/>
    <cellStyle name="SAPBEXexcGood2 5 3 6" xfId="24391" xr:uid="{128A5BC4-7E5E-468C-BE57-259F1036AE3A}"/>
    <cellStyle name="SAPBEXexcGood2 5 3 7" xfId="27920" xr:uid="{5083B37F-513E-4280-B47F-50AD984014DE}"/>
    <cellStyle name="SAPBEXexcGood2 5 3 8" xfId="31210" xr:uid="{056AD3BB-C666-4E89-838F-1596EC7CFCFF}"/>
    <cellStyle name="SAPBEXexcGood2 5 4" xfId="3131" xr:uid="{D6903DB6-4FE3-4ECB-8CAB-F69ADBE7CDA4}"/>
    <cellStyle name="SAPBEXexcGood2 5 4 2" xfId="10363" xr:uid="{E3676E53-054D-4DE9-AE12-B7BC632ADDF0}"/>
    <cellStyle name="SAPBEXexcGood2 5 4 3" xfId="14394" xr:uid="{A930DC31-1A8C-4927-BCCC-BAF8B93677B5}"/>
    <cellStyle name="SAPBEXexcGood2 5 4 4" xfId="17478" xr:uid="{D7EDA14C-D14E-4618-AA99-64EDBF8A6275}"/>
    <cellStyle name="SAPBEXexcGood2 5 4 5" xfId="21234" xr:uid="{70287CD3-48DE-4657-817E-BC7FB45851E4}"/>
    <cellStyle name="SAPBEXexcGood2 5 4 6" xfId="24896" xr:uid="{42AB3FF3-5C55-4993-B7AE-E11B6978AC04}"/>
    <cellStyle name="SAPBEXexcGood2 5 4 7" xfId="28427" xr:uid="{97C5AD04-7CE2-4AC0-94F4-E1FCF271D8BD}"/>
    <cellStyle name="SAPBEXexcGood2 5 4 8" xfId="31709" xr:uid="{DA21C3BC-C30D-45B4-8165-46369FECE0DB}"/>
    <cellStyle name="SAPBEXexcGood2 5 5" xfId="2747" xr:uid="{163FFC18-4502-4548-A426-9A42D48E6749}"/>
    <cellStyle name="SAPBEXexcGood2 5 5 2" xfId="11275" xr:uid="{1AC5290D-F61D-4BA1-B9AA-D0CFF8545ED8}"/>
    <cellStyle name="SAPBEXexcGood2 5 5 3" xfId="16360" xr:uid="{952D48F6-6045-409F-A039-85440FE41929}"/>
    <cellStyle name="SAPBEXexcGood2 5 5 4" xfId="17095" xr:uid="{9DC3E1B5-92EE-4C4F-85C1-1A2B9DA2CDCB}"/>
    <cellStyle name="SAPBEXexcGood2 5 5 5" xfId="20853" xr:uid="{1018F422-F926-4DD8-BFCB-E0BA9A6680C0}"/>
    <cellStyle name="SAPBEXexcGood2 5 5 6" xfId="24514" xr:uid="{525F3EEE-2318-479D-8ED6-1E83DBFAD22B}"/>
    <cellStyle name="SAPBEXexcGood2 5 5 7" xfId="28043" xr:uid="{2BA121B1-4124-49F2-BA54-DB15FCC10334}"/>
    <cellStyle name="SAPBEXexcGood2 5 5 8" xfId="31329" xr:uid="{BCCD9F7B-AC00-46BD-AFB1-8683AB8704CB}"/>
    <cellStyle name="SAPBEXexcGood2 5 6" xfId="2743" xr:uid="{E9B8DF07-E0E5-461F-8BA2-86D4B42C1284}"/>
    <cellStyle name="SAPBEXexcGood2 5 6 2" xfId="10258" xr:uid="{50027274-DD17-4772-A4AF-EAD9AA747789}"/>
    <cellStyle name="SAPBEXexcGood2 5 6 3" xfId="14731" xr:uid="{58F966E2-0780-4EB4-8B9D-ED356287C29A}"/>
    <cellStyle name="SAPBEXexcGood2 5 6 4" xfId="17091" xr:uid="{13A9F82A-2A21-4475-A417-01D3094B8327}"/>
    <cellStyle name="SAPBEXexcGood2 5 6 5" xfId="20849" xr:uid="{D63007DD-5E28-4AF0-BAEF-ED3C778DEA79}"/>
    <cellStyle name="SAPBEXexcGood2 5 6 6" xfId="24510" xr:uid="{B8ACA5D9-1557-4858-A681-A321B4BA30CE}"/>
    <cellStyle name="SAPBEXexcGood2 5 6 7" xfId="28039" xr:uid="{75628FAF-EAC0-4A68-89E5-7C8FE0678D4D}"/>
    <cellStyle name="SAPBEXexcGood2 5 6 8" xfId="31325" xr:uid="{24AC5046-0B1B-4F0A-8F43-349346D9C447}"/>
    <cellStyle name="SAPBEXexcGood2 5 7" xfId="4348" xr:uid="{F73C1116-AC72-426D-B04E-B9C044A7DAF5}"/>
    <cellStyle name="SAPBEXexcGood2 5 7 2" xfId="6873" xr:uid="{3B940402-BD65-42C3-BEAB-AB1E53432F90}"/>
    <cellStyle name="SAPBEXexcGood2 5 7 3" xfId="15356" xr:uid="{EAC3BABF-69DB-436D-A02C-425218D51DBA}"/>
    <cellStyle name="SAPBEXexcGood2 5 7 4" xfId="18695" xr:uid="{6D266B40-65FB-4C67-B2AF-6E788394FE79}"/>
    <cellStyle name="SAPBEXexcGood2 5 7 5" xfId="22447" xr:uid="{D497327C-D386-4307-8046-C70D81C72C45}"/>
    <cellStyle name="SAPBEXexcGood2 5 7 6" xfId="26113" xr:uid="{BA2B3D39-17E9-4857-92D9-F60F0CA581CA}"/>
    <cellStyle name="SAPBEXexcGood2 5 7 7" xfId="29644" xr:uid="{ABFE790B-ECBA-4EEE-A8AF-59048F91ED8F}"/>
    <cellStyle name="SAPBEXexcGood2 5 7 8" xfId="32906" xr:uid="{786EA035-0034-4941-B049-5D60DE30EB89}"/>
    <cellStyle name="SAPBEXexcGood2 5 8" xfId="3670" xr:uid="{FAE34BF3-E9EC-433F-8953-47242999F675}"/>
    <cellStyle name="SAPBEXexcGood2 5 8 2" xfId="10792" xr:uid="{57C53A56-A652-406D-A042-F89BA2B69431}"/>
    <cellStyle name="SAPBEXexcGood2 5 8 3" xfId="7903" xr:uid="{165CF457-19F6-405B-B26F-9074E191344F}"/>
    <cellStyle name="SAPBEXexcGood2 5 8 4" xfId="18017" xr:uid="{245FB42A-32AA-46E6-B2BE-859253DA7BBA}"/>
    <cellStyle name="SAPBEXexcGood2 5 8 5" xfId="21773" xr:uid="{AD3485B5-2CB1-406B-BC6A-E23A5336772F}"/>
    <cellStyle name="SAPBEXexcGood2 5 8 6" xfId="25435" xr:uid="{01CA7C89-9CDD-4C1D-A589-6A9E232684AD}"/>
    <cellStyle name="SAPBEXexcGood2 5 8 7" xfId="28966" xr:uid="{09C328C2-D168-4C5D-B037-CB9210B3BCC0}"/>
    <cellStyle name="SAPBEXexcGood2 5 8 8" xfId="32243" xr:uid="{3EA82A38-6B14-4063-8270-C1C067C23677}"/>
    <cellStyle name="SAPBEXexcGood2 5 9" xfId="8868" xr:uid="{A7E19D64-A3B0-4D50-869D-A3C7D8A9DA9E}"/>
    <cellStyle name="SAPBEXexcGood2 6" xfId="1385" xr:uid="{99419565-C8AB-466D-A736-7B46899010A9}"/>
    <cellStyle name="SAPBEXexcGood2 7" xfId="1460" xr:uid="{B77F528E-8068-40B3-B8A6-6231CDAF6E43}"/>
    <cellStyle name="SAPBEXexcGood2 8" xfId="678" xr:uid="{0DC49D54-45E2-40C1-8445-05ECB766258A}"/>
    <cellStyle name="SAPBEXexcGood2 8 10" xfId="16631" xr:uid="{1B5D2C9E-B2CA-4780-9BE9-090DAE9E0633}"/>
    <cellStyle name="SAPBEXexcGood2 8 11" xfId="15507" xr:uid="{57FF2F81-DF65-4002-80DB-C4AFAA44AB45}"/>
    <cellStyle name="SAPBEXexcGood2 8 12" xfId="20188" xr:uid="{211D9F69-05AA-46FC-BC9D-0557F70CDE69}"/>
    <cellStyle name="SAPBEXexcGood2 8 13" xfId="20404" xr:uid="{D6B6EED7-9BEE-4A36-A9E4-4A2D3E2488E0}"/>
    <cellStyle name="SAPBEXexcGood2 8 14" xfId="27483" xr:uid="{5DDAF212-8C01-4A4E-BA54-FC47EBED5103}"/>
    <cellStyle name="SAPBEXexcGood2 8 15" xfId="30704" xr:uid="{41488B87-2209-4AFC-A4AA-6B2B4E16886F}"/>
    <cellStyle name="SAPBEXexcGood2 8 2" xfId="1590" xr:uid="{04BE6DCC-80AD-4885-8203-57DA1B0A9606}"/>
    <cellStyle name="SAPBEXexcGood2 8 2 10" xfId="14911" xr:uid="{0590A162-0EB6-404B-9B2E-44AA740A2731}"/>
    <cellStyle name="SAPBEXexcGood2 8 2 11" xfId="19610" xr:uid="{DEC8A4F3-457E-4808-8D13-8C29BE890973}"/>
    <cellStyle name="SAPBEXexcGood2 8 2 12" xfId="19668" xr:uid="{47BE2353-B3B7-411A-B7B3-7EE1D7EDE8CF}"/>
    <cellStyle name="SAPBEXexcGood2 8 2 13" xfId="27021" xr:uid="{B05CCDFB-075E-4697-8916-B17040FD93C3}"/>
    <cellStyle name="SAPBEXexcGood2 8 2 14" xfId="30529" xr:uid="{97B60A3E-D603-41D6-A3B9-564F798E0DC4}"/>
    <cellStyle name="SAPBEXexcGood2 8 2 2" xfId="2833" xr:uid="{3A472932-D181-4A13-97C0-0D8302C68DC2}"/>
    <cellStyle name="SAPBEXexcGood2 8 2 2 2" xfId="11393" xr:uid="{7218C7AD-B972-4177-A915-C45279D7E1AF}"/>
    <cellStyle name="SAPBEXexcGood2 8 2 2 3" xfId="16271" xr:uid="{BC726AAC-F098-49C5-A55C-339A8D8A5C55}"/>
    <cellStyle name="SAPBEXexcGood2 8 2 2 4" xfId="17181" xr:uid="{2D3B1F73-EEBD-4AF4-AB13-D5848E18BE38}"/>
    <cellStyle name="SAPBEXexcGood2 8 2 2 5" xfId="20939" xr:uid="{5F9607A0-E374-42A7-83AB-47F067928C62}"/>
    <cellStyle name="SAPBEXexcGood2 8 2 2 6" xfId="24600" xr:uid="{93E5BEB7-BAC9-496F-AFA3-9BD75B94D9E6}"/>
    <cellStyle name="SAPBEXexcGood2 8 2 2 7" xfId="28129" xr:uid="{046E7DD2-2E50-4452-8D27-AF7D39D7BBAE}"/>
    <cellStyle name="SAPBEXexcGood2 8 2 2 8" xfId="31415" xr:uid="{E21ABD53-E773-485A-ACCE-7123A9CAA88A}"/>
    <cellStyle name="SAPBEXexcGood2 8 2 3" xfId="3339" xr:uid="{C8787C32-8AC7-488A-A0E5-1E059FDA8BB9}"/>
    <cellStyle name="SAPBEXexcGood2 8 2 3 2" xfId="8759" xr:uid="{D1E24B9D-E36C-42D7-A2B1-55DEE9B56FC3}"/>
    <cellStyle name="SAPBEXexcGood2 8 2 3 3" xfId="13679" xr:uid="{93A880AF-3AD1-4AE9-B99E-310A85AA6E26}"/>
    <cellStyle name="SAPBEXexcGood2 8 2 3 4" xfId="17686" xr:uid="{8EC0C18F-3476-4164-B558-7A0C31867F3D}"/>
    <cellStyle name="SAPBEXexcGood2 8 2 3 5" xfId="21442" xr:uid="{C5196302-EFCE-4277-8D4C-62D39F7D01BA}"/>
    <cellStyle name="SAPBEXexcGood2 8 2 3 6" xfId="25104" xr:uid="{44CCABE8-DC5B-4E11-AE10-E1D10EA84D74}"/>
    <cellStyle name="SAPBEXexcGood2 8 2 3 7" xfId="28635" xr:uid="{05471204-163A-4002-92D5-ED0A9D4A01BC}"/>
    <cellStyle name="SAPBEXexcGood2 8 2 3 8" xfId="31914" xr:uid="{1EAE2AD5-3F9F-471F-9446-35324BD611DC}"/>
    <cellStyle name="SAPBEXexcGood2 8 2 4" xfId="3073" xr:uid="{7DD54A64-8B5C-4392-A286-479B6847156C}"/>
    <cellStyle name="SAPBEXexcGood2 8 2 4 2" xfId="9385" xr:uid="{AF54EC27-ED90-401B-A249-473DF6ED9E67}"/>
    <cellStyle name="SAPBEXexcGood2 8 2 4 3" xfId="15020" xr:uid="{CBE7069A-58FF-4F6B-B6C4-DBDAD34AE4A1}"/>
    <cellStyle name="SAPBEXexcGood2 8 2 4 4" xfId="17420" xr:uid="{880196CF-0D94-4E2B-BB7E-20B71D32078E}"/>
    <cellStyle name="SAPBEXexcGood2 8 2 4 5" xfId="21178" xr:uid="{7C7163B2-45EE-49B3-A24A-3D9CC890BDAA}"/>
    <cellStyle name="SAPBEXexcGood2 8 2 4 6" xfId="24840" xr:uid="{3D9B74DA-7BC4-49AF-BD02-F6DE1ACC84EF}"/>
    <cellStyle name="SAPBEXexcGood2 8 2 4 7" xfId="28369" xr:uid="{B9FB6CBD-60FC-42EC-9A3B-57F2CCEBD53F}"/>
    <cellStyle name="SAPBEXexcGood2 8 2 4 8" xfId="31654" xr:uid="{E95DF417-838F-4C99-A7EB-811172363165}"/>
    <cellStyle name="SAPBEXexcGood2 8 2 5" xfId="3928" xr:uid="{09ABC396-5FB3-43C4-9452-D3CF1D4E2C12}"/>
    <cellStyle name="SAPBEXexcGood2 8 2 5 2" xfId="12709" xr:uid="{67A64164-4F4C-47C1-8A79-772F818D4855}"/>
    <cellStyle name="SAPBEXexcGood2 8 2 5 3" xfId="8242" xr:uid="{3B99EB4C-854B-47B9-8D43-65895956A2A2}"/>
    <cellStyle name="SAPBEXexcGood2 8 2 5 4" xfId="18275" xr:uid="{D33E30E8-2622-4911-89E6-AA1F41D1C319}"/>
    <cellStyle name="SAPBEXexcGood2 8 2 5 5" xfId="22028" xr:uid="{4BBA4F4C-D9E3-4C27-ADBC-77DB96586131}"/>
    <cellStyle name="SAPBEXexcGood2 8 2 5 6" xfId="25693" xr:uid="{4FDAB377-FA2A-4669-8220-991C520D7762}"/>
    <cellStyle name="SAPBEXexcGood2 8 2 5 7" xfId="29224" xr:uid="{E9F0469B-D876-4FC7-A532-8668DCAA9BDB}"/>
    <cellStyle name="SAPBEXexcGood2 8 2 5 8" xfId="32492" xr:uid="{9A6DFD43-7C17-47A6-8551-1239D0412868}"/>
    <cellStyle name="SAPBEXexcGood2 8 2 6" xfId="4544" xr:uid="{E0C3F5E4-7424-4F8B-9BC3-626403EADA10}"/>
    <cellStyle name="SAPBEXexcGood2 8 2 6 2" xfId="12491" xr:uid="{C71A2D72-7B31-4472-823B-D66E53D3DD82}"/>
    <cellStyle name="SAPBEXexcGood2 8 2 6 3" xfId="9923" xr:uid="{6F46414E-41F3-4709-9926-4667DD0CF603}"/>
    <cellStyle name="SAPBEXexcGood2 8 2 6 4" xfId="18891" xr:uid="{4609FBB0-C2DF-4CE0-8745-79F967972C83}"/>
    <cellStyle name="SAPBEXexcGood2 8 2 6 5" xfId="22643" xr:uid="{E440AACA-1F12-4289-91E6-30CB029AF823}"/>
    <cellStyle name="SAPBEXexcGood2 8 2 6 6" xfId="26308" xr:uid="{67960BBC-7D90-4A20-89BC-760CF5F3ED5F}"/>
    <cellStyle name="SAPBEXexcGood2 8 2 6 7" xfId="29840" xr:uid="{FB951DBE-F6E6-40F8-9307-D18B890CA262}"/>
    <cellStyle name="SAPBEXexcGood2 8 2 6 8" xfId="33101" xr:uid="{5A752795-C86F-41A2-8424-EFEE0AFA3798}"/>
    <cellStyle name="SAPBEXexcGood2 8 2 7" xfId="4725" xr:uid="{3ED7D522-1F75-4C92-B311-FDBDB9C57460}"/>
    <cellStyle name="SAPBEXexcGood2 8 2 7 2" xfId="12320" xr:uid="{BDADD504-8BE3-4D93-BF5B-F69546D202F0}"/>
    <cellStyle name="SAPBEXexcGood2 8 2 7 3" xfId="9703" xr:uid="{89444AB2-BC80-4DFC-B886-5245F928DA78}"/>
    <cellStyle name="SAPBEXexcGood2 8 2 7 4" xfId="19072" xr:uid="{CCC480AA-4F83-4528-8D2F-7C245D12F726}"/>
    <cellStyle name="SAPBEXexcGood2 8 2 7 5" xfId="22824" xr:uid="{D5601359-C150-4AB0-B573-67F8FE872AF3}"/>
    <cellStyle name="SAPBEXexcGood2 8 2 7 6" xfId="26489" xr:uid="{78D2761B-13A7-4AE2-856A-7D6D989C6724}"/>
    <cellStyle name="SAPBEXexcGood2 8 2 7 7" xfId="30021" xr:uid="{3AEB3817-910F-4A2C-9A39-9E40C8F7B89D}"/>
    <cellStyle name="SAPBEXexcGood2 8 2 7 8" xfId="33280" xr:uid="{9564A3BC-3C75-4803-A77B-4256D8C9F7EF}"/>
    <cellStyle name="SAPBEXexcGood2 8 2 8" xfId="10339" xr:uid="{7625F75C-0681-4995-A607-FC53DEC86EF4}"/>
    <cellStyle name="SAPBEXexcGood2 8 2 9" xfId="13428" xr:uid="{5AE57E96-3E82-4ACF-B7C5-ABC2133518C1}"/>
    <cellStyle name="SAPBEXexcGood2 8 3" xfId="2011" xr:uid="{A6A8A47D-3137-4BF5-AEC4-53865DC24802}"/>
    <cellStyle name="SAPBEXexcGood2 8 3 2" xfId="8131" xr:uid="{02D445E9-97C5-49E2-BC8D-750960AB1C7B}"/>
    <cellStyle name="SAPBEXexcGood2 8 3 3" xfId="10548" xr:uid="{3B0FA19D-A369-4A83-9004-135C37D5C3D3}"/>
    <cellStyle name="SAPBEXexcGood2 8 3 4" xfId="16345" xr:uid="{505C197D-266B-48C2-9A6B-4C09C0021C38}"/>
    <cellStyle name="SAPBEXexcGood2 8 3 5" xfId="14172" xr:uid="{4035C526-D723-44FE-B482-7DA6BA3D4C52}"/>
    <cellStyle name="SAPBEXexcGood2 8 3 6" xfId="11140" xr:uid="{53CAD9B8-4909-4248-A048-852861AE1BEB}"/>
    <cellStyle name="SAPBEXexcGood2 8 3 7" xfId="23745" xr:uid="{6FC88684-D2D0-49A7-9111-EF4C38E627CB}"/>
    <cellStyle name="SAPBEXexcGood2 8 3 8" xfId="30407" xr:uid="{3BEF3EDF-BE81-4899-9D07-920E0C8E5096}"/>
    <cellStyle name="SAPBEXexcGood2 8 4" xfId="2347" xr:uid="{CB5D379F-42C2-49E3-B3BC-20D2A0504D17}"/>
    <cellStyle name="SAPBEXexcGood2 8 4 2" xfId="9860" xr:uid="{1AD846A7-A6EA-4850-9118-4D366B7ADAD2}"/>
    <cellStyle name="SAPBEXexcGood2 8 4 3" xfId="10571" xr:uid="{06374A7A-AA4C-467D-A3B1-7465168AEC11}"/>
    <cellStyle name="SAPBEXexcGood2 8 4 4" xfId="9704" xr:uid="{056BFFB7-B33E-4873-BE4D-5D10C718C7C8}"/>
    <cellStyle name="SAPBEXexcGood2 8 4 5" xfId="15329" xr:uid="{F1CCB79F-A59E-47C5-8A21-A739C89BAF34}"/>
    <cellStyle name="SAPBEXexcGood2 8 4 6" xfId="15705" xr:uid="{2355CC43-0B81-4671-8951-3FCFA3F4547B}"/>
    <cellStyle name="SAPBEXexcGood2 8 4 7" xfId="23963" xr:uid="{C60A6551-95C6-46F2-B3F9-F56B1360E7E2}"/>
    <cellStyle name="SAPBEXexcGood2 8 4 8" xfId="30347" xr:uid="{5FC53E34-E3C5-4E5B-8BF5-D88DCF85FDA8}"/>
    <cellStyle name="SAPBEXexcGood2 8 5" xfId="3664" xr:uid="{9A1365AA-FE66-4A6A-92A2-D1D9B3B43828}"/>
    <cellStyle name="SAPBEXexcGood2 8 5 2" xfId="9617" xr:uid="{21B872AD-03B2-465D-959C-396F5AF7444F}"/>
    <cellStyle name="SAPBEXexcGood2 8 5 3" xfId="8084" xr:uid="{08E9604F-F699-4A71-ABA9-B940E2760601}"/>
    <cellStyle name="SAPBEXexcGood2 8 5 4" xfId="18011" xr:uid="{D332778E-0873-47AB-BA57-F722A9C424A3}"/>
    <cellStyle name="SAPBEXexcGood2 8 5 5" xfId="21767" xr:uid="{B1BAF133-A6D3-4F28-B311-893FCDE044EE}"/>
    <cellStyle name="SAPBEXexcGood2 8 5 6" xfId="25429" xr:uid="{80B4F061-3700-41B9-A09C-D263A18C68DC}"/>
    <cellStyle name="SAPBEXexcGood2 8 5 7" xfId="28960" xr:uid="{5A45AA93-58B7-425C-B71C-BC3DD9B4D85F}"/>
    <cellStyle name="SAPBEXexcGood2 8 5 8" xfId="32237" xr:uid="{33F038A1-6895-4CFA-80CE-71217745C96E}"/>
    <cellStyle name="SAPBEXexcGood2 8 6" xfId="4183" xr:uid="{D0A44D2B-1BC5-4652-9954-8DC354BEBFF2}"/>
    <cellStyle name="SAPBEXexcGood2 8 6 2" xfId="7159" xr:uid="{BDD4F28D-BEDF-49B7-B4DA-86BE50F1A7E9}"/>
    <cellStyle name="SAPBEXexcGood2 8 6 3" xfId="8649" xr:uid="{9570BBDB-4870-4298-AA57-E0882CF8091C}"/>
    <cellStyle name="SAPBEXexcGood2 8 6 4" xfId="18530" xr:uid="{E7BA2E1B-C171-4030-91E4-DB8E8E4D25D5}"/>
    <cellStyle name="SAPBEXexcGood2 8 6 5" xfId="22283" xr:uid="{A296002E-0118-440E-AC59-7D5475FC5A27}"/>
    <cellStyle name="SAPBEXexcGood2 8 6 6" xfId="25948" xr:uid="{35D999BA-D8F0-4223-B9AB-B1935BFAAE08}"/>
    <cellStyle name="SAPBEXexcGood2 8 6 7" xfId="29479" xr:uid="{523C2506-2AF0-4548-A352-31ADF64E3207}"/>
    <cellStyle name="SAPBEXexcGood2 8 6 8" xfId="32744" xr:uid="{71C94F9F-B3FF-4ED8-9476-63AA5995C4A9}"/>
    <cellStyle name="SAPBEXexcGood2 8 7" xfId="3637" xr:uid="{4D0DEE30-7785-4DD1-BEE1-4A72A2A73744}"/>
    <cellStyle name="SAPBEXexcGood2 8 7 2" xfId="9618" xr:uid="{91481319-CC29-4C60-A407-D83CB1A07505}"/>
    <cellStyle name="SAPBEXexcGood2 8 7 3" xfId="10631" xr:uid="{CEAB8C1E-3E1C-421B-9A9E-400072F610A8}"/>
    <cellStyle name="SAPBEXexcGood2 8 7 4" xfId="17984" xr:uid="{AE4F1D7E-4806-4FE0-A0CA-C486AA6B923D}"/>
    <cellStyle name="SAPBEXexcGood2 8 7 5" xfId="21740" xr:uid="{2E866E0E-22A5-465E-90FA-F5C4EBA8BE61}"/>
    <cellStyle name="SAPBEXexcGood2 8 7 6" xfId="25402" xr:uid="{87E64C0F-20DF-4E20-AD8E-EE9D3F76562F}"/>
    <cellStyle name="SAPBEXexcGood2 8 7 7" xfId="28933" xr:uid="{5D8B54F5-9335-49CB-AA3F-7762715F7C41}"/>
    <cellStyle name="SAPBEXexcGood2 8 7 8" xfId="32210" xr:uid="{EE2ABC2D-E783-4971-8898-84FAB7B609B4}"/>
    <cellStyle name="SAPBEXexcGood2 8 8" xfId="3965" xr:uid="{613FA719-CDAC-4A30-9573-161A6EDDACD4}"/>
    <cellStyle name="SAPBEXexcGood2 8 8 2" xfId="12703" xr:uid="{0FC99635-23E2-4F3A-A615-CBEECCB317A2}"/>
    <cellStyle name="SAPBEXexcGood2 8 8 3" xfId="9821" xr:uid="{4FE25BE1-CD6F-4745-BA60-C7927390BBEE}"/>
    <cellStyle name="SAPBEXexcGood2 8 8 4" xfId="18312" xr:uid="{AFCBD655-E2EA-4C0C-8C81-E22800FA0D82}"/>
    <cellStyle name="SAPBEXexcGood2 8 8 5" xfId="22065" xr:uid="{959927FA-0F5A-4D5B-9D9F-FDEC057547C1}"/>
    <cellStyle name="SAPBEXexcGood2 8 8 6" xfId="25730" xr:uid="{3BFCB239-AA51-4980-85D0-DD666505D774}"/>
    <cellStyle name="SAPBEXexcGood2 8 8 7" xfId="29261" xr:uid="{AC93529A-CBBD-4A79-850B-FFAC3886EADB}"/>
    <cellStyle name="SAPBEXexcGood2 8 8 8" xfId="32529" xr:uid="{7997E7FE-3732-4B2C-8E3E-BFBE7D731846}"/>
    <cellStyle name="SAPBEXexcGood2 8 9" xfId="10532" xr:uid="{492CA9F7-1D4A-4AE5-927C-C67601BC0FD7}"/>
    <cellStyle name="SAPBEXexcGood2 9" xfId="1543" xr:uid="{51D4E085-365D-45B3-8A41-DF42BCD8B8FB}"/>
    <cellStyle name="SAPBEXexcGood2 9 10" xfId="11244" xr:uid="{FF3C0D4C-0855-458D-B0D3-54A564949832}"/>
    <cellStyle name="SAPBEXexcGood2 9 11" xfId="19621" xr:uid="{5AEE464C-79BE-4D9B-B9B3-2E87DE5FF10F}"/>
    <cellStyle name="SAPBEXexcGood2 9 12" xfId="16392" xr:uid="{0D055423-6270-49A9-82E0-037AD5D1C7DE}"/>
    <cellStyle name="SAPBEXexcGood2 9 13" xfId="27031" xr:uid="{0A4506FE-B4CD-4ECE-A702-FF0EF71BDA70}"/>
    <cellStyle name="SAPBEXexcGood2 9 14" xfId="30223" xr:uid="{1DCC5940-C272-4770-9366-E2B14000AC5E}"/>
    <cellStyle name="SAPBEXexcGood2 9 2" xfId="2786" xr:uid="{31EA5983-9873-459B-B790-1C7565A73EC4}"/>
    <cellStyle name="SAPBEXexcGood2 9 2 2" xfId="8422" xr:uid="{14089093-C805-4F50-8EB1-3850279E0EBB}"/>
    <cellStyle name="SAPBEXexcGood2 9 2 3" xfId="13665" xr:uid="{BC65B574-683B-4262-BFFA-6A7DE5363818}"/>
    <cellStyle name="SAPBEXexcGood2 9 2 4" xfId="17134" xr:uid="{2F342A77-288E-4995-AFA7-D29C70802614}"/>
    <cellStyle name="SAPBEXexcGood2 9 2 5" xfId="20892" xr:uid="{9A7C8F16-5A8B-4393-A401-9FE2086AD651}"/>
    <cellStyle name="SAPBEXexcGood2 9 2 6" xfId="24553" xr:uid="{8DD85D0B-5464-45E8-A0F8-0DCED0FA03A9}"/>
    <cellStyle name="SAPBEXexcGood2 9 2 7" xfId="28082" xr:uid="{4429E96E-CC0D-43BD-ABBB-3F4EA0124948}"/>
    <cellStyle name="SAPBEXexcGood2 9 2 8" xfId="31368" xr:uid="{35B7A7F4-4BF0-4A9C-BADF-B5829677D652}"/>
    <cellStyle name="SAPBEXexcGood2 9 3" xfId="3292" xr:uid="{F1AD25AD-9E40-4F1D-A942-CCDA2DD570BA}"/>
    <cellStyle name="SAPBEXexcGood2 9 3 2" xfId="11329" xr:uid="{653848F0-3EC5-46F2-BB48-713DA54B6FE8}"/>
    <cellStyle name="SAPBEXexcGood2 9 3 3" xfId="16328" xr:uid="{70E24EA7-4BD5-409D-8353-809C2D21E764}"/>
    <cellStyle name="SAPBEXexcGood2 9 3 4" xfId="17639" xr:uid="{15A34E6B-61F9-4809-96A2-E1895D2C5279}"/>
    <cellStyle name="SAPBEXexcGood2 9 3 5" xfId="21395" xr:uid="{3F9E872F-72DF-4456-9B9F-51D76144E7A5}"/>
    <cellStyle name="SAPBEXexcGood2 9 3 6" xfId="25057" xr:uid="{790A1736-3B2B-43E5-AC05-AD5A4EC4C308}"/>
    <cellStyle name="SAPBEXexcGood2 9 3 7" xfId="28588" xr:uid="{3AF1145E-9BFF-4157-A6C7-D76AAB3C552C}"/>
    <cellStyle name="SAPBEXexcGood2 9 3 8" xfId="31867" xr:uid="{5E087E62-215B-4B5C-A760-2FCA0E185648}"/>
    <cellStyle name="SAPBEXexcGood2 9 4" xfId="2602" xr:uid="{DE0AEDF5-FE17-4316-A960-F3674262F1B2}"/>
    <cellStyle name="SAPBEXexcGood2 9 4 2" xfId="11367" xr:uid="{3F53C984-1585-4E77-87D9-1857D90939F0}"/>
    <cellStyle name="SAPBEXexcGood2 9 4 3" xfId="16294" xr:uid="{569026FA-A600-4443-A06F-668DA2D42C84}"/>
    <cellStyle name="SAPBEXexcGood2 9 4 4" xfId="15876" xr:uid="{34DA8A33-A666-4479-B643-E8E9C6D23D6D}"/>
    <cellStyle name="SAPBEXexcGood2 9 4 5" xfId="19287" xr:uid="{18B7D364-40F2-4700-AC7A-02D6C1AC4E01}"/>
    <cellStyle name="SAPBEXexcGood2 9 4 6" xfId="23042" xr:uid="{77F30522-BD57-48ED-B38A-9BEDC797A3AE}"/>
    <cellStyle name="SAPBEXexcGood2 9 4 7" xfId="14652" xr:uid="{FA7D2989-8264-4E88-8979-F97B4075DF56}"/>
    <cellStyle name="SAPBEXexcGood2 9 4 8" xfId="31188" xr:uid="{878A1648-C8D3-478D-B5DF-2242F069B29D}"/>
    <cellStyle name="SAPBEXexcGood2 9 5" xfId="4050" xr:uid="{5E20DA12-13C0-466A-AD7E-599743A29033}"/>
    <cellStyle name="SAPBEXexcGood2 9 5 2" xfId="6960" xr:uid="{88EA08CC-55CB-4855-9D6A-788355F75669}"/>
    <cellStyle name="SAPBEXexcGood2 9 5 3" xfId="14545" xr:uid="{BA7C4475-F164-4696-A4F6-5E8BE778F3BB}"/>
    <cellStyle name="SAPBEXexcGood2 9 5 4" xfId="18397" xr:uid="{1DD227C4-C1BA-4A26-AEAD-B8B30CF59BA5}"/>
    <cellStyle name="SAPBEXexcGood2 9 5 5" xfId="22150" xr:uid="{AD3CCFD0-E6A0-4943-8CE2-6C2D0A13FDF4}"/>
    <cellStyle name="SAPBEXexcGood2 9 5 6" xfId="25815" xr:uid="{3507925C-6A9F-4145-BB40-F47CEAEBC6F3}"/>
    <cellStyle name="SAPBEXexcGood2 9 5 7" xfId="29346" xr:uid="{8D885829-637E-481A-AC8E-847D5F8AF2E2}"/>
    <cellStyle name="SAPBEXexcGood2 9 5 8" xfId="32613" xr:uid="{781AD64C-2E61-43F3-91DB-B223656B4AC3}"/>
    <cellStyle name="SAPBEXexcGood2 9 6" xfId="4529" xr:uid="{85474975-2D5E-432A-8049-4C158087A96B}"/>
    <cellStyle name="SAPBEXexcGood2 9 6 2" xfId="12501" xr:uid="{C2E63611-B17B-4D3D-AFAB-7730E4DA67F6}"/>
    <cellStyle name="SAPBEXexcGood2 9 6 3" xfId="12873" xr:uid="{754FBD56-D069-4D85-98AC-674ABAD0DEA1}"/>
    <cellStyle name="SAPBEXexcGood2 9 6 4" xfId="18876" xr:uid="{B3B0CA18-DF96-4C38-8145-22768B989268}"/>
    <cellStyle name="SAPBEXexcGood2 9 6 5" xfId="22628" xr:uid="{93E9BEA4-FB90-454A-B49D-B42A840E76DB}"/>
    <cellStyle name="SAPBEXexcGood2 9 6 6" xfId="26293" xr:uid="{17428AF7-6000-45E0-AA58-9CA9EC297347}"/>
    <cellStyle name="SAPBEXexcGood2 9 6 7" xfId="29825" xr:uid="{F33A68E1-4B71-414D-BF75-764E21C1D4C9}"/>
    <cellStyle name="SAPBEXexcGood2 9 6 8" xfId="33087" xr:uid="{A4C6DB04-4ADA-4506-A54C-DA0865063532}"/>
    <cellStyle name="SAPBEXexcGood2 9 7" xfId="4143" xr:uid="{EBE184C4-1440-40D7-8C53-9B0C0AD63FC8}"/>
    <cellStyle name="SAPBEXexcGood2 9 7 2" xfId="7081" xr:uid="{98C09EEC-3E06-40C8-B60B-A10D6BA070F8}"/>
    <cellStyle name="SAPBEXexcGood2 9 7 3" xfId="14509" xr:uid="{65DC15CA-44BB-4630-8EC6-C98B62E89F6A}"/>
    <cellStyle name="SAPBEXexcGood2 9 7 4" xfId="18490" xr:uid="{D4FA3FDA-9320-4A52-BC8F-5C76E0EC6494}"/>
    <cellStyle name="SAPBEXexcGood2 9 7 5" xfId="22243" xr:uid="{25CA0C04-E62C-4A7C-BD32-123C151F9AE2}"/>
    <cellStyle name="SAPBEXexcGood2 9 7 6" xfId="25908" xr:uid="{CBF6B8B9-5A8D-4B5D-875A-83B349187B45}"/>
    <cellStyle name="SAPBEXexcGood2 9 7 7" xfId="29439" xr:uid="{F654F09F-0DCC-4C53-B0EE-942C30D1E280}"/>
    <cellStyle name="SAPBEXexcGood2 9 7 8" xfId="32705" xr:uid="{A5222129-3E66-4751-882A-81ABC7A70D3B}"/>
    <cellStyle name="SAPBEXexcGood2 9 8" xfId="11512" xr:uid="{B2EDE70D-7E17-43C0-B48A-AA53F908DD75}"/>
    <cellStyle name="SAPBEXexcGood2 9 9" xfId="16153" xr:uid="{2414C3B2-D218-41C0-81A1-15589F1EA243}"/>
    <cellStyle name="SAPBEXexcGood2_East 1415 Budget model v1" xfId="1168" xr:uid="{43A676C9-EA10-4CFF-B044-AFF9F8D483C6}"/>
    <cellStyle name="SAPBEXexcGood3" xfId="483" xr:uid="{4F60B41E-059B-475E-A4FB-79D5C87C2533}"/>
    <cellStyle name="SAPBEXexcGood3 10" xfId="1840" xr:uid="{14F0C21E-E7A9-40A1-B220-D1C54F8EB307}"/>
    <cellStyle name="SAPBEXexcGood3 10 2" xfId="8644" xr:uid="{DFD81816-1DDA-4977-825E-2F576FCB697C}"/>
    <cellStyle name="SAPBEXexcGood3 10 3" xfId="14076" xr:uid="{C3F35B91-4F4E-4E86-B111-76D1E1C9098B}"/>
    <cellStyle name="SAPBEXexcGood3 10 4" xfId="12819" xr:uid="{A13F78E0-DDAC-439C-B37E-F3B8F59D0795}"/>
    <cellStyle name="SAPBEXexcGood3 10 5" xfId="20450" xr:uid="{0D80EF14-06F6-4C3A-A9CC-54C1C1D56076}"/>
    <cellStyle name="SAPBEXexcGood3 10 6" xfId="23270" xr:uid="{37655107-B521-41A7-A7A6-EB0640026FA4}"/>
    <cellStyle name="SAPBEXexcGood3 10 7" xfId="27693" xr:uid="{269D42B6-F8F7-4421-89BC-4E259C942400}"/>
    <cellStyle name="SAPBEXexcGood3 10 8" xfId="27265" xr:uid="{62DC5B5B-7D75-4197-BDD1-4A7550E9DCB6}"/>
    <cellStyle name="SAPBEXexcGood3 11" xfId="2699" xr:uid="{619A24A9-5D65-480A-8DC7-760B17673499}"/>
    <cellStyle name="SAPBEXexcGood3 11 2" xfId="7924" xr:uid="{D88ACB0B-377E-49C7-AC63-8307BCA5DABD}"/>
    <cellStyle name="SAPBEXexcGood3 11 3" xfId="9975" xr:uid="{ED6EE36C-ADD3-4B0D-ADC8-8CAC6AA99FD4}"/>
    <cellStyle name="SAPBEXexcGood3 11 4" xfId="8101" xr:uid="{821D0EEB-6A8A-47F4-BC05-00986355076F}"/>
    <cellStyle name="SAPBEXexcGood3 11 5" xfId="20805" xr:uid="{C7DBEE92-FBF1-4581-B4FB-9CBF6459E791}"/>
    <cellStyle name="SAPBEXexcGood3 11 6" xfId="24466" xr:uid="{B17A3F47-AFA0-4C8D-BD1C-5747F4712CC4}"/>
    <cellStyle name="SAPBEXexcGood3 11 7" xfId="27995" xr:uid="{E174B2A4-F3BD-4C68-B513-EF0F2126821D}"/>
    <cellStyle name="SAPBEXexcGood3 11 8" xfId="31281" xr:uid="{068ABCBB-B50A-413E-88D2-143B3B8E55EA}"/>
    <cellStyle name="SAPBEXexcGood3 12" xfId="3971" xr:uid="{DC46458C-D4DE-44E9-99CA-2D37D33C3E0E}"/>
    <cellStyle name="SAPBEXexcGood3 12 2" xfId="9612" xr:uid="{D37D6304-A481-48CC-AF61-F7A1B38CA5F9}"/>
    <cellStyle name="SAPBEXexcGood3 12 3" xfId="6933" xr:uid="{C958CE72-8BF9-4C2F-9D9B-90B22E3E667A}"/>
    <cellStyle name="SAPBEXexcGood3 12 4" xfId="18318" xr:uid="{8D0D50D6-ECB1-4407-B84D-7A861ED1B933}"/>
    <cellStyle name="SAPBEXexcGood3 12 5" xfId="22071" xr:uid="{18819BE7-DE20-4770-BEA3-D49F4B4F143B}"/>
    <cellStyle name="SAPBEXexcGood3 12 6" xfId="25736" xr:uid="{7838C8FE-669A-48CB-BED6-894FA6B3765D}"/>
    <cellStyle name="SAPBEXexcGood3 12 7" xfId="29267" xr:uid="{A0A4841E-E0BA-4DF4-A8E6-5AD53A596A21}"/>
    <cellStyle name="SAPBEXexcGood3 12 8" xfId="32535" xr:uid="{4D7F4AF3-2B29-41EE-82E8-D6B44357C185}"/>
    <cellStyle name="SAPBEXexcGood3 13" xfId="4060" xr:uid="{79589389-9513-447B-BAFB-B8C75A7DDA7A}"/>
    <cellStyle name="SAPBEXexcGood3 13 2" xfId="6945" xr:uid="{79F490FE-3FA2-4151-B887-D1D30D724DA3}"/>
    <cellStyle name="SAPBEXexcGood3 13 3" xfId="7756" xr:uid="{F6F38E74-5351-4AF2-9177-D5DCC5E77AB0}"/>
    <cellStyle name="SAPBEXexcGood3 13 4" xfId="18407" xr:uid="{CED0955B-F9EB-4FC6-A554-F2F52BF65AF8}"/>
    <cellStyle name="SAPBEXexcGood3 13 5" xfId="22160" xr:uid="{DABC808E-5F8D-4898-8A56-06498CDE6897}"/>
    <cellStyle name="SAPBEXexcGood3 13 6" xfId="25825" xr:uid="{1D20123E-20C9-4E51-B721-7E1A1818EBCE}"/>
    <cellStyle name="SAPBEXexcGood3 13 7" xfId="29356" xr:uid="{DBE3B372-83EA-4A05-AE63-1E92510E5C66}"/>
    <cellStyle name="SAPBEXexcGood3 13 8" xfId="32623" xr:uid="{5A07EFF5-137E-4F59-8330-64DB2BC54DFF}"/>
    <cellStyle name="SAPBEXexcGood3 14" xfId="4412" xr:uid="{CAB31030-B732-4BA1-B5D6-2C4DEBE7763D}"/>
    <cellStyle name="SAPBEXexcGood3 14 2" xfId="11664" xr:uid="{6415A436-4A90-449C-86AE-249E753C81B4}"/>
    <cellStyle name="SAPBEXexcGood3 14 3" xfId="16003" xr:uid="{72DBC587-968F-4510-AD75-3CB93A538FED}"/>
    <cellStyle name="SAPBEXexcGood3 14 4" xfId="18759" xr:uid="{FEC29F06-220E-446C-B049-C12255916DE8}"/>
    <cellStyle name="SAPBEXexcGood3 14 5" xfId="22511" xr:uid="{353B6CD0-32CD-45CC-B571-8E94451525E1}"/>
    <cellStyle name="SAPBEXexcGood3 14 6" xfId="26177" xr:uid="{772CDC8C-0A03-44B9-954A-A6CF0883E1A4}"/>
    <cellStyle name="SAPBEXexcGood3 14 7" xfId="29708" xr:uid="{EF8EE76C-4CF6-4C98-A7B4-75CE1CFE7996}"/>
    <cellStyle name="SAPBEXexcGood3 14 8" xfId="32970" xr:uid="{8F094BFE-0CA1-4771-8597-E30954201565}"/>
    <cellStyle name="SAPBEXexcGood3 15" xfId="4264" xr:uid="{E275D807-7BBF-4841-BAB7-3B21309C8D4C}"/>
    <cellStyle name="SAPBEXexcGood3 15 2" xfId="12681" xr:uid="{88BA5D8E-F1BE-42E7-B63A-2F72E73BEA71}"/>
    <cellStyle name="SAPBEXexcGood3 15 3" xfId="10055" xr:uid="{C7AC8D9A-E564-4E05-BEFC-53184E47FA8D}"/>
    <cellStyle name="SAPBEXexcGood3 15 4" xfId="18611" xr:uid="{E8D10896-837D-4F75-A4FF-8A81D86D7AD1}"/>
    <cellStyle name="SAPBEXexcGood3 15 5" xfId="22363" xr:uid="{16B3F6D8-D6F6-4DD6-9ED6-803629E1A0FE}"/>
    <cellStyle name="SAPBEXexcGood3 15 6" xfId="26029" xr:uid="{3925B260-97B1-4E51-A277-65128C68DBAA}"/>
    <cellStyle name="SAPBEXexcGood3 15 7" xfId="29560" xr:uid="{43FC9E7F-2C87-4F24-A995-A0883BB7BC94}"/>
    <cellStyle name="SAPBEXexcGood3 15 8" xfId="32823" xr:uid="{71B2ACB1-8952-4A10-946B-FB7778A879BE}"/>
    <cellStyle name="SAPBEXexcGood3 16" xfId="6364" xr:uid="{46536A85-81CC-4FDB-A70E-36930E266872}"/>
    <cellStyle name="SAPBEXexcGood3 16 2" xfId="13262" xr:uid="{ACFE749B-09F0-4612-94E2-BF7053A63CD0}"/>
    <cellStyle name="SAPBEXexcGood3 16 3" xfId="15929" xr:uid="{D980DF18-F224-4F02-9CCC-BC4F11344616}"/>
    <cellStyle name="SAPBEXexcGood3 16 4" xfId="20609" xr:uid="{E7415C21-13F8-492E-A24D-F94385C573AC}"/>
    <cellStyle name="SAPBEXexcGood3 16 5" xfId="24289" xr:uid="{5D8417EE-B509-4ADD-BF7D-F60820CDB715}"/>
    <cellStyle name="SAPBEXexcGood3 16 6" xfId="27808" xr:uid="{D035F695-89CB-42EC-81A4-2D85AEC0F742}"/>
    <cellStyle name="SAPBEXexcGood3 16 7" xfId="31025" xr:uid="{14082DC0-31E0-45E5-A5DA-5F87B167A267}"/>
    <cellStyle name="SAPBEXexcGood3 16 8" xfId="33628" xr:uid="{895583EB-8942-4F64-8BA7-2E234E332ABB}"/>
    <cellStyle name="SAPBEXexcGood3 17" xfId="9482" xr:uid="{B6B742DD-05E4-4753-9748-655B1DF7ABB8}"/>
    <cellStyle name="SAPBEXexcGood3 18" xfId="7194" xr:uid="{577E2FFE-18DF-49C7-B1F3-E5D561C9CAB9}"/>
    <cellStyle name="SAPBEXexcGood3 19" xfId="8567" xr:uid="{8AB77930-DD81-4E8D-93BE-D6F366B9770A}"/>
    <cellStyle name="SAPBEXexcGood3 2" xfId="1169" xr:uid="{480666CE-AD44-42BA-ABB9-D817CD1664D9}"/>
    <cellStyle name="SAPBEXexcGood3 2 10" xfId="10567" xr:uid="{CBB78B6D-76A6-441F-AB08-87DB41FBAC74}"/>
    <cellStyle name="SAPBEXexcGood3 2 11" xfId="16611" xr:uid="{87CA52EE-2225-4BC7-A6FC-19C8D77E084C}"/>
    <cellStyle name="SAPBEXexcGood3 2 12" xfId="8943" xr:uid="{9A72AA5B-07BF-40BF-ADCB-941218F4CD4C}"/>
    <cellStyle name="SAPBEXexcGood3 2 13" xfId="19789" xr:uid="{39253849-4C44-4957-8EE0-FEA0D5CED4DB}"/>
    <cellStyle name="SAPBEXexcGood3 2 14" xfId="23549" xr:uid="{4079C78E-4D83-4F3B-B784-8A0B6E2A816E}"/>
    <cellStyle name="SAPBEXexcGood3 2 15" xfId="27158" xr:uid="{E34F0A4B-94DE-4FFE-9695-0305DFB33F42}"/>
    <cellStyle name="SAPBEXexcGood3 2 16" xfId="30617" xr:uid="{BD50CA0F-5F79-4A8F-9654-54C755FF65FE}"/>
    <cellStyle name="SAPBEXexcGood3 2 17" xfId="33834" xr:uid="{43281F09-D816-4105-A091-06CB14D87D96}"/>
    <cellStyle name="SAPBEXexcGood3 2 2" xfId="1170" xr:uid="{7A28A49F-066D-48C7-80F1-616D9657BC2E}"/>
    <cellStyle name="SAPBEXexcGood3 2 2 10" xfId="16555" xr:uid="{628188F9-168C-4A2C-A1C2-25C81197415A}"/>
    <cellStyle name="SAPBEXexcGood3 2 2 11" xfId="16869" xr:uid="{2A9589E4-B033-4DFE-974C-877679EF2FDD}"/>
    <cellStyle name="SAPBEXexcGood3 2 2 12" xfId="19788" xr:uid="{4C595099-0E2E-4407-B887-25DF066BF674}"/>
    <cellStyle name="SAPBEXexcGood3 2 2 13" xfId="23548" xr:uid="{D8AC63BA-483C-4156-8E8B-5B8350C15E5C}"/>
    <cellStyle name="SAPBEXexcGood3 2 2 14" xfId="27157" xr:uid="{3F8CFB6D-B30C-41AC-BD30-3C5F28855A60}"/>
    <cellStyle name="SAPBEXexcGood3 2 2 15" xfId="30616" xr:uid="{48D9052E-C329-4256-A223-E2E7310EBF19}"/>
    <cellStyle name="SAPBEXexcGood3 2 2 16" xfId="34842" xr:uid="{EC824979-AC72-4CB2-A0A8-5B0509CC2BDB}"/>
    <cellStyle name="SAPBEXexcGood3 2 2 2" xfId="1680" xr:uid="{4F83546C-795B-4F88-96AD-A70DAC8202B6}"/>
    <cellStyle name="SAPBEXexcGood3 2 2 2 10" xfId="7517" xr:uid="{F7C6549A-60CC-42DC-8BE9-41B0A5DFDA46}"/>
    <cellStyle name="SAPBEXexcGood3 2 2 2 11" xfId="19591" xr:uid="{81044A87-CA5F-4681-9C2D-69E10E51AA48}"/>
    <cellStyle name="SAPBEXexcGood3 2 2 2 12" xfId="7318" xr:uid="{6D378D3E-A9D5-444A-A6A7-4F2FB973BA07}"/>
    <cellStyle name="SAPBEXexcGood3 2 2 2 13" xfId="27747" xr:uid="{53F1CF79-B379-4E63-8746-FC70C34538D1}"/>
    <cellStyle name="SAPBEXexcGood3 2 2 2 14" xfId="30491" xr:uid="{1FCA803E-B134-44F2-A94D-335C17735270}"/>
    <cellStyle name="SAPBEXexcGood3 2 2 2 2" xfId="2923" xr:uid="{6AF6CC3B-E616-4092-BC6B-8766286BA72D}"/>
    <cellStyle name="SAPBEXexcGood3 2 2 2 2 2" xfId="9176" xr:uid="{FEEC6EFD-A846-4312-A14B-840E45538532}"/>
    <cellStyle name="SAPBEXexcGood3 2 2 2 2 3" xfId="14726" xr:uid="{F26FDC4C-69DE-44A4-B262-BA5BAA40DBA0}"/>
    <cellStyle name="SAPBEXexcGood3 2 2 2 2 4" xfId="17271" xr:uid="{7046D49F-7CB7-4E6D-8BF5-70B64EB40169}"/>
    <cellStyle name="SAPBEXexcGood3 2 2 2 2 5" xfId="21029" xr:uid="{FDE499B9-6493-4FBB-B743-BC24A848B321}"/>
    <cellStyle name="SAPBEXexcGood3 2 2 2 2 6" xfId="24690" xr:uid="{2A2D0AAF-E159-461A-AC38-A10DD0C23535}"/>
    <cellStyle name="SAPBEXexcGood3 2 2 2 2 7" xfId="28219" xr:uid="{7E07D7F6-DEE7-474E-88AD-418E46F57125}"/>
    <cellStyle name="SAPBEXexcGood3 2 2 2 2 8" xfId="31505" xr:uid="{240D9C73-905E-445F-A3DE-7CC2253073E3}"/>
    <cellStyle name="SAPBEXexcGood3 2 2 2 3" xfId="3429" xr:uid="{6E2C52A7-D88E-4656-A171-8DB2BEE61B68}"/>
    <cellStyle name="SAPBEXexcGood3 2 2 2 3 2" xfId="9388" xr:uid="{BB6EE384-3375-4E3B-9F0F-93DC72FF8238}"/>
    <cellStyle name="SAPBEXexcGood3 2 2 2 3 3" xfId="12830" xr:uid="{B99D177D-5889-4423-BC02-12F3C3E4148A}"/>
    <cellStyle name="SAPBEXexcGood3 2 2 2 3 4" xfId="17776" xr:uid="{4F071051-DB61-4836-AF94-F39E8B601AD2}"/>
    <cellStyle name="SAPBEXexcGood3 2 2 2 3 5" xfId="21532" xr:uid="{ED19ED11-3592-4AEF-92D4-B3EBF51B64C3}"/>
    <cellStyle name="SAPBEXexcGood3 2 2 2 3 6" xfId="25194" xr:uid="{879CD640-F2F4-4B88-8CFE-4297D471602A}"/>
    <cellStyle name="SAPBEXexcGood3 2 2 2 3 7" xfId="28725" xr:uid="{9A62E950-542F-4B57-A1A4-691076C6D206}"/>
    <cellStyle name="SAPBEXexcGood3 2 2 2 3 8" xfId="32004" xr:uid="{92C46DFE-8216-4EC0-B727-C913837EA1D9}"/>
    <cellStyle name="SAPBEXexcGood3 2 2 2 4" xfId="3116" xr:uid="{A524AB1B-56E5-4A0B-8497-4BF29750A69C}"/>
    <cellStyle name="SAPBEXexcGood3 2 2 2 4 2" xfId="10400" xr:uid="{5949C38F-4D85-4C49-9C5C-CE9048DD2484}"/>
    <cellStyle name="SAPBEXexcGood3 2 2 2 4 3" xfId="14814" xr:uid="{A178935B-A587-4996-9189-6FD37FEB0EB0}"/>
    <cellStyle name="SAPBEXexcGood3 2 2 2 4 4" xfId="17463" xr:uid="{063F4505-9D58-468C-90CC-9F74676779B4}"/>
    <cellStyle name="SAPBEXexcGood3 2 2 2 4 5" xfId="21219" xr:uid="{8C256CFD-0E7E-4C89-8C45-F655046577B6}"/>
    <cellStyle name="SAPBEXexcGood3 2 2 2 4 6" xfId="24881" xr:uid="{FF18543B-06CF-449D-9546-180B942AE0B8}"/>
    <cellStyle name="SAPBEXexcGood3 2 2 2 4 7" xfId="28412" xr:uid="{23D871D5-A43C-4136-8316-32B90964433A}"/>
    <cellStyle name="SAPBEXexcGood3 2 2 2 4 8" xfId="31694" xr:uid="{126C92A0-16F0-4AF3-BADD-D7FE15B7DEC5}"/>
    <cellStyle name="SAPBEXexcGood3 2 2 2 5" xfId="4125" xr:uid="{AF734D1A-D675-4BD3-BAF5-4BF1EA3C9DD4}"/>
    <cellStyle name="SAPBEXexcGood3 2 2 2 5 2" xfId="7004" xr:uid="{72B38F42-0EDA-4D55-B8C7-5A4494D70F36}"/>
    <cellStyle name="SAPBEXexcGood3 2 2 2 5 3" xfId="13709" xr:uid="{3C548B41-7250-441D-9C81-A5202D6F6B21}"/>
    <cellStyle name="SAPBEXexcGood3 2 2 2 5 4" xfId="18472" xr:uid="{08BC603B-FCBA-4A63-AC6E-E46733EA56E7}"/>
    <cellStyle name="SAPBEXexcGood3 2 2 2 5 5" xfId="22225" xr:uid="{CE32186A-AE9D-4132-995B-84BFFE10F9A6}"/>
    <cellStyle name="SAPBEXexcGood3 2 2 2 5 6" xfId="25890" xr:uid="{B1C9D584-6EF5-4C1F-89BF-45D0B68B0D12}"/>
    <cellStyle name="SAPBEXexcGood3 2 2 2 5 7" xfId="29421" xr:uid="{47BDD08E-F8D1-42BF-94B9-EAA6860D0AAE}"/>
    <cellStyle name="SAPBEXexcGood3 2 2 2 5 8" xfId="32688" xr:uid="{7D509239-1F6E-4D50-9AAE-F9D7543430AC}"/>
    <cellStyle name="SAPBEXexcGood3 2 2 2 6" xfId="4173" xr:uid="{DA3DE5F9-0A80-4DC0-A016-3DA781F881C1}"/>
    <cellStyle name="SAPBEXexcGood3 2 2 2 6 2" xfId="7201" xr:uid="{398AEF56-BD4C-4C28-88A1-F8890CF79737}"/>
    <cellStyle name="SAPBEXexcGood3 2 2 2 6 3" xfId="13638" xr:uid="{79A7B430-AA6D-4F07-AE03-CB25283875E1}"/>
    <cellStyle name="SAPBEXexcGood3 2 2 2 6 4" xfId="18520" xr:uid="{14FBBC1F-4349-4F0D-86C7-9F3348B1937E}"/>
    <cellStyle name="SAPBEXexcGood3 2 2 2 6 5" xfId="22273" xr:uid="{9B19A688-EF62-46DA-9DEE-5A00E680F4BC}"/>
    <cellStyle name="SAPBEXexcGood3 2 2 2 6 6" xfId="25938" xr:uid="{0E9348D5-9209-40A0-82B0-519C67FEF2D7}"/>
    <cellStyle name="SAPBEXexcGood3 2 2 2 6 7" xfId="29469" xr:uid="{313936AD-82B5-49F5-9380-BF795259A2D5}"/>
    <cellStyle name="SAPBEXexcGood3 2 2 2 6 8" xfId="32734" xr:uid="{026B9920-6BFF-4574-A7B0-5ABC2693616A}"/>
    <cellStyle name="SAPBEXexcGood3 2 2 2 7" xfId="4402" xr:uid="{411E5B37-3B17-4B51-8CA2-2BCA7BBCCB30}"/>
    <cellStyle name="SAPBEXexcGood3 2 2 2 7 2" xfId="7087" xr:uid="{A5801C0F-D957-404D-A9A1-4762535C03D9}"/>
    <cellStyle name="SAPBEXexcGood3 2 2 2 7 3" xfId="8511" xr:uid="{06A26717-9C94-4801-95B4-76A0FFC1074F}"/>
    <cellStyle name="SAPBEXexcGood3 2 2 2 7 4" xfId="18749" xr:uid="{5FEBF4A3-029E-45FA-82BC-65D88CE66182}"/>
    <cellStyle name="SAPBEXexcGood3 2 2 2 7 5" xfId="22501" xr:uid="{3225CA11-BEC0-40EE-9C5A-0F14EBA5F4C1}"/>
    <cellStyle name="SAPBEXexcGood3 2 2 2 7 6" xfId="26167" xr:uid="{4D91ED20-4BEF-4DF8-A1BF-56D5FD47438A}"/>
    <cellStyle name="SAPBEXexcGood3 2 2 2 7 7" xfId="29698" xr:uid="{F0E41EC1-862A-438A-BD6F-3E8AB23C9F5E}"/>
    <cellStyle name="SAPBEXexcGood3 2 2 2 7 8" xfId="32960" xr:uid="{E1FB0C5C-A1DA-4F77-8BD6-BF9784AAF28E}"/>
    <cellStyle name="SAPBEXexcGood3 2 2 2 8" xfId="9242" xr:uid="{FCD8246F-3DCA-47B6-87C1-BEB20AC693B5}"/>
    <cellStyle name="SAPBEXexcGood3 2 2 2 9" xfId="14691" xr:uid="{F9157F07-DAE1-4DCF-AA02-23EFC577E1CA}"/>
    <cellStyle name="SAPBEXexcGood3 2 2 3" xfId="2449" xr:uid="{0EE37550-BB87-4A30-9C74-DD3278463DE2}"/>
    <cellStyle name="SAPBEXexcGood3 2 2 3 2" xfId="8945" xr:uid="{F08EC54D-6AC7-48DB-93E6-E63B197AB1B8}"/>
    <cellStyle name="SAPBEXexcGood3 2 2 3 3" xfId="14237" xr:uid="{F39E6463-7854-4E93-A738-CF3CD33E51DA}"/>
    <cellStyle name="SAPBEXexcGood3 2 2 3 4" xfId="11905" xr:uid="{93205D79-AE87-455A-BED5-E1774ABF8837}"/>
    <cellStyle name="SAPBEXexcGood3 2 2 3 5" xfId="19394" xr:uid="{14636505-90DB-4CD5-81CC-3506297A1E37}"/>
    <cellStyle name="SAPBEXexcGood3 2 2 3 6" xfId="23159" xr:uid="{F445BDFD-804C-42E8-BC0A-E10F52BAD7B2}"/>
    <cellStyle name="SAPBEXexcGood3 2 2 3 7" xfId="26806" xr:uid="{BF291868-5E7F-4412-AC8C-F5E73DFC7CF3}"/>
    <cellStyle name="SAPBEXexcGood3 2 2 3 8" xfId="30265" xr:uid="{653F998E-8C4D-41D8-90F7-3F90CFF75A22}"/>
    <cellStyle name="SAPBEXexcGood3 2 2 4" xfId="2154" xr:uid="{69ADD1F9-8D50-4CA2-91C1-F597B160DCEF}"/>
    <cellStyle name="SAPBEXexcGood3 2 2 4 2" xfId="9973" xr:uid="{63FEB0CA-91D9-422D-8D5A-F1F0C5D21233}"/>
    <cellStyle name="SAPBEXexcGood3 2 2 4 3" xfId="14939" xr:uid="{4F89D874-74C5-443A-9BA9-B948C79D6397}"/>
    <cellStyle name="SAPBEXexcGood3 2 2 4 4" xfId="13745" xr:uid="{9C66542F-9433-4002-85BF-3ED042D5FDED}"/>
    <cellStyle name="SAPBEXexcGood3 2 2 4 5" xfId="16049" xr:uid="{2546733B-5716-4038-9745-F616AD89046B}"/>
    <cellStyle name="SAPBEXexcGood3 2 2 4 6" xfId="20060" xr:uid="{0CCA57C2-D184-45F6-9579-091B78895CC3}"/>
    <cellStyle name="SAPBEXexcGood3 2 2 4 7" xfId="23815" xr:uid="{08BF27E3-9563-4FFD-AB43-CD128AD1FAB8}"/>
    <cellStyle name="SAPBEXexcGood3 2 2 4 8" xfId="27520" xr:uid="{59A69FE9-3274-4D1F-B14F-605FD243794B}"/>
    <cellStyle name="SAPBEXexcGood3 2 2 5" xfId="2313" xr:uid="{3139B9DA-D4DA-4ED2-87DB-A16F6193CB59}"/>
    <cellStyle name="SAPBEXexcGood3 2 2 5 2" xfId="9897" xr:uid="{034B3364-5D37-41BA-AEA6-7060300CD294}"/>
    <cellStyle name="SAPBEXexcGood3 2 2 5 3" xfId="15488" xr:uid="{8950E648-DBA6-4415-BC4A-68191616E34D}"/>
    <cellStyle name="SAPBEXexcGood3 2 2 5 4" xfId="8208" xr:uid="{157735D4-0DDB-4E3E-A266-1EB4916B92EE}"/>
    <cellStyle name="SAPBEXexcGood3 2 2 5 5" xfId="9556" xr:uid="{BAB9BA7D-3ED6-4A0F-9429-7206623360FB}"/>
    <cellStyle name="SAPBEXexcGood3 2 2 5 6" xfId="23190" xr:uid="{5165B8C6-EACE-48AB-B838-2FF7D0E74733}"/>
    <cellStyle name="SAPBEXexcGood3 2 2 5 7" xfId="20673" xr:uid="{0EC635A8-7734-4BBB-A4A3-4F7F90DCC306}"/>
    <cellStyle name="SAPBEXexcGood3 2 2 5 8" xfId="23036" xr:uid="{BA9EAFDD-D462-44A8-B57C-B52BBDCEBF8A}"/>
    <cellStyle name="SAPBEXexcGood3 2 2 6" xfId="4174" xr:uid="{B963F0B8-70C6-44F7-96F5-2AA553387E09}"/>
    <cellStyle name="SAPBEXexcGood3 2 2 6 2" xfId="7077" xr:uid="{EAAAF9E8-EF2F-41EC-A829-1D5DE9259C92}"/>
    <cellStyle name="SAPBEXexcGood3 2 2 6 3" xfId="13750" xr:uid="{B21806EA-90F7-4AAE-8B80-5246418B1D7D}"/>
    <cellStyle name="SAPBEXexcGood3 2 2 6 4" xfId="18521" xr:uid="{9A0C6837-D8BB-4B52-8031-198EB0A6F875}"/>
    <cellStyle name="SAPBEXexcGood3 2 2 6 5" xfId="22274" xr:uid="{5E9CADB3-AC3C-41A1-AF1F-CA982B421A3D}"/>
    <cellStyle name="SAPBEXexcGood3 2 2 6 6" xfId="25939" xr:uid="{75CA84EF-19AA-4330-AD0D-9AF3A0126BFF}"/>
    <cellStyle name="SAPBEXexcGood3 2 2 6 7" xfId="29470" xr:uid="{3DC9C262-56EF-40FC-A6C4-86BB6CDEC304}"/>
    <cellStyle name="SAPBEXexcGood3 2 2 6 8" xfId="32735" xr:uid="{3FE4F9F7-D2AC-40F9-B2CD-60A3314680A9}"/>
    <cellStyle name="SAPBEXexcGood3 2 2 7" xfId="4425" xr:uid="{0640A466-A41F-4E97-B13F-64E38BA1F732}"/>
    <cellStyle name="SAPBEXexcGood3 2 2 7 2" xfId="6989" xr:uid="{4E341D52-4747-41C9-BCEB-06042542FD3B}"/>
    <cellStyle name="SAPBEXexcGood3 2 2 7 3" xfId="13850" xr:uid="{28B997C9-55A0-4C45-BCE9-61CA96CDC12D}"/>
    <cellStyle name="SAPBEXexcGood3 2 2 7 4" xfId="18772" xr:uid="{3922AE5B-E4E3-42E8-904A-B94E706D71DB}"/>
    <cellStyle name="SAPBEXexcGood3 2 2 7 5" xfId="22524" xr:uid="{130A97B2-B79B-4EFC-90B1-5EBCFF731868}"/>
    <cellStyle name="SAPBEXexcGood3 2 2 7 6" xfId="26190" xr:uid="{89DD4EF8-C37C-41FB-961A-6B3AC4E6E140}"/>
    <cellStyle name="SAPBEXexcGood3 2 2 7 7" xfId="29721" xr:uid="{1196C5C7-3E7E-4439-A496-3CCD9EE6437A}"/>
    <cellStyle name="SAPBEXexcGood3 2 2 7 8" xfId="32983" xr:uid="{23395A7E-0446-4861-93ED-75EC16604CE9}"/>
    <cellStyle name="SAPBEXexcGood3 2 2 8" xfId="4842" xr:uid="{0E308632-12BA-4A81-8050-D6DC3C8D3846}"/>
    <cellStyle name="SAPBEXexcGood3 2 2 8 2" xfId="12203" xr:uid="{3534C0A1-7E39-4425-A802-DCB50541C63F}"/>
    <cellStyle name="SAPBEXexcGood3 2 2 8 3" xfId="16826" xr:uid="{CF8C5E74-07B4-41AA-8477-EF73ECD059E7}"/>
    <cellStyle name="SAPBEXexcGood3 2 2 8 4" xfId="19189" xr:uid="{55513D61-6BA5-435C-9757-33BF4F820800}"/>
    <cellStyle name="SAPBEXexcGood3 2 2 8 5" xfId="22940" xr:uid="{06504BCA-2B50-47BD-9314-227D4F1E2F6F}"/>
    <cellStyle name="SAPBEXexcGood3 2 2 8 6" xfId="26606" xr:uid="{BC475665-A67E-4EA9-9384-06EB0CD7FF17}"/>
    <cellStyle name="SAPBEXexcGood3 2 2 8 7" xfId="30138" xr:uid="{199AFD2C-55A8-4062-869C-299375E62254}"/>
    <cellStyle name="SAPBEXexcGood3 2 2 8 8" xfId="33395" xr:uid="{80912191-F5B4-41B1-97D3-B37DD96DF66A}"/>
    <cellStyle name="SAPBEXexcGood3 2 2 9" xfId="11017" xr:uid="{246DEA41-2E62-4610-934F-8D161E1D64AC}"/>
    <cellStyle name="SAPBEXexcGood3 2 3" xfId="1679" xr:uid="{099A6B9C-C6C0-4BC2-AF8C-4A8A97866C55}"/>
    <cellStyle name="SAPBEXexcGood3 2 3 10" xfId="16614" xr:uid="{76496B4C-6D9F-4D43-B6D6-ADAD01039455}"/>
    <cellStyle name="SAPBEXexcGood3 2 3 11" xfId="20508" xr:uid="{EDFF124F-1F52-4AC0-BC76-9FCD9B16F9D9}"/>
    <cellStyle name="SAPBEXexcGood3 2 3 12" xfId="24185" xr:uid="{C1481A43-6892-41F7-900A-8DAE4C7CCBF5}"/>
    <cellStyle name="SAPBEXexcGood3 2 3 13" xfId="27002" xr:uid="{6C647358-518C-4C92-9898-1476EEB42100}"/>
    <cellStyle name="SAPBEXexcGood3 2 3 14" xfId="30492" xr:uid="{038B7E83-10AA-4972-ACB8-97DBE71921AD}"/>
    <cellStyle name="SAPBEXexcGood3 2 3 15" xfId="35076" xr:uid="{2FB5D151-F910-418A-A7FD-DA85087B88FE}"/>
    <cellStyle name="SAPBEXexcGood3 2 3 2" xfId="2922" xr:uid="{8AAF36FA-01E9-475B-A858-E6C9FB9F407C}"/>
    <cellStyle name="SAPBEXexcGood3 2 3 2 2" xfId="8894" xr:uid="{68DA5990-6357-4FCA-A544-BCD72F40650C}"/>
    <cellStyle name="SAPBEXexcGood3 2 3 2 3" xfId="15339" xr:uid="{B41992B9-CA25-4E4B-8F6F-26A622CBB446}"/>
    <cellStyle name="SAPBEXexcGood3 2 3 2 4" xfId="17270" xr:uid="{9EB2E817-BAA9-42E1-AB73-173FBBBCF515}"/>
    <cellStyle name="SAPBEXexcGood3 2 3 2 5" xfId="21028" xr:uid="{D8F97E69-1CBB-4A5E-AC27-5E7392AA9135}"/>
    <cellStyle name="SAPBEXexcGood3 2 3 2 6" xfId="24689" xr:uid="{F901D781-7977-445C-B8AD-696EB8AEFBE7}"/>
    <cellStyle name="SAPBEXexcGood3 2 3 2 7" xfId="28218" xr:uid="{C2CB6ED1-4077-4900-BF12-0D429002D544}"/>
    <cellStyle name="SAPBEXexcGood3 2 3 2 8" xfId="31504" xr:uid="{4010CC67-8E7C-43E7-9CDC-553AC6E5198C}"/>
    <cellStyle name="SAPBEXexcGood3 2 3 3" xfId="3428" xr:uid="{70688C7C-5089-44AD-BAED-3A15E5D802BE}"/>
    <cellStyle name="SAPBEXexcGood3 2 3 3 2" xfId="9153" xr:uid="{6759C5E3-2EF2-4157-BC95-4FC561436640}"/>
    <cellStyle name="SAPBEXexcGood3 2 3 3 3" xfId="7042" xr:uid="{5C702DF3-7E44-49B8-AC0A-8D4DFDE9EC00}"/>
    <cellStyle name="SAPBEXexcGood3 2 3 3 4" xfId="17775" xr:uid="{FE8840FE-598F-4D1A-BDA6-AE09E3DF3798}"/>
    <cellStyle name="SAPBEXexcGood3 2 3 3 5" xfId="21531" xr:uid="{F27080DC-2382-417B-8FE9-CA38F52429CB}"/>
    <cellStyle name="SAPBEXexcGood3 2 3 3 6" xfId="25193" xr:uid="{489D4FD9-F50D-41C6-937B-E4B36F33AF95}"/>
    <cellStyle name="SAPBEXexcGood3 2 3 3 7" xfId="28724" xr:uid="{E232699C-4852-4FAD-92D0-F7ED2F25F713}"/>
    <cellStyle name="SAPBEXexcGood3 2 3 3 8" xfId="32003" xr:uid="{B7F44761-11FF-48F0-B703-547AFC2407A3}"/>
    <cellStyle name="SAPBEXexcGood3 2 3 4" xfId="3239" xr:uid="{609FF765-AEFE-47DA-9613-4DDC3C088447}"/>
    <cellStyle name="SAPBEXexcGood3 2 3 4 2" xfId="10576" xr:uid="{EFB192E0-BB90-40E8-BF5A-B820731C6046}"/>
    <cellStyle name="SAPBEXexcGood3 2 3 4 3" xfId="16608" xr:uid="{5D9FAA20-6FBC-469F-B4AB-4F69076F4550}"/>
    <cellStyle name="SAPBEXexcGood3 2 3 4 4" xfId="17586" xr:uid="{F412CA96-F813-4168-A0F6-18E14833BCF9}"/>
    <cellStyle name="SAPBEXexcGood3 2 3 4 5" xfId="21342" xr:uid="{9C8771C6-9250-4259-82CE-CA8E5EB8E793}"/>
    <cellStyle name="SAPBEXexcGood3 2 3 4 6" xfId="25004" xr:uid="{B1BCEC0A-3DBB-48AC-9628-9ED3060C0DB9}"/>
    <cellStyle name="SAPBEXexcGood3 2 3 4 7" xfId="28535" xr:uid="{5CF61102-5183-4D14-A541-1822A5182A91}"/>
    <cellStyle name="SAPBEXexcGood3 2 3 4 8" xfId="31815" xr:uid="{D97FA719-5575-4F09-83F9-D3A7C0000F6F}"/>
    <cellStyle name="SAPBEXexcGood3 2 3 5" xfId="4224" xr:uid="{9C4B30EC-C252-4D56-B0B2-363E7647ACAF}"/>
    <cellStyle name="SAPBEXexcGood3 2 3 5 2" xfId="7000" xr:uid="{AE02376E-D182-47EB-9010-ECB4F57F8336}"/>
    <cellStyle name="SAPBEXexcGood3 2 3 5 3" xfId="13421" xr:uid="{772CE8D7-6DDF-412D-B9B6-C21815F9617F}"/>
    <cellStyle name="SAPBEXexcGood3 2 3 5 4" xfId="18571" xr:uid="{AEAE5CD1-01B8-40DB-A5FB-A76A086AE519}"/>
    <cellStyle name="SAPBEXexcGood3 2 3 5 5" xfId="22323" xr:uid="{A0DF6C6E-61B5-43F7-A9A7-5CE8683F89CC}"/>
    <cellStyle name="SAPBEXexcGood3 2 3 5 6" xfId="25989" xr:uid="{F11927F6-3B82-415B-B129-09834A438E32}"/>
    <cellStyle name="SAPBEXexcGood3 2 3 5 7" xfId="29520" xr:uid="{E7DC6E52-F66A-419B-A222-E90A2F62E244}"/>
    <cellStyle name="SAPBEXexcGood3 2 3 5 8" xfId="32784" xr:uid="{E0C2626F-7AF5-4F10-841E-802E814F0984}"/>
    <cellStyle name="SAPBEXexcGood3 2 3 6" xfId="2753" xr:uid="{E57EA3AA-57C4-4CAE-A3CC-6CD1D8968905}"/>
    <cellStyle name="SAPBEXexcGood3 2 3 6 2" xfId="11480" xr:uid="{290F0339-9F6F-415C-8E69-1576C95DF145}"/>
    <cellStyle name="SAPBEXexcGood3 2 3 6 3" xfId="16185" xr:uid="{C7972801-92D2-4820-925C-8EB4DAB9ED32}"/>
    <cellStyle name="SAPBEXexcGood3 2 3 6 4" xfId="17101" xr:uid="{FF72B310-4198-4E38-A8C7-8CF9FA9F18AC}"/>
    <cellStyle name="SAPBEXexcGood3 2 3 6 5" xfId="20859" xr:uid="{D9B97EE7-119E-4DAD-9273-20966CADBDE0}"/>
    <cellStyle name="SAPBEXexcGood3 2 3 6 6" xfId="24520" xr:uid="{8D2D6B0F-1668-4958-8DC4-F71997C65B10}"/>
    <cellStyle name="SAPBEXexcGood3 2 3 6 7" xfId="28049" xr:uid="{2AA20BD2-3B6B-4BD7-8A98-A4EE6B3C1DBD}"/>
    <cellStyle name="SAPBEXexcGood3 2 3 6 8" xfId="31335" xr:uid="{4B6D99EA-E526-41E0-AAAB-571BDD087340}"/>
    <cellStyle name="SAPBEXexcGood3 2 3 7" xfId="4375" xr:uid="{7165D91F-000E-489E-8CD8-CC0791EB1731}"/>
    <cellStyle name="SAPBEXexcGood3 2 3 7 2" xfId="12603" xr:uid="{1FA09574-7A8C-4AC8-97BD-86088F873AA3}"/>
    <cellStyle name="SAPBEXexcGood3 2 3 7 3" xfId="15730" xr:uid="{D2DCEA37-B295-4554-851B-C4A96A9281B3}"/>
    <cellStyle name="SAPBEXexcGood3 2 3 7 4" xfId="18722" xr:uid="{1E402BDB-D791-4F08-96F1-90B55F6185B8}"/>
    <cellStyle name="SAPBEXexcGood3 2 3 7 5" xfId="22474" xr:uid="{4F0CABB9-2F6F-4A91-87A1-11FD2364A3F2}"/>
    <cellStyle name="SAPBEXexcGood3 2 3 7 6" xfId="26140" xr:uid="{04006648-F1CF-49D5-AEE4-C977932CEA60}"/>
    <cellStyle name="SAPBEXexcGood3 2 3 7 7" xfId="29671" xr:uid="{A59170E4-96BE-456F-BF24-495ABECBF384}"/>
    <cellStyle name="SAPBEXexcGood3 2 3 7 8" xfId="32933" xr:uid="{478395F7-FC60-4C1E-9278-059BBF4EF50F}"/>
    <cellStyle name="SAPBEXexcGood3 2 3 8" xfId="8629" xr:uid="{4E977F23-4CE0-4EEF-8D2E-DEE320D15008}"/>
    <cellStyle name="SAPBEXexcGood3 2 3 9" xfId="10219" xr:uid="{2622B62E-ECF7-4032-AB3F-B327C57FF7CF}"/>
    <cellStyle name="SAPBEXexcGood3 2 4" xfId="2448" xr:uid="{F4BCBF9D-4C27-48A8-96BB-B3C9CDE7A9C5}"/>
    <cellStyle name="SAPBEXexcGood3 2 4 2" xfId="10936" xr:uid="{908042EE-4B58-4181-B1C5-A10B37ADAFB1}"/>
    <cellStyle name="SAPBEXexcGood3 2 4 3" xfId="11727" xr:uid="{3D2C4745-2805-4827-83AF-18D3646C0FD3}"/>
    <cellStyle name="SAPBEXexcGood3 2 4 4" xfId="7495" xr:uid="{AB79BEC5-29C3-404E-AC89-B615DC7597CD}"/>
    <cellStyle name="SAPBEXexcGood3 2 4 5" xfId="19395" xr:uid="{0AA91B99-3E8C-4B35-A746-FA494CE5CAD5}"/>
    <cellStyle name="SAPBEXexcGood3 2 4 6" xfId="23160" xr:uid="{96C4773A-7865-4C6D-8FC6-F19F45898E6D}"/>
    <cellStyle name="SAPBEXexcGood3 2 4 7" xfId="26807" xr:uid="{26826B7A-E2D7-42FE-8E35-4CE4F103818D}"/>
    <cellStyle name="SAPBEXexcGood3 2 4 8" xfId="30266" xr:uid="{57C24315-8F71-472B-B8EF-BD915AF3FC5E}"/>
    <cellStyle name="SAPBEXexcGood3 2 4 9" xfId="34626" xr:uid="{252E1F03-D45D-496F-95F6-752A62A621BC}"/>
    <cellStyle name="SAPBEXexcGood3 2 5" xfId="2597" xr:uid="{7780AB30-DC83-4C0C-8635-7C114F54CE67}"/>
    <cellStyle name="SAPBEXexcGood3 2 5 2" xfId="9439" xr:uid="{126CD9A3-F705-4252-8C79-A2CD6EC40586}"/>
    <cellStyle name="SAPBEXexcGood3 2 5 3" xfId="8563" xr:uid="{10FD0339-6DDB-4F53-90F1-A3E4F7437348}"/>
    <cellStyle name="SAPBEXexcGood3 2 5 4" xfId="13230" xr:uid="{5830E342-4747-4604-B8CC-BB1F0A685363}"/>
    <cellStyle name="SAPBEXexcGood3 2 5 5" xfId="16348" xr:uid="{A0D0B128-5792-46D5-BD80-3FF7462C7136}"/>
    <cellStyle name="SAPBEXexcGood3 2 5 6" xfId="23047" xr:uid="{27B454B3-448E-4C5B-A8D6-7670231FDE9D}"/>
    <cellStyle name="SAPBEXexcGood3 2 5 7" xfId="24008" xr:uid="{E1187182-EFC6-4492-A974-E5199F096CB4}"/>
    <cellStyle name="SAPBEXexcGood3 2 5 8" xfId="31183" xr:uid="{A60736CF-3C09-48C6-A4E6-C05090E24D92}"/>
    <cellStyle name="SAPBEXexcGood3 2 5 9" xfId="34211" xr:uid="{1EB9D87A-6676-49E9-8471-C2EE13E6F2A3}"/>
    <cellStyle name="SAPBEXexcGood3 2 6" xfId="1920" xr:uid="{8B503D81-2823-4DC3-9169-6C1F31F7B757}"/>
    <cellStyle name="SAPBEXexcGood3 2 6 2" xfId="8742" xr:uid="{DD98D935-BDE9-4EF2-B8FF-1DC891265CAD}"/>
    <cellStyle name="SAPBEXexcGood3 2 6 3" xfId="15334" xr:uid="{53B7A46C-05AC-4C53-86BD-5A779C7D2268}"/>
    <cellStyle name="SAPBEXexcGood3 2 6 4" xfId="16668" xr:uid="{F08B75D4-BA61-4E41-90BC-EE488D9467CE}"/>
    <cellStyle name="SAPBEXexcGood3 2 6 5" xfId="7694" xr:uid="{95DE7D43-BB0C-4FC4-9D59-124E428A9078}"/>
    <cellStyle name="SAPBEXexcGood3 2 6 6" xfId="19955" xr:uid="{FB9BE423-B73F-4C1B-873A-48ECC90422A7}"/>
    <cellStyle name="SAPBEXexcGood3 2 6 7" xfId="23706" xr:uid="{6D1ADFF1-30E6-42CF-83C9-69629D38B39E}"/>
    <cellStyle name="SAPBEXexcGood3 2 6 8" xfId="27297" xr:uid="{F1803405-F907-4AE8-80BC-14355011F715}"/>
    <cellStyle name="SAPBEXexcGood3 2 7" xfId="4185" xr:uid="{2C7A346C-CC47-49E9-9F76-37067D3CE79B}"/>
    <cellStyle name="SAPBEXexcGood3 2 7 2" xfId="7030" xr:uid="{83DB2D1C-1B52-4C25-AB66-43EB91AC65C5}"/>
    <cellStyle name="SAPBEXexcGood3 2 7 3" xfId="11321" xr:uid="{AB52B4DB-6E64-4205-9C7E-6195FEEAC2E6}"/>
    <cellStyle name="SAPBEXexcGood3 2 7 4" xfId="18532" xr:uid="{708E07AF-7929-4811-9F3E-F45F3BE52AAA}"/>
    <cellStyle name="SAPBEXexcGood3 2 7 5" xfId="22285" xr:uid="{E4E1326E-2C82-458D-8C49-234AE7813AF6}"/>
    <cellStyle name="SAPBEXexcGood3 2 7 6" xfId="25950" xr:uid="{831589CF-044E-4E7A-874E-DDEA64F453AE}"/>
    <cellStyle name="SAPBEXexcGood3 2 7 7" xfId="29481" xr:uid="{D607B487-C2C0-4C30-9C46-48FEEEA4BDD4}"/>
    <cellStyle name="SAPBEXexcGood3 2 7 8" xfId="32746" xr:uid="{6C22BF1C-0D9C-4165-A759-580837A9CF38}"/>
    <cellStyle name="SAPBEXexcGood3 2 8" xfId="3649" xr:uid="{64F115E3-DBAF-4571-AC1C-A0BB34FDA81E}"/>
    <cellStyle name="SAPBEXexcGood3 2 8 2" xfId="8925" xr:uid="{FFB8F7ED-8125-4E5A-BE12-6356E6071F8F}"/>
    <cellStyle name="SAPBEXexcGood3 2 8 3" xfId="6930" xr:uid="{F063093F-F1DF-4655-8F46-2880DC97BB79}"/>
    <cellStyle name="SAPBEXexcGood3 2 8 4" xfId="17996" xr:uid="{1045AD19-C03C-41B8-99F5-6BEA3EC9C190}"/>
    <cellStyle name="SAPBEXexcGood3 2 8 5" xfId="21752" xr:uid="{92357D02-24B3-4B74-829B-8E7157438DF0}"/>
    <cellStyle name="SAPBEXexcGood3 2 8 6" xfId="25414" xr:uid="{DC475D9F-2555-4432-8ABF-36B1701087DD}"/>
    <cellStyle name="SAPBEXexcGood3 2 8 7" xfId="28945" xr:uid="{3E9C175A-2B0D-428B-942C-E1BB3AB3BB85}"/>
    <cellStyle name="SAPBEXexcGood3 2 8 8" xfId="32222" xr:uid="{802BF7F7-0D83-4802-B119-290491FDD1CC}"/>
    <cellStyle name="SAPBEXexcGood3 2 9" xfId="4843" xr:uid="{01762451-D131-4EF4-9757-573172FD8CAC}"/>
    <cellStyle name="SAPBEXexcGood3 2 9 2" xfId="12202" xr:uid="{E1F9D1E4-FF85-4CE3-8D60-90D316FA0249}"/>
    <cellStyle name="SAPBEXexcGood3 2 9 3" xfId="15836" xr:uid="{9A77EA00-2A33-4FEC-931B-4FF525F7DADC}"/>
    <cellStyle name="SAPBEXexcGood3 2 9 4" xfId="19190" xr:uid="{2FB069B3-1C1E-448D-AFE9-44BB242509F7}"/>
    <cellStyle name="SAPBEXexcGood3 2 9 5" xfId="22941" xr:uid="{4B1E3DB9-6C8C-4BEF-843C-91A33DBF37D9}"/>
    <cellStyle name="SAPBEXexcGood3 2 9 6" xfId="26607" xr:uid="{3FCEB2AE-A0BD-4741-988B-DEDC3EFDDF09}"/>
    <cellStyle name="SAPBEXexcGood3 2 9 7" xfId="30139" xr:uid="{E6763DC9-BB46-4155-BA40-83EC33E64694}"/>
    <cellStyle name="SAPBEXexcGood3 2 9 8" xfId="33396" xr:uid="{30B5EE96-4C59-4B6D-84C7-3E881FC49967}"/>
    <cellStyle name="SAPBEXexcGood3 20" xfId="16232" xr:uid="{07F9DFCB-7172-4CAF-886B-A88AC2D7C342}"/>
    <cellStyle name="SAPBEXexcGood3 21" xfId="13331" xr:uid="{2129B8F6-57B8-4B39-AC6D-3266DB503046}"/>
    <cellStyle name="SAPBEXexcGood3 22" xfId="14127" xr:uid="{E2356B09-68DF-4C9A-8F03-EDA5F2D55A4F}"/>
    <cellStyle name="SAPBEXexcGood3 23" xfId="30734" xr:uid="{14989BFB-94DC-41FA-AA4E-7599A98EBF02}"/>
    <cellStyle name="SAPBEXexcGood3 3" xfId="1171" xr:uid="{8BC094F7-3D0E-4A26-BCF4-0BFC6016CD52}"/>
    <cellStyle name="SAPBEXexcGood3 3 10" xfId="10647" xr:uid="{0946D852-9B84-44A5-A7ED-A9F5AE5A80F0}"/>
    <cellStyle name="SAPBEXexcGood3 3 11" xfId="11453" xr:uid="{7745997E-F48A-459C-9D4E-73D48BAF9E61}"/>
    <cellStyle name="SAPBEXexcGood3 3 12" xfId="7690" xr:uid="{047C7C42-064C-4AE7-A647-415B26E2B9EC}"/>
    <cellStyle name="SAPBEXexcGood3 3 13" xfId="19787" xr:uid="{59ECC9AD-ACDA-4569-8916-E008265FF121}"/>
    <cellStyle name="SAPBEXexcGood3 3 14" xfId="23547" xr:uid="{63FEABF7-5402-40FC-BF2B-B28E693FFED2}"/>
    <cellStyle name="SAPBEXexcGood3 3 15" xfId="27156" xr:uid="{D516CCA5-95E0-4608-B38D-847866FC8682}"/>
    <cellStyle name="SAPBEXexcGood3 3 16" xfId="30615" xr:uid="{4FF2FC71-474A-4C0D-B54F-ABDBF049EC5B}"/>
    <cellStyle name="SAPBEXexcGood3 3 17" xfId="34479" xr:uid="{541F7D9B-BC73-4DEF-A949-4D5ADAAC3605}"/>
    <cellStyle name="SAPBEXexcGood3 3 2" xfId="1172" xr:uid="{9F534E1A-C1B6-43B2-913B-B8DD0439813D}"/>
    <cellStyle name="SAPBEXexcGood3 3 2 10" xfId="14397" xr:uid="{70F813F6-5767-4647-B9CA-3078C15BDB4E}"/>
    <cellStyle name="SAPBEXexcGood3 3 2 11" xfId="14619" xr:uid="{9D01DBE2-1DBF-4344-8195-4FE8AC809FD7}"/>
    <cellStyle name="SAPBEXexcGood3 3 2 12" xfId="19786" xr:uid="{074DA988-C1A7-44AD-8095-40AABE0B54D7}"/>
    <cellStyle name="SAPBEXexcGood3 3 2 13" xfId="23546" xr:uid="{33A0A3B4-D5B5-4F9A-8677-6970471260E4}"/>
    <cellStyle name="SAPBEXexcGood3 3 2 14" xfId="27155" xr:uid="{97D4C04B-4D2B-4DD5-B343-A1C329E1C559}"/>
    <cellStyle name="SAPBEXexcGood3 3 2 15" xfId="30614" xr:uid="{D5B1A2D6-BA7E-4911-B9A5-B4F51FE56A4E}"/>
    <cellStyle name="SAPBEXexcGood3 3 2 2" xfId="1682" xr:uid="{3FB45EAA-E3BD-4DAA-BF37-F4FC71B5ACD8}"/>
    <cellStyle name="SAPBEXexcGood3 3 2 2 10" xfId="6799" xr:uid="{B7D394EB-2B31-42B3-9C44-4A55C50C1496}"/>
    <cellStyle name="SAPBEXexcGood3 3 2 2 11" xfId="20507" xr:uid="{9CD6BD29-303D-4F79-9757-D1086E0E3FA9}"/>
    <cellStyle name="SAPBEXexcGood3 3 2 2 12" xfId="24189" xr:uid="{B8967129-BB21-4B86-8A2C-783297F38A85}"/>
    <cellStyle name="SAPBEXexcGood3 3 2 2 13" xfId="27001" xr:uid="{EEC42699-3852-4BD2-9B30-0374958C0969}"/>
    <cellStyle name="SAPBEXexcGood3 3 2 2 14" xfId="30489" xr:uid="{EC38D301-8784-4F54-8E18-1DEFE897D5C0}"/>
    <cellStyle name="SAPBEXexcGood3 3 2 2 2" xfId="2925" xr:uid="{E1214703-9451-466F-B59B-F2CB2B477563}"/>
    <cellStyle name="SAPBEXexcGood3 3 2 2 2 2" xfId="8992" xr:uid="{D1D782EF-B05A-40BF-85C3-19E7AC157C5E}"/>
    <cellStyle name="SAPBEXexcGood3 3 2 2 2 3" xfId="14155" xr:uid="{F070FD1D-9409-478B-9E26-3953140A6A17}"/>
    <cellStyle name="SAPBEXexcGood3 3 2 2 2 4" xfId="17273" xr:uid="{5E20CC79-58B0-458F-8702-086056C62655}"/>
    <cellStyle name="SAPBEXexcGood3 3 2 2 2 5" xfId="21031" xr:uid="{E3737D2A-4CB9-482F-B309-547B001D9520}"/>
    <cellStyle name="SAPBEXexcGood3 3 2 2 2 6" xfId="24692" xr:uid="{27EB07BD-B40E-4EF6-A01A-5E91A6FB7E17}"/>
    <cellStyle name="SAPBEXexcGood3 3 2 2 2 7" xfId="28221" xr:uid="{49430ED1-B731-49A8-97B2-87132F163A92}"/>
    <cellStyle name="SAPBEXexcGood3 3 2 2 2 8" xfId="31507" xr:uid="{261D57C8-1A20-461B-94F9-D6B62032253C}"/>
    <cellStyle name="SAPBEXexcGood3 3 2 2 3" xfId="3431" xr:uid="{E17EB602-178B-41F3-88BA-B39D1B0E5CA5}"/>
    <cellStyle name="SAPBEXexcGood3 3 2 2 3 2" xfId="10802" xr:uid="{50E42B9F-C98C-455B-B45E-3568F4416E22}"/>
    <cellStyle name="SAPBEXexcGood3 3 2 2 3 3" xfId="9824" xr:uid="{48EBB047-6DB1-4155-AC0E-85E20617642E}"/>
    <cellStyle name="SAPBEXexcGood3 3 2 2 3 4" xfId="17778" xr:uid="{98766D51-8FDA-44D8-AF5F-C5AA6C6EBACB}"/>
    <cellStyle name="SAPBEXexcGood3 3 2 2 3 5" xfId="21534" xr:uid="{0545150B-06BD-458F-9852-C5B2EA5EC1F6}"/>
    <cellStyle name="SAPBEXexcGood3 3 2 2 3 6" xfId="25196" xr:uid="{9C1C57BA-8E8D-450B-A1C5-8E563A62A121}"/>
    <cellStyle name="SAPBEXexcGood3 3 2 2 3 7" xfId="28727" xr:uid="{FFB734D1-8D30-4EDF-B7B5-A60CA974D911}"/>
    <cellStyle name="SAPBEXexcGood3 3 2 2 3 8" xfId="32006" xr:uid="{BAB7EFB7-CA4B-46D3-83BD-03AD357D9BC3}"/>
    <cellStyle name="SAPBEXexcGood3 3 2 2 4" xfId="3543" xr:uid="{9974EE9F-44F8-4CB0-BA21-616770076489}"/>
    <cellStyle name="SAPBEXexcGood3 3 2 2 4 2" xfId="8895" xr:uid="{44C41417-6193-4226-8709-4182754FC25C}"/>
    <cellStyle name="SAPBEXexcGood3 3 2 2 4 3" xfId="15213" xr:uid="{B03E5FC1-B458-476F-BE80-B99BABC08149}"/>
    <cellStyle name="SAPBEXexcGood3 3 2 2 4 4" xfId="17890" xr:uid="{FFD85E33-0010-4A51-ACAC-501BED53428B}"/>
    <cellStyle name="SAPBEXexcGood3 3 2 2 4 5" xfId="21646" xr:uid="{3D52AAA2-2204-4A87-A8A0-9B9A6263D6CA}"/>
    <cellStyle name="SAPBEXexcGood3 3 2 2 4 6" xfId="25308" xr:uid="{2B922457-C8FD-453B-BC05-8CF5F21DD3F8}"/>
    <cellStyle name="SAPBEXexcGood3 3 2 2 4 7" xfId="28839" xr:uid="{EFB41B5B-7F23-4E0F-8F4D-32A57A47E481}"/>
    <cellStyle name="SAPBEXexcGood3 3 2 2 4 8" xfId="32118" xr:uid="{041CB55D-56D0-44B9-8B09-846A8B467571}"/>
    <cellStyle name="SAPBEXexcGood3 3 2 2 5" xfId="1931" xr:uid="{08851FBE-86DA-49E8-B650-85EEAC75393B}"/>
    <cellStyle name="SAPBEXexcGood3 3 2 2 5 2" xfId="7977" xr:uid="{646DA8FD-B8F2-4048-8629-B595F77BF654}"/>
    <cellStyle name="SAPBEXexcGood3 3 2 2 5 3" xfId="13788" xr:uid="{20BA1C26-95F7-4410-84B7-A4B11855C759}"/>
    <cellStyle name="SAPBEXexcGood3 3 2 2 5 4" xfId="7699" xr:uid="{ACCFDE25-067C-49F9-A590-9DF8F4993A84}"/>
    <cellStyle name="SAPBEXexcGood3 3 2 2 5 5" xfId="15373" xr:uid="{9451224E-72EE-49B8-9CD9-67E8F37960E5}"/>
    <cellStyle name="SAPBEXexcGood3 3 2 2 5 6" xfId="8957" xr:uid="{13754863-331C-4AD1-BC49-BE22D32D3029}"/>
    <cellStyle name="SAPBEXexcGood3 3 2 2 5 7" xfId="20267" xr:uid="{B67F6361-685F-4D6A-BEC6-32E5CDC0E2DA}"/>
    <cellStyle name="SAPBEXexcGood3 3 2 2 5 8" xfId="27062" xr:uid="{09B94E7E-B488-4207-9BC6-2CB102348F0B}"/>
    <cellStyle name="SAPBEXexcGood3 3 2 2 6" xfId="1811" xr:uid="{BA3A3260-20EA-459E-AD0E-FBA76783C88D}"/>
    <cellStyle name="SAPBEXexcGood3 3 2 2 6 2" xfId="8453" xr:uid="{FDAE263F-2370-459D-BB14-6FE055CCB511}"/>
    <cellStyle name="SAPBEXexcGood3 3 2 2 6 3" xfId="15353" xr:uid="{24F3D33A-E754-4282-AD92-AFFA98641E13}"/>
    <cellStyle name="SAPBEXexcGood3 3 2 2 6 4" xfId="14522" xr:uid="{A5C0944F-9003-4713-91A0-B1D8376D9E65}"/>
    <cellStyle name="SAPBEXexcGood3 3 2 2 6 5" xfId="19527" xr:uid="{DE6B5C52-0976-45EB-9C94-685E6636AD8E}"/>
    <cellStyle name="SAPBEXexcGood3 3 2 2 6 6" xfId="23293" xr:uid="{4AF895AE-73BE-49AE-91B4-8CD52617F075}"/>
    <cellStyle name="SAPBEXexcGood3 3 2 2 6 7" xfId="26940" xr:uid="{9B8A997B-BB5A-4DCF-AA2E-DAECAFE3ECD5}"/>
    <cellStyle name="SAPBEXexcGood3 3 2 2 6 8" xfId="30426" xr:uid="{377A41EB-BBCD-40AF-B02E-B8C59F3AB9DF}"/>
    <cellStyle name="SAPBEXexcGood3 3 2 2 7" xfId="4889" xr:uid="{BA39BCA1-E7F7-4A30-AF63-0758445D26AF}"/>
    <cellStyle name="SAPBEXexcGood3 3 2 2 7 2" xfId="12156" xr:uid="{B0DC3E14-D5AE-484A-B2AD-1F2104629EC0}"/>
    <cellStyle name="SAPBEXexcGood3 3 2 2 7 3" xfId="16842" xr:uid="{E658E31C-CE9B-4C1A-B1AB-2F54EDDC6C54}"/>
    <cellStyle name="SAPBEXexcGood3 3 2 2 7 4" xfId="19236" xr:uid="{11A262B7-E2A0-4A0E-8750-0C3E675ED262}"/>
    <cellStyle name="SAPBEXexcGood3 3 2 2 7 5" xfId="22987" xr:uid="{9AB2306A-FA8E-4067-B931-CE579E6C5339}"/>
    <cellStyle name="SAPBEXexcGood3 3 2 2 7 6" xfId="26653" xr:uid="{A2C4839D-7D37-4F2D-8291-337863BE9A45}"/>
    <cellStyle name="SAPBEXexcGood3 3 2 2 7 7" xfId="30185" xr:uid="{9E54EC3F-CF91-40A0-BFC3-81F83241316E}"/>
    <cellStyle name="SAPBEXexcGood3 3 2 2 7 8" xfId="33440" xr:uid="{7AB95B6A-1C5B-4E7F-96F5-D0C87B91B94E}"/>
    <cellStyle name="SAPBEXexcGood3 3 2 2 8" xfId="11105" xr:uid="{BD9B44C6-2626-498A-9F79-9FA89CF5B32B}"/>
    <cellStyle name="SAPBEXexcGood3 3 2 2 9" xfId="17041" xr:uid="{FB2603B7-22E2-4A9A-9585-CFC7490B05F3}"/>
    <cellStyle name="SAPBEXexcGood3 3 2 3" xfId="2451" xr:uid="{2467F9E9-B37D-4608-8593-32F63D2A3459}"/>
    <cellStyle name="SAPBEXexcGood3 3 2 3 2" xfId="10166" xr:uid="{0DFF9375-3C3A-4009-9B53-154D4EDB7225}"/>
    <cellStyle name="SAPBEXexcGood3 3 2 3 3" xfId="13649" xr:uid="{70967410-1E33-4E30-A409-F56DB9D0C004}"/>
    <cellStyle name="SAPBEXexcGood3 3 2 3 4" xfId="16278" xr:uid="{E6301B1D-8D9A-4F79-AF81-9B6F72A98B3B}"/>
    <cellStyle name="SAPBEXexcGood3 3 2 3 5" xfId="19392" xr:uid="{C569741F-D132-4BCC-A368-FA9A80E20A81}"/>
    <cellStyle name="SAPBEXexcGood3 3 2 3 6" xfId="23158" xr:uid="{9F8E0AA6-7519-4D42-97B7-A789E2E322FB}"/>
    <cellStyle name="SAPBEXexcGood3 3 2 3 7" xfId="26804" xr:uid="{FE131645-1662-4F8F-953C-B5DCE8C494B4}"/>
    <cellStyle name="SAPBEXexcGood3 3 2 3 8" xfId="30263" xr:uid="{68E65FB2-0736-4BC5-9881-16AF0380B5F4}"/>
    <cellStyle name="SAPBEXexcGood3 3 2 4" xfId="2099" xr:uid="{439D3565-7A9B-4C35-82E0-DB4E7BE7B01D}"/>
    <cellStyle name="SAPBEXexcGood3 3 2 4 2" xfId="10872" xr:uid="{D5B1460D-3655-4FA8-9981-6D50D88E0E17}"/>
    <cellStyle name="SAPBEXexcGood3 3 2 4 3" xfId="7568" xr:uid="{93231CF9-2081-4C76-BA74-DBF884CA3821}"/>
    <cellStyle name="SAPBEXexcGood3 3 2 4 4" xfId="14646" xr:uid="{CB00558D-5466-448B-86DA-E88F048606A8}"/>
    <cellStyle name="SAPBEXexcGood3 3 2 4 5" xfId="19466" xr:uid="{E18C0532-CFD2-453A-87ED-564F49CD8E2E}"/>
    <cellStyle name="SAPBEXexcGood3 3 2 4 6" xfId="20038" xr:uid="{A0F7E27C-C5B9-4FF0-9540-92326D02BADB}"/>
    <cellStyle name="SAPBEXexcGood3 3 2 4 7" xfId="23791" xr:uid="{73E728A2-43B2-4BB1-96A0-282DF4E17EF3}"/>
    <cellStyle name="SAPBEXexcGood3 3 2 4 8" xfId="19863" xr:uid="{ACD486EC-D82E-4451-96A1-EC921C4A3623}"/>
    <cellStyle name="SAPBEXexcGood3 3 2 5" xfId="3153" xr:uid="{C0F2A799-D450-4B6E-BB72-E062495FFC9D}"/>
    <cellStyle name="SAPBEXexcGood3 3 2 5 2" xfId="9424" xr:uid="{BDC17D0B-6480-4D03-9B3B-782AA8BF5D94}"/>
    <cellStyle name="SAPBEXexcGood3 3 2 5 3" xfId="8199" xr:uid="{3688CACE-3AC9-4369-A6D7-D04F51A4465B}"/>
    <cellStyle name="SAPBEXexcGood3 3 2 5 4" xfId="17500" xr:uid="{9E6474B3-85E9-4851-9942-D364125ACB41}"/>
    <cellStyle name="SAPBEXexcGood3 3 2 5 5" xfId="21256" xr:uid="{C6AE44B1-53E0-4103-A7DE-A813E1942454}"/>
    <cellStyle name="SAPBEXexcGood3 3 2 5 6" xfId="24918" xr:uid="{435F93A0-8CE2-450D-AB77-233E063F9F4E}"/>
    <cellStyle name="SAPBEXexcGood3 3 2 5 7" xfId="28449" xr:uid="{CB5A2261-B687-4BBD-88F6-AFA45E62288D}"/>
    <cellStyle name="SAPBEXexcGood3 3 2 5 8" xfId="31730" xr:uid="{DEC3B064-66F5-4277-BA4D-960E1AEC29BB}"/>
    <cellStyle name="SAPBEXexcGood3 3 2 6" xfId="4011" xr:uid="{4CBCFDAE-C2F5-41C1-B657-DA139FE6621B}"/>
    <cellStyle name="SAPBEXexcGood3 3 2 6 2" xfId="11058" xr:uid="{928E5D65-562F-4BDB-9AB0-BC52C172D4DD}"/>
    <cellStyle name="SAPBEXexcGood3 3 2 6 3" xfId="16523" xr:uid="{23C4BE83-3857-47CF-A8F1-2EC9173695A4}"/>
    <cellStyle name="SAPBEXexcGood3 3 2 6 4" xfId="18358" xr:uid="{452B213F-9720-443A-9F6F-573BB306FEB7}"/>
    <cellStyle name="SAPBEXexcGood3 3 2 6 5" xfId="22111" xr:uid="{CD2EDBDB-F32B-4B4A-BECB-1B70801AAA4F}"/>
    <cellStyle name="SAPBEXexcGood3 3 2 6 6" xfId="25776" xr:uid="{F99B640B-A325-4BA0-BA7A-467365F82033}"/>
    <cellStyle name="SAPBEXexcGood3 3 2 6 7" xfId="29307" xr:uid="{233240BD-CD3A-4A9E-B5B3-9DDB07ADBFEB}"/>
    <cellStyle name="SAPBEXexcGood3 3 2 6 8" xfId="32574" xr:uid="{2F8CD283-3E7E-4ADC-8723-C0EEDB532C48}"/>
    <cellStyle name="SAPBEXexcGood3 3 2 7" xfId="2208" xr:uid="{86C271DB-7565-47BC-83E4-1DE5411F02D3}"/>
    <cellStyle name="SAPBEXexcGood3 3 2 7 2" xfId="13064" xr:uid="{C3A0C65B-7702-44DB-AB97-D032F35EA023}"/>
    <cellStyle name="SAPBEXexcGood3 3 2 7 3" xfId="15617" xr:uid="{EC969766-EE11-4F96-A159-1906F005179B}"/>
    <cellStyle name="SAPBEXexcGood3 3 2 7 4" xfId="16085" xr:uid="{DE4B51AA-7DD3-42EA-8623-8E0818AC89E3}"/>
    <cellStyle name="SAPBEXexcGood3 3 2 7 5" xfId="13419" xr:uid="{B0EFDD9E-FA1F-482A-8C19-01B3A21CBA39}"/>
    <cellStyle name="SAPBEXexcGood3 3 2 7 6" xfId="8606" xr:uid="{4559C17B-351F-492B-9DDB-E7343A431BB7}"/>
    <cellStyle name="SAPBEXexcGood3 3 2 7 7" xfId="23895" xr:uid="{FA32CA2A-4B2C-437C-878A-561247C525FB}"/>
    <cellStyle name="SAPBEXexcGood3 3 2 7 8" xfId="27880" xr:uid="{0E3BEF65-C101-45B4-A1A3-ABF82BF85A05}"/>
    <cellStyle name="SAPBEXexcGood3 3 2 8" xfId="2646" xr:uid="{1F560CCD-BE0C-46CD-B576-FFDA909BE150}"/>
    <cellStyle name="SAPBEXexcGood3 3 2 8 2" xfId="10605" xr:uid="{B1C37133-DBCD-4396-9004-DAE51D6FA691}"/>
    <cellStyle name="SAPBEXexcGood3 3 2 8 3" xfId="16598" xr:uid="{975632C5-A81C-4D72-8696-E64134DCD530}"/>
    <cellStyle name="SAPBEXexcGood3 3 2 8 4" xfId="9739" xr:uid="{033962D0-CF29-4ABA-9313-38FA7BC5873D}"/>
    <cellStyle name="SAPBEXexcGood3 3 2 8 5" xfId="20753" xr:uid="{DE68F50E-69C9-46D7-BC20-E9EC7AD58F99}"/>
    <cellStyle name="SAPBEXexcGood3 3 2 8 6" xfId="24413" xr:uid="{CB881F8A-A1EF-4F87-8C07-11A6605E863E}"/>
    <cellStyle name="SAPBEXexcGood3 3 2 8 7" xfId="27942" xr:uid="{1F6FC09D-D845-4E65-A77F-9C267026E38D}"/>
    <cellStyle name="SAPBEXexcGood3 3 2 8 8" xfId="31231" xr:uid="{72D08833-8D59-46E8-B546-72CE2EC902F3}"/>
    <cellStyle name="SAPBEXexcGood3 3 2 9" xfId="10350" xr:uid="{CE913ACA-9FBD-43FD-AB2E-D1328D592424}"/>
    <cellStyle name="SAPBEXexcGood3 3 3" xfId="1681" xr:uid="{188B28DE-601E-41D8-BA6E-716BED78BA98}"/>
    <cellStyle name="SAPBEXexcGood3 3 3 10" xfId="16030" xr:uid="{333B464D-61E4-4228-8AB1-7F88C6CA58B6}"/>
    <cellStyle name="SAPBEXexcGood3 3 3 11" xfId="19590" xr:uid="{A79984A5-0172-45CE-A87A-80481B96D238}"/>
    <cellStyle name="SAPBEXexcGood3 3 3 12" xfId="23350" xr:uid="{29684210-7E32-4207-AA83-EA5B2F5DC4B6}"/>
    <cellStyle name="SAPBEXexcGood3 3 3 13" xfId="15464" xr:uid="{F4B50884-6C10-4001-932F-C2C88BB94F17}"/>
    <cellStyle name="SAPBEXexcGood3 3 3 14" xfId="30490" xr:uid="{6AB2A473-B37C-41B7-9801-1B98023A3E85}"/>
    <cellStyle name="SAPBEXexcGood3 3 3 2" xfId="2924" xr:uid="{B78BC7BC-4729-4A48-8752-0CB600D3DA08}"/>
    <cellStyle name="SAPBEXexcGood3 3 3 2 2" xfId="11350" xr:uid="{A95210D3-37B3-4AFC-96F4-7DC901095EB9}"/>
    <cellStyle name="SAPBEXexcGood3 3 3 2 3" xfId="16311" xr:uid="{E51D3617-7DD5-42C2-B332-9F836FB213A6}"/>
    <cellStyle name="SAPBEXexcGood3 3 3 2 4" xfId="17272" xr:uid="{D4506806-C258-4998-A592-EA12D1B73A7E}"/>
    <cellStyle name="SAPBEXexcGood3 3 3 2 5" xfId="21030" xr:uid="{8515336D-4C50-46AA-A2D8-27EB4C91B486}"/>
    <cellStyle name="SAPBEXexcGood3 3 3 2 6" xfId="24691" xr:uid="{CBC91B9E-43F2-4F1D-9DA4-8A3CACF72CF7}"/>
    <cellStyle name="SAPBEXexcGood3 3 3 2 7" xfId="28220" xr:uid="{3E591CCC-C7C6-4D4C-9D37-C636D26473AE}"/>
    <cellStyle name="SAPBEXexcGood3 3 3 2 8" xfId="31506" xr:uid="{0E9EFFBC-EA16-4112-9BEA-C9D7FC948E41}"/>
    <cellStyle name="SAPBEXexcGood3 3 3 3" xfId="3430" xr:uid="{242253F5-B79C-4C39-A228-FC2587E95FA4}"/>
    <cellStyle name="SAPBEXexcGood3 3 3 3 2" xfId="11172" xr:uid="{9E113DD9-E290-4717-9439-4384D3DC87CF}"/>
    <cellStyle name="SAPBEXexcGood3 3 3 3 3" xfId="8514" xr:uid="{2C8ED5ED-586E-4BFD-8B1B-1947F04ACF4F}"/>
    <cellStyle name="SAPBEXexcGood3 3 3 3 4" xfId="17777" xr:uid="{D6409319-0598-42A9-928D-E6EE63D11DA6}"/>
    <cellStyle name="SAPBEXexcGood3 3 3 3 5" xfId="21533" xr:uid="{7022400D-47C3-4D8A-9FD0-2943552A8575}"/>
    <cellStyle name="SAPBEXexcGood3 3 3 3 6" xfId="25195" xr:uid="{F10C3F0D-A1FB-4F50-866F-5833F0017696}"/>
    <cellStyle name="SAPBEXexcGood3 3 3 3 7" xfId="28726" xr:uid="{C5C566A1-B748-4A70-8F8D-049165E9A590}"/>
    <cellStyle name="SAPBEXexcGood3 3 3 3 8" xfId="32005" xr:uid="{9D295D1F-D5C3-40D2-8F3E-579FCD5D7FFD}"/>
    <cellStyle name="SAPBEXexcGood3 3 3 4" xfId="2143" xr:uid="{BE48969C-1F0C-40F2-AC2E-54CB89953A0F}"/>
    <cellStyle name="SAPBEXexcGood3 3 3 4 2" xfId="11266" xr:uid="{1DE431E7-C6BD-4884-98F9-D8BA27AB798F}"/>
    <cellStyle name="SAPBEXexcGood3 3 3 4 3" xfId="9886" xr:uid="{499FFD1A-C907-4162-A74F-E7D024811C32}"/>
    <cellStyle name="SAPBEXexcGood3 3 3 4 4" xfId="16733" xr:uid="{FB07A40B-4E73-474B-948F-658D1D6A4FCD}"/>
    <cellStyle name="SAPBEXexcGood3 3 3 4 5" xfId="15099" xr:uid="{9197A611-ECCC-4D33-BCB3-150C0268837C}"/>
    <cellStyle name="SAPBEXexcGood3 3 3 4 6" xfId="16600" xr:uid="{9D46EC4C-A984-4CA7-B5F5-C79A1C080C6E}"/>
    <cellStyle name="SAPBEXexcGood3 3 3 4 7" xfId="23034" xr:uid="{5156613A-170F-45B1-9DCD-6ED846F5B92D}"/>
    <cellStyle name="SAPBEXexcGood3 3 3 4 8" xfId="27394" xr:uid="{1B997B1C-FBF7-4FCE-B380-EABDB5A4B1EE}"/>
    <cellStyle name="SAPBEXexcGood3 3 3 5" xfId="4196" xr:uid="{532F6E46-EB1F-49B5-8DF3-0E66A6B2C06C}"/>
    <cellStyle name="SAPBEXexcGood3 3 3 5 2" xfId="7207" xr:uid="{BFB2BCB7-A532-479C-A7B1-16F6C5BD0A86}"/>
    <cellStyle name="SAPBEXexcGood3 3 3 5 3" xfId="11718" xr:uid="{7F63F8D4-D882-465D-B4E6-4CCB03C980C5}"/>
    <cellStyle name="SAPBEXexcGood3 3 3 5 4" xfId="18543" xr:uid="{9D0E9569-7BCC-475F-8895-8BBD2491D6FB}"/>
    <cellStyle name="SAPBEXexcGood3 3 3 5 5" xfId="22296" xr:uid="{BA55890C-D21A-4777-9A34-35D8CEBC0DB1}"/>
    <cellStyle name="SAPBEXexcGood3 3 3 5 6" xfId="25961" xr:uid="{9352BE0A-E8F2-449B-B5D6-095296A6F5B7}"/>
    <cellStyle name="SAPBEXexcGood3 3 3 5 7" xfId="29492" xr:uid="{7A350F24-9966-4593-961A-060F4518EBF1}"/>
    <cellStyle name="SAPBEXexcGood3 3 3 5 8" xfId="32757" xr:uid="{5F419A4D-F01A-4D91-B44B-851729D7430C}"/>
    <cellStyle name="SAPBEXexcGood3 3 3 6" xfId="4051" xr:uid="{493F8017-EBA1-43DF-BEE8-669AFCEBC6E5}"/>
    <cellStyle name="SAPBEXexcGood3 3 3 6 2" xfId="6908" xr:uid="{1A9759A9-4905-4EA8-AD2B-DAEEA2EC791E}"/>
    <cellStyle name="SAPBEXexcGood3 3 3 6 3" xfId="13876" xr:uid="{E5DCD8AE-6A7F-4565-8F49-31EF5D9C640B}"/>
    <cellStyle name="SAPBEXexcGood3 3 3 6 4" xfId="18398" xr:uid="{5659E437-E393-45C2-97DD-A04127693A2F}"/>
    <cellStyle name="SAPBEXexcGood3 3 3 6 5" xfId="22151" xr:uid="{966DFF01-F59C-43B3-B00D-C2EDEF738CA6}"/>
    <cellStyle name="SAPBEXexcGood3 3 3 6 6" xfId="25816" xr:uid="{24C02EEC-AAF0-44BE-8926-5D12D4D6C6C8}"/>
    <cellStyle name="SAPBEXexcGood3 3 3 6 7" xfId="29347" xr:uid="{6329FF34-D2B5-4020-BF19-2E7AFB3A444B}"/>
    <cellStyle name="SAPBEXexcGood3 3 3 6 8" xfId="32614" xr:uid="{45754C8B-45EA-4F30-93CB-086FC8130521}"/>
    <cellStyle name="SAPBEXexcGood3 3 3 7" xfId="4706" xr:uid="{04D96D76-C6D0-47DE-8DBF-9A5F34645A65}"/>
    <cellStyle name="SAPBEXexcGood3 3 3 7 2" xfId="12338" xr:uid="{499DCA80-4AC0-49E3-8EF4-D9C916A0B65A}"/>
    <cellStyle name="SAPBEXexcGood3 3 3 7 3" xfId="13234" xr:uid="{0EC70913-9463-4DB0-8732-A3F2FF4CA3A5}"/>
    <cellStyle name="SAPBEXexcGood3 3 3 7 4" xfId="19053" xr:uid="{B639D42D-D11C-41B6-AA3C-8402218B068C}"/>
    <cellStyle name="SAPBEXexcGood3 3 3 7 5" xfId="22805" xr:uid="{9DECA25B-2D52-44B9-9BEA-94185B695F23}"/>
    <cellStyle name="SAPBEXexcGood3 3 3 7 6" xfId="26470" xr:uid="{C7CD706E-1709-485C-8315-17E0F2199E6E}"/>
    <cellStyle name="SAPBEXexcGood3 3 3 7 7" xfId="30002" xr:uid="{21E602A5-E0BB-4DF4-94A7-71302BDC476F}"/>
    <cellStyle name="SAPBEXexcGood3 3 3 7 8" xfId="33261" xr:uid="{096F76CA-D564-4AE9-AB07-AE456975C352}"/>
    <cellStyle name="SAPBEXexcGood3 3 3 8" xfId="11330" xr:uid="{2118CDA0-5918-4E46-861E-38DCDE7B2B69}"/>
    <cellStyle name="SAPBEXexcGood3 3 3 9" xfId="16327" xr:uid="{E79EEDC8-2F8C-4BA4-BF84-3ADF93850F8F}"/>
    <cellStyle name="SAPBEXexcGood3 3 4" xfId="2450" xr:uid="{EE06D730-BA0D-45E9-9C7D-B1555C3D4F50}"/>
    <cellStyle name="SAPBEXexcGood3 3 4 2" xfId="9360" xr:uid="{2132DC10-E64C-4056-B89F-898365419B73}"/>
    <cellStyle name="SAPBEXexcGood3 3 4 3" xfId="12021" xr:uid="{B3EFEE53-AE5B-49FE-9447-962B0F45EC82}"/>
    <cellStyle name="SAPBEXexcGood3 3 4 4" xfId="16146" xr:uid="{90EB5A17-9EC6-4FB1-AE7C-8F1062EF87B8}"/>
    <cellStyle name="SAPBEXexcGood3 3 4 5" xfId="19393" xr:uid="{EE542EBB-9480-4F2B-ADF4-8AB770731006}"/>
    <cellStyle name="SAPBEXexcGood3 3 4 6" xfId="20119" xr:uid="{FAFB19FC-C70A-43F0-BEFD-DB178C456EEA}"/>
    <cellStyle name="SAPBEXexcGood3 3 4 7" xfId="26805" xr:uid="{562B42AB-4A72-4AB3-9AFE-B7FCB9AB27D1}"/>
    <cellStyle name="SAPBEXexcGood3 3 4 8" xfId="30264" xr:uid="{E7A9F140-D7D3-454B-B853-B4C59068FC15}"/>
    <cellStyle name="SAPBEXexcGood3 3 5" xfId="2098" xr:uid="{677B868A-3EA3-480E-84C0-6D8918F80ABA}"/>
    <cellStyle name="SAPBEXexcGood3 3 5 2" xfId="7963" xr:uid="{0D4D9155-3388-4F6F-A970-78FECD31E111}"/>
    <cellStyle name="SAPBEXexcGood3 3 5 3" xfId="11064" xr:uid="{FACAAB1C-1E59-41CC-BCDF-41D342A8F244}"/>
    <cellStyle name="SAPBEXexcGood3 3 5 4" xfId="15366" xr:uid="{32662C80-3C8A-45CA-8D94-FD431B467EC0}"/>
    <cellStyle name="SAPBEXexcGood3 3 5 5" xfId="15126" xr:uid="{FAFEB8B6-A972-44C9-8E8A-260A1206C407}"/>
    <cellStyle name="SAPBEXexcGood3 3 5 6" xfId="23220" xr:uid="{720F9F7F-C7A8-4549-829B-960F6A9A03EE}"/>
    <cellStyle name="SAPBEXexcGood3 3 5 7" xfId="20466" xr:uid="{6360F706-102D-4CB2-8609-1DEBDEDFA69A}"/>
    <cellStyle name="SAPBEXexcGood3 3 5 8" xfId="27883" xr:uid="{F457FC78-629F-4E77-B463-32B2672A40B9}"/>
    <cellStyle name="SAPBEXexcGood3 3 6" xfId="2722" xr:uid="{0AC495F1-693C-4B32-B85C-BB6749F0A8BD}"/>
    <cellStyle name="SAPBEXexcGood3 3 6 2" xfId="8764" xr:uid="{1F5B70C3-4251-431C-868C-3132B756687F}"/>
    <cellStyle name="SAPBEXexcGood3 3 6 3" xfId="11689" xr:uid="{27A99F1B-09D7-434A-8ACF-4D13811E692E}"/>
    <cellStyle name="SAPBEXexcGood3 3 6 4" xfId="17070" xr:uid="{1DE687AC-797E-446D-9C63-360BD5B657C3}"/>
    <cellStyle name="SAPBEXexcGood3 3 6 5" xfId="20828" xr:uid="{608ECF18-E297-4F66-8683-4DC632CD3439}"/>
    <cellStyle name="SAPBEXexcGood3 3 6 6" xfId="24489" xr:uid="{7E48A1F2-3F0A-4223-9217-D5D2EA13D6AB}"/>
    <cellStyle name="SAPBEXexcGood3 3 6 7" xfId="28018" xr:uid="{33B51A36-50B3-4568-991F-DD220560844C}"/>
    <cellStyle name="SAPBEXexcGood3 3 6 8" xfId="31304" xr:uid="{419E8F86-0C53-4212-AFBF-E7197DFD459E}"/>
    <cellStyle name="SAPBEXexcGood3 3 7" xfId="3707" xr:uid="{58191CC8-8D87-4084-B827-6677B75DE3D3}"/>
    <cellStyle name="SAPBEXexcGood3 3 7 2" xfId="13047" xr:uid="{645BC471-688D-4BCF-9150-8055C1A09B29}"/>
    <cellStyle name="SAPBEXexcGood3 3 7 3" xfId="15627" xr:uid="{21EF6CA9-218A-47B3-B1F5-6AAE152DB2CC}"/>
    <cellStyle name="SAPBEXexcGood3 3 7 4" xfId="18054" xr:uid="{405E7981-C570-4DA0-B892-4ED9724AAAA9}"/>
    <cellStyle name="SAPBEXexcGood3 3 7 5" xfId="21810" xr:uid="{7B14EC6A-1C05-4F7A-9623-0BAD16C565D7}"/>
    <cellStyle name="SAPBEXexcGood3 3 7 6" xfId="25472" xr:uid="{622E646E-2CF1-487B-BB35-212E61BB4F27}"/>
    <cellStyle name="SAPBEXexcGood3 3 7 7" xfId="29003" xr:uid="{52DC314E-79E1-4E03-820F-F9FD9A4250CB}"/>
    <cellStyle name="SAPBEXexcGood3 3 7 8" xfId="32280" xr:uid="{3DF1F376-AE7E-4ACA-A1A5-1C35856D53D3}"/>
    <cellStyle name="SAPBEXexcGood3 3 8" xfId="4607" xr:uid="{5F91DC2D-A9E6-4A18-B21A-C502534FECE4}"/>
    <cellStyle name="SAPBEXexcGood3 3 8 2" xfId="12431" xr:uid="{331A6391-BF72-4F53-9B2A-051228060188}"/>
    <cellStyle name="SAPBEXexcGood3 3 8 3" xfId="13472" xr:uid="{1A3C95F4-2ADC-4410-A714-301D221A9012}"/>
    <cellStyle name="SAPBEXexcGood3 3 8 4" xfId="18954" xr:uid="{679D7FCB-E146-46DF-9B00-DCF7DF3EDC26}"/>
    <cellStyle name="SAPBEXexcGood3 3 8 5" xfId="22706" xr:uid="{5B12518C-989E-4A1B-8550-88E48807C3EC}"/>
    <cellStyle name="SAPBEXexcGood3 3 8 6" xfId="26371" xr:uid="{2861A368-50F7-4740-9EE0-C3977D47A68D}"/>
    <cellStyle name="SAPBEXexcGood3 3 8 7" xfId="29903" xr:uid="{E2139989-0BDA-44F0-9C82-30795FA817C9}"/>
    <cellStyle name="SAPBEXexcGood3 3 8 8" xfId="33163" xr:uid="{4762D030-AA79-45AD-A725-651EAE70D1F8}"/>
    <cellStyle name="SAPBEXexcGood3 3 9" xfId="4719" xr:uid="{5E2CF22A-4AB6-4260-B881-E2B47B9A95C8}"/>
    <cellStyle name="SAPBEXexcGood3 3 9 2" xfId="12325" xr:uid="{8826C7AA-CF2E-41E9-A99F-7CDEC8FA72D0}"/>
    <cellStyle name="SAPBEXexcGood3 3 9 3" xfId="16780" xr:uid="{BB238580-B28E-42C1-92C0-0F9B5311A03A}"/>
    <cellStyle name="SAPBEXexcGood3 3 9 4" xfId="19066" xr:uid="{D9474F08-5843-43C2-8F44-AE0E98D1F86D}"/>
    <cellStyle name="SAPBEXexcGood3 3 9 5" xfId="22818" xr:uid="{C94D4642-DFDD-4A3D-9257-7F70906CB468}"/>
    <cellStyle name="SAPBEXexcGood3 3 9 6" xfId="26483" xr:uid="{1727A9D3-A8D2-4270-9B28-C4CF2FFA7E7E}"/>
    <cellStyle name="SAPBEXexcGood3 3 9 7" xfId="30015" xr:uid="{75960E1A-5A12-40AC-94AB-8057FAD614B7}"/>
    <cellStyle name="SAPBEXexcGood3 3 9 8" xfId="33274" xr:uid="{135A4D39-15CB-4F88-91EF-4AD8D47F0E99}"/>
    <cellStyle name="SAPBEXexcGood3 4" xfId="1173" xr:uid="{413BBAC2-8B9A-4E98-828D-9FDD4388405C}"/>
    <cellStyle name="SAPBEXexcGood3 4 10" xfId="9055" xr:uid="{D5220F22-77EC-4718-8C89-66D146A934F7}"/>
    <cellStyle name="SAPBEXexcGood3 4 11" xfId="14343" xr:uid="{B4E0FD0D-40F7-445D-97B3-9C4E0DC834E8}"/>
    <cellStyle name="SAPBEXexcGood3 4 12" xfId="19785" xr:uid="{DA823F1C-2EA2-4F6F-AF56-81D56FF1B2B8}"/>
    <cellStyle name="SAPBEXexcGood3 4 13" xfId="23545" xr:uid="{3DBA4324-421F-4489-9548-66213DE9FB99}"/>
    <cellStyle name="SAPBEXexcGood3 4 14" xfId="27154" xr:uid="{990B23DC-B83E-477D-9CD4-ABECD6BDDD79}"/>
    <cellStyle name="SAPBEXexcGood3 4 15" xfId="30613" xr:uid="{E38EFDCA-BD72-420E-A14D-4FAB2500DD36}"/>
    <cellStyle name="SAPBEXexcGood3 4 2" xfId="1683" xr:uid="{291D9D0D-168D-43FD-8680-9F7C26637758}"/>
    <cellStyle name="SAPBEXexcGood3 4 2 10" xfId="10616" xr:uid="{38CAB682-968B-4135-A58B-F72F3F167C58}"/>
    <cellStyle name="SAPBEXexcGood3 4 2 11" xfId="14692" xr:uid="{BBB95917-9C38-440C-B93F-367F32A3D182}"/>
    <cellStyle name="SAPBEXexcGood3 4 2 12" xfId="10654" xr:uid="{021A21D4-CE9E-440F-8971-B97FD909A956}"/>
    <cellStyle name="SAPBEXexcGood3 4 2 13" xfId="27746" xr:uid="{C6A3DC31-560F-4AD9-BB37-41E9DFDC0A7E}"/>
    <cellStyle name="SAPBEXexcGood3 4 2 14" xfId="30895" xr:uid="{84948B4A-AF49-4ACC-920B-BAACB2861913}"/>
    <cellStyle name="SAPBEXexcGood3 4 2 2" xfId="2926" xr:uid="{806A578C-2DC2-42F6-ACB4-ABB3B5F86A7B}"/>
    <cellStyle name="SAPBEXexcGood3 4 2 2 2" xfId="10767" xr:uid="{C7463E4B-87AA-46B8-BC24-5E2DBD3E1B3E}"/>
    <cellStyle name="SAPBEXexcGood3 4 2 2 3" xfId="12067" xr:uid="{5BE23ADF-1FCB-436A-A539-AB769F9F70F3}"/>
    <cellStyle name="SAPBEXexcGood3 4 2 2 4" xfId="17274" xr:uid="{83621619-D654-40F0-A4EA-2E66E4885998}"/>
    <cellStyle name="SAPBEXexcGood3 4 2 2 5" xfId="21032" xr:uid="{422032D0-D248-4F83-80A4-D459A5D77490}"/>
    <cellStyle name="SAPBEXexcGood3 4 2 2 6" xfId="24693" xr:uid="{A3164EA6-63D9-4DBD-8672-5460E2F7543B}"/>
    <cellStyle name="SAPBEXexcGood3 4 2 2 7" xfId="28222" xr:uid="{8F5E92A0-44AF-43DD-AF18-AC65E74B4244}"/>
    <cellStyle name="SAPBEXexcGood3 4 2 2 8" xfId="31508" xr:uid="{A085666B-5625-43B3-B85A-C46A621A4C01}"/>
    <cellStyle name="SAPBEXexcGood3 4 2 3" xfId="3432" xr:uid="{20DCA3EA-DA5F-41DB-8271-1DD86879B059}"/>
    <cellStyle name="SAPBEXexcGood3 4 2 3 2" xfId="9338" xr:uid="{0A5FA7F1-8346-4417-84FA-597D43665FEC}"/>
    <cellStyle name="SAPBEXexcGood3 4 2 3 3" xfId="15491" xr:uid="{B01B32A9-5D39-44F1-8BEA-8D67BE8A3DA6}"/>
    <cellStyle name="SAPBEXexcGood3 4 2 3 4" xfId="17779" xr:uid="{158497EC-E2C1-4E11-A691-28EFB93FFF27}"/>
    <cellStyle name="SAPBEXexcGood3 4 2 3 5" xfId="21535" xr:uid="{DE5DDEC1-1C67-4259-B5C1-184B8252A18D}"/>
    <cellStyle name="SAPBEXexcGood3 4 2 3 6" xfId="25197" xr:uid="{D0F4DEDE-C407-4D14-898C-E442DBBCD3C0}"/>
    <cellStyle name="SAPBEXexcGood3 4 2 3 7" xfId="28728" xr:uid="{322FD5D0-A604-4055-B153-6D42CB12BB5A}"/>
    <cellStyle name="SAPBEXexcGood3 4 2 3 8" xfId="32007" xr:uid="{BC20CAAC-BCDF-4EDA-B604-2ACA2167EE1B}"/>
    <cellStyle name="SAPBEXexcGood3 4 2 4" xfId="2184" xr:uid="{78B77FE3-6250-41CC-B13D-CBAB6B0742F1}"/>
    <cellStyle name="SAPBEXexcGood3 4 2 4 2" xfId="8354" xr:uid="{56F845C7-4B3D-43D6-82BD-32BE8EA78650}"/>
    <cellStyle name="SAPBEXexcGood3 4 2 4 3" xfId="14231" xr:uid="{D2FF80D1-62AD-45A3-B1A7-B7721A8A05F1}"/>
    <cellStyle name="SAPBEXexcGood3 4 2 4 4" xfId="7108" xr:uid="{690617DB-FBA3-4E4F-900E-4CFA2870719B}"/>
    <cellStyle name="SAPBEXexcGood3 4 2 4 5" xfId="13868" xr:uid="{5AB284D4-4CD8-446C-9067-F3D614482F07}"/>
    <cellStyle name="SAPBEXexcGood3 4 2 4 6" xfId="20212" xr:uid="{2D0A77D2-678C-4D9A-87EC-FB9473829457}"/>
    <cellStyle name="SAPBEXexcGood3 4 2 4 7" xfId="16962" xr:uid="{5D0EA58C-A1BE-4D2D-8818-349B18FEB766}"/>
    <cellStyle name="SAPBEXexcGood3 4 2 4 8" xfId="27528" xr:uid="{16B0594E-BC9E-439E-8D4C-C166F35EDDBC}"/>
    <cellStyle name="SAPBEXexcGood3 4 2 5" xfId="4254" xr:uid="{C03FA1C0-DC5C-4939-8853-751C704D6090}"/>
    <cellStyle name="SAPBEXexcGood3 4 2 5 2" xfId="6986" xr:uid="{30BCC173-F91D-48AC-8C4A-D1FABCD3B7F1}"/>
    <cellStyle name="SAPBEXexcGood3 4 2 5 3" xfId="7793" xr:uid="{269DB74B-9467-4D9F-A5EB-04BE584C4DE7}"/>
    <cellStyle name="SAPBEXexcGood3 4 2 5 4" xfId="18601" xr:uid="{D46461C2-57DA-430A-91E1-73CF8CCA2F5E}"/>
    <cellStyle name="SAPBEXexcGood3 4 2 5 5" xfId="22353" xr:uid="{B2776F78-405D-4ED7-A389-0B8D5AEE223E}"/>
    <cellStyle name="SAPBEXexcGood3 4 2 5 6" xfId="26019" xr:uid="{F581DA8E-D946-4C48-BEC4-BFF33A1A7CE0}"/>
    <cellStyle name="SAPBEXexcGood3 4 2 5 7" xfId="29550" xr:uid="{34C82F90-3706-4A18-943A-36EEC6D952F1}"/>
    <cellStyle name="SAPBEXexcGood3 4 2 5 8" xfId="32813" xr:uid="{0896420A-7723-4F5E-92CB-FCC64997BE26}"/>
    <cellStyle name="SAPBEXexcGood3 4 2 6" xfId="4492" xr:uid="{0923DFCA-F2FE-4C2D-8223-30B24642C47A}"/>
    <cellStyle name="SAPBEXexcGood3 4 2 6 2" xfId="12534" xr:uid="{FBF2016C-8CFD-478E-9482-D3AF09302865}"/>
    <cellStyle name="SAPBEXexcGood3 4 2 6 3" xfId="9072" xr:uid="{909AC5C0-D65C-4DE1-9267-A6F6BD07CB2F}"/>
    <cellStyle name="SAPBEXexcGood3 4 2 6 4" xfId="18839" xr:uid="{6FC89028-4589-491E-9605-6FAFFE442717}"/>
    <cellStyle name="SAPBEXexcGood3 4 2 6 5" xfId="22591" xr:uid="{22DB2ACA-023D-4A04-A1F8-CC8B280E459C}"/>
    <cellStyle name="SAPBEXexcGood3 4 2 6 6" xfId="26256" xr:uid="{8F2A6EE7-B458-4B30-BA40-469B2191D693}"/>
    <cellStyle name="SAPBEXexcGood3 4 2 6 7" xfId="29788" xr:uid="{99A02646-8C09-4F6B-8FF4-E43833AB06CE}"/>
    <cellStyle name="SAPBEXexcGood3 4 2 6 8" xfId="33050" xr:uid="{C83AB7A7-A11B-4C85-897F-65C2A751B621}"/>
    <cellStyle name="SAPBEXexcGood3 4 2 7" xfId="4831" xr:uid="{56D22BFC-C4FC-435F-B16C-7AB51D8046AC}"/>
    <cellStyle name="SAPBEXexcGood3 4 2 7 2" xfId="12214" xr:uid="{12DE3057-34E4-4838-9009-332569C6588A}"/>
    <cellStyle name="SAPBEXexcGood3 4 2 7 3" xfId="16807" xr:uid="{09BFE574-EC50-46ED-8DC1-746950321482}"/>
    <cellStyle name="SAPBEXexcGood3 4 2 7 4" xfId="19178" xr:uid="{9746BAA1-76AE-42F8-8C77-87D9FC97E798}"/>
    <cellStyle name="SAPBEXexcGood3 4 2 7 5" xfId="22929" xr:uid="{37C8F015-D163-4A25-87AE-F8675C85ED4A}"/>
    <cellStyle name="SAPBEXexcGood3 4 2 7 6" xfId="26595" xr:uid="{A3D0B990-2F3E-43F4-B050-D2FDB04928D7}"/>
    <cellStyle name="SAPBEXexcGood3 4 2 7 7" xfId="30127" xr:uid="{E34406FE-5F40-42DE-98F9-711743AA44C4}"/>
    <cellStyle name="SAPBEXexcGood3 4 2 7 8" xfId="33384" xr:uid="{F72C1874-C970-40E7-AF8A-AB3F7971E08D}"/>
    <cellStyle name="SAPBEXexcGood3 4 2 8" xfId="10410" xr:uid="{97A5BAC2-6E60-4754-AE91-22B70B27CC6F}"/>
    <cellStyle name="SAPBEXexcGood3 4 2 9" xfId="10911" xr:uid="{0B271ADA-4B08-4214-ACC4-42727A0ED9BD}"/>
    <cellStyle name="SAPBEXexcGood3 4 3" xfId="2452" xr:uid="{CFC21ACA-8DD0-464B-9DEF-54D166605294}"/>
    <cellStyle name="SAPBEXexcGood3 4 3 2" xfId="9664" xr:uid="{0E536F9C-866A-4048-8AF8-61963BC501F8}"/>
    <cellStyle name="SAPBEXexcGood3 4 3 3" xfId="11364" xr:uid="{07115CD7-2D04-48E6-A85F-9889EED1F411}"/>
    <cellStyle name="SAPBEXexcGood3 4 3 4" xfId="16016" xr:uid="{85B1EA13-7F5E-460F-8FB5-434BAB33BB2B}"/>
    <cellStyle name="SAPBEXexcGood3 4 3 5" xfId="19391" xr:uid="{B731C28F-FC5B-435C-8690-686C3804B24C}"/>
    <cellStyle name="SAPBEXexcGood3 4 3 6" xfId="23155" xr:uid="{B98DD349-A025-4080-AB57-FA49BF07072C}"/>
    <cellStyle name="SAPBEXexcGood3 4 3 7" xfId="26803" xr:uid="{EEA115E9-F089-48EE-B6CD-93971AD7F037}"/>
    <cellStyle name="SAPBEXexcGood3 4 3 8" xfId="30262" xr:uid="{CE31E63B-EF26-4EC2-A383-D8C80F7ABEB1}"/>
    <cellStyle name="SAPBEXexcGood3 4 4" xfId="2100" xr:uid="{3B24D5BD-99CE-4F85-8341-8125CBDB9759}"/>
    <cellStyle name="SAPBEXexcGood3 4 4 2" xfId="10876" xr:uid="{36AEC06C-7B2A-49F5-AAE6-511D0A541908}"/>
    <cellStyle name="SAPBEXexcGood3 4 4 3" xfId="8093" xr:uid="{6E902A89-DFC8-4581-9525-E77B083B8FC0}"/>
    <cellStyle name="SAPBEXexcGood3 4 4 4" xfId="13403" xr:uid="{995ACD14-210F-43AD-9FAA-91241E1E4B0D}"/>
    <cellStyle name="SAPBEXexcGood3 4 4 5" xfId="14222" xr:uid="{61ABF60D-01EA-4511-9D01-95582767D6AB}"/>
    <cellStyle name="SAPBEXexcGood3 4 4 6" xfId="20036" xr:uid="{40BE4F71-4A60-4F81-AABB-29DFA55FE46A}"/>
    <cellStyle name="SAPBEXexcGood3 4 4 7" xfId="13518" xr:uid="{77A93461-7586-4187-8C28-DD5F571DEAF4}"/>
    <cellStyle name="SAPBEXexcGood3 4 4 8" xfId="14834" xr:uid="{08F643E6-745E-43AB-9063-9494BDE81ED5}"/>
    <cellStyle name="SAPBEXexcGood3 4 5" xfId="2317" xr:uid="{03997FB9-97C1-47FD-A2E9-F5AE617A2DFA}"/>
    <cellStyle name="SAPBEXexcGood3 4 5 2" xfId="8569" xr:uid="{C61C0C20-ABF2-4F32-AF9A-D37FB786951C}"/>
    <cellStyle name="SAPBEXexcGood3 4 5 3" xfId="12026" xr:uid="{2CF09284-7B57-4188-BD1E-DD2663EDCC08}"/>
    <cellStyle name="SAPBEXexcGood3 4 5 4" xfId="11644" xr:uid="{DAA318E3-0A14-4210-A089-239B351C5CAE}"/>
    <cellStyle name="SAPBEXexcGood3 4 5 5" xfId="15135" xr:uid="{B6B4FCE3-233B-4831-9586-28D33A6BD57A}"/>
    <cellStyle name="SAPBEXexcGood3 4 5 6" xfId="15914" xr:uid="{7AC1B49D-EA92-4FAD-A5C6-8A448720EE9F}"/>
    <cellStyle name="SAPBEXexcGood3 4 5 7" xfId="19541" xr:uid="{4D0E7BBF-B45D-49EE-9E66-871C76714883}"/>
    <cellStyle name="SAPBEXexcGood3 4 5 8" xfId="27425" xr:uid="{699EF73D-9F4C-4ADD-8990-5B0E85840B93}"/>
    <cellStyle name="SAPBEXexcGood3 4 6" xfId="3588" xr:uid="{486386C7-2C5B-4276-8B33-003FEA903A26}"/>
    <cellStyle name="SAPBEXexcGood3 4 6 2" xfId="7875" xr:uid="{177DD3E0-7A4E-4BF1-8E25-7BC46E32FCFB}"/>
    <cellStyle name="SAPBEXexcGood3 4 6 3" xfId="13945" xr:uid="{945F6B06-59D8-49F4-880E-21DFBB7445C9}"/>
    <cellStyle name="SAPBEXexcGood3 4 6 4" xfId="17935" xr:uid="{666863AE-057F-4402-B740-3AEAABC5DB63}"/>
    <cellStyle name="SAPBEXexcGood3 4 6 5" xfId="21691" xr:uid="{DE2A2E7C-254C-43FE-86BE-E37215578A64}"/>
    <cellStyle name="SAPBEXexcGood3 4 6 6" xfId="25353" xr:uid="{27F70004-72D9-4A43-BFD6-46693B807303}"/>
    <cellStyle name="SAPBEXexcGood3 4 6 7" xfId="28884" xr:uid="{F8F325C8-3A8D-46F9-97F4-380942621418}"/>
    <cellStyle name="SAPBEXexcGood3 4 6 8" xfId="32162" xr:uid="{54BC5C42-E1D6-47D6-8621-E283E3118F76}"/>
    <cellStyle name="SAPBEXexcGood3 4 7" xfId="4587" xr:uid="{5DB718B1-EF3C-4A39-A2DC-12B4634EC63C}"/>
    <cellStyle name="SAPBEXexcGood3 4 7 2" xfId="12451" xr:uid="{4A24FE9B-A200-4B53-A502-337B155D5569}"/>
    <cellStyle name="SAPBEXexcGood3 4 7 3" xfId="13422" xr:uid="{33FB4B20-B0FF-471F-A12F-A889C31FBB77}"/>
    <cellStyle name="SAPBEXexcGood3 4 7 4" xfId="18934" xr:uid="{D144BFBB-D652-4DF8-9FB6-D3ABF532ACF6}"/>
    <cellStyle name="SAPBEXexcGood3 4 7 5" xfId="22686" xr:uid="{F424CEB0-41F6-49A7-8D96-9F78A0CA46AC}"/>
    <cellStyle name="SAPBEXexcGood3 4 7 6" xfId="26351" xr:uid="{139EC391-65D6-46A3-8DAD-A5BEA759E659}"/>
    <cellStyle name="SAPBEXexcGood3 4 7 7" xfId="29883" xr:uid="{00B469DB-77ED-4A2A-99EB-691E390E94A0}"/>
    <cellStyle name="SAPBEXexcGood3 4 7 8" xfId="33144" xr:uid="{777A7E8A-829A-439B-AB9E-3CCD99D25A8C}"/>
    <cellStyle name="SAPBEXexcGood3 4 8" xfId="4895" xr:uid="{5DC147F4-B5B9-48AC-8814-CD478A060FBC}"/>
    <cellStyle name="SAPBEXexcGood3 4 8 2" xfId="12150" xr:uid="{AC47FE14-DBE7-4CE4-84B7-CE1CB0AB952C}"/>
    <cellStyle name="SAPBEXexcGood3 4 8 3" xfId="15856" xr:uid="{A0DF60EB-668D-405E-8D3F-59D152EB6FE3}"/>
    <cellStyle name="SAPBEXexcGood3 4 8 4" xfId="19242" xr:uid="{833BB721-FB8A-4EB7-8EF4-5DBC5D577C63}"/>
    <cellStyle name="SAPBEXexcGood3 4 8 5" xfId="22993" xr:uid="{2699560A-63CB-4E7F-AE05-C64CE2DFF5B3}"/>
    <cellStyle name="SAPBEXexcGood3 4 8 6" xfId="26659" xr:uid="{97223487-4523-44D2-8808-5516AC4559B4}"/>
    <cellStyle name="SAPBEXexcGood3 4 8 7" xfId="30191" xr:uid="{93B29E1F-86D7-4B32-846F-8CD2441D7B85}"/>
    <cellStyle name="SAPBEXexcGood3 4 8 8" xfId="33446" xr:uid="{ABC91F3A-EEAE-4A4D-9758-4D53910D4D4C}"/>
    <cellStyle name="SAPBEXexcGood3 4 9" xfId="10209" xr:uid="{F300DD9B-5603-4610-93E4-FD419E23EF22}"/>
    <cellStyle name="SAPBEXexcGood3 5" xfId="1362" xr:uid="{FA532509-65A6-462A-9768-56985D0CC12F}"/>
    <cellStyle name="SAPBEXexcGood3 5 10" xfId="8975" xr:uid="{6535B90D-3570-4F46-8B05-18FBDCE2F5B8}"/>
    <cellStyle name="SAPBEXexcGood3 5 11" xfId="13126" xr:uid="{20F3EAE1-4A56-49C5-B02E-BB95A07730AA}"/>
    <cellStyle name="SAPBEXexcGood3 5 12" xfId="19643" xr:uid="{5F854464-6202-4BA5-8EA3-02FC500F6790}"/>
    <cellStyle name="SAPBEXexcGood3 5 13" xfId="23405" xr:uid="{13B00675-DDC7-417B-8583-9F49F7702925}"/>
    <cellStyle name="SAPBEXexcGood3 5 14" xfId="19697" xr:uid="{482A5474-EC32-4261-BD48-5DB16AF4218F}"/>
    <cellStyle name="SAPBEXexcGood3 5 15" xfId="27224" xr:uid="{B09D07B1-EDF3-4D47-A8CD-237B7A972FC2}"/>
    <cellStyle name="SAPBEXexcGood3 5 2" xfId="1770" xr:uid="{A5B321EC-275C-41B9-B9EE-6E09882D37D0}"/>
    <cellStyle name="SAPBEXexcGood3 5 2 10" xfId="16738" xr:uid="{1A119566-9E6C-4D3C-88AE-4B3C71D85366}"/>
    <cellStyle name="SAPBEXexcGood3 5 2 11" xfId="19552" xr:uid="{D2B039C1-EF32-4F76-A0BC-281A9CF6DFF4}"/>
    <cellStyle name="SAPBEXexcGood3 5 2 12" xfId="23314" xr:uid="{526BEE0A-7296-4BE8-B704-D69470D59304}"/>
    <cellStyle name="SAPBEXexcGood3 5 2 13" xfId="26963" xr:uid="{9DEF92D1-E3F6-4CEF-B83F-2AE5C61851E0}"/>
    <cellStyle name="SAPBEXexcGood3 5 2 14" xfId="13613" xr:uid="{2B5632F5-6331-43BF-B813-E377992199FE}"/>
    <cellStyle name="SAPBEXexcGood3 5 2 2" xfId="3013" xr:uid="{541882E5-8F7C-4CFF-81F2-906FA09C879F}"/>
    <cellStyle name="SAPBEXexcGood3 5 2 2 2" xfId="10397" xr:uid="{CD2FDE0B-3428-4941-A606-64E854B63368}"/>
    <cellStyle name="SAPBEXexcGood3 5 2 2 3" xfId="10521" xr:uid="{D137E7F4-9CF8-4172-832F-EDB275CF16F5}"/>
    <cellStyle name="SAPBEXexcGood3 5 2 2 4" xfId="17361" xr:uid="{1CC4DDC2-2409-4D81-8ED9-06619C16E2A8}"/>
    <cellStyle name="SAPBEXexcGood3 5 2 2 5" xfId="21119" xr:uid="{2ADCD212-64A6-4A41-B01F-84A152C30726}"/>
    <cellStyle name="SAPBEXexcGood3 5 2 2 6" xfId="24780" xr:uid="{6188C6AB-C42E-443D-B11D-8112F2F01EC4}"/>
    <cellStyle name="SAPBEXexcGood3 5 2 2 7" xfId="28309" xr:uid="{50C6A1BD-EDD6-4FBD-BA3F-9B89AD6DF5F0}"/>
    <cellStyle name="SAPBEXexcGood3 5 2 2 8" xfId="31595" xr:uid="{3A02E7A7-8A89-477D-9AE4-88F4ECECA23C}"/>
    <cellStyle name="SAPBEXexcGood3 5 2 3" xfId="3519" xr:uid="{A110492E-9C73-4D2B-881F-A51903ABB8E4}"/>
    <cellStyle name="SAPBEXexcGood3 5 2 3 2" xfId="10513" xr:uid="{6DB02061-730B-48EE-961B-FF2874352EF1}"/>
    <cellStyle name="SAPBEXexcGood3 5 2 3 3" xfId="13220" xr:uid="{85C86343-0756-45B7-BE5D-B021CECDD300}"/>
    <cellStyle name="SAPBEXexcGood3 5 2 3 4" xfId="17866" xr:uid="{BE19D812-E842-427F-B123-53D4FF18F35C}"/>
    <cellStyle name="SAPBEXexcGood3 5 2 3 5" xfId="21622" xr:uid="{331C7167-3E2E-4EE4-8867-17DFFA1A8BA0}"/>
    <cellStyle name="SAPBEXexcGood3 5 2 3 6" xfId="25284" xr:uid="{387A4DE2-90B6-4006-B9E3-7C5BE63C854D}"/>
    <cellStyle name="SAPBEXexcGood3 5 2 3 7" xfId="28815" xr:uid="{EDA318C5-D1DA-4373-8B92-5D9D0AB6C50D}"/>
    <cellStyle name="SAPBEXexcGood3 5 2 3 8" xfId="32094" xr:uid="{1469F40F-B813-48E4-9E40-D1D9363F8B19}"/>
    <cellStyle name="SAPBEXexcGood3 5 2 4" xfId="3678" xr:uid="{32517E45-A859-4EFE-99D8-373DB90D605E}"/>
    <cellStyle name="SAPBEXexcGood3 5 2 4 2" xfId="10116" xr:uid="{4B58C585-2CD6-4915-94B5-23BD1E5BD469}"/>
    <cellStyle name="SAPBEXexcGood3 5 2 4 3" xfId="15442" xr:uid="{99701B82-765B-4C49-9AF0-5FB27829B11E}"/>
    <cellStyle name="SAPBEXexcGood3 5 2 4 4" xfId="18025" xr:uid="{DC1176D6-5BB4-41C6-B55D-C49DF7FCEC0E}"/>
    <cellStyle name="SAPBEXexcGood3 5 2 4 5" xfId="21781" xr:uid="{E34246A6-CFD3-4A26-8C7C-251244A6D219}"/>
    <cellStyle name="SAPBEXexcGood3 5 2 4 6" xfId="25443" xr:uid="{A011C00E-6617-434E-AC85-3D895423FC60}"/>
    <cellStyle name="SAPBEXexcGood3 5 2 4 7" xfId="28974" xr:uid="{A0392B99-EA70-4BD4-9357-5ACC1FA602D9}"/>
    <cellStyle name="SAPBEXexcGood3 5 2 4 8" xfId="32251" xr:uid="{AA72435B-9765-440D-8FAF-57F7194E5651}"/>
    <cellStyle name="SAPBEXexcGood3 5 2 5" xfId="3632" xr:uid="{6E6026E2-B0C5-4013-B7E0-00228A21DEE2}"/>
    <cellStyle name="SAPBEXexcGood3 5 2 5 2" xfId="11435" xr:uid="{0C6E0D13-8163-4919-962D-D6977A33AAFE}"/>
    <cellStyle name="SAPBEXexcGood3 5 2 5 3" xfId="16230" xr:uid="{8323907E-CAC5-40EB-8CF5-CA3968F6E9AB}"/>
    <cellStyle name="SAPBEXexcGood3 5 2 5 4" xfId="17979" xr:uid="{F973465A-DB31-4495-A734-428338933F0B}"/>
    <cellStyle name="SAPBEXexcGood3 5 2 5 5" xfId="21735" xr:uid="{A5E937CF-1431-4C53-9B75-344E078F73D3}"/>
    <cellStyle name="SAPBEXexcGood3 5 2 5 6" xfId="25397" xr:uid="{172CC0E1-A028-4B23-A8D9-1FD04EF27042}"/>
    <cellStyle name="SAPBEXexcGood3 5 2 5 7" xfId="28928" xr:uid="{A2B99F8A-4F85-4887-AE62-870597E1AB54}"/>
    <cellStyle name="SAPBEXexcGood3 5 2 5 8" xfId="32205" xr:uid="{F55E5D6A-563A-443F-9F29-BCE50BFFA1A0}"/>
    <cellStyle name="SAPBEXexcGood3 5 2 6" xfId="4298" xr:uid="{9CBF4852-0014-4B3B-9CAE-03B30E91BACF}"/>
    <cellStyle name="SAPBEXexcGood3 5 2 6 2" xfId="7302" xr:uid="{137B6DD2-0775-4944-B2FD-75E85C13412A}"/>
    <cellStyle name="SAPBEXexcGood3 5 2 6 3" xfId="13695" xr:uid="{81D19EEC-CAF7-4706-AE48-91711047DBDA}"/>
    <cellStyle name="SAPBEXexcGood3 5 2 6 4" xfId="18645" xr:uid="{B3993F67-E29D-48F1-856F-6D7E5E4FCA48}"/>
    <cellStyle name="SAPBEXexcGood3 5 2 6 5" xfId="22397" xr:uid="{345CB5EB-F178-4B38-9762-6412A6650601}"/>
    <cellStyle name="SAPBEXexcGood3 5 2 6 6" xfId="26063" xr:uid="{1C4BC9BF-49EE-4DC9-9F0A-77C69CA89043}"/>
    <cellStyle name="SAPBEXexcGood3 5 2 6 7" xfId="29594" xr:uid="{D783354B-29F7-4669-803E-1F01233B2B9F}"/>
    <cellStyle name="SAPBEXexcGood3 5 2 6 8" xfId="32857" xr:uid="{AF2BC20D-110E-47B1-A54E-739FA6BA04FC}"/>
    <cellStyle name="SAPBEXexcGood3 5 2 7" xfId="4791" xr:uid="{9B58898E-5502-4288-A551-9D498968772C}"/>
    <cellStyle name="SAPBEXexcGood3 5 2 7 2" xfId="12254" xr:uid="{F3CD05D4-F861-4FA8-83A6-C5261D76D73A}"/>
    <cellStyle name="SAPBEXexcGood3 5 2 7 3" xfId="16805" xr:uid="{5A034EE7-4430-474F-A0D3-5276FF342303}"/>
    <cellStyle name="SAPBEXexcGood3 5 2 7 4" xfId="19138" xr:uid="{59FF8F40-831D-4BA4-A65E-F76B7CDE2652}"/>
    <cellStyle name="SAPBEXexcGood3 5 2 7 5" xfId="22889" xr:uid="{2208D8C2-BF3A-41B3-A47D-F55EE5D9BD01}"/>
    <cellStyle name="SAPBEXexcGood3 5 2 7 6" xfId="26555" xr:uid="{F471E280-C553-464B-BEFE-34FDFAB2076A}"/>
    <cellStyle name="SAPBEXexcGood3 5 2 7 7" xfId="30087" xr:uid="{9B404E4D-C85F-4576-88A3-4A1FCC480FBA}"/>
    <cellStyle name="SAPBEXexcGood3 5 2 7 8" xfId="33344" xr:uid="{4871112F-C7E4-4288-91C8-596B27404A6B}"/>
    <cellStyle name="SAPBEXexcGood3 5 2 8" xfId="9237" xr:uid="{BAB7CA32-D3BC-4D31-9F80-AFC871906973}"/>
    <cellStyle name="SAPBEXexcGood3 5 2 9" xfId="13934" xr:uid="{1E71EA36-CF9C-446F-8A30-C67DADFE4B56}"/>
    <cellStyle name="SAPBEXexcGood3 5 3" xfId="2625" xr:uid="{D4C4EC79-4834-4C85-B437-CBA8B3B80EAE}"/>
    <cellStyle name="SAPBEXexcGood3 5 3 2" xfId="10331" xr:uid="{EF5DB782-CDC2-4DD1-BFE5-6EDB95B5EAFB}"/>
    <cellStyle name="SAPBEXexcGood3 5 3 3" xfId="14212" xr:uid="{6ADF1E9B-D530-4474-B84C-1D6A031D68E4}"/>
    <cellStyle name="SAPBEXexcGood3 5 3 4" xfId="7656" xr:uid="{13D4CB10-8A42-4E13-AE66-5B901F3D6F76}"/>
    <cellStyle name="SAPBEXexcGood3 5 3 5" xfId="20732" xr:uid="{E8DB6289-5ABC-45DA-B8E2-5976645844F5}"/>
    <cellStyle name="SAPBEXexcGood3 5 3 6" xfId="24392" xr:uid="{C7A0CA49-B9E2-4DFE-88E4-638BCD307C62}"/>
    <cellStyle name="SAPBEXexcGood3 5 3 7" xfId="27921" xr:uid="{CE072654-58DF-4195-BA9F-44D1FB3F09EF}"/>
    <cellStyle name="SAPBEXexcGood3 5 3 8" xfId="31211" xr:uid="{0938F404-D1CA-46BF-A62F-117837EE3E55}"/>
    <cellStyle name="SAPBEXexcGood3 5 4" xfId="3132" xr:uid="{DA87F7C8-7C0F-44FB-B756-41A2075B14E4}"/>
    <cellStyle name="SAPBEXexcGood3 5 4 2" xfId="10139" xr:uid="{6D10B8AE-468A-457B-9B7C-4A55F4864794}"/>
    <cellStyle name="SAPBEXexcGood3 5 4 3" xfId="15204" xr:uid="{CD3EE8E2-FF93-438D-ABEB-A97BFDDBF9D7}"/>
    <cellStyle name="SAPBEXexcGood3 5 4 4" xfId="17479" xr:uid="{243EBCF2-72B7-456D-9660-35F388479A8A}"/>
    <cellStyle name="SAPBEXexcGood3 5 4 5" xfId="21235" xr:uid="{9D2B74E7-50D3-4802-B6CF-F0CDA48245BA}"/>
    <cellStyle name="SAPBEXexcGood3 5 4 6" xfId="24897" xr:uid="{3311BA8B-7210-4CAC-A465-00A004DADD04}"/>
    <cellStyle name="SAPBEXexcGood3 5 4 7" xfId="28428" xr:uid="{0171D09C-8F88-4FA2-BFDA-7F461199D74D}"/>
    <cellStyle name="SAPBEXexcGood3 5 4 8" xfId="31710" xr:uid="{C8085BC8-E462-474E-A40C-D9A69B4C98EE}"/>
    <cellStyle name="SAPBEXexcGood3 5 5" xfId="2229" xr:uid="{7877CB6D-1402-43D8-B3DD-47BABF740098}"/>
    <cellStyle name="SAPBEXexcGood3 5 5 2" xfId="9877" xr:uid="{F097C23C-691C-41E0-AA01-C3B6F84F9101}"/>
    <cellStyle name="SAPBEXexcGood3 5 5 3" xfId="14820" xr:uid="{B40ED371-30F4-48B1-8940-C10D8C1523C0}"/>
    <cellStyle name="SAPBEXexcGood3 5 5 4" xfId="15035" xr:uid="{5101C77A-7B23-4BDA-A3BF-ADD061E18C73}"/>
    <cellStyle name="SAPBEXexcGood3 5 5 5" xfId="19452" xr:uid="{AFD21CBE-01E0-4516-91FA-B614CC708FE5}"/>
    <cellStyle name="SAPBEXexcGood3 5 5 6" xfId="19639" xr:uid="{3DF04405-6EF2-419B-AA0A-CEAFFA99146A}"/>
    <cellStyle name="SAPBEXexcGood3 5 5 7" xfId="23841" xr:uid="{36939AB7-AF02-4A6F-98C5-3B962DA493E0}"/>
    <cellStyle name="SAPBEXexcGood3 5 5 8" xfId="24010" xr:uid="{CF9B12E7-9FC3-4842-BFEB-10F5B5CB2E7F}"/>
    <cellStyle name="SAPBEXexcGood3 5 6" xfId="4287" xr:uid="{1C62D790-4B52-4E6D-9C7F-0076B5994E40}"/>
    <cellStyle name="SAPBEXexcGood3 5 6 2" xfId="12668" xr:uid="{723FDFE7-DB7C-43A7-9128-3283295DA3D3}"/>
    <cellStyle name="SAPBEXexcGood3 5 6 3" xfId="9042" xr:uid="{DE72CBD2-99D6-4601-A727-89080B121CCC}"/>
    <cellStyle name="SAPBEXexcGood3 5 6 4" xfId="18634" xr:uid="{934B1434-FFA8-4DC2-B369-1D7EF2096F62}"/>
    <cellStyle name="SAPBEXexcGood3 5 6 5" xfId="22386" xr:uid="{9AA20DDD-04EC-483E-AD90-9E8CD282AE3B}"/>
    <cellStyle name="SAPBEXexcGood3 5 6 6" xfId="26052" xr:uid="{995E54FB-950C-4883-B399-99513723C15E}"/>
    <cellStyle name="SAPBEXexcGood3 5 6 7" xfId="29583" xr:uid="{AC40199A-6C96-46BA-A088-1894FD6044CE}"/>
    <cellStyle name="SAPBEXexcGood3 5 6 8" xfId="32846" xr:uid="{7AB2477C-682C-40CF-B56F-EE57B912B65B}"/>
    <cellStyle name="SAPBEXexcGood3 5 7" xfId="4244" xr:uid="{735D04BE-C5B3-4B5B-B6BD-3E4C553D5173}"/>
    <cellStyle name="SAPBEXexcGood3 5 7 2" xfId="13148" xr:uid="{6A29B71C-99F0-4792-93CB-2DF79A38B46F}"/>
    <cellStyle name="SAPBEXexcGood3 5 7 3" xfId="10584" xr:uid="{2C7309EB-8EC1-40F4-9B2C-1B5F478C7749}"/>
    <cellStyle name="SAPBEXexcGood3 5 7 4" xfId="18591" xr:uid="{8581EF99-8194-47AA-BE30-AA40CD4D8692}"/>
    <cellStyle name="SAPBEXexcGood3 5 7 5" xfId="22343" xr:uid="{97A000C1-657D-4C25-9863-778EF91D3637}"/>
    <cellStyle name="SAPBEXexcGood3 5 7 6" xfId="26009" xr:uid="{36192E52-53A7-4B2B-9FAE-3ECC59D8109D}"/>
    <cellStyle name="SAPBEXexcGood3 5 7 7" xfId="29540" xr:uid="{F70C1DA0-DC8E-4576-B383-7895C11E4032}"/>
    <cellStyle name="SAPBEXexcGood3 5 7 8" xfId="32803" xr:uid="{EF04D51C-C078-4458-B28A-FCD4C4F1FEE1}"/>
    <cellStyle name="SAPBEXexcGood3 5 8" xfId="4855" xr:uid="{647F67DD-396D-40CB-B2C2-2095EF5C2E4A}"/>
    <cellStyle name="SAPBEXexcGood3 5 8 2" xfId="12190" xr:uid="{D14E97F1-139C-4728-83D9-F54932702802}"/>
    <cellStyle name="SAPBEXexcGood3 5 8 3" xfId="15842" xr:uid="{F3D2B92A-DCDF-40AC-B5D7-B3D8CED20864}"/>
    <cellStyle name="SAPBEXexcGood3 5 8 4" xfId="19202" xr:uid="{B6269EF9-5EBB-4102-AD18-61AB59A37FB3}"/>
    <cellStyle name="SAPBEXexcGood3 5 8 5" xfId="22953" xr:uid="{1CB7CABC-F5B7-41BA-B65A-6835EB72E428}"/>
    <cellStyle name="SAPBEXexcGood3 5 8 6" xfId="26619" xr:uid="{DF7D9338-2938-4863-8639-2B9FD52731D7}"/>
    <cellStyle name="SAPBEXexcGood3 5 8 7" xfId="30151" xr:uid="{663494C7-3FC9-4267-9DB3-55DBF6872138}"/>
    <cellStyle name="SAPBEXexcGood3 5 8 8" xfId="33407" xr:uid="{4B528229-02A9-41BB-92B2-83B4D736BAC2}"/>
    <cellStyle name="SAPBEXexcGood3 5 9" xfId="9254" xr:uid="{2C059C37-D41B-4136-AC97-64E58C7F50C1}"/>
    <cellStyle name="SAPBEXexcGood3 6" xfId="1386" xr:uid="{2606C02E-7B92-4D5C-84CD-4816672CD097}"/>
    <cellStyle name="SAPBEXexcGood3 7" xfId="1459" xr:uid="{FF7171F5-85DE-43C1-9994-3B1E53F4183B}"/>
    <cellStyle name="SAPBEXexcGood3 8" xfId="679" xr:uid="{C4E922F3-F763-474F-A527-9F7D21E9AC28}"/>
    <cellStyle name="SAPBEXexcGood3 8 10" xfId="11749" xr:uid="{4BE64B06-503E-457E-AD6D-91FA6975300A}"/>
    <cellStyle name="SAPBEXexcGood3 8 11" xfId="14880" xr:uid="{CE075691-9F13-4C0D-8B33-5B18A710ECC8}"/>
    <cellStyle name="SAPBEXexcGood3 8 12" xfId="20187" xr:uid="{A020F044-E543-43B0-AA62-272E9810AB0B}"/>
    <cellStyle name="SAPBEXexcGood3 8 13" xfId="23921" xr:uid="{5443CDFD-CEF7-4DCD-B5D8-95B9EB8DA0ED}"/>
    <cellStyle name="SAPBEXexcGood3 8 14" xfId="27482" xr:uid="{6419F65D-A78D-4AC9-925F-089CF42264C2}"/>
    <cellStyle name="SAPBEXexcGood3 8 15" xfId="30703" xr:uid="{0965BB9D-C897-4B7B-9BA7-ABCD55D72C12}"/>
    <cellStyle name="SAPBEXexcGood3 8 2" xfId="1591" xr:uid="{32148FF4-4DCC-4939-816A-67AD81524506}"/>
    <cellStyle name="SAPBEXexcGood3 8 2 10" xfId="15061" xr:uid="{503BFA69-28F2-4E0D-A2DC-1418C0AC9DD5}"/>
    <cellStyle name="SAPBEXexcGood3 8 2 11" xfId="13584" xr:uid="{5C0AA897-16F1-4357-B83D-04E1FB9D09A6}"/>
    <cellStyle name="SAPBEXexcGood3 8 2 12" xfId="23365" xr:uid="{3550802C-30B7-4266-8E69-4BC03CE3A981}"/>
    <cellStyle name="SAPBEXexcGood3 8 2 13" xfId="23934" xr:uid="{76134FA5-3A86-4A26-BF97-F96229EA2EBE}"/>
    <cellStyle name="SAPBEXexcGood3 8 2 14" xfId="30929" xr:uid="{00258A1E-B2D8-4FCC-AF23-DC565421104A}"/>
    <cellStyle name="SAPBEXexcGood3 8 2 2" xfId="2834" xr:uid="{9187B461-ECB2-47BF-A18B-B93AACD3A79E}"/>
    <cellStyle name="SAPBEXexcGood3 8 2 2 2" xfId="10326" xr:uid="{432D814C-500D-41FC-B745-31727F261330}"/>
    <cellStyle name="SAPBEXexcGood3 8 2 2 3" xfId="7342" xr:uid="{26F08E06-5CB4-4844-8723-671D9EE87B5F}"/>
    <cellStyle name="SAPBEXexcGood3 8 2 2 4" xfId="17182" xr:uid="{B6A18BD4-258E-4F97-83DB-A1E98DCE56E0}"/>
    <cellStyle name="SAPBEXexcGood3 8 2 2 5" xfId="20940" xr:uid="{FA2E7852-CDA5-4B59-BA2C-14CF7B187D04}"/>
    <cellStyle name="SAPBEXexcGood3 8 2 2 6" xfId="24601" xr:uid="{8E7F32EE-287B-4103-8C71-5553E9F634C6}"/>
    <cellStyle name="SAPBEXexcGood3 8 2 2 7" xfId="28130" xr:uid="{BA3F842C-FB74-47B6-A46C-344C37C127F7}"/>
    <cellStyle name="SAPBEXexcGood3 8 2 2 8" xfId="31416" xr:uid="{411960D9-B601-4B4D-A30E-ABC588223F85}"/>
    <cellStyle name="SAPBEXexcGood3 8 2 3" xfId="3340" xr:uid="{BEC95675-6E27-40E1-9217-ABFC75D39B90}"/>
    <cellStyle name="SAPBEXexcGood3 8 2 3 2" xfId="11434" xr:uid="{EBC6153C-1BE1-4D6A-99E3-9FEBFDD3A96C}"/>
    <cellStyle name="SAPBEXexcGood3 8 2 3 3" xfId="16231" xr:uid="{F9363A9F-6EC0-4302-9723-DDE220BE5D34}"/>
    <cellStyle name="SAPBEXexcGood3 8 2 3 4" xfId="17687" xr:uid="{8342BFF3-A59A-4D1C-999B-B0CB121C1B28}"/>
    <cellStyle name="SAPBEXexcGood3 8 2 3 5" xfId="21443" xr:uid="{1839AC2A-03F0-4910-9E4C-E6F9147F0774}"/>
    <cellStyle name="SAPBEXexcGood3 8 2 3 6" xfId="25105" xr:uid="{C6B049FA-FE8F-406E-967F-C8DB68ADC258}"/>
    <cellStyle name="SAPBEXexcGood3 8 2 3 7" xfId="28636" xr:uid="{47740B9E-4B1B-4BBF-A014-B44E5B72CC92}"/>
    <cellStyle name="SAPBEXexcGood3 8 2 3 8" xfId="31915" xr:uid="{A5CC8938-85C6-4743-8B6C-3C35B38AAA7C}"/>
    <cellStyle name="SAPBEXexcGood3 8 2 4" xfId="2725" xr:uid="{15995140-8B86-4968-B7E3-1AE0E82B2E08}"/>
    <cellStyle name="SAPBEXexcGood3 8 2 4 2" xfId="10848" xr:uid="{A74C00FE-BA3B-4B39-82C4-6C2951C3A77C}"/>
    <cellStyle name="SAPBEXexcGood3 8 2 4 3" xfId="13177" xr:uid="{1B1ABFEF-E54D-47DE-8675-0D8CC6D3064D}"/>
    <cellStyle name="SAPBEXexcGood3 8 2 4 4" xfId="17073" xr:uid="{01D3CE80-AE6D-4764-8298-7E69B81FDCFB}"/>
    <cellStyle name="SAPBEXexcGood3 8 2 4 5" xfId="20831" xr:uid="{69C70645-DBCB-4FB7-80FA-574F4F72B652}"/>
    <cellStyle name="SAPBEXexcGood3 8 2 4 6" xfId="24492" xr:uid="{02E873D0-EABA-4EE9-9C3B-F4014594DE9E}"/>
    <cellStyle name="SAPBEXexcGood3 8 2 4 7" xfId="28021" xr:uid="{53D95EBB-5B47-4BDF-B937-2F2C71673866}"/>
    <cellStyle name="SAPBEXexcGood3 8 2 4 8" xfId="31307" xr:uid="{F6057B71-541B-4CC9-A129-BA327319C480}"/>
    <cellStyle name="SAPBEXexcGood3 8 2 5" xfId="3896" xr:uid="{660667D1-81EA-45FD-97B1-9B29DCEB30A2}"/>
    <cellStyle name="SAPBEXexcGood3 8 2 5 2" xfId="10583" xr:uid="{0C5C0378-EF51-42D2-8733-A290C941BAF3}"/>
    <cellStyle name="SAPBEXexcGood3 8 2 5 3" xfId="7398" xr:uid="{6B44F953-7A51-48B5-A79D-8531F7DB0010}"/>
    <cellStyle name="SAPBEXexcGood3 8 2 5 4" xfId="18243" xr:uid="{834A6ADA-0E42-4F5D-8F76-A2746A5DDE7D}"/>
    <cellStyle name="SAPBEXexcGood3 8 2 5 5" xfId="21996" xr:uid="{1156FEDE-9007-4DD9-8FE7-8EE133F900E3}"/>
    <cellStyle name="SAPBEXexcGood3 8 2 5 6" xfId="25661" xr:uid="{461004C3-5D9E-4402-A309-BC60079E928A}"/>
    <cellStyle name="SAPBEXexcGood3 8 2 5 7" xfId="29192" xr:uid="{AF1C7BF1-24F8-4D9E-A22B-2E830160F016}"/>
    <cellStyle name="SAPBEXexcGood3 8 2 5 8" xfId="32461" xr:uid="{4DD11297-45F9-4E7A-B056-268A984BDADB}"/>
    <cellStyle name="SAPBEXexcGood3 8 2 6" xfId="4532" xr:uid="{14FC623E-8D7A-4DD9-8B7D-7F8BB58DCF78}"/>
    <cellStyle name="SAPBEXexcGood3 8 2 6 2" xfId="12498" xr:uid="{540D0BA8-A2EA-4F25-B513-F284239D5A06}"/>
    <cellStyle name="SAPBEXexcGood3 8 2 6 3" xfId="9686" xr:uid="{5665AFCE-557F-4EBF-877F-38382489EF2B}"/>
    <cellStyle name="SAPBEXexcGood3 8 2 6 4" xfId="18879" xr:uid="{A2524D4F-C09B-4689-BF96-F9005325FEE4}"/>
    <cellStyle name="SAPBEXexcGood3 8 2 6 5" xfId="22631" xr:uid="{F347C236-92EF-4007-ABD3-7894CFF8E010}"/>
    <cellStyle name="SAPBEXexcGood3 8 2 6 6" xfId="26296" xr:uid="{EBA9043D-37B1-43C7-9685-91D615EC2110}"/>
    <cellStyle name="SAPBEXexcGood3 8 2 6 7" xfId="29828" xr:uid="{427808EB-E9CF-4280-AD56-422CC7CAC1FC}"/>
    <cellStyle name="SAPBEXexcGood3 8 2 6 8" xfId="33090" xr:uid="{FCD6BE45-83ED-43AC-AF9F-8A1D89F43DB8}"/>
    <cellStyle name="SAPBEXexcGood3 8 2 7" xfId="4695" xr:uid="{EFA03DF3-30DE-44F0-A06B-F5A98EEB99F1}"/>
    <cellStyle name="SAPBEXexcGood3 8 2 7 2" xfId="12349" xr:uid="{18AFB514-1B07-4D1D-A72F-86F1DFC67915}"/>
    <cellStyle name="SAPBEXexcGood3 8 2 7 3" xfId="8201" xr:uid="{1072EBF8-3748-40BB-8B2B-6571CF93475E}"/>
    <cellStyle name="SAPBEXexcGood3 8 2 7 4" xfId="19042" xr:uid="{9576F994-8DAA-4CF1-8FC1-2B383A231D14}"/>
    <cellStyle name="SAPBEXexcGood3 8 2 7 5" xfId="22794" xr:uid="{5E4ABE56-9900-436D-88F8-D2323D44842D}"/>
    <cellStyle name="SAPBEXexcGood3 8 2 7 6" xfId="26459" xr:uid="{3EE6E8BB-6767-4BAA-ACB9-EAEBAE673287}"/>
    <cellStyle name="SAPBEXexcGood3 8 2 7 7" xfId="29991" xr:uid="{050D6977-8FF9-4F1A-A6EE-8E3AEEF0B1BD}"/>
    <cellStyle name="SAPBEXexcGood3 8 2 7 8" xfId="33250" xr:uid="{D56C78C8-8A9D-4171-8302-34220DF4BF8F}"/>
    <cellStyle name="SAPBEXexcGood3 8 2 8" xfId="8867" xr:uid="{FCBBA1AB-17E4-46F0-93CE-1AFCBFCFC270}"/>
    <cellStyle name="SAPBEXexcGood3 8 2 9" xfId="14069" xr:uid="{7956D692-145A-4651-9982-8110D0CB99FB}"/>
    <cellStyle name="SAPBEXexcGood3 8 3" xfId="2012" xr:uid="{767311C0-EC5E-4511-B0BC-2A4354B81EBC}"/>
    <cellStyle name="SAPBEXexcGood3 8 3 2" xfId="7971" xr:uid="{67616890-18EB-4183-AF91-7E68410B3BE0}"/>
    <cellStyle name="SAPBEXexcGood3 8 3 3" xfId="13763" xr:uid="{38D047F1-8675-4649-981D-A2FD18EB6BD3}"/>
    <cellStyle name="SAPBEXexcGood3 8 3 4" xfId="9712" xr:uid="{189F90BE-5F34-4259-97F9-42F9A6E7B2BD}"/>
    <cellStyle name="SAPBEXexcGood3 8 3 5" xfId="11895" xr:uid="{6B0CDACC-F978-4246-BD38-AAFE90BCC4BB}"/>
    <cellStyle name="SAPBEXexcGood3 8 3 6" xfId="16005" xr:uid="{DF4D42E5-B8AD-4F50-AA89-2DE389B085C1}"/>
    <cellStyle name="SAPBEXexcGood3 8 3 7" xfId="23746" xr:uid="{FCBEA3D2-B14A-4E5C-B2F4-28E5E46C43FA}"/>
    <cellStyle name="SAPBEXexcGood3 8 3 8" xfId="27897" xr:uid="{3B41ABE7-9CFB-4BE7-88AB-5A4AB6AEB8A7}"/>
    <cellStyle name="SAPBEXexcGood3 8 4" xfId="2346" xr:uid="{11DF2C55-3DE2-494A-9D4D-26B62E1E0B1C}"/>
    <cellStyle name="SAPBEXexcGood3 8 4 2" xfId="10860" xr:uid="{B85254AB-4370-433B-A51A-12610641E918}"/>
    <cellStyle name="SAPBEXexcGood3 8 4 3" xfId="8969" xr:uid="{20261355-684D-4766-BDDC-C1749B23EF75}"/>
    <cellStyle name="SAPBEXexcGood3 8 4 4" xfId="9460" xr:uid="{13B6EAE9-9C70-4D7A-9F71-F4BABD97F44A}"/>
    <cellStyle name="SAPBEXexcGood3 8 4 5" xfId="13460" xr:uid="{B6B32272-C910-4CF9-910B-2CEE55F3F856}"/>
    <cellStyle name="SAPBEXexcGood3 8 4 6" xfId="8167" xr:uid="{210756D8-1993-47F7-820A-43EEE74DB94D}"/>
    <cellStyle name="SAPBEXexcGood3 8 4 7" xfId="13344" xr:uid="{FAA327FB-9EF3-49A0-8079-FDDE4282572C}"/>
    <cellStyle name="SAPBEXexcGood3 8 4 8" xfId="30345" xr:uid="{978A54E9-BA0A-4465-8BA5-5E82890A47DB}"/>
    <cellStyle name="SAPBEXexcGood3 8 5" xfId="3966" xr:uid="{EF073EAB-505F-41F4-BC6E-35AF05870291}"/>
    <cellStyle name="SAPBEXexcGood3 8 5 2" xfId="11483" xr:uid="{A42045FA-11D7-460C-84A9-B86AAF683DED}"/>
    <cellStyle name="SAPBEXexcGood3 8 5 3" xfId="16182" xr:uid="{BFABFB5A-ACA2-4ECE-8FB9-85884FFE1FD3}"/>
    <cellStyle name="SAPBEXexcGood3 8 5 4" xfId="18313" xr:uid="{1008C2A8-66EC-4D9B-A1CA-F3C1742AFB22}"/>
    <cellStyle name="SAPBEXexcGood3 8 5 5" xfId="22066" xr:uid="{79E8EEE0-7B9D-4E5A-9807-780EFB9BB539}"/>
    <cellStyle name="SAPBEXexcGood3 8 5 6" xfId="25731" xr:uid="{DCA2F5E0-986A-4309-82F5-DC4FCBF645EB}"/>
    <cellStyle name="SAPBEXexcGood3 8 5 7" xfId="29262" xr:uid="{E726F53B-EACA-4314-9DFB-5002A1A39AE5}"/>
    <cellStyle name="SAPBEXexcGood3 8 5 8" xfId="32530" xr:uid="{CDA8AF5A-F73C-4277-9692-6D6433C903CF}"/>
    <cellStyle name="SAPBEXexcGood3 8 6" xfId="3541" xr:uid="{1909FA55-582D-446C-ACB7-94B0E04F607B}"/>
    <cellStyle name="SAPBEXexcGood3 8 6 2" xfId="9826" xr:uid="{21953DD3-77BF-4539-AC9D-4F63B39D0041}"/>
    <cellStyle name="SAPBEXexcGood3 8 6 3" xfId="6826" xr:uid="{18B43DDE-C469-430F-B2AE-8D8F3285D2F3}"/>
    <cellStyle name="SAPBEXexcGood3 8 6 4" xfId="17888" xr:uid="{5A51B34F-8C22-4971-81D4-063A3A4BAF09}"/>
    <cellStyle name="SAPBEXexcGood3 8 6 5" xfId="21644" xr:uid="{72BD5FC0-2882-4871-B955-22A0E908ABF3}"/>
    <cellStyle name="SAPBEXexcGood3 8 6 6" xfId="25306" xr:uid="{D5F65D89-97F0-4C3E-89C4-7EAB56BB221F}"/>
    <cellStyle name="SAPBEXexcGood3 8 6 7" xfId="28837" xr:uid="{EC1E0140-8A92-48DB-9245-8271373D679E}"/>
    <cellStyle name="SAPBEXexcGood3 8 6 8" xfId="32116" xr:uid="{7F690F22-71BB-4410-BE79-C98BA4EA7059}"/>
    <cellStyle name="SAPBEXexcGood3 8 7" xfId="3956" xr:uid="{E4A49E35-97AC-45DD-844E-87FC70769595}"/>
    <cellStyle name="SAPBEXexcGood3 8 7 2" xfId="12706" xr:uid="{02932E72-9751-4894-8B13-AD7B927CD8F2}"/>
    <cellStyle name="SAPBEXexcGood3 8 7 3" xfId="7527" xr:uid="{05BAFECA-1F4A-49BA-B594-7F0F024C1E23}"/>
    <cellStyle name="SAPBEXexcGood3 8 7 4" xfId="18303" xr:uid="{09C6FD4D-0362-4072-8364-CD979F67C83F}"/>
    <cellStyle name="SAPBEXexcGood3 8 7 5" xfId="22056" xr:uid="{48845535-7227-4E02-9D95-2FEE138936EC}"/>
    <cellStyle name="SAPBEXexcGood3 8 7 6" xfId="25721" xr:uid="{A8EAF859-9206-40E3-B409-0A00BB062F7A}"/>
    <cellStyle name="SAPBEXexcGood3 8 7 7" xfId="29252" xr:uid="{055C8E15-AFB4-4EC5-AF11-F9CA9493B8DC}"/>
    <cellStyle name="SAPBEXexcGood3 8 7 8" xfId="32520" xr:uid="{2E072300-F5A4-437F-81B3-9057D2F61F56}"/>
    <cellStyle name="SAPBEXexcGood3 8 8" xfId="4479" xr:uid="{B5024A0A-95F8-40B5-B14E-46C7BCF18D4B}"/>
    <cellStyle name="SAPBEXexcGood3 8 8 2" xfId="12545" xr:uid="{B34758BF-5370-465D-88A8-EC3FECC44B2C}"/>
    <cellStyle name="SAPBEXexcGood3 8 8 3" xfId="11836" xr:uid="{AE246FDD-71A0-4519-979A-617DC99ADB37}"/>
    <cellStyle name="SAPBEXexcGood3 8 8 4" xfId="18826" xr:uid="{5C13F98E-3AE4-44E7-BA69-0A68ACE8B87A}"/>
    <cellStyle name="SAPBEXexcGood3 8 8 5" xfId="22578" xr:uid="{C6FB7481-23DE-4B46-939C-E72797E7EBC5}"/>
    <cellStyle name="SAPBEXexcGood3 8 8 6" xfId="26243" xr:uid="{2664EFC2-A625-49C0-8A99-56CF6C17BC84}"/>
    <cellStyle name="SAPBEXexcGood3 8 8 7" xfId="29775" xr:uid="{449EA058-4640-40EF-8803-B6C7A8E4F2B7}"/>
    <cellStyle name="SAPBEXexcGood3 8 8 8" xfId="33037" xr:uid="{B5D38AA3-2DC1-499F-AF05-1745B5CB44B7}"/>
    <cellStyle name="SAPBEXexcGood3 8 9" xfId="10841" xr:uid="{2E123413-3AF0-4E8B-94E0-8BEB1021E02A}"/>
    <cellStyle name="SAPBEXexcGood3 9" xfId="1544" xr:uid="{F68B251A-91E0-4240-A1FB-9C706F3B3559}"/>
    <cellStyle name="SAPBEXexcGood3 9 10" xfId="7220" xr:uid="{141D7E1F-3974-47DD-8989-74DD045DD380}"/>
    <cellStyle name="SAPBEXexcGood3 9 11" xfId="19620" xr:uid="{7900E447-4948-4D7A-AE4C-C365E982C26E}"/>
    <cellStyle name="SAPBEXexcGood3 9 12" xfId="11336" xr:uid="{35F336C7-2AFF-42F2-BC55-180DBC9F368B}"/>
    <cellStyle name="SAPBEXexcGood3 9 13" xfId="27030" xr:uid="{AEFDDD01-7728-49D6-8937-7F987C2C8684}"/>
    <cellStyle name="SAPBEXexcGood3 9 14" xfId="30858" xr:uid="{EEB9AA6A-936E-43E5-BEC5-C2F4CB7B9A86}"/>
    <cellStyle name="SAPBEXexcGood3 9 2" xfId="2787" xr:uid="{9C724AB7-09CD-4366-BF06-F033012AE545}"/>
    <cellStyle name="SAPBEXexcGood3 9 2 2" xfId="7920" xr:uid="{4D94A2BA-B6E8-474E-BFA5-DE2EBD518707}"/>
    <cellStyle name="SAPBEXexcGood3 9 2 3" xfId="15379" xr:uid="{B5BB6987-DD96-4A33-B8E3-067D5904F0E5}"/>
    <cellStyle name="SAPBEXexcGood3 9 2 4" xfId="17135" xr:uid="{8ED18A23-A566-44A4-89F7-55A42D35598D}"/>
    <cellStyle name="SAPBEXexcGood3 9 2 5" xfId="20893" xr:uid="{5A84832F-A0D0-4662-B913-2364B29B187D}"/>
    <cellStyle name="SAPBEXexcGood3 9 2 6" xfId="24554" xr:uid="{140F37D3-74E7-4B3B-9F2B-EDBD9D1A4F07}"/>
    <cellStyle name="SAPBEXexcGood3 9 2 7" xfId="28083" xr:uid="{804A092C-38A4-42A6-B1D9-7D8CB33FBB44}"/>
    <cellStyle name="SAPBEXexcGood3 9 2 8" xfId="31369" xr:uid="{05E08280-B2F7-4372-A3C0-B438B0101CE9}"/>
    <cellStyle name="SAPBEXexcGood3 9 3" xfId="3293" xr:uid="{AFBD3A17-2E23-4AC3-8F48-4E976DB55B1B}"/>
    <cellStyle name="SAPBEXexcGood3 9 3 2" xfId="11005" xr:uid="{2D6DBCE5-E662-4068-A262-D91EE76F1875}"/>
    <cellStyle name="SAPBEXexcGood3 9 3 3" xfId="16559" xr:uid="{A9897BD6-D0E7-4D4B-A110-BC28316B5DC8}"/>
    <cellStyle name="SAPBEXexcGood3 9 3 4" xfId="17640" xr:uid="{4909DBF0-13BA-4932-8B11-A9997946EAC6}"/>
    <cellStyle name="SAPBEXexcGood3 9 3 5" xfId="21396" xr:uid="{C1B0BAB3-A064-4985-B9BF-C5ADCFC36D70}"/>
    <cellStyle name="SAPBEXexcGood3 9 3 6" xfId="25058" xr:uid="{6C64151D-84D9-4E63-BABC-7680625D35B0}"/>
    <cellStyle name="SAPBEXexcGood3 9 3 7" xfId="28589" xr:uid="{5E4F6D58-5728-4242-89AB-33090DC8B9EF}"/>
    <cellStyle name="SAPBEXexcGood3 9 3 8" xfId="31868" xr:uid="{964B739A-47C9-48DB-B910-0E778E3E91D1}"/>
    <cellStyle name="SAPBEXexcGood3 9 4" xfId="2038" xr:uid="{1C2B055D-5468-4CA2-BBF3-2B3CD823A052}"/>
    <cellStyle name="SAPBEXexcGood3 9 4 2" xfId="9585" xr:uid="{79206751-F140-4395-9F95-759BC88432CE}"/>
    <cellStyle name="SAPBEXexcGood3 9 4 3" xfId="13810" xr:uid="{A646E3F3-30B7-4609-92D7-360DB55F2215}"/>
    <cellStyle name="SAPBEXexcGood3 9 4 4" xfId="14045" xr:uid="{78C48CD6-4EC8-44CD-A5DF-7F69147AFAD7}"/>
    <cellStyle name="SAPBEXexcGood3 9 4 5" xfId="11287" xr:uid="{2287BE62-97DE-4D48-872C-FF738290FBDC}"/>
    <cellStyle name="SAPBEXexcGood3 9 4 6" xfId="23225" xr:uid="{3B78408D-E58B-4057-A7F9-9060F7E18925}"/>
    <cellStyle name="SAPBEXexcGood3 9 4 7" xfId="19277" xr:uid="{36103DB0-E9B5-41F8-B58C-9538FB9201D0}"/>
    <cellStyle name="SAPBEXexcGood3 9 4 8" xfId="14956" xr:uid="{15781761-5B6C-4711-AC7B-1C208B51FB24}"/>
    <cellStyle name="SAPBEXexcGood3 9 5" xfId="3561" xr:uid="{1A868098-1B3C-483A-9AFA-C936B74258D4}"/>
    <cellStyle name="SAPBEXexcGood3 9 5 2" xfId="11106" xr:uid="{834D041F-E9D8-4475-8FD1-F4363487B4C1}"/>
    <cellStyle name="SAPBEXexcGood3 9 5 3" xfId="16484" xr:uid="{DB0EE270-2E91-4FE2-8D8E-9701914ED050}"/>
    <cellStyle name="SAPBEXexcGood3 9 5 4" xfId="17908" xr:uid="{0BDAF628-8F0B-4712-A1E9-74F58C7558FF}"/>
    <cellStyle name="SAPBEXexcGood3 9 5 5" xfId="21664" xr:uid="{213ED439-2F9A-4F7C-95F7-D102607ADC7F}"/>
    <cellStyle name="SAPBEXexcGood3 9 5 6" xfId="25326" xr:uid="{ACDBBC1D-B3B4-4079-88BE-1E4560E60770}"/>
    <cellStyle name="SAPBEXexcGood3 9 5 7" xfId="28857" xr:uid="{8F44C2F5-CFDE-4190-922C-666EA49B6074}"/>
    <cellStyle name="SAPBEXexcGood3 9 5 8" xfId="32135" xr:uid="{1AA1DAE1-6C02-4723-B3D8-74DFF5F07135}"/>
    <cellStyle name="SAPBEXexcGood3 9 6" xfId="4218" xr:uid="{C492E270-B3E0-4FDF-80E5-FC0E4667BE60}"/>
    <cellStyle name="SAPBEXexcGood3 9 6 2" xfId="7039" xr:uid="{010773B8-B740-46A9-85EC-5248E1A86255}"/>
    <cellStyle name="SAPBEXexcGood3 9 6 3" xfId="9018" xr:uid="{77A48D09-36F3-42A2-A6AD-98D7FA8FE60F}"/>
    <cellStyle name="SAPBEXexcGood3 9 6 4" xfId="18565" xr:uid="{F3DEF566-3956-4027-ABDC-2E5F26B04B27}"/>
    <cellStyle name="SAPBEXexcGood3 9 6 5" xfId="22318" xr:uid="{16C35D08-BA99-4BD4-850B-49EC6E9D8A60}"/>
    <cellStyle name="SAPBEXexcGood3 9 6 6" xfId="25983" xr:uid="{A2A552EE-CC63-460F-9D2C-0F69E4AE8498}"/>
    <cellStyle name="SAPBEXexcGood3 9 6 7" xfId="29514" xr:uid="{81090F22-5A3A-45AC-93D0-11BBA0B4952B}"/>
    <cellStyle name="SAPBEXexcGood3 9 6 8" xfId="32779" xr:uid="{F5448912-09DB-426A-9524-D78D90F985B8}"/>
    <cellStyle name="SAPBEXexcGood3 9 7" xfId="4862" xr:uid="{4AC1BD6A-F2FF-4448-BDD2-2BFF19F6BCB3}"/>
    <cellStyle name="SAPBEXexcGood3 9 7 2" xfId="12183" xr:uid="{8558A4A5-C344-43B2-923F-3185D95C306D}"/>
    <cellStyle name="SAPBEXexcGood3 9 7 3" xfId="11352" xr:uid="{8CE5529D-14F3-4D50-ADE2-24B94CCB6D3A}"/>
    <cellStyle name="SAPBEXexcGood3 9 7 4" xfId="19209" xr:uid="{76E6A2FD-8DF8-493D-BACF-C3B8D60924C5}"/>
    <cellStyle name="SAPBEXexcGood3 9 7 5" xfId="22960" xr:uid="{514569ED-E7A3-4779-92A9-F7EDB66368A1}"/>
    <cellStyle name="SAPBEXexcGood3 9 7 6" xfId="26626" xr:uid="{697C4D69-00F9-4D20-A3CF-9D152F996324}"/>
    <cellStyle name="SAPBEXexcGood3 9 7 7" xfId="30158" xr:uid="{53744E84-D59F-4203-8B59-15CF942BF2AF}"/>
    <cellStyle name="SAPBEXexcGood3 9 7 8" xfId="33414" xr:uid="{990AFD43-46F0-4F11-BB15-CCE10C32AC56}"/>
    <cellStyle name="SAPBEXexcGood3 9 8" xfId="13093" xr:uid="{43652CB4-33F2-44CB-9F93-0A69087A0872}"/>
    <cellStyle name="SAPBEXexcGood3 9 9" xfId="15590" xr:uid="{074EF96C-95EF-4BD6-8CEF-4E0041BAE0C0}"/>
    <cellStyle name="SAPBEXexcGood3_East 1415 Budget model v1" xfId="1174" xr:uid="{B523EE41-5428-49B8-BDFD-CD0294F827EA}"/>
    <cellStyle name="SAPBEXfilterDrill" xfId="484" xr:uid="{9B2A3E5C-1480-4469-9FBA-B014BA2F934D}"/>
    <cellStyle name="SAPBEXfilterDrill 2" xfId="1175" xr:uid="{1887DD95-0428-4544-B25E-F110638ED455}"/>
    <cellStyle name="SAPBEXfilterDrill 2 2" xfId="1176" xr:uid="{74AE020E-81F6-48D0-AEE2-2AF6F6F1A837}"/>
    <cellStyle name="SAPBEXfilterDrill 2 2 2" xfId="34843" xr:uid="{9BBC6470-CAF6-42B2-93C1-B4858F641854}"/>
    <cellStyle name="SAPBEXfilterDrill 2 3" xfId="35077" xr:uid="{3E5D894E-A62E-41FB-ADF0-700F6A43D770}"/>
    <cellStyle name="SAPBEXfilterDrill 2 4" xfId="34627" xr:uid="{3D1C86BF-A311-4E31-B7ED-F6DE3F4088E5}"/>
    <cellStyle name="SAPBEXfilterDrill 2 5" xfId="34212" xr:uid="{3798A6E2-43BC-4251-837B-B71D26D2DF0F}"/>
    <cellStyle name="SAPBEXfilterDrill 2 6" xfId="33835" xr:uid="{7EDAE0C5-3979-4FB2-860D-D2921C6F5693}"/>
    <cellStyle name="SAPBEXfilterDrill 3" xfId="1177" xr:uid="{CD91F9B3-3711-4CC9-ADEE-CF7E3D544423}"/>
    <cellStyle name="SAPBEXfilterDrill 3 2" xfId="1178" xr:uid="{C6D4F700-9C39-442B-B8E6-B29E1D5EE624}"/>
    <cellStyle name="SAPBEXfilterDrill 3 3" xfId="35043" xr:uid="{93BB0CCD-FF32-410D-BABD-6150519DEFB8}"/>
    <cellStyle name="SAPBEXfilterDrill 4" xfId="1179" xr:uid="{1DB95304-48D4-4C82-8916-2CAF9087AFB5}"/>
    <cellStyle name="SAPBEXfilterDrill 5" xfId="1363" xr:uid="{5D4C1DEB-B8BD-4C4F-80B4-05D7122A7DD9}"/>
    <cellStyle name="SAPBEXfilterDrill 5 10" xfId="16304" xr:uid="{420B6179-8C19-461D-9C81-1D604CE72849}"/>
    <cellStyle name="SAPBEXfilterDrill 5 11" xfId="6832" xr:uid="{28BE51F8-1D72-4151-9918-BF9671F04D53}"/>
    <cellStyle name="SAPBEXfilterDrill 5 12" xfId="8327" xr:uid="{D898120D-F2AD-40D2-A356-3F0FE5C3E0B7}"/>
    <cellStyle name="SAPBEXfilterDrill 5 13" xfId="15907" xr:uid="{0C8F2783-9B26-4C63-A1C6-FD1DE8E0A40E}"/>
    <cellStyle name="SAPBEXfilterDrill 5 14" xfId="17012" xr:uid="{C34E9A81-0F99-4065-9C49-F973A9714CA3}"/>
    <cellStyle name="SAPBEXfilterDrill 5 15" xfId="27225" xr:uid="{2F02EDBD-3EE1-4BDD-B7F1-C91E078F049D}"/>
    <cellStyle name="SAPBEXfilterDrill 5 2" xfId="1771" xr:uid="{D3394BCB-2F20-4A4A-B67C-18E99D8ED24B}"/>
    <cellStyle name="SAPBEXfilterDrill 5 2 10" xfId="16765" xr:uid="{8EE5CB26-5053-4516-8EDD-F83B37550921}"/>
    <cellStyle name="SAPBEXfilterDrill 5 2 11" xfId="20474" xr:uid="{834A5F1D-559D-46C3-BFE1-5740909650BA}"/>
    <cellStyle name="SAPBEXfilterDrill 5 2 12" xfId="24153" xr:uid="{045A78EE-5BF8-4ABA-93A4-E098AC28BC4C}"/>
    <cellStyle name="SAPBEXfilterDrill 5 2 13" xfId="27713" xr:uid="{A507F416-6C50-4873-AE14-DAA9A92537E6}"/>
    <cellStyle name="SAPBEXfilterDrill 5 2 14" xfId="30864" xr:uid="{8BBE28E4-5AB0-43A8-9836-25960764B78A}"/>
    <cellStyle name="SAPBEXfilterDrill 5 2 2" xfId="3014" xr:uid="{B3FCDDEF-F1CE-49D0-9663-04A17443130A}"/>
    <cellStyle name="SAPBEXfilterDrill 5 2 2 2" xfId="10923" xr:uid="{50579E7B-E538-4497-B55A-2676382BEFEA}"/>
    <cellStyle name="SAPBEXfilterDrill 5 2 2 3" xfId="11481" xr:uid="{9C173B5B-D654-4FF7-9E2B-070910460D99}"/>
    <cellStyle name="SAPBEXfilterDrill 5 2 2 4" xfId="17362" xr:uid="{FE58BAC0-8FFF-4917-A8A9-57F42AEF9523}"/>
    <cellStyle name="SAPBEXfilterDrill 5 2 2 5" xfId="21120" xr:uid="{0A9EC6A2-6D1D-465C-9323-D8290CA9C5A7}"/>
    <cellStyle name="SAPBEXfilterDrill 5 2 2 6" xfId="24781" xr:uid="{18AEDDA3-4C2D-43FB-BAEA-C730BF381152}"/>
    <cellStyle name="SAPBEXfilterDrill 5 2 2 7" xfId="28310" xr:uid="{DE1C1440-C5B4-45C0-80B1-4B7B242219CA}"/>
    <cellStyle name="SAPBEXfilterDrill 5 2 2 8" xfId="31596" xr:uid="{8465F59F-36C4-411A-A9F2-24D83471E2C1}"/>
    <cellStyle name="SAPBEXfilterDrill 5 2 3" xfId="3520" xr:uid="{3E482EF7-4D88-40FE-B6A4-A56CB5191D24}"/>
    <cellStyle name="SAPBEXfilterDrill 5 2 3 2" xfId="10072" xr:uid="{48466C6D-8B85-4321-AECE-C076C81D04A2}"/>
    <cellStyle name="SAPBEXfilterDrill 5 2 3 3" xfId="11677" xr:uid="{470D5CC8-CAAB-4223-84C8-105C7D15176E}"/>
    <cellStyle name="SAPBEXfilterDrill 5 2 3 4" xfId="17867" xr:uid="{6E0FC390-394E-468F-BA3B-091C09B8EEF5}"/>
    <cellStyle name="SAPBEXfilterDrill 5 2 3 5" xfId="21623" xr:uid="{9F7C1D41-CE3E-4989-BCF3-77794BF6A905}"/>
    <cellStyle name="SAPBEXfilterDrill 5 2 3 6" xfId="25285" xr:uid="{8EDBA9BA-BEF8-40E1-B83D-2DC50A91BEA7}"/>
    <cellStyle name="SAPBEXfilterDrill 5 2 3 7" xfId="28816" xr:uid="{5497F129-5920-4A97-A2BB-D93B8AE535AA}"/>
    <cellStyle name="SAPBEXfilterDrill 5 2 3 8" xfId="32095" xr:uid="{F38E80AE-F697-4DE5-96D7-D129C6FE453E}"/>
    <cellStyle name="SAPBEXfilterDrill 5 2 4" xfId="3607" xr:uid="{414BB3CC-C092-42E4-8A53-F2F51C2BDD5B}"/>
    <cellStyle name="SAPBEXfilterDrill 5 2 4 2" xfId="9569" xr:uid="{C310EC84-408E-469F-B54D-52F2CFEE5D29}"/>
    <cellStyle name="SAPBEXfilterDrill 5 2 4 3" xfId="15276" xr:uid="{C5AAA837-27E4-4AAA-A54E-CC9E04409DA9}"/>
    <cellStyle name="SAPBEXfilterDrill 5 2 4 4" xfId="17954" xr:uid="{8F6D937C-8062-4237-AB52-42F24D3EC84A}"/>
    <cellStyle name="SAPBEXfilterDrill 5 2 4 5" xfId="21710" xr:uid="{E6175BEA-CE81-4F12-8526-87FE8CD043F7}"/>
    <cellStyle name="SAPBEXfilterDrill 5 2 4 6" xfId="25372" xr:uid="{93826F94-B0A8-49E1-B8B5-DEDC9FB32C94}"/>
    <cellStyle name="SAPBEXfilterDrill 5 2 4 7" xfId="28903" xr:uid="{3CED5C72-E0C3-46EC-A165-281F4C638DB6}"/>
    <cellStyle name="SAPBEXfilterDrill 5 2 4 8" xfId="32180" xr:uid="{31219FD9-2C86-43AB-BFA9-2C60EC3F032D}"/>
    <cellStyle name="SAPBEXfilterDrill 5 2 5" xfId="4042" xr:uid="{6CABBD77-CAAF-4433-9077-2673D76E025B}"/>
    <cellStyle name="SAPBEXfilterDrill 5 2 5 2" xfId="9610" xr:uid="{D7EDD061-B793-4580-9B0F-9828C5CF921A}"/>
    <cellStyle name="SAPBEXfilterDrill 5 2 5 3" xfId="13654" xr:uid="{6BC0E54C-B487-4C2A-99D8-EA02BE6748DB}"/>
    <cellStyle name="SAPBEXfilterDrill 5 2 5 4" xfId="18389" xr:uid="{25FFC653-51E0-4811-A871-1B1ED9F0A233}"/>
    <cellStyle name="SAPBEXfilterDrill 5 2 5 5" xfId="22142" xr:uid="{0E87A42C-FD53-4AAC-A030-D2EAD5D72F74}"/>
    <cellStyle name="SAPBEXfilterDrill 5 2 5 6" xfId="25807" xr:uid="{372BBCA3-4C1D-45E2-B7A9-726648C427A3}"/>
    <cellStyle name="SAPBEXfilterDrill 5 2 5 7" xfId="29338" xr:uid="{77D08BB8-A838-4782-B5FC-75F4DBAF8969}"/>
    <cellStyle name="SAPBEXfilterDrill 5 2 5 8" xfId="32605" xr:uid="{FBCECF8E-7B9B-4609-BAF0-40C0F22521D2}"/>
    <cellStyle name="SAPBEXfilterDrill 5 2 6" xfId="2649" xr:uid="{0E5269A0-4AA1-4039-8380-8EB8BC3B0DE1}"/>
    <cellStyle name="SAPBEXfilterDrill 5 2 6 2" xfId="9353" xr:uid="{3BD2ECF6-FD1A-40F1-A0FC-E126493E5018}"/>
    <cellStyle name="SAPBEXfilterDrill 5 2 6 3" xfId="15210" xr:uid="{2F919B58-49EA-4208-826B-2C32B05EB405}"/>
    <cellStyle name="SAPBEXfilterDrill 5 2 6 4" xfId="15869" xr:uid="{0F8E2F8A-00A6-4C56-8FE8-7713F1538880}"/>
    <cellStyle name="SAPBEXfilterDrill 5 2 6 5" xfId="20756" xr:uid="{5B27D487-7F1C-47A8-AA7D-0D43B5B2CC7D}"/>
    <cellStyle name="SAPBEXfilterDrill 5 2 6 6" xfId="24416" xr:uid="{7B8E7CB5-2DC1-430D-A2FA-EA42A13C70D8}"/>
    <cellStyle name="SAPBEXfilterDrill 5 2 6 7" xfId="27945" xr:uid="{B3C2E7AC-C7EB-467F-BB35-DCFB35C788D2}"/>
    <cellStyle name="SAPBEXfilterDrill 5 2 6 8" xfId="31234" xr:uid="{A120BEA0-E601-40D6-824C-73413AAD3CE5}"/>
    <cellStyle name="SAPBEXfilterDrill 5 2 7" xfId="4838" xr:uid="{DBD1333F-FA45-4750-8638-A4D6B2ACFE54}"/>
    <cellStyle name="SAPBEXfilterDrill 5 2 7 2" xfId="12207" xr:uid="{16553F33-2B13-4DE9-AC87-4BD202CE9E75}"/>
    <cellStyle name="SAPBEXfilterDrill 5 2 7 3" xfId="16824" xr:uid="{4B079158-D0B6-4D76-80C5-C3B5AA05DEC7}"/>
    <cellStyle name="SAPBEXfilterDrill 5 2 7 4" xfId="19185" xr:uid="{CA1ED62B-C6A7-4A82-892B-41D5838B36C2}"/>
    <cellStyle name="SAPBEXfilterDrill 5 2 7 5" xfId="22936" xr:uid="{39BD5FA0-B3F8-4C5F-A0AF-357E43EF8AA7}"/>
    <cellStyle name="SAPBEXfilterDrill 5 2 7 6" xfId="26602" xr:uid="{89C60B78-8131-4FF9-A52D-6817A78BAA7F}"/>
    <cellStyle name="SAPBEXfilterDrill 5 2 7 7" xfId="30134" xr:uid="{9E14A64C-9567-4777-B5F8-1100A70B4BC7}"/>
    <cellStyle name="SAPBEXfilterDrill 5 2 7 8" xfId="33391" xr:uid="{2AB80177-AC8B-4CEE-9729-474E14289D5E}"/>
    <cellStyle name="SAPBEXfilterDrill 5 2 8" xfId="13076" xr:uid="{F946B49B-87CA-4D42-802E-24BD757C4204}"/>
    <cellStyle name="SAPBEXfilterDrill 5 2 9" xfId="15607" xr:uid="{44E29184-72D2-4A04-A6D9-93649C11BBA7}"/>
    <cellStyle name="SAPBEXfilterDrill 5 3" xfId="2626" xr:uid="{D61A90D1-3703-4C01-B4CD-A01038DE84FE}"/>
    <cellStyle name="SAPBEXfilterDrill 5 3 2" xfId="8857" xr:uid="{74AD4319-B164-4433-B7F0-D067E44286EE}"/>
    <cellStyle name="SAPBEXfilterDrill 5 3 3" xfId="14765" xr:uid="{B7B84864-7CD4-42AC-B563-A19F1594AA85}"/>
    <cellStyle name="SAPBEXfilterDrill 5 3 4" xfId="8197" xr:uid="{E1E8C62F-194A-443D-83F5-C0B4E1A3D423}"/>
    <cellStyle name="SAPBEXfilterDrill 5 3 5" xfId="20733" xr:uid="{D143E2D5-EC31-45BC-A9D1-80951CF4B985}"/>
    <cellStyle name="SAPBEXfilterDrill 5 3 6" xfId="24393" xr:uid="{DDAEA6BE-C11A-4064-BBC4-22FCB66A0FD2}"/>
    <cellStyle name="SAPBEXfilterDrill 5 3 7" xfId="27922" xr:uid="{6012542E-A35D-4888-B82C-44614DBF1D48}"/>
    <cellStyle name="SAPBEXfilterDrill 5 3 8" xfId="31212" xr:uid="{04E3B9C4-0358-475B-B98B-747A2D97B4C1}"/>
    <cellStyle name="SAPBEXfilterDrill 5 4" xfId="3133" xr:uid="{2E96BA5F-4052-4840-B217-B634C05B73A1}"/>
    <cellStyle name="SAPBEXfilterDrill 5 4 2" xfId="9637" xr:uid="{1C61E92A-D2BC-47AE-81D5-B2A1D319EAFE}"/>
    <cellStyle name="SAPBEXfilterDrill 5 4 3" xfId="14042" xr:uid="{E5BC26D7-9997-43F3-90BC-F2E3042F20AF}"/>
    <cellStyle name="SAPBEXfilterDrill 5 4 4" xfId="17480" xr:uid="{B6CF8A6C-00DD-4769-ACD1-CAC6ACF126CB}"/>
    <cellStyle name="SAPBEXfilterDrill 5 4 5" xfId="21236" xr:uid="{BD3FA74C-9225-4A78-BF92-0703052AF1C9}"/>
    <cellStyle name="SAPBEXfilterDrill 5 4 6" xfId="24898" xr:uid="{A9C93F66-29FA-41BA-816E-2F0AA218B37C}"/>
    <cellStyle name="SAPBEXfilterDrill 5 4 7" xfId="28429" xr:uid="{CD7F92E2-554E-4F5C-A9C6-D596B70856A3}"/>
    <cellStyle name="SAPBEXfilterDrill 5 4 8" xfId="31711" xr:uid="{F14F380F-2EED-4C54-9041-4F6A847B713C}"/>
    <cellStyle name="SAPBEXfilterDrill 5 5" xfId="3700" xr:uid="{69CB41FD-37C2-4524-AE44-33017FC1472E}"/>
    <cellStyle name="SAPBEXfilterDrill 5 5 2" xfId="10321" xr:uid="{C4733115-B93F-4B66-857E-976AAF886CDC}"/>
    <cellStyle name="SAPBEXfilterDrill 5 5 3" xfId="13074" xr:uid="{77454814-E761-47E0-9159-7CC893711B38}"/>
    <cellStyle name="SAPBEXfilterDrill 5 5 4" xfId="18047" xr:uid="{CB9FCF87-0744-4D06-82A1-0A5A18B87F72}"/>
    <cellStyle name="SAPBEXfilterDrill 5 5 5" xfId="21803" xr:uid="{39A6EA5B-D1D2-47C7-93F5-FCFCA28D7753}"/>
    <cellStyle name="SAPBEXfilterDrill 5 5 6" xfId="25465" xr:uid="{688BA941-2277-46BE-8413-C64061F2B822}"/>
    <cellStyle name="SAPBEXfilterDrill 5 5 7" xfId="28996" xr:uid="{3E3B3EFA-A751-4EE9-90A1-CC5A3035D459}"/>
    <cellStyle name="SAPBEXfilterDrill 5 5 8" xfId="32273" xr:uid="{5041A99B-C1F9-4A43-8F00-BFC9E13BD8B1}"/>
    <cellStyle name="SAPBEXfilterDrill 5 6" xfId="3197" xr:uid="{83895A2D-2C75-47DF-817D-1D906F8344F0}"/>
    <cellStyle name="SAPBEXfilterDrill 5 6 2" xfId="11253" xr:uid="{CBA196F2-A676-4292-B53A-26DE74F9776B}"/>
    <cellStyle name="SAPBEXfilterDrill 5 6 3" xfId="15543" xr:uid="{3B28C108-0F33-4233-9A41-89DA9CE8CD85}"/>
    <cellStyle name="SAPBEXfilterDrill 5 6 4" xfId="17544" xr:uid="{7004E415-F76D-41DC-B1A9-9244DABCA1DD}"/>
    <cellStyle name="SAPBEXfilterDrill 5 6 5" xfId="21300" xr:uid="{CB6E44C8-DD3D-4D25-AB01-E9A34A7732D9}"/>
    <cellStyle name="SAPBEXfilterDrill 5 6 6" xfId="24962" xr:uid="{BF5B8218-760E-4C7C-9FE5-B6D235BB9BDF}"/>
    <cellStyle name="SAPBEXfilterDrill 5 6 7" xfId="28493" xr:uid="{EBDD1E96-D66E-4E6E-AAAE-39EE23F80505}"/>
    <cellStyle name="SAPBEXfilterDrill 5 6 8" xfId="31773" xr:uid="{69868983-E4CC-4886-92BE-EEE4EA767BAC}"/>
    <cellStyle name="SAPBEXfilterDrill 5 7" xfId="3556" xr:uid="{6223B172-7D63-4ECD-B277-344739A9D894}"/>
    <cellStyle name="SAPBEXfilterDrill 5 7 2" xfId="10562" xr:uid="{03DD3B7D-DDBD-472C-975C-55D1B0973052}"/>
    <cellStyle name="SAPBEXfilterDrill 5 7 3" xfId="16615" xr:uid="{2A1A2AD3-DAF1-410A-AD4F-E88736AC54D5}"/>
    <cellStyle name="SAPBEXfilterDrill 5 7 4" xfId="17903" xr:uid="{CCD592B8-20AA-4D40-91A1-FAB7145ABE43}"/>
    <cellStyle name="SAPBEXfilterDrill 5 7 5" xfId="21659" xr:uid="{9DBCC1EE-CC8B-46CC-BF6C-A679438F7677}"/>
    <cellStyle name="SAPBEXfilterDrill 5 7 6" xfId="25321" xr:uid="{73063646-AF44-48DE-A66E-33CF1DCF6C2F}"/>
    <cellStyle name="SAPBEXfilterDrill 5 7 7" xfId="28852" xr:uid="{1C3B74B7-A9E4-4465-9107-E87E7C905CA1}"/>
    <cellStyle name="SAPBEXfilterDrill 5 7 8" xfId="32131" xr:uid="{DD3E3FA5-F6C3-4453-9B81-8719339257D6}"/>
    <cellStyle name="SAPBEXfilterDrill 5 8" xfId="4101" xr:uid="{7FD2C501-A2CB-4ED4-92E0-1573A080232C}"/>
    <cellStyle name="SAPBEXfilterDrill 5 8 2" xfId="7071" xr:uid="{2AC65923-17EB-4D93-8DB5-753DDB210CAC}"/>
    <cellStyle name="SAPBEXfilterDrill 5 8 3" xfId="16742" xr:uid="{CFC44C5B-1DE4-4BAC-8892-743FD8B9EE71}"/>
    <cellStyle name="SAPBEXfilterDrill 5 8 4" xfId="18448" xr:uid="{D7EA6EE9-A796-4B9B-9AE0-2BF23D5D921B}"/>
    <cellStyle name="SAPBEXfilterDrill 5 8 5" xfId="22201" xr:uid="{39F02D09-5499-45AE-8AB8-DB54DD09DFBE}"/>
    <cellStyle name="SAPBEXfilterDrill 5 8 6" xfId="25866" xr:uid="{47A26554-C966-4F82-9435-C04288E8B036}"/>
    <cellStyle name="SAPBEXfilterDrill 5 8 7" xfId="29397" xr:uid="{615D2003-5335-4C05-8A2E-F35D31F9B9FD}"/>
    <cellStyle name="SAPBEXfilterDrill 5 8 8" xfId="32664" xr:uid="{8D64E1DA-035E-4CA9-9B10-85D54A269AE4}"/>
    <cellStyle name="SAPBEXfilterDrill 5 9" xfId="11357" xr:uid="{9D87B811-F82A-45F9-91FD-F55156FD1863}"/>
    <cellStyle name="SAPBEXfilterDrill 6" xfId="1387" xr:uid="{4FD3B72F-D0DA-4DDF-B038-30A30988CD5B}"/>
    <cellStyle name="SAPBEXfilterDrill 7" xfId="1458" xr:uid="{A407D4B6-5B91-4E25-8EAF-722EAF63E391}"/>
    <cellStyle name="SAPBEXfilterDrill 8" xfId="680" xr:uid="{9E8962D9-B38F-41D3-B05D-FE81908C1246}"/>
    <cellStyle name="SAPBEXfilterDrill 8 10" xfId="13865" xr:uid="{9D3F2C99-DEB7-4E40-8970-9769C749E991}"/>
    <cellStyle name="SAPBEXfilterDrill 8 11" xfId="14303" xr:uid="{227B2306-84CF-491E-8054-958B10FAFB6C}"/>
    <cellStyle name="SAPBEXfilterDrill 8 12" xfId="20186" xr:uid="{D959A9F7-0D10-4AF5-A83B-D183900EAE99}"/>
    <cellStyle name="SAPBEXfilterDrill 8 13" xfId="23920" xr:uid="{E83E0066-982B-415A-BEF9-5F650E34CAB6}"/>
    <cellStyle name="SAPBEXfilterDrill 8 14" xfId="27481" xr:uid="{F578BA88-E8CC-4E80-AC3C-2F1204ABF5DD}"/>
    <cellStyle name="SAPBEXfilterDrill 8 15" xfId="30702" xr:uid="{32B2DA3B-4E1D-4ACF-ADDB-24E1F0E131FB}"/>
    <cellStyle name="SAPBEXfilterDrill 8 2" xfId="1592" xr:uid="{70DCC6AF-70EC-4505-8B5E-FD06D437624C}"/>
    <cellStyle name="SAPBEXfilterDrill 8 2 10" xfId="7485" xr:uid="{60EAA690-4577-4798-B6F7-EE00E42E230D}"/>
    <cellStyle name="SAPBEXfilterDrill 8 2 11" xfId="19609" xr:uid="{CFA543F1-C707-41E1-9D29-B186C74FC514}"/>
    <cellStyle name="SAPBEXfilterDrill 8 2 12" xfId="19907" xr:uid="{0623D1D9-0EAD-4048-B488-F8B07A4D7BBE}"/>
    <cellStyle name="SAPBEXfilterDrill 8 2 13" xfId="23674" xr:uid="{3F8885B5-9B84-4E58-9FF4-E788AFA04886}"/>
    <cellStyle name="SAPBEXfilterDrill 8 2 14" xfId="30528" xr:uid="{032ECDE2-C83E-4211-9958-341D5537ACEB}"/>
    <cellStyle name="SAPBEXfilterDrill 8 2 2" xfId="2835" xr:uid="{512372E6-E629-444E-A27B-A5B74EB6F237}"/>
    <cellStyle name="SAPBEXfilterDrill 8 2 2 2" xfId="9909" xr:uid="{276947C2-4ACE-496D-A952-CA098A5589A3}"/>
    <cellStyle name="SAPBEXfilterDrill 8 2 2 3" xfId="11996" xr:uid="{884E5036-D39E-42BC-B4E7-D0A70A96874F}"/>
    <cellStyle name="SAPBEXfilterDrill 8 2 2 4" xfId="17183" xr:uid="{9BB87D34-5FD0-4F82-9249-EF828C14788A}"/>
    <cellStyle name="SAPBEXfilterDrill 8 2 2 5" xfId="20941" xr:uid="{CEFAEC54-048F-49EB-87A3-A45F5F46BD0E}"/>
    <cellStyle name="SAPBEXfilterDrill 8 2 2 6" xfId="24602" xr:uid="{12FF3913-2ABD-4533-9E27-7B5C836B8865}"/>
    <cellStyle name="SAPBEXfilterDrill 8 2 2 7" xfId="28131" xr:uid="{883D2A84-4DC3-4BDE-8DE0-D811BA8BCA7B}"/>
    <cellStyle name="SAPBEXfilterDrill 8 2 2 8" xfId="31417" xr:uid="{A8605FC8-408C-4957-8E6C-F4480822168A}"/>
    <cellStyle name="SAPBEXfilterDrill 8 2 3" xfId="3341" xr:uid="{5768151C-E82B-4792-AC56-597EE9F797B3}"/>
    <cellStyle name="SAPBEXfilterDrill 8 2 3 2" xfId="9977" xr:uid="{CCA2F182-4159-4E95-945C-5084EBB3AB46}"/>
    <cellStyle name="SAPBEXfilterDrill 8 2 3 3" xfId="11532" xr:uid="{0F594A21-EE84-41B0-9AC8-3DC6ACDE0652}"/>
    <cellStyle name="SAPBEXfilterDrill 8 2 3 4" xfId="17688" xr:uid="{56DFD84A-B192-4D4F-BEDF-9ED1D8741681}"/>
    <cellStyle name="SAPBEXfilterDrill 8 2 3 5" xfId="21444" xr:uid="{B5C6B5D2-EA9D-40B0-9D42-842ADB579F49}"/>
    <cellStyle name="SAPBEXfilterDrill 8 2 3 6" xfId="25106" xr:uid="{4FA3F493-E6BC-49B3-A644-4D831EC3E389}"/>
    <cellStyle name="SAPBEXfilterDrill 8 2 3 7" xfId="28637" xr:uid="{A17D582A-15C0-4863-B021-DAC071BD47DE}"/>
    <cellStyle name="SAPBEXfilterDrill 8 2 3 8" xfId="31916" xr:uid="{46D806AC-3DA1-48D9-9FCE-3FF4ECA7B4E2}"/>
    <cellStyle name="SAPBEXfilterDrill 8 2 4" xfId="2365" xr:uid="{2A2D895C-F70E-455C-8E83-FB0168919931}"/>
    <cellStyle name="SAPBEXfilterDrill 8 2 4 2" xfId="9351" xr:uid="{A74E5790-675D-440C-AF07-EE0E877B61B0}"/>
    <cellStyle name="SAPBEXfilterDrill 8 2 4 3" xfId="13437" xr:uid="{F011C3B5-C3DB-47B7-B969-30863A956EF9}"/>
    <cellStyle name="SAPBEXfilterDrill 8 2 4 4" xfId="14351" xr:uid="{625B5551-D0B7-418F-BA7A-8F64EB0E56AE}"/>
    <cellStyle name="SAPBEXfilterDrill 8 2 4 5" xfId="7575" xr:uid="{EE446E54-2A5A-41C3-85E7-939AC0E2D08B}"/>
    <cellStyle name="SAPBEXfilterDrill 8 2 4 6" xfId="16501" xr:uid="{508EFD33-BC5F-45DB-AFB7-C140C7F2B5A2}"/>
    <cellStyle name="SAPBEXfilterDrill 8 2 4 7" xfId="23826" xr:uid="{78A332C0-C478-4AD9-94D6-1F9AE85E9894}"/>
    <cellStyle name="SAPBEXfilterDrill 8 2 4 8" xfId="30331" xr:uid="{4EB96D05-9B72-4816-B6F4-B56AFC9F5589}"/>
    <cellStyle name="SAPBEXfilterDrill 8 2 5" xfId="3900" xr:uid="{C7154BF0-E12E-4721-8ACE-53DF746D629B}"/>
    <cellStyle name="SAPBEXfilterDrill 8 2 5 2" xfId="7862" xr:uid="{E254CED6-7E53-40B7-85E1-7C132AF987C7}"/>
    <cellStyle name="SAPBEXfilterDrill 8 2 5 3" xfId="10068" xr:uid="{198EA657-055D-4142-AE9A-590344F7FE57}"/>
    <cellStyle name="SAPBEXfilterDrill 8 2 5 4" xfId="18247" xr:uid="{AF739023-AA9A-43B2-B4E0-8A7FA0F39AD8}"/>
    <cellStyle name="SAPBEXfilterDrill 8 2 5 5" xfId="22000" xr:uid="{FFDCA183-AA91-4788-AE11-640F6EA23990}"/>
    <cellStyle name="SAPBEXfilterDrill 8 2 5 6" xfId="25665" xr:uid="{380C2819-770D-4F8C-85C3-AB02358BACE7}"/>
    <cellStyle name="SAPBEXfilterDrill 8 2 5 7" xfId="29196" xr:uid="{19467682-8153-43A6-9CC9-300F9B42BB64}"/>
    <cellStyle name="SAPBEXfilterDrill 8 2 5 8" xfId="32465" xr:uid="{374F3B83-C0D3-48CE-8600-142EA80DD54B}"/>
    <cellStyle name="SAPBEXfilterDrill 8 2 6" xfId="4539" xr:uid="{B71D193B-A324-4CC4-9309-117931DDD404}"/>
    <cellStyle name="SAPBEXfilterDrill 8 2 6 2" xfId="12493" xr:uid="{0FB0A3D8-E38D-4CF4-B81D-469DB1F84442}"/>
    <cellStyle name="SAPBEXfilterDrill 8 2 6 3" xfId="8261" xr:uid="{509DD4C0-E433-46EB-8022-2C7BB5DD1A02}"/>
    <cellStyle name="SAPBEXfilterDrill 8 2 6 4" xfId="18886" xr:uid="{22582854-750A-4404-8D23-87497BB6208B}"/>
    <cellStyle name="SAPBEXfilterDrill 8 2 6 5" xfId="22638" xr:uid="{2D80DAA0-2C73-4799-9878-7F54A75411FE}"/>
    <cellStyle name="SAPBEXfilterDrill 8 2 6 6" xfId="26303" xr:uid="{8D3CA01E-E415-4E2F-B30B-1391545E3AC5}"/>
    <cellStyle name="SAPBEXfilterDrill 8 2 6 7" xfId="29835" xr:uid="{3D0185D1-F497-460E-90DF-8FA72225AF99}"/>
    <cellStyle name="SAPBEXfilterDrill 8 2 6 8" xfId="33096" xr:uid="{E28EB2BA-96A6-4CF0-A77B-93CBE2A9102C}"/>
    <cellStyle name="SAPBEXfilterDrill 8 2 7" xfId="4864" xr:uid="{780C8386-53CA-4489-A5FE-5875EA5DFB98}"/>
    <cellStyle name="SAPBEXfilterDrill 8 2 7 2" xfId="12181" xr:uid="{2165EF9E-3B4B-4B1E-ADD8-7E4F4F649BE1}"/>
    <cellStyle name="SAPBEXfilterDrill 8 2 7 3" xfId="15845" xr:uid="{72ED50EE-C5B7-4D47-83A8-9D4A4237E97D}"/>
    <cellStyle name="SAPBEXfilterDrill 8 2 7 4" xfId="19211" xr:uid="{38939901-E02C-470C-A74F-D5C9D70A0659}"/>
    <cellStyle name="SAPBEXfilterDrill 8 2 7 5" xfId="22962" xr:uid="{B9DC39C6-C657-4E23-87B5-C4E5D8F7FDF2}"/>
    <cellStyle name="SAPBEXfilterDrill 8 2 7 6" xfId="26628" xr:uid="{6B8C65EF-C18D-44CC-B7A7-ED5F9B31EB3D}"/>
    <cellStyle name="SAPBEXfilterDrill 8 2 7 7" xfId="30160" xr:uid="{5971BD2B-495F-493C-8335-AB5EE83DBF74}"/>
    <cellStyle name="SAPBEXfilterDrill 8 2 7 8" xfId="33416" xr:uid="{06C64282-5B7D-4A0F-A2BF-C0362711430F}"/>
    <cellStyle name="SAPBEXfilterDrill 8 2 8" xfId="9243" xr:uid="{211EFA4D-3E37-49CE-B37F-B0B4579A5D83}"/>
    <cellStyle name="SAPBEXfilterDrill 8 2 9" xfId="14344" xr:uid="{C6D2E4E4-5FB9-48AE-B600-2EFDB7E5334F}"/>
    <cellStyle name="SAPBEXfilterDrill 8 3" xfId="2013" xr:uid="{0B5D9827-BFB4-4E77-9FCE-AD76AACA498D}"/>
    <cellStyle name="SAPBEXfilterDrill 8 3 2" xfId="7970" xr:uid="{51A7DDB1-2CE0-4ED5-AA27-6F5ABACDAA75}"/>
    <cellStyle name="SAPBEXfilterDrill 8 3 3" xfId="15238" xr:uid="{1A5EB5BA-E0E2-4853-B02A-1141020B4A82}"/>
    <cellStyle name="SAPBEXfilterDrill 8 3 4" xfId="10022" xr:uid="{2A059ED2-88AB-487A-9FAA-BB22F568DE02}"/>
    <cellStyle name="SAPBEXfilterDrill 8 3 5" xfId="15001" xr:uid="{44CFBAD9-DBB2-41CE-8991-9A18448E78B4}"/>
    <cellStyle name="SAPBEXfilterDrill 8 3 6" xfId="19998" xr:uid="{7470341C-9C34-4C81-9520-5D281F0ADEE8}"/>
    <cellStyle name="SAPBEXfilterDrill 8 3 7" xfId="23747" xr:uid="{DC233431-4B6C-44CD-B620-7E40567ED82F}"/>
    <cellStyle name="SAPBEXfilterDrill 8 3 8" xfId="27347" xr:uid="{19641150-9EBE-445B-B00D-7306FE54D312}"/>
    <cellStyle name="SAPBEXfilterDrill 8 4" xfId="2345" xr:uid="{39229F13-4E30-4C36-B8F4-45AE472FD811}"/>
    <cellStyle name="SAPBEXfilterDrill 8 4 2" xfId="10908" xr:uid="{E79BE924-2B4A-4EC3-8680-86A05D41AAC3}"/>
    <cellStyle name="SAPBEXfilterDrill 8 4 3" xfId="12110" xr:uid="{2A243853-95E4-4682-BCF7-58B9C3CCA02C}"/>
    <cellStyle name="SAPBEXfilterDrill 8 4 4" xfId="13492" xr:uid="{699CCD03-936E-4327-9572-6229F777B422}"/>
    <cellStyle name="SAPBEXfilterDrill 8 4 5" xfId="14324" xr:uid="{046AAF45-796E-4F34-BB5F-78ED4B7715AD}"/>
    <cellStyle name="SAPBEXfilterDrill 8 4 6" xfId="20141" xr:uid="{19305038-26C9-4C19-BE2B-35652C61FD62}"/>
    <cellStyle name="SAPBEXfilterDrill 8 4 7" xfId="20224" xr:uid="{6D8496D8-C458-4056-BAE6-827D635D25E9}"/>
    <cellStyle name="SAPBEXfilterDrill 8 4 8" xfId="30348" xr:uid="{FF221C8E-0817-4E77-91B7-E5A545A681BA}"/>
    <cellStyle name="SAPBEXfilterDrill 8 5" xfId="3644" xr:uid="{70CFC57E-E19E-475F-988A-5A6B656D056F}"/>
    <cellStyle name="SAPBEXfilterDrill 8 5 2" xfId="9358" xr:uid="{904EAD76-3873-445E-91F8-6D96A4AC064D}"/>
    <cellStyle name="SAPBEXfilterDrill 8 5 3" xfId="9767" xr:uid="{937F5412-D5ED-491A-8E84-5AD7F8388B0F}"/>
    <cellStyle name="SAPBEXfilterDrill 8 5 4" xfId="17991" xr:uid="{1F7E94C6-B564-4837-83AB-AD5AFC97655B}"/>
    <cellStyle name="SAPBEXfilterDrill 8 5 5" xfId="21747" xr:uid="{1D193865-1E99-45F3-A181-733835EF9755}"/>
    <cellStyle name="SAPBEXfilterDrill 8 5 6" xfId="25409" xr:uid="{83A1C9D9-7CE6-4655-98B9-4FEC39C32ABB}"/>
    <cellStyle name="SAPBEXfilterDrill 8 5 7" xfId="28940" xr:uid="{77C552EF-B78B-4BAD-A09B-5F276E23BCAD}"/>
    <cellStyle name="SAPBEXfilterDrill 8 5 8" xfId="32217" xr:uid="{64A039DE-9BDC-4017-8E6F-009BB530F1AB}"/>
    <cellStyle name="SAPBEXfilterDrill 8 6" xfId="3912" xr:uid="{C7723BCD-3051-4266-AD81-8C9D38D00F75}"/>
    <cellStyle name="SAPBEXfilterDrill 8 6 2" xfId="7859" xr:uid="{A41EBB77-FFF2-49DC-BE17-967CE9DA6F3C}"/>
    <cellStyle name="SAPBEXfilterDrill 8 6 3" xfId="11549" xr:uid="{CE4C2035-DA46-4B58-A917-625D211CC408}"/>
    <cellStyle name="SAPBEXfilterDrill 8 6 4" xfId="18259" xr:uid="{DFF31EF2-FD97-4EBB-99ED-93ABF9EA59B7}"/>
    <cellStyle name="SAPBEXfilterDrill 8 6 5" xfId="22012" xr:uid="{324B717A-D933-46EF-818F-D7B52C7DE5BD}"/>
    <cellStyle name="SAPBEXfilterDrill 8 6 6" xfId="25677" xr:uid="{C25F9BAD-32ED-49DE-9355-C03FD4B4A5FC}"/>
    <cellStyle name="SAPBEXfilterDrill 8 6 7" xfId="29208" xr:uid="{B5A39CA4-EE12-417A-A187-3B4527AB9C03}"/>
    <cellStyle name="SAPBEXfilterDrill 8 6 8" xfId="32477" xr:uid="{B23677C8-890E-43CA-8EB5-4D0B7E0D3C58}"/>
    <cellStyle name="SAPBEXfilterDrill 8 7" xfId="3651" xr:uid="{28809D0D-DFE9-4BB9-91C0-234C5A916A51}"/>
    <cellStyle name="SAPBEXfilterDrill 8 7 2" xfId="9616" xr:uid="{63A66076-FF0C-46BD-933C-F0A9629353EF}"/>
    <cellStyle name="SAPBEXfilterDrill 8 7 3" xfId="13790" xr:uid="{ECB6A2D4-FBF5-4931-9F28-9FB66738392A}"/>
    <cellStyle name="SAPBEXfilterDrill 8 7 4" xfId="17998" xr:uid="{87F46648-ECA5-405D-94C8-67EF5F90AF31}"/>
    <cellStyle name="SAPBEXfilterDrill 8 7 5" xfId="21754" xr:uid="{BAB82E1F-030D-431C-987B-8E290E748A8D}"/>
    <cellStyle name="SAPBEXfilterDrill 8 7 6" xfId="25416" xr:uid="{D78502A0-44C0-404A-BC2D-53E9E3D8B4CC}"/>
    <cellStyle name="SAPBEXfilterDrill 8 7 7" xfId="28947" xr:uid="{8362F678-BC4D-44BB-9820-C4AEA70AED0A}"/>
    <cellStyle name="SAPBEXfilterDrill 8 7 8" xfId="32224" xr:uid="{89A902BD-257C-4E9E-A6C3-D8D7E46BA642}"/>
    <cellStyle name="SAPBEXfilterDrill 8 8" xfId="4126" xr:uid="{EA3D665E-00A3-4F83-8962-13083A38CF0E}"/>
    <cellStyle name="SAPBEXfilterDrill 8 8 2" xfId="7135" xr:uid="{5B27B6C0-806B-4B2A-8D14-94A0D26F6413}"/>
    <cellStyle name="SAPBEXfilterDrill 8 8 3" xfId="11694" xr:uid="{4EC94946-B96B-4308-8A5A-3998EF9E54E4}"/>
    <cellStyle name="SAPBEXfilterDrill 8 8 4" xfId="18473" xr:uid="{4FA22977-BC5B-4633-864E-E8B2A4382732}"/>
    <cellStyle name="SAPBEXfilterDrill 8 8 5" xfId="22226" xr:uid="{E0A8BA22-CE35-4733-97DE-3E35051087DC}"/>
    <cellStyle name="SAPBEXfilterDrill 8 8 6" xfId="25891" xr:uid="{29CD8C3B-77A3-40ED-BFB1-E2F1A37732B5}"/>
    <cellStyle name="SAPBEXfilterDrill 8 8 7" xfId="29422" xr:uid="{8CC65372-8F59-4B99-9AE2-9387F085390E}"/>
    <cellStyle name="SAPBEXfilterDrill 8 8 8" xfId="32689" xr:uid="{5DDEC223-9C75-4617-8ABF-59C788DD5594}"/>
    <cellStyle name="SAPBEXfilterDrill 8 9" xfId="9400" xr:uid="{1B6400B4-B68E-470C-9E48-8714980AC0D3}"/>
    <cellStyle name="SAPBEXfilterDrill 9" xfId="6365" xr:uid="{1AC02FDA-743C-4200-9421-C4D95A2C1339}"/>
    <cellStyle name="SAPBEXfilterDrill 9 2" xfId="13263" xr:uid="{EEA3474F-61F1-4E81-943B-94FEE5FE12A0}"/>
    <cellStyle name="SAPBEXfilterDrill 9 3" xfId="15930" xr:uid="{F9D80288-BACA-4873-9A08-CABF4CBB3AF1}"/>
    <cellStyle name="SAPBEXfilterDrill 9 4" xfId="20610" xr:uid="{C711DC36-03FD-4697-A50B-3C3982DB1D02}"/>
    <cellStyle name="SAPBEXfilterDrill 9 5" xfId="24290" xr:uid="{0D5401DC-7175-4D17-8122-86F5191C806C}"/>
    <cellStyle name="SAPBEXfilterDrill 9 6" xfId="27809" xr:uid="{5ACB1BDB-327F-4D33-B0E6-37C78774A630}"/>
    <cellStyle name="SAPBEXfilterDrill 9 7" xfId="31026" xr:uid="{B31321D5-D366-4632-BDFC-1AD4DA1EC32F}"/>
    <cellStyle name="SAPBEXfilterDrill 9 8" xfId="33629" xr:uid="{B3D00BAF-1D91-43AC-9FCE-595B135C6C42}"/>
    <cellStyle name="SAPBEXfilterDrill_East 1415 Budget model v1" xfId="1180" xr:uid="{DECABC60-3B9A-4745-A3F4-5D6A63145D1E}"/>
    <cellStyle name="SAPBEXfilterItem" xfId="485" xr:uid="{11780C49-26C8-40D7-B962-A12FEBA215AB}"/>
    <cellStyle name="SAPBEXfilterItem 2" xfId="1181" xr:uid="{C30CEBE7-7152-4E08-9979-E2C0BD4781CB}"/>
    <cellStyle name="SAPBEXfilterItem 2 2" xfId="1182" xr:uid="{8478E789-707A-4C4F-9F20-06832743AC1B}"/>
    <cellStyle name="SAPBEXfilterItem 2 2 2" xfId="34844" xr:uid="{71477230-AE23-4588-B243-E7A49F5D7964}"/>
    <cellStyle name="SAPBEXfilterItem 2 3" xfId="35078" xr:uid="{CA4DE814-4040-485A-A849-64CB8033717D}"/>
    <cellStyle name="SAPBEXfilterItem 2 4" xfId="34628" xr:uid="{4CEBE78C-F58E-43A9-B147-819235C6B46A}"/>
    <cellStyle name="SAPBEXfilterItem 2 5" xfId="34213" xr:uid="{70D646E8-9505-4423-9A78-53CBB08F3FE3}"/>
    <cellStyle name="SAPBEXfilterItem 2 6" xfId="33836" xr:uid="{A5921147-2497-4A03-A0F4-125289071958}"/>
    <cellStyle name="SAPBEXfilterItem 3" xfId="1183" xr:uid="{4D59E107-C49F-4C4E-9638-5DF06D6DB240}"/>
    <cellStyle name="SAPBEXfilterItem 3 2" xfId="1184" xr:uid="{A2160500-F3C7-47BD-B166-1072810C2ACA}"/>
    <cellStyle name="SAPBEXfilterItem 3 3" xfId="35167" xr:uid="{36328C22-AFE2-4504-AB40-A43F7F4E277C}"/>
    <cellStyle name="SAPBEXfilterItem 4" xfId="1388" xr:uid="{C76559C4-D8EC-4C88-B349-AF9262623E6D}"/>
    <cellStyle name="SAPBEXfilterItem 5" xfId="1457" xr:uid="{16581611-587A-479A-BCEE-44D90FC5A31A}"/>
    <cellStyle name="SAPBEXfilterItem 6" xfId="1476" xr:uid="{432B9508-CEBF-4930-BB33-67EB4FF35DD4}"/>
    <cellStyle name="SAPBEXfilterItem 6 10" xfId="9849" xr:uid="{470A35D0-4840-45A6-913B-B34EAEA91F4A}"/>
    <cellStyle name="SAPBEXfilterItem 6 11" xfId="11093" xr:uid="{EA8114E5-1325-4867-8844-9A61479E810C}"/>
    <cellStyle name="SAPBEXfilterItem 6 12" xfId="15010" xr:uid="{D2883FE2-7316-4B9B-ABCD-AF380FDC8FA7}"/>
    <cellStyle name="SAPBEXfilterItem 6 13" xfId="19872" xr:uid="{9E24A0F0-78B2-4AD6-9134-4D8EA749024D}"/>
    <cellStyle name="SAPBEXfilterItem 6 14" xfId="23628" xr:uid="{18190B07-FADA-44EB-BC4F-F5BC8DA062A5}"/>
    <cellStyle name="SAPBEXfilterItem 6 15" xfId="27234" xr:uid="{7FAEAF63-2661-4D8F-A539-6A8860DF70FA}"/>
    <cellStyle name="SAPBEXfilterItem 6 2" xfId="1784" xr:uid="{3E4CA78E-9EC5-4702-A8D9-D48D6561CADA}"/>
    <cellStyle name="SAPBEXfilterItem 6 2 10" xfId="14855" xr:uid="{433B314E-AFC2-46CD-82D9-4A6E59894662}"/>
    <cellStyle name="SAPBEXfilterItem 6 2 11" xfId="19544" xr:uid="{3A3620B9-9A37-4083-8114-031A911A235D}"/>
    <cellStyle name="SAPBEXfilterItem 6 2 12" xfId="24126" xr:uid="{E66059CF-A0A5-46C0-9017-9710E5C12EAD}"/>
    <cellStyle name="SAPBEXfilterItem 6 2 13" xfId="23690" xr:uid="{B5B58E37-A088-4DF7-9DCD-EAF2F384867D}"/>
    <cellStyle name="SAPBEXfilterItem 6 2 14" xfId="30433" xr:uid="{72945A0D-B210-4A0D-8859-8600BF3DD6DC}"/>
    <cellStyle name="SAPBEXfilterItem 6 2 2" xfId="3027" xr:uid="{1411D12C-2001-483C-8DAC-977535D2FC51}"/>
    <cellStyle name="SAPBEXfilterItem 6 2 2 2" xfId="11502" xr:uid="{A98425FF-D167-4720-BB85-101754148923}"/>
    <cellStyle name="SAPBEXfilterItem 6 2 2 3" xfId="16163" xr:uid="{F448769B-E2EB-415E-A553-6981E4C1022B}"/>
    <cellStyle name="SAPBEXfilterItem 6 2 2 4" xfId="17375" xr:uid="{5D1B0D7B-9E96-46C0-A60B-BC9ECD405C80}"/>
    <cellStyle name="SAPBEXfilterItem 6 2 2 5" xfId="21133" xr:uid="{E7BD6A1E-C439-42E3-B0C9-37E4CB918C6D}"/>
    <cellStyle name="SAPBEXfilterItem 6 2 2 6" xfId="24794" xr:uid="{696391E5-03BC-41C5-8933-42047EFE12A7}"/>
    <cellStyle name="SAPBEXfilterItem 6 2 2 7" xfId="28323" xr:uid="{B257703A-6943-4CDB-9C2D-5D26EDC8D09E}"/>
    <cellStyle name="SAPBEXfilterItem 6 2 2 8" xfId="31609" xr:uid="{816FEAFB-5276-4F92-B261-305CB5C8306D}"/>
    <cellStyle name="SAPBEXfilterItem 6 2 3" xfId="3533" xr:uid="{E7A58EAD-2AE6-4EEA-B705-579B209EC3BA}"/>
    <cellStyle name="SAPBEXfilterItem 6 2 3 2" xfId="11176" xr:uid="{5D576816-89A0-4921-8004-8A0DC0C063C3}"/>
    <cellStyle name="SAPBEXfilterItem 6 2 3 3" xfId="16458" xr:uid="{2FD86539-063D-4DFE-A8D6-ECBBDCE40DB1}"/>
    <cellStyle name="SAPBEXfilterItem 6 2 3 4" xfId="17880" xr:uid="{2049BE8A-A950-453B-BCA2-7B2A728CA1EB}"/>
    <cellStyle name="SAPBEXfilterItem 6 2 3 5" xfId="21636" xr:uid="{7EDFD6B8-8060-449F-82BB-BF16898CF205}"/>
    <cellStyle name="SAPBEXfilterItem 6 2 3 6" xfId="25298" xr:uid="{B645D36D-153F-4A9A-AD2C-D9256108A98E}"/>
    <cellStyle name="SAPBEXfilterItem 6 2 3 7" xfId="28829" xr:uid="{E203B9BE-FCE2-4000-9BD5-E98AAEC2863E}"/>
    <cellStyle name="SAPBEXfilterItem 6 2 3 8" xfId="32108" xr:uid="{CE678414-BBEF-49FA-9C58-14082CDF0325}"/>
    <cellStyle name="SAPBEXfilterItem 6 2 4" xfId="2191" xr:uid="{AD0152C9-1005-4CB0-B107-3A1F3693CF8A}"/>
    <cellStyle name="SAPBEXfilterItem 6 2 4 2" xfId="9477" xr:uid="{0DA6F707-02CE-459F-811E-DEB4ACDA7335}"/>
    <cellStyle name="SAPBEXfilterItem 6 2 4 3" xfId="14395" xr:uid="{274EC4D5-BEFC-4435-A1C1-72FC7D9CA467}"/>
    <cellStyle name="SAPBEXfilterItem 6 2 4 4" xfId="13789" xr:uid="{69EB3355-FEB7-405C-946E-7748DA396842}"/>
    <cellStyle name="SAPBEXfilterItem 6 2 4 5" xfId="15987" xr:uid="{6C50317F-747E-47D4-B9DE-C829D297478E}"/>
    <cellStyle name="SAPBEXfilterItem 6 2 4 6" xfId="16529" xr:uid="{08FD8D9E-96CB-438D-BA1A-7E0B9D4C649E}"/>
    <cellStyle name="SAPBEXfilterItem 6 2 4 7" xfId="26872" xr:uid="{FD9BA7D4-A644-428C-94F4-24F976CA8D65}"/>
    <cellStyle name="SAPBEXfilterItem 6 2 4 8" xfId="8426" xr:uid="{3598F29E-2FC8-46B6-9CDA-F69802FA7338}"/>
    <cellStyle name="SAPBEXfilterItem 6 2 5" xfId="3886" xr:uid="{2C618F44-7F22-4E31-979D-95197C3B56AA}"/>
    <cellStyle name="SAPBEXfilterItem 6 2 5 2" xfId="10537" xr:uid="{16F29770-A2C4-4BB0-8D47-1FB9A6CA3503}"/>
    <cellStyle name="SAPBEXfilterItem 6 2 5 3" xfId="16626" xr:uid="{944526E6-2F8B-4F1E-8FC1-2DE717E291AA}"/>
    <cellStyle name="SAPBEXfilterItem 6 2 5 4" xfId="18233" xr:uid="{F0C0C3F1-D2FC-4879-8EF3-8631E7F2AA54}"/>
    <cellStyle name="SAPBEXfilterItem 6 2 5 5" xfId="21986" xr:uid="{5AF2BF45-26A8-42C4-B639-A29F6224C1B1}"/>
    <cellStyle name="SAPBEXfilterItem 6 2 5 6" xfId="25651" xr:uid="{D2D1A54F-6394-462B-A929-5439FC0F954F}"/>
    <cellStyle name="SAPBEXfilterItem 6 2 5 7" xfId="29182" xr:uid="{D6946E7F-E030-4DE4-A67E-50C25632EFC2}"/>
    <cellStyle name="SAPBEXfilterItem 6 2 5 8" xfId="32451" xr:uid="{B7226638-661E-40AE-B49D-F4DF0E950945}"/>
    <cellStyle name="SAPBEXfilterItem 6 2 6" xfId="4689" xr:uid="{7B3A42C4-EA8C-4187-94C0-7C3C90CBD883}"/>
    <cellStyle name="SAPBEXfilterItem 6 2 6 2" xfId="12354" xr:uid="{3F83F33D-784C-42CB-8511-AB4D3653594F}"/>
    <cellStyle name="SAPBEXfilterItem 6 2 6 3" xfId="16771" xr:uid="{0F893DB7-BEEC-420C-8734-100DE2863573}"/>
    <cellStyle name="SAPBEXfilterItem 6 2 6 4" xfId="19036" xr:uid="{87C29249-B817-47CC-A5AD-87E1EA584211}"/>
    <cellStyle name="SAPBEXfilterItem 6 2 6 5" xfId="22788" xr:uid="{5D15602E-7B30-46E0-BD03-8A3C5B1719C4}"/>
    <cellStyle name="SAPBEXfilterItem 6 2 6 6" xfId="26453" xr:uid="{31496F73-C3FA-4AB0-AF6F-59BB2AC19471}"/>
    <cellStyle name="SAPBEXfilterItem 6 2 6 7" xfId="29985" xr:uid="{0CD21444-B159-4FC5-8A1A-7A58AF7C473E}"/>
    <cellStyle name="SAPBEXfilterItem 6 2 6 8" xfId="33244" xr:uid="{414008B8-D997-4820-9467-B79FCD7B936A}"/>
    <cellStyle name="SAPBEXfilterItem 6 2 7" xfId="4776" xr:uid="{407A1E30-7FCA-4A67-9021-F5AB11920A7D}"/>
    <cellStyle name="SAPBEXfilterItem 6 2 7 2" xfId="12269" xr:uid="{E7CC6879-D1D9-4F89-AD0E-D693F546099F}"/>
    <cellStyle name="SAPBEXfilterItem 6 2 7 3" xfId="16800" xr:uid="{9ADCDECC-EBDA-4E83-8A4D-945E24B117EC}"/>
    <cellStyle name="SAPBEXfilterItem 6 2 7 4" xfId="19123" xr:uid="{EBEC32D4-33BF-4A0E-87B5-1C26AB832114}"/>
    <cellStyle name="SAPBEXfilterItem 6 2 7 5" xfId="22874" xr:uid="{76EC7BFA-6AF8-467C-9EDE-7E11362742E6}"/>
    <cellStyle name="SAPBEXfilterItem 6 2 7 6" xfId="26540" xr:uid="{DBBB4D0A-3A02-46B2-82EE-0422DD021078}"/>
    <cellStyle name="SAPBEXfilterItem 6 2 7 7" xfId="30072" xr:uid="{F40AB44A-E25E-4E67-AFFD-F3BEAD89E59C}"/>
    <cellStyle name="SAPBEXfilterItem 6 2 7 8" xfId="33329" xr:uid="{12F09039-121E-4316-B8B2-70DCE0EE2FB3}"/>
    <cellStyle name="SAPBEXfilterItem 6 2 8" xfId="9986" xr:uid="{93B68D18-D090-4CDC-AF68-4A32652A8F46}"/>
    <cellStyle name="SAPBEXfilterItem 6 2 9" xfId="14468" xr:uid="{414EC358-9DFE-44FE-8CED-8C36FC364A02}"/>
    <cellStyle name="SAPBEXfilterItem 6 3" xfId="2729" xr:uid="{F2BDCF35-DB52-4C62-9672-093ED7252BBA}"/>
    <cellStyle name="SAPBEXfilterItem 6 3 2" xfId="8348" xr:uid="{68ABC628-6E15-4CC8-9AC4-583C4F0BA2E9}"/>
    <cellStyle name="SAPBEXfilterItem 6 3 3" xfId="16970" xr:uid="{D3D3958D-F50D-4698-BCD8-58C104D336B6}"/>
    <cellStyle name="SAPBEXfilterItem 6 3 4" xfId="17077" xr:uid="{B90D6D3C-E750-4387-B9AE-D85F7E7E55A7}"/>
    <cellStyle name="SAPBEXfilterItem 6 3 5" xfId="20835" xr:uid="{476C1573-686A-4896-8BBF-E7BB05422B32}"/>
    <cellStyle name="SAPBEXfilterItem 6 3 6" xfId="24496" xr:uid="{01A20756-B7B4-4C2F-87A4-C0A33652045C}"/>
    <cellStyle name="SAPBEXfilterItem 6 3 7" xfId="28025" xr:uid="{9DF4C83E-00B9-4264-8364-B76FB5A0450F}"/>
    <cellStyle name="SAPBEXfilterItem 6 3 8" xfId="31311" xr:uid="{6564F671-FA78-4D9D-A0C5-FD927B3F6BDA}"/>
    <cellStyle name="SAPBEXfilterItem 6 4" xfId="3228" xr:uid="{CE34DF6A-61A7-4AAD-AF50-C16A5C8F9DB8}"/>
    <cellStyle name="SAPBEXfilterItem 6 4 2" xfId="8588" xr:uid="{A31B1D44-1F16-4826-B50E-7108B539ACC3}"/>
    <cellStyle name="SAPBEXfilterItem 6 4 3" xfId="9603" xr:uid="{26577411-54ED-4EA3-B8BE-5641FDB9393B}"/>
    <cellStyle name="SAPBEXfilterItem 6 4 4" xfId="17575" xr:uid="{4C28C795-7EDC-4ECD-8C10-13FFD2C0F170}"/>
    <cellStyle name="SAPBEXfilterItem 6 4 5" xfId="21331" xr:uid="{F4A1C640-8D5A-4B30-89C9-0C8A979C7E06}"/>
    <cellStyle name="SAPBEXfilterItem 6 4 6" xfId="24993" xr:uid="{59011FDC-80D8-4A7A-9DC6-A6A149069DCB}"/>
    <cellStyle name="SAPBEXfilterItem 6 4 7" xfId="28524" xr:uid="{BC6BA039-3D7C-44D2-9394-5100F7104248}"/>
    <cellStyle name="SAPBEXfilterItem 6 4 8" xfId="31804" xr:uid="{58CCD160-C037-450F-8354-7BD16B509F9D}"/>
    <cellStyle name="SAPBEXfilterItem 6 5" xfId="3686" xr:uid="{613FC45C-EF77-4379-B4BF-DCF95F812DAC}"/>
    <cellStyle name="SAPBEXfilterItem 6 5 2" xfId="9141" xr:uid="{EB6850A8-BD17-475E-BD4A-144A0BF183C0}"/>
    <cellStyle name="SAPBEXfilterItem 6 5 3" xfId="14972" xr:uid="{DF7BC82F-14D2-4ACE-AA3F-87D9E3A1C045}"/>
    <cellStyle name="SAPBEXfilterItem 6 5 4" xfId="18033" xr:uid="{F4848CC7-2C50-45E8-9853-0D447B53BC36}"/>
    <cellStyle name="SAPBEXfilterItem 6 5 5" xfId="21789" xr:uid="{D5326128-F936-4C1C-9007-295781F38BE0}"/>
    <cellStyle name="SAPBEXfilterItem 6 5 6" xfId="25451" xr:uid="{5AC6F343-0BBB-4ABF-82BF-5F11F36AC32D}"/>
    <cellStyle name="SAPBEXfilterItem 6 5 7" xfId="28982" xr:uid="{83F4F211-2608-49F3-A362-CFDB27A1981A}"/>
    <cellStyle name="SAPBEXfilterItem 6 5 8" xfId="32259" xr:uid="{C5764A79-E757-4D89-B255-CAADF95A53F8}"/>
    <cellStyle name="SAPBEXfilterItem 6 6" xfId="2240" xr:uid="{DB780FC9-049E-4C9B-835A-31913DACD485}"/>
    <cellStyle name="SAPBEXfilterItem 6 6 2" xfId="7950" xr:uid="{3E6723B3-DA51-409A-825C-852F6463EA01}"/>
    <cellStyle name="SAPBEXfilterItem 6 6 3" xfId="10960" xr:uid="{B90B6111-408C-423F-BCE7-B48BD8C3E2B1}"/>
    <cellStyle name="SAPBEXfilterItem 6 6 4" xfId="14797" xr:uid="{CF8443C2-8F8B-4999-A23F-C92A10F85AC0}"/>
    <cellStyle name="SAPBEXfilterItem 6 6 5" xfId="13902" xr:uid="{F1D59896-9280-4AFB-B4A5-C2AC9B282139}"/>
    <cellStyle name="SAPBEXfilterItem 6 6 6" xfId="20695" xr:uid="{8861B4CB-0794-44F9-A1B9-88452B6E60B1}"/>
    <cellStyle name="SAPBEXfilterItem 6 6 7" xfId="23959" xr:uid="{E9C4F17B-7194-418A-9CBB-515918924661}"/>
    <cellStyle name="SAPBEXfilterItem 6 6 8" xfId="15133" xr:uid="{879129D6-B3D3-4B40-945A-0FC50F729E22}"/>
    <cellStyle name="SAPBEXfilterItem 6 7" xfId="3603" xr:uid="{8BC2F7F4-E9D0-4A86-B83F-25229CAA9C4E}"/>
    <cellStyle name="SAPBEXfilterItem 6 7 2" xfId="11219" xr:uid="{B24714C1-CFE5-4232-A847-4BFE64F46741}"/>
    <cellStyle name="SAPBEXfilterItem 6 7 3" xfId="9745" xr:uid="{38CF3117-A9C4-4687-AFFF-DC4BD258A277}"/>
    <cellStyle name="SAPBEXfilterItem 6 7 4" xfId="17950" xr:uid="{28C99817-7118-4E2A-BA41-5B77856D874A}"/>
    <cellStyle name="SAPBEXfilterItem 6 7 5" xfId="21706" xr:uid="{5CF814DA-D1F0-45D5-B59E-A3A3DA42AA8E}"/>
    <cellStyle name="SAPBEXfilterItem 6 7 6" xfId="25368" xr:uid="{A10C20C1-E63F-47B6-A67C-CD1D6081D929}"/>
    <cellStyle name="SAPBEXfilterItem 6 7 7" xfId="28899" xr:uid="{A808F3F7-EF79-437A-BECD-D0CD2825521A}"/>
    <cellStyle name="SAPBEXfilterItem 6 7 8" xfId="32176" xr:uid="{E254A99A-F5B7-47AC-AE67-081307FAB1CB}"/>
    <cellStyle name="SAPBEXfilterItem 6 8" xfId="4763" xr:uid="{416D781C-CA0E-4D98-AA89-12826C23837E}"/>
    <cellStyle name="SAPBEXfilterItem 6 8 2" xfId="12282" xr:uid="{1358CC6E-F48E-4724-A581-D7B67F41C2EC}"/>
    <cellStyle name="SAPBEXfilterItem 6 8 3" xfId="15794" xr:uid="{D7BEB9CD-B617-40DA-A11C-A53807350DA2}"/>
    <cellStyle name="SAPBEXfilterItem 6 8 4" xfId="19110" xr:uid="{0E489F8A-C1B0-47C8-B9E8-5E4972218B81}"/>
    <cellStyle name="SAPBEXfilterItem 6 8 5" xfId="22861" xr:uid="{47DAAC82-AB55-40A3-91DA-E718BE09FC3A}"/>
    <cellStyle name="SAPBEXfilterItem 6 8 6" xfId="26527" xr:uid="{E01C8C74-AD52-4CAF-9CE5-BD8E6A32B3E0}"/>
    <cellStyle name="SAPBEXfilterItem 6 8 7" xfId="30059" xr:uid="{0629BFD6-704A-48C1-ADBD-48AED3189A1D}"/>
    <cellStyle name="SAPBEXfilterItem 6 8 8" xfId="33316" xr:uid="{A0E6537E-EAF7-42BC-9180-9462295E9481}"/>
    <cellStyle name="SAPBEXfilterItem 6 9" xfId="7996" xr:uid="{F4246A10-566E-4ED4-AAA5-56D2876E2F20}"/>
    <cellStyle name="SAPBEXfilterItem 7" xfId="681" xr:uid="{AB2E069B-BAC1-4650-848A-8DBCFB01D587}"/>
    <cellStyle name="SAPBEXfilterItem 7 10" xfId="10467" xr:uid="{896922C1-067B-4615-B833-D4C667621F6D}"/>
    <cellStyle name="SAPBEXfilterItem 7 11" xfId="14118" xr:uid="{282C0335-B532-4A59-8B3D-E39311E58C6B}"/>
    <cellStyle name="SAPBEXfilterItem 7 12" xfId="20185" xr:uid="{5A0490B0-B14E-4D0F-9664-0FF247F60443}"/>
    <cellStyle name="SAPBEXfilterItem 7 13" xfId="23919" xr:uid="{BFE50EB5-CF63-45C5-9D0A-B350B0605027}"/>
    <cellStyle name="SAPBEXfilterItem 7 14" xfId="27890" xr:uid="{DE0080CB-E15E-4347-A5CF-D09104A75E15}"/>
    <cellStyle name="SAPBEXfilterItem 7 15" xfId="30701" xr:uid="{B2A8F64C-1E57-4A66-A0EA-494F06F7EF53}"/>
    <cellStyle name="SAPBEXfilterItem 7 2" xfId="1593" xr:uid="{C24120DB-5042-4B45-98F1-7FE1F03FA86B}"/>
    <cellStyle name="SAPBEXfilterItem 7 2 10" xfId="9298" xr:uid="{4B7F3280-0D85-4AA4-B199-C8751F25766A}"/>
    <cellStyle name="SAPBEXfilterItem 7 2 11" xfId="16357" xr:uid="{2A173F90-A530-4A2B-B473-354DEC3DBE8C}"/>
    <cellStyle name="SAPBEXfilterItem 7 2 12" xfId="23364" xr:uid="{FE2B94B0-9461-41F2-81F9-021029D21738}"/>
    <cellStyle name="SAPBEXfilterItem 7 2 13" xfId="8076" xr:uid="{0D07AC97-E90B-4B8E-9832-E16BF01EC74F}"/>
    <cellStyle name="SAPBEXfilterItem 7 2 14" xfId="30527" xr:uid="{912F6423-08DC-4D19-BDB7-CC942F07C29F}"/>
    <cellStyle name="SAPBEXfilterItem 7 2 2" xfId="2836" xr:uid="{79FC3907-5128-4FBC-A5BC-1A1D2B86456C}"/>
    <cellStyle name="SAPBEXfilterItem 7 2 2 2" xfId="10531" xr:uid="{C7DAB9B2-C6BE-4771-B153-F462236ED4D3}"/>
    <cellStyle name="SAPBEXfilterItem 7 2 2 3" xfId="16896" xr:uid="{2A5FC95A-9063-48B6-89D0-D7C5094D784B}"/>
    <cellStyle name="SAPBEXfilterItem 7 2 2 4" xfId="17184" xr:uid="{F9CD6D35-C673-43C9-BDC4-C7E16CC4F57E}"/>
    <cellStyle name="SAPBEXfilterItem 7 2 2 5" xfId="20942" xr:uid="{8D18F550-AC99-4442-85A4-C48295AF680D}"/>
    <cellStyle name="SAPBEXfilterItem 7 2 2 6" xfId="24603" xr:uid="{9D6F5EEB-D9F4-4614-A7D8-A1FF42616228}"/>
    <cellStyle name="SAPBEXfilterItem 7 2 2 7" xfId="28132" xr:uid="{F99031FC-1EE9-4402-A133-FF432E540E40}"/>
    <cellStyle name="SAPBEXfilterItem 7 2 2 8" xfId="31418" xr:uid="{623A3CF6-31B9-4F2E-A2F7-E931A000350A}"/>
    <cellStyle name="SAPBEXfilterItem 7 2 3" xfId="3342" xr:uid="{F5FAE673-4C5E-41E3-9F69-EC99DF932AE2}"/>
    <cellStyle name="SAPBEXfilterItem 7 2 3 2" xfId="10684" xr:uid="{BEAA3D6C-8973-4E52-94C8-5C2FBC04723F}"/>
    <cellStyle name="SAPBEXfilterItem 7 2 3 3" xfId="13463" xr:uid="{A905CC1A-ED4F-4827-9B22-86A33857F5EB}"/>
    <cellStyle name="SAPBEXfilterItem 7 2 3 4" xfId="17689" xr:uid="{9EF97DBF-FAE7-42A2-9860-66CCE7BA04D8}"/>
    <cellStyle name="SAPBEXfilterItem 7 2 3 5" xfId="21445" xr:uid="{66FE2700-FBE6-4B51-9049-8BEDD7C5ED9B}"/>
    <cellStyle name="SAPBEXfilterItem 7 2 3 6" xfId="25107" xr:uid="{D1D8B323-540B-4791-80F6-84B40663DA0E}"/>
    <cellStyle name="SAPBEXfilterItem 7 2 3 7" xfId="28638" xr:uid="{9F913039-2CB0-4D08-A50B-46D7C3C8BA38}"/>
    <cellStyle name="SAPBEXfilterItem 7 2 3 8" xfId="31917" xr:uid="{DBF19B2E-76B2-4D66-AD85-B042911A980C}"/>
    <cellStyle name="SAPBEXfilterItem 7 2 4" xfId="2386" xr:uid="{F4A9329E-178A-4FA5-9CFF-508CDB2A34AB}"/>
    <cellStyle name="SAPBEXfilterItem 7 2 4 2" xfId="11082" xr:uid="{CD874475-8627-4077-804F-4506F1CF964B}"/>
    <cellStyle name="SAPBEXfilterItem 7 2 4 3" xfId="16509" xr:uid="{1DB02E90-F357-4AA9-BB8B-6AF7C09A1113}"/>
    <cellStyle name="SAPBEXfilterItem 7 2 4 4" xfId="11734" xr:uid="{F7E782E9-C6C6-42C4-9AB4-1CC13B6E893D}"/>
    <cellStyle name="SAPBEXfilterItem 7 2 4 5" xfId="19422" xr:uid="{0E66C386-8FAA-4AB2-A2A8-691D62C94A56}"/>
    <cellStyle name="SAPBEXfilterItem 7 2 4 6" xfId="8335" xr:uid="{C7CFCB18-94A9-4A51-B54F-FE55B0EB5E12}"/>
    <cellStyle name="SAPBEXfilterItem 7 2 4 7" xfId="26835" xr:uid="{4A8A5206-04AB-4E27-8028-416FB625F052}"/>
    <cellStyle name="SAPBEXfilterItem 7 2 4 8" xfId="30317" xr:uid="{D73E83C6-5B41-4AB7-9A6E-EB1FE645E051}"/>
    <cellStyle name="SAPBEXfilterItem 7 2 5" xfId="2740" xr:uid="{130732CB-DE4B-4011-BE20-84C70038FD56}"/>
    <cellStyle name="SAPBEXfilterItem 7 2 5 2" xfId="10385" xr:uid="{64F062B5-6DD0-475D-92D6-D1B751318F4A}"/>
    <cellStyle name="SAPBEXfilterItem 7 2 5 3" xfId="9318" xr:uid="{1675C0AF-E096-4204-99CA-3BA556D03860}"/>
    <cellStyle name="SAPBEXfilterItem 7 2 5 4" xfId="17088" xr:uid="{5DEF3E90-4C91-4B8F-9135-64FDADFB782B}"/>
    <cellStyle name="SAPBEXfilterItem 7 2 5 5" xfId="20846" xr:uid="{952E2161-69A5-4072-A111-66CBFC66EFCE}"/>
    <cellStyle name="SAPBEXfilterItem 7 2 5 6" xfId="24507" xr:uid="{352C3546-4F6F-4B8B-A336-2108DE478F06}"/>
    <cellStyle name="SAPBEXfilterItem 7 2 5 7" xfId="28036" xr:uid="{7DDF763A-2800-47D5-9965-0F4E1B474FC7}"/>
    <cellStyle name="SAPBEXfilterItem 7 2 5 8" xfId="31322" xr:uid="{F83E9E1B-44FA-43A5-B858-A29B342CEA68}"/>
    <cellStyle name="SAPBEXfilterItem 7 2 6" xfId="4542" xr:uid="{D3EDF286-53CA-4D43-8081-CCC01870344E}"/>
    <cellStyle name="SAPBEXfilterItem 7 2 6 2" xfId="12475" xr:uid="{30222ECA-C9A1-4AEB-B093-64A84AA9F327}"/>
    <cellStyle name="SAPBEXfilterItem 7 2 6 3" xfId="16866" xr:uid="{BEC68211-B513-473C-A209-B36B0861B8AC}"/>
    <cellStyle name="SAPBEXfilterItem 7 2 6 4" xfId="18889" xr:uid="{D7187431-764E-4320-A551-93CE65D57373}"/>
    <cellStyle name="SAPBEXfilterItem 7 2 6 5" xfId="22641" xr:uid="{FE9A87FE-980D-4889-8878-04A790C2D483}"/>
    <cellStyle name="SAPBEXfilterItem 7 2 6 6" xfId="26306" xr:uid="{62A6685B-02EB-4C05-B711-8FF8BA4E07CD}"/>
    <cellStyle name="SAPBEXfilterItem 7 2 6 7" xfId="29838" xr:uid="{D5606137-2289-49D9-8EC0-61653DCF64DB}"/>
    <cellStyle name="SAPBEXfilterItem 7 2 6 8" xfId="33099" xr:uid="{C010E8DA-D841-4D9F-B87A-B6A9D7F762A5}"/>
    <cellStyle name="SAPBEXfilterItem 7 2 7" xfId="4655" xr:uid="{1E1416B4-D080-459A-B46C-E850C07B4F37}"/>
    <cellStyle name="SAPBEXfilterItem 7 2 7 2" xfId="12387" xr:uid="{AEA8A854-53CC-4F75-8002-6489EA537CB7}"/>
    <cellStyle name="SAPBEXfilterItem 7 2 7 3" xfId="9061" xr:uid="{1D60AB06-082C-4ED9-B999-C33E56AA33A6}"/>
    <cellStyle name="SAPBEXfilterItem 7 2 7 4" xfId="19002" xr:uid="{6149A1A8-5C10-4F95-A4D5-74A89C012279}"/>
    <cellStyle name="SAPBEXfilterItem 7 2 7 5" xfId="22754" xr:uid="{AB993D9B-9A6A-4544-B21A-BE09E0079DC9}"/>
    <cellStyle name="SAPBEXfilterItem 7 2 7 6" xfId="26419" xr:uid="{30E88571-81F9-4052-817C-189EA5170033}"/>
    <cellStyle name="SAPBEXfilterItem 7 2 7 7" xfId="29951" xr:uid="{E5AFEA18-2D1E-4BB6-BA9F-FA1CB74BAA01}"/>
    <cellStyle name="SAPBEXfilterItem 7 2 7 8" xfId="33211" xr:uid="{8548FC37-9B12-4179-8B65-01EDE30EBD47}"/>
    <cellStyle name="SAPBEXfilterItem 7 2 8" xfId="11452" xr:uid="{8C26FDA8-2F5D-4347-8406-3E83FFF7831B}"/>
    <cellStyle name="SAPBEXfilterItem 7 2 9" xfId="16213" xr:uid="{0875F4CE-85A1-4AFC-BD50-FEFE79FCDEBE}"/>
    <cellStyle name="SAPBEXfilterItem 7 3" xfId="2014" xr:uid="{281D6930-B963-4D88-BB2C-502FE30E1DF6}"/>
    <cellStyle name="SAPBEXfilterItem 7 3 2" xfId="7969" xr:uid="{FB872001-58EB-463D-BED9-577D6171DCAE}"/>
    <cellStyle name="SAPBEXfilterItem 7 3 3" xfId="16717" xr:uid="{C36ED70C-9ED2-4A52-964A-726126E0C524}"/>
    <cellStyle name="SAPBEXfilterItem 7 3 4" xfId="13677" xr:uid="{88C964AB-4F98-4D68-975C-36C8BE7DF39B}"/>
    <cellStyle name="SAPBEXfilterItem 7 3 5" xfId="8737" xr:uid="{AD346036-6A00-48B7-BCE5-7E4BF4269E12}"/>
    <cellStyle name="SAPBEXfilterItem 7 3 6" xfId="14985" xr:uid="{B15CF99C-AAF2-4472-9A5A-78EAAF968290}"/>
    <cellStyle name="SAPBEXfilterItem 7 3 7" xfId="23748" xr:uid="{EA890720-9E37-4336-AEE6-E7523A5D8339}"/>
    <cellStyle name="SAPBEXfilterItem 7 3 8" xfId="24030" xr:uid="{657149A8-4E78-4830-8BE8-91E6D23597E3}"/>
    <cellStyle name="SAPBEXfilterItem 7 4" xfId="2344" xr:uid="{163BFA2E-2F69-4BE4-94A3-515C03FF4286}"/>
    <cellStyle name="SAPBEXfilterItem 7 4 2" xfId="11136" xr:uid="{5F85E947-BFCB-4959-9272-78A80BD4E486}"/>
    <cellStyle name="SAPBEXfilterItem 7 4 3" xfId="7998" xr:uid="{CDDA2A9A-85E5-422B-B7B0-7C200834D818}"/>
    <cellStyle name="SAPBEXfilterItem 7 4 4" xfId="16463" xr:uid="{5FC0FFAF-29C9-4B87-83E2-13D4A7982C6C}"/>
    <cellStyle name="SAPBEXfilterItem 7 4 5" xfId="19429" xr:uid="{AB61F42F-B3E6-4F12-836D-BA3207FA3960}"/>
    <cellStyle name="SAPBEXfilterItem 7 4 6" xfId="20142" xr:uid="{E255C5AD-AF22-4510-B06B-79512E088C8D}"/>
    <cellStyle name="SAPBEXfilterItem 7 4 7" xfId="23876" xr:uid="{B931E7B0-3EAD-46BC-854E-6DF451139428}"/>
    <cellStyle name="SAPBEXfilterItem 7 4 8" xfId="27416" xr:uid="{DF8035A3-3B65-4146-ADBC-B03F1EC897D6}"/>
    <cellStyle name="SAPBEXfilterItem 7 5" xfId="3920" xr:uid="{AC9CF7EF-9C88-4452-9BD8-EE54CDBF82B4}"/>
    <cellStyle name="SAPBEXfilterItem 7 5 2" xfId="11605" xr:uid="{CF4E3DD7-9957-46CD-A856-14159112D7B8}"/>
    <cellStyle name="SAPBEXfilterItem 7 5 3" xfId="16063" xr:uid="{1A7D218A-16BE-4F38-B699-58DFB8074C30}"/>
    <cellStyle name="SAPBEXfilterItem 7 5 4" xfId="18267" xr:uid="{39F83152-8682-47E8-9AF0-FC7019305C14}"/>
    <cellStyle name="SAPBEXfilterItem 7 5 5" xfId="22020" xr:uid="{E2074F19-4644-45A7-BFE6-D8EDCC3A86CA}"/>
    <cellStyle name="SAPBEXfilterItem 7 5 6" xfId="25685" xr:uid="{84ADCD4D-83E1-4369-A724-05844CB9E825}"/>
    <cellStyle name="SAPBEXfilterItem 7 5 7" xfId="29216" xr:uid="{480D2473-A117-4A46-BFC5-D73DF67550D6}"/>
    <cellStyle name="SAPBEXfilterItem 7 5 8" xfId="32484" xr:uid="{E82B7584-69B9-40B6-8A5E-1F2EE875109F}"/>
    <cellStyle name="SAPBEXfilterItem 7 6" xfId="3828" xr:uid="{4F774B80-65F0-4BD7-BDE9-2E48AB462560}"/>
    <cellStyle name="SAPBEXfilterItem 7 6 2" xfId="7212" xr:uid="{8A4647FC-0A80-4F7C-9E83-7BC9888253DD}"/>
    <cellStyle name="SAPBEXfilterItem 7 6 3" xfId="14859" xr:uid="{05891C8D-B4DC-4654-BA15-6AC20515EA84}"/>
    <cellStyle name="SAPBEXfilterItem 7 6 4" xfId="18175" xr:uid="{FCCF3547-03C9-40AB-BB7D-7681FD31F656}"/>
    <cellStyle name="SAPBEXfilterItem 7 6 5" xfId="21928" xr:uid="{165AFAB2-1F1B-41FA-B0CB-BF9E6F145BA2}"/>
    <cellStyle name="SAPBEXfilterItem 7 6 6" xfId="25593" xr:uid="{601BCF86-D368-426F-A626-D8A8310B04B4}"/>
    <cellStyle name="SAPBEXfilterItem 7 6 7" xfId="29124" xr:uid="{FC85A531-042C-414C-98A6-79F459356A50}"/>
    <cellStyle name="SAPBEXfilterItem 7 6 8" xfId="32396" xr:uid="{02C95AC5-E8CD-4D79-96E7-AA2754114FEF}"/>
    <cellStyle name="SAPBEXfilterItem 7 7" xfId="4568" xr:uid="{325100C5-CF61-4813-8764-7DDDD6DAA93B}"/>
    <cellStyle name="SAPBEXfilterItem 7 7 2" xfId="12468" xr:uid="{13EB967F-E312-4A4A-878A-77BBE20AB10D}"/>
    <cellStyle name="SAPBEXfilterItem 7 7 3" xfId="13715" xr:uid="{86F356A9-B093-40A8-B59F-D69E802A957E}"/>
    <cellStyle name="SAPBEXfilterItem 7 7 4" xfId="18915" xr:uid="{D9F4B4E8-F05B-4E09-AD5F-187B0361DFCC}"/>
    <cellStyle name="SAPBEXfilterItem 7 7 5" xfId="22667" xr:uid="{A69F5FB7-5B56-4295-B0B3-0DF2C383A8D4}"/>
    <cellStyle name="SAPBEXfilterItem 7 7 6" xfId="26332" xr:uid="{44C37CBD-5737-48F9-9BCD-20897498C77F}"/>
    <cellStyle name="SAPBEXfilterItem 7 7 7" xfId="29864" xr:uid="{F679273B-3679-4332-98D8-78F5D931A42C}"/>
    <cellStyle name="SAPBEXfilterItem 7 7 8" xfId="33125" xr:uid="{66FB4B65-1ECA-4BD1-98E2-FCA06CA2D6DC}"/>
    <cellStyle name="SAPBEXfilterItem 7 8" xfId="4761" xr:uid="{BA346A60-E8B8-4A25-900E-187748BCD7AF}"/>
    <cellStyle name="SAPBEXfilterItem 7 8 2" xfId="12284" xr:uid="{B1EE1409-1B67-437F-9780-4E8D3ACCC3A8}"/>
    <cellStyle name="SAPBEXfilterItem 7 8 3" xfId="15792" xr:uid="{D057F33C-9F03-4DDB-A3C3-7F72615D4F5E}"/>
    <cellStyle name="SAPBEXfilterItem 7 8 4" xfId="19108" xr:uid="{2FDCF6E4-C00E-455D-A518-9BA7747329BD}"/>
    <cellStyle name="SAPBEXfilterItem 7 8 5" xfId="22859" xr:uid="{3E184CAF-8335-4D78-BEC7-1E3071AE7888}"/>
    <cellStyle name="SAPBEXfilterItem 7 8 6" xfId="26525" xr:uid="{CCF7A41C-1727-423B-BDA8-655E36315920}"/>
    <cellStyle name="SAPBEXfilterItem 7 8 7" xfId="30057" xr:uid="{9C03CB54-6D7A-465D-AC12-3CB84003EAC3}"/>
    <cellStyle name="SAPBEXfilterItem 7 8 8" xfId="33314" xr:uid="{4E385AA7-F02C-4E1B-B2F8-55CAAFE9016D}"/>
    <cellStyle name="SAPBEXfilterItem 7 9" xfId="10228" xr:uid="{40F0D030-D718-4B0F-8BB8-EABA9B443533}"/>
    <cellStyle name="SAPBEXfilterItem 8" xfId="6366" xr:uid="{2E7303BE-8C66-474A-A4DE-9F5B55EFAF56}"/>
    <cellStyle name="SAPBEXfilterItem 8 2" xfId="13264" xr:uid="{85345797-520B-4447-9325-B871432146DD}"/>
    <cellStyle name="SAPBEXfilterItem 8 3" xfId="15931" xr:uid="{EAA3C9B9-A2E4-41A6-BDC6-E381B6D0F5A7}"/>
    <cellStyle name="SAPBEXfilterItem 8 4" xfId="20611" xr:uid="{3762A658-4CFC-4A8A-81AF-C5D44B273110}"/>
    <cellStyle name="SAPBEXfilterItem 8 5" xfId="24291" xr:uid="{5A344254-F234-4CF5-BA07-69A9ACF4528A}"/>
    <cellStyle name="SAPBEXfilterItem 8 6" xfId="27810" xr:uid="{DA34A6B3-D632-4FCE-8BFF-2FBC4650039D}"/>
    <cellStyle name="SAPBEXfilterItem 8 7" xfId="31027" xr:uid="{CDA08C54-6D90-49D2-B96E-8D26A8168CEA}"/>
    <cellStyle name="SAPBEXfilterItem 8 8" xfId="33630" xr:uid="{C2DBDA5A-DF5E-4D67-AEFB-F3FB9CE097DB}"/>
    <cellStyle name="SAPBEXfilterText" xfId="486" xr:uid="{40C3C5EF-37CF-4670-A452-B255BD261C46}"/>
    <cellStyle name="SAPBEXfilterText 2" xfId="1185" xr:uid="{460EAF8A-9BAB-40BB-993C-17DB39D52281}"/>
    <cellStyle name="SAPBEXfilterText 2 2" xfId="1186" xr:uid="{FC593434-4690-4C53-9149-0692615E788C}"/>
    <cellStyle name="SAPBEXfilterText 2 2 2" xfId="34845" xr:uid="{2E9E8FD1-0FDB-4CB6-987E-FB1BA5076430}"/>
    <cellStyle name="SAPBEXfilterText 2 3" xfId="35079" xr:uid="{55B8C8BB-D161-4ABC-9DA7-27425D3973DB}"/>
    <cellStyle name="SAPBEXfilterText 2 4" xfId="34629" xr:uid="{F62723F1-FEF5-4AC4-81FA-B3FC461D5986}"/>
    <cellStyle name="SAPBEXfilterText 2 5" xfId="34214" xr:uid="{31CC9AB6-A6DC-4243-AE78-45F95F55713F}"/>
    <cellStyle name="SAPBEXfilterText 2 6" xfId="33837" xr:uid="{AA164AB4-FF43-4295-BEC3-CE5FAEB9F007}"/>
    <cellStyle name="SAPBEXfilterText 3" xfId="1187" xr:uid="{1F5911BD-0695-4848-8694-9DE17C50D5A5}"/>
    <cellStyle name="SAPBEXfilterText 3 2" xfId="1188" xr:uid="{EA82205A-F562-4415-A52E-C48BDD4FA71A}"/>
    <cellStyle name="SAPBEXfilterText 3 3" xfId="34480" xr:uid="{9EB1A949-8D3D-4EBD-A5F7-4D06C5229581}"/>
    <cellStyle name="SAPBEXfilterText 4" xfId="1389" xr:uid="{7ACFAF31-8161-4315-A4FF-0D33B0422539}"/>
    <cellStyle name="SAPBEXfilterText 5" xfId="1456" xr:uid="{8C01FE4F-3BC7-4AA9-92FB-7CD73A2BE62C}"/>
    <cellStyle name="SAPBEXfilterText 6" xfId="1477" xr:uid="{DB94DF1E-6A6D-44E8-9465-501B97AC897F}"/>
    <cellStyle name="SAPBEXfilterText 6 10" xfId="9541" xr:uid="{30D26C73-C50A-474D-A605-5A707C381691}"/>
    <cellStyle name="SAPBEXfilterText 6 11" xfId="16595" xr:uid="{3BD628EA-911C-41AA-8EA7-5ACAD3343E89}"/>
    <cellStyle name="SAPBEXfilterText 6 12" xfId="20691" xr:uid="{BCBE0562-81AA-4B75-A61B-B166E0B83864}"/>
    <cellStyle name="SAPBEXfilterText 6 13" xfId="23388" xr:uid="{82669705-4EB6-40B3-B337-AAA1CABA4747}"/>
    <cellStyle name="SAPBEXfilterText 6 14" xfId="23629" xr:uid="{4FB0DA8F-A49B-4200-8B88-48E404635557}"/>
    <cellStyle name="SAPBEXfilterText 6 15" xfId="27235" xr:uid="{698C7C10-2394-427F-9C6A-0C03DA1AB0F8}"/>
    <cellStyle name="SAPBEXfilterText 6 2" xfId="1785" xr:uid="{0F4E3C86-0D00-4348-AB27-279403AE78AC}"/>
    <cellStyle name="SAPBEXfilterText 6 2 10" xfId="9104" xr:uid="{27C5907A-197A-48BE-99A1-818BCB2CF843}"/>
    <cellStyle name="SAPBEXfilterText 6 2 11" xfId="19543" xr:uid="{60F20A63-4AC2-42E5-8BC9-0480CF86FD3D}"/>
    <cellStyle name="SAPBEXfilterText 6 2 12" xfId="23307" xr:uid="{DC56EF6D-8A2E-41CB-BCB9-A2C6CC6354FD}"/>
    <cellStyle name="SAPBEXfilterText 6 2 13" xfId="26935" xr:uid="{5AE0B54B-A424-4DC0-99A0-BC12472AC104}"/>
    <cellStyle name="SAPBEXfilterText 6 2 14" xfId="30860" xr:uid="{AC8069DF-9CF7-4D84-A258-EE81C11AB243}"/>
    <cellStyle name="SAPBEXfilterText 6 2 2" xfId="3028" xr:uid="{F9EB9842-5706-4470-8376-48AC0CD6AE94}"/>
    <cellStyle name="SAPBEXfilterText 6 2 2 2" xfId="10461" xr:uid="{76DA6879-6346-4124-A67A-10123897D94E}"/>
    <cellStyle name="SAPBEXfilterText 6 2 2 3" xfId="16926" xr:uid="{4CB18EEA-D8EB-413A-A3F2-D84769C58469}"/>
    <cellStyle name="SAPBEXfilterText 6 2 2 4" xfId="17376" xr:uid="{1D98D00F-DD2E-4EB0-AD5B-D742E82E8B45}"/>
    <cellStyle name="SAPBEXfilterText 6 2 2 5" xfId="21134" xr:uid="{ED11E2A6-4BE6-4AFE-9486-0B8AB2E8C92B}"/>
    <cellStyle name="SAPBEXfilterText 6 2 2 6" xfId="24795" xr:uid="{6C3A694C-ADC0-41E8-8A82-3497B343B693}"/>
    <cellStyle name="SAPBEXfilterText 6 2 2 7" xfId="28324" xr:uid="{C1B97EB7-6E28-4E2C-8E45-FCCA742C6721}"/>
    <cellStyle name="SAPBEXfilterText 6 2 2 8" xfId="31610" xr:uid="{87B44F1D-1DC1-466D-A92D-824536ABEF39}"/>
    <cellStyle name="SAPBEXfilterText 6 2 3" xfId="3534" xr:uid="{C2B12734-A540-4553-89A0-CCCBA97863CF}"/>
    <cellStyle name="SAPBEXfilterText 6 2 3 2" xfId="10845" xr:uid="{05186B6F-C51E-4B1E-A54D-9B8DC3C07001}"/>
    <cellStyle name="SAPBEXfilterText 6 2 3 3" xfId="11791" xr:uid="{CCB1EA80-EA75-45D7-ABEC-76BF383AE83A}"/>
    <cellStyle name="SAPBEXfilterText 6 2 3 4" xfId="17881" xr:uid="{A0A71976-D3D2-4EA9-9583-C963384AFDDB}"/>
    <cellStyle name="SAPBEXfilterText 6 2 3 5" xfId="21637" xr:uid="{FE2BBBA1-C532-4CFD-8238-8288C2E65006}"/>
    <cellStyle name="SAPBEXfilterText 6 2 3 6" xfId="25299" xr:uid="{56FB3B1E-1A79-4AE7-A4C5-4D1771873D8C}"/>
    <cellStyle name="SAPBEXfilterText 6 2 3 7" xfId="28830" xr:uid="{0DF66B1F-AD79-4567-959A-3DC1958FA8D6}"/>
    <cellStyle name="SAPBEXfilterText 6 2 3 8" xfId="32109" xr:uid="{2B969531-90E7-4B44-8D6B-4BEDD162AD19}"/>
    <cellStyle name="SAPBEXfilterText 6 2 4" xfId="2189" xr:uid="{2C47B44B-07AE-4FDE-8BAF-0F40064361E0}"/>
    <cellStyle name="SAPBEXfilterText 6 2 4 2" xfId="10428" xr:uid="{475AC708-886A-4900-B393-D2BBBBE66BDF}"/>
    <cellStyle name="SAPBEXfilterText 6 2 4 3" xfId="14383" xr:uid="{B53FB17B-67D6-4B23-83FA-63FE32893F9C}"/>
    <cellStyle name="SAPBEXfilterText 6 2 4 4" xfId="8378" xr:uid="{970E62E8-C6F4-499E-83B3-AA467F305228}"/>
    <cellStyle name="SAPBEXfilterText 6 2 4 5" xfId="8552" xr:uid="{B7594DB6-6ED0-4BC8-8AAA-59CD94E5A836}"/>
    <cellStyle name="SAPBEXfilterText 6 2 4 6" xfId="20244" xr:uid="{668EB0C1-5788-4461-860E-482CAEBC1AF3}"/>
    <cellStyle name="SAPBEXfilterText 6 2 4 7" xfId="13605" xr:uid="{9BAA69E5-CB94-4454-BB8D-A60A581728AA}"/>
    <cellStyle name="SAPBEXfilterText 6 2 4 8" xfId="13512" xr:uid="{7F5FF632-1520-4C89-AC00-9D8F3028D445}"/>
    <cellStyle name="SAPBEXfilterText 6 2 5" xfId="2330" xr:uid="{62B2D54A-B3D8-48C3-979B-4A7332D89A7C}"/>
    <cellStyle name="SAPBEXfilterText 6 2 5 2" xfId="9200" xr:uid="{0A433209-5036-4D5A-890A-F35DAA5E7480}"/>
    <cellStyle name="SAPBEXfilterText 6 2 5 3" xfId="9031" xr:uid="{CECAE48D-7A44-413D-85DE-F76043D2BC14}"/>
    <cellStyle name="SAPBEXfilterText 6 2 5 4" xfId="16573" xr:uid="{CACB6687-2245-41AA-8A21-340BB0801BF2}"/>
    <cellStyle name="SAPBEXfilterText 6 2 5 5" xfId="14039" xr:uid="{87AD15F5-C465-443C-8E00-6B31612929A3}"/>
    <cellStyle name="SAPBEXfilterText 6 2 5 6" xfId="23187" xr:uid="{8D10AAC9-E24A-4338-B624-13214A4F47FB}"/>
    <cellStyle name="SAPBEXfilterText 6 2 5 7" xfId="26846" xr:uid="{2CADB8E7-6497-4679-9231-B51E43346DAA}"/>
    <cellStyle name="SAPBEXfilterText 6 2 5 8" xfId="27070" xr:uid="{4BE4A1E4-0BA2-4664-9ACF-C444EBCF27F3}"/>
    <cellStyle name="SAPBEXfilterText 6 2 6" xfId="4690" xr:uid="{C78F1976-6A6D-4AB7-BAB1-F59C622914B8}"/>
    <cellStyle name="SAPBEXfilterText 6 2 6 2" xfId="12353" xr:uid="{4747F471-3022-482E-8AE3-B8C443BB2679}"/>
    <cellStyle name="SAPBEXfilterText 6 2 6 3" xfId="15755" xr:uid="{088A4EE2-C2FA-45FE-854C-14BB98D7C925}"/>
    <cellStyle name="SAPBEXfilterText 6 2 6 4" xfId="19037" xr:uid="{141BA93F-B87D-47F8-BE83-61C62E8CC447}"/>
    <cellStyle name="SAPBEXfilterText 6 2 6 5" xfId="22789" xr:uid="{C309E02B-4BE4-4E2E-96AD-05090E537E6F}"/>
    <cellStyle name="SAPBEXfilterText 6 2 6 6" xfId="26454" xr:uid="{A69F024B-B728-4D4C-9319-50DB9B3F7035}"/>
    <cellStyle name="SAPBEXfilterText 6 2 6 7" xfId="29986" xr:uid="{81856221-B0AC-47A1-ABFB-75FB06E6F946}"/>
    <cellStyle name="SAPBEXfilterText 6 2 6 8" xfId="33245" xr:uid="{619F1F2F-D39D-455D-93CF-F964EA719C48}"/>
    <cellStyle name="SAPBEXfilterText 6 2 7" xfId="4748" xr:uid="{6E9CB5F6-B14E-4556-8625-78EF81CECE32}"/>
    <cellStyle name="SAPBEXfilterText 6 2 7 2" xfId="12297" xr:uid="{A98A1DEA-32A6-4265-8B6C-5EB273EA25D2}"/>
    <cellStyle name="SAPBEXfilterText 6 2 7 3" xfId="15780" xr:uid="{F9E5A00E-FED7-40F9-9FB5-E6120357AA53}"/>
    <cellStyle name="SAPBEXfilterText 6 2 7 4" xfId="19095" xr:uid="{D69292B3-2EFB-4CDD-9AE8-1BA50BF43B6E}"/>
    <cellStyle name="SAPBEXfilterText 6 2 7 5" xfId="22846" xr:uid="{CBEE802D-89C6-4317-BA14-4C8CFAD1BA57}"/>
    <cellStyle name="SAPBEXfilterText 6 2 7 6" xfId="26512" xr:uid="{86C8ED63-67BA-49AA-8510-1FD94A146EBA}"/>
    <cellStyle name="SAPBEXfilterText 6 2 7 7" xfId="30044" xr:uid="{735957F1-4181-4E26-A21F-F925D8DEA863}"/>
    <cellStyle name="SAPBEXfilterText 6 2 7 8" xfId="33301" xr:uid="{D609BC62-2C54-4673-9F5B-998FB567FE9F}"/>
    <cellStyle name="SAPBEXfilterText 6 2 8" xfId="8859" xr:uid="{2B6CD54E-4D82-4EAB-A9BE-EAE594787BF7}"/>
    <cellStyle name="SAPBEXfilterText 6 2 9" xfId="11014" xr:uid="{11DCC1F7-6B39-4975-B4BC-30DF0D0DBC0A}"/>
    <cellStyle name="SAPBEXfilterText 6 3" xfId="2730" xr:uid="{F770009B-AF90-4AA2-A52C-C31192860209}"/>
    <cellStyle name="SAPBEXfilterText 6 3 2" xfId="7459" xr:uid="{7BFA8BA1-8824-46EE-B5A3-0569BF237E6D}"/>
    <cellStyle name="SAPBEXfilterText 6 3 3" xfId="14961" xr:uid="{5DFC7758-8D87-41AC-8DCA-FC2EFB1DDB4C}"/>
    <cellStyle name="SAPBEXfilterText 6 3 4" xfId="17078" xr:uid="{A9F99047-B8DB-4CE9-8505-8E5251AD9D3F}"/>
    <cellStyle name="SAPBEXfilterText 6 3 5" xfId="20836" xr:uid="{BC601EA7-B010-4E98-A9F3-CBFC13549E35}"/>
    <cellStyle name="SAPBEXfilterText 6 3 6" xfId="24497" xr:uid="{5E9504A7-41D1-4998-93D5-DDA55AC9909D}"/>
    <cellStyle name="SAPBEXfilterText 6 3 7" xfId="28026" xr:uid="{6295EC88-A096-4464-A6AB-D8DA75DAEE27}"/>
    <cellStyle name="SAPBEXfilterText 6 3 8" xfId="31312" xr:uid="{F074E355-C492-4CF7-B3B1-4E3202316861}"/>
    <cellStyle name="SAPBEXfilterText 6 4" xfId="3229" xr:uid="{DC3AAFFC-39A1-4D33-9A90-C34A0DC2FE09}"/>
    <cellStyle name="SAPBEXfilterText 6 4 2" xfId="8840" xr:uid="{26247A87-D02E-439E-B92B-7BC7D34A1E8D}"/>
    <cellStyle name="SAPBEXfilterText 6 4 3" xfId="13579" xr:uid="{9F561E2F-7CF8-4338-9543-425A3C381E0A}"/>
    <cellStyle name="SAPBEXfilterText 6 4 4" xfId="17576" xr:uid="{EB89291D-9DEC-41EC-9F47-7F617EA3BE18}"/>
    <cellStyle name="SAPBEXfilterText 6 4 5" xfId="21332" xr:uid="{B119DB12-0086-4E5E-8EDB-15C7AADCE947}"/>
    <cellStyle name="SAPBEXfilterText 6 4 6" xfId="24994" xr:uid="{5ECA387F-6829-4883-B2FF-AA253B9BBD95}"/>
    <cellStyle name="SAPBEXfilterText 6 4 7" xfId="28525" xr:uid="{5F114553-250B-46FA-8FC5-E3DF2B01E21A}"/>
    <cellStyle name="SAPBEXfilterText 6 4 8" xfId="31805" xr:uid="{3BC91061-3FA6-4D50-95BC-FFE1A20E797C}"/>
    <cellStyle name="SAPBEXfilterText 6 5" xfId="3618" xr:uid="{4F5C56BB-B67D-4707-9778-7ACCA8B2592B}"/>
    <cellStyle name="SAPBEXfilterText 6 5 2" xfId="10503" xr:uid="{5CEAB946-36F9-4AA6-A73B-7D683F3DD02B}"/>
    <cellStyle name="SAPBEXfilterText 6 5 3" xfId="16643" xr:uid="{F1DB6F20-AA19-4F4D-8326-4E2DFC9B9433}"/>
    <cellStyle name="SAPBEXfilterText 6 5 4" xfId="17965" xr:uid="{ED390CCF-11F1-4699-A56F-E76ECF99C639}"/>
    <cellStyle name="SAPBEXfilterText 6 5 5" xfId="21721" xr:uid="{5FEE10B2-6223-4C57-8B03-F34FBDDAB247}"/>
    <cellStyle name="SAPBEXfilterText 6 5 6" xfId="25383" xr:uid="{A1CB919C-F037-4C20-9676-D0AE95B3ACD6}"/>
    <cellStyle name="SAPBEXfilterText 6 5 7" xfId="28914" xr:uid="{41C04D55-F5BC-4D00-A57B-54D3B6BF50D6}"/>
    <cellStyle name="SAPBEXfilterText 6 5 8" xfId="32191" xr:uid="{31155067-8CA2-418D-98A8-511F8C89B4B5}"/>
    <cellStyle name="SAPBEXfilterText 6 6" xfId="4249" xr:uid="{C5518B10-411D-4E46-9206-518B76B55CA3}"/>
    <cellStyle name="SAPBEXfilterText 6 6 2" xfId="12678" xr:uid="{71D9605B-0E1C-49BA-A5AC-669F444DF783}"/>
    <cellStyle name="SAPBEXfilterText 6 6 3" xfId="7621" xr:uid="{F726536C-FF69-4E40-BB13-E1DB1FC37195}"/>
    <cellStyle name="SAPBEXfilterText 6 6 4" xfId="18596" xr:uid="{404FEEB2-7B4D-470B-9F71-74E219E0B544}"/>
    <cellStyle name="SAPBEXfilterText 6 6 5" xfId="22348" xr:uid="{46B149D5-19AE-4BEE-963D-A725552FD619}"/>
    <cellStyle name="SAPBEXfilterText 6 6 6" xfId="26014" xr:uid="{0FD26C20-E0A4-4FB3-827F-368F637A42E2}"/>
    <cellStyle name="SAPBEXfilterText 6 6 7" xfId="29545" xr:uid="{E3F86862-5BF3-42CA-86BB-4F972374590F}"/>
    <cellStyle name="SAPBEXfilterText 6 6 8" xfId="32808" xr:uid="{02D4F353-AFCC-4F54-96A7-9BBE81312167}"/>
    <cellStyle name="SAPBEXfilterText 6 7" xfId="2717" xr:uid="{C24FDE60-90DE-4256-B461-2A25A1C66FF1}"/>
    <cellStyle name="SAPBEXfilterText 6 7 2" xfId="10763" xr:uid="{5A5E1F19-7247-420B-918E-39E52E4D201C}"/>
    <cellStyle name="SAPBEXfilterText 6 7 3" xfId="10293" xr:uid="{AD735E0D-B16E-45C7-AA45-3439EBC592BA}"/>
    <cellStyle name="SAPBEXfilterText 6 7 4" xfId="17065" xr:uid="{865971CF-C3D3-4037-AE2C-957F035CDDA0}"/>
    <cellStyle name="SAPBEXfilterText 6 7 5" xfId="20823" xr:uid="{6C279273-1DE1-4D9E-BC17-7711DB121336}"/>
    <cellStyle name="SAPBEXfilterText 6 7 6" xfId="24484" xr:uid="{93AAC31D-861A-4238-8347-65E8F58A7392}"/>
    <cellStyle name="SAPBEXfilterText 6 7 7" xfId="28013" xr:uid="{9A7A9FED-9C23-41F2-8E35-E86765C9CFDA}"/>
    <cellStyle name="SAPBEXfilterText 6 7 8" xfId="31299" xr:uid="{7E05196A-D61B-4869-AD2D-8A411BA2C506}"/>
    <cellStyle name="SAPBEXfilterText 6 8" xfId="4577" xr:uid="{EE2B4B76-7B95-4D3A-A1B3-3889B7DE98E0}"/>
    <cellStyle name="SAPBEXfilterText 6 8 2" xfId="12460" xr:uid="{08BA41DD-7936-454D-A760-F1A9962F4764}"/>
    <cellStyle name="SAPBEXfilterText 6 8 3" xfId="7503" xr:uid="{D823934F-2958-48EE-B9AA-A7363C9B4B0F}"/>
    <cellStyle name="SAPBEXfilterText 6 8 4" xfId="18924" xr:uid="{F5482EE4-9821-4E79-97E3-9F461661264B}"/>
    <cellStyle name="SAPBEXfilterText 6 8 5" xfId="22676" xr:uid="{9FE842D7-6BB9-4B66-B1CD-CBF615F85BA4}"/>
    <cellStyle name="SAPBEXfilterText 6 8 6" xfId="26341" xr:uid="{CFA2C88D-71EF-40B1-AD82-EA7ECD34F117}"/>
    <cellStyle name="SAPBEXfilterText 6 8 7" xfId="29873" xr:uid="{A9CC1CC7-CF1B-4C39-A33C-B419D27953E6}"/>
    <cellStyle name="SAPBEXfilterText 6 8 8" xfId="33134" xr:uid="{9C61B08C-7322-439E-9A57-D26A87CFDE91}"/>
    <cellStyle name="SAPBEXfilterText 6 9" xfId="7995" xr:uid="{3273916A-8E10-4381-BF8C-FD42C9135780}"/>
    <cellStyle name="SAPBEXfilterText 7" xfId="682" xr:uid="{36C25479-78D8-4F45-971D-CF27589D4528}"/>
    <cellStyle name="SAPBEXfilterText 7 10" xfId="13653" xr:uid="{EAEB8651-6169-4272-BCA9-0B806D0217CD}"/>
    <cellStyle name="SAPBEXfilterText 7 11" xfId="15169" xr:uid="{AAB3BB06-F2B0-4B42-B85B-635B92E452E7}"/>
    <cellStyle name="SAPBEXfilterText 7 12" xfId="20184" xr:uid="{CD3C92DD-DE3C-4361-AD34-CEAF7EDDF518}"/>
    <cellStyle name="SAPBEXfilterText 7 13" xfId="23918" xr:uid="{4B60AB79-7A87-46BE-991B-68068E04A259}"/>
    <cellStyle name="SAPBEXfilterText 7 14" xfId="27473" xr:uid="{90350A3E-3521-437E-A025-00C26745B9EC}"/>
    <cellStyle name="SAPBEXfilterText 7 15" xfId="30700" xr:uid="{A859966D-AB88-4490-9C08-851C4AE3B0CC}"/>
    <cellStyle name="SAPBEXfilterText 7 2" xfId="1594" xr:uid="{91EAAD1B-97C6-40BB-83AB-EA2A74F1B323}"/>
    <cellStyle name="SAPBEXfilterText 7 2 10" xfId="15262" xr:uid="{8A9111B3-7D79-474E-8694-95419865023A}"/>
    <cellStyle name="SAPBEXfilterText 7 2 11" xfId="16034" xr:uid="{834A01E1-C804-47F1-BAF6-DC15FCAE84F1}"/>
    <cellStyle name="SAPBEXfilterText 7 2 12" xfId="19908" xr:uid="{B0494D02-2581-4B12-8521-644C84DF475F}"/>
    <cellStyle name="SAPBEXfilterText 7 2 13" xfId="27020" xr:uid="{C185E51C-3CD2-4FA2-A616-03A8161FA2D1}"/>
    <cellStyle name="SAPBEXfilterText 7 2 14" xfId="30928" xr:uid="{D5FD77E6-B059-4EE3-948E-4C3744702257}"/>
    <cellStyle name="SAPBEXfilterText 7 2 2" xfId="2837" xr:uid="{9BD3AB3D-37D2-4CE6-96AC-6B2BC1FB72EE}"/>
    <cellStyle name="SAPBEXfilterText 7 2 2 2" xfId="9785" xr:uid="{E5378FE7-3F3B-4E82-A065-AD3879DAC81A}"/>
    <cellStyle name="SAPBEXfilterText 7 2 2 3" xfId="9731" xr:uid="{DF5FFEAF-093E-4BCB-89EF-F212A163850E}"/>
    <cellStyle name="SAPBEXfilterText 7 2 2 4" xfId="17185" xr:uid="{8D068F1D-8037-41C4-B04F-E68C47AF7E4B}"/>
    <cellStyle name="SAPBEXfilterText 7 2 2 5" xfId="20943" xr:uid="{534413A0-1492-4DA9-8B4C-5C8F19EBEFD4}"/>
    <cellStyle name="SAPBEXfilterText 7 2 2 6" xfId="24604" xr:uid="{9F33CA88-8C67-4315-A607-AE0D9AFAFC55}"/>
    <cellStyle name="SAPBEXfilterText 7 2 2 7" xfId="28133" xr:uid="{1CA39B03-06E8-4E47-887F-5AC25F29B607}"/>
    <cellStyle name="SAPBEXfilterText 7 2 2 8" xfId="31419" xr:uid="{BBD812C5-0E17-4FD0-8B0D-748C87E301FF}"/>
    <cellStyle name="SAPBEXfilterText 7 2 3" xfId="3343" xr:uid="{C3367FFE-BCB7-4319-99D0-598BED3158AF}"/>
    <cellStyle name="SAPBEXfilterText 7 2 3 2" xfId="8906" xr:uid="{933BF0FF-F543-4140-9D4E-FFDF33DE8C0A}"/>
    <cellStyle name="SAPBEXfilterText 7 2 3 3" xfId="13332" xr:uid="{48F30EAF-95A9-4C8A-8153-48C4D3475989}"/>
    <cellStyle name="SAPBEXfilterText 7 2 3 4" xfId="17690" xr:uid="{CF906583-E53E-4CB0-93C3-FCB9D2E606F2}"/>
    <cellStyle name="SAPBEXfilterText 7 2 3 5" xfId="21446" xr:uid="{37C0B1B4-CEFB-4090-83F1-CC36012440BC}"/>
    <cellStyle name="SAPBEXfilterText 7 2 3 6" xfId="25108" xr:uid="{7D0C2014-985D-4480-9E55-59856A813FB2}"/>
    <cellStyle name="SAPBEXfilterText 7 2 3 7" xfId="28639" xr:uid="{D85BA53E-4093-48F9-92CA-BBF23BCC3F4C}"/>
    <cellStyle name="SAPBEXfilterText 7 2 3 8" xfId="31918" xr:uid="{F947BE16-3B39-4F15-9EE7-9044C8A0A037}"/>
    <cellStyle name="SAPBEXfilterText 7 2 4" xfId="1910" xr:uid="{BA569EBA-D106-4F0F-AEE8-B8E0BEC2BD96}"/>
    <cellStyle name="SAPBEXfilterText 7 2 4 2" xfId="10991" xr:uid="{89FC88ED-AFAB-40B8-B429-AD144EE02D80}"/>
    <cellStyle name="SAPBEXfilterText 7 2 4 3" xfId="10269" xr:uid="{F6D509EA-DD70-4CD9-9345-F1F224ED7A05}"/>
    <cellStyle name="SAPBEXfilterText 7 2 4 4" xfId="9022" xr:uid="{DD6C21A4-5202-4CB2-9013-1F17D03E4890}"/>
    <cellStyle name="SAPBEXfilterText 7 2 4 5" xfId="14655" xr:uid="{9DEE2ED1-B60B-4A46-A95F-4FE1D73F866E}"/>
    <cellStyle name="SAPBEXfilterText 7 2 4 6" xfId="23239" xr:uid="{291AD9C7-B1A2-46DA-9B08-5B931CC106FD}"/>
    <cellStyle name="SAPBEXfilterText 7 2 4 7" xfId="24091" xr:uid="{4D4351B4-CA40-4A3C-83A9-46DF19906167}"/>
    <cellStyle name="SAPBEXfilterText 7 2 4 8" xfId="23887" xr:uid="{E36ECD47-E925-46EA-9456-9E300D2116F4}"/>
    <cellStyle name="SAPBEXfilterText 7 2 5" xfId="3935" xr:uid="{08822573-DADD-471C-B895-4DE162B3292B}"/>
    <cellStyle name="SAPBEXfilterText 7 2 5 2" xfId="9466" xr:uid="{207E9DDF-0990-4A9B-AB1E-ADDEC453B1D1}"/>
    <cellStyle name="SAPBEXfilterText 7 2 5 3" xfId="13436" xr:uid="{EE92D2BC-9B94-4F93-AE0E-A7EE2A457DFB}"/>
    <cellStyle name="SAPBEXfilterText 7 2 5 4" xfId="18282" xr:uid="{5681431B-0F27-4EAC-BB56-DD74667B812C}"/>
    <cellStyle name="SAPBEXfilterText 7 2 5 5" xfId="22035" xr:uid="{855F7137-28C7-430B-A8C7-D5EA1EAFFED3}"/>
    <cellStyle name="SAPBEXfilterText 7 2 5 6" xfId="25700" xr:uid="{B10C0636-A69A-497D-A4D7-3D0527C69AF3}"/>
    <cellStyle name="SAPBEXfilterText 7 2 5 7" xfId="29231" xr:uid="{5E064081-6BBB-4B48-A9DA-6AB0C5F9633E}"/>
    <cellStyle name="SAPBEXfilterText 7 2 5 8" xfId="32499" xr:uid="{DE9805F7-A23D-4A33-A327-206C6F6719B8}"/>
    <cellStyle name="SAPBEXfilterText 7 2 6" xfId="4536" xr:uid="{3638157A-2BCB-48E0-BF78-E6783BBFA5F9}"/>
    <cellStyle name="SAPBEXfilterText 7 2 6 2" xfId="12496" xr:uid="{8D66AC4D-B3A1-430B-8A60-87FAB6F3D325}"/>
    <cellStyle name="SAPBEXfilterText 7 2 6 3" xfId="8272" xr:uid="{FA5FF3E4-4CE6-43FF-8980-7281005A18CE}"/>
    <cellStyle name="SAPBEXfilterText 7 2 6 4" xfId="18883" xr:uid="{F6189241-3379-4E94-B26A-13579E341359}"/>
    <cellStyle name="SAPBEXfilterText 7 2 6 5" xfId="22635" xr:uid="{2ED06C39-0B49-4EF1-99F7-2901231B1811}"/>
    <cellStyle name="SAPBEXfilterText 7 2 6 6" xfId="26300" xr:uid="{896F1ED9-D7CA-41BE-BE10-0C95F49495E2}"/>
    <cellStyle name="SAPBEXfilterText 7 2 6 7" xfId="29832" xr:uid="{FE30EA1F-2D84-48D5-8C06-B998A747B630}"/>
    <cellStyle name="SAPBEXfilterText 7 2 6 8" xfId="33094" xr:uid="{CDB82171-2B12-4BE1-9220-BF558B36B2CA}"/>
    <cellStyle name="SAPBEXfilterText 7 2 7" xfId="4297" xr:uid="{E053EE1F-5C7E-4908-8B7C-1B998C3CACA7}"/>
    <cellStyle name="SAPBEXfilterText 7 2 7 2" xfId="12659" xr:uid="{77E3B86C-1D9F-4453-A4FA-495F1F03B972}"/>
    <cellStyle name="SAPBEXfilterText 7 2 7 3" xfId="7424" xr:uid="{683E630D-BBCD-4A2F-85A4-0F4A92A88136}"/>
    <cellStyle name="SAPBEXfilterText 7 2 7 4" xfId="18644" xr:uid="{B5831659-C031-4296-BE23-98DE64E8C1F0}"/>
    <cellStyle name="SAPBEXfilterText 7 2 7 5" xfId="22396" xr:uid="{62FB35AB-1140-47B6-8AC6-3A0AED7B7246}"/>
    <cellStyle name="SAPBEXfilterText 7 2 7 6" xfId="26062" xr:uid="{BB0CA188-DF95-417B-A938-DBC023ED356E}"/>
    <cellStyle name="SAPBEXfilterText 7 2 7 7" xfId="29593" xr:uid="{A76D49D9-DDD3-4E55-967C-9BBE676C3A0D}"/>
    <cellStyle name="SAPBEXfilterText 7 2 7 8" xfId="32856" xr:uid="{A7C60822-A3E0-4C2D-9666-17856479487B}"/>
    <cellStyle name="SAPBEXfilterText 7 2 8" xfId="11233" xr:uid="{C915F5D5-78C4-4B84-A7B2-F582D786150A}"/>
    <cellStyle name="SAPBEXfilterText 7 2 9" xfId="16412" xr:uid="{BD31BA34-71A5-4FDB-AAC2-6683AE7B3A6E}"/>
    <cellStyle name="SAPBEXfilterText 7 3" xfId="2015" xr:uid="{7F46D555-9F30-4A07-A0F5-5565CF8BBE7F}"/>
    <cellStyle name="SAPBEXfilterText 7 3 2" xfId="7968" xr:uid="{AF08A946-94F6-4499-81B3-1EC1DF701DE5}"/>
    <cellStyle name="SAPBEXfilterText 7 3 3" xfId="16992" xr:uid="{46D83965-95E3-4109-A032-FAC45232AF24}"/>
    <cellStyle name="SAPBEXfilterText 7 3 4" xfId="14884" xr:uid="{E56AF1E8-B43C-4196-932E-4968CE806558}"/>
    <cellStyle name="SAPBEXfilterText 7 3 5" xfId="10814" xr:uid="{CB0DF377-4C7E-456A-91FE-A1352DAE1DC2}"/>
    <cellStyle name="SAPBEXfilterText 7 3 6" xfId="7336" xr:uid="{18940A6F-F255-47D0-9188-1713160A92CA}"/>
    <cellStyle name="SAPBEXfilterText 7 3 7" xfId="23749" xr:uid="{30811A57-ADAD-449B-ACA4-53F43CD8DC6B}"/>
    <cellStyle name="SAPBEXfilterText 7 3 8" xfId="30406" xr:uid="{B59B3F7E-108A-4435-BB32-3E686529EB6C}"/>
    <cellStyle name="SAPBEXfilterText 7 4" xfId="2343" xr:uid="{541A7C6F-AD29-40B8-A35F-A193887A9999}"/>
    <cellStyle name="SAPBEXfilterText 7 4 2" xfId="9201" xr:uid="{C6846D4A-B13C-409B-9EDC-10D0E5B9349F}"/>
    <cellStyle name="SAPBEXfilterText 7 4 3" xfId="9404" xr:uid="{A57E83CB-E258-4AC2-8EA3-4608804D0F67}"/>
    <cellStyle name="SAPBEXfilterText 7 4 4" xfId="15326" xr:uid="{CAE9729E-4E39-403F-9E54-4E15FC57221B}"/>
    <cellStyle name="SAPBEXfilterText 7 4 5" xfId="11569" xr:uid="{C03416B1-476D-4BA8-99E0-5A74AFBF7D30}"/>
    <cellStyle name="SAPBEXfilterText 7 4 6" xfId="20143" xr:uid="{3070ED02-8BA2-4BAB-81BD-B2AD6F164165}"/>
    <cellStyle name="SAPBEXfilterText 7 4 7" xfId="20262" xr:uid="{DE2AEF3E-8F26-49F7-8CA0-C9208740B071}"/>
    <cellStyle name="SAPBEXfilterText 7 4 8" xfId="30349" xr:uid="{04628E2B-CA01-4B19-A566-CCB77006B35F}"/>
    <cellStyle name="SAPBEXfilterText 7 5" xfId="3921" xr:uid="{FC2E5FFB-3D8E-42EC-B5A5-0AEE073E5ABE}"/>
    <cellStyle name="SAPBEXfilterText 7 5 2" xfId="11001" xr:uid="{429A949B-3FBB-4EF4-963C-4F11AE7BAB25}"/>
    <cellStyle name="SAPBEXfilterText 7 5 3" xfId="16563" xr:uid="{C3278C8E-7876-48F5-BEED-B84F4837AD84}"/>
    <cellStyle name="SAPBEXfilterText 7 5 4" xfId="18268" xr:uid="{5EC783FC-024C-42E0-9DEE-8E9AA1D8B831}"/>
    <cellStyle name="SAPBEXfilterText 7 5 5" xfId="22021" xr:uid="{28822052-1619-4B02-92B8-906C431826BC}"/>
    <cellStyle name="SAPBEXfilterText 7 5 6" xfId="25686" xr:uid="{1F504171-1874-4408-AE6B-EA57C397DE1F}"/>
    <cellStyle name="SAPBEXfilterText 7 5 7" xfId="29217" xr:uid="{E458FAEB-2DFD-43B5-91AC-4CB82DA24269}"/>
    <cellStyle name="SAPBEXfilterText 7 5 8" xfId="32485" xr:uid="{E64DD998-3A81-405C-8ADE-9C4599638029}"/>
    <cellStyle name="SAPBEXfilterText 7 6" xfId="4090" xr:uid="{F14A68BE-8F74-451E-A78B-7173796D724B}"/>
    <cellStyle name="SAPBEXfilterText 7 6 2" xfId="6871" xr:uid="{72B9FF2C-42AF-42D2-BE40-DC4BD3EA761E}"/>
    <cellStyle name="SAPBEXfilterText 7 6 3" xfId="13504" xr:uid="{FE111B6D-7DE7-4A1C-A677-C692E5DC191A}"/>
    <cellStyle name="SAPBEXfilterText 7 6 4" xfId="18437" xr:uid="{03324081-192B-480C-A9C3-5425E423483B}"/>
    <cellStyle name="SAPBEXfilterText 7 6 5" xfId="22190" xr:uid="{12BFCA80-2287-4523-87D4-53EB84A316C0}"/>
    <cellStyle name="SAPBEXfilterText 7 6 6" xfId="25855" xr:uid="{815026A1-4268-40D3-97C3-8AFB256EE443}"/>
    <cellStyle name="SAPBEXfilterText 7 6 7" xfId="29386" xr:uid="{F93934BE-924E-4185-8B0F-C5DF1FC97622}"/>
    <cellStyle name="SAPBEXfilterText 7 6 8" xfId="32653" xr:uid="{28C88704-B61D-481E-98E3-1100C02A85E0}"/>
    <cellStyle name="SAPBEXfilterText 7 7" xfId="4598" xr:uid="{2AD49150-A6FD-4D4C-81DF-F784A49D7C3D}"/>
    <cellStyle name="SAPBEXfilterText 7 7 2" xfId="12440" xr:uid="{FFACEA37-8E55-47E5-940F-1589CF4BE711}"/>
    <cellStyle name="SAPBEXfilterText 7 7 3" xfId="11057" xr:uid="{F74542BC-604B-420A-9A4C-D3D88D3A556F}"/>
    <cellStyle name="SAPBEXfilterText 7 7 4" xfId="18945" xr:uid="{8A66A942-FE64-477F-85CD-27B4CBA33E0D}"/>
    <cellStyle name="SAPBEXfilterText 7 7 5" xfId="22697" xr:uid="{CFD02A64-F050-4271-ADD8-8B84FBDBB419}"/>
    <cellStyle name="SAPBEXfilterText 7 7 6" xfId="26362" xr:uid="{C1233992-5B94-4156-9370-D42CDF0C97B3}"/>
    <cellStyle name="SAPBEXfilterText 7 7 7" xfId="29894" xr:uid="{613E0A2B-6980-4384-94B1-0200310484CE}"/>
    <cellStyle name="SAPBEXfilterText 7 7 8" xfId="33154" xr:uid="{E4499BFA-7841-4F9C-9B63-07E1B0083135}"/>
    <cellStyle name="SAPBEXfilterText 7 8" xfId="4726" xr:uid="{9F745E0A-A250-48C9-A4EF-2302C046FAC3}"/>
    <cellStyle name="SAPBEXfilterText 7 8 2" xfId="12319" xr:uid="{644FC5B0-4D13-460E-9B85-44A3824285C0}"/>
    <cellStyle name="SAPBEXfilterText 7 8 3" xfId="15768" xr:uid="{9CB72B39-2839-4720-BF2B-E80A4C0BCEEC}"/>
    <cellStyle name="SAPBEXfilterText 7 8 4" xfId="19073" xr:uid="{43A7BFCD-D2FE-4742-8110-4C7C31B8F024}"/>
    <cellStyle name="SAPBEXfilterText 7 8 5" xfId="22825" xr:uid="{BE625934-36D6-4810-9027-1655A283D2C1}"/>
    <cellStyle name="SAPBEXfilterText 7 8 6" xfId="26490" xr:uid="{01A9B9ED-B349-4AD3-B12F-F0167520294E}"/>
    <cellStyle name="SAPBEXfilterText 7 8 7" xfId="30022" xr:uid="{745DAC00-5F3B-456C-8B29-66D882CF0EF2}"/>
    <cellStyle name="SAPBEXfilterText 7 8 8" xfId="33281" xr:uid="{BC8AD426-A5C1-48F3-802F-5FC2E8E00DD7}"/>
    <cellStyle name="SAPBEXfilterText 7 9" xfId="9724" xr:uid="{8AD47A35-5415-4E17-94EF-BB555FF7F738}"/>
    <cellStyle name="SAPBEXfilterText 8" xfId="6367" xr:uid="{F76DF66A-772C-45B0-840E-90F4655FA83A}"/>
    <cellStyle name="SAPBEXfilterText 8 2" xfId="13265" xr:uid="{FBC35A4E-0EB7-4EEC-91FB-B2F13455E021}"/>
    <cellStyle name="SAPBEXfilterText 8 3" xfId="15932" xr:uid="{973F9337-19ED-4475-865F-268399987D8B}"/>
    <cellStyle name="SAPBEXfilterText 8 4" xfId="20612" xr:uid="{6A64426B-00D5-40B7-8736-52FD47B569FB}"/>
    <cellStyle name="SAPBEXfilterText 8 5" xfId="24292" xr:uid="{71ED6789-FD71-43A3-9615-353E88C3FC79}"/>
    <cellStyle name="SAPBEXfilterText 8 6" xfId="27811" xr:uid="{48E35AE0-22D0-4840-8884-C1DC10D05685}"/>
    <cellStyle name="SAPBEXfilterText 8 7" xfId="31028" xr:uid="{24C318DD-C09E-4D03-BE7B-F011596A6925}"/>
    <cellStyle name="SAPBEXfilterText 8 8" xfId="33631" xr:uid="{1A6784F3-D575-43D0-AFF1-55A307FECF6F}"/>
    <cellStyle name="SAPBEXformats" xfId="487" xr:uid="{8359223D-453F-46D5-BBFF-C5255EB6FFF9}"/>
    <cellStyle name="SAPBEXformats 10" xfId="1842" xr:uid="{991AF729-8529-4F93-AB06-686739D1715B}"/>
    <cellStyle name="SAPBEXformats 10 2" xfId="9536" xr:uid="{6ABEC33C-300E-4141-839A-EC9955F2BF56}"/>
    <cellStyle name="SAPBEXformats 10 3" xfId="11395" xr:uid="{A1EA0B99-788E-4E37-9C05-EAEEDA655D28}"/>
    <cellStyle name="SAPBEXformats 10 4" xfId="12033" xr:uid="{B0C3B4D1-B5DC-4BFD-9DC9-5F394459A484}"/>
    <cellStyle name="SAPBEXformats 10 5" xfId="20449" xr:uid="{2AE63612-E9E7-41D5-BA6B-8F27A4540225}"/>
    <cellStyle name="SAPBEXformats 10 6" xfId="23269" xr:uid="{ACB574BD-D1C1-446A-A825-1AE69E4D0130}"/>
    <cellStyle name="SAPBEXformats 10 7" xfId="27692" xr:uid="{67976255-4AA6-4228-8A48-EB751279068C}"/>
    <cellStyle name="SAPBEXformats 10 8" xfId="23888" xr:uid="{A3C46046-BD32-47A2-AE58-9DB2A5794A99}"/>
    <cellStyle name="SAPBEXformats 11" xfId="2023" xr:uid="{40FB41EB-37AA-417B-902E-0F0DF15ED0B6}"/>
    <cellStyle name="SAPBEXformats 11 2" xfId="9429" xr:uid="{2600756D-908E-4467-8AEC-6AEBD59CA127}"/>
    <cellStyle name="SAPBEXformats 11 3" xfId="9118" xr:uid="{0BD22E70-3863-4525-9708-0C118CDF53C3}"/>
    <cellStyle name="SAPBEXformats 11 4" xfId="16736" xr:uid="{50CAA436-8285-4D6E-A0F5-99BEAB621723}"/>
    <cellStyle name="SAPBEXformats 11 5" xfId="14592" xr:uid="{C484CADD-DE88-420D-A187-07ADD6A70F44}"/>
    <cellStyle name="SAPBEXformats 11 6" xfId="20021" xr:uid="{4B4E4A1C-7A92-4B67-9E24-DE2E19EAB69B}"/>
    <cellStyle name="SAPBEXformats 11 7" xfId="23754" xr:uid="{498B1833-DDA0-45AB-92DE-65EE188FB86C}"/>
    <cellStyle name="SAPBEXformats 11 8" xfId="22637" xr:uid="{97281197-BBC2-41F9-866C-2D9DACE7FD36}"/>
    <cellStyle name="SAPBEXformats 12" xfId="3951" xr:uid="{12D08A59-C31F-42A0-AEEF-9ED738DC8C2B}"/>
    <cellStyle name="SAPBEXformats 12 2" xfId="11338" xr:uid="{9F8FD53A-0A33-4CB0-AD0D-08065A5ACA1F}"/>
    <cellStyle name="SAPBEXformats 12 3" xfId="16319" xr:uid="{97595554-79D3-48FC-8E76-BD5C7719E217}"/>
    <cellStyle name="SAPBEXformats 12 4" xfId="18298" xr:uid="{61E42762-85BF-447E-9A26-44846F411739}"/>
    <cellStyle name="SAPBEXformats 12 5" xfId="22051" xr:uid="{B3607222-A611-4A96-8861-4596C174F4C8}"/>
    <cellStyle name="SAPBEXformats 12 6" xfId="25716" xr:uid="{D8B172FD-D70D-4D2B-91EF-F013D456030F}"/>
    <cellStyle name="SAPBEXformats 12 7" xfId="29247" xr:uid="{1F91FE6B-2867-4C0B-8F4D-7E64E23A3CB8}"/>
    <cellStyle name="SAPBEXformats 12 8" xfId="32515" xr:uid="{CE575E50-1D59-44FE-8ABB-0FBBE5DF3D4C}"/>
    <cellStyle name="SAPBEXformats 13" xfId="4252" xr:uid="{D843CAD3-F1CB-4C82-9EF5-03EA7AC86EEC}"/>
    <cellStyle name="SAPBEXformats 13 2" xfId="7507" xr:uid="{894FC6B4-344E-4073-8D65-8734A68A36CA}"/>
    <cellStyle name="SAPBEXformats 13 3" xfId="14657" xr:uid="{D6C41C50-C213-48BA-AF22-42557BFBBC26}"/>
    <cellStyle name="SAPBEXformats 13 4" xfId="18599" xr:uid="{9A841AC2-D39D-453B-9B5E-3BCB65742E8B}"/>
    <cellStyle name="SAPBEXformats 13 5" xfId="22351" xr:uid="{2A7D2FAB-5A9D-4FC0-B7EF-9BF5B5E41D03}"/>
    <cellStyle name="SAPBEXformats 13 6" xfId="26017" xr:uid="{39AB8E87-8126-4E25-A78E-8501AE4EB4C8}"/>
    <cellStyle name="SAPBEXformats 13 7" xfId="29548" xr:uid="{820DA264-6321-423F-89FA-16B33F118B83}"/>
    <cellStyle name="SAPBEXformats 13 8" xfId="32811" xr:uid="{25540A65-272C-4D72-AE2C-5D5D570C3570}"/>
    <cellStyle name="SAPBEXformats 14" xfId="4601" xr:uid="{98BEF58C-F4FF-4305-8B25-26E5CBBB6155}"/>
    <cellStyle name="SAPBEXformats 14 2" xfId="12437" xr:uid="{A61BC4D5-D510-42ED-A238-1BD6E4361B28}"/>
    <cellStyle name="SAPBEXformats 14 3" xfId="8971" xr:uid="{D1E908DE-4892-4A77-A440-709F82F25896}"/>
    <cellStyle name="SAPBEXformats 14 4" xfId="18948" xr:uid="{D8DE7745-E410-4405-AA73-3BFCD9B994D3}"/>
    <cellStyle name="SAPBEXformats 14 5" xfId="22700" xr:uid="{7F025323-8C1B-492E-884D-9C64F51306EA}"/>
    <cellStyle name="SAPBEXformats 14 6" xfId="26365" xr:uid="{45C32510-9C93-47B2-A6FD-1CAC63ACA3B8}"/>
    <cellStyle name="SAPBEXformats 14 7" xfId="29897" xr:uid="{CF2347A5-4E69-444D-95AC-B42224873CEA}"/>
    <cellStyle name="SAPBEXformats 14 8" xfId="33157" xr:uid="{8049EE22-D405-49CA-B7F6-42A398CCFAA2}"/>
    <cellStyle name="SAPBEXformats 15" xfId="4025" xr:uid="{4536EBA7-DD5D-4CD0-A3BC-2E6B7474AFB1}"/>
    <cellStyle name="SAPBEXformats 15 2" xfId="9392" xr:uid="{822F11C5-0B36-453E-A339-3FA1F2717147}"/>
    <cellStyle name="SAPBEXformats 15 3" xfId="10198" xr:uid="{C1EFDF7F-0899-464D-A62F-5F3936874870}"/>
    <cellStyle name="SAPBEXformats 15 4" xfId="18372" xr:uid="{8B45B2BA-D856-46F1-8B83-4AA368310A94}"/>
    <cellStyle name="SAPBEXformats 15 5" xfId="22125" xr:uid="{24929FDB-E534-4D04-98D0-E5B1313B73A3}"/>
    <cellStyle name="SAPBEXformats 15 6" xfId="25790" xr:uid="{25707BA1-2E25-4882-8C47-80F309609D56}"/>
    <cellStyle name="SAPBEXformats 15 7" xfId="29321" xr:uid="{FB399F5F-3F89-4083-8FF9-F717526432D4}"/>
    <cellStyle name="SAPBEXformats 15 8" xfId="32588" xr:uid="{A8A56BF8-35BE-46AA-91AC-A11ABDCB83EC}"/>
    <cellStyle name="SAPBEXformats 16" xfId="6368" xr:uid="{FA53A053-7A0A-4822-9AD6-657B94851490}"/>
    <cellStyle name="SAPBEXformats 16 2" xfId="13266" xr:uid="{3FA04DB1-C509-4CDE-9C4C-1412F72AE0D4}"/>
    <cellStyle name="SAPBEXformats 16 3" xfId="15933" xr:uid="{45849E66-2A12-480A-A9BE-DD9623DA0FFE}"/>
    <cellStyle name="SAPBEXformats 16 4" xfId="20613" xr:uid="{539E1CF7-CFCC-4D42-BCE2-4E415D1BB768}"/>
    <cellStyle name="SAPBEXformats 16 5" xfId="24293" xr:uid="{DBA2184F-FA4A-4ECF-AFB2-4C467B00E05E}"/>
    <cellStyle name="SAPBEXformats 16 6" xfId="27812" xr:uid="{2573A760-F7ED-4E57-97AE-45BC522723C4}"/>
    <cellStyle name="SAPBEXformats 16 7" xfId="31029" xr:uid="{15F4BDF3-FAE6-4E20-934D-84EB81402ED6}"/>
    <cellStyle name="SAPBEXformats 16 8" xfId="33632" xr:uid="{948827C8-6487-40AA-816F-9E569FC6126A}"/>
    <cellStyle name="SAPBEXformats 17" xfId="11415" xr:uid="{DC3C3054-0D6C-465D-86A1-446F67B08BED}"/>
    <cellStyle name="SAPBEXformats 18" xfId="16249" xr:uid="{5742D828-4D49-4361-91FC-1D33ED764E37}"/>
    <cellStyle name="SAPBEXformats 19" xfId="15990" xr:uid="{556C007C-AB89-432B-8B1A-0BD95E2F50F8}"/>
    <cellStyle name="SAPBEXformats 2" xfId="1189" xr:uid="{2338B4FA-3191-4A24-AE3E-0254783D6816}"/>
    <cellStyle name="SAPBEXformats 2 10" xfId="8006" xr:uid="{2E89A876-5279-49E9-B09B-0B7B0F7F9D23}"/>
    <cellStyle name="SAPBEXformats 2 11" xfId="13702" xr:uid="{FC78B184-001B-468E-A5B4-6C64DD02F9C9}"/>
    <cellStyle name="SAPBEXformats 2 12" xfId="9215" xr:uid="{A1FC62BD-ABCE-4EE0-9C67-2E466D9A0653}"/>
    <cellStyle name="SAPBEXformats 2 13" xfId="19781" xr:uid="{67F31D26-919B-4947-BD92-26091E4A29BA}"/>
    <cellStyle name="SAPBEXformats 2 14" xfId="23542" xr:uid="{A68B5EB9-2DF7-40D1-B44C-FD48ACE139E0}"/>
    <cellStyle name="SAPBEXformats 2 15" xfId="27152" xr:uid="{F288EFF1-8373-4E74-B2FC-73AC09831CB9}"/>
    <cellStyle name="SAPBEXformats 2 16" xfId="30612" xr:uid="{3A2B3A6A-FB6C-4881-84BB-E02FE1D809CB}"/>
    <cellStyle name="SAPBEXformats 2 17" xfId="33838" xr:uid="{B4D3FD1C-0425-4958-A438-19E09BAFF4FC}"/>
    <cellStyle name="SAPBEXformats 2 2" xfId="1190" xr:uid="{6A0298CE-B578-4AF6-AA16-B93F2F01BA00}"/>
    <cellStyle name="SAPBEXformats 2 2 10" xfId="15576" xr:uid="{870218C3-14DC-4B37-A926-2A2B55591F1C}"/>
    <cellStyle name="SAPBEXformats 2 2 11" xfId="8046" xr:uid="{9BC046AD-2B43-420E-8180-30141636A6D6}"/>
    <cellStyle name="SAPBEXformats 2 2 12" xfId="19780" xr:uid="{F54EFB5C-F5E7-44FC-9527-4E301204EFE7}"/>
    <cellStyle name="SAPBEXformats 2 2 13" xfId="23541" xr:uid="{B88A98E7-B864-41FB-9155-6550FCD2C60D}"/>
    <cellStyle name="SAPBEXformats 2 2 14" xfId="27151" xr:uid="{39B29BC8-0D07-4238-B3BF-00EF6F834265}"/>
    <cellStyle name="SAPBEXformats 2 2 15" xfId="30611" xr:uid="{36AB07AF-B0CA-429A-8964-F6059C41D820}"/>
    <cellStyle name="SAPBEXformats 2 2 16" xfId="34846" xr:uid="{9B5A4478-FF90-4364-B5F0-A6FC1D39FDD3}"/>
    <cellStyle name="SAPBEXformats 2 2 2" xfId="1685" xr:uid="{28DA5F87-5BFE-499F-8399-B9EDDC8B8139}"/>
    <cellStyle name="SAPBEXformats 2 2 2 10" xfId="16597" xr:uid="{968AC931-35A1-4224-AE56-C57C2D6DE897}"/>
    <cellStyle name="SAPBEXformats 2 2 2 11" xfId="20506" xr:uid="{703D6BBF-3DEE-4A2E-B91C-2DB2FD42E478}"/>
    <cellStyle name="SAPBEXformats 2 2 2 12" xfId="24186" xr:uid="{6CEB92C8-3601-4E78-AB5F-0FD67449CFE4}"/>
    <cellStyle name="SAPBEXformats 2 2 2 13" xfId="23691" xr:uid="{4D825937-6374-461B-A1E4-34B532A8D565}"/>
    <cellStyle name="SAPBEXformats 2 2 2 14" xfId="30894" xr:uid="{35C64989-84EB-410E-A058-D63BD489616C}"/>
    <cellStyle name="SAPBEXformats 2 2 2 2" xfId="2928" xr:uid="{71DF9B74-C7E7-4435-925F-E0B70C39ADF6}"/>
    <cellStyle name="SAPBEXformats 2 2 2 2 2" xfId="10147" xr:uid="{A7F39934-8844-4058-84F7-D702B8CEC8F8}"/>
    <cellStyle name="SAPBEXformats 2 2 2 2 3" xfId="7137" xr:uid="{8A622DDE-D197-4962-B7B9-BFF6CBB187F0}"/>
    <cellStyle name="SAPBEXformats 2 2 2 2 4" xfId="17276" xr:uid="{E4970EDB-A89C-49CB-B392-5E773F4FD9C6}"/>
    <cellStyle name="SAPBEXformats 2 2 2 2 5" xfId="21034" xr:uid="{F31C4024-928F-4567-97D2-9CCED554146B}"/>
    <cellStyle name="SAPBEXformats 2 2 2 2 6" xfId="24695" xr:uid="{8A92FA06-1483-43AB-A157-F30ADB3BE15E}"/>
    <cellStyle name="SAPBEXformats 2 2 2 2 7" xfId="28224" xr:uid="{82E90BC0-E935-400B-8FE0-A3D01980E45B}"/>
    <cellStyle name="SAPBEXformats 2 2 2 2 8" xfId="31510" xr:uid="{6B943A61-D50F-4F48-BC20-9717CB2CFB76}"/>
    <cellStyle name="SAPBEXformats 2 2 2 3" xfId="3434" xr:uid="{C3EA32EA-6CFF-4C06-B6A7-E5B8007405CA}"/>
    <cellStyle name="SAPBEXformats 2 2 2 3 2" xfId="9627" xr:uid="{04B07ED6-1128-4009-902D-FDF4C0948CFB}"/>
    <cellStyle name="SAPBEXformats 2 2 2 3 3" xfId="14209" xr:uid="{C6C9440F-C4EE-4A04-BC8B-6E77EF400A70}"/>
    <cellStyle name="SAPBEXformats 2 2 2 3 4" xfId="17781" xr:uid="{78C96227-454D-42D7-9DDD-F5F8461E81BE}"/>
    <cellStyle name="SAPBEXformats 2 2 2 3 5" xfId="21537" xr:uid="{9BA3BB21-DD36-47B0-B857-CCFB49F69ECC}"/>
    <cellStyle name="SAPBEXformats 2 2 2 3 6" xfId="25199" xr:uid="{046AA658-AA36-4FDE-847C-02CD1F0573CF}"/>
    <cellStyle name="SAPBEXformats 2 2 2 3 7" xfId="28730" xr:uid="{1B83FC07-B022-4975-912F-9056D51A82B9}"/>
    <cellStyle name="SAPBEXformats 2 2 2 3 8" xfId="32009" xr:uid="{EAE19FA5-9478-4147-8806-BDDB5D7C5AFE}"/>
    <cellStyle name="SAPBEXformats 2 2 2 4" xfId="3623" xr:uid="{F6CD320E-E518-485A-9DFE-8CBA22FE6630}"/>
    <cellStyle name="SAPBEXformats 2 2 2 4 2" xfId="9747" xr:uid="{B3EC96BC-196B-4428-AA84-1676DA5D6877}"/>
    <cellStyle name="SAPBEXformats 2 2 2 4 3" xfId="15023" xr:uid="{C91C771F-B194-4698-8065-2ACFF9D053D4}"/>
    <cellStyle name="SAPBEXformats 2 2 2 4 4" xfId="17970" xr:uid="{8061E1B8-6B30-44B9-9D96-75158F61E100}"/>
    <cellStyle name="SAPBEXformats 2 2 2 4 5" xfId="21726" xr:uid="{7B4DC809-4BB0-4F86-9704-07F32486423E}"/>
    <cellStyle name="SAPBEXformats 2 2 2 4 6" xfId="25388" xr:uid="{E199C5BF-03F8-47D3-87CE-004ADC4FB92B}"/>
    <cellStyle name="SAPBEXformats 2 2 2 4 7" xfId="28919" xr:uid="{9210BBF2-33B4-42B4-8437-3D236D509FB3}"/>
    <cellStyle name="SAPBEXformats 2 2 2 4 8" xfId="32196" xr:uid="{E6934030-F637-4976-A48A-9DEF6C9F518B}"/>
    <cellStyle name="SAPBEXformats 2 2 2 5" xfId="3858" xr:uid="{57462F88-87D4-4E4C-8436-B7251795103A}"/>
    <cellStyle name="SAPBEXformats 2 2 2 5 2" xfId="12719" xr:uid="{01E60C18-C5FF-47FE-AADA-1444D20C5569}"/>
    <cellStyle name="SAPBEXformats 2 2 2 5 3" xfId="11827" xr:uid="{C26A3C67-938E-42B0-9EA5-18E5E72E5731}"/>
    <cellStyle name="SAPBEXformats 2 2 2 5 4" xfId="18205" xr:uid="{5B7D8C6F-5AA0-47D2-A5EE-CA1486C92419}"/>
    <cellStyle name="SAPBEXformats 2 2 2 5 5" xfId="21958" xr:uid="{EFD4E2E0-093F-4CA3-88E7-C05E43BBC2AA}"/>
    <cellStyle name="SAPBEXformats 2 2 2 5 6" xfId="25623" xr:uid="{FE8C2801-8B40-479A-A633-783079159445}"/>
    <cellStyle name="SAPBEXformats 2 2 2 5 7" xfId="29154" xr:uid="{7609789F-DA60-43CF-A058-543C9908EC0F}"/>
    <cellStyle name="SAPBEXformats 2 2 2 5 8" xfId="32425" xr:uid="{56C6D56B-CA38-4D97-A8B3-4F4E63E06DE2}"/>
    <cellStyle name="SAPBEXformats 2 2 2 6" xfId="2049" xr:uid="{5431158F-202F-46CB-9574-A19DE68A9736}"/>
    <cellStyle name="SAPBEXformats 2 2 2 6 2" xfId="11599" xr:uid="{D84C6FF1-423D-4930-BB6F-467EE9715743}"/>
    <cellStyle name="SAPBEXformats 2 2 2 6 3" xfId="16069" xr:uid="{9A4B1328-08CD-407A-BA38-A3AAD79798EB}"/>
    <cellStyle name="SAPBEXformats 2 2 2 6 4" xfId="14563" xr:uid="{2C868352-DA89-489A-BDF7-538574BF0F41}"/>
    <cellStyle name="SAPBEXformats 2 2 2 6 5" xfId="13440" xr:uid="{CAC9E512-9A8A-4E5A-A6F7-D7951AF6E95A}"/>
    <cellStyle name="SAPBEXformats 2 2 2 6 6" xfId="20015" xr:uid="{8CA5D63D-EBBF-4C78-AFCE-BBC769A84390}"/>
    <cellStyle name="SAPBEXformats 2 2 2 6 7" xfId="15908" xr:uid="{67C6293E-0E40-4E83-B51D-EE6EAB47ED16}"/>
    <cellStyle name="SAPBEXformats 2 2 2 6 8" xfId="27359" xr:uid="{EBCDD462-7F79-425B-ADF6-081B1CF95E94}"/>
    <cellStyle name="SAPBEXformats 2 2 2 7" xfId="4603" xr:uid="{B3865CBB-05D3-4AF5-8A52-03F30E34D16C}"/>
    <cellStyle name="SAPBEXformats 2 2 2 7 2" xfId="12435" xr:uid="{17DBEAC4-7B62-4C68-A63D-BCF0A9816443}"/>
    <cellStyle name="SAPBEXformats 2 2 2 7 3" xfId="14750" xr:uid="{984174C7-C7FE-424B-B588-0754584615E2}"/>
    <cellStyle name="SAPBEXformats 2 2 2 7 4" xfId="18950" xr:uid="{D938D378-F9D8-4776-8A8E-72EFB176BCF3}"/>
    <cellStyle name="SAPBEXformats 2 2 2 7 5" xfId="22702" xr:uid="{18807983-4366-427C-A48D-42F336CA6E31}"/>
    <cellStyle name="SAPBEXformats 2 2 2 7 6" xfId="26367" xr:uid="{BEB00E27-1A1F-436F-96B9-E247E81033B2}"/>
    <cellStyle name="SAPBEXformats 2 2 2 7 7" xfId="29899" xr:uid="{90D88AF8-BBC0-4E13-8B14-6A1F5D727906}"/>
    <cellStyle name="SAPBEXformats 2 2 2 7 8" xfId="33159" xr:uid="{4AEC9C4F-A2B6-4D58-BEFE-8C62509B266C}"/>
    <cellStyle name="SAPBEXformats 2 2 2 8" xfId="10192" xr:uid="{143CC34C-496D-4035-B6DB-FA5F0791266E}"/>
    <cellStyle name="SAPBEXformats 2 2 2 9" xfId="10714" xr:uid="{D56B35D2-DB0A-4BA2-8FED-5CC937798A88}"/>
    <cellStyle name="SAPBEXformats 2 2 3" xfId="2467" xr:uid="{B80CF68C-357D-4DB1-A0E2-0F092E08C83A}"/>
    <cellStyle name="SAPBEXformats 2 2 3 2" xfId="7936" xr:uid="{31C2702A-1980-4103-AF93-BA382ED40CF8}"/>
    <cellStyle name="SAPBEXformats 2 2 3 3" xfId="16719" xr:uid="{955E4AA8-4A84-4C66-BFD4-9D9EC0AEF5D3}"/>
    <cellStyle name="SAPBEXformats 2 2 3 4" xfId="15583" xr:uid="{668A896E-2CEF-408E-AB5D-9A23607A380C}"/>
    <cellStyle name="SAPBEXformats 2 2 3 5" xfId="19379" xr:uid="{1F8F97C8-5AEF-4472-91B8-335970B5F8CF}"/>
    <cellStyle name="SAPBEXformats 2 2 3 6" xfId="23145" xr:uid="{EECAE32C-88B0-43EB-8122-DCE0356F3C69}"/>
    <cellStyle name="SAPBEXformats 2 2 3 7" xfId="26794" xr:uid="{B1D424DD-E320-4FDD-86DD-8124A4C76C22}"/>
    <cellStyle name="SAPBEXformats 2 2 3 8" xfId="30249" xr:uid="{3D90CAA0-14E7-4F54-B72D-BFA31B240038}"/>
    <cellStyle name="SAPBEXformats 2 2 4" xfId="2149" xr:uid="{F4B0DCF0-53CC-4C49-AC26-F4A35F47D528}"/>
    <cellStyle name="SAPBEXformats 2 2 4 2" xfId="7466" xr:uid="{9E4DAC34-2ECD-445B-981C-4A1B3871DC5B}"/>
    <cellStyle name="SAPBEXformats 2 2 4 3" xfId="14733" xr:uid="{F4710AC8-963D-4A9B-A7F9-54F60D5C897C}"/>
    <cellStyle name="SAPBEXformats 2 2 4 4" xfId="14204" xr:uid="{CE905E22-C737-409B-9AFD-77AD3B95E15B}"/>
    <cellStyle name="SAPBEXformats 2 2 4 5" xfId="16710" xr:uid="{A1D657F5-5417-42FC-AD7F-C26BDED83BBF}"/>
    <cellStyle name="SAPBEXformats 2 2 4 6" xfId="20166" xr:uid="{613F35A5-EB27-41F2-9692-AA186CC455CC}"/>
    <cellStyle name="SAPBEXformats 2 2 4 7" xfId="23810" xr:uid="{709E2A46-0E25-4B03-9998-50EA6C748C08}"/>
    <cellStyle name="SAPBEXformats 2 2 4 8" xfId="30392" xr:uid="{68246368-D904-4EF3-A2BD-A553F89E6E71}"/>
    <cellStyle name="SAPBEXformats 2 2 5" xfId="3984" xr:uid="{52BF0938-EBB4-40BC-862C-5A24CC13ED99}"/>
    <cellStyle name="SAPBEXformats 2 2 5 2" xfId="10115" xr:uid="{57808F6B-7451-4C4B-9C28-D42659A879C8}"/>
    <cellStyle name="SAPBEXformats 2 2 5 3" xfId="11570" xr:uid="{6401DF74-8C88-4743-91B3-648DB4C018BE}"/>
    <cellStyle name="SAPBEXformats 2 2 5 4" xfId="18331" xr:uid="{681C13F5-4B50-4519-95F2-DF13964F03EC}"/>
    <cellStyle name="SAPBEXformats 2 2 5 5" xfId="22084" xr:uid="{043B71A3-9A52-4BEA-8D35-81634C94CFC0}"/>
    <cellStyle name="SAPBEXformats 2 2 5 6" xfId="25749" xr:uid="{A0A24D71-5D7A-45BB-9A68-0FEF4635E684}"/>
    <cellStyle name="SAPBEXformats 2 2 5 7" xfId="29280" xr:uid="{026AE5B1-E62F-44C8-9AAB-B8027C1D3E3C}"/>
    <cellStyle name="SAPBEXformats 2 2 5 8" xfId="32548" xr:uid="{55DC5BE9-ED07-467E-99F2-179BF7F04AB6}"/>
    <cellStyle name="SAPBEXformats 2 2 6" xfId="4277" xr:uid="{2346E8DF-CBCE-42B2-9A8E-B35CF1A2C152}"/>
    <cellStyle name="SAPBEXformats 2 2 6 2" xfId="7500" xr:uid="{9886D123-CD44-4F53-B272-E98BE4689B53}"/>
    <cellStyle name="SAPBEXformats 2 2 6 3" xfId="11054" xr:uid="{10F6F659-FCD8-4307-B014-6CC10389EB99}"/>
    <cellStyle name="SAPBEXformats 2 2 6 4" xfId="18624" xr:uid="{408FE94F-B033-4EFF-A7BF-BCC54543BA46}"/>
    <cellStyle name="SAPBEXformats 2 2 6 5" xfId="22376" xr:uid="{49911007-8711-4522-8A73-D273CBB1D821}"/>
    <cellStyle name="SAPBEXformats 2 2 6 6" xfId="26042" xr:uid="{4FB4A001-C978-4D8C-86E6-B2B0DB3C8FEA}"/>
    <cellStyle name="SAPBEXformats 2 2 6 7" xfId="29573" xr:uid="{7A4B77BB-F7B9-4FB6-8963-960D8BEE5D01}"/>
    <cellStyle name="SAPBEXformats 2 2 6 8" xfId="32836" xr:uid="{24ABB8CD-EAA7-4764-99B4-90DA0B29CF25}"/>
    <cellStyle name="SAPBEXformats 2 2 7" xfId="4681" xr:uid="{F6D5B1A3-39F1-4844-96EB-681E03F51D6E}"/>
    <cellStyle name="SAPBEXformats 2 2 7 2" xfId="12362" xr:uid="{14DC0295-0857-41B3-A670-D65C8755A683}"/>
    <cellStyle name="SAPBEXformats 2 2 7 3" xfId="15753" xr:uid="{139EE681-0088-4797-9093-C2032820F0F2}"/>
    <cellStyle name="SAPBEXformats 2 2 7 4" xfId="19028" xr:uid="{C8DF7D8F-353E-4B7B-B995-8C3A3ECA69C4}"/>
    <cellStyle name="SAPBEXformats 2 2 7 5" xfId="22780" xr:uid="{5709DA86-9FB4-40F9-9C12-81D8CFADA14C}"/>
    <cellStyle name="SAPBEXformats 2 2 7 6" xfId="26445" xr:uid="{388F99CD-1173-4BD7-90F8-5DCAED8E43C8}"/>
    <cellStyle name="SAPBEXformats 2 2 7 7" xfId="29977" xr:uid="{C8A0A1C4-89AF-4419-8712-BA24A655FBEF}"/>
    <cellStyle name="SAPBEXformats 2 2 7 8" xfId="33236" xr:uid="{62BBB089-6BE8-4234-8201-AA1F73A28FC6}"/>
    <cellStyle name="SAPBEXformats 2 2 8" xfId="4647" xr:uid="{85F8DF81-5398-4A52-A881-B356421F648D}"/>
    <cellStyle name="SAPBEXformats 2 2 8 2" xfId="12393" xr:uid="{1903B676-88A6-43DA-86D5-7F89575B5DDA}"/>
    <cellStyle name="SAPBEXformats 2 2 8 3" xfId="14337" xr:uid="{FD0391FB-AF92-4BF1-BE8C-5791C53B23CA}"/>
    <cellStyle name="SAPBEXformats 2 2 8 4" xfId="18994" xr:uid="{01CA5105-A91F-4039-A019-BDF1CDDE0E32}"/>
    <cellStyle name="SAPBEXformats 2 2 8 5" xfId="22746" xr:uid="{E03CF658-5857-4D4E-B897-99DEE53844EF}"/>
    <cellStyle name="SAPBEXformats 2 2 8 6" xfId="26411" xr:uid="{B137B35D-221C-41C0-903A-4A143384711E}"/>
    <cellStyle name="SAPBEXformats 2 2 8 7" xfId="29943" xr:uid="{3EBD9949-C4B7-463C-8BEF-1CC26BD0E9CB}"/>
    <cellStyle name="SAPBEXformats 2 2 8 8" xfId="33203" xr:uid="{EDB60C88-3365-4201-9CE6-C7ED1B50D0AB}"/>
    <cellStyle name="SAPBEXformats 2 2 9" xfId="13109" xr:uid="{D473E8B8-AEAD-42C5-A881-2914F26C1E73}"/>
    <cellStyle name="SAPBEXformats 2 3" xfId="1684" xr:uid="{86131D80-7E41-40BE-89C6-0874259FCF91}"/>
    <cellStyle name="SAPBEXformats 2 3 10" xfId="6802" xr:uid="{E41A104D-9F85-426A-8051-ABD24CFA91C0}"/>
    <cellStyle name="SAPBEXformats 2 3 11" xfId="19589" xr:uid="{AA69E9B6-6076-4FFA-A2E7-F9FE22AF3BC0}"/>
    <cellStyle name="SAPBEXformats 2 3 12" xfId="23347" xr:uid="{197FA48D-D9AE-4BCD-94EF-00B5DF8A1709}"/>
    <cellStyle name="SAPBEXformats 2 3 13" xfId="24377" xr:uid="{5D7BECDB-A946-4EDE-97C5-48DFD182A153}"/>
    <cellStyle name="SAPBEXformats 2 3 14" xfId="30488" xr:uid="{2F1BCCFE-FCE2-4BF6-8158-992513030D60}"/>
    <cellStyle name="SAPBEXformats 2 3 15" xfId="35080" xr:uid="{C5B518C7-D27A-4CCC-8E6B-EB87582B5B57}"/>
    <cellStyle name="SAPBEXformats 2 3 2" xfId="2927" xr:uid="{6E30931C-2D88-448A-9DA7-DDE83AAA2BE9}"/>
    <cellStyle name="SAPBEXformats 2 3 2 2" xfId="10359" xr:uid="{3CAFFB0D-5654-47C3-8B8D-34F3295068D5}"/>
    <cellStyle name="SAPBEXformats 2 3 2 3" xfId="14684" xr:uid="{484221B3-B1D2-4CAC-9651-0843D6BFAD4A}"/>
    <cellStyle name="SAPBEXformats 2 3 2 4" xfId="17275" xr:uid="{FE303BD6-116E-49CA-A311-5057C52AD52E}"/>
    <cellStyle name="SAPBEXformats 2 3 2 5" xfId="21033" xr:uid="{51AB5AF3-B2CE-4140-8D03-8321C715E786}"/>
    <cellStyle name="SAPBEXformats 2 3 2 6" xfId="24694" xr:uid="{F76716CC-8CBE-4DCD-8F9F-83E4A87AF82B}"/>
    <cellStyle name="SAPBEXformats 2 3 2 7" xfId="28223" xr:uid="{A6724779-962D-4003-A85A-BEE4E61B4663}"/>
    <cellStyle name="SAPBEXformats 2 3 2 8" xfId="31509" xr:uid="{C595DBE7-B091-403C-A860-278CB80DCFE5}"/>
    <cellStyle name="SAPBEXformats 2 3 3" xfId="3433" xr:uid="{45C82A7D-4E91-4B48-976F-9A5634591B04}"/>
    <cellStyle name="SAPBEXformats 2 3 3 2" xfId="10129" xr:uid="{ECE5F62E-761D-4706-B635-4578CA396269}"/>
    <cellStyle name="SAPBEXformats 2 3 3 3" xfId="14210" xr:uid="{E160BDCF-E5FC-4E0B-B46D-348E0DBDC8F0}"/>
    <cellStyle name="SAPBEXformats 2 3 3 4" xfId="17780" xr:uid="{AE28414E-5171-46F6-B077-232785BB0E02}"/>
    <cellStyle name="SAPBEXformats 2 3 3 5" xfId="21536" xr:uid="{7FC7E96E-1955-46FD-B3A6-AD5118D4E081}"/>
    <cellStyle name="SAPBEXformats 2 3 3 6" xfId="25198" xr:uid="{22B94A41-AE75-439C-A86D-CF55405BEDB6}"/>
    <cellStyle name="SAPBEXformats 2 3 3 7" xfId="28729" xr:uid="{A9A98F70-0E35-43BF-A409-6A9FE6F24E53}"/>
    <cellStyle name="SAPBEXformats 2 3 3 8" xfId="32008" xr:uid="{10AC2632-A592-4BFA-AA35-26A2D40FFFA8}"/>
    <cellStyle name="SAPBEXformats 2 3 4" xfId="3691" xr:uid="{EF40B169-8890-45AA-8A29-D52C7CDB41EC}"/>
    <cellStyle name="SAPBEXformats 2 3 4 2" xfId="10117" xr:uid="{25464F37-6EE3-4F41-A825-8303CD16D816}"/>
    <cellStyle name="SAPBEXformats 2 3 4 3" xfId="14699" xr:uid="{C9FFDE6D-8A94-4C77-8C25-5BDF1C2A059E}"/>
    <cellStyle name="SAPBEXformats 2 3 4 4" xfId="18038" xr:uid="{51BBFFCE-E908-45DD-A8DB-6D3C58A24758}"/>
    <cellStyle name="SAPBEXformats 2 3 4 5" xfId="21794" xr:uid="{3E9BD149-7693-4BD5-87A6-D37A8E8DCF90}"/>
    <cellStyle name="SAPBEXformats 2 3 4 6" xfId="25456" xr:uid="{A2AC596D-C8A7-4CC1-8EC0-44E818C1F4E4}"/>
    <cellStyle name="SAPBEXformats 2 3 4 7" xfId="28987" xr:uid="{1CC41FBB-1EE0-4221-B0CB-49971C00FD76}"/>
    <cellStyle name="SAPBEXformats 2 3 4 8" xfId="32264" xr:uid="{21CBB2A3-0F09-4F68-9C55-DBE64CAE34E3}"/>
    <cellStyle name="SAPBEXformats 2 3 5" xfId="1810" xr:uid="{C177E5CB-049D-4544-9644-B67FD4234C5A}"/>
    <cellStyle name="SAPBEXformats 2 3 5 2" xfId="9683" xr:uid="{E447A09A-D5C8-470E-A7F9-E25E7AE2F056}"/>
    <cellStyle name="SAPBEXformats 2 3 5 3" xfId="16942" xr:uid="{B91CA42C-CB33-4CCA-B15E-16618765ACDE}"/>
    <cellStyle name="SAPBEXformats 2 3 5 4" xfId="16646" xr:uid="{7A544503-BE03-4F34-A3C7-1992B452BC32}"/>
    <cellStyle name="SAPBEXformats 2 3 5 5" xfId="19528" xr:uid="{8EEA2694-7CED-46E2-8CB5-14F68BCEEC2F}"/>
    <cellStyle name="SAPBEXformats 2 3 5 6" xfId="24141" xr:uid="{2C27BCBD-8600-4BEA-9B37-CFB2E1284EA8}"/>
    <cellStyle name="SAPBEXformats 2 3 5 7" xfId="26941" xr:uid="{A15D3151-10CA-47B2-A21A-203456968FF1}"/>
    <cellStyle name="SAPBEXformats 2 3 5 8" xfId="27072" xr:uid="{BCE1B0ED-9823-48DC-B100-3CDAC6EAA056}"/>
    <cellStyle name="SAPBEXformats 2 3 6" xfId="4437" xr:uid="{D01E2574-BA39-424B-A2BC-CB14BA8933B7}"/>
    <cellStyle name="SAPBEXformats 2 3 6 2" xfId="12559" xr:uid="{870A71B8-CFED-41EB-B0E0-5C16B9C6087B}"/>
    <cellStyle name="SAPBEXformats 2 3 6 3" xfId="8516" xr:uid="{4717C3C0-E688-43EE-9BAE-40AA11AF99F4}"/>
    <cellStyle name="SAPBEXformats 2 3 6 4" xfId="18784" xr:uid="{945FA79C-CC3A-4491-8014-42DD4B9C9707}"/>
    <cellStyle name="SAPBEXformats 2 3 6 5" xfId="22536" xr:uid="{EE1DD69A-4107-4948-A6AC-8D25C4B56099}"/>
    <cellStyle name="SAPBEXformats 2 3 6 6" xfId="26201" xr:uid="{CE622CE8-BD0A-444B-941D-973BC0410BF2}"/>
    <cellStyle name="SAPBEXformats 2 3 6 7" xfId="29733" xr:uid="{63EFBB52-7939-4426-984A-FB0696FA4B43}"/>
    <cellStyle name="SAPBEXformats 2 3 6 8" xfId="32995" xr:uid="{A1225976-F237-4EE5-A5C8-62DC1B474794}"/>
    <cellStyle name="SAPBEXformats 2 3 7" xfId="4556" xr:uid="{148F714F-1516-43EC-AE2A-8CA262301E17}"/>
    <cellStyle name="SAPBEXformats 2 3 7 2" xfId="12479" xr:uid="{F2A48C4B-FD32-444C-875C-ED5446C9204F}"/>
    <cellStyle name="SAPBEXformats 2 3 7 3" xfId="11586" xr:uid="{04F1A844-DFE1-4A98-A333-5282B0F4914B}"/>
    <cellStyle name="SAPBEXformats 2 3 7 4" xfId="18903" xr:uid="{D3B2292D-ACAB-476A-8BDD-89874FD240F7}"/>
    <cellStyle name="SAPBEXformats 2 3 7 5" xfId="22655" xr:uid="{8056565C-96FB-4F10-8FCA-A887CDA53585}"/>
    <cellStyle name="SAPBEXformats 2 3 7 6" xfId="26320" xr:uid="{8503DDD7-6EA2-486D-A9BD-16219D910D29}"/>
    <cellStyle name="SAPBEXformats 2 3 7 7" xfId="29852" xr:uid="{20B393C4-CCAA-45F7-8E55-E5CB7522F794}"/>
    <cellStyle name="SAPBEXformats 2 3 7 8" xfId="33113" xr:uid="{0ED689F2-117F-4B5B-B25A-97B9A40896BC}"/>
    <cellStyle name="SAPBEXformats 2 3 8" xfId="10427" xr:uid="{1B4A6DF2-C119-4F14-9FBB-D7388511EB3B}"/>
    <cellStyle name="SAPBEXformats 2 3 9" xfId="14184" xr:uid="{86AF0D74-9941-44D5-B8C0-C0BD6D3B4041}"/>
    <cellStyle name="SAPBEXformats 2 4" xfId="2466" xr:uid="{B5384569-1462-4919-B49F-E12F3412877E}"/>
    <cellStyle name="SAPBEXformats 2 4 2" xfId="8435" xr:uid="{82BFEFB3-A280-4155-B157-2D5FBAA7ED52}"/>
    <cellStyle name="SAPBEXformats 2 4 3" xfId="14084" xr:uid="{274A249D-8BB5-4961-889E-685F64CA74EF}"/>
    <cellStyle name="SAPBEXformats 2 4 4" xfId="10052" xr:uid="{643343AC-8CE3-46A0-934E-CCD51FCBDE62}"/>
    <cellStyle name="SAPBEXformats 2 4 5" xfId="19382" xr:uid="{B1B13A1C-7586-45EC-B3D5-4BEDE212439A}"/>
    <cellStyle name="SAPBEXformats 2 4 6" xfId="23146" xr:uid="{7A6C51B2-2990-4A4F-8398-2AB3C87B7627}"/>
    <cellStyle name="SAPBEXformats 2 4 7" xfId="26795" xr:uid="{A56DC9A5-C074-42D0-8E18-DF283B76D6F7}"/>
    <cellStyle name="SAPBEXformats 2 4 8" xfId="30250" xr:uid="{42320D3F-5DE3-4454-8F57-88885A92BFC9}"/>
    <cellStyle name="SAPBEXformats 2 4 9" xfId="34630" xr:uid="{F41B4FB8-CE62-4649-93FC-F89DCEAC0062}"/>
    <cellStyle name="SAPBEXformats 2 5" xfId="2155" xr:uid="{FC34DA78-9142-4C14-ADCF-D47B4FFE44E8}"/>
    <cellStyle name="SAPBEXformats 2 5 2" xfId="9478" xr:uid="{B9DCCC68-679C-4191-A0C2-6B46C3429EAA}"/>
    <cellStyle name="SAPBEXformats 2 5 3" xfId="13976" xr:uid="{E112B39E-5787-4CAF-820D-61CE8BBB8B11}"/>
    <cellStyle name="SAPBEXformats 2 5 4" xfId="6829" xr:uid="{68506BB3-9BA9-48A6-81DD-22ABADF2B808}"/>
    <cellStyle name="SAPBEXformats 2 5 5" xfId="13875" xr:uid="{BCD66205-A13B-48C0-9D7C-34C3828838EC}"/>
    <cellStyle name="SAPBEXformats 2 5 6" xfId="20061" xr:uid="{E7B8B65A-2BEC-4A8D-BDDE-2F9CF2EBA2FA}"/>
    <cellStyle name="SAPBEXformats 2 5 7" xfId="26877" xr:uid="{6F19FAED-8060-4B55-ADAD-17928BF8A3AE}"/>
    <cellStyle name="SAPBEXformats 2 5 8" xfId="27436" xr:uid="{46FBB737-6980-4593-AC26-24ACBD271B89}"/>
    <cellStyle name="SAPBEXformats 2 5 9" xfId="34215" xr:uid="{5A4E4FD0-8D8A-49F8-A897-1D9947648CAC}"/>
    <cellStyle name="SAPBEXformats 2 6" xfId="3985" xr:uid="{7F49A546-8A73-4580-927A-9EC35F122E33}"/>
    <cellStyle name="SAPBEXformats 2 6 2" xfId="9613" xr:uid="{1CF182F5-D921-4553-94AB-563178212D69}"/>
    <cellStyle name="SAPBEXformats 2 6 3" xfId="15209" xr:uid="{F06E6E9B-A4C7-44E2-AA9C-720EA0151840}"/>
    <cellStyle name="SAPBEXformats 2 6 4" xfId="18332" xr:uid="{74E02B4F-C2F6-442A-804C-756D9827CA56}"/>
    <cellStyle name="SAPBEXformats 2 6 5" xfId="22085" xr:uid="{13B77F34-6F7D-416F-B766-EBFB41AFEC64}"/>
    <cellStyle name="SAPBEXformats 2 6 6" xfId="25750" xr:uid="{6A005171-6D4C-4C90-B211-B990948670AA}"/>
    <cellStyle name="SAPBEXformats 2 6 7" xfId="29281" xr:uid="{6FF7102F-1FAA-4BEC-8D30-E2912B62A902}"/>
    <cellStyle name="SAPBEXformats 2 6 8" xfId="32549" xr:uid="{7146AF69-B442-4EC3-9E09-EA5A1ECF8FE4}"/>
    <cellStyle name="SAPBEXformats 2 7" xfId="2276" xr:uid="{C98E91C4-3EAD-457B-806D-F9225C761B85}"/>
    <cellStyle name="SAPBEXformats 2 7 2" xfId="11032" xr:uid="{5D559588-254D-4ED4-A0EA-0BFC85EC520F}"/>
    <cellStyle name="SAPBEXformats 2 7 3" xfId="16543" xr:uid="{FC74DB17-AA1A-4FF4-A4CB-5C05C0C37CDE}"/>
    <cellStyle name="SAPBEXformats 2 7 4" xfId="11813" xr:uid="{B38D2146-4661-46F4-875D-8C30D2B2CA00}"/>
    <cellStyle name="SAPBEXformats 2 7 5" xfId="19443" xr:uid="{288D95CC-5F52-4979-8109-37512C54F3D4}"/>
    <cellStyle name="SAPBEXformats 2 7 6" xfId="20106" xr:uid="{D752ECBB-4E8F-400D-92E9-25BF948DF1FA}"/>
    <cellStyle name="SAPBEXformats 2 7 7" xfId="8825" xr:uid="{C052023B-A3C9-44A1-BDB4-F33CF89EB81F}"/>
    <cellStyle name="SAPBEXformats 2 7 8" xfId="30367" xr:uid="{64AB9C47-3135-43DE-BDFD-7B1DA2FBB330}"/>
    <cellStyle name="SAPBEXformats 2 8" xfId="4141" xr:uid="{A61FAB47-06B4-4D5C-887E-4EF0202B4BBF}"/>
    <cellStyle name="SAPBEXformats 2 8 2" xfId="7171" xr:uid="{7CED04EC-C00D-481B-B2C0-23CB10AAFE06}"/>
    <cellStyle name="SAPBEXformats 2 8 3" xfId="9540" xr:uid="{1B330E62-E61F-41E7-975A-BD4962CCD7C1}"/>
    <cellStyle name="SAPBEXformats 2 8 4" xfId="18488" xr:uid="{3E2BCCFC-9706-43C6-BCA4-C1C6A9002F19}"/>
    <cellStyle name="SAPBEXformats 2 8 5" xfId="22241" xr:uid="{6E9F9FD9-BDDC-4343-BBDB-6CD9CBB59064}"/>
    <cellStyle name="SAPBEXformats 2 8 6" xfId="25906" xr:uid="{9883821E-2682-4E5E-8DFC-E8FF3EFD2EAF}"/>
    <cellStyle name="SAPBEXformats 2 8 7" xfId="29437" xr:uid="{AD693AF3-AB66-4BD7-BC46-4FA0D3D274D2}"/>
    <cellStyle name="SAPBEXformats 2 8 8" xfId="32703" xr:uid="{56A369B6-EE24-42A3-A799-9D53A2B5EA96}"/>
    <cellStyle name="SAPBEXformats 2 9" xfId="4137" xr:uid="{49C35D47-AAB4-4472-985A-B51969DEBB8A}"/>
    <cellStyle name="SAPBEXformats 2 9 2" xfId="7208" xr:uid="{F7416980-E6D7-45B5-9FE1-431F6C40BD07}"/>
    <cellStyle name="SAPBEXformats 2 9 3" xfId="13699" xr:uid="{9C7C9590-FB78-4A80-AC4F-98DB8E81459F}"/>
    <cellStyle name="SAPBEXformats 2 9 4" xfId="18484" xr:uid="{2890188A-07DC-4751-A2F8-167120DA3A88}"/>
    <cellStyle name="SAPBEXformats 2 9 5" xfId="22237" xr:uid="{DC6472CD-6971-4001-8521-9953963E1B96}"/>
    <cellStyle name="SAPBEXformats 2 9 6" xfId="25902" xr:uid="{824222D1-4A40-4AF8-9943-39665E6836D1}"/>
    <cellStyle name="SAPBEXformats 2 9 7" xfId="29433" xr:uid="{5C177A9A-C810-40CC-9536-A3047B75478C}"/>
    <cellStyle name="SAPBEXformats 2 9 8" xfId="32699" xr:uid="{8DE7B1EB-559C-453F-83E4-DD89A7364A86}"/>
    <cellStyle name="SAPBEXformats 20" xfId="15917" xr:uid="{EFC45CED-84E8-41D5-BFDD-23E3CF5F4377}"/>
    <cellStyle name="SAPBEXformats 21" xfId="20679" xr:uid="{AD8822DE-589A-41D9-90A6-F2C26591C284}"/>
    <cellStyle name="SAPBEXformats 22" xfId="24020" xr:uid="{CA275035-9ECE-4B75-B945-0C3A4B85857C}"/>
    <cellStyle name="SAPBEXformats 23" xfId="24090" xr:uid="{036CD857-8113-4BDB-83BC-30B89CB44261}"/>
    <cellStyle name="SAPBEXformats 3" xfId="1191" xr:uid="{6D5A2F18-4795-40ED-89A9-FD6CA7E30A7B}"/>
    <cellStyle name="SAPBEXformats 3 10" xfId="12836" xr:uid="{97F3143A-4DB2-4226-B50E-C44A23E16893}"/>
    <cellStyle name="SAPBEXformats 3 11" xfId="13361" xr:uid="{CAAC636C-FFC0-445B-AB5A-58CE0C0625D2}"/>
    <cellStyle name="SAPBEXformats 3 12" xfId="13146" xr:uid="{67CA1B46-6A89-4361-81C8-54CE34D25CC8}"/>
    <cellStyle name="SAPBEXformats 3 13" xfId="19779" xr:uid="{F659BEC8-43C9-4BA4-A281-FA53F63894B5}"/>
    <cellStyle name="SAPBEXformats 3 14" xfId="23540" xr:uid="{7AA553BB-EBA6-44F0-9562-145464DD6C50}"/>
    <cellStyle name="SAPBEXformats 3 15" xfId="27150" xr:uid="{70645E00-238A-4DD1-BA42-DF463E1E9875}"/>
    <cellStyle name="SAPBEXformats 3 16" xfId="30610" xr:uid="{CFB19ABB-0EC1-4BE6-9CA1-0DA630E60688}"/>
    <cellStyle name="SAPBEXformats 3 17" xfId="34481" xr:uid="{E0F1115A-7E00-4D0F-A60F-14F45952DFA7}"/>
    <cellStyle name="SAPBEXformats 3 2" xfId="1192" xr:uid="{EEB008A7-3A12-4A22-BBEB-BD772D2CB781}"/>
    <cellStyle name="SAPBEXformats 3 2 10" xfId="14647" xr:uid="{603B9049-4AA5-471D-A7F1-B5B6B8F21324}"/>
    <cellStyle name="SAPBEXformats 3 2 11" xfId="7295" xr:uid="{22768133-7D20-41DB-AA7A-2AD6D84E65CC}"/>
    <cellStyle name="SAPBEXformats 3 2 12" xfId="19778" xr:uid="{410CE4E3-7273-4025-A9AE-2CA058274B53}"/>
    <cellStyle name="SAPBEXformats 3 2 13" xfId="23539" xr:uid="{6E60839D-1162-4CB7-B575-39A0E90AD5FF}"/>
    <cellStyle name="SAPBEXformats 3 2 14" xfId="27149" xr:uid="{D8CE75C4-C85C-4B5C-8372-B7DD62E4674D}"/>
    <cellStyle name="SAPBEXformats 3 2 15" xfId="30609" xr:uid="{5A834A96-3E7C-48A9-9F13-6331939C4F77}"/>
    <cellStyle name="SAPBEXformats 3 2 2" xfId="1687" xr:uid="{8F709033-5139-4DFD-90DD-FDABD06537D1}"/>
    <cellStyle name="SAPBEXformats 3 2 2 10" xfId="6793" xr:uid="{D7AF842E-7200-401B-9E36-D36DFA8732D3}"/>
    <cellStyle name="SAPBEXformats 3 2 2 11" xfId="14032" xr:uid="{67981D8C-A52F-4920-8021-09EB47FC0892}"/>
    <cellStyle name="SAPBEXformats 3 2 2 12" xfId="23349" xr:uid="{8B4339F4-9CAC-4A9A-96AC-295F0D8023B8}"/>
    <cellStyle name="SAPBEXformats 3 2 2 13" xfId="27745" xr:uid="{42F4C573-BDA4-4150-B75F-665723706051}"/>
    <cellStyle name="SAPBEXformats 3 2 2 14" xfId="30893" xr:uid="{2AB64BF4-A8CD-4E5E-ABD2-71412DFDC67F}"/>
    <cellStyle name="SAPBEXformats 3 2 2 2" xfId="2930" xr:uid="{91F8376B-0EFD-4DB1-976A-08940B46757E}"/>
    <cellStyle name="SAPBEXformats 3 2 2 2 2" xfId="8415" xr:uid="{5D9637B6-F54A-4C23-A8D8-528C3ED39EAE}"/>
    <cellStyle name="SAPBEXformats 3 2 2 2 3" xfId="13783" xr:uid="{DC0C8BA7-E5B0-4132-99C2-19272F72D818}"/>
    <cellStyle name="SAPBEXformats 3 2 2 2 4" xfId="17278" xr:uid="{228A4818-EADA-4629-9D8C-CD4427F76299}"/>
    <cellStyle name="SAPBEXformats 3 2 2 2 5" xfId="21036" xr:uid="{804DA09E-8D30-4C87-9282-C40B5A856B2C}"/>
    <cellStyle name="SAPBEXformats 3 2 2 2 6" xfId="24697" xr:uid="{28036640-256C-423A-970D-60EA96701AA8}"/>
    <cellStyle name="SAPBEXformats 3 2 2 2 7" xfId="28226" xr:uid="{5B7F0780-FC96-488A-A3F7-9F9A6E8349B6}"/>
    <cellStyle name="SAPBEXformats 3 2 2 2 8" xfId="31512" xr:uid="{FCBDD5F2-463B-4422-A3E8-8D53438E5934}"/>
    <cellStyle name="SAPBEXformats 3 2 2 3" xfId="3436" xr:uid="{0B78476D-9DC6-424E-BFE9-DC1585518C16}"/>
    <cellStyle name="SAPBEXformats 3 2 2 3 2" xfId="7884" xr:uid="{1E46BF20-0471-4AE0-96E9-77AA5651B63D}"/>
    <cellStyle name="SAPBEXformats 3 2 2 3 3" xfId="15244" xr:uid="{C5C2167B-9452-4756-B9D4-2A91DFB14DD1}"/>
    <cellStyle name="SAPBEXformats 3 2 2 3 4" xfId="17783" xr:uid="{00ACD5D8-905F-4BEE-9855-64A293F64593}"/>
    <cellStyle name="SAPBEXformats 3 2 2 3 5" xfId="21539" xr:uid="{154EBFCE-7700-4AD2-9627-612482B5E299}"/>
    <cellStyle name="SAPBEXformats 3 2 2 3 6" xfId="25201" xr:uid="{F8BE8059-D518-4F0D-97CD-6C11B3E4C5B4}"/>
    <cellStyle name="SAPBEXformats 3 2 2 3 7" xfId="28732" xr:uid="{DE1311EA-7C27-44D0-BCED-B369E1DB5B5A}"/>
    <cellStyle name="SAPBEXformats 3 2 2 3 8" xfId="32011" xr:uid="{4A9965B7-C81B-4617-A800-0AEDDCD77D55}"/>
    <cellStyle name="SAPBEXformats 3 2 2 4" xfId="2744" xr:uid="{B3907E91-911C-47FC-9237-3DF50076F925}"/>
    <cellStyle name="SAPBEXformats 3 2 2 4 2" xfId="9754" xr:uid="{24A6407B-D446-4B3B-A521-3DB3426CA1E8}"/>
    <cellStyle name="SAPBEXformats 3 2 2 4 3" xfId="13892" xr:uid="{CFC60AFD-AD12-480C-9AE2-E36DC660CEC1}"/>
    <cellStyle name="SAPBEXformats 3 2 2 4 4" xfId="17092" xr:uid="{41D56FF7-AF8A-4EB5-AC20-C747DE408462}"/>
    <cellStyle name="SAPBEXformats 3 2 2 4 5" xfId="20850" xr:uid="{3F59E3C7-C625-4B0F-93FB-4718619DB2B9}"/>
    <cellStyle name="SAPBEXformats 3 2 2 4 6" xfId="24511" xr:uid="{9B981160-499B-4C1A-B92C-2706C82C10C7}"/>
    <cellStyle name="SAPBEXformats 3 2 2 4 7" xfId="28040" xr:uid="{BEDE91EB-1EF5-4960-BE5C-F9B1800DC888}"/>
    <cellStyle name="SAPBEXformats 3 2 2 4 8" xfId="31326" xr:uid="{D60A4B34-FDA7-4F00-9005-4DFF7397CD2A}"/>
    <cellStyle name="SAPBEXformats 3 2 2 5" xfId="4288" xr:uid="{6DD4F639-7219-4A9C-960A-B1BAA07640C3}"/>
    <cellStyle name="SAPBEXformats 3 2 2 5 2" xfId="12667" xr:uid="{90C72448-B0EC-4B9C-B826-59AA0F53ABF9}"/>
    <cellStyle name="SAPBEXformats 3 2 2 5 3" xfId="15724" xr:uid="{93AC6484-EFCF-4BE8-A1EC-127CC18CD179}"/>
    <cellStyle name="SAPBEXformats 3 2 2 5 4" xfId="18635" xr:uid="{C2F4ADC9-DA55-47E0-8152-0D4255A353D0}"/>
    <cellStyle name="SAPBEXformats 3 2 2 5 5" xfId="22387" xr:uid="{D6E0DD76-752B-402B-B824-C378EE9C80C9}"/>
    <cellStyle name="SAPBEXformats 3 2 2 5 6" xfId="26053" xr:uid="{885BFB7D-F93B-44CB-9630-A089FA5C1436}"/>
    <cellStyle name="SAPBEXformats 3 2 2 5 7" xfId="29584" xr:uid="{6150673D-2FF6-4793-A400-BF46D8A6ECA8}"/>
    <cellStyle name="SAPBEXformats 3 2 2 5 8" xfId="32847" xr:uid="{6FD0EF33-77CF-4FBD-932D-1EE467152A9A}"/>
    <cellStyle name="SAPBEXformats 3 2 2 6" xfId="4130" xr:uid="{BF379348-9693-4D69-9F2C-D54CA3CBC5A6}"/>
    <cellStyle name="SAPBEXformats 3 2 2 6 2" xfId="12693" xr:uid="{B8C920FA-C906-4C85-9576-07A904752E86}"/>
    <cellStyle name="SAPBEXformats 3 2 2 6 3" xfId="8077" xr:uid="{5C428886-C76B-470D-B57B-5141C5EF1159}"/>
    <cellStyle name="SAPBEXformats 3 2 2 6 4" xfId="18477" xr:uid="{9F76A1D5-BE62-463C-8BD7-AED927890C26}"/>
    <cellStyle name="SAPBEXformats 3 2 2 6 5" xfId="22230" xr:uid="{DE1D621A-F322-448F-BA77-C3C951ACD86B}"/>
    <cellStyle name="SAPBEXformats 3 2 2 6 6" xfId="25895" xr:uid="{0010C88B-A7FA-45F8-9A30-3D5903BB43E7}"/>
    <cellStyle name="SAPBEXformats 3 2 2 6 7" xfId="29426" xr:uid="{C9788550-7095-42CB-BAAA-4B7623E7155D}"/>
    <cellStyle name="SAPBEXformats 3 2 2 6 8" xfId="32692" xr:uid="{D3D4926E-A7B2-46BF-9F63-60C6939DF267}"/>
    <cellStyle name="SAPBEXformats 3 2 2 7" xfId="4462" xr:uid="{1382229C-2A1A-45D4-95B8-370B8AAE284C}"/>
    <cellStyle name="SAPBEXformats 3 2 2 7 2" xfId="7356" xr:uid="{D953919E-C356-4C58-8A9C-CB9EC1F033FB}"/>
    <cellStyle name="SAPBEXformats 3 2 2 7 3" xfId="9563" xr:uid="{162DA2A5-C338-489C-94CA-24D226346A90}"/>
    <cellStyle name="SAPBEXformats 3 2 2 7 4" xfId="18809" xr:uid="{B7A56335-9BD2-49EC-8F21-94B953A69D5F}"/>
    <cellStyle name="SAPBEXformats 3 2 2 7 5" xfId="22561" xr:uid="{0EFCED05-BC40-485C-9B4D-2A26EB9E9109}"/>
    <cellStyle name="SAPBEXformats 3 2 2 7 6" xfId="26226" xr:uid="{C118B0BD-4E38-454E-BEEA-89C59D80D0D2}"/>
    <cellStyle name="SAPBEXformats 3 2 2 7 7" xfId="29758" xr:uid="{EA350BD0-C9F9-4148-9C9D-BE728686B835}"/>
    <cellStyle name="SAPBEXformats 3 2 2 7 8" xfId="33020" xr:uid="{A9F87665-6724-4796-9239-57487597B15C}"/>
    <cellStyle name="SAPBEXformats 3 2 2 8" xfId="8460" xr:uid="{BB7BC21C-4229-48CB-A9B4-184FAF35D30A}"/>
    <cellStyle name="SAPBEXformats 3 2 2 9" xfId="14900" xr:uid="{E133359A-6B67-4BCC-AB09-6F3211756C71}"/>
    <cellStyle name="SAPBEXformats 3 2 3" xfId="2469" xr:uid="{721A788C-0997-435B-928E-CB4AF938165F}"/>
    <cellStyle name="SAPBEXformats 3 2 3 2" xfId="13062" xr:uid="{DE7CF7A5-883C-4006-A7A9-BEE56C79FD2E}"/>
    <cellStyle name="SAPBEXformats 3 2 3 3" xfId="15619" xr:uid="{3FBA84B4-E8A3-4253-936F-3A3CBDD3F44D}"/>
    <cellStyle name="SAPBEXformats 3 2 3 4" xfId="16628" xr:uid="{4E4C7DAB-E82A-4CC1-A198-B8613367F03F}"/>
    <cellStyle name="SAPBEXformats 3 2 3 5" xfId="19380" xr:uid="{A2CD26B3-8EDE-4EDC-AC20-C97C2C5D85A6}"/>
    <cellStyle name="SAPBEXformats 3 2 3 6" xfId="23143" xr:uid="{03CB7520-742C-4282-89F7-A5EF6DE695D9}"/>
    <cellStyle name="SAPBEXformats 3 2 3 7" xfId="10565" xr:uid="{176EADE9-4160-4595-9C68-C39108EED4A8}"/>
    <cellStyle name="SAPBEXformats 3 2 3 8" xfId="30247" xr:uid="{525D09FD-02A9-442A-BE58-257DA611106E}"/>
    <cellStyle name="SAPBEXformats 3 2 4" xfId="1875" xr:uid="{81B2F5EF-B0B9-439E-98CB-3F813F814B3D}"/>
    <cellStyle name="SAPBEXformats 3 2 4 2" xfId="10509" xr:uid="{D4BFCB22-4CD3-4EBA-9E12-382056EBCEE9}"/>
    <cellStyle name="SAPBEXformats 3 2 4 3" xfId="16905" xr:uid="{0368B11F-3025-4914-95AF-3FF5BE5863D2}"/>
    <cellStyle name="SAPBEXformats 3 2 4 4" xfId="12881" xr:uid="{7BC60796-7D3E-45AE-8C84-7429AC99341D}"/>
    <cellStyle name="SAPBEXformats 3 2 4 5" xfId="19496" xr:uid="{C56424F3-742E-4D83-A960-9B116822A01D}"/>
    <cellStyle name="SAPBEXformats 3 2 4 6" xfId="14082" xr:uid="{74A6C031-F519-4D5F-B1C9-7BEA9A18FB29}"/>
    <cellStyle name="SAPBEXformats 3 2 4 7" xfId="24148" xr:uid="{77A7EB54-507A-4162-9CC5-6DC9B4FC4F38}"/>
    <cellStyle name="SAPBEXformats 3 2 4 8" xfId="27276" xr:uid="{F87A28AB-E846-4002-BB5D-DA11D16BF87B}"/>
    <cellStyle name="SAPBEXformats 3 2 5" xfId="3154" xr:uid="{F5712AD4-E550-4C56-B1E6-571B3BA59CA3}"/>
    <cellStyle name="SAPBEXformats 3 2 5 2" xfId="8699" xr:uid="{D5E07DC9-2695-4CFC-814C-E1B353B62033}"/>
    <cellStyle name="SAPBEXformats 3 2 5 3" xfId="6963" xr:uid="{FD8C4BE5-EEAD-4CB5-BB13-3DF016F51EE9}"/>
    <cellStyle name="SAPBEXformats 3 2 5 4" xfId="17501" xr:uid="{6FB79D43-C378-4516-8151-1C280D138406}"/>
    <cellStyle name="SAPBEXformats 3 2 5 5" xfId="21257" xr:uid="{7A259357-3D1D-4454-BE0E-ACE809E72041}"/>
    <cellStyle name="SAPBEXformats 3 2 5 6" xfId="24919" xr:uid="{98E05BD5-20F7-47A9-B702-687EC6B55AAF}"/>
    <cellStyle name="SAPBEXformats 3 2 5 7" xfId="28450" xr:uid="{762859A3-3028-43F2-B8D2-6BA3569B65B9}"/>
    <cellStyle name="SAPBEXformats 3 2 5 8" xfId="31731" xr:uid="{B7A7717F-1C43-42E6-815E-E740C8BEFE8D}"/>
    <cellStyle name="SAPBEXformats 3 2 6" xfId="3906" xr:uid="{8307A5B3-950C-499C-8C6F-1EAF471927D6}"/>
    <cellStyle name="SAPBEXformats 3 2 6 2" xfId="11315" xr:uid="{C409D3CA-35F3-4B0A-B2C8-71B9DEEE30F4}"/>
    <cellStyle name="SAPBEXformats 3 2 6 3" xfId="16316" xr:uid="{FE5C1C74-7E42-4684-A05C-B89C4A993E19}"/>
    <cellStyle name="SAPBEXformats 3 2 6 4" xfId="18253" xr:uid="{4FEB9322-E9C8-4184-B175-F52E0AEF80AF}"/>
    <cellStyle name="SAPBEXformats 3 2 6 5" xfId="22006" xr:uid="{8BCE767B-D2FB-4B23-B549-08779D2312FE}"/>
    <cellStyle name="SAPBEXformats 3 2 6 6" xfId="25671" xr:uid="{745AABE6-2B32-4506-B3E0-E92DC1ED2C1C}"/>
    <cellStyle name="SAPBEXformats 3 2 6 7" xfId="29202" xr:uid="{7E30E8F6-1103-4F51-81CD-1C81BD37CAAB}"/>
    <cellStyle name="SAPBEXformats 3 2 6 8" xfId="32471" xr:uid="{75E9831F-14F3-404E-805C-C229FC34330B}"/>
    <cellStyle name="SAPBEXformats 3 2 7" xfId="4003" xr:uid="{516BB72E-2C96-4B61-ADE1-DBB42D4D3BB9}"/>
    <cellStyle name="SAPBEXformats 3 2 7 2" xfId="11501" xr:uid="{8DF106DF-853B-491B-AE54-4CFEBD5605AC}"/>
    <cellStyle name="SAPBEXformats 3 2 7 3" xfId="16164" xr:uid="{0320BF59-428E-4850-A8E1-5821B1F6546D}"/>
    <cellStyle name="SAPBEXformats 3 2 7 4" xfId="18350" xr:uid="{A18C85DA-4BD3-4132-A2C1-911875E37D73}"/>
    <cellStyle name="SAPBEXformats 3 2 7 5" xfId="22103" xr:uid="{4B1314E2-BCD2-42FF-9A00-138E69102E34}"/>
    <cellStyle name="SAPBEXformats 3 2 7 6" xfId="25768" xr:uid="{40D88791-E58B-4FCC-A8C0-ED3439A08335}"/>
    <cellStyle name="SAPBEXformats 3 2 7 7" xfId="29299" xr:uid="{E67F3A9A-721E-41AA-909C-781C96EBF822}"/>
    <cellStyle name="SAPBEXformats 3 2 7 8" xfId="32567" xr:uid="{3F11EB4A-F025-4A99-9056-BBBF4210640A}"/>
    <cellStyle name="SAPBEXformats 3 2 8" xfId="4701" xr:uid="{344410F1-7435-4B4B-9B8C-4062D3EA13A2}"/>
    <cellStyle name="SAPBEXformats 3 2 8 2" xfId="12343" xr:uid="{F0359CCE-5E8E-4DAF-B7EA-21E7F35631F7}"/>
    <cellStyle name="SAPBEXformats 3 2 8 3" xfId="15758" xr:uid="{4673E5E9-55B8-41CE-B339-092404AFE58F}"/>
    <cellStyle name="SAPBEXformats 3 2 8 4" xfId="19048" xr:uid="{EE4F6CDE-944A-4D39-A8E7-6473F0330881}"/>
    <cellStyle name="SAPBEXformats 3 2 8 5" xfId="22800" xr:uid="{57C52C7E-2538-4C23-85D6-014E2BE016AC}"/>
    <cellStyle name="SAPBEXformats 3 2 8 6" xfId="26465" xr:uid="{54206930-3819-4034-AFD7-BDD21B49FFE8}"/>
    <cellStyle name="SAPBEXformats 3 2 8 7" xfId="29997" xr:uid="{1E5A64C1-AC71-468F-9183-D6FB7E12DC0A}"/>
    <cellStyle name="SAPBEXformats 3 2 8 8" xfId="33256" xr:uid="{5B5D1154-1AFB-4B5B-8DAE-97E14E95D29B}"/>
    <cellStyle name="SAPBEXformats 3 2 9" xfId="8005" xr:uid="{655AB6F0-423E-4C88-B674-A0D27CE76C3F}"/>
    <cellStyle name="SAPBEXformats 3 3" xfId="1686" xr:uid="{254E5AAC-2EED-4804-BB83-2B89C3E2E26C}"/>
    <cellStyle name="SAPBEXformats 3 3 10" xfId="14016" xr:uid="{D9D96677-C32D-439C-BFE5-0CF1D09F992D}"/>
    <cellStyle name="SAPBEXformats 3 3 11" xfId="16255" xr:uid="{99CEB98A-D2B1-4227-9DC1-49E37AEC6D0C}"/>
    <cellStyle name="SAPBEXformats 3 3 12" xfId="24188" xr:uid="{97A87A40-3159-41D9-83A4-7DEDA73CE7FF}"/>
    <cellStyle name="SAPBEXformats 3 3 13" xfId="27000" xr:uid="{A744A9C2-87FF-43CE-9F48-5E3BA4429A2D}"/>
    <cellStyle name="SAPBEXformats 3 3 14" xfId="30487" xr:uid="{528BD6C0-87CE-4C5B-AA3D-9951147A5BEB}"/>
    <cellStyle name="SAPBEXformats 3 3 2" xfId="2929" xr:uid="{9D0FD0F7-FF01-45B7-AF72-140538B001BC}"/>
    <cellStyle name="SAPBEXformats 3 3 2 2" xfId="9645" xr:uid="{114F89B9-090B-479C-9F86-EE47349E6847}"/>
    <cellStyle name="SAPBEXformats 3 3 2 3" xfId="7146" xr:uid="{CF4335C0-892F-4A4D-B041-31760731B455}"/>
    <cellStyle name="SAPBEXformats 3 3 2 4" xfId="17277" xr:uid="{55D2A4A3-B582-49AF-9320-C81711C13513}"/>
    <cellStyle name="SAPBEXformats 3 3 2 5" xfId="21035" xr:uid="{EDC4A46D-8DE5-46A8-BF8E-86D9F6DA9CBF}"/>
    <cellStyle name="SAPBEXformats 3 3 2 6" xfId="24696" xr:uid="{C323AD20-FCF0-4D2D-9556-520994AF9809}"/>
    <cellStyle name="SAPBEXformats 3 3 2 7" xfId="28225" xr:uid="{532D0BF8-C103-4A01-AF75-E00B2595755D}"/>
    <cellStyle name="SAPBEXformats 3 3 2 8" xfId="31511" xr:uid="{6088EBFB-D356-45EC-BF5F-2031A26C9DEA}"/>
    <cellStyle name="SAPBEXformats 3 3 3" xfId="3435" xr:uid="{5BC65766-4FFA-4AAE-8160-26B75F7F1B2C}"/>
    <cellStyle name="SAPBEXformats 3 3 3 2" xfId="8397" xr:uid="{70E08E1A-6C0C-4348-986E-265D9C5D8B49}"/>
    <cellStyle name="SAPBEXformats 3 3 3 3" xfId="10962" xr:uid="{227E8583-62CC-421A-A186-F5946E97C94F}"/>
    <cellStyle name="SAPBEXformats 3 3 3 4" xfId="17782" xr:uid="{BE1394F9-19FE-44CE-A066-E8EB50588C17}"/>
    <cellStyle name="SAPBEXformats 3 3 3 5" xfId="21538" xr:uid="{991708AE-2F66-4AF9-ACEA-26FE1E35236E}"/>
    <cellStyle name="SAPBEXformats 3 3 3 6" xfId="25200" xr:uid="{5FED2526-DB21-467F-BEB1-A0E094A894C0}"/>
    <cellStyle name="SAPBEXformats 3 3 3 7" xfId="28731" xr:uid="{57D0A05D-C510-4A66-8DCB-11FF55C4F073}"/>
    <cellStyle name="SAPBEXformats 3 3 3 8" xfId="32010" xr:uid="{914A66EF-A452-47E3-8C11-95D1C13256E5}"/>
    <cellStyle name="SAPBEXformats 3 3 4" xfId="2183" xr:uid="{EB690AC9-D1A2-4682-A3E6-59ABEEF76863}"/>
    <cellStyle name="SAPBEXformats 3 3 4 2" xfId="9583" xr:uid="{0DBB9C14-1563-4C70-B9F3-0B707B9D4ACC}"/>
    <cellStyle name="SAPBEXformats 3 3 4 3" xfId="15277" xr:uid="{7AF0A67A-662F-433B-B929-1B368AD6781B}"/>
    <cellStyle name="SAPBEXformats 3 3 4 4" xfId="14348" xr:uid="{199EAC62-D8E5-46A6-98E4-F1B23CBB6F78}"/>
    <cellStyle name="SAPBEXformats 3 3 4 5" xfId="15195" xr:uid="{E462DAC2-98F5-4B8B-8D1E-0344AF2FD61C}"/>
    <cellStyle name="SAPBEXformats 3 3 4 6" xfId="23212" xr:uid="{FB6D72A2-D3E2-4726-8F3C-CBFEFFD82877}"/>
    <cellStyle name="SAPBEXformats 3 3 4 7" xfId="19891" xr:uid="{ABBA0321-BAFD-4747-80C0-576E9E3118B1}"/>
    <cellStyle name="SAPBEXformats 3 3 4 8" xfId="23992" xr:uid="{27691D6E-BA6B-4FE7-8885-05951AEB2E7B}"/>
    <cellStyle name="SAPBEXformats 3 3 5" xfId="4030" xr:uid="{A9581B71-D8E2-431F-BFEF-D5AC73B4A20A}"/>
    <cellStyle name="SAPBEXformats 3 3 5 2" xfId="7856" xr:uid="{D97FC0D8-3205-452B-AD91-1A4B35F2DD19}"/>
    <cellStyle name="SAPBEXformats 3 3 5 3" xfId="14638" xr:uid="{F760B6BD-BF68-4A54-AC95-18339CDC1326}"/>
    <cellStyle name="SAPBEXformats 3 3 5 4" xfId="18377" xr:uid="{E7AFA3C5-03A9-47D2-977B-4CE0A3127A40}"/>
    <cellStyle name="SAPBEXformats 3 3 5 5" xfId="22130" xr:uid="{ECB1DD56-13F0-44B1-B947-637AD64039FC}"/>
    <cellStyle name="SAPBEXformats 3 3 5 6" xfId="25795" xr:uid="{BBCC066A-3364-467A-AFFC-32EE2CB85111}"/>
    <cellStyle name="SAPBEXformats 3 3 5 7" xfId="29326" xr:uid="{543ECD1D-DD42-4A81-BE35-95314C22332A}"/>
    <cellStyle name="SAPBEXformats 3 3 5 8" xfId="32593" xr:uid="{4FC5F48D-89EA-4C8B-9DD9-FC9FF0F6F716}"/>
    <cellStyle name="SAPBEXformats 3 3 6" xfId="3946" xr:uid="{36C819CA-CA59-4DB1-8265-FDC9DDD20F26}"/>
    <cellStyle name="SAPBEXformats 3 3 6 2" xfId="8175" xr:uid="{F5D8A898-7EBC-461E-929E-5731829DE141}"/>
    <cellStyle name="SAPBEXformats 3 3 6 3" xfId="15190" xr:uid="{1DE9816C-022A-42A1-88C1-3549B2DA12C0}"/>
    <cellStyle name="SAPBEXformats 3 3 6 4" xfId="18293" xr:uid="{9B218523-EBDA-4F63-B4D2-AD26F136D86F}"/>
    <cellStyle name="SAPBEXformats 3 3 6 5" xfId="22046" xr:uid="{D1C435C8-0A6B-44B4-B8CA-0ABA2420316A}"/>
    <cellStyle name="SAPBEXformats 3 3 6 6" xfId="25711" xr:uid="{852BA32B-2122-478C-A6F2-FDD1BCCC7480}"/>
    <cellStyle name="SAPBEXformats 3 3 6 7" xfId="29242" xr:uid="{F6C9A722-4A45-4240-B18C-E3C8DD0EEF1D}"/>
    <cellStyle name="SAPBEXformats 3 3 6 8" xfId="32510" xr:uid="{14F431D3-93B1-493D-98BB-610911A3BC0C}"/>
    <cellStyle name="SAPBEXformats 3 3 7" xfId="4531" xr:uid="{79995D1B-4DDA-41D3-B140-6144F341FE4E}"/>
    <cellStyle name="SAPBEXformats 3 3 7 2" xfId="12499" xr:uid="{0BB0AA22-55EF-4154-BFCA-9651819E88F5}"/>
    <cellStyle name="SAPBEXformats 3 3 7 3" xfId="7811" xr:uid="{86069167-8B62-41B1-86F0-A297BC2EAF47}"/>
    <cellStyle name="SAPBEXformats 3 3 7 4" xfId="18878" xr:uid="{0213CC37-13B2-4525-8744-B19C147A4D44}"/>
    <cellStyle name="SAPBEXformats 3 3 7 5" xfId="22630" xr:uid="{1090C7E1-834B-40FC-8DA7-F8A785C0B2D8}"/>
    <cellStyle name="SAPBEXformats 3 3 7 6" xfId="26295" xr:uid="{7475BB7E-AF57-4514-9C79-2DBA235DCB01}"/>
    <cellStyle name="SAPBEXformats 3 3 7 7" xfId="29827" xr:uid="{5872232C-3685-4B0B-8273-9E5D8B59C62E}"/>
    <cellStyle name="SAPBEXformats 3 3 7 8" xfId="33089" xr:uid="{8DF41EF6-0CE3-40D5-AF6A-12A13DED5E97}"/>
    <cellStyle name="SAPBEXformats 3 3 8" xfId="9690" xr:uid="{1D0B92F5-8B7D-4AF0-B474-E5E6FB475ACA}"/>
    <cellStyle name="SAPBEXformats 3 3 9" xfId="9390" xr:uid="{4C4F156F-2A1B-4DFE-8EFF-20ED06644606}"/>
    <cellStyle name="SAPBEXformats 3 4" xfId="2468" xr:uid="{FD1EFDCE-7169-4CDB-902B-5E180D300453}"/>
    <cellStyle name="SAPBEXformats 3 4 2" xfId="7935" xr:uid="{BFF18489-75E3-4D0D-AE69-2B8C2423EBD3}"/>
    <cellStyle name="SAPBEXformats 3 4 3" xfId="16994" xr:uid="{B49A042B-2F42-4703-A65D-AB00F52AB44A}"/>
    <cellStyle name="SAPBEXformats 3 4 4" xfId="16731" xr:uid="{9B848BB4-6D8E-4264-ACDA-D3CD1A1ECC90}"/>
    <cellStyle name="SAPBEXformats 3 4 5" xfId="19381" xr:uid="{406B9119-31E6-48A5-B8D6-AC43ED6C185F}"/>
    <cellStyle name="SAPBEXformats 3 4 6" xfId="23144" xr:uid="{C35D359A-2417-4292-A201-4F9B6E40D1FC}"/>
    <cellStyle name="SAPBEXformats 3 4 7" xfId="20563" xr:uid="{90FA3EB3-7D3F-4120-A39D-A82E2642E8D5}"/>
    <cellStyle name="SAPBEXformats 3 4 8" xfId="30248" xr:uid="{92614B25-1123-489A-A731-D29C45443285}"/>
    <cellStyle name="SAPBEXformats 3 5" xfId="2069" xr:uid="{C753ACB8-323F-4233-87FA-112749184DF7}"/>
    <cellStyle name="SAPBEXformats 3 5 2" xfId="8448" xr:uid="{5DB946DE-E69B-423B-AFBE-832F84D5BC3E}"/>
    <cellStyle name="SAPBEXformats 3 5 3" xfId="14085" xr:uid="{3DB13592-C7BE-4B41-B936-439D4F5D80A6}"/>
    <cellStyle name="SAPBEXformats 3 5 4" xfId="12006" xr:uid="{4BDEEFC3-9216-4523-AC71-B083C2B7A369}"/>
    <cellStyle name="SAPBEXformats 3 5 5" xfId="9228" xr:uid="{FB152848-2A41-4F92-88FC-0EA26DF83295}"/>
    <cellStyle name="SAPBEXformats 3 5 6" xfId="7248" xr:uid="{F02884AB-39A1-4B8F-A221-200A05782F8E}"/>
    <cellStyle name="SAPBEXformats 3 5 7" xfId="23428" xr:uid="{478119C1-A1F4-41E8-A776-944C60DFEF08}"/>
    <cellStyle name="SAPBEXformats 3 5 8" xfId="30403" xr:uid="{53773514-67E8-4822-B70E-579B1DDB636D}"/>
    <cellStyle name="SAPBEXformats 3 6" xfId="3804" xr:uid="{F3550E73-2801-4BD4-9023-50DE5AF53163}"/>
    <cellStyle name="SAPBEXformats 3 6 2" xfId="13008" xr:uid="{F9077727-F268-403B-ACF2-9E53719A812D}"/>
    <cellStyle name="SAPBEXformats 3 6 3" xfId="15658" xr:uid="{1AB45A7A-4206-4F27-BD8F-3C8CDC3C9CBF}"/>
    <cellStyle name="SAPBEXformats 3 6 4" xfId="18151" xr:uid="{8154DF61-C415-4968-B1C3-2A3E763E3C64}"/>
    <cellStyle name="SAPBEXformats 3 6 5" xfId="21904" xr:uid="{D892F91E-0C65-41B1-A5B0-CD9CBA51AD7A}"/>
    <cellStyle name="SAPBEXformats 3 6 6" xfId="25569" xr:uid="{403D1906-D28B-475D-ADC2-8A403FD98D14}"/>
    <cellStyle name="SAPBEXformats 3 6 7" xfId="29100" xr:uid="{5EE4A96D-5E11-4806-B75A-BECE3A3261F0}"/>
    <cellStyle name="SAPBEXformats 3 6 8" xfId="32372" xr:uid="{75466D87-6C8F-4544-9DF7-8841BDC4807D}"/>
    <cellStyle name="SAPBEXformats 3 7" xfId="4310" xr:uid="{3F2622B3-2FFE-4A84-9DE4-9C18F0D4A811}"/>
    <cellStyle name="SAPBEXformats 3 7 2" xfId="12652" xr:uid="{D8F0DB89-CF9B-4D2D-8796-3F1C576DCDEE}"/>
    <cellStyle name="SAPBEXformats 3 7 3" xfId="8173" xr:uid="{FCDCD343-7BB8-48FE-8D58-A39949D6C059}"/>
    <cellStyle name="SAPBEXformats 3 7 4" xfId="18657" xr:uid="{C614005E-A25E-4786-8EAD-D10F8D3007A3}"/>
    <cellStyle name="SAPBEXformats 3 7 5" xfId="22409" xr:uid="{693E4E70-3434-4C9C-85E1-27B1C50AD434}"/>
    <cellStyle name="SAPBEXformats 3 7 6" xfId="26075" xr:uid="{522E32EF-F60D-466F-8E4C-CC5F863A5E6F}"/>
    <cellStyle name="SAPBEXformats 3 7 7" xfId="29606" xr:uid="{82524BD0-6D5D-4C40-A3A8-C2607A0E65F2}"/>
    <cellStyle name="SAPBEXformats 3 7 8" xfId="32869" xr:uid="{4078BF53-BC25-4EAC-B749-EB50E5815883}"/>
    <cellStyle name="SAPBEXformats 3 8" xfId="2312" xr:uid="{EB35A41C-2416-4FB8-8032-08B9F922B4CA}"/>
    <cellStyle name="SAPBEXformats 3 8 2" xfId="10750" xr:uid="{B517C2D6-9C51-4B07-8980-4B6773DC22B1}"/>
    <cellStyle name="SAPBEXformats 3 8 3" xfId="10600" xr:uid="{BDA0F2B9-3EA3-4BA7-80AF-A9CD3DB19C0B}"/>
    <cellStyle name="SAPBEXformats 3 8 4" xfId="17034" xr:uid="{318732D5-95FA-4B27-B175-B292F93B7816}"/>
    <cellStyle name="SAPBEXformats 3 8 5" xfId="19436" xr:uid="{4B7E252E-1C79-4442-8A2A-9671B25DCFC0}"/>
    <cellStyle name="SAPBEXformats 3 8 6" xfId="20147" xr:uid="{6F4C6F79-ACCF-45E1-AD82-402CDB29FBC3}"/>
    <cellStyle name="SAPBEXformats 3 8 7" xfId="26849" xr:uid="{8226E5BA-32AF-4131-8447-FD0D4341057C}"/>
    <cellStyle name="SAPBEXformats 3 8 8" xfId="27431" xr:uid="{38EF5DAE-CB2E-4DB9-BD9C-EE98ED7B3323}"/>
    <cellStyle name="SAPBEXformats 3 9" xfId="4794" xr:uid="{6DC932A7-4E05-4D13-9795-4D6A673D99DB}"/>
    <cellStyle name="SAPBEXformats 3 9 2" xfId="12251" xr:uid="{BE5530CB-381B-4198-A63E-A8B5863992AC}"/>
    <cellStyle name="SAPBEXformats 3 9 3" xfId="15811" xr:uid="{3502E974-814C-4195-A01F-6829DA58A950}"/>
    <cellStyle name="SAPBEXformats 3 9 4" xfId="19141" xr:uid="{6BACDE1C-3482-4637-BD00-5FA13531A3FB}"/>
    <cellStyle name="SAPBEXformats 3 9 5" xfId="22892" xr:uid="{A1DF28DE-27F8-4041-BE31-D726EE98E8FC}"/>
    <cellStyle name="SAPBEXformats 3 9 6" xfId="26558" xr:uid="{E9002756-C586-49F9-8376-AA77E0A319F4}"/>
    <cellStyle name="SAPBEXformats 3 9 7" xfId="30090" xr:uid="{953C6952-116A-4724-AF53-6BF6F27EF183}"/>
    <cellStyle name="SAPBEXformats 3 9 8" xfId="33347" xr:uid="{D1673657-5813-4599-8969-7CF1B0410C84}"/>
    <cellStyle name="SAPBEXformats 4" xfId="1193" xr:uid="{236DC29C-CBDF-469B-8324-1DCD8DCA8598}"/>
    <cellStyle name="SAPBEXformats 4 10" xfId="15577" xr:uid="{8A98FB76-5FCA-4651-BC79-7BC4F00CE890}"/>
    <cellStyle name="SAPBEXformats 4 11" xfId="15087" xr:uid="{D5D548C6-FEED-4E6A-BED6-2DEE0070875D}"/>
    <cellStyle name="SAPBEXformats 4 12" xfId="19777" xr:uid="{196124A6-8F3F-4541-8E98-1382C4E3C081}"/>
    <cellStyle name="SAPBEXformats 4 13" xfId="23538" xr:uid="{18665D54-B3A3-4B06-8028-F979C1C727D8}"/>
    <cellStyle name="SAPBEXformats 4 14" xfId="27148" xr:uid="{FFA31A0E-6802-4BB2-8823-05966FC4A717}"/>
    <cellStyle name="SAPBEXformats 4 15" xfId="30608" xr:uid="{413D9217-3195-4A72-8B7A-BACAF9509EE2}"/>
    <cellStyle name="SAPBEXformats 4 2" xfId="1688" xr:uid="{7D0B68A8-2FCF-4650-AC86-BDA8566D7866}"/>
    <cellStyle name="SAPBEXformats 4 2 10" xfId="16036" xr:uid="{CFC0455F-958F-47D6-A911-5488E1728063}"/>
    <cellStyle name="SAPBEXformats 4 2 11" xfId="19588" xr:uid="{02CAFC33-29D0-4BDA-8D17-255C767055B0}"/>
    <cellStyle name="SAPBEXformats 4 2 12" xfId="24187" xr:uid="{B08914C8-E38A-49C5-95D7-A76FC201DF77}"/>
    <cellStyle name="SAPBEXformats 4 2 13" xfId="24003" xr:uid="{89AE2F40-2573-420E-B29B-5DDAFC8E51D3}"/>
    <cellStyle name="SAPBEXformats 4 2 14" xfId="30486" xr:uid="{E34783EE-854E-4D68-82DA-9250B3B21A60}"/>
    <cellStyle name="SAPBEXformats 4 2 2" xfId="2931" xr:uid="{30534460-2DED-4494-8E7F-4C35C63CCB6C}"/>
    <cellStyle name="SAPBEXformats 4 2 2 2" xfId="7912" xr:uid="{DFEAC55B-67DA-46B9-95A7-21AF0BC7CC29}"/>
    <cellStyle name="SAPBEXformats 4 2 2 3" xfId="15390" xr:uid="{B58D7CCB-B609-48FA-A18B-A85D8D397E3D}"/>
    <cellStyle name="SAPBEXformats 4 2 2 4" xfId="17279" xr:uid="{B125F228-FAB5-4F81-B27A-0A9B7338BA69}"/>
    <cellStyle name="SAPBEXformats 4 2 2 5" xfId="21037" xr:uid="{9E80089E-F8E1-4E0A-AA84-130A5267114D}"/>
    <cellStyle name="SAPBEXformats 4 2 2 6" xfId="24698" xr:uid="{7CCF998D-C50F-4420-8DFC-3243CEA2B2BB}"/>
    <cellStyle name="SAPBEXformats 4 2 2 7" xfId="28227" xr:uid="{CD1110CD-3885-4FB4-A585-790CEF2AE17A}"/>
    <cellStyle name="SAPBEXformats 4 2 2 8" xfId="31513" xr:uid="{4DC3F80D-46EF-4194-B8DD-BA61896C5AB4}"/>
    <cellStyle name="SAPBEXformats 4 2 3" xfId="3437" xr:uid="{EB81B186-FD5E-4EA4-A59B-A66DC9E64F59}"/>
    <cellStyle name="SAPBEXformats 4 2 3 2" xfId="11255" xr:uid="{D90E0B99-E0BB-4C22-B6F0-4F9BD1F85690}"/>
    <cellStyle name="SAPBEXformats 4 2 3 3" xfId="16393" xr:uid="{A7B8781B-FBF3-4DE3-8F3D-F800E44EC613}"/>
    <cellStyle name="SAPBEXformats 4 2 3 4" xfId="17784" xr:uid="{D729846B-422E-4EC4-B264-7E07B69F5068}"/>
    <cellStyle name="SAPBEXformats 4 2 3 5" xfId="21540" xr:uid="{FE8C6F85-12E8-4EE3-B411-24C958E92929}"/>
    <cellStyle name="SAPBEXformats 4 2 3 6" xfId="25202" xr:uid="{37CE6B3F-1C78-46B3-9B41-505217E848E3}"/>
    <cellStyle name="SAPBEXformats 4 2 3 7" xfId="28733" xr:uid="{E0FCF280-D16D-49E2-BEB9-29CDCD7E7512}"/>
    <cellStyle name="SAPBEXformats 4 2 3 8" xfId="32012" xr:uid="{1E3E9021-1456-4AFA-A66B-B827C398D12F}"/>
    <cellStyle name="SAPBEXformats 4 2 4" xfId="3158" xr:uid="{E7BCD1C9-3608-471C-B68A-EF17564C0F89}"/>
    <cellStyle name="SAPBEXformats 4 2 4 2" xfId="9893" xr:uid="{FF16E5C3-F529-4ECD-A923-5CED48E50B29}"/>
    <cellStyle name="SAPBEXformats 4 2 4 3" xfId="13854" xr:uid="{921581FC-8E67-463C-A183-D4F555600B78}"/>
    <cellStyle name="SAPBEXformats 4 2 4 4" xfId="17505" xr:uid="{E8601A0D-FD33-4DB8-9711-1F9597BDB3A3}"/>
    <cellStyle name="SAPBEXformats 4 2 4 5" xfId="21261" xr:uid="{7959728C-88FC-4BE5-925F-86D8001ABAAD}"/>
    <cellStyle name="SAPBEXformats 4 2 4 6" xfId="24923" xr:uid="{D1E09723-C011-426D-9C29-F92DFDA1D978}"/>
    <cellStyle name="SAPBEXformats 4 2 4 7" xfId="28454" xr:uid="{6685290D-202D-447D-B9E9-7C46343F7C18}"/>
    <cellStyle name="SAPBEXformats 4 2 4 8" xfId="31735" xr:uid="{662BDC2A-540C-4E98-A3E9-A64F32291D16}"/>
    <cellStyle name="SAPBEXformats 4 2 5" xfId="4175" xr:uid="{17624009-DBFC-43FE-A385-96F58040DD9F}"/>
    <cellStyle name="SAPBEXformats 4 2 5 2" xfId="7186" xr:uid="{EEA1894F-4A33-4F25-9200-13988B552910}"/>
    <cellStyle name="SAPBEXformats 4 2 5 3" xfId="13960" xr:uid="{B98BA45E-414C-434B-95C1-2DFA88177F93}"/>
    <cellStyle name="SAPBEXformats 4 2 5 4" xfId="18522" xr:uid="{9EDBA1D5-AD14-45FE-A868-2FA20561CF05}"/>
    <cellStyle name="SAPBEXformats 4 2 5 5" xfId="22275" xr:uid="{B59A2770-A2A2-4209-A184-1406F6BA0C1A}"/>
    <cellStyle name="SAPBEXformats 4 2 5 6" xfId="25940" xr:uid="{C8682ECD-5785-4DF9-8AAC-3C2FF77E7279}"/>
    <cellStyle name="SAPBEXformats 4 2 5 7" xfId="29471" xr:uid="{480CA969-BC5F-469C-A156-4D29368F323A}"/>
    <cellStyle name="SAPBEXformats 4 2 5 8" xfId="32736" xr:uid="{BAD5F854-6AFF-4EC3-80B5-B4B182756F1A}"/>
    <cellStyle name="SAPBEXformats 4 2 6" xfId="3996" xr:uid="{59A80A37-7936-4975-9845-0CE3504CB510}"/>
    <cellStyle name="SAPBEXformats 4 2 6 2" xfId="11616" xr:uid="{C76056F7-B5B0-4F49-A1C3-A531B8E182E4}"/>
    <cellStyle name="SAPBEXformats 4 2 6 3" xfId="16052" xr:uid="{33F81671-7723-41DA-9F92-DE39634159B5}"/>
    <cellStyle name="SAPBEXformats 4 2 6 4" xfId="18343" xr:uid="{3D261D87-74CD-46D0-8E0D-E4BACDB414E2}"/>
    <cellStyle name="SAPBEXformats 4 2 6 5" xfId="22096" xr:uid="{0B38972A-A103-40B8-8F9D-2A3984D3DA4D}"/>
    <cellStyle name="SAPBEXformats 4 2 6 6" xfId="25761" xr:uid="{EEC3A9D5-B25F-443F-8C3C-15B89DE54D0E}"/>
    <cellStyle name="SAPBEXformats 4 2 6 7" xfId="29292" xr:uid="{E00EEE0D-5790-4730-BA4F-F0E7BDDF9DB3}"/>
    <cellStyle name="SAPBEXformats 4 2 6 8" xfId="32560" xr:uid="{6E639065-FCD0-4AE5-9ECB-C2D344633544}"/>
    <cellStyle name="SAPBEXformats 4 2 7" xfId="4707" xr:uid="{F057C136-0415-4301-9262-F6E9D0527169}"/>
    <cellStyle name="SAPBEXformats 4 2 7 2" xfId="12337" xr:uid="{95027D0D-6A28-4A7A-B9C4-28D08D22815E}"/>
    <cellStyle name="SAPBEXformats 4 2 7 3" xfId="10967" xr:uid="{A20A1EE8-1FC3-4522-9A88-0A1C7DC50DA6}"/>
    <cellStyle name="SAPBEXformats 4 2 7 4" xfId="19054" xr:uid="{3FF7A318-50A8-4E5D-B821-C060EE7A7C87}"/>
    <cellStyle name="SAPBEXformats 4 2 7 5" xfId="22806" xr:uid="{E36640CB-2515-464C-82FA-82F19D1012D5}"/>
    <cellStyle name="SAPBEXformats 4 2 7 6" xfId="26471" xr:uid="{37F63052-6D07-4B65-8CF1-185C3A4ADBDA}"/>
    <cellStyle name="SAPBEXformats 4 2 7 7" xfId="30003" xr:uid="{B217AC1E-B22E-42DF-8DEE-D2D2A3475B22}"/>
    <cellStyle name="SAPBEXformats 4 2 7 8" xfId="33262" xr:uid="{72E2BBA3-8A0D-4976-B221-BF7051006959}"/>
    <cellStyle name="SAPBEXformats 4 2 8" xfId="7988" xr:uid="{A4B447FE-25AF-462D-A3EC-26C64AA38733}"/>
    <cellStyle name="SAPBEXformats 4 2 9" xfId="8883" xr:uid="{348D861A-F947-4CF1-AE45-4EBFF890C369}"/>
    <cellStyle name="SAPBEXformats 4 3" xfId="2470" xr:uid="{C4D1FF78-F276-4C78-86A1-F93CCC074FC2}"/>
    <cellStyle name="SAPBEXformats 4 3 2" xfId="11360" xr:uid="{15205234-776F-452C-984C-64191B993E26}"/>
    <cellStyle name="SAPBEXformats 4 3 3" xfId="16301" xr:uid="{875D42A6-C5A8-4433-BB67-C8D20ACE2ABF}"/>
    <cellStyle name="SAPBEXformats 4 3 4" xfId="10443" xr:uid="{A31BCF84-4D60-431E-BE36-0B5125EF4859}"/>
    <cellStyle name="SAPBEXformats 4 3 5" xfId="16508" xr:uid="{6CEAFD20-85F3-4C04-AF01-7F37ED5FB55A}"/>
    <cellStyle name="SAPBEXformats 4 3 6" xfId="23142" xr:uid="{98E23656-BECC-4E1F-A41A-C0F051568ACA}"/>
    <cellStyle name="SAPBEXformats 4 3 7" xfId="19683" xr:uid="{A4FB91E5-4BC0-4DA5-9948-76BAEC7A0233}"/>
    <cellStyle name="SAPBEXformats 4 3 8" xfId="30246" xr:uid="{35736F3D-C440-43D0-B63C-EC29E4445860}"/>
    <cellStyle name="SAPBEXformats 4 4" xfId="1952" xr:uid="{A4008660-CC22-455C-8DD7-D7F474956753}"/>
    <cellStyle name="SAPBEXformats 4 4 2" xfId="10499" xr:uid="{05DF731E-AF33-4531-A75B-1DF6375D08B9}"/>
    <cellStyle name="SAPBEXformats 4 4 3" xfId="16645" xr:uid="{BCC54A1C-153D-4D15-99DA-1E9F82653935}"/>
    <cellStyle name="SAPBEXformats 4 4 4" xfId="16712" xr:uid="{6670B106-4D1F-4A50-A20B-79EC9E19EB9C}"/>
    <cellStyle name="SAPBEXformats 4 4 5" xfId="7594" xr:uid="{99D5F7D8-0A3E-4E3A-849B-6D979CC46348}"/>
    <cellStyle name="SAPBEXformats 4 4 6" xfId="13924" xr:uid="{1607FDF4-6081-43ED-937E-D4E63FA00277}"/>
    <cellStyle name="SAPBEXformats 4 4 7" xfId="23717" xr:uid="{1262FD71-B6FF-4787-92D6-E63389A1DAE8}"/>
    <cellStyle name="SAPBEXformats 4 4 8" xfId="9853" xr:uid="{735420B8-3400-49CA-9EB2-26CFF5CCF349}"/>
    <cellStyle name="SAPBEXformats 4 5" xfId="2078" xr:uid="{AB3C60A6-0DBC-4328-BE1A-E0179542A24B}"/>
    <cellStyle name="SAPBEXformats 4 5 2" xfId="10685" xr:uid="{96E9EA56-C4C2-4F1C-95BD-7590BF99D712}"/>
    <cellStyle name="SAPBEXformats 4 5 3" xfId="11052" xr:uid="{3F192088-08A9-4642-9515-B98CBEFE5051}"/>
    <cellStyle name="SAPBEXformats 4 5 4" xfId="7348" xr:uid="{4E5AE66A-89C4-47F8-911B-5BADCF97CD9C}"/>
    <cellStyle name="SAPBEXformats 4 5 5" xfId="8361" xr:uid="{D6D4189E-37B2-4AC0-9CBD-96B7630E262E}"/>
    <cellStyle name="SAPBEXformats 4 5 6" xfId="13213" xr:uid="{057BCF47-82F2-430E-A874-FE6BF5E356D7}"/>
    <cellStyle name="SAPBEXformats 4 5 7" xfId="26883" xr:uid="{9FCAE255-2CE5-4DB9-BF6B-23049660330A}"/>
    <cellStyle name="SAPBEXformats 4 5 8" xfId="19347" xr:uid="{5D2FD513-AA23-4CC3-A13A-C36C71ECAF7D}"/>
    <cellStyle name="SAPBEXformats 4 6" xfId="4189" xr:uid="{E7FBEA90-3F5B-4A7F-8B60-BB1225CB9C24}"/>
    <cellStyle name="SAPBEXformats 4 6 2" xfId="7130" xr:uid="{0D82C72A-47A7-4479-B1D8-64081BCE2C43}"/>
    <cellStyle name="SAPBEXformats 4 6 3" xfId="8059" xr:uid="{1C8F3CDF-74D7-40E6-8D49-BCCF1071B47D}"/>
    <cellStyle name="SAPBEXformats 4 6 4" xfId="18536" xr:uid="{1062091D-3800-4977-8A8F-43E3B417F5A0}"/>
    <cellStyle name="SAPBEXformats 4 6 5" xfId="22289" xr:uid="{EEE0B913-5DB5-42C2-B089-67275C610098}"/>
    <cellStyle name="SAPBEXformats 4 6 6" xfId="25954" xr:uid="{2442FB90-84F0-4B1F-BC33-50A6A1F82B27}"/>
    <cellStyle name="SAPBEXformats 4 6 7" xfId="29485" xr:uid="{D7383BB5-8BEF-4D72-993E-A76E76C78D64}"/>
    <cellStyle name="SAPBEXformats 4 6 8" xfId="32750" xr:uid="{DE951696-8F6C-4AA6-9CEC-CC00D9481344}"/>
    <cellStyle name="SAPBEXformats 4 7" xfId="2372" xr:uid="{8D5B8CE7-F56B-47F0-B3E4-21C2BFEDBBF3}"/>
    <cellStyle name="SAPBEXformats 4 7 2" xfId="10406" xr:uid="{3FC1E885-167E-4477-948F-76B3AFCDF4DC}"/>
    <cellStyle name="SAPBEXformats 4 7 3" xfId="11716" xr:uid="{668A856E-65B5-419D-A241-BE9F2220890B}"/>
    <cellStyle name="SAPBEXformats 4 7 4" xfId="9406" xr:uid="{472A3FC6-AC76-4080-8E01-ECF23B505D8B}"/>
    <cellStyle name="SAPBEXformats 4 7 5" xfId="6958" xr:uid="{ADF38582-AC1F-4C58-9539-0621AB33025A}"/>
    <cellStyle name="SAPBEXformats 4 7 6" xfId="20160" xr:uid="{B3F8C386-B6BB-40A0-9EFA-CEC955BD4FCB}"/>
    <cellStyle name="SAPBEXformats 4 7 7" xfId="23423" xr:uid="{62040891-C187-474B-B59E-957514FA9F9C}"/>
    <cellStyle name="SAPBEXformats 4 7 8" xfId="30326" xr:uid="{8A87D731-4C5A-451A-ACAC-8833EFC6CB0F}"/>
    <cellStyle name="SAPBEXformats 4 8" xfId="4896" xr:uid="{19C1CF24-6E2D-450A-A3C4-6713CB297306}"/>
    <cellStyle name="SAPBEXformats 4 8 2" xfId="12149" xr:uid="{681BBF4C-7E0C-41CE-B933-270ABCC08CAD}"/>
    <cellStyle name="SAPBEXformats 4 8 3" xfId="16846" xr:uid="{6B659830-43FD-4B37-9748-68FA0C67AA6B}"/>
    <cellStyle name="SAPBEXformats 4 8 4" xfId="19243" xr:uid="{EA4FDF70-3543-421C-B5F2-7F940A439EBB}"/>
    <cellStyle name="SAPBEXformats 4 8 5" xfId="22994" xr:uid="{D1D10503-6CF9-4BEC-89B7-444F84F05DA3}"/>
    <cellStyle name="SAPBEXformats 4 8 6" xfId="26660" xr:uid="{5DE0BEF8-E0E4-4974-BAA5-63FEA1B3AACB}"/>
    <cellStyle name="SAPBEXformats 4 8 7" xfId="30192" xr:uid="{819C95C0-EF85-4D5B-A671-95D79917A7CB}"/>
    <cellStyle name="SAPBEXformats 4 8 8" xfId="33447" xr:uid="{2181C642-4758-4E38-A5D3-983D52FFC946}"/>
    <cellStyle name="SAPBEXformats 4 9" xfId="13108" xr:uid="{0F59989C-BA60-4E02-9BB4-C6B57F86EA7F}"/>
    <cellStyle name="SAPBEXformats 5" xfId="1364" xr:uid="{F799EF5A-8D8A-4A22-8181-6ED569751751}"/>
    <cellStyle name="SAPBEXformats 5 10" xfId="11554" xr:uid="{DC97A4D9-9DAF-47F6-B93D-2BCB9F5760E4}"/>
    <cellStyle name="SAPBEXformats 5 11" xfId="14008" xr:uid="{CE3A8D19-0647-4C45-AB13-119E1E29F917}"/>
    <cellStyle name="SAPBEXformats 5 12" xfId="15840" xr:uid="{B401488C-9025-4073-801F-6D3B29C147C8}"/>
    <cellStyle name="SAPBEXformats 5 13" xfId="23403" xr:uid="{4B0F81F8-F08C-441C-8BB3-804EC4442CD3}"/>
    <cellStyle name="SAPBEXformats 5 14" xfId="16282" xr:uid="{A3A2D15B-1815-4FD2-9A09-6CE484352714}"/>
    <cellStyle name="SAPBEXformats 5 15" xfId="27662" xr:uid="{86A93B83-E312-468C-BD93-98B6BEDC57AE}"/>
    <cellStyle name="SAPBEXformats 5 2" xfId="1772" xr:uid="{ADBF97E6-53E8-4E2C-A210-E79215BF862F}"/>
    <cellStyle name="SAPBEXformats 5 2 10" xfId="8184" xr:uid="{1CC3AB31-DCD7-4A19-BA8C-A995F2A10578}"/>
    <cellStyle name="SAPBEXformats 5 2 11" xfId="19551" xr:uid="{A9D555D7-990D-4287-B6D5-3B291C326BB3}"/>
    <cellStyle name="SAPBEXformats 5 2 12" xfId="23313" xr:uid="{0E59B36B-2D1A-4BCD-A1D9-7DC9F8F24843}"/>
    <cellStyle name="SAPBEXformats 5 2 13" xfId="26962" xr:uid="{D93982B2-C3DE-457D-A71E-2A6E4C4088A8}"/>
    <cellStyle name="SAPBEXformats 5 2 14" xfId="30437" xr:uid="{41CCB55B-0F4A-48C1-AAD2-9EF7249293FA}"/>
    <cellStyle name="SAPBEXformats 5 2 2" xfId="3015" xr:uid="{6586E203-1AB0-4150-9C33-6E37E633ABBB}"/>
    <cellStyle name="SAPBEXformats 5 2 2 2" xfId="9411" xr:uid="{46D5ABD0-FF24-4B16-A254-7FF7D560AF62}"/>
    <cellStyle name="SAPBEXformats 5 2 2 3" xfId="14789" xr:uid="{BE7193B6-D1F8-4F2C-A647-4DBEDE82FE81}"/>
    <cellStyle name="SAPBEXformats 5 2 2 4" xfId="17363" xr:uid="{D943BCBB-6E7A-4FDD-A541-F39CB4B7EABC}"/>
    <cellStyle name="SAPBEXformats 5 2 2 5" xfId="21121" xr:uid="{00FAB4B9-0077-4475-8DB2-9EF9F2B2D9B3}"/>
    <cellStyle name="SAPBEXformats 5 2 2 6" xfId="24782" xr:uid="{4BD8F8B8-3972-4705-9248-FE305E75E0DB}"/>
    <cellStyle name="SAPBEXformats 5 2 2 7" xfId="28311" xr:uid="{38B883CA-B901-4734-BA1D-21E577BA440A}"/>
    <cellStyle name="SAPBEXformats 5 2 2 8" xfId="31597" xr:uid="{102C4DB6-63EA-41EB-B26F-9056FB911C7F}"/>
    <cellStyle name="SAPBEXformats 5 2 3" xfId="3521" xr:uid="{9402E4E3-C767-48E2-80FD-EBAFB2247544}"/>
    <cellStyle name="SAPBEXformats 5 2 3 2" xfId="9570" xr:uid="{01E39A86-23A4-41FF-9773-3993233B626C}"/>
    <cellStyle name="SAPBEXformats 5 2 3 3" xfId="14864" xr:uid="{1E50BF65-759A-4513-98E5-A3651157E1ED}"/>
    <cellStyle name="SAPBEXformats 5 2 3 4" xfId="17868" xr:uid="{106D0B27-AB25-46C2-BB6C-35D80A0C043F}"/>
    <cellStyle name="SAPBEXformats 5 2 3 5" xfId="21624" xr:uid="{EB4F3609-24F5-42AA-A822-4E9233CEAE33}"/>
    <cellStyle name="SAPBEXformats 5 2 3 6" xfId="25286" xr:uid="{FBE433ED-6DDB-4F2E-BBF9-3C904EE36CA4}"/>
    <cellStyle name="SAPBEXformats 5 2 3 7" xfId="28817" xr:uid="{9EC92886-C4E0-4D9F-AE40-4638E2741327}"/>
    <cellStyle name="SAPBEXformats 5 2 3 8" xfId="32096" xr:uid="{375B8D22-25BB-412E-AA02-9426CDB9C2E7}"/>
    <cellStyle name="SAPBEXformats 5 2 4" xfId="3095" xr:uid="{CF309247-B2B2-427A-B260-E546F31C72F8}"/>
    <cellStyle name="SAPBEXformats 5 2 4 2" xfId="11606" xr:uid="{6EB1CDF7-999D-47A3-B59F-49C96930C43E}"/>
    <cellStyle name="SAPBEXformats 5 2 4 3" xfId="16062" xr:uid="{C6F6F68B-B89B-46E0-8000-3107156BD185}"/>
    <cellStyle name="SAPBEXformats 5 2 4 4" xfId="17442" xr:uid="{C1C9B5E7-2984-46FA-8D0A-A44F2FF279DD}"/>
    <cellStyle name="SAPBEXformats 5 2 4 5" xfId="21199" xr:uid="{0279BE54-7F79-4347-B100-ECF79B939629}"/>
    <cellStyle name="SAPBEXformats 5 2 4 6" xfId="24861" xr:uid="{CF414F52-75AB-49F5-B299-299B951B829A}"/>
    <cellStyle name="SAPBEXformats 5 2 4 7" xfId="28391" xr:uid="{9E185591-CA10-4E69-8996-284BBE7FF250}"/>
    <cellStyle name="SAPBEXformats 5 2 4 8" xfId="31674" xr:uid="{75E76D7D-A44F-4D1E-8F53-9802B837FCB4}"/>
    <cellStyle name="SAPBEXformats 5 2 5" xfId="3887" xr:uid="{00FF5295-1EA1-4EE7-987C-B415DEBF9086}"/>
    <cellStyle name="SAPBEXformats 5 2 5 2" xfId="9394" xr:uid="{FFABDE7F-7598-412F-A2DC-861F464FCC77}"/>
    <cellStyle name="SAPBEXformats 5 2 5 3" xfId="13561" xr:uid="{34FDCCD9-5A0A-447A-BCA5-DD2CB3C748CC}"/>
    <cellStyle name="SAPBEXformats 5 2 5 4" xfId="18234" xr:uid="{84662CD2-9D87-4365-A8D0-EAC6AE27991B}"/>
    <cellStyle name="SAPBEXformats 5 2 5 5" xfId="21987" xr:uid="{1BB2681B-8B85-4B70-839D-C1B6B420A29F}"/>
    <cellStyle name="SAPBEXformats 5 2 5 6" xfId="25652" xr:uid="{E23E21FE-B4E6-4EA7-AE07-D84AE341EA64}"/>
    <cellStyle name="SAPBEXformats 5 2 5 7" xfId="29183" xr:uid="{3B00B7EB-78D8-473D-9BBB-897BEF3ACEC7}"/>
    <cellStyle name="SAPBEXformats 5 2 5 8" xfId="32452" xr:uid="{8779A3E7-7F59-491E-8E1F-297E6E83197E}"/>
    <cellStyle name="SAPBEXformats 5 2 6" xfId="4022" xr:uid="{CD58A2A5-4108-4233-AABC-5A7DCCEA2A76}"/>
    <cellStyle name="SAPBEXformats 5 2 6 2" xfId="9127" xr:uid="{5A05FBC1-D6B5-4BBC-B82F-6849D1DDAE85}"/>
    <cellStyle name="SAPBEXformats 5 2 6 3" xfId="14298" xr:uid="{2DD2E8F2-0AFE-48B7-AE81-FDF907B13553}"/>
    <cellStyle name="SAPBEXformats 5 2 6 4" xfId="18369" xr:uid="{634591E5-1731-486B-A599-3B5663534CE3}"/>
    <cellStyle name="SAPBEXformats 5 2 6 5" xfId="22122" xr:uid="{E05F286E-B2DA-4B41-A02B-5AF7A5A12F77}"/>
    <cellStyle name="SAPBEXformats 5 2 6 6" xfId="25787" xr:uid="{F8EAAA17-E67E-43D0-9E7F-F6084DD0E5B9}"/>
    <cellStyle name="SAPBEXformats 5 2 6 7" xfId="29318" xr:uid="{426C7306-AED5-4752-B47D-130E2F391AD0}"/>
    <cellStyle name="SAPBEXformats 5 2 6 8" xfId="32585" xr:uid="{F86E3720-2FD0-42C7-8DD1-975797410E47}"/>
    <cellStyle name="SAPBEXformats 5 2 7" xfId="4870" xr:uid="{B398AED8-42DB-4401-87BE-E32742601A66}"/>
    <cellStyle name="SAPBEXformats 5 2 7 2" xfId="12175" xr:uid="{30E0E5A9-94FE-460F-A740-FFD16EF404CD}"/>
    <cellStyle name="SAPBEXformats 5 2 7 3" xfId="15846" xr:uid="{8191FED1-31F9-4ACD-9142-B37BAB65218E}"/>
    <cellStyle name="SAPBEXformats 5 2 7 4" xfId="19217" xr:uid="{40286587-F377-40E3-9D58-BFE160FE525F}"/>
    <cellStyle name="SAPBEXformats 5 2 7 5" xfId="22968" xr:uid="{64706AB6-5ED0-4142-B5EA-EC8D92CEBE23}"/>
    <cellStyle name="SAPBEXformats 5 2 7 6" xfId="26634" xr:uid="{E9B3A394-003B-4EBA-A4FF-52DF1E8088C9}"/>
    <cellStyle name="SAPBEXformats 5 2 7 7" xfId="30166" xr:uid="{9C537E8B-F0D2-4181-8235-88AB29351857}"/>
    <cellStyle name="SAPBEXformats 5 2 7 8" xfId="33422" xr:uid="{F272E38F-88CB-4FA6-9270-8A1450361EBA}"/>
    <cellStyle name="SAPBEXformats 5 2 8" xfId="12798" xr:uid="{DEF71B1F-4FA0-43C3-8B59-BBB75FBE1594}"/>
    <cellStyle name="SAPBEXformats 5 2 9" xfId="11582" xr:uid="{671595FA-1C51-43D2-9591-0CB1A404630A}"/>
    <cellStyle name="SAPBEXformats 5 3" xfId="2627" xr:uid="{EF707165-12CF-410E-8526-CC75B08697CC}"/>
    <cellStyle name="SAPBEXformats 5 3 2" xfId="10259" xr:uid="{B344ABEE-6688-4474-912D-B2956857E387}"/>
    <cellStyle name="SAPBEXformats 5 3 3" xfId="14552" xr:uid="{F47EB323-EC15-4144-9796-5AF006CC64DE}"/>
    <cellStyle name="SAPBEXformats 5 3 4" xfId="11842" xr:uid="{0A080D79-A144-4FF2-93AA-21130FE539F7}"/>
    <cellStyle name="SAPBEXformats 5 3 5" xfId="20734" xr:uid="{DFEF8E42-0B7A-4C40-8B2E-4B0AF7DB07F4}"/>
    <cellStyle name="SAPBEXformats 5 3 6" xfId="24394" xr:uid="{C5EB6C94-1A38-4B5B-A622-3DC8D9723639}"/>
    <cellStyle name="SAPBEXformats 5 3 7" xfId="27923" xr:uid="{F72A9005-388D-4A47-AA63-4E76CD2E44ED}"/>
    <cellStyle name="SAPBEXformats 5 3 8" xfId="31213" xr:uid="{BB065086-2922-462C-9D61-FA69EFF4EB3D}"/>
    <cellStyle name="SAPBEXformats 5 4" xfId="3134" xr:uid="{44BE9EC0-F63C-4203-897D-428257AB2C8A}"/>
    <cellStyle name="SAPBEXformats 5 4 2" xfId="8407" xr:uid="{7DF867B6-D101-417A-B7C0-CA2EAD29B723}"/>
    <cellStyle name="SAPBEXformats 5 4 3" xfId="8034" xr:uid="{BEF92FA1-A971-4993-9EB1-2B21050B92AC}"/>
    <cellStyle name="SAPBEXformats 5 4 4" xfId="17481" xr:uid="{FC4BF51F-EE0D-4B3B-AAB4-3C97EA9BCB3F}"/>
    <cellStyle name="SAPBEXformats 5 4 5" xfId="21237" xr:uid="{A761FEB9-DA14-4295-815F-542B0B69653D}"/>
    <cellStyle name="SAPBEXformats 5 4 6" xfId="24899" xr:uid="{3422CF96-65D8-4243-9F97-D00CB3A9786A}"/>
    <cellStyle name="SAPBEXformats 5 4 7" xfId="28430" xr:uid="{47B0B3F6-F518-47B5-9907-A1809077357D}"/>
    <cellStyle name="SAPBEXformats 5 4 8" xfId="31712" xr:uid="{FB7953FF-1D01-44B6-AB70-EABBEBEEBA9D}"/>
    <cellStyle name="SAPBEXformats 5 5" xfId="2561" xr:uid="{BC753762-6993-4699-9324-449B0B11D82F}"/>
    <cellStyle name="SAPBEXformats 5 5 2" xfId="8849" xr:uid="{2D7C5497-A54B-4019-AC94-7FDA48E2BF34}"/>
    <cellStyle name="SAPBEXformats 5 5 3" xfId="14758" xr:uid="{D328C7F7-A3AB-4885-A476-AE12A099D83E}"/>
    <cellStyle name="SAPBEXformats 5 5 4" xfId="14910" xr:uid="{5882382D-291B-45DF-BA89-C0990036DD71}"/>
    <cellStyle name="SAPBEXformats 5 5 5" xfId="7052" xr:uid="{9EE5C720-80F0-40C1-92CC-B39D5BF38965}"/>
    <cellStyle name="SAPBEXformats 5 5 6" xfId="20111" xr:uid="{BB2AD8AC-30CD-4D5E-8C69-61B44676ADE1}"/>
    <cellStyle name="SAPBEXformats 5 5 7" xfId="20591" xr:uid="{4AB94CAC-9734-4338-B99F-8F106667091B}"/>
    <cellStyle name="SAPBEXformats 5 5 8" xfId="31149" xr:uid="{94035191-BB35-4835-A542-62FDE2E0FA2C}"/>
    <cellStyle name="SAPBEXformats 5 6" xfId="4170" xr:uid="{DE315924-9C94-442B-953C-CFC1E29A927F}"/>
    <cellStyle name="SAPBEXformats 5 6 2" xfId="7170" xr:uid="{F8DEFA05-95CF-4921-A95B-F6FDB866B091}"/>
    <cellStyle name="SAPBEXformats 5 6 3" xfId="15166" xr:uid="{D964CE21-2F4A-4855-AB68-DCFC59EBF4D4}"/>
    <cellStyle name="SAPBEXformats 5 6 4" xfId="18517" xr:uid="{6954C33F-369A-4C89-9269-02AD5B87C9C2}"/>
    <cellStyle name="SAPBEXformats 5 6 5" xfId="22270" xr:uid="{DFDA76B9-9938-462C-8F3D-B9FABDD7230D}"/>
    <cellStyle name="SAPBEXformats 5 6 6" xfId="25935" xr:uid="{11DD30AD-0FA2-4406-BA97-C0458B04C565}"/>
    <cellStyle name="SAPBEXformats 5 6 7" xfId="29466" xr:uid="{779BE9CF-1306-43FC-8B37-8AF0A3463E0D}"/>
    <cellStyle name="SAPBEXformats 5 6 8" xfId="32731" xr:uid="{6FF41CC9-BCBA-4EE7-8CBF-822C16A598FD}"/>
    <cellStyle name="SAPBEXformats 5 7" xfId="4208" xr:uid="{CFDB7488-46D9-4213-BD9A-3BF063D0C719}"/>
    <cellStyle name="SAPBEXformats 5 7 2" xfId="6997" xr:uid="{80829FB4-7C3A-4248-99EF-85239CB24CD1}"/>
    <cellStyle name="SAPBEXformats 5 7 3" xfId="14139" xr:uid="{4E465176-932E-49D3-AB2E-D5AFD0AB4CF4}"/>
    <cellStyle name="SAPBEXformats 5 7 4" xfId="18555" xr:uid="{D24F59DE-A2B5-498D-BC74-A6B751921D32}"/>
    <cellStyle name="SAPBEXformats 5 7 5" xfId="22308" xr:uid="{2037E84B-3F7A-42BF-A699-9E73F567AAD7}"/>
    <cellStyle name="SAPBEXformats 5 7 6" xfId="25973" xr:uid="{EFEDC1A6-ED6D-409E-91B1-283BA2E7C3C0}"/>
    <cellStyle name="SAPBEXformats 5 7 7" xfId="29504" xr:uid="{1EA2927A-DCDB-4B0F-ABF9-56938A8ADF2F}"/>
    <cellStyle name="SAPBEXformats 5 7 8" xfId="32769" xr:uid="{20423E23-8E42-4203-B753-B0BB9176C857}"/>
    <cellStyle name="SAPBEXformats 5 8" xfId="4475" xr:uid="{1056C162-D15E-41A7-A9AE-A06BEB941CD6}"/>
    <cellStyle name="SAPBEXformats 5 8 2" xfId="12540" xr:uid="{F08F36B0-218A-4082-97A9-5D3D4697E976}"/>
    <cellStyle name="SAPBEXformats 5 8 3" xfId="7644" xr:uid="{3ACE9387-78DE-4E20-9BB1-3E1D67DDFDC6}"/>
    <cellStyle name="SAPBEXformats 5 8 4" xfId="18822" xr:uid="{7035537F-44DD-4414-9021-BC1EDE134B50}"/>
    <cellStyle name="SAPBEXformats 5 8 5" xfId="22574" xr:uid="{121ED5FD-F405-4BD4-8E89-AE40E1B6C7EE}"/>
    <cellStyle name="SAPBEXformats 5 8 6" xfId="26239" xr:uid="{8BD06C1B-78FD-43AD-A4C3-3D986CD2F9B1}"/>
    <cellStyle name="SAPBEXformats 5 8 7" xfId="29771" xr:uid="{9EA7B867-ADA6-4177-8D50-C9A664D0B055}"/>
    <cellStyle name="SAPBEXformats 5 8 8" xfId="33033" xr:uid="{5089538F-FE0E-4854-8CFE-6A06E966E6BF}"/>
    <cellStyle name="SAPBEXformats 5 9" xfId="10777" xr:uid="{C2FE96E8-506A-4C45-A647-C462F0D5486D}"/>
    <cellStyle name="SAPBEXformats 6" xfId="1390" xr:uid="{2C3F20AD-2708-4098-9B6A-996525EAB23B}"/>
    <cellStyle name="SAPBEXformats 7" xfId="1455" xr:uid="{B487A141-14A4-4451-8EAA-858C5B984BC3}"/>
    <cellStyle name="SAPBEXformats 8" xfId="683" xr:uid="{8F2E441A-2FA7-4AE4-8356-BBC4829CB30D}"/>
    <cellStyle name="SAPBEXformats 8 10" xfId="14562" xr:uid="{5CBEB974-FD5F-4157-AB15-E653857BA2C3}"/>
    <cellStyle name="SAPBEXformats 8 11" xfId="10946" xr:uid="{08A3E384-66E7-478E-9731-F8AD0C294105}"/>
    <cellStyle name="SAPBEXformats 8 12" xfId="20702" xr:uid="{5CD15A24-1E1D-42A6-BD66-221CFD24657D}"/>
    <cellStyle name="SAPBEXformats 8 13" xfId="23917" xr:uid="{2A3D358A-BACA-4F58-B5DF-1628527FA7B9}"/>
    <cellStyle name="SAPBEXformats 8 14" xfId="27480" xr:uid="{CA8369D6-791F-41D7-92DF-A1C2549BF1AF}"/>
    <cellStyle name="SAPBEXformats 8 15" xfId="31095" xr:uid="{4FD91367-ABC6-4B93-A806-151B74C8F6E7}"/>
    <cellStyle name="SAPBEXformats 8 2" xfId="1595" xr:uid="{335BED7A-3E1D-49DC-B31F-F15B162E17C8}"/>
    <cellStyle name="SAPBEXformats 8 2 10" xfId="6803" xr:uid="{AD8EEA4A-354C-4BFD-B088-AA127048C64F}"/>
    <cellStyle name="SAPBEXformats 8 2 11" xfId="7827" xr:uid="{A6A9A820-14D7-46AB-A892-0B9DE12E7910}"/>
    <cellStyle name="SAPBEXformats 8 2 12" xfId="19909" xr:uid="{999A8231-581C-4D42-8A49-7AADECA88A59}"/>
    <cellStyle name="SAPBEXformats 8 2 13" xfId="23935" xr:uid="{A6E8E1AF-7D4F-4D68-96CD-21388106F04F}"/>
    <cellStyle name="SAPBEXformats 8 2 14" xfId="23395" xr:uid="{BAE07BE7-C399-4FF2-A178-DC9D5B7EC5E0}"/>
    <cellStyle name="SAPBEXformats 8 2 2" xfId="2838" xr:uid="{B7E7981A-A457-4995-A48C-0BD92E1BEC62}"/>
    <cellStyle name="SAPBEXformats 8 2 2 2" xfId="8763" xr:uid="{D77E4A5E-0974-4ED4-A876-FDAACF59BDDE}"/>
    <cellStyle name="SAPBEXformats 8 2 2 3" xfId="14177" xr:uid="{56A7F2D7-E527-4934-98B8-01FAD746DF73}"/>
    <cellStyle name="SAPBEXformats 8 2 2 4" xfId="17186" xr:uid="{09DD0535-0B37-42F9-8EAA-3C97C4192693}"/>
    <cellStyle name="SAPBEXformats 8 2 2 5" xfId="20944" xr:uid="{F803630C-84BB-4197-BABE-EDE7472EA2C5}"/>
    <cellStyle name="SAPBEXformats 8 2 2 6" xfId="24605" xr:uid="{DF08B1D0-1789-4810-8F04-DABFD93674C4}"/>
    <cellStyle name="SAPBEXformats 8 2 2 7" xfId="28134" xr:uid="{9154AE21-8245-439A-81C7-3D174B072523}"/>
    <cellStyle name="SAPBEXformats 8 2 2 8" xfId="31420" xr:uid="{2597B113-EACB-45D6-897E-FF41A0BB3BB7}"/>
    <cellStyle name="SAPBEXformats 8 2 3" xfId="3344" xr:uid="{3BC903B7-CE49-48D1-A9C9-B7E74211CB0B}"/>
    <cellStyle name="SAPBEXformats 8 2 3 2" xfId="10074" xr:uid="{AE93C36F-1DCF-4B20-988A-8231AE469B24}"/>
    <cellStyle name="SAPBEXformats 8 2 3 3" xfId="14591" xr:uid="{6719A215-6144-4FA1-B84E-FCA74688720F}"/>
    <cellStyle name="SAPBEXformats 8 2 3 4" xfId="17691" xr:uid="{47993551-D004-4A40-BAF3-10D992C35D91}"/>
    <cellStyle name="SAPBEXformats 8 2 3 5" xfId="21447" xr:uid="{E036E5BD-1F95-442D-B9B8-A4DFD940D3BD}"/>
    <cellStyle name="SAPBEXformats 8 2 3 6" xfId="25109" xr:uid="{786207A6-40EC-429D-9BAF-4709D9349E4B}"/>
    <cellStyle name="SAPBEXformats 8 2 3 7" xfId="28640" xr:uid="{90BC3E0C-D1C8-4CF5-9B57-FAC38AE01401}"/>
    <cellStyle name="SAPBEXformats 8 2 3 8" xfId="31919" xr:uid="{46AD0B54-D8DA-4EC3-BE8B-764B42E349B6}"/>
    <cellStyle name="SAPBEXformats 8 2 4" xfId="2167" xr:uid="{45CB5D39-2F78-442C-A237-AFB289543966}"/>
    <cellStyle name="SAPBEXformats 8 2 4 2" xfId="7959" xr:uid="{3972EB2E-009C-46BD-B77F-6891CDCFEF08}"/>
    <cellStyle name="SAPBEXformats 8 2 4 3" xfId="14743" xr:uid="{6212CDFB-B3D7-4985-87AA-D33BB380077B}"/>
    <cellStyle name="SAPBEXformats 8 2 4 4" xfId="8670" xr:uid="{60B2C039-B6AC-4048-8A81-738C228057F0}"/>
    <cellStyle name="SAPBEXformats 8 2 4 5" xfId="13417" xr:uid="{FB45B9B7-6493-416A-94A4-51D09BB542AF}"/>
    <cellStyle name="SAPBEXformats 8 2 4 6" xfId="20053" xr:uid="{3FA4C105-DDE1-4EB4-ADC3-4EC0171F1CEB}"/>
    <cellStyle name="SAPBEXformats 8 2 4 7" xfId="15083" xr:uid="{D687A1AF-291D-4B6C-9C5B-91F60F05268D}"/>
    <cellStyle name="SAPBEXformats 8 2 4 8" xfId="30389" xr:uid="{ED381CB5-67BC-4A43-A535-40A5C458F9C4}"/>
    <cellStyle name="SAPBEXformats 8 2 5" xfId="3172" xr:uid="{71982D22-83D2-4428-8A1F-4BC0E3787814}"/>
    <cellStyle name="SAPBEXformats 8 2 5 2" xfId="7263" xr:uid="{B0017366-0FC3-421C-A1FF-59720556BF07}"/>
    <cellStyle name="SAPBEXformats 8 2 5 3" xfId="15301" xr:uid="{AB46C80B-DE53-4065-8AE3-4A11A285096A}"/>
    <cellStyle name="SAPBEXformats 8 2 5 4" xfId="17519" xr:uid="{87CDDF53-7C06-40F3-940C-F50AC42881CD}"/>
    <cellStyle name="SAPBEXformats 8 2 5 5" xfId="21275" xr:uid="{EAAEF6A3-26AA-42C2-BD2B-018A5961B928}"/>
    <cellStyle name="SAPBEXformats 8 2 5 6" xfId="24937" xr:uid="{9087B2DF-0997-4731-ACB4-C6DBEBF49119}"/>
    <cellStyle name="SAPBEXformats 8 2 5 7" xfId="28468" xr:uid="{58DD979E-861B-4D68-9327-0258DDB78769}"/>
    <cellStyle name="SAPBEXformats 8 2 5 8" xfId="31749" xr:uid="{ADD021D7-1192-47E5-B842-A4CFCFA1B2C4}"/>
    <cellStyle name="SAPBEXformats 8 2 6" xfId="3909" xr:uid="{64293D8F-C62A-4837-8824-A4BA9C4A4476}"/>
    <cellStyle name="SAPBEXformats 8 2 6 2" xfId="8570" xr:uid="{F431CF4A-4631-4EF3-8D69-93DF04957FB6}"/>
    <cellStyle name="SAPBEXformats 8 2 6 3" xfId="14078" xr:uid="{6409EBF1-D417-4A2E-AE83-3530770056F3}"/>
    <cellStyle name="SAPBEXformats 8 2 6 4" xfId="18256" xr:uid="{79F451DB-4155-456D-AE1E-B6E18427A6F6}"/>
    <cellStyle name="SAPBEXformats 8 2 6 5" xfId="22009" xr:uid="{15E0F966-6CAB-4FCC-8433-F2F35BA7C982}"/>
    <cellStyle name="SAPBEXformats 8 2 6 6" xfId="25674" xr:uid="{9DEC8A01-930B-4308-AE35-2A30570FE1B2}"/>
    <cellStyle name="SAPBEXformats 8 2 6 7" xfId="29205" xr:uid="{6596975A-BA21-4992-AB9D-A25AD6D05E51}"/>
    <cellStyle name="SAPBEXformats 8 2 6 8" xfId="32474" xr:uid="{7ED08CEE-3F92-4B46-8316-A89ADEAD1D55}"/>
    <cellStyle name="SAPBEXformats 8 2 7" xfId="4875" xr:uid="{30EA80AB-45FD-4F67-ACF5-836DAD9DCA02}"/>
    <cellStyle name="SAPBEXformats 8 2 7 2" xfId="12170" xr:uid="{CD0BFE27-91D8-48DA-88C2-92CA7CAD3C93}"/>
    <cellStyle name="SAPBEXformats 8 2 7 3" xfId="16837" xr:uid="{F7EAB13F-B3C2-4D7A-89BA-9E56A487DBF1}"/>
    <cellStyle name="SAPBEXformats 8 2 7 4" xfId="19222" xr:uid="{10DD9389-FA72-42A4-9E3D-7633CAC13D1E}"/>
    <cellStyle name="SAPBEXformats 8 2 7 5" xfId="22973" xr:uid="{4E5A7A9A-CB1D-48B8-BA86-B04EC0CC714C}"/>
    <cellStyle name="SAPBEXformats 8 2 7 6" xfId="26639" xr:uid="{515CA155-2692-4BFE-B8E6-8691F373C7D4}"/>
    <cellStyle name="SAPBEXformats 8 2 7 7" xfId="30171" xr:uid="{DE0F7425-3B91-4BA8-A521-6278351C18B2}"/>
    <cellStyle name="SAPBEXformats 8 2 7 8" xfId="33427" xr:uid="{110E47B2-50D1-4A17-AFEC-92F92CF1551B}"/>
    <cellStyle name="SAPBEXformats 8 2 8" xfId="10615" xr:uid="{E5C9F662-5DB9-48EE-9A7A-31AB190EB9B6}"/>
    <cellStyle name="SAPBEXformats 8 2 9" xfId="15536" xr:uid="{1CD8803C-378D-4E66-9292-604B13C8BFB6}"/>
    <cellStyle name="SAPBEXformats 8 3" xfId="2016" xr:uid="{D476E893-A318-417E-AAF5-E02A17F691A0}"/>
    <cellStyle name="SAPBEXformats 8 3 2" xfId="7967" xr:uid="{A0DEE3BD-01E1-493C-9E38-04AB5C8617C0}"/>
    <cellStyle name="SAPBEXformats 8 3 3" xfId="10746" xr:uid="{60CBB7D0-E54D-48F7-A1B6-98E89C334BAB}"/>
    <cellStyle name="SAPBEXformats 8 3 4" xfId="11686" xr:uid="{D757870B-845B-436C-B321-48E9B0FA3126}"/>
    <cellStyle name="SAPBEXformats 8 3 5" xfId="8205" xr:uid="{43D6D491-2BAC-43C6-8786-D5736E64F0B0}"/>
    <cellStyle name="SAPBEXformats 8 3 6" xfId="14554" xr:uid="{C67307E9-EA16-4AD1-AF4A-87584AADF5CE}"/>
    <cellStyle name="SAPBEXformats 8 3 7" xfId="23750" xr:uid="{8E57B774-4A52-411A-B49E-3EC97A6AF94C}"/>
    <cellStyle name="SAPBEXformats 8 3 8" xfId="6852" xr:uid="{571006AB-964C-46B6-AA5E-71E7AB9ECDD4}"/>
    <cellStyle name="SAPBEXformats 8 4" xfId="2342" xr:uid="{078E394D-3BEF-4152-BECC-96E001137BB2}"/>
    <cellStyle name="SAPBEXformats 8 4 2" xfId="8909" xr:uid="{E84D9325-E27F-419C-A9AE-06575B76C4B1}"/>
    <cellStyle name="SAPBEXformats 8 4 3" xfId="13373" xr:uid="{7CBD7AA6-47F0-40D0-BA9E-17CAAF4EC24D}"/>
    <cellStyle name="SAPBEXformats 8 4 4" xfId="10310" xr:uid="{CA843615-02F5-4C1D-9E79-1D950757F001}"/>
    <cellStyle name="SAPBEXformats 8 4 5" xfId="19430" xr:uid="{D6A71EB4-AA0B-443D-8C8B-6D991B5CBD00}"/>
    <cellStyle name="SAPBEXformats 8 4 6" xfId="23184" xr:uid="{DA94FB84-3FE1-4186-9A18-60C8796561CB}"/>
    <cellStyle name="SAPBEXformats 8 4 7" xfId="26843" xr:uid="{382853EF-1BB2-43AE-86B8-5ACB48BA610A}"/>
    <cellStyle name="SAPBEXformats 8 4 8" xfId="30350" xr:uid="{B32796A3-A694-4941-96D0-840B3254D8C4}"/>
    <cellStyle name="SAPBEXformats 8 5" xfId="2473" xr:uid="{94474187-16DA-43A0-8DBF-CEC788A90369}"/>
    <cellStyle name="SAPBEXformats 8 5 2" xfId="10442" xr:uid="{100A42C3-694A-4D96-BACB-21D4221F214A}"/>
    <cellStyle name="SAPBEXformats 8 5 3" xfId="14333" xr:uid="{4AA8D9AA-652A-414D-A8B8-3A0790266DEB}"/>
    <cellStyle name="SAPBEXformats 8 5 4" xfId="9459" xr:uid="{B82DEC21-4A33-4B52-AEBD-22187E6589F0}"/>
    <cellStyle name="SAPBEXformats 8 5 5" xfId="19377" xr:uid="{22D30940-E4E8-459B-B899-A1E9ED3FB5AE}"/>
    <cellStyle name="SAPBEXformats 8 5 6" xfId="23139" xr:uid="{DAB159B7-9E14-4921-96D6-AC167EA2F78A}"/>
    <cellStyle name="SAPBEXformats 8 5 7" xfId="26789" xr:uid="{994C5880-103E-4570-8E1F-3321E6C7EA62}"/>
    <cellStyle name="SAPBEXformats 8 5 8" xfId="6883" xr:uid="{F0FFEE4D-ABD3-4E28-A675-F5ACCEB8419A}"/>
    <cellStyle name="SAPBEXformats 8 6" xfId="3994" xr:uid="{06CBAD75-A2A4-4A33-8101-17B0E43A8BB9}"/>
    <cellStyle name="SAPBEXformats 8 6 2" xfId="8658" xr:uid="{A04D9C51-22B6-4A61-9F7B-BE5F29E610F1}"/>
    <cellStyle name="SAPBEXformats 8 6 3" xfId="13585" xr:uid="{2E402C40-88B8-4328-B4F1-5D2F82E57A35}"/>
    <cellStyle name="SAPBEXformats 8 6 4" xfId="18341" xr:uid="{A6DDEDC8-FB94-44D5-B634-B138A0B7457C}"/>
    <cellStyle name="SAPBEXformats 8 6 5" xfId="22094" xr:uid="{21C3C3E5-EB54-4DBE-93EA-5985DE965A44}"/>
    <cellStyle name="SAPBEXformats 8 6 6" xfId="25759" xr:uid="{A2F70FB3-0EDD-4266-ADE5-3927F4814F33}"/>
    <cellStyle name="SAPBEXformats 8 6 7" xfId="29290" xr:uid="{1D1E9BC4-3B46-4DB4-AF66-B951BBB71A35}"/>
    <cellStyle name="SAPBEXformats 8 6 8" xfId="32558" xr:uid="{785D4463-BDCE-4C29-98F1-2027A83D11DF}"/>
    <cellStyle name="SAPBEXformats 8 7" xfId="4239" xr:uid="{8DDDF44F-8869-4A51-ADAA-A95D1C6BFF2A}"/>
    <cellStyle name="SAPBEXformats 8 7 2" xfId="6811" xr:uid="{ADBAF4CC-22AB-490A-B02C-BBE53965FA6D}"/>
    <cellStyle name="SAPBEXformats 8 7 3" xfId="8546" xr:uid="{0E46BB4D-D1CC-471E-940D-21A609ABBC8A}"/>
    <cellStyle name="SAPBEXformats 8 7 4" xfId="18586" xr:uid="{85278D99-B587-4B48-82E4-72FB442E8AFD}"/>
    <cellStyle name="SAPBEXformats 8 7 5" xfId="22338" xr:uid="{7554AAF7-D368-460A-877A-DFFC2D8AAD3C}"/>
    <cellStyle name="SAPBEXformats 8 7 6" xfId="26004" xr:uid="{CB277038-C534-42FF-8522-33F8F387B30C}"/>
    <cellStyle name="SAPBEXformats 8 7 7" xfId="29535" xr:uid="{9EEB068E-0E8D-407E-B088-35C98783507D}"/>
    <cellStyle name="SAPBEXformats 8 7 8" xfId="32798" xr:uid="{7FA0CCE3-7FCC-4536-A465-BE567D81FFB6}"/>
    <cellStyle name="SAPBEXformats 8 8" xfId="4332" xr:uid="{180099C5-A12E-4635-B0DB-2A14604184DA}"/>
    <cellStyle name="SAPBEXformats 8 8 2" xfId="13161" xr:uid="{F6EBC460-EA66-4B1A-8BF5-58AD34F19B9B}"/>
    <cellStyle name="SAPBEXformats 8 8 3" xfId="11527" xr:uid="{4A756FF1-7158-4CF1-B387-632CC6664B8A}"/>
    <cellStyle name="SAPBEXformats 8 8 4" xfId="18679" xr:uid="{9C0867B7-C36B-4ED7-8A73-F43C20051032}"/>
    <cellStyle name="SAPBEXformats 8 8 5" xfId="22431" xr:uid="{CD6CF98F-8282-4395-852A-176DF1723419}"/>
    <cellStyle name="SAPBEXformats 8 8 6" xfId="26097" xr:uid="{DB5CC255-F4EA-4FD3-AFFC-5D9550D5D87E}"/>
    <cellStyle name="SAPBEXformats 8 8 7" xfId="29628" xr:uid="{FC6B7E12-4C7C-4C26-8C36-508185133888}"/>
    <cellStyle name="SAPBEXformats 8 8 8" xfId="32891" xr:uid="{19F72491-A08C-4F96-B05E-206A0163B52D}"/>
    <cellStyle name="SAPBEXformats 8 9" xfId="8496" xr:uid="{CA83BAB9-5680-4C43-91F7-A8E6867E186C}"/>
    <cellStyle name="SAPBEXformats 9" xfId="1545" xr:uid="{3CC587AE-CE0E-432A-92AC-C6E6D0899CBC}"/>
    <cellStyle name="SAPBEXformats 9 10" xfId="15699" xr:uid="{8D8DF557-97BA-47F9-905A-A68AEA21C89B}"/>
    <cellStyle name="SAPBEXformats 9 11" xfId="19619" xr:uid="{CB366E1C-3C06-4CC9-8B24-9F35644AD5E5}"/>
    <cellStyle name="SAPBEXformats 9 12" xfId="12018" xr:uid="{842C9E32-99D4-4330-941B-3DA4C65197F1}"/>
    <cellStyle name="SAPBEXformats 9 13" xfId="27029" xr:uid="{FBB05252-9A04-4A69-935A-8D526F9192D8}"/>
    <cellStyle name="SAPBEXformats 9 14" xfId="27239" xr:uid="{610DEE89-3F52-4DD7-B377-FFAF2483EA38}"/>
    <cellStyle name="SAPBEXformats 9 2" xfId="2788" xr:uid="{352C79A8-E28C-4EDD-8205-883DC25CE0D5}"/>
    <cellStyle name="SAPBEXformats 9 2 2" xfId="7919" xr:uid="{AAE1E5E8-73AE-4274-B701-FA1D056FF0B0}"/>
    <cellStyle name="SAPBEXformats 9 2 3" xfId="16720" xr:uid="{AF3937DD-CF27-420F-A8C6-F99B6B3B12DE}"/>
    <cellStyle name="SAPBEXformats 9 2 4" xfId="17136" xr:uid="{3C6B597C-A186-447E-90A6-2982ED1DF1E8}"/>
    <cellStyle name="SAPBEXformats 9 2 5" xfId="20894" xr:uid="{CC49C47B-23D5-4238-99C6-F8B5C26D5080}"/>
    <cellStyle name="SAPBEXformats 9 2 6" xfId="24555" xr:uid="{BEA2E2F0-DA3F-4D78-B481-5749B6968416}"/>
    <cellStyle name="SAPBEXformats 9 2 7" xfId="28084" xr:uid="{2DBDA8BC-029F-462D-9ADD-DAE8A016032A}"/>
    <cellStyle name="SAPBEXformats 9 2 8" xfId="31370" xr:uid="{A392582F-0472-4626-BC63-344C67DFFCFE}"/>
    <cellStyle name="SAPBEXformats 9 3" xfId="3294" xr:uid="{D8779FA6-E987-45A6-AF82-CAA9985FD2E4}"/>
    <cellStyle name="SAPBEXformats 9 3 2" xfId="10294" xr:uid="{34CC67F6-66A3-40A2-B07A-16B137CA96A9}"/>
    <cellStyle name="SAPBEXformats 9 3 3" xfId="13891" xr:uid="{D20A4977-DEEC-43F4-99C8-9DFF0630B0C9}"/>
    <cellStyle name="SAPBEXformats 9 3 4" xfId="17641" xr:uid="{1DDE675C-66DF-46D0-A78A-BA9CE10F300D}"/>
    <cellStyle name="SAPBEXformats 9 3 5" xfId="21397" xr:uid="{73AF4A38-D46D-4660-84BB-43AD35A95ED8}"/>
    <cellStyle name="SAPBEXformats 9 3 6" xfId="25059" xr:uid="{D61AEDE8-67F5-43C5-AEF3-DE406880395A}"/>
    <cellStyle name="SAPBEXformats 9 3 7" xfId="28590" xr:uid="{FF7E8D73-5D09-4997-87E1-D24406049DA3}"/>
    <cellStyle name="SAPBEXformats 9 3 8" xfId="31869" xr:uid="{5748AA68-7770-4AB6-BB9F-72C2D391D4D3}"/>
    <cellStyle name="SAPBEXformats 9 4" xfId="2680" xr:uid="{6CDD4BA9-B532-4D10-8836-69BF4F0A2061}"/>
    <cellStyle name="SAPBEXformats 9 4 2" xfId="10805" xr:uid="{C88F104E-2A0B-4F5D-9303-6FCC0BB28A49}"/>
    <cellStyle name="SAPBEXformats 9 4 3" xfId="16581" xr:uid="{E7A8645B-741B-40FB-952A-53F97F810707}"/>
    <cellStyle name="SAPBEXformats 9 4 4" xfId="15866" xr:uid="{33A9DC54-FB6F-4B4F-AF13-E8738CE1ECEA}"/>
    <cellStyle name="SAPBEXformats 9 4 5" xfId="20786" xr:uid="{4E222FBB-FEA9-40AA-A8CE-AF9140037952}"/>
    <cellStyle name="SAPBEXformats 9 4 6" xfId="24447" xr:uid="{8DDB3FAB-FF77-446C-9DB1-D3FEB80A35BD}"/>
    <cellStyle name="SAPBEXformats 9 4 7" xfId="27976" xr:uid="{51BD4AA1-E93B-4591-9866-5AC95448CF59}"/>
    <cellStyle name="SAPBEXformats 9 4 8" xfId="31264" xr:uid="{9DBEB22A-6987-4BF3-A585-E6826E92529D}"/>
    <cellStyle name="SAPBEXformats 9 5" xfId="2357" xr:uid="{0DB47754-290C-46E8-B4C7-E66581CDF6EF}"/>
    <cellStyle name="SAPBEXformats 9 5 2" xfId="10710" xr:uid="{09E33208-D317-4A8E-A876-CCC161ACFA64}"/>
    <cellStyle name="SAPBEXformats 9 5 3" xfId="14286" xr:uid="{5638B94F-76E4-4D88-A9AD-9D013DB592F2}"/>
    <cellStyle name="SAPBEXformats 9 5 4" xfId="15104" xr:uid="{08A2A35F-2963-480B-9A9A-7CDFEBF3B8FF}"/>
    <cellStyle name="SAPBEXformats 9 5 5" xfId="13852" xr:uid="{5AAF8D1B-621D-4C37-9663-EBD3F2FF4E54}"/>
    <cellStyle name="SAPBEXformats 9 5 6" xfId="15079" xr:uid="{4560ECC0-AB27-4567-8091-1E5179A97BEB}"/>
    <cellStyle name="SAPBEXformats 9 5 7" xfId="16536" xr:uid="{D8DE9CAB-240A-4695-8900-F13A5325E089}"/>
    <cellStyle name="SAPBEXformats 9 5 8" xfId="30339" xr:uid="{44550C7C-3CE5-438C-B7AB-473F2F715FDE}"/>
    <cellStyle name="SAPBEXformats 9 6" xfId="4292" xr:uid="{1BA47591-B044-4953-8342-7A8623232E62}"/>
    <cellStyle name="SAPBEXformats 9 6 2" xfId="12663" xr:uid="{83DE2B09-C1C3-4A3B-9170-671187246356}"/>
    <cellStyle name="SAPBEXformats 9 6 3" xfId="15725" xr:uid="{1E0F30C6-AF5B-43BD-9DB0-B3EFC5067F7F}"/>
    <cellStyle name="SAPBEXformats 9 6 4" xfId="18639" xr:uid="{03CCEFC5-215A-4B14-A7DC-5A99699F38A2}"/>
    <cellStyle name="SAPBEXformats 9 6 5" xfId="22391" xr:uid="{01B45F26-77DA-42D8-A968-E2EC4B3DAABD}"/>
    <cellStyle name="SAPBEXformats 9 6 6" xfId="26057" xr:uid="{344B3DE6-62DE-40EC-B9A4-783A64305ED6}"/>
    <cellStyle name="SAPBEXformats 9 6 7" xfId="29588" xr:uid="{332C50D0-A74C-4094-8286-1732285B368E}"/>
    <cellStyle name="SAPBEXformats 9 6 8" xfId="32851" xr:uid="{82AEA3CE-78FE-4E08-9884-7EF66078F990}"/>
    <cellStyle name="SAPBEXformats 9 7" xfId="4861" xr:uid="{994C8953-32BD-4BAA-8770-DDBE5D1CCB21}"/>
    <cellStyle name="SAPBEXformats 9 7 2" xfId="12184" xr:uid="{0A6704A8-3407-4B53-A209-52EB35544CDF}"/>
    <cellStyle name="SAPBEXformats 9 7 3" xfId="7523" xr:uid="{6083760B-AD4F-418A-A181-32A736AA50AC}"/>
    <cellStyle name="SAPBEXformats 9 7 4" xfId="19208" xr:uid="{1A100673-6611-4CD8-B9E4-8D5A1FF29FA6}"/>
    <cellStyle name="SAPBEXformats 9 7 5" xfId="22959" xr:uid="{F289CC1D-3C16-4225-BC12-9FD3BCCAECA2}"/>
    <cellStyle name="SAPBEXformats 9 7 6" xfId="26625" xr:uid="{A5950760-A7D2-45C8-928B-73D9753A3787}"/>
    <cellStyle name="SAPBEXformats 9 7 7" xfId="30157" xr:uid="{02315B4A-B123-4A0C-8433-56570B9E280F}"/>
    <cellStyle name="SAPBEXformats 9 7 8" xfId="33413" xr:uid="{710C306E-05E1-418D-9622-41F8F904378E}"/>
    <cellStyle name="SAPBEXformats 9 8" xfId="12817" xr:uid="{01518CFC-F29F-42D5-B071-1F30FE7771F1}"/>
    <cellStyle name="SAPBEXformats 9 9" xfId="7155" xr:uid="{42B23381-1EDE-492C-BC3E-9F618926CA7D}"/>
    <cellStyle name="SAPBEXformats_East 1415 Budget model v1" xfId="1194" xr:uid="{7F44800B-16A6-4925-A17A-911B9AAE53CD}"/>
    <cellStyle name="SAPBEXheaderItem" xfId="488" xr:uid="{7E7CEB6A-B967-428E-A2F3-0AC4E71C5252}"/>
    <cellStyle name="SAPBEXheaderItem 2" xfId="564" xr:uid="{2EF11334-8009-4632-B3F4-1535BCC01324}"/>
    <cellStyle name="SAPBEXheaderItem 2 2" xfId="1195" xr:uid="{11DCED89-D5BE-4CC0-821D-D29A2A9AD4B1}"/>
    <cellStyle name="SAPBEXheaderItem 3" xfId="1196" xr:uid="{2BB3F5B2-3810-46C6-9757-B2BBE9228620}"/>
    <cellStyle name="SAPBEXheaderItem 3 2" xfId="1197" xr:uid="{D4436E41-DF1F-426B-8D67-E88EBF798692}"/>
    <cellStyle name="SAPBEXheaderItem 3 2 2" xfId="34847" xr:uid="{8A239B0E-8A93-445B-ABEF-1925816BD462}"/>
    <cellStyle name="SAPBEXheaderItem 3 3" xfId="35081" xr:uid="{CA7104BB-729F-4A1F-8954-E6380A3BE4FA}"/>
    <cellStyle name="SAPBEXheaderItem 3 4" xfId="34631" xr:uid="{040AE425-5C87-4A54-B7C9-3BB634435ADD}"/>
    <cellStyle name="SAPBEXheaderItem 3 5" xfId="34216" xr:uid="{D9AA00F4-6193-4BAC-BBE6-A70F424B1298}"/>
    <cellStyle name="SAPBEXheaderItem 3 6" xfId="33839" xr:uid="{2933C454-202D-44BA-B437-C5488B4654E8}"/>
    <cellStyle name="SAPBEXheaderItem 4" xfId="1198" xr:uid="{554EB83C-13C0-45D1-837E-7471A6D12FDB}"/>
    <cellStyle name="SAPBEXheaderItem 4 2" xfId="1199" xr:uid="{576774B5-D8D0-4CEB-A580-E1D772AD8137}"/>
    <cellStyle name="SAPBEXheaderItem 4 3" xfId="34482" xr:uid="{264462D2-9A28-4B72-8E4B-8C16E9719EF9}"/>
    <cellStyle name="SAPBEXheaderItem 5" xfId="1365" xr:uid="{A386A9B6-477E-4A77-9787-BEF58D510E13}"/>
    <cellStyle name="SAPBEXheaderItem 5 10" xfId="13432" xr:uid="{E8D66BC7-E223-4F35-9CAB-0BC4D1597DA6}"/>
    <cellStyle name="SAPBEXheaderItem 5 11" xfId="9961" xr:uid="{A9CC754A-1DC4-4C11-B4F8-B5DE4887DB1F}"/>
    <cellStyle name="SAPBEXheaderItem 5 12" xfId="14098" xr:uid="{4080FEA5-F20E-4567-B5A4-71754F553BE6}"/>
    <cellStyle name="SAPBEXheaderItem 5 13" xfId="23402" xr:uid="{5FD8C4A3-F9E7-44AC-BD0D-B0FA65F0A912}"/>
    <cellStyle name="SAPBEXheaderItem 5 14" xfId="27049" xr:uid="{FDD75C20-F4EE-460A-B3BE-42DAE0762E64}"/>
    <cellStyle name="SAPBEXheaderItem 5 15" xfId="27227" xr:uid="{5E8E357B-15BF-4CD7-A991-CBD89DA95165}"/>
    <cellStyle name="SAPBEXheaderItem 5 2" xfId="1773" xr:uid="{1810970C-358E-4501-ACAD-E3D77378F315}"/>
    <cellStyle name="SAPBEXheaderItem 5 2 10" xfId="13357" xr:uid="{B5DBCD94-4F36-4CC9-B7D3-BCB5B51C1E68}"/>
    <cellStyle name="SAPBEXheaderItem 5 2 11" xfId="20473" xr:uid="{34595DDA-AD12-4B96-9F00-9E2595A79E07}"/>
    <cellStyle name="SAPBEXheaderItem 5 2 12" xfId="24152" xr:uid="{0BDF8071-51D6-45A1-87A8-4EFA2EAA7D39}"/>
    <cellStyle name="SAPBEXheaderItem 5 2 13" xfId="27712" xr:uid="{B2A82578-869B-45E5-BD7F-D738FD7AA8D1}"/>
    <cellStyle name="SAPBEXheaderItem 5 2 14" xfId="30863" xr:uid="{85E0E647-934F-4B97-8D2F-9C228ED88F21}"/>
    <cellStyle name="SAPBEXheaderItem 5 2 2" xfId="3016" xr:uid="{19520880-66AE-4D8C-B0FF-F7C5FF837F2E}"/>
    <cellStyle name="SAPBEXheaderItem 5 2 2 2" xfId="10144" xr:uid="{21762B56-FB48-4A08-9B74-73E2B9A8061E}"/>
    <cellStyle name="SAPBEXheaderItem 5 2 2 3" xfId="11610" xr:uid="{D8C36067-D13A-45AC-9737-459B8E1F472F}"/>
    <cellStyle name="SAPBEXheaderItem 5 2 2 4" xfId="17364" xr:uid="{7722AC49-98BA-4CCF-B84D-0B5483D26BEA}"/>
    <cellStyle name="SAPBEXheaderItem 5 2 2 5" xfId="21122" xr:uid="{F2EF7048-7DDB-4FF8-B89F-4EEB91687F81}"/>
    <cellStyle name="SAPBEXheaderItem 5 2 2 6" xfId="24783" xr:uid="{23E16AF8-E73B-488D-B055-436A23C05327}"/>
    <cellStyle name="SAPBEXheaderItem 5 2 2 7" xfId="28312" xr:uid="{6F75CB89-8E0A-40D2-9046-AA50789A9B5D}"/>
    <cellStyle name="SAPBEXheaderItem 5 2 2 8" xfId="31598" xr:uid="{A8C1AA0F-E6D1-4D9A-8444-FD580534790E}"/>
    <cellStyle name="SAPBEXheaderItem 5 2 3" xfId="3522" xr:uid="{6FB31040-420F-4CC9-B71C-8D57752E92A2}"/>
    <cellStyle name="SAPBEXheaderItem 5 2 3 2" xfId="8341" xr:uid="{C4B0700C-260F-425C-8510-29EF9F48AE95}"/>
    <cellStyle name="SAPBEXheaderItem 5 2 3 3" xfId="14906" xr:uid="{C8DB5E13-E8B3-421E-BAC6-AB6E1E608BF5}"/>
    <cellStyle name="SAPBEXheaderItem 5 2 3 4" xfId="17869" xr:uid="{2C1F1FD7-E400-4D73-BDA0-82AFD4485DD0}"/>
    <cellStyle name="SAPBEXheaderItem 5 2 3 5" xfId="21625" xr:uid="{D3D1DF79-B834-4644-8EDA-559B0699C7C3}"/>
    <cellStyle name="SAPBEXheaderItem 5 2 3 6" xfId="25287" xr:uid="{3B115918-A156-4E20-852A-966E3857767F}"/>
    <cellStyle name="SAPBEXheaderItem 5 2 3 7" xfId="28818" xr:uid="{E6845FDD-873B-4613-B3B9-5CEE46B0E70C}"/>
    <cellStyle name="SAPBEXheaderItem 5 2 3 8" xfId="32097" xr:uid="{1AB59DEA-29D1-42C9-81CC-5A18E7C9DAA1}"/>
    <cellStyle name="SAPBEXheaderItem 5 2 4" xfId="2044" xr:uid="{58C79B40-EB9F-4AD8-9B96-CA4C4A31A555}"/>
    <cellStyle name="SAPBEXheaderItem 5 2 4 2" xfId="10943" xr:uid="{E5E247D1-BBC2-4EFF-B785-289608D1C346}"/>
    <cellStyle name="SAPBEXheaderItem 5 2 4 3" xfId="11189" xr:uid="{C696DDCF-2041-41A6-B0BC-C03D7E6927A6}"/>
    <cellStyle name="SAPBEXheaderItem 5 2 4 4" xfId="14770" xr:uid="{AE6E6F44-3EAE-42B5-A6E1-2CA6D1A61542}"/>
    <cellStyle name="SAPBEXheaderItem 5 2 4 5" xfId="11698" xr:uid="{1016016C-CDBC-40F3-B924-4E185109507D}"/>
    <cellStyle name="SAPBEXheaderItem 5 2 4 6" xfId="20010" xr:uid="{0D4B394D-AD04-4FA0-BBA9-FC4B17ED844D}"/>
    <cellStyle name="SAPBEXheaderItem 5 2 4 7" xfId="23767" xr:uid="{8DF3CA06-4E8A-461C-B9A4-3295B3EAB1FF}"/>
    <cellStyle name="SAPBEXheaderItem 5 2 4 8" xfId="27048" xr:uid="{3048ADBB-28AF-440C-9E53-942E99B7C9C2}"/>
    <cellStyle name="SAPBEXheaderItem 5 2 5" xfId="3854" xr:uid="{C542F3A0-9592-4D22-8CB3-402060F64123}"/>
    <cellStyle name="SAPBEXheaderItem 5 2 5 2" xfId="12980" xr:uid="{365A5019-C87F-4709-B810-C3964C73B9D8}"/>
    <cellStyle name="SAPBEXheaderItem 5 2 5 3" xfId="7530" xr:uid="{C95B13F3-4FB2-4A8A-88A6-15B191373B18}"/>
    <cellStyle name="SAPBEXheaderItem 5 2 5 4" xfId="18201" xr:uid="{4BCA662E-198A-4C5A-B518-FA2E9D07737A}"/>
    <cellStyle name="SAPBEXheaderItem 5 2 5 5" xfId="21954" xr:uid="{81CC5C59-799D-43E1-B499-BFC36E067FDB}"/>
    <cellStyle name="SAPBEXheaderItem 5 2 5 6" xfId="25619" xr:uid="{9004561E-A0C2-4BDF-81EC-335359D17ABA}"/>
    <cellStyle name="SAPBEXheaderItem 5 2 5 7" xfId="29150" xr:uid="{70452AD2-0336-431D-89F0-EF2F022A2C4D}"/>
    <cellStyle name="SAPBEXheaderItem 5 2 5 8" xfId="32421" xr:uid="{5365BC32-7F55-4563-9168-73C9726A649C}"/>
    <cellStyle name="SAPBEXheaderItem 5 2 6" xfId="1883" xr:uid="{7C013C28-B247-4F60-951E-0FAE6788696A}"/>
    <cellStyle name="SAPBEXheaderItem 5 2 6 2" xfId="10430" xr:uid="{2A054EDE-8F0A-4CAE-A9C2-EA8110A0AC8E}"/>
    <cellStyle name="SAPBEXheaderItem 5 2 6 3" xfId="10679" xr:uid="{C825FA55-28AD-4105-B516-8569B0EBAAFE}"/>
    <cellStyle name="SAPBEXheaderItem 5 2 6 4" xfId="13167" xr:uid="{97A5C2A9-0E10-4DD1-9D1C-3775B35267C0}"/>
    <cellStyle name="SAPBEXheaderItem 5 2 6 5" xfId="14741" xr:uid="{2B549F6C-06EA-4D5C-8FA7-AA88E09E6E6B}"/>
    <cellStyle name="SAPBEXheaderItem 5 2 6 6" xfId="15979" xr:uid="{2F429842-F35C-4C79-B423-A45E428A4524}"/>
    <cellStyle name="SAPBEXheaderItem 5 2 6 7" xfId="26909" xr:uid="{702E0460-49AD-4257-B1EB-66AA1364B7EB}"/>
    <cellStyle name="SAPBEXheaderItem 5 2 6 8" xfId="27284" xr:uid="{26814404-B547-41DC-A633-5D100C4441E8}"/>
    <cellStyle name="SAPBEXheaderItem 5 2 7" xfId="3542" xr:uid="{3F779BF3-E9BE-477D-9BA7-1A893371B5F6}"/>
    <cellStyle name="SAPBEXheaderItem 5 2 7 2" xfId="8696" xr:uid="{892B5F5E-452E-4DA4-9A23-65688550DFEF}"/>
    <cellStyle name="SAPBEXheaderItem 5 2 7 3" xfId="14559" xr:uid="{DF2B82BA-4679-4850-B41B-E98946242C9E}"/>
    <cellStyle name="SAPBEXheaderItem 5 2 7 4" xfId="17889" xr:uid="{F20D1146-A3E4-4DA7-9532-D17BA3E8FC6A}"/>
    <cellStyle name="SAPBEXheaderItem 5 2 7 5" xfId="21645" xr:uid="{863C3881-8C33-4CB6-A5D3-4717AB37517A}"/>
    <cellStyle name="SAPBEXheaderItem 5 2 7 6" xfId="25307" xr:uid="{B8331142-B412-4B12-B852-01DB5F808601}"/>
    <cellStyle name="SAPBEXheaderItem 5 2 7 7" xfId="28838" xr:uid="{C7A1514E-561F-443E-9BD3-81E28CE18F7C}"/>
    <cellStyle name="SAPBEXheaderItem 5 2 7 8" xfId="32117" xr:uid="{76F132AB-0C81-4D58-B923-CBA09C04DFED}"/>
    <cellStyle name="SAPBEXheaderItem 5 2 8" xfId="11479" xr:uid="{E613134C-0B3C-42B3-9AF7-C29B104EB5B6}"/>
    <cellStyle name="SAPBEXheaderItem 5 2 9" xfId="16186" xr:uid="{3C78D45D-0696-4B79-91F7-BBDFFA2A4A60}"/>
    <cellStyle name="SAPBEXheaderItem 5 3" xfId="2628" xr:uid="{5A1F5F56-829D-4194-8728-23988361CA6C}"/>
    <cellStyle name="SAPBEXheaderItem 5 3 2" xfId="9755" xr:uid="{1F2180F9-E62D-4197-941E-BFEB30888614}"/>
    <cellStyle name="SAPBEXheaderItem 5 3 3" xfId="15286" xr:uid="{0A99E6E4-D69B-4E6C-A991-4ADAD4ABE90F}"/>
    <cellStyle name="SAPBEXheaderItem 5 3 4" xfId="7490" xr:uid="{E49D9E4A-5018-491E-BAAE-83B26C5DBFB3}"/>
    <cellStyle name="SAPBEXheaderItem 5 3 5" xfId="20735" xr:uid="{27B6A317-DE24-4F22-925B-C9E7F2377E0F}"/>
    <cellStyle name="SAPBEXheaderItem 5 3 6" xfId="24395" xr:uid="{FB3CDC08-635A-4453-92FD-6A11DF928F95}"/>
    <cellStyle name="SAPBEXheaderItem 5 3 7" xfId="27924" xr:uid="{2B6B8710-A95C-457D-8A5B-A5EF3BD90AD8}"/>
    <cellStyle name="SAPBEXheaderItem 5 3 8" xfId="31214" xr:uid="{7D48518B-3241-427A-B264-53146204E463}"/>
    <cellStyle name="SAPBEXheaderItem 5 4" xfId="3135" xr:uid="{1F01F7C4-514A-47D3-B9C1-614EEEC253AE}"/>
    <cellStyle name="SAPBEXheaderItem 5 4 2" xfId="7902" xr:uid="{EC60C867-B046-4BCA-A83A-0174153B9448}"/>
    <cellStyle name="SAPBEXheaderItem 5 4 3" xfId="16724" xr:uid="{6179FA2B-63D1-43F4-A9D0-A8084DD87F5B}"/>
    <cellStyle name="SAPBEXheaderItem 5 4 4" xfId="17482" xr:uid="{BD235DD8-F31B-47AF-BB6E-D8B65E193FEB}"/>
    <cellStyle name="SAPBEXheaderItem 5 4 5" xfId="21238" xr:uid="{C4F93379-C361-4970-90F4-D267576DC8CE}"/>
    <cellStyle name="SAPBEXheaderItem 5 4 6" xfId="24900" xr:uid="{B196DCE9-02E0-44CC-BD91-33C9CFB29B30}"/>
    <cellStyle name="SAPBEXheaderItem 5 4 7" xfId="28431" xr:uid="{9C51D509-03BC-4966-A575-54B4844A4C77}"/>
    <cellStyle name="SAPBEXheaderItem 5 4 8" xfId="31713" xr:uid="{D265D33C-939D-44F2-A73C-84F9F1409030}"/>
    <cellStyle name="SAPBEXheaderItem 5 5" xfId="2159" xr:uid="{62BB5408-B203-4817-83F7-425F703A3FFE}"/>
    <cellStyle name="SAPBEXheaderItem 5 5 2" xfId="8944" xr:uid="{3BCA408D-17DF-4B72-9A94-000D25AE37D2}"/>
    <cellStyle name="SAPBEXheaderItem 5 5 3" xfId="15376" xr:uid="{F86FD47A-1132-45A3-BF71-30FD5927A640}"/>
    <cellStyle name="SAPBEXheaderItem 5 5 4" xfId="16420" xr:uid="{13296D00-D9CE-4247-8686-E06C1688CC23}"/>
    <cellStyle name="SAPBEXheaderItem 5 5 5" xfId="13909" xr:uid="{2A9498A4-73BB-4D7C-9B85-70584158EF23}"/>
    <cellStyle name="SAPBEXheaderItem 5 5 6" xfId="20065" xr:uid="{C4962158-1C07-4875-A825-1CE1F97B0237}"/>
    <cellStyle name="SAPBEXheaderItem 5 5 7" xfId="26876" xr:uid="{889AB822-50AE-4372-9E44-BEB0145FA093}"/>
    <cellStyle name="SAPBEXheaderItem 5 5 8" xfId="30390" xr:uid="{1C7DCE23-936F-4BAC-B7DB-332DEC71A770}"/>
    <cellStyle name="SAPBEXheaderItem 5 6" xfId="3033" xr:uid="{3AA7CD61-D493-429C-AF1F-9BA434132E0C}"/>
    <cellStyle name="SAPBEXheaderItem 5 6 2" xfId="8409" xr:uid="{DA5ED8E0-731F-4DF5-8B18-9F981766C22F}"/>
    <cellStyle name="SAPBEXheaderItem 5 6 3" xfId="7810" xr:uid="{B417ABCD-5B6C-4AF3-AE61-F1131D315D70}"/>
    <cellStyle name="SAPBEXheaderItem 5 6 4" xfId="17381" xr:uid="{7E211FB6-6494-4ABF-B8F3-3227941B6083}"/>
    <cellStyle name="SAPBEXheaderItem 5 6 5" xfId="21139" xr:uid="{608E54C7-CC19-49A3-AE60-B4D7F52EAA91}"/>
    <cellStyle name="SAPBEXheaderItem 5 6 6" xfId="24800" xr:uid="{FE0F49C6-9328-4626-9C1D-8B014E6F9D66}"/>
    <cellStyle name="SAPBEXheaderItem 5 6 7" xfId="28329" xr:uid="{8A6FAEE9-512E-4FAF-85DA-CCA87E98C3CC}"/>
    <cellStyle name="SAPBEXheaderItem 5 6 8" xfId="31615" xr:uid="{7581A2A4-0057-42CF-BD1A-E4109018DABB}"/>
    <cellStyle name="SAPBEXheaderItem 5 7" xfId="3964" xr:uid="{2F6FAEF0-6ABE-4675-BAFC-E429D4B6A90E}"/>
    <cellStyle name="SAPBEXheaderItem 5 7 2" xfId="12992" xr:uid="{55A689B3-AADA-49B4-91FE-EE08064CA170}"/>
    <cellStyle name="SAPBEXheaderItem 5 7 3" xfId="15670" xr:uid="{FEA6AD9E-9E20-4AF0-BE48-84CF29CC5C89}"/>
    <cellStyle name="SAPBEXheaderItem 5 7 4" xfId="18311" xr:uid="{B5BACE7D-4EA3-4375-8431-C3E220B6925A}"/>
    <cellStyle name="SAPBEXheaderItem 5 7 5" xfId="22064" xr:uid="{23D0937F-B786-4A5D-86F2-F449AF1F5C37}"/>
    <cellStyle name="SAPBEXheaderItem 5 7 6" xfId="25729" xr:uid="{AEA20272-AFDE-4EF9-B357-B71FB835AEE9}"/>
    <cellStyle name="SAPBEXheaderItem 5 7 7" xfId="29260" xr:uid="{9B918047-E1F8-4945-BA8D-0DF3BE8A654A}"/>
    <cellStyle name="SAPBEXheaderItem 5 7 8" xfId="32528" xr:uid="{1F88086E-C80A-4135-8CA9-63BC4996EC9A}"/>
    <cellStyle name="SAPBEXheaderItem 5 8" xfId="4770" xr:uid="{14E3223F-C0FC-4EEE-9A59-459670920CAD}"/>
    <cellStyle name="SAPBEXheaderItem 5 8 2" xfId="12275" xr:uid="{80948D10-4ACA-403B-BDEB-F1E0B290F0CB}"/>
    <cellStyle name="SAPBEXheaderItem 5 8 3" xfId="16797" xr:uid="{BF5E3F45-9145-4949-A6CC-F77951572620}"/>
    <cellStyle name="SAPBEXheaderItem 5 8 4" xfId="19117" xr:uid="{820752C5-3DA1-4C8C-A4B7-5CA6618796F1}"/>
    <cellStyle name="SAPBEXheaderItem 5 8 5" xfId="22868" xr:uid="{FC5F1404-3D17-4A1A-B6A0-67856D7B048B}"/>
    <cellStyle name="SAPBEXheaderItem 5 8 6" xfId="26534" xr:uid="{6CDACA96-D8AA-421D-9A81-31CD066C0034}"/>
    <cellStyle name="SAPBEXheaderItem 5 8 7" xfId="30066" xr:uid="{F70B3F9E-6D0D-4102-961B-C30532197FF9}"/>
    <cellStyle name="SAPBEXheaderItem 5 8 8" xfId="33323" xr:uid="{FAE538A9-92F1-4AB8-ADFA-52F2094F02B4}"/>
    <cellStyle name="SAPBEXheaderItem 5 9" xfId="9926" xr:uid="{D04FC863-48DE-40BF-8614-DFD9CB388FB9}"/>
    <cellStyle name="SAPBEXheaderItem 6" xfId="1391" xr:uid="{C47CEFA1-7FAE-4607-8A53-FA059C664F53}"/>
    <cellStyle name="SAPBEXheaderItem 7" xfId="1454" xr:uid="{5F4635E1-591B-471B-B097-8BC13CFB7EB4}"/>
    <cellStyle name="SAPBEXheaderItem 8" xfId="684" xr:uid="{40055CB8-7E3C-4601-A72D-D30D8E3C7965}"/>
    <cellStyle name="SAPBEXheaderItem 8 10" xfId="16114" xr:uid="{533CAE4E-92CF-4B1C-8EE0-88A5E2E5E2EE}"/>
    <cellStyle name="SAPBEXheaderItem 8 11" xfId="8557" xr:uid="{E158C5C0-4DD5-403E-8B06-C3A467CC16A9}"/>
    <cellStyle name="SAPBEXheaderItem 8 12" xfId="20176" xr:uid="{238FB3FF-47BD-4CD2-83D7-FBE49A88B500}"/>
    <cellStyle name="SAPBEXheaderItem 8 13" xfId="23916" xr:uid="{F760BA5E-6F7D-4210-8DDB-CABC539BF3ED}"/>
    <cellStyle name="SAPBEXheaderItem 8 14" xfId="27479" xr:uid="{8B1231F4-B7B9-4309-9649-2DE8B5A490D9}"/>
    <cellStyle name="SAPBEXheaderItem 8 15" xfId="13438" xr:uid="{DAECAADA-9346-44BE-8FC5-F01F6B0BCD62}"/>
    <cellStyle name="SAPBEXheaderItem 8 2" xfId="1596" xr:uid="{4F47E163-FE12-49B3-AAA9-0E888CE80F79}"/>
    <cellStyle name="SAPBEXheaderItem 8 2 10" xfId="15569" xr:uid="{DB7D7710-C698-47D8-8209-DF3039C5A0EB}"/>
    <cellStyle name="SAPBEXheaderItem 8 2 11" xfId="19608" xr:uid="{EA2CF689-B8D1-48D0-BA13-02D30AA3B422}"/>
    <cellStyle name="SAPBEXheaderItem 8 2 12" xfId="19910" xr:uid="{1E6917AE-2A07-4C1D-B765-D71B0110FF8D}"/>
    <cellStyle name="SAPBEXheaderItem 8 2 13" xfId="23675" xr:uid="{106F7F41-2005-4BC8-8A1C-421F12E336BA}"/>
    <cellStyle name="SAPBEXheaderItem 8 2 14" xfId="30526" xr:uid="{0FCE416D-48B1-487F-8C8B-9576B93808DD}"/>
    <cellStyle name="SAPBEXheaderItem 8 2 2" xfId="2839" xr:uid="{5B265619-BA66-4BF6-9873-1BB7E378A0F6}"/>
    <cellStyle name="SAPBEXheaderItem 8 2 2 2" xfId="11190" xr:uid="{0333057D-9410-4FD0-8DA1-CE0AE995B535}"/>
    <cellStyle name="SAPBEXheaderItem 8 2 2 3" xfId="16447" xr:uid="{CBC5A3A1-1700-432F-A410-0FDF0B83221C}"/>
    <cellStyle name="SAPBEXheaderItem 8 2 2 4" xfId="17187" xr:uid="{C3A21CF0-8FAF-4A48-9C62-6F184DF8BEC4}"/>
    <cellStyle name="SAPBEXheaderItem 8 2 2 5" xfId="20945" xr:uid="{714DE339-1008-4793-B8EB-586C421D7126}"/>
    <cellStyle name="SAPBEXheaderItem 8 2 2 6" xfId="24606" xr:uid="{E7409C71-8A87-491A-BD3D-26770BF53B2D}"/>
    <cellStyle name="SAPBEXheaderItem 8 2 2 7" xfId="28135" xr:uid="{6FBEA6BC-7AC0-40CC-9612-79CA847DEE99}"/>
    <cellStyle name="SAPBEXheaderItem 8 2 2 8" xfId="31421" xr:uid="{566911F8-9C50-4255-96F8-A27625DA009F}"/>
    <cellStyle name="SAPBEXheaderItem 8 2 3" xfId="3345" xr:uid="{A9676771-3194-4030-978F-BCBF8DF13A57}"/>
    <cellStyle name="SAPBEXheaderItem 8 2 3 2" xfId="9572" xr:uid="{0EF202C1-15B4-4C91-9032-EB93107BF1DF}"/>
    <cellStyle name="SAPBEXheaderItem 8 2 3 3" xfId="12101" xr:uid="{158273A7-94F8-448B-A895-7E292977780D}"/>
    <cellStyle name="SAPBEXheaderItem 8 2 3 4" xfId="17692" xr:uid="{5BB0CC98-80A8-445E-98F1-4B48AA0FC6F0}"/>
    <cellStyle name="SAPBEXheaderItem 8 2 3 5" xfId="21448" xr:uid="{0A35E664-60A7-4836-BEA4-B64A2F810A27}"/>
    <cellStyle name="SAPBEXheaderItem 8 2 3 6" xfId="25110" xr:uid="{6E4C18E8-73D8-479E-B6D7-4E42E0D62EB7}"/>
    <cellStyle name="SAPBEXheaderItem 8 2 3 7" xfId="28641" xr:uid="{4A7DA920-048C-4297-BDCC-C440ED145B03}"/>
    <cellStyle name="SAPBEXheaderItem 8 2 3 8" xfId="31920" xr:uid="{BDD8F791-9D66-4469-9BDF-252176DFB692}"/>
    <cellStyle name="SAPBEXheaderItem 8 2 4" xfId="2721" xr:uid="{B20FC2BE-6A3E-4440-A830-A5333FC7D7EB}"/>
    <cellStyle name="SAPBEXheaderItem 8 2 4 2" xfId="8690" xr:uid="{C9EC6DB4-481D-44B7-9333-5C10EAF83DA0}"/>
    <cellStyle name="SAPBEXheaderItem 8 2 4 3" xfId="16955" xr:uid="{C460A96D-DCBD-40FE-9D2F-82E9FE5E6F97}"/>
    <cellStyle name="SAPBEXheaderItem 8 2 4 4" xfId="17069" xr:uid="{64AA4BF8-571E-4C3C-B488-C230A5E59A7C}"/>
    <cellStyle name="SAPBEXheaderItem 8 2 4 5" xfId="20827" xr:uid="{3DC7C343-594C-4BEE-933C-DC229DDF0383}"/>
    <cellStyle name="SAPBEXheaderItem 8 2 4 6" xfId="24488" xr:uid="{8D172E2A-95BD-4D3F-A55B-6E4C08BFFF13}"/>
    <cellStyle name="SAPBEXheaderItem 8 2 4 7" xfId="28017" xr:uid="{A714B41A-75E6-479A-887D-65C7D7FFB74F}"/>
    <cellStyle name="SAPBEXheaderItem 8 2 4 8" xfId="31303" xr:uid="{F1B35E72-435B-42A7-B173-4F19C403C55C}"/>
    <cellStyle name="SAPBEXheaderItem 8 2 5" xfId="2297" xr:uid="{2BD53CC3-6E02-4670-8808-705F07FD692C}"/>
    <cellStyle name="SAPBEXheaderItem 8 2 5 2" xfId="11449" xr:uid="{714352F1-E0C7-49A5-8D1A-6EFB48CE1C22}"/>
    <cellStyle name="SAPBEXheaderItem 8 2 5 3" xfId="16216" xr:uid="{5AE3DD39-8423-478E-94B0-8E8BF00B2F9A}"/>
    <cellStyle name="SAPBEXheaderItem 8 2 5 4" xfId="7791" xr:uid="{74B07D11-396A-4418-9D01-976668FFE930}"/>
    <cellStyle name="SAPBEXheaderItem 8 2 5 5" xfId="7752" xr:uid="{D0F9D363-68DF-4FBF-8D86-2FD89EF5EC96}"/>
    <cellStyle name="SAPBEXheaderItem 8 2 5 6" xfId="8624" xr:uid="{CFD66EB7-2912-44BD-A096-1DBCCF33019A}"/>
    <cellStyle name="SAPBEXheaderItem 8 2 5 7" xfId="12085" xr:uid="{05CFFC3F-A478-4C23-B833-627D2D511F9A}"/>
    <cellStyle name="SAPBEXheaderItem 8 2 5 8" xfId="27058" xr:uid="{46BB66D3-FB04-45B2-89A5-25FA792770C6}"/>
    <cellStyle name="SAPBEXheaderItem 8 2 6" xfId="3195" xr:uid="{A9DAC4EA-F135-43C3-980B-67D92309B35B}"/>
    <cellStyle name="SAPBEXheaderItem 8 2 6 2" xfId="8231" xr:uid="{89FF5109-9840-4541-B08A-0F1D6935CF24}"/>
    <cellStyle name="SAPBEXheaderItem 8 2 6 3" xfId="8611" xr:uid="{6F9B1042-6589-499F-9204-437DA23D76B6}"/>
    <cellStyle name="SAPBEXheaderItem 8 2 6 4" xfId="17542" xr:uid="{AD14FC82-7EBC-47D9-AD5C-BCFE7C2F1154}"/>
    <cellStyle name="SAPBEXheaderItem 8 2 6 5" xfId="21298" xr:uid="{B54D2A9B-8392-4E37-A1D2-7B0CA285154A}"/>
    <cellStyle name="SAPBEXheaderItem 8 2 6 6" xfId="24960" xr:uid="{1BB5002C-D599-4A09-BEBC-3986006B2C51}"/>
    <cellStyle name="SAPBEXheaderItem 8 2 6 7" xfId="28491" xr:uid="{C886944C-7F29-42B1-8877-620B8F496691}"/>
    <cellStyle name="SAPBEXheaderItem 8 2 6 8" xfId="31771" xr:uid="{A4C25FE4-387D-478B-8847-FFEFA1C3A3D1}"/>
    <cellStyle name="SAPBEXheaderItem 8 2 7" xfId="3250" xr:uid="{1C3BF93C-79B6-4940-88C2-1F2C2380AEB2}"/>
    <cellStyle name="SAPBEXheaderItem 8 2 7 2" xfId="8402" xr:uid="{45614F7D-0CC8-4A5E-B808-F75FFDDAC461}"/>
    <cellStyle name="SAPBEXheaderItem 8 2 7 3" xfId="13848" xr:uid="{1C951C6A-B1D4-4D19-AFFA-20EEDF40A309}"/>
    <cellStyle name="SAPBEXheaderItem 8 2 7 4" xfId="17597" xr:uid="{88FA1885-49E9-4B22-98E8-56045EAC8ADF}"/>
    <cellStyle name="SAPBEXheaderItem 8 2 7 5" xfId="21353" xr:uid="{EBFB7F6E-C4D0-4B5C-B0B1-940DC52C0966}"/>
    <cellStyle name="SAPBEXheaderItem 8 2 7 6" xfId="25015" xr:uid="{5C794DF9-2818-44AE-8ACB-CA035763D766}"/>
    <cellStyle name="SAPBEXheaderItem 8 2 7 7" xfId="28546" xr:uid="{173BA4C4-2003-4667-A165-9D4204A19E7A}"/>
    <cellStyle name="SAPBEXheaderItem 8 2 7 8" xfId="31826" xr:uid="{5D0191E5-0A79-42A0-83A1-C7713A298449}"/>
    <cellStyle name="SAPBEXheaderItem 8 2 8" xfId="10358" xr:uid="{3E36B75D-4CD5-4387-8F9A-D570029661C4}"/>
    <cellStyle name="SAPBEXheaderItem 8 2 9" xfId="14372" xr:uid="{9FBFDB33-DDCE-400D-B7A7-B6E93B2A582D}"/>
    <cellStyle name="SAPBEXheaderItem 8 3" xfId="2017" xr:uid="{16BB62CE-F219-4848-A270-4319F0059917}"/>
    <cellStyle name="SAPBEXheaderItem 8 3 2" xfId="7351" xr:uid="{648E8B09-20A8-4445-B734-B87FB8402E4C}"/>
    <cellStyle name="SAPBEXheaderItem 8 3 3" xfId="13692" xr:uid="{F0796891-AB45-45FA-A609-0450ED52BCD7}"/>
    <cellStyle name="SAPBEXheaderItem 8 3 4" xfId="9988" xr:uid="{22C84208-3A04-4FBD-91DE-9EA57C953D83}"/>
    <cellStyle name="SAPBEXheaderItem 8 3 5" xfId="15404" xr:uid="{AE98211B-F875-4B92-9A9F-985195698075}"/>
    <cellStyle name="SAPBEXheaderItem 8 3 6" xfId="7782" xr:uid="{56207062-C5EA-4D6E-8494-B85384F42E6E}"/>
    <cellStyle name="SAPBEXheaderItem 8 3 7" xfId="23751" xr:uid="{9C976FCE-60DF-4CCB-B3B7-7FB3CAFCB8C9}"/>
    <cellStyle name="SAPBEXheaderItem 8 3 8" xfId="27348" xr:uid="{FAF7038E-805B-4214-8360-5BFE370747F2}"/>
    <cellStyle name="SAPBEXheaderItem 8 4" xfId="2341" xr:uid="{AC35EA99-31B1-4DB1-B17A-AA60B892A1A8}"/>
    <cellStyle name="SAPBEXheaderItem 8 4 2" xfId="9067" xr:uid="{920F2EB5-B7F4-4F5C-85AB-811BEC560B9E}"/>
    <cellStyle name="SAPBEXheaderItem 8 4 3" xfId="12070" xr:uid="{9C308A3C-C264-48ED-9C71-EFC5314BEA88}"/>
    <cellStyle name="SAPBEXheaderItem 8 4 4" xfId="7373" xr:uid="{923740B0-1161-444B-8780-D4FCBF5A5CBE}"/>
    <cellStyle name="SAPBEXheaderItem 8 4 5" xfId="11566" xr:uid="{A76912A1-DB3D-4952-B993-3497100721E5}"/>
    <cellStyle name="SAPBEXheaderItem 8 4 6" xfId="20144" xr:uid="{F4849739-139A-4E08-89E6-7C5BD31F23BB}"/>
    <cellStyle name="SAPBEXheaderItem 8 4 7" xfId="23828" xr:uid="{BB962197-128D-41AF-8093-86BAB5A6BA4E}"/>
    <cellStyle name="SAPBEXheaderItem 8 4 8" xfId="30351" xr:uid="{426B7724-1A44-494B-B4FF-180C6490A330}"/>
    <cellStyle name="SAPBEXheaderItem 8 5" xfId="1893" xr:uid="{9C6AB1E9-8E8F-4B47-93BE-409D2D2D28F7}"/>
    <cellStyle name="SAPBEXheaderItem 8 5 2" xfId="9928" xr:uid="{5B60A44A-6403-44E5-A6BA-45C023238AA1}"/>
    <cellStyle name="SAPBEXheaderItem 8 5 3" xfId="14709" xr:uid="{7096A9E6-DB19-4B9C-AA72-BAC594F34195}"/>
    <cellStyle name="SAPBEXheaderItem 8 5 4" xfId="15479" xr:uid="{12DDD936-8C38-4425-AAB7-E9FC7C6A8280}"/>
    <cellStyle name="SAPBEXheaderItem 8 5 5" xfId="9253" xr:uid="{B651A65C-A954-4FAE-9AA2-CBDA44C3FBF8}"/>
    <cellStyle name="SAPBEXheaderItem 8 5 6" xfId="23248" xr:uid="{9764A84D-E40B-47D6-9391-4214408173F6}"/>
    <cellStyle name="SAPBEXheaderItem 8 5 7" xfId="23695" xr:uid="{C0D5B366-6BCC-49B6-8538-354CF2A024C2}"/>
    <cellStyle name="SAPBEXheaderItem 8 5 8" xfId="27289" xr:uid="{34BCBBC7-4E8B-4ACE-89C1-60946EDAA2B3}"/>
    <cellStyle name="SAPBEXheaderItem 8 6" xfId="3989" xr:uid="{8A7910D7-106E-421E-8315-F770031BF205}"/>
    <cellStyle name="SAPBEXheaderItem 8 6 2" xfId="12990" xr:uid="{66E1361D-9CEE-435D-A639-D97A5D042917}"/>
    <cellStyle name="SAPBEXheaderItem 8 6 3" xfId="15672" xr:uid="{5911DED0-CDB7-419A-8D6F-2251DAAB4210}"/>
    <cellStyle name="SAPBEXheaderItem 8 6 4" xfId="18336" xr:uid="{DC657F97-E911-4A06-A16C-E88F2D3B3F28}"/>
    <cellStyle name="SAPBEXheaderItem 8 6 5" xfId="22089" xr:uid="{C73A37E4-C766-419F-95B7-49430B7A9CF0}"/>
    <cellStyle name="SAPBEXheaderItem 8 6 6" xfId="25754" xr:uid="{64429BE1-9DEB-4AD7-9F1B-E78350D226E2}"/>
    <cellStyle name="SAPBEXheaderItem 8 6 7" xfId="29285" xr:uid="{DE6F8AB1-580D-4B63-8EDF-6E16D59C20CB}"/>
    <cellStyle name="SAPBEXheaderItem 8 6 8" xfId="32553" xr:uid="{8510CBBE-97B2-47CB-BD0B-FF73E61A9E85}"/>
    <cellStyle name="SAPBEXheaderItem 8 7" xfId="4517" xr:uid="{45EA0896-0E33-4D44-AB06-C22F72D227D8}"/>
    <cellStyle name="SAPBEXheaderItem 8 7 2" xfId="7066" xr:uid="{2238414E-9684-4423-B7DD-90EEA21DB976}"/>
    <cellStyle name="SAPBEXheaderItem 8 7 3" xfId="13118" xr:uid="{A1518E55-0D0D-4C7E-B441-F4E06541B4F2}"/>
    <cellStyle name="SAPBEXheaderItem 8 7 4" xfId="18864" xr:uid="{8D12A8C0-8C6D-4BB8-B29C-93631D92E4EC}"/>
    <cellStyle name="SAPBEXheaderItem 8 7 5" xfId="22616" xr:uid="{5CDDA67F-814E-4581-A8D6-48831A2C8134}"/>
    <cellStyle name="SAPBEXheaderItem 8 7 6" xfId="26281" xr:uid="{745D95A2-50C5-4D30-A635-BE243821D63E}"/>
    <cellStyle name="SAPBEXheaderItem 8 7 7" xfId="29813" xr:uid="{7BC29509-C1BA-43F9-960E-149EBF374CF7}"/>
    <cellStyle name="SAPBEXheaderItem 8 7 8" xfId="33075" xr:uid="{2E615E03-DD15-4AAE-B172-5A36DD22F380}"/>
    <cellStyle name="SAPBEXheaderItem 8 8" xfId="4721" xr:uid="{AA57ADDC-025B-4AA4-87B5-0AB6D609FE00}"/>
    <cellStyle name="SAPBEXheaderItem 8 8 2" xfId="12323" xr:uid="{8BAC9F98-F36F-4AA4-8986-A94BD8BC1000}"/>
    <cellStyle name="SAPBEXheaderItem 8 8 3" xfId="16781" xr:uid="{A2119F48-9254-4B5F-8694-0C5AEB3B526F}"/>
    <cellStyle name="SAPBEXheaderItem 8 8 4" xfId="19068" xr:uid="{12E978F2-F1D6-4F83-9CC2-AC4E469640C8}"/>
    <cellStyle name="SAPBEXheaderItem 8 8 5" xfId="22820" xr:uid="{6C417230-E357-4023-AE0E-E0137D87AD66}"/>
    <cellStyle name="SAPBEXheaderItem 8 8 6" xfId="26485" xr:uid="{0DD6D09B-FACA-4DF6-A3A4-47E1D763344D}"/>
    <cellStyle name="SAPBEXheaderItem 8 8 7" xfId="30017" xr:uid="{A03A46AC-16B8-48D9-9C1A-8AA15DB9D0B4}"/>
    <cellStyle name="SAPBEXheaderItem 8 8 8" xfId="33276" xr:uid="{CA507AE5-32FD-425A-80AD-A8B56480150C}"/>
    <cellStyle name="SAPBEXheaderItem 8 9" xfId="11553" xr:uid="{27F4A39F-620A-43F2-ADC3-5D7CFAC9260E}"/>
    <cellStyle name="SAPBEXheaderItem 9" xfId="6369" xr:uid="{6C69941D-3FA0-4ACC-B26C-9CF9AD6DCE99}"/>
    <cellStyle name="SAPBEXheaderItem 9 2" xfId="13267" xr:uid="{D82AEB36-1E65-4275-B5D5-31AE2FB31E62}"/>
    <cellStyle name="SAPBEXheaderItem 9 3" xfId="15934" xr:uid="{5C8EC001-4C59-41CC-B8FA-E9EADCD431FA}"/>
    <cellStyle name="SAPBEXheaderItem 9 4" xfId="20614" xr:uid="{1B042246-4244-4FAC-B6C5-77B64F0512DC}"/>
    <cellStyle name="SAPBEXheaderItem 9 5" xfId="24294" xr:uid="{10363413-119C-4889-9310-14E0A34979FF}"/>
    <cellStyle name="SAPBEXheaderItem 9 6" xfId="27813" xr:uid="{00EE14E6-BEF1-4F88-9846-352681683FDB}"/>
    <cellStyle name="SAPBEXheaderItem 9 7" xfId="31030" xr:uid="{BA70F50E-E0B8-498D-839C-E0B55A83F9FA}"/>
    <cellStyle name="SAPBEXheaderItem 9 8" xfId="33633" xr:uid="{D913F572-DA3E-4004-9BD9-0B3A24845086}"/>
    <cellStyle name="SAPBEXheaderItem_0910 GSO Capex RRP - Final (Detail) v2 220710" xfId="6085" xr:uid="{A3AD33DA-1573-41A4-97A0-5C1D21CA420E}"/>
    <cellStyle name="SAPBEXheaderText" xfId="489" xr:uid="{40F8DE8E-30F7-4217-9E42-9FDFCBF3384C}"/>
    <cellStyle name="SAPBEXheaderText 2" xfId="565" xr:uid="{CBA3ED15-8AA0-4C3C-9B99-F652FA78DB63}"/>
    <cellStyle name="SAPBEXheaderText 2 2" xfId="1200" xr:uid="{A066A499-A6BF-436E-BE07-68675CE8A772}"/>
    <cellStyle name="SAPBEXheaderText 3" xfId="1201" xr:uid="{465799B5-7C70-4AE6-8C12-BC832F05DC11}"/>
    <cellStyle name="SAPBEXheaderText 3 2" xfId="1202" xr:uid="{29903546-B130-4458-974C-584D25342F07}"/>
    <cellStyle name="SAPBEXheaderText 3 2 2" xfId="34848" xr:uid="{3066E5D7-CAE4-42FE-8CCB-5FA8AFA8B680}"/>
    <cellStyle name="SAPBEXheaderText 3 3" xfId="35082" xr:uid="{52079D2A-560D-4B5E-A866-1FD829A86CEA}"/>
    <cellStyle name="SAPBEXheaderText 3 4" xfId="34632" xr:uid="{4C000F35-269E-4E1A-B0B2-B6259A8385DE}"/>
    <cellStyle name="SAPBEXheaderText 3 5" xfId="34217" xr:uid="{FDF94CB7-A734-4DAA-B65D-87EDEF21A7B3}"/>
    <cellStyle name="SAPBEXheaderText 3 6" xfId="33840" xr:uid="{E17CA62C-FF99-474B-B70D-0E73F75D5B49}"/>
    <cellStyle name="SAPBEXheaderText 4" xfId="1203" xr:uid="{C02BDB79-5987-45E7-9D8D-2F342CFD4743}"/>
    <cellStyle name="SAPBEXheaderText 4 2" xfId="1204" xr:uid="{9111D624-34F9-4BCA-B880-C61491489D74}"/>
    <cellStyle name="SAPBEXheaderText 4 3" xfId="35042" xr:uid="{B0CB5646-1ED2-4064-AC55-DE181E792AB0}"/>
    <cellStyle name="SAPBEXheaderText 5" xfId="1366" xr:uid="{41CB556C-5FD7-440C-BA21-3CA8613E3F00}"/>
    <cellStyle name="SAPBEXheaderText 5 10" xfId="14787" xr:uid="{42C7C8DE-D1DA-4333-91C7-EEF60EBC92E1}"/>
    <cellStyle name="SAPBEXheaderText 5 11" xfId="7686" xr:uid="{3C649D59-3DFB-4DC6-A9A9-E544B68083FC}"/>
    <cellStyle name="SAPBEXheaderText 5 12" xfId="13713" xr:uid="{232DDA4D-9ED6-49F5-8675-406FA098B4E9}"/>
    <cellStyle name="SAPBEXheaderText 5 13" xfId="23401" xr:uid="{90188FAE-461E-4709-AA50-43AA6A10782B}"/>
    <cellStyle name="SAPBEXheaderText 5 14" xfId="20585" xr:uid="{90F9F956-76B4-4774-B32E-F305D1109464}"/>
    <cellStyle name="SAPBEXheaderText 5 15" xfId="23995" xr:uid="{CF3ED7D8-5A8A-43B8-B990-429E4161974D}"/>
    <cellStyle name="SAPBEXheaderText 5 2" xfId="1774" xr:uid="{121E5E1B-679F-40C9-BFCB-7602594B3D0C}"/>
    <cellStyle name="SAPBEXheaderText 5 2 10" xfId="12872" xr:uid="{270E236F-5267-4AAB-ADF6-D79FCBBBEACB}"/>
    <cellStyle name="SAPBEXheaderText 5 2 11" xfId="19550" xr:uid="{3E6B465B-0FE9-44DF-8FCE-0DBFE31326FA}"/>
    <cellStyle name="SAPBEXheaderText 5 2 12" xfId="23312" xr:uid="{862AD1F8-F3C3-4AEF-81A3-453163E0E2D5}"/>
    <cellStyle name="SAPBEXheaderText 5 2 13" xfId="26961" xr:uid="{DC5EC920-237D-4C73-9D7F-36254E32D556}"/>
    <cellStyle name="SAPBEXheaderText 5 2 14" xfId="30436" xr:uid="{8BACCE57-8E5C-494C-BA59-CE477DF85C49}"/>
    <cellStyle name="SAPBEXheaderText 5 2 2" xfId="3017" xr:uid="{FB2D72D9-4F49-4A96-B760-F5FC9FBAC28E}"/>
    <cellStyle name="SAPBEXheaderText 5 2 2 2" xfId="9642" xr:uid="{07A6CBF9-29FD-4816-8EF3-4DE456FFE324}"/>
    <cellStyle name="SAPBEXheaderText 5 2 2 3" xfId="14819" xr:uid="{138AE120-2ECE-4906-8E24-F8963A696ECE}"/>
    <cellStyle name="SAPBEXheaderText 5 2 2 4" xfId="17365" xr:uid="{C185ABC9-C5F0-4CB9-916B-F55D6C7A7AC7}"/>
    <cellStyle name="SAPBEXheaderText 5 2 2 5" xfId="21123" xr:uid="{7AF97211-3494-4F15-89D1-9CA42C88285C}"/>
    <cellStyle name="SAPBEXheaderText 5 2 2 6" xfId="24784" xr:uid="{62BEDF83-4927-459B-B598-9596282CBFEF}"/>
    <cellStyle name="SAPBEXheaderText 5 2 2 7" xfId="28313" xr:uid="{05842C67-105B-4600-AF9B-D9C6616C8DD9}"/>
    <cellStyle name="SAPBEXheaderText 5 2 2 8" xfId="31599" xr:uid="{3B85AFF0-03CE-4C5F-ABD2-7687BFDC8526}"/>
    <cellStyle name="SAPBEXheaderText 5 2 3" xfId="3523" xr:uid="{FE0CAF3B-36E2-4BB9-B037-AC5232DEBDAD}"/>
    <cellStyle name="SAPBEXheaderText 5 2 3 2" xfId="7452" xr:uid="{66B8C83F-9A37-43AE-BD2D-57B59A4826F2}"/>
    <cellStyle name="SAPBEXheaderText 5 2 3 3" xfId="14347" xr:uid="{9581F3A3-3C0F-4F7D-A87C-9EA8882B3301}"/>
    <cellStyle name="SAPBEXheaderText 5 2 3 4" xfId="17870" xr:uid="{64F8E31A-C30F-4A53-840A-92C4A02D202D}"/>
    <cellStyle name="SAPBEXheaderText 5 2 3 5" xfId="21626" xr:uid="{156163CB-FDE5-48C5-B03C-965A75921E4C}"/>
    <cellStyle name="SAPBEXheaderText 5 2 3 6" xfId="25288" xr:uid="{AF41B70E-FA1F-460A-AE6F-FAFBD8EDCDA5}"/>
    <cellStyle name="SAPBEXheaderText 5 2 3 7" xfId="28819" xr:uid="{F0499C38-4F8F-4D71-B536-4CE2DBDCD5C3}"/>
    <cellStyle name="SAPBEXheaderText 5 2 3 8" xfId="32098" xr:uid="{6BF5A27F-6E66-4692-A220-D41316741C0D}"/>
    <cellStyle name="SAPBEXheaderText 5 2 4" xfId="1908" xr:uid="{152136FC-96DD-4ABD-8AA7-FA673DD44BD7}"/>
    <cellStyle name="SAPBEXheaderText 5 2 4 2" xfId="11466" xr:uid="{BE80CBAB-2AA6-4A77-825D-E443E10A3D8B}"/>
    <cellStyle name="SAPBEXheaderText 5 2 4 3" xfId="16199" xr:uid="{8D9044DE-4E52-4952-B2A5-C511AC90CE57}"/>
    <cellStyle name="SAPBEXheaderText 5 2 4 4" xfId="13410" xr:uid="{E8563676-53B8-44AA-A52B-00198A4B9603}"/>
    <cellStyle name="SAPBEXheaderText 5 2 4 5" xfId="10592" xr:uid="{4CBDCD42-73CD-4812-85ED-D9EFC3E5D631}"/>
    <cellStyle name="SAPBEXheaderText 5 2 4 6" xfId="23241" xr:uid="{25094334-5CC4-49C9-889E-20F2622E7578}"/>
    <cellStyle name="SAPBEXheaderText 5 2 4 7" xfId="23975" xr:uid="{99A844BF-C232-404A-A02B-D704251D226A}"/>
    <cellStyle name="SAPBEXheaderText 5 2 4 8" xfId="12827" xr:uid="{882227BB-AE9F-4F54-BCF4-FD1419D21CC4}"/>
    <cellStyle name="SAPBEXheaderText 5 2 5" xfId="3933" xr:uid="{4CCDC7F6-FF07-4DCF-A1D6-A7547B924FC1}"/>
    <cellStyle name="SAPBEXheaderText 5 2 5 2" xfId="9999" xr:uid="{1C55BB96-4632-458E-9EBE-D18B472BB73B}"/>
    <cellStyle name="SAPBEXheaderText 5 2 5 3" xfId="11849" xr:uid="{F7224F5E-2411-4A04-9146-9E22AEEFDBFA}"/>
    <cellStyle name="SAPBEXheaderText 5 2 5 4" xfId="18280" xr:uid="{79636EE5-A9B7-4FCD-9468-AAF9D240DA31}"/>
    <cellStyle name="SAPBEXheaderText 5 2 5 5" xfId="22033" xr:uid="{58EF2E84-D5F2-46F7-B8D8-AED3E7BA1887}"/>
    <cellStyle name="SAPBEXheaderText 5 2 5 6" xfId="25698" xr:uid="{1D8AE432-1B69-45B4-A0F0-EED0CA6F2258}"/>
    <cellStyle name="SAPBEXheaderText 5 2 5 7" xfId="29229" xr:uid="{C6227BCA-CD1D-48F0-A675-62F3037AEDAC}"/>
    <cellStyle name="SAPBEXheaderText 5 2 5 8" xfId="32497" xr:uid="{ACB84DD8-50D9-4E64-A304-776A7B33961E}"/>
    <cellStyle name="SAPBEXheaderText 5 2 6" xfId="4578" xr:uid="{5F73D19B-4C2D-4F74-9DE6-556625C0841C}"/>
    <cellStyle name="SAPBEXheaderText 5 2 6 2" xfId="12459" xr:uid="{73EBE839-C498-47BA-993B-407B403982FB}"/>
    <cellStyle name="SAPBEXheaderText 5 2 6 3" xfId="10094" xr:uid="{F169BB21-005C-4658-822C-8A9B64AF8C25}"/>
    <cellStyle name="SAPBEXheaderText 5 2 6 4" xfId="18925" xr:uid="{452FA355-D6B4-4001-AD74-0E02CFFD6936}"/>
    <cellStyle name="SAPBEXheaderText 5 2 6 5" xfId="22677" xr:uid="{4B5C7803-28FC-443E-9C66-97B78DDE942A}"/>
    <cellStyle name="SAPBEXheaderText 5 2 6 6" xfId="26342" xr:uid="{93C49BBC-F2DE-418E-9689-7473FCD55FC4}"/>
    <cellStyle name="SAPBEXheaderText 5 2 6 7" xfId="29874" xr:uid="{A1E18717-95C3-42B0-8997-246DAC6A677A}"/>
    <cellStyle name="SAPBEXheaderText 5 2 6 8" xfId="33135" xr:uid="{6FBACDC5-7DA1-4520-92C8-69EB0847C746}"/>
    <cellStyle name="SAPBEXheaderText 5 2 7" xfId="4520" xr:uid="{BF863B3B-DCCA-451F-8C18-77B5AE24CDEF}"/>
    <cellStyle name="SAPBEXheaderText 5 2 7 2" xfId="11665" xr:uid="{11F90B66-F94E-43F8-96AC-DEFCF86CACD6}"/>
    <cellStyle name="SAPBEXheaderText 5 2 7 3" xfId="16002" xr:uid="{8F0688FF-8907-4C77-8CBE-B4D4F0689769}"/>
    <cellStyle name="SAPBEXheaderText 5 2 7 4" xfId="18867" xr:uid="{8F12FE46-16C1-4EF1-A63D-7A7DEC9D17B5}"/>
    <cellStyle name="SAPBEXheaderText 5 2 7 5" xfId="22619" xr:uid="{9D864839-4A21-4363-A659-9D304B436081}"/>
    <cellStyle name="SAPBEXheaderText 5 2 7 6" xfId="26284" xr:uid="{9EA79378-2F21-4605-B5F0-D3E9EF69723D}"/>
    <cellStyle name="SAPBEXheaderText 5 2 7 7" xfId="29816" xr:uid="{0ADBC3D9-2E66-48B3-8452-E81F2A4F605C}"/>
    <cellStyle name="SAPBEXheaderText 5 2 7 8" xfId="33078" xr:uid="{37876972-857B-4212-80F2-DE36CD88933B}"/>
    <cellStyle name="SAPBEXheaderText 5 2 8" xfId="9811" xr:uid="{D70B81E1-C867-410D-9138-CCBD932585F9}"/>
    <cellStyle name="SAPBEXheaderText 5 2 9" xfId="12871" xr:uid="{76002C6E-5251-4778-B179-46710374B231}"/>
    <cellStyle name="SAPBEXheaderText 5 3" xfId="2629" xr:uid="{2DA52159-24F3-4D19-8FF4-90CD93DCA41B}"/>
    <cellStyle name="SAPBEXheaderText 5 3 2" xfId="8526" xr:uid="{CE5DEC0C-83E8-4FDE-8C4E-881899C2697D}"/>
    <cellStyle name="SAPBEXheaderText 5 3 3" xfId="14612" xr:uid="{FC0C36B1-96D9-4F58-A06A-6BE085B52422}"/>
    <cellStyle name="SAPBEXheaderText 5 3 4" xfId="14535" xr:uid="{564B1A28-9705-4522-A12E-B679E5F8FCCD}"/>
    <cellStyle name="SAPBEXheaderText 5 3 5" xfId="20736" xr:uid="{5E0770F3-ED7F-4816-B2F7-80E2956A1612}"/>
    <cellStyle name="SAPBEXheaderText 5 3 6" xfId="24396" xr:uid="{D9E2A058-BF61-47CE-9BEA-3ED0A5E422D1}"/>
    <cellStyle name="SAPBEXheaderText 5 3 7" xfId="27925" xr:uid="{1008041E-DE05-4BBB-BD7E-CCC1159CF901}"/>
    <cellStyle name="SAPBEXheaderText 5 3 8" xfId="31215" xr:uid="{A2E3AA66-BC90-4BFA-AAFD-64E7EFF34C3B}"/>
    <cellStyle name="SAPBEXheaderText 5 4" xfId="3136" xr:uid="{B5BCAD13-B048-4DE8-825E-F8EF8D483770}"/>
    <cellStyle name="SAPBEXheaderText 5 4 2" xfId="7901" xr:uid="{758A6DA8-78BE-4532-BEB2-8CEE27EF385A}"/>
    <cellStyle name="SAPBEXheaderText 5 4 3" xfId="16999" xr:uid="{C082CCDA-88F9-4172-B178-56D4883BE295}"/>
    <cellStyle name="SAPBEXheaderText 5 4 4" xfId="17483" xr:uid="{BBCDED5E-5CD5-4697-8AB9-A06ABF98E4C1}"/>
    <cellStyle name="SAPBEXheaderText 5 4 5" xfId="21239" xr:uid="{F141513A-DCD2-446C-B6E4-DF6E04B36F64}"/>
    <cellStyle name="SAPBEXheaderText 5 4 6" xfId="24901" xr:uid="{8495F26E-5339-41DC-9EF9-6E166D47012A}"/>
    <cellStyle name="SAPBEXheaderText 5 4 7" xfId="28432" xr:uid="{72FC76E0-D4C1-40ED-85CB-35EF3979A31D}"/>
    <cellStyle name="SAPBEXheaderText 5 4 8" xfId="31714" xr:uid="{2F9FBA01-7C1A-437D-99BF-4DE7D3B854F3}"/>
    <cellStyle name="SAPBEXheaderText 5 5" xfId="3692" xr:uid="{873935DB-1578-440A-9059-8CEE939BCAF8}"/>
    <cellStyle name="SAPBEXheaderText 5 5 2" xfId="9615" xr:uid="{ECB4BCA6-7A3F-4F05-BA29-FC7532860064}"/>
    <cellStyle name="SAPBEXheaderText 5 5 3" xfId="14662" xr:uid="{F24F0DB5-8025-4C5F-B2E4-636C8B0AC675}"/>
    <cellStyle name="SAPBEXheaderText 5 5 4" xfId="18039" xr:uid="{59349A72-087B-4B04-AF5E-38F2C3B67D22}"/>
    <cellStyle name="SAPBEXheaderText 5 5 5" xfId="21795" xr:uid="{FE3DD2D4-CF5E-409B-B851-1F17FEAC2FFB}"/>
    <cellStyle name="SAPBEXheaderText 5 5 6" xfId="25457" xr:uid="{DC486335-8B8D-4AEA-A5B6-EAEC18D333CB}"/>
    <cellStyle name="SAPBEXheaderText 5 5 7" xfId="28988" xr:uid="{E9F6BBFE-AB44-46AF-A85C-522873D7ACA3}"/>
    <cellStyle name="SAPBEXheaderText 5 5 8" xfId="32265" xr:uid="{71EF5E78-0E69-4E2C-BC7F-318D0517B78C}"/>
    <cellStyle name="SAPBEXheaderText 5 6" xfId="3216" xr:uid="{CF4E5023-633F-422E-AB95-DCC1CF204C7A}"/>
    <cellStyle name="SAPBEXheaderText 5 6 2" xfId="9164" xr:uid="{829FE388-359D-45D7-BA25-AB3507C7E128}"/>
    <cellStyle name="SAPBEXheaderText 5 6 3" xfId="14063" xr:uid="{FC90E178-62D0-4A7F-A4BF-4720E5C0C118}"/>
    <cellStyle name="SAPBEXheaderText 5 6 4" xfId="17563" xr:uid="{C037F55E-EE8E-45E5-9AF5-AD0D1A0308CE}"/>
    <cellStyle name="SAPBEXheaderText 5 6 5" xfId="21319" xr:uid="{1BE04216-474F-45BA-A675-2B479355C556}"/>
    <cellStyle name="SAPBEXheaderText 5 6 6" xfId="24981" xr:uid="{11044E67-B03E-4FC4-8B33-8DD42BD6024D}"/>
    <cellStyle name="SAPBEXheaderText 5 6 7" xfId="28512" xr:uid="{682C6332-EC31-4DC1-94A6-CE2BC3A1F558}"/>
    <cellStyle name="SAPBEXheaderText 5 6 8" xfId="31792" xr:uid="{4AC71438-1814-4161-8889-11531965C129}"/>
    <cellStyle name="SAPBEXheaderText 5 7" xfId="4381" xr:uid="{FA9117ED-81CD-405B-8FCF-6610F055C04A}"/>
    <cellStyle name="SAPBEXheaderText 5 7 2" xfId="12597" xr:uid="{DA083A10-CD9E-4865-AFAA-CF850AB058E8}"/>
    <cellStyle name="SAPBEXheaderText 5 7 3" xfId="7627" xr:uid="{306F4CEC-C64C-485A-A540-0F8B2C758D04}"/>
    <cellStyle name="SAPBEXheaderText 5 7 4" xfId="18728" xr:uid="{53518EBD-818C-4B95-8886-BE45753B484D}"/>
    <cellStyle name="SAPBEXheaderText 5 7 5" xfId="22480" xr:uid="{91C1BFDD-47EE-436E-8938-928A0E21BF83}"/>
    <cellStyle name="SAPBEXheaderText 5 7 6" xfId="26146" xr:uid="{D6935563-156F-47CF-B10E-E29777B88F2E}"/>
    <cellStyle name="SAPBEXheaderText 5 7 7" xfId="29677" xr:uid="{16372B82-F1FC-48A6-9F52-1B56FD1BF080}"/>
    <cellStyle name="SAPBEXheaderText 5 7 8" xfId="32939" xr:uid="{4995A339-A205-4391-90A1-217DD9C1E12E}"/>
    <cellStyle name="SAPBEXheaderText 5 8" xfId="2194" xr:uid="{662D4385-4566-4BF5-8DA1-5C5ACFAC8A51}"/>
    <cellStyle name="SAPBEXheaderText 5 8 2" xfId="10626" xr:uid="{ACEC3B8D-D6DC-4775-B42D-E264D3E5EB16}"/>
    <cellStyle name="SAPBEXheaderText 5 8 3" xfId="15074" xr:uid="{7E96AC62-EC03-4DBF-99C6-44065D01B380}"/>
    <cellStyle name="SAPBEXheaderText 5 8 4" xfId="7493" xr:uid="{12076ED7-984F-476D-B3F7-E0927DA0C85F}"/>
    <cellStyle name="SAPBEXheaderText 5 8 5" xfId="15205" xr:uid="{11A032BD-88B6-4C12-8818-89584FBADF0F}"/>
    <cellStyle name="SAPBEXheaderText 5 8 6" xfId="20706" xr:uid="{81E9AD19-310D-4467-9025-201D5A9D6F37}"/>
    <cellStyle name="SAPBEXheaderText 5 8 7" xfId="17460" xr:uid="{9BBAC614-6FD1-415D-AF7E-E63620F4A77F}"/>
    <cellStyle name="SAPBEXheaderText 5 8 8" xfId="27064" xr:uid="{E162B03D-4ADE-496D-9493-BC2F4FD497EA}"/>
    <cellStyle name="SAPBEXheaderText 5 9" xfId="9504" xr:uid="{E8FD0084-42C5-47BD-B82C-C447AA3F2E54}"/>
    <cellStyle name="SAPBEXheaderText 6" xfId="1392" xr:uid="{0D0197A6-2112-4AD0-AA73-9261836BC45F}"/>
    <cellStyle name="SAPBEXheaderText 7" xfId="1453" xr:uid="{8E3D93BE-CE3F-4FA3-81C1-5D8EFC2E6C26}"/>
    <cellStyle name="SAPBEXheaderText 8" xfId="685" xr:uid="{EB0943DE-F5A5-40EB-A1FD-C9E15EBF7FD4}"/>
    <cellStyle name="SAPBEXheaderText 8 10" xfId="13219" xr:uid="{79F3578B-0016-456C-9DD8-8EED3D20211B}"/>
    <cellStyle name="SAPBEXheaderText 8 11" xfId="10101" xr:uid="{7E931C89-71BB-4486-9023-E5275F34758F}"/>
    <cellStyle name="SAPBEXheaderText 8 12" xfId="20183" xr:uid="{2DC7A236-1DAC-4CE1-B940-34ED320FFA79}"/>
    <cellStyle name="SAPBEXheaderText 8 13" xfId="12853" xr:uid="{3BF6827F-68CC-4C82-A7DB-EEE15A1E9C3F}"/>
    <cellStyle name="SAPBEXheaderText 8 14" xfId="27478" xr:uid="{2A40B807-3493-4F07-8FAE-6B70B4EE5405}"/>
    <cellStyle name="SAPBEXheaderText 8 15" xfId="23460" xr:uid="{EA6FB6AB-8C70-4E9B-A3A8-2D9075AB3EEE}"/>
    <cellStyle name="SAPBEXheaderText 8 2" xfId="1597" xr:uid="{C327013C-25E6-41CD-A955-1236188A087B}"/>
    <cellStyle name="SAPBEXheaderText 8 2 10" xfId="14785" xr:uid="{0696C892-D20B-473B-8E5B-A94A73CAA484}"/>
    <cellStyle name="SAPBEXheaderText 8 2 11" xfId="16259" xr:uid="{7190AAF2-D07D-4002-B946-8245705E543D}"/>
    <cellStyle name="SAPBEXheaderText 8 2 12" xfId="19912" xr:uid="{119560A1-5226-4AE4-AB9D-4E58CB29C5A7}"/>
    <cellStyle name="SAPBEXheaderText 8 2 13" xfId="7613" xr:uid="{131BC5D3-45F6-4D98-B112-F19D3FC9A620}"/>
    <cellStyle name="SAPBEXheaderText 8 2 14" xfId="30927" xr:uid="{C75E82DD-8E14-4BFA-950A-831E9B5A287D}"/>
    <cellStyle name="SAPBEXheaderText 8 2 2" xfId="2840" xr:uid="{540F2313-DA2A-42EA-8E2B-9FA91D0D8878}"/>
    <cellStyle name="SAPBEXheaderText 8 2 2 2" xfId="11284" xr:uid="{7D19025B-C656-4B12-B4E2-DB4E0416302E}"/>
    <cellStyle name="SAPBEXheaderText 8 2 2 3" xfId="16369" xr:uid="{41A1E4B5-DB89-422A-8C3E-BF8C4AD052AB}"/>
    <cellStyle name="SAPBEXheaderText 8 2 2 4" xfId="17188" xr:uid="{E140047B-4084-441B-8A36-A6CD61E52EE6}"/>
    <cellStyle name="SAPBEXheaderText 8 2 2 5" xfId="20946" xr:uid="{485ED99E-65BD-4812-9612-932E4A3B44E5}"/>
    <cellStyle name="SAPBEXheaderText 8 2 2 6" xfId="24607" xr:uid="{7B94A472-E086-46F4-A5A5-15FF790B6D25}"/>
    <cellStyle name="SAPBEXheaderText 8 2 2 7" xfId="28136" xr:uid="{6CC6DDD2-C647-4AD8-97B4-AEA234562BCA}"/>
    <cellStyle name="SAPBEXheaderText 8 2 2 8" xfId="31422" xr:uid="{2DA31333-9283-4847-A68F-5A4642EC7E57}"/>
    <cellStyle name="SAPBEXheaderText 8 2 3" xfId="3346" xr:uid="{485F8550-F48F-44AE-B8EC-42D14091E110}"/>
    <cellStyle name="SAPBEXheaderText 8 2 3 2" xfId="8343" xr:uid="{5B9BB7FC-15B2-4F8E-AB72-17A4847AB6BE}"/>
    <cellStyle name="SAPBEXheaderText 8 2 3 3" xfId="14089" xr:uid="{83A4514B-EF12-4CDF-BF4F-C62EAED28A40}"/>
    <cellStyle name="SAPBEXheaderText 8 2 3 4" xfId="17693" xr:uid="{841326BF-B612-4AFD-90BC-395A783C85D1}"/>
    <cellStyle name="SAPBEXheaderText 8 2 3 5" xfId="21449" xr:uid="{983EF645-A648-4E8E-96B6-3FB9B0E0D9D8}"/>
    <cellStyle name="SAPBEXheaderText 8 2 3 6" xfId="25111" xr:uid="{46E9B1DD-209A-4922-AFFB-D0AE0BE6A1DD}"/>
    <cellStyle name="SAPBEXheaderText 8 2 3 7" xfId="28642" xr:uid="{C51F07DB-10E7-41DF-995A-B9AE0496A75F}"/>
    <cellStyle name="SAPBEXheaderText 8 2 3 8" xfId="31921" xr:uid="{E3D8B9AB-5E78-4F1A-9D4B-2111B52EC025}"/>
    <cellStyle name="SAPBEXheaderText 8 2 4" xfId="3758" xr:uid="{6F8EEA71-92D3-453D-B687-868D26ED6566}"/>
    <cellStyle name="SAPBEXheaderText 8 2 4 2" xfId="13024" xr:uid="{51036242-4FC9-4E72-BB15-45F75E4620B7}"/>
    <cellStyle name="SAPBEXheaderText 8 2 4 3" xfId="15643" xr:uid="{1601CA4B-3174-4A70-A12E-BE9496C9ADD9}"/>
    <cellStyle name="SAPBEXheaderText 8 2 4 4" xfId="18105" xr:uid="{BA34709D-D47A-416B-93C3-6D4D47A5068F}"/>
    <cellStyle name="SAPBEXheaderText 8 2 4 5" xfId="21860" xr:uid="{2680B0AC-A057-4BD4-8CA4-AFAEC27BDF50}"/>
    <cellStyle name="SAPBEXheaderText 8 2 4 6" xfId="25523" xr:uid="{96019E06-E983-430C-A2B4-D50467606B63}"/>
    <cellStyle name="SAPBEXheaderText 8 2 4 7" xfId="29054" xr:uid="{444AC1E4-560B-41E8-9311-C88B6F8CCF31}"/>
    <cellStyle name="SAPBEXheaderText 8 2 4 8" xfId="32330" xr:uid="{52B216CA-BC13-402D-86E7-6B425103D0E6}"/>
    <cellStyle name="SAPBEXheaderText 8 2 5" xfId="4290" xr:uid="{782B5257-B32C-409E-8DF0-694BCDC7E5A8}"/>
    <cellStyle name="SAPBEXheaderText 8 2 5 2" xfId="12665" xr:uid="{91E6D043-57BA-4FB9-9EFD-69E2832911A9}"/>
    <cellStyle name="SAPBEXheaderText 8 2 5 3" xfId="8501" xr:uid="{EB4B259E-EBD2-4AEE-A179-E7AAC60C359A}"/>
    <cellStyle name="SAPBEXheaderText 8 2 5 4" xfId="18637" xr:uid="{DDD89968-3852-4605-A307-C36F2FC4DCD0}"/>
    <cellStyle name="SAPBEXheaderText 8 2 5 5" xfId="22389" xr:uid="{799F6009-D946-485C-B986-D58CCE35D819}"/>
    <cellStyle name="SAPBEXheaderText 8 2 5 6" xfId="26055" xr:uid="{C456D2E6-F440-46C9-B924-66F8FA20BDE6}"/>
    <cellStyle name="SAPBEXheaderText 8 2 5 7" xfId="29586" xr:uid="{F34040F1-9257-42F0-82B9-CEB0E9F8C6A3}"/>
    <cellStyle name="SAPBEXheaderText 8 2 5 8" xfId="32849" xr:uid="{AE122DAF-B71B-41EA-8C1B-5F714FDAE674}"/>
    <cellStyle name="SAPBEXheaderText 8 2 6" xfId="4216" xr:uid="{FD9942B2-D6A8-4D37-96B1-D9CD9BBBF30B}"/>
    <cellStyle name="SAPBEXheaderText 8 2 6 2" xfId="7045" xr:uid="{22D1761C-7F3E-44EC-B282-427014462F91}"/>
    <cellStyle name="SAPBEXheaderText 8 2 6 3" xfId="14508" xr:uid="{31B082B2-4D58-4B4D-984B-910672B7BF0A}"/>
    <cellStyle name="SAPBEXheaderText 8 2 6 4" xfId="18563" xr:uid="{86693F04-C1AC-46A8-AA6A-B446EEF0DA87}"/>
    <cellStyle name="SAPBEXheaderText 8 2 6 5" xfId="22316" xr:uid="{4156315F-14B8-4DD5-B47B-904D3F14DE9E}"/>
    <cellStyle name="SAPBEXheaderText 8 2 6 6" xfId="25981" xr:uid="{F0B449B0-39BC-47A2-BA2A-282522C14A48}"/>
    <cellStyle name="SAPBEXheaderText 8 2 6 7" xfId="29512" xr:uid="{1DADB8EF-06BA-4168-9F9F-FC77FEA1D81E}"/>
    <cellStyle name="SAPBEXheaderText 8 2 6 8" xfId="32777" xr:uid="{CD74D15C-A9B6-43D4-8684-C8F4A3439902}"/>
    <cellStyle name="SAPBEXheaderText 8 2 7" xfId="3759" xr:uid="{DFF2EF6B-8160-4E1C-8A6B-8CDA5EAAFA0B}"/>
    <cellStyle name="SAPBEXheaderText 8 2 7 2" xfId="12761" xr:uid="{AFAC142D-BB30-4450-AEEA-6A08B2D639BD}"/>
    <cellStyle name="SAPBEXheaderText 8 2 7 3" xfId="15715" xr:uid="{4DC5B70E-B9FE-49BD-A39C-800BCDE9EFDC}"/>
    <cellStyle name="SAPBEXheaderText 8 2 7 4" xfId="18106" xr:uid="{491DE69D-46F7-4EDA-94E9-60675AE320CB}"/>
    <cellStyle name="SAPBEXheaderText 8 2 7 5" xfId="21861" xr:uid="{4C986CDD-2568-40F2-B514-0A6AA2B738F9}"/>
    <cellStyle name="SAPBEXheaderText 8 2 7 6" xfId="25524" xr:uid="{F840B30F-5E9A-43E3-95DF-06B4C4F92CED}"/>
    <cellStyle name="SAPBEXheaderText 8 2 7 7" xfId="29055" xr:uid="{2DC9CEB1-4E0D-428D-9CC1-89C7BACEBC93}"/>
    <cellStyle name="SAPBEXheaderText 8 2 7 8" xfId="32331" xr:uid="{F4BF72C4-FA36-4092-9A22-A6FF3C294118}"/>
    <cellStyle name="SAPBEXheaderText 8 2 8" xfId="10193" xr:uid="{FA8BC482-BBE3-45BA-A497-48611B070E59}"/>
    <cellStyle name="SAPBEXheaderText 8 2 9" xfId="14023" xr:uid="{CFDF3F5F-1243-4AD1-B9B8-C940EAD3498E}"/>
    <cellStyle name="SAPBEXheaderText 8 3" xfId="2018" xr:uid="{478B4575-DD6B-4875-A3DE-1BEAAA2CCD91}"/>
    <cellStyle name="SAPBEXheaderText 8 3 2" xfId="7275" xr:uid="{CF7517FA-9F35-4A0A-A735-0B57821478BB}"/>
    <cellStyle name="SAPBEXheaderText 8 3 3" xfId="9290" xr:uid="{72F202CD-0B85-4BC0-B1A2-9592B9AD6832}"/>
    <cellStyle name="SAPBEXheaderText 8 3 4" xfId="16973" xr:uid="{CFF122C3-1395-4677-986B-974B8EFD2891}"/>
    <cellStyle name="SAPBEXheaderText 8 3 5" xfId="9362" xr:uid="{D5027B27-7BA7-4CD5-8898-CDC35CB86FF7}"/>
    <cellStyle name="SAPBEXheaderText 8 3 6" xfId="11819" xr:uid="{CA085DCF-51DA-4F29-8FB2-271E7C9EEEA2}"/>
    <cellStyle name="SAPBEXheaderText 8 3 7" xfId="26888" xr:uid="{7DC9510C-95AE-4E43-B7C1-9378CD6971A5}"/>
    <cellStyle name="SAPBEXheaderText 8 3 8" xfId="19261" xr:uid="{FF8C6A69-9DA6-4D2D-BEC8-31D5DE7934A5}"/>
    <cellStyle name="SAPBEXheaderText 8 4" xfId="2057" xr:uid="{EA0A840E-7233-434B-B26C-E26E9B4787E3}"/>
    <cellStyle name="SAPBEXheaderText 8 4 2" xfId="11625" xr:uid="{B2EF0E55-4CEF-47B7-9BF8-21337DB10762}"/>
    <cellStyle name="SAPBEXheaderText 8 4 3" xfId="16043" xr:uid="{C3B6789F-C749-45F8-89FF-4D0C6FF3F1A8}"/>
    <cellStyle name="SAPBEXheaderText 8 4 4" xfId="11715" xr:uid="{D07AFC9A-A800-4873-9DF6-36940E5837C5}"/>
    <cellStyle name="SAPBEXheaderText 8 4 5" xfId="7477" xr:uid="{48E65470-07CB-4883-B2B4-7A325EED0125}"/>
    <cellStyle name="SAPBEXheaderText 8 4 6" xfId="23223" xr:uid="{77D3CADD-6294-4E1B-B140-AA6CA11E9B6A}"/>
    <cellStyle name="SAPBEXheaderText 8 4 7" xfId="9719" xr:uid="{2BDAC7C9-4AE4-4D58-86BD-88BE2BC19A40}"/>
    <cellStyle name="SAPBEXheaderText 8 4 8" xfId="27365" xr:uid="{74CE4206-9606-48DD-A167-C0FF586F3159}"/>
    <cellStyle name="SAPBEXheaderText 8 5" xfId="3919" xr:uid="{D76D3E31-BDDA-4A15-AD7B-9ECA84F1153D}"/>
    <cellStyle name="SAPBEXheaderText 8 5 2" xfId="7861" xr:uid="{09FCF2FF-2720-4245-AFFB-1D41DE032421}"/>
    <cellStyle name="SAPBEXheaderText 8 5 3" xfId="17002" xr:uid="{9CF748D3-3BBD-44E6-AA0E-BBCA0F5B501C}"/>
    <cellStyle name="SAPBEXheaderText 8 5 4" xfId="18266" xr:uid="{7D265BCB-4C17-4D51-800A-6A016441F039}"/>
    <cellStyle name="SAPBEXheaderText 8 5 5" xfId="22019" xr:uid="{4FCC6A9B-7047-4F68-B9B6-AC7AAC1FFAE5}"/>
    <cellStyle name="SAPBEXheaderText 8 5 6" xfId="25684" xr:uid="{D88130CA-F0B9-402F-9E0B-CF5D156BB3B6}"/>
    <cellStyle name="SAPBEXheaderText 8 5 7" xfId="29215" xr:uid="{B6B09E4F-9C75-40AA-BA0F-B28C182FE6BB}"/>
    <cellStyle name="SAPBEXheaderText 8 5 8" xfId="32483" xr:uid="{9E58A3ED-D696-4772-96D1-E69243C21064}"/>
    <cellStyle name="SAPBEXheaderText 8 6" xfId="4159" xr:uid="{75FE3696-322E-4606-BEF2-96583F1C2078}"/>
    <cellStyle name="SAPBEXheaderText 8 6 2" xfId="6797" xr:uid="{7CC6D7A2-D9B3-4391-A55D-B8B8118C6449}"/>
    <cellStyle name="SAPBEXheaderText 8 6 3" xfId="16757" xr:uid="{B88633A6-E7BD-41B5-8449-EDADA27D2635}"/>
    <cellStyle name="SAPBEXheaderText 8 6 4" xfId="18506" xr:uid="{736DDCF8-DDCB-4C1D-91BB-000C52D05E3A}"/>
    <cellStyle name="SAPBEXheaderText 8 6 5" xfId="22259" xr:uid="{CDA4C3AE-DA7B-4B9B-BB7C-4BFD0146F6D4}"/>
    <cellStyle name="SAPBEXheaderText 8 6 6" xfId="25924" xr:uid="{79C3895F-5EC6-4C49-BC93-BA2245401935}"/>
    <cellStyle name="SAPBEXheaderText 8 6 7" xfId="29455" xr:uid="{A1BCA3FA-010E-40AF-9087-9BE18CEDF044}"/>
    <cellStyle name="SAPBEXheaderText 8 6 8" xfId="32721" xr:uid="{DE47FCC2-6A3E-4491-A509-CAF51BAE4DE5}"/>
    <cellStyle name="SAPBEXheaderText 8 7" xfId="4477" xr:uid="{3589E92F-E888-43FB-BF06-5730A3AA4DB6}"/>
    <cellStyle name="SAPBEXheaderText 8 7 2" xfId="12547" xr:uid="{6FA77677-903D-4733-9019-C73E93B2759E}"/>
    <cellStyle name="SAPBEXheaderText 8 7 3" xfId="15734" xr:uid="{6D98C975-CED7-44E4-8627-0895F181FFD0}"/>
    <cellStyle name="SAPBEXheaderText 8 7 4" xfId="18824" xr:uid="{B19702B2-62A7-4304-8848-87DABE88908D}"/>
    <cellStyle name="SAPBEXheaderText 8 7 5" xfId="22576" xr:uid="{5C18F945-9744-487B-B52C-CE19D682D346}"/>
    <cellStyle name="SAPBEXheaderText 8 7 6" xfId="26241" xr:uid="{6FA464FF-E5A2-475A-AE70-DF236E20A856}"/>
    <cellStyle name="SAPBEXheaderText 8 7 7" xfId="29773" xr:uid="{B436A553-8E72-4ECA-842C-CEA3F79529CA}"/>
    <cellStyle name="SAPBEXheaderText 8 7 8" xfId="33035" xr:uid="{556482C3-77C4-4065-896A-024C1DE8A021}"/>
    <cellStyle name="SAPBEXheaderText 8 8" xfId="4346" xr:uid="{D77DE503-0041-4B2C-92C6-FF2B94ED0B68}"/>
    <cellStyle name="SAPBEXheaderText 8 8 2" xfId="7415" xr:uid="{AC13E7C8-DFE6-4217-9600-98870CFBB65C}"/>
    <cellStyle name="SAPBEXheaderText 8 8 3" xfId="13949" xr:uid="{E70EE590-341A-4340-BF67-9E5B6AFA03C3}"/>
    <cellStyle name="SAPBEXheaderText 8 8 4" xfId="18693" xr:uid="{C9E231D2-050A-4DAE-96BA-87B9D94F2A73}"/>
    <cellStyle name="SAPBEXheaderText 8 8 5" xfId="22445" xr:uid="{C3E7B240-D114-42A1-BFAE-D1595CB0EF09}"/>
    <cellStyle name="SAPBEXheaderText 8 8 6" xfId="26111" xr:uid="{C078FE06-733B-4ED2-B1FB-34C2FB7731D2}"/>
    <cellStyle name="SAPBEXheaderText 8 8 7" xfId="29642" xr:uid="{A2AA454C-28B0-487F-94CA-D85D80ED5B88}"/>
    <cellStyle name="SAPBEXheaderText 8 8 8" xfId="32905" xr:uid="{15A2A86F-B34A-4EC6-977D-610CBB78871D}"/>
    <cellStyle name="SAPBEXheaderText 8 9" xfId="10476" xr:uid="{3E1E333B-8836-4962-9A40-E1E2C8299694}"/>
    <cellStyle name="SAPBEXheaderText 9" xfId="6370" xr:uid="{807220D7-BA37-4483-AED5-9B0E574C083C}"/>
    <cellStyle name="SAPBEXheaderText 9 2" xfId="13268" xr:uid="{919B645B-19E5-4883-AD8D-B522100ED296}"/>
    <cellStyle name="SAPBEXheaderText 9 3" xfId="15935" xr:uid="{69AED852-A2DB-471E-9FA6-80562DFCDF84}"/>
    <cellStyle name="SAPBEXheaderText 9 4" xfId="20615" xr:uid="{386A1769-FB39-41CB-B50C-46D381763412}"/>
    <cellStyle name="SAPBEXheaderText 9 5" xfId="24295" xr:uid="{871C295C-E93C-425D-9AD5-D86294668A01}"/>
    <cellStyle name="SAPBEXheaderText 9 6" xfId="27814" xr:uid="{E0D6C1A8-4A25-4617-996B-02B5C7BE1CF0}"/>
    <cellStyle name="SAPBEXheaderText 9 7" xfId="31031" xr:uid="{68D6EB13-174A-4E32-A793-F1568647550C}"/>
    <cellStyle name="SAPBEXheaderText 9 8" xfId="33634" xr:uid="{0C54B2C2-8AA9-4182-A477-C754AD82D698}"/>
    <cellStyle name="SAPBEXheaderText_0910 GSO Capex RRP - Final (Detail) v2 220710" xfId="6086" xr:uid="{F2F7BD83-F7C4-4A67-BE29-9675D76BA107}"/>
    <cellStyle name="SAPBEXHLevel0" xfId="490" xr:uid="{9D6366B8-6A43-4264-ACC1-1CF90E639966}"/>
    <cellStyle name="SAPBEXHLevel0 10" xfId="1844" xr:uid="{442E98ED-2D59-41AB-9471-AF4AAB451659}"/>
    <cellStyle name="SAPBEXHLevel0 10 2" xfId="10793" xr:uid="{3DE2386D-8439-4ED8-B21C-2D3CCFDCB9C6}"/>
    <cellStyle name="SAPBEXHLevel0 10 3" xfId="9971" xr:uid="{043EF193-1BF9-4D42-B093-3CC1D27193AF}"/>
    <cellStyle name="SAPBEXHLevel0 10 4" xfId="11193" xr:uid="{22C8A461-4B8F-47A7-A5BE-C4F10CC19462}"/>
    <cellStyle name="SAPBEXHLevel0 10 5" xfId="20448" xr:uid="{1B5E67A9-83B1-46D7-9097-4B71FE10527E}"/>
    <cellStyle name="SAPBEXHLevel0 10 6" xfId="23268" xr:uid="{D98B192D-3FD7-4A22-9B46-CFD0BE63AC6C}"/>
    <cellStyle name="SAPBEXHLevel0 10 7" xfId="27691" xr:uid="{7530CC85-F027-4BC3-90C1-8FA25B2F2C2B}"/>
    <cellStyle name="SAPBEXHLevel0 10 8" xfId="23644" xr:uid="{1A74C152-D6D7-4CE4-9317-F65AA1EFB800}"/>
    <cellStyle name="SAPBEXHLevel0 11" xfId="2512" xr:uid="{F82A68A6-5F7E-4BBE-8D0C-2BC8AAF12252}"/>
    <cellStyle name="SAPBEXHLevel0 11 2" xfId="9756" xr:uid="{0851C1D3-9114-43A0-93FD-C2D7CAD6B954}"/>
    <cellStyle name="SAPBEXHLevel0 11 3" xfId="14946" xr:uid="{103FF101-DE82-4075-8C4A-18AD673D89DA}"/>
    <cellStyle name="SAPBEXHLevel0 11 4" xfId="10100" xr:uid="{2E64ECE9-5961-48AB-A8CD-CC8EFC41E93D}"/>
    <cellStyle name="SAPBEXHLevel0 11 5" xfId="15157" xr:uid="{CB421CC1-433A-447E-B69A-5AD59098BDED}"/>
    <cellStyle name="SAPBEXHLevel0 11 6" xfId="23116" xr:uid="{19324D7C-D3C6-4893-8BDC-5AFDCDD6ADF8}"/>
    <cellStyle name="SAPBEXHLevel0 11 7" xfId="26761" xr:uid="{04821D47-EF80-458D-822E-D317E572B5B0}"/>
    <cellStyle name="SAPBEXHLevel0 11 8" xfId="24997" xr:uid="{FC628996-92A2-4294-A36D-8AA1C78E39ED}"/>
    <cellStyle name="SAPBEXHLevel0 12" xfId="3949" xr:uid="{B2CF95ED-6A21-4A00-890E-73DD526D61E2}"/>
    <cellStyle name="SAPBEXHLevel0 12 2" xfId="12997" xr:uid="{017F70FD-581E-46B9-B47E-40EB263D95D2}"/>
    <cellStyle name="SAPBEXHLevel0 12 3" xfId="15666" xr:uid="{E4B25622-80B4-4D41-8FFF-7C4D251DB9B6}"/>
    <cellStyle name="SAPBEXHLevel0 12 4" xfId="18296" xr:uid="{29AD529A-8188-414F-AC20-4D93FC26C303}"/>
    <cellStyle name="SAPBEXHLevel0 12 5" xfId="22049" xr:uid="{DAFE0E84-A353-4B76-89A4-BBB10A540170}"/>
    <cellStyle name="SAPBEXHLevel0 12 6" xfId="25714" xr:uid="{2FD19D35-CDD8-4B76-A867-BAE41877965B}"/>
    <cellStyle name="SAPBEXHLevel0 12 7" xfId="29245" xr:uid="{6A2943F7-9672-40E3-BDBA-790B8338258A}"/>
    <cellStyle name="SAPBEXHLevel0 12 8" xfId="32513" xr:uid="{B38187A2-0E6E-4409-BE06-650D3F5A9809}"/>
    <cellStyle name="SAPBEXHLevel0 13" xfId="3929" xr:uid="{909D60FE-AF08-4F5E-B858-B8B477A31EFC}"/>
    <cellStyle name="SAPBEXHLevel0 13 2" xfId="11145" xr:uid="{944274A6-54DD-4338-8C8F-E99EE8DAC210}"/>
    <cellStyle name="SAPBEXHLevel0 13 3" xfId="9381" xr:uid="{B8FBB8AF-EA1C-49EB-985B-587F11615048}"/>
    <cellStyle name="SAPBEXHLevel0 13 4" xfId="18276" xr:uid="{3110C0A6-D190-42A2-97BE-2886ED105CC6}"/>
    <cellStyle name="SAPBEXHLevel0 13 5" xfId="22029" xr:uid="{41A1A434-7F53-48A2-9BEF-64E6E2652E1A}"/>
    <cellStyle name="SAPBEXHLevel0 13 6" xfId="25694" xr:uid="{A5739E75-8390-4978-B65C-BFA3A08CBBF9}"/>
    <cellStyle name="SAPBEXHLevel0 13 7" xfId="29225" xr:uid="{DA03F2CE-064E-4C8D-9C16-ED60EE855058}"/>
    <cellStyle name="SAPBEXHLevel0 13 8" xfId="32493" xr:uid="{6C52A208-7059-463C-93DE-B2A755BE5FD6}"/>
    <cellStyle name="SAPBEXHLevel0 14" xfId="4485" xr:uid="{BA5C986B-CCF3-4047-BCC6-650EAC20BF9D}"/>
    <cellStyle name="SAPBEXHLevel0 14 2" xfId="12539" xr:uid="{8867CA9D-B5F5-40A2-B59E-E136109A8975}"/>
    <cellStyle name="SAPBEXHLevel0 14 3" xfId="7645" xr:uid="{EA1CBF95-DDBA-4496-9317-08DC2ECA59B1}"/>
    <cellStyle name="SAPBEXHLevel0 14 4" xfId="18832" xr:uid="{E7C21276-4CF0-48EE-BE01-60F0FBC4873B}"/>
    <cellStyle name="SAPBEXHLevel0 14 5" xfId="22584" xr:uid="{BC033FEC-106A-4E45-85E8-FE867934C999}"/>
    <cellStyle name="SAPBEXHLevel0 14 6" xfId="26249" xr:uid="{AEC5FECB-6731-49E0-B23F-A531223D8802}"/>
    <cellStyle name="SAPBEXHLevel0 14 7" xfId="29781" xr:uid="{089F7175-848B-41AA-8497-A7ECACA2A445}"/>
    <cellStyle name="SAPBEXHLevel0 14 8" xfId="33043" xr:uid="{08C9202F-A1E5-46C5-B17F-9F82A3D325A5}"/>
    <cellStyle name="SAPBEXHLevel0 15" xfId="4727" xr:uid="{4488FE66-941F-470E-A545-D4DEC24A8F69}"/>
    <cellStyle name="SAPBEXHLevel0 15 2" xfId="12318" xr:uid="{5C6B512F-223F-4C47-AEB1-D9C39CAA9629}"/>
    <cellStyle name="SAPBEXHLevel0 15 3" xfId="16784" xr:uid="{5A44832E-DA50-4701-935B-3BB93FE6D890}"/>
    <cellStyle name="SAPBEXHLevel0 15 4" xfId="19074" xr:uid="{66D5C8BF-5F04-4D95-8B90-77A965E648D2}"/>
    <cellStyle name="SAPBEXHLevel0 15 5" xfId="22826" xr:uid="{93EAD376-7737-4FC7-B8E4-370C77DD27CE}"/>
    <cellStyle name="SAPBEXHLevel0 15 6" xfId="26491" xr:uid="{FF9E86DC-BD40-4A14-B8AA-82B8890B0CF9}"/>
    <cellStyle name="SAPBEXHLevel0 15 7" xfId="30023" xr:uid="{22AC3DEB-C87D-44D7-B587-3286196E4AC8}"/>
    <cellStyle name="SAPBEXHLevel0 15 8" xfId="33282" xr:uid="{035064A2-8373-4230-9A68-ED15D1B3A1E1}"/>
    <cellStyle name="SAPBEXHLevel0 16" xfId="6087" xr:uid="{4A17D9F9-4FE4-4399-87EB-9CF4F54AE4B7}"/>
    <cellStyle name="SAPBEXHLevel0 16 2" xfId="11788" xr:uid="{8B47519E-C32C-41BB-8513-27536B03A89C}"/>
    <cellStyle name="SAPBEXHLevel0 16 3" xfId="13800" xr:uid="{EFD86D0B-54B8-4E15-A096-5B429B522D31}"/>
    <cellStyle name="SAPBEXHLevel0 16 4" xfId="20354" xr:uid="{AE08D6F2-1535-479C-BC16-A95D1E2ACCBD}"/>
    <cellStyle name="SAPBEXHLevel0 16 5" xfId="24040" xr:uid="{A976C473-6496-4D4B-B18C-AF4E07B10D3A}"/>
    <cellStyle name="SAPBEXHLevel0 16 6" xfId="27613" xr:uid="{C5A073C7-0C50-4759-A707-E8294DE024DD}"/>
    <cellStyle name="SAPBEXHLevel0 16 7" xfId="30801" xr:uid="{71323A83-7388-4B10-B681-706605B8997C}"/>
    <cellStyle name="SAPBEXHLevel0 16 8" xfId="33495" xr:uid="{0303ED2B-80C9-4040-AA83-C02D99F22A50}"/>
    <cellStyle name="SAPBEXHLevel0 17" xfId="6371" xr:uid="{56A58A94-982D-4FD9-B097-292841B58AE3}"/>
    <cellStyle name="SAPBEXHLevel0 17 2" xfId="13269" xr:uid="{95F7C8EA-E5C4-42E3-A1E9-E7C6F07E2862}"/>
    <cellStyle name="SAPBEXHLevel0 17 3" xfId="15936" xr:uid="{8DC15A9B-F993-4287-BC1B-140888A1E938}"/>
    <cellStyle name="SAPBEXHLevel0 17 4" xfId="20616" xr:uid="{04E83A85-D9AE-409D-81F1-616AB3E36A0D}"/>
    <cellStyle name="SAPBEXHLevel0 17 5" xfId="24296" xr:uid="{16371F5A-6764-4452-A571-218CE12CC714}"/>
    <cellStyle name="SAPBEXHLevel0 17 6" xfId="27815" xr:uid="{DAB42D79-310B-4A05-97F1-7EB2ADECB683}"/>
    <cellStyle name="SAPBEXHLevel0 17 7" xfId="31032" xr:uid="{C50A68F5-5253-46C5-8783-7171E8B8789B}"/>
    <cellStyle name="SAPBEXHLevel0 17 8" xfId="33635" xr:uid="{E6E60EAF-0510-4D76-964F-D05F6B68057A}"/>
    <cellStyle name="SAPBEXHLevel0 18" xfId="10272" xr:uid="{E0A5987D-A60B-4999-8B7B-00CCD79C90F4}"/>
    <cellStyle name="SAPBEXHLevel0 19" xfId="11674" xr:uid="{35F35965-6565-460E-B26C-F86B29DA2741}"/>
    <cellStyle name="SAPBEXHLevel0 2" xfId="1205" xr:uid="{56B4CBB1-265A-4040-96BA-84254A5F97E4}"/>
    <cellStyle name="SAPBEXHLevel0 2 10" xfId="6372" xr:uid="{8DEC77B5-C2B1-41CF-9C84-398B3B9FDAFB}"/>
    <cellStyle name="SAPBEXHLevel0 2 10 2" xfId="13270" xr:uid="{C5D70CCF-6E6D-4BBA-9343-F117515A93E3}"/>
    <cellStyle name="SAPBEXHLevel0 2 10 3" xfId="7787" xr:uid="{7B99C0B9-0C12-42F2-A866-5AB44C197AD9}"/>
    <cellStyle name="SAPBEXHLevel0 2 10 4" xfId="20617" xr:uid="{9A743C01-1F15-4A59-919A-968A363CBA5E}"/>
    <cellStyle name="SAPBEXHLevel0 2 10 5" xfId="24297" xr:uid="{481547F5-94E9-41C8-9455-D59024AAE6AC}"/>
    <cellStyle name="SAPBEXHLevel0 2 10 6" xfId="27816" xr:uid="{D8503C92-8918-4316-A6D9-4D5D45B2B666}"/>
    <cellStyle name="SAPBEXHLevel0 2 10 7" xfId="31033" xr:uid="{DE40D35C-E201-4FF5-889E-093E9946B6E5}"/>
    <cellStyle name="SAPBEXHLevel0 2 10 8" xfId="33636" xr:uid="{B6414C25-63FA-4B24-B47C-F2470B671F7C}"/>
    <cellStyle name="SAPBEXHLevel0 2 11" xfId="10045" xr:uid="{2C5EE08E-A4EE-4785-9F25-9A0FB5F388F4}"/>
    <cellStyle name="SAPBEXHLevel0 2 12" xfId="14976" xr:uid="{132A8EB3-150A-4430-9E1C-F6DAFD825008}"/>
    <cellStyle name="SAPBEXHLevel0 2 13" xfId="15686" xr:uid="{22060B27-F37F-4B7C-B216-D479A35F2ECB}"/>
    <cellStyle name="SAPBEXHLevel0 2 14" xfId="19772" xr:uid="{F5B79C8C-6FFE-4936-BF65-8DC26CAC42EE}"/>
    <cellStyle name="SAPBEXHLevel0 2 15" xfId="23534" xr:uid="{C31869BB-DD51-4344-9953-8158BEC4700E}"/>
    <cellStyle name="SAPBEXHLevel0 2 16" xfId="27147" xr:uid="{B7102275-847C-4351-A2AC-B8EA445280A1}"/>
    <cellStyle name="SAPBEXHLevel0 2 17" xfId="30607" xr:uid="{35F769CE-BFE9-4C1B-BDBB-9DB77BE2F439}"/>
    <cellStyle name="SAPBEXHLevel0 2 2" xfId="1689" xr:uid="{D8A0A753-18F4-4BFF-A358-EC623C2BA4D9}"/>
    <cellStyle name="SAPBEXHLevel0 2 2 10" xfId="16967" xr:uid="{E8ABC99F-77E1-476D-B7CA-8F6C321673A5}"/>
    <cellStyle name="SAPBEXHLevel0 2 2 11" xfId="20505" xr:uid="{331EF0D9-8713-45CB-A183-28080E1786A3}"/>
    <cellStyle name="SAPBEXHLevel0 2 2 12" xfId="23348" xr:uid="{EDD6919A-CE9B-4D8B-9C67-9D0681EC405F}"/>
    <cellStyle name="SAPBEXHLevel0 2 2 13" xfId="23689" xr:uid="{F8319E4D-0FAC-498B-8319-730459EE8ECF}"/>
    <cellStyle name="SAPBEXHLevel0 2 2 14" xfId="30892" xr:uid="{9AF5E883-5E7C-4356-9AEE-5914E163E023}"/>
    <cellStyle name="SAPBEXHLevel0 2 2 15" xfId="33842" xr:uid="{444DD01D-6FAF-452D-AF7C-D67739C6B157}"/>
    <cellStyle name="SAPBEXHLevel0 2 2 2" xfId="2932" xr:uid="{83B64672-C509-4105-8786-C20E34083829}"/>
    <cellStyle name="SAPBEXHLevel0 2 2 2 2" xfId="7911" xr:uid="{3E0FF8AF-3F8B-4F0B-9732-2A96C58847FD}"/>
    <cellStyle name="SAPBEXHLevel0 2 2 2 3" xfId="16721" xr:uid="{2F865A05-484C-4AA5-8702-66656EB851E2}"/>
    <cellStyle name="SAPBEXHLevel0 2 2 2 4" xfId="17280" xr:uid="{F3B4EC8E-C9D7-4DAC-8D2F-4652DB60F2B6}"/>
    <cellStyle name="SAPBEXHLevel0 2 2 2 5" xfId="21038" xr:uid="{792EDD3B-8C93-4783-8C11-A782257AB776}"/>
    <cellStyle name="SAPBEXHLevel0 2 2 2 6" xfId="24699" xr:uid="{27DEE4E3-5265-4246-8AB3-45543B251FA4}"/>
    <cellStyle name="SAPBEXHLevel0 2 2 2 7" xfId="28228" xr:uid="{20F52845-BE5E-4E65-BA38-CC19BD57D223}"/>
    <cellStyle name="SAPBEXHLevel0 2 2 2 8" xfId="31514" xr:uid="{965643F7-1C4C-4CA6-BE95-E31054837729}"/>
    <cellStyle name="SAPBEXHLevel0 2 2 2 9" xfId="34850" xr:uid="{EE64E463-998E-43A6-ACC7-EC5EE70E4A1C}"/>
    <cellStyle name="SAPBEXHLevel0 2 2 3" xfId="3438" xr:uid="{7BCAF14E-325D-4ABE-BE0B-7D2840F24AE9}"/>
    <cellStyle name="SAPBEXHLevel0 2 2 3 2" xfId="10984" xr:uid="{BAB4E8F4-7472-4084-B360-FD93C1F6DFDB}"/>
    <cellStyle name="SAPBEXHLevel0 2 2 3 3" xfId="17028" xr:uid="{7850DB6B-34FF-47E6-A08A-009E37353E6C}"/>
    <cellStyle name="SAPBEXHLevel0 2 2 3 4" xfId="17785" xr:uid="{6D009320-16D1-4D4F-8DFE-D0623DC6F74A}"/>
    <cellStyle name="SAPBEXHLevel0 2 2 3 5" xfId="21541" xr:uid="{629EDE6C-5A4A-4CEC-90D2-7A8D41C6DD0D}"/>
    <cellStyle name="SAPBEXHLevel0 2 2 3 6" xfId="25203" xr:uid="{547006F0-2E41-4F3E-B08A-9FAA14FAC9FA}"/>
    <cellStyle name="SAPBEXHLevel0 2 2 3 7" xfId="28734" xr:uid="{02F2879B-9EF6-4158-8BD5-708070DDB8A1}"/>
    <cellStyle name="SAPBEXHLevel0 2 2 3 8" xfId="32013" xr:uid="{5E6B0629-9DD8-436D-9243-39FED4E3B6BD}"/>
    <cellStyle name="SAPBEXHLevel0 2 2 3 9" xfId="35084" xr:uid="{820201CF-CD2F-4C67-A15D-8259E0CAD44A}"/>
    <cellStyle name="SAPBEXHLevel0 2 2 4" xfId="2327" xr:uid="{3245F223-4127-4D6C-A28B-4048F0D1670A}"/>
    <cellStyle name="SAPBEXHLevel0 2 2 4 2" xfId="10920" xr:uid="{BD1EB63D-9B9F-47B1-B747-5BBB0D6FC7BB}"/>
    <cellStyle name="SAPBEXHLevel0 2 2 4 3" xfId="9917" xr:uid="{1713DEC0-8E56-40F1-877B-5E825231E9CA}"/>
    <cellStyle name="SAPBEXHLevel0 2 2 4 4" xfId="16219" xr:uid="{D61071DD-63F8-4563-A809-6E4A1E09812B}"/>
    <cellStyle name="SAPBEXHLevel0 2 2 4 5" xfId="13723" xr:uid="{111EA0D6-E49B-4B12-A855-8E29FC12EFE8}"/>
    <cellStyle name="SAPBEXHLevel0 2 2 4 6" xfId="20232" xr:uid="{F2CA02C6-22D2-4C82-966B-660489AB9C5D}"/>
    <cellStyle name="SAPBEXHLevel0 2 2 4 7" xfId="23964" xr:uid="{5262F4A0-A311-44D4-A7C4-3CB7B424FFCD}"/>
    <cellStyle name="SAPBEXHLevel0 2 2 4 8" xfId="27536" xr:uid="{90F12B60-EF9A-43D0-9409-9F8ED1A67202}"/>
    <cellStyle name="SAPBEXHLevel0 2 2 4 9" xfId="34634" xr:uid="{45C1BD58-0BBF-4233-9874-F5A000A63D42}"/>
    <cellStyle name="SAPBEXHLevel0 2 2 5" xfId="3234" xr:uid="{726489B0-88C6-4703-9EF1-2FA3A34417B8}"/>
    <cellStyle name="SAPBEXHLevel0 2 2 5 2" xfId="9467" xr:uid="{659E937A-6C12-4B2A-9F47-9151319B802F}"/>
    <cellStyle name="SAPBEXHLevel0 2 2 5 3" xfId="11399" xr:uid="{31B90B33-F1E2-4CF3-8ED1-C2A5CA8A610C}"/>
    <cellStyle name="SAPBEXHLevel0 2 2 5 4" xfId="17581" xr:uid="{FAB2D121-7047-4AD4-8C42-9A706D986C8F}"/>
    <cellStyle name="SAPBEXHLevel0 2 2 5 5" xfId="21337" xr:uid="{01531172-BD07-42CA-BB93-7903386A12C6}"/>
    <cellStyle name="SAPBEXHLevel0 2 2 5 6" xfId="24999" xr:uid="{4EBAEBAD-40CD-4827-A42B-BA5599D02264}"/>
    <cellStyle name="SAPBEXHLevel0 2 2 5 7" xfId="28530" xr:uid="{48591F0A-341C-44BE-B7E2-2B5D7B54D234}"/>
    <cellStyle name="SAPBEXHLevel0 2 2 5 8" xfId="31810" xr:uid="{C2EC0A7C-148F-4C2A-89E1-A107B833A132}"/>
    <cellStyle name="SAPBEXHLevel0 2 2 5 9" xfId="34219" xr:uid="{FE73D191-9640-4D79-80F2-6D8CDB76514C}"/>
    <cellStyle name="SAPBEXHLevel0 2 2 6" xfId="1983" xr:uid="{10BE4039-18DF-475E-B28F-8137A04D7784}"/>
    <cellStyle name="SAPBEXHLevel0 2 2 6 2" xfId="11247" xr:uid="{1883112A-DA8A-4A3B-84C1-317F1F223C91}"/>
    <cellStyle name="SAPBEXHLevel0 2 2 6 3" xfId="16397" xr:uid="{D1192A75-B85A-4E35-941D-38C3990FD577}"/>
    <cellStyle name="SAPBEXHLevel0 2 2 6 4" xfId="14677" xr:uid="{17FEAC29-ACEE-4F20-A23A-F1663255F79B}"/>
    <cellStyle name="SAPBEXHLevel0 2 2 6 5" xfId="19475" xr:uid="{6685B64A-EC5F-4BB8-93C7-F25424B508C3}"/>
    <cellStyle name="SAPBEXHLevel0 2 2 6 6" xfId="19980" xr:uid="{3B9525C4-DADD-4B76-8BC6-8FB859639A0B}"/>
    <cellStyle name="SAPBEXHLevel0 2 2 6 7" xfId="23737" xr:uid="{99D18D3D-7F36-469E-8B95-2F173048ED9A}"/>
    <cellStyle name="SAPBEXHLevel0 2 2 6 8" xfId="27059" xr:uid="{EC8E64D1-9A06-452A-94EF-3BF4D01CAD67}"/>
    <cellStyle name="SAPBEXHLevel0 2 2 7" xfId="4891" xr:uid="{FFA30BF8-2845-47A4-BF9B-CA6FF1D9A875}"/>
    <cellStyle name="SAPBEXHLevel0 2 2 7 2" xfId="12154" xr:uid="{C211D161-7C04-4207-9769-BF6E02315ACE}"/>
    <cellStyle name="SAPBEXHLevel0 2 2 7 3" xfId="8072" xr:uid="{70E9FD6C-3C06-404A-9CE3-7A1BBB5B3A37}"/>
    <cellStyle name="SAPBEXHLevel0 2 2 7 4" xfId="19238" xr:uid="{F2951E3B-5A9D-4359-8E4B-E4F8F17CAA9B}"/>
    <cellStyle name="SAPBEXHLevel0 2 2 7 5" xfId="22989" xr:uid="{5ADAF8B8-2206-4243-8468-5C2809C88815}"/>
    <cellStyle name="SAPBEXHLevel0 2 2 7 6" xfId="26655" xr:uid="{0652546E-1C58-49C8-BF35-B117E9F16C8A}"/>
    <cellStyle name="SAPBEXHLevel0 2 2 7 7" xfId="30187" xr:uid="{BD542483-8691-457C-AA2B-95C01BEEEA47}"/>
    <cellStyle name="SAPBEXHLevel0 2 2 7 8" xfId="33442" xr:uid="{BEF65D13-3252-4352-A9CE-4A5E18FC5738}"/>
    <cellStyle name="SAPBEXHLevel0 2 2 8" xfId="7987" xr:uid="{8DFFA3B0-281B-4D03-966A-DF47FF2EEE59}"/>
    <cellStyle name="SAPBEXHLevel0 2 2 9" xfId="9331" xr:uid="{8C44BCB4-95AE-4E71-80B9-C6659E7ED2CA}"/>
    <cellStyle name="SAPBEXHLevel0 2 3" xfId="2479" xr:uid="{03F24DE2-E040-4122-90C3-8F0510F9EEA0}"/>
    <cellStyle name="SAPBEXHLevel0 2 3 2" xfId="11277" xr:uid="{71914FCA-6448-4DCA-B860-AA2FD270376B}"/>
    <cellStyle name="SAPBEXHLevel0 2 3 3" xfId="16376" xr:uid="{BBFA2372-2FD8-4242-8ED7-350260A96BA0}"/>
    <cellStyle name="SAPBEXHLevel0 2 3 4" xfId="10243" xr:uid="{C9E3705E-926C-41EA-AA3A-9D149405C2F6}"/>
    <cellStyle name="SAPBEXHLevel0 2 3 5" xfId="19371" xr:uid="{4ED6BEEE-FE64-488A-AFE9-00993737BEBF}"/>
    <cellStyle name="SAPBEXHLevel0 2 3 6" xfId="23135" xr:uid="{0EBFFDC8-DEDE-4E02-8046-55C0913F9ED7}"/>
    <cellStyle name="SAPBEXHLevel0 2 3 7" xfId="26783" xr:uid="{0A876F86-B3C9-4FA6-97E1-727B7C73E0EA}"/>
    <cellStyle name="SAPBEXHLevel0 2 3 8" xfId="23461" xr:uid="{D07522F5-2BEC-4AA4-98DA-A8BED5E7E4A4}"/>
    <cellStyle name="SAPBEXHLevel0 2 3 9" xfId="35166" xr:uid="{C4CD5E44-733D-4925-A1AE-2B28CD6146AD}"/>
    <cellStyle name="SAPBEXHLevel0 2 4" xfId="2153" xr:uid="{77307386-3259-4F06-94D2-51BCF9C72C07}"/>
    <cellStyle name="SAPBEXHLevel0 2 4 2" xfId="10360" xr:uid="{A323555B-BD33-4571-9FAC-831C780F402D}"/>
    <cellStyle name="SAPBEXHLevel0 2 4 3" xfId="13801" xr:uid="{F9EBC394-A228-4284-946D-20675C886D4F}"/>
    <cellStyle name="SAPBEXHLevel0 2 4 4" xfId="13725" xr:uid="{AC5CA9BD-4D1F-4F5B-9A95-09854FCA6B08}"/>
    <cellStyle name="SAPBEXHLevel0 2 4 5" xfId="9512" xr:uid="{A59AA385-EC68-435D-BF78-A1B5D0B81836}"/>
    <cellStyle name="SAPBEXHLevel0 2 4 6" xfId="20059" xr:uid="{EC5EB358-7108-4EDC-A29D-5D833B8234F3}"/>
    <cellStyle name="SAPBEXHLevel0 2 4 7" xfId="23814" xr:uid="{7BF226A7-05F9-4F41-BD7D-976CBC3C564C}"/>
    <cellStyle name="SAPBEXHLevel0 2 4 8" xfId="19775" xr:uid="{F3209423-A75B-43D0-92AE-CABC387BD3ED}"/>
    <cellStyle name="SAPBEXHLevel0 2 5" xfId="1985" xr:uid="{04BFEB06-5DD4-4106-87F6-BE2FD5C7850F}"/>
    <cellStyle name="SAPBEXHLevel0 2 5 2" xfId="8650" xr:uid="{9555C14E-6C2B-4066-94C1-DE0D897A1B55}"/>
    <cellStyle name="SAPBEXHLevel0 2 5 3" xfId="9273" xr:uid="{2EDDF897-A6F2-4AD2-823A-66BD1031DBCE}"/>
    <cellStyle name="SAPBEXHLevel0 2 5 4" xfId="17045" xr:uid="{6055B2CC-4EF8-4711-8362-5B89213E924E}"/>
    <cellStyle name="SAPBEXHLevel0 2 5 5" xfId="17008" xr:uid="{AAFC103F-11BB-45BB-BC9B-3518D7C0F9FD}"/>
    <cellStyle name="SAPBEXHLevel0 2 5 6" xfId="19982" xr:uid="{4AD08046-1AF5-426F-89AA-6EE078EB2B43}"/>
    <cellStyle name="SAPBEXHLevel0 2 5 7" xfId="23739" xr:uid="{2D181D9F-9BC2-43D4-AEFB-B82110785FC2}"/>
    <cellStyle name="SAPBEXHLevel0 2 5 8" xfId="27328" xr:uid="{C8F62CC0-8589-444B-80FB-E41A2171B40F}"/>
    <cellStyle name="SAPBEXHLevel0 2 6" xfId="4184" xr:uid="{D6187372-983B-4F5E-9F16-0A4A6C534363}"/>
    <cellStyle name="SAPBEXHLevel0 2 6 2" xfId="7033" xr:uid="{E031B0F8-F990-40FF-BA09-088E721B6A03}"/>
    <cellStyle name="SAPBEXHLevel0 2 6 3" xfId="15440" xr:uid="{87ABF96B-D4C0-4017-A95E-F8B45305AC39}"/>
    <cellStyle name="SAPBEXHLevel0 2 6 4" xfId="18531" xr:uid="{CF1338FB-71BD-4BA2-9002-21208B78BC01}"/>
    <cellStyle name="SAPBEXHLevel0 2 6 5" xfId="22284" xr:uid="{85FF69BA-D0F2-4475-83A3-60C0A329ABEF}"/>
    <cellStyle name="SAPBEXHLevel0 2 6 6" xfId="25949" xr:uid="{D54CAF99-8717-4DBD-BD23-29B2B70DCF56}"/>
    <cellStyle name="SAPBEXHLevel0 2 6 7" xfId="29480" xr:uid="{E89F4442-95E7-4CC0-9566-4765C4EF3FA8}"/>
    <cellStyle name="SAPBEXHLevel0 2 6 8" xfId="32745" xr:uid="{A3D4EFBD-81E8-47F0-86FF-2AB32688A2B5}"/>
    <cellStyle name="SAPBEXHLevel0 2 7" xfId="4152" xr:uid="{B084E78C-CD3B-4306-B341-C24825E6EEB1}"/>
    <cellStyle name="SAPBEXHLevel0 2 7 2" xfId="7037" xr:uid="{5E1D1817-A4DA-4B17-903D-B6913C1292EC}"/>
    <cellStyle name="SAPBEXHLevel0 2 7 3" xfId="14138" xr:uid="{A1866E9E-3F41-44E0-8451-547481FAEC29}"/>
    <cellStyle name="SAPBEXHLevel0 2 7 4" xfId="18499" xr:uid="{C4F8FFAC-0EFC-49C8-8CDF-DA9F8ACCEA03}"/>
    <cellStyle name="SAPBEXHLevel0 2 7 5" xfId="22252" xr:uid="{9398AD23-E72B-4500-AA24-DF0B4E6A4D9A}"/>
    <cellStyle name="SAPBEXHLevel0 2 7 6" xfId="25917" xr:uid="{1EB27171-B835-452E-BD26-625368D45BE2}"/>
    <cellStyle name="SAPBEXHLevel0 2 7 7" xfId="29448" xr:uid="{E6FAE11C-E2FB-4049-B18E-65E232452416}"/>
    <cellStyle name="SAPBEXHLevel0 2 7 8" xfId="32714" xr:uid="{0E070EB2-99A4-4536-AB41-44E8888DEEF8}"/>
    <cellStyle name="SAPBEXHLevel0 2 8" xfId="4168" xr:uid="{7FD067F0-8D3F-4EDC-93BD-0340A64EB3BE}"/>
    <cellStyle name="SAPBEXHLevel0 2 8 2" xfId="7059" xr:uid="{7361780F-3BC5-4A9A-9A71-71F45C2B3420}"/>
    <cellStyle name="SAPBEXHLevel0 2 8 3" xfId="12095" xr:uid="{AC7D1CC6-E852-44D4-9B55-085DAF031900}"/>
    <cellStyle name="SAPBEXHLevel0 2 8 4" xfId="18515" xr:uid="{AA336138-10BF-4762-8B26-D46D2A676730}"/>
    <cellStyle name="SAPBEXHLevel0 2 8 5" xfId="22268" xr:uid="{ABBB3A0A-1D11-4BBF-AFB8-84487CE4EB36}"/>
    <cellStyle name="SAPBEXHLevel0 2 8 6" xfId="25933" xr:uid="{2D183DE7-5B1D-4C8C-B6F9-D6BEBE87DD1E}"/>
    <cellStyle name="SAPBEXHLevel0 2 8 7" xfId="29464" xr:uid="{0B4E7876-A91C-427D-9519-47743687D07C}"/>
    <cellStyle name="SAPBEXHLevel0 2 8 8" xfId="32729" xr:uid="{9645A89D-A9A9-4671-9DC5-546842F3BF09}"/>
    <cellStyle name="SAPBEXHLevel0 2 9" xfId="6088" xr:uid="{D86EA5D5-4097-40EA-A453-2EB86EE64C9E}"/>
    <cellStyle name="SAPBEXHLevel0 2 9 2" xfId="11787" xr:uid="{47C4B1F1-85C0-4996-B8FF-5D34797527A1}"/>
    <cellStyle name="SAPBEXHLevel0 2 9 3" xfId="14603" xr:uid="{DE8EB8A0-5B45-4E03-B08F-1B925E269151}"/>
    <cellStyle name="SAPBEXHLevel0 2 9 4" xfId="20355" xr:uid="{9B1B6686-3281-43EB-955D-002248643FEA}"/>
    <cellStyle name="SAPBEXHLevel0 2 9 5" xfId="24041" xr:uid="{D7105960-7AC6-4FFE-B9B0-56EA4B4952B3}"/>
    <cellStyle name="SAPBEXHLevel0 2 9 6" xfId="27614" xr:uid="{9BEDE6B0-A906-4BB8-8FBC-D708D2449268}"/>
    <cellStyle name="SAPBEXHLevel0 2 9 7" xfId="30802" xr:uid="{4A814235-88EE-4007-BBC6-AD3F4CA88FD3}"/>
    <cellStyle name="SAPBEXHLevel0 2 9 8" xfId="33496" xr:uid="{60FC216A-D48A-4EC3-AF9C-5394C83B0D53}"/>
    <cellStyle name="SAPBEXHLevel0 20" xfId="15431" xr:uid="{441332B7-636A-40AD-8495-A210FCCB712D}"/>
    <cellStyle name="SAPBEXHLevel0 21" xfId="16700" xr:uid="{906914B9-23EA-4BFB-B413-6E661C72D737}"/>
    <cellStyle name="SAPBEXHLevel0 22" xfId="10404" xr:uid="{C5BABBFE-1BFB-46CC-BDC2-A15EEE417096}"/>
    <cellStyle name="SAPBEXHLevel0 23" xfId="11579" xr:uid="{072D52AA-EADD-4483-B6D1-4670E22D9EBF}"/>
    <cellStyle name="SAPBEXHLevel0 24" xfId="30733" xr:uid="{6D506919-DE38-4DCE-B715-F0FBB70EEE46}"/>
    <cellStyle name="SAPBEXHLevel0 3" xfId="1206" xr:uid="{994613C4-B4A1-4F61-825F-7B438ACD274B}"/>
    <cellStyle name="SAPBEXHLevel0 3 10" xfId="13388" xr:uid="{2834F8FF-FF04-4BF5-AD99-CCF04C217320}"/>
    <cellStyle name="SAPBEXHLevel0 3 11" xfId="7689" xr:uid="{AF9AF260-943A-469B-BB67-EB7C56FC1349}"/>
    <cellStyle name="SAPBEXHLevel0 3 12" xfId="19771" xr:uid="{C59B6822-910F-4886-9F10-A1254EAC9DC4}"/>
    <cellStyle name="SAPBEXHLevel0 3 13" xfId="23533" xr:uid="{3FE59F85-6130-44D6-86B7-A512CE874DC9}"/>
    <cellStyle name="SAPBEXHLevel0 3 14" xfId="27146" xr:uid="{586F2BE1-A6A3-420F-A5CE-82E8EA6CF855}"/>
    <cellStyle name="SAPBEXHLevel0 3 15" xfId="30606" xr:uid="{FAE789CF-6954-40BB-9A14-0DC89D94E7AB}"/>
    <cellStyle name="SAPBEXHLevel0 3 16" xfId="33841" xr:uid="{2E32327C-686D-4670-AAAA-884275BB1816}"/>
    <cellStyle name="SAPBEXHLevel0 3 2" xfId="1690" xr:uid="{AF7A25FE-10D2-422C-9E55-E521A2E6510D}"/>
    <cellStyle name="SAPBEXHLevel0 3 2 10" xfId="13128" xr:uid="{E1DB9149-C23C-4713-AF49-294C7C0F6AEB}"/>
    <cellStyle name="SAPBEXHLevel0 3 2 11" xfId="13855" xr:uid="{96C04201-DCB6-489C-A502-E27266F329AD}"/>
    <cellStyle name="SAPBEXHLevel0 3 2 12" xfId="20283" xr:uid="{0B1D3ADE-110F-4044-9A8C-0B719CA66268}"/>
    <cellStyle name="SAPBEXHLevel0 3 2 13" xfId="26996" xr:uid="{164B8337-CF26-472A-A7F2-1A55894CD768}"/>
    <cellStyle name="SAPBEXHLevel0 3 2 14" xfId="30485" xr:uid="{F3B5F0B5-1E4B-4401-8CEA-A7550AAA440A}"/>
    <cellStyle name="SAPBEXHLevel0 3 2 15" xfId="34849" xr:uid="{A624FFF4-D127-4969-8669-6BD0A12AA71F}"/>
    <cellStyle name="SAPBEXHLevel0 3 2 2" xfId="2933" xr:uid="{CF61FF99-E04C-48E5-B044-0443ACA42CD5}"/>
    <cellStyle name="SAPBEXHLevel0 3 2 2 2" xfId="13058" xr:uid="{B02BE315-41FC-4F16-926D-085D88AF72E3}"/>
    <cellStyle name="SAPBEXHLevel0 3 2 2 3" xfId="15623" xr:uid="{BB2ADA44-BBE4-46B7-8C61-1DD88A5D656E}"/>
    <cellStyle name="SAPBEXHLevel0 3 2 2 4" xfId="17281" xr:uid="{23C7C545-33C2-4855-822A-D015C5CB9144}"/>
    <cellStyle name="SAPBEXHLevel0 3 2 2 5" xfId="21039" xr:uid="{FA369B8C-58F2-44CF-AE78-700277CD707C}"/>
    <cellStyle name="SAPBEXHLevel0 3 2 2 6" xfId="24700" xr:uid="{5EE2D902-9969-42E3-A178-871B3932BCCC}"/>
    <cellStyle name="SAPBEXHLevel0 3 2 2 7" xfId="28229" xr:uid="{6A7E4061-2BBB-4185-ACA4-E25E202C3F4C}"/>
    <cellStyle name="SAPBEXHLevel0 3 2 2 8" xfId="31515" xr:uid="{89F2F4F1-F0D2-498F-B3ED-E7715D95022D}"/>
    <cellStyle name="SAPBEXHLevel0 3 2 3" xfId="3439" xr:uid="{869E172D-B04F-431D-BCDB-526BDCCD378F}"/>
    <cellStyle name="SAPBEXHLevel0 3 2 3 2" xfId="10945" xr:uid="{109D1876-4E87-4847-A7A2-1BC3EBA9A241}"/>
    <cellStyle name="SAPBEXHLevel0 3 2 3 3" xfId="8607" xr:uid="{002A4519-C1C4-457F-9ACD-5347D4C67D6B}"/>
    <cellStyle name="SAPBEXHLevel0 3 2 3 4" xfId="17786" xr:uid="{B33846B3-DC2E-47C3-9883-CB3B0B620864}"/>
    <cellStyle name="SAPBEXHLevel0 3 2 3 5" xfId="21542" xr:uid="{9F9EF0FC-836E-4F4E-91E8-EF816DD62C82}"/>
    <cellStyle name="SAPBEXHLevel0 3 2 3 6" xfId="25204" xr:uid="{72FAD92E-A2E9-4D2F-8EDE-FD4D64EC7858}"/>
    <cellStyle name="SAPBEXHLevel0 3 2 3 7" xfId="28735" xr:uid="{9E958051-923A-4C42-B68F-5C219DD2CD6F}"/>
    <cellStyle name="SAPBEXHLevel0 3 2 3 8" xfId="32014" xr:uid="{AB7C813B-9DA9-4409-8968-B6B86E05C0AF}"/>
    <cellStyle name="SAPBEXHLevel0 3 2 4" xfId="2689" xr:uid="{D0B6B497-0A1E-4EF0-A3D3-E7D78B535028}"/>
    <cellStyle name="SAPBEXHLevel0 3 2 4 2" xfId="9967" xr:uid="{0EF5C03F-C692-4DF7-8855-2B5F30A1FD76}"/>
    <cellStyle name="SAPBEXHLevel0 3 2 4 3" xfId="7176" xr:uid="{3DB0EAB4-FE1F-4121-9A45-7136821848D2}"/>
    <cellStyle name="SAPBEXHLevel0 3 2 4 4" xfId="16226" xr:uid="{A6BA6DF5-5CFB-4A98-993C-B350F4E38D13}"/>
    <cellStyle name="SAPBEXHLevel0 3 2 4 5" xfId="20795" xr:uid="{CC897011-6CBE-468C-8FAC-92EA9F5795AD}"/>
    <cellStyle name="SAPBEXHLevel0 3 2 4 6" xfId="24456" xr:uid="{A61DD7BD-B193-405F-AED7-86505DEF41C6}"/>
    <cellStyle name="SAPBEXHLevel0 3 2 4 7" xfId="27985" xr:uid="{FF65E3F2-3C99-4264-9DED-346711DD5FBC}"/>
    <cellStyle name="SAPBEXHLevel0 3 2 4 8" xfId="31271" xr:uid="{49E54D3C-11D6-4FF5-8BF1-548C23538AA2}"/>
    <cellStyle name="SAPBEXHLevel0 3 2 5" xfId="4257" xr:uid="{1154DEB4-56AA-4C6B-9CBE-D6F7C1459645}"/>
    <cellStyle name="SAPBEXHLevel0 3 2 5 2" xfId="12679" xr:uid="{6013703F-A791-4601-B926-1546EC09169E}"/>
    <cellStyle name="SAPBEXHLevel0 3 2 5 3" xfId="7239" xr:uid="{3E075C96-AC56-4161-95B1-4057B6C57818}"/>
    <cellStyle name="SAPBEXHLevel0 3 2 5 4" xfId="18604" xr:uid="{BB4F019C-04ED-4B0A-B0C2-9A0C3E880195}"/>
    <cellStyle name="SAPBEXHLevel0 3 2 5 5" xfId="22356" xr:uid="{6FBCC766-4C9B-47F7-8705-C185D2260353}"/>
    <cellStyle name="SAPBEXHLevel0 3 2 5 6" xfId="26022" xr:uid="{88C96407-D1AB-41A3-94B1-2A0C3FD5155B}"/>
    <cellStyle name="SAPBEXHLevel0 3 2 5 7" xfId="29553" xr:uid="{B774D550-DF12-4748-876D-8CB1DBFA5D4F}"/>
    <cellStyle name="SAPBEXHLevel0 3 2 5 8" xfId="32816" xr:uid="{0BB979C9-C538-4763-86B0-E44CAA012689}"/>
    <cellStyle name="SAPBEXHLevel0 3 2 6" xfId="4200" xr:uid="{680E5F5A-D2EB-404E-84A9-14232971F3BE}"/>
    <cellStyle name="SAPBEXHLevel0 3 2 6 2" xfId="7119" xr:uid="{7C9930E0-0E41-495C-9AF0-19D4FFD0C451}"/>
    <cellStyle name="SAPBEXHLevel0 3 2 6 3" xfId="9208" xr:uid="{1C869625-8813-4D83-ADFF-95C8ADC9B8F1}"/>
    <cellStyle name="SAPBEXHLevel0 3 2 6 4" xfId="18547" xr:uid="{E948B6AF-CAEE-4DAE-B691-F6296786D93B}"/>
    <cellStyle name="SAPBEXHLevel0 3 2 6 5" xfId="22300" xr:uid="{55978EE7-CC71-45A9-82C0-480F175C9603}"/>
    <cellStyle name="SAPBEXHLevel0 3 2 6 6" xfId="25965" xr:uid="{1F7E0F50-847B-40C5-A765-FE8144E73CCD}"/>
    <cellStyle name="SAPBEXHLevel0 3 2 6 7" xfId="29496" xr:uid="{80C4E1A7-66C3-4926-B62F-0295B429E54E}"/>
    <cellStyle name="SAPBEXHLevel0 3 2 6 8" xfId="32761" xr:uid="{D60FF2FC-47A4-4F90-9386-7D1EA16E395E}"/>
    <cellStyle name="SAPBEXHLevel0 3 2 7" xfId="4737" xr:uid="{C197E0AD-8080-43D5-9095-F10B82028EF7}"/>
    <cellStyle name="SAPBEXHLevel0 3 2 7 2" xfId="12308" xr:uid="{EA8804A3-D52E-4A3E-9987-CDDC53370B26}"/>
    <cellStyle name="SAPBEXHLevel0 3 2 7 3" xfId="16789" xr:uid="{2D18777E-ECDC-4303-ACF9-B7F1238D4C18}"/>
    <cellStyle name="SAPBEXHLevel0 3 2 7 4" xfId="19084" xr:uid="{123C1F51-8259-4551-82DA-E40E54D1CD3E}"/>
    <cellStyle name="SAPBEXHLevel0 3 2 7 5" xfId="22835" xr:uid="{59F8625A-800D-4314-A093-CF6723DDBB73}"/>
    <cellStyle name="SAPBEXHLevel0 3 2 7 6" xfId="26501" xr:uid="{5B557764-A700-409F-B660-6237DFA0443D}"/>
    <cellStyle name="SAPBEXHLevel0 3 2 7 7" xfId="30033" xr:uid="{62AF4420-55F6-4002-8FBF-E3A174756B49}"/>
    <cellStyle name="SAPBEXHLevel0 3 2 7 8" xfId="33290" xr:uid="{CFB8722C-9BFD-4826-95A6-BD220C229FC1}"/>
    <cellStyle name="SAPBEXHLevel0 3 2 8" xfId="11469" xr:uid="{4ECE8CC3-4ED0-489B-A505-425CBF4463EA}"/>
    <cellStyle name="SAPBEXHLevel0 3 2 9" xfId="16196" xr:uid="{F8D871F4-4529-4B5D-9F6A-2E55003B7FC5}"/>
    <cellStyle name="SAPBEXHLevel0 3 3" xfId="2480" xr:uid="{D4665219-35FD-4DEF-94D2-EFE1B9C2C844}"/>
    <cellStyle name="SAPBEXHLevel0 3 3 2" xfId="9963" xr:uid="{28120C9B-B3B1-4CC1-B978-3D91725A7900}"/>
    <cellStyle name="SAPBEXHLevel0 3 3 3" xfId="13122" xr:uid="{1430351D-B088-405E-8C48-5FF86CCA3E3F}"/>
    <cellStyle name="SAPBEXHLevel0 3 3 4" xfId="15179" xr:uid="{DA60C81B-C636-4F47-9C15-2D48BD3E4A95}"/>
    <cellStyle name="SAPBEXHLevel0 3 3 5" xfId="19370" xr:uid="{14EF3C61-82BF-4566-B78F-DA781F17D8EF}"/>
    <cellStyle name="SAPBEXHLevel0 3 3 6" xfId="24213" xr:uid="{B4C00007-D31C-4035-A5F3-17ECC6AAF59E}"/>
    <cellStyle name="SAPBEXHLevel0 3 3 7" xfId="26694" xr:uid="{56859809-4917-45A9-B33B-C03D56F3BB87}"/>
    <cellStyle name="SAPBEXHLevel0 3 3 8" xfId="30242" xr:uid="{AAD5BEA3-8576-4021-AC49-6D8A230FC7AC}"/>
    <cellStyle name="SAPBEXHLevel0 3 3 9" xfId="35083" xr:uid="{4A6E24F9-7E26-43B6-B8D6-65B9A8D4C746}"/>
    <cellStyle name="SAPBEXHLevel0 3 4" xfId="2152" xr:uid="{B9185900-A768-4527-A816-D05354302144}"/>
    <cellStyle name="SAPBEXHLevel0 3 4 2" xfId="10983" xr:uid="{674BF398-2B8D-4318-8FF1-B8739483146F}"/>
    <cellStyle name="SAPBEXHLevel0 3 4 3" xfId="17029" xr:uid="{4C42C094-A5D1-4BED-A951-8CE1FA550327}"/>
    <cellStyle name="SAPBEXHLevel0 3 4 4" xfId="7780" xr:uid="{AA75E4F3-92E0-43D1-AC55-E5F232F105DF}"/>
    <cellStyle name="SAPBEXHLevel0 3 4 5" xfId="10601" xr:uid="{25892937-0E62-4550-A1B1-3B765815F8FD}"/>
    <cellStyle name="SAPBEXHLevel0 3 4 6" xfId="20058" xr:uid="{96ADC373-8EFD-4CB5-AD54-014BADD21292}"/>
    <cellStyle name="SAPBEXHLevel0 3 4 7" xfId="23813" xr:uid="{2CB04038-3756-437E-B095-26A9CCE363EB}"/>
    <cellStyle name="SAPBEXHLevel0 3 4 8" xfId="19681" xr:uid="{77689354-4C40-461D-A086-6F145BB853EB}"/>
    <cellStyle name="SAPBEXHLevel0 3 4 9" xfId="34633" xr:uid="{3498A47D-12A7-415C-ABCA-94F6D6FC7302}"/>
    <cellStyle name="SAPBEXHLevel0 3 5" xfId="1923" xr:uid="{DC7BE3C9-052C-4AF9-BDF3-EE0E99E4E3CB}"/>
    <cellStyle name="SAPBEXHLevel0 3 5 2" xfId="11620" xr:uid="{CB8AA61D-5BD1-45F9-B9D7-8D298DAFFAE7}"/>
    <cellStyle name="SAPBEXHLevel0 3 5 3" xfId="16048" xr:uid="{5B1E4FB9-7825-40E7-9E51-0A942F531958}"/>
    <cellStyle name="SAPBEXHLevel0 3 5 4" xfId="13634" xr:uid="{84D64D3C-0E5A-4FC7-BE89-F031B720DBA1}"/>
    <cellStyle name="SAPBEXHLevel0 3 5 5" xfId="12009" xr:uid="{47FF16D0-2682-4049-AAB3-2FE4BB071413}"/>
    <cellStyle name="SAPBEXHLevel0 3 5 6" xfId="20205" xr:uid="{015F42C6-7921-429F-AC41-77B2EC60143D}"/>
    <cellStyle name="SAPBEXHLevel0 3 5 7" xfId="23708" xr:uid="{402D91C8-01DD-4A92-B2EE-B9AC6AE47A40}"/>
    <cellStyle name="SAPBEXHLevel0 3 5 8" xfId="12192" xr:uid="{1666CD46-AAFA-4328-8764-2F3927F569A3}"/>
    <cellStyle name="SAPBEXHLevel0 3 5 9" xfId="34218" xr:uid="{98518903-5AD8-40EB-8759-3B2402320C79}"/>
    <cellStyle name="SAPBEXHLevel0 3 6" xfId="3811" xr:uid="{8D003B4D-4657-48E9-9D14-0CC582A1934C}"/>
    <cellStyle name="SAPBEXHLevel0 3 6 2" xfId="13003" xr:uid="{9A163CE1-0BCA-4331-9F4A-CBBC2EA89027}"/>
    <cellStyle name="SAPBEXHLevel0 3 6 3" xfId="15661" xr:uid="{3C48DD17-3F51-4E6C-AB30-FB8409A45EF9}"/>
    <cellStyle name="SAPBEXHLevel0 3 6 4" xfId="18158" xr:uid="{6182F1AC-52DD-481D-92FE-E97A157EF53E}"/>
    <cellStyle name="SAPBEXHLevel0 3 6 5" xfId="21911" xr:uid="{AD7F4299-C140-4768-B224-580B979B0971}"/>
    <cellStyle name="SAPBEXHLevel0 3 6 6" xfId="25576" xr:uid="{0EFC85AF-01D9-4939-96CC-2F6C6F51DAD2}"/>
    <cellStyle name="SAPBEXHLevel0 3 6 7" xfId="29107" xr:uid="{A7CBDA4F-DE0B-49B7-821A-28A1871C9921}"/>
    <cellStyle name="SAPBEXHLevel0 3 6 8" xfId="32379" xr:uid="{83E9EC0D-10D9-4E6E-B741-390EC9028C0A}"/>
    <cellStyle name="SAPBEXHLevel0 3 7" xfId="2270" xr:uid="{DC423FAC-6FB1-4C40-9779-1DA1609B9EF3}"/>
    <cellStyle name="SAPBEXHLevel0 3 7 2" xfId="10978" xr:uid="{67794F13-370E-49EB-ABDF-EEB81BD1CC33}"/>
    <cellStyle name="SAPBEXHLevel0 3 7 3" xfId="13233" xr:uid="{7A50342B-F3BA-4A7F-9230-4E258B165801}"/>
    <cellStyle name="SAPBEXHLevel0 3 7 4" xfId="7718" xr:uid="{A39C451A-4A0A-4533-8DA1-BC1A219C1CD9}"/>
    <cellStyle name="SAPBEXHLevel0 3 7 5" xfId="14474" xr:uid="{0E74DB1D-0BC4-486B-A7C6-433D50B133DC}"/>
    <cellStyle name="SAPBEXHLevel0 3 7 6" xfId="20229" xr:uid="{13F4D3D0-E175-40C9-B4D8-7394A76ACFE8}"/>
    <cellStyle name="SAPBEXHLevel0 3 7 7" xfId="19285" xr:uid="{8AEA8E91-7453-4294-99DF-2FE6395EAD1E}"/>
    <cellStyle name="SAPBEXHLevel0 3 7 8" xfId="26696" xr:uid="{CD695EC9-6BFB-4019-93A7-4322BAD09B0D}"/>
    <cellStyle name="SAPBEXHLevel0 3 8" xfId="3830" xr:uid="{5D95F072-EAC2-478B-B992-D1BDCC527AF2}"/>
    <cellStyle name="SAPBEXHLevel0 3 8 2" xfId="7866" xr:uid="{C2DBB258-98AA-458A-AA30-0EB10D46C1A2}"/>
    <cellStyle name="SAPBEXHLevel0 3 8 3" xfId="14860" xr:uid="{724CD744-FCD4-49BA-9815-E26739D8773C}"/>
    <cellStyle name="SAPBEXHLevel0 3 8 4" xfId="18177" xr:uid="{3CA268D1-CACC-4422-B882-BF063EEC7314}"/>
    <cellStyle name="SAPBEXHLevel0 3 8 5" xfId="21930" xr:uid="{CFCC3E94-F22B-4A9B-967F-8471E691021E}"/>
    <cellStyle name="SAPBEXHLevel0 3 8 6" xfId="25595" xr:uid="{830B97B2-D9DA-4A6E-9AE2-77B62D52EFD8}"/>
    <cellStyle name="SAPBEXHLevel0 3 8 7" xfId="29126" xr:uid="{25C8C822-6A28-49F3-AE72-9FFC2E5300C8}"/>
    <cellStyle name="SAPBEXHLevel0 3 8 8" xfId="32398" xr:uid="{AF63E8F8-D539-4467-BCF4-D51D050DA053}"/>
    <cellStyle name="SAPBEXHLevel0 3 9" xfId="9542" xr:uid="{8D34C6F0-3677-4657-BB4D-9575CCFBBAEE}"/>
    <cellStyle name="SAPBEXHLevel0 4" xfId="1207" xr:uid="{FFDB5963-1630-435D-A36E-30992BDE0FE6}"/>
    <cellStyle name="SAPBEXHLevel0 4 10" xfId="8314" xr:uid="{1722F006-79E2-4D0E-9462-EF1F770FD176}"/>
    <cellStyle name="SAPBEXHLevel0 4 11" xfId="10485" xr:uid="{7A20D4E3-640A-4729-810A-F4B368C9FBC1}"/>
    <cellStyle name="SAPBEXHLevel0 4 12" xfId="7539" xr:uid="{662A3FF2-2673-4EBD-8EDD-2C4E17485653}"/>
    <cellStyle name="SAPBEXHLevel0 4 13" xfId="19770" xr:uid="{52594C35-C818-438F-891C-D6F35DE47E1F}"/>
    <cellStyle name="SAPBEXHLevel0 4 14" xfId="23532" xr:uid="{24CBE39C-AE8B-48DB-B891-6377CF819CE4}"/>
    <cellStyle name="SAPBEXHLevel0 4 15" xfId="27145" xr:uid="{10013921-1C50-40ED-882A-62CACE743957}"/>
    <cellStyle name="SAPBEXHLevel0 4 16" xfId="30605" xr:uid="{9E29F0E0-0073-43FE-99CA-2CB304FA9689}"/>
    <cellStyle name="SAPBEXHLevel0 4 17" xfId="35041" xr:uid="{3394E9AF-C074-4A14-96A9-0A0A19513E1F}"/>
    <cellStyle name="SAPBEXHLevel0 4 2" xfId="1208" xr:uid="{559BB4CA-B8F8-4406-9EEC-2C78068DA703}"/>
    <cellStyle name="SAPBEXHLevel0 4 2 10" xfId="16457" xr:uid="{8B92655D-9921-4533-B985-1122A6478EFE}"/>
    <cellStyle name="SAPBEXHLevel0 4 2 11" xfId="14804" xr:uid="{2EB85332-3BB1-4DF6-8F2A-3445A0D37358}"/>
    <cellStyle name="SAPBEXHLevel0 4 2 12" xfId="19769" xr:uid="{9E621E9E-E2C8-4095-BE8B-2565E72BE64B}"/>
    <cellStyle name="SAPBEXHLevel0 4 2 13" xfId="23531" xr:uid="{04EF7006-A7F8-4ED0-A168-13891CD536AB}"/>
    <cellStyle name="SAPBEXHLevel0 4 2 14" xfId="27144" xr:uid="{C6350979-DA5E-4E6F-985C-777BF8BB5A86}"/>
    <cellStyle name="SAPBEXHLevel0 4 2 15" xfId="30604" xr:uid="{8899EE70-F221-424E-9851-B68A956E75BC}"/>
    <cellStyle name="SAPBEXHLevel0 4 2 2" xfId="1692" xr:uid="{F2AD5F4E-DC61-4D69-8ECC-10048AB635A0}"/>
    <cellStyle name="SAPBEXHLevel0 4 2 2 10" xfId="15303" xr:uid="{F84A4A3E-F408-4101-A1A8-509AEBD23F8E}"/>
    <cellStyle name="SAPBEXHLevel0 4 2 2 11" xfId="19584" xr:uid="{3BA4C67C-B548-4A53-8528-D67E03793530}"/>
    <cellStyle name="SAPBEXHLevel0 4 2 2 12" xfId="24205" xr:uid="{9136A192-49EA-41A8-8DC1-DFCD1CF2CCAF}"/>
    <cellStyle name="SAPBEXHLevel0 4 2 2 13" xfId="26999" xr:uid="{3A972728-6BE9-4D95-AD9B-22F3247CF476}"/>
    <cellStyle name="SAPBEXHLevel0 4 2 2 14" xfId="30484" xr:uid="{70DB876F-C239-405A-A190-802F51D6CC9A}"/>
    <cellStyle name="SAPBEXHLevel0 4 2 2 2" xfId="2935" xr:uid="{5AE0145B-2433-4F17-9CC6-56986C2B7B56}"/>
    <cellStyle name="SAPBEXHLevel0 4 2 2 2 2" xfId="11218" xr:uid="{5C8A6849-8C22-4160-A08C-C741F782AE4B}"/>
    <cellStyle name="SAPBEXHLevel0 4 2 2 2 3" xfId="16425" xr:uid="{B549B90B-8E8F-4A46-A23E-37B84D516B4E}"/>
    <cellStyle name="SAPBEXHLevel0 4 2 2 2 4" xfId="17283" xr:uid="{B7365ADE-FF9F-4159-B49D-5F1B24CFECF1}"/>
    <cellStyle name="SAPBEXHLevel0 4 2 2 2 5" xfId="21041" xr:uid="{8C1FDCF7-4B97-4DFC-AD36-0F50780F73C5}"/>
    <cellStyle name="SAPBEXHLevel0 4 2 2 2 6" xfId="24702" xr:uid="{4F8B324B-39F7-4840-8692-2074C1E1D63D}"/>
    <cellStyle name="SAPBEXHLevel0 4 2 2 2 7" xfId="28231" xr:uid="{D8DF60C7-37B4-443F-A2A8-5EE83739B9E9}"/>
    <cellStyle name="SAPBEXHLevel0 4 2 2 2 8" xfId="31517" xr:uid="{81D9F1F0-0B48-4F13-B847-45783C3E7925}"/>
    <cellStyle name="SAPBEXHLevel0 4 2 2 3" xfId="3441" xr:uid="{E18FB401-9D2B-4692-A658-E16DB814EB56}"/>
    <cellStyle name="SAPBEXHLevel0 4 2 2 3 2" xfId="8837" xr:uid="{B1FDAF30-9477-46A4-BBB4-548886AC448B}"/>
    <cellStyle name="SAPBEXHLevel0 4 2 2 3 3" xfId="14658" xr:uid="{0E180E35-8B71-4119-9B8C-DE7A24CBCA3F}"/>
    <cellStyle name="SAPBEXHLevel0 4 2 2 3 4" xfId="17788" xr:uid="{D924BDC2-3F0F-44D8-8C0E-5CB46960FCF2}"/>
    <cellStyle name="SAPBEXHLevel0 4 2 2 3 5" xfId="21544" xr:uid="{C3D1593A-C992-4E06-BAC6-CCBE6B6FDF58}"/>
    <cellStyle name="SAPBEXHLevel0 4 2 2 3 6" xfId="25206" xr:uid="{9E0B1FBD-5122-468B-99AD-EA264391E71B}"/>
    <cellStyle name="SAPBEXHLevel0 4 2 2 3 7" xfId="28737" xr:uid="{0B9DD224-73C0-494A-BD2C-F6642322651C}"/>
    <cellStyle name="SAPBEXHLevel0 4 2 2 3 8" xfId="32016" xr:uid="{194D6E1E-5B9D-4F4B-95AC-9D920BD30CE8}"/>
    <cellStyle name="SAPBEXHLevel0 4 2 2 4" xfId="3620" xr:uid="{10ABCD72-B45C-4969-912C-463C5061524E}"/>
    <cellStyle name="SAPBEXHLevel0 4 2 2 4 2" xfId="10844" xr:uid="{BE9A9267-01C7-4FBF-AB4B-F237F0825BCC}"/>
    <cellStyle name="SAPBEXHLevel0 4 2 2 4 3" xfId="8126" xr:uid="{7E6D9902-FBF5-495A-85BB-382EE6C4DBC1}"/>
    <cellStyle name="SAPBEXHLevel0 4 2 2 4 4" xfId="17967" xr:uid="{80D2F9C4-2A0B-4550-96CE-3ECB5A791EE0}"/>
    <cellStyle name="SAPBEXHLevel0 4 2 2 4 5" xfId="21723" xr:uid="{117B46B8-D68E-4F36-BB36-9E102637C33D}"/>
    <cellStyle name="SAPBEXHLevel0 4 2 2 4 6" xfId="25385" xr:uid="{7ABB5341-F6D9-48E7-BFCF-12A5877FF194}"/>
    <cellStyle name="SAPBEXHLevel0 4 2 2 4 7" xfId="28916" xr:uid="{6051A293-0C41-4C23-A65F-0D19362F3053}"/>
    <cellStyle name="SAPBEXHLevel0 4 2 2 4 8" xfId="32193" xr:uid="{26D141D2-5285-403C-BF47-B46D4082C114}"/>
    <cellStyle name="SAPBEXHLevel0 4 2 2 5" xfId="4005" xr:uid="{78295815-4052-4F73-9824-9B676EBC7ED1}"/>
    <cellStyle name="SAPBEXHLevel0 4 2 2 5 2" xfId="8905" xr:uid="{C1A3E4D1-E4C6-438D-A151-CCE89C0907D7}"/>
    <cellStyle name="SAPBEXHLevel0 4 2 2 5 3" xfId="13488" xr:uid="{F1E53A0E-F4AD-47B9-A7B5-FB6A763E0691}"/>
    <cellStyle name="SAPBEXHLevel0 4 2 2 5 4" xfId="18352" xr:uid="{77F847F6-04BF-47EA-A6B6-927DA8C5FED8}"/>
    <cellStyle name="SAPBEXHLevel0 4 2 2 5 5" xfId="22105" xr:uid="{CC6A9DCF-CB02-4AAE-8C2F-E942C69194A8}"/>
    <cellStyle name="SAPBEXHLevel0 4 2 2 5 6" xfId="25770" xr:uid="{C2FB7242-323A-45B3-9D56-117B0914D316}"/>
    <cellStyle name="SAPBEXHLevel0 4 2 2 5 7" xfId="29301" xr:uid="{5E9E9F6B-BF53-4418-B58B-4E26BCB09A3E}"/>
    <cellStyle name="SAPBEXHLevel0 4 2 2 5 8" xfId="32569" xr:uid="{6232A1BD-1755-42F3-A87D-C6F6E370F382}"/>
    <cellStyle name="SAPBEXHLevel0 4 2 2 6" xfId="4489" xr:uid="{952BC4DD-8BA6-415D-91AC-6F6430972AC8}"/>
    <cellStyle name="SAPBEXHLevel0 4 2 2 6 2" xfId="12537" xr:uid="{7DD71ADC-247D-4EEA-9CBF-D306F6174B11}"/>
    <cellStyle name="SAPBEXHLevel0 4 2 2 6 3" xfId="7647" xr:uid="{1E75A7C6-4D78-4543-B262-46D01FB0CC45}"/>
    <cellStyle name="SAPBEXHLevel0 4 2 2 6 4" xfId="18836" xr:uid="{2E42BC3F-DBBE-4032-8DEC-55875C9369F5}"/>
    <cellStyle name="SAPBEXHLevel0 4 2 2 6 5" xfId="22588" xr:uid="{43979231-0CBF-412B-ACF1-07EEE636BF72}"/>
    <cellStyle name="SAPBEXHLevel0 4 2 2 6 6" xfId="26253" xr:uid="{43EBC48C-CF39-4FC6-8CBA-401BEAEB1447}"/>
    <cellStyle name="SAPBEXHLevel0 4 2 2 6 7" xfId="29785" xr:uid="{B2B3D637-BD98-49EB-A683-57FD331450D1}"/>
    <cellStyle name="SAPBEXHLevel0 4 2 2 6 8" xfId="33047" xr:uid="{38191007-5375-4606-9255-CBB5725AC3D3}"/>
    <cellStyle name="SAPBEXHLevel0 4 2 2 7" xfId="3184" xr:uid="{E2B91E85-743C-45BC-815B-D03C7C48E8D6}"/>
    <cellStyle name="SAPBEXHLevel0 4 2 2 7 2" xfId="9037" xr:uid="{680639A2-9602-446B-ABC1-1BB810F61CC9}"/>
    <cellStyle name="SAPBEXHLevel0 4 2 2 7 3" xfId="13659" xr:uid="{B6DD9E7E-364A-4B99-BF36-62F0C2D5AE57}"/>
    <cellStyle name="SAPBEXHLevel0 4 2 2 7 4" xfId="17531" xr:uid="{E48AD5CD-FBA3-43A9-BF6B-27664397D1DC}"/>
    <cellStyle name="SAPBEXHLevel0 4 2 2 7 5" xfId="21287" xr:uid="{AA8611B2-6CE1-4004-8204-EB052C9749BB}"/>
    <cellStyle name="SAPBEXHLevel0 4 2 2 7 6" xfId="24949" xr:uid="{E0F39205-1514-4AE3-BC43-B8C6027CD0C0}"/>
    <cellStyle name="SAPBEXHLevel0 4 2 2 7 7" xfId="28480" xr:uid="{4D33C64F-9377-4645-8A4A-5F81329AC6BD}"/>
    <cellStyle name="SAPBEXHLevel0 4 2 2 7 8" xfId="31761" xr:uid="{595FBF4C-7613-45D3-A32F-1D1AEB8E33D5}"/>
    <cellStyle name="SAPBEXHLevel0 4 2 2 8" xfId="10855" xr:uid="{8AAC1D25-A6B5-4D23-95AB-A78B7D94AC54}"/>
    <cellStyle name="SAPBEXHLevel0 4 2 2 9" xfId="9744" xr:uid="{85BFB4B2-0875-41E6-8E55-188CA3B5B78A}"/>
    <cellStyle name="SAPBEXHLevel0 4 2 3" xfId="2482" xr:uid="{931FA9A3-2A79-4709-A65C-E0D60E8CE0BC}"/>
    <cellStyle name="SAPBEXHLevel0 4 2 3 2" xfId="10035" xr:uid="{D18EFCA6-B84E-4643-946F-75A20DB5D520}"/>
    <cellStyle name="SAPBEXHLevel0 4 2 3 3" xfId="7366" xr:uid="{FE8EE596-162F-432D-86C0-B98722A7CB73}"/>
    <cellStyle name="SAPBEXHLevel0 4 2 3 4" xfId="7015" xr:uid="{5F4BA778-5DE7-48B7-B8ED-AE02B0BA74F6}"/>
    <cellStyle name="SAPBEXHLevel0 4 2 3 5" xfId="19281" xr:uid="{83B8E37B-8C07-499B-99A1-4477215DA4A8}"/>
    <cellStyle name="SAPBEXHLevel0 4 2 3 6" xfId="23129" xr:uid="{B6CFFA08-A1D0-45C6-8EB4-54F2E47BAF83}"/>
    <cellStyle name="SAPBEXHLevel0 4 2 3 7" xfId="26782" xr:uid="{24A11487-8A48-48E5-AB05-C3AACF9894B6}"/>
    <cellStyle name="SAPBEXHLevel0 4 2 3 8" xfId="30240" xr:uid="{329042E8-D2D7-47BD-8D1A-0626B2E5A016}"/>
    <cellStyle name="SAPBEXHLevel0 4 2 4" xfId="1873" xr:uid="{6E1CE621-5E17-47A1-9821-495F05194711}"/>
    <cellStyle name="SAPBEXHLevel0 4 2 4 2" xfId="8133" xr:uid="{41FB69D7-F113-4165-91F1-57E99FAB6E5C}"/>
    <cellStyle name="SAPBEXHLevel0 4 2 4 3" xfId="14666" xr:uid="{CA5679A2-BF78-4A29-9F06-9E3E0C422291}"/>
    <cellStyle name="SAPBEXHLevel0 4 2 4 4" xfId="12796" xr:uid="{7D2A6B35-FF93-428F-BBC2-025A3C4F578C}"/>
    <cellStyle name="SAPBEXHLevel0 4 2 4 5" xfId="20439" xr:uid="{19A36DCA-3259-46E9-9ABA-CDE0216F8A00}"/>
    <cellStyle name="SAPBEXHLevel0 4 2 4 6" xfId="11641" xr:uid="{D72719B0-C151-4C2B-BF0D-314346BD7582}"/>
    <cellStyle name="SAPBEXHLevel0 4 2 4 7" xfId="26911" xr:uid="{A356BF1E-C9A5-4D2D-AF42-63FFFF4C5CDE}"/>
    <cellStyle name="SAPBEXHLevel0 4 2 4 8" xfId="27277" xr:uid="{1D76D717-8EF9-4E34-B7B4-F5A5C0BDE5AA}"/>
    <cellStyle name="SAPBEXHLevel0 4 2 5" xfId="2260" xr:uid="{0198F95A-E0BE-4205-8C2D-97E290130323}"/>
    <cellStyle name="SAPBEXHLevel0 4 2 5 2" xfId="11262" xr:uid="{287E2C1E-FBF6-479E-AF30-1CFD07061B0D}"/>
    <cellStyle name="SAPBEXHLevel0 4 2 5 3" xfId="16386" xr:uid="{98AAFF57-9726-4B99-B956-72585969C55E}"/>
    <cellStyle name="SAPBEXHLevel0 4 2 5 4" xfId="14893" xr:uid="{27030240-06BC-4F29-899E-F8F1278C3309}"/>
    <cellStyle name="SAPBEXHLevel0 4 2 5 5" xfId="13742" xr:uid="{1AFA7CA4-71E5-4536-BA13-FEBC948BCF18}"/>
    <cellStyle name="SAPBEXHLevel0 4 2 5 6" xfId="9727" xr:uid="{A5706644-0F16-4C15-A57D-1A373CB38F9B}"/>
    <cellStyle name="SAPBEXHLevel0 4 2 5 7" xfId="7688" xr:uid="{DDC8EF7E-0DFA-4478-93B5-79A74A8C0C2E}"/>
    <cellStyle name="SAPBEXHLevel0 4 2 5 8" xfId="19852" xr:uid="{99FAA6F8-FCD0-4A26-A52C-D74BD51178CF}"/>
    <cellStyle name="SAPBEXHLevel0 4 2 6" xfId="4395" xr:uid="{11A3CE75-DAC2-4CF9-BE83-5E0A5C169E40}"/>
    <cellStyle name="SAPBEXHLevel0 4 2 6 2" xfId="6824" xr:uid="{EC56CA40-54EA-446E-A346-F956B0AA7DCF}"/>
    <cellStyle name="SAPBEXHLevel0 4 2 6 3" xfId="9468" xr:uid="{CDC413D5-D227-459C-AA49-2B58FD132592}"/>
    <cellStyle name="SAPBEXHLevel0 4 2 6 4" xfId="18742" xr:uid="{116C65E2-89BE-463C-8D70-F7937D411D50}"/>
    <cellStyle name="SAPBEXHLevel0 4 2 6 5" xfId="22494" xr:uid="{F4D0CB0C-1B04-490E-96EE-9F4A45011EFC}"/>
    <cellStyle name="SAPBEXHLevel0 4 2 6 6" xfId="26160" xr:uid="{6B5FBB2A-E325-4377-A6D9-20C55604BFB3}"/>
    <cellStyle name="SAPBEXHLevel0 4 2 6 7" xfId="29691" xr:uid="{700A7945-2B61-4334-B695-651BCFD63660}"/>
    <cellStyle name="SAPBEXHLevel0 4 2 6 8" xfId="32953" xr:uid="{045E9CE1-978D-4783-9BB7-D5890315EAB2}"/>
    <cellStyle name="SAPBEXHLevel0 4 2 7" xfId="4368" xr:uid="{C6A2CC67-D42D-4D59-8E25-168F3814BCBB}"/>
    <cellStyle name="SAPBEXHLevel0 4 2 7 2" xfId="13155" xr:uid="{3962BD55-4C22-460D-9A5B-00CE96D62EE9}"/>
    <cellStyle name="SAPBEXHLevel0 4 2 7 3" xfId="11741" xr:uid="{A15C3C65-1C6B-4BC1-AE0A-793649ACB485}"/>
    <cellStyle name="SAPBEXHLevel0 4 2 7 4" xfId="18715" xr:uid="{E8EB3E57-3621-4FAB-87EB-8F45D0DAD122}"/>
    <cellStyle name="SAPBEXHLevel0 4 2 7 5" xfId="22467" xr:uid="{CFA16B06-59C1-4524-8B54-17774C496797}"/>
    <cellStyle name="SAPBEXHLevel0 4 2 7 6" xfId="26133" xr:uid="{CC3DB3AA-5325-40C7-8946-D57C330A97FD}"/>
    <cellStyle name="SAPBEXHLevel0 4 2 7 7" xfId="29664" xr:uid="{3D950800-C24E-4B7E-8321-A68146E05C56}"/>
    <cellStyle name="SAPBEXHLevel0 4 2 7 8" xfId="32926" xr:uid="{2497698C-7463-4457-A30F-3C80505807CF}"/>
    <cellStyle name="SAPBEXHLevel0 4 2 8" xfId="4844" xr:uid="{04A332C8-97A7-4F65-AB58-32A9FBBF9374}"/>
    <cellStyle name="SAPBEXHLevel0 4 2 8 2" xfId="12201" xr:uid="{509BC3FA-0107-4827-95B9-688991C646A9}"/>
    <cellStyle name="SAPBEXHLevel0 4 2 8 3" xfId="16827" xr:uid="{923724B9-F8D1-4799-87E5-AD0A16AF2ACF}"/>
    <cellStyle name="SAPBEXHLevel0 4 2 8 4" xfId="19191" xr:uid="{7F1DCE27-1FB3-410A-9701-7D97A8ED9EE8}"/>
    <cellStyle name="SAPBEXHLevel0 4 2 8 5" xfId="22942" xr:uid="{F103A8EF-1336-4AE2-9824-886D883F2294}"/>
    <cellStyle name="SAPBEXHLevel0 4 2 8 6" xfId="26608" xr:uid="{426469C5-A209-468D-A94D-68E0929FD2E2}"/>
    <cellStyle name="SAPBEXHLevel0 4 2 8 7" xfId="30140" xr:uid="{C6EA7ED4-3569-4C59-B480-4CD762DF84B7}"/>
    <cellStyle name="SAPBEXHLevel0 4 2 8 8" xfId="33397" xr:uid="{EBE3D0E8-23B8-4153-8A09-6AF7C9101D6B}"/>
    <cellStyle name="SAPBEXHLevel0 4 2 9" xfId="11177" xr:uid="{75DD6DF9-7698-4929-AF28-B05AA3D84A91}"/>
    <cellStyle name="SAPBEXHLevel0 4 3" xfId="1691" xr:uid="{7F53DB96-0F8E-47A5-929B-E7E3CB697F2C}"/>
    <cellStyle name="SAPBEXHLevel0 4 3 10" xfId="14196" xr:uid="{23C2D1AD-E1BE-4028-972E-024EB4440774}"/>
    <cellStyle name="SAPBEXHLevel0 4 3 11" xfId="8794" xr:uid="{E076AA0E-B5B9-49DD-B397-CE3A00A41576}"/>
    <cellStyle name="SAPBEXHLevel0 4 3 12" xfId="15415" xr:uid="{0D49591E-6629-4991-B583-797B8FCBAEEE}"/>
    <cellStyle name="SAPBEXHLevel0 4 3 13" xfId="27741" xr:uid="{32DDAD40-BA42-4292-8272-5732A637D56C}"/>
    <cellStyle name="SAPBEXHLevel0 4 3 14" xfId="30891" xr:uid="{7B09C069-5E10-4658-AE1E-49C68D48966A}"/>
    <cellStyle name="SAPBEXHLevel0 4 3 2" xfId="2934" xr:uid="{02EB81E6-A49A-4E47-BE80-6A514D91360F}"/>
    <cellStyle name="SAPBEXHLevel0 4 3 2 2" xfId="10560" xr:uid="{5B23CA5A-7B2C-4DA0-953A-C3FECD25CCA4}"/>
    <cellStyle name="SAPBEXHLevel0 4 3 2 3" xfId="16617" xr:uid="{95C48155-15E4-44A5-8A1D-9D96C1CA2221}"/>
    <cellStyle name="SAPBEXHLevel0 4 3 2 4" xfId="17282" xr:uid="{72114D15-423D-460D-859F-06C9D8B60937}"/>
    <cellStyle name="SAPBEXHLevel0 4 3 2 5" xfId="21040" xr:uid="{403ABC3B-9998-4F13-97EB-C2E42BA866CD}"/>
    <cellStyle name="SAPBEXHLevel0 4 3 2 6" xfId="24701" xr:uid="{F96C5816-2263-44F3-B8F0-E3FF68DE5AC6}"/>
    <cellStyle name="SAPBEXHLevel0 4 3 2 7" xfId="28230" xr:uid="{E558F271-3596-454E-B6C4-BC29BFB70D85}"/>
    <cellStyle name="SAPBEXHLevel0 4 3 2 8" xfId="31516" xr:uid="{A57B8905-81B8-4CAB-9A5E-88D73442B741}"/>
    <cellStyle name="SAPBEXHLevel0 4 3 3" xfId="3440" xr:uid="{8F53C5D5-3267-47C8-9C71-8F9B1E2A2602}"/>
    <cellStyle name="SAPBEXHLevel0 4 3 3 2" xfId="9339" xr:uid="{B9E8146F-B3C1-425D-9141-8E769EC742F6}"/>
    <cellStyle name="SAPBEXHLevel0 4 3 3 3" xfId="15032" xr:uid="{C46A5FA0-9132-4E2D-8E9A-A98092E6187C}"/>
    <cellStyle name="SAPBEXHLevel0 4 3 3 4" xfId="17787" xr:uid="{6F052FAC-C4A7-45AC-8520-850F165CE91F}"/>
    <cellStyle name="SAPBEXHLevel0 4 3 3 5" xfId="21543" xr:uid="{B5C66ABD-B70F-42A4-A5E7-CA2808A93732}"/>
    <cellStyle name="SAPBEXHLevel0 4 3 3 6" xfId="25205" xr:uid="{EF6C7F29-C40E-49FA-912D-FA88D72C605B}"/>
    <cellStyle name="SAPBEXHLevel0 4 3 3 7" xfId="28736" xr:uid="{4D202308-FF81-4D4A-8668-A84793457186}"/>
    <cellStyle name="SAPBEXHLevel0 4 3 3 8" xfId="32015" xr:uid="{9833B307-BCDB-44E4-B702-93ED106C7835}"/>
    <cellStyle name="SAPBEXHLevel0 4 3 4" xfId="3688" xr:uid="{1E05FF4B-1CFA-41C1-8481-FC7E52FB1F20}"/>
    <cellStyle name="SAPBEXHLevel0 4 3 4 2" xfId="8730" xr:uid="{BC63CB5A-963E-4E91-BCAB-51C5E199D567}"/>
    <cellStyle name="SAPBEXHLevel0 4 3 4 3" xfId="13663" xr:uid="{12AC5ECA-C0AB-45A0-9C9E-0A347FB1EAF9}"/>
    <cellStyle name="SAPBEXHLevel0 4 3 4 4" xfId="18035" xr:uid="{638FFEB6-F4DD-4629-8855-C2951C0E6034}"/>
    <cellStyle name="SAPBEXHLevel0 4 3 4 5" xfId="21791" xr:uid="{1F0DD8A7-35A5-4093-B01C-E7435ED0290C}"/>
    <cellStyle name="SAPBEXHLevel0 4 3 4 6" xfId="25453" xr:uid="{D113CE34-C4C6-40DB-B571-F88DC603B8F4}"/>
    <cellStyle name="SAPBEXHLevel0 4 3 4 7" xfId="28984" xr:uid="{D92D44B0-9450-4B4D-B021-A8F178928230}"/>
    <cellStyle name="SAPBEXHLevel0 4 3 4 8" xfId="32261" xr:uid="{0A74238F-E5C9-4649-886E-8B5E670CD2B3}"/>
    <cellStyle name="SAPBEXHLevel0 4 3 5" xfId="4339" xr:uid="{9E80D4CA-4306-44CB-95BB-04F6F65EEA2C}"/>
    <cellStyle name="SAPBEXHLevel0 4 3 5 2" xfId="12631" xr:uid="{4C007BAF-6CB6-4AB8-9C55-B88E5EEE3944}"/>
    <cellStyle name="SAPBEXHLevel0 4 3 5 3" xfId="8662" xr:uid="{E35D97BC-9E0E-4628-BD02-F386FA720886}"/>
    <cellStyle name="SAPBEXHLevel0 4 3 5 4" xfId="18686" xr:uid="{9B075B66-956F-49A1-8B6E-0F44AC563B31}"/>
    <cellStyle name="SAPBEXHLevel0 4 3 5 5" xfId="22438" xr:uid="{AB21B1A1-E87E-469C-8621-04B6089809D2}"/>
    <cellStyle name="SAPBEXHLevel0 4 3 5 6" xfId="26104" xr:uid="{ED0BA136-2556-4430-BAD2-DA5CC34E18AF}"/>
    <cellStyle name="SAPBEXHLevel0 4 3 5 7" xfId="29635" xr:uid="{4A186765-C6B8-466F-B30D-05734F63FCB2}"/>
    <cellStyle name="SAPBEXHLevel0 4 3 5 8" xfId="32898" xr:uid="{F45203BB-3541-4346-AE4C-6D333472A4E9}"/>
    <cellStyle name="SAPBEXHLevel0 4 3 6" xfId="3659" xr:uid="{2875E8C6-1D38-481D-BD4B-2FCEB31968BF}"/>
    <cellStyle name="SAPBEXHLevel0 4 3 6 2" xfId="11448" xr:uid="{B7472A16-6AE4-4A0E-952B-4147F57069E2}"/>
    <cellStyle name="SAPBEXHLevel0 4 3 6 3" xfId="16217" xr:uid="{444EF2BD-F3C0-435B-AF0D-2B882820DE21}"/>
    <cellStyle name="SAPBEXHLevel0 4 3 6 4" xfId="18006" xr:uid="{E7948110-C082-453C-850B-02C8A0347F3A}"/>
    <cellStyle name="SAPBEXHLevel0 4 3 6 5" xfId="21762" xr:uid="{DA778FC4-F434-4676-B0EB-17BCA9C10C08}"/>
    <cellStyle name="SAPBEXHLevel0 4 3 6 6" xfId="25424" xr:uid="{BA796C35-71B0-49E5-804A-0FAA6948E648}"/>
    <cellStyle name="SAPBEXHLevel0 4 3 6 7" xfId="28955" xr:uid="{468C79D1-C26F-4715-BCC8-86800D86F27F}"/>
    <cellStyle name="SAPBEXHLevel0 4 3 6 8" xfId="32232" xr:uid="{BD44AB75-714A-4B52-9990-DE4DF3480B16}"/>
    <cellStyle name="SAPBEXHLevel0 4 3 7" xfId="4439" xr:uid="{65A1B942-F590-44E6-809F-61778496064B}"/>
    <cellStyle name="SAPBEXHLevel0 4 3 7 2" xfId="12575" xr:uid="{6F4B301E-E813-436F-BCCD-0C9588539252}"/>
    <cellStyle name="SAPBEXHLevel0 4 3 7 3" xfId="15732" xr:uid="{C1393498-1984-42AB-A3F9-BF7287B40404}"/>
    <cellStyle name="SAPBEXHLevel0 4 3 7 4" xfId="18786" xr:uid="{C203EDB7-5ECA-4544-9416-0F9E843DFB68}"/>
    <cellStyle name="SAPBEXHLevel0 4 3 7 5" xfId="22538" xr:uid="{24B07D3A-8AE0-4817-A9B6-632AF460708D}"/>
    <cellStyle name="SAPBEXHLevel0 4 3 7 6" xfId="26203" xr:uid="{A2FD5D8A-50F9-475C-A9D9-CA6D331C3E14}"/>
    <cellStyle name="SAPBEXHLevel0 4 3 7 7" xfId="29735" xr:uid="{56BF6DD7-297A-4AF7-B316-6D8B02C7AEDE}"/>
    <cellStyle name="SAPBEXHLevel0 4 3 7 8" xfId="32997" xr:uid="{5CE39497-6D95-4258-8CFA-26484746B7F4}"/>
    <cellStyle name="SAPBEXHLevel0 4 3 8" xfId="11006" xr:uid="{AD22FF80-114E-4234-8EAE-68FB67754AA8}"/>
    <cellStyle name="SAPBEXHLevel0 4 3 9" xfId="17044" xr:uid="{4FDC627B-FAF1-42CF-8CD4-984CBD1C4FE7}"/>
    <cellStyle name="SAPBEXHLevel0 4 4" xfId="2481" xr:uid="{D2987F80-4361-41B4-931A-65E42D66C5BC}"/>
    <cellStyle name="SAPBEXHLevel0 4 4 2" xfId="8972" xr:uid="{96172FB0-D4D0-4014-AC5E-0FDDC73A8746}"/>
    <cellStyle name="SAPBEXHLevel0 4 4 3" xfId="7113" xr:uid="{F5518C28-3A9A-4498-8506-D57971922F9A}"/>
    <cellStyle name="SAPBEXHLevel0 4 4 4" xfId="11450" xr:uid="{468CEB80-D0EF-4363-ABB9-7A2FC3F43691}"/>
    <cellStyle name="SAPBEXHLevel0 4 4 5" xfId="19369" xr:uid="{5B81F277-AF35-421B-8F3B-7390435D8E27}"/>
    <cellStyle name="SAPBEXHLevel0 4 4 6" xfId="24206" xr:uid="{EBB66A42-E7A8-48AA-B561-3F102DFBE516}"/>
    <cellStyle name="SAPBEXHLevel0 4 4 7" xfId="24104" xr:uid="{B7E490AA-52E5-4E00-A0FD-D9AEB1E6782E}"/>
    <cellStyle name="SAPBEXHLevel0 4 4 8" xfId="30241" xr:uid="{3FA4A1CE-6716-437C-8FE5-F1D9A58E582C}"/>
    <cellStyle name="SAPBEXHLevel0 4 5" xfId="2103" xr:uid="{8BDABF59-2BB7-46CE-98E7-9C25A6BA692B}"/>
    <cellStyle name="SAPBEXHLevel0 4 5 2" xfId="8910" xr:uid="{644860EE-7736-4C97-AD1E-3F6BDE55F5FE}"/>
    <cellStyle name="SAPBEXHLevel0 4 5 3" xfId="14876" xr:uid="{CB6FED2B-E6DB-4839-9E63-0661E44FE4EC}"/>
    <cellStyle name="SAPBEXHLevel0 4 5 4" xfId="13559" xr:uid="{E556FFAE-7644-4522-9D11-1AC0FBC7715B}"/>
    <cellStyle name="SAPBEXHLevel0 4 5 5" xfId="19465" xr:uid="{6D5D5E84-21D6-4428-AA40-1E41C445D554}"/>
    <cellStyle name="SAPBEXHLevel0 4 5 6" xfId="20039" xr:uid="{1A926B69-2518-49F3-A6EF-62EB575075CB}"/>
    <cellStyle name="SAPBEXHLevel0 4 5 7" xfId="14465" xr:uid="{CC12F998-8A67-4759-BDBD-2843E5D6F516}"/>
    <cellStyle name="SAPBEXHLevel0 4 5 8" xfId="23635" xr:uid="{EA15AF03-7DFA-4CAC-B547-705D907391E1}"/>
    <cellStyle name="SAPBEXHLevel0 4 6" xfId="2565" xr:uid="{21EE5121-5C1D-4F2C-B81E-8B2197F92576}"/>
    <cellStyle name="SAPBEXHLevel0 4 6 2" xfId="10642" xr:uid="{E2FD9D6F-E5C4-4C69-B164-B5D81E529438}"/>
    <cellStyle name="SAPBEXHLevel0 4 6 3" xfId="9720" xr:uid="{C30DF9D3-C912-4BDD-9FD6-53C5575B5F9B}"/>
    <cellStyle name="SAPBEXHLevel0 4 6 4" xfId="11857" xr:uid="{BE787DB1-09BE-420B-9849-46882EFDDC3D}"/>
    <cellStyle name="SAPBEXHLevel0 4 6 5" xfId="19303" xr:uid="{317F1317-3ABC-4260-A4EF-73A96DEAA7D3}"/>
    <cellStyle name="SAPBEXHLevel0 4 6 6" xfId="23068" xr:uid="{2BD584A2-F5A4-4FAA-975A-0D5B3BD5CC75}"/>
    <cellStyle name="SAPBEXHLevel0 4 6 7" xfId="22827" xr:uid="{373240F2-20EA-40A3-A55C-357876BB8800}"/>
    <cellStyle name="SAPBEXHLevel0 4 6 8" xfId="31153" xr:uid="{B22B223D-2297-4AA0-A286-AC1F7C0D9269}"/>
    <cellStyle name="SAPBEXHLevel0 4 7" xfId="4150" xr:uid="{A9884503-E85F-4B3C-A884-E76F81E0BE10}"/>
    <cellStyle name="SAPBEXHLevel0 4 7 2" xfId="7043" xr:uid="{2D473B37-187B-40C8-AAE4-67707946EF73}"/>
    <cellStyle name="SAPBEXHLevel0 4 7 3" xfId="15239" xr:uid="{F5D6F812-C45F-446B-B1D0-6EA6808B6C14}"/>
    <cellStyle name="SAPBEXHLevel0 4 7 4" xfId="18497" xr:uid="{914A44DE-E28B-4473-BA4E-38C3878D96FF}"/>
    <cellStyle name="SAPBEXHLevel0 4 7 5" xfId="22250" xr:uid="{CA24C11C-BB6B-4395-B6F0-4E49F7BC623B}"/>
    <cellStyle name="SAPBEXHLevel0 4 7 6" xfId="25915" xr:uid="{73723CEC-489A-42E4-AA40-2448ABD07294}"/>
    <cellStyle name="SAPBEXHLevel0 4 7 7" xfId="29446" xr:uid="{B94E4A82-70B4-4659-92DA-C3B3FCF7EEFD}"/>
    <cellStyle name="SAPBEXHLevel0 4 7 8" xfId="32712" xr:uid="{32650B4E-0EAA-4E03-AB5E-7883863C0708}"/>
    <cellStyle name="SAPBEXHLevel0 4 8" xfId="3768" xr:uid="{FEE5B0B0-A851-44FC-88CC-ACFFDCBC59F1}"/>
    <cellStyle name="SAPBEXHLevel0 4 8 2" xfId="7010" xr:uid="{379FAD07-EBAF-4D9E-ACD7-9D7C1789E64B}"/>
    <cellStyle name="SAPBEXHLevel0 4 8 3" xfId="14140" xr:uid="{BC3067F8-46B7-4DA0-9BEE-5A482196AD13}"/>
    <cellStyle name="SAPBEXHLevel0 4 8 4" xfId="18115" xr:uid="{95218893-5199-442B-8E8F-D7EA85D7BA82}"/>
    <cellStyle name="SAPBEXHLevel0 4 8 5" xfId="21869" xr:uid="{E9845CFA-2829-4C7D-84A2-D2389574F406}"/>
    <cellStyle name="SAPBEXHLevel0 4 8 6" xfId="25533" xr:uid="{F8185E14-219F-4744-A7AC-D8E023029D23}"/>
    <cellStyle name="SAPBEXHLevel0 4 8 7" xfId="29064" xr:uid="{CF85467A-D966-4AA1-AC1D-B6A45C00FD0B}"/>
    <cellStyle name="SAPBEXHLevel0 4 8 8" xfId="32339" xr:uid="{70D6350F-A1BF-4773-A8A7-35C067EF1FB0}"/>
    <cellStyle name="SAPBEXHLevel0 4 9" xfId="4845" xr:uid="{42CAFB51-AE82-475C-94E9-531834358181}"/>
    <cellStyle name="SAPBEXHLevel0 4 9 2" xfId="12200" xr:uid="{C7DA491B-6347-4B1F-B6E0-2CD3A00057C9}"/>
    <cellStyle name="SAPBEXHLevel0 4 9 3" xfId="15837" xr:uid="{B4DE9CBF-294A-4977-994A-58498442EF34}"/>
    <cellStyle name="SAPBEXHLevel0 4 9 4" xfId="19192" xr:uid="{9139BFCB-0DB9-4943-BAB5-284A89DA5C09}"/>
    <cellStyle name="SAPBEXHLevel0 4 9 5" xfId="22943" xr:uid="{76AB5F9A-948B-4051-BF92-09E777602628}"/>
    <cellStyle name="SAPBEXHLevel0 4 9 6" xfId="26609" xr:uid="{CF91A19B-8F5E-4E9A-A986-040EAB0B3AB9}"/>
    <cellStyle name="SAPBEXHLevel0 4 9 7" xfId="30141" xr:uid="{2A9A6044-31A5-41F4-9AA2-EA983542E920}"/>
    <cellStyle name="SAPBEXHLevel0 4 9 8" xfId="33398" xr:uid="{B921D44A-01E1-4051-83F9-74E81C18B14E}"/>
    <cellStyle name="SAPBEXHLevel0 5" xfId="1367" xr:uid="{8F3564D5-FF91-4AD0-B994-FD3A9F534ED5}"/>
    <cellStyle name="SAPBEXHLevel0 5 10" xfId="10517" xr:uid="{31D110CC-6385-4B6A-A81F-91CB10BEBED3}"/>
    <cellStyle name="SAPBEXHLevel0 5 11" xfId="9056" xr:uid="{9A705334-2B84-412D-9AFB-B5463D2513B0}"/>
    <cellStyle name="SAPBEXHLevel0 5 12" xfId="19642" xr:uid="{08DC4E29-4226-4607-9911-9BD5D5630E0F}"/>
    <cellStyle name="SAPBEXHLevel0 5 13" xfId="23400" xr:uid="{82CB7045-CEC7-4A27-BEA8-0995D45C9871}"/>
    <cellStyle name="SAPBEXHLevel0 5 14" xfId="19689" xr:uid="{1CE7A3BB-3362-4F84-A3B6-14CE735BF7F8}"/>
    <cellStyle name="SAPBEXHLevel0 5 15" xfId="23896" xr:uid="{CDA19BD3-C7D9-4A53-BEE2-AFE09C01333D}"/>
    <cellStyle name="SAPBEXHLevel0 5 2" xfId="1775" xr:uid="{0A08A787-B26B-4B80-BFFC-7C77755F7B4B}"/>
    <cellStyle name="SAPBEXHLevel0 5 2 10" xfId="9797" xr:uid="{20451CC1-F2BF-43A1-B1FC-63C7D0393933}"/>
    <cellStyle name="SAPBEXHLevel0 5 2 11" xfId="20472" xr:uid="{8D7D350C-5FEF-48A4-8603-5B07B516C14A}"/>
    <cellStyle name="SAPBEXHLevel0 5 2 12" xfId="24151" xr:uid="{656CA61F-AE1F-4ACA-A07F-35D663F3C7CA}"/>
    <cellStyle name="SAPBEXHLevel0 5 2 13" xfId="27711" xr:uid="{A7C7511A-9956-408D-B99F-DEBA6A85EFAF}"/>
    <cellStyle name="SAPBEXHLevel0 5 2 14" xfId="30435" xr:uid="{73B8D6FE-A059-4DFC-8169-A4BDC71A56FE}"/>
    <cellStyle name="SAPBEXHLevel0 5 2 2" xfId="3018" xr:uid="{200A7320-BFB1-452E-B04B-2C5E816F8651}"/>
    <cellStyle name="SAPBEXHLevel0 5 2 2 2" xfId="8412" xr:uid="{DBC57B1B-FFA4-4A14-A844-EF8FA483776B}"/>
    <cellStyle name="SAPBEXHLevel0 5 2 2 3" xfId="14728" xr:uid="{5DB042A7-43A1-47A3-87AC-60B1B95FAF2A}"/>
    <cellStyle name="SAPBEXHLevel0 5 2 2 4" xfId="17366" xr:uid="{D0D37CDA-B79B-43B1-BCAC-73A38F471E22}"/>
    <cellStyle name="SAPBEXHLevel0 5 2 2 5" xfId="21124" xr:uid="{15D4694B-01CF-45FB-AFB8-B087C5336DC4}"/>
    <cellStyle name="SAPBEXHLevel0 5 2 2 6" xfId="24785" xr:uid="{17830EB2-1EDA-4F92-BB67-C20846D2034B}"/>
    <cellStyle name="SAPBEXHLevel0 5 2 2 7" xfId="28314" xr:uid="{735F72BA-0BCF-4058-A6EB-E7DB1BA99379}"/>
    <cellStyle name="SAPBEXHLevel0 5 2 2 8" xfId="31600" xr:uid="{241A42EE-467D-457B-8CAF-D2726F6C5D03}"/>
    <cellStyle name="SAPBEXHLevel0 5 2 3" xfId="3524" xr:uid="{D320FEA5-AED2-4FB1-8D6D-7F7F5DD34383}"/>
    <cellStyle name="SAPBEXHLevel0 5 2 3 2" xfId="8234" xr:uid="{2BB283B9-EC39-43CA-BAF6-C7AF4FDD9C3E}"/>
    <cellStyle name="SAPBEXHLevel0 5 2 3 3" xfId="10109" xr:uid="{E82061C6-5BEF-478F-9778-BCDC6AC67058}"/>
    <cellStyle name="SAPBEXHLevel0 5 2 3 4" xfId="17871" xr:uid="{6C278E10-5521-4C5C-9186-160DAD5D9476}"/>
    <cellStyle name="SAPBEXHLevel0 5 2 3 5" xfId="21627" xr:uid="{3C5F91E2-C51D-47F6-A784-C02B099FE034}"/>
    <cellStyle name="SAPBEXHLevel0 5 2 3 6" xfId="25289" xr:uid="{EFC283DB-43FE-4181-8AC3-9D18EF7CA5DD}"/>
    <cellStyle name="SAPBEXHLevel0 5 2 3 7" xfId="28820" xr:uid="{61581223-CDB6-42C4-8F58-8CC52588420B}"/>
    <cellStyle name="SAPBEXHLevel0 5 2 3 8" xfId="32099" xr:uid="{23AD7DA6-7180-4BEB-868E-6C71EAE4D87E}"/>
    <cellStyle name="SAPBEXHLevel0 5 2 4" xfId="2186" xr:uid="{1F2F597D-F70C-4C7C-A57E-DF65B36BC803}"/>
    <cellStyle name="SAPBEXHLevel0 5 2 4 2" xfId="11492" xr:uid="{DFC3F3D8-9F0B-4BAE-B6A3-E0143F079049}"/>
    <cellStyle name="SAPBEXHLevel0 5 2 4 3" xfId="16173" xr:uid="{E1FDBF7B-4020-4A16-8E54-79FE01E1D17D}"/>
    <cellStyle name="SAPBEXHLevel0 5 2 4 4" xfId="14564" xr:uid="{4534D8F0-FB2B-4866-9E60-2E76E35AEA11}"/>
    <cellStyle name="SAPBEXHLevel0 5 2 4 5" xfId="14858" xr:uid="{F16C73C9-97A8-40D6-B3AA-7C2DDCCB8B83}"/>
    <cellStyle name="SAPBEXHLevel0 5 2 4 6" xfId="12864" xr:uid="{EA2B88C9-9729-4CC8-8E32-82DDAC41B6DA}"/>
    <cellStyle name="SAPBEXHLevel0 5 2 4 7" xfId="20571" xr:uid="{0B05C3A4-39A4-440D-9740-B65439DD2F74}"/>
    <cellStyle name="SAPBEXHLevel0 5 2 4 8" xfId="30385" xr:uid="{22B2EBB2-B401-45EA-9F3C-4FF6508BFD9E}"/>
    <cellStyle name="SAPBEXHLevel0 5 2 5" xfId="4023" xr:uid="{E5E63D3F-8A1C-45D2-8624-68328131E330}"/>
    <cellStyle name="SAPBEXHLevel0 5 2 5 2" xfId="11547" xr:uid="{D1E92BD6-B5BB-49DC-87AB-5AB3EB266456}"/>
    <cellStyle name="SAPBEXHLevel0 5 2 5 3" xfId="16119" xr:uid="{BA21126B-A801-42F9-A069-4BE5531241C3}"/>
    <cellStyle name="SAPBEXHLevel0 5 2 5 4" xfId="18370" xr:uid="{8536D885-ED4B-42CC-8C76-A63A904F2B93}"/>
    <cellStyle name="SAPBEXHLevel0 5 2 5 5" xfId="22123" xr:uid="{6F00C181-DCC5-4E08-9239-76790502E81E}"/>
    <cellStyle name="SAPBEXHLevel0 5 2 5 6" xfId="25788" xr:uid="{AE0D122F-8C38-4F49-9CF6-097CE8316EF3}"/>
    <cellStyle name="SAPBEXHLevel0 5 2 5 7" xfId="29319" xr:uid="{FD9D05A1-1CF7-46BD-A070-1913EAC8F844}"/>
    <cellStyle name="SAPBEXHLevel0 5 2 5 8" xfId="32586" xr:uid="{8E8568A1-F3BB-4BB4-B45C-835A50DCBA7A}"/>
    <cellStyle name="SAPBEXHLevel0 5 2 6" xfId="2314" xr:uid="{14BBB77E-FD48-4772-9B82-B43EC44C0948}"/>
    <cellStyle name="SAPBEXHLevel0 5 2 6 2" xfId="8854" xr:uid="{C9D4B2B4-DD88-4792-8336-7D92FD8A83C3}"/>
    <cellStyle name="SAPBEXHLevel0 5 2 6 3" xfId="11998" xr:uid="{D34CBA2E-CAC4-4077-961D-02EE81AABF1A}"/>
    <cellStyle name="SAPBEXHLevel0 5 2 6 4" xfId="13566" xr:uid="{B822D273-3A28-482F-80A8-D7E30D293306}"/>
    <cellStyle name="SAPBEXHLevel0 5 2 6 5" xfId="19435" xr:uid="{74E9A4F8-7F26-4C89-870E-A267DABD9F14}"/>
    <cellStyle name="SAPBEXHLevel0 5 2 6 6" xfId="20146" xr:uid="{EC97322E-E5B0-451C-AB71-C81703BE0A3E}"/>
    <cellStyle name="SAPBEXHLevel0 5 2 6 7" xfId="23880" xr:uid="{F3C80E22-517D-43B7-BE1C-23E336CA278B}"/>
    <cellStyle name="SAPBEXHLevel0 5 2 6 8" xfId="27430" xr:uid="{0B1B913E-3AC3-4112-BB00-6086D827E03A}"/>
    <cellStyle name="SAPBEXHLevel0 5 2 7" xfId="4867" xr:uid="{5F1D3A3A-972A-4CC3-A2E3-FB59B77D23BA}"/>
    <cellStyle name="SAPBEXHLevel0 5 2 7 2" xfId="12178" xr:uid="{861B73FF-9F04-45BB-9274-B83633182913}"/>
    <cellStyle name="SAPBEXHLevel0 5 2 7 3" xfId="15844" xr:uid="{90A77D1E-E540-4B7D-A4C6-2DFB2EF06827}"/>
    <cellStyle name="SAPBEXHLevel0 5 2 7 4" xfId="19214" xr:uid="{F8A97CBD-E24D-4F60-86CE-905397D13456}"/>
    <cellStyle name="SAPBEXHLevel0 5 2 7 5" xfId="22965" xr:uid="{B8D83002-97FD-4826-BCE7-40BDBBD84E7A}"/>
    <cellStyle name="SAPBEXHLevel0 5 2 7 6" xfId="26631" xr:uid="{1E4346AD-00E7-43DE-A7F9-7BA59348AF47}"/>
    <cellStyle name="SAPBEXHLevel0 5 2 7 7" xfId="30163" xr:uid="{C77571C2-F5E4-4FD4-A8E7-64A2133F320F}"/>
    <cellStyle name="SAPBEXHLevel0 5 2 7 8" xfId="33419" xr:uid="{D1123287-3CB4-4782-B3B8-F4A6C6F85734}"/>
    <cellStyle name="SAPBEXHLevel0 5 2 8" xfId="10881" xr:uid="{455DE34C-1317-4255-B1E9-AD5F4EF2A079}"/>
    <cellStyle name="SAPBEXHLevel0 5 2 9" xfId="13246" xr:uid="{D97E6228-6BF6-43D9-A57E-0D1A48098301}"/>
    <cellStyle name="SAPBEXHLevel0 5 3" xfId="2630" xr:uid="{E93BE7F1-333C-4D40-BC62-8489B28076BA}"/>
    <cellStyle name="SAPBEXHLevel0 5 3 2" xfId="8125" xr:uid="{03B6C789-9068-463D-9133-36CAE7CEC6E7}"/>
    <cellStyle name="SAPBEXHLevel0 5 3 3" xfId="16706" xr:uid="{68245096-8D6D-47AD-8E9E-0F684C1B7D11}"/>
    <cellStyle name="SAPBEXHLevel0 5 3 4" xfId="8104" xr:uid="{66DDEA3A-AD63-490C-8E60-389F0C38A7B3}"/>
    <cellStyle name="SAPBEXHLevel0 5 3 5" xfId="20737" xr:uid="{34554C83-661A-4462-9F28-A068FACD8ADD}"/>
    <cellStyle name="SAPBEXHLevel0 5 3 6" xfId="24397" xr:uid="{20F7BC98-E280-4680-90F4-8C7C991FEE1F}"/>
    <cellStyle name="SAPBEXHLevel0 5 3 7" xfId="27926" xr:uid="{E2E0FC2C-3551-46B4-B29F-9AD2E815C425}"/>
    <cellStyle name="SAPBEXHLevel0 5 3 8" xfId="31216" xr:uid="{CD2BB72B-AD4D-4DA0-9F70-3756E6B960F6}"/>
    <cellStyle name="SAPBEXHLevel0 5 4" xfId="3137" xr:uid="{7944C108-468E-4351-854F-1635DC570CEE}"/>
    <cellStyle name="SAPBEXHLevel0 5 4 2" xfId="10822" xr:uid="{0017ABC6-CD46-455F-902D-EA605E48BC0A}"/>
    <cellStyle name="SAPBEXHLevel0 5 4 3" xfId="9484" xr:uid="{67F1FC39-992E-4626-934A-4B45D769B8FF}"/>
    <cellStyle name="SAPBEXHLevel0 5 4 4" xfId="17484" xr:uid="{E0244EFF-F92F-41A4-92ED-8DF04C72593C}"/>
    <cellStyle name="SAPBEXHLevel0 5 4 5" xfId="21240" xr:uid="{081B5B69-8EC1-450C-BBF8-C1486E192239}"/>
    <cellStyle name="SAPBEXHLevel0 5 4 6" xfId="24902" xr:uid="{14BEBAC7-5094-43A9-93B3-9F1EF5AEA465}"/>
    <cellStyle name="SAPBEXHLevel0 5 4 7" xfId="28433" xr:uid="{2657B176-8403-4304-9611-1823E7752E03}"/>
    <cellStyle name="SAPBEXHLevel0 5 4 8" xfId="31715" xr:uid="{339803E8-FD55-4BA7-ACC5-C51A88F1CC71}"/>
    <cellStyle name="SAPBEXHLevel0 5 5" xfId="3625" xr:uid="{E4C515B6-9B02-4EBF-A674-7EB106BDA97F}"/>
    <cellStyle name="SAPBEXHLevel0 5 5 2" xfId="8117" xr:uid="{E751E0FC-FA91-4033-8184-3547FF46575B}"/>
    <cellStyle name="SAPBEXHLevel0 5 5 3" xfId="16707" xr:uid="{02BD5F84-6D55-4493-8F95-C19C28C35974}"/>
    <cellStyle name="SAPBEXHLevel0 5 5 4" xfId="17972" xr:uid="{BB277460-D09F-4512-B89D-E9B5700B6A08}"/>
    <cellStyle name="SAPBEXHLevel0 5 5 5" xfId="21728" xr:uid="{9A954512-5AA7-49B9-8EB0-9CCA876DE314}"/>
    <cellStyle name="SAPBEXHLevel0 5 5 6" xfId="25390" xr:uid="{2E41436F-5AE3-4BBC-B1E4-0EFE5511A09D}"/>
    <cellStyle name="SAPBEXHLevel0 5 5 7" xfId="28921" xr:uid="{11DEEBC4-03AC-4430-B567-8B5F28D77A36}"/>
    <cellStyle name="SAPBEXHLevel0 5 5 8" xfId="32198" xr:uid="{3E654D41-CB5E-42FC-8FD0-7A8B8995C300}"/>
    <cellStyle name="SAPBEXHLevel0 5 6" xfId="4161" xr:uid="{150FB99E-D337-4635-BB76-073B845A8C8D}"/>
    <cellStyle name="SAPBEXHLevel0 5 6 2" xfId="7072" xr:uid="{A51B87A3-C8E3-455E-BFA4-9788E986CF82}"/>
    <cellStyle name="SAPBEXHLevel0 5 6 3" xfId="7400" xr:uid="{390E6017-5F0B-485A-9BB5-D966D551DD06}"/>
    <cellStyle name="SAPBEXHLevel0 5 6 4" xfId="18508" xr:uid="{88300AB9-C124-42C5-B477-7E9764452390}"/>
    <cellStyle name="SAPBEXHLevel0 5 6 5" xfId="22261" xr:uid="{4D910D19-2103-4B57-8433-14DE1FA1F419}"/>
    <cellStyle name="SAPBEXHLevel0 5 6 6" xfId="25926" xr:uid="{75A97CEE-0B68-4385-940B-05EFF78B145C}"/>
    <cellStyle name="SAPBEXHLevel0 5 6 7" xfId="29457" xr:uid="{D3A19243-B422-4A14-8E2E-AE385C692F63}"/>
    <cellStyle name="SAPBEXHLevel0 5 6 8" xfId="32723" xr:uid="{F750503A-5818-4760-B5A3-33BD8E39E4FB}"/>
    <cellStyle name="SAPBEXHLevel0 5 7" xfId="3787" xr:uid="{A8547108-F45A-466D-AC06-65D3AD04262C}"/>
    <cellStyle name="SAPBEXHLevel0 5 7 2" xfId="13012" xr:uid="{420226C8-B203-4BE5-9469-3B3DE41DBEF1}"/>
    <cellStyle name="SAPBEXHLevel0 5 7 3" xfId="15653" xr:uid="{77EE8FED-2ACB-4C79-B055-1AF28BC89D15}"/>
    <cellStyle name="SAPBEXHLevel0 5 7 4" xfId="18134" xr:uid="{7A3165E1-233C-4DBE-BCD9-BEBC43524208}"/>
    <cellStyle name="SAPBEXHLevel0 5 7 5" xfId="21887" xr:uid="{4EF800CB-8BAC-4B61-A68E-CB3677A6172F}"/>
    <cellStyle name="SAPBEXHLevel0 5 7 6" xfId="25552" xr:uid="{B365052D-BCF0-4634-B447-224FA36DD9D3}"/>
    <cellStyle name="SAPBEXHLevel0 5 7 7" xfId="29083" xr:uid="{23672709-4445-4028-850B-8DCD70C2C66E}"/>
    <cellStyle name="SAPBEXHLevel0 5 7 8" xfId="32356" xr:uid="{2F4E4422-E265-4660-9884-938126975E58}"/>
    <cellStyle name="SAPBEXHLevel0 5 8" xfId="4641" xr:uid="{B4451EBC-A8E9-4C37-8345-248228314B06}"/>
    <cellStyle name="SAPBEXHLevel0 5 8 2" xfId="12399" xr:uid="{6D524A01-A13B-4EF7-B02E-7FA0013A0730}"/>
    <cellStyle name="SAPBEXHLevel0 5 8 3" xfId="13730" xr:uid="{354F96BE-F166-443E-AFE4-35F608EACAB1}"/>
    <cellStyle name="SAPBEXHLevel0 5 8 4" xfId="18988" xr:uid="{0114C351-8498-424A-8D80-7FCD1FDDC87A}"/>
    <cellStyle name="SAPBEXHLevel0 5 8 5" xfId="22740" xr:uid="{18360A4B-E1F2-4FBE-BB0D-D544933B2BAF}"/>
    <cellStyle name="SAPBEXHLevel0 5 8 6" xfId="26405" xr:uid="{8582BEE7-AB3E-48EB-BBE7-38EB04F97AD0}"/>
    <cellStyle name="SAPBEXHLevel0 5 8 7" xfId="29937" xr:uid="{F93F7670-492C-477F-B86B-593F5CF93EA1}"/>
    <cellStyle name="SAPBEXHLevel0 5 8 8" xfId="33197" xr:uid="{0AC6A29E-CFFC-452B-B7D6-A4C43C9A3FA6}"/>
    <cellStyle name="SAPBEXHLevel0 5 9" xfId="10204" xr:uid="{58BCD5B8-B301-48C9-95BC-A1F2EFFD92FE}"/>
    <cellStyle name="SAPBEXHLevel0 6" xfId="1393" xr:uid="{45C646E5-DAEA-4722-AF4B-20807E31E3A4}"/>
    <cellStyle name="SAPBEXHLevel0 7" xfId="1452" xr:uid="{E1F5FA01-B40E-4BAB-B99C-ED15E087EAA9}"/>
    <cellStyle name="SAPBEXHLevel0 8" xfId="686" xr:uid="{BCFC3F53-D752-4DDE-BD9F-5A0B4265AD0E}"/>
    <cellStyle name="SAPBEXHLevel0 8 10" xfId="15538" xr:uid="{E8AE0E7F-786F-4B68-8826-EDE565B77320}"/>
    <cellStyle name="SAPBEXHLevel0 8 11" xfId="14715" xr:uid="{A68EC083-0DB8-4D22-AAE1-2FC6ABF0C5C4}"/>
    <cellStyle name="SAPBEXHLevel0 8 12" xfId="20182" xr:uid="{68039E2A-F50F-43D5-BC29-F366D93E350F}"/>
    <cellStyle name="SAPBEXHLevel0 8 13" xfId="23915" xr:uid="{55F47DEB-D084-4B41-AC0D-F29C3255B943}"/>
    <cellStyle name="SAPBEXHLevel0 8 14" xfId="27477" xr:uid="{D679D562-17FD-4EBE-B875-26B6CF441982}"/>
    <cellStyle name="SAPBEXHLevel0 8 15" xfId="8155" xr:uid="{4DD9C28B-6566-4E6E-877F-360C67D526ED}"/>
    <cellStyle name="SAPBEXHLevel0 8 2" xfId="1598" xr:uid="{B1F3247F-DE2F-4F8C-9F74-131508CFFB8D}"/>
    <cellStyle name="SAPBEXHLevel0 8 2 10" xfId="7723" xr:uid="{85A0016E-30E5-4811-BCA2-C92EC71E953F}"/>
    <cellStyle name="SAPBEXHLevel0 8 2 11" xfId="16511" xr:uid="{4952D913-D590-4AC8-8FC8-98DF7A8C4382}"/>
    <cellStyle name="SAPBEXHLevel0 8 2 12" xfId="19913" xr:uid="{606B7429-0B89-4356-B8C7-83CAFCE5519F}"/>
    <cellStyle name="SAPBEXHLevel0 8 2 13" xfId="26376" xr:uid="{A1F18666-F96E-4460-8418-F6ED2F85148D}"/>
    <cellStyle name="SAPBEXHLevel0 8 2 14" xfId="11506" xr:uid="{8D0DCD0C-B78D-4288-95A4-96D5925CAC39}"/>
    <cellStyle name="SAPBEXHLevel0 8 2 2" xfId="2841" xr:uid="{44DA3D28-564B-4B72-93FE-7782405609B7}"/>
    <cellStyle name="SAPBEXHLevel0 8 2 2 2" xfId="11075" xr:uid="{31C1C28C-2D8A-4CA4-8365-4DD91C87304B}"/>
    <cellStyle name="SAPBEXHLevel0 8 2 2 3" xfId="16515" xr:uid="{E5E83264-9C37-45DC-BF67-12B2CC145CDD}"/>
    <cellStyle name="SAPBEXHLevel0 8 2 2 4" xfId="17189" xr:uid="{0990CC83-3623-4C39-BCF4-05BDC8515786}"/>
    <cellStyle name="SAPBEXHLevel0 8 2 2 5" xfId="20947" xr:uid="{D8C65DFA-E840-4C06-BBFC-54714BC64E1B}"/>
    <cellStyle name="SAPBEXHLevel0 8 2 2 6" xfId="24608" xr:uid="{0130E5F5-6A43-423F-83BC-08EBC4B6BEB5}"/>
    <cellStyle name="SAPBEXHLevel0 8 2 2 7" xfId="28137" xr:uid="{CF62E711-CEB0-4EBA-BE7D-094931A87C02}"/>
    <cellStyle name="SAPBEXHLevel0 8 2 2 8" xfId="31423" xr:uid="{50BAB689-A9D4-4E16-9FA5-5A882F073902}"/>
    <cellStyle name="SAPBEXHLevel0 8 2 3" xfId="3347" xr:uid="{852674DB-FCD0-4D42-9D1D-ABC780C9D10C}"/>
    <cellStyle name="SAPBEXHLevel0 8 2 3 2" xfId="7454" xr:uid="{FDBDCDC9-4EC5-4768-B438-DC3F5C0F9902}"/>
    <cellStyle name="SAPBEXHLevel0 8 2 3 3" xfId="14122" xr:uid="{BD56CCE0-7127-4533-AFB7-61486D6D1573}"/>
    <cellStyle name="SAPBEXHLevel0 8 2 3 4" xfId="17694" xr:uid="{11C734A4-C328-4DF3-8724-B01AB797BC87}"/>
    <cellStyle name="SAPBEXHLevel0 8 2 3 5" xfId="21450" xr:uid="{D622AE2C-B501-4225-9714-E83506836D78}"/>
    <cellStyle name="SAPBEXHLevel0 8 2 3 6" xfId="25112" xr:uid="{1B044175-12B7-4EB8-880A-F63B38E1C9FE}"/>
    <cellStyle name="SAPBEXHLevel0 8 2 3 7" xfId="28643" xr:uid="{51B27AC3-14FC-425B-927B-C91F9FFDC3E4}"/>
    <cellStyle name="SAPBEXHLevel0 8 2 3 8" xfId="31922" xr:uid="{B8F6009F-FA99-4335-A90F-5EBF7685E79D}"/>
    <cellStyle name="SAPBEXHLevel0 8 2 4" xfId="3729" xr:uid="{18779B05-8E3D-4E31-A2F1-C48B071A9261}"/>
    <cellStyle name="SAPBEXHLevel0 8 2 4 2" xfId="12775" xr:uid="{0697F4FE-F93D-4D21-A464-7068E5B95A2F}"/>
    <cellStyle name="SAPBEXHLevel0 8 2 4 3" xfId="8977" xr:uid="{C848CD65-8E4D-4090-B852-FF01648A06C5}"/>
    <cellStyle name="SAPBEXHLevel0 8 2 4 4" xfId="18076" xr:uid="{63EFB7B4-9F47-49B5-B189-619956A5D73E}"/>
    <cellStyle name="SAPBEXHLevel0 8 2 4 5" xfId="21831" xr:uid="{2124CC2A-C7A9-4381-9A58-F3E8730BD31A}"/>
    <cellStyle name="SAPBEXHLevel0 8 2 4 6" xfId="25494" xr:uid="{6ACB09FB-C982-42BF-B5C0-37E6F611402F}"/>
    <cellStyle name="SAPBEXHLevel0 8 2 4 7" xfId="29025" xr:uid="{72991CD7-BB7A-49B7-A0E2-940D7258771C}"/>
    <cellStyle name="SAPBEXHLevel0 8 2 4 8" xfId="32301" xr:uid="{C584A9A2-1780-405E-B248-33C95B1F29BE}"/>
    <cellStyle name="SAPBEXHLevel0 8 2 5" xfId="3112" xr:uid="{7633C6CB-67A4-4E1A-8E5C-F7C79CC187D8}"/>
    <cellStyle name="SAPBEXHLevel0 8 2 5 2" xfId="9984" xr:uid="{64F22C7A-8DED-46E9-8E12-19F115C79A72}"/>
    <cellStyle name="SAPBEXHLevel0 8 2 5 3" xfId="9982" xr:uid="{55265EF2-D6A2-4CA3-91FF-D7B5BFDF0064}"/>
    <cellStyle name="SAPBEXHLevel0 8 2 5 4" xfId="17459" xr:uid="{31948CA8-D49B-45BB-B964-3FBB146B457F}"/>
    <cellStyle name="SAPBEXHLevel0 8 2 5 5" xfId="21215" xr:uid="{997DAB9F-BD74-4899-9EEC-9DBDE33E1754}"/>
    <cellStyle name="SAPBEXHLevel0 8 2 5 6" xfId="24878" xr:uid="{CF79A3BB-FAD9-4165-895E-1AF18D32266B}"/>
    <cellStyle name="SAPBEXHLevel0 8 2 5 7" xfId="28408" xr:uid="{D20EC8E6-FFFE-43A3-9D07-BB7513A682D4}"/>
    <cellStyle name="SAPBEXHLevel0 8 2 5 8" xfId="31690" xr:uid="{CC569226-3844-4B34-86DE-54DF6D3CE556}"/>
    <cellStyle name="SAPBEXHLevel0 8 2 6" xfId="4349" xr:uid="{07ACD9F1-F782-4F43-9275-4A7A43C4C214}"/>
    <cellStyle name="SAPBEXHLevel0 8 2 6 2" xfId="12625" xr:uid="{DC380AC0-60E6-4267-BFA6-AF7726B06CF0}"/>
    <cellStyle name="SAPBEXHLevel0 8 2 6 3" xfId="11723" xr:uid="{06B8BF34-10FC-473A-8894-842059F5AF54}"/>
    <cellStyle name="SAPBEXHLevel0 8 2 6 4" xfId="18696" xr:uid="{887700EB-5398-43EB-AB71-D497C7D9ED68}"/>
    <cellStyle name="SAPBEXHLevel0 8 2 6 5" xfId="22448" xr:uid="{B6633D38-CB4F-4527-BE75-B5DAA7EC93CE}"/>
    <cellStyle name="SAPBEXHLevel0 8 2 6 6" xfId="26114" xr:uid="{13BE7065-5048-46D7-BA15-4233ECB9B31C}"/>
    <cellStyle name="SAPBEXHLevel0 8 2 6 7" xfId="29645" xr:uid="{62507259-717D-42FD-9A72-4D227F78150B}"/>
    <cellStyle name="SAPBEXHLevel0 8 2 6 8" xfId="32907" xr:uid="{70B66DA9-BCAF-4411-A472-3114BC991293}"/>
    <cellStyle name="SAPBEXHLevel0 8 2 7" xfId="3771" xr:uid="{5797FD00-E290-4B76-B107-5C2872B00050}"/>
    <cellStyle name="SAPBEXHLevel0 8 2 7 2" xfId="13018" xr:uid="{8849FB54-B6F0-4F24-9707-097A68F1F3F3}"/>
    <cellStyle name="SAPBEXHLevel0 8 2 7 3" xfId="15647" xr:uid="{137DA051-A502-4C99-86FA-CE3A36AE69E7}"/>
    <cellStyle name="SAPBEXHLevel0 8 2 7 4" xfId="18118" xr:uid="{03F7677C-13A7-46B1-8D20-324E74FE539B}"/>
    <cellStyle name="SAPBEXHLevel0 8 2 7 5" xfId="21872" xr:uid="{E629CFDE-E0BD-4D03-8A3A-F4B59EAA1CF6}"/>
    <cellStyle name="SAPBEXHLevel0 8 2 7 6" xfId="25536" xr:uid="{D073DF41-ACFF-4C79-9692-06F72EB28115}"/>
    <cellStyle name="SAPBEXHLevel0 8 2 7 7" xfId="29067" xr:uid="{188CDFE1-1029-481B-A596-6FAF3147E567}"/>
    <cellStyle name="SAPBEXHLevel0 8 2 7 8" xfId="32342" xr:uid="{A641DED1-B22A-462B-9536-926A5B2C7D29}"/>
    <cellStyle name="SAPBEXHLevel0 8 2 8" xfId="9691" xr:uid="{FA2C052D-ECBA-4CFF-A1CB-BB41DC863741}"/>
    <cellStyle name="SAPBEXHLevel0 8 2 9" xfId="11850" xr:uid="{448690C6-46AB-4356-B6FD-5783204D6E7A}"/>
    <cellStyle name="SAPBEXHLevel0 8 3" xfId="2019" xr:uid="{63F4999B-AB6D-4E41-B433-650801C14235}"/>
    <cellStyle name="SAPBEXHLevel0 8 3 2" xfId="7966" xr:uid="{08E268F6-9E29-4014-AB8A-EBA230210981}"/>
    <cellStyle name="SAPBEXHLevel0 8 3 3" xfId="16718" xr:uid="{266AD228-EF5D-4999-99F0-C8A22A666C9A}"/>
    <cellStyle name="SAPBEXHLevel0 8 3 4" xfId="16341" xr:uid="{A7FD02FE-5472-4828-B3AB-BCACBE9BF6A2}"/>
    <cellStyle name="SAPBEXHLevel0 8 3 5" xfId="11700" xr:uid="{5F145CB4-79A7-4CD2-873D-E78F73CE7EF9}"/>
    <cellStyle name="SAPBEXHLevel0 8 3 6" xfId="12844" xr:uid="{8EDB600E-6F22-4D17-A282-43F5440511D0}"/>
    <cellStyle name="SAPBEXHLevel0 8 3 7" xfId="23726" xr:uid="{2C1EA369-396F-4500-95AE-297C32FD13FC}"/>
    <cellStyle name="SAPBEXHLevel0 8 3 8" xfId="27350" xr:uid="{0618DCEE-7919-4C92-A8AF-B00434E3FB90}"/>
    <cellStyle name="SAPBEXHLevel0 8 4" xfId="3040" xr:uid="{9E02E809-7AF0-4FAA-9869-C0CF161567D2}"/>
    <cellStyle name="SAPBEXHLevel0 8 4 2" xfId="11238" xr:uid="{47C4BB39-7944-4F34-8101-6B91A42A28B7}"/>
    <cellStyle name="SAPBEXHLevel0 8 4 3" xfId="16407" xr:uid="{BCBE9B64-00C8-4EF1-BB4B-41916F3F6C29}"/>
    <cellStyle name="SAPBEXHLevel0 8 4 4" xfId="17388" xr:uid="{74BD5F43-CE5A-4404-ABAB-2969AC060EE5}"/>
    <cellStyle name="SAPBEXHLevel0 8 4 5" xfId="21146" xr:uid="{F3F1EA91-7F3C-4149-B09B-5644FC103C98}"/>
    <cellStyle name="SAPBEXHLevel0 8 4 6" xfId="24807" xr:uid="{B889696D-152C-4245-BF6E-8E2761528413}"/>
    <cellStyle name="SAPBEXHLevel0 8 4 7" xfId="28336" xr:uid="{8F1EF214-AFCC-446A-BFC1-EB33FC1DEDC9}"/>
    <cellStyle name="SAPBEXHLevel0 8 4 8" xfId="31622" xr:uid="{CFD2FCE9-5710-47F1-9AB9-FF18144A9709}"/>
    <cellStyle name="SAPBEXHLevel0 8 5" xfId="2285" xr:uid="{911189BC-669D-4402-A672-DC8C43773460}"/>
    <cellStyle name="SAPBEXHLevel0 8 5 2" xfId="10330" xr:uid="{445B872D-AB7C-4EA5-9ACE-0A026A92EAA2}"/>
    <cellStyle name="SAPBEXHLevel0 8 5 3" xfId="14902" xr:uid="{646B467B-726A-4981-A31A-264D2C35599F}"/>
    <cellStyle name="SAPBEXHLevel0 8 5 4" xfId="12082" xr:uid="{C2AD17D9-BE3A-45EF-A1B5-D5068D4E87DE}"/>
    <cellStyle name="SAPBEXHLevel0 8 5 5" xfId="19441" xr:uid="{20C3445C-6E8C-4A52-AEEC-45587198FA30}"/>
    <cellStyle name="SAPBEXHLevel0 8 5 6" xfId="23196" xr:uid="{A862CC17-F666-466D-9A70-B0934C6347AE}"/>
    <cellStyle name="SAPBEXHLevel0 8 5 7" xfId="23847" xr:uid="{DB51AB12-2056-4B07-ACF4-B002ED8852B1}"/>
    <cellStyle name="SAPBEXHLevel0 8 5 8" xfId="19698" xr:uid="{21C9AF22-4D9F-4442-8CE2-62E33AC89588}"/>
    <cellStyle name="SAPBEXHLevel0 8 6" xfId="3183" xr:uid="{D19E6905-6AAC-46D6-9D45-5BE995A71728}"/>
    <cellStyle name="SAPBEXHLevel0 8 6 2" xfId="11045" xr:uid="{A973A02F-53C5-4641-8276-6DE8A9C22BEB}"/>
    <cellStyle name="SAPBEXHLevel0 8 6 3" xfId="16519" xr:uid="{804E182F-CB96-4224-800F-B878FD162CAC}"/>
    <cellStyle name="SAPBEXHLevel0 8 6 4" xfId="17530" xr:uid="{33C2E688-3319-45CB-8A0C-EE9E3439053B}"/>
    <cellStyle name="SAPBEXHLevel0 8 6 5" xfId="21286" xr:uid="{ACB27A58-70CF-4C1F-A8F2-53D5CAFB99AA}"/>
    <cellStyle name="SAPBEXHLevel0 8 6 6" xfId="24948" xr:uid="{5B299074-80DB-46AC-A214-2D03FB0D8BD9}"/>
    <cellStyle name="SAPBEXHLevel0 8 6 7" xfId="28479" xr:uid="{122EE845-7F1D-4C70-9257-0AD9095D885F}"/>
    <cellStyle name="SAPBEXHLevel0 8 6 8" xfId="31760" xr:uid="{084E57FC-4CA9-4ACE-93B2-0BE0EE238384}"/>
    <cellStyle name="SAPBEXHLevel0 8 7" xfId="4668" xr:uid="{2E719D29-3918-4A10-A618-D3661F97CF5B}"/>
    <cellStyle name="SAPBEXHLevel0 8 7 2" xfId="12375" xr:uid="{5E8CB32D-D8F3-496F-9CE1-28540A2AB6EE}"/>
    <cellStyle name="SAPBEXHLevel0 8 7 3" xfId="7244" xr:uid="{A45AD2B5-877C-485D-8898-F8CA8CBAC6D9}"/>
    <cellStyle name="SAPBEXHLevel0 8 7 4" xfId="19015" xr:uid="{926A6CB7-F0AF-49A0-A734-15875E14529D}"/>
    <cellStyle name="SAPBEXHLevel0 8 7 5" xfId="22767" xr:uid="{8BE6924E-FC64-47FA-8A00-73E707407C7D}"/>
    <cellStyle name="SAPBEXHLevel0 8 7 6" xfId="26432" xr:uid="{9F567E9A-0915-44AC-A6EA-013A8D3C069F}"/>
    <cellStyle name="SAPBEXHLevel0 8 7 7" xfId="29964" xr:uid="{3B42923F-3AC0-460B-AC74-9D4E0C2ABAB4}"/>
    <cellStyle name="SAPBEXHLevel0 8 7 8" xfId="33223" xr:uid="{4BCD0249-8465-4E3F-B631-E87C0FE17A53}"/>
    <cellStyle name="SAPBEXHLevel0 8 8" xfId="4055" xr:uid="{11FBA1B4-2EA4-4140-9FEF-13D8C215D4C0}"/>
    <cellStyle name="SAPBEXHLevel0 8 8 2" xfId="6916" xr:uid="{5D901CF8-07EE-47E7-A1D8-087769C831C4}"/>
    <cellStyle name="SAPBEXHLevel0 8 8 3" xfId="6972" xr:uid="{B087EAF3-C904-49B0-AF48-EC2CE4B282D3}"/>
    <cellStyle name="SAPBEXHLevel0 8 8 4" xfId="18402" xr:uid="{82A71B92-3BE6-47CE-9B09-0C8FB1F5C742}"/>
    <cellStyle name="SAPBEXHLevel0 8 8 5" xfId="22155" xr:uid="{5AF9A969-6A26-4DAE-A9EF-284DEAB721F4}"/>
    <cellStyle name="SAPBEXHLevel0 8 8 6" xfId="25820" xr:uid="{C2BCB9E2-C76B-4C6C-AB76-5185387C4EAC}"/>
    <cellStyle name="SAPBEXHLevel0 8 8 7" xfId="29351" xr:uid="{3FF0D948-8B67-4029-A53C-4BCDC5091030}"/>
    <cellStyle name="SAPBEXHLevel0 8 8 8" xfId="32618" xr:uid="{05C5DE59-3748-4953-9D88-B85C9CEDF16A}"/>
    <cellStyle name="SAPBEXHLevel0 8 9" xfId="10564" xr:uid="{5400EBEA-7E24-4A8C-BC54-06CF5CD36E9C}"/>
    <cellStyle name="SAPBEXHLevel0 9" xfId="1546" xr:uid="{0AD6BFAD-2571-4D22-91E2-B6827B01253A}"/>
    <cellStyle name="SAPBEXHLevel0 9 10" xfId="11909" xr:uid="{E28C7F08-D372-4B47-B0BC-0D0EB9AC89FC}"/>
    <cellStyle name="SAPBEXHLevel0 9 11" xfId="19618" xr:uid="{48933F6D-942E-43BB-8DC2-2D666DE836C8}"/>
    <cellStyle name="SAPBEXHLevel0 9 12" xfId="19679" xr:uid="{8A908BD7-B494-4B72-A7E6-38DF8960639E}"/>
    <cellStyle name="SAPBEXHLevel0 9 13" xfId="23648" xr:uid="{3F64B1AB-67A7-46E0-ACF6-2EC259C8B2AA}"/>
    <cellStyle name="SAPBEXHLevel0 9 14" xfId="27240" xr:uid="{14F0F58F-DE25-4D2A-A3E1-5CBFF567A03D}"/>
    <cellStyle name="SAPBEXHLevel0 9 2" xfId="2789" xr:uid="{FCE11E15-3756-47F4-80F6-9C875046ABBD}"/>
    <cellStyle name="SAPBEXHLevel0 9 2 2" xfId="11500" xr:uid="{23D55E24-3CFD-444C-BB6A-1A33A7178650}"/>
    <cellStyle name="SAPBEXHLevel0 9 2 3" xfId="16165" xr:uid="{F53406FE-2FD7-40B3-BD79-68A8FEA971C8}"/>
    <cellStyle name="SAPBEXHLevel0 9 2 4" xfId="17137" xr:uid="{061C5B7B-0513-47B1-911B-E6761EA4E883}"/>
    <cellStyle name="SAPBEXHLevel0 9 2 5" xfId="20895" xr:uid="{D1750FCE-4AF8-4EC5-ABA0-42E4D99B2804}"/>
    <cellStyle name="SAPBEXHLevel0 9 2 6" xfId="24556" xr:uid="{37AE2FA3-85C6-46EC-BF06-278B2295B4EA}"/>
    <cellStyle name="SAPBEXHLevel0 9 2 7" xfId="28085" xr:uid="{3B668CDB-6B4C-4E4C-8724-C2B30824A43B}"/>
    <cellStyle name="SAPBEXHLevel0 9 2 8" xfId="31371" xr:uid="{FD5D172D-B6C7-40D9-814C-389904DA8D5D}"/>
    <cellStyle name="SAPBEXHLevel0 9 3" xfId="3295" xr:uid="{DAD2DFBD-6DFE-4143-9395-5E784B2B87B8}"/>
    <cellStyle name="SAPBEXHLevel0 9 3 2" xfId="9119" xr:uid="{E40852C5-4E8F-46B9-91B8-6FF293D3C901}"/>
    <cellStyle name="SAPBEXHLevel0 9 3 3" xfId="14678" xr:uid="{BD3FFE2F-79A9-4664-8CE6-9A531B5C784E}"/>
    <cellStyle name="SAPBEXHLevel0 9 3 4" xfId="17642" xr:uid="{F47E541E-05E1-45A3-85B2-C4A8C5B64DEA}"/>
    <cellStyle name="SAPBEXHLevel0 9 3 5" xfId="21398" xr:uid="{D24F1D2E-2A68-4E8F-9A7F-8D8540406584}"/>
    <cellStyle name="SAPBEXHLevel0 9 3 6" xfId="25060" xr:uid="{FDB13F03-55E5-4A4E-A026-D398B275F9C5}"/>
    <cellStyle name="SAPBEXHLevel0 9 3 7" xfId="28591" xr:uid="{1B71AFD1-6083-448A-8262-69E6A18C1049}"/>
    <cellStyle name="SAPBEXHLevel0 9 3 8" xfId="31870" xr:uid="{92867F87-5E42-44DB-A9F9-1311D196CE55}"/>
    <cellStyle name="SAPBEXHLevel0 9 4" xfId="1887" xr:uid="{CB66424D-94B5-41AD-A33B-CD3D70923509}"/>
    <cellStyle name="SAPBEXHLevel0 9 4 2" xfId="11573" xr:uid="{CC56DCE0-BE1E-43F2-97DC-B433E2788D37}"/>
    <cellStyle name="SAPBEXHLevel0 9 4 3" xfId="16095" xr:uid="{B0DC1469-3FAE-42F5-BF9B-398E9EE92FF1}"/>
    <cellStyle name="SAPBEXHLevel0 9 4 4" xfId="13247" xr:uid="{9B59271C-4389-4334-99B9-3F956056D046}"/>
    <cellStyle name="SAPBEXHLevel0 9 4 5" xfId="19492" xr:uid="{8B433BF0-AAAA-4050-BF09-41F05B0EA699}"/>
    <cellStyle name="SAPBEXHLevel0 9 4 6" xfId="13993" xr:uid="{F9BD3E59-49C4-4E11-BE34-D3A9045148FE}"/>
    <cellStyle name="SAPBEXHLevel0 9 4 7" xfId="26905" xr:uid="{1FA3A48F-40C4-4C66-9BCD-DD88A16410ED}"/>
    <cellStyle name="SAPBEXHLevel0 9 4 8" xfId="30418" xr:uid="{A9D0EEA6-CC7B-44E1-81DB-A55B28D42CCF}"/>
    <cellStyle name="SAPBEXHLevel0 9 5" xfId="3748" xr:uid="{FE9E0843-B16F-4B48-B07D-93864ADBA0BD}"/>
    <cellStyle name="SAPBEXHLevel0 9 5 2" xfId="13030" xr:uid="{FBA14E35-E382-46F0-97C4-C65447FE51E8}"/>
    <cellStyle name="SAPBEXHLevel0 9 5 3" xfId="15638" xr:uid="{C1C6AAFD-DECF-47FE-9DF4-38192A8F35F1}"/>
    <cellStyle name="SAPBEXHLevel0 9 5 4" xfId="18095" xr:uid="{DB687EAC-EECD-4EE3-8739-E14C1760BC9A}"/>
    <cellStyle name="SAPBEXHLevel0 9 5 5" xfId="21850" xr:uid="{98E49347-A916-4DDA-89AB-C2FE32517686}"/>
    <cellStyle name="SAPBEXHLevel0 9 5 6" xfId="25513" xr:uid="{3B92FADB-3C01-403F-A7AA-61D0253C1F79}"/>
    <cellStyle name="SAPBEXHLevel0 9 5 7" xfId="29044" xr:uid="{89799376-AD32-40A1-B0BD-7F5392C91691}"/>
    <cellStyle name="SAPBEXHLevel0 9 5 8" xfId="32320" xr:uid="{0D2DA496-92F3-4656-9E22-D0C94C17118D}"/>
    <cellStyle name="SAPBEXHLevel0 9 6" xfId="4505" xr:uid="{CAE25FDF-0067-48C6-9D10-DD6799F86330}"/>
    <cellStyle name="SAPBEXHLevel0 9 6 2" xfId="12521" xr:uid="{2DD7C9D4-50DE-406F-A725-66689940F7AD}"/>
    <cellStyle name="SAPBEXHLevel0 9 6 3" xfId="7625" xr:uid="{C7CE3FD1-071B-486C-B97F-BC0603363B4E}"/>
    <cellStyle name="SAPBEXHLevel0 9 6 4" xfId="18852" xr:uid="{54F317C1-B686-4557-B340-600BE5D03ACA}"/>
    <cellStyle name="SAPBEXHLevel0 9 6 5" xfId="22604" xr:uid="{84C70819-8DE6-4DDF-A1CC-479DB15523F6}"/>
    <cellStyle name="SAPBEXHLevel0 9 6 6" xfId="26269" xr:uid="{74E4BA7F-9E12-4497-8C3C-CAC21B535BC6}"/>
    <cellStyle name="SAPBEXHLevel0 9 6 7" xfId="29801" xr:uid="{E42CB426-4489-4768-9F01-123B0C128C61}"/>
    <cellStyle name="SAPBEXHLevel0 9 6 8" xfId="33063" xr:uid="{F45F253F-9C42-4F9F-BA5F-FDDAE278E410}"/>
    <cellStyle name="SAPBEXHLevel0 9 7" xfId="4885" xr:uid="{A2930BC2-FA74-4D5F-A486-61F44584CE92}"/>
    <cellStyle name="SAPBEXHLevel0 9 7 2" xfId="12160" xr:uid="{E5C7000C-D413-4606-9411-0D6D66CC236D}"/>
    <cellStyle name="SAPBEXHLevel0 9 7 3" xfId="16840" xr:uid="{268EED3F-A67C-4099-A443-010FDD469A0A}"/>
    <cellStyle name="SAPBEXHLevel0 9 7 4" xfId="19232" xr:uid="{C269FACB-511D-4C72-A6AD-D0670DC94534}"/>
    <cellStyle name="SAPBEXHLevel0 9 7 5" xfId="22983" xr:uid="{BFEF217E-E789-4E58-B068-E0A73D69BB1E}"/>
    <cellStyle name="SAPBEXHLevel0 9 7 6" xfId="26649" xr:uid="{F1D6B7CB-E6BC-4E66-B9D7-67564E18EF3B}"/>
    <cellStyle name="SAPBEXHLevel0 9 7 7" xfId="30181" xr:uid="{D7A16132-E612-4147-9A32-D2964DBC2417}"/>
    <cellStyle name="SAPBEXHLevel0 9 7 8" xfId="33436" xr:uid="{6A31DAF2-F1C5-4038-B459-06391C9FB361}"/>
    <cellStyle name="SAPBEXHLevel0 9 8" xfId="10596" xr:uid="{1709F1A7-71C5-46D4-B3F7-7C8E10169376}"/>
    <cellStyle name="SAPBEXHLevel0 9 9" xfId="15545" xr:uid="{D1D6CADB-FA86-45A4-9D53-E29E6D183952}"/>
    <cellStyle name="SAPBEXHLevel0_0910 GSO Capex RRP - Final (Detail) v2 220710" xfId="6089" xr:uid="{82916897-4381-4CF3-9746-E013DE76EB6F}"/>
    <cellStyle name="SAPBEXHLevel0X" xfId="491" xr:uid="{7FF37896-F2D8-4120-ABC7-2D84204C9942}"/>
    <cellStyle name="SAPBEXHLevel0X 10" xfId="3950" xr:uid="{AFB49C66-51AE-4F66-AE9C-635ADD690C8B}"/>
    <cellStyle name="SAPBEXHLevel0X 10 2" xfId="12708" xr:uid="{BCD43207-4A03-47BB-A5FF-B3EDE20F1201}"/>
    <cellStyle name="SAPBEXHLevel0X 10 3" xfId="8277" xr:uid="{2F6AD8DE-E69B-439F-B453-79FD8980EAF4}"/>
    <cellStyle name="SAPBEXHLevel0X 10 4" xfId="18297" xr:uid="{06E782DD-6BF3-4DDA-8651-7E8DD1FF78E5}"/>
    <cellStyle name="SAPBEXHLevel0X 10 5" xfId="22050" xr:uid="{D451EFF0-F7F4-4A7C-BED5-26699D92BCDF}"/>
    <cellStyle name="SAPBEXHLevel0X 10 6" xfId="25715" xr:uid="{572A44C0-4D40-4B95-AF7B-79F6F6CE198E}"/>
    <cellStyle name="SAPBEXHLevel0X 10 7" xfId="29246" xr:uid="{BE0348B9-D271-4352-A61B-47E79E4804DB}"/>
    <cellStyle name="SAPBEXHLevel0X 10 8" xfId="32514" xr:uid="{FA2FB2BB-9133-4065-97F0-CB316AC3A1CA}"/>
    <cellStyle name="SAPBEXHLevel0X 11" xfId="3164" xr:uid="{8421BD60-EDCF-4CD2-8657-D65653C2E60A}"/>
    <cellStyle name="SAPBEXHLevel0X 11 2" xfId="7899" xr:uid="{BB244388-17B8-4FCC-9288-C35683DF621E}"/>
    <cellStyle name="SAPBEXHLevel0X 11 3" xfId="16725" xr:uid="{59DEEA09-FF2D-44C7-BB00-3F7C0DEA620F}"/>
    <cellStyle name="SAPBEXHLevel0X 11 4" xfId="17511" xr:uid="{A85B25F0-49F0-4218-91F8-5094AD38CB48}"/>
    <cellStyle name="SAPBEXHLevel0X 11 5" xfId="21267" xr:uid="{A7BCFD63-2940-4E4C-A92F-768C1FC82A55}"/>
    <cellStyle name="SAPBEXHLevel0X 11 6" xfId="24929" xr:uid="{06940B26-454B-47C7-83D9-69E56B68B59A}"/>
    <cellStyle name="SAPBEXHLevel0X 11 7" xfId="28460" xr:uid="{FF58175B-6004-4E46-B869-86E4B411532E}"/>
    <cellStyle name="SAPBEXHLevel0X 11 8" xfId="31741" xr:uid="{11DF01C1-966B-41F3-9E42-193665E1A2D6}"/>
    <cellStyle name="SAPBEXHLevel0X 12" xfId="4660" xr:uid="{1B81C38C-B1B3-458D-86E0-EFF8F74D7E74}"/>
    <cellStyle name="SAPBEXHLevel0X 12 2" xfId="12383" xr:uid="{C87BE5E7-9FFD-4541-8807-CFDF795E784C}"/>
    <cellStyle name="SAPBEXHLevel0X 12 3" xfId="7653" xr:uid="{CCF610CA-B137-4702-9D78-27862C94BB64}"/>
    <cellStyle name="SAPBEXHLevel0X 12 4" xfId="19007" xr:uid="{42F5F8D1-B8A0-4FED-B421-509B98B98CBD}"/>
    <cellStyle name="SAPBEXHLevel0X 12 5" xfId="22759" xr:uid="{A388A1C8-1080-492A-B11A-066C4B394BCA}"/>
    <cellStyle name="SAPBEXHLevel0X 12 6" xfId="26424" xr:uid="{F20DAB5F-F5F7-4C27-B2F2-7692917BC0C0}"/>
    <cellStyle name="SAPBEXHLevel0X 12 7" xfId="29956" xr:uid="{97F736A0-E334-40AA-9B0D-4733D4B82876}"/>
    <cellStyle name="SAPBEXHLevel0X 12 8" xfId="33215" xr:uid="{F02146EF-987E-4A89-B66D-984CB79E76C5}"/>
    <cellStyle name="SAPBEXHLevel0X 13" xfId="4698" xr:uid="{D452ACEA-AE29-495D-B894-F1B4695E78E0}"/>
    <cellStyle name="SAPBEXHLevel0X 13 2" xfId="12346" xr:uid="{789FFCD5-BC15-4CFD-AD06-6A3F8B19749F}"/>
    <cellStyle name="SAPBEXHLevel0X 13 3" xfId="10378" xr:uid="{8689235C-56B6-4119-822A-38EDAE836EEE}"/>
    <cellStyle name="SAPBEXHLevel0X 13 4" xfId="19045" xr:uid="{C2312451-0CE7-4DF9-8CF2-49CBF05EA89C}"/>
    <cellStyle name="SAPBEXHLevel0X 13 5" xfId="22797" xr:uid="{DC91AF5F-FCE9-416B-8F09-FD5CEA399392}"/>
    <cellStyle name="SAPBEXHLevel0X 13 6" xfId="26462" xr:uid="{818A84EF-112D-4B0C-8057-61293834D6D2}"/>
    <cellStyle name="SAPBEXHLevel0X 13 7" xfId="29994" xr:uid="{89CEBB07-056C-4A65-B744-4B42B6C27AFC}"/>
    <cellStyle name="SAPBEXHLevel0X 13 8" xfId="33253" xr:uid="{928B8932-ADE7-4E5E-9F20-736F7F52598C}"/>
    <cellStyle name="SAPBEXHLevel0X 14" xfId="6090" xr:uid="{6E21CA9C-024E-422F-8E84-130F3B29437E}"/>
    <cellStyle name="SAPBEXHLevel0X 14 2" xfId="11786" xr:uid="{F97BE0DE-1C7D-4DE6-A999-636C5952FE80}"/>
    <cellStyle name="SAPBEXHLevel0X 14 3" xfId="17032" xr:uid="{158A913F-CE9B-49CF-8EF8-C360B0D7170E}"/>
    <cellStyle name="SAPBEXHLevel0X 14 4" xfId="20356" xr:uid="{701F4010-112D-4B05-9646-40D4864B3A77}"/>
    <cellStyle name="SAPBEXHLevel0X 14 5" xfId="24042" xr:uid="{E2E2A39B-3736-42E1-AC83-101E9F469FE8}"/>
    <cellStyle name="SAPBEXHLevel0X 14 6" xfId="27615" xr:uid="{23994B70-B29E-498F-A824-EDFAB59D3EBF}"/>
    <cellStyle name="SAPBEXHLevel0X 14 7" xfId="30803" xr:uid="{098CF030-BD59-429C-9A7E-AABE9AE3C74E}"/>
    <cellStyle name="SAPBEXHLevel0X 14 8" xfId="33497" xr:uid="{338E4E19-7373-4559-9A7E-133B773B078B}"/>
    <cellStyle name="SAPBEXHLevel0X 15" xfId="6373" xr:uid="{19997775-DCEB-4670-8208-BEF030FE6E52}"/>
    <cellStyle name="SAPBEXHLevel0X 15 2" xfId="13271" xr:uid="{D9D61557-634F-49A1-B279-9B06C21A58A4}"/>
    <cellStyle name="SAPBEXHLevel0X 15 3" xfId="15368" xr:uid="{ACC447ED-D748-4E9F-A848-A62E9BB6CE21}"/>
    <cellStyle name="SAPBEXHLevel0X 15 4" xfId="20618" xr:uid="{091497DD-03D7-4D3C-B236-DFA06DF125DC}"/>
    <cellStyle name="SAPBEXHLevel0X 15 5" xfId="24298" xr:uid="{BE623D42-DC27-413A-9D2D-51CFADEB3C7D}"/>
    <cellStyle name="SAPBEXHLevel0X 15 6" xfId="27817" xr:uid="{0EC87AAC-B8D9-4BBF-A63A-2661660E3A4D}"/>
    <cellStyle name="SAPBEXHLevel0X 15 7" xfId="31034" xr:uid="{BB6396C0-1863-4782-9AC4-64494C3706B6}"/>
    <cellStyle name="SAPBEXHLevel0X 15 8" xfId="33637" xr:uid="{A1A1E145-DF15-4606-9A8D-FB248AF850DA}"/>
    <cellStyle name="SAPBEXHLevel0X 16" xfId="9768" xr:uid="{6A3817CC-EE07-409C-8D6B-DDEF4158F23B}"/>
    <cellStyle name="SAPBEXHLevel0X 17" xfId="7731" xr:uid="{BF03256C-7C34-468F-A332-642F885D2C25}"/>
    <cellStyle name="SAPBEXHLevel0X 18" xfId="9794" xr:uid="{3D0EC9A7-070A-4666-88BE-67AA2732E08E}"/>
    <cellStyle name="SAPBEXHLevel0X 19" xfId="14717" xr:uid="{49D93F86-0D08-44E6-A6DE-3FBA42BD199E}"/>
    <cellStyle name="SAPBEXHLevel0X 2" xfId="1209" xr:uid="{DE6A7835-3BBA-4535-9132-B4173AD953B7}"/>
    <cellStyle name="SAPBEXHLevel0X 2 10" xfId="6091" xr:uid="{0D701473-98B5-43C3-9AF0-75EF98A7A441}"/>
    <cellStyle name="SAPBEXHLevel0X 2 10 2" xfId="11785" xr:uid="{0CC695BB-83B2-4A51-97F2-D26CE9B5360A}"/>
    <cellStyle name="SAPBEXHLevel0X 2 10 3" xfId="15257" xr:uid="{99EE95F3-396C-43C9-A29F-3018CE37AC00}"/>
    <cellStyle name="SAPBEXHLevel0X 2 10 4" xfId="20357" xr:uid="{C4398C2A-72FD-426D-9746-D340510E1069}"/>
    <cellStyle name="SAPBEXHLevel0X 2 10 5" xfId="24043" xr:uid="{4C92EC66-2D9E-4439-91C8-D6E8270CC19F}"/>
    <cellStyle name="SAPBEXHLevel0X 2 10 6" xfId="27616" xr:uid="{544B955D-BBD0-4231-9BA4-1678D5C0DE5C}"/>
    <cellStyle name="SAPBEXHLevel0X 2 10 7" xfId="30804" xr:uid="{1CB5B33C-F196-46A0-AAA0-32FA174DB8F4}"/>
    <cellStyle name="SAPBEXHLevel0X 2 10 8" xfId="33498" xr:uid="{CA72F0A2-892E-4F78-A0DA-1E4E944F4F72}"/>
    <cellStyle name="SAPBEXHLevel0X 2 11" xfId="6374" xr:uid="{1A21E06B-74FE-4B85-933C-7B82FC354160}"/>
    <cellStyle name="SAPBEXHLevel0X 2 11 2" xfId="13272" xr:uid="{A36F3C16-A6CF-4CEA-9F2F-7949C21342B0}"/>
    <cellStyle name="SAPBEXHLevel0X 2 11 3" xfId="15937" xr:uid="{E054C442-7F94-4321-B9DE-25EC991A3E46}"/>
    <cellStyle name="SAPBEXHLevel0X 2 11 4" xfId="20619" xr:uid="{3F6BFFD3-879F-488A-8352-291BD641198A}"/>
    <cellStyle name="SAPBEXHLevel0X 2 11 5" xfId="24299" xr:uid="{E3D6284B-4E38-49B5-8704-2CEAD9EFA9E4}"/>
    <cellStyle name="SAPBEXHLevel0X 2 11 6" xfId="27818" xr:uid="{1C124948-BC39-4C09-884F-35BB17BC3182}"/>
    <cellStyle name="SAPBEXHLevel0X 2 11 7" xfId="31035" xr:uid="{2E9C5BE5-BBC0-4F0F-A86C-F7296B977E28}"/>
    <cellStyle name="SAPBEXHLevel0X 2 11 8" xfId="33638" xr:uid="{E13A78D8-5C83-4EDE-A83E-5C89327ECFAE}"/>
    <cellStyle name="SAPBEXHLevel0X 2 12" xfId="11365" xr:uid="{3CC0C4CF-43E4-4798-84B5-9D52C2DD9ED4}"/>
    <cellStyle name="SAPBEXHLevel0X 2 13" xfId="16296" xr:uid="{669B7C8B-DC39-4A3F-9433-81593D29F23C}"/>
    <cellStyle name="SAPBEXHLevel0X 2 14" xfId="15685" xr:uid="{0B7FADA5-0366-4655-849F-BC46661CF924}"/>
    <cellStyle name="SAPBEXHLevel0X 2 15" xfId="19768" xr:uid="{C3E0DCFF-B01E-458C-90F3-E7DA08A7EC3A}"/>
    <cellStyle name="SAPBEXHLevel0X 2 16" xfId="23530" xr:uid="{68375824-8645-4943-8CBB-2CF71E7F4618}"/>
    <cellStyle name="SAPBEXHLevel0X 2 17" xfId="27143" xr:uid="{44745BD8-44FB-45D5-9D13-E24BD95732D4}"/>
    <cellStyle name="SAPBEXHLevel0X 2 18" xfId="30603" xr:uid="{223FF46A-6866-48BB-8EAD-3595E0A0EF45}"/>
    <cellStyle name="SAPBEXHLevel0X 2 2" xfId="1210" xr:uid="{06CA20DA-20CE-449F-9EE4-17F34305DF98}"/>
    <cellStyle name="SAPBEXHLevel0X 2 2 10" xfId="10239" xr:uid="{154188FE-187C-45C4-AE48-07F0542BB42A}"/>
    <cellStyle name="SAPBEXHLevel0X 2 2 11" xfId="14573" xr:uid="{89C67BD4-1E66-40F5-ACF7-F23F6892059F}"/>
    <cellStyle name="SAPBEXHLevel0X 2 2 12" xfId="19767" xr:uid="{BA834A08-9127-4CDD-A3C8-8049E4AD1880}"/>
    <cellStyle name="SAPBEXHLevel0X 2 2 13" xfId="23529" xr:uid="{3C23BE3A-CEFC-4151-9E9F-94FD3E8C0FD3}"/>
    <cellStyle name="SAPBEXHLevel0X 2 2 14" xfId="27142" xr:uid="{44B0FDFF-5211-4ABF-89A0-40297344817F}"/>
    <cellStyle name="SAPBEXHLevel0X 2 2 15" xfId="30602" xr:uid="{E718B6EC-0372-49C8-B2B5-DE94AF68AA97}"/>
    <cellStyle name="SAPBEXHLevel0X 2 2 16" xfId="33844" xr:uid="{6E7592D6-6494-42E7-AE91-00F863BBFC62}"/>
    <cellStyle name="SAPBEXHLevel0X 2 2 2" xfId="1694" xr:uid="{D37B80DD-963D-4E2F-BD77-74275D003CE7}"/>
    <cellStyle name="SAPBEXHLevel0X 2 2 2 10" xfId="14126" xr:uid="{4E6CE312-CCD6-4F18-BBAB-53621F97E227}"/>
    <cellStyle name="SAPBEXHLevel0X 2 2 2 11" xfId="19587" xr:uid="{F40BA527-A4EC-4536-815E-52D2B336260F}"/>
    <cellStyle name="SAPBEXHLevel0X 2 2 2 12" xfId="23345" xr:uid="{513456F6-B73B-4865-B388-42B44671A094}"/>
    <cellStyle name="SAPBEXHLevel0X 2 2 2 13" xfId="20223" xr:uid="{1C43803B-F9E3-46E9-8B91-CF5644EA954B}"/>
    <cellStyle name="SAPBEXHLevel0X 2 2 2 14" xfId="30483" xr:uid="{7865EA94-C580-4B07-B05E-A97BE7EE507F}"/>
    <cellStyle name="SAPBEXHLevel0X 2 2 2 15" xfId="34852" xr:uid="{0E3B27BF-918F-44EC-ADCF-7E9CFD9FE30F}"/>
    <cellStyle name="SAPBEXHLevel0X 2 2 2 2" xfId="2937" xr:uid="{03A922CF-9C71-4618-BC27-BBC1720B07F8}"/>
    <cellStyle name="SAPBEXHLevel0X 2 2 2 2 2" xfId="9352" xr:uid="{283369FC-251D-4E92-BBB2-E2C304DBDDE1}"/>
    <cellStyle name="SAPBEXHLevel0X 2 2 2 2 3" xfId="11993" xr:uid="{1F244C50-0EA7-44BC-A43E-3D7B8F26AF12}"/>
    <cellStyle name="SAPBEXHLevel0X 2 2 2 2 4" xfId="17285" xr:uid="{64EB4A4B-10EF-4610-9A41-E7D0FCCEF3C7}"/>
    <cellStyle name="SAPBEXHLevel0X 2 2 2 2 5" xfId="21043" xr:uid="{B7BE8BED-3659-49B3-94EF-28A0B170747F}"/>
    <cellStyle name="SAPBEXHLevel0X 2 2 2 2 6" xfId="24704" xr:uid="{7986687E-4924-4B3B-9B2F-97B417BC2C29}"/>
    <cellStyle name="SAPBEXHLevel0X 2 2 2 2 7" xfId="28233" xr:uid="{1A06FD3A-53E4-48E7-BF74-2EA05B9B1CB1}"/>
    <cellStyle name="SAPBEXHLevel0X 2 2 2 2 8" xfId="31519" xr:uid="{8584BAF8-51A3-47C3-A0D9-1F982FBDF187}"/>
    <cellStyle name="SAPBEXHLevel0X 2 2 2 3" xfId="3443" xr:uid="{43607E37-7A63-4124-A2DD-937E8ED70EAD}"/>
    <cellStyle name="SAPBEXHLevel0X 2 2 2 3 2" xfId="11355" xr:uid="{161562CC-477A-4E8E-9F13-6EEB26EF876E}"/>
    <cellStyle name="SAPBEXHLevel0X 2 2 2 3 3" xfId="16306" xr:uid="{72E27141-E6F9-47A2-BE7B-8A5F10A27090}"/>
    <cellStyle name="SAPBEXHLevel0X 2 2 2 3 4" xfId="17790" xr:uid="{D3C3E23E-E2D7-4D76-AAA1-E8C01F88AE23}"/>
    <cellStyle name="SAPBEXHLevel0X 2 2 2 3 5" xfId="21546" xr:uid="{D0FD88C7-6D99-4038-AB06-61AEE5452D80}"/>
    <cellStyle name="SAPBEXHLevel0X 2 2 2 3 6" xfId="25208" xr:uid="{A83E3C7C-99F6-4CA3-AD49-0AE485209AFD}"/>
    <cellStyle name="SAPBEXHLevel0X 2 2 2 3 7" xfId="28739" xr:uid="{5C7ABF85-0A24-49CB-9FC2-C072DA7E6D52}"/>
    <cellStyle name="SAPBEXHLevel0X 2 2 2 3 8" xfId="32018" xr:uid="{DD020BBE-ACAB-42A0-917E-35275A6BD003}"/>
    <cellStyle name="SAPBEXHLevel0X 2 2 2 4" xfId="2677" xr:uid="{C394B0FC-83DF-4151-95C9-DED0C8C7B80D}"/>
    <cellStyle name="SAPBEXHLevel0X 2 2 2 4 2" xfId="8850" xr:uid="{211D8334-AE5C-43B1-912A-85E1EEF9721E}"/>
    <cellStyle name="SAPBEXHLevel0X 2 2 2 4 3" xfId="14914" xr:uid="{6995831C-3001-40B7-9C7A-A3E66EF40BF7}"/>
    <cellStyle name="SAPBEXHLevel0X 2 2 2 4 4" xfId="9714" xr:uid="{3E335287-D8A4-4774-87E9-60E1BF8CCA5E}"/>
    <cellStyle name="SAPBEXHLevel0X 2 2 2 4 5" xfId="20783" xr:uid="{3A8B4FF1-5066-4CFE-994B-99DCA1BAD7BF}"/>
    <cellStyle name="SAPBEXHLevel0X 2 2 2 4 6" xfId="24444" xr:uid="{833FC8D4-C3DF-44E9-8937-9F3437BCD49C}"/>
    <cellStyle name="SAPBEXHLevel0X 2 2 2 4 7" xfId="27973" xr:uid="{4E64A59E-19C5-4A67-B768-320965D6A5C3}"/>
    <cellStyle name="SAPBEXHLevel0X 2 2 2 4 8" xfId="31261" xr:uid="{FBACEC6D-7E44-49AE-9A00-B2702FEE7116}"/>
    <cellStyle name="SAPBEXHLevel0X 2 2 2 5" xfId="3938" xr:uid="{08D0FBE7-0C40-4605-AD2F-CC72928C20A3}"/>
    <cellStyle name="SAPBEXHLevel0X 2 2 2 5 2" xfId="10823" xr:uid="{8E3ABCF1-B09C-4F6C-9FFB-06CB04BDF756}"/>
    <cellStyle name="SAPBEXHLevel0X 2 2 2 5 3" xfId="16577" xr:uid="{F60D15AF-8C48-47C6-B040-2A4BDBFFB60E}"/>
    <cellStyle name="SAPBEXHLevel0X 2 2 2 5 4" xfId="18285" xr:uid="{B02B3DCB-29C1-444E-A3F9-7FA6A7D4052D}"/>
    <cellStyle name="SAPBEXHLevel0X 2 2 2 5 5" xfId="22038" xr:uid="{2D6A9721-CC75-4FCA-940F-22E421935703}"/>
    <cellStyle name="SAPBEXHLevel0X 2 2 2 5 6" xfId="25703" xr:uid="{25851944-27EC-4C9F-A84F-C175DF08C726}"/>
    <cellStyle name="SAPBEXHLevel0X 2 2 2 5 7" xfId="29234" xr:uid="{45195ED7-F559-4919-9AF0-02B805EE8FF4}"/>
    <cellStyle name="SAPBEXHLevel0X 2 2 2 5 8" xfId="32502" xr:uid="{A2664E3E-7F0F-4E2D-944E-AF0D488A7F2D}"/>
    <cellStyle name="SAPBEXHLevel0X 2 2 2 6" xfId="3770" xr:uid="{004A0645-24FA-4BC3-968E-2F985E21B1F6}"/>
    <cellStyle name="SAPBEXHLevel0X 2 2 2 6 2" xfId="6889" xr:uid="{37F45756-3D7A-433A-9D45-07B8F095FB3A}"/>
    <cellStyle name="SAPBEXHLevel0X 2 2 2 6 3" xfId="13805" xr:uid="{3C2CDF15-BFD6-4209-ABF1-51E885CE8D54}"/>
    <cellStyle name="SAPBEXHLevel0X 2 2 2 6 4" xfId="18117" xr:uid="{993EA437-577A-4427-9E1A-7F572D914C4F}"/>
    <cellStyle name="SAPBEXHLevel0X 2 2 2 6 5" xfId="21871" xr:uid="{B6A8D289-CF63-4C2D-AEE2-5493102289D0}"/>
    <cellStyle name="SAPBEXHLevel0X 2 2 2 6 6" xfId="25535" xr:uid="{205376C4-FE5F-4C20-90F4-DFD33D6342D1}"/>
    <cellStyle name="SAPBEXHLevel0X 2 2 2 6 7" xfId="29066" xr:uid="{A78BEFAC-E7E9-4A74-978E-2C8F9A643522}"/>
    <cellStyle name="SAPBEXHLevel0X 2 2 2 6 8" xfId="32341" xr:uid="{156265ED-E294-462D-B583-33AAD47C23F3}"/>
    <cellStyle name="SAPBEXHLevel0X 2 2 2 7" xfId="4774" xr:uid="{451D289F-85E3-4750-89E7-87F98B722464}"/>
    <cellStyle name="SAPBEXHLevel0X 2 2 2 7 2" xfId="12271" xr:uid="{69857A80-FE6D-424F-BC40-118F847D31FA}"/>
    <cellStyle name="SAPBEXHLevel0X 2 2 2 7 3" xfId="16799" xr:uid="{ED9FEBFF-383E-4DD9-A3AB-D3C94C130429}"/>
    <cellStyle name="SAPBEXHLevel0X 2 2 2 7 4" xfId="19121" xr:uid="{0F1B1A05-DB0C-4A5C-AAD5-1A32C8B27ED9}"/>
    <cellStyle name="SAPBEXHLevel0X 2 2 2 7 5" xfId="22872" xr:uid="{EC2F3C02-0D56-4178-B228-906F2E3C574A}"/>
    <cellStyle name="SAPBEXHLevel0X 2 2 2 7 6" xfId="26538" xr:uid="{FFCDCC54-EB45-4F5E-861F-73FAE8DA672B}"/>
    <cellStyle name="SAPBEXHLevel0X 2 2 2 7 7" xfId="30070" xr:uid="{C6EE2497-99FF-42A4-82CD-B0C28B449D93}"/>
    <cellStyle name="SAPBEXHLevel0X 2 2 2 7 8" xfId="33327" xr:uid="{97A1CA1A-E861-4B89-8919-7FE9A6D50FB6}"/>
    <cellStyle name="SAPBEXHLevel0X 2 2 2 8" xfId="8819" xr:uid="{5913441D-0A28-42F3-8788-45A4E103B97C}"/>
    <cellStyle name="SAPBEXHLevel0X 2 2 2 9" xfId="11709" xr:uid="{6E163752-335F-446A-B784-CAA1A923EE83}"/>
    <cellStyle name="SAPBEXHLevel0X 2 2 3" xfId="2484" xr:uid="{97206B44-DE96-4A3B-A924-754FE95B17D9}"/>
    <cellStyle name="SAPBEXHLevel0X 2 2 3 2" xfId="8305" xr:uid="{882557CC-9CD5-4656-8B74-C99B8A1735A1}"/>
    <cellStyle name="SAPBEXHLevel0X 2 2 3 3" xfId="8990" xr:uid="{4B7C4C7A-AFE8-4A72-B440-19AD6C6698FD}"/>
    <cellStyle name="SAPBEXHLevel0X 2 2 3 4" xfId="16590" xr:uid="{64F911F0-C40E-451B-9E54-DB18F733146D}"/>
    <cellStyle name="SAPBEXHLevel0X 2 2 3 5" xfId="19368" xr:uid="{2154C40D-7994-4960-B661-11992993F80E}"/>
    <cellStyle name="SAPBEXHLevel0X 2 2 3 6" xfId="23133" xr:uid="{1EEFAF12-6A55-476F-82B3-514E12546C4D}"/>
    <cellStyle name="SAPBEXHLevel0X 2 2 3 7" xfId="6818" xr:uid="{CFED993E-1E12-46AA-8A74-E6BEBE677005}"/>
    <cellStyle name="SAPBEXHLevel0X 2 2 3 8" xfId="31094" xr:uid="{8495913D-47F6-438A-884E-00F9C8C7D19B}"/>
    <cellStyle name="SAPBEXHLevel0X 2 2 3 9" xfId="35086" xr:uid="{C565ED93-D15E-4D99-AD43-A53F476616CC}"/>
    <cellStyle name="SAPBEXHLevel0X 2 2 4" xfId="2678" xr:uid="{2F824452-067A-4527-956E-75F722FCC59F}"/>
    <cellStyle name="SAPBEXHLevel0X 2 2 4 2" xfId="9185" xr:uid="{E45E4E81-B754-488F-99E6-66C9D1721D3C}"/>
    <cellStyle name="SAPBEXHLevel0X 2 2 4 3" xfId="11705" xr:uid="{6E58DA6A-05C6-4B60-BD2E-75258EEE473A}"/>
    <cellStyle name="SAPBEXHLevel0X 2 2 4 4" xfId="11388" xr:uid="{87768F99-EE63-4527-9D59-608F90FB06AF}"/>
    <cellStyle name="SAPBEXHLevel0X 2 2 4 5" xfId="20784" xr:uid="{F92694D3-B32A-44F4-A758-1062BAF51705}"/>
    <cellStyle name="SAPBEXHLevel0X 2 2 4 6" xfId="24445" xr:uid="{0DE3B65B-33DF-4AB8-9726-D77C8110833B}"/>
    <cellStyle name="SAPBEXHLevel0X 2 2 4 7" xfId="27974" xr:uid="{8E76B8D7-7701-4288-8D3B-294CED63C0E0}"/>
    <cellStyle name="SAPBEXHLevel0X 2 2 4 8" xfId="31262" xr:uid="{4C5E2244-4C72-4361-952E-665933C13760}"/>
    <cellStyle name="SAPBEXHLevel0X 2 2 4 9" xfId="34636" xr:uid="{91A33D1D-F6AD-4262-A451-66023CEB0CB8}"/>
    <cellStyle name="SAPBEXHLevel0X 2 2 5" xfId="1866" xr:uid="{CCBD2BD1-3C34-46A8-99FD-29EF864CD60D}"/>
    <cellStyle name="SAPBEXHLevel0X 2 2 5 2" xfId="11596" xr:uid="{10EDD75B-9949-492F-9DB2-440C8F900AA5}"/>
    <cellStyle name="SAPBEXHLevel0X 2 2 5 3" xfId="16072" xr:uid="{B56CE082-F1BE-4276-8FAF-9A5B289622AE}"/>
    <cellStyle name="SAPBEXHLevel0X 2 2 5 4" xfId="14515" xr:uid="{71F90F9C-AC3B-4AE9-BABC-D1CAB79506CF}"/>
    <cellStyle name="SAPBEXHLevel0X 2 2 5 5" xfId="20441" xr:uid="{33F17FFC-1932-463C-B069-3237CD6448D4}"/>
    <cellStyle name="SAPBEXHLevel0X 2 2 5 6" xfId="24121" xr:uid="{11CD2664-F84E-421C-9F59-D71BA5A32F19}"/>
    <cellStyle name="SAPBEXHLevel0X 2 2 5 7" xfId="20353" xr:uid="{B25FA9B9-152F-4E1F-9D24-C1E2B41A10AF}"/>
    <cellStyle name="SAPBEXHLevel0X 2 2 5 8" xfId="27269" xr:uid="{EACA15CF-63B4-47DE-AAB9-9F4914C436BE}"/>
    <cellStyle name="SAPBEXHLevel0X 2 2 5 9" xfId="34221" xr:uid="{462EADC4-274C-4A09-A0BE-82B3513BF946}"/>
    <cellStyle name="SAPBEXHLevel0X 2 2 6" xfId="4261" xr:uid="{1E2390E9-2305-4977-90AE-97EB9305C81D}"/>
    <cellStyle name="SAPBEXHLevel0X 2 2 6 2" xfId="12684" xr:uid="{E150D899-A4CF-42B9-B749-7B89D2C0DEBF}"/>
    <cellStyle name="SAPBEXHLevel0X 2 2 6 3" xfId="8047" xr:uid="{E8246A6A-99A5-4469-95DA-ADD393399B18}"/>
    <cellStyle name="SAPBEXHLevel0X 2 2 6 4" xfId="18608" xr:uid="{3D2BAB12-1739-4764-9E46-B13E9BB8EAE7}"/>
    <cellStyle name="SAPBEXHLevel0X 2 2 6 5" xfId="22360" xr:uid="{C9B88C47-3FC5-4C4A-B012-0E0D072601DC}"/>
    <cellStyle name="SAPBEXHLevel0X 2 2 6 6" xfId="26026" xr:uid="{BB3567C4-6F54-4195-9520-E8520EA5C8B0}"/>
    <cellStyle name="SAPBEXHLevel0X 2 2 6 7" xfId="29557" xr:uid="{9BB73F82-3191-4710-9DD3-F00168F3F370}"/>
    <cellStyle name="SAPBEXHLevel0X 2 2 6 8" xfId="32820" xr:uid="{F9DF56C0-1CD3-463F-B277-7ABF4E212F4D}"/>
    <cellStyle name="SAPBEXHLevel0X 2 2 7" xfId="3230" xr:uid="{DF640B57-D594-4412-9E1D-5FE101112B52}"/>
    <cellStyle name="SAPBEXHLevel0X 2 2 7 2" xfId="9162" xr:uid="{36DFFEB7-3200-4E99-BD94-E8C01EB1807C}"/>
    <cellStyle name="SAPBEXHLevel0X 2 2 7 3" xfId="14523" xr:uid="{48B6369C-7D22-4715-8B85-90FAA426DE33}"/>
    <cellStyle name="SAPBEXHLevel0X 2 2 7 4" xfId="17577" xr:uid="{BD377BB7-0A35-47C6-915C-CB1E874D2512}"/>
    <cellStyle name="SAPBEXHLevel0X 2 2 7 5" xfId="21333" xr:uid="{92B64012-C37A-4CCD-B020-03CFF8B488D3}"/>
    <cellStyle name="SAPBEXHLevel0X 2 2 7 6" xfId="24995" xr:uid="{1BA20DC4-A350-4396-8F85-6E0EFAE2C5A0}"/>
    <cellStyle name="SAPBEXHLevel0X 2 2 7 7" xfId="28526" xr:uid="{4A9C2AE4-651E-4D78-BE25-1D7B6D283C30}"/>
    <cellStyle name="SAPBEXHLevel0X 2 2 7 8" xfId="31806" xr:uid="{C879F166-2664-4605-AAA0-A18AAC812D1D}"/>
    <cellStyle name="SAPBEXHLevel0X 2 2 8" xfId="3200" xr:uid="{4C7AB835-3820-44AA-B881-09544AF69AE1}"/>
    <cellStyle name="SAPBEXHLevel0X 2 2 8 2" xfId="10477" xr:uid="{64651206-47A1-4AFC-A712-D2098C530904}"/>
    <cellStyle name="SAPBEXHLevel0X 2 2 8 3" xfId="9942" xr:uid="{A3E399A9-4241-44F6-A433-2A81A843F587}"/>
    <cellStyle name="SAPBEXHLevel0X 2 2 8 4" xfId="17547" xr:uid="{7C9EE7B2-C774-4767-9759-130A9F872160}"/>
    <cellStyle name="SAPBEXHLevel0X 2 2 8 5" xfId="21303" xr:uid="{F60FA5A4-6D78-466A-93D9-5AFAEB62E2E2}"/>
    <cellStyle name="SAPBEXHLevel0X 2 2 8 6" xfId="24965" xr:uid="{78903C0D-F5BE-4A54-8B4D-5559AA8BBB1A}"/>
    <cellStyle name="SAPBEXHLevel0X 2 2 8 7" xfId="28496" xr:uid="{C16DD461-5A1B-4810-B0C6-884EECB7D2B2}"/>
    <cellStyle name="SAPBEXHLevel0X 2 2 8 8" xfId="31776" xr:uid="{D0AE37F3-381A-4F9C-A44D-4D879967E656}"/>
    <cellStyle name="SAPBEXHLevel0X 2 2 9" xfId="9864" xr:uid="{A02AC167-2D77-4118-8717-F95F2C3FDF9A}"/>
    <cellStyle name="SAPBEXHLevel0X 2 3" xfId="1693" xr:uid="{7BE36066-8832-42B8-A974-6A8B310E5597}"/>
    <cellStyle name="SAPBEXHLevel0X 2 3 10" xfId="13640" xr:uid="{AA89BDED-3D2D-4801-92C0-DDBD7751A3F0}"/>
    <cellStyle name="SAPBEXHLevel0X 2 3 11" xfId="20501" xr:uid="{7136713B-9F1C-42AA-9638-9790EAD08F98}"/>
    <cellStyle name="SAPBEXHLevel0X 2 3 12" xfId="24184" xr:uid="{529236DD-1670-4A82-8531-88C27B331DF9}"/>
    <cellStyle name="SAPBEXHLevel0X 2 3 13" xfId="27744" xr:uid="{83382BDE-FEE9-4B74-ABC3-F52AD6A0818D}"/>
    <cellStyle name="SAPBEXHLevel0X 2 3 14" xfId="30890" xr:uid="{CAD92247-ADE8-420D-B8F9-23F364AEA462}"/>
    <cellStyle name="SAPBEXHLevel0X 2 3 15" xfId="35165" xr:uid="{E2C18AF2-134E-4851-99BB-8404302486E9}"/>
    <cellStyle name="SAPBEXHLevel0X 2 3 2" xfId="2936" xr:uid="{F40B9354-CCA4-4159-9EFC-DA99023B63AC}"/>
    <cellStyle name="SAPBEXHLevel0X 2 3 2 2" xfId="10812" xr:uid="{6D4BEC25-A601-4745-9025-DB101B935C47}"/>
    <cellStyle name="SAPBEXHLevel0X 2 3 2 3" xfId="7705" xr:uid="{97FC03C1-0D8E-4440-BC36-055137259937}"/>
    <cellStyle name="SAPBEXHLevel0X 2 3 2 4" xfId="17284" xr:uid="{09530DFF-A9AC-4CF7-8B25-7DF1609EDEE8}"/>
    <cellStyle name="SAPBEXHLevel0X 2 3 2 5" xfId="21042" xr:uid="{9E228C02-697B-4D28-843D-534D334DE0A8}"/>
    <cellStyle name="SAPBEXHLevel0X 2 3 2 6" xfId="24703" xr:uid="{A9903099-D0CA-4A6F-9F1D-F30160C70395}"/>
    <cellStyle name="SAPBEXHLevel0X 2 3 2 7" xfId="28232" xr:uid="{4A92D341-0869-4F3D-B6BD-62747AA2BD1B}"/>
    <cellStyle name="SAPBEXHLevel0X 2 3 2 8" xfId="31518" xr:uid="{63C01CEA-2AC4-4453-B247-9F1CF87B2B55}"/>
    <cellStyle name="SAPBEXHLevel0X 2 3 3" xfId="3442" xr:uid="{09860399-CE3D-46F0-95DC-A66EA082206C}"/>
    <cellStyle name="SAPBEXHLevel0X 2 3 3 2" xfId="9151" xr:uid="{D77B30D8-D24E-4BC8-8F12-131FC87A7C0A}"/>
    <cellStyle name="SAPBEXHLevel0X 2 3 3 3" xfId="13658" xr:uid="{52B4A491-8A39-45D1-A234-2642A0C25703}"/>
    <cellStyle name="SAPBEXHLevel0X 2 3 3 4" xfId="17789" xr:uid="{D7B936AA-3CE1-4EEF-A30C-E4B24C7ACBEC}"/>
    <cellStyle name="SAPBEXHLevel0X 2 3 3 5" xfId="21545" xr:uid="{53EED91C-F1FA-4881-94A0-363E4690F2F3}"/>
    <cellStyle name="SAPBEXHLevel0X 2 3 3 6" xfId="25207" xr:uid="{A6BB4C84-D9F5-4DC5-BC58-BCCC26504AEC}"/>
    <cellStyle name="SAPBEXHLevel0X 2 3 3 7" xfId="28738" xr:uid="{9D236080-0732-4509-9D9F-1450671B3848}"/>
    <cellStyle name="SAPBEXHLevel0X 2 3 3 8" xfId="32017" xr:uid="{299EF60A-8225-430E-98E1-4535AF99B479}"/>
    <cellStyle name="SAPBEXHLevel0X 2 3 4" xfId="2599" xr:uid="{1E0918CD-CA75-48C0-843C-8F783DF2CDDA}"/>
    <cellStyle name="SAPBEXHLevel0X 2 3 4 2" xfId="9531" xr:uid="{9B5EB0B8-F1F4-44AE-90AD-D2A5CE916B2E}"/>
    <cellStyle name="SAPBEXHLevel0X 2 3 4 3" xfId="14943" xr:uid="{143FDD2C-93A0-4DF6-8D1B-9F2CA41C9B72}"/>
    <cellStyle name="SAPBEXHLevel0X 2 3 4 4" xfId="15879" xr:uid="{4501C726-CA5C-46E7-B074-E6B17560F285}"/>
    <cellStyle name="SAPBEXHLevel0X 2 3 4 5" xfId="15912" xr:uid="{8ED9B91B-40FB-4561-A5E9-7B32C6A44024}"/>
    <cellStyle name="SAPBEXHLevel0X 2 3 4 6" xfId="23045" xr:uid="{87FEFD76-66BD-4882-82AE-113014B3DE3A}"/>
    <cellStyle name="SAPBEXHLevel0X 2 3 4 7" xfId="10544" xr:uid="{541056B5-FAF3-4CB1-B560-FC6164C0E1FD}"/>
    <cellStyle name="SAPBEXHLevel0X 2 3 4 8" xfId="31185" xr:uid="{14A89C2C-4BBA-4950-A5AB-DAB28D7E63C2}"/>
    <cellStyle name="SAPBEXHLevel0X 2 3 5" xfId="3873" xr:uid="{EAB41310-D255-4341-92EA-C29E7E121B5A}"/>
    <cellStyle name="SAPBEXHLevel0X 2 3 5 2" xfId="12715" xr:uid="{5F021FF4-B2B6-42F1-A771-E49B695727FC}"/>
    <cellStyle name="SAPBEXHLevel0X 2 3 5 3" xfId="7501" xr:uid="{F7E921B3-C1B5-4CED-AB0F-7142EC4928EF}"/>
    <cellStyle name="SAPBEXHLevel0X 2 3 5 4" xfId="18220" xr:uid="{F67B4123-F8D2-4803-A901-C7D4F91A1AE3}"/>
    <cellStyle name="SAPBEXHLevel0X 2 3 5 5" xfId="21973" xr:uid="{35092E32-E082-446B-8D42-630037A32FB4}"/>
    <cellStyle name="SAPBEXHLevel0X 2 3 5 6" xfId="25638" xr:uid="{72BBE547-418C-4AD0-9DA4-3C2A01FEB978}"/>
    <cellStyle name="SAPBEXHLevel0X 2 3 5 7" xfId="29169" xr:uid="{7398B271-AAA5-4616-A74E-7B0634C5A7DE}"/>
    <cellStyle name="SAPBEXHLevel0X 2 3 5 8" xfId="32439" xr:uid="{AFAE2594-8AA3-469E-B633-8DB5BF938D84}"/>
    <cellStyle name="SAPBEXHLevel0X 2 3 6" xfId="4433" xr:uid="{97549EAF-3B9B-4BB6-ABBA-C8C422E6497E}"/>
    <cellStyle name="SAPBEXHLevel0X 2 3 6 2" xfId="7350" xr:uid="{FAA2ECA0-6F5B-4374-B462-A08BE53EBE5A}"/>
    <cellStyle name="SAPBEXHLevel0X 2 3 6 3" xfId="9052" xr:uid="{6BEBD92B-B2DC-4833-9D5D-B78673B62EC5}"/>
    <cellStyle name="SAPBEXHLevel0X 2 3 6 4" xfId="18780" xr:uid="{897FF0FA-E092-4AA2-BEB8-1A5FD4896B3E}"/>
    <cellStyle name="SAPBEXHLevel0X 2 3 6 5" xfId="22532" xr:uid="{7A5516DB-C20F-4E4E-8C54-22EF0EA9E785}"/>
    <cellStyle name="SAPBEXHLevel0X 2 3 6 6" xfId="26197" xr:uid="{AA60C42B-BA20-4B6D-9B50-1751613A8A2A}"/>
    <cellStyle name="SAPBEXHLevel0X 2 3 6 7" xfId="29729" xr:uid="{8CA6E66A-40A4-445B-ABE0-7EDC5FB09EA8}"/>
    <cellStyle name="SAPBEXHLevel0X 2 3 6 8" xfId="32991" xr:uid="{63D831C8-B64E-4D45-8714-533530BBEC84}"/>
    <cellStyle name="SAPBEXHLevel0X 2 3 7" xfId="3755" xr:uid="{E9694DB6-AF12-4DFE-B073-F898CFE99C2A}"/>
    <cellStyle name="SAPBEXHLevel0X 2 3 7 2" xfId="12763" xr:uid="{A1A3B81B-931A-4226-82D8-4ECC272936DE}"/>
    <cellStyle name="SAPBEXHLevel0X 2 3 7 3" xfId="7526" xr:uid="{36A09A25-ACF6-482E-A888-0818104FBB95}"/>
    <cellStyle name="SAPBEXHLevel0X 2 3 7 4" xfId="18102" xr:uid="{82029F99-5E77-4CC9-BC7C-E5568D450B55}"/>
    <cellStyle name="SAPBEXHLevel0X 2 3 7 5" xfId="21857" xr:uid="{AA8F5661-E8FD-4071-A737-A05BC26EE403}"/>
    <cellStyle name="SAPBEXHLevel0X 2 3 7 6" xfId="25520" xr:uid="{377F8A20-CAF3-4799-A3B6-EC498089FF9B}"/>
    <cellStyle name="SAPBEXHLevel0X 2 3 7 7" xfId="29051" xr:uid="{8D68E491-A888-421C-811C-33A816D0EDC2}"/>
    <cellStyle name="SAPBEXHLevel0X 2 3 7 8" xfId="32327" xr:uid="{F54F429E-DD8F-420C-B90E-E622BCAB79E9}"/>
    <cellStyle name="SAPBEXHLevel0X 2 3 8" xfId="10009" xr:uid="{278C3B60-866F-4DC7-881B-D513C6CD6421}"/>
    <cellStyle name="SAPBEXHLevel0X 2 3 9" xfId="14258" xr:uid="{DC059614-8AB1-4A01-B347-78E05C131909}"/>
    <cellStyle name="SAPBEXHLevel0X 2 4" xfId="2483" xr:uid="{4E396208-5617-496D-9789-345DF48B9551}"/>
    <cellStyle name="SAPBEXHLevel0X 2 4 2" xfId="9532" xr:uid="{B3D9B118-3DD4-489D-81EB-32B6AC677A9C}"/>
    <cellStyle name="SAPBEXHLevel0X 2 4 3" xfId="14418" xr:uid="{BF73DA80-8D59-4E79-BE17-7E0A954FAE86}"/>
    <cellStyle name="SAPBEXHLevel0X 2 4 4" xfId="10419" xr:uid="{CE40033F-1A24-4E1B-9EC0-5B0DD2D2B50A}"/>
    <cellStyle name="SAPBEXHLevel0X 2 4 5" xfId="14238" xr:uid="{38CC9CAF-93A9-4D95-8D7E-AC7AD6900E0F}"/>
    <cellStyle name="SAPBEXHLevel0X 2 4 6" xfId="23134" xr:uid="{402316AB-60DF-4D28-A18D-C2A4A4B9101C}"/>
    <cellStyle name="SAPBEXHLevel0X 2 4 7" xfId="23858" xr:uid="{E1A6E2C7-5962-41B9-A94F-F4EA401256A7}"/>
    <cellStyle name="SAPBEXHLevel0X 2 4 8" xfId="30239" xr:uid="{172EC607-4DF1-4841-8A48-9B5A9FC6EDFC}"/>
    <cellStyle name="SAPBEXHLevel0X 2 5" xfId="2107" xr:uid="{7A6302EB-E0F5-44F3-82D6-85C339733FE7}"/>
    <cellStyle name="SAPBEXHLevel0X 2 5 2" xfId="8568" xr:uid="{92B56FA0-3177-425F-803C-D957668D7BE5}"/>
    <cellStyle name="SAPBEXHLevel0X 2 5 3" xfId="14505" xr:uid="{C4F8D177-EB10-4AE8-8460-AE3938B55646}"/>
    <cellStyle name="SAPBEXHLevel0X 2 5 4" xfId="13900" xr:uid="{EEAB4EB3-5F67-4927-A6D9-4BA8C73798B4}"/>
    <cellStyle name="SAPBEXHLevel0X 2 5 5" xfId="14779" xr:uid="{46382A42-8672-4AFA-B16E-0383EEC64B85}"/>
    <cellStyle name="SAPBEXHLevel0X 2 5 6" xfId="20043" xr:uid="{C20FA9E2-8353-4248-881F-C1C1DC169EE1}"/>
    <cellStyle name="SAPBEXHLevel0X 2 5 7" xfId="23795" xr:uid="{0ED8BA31-4F11-4077-AAB4-21B218490C30}"/>
    <cellStyle name="SAPBEXHLevel0X 2 5 8" xfId="27377" xr:uid="{246C98C4-DE54-4167-AA02-CB40FAEBB7BE}"/>
    <cellStyle name="SAPBEXHLevel0X 2 6" xfId="3268" xr:uid="{FEBEE346-DE1D-40A3-A05B-6C6B52E1D359}"/>
    <cellStyle name="SAPBEXHLevel0X 2 6 2" xfId="8579" xr:uid="{6651FBCB-9738-4F38-8FE4-6D7B8568D6F0}"/>
    <cellStyle name="SAPBEXHLevel0X 2 6 3" xfId="15385" xr:uid="{6564D11A-93D1-4C84-84E3-9D41362FC057}"/>
    <cellStyle name="SAPBEXHLevel0X 2 6 4" xfId="17615" xr:uid="{A8721615-C476-45F5-8E30-5C5CECA70CC4}"/>
    <cellStyle name="SAPBEXHLevel0X 2 6 5" xfId="21371" xr:uid="{7AF098B1-E386-45EC-A0DC-4CD82CE9BBA9}"/>
    <cellStyle name="SAPBEXHLevel0X 2 6 6" xfId="25033" xr:uid="{BF959560-0524-4164-875F-8815A5CC73D0}"/>
    <cellStyle name="SAPBEXHLevel0X 2 6 7" xfId="28564" xr:uid="{0E6505A5-F09D-4A43-9682-26211E41887C}"/>
    <cellStyle name="SAPBEXHLevel0X 2 6 8" xfId="31843" xr:uid="{80074DB6-95A0-4AEE-A8D2-3AC226722DF1}"/>
    <cellStyle name="SAPBEXHLevel0X 2 7" xfId="4010" xr:uid="{5505C054-5EF2-4E03-9C6F-BE9AAB2AB894}"/>
    <cellStyle name="SAPBEXHLevel0X 2 7 2" xfId="11025" xr:uid="{C08110AC-C398-470B-9B56-86C26264DC87}"/>
    <cellStyle name="SAPBEXHLevel0X 2 7 3" xfId="16549" xr:uid="{61C74632-C47C-47DE-89D6-CF433BC178E9}"/>
    <cellStyle name="SAPBEXHLevel0X 2 7 4" xfId="18357" xr:uid="{BA7F157A-B7F8-4A38-9EC3-94CF439F01DA}"/>
    <cellStyle name="SAPBEXHLevel0X 2 7 5" xfId="22110" xr:uid="{E4F3B11A-8D64-4844-B78C-36B73BF3AF80}"/>
    <cellStyle name="SAPBEXHLevel0X 2 7 6" xfId="25775" xr:uid="{291E50B3-244D-4FCD-BD7F-A736E8FD4FB7}"/>
    <cellStyle name="SAPBEXHLevel0X 2 7 7" xfId="29306" xr:uid="{8AE75C2B-4623-4525-8FA9-ECBCCC3581F8}"/>
    <cellStyle name="SAPBEXHLevel0X 2 7 8" xfId="32573" xr:uid="{2C9DD08D-8B12-40A3-BE40-BD10C900432F}"/>
    <cellStyle name="SAPBEXHLevel0X 2 8" xfId="2562" xr:uid="{EB24091F-63B5-40DB-AF6E-D64E8D81FC33}"/>
    <cellStyle name="SAPBEXHLevel0X 2 8 2" xfId="9190" xr:uid="{E9D52DD7-9A00-402F-A482-9D2519701BF0}"/>
    <cellStyle name="SAPBEXHLevel0X 2 8 3" xfId="14328" xr:uid="{2A47FED2-2BC2-4D75-B986-CC829D31BA57}"/>
    <cellStyle name="SAPBEXHLevel0X 2 8 4" xfId="11808" xr:uid="{615E8C27-220D-4D7D-8E88-11ABD021F0CB}"/>
    <cellStyle name="SAPBEXHLevel0X 2 8 5" xfId="6837" xr:uid="{642EC0C7-9018-4DD3-A7E6-AF50FDDF85CD}"/>
    <cellStyle name="SAPBEXHLevel0X 2 8 6" xfId="20110" xr:uid="{07184860-6E47-434D-A5B8-C9F8E597FCBE}"/>
    <cellStyle name="SAPBEXHLevel0X 2 8 7" xfId="26717" xr:uid="{D1053F7A-729B-446F-BAB2-5509DCFCD85A}"/>
    <cellStyle name="SAPBEXHLevel0X 2 8 8" xfId="31150" xr:uid="{F8EB9BFC-8A98-4C57-9F62-A374062455EB}"/>
    <cellStyle name="SAPBEXHLevel0X 2 9" xfId="2269" xr:uid="{56080C7D-BC17-447C-BEF9-BBB1DB11B769}"/>
    <cellStyle name="SAPBEXHLevel0X 2 9 2" xfId="11584" xr:uid="{1BFAAAF2-89A5-43D0-8EA7-750024C6AC4A}"/>
    <cellStyle name="SAPBEXHLevel0X 2 9 3" xfId="16084" xr:uid="{C2A265DB-7563-41E0-99CF-CD20DF6918E6}"/>
    <cellStyle name="SAPBEXHLevel0X 2 9 4" xfId="7215" xr:uid="{4D27259C-B3F4-46FB-99B5-8626E0267FA9}"/>
    <cellStyle name="SAPBEXHLevel0X 2 9 5" xfId="14308" xr:uid="{401EAEE5-7A99-4648-B430-08752AC94652}"/>
    <cellStyle name="SAPBEXHLevel0X 2 9 6" xfId="16112" xr:uid="{90756773-9E55-4BC4-BEDC-4B1C1D177923}"/>
    <cellStyle name="SAPBEXHLevel0X 2 9 7" xfId="20285" xr:uid="{AFE0603A-C851-4E9E-87A9-754A6F768D15}"/>
    <cellStyle name="SAPBEXHLevel0X 2 9 8" xfId="27775" xr:uid="{1055C4DF-9C76-4975-8E99-606B35B95171}"/>
    <cellStyle name="SAPBEXHLevel0X 20" xfId="20579" xr:uid="{CE584FB5-528E-4603-86EE-CFA920F14CDC}"/>
    <cellStyle name="SAPBEXHLevel0X 21" xfId="24035" xr:uid="{3FA4C4F2-93B5-4B77-99E5-BE478FE04755}"/>
    <cellStyle name="SAPBEXHLevel0X 22" xfId="27458" xr:uid="{47CE26EC-CF7C-438E-9DA0-29474BE8DE87}"/>
    <cellStyle name="SAPBEXHLevel0X 3" xfId="1211" xr:uid="{74A5CAC9-8746-4F5C-9D32-C83EFC78C44E}"/>
    <cellStyle name="SAPBEXHLevel0X 3 10" xfId="6092" xr:uid="{F1469BEE-11EA-4BB4-B981-562EEF4D7927}"/>
    <cellStyle name="SAPBEXHLevel0X 3 10 2" xfId="7579" xr:uid="{5C788F3C-45DC-4954-99E8-03D8DD68CC0F}"/>
    <cellStyle name="SAPBEXHLevel0X 3 10 3" xfId="11580" xr:uid="{6BE5A3AF-357A-403D-8B12-653AB0439D17}"/>
    <cellStyle name="SAPBEXHLevel0X 3 10 4" xfId="20358" xr:uid="{68F5C7EC-FDDB-46B4-A59F-3BAC3921A418}"/>
    <cellStyle name="SAPBEXHLevel0X 3 10 5" xfId="24044" xr:uid="{C1F32864-E6B7-48AD-BA0F-7C73A02289C0}"/>
    <cellStyle name="SAPBEXHLevel0X 3 10 6" xfId="27617" xr:uid="{DBA47A6D-0817-4116-81BE-367AF8FF1C89}"/>
    <cellStyle name="SAPBEXHLevel0X 3 10 7" xfId="30805" xr:uid="{13429B03-A396-4E25-9E1C-18043A1DAB69}"/>
    <cellStyle name="SAPBEXHLevel0X 3 10 8" xfId="33499" xr:uid="{E5541B94-0AEE-46E0-A783-43B1759BEC84}"/>
    <cellStyle name="SAPBEXHLevel0X 3 11" xfId="6375" xr:uid="{E67671BA-45BF-4557-84C3-DCAA0B8C4812}"/>
    <cellStyle name="SAPBEXHLevel0X 3 11 2" xfId="13273" xr:uid="{E92BE748-6BD5-4204-9C4B-BDCF692334FE}"/>
    <cellStyle name="SAPBEXHLevel0X 3 11 3" xfId="15938" xr:uid="{107EF418-07AB-4D9D-9008-A1F60828C93E}"/>
    <cellStyle name="SAPBEXHLevel0X 3 11 4" xfId="20620" xr:uid="{C99FD61F-68C6-4F26-B351-B547E2142739}"/>
    <cellStyle name="SAPBEXHLevel0X 3 11 5" xfId="24300" xr:uid="{1747EAC9-256E-4B8D-AD82-A40676F254EB}"/>
    <cellStyle name="SAPBEXHLevel0X 3 11 6" xfId="27819" xr:uid="{9171A3ED-736B-438F-8DD1-3E1B669F091B}"/>
    <cellStyle name="SAPBEXHLevel0X 3 11 7" xfId="31036" xr:uid="{13D20169-F2F1-42A5-8DF4-EC8636009615}"/>
    <cellStyle name="SAPBEXHLevel0X 3 11 8" xfId="33639" xr:uid="{0AE56393-B72F-4F0B-A13D-BA85D5CFE788}"/>
    <cellStyle name="SAPBEXHLevel0X 3 12" xfId="9910" xr:uid="{DB7B54F4-A27F-4E7D-947B-EC53CC23E490}"/>
    <cellStyle name="SAPBEXHLevel0X 3 13" xfId="7724" xr:uid="{95EAAB4D-9DF4-452A-A775-DD129C6F9334}"/>
    <cellStyle name="SAPBEXHLevel0X 3 14" xfId="10579" xr:uid="{D3997FBD-32AF-4F7D-9FA6-87A0251A3719}"/>
    <cellStyle name="SAPBEXHLevel0X 3 15" xfId="19766" xr:uid="{AC26C935-BFBA-4711-B82F-C681CC6FE21A}"/>
    <cellStyle name="SAPBEXHLevel0X 3 16" xfId="23528" xr:uid="{48495627-45F9-439B-B713-C2E046BAC355}"/>
    <cellStyle name="SAPBEXHLevel0X 3 17" xfId="27141" xr:uid="{2AF1B31F-A30A-4477-8C17-0824832A77B4}"/>
    <cellStyle name="SAPBEXHLevel0X 3 18" xfId="30601" xr:uid="{9E0E1672-B129-41A6-9E3B-BC4468B6C67B}"/>
    <cellStyle name="SAPBEXHLevel0X 3 2" xfId="1212" xr:uid="{07F80DC6-CD6E-4FCA-9334-3C92A2EE2507}"/>
    <cellStyle name="SAPBEXHLevel0X 3 2 10" xfId="6376" xr:uid="{1E3A4447-7C90-4905-A41A-93598B51F24A}"/>
    <cellStyle name="SAPBEXHLevel0X 3 2 10 2" xfId="13274" xr:uid="{89663E94-AFC2-4EC8-90AC-1BFF6BF2150E}"/>
    <cellStyle name="SAPBEXHLevel0X 3 2 10 3" xfId="15939" xr:uid="{5E8D6858-8F50-4674-A4B4-B42FB7F9E2AA}"/>
    <cellStyle name="SAPBEXHLevel0X 3 2 10 4" xfId="20621" xr:uid="{044C61FC-13F2-4E8C-923B-7CE325C20AE6}"/>
    <cellStyle name="SAPBEXHLevel0X 3 2 10 5" xfId="24301" xr:uid="{7EEB2F33-B949-44D1-8ED8-33FA8ACCB331}"/>
    <cellStyle name="SAPBEXHLevel0X 3 2 10 6" xfId="27820" xr:uid="{F3C7C1B9-3F3C-43A8-A231-F39A888FBDBD}"/>
    <cellStyle name="SAPBEXHLevel0X 3 2 10 7" xfId="31037" xr:uid="{A4D9A6A8-C721-4C44-8D84-34D9AF483B5B}"/>
    <cellStyle name="SAPBEXHLevel0X 3 2 10 8" xfId="33640" xr:uid="{94D361A0-C511-4335-9DDF-6A8980736220}"/>
    <cellStyle name="SAPBEXHLevel0X 3 2 11" xfId="9092" xr:uid="{416D3CCB-B696-4D9E-AE0B-E2FC0F42D3A1}"/>
    <cellStyle name="SAPBEXHLevel0X 3 2 12" xfId="14064" xr:uid="{1478AB7B-4445-4ED6-9451-1AC63F81B5BD}"/>
    <cellStyle name="SAPBEXHLevel0X 3 2 13" xfId="13395" xr:uid="{CAE15808-5A7B-42AF-8FA9-34271BECCD88}"/>
    <cellStyle name="SAPBEXHLevel0X 3 2 14" xfId="19765" xr:uid="{078F7D57-85B8-4017-A40A-646ED6923C40}"/>
    <cellStyle name="SAPBEXHLevel0X 3 2 15" xfId="23527" xr:uid="{B4A7BBEA-4054-4F0F-85CC-D1796CE9187E}"/>
    <cellStyle name="SAPBEXHLevel0X 3 2 16" xfId="27140" xr:uid="{30878240-5B0E-4158-A77F-8DC09E2D78A8}"/>
    <cellStyle name="SAPBEXHLevel0X 3 2 17" xfId="30600" xr:uid="{21B270DF-8A4B-4F4C-BDE2-5C27B5283B85}"/>
    <cellStyle name="SAPBEXHLevel0X 3 2 2" xfId="1696" xr:uid="{833225BC-6E9F-41AC-A55F-6C991E11D3F0}"/>
    <cellStyle name="SAPBEXHLevel0X 3 2 2 10" xfId="11372" xr:uid="{BB8CE15E-D7AC-42F5-9915-65580E64006E}"/>
    <cellStyle name="SAPBEXHLevel0X 3 2 2 11" xfId="12096" xr:uid="{C2B8B230-8A56-44AA-BD57-0A9376047847}"/>
    <cellStyle name="SAPBEXHLevel0X 3 2 2 12" xfId="23344" xr:uid="{310F4258-EC1C-44BA-AB3E-79E7A4E67061}"/>
    <cellStyle name="SAPBEXHLevel0X 3 2 2 13" xfId="27742" xr:uid="{8A304C1B-633D-4A67-AC88-BCE5665E4D39}"/>
    <cellStyle name="SAPBEXHLevel0X 3 2 2 14" xfId="30481" xr:uid="{0B009998-005E-4702-A7A2-AA75365616AB}"/>
    <cellStyle name="SAPBEXHLevel0X 3 2 2 15" xfId="33846" xr:uid="{F993CC35-1B60-4D70-9D25-34F797528DFE}"/>
    <cellStyle name="SAPBEXHLevel0X 3 2 2 2" xfId="2939" xr:uid="{853B68D3-7896-41A4-80B8-04953D2EEDD5}"/>
    <cellStyle name="SAPBEXHLevel0X 3 2 2 2 2" xfId="8592" xr:uid="{F484C7C9-EA30-46B4-918A-A61D76463CF5}"/>
    <cellStyle name="SAPBEXHLevel0X 3 2 2 2 3" xfId="15274" xr:uid="{91C5E7DC-63F0-4AD7-B4C5-D444D10BF8D0}"/>
    <cellStyle name="SAPBEXHLevel0X 3 2 2 2 4" xfId="17287" xr:uid="{D61E15E4-FEF0-482B-9A56-1C598B036918}"/>
    <cellStyle name="SAPBEXHLevel0X 3 2 2 2 5" xfId="21045" xr:uid="{EFD77CC7-674F-4F31-AB1C-CB627B72F5E2}"/>
    <cellStyle name="SAPBEXHLevel0X 3 2 2 2 6" xfId="24706" xr:uid="{48A41CA7-9728-452C-BCDB-46613DD6A995}"/>
    <cellStyle name="SAPBEXHLevel0X 3 2 2 2 7" xfId="28235" xr:uid="{A1A2C7A4-47AD-42A4-917F-971AF120CD97}"/>
    <cellStyle name="SAPBEXHLevel0X 3 2 2 2 8" xfId="31521" xr:uid="{CAE50F45-D0B9-49CA-8673-913BB5B990EF}"/>
    <cellStyle name="SAPBEXHLevel0X 3 2 2 2 9" xfId="34854" xr:uid="{341FA6BF-4BD0-46EE-B6A8-3C59CEE33D58}"/>
    <cellStyle name="SAPBEXHLevel0X 3 2 2 3" xfId="3445" xr:uid="{A4359F30-5632-4D8A-9B22-F2C98F6BC9AD}"/>
    <cellStyle name="SAPBEXHLevel0X 3 2 2 3 2" xfId="10820" xr:uid="{096260F6-A7A1-463F-A204-56DC5395C1E2}"/>
    <cellStyle name="SAPBEXHLevel0X 3 2 2 3 3" xfId="7612" xr:uid="{E27C95D9-4E73-4EE0-B7A8-D7AC315B835A}"/>
    <cellStyle name="SAPBEXHLevel0X 3 2 2 3 4" xfId="17792" xr:uid="{1CCDDEB3-4458-420F-8953-CC56A63529C1}"/>
    <cellStyle name="SAPBEXHLevel0X 3 2 2 3 5" xfId="21548" xr:uid="{4D45F3EB-D035-474E-A3B4-AEBEFC575F01}"/>
    <cellStyle name="SAPBEXHLevel0X 3 2 2 3 6" xfId="25210" xr:uid="{2ADADBDB-7AEB-4D3C-8F1A-ECFCF5C19EF6}"/>
    <cellStyle name="SAPBEXHLevel0X 3 2 2 3 7" xfId="28741" xr:uid="{FCC9BC11-C8FF-4FB7-8E0E-DC14AE9ECA8F}"/>
    <cellStyle name="SAPBEXHLevel0X 3 2 2 3 8" xfId="32020" xr:uid="{FCC4A21D-B6C8-4CDB-871B-7996812BB889}"/>
    <cellStyle name="SAPBEXHLevel0X 3 2 2 3 9" xfId="35088" xr:uid="{9A8F4D0F-231E-4553-9D26-C6A780B3BF5A}"/>
    <cellStyle name="SAPBEXHLevel0X 3 2 2 4" xfId="2185" xr:uid="{30C683FB-F563-4D8B-9D2D-3B8D87E1DFBA}"/>
    <cellStyle name="SAPBEXHLevel0X 3 2 2 4 2" xfId="7465" xr:uid="{CE991A72-7C09-4C17-A2CD-C62FC988E92E}"/>
    <cellStyle name="SAPBEXHLevel0X 3 2 2 4 3" xfId="14423" xr:uid="{E070B687-E4B3-446C-9084-DC4BD7BBFB26}"/>
    <cellStyle name="SAPBEXHLevel0X 3 2 2 4 4" xfId="15337" xr:uid="{EE7F06EF-32A7-4985-B787-31AE41F66302}"/>
    <cellStyle name="SAPBEXHLevel0X 3 2 2 4 5" xfId="17054" xr:uid="{1C22FB62-F6EB-4F5A-A6F2-5DF416C438E1}"/>
    <cellStyle name="SAPBEXHLevel0X 3 2 2 4 6" xfId="20076" xr:uid="{DA2DE8F1-F494-400A-B431-6FB2BF15D75A}"/>
    <cellStyle name="SAPBEXHLevel0X 3 2 2 4 7" xfId="11264" xr:uid="{7380ADFD-755B-41BF-BC6B-17FFA360A4BF}"/>
    <cellStyle name="SAPBEXHLevel0X 3 2 2 4 8" xfId="27446" xr:uid="{331C1AEF-4CD2-4DA6-BA8B-217FD51E7059}"/>
    <cellStyle name="SAPBEXHLevel0X 3 2 2 4 9" xfId="34638" xr:uid="{98047CA8-DCAB-480B-8AC0-090428CF889C}"/>
    <cellStyle name="SAPBEXHLevel0X 3 2 2 5" xfId="4198" xr:uid="{B9FFCDC5-A9B1-4A89-AAB9-5010ABD306EB}"/>
    <cellStyle name="SAPBEXHLevel0X 3 2 2 5 2" xfId="6794" xr:uid="{D7C6FB21-78E6-41E2-874B-3469256797EC}"/>
    <cellStyle name="SAPBEXHLevel0X 3 2 2 5 3" xfId="16760" xr:uid="{CD700CDB-29E0-472D-A570-0AA1CFB282D6}"/>
    <cellStyle name="SAPBEXHLevel0X 3 2 2 5 4" xfId="18545" xr:uid="{CA397127-5D9C-4E8C-8F0D-8FD7F6655052}"/>
    <cellStyle name="SAPBEXHLevel0X 3 2 2 5 5" xfId="22298" xr:uid="{3B7BA6BD-4489-482C-9544-D3D2E7C64C5B}"/>
    <cellStyle name="SAPBEXHLevel0X 3 2 2 5 6" xfId="25963" xr:uid="{884F2FDB-0EDD-4AB0-8715-5BDE4E8436A9}"/>
    <cellStyle name="SAPBEXHLevel0X 3 2 2 5 7" xfId="29494" xr:uid="{9B7A4C02-ED7C-4C3B-93E4-073C941A1C29}"/>
    <cellStyle name="SAPBEXHLevel0X 3 2 2 5 8" xfId="32759" xr:uid="{24CAB1EA-8BE9-4BFC-9D1B-F091DBB1AF00}"/>
    <cellStyle name="SAPBEXHLevel0X 3 2 2 5 9" xfId="34223" xr:uid="{018DD84F-0769-4537-8BB8-921B9104B736}"/>
    <cellStyle name="SAPBEXHLevel0X 3 2 2 6" xfId="4303" xr:uid="{74523FD2-0D68-45FA-96A5-29868EE1130E}"/>
    <cellStyle name="SAPBEXHLevel0X 3 2 2 6 2" xfId="8550" xr:uid="{5D5D7217-EE63-4B80-85F8-A3F5FEDCF1E6}"/>
    <cellStyle name="SAPBEXHLevel0X 3 2 2 6 3" xfId="14825" xr:uid="{95844E06-1DE4-4892-940F-3E466FECBE9B}"/>
    <cellStyle name="SAPBEXHLevel0X 3 2 2 6 4" xfId="18650" xr:uid="{4E9D3A0A-0D8B-478E-BE66-A9079F66C60C}"/>
    <cellStyle name="SAPBEXHLevel0X 3 2 2 6 5" xfId="22402" xr:uid="{EF9862DE-E650-4B02-92EF-CBFBC1C48B9E}"/>
    <cellStyle name="SAPBEXHLevel0X 3 2 2 6 6" xfId="26068" xr:uid="{35C904EC-1647-4B10-AD87-8FB2FF0CC25A}"/>
    <cellStyle name="SAPBEXHLevel0X 3 2 2 6 7" xfId="29599" xr:uid="{482DF2D7-36D0-42C4-8849-42A1862AEBB7}"/>
    <cellStyle name="SAPBEXHLevel0X 3 2 2 6 8" xfId="32862" xr:uid="{75B19F3A-8D04-43CB-8CCD-89EFDF00282A}"/>
    <cellStyle name="SAPBEXHLevel0X 3 2 2 7" xfId="4919" xr:uid="{C642D1AC-A971-424C-82B2-2246D8094D56}"/>
    <cellStyle name="SAPBEXHLevel0X 3 2 2 7 2" xfId="12126" xr:uid="{863D931B-1462-4DFD-A62B-5B7978799E2D}"/>
    <cellStyle name="SAPBEXHLevel0X 3 2 2 7 3" xfId="7585" xr:uid="{F0831D01-FFE5-469E-AB54-982C8327BD76}"/>
    <cellStyle name="SAPBEXHLevel0X 3 2 2 7 4" xfId="19266" xr:uid="{C12176AE-50C5-4669-B667-43A728C727F3}"/>
    <cellStyle name="SAPBEXHLevel0X 3 2 2 7 5" xfId="23017" xr:uid="{74AD4933-81B5-40A3-A994-76B9209853D7}"/>
    <cellStyle name="SAPBEXHLevel0X 3 2 2 7 6" xfId="26683" xr:uid="{1BCF23B2-E0EB-4B9C-9BBC-EF59B5776CA0}"/>
    <cellStyle name="SAPBEXHLevel0X 3 2 2 7 7" xfId="30215" xr:uid="{D585BF20-B45B-4203-BB08-587BD8CE7932}"/>
    <cellStyle name="SAPBEXHLevel0X 3 2 2 7 8" xfId="33470" xr:uid="{A706D017-7C79-4FA7-93BC-BEC88BABCBFB}"/>
    <cellStyle name="SAPBEXHLevel0X 3 2 2 8" xfId="11242" xr:uid="{77D18EC1-4482-4393-99BE-C988D7BCEF14}"/>
    <cellStyle name="SAPBEXHLevel0X 3 2 2 9" xfId="16403" xr:uid="{1B30E060-1CE5-4E69-9CFA-482376A86A28}"/>
    <cellStyle name="SAPBEXHLevel0X 3 2 3" xfId="2486" xr:uid="{56523619-D4BD-4FE9-9822-D77B6F552843}"/>
    <cellStyle name="SAPBEXHLevel0X 3 2 3 2" xfId="11124" xr:uid="{0F3123A1-9704-4526-9C15-D97F700FA8DA}"/>
    <cellStyle name="SAPBEXHLevel0X 3 2 3 3" xfId="9317" xr:uid="{78F6BDCA-6140-4FB9-B341-516CF677286F}"/>
    <cellStyle name="SAPBEXHLevel0X 3 2 3 4" xfId="11069" xr:uid="{5C1D27BA-B078-46D4-BD28-4CC5D2EDEAE7}"/>
    <cellStyle name="SAPBEXHLevel0X 3 2 3 5" xfId="14493" xr:uid="{7D3F6EE4-E9A1-4A05-96C7-4DE457077C65}"/>
    <cellStyle name="SAPBEXHLevel0X 3 2 3 6" xfId="23132" xr:uid="{AC122704-BE1F-49C0-A5C7-EA1EE1F292D9}"/>
    <cellStyle name="SAPBEXHLevel0X 3 2 3 7" xfId="20256" xr:uid="{70448F17-29BF-4AB1-858B-AD7D0A832EE0}"/>
    <cellStyle name="SAPBEXHLevel0X 3 2 3 8" xfId="24360" xr:uid="{61E450C3-8363-4BC8-925A-55E135BAE26E}"/>
    <cellStyle name="SAPBEXHLevel0X 3 2 3 9" xfId="35039" xr:uid="{464D2A2E-2605-4144-B689-874014E9A7C1}"/>
    <cellStyle name="SAPBEXHLevel0X 3 2 4" xfId="2104" xr:uid="{F04A9345-31B1-4B88-A18C-0240988AE9EE}"/>
    <cellStyle name="SAPBEXHLevel0X 3 2 4 2" xfId="9218" xr:uid="{4D5A9861-B3A2-49D9-9767-258C1119C683}"/>
    <cellStyle name="SAPBEXHLevel0X 3 2 4 3" xfId="10635" xr:uid="{795E3585-3409-49A7-9941-860C047019D6}"/>
    <cellStyle name="SAPBEXHLevel0X 3 2 4 4" xfId="15588" xr:uid="{40F9008D-E4A7-4581-87E7-88C3CAF65091}"/>
    <cellStyle name="SAPBEXHLevel0X 3 2 4 5" xfId="6838" xr:uid="{41884CE5-242B-4F55-81EB-55DF84B608E5}"/>
    <cellStyle name="SAPBEXHLevel0X 3 2 4 6" xfId="20040" xr:uid="{9DFAB05F-02CD-4FA5-B9BF-71D778DE3AFD}"/>
    <cellStyle name="SAPBEXHLevel0X 3 2 4 7" xfId="17017" xr:uid="{7857FDC7-6CBF-4876-8C2D-4072B3510282}"/>
    <cellStyle name="SAPBEXHLevel0X 3 2 4 8" xfId="23449" xr:uid="{C54D15B2-BE6B-46D4-9BE0-E07B234A617F}"/>
    <cellStyle name="SAPBEXHLevel0X 3 2 5" xfId="3242" xr:uid="{1D4C0775-49FB-46F6-8A09-A822A81F404F}"/>
    <cellStyle name="SAPBEXHLevel0X 3 2 5 2" xfId="8838" xr:uid="{9CD0E4D7-DC9C-4BBE-871B-783A68EE4860}"/>
    <cellStyle name="SAPBEXHLevel0X 3 2 5 3" xfId="9715" xr:uid="{EC8CB661-E4D3-4B8C-9FEB-8B09170AE0ED}"/>
    <cellStyle name="SAPBEXHLevel0X 3 2 5 4" xfId="17589" xr:uid="{B80DD380-CDA5-4B6D-A04F-1E9C95CD6353}"/>
    <cellStyle name="SAPBEXHLevel0X 3 2 5 5" xfId="21345" xr:uid="{9C71DFB4-B344-4A71-8077-47B2F438CB77}"/>
    <cellStyle name="SAPBEXHLevel0X 3 2 5 6" xfId="25007" xr:uid="{D642D33F-7217-41A0-B28B-39C9E261ECC7}"/>
    <cellStyle name="SAPBEXHLevel0X 3 2 5 7" xfId="28538" xr:uid="{9B23633F-FB52-4D53-8A99-F39300646827}"/>
    <cellStyle name="SAPBEXHLevel0X 3 2 5 8" xfId="31818" xr:uid="{C414472C-D1B5-4DAF-A371-6B4A36B6A79A}"/>
    <cellStyle name="SAPBEXHLevel0X 3 2 6" xfId="4383" xr:uid="{6157B335-67B9-4B5B-BF13-3D385664905B}"/>
    <cellStyle name="SAPBEXHLevel0X 3 2 6 2" xfId="12595" xr:uid="{88A55590-F07D-4EC6-A224-630DAB37B2D3}"/>
    <cellStyle name="SAPBEXHLevel0X 3 2 6 3" xfId="11834" xr:uid="{0D8017E2-2740-4F9F-9CF5-DDDD205AE788}"/>
    <cellStyle name="SAPBEXHLevel0X 3 2 6 4" xfId="18730" xr:uid="{D9A0D791-0D4B-4A82-8911-49591E3C6FD2}"/>
    <cellStyle name="SAPBEXHLevel0X 3 2 6 5" xfId="22482" xr:uid="{854D65C2-E1B9-4978-9BB6-A9ED460A0C3A}"/>
    <cellStyle name="SAPBEXHLevel0X 3 2 6 6" xfId="26148" xr:uid="{ECC6B7C9-0ECE-4489-88EA-576CDBABCF53}"/>
    <cellStyle name="SAPBEXHLevel0X 3 2 6 7" xfId="29679" xr:uid="{48DD1D95-7222-4BB9-83C6-5B753DC8A627}"/>
    <cellStyle name="SAPBEXHLevel0X 3 2 6 8" xfId="32941" xr:uid="{2EBB5F44-E8F6-4F63-A709-0F4B60333B59}"/>
    <cellStyle name="SAPBEXHLevel0X 3 2 7" xfId="3880" xr:uid="{3F11C830-39F3-4030-832F-6C166BED34AA}"/>
    <cellStyle name="SAPBEXHLevel0X 3 2 7 2" xfId="6983" xr:uid="{3929C3EC-1740-46C7-9E11-F793E0E2DE7F}"/>
    <cellStyle name="SAPBEXHLevel0X 3 2 7 3" xfId="13672" xr:uid="{E797FE56-E41F-490F-A87F-26FD2981290E}"/>
    <cellStyle name="SAPBEXHLevel0X 3 2 7 4" xfId="18227" xr:uid="{F123B844-7A01-4522-AFC0-9B04D2833657}"/>
    <cellStyle name="SAPBEXHLevel0X 3 2 7 5" xfId="21980" xr:uid="{3C7FB7F1-88E8-4723-BBDF-F4EBFB88189F}"/>
    <cellStyle name="SAPBEXHLevel0X 3 2 7 6" xfId="25645" xr:uid="{8CBBFCF5-EF66-4BEE-968F-07747D1D33FC}"/>
    <cellStyle name="SAPBEXHLevel0X 3 2 7 7" xfId="29176" xr:uid="{818A5229-7670-4229-86AE-B849E2025377}"/>
    <cellStyle name="SAPBEXHLevel0X 3 2 7 8" xfId="32446" xr:uid="{1494E48A-2279-48B6-947C-64A77B9028DA}"/>
    <cellStyle name="SAPBEXHLevel0X 3 2 8" xfId="4847" xr:uid="{76126CF8-5C94-42FE-A85B-86C23F441464}"/>
    <cellStyle name="SAPBEXHLevel0X 3 2 8 2" xfId="12198" xr:uid="{54B2F53E-3754-400F-A576-333D54A18293}"/>
    <cellStyle name="SAPBEXHLevel0X 3 2 8 3" xfId="16822" xr:uid="{59062D79-62CD-4BB2-B164-33F069096A97}"/>
    <cellStyle name="SAPBEXHLevel0X 3 2 8 4" xfId="19194" xr:uid="{D92BA61D-56B3-4047-9B23-0F73D501B231}"/>
    <cellStyle name="SAPBEXHLevel0X 3 2 8 5" xfId="22945" xr:uid="{BF39EBE7-79EC-4C91-A3CC-5E534DCCDD17}"/>
    <cellStyle name="SAPBEXHLevel0X 3 2 8 6" xfId="26611" xr:uid="{D56BC5C8-F297-4E73-AE64-89A96EFA3DB6}"/>
    <cellStyle name="SAPBEXHLevel0X 3 2 8 7" xfId="30143" xr:uid="{9DD9B373-653E-45D9-B040-54CE9F1A6026}"/>
    <cellStyle name="SAPBEXHLevel0X 3 2 8 8" xfId="33400" xr:uid="{7FCB111E-3948-4558-840A-3033ED46E8FE}"/>
    <cellStyle name="SAPBEXHLevel0X 3 2 9" xfId="6093" xr:uid="{4112C71C-4ABE-4BA9-AD87-06344C5D6906}"/>
    <cellStyle name="SAPBEXHLevel0X 3 2 9 2" xfId="11784" xr:uid="{18FAE160-E06B-45E2-896D-F00796386227}"/>
    <cellStyle name="SAPBEXHLevel0X 3 2 9 3" xfId="15437" xr:uid="{F542D082-4497-4505-A9A6-E39E447804FE}"/>
    <cellStyle name="SAPBEXHLevel0X 3 2 9 4" xfId="20359" xr:uid="{1677571A-1F68-48C6-8837-D94D1615431A}"/>
    <cellStyle name="SAPBEXHLevel0X 3 2 9 5" xfId="24045" xr:uid="{441C32C6-BCDE-46BA-BFB5-953F8FF03667}"/>
    <cellStyle name="SAPBEXHLevel0X 3 2 9 6" xfId="27618" xr:uid="{CB8184AC-AA40-4326-A318-931DEAEB34A6}"/>
    <cellStyle name="SAPBEXHLevel0X 3 2 9 7" xfId="30806" xr:uid="{49A343CA-494C-43A9-8E32-EA7B1F42A6EE}"/>
    <cellStyle name="SAPBEXHLevel0X 3 2 9 8" xfId="33500" xr:uid="{905BAA0D-7D7D-4958-A913-635986DC93B3}"/>
    <cellStyle name="SAPBEXHLevel0X 3 3" xfId="1695" xr:uid="{D976ECA6-A18C-4492-9CA9-685BF619704F}"/>
    <cellStyle name="SAPBEXHLevel0X 3 3 10" xfId="9240" xr:uid="{C914F995-93FE-4C92-A227-E595B035A4A0}"/>
    <cellStyle name="SAPBEXHLevel0X 3 3 11" xfId="8777" xr:uid="{4BBB5674-9275-4025-AC5B-D52059A46D42}"/>
    <cellStyle name="SAPBEXHLevel0X 3 3 12" xfId="10869" xr:uid="{F5555D60-E1FA-4835-B7F9-12EA64D0C50C}"/>
    <cellStyle name="SAPBEXHLevel0X 3 3 13" xfId="20504" xr:uid="{4E3D5E66-7F65-455B-95D9-14AB7D85C62B}"/>
    <cellStyle name="SAPBEXHLevel0X 3 3 14" xfId="24183" xr:uid="{51333E02-B683-42C8-AD65-856AE6E7D045}"/>
    <cellStyle name="SAPBEXHLevel0X 3 3 15" xfId="26997" xr:uid="{173D711A-E3BA-4A7C-A8A9-A4FB95C2E852}"/>
    <cellStyle name="SAPBEXHLevel0X 3 3 16" xfId="30482" xr:uid="{2D6FDFA7-045C-4854-A4F5-6FDDB2D4AED5}"/>
    <cellStyle name="SAPBEXHLevel0X 3 3 2" xfId="2938" xr:uid="{605CC01D-1BDB-4EDB-A484-6AC5952AF7EE}"/>
    <cellStyle name="SAPBEXHLevel0X 3 3 2 2" xfId="9415" xr:uid="{91B23DAA-E159-4720-B996-598F68E16DFF}"/>
    <cellStyle name="SAPBEXHLevel0X 3 3 2 2 2" xfId="34855" xr:uid="{BE2E5A82-D9A3-4875-A8DC-51B1E9F44063}"/>
    <cellStyle name="SAPBEXHLevel0X 3 3 2 3" xfId="7843" xr:uid="{73A48A5A-45D2-4AD8-B68C-4FE8B5024A60}"/>
    <cellStyle name="SAPBEXHLevel0X 3 3 2 3 2" xfId="35089" xr:uid="{5955ECFC-3A16-401F-9CD8-26C38A860ACC}"/>
    <cellStyle name="SAPBEXHLevel0X 3 3 2 4" xfId="17286" xr:uid="{7D2FA7E2-4CB2-4649-AC9F-8A76A8CEC1BE}"/>
    <cellStyle name="SAPBEXHLevel0X 3 3 2 4 2" xfId="34639" xr:uid="{3AF251EF-482F-4C08-8B88-A2B0373BC3F0}"/>
    <cellStyle name="SAPBEXHLevel0X 3 3 2 5" xfId="21044" xr:uid="{23203EE2-C381-497B-BA68-DCAF6CCD93A5}"/>
    <cellStyle name="SAPBEXHLevel0X 3 3 2 5 2" xfId="34224" xr:uid="{6C38CED6-B542-4A85-A2AD-29F37D031A6D}"/>
    <cellStyle name="SAPBEXHLevel0X 3 3 2 6" xfId="24705" xr:uid="{BDFF1557-AE41-4D5D-AF61-268E46B0D3D6}"/>
    <cellStyle name="SAPBEXHLevel0X 3 3 2 7" xfId="28234" xr:uid="{DE5DE29A-E39C-466A-B95C-B15E830872CC}"/>
    <cellStyle name="SAPBEXHLevel0X 3 3 2 8" xfId="31520" xr:uid="{8C7ED321-CF1A-4974-B90B-8AB9D5DB23F6}"/>
    <cellStyle name="SAPBEXHLevel0X 3 3 2 9" xfId="33847" xr:uid="{AC713B43-BC99-4E78-9156-297815F02709}"/>
    <cellStyle name="SAPBEXHLevel0X 3 3 3" xfId="3444" xr:uid="{A730FCE5-F5B8-4E8A-865C-93D71DDC28FD}"/>
    <cellStyle name="SAPBEXHLevel0X 3 3 3 2" xfId="10824" xr:uid="{A54F76C1-6A47-49A2-B233-372B1AF0826B}"/>
    <cellStyle name="SAPBEXHLevel0X 3 3 3 3" xfId="7565" xr:uid="{80A1B2E4-2D05-4086-A2C1-207C4AC45CF3}"/>
    <cellStyle name="SAPBEXHLevel0X 3 3 3 4" xfId="17791" xr:uid="{C029F7FE-F8E1-459E-B101-47D7A69BF0DF}"/>
    <cellStyle name="SAPBEXHLevel0X 3 3 3 5" xfId="21547" xr:uid="{2523601A-C632-4B38-83E5-FAD0362374F8}"/>
    <cellStyle name="SAPBEXHLevel0X 3 3 3 6" xfId="25209" xr:uid="{F3AE7A66-0E78-4F15-BC87-04409F4AE801}"/>
    <cellStyle name="SAPBEXHLevel0X 3 3 3 7" xfId="28740" xr:uid="{21731359-A63F-4759-9E45-499E02AC8632}"/>
    <cellStyle name="SAPBEXHLevel0X 3 3 3 8" xfId="32019" xr:uid="{63B895B4-AD86-40F0-86CB-DCA18BA53BF0}"/>
    <cellStyle name="SAPBEXHLevel0X 3 3 3 9" xfId="35164" xr:uid="{B0F4C95E-D414-40F8-A3F9-28830118C531}"/>
    <cellStyle name="SAPBEXHLevel0X 3 3 4" xfId="2037" xr:uid="{6FED8D79-8937-4638-AB02-7602217EB0B9}"/>
    <cellStyle name="SAPBEXHLevel0X 3 3 4 2" xfId="10087" xr:uid="{98AC1D5A-6991-4D6D-A27B-9A1C43FE39FA}"/>
    <cellStyle name="SAPBEXHLevel0X 3 3 4 3" xfId="13877" xr:uid="{F44F2445-1F3F-49FE-8443-AB998020C748}"/>
    <cellStyle name="SAPBEXHLevel0X 3 3 4 4" xfId="7060" xr:uid="{49F92BCC-C43B-4A9C-BD62-44790C16C81D}"/>
    <cellStyle name="SAPBEXHLevel0X 3 3 4 5" xfId="11684" xr:uid="{07FF1CC0-11D9-4B0E-B267-D7BF75E1B5FA}"/>
    <cellStyle name="SAPBEXHLevel0X 3 3 4 6" xfId="7842" xr:uid="{D71B5B67-62A1-481D-AB01-A840785D180B}"/>
    <cellStyle name="SAPBEXHLevel0X 3 3 4 7" xfId="26886" xr:uid="{19218A58-EF53-478A-8952-BE82B1C63824}"/>
    <cellStyle name="SAPBEXHLevel0X 3 3 4 8" xfId="23631" xr:uid="{64E60543-E14E-4E95-9F75-F71EF3A9E3EF}"/>
    <cellStyle name="SAPBEXHLevel0X 3 3 5" xfId="4146" xr:uid="{7A8A5728-CD56-4A99-9E0B-80328C44EFCB}"/>
    <cellStyle name="SAPBEXHLevel0X 3 3 5 2" xfId="7181" xr:uid="{029632DB-3F74-42AF-8346-D24CEDE24427}"/>
    <cellStyle name="SAPBEXHLevel0X 3 3 5 3" xfId="11516" xr:uid="{8235AAE0-4757-41A5-88EA-37246BC0F046}"/>
    <cellStyle name="SAPBEXHLevel0X 3 3 5 4" xfId="18493" xr:uid="{73A26415-DE26-4ACD-84F5-438D8E78C253}"/>
    <cellStyle name="SAPBEXHLevel0X 3 3 5 5" xfId="22246" xr:uid="{53D0C017-D290-4C40-A58B-8B776022F534}"/>
    <cellStyle name="SAPBEXHLevel0X 3 3 5 6" xfId="25911" xr:uid="{57F79A0C-FE7E-4EE3-A099-43556DCED243}"/>
    <cellStyle name="SAPBEXHLevel0X 3 3 5 7" xfId="29442" xr:uid="{BE48F506-DF90-40A9-9BBF-AF6EAC999D14}"/>
    <cellStyle name="SAPBEXHLevel0X 3 3 5 8" xfId="32708" xr:uid="{A1B323C2-7714-478A-BF2D-640C69389330}"/>
    <cellStyle name="SAPBEXHLevel0X 3 3 6" xfId="3067" xr:uid="{0C62D264-9907-4CEA-A76B-63BDCE568879}"/>
    <cellStyle name="SAPBEXHLevel0X 3 3 6 2" xfId="8575" xr:uid="{FC1C6F64-DDE6-492A-8E68-EB4B65542C41}"/>
    <cellStyle name="SAPBEXHLevel0X 3 3 6 3" xfId="14888" xr:uid="{CC7E19FD-1AAE-4BD7-81E6-0E50C88C58D2}"/>
    <cellStyle name="SAPBEXHLevel0X 3 3 6 4" xfId="17415" xr:uid="{AD75B267-2FF7-48F4-94D8-1EED3AA5EE59}"/>
    <cellStyle name="SAPBEXHLevel0X 3 3 6 5" xfId="21172" xr:uid="{45948F79-ABAC-43ED-AEE5-50234A479706}"/>
    <cellStyle name="SAPBEXHLevel0X 3 3 6 6" xfId="24834" xr:uid="{31C32987-EF24-4B5E-8FC2-9994A0DD898A}"/>
    <cellStyle name="SAPBEXHLevel0X 3 3 6 7" xfId="28363" xr:uid="{914A2927-9F18-4514-AF21-92126747B612}"/>
    <cellStyle name="SAPBEXHLevel0X 3 3 6 8" xfId="31648" xr:uid="{6E42D0A5-EC54-4D5E-BCD9-10E870B6261B}"/>
    <cellStyle name="SAPBEXHLevel0X 3 3 7" xfId="4750" xr:uid="{9E4C6396-6867-4C97-A89A-B4CDF53871EB}"/>
    <cellStyle name="SAPBEXHLevel0X 3 3 7 2" xfId="12295" xr:uid="{2AECABA6-C1A7-4AC2-96F1-9AD88FB17194}"/>
    <cellStyle name="SAPBEXHLevel0X 3 3 7 3" xfId="15782" xr:uid="{80AF87F6-0E6F-49DE-A2A0-CBB0CB5CC3FA}"/>
    <cellStyle name="SAPBEXHLevel0X 3 3 7 4" xfId="19097" xr:uid="{F29CDDF6-EB61-40E9-B63B-3523F12045D4}"/>
    <cellStyle name="SAPBEXHLevel0X 3 3 7 5" xfId="22848" xr:uid="{D831BD0A-90D1-4A34-BBA6-BA60EA18D6D8}"/>
    <cellStyle name="SAPBEXHLevel0X 3 3 7 6" xfId="26514" xr:uid="{A298E674-39E5-45FA-B511-D11F1EDFA807}"/>
    <cellStyle name="SAPBEXHLevel0X 3 3 7 7" xfId="30046" xr:uid="{49CEADC5-E0D0-46A3-8F37-647AF0596033}"/>
    <cellStyle name="SAPBEXHLevel0X 3 3 7 8" xfId="33303" xr:uid="{9CCFAFCF-2BC3-4D15-90A9-222E315C7E33}"/>
    <cellStyle name="SAPBEXHLevel0X 3 3 8" xfId="6094" xr:uid="{5351A97C-4CBB-4644-98C7-404E6D2FF032}"/>
    <cellStyle name="SAPBEXHLevel0X 3 3 8 2" xfId="11781" xr:uid="{F6B8ECFF-41AC-4D06-B3B7-4C8C268DCECB}"/>
    <cellStyle name="SAPBEXHLevel0X 3 3 8 3" xfId="15898" xr:uid="{10D113C7-F551-40F1-8954-861288E46AE1}"/>
    <cellStyle name="SAPBEXHLevel0X 3 3 8 4" xfId="20360" xr:uid="{23BDE35C-2DD1-4828-9855-0041EC017740}"/>
    <cellStyle name="SAPBEXHLevel0X 3 3 8 5" xfId="24046" xr:uid="{FE35D827-E07B-42ED-A30C-BC230419D5AB}"/>
    <cellStyle name="SAPBEXHLevel0X 3 3 8 6" xfId="27619" xr:uid="{B5371F45-206C-40D7-8126-3BBC08298E5B}"/>
    <cellStyle name="SAPBEXHLevel0X 3 3 8 7" xfId="30807" xr:uid="{DBB01D27-44D6-45EA-9857-C4EC0C3E5ECE}"/>
    <cellStyle name="SAPBEXHLevel0X 3 3 8 8" xfId="33501" xr:uid="{7E02F6A8-BB2C-4286-8685-5B1C8F58FB6E}"/>
    <cellStyle name="SAPBEXHLevel0X 3 3 9" xfId="6377" xr:uid="{B12A6C5C-912C-4E5B-9BD4-AA9F0EAC71AC}"/>
    <cellStyle name="SAPBEXHLevel0X 3 3 9 2" xfId="13275" xr:uid="{EE97B467-932B-4064-96B7-78E2BD1AC652}"/>
    <cellStyle name="SAPBEXHLevel0X 3 3 9 3" xfId="15940" xr:uid="{DD3DE666-4CAC-4742-8409-BBFCB42444D6}"/>
    <cellStyle name="SAPBEXHLevel0X 3 3 9 4" xfId="20622" xr:uid="{317254CB-FF46-4CAB-86E7-C82C487EB4D9}"/>
    <cellStyle name="SAPBEXHLevel0X 3 3 9 5" xfId="24302" xr:uid="{F834B0B7-1D02-4BEA-A187-879A8F275268}"/>
    <cellStyle name="SAPBEXHLevel0X 3 3 9 6" xfId="27821" xr:uid="{54033595-7B12-4313-9AE5-EEE8CE494C63}"/>
    <cellStyle name="SAPBEXHLevel0X 3 3 9 7" xfId="31038" xr:uid="{6C625282-D85C-45F3-B377-4307AD8E0A54}"/>
    <cellStyle name="SAPBEXHLevel0X 3 3 9 8" xfId="33641" xr:uid="{A21E7F87-87A9-48CB-8AA0-84501EEE678A}"/>
    <cellStyle name="SAPBEXHLevel0X 3 4" xfId="2485" xr:uid="{AF318175-50F7-4F77-B2C0-423D298C9E64}"/>
    <cellStyle name="SAPBEXHLevel0X 3 4 10" xfId="11652" xr:uid="{520333DF-FEE9-478C-8B9F-83B56C864380}"/>
    <cellStyle name="SAPBEXHLevel0X 3 4 2" xfId="6095" xr:uid="{C0C2ACFD-0C1A-49EB-8C0E-DDFF4FAA4664}"/>
    <cellStyle name="SAPBEXHLevel0X 3 4 2 2" xfId="11783" xr:uid="{ECB5CB89-FBC0-4393-B9AB-906A532370E2}"/>
    <cellStyle name="SAPBEXHLevel0X 3 4 2 2 2" xfId="34856" xr:uid="{BB20F23B-EC06-4886-9C4E-B9F4C98333BE}"/>
    <cellStyle name="SAPBEXHLevel0X 3 4 2 3" xfId="15333" xr:uid="{706904AE-2B30-4636-BE41-9B424306D179}"/>
    <cellStyle name="SAPBEXHLevel0X 3 4 2 3 2" xfId="35090" xr:uid="{C81D82BB-526E-48EA-B3FE-BADA93E6C982}"/>
    <cellStyle name="SAPBEXHLevel0X 3 4 2 4" xfId="20361" xr:uid="{8131DE5F-637D-4122-AAA1-F1B911BF8A75}"/>
    <cellStyle name="SAPBEXHLevel0X 3 4 2 4 2" xfId="34640" xr:uid="{4F130443-E807-4B5F-8AA4-828DF3E81F3C}"/>
    <cellStyle name="SAPBEXHLevel0X 3 4 2 5" xfId="24047" xr:uid="{48EBA930-08E4-4354-BA1B-D962E75CF2A4}"/>
    <cellStyle name="SAPBEXHLevel0X 3 4 2 5 2" xfId="34225" xr:uid="{2966913F-E217-4D18-B5ED-5718458F121D}"/>
    <cellStyle name="SAPBEXHLevel0X 3 4 2 6" xfId="27620" xr:uid="{07B6999D-63E7-4E2D-A418-840D930FF757}"/>
    <cellStyle name="SAPBEXHLevel0X 3 4 2 7" xfId="30808" xr:uid="{4505499B-094E-4DEA-AEA3-C8299AFBE974}"/>
    <cellStyle name="SAPBEXHLevel0X 3 4 2 8" xfId="33502" xr:uid="{F31FFCC5-2FE6-4050-B9E8-F919856FFAA1}"/>
    <cellStyle name="SAPBEXHLevel0X 3 4 3" xfId="6378" xr:uid="{4214B85C-AACF-42A9-8855-B9DFF2C5D259}"/>
    <cellStyle name="SAPBEXHLevel0X 3 4 3 2" xfId="13276" xr:uid="{8CCD2F8D-101C-44E6-AFAB-21A6EA202805}"/>
    <cellStyle name="SAPBEXHLevel0X 3 4 3 3" xfId="15941" xr:uid="{96545B62-8244-41B0-8B59-45E25DE92BCF}"/>
    <cellStyle name="SAPBEXHLevel0X 3 4 3 4" xfId="20623" xr:uid="{9B2735E6-311A-4787-9E13-6795056F68FF}"/>
    <cellStyle name="SAPBEXHLevel0X 3 4 3 5" xfId="24303" xr:uid="{CC426F1C-F320-414F-852D-DCFD12723D2B}"/>
    <cellStyle name="SAPBEXHLevel0X 3 4 3 6" xfId="27822" xr:uid="{901C8A4F-739D-4885-B8ED-2951C58E66AD}"/>
    <cellStyle name="SAPBEXHLevel0X 3 4 3 7" xfId="31039" xr:uid="{32D34FA1-01A8-4947-A725-7F684D17166F}"/>
    <cellStyle name="SAPBEXHLevel0X 3 4 3 8" xfId="33642" xr:uid="{47023986-0A78-4D8B-8C83-37A0B5EB8B0D}"/>
    <cellStyle name="SAPBEXHLevel0X 3 4 4" xfId="9229" xr:uid="{3B6659CB-B427-4F62-82C4-05317746E9F9}"/>
    <cellStyle name="SAPBEXHLevel0X 3 4 5" xfId="8702" xr:uid="{C2A4233E-DFCE-47A6-8E4A-5F4C78451EC2}"/>
    <cellStyle name="SAPBEXHLevel0X 3 4 6" xfId="8500" xr:uid="{D981D337-20EE-4182-8C0B-019AAAA5BC0D}"/>
    <cellStyle name="SAPBEXHLevel0X 3 4 7" xfId="12983" xr:uid="{D23FA039-4362-497A-BFD2-E4C3BD9AF7A9}"/>
    <cellStyle name="SAPBEXHLevel0X 3 4 8" xfId="23130" xr:uid="{D1B7953F-B516-4AE6-B50A-56FB867DE75A}"/>
    <cellStyle name="SAPBEXHLevel0X 3 4 9" xfId="23856" xr:uid="{6FA2B22B-45BD-4748-B4F7-D83E19EC2F98}"/>
    <cellStyle name="SAPBEXHLevel0X 3 5" xfId="2600" xr:uid="{18D9DCF1-8CD1-40C2-9A0A-84B68155798D}"/>
    <cellStyle name="SAPBEXHLevel0X 3 5 10" xfId="31186" xr:uid="{245F420D-EE2F-432A-9A9D-85D85BC62EDB}"/>
    <cellStyle name="SAPBEXHLevel0X 3 5 2" xfId="6096" xr:uid="{35BE2740-C8AD-4059-B6C0-CE9990745B5B}"/>
    <cellStyle name="SAPBEXHLevel0X 3 5 2 2" xfId="11782" xr:uid="{E13B41BD-F641-4D82-A48F-4FBAFF78BDB3}"/>
    <cellStyle name="SAPBEXHLevel0X 3 5 2 2 2" xfId="34857" xr:uid="{D59B9105-39DC-45AC-9DA4-29B312B30A12}"/>
    <cellStyle name="SAPBEXHLevel0X 3 5 2 3" xfId="8653" xr:uid="{6C63FB56-705A-4874-9082-42050946DE43}"/>
    <cellStyle name="SAPBEXHLevel0X 3 5 2 3 2" xfId="35091" xr:uid="{7F775D56-B586-4BAC-ABC5-363525514EAD}"/>
    <cellStyle name="SAPBEXHLevel0X 3 5 2 4" xfId="20362" xr:uid="{599863E7-D3C5-4B94-B09C-708F1E4914AF}"/>
    <cellStyle name="SAPBEXHLevel0X 3 5 2 4 2" xfId="34641" xr:uid="{916FF47A-8AF0-48E0-8CD3-39FDA2D498E6}"/>
    <cellStyle name="SAPBEXHLevel0X 3 5 2 5" xfId="24048" xr:uid="{7C0EAC79-CD0C-4647-9792-C9A2127AC7AD}"/>
    <cellStyle name="SAPBEXHLevel0X 3 5 2 5 2" xfId="34226" xr:uid="{F7F4BFBE-2806-4D83-9B09-ED8258A6E8BB}"/>
    <cellStyle name="SAPBEXHLevel0X 3 5 2 6" xfId="27621" xr:uid="{772EEC2D-702B-4B64-A28B-96D2BE0A5F7D}"/>
    <cellStyle name="SAPBEXHLevel0X 3 5 2 7" xfId="30809" xr:uid="{242320D3-23B2-4AB0-A33A-9F1EA2070847}"/>
    <cellStyle name="SAPBEXHLevel0X 3 5 2 8" xfId="33503" xr:uid="{5630104D-4098-4C22-A6A9-577B1DB0B0EC}"/>
    <cellStyle name="SAPBEXHLevel0X 3 5 3" xfId="6379" xr:uid="{C18185C8-E21F-4957-9A83-F83CFBBC2E1A}"/>
    <cellStyle name="SAPBEXHLevel0X 3 5 3 2" xfId="13277" xr:uid="{0C780362-0ED6-40D9-AC9B-369A750A20D9}"/>
    <cellStyle name="SAPBEXHLevel0X 3 5 3 3" xfId="15942" xr:uid="{713D6E69-E314-417F-A1F8-51AB98661A3B}"/>
    <cellStyle name="SAPBEXHLevel0X 3 5 3 4" xfId="20624" xr:uid="{2B041174-60C6-4792-8B27-F721F4E06518}"/>
    <cellStyle name="SAPBEXHLevel0X 3 5 3 5" xfId="24304" xr:uid="{1E067C8C-463D-4402-A76F-CB3EBA761640}"/>
    <cellStyle name="SAPBEXHLevel0X 3 5 3 6" xfId="27823" xr:uid="{A85B740F-1919-45D7-B031-824F0D72885B}"/>
    <cellStyle name="SAPBEXHLevel0X 3 5 3 7" xfId="31040" xr:uid="{19C99B78-7740-446F-AAC7-6F1234690E3D}"/>
    <cellStyle name="SAPBEXHLevel0X 3 5 3 8" xfId="33643" xr:uid="{A0035ABD-D2CF-4C7A-8983-D6B02F50032C}"/>
    <cellStyle name="SAPBEXHLevel0X 3 5 4" xfId="8304" xr:uid="{AAD7CF9C-D5E6-4B30-8795-EA0543B03461}"/>
    <cellStyle name="SAPBEXHLevel0X 3 5 5" xfId="13468" xr:uid="{FC446F87-04B6-454B-9EB5-2FB97A2887EB}"/>
    <cellStyle name="SAPBEXHLevel0X 3 5 6" xfId="15878" xr:uid="{50275539-61E0-415E-8877-26FD66FA5B44}"/>
    <cellStyle name="SAPBEXHLevel0X 3 5 7" xfId="7604" xr:uid="{3C8E9830-1985-49F8-9415-96CDA0D0384E}"/>
    <cellStyle name="SAPBEXHLevel0X 3 5 8" xfId="23044" xr:uid="{D4F704B9-0445-4A60-94E6-60BD50BD9A55}"/>
    <cellStyle name="SAPBEXHLevel0X 3 5 9" xfId="26699" xr:uid="{DEC0D751-75DE-4B9D-9F5C-5C0779181561}"/>
    <cellStyle name="SAPBEXHLevel0X 3 6" xfId="3983" xr:uid="{980BD85F-9E11-4248-8E09-B898D830323E}"/>
    <cellStyle name="SAPBEXHLevel0X 3 6 10" xfId="32547" xr:uid="{E0FCC0AF-E07A-4827-A5BB-D760A4AC594C}"/>
    <cellStyle name="SAPBEXHLevel0X 3 6 2" xfId="6097" xr:uid="{C352F5DD-E7FA-4F1A-A670-25EFE00E8EED}"/>
    <cellStyle name="SAPBEXHLevel0X 3 6 2 2" xfId="7576" xr:uid="{D48AEC44-3859-435C-840F-EB07AB82EA02}"/>
    <cellStyle name="SAPBEXHLevel0X 3 6 2 2 2" xfId="34858" xr:uid="{1B9EC54C-7F5A-46A4-9381-636A8180E177}"/>
    <cellStyle name="SAPBEXHLevel0X 3 6 2 3" xfId="9114" xr:uid="{89A6E7EF-5DBD-48F7-8F65-F604412830E9}"/>
    <cellStyle name="SAPBEXHLevel0X 3 6 2 3 2" xfId="35092" xr:uid="{26165BDC-BD9A-4EBF-98F5-43FF2EF5DDBE}"/>
    <cellStyle name="SAPBEXHLevel0X 3 6 2 4" xfId="20363" xr:uid="{C98D6EF4-A864-4195-8C29-9ACED00E6827}"/>
    <cellStyle name="SAPBEXHLevel0X 3 6 2 4 2" xfId="34642" xr:uid="{AEDB2F4D-7A6D-4A66-9807-445C02C4405E}"/>
    <cellStyle name="SAPBEXHLevel0X 3 6 2 5" xfId="24049" xr:uid="{B965D584-0415-4303-BA5F-3A361BA9097D}"/>
    <cellStyle name="SAPBEXHLevel0X 3 6 2 5 2" xfId="34227" xr:uid="{29727C5F-646D-46FE-90B0-70751AF5B97C}"/>
    <cellStyle name="SAPBEXHLevel0X 3 6 2 6" xfId="27622" xr:uid="{FA419BEA-7B74-4726-8479-2DC82E3ACE78}"/>
    <cellStyle name="SAPBEXHLevel0X 3 6 2 7" xfId="30810" xr:uid="{B8E9E2AA-96A9-412E-8F3B-24608BCFA256}"/>
    <cellStyle name="SAPBEXHLevel0X 3 6 2 8" xfId="33504" xr:uid="{7F6FDDCF-4763-48C9-A202-165E368FC2D8}"/>
    <cellStyle name="SAPBEXHLevel0X 3 6 3" xfId="6380" xr:uid="{D406DC44-B7B7-491D-BFE1-A092EC1646D1}"/>
    <cellStyle name="SAPBEXHLevel0X 3 6 3 2" xfId="13278" xr:uid="{96A31481-E4A2-4EB2-B42F-A4E3B710438B}"/>
    <cellStyle name="SAPBEXHLevel0X 3 6 3 3" xfId="15943" xr:uid="{E48711E9-967A-4F3C-94D0-EFEB0208BC5D}"/>
    <cellStyle name="SAPBEXHLevel0X 3 6 3 4" xfId="20625" xr:uid="{FB00CAB2-02E8-4A53-A88A-5E7D5E64F11A}"/>
    <cellStyle name="SAPBEXHLevel0X 3 6 3 5" xfId="24305" xr:uid="{925FB51D-99AD-4F64-A360-EEA087A9CD93}"/>
    <cellStyle name="SAPBEXHLevel0X 3 6 3 6" xfId="27824" xr:uid="{8694EDCC-FF2F-42FD-99FE-E09510C76015}"/>
    <cellStyle name="SAPBEXHLevel0X 3 6 3 7" xfId="31041" xr:uid="{97B8FDCB-365C-48B4-9277-F41AD2FBB3BF}"/>
    <cellStyle name="SAPBEXHLevel0X 3 6 3 8" xfId="33644" xr:uid="{FE503D00-C009-4114-9D51-1784556A51E3}"/>
    <cellStyle name="SAPBEXHLevel0X 3 6 4" xfId="8924" xr:uid="{2A7B1C57-D962-4420-8FC5-E321DB4F783E}"/>
    <cellStyle name="SAPBEXHLevel0X 3 6 5" xfId="7437" xr:uid="{8D32C5C7-9DFB-4415-80CA-598EAACC665D}"/>
    <cellStyle name="SAPBEXHLevel0X 3 6 6" xfId="18330" xr:uid="{04D4F396-D342-484D-A94C-6B36AA382298}"/>
    <cellStyle name="SAPBEXHLevel0X 3 6 7" xfId="22083" xr:uid="{55521ACC-2E57-47D4-9EAD-CF3B237F6912}"/>
    <cellStyle name="SAPBEXHLevel0X 3 6 8" xfId="25748" xr:uid="{A0133A3B-BFEE-47FA-AEED-E2E592C95A2A}"/>
    <cellStyle name="SAPBEXHLevel0X 3 6 9" xfId="29279" xr:uid="{5EF99814-076B-46EC-80AD-B8C0C88869FB}"/>
    <cellStyle name="SAPBEXHLevel0X 3 7" xfId="4398" xr:uid="{26BFF790-5697-49AA-B2EE-7D51FB4504E1}"/>
    <cellStyle name="SAPBEXHLevel0X 3 7 10" xfId="32956" xr:uid="{6952515D-F267-4C1E-A7E8-C0C4283EB41F}"/>
    <cellStyle name="SAPBEXHLevel0X 3 7 2" xfId="6098" xr:uid="{EB740BD0-0701-4781-982E-6182DF9AC876}"/>
    <cellStyle name="SAPBEXHLevel0X 3 7 2 2" xfId="11780" xr:uid="{8CFA2169-B01E-47CB-8230-2D5DEE29DF0E}"/>
    <cellStyle name="SAPBEXHLevel0X 3 7 2 2 2" xfId="34859" xr:uid="{A3264C4A-5838-4D4B-A684-145EE98E3966}"/>
    <cellStyle name="SAPBEXHLevel0X 3 7 2 3" xfId="7584" xr:uid="{8E8D21F5-ECFE-46C3-B290-D3105FE5A06A}"/>
    <cellStyle name="SAPBEXHLevel0X 3 7 2 3 2" xfId="35093" xr:uid="{F6644AEE-2388-4791-A185-EF8B13778614}"/>
    <cellStyle name="SAPBEXHLevel0X 3 7 2 4" xfId="20364" xr:uid="{B5D6DEDE-984D-433A-833E-B5BC7793C9F0}"/>
    <cellStyle name="SAPBEXHLevel0X 3 7 2 4 2" xfId="34643" xr:uid="{3BD12450-7221-4E66-AD8C-C62AFA0D908F}"/>
    <cellStyle name="SAPBEXHLevel0X 3 7 2 5" xfId="24050" xr:uid="{39F495A3-21ED-4808-B558-501FC17255D2}"/>
    <cellStyle name="SAPBEXHLevel0X 3 7 2 5 2" xfId="34228" xr:uid="{C17E1E14-11DD-4164-A47A-324C4A494472}"/>
    <cellStyle name="SAPBEXHLevel0X 3 7 2 6" xfId="27623" xr:uid="{4823BFB6-8897-4097-B90A-7FC08E5BCDEB}"/>
    <cellStyle name="SAPBEXHLevel0X 3 7 2 7" xfId="30811" xr:uid="{6A17E29B-D7C6-420D-ADCF-2B6D6511A92F}"/>
    <cellStyle name="SAPBEXHLevel0X 3 7 2 8" xfId="33505" xr:uid="{D5737F87-5B02-4F9E-96B0-8C4DD6CEB489}"/>
    <cellStyle name="SAPBEXHLevel0X 3 7 3" xfId="6381" xr:uid="{1AB118E6-6CDB-45A4-A0CF-3CDFDC410C6A}"/>
    <cellStyle name="SAPBEXHLevel0X 3 7 3 2" xfId="13279" xr:uid="{0C5F5985-42E7-4D20-B8E1-A58FD3C81513}"/>
    <cellStyle name="SAPBEXHLevel0X 3 7 3 3" xfId="15944" xr:uid="{A3C48EEF-5044-4A7E-8EF2-524AA62A7D03}"/>
    <cellStyle name="SAPBEXHLevel0X 3 7 3 4" xfId="20626" xr:uid="{E6CCD8BA-4A1B-4ED7-9984-C7BFEAC81C0B}"/>
    <cellStyle name="SAPBEXHLevel0X 3 7 3 5" xfId="24306" xr:uid="{8F33DCC5-FF4C-4389-87AA-7A5CE483D0A4}"/>
    <cellStyle name="SAPBEXHLevel0X 3 7 3 6" xfId="27825" xr:uid="{E56EA9C6-4157-406E-959A-C7CA82EEC1DE}"/>
    <cellStyle name="SAPBEXHLevel0X 3 7 3 7" xfId="31042" xr:uid="{30B7EFB4-0F3B-4BA6-AD70-FF9F8CFD46B4}"/>
    <cellStyle name="SAPBEXHLevel0X 3 7 3 8" xfId="33645" xr:uid="{F38A0C2B-4344-43EF-AA19-E54A662ACEC9}"/>
    <cellStyle name="SAPBEXHLevel0X 3 7 4" xfId="13159" xr:uid="{F93C8EB3-EE32-44ED-A051-55D06DBB648E}"/>
    <cellStyle name="SAPBEXHLevel0X 3 7 5" xfId="13237" xr:uid="{C7102CE2-730A-4D67-8229-9C9533027CFE}"/>
    <cellStyle name="SAPBEXHLevel0X 3 7 6" xfId="18745" xr:uid="{2D660E2C-0D57-49D0-A74D-9CFF1F77DE82}"/>
    <cellStyle name="SAPBEXHLevel0X 3 7 7" xfId="22497" xr:uid="{F456BB96-9B1C-4936-9B86-2EDB554CCA11}"/>
    <cellStyle name="SAPBEXHLevel0X 3 7 8" xfId="26163" xr:uid="{13A7C1E4-20B7-4202-9310-9BD10437316C}"/>
    <cellStyle name="SAPBEXHLevel0X 3 7 9" xfId="29694" xr:uid="{25B98C9F-2FAB-4C78-A290-43A5E4220EC9}"/>
    <cellStyle name="SAPBEXHLevel0X 3 8" xfId="4265" xr:uid="{45B7F590-FD1F-4DF1-8B31-B171325FCA0A}"/>
    <cellStyle name="SAPBEXHLevel0X 3 8 10" xfId="32824" xr:uid="{3E8707AF-B08D-4EAD-A5B8-55E4EAA3AAFE}"/>
    <cellStyle name="SAPBEXHLevel0X 3 8 2" xfId="6099" xr:uid="{56CC71F8-F97F-43CF-9707-F70E3350922C}"/>
    <cellStyle name="SAPBEXHLevel0X 3 8 2 2" xfId="11779" xr:uid="{035D5C0C-0C0D-4B30-A3B4-3667A619F4E2}"/>
    <cellStyle name="SAPBEXHLevel0X 3 8 2 2 2" xfId="34860" xr:uid="{C588AC42-72D3-48E2-8F42-D65462155180}"/>
    <cellStyle name="SAPBEXHLevel0X 3 8 2 3" xfId="12850" xr:uid="{770A867A-80F1-4CF8-A99B-8EF055069FBC}"/>
    <cellStyle name="SAPBEXHLevel0X 3 8 2 3 2" xfId="35094" xr:uid="{7B9020E4-207E-4DB5-9217-411FB76DAA58}"/>
    <cellStyle name="SAPBEXHLevel0X 3 8 2 4" xfId="20365" xr:uid="{F83AC3A6-5246-4894-9C11-94A461ECA703}"/>
    <cellStyle name="SAPBEXHLevel0X 3 8 2 4 2" xfId="34644" xr:uid="{45DF01BE-EC33-4BE6-B423-F00E85FD809C}"/>
    <cellStyle name="SAPBEXHLevel0X 3 8 2 5" xfId="24051" xr:uid="{69C26A76-1A67-4591-9F52-E4F7D229541A}"/>
    <cellStyle name="SAPBEXHLevel0X 3 8 2 5 2" xfId="34229" xr:uid="{611EB960-75C9-4AF5-94EA-E2B524D4E868}"/>
    <cellStyle name="SAPBEXHLevel0X 3 8 2 6" xfId="27624" xr:uid="{94B7A776-88C2-45FE-8060-C7189B49EF54}"/>
    <cellStyle name="SAPBEXHLevel0X 3 8 2 7" xfId="30812" xr:uid="{56F144D5-449D-41B1-BE9C-3C47E7F4155B}"/>
    <cellStyle name="SAPBEXHLevel0X 3 8 2 8" xfId="33506" xr:uid="{C62853ED-4049-44FC-A1DB-0E3F44554C07}"/>
    <cellStyle name="SAPBEXHLevel0X 3 8 3" xfId="6382" xr:uid="{085AFDBB-4C8D-460A-B790-D2C2BA4A8184}"/>
    <cellStyle name="SAPBEXHLevel0X 3 8 3 2" xfId="13280" xr:uid="{401A183E-8964-4DF5-8251-7BBF5AD3C0E2}"/>
    <cellStyle name="SAPBEXHLevel0X 3 8 3 3" xfId="15945" xr:uid="{0FA5515E-6F99-4CC1-99BB-97293E4B26C6}"/>
    <cellStyle name="SAPBEXHLevel0X 3 8 3 4" xfId="20627" xr:uid="{75C943E9-BEBA-4BE9-9DD2-47D09D6BCDC4}"/>
    <cellStyle name="SAPBEXHLevel0X 3 8 3 5" xfId="24307" xr:uid="{480B90DB-3382-4D72-B6C5-470A21793071}"/>
    <cellStyle name="SAPBEXHLevel0X 3 8 3 6" xfId="27826" xr:uid="{7B98E816-63D2-4108-A2C2-A3D5F1835A0E}"/>
    <cellStyle name="SAPBEXHLevel0X 3 8 3 7" xfId="31043" xr:uid="{44E817DD-EE88-4908-8573-9F40CBA563DC}"/>
    <cellStyle name="SAPBEXHLevel0X 3 8 3 8" xfId="33646" xr:uid="{997E79EB-DA4E-404D-9B33-60B9BAF97C8B}"/>
    <cellStyle name="SAPBEXHLevel0X 3 8 4" xfId="12680" xr:uid="{3E3B2827-2F31-41CB-981B-495DEADA5767}"/>
    <cellStyle name="SAPBEXHLevel0X 3 8 5" xfId="7596" xr:uid="{40706D53-453A-4DA9-A848-2E19E7DA81A2}"/>
    <cellStyle name="SAPBEXHLevel0X 3 8 6" xfId="18612" xr:uid="{681E175E-3461-4827-8A77-DEB904FFFA07}"/>
    <cellStyle name="SAPBEXHLevel0X 3 8 7" xfId="22364" xr:uid="{966DC549-F6B8-44CE-8291-5AE6BFDF2EC1}"/>
    <cellStyle name="SAPBEXHLevel0X 3 8 8" xfId="26030" xr:uid="{4D0D5758-B7D0-4257-A86C-AC2AE280DB5F}"/>
    <cellStyle name="SAPBEXHLevel0X 3 8 9" xfId="29561" xr:uid="{11BBEB12-1DDD-4565-8B4A-D7094E234A5A}"/>
    <cellStyle name="SAPBEXHLevel0X 3 9" xfId="4334" xr:uid="{D6E4E87A-09E3-4138-8063-D4A41880FE33}"/>
    <cellStyle name="SAPBEXHLevel0X 3 9 2" xfId="7226" xr:uid="{0D2D91E7-A644-4770-923A-4C9C20DA31A6}"/>
    <cellStyle name="SAPBEXHLevel0X 3 9 2 2" xfId="34853" xr:uid="{A331782C-879A-4FA6-839F-07E2C89EC29F}"/>
    <cellStyle name="SAPBEXHLevel0X 3 9 3" xfId="10942" xr:uid="{30F0726D-A713-4E64-9E63-03F35EC2206A}"/>
    <cellStyle name="SAPBEXHLevel0X 3 9 3 2" xfId="35087" xr:uid="{F1BF7978-92AD-4868-8BD5-29D273B84E10}"/>
    <cellStyle name="SAPBEXHLevel0X 3 9 4" xfId="18681" xr:uid="{21D0EFE1-A7EA-40FB-A88B-EAEE075BB351}"/>
    <cellStyle name="SAPBEXHLevel0X 3 9 4 2" xfId="34637" xr:uid="{21A4904C-1CC1-48A4-A303-A4E643DB13F9}"/>
    <cellStyle name="SAPBEXHLevel0X 3 9 5" xfId="22433" xr:uid="{97E4E28D-0C03-422B-A3D3-80EFA0131821}"/>
    <cellStyle name="SAPBEXHLevel0X 3 9 5 2" xfId="34222" xr:uid="{D9A60FE4-0BFF-4EF1-80C1-EDD5F0BDB096}"/>
    <cellStyle name="SAPBEXHLevel0X 3 9 6" xfId="26099" xr:uid="{CB34043D-58D2-4E60-BF13-EEA8362C6B17}"/>
    <cellStyle name="SAPBEXHLevel0X 3 9 7" xfId="29630" xr:uid="{133BB450-B1E6-4F6B-8E91-CF3C4894A15E}"/>
    <cellStyle name="SAPBEXHLevel0X 3 9 8" xfId="32893" xr:uid="{4E8273A0-9918-4395-A392-7EA9A19F0B91}"/>
    <cellStyle name="SAPBEXHLevel0X 3 9 9" xfId="33845" xr:uid="{4545C036-F64C-4B22-BAA0-A7708E19A6E4}"/>
    <cellStyle name="SAPBEXHLevel0X 4" xfId="1394" xr:uid="{2272964F-E871-4D43-BB1B-94F0EE99D3F2}"/>
    <cellStyle name="SAPBEXHLevel0X 4 2" xfId="34851" xr:uid="{1D9358D3-A4F9-4F4D-929C-51B00D302FD7}"/>
    <cellStyle name="SAPBEXHLevel0X 4 3" xfId="35085" xr:uid="{94B50108-0BE7-4BCE-9931-76833282B473}"/>
    <cellStyle name="SAPBEXHLevel0X 4 4" xfId="34635" xr:uid="{C1A2DE7A-6F8B-4020-9211-A5FC624BA191}"/>
    <cellStyle name="SAPBEXHLevel0X 4 5" xfId="34220" xr:uid="{50B1F1D1-1B70-40C0-B8FA-D0CAB344C124}"/>
    <cellStyle name="SAPBEXHLevel0X 4 6" xfId="33843" xr:uid="{34005933-9D82-4F4B-9555-E905E8FB7FA9}"/>
    <cellStyle name="SAPBEXHLevel0X 5" xfId="1451" xr:uid="{D1C72CA9-BF44-459B-9BC4-3D6BCDC89E6E}"/>
    <cellStyle name="SAPBEXHLevel0X 5 2" xfId="35040" xr:uid="{98D6F81B-E81E-42DE-8F0A-2BA806A5872E}"/>
    <cellStyle name="SAPBEXHLevel0X 6" xfId="622" xr:uid="{D5E605D7-6FAD-44B3-9666-D6D525D59B5A}"/>
    <cellStyle name="SAPBEXHLevel0X 6 10" xfId="10290" xr:uid="{08814722-3EC7-4E75-BA89-2085B787005B}"/>
    <cellStyle name="SAPBEXHLevel0X 6 11" xfId="14704" xr:uid="{0ABB5F8F-E00C-4763-B9E9-F9F1CF1B6C8C}"/>
    <cellStyle name="SAPBEXHLevel0X 6 12" xfId="9112" xr:uid="{B194AEEC-5F39-40C6-B6D9-43C58C99E690}"/>
    <cellStyle name="SAPBEXHLevel0X 6 13" xfId="19865" xr:uid="{FDEAD6C1-9F09-42AE-A4D4-47B68BC816D3}"/>
    <cellStyle name="SAPBEXHLevel0X 6 14" xfId="27519" xr:uid="{3918A14C-FE22-4545-8765-D32322045C49}"/>
    <cellStyle name="SAPBEXHLevel0X 6 15" xfId="16990" xr:uid="{721AD681-B931-4566-B72B-599543F8A744}"/>
    <cellStyle name="SAPBEXHLevel0X 6 2" xfId="1571" xr:uid="{1293F84D-FB0B-4343-B87A-BEFB841E6639}"/>
    <cellStyle name="SAPBEXHLevel0X 6 2 10" xfId="14623" xr:uid="{1DF0533D-1E74-452B-9794-43D767525614}"/>
    <cellStyle name="SAPBEXHLevel0X 6 2 11" xfId="7305" xr:uid="{7AE42547-EB95-43C6-9F36-1CD8A60197AE}"/>
    <cellStyle name="SAPBEXHLevel0X 6 2 12" xfId="23371" xr:uid="{06028F55-E30B-4C57-93C1-70EE6E7B4FD0}"/>
    <cellStyle name="SAPBEXHLevel0X 6 2 13" xfId="23659" xr:uid="{FAD607A0-1BC3-4093-9FC6-32726C16DE21}"/>
    <cellStyle name="SAPBEXHLevel0X 6 2 14" xfId="27243" xr:uid="{7BB1ACB2-9C68-47F8-958E-D577BB6B65DD}"/>
    <cellStyle name="SAPBEXHLevel0X 6 2 2" xfId="2814" xr:uid="{320F14C3-7F13-4682-B173-827972B6052C}"/>
    <cellStyle name="SAPBEXHLevel0X 6 2 2 2" xfId="8420" xr:uid="{C92884EB-32B7-4116-9B33-515D9E5974B6}"/>
    <cellStyle name="SAPBEXHLevel0X 6 2 2 3" xfId="9159" xr:uid="{FBA89104-8418-433F-B489-A9730DB73E65}"/>
    <cellStyle name="SAPBEXHLevel0X 6 2 2 4" xfId="17162" xr:uid="{3D844907-A73F-471A-9D8B-0959710E2F21}"/>
    <cellStyle name="SAPBEXHLevel0X 6 2 2 5" xfId="20920" xr:uid="{26F04ED0-33DF-4F6B-8318-C693971C098F}"/>
    <cellStyle name="SAPBEXHLevel0X 6 2 2 6" xfId="24581" xr:uid="{EDFFFFFE-708F-4692-B828-F89475469266}"/>
    <cellStyle name="SAPBEXHLevel0X 6 2 2 7" xfId="28110" xr:uid="{28EDF940-1956-44DE-85F5-DA471476DC5F}"/>
    <cellStyle name="SAPBEXHLevel0X 6 2 2 8" xfId="31396" xr:uid="{0F36EF42-D9D4-43F2-804D-4404725D9EF3}"/>
    <cellStyle name="SAPBEXHLevel0X 6 2 3" xfId="3320" xr:uid="{49533DF9-CD91-4B2E-99B2-F2D5B9D609A2}"/>
    <cellStyle name="SAPBEXHLevel0X 6 2 3 2" xfId="7890" xr:uid="{F978F3C5-AEFD-4D78-AD91-3CD3ED0ACD4C}"/>
    <cellStyle name="SAPBEXHLevel0X 6 2 3 3" xfId="8042" xr:uid="{771459C4-689F-4667-A409-89E2F1BCF832}"/>
    <cellStyle name="SAPBEXHLevel0X 6 2 3 4" xfId="17667" xr:uid="{06ABAD73-2700-4183-BC3D-8AC2A8A0C3EF}"/>
    <cellStyle name="SAPBEXHLevel0X 6 2 3 5" xfId="21423" xr:uid="{5D40D181-DE74-429C-928D-ED2F9903A908}"/>
    <cellStyle name="SAPBEXHLevel0X 6 2 3 6" xfId="25085" xr:uid="{C3C3EC4A-C5DC-41BF-B1C0-1BD5F6DF2640}"/>
    <cellStyle name="SAPBEXHLevel0X 6 2 3 7" xfId="28616" xr:uid="{0D2DADB0-FE3E-4262-9F6B-046558A8B989}"/>
    <cellStyle name="SAPBEXHLevel0X 6 2 3 8" xfId="31895" xr:uid="{65EBF82E-8B23-430F-98AE-5A37B0C27D09}"/>
    <cellStyle name="SAPBEXHLevel0X 6 2 4" xfId="2583" xr:uid="{89DF6BB4-6ADA-49AD-9184-41B77CA6437E}"/>
    <cellStyle name="SAPBEXHLevel0X 6 2 4 2" xfId="7930" xr:uid="{377995DD-8122-4819-A86E-83C42A19A769}"/>
    <cellStyle name="SAPBEXHLevel0X 6 2 4 3" xfId="14105" xr:uid="{E1969A00-6BB9-4BCB-A4C2-8A99FFB1CCB4}"/>
    <cellStyle name="SAPBEXHLevel0X 6 2 4 4" xfId="8256" xr:uid="{1F8173CE-CDBA-42C0-B560-310DD47E5ECA}"/>
    <cellStyle name="SAPBEXHLevel0X 6 2 4 5" xfId="19292" xr:uid="{9D718A3B-D3A9-496F-A168-A623D83F0BA6}"/>
    <cellStyle name="SAPBEXHLevel0X 6 2 4 6" xfId="23055" xr:uid="{D6B2F483-1E3A-494B-BC9A-11A6E126D1E7}"/>
    <cellStyle name="SAPBEXHLevel0X 6 2 4 7" xfId="23852" xr:uid="{F5C0C7EF-5A8A-4F09-AAEB-9D87A1614264}"/>
    <cellStyle name="SAPBEXHLevel0X 6 2 4 8" xfId="31169" xr:uid="{C6B2013B-593A-468A-B748-33041E2B3A97}"/>
    <cellStyle name="SAPBEXHLevel0X 6 2 5" xfId="3269" xr:uid="{7C72BF4D-4C1B-4B94-8A13-451588505D3F}"/>
    <cellStyle name="SAPBEXHLevel0X 6 2 5 2" xfId="9505" xr:uid="{D3293DDF-A35D-4B3D-B17A-1B18D725241B}"/>
    <cellStyle name="SAPBEXHLevel0X 6 2 5 3" xfId="7479" xr:uid="{35762FF0-9EB7-4A7F-ACE4-C693C3011C48}"/>
    <cellStyle name="SAPBEXHLevel0X 6 2 5 4" xfId="17616" xr:uid="{F748C785-D146-41D1-8F3D-AEAA87E37029}"/>
    <cellStyle name="SAPBEXHLevel0X 6 2 5 5" xfId="21372" xr:uid="{D89B252A-6471-45EC-B2AD-31BF300C3C7E}"/>
    <cellStyle name="SAPBEXHLevel0X 6 2 5 6" xfId="25034" xr:uid="{24187F99-AAC3-4A3A-8347-94C3394BCB5D}"/>
    <cellStyle name="SAPBEXHLevel0X 6 2 5 7" xfId="28565" xr:uid="{30E8C131-6979-482C-B9C8-C44F35089ACC}"/>
    <cellStyle name="SAPBEXHLevel0X 6 2 5 8" xfId="31844" xr:uid="{E764473B-F5D5-418C-B2F3-D79847B68B11}"/>
    <cellStyle name="SAPBEXHLevel0X 6 2 6" xfId="4231" xr:uid="{A096184D-6BFC-4D85-8AF5-E7E5311257CB}"/>
    <cellStyle name="SAPBEXHLevel0X 6 2 6 2" xfId="6996" xr:uid="{FE28E354-4C16-4C0D-9252-807791C8A7ED}"/>
    <cellStyle name="SAPBEXHLevel0X 6 2 6 3" xfId="14173" xr:uid="{C09CEEC6-45A3-41B6-9E97-05991259E8AF}"/>
    <cellStyle name="SAPBEXHLevel0X 6 2 6 4" xfId="18578" xr:uid="{901756DE-8059-40F9-A768-6A6CDFE2EA16}"/>
    <cellStyle name="SAPBEXHLevel0X 6 2 6 5" xfId="22330" xr:uid="{AD23F594-89F8-4078-975F-C478C3CA6685}"/>
    <cellStyle name="SAPBEXHLevel0X 6 2 6 6" xfId="25996" xr:uid="{277ABD4B-6F00-4A49-8F48-06B644107009}"/>
    <cellStyle name="SAPBEXHLevel0X 6 2 6 7" xfId="29527" xr:uid="{6BDC0C80-F533-47B1-AD35-8803FEC17AF4}"/>
    <cellStyle name="SAPBEXHLevel0X 6 2 6 8" xfId="32791" xr:uid="{D65B6D12-1EE6-443B-A809-C6CBC060214E}"/>
    <cellStyle name="SAPBEXHLevel0X 6 2 7" xfId="4879" xr:uid="{020C9188-443E-4AAE-9B42-B434A5C784DD}"/>
    <cellStyle name="SAPBEXHLevel0X 6 2 7 2" xfId="12166" xr:uid="{A81E33D1-50FA-484A-AA0E-33138FF0C376}"/>
    <cellStyle name="SAPBEXHLevel0X 6 2 7 3" xfId="16838" xr:uid="{ED75699B-F334-4034-B3C1-1DE404A1938A}"/>
    <cellStyle name="SAPBEXHLevel0X 6 2 7 4" xfId="19226" xr:uid="{DCE5AF3E-5925-4822-B79F-4EDFE825096D}"/>
    <cellStyle name="SAPBEXHLevel0X 6 2 7 5" xfId="22977" xr:uid="{02FC78FC-6D44-4D49-9104-CF28FCC90590}"/>
    <cellStyle name="SAPBEXHLevel0X 6 2 7 6" xfId="26643" xr:uid="{86C31B8F-5640-46AF-8DEF-34BCB9EAABDF}"/>
    <cellStyle name="SAPBEXHLevel0X 6 2 7 7" xfId="30175" xr:uid="{96EB0C90-B0D7-4202-AFCE-8CD3CC716CBA}"/>
    <cellStyle name="SAPBEXHLevel0X 6 2 7 8" xfId="33431" xr:uid="{7E8C7201-25FE-479F-BD32-11163C258457}"/>
    <cellStyle name="SAPBEXHLevel0X 6 2 8" xfId="10415" xr:uid="{4BA4D67B-9727-4A4A-BB31-5288BEB0C927}"/>
    <cellStyle name="SAPBEXHLevel0X 6 2 9" xfId="14682" xr:uid="{9320B53F-5565-46CC-8708-E704F2DC2F5F}"/>
    <cellStyle name="SAPBEXHLevel0X 6 3" xfId="1960" xr:uid="{03365EE9-2ABA-4B15-9D38-269E596A9D0A}"/>
    <cellStyle name="SAPBEXHLevel0X 6 3 2" xfId="11115" xr:uid="{DEF26529-7C59-4DA8-B503-6B68130821A7}"/>
    <cellStyle name="SAPBEXHLevel0X 6 3 3" xfId="16483" xr:uid="{24669FB0-FAC5-4F2B-84C9-008A50E21082}"/>
    <cellStyle name="SAPBEXHLevel0X 6 3 4" xfId="14521" xr:uid="{9AB8E667-62C3-461A-8504-39BB9907E81A}"/>
    <cellStyle name="SAPBEXHLevel0X 6 3 5" xfId="19478" xr:uid="{513E4D62-0E4C-4F14-95A0-2F6895498D1C}"/>
    <cellStyle name="SAPBEXHLevel0X 6 3 6" xfId="12044" xr:uid="{06B3A1C5-A7EE-46BF-BAF0-777013D2DECC}"/>
    <cellStyle name="SAPBEXHLevel0X 6 3 7" xfId="23723" xr:uid="{40558A44-0E97-4966-9021-AF9371F80074}"/>
    <cellStyle name="SAPBEXHLevel0X 6 3 8" xfId="27323" xr:uid="{BCCA228D-7D20-4790-A0CC-2B0A6153B9EC}"/>
    <cellStyle name="SAPBEXHLevel0X 6 4" xfId="2054" xr:uid="{410B7534-F1C2-42FD-B4DE-8BC48C9EE78A}"/>
    <cellStyle name="SAPBEXHLevel0X 6 4 2" xfId="9760" xr:uid="{D3CD2EC9-6B18-49C8-9111-6F0DEEDC5385}"/>
    <cellStyle name="SAPBEXHLevel0X 6 4 3" xfId="15528" xr:uid="{9C6B57C4-C889-4C14-B719-894246FAA06D}"/>
    <cellStyle name="SAPBEXHLevel0X 6 4 4" xfId="16495" xr:uid="{3505AAEB-13C0-4EF6-BADD-193AAC7BEAFB}"/>
    <cellStyle name="SAPBEXHLevel0X 6 4 5" xfId="7223" xr:uid="{4193C960-8C0E-410E-BD4E-60729CC9B3B5}"/>
    <cellStyle name="SAPBEXHLevel0X 6 4 6" xfId="10047" xr:uid="{3C41BFCD-881B-4139-88F4-F183D8DA7FF6}"/>
    <cellStyle name="SAPBEXHLevel0X 6 4 7" xfId="23900" xr:uid="{C15F4CBB-A5A3-4DD7-A1B7-5414A97AF308}"/>
    <cellStyle name="SAPBEXHLevel0X 6 4 8" xfId="30404" xr:uid="{82D07C55-AF80-4FFE-9079-035B630EC729}"/>
    <cellStyle name="SAPBEXHLevel0X 6 5" xfId="3667" xr:uid="{C9BCB518-4C12-4A0C-A1B2-37577FA20374}"/>
    <cellStyle name="SAPBEXHLevel0X 6 5 2" xfId="7872" xr:uid="{95FCD67E-FD9D-43F5-BC57-5946F57DA3C2}"/>
    <cellStyle name="SAPBEXHLevel0X 6 5 3" xfId="14757" xr:uid="{0EB744CF-D027-4530-A353-7254DBCF32C9}"/>
    <cellStyle name="SAPBEXHLevel0X 6 5 4" xfId="18014" xr:uid="{A8A45715-8086-4143-99FC-2F17633115D4}"/>
    <cellStyle name="SAPBEXHLevel0X 6 5 5" xfId="21770" xr:uid="{0B650B99-7B94-4566-8A25-1012725EC5AA}"/>
    <cellStyle name="SAPBEXHLevel0X 6 5 6" xfId="25432" xr:uid="{22A7EB8E-DFCC-4C0D-9B8B-AE708CF70D45}"/>
    <cellStyle name="SAPBEXHLevel0X 6 5 7" xfId="28963" xr:uid="{E6B7C3BC-6D00-4C40-A00D-0F6119CD1F11}"/>
    <cellStyle name="SAPBEXHLevel0X 6 5 8" xfId="32240" xr:uid="{F233D7C4-C864-422E-87B4-7302B0D544E3}"/>
    <cellStyle name="SAPBEXHLevel0X 6 6" xfId="2262" xr:uid="{7E0CFA64-8F87-4822-9A1D-DD052A6C585F}"/>
    <cellStyle name="SAPBEXHLevel0X 6 6 2" xfId="9473" xr:uid="{108C89DB-9DE4-44BE-94D3-84201226ECD7}"/>
    <cellStyle name="SAPBEXHLevel0X 6 6 3" xfId="10215" xr:uid="{E7D46B69-6DAD-4A97-B07E-39B8FB119990}"/>
    <cellStyle name="SAPBEXHLevel0X 6 6 4" xfId="9539" xr:uid="{195C80CA-87BE-4BAA-A650-302F7AFBB157}"/>
    <cellStyle name="SAPBEXHLevel0X 6 6 5" xfId="12821" xr:uid="{1F6AD651-80D3-49CB-867E-76151AFB8176}"/>
    <cellStyle name="SAPBEXHLevel0X 6 6 6" xfId="19645" xr:uid="{893EA9C0-3352-4454-AE4F-CEE9F861D2E0}"/>
    <cellStyle name="SAPBEXHLevel0X 6 6 7" xfId="23425" xr:uid="{4B36112B-8820-483A-B902-0E4D4FCAECE9}"/>
    <cellStyle name="SAPBEXHLevel0X 6 6 8" xfId="27457" xr:uid="{6B1E3133-E153-4C53-9B07-1363F9430D9E}"/>
    <cellStyle name="SAPBEXHLevel0X 6 7" xfId="4514" xr:uid="{33047BD3-D717-482B-8A41-0F3BD4848F2D}"/>
    <cellStyle name="SAPBEXHLevel0X 6 7 2" xfId="12512" xr:uid="{42CDE104-A180-4170-99C6-89CC3090FD62}"/>
    <cellStyle name="SAPBEXHLevel0X 6 7 3" xfId="8369" xr:uid="{6F03F75E-9C4B-4731-8B7E-77C5E8DF8FC1}"/>
    <cellStyle name="SAPBEXHLevel0X 6 7 4" xfId="18861" xr:uid="{40605C32-209B-4127-A85F-B3B91A4FEA3C}"/>
    <cellStyle name="SAPBEXHLevel0X 6 7 5" xfId="22613" xr:uid="{EB54354B-E359-43F0-A9E7-5EE17F97CDF8}"/>
    <cellStyle name="SAPBEXHLevel0X 6 7 6" xfId="26278" xr:uid="{C8425C72-81DB-465F-A8D2-55F201522C02}"/>
    <cellStyle name="SAPBEXHLevel0X 6 7 7" xfId="29810" xr:uid="{F192ACBB-6D55-4D9B-834E-E62EBAA9746B}"/>
    <cellStyle name="SAPBEXHLevel0X 6 7 8" xfId="33072" xr:uid="{A49989C0-6C59-42DC-B60C-C1FC8F3199C8}"/>
    <cellStyle name="SAPBEXHLevel0X 6 8" xfId="4384" xr:uid="{1E46B6A5-AB0E-4568-A9EB-25F6A9CE709A}"/>
    <cellStyle name="SAPBEXHLevel0X 6 8 2" xfId="12594" xr:uid="{49079095-5089-439E-9675-8C01C603E0D3}"/>
    <cellStyle name="SAPBEXHLevel0X 6 8 3" xfId="7243" xr:uid="{CD271B6D-A9D3-4618-B21E-11F348A00968}"/>
    <cellStyle name="SAPBEXHLevel0X 6 8 4" xfId="18731" xr:uid="{83F1555D-97F8-4CA4-9874-027508DC7F97}"/>
    <cellStyle name="SAPBEXHLevel0X 6 8 5" xfId="22483" xr:uid="{142C44D7-2F5B-4E34-A0E4-3A1E7274BAE6}"/>
    <cellStyle name="SAPBEXHLevel0X 6 8 6" xfId="26149" xr:uid="{CAF1B2F9-E8F9-426E-822F-8B15FFC6025A}"/>
    <cellStyle name="SAPBEXHLevel0X 6 8 7" xfId="29680" xr:uid="{B8650BB6-D8CD-413D-8C55-60E3DDAD757D}"/>
    <cellStyle name="SAPBEXHLevel0X 6 8 8" xfId="32942" xr:uid="{92270B8D-57CA-4415-9E4F-A33DAD31272F}"/>
    <cellStyle name="SAPBEXHLevel0X 6 9" xfId="10825" xr:uid="{B5C2B2AE-65F1-4804-952B-9B17DA6D7441}"/>
    <cellStyle name="SAPBEXHLevel0X 7" xfId="1547" xr:uid="{0648D8D0-7E15-4219-B01E-6C3135483C83}"/>
    <cellStyle name="SAPBEXHLevel0X 7 10" xfId="11675" xr:uid="{EBC2C020-09C7-4018-902E-0B162C98CDE9}"/>
    <cellStyle name="SAPBEXHLevel0X 7 11" xfId="19617" xr:uid="{9527F312-426A-48A0-800D-36F8986E9AF4}"/>
    <cellStyle name="SAPBEXHLevel0X 7 12" xfId="23380" xr:uid="{5BFB5876-195B-4D53-B7EE-D2CA222974AD}"/>
    <cellStyle name="SAPBEXHLevel0X 7 13" xfId="16988" xr:uid="{9F3371CA-90FA-4816-B9FC-28CFF9591CB2}"/>
    <cellStyle name="SAPBEXHLevel0X 7 14" xfId="27241" xr:uid="{45768977-9F9C-4095-A6C4-BCFC89C456C1}"/>
    <cellStyle name="SAPBEXHLevel0X 7 2" xfId="2790" xr:uid="{22F8C83E-8725-438C-9547-242D707A3C43}"/>
    <cellStyle name="SAPBEXHLevel0X 7 2 2" xfId="10796" xr:uid="{931CA587-4C71-4196-B005-8788AC3D98B6}"/>
    <cellStyle name="SAPBEXHLevel0X 7 2 3" xfId="8600" xr:uid="{2A905C89-4433-4981-BBE6-16B406F85628}"/>
    <cellStyle name="SAPBEXHLevel0X 7 2 4" xfId="17138" xr:uid="{75DA6902-2C8C-445A-AD66-71545AD41F80}"/>
    <cellStyle name="SAPBEXHLevel0X 7 2 5" xfId="20896" xr:uid="{158873ED-0714-417C-A0AC-B599E6E514F5}"/>
    <cellStyle name="SAPBEXHLevel0X 7 2 6" xfId="24557" xr:uid="{7F1E0537-DB82-4CFA-A76D-1869AF00041B}"/>
    <cellStyle name="SAPBEXHLevel0X 7 2 7" xfId="28086" xr:uid="{CE401003-C2D4-4290-9E69-BB4C5FACB459}"/>
    <cellStyle name="SAPBEXHLevel0X 7 2 8" xfId="31372" xr:uid="{4C626B45-D812-4650-B509-167B75B9788C}"/>
    <cellStyle name="SAPBEXHLevel0X 7 3" xfId="3296" xr:uid="{308A67D8-3899-4142-A57B-8A0B8772DED5}"/>
    <cellStyle name="SAPBEXHLevel0X 7 3 2" xfId="8715" xr:uid="{557595F1-E30D-4834-9B49-170D866BB56B}"/>
    <cellStyle name="SAPBEXHLevel0X 7 3 3" xfId="7172" xr:uid="{00F81EC4-236F-4B12-A780-76C6203250AE}"/>
    <cellStyle name="SAPBEXHLevel0X 7 3 4" xfId="17643" xr:uid="{C17CB040-285F-44A9-B8A6-5410B6A88ECF}"/>
    <cellStyle name="SAPBEXHLevel0X 7 3 5" xfId="21399" xr:uid="{C529E791-2143-4835-96CE-DC23F4FDD0F6}"/>
    <cellStyle name="SAPBEXHLevel0X 7 3 6" xfId="25061" xr:uid="{F915E7FD-5433-4026-947C-F8578546D6AA}"/>
    <cellStyle name="SAPBEXHLevel0X 7 3 7" xfId="28592" xr:uid="{C9BA68DF-ED54-4A90-B41F-0245FC4BF8AC}"/>
    <cellStyle name="SAPBEXHLevel0X 7 3 8" xfId="31871" xr:uid="{2E044ACA-7893-4474-ACFE-365EBB9ED01D}"/>
    <cellStyle name="SAPBEXHLevel0X 7 4" xfId="2559" xr:uid="{98251EE3-527C-490B-B5B5-FA6A3A3A8BC6}"/>
    <cellStyle name="SAPBEXHLevel0X 7 4 2" xfId="10322" xr:uid="{9553B059-FBF1-4871-B82A-93EA65A27C4F}"/>
    <cellStyle name="SAPBEXHLevel0X 7 4 3" xfId="14018" xr:uid="{81F78674-5447-46D7-B02B-D774B6A8C105}"/>
    <cellStyle name="SAPBEXHLevel0X 7 4 4" xfId="11384" xr:uid="{D7489ADB-9C6F-4F29-A1A4-C24985644A2F}"/>
    <cellStyle name="SAPBEXHLevel0X 7 4 5" xfId="19305" xr:uid="{A0B313FE-72B3-471E-B762-7973E834BFC0}"/>
    <cellStyle name="SAPBEXHLevel0X 7 4 6" xfId="23071" xr:uid="{2453193A-0502-4504-B0C2-45697FBA5771}"/>
    <cellStyle name="SAPBEXHLevel0X 7 4 7" xfId="20556" xr:uid="{902E26C8-F9B6-49D5-AFBD-F379C6D15BEB}"/>
    <cellStyle name="SAPBEXHLevel0X 7 4 8" xfId="31147" xr:uid="{E9831044-087A-4DA4-8195-04784711A7D3}"/>
    <cellStyle name="SAPBEXHLevel0X 7 5" xfId="1922" xr:uid="{36B7D7AA-DCA1-4628-8350-91B6D0614294}"/>
    <cellStyle name="SAPBEXHLevel0X 7 5 2" xfId="9231" xr:uid="{0BA753BF-E655-49A0-A52E-094F6A321637}"/>
    <cellStyle name="SAPBEXHLevel0X 7 5 3" xfId="12876" xr:uid="{B70F5E0C-AE4D-409F-8BC5-DBFEB8EC3D38}"/>
    <cellStyle name="SAPBEXHLevel0X 7 5 4" xfId="14984" xr:uid="{68956EEE-D036-4684-8FEE-732471B45CE1}"/>
    <cellStyle name="SAPBEXHLevel0X 7 5 5" xfId="13943" xr:uid="{78EA58B3-5DED-4B08-BE98-160A9A13E6A1}"/>
    <cellStyle name="SAPBEXHLevel0X 7 5 6" xfId="19954" xr:uid="{F2E2F1E8-9204-447E-B5A3-5F922A16D286}"/>
    <cellStyle name="SAPBEXHLevel0X 7 5 7" xfId="16220" xr:uid="{0F59AF24-FCC1-4F05-B3FB-2F6550EB2529}"/>
    <cellStyle name="SAPBEXHLevel0X 7 5 8" xfId="20587" xr:uid="{3F0CA828-7895-4792-8043-673053A98890}"/>
    <cellStyle name="SAPBEXHLevel0X 7 6" xfId="3932" xr:uid="{D9CDA2E0-90F0-4BF4-8D24-73B6B94F62F7}"/>
    <cellStyle name="SAPBEXHLevel0X 7 6 2" xfId="10694" xr:uid="{F131A058-531E-4DB3-8266-844BF98E4364}"/>
    <cellStyle name="SAPBEXHLevel0X 7 6 3" xfId="16880" xr:uid="{20900539-E375-471A-BBD0-71B7C0F403A2}"/>
    <cellStyle name="SAPBEXHLevel0X 7 6 4" xfId="18279" xr:uid="{FF6260A2-A268-4B03-B4F3-53DBCDCB433F}"/>
    <cellStyle name="SAPBEXHLevel0X 7 6 5" xfId="22032" xr:uid="{DDFABC92-CA22-4780-9CDA-9BCEBE001D81}"/>
    <cellStyle name="SAPBEXHLevel0X 7 6 6" xfId="25697" xr:uid="{62575D74-01F0-45E4-B006-253B1A4EB7C6}"/>
    <cellStyle name="SAPBEXHLevel0X 7 6 7" xfId="29228" xr:uid="{0140E170-1BDB-4CA6-BB5A-B103E7F77150}"/>
    <cellStyle name="SAPBEXHLevel0X 7 6 8" xfId="32496" xr:uid="{F93FA83B-2F1F-4D45-A8B8-59474E7F911F}"/>
    <cellStyle name="SAPBEXHLevel0X 7 7" xfId="4863" xr:uid="{19AF5D30-53D8-48EE-AD92-1C3FE1EAF484}"/>
    <cellStyle name="SAPBEXHLevel0X 7 7 2" xfId="12182" xr:uid="{939D54EF-E662-4DC5-87F8-97CD62B7517F}"/>
    <cellStyle name="SAPBEXHLevel0X 7 7 3" xfId="11799" xr:uid="{41DFDDBD-E4FB-49D4-92E6-D3AB3817321B}"/>
    <cellStyle name="SAPBEXHLevel0X 7 7 4" xfId="19210" xr:uid="{32DCB416-BD44-47E4-BD69-A27EC332D180}"/>
    <cellStyle name="SAPBEXHLevel0X 7 7 5" xfId="22961" xr:uid="{B026EA4E-83AE-4346-8E75-36C1AD931C80}"/>
    <cellStyle name="SAPBEXHLevel0X 7 7 6" xfId="26627" xr:uid="{AE90A239-E7EA-4322-8082-C6AA1A183342}"/>
    <cellStyle name="SAPBEXHLevel0X 7 7 7" xfId="30159" xr:uid="{F88F74AB-3D87-4E0E-BC30-2C381EFF6C04}"/>
    <cellStyle name="SAPBEXHLevel0X 7 7 8" xfId="33415" xr:uid="{D6F2759A-3DE0-4141-AD00-EB32F8EEF2D4}"/>
    <cellStyle name="SAPBEXHLevel0X 7 8" xfId="13092" xr:uid="{50FE4B0D-D154-4803-886E-8F99D096C927}"/>
    <cellStyle name="SAPBEXHLevel0X 7 9" xfId="15591" xr:uid="{25909AE0-6D8E-46DD-A6EB-40558FA6B490}"/>
    <cellStyle name="SAPBEXHLevel0X 8" xfId="1845" xr:uid="{5E697EDB-B7EC-41F2-A451-E2868EBEF91C}"/>
    <cellStyle name="SAPBEXHLevel0X 8 2" xfId="11398" xr:uid="{D9440EA5-7330-4B74-9704-50E0C03192DD}"/>
    <cellStyle name="SAPBEXHLevel0X 8 3" xfId="16266" xr:uid="{F0B8C6DD-2CA0-475D-BD9A-B35FDF05B3CB}"/>
    <cellStyle name="SAPBEXHLevel0X 8 4" xfId="14870" xr:uid="{4079167B-A39D-41F2-A6D3-49E255B485B8}"/>
    <cellStyle name="SAPBEXHLevel0X 8 5" xfId="19506" xr:uid="{6CB9A4E1-98AD-45E7-811D-E67ED08D5064}"/>
    <cellStyle name="SAPBEXHLevel0X 8 6" xfId="24132" xr:uid="{3BF16565-275C-48AB-B32C-71E5863ED1CC}"/>
    <cellStyle name="SAPBEXHLevel0X 8 7" xfId="26920" xr:uid="{8E056461-4B60-4B07-B719-74C553BD8132}"/>
    <cellStyle name="SAPBEXHLevel0X 8 8" xfId="24002" xr:uid="{FD2E3308-D33A-410A-9D6D-35C4785EA004}"/>
    <cellStyle name="SAPBEXHLevel0X 9" xfId="2702" xr:uid="{CE2EA98A-173A-46B7-B0D0-B3CC0C6D6CAF}"/>
    <cellStyle name="SAPBEXHLevel0X 9 2" xfId="9135" xr:uid="{B66C138F-D1A3-4C57-88D4-658A34AED79C}"/>
    <cellStyle name="SAPBEXHLevel0X 9 3" xfId="13484" xr:uid="{57C6C1D8-485F-458E-8E61-4976E31E12F9}"/>
    <cellStyle name="SAPBEXHLevel0X 9 4" xfId="8135" xr:uid="{4080AC60-63B5-4554-AB04-5FE5BECAA791}"/>
    <cellStyle name="SAPBEXHLevel0X 9 5" xfId="20808" xr:uid="{1745FED3-2469-4E0B-BD55-2B26034DBB53}"/>
    <cellStyle name="SAPBEXHLevel0X 9 6" xfId="24469" xr:uid="{369A3510-9BAF-4C3F-81BB-65593B003EB3}"/>
    <cellStyle name="SAPBEXHLevel0X 9 7" xfId="27998" xr:uid="{7C65B757-9781-449A-85AE-E399BEFECDEA}"/>
    <cellStyle name="SAPBEXHLevel0X 9 8" xfId="31284" xr:uid="{0A5D289A-0100-4D41-9E43-3F71566B874E}"/>
    <cellStyle name="SAPBEXHLevel0X_0910 GSO Capex RRP - Final (Detail) v2 220710" xfId="6100" xr:uid="{A3A7CD0A-4FE9-4AEC-A9CB-84639B0C3B1B}"/>
    <cellStyle name="SAPBEXHLevel1" xfId="492" xr:uid="{82E261B8-7B3A-482C-BE54-8E14AAA04691}"/>
    <cellStyle name="SAPBEXHLevel1 10" xfId="1846" xr:uid="{0B70A648-F425-4AE6-82E7-DBB084C14AE6}"/>
    <cellStyle name="SAPBEXHLevel1 10 2" xfId="9927" xr:uid="{E2F32069-8F1E-469D-827E-E6A878B1139E}"/>
    <cellStyle name="SAPBEXHLevel1 10 3" xfId="8075" xr:uid="{E00B22AC-8DDD-4161-BD4C-BCDF209FD4BF}"/>
    <cellStyle name="SAPBEXHLevel1 10 4" xfId="6854" xr:uid="{66AE850F-CC76-46A0-A52B-0648292BE761}"/>
    <cellStyle name="SAPBEXHLevel1 10 5" xfId="20447" xr:uid="{7AFB0062-5227-40F2-A049-DCE2CA8EF100}"/>
    <cellStyle name="SAPBEXHLevel1 10 6" xfId="23267" xr:uid="{BAED8986-B7DC-416E-A8EB-95ABE82FF5C6}"/>
    <cellStyle name="SAPBEXHLevel1 10 7" xfId="27690" xr:uid="{CC73F90D-6F45-4AD8-89AD-2BEB173AA9EA}"/>
    <cellStyle name="SAPBEXHLevel1 10 8" xfId="19696" xr:uid="{F902C90D-0EA3-4662-A93A-AD294E677F83}"/>
    <cellStyle name="SAPBEXHLevel1 11" xfId="2660" xr:uid="{E898CD25-4479-4037-AE26-B2C96A22529D}"/>
    <cellStyle name="SAPBEXHLevel1 11 2" xfId="10343" xr:uid="{0143BE98-EC3A-46F3-8FAB-BECF921A3E7E}"/>
    <cellStyle name="SAPBEXHLevel1 11 3" xfId="14896" xr:uid="{2430B27A-14DA-4A65-A0BB-05DDB043854A}"/>
    <cellStyle name="SAPBEXHLevel1 11 4" xfId="15086" xr:uid="{4A9BF5C3-328E-4BAD-9E81-BCAD34A2D6E7}"/>
    <cellStyle name="SAPBEXHLevel1 11 5" xfId="20766" xr:uid="{18C98650-970F-4EED-B365-8494E82FB5DA}"/>
    <cellStyle name="SAPBEXHLevel1 11 6" xfId="24427" xr:uid="{0B988C53-E23A-4710-B357-D7E2BE84A8ED}"/>
    <cellStyle name="SAPBEXHLevel1 11 7" xfId="27956" xr:uid="{831A6F9E-02FC-4DC6-8395-926DED542B94}"/>
    <cellStyle name="SAPBEXHLevel1 11 8" xfId="31244" xr:uid="{213BCF99-1C4B-40EA-BA84-6C45FE319104}"/>
    <cellStyle name="SAPBEXHLevel1 12" xfId="3570" xr:uid="{988A8228-7DC1-4341-A07B-F0CFAC7AD5D0}"/>
    <cellStyle name="SAPBEXHLevel1 12 2" xfId="10591" xr:uid="{841F6946-F70D-4ADB-82EA-35EDB8E42C3B}"/>
    <cellStyle name="SAPBEXHLevel1 12 3" xfId="8470" xr:uid="{58C63CE8-E637-4ED4-9138-FF2EED3130D7}"/>
    <cellStyle name="SAPBEXHLevel1 12 4" xfId="17917" xr:uid="{6321B271-8D9B-44AE-99C3-B4CBCF6371E6}"/>
    <cellStyle name="SAPBEXHLevel1 12 5" xfId="21673" xr:uid="{E7A095D9-A8A4-487F-A823-0E2F4A2637C8}"/>
    <cellStyle name="SAPBEXHLevel1 12 6" xfId="25335" xr:uid="{57BCB9BE-E252-439E-8BFF-D29FF2FFBE5F}"/>
    <cellStyle name="SAPBEXHLevel1 12 7" xfId="28866" xr:uid="{66CD0D71-6368-42E6-B9FF-5BD45CE75ADA}"/>
    <cellStyle name="SAPBEXHLevel1 12 8" xfId="32144" xr:uid="{8929ECE3-33CD-437A-9917-894EC74A1686}"/>
    <cellStyle name="SAPBEXHLevel1 13" xfId="4053" xr:uid="{0AB86C20-6DDD-44F7-A767-90C2469B0CB0}"/>
    <cellStyle name="SAPBEXHLevel1 13 2" xfId="6915" xr:uid="{1DFE7C7C-9963-4FD2-B415-17C0FDFBC8A0}"/>
    <cellStyle name="SAPBEXHLevel1 13 3" xfId="11860" xr:uid="{739482BA-DB9E-4B9B-A6E8-6623A2F688DE}"/>
    <cellStyle name="SAPBEXHLevel1 13 4" xfId="18400" xr:uid="{5C79FEAF-2FE4-4E61-A201-6D561F857FDE}"/>
    <cellStyle name="SAPBEXHLevel1 13 5" xfId="22153" xr:uid="{8C8B768E-5040-432F-B9ED-D46F89E225F2}"/>
    <cellStyle name="SAPBEXHLevel1 13 6" xfId="25818" xr:uid="{97B3AF80-52C2-4B45-A7C5-5A0296904DCA}"/>
    <cellStyle name="SAPBEXHLevel1 13 7" xfId="29349" xr:uid="{8AA526AD-7D9E-4D55-9068-AE16D49B10FE}"/>
    <cellStyle name="SAPBEXHLevel1 13 8" xfId="32616" xr:uid="{000670A0-FADA-486A-BCC0-5F001F9901F3}"/>
    <cellStyle name="SAPBEXHLevel1 14" xfId="4410" xr:uid="{7833FFE5-B365-476C-AC85-24DAEF94994E}"/>
    <cellStyle name="SAPBEXHLevel1 14 2" xfId="6932" xr:uid="{4F6F62D8-C1C1-4541-AAAD-BFA27F4F8575}"/>
    <cellStyle name="SAPBEXHLevel1 14 3" xfId="16856" xr:uid="{2E66FDEB-09F7-4CCB-B2B7-A42F44FF83A2}"/>
    <cellStyle name="SAPBEXHLevel1 14 4" xfId="18757" xr:uid="{9BE479C1-48BB-4913-B87D-39ECECBDA7F1}"/>
    <cellStyle name="SAPBEXHLevel1 14 5" xfId="22509" xr:uid="{10AC297A-CCA1-4DE6-8F64-781D8D5A7B01}"/>
    <cellStyle name="SAPBEXHLevel1 14 6" xfId="26175" xr:uid="{DE3A425B-D0D3-49DA-86B8-5DD348DC8ADB}"/>
    <cellStyle name="SAPBEXHLevel1 14 7" xfId="29706" xr:uid="{C266DA02-C7CD-47DB-AF00-EC37F01BC86A}"/>
    <cellStyle name="SAPBEXHLevel1 14 8" xfId="32968" xr:uid="{E392C2B1-BBFC-48C7-9760-457AD01F7190}"/>
    <cellStyle name="SAPBEXHLevel1 15" xfId="3657" xr:uid="{09A398D9-B752-4C25-BF05-04E22B5ABAEB}"/>
    <cellStyle name="SAPBEXHLevel1 15 2" xfId="8830" xr:uid="{75599A40-4A6D-47D9-9E63-2BE790482F6A}"/>
    <cellStyle name="SAPBEXHLevel1 15 3" xfId="10981" xr:uid="{0E5A0F86-F31D-45E1-A166-E7B4A37945C1}"/>
    <cellStyle name="SAPBEXHLevel1 15 4" xfId="18004" xr:uid="{A58D244C-41AC-4448-BDCF-2DA45D45FD21}"/>
    <cellStyle name="SAPBEXHLevel1 15 5" xfId="21760" xr:uid="{A2F72065-85C3-48DF-82B3-631F75623A8A}"/>
    <cellStyle name="SAPBEXHLevel1 15 6" xfId="25422" xr:uid="{D246C8A0-E30B-4712-9658-90CCD7F21819}"/>
    <cellStyle name="SAPBEXHLevel1 15 7" xfId="28953" xr:uid="{049BA7E2-3D87-4BFD-A1C3-FE5ED0F85BCF}"/>
    <cellStyle name="SAPBEXHLevel1 15 8" xfId="32230" xr:uid="{2E1B14A6-C855-4370-8D1A-040028AC7F28}"/>
    <cellStyle name="SAPBEXHLevel1 16" xfId="6101" xr:uid="{C7E11635-213F-425A-9BCF-CC7B3A68C240}"/>
    <cellStyle name="SAPBEXHLevel1 16 2" xfId="11778" xr:uid="{1E115375-2938-43D7-BA0C-D2C5886C3960}"/>
    <cellStyle name="SAPBEXHLevel1 16 3" xfId="13698" xr:uid="{88C4109C-EDBF-44F4-94ED-C456D8FBC136}"/>
    <cellStyle name="SAPBEXHLevel1 16 4" xfId="20366" xr:uid="{94D30D8C-E343-4F57-BC85-EDB3C6EF0FFE}"/>
    <cellStyle name="SAPBEXHLevel1 16 5" xfId="24052" xr:uid="{98B558C3-9233-4D4C-8A4F-EA09E51BEEE2}"/>
    <cellStyle name="SAPBEXHLevel1 16 6" xfId="27625" xr:uid="{146DEF6E-027C-4635-984B-7D9924291CBE}"/>
    <cellStyle name="SAPBEXHLevel1 16 7" xfId="30813" xr:uid="{1014EC56-39D4-483A-8A57-55D2CDAF4F89}"/>
    <cellStyle name="SAPBEXHLevel1 16 8" xfId="33507" xr:uid="{05776951-E8E2-45F1-8FD1-49B994A93822}"/>
    <cellStyle name="SAPBEXHLevel1 17" xfId="6383" xr:uid="{1DBC0B57-577C-4526-905B-12A5FB04811F}"/>
    <cellStyle name="SAPBEXHLevel1 17 2" xfId="13281" xr:uid="{FB26277B-A27D-4758-A8F8-7978EF301AE5}"/>
    <cellStyle name="SAPBEXHLevel1 17 3" xfId="11280" xr:uid="{3088D982-8F24-40B9-A3E7-EAB2EE09528F}"/>
    <cellStyle name="SAPBEXHLevel1 17 4" xfId="20628" xr:uid="{C196EC6C-A790-4753-8572-04542207E7E7}"/>
    <cellStyle name="SAPBEXHLevel1 17 5" xfId="24308" xr:uid="{EA42BC91-EDCE-4DA1-91BC-735E9E785BB3}"/>
    <cellStyle name="SAPBEXHLevel1 17 6" xfId="27827" xr:uid="{D58DE836-5122-4B37-A568-637C37C9BA0C}"/>
    <cellStyle name="SAPBEXHLevel1 17 7" xfId="31044" xr:uid="{0E6FA6B1-6EBA-419E-AFA4-27394B15EFB9}"/>
    <cellStyle name="SAPBEXHLevel1 17 8" xfId="33647" xr:uid="{6B0B1AC4-BBAD-44C4-9D79-56FEFA52958D}"/>
    <cellStyle name="SAPBEXHLevel1 18" xfId="8539" xr:uid="{A5D0F83E-D96B-4BFB-8075-052341F4A8C8}"/>
    <cellStyle name="SAPBEXHLevel1 19" xfId="14080" xr:uid="{2D0571DB-026B-4A10-BB01-26ADB68F1132}"/>
    <cellStyle name="SAPBEXHLevel1 2" xfId="1213" xr:uid="{445B7870-D443-4EED-BCA0-CBF124A4FCC4}"/>
    <cellStyle name="SAPBEXHLevel1 2 10" xfId="6384" xr:uid="{91107336-65BC-49FF-86C1-033B3804AC9B}"/>
    <cellStyle name="SAPBEXHLevel1 2 10 2" xfId="13282" xr:uid="{C1BFDF49-FD8C-4C4D-95FE-19522E136D00}"/>
    <cellStyle name="SAPBEXHLevel1 2 10 3" xfId="15946" xr:uid="{966D3DFA-F862-4CA0-AA79-E854A6BD4C86}"/>
    <cellStyle name="SAPBEXHLevel1 2 10 4" xfId="20629" xr:uid="{FE18D0E9-DF5D-4B0C-BE36-CDEFF4385B13}"/>
    <cellStyle name="SAPBEXHLevel1 2 10 5" xfId="24309" xr:uid="{E46F1B5C-85F3-49A4-A3C1-4DA456F4F51F}"/>
    <cellStyle name="SAPBEXHLevel1 2 10 6" xfId="27828" xr:uid="{E750A8C9-13F0-4F54-A227-DF0761D6C85A}"/>
    <cellStyle name="SAPBEXHLevel1 2 10 7" xfId="31045" xr:uid="{0E059DCA-2C85-4E7E-838F-3D6C3E39A0AD}"/>
    <cellStyle name="SAPBEXHLevel1 2 10 8" xfId="33648" xr:uid="{3738D709-E1A1-4518-AD92-AA58DAB97E84}"/>
    <cellStyle name="SAPBEXHLevel1 2 11" xfId="8778" xr:uid="{235AC735-BE31-4A80-B6C9-588063D359C3}"/>
    <cellStyle name="SAPBEXHLevel1 2 12" xfId="8372" xr:uid="{13A12AD1-7810-4F18-A53F-8F3EB6BE3566}"/>
    <cellStyle name="SAPBEXHLevel1 2 13" xfId="6950" xr:uid="{F2E16489-B2C6-4110-BCAC-7D73F112AD3E}"/>
    <cellStyle name="SAPBEXHLevel1 2 14" xfId="19764" xr:uid="{864B5C64-0095-472C-9E6B-1CF0D453987B}"/>
    <cellStyle name="SAPBEXHLevel1 2 15" xfId="23526" xr:uid="{DE67F49F-05DC-4328-B048-6B08F710633F}"/>
    <cellStyle name="SAPBEXHLevel1 2 16" xfId="27139" xr:uid="{4907A752-AA30-4C00-AE24-02AA006F19C9}"/>
    <cellStyle name="SAPBEXHLevel1 2 17" xfId="30599" xr:uid="{F582A996-6D80-49E4-A5F6-9732538A1D77}"/>
    <cellStyle name="SAPBEXHLevel1 2 2" xfId="1697" xr:uid="{C70E2306-4DBD-4651-8490-3E597C6B4834}"/>
    <cellStyle name="SAPBEXHLevel1 2 2 10" xfId="13604" xr:uid="{7A53CE8E-8CEF-4402-AA9A-A03441EAF03A}"/>
    <cellStyle name="SAPBEXHLevel1 2 2 11" xfId="19585" xr:uid="{0BF7BCC7-FDA2-401B-87D3-76909917686C}"/>
    <cellStyle name="SAPBEXHLevel1 2 2 12" xfId="24182" xr:uid="{A3D39DC0-A48F-4287-90AD-7E23D678F40C}"/>
    <cellStyle name="SAPBEXHLevel1 2 2 13" xfId="27743" xr:uid="{FBE71089-BB3A-4F6C-8B11-C3F79043323F}"/>
    <cellStyle name="SAPBEXHLevel1 2 2 14" xfId="30480" xr:uid="{ED8795F0-E0CA-4065-9AD0-916CC8C6ACFB}"/>
    <cellStyle name="SAPBEXHLevel1 2 2 15" xfId="33849" xr:uid="{13CB1227-0955-401E-8598-8DCD05E3B29A}"/>
    <cellStyle name="SAPBEXHLevel1 2 2 2" xfId="2940" xr:uid="{E03DCDBF-7042-48AD-8ACD-DB33B034F7E1}"/>
    <cellStyle name="SAPBEXHLevel1 2 2 2 2" xfId="7265" xr:uid="{3DB058A0-F354-4199-B4DA-D87BD881B37E}"/>
    <cellStyle name="SAPBEXHLevel1 2 2 2 3" xfId="13736" xr:uid="{6C1E49E9-F2C9-48E9-A385-E7A0E7387007}"/>
    <cellStyle name="SAPBEXHLevel1 2 2 2 4" xfId="17288" xr:uid="{B5ED167D-20DA-4044-BE00-5DA4ED194E08}"/>
    <cellStyle name="SAPBEXHLevel1 2 2 2 5" xfId="21046" xr:uid="{48ACEDCA-E3B1-42B2-91EB-F8397AA8AAB7}"/>
    <cellStyle name="SAPBEXHLevel1 2 2 2 6" xfId="24707" xr:uid="{EB0D8ABA-FB41-485D-B45A-191143698692}"/>
    <cellStyle name="SAPBEXHLevel1 2 2 2 7" xfId="28236" xr:uid="{88376C0B-9C68-454B-83A9-0A229E9DF111}"/>
    <cellStyle name="SAPBEXHLevel1 2 2 2 8" xfId="31522" xr:uid="{44853E6B-2D3F-433A-AA84-F1ADBBB949FB}"/>
    <cellStyle name="SAPBEXHLevel1 2 2 2 9" xfId="34862" xr:uid="{8E2CB1B8-C4D1-4E50-A79F-9765F45B34C1}"/>
    <cellStyle name="SAPBEXHLevel1 2 2 3" xfId="3446" xr:uid="{15E9F388-13F7-4040-B883-1DC51A795C06}"/>
    <cellStyle name="SAPBEXHLevel1 2 2 3 2" xfId="8928" xr:uid="{F6AFE34D-1AB5-46BB-9C09-365B38F217E4}"/>
    <cellStyle name="SAPBEXHLevel1 2 2 3 3" xfId="12865" xr:uid="{1634E808-DEDE-462C-B637-C3F6D1DA63AE}"/>
    <cellStyle name="SAPBEXHLevel1 2 2 3 4" xfId="17793" xr:uid="{8E931F6E-712A-48D7-BBA6-663ACC86CC57}"/>
    <cellStyle name="SAPBEXHLevel1 2 2 3 5" xfId="21549" xr:uid="{320D9B56-DFDB-4B39-9FC0-E3B975ABD8D4}"/>
    <cellStyle name="SAPBEXHLevel1 2 2 3 6" xfId="25211" xr:uid="{A66EC7BA-2D99-45A0-BA6A-A87E1B84A319}"/>
    <cellStyle name="SAPBEXHLevel1 2 2 3 7" xfId="28742" xr:uid="{58F75792-579C-4AAF-ACD4-464EF30F4244}"/>
    <cellStyle name="SAPBEXHLevel1 2 2 3 8" xfId="32021" xr:uid="{4955BA34-1EFB-46B0-A297-B246F8FC0AC1}"/>
    <cellStyle name="SAPBEXHLevel1 2 2 3 9" xfId="35096" xr:uid="{0D34AFC9-5AC6-422F-AE80-20A06695C1CF}"/>
    <cellStyle name="SAPBEXHLevel1 2 2 4" xfId="3209" xr:uid="{F98414A1-A321-4D1F-8416-AB53DF5FEBC4}"/>
    <cellStyle name="SAPBEXHLevel1 2 2 4 2" xfId="8521" xr:uid="{EEEDF75A-6EA3-4D9E-A919-7CFFD6F998B6}"/>
    <cellStyle name="SAPBEXHLevel1 2 2 4 3" xfId="16964" xr:uid="{6348FA75-8999-49DA-9F02-B175205DBF5A}"/>
    <cellStyle name="SAPBEXHLevel1 2 2 4 4" xfId="17556" xr:uid="{9BCB52EA-1A4C-4D0E-BF20-347D37ED738B}"/>
    <cellStyle name="SAPBEXHLevel1 2 2 4 5" xfId="21312" xr:uid="{E0CCAD0B-A0C4-4C44-B39A-362F72DE629E}"/>
    <cellStyle name="SAPBEXHLevel1 2 2 4 6" xfId="24974" xr:uid="{6488CE02-8376-4EB2-94BF-486670AB854D}"/>
    <cellStyle name="SAPBEXHLevel1 2 2 4 7" xfId="28505" xr:uid="{659793BA-BA22-421E-A5BD-BF262130C95C}"/>
    <cellStyle name="SAPBEXHLevel1 2 2 4 8" xfId="31785" xr:uid="{17B06ED7-4D66-43A8-9141-B32540AAF5CF}"/>
    <cellStyle name="SAPBEXHLevel1 2 2 4 9" xfId="34647" xr:uid="{A7371D5A-2DCD-4002-9030-9C419CE9FAE2}"/>
    <cellStyle name="SAPBEXHLevel1 2 2 5" xfId="4139" xr:uid="{F55F5DA9-4DC2-4C8D-A9BB-549906510FB0}"/>
    <cellStyle name="SAPBEXHLevel1 2 2 5 2" xfId="7199" xr:uid="{79A13971-ACC7-478A-9059-D8F2D3DF9A4A}"/>
    <cellStyle name="SAPBEXHLevel1 2 2 5 3" xfId="12034" xr:uid="{6B2D07FD-ABD8-4664-80D6-FD28FFE1F38B}"/>
    <cellStyle name="SAPBEXHLevel1 2 2 5 4" xfId="18486" xr:uid="{DA776413-1916-4979-90CC-B8471355169D}"/>
    <cellStyle name="SAPBEXHLevel1 2 2 5 5" xfId="22239" xr:uid="{7E385883-F4EF-464E-9117-74DDA522A817}"/>
    <cellStyle name="SAPBEXHLevel1 2 2 5 6" xfId="25904" xr:uid="{2FFABD26-DB18-4193-A484-CCD18B48DCA5}"/>
    <cellStyle name="SAPBEXHLevel1 2 2 5 7" xfId="29435" xr:uid="{367945E0-6CD2-4F66-A5A5-30E41C3C91AE}"/>
    <cellStyle name="SAPBEXHLevel1 2 2 5 8" xfId="32701" xr:uid="{C55E9932-D264-4D7A-873F-A7FDFB5029D9}"/>
    <cellStyle name="SAPBEXHLevel1 2 2 5 9" xfId="34231" xr:uid="{CDD2F6E2-F2A3-4CBC-9D85-C8CE07AC2C6D}"/>
    <cellStyle name="SAPBEXHLevel1 2 2 6" xfId="4299" xr:uid="{04714169-1CB7-4FBB-89FA-1B7CFF6F9C6A}"/>
    <cellStyle name="SAPBEXHLevel1 2 2 6 2" xfId="12658" xr:uid="{43CE25FD-8E44-4CD6-B884-230EDBEF0DC6}"/>
    <cellStyle name="SAPBEXHLevel1 2 2 6 3" xfId="8282" xr:uid="{CBA1941A-B27C-45BD-A454-BEC51211B941}"/>
    <cellStyle name="SAPBEXHLevel1 2 2 6 4" xfId="18646" xr:uid="{36103A77-6927-4EC9-B7CF-DD65392B6884}"/>
    <cellStyle name="SAPBEXHLevel1 2 2 6 5" xfId="22398" xr:uid="{F6324381-3AA3-4007-A933-6BD17737DB7B}"/>
    <cellStyle name="SAPBEXHLevel1 2 2 6 6" xfId="26064" xr:uid="{DB92352C-9166-45A4-92E4-5436484DC0CC}"/>
    <cellStyle name="SAPBEXHLevel1 2 2 6 7" xfId="29595" xr:uid="{93D10230-B02A-497C-9915-0A7FD37D009C}"/>
    <cellStyle name="SAPBEXHLevel1 2 2 6 8" xfId="32858" xr:uid="{AF0A55BB-E956-48BB-9F9E-EA3D0EEDDE7B}"/>
    <cellStyle name="SAPBEXHLevel1 2 2 7" xfId="4908" xr:uid="{2D5957B3-BDCE-4455-89E9-B70061C09ACF}"/>
    <cellStyle name="SAPBEXHLevel1 2 2 7 2" xfId="12137" xr:uid="{B24917BC-F1E0-4086-B86C-C0934C09C0C4}"/>
    <cellStyle name="SAPBEXHLevel1 2 2 7 3" xfId="10162" xr:uid="{CC92BBBB-0FCC-4B92-947F-0A62722DA27E}"/>
    <cellStyle name="SAPBEXHLevel1 2 2 7 4" xfId="19255" xr:uid="{640A0B43-F9E6-44DC-8B3B-5298DD9BC571}"/>
    <cellStyle name="SAPBEXHLevel1 2 2 7 5" xfId="23006" xr:uid="{7972C901-B7EB-4B59-B4F8-B4C6E5868B00}"/>
    <cellStyle name="SAPBEXHLevel1 2 2 7 6" xfId="26672" xr:uid="{177C7FC0-0FBF-4A5F-AF9C-61FC05E24418}"/>
    <cellStyle name="SAPBEXHLevel1 2 2 7 7" xfId="30204" xr:uid="{9DD0B86B-BBA5-4E85-B20A-39690ED20020}"/>
    <cellStyle name="SAPBEXHLevel1 2 2 7 8" xfId="33459" xr:uid="{29A66B87-96EE-47E4-9883-4BB2E15BF419}"/>
    <cellStyle name="SAPBEXHLevel1 2 2 8" xfId="11007" xr:uid="{7AF28F0E-15EA-489B-950B-7CD05E4C7CA5}"/>
    <cellStyle name="SAPBEXHLevel1 2 2 9" xfId="13212" xr:uid="{C1143D0A-D425-462E-B9B1-E2067686A51F}"/>
    <cellStyle name="SAPBEXHLevel1 2 3" xfId="2487" xr:uid="{20EFA913-5C46-4DF4-A3FF-F1EFD3ED44AC}"/>
    <cellStyle name="SAPBEXHLevel1 2 3 2" xfId="10801" xr:uid="{A0C28529-2C24-403F-A2AC-907B9B1A5F7E}"/>
    <cellStyle name="SAPBEXHLevel1 2 3 3" xfId="10939" xr:uid="{596304AF-56E3-4A2D-8F25-E20052887CB6}"/>
    <cellStyle name="SAPBEXHLevel1 2 3 4" xfId="13758" xr:uid="{B05C59B9-1325-4CBD-B675-A362BC89C3AC}"/>
    <cellStyle name="SAPBEXHLevel1 2 3 5" xfId="14463" xr:uid="{01C1030D-8734-47F8-AA2F-84A346BCAE4C}"/>
    <cellStyle name="SAPBEXHLevel1 2 3 6" xfId="23131" xr:uid="{CCAC548A-39B7-4CF6-ABC2-42CAFB41AD5A}"/>
    <cellStyle name="SAPBEXHLevel1 2 3 7" xfId="11809" xr:uid="{0832BCD0-1BF0-43CE-AE05-F8CA97C21BFF}"/>
    <cellStyle name="SAPBEXHLevel1 2 3 8" xfId="30226" xr:uid="{CEEA92A6-3053-4BB8-A351-D7EC729ADCCE}"/>
    <cellStyle name="SAPBEXHLevel1 2 3 9" xfId="34483" xr:uid="{3376D631-A111-4839-8214-6B479FAFDCA5}"/>
    <cellStyle name="SAPBEXHLevel1 2 4" xfId="2105" xr:uid="{BAC8611E-BB5B-43B9-9613-D507F1A2F547}"/>
    <cellStyle name="SAPBEXHLevel1 2 4 2" xfId="11286" xr:uid="{4750D2A4-E403-4856-9ED5-3D68D8F4B750}"/>
    <cellStyle name="SAPBEXHLevel1 2 4 3" xfId="16367" xr:uid="{BBBE9111-872A-4C2F-8F54-4404BC3ED48B}"/>
    <cellStyle name="SAPBEXHLevel1 2 4 4" xfId="13495" xr:uid="{05F33A66-B3F7-4516-8207-60A559AF37C1}"/>
    <cellStyle name="SAPBEXHLevel1 2 4 5" xfId="13500" xr:uid="{28188093-2402-4516-AEB1-555ACE922164}"/>
    <cellStyle name="SAPBEXHLevel1 2 4 6" xfId="20041" xr:uid="{4490AF99-DBE8-40AD-9AC0-CD4AB1E8BDDF}"/>
    <cellStyle name="SAPBEXHLevel1 2 4 7" xfId="23794" xr:uid="{4C0B2AE4-C4BB-4DD7-910C-BC1714BF179F}"/>
    <cellStyle name="SAPBEXHLevel1 2 4 8" xfId="30398" xr:uid="{FFB625B4-4F73-484F-BA13-FB94DBE4CEB0}"/>
    <cellStyle name="SAPBEXHLevel1 2 5" xfId="3266" xr:uid="{C3E93E93-2508-434E-B7AA-B0308B9207CB}"/>
    <cellStyle name="SAPBEXHLevel1 2 5 2" xfId="9943" xr:uid="{25602131-2010-4F4E-A536-582A88B71DE1}"/>
    <cellStyle name="SAPBEXHLevel1 2 5 3" xfId="12974" xr:uid="{DF5F31BA-0556-488F-942B-0FDB7CE36043}"/>
    <cellStyle name="SAPBEXHLevel1 2 5 4" xfId="17613" xr:uid="{0742B527-6078-4FD3-8C06-4AF1885BBDEC}"/>
    <cellStyle name="SAPBEXHLevel1 2 5 5" xfId="21369" xr:uid="{73386851-E3C4-4B2D-99AB-25A49BC3C743}"/>
    <cellStyle name="SAPBEXHLevel1 2 5 6" xfId="25031" xr:uid="{4DDED4EB-B11D-4977-83C5-28A7F088DFF3}"/>
    <cellStyle name="SAPBEXHLevel1 2 5 7" xfId="28562" xr:uid="{3308B237-AD47-41D6-BE57-08F4892B3994}"/>
    <cellStyle name="SAPBEXHLevel1 2 5 8" xfId="31841" xr:uid="{3D3C0DE5-C7F8-400F-A62B-B7FAAD58BBA9}"/>
    <cellStyle name="SAPBEXHLevel1 2 6" xfId="3189" xr:uid="{2CA33476-BDD3-489E-B353-699526D1B450}"/>
    <cellStyle name="SAPBEXHLevel1 2 6 2" xfId="8805" xr:uid="{FD94FDB1-98D2-4CC2-9CDB-7178306E1020}"/>
    <cellStyle name="SAPBEXHLevel1 2 6 3" xfId="13779" xr:uid="{7AF03CD6-80F4-4815-9F79-8C2C67AEDDC2}"/>
    <cellStyle name="SAPBEXHLevel1 2 6 4" xfId="17536" xr:uid="{A2CE7940-0529-4D62-AA5D-52FCE71E7506}"/>
    <cellStyle name="SAPBEXHLevel1 2 6 5" xfId="21292" xr:uid="{83814A8F-A000-4E61-9FFE-CA4F2EDEE0A0}"/>
    <cellStyle name="SAPBEXHLevel1 2 6 6" xfId="24954" xr:uid="{CE38D976-B48A-4E91-8013-4D9CEE67FA23}"/>
    <cellStyle name="SAPBEXHLevel1 2 6 7" xfId="28485" xr:uid="{8AE0E7EF-D5B8-4A94-94FB-3FAF0E819D60}"/>
    <cellStyle name="SAPBEXHLevel1 2 6 8" xfId="31765" xr:uid="{E03F9E2A-F874-4ED8-9266-022ADEE90B29}"/>
    <cellStyle name="SAPBEXHLevel1 2 7" xfId="3631" xr:uid="{5147D3EC-F258-487C-94A0-7F0F1AF0BDD4}"/>
    <cellStyle name="SAPBEXHLevel1 2 7 2" xfId="9144" xr:uid="{9D4DE979-B809-4973-BA4D-B2E9B01F2BBB}"/>
    <cellStyle name="SAPBEXHLevel1 2 7 3" xfId="13776" xr:uid="{17B867AB-5281-4E2A-B653-C9B0B5C2788E}"/>
    <cellStyle name="SAPBEXHLevel1 2 7 4" xfId="17978" xr:uid="{3203B15F-9628-4C63-8A82-2879FDDF7B38}"/>
    <cellStyle name="SAPBEXHLevel1 2 7 5" xfId="21734" xr:uid="{816BAF78-3BAB-49A2-87DE-F232C8405CFF}"/>
    <cellStyle name="SAPBEXHLevel1 2 7 6" xfId="25396" xr:uid="{6D9EC1F6-6838-4790-8237-30D6EB545435}"/>
    <cellStyle name="SAPBEXHLevel1 2 7 7" xfId="28927" xr:uid="{4773A762-5D68-41D6-AAE6-55B7C25285FB}"/>
    <cellStyle name="SAPBEXHLevel1 2 7 8" xfId="32204" xr:uid="{A15985AB-A77D-46D9-BD03-4EF9823F029A}"/>
    <cellStyle name="SAPBEXHLevel1 2 8" xfId="4846" xr:uid="{BD8716C2-B907-4C09-95E6-4CBB9AC6CEE6}"/>
    <cellStyle name="SAPBEXHLevel1 2 8 2" xfId="12199" xr:uid="{482DFD81-592D-40C7-A716-ADF3402445F7}"/>
    <cellStyle name="SAPBEXHLevel1 2 8 3" xfId="16828" xr:uid="{D9706BE0-27B5-450A-A887-C6F4E5C4A832}"/>
    <cellStyle name="SAPBEXHLevel1 2 8 4" xfId="19193" xr:uid="{682B5AE3-40B0-43D4-9C7A-AAECF817E491}"/>
    <cellStyle name="SAPBEXHLevel1 2 8 5" xfId="22944" xr:uid="{DB6BC6AA-60DD-4851-B85C-B7173406EE13}"/>
    <cellStyle name="SAPBEXHLevel1 2 8 6" xfId="26610" xr:uid="{5B7BB3BD-A7FA-4F7A-A4BE-EA17527361C4}"/>
    <cellStyle name="SAPBEXHLevel1 2 8 7" xfId="30142" xr:uid="{F794A0F4-8CCB-452A-BE83-3E08C9F83039}"/>
    <cellStyle name="SAPBEXHLevel1 2 8 8" xfId="33399" xr:uid="{9625AC6B-5834-4FE3-803A-E5FBEACED8E3}"/>
    <cellStyle name="SAPBEXHLevel1 2 9" xfId="6102" xr:uid="{EB0ECEFD-1B8E-485A-B8D9-AEE8ADB4003A}"/>
    <cellStyle name="SAPBEXHLevel1 2 9 2" xfId="7577" xr:uid="{A65DA1CB-4906-44D8-9879-23C8A119147F}"/>
    <cellStyle name="SAPBEXHLevel1 2 9 3" xfId="14199" xr:uid="{FC4603FB-3815-4599-AB86-820F1B1AEC9B}"/>
    <cellStyle name="SAPBEXHLevel1 2 9 4" xfId="20367" xr:uid="{E54128F6-D53E-4B3F-AF04-B2EB51218538}"/>
    <cellStyle name="SAPBEXHLevel1 2 9 5" xfId="24053" xr:uid="{540627A2-01BC-4C39-B477-27397ABF456B}"/>
    <cellStyle name="SAPBEXHLevel1 2 9 6" xfId="27626" xr:uid="{837EF5BD-A489-4020-9A5D-81CCF4F48E5D}"/>
    <cellStyle name="SAPBEXHLevel1 2 9 7" xfId="30814" xr:uid="{50EC938A-F21F-4F95-992B-EB177B0A5C6C}"/>
    <cellStyle name="SAPBEXHLevel1 2 9 8" xfId="33508" xr:uid="{637D1DBB-A4FA-4B92-BD4F-9D43ADD6DA6E}"/>
    <cellStyle name="SAPBEXHLevel1 20" xfId="13906" xr:uid="{6A78A7FC-0341-41F4-A2A6-F30C24FDBCD2}"/>
    <cellStyle name="SAPBEXHLevel1 21" xfId="11864" xr:uid="{7E44D11D-3321-4A28-BD84-771BDDB0BC2E}"/>
    <cellStyle name="SAPBEXHLevel1 22" xfId="8807" xr:uid="{B12A9FEB-6CE7-46D1-B807-9291F2AE2DB1}"/>
    <cellStyle name="SAPBEXHLevel1 23" xfId="16308" xr:uid="{98C5B83F-F788-436C-95F2-13E8280A6586}"/>
    <cellStyle name="SAPBEXHLevel1 24" xfId="30725" xr:uid="{83EC11E6-7620-4A25-BDBE-D6EAA4402284}"/>
    <cellStyle name="SAPBEXHLevel1 3" xfId="1214" xr:uid="{8B0069B0-42B8-4F57-A89C-D3EB464D3EF7}"/>
    <cellStyle name="SAPBEXHLevel1 3 10" xfId="16362" xr:uid="{9E550D2B-DD3A-4BCC-879C-4A82E2956F45}"/>
    <cellStyle name="SAPBEXHLevel1 3 11" xfId="13740" xr:uid="{45F20D31-93B9-484D-A821-E9C711719475}"/>
    <cellStyle name="SAPBEXHLevel1 3 12" xfId="19763" xr:uid="{CB32CF3B-9630-4BFE-8228-61DF9A56048B}"/>
    <cellStyle name="SAPBEXHLevel1 3 13" xfId="23525" xr:uid="{0CEB3DB5-CDBB-4A39-AF29-907B596D65CD}"/>
    <cellStyle name="SAPBEXHLevel1 3 14" xfId="27138" xr:uid="{C3CEDAA1-C270-4B4B-AB36-87E7B068479C}"/>
    <cellStyle name="SAPBEXHLevel1 3 15" xfId="30598" xr:uid="{3A37419D-A3E0-4B8C-A42D-4DA0611D6697}"/>
    <cellStyle name="SAPBEXHLevel1 3 16" xfId="33848" xr:uid="{2A62F48D-E058-4293-93B0-910DD3DB7C0F}"/>
    <cellStyle name="SAPBEXHLevel1 3 2" xfId="1698" xr:uid="{C0F307DA-4639-4F9C-A2DE-82B794724E51}"/>
    <cellStyle name="SAPBEXHLevel1 3 2 10" xfId="15123" xr:uid="{FC356789-6AA1-457E-9C15-EB54B3D66AE7}"/>
    <cellStyle name="SAPBEXHLevel1 3 2 11" xfId="20502" xr:uid="{5B28A967-D61F-459A-8323-3908DEB97223}"/>
    <cellStyle name="SAPBEXHLevel1 3 2 12" xfId="23343" xr:uid="{1811023A-CEC3-4799-802E-BA8700993630}"/>
    <cellStyle name="SAPBEXHLevel1 3 2 13" xfId="26998" xr:uid="{675F2A8A-E087-45B5-B115-61C9CED4B004}"/>
    <cellStyle name="SAPBEXHLevel1 3 2 14" xfId="27245" xr:uid="{35237CF1-01F9-486E-ABD4-FC069055C016}"/>
    <cellStyle name="SAPBEXHLevel1 3 2 15" xfId="34861" xr:uid="{7601F71A-33E3-42B8-8767-4558D95FA26F}"/>
    <cellStyle name="SAPBEXHLevel1 3 2 2" xfId="2941" xr:uid="{4D607CD2-9541-49F5-A497-421E00376BFD}"/>
    <cellStyle name="SAPBEXHLevel1 3 2 2 2" xfId="7910" xr:uid="{1D24A632-83ED-4E43-BCEC-EE31AB5F9336}"/>
    <cellStyle name="SAPBEXHLevel1 3 2 2 3" xfId="16996" xr:uid="{AF7A0CAB-258C-4E24-85AC-F5909964E306}"/>
    <cellStyle name="SAPBEXHLevel1 3 2 2 4" xfId="17289" xr:uid="{94E636CB-85C2-4BAF-8923-9C4448662326}"/>
    <cellStyle name="SAPBEXHLevel1 3 2 2 5" xfId="21047" xr:uid="{9D2F0FDA-9732-43A0-AE30-6B4D0CB23E49}"/>
    <cellStyle name="SAPBEXHLevel1 3 2 2 6" xfId="24708" xr:uid="{AEEF2B77-35DF-41FA-BCE2-734DFB32A0A9}"/>
    <cellStyle name="SAPBEXHLevel1 3 2 2 7" xfId="28237" xr:uid="{4784C36A-18B6-4E03-BC19-0F574A8368DB}"/>
    <cellStyle name="SAPBEXHLevel1 3 2 2 8" xfId="31523" xr:uid="{3B0FBAC5-D4B1-493D-A4C0-9438D45D7EDA}"/>
    <cellStyle name="SAPBEXHLevel1 3 2 3" xfId="3447" xr:uid="{7E7B1111-4520-4AE1-A8F3-74DA23AFDB71}"/>
    <cellStyle name="SAPBEXHLevel1 3 2 3 2" xfId="10127" xr:uid="{DEB17DC1-20B6-41C4-A347-2AA60836A16F}"/>
    <cellStyle name="SAPBEXHLevel1 3 2 3 3" xfId="15034" xr:uid="{3F214D54-DD04-4642-BC91-205D831D283F}"/>
    <cellStyle name="SAPBEXHLevel1 3 2 3 4" xfId="17794" xr:uid="{700FA656-97C7-422D-8111-36F241B7EA56}"/>
    <cellStyle name="SAPBEXHLevel1 3 2 3 5" xfId="21550" xr:uid="{8E39CA03-F665-48C4-A3C6-619B373D1AD0}"/>
    <cellStyle name="SAPBEXHLevel1 3 2 3 6" xfId="25212" xr:uid="{66AA9A45-B402-49F1-84A4-1306EBF28B21}"/>
    <cellStyle name="SAPBEXHLevel1 3 2 3 7" xfId="28743" xr:uid="{971BD401-D778-4B3A-9C56-63F60B138638}"/>
    <cellStyle name="SAPBEXHLevel1 3 2 3 8" xfId="32022" xr:uid="{B77232BF-7162-40D1-AC11-A5362375DB69}"/>
    <cellStyle name="SAPBEXHLevel1 3 2 4" xfId="2323" xr:uid="{98F5FC36-5691-4B9B-8E12-C3793C3EF599}"/>
    <cellStyle name="SAPBEXHLevel1 3 2 4 2" xfId="7944" xr:uid="{F32032BD-621B-417A-B687-A947B0EDB20D}"/>
    <cellStyle name="SAPBEXHLevel1 3 2 4 3" xfId="14459" xr:uid="{EB38F427-D048-4FC2-89B2-814CD6F8F390}"/>
    <cellStyle name="SAPBEXHLevel1 3 2 4 4" xfId="16288" xr:uid="{71C53128-FB73-4EDE-95E8-8480C9173AB8}"/>
    <cellStyle name="SAPBEXHLevel1 3 2 4 5" xfId="12826" xr:uid="{10DF6878-0436-43E4-A773-95E676AFF1E9}"/>
    <cellStyle name="SAPBEXHLevel1 3 2 4 6" xfId="23188" xr:uid="{902EB98B-7CE0-407A-8E6B-FD78BB46B1F8}"/>
    <cellStyle name="SAPBEXHLevel1 3 2 4 7" xfId="7093" xr:uid="{E3A5EF52-7B93-4FC1-A6C0-01F3E2442EC2}"/>
    <cellStyle name="SAPBEXHLevel1 3 2 4 8" xfId="27427" xr:uid="{5E2F4179-CBAA-496C-9039-0C830CB3C7AB}"/>
    <cellStyle name="SAPBEXHLevel1 3 2 5" xfId="2610" xr:uid="{3C9D48A0-06A6-4F0C-87AB-6EBAD1DD17BB}"/>
    <cellStyle name="SAPBEXHLevel1 3 2 5 2" xfId="9471" xr:uid="{D453781B-229A-4AAB-A28D-37E0BFFE63C6}"/>
    <cellStyle name="SAPBEXHLevel1 3 2 5 3" xfId="14466" xr:uid="{3C6B166C-1FD5-4CE3-AE70-843FA2AA0470}"/>
    <cellStyle name="SAPBEXHLevel1 3 2 5 4" xfId="11513" xr:uid="{FDCDC3C6-1118-4C27-8EA0-53A964738F89}"/>
    <cellStyle name="SAPBEXHLevel1 3 2 5 5" xfId="20717" xr:uid="{B932E6D8-9667-47F5-8FFF-B2A4F9C7DE10}"/>
    <cellStyle name="SAPBEXHLevel1 3 2 5 6" xfId="7797" xr:uid="{37FEDBC9-7602-4E15-B918-0E9AF0654A67}"/>
    <cellStyle name="SAPBEXHLevel1 3 2 5 7" xfId="27906" xr:uid="{C4F9BCD3-DFD8-4C04-9259-7B92495F44FC}"/>
    <cellStyle name="SAPBEXHLevel1 3 2 5 8" xfId="31196" xr:uid="{1FF654F2-BB1A-4B11-AD72-158C328BC5E5}"/>
    <cellStyle name="SAPBEXHLevel1 3 2 6" xfId="4273" xr:uid="{4804F23A-3540-47CD-B4E2-B7CBBD642153}"/>
    <cellStyle name="SAPBEXHLevel1 3 2 6 2" xfId="12634" xr:uid="{1F1A39C4-3D80-4CC9-972E-84EF4C6A756C}"/>
    <cellStyle name="SAPBEXHLevel1 3 2 6 3" xfId="7807" xr:uid="{8AD74CFE-2C62-43D6-9B41-45420A5138DD}"/>
    <cellStyle name="SAPBEXHLevel1 3 2 6 4" xfId="18620" xr:uid="{0A041C31-5E61-4B88-93F6-5565A23F7B22}"/>
    <cellStyle name="SAPBEXHLevel1 3 2 6 5" xfId="22372" xr:uid="{B88A51C6-6F7B-471D-8334-B26A6FF299FB}"/>
    <cellStyle name="SAPBEXHLevel1 3 2 6 6" xfId="26038" xr:uid="{E2769B27-B09D-4D33-9BF0-9BEC61D7A9EC}"/>
    <cellStyle name="SAPBEXHLevel1 3 2 6 7" xfId="29569" xr:uid="{51745EC2-E9D9-4547-AEC2-9C15E36659F1}"/>
    <cellStyle name="SAPBEXHLevel1 3 2 6 8" xfId="32832" xr:uid="{867890C2-3504-4F5E-BDEA-E368FCA8C30A}"/>
    <cellStyle name="SAPBEXHLevel1 3 2 7" xfId="4511" xr:uid="{2C6FFA4A-EADC-46BD-8F43-4D4A7EE68E13}"/>
    <cellStyle name="SAPBEXHLevel1 3 2 7 2" xfId="12515" xr:uid="{D97767E6-1048-416B-8027-F47A64F82B3C}"/>
    <cellStyle name="SAPBEXHLevel1 3 2 7 3" xfId="15737" xr:uid="{ED0A9E7B-F65B-4BF0-9ED4-18F9E79DD07C}"/>
    <cellStyle name="SAPBEXHLevel1 3 2 7 4" xfId="18858" xr:uid="{5DCB6443-52B4-41A2-836B-0046A9306133}"/>
    <cellStyle name="SAPBEXHLevel1 3 2 7 5" xfId="22610" xr:uid="{89E267EB-A49A-4D25-A4DA-E16E3941979C}"/>
    <cellStyle name="SAPBEXHLevel1 3 2 7 6" xfId="26275" xr:uid="{E9F36565-50C9-4B2C-9426-004DB99E7607}"/>
    <cellStyle name="SAPBEXHLevel1 3 2 7 7" xfId="29807" xr:uid="{42581B0B-185A-4DDD-A3EA-C93488F9DF50}"/>
    <cellStyle name="SAPBEXHLevel1 3 2 7 8" xfId="33069" xr:uid="{8B89A6CE-EAF6-4E7B-94CC-FA6C5B6F68D1}"/>
    <cellStyle name="SAPBEXHLevel1 3 2 8" xfId="9359" xr:uid="{2E42A2DC-007C-4C11-A07C-420AAEE2E414}"/>
    <cellStyle name="SAPBEXHLevel1 3 2 9" xfId="15492" xr:uid="{A0F108DB-47F1-4395-885D-7CAFCD5AC4D2}"/>
    <cellStyle name="SAPBEXHLevel1 3 3" xfId="2488" xr:uid="{508C5B0A-CD2B-43FB-9205-DE82360AD378}"/>
    <cellStyle name="SAPBEXHLevel1 3 3 2" xfId="10451" xr:uid="{B16BCB9A-24DB-49FD-8532-58C7D23D27EF}"/>
    <cellStyle name="SAPBEXHLevel1 3 3 3" xfId="16931" xr:uid="{64C44965-93F4-4C7A-A83C-9E28DFB7436B}"/>
    <cellStyle name="SAPBEXHLevel1 3 3 4" xfId="14908" xr:uid="{DA9DD11D-20DD-423D-AB39-CD979B4C43F5}"/>
    <cellStyle name="SAPBEXHLevel1 3 3 5" xfId="14586" xr:uid="{48F1C22F-D738-44F5-8FC3-15CB4941E412}"/>
    <cellStyle name="SAPBEXHLevel1 3 3 6" xfId="10717" xr:uid="{1FD180CF-6289-453C-8C52-E838C0B005A9}"/>
    <cellStyle name="SAPBEXHLevel1 3 3 7" xfId="23855" xr:uid="{C747AAF2-F99B-4F41-9900-AF08963CEA3E}"/>
    <cellStyle name="SAPBEXHLevel1 3 3 8" xfId="30238" xr:uid="{A7B2299B-4695-4DB2-B72C-B89C961AF177}"/>
    <cellStyle name="SAPBEXHLevel1 3 3 9" xfId="35095" xr:uid="{46818E87-C07E-47FC-895E-DD4D2DB4CC2C}"/>
    <cellStyle name="SAPBEXHLevel1 3 4" xfId="2064" xr:uid="{D1EC72CB-2656-483E-8A61-05B615E815EC}"/>
    <cellStyle name="SAPBEXHLevel1 3 4 2" xfId="10735" xr:uid="{BDF82931-22ED-4828-A65B-254289217FF0}"/>
    <cellStyle name="SAPBEXHLevel1 3 4 3" xfId="14555" xr:uid="{EBCB2246-6F05-4F9E-AA47-6E8EBDF0AA20}"/>
    <cellStyle name="SAPBEXHLevel1 3 4 4" xfId="14756" xr:uid="{6C17AE38-91ED-4746-B3B6-DBC7ED0943A1}"/>
    <cellStyle name="SAPBEXHLevel1 3 4 5" xfId="11740" xr:uid="{57ADFA85-A1B1-45A6-B825-673E64C55F2C}"/>
    <cellStyle name="SAPBEXHLevel1 3 4 6" xfId="20023" xr:uid="{5AFE8654-2D15-43AF-8582-36AC962D9EBC}"/>
    <cellStyle name="SAPBEXHLevel1 3 4 7" xfId="24374" xr:uid="{549175C3-C006-4C1A-A0C7-BDDB7DA65ADB}"/>
    <cellStyle name="SAPBEXHLevel1 3 4 8" xfId="27895" xr:uid="{B9F54692-ED50-43C7-8E1D-BE9E1CBA1761}"/>
    <cellStyle name="SAPBEXHLevel1 3 4 9" xfId="34646" xr:uid="{72B9F882-3CD9-4884-B268-3FF16EFAB499}"/>
    <cellStyle name="SAPBEXHLevel1 3 5" xfId="3265" xr:uid="{68625FAB-184B-4F76-BA0A-DB88ACEA6B0F}"/>
    <cellStyle name="SAPBEXHLevel1 3 5 2" xfId="8399" xr:uid="{F4D0C806-5A03-49D0-B54C-86BF416A8B58}"/>
    <cellStyle name="SAPBEXHLevel1 3 5 3" xfId="10950" xr:uid="{C303C08E-FD71-495C-9226-473BC4CE7958}"/>
    <cellStyle name="SAPBEXHLevel1 3 5 4" xfId="17612" xr:uid="{58260CB7-4C4D-4DA3-88A4-0064C20E71B4}"/>
    <cellStyle name="SAPBEXHLevel1 3 5 5" xfId="21368" xr:uid="{DCEE0419-183D-4D0B-9D2B-E151310DDD8C}"/>
    <cellStyle name="SAPBEXHLevel1 3 5 6" xfId="25030" xr:uid="{E5B21B63-7AB6-4600-A7C8-14ACD4713E4C}"/>
    <cellStyle name="SAPBEXHLevel1 3 5 7" xfId="28561" xr:uid="{9367571C-A088-4D43-98C2-01B0C51CE6A5}"/>
    <cellStyle name="SAPBEXHLevel1 3 5 8" xfId="31840" xr:uid="{8B11E76A-5916-4717-9810-2249EB39AAB3}"/>
    <cellStyle name="SAPBEXHLevel1 3 5 9" xfId="34230" xr:uid="{8027BD9D-D514-453D-919A-9AD864558DE2}"/>
    <cellStyle name="SAPBEXHLevel1 3 6" xfId="4120" xr:uid="{521E4F3D-FF76-4172-B465-DA20F3B28B5F}"/>
    <cellStyle name="SAPBEXHLevel1 3 6 2" xfId="7136" xr:uid="{7F01C307-31D7-40DC-A9A5-813A085746D6}"/>
    <cellStyle name="SAPBEXHLevel1 3 6 3" xfId="15397" xr:uid="{46866A50-64EF-491F-ADB6-547F3A944C1D}"/>
    <cellStyle name="SAPBEXHLevel1 3 6 4" xfId="18467" xr:uid="{E43D33A8-52F7-4773-A071-B4C54A5665D8}"/>
    <cellStyle name="SAPBEXHLevel1 3 6 5" xfId="22220" xr:uid="{C3D25A3B-FB68-49AA-8C58-A17E2FA5957C}"/>
    <cellStyle name="SAPBEXHLevel1 3 6 6" xfId="25885" xr:uid="{2CD0FC07-F478-4E08-AB7C-555BE3CA132B}"/>
    <cellStyle name="SAPBEXHLevel1 3 6 7" xfId="29416" xr:uid="{05EFE681-3CD0-40FC-A0D4-3F242C6A3013}"/>
    <cellStyle name="SAPBEXHLevel1 3 6 8" xfId="32683" xr:uid="{874F1B4A-7307-4A8A-BB45-99121B60049F}"/>
    <cellStyle name="SAPBEXHLevel1 3 7" xfId="4272" xr:uid="{7B40D800-9CC1-4C7C-A1FD-61256E3B7EA9}"/>
    <cellStyle name="SAPBEXHLevel1 3 7 2" xfId="13156" xr:uid="{BB4A9706-BF0A-49E7-9272-A15CAB4315F8}"/>
    <cellStyle name="SAPBEXHLevel1 3 7 3" xfId="14971" xr:uid="{F3BE5D43-1D82-4924-9ABC-D14EBC170B22}"/>
    <cellStyle name="SAPBEXHLevel1 3 7 4" xfId="18619" xr:uid="{B8A0468F-A9FB-47E3-AAA3-AAEEE0AE540C}"/>
    <cellStyle name="SAPBEXHLevel1 3 7 5" xfId="22371" xr:uid="{BCAC4ECA-5231-4F7A-9068-3FB76D1A7A62}"/>
    <cellStyle name="SAPBEXHLevel1 3 7 6" xfId="26037" xr:uid="{BED2EF9C-9B5F-4E0D-8039-C5BCB65D05A8}"/>
    <cellStyle name="SAPBEXHLevel1 3 7 7" xfId="29568" xr:uid="{FB864B97-D451-42F9-BFE2-3536ABAE3BA9}"/>
    <cellStyle name="SAPBEXHLevel1 3 7 8" xfId="32831" xr:uid="{F54D6E5C-03C4-487F-AC14-CD13B2AF43CC}"/>
    <cellStyle name="SAPBEXHLevel1 3 8" xfId="4740" xr:uid="{D2928F96-108E-4D3B-A220-85F951BF124C}"/>
    <cellStyle name="SAPBEXHLevel1 3 8 2" xfId="12305" xr:uid="{8AAD07D3-6BFF-4A15-8740-A88686BCA088}"/>
    <cellStyle name="SAPBEXHLevel1 3 8 3" xfId="15775" xr:uid="{9D82E826-2B57-46A3-93C8-EABEF260CCF9}"/>
    <cellStyle name="SAPBEXHLevel1 3 8 4" xfId="19087" xr:uid="{93B6EA13-AD85-4488-89E7-59BDDEC174CE}"/>
    <cellStyle name="SAPBEXHLevel1 3 8 5" xfId="22838" xr:uid="{E3DDC4D8-0311-4A19-88C7-9687F1313145}"/>
    <cellStyle name="SAPBEXHLevel1 3 8 6" xfId="26504" xr:uid="{46401695-E59D-4D46-AAE9-88B867CDF52C}"/>
    <cellStyle name="SAPBEXHLevel1 3 8 7" xfId="30036" xr:uid="{7A9FA985-3D1E-41C3-B41C-2A2103B502AC}"/>
    <cellStyle name="SAPBEXHLevel1 3 8 8" xfId="33293" xr:uid="{490F6C93-76B4-42E6-B969-659F77723E12}"/>
    <cellStyle name="SAPBEXHLevel1 3 9" xfId="11291" xr:uid="{39366669-68E8-47D2-808E-68E0F2C4CA10}"/>
    <cellStyle name="SAPBEXHLevel1 4" xfId="1215" xr:uid="{3EFA3A24-1023-4F58-8AFE-F96B6A81F71E}"/>
    <cellStyle name="SAPBEXHLevel1 4 10" xfId="10741" xr:uid="{BA019036-C0F7-4CA8-880C-0AF6E402F576}"/>
    <cellStyle name="SAPBEXHLevel1 4 11" xfId="13380" xr:uid="{EA1B7407-3702-482C-9C94-24FA4BB88E13}"/>
    <cellStyle name="SAPBEXHLevel1 4 12" xfId="9976" xr:uid="{4438FC50-2484-4CCD-B8D0-591F1A9002F9}"/>
    <cellStyle name="SAPBEXHLevel1 4 13" xfId="19762" xr:uid="{A46832D1-854A-44B0-AB8B-6D3B0642F759}"/>
    <cellStyle name="SAPBEXHLevel1 4 14" xfId="23524" xr:uid="{1A98D2AD-876C-4BD3-9166-E2AA0F727B5C}"/>
    <cellStyle name="SAPBEXHLevel1 4 15" xfId="27137" xr:uid="{4D9ED866-08B1-46E3-9EEC-C772015A7851}"/>
    <cellStyle name="SAPBEXHLevel1 4 16" xfId="30597" xr:uid="{0A3D9D3E-571F-4751-A7D0-8F52D7A827EA}"/>
    <cellStyle name="SAPBEXHLevel1 4 17" xfId="35163" xr:uid="{CFDB704B-0BA9-495C-8060-C10A90790126}"/>
    <cellStyle name="SAPBEXHLevel1 4 2" xfId="1216" xr:uid="{5D6FD799-E548-447B-84EF-4FE2F4C4C26F}"/>
    <cellStyle name="SAPBEXHLevel1 4 2 10" xfId="16661" xr:uid="{8ABCE47D-E912-49A6-B0B3-90FB9C042885}"/>
    <cellStyle name="SAPBEXHLevel1 4 2 11" xfId="13413" xr:uid="{2EE5C710-D6DE-4B9B-B452-E844D13879AB}"/>
    <cellStyle name="SAPBEXHLevel1 4 2 12" xfId="19761" xr:uid="{B5788BE2-AE14-45D1-9830-B3A43160D974}"/>
    <cellStyle name="SAPBEXHLevel1 4 2 13" xfId="23523" xr:uid="{991CE99F-2FA1-4589-8B48-96F547E80238}"/>
    <cellStyle name="SAPBEXHLevel1 4 2 14" xfId="27136" xr:uid="{50F80B21-7AB2-48BC-8AAA-D1A21E3424DE}"/>
    <cellStyle name="SAPBEXHLevel1 4 2 15" xfId="30596" xr:uid="{3912CC2A-3CBA-4AD8-9A03-170A26E6FE22}"/>
    <cellStyle name="SAPBEXHLevel1 4 2 2" xfId="1700" xr:uid="{E4886FF4-6FD0-4451-94F4-E41395951F4B}"/>
    <cellStyle name="SAPBEXHLevel1 4 2 2 10" xfId="8165" xr:uid="{DBD392B0-1625-4705-8C90-1D05EFC21F50}"/>
    <cellStyle name="SAPBEXHLevel1 4 2 2 11" xfId="19586" xr:uid="{22F15BE5-D92D-47FE-AC48-0722CB39D8EF}"/>
    <cellStyle name="SAPBEXHLevel1 4 2 2 12" xfId="24181" xr:uid="{7432FCBC-2362-4FA4-98F9-A5D7DF9C456E}"/>
    <cellStyle name="SAPBEXHLevel1 4 2 2 13" xfId="24028" xr:uid="{AA97945F-DDA8-476A-B45F-AFAADA1689E1}"/>
    <cellStyle name="SAPBEXHLevel1 4 2 2 14" xfId="30889" xr:uid="{FCCB5452-EC1D-40E0-8B0E-4BAFB539C599}"/>
    <cellStyle name="SAPBEXHLevel1 4 2 2 2" xfId="2943" xr:uid="{EB6178E9-157F-4D3F-87E0-5E83B81DFF5D}"/>
    <cellStyle name="SAPBEXHLevel1 4 2 2 2 2" xfId="11076" xr:uid="{7D2A9EBC-DBA3-46F9-8EE0-313B3FA5DC9F}"/>
    <cellStyle name="SAPBEXHLevel1 4 2 2 2 3" xfId="16514" xr:uid="{1A5EB0A5-3042-4AB2-809F-26570B7B194B}"/>
    <cellStyle name="SAPBEXHLevel1 4 2 2 2 4" xfId="17291" xr:uid="{1CBC2612-114F-475A-9B97-74AD40D7A1C9}"/>
    <cellStyle name="SAPBEXHLevel1 4 2 2 2 5" xfId="21049" xr:uid="{64C0E99B-13E8-4EA8-BA77-4AD5DA64123D}"/>
    <cellStyle name="SAPBEXHLevel1 4 2 2 2 6" xfId="24710" xr:uid="{6F5129BD-B135-4812-B81E-4CFBF133DAA5}"/>
    <cellStyle name="SAPBEXHLevel1 4 2 2 2 7" xfId="28239" xr:uid="{A5D80F37-E119-45DA-8312-F83012441AF4}"/>
    <cellStyle name="SAPBEXHLevel1 4 2 2 2 8" xfId="31525" xr:uid="{2562ACB0-3A6F-4A8D-B965-58DAB67360BE}"/>
    <cellStyle name="SAPBEXHLevel1 4 2 2 3" xfId="3449" xr:uid="{C9072B91-4015-4AEE-A13E-114B73110922}"/>
    <cellStyle name="SAPBEXHLevel1 4 2 2 3 2" xfId="8395" xr:uid="{8B658723-79FE-49DF-8C30-2FCB1F43FA74}"/>
    <cellStyle name="SAPBEXHLevel1 4 2 2 3 3" xfId="15036" xr:uid="{68F0F9FB-9073-4BDD-BF07-A16B5345981E}"/>
    <cellStyle name="SAPBEXHLevel1 4 2 2 3 4" xfId="17796" xr:uid="{13ED4FF6-EBF3-408C-8582-B875929B7544}"/>
    <cellStyle name="SAPBEXHLevel1 4 2 2 3 5" xfId="21552" xr:uid="{420E8C6C-DACF-4C86-BDC4-83B5D34A3B53}"/>
    <cellStyle name="SAPBEXHLevel1 4 2 2 3 6" xfId="25214" xr:uid="{443CF9C5-549B-455E-A2B2-559CE6EBD741}"/>
    <cellStyle name="SAPBEXHLevel1 4 2 2 3 7" xfId="28745" xr:uid="{E590F7DF-7C0A-452C-90E1-4FE2CC4B8594}"/>
    <cellStyle name="SAPBEXHLevel1 4 2 2 3 8" xfId="32024" xr:uid="{59B1C967-225C-4617-9055-8C41367F9A58}"/>
    <cellStyle name="SAPBEXHLevel1 4 2 2 4" xfId="3685" xr:uid="{3D978246-D254-402F-8701-66ED12362885}"/>
    <cellStyle name="SAPBEXHLevel1 4 2 2 4 2" xfId="8835" xr:uid="{6E1B36BF-5B22-4075-A07C-69A35CF4460F}"/>
    <cellStyle name="SAPBEXHLevel1 4 2 2 4 3" xfId="15147" xr:uid="{16848878-E433-48E5-AFC8-D612338753FE}"/>
    <cellStyle name="SAPBEXHLevel1 4 2 2 4 4" xfId="18032" xr:uid="{1699BBF2-8932-4F48-B243-A4C26EBDFB03}"/>
    <cellStyle name="SAPBEXHLevel1 4 2 2 4 5" xfId="21788" xr:uid="{0D59E5B9-15CA-4A44-819F-14D36813F618}"/>
    <cellStyle name="SAPBEXHLevel1 4 2 2 4 6" xfId="25450" xr:uid="{522ACA64-DB4D-4DCA-AE9E-04DEABFB8867}"/>
    <cellStyle name="SAPBEXHLevel1 4 2 2 4 7" xfId="28981" xr:uid="{19BA3794-EC48-47AF-B3F1-FCF59B68E15E}"/>
    <cellStyle name="SAPBEXHLevel1 4 2 2 4 8" xfId="32258" xr:uid="{4CDFFC6C-727C-4B64-B6F0-C33CD51D2872}"/>
    <cellStyle name="SAPBEXHLevel1 4 2 2 5" xfId="3668" xr:uid="{6B76E909-589C-472D-AAC7-9C6F26AB2A62}"/>
    <cellStyle name="SAPBEXHLevel1 4 2 2 5 2" xfId="8692" xr:uid="{05D16780-64C5-4762-91E2-D36C1C8C518D}"/>
    <cellStyle name="SAPBEXHLevel1 4 2 2 5 3" xfId="16954" xr:uid="{76D42273-A6FA-4091-8FCE-CE9EC225E1C4}"/>
    <cellStyle name="SAPBEXHLevel1 4 2 2 5 4" xfId="18015" xr:uid="{3F317203-17FD-477B-BE06-0BCB1DA0355C}"/>
    <cellStyle name="SAPBEXHLevel1 4 2 2 5 5" xfId="21771" xr:uid="{5A559019-F1B8-460B-9B7C-64D18002E40B}"/>
    <cellStyle name="SAPBEXHLevel1 4 2 2 5 6" xfId="25433" xr:uid="{7D089780-35E7-4C2B-82C3-5303ABD0CBC1}"/>
    <cellStyle name="SAPBEXHLevel1 4 2 2 5 7" xfId="28964" xr:uid="{AD36DB65-C61A-497E-88CD-B00E4091EB76}"/>
    <cellStyle name="SAPBEXHLevel1 4 2 2 5 8" xfId="32241" xr:uid="{F4DA79FA-B61A-4FDA-8C4C-1FC86DADB208}"/>
    <cellStyle name="SAPBEXHLevel1 4 2 2 6" xfId="4371" xr:uid="{B8F2AF85-EA93-450F-98D4-A94868E985B5}"/>
    <cellStyle name="SAPBEXHLevel1 4 2 2 6 2" xfId="12607" xr:uid="{E72F5880-94AB-451F-849A-53586AE39713}"/>
    <cellStyle name="SAPBEXHLevel1 4 2 2 6 3" xfId="15729" xr:uid="{C3BACDE3-2D8B-451F-A296-C6A030C8CCD5}"/>
    <cellStyle name="SAPBEXHLevel1 4 2 2 6 4" xfId="18718" xr:uid="{066ED9BC-B65C-4377-B43F-21D97A784167}"/>
    <cellStyle name="SAPBEXHLevel1 4 2 2 6 5" xfId="22470" xr:uid="{35E25667-D6BD-4F45-AB3C-FB4F1AF0E914}"/>
    <cellStyle name="SAPBEXHLevel1 4 2 2 6 6" xfId="26136" xr:uid="{93B737E1-A416-4779-8BCE-570C15E4FBC9}"/>
    <cellStyle name="SAPBEXHLevel1 4 2 2 6 7" xfId="29667" xr:uid="{5E897B4C-3447-485B-A0F7-EC9F8071F615}"/>
    <cellStyle name="SAPBEXHLevel1 4 2 2 6 8" xfId="32929" xr:uid="{488D9AE0-F642-4140-9846-BFAD11B61A8A}"/>
    <cellStyle name="SAPBEXHLevel1 4 2 2 7" xfId="4600" xr:uid="{BB3E2EE8-72AA-497F-9B96-860340A11CE0}"/>
    <cellStyle name="SAPBEXHLevel1 4 2 2 7 2" xfId="12438" xr:uid="{B5B9842A-23A1-4D57-826E-EF6E168D5B5C}"/>
    <cellStyle name="SAPBEXHLevel1 4 2 2 7 3" xfId="11119" xr:uid="{6C84879A-A8DA-4212-8A22-84103CEBB864}"/>
    <cellStyle name="SAPBEXHLevel1 4 2 2 7 4" xfId="18947" xr:uid="{D673D3B6-F134-4206-B851-687DDE1CAA3E}"/>
    <cellStyle name="SAPBEXHLevel1 4 2 2 7 5" xfId="22699" xr:uid="{C49CED2D-CA2E-4D6F-B68C-5D19FFF87CD0}"/>
    <cellStyle name="SAPBEXHLevel1 4 2 2 7 6" xfId="26364" xr:uid="{69CB5C9D-1953-442E-A6B8-BAF2C55BFD65}"/>
    <cellStyle name="SAPBEXHLevel1 4 2 2 7 7" xfId="29896" xr:uid="{60869FEA-5016-4C9A-B8EA-29257FE5AD62}"/>
    <cellStyle name="SAPBEXHLevel1 4 2 2 7 8" xfId="33156" xr:uid="{5473F821-E0A9-4A75-B427-159FC1BD53A1}"/>
    <cellStyle name="SAPBEXHLevel1 4 2 2 8" xfId="10190" xr:uid="{439EF045-A6B0-4749-8BBC-90E1D3DFB995}"/>
    <cellStyle name="SAPBEXHLevel1 4 2 2 9" xfId="14716" xr:uid="{0E1AB1C8-CD41-4494-AA46-4DE8F6308DBE}"/>
    <cellStyle name="SAPBEXHLevel1 4 2 3" xfId="2490" xr:uid="{52BA615A-0EFE-4C81-BB98-5F38A0BEF799}"/>
    <cellStyle name="SAPBEXHLevel1 4 2 3 2" xfId="8766" xr:uid="{89D0A17B-761F-45F3-82E3-D1DDF259B27B}"/>
    <cellStyle name="SAPBEXHLevel1 4 2 3 3" xfId="10197" xr:uid="{CDE44D37-A427-49BA-8075-692D432D3777}"/>
    <cellStyle name="SAPBEXHLevel1 4 2 3 4" xfId="11256" xr:uid="{36BA0682-5AAC-4C31-B847-0031203F6620}"/>
    <cellStyle name="SAPBEXHLevel1 4 2 3 5" xfId="10434" xr:uid="{516B004C-4784-40F7-AE40-32CF98C9AE00}"/>
    <cellStyle name="SAPBEXHLevel1 4 2 3 6" xfId="20423" xr:uid="{233D349B-0C81-4947-94F3-6B723270FF68}"/>
    <cellStyle name="SAPBEXHLevel1 4 2 3 7" xfId="16621" xr:uid="{204893BE-E823-47FF-9FEA-91995695F0F2}"/>
    <cellStyle name="SAPBEXHLevel1 4 2 3 8" xfId="30236" xr:uid="{1690E2E4-EC60-4005-883A-50061CC1B13A}"/>
    <cellStyle name="SAPBEXHLevel1 4 2 4" xfId="1872" xr:uid="{C99E3D46-5905-4360-A63E-1DF3D0372142}"/>
    <cellStyle name="SAPBEXHLevel1 4 2 4 2" xfId="8534" xr:uid="{990B4BFE-3F38-4833-8939-9D379FA212DB}"/>
    <cellStyle name="SAPBEXHLevel1 4 2 4 3" xfId="16680" xr:uid="{861C62C0-A9D2-42B7-99D2-599F69BCB29C}"/>
    <cellStyle name="SAPBEXHLevel1 4 2 4 4" xfId="16913" xr:uid="{F60B933F-0B7C-4DC1-9622-B52864CCAAD1}"/>
    <cellStyle name="SAPBEXHLevel1 4 2 4 5" xfId="19497" xr:uid="{39AFA690-7CDF-4F7A-A04F-D2586665C390}"/>
    <cellStyle name="SAPBEXHLevel1 4 2 4 6" xfId="24370" xr:uid="{1EF5A63F-32AF-4276-AE3F-480A61E73C3D}"/>
    <cellStyle name="SAPBEXHLevel1 4 2 4 7" xfId="24146" xr:uid="{EA147CDB-1EE9-4ACA-9410-6061B09B5FF0}"/>
    <cellStyle name="SAPBEXHLevel1 4 2 4 8" xfId="30419" xr:uid="{87F4A666-74DC-4473-9523-B44E1C70557D}"/>
    <cellStyle name="SAPBEXHLevel1 4 2 5" xfId="3213" xr:uid="{4B696E74-17C9-4657-B6AA-0D53C78B9172}"/>
    <cellStyle name="SAPBEXHLevel1 4 2 5 2" xfId="9389" xr:uid="{D3BCF483-66D0-43F4-B845-01C26910F6DC}"/>
    <cellStyle name="SAPBEXHLevel1 4 2 5 3" xfId="15089" xr:uid="{A1205237-47EB-4B14-BB39-6F28642EA03C}"/>
    <cellStyle name="SAPBEXHLevel1 4 2 5 4" xfId="17560" xr:uid="{A2A01D1B-94BE-4A1E-8F80-CEEF88378F3A}"/>
    <cellStyle name="SAPBEXHLevel1 4 2 5 5" xfId="21316" xr:uid="{5582479F-F4B6-48D6-AA5F-C866C884087A}"/>
    <cellStyle name="SAPBEXHLevel1 4 2 5 6" xfId="24978" xr:uid="{7BB6149F-8FF2-4772-A89B-EC50AC12C796}"/>
    <cellStyle name="SAPBEXHLevel1 4 2 5 7" xfId="28509" xr:uid="{81AA4F32-8565-4795-84F8-A2684E4CF27E}"/>
    <cellStyle name="SAPBEXHLevel1 4 2 5 8" xfId="31789" xr:uid="{0B6A552F-8C8D-4E3F-9D89-B517CF63D1C6}"/>
    <cellStyle name="SAPBEXHLevel1 4 2 6" xfId="4262" xr:uid="{DCAA1EC2-D2CD-4EDA-9787-8610AFF48CFC}"/>
    <cellStyle name="SAPBEXHLevel1 4 2 6 2" xfId="12683" xr:uid="{EE146DDD-41B4-4CEC-8766-0C718706CEAA}"/>
    <cellStyle name="SAPBEXHLevel1 4 2 6 3" xfId="7482" xr:uid="{3EC5DD02-542D-4E9F-8E08-CB957BE59876}"/>
    <cellStyle name="SAPBEXHLevel1 4 2 6 4" xfId="18609" xr:uid="{ACE9C121-B5A9-493A-84D3-89E31F149ABC}"/>
    <cellStyle name="SAPBEXHLevel1 4 2 6 5" xfId="22361" xr:uid="{7433D112-61A7-4F26-948B-212F8E090194}"/>
    <cellStyle name="SAPBEXHLevel1 4 2 6 6" xfId="26027" xr:uid="{C942445A-D46A-4D0B-91C5-355A89597A85}"/>
    <cellStyle name="SAPBEXHLevel1 4 2 6 7" xfId="29558" xr:uid="{1C8B7B9A-BB5B-4A90-A1CE-8848ACB5A060}"/>
    <cellStyle name="SAPBEXHLevel1 4 2 6 8" xfId="32821" xr:uid="{84782736-8A24-4B22-BF22-DB8E79EAF88B}"/>
    <cellStyle name="SAPBEXHLevel1 4 2 7" xfId="4422" xr:uid="{D22DB906-13CD-4875-863B-5ECFFE76AC8C}"/>
    <cellStyle name="SAPBEXHLevel1 4 2 7 2" xfId="7143" xr:uid="{46756A94-6755-4F68-8F93-D92E0525F879}"/>
    <cellStyle name="SAPBEXHLevel1 4 2 7 3" xfId="7549" xr:uid="{B9812FA0-0789-41F2-9745-986BEE34C1AD}"/>
    <cellStyle name="SAPBEXHLevel1 4 2 7 4" xfId="18769" xr:uid="{AFA5A45E-4A80-4678-8FA0-E2B38C964019}"/>
    <cellStyle name="SAPBEXHLevel1 4 2 7 5" xfId="22521" xr:uid="{03953B24-34CD-492A-99B8-3709C43A5864}"/>
    <cellStyle name="SAPBEXHLevel1 4 2 7 6" xfId="26187" xr:uid="{95BF9379-F303-4051-8AB7-F964DC6B99C9}"/>
    <cellStyle name="SAPBEXHLevel1 4 2 7 7" xfId="29718" xr:uid="{5680D7A3-8E78-4803-8FA1-085A8A80603C}"/>
    <cellStyle name="SAPBEXHLevel1 4 2 7 8" xfId="32980" xr:uid="{D9BA32D8-84ED-4592-9202-FB3F9DA5DCB9}"/>
    <cellStyle name="SAPBEXHLevel1 4 2 8" xfId="4901" xr:uid="{B7E8021C-8054-46F4-A69F-1BA96396E328}"/>
    <cellStyle name="SAPBEXHLevel1 4 2 8 2" xfId="12144" xr:uid="{89494C77-6FAA-4DEB-B74F-06CA51DD5713}"/>
    <cellStyle name="SAPBEXHLevel1 4 2 8 3" xfId="15857" xr:uid="{C48EC6C3-A792-4F69-B8D9-A82E7A30B965}"/>
    <cellStyle name="SAPBEXHLevel1 4 2 8 4" xfId="19248" xr:uid="{3029C16D-FCEF-46D5-A297-C3E42620C1D5}"/>
    <cellStyle name="SAPBEXHLevel1 4 2 8 5" xfId="22999" xr:uid="{67974E6F-1383-4B34-B829-50C62E0A4C5D}"/>
    <cellStyle name="SAPBEXHLevel1 4 2 8 6" xfId="26665" xr:uid="{FA9A5C55-420D-4A80-AD20-2783E80F1181}"/>
    <cellStyle name="SAPBEXHLevel1 4 2 8 7" xfId="30197" xr:uid="{7BF18B34-5E4C-4158-A1B9-6C58195C9E5C}"/>
    <cellStyle name="SAPBEXHLevel1 4 2 8 8" xfId="33452" xr:uid="{3EAC75DE-B0EF-41D0-91B5-799607214E3E}"/>
    <cellStyle name="SAPBEXHLevel1 4 2 9" xfId="10464" xr:uid="{FE735417-2E70-4BDE-89BB-64A72F08F9A2}"/>
    <cellStyle name="SAPBEXHLevel1 4 3" xfId="1699" xr:uid="{4485CF68-0295-4DF1-BE31-DE87BC1842B5}"/>
    <cellStyle name="SAPBEXHLevel1 4 3 10" xfId="16657" xr:uid="{76B6E0B1-BA60-4FC1-887A-A4F3B8F2DB20}"/>
    <cellStyle name="SAPBEXHLevel1 4 3 11" xfId="20503" xr:uid="{DCF2660B-51EC-4B42-9EC3-49AE49C9252E}"/>
    <cellStyle name="SAPBEXHLevel1 4 3 12" xfId="23342" xr:uid="{BE8F921C-08B0-42AF-B451-A954FD3945C7}"/>
    <cellStyle name="SAPBEXHLevel1 4 3 13" xfId="20428" xr:uid="{572924C9-9D4B-4459-85D6-26FA1D479D91}"/>
    <cellStyle name="SAPBEXHLevel1 4 3 14" xfId="30456" xr:uid="{984281FD-1F4A-4ADB-804B-A6815C8D50A0}"/>
    <cellStyle name="SAPBEXHLevel1 4 3 2" xfId="2942" xr:uid="{87B3D4DF-1664-4B62-86D4-E0D54F4603F8}"/>
    <cellStyle name="SAPBEXHLevel1 4 3 2 2" xfId="10799" xr:uid="{76873BCC-F135-48E9-9B69-F5E8D74738DB}"/>
    <cellStyle name="SAPBEXHLevel1 4 3 2 3" xfId="11743" xr:uid="{0CAE47C3-1D32-4A0A-B7FE-7D6F6B48FE01}"/>
    <cellStyle name="SAPBEXHLevel1 4 3 2 4" xfId="17290" xr:uid="{4B6A6549-9276-47DD-9BA1-21B6A55008C7}"/>
    <cellStyle name="SAPBEXHLevel1 4 3 2 5" xfId="21048" xr:uid="{B32E5061-4E56-4AAF-8A81-2B31060F29D2}"/>
    <cellStyle name="SAPBEXHLevel1 4 3 2 6" xfId="24709" xr:uid="{98281689-809A-40AC-AA04-1062CBB0FD13}"/>
    <cellStyle name="SAPBEXHLevel1 4 3 2 7" xfId="28238" xr:uid="{CC68720A-BF6B-43D3-BA4B-F7184A9BC683}"/>
    <cellStyle name="SAPBEXHLevel1 4 3 2 8" xfId="31524" xr:uid="{9487D917-A0C1-4627-B73A-2399451F0683}"/>
    <cellStyle name="SAPBEXHLevel1 4 3 3" xfId="3448" xr:uid="{AB5B3439-4CBE-4F27-80B4-2A2560990BAD}"/>
    <cellStyle name="SAPBEXHLevel1 4 3 3 2" xfId="9625" xr:uid="{C3192416-364B-41A9-B2CC-75FB9455C95A}"/>
    <cellStyle name="SAPBEXHLevel1 4 3 3 3" xfId="11997" xr:uid="{6A3D41A0-2AD7-41F1-81A8-2D6A466C4412}"/>
    <cellStyle name="SAPBEXHLevel1 4 3 3 4" xfId="17795" xr:uid="{36334830-DD8C-40F1-AC16-E5C5E0A2B7A7}"/>
    <cellStyle name="SAPBEXHLevel1 4 3 3 5" xfId="21551" xr:uid="{BB5A61A6-A34E-4AF0-B28B-874C85D00CAB}"/>
    <cellStyle name="SAPBEXHLevel1 4 3 3 6" xfId="25213" xr:uid="{0DBC6358-ACC0-44AB-92C6-9E108C295CFF}"/>
    <cellStyle name="SAPBEXHLevel1 4 3 3 7" xfId="28744" xr:uid="{EBCFF6C6-44EB-4008-A047-2A3049FEC18F}"/>
    <cellStyle name="SAPBEXHLevel1 4 3 3 8" xfId="32023" xr:uid="{CBBA0E4E-5B73-455A-992F-3FA88F2C4DD1}"/>
    <cellStyle name="SAPBEXHLevel1 4 3 4" xfId="3236" xr:uid="{151F03D5-88C4-4FAB-BA2B-70D63F54164F}"/>
    <cellStyle name="SAPBEXHLevel1 4 3 4 2" xfId="9631" xr:uid="{1D4F3978-C751-4BD2-996C-1C73DA881CF3}"/>
    <cellStyle name="SAPBEXHLevel1 4 3 4 3" xfId="10759" xr:uid="{9370860D-3F13-4396-A535-C127BEE27FBB}"/>
    <cellStyle name="SAPBEXHLevel1 4 3 4 4" xfId="17583" xr:uid="{561F3772-1699-4155-A8EC-159D22E8F655}"/>
    <cellStyle name="SAPBEXHLevel1 4 3 4 5" xfId="21339" xr:uid="{89965455-F02A-4F9E-8AE2-B5B327677177}"/>
    <cellStyle name="SAPBEXHLevel1 4 3 4 6" xfId="25001" xr:uid="{9006A385-795B-4145-9097-1975D5D8C366}"/>
    <cellStyle name="SAPBEXHLevel1 4 3 4 7" xfId="28532" xr:uid="{B494A600-86A9-4CEB-A0AC-4F19DC0169FE}"/>
    <cellStyle name="SAPBEXHLevel1 4 3 4 8" xfId="31812" xr:uid="{86985187-B130-4E6D-8B5C-999BD1D12E51}"/>
    <cellStyle name="SAPBEXHLevel1 4 3 5" xfId="3722" xr:uid="{6C3A1E20-C42C-48DD-85DD-6D8C0D5351DE}"/>
    <cellStyle name="SAPBEXHLevel1 4 3 5 2" xfId="13025" xr:uid="{DE225869-0B3D-4C62-AC2A-E21988C1926C}"/>
    <cellStyle name="SAPBEXHLevel1 4 3 5 3" xfId="16872" xr:uid="{6145CEB9-E41A-4573-96ED-9FD2A8A523CF}"/>
    <cellStyle name="SAPBEXHLevel1 4 3 5 4" xfId="18069" xr:uid="{AE018E19-2C29-4CC1-846F-B0847C81C32B}"/>
    <cellStyle name="SAPBEXHLevel1 4 3 5 5" xfId="21824" xr:uid="{6D00101D-EEDB-41B2-8D7A-D2A605BC9618}"/>
    <cellStyle name="SAPBEXHLevel1 4 3 5 6" xfId="25487" xr:uid="{DD7B864C-E424-4C06-B078-52A4F144A240}"/>
    <cellStyle name="SAPBEXHLevel1 4 3 5 7" xfId="29018" xr:uid="{9CC47F6A-8C68-4E29-85B8-69492F3B8BF9}"/>
    <cellStyle name="SAPBEXHLevel1 4 3 5 8" xfId="32294" xr:uid="{332ACA00-97E5-4678-8A6C-82BE6A4BC167}"/>
    <cellStyle name="SAPBEXHLevel1 4 3 6" xfId="4132" xr:uid="{2921CCC9-3273-4897-9AE2-7F59031E8A5D}"/>
    <cellStyle name="SAPBEXHLevel1 4 3 6 2" xfId="6850" xr:uid="{BCF677D2-AA59-419B-B090-4F528F2D9A7F}"/>
    <cellStyle name="SAPBEXHLevel1 4 3 6 3" xfId="14897" xr:uid="{5615EE09-61B5-419F-80AA-47E48FD44DE0}"/>
    <cellStyle name="SAPBEXHLevel1 4 3 6 4" xfId="18479" xr:uid="{DA6D587A-60F7-4E48-AC61-3B9FE15E4DD2}"/>
    <cellStyle name="SAPBEXHLevel1 4 3 6 5" xfId="22232" xr:uid="{5918936C-1440-46D6-8FC7-79EE5B6DBC6A}"/>
    <cellStyle name="SAPBEXHLevel1 4 3 6 6" xfId="25897" xr:uid="{53339404-DF73-4F7B-A14F-C409E13AC8A5}"/>
    <cellStyle name="SAPBEXHLevel1 4 3 6 7" xfId="29428" xr:uid="{5DC3F5D8-0AB8-46EF-89CA-654628ADA8FC}"/>
    <cellStyle name="SAPBEXHLevel1 4 3 6 8" xfId="32694" xr:uid="{44FEE828-12A8-4787-97A8-00F599817F79}"/>
    <cellStyle name="SAPBEXHLevel1 4 3 7" xfId="4746" xr:uid="{E2C9037A-72B6-408E-BBEA-641A8178C9FB}"/>
    <cellStyle name="SAPBEXHLevel1 4 3 7 2" xfId="12299" xr:uid="{3A06F223-3D05-4CD4-8124-89C53223C5B0}"/>
    <cellStyle name="SAPBEXHLevel1 4 3 7 3" xfId="7392" xr:uid="{2F3E089B-53A9-4D5F-8928-1F2446DF9464}"/>
    <cellStyle name="SAPBEXHLevel1 4 3 7 4" xfId="19093" xr:uid="{A467EB2C-9F80-4AB4-BDC8-1A235B514CA9}"/>
    <cellStyle name="SAPBEXHLevel1 4 3 7 5" xfId="22844" xr:uid="{1B4DE9DE-7F1A-475D-A8F0-AC0AE86AB025}"/>
    <cellStyle name="SAPBEXHLevel1 4 3 7 6" xfId="26510" xr:uid="{A6FE9EE4-6BF8-400F-8712-2341A3D65630}"/>
    <cellStyle name="SAPBEXHLevel1 4 3 7 7" xfId="30042" xr:uid="{58CCF423-75A5-4E66-B7B7-6D4B1AA7F27F}"/>
    <cellStyle name="SAPBEXHLevel1 4 3 7 8" xfId="33299" xr:uid="{F4EF8AEE-724A-44B9-AD11-F8E045EB7E65}"/>
    <cellStyle name="SAPBEXHLevel1 4 3 8" xfId="9077" xr:uid="{ADA82410-4A80-466F-A688-73D31C4DA440}"/>
    <cellStyle name="SAPBEXHLevel1 4 3 9" xfId="14067" xr:uid="{838E4710-2180-425D-A9E9-5C72A401D11D}"/>
    <cellStyle name="SAPBEXHLevel1 4 4" xfId="2489" xr:uid="{AE0B7B46-2FAB-4648-A710-E2110970CABA}"/>
    <cellStyle name="SAPBEXHLevel1 4 4 2" xfId="9102" xr:uid="{5A113CC4-0A29-4BFA-8072-DD2C0603539A}"/>
    <cellStyle name="SAPBEXHLevel1 4 4 3" xfId="14800" xr:uid="{0F2A9BF1-D949-4227-8F83-A1B37F648561}"/>
    <cellStyle name="SAPBEXHLevel1 4 4 4" xfId="11622" xr:uid="{5EEDA6AC-68D7-4A96-BABB-BB100F177C1A}"/>
    <cellStyle name="SAPBEXHLevel1 4 4 5" xfId="13834" xr:uid="{22D83559-9AB3-4FAA-A733-9F07F48B495D}"/>
    <cellStyle name="SAPBEXHLevel1 4 4 6" xfId="20592" xr:uid="{EE99ACD6-BEEC-492E-AFF2-0B11AE3F7D7F}"/>
    <cellStyle name="SAPBEXHLevel1 4 4 7" xfId="26781" xr:uid="{794C0EDA-D5BE-4012-B6FD-2D179704DDB6}"/>
    <cellStyle name="SAPBEXHLevel1 4 4 8" xfId="30237" xr:uid="{0E5DEFA8-40D9-41F8-904C-5D433A5D24E0}"/>
    <cellStyle name="SAPBEXHLevel1 4 5" xfId="2106" xr:uid="{CBB97903-6E82-407D-9BB8-4B8C286356D6}"/>
    <cellStyle name="SAPBEXHLevel1 4 5 2" xfId="11171" xr:uid="{CDACF8F5-0A6C-48CA-A4AB-350188DA36E0}"/>
    <cellStyle name="SAPBEXHLevel1 4 5 3" xfId="16461" xr:uid="{8712B729-74F5-4485-AC75-418E7392E807}"/>
    <cellStyle name="SAPBEXHLevel1 4 5 4" xfId="14683" xr:uid="{509E1D3D-E0BE-4807-8220-12909B6DA9D3}"/>
    <cellStyle name="SAPBEXHLevel1 4 5 5" xfId="15988" xr:uid="{CAE4193A-42D8-4D2F-9B79-FD0C0D4E2174}"/>
    <cellStyle name="SAPBEXHLevel1 4 5 6" xfId="20042" xr:uid="{1C2F1884-B343-48C1-A32A-8984364622DF}"/>
    <cellStyle name="SAPBEXHLevel1 4 5 7" xfId="23792" xr:uid="{09B33F12-E360-412A-BE24-9CBB57E7FF4A}"/>
    <cellStyle name="SAPBEXHLevel1 4 5 8" xfId="27506" xr:uid="{FAF25C56-7C70-49AB-BAA3-3AEE1C201F44}"/>
    <cellStyle name="SAPBEXHLevel1 4 6" xfId="3986" xr:uid="{0F4E6C36-0C53-4456-B965-323542430E1B}"/>
    <cellStyle name="SAPBEXHLevel1 4 6 2" xfId="8383" xr:uid="{E1A8D57E-43BA-4C76-B30F-A18B20CBE6AB}"/>
    <cellStyle name="SAPBEXHLevel1 4 6 3" xfId="14808" xr:uid="{ECB65E78-0EBD-435F-88A1-C553C3C08405}"/>
    <cellStyle name="SAPBEXHLevel1 4 6 4" xfId="18333" xr:uid="{B31342E5-5288-439F-AAAF-603D3C63D473}"/>
    <cellStyle name="SAPBEXHLevel1 4 6 5" xfId="22086" xr:uid="{357A3056-1C44-4C5C-A150-FE9CEBCD25E2}"/>
    <cellStyle name="SAPBEXHLevel1 4 6 6" xfId="25751" xr:uid="{2FF63E43-7ABE-4DD0-B85B-22EB1CAD8DB4}"/>
    <cellStyle name="SAPBEXHLevel1 4 6 7" xfId="29282" xr:uid="{B2BE9527-C384-4F2D-A54D-DF0641FB4A1C}"/>
    <cellStyle name="SAPBEXHLevel1 4 6 8" xfId="32550" xr:uid="{352EA8FF-D81F-4AAD-B42C-C6A68FCFC678}"/>
    <cellStyle name="SAPBEXHLevel1 4 7" xfId="2040" xr:uid="{4B89099C-ACCB-4780-8FE5-AE59AF54748B}"/>
    <cellStyle name="SAPBEXHLevel1 4 7 2" xfId="7467" xr:uid="{D43F1DE8-3657-4F3F-A6A0-1E1EE14F88C2}"/>
    <cellStyle name="SAPBEXHLevel1 4 7 3" xfId="12073" xr:uid="{7F4D2E18-8126-424F-9C13-215FD641BA56}"/>
    <cellStyle name="SAPBEXHLevel1 4 7 4" xfId="14622" xr:uid="{94179518-569C-49A4-A6B9-D614D6D3E2A0}"/>
    <cellStyle name="SAPBEXHLevel1 4 7 5" xfId="15002" xr:uid="{EE859336-DF74-409F-A1AD-028B8681D745}"/>
    <cellStyle name="SAPBEXHLevel1 4 7 6" xfId="15259" xr:uid="{E653BE0D-163A-4C69-BA42-712CC4A1BC3B}"/>
    <cellStyle name="SAPBEXHLevel1 4 7 7" xfId="23941" xr:uid="{8500782D-2BE5-46BD-870A-6B177C6F5169}"/>
    <cellStyle name="SAPBEXHLevel1 4 7 8" xfId="11081" xr:uid="{81635052-C5DB-4789-B05D-C04FFA10A6CF}"/>
    <cellStyle name="SAPBEXHLevel1 4 8" xfId="3808" xr:uid="{144D6217-4783-4B0A-A22B-47BE8CC48224}"/>
    <cellStyle name="SAPBEXHLevel1 4 8 2" xfId="13006" xr:uid="{BF09ECFA-B2CF-47CD-AEB6-1CC2C20F021C}"/>
    <cellStyle name="SAPBEXHLevel1 4 8 3" xfId="11004" xr:uid="{E16B4F2D-6779-47B3-8B10-69A966988935}"/>
    <cellStyle name="SAPBEXHLevel1 4 8 4" xfId="18155" xr:uid="{22D9D892-C8A5-49D1-A9AE-F2BF2282A49A}"/>
    <cellStyle name="SAPBEXHLevel1 4 8 5" xfId="21908" xr:uid="{D8C7E12C-37F6-4D55-9F5C-5320EA0C01A4}"/>
    <cellStyle name="SAPBEXHLevel1 4 8 6" xfId="25573" xr:uid="{112B674A-8F44-4FD9-8623-8FDCC7164C09}"/>
    <cellStyle name="SAPBEXHLevel1 4 8 7" xfId="29104" xr:uid="{73A79E2E-DFED-465B-9512-055873B0F637}"/>
    <cellStyle name="SAPBEXHLevel1 4 8 8" xfId="32376" xr:uid="{ACB39D90-1923-45E6-AA06-6492FBFF27F8}"/>
    <cellStyle name="SAPBEXHLevel1 4 9" xfId="4604" xr:uid="{3BDDFC02-BD7D-4E98-A0FD-CD17434BBB89}"/>
    <cellStyle name="SAPBEXHLevel1 4 9 2" xfId="12434" xr:uid="{EDCFFC3F-21BD-429F-887B-909A56E42EC5}"/>
    <cellStyle name="SAPBEXHLevel1 4 9 3" xfId="14636" xr:uid="{3E0A73E8-B8C7-4EC5-A25F-884DD8EB2B7C}"/>
    <cellStyle name="SAPBEXHLevel1 4 9 4" xfId="18951" xr:uid="{19A1BBA6-4E5B-47EE-BFE4-7D896B1E1B6F}"/>
    <cellStyle name="SAPBEXHLevel1 4 9 5" xfId="22703" xr:uid="{C09D9D74-9E42-4470-B799-EB4027EC436C}"/>
    <cellStyle name="SAPBEXHLevel1 4 9 6" xfId="26368" xr:uid="{F321FEA5-CC88-4222-A1CD-ED2B1D7DCDCC}"/>
    <cellStyle name="SAPBEXHLevel1 4 9 7" xfId="29900" xr:uid="{0249BDD7-76F4-4253-9C1E-5690904BAA30}"/>
    <cellStyle name="SAPBEXHLevel1 4 9 8" xfId="33160" xr:uid="{BC47F93B-3021-471D-BCFB-574188E1CF69}"/>
    <cellStyle name="SAPBEXHLevel1 5" xfId="1368" xr:uid="{B97CE1F8-00CD-4DF0-AF8D-DE010D888117}"/>
    <cellStyle name="SAPBEXHLevel1 5 10" xfId="11702" xr:uid="{62DFF397-9EA1-4230-BDC6-50601DB58B2E}"/>
    <cellStyle name="SAPBEXHLevel1 5 11" xfId="7800" xr:uid="{30B876F9-5981-4803-A3A1-4700623D9295}"/>
    <cellStyle name="SAPBEXHLevel1 5 12" xfId="14842" xr:uid="{1457F5AC-8773-4C22-9465-605B3103413B}"/>
    <cellStyle name="SAPBEXHLevel1 5 13" xfId="23399" xr:uid="{2C91AD6A-B446-4CB0-83CA-A55B333B42B7}"/>
    <cellStyle name="SAPBEXHLevel1 5 14" xfId="19848" xr:uid="{01EE512F-FEC0-42A4-A948-1A3918875B3A}"/>
    <cellStyle name="SAPBEXHLevel1 5 15" xfId="27073" xr:uid="{1A3C42A9-C591-493A-8DF2-411BD7EA1A78}"/>
    <cellStyle name="SAPBEXHLevel1 5 2" xfId="1776" xr:uid="{ECADA2B2-437F-40BE-AA14-7F838B42CEFA}"/>
    <cellStyle name="SAPBEXHLevel1 5 2 10" xfId="9238" xr:uid="{7FB9D9DA-5802-405D-8B0C-A8CED4804790}"/>
    <cellStyle name="SAPBEXHLevel1 5 2 11" xfId="19549" xr:uid="{910ECCE0-C5C3-4C4F-94DF-2A0438513CEC}"/>
    <cellStyle name="SAPBEXHLevel1 5 2 12" xfId="23311" xr:uid="{B275BB62-E974-4C77-9944-E567E88737A2}"/>
    <cellStyle name="SAPBEXHLevel1 5 2 13" xfId="26960" xr:uid="{074E37E2-7A32-481A-9824-B73EC29534BE}"/>
    <cellStyle name="SAPBEXHLevel1 5 2 14" xfId="20565" xr:uid="{9AE99DF9-6785-41AE-9DE7-08DCC5C2C46E}"/>
    <cellStyle name="SAPBEXHLevel1 5 2 2" xfId="3019" xr:uid="{4FA2FD55-52A7-436D-BAEE-32298C626451}"/>
    <cellStyle name="SAPBEXHLevel1 5 2 2 2" xfId="7908" xr:uid="{89757FDB-B7E1-4506-B6D2-3CA962F4760B}"/>
    <cellStyle name="SAPBEXHLevel1 5 2 2 3" xfId="16722" xr:uid="{ED9AD73E-7C55-4BA5-B89C-8B2704E86EFC}"/>
    <cellStyle name="SAPBEXHLevel1 5 2 2 4" xfId="17367" xr:uid="{C42CF0F8-32D7-44EA-B09A-60DBDE0CECA0}"/>
    <cellStyle name="SAPBEXHLevel1 5 2 2 5" xfId="21125" xr:uid="{5F3F979D-4F78-4003-88D6-8FAFEC64A174}"/>
    <cellStyle name="SAPBEXHLevel1 5 2 2 6" xfId="24786" xr:uid="{6B13694C-CC35-4BA1-B197-D1A51198C828}"/>
    <cellStyle name="SAPBEXHLevel1 5 2 2 7" xfId="28315" xr:uid="{E24F9B15-B709-420D-8EBE-FC1BDBB5B8C4}"/>
    <cellStyle name="SAPBEXHLevel1 5 2 2 8" xfId="31601" xr:uid="{2ED02E0D-5DA1-4507-9B12-6B7F599E0BB2}"/>
    <cellStyle name="SAPBEXHLevel1 5 2 3" xfId="3525" xr:uid="{3DCE5691-A128-4EC7-B095-9C4E71E4EF3E}"/>
    <cellStyle name="SAPBEXHLevel1 5 2 3 2" xfId="8140" xr:uid="{89C27038-E450-4AA4-A12A-380DEFBBF2D5}"/>
    <cellStyle name="SAPBEXHLevel1 5 2 3 3" xfId="16982" xr:uid="{D7B10CAD-4CCD-4151-B33B-E2339E8E6521}"/>
    <cellStyle name="SAPBEXHLevel1 5 2 3 4" xfId="17872" xr:uid="{A63CBECC-10E8-4731-A42E-C4B803AD6E77}"/>
    <cellStyle name="SAPBEXHLevel1 5 2 3 5" xfId="21628" xr:uid="{54AA75CB-C6AA-4427-ADA5-DEE3FB7DDBC2}"/>
    <cellStyle name="SAPBEXHLevel1 5 2 3 6" xfId="25290" xr:uid="{28383F4F-5722-4CEF-A049-C11A9683D912}"/>
    <cellStyle name="SAPBEXHLevel1 5 2 3 7" xfId="28821" xr:uid="{BAE3CB74-16BE-45F6-BDB3-21BF4FDBF990}"/>
    <cellStyle name="SAPBEXHLevel1 5 2 3 8" xfId="32100" xr:uid="{E275A31F-A7AB-4707-91D5-55DE3759AA86}"/>
    <cellStyle name="SAPBEXHLevel1 5 2 4" xfId="2362" xr:uid="{896AAC72-E2FC-4D40-9D75-22AA946DFAD9}"/>
    <cellStyle name="SAPBEXHLevel1 5 2 4 2" xfId="10878" xr:uid="{0462DE10-F95C-488B-A9DD-6F459C3A0A7D}"/>
    <cellStyle name="SAPBEXHLevel1 5 2 4 3" xfId="7573" xr:uid="{51CB2A77-7471-40C3-A660-494926335468}"/>
    <cellStyle name="SAPBEXHLevel1 5 2 4 4" xfId="9272" xr:uid="{A5D490D1-93A9-489B-8C2F-46F79671BF20}"/>
    <cellStyle name="SAPBEXHLevel1 5 2 4 5" xfId="13668" xr:uid="{5F9607C2-3EA4-46D9-B7F6-39324383C5D6}"/>
    <cellStyle name="SAPBEXHLevel1 5 2 4 6" xfId="23180" xr:uid="{8C2A56A3-DE5F-4E50-B097-F06DF2141DBD}"/>
    <cellStyle name="SAPBEXHLevel1 5 2 4 7" xfId="26840" xr:uid="{639F7518-4EC7-4744-9E84-A697DC7B0D13}"/>
    <cellStyle name="SAPBEXHLevel1 5 2 4 8" xfId="30334" xr:uid="{0B7A83F2-AC23-42FB-A679-9358B9368644}"/>
    <cellStyle name="SAPBEXHLevel1 5 2 5" xfId="3715" xr:uid="{E89C99FF-D66A-4B11-ABB9-E46DF2163D60}"/>
    <cellStyle name="SAPBEXHLevel1 5 2 5 2" xfId="12782" xr:uid="{D1AE681E-E53E-443C-9D29-C886EAE86A8A}"/>
    <cellStyle name="SAPBEXHLevel1 5 2 5 3" xfId="11901" xr:uid="{BCABA85A-A334-48FA-BF6A-C1A86DB12299}"/>
    <cellStyle name="SAPBEXHLevel1 5 2 5 4" xfId="18062" xr:uid="{0E00DBE4-6476-4EAE-9FBA-7D05C0EBC87D}"/>
    <cellStyle name="SAPBEXHLevel1 5 2 5 5" xfId="21817" xr:uid="{5EE72180-B7B6-44C4-8159-3D03D300F173}"/>
    <cellStyle name="SAPBEXHLevel1 5 2 5 6" xfId="25480" xr:uid="{757082E6-A2A3-4CF0-8C93-6FED22027D09}"/>
    <cellStyle name="SAPBEXHLevel1 5 2 5 7" xfId="29011" xr:uid="{B6366644-A79D-419A-812F-327A527E78EC}"/>
    <cellStyle name="SAPBEXHLevel1 5 2 5 8" xfId="32287" xr:uid="{453D7C96-3615-4682-A2DC-9C0F4FD1A6DE}"/>
    <cellStyle name="SAPBEXHLevel1 5 2 6" xfId="2239" xr:uid="{566DBFC7-A4CA-4C7A-AA46-52DFC10E5C18}"/>
    <cellStyle name="SAPBEXHLevel1 5 2 6 2" xfId="7951" xr:uid="{254230F1-9B63-4EAB-A9BF-9F723B6E02A5}"/>
    <cellStyle name="SAPBEXHLevel1 5 2 6 3" xfId="15423" xr:uid="{BF7934A4-A546-41FD-BE98-374242CA4584}"/>
    <cellStyle name="SAPBEXHLevel1 5 2 6 4" xfId="16370" xr:uid="{A0D87717-34BB-476D-A852-2B7F8BD91886}"/>
    <cellStyle name="SAPBEXHLevel1 5 2 6 5" xfId="8064" xr:uid="{67C56BBB-185B-4E36-9147-62CE2C5B8C5A}"/>
    <cellStyle name="SAPBEXHLevel1 5 2 6 6" xfId="13097" xr:uid="{CA43B854-8A23-4ACF-B446-4D8C8D572E1C}"/>
    <cellStyle name="SAPBEXHLevel1 5 2 6 7" xfId="14232" xr:uid="{282CE30F-C283-41F7-A2D8-982698D6D761}"/>
    <cellStyle name="SAPBEXHLevel1 5 2 6 8" xfId="27438" xr:uid="{670B56B5-F19C-42C5-BC75-C26940266E09}"/>
    <cellStyle name="SAPBEXHLevel1 5 2 7" xfId="2271" xr:uid="{56F505C4-6B5A-49B8-A21C-87EFC8D12E39}"/>
    <cellStyle name="SAPBEXHLevel1 5 2 7 2" xfId="11021" xr:uid="{3CD30FE8-897E-45FA-A5A6-15BF98668028}"/>
    <cellStyle name="SAPBEXHLevel1 5 2 7 3" xfId="16553" xr:uid="{78A58976-47D3-43E4-8CBE-C4110904830C}"/>
    <cellStyle name="SAPBEXHLevel1 5 2 7 4" xfId="16665" xr:uid="{A5E0230D-0978-4838-B0EB-8D4DABD8D67F}"/>
    <cellStyle name="SAPBEXHLevel1 5 2 7 5" xfId="16026" xr:uid="{060C7360-448F-47EA-B2E4-6E3A172FDCEA}"/>
    <cellStyle name="SAPBEXHLevel1 5 2 7 6" xfId="20137" xr:uid="{9018D1FF-A0C6-41A3-9C60-FEF48F94A3C4}"/>
    <cellStyle name="SAPBEXHLevel1 5 2 7 7" xfId="23882" xr:uid="{AF8D9119-D941-4D80-A3D1-7FD66FE9CF4D}"/>
    <cellStyle name="SAPBEXHLevel1 5 2 7 8" xfId="8934" xr:uid="{B42D17E3-BCCB-4A58-9CD7-D592FC4FAEB4}"/>
    <cellStyle name="SAPBEXHLevel1 5 2 8" xfId="8792" xr:uid="{94F0FDB4-5659-4FCE-8EF9-AA5DDC44D48E}"/>
    <cellStyle name="SAPBEXHLevel1 5 2 9" xfId="14540" xr:uid="{6CDFD892-9618-4399-B5B5-382E1D1A038F}"/>
    <cellStyle name="SAPBEXHLevel1 5 3" xfId="2631" xr:uid="{BD101ACB-0260-4C4F-AA7F-9C554F618583}"/>
    <cellStyle name="SAPBEXHLevel1 5 3 2" xfId="11627" xr:uid="{229FA46A-9D59-4940-A329-E5BAA20177EA}"/>
    <cellStyle name="SAPBEXHLevel1 5 3 3" xfId="16041" xr:uid="{ED1F0050-C055-408F-A060-B0E0CFFFEA2B}"/>
    <cellStyle name="SAPBEXHLevel1 5 3 4" xfId="7680" xr:uid="{DED0376B-7B1E-4022-9ACE-9F492E8DCBAE}"/>
    <cellStyle name="SAPBEXHLevel1 5 3 5" xfId="20738" xr:uid="{84E9D467-4D89-4917-882E-FADE3506E19C}"/>
    <cellStyle name="SAPBEXHLevel1 5 3 6" xfId="24398" xr:uid="{D9A7973D-AC0E-461D-9543-03C03E3F96F9}"/>
    <cellStyle name="SAPBEXHLevel1 5 3 7" xfId="27927" xr:uid="{7A8E2010-063C-4798-844E-D29D89B7D1EE}"/>
    <cellStyle name="SAPBEXHLevel1 5 3 8" xfId="31217" xr:uid="{ADE239D9-A435-4ECA-8275-B6650DAC64CF}"/>
    <cellStyle name="SAPBEXHLevel1 5 4" xfId="3138" xr:uid="{7B56897B-55D0-4CD6-B8EB-B45C3FD3984C}"/>
    <cellStyle name="SAPBEXHLevel1 5 4 2" xfId="11111" xr:uid="{20D31010-D695-4D17-8ABB-B65D669859FE}"/>
    <cellStyle name="SAPBEXHLevel1 5 4 3" xfId="16487" xr:uid="{A4B2EB3E-7331-4482-A78A-FBC44F5E3585}"/>
    <cellStyle name="SAPBEXHLevel1 5 4 4" xfId="17485" xr:uid="{4FBC1CF6-7ED8-4F12-881B-02B03E69B4BC}"/>
    <cellStyle name="SAPBEXHLevel1 5 4 5" xfId="21241" xr:uid="{EC6BBD82-7C8E-4431-AC31-D296B3DCCEBB}"/>
    <cellStyle name="SAPBEXHLevel1 5 4 6" xfId="24903" xr:uid="{8F2A0F40-B049-4FEF-A323-A30D27DC2DDF}"/>
    <cellStyle name="SAPBEXHLevel1 5 4 7" xfId="28434" xr:uid="{E2DBF58B-B51B-4572-8AA1-1D8AB2BADBEE}"/>
    <cellStyle name="SAPBEXHLevel1 5 4 8" xfId="31716" xr:uid="{BA8CD20F-4C14-48AB-949D-F83B6B19B6D9}"/>
    <cellStyle name="SAPBEXHLevel1 5 5" xfId="2691" xr:uid="{BD698E64-E5CC-4223-83CF-DB2CC5FFDC48}"/>
    <cellStyle name="SAPBEXHLevel1 5 5 2" xfId="9186" xr:uid="{A629089C-F881-4E5B-B013-10192C969419}"/>
    <cellStyle name="SAPBEXHLevel1 5 5 3" xfId="7144" xr:uid="{D3DE59A4-2846-49B1-8C84-5D30EC98EC7B}"/>
    <cellStyle name="SAPBEXHLevel1 5 5 4" xfId="16853" xr:uid="{83CB44E1-32FD-4D74-96CC-433B6A4D0FE5}"/>
    <cellStyle name="SAPBEXHLevel1 5 5 5" xfId="20797" xr:uid="{C14155AA-B2A8-4D03-9A5F-48ADEA012AC0}"/>
    <cellStyle name="SAPBEXHLevel1 5 5 6" xfId="24458" xr:uid="{C1CB40AC-A48F-467D-8968-3FCE5D49A618}"/>
    <cellStyle name="SAPBEXHLevel1 5 5 7" xfId="27987" xr:uid="{1CBF97D1-C932-4F68-AD90-A932800283EF}"/>
    <cellStyle name="SAPBEXHLevel1 5 5 8" xfId="31273" xr:uid="{0D3DBEEA-DA51-4BE7-AC2D-52698C5F0732}"/>
    <cellStyle name="SAPBEXHLevel1 5 6" xfId="1927" xr:uid="{048383FF-25A5-4EF5-ADDB-0A91A37C3C43}"/>
    <cellStyle name="SAPBEXHLevel1 5 6 2" xfId="10181" xr:uid="{E19D23AE-394D-473F-B6C9-8ACD89188074}"/>
    <cellStyle name="SAPBEXHLevel1 5 6 3" xfId="7203" xr:uid="{8D536C17-D149-4973-9EC2-C3434D05B552}"/>
    <cellStyle name="SAPBEXHLevel1 5 6 4" xfId="10875" xr:uid="{B1900B43-9B32-4BE3-B9FC-28DA682EF4A3}"/>
    <cellStyle name="SAPBEXHLevel1 5 6 5" xfId="11987" xr:uid="{5AC830D3-20E7-4519-B751-FE4AAB41225A}"/>
    <cellStyle name="SAPBEXHLevel1 5 6 6" xfId="8041" xr:uid="{B5FE3DFA-D89B-45D6-828D-7C7821B895FA}"/>
    <cellStyle name="SAPBEXHLevel1 5 6 7" xfId="23712" xr:uid="{A5964EF1-0DDF-4CEC-96BC-6397B09682FC}"/>
    <cellStyle name="SAPBEXHLevel1 5 6 8" xfId="27301" xr:uid="{8999E8B4-4EBE-4E49-A0D6-DEA74A6FA590}"/>
    <cellStyle name="SAPBEXHLevel1 5 7" xfId="4100" xr:uid="{EA9391EC-308F-4BF2-BB2E-C651A7575298}"/>
    <cellStyle name="SAPBEXHLevel1 5 7 2" xfId="7195" xr:uid="{FC6A75D2-A27F-4B4C-9AC1-4B8CB1610BFA}"/>
    <cellStyle name="SAPBEXHLevel1 5 7 3" xfId="7078" xr:uid="{0955F74F-B38A-432E-9C9A-54EA359A14F8}"/>
    <cellStyle name="SAPBEXHLevel1 5 7 4" xfId="18447" xr:uid="{DD697854-F93E-4F00-998E-A483A408F927}"/>
    <cellStyle name="SAPBEXHLevel1 5 7 5" xfId="22200" xr:uid="{CB369ED9-B653-4AF8-9450-793284F4FF60}"/>
    <cellStyle name="SAPBEXHLevel1 5 7 6" xfId="25865" xr:uid="{59FA7789-FB5F-411E-B440-FC7461C69F16}"/>
    <cellStyle name="SAPBEXHLevel1 5 7 7" xfId="29396" xr:uid="{35795B5A-7BCB-4AD5-8EE8-4A166FA86114}"/>
    <cellStyle name="SAPBEXHLevel1 5 7 8" xfId="32663" xr:uid="{A87E6D9B-4488-492F-A30C-60D62B60A2BB}"/>
    <cellStyle name="SAPBEXHLevel1 5 8" xfId="4033" xr:uid="{89212B92-E088-4F8F-A207-D8A2F0186DCF}"/>
    <cellStyle name="SAPBEXHLevel1 5 8 2" xfId="10607" xr:uid="{303B33FE-45E7-4E0D-98C0-A046F210CB8E}"/>
    <cellStyle name="SAPBEXHLevel1 5 8 3" xfId="7284" xr:uid="{57467D8D-42D3-44F5-829E-33866566EBBC}"/>
    <cellStyle name="SAPBEXHLevel1 5 8 4" xfId="18380" xr:uid="{6AD47573-28EF-40D2-9CBD-760EE7CE905C}"/>
    <cellStyle name="SAPBEXHLevel1 5 8 5" xfId="22133" xr:uid="{C251FB94-8B71-4B70-A40F-F5C985B9DC94}"/>
    <cellStyle name="SAPBEXHLevel1 5 8 6" xfId="25798" xr:uid="{8093975F-0E9B-4FBD-9442-5AB2C83084E6}"/>
    <cellStyle name="SAPBEXHLevel1 5 8 7" xfId="29329" xr:uid="{336158CA-2D0E-4A95-80D5-2A7126BE7258}"/>
    <cellStyle name="SAPBEXHLevel1 5 8 8" xfId="32596" xr:uid="{40485AFA-F98D-4868-92A0-2315A04A6CC9}"/>
    <cellStyle name="SAPBEXHLevel1 5 9" xfId="9702" xr:uid="{9846C16C-485C-4E40-B930-7B51C258055F}"/>
    <cellStyle name="SAPBEXHLevel1 6" xfId="1395" xr:uid="{958AFA97-D4DF-4736-9089-D005E0CFA622}"/>
    <cellStyle name="SAPBEXHLevel1 7" xfId="1450" xr:uid="{E18F48A4-ECF8-4667-A295-EA9B86BE4607}"/>
    <cellStyle name="SAPBEXHLevel1 8" xfId="687" xr:uid="{4FE05145-0E39-4B5F-ADEB-F4C1EF35CB4C}"/>
    <cellStyle name="SAPBEXHLevel1 8 10" xfId="14780" xr:uid="{202270E9-C536-4E06-9643-B04B426017BE}"/>
    <cellStyle name="SAPBEXHLevel1 8 11" xfId="6962" xr:uid="{CD3E8693-F6EB-4671-BC27-46740C5870FF}"/>
    <cellStyle name="SAPBEXHLevel1 8 12" xfId="20181" xr:uid="{610475DB-962A-4E9B-816F-342FDEE40976}"/>
    <cellStyle name="SAPBEXHLevel1 8 13" xfId="20222" xr:uid="{5AA6C35E-F674-4014-AA57-F7711411366D}"/>
    <cellStyle name="SAPBEXHLevel1 8 14" xfId="27476" xr:uid="{799D7900-C4F5-4719-A701-0B455BDC3817}"/>
    <cellStyle name="SAPBEXHLevel1 8 15" xfId="30699" xr:uid="{AD7185F3-DDDC-4490-88F7-6150A67D2EB6}"/>
    <cellStyle name="SAPBEXHLevel1 8 2" xfId="1599" xr:uid="{D08A836D-BEE7-426E-8FA3-78CB4BCEA3BA}"/>
    <cellStyle name="SAPBEXHLevel1 8 2 10" xfId="14313" xr:uid="{F2C2410F-2211-40DB-811A-778A782FC526}"/>
    <cellStyle name="SAPBEXHLevel1 8 2 11" xfId="13651" xr:uid="{4ECD4D66-A40C-44B8-88CC-114F40557682}"/>
    <cellStyle name="SAPBEXHLevel1 8 2 12" xfId="19914" xr:uid="{061B1A10-4271-4362-82FC-0BECEA7818BD}"/>
    <cellStyle name="SAPBEXHLevel1 8 2 13" xfId="26233" xr:uid="{4C487EE8-BB4A-4199-826C-644E99C63937}"/>
    <cellStyle name="SAPBEXHLevel1 8 2 14" xfId="27246" xr:uid="{B3651588-2896-4468-9CFD-FA89301F16DB}"/>
    <cellStyle name="SAPBEXHLevel1 8 2 2" xfId="2842" xr:uid="{1C5F1179-8F68-4422-B896-4B3C94B755AF}"/>
    <cellStyle name="SAPBEXHLevel1 8 2 2 2" xfId="10480" xr:uid="{4975B316-0699-47C1-BEB5-BC6656AD1B6D}"/>
    <cellStyle name="SAPBEXHLevel1 8 2 2 3" xfId="16655" xr:uid="{EAE53DCA-D3F8-434B-9066-03710C41CC4F}"/>
    <cellStyle name="SAPBEXHLevel1 8 2 2 4" xfId="17190" xr:uid="{F880FFCF-CC76-4910-985F-B774B677ABBE}"/>
    <cellStyle name="SAPBEXHLevel1 8 2 2 5" xfId="20948" xr:uid="{E3737F78-4F5E-4A3D-820C-B1C56BCD5A2A}"/>
    <cellStyle name="SAPBEXHLevel1 8 2 2 6" xfId="24609" xr:uid="{96D09527-19A4-457B-A9C4-03DD6A8B2F1A}"/>
    <cellStyle name="SAPBEXHLevel1 8 2 2 7" xfId="28138" xr:uid="{289F58F2-8C86-4B6A-8C33-779FEEFA6401}"/>
    <cellStyle name="SAPBEXHLevel1 8 2 2 8" xfId="31424" xr:uid="{59D59BA9-D81E-40D7-92DF-12DFEC24594F}"/>
    <cellStyle name="SAPBEXHLevel1 8 2 3" xfId="3348" xr:uid="{B984926D-E846-440E-8414-FB9C541EBCE3}"/>
    <cellStyle name="SAPBEXHLevel1 8 2 3 2" xfId="8232" xr:uid="{270F2681-B423-4301-A357-DDDB886F5306}"/>
    <cellStyle name="SAPBEXHLevel1 8 2 3 3" xfId="10308" xr:uid="{16018D51-050E-4BA1-AF19-6D2423AC8D24}"/>
    <cellStyle name="SAPBEXHLevel1 8 2 3 4" xfId="17695" xr:uid="{276CD8B9-1FD9-4F8C-9267-F3BB975D9662}"/>
    <cellStyle name="SAPBEXHLevel1 8 2 3 5" xfId="21451" xr:uid="{CA5F11FA-55BF-4E62-B559-9E7C2776564D}"/>
    <cellStyle name="SAPBEXHLevel1 8 2 3 6" xfId="25113" xr:uid="{F36F592D-D757-4510-8648-830BA8311B46}"/>
    <cellStyle name="SAPBEXHLevel1 8 2 3 7" xfId="28644" xr:uid="{73D31654-68CA-4F7D-A843-D85D62775469}"/>
    <cellStyle name="SAPBEXHLevel1 8 2 3 8" xfId="31923" xr:uid="{BFEF84F1-157C-4443-B5D0-833ADD5B590C}"/>
    <cellStyle name="SAPBEXHLevel1 8 2 4" xfId="3092" xr:uid="{163FF92D-9D25-429E-802A-F0B632B6BA2B}"/>
    <cellStyle name="SAPBEXHLevel1 8 2 4 2" xfId="9751" xr:uid="{5B1167FB-64DA-41B1-A162-5F5B6316FEC2}"/>
    <cellStyle name="SAPBEXHLevel1 8 2 4 3" xfId="14037" xr:uid="{EAD57CDC-E9DE-45FA-99F4-281A8A84D86F}"/>
    <cellStyle name="SAPBEXHLevel1 8 2 4 4" xfId="17439" xr:uid="{17DE84A7-8F22-44E1-BDCE-61E604D7A48E}"/>
    <cellStyle name="SAPBEXHLevel1 8 2 4 5" xfId="21196" xr:uid="{FE8C60B7-4DF5-46CC-92D0-971B749A2FFD}"/>
    <cellStyle name="SAPBEXHLevel1 8 2 4 6" xfId="24858" xr:uid="{C5B476FB-84B5-4B82-B528-4754C480181C}"/>
    <cellStyle name="SAPBEXHLevel1 8 2 4 7" xfId="28388" xr:uid="{7C9B02CA-8CD8-427F-A238-BC244D4204C8}"/>
    <cellStyle name="SAPBEXHLevel1 8 2 4 8" xfId="31671" xr:uid="{C9953F5A-2A86-400F-97A9-1E56A1EAECDA}"/>
    <cellStyle name="SAPBEXHLevel1 8 2 5" xfId="2661" xr:uid="{E49D6EAD-FAB0-49EC-8B6B-1B5F8D70B0F8}"/>
    <cellStyle name="SAPBEXHLevel1 8 2 5 2" xfId="9212" xr:uid="{ADBADF32-41B1-44DA-BE81-B13425B410CF}"/>
    <cellStyle name="SAPBEXHLevel1 8 2 5 3" xfId="14263" xr:uid="{E6525C35-4AA1-493C-914E-354DC43704A5}"/>
    <cellStyle name="SAPBEXHLevel1 8 2 5 4" xfId="12869" xr:uid="{BF1934F2-8C58-414F-AB47-4BD97A7351A6}"/>
    <cellStyle name="SAPBEXHLevel1 8 2 5 5" xfId="20767" xr:uid="{A10A4CF6-7B9C-4F9E-A726-1211DF4B7353}"/>
    <cellStyle name="SAPBEXHLevel1 8 2 5 6" xfId="24428" xr:uid="{9C4F2D44-893F-4D0C-8D7B-E793C128BDC1}"/>
    <cellStyle name="SAPBEXHLevel1 8 2 5 7" xfId="27957" xr:uid="{60BF3206-6BBF-46BE-B1EE-CF26851941BF}"/>
    <cellStyle name="SAPBEXHLevel1 8 2 5 8" xfId="31245" xr:uid="{58E24F9A-9D12-4827-B226-AD58FE97D166}"/>
    <cellStyle name="SAPBEXHLevel1 8 2 6" xfId="3204" xr:uid="{E96863B1-E395-4E4C-A4A4-98F653BB8CF4}"/>
    <cellStyle name="SAPBEXHLevel1 8 2 6 2" xfId="10819" xr:uid="{1987C70F-8B49-4D01-BB30-18D3EAD4A2B7}"/>
    <cellStyle name="SAPBEXHLevel1 8 2 6 3" xfId="9930" xr:uid="{C2BD3054-2AA3-448E-B4A1-9143FD0C5618}"/>
    <cellStyle name="SAPBEXHLevel1 8 2 6 4" xfId="17551" xr:uid="{72D3B2E5-5AA6-4BA5-B71F-5C2A98981170}"/>
    <cellStyle name="SAPBEXHLevel1 8 2 6 5" xfId="21307" xr:uid="{6DFF24C2-0AC1-4F20-94ED-A5A1461D60A1}"/>
    <cellStyle name="SAPBEXHLevel1 8 2 6 6" xfId="24969" xr:uid="{D4D27807-82BA-43A8-84D8-F77CC3F713C9}"/>
    <cellStyle name="SAPBEXHLevel1 8 2 6 7" xfId="28500" xr:uid="{F862E02C-3FA0-4222-965C-3C3A86587C88}"/>
    <cellStyle name="SAPBEXHLevel1 8 2 6 8" xfId="31780" xr:uid="{189D6EAB-FE80-449F-8248-8B45B26994FB}"/>
    <cellStyle name="SAPBEXHLevel1 8 2 7" xfId="4894" xr:uid="{9DF0243C-BB76-401E-B950-9CF96E8EED54}"/>
    <cellStyle name="SAPBEXHLevel1 8 2 7 2" xfId="12151" xr:uid="{1A9CC9BE-9ABD-4BE3-BCED-D30FDC2F209E}"/>
    <cellStyle name="SAPBEXHLevel1 8 2 7 3" xfId="16845" xr:uid="{E18251AF-D075-46DE-AA4F-3AA2549B6A65}"/>
    <cellStyle name="SAPBEXHLevel1 8 2 7 4" xfId="19241" xr:uid="{6F4DDD50-D6C8-4A9A-9FB6-DE5D1E15FB2C}"/>
    <cellStyle name="SAPBEXHLevel1 8 2 7 5" xfId="22992" xr:uid="{EB1307C6-4D98-46D1-98EE-9C5CB377C47D}"/>
    <cellStyle name="SAPBEXHLevel1 8 2 7 6" xfId="26658" xr:uid="{7005D8C9-5D0F-4C8B-9F85-C6DE7D5CFD5E}"/>
    <cellStyle name="SAPBEXHLevel1 8 2 7 7" xfId="30190" xr:uid="{1CA3A7E6-F5B1-4527-9898-C99B46F2D12C}"/>
    <cellStyle name="SAPBEXHLevel1 8 2 7 8" xfId="33445" xr:uid="{E4B72EF2-7A48-47D9-B23D-C053229EB3AB}"/>
    <cellStyle name="SAPBEXHLevel1 8 2 8" xfId="8461" xr:uid="{4142D7FC-B8EB-4C62-BB25-4950995A733F}"/>
    <cellStyle name="SAPBEXHLevel1 8 2 9" xfId="12036" xr:uid="{E7510654-AB66-4436-AC0D-B0C024C29F05}"/>
    <cellStyle name="SAPBEXHLevel1 8 3" xfId="2020" xr:uid="{6BC5C2AF-C861-4FD4-A105-A5DE54FAFE88}"/>
    <cellStyle name="SAPBEXHLevel1 8 3 2" xfId="11590" xr:uid="{595BD460-8C74-47FA-A381-0379D96A60DF}"/>
    <cellStyle name="SAPBEXHLevel1 8 3 3" xfId="16078" xr:uid="{F5B063EC-186C-4CED-9CEC-EE29B11937A5}"/>
    <cellStyle name="SAPBEXHLevel1 8 3 4" xfId="16535" xr:uid="{D37F81E5-D1F3-4751-9A9E-E50E3FAE77AE}"/>
    <cellStyle name="SAPBEXHLevel1 8 3 5" xfId="19473" xr:uid="{B2BC5E1A-B5AC-45D1-A060-75C59B719690}"/>
    <cellStyle name="SAPBEXHLevel1 8 3 6" xfId="13564" xr:uid="{DD6D7D1F-91EB-45F4-B674-C8A0111B0795}"/>
    <cellStyle name="SAPBEXHLevel1 8 3 7" xfId="23752" xr:uid="{0195A700-C969-4359-B06D-DB68877A354E}"/>
    <cellStyle name="SAPBEXHLevel1 8 3 8" xfId="27351" xr:uid="{429C9321-2FEA-4421-ABAA-CDA05655EEA4}"/>
    <cellStyle name="SAPBEXHLevel1 8 4" xfId="2340" xr:uid="{CB276E2B-DEDF-4532-8411-D659804F7904}"/>
    <cellStyle name="SAPBEXHLevel1 8 4 2" xfId="10909" xr:uid="{E35AF5D0-BC30-41AF-812A-CCB26909D2E5}"/>
    <cellStyle name="SAPBEXHLevel1 8 4 3" xfId="8723" xr:uid="{2FDBA057-C85C-437E-A7A2-1DA922E85410}"/>
    <cellStyle name="SAPBEXHLevel1 8 4 4" xfId="13239" xr:uid="{ED8E515F-DEA4-4238-9652-E602BB4AA949}"/>
    <cellStyle name="SAPBEXHLevel1 8 4 5" xfId="13171" xr:uid="{25D60FD7-054B-45C1-80F5-670EFD21BE87}"/>
    <cellStyle name="SAPBEXHLevel1 8 4 6" xfId="23185" xr:uid="{29E74AC7-DBF9-415D-A639-F9E81C7CEFBB}"/>
    <cellStyle name="SAPBEXHLevel1 8 4 7" xfId="26844" xr:uid="{1CC09A21-E7E2-44D2-BEBC-F53D46C50CD1}"/>
    <cellStyle name="SAPBEXHLevel1 8 4 8" xfId="30352" xr:uid="{D790ECB2-A7F9-4AB3-A232-DB65A478AEB4}"/>
    <cellStyle name="SAPBEXHLevel1 8 5" xfId="3918" xr:uid="{90E33886-F327-42C3-952D-F934EE2C9135}"/>
    <cellStyle name="SAPBEXHLevel1 8 5 2" xfId="9132" xr:uid="{6DCBBB05-C306-49EA-B9B0-C3E4EF8DB3D8}"/>
    <cellStyle name="SAPBEXHLevel1 8 5 3" xfId="14558" xr:uid="{56656C30-A288-490D-B685-F11C22BDE5C2}"/>
    <cellStyle name="SAPBEXHLevel1 8 5 4" xfId="18265" xr:uid="{FE0D4321-6D72-44B0-9315-811E23ECB2FD}"/>
    <cellStyle name="SAPBEXHLevel1 8 5 5" xfId="22018" xr:uid="{809CA959-28BF-46F7-9F9B-9740E70BDB62}"/>
    <cellStyle name="SAPBEXHLevel1 8 5 6" xfId="25683" xr:uid="{D1A670B1-4371-4CD5-9B94-63943AD1D83D}"/>
    <cellStyle name="SAPBEXHLevel1 8 5 7" xfId="29214" xr:uid="{F433208D-07B0-4392-B611-2C60A89E5BD9}"/>
    <cellStyle name="SAPBEXHLevel1 8 5 8" xfId="32482" xr:uid="{EBFC050F-1054-42EE-9059-DA6F9CD26E77}"/>
    <cellStyle name="SAPBEXHLevel1 8 6" xfId="1943" xr:uid="{608CC2D2-D2E8-4A00-840D-F80197DDEB19}"/>
    <cellStyle name="SAPBEXHLevel1 8 6 2" xfId="11080" xr:uid="{1D0E9F4C-7BFC-4101-9347-66E161B6A505}"/>
    <cellStyle name="SAPBEXHLevel1 8 6 3" xfId="16510" xr:uid="{CD96DDBC-3BF5-42E2-989A-53DC5E1AEF37}"/>
    <cellStyle name="SAPBEXHLevel1 8 6 4" xfId="16580" xr:uid="{009D4A27-45DC-4CBB-8749-A1F0C649E76E}"/>
    <cellStyle name="SAPBEXHLevel1 8 6 5" xfId="8697" xr:uid="{7B6E4F34-1333-4300-AB0F-78870C231D6D}"/>
    <cellStyle name="SAPBEXHLevel1 8 6 6" xfId="19964" xr:uid="{91DF3BDE-EA34-476F-92AA-032D4A399782}"/>
    <cellStyle name="SAPBEXHLevel1 8 6 7" xfId="23736" xr:uid="{16ED6F51-76B8-4215-83E8-35B9D9835BBC}"/>
    <cellStyle name="SAPBEXHLevel1 8 6 8" xfId="27313" xr:uid="{6333B039-D3A4-4CF2-9761-FC036F9B0517}"/>
    <cellStyle name="SAPBEXHLevel1 8 7" xfId="4464" xr:uid="{200A0F14-78FB-451C-B166-AC0474FE0D2D}"/>
    <cellStyle name="SAPBEXHLevel1 8 7 2" xfId="7354" xr:uid="{AEE441AD-E62F-4340-9AD7-0DF5A8D26F98}"/>
    <cellStyle name="SAPBEXHLevel1 8 7 3" xfId="14868" xr:uid="{4B3AAB6D-F0BD-4D6D-BEB8-5B3B8EAB1A2E}"/>
    <cellStyle name="SAPBEXHLevel1 8 7 4" xfId="18811" xr:uid="{DE2CB2FE-FAEA-43DE-93E4-576FF25FAB0C}"/>
    <cellStyle name="SAPBEXHLevel1 8 7 5" xfId="22563" xr:uid="{22F8C289-2B97-4573-BC66-1BF06D1F43B3}"/>
    <cellStyle name="SAPBEXHLevel1 8 7 6" xfId="26228" xr:uid="{2E2731D5-5216-48AD-A5B5-B4448F90434C}"/>
    <cellStyle name="SAPBEXHLevel1 8 7 7" xfId="29760" xr:uid="{C098CFDE-9698-4271-9F2A-AC0CE5F71202}"/>
    <cellStyle name="SAPBEXHLevel1 8 7 8" xfId="33022" xr:uid="{1E16DBF3-0544-460E-8815-276755EC039B}"/>
    <cellStyle name="SAPBEXHLevel1 8 8" xfId="4417" xr:uid="{0CFB9C20-681A-4A3A-8BE0-EFEDE05C050E}"/>
    <cellStyle name="SAPBEXHLevel1 8 8 2" xfId="7019" xr:uid="{2B1C0332-C4E1-45C2-A812-989825F55832}"/>
    <cellStyle name="SAPBEXHLevel1 8 8 3" xfId="13706" xr:uid="{D01DBF1A-FD37-438F-8F50-5E2852981C04}"/>
    <cellStyle name="SAPBEXHLevel1 8 8 4" xfId="18764" xr:uid="{73C6E420-5236-452E-8B68-5515785D4A98}"/>
    <cellStyle name="SAPBEXHLevel1 8 8 5" xfId="22516" xr:uid="{55E36759-063D-4059-A438-49CB75FB5BAD}"/>
    <cellStyle name="SAPBEXHLevel1 8 8 6" xfId="26182" xr:uid="{67D19038-DA2D-45A2-85FB-2302208FA8C6}"/>
    <cellStyle name="SAPBEXHLevel1 8 8 7" xfId="29713" xr:uid="{D296E1D1-C88B-4375-A8C5-4BEEAEC76BB2}"/>
    <cellStyle name="SAPBEXHLevel1 8 8 8" xfId="32975" xr:uid="{4311BB46-1052-4A70-B692-C6256D91681E}"/>
    <cellStyle name="SAPBEXHLevel1 8 9" xfId="8678" xr:uid="{56D71310-0573-4193-A708-908494E0D48E}"/>
    <cellStyle name="SAPBEXHLevel1 9" xfId="1548" xr:uid="{5D5B4C68-6E7F-476A-A91C-E1F27D3FDA87}"/>
    <cellStyle name="SAPBEXHLevel1 9 10" xfId="7599" xr:uid="{4F17C59F-2CA4-41EC-9092-11B4ADA68951}"/>
    <cellStyle name="SAPBEXHLevel1 9 11" xfId="16952" xr:uid="{FF825CE2-9677-4CC6-B848-92A12797406E}"/>
    <cellStyle name="SAPBEXHLevel1 9 12" xfId="19897" xr:uid="{E232BE65-EEF0-4753-A3DB-D7635C62428D}"/>
    <cellStyle name="SAPBEXHLevel1 9 13" xfId="15889" xr:uid="{25DAC6E8-8CF7-4384-BC60-D64DCFEDD4AD}"/>
    <cellStyle name="SAPBEXHLevel1 9 14" xfId="30538" xr:uid="{0E50180C-AF2B-40B9-90EB-7F66B9E87A14}"/>
    <cellStyle name="SAPBEXHLevel1 9 2" xfId="2791" xr:uid="{C865850F-255A-404A-A544-5C2387EA5671}"/>
    <cellStyle name="SAPBEXHLevel1 9 2 2" xfId="10578" xr:uid="{7495FDAA-CA68-42DD-9AE3-330982BA0D9C}"/>
    <cellStyle name="SAPBEXHLevel1 9 2 3" xfId="10424" xr:uid="{5ED06899-9829-48DF-9840-C233560C863D}"/>
    <cellStyle name="SAPBEXHLevel1 9 2 4" xfId="17139" xr:uid="{D9839DC9-4A13-4208-A88A-44DAD5FC39E9}"/>
    <cellStyle name="SAPBEXHLevel1 9 2 5" xfId="20897" xr:uid="{2CE1F9BF-3EA4-4F99-9892-6285E7482243}"/>
    <cellStyle name="SAPBEXHLevel1 9 2 6" xfId="24558" xr:uid="{E29B7DE6-3D59-4567-97F5-DACD47EB001C}"/>
    <cellStyle name="SAPBEXHLevel1 9 2 7" xfId="28087" xr:uid="{BA125909-6C6B-4BB6-A892-382168CDEDCD}"/>
    <cellStyle name="SAPBEXHLevel1 9 2 8" xfId="31373" xr:uid="{3DDB314A-1B7F-4848-877D-05B727F030F6}"/>
    <cellStyle name="SAPBEXHLevel1 9 3" xfId="3297" xr:uid="{D5243DC1-2447-4B25-947E-F449249F9878}"/>
    <cellStyle name="SAPBEXHLevel1 9 3 2" xfId="11206" xr:uid="{8F22602D-76EB-469F-BDD2-63D51B9390FA}"/>
    <cellStyle name="SAPBEXHLevel1 9 3 3" xfId="16436" xr:uid="{C3725AC4-9E65-4F5A-99FB-765BA6C87725}"/>
    <cellStyle name="SAPBEXHLevel1 9 3 4" xfId="17644" xr:uid="{E37DC987-97E7-47E3-AA49-B05D791B98FC}"/>
    <cellStyle name="SAPBEXHLevel1 9 3 5" xfId="21400" xr:uid="{98227E54-78FB-4E35-959D-21162E48B6E0}"/>
    <cellStyle name="SAPBEXHLevel1 9 3 6" xfId="25062" xr:uid="{0EE49F94-6496-4861-B525-AD44306CC62F}"/>
    <cellStyle name="SAPBEXHLevel1 9 3 7" xfId="28593" xr:uid="{96145C0A-426D-44EC-BAC8-F040F8FD15F3}"/>
    <cellStyle name="SAPBEXHLevel1 9 3 8" xfId="31872" xr:uid="{C29B12D1-7AC6-44D3-81F0-DB4B1554F839}"/>
    <cellStyle name="SAPBEXHLevel1 9 4" xfId="2558" xr:uid="{AE70F956-08E9-45F5-BFA6-E975D01BE2E7}"/>
    <cellStyle name="SAPBEXHLevel1 9 4 2" xfId="9486" xr:uid="{F0CA6A82-DAAF-464D-921E-948BFCFAD790}"/>
    <cellStyle name="SAPBEXHLevel1 9 4 3" xfId="14375" xr:uid="{82CC29FD-07FF-462D-B77C-83704696A784}"/>
    <cellStyle name="SAPBEXHLevel1 9 4 4" xfId="15004" xr:uid="{6004DB81-81D0-4684-AE39-3E39D9A74D16}"/>
    <cellStyle name="SAPBEXHLevel1 9 4 5" xfId="19306" xr:uid="{829C87EB-8957-4068-88A8-E96403566754}"/>
    <cellStyle name="SAPBEXHLevel1 9 4 6" xfId="23072" xr:uid="{B509A4C7-7791-4546-BD22-AD6992177AEA}"/>
    <cellStyle name="SAPBEXHLevel1 9 4 7" xfId="11541" xr:uid="{5587C0C5-6958-44D0-B64F-949405E51830}"/>
    <cellStyle name="SAPBEXHLevel1 9 4 8" xfId="31146" xr:uid="{9C8BA7D1-8AA9-4B80-80FF-3211D3EB5674}"/>
    <cellStyle name="SAPBEXHLevel1 9 5" xfId="4112" xr:uid="{601DF103-A97B-4554-8C44-CF35A548C8B1}"/>
    <cellStyle name="SAPBEXHLevel1 9 5 2" xfId="6847" xr:uid="{4BB71821-080F-42DA-8D3D-7AAAA19C8477}"/>
    <cellStyle name="SAPBEXHLevel1 9 5 3" xfId="12065" xr:uid="{CEBC57A9-66BC-4F35-A06A-184CCED32667}"/>
    <cellStyle name="SAPBEXHLevel1 9 5 4" xfId="18459" xr:uid="{D5835EB7-CBA3-45DF-83D9-0C78A19DBA98}"/>
    <cellStyle name="SAPBEXHLevel1 9 5 5" xfId="22212" xr:uid="{9B0D39E3-F0A5-40DC-949A-57FAF2AF5999}"/>
    <cellStyle name="SAPBEXHLevel1 9 5 6" xfId="25877" xr:uid="{CAA92D8A-5A7B-4959-ADEB-D74B6C10A4F7}"/>
    <cellStyle name="SAPBEXHLevel1 9 5 7" xfId="29408" xr:uid="{894D8538-C95B-4EFC-9D2D-7B623FECF077}"/>
    <cellStyle name="SAPBEXHLevel1 9 5 8" xfId="32675" xr:uid="{5E23D26A-FCA2-4A9A-BF12-35C5E4618837}"/>
    <cellStyle name="SAPBEXHLevel1 9 6" xfId="4490" xr:uid="{E53055BF-A65E-419B-A9C2-9F0BCCAE9B67}"/>
    <cellStyle name="SAPBEXHLevel1 9 6 2" xfId="12536" xr:uid="{37481471-B049-4B3C-9E64-2F56C03D7FEB}"/>
    <cellStyle name="SAPBEXHLevel1 9 6 3" xfId="7648" xr:uid="{DD273BD9-2513-4D5C-8808-B10E452A1C3B}"/>
    <cellStyle name="SAPBEXHLevel1 9 6 4" xfId="18837" xr:uid="{DE3FFD9A-74ED-4155-935F-72901BA8B28D}"/>
    <cellStyle name="SAPBEXHLevel1 9 6 5" xfId="22589" xr:uid="{04492A8E-08E8-435E-813F-551B21755701}"/>
    <cellStyle name="SAPBEXHLevel1 9 6 6" xfId="26254" xr:uid="{6C0FB617-7FCD-4A2F-8B2E-41C5F50B13D3}"/>
    <cellStyle name="SAPBEXHLevel1 9 6 7" xfId="29786" xr:uid="{4BB0B990-C4A1-4A9E-828F-5912FB3ED54F}"/>
    <cellStyle name="SAPBEXHLevel1 9 6 8" xfId="33048" xr:uid="{126DAA72-855A-48AB-ADD1-99043DAF5C83}"/>
    <cellStyle name="SAPBEXHLevel1 9 7" xfId="4733" xr:uid="{7A0D6850-3F53-4AA2-89B8-7A11E6DC6D26}"/>
    <cellStyle name="SAPBEXHLevel1 9 7 2" xfId="12312" xr:uid="{A68C5A99-D77C-49DC-9A5B-3EA03CACAAFD}"/>
    <cellStyle name="SAPBEXHLevel1 9 7 3" xfId="16787" xr:uid="{48133BAF-6FAC-49F6-B6FE-0D886860BF5A}"/>
    <cellStyle name="SAPBEXHLevel1 9 7 4" xfId="19080" xr:uid="{FF418009-C835-415D-8DDF-BA0060D52341}"/>
    <cellStyle name="SAPBEXHLevel1 9 7 5" xfId="22831" xr:uid="{CFAF568B-E359-45FD-B008-9949731259D6}"/>
    <cellStyle name="SAPBEXHLevel1 9 7 6" xfId="26497" xr:uid="{082BBA99-6E65-4E11-87D1-EFDDB62C7442}"/>
    <cellStyle name="SAPBEXHLevel1 9 7 7" xfId="30029" xr:uid="{ED837A6E-AA17-4543-8392-FC689FF927E0}"/>
    <cellStyle name="SAPBEXHLevel1 9 7 8" xfId="33286" xr:uid="{89FC8BC3-1B12-4C28-AD12-53C3102B386E}"/>
    <cellStyle name="SAPBEXHLevel1 9 8" xfId="12816" xr:uid="{9DEE549F-844A-462D-AD69-34A3EDA977AD}"/>
    <cellStyle name="SAPBEXHLevel1 9 9" xfId="9356" xr:uid="{2B61AED2-934A-4140-91FE-4B915573EDD3}"/>
    <cellStyle name="SAPBEXHLevel1_0910 GSO Capex RRP - Final (Detail) v2 220710" xfId="6103" xr:uid="{B72690F7-64B6-491A-9ACB-9FB57F5A0F66}"/>
    <cellStyle name="SAPBEXHLevel1X" xfId="493" xr:uid="{7E073903-4619-4BE7-AEDE-214A4FB68B82}"/>
    <cellStyle name="SAPBEXHLevel1X 10" xfId="3569" xr:uid="{9F9ABD55-A712-426C-9047-8ECD7B137617}"/>
    <cellStyle name="SAPBEXHLevel1X 10 2" xfId="10760" xr:uid="{3D7355BA-74C2-480B-9B36-236134C8A847}"/>
    <cellStyle name="SAPBEXHLevel1X 10 3" xfId="15203" xr:uid="{16A0DA07-8D0D-4A88-8D1B-150DFF2D5001}"/>
    <cellStyle name="SAPBEXHLevel1X 10 4" xfId="17916" xr:uid="{17A02E45-1183-4586-944C-F8AD5B6C9294}"/>
    <cellStyle name="SAPBEXHLevel1X 10 5" xfId="21672" xr:uid="{3C6E1732-1FAB-4973-9829-95319594BEC7}"/>
    <cellStyle name="SAPBEXHLevel1X 10 6" xfId="25334" xr:uid="{50365824-3B5F-499F-BFE5-C5A6D671D67E}"/>
    <cellStyle name="SAPBEXHLevel1X 10 7" xfId="28865" xr:uid="{E0209BCF-7CBD-4393-8EC0-B2A4F83D3A57}"/>
    <cellStyle name="SAPBEXHLevel1X 10 8" xfId="32143" xr:uid="{B8C11B26-5401-47CE-9AFD-5EA3404D9246}"/>
    <cellStyle name="SAPBEXHLevel1X 11" xfId="3564" xr:uid="{A39AB4C1-0097-4DB4-91C0-6DAD16621B3C}"/>
    <cellStyle name="SAPBEXHLevel1X 11 2" xfId="10121" xr:uid="{DBB23B8C-CDA5-4970-849B-039A093DC617}"/>
    <cellStyle name="SAPBEXHLevel1X 11 3" xfId="13532" xr:uid="{864B9B40-278D-452B-A8A8-CEAE308C61DE}"/>
    <cellStyle name="SAPBEXHLevel1X 11 4" xfId="17911" xr:uid="{44AB4D8A-562C-4B75-BD60-2E2D723AF547}"/>
    <cellStyle name="SAPBEXHLevel1X 11 5" xfId="21667" xr:uid="{06A1E18F-8694-4A4F-859A-8B48AF5DBEED}"/>
    <cellStyle name="SAPBEXHLevel1X 11 6" xfId="25329" xr:uid="{2126AC22-E176-4FE0-867E-9D7C73C9FDC3}"/>
    <cellStyle name="SAPBEXHLevel1X 11 7" xfId="28860" xr:uid="{680C4829-60F5-48C2-BCB0-FAFC66903C15}"/>
    <cellStyle name="SAPBEXHLevel1X 11 8" xfId="32138" xr:uid="{A1137BBC-71D0-4E2A-B582-EF59C8B1671F}"/>
    <cellStyle name="SAPBEXHLevel1X 12" xfId="4181" xr:uid="{974DECC7-54A2-4ACB-9579-7231A5AD13F2}"/>
    <cellStyle name="SAPBEXHLevel1X 12 2" xfId="6955" xr:uid="{0092305B-8C59-4C12-B2FC-E4D88DFB0975}"/>
    <cellStyle name="SAPBEXHLevel1X 12 3" xfId="13458" xr:uid="{F392EC31-7D19-49F7-B135-FEAAB0C4B905}"/>
    <cellStyle name="SAPBEXHLevel1X 12 4" xfId="18528" xr:uid="{706EB7DA-6CB0-41DC-A31C-790F7BD2462E}"/>
    <cellStyle name="SAPBEXHLevel1X 12 5" xfId="22281" xr:uid="{A53DBDD4-079D-4D24-837A-F44E16531646}"/>
    <cellStyle name="SAPBEXHLevel1X 12 6" xfId="25946" xr:uid="{B090E225-D69B-4537-9C4E-A3F83E202C62}"/>
    <cellStyle name="SAPBEXHLevel1X 12 7" xfId="29477" xr:uid="{0A4F9588-083F-4632-A380-C382C503A51E}"/>
    <cellStyle name="SAPBEXHLevel1X 12 8" xfId="32742" xr:uid="{C1A0F6AA-F223-4E91-B9E2-556B223EFFAE}"/>
    <cellStyle name="SAPBEXHLevel1X 13" xfId="4426" xr:uid="{D5189F7B-6072-4BC5-B52E-E5471503AD24}"/>
    <cellStyle name="SAPBEXHLevel1X 13 2" xfId="7121" xr:uid="{749D65D7-BD5E-4B0D-8FDC-04D71F3C5E17}"/>
    <cellStyle name="SAPBEXHLevel1X 13 3" xfId="14576" xr:uid="{3F80CC51-91E2-4C69-9F92-31302223F626}"/>
    <cellStyle name="SAPBEXHLevel1X 13 4" xfId="18773" xr:uid="{207EC4A5-5F39-4B10-8C55-0EA2F5019FEE}"/>
    <cellStyle name="SAPBEXHLevel1X 13 5" xfId="22525" xr:uid="{DE7A4574-CA52-4CAF-88AC-031906382E9F}"/>
    <cellStyle name="SAPBEXHLevel1X 13 6" xfId="26191" xr:uid="{41F19751-479F-433D-B025-D0BA6E53550F}"/>
    <cellStyle name="SAPBEXHLevel1X 13 7" xfId="29722" xr:uid="{36507DF3-19E4-4E2A-AACD-7BD4177C295D}"/>
    <cellStyle name="SAPBEXHLevel1X 13 8" xfId="32984" xr:uid="{8406DD5C-D334-4746-9B91-AC36E5305A06}"/>
    <cellStyle name="SAPBEXHLevel1X 14" xfId="6104" xr:uid="{8E4C2C45-9499-4628-8A0B-C60BB80BCA89}"/>
    <cellStyle name="SAPBEXHLevel1X 14 2" xfId="11777" xr:uid="{93545E82-17B1-46F1-8DAC-11069BAECC29}"/>
    <cellStyle name="SAPBEXHLevel1X 14 3" xfId="13136" xr:uid="{89220F9A-E412-4E5F-91AD-A6C57B26809C}"/>
    <cellStyle name="SAPBEXHLevel1X 14 4" xfId="20368" xr:uid="{319F231C-84ED-4195-B176-6EC9C7A840AF}"/>
    <cellStyle name="SAPBEXHLevel1X 14 5" xfId="24054" xr:uid="{EF3E5ADA-C984-4FE7-9CD3-958BB1D03A2F}"/>
    <cellStyle name="SAPBEXHLevel1X 14 6" xfId="27627" xr:uid="{E582D2B7-2994-4D35-9230-D649921A1FC2}"/>
    <cellStyle name="SAPBEXHLevel1X 14 7" xfId="30815" xr:uid="{D328CA6A-EF31-48F5-BE46-5C85808D646F}"/>
    <cellStyle name="SAPBEXHLevel1X 14 8" xfId="33509" xr:uid="{C737B7B1-4FF7-4F62-9157-66B3054EDDEB}"/>
    <cellStyle name="SAPBEXHLevel1X 15" xfId="6385" xr:uid="{A62A498F-39A8-4119-BF03-0A20670BF186}"/>
    <cellStyle name="SAPBEXHLevel1X 15 2" xfId="13283" xr:uid="{F6F11FB1-1175-42EC-8313-A5A8F00C0B99}"/>
    <cellStyle name="SAPBEXHLevel1X 15 3" xfId="15947" xr:uid="{78A2DD14-3309-47D1-8CC3-D0B8C91D8DDA}"/>
    <cellStyle name="SAPBEXHLevel1X 15 4" xfId="20630" xr:uid="{65AF7148-7C3B-43F6-A181-57078E674ABE}"/>
    <cellStyle name="SAPBEXHLevel1X 15 5" xfId="24310" xr:uid="{D0C9A015-5202-46AE-89EC-54731170943E}"/>
    <cellStyle name="SAPBEXHLevel1X 15 6" xfId="27829" xr:uid="{CB6C9F72-954F-461C-AB29-34DD31057B98}"/>
    <cellStyle name="SAPBEXHLevel1X 15 7" xfId="31046" xr:uid="{2D760918-07DC-4F73-AB89-0FC088140B5B}"/>
    <cellStyle name="SAPBEXHLevel1X 15 8" xfId="33649" xr:uid="{4F74780A-6D7F-4FC5-AC70-DF5E36599B8E}"/>
    <cellStyle name="SAPBEXHLevel1X 16" xfId="8171" xr:uid="{0824145D-4736-451F-B77E-24730C6FE10C}"/>
    <cellStyle name="SAPBEXHLevel1X 17" xfId="10514" xr:uid="{F127ACCB-78A9-4188-861F-D68B3A3D2DE1}"/>
    <cellStyle name="SAPBEXHLevel1X 18" xfId="14262" xr:uid="{DE1C1E46-CB74-41FA-A75D-CA08433F78B1}"/>
    <cellStyle name="SAPBEXHLevel1X 19" xfId="14904" xr:uid="{385845F1-E8FD-460E-A642-E326D63E9542}"/>
    <cellStyle name="SAPBEXHLevel1X 2" xfId="1217" xr:uid="{66B72E1F-328D-4C69-9EAE-F146AB5538DD}"/>
    <cellStyle name="SAPBEXHLevel1X 2 10" xfId="6105" xr:uid="{05E9E44B-42BB-4D0F-8672-679692A733D4}"/>
    <cellStyle name="SAPBEXHLevel1X 2 10 2" xfId="11776" xr:uid="{7D096771-ED73-44F2-BBF0-3F41565CAA7D}"/>
    <cellStyle name="SAPBEXHLevel1X 2 10 3" xfId="7845" xr:uid="{843EF843-43BF-43A8-A66A-C2598530C3E2}"/>
    <cellStyle name="SAPBEXHLevel1X 2 10 4" xfId="20369" xr:uid="{20B070F8-B163-453E-AE96-E5A5991B2843}"/>
    <cellStyle name="SAPBEXHLevel1X 2 10 5" xfId="24055" xr:uid="{1D85257D-21EF-4568-99A2-DF6EA25C8E34}"/>
    <cellStyle name="SAPBEXHLevel1X 2 10 6" xfId="27628" xr:uid="{F2B7D0D5-82F9-43DF-A4A3-C0DDE725D34E}"/>
    <cellStyle name="SAPBEXHLevel1X 2 10 7" xfId="30816" xr:uid="{F84C4BCE-8B0F-4074-90B4-1776F55AB8EF}"/>
    <cellStyle name="SAPBEXHLevel1X 2 10 8" xfId="33510" xr:uid="{B2CF7E1A-0E38-4184-97BF-70B0B4BF7849}"/>
    <cellStyle name="SAPBEXHLevel1X 2 11" xfId="6386" xr:uid="{952F7A82-73ED-4F65-B546-0A6B3CA5A67E}"/>
    <cellStyle name="SAPBEXHLevel1X 2 11 2" xfId="13284" xr:uid="{3831D852-1C33-497D-B73C-9D008A99DDB7}"/>
    <cellStyle name="SAPBEXHLevel1X 2 11 3" xfId="15948" xr:uid="{C07D0D50-0D9C-40D3-B63A-E0F34AA903B6}"/>
    <cellStyle name="SAPBEXHLevel1X 2 11 4" xfId="20631" xr:uid="{DCCB30EC-45A8-4DE2-8200-642BDD7CA755}"/>
    <cellStyle name="SAPBEXHLevel1X 2 11 5" xfId="24311" xr:uid="{36188F01-10B8-4870-ADCC-7E1F73762A57}"/>
    <cellStyle name="SAPBEXHLevel1X 2 11 6" xfId="27830" xr:uid="{597414CD-06E2-4EB4-8B5D-31ADD9B8DAE6}"/>
    <cellStyle name="SAPBEXHLevel1X 2 11 7" xfId="31047" xr:uid="{23281563-A576-4DAD-A212-8D3810090B33}"/>
    <cellStyle name="SAPBEXHLevel1X 2 11 8" xfId="33650" xr:uid="{27C2FB76-2E94-4FAD-B2B6-A57D7B038EC4}"/>
    <cellStyle name="SAPBEXHLevel1X 2 12" xfId="10436" xr:uid="{BDD625E2-F728-4636-A3F8-852A28D40191}"/>
    <cellStyle name="SAPBEXHLevel1X 2 13" xfId="13519" xr:uid="{11E7550A-E3DD-44B8-9E6B-2D64AF19BD76}"/>
    <cellStyle name="SAPBEXHLevel1X 2 14" xfId="12005" xr:uid="{679B7C71-9FE3-4707-A5D5-B2BEEA83CE06}"/>
    <cellStyle name="SAPBEXHLevel1X 2 15" xfId="19760" xr:uid="{9B9CD9CC-1ED0-4955-82FF-BF03DF088F5A}"/>
    <cellStyle name="SAPBEXHLevel1X 2 16" xfId="23522" xr:uid="{728C77E4-74E0-4A9B-9EC4-F8A54BC6287B}"/>
    <cellStyle name="SAPBEXHLevel1X 2 17" xfId="27135" xr:uid="{90718E86-CB66-4468-9D5A-5D5A78F52170}"/>
    <cellStyle name="SAPBEXHLevel1X 2 18" xfId="30595" xr:uid="{2EE1936D-ABEC-4945-8315-AA63939784DC}"/>
    <cellStyle name="SAPBEXHLevel1X 2 2" xfId="1218" xr:uid="{06D89831-2A47-4994-95EA-6346E485E071}"/>
    <cellStyle name="SAPBEXHLevel1X 2 2 10" xfId="7552" xr:uid="{FB1BA278-49B1-467C-952C-082329EE08AF}"/>
    <cellStyle name="SAPBEXHLevel1X 2 2 11" xfId="14268" xr:uid="{D539E11E-DD16-4A8F-9468-9269BA168C06}"/>
    <cellStyle name="SAPBEXHLevel1X 2 2 12" xfId="19759" xr:uid="{939F2C7D-D8F4-44F0-9999-A743A97D3ABC}"/>
    <cellStyle name="SAPBEXHLevel1X 2 2 13" xfId="23521" xr:uid="{726C057A-59FC-4142-945D-D4D7BF275DC6}"/>
    <cellStyle name="SAPBEXHLevel1X 2 2 14" xfId="27134" xr:uid="{166B3430-2000-406E-A3FE-988F480488C9}"/>
    <cellStyle name="SAPBEXHLevel1X 2 2 15" xfId="30594" xr:uid="{FEB2367B-147D-41B9-9358-637981662141}"/>
    <cellStyle name="SAPBEXHLevel1X 2 2 16" xfId="33851" xr:uid="{763CF84B-6FBE-4841-A7E4-E236E2D51918}"/>
    <cellStyle name="SAPBEXHLevel1X 2 2 2" xfId="1702" xr:uid="{117E4DB1-92A7-44BD-8140-8804640B29F4}"/>
    <cellStyle name="SAPBEXHLevel1X 2 2 2 10" xfId="9553" xr:uid="{ED66BE6D-643C-4644-A512-55B26C63F640}"/>
    <cellStyle name="SAPBEXHLevel1X 2 2 2 11" xfId="16309" xr:uid="{B0A20295-9D2C-45B7-BC54-9E2E00A6556F}"/>
    <cellStyle name="SAPBEXHLevel1X 2 2 2 12" xfId="23341" xr:uid="{4E9A40AE-E15C-4DC4-827C-601BB29C6AA9}"/>
    <cellStyle name="SAPBEXHLevel1X 2 2 2 13" xfId="27892" xr:uid="{A4A2EA05-6EAD-46D0-8575-180162FCACD6}"/>
    <cellStyle name="SAPBEXHLevel1X 2 2 2 14" xfId="30888" xr:uid="{DFDFFB14-F3F5-4976-8FC0-35CE72762FD2}"/>
    <cellStyle name="SAPBEXHLevel1X 2 2 2 15" xfId="34864" xr:uid="{164FF7A6-7AB4-4987-A915-E784EE292482}"/>
    <cellStyle name="SAPBEXHLevel1X 2 2 2 2" xfId="2945" xr:uid="{238C6FBA-9B1B-4099-B0AC-434A3639C9D7}"/>
    <cellStyle name="SAPBEXHLevel1X 2 2 2 2 2" xfId="10024" xr:uid="{0293679E-61EA-4074-B7F8-D7A4DC7BACE3}"/>
    <cellStyle name="SAPBEXHLevel1X 2 2 2 2 3" xfId="13534" xr:uid="{63E56D58-01D6-4FE7-995E-4D8034741D4F}"/>
    <cellStyle name="SAPBEXHLevel1X 2 2 2 2 4" xfId="17293" xr:uid="{7AE83A21-843F-47CF-9587-93445124BD4D}"/>
    <cellStyle name="SAPBEXHLevel1X 2 2 2 2 5" xfId="21051" xr:uid="{27FECC24-6E38-4467-8212-8C50E9CA32E6}"/>
    <cellStyle name="SAPBEXHLevel1X 2 2 2 2 6" xfId="24712" xr:uid="{8B1B94F3-EF33-407F-9FAD-8754842C74B2}"/>
    <cellStyle name="SAPBEXHLevel1X 2 2 2 2 7" xfId="28241" xr:uid="{EA1C2D7E-CD06-4F33-A139-37A1669A2ED6}"/>
    <cellStyle name="SAPBEXHLevel1X 2 2 2 2 8" xfId="31527" xr:uid="{F5624804-45E3-4A1A-B35F-DB18FB6C4C7F}"/>
    <cellStyle name="SAPBEXHLevel1X 2 2 2 3" xfId="3451" xr:uid="{0712601C-C738-4DE5-A2E6-65247B09AE11}"/>
    <cellStyle name="SAPBEXHLevel1X 2 2 2 3 2" xfId="10877" xr:uid="{43136979-AC4A-4DF2-862D-5B6F1E40379C}"/>
    <cellStyle name="SAPBEXHLevel1X 2 2 2 3 3" xfId="10289" xr:uid="{85151715-386A-42DA-AEA5-1CDA3320E86B}"/>
    <cellStyle name="SAPBEXHLevel1X 2 2 2 3 4" xfId="17798" xr:uid="{B1263300-32D8-4FE2-A041-A652BF5C6BBD}"/>
    <cellStyle name="SAPBEXHLevel1X 2 2 2 3 5" xfId="21554" xr:uid="{97B75904-0D44-4D36-8997-B401315C3E3D}"/>
    <cellStyle name="SAPBEXHLevel1X 2 2 2 3 6" xfId="25216" xr:uid="{0B2CF2E3-1612-499F-9CEB-932574D7521C}"/>
    <cellStyle name="SAPBEXHLevel1X 2 2 2 3 7" xfId="28747" xr:uid="{F74C8278-2242-4635-ACA6-FFB61F3C57E9}"/>
    <cellStyle name="SAPBEXHLevel1X 2 2 2 3 8" xfId="32026" xr:uid="{7A4776AA-3776-408B-BA6B-1AD5AB5C3957}"/>
    <cellStyle name="SAPBEXHLevel1X 2 2 2 4" xfId="2160" xr:uid="{132FAB01-9F2C-435D-9215-C49B7A248685}"/>
    <cellStyle name="SAPBEXHLevel1X 2 2 2 4 2" xfId="10277" xr:uid="{9125B774-2419-4619-95A0-FA66A0AB4B0D}"/>
    <cellStyle name="SAPBEXHLevel1X 2 2 2 4 3" xfId="8491" xr:uid="{11859AE8-CAA0-414E-AAB4-93AE7A87E6C3}"/>
    <cellStyle name="SAPBEXHLevel1X 2 2 2 4 4" xfId="9946" xr:uid="{5C99E094-5883-46BD-90EC-EDCD76DDCA6E}"/>
    <cellStyle name="SAPBEXHLevel1X 2 2 2 4 5" xfId="14114" xr:uid="{48A68A84-6FFE-4D08-858E-267D216A8AE9}"/>
    <cellStyle name="SAPBEXHLevel1X 2 2 2 4 6" xfId="23215" xr:uid="{E14671B6-C8D0-42AB-8743-FE51CE91AE94}"/>
    <cellStyle name="SAPBEXHLevel1X 2 2 2 4 7" xfId="23945" xr:uid="{73C0D5EB-FCE7-4BB9-B89D-39E30D9C4544}"/>
    <cellStyle name="SAPBEXHLevel1X 2 2 2 4 8" xfId="27390" xr:uid="{3B1B6BCE-F180-4B82-B529-04D56F2BDAD3}"/>
    <cellStyle name="SAPBEXHLevel1X 2 2 2 5" xfId="4106" xr:uid="{DBD3DEB4-9B3D-4A86-B0BF-4DBFCBA295DA}"/>
    <cellStyle name="SAPBEXHLevel1X 2 2 2 5 2" xfId="6966" xr:uid="{428FB13A-8B9D-44D9-BA76-C909CBF6E3ED}"/>
    <cellStyle name="SAPBEXHLevel1X 2 2 2 5 3" xfId="12062" xr:uid="{8EB9A23B-32E2-422E-9FB4-721CD96EFF9A}"/>
    <cellStyle name="SAPBEXHLevel1X 2 2 2 5 4" xfId="18453" xr:uid="{C7D84A32-B26D-4391-B715-312517852022}"/>
    <cellStyle name="SAPBEXHLevel1X 2 2 2 5 5" xfId="22206" xr:uid="{FC19DFC2-6D99-4589-AE74-9DE5953F3B96}"/>
    <cellStyle name="SAPBEXHLevel1X 2 2 2 5 6" xfId="25871" xr:uid="{B109B718-8311-4F73-8720-D89CE649094E}"/>
    <cellStyle name="SAPBEXHLevel1X 2 2 2 5 7" xfId="29402" xr:uid="{58121B3F-F201-491C-968F-FD4E70B325F3}"/>
    <cellStyle name="SAPBEXHLevel1X 2 2 2 5 8" xfId="32669" xr:uid="{D3054E8D-CFC9-4BDD-B9B2-982BAC35BEC1}"/>
    <cellStyle name="SAPBEXHLevel1X 2 2 2 6" xfId="4452" xr:uid="{23D0DBE4-8DA1-491A-8B9B-EB2EF13F2958}"/>
    <cellStyle name="SAPBEXHLevel1X 2 2 2 6 2" xfId="12566" xr:uid="{99CCE0B9-E481-49B0-9E9D-A4441ED8FCF2}"/>
    <cellStyle name="SAPBEXHLevel1X 2 2 2 6 3" xfId="8517" xr:uid="{5C253AA4-8188-4381-9EBB-DD9D684D686A}"/>
    <cellStyle name="SAPBEXHLevel1X 2 2 2 6 4" xfId="18799" xr:uid="{2C88D815-27A9-408E-BE04-284904F81DDF}"/>
    <cellStyle name="SAPBEXHLevel1X 2 2 2 6 5" xfId="22551" xr:uid="{B9643BCA-8F12-4509-9294-9B86FF5B11BD}"/>
    <cellStyle name="SAPBEXHLevel1X 2 2 2 6 6" xfId="26216" xr:uid="{019DCC9D-7052-4263-8DDC-88926A798C5A}"/>
    <cellStyle name="SAPBEXHLevel1X 2 2 2 6 7" xfId="29748" xr:uid="{A16FC7C3-E621-4363-BE86-5281E50B09BC}"/>
    <cellStyle name="SAPBEXHLevel1X 2 2 2 6 8" xfId="33010" xr:uid="{99AB7342-B87A-4FE2-BFD0-72710392DEFE}"/>
    <cellStyle name="SAPBEXHLevel1X 2 2 2 7" xfId="4519" xr:uid="{5F87214D-8865-4361-99A9-0929BC3AEF93}"/>
    <cellStyle name="SAPBEXHLevel1X 2 2 2 7 2" xfId="12986" xr:uid="{A82B1AB5-17BE-40DC-97C9-5B0B873001B1}"/>
    <cellStyle name="SAPBEXHLevel1X 2 2 2 7 3" xfId="7405" xr:uid="{D8F4E430-48CB-4CBD-BF62-D93C6684838F}"/>
    <cellStyle name="SAPBEXHLevel1X 2 2 2 7 4" xfId="18866" xr:uid="{320D0352-52DB-43E6-8FC9-1FE11BE17214}"/>
    <cellStyle name="SAPBEXHLevel1X 2 2 2 7 5" xfId="22618" xr:uid="{8F23341F-D13A-4D25-9A55-EB8512CF889A}"/>
    <cellStyle name="SAPBEXHLevel1X 2 2 2 7 6" xfId="26283" xr:uid="{E2A00E52-DD14-495B-831A-59C6B440C7A0}"/>
    <cellStyle name="SAPBEXHLevel1X 2 2 2 7 7" xfId="29815" xr:uid="{C91E9B81-600F-45A1-B6D2-8D07CCF40399}"/>
    <cellStyle name="SAPBEXHLevel1X 2 2 2 7 8" xfId="33077" xr:uid="{EEB98C75-31F5-4348-831C-61F0A34ED80B}"/>
    <cellStyle name="SAPBEXHLevel1X 2 2 2 8" xfId="8458" xr:uid="{423BC49A-4032-4524-BA4C-36CCCA42AC45}"/>
    <cellStyle name="SAPBEXHLevel1X 2 2 2 9" xfId="9355" xr:uid="{0667AF9B-25D4-46B3-84A5-F947966295CA}"/>
    <cellStyle name="SAPBEXHLevel1X 2 2 3" xfId="2492" xr:uid="{856858CD-837F-4E32-92C0-BEC74D8D0403}"/>
    <cellStyle name="SAPBEXHLevel1X 2 2 3 2" xfId="9825" xr:uid="{2A820047-4466-4610-B474-B557CB36FF09}"/>
    <cellStyle name="SAPBEXHLevel1X 2 2 3 3" xfId="7551" xr:uid="{5B8AC9FD-94A3-4C34-A8BB-F9EAA892FF7A}"/>
    <cellStyle name="SAPBEXHLevel1X 2 2 3 4" xfId="8262" xr:uid="{8B3832B9-5024-4ECF-87C9-08A16B763CD2}"/>
    <cellStyle name="SAPBEXHLevel1X 2 2 3 5" xfId="8499" xr:uid="{6812229D-ED69-441D-9442-9EF13D337768}"/>
    <cellStyle name="SAPBEXHLevel1X 2 2 3 6" xfId="23127" xr:uid="{F298A106-A3CC-4F64-9E0E-2721E3403BA6}"/>
    <cellStyle name="SAPBEXHLevel1X 2 2 3 7" xfId="26779" xr:uid="{DE4B6371-6B0C-4967-A2D2-CEFE99507FAF}"/>
    <cellStyle name="SAPBEXHLevel1X 2 2 3 8" xfId="30234" xr:uid="{B3024488-618D-4B5A-B4B5-8D22E7FF578E}"/>
    <cellStyle name="SAPBEXHLevel1X 2 2 3 9" xfId="35098" xr:uid="{12252785-BB51-4A42-9AA2-09B4A7819592}"/>
    <cellStyle name="SAPBEXHLevel1X 2 2 4" xfId="2676" xr:uid="{65E9E815-07B1-4E08-89CE-1124195B6EA9}"/>
    <cellStyle name="SAPBEXHLevel1X 2 2 4 2" xfId="9391" xr:uid="{5E16300A-1237-4FED-941C-8BC53D9D41E0}"/>
    <cellStyle name="SAPBEXHLevel1X 2 2 4 3" xfId="8168" xr:uid="{5E67E88C-B5A1-4E00-B4A4-A021581F1113}"/>
    <cellStyle name="SAPBEXHLevel1X 2 2 4 4" xfId="15562" xr:uid="{C3C05876-34DC-49F8-8EC8-9F3B83F429BA}"/>
    <cellStyle name="SAPBEXHLevel1X 2 2 4 5" xfId="20782" xr:uid="{6225D195-DB84-4033-9C31-633CAF0453F3}"/>
    <cellStyle name="SAPBEXHLevel1X 2 2 4 6" xfId="24443" xr:uid="{949A8305-EE50-427F-86E0-D64214E51A90}"/>
    <cellStyle name="SAPBEXHLevel1X 2 2 4 7" xfId="27972" xr:uid="{748432E8-3982-4F03-8112-16B32D83D4EC}"/>
    <cellStyle name="SAPBEXHLevel1X 2 2 4 8" xfId="31260" xr:uid="{5F957ECC-17EF-4D24-AEF5-0744CE5B31A3}"/>
    <cellStyle name="SAPBEXHLevel1X 2 2 4 9" xfId="34648" xr:uid="{5CBB67B4-3CDE-4816-B53F-B3BA70B1BA8D}"/>
    <cellStyle name="SAPBEXHLevel1X 2 2 5" xfId="2459" xr:uid="{BF344FF9-8917-4566-85BC-828329DFA568}"/>
    <cellStyle name="SAPBEXHLevel1X 2 2 5 2" xfId="9196" xr:uid="{2694138E-7024-4D63-BA16-4984AB53C4FD}"/>
    <cellStyle name="SAPBEXHLevel1X 2 2 5 3" xfId="15207" xr:uid="{DB83C8DB-D9A7-43CA-A9BE-467605E8986F}"/>
    <cellStyle name="SAPBEXHLevel1X 2 2 5 4" xfId="8269" xr:uid="{CC687C40-713C-4557-8245-95CD9C6B1076}"/>
    <cellStyle name="SAPBEXHLevel1X 2 2 5 5" xfId="20436" xr:uid="{F3B64BF5-2B0F-44E1-924F-9A3AB2BA7C6F}"/>
    <cellStyle name="SAPBEXHLevel1X 2 2 5 6" xfId="23151" xr:uid="{4FDE7544-ED24-445D-A4E0-33DEB60E93C5}"/>
    <cellStyle name="SAPBEXHLevel1X 2 2 5 7" xfId="26798" xr:uid="{7AB5E7AF-DF23-4A63-8B32-9D9461821B31}"/>
    <cellStyle name="SAPBEXHLevel1X 2 2 5 8" xfId="30257" xr:uid="{630D672C-A036-4B05-B495-08602BD6B11D}"/>
    <cellStyle name="SAPBEXHLevel1X 2 2 5 9" xfId="34233" xr:uid="{4B3AEAED-7FEC-4C66-A6F5-581859EC1837}"/>
    <cellStyle name="SAPBEXHLevel1X 2 2 6" xfId="4118" xr:uid="{E85AD295-C5D2-4625-AECA-B48F21053568}"/>
    <cellStyle name="SAPBEXHLevel1X 2 2 6 2" xfId="6804" xr:uid="{893598AC-10CF-43BB-8BA3-C2D5788F477B}"/>
    <cellStyle name="SAPBEXHLevel1X 2 2 6 3" xfId="11897" xr:uid="{2F892373-146D-4871-8E17-54FE84787527}"/>
    <cellStyle name="SAPBEXHLevel1X 2 2 6 4" xfId="18465" xr:uid="{3B0FC633-611A-4391-9D26-67CDAF172C17}"/>
    <cellStyle name="SAPBEXHLevel1X 2 2 6 5" xfId="22218" xr:uid="{B992FED8-038D-48ED-9ACD-D540350C55AE}"/>
    <cellStyle name="SAPBEXHLevel1X 2 2 6 6" xfId="25883" xr:uid="{01E7313C-FDB6-4389-8325-F1163F47E924}"/>
    <cellStyle name="SAPBEXHLevel1X 2 2 6 7" xfId="29414" xr:uid="{39A33EF1-995F-47E6-A8CD-387BB49E7698}"/>
    <cellStyle name="SAPBEXHLevel1X 2 2 6 8" xfId="32681" xr:uid="{2A41E431-4C99-4207-A2C3-1065F9002E06}"/>
    <cellStyle name="SAPBEXHLevel1X 2 2 7" xfId="4319" xr:uid="{9F22A4E3-EFAD-494A-95D1-67FA6B9AE723}"/>
    <cellStyle name="SAPBEXHLevel1X 2 2 7 2" xfId="12643" xr:uid="{8FBACE62-1F32-4FBA-95D8-73B4291D50BC}"/>
    <cellStyle name="SAPBEXHLevel1X 2 2 7 3" xfId="11831" xr:uid="{E2B9F245-6F34-4DF8-A131-1A33F8F5BEBE}"/>
    <cellStyle name="SAPBEXHLevel1X 2 2 7 4" xfId="18666" xr:uid="{4F54E0B8-8AA9-4EC7-9A41-43B96EDE4AA3}"/>
    <cellStyle name="SAPBEXHLevel1X 2 2 7 5" xfId="22418" xr:uid="{1FEFBA68-152B-4CDA-A767-C4DC4C68B322}"/>
    <cellStyle name="SAPBEXHLevel1X 2 2 7 6" xfId="26084" xr:uid="{1739A027-761D-4759-9FC4-79BF55D9E0C6}"/>
    <cellStyle name="SAPBEXHLevel1X 2 2 7 7" xfId="29615" xr:uid="{9305BB1A-B616-4EB4-9C3C-01703C0896F8}"/>
    <cellStyle name="SAPBEXHLevel1X 2 2 7 8" xfId="32878" xr:uid="{8DEDF21B-9242-4A03-BC83-4366CA72A17C}"/>
    <cellStyle name="SAPBEXHLevel1X 2 2 8" xfId="4286" xr:uid="{A2DD00C3-0D9E-4D1D-9A4C-259DBCE771A5}"/>
    <cellStyle name="SAPBEXHLevel1X 2 2 8 2" xfId="12669" xr:uid="{9A990AC9-C6C3-4967-A0FC-FC6B1778B38A}"/>
    <cellStyle name="SAPBEXHLevel1X 2 2 8 3" xfId="9285" xr:uid="{D8299057-DBAB-4950-A06A-B448F1C34AFA}"/>
    <cellStyle name="SAPBEXHLevel1X 2 2 8 4" xfId="18633" xr:uid="{6ACA6F65-A965-4576-B329-27021EDF83D8}"/>
    <cellStyle name="SAPBEXHLevel1X 2 2 8 5" xfId="22385" xr:uid="{CC4FC894-9D73-4E1A-A902-43A441727A00}"/>
    <cellStyle name="SAPBEXHLevel1X 2 2 8 6" xfId="26051" xr:uid="{4108F6AE-52A7-4CFF-99B6-B02E3000F90F}"/>
    <cellStyle name="SAPBEXHLevel1X 2 2 8 7" xfId="29582" xr:uid="{29D50B65-CEFC-45EA-8600-463CD8244E15}"/>
    <cellStyle name="SAPBEXHLevel1X 2 2 8 8" xfId="32845" xr:uid="{0A1BBD61-79C2-4E73-9892-EBDB072B8818}"/>
    <cellStyle name="SAPBEXHLevel1X 2 2 9" xfId="10093" xr:uid="{FF2F6E56-A442-450F-8751-617602B69654}"/>
    <cellStyle name="SAPBEXHLevel1X 2 3" xfId="1701" xr:uid="{E93E0DF6-E902-4C4A-9984-F9040E357B1E}"/>
    <cellStyle name="SAPBEXHLevel1X 2 3 10" xfId="7480" xr:uid="{3E98FE43-8F5D-415E-A994-ED16CE4CD12A}"/>
    <cellStyle name="SAPBEXHLevel1X 2 3 11" xfId="7614" xr:uid="{67CAA23F-95BA-471A-BD5B-E62E35C87025}"/>
    <cellStyle name="SAPBEXHLevel1X 2 3 12" xfId="16025" xr:uid="{3E6C7C50-05C8-40F5-A653-977A6521CF62}"/>
    <cellStyle name="SAPBEXHLevel1X 2 3 13" xfId="7231" xr:uid="{2688323C-79C4-438F-A51B-5E179E1079D1}"/>
    <cellStyle name="SAPBEXHLevel1X 2 3 14" xfId="30479" xr:uid="{339EBBEE-AA2B-477B-910B-3B0B73315477}"/>
    <cellStyle name="SAPBEXHLevel1X 2 3 15" xfId="34485" xr:uid="{CA4636C5-0FE5-4D7C-8A41-3D09FFE42E46}"/>
    <cellStyle name="SAPBEXHLevel1X 2 3 2" xfId="2944" xr:uid="{D6E63954-C68D-4766-9D87-0CFD9A0753E1}"/>
    <cellStyle name="SAPBEXHLevel1X 2 3 2 2" xfId="10619" xr:uid="{F458748D-B82F-4A80-B331-6429DC358CCF}"/>
    <cellStyle name="SAPBEXHLevel1X 2 3 2 3" xfId="17022" xr:uid="{2DFE2FD2-9337-497D-B6A1-BEE8DF8F7E24}"/>
    <cellStyle name="SAPBEXHLevel1X 2 3 2 4" xfId="17292" xr:uid="{DEA56FB4-A3A9-4B3E-A3EF-6B37AD9AFE7C}"/>
    <cellStyle name="SAPBEXHLevel1X 2 3 2 5" xfId="21050" xr:uid="{B1664E72-1F93-4FA5-9627-B7B5C9B2694A}"/>
    <cellStyle name="SAPBEXHLevel1X 2 3 2 6" xfId="24711" xr:uid="{A54AB45D-F45A-43F1-ABC9-13626F54F562}"/>
    <cellStyle name="SAPBEXHLevel1X 2 3 2 7" xfId="28240" xr:uid="{955D34CF-AB2E-4992-860A-95E5344F78DD}"/>
    <cellStyle name="SAPBEXHLevel1X 2 3 2 8" xfId="31526" xr:uid="{48898780-E861-4633-9DC8-377364B6A818}"/>
    <cellStyle name="SAPBEXHLevel1X 2 3 3" xfId="3450" xr:uid="{755DA12D-4E7C-467D-B201-D347E011ED8B}"/>
    <cellStyle name="SAPBEXHLevel1X 2 3 3 2" xfId="10963" xr:uid="{06DB688B-B993-4123-B632-6CE268EEAD86}"/>
    <cellStyle name="SAPBEXHLevel1X 2 3 3 3" xfId="8001" xr:uid="{D41AE14B-BB3B-4FBF-872C-03ADE57645EE}"/>
    <cellStyle name="SAPBEXHLevel1X 2 3 3 4" xfId="17797" xr:uid="{48F6C2C4-2BF7-41E7-8B17-D1BC1782782B}"/>
    <cellStyle name="SAPBEXHLevel1X 2 3 3 5" xfId="21553" xr:uid="{D90680DE-B56F-49C9-BA63-30C52DA9D151}"/>
    <cellStyle name="SAPBEXHLevel1X 2 3 3 6" xfId="25215" xr:uid="{67B7F1FE-4156-4923-8D16-0134B3825B07}"/>
    <cellStyle name="SAPBEXHLevel1X 2 3 3 7" xfId="28746" xr:uid="{FFDAE9BC-ACD5-4B19-B448-8FCBE2D2CA88}"/>
    <cellStyle name="SAPBEXHLevel1X 2 3 3 8" xfId="32025" xr:uid="{32E14FBC-FA63-400E-A106-365415E444AD}"/>
    <cellStyle name="SAPBEXHLevel1X 2 3 4" xfId="3616" xr:uid="{1173E680-756D-4989-A68E-BA410B0C1853}"/>
    <cellStyle name="SAPBEXHLevel1X 2 3 4 2" xfId="9865" xr:uid="{E2FDED5B-E09C-4D7A-BEA1-19F67D9C3296}"/>
    <cellStyle name="SAPBEXHLevel1X 2 3 4 3" xfId="13895" xr:uid="{E8CD86FC-B29F-4FA7-9E58-1433ADB9740F}"/>
    <cellStyle name="SAPBEXHLevel1X 2 3 4 4" xfId="17963" xr:uid="{864A5E7D-F363-49F5-98AE-689A44683124}"/>
    <cellStyle name="SAPBEXHLevel1X 2 3 4 5" xfId="21719" xr:uid="{ECC14E08-DED7-419D-99A4-6D4B274DA789}"/>
    <cellStyle name="SAPBEXHLevel1X 2 3 4 6" xfId="25381" xr:uid="{63291AF3-96AF-433C-BEEC-46FD0943A71C}"/>
    <cellStyle name="SAPBEXHLevel1X 2 3 4 7" xfId="28912" xr:uid="{7BAEA3D2-ED2E-4E8D-83D8-6DD635D3488F}"/>
    <cellStyle name="SAPBEXHLevel1X 2 3 4 8" xfId="32189" xr:uid="{FE29F197-7546-4597-9ADD-D48153BC697E}"/>
    <cellStyle name="SAPBEXHLevel1X 2 3 5" xfId="3875" xr:uid="{8B0B1E9B-5CF7-455F-BDFC-266C614AFFB2}"/>
    <cellStyle name="SAPBEXHLevel1X 2 3 5 2" xfId="12713" xr:uid="{19F4F779-87E8-4997-8576-51BBAD4ED05A}"/>
    <cellStyle name="SAPBEXHLevel1X 2 3 5 3" xfId="7592" xr:uid="{1EE71D9C-0356-4B8E-9504-22B3CC8DCDB7}"/>
    <cellStyle name="SAPBEXHLevel1X 2 3 5 4" xfId="18222" xr:uid="{29F5F28E-0DE1-490B-8C7E-12ED1B20AD38}"/>
    <cellStyle name="SAPBEXHLevel1X 2 3 5 5" xfId="21975" xr:uid="{BE629ED1-14E3-479E-8223-C9B03BF4A60A}"/>
    <cellStyle name="SAPBEXHLevel1X 2 3 5 6" xfId="25640" xr:uid="{D95F012F-DDF4-4305-887B-CDB048D5C3C4}"/>
    <cellStyle name="SAPBEXHLevel1X 2 3 5 7" xfId="29171" xr:uid="{5DA0BF4B-01E5-4403-BBEC-846AA5B5C770}"/>
    <cellStyle name="SAPBEXHLevel1X 2 3 5 8" xfId="32441" xr:uid="{D2D226D3-EE4E-4F30-8141-0A98F603442E}"/>
    <cellStyle name="SAPBEXHLevel1X 2 3 6" xfId="4502" xr:uid="{8B1EE2B4-2312-449D-9C59-1F3C29905E69}"/>
    <cellStyle name="SAPBEXHLevel1X 2 3 6 2" xfId="12524" xr:uid="{CA1BD9ED-2F82-4B27-B7CA-8FBE617E655B}"/>
    <cellStyle name="SAPBEXHLevel1X 2 3 6 3" xfId="13362" xr:uid="{7D183248-B10A-43AE-9CAC-64F40C65EBCC}"/>
    <cellStyle name="SAPBEXHLevel1X 2 3 6 4" xfId="18849" xr:uid="{1F22DD68-1562-4B8B-9AF7-4C26C788E557}"/>
    <cellStyle name="SAPBEXHLevel1X 2 3 6 5" xfId="22601" xr:uid="{EE53860D-72CA-4402-A97B-7BD70D211CA8}"/>
    <cellStyle name="SAPBEXHLevel1X 2 3 6 6" xfId="26266" xr:uid="{1539A24B-EF73-4483-AC1F-C5DDEAD520A9}"/>
    <cellStyle name="SAPBEXHLevel1X 2 3 6 7" xfId="29798" xr:uid="{0AEDEAF1-30A0-4466-9AA0-0867594B42FD}"/>
    <cellStyle name="SAPBEXHLevel1X 2 3 6 8" xfId="33060" xr:uid="{3CC995DF-AAE0-4C8B-B046-EFFF900F7B81}"/>
    <cellStyle name="SAPBEXHLevel1X 2 3 7" xfId="4722" xr:uid="{1CAA56FD-8C67-4C80-9C39-035F089C0BB3}"/>
    <cellStyle name="SAPBEXHLevel1X 2 3 7 2" xfId="12100" xr:uid="{4AF4382A-197C-418E-BE0F-9905D9569C6F}"/>
    <cellStyle name="SAPBEXHLevel1X 2 3 7 3" xfId="7657" xr:uid="{4196225C-7CDC-4101-A952-04BBA6D8888D}"/>
    <cellStyle name="SAPBEXHLevel1X 2 3 7 4" xfId="19069" xr:uid="{80F7F4DB-CBD7-4F2D-8658-629A52DE6AB6}"/>
    <cellStyle name="SAPBEXHLevel1X 2 3 7 5" xfId="22821" xr:uid="{E3F28FE4-4099-4D2C-A23A-46E56BF54D0B}"/>
    <cellStyle name="SAPBEXHLevel1X 2 3 7 6" xfId="26486" xr:uid="{39F7F00D-E7C8-4694-8C94-4EEA3D86B9BB}"/>
    <cellStyle name="SAPBEXHLevel1X 2 3 7 7" xfId="30018" xr:uid="{53E59CBD-536F-4C4F-B1B8-C058A689FB94}"/>
    <cellStyle name="SAPBEXHLevel1X 2 3 7 8" xfId="33277" xr:uid="{02ACCE92-F562-4E77-8E3C-1AC763979353}"/>
    <cellStyle name="SAPBEXHLevel1X 2 3 8" xfId="9688" xr:uid="{3B46EB8B-6DA9-428B-9413-BBB6EDA860B7}"/>
    <cellStyle name="SAPBEXHLevel1X 2 3 9" xfId="11556" xr:uid="{0C9CEE13-7052-47AD-B2BE-615B2FA0690F}"/>
    <cellStyle name="SAPBEXHLevel1X 2 4" xfId="2491" xr:uid="{5A0C26D2-8492-4AC9-9ADE-1E121C68212B}"/>
    <cellStyle name="SAPBEXHLevel1X 2 4 2" xfId="11594" xr:uid="{E59ED55E-0A9C-49F3-BE39-F191D7564E92}"/>
    <cellStyle name="SAPBEXHLevel1X 2 4 3" xfId="16074" xr:uid="{15BDBD9B-5A10-4587-96CB-62185F9F4134}"/>
    <cellStyle name="SAPBEXHLevel1X 2 4 4" xfId="15387" xr:uid="{F51C31B4-29E3-41D8-B7F7-F18525E3ABA6}"/>
    <cellStyle name="SAPBEXHLevel1X 2 4 5" xfId="19367" xr:uid="{38687118-1212-489D-A4B3-A8704D6BE08D}"/>
    <cellStyle name="SAPBEXHLevel1X 2 4 6" xfId="23128" xr:uid="{45540F0D-ABFC-4641-B8F3-BD94A55716A2}"/>
    <cellStyle name="SAPBEXHLevel1X 2 4 7" xfId="26780" xr:uid="{3D31CC71-3136-4288-B19C-550702E5FB98}"/>
    <cellStyle name="SAPBEXHLevel1X 2 4 8" xfId="30235" xr:uid="{96523078-2FD6-42C8-AA8D-8D2426844735}"/>
    <cellStyle name="SAPBEXHLevel1X 2 5" xfId="2112" xr:uid="{12AC691C-3181-4AA7-8E32-23EE42F8E77F}"/>
    <cellStyle name="SAPBEXHLevel1X 2 5 2" xfId="11377" xr:uid="{438B7CF6-8874-4FA8-B55F-8854781FF483}"/>
    <cellStyle name="SAPBEXHLevel1X 2 5 3" xfId="16284" xr:uid="{9254D5DB-8F47-4710-87E8-098FD8722CF3}"/>
    <cellStyle name="SAPBEXHLevel1X 2 5 4" xfId="13648" xr:uid="{A9FBD82C-9D7D-4A33-862C-5F84049E0C4A}"/>
    <cellStyle name="SAPBEXHLevel1X 2 5 5" xfId="11978" xr:uid="{D6365385-B4B6-46A6-9BDD-D4E9355D8C63}"/>
    <cellStyle name="SAPBEXHLevel1X 2 5 6" xfId="20047" xr:uid="{C5765039-4E31-4A12-9E3A-B0C70EACC2EA}"/>
    <cellStyle name="SAPBEXHLevel1X 2 5 7" xfId="13966" xr:uid="{A53E98BF-E2B2-4BFA-900A-FB20ACB98337}"/>
    <cellStyle name="SAPBEXHLevel1X 2 5 8" xfId="23978" xr:uid="{8688A045-15F3-4E9E-A097-61721945AA25}"/>
    <cellStyle name="SAPBEXHLevel1X 2 6" xfId="3597" xr:uid="{6CECDAFE-0BD0-4AD2-AA7D-9803F0D2698B}"/>
    <cellStyle name="SAPBEXHLevel1X 2 6 2" xfId="11314" xr:uid="{41B619BB-8FFC-4859-8821-197966A18ECD}"/>
    <cellStyle name="SAPBEXHLevel1X 2 6 3" xfId="16342" xr:uid="{0B8D194F-9514-4848-A6C2-D650227FF7A8}"/>
    <cellStyle name="SAPBEXHLevel1X 2 6 4" xfId="17944" xr:uid="{4CA4538E-AB34-4D1B-9F7F-4015CA8AB4C8}"/>
    <cellStyle name="SAPBEXHLevel1X 2 6 5" xfId="21700" xr:uid="{E7963B14-18A8-4846-B1D2-3BCFEAE8FBA3}"/>
    <cellStyle name="SAPBEXHLevel1X 2 6 6" xfId="25362" xr:uid="{B41DB460-3F99-4A8A-8932-8842913A97D2}"/>
    <cellStyle name="SAPBEXHLevel1X 2 6 7" xfId="28893" xr:uid="{676F26FB-6960-46F5-B36D-A5C1EF79AD31}"/>
    <cellStyle name="SAPBEXHLevel1X 2 6 8" xfId="32170" xr:uid="{6C594C07-809E-430C-BB19-2E3DFAFBAD6F}"/>
    <cellStyle name="SAPBEXHLevel1X 2 7" xfId="2157" xr:uid="{4BCEC9D2-856A-4934-9A68-20C22FC3E22D}"/>
    <cellStyle name="SAPBEXHLevel1X 2 7 2" xfId="11420" xr:uid="{CA09C39C-30C9-4D17-9A16-B1BF41CA13ED}"/>
    <cellStyle name="SAPBEXHLevel1X 2 7 3" xfId="16244" xr:uid="{260FC509-495A-40EF-B728-AC1E8079CF6E}"/>
    <cellStyle name="SAPBEXHLevel1X 2 7 4" xfId="16704" xr:uid="{35C07F6E-E963-4AA5-9C94-4CA76AE5CDFC}"/>
    <cellStyle name="SAPBEXHLevel1X 2 7 5" xfId="19462" xr:uid="{EB2F704D-C8CE-4F7D-A8C0-7320CB037A61}"/>
    <cellStyle name="SAPBEXHLevel1X 2 7 6" xfId="20063" xr:uid="{DB194B7A-B184-4227-915C-1A98418CB961}"/>
    <cellStyle name="SAPBEXHLevel1X 2 7 7" xfId="23816" xr:uid="{681EF8FA-C981-41C9-81E5-FBAC3F9D5D1D}"/>
    <cellStyle name="SAPBEXHLevel1X 2 7 8" xfId="30391" xr:uid="{345BE4BC-E03E-4817-A8E2-3782E91D3E8E}"/>
    <cellStyle name="SAPBEXHLevel1X 2 8" xfId="4344" xr:uid="{C8388E1D-A2AC-49B9-8EE3-E686ACF4DE48}"/>
    <cellStyle name="SAPBEXHLevel1X 2 8 2" xfId="6978" xr:uid="{8378FAE1-C747-460E-AD4D-52130721EF72}"/>
    <cellStyle name="SAPBEXHLevel1X 2 8 3" xfId="15398" xr:uid="{368BA4AF-ED09-4296-ACF6-7B88430DFAD2}"/>
    <cellStyle name="SAPBEXHLevel1X 2 8 4" xfId="18691" xr:uid="{979BEAB5-A512-448F-A315-AAA11DCDE176}"/>
    <cellStyle name="SAPBEXHLevel1X 2 8 5" xfId="22443" xr:uid="{D7756EBE-6B44-4195-8139-59307E1367D6}"/>
    <cellStyle name="SAPBEXHLevel1X 2 8 6" xfId="26109" xr:uid="{8AC01A59-98D9-4C88-8D0E-896FECF158F4}"/>
    <cellStyle name="SAPBEXHLevel1X 2 8 7" xfId="29640" xr:uid="{A87D28CD-9D0B-40EB-98A0-ECBEC1B10334}"/>
    <cellStyle name="SAPBEXHLevel1X 2 8 8" xfId="32903" xr:uid="{8A2C55B7-933C-4B1A-8DC2-826556BDBB60}"/>
    <cellStyle name="SAPBEXHLevel1X 2 9" xfId="3585" xr:uid="{3E821B57-3393-4161-9344-F874DAC2EE2E}"/>
    <cellStyle name="SAPBEXHLevel1X 2 9 2" xfId="11009" xr:uid="{D4D7B01D-997B-4775-8C0F-2A45D0E23D91}"/>
    <cellStyle name="SAPBEXHLevel1X 2 9 3" xfId="17042" xr:uid="{F0D60462-F765-4A01-968E-8C974CCC8E44}"/>
    <cellStyle name="SAPBEXHLevel1X 2 9 4" xfId="17932" xr:uid="{17A5BDAC-1288-497A-B205-A01F1DC21DD4}"/>
    <cellStyle name="SAPBEXHLevel1X 2 9 5" xfId="21688" xr:uid="{1F742828-68E5-4206-83A4-E685B74C9466}"/>
    <cellStyle name="SAPBEXHLevel1X 2 9 6" xfId="25350" xr:uid="{5DBA1F41-C4D6-48F3-998D-6F8CE3B46D92}"/>
    <cellStyle name="SAPBEXHLevel1X 2 9 7" xfId="28881" xr:uid="{DDD88EE2-A8FA-4751-8DB6-96E6CE8B79DE}"/>
    <cellStyle name="SAPBEXHLevel1X 2 9 8" xfId="32159" xr:uid="{F5801CAE-7784-4AE1-BD87-BECBF52D06D2}"/>
    <cellStyle name="SAPBEXHLevel1X 20" xfId="8655" xr:uid="{02DA54F8-3927-4D0F-9572-AF85CDDEE499}"/>
    <cellStyle name="SAPBEXHLevel1X 21" xfId="20281" xr:uid="{89214FF7-C075-4BA3-BB12-BA90ABFABF0A}"/>
    <cellStyle name="SAPBEXHLevel1X 22" xfId="30732" xr:uid="{755C799C-C53A-4F6B-8CDE-B99D734E0382}"/>
    <cellStyle name="SAPBEXHLevel1X 3" xfId="1219" xr:uid="{6E76A564-6653-4922-9D2B-A8187A2322BF}"/>
    <cellStyle name="SAPBEXHLevel1X 3 10" xfId="6106" xr:uid="{A8C46B69-DF70-47DC-BD76-966B664E7832}"/>
    <cellStyle name="SAPBEXHLevel1X 3 10 2" xfId="11775" xr:uid="{418E03CB-E63E-4CA8-8A14-7F4A04CEEF0F}"/>
    <cellStyle name="SAPBEXHLevel1X 3 10 3" xfId="8772" xr:uid="{DD3C8741-CEE9-4C4E-80FC-17A35C060312}"/>
    <cellStyle name="SAPBEXHLevel1X 3 10 4" xfId="20370" xr:uid="{115E088D-F534-4602-8236-694ADC2E96EC}"/>
    <cellStyle name="SAPBEXHLevel1X 3 10 5" xfId="24056" xr:uid="{BB670D2F-B12D-4B0D-8A95-A8EF117B7FBE}"/>
    <cellStyle name="SAPBEXHLevel1X 3 10 6" xfId="27629" xr:uid="{EE252F20-AD35-4E0A-97B0-DDB79D6DD693}"/>
    <cellStyle name="SAPBEXHLevel1X 3 10 7" xfId="30817" xr:uid="{EA945514-CC7F-4F59-AB87-B26EFEB64461}"/>
    <cellStyle name="SAPBEXHLevel1X 3 10 8" xfId="33511" xr:uid="{132F7FF0-E129-4745-98BC-107A5516191B}"/>
    <cellStyle name="SAPBEXHLevel1X 3 11" xfId="6387" xr:uid="{77C796CD-0851-4064-AD7E-9094CDF6B0BE}"/>
    <cellStyle name="SAPBEXHLevel1X 3 11 2" xfId="13285" xr:uid="{128FBB58-8281-457A-8ECC-589E5EAC7CC3}"/>
    <cellStyle name="SAPBEXHLevel1X 3 11 3" xfId="15949" xr:uid="{D137ABF4-4209-4AB2-9A97-D596C59A8ABD}"/>
    <cellStyle name="SAPBEXHLevel1X 3 11 4" xfId="20632" xr:uid="{0F593A34-A4F4-442F-A1A4-3127594443F1}"/>
    <cellStyle name="SAPBEXHLevel1X 3 11 5" xfId="24312" xr:uid="{9249C55E-7A41-4464-903F-5C50C307B62E}"/>
    <cellStyle name="SAPBEXHLevel1X 3 11 6" xfId="27831" xr:uid="{F3A9C369-E041-4851-A09C-45B81E281AB0}"/>
    <cellStyle name="SAPBEXHLevel1X 3 11 7" xfId="31048" xr:uid="{2035430B-4FFF-4514-806A-D37866CF4EE7}"/>
    <cellStyle name="SAPBEXHLevel1X 3 11 8" xfId="33651" xr:uid="{728AC86A-4F51-4A65-B6F2-1A32EEF25F88}"/>
    <cellStyle name="SAPBEXHLevel1X 3 12" xfId="9591" xr:uid="{D63EAA41-E02C-4452-9D60-DF046B095C80}"/>
    <cellStyle name="SAPBEXHLevel1X 3 13" xfId="14965" xr:uid="{A3FAFB91-ACD7-4211-A1E4-63F177B52F0A}"/>
    <cellStyle name="SAPBEXHLevel1X 3 14" xfId="13820" xr:uid="{37C855EC-BD7F-44CE-A017-87671D4770ED}"/>
    <cellStyle name="SAPBEXHLevel1X 3 15" xfId="19758" xr:uid="{0925EB5C-BDE0-40CC-ACF8-A82026B9C42C}"/>
    <cellStyle name="SAPBEXHLevel1X 3 16" xfId="23520" xr:uid="{DDE676AD-7B11-4517-9CFC-E032853CC0EE}"/>
    <cellStyle name="SAPBEXHLevel1X 3 17" xfId="27133" xr:uid="{A61F9233-79B0-4E9B-B5EF-A461ABB537EA}"/>
    <cellStyle name="SAPBEXHLevel1X 3 18" xfId="30593" xr:uid="{32A3923F-0EE7-461B-AE4E-D6580286C3C1}"/>
    <cellStyle name="SAPBEXHLevel1X 3 2" xfId="1220" xr:uid="{E689ECE3-3E0B-4968-8944-A297F6B15249}"/>
    <cellStyle name="SAPBEXHLevel1X 3 2 10" xfId="6388" xr:uid="{C28CAB50-CA05-47AD-950B-745056CE40EC}"/>
    <cellStyle name="SAPBEXHLevel1X 3 2 10 2" xfId="13286" xr:uid="{8DF6A45B-7C89-4228-A2A4-4AC4F90B2DE0}"/>
    <cellStyle name="SAPBEXHLevel1X 3 2 10 3" xfId="15950" xr:uid="{C43AA48F-2417-488B-B04F-8A6DD54A8FE4}"/>
    <cellStyle name="SAPBEXHLevel1X 3 2 10 4" xfId="20633" xr:uid="{7EA5CBCF-50E8-43DA-BD06-6A1B5EC23489}"/>
    <cellStyle name="SAPBEXHLevel1X 3 2 10 5" xfId="24313" xr:uid="{2EC13D6D-D5B0-461C-9EA9-336DF3EE11AD}"/>
    <cellStyle name="SAPBEXHLevel1X 3 2 10 6" xfId="27832" xr:uid="{5F9692A3-9BB8-463A-8D07-9E6E2B736C62}"/>
    <cellStyle name="SAPBEXHLevel1X 3 2 10 7" xfId="31049" xr:uid="{0EEDAEA2-3E2F-46BF-B589-91B2E32312CB}"/>
    <cellStyle name="SAPBEXHLevel1X 3 2 10 8" xfId="33652" xr:uid="{8EF7B54C-39E1-46CD-BF66-A3E6231E5BCC}"/>
    <cellStyle name="SAPBEXHLevel1X 3 2 11" xfId="8362" xr:uid="{B1CD5423-D555-4822-982E-AB932C3BEEBB}"/>
    <cellStyle name="SAPBEXHLevel1X 3 2 12" xfId="13594" xr:uid="{58EBB846-FF7B-411E-A5D9-C2FE6ED14923}"/>
    <cellStyle name="SAPBEXHLevel1X 3 2 13" xfId="7600" xr:uid="{9160009B-9507-4DD8-AEF3-9C5CA0FD3406}"/>
    <cellStyle name="SAPBEXHLevel1X 3 2 14" xfId="19757" xr:uid="{32E8C913-01A6-421C-8342-4560DAD3DA57}"/>
    <cellStyle name="SAPBEXHLevel1X 3 2 15" xfId="23519" xr:uid="{7FEC6683-0556-47DE-9BD3-EF50B8ABE597}"/>
    <cellStyle name="SAPBEXHLevel1X 3 2 16" xfId="27132" xr:uid="{758AA987-B8CA-473C-9321-0308732668A8}"/>
    <cellStyle name="SAPBEXHLevel1X 3 2 17" xfId="30592" xr:uid="{C6274E50-DC07-40DA-AF89-AC9F7026362A}"/>
    <cellStyle name="SAPBEXHLevel1X 3 2 2" xfId="1704" xr:uid="{0827FABD-AB27-4539-B283-F9195BDA83D4}"/>
    <cellStyle name="SAPBEXHLevel1X 3 2 2 10" xfId="8797" xr:uid="{EF493574-F9D1-428F-AF06-5C9BE0BE54C9}"/>
    <cellStyle name="SAPBEXHLevel1X 3 2 2 11" xfId="20704" xr:uid="{A03C4246-2F8C-4A65-9346-4658AA5723D0}"/>
    <cellStyle name="SAPBEXHLevel1X 3 2 2 12" xfId="8770" xr:uid="{8C909B80-E9A1-47C9-8B0B-E2E34E479770}"/>
    <cellStyle name="SAPBEXHLevel1X 3 2 2 13" xfId="26913" xr:uid="{07AE4988-E51F-4DA7-9C7A-5A1147F2D561}"/>
    <cellStyle name="SAPBEXHLevel1X 3 2 2 14" xfId="30887" xr:uid="{B05551D6-9F86-454F-B4CE-062281D793F9}"/>
    <cellStyle name="SAPBEXHLevel1X 3 2 2 15" xfId="33853" xr:uid="{D585BAE6-40AD-4E23-BD80-D7F9B7749E99}"/>
    <cellStyle name="SAPBEXHLevel1X 3 2 2 2" xfId="2947" xr:uid="{8E27A8D3-114A-44C4-8685-41D2D5B5929B}"/>
    <cellStyle name="SAPBEXHLevel1X 3 2 2 2 2" xfId="9528" xr:uid="{1595846D-094F-4DFD-AD5E-EFF618CC153C}"/>
    <cellStyle name="SAPBEXHLevel1X 3 2 2 2 3" xfId="8017" xr:uid="{53E2F362-3478-4B43-ABCE-C910400CAA54}"/>
    <cellStyle name="SAPBEXHLevel1X 3 2 2 2 4" xfId="17295" xr:uid="{C781C092-761E-48E0-8847-86E858152043}"/>
    <cellStyle name="SAPBEXHLevel1X 3 2 2 2 5" xfId="21053" xr:uid="{BBAA1CBD-E5FA-42C4-B76E-9C1A1F1544E9}"/>
    <cellStyle name="SAPBEXHLevel1X 3 2 2 2 6" xfId="24714" xr:uid="{00E9F6F4-37E0-4FAE-88B1-A77103ED0C25}"/>
    <cellStyle name="SAPBEXHLevel1X 3 2 2 2 7" xfId="28243" xr:uid="{C264011E-8221-496A-9855-2546023D41A9}"/>
    <cellStyle name="SAPBEXHLevel1X 3 2 2 2 8" xfId="31529" xr:uid="{E17248F7-ED72-42A7-976A-23A90C51CADB}"/>
    <cellStyle name="SAPBEXHLevel1X 3 2 2 2 9" xfId="34866" xr:uid="{456EDA45-543C-4059-8715-A28202024148}"/>
    <cellStyle name="SAPBEXHLevel1X 3 2 2 3" xfId="3453" xr:uid="{7FEDCB17-2768-4006-8341-2EABFBF2257B}"/>
    <cellStyle name="SAPBEXHLevel1X 3 2 2 3 2" xfId="10589" xr:uid="{517E394B-977D-468D-9523-0F2EA5A2F656}"/>
    <cellStyle name="SAPBEXHLevel1X 3 2 2 3 3" xfId="8010" xr:uid="{AB7D23D7-DC72-4F0F-8717-C7F7847A9C52}"/>
    <cellStyle name="SAPBEXHLevel1X 3 2 2 3 4" xfId="17800" xr:uid="{F577E589-C990-45FD-9FC2-95BC6EF0643A}"/>
    <cellStyle name="SAPBEXHLevel1X 3 2 2 3 5" xfId="21556" xr:uid="{EB557A0D-9784-403D-9AC6-4FACE406531F}"/>
    <cellStyle name="SAPBEXHLevel1X 3 2 2 3 6" xfId="25218" xr:uid="{F332255A-2A8E-481E-A3B6-DDAAEE8AC57B}"/>
    <cellStyle name="SAPBEXHLevel1X 3 2 2 3 7" xfId="28749" xr:uid="{62419D7B-80AA-4FBC-A79E-A84BDF3854C9}"/>
    <cellStyle name="SAPBEXHLevel1X 3 2 2 3 8" xfId="32028" xr:uid="{4DD4B634-309E-4F8E-9683-F7BDB824987C}"/>
    <cellStyle name="SAPBEXHLevel1X 3 2 2 3 9" xfId="35100" xr:uid="{344EC433-24E3-44E5-B7FC-DA79F6AA357D}"/>
    <cellStyle name="SAPBEXHLevel1X 3 2 2 4" xfId="3159" xr:uid="{267EB407-A3B1-466B-B860-06AA15F88A02}"/>
    <cellStyle name="SAPBEXHLevel1X 3 2 2 4 2" xfId="10283" xr:uid="{61C72163-0538-4E3E-B452-6AA06BFEFC3A}"/>
    <cellStyle name="SAPBEXHLevel1X 3 2 2 4 3" xfId="13525" xr:uid="{07AAEB29-8041-449B-BDFE-CF5E08A51549}"/>
    <cellStyle name="SAPBEXHLevel1X 3 2 2 4 4" xfId="17506" xr:uid="{D90C66DF-E04A-4ECD-8DD4-608C78F07391}"/>
    <cellStyle name="SAPBEXHLevel1X 3 2 2 4 5" xfId="21262" xr:uid="{5FB93FE0-4A74-48FD-AD58-9B9C06CF347E}"/>
    <cellStyle name="SAPBEXHLevel1X 3 2 2 4 6" xfId="24924" xr:uid="{12445590-9D07-4EBA-8B69-64C9B1328A37}"/>
    <cellStyle name="SAPBEXHLevel1X 3 2 2 4 7" xfId="28455" xr:uid="{459429E2-C969-4117-AC7E-341E4E0DB452}"/>
    <cellStyle name="SAPBEXHLevel1X 3 2 2 4 8" xfId="31736" xr:uid="{089E1C40-D3C5-4B01-A69A-BF1C3D6D1330}"/>
    <cellStyle name="SAPBEXHLevel1X 3 2 2 4 9" xfId="34649" xr:uid="{85C19C7C-0F52-4115-B32F-B858CDA0F8CF}"/>
    <cellStyle name="SAPBEXHLevel1X 3 2 2 5" xfId="4279" xr:uid="{2368900F-1EDC-415F-AE78-DE0A1E20788D}"/>
    <cellStyle name="SAPBEXHLevel1X 3 2 2 5 2" xfId="7114" xr:uid="{A7C346B6-BD69-4DD4-A748-8F0C96D552BE}"/>
    <cellStyle name="SAPBEXHLevel1X 3 2 2 5 3" xfId="14171" xr:uid="{79CD603F-54CB-4F84-BEE4-CC155D3EB006}"/>
    <cellStyle name="SAPBEXHLevel1X 3 2 2 5 4" xfId="18626" xr:uid="{F90F762E-DD81-417A-A01C-D4952FFD9723}"/>
    <cellStyle name="SAPBEXHLevel1X 3 2 2 5 5" xfId="22378" xr:uid="{96754EEC-6B45-463D-BE43-F4AD4DC623B6}"/>
    <cellStyle name="SAPBEXHLevel1X 3 2 2 5 6" xfId="26044" xr:uid="{4269881B-43E8-4206-B35C-133AD4503830}"/>
    <cellStyle name="SAPBEXHLevel1X 3 2 2 5 7" xfId="29575" xr:uid="{B3B7D45E-AC3A-407E-AC65-E12B51343990}"/>
    <cellStyle name="SAPBEXHLevel1X 3 2 2 5 8" xfId="32838" xr:uid="{6FBF74A8-7D70-493D-A39D-8E80250C1341}"/>
    <cellStyle name="SAPBEXHLevel1X 3 2 2 5 9" xfId="34235" xr:uid="{C6E763CA-DDC9-412D-BEB7-D864DD20C1ED}"/>
    <cellStyle name="SAPBEXHLevel1X 3 2 2 6" xfId="4209" xr:uid="{A28D171A-A1D3-4451-BF39-0DC872A81381}"/>
    <cellStyle name="SAPBEXHLevel1X 3 2 2 6 2" xfId="7128" xr:uid="{C0ADAFE3-D3C4-40D9-BB07-2F3D86CBCE9A}"/>
    <cellStyle name="SAPBEXHLevel1X 3 2 2 6 3" xfId="13952" xr:uid="{A2C9AF12-AADE-4E7F-B5C4-4ADFEF7AD9D3}"/>
    <cellStyle name="SAPBEXHLevel1X 3 2 2 6 4" xfId="18556" xr:uid="{245487A7-49A8-4F7D-AB61-838683F56A37}"/>
    <cellStyle name="SAPBEXHLevel1X 3 2 2 6 5" xfId="22309" xr:uid="{54E09D14-CF83-43F0-B7E9-017D26ADC21F}"/>
    <cellStyle name="SAPBEXHLevel1X 3 2 2 6 6" xfId="25974" xr:uid="{98EFEFA4-1292-4F2B-93C9-5A112EF7CDCE}"/>
    <cellStyle name="SAPBEXHLevel1X 3 2 2 6 7" xfId="29505" xr:uid="{E40B090A-A982-4F8E-8233-39990A93DF5D}"/>
    <cellStyle name="SAPBEXHLevel1X 3 2 2 6 8" xfId="32770" xr:uid="{2F51E0A6-DFEA-48DE-AF6B-76A6756C7C3A}"/>
    <cellStyle name="SAPBEXHLevel1X 3 2 2 7" xfId="4907" xr:uid="{CEB3A900-4F09-4054-8E50-AA0BFDC8AD4B}"/>
    <cellStyle name="SAPBEXHLevel1X 3 2 2 7 2" xfId="12138" xr:uid="{A995F06E-9EBE-4EF2-AF40-0B0BF92DAD11}"/>
    <cellStyle name="SAPBEXHLevel1X 3 2 2 7 3" xfId="9883" xr:uid="{7B57D33B-BECB-41FB-9418-AFE46CF0971B}"/>
    <cellStyle name="SAPBEXHLevel1X 3 2 2 7 4" xfId="19254" xr:uid="{40BA8800-4388-407E-8327-4438ACDE0D03}"/>
    <cellStyle name="SAPBEXHLevel1X 3 2 2 7 5" xfId="23005" xr:uid="{9F029B3E-3069-44A9-B917-1023BD765003}"/>
    <cellStyle name="SAPBEXHLevel1X 3 2 2 7 6" xfId="26671" xr:uid="{87248022-84DC-4B36-97B7-69201E4C3ABC}"/>
    <cellStyle name="SAPBEXHLevel1X 3 2 2 7 7" xfId="30203" xr:uid="{D19EC40B-1760-4CCB-B82E-CE590A229004}"/>
    <cellStyle name="SAPBEXHLevel1X 3 2 2 7 8" xfId="33458" xr:uid="{B802D70B-7E31-4A62-ACE0-1BCAC477E5B2}"/>
    <cellStyle name="SAPBEXHLevel1X 3 2 2 8" xfId="12806" xr:uid="{DD2453E5-821D-48E6-B58D-99952AF4B6F2}"/>
    <cellStyle name="SAPBEXHLevel1X 3 2 2 9" xfId="10334" xr:uid="{DDEAA32E-7E09-4E8B-8A8F-C1EAF0A5C3C0}"/>
    <cellStyle name="SAPBEXHLevel1X 3 2 3" xfId="2494" xr:uid="{4E2B4A75-9448-4431-815D-E8F1614111B2}"/>
    <cellStyle name="SAPBEXHLevel1X 3 2 3 2" xfId="8960" xr:uid="{612F3783-19F4-45ED-BE25-F23A50D4AD05}"/>
    <cellStyle name="SAPBEXHLevel1X 3 2 3 3" xfId="7372" xr:uid="{F68B0B6F-7DD3-44CC-9F6D-22CBA59E368A}"/>
    <cellStyle name="SAPBEXHLevel1X 3 2 3 4" xfId="7983" xr:uid="{3C88956B-0D01-4804-9E44-4827BFFADA63}"/>
    <cellStyle name="SAPBEXHLevel1X 3 2 3 5" xfId="19365" xr:uid="{426E4E5D-2C4B-4121-A40E-EBC8BAACFF9E}"/>
    <cellStyle name="SAPBEXHLevel1X 3 2 3 6" xfId="23125" xr:uid="{78CD9788-96DA-44AA-8B15-76E334E8AC2B}"/>
    <cellStyle name="SAPBEXHLevel1X 3 2 3 7" xfId="26777" xr:uid="{B84BE286-92E4-4C09-B24E-D36EC2A63285}"/>
    <cellStyle name="SAPBEXHLevel1X 3 2 3 8" xfId="30232" xr:uid="{051249CA-DCCC-4046-A2B4-522532EEB16F}"/>
    <cellStyle name="SAPBEXHLevel1X 3 2 3 9" xfId="34486" xr:uid="{757EE043-A9DF-44BC-BCCF-A2D4F1B638F8}"/>
    <cellStyle name="SAPBEXHLevel1X 3 2 4" xfId="2108" xr:uid="{2690E787-8948-4A73-AFC0-E551DD3DC6B9}"/>
    <cellStyle name="SAPBEXHLevel1X 3 2 4 2" xfId="10432" xr:uid="{DC6DB5B6-07CF-4EB4-A6C3-5DA782D2A15A}"/>
    <cellStyle name="SAPBEXHLevel1X 3 2 4 3" xfId="7070" xr:uid="{48C456E9-03AE-4B70-8D6F-9878FE3B14B0}"/>
    <cellStyle name="SAPBEXHLevel1X 3 2 4 4" xfId="15407" xr:uid="{EA173FF9-075F-4541-B8B2-11D533175891}"/>
    <cellStyle name="SAPBEXHLevel1X 3 2 4 5" xfId="14675" xr:uid="{941C16EA-180A-4126-8145-86396AC0C80C}"/>
    <cellStyle name="SAPBEXHLevel1X 3 2 4 6" xfId="20035" xr:uid="{180B8517-0E68-4D92-9DB1-345180DEF62E}"/>
    <cellStyle name="SAPBEXHLevel1X 3 2 4 7" xfId="20260" xr:uid="{E805C536-2F6C-42BE-9B6C-6B6C971129E1}"/>
    <cellStyle name="SAPBEXHLevel1X 3 2 4 8" xfId="24022" xr:uid="{620111A0-333B-4042-A287-8888469A8A44}"/>
    <cellStyle name="SAPBEXHLevel1X 3 2 5" xfId="2036" xr:uid="{6885EA40-5BAB-49EA-83B7-ECA8D1CB37C0}"/>
    <cellStyle name="SAPBEXHLevel1X 3 2 5 2" xfId="8922" xr:uid="{26BFDD4B-20EE-41FA-ABC9-BDB786D287B5}"/>
    <cellStyle name="SAPBEXHLevel1X 3 2 5 3" xfId="8669" xr:uid="{955DFBB1-18C3-429D-BA8A-1630DB0157EB}"/>
    <cellStyle name="SAPBEXHLevel1X 3 2 5 4" xfId="15383" xr:uid="{BE0DB09D-1B63-41E8-8DD0-D8780992DA77}"/>
    <cellStyle name="SAPBEXHLevel1X 3 2 5 5" xfId="11042" xr:uid="{950B9A6B-EC22-4912-8438-DE686034A4BC}"/>
    <cellStyle name="SAPBEXHLevel1X 3 2 5 6" xfId="14376" xr:uid="{A3894FCA-B058-4514-8D90-CD82495FCD51}"/>
    <cellStyle name="SAPBEXHLevel1X 3 2 5 7" xfId="12011" xr:uid="{B7D9E717-3458-4278-B56F-0A15F3E6E734}"/>
    <cellStyle name="SAPBEXHLevel1X 3 2 5 8" xfId="23639" xr:uid="{14B29790-5012-4EAA-A6AB-57751EF065A8}"/>
    <cellStyle name="SAPBEXHLevel1X 3 2 6" xfId="3673" xr:uid="{5A2699C6-BE82-4334-81CC-0E7B4404D9DA}"/>
    <cellStyle name="SAPBEXHLevel1X 3 2 6 2" xfId="9140" xr:uid="{E83EB9ED-B0D4-40CD-83A7-EF26A959F2C7}"/>
    <cellStyle name="SAPBEXHLevel1X 3 2 6 3" xfId="14304" xr:uid="{4AA2B7E5-D094-4C19-97BA-4535C2427454}"/>
    <cellStyle name="SAPBEXHLevel1X 3 2 6 4" xfId="18020" xr:uid="{7D79E897-4D46-4E70-9371-DD3BE8B85B5C}"/>
    <cellStyle name="SAPBEXHLevel1X 3 2 6 5" xfId="21776" xr:uid="{4C7E1965-ADF2-4622-8467-D24495AD7203}"/>
    <cellStyle name="SAPBEXHLevel1X 3 2 6 6" xfId="25438" xr:uid="{9473C874-2F35-41FA-8D86-A641E819941B}"/>
    <cellStyle name="SAPBEXHLevel1X 3 2 6 7" xfId="28969" xr:uid="{DB302B98-EAB4-4D22-A343-CC7298AFD9EC}"/>
    <cellStyle name="SAPBEXHLevel1X 3 2 6 8" xfId="32246" xr:uid="{CABD04F1-B120-4126-B9E0-FDEB40980E5D}"/>
    <cellStyle name="SAPBEXHLevel1X 3 2 7" xfId="4001" xr:uid="{ACAF7875-5874-494D-B397-A9E348275EBB}"/>
    <cellStyle name="SAPBEXHLevel1X 3 2 7 2" xfId="9568" xr:uid="{60943C61-638F-4CF5-97C0-4F26F54EEA45}"/>
    <cellStyle name="SAPBEXHLevel1X 3 2 7 3" xfId="14450" xr:uid="{B1838917-0A1A-4F5D-80D0-79C1E837FD73}"/>
    <cellStyle name="SAPBEXHLevel1X 3 2 7 4" xfId="18348" xr:uid="{E8344328-02E7-4D79-8199-32FDEE8964F6}"/>
    <cellStyle name="SAPBEXHLevel1X 3 2 7 5" xfId="22101" xr:uid="{E5E7A430-8095-48CF-9BBE-85096636B20C}"/>
    <cellStyle name="SAPBEXHLevel1X 3 2 7 6" xfId="25766" xr:uid="{A07699A2-F7F5-411A-94B5-DCF05F91DAD1}"/>
    <cellStyle name="SAPBEXHLevel1X 3 2 7 7" xfId="29297" xr:uid="{2B45688A-909C-4B0F-972F-D7ACC07BA89D}"/>
    <cellStyle name="SAPBEXHLevel1X 3 2 7 8" xfId="32565" xr:uid="{818D39C5-5A65-4602-9E91-5A7819371CC6}"/>
    <cellStyle name="SAPBEXHLevel1X 3 2 8" xfId="4696" xr:uid="{9A8E3F3B-D145-44E3-9A54-066025A2B895}"/>
    <cellStyle name="SAPBEXHLevel1X 3 2 8 2" xfId="12348" xr:uid="{023E44EA-1D30-4CD9-987C-D7D839660379}"/>
    <cellStyle name="SAPBEXHLevel1X 3 2 8 3" xfId="13236" xr:uid="{9E99A702-D89A-4A8F-A9C3-E0A9268EA850}"/>
    <cellStyle name="SAPBEXHLevel1X 3 2 8 4" xfId="19043" xr:uid="{A4C098D6-AFD2-4ACB-BC6E-E19D19040113}"/>
    <cellStyle name="SAPBEXHLevel1X 3 2 8 5" xfId="22795" xr:uid="{E2CDBF58-0231-4EDD-B422-1E84746A555E}"/>
    <cellStyle name="SAPBEXHLevel1X 3 2 8 6" xfId="26460" xr:uid="{4900FA75-33A8-49BE-A2D5-F2A71DC0668B}"/>
    <cellStyle name="SAPBEXHLevel1X 3 2 8 7" xfId="29992" xr:uid="{168FC4C5-C554-48AF-9C04-8B9D2A9175DF}"/>
    <cellStyle name="SAPBEXHLevel1X 3 2 8 8" xfId="33251" xr:uid="{36D0654F-7B24-46A0-8EEB-7CE6373DFD69}"/>
    <cellStyle name="SAPBEXHLevel1X 3 2 9" xfId="6107" xr:uid="{DAF90198-E61B-49A6-AABF-AF67FEE6740B}"/>
    <cellStyle name="SAPBEXHLevel1X 3 2 9 2" xfId="11774" xr:uid="{5E9FF72B-8159-48CA-BB0E-7DDB5A411F86}"/>
    <cellStyle name="SAPBEXHLevel1X 3 2 9 3" xfId="13840" xr:uid="{FF2B4B0A-8ABC-4F4F-BCF0-8A9EC0D4C3C0}"/>
    <cellStyle name="SAPBEXHLevel1X 3 2 9 4" xfId="20371" xr:uid="{436E1879-8267-46D4-9E86-E3F4CF8180BA}"/>
    <cellStyle name="SAPBEXHLevel1X 3 2 9 5" xfId="24057" xr:uid="{81512865-4C14-4D8B-A955-E49733E40BCD}"/>
    <cellStyle name="SAPBEXHLevel1X 3 2 9 6" xfId="27630" xr:uid="{9AB91662-E71A-440E-A3D0-1EC4AF44909E}"/>
    <cellStyle name="SAPBEXHLevel1X 3 2 9 7" xfId="30818" xr:uid="{300C8676-4735-4D6F-BBA3-AB7B8D262055}"/>
    <cellStyle name="SAPBEXHLevel1X 3 2 9 8" xfId="33512" xr:uid="{3D00F54E-1105-4002-8038-7E5B3220C867}"/>
    <cellStyle name="SAPBEXHLevel1X 3 3" xfId="1703" xr:uid="{7BF41D77-06F6-46A2-9E72-8864C62DEE8A}"/>
    <cellStyle name="SAPBEXHLevel1X 3 3 10" xfId="7986" xr:uid="{5D1A151A-05F0-4451-8CB3-E6EECAB36311}"/>
    <cellStyle name="SAPBEXHLevel1X 3 3 11" xfId="13811" xr:uid="{B20793DF-CF6E-4606-A1F6-AE5ECD933EF5}"/>
    <cellStyle name="SAPBEXHLevel1X 3 3 12" xfId="16402" xr:uid="{56FB97F0-0830-481A-B825-B2A71A998492}"/>
    <cellStyle name="SAPBEXHLevel1X 3 3 13" xfId="10479" xr:uid="{3EF21668-4BAD-49FA-B007-0F745E0A0845}"/>
    <cellStyle name="SAPBEXHLevel1X 3 3 14" xfId="24180" xr:uid="{67E6D984-103A-4DEA-8979-51D62A6D5773}"/>
    <cellStyle name="SAPBEXHLevel1X 3 3 15" xfId="27881" xr:uid="{3A16E129-768A-4815-BCF7-A7D41598BF07}"/>
    <cellStyle name="SAPBEXHLevel1X 3 3 16" xfId="30478" xr:uid="{F7B8CED3-142C-44B9-981D-D5ED947F8786}"/>
    <cellStyle name="SAPBEXHLevel1X 3 3 2" xfId="2946" xr:uid="{00AFAF95-B1FF-4917-A963-08E0E128AE1B}"/>
    <cellStyle name="SAPBEXHLevel1X 3 3 2 2" xfId="10031" xr:uid="{BB731A87-4488-46F7-9710-4E5C222376FD}"/>
    <cellStyle name="SAPBEXHLevel1X 3 3 2 2 2" xfId="34867" xr:uid="{3D4334BE-F3C3-4384-9078-A2D995BCBDE8}"/>
    <cellStyle name="SAPBEXHLevel1X 3 3 2 3" xfId="14388" xr:uid="{44EB6AE7-47EF-454C-AFFF-DAE52D6E6365}"/>
    <cellStyle name="SAPBEXHLevel1X 3 3 2 3 2" xfId="35101" xr:uid="{E90C9548-A91A-4A9F-85B5-4CC3034A026E}"/>
    <cellStyle name="SAPBEXHLevel1X 3 3 2 4" xfId="17294" xr:uid="{669976CB-6D7D-42C0-B0E7-E56F8A405585}"/>
    <cellStyle name="SAPBEXHLevel1X 3 3 2 4 2" xfId="34902" xr:uid="{4BE25855-B575-463A-9921-D009FEC2A309}"/>
    <cellStyle name="SAPBEXHLevel1X 3 3 2 5" xfId="21052" xr:uid="{CF2C474C-DA0D-457D-AE82-46B11FC5D604}"/>
    <cellStyle name="SAPBEXHLevel1X 3 3 2 5 2" xfId="34236" xr:uid="{8BE16DA6-95D8-4889-AE1B-492D4733CEA2}"/>
    <cellStyle name="SAPBEXHLevel1X 3 3 2 6" xfId="24713" xr:uid="{FCF6DC18-2370-4E7B-871E-9066D791BD96}"/>
    <cellStyle name="SAPBEXHLevel1X 3 3 2 7" xfId="28242" xr:uid="{65F2B59B-772C-4858-BE84-5DA54524EA74}"/>
    <cellStyle name="SAPBEXHLevel1X 3 3 2 8" xfId="31528" xr:uid="{E25ED390-B448-452F-AD94-46F9D3508662}"/>
    <cellStyle name="SAPBEXHLevel1X 3 3 2 9" xfId="33854" xr:uid="{FC9E9E54-8B04-4B30-865A-7706F1D40F41}"/>
    <cellStyle name="SAPBEXHLevel1X 3 3 3" xfId="3452" xr:uid="{E7AFD51C-06D0-4255-9E94-B06A1FACF8FA}"/>
    <cellStyle name="SAPBEXHLevel1X 3 3 3 2" xfId="9043" xr:uid="{FC03F88B-262C-4FCA-B4D5-813406CDB899}"/>
    <cellStyle name="SAPBEXHLevel1X 3 3 3 3" xfId="7134" xr:uid="{0B701982-B90C-400C-BD76-77CC1701E43A}"/>
    <cellStyle name="SAPBEXHLevel1X 3 3 3 4" xfId="17799" xr:uid="{06ED000E-2970-4C72-A86E-EC7B3829017A}"/>
    <cellStyle name="SAPBEXHLevel1X 3 3 3 5" xfId="21555" xr:uid="{2D893798-C1B0-4483-923C-AB38633152D1}"/>
    <cellStyle name="SAPBEXHLevel1X 3 3 3 6" xfId="25217" xr:uid="{224E765B-33D4-460D-BBB4-E4B7D1CF90D1}"/>
    <cellStyle name="SAPBEXHLevel1X 3 3 3 7" xfId="28748" xr:uid="{90C9B596-00AB-4E20-9ACA-72A734E9C6BD}"/>
    <cellStyle name="SAPBEXHLevel1X 3 3 3 8" xfId="32027" xr:uid="{C8E59DD9-8157-4CA5-8A41-1927B5DA741B}"/>
    <cellStyle name="SAPBEXHLevel1X 3 3 3 9" xfId="34487" xr:uid="{ECB7B05A-295E-4304-8DCF-EEAF68242DEC}"/>
    <cellStyle name="SAPBEXHLevel1X 3 3 4" xfId="1945" xr:uid="{A47675B8-6C45-48A7-B880-B2A87F81CE02}"/>
    <cellStyle name="SAPBEXHLevel1X 3 3 4 2" xfId="10894" xr:uid="{25FF7E65-977B-482B-AD1E-B35305673DF6}"/>
    <cellStyle name="SAPBEXHLevel1X 3 3 4 3" xfId="13206" xr:uid="{499FBD69-42D6-4EF7-AD3C-695985DBEC15}"/>
    <cellStyle name="SAPBEXHLevel1X 3 3 4 4" xfId="16507" xr:uid="{75D971E5-0980-4444-A177-8C951F760F40}"/>
    <cellStyle name="SAPBEXHLevel1X 3 3 4 5" xfId="8986" xr:uid="{238458B8-91EB-43C5-95CF-C208AED4F434}"/>
    <cellStyle name="SAPBEXHLevel1X 3 3 4 6" xfId="19966" xr:uid="{4E0E0AD9-8440-4FF9-AAFE-097024458C97}"/>
    <cellStyle name="SAPBEXHLevel1X 3 3 4 7" xfId="26894" xr:uid="{9E7B0260-F531-41F6-86E4-AC745E9A072A}"/>
    <cellStyle name="SAPBEXHLevel1X 3 3 4 8" xfId="27315" xr:uid="{461D56B8-D3B7-481C-A4B5-AF2E20FCFA37}"/>
    <cellStyle name="SAPBEXHLevel1X 3 3 5" xfId="4138" xr:uid="{5D052BC2-7E79-4D90-A777-C5FBBA8485B0}"/>
    <cellStyle name="SAPBEXHLevel1X 3 3 5 2" xfId="7084" xr:uid="{CAB14D39-7968-47F8-A097-A675F2E103E5}"/>
    <cellStyle name="SAPBEXHLevel1X 3 3 5 3" xfId="13997" xr:uid="{3D4FF9A1-34AA-4C7A-AD82-C39A5080AA86}"/>
    <cellStyle name="SAPBEXHLevel1X 3 3 5 4" xfId="18485" xr:uid="{A5FE5782-C218-4899-A73D-CADA95D163E1}"/>
    <cellStyle name="SAPBEXHLevel1X 3 3 5 5" xfId="22238" xr:uid="{3DC13D50-151D-4E6C-99F8-AC878586717F}"/>
    <cellStyle name="SAPBEXHLevel1X 3 3 5 6" xfId="25903" xr:uid="{45D9DD3F-A4DC-43AE-844F-D5B7A67CAE60}"/>
    <cellStyle name="SAPBEXHLevel1X 3 3 5 7" xfId="29434" xr:uid="{4813513F-2139-4157-B6A0-26E78C1FD631}"/>
    <cellStyle name="SAPBEXHLevel1X 3 3 5 8" xfId="32700" xr:uid="{200B583B-AFE0-435E-8DCE-982129F7B498}"/>
    <cellStyle name="SAPBEXHLevel1X 3 3 6" xfId="2581" xr:uid="{783A6D29-D8C7-42A6-93E3-2E804D2851DA}"/>
    <cellStyle name="SAPBEXHLevel1X 3 3 6 2" xfId="9660" xr:uid="{CDAE0E50-6234-4DE8-AD5B-11AC13C27566}"/>
    <cellStyle name="SAPBEXHLevel1X 3 3 6 3" xfId="8493" xr:uid="{B3A6F25D-2622-44C0-88A1-8052313B16BB}"/>
    <cellStyle name="SAPBEXHLevel1X 3 3 6 4" xfId="13759" xr:uid="{38EA4B90-4AB3-402D-940C-2E26431670D4}"/>
    <cellStyle name="SAPBEXHLevel1X 3 3 6 5" xfId="19294" xr:uid="{E1285A5F-901D-4779-8710-20CEE5F2A0EE}"/>
    <cellStyle name="SAPBEXHLevel1X 3 3 6 6" xfId="7581" xr:uid="{3A8AC682-FCBB-4254-B9CD-17D74388447F}"/>
    <cellStyle name="SAPBEXHLevel1X 3 3 6 7" xfId="26704" xr:uid="{55670BD1-00EF-4953-B868-0CD4F11294A5}"/>
    <cellStyle name="SAPBEXHLevel1X 3 3 6 8" xfId="31167" xr:uid="{BC58C917-41C7-482A-87D0-1AB62D1E949C}"/>
    <cellStyle name="SAPBEXHLevel1X 3 3 7" xfId="4527" xr:uid="{C54806AC-A17F-4524-A298-F7C9391B175C}"/>
    <cellStyle name="SAPBEXHLevel1X 3 3 7 2" xfId="12503" xr:uid="{D11FF24C-A53C-4468-901C-B313660497B6}"/>
    <cellStyle name="SAPBEXHLevel1X 3 3 7 3" xfId="8275" xr:uid="{7616AD0E-CE03-4EFD-BDE2-F9C7E46C09D6}"/>
    <cellStyle name="SAPBEXHLevel1X 3 3 7 4" xfId="18874" xr:uid="{C4E339A5-941F-4C42-9282-AA3163686ABF}"/>
    <cellStyle name="SAPBEXHLevel1X 3 3 7 5" xfId="22626" xr:uid="{133ECB4A-C9AF-488C-9A2D-CA74E3A75527}"/>
    <cellStyle name="SAPBEXHLevel1X 3 3 7 6" xfId="26291" xr:uid="{E9F1D0C3-4830-4459-9A16-37D2E3AF885B}"/>
    <cellStyle name="SAPBEXHLevel1X 3 3 7 7" xfId="29823" xr:uid="{5249E9C3-6A79-4ADA-ACD3-2E08E31DE9D6}"/>
    <cellStyle name="SAPBEXHLevel1X 3 3 7 8" xfId="33085" xr:uid="{BB7EE96E-4BEF-44FD-BFC7-BC244EE4562A}"/>
    <cellStyle name="SAPBEXHLevel1X 3 3 8" xfId="6108" xr:uid="{4AD1277C-D5B8-4C49-8741-97B488357CB5}"/>
    <cellStyle name="SAPBEXHLevel1X 3 3 8 2" xfId="11773" xr:uid="{B06667EA-31ED-468C-A8B9-633807CFEB28}"/>
    <cellStyle name="SAPBEXHLevel1X 3 3 8 3" xfId="11438" xr:uid="{F727C3B7-25F6-4683-AAE1-97AE247EEB50}"/>
    <cellStyle name="SAPBEXHLevel1X 3 3 8 4" xfId="20372" xr:uid="{6F2438CB-F843-4581-86AD-B878AF2C0C60}"/>
    <cellStyle name="SAPBEXHLevel1X 3 3 8 5" xfId="24058" xr:uid="{7BCC5C1B-D1D7-468F-887A-661A3227CE2F}"/>
    <cellStyle name="SAPBEXHLevel1X 3 3 8 6" xfId="27631" xr:uid="{69908C6D-DD18-448D-AE17-0C4CCF52E771}"/>
    <cellStyle name="SAPBEXHLevel1X 3 3 8 7" xfId="30819" xr:uid="{4047A3AD-2013-41F0-8F51-408CC62E1D32}"/>
    <cellStyle name="SAPBEXHLevel1X 3 3 8 8" xfId="33513" xr:uid="{5ADBA465-98DE-4700-91E5-F07DD210161F}"/>
    <cellStyle name="SAPBEXHLevel1X 3 3 9" xfId="6389" xr:uid="{9AA5D8C0-E72D-4E2E-BEA9-FAE2ED23D362}"/>
    <cellStyle name="SAPBEXHLevel1X 3 3 9 2" xfId="13287" xr:uid="{55B1400A-7787-4C29-BED1-911BA6533350}"/>
    <cellStyle name="SAPBEXHLevel1X 3 3 9 3" xfId="15951" xr:uid="{B8D7CDF0-B52D-4B23-BC86-7CA2C3A320C5}"/>
    <cellStyle name="SAPBEXHLevel1X 3 3 9 4" xfId="20634" xr:uid="{52A37AF4-0109-4349-9C6E-45C7B25D7B1A}"/>
    <cellStyle name="SAPBEXHLevel1X 3 3 9 5" xfId="24314" xr:uid="{B790C177-274C-4F7B-AF69-35C4E86C6314}"/>
    <cellStyle name="SAPBEXHLevel1X 3 3 9 6" xfId="27833" xr:uid="{CD8DEBBE-D905-4403-8736-DC6A3C466AB7}"/>
    <cellStyle name="SAPBEXHLevel1X 3 3 9 7" xfId="31050" xr:uid="{E1B48A4E-A31D-47A8-9CC1-7B3B214A966D}"/>
    <cellStyle name="SAPBEXHLevel1X 3 3 9 8" xfId="33653" xr:uid="{9049612C-B289-4011-9DE2-02841EC84491}"/>
    <cellStyle name="SAPBEXHLevel1X 3 4" xfId="2493" xr:uid="{FDA09729-B16F-46F5-B1BD-601D43F5ED96}"/>
    <cellStyle name="SAPBEXHLevel1X 3 4 10" xfId="30233" xr:uid="{714D13BD-D4F4-49EF-8E5B-4BBE679BC7A3}"/>
    <cellStyle name="SAPBEXHLevel1X 3 4 2" xfId="6109" xr:uid="{2C673902-7389-4EBC-A4EE-16D72B57983B}"/>
    <cellStyle name="SAPBEXHLevel1X 3 4 2 2" xfId="11772" xr:uid="{0599CC36-8C72-487E-91A1-2AFD66094D95}"/>
    <cellStyle name="SAPBEXHLevel1X 3 4 2 2 2" xfId="34868" xr:uid="{BAE526DB-4114-4198-8F55-20651DDC6F1C}"/>
    <cellStyle name="SAPBEXHLevel1X 3 4 2 3" xfId="15496" xr:uid="{C235AEAB-FC7C-44E5-9A22-C78FDE1D959D}"/>
    <cellStyle name="SAPBEXHLevel1X 3 4 2 3 2" xfId="35102" xr:uid="{4A9A56FA-427B-4A72-A484-307D8EEBAF73}"/>
    <cellStyle name="SAPBEXHLevel1X 3 4 2 4" xfId="20373" xr:uid="{6AD6F78D-483D-4579-B019-E246D0C36250}"/>
    <cellStyle name="SAPBEXHLevel1X 3 4 2 4 2" xfId="34650" xr:uid="{490BBC03-6B62-4D13-9513-63FD100B211B}"/>
    <cellStyle name="SAPBEXHLevel1X 3 4 2 5" xfId="24059" xr:uid="{6D3DAFFE-F504-45DA-A707-1518C2C6E5A9}"/>
    <cellStyle name="SAPBEXHLevel1X 3 4 2 5 2" xfId="34237" xr:uid="{C2626176-E3EA-4C48-AD9E-45B8EDE8AB42}"/>
    <cellStyle name="SAPBEXHLevel1X 3 4 2 6" xfId="27632" xr:uid="{318132EE-AF4C-4AD7-A1B8-EB955FD7085E}"/>
    <cellStyle name="SAPBEXHLevel1X 3 4 2 7" xfId="30820" xr:uid="{3889FEEA-F111-40E3-9365-A8B18E1369AF}"/>
    <cellStyle name="SAPBEXHLevel1X 3 4 2 8" xfId="33514" xr:uid="{3EC21FF7-7447-42FE-BB5D-5A344F6923A2}"/>
    <cellStyle name="SAPBEXHLevel1X 3 4 3" xfId="6390" xr:uid="{0F904796-D805-49B9-BCBE-549A43BEA130}"/>
    <cellStyle name="SAPBEXHLevel1X 3 4 3 2" xfId="13288" xr:uid="{987AB487-5807-4749-9ED4-4021993020FD}"/>
    <cellStyle name="SAPBEXHLevel1X 3 4 3 3" xfId="15952" xr:uid="{379634CA-CB2A-41FC-950B-E0A452CD12C4}"/>
    <cellStyle name="SAPBEXHLevel1X 3 4 3 4" xfId="20635" xr:uid="{30ABEBB3-469D-4FF8-B2EE-5D8208A305A9}"/>
    <cellStyle name="SAPBEXHLevel1X 3 4 3 5" xfId="24315" xr:uid="{0FFC4DC6-C833-4CB5-B9BF-A84108F45497}"/>
    <cellStyle name="SAPBEXHLevel1X 3 4 3 6" xfId="27834" xr:uid="{A6893F3A-6557-4FEF-8F43-723EE5A095EB}"/>
    <cellStyle name="SAPBEXHLevel1X 3 4 3 7" xfId="31051" xr:uid="{C572F23F-E9E9-4ADD-B1CA-8B5D0BF2CB54}"/>
    <cellStyle name="SAPBEXHLevel1X 3 4 3 8" xfId="33654" xr:uid="{08AF9759-3FD5-4DC2-BEB7-41D4A81EEB43}"/>
    <cellStyle name="SAPBEXHLevel1X 3 4 4" xfId="10000" xr:uid="{8C3575C1-7BC3-4B6C-AE63-77571E73A29A}"/>
    <cellStyle name="SAPBEXHLevel1X 3 4 5" xfId="8083" xr:uid="{A5145DA9-421A-4491-9468-12313B372491}"/>
    <cellStyle name="SAPBEXHLevel1X 3 4 6" xfId="14625" xr:uid="{DE3D9B5E-B542-4128-B1A8-09C2C14FC9B3}"/>
    <cellStyle name="SAPBEXHLevel1X 3 4 7" xfId="19366" xr:uid="{9D9B7200-A758-4AA9-809D-E86B1C88D06F}"/>
    <cellStyle name="SAPBEXHLevel1X 3 4 8" xfId="23126" xr:uid="{FD93F6CE-9355-4ABC-8806-37531E16F04C}"/>
    <cellStyle name="SAPBEXHLevel1X 3 4 9" xfId="26778" xr:uid="{D0BB21BD-555E-4040-8FCD-D39935A42D5D}"/>
    <cellStyle name="SAPBEXHLevel1X 3 5" xfId="2596" xr:uid="{DF084AE6-E234-453D-A729-E6F1438A8D70}"/>
    <cellStyle name="SAPBEXHLevel1X 3 5 10" xfId="31182" xr:uid="{F96B6747-20DB-455D-92BF-916BA0F87A04}"/>
    <cellStyle name="SAPBEXHLevel1X 3 5 2" xfId="6110" xr:uid="{4E083011-0DEB-442B-90C8-654F70DE0670}"/>
    <cellStyle name="SAPBEXHLevel1X 3 5 2 2" xfId="11771" xr:uid="{3C84EF31-85C4-4795-A337-D51A8B662BEA}"/>
    <cellStyle name="SAPBEXHLevel1X 3 5 2 2 2" xfId="34869" xr:uid="{87A02865-3A55-4BB4-B259-B102FB6C0FB8}"/>
    <cellStyle name="SAPBEXHLevel1X 3 5 2 3" xfId="14706" xr:uid="{A1CA2A7F-05CA-4306-A29F-CAC046721ADE}"/>
    <cellStyle name="SAPBEXHLevel1X 3 5 2 3 2" xfId="35103" xr:uid="{806370C4-B92C-4F77-9625-04880EF53E61}"/>
    <cellStyle name="SAPBEXHLevel1X 3 5 2 4" xfId="20374" xr:uid="{E78600F3-F98C-4A1E-A1C5-3A11188DDA22}"/>
    <cellStyle name="SAPBEXHLevel1X 3 5 2 4 2" xfId="34903" xr:uid="{C25A9C0C-8A7A-49A3-9C64-55BD7DDC91A4}"/>
    <cellStyle name="SAPBEXHLevel1X 3 5 2 5" xfId="24060" xr:uid="{188343DA-03DA-4B09-8DC4-69D09B28180E}"/>
    <cellStyle name="SAPBEXHLevel1X 3 5 2 5 2" xfId="34238" xr:uid="{915D22E1-6F1A-47BE-A7B2-949609CA4E96}"/>
    <cellStyle name="SAPBEXHLevel1X 3 5 2 6" xfId="27633" xr:uid="{7229DF91-82D8-4254-8F59-F65A338005F2}"/>
    <cellStyle name="SAPBEXHLevel1X 3 5 2 7" xfId="30821" xr:uid="{0F23B93F-E3F8-4DCF-BF65-753BBD181CE7}"/>
    <cellStyle name="SAPBEXHLevel1X 3 5 2 8" xfId="33515" xr:uid="{A53E7190-630E-4CDD-B091-4D9392D00DF4}"/>
    <cellStyle name="SAPBEXHLevel1X 3 5 3" xfId="6391" xr:uid="{FFA4EE62-A7E1-4E09-974E-52A18E6D625D}"/>
    <cellStyle name="SAPBEXHLevel1X 3 5 3 2" xfId="13289" xr:uid="{62478361-171C-4DBD-834E-C69E170AB623}"/>
    <cellStyle name="SAPBEXHLevel1X 3 5 3 3" xfId="15953" xr:uid="{5B92C0D9-412B-44B8-86B9-29F153A97397}"/>
    <cellStyle name="SAPBEXHLevel1X 3 5 3 4" xfId="20636" xr:uid="{09E13607-F548-457F-890E-CB48B622A39A}"/>
    <cellStyle name="SAPBEXHLevel1X 3 5 3 5" xfId="24316" xr:uid="{E2F4065B-CE55-459B-9692-449ED46560DF}"/>
    <cellStyle name="SAPBEXHLevel1X 3 5 3 6" xfId="27835" xr:uid="{88CD7AB9-5D30-4FFD-9CE3-28317D6BE01C}"/>
    <cellStyle name="SAPBEXHLevel1X 3 5 3 7" xfId="31052" xr:uid="{DE4664D1-38DB-4F9C-A662-BA89301E5975}"/>
    <cellStyle name="SAPBEXHLevel1X 3 5 3 8" xfId="33655" xr:uid="{90EE19C3-D528-47A9-A6F3-5460BDB2C410}"/>
    <cellStyle name="SAPBEXHLevel1X 3 5 4" xfId="10852" xr:uid="{48D610CB-3FC4-449B-8518-DB6A6BA9AEEA}"/>
    <cellStyle name="SAPBEXHLevel1X 3 5 5" xfId="8097" xr:uid="{2F321E72-DBC0-4D5A-B5E8-1272C47FE4D7}"/>
    <cellStyle name="SAPBEXHLevel1X 3 5 6" xfId="16882" xr:uid="{DF0AA5C4-BFC8-46D0-8C20-459BFF062BB8}"/>
    <cellStyle name="SAPBEXHLevel1X 3 5 7" xfId="18694" xr:uid="{5E1D059C-146A-40EB-8F17-CC50E5E8826A}"/>
    <cellStyle name="SAPBEXHLevel1X 3 5 8" xfId="23048" xr:uid="{0B106DD2-1F23-43FB-8060-6E9EE35353F0}"/>
    <cellStyle name="SAPBEXHLevel1X 3 5 9" xfId="15256" xr:uid="{ACCDBA47-6102-4C6B-9C09-0573C6ADB96C}"/>
    <cellStyle name="SAPBEXHLevel1X 3 6" xfId="3245" xr:uid="{5D6F1227-9889-4C30-AE92-CAC918ADDEE0}"/>
    <cellStyle name="SAPBEXHLevel1X 3 6 10" xfId="31821" xr:uid="{96F9A5C4-A5E9-4793-8A6E-4F1EBA9DC8EE}"/>
    <cellStyle name="SAPBEXHLevel1X 3 6 2" xfId="6111" xr:uid="{8F4420BD-C9DD-4966-8C63-71077665525F}"/>
    <cellStyle name="SAPBEXHLevel1X 3 6 2 2" xfId="11770" xr:uid="{F66869F8-82F7-4B3E-A896-E150CF9B3912}"/>
    <cellStyle name="SAPBEXHLevel1X 3 6 2 2 2" xfId="34870" xr:uid="{2631C619-881A-4BAA-BE4E-EBC0C0E2278B}"/>
    <cellStyle name="SAPBEXHLevel1X 3 6 2 3" xfId="14546" xr:uid="{F9783D89-BD68-4EF3-A6EB-62177883D9E7}"/>
    <cellStyle name="SAPBEXHLevel1X 3 6 2 3 2" xfId="35104" xr:uid="{57BA2CA3-CED8-48D9-A33D-9D744F7F39CD}"/>
    <cellStyle name="SAPBEXHLevel1X 3 6 2 4" xfId="20375" xr:uid="{51A0F8C3-8AB6-4BE3-9A95-630358C36D30}"/>
    <cellStyle name="SAPBEXHLevel1X 3 6 2 4 2" xfId="34651" xr:uid="{0C66A11F-9846-4588-8D0F-86D025990F55}"/>
    <cellStyle name="SAPBEXHLevel1X 3 6 2 5" xfId="24061" xr:uid="{B846B050-517D-4EE6-9CFA-ECAD7326B5FF}"/>
    <cellStyle name="SAPBEXHLevel1X 3 6 2 5 2" xfId="34239" xr:uid="{67A270F9-35D1-4F44-B2AD-D0CC73C24BE0}"/>
    <cellStyle name="SAPBEXHLevel1X 3 6 2 6" xfId="27634" xr:uid="{9B28052F-2819-4D89-96A9-EBA0855E01B2}"/>
    <cellStyle name="SAPBEXHLevel1X 3 6 2 7" xfId="30822" xr:uid="{5E61B535-12EE-4C45-A483-8B131D271B06}"/>
    <cellStyle name="SAPBEXHLevel1X 3 6 2 8" xfId="33516" xr:uid="{E8E6B95E-4C9E-4633-A73F-E1DB942B0E0D}"/>
    <cellStyle name="SAPBEXHLevel1X 3 6 3" xfId="6392" xr:uid="{4D13146C-E2D1-4633-8BED-E7C5A08A6D38}"/>
    <cellStyle name="SAPBEXHLevel1X 3 6 3 2" xfId="13290" xr:uid="{85AF512A-9432-4EBD-9E71-B94E2EC7D0D2}"/>
    <cellStyle name="SAPBEXHLevel1X 3 6 3 3" xfId="15954" xr:uid="{7086C87D-2F7C-45F6-85A8-C74A4EA23784}"/>
    <cellStyle name="SAPBEXHLevel1X 3 6 3 4" xfId="20637" xr:uid="{0C452475-E890-4481-A33C-DB58818F37BF}"/>
    <cellStyle name="SAPBEXHLevel1X 3 6 3 5" xfId="24317" xr:uid="{044B32CC-E957-4140-895F-DB705157FC14}"/>
    <cellStyle name="SAPBEXHLevel1X 3 6 3 6" xfId="27836" xr:uid="{1E48D56A-65B3-4F5A-A067-36389776B78B}"/>
    <cellStyle name="SAPBEXHLevel1X 3 6 3 7" xfId="31053" xr:uid="{36D68C46-21CA-41DF-9997-FB4BDDAF3C21}"/>
    <cellStyle name="SAPBEXHLevel1X 3 6 3 8" xfId="33656" xr:uid="{94AF7783-3BF1-4403-A50C-235E3BFA7A0F}"/>
    <cellStyle name="SAPBEXHLevel1X 3 6 4" xfId="11130" xr:uid="{B753ED76-9758-4AA1-96E2-D441C3D5BF6D}"/>
    <cellStyle name="SAPBEXHLevel1X 3 6 5" xfId="16469" xr:uid="{DA09C03B-2413-4357-89B6-463131E8BD1A}"/>
    <cellStyle name="SAPBEXHLevel1X 3 6 6" xfId="17592" xr:uid="{1863275E-BF72-4983-8166-786EFF817439}"/>
    <cellStyle name="SAPBEXHLevel1X 3 6 7" xfId="21348" xr:uid="{BDC5DFF4-220C-4D0D-95D1-3BE0ACC32DE6}"/>
    <cellStyle name="SAPBEXHLevel1X 3 6 8" xfId="25010" xr:uid="{C515E1B2-D0E1-4B2A-83AF-63F41E336B45}"/>
    <cellStyle name="SAPBEXHLevel1X 3 6 9" xfId="28541" xr:uid="{13C9917A-B0AF-41AA-9EE1-00052E4C621E}"/>
    <cellStyle name="SAPBEXHLevel1X 3 7" xfId="2258" xr:uid="{CA6B29F7-6DB8-44D7-902A-8712EDD6DAAF}"/>
    <cellStyle name="SAPBEXHLevel1X 3 7 10" xfId="8255" xr:uid="{0A6967A0-8160-407B-B1E4-B52196A2B712}"/>
    <cellStyle name="SAPBEXHLevel1X 3 7 2" xfId="6112" xr:uid="{90F1D6AF-2B08-4B27-8CFC-EBAE84C4058B}"/>
    <cellStyle name="SAPBEXHLevel1X 3 7 2 2" xfId="11769" xr:uid="{D5318FB3-13FE-4448-9952-F24ADBC229B6}"/>
    <cellStyle name="SAPBEXHLevel1X 3 7 2 2 2" xfId="34871" xr:uid="{A6CD16AE-2C46-4101-9119-C31F85895E38}"/>
    <cellStyle name="SAPBEXHLevel1X 3 7 2 3" xfId="13765" xr:uid="{BAFFC554-6504-44A5-9343-A1A5CEE04B96}"/>
    <cellStyle name="SAPBEXHLevel1X 3 7 2 3 2" xfId="35105" xr:uid="{944EF2B0-805E-4200-8352-462D6F57D312}"/>
    <cellStyle name="SAPBEXHLevel1X 3 7 2 4" xfId="20376" xr:uid="{D6CC2A53-E445-424C-B445-3B98D07CB7FC}"/>
    <cellStyle name="SAPBEXHLevel1X 3 7 2 4 2" xfId="34904" xr:uid="{3C0BCF14-EB29-4A66-818D-85C0B30C6346}"/>
    <cellStyle name="SAPBEXHLevel1X 3 7 2 5" xfId="24062" xr:uid="{F6BCABB8-F966-4C8E-B6CD-15739B92C63A}"/>
    <cellStyle name="SAPBEXHLevel1X 3 7 2 5 2" xfId="34240" xr:uid="{B3F34B4C-86B2-44EE-AD62-3D35B96344B6}"/>
    <cellStyle name="SAPBEXHLevel1X 3 7 2 6" xfId="27635" xr:uid="{59B6602B-1B5C-4BAF-B00E-58C98D09E6BB}"/>
    <cellStyle name="SAPBEXHLevel1X 3 7 2 7" xfId="30823" xr:uid="{D5F374B8-BB5A-4F37-BC2E-BAAA1DDD672E}"/>
    <cellStyle name="SAPBEXHLevel1X 3 7 2 8" xfId="33517" xr:uid="{FA271A9A-2A43-45B1-AE88-7866268C16FA}"/>
    <cellStyle name="SAPBEXHLevel1X 3 7 3" xfId="6393" xr:uid="{7C68C146-6ADF-49F0-8D85-A16B556B4DA8}"/>
    <cellStyle name="SAPBEXHLevel1X 3 7 3 2" xfId="13291" xr:uid="{A84D414A-A5C8-40AA-BB99-CE1C521455F1}"/>
    <cellStyle name="SAPBEXHLevel1X 3 7 3 3" xfId="15955" xr:uid="{226FD953-35EC-4C0D-A857-8A52A509A565}"/>
    <cellStyle name="SAPBEXHLevel1X 3 7 3 4" xfId="20638" xr:uid="{238DA217-E5FB-4F94-A4F5-C67E4B4D9CD2}"/>
    <cellStyle name="SAPBEXHLevel1X 3 7 3 5" xfId="24318" xr:uid="{98FC217E-4225-4AB4-AE9D-024CD7EBD51F}"/>
    <cellStyle name="SAPBEXHLevel1X 3 7 3 6" xfId="27837" xr:uid="{610708E1-6AAB-4F4F-919D-5F44BBF695F5}"/>
    <cellStyle name="SAPBEXHLevel1X 3 7 3 7" xfId="31054" xr:uid="{6C30E8D8-BC4E-45D6-BE56-0AC1F5401E7D}"/>
    <cellStyle name="SAPBEXHLevel1X 3 7 3 8" xfId="33657" xr:uid="{35A2412B-895D-471B-B1A8-036AC03D4299}"/>
    <cellStyle name="SAPBEXHLevel1X 3 7 4" xfId="8768" xr:uid="{4933A9DE-3159-4640-9BF2-25A8FC767CE0}"/>
    <cellStyle name="SAPBEXHLevel1X 3 7 5" xfId="13662" xr:uid="{A4E8B431-0ED7-46EE-B168-C23DA9A140CA}"/>
    <cellStyle name="SAPBEXHLevel1X 3 7 6" xfId="16652" xr:uid="{89FE6F0E-546D-4B9D-9367-12962B8066C6}"/>
    <cellStyle name="SAPBEXHLevel1X 3 7 7" xfId="9263" xr:uid="{943CAA24-F397-48BC-9CF6-D5014891C6F7}"/>
    <cellStyle name="SAPBEXHLevel1X 3 7 8" xfId="13610" xr:uid="{61D6BD0B-C6E8-40A3-B643-95CA9B4E7F4E}"/>
    <cellStyle name="SAPBEXHLevel1X 3 7 9" xfId="20257" xr:uid="{23D8CAE4-63EC-40AB-AF8D-43B140211C17}"/>
    <cellStyle name="SAPBEXHLevel1X 3 8" xfId="3856" xr:uid="{7AC8DF6B-7210-49FB-A8D6-57E32EA6BFF6}"/>
    <cellStyle name="SAPBEXHLevel1X 3 8 10" xfId="32423" xr:uid="{0843793A-BD32-42CB-9BC8-AD018B392950}"/>
    <cellStyle name="SAPBEXHLevel1X 3 8 2" xfId="6113" xr:uid="{AE2CA4FD-B441-4926-BB83-502F9FF318B7}"/>
    <cellStyle name="SAPBEXHLevel1X 3 8 2 2" xfId="11768" xr:uid="{5F44AE65-1F4A-4A4B-996E-26759D97AC38}"/>
    <cellStyle name="SAPBEXHLevel1X 3 8 2 2 2" xfId="34872" xr:uid="{AD8EDCB5-A829-4507-B5CE-7A19DFE9838A}"/>
    <cellStyle name="SAPBEXHLevel1X 3 8 2 3" xfId="11306" xr:uid="{CD6721A9-8F3C-411B-BD09-7397AD99550A}"/>
    <cellStyle name="SAPBEXHLevel1X 3 8 2 3 2" xfId="35106" xr:uid="{59969230-36EA-4964-8313-BB004461958D}"/>
    <cellStyle name="SAPBEXHLevel1X 3 8 2 4" xfId="20377" xr:uid="{7B35D440-D16F-4DFA-A493-D0195EFF2ADD}"/>
    <cellStyle name="SAPBEXHLevel1X 3 8 2 4 2" xfId="34652" xr:uid="{47D992CB-E470-4DE1-8B83-851EA3ABFA0D}"/>
    <cellStyle name="SAPBEXHLevel1X 3 8 2 5" xfId="24063" xr:uid="{79FFCA2B-899D-4DE1-BA70-982EB94B3BDC}"/>
    <cellStyle name="SAPBEXHLevel1X 3 8 2 5 2" xfId="34241" xr:uid="{F42217D0-63C5-4901-87FB-18503E4E3602}"/>
    <cellStyle name="SAPBEXHLevel1X 3 8 2 6" xfId="27636" xr:uid="{B58B04C0-06DC-48CF-A8FD-87F7F8100B0A}"/>
    <cellStyle name="SAPBEXHLevel1X 3 8 2 7" xfId="30824" xr:uid="{E7E51FE5-3268-450F-B72A-0285216E3DC9}"/>
    <cellStyle name="SAPBEXHLevel1X 3 8 2 8" xfId="33518" xr:uid="{6D826F37-6F10-4A8C-88D3-D181CFFA2341}"/>
    <cellStyle name="SAPBEXHLevel1X 3 8 3" xfId="6394" xr:uid="{553BB5AF-A379-4155-9032-98D7DCB3E29F}"/>
    <cellStyle name="SAPBEXHLevel1X 3 8 3 2" xfId="13292" xr:uid="{42620EDA-BF03-46A4-9C72-2F1697CFE34E}"/>
    <cellStyle name="SAPBEXHLevel1X 3 8 3 3" xfId="15956" xr:uid="{543E87E8-C7D6-4CD4-9585-CEF6509C8B0D}"/>
    <cellStyle name="SAPBEXHLevel1X 3 8 3 4" xfId="20639" xr:uid="{F86C5A43-B8EC-4A45-8CDF-9316FDC20F2A}"/>
    <cellStyle name="SAPBEXHLevel1X 3 8 3 5" xfId="24319" xr:uid="{801C8BB8-E063-45A6-B591-0218D1828385}"/>
    <cellStyle name="SAPBEXHLevel1X 3 8 3 6" xfId="27838" xr:uid="{DE129163-5551-4300-8182-D9D9C4FB7872}"/>
    <cellStyle name="SAPBEXHLevel1X 3 8 3 7" xfId="31055" xr:uid="{4A17AC50-786B-42C8-B4BE-B41435A098D7}"/>
    <cellStyle name="SAPBEXHLevel1X 3 8 3 8" xfId="33658" xr:uid="{87AF56D2-2F5B-479D-BB91-E5AD56A14997}"/>
    <cellStyle name="SAPBEXHLevel1X 3 8 4" xfId="12721" xr:uid="{5E39FB26-7ABD-4DCE-9C5A-1CFBB4750DD5}"/>
    <cellStyle name="SAPBEXHLevel1X 3 8 5" xfId="8092" xr:uid="{8C05D636-926A-4442-93EE-B009A0547F06}"/>
    <cellStyle name="SAPBEXHLevel1X 3 8 6" xfId="18203" xr:uid="{3EE27A56-B12D-488C-8339-33DE54A1BC5D}"/>
    <cellStyle name="SAPBEXHLevel1X 3 8 7" xfId="21956" xr:uid="{48FD50E6-E977-4907-855A-19DCF5C4B2D2}"/>
    <cellStyle name="SAPBEXHLevel1X 3 8 8" xfId="25621" xr:uid="{96C54315-3B93-44E6-93DB-84F4A7269293}"/>
    <cellStyle name="SAPBEXHLevel1X 3 8 9" xfId="29152" xr:uid="{0A00E927-BB59-42BE-A013-7595A3F5528D}"/>
    <cellStyle name="SAPBEXHLevel1X 3 9" xfId="4783" xr:uid="{B7ADA477-224F-48A6-9ADA-1B83E9AD2D57}"/>
    <cellStyle name="SAPBEXHLevel1X 3 9 2" xfId="12262" xr:uid="{20A43FFD-26DE-464F-9383-EA6D9BE0C43E}"/>
    <cellStyle name="SAPBEXHLevel1X 3 9 2 2" xfId="34865" xr:uid="{3E755FA7-A6E5-4767-AE22-E1A837A698AC}"/>
    <cellStyle name="SAPBEXHLevel1X 3 9 3" xfId="16801" xr:uid="{3D481A8D-AB14-467D-B484-C0D531BB80B6}"/>
    <cellStyle name="SAPBEXHLevel1X 3 9 3 2" xfId="35099" xr:uid="{388287E2-A61D-4CC3-9B69-ABCB673D70F5}"/>
    <cellStyle name="SAPBEXHLevel1X 3 9 4" xfId="19130" xr:uid="{7450530C-BB56-478F-BB6E-10C95B6C2B92}"/>
    <cellStyle name="SAPBEXHLevel1X 3 9 4 2" xfId="34901" xr:uid="{7E5EF939-DDD3-4616-AE65-1DF275C21D3C}"/>
    <cellStyle name="SAPBEXHLevel1X 3 9 5" xfId="22881" xr:uid="{75E34722-F8DA-4C7C-8768-D097319AED59}"/>
    <cellStyle name="SAPBEXHLevel1X 3 9 5 2" xfId="34234" xr:uid="{7B990CAD-5AA2-4E0C-9350-2A69AE80F5CF}"/>
    <cellStyle name="SAPBEXHLevel1X 3 9 6" xfId="26547" xr:uid="{4C109DAC-471E-4EDE-AF34-A45A80FC101E}"/>
    <cellStyle name="SAPBEXHLevel1X 3 9 7" xfId="30079" xr:uid="{997285D7-6707-4CDC-8686-8BA41C8214A3}"/>
    <cellStyle name="SAPBEXHLevel1X 3 9 8" xfId="33336" xr:uid="{0AC3A08A-8EFF-4494-A68A-680118CE8132}"/>
    <cellStyle name="SAPBEXHLevel1X 3 9 9" xfId="33852" xr:uid="{3C8DE040-44B3-4432-803A-9D2EE7A2031C}"/>
    <cellStyle name="SAPBEXHLevel1X 4" xfId="1396" xr:uid="{3FAAA02F-A7F0-4FD7-A483-121EE4180CE0}"/>
    <cellStyle name="SAPBEXHLevel1X 4 2" xfId="34863" xr:uid="{E7A3AC09-3737-40D7-877C-33691DAABDFE}"/>
    <cellStyle name="SAPBEXHLevel1X 4 3" xfId="35097" xr:uid="{3C3365C8-CC95-4B3E-A5A2-8FBE4A13DF3F}"/>
    <cellStyle name="SAPBEXHLevel1X 4 4" xfId="34900" xr:uid="{F67DA2D0-CD48-454B-A858-102E7807356B}"/>
    <cellStyle name="SAPBEXHLevel1X 4 5" xfId="34232" xr:uid="{E3EA53AC-2C64-4262-A211-22657DD5232F}"/>
    <cellStyle name="SAPBEXHLevel1X 4 6" xfId="33850" xr:uid="{3802C754-8A91-44B3-8E69-A3A80CE9F47F}"/>
    <cellStyle name="SAPBEXHLevel1X 5" xfId="1449" xr:uid="{1186D8C3-B83D-4B08-BE7E-72D69B96C1DC}"/>
    <cellStyle name="SAPBEXHLevel1X 5 2" xfId="34484" xr:uid="{7F7AB881-4E81-47D5-896F-8DE040199208}"/>
    <cellStyle name="SAPBEXHLevel1X 6" xfId="623" xr:uid="{278FD377-5E28-471A-95B2-34E7CB6F3060}"/>
    <cellStyle name="SAPBEXHLevel1X 6 10" xfId="7588" xr:uid="{D07652F6-FE63-4808-816D-0E19923806B9}"/>
    <cellStyle name="SAPBEXHLevel1X 6 11" xfId="16902" xr:uid="{BC7F4290-77B8-46D1-B6D5-B4F38A110E7F}"/>
    <cellStyle name="SAPBEXHLevel1X 6 12" xfId="20210" xr:uid="{C52FC725-D725-4FD5-AAE7-50A1BD98DB8E}"/>
    <cellStyle name="SAPBEXHLevel1X 6 13" xfId="23951" xr:uid="{72CC3556-7319-460A-BC9B-61BC13A590FE}"/>
    <cellStyle name="SAPBEXHLevel1X 6 14" xfId="27518" xr:uid="{790D5D4C-B822-45B2-8F31-86C2AEEA5009}"/>
    <cellStyle name="SAPBEXHLevel1X 6 15" xfId="30716" xr:uid="{F0CC1749-DA58-4165-9556-F78FE93FED8F}"/>
    <cellStyle name="SAPBEXHLevel1X 6 2" xfId="1572" xr:uid="{F4C01E53-C7A6-45AB-951B-C652742F88D3}"/>
    <cellStyle name="SAPBEXHLevel1X 6 2 10" xfId="14670" xr:uid="{635F7596-8077-471E-B738-84BEFA688EB6}"/>
    <cellStyle name="SAPBEXHLevel1X 6 2 11" xfId="12854" xr:uid="{69B019CA-EB60-4FE1-BE4C-D94AFF5E34BD}"/>
    <cellStyle name="SAPBEXHLevel1X 6 2 12" xfId="23370" xr:uid="{DFA1DF97-CA06-4B54-A5B0-6A9E1A19D73B}"/>
    <cellStyle name="SAPBEXHLevel1X 6 2 13" xfId="23660" xr:uid="{693F1589-E876-48AD-89B9-958DDB9404E3}"/>
    <cellStyle name="SAPBEXHLevel1X 6 2 14" xfId="30531" xr:uid="{3036CE7C-E45D-43CC-A6A5-70DA3E1753A7}"/>
    <cellStyle name="SAPBEXHLevel1X 6 2 2" xfId="2815" xr:uid="{7E4C55DF-D15A-495F-B57B-FBD4DC097822}"/>
    <cellStyle name="SAPBEXHLevel1X 6 2 2 2" xfId="7918" xr:uid="{9EF9B8C0-0B20-4CDA-AB67-40615C252FD9}"/>
    <cellStyle name="SAPBEXHLevel1X 6 2 2 3" xfId="11578" xr:uid="{41ECE585-A17D-4FA7-BB1D-B39A69BC03BD}"/>
    <cellStyle name="SAPBEXHLevel1X 6 2 2 4" xfId="17163" xr:uid="{3A8F4AFA-FD25-4663-A815-DBD684D35D9F}"/>
    <cellStyle name="SAPBEXHLevel1X 6 2 2 5" xfId="20921" xr:uid="{51801B62-7EA6-4716-9D26-516932BD6729}"/>
    <cellStyle name="SAPBEXHLevel1X 6 2 2 6" xfId="24582" xr:uid="{10A660E0-6F95-4EA1-8AC9-0BFA16320D7D}"/>
    <cellStyle name="SAPBEXHLevel1X 6 2 2 7" xfId="28111" xr:uid="{460EEEB6-9F6F-4759-8D9D-5C4F6C3BFE70}"/>
    <cellStyle name="SAPBEXHLevel1X 6 2 2 8" xfId="31397" xr:uid="{14AE9375-0C7A-44DE-8D9F-81077DE596FB}"/>
    <cellStyle name="SAPBEXHLevel1X 6 2 3" xfId="3321" xr:uid="{B256D381-E166-453B-8819-18DC6B619B39}"/>
    <cellStyle name="SAPBEXHLevel1X 6 2 3 2" xfId="7889" xr:uid="{65E6B6AB-638C-4626-8EBD-F8ED9EB13090}"/>
    <cellStyle name="SAPBEXHLevel1X 6 2 3 3" xfId="13470" xr:uid="{C6A964C7-C448-4102-8054-24991B4A9BC5}"/>
    <cellStyle name="SAPBEXHLevel1X 6 2 3 4" xfId="17668" xr:uid="{D17C9BA5-553B-4CE6-B754-FF65F773F493}"/>
    <cellStyle name="SAPBEXHLevel1X 6 2 3 5" xfId="21424" xr:uid="{656E44C9-C9B5-45AB-BD71-5069A8EC26E5}"/>
    <cellStyle name="SAPBEXHLevel1X 6 2 3 6" xfId="25086" xr:uid="{899DE01E-E131-46D3-BB80-6E9405EB905B}"/>
    <cellStyle name="SAPBEXHLevel1X 6 2 3 7" xfId="28617" xr:uid="{548327E6-DC14-4893-BD9D-530F61548AB8}"/>
    <cellStyle name="SAPBEXHLevel1X 6 2 3 8" xfId="31896" xr:uid="{6180013C-653E-44D2-8E5B-AA925BB0CEED}"/>
    <cellStyle name="SAPBEXHLevel1X 6 2 4" xfId="3680" xr:uid="{B525E5D6-4857-4AFE-9E4E-DB5FF0D143BD}"/>
    <cellStyle name="SAPBEXHLevel1X 6 2 4 2" xfId="8384" xr:uid="{3A04B352-2157-4177-A58C-6DC5ACDCCD68}"/>
    <cellStyle name="SAPBEXHLevel1X 6 2 4 3" xfId="14198" xr:uid="{DEDAFAD3-31D1-437E-8289-6375E16E50FB}"/>
    <cellStyle name="SAPBEXHLevel1X 6 2 4 4" xfId="18027" xr:uid="{C92AE201-F14C-4026-9058-C057A4FC15E4}"/>
    <cellStyle name="SAPBEXHLevel1X 6 2 4 5" xfId="21783" xr:uid="{FAC83A9F-4056-4355-83D3-980AE8A954FE}"/>
    <cellStyle name="SAPBEXHLevel1X 6 2 4 6" xfId="25445" xr:uid="{B5FE6603-F1F2-4D3C-8072-CAF44FCD65D2}"/>
    <cellStyle name="SAPBEXHLevel1X 6 2 4 7" xfId="28976" xr:uid="{ED8A4FBA-B562-4407-8BFA-26C3F137714A}"/>
    <cellStyle name="SAPBEXHLevel1X 6 2 4 8" xfId="32253" xr:uid="{EAA90FBF-2669-4CEC-A2BF-A8E50166E190}"/>
    <cellStyle name="SAPBEXHLevel1X 6 2 5" xfId="3583" xr:uid="{B8A8E265-4DC9-44A8-AA2A-5338CF7B6CC0}"/>
    <cellStyle name="SAPBEXHLevel1X 6 2 5 2" xfId="11276" xr:uid="{C48BD0C4-22E3-46D3-9D73-AA696CC94208}"/>
    <cellStyle name="SAPBEXHLevel1X 6 2 5 3" xfId="16377" xr:uid="{A25C603E-16E0-4712-B79E-8B2EFB7E2E54}"/>
    <cellStyle name="SAPBEXHLevel1X 6 2 5 4" xfId="17930" xr:uid="{E2555A74-CACC-4984-8579-BA3DB56D9F63}"/>
    <cellStyle name="SAPBEXHLevel1X 6 2 5 5" xfId="21686" xr:uid="{8D5C584D-31D5-4E9D-9319-B81067E062C3}"/>
    <cellStyle name="SAPBEXHLevel1X 6 2 5 6" xfId="25348" xr:uid="{D85F35D4-CEEE-4920-9094-E7198FE42D40}"/>
    <cellStyle name="SAPBEXHLevel1X 6 2 5 7" xfId="28879" xr:uid="{56E6D232-A0E8-4E87-BCEC-14E1CAE99F4C}"/>
    <cellStyle name="SAPBEXHLevel1X 6 2 5 8" xfId="32157" xr:uid="{ECC08A28-8286-47B5-9D4D-ACA80ECE90B5}"/>
    <cellStyle name="SAPBEXHLevel1X 6 2 6" xfId="4203" xr:uid="{0BB7AB84-FA42-4720-BA8C-0B43C2C427FF}"/>
    <cellStyle name="SAPBEXHLevel1X 6 2 6 2" xfId="7125" xr:uid="{3DCFBE90-4C61-4058-81C0-0B9223DA0849}"/>
    <cellStyle name="SAPBEXHLevel1X 6 2 6 3" xfId="15167" xr:uid="{2509840B-7890-46BB-8B71-2497B063371F}"/>
    <cellStyle name="SAPBEXHLevel1X 6 2 6 4" xfId="18550" xr:uid="{145F69CD-5040-4CAD-AE1A-2DD6006F8083}"/>
    <cellStyle name="SAPBEXHLevel1X 6 2 6 5" xfId="22303" xr:uid="{DAB55FC7-AA84-4502-AB52-6FB4150B623F}"/>
    <cellStyle name="SAPBEXHLevel1X 6 2 6 6" xfId="25968" xr:uid="{EB1D714B-A2BF-45D3-8D3B-8CD21F101993}"/>
    <cellStyle name="SAPBEXHLevel1X 6 2 6 7" xfId="29499" xr:uid="{102E68B5-8634-44E7-8EE0-4C692FE01F1F}"/>
    <cellStyle name="SAPBEXHLevel1X 6 2 6 8" xfId="32764" xr:uid="{1FFD0B9C-F127-4EDA-B582-85C6C7119784}"/>
    <cellStyle name="SAPBEXHLevel1X 6 2 7" xfId="4789" xr:uid="{2B8ABCB0-5250-48AA-8BCE-7855B287E1CB}"/>
    <cellStyle name="SAPBEXHLevel1X 6 2 7 2" xfId="12256" xr:uid="{1817F844-1A8A-441C-8853-C6B8A94AE24E}"/>
    <cellStyle name="SAPBEXHLevel1X 6 2 7 3" xfId="16804" xr:uid="{63A55B95-2252-4C5E-98D5-D945BBD29A52}"/>
    <cellStyle name="SAPBEXHLevel1X 6 2 7 4" xfId="19136" xr:uid="{F4D31ED1-A84E-4B55-9D84-A5DFFF786548}"/>
    <cellStyle name="SAPBEXHLevel1X 6 2 7 5" xfId="22887" xr:uid="{B9437BA5-EFEB-4BB0-9CB1-2C316968C070}"/>
    <cellStyle name="SAPBEXHLevel1X 6 2 7 6" xfId="26553" xr:uid="{F2E16771-BC20-41E7-846D-D6B925F7FE96}"/>
    <cellStyle name="SAPBEXHLevel1X 6 2 7 7" xfId="30085" xr:uid="{0A9EC4BD-5070-4F81-AF43-4B7D13914E56}"/>
    <cellStyle name="SAPBEXHLevel1X 6 2 7 8" xfId="33342" xr:uid="{4D4C906B-B744-4E5A-B930-554E722CF9E7}"/>
    <cellStyle name="SAPBEXHLevel1X 6 2 8" xfId="8791" xr:uid="{7001C3A9-3B91-4A8F-AE38-24F07C5FD218}"/>
    <cellStyle name="SAPBEXHLevel1X 6 2 9" xfId="15483" xr:uid="{5C286080-3EDA-4092-B258-5239F6EF4548}"/>
    <cellStyle name="SAPBEXHLevel1X 6 3" xfId="1961" xr:uid="{88B2CF76-1717-4634-99B1-183514208D23}"/>
    <cellStyle name="SAPBEXHLevel1X 6 3 2" xfId="9960" xr:uid="{9253949F-FD25-442D-8AC3-D64981D27242}"/>
    <cellStyle name="SAPBEXHLevel1X 6 3 3" xfId="12064" xr:uid="{73AA84E7-22FF-4A17-8E4B-20CFD948F17C}"/>
    <cellStyle name="SAPBEXHLevel1X 6 3 4" xfId="16187" xr:uid="{68800131-678E-4492-A5E3-976ED37ADC98}"/>
    <cellStyle name="SAPBEXHLevel1X 6 3 5" xfId="14311" xr:uid="{3CDBC669-95A1-4453-A17E-4A92D30FEB89}"/>
    <cellStyle name="SAPBEXHLevel1X 6 3 6" xfId="11174" xr:uid="{3E68662B-3BB5-4ACC-8496-5ED341F74005}"/>
    <cellStyle name="SAPBEXHLevel1X 6 3 7" xfId="23724" xr:uid="{51195EE0-899F-4840-BE6E-8806E4A5DFBE}"/>
    <cellStyle name="SAPBEXHLevel1X 6 3 8" xfId="27324" xr:uid="{1EC46072-A061-4145-88C8-4919BEE266E8}"/>
    <cellStyle name="SAPBEXHLevel1X 6 4" xfId="3036" xr:uid="{6221015B-332C-4D43-AA07-FF2E24CE8751}"/>
    <cellStyle name="SAPBEXHLevel1X 6 4 2" xfId="9499" xr:uid="{2F2A120C-9457-4798-9DDC-C9FC47072E4A}"/>
    <cellStyle name="SAPBEXHLevel1X 6 4 3" xfId="14191" xr:uid="{FB4D6D24-8621-4354-96D8-1FA2529E2825}"/>
    <cellStyle name="SAPBEXHLevel1X 6 4 4" xfId="17384" xr:uid="{D889A48F-CB06-493E-AE52-B87579962C68}"/>
    <cellStyle name="SAPBEXHLevel1X 6 4 5" xfId="21142" xr:uid="{A8795689-3C64-4D18-BBAA-973EAEBE83CC}"/>
    <cellStyle name="SAPBEXHLevel1X 6 4 6" xfId="24803" xr:uid="{B6CA91BD-D082-45DF-BFAD-A9A012E956F9}"/>
    <cellStyle name="SAPBEXHLevel1X 6 4 7" xfId="28332" xr:uid="{FD220995-D888-4D0F-A24B-9347C2968547}"/>
    <cellStyle name="SAPBEXHLevel1X 6 4 8" xfId="31618" xr:uid="{A8CAD67F-CC84-4E7E-908A-8F01943AC04C}"/>
    <cellStyle name="SAPBEXHLevel1X 6 5" xfId="2277" xr:uid="{6C1502F9-4345-4C95-98E0-A81D679EB1A2}"/>
    <cellStyle name="SAPBEXHLevel1X 6 5 2" xfId="10374" xr:uid="{7B9508D9-849E-459B-A369-C4142848026A}"/>
    <cellStyle name="SAPBEXHLevel1X 6 5 3" xfId="14310" xr:uid="{B52907DC-A617-414E-A26D-970AF43B8F56}"/>
    <cellStyle name="SAPBEXHLevel1X 6 5 4" xfId="15170" xr:uid="{686DAEE7-534D-400C-88F6-FB43B245528C}"/>
    <cellStyle name="SAPBEXHLevel1X 6 5 5" xfId="14264" xr:uid="{BCDD2EDD-ABAD-43B8-ACD4-B5F4B80E7392}"/>
    <cellStyle name="SAPBEXHLevel1X 6 5 6" xfId="20099" xr:uid="{C467A154-BE96-42AE-A188-7ABD4B184372}"/>
    <cellStyle name="SAPBEXHLevel1X 6 5 7" xfId="14460" xr:uid="{AB9F7D90-7925-485E-BC91-A853839D25EC}"/>
    <cellStyle name="SAPBEXHLevel1X 6 5 8" xfId="27391" xr:uid="{9223D8DD-158C-4B1F-927A-0010D8896485}"/>
    <cellStyle name="SAPBEXHLevel1X 6 6" xfId="1980" xr:uid="{222B218D-B8F9-4628-87FA-1BAEE3591B93}"/>
    <cellStyle name="SAPBEXHLevel1X 6 6 2" xfId="12789" xr:uid="{BED3707A-93AD-4D9D-BD19-53575C17371F}"/>
    <cellStyle name="SAPBEXHLevel1X 6 6 3" xfId="8323" xr:uid="{08C77DF4-554A-4111-8AE5-621C28556859}"/>
    <cellStyle name="SAPBEXHLevel1X 6 6 4" xfId="15522" xr:uid="{60F20D12-835F-4EC8-9F49-4A2A8C82FF31}"/>
    <cellStyle name="SAPBEXHLevel1X 6 6 5" xfId="10054" xr:uid="{A4A706DC-C45C-4CE9-A981-968E9BC705A7}"/>
    <cellStyle name="SAPBEXHLevel1X 6 6 6" xfId="19977" xr:uid="{EDF79FAB-3419-4515-B69A-1434927B0C01}"/>
    <cellStyle name="SAPBEXHLevel1X 6 6 7" xfId="13523" xr:uid="{FB759C3C-200C-40BC-ACB1-57234D84C702}"/>
    <cellStyle name="SAPBEXHLevel1X 6 6 8" xfId="27326" xr:uid="{DAA3F8F8-7781-49D7-B2E8-50A381C577DB}"/>
    <cellStyle name="SAPBEXHLevel1X 6 7" xfId="4480" xr:uid="{A29BC1C3-DA7A-48F4-95B8-49B82F636B95}"/>
    <cellStyle name="SAPBEXHLevel1X 6 7 2" xfId="12544" xr:uid="{B5455962-8A11-4FCE-B2F2-0FED143CDDC3}"/>
    <cellStyle name="SAPBEXHLevel1X 6 7 3" xfId="8322" xr:uid="{81803BB5-E44A-4B0E-BFC2-9A0E897ED168}"/>
    <cellStyle name="SAPBEXHLevel1X 6 7 4" xfId="18827" xr:uid="{F31803AD-F4A6-47BF-93B0-E1BEEF7757D3}"/>
    <cellStyle name="SAPBEXHLevel1X 6 7 5" xfId="22579" xr:uid="{CC1F3FCA-B2CC-4974-8EEE-B5648C89F761}"/>
    <cellStyle name="SAPBEXHLevel1X 6 7 6" xfId="26244" xr:uid="{DAE81A1E-13AA-4DE7-896F-B2025F5DFACD}"/>
    <cellStyle name="SAPBEXHLevel1X 6 7 7" xfId="29776" xr:uid="{F1ABACB4-44C5-4097-A39A-F98D726D9746}"/>
    <cellStyle name="SAPBEXHLevel1X 6 7 8" xfId="33038" xr:uid="{E8815589-4BCA-4755-B0D5-2C205770F9ED}"/>
    <cellStyle name="SAPBEXHLevel1X 6 8" xfId="4646" xr:uid="{A39FB5C3-1E0C-46F3-9342-F288871A114D}"/>
    <cellStyle name="SAPBEXHLevel1X 6 8 2" xfId="12394" xr:uid="{F85B1719-6BEB-450C-BBCD-4839C6F09F1A}"/>
    <cellStyle name="SAPBEXHLevel1X 6 8 3" xfId="7410" xr:uid="{048F10A5-8152-4CE2-9FB2-BC2DC4870E79}"/>
    <cellStyle name="SAPBEXHLevel1X 6 8 4" xfId="18993" xr:uid="{593422B0-2D9E-4220-9706-2B296FEF99DA}"/>
    <cellStyle name="SAPBEXHLevel1X 6 8 5" xfId="22745" xr:uid="{1F3103D2-52EF-429E-9820-84A1A847D703}"/>
    <cellStyle name="SAPBEXHLevel1X 6 8 6" xfId="26410" xr:uid="{128DECE7-9B13-4C31-A343-0E6DBF25B0DC}"/>
    <cellStyle name="SAPBEXHLevel1X 6 8 7" xfId="29942" xr:uid="{5FFDC6AB-7723-4476-8CAF-A43E82296B4D}"/>
    <cellStyle name="SAPBEXHLevel1X 6 8 8" xfId="33202" xr:uid="{F63E3142-93F2-46A9-99D6-1A307E5505F9}"/>
    <cellStyle name="SAPBEXHLevel1X 6 9" xfId="10413" xr:uid="{C280B90B-DD9B-4D6F-B454-0EAF2B2F4DA8}"/>
    <cellStyle name="SAPBEXHLevel1X 7" xfId="1549" xr:uid="{30A4365D-9602-4376-B6E6-E6A597CA4172}"/>
    <cellStyle name="SAPBEXHLevel1X 7 10" xfId="14257" xr:uid="{284E0828-0F39-4709-9055-7835F9CDC8B3}"/>
    <cellStyle name="SAPBEXHLevel1X 7 11" xfId="10665" xr:uid="{5EA99DF3-17F2-4C64-A3CA-C7DDF15979D2}"/>
    <cellStyle name="SAPBEXHLevel1X 7 12" xfId="14097" xr:uid="{C6A6AD19-8D1A-488D-9D3A-1C92248132E8}"/>
    <cellStyle name="SAPBEXHLevel1X 7 13" xfId="23446" xr:uid="{8BBE2ED5-2DB6-4B88-A046-92DACA694723}"/>
    <cellStyle name="SAPBEXHLevel1X 7 14" xfId="14407" xr:uid="{93DFCC54-322D-4FF5-AB8B-F489C6340900}"/>
    <cellStyle name="SAPBEXHLevel1X 7 2" xfId="2792" xr:uid="{3151929C-B02B-4885-AC3C-6A5932617E87}"/>
    <cellStyle name="SAPBEXHLevel1X 7 2 2" xfId="9480" xr:uid="{F9BFA3BF-98F5-453C-A4C3-2988C2221FE7}"/>
    <cellStyle name="SAPBEXHLevel1X 7 2 3" xfId="10249" xr:uid="{6CA8EA23-1554-47D1-BE11-890A1BF1C665}"/>
    <cellStyle name="SAPBEXHLevel1X 7 2 4" xfId="17140" xr:uid="{643BB7BF-B559-4AA1-95ED-370A765B1B91}"/>
    <cellStyle name="SAPBEXHLevel1X 7 2 5" xfId="20898" xr:uid="{53C88419-6BF5-45D8-9CBB-545412081E52}"/>
    <cellStyle name="SAPBEXHLevel1X 7 2 6" xfId="24559" xr:uid="{383BE440-41C6-4C79-847A-AA60F23E37DF}"/>
    <cellStyle name="SAPBEXHLevel1X 7 2 7" xfId="28088" xr:uid="{94FE346B-FEE6-4B6F-8456-DE5BDAE5E7F4}"/>
    <cellStyle name="SAPBEXHLevel1X 7 2 8" xfId="31374" xr:uid="{2F527176-3DAF-44FB-BBE2-D8235881F641}"/>
    <cellStyle name="SAPBEXHLevel1X 7 3" xfId="3298" xr:uid="{58BD2C86-8F4D-4130-9FFD-DDE0DAF0FFC8}"/>
    <cellStyle name="SAPBEXHLevel1X 7 3 2" xfId="11087" xr:uid="{98DE8011-8207-40CF-8B52-3238C1785C61}"/>
    <cellStyle name="SAPBEXHLevel1X 7 3 3" xfId="8180" xr:uid="{0B988A39-AC71-41DF-B2E3-99FB3EA64F83}"/>
    <cellStyle name="SAPBEXHLevel1X 7 3 4" xfId="17645" xr:uid="{1B3B74FA-1CA5-4405-9D9D-1CF0E0E1B88F}"/>
    <cellStyle name="SAPBEXHLevel1X 7 3 5" xfId="21401" xr:uid="{4099AFF7-33A3-48ED-987E-ED19EE9C2F34}"/>
    <cellStyle name="SAPBEXHLevel1X 7 3 6" xfId="25063" xr:uid="{791DA434-F79B-4DE4-8FF0-F7FB3CAB6B61}"/>
    <cellStyle name="SAPBEXHLevel1X 7 3 7" xfId="28594" xr:uid="{99C34D07-0FAD-45AC-96D3-7003BE0CEC0B}"/>
    <cellStyle name="SAPBEXHLevel1X 7 3 8" xfId="31873" xr:uid="{F5000C09-A845-4D93-AD53-E5723404938C}"/>
    <cellStyle name="SAPBEXHLevel1X 7 4" xfId="2215" xr:uid="{0C6392CE-2E08-4235-B525-4FE265D19CC3}"/>
    <cellStyle name="SAPBEXHLevel1X 7 4 2" xfId="11593" xr:uid="{5FA36BF7-D926-4F7B-A20F-4061FB157C0B}"/>
    <cellStyle name="SAPBEXHLevel1X 7 4 3" xfId="16075" xr:uid="{FBA151A3-4269-4664-859C-2A50CD5BFE4C}"/>
    <cellStyle name="SAPBEXHLevel1X 7 4 4" xfId="15122" xr:uid="{29246486-65CA-4BF2-8B9A-6E94375CD581}"/>
    <cellStyle name="SAPBEXHLevel1X 7 4 5" xfId="9828" xr:uid="{B38BC421-E003-4713-B970-C7DB3C88BAE3}"/>
    <cellStyle name="SAPBEXHLevel1X 7 4 6" xfId="23208" xr:uid="{F13AB5FC-A51E-4730-A0EC-05C471E728A2}"/>
    <cellStyle name="SAPBEXHLevel1X 7 4 7" xfId="23851" xr:uid="{E94522B4-6738-4DF0-8D72-67D87DD7610D}"/>
    <cellStyle name="SAPBEXHLevel1X 7 4 8" xfId="30379" xr:uid="{3F099B8F-9702-4F69-BD16-AC94495F086B}"/>
    <cellStyle name="SAPBEXHLevel1X 7 5" xfId="2686" xr:uid="{BFD4B0E6-2F8C-4FD9-BFE2-961B6B9A588B}"/>
    <cellStyle name="SAPBEXHLevel1X 7 5 2" xfId="11072" xr:uid="{1204EA13-8AD0-4F73-BF41-F6FD3F0FE400}"/>
    <cellStyle name="SAPBEXHLevel1X 7 5 3" xfId="8445" xr:uid="{65FDC8CB-0823-4062-B438-5B9809A3CA1F}"/>
    <cellStyle name="SAPBEXHLevel1X 7 5 4" xfId="15865" xr:uid="{51104BAE-0F68-478D-8A67-3E83E9259307}"/>
    <cellStyle name="SAPBEXHLevel1X 7 5 5" xfId="20792" xr:uid="{EF7234D8-8A38-48E8-BF19-FD81CDDAD80D}"/>
    <cellStyle name="SAPBEXHLevel1X 7 5 6" xfId="24453" xr:uid="{FAD57D86-547B-4B2F-947F-B35E10F4282D}"/>
    <cellStyle name="SAPBEXHLevel1X 7 5 7" xfId="27982" xr:uid="{458BD773-74CB-489A-9332-18131D0C5FA6}"/>
    <cellStyle name="SAPBEXHLevel1X 7 5 8" xfId="31269" xr:uid="{DA0FEF7D-D804-43CD-9BB7-E56BE9507658}"/>
    <cellStyle name="SAPBEXHLevel1X 7 6" xfId="2366" xr:uid="{56C8236E-9467-4F05-8058-30AD46D5C232}"/>
    <cellStyle name="SAPBEXHLevel1X 7 6 2" xfId="10036" xr:uid="{9D4D97A3-29AF-4D91-AC23-21523F222F81}"/>
    <cellStyle name="SAPBEXHLevel1X 7 6 3" xfId="7252" xr:uid="{7C12E9B9-D91E-4C6E-B349-F1EA2061B854}"/>
    <cellStyle name="SAPBEXHLevel1X 7 6 4" xfId="14724" xr:uid="{C95F855E-9C5F-44C0-BD75-E043DA520AC5}"/>
    <cellStyle name="SAPBEXHLevel1X 7 6 5" xfId="19425" xr:uid="{8CA7E244-2866-4CFA-9036-030A0B05E965}"/>
    <cellStyle name="SAPBEXHLevel1X 7 6 6" xfId="8489" xr:uid="{5D83317E-C450-4D63-AF21-50E78A70FAA7}"/>
    <cellStyle name="SAPBEXHLevel1X 7 6 7" xfId="23834" xr:uid="{7EF43B1D-51F2-4B74-927E-71194A3294C0}"/>
    <cellStyle name="SAPBEXHLevel1X 7 6 8" xfId="30330" xr:uid="{9352FDDB-E5EE-4D6B-86F0-BD959EB17DD3}"/>
    <cellStyle name="SAPBEXHLevel1X 7 7" xfId="4915" xr:uid="{84E3FF64-37BD-4B2B-A0C4-A0F29075A614}"/>
    <cellStyle name="SAPBEXHLevel1X 7 7 2" xfId="12130" xr:uid="{32FCA49E-EF52-49BC-973C-0EB8511D6BA5}"/>
    <cellStyle name="SAPBEXHLevel1X 7 7 3" xfId="15859" xr:uid="{50CC1111-6E7E-4C98-B704-F73286E78A9A}"/>
    <cellStyle name="SAPBEXHLevel1X 7 7 4" xfId="19262" xr:uid="{C0AD9EA0-B781-4884-A351-AC46DA0AB966}"/>
    <cellStyle name="SAPBEXHLevel1X 7 7 5" xfId="23013" xr:uid="{2B086E22-80E5-4BB0-B90D-E59FAE8DCAAD}"/>
    <cellStyle name="SAPBEXHLevel1X 7 7 6" xfId="26679" xr:uid="{B37C9CCF-6769-41FC-B87D-5E889EF6AD6E}"/>
    <cellStyle name="SAPBEXHLevel1X 7 7 7" xfId="30211" xr:uid="{96A8A993-CCDF-4302-AE37-812BD1846A3F}"/>
    <cellStyle name="SAPBEXHLevel1X 7 7 8" xfId="33466" xr:uid="{05ED1AC5-E7A7-4D86-A126-7EF71681F266}"/>
    <cellStyle name="SAPBEXHLevel1X 7 8" xfId="9012" xr:uid="{279ADB86-CFFA-4148-A487-866D2387C758}"/>
    <cellStyle name="SAPBEXHLevel1X 7 9" xfId="14176" xr:uid="{94D5AE39-B04D-43BF-ABD2-C4C668E65B33}"/>
    <cellStyle name="SAPBEXHLevel1X 8" xfId="1847" xr:uid="{7388DDAC-09E5-4826-84E6-66C292AE1B19}"/>
    <cellStyle name="SAPBEXHLevel1X 8 2" xfId="9039" xr:uid="{2D1B9A64-EA44-46F0-A363-F821776862CD}"/>
    <cellStyle name="SAPBEXHLevel1X 8 3" xfId="7161" xr:uid="{06016E2F-1B9A-4057-90E6-B1C1C184C332}"/>
    <cellStyle name="SAPBEXHLevel1X 8 4" xfId="12007" xr:uid="{823A01A5-3AFE-44E1-900E-9EABB41E928F}"/>
    <cellStyle name="SAPBEXHLevel1X 8 5" xfId="19505" xr:uid="{8CBCE1E5-66E8-4668-94DB-DE67E09FFCE1}"/>
    <cellStyle name="SAPBEXHLevel1X 8 6" xfId="24131" xr:uid="{8D610147-B758-4A75-952D-CEE2298BCA47}"/>
    <cellStyle name="SAPBEXHLevel1X 8 7" xfId="26919" xr:uid="{3B6CA5CB-0C1B-4944-8BF5-1B2E0985AF6E}"/>
    <cellStyle name="SAPBEXHLevel1X 8 8" xfId="27267" xr:uid="{3B7B5816-9BB2-474D-8E73-599B4CB5F985}"/>
    <cellStyle name="SAPBEXHLevel1X 9" xfId="2703" xr:uid="{22E732C3-10E8-4774-9662-CAA864376588}"/>
    <cellStyle name="SAPBEXHLevel1X 9 2" xfId="11148" xr:uid="{29DBD7B7-FFD3-4D7C-A88F-C092E183E05A}"/>
    <cellStyle name="SAPBEXHLevel1X 9 3" xfId="11305" xr:uid="{FF4288AE-83BB-4AD6-BB57-1479353756AE}"/>
    <cellStyle name="SAPBEXHLevel1X 9 4" xfId="15399" xr:uid="{FF52CE5D-AF35-47FC-91C2-D741BDE07598}"/>
    <cellStyle name="SAPBEXHLevel1X 9 5" xfId="20809" xr:uid="{749231DB-8BF9-4DBC-B87D-F757CEF7155D}"/>
    <cellStyle name="SAPBEXHLevel1X 9 6" xfId="24470" xr:uid="{BA0503EB-C761-4DBA-A830-0DC62293E582}"/>
    <cellStyle name="SAPBEXHLevel1X 9 7" xfId="27999" xr:uid="{2882B924-8596-4586-8F08-25E1D3EB8686}"/>
    <cellStyle name="SAPBEXHLevel1X 9 8" xfId="31285" xr:uid="{A315F204-0765-45F7-8B5F-3952C69B871F}"/>
    <cellStyle name="SAPBEXHLevel1X_0910 GSO Capex RRP - Final (Detail) v2 220710" xfId="6114" xr:uid="{A36F0898-B6B0-408A-A3F1-48A30AB00072}"/>
    <cellStyle name="SAPBEXHLevel2" xfId="494" xr:uid="{D5226E13-8DFE-4FA6-8DD3-DF91247A6AD6}"/>
    <cellStyle name="SAPBEXHLevel2 10" xfId="1848" xr:uid="{BB419EDB-8FAE-42B3-AB88-F30F98E1A10B}"/>
    <cellStyle name="SAPBEXHLevel2 10 2" xfId="9784" xr:uid="{29B2E7C8-0F9D-427B-9BFD-320DDF4A1FBD}"/>
    <cellStyle name="SAPBEXHLevel2 10 3" xfId="10019" xr:uid="{3B1A6D5F-6051-4FA1-9DDB-7486AF8D3097}"/>
    <cellStyle name="SAPBEXHLevel2 10 4" xfId="14253" xr:uid="{533880E9-DE5C-4EB0-B502-7E0A36121B03}"/>
    <cellStyle name="SAPBEXHLevel2 10 5" xfId="20446" xr:uid="{7D8D1F12-56B0-4E5B-822E-7C3A479BB2E7}"/>
    <cellStyle name="SAPBEXHLevel2 10 6" xfId="23266" xr:uid="{473410FC-B4E9-40D7-968B-BDB5E7956D2C}"/>
    <cellStyle name="SAPBEXHLevel2 10 7" xfId="27689" xr:uid="{27CE60EC-9077-4197-959B-3E40F8B7DC04}"/>
    <cellStyle name="SAPBEXHLevel2 10 8" xfId="27768" xr:uid="{11B6C8F2-53AE-47D8-A630-CA24D98F7BFF}"/>
    <cellStyle name="SAPBEXHLevel2 11" xfId="2659" xr:uid="{4290D373-E23F-48D8-92EF-95E2C86F1AF5}"/>
    <cellStyle name="SAPBEXHLevel2 11 2" xfId="10897" xr:uid="{69A324FD-EFB4-4D79-91A0-97BED088D3AA}"/>
    <cellStyle name="SAPBEXHLevel2 11 3" xfId="11730" xr:uid="{BD96CD00-BB00-4ED0-BAB9-1163B8C7BDBA}"/>
    <cellStyle name="SAPBEXHLevel2 11 4" xfId="15227" xr:uid="{60E0BEB8-E036-488E-8509-1DBA4AA2BB78}"/>
    <cellStyle name="SAPBEXHLevel2 11 5" xfId="20765" xr:uid="{B91F8A90-C953-4D77-8786-0FCDABFEE070}"/>
    <cellStyle name="SAPBEXHLevel2 11 6" xfId="24426" xr:uid="{D5F0C0AB-1F73-493C-90DE-16C5C5125054}"/>
    <cellStyle name="SAPBEXHLevel2 11 7" xfId="27955" xr:uid="{B8BE2AC9-8E43-4E74-815C-2D3E4B03090D}"/>
    <cellStyle name="SAPBEXHLevel2 11 8" xfId="31243" xr:uid="{E480D3F4-2BD7-4D09-9A0E-94EDADF477A8}"/>
    <cellStyle name="SAPBEXHLevel2 12" xfId="3161" xr:uid="{3BAAADF2-B645-43B8-8E49-C58CB8C394EC}"/>
    <cellStyle name="SAPBEXHLevel2 12 2" xfId="9635" xr:uid="{C6D91121-9AF8-4A39-AB18-304BCDAE1712}"/>
    <cellStyle name="SAPBEXHLevel2 12 3" xfId="14519" xr:uid="{E7A9AA30-0225-43BD-A7EA-CD5F3E541C72}"/>
    <cellStyle name="SAPBEXHLevel2 12 4" xfId="17508" xr:uid="{7C1B39AC-AD74-420D-8624-FB8ABC9F9A76}"/>
    <cellStyle name="SAPBEXHLevel2 12 5" xfId="21264" xr:uid="{4CF0CAF8-E046-4095-8955-7B95236058B5}"/>
    <cellStyle name="SAPBEXHLevel2 12 6" xfId="24926" xr:uid="{B7C7ACFC-B37A-4910-9DCB-B9A837DF889F}"/>
    <cellStyle name="SAPBEXHLevel2 12 7" xfId="28457" xr:uid="{84EB0290-023A-4700-863E-DC6F928A3535}"/>
    <cellStyle name="SAPBEXHLevel2 12 8" xfId="31738" xr:uid="{9C3642EE-4500-4864-99D4-0BB3BD7B5FBB}"/>
    <cellStyle name="SAPBEXHLevel2 13" xfId="4323" xr:uid="{693DC3F3-CC6F-4F21-BBD9-5C3FAE9C45D6}"/>
    <cellStyle name="SAPBEXHLevel2 13 2" xfId="12639" xr:uid="{BFEF6DEB-8712-4B63-86BA-5014214FCE4C}"/>
    <cellStyle name="SAPBEXHLevel2 13 3" xfId="11924" xr:uid="{564AEA80-F78E-4325-851F-F2B624BB3DAF}"/>
    <cellStyle name="SAPBEXHLevel2 13 4" xfId="18670" xr:uid="{B967930F-FBCC-412F-B3C1-781AD84ECC92}"/>
    <cellStyle name="SAPBEXHLevel2 13 5" xfId="22422" xr:uid="{2FB1D544-E69A-4C89-B725-7F4A8253C09C}"/>
    <cellStyle name="SAPBEXHLevel2 13 6" xfId="26088" xr:uid="{F06D1084-0015-4CC1-B0D0-16D908E34543}"/>
    <cellStyle name="SAPBEXHLevel2 13 7" xfId="29619" xr:uid="{1405A96E-0AB5-451F-8EF8-430927E83525}"/>
    <cellStyle name="SAPBEXHLevel2 13 8" xfId="32882" xr:uid="{57DDE890-CA3A-45B4-85BD-B0018DD2D0EF}"/>
    <cellStyle name="SAPBEXHLevel2 14" xfId="4409" xr:uid="{2B0FF288-B759-48F2-9807-2729F88307E5}"/>
    <cellStyle name="SAPBEXHLevel2 14 2" xfId="7509" xr:uid="{50191804-DB7D-4F7C-B751-7CC61C6298DA}"/>
    <cellStyle name="SAPBEXHLevel2 14 3" xfId="14119" xr:uid="{E31A46B9-41F5-4947-BB70-8111180CAE9E}"/>
    <cellStyle name="SAPBEXHLevel2 14 4" xfId="18756" xr:uid="{241C224D-8FFF-43AD-93E6-7B5AA44A637F}"/>
    <cellStyle name="SAPBEXHLevel2 14 5" xfId="22508" xr:uid="{82733427-DC59-49FE-BB6C-356723ED17FB}"/>
    <cellStyle name="SAPBEXHLevel2 14 6" xfId="26174" xr:uid="{0BA2154D-4A6E-4AB0-AF00-2DE87CCBE4AE}"/>
    <cellStyle name="SAPBEXHLevel2 14 7" xfId="29705" xr:uid="{A773A94E-01C5-44D4-A526-5BD042CCAF9D}"/>
    <cellStyle name="SAPBEXHLevel2 14 8" xfId="32967" xr:uid="{D16628E1-085D-4E45-A8F9-789E89C5AC06}"/>
    <cellStyle name="SAPBEXHLevel2 15" xfId="4711" xr:uid="{2AD8700F-568E-41C0-9161-691F13AEF5E5}"/>
    <cellStyle name="SAPBEXHLevel2 15 2" xfId="12333" xr:uid="{207435F1-7E0F-4B80-BE58-56DCEF32C6B1}"/>
    <cellStyle name="SAPBEXHLevel2 15 3" xfId="16776" xr:uid="{931A1255-2080-40C7-86F7-58689AAE4D4F}"/>
    <cellStyle name="SAPBEXHLevel2 15 4" xfId="19058" xr:uid="{9B166945-75EA-436D-A071-8304CC4AB3A0}"/>
    <cellStyle name="SAPBEXHLevel2 15 5" xfId="22810" xr:uid="{0B82D317-0101-428F-83E1-2304A7395058}"/>
    <cellStyle name="SAPBEXHLevel2 15 6" xfId="26475" xr:uid="{876A2447-3948-4D8F-BED8-51D2A5A170E1}"/>
    <cellStyle name="SAPBEXHLevel2 15 7" xfId="30007" xr:uid="{F54E2F4B-8805-4E33-B4C3-C84542331156}"/>
    <cellStyle name="SAPBEXHLevel2 15 8" xfId="33266" xr:uid="{E3A9BBB3-EC07-4DA3-9EA8-29E58CD0824B}"/>
    <cellStyle name="SAPBEXHLevel2 16" xfId="6115" xr:uid="{DBF8ECD3-249F-414E-9688-4FA6829C10E3}"/>
    <cellStyle name="SAPBEXHLevel2 16 2" xfId="11767" xr:uid="{CA9BA47C-739B-4A57-A50F-EAD0B719250A}"/>
    <cellStyle name="SAPBEXHLevel2 16 3" xfId="16709" xr:uid="{93E69545-7D3D-475E-BCE7-9D2DE309BD4B}"/>
    <cellStyle name="SAPBEXHLevel2 16 4" xfId="20378" xr:uid="{94DADEA1-971C-4092-A48E-0FB08396B154}"/>
    <cellStyle name="SAPBEXHLevel2 16 5" xfId="24064" xr:uid="{A1867F5B-02A1-4F1E-87C6-15F554C028E8}"/>
    <cellStyle name="SAPBEXHLevel2 16 6" xfId="27637" xr:uid="{D96B777F-1AC9-473E-A637-B9DD01D8A37D}"/>
    <cellStyle name="SAPBEXHLevel2 16 7" xfId="30825" xr:uid="{8629F251-A2A5-4365-A575-7F8A3D378E13}"/>
    <cellStyle name="SAPBEXHLevel2 16 8" xfId="33519" xr:uid="{AFCB5D15-B3ED-4AAD-AFBF-A65BBE28A27A}"/>
    <cellStyle name="SAPBEXHLevel2 17" xfId="6395" xr:uid="{70BDED83-DD93-4C2D-B63E-1D9075AEE50F}"/>
    <cellStyle name="SAPBEXHLevel2 17 2" xfId="13293" xr:uid="{E40F7034-7FDD-4379-9A52-2640085C000C}"/>
    <cellStyle name="SAPBEXHLevel2 17 3" xfId="15957" xr:uid="{A35A37BC-F41D-4907-876A-5213514BEA74}"/>
    <cellStyle name="SAPBEXHLevel2 17 4" xfId="20640" xr:uid="{94B6BBF3-E728-4447-B487-E99D1B584427}"/>
    <cellStyle name="SAPBEXHLevel2 17 5" xfId="24320" xr:uid="{12C0B2BD-B61F-49E7-A3CF-F1681ECAD52D}"/>
    <cellStyle name="SAPBEXHLevel2 17 6" xfId="27839" xr:uid="{15894161-63A5-4DDD-8B6B-F457C6EB53D0}"/>
    <cellStyle name="SAPBEXHLevel2 17 7" xfId="31056" xr:uid="{4BC86AE3-0949-4613-9FFF-5EDB8872BB02}"/>
    <cellStyle name="SAPBEXHLevel2 17 8" xfId="33659" xr:uid="{73629B7D-CBA3-4197-9B4E-CF5E5C2EA8CD}"/>
    <cellStyle name="SAPBEXHLevel2 18" xfId="10516" xr:uid="{EDB83278-A3D7-43A2-8664-DBFD6CE588C1}"/>
    <cellStyle name="SAPBEXHLevel2 19" xfId="16903" xr:uid="{2C6CA7A5-57DB-4ACA-B56F-BA61A8B09FED}"/>
    <cellStyle name="SAPBEXHLevel2 2" xfId="1221" xr:uid="{4A9A243B-602C-4CC9-B09C-8C80FFBF26BF}"/>
    <cellStyle name="SAPBEXHLevel2 2 10" xfId="6396" xr:uid="{A7A5C01F-070B-4899-95F8-8C7F34EAA8B3}"/>
    <cellStyle name="SAPBEXHLevel2 2 10 2" xfId="13294" xr:uid="{6156E3A2-DA0E-4D4F-B7A0-1553DB3C5A6E}"/>
    <cellStyle name="SAPBEXHLevel2 2 10 3" xfId="15958" xr:uid="{B00DA2A6-DA08-4DDA-872E-364136FAE3F0}"/>
    <cellStyle name="SAPBEXHLevel2 2 10 4" xfId="20641" xr:uid="{4A2F4F4B-D036-4E49-9CA7-D68855D03334}"/>
    <cellStyle name="SAPBEXHLevel2 2 10 5" xfId="24321" xr:uid="{29612C93-3A14-4DD4-ABD7-3E5FE9DF9C19}"/>
    <cellStyle name="SAPBEXHLevel2 2 10 6" xfId="27840" xr:uid="{2BA50B09-DDC6-4B33-81FF-7C334EA83B4D}"/>
    <cellStyle name="SAPBEXHLevel2 2 10 7" xfId="31057" xr:uid="{5B54C967-D8E5-4B18-B9F8-56E9E0D9498F}"/>
    <cellStyle name="SAPBEXHLevel2 2 10 8" xfId="33660" xr:uid="{2B0395EF-CDEC-4BE6-9C9D-AFBF435B6B20}"/>
    <cellStyle name="SAPBEXHLevel2 2 11" xfId="7473" xr:uid="{DC93DFF8-7E00-44C4-A295-6FE72DBC20C9}"/>
    <cellStyle name="SAPBEXHLevel2 2 12" xfId="14456" xr:uid="{5E493D0B-0398-47C2-9A02-C3BE4934DF58}"/>
    <cellStyle name="SAPBEXHLevel2 2 13" xfId="14557" xr:uid="{DC966E79-BFF1-41C9-9219-7FB7967D3383}"/>
    <cellStyle name="SAPBEXHLevel2 2 14" xfId="19756" xr:uid="{0C32AA3F-DE67-4A2A-B06C-67618FB3946E}"/>
    <cellStyle name="SAPBEXHLevel2 2 15" xfId="23518" xr:uid="{1887A159-1BDE-48BB-9B52-57D9D917A385}"/>
    <cellStyle name="SAPBEXHLevel2 2 16" xfId="27131" xr:uid="{6BCB070F-B823-49FD-B83D-BB23D953A9A7}"/>
    <cellStyle name="SAPBEXHLevel2 2 17" xfId="30591" xr:uid="{7493AE33-05C5-4961-A40C-A35EAE73F4E0}"/>
    <cellStyle name="SAPBEXHLevel2 2 2" xfId="1705" xr:uid="{87182085-4264-467A-BA2E-8D5914D66911}"/>
    <cellStyle name="SAPBEXHLevel2 2 2 10" xfId="12108" xr:uid="{877037D8-1F1C-4877-8F3C-C48899B0D384}"/>
    <cellStyle name="SAPBEXHLevel2 2 2 11" xfId="20688" xr:uid="{724A5794-5B20-4FC1-B849-EAFFB416FBB1}"/>
    <cellStyle name="SAPBEXHLevel2 2 2 12" xfId="19947" xr:uid="{E67D90B4-C621-4135-84A8-F4D76D9A178C}"/>
    <cellStyle name="SAPBEXHLevel2 2 2 13" xfId="27684" xr:uid="{B056DA00-92FF-4F48-A900-0A3842176EC1}"/>
    <cellStyle name="SAPBEXHLevel2 2 2 14" xfId="30477" xr:uid="{15C4CBE4-ADCC-4C6B-9BC9-60FD35DFFDC3}"/>
    <cellStyle name="SAPBEXHLevel2 2 2 15" xfId="33856" xr:uid="{B858B996-005C-468B-9110-FE8659425EF2}"/>
    <cellStyle name="SAPBEXHLevel2 2 2 2" xfId="2948" xr:uid="{2CB9E3EF-473E-49FC-BA51-AA26C3CB30E8}"/>
    <cellStyle name="SAPBEXHLevel2 2 2 2 2" xfId="8301" xr:uid="{FB9AF2C8-1C70-4F91-94B8-E07D01EA671D}"/>
    <cellStyle name="SAPBEXHLevel2 2 2 2 3" xfId="14217" xr:uid="{20F9B2EC-B57E-4815-BEAF-1CAD6DFEC3AC}"/>
    <cellStyle name="SAPBEXHLevel2 2 2 2 4" xfId="17296" xr:uid="{C70860FC-60BC-4B53-974C-C077B8037DEA}"/>
    <cellStyle name="SAPBEXHLevel2 2 2 2 5" xfId="21054" xr:uid="{2C19676D-5898-4059-89EC-B46D6D9CD5A2}"/>
    <cellStyle name="SAPBEXHLevel2 2 2 2 6" xfId="24715" xr:uid="{7DA6F3F0-7C7B-44EF-957E-B8DCC7D66864}"/>
    <cellStyle name="SAPBEXHLevel2 2 2 2 7" xfId="28244" xr:uid="{7BEDAB7B-35DF-47CE-8E9F-B5896E5BB377}"/>
    <cellStyle name="SAPBEXHLevel2 2 2 2 8" xfId="31530" xr:uid="{F377E647-890B-4A86-A26B-8FBF07E26277}"/>
    <cellStyle name="SAPBEXHLevel2 2 2 2 9" xfId="34874" xr:uid="{567F0EF6-2CD5-4D71-8D3E-064875AD6DF5}"/>
    <cellStyle name="SAPBEXHLevel2 2 2 3" xfId="3454" xr:uid="{38526D64-58DD-4CDB-9C35-F674DEA2A055}"/>
    <cellStyle name="SAPBEXHLevel2 2 2 3 2" xfId="8834" xr:uid="{6CC5F1A5-4A7E-4D10-8FE1-D5EBEE807D56}"/>
    <cellStyle name="SAPBEXHLevel2 2 2 3 3" xfId="7844" xr:uid="{4A123C3C-4BBD-4621-9ED2-E318CE3F1B92}"/>
    <cellStyle name="SAPBEXHLevel2 2 2 3 4" xfId="17801" xr:uid="{7A410774-C917-4B94-A7D1-AB526A024BE6}"/>
    <cellStyle name="SAPBEXHLevel2 2 2 3 5" xfId="21557" xr:uid="{015DB119-96F2-40AE-839E-9F222076206A}"/>
    <cellStyle name="SAPBEXHLevel2 2 2 3 6" xfId="25219" xr:uid="{99A51A5E-D3F7-432D-963D-D7AA457C97E7}"/>
    <cellStyle name="SAPBEXHLevel2 2 2 3 7" xfId="28750" xr:uid="{4B0EEB73-8FEF-469F-9661-6F4D6957AA0F}"/>
    <cellStyle name="SAPBEXHLevel2 2 2 3 8" xfId="32029" xr:uid="{D95BDDA1-5F66-47D7-BA79-404F6A10A8BA}"/>
    <cellStyle name="SAPBEXHLevel2 2 2 3 9" xfId="35108" xr:uid="{9DAB3BCF-7664-433C-AF58-7645E3730CCA}"/>
    <cellStyle name="SAPBEXHLevel2 2 2 4" xfId="1862" xr:uid="{A9BEF054-9D97-4F4C-9312-62CB7084FCB4}"/>
    <cellStyle name="SAPBEXHLevel2 2 2 4 2" xfId="10896" xr:uid="{1B50FDB7-DBC8-4C9F-BE2C-53444B7BE260}"/>
    <cellStyle name="SAPBEXHLevel2 2 2 4 3" xfId="7997" xr:uid="{3AA69515-E9D3-4C2F-96D4-F1B1E51DCA82}"/>
    <cellStyle name="SAPBEXHLevel2 2 2 4 4" xfId="16139" xr:uid="{65DA952D-0345-42D7-A8A5-6424D427E55C}"/>
    <cellStyle name="SAPBEXHLevel2 2 2 4 5" xfId="19500" xr:uid="{5160BB40-6321-4599-A265-C10D6942478C}"/>
    <cellStyle name="SAPBEXHLevel2 2 2 4 6" xfId="24123" xr:uid="{03A8C008-F223-4B5E-9D73-9126CD412875}"/>
    <cellStyle name="SAPBEXHLevel2 2 2 4 7" xfId="19636" xr:uid="{EEF33505-82E2-4F78-A9F3-AC279E9EBEA9}"/>
    <cellStyle name="SAPBEXHLevel2 2 2 4 8" xfId="24106" xr:uid="{F8854A27-A162-434B-A157-F1E8A242B20A}"/>
    <cellStyle name="SAPBEXHLevel2 2 2 4 9" xfId="34653" xr:uid="{E65ED1EB-7570-4B21-8811-980F5851561C}"/>
    <cellStyle name="SAPBEXHLevel2 2 2 5" xfId="3974" xr:uid="{069C1A97-F61A-4F6E-A5B2-8AFF71EE986D}"/>
    <cellStyle name="SAPBEXHLevel2 2 2 5 2" xfId="11607" xr:uid="{782D8C8B-67C9-4CE1-A61E-DC840F3C8A52}"/>
    <cellStyle name="SAPBEXHLevel2 2 2 5 3" xfId="16061" xr:uid="{DA85CBFF-A36A-410E-AB63-23C3A78BAD0A}"/>
    <cellStyle name="SAPBEXHLevel2 2 2 5 4" xfId="18321" xr:uid="{5460D14E-4E38-4B9C-B71B-014AB93470C4}"/>
    <cellStyle name="SAPBEXHLevel2 2 2 5 5" xfId="22074" xr:uid="{7F1CE497-DE1D-4245-A413-B3DD30759C6B}"/>
    <cellStyle name="SAPBEXHLevel2 2 2 5 6" xfId="25739" xr:uid="{2ACBA3DB-45B6-41B5-A15F-5020DF01D733}"/>
    <cellStyle name="SAPBEXHLevel2 2 2 5 7" xfId="29270" xr:uid="{B27BCE5E-9694-422F-A5D0-F439E9B636FD}"/>
    <cellStyle name="SAPBEXHLevel2 2 2 5 8" xfId="32538" xr:uid="{2C607084-83D6-44D2-B4AF-3ABC50DDF7CE}"/>
    <cellStyle name="SAPBEXHLevel2 2 2 5 9" xfId="34243" xr:uid="{91C17E4F-2369-4302-ABF7-24E9D9D161EA}"/>
    <cellStyle name="SAPBEXHLevel2 2 2 6" xfId="2735" xr:uid="{8BD392B2-126D-4F72-9C42-06026E0F65D3}"/>
    <cellStyle name="SAPBEXHLevel2 2 2 6 2" xfId="10539" xr:uid="{34C2EF10-7D1D-453F-B8AF-94C446EE2690}"/>
    <cellStyle name="SAPBEXHLevel2 2 2 6 3" xfId="8270" xr:uid="{B59246A3-7A85-4EDC-B352-ADD02D790235}"/>
    <cellStyle name="SAPBEXHLevel2 2 2 6 4" xfId="17083" xr:uid="{A696205C-05CD-4579-AB35-E05B651A69E8}"/>
    <cellStyle name="SAPBEXHLevel2 2 2 6 5" xfId="20841" xr:uid="{DF807726-D90F-4C39-87A3-1A99928AD2C9}"/>
    <cellStyle name="SAPBEXHLevel2 2 2 6 6" xfId="24502" xr:uid="{2CB4A7FF-6D16-46FC-B4F2-2D243C646BEF}"/>
    <cellStyle name="SAPBEXHLevel2 2 2 6 7" xfId="28031" xr:uid="{838CE307-55AF-4571-ADEF-3FEBC905B7F6}"/>
    <cellStyle name="SAPBEXHLevel2 2 2 6 8" xfId="31317" xr:uid="{BA123254-A405-4F25-9CBA-B6D10B371214}"/>
    <cellStyle name="SAPBEXHLevel2 2 2 7" xfId="4253" xr:uid="{DB6EBAE4-E403-4B79-B6B1-247011D9B59B}"/>
    <cellStyle name="SAPBEXHLevel2 2 2 7 2" xfId="12689" xr:uid="{A84B9F24-1282-4A6C-A643-6372E410616D}"/>
    <cellStyle name="SAPBEXHLevel2 2 2 7 3" xfId="7367" xr:uid="{3560A26C-4420-46DA-B839-0E9048D81F23}"/>
    <cellStyle name="SAPBEXHLevel2 2 2 7 4" xfId="18600" xr:uid="{BFA00A11-9155-453D-8EAD-7714940F944F}"/>
    <cellStyle name="SAPBEXHLevel2 2 2 7 5" xfId="22352" xr:uid="{EA714B30-E84A-4C06-BE57-7A532E4F47B3}"/>
    <cellStyle name="SAPBEXHLevel2 2 2 7 6" xfId="26018" xr:uid="{2CD24BBB-4065-49A5-9FC0-733295B842DE}"/>
    <cellStyle name="SAPBEXHLevel2 2 2 7 7" xfId="29549" xr:uid="{5D7A9ADD-1504-4C6B-AD69-246D7ED4CE70}"/>
    <cellStyle name="SAPBEXHLevel2 2 2 7 8" xfId="32812" xr:uid="{F72327E9-A468-416B-B64C-6C60BA28F654}"/>
    <cellStyle name="SAPBEXHLevel2 2 2 8" xfId="11575" xr:uid="{806EA60A-A966-4BE8-99F0-C4AEF302A4DC}"/>
    <cellStyle name="SAPBEXHLevel2 2 2 9" xfId="16093" xr:uid="{5471F39B-42C4-4838-A301-68B0751E9D29}"/>
    <cellStyle name="SAPBEXHLevel2 2 3" xfId="2495" xr:uid="{FE3A4156-3AFB-449E-A716-EB6E05229E56}"/>
    <cellStyle name="SAPBEXHLevel2 2 3 2" xfId="10081" xr:uid="{B598A440-6E5F-4459-8C31-F2C7950DCD31}"/>
    <cellStyle name="SAPBEXHLevel2 2 3 3" xfId="15095" xr:uid="{71FFD1A9-01FE-4A8D-97BA-8A3979B3124A}"/>
    <cellStyle name="SAPBEXHLevel2 2 3 4" xfId="13418" xr:uid="{07ACB95A-DC99-433B-899B-918EEBAE0DC7}"/>
    <cellStyle name="SAPBEXHLevel2 2 3 5" xfId="19364" xr:uid="{3142A6F3-ACAA-4232-80F9-7F11E4A16087}"/>
    <cellStyle name="SAPBEXHLevel2 2 3 6" xfId="23124" xr:uid="{80A61620-F360-4387-9158-9A79F6C427AA}"/>
    <cellStyle name="SAPBEXHLevel2 2 3 7" xfId="26776" xr:uid="{6759F010-573B-4FC1-AA8E-4BFA6690B2D0}"/>
    <cellStyle name="SAPBEXHLevel2 2 3 8" xfId="30231" xr:uid="{39332A58-0BF7-4CFB-87BF-C32B8A29CC57}"/>
    <cellStyle name="SAPBEXHLevel2 2 3 9" xfId="34489" xr:uid="{283778FD-631A-48C5-970C-6DBEE712F8BB}"/>
    <cellStyle name="SAPBEXHLevel2 2 4" xfId="2109" xr:uid="{831DCFB8-A0E5-4F30-890C-FF8ADD92B648}"/>
    <cellStyle name="SAPBEXHLevel2 2 4 2" xfId="10176" xr:uid="{66CE18C0-8B8A-4E5D-B121-56A7BDF86E7F}"/>
    <cellStyle name="SAPBEXHLevel2 2 4 3" xfId="15057" xr:uid="{84F804ED-3E2B-456D-A30B-CEDCB7BD8723}"/>
    <cellStyle name="SAPBEXHLevel2 2 4 4" xfId="14192" xr:uid="{50B2997D-349D-4B22-9537-34718B34C7E8}"/>
    <cellStyle name="SAPBEXHLevel2 2 4 5" xfId="13102" xr:uid="{019D9A22-5ABE-40C5-A974-ED0E23589EF1}"/>
    <cellStyle name="SAPBEXHLevel2 2 4 6" xfId="20044" xr:uid="{D1FE0927-7262-4295-A887-197C66694FED}"/>
    <cellStyle name="SAPBEXHLevel2 2 4 7" xfId="23796" xr:uid="{DBAC7579-DE08-4643-80D4-FDF120E120C8}"/>
    <cellStyle name="SAPBEXHLevel2 2 4 8" xfId="30397" xr:uid="{77C68E69-B9BC-4566-93DA-7915D05DE592}"/>
    <cellStyle name="SAPBEXHLevel2 2 5" xfId="3155" xr:uid="{DDEDBE09-4FA6-4774-856A-0CB9B220B57B}"/>
    <cellStyle name="SAPBEXHLevel2 2 5 2" xfId="9166" xr:uid="{9BE36829-F7B5-4BC6-AFAB-B2E084BC8099}"/>
    <cellStyle name="SAPBEXHLevel2 2 5 3" xfId="9450" xr:uid="{B09A6839-A988-4575-9B5B-3F7E759CDAC9}"/>
    <cellStyle name="SAPBEXHLevel2 2 5 4" xfId="17502" xr:uid="{5A017C37-F843-48C3-A884-CFF9AD86B15E}"/>
    <cellStyle name="SAPBEXHLevel2 2 5 5" xfId="21258" xr:uid="{71242F9D-843C-407D-9E66-FE45C1498FD3}"/>
    <cellStyle name="SAPBEXHLevel2 2 5 6" xfId="24920" xr:uid="{5AB5FB8A-BE53-45D3-BEA8-86BCA5A29904}"/>
    <cellStyle name="SAPBEXHLevel2 2 5 7" xfId="28451" xr:uid="{ACDC13ED-5534-4EE8-A642-FCBE19C5EF1D}"/>
    <cellStyle name="SAPBEXHLevel2 2 5 8" xfId="31732" xr:uid="{0F202908-AB5E-49A0-ADF6-BDFAB8F8FE3D}"/>
    <cellStyle name="SAPBEXHLevel2 2 6" xfId="3535" xr:uid="{9FAE0E99-CFC8-4BEB-8A2F-606149E06021}"/>
    <cellStyle name="SAPBEXHLevel2 2 6 2" xfId="10370" xr:uid="{8ADFAEA7-35CC-4708-9CEF-A866D5F11B5B}"/>
    <cellStyle name="SAPBEXHLevel2 2 6 3" xfId="6974" xr:uid="{7B87225E-E7AD-4987-B4D6-138A4F35FE8D}"/>
    <cellStyle name="SAPBEXHLevel2 2 6 4" xfId="17882" xr:uid="{0F95D19E-F5C0-4F32-B0C3-E5128993B597}"/>
    <cellStyle name="SAPBEXHLevel2 2 6 5" xfId="21638" xr:uid="{F5B68E28-959F-404D-8BD6-0E21F73C223B}"/>
    <cellStyle name="SAPBEXHLevel2 2 6 6" xfId="25300" xr:uid="{E50A97D3-46B8-4DB4-8918-E47BE9049C8C}"/>
    <cellStyle name="SAPBEXHLevel2 2 6 7" xfId="28831" xr:uid="{DAD6C73D-A144-4035-8430-46DFD865630E}"/>
    <cellStyle name="SAPBEXHLevel2 2 6 8" xfId="32110" xr:uid="{A62DC2E2-AA2D-462A-A8C1-BE2F74BC8976}"/>
    <cellStyle name="SAPBEXHLevel2 2 7" xfId="3669" xr:uid="{746A2F01-0026-4F15-9173-D837E56D2568}"/>
    <cellStyle name="SAPBEXHLevel2 2 7 2" xfId="8878" xr:uid="{F9B75CA7-854C-40C4-B1DC-A0D55B92FDD7}"/>
    <cellStyle name="SAPBEXHLevel2 2 7 3" xfId="14490" xr:uid="{CFC433E4-5768-4C35-BE59-21CEBB4FF83E}"/>
    <cellStyle name="SAPBEXHLevel2 2 7 4" xfId="18016" xr:uid="{22A82545-79DB-4179-871E-F5EB801FC61A}"/>
    <cellStyle name="SAPBEXHLevel2 2 7 5" xfId="21772" xr:uid="{7657933D-38B0-48FE-8A09-9FE9B98B3EBC}"/>
    <cellStyle name="SAPBEXHLevel2 2 7 6" xfId="25434" xr:uid="{847803AC-A063-4EB3-8662-92B7D6258631}"/>
    <cellStyle name="SAPBEXHLevel2 2 7 7" xfId="28965" xr:uid="{31727BBB-B6E4-4ACA-A3D1-E39A836BA0B9}"/>
    <cellStyle name="SAPBEXHLevel2 2 7 8" xfId="32242" xr:uid="{9EC14E1B-F560-4A63-A951-442B8F5607BE}"/>
    <cellStyle name="SAPBEXHLevel2 2 8" xfId="4900" xr:uid="{7DCECD87-2DCB-46E9-966C-9AC578FFFE2B}"/>
    <cellStyle name="SAPBEXHLevel2 2 8 2" xfId="12145" xr:uid="{53B606DE-212F-49A9-A63F-04AEF3028D2F}"/>
    <cellStyle name="SAPBEXHLevel2 2 8 3" xfId="16847" xr:uid="{88F7FD06-C8E9-4E87-A720-AA54261DEAB7}"/>
    <cellStyle name="SAPBEXHLevel2 2 8 4" xfId="19247" xr:uid="{0C3D402D-BA6D-4D66-8BFA-D0B846B17FE8}"/>
    <cellStyle name="SAPBEXHLevel2 2 8 5" xfId="22998" xr:uid="{1C82BD45-284B-4BE8-86B7-E73C3E5B4CEA}"/>
    <cellStyle name="SAPBEXHLevel2 2 8 6" xfId="26664" xr:uid="{C1B93D1C-D281-498A-8463-FB41550F298B}"/>
    <cellStyle name="SAPBEXHLevel2 2 8 7" xfId="30196" xr:uid="{3718E77A-A98C-4BFD-8DD7-B282B8C19279}"/>
    <cellStyle name="SAPBEXHLevel2 2 8 8" xfId="33451" xr:uid="{4A52B896-E58F-43DB-AB83-0C26C1EB5FAF}"/>
    <cellStyle name="SAPBEXHLevel2 2 9" xfId="6116" xr:uid="{C5F3E082-EDD1-4CFD-A646-660FE54A07B6}"/>
    <cellStyle name="SAPBEXHLevel2 2 9 2" xfId="11766" xr:uid="{7EDF7F22-C6C0-49E5-802A-2BD25D611988}"/>
    <cellStyle name="SAPBEXHLevel2 2 9 3" xfId="7481" xr:uid="{9A6BC536-71D3-4E94-A6A1-5CCDC611AF86}"/>
    <cellStyle name="SAPBEXHLevel2 2 9 4" xfId="20379" xr:uid="{1F1587F1-AD05-4169-9250-7206688445BE}"/>
    <cellStyle name="SAPBEXHLevel2 2 9 5" xfId="24065" xr:uid="{5ED760A7-4540-4106-9AD6-9BA33F14519A}"/>
    <cellStyle name="SAPBEXHLevel2 2 9 6" xfId="27638" xr:uid="{05F76D7F-2B53-4033-B556-212175004EA7}"/>
    <cellStyle name="SAPBEXHLevel2 2 9 7" xfId="30826" xr:uid="{68DCBB1A-B543-44C7-8665-002F5251A569}"/>
    <cellStyle name="SAPBEXHLevel2 2 9 8" xfId="33520" xr:uid="{33D026D3-38F0-4674-81A1-1823C7B560E2}"/>
    <cellStyle name="SAPBEXHLevel2 20" xfId="15006" xr:uid="{E8334721-460C-4CE9-A70F-C22AD35A5D9C}"/>
    <cellStyle name="SAPBEXHLevel2 21" xfId="13673" xr:uid="{E1318C06-919E-4946-B7F1-D1AB820BA6F7}"/>
    <cellStyle name="SAPBEXHLevel2 22" xfId="10912" xr:uid="{97A8F06E-9DEB-4CCC-99A2-063EF82A1A04}"/>
    <cellStyle name="SAPBEXHLevel2 23" xfId="13882" xr:uid="{D93E73B0-20CD-40FD-B0FD-DAE8BB82D60A}"/>
    <cellStyle name="SAPBEXHLevel2 24" xfId="30731" xr:uid="{019F8E56-893B-47F9-A29F-2D98F473126C}"/>
    <cellStyle name="SAPBEXHLevel2 3" xfId="1222" xr:uid="{3669E767-66D5-4FEC-8490-7A9889B2D604}"/>
    <cellStyle name="SAPBEXHLevel2 3 10" xfId="14776" xr:uid="{AF1DB489-4F84-4CCF-9F27-41F996CEFBBB}"/>
    <cellStyle name="SAPBEXHLevel2 3 11" xfId="8021" xr:uid="{94264CAB-E0D4-470F-9EB2-3343CF95C044}"/>
    <cellStyle name="SAPBEXHLevel2 3 12" xfId="19755" xr:uid="{E7E8F030-68A9-4563-B3F9-66BE69121262}"/>
    <cellStyle name="SAPBEXHLevel2 3 13" xfId="23517" xr:uid="{7FAD2DD5-CF8B-4C2E-B7FF-C81FA6D5902C}"/>
    <cellStyle name="SAPBEXHLevel2 3 14" xfId="27130" xr:uid="{DFB7EB14-15C0-4B1F-B925-B6C10E68CD3A}"/>
    <cellStyle name="SAPBEXHLevel2 3 15" xfId="30590" xr:uid="{F5FBAADF-5A53-4E88-975E-0709452BDBDC}"/>
    <cellStyle name="SAPBEXHLevel2 3 16" xfId="33855" xr:uid="{581C8790-D514-4CFA-BC82-CE307F1BE843}"/>
    <cellStyle name="SAPBEXHLevel2 3 2" xfId="1706" xr:uid="{27288621-D330-4247-8D2A-AE141F89A4F2}"/>
    <cellStyle name="SAPBEXHLevel2 3 2 10" xfId="15657" xr:uid="{932BE7F4-0605-491F-9BF6-92EDD74772BD}"/>
    <cellStyle name="SAPBEXHLevel2 3 2 11" xfId="19498" xr:uid="{A3D02B4A-F873-4AF5-9E30-06162BC3C4CD}"/>
    <cellStyle name="SAPBEXHLevel2 3 2 12" xfId="23340" xr:uid="{F193FD8F-CBDA-42FD-9AF6-D553D58BCFCF}"/>
    <cellStyle name="SAPBEXHLevel2 3 2 13" xfId="27740" xr:uid="{22CA2D17-4E90-44E1-BC85-E0AD375B78B5}"/>
    <cellStyle name="SAPBEXHLevel2 3 2 14" xfId="30886" xr:uid="{BFFDC3B5-C8BF-4736-BF09-2B722610778E}"/>
    <cellStyle name="SAPBEXHLevel2 3 2 15" xfId="34873" xr:uid="{5A8D1858-E14C-4C7B-B6C2-78F04931B09A}"/>
    <cellStyle name="SAPBEXHLevel2 3 2 2" xfId="2949" xr:uid="{79AF82E0-040F-4F85-8A13-9F33BDCD5516}"/>
    <cellStyle name="SAPBEXHLevel2 3 2 2 2" xfId="10288" xr:uid="{3E55ADC0-2BAE-4DC6-BA87-4605B56DE323}"/>
    <cellStyle name="SAPBEXHLevel2 3 2 2 3" xfId="11703" xr:uid="{ECC0A0DC-4D67-42D8-8E99-CABA7466177C}"/>
    <cellStyle name="SAPBEXHLevel2 3 2 2 4" xfId="17297" xr:uid="{A58AF3C0-CECD-45C0-B804-2F99FA7AC8A5}"/>
    <cellStyle name="SAPBEXHLevel2 3 2 2 5" xfId="21055" xr:uid="{ABC80DCD-DD96-4A49-B5E5-0F9A620CC60C}"/>
    <cellStyle name="SAPBEXHLevel2 3 2 2 6" xfId="24716" xr:uid="{A38E28EE-66B7-4192-B09B-E5CF28442E4B}"/>
    <cellStyle name="SAPBEXHLevel2 3 2 2 7" xfId="28245" xr:uid="{9D5FD7B3-677F-4383-AB2D-48DCDCFA1DBB}"/>
    <cellStyle name="SAPBEXHLevel2 3 2 2 8" xfId="31531" xr:uid="{84539281-DB1A-4D78-A9AC-D476C23EEA4F}"/>
    <cellStyle name="SAPBEXHLevel2 3 2 3" xfId="3455" xr:uid="{AE189192-E03F-4D2A-8263-97E1E00FAF44}"/>
    <cellStyle name="SAPBEXHLevel2 3 2 3 2" xfId="9152" xr:uid="{6434A1F5-17C7-440B-BDBA-EC0F0A121550}"/>
    <cellStyle name="SAPBEXHLevel2 3 2 3 3" xfId="9795" xr:uid="{7F114A8C-2BEE-4D6C-91D5-8B1A97A0B0E1}"/>
    <cellStyle name="SAPBEXHLevel2 3 2 3 4" xfId="17802" xr:uid="{8085BC62-69A7-40A3-8A76-01D85491C052}"/>
    <cellStyle name="SAPBEXHLevel2 3 2 3 5" xfId="21558" xr:uid="{8E4EE9FF-29E7-458C-A8D0-F98B2A711AED}"/>
    <cellStyle name="SAPBEXHLevel2 3 2 3 6" xfId="25220" xr:uid="{14AD2819-D5E6-4E6C-9808-F8605331FB5D}"/>
    <cellStyle name="SAPBEXHLevel2 3 2 3 7" xfId="28751" xr:uid="{5C981EE7-A228-44F2-9E98-042B825AC45E}"/>
    <cellStyle name="SAPBEXHLevel2 3 2 3 8" xfId="32030" xr:uid="{11B411C5-8A82-46B6-867B-5E3C88A0DD0E}"/>
    <cellStyle name="SAPBEXHLevel2 3 2 4" xfId="1976" xr:uid="{85379627-04B2-4B09-8F12-36CB9B2D963A}"/>
    <cellStyle name="SAPBEXHLevel2 3 2 4 2" xfId="7973" xr:uid="{7E0346D0-AFD2-48B9-B8F4-CA31E570F487}"/>
    <cellStyle name="SAPBEXHLevel2 3 2 4 3" xfId="14201" xr:uid="{DCCADE47-C6A3-4F95-BBBF-CDFEFFA1D867}"/>
    <cellStyle name="SAPBEXHLevel2 3 2 4 4" xfId="16551" xr:uid="{508F2113-721D-40BA-BEEA-59B62C86CA08}"/>
    <cellStyle name="SAPBEXHLevel2 3 2 4 5" xfId="8822" xr:uid="{22B16A98-59D7-451C-8543-AA4E5FD42720}"/>
    <cellStyle name="SAPBEXHLevel2 3 2 4 6" xfId="19975" xr:uid="{058A6635-305E-4487-AD51-CA8260F301FA}"/>
    <cellStyle name="SAPBEXHLevel2 3 2 4 7" xfId="13516" xr:uid="{522E2DC2-1810-4D35-A8F0-30F34D82CE0F}"/>
    <cellStyle name="SAPBEXHLevel2 3 2 4 8" xfId="27527" xr:uid="{36D87C80-0861-4033-AB07-0966C1CD1742}"/>
    <cellStyle name="SAPBEXHLevel2 3 2 5" xfId="2368" xr:uid="{9025C61B-E129-43F3-B1A2-5FABD1C25B6F}"/>
    <cellStyle name="SAPBEXHLevel2 3 2 5 2" xfId="8306" xr:uid="{B951A8DC-22AC-424C-9B50-EB2995A3B6A7}"/>
    <cellStyle name="SAPBEXHLevel2 3 2 5 3" xfId="11208" xr:uid="{6248B495-17E2-4F94-B6A9-7D84FAC8426E}"/>
    <cellStyle name="SAPBEXHLevel2 3 2 5 4" xfId="15581" xr:uid="{7DAE797E-7772-49B5-9A98-0A450508C76F}"/>
    <cellStyle name="SAPBEXHLevel2 3 2 5 5" xfId="16850" xr:uid="{F2041E79-AA64-4550-BFA9-CDFD85C63D20}"/>
    <cellStyle name="SAPBEXHLevel2 3 2 5 6" xfId="15906" xr:uid="{CF71C7B3-83C8-4EDA-AD5F-25B334683EB9}"/>
    <cellStyle name="SAPBEXHLevel2 3 2 5 7" xfId="20577" xr:uid="{1AB38654-1A6E-4EAE-ADB0-04B01B112E36}"/>
    <cellStyle name="SAPBEXHLevel2 3 2 5 8" xfId="30328" xr:uid="{A3DAE6A9-6CDB-4E0A-A312-7A69D7E486B9}"/>
    <cellStyle name="SAPBEXHLevel2 3 2 6" xfId="4320" xr:uid="{BF778776-FFB3-4D4B-AC5A-BFA2C7DF1FE1}"/>
    <cellStyle name="SAPBEXHLevel2 3 2 6 2" xfId="12642" xr:uid="{B67D10F4-CFD4-46AF-A1DE-CA75EA3801C2}"/>
    <cellStyle name="SAPBEXHLevel2 3 2 6 3" xfId="7488" xr:uid="{6F71C53A-5D7B-4AAE-8527-50212012A5E2}"/>
    <cellStyle name="SAPBEXHLevel2 3 2 6 4" xfId="18667" xr:uid="{FEFB2920-42B8-42E8-B4F0-A87102AE7B23}"/>
    <cellStyle name="SAPBEXHLevel2 3 2 6 5" xfId="22419" xr:uid="{927749A7-50AB-49EF-840A-163B9AF58128}"/>
    <cellStyle name="SAPBEXHLevel2 3 2 6 6" xfId="26085" xr:uid="{9BB1C983-E7AE-45C2-A7EC-78329AFC6DF9}"/>
    <cellStyle name="SAPBEXHLevel2 3 2 6 7" xfId="29616" xr:uid="{A1EC4B24-AD86-4537-8352-E57B59546A8C}"/>
    <cellStyle name="SAPBEXHLevel2 3 2 6 8" xfId="32879" xr:uid="{B3A178B3-2364-47B1-BB29-1728991E4118}"/>
    <cellStyle name="SAPBEXHLevel2 3 2 7" xfId="4484" xr:uid="{0D9C07FD-5CBD-4301-AC68-AC6F4B2A4E21}"/>
    <cellStyle name="SAPBEXHLevel2 3 2 7 2" xfId="7508" xr:uid="{6E0A0311-FAE5-403C-9ACF-0FC75BA5CFB1}"/>
    <cellStyle name="SAPBEXHLevel2 3 2 7 3" xfId="14256" xr:uid="{9353CADE-C627-448B-BB30-B07630F20B70}"/>
    <cellStyle name="SAPBEXHLevel2 3 2 7 4" xfId="18831" xr:uid="{ABE23987-44A3-4A9B-9DEB-E453EF3EB7BA}"/>
    <cellStyle name="SAPBEXHLevel2 3 2 7 5" xfId="22583" xr:uid="{E9A4C7E8-62D2-4F6C-89C2-19753A459376}"/>
    <cellStyle name="SAPBEXHLevel2 3 2 7 6" xfId="26248" xr:uid="{04818EC1-0678-46F9-89D7-14DCFB02E5AE}"/>
    <cellStyle name="SAPBEXHLevel2 3 2 7 7" xfId="29780" xr:uid="{36317885-588D-4CD8-AE0E-27039CE1A37D}"/>
    <cellStyle name="SAPBEXHLevel2 3 2 7 8" xfId="33042" xr:uid="{369F38E2-8AFD-49D5-AB47-E4843D0A3675}"/>
    <cellStyle name="SAPBEXHLevel2 3 2 8" xfId="10373" xr:uid="{9DDB40EE-DA6F-414B-815F-52E38E1468E0}"/>
    <cellStyle name="SAPBEXHLevel2 3 2 9" xfId="14478" xr:uid="{06F821EB-CC03-404D-8D96-351C7EFB3470}"/>
    <cellStyle name="SAPBEXHLevel2 3 3" xfId="2496" xr:uid="{147FD123-8AA4-460D-B360-E6FC957FBF9B}"/>
    <cellStyle name="SAPBEXHLevel2 3 3 2" xfId="9579" xr:uid="{F7776EF6-9D6F-4AA8-97D5-232BB9CAA0BC}"/>
    <cellStyle name="SAPBEXHLevel2 3 3 3" xfId="13915" xr:uid="{B66053F7-EB68-4927-A771-6E8203825703}"/>
    <cellStyle name="SAPBEXHLevel2 3 3 4" xfId="10234" xr:uid="{93EA9EC9-471D-4718-A79B-64992C5CF835}"/>
    <cellStyle name="SAPBEXHLevel2 3 3 5" xfId="19363" xr:uid="{6780040B-EA17-4884-9ACB-5102D1043F63}"/>
    <cellStyle name="SAPBEXHLevel2 3 3 6" xfId="23123" xr:uid="{A16A6F68-69C5-44C0-8C63-2E855E03B9F8}"/>
    <cellStyle name="SAPBEXHLevel2 3 3 7" xfId="26775" xr:uid="{FDB00E93-688A-46B9-BC81-8E4887A2346E}"/>
    <cellStyle name="SAPBEXHLevel2 3 3 8" xfId="30230" xr:uid="{BA8823F5-94FF-4910-9D17-CE0833F2BFA9}"/>
    <cellStyle name="SAPBEXHLevel2 3 3 9" xfId="35107" xr:uid="{0C97AC01-5B4F-43C0-82BA-A4941C6B8464}"/>
    <cellStyle name="SAPBEXHLevel2 3 4" xfId="2110" xr:uid="{59C76843-8E55-4A2B-A666-97A3D3A32989}"/>
    <cellStyle name="SAPBEXHLevel2 3 4 2" xfId="9674" xr:uid="{B6380DB2-E377-4138-AE89-3BD2AE544E9F}"/>
    <cellStyle name="SAPBEXHLevel2 3 4 3" xfId="15235" xr:uid="{84AB6EF2-13EF-4B1A-B69B-68E25965EB45}"/>
    <cellStyle name="SAPBEXHLevel2 3 4 4" xfId="11216" xr:uid="{4FCD3061-FE6E-41A3-B368-57449DEC2469}"/>
    <cellStyle name="SAPBEXHLevel2 3 4 5" xfId="15043" xr:uid="{4F24473F-E21D-4C33-81CC-65AF6BC86095}"/>
    <cellStyle name="SAPBEXHLevel2 3 4 6" xfId="20045" xr:uid="{650525CC-1216-46BF-9D5C-6117FFC6ACF2}"/>
    <cellStyle name="SAPBEXHLevel2 3 4 7" xfId="23893" xr:uid="{2A1E195C-1392-4443-8F1E-68B98C392862}"/>
    <cellStyle name="SAPBEXHLevel2 3 4 8" xfId="27507" xr:uid="{E7873418-DC8A-4E5E-B635-B08DD9590625}"/>
    <cellStyle name="SAPBEXHLevel2 3 4 9" xfId="34905" xr:uid="{69CB6E42-3026-4C02-92B6-DAF0226EAE76}"/>
    <cellStyle name="SAPBEXHLevel2 3 5" xfId="2144" xr:uid="{093A18CA-4127-4D00-B377-9856A68D2BAB}"/>
    <cellStyle name="SAPBEXHLevel2 3 5 2" xfId="10674" xr:uid="{5B45AA08-815B-4252-8B0A-18270B1800D9}"/>
    <cellStyle name="SAPBEXHLevel2 3 5 3" xfId="14584" xr:uid="{E2327018-9676-41B7-93A2-B437C907013E}"/>
    <cellStyle name="SAPBEXHLevel2 3 5 4" xfId="13778" xr:uid="{D5ADF827-A243-4AEC-A052-7A4895F2D1D9}"/>
    <cellStyle name="SAPBEXHLevel2 3 5 5" xfId="13494" xr:uid="{6173ECD3-3F2B-4754-AE87-1C5F43ECCD3D}"/>
    <cellStyle name="SAPBEXHLevel2 3 5 6" xfId="20240" xr:uid="{C284547C-C870-4359-B16D-0409552BB1A9}"/>
    <cellStyle name="SAPBEXHLevel2 3 5 7" xfId="23946" xr:uid="{7C213EFB-B86B-4D74-B1BB-C8C4808083D9}"/>
    <cellStyle name="SAPBEXHLevel2 3 5 8" xfId="20410" xr:uid="{297AA212-C0C9-4A5D-A15B-EF3FB3CE5E86}"/>
    <cellStyle name="SAPBEXHLevel2 3 5 9" xfId="34242" xr:uid="{1285B685-0417-4245-BE9D-D42677DB49CB}"/>
    <cellStyle name="SAPBEXHLevel2 3 6" xfId="3587" xr:uid="{A15F0234-E3F5-4847-81D9-022DD7748930}"/>
    <cellStyle name="SAPBEXHLevel2 3 6 2" xfId="7258" xr:uid="{A46DD85C-1C6F-4601-ADC5-9DF5B0DDA9AB}"/>
    <cellStyle name="SAPBEXHLevel2 3 6 3" xfId="14857" xr:uid="{2FE4C4E6-EE96-4739-9FAF-B12CB867EF57}"/>
    <cellStyle name="SAPBEXHLevel2 3 6 4" xfId="17934" xr:uid="{3D6F58A8-8FBF-4E0E-9288-99AC9E0BDE4B}"/>
    <cellStyle name="SAPBEXHLevel2 3 6 5" xfId="21690" xr:uid="{A5CA7DFF-3A9D-4DDD-8ADB-FBCB654B524A}"/>
    <cellStyle name="SAPBEXHLevel2 3 6 6" xfId="25352" xr:uid="{905C700C-CCB7-4B9D-AE1B-420B389A2635}"/>
    <cellStyle name="SAPBEXHLevel2 3 6 7" xfId="28883" xr:uid="{7C74ACD0-8B14-416A-BA85-6B0BDBFC34EC}"/>
    <cellStyle name="SAPBEXHLevel2 3 6 8" xfId="32161" xr:uid="{EC55FC83-683B-49BF-81D2-BFFFB5CDEF58}"/>
    <cellStyle name="SAPBEXHLevel2 3 7" xfId="4424" xr:uid="{BDBFC43F-C4EC-48F7-9A8A-D44C26D53FAF}"/>
    <cellStyle name="SAPBEXHLevel2 3 7 2" xfId="12582" xr:uid="{9498C08E-6887-4658-B949-529D674FCF86}"/>
    <cellStyle name="SAPBEXHLevel2 3 7 3" xfId="7635" xr:uid="{B35C614E-4B59-410F-8FD6-EBD32C420FF6}"/>
    <cellStyle name="SAPBEXHLevel2 3 7 4" xfId="18771" xr:uid="{EBAA3C12-87B4-4440-8DED-D8B5BD70C2F1}"/>
    <cellStyle name="SAPBEXHLevel2 3 7 5" xfId="22523" xr:uid="{B8132C35-C7C6-4080-BFE5-B014EEE6BA87}"/>
    <cellStyle name="SAPBEXHLevel2 3 7 6" xfId="26189" xr:uid="{C66B568D-27D5-4AB2-BD2D-20D1285D76E5}"/>
    <cellStyle name="SAPBEXHLevel2 3 7 7" xfId="29720" xr:uid="{6A654E2E-32F4-43B1-9DF9-B12FC8272672}"/>
    <cellStyle name="SAPBEXHLevel2 3 7 8" xfId="32982" xr:uid="{5F454989-DB42-4A8F-9C2F-E3F8EB482800}"/>
    <cellStyle name="SAPBEXHLevel2 3 8" xfId="4897" xr:uid="{AE52B8CF-357A-4E7A-8114-C9E6448007D8}"/>
    <cellStyle name="SAPBEXHLevel2 3 8 2" xfId="12148" xr:uid="{32ACE42B-4FB6-4B06-B491-BF35713A943E}"/>
    <cellStyle name="SAPBEXHLevel2 3 8 3" xfId="16844" xr:uid="{7862D88B-2EDA-4668-9DF8-D138E18C3F4D}"/>
    <cellStyle name="SAPBEXHLevel2 3 8 4" xfId="19244" xr:uid="{AF206E4F-9DC6-4DAE-BE6F-EFE16CFB2AAE}"/>
    <cellStyle name="SAPBEXHLevel2 3 8 5" xfId="22995" xr:uid="{FA603CBE-638F-41CA-988B-9C9FEC3F267D}"/>
    <cellStyle name="SAPBEXHLevel2 3 8 6" xfId="26661" xr:uid="{BC3C4497-5564-42F0-BCBB-3A7646F39090}"/>
    <cellStyle name="SAPBEXHLevel2 3 8 7" xfId="30193" xr:uid="{ADD6C557-4F55-47F7-AE2F-2A72A33D9CE5}"/>
    <cellStyle name="SAPBEXHLevel2 3 8 8" xfId="33448" xr:uid="{D4671562-2466-47F0-B960-19FCAE970966}"/>
    <cellStyle name="SAPBEXHLevel2 3 9" xfId="8210" xr:uid="{4DE9BD78-919B-4A39-96AD-3B386180C3A5}"/>
    <cellStyle name="SAPBEXHLevel2 4" xfId="1223" xr:uid="{C3A5AD95-C39F-4161-93C5-4B4800E634EB}"/>
    <cellStyle name="SAPBEXHLevel2 4 10" xfId="8164" xr:uid="{3981A982-9A39-4236-BCD2-22F18CEFE4E2}"/>
    <cellStyle name="SAPBEXHLevel2 4 11" xfId="14295" xr:uid="{7582D934-1E82-4F36-859F-4F169C431D2D}"/>
    <cellStyle name="SAPBEXHLevel2 4 12" xfId="15435" xr:uid="{F0E00CBD-8351-47A3-8098-64EAC1EF0FC8}"/>
    <cellStyle name="SAPBEXHLevel2 4 13" xfId="19754" xr:uid="{7CAE4D7E-5F8C-4AB0-AAD4-0AC3710CAC86}"/>
    <cellStyle name="SAPBEXHLevel2 4 14" xfId="23516" xr:uid="{002D9373-CF1F-416D-AD39-D0E2B4973E64}"/>
    <cellStyle name="SAPBEXHLevel2 4 15" xfId="27129" xr:uid="{D0A80AE8-F6BB-46C4-A98A-798C1414AE0C}"/>
    <cellStyle name="SAPBEXHLevel2 4 16" xfId="30589" xr:uid="{62D0A5E1-C471-49F2-9454-B1BEB32CA5FB}"/>
    <cellStyle name="SAPBEXHLevel2 4 17" xfId="34488" xr:uid="{56F454FB-A27F-4C02-A480-785079F2EE73}"/>
    <cellStyle name="SAPBEXHLevel2 4 2" xfId="1224" xr:uid="{6DAF9264-12AD-4BCF-826B-CB15660EB879}"/>
    <cellStyle name="SAPBEXHLevel2 4 2 10" xfId="16443" xr:uid="{8C38392A-DE66-4F6F-BA29-D07BFF8B05C9}"/>
    <cellStyle name="SAPBEXHLevel2 4 2 11" xfId="8619" xr:uid="{356EAC59-07CD-4B5D-9C32-0421DEFCBEC3}"/>
    <cellStyle name="SAPBEXHLevel2 4 2 12" xfId="19753" xr:uid="{5385C083-8888-4DF5-8689-335788227306}"/>
    <cellStyle name="SAPBEXHLevel2 4 2 13" xfId="23515" xr:uid="{929AACB8-12BF-4E60-BB09-03ED4B412870}"/>
    <cellStyle name="SAPBEXHLevel2 4 2 14" xfId="27128" xr:uid="{32BBABA3-8C71-4A51-AEFB-58A06828AC72}"/>
    <cellStyle name="SAPBEXHLevel2 4 2 15" xfId="30588" xr:uid="{54EE78F6-9618-4AF6-A758-CC8C0D4BBC62}"/>
    <cellStyle name="SAPBEXHLevel2 4 2 2" xfId="1708" xr:uid="{E1525626-85EF-4A00-A0F5-B135BD54B368}"/>
    <cellStyle name="SAPBEXHLevel2 4 2 2 10" xfId="6949" xr:uid="{3C69C138-EA23-45F4-B764-BEA50102D0EB}"/>
    <cellStyle name="SAPBEXHLevel2 4 2 2 11" xfId="20500" xr:uid="{3952FABD-AAE2-458D-B3D2-617DBDCA28B7}"/>
    <cellStyle name="SAPBEXHLevel2 4 2 2 12" xfId="20288" xr:uid="{C1563462-C632-4440-B99C-2E094BB221E7}"/>
    <cellStyle name="SAPBEXHLevel2 4 2 2 13" xfId="26994" xr:uid="{F7721143-F30C-4A20-8E5C-F12BF7B76D1C}"/>
    <cellStyle name="SAPBEXHLevel2 4 2 2 14" xfId="30885" xr:uid="{4D3DFA49-1626-4702-AB0C-8C0310F5FE35}"/>
    <cellStyle name="SAPBEXHLevel2 4 2 2 2" xfId="2951" xr:uid="{1001BFF1-DF53-4B67-AA80-19DDBBC9F2C8}"/>
    <cellStyle name="SAPBEXHLevel2 4 2 2 2 2" xfId="10383" xr:uid="{5040C2B5-CB57-471A-83BE-43C2A2553EEB}"/>
    <cellStyle name="SAPBEXHLevel2 4 2 2 2 3" xfId="7814" xr:uid="{AD9FA464-001A-41C2-86E2-F771B86AE9CC}"/>
    <cellStyle name="SAPBEXHLevel2 4 2 2 2 4" xfId="17299" xr:uid="{E0B1FC53-693C-41BF-A3AB-E882488026FF}"/>
    <cellStyle name="SAPBEXHLevel2 4 2 2 2 5" xfId="21057" xr:uid="{BEE3A209-0FC7-4042-AA11-E157753E61C4}"/>
    <cellStyle name="SAPBEXHLevel2 4 2 2 2 6" xfId="24718" xr:uid="{1C26378F-FFAA-4E75-A6AE-9097967F7C49}"/>
    <cellStyle name="SAPBEXHLevel2 4 2 2 2 7" xfId="28247" xr:uid="{77DC78EF-4F09-4E46-9929-A522757B7A50}"/>
    <cellStyle name="SAPBEXHLevel2 4 2 2 2 8" xfId="31533" xr:uid="{25816649-89AB-4B37-923C-CE1F3D24618E}"/>
    <cellStyle name="SAPBEXHLevel2 4 2 2 3" xfId="3457" xr:uid="{0178A3B1-C00D-45F9-BC09-9F5767BE34B8}"/>
    <cellStyle name="SAPBEXHLevel2 4 2 2 3 2" xfId="10902" xr:uid="{61A55D7E-B744-4303-80B0-017277FF91D4}"/>
    <cellStyle name="SAPBEXHLevel2 4 2 2 3 3" xfId="7399" xr:uid="{0B32F233-C211-49C8-A6C2-1947F436782F}"/>
    <cellStyle name="SAPBEXHLevel2 4 2 2 3 4" xfId="17804" xr:uid="{C466E750-9A7D-4BB0-8DA6-D3C1411EB642}"/>
    <cellStyle name="SAPBEXHLevel2 4 2 2 3 5" xfId="21560" xr:uid="{6207806E-C119-414F-A8D7-CA94AB6ADF9C}"/>
    <cellStyle name="SAPBEXHLevel2 4 2 2 3 6" xfId="25222" xr:uid="{5BB91AF3-CF54-44AD-B58A-210388F3B9EB}"/>
    <cellStyle name="SAPBEXHLevel2 4 2 2 3 7" xfId="28753" xr:uid="{CF1859FE-C736-4D4E-8ACD-DBCCBBFC45A7}"/>
    <cellStyle name="SAPBEXHLevel2 4 2 2 3 8" xfId="32032" xr:uid="{E5BC2475-AEAB-4ACD-80E4-9F69B6720F96}"/>
    <cellStyle name="SAPBEXHLevel2 4 2 2 4" xfId="3612" xr:uid="{9CD21E47-4000-42B6-B603-F55667FCBECB}"/>
    <cellStyle name="SAPBEXHLevel2 4 2 2 4 2" xfId="11565" xr:uid="{2138AC68-5691-4D08-AD7E-5F9F65774D5A}"/>
    <cellStyle name="SAPBEXHLevel2 4 2 2 4 3" xfId="16102" xr:uid="{6D59E16F-F0DF-4A7F-BD8A-0AF3282475E3}"/>
    <cellStyle name="SAPBEXHLevel2 4 2 2 4 4" xfId="17959" xr:uid="{C8008213-729D-4487-9DEA-50F1A5655769}"/>
    <cellStyle name="SAPBEXHLevel2 4 2 2 4 5" xfId="21715" xr:uid="{9F7A742C-00FB-4A0E-A352-75C66DD788A0}"/>
    <cellStyle name="SAPBEXHLevel2 4 2 2 4 6" xfId="25377" xr:uid="{40ED0BFE-D6FF-4ACC-AA1D-52E16BB04C21}"/>
    <cellStyle name="SAPBEXHLevel2 4 2 2 4 7" xfId="28908" xr:uid="{422A76C9-C395-496A-9638-6A47638EF943}"/>
    <cellStyle name="SAPBEXHLevel2 4 2 2 4 8" xfId="32185" xr:uid="{87223785-A4B8-4488-B286-838278564F2E}"/>
    <cellStyle name="SAPBEXHLevel2 4 2 2 5" xfId="1823" xr:uid="{E7AFCBD5-DE14-4225-96DD-B5625C4A9ED1}"/>
    <cellStyle name="SAPBEXHLevel2 4 2 2 5 2" xfId="9684" xr:uid="{9738C827-4972-4EAA-9B59-81DF14FA20A4}"/>
    <cellStyle name="SAPBEXHLevel2 4 2 2 5 3" xfId="14452" xr:uid="{0CE011B9-58C6-47FD-AAE8-1FBDA48AB44A}"/>
    <cellStyle name="SAPBEXHLevel2 4 2 2 5 4" xfId="15517" xr:uid="{415C40DD-2A38-488F-B0CC-3B97C6B43D92}"/>
    <cellStyle name="SAPBEXHLevel2 4 2 2 5 5" xfId="20459" xr:uid="{B9593642-0A7A-49A1-9751-F7FE9381CB8B}"/>
    <cellStyle name="SAPBEXHLevel2 4 2 2 5 6" xfId="23284" xr:uid="{B269B4B1-7476-498A-9D08-CA75321C5A8C}"/>
    <cellStyle name="SAPBEXHLevel2 4 2 2 5 7" xfId="27702" xr:uid="{CEA13BD2-9843-4776-9154-94A6DBA62CC0}"/>
    <cellStyle name="SAPBEXHLevel2 4 2 2 5 8" xfId="27074" xr:uid="{B94DA02A-AB53-41DC-8648-03E84192D8DB}"/>
    <cellStyle name="SAPBEXHLevel2 4 2 2 6" xfId="3832" xr:uid="{81F25A14-5B60-47A9-85ED-8137DAB88809}"/>
    <cellStyle name="SAPBEXHLevel2 4 2 2 6 2" xfId="7160" xr:uid="{F49CF7BA-5D02-44B1-BD07-408986D17986}"/>
    <cellStyle name="SAPBEXHLevel2 4 2 2 6 3" xfId="17010" xr:uid="{EC39763C-F6FC-40B0-B037-9B218ADCEA33}"/>
    <cellStyle name="SAPBEXHLevel2 4 2 2 6 4" xfId="18179" xr:uid="{DA6AE68B-3401-4946-9881-4E44EEA51F0B}"/>
    <cellStyle name="SAPBEXHLevel2 4 2 2 6 5" xfId="21932" xr:uid="{8CC1B98D-926B-41E1-99EF-7ED14DD5C01C}"/>
    <cellStyle name="SAPBEXHLevel2 4 2 2 6 6" xfId="25597" xr:uid="{C51B9497-5BD7-4984-B552-D47FC41FF883}"/>
    <cellStyle name="SAPBEXHLevel2 4 2 2 6 7" xfId="29128" xr:uid="{B8C25136-B3E8-4CB7-9CA4-718437BBFB68}"/>
    <cellStyle name="SAPBEXHLevel2 4 2 2 6 8" xfId="32400" xr:uid="{61611FA7-B3D0-449D-A364-B9EEED477932}"/>
    <cellStyle name="SAPBEXHLevel2 4 2 2 7" xfId="4622" xr:uid="{2DF63E45-968B-416F-845B-79F83527866F}"/>
    <cellStyle name="SAPBEXHLevel2 4 2 2 7 2" xfId="12418" xr:uid="{C01A334D-7AC0-4942-9D97-C461A12D2771}"/>
    <cellStyle name="SAPBEXHLevel2 4 2 2 7 3" xfId="13508" xr:uid="{4C79CF72-ABC4-4466-8949-5B51CA22DCC1}"/>
    <cellStyle name="SAPBEXHLevel2 4 2 2 7 4" xfId="18969" xr:uid="{8E23ACC5-7D15-4F6C-900F-EB2CFFAC3773}"/>
    <cellStyle name="SAPBEXHLevel2 4 2 2 7 5" xfId="22721" xr:uid="{685778E6-8958-476C-B475-7F04B257ECD4}"/>
    <cellStyle name="SAPBEXHLevel2 4 2 2 7 6" xfId="26386" xr:uid="{EB10C475-FC91-44E4-A51D-D520277E892D}"/>
    <cellStyle name="SAPBEXHLevel2 4 2 2 7 7" xfId="29918" xr:uid="{E5F6283D-FBF0-4AD5-B70F-FFA4CA7B6562}"/>
    <cellStyle name="SAPBEXHLevel2 4 2 2 7 8" xfId="33178" xr:uid="{307279C2-D582-4256-A6D7-C205C1E3E887}"/>
    <cellStyle name="SAPBEXHLevel2 4 2 2 8" xfId="10010" xr:uid="{18C8F7EA-2D29-4FA2-83BA-B7CEE3757BA6}"/>
    <cellStyle name="SAPBEXHLevel2 4 2 2 9" xfId="14027" xr:uid="{18B3E9A7-9078-4655-B1F8-0674D5D13608}"/>
    <cellStyle name="SAPBEXHLevel2 4 2 3" xfId="2498" xr:uid="{AD66D088-E545-49C4-BCAB-B69AB7EC6B9A}"/>
    <cellStyle name="SAPBEXHLevel2 4 2 3 2" xfId="7461" xr:uid="{5A983CEB-FFB3-4196-B86A-99CCF910E47F}"/>
    <cellStyle name="SAPBEXHLevel2 4 2 3 3" xfId="10011" xr:uid="{2F414411-EB63-4B89-9025-91A05944C78B}"/>
    <cellStyle name="SAPBEXHLevel2 4 2 3 4" xfId="16948" xr:uid="{0525F992-D68D-4801-9FE8-B7BDABAD0FD8}"/>
    <cellStyle name="SAPBEXHLevel2 4 2 3 5" xfId="19361" xr:uid="{D780B7EA-1BA7-4A5F-B385-812F017D59C5}"/>
    <cellStyle name="SAPBEXHLevel2 4 2 3 6" xfId="23121" xr:uid="{ADE05F60-75BF-4368-B407-97D3A664AF93}"/>
    <cellStyle name="SAPBEXHLevel2 4 2 3 7" xfId="26773" xr:uid="{44BB6C98-49AD-4619-922B-76C55344B871}"/>
    <cellStyle name="SAPBEXHLevel2 4 2 3 8" xfId="29459" xr:uid="{CD084806-A564-43F2-BD8A-4BA1D5F45DA6}"/>
    <cellStyle name="SAPBEXHLevel2 4 2 4" xfId="1871" xr:uid="{374893C4-E88D-4F18-B428-8DDDBBE28543}"/>
    <cellStyle name="SAPBEXHLevel2 4 2 4 2" xfId="9763" xr:uid="{9CF44585-56BB-4CFA-A973-29C38F210F56}"/>
    <cellStyle name="SAPBEXHLevel2 4 2 4 3" xfId="12084" xr:uid="{ABA18891-6A6B-4F0D-B25D-18F38584D317}"/>
    <cellStyle name="SAPBEXHLevel2 4 2 4 4" xfId="11975" xr:uid="{12DAE6D4-F5F0-4875-9F79-AB05A3BB533A}"/>
    <cellStyle name="SAPBEXHLevel2 4 2 4 5" xfId="15142" xr:uid="{A56222FD-9C6D-4D72-80D8-7F84258C6E41}"/>
    <cellStyle name="SAPBEXHLevel2 4 2 4 6" xfId="23254" xr:uid="{028E0CB7-D614-496C-9BE7-3A7F8BAB5EFC}"/>
    <cellStyle name="SAPBEXHLevel2 4 2 4 7" xfId="27683" xr:uid="{2CAD8E1F-244F-4142-9A84-DEEF05FA2CFD}"/>
    <cellStyle name="SAPBEXHLevel2 4 2 4 8" xfId="27274" xr:uid="{B0C54788-300D-4F83-8912-0D8F07F59D54}"/>
    <cellStyle name="SAPBEXHLevel2 4 2 5" xfId="2720" xr:uid="{2E4DE5E3-4B95-4B47-B2BE-32E399B999AC}"/>
    <cellStyle name="SAPBEXHLevel2 4 2 5 2" xfId="10574" xr:uid="{B363ED9E-078F-46EA-B798-6D07D9BE24DA}"/>
    <cellStyle name="SAPBEXHLevel2 4 2 5 3" xfId="8469" xr:uid="{8EDF4C92-1249-44B8-BFB4-768372F92580}"/>
    <cellStyle name="SAPBEXHLevel2 4 2 5 4" xfId="17068" xr:uid="{F8AB9DE0-A35A-4AD0-884F-9AA6448F4E7D}"/>
    <cellStyle name="SAPBEXHLevel2 4 2 5 5" xfId="20826" xr:uid="{D8993DDE-8212-4889-AABA-38752E7C9598}"/>
    <cellStyle name="SAPBEXHLevel2 4 2 5 6" xfId="24487" xr:uid="{28B3E25C-8E5A-4611-8E0E-D5D392B1FD9B}"/>
    <cellStyle name="SAPBEXHLevel2 4 2 5 7" xfId="28016" xr:uid="{D23DDD7E-BF24-474F-BCAF-F7A45537C31E}"/>
    <cellStyle name="SAPBEXHLevel2 4 2 5 8" xfId="31302" xr:uid="{8CD6FBEB-9720-412B-A87F-3123AD46EDFA}"/>
    <cellStyle name="SAPBEXHLevel2 4 2 6" xfId="2464" xr:uid="{54AC26A1-8147-45E1-9752-4749A8F66112}"/>
    <cellStyle name="SAPBEXHLevel2 4 2 6 2" xfId="10167" xr:uid="{5028BCFC-59C5-41DD-8B49-292D18BB3304}"/>
    <cellStyle name="SAPBEXHLevel2 4 2 6 3" xfId="8054" xr:uid="{40F32E8A-EBDF-4C74-AF30-21F2E4F58CDC}"/>
    <cellStyle name="SAPBEXHLevel2 4 2 6 4" xfId="10431" xr:uid="{C3F1851D-0057-46C4-8646-B6D6841B0520}"/>
    <cellStyle name="SAPBEXHLevel2 4 2 6 5" xfId="19378" xr:uid="{A2D144FA-3BAA-4F84-8EB3-D485E464BF0C}"/>
    <cellStyle name="SAPBEXHLevel2 4 2 6 6" xfId="23148" xr:uid="{9BDAD0A6-BD35-434E-BC9F-644C91899ED1}"/>
    <cellStyle name="SAPBEXHLevel2 4 2 6 7" xfId="26796" xr:uid="{42A28F42-C43B-4E55-9B52-D8A8337D4174}"/>
    <cellStyle name="SAPBEXHLevel2 4 2 6 8" xfId="30252" xr:uid="{512EBD17-6ED5-4979-872A-E392D6312AD3}"/>
    <cellStyle name="SAPBEXHLevel2 4 2 7" xfId="2241" xr:uid="{2E211F93-FF1B-4D1A-A16C-B72960BC75A4}"/>
    <cellStyle name="SAPBEXHLevel2 4 2 7 2" xfId="7949" xr:uid="{596691E1-B612-45F1-8BC2-AD99CE3AD929}"/>
    <cellStyle name="SAPBEXHLevel2 4 2 7 3" xfId="13609" xr:uid="{6E936D39-7126-42A5-89E5-601D58AA856B}"/>
    <cellStyle name="SAPBEXHLevel2 4 2 7 4" xfId="14973" xr:uid="{6F74EE35-B11E-4B7A-8196-4D52FA927AB3}"/>
    <cellStyle name="SAPBEXHLevel2 4 2 7 5" xfId="16892" xr:uid="{EE147361-A624-4D81-A008-49D632CC9FA6}"/>
    <cellStyle name="SAPBEXHLevel2 4 2 7 6" xfId="9106" xr:uid="{DDADF8FD-20C9-4468-8FD8-06D3CFC3F4E9}"/>
    <cellStyle name="SAPBEXHLevel2 4 2 7 7" xfId="15628" xr:uid="{E90FEE9B-7037-4316-861E-D4297CF7BB2A}"/>
    <cellStyle name="SAPBEXHLevel2 4 2 7 8" xfId="27503" xr:uid="{864BDE8E-E545-4D96-B076-AFEC741EBCB8}"/>
    <cellStyle name="SAPBEXHLevel2 4 2 8" xfId="4823" xr:uid="{CFA87AB1-11B7-405C-ABDA-A3D72D3885CC}"/>
    <cellStyle name="SAPBEXHLevel2 4 2 8 2" xfId="12222" xr:uid="{397FD13C-A79F-461E-947E-F166666F4C08}"/>
    <cellStyle name="SAPBEXHLevel2 4 2 8 3" xfId="15826" xr:uid="{F826008B-38CA-4119-8101-68955D8EC7A1}"/>
    <cellStyle name="SAPBEXHLevel2 4 2 8 4" xfId="19170" xr:uid="{5CE34468-A724-4698-BCCD-4834FB3982D6}"/>
    <cellStyle name="SAPBEXHLevel2 4 2 8 5" xfId="22921" xr:uid="{29E627A8-55DD-4412-A0ED-1BAD8BC6B360}"/>
    <cellStyle name="SAPBEXHLevel2 4 2 8 6" xfId="26587" xr:uid="{4272581A-DE47-45AB-839F-61509411D000}"/>
    <cellStyle name="SAPBEXHLevel2 4 2 8 7" xfId="30119" xr:uid="{B1F4EF4A-E08F-4A3E-B12C-B64406430621}"/>
    <cellStyle name="SAPBEXHLevel2 4 2 8 8" xfId="33376" xr:uid="{438E12EB-47D9-4FA7-BB50-8DB1E3E7C4EE}"/>
    <cellStyle name="SAPBEXHLevel2 4 2 9" xfId="11194" xr:uid="{970489AB-4D27-48C8-AA65-153B3F729A59}"/>
    <cellStyle name="SAPBEXHLevel2 4 3" xfId="1707" xr:uid="{7374ECC5-4515-4E8F-AE9D-7877891F829D}"/>
    <cellStyle name="SAPBEXHLevel2 4 3 10" xfId="8995" xr:uid="{714D77AC-F336-4E39-8AF0-AB9EA0AE2E64}"/>
    <cellStyle name="SAPBEXHLevel2 4 3 11" xfId="20440" xr:uid="{0F72A624-F3EF-4012-9AF4-7E7AC3CF287A}"/>
    <cellStyle name="SAPBEXHLevel2 4 3 12" xfId="24179" xr:uid="{539035E9-3235-4A34-889C-5E4F5BB8BA59}"/>
    <cellStyle name="SAPBEXHLevel2 4 3 13" xfId="26995" xr:uid="{515D42E6-0033-41E1-AE6D-D37D94C289AD}"/>
    <cellStyle name="SAPBEXHLevel2 4 3 14" xfId="30476" xr:uid="{3651E960-51EC-4A23-9644-70FA0902BFCF}"/>
    <cellStyle name="SAPBEXHLevel2 4 3 2" xfId="2950" xr:uid="{B9897132-86A0-4AF4-9B68-7E7F725A2221}"/>
    <cellStyle name="SAPBEXHLevel2 4 3 2 2" xfId="10866" xr:uid="{5E903C30-EBC9-4B85-99D4-BC87850174A4}"/>
    <cellStyle name="SAPBEXHLevel2 4 3 2 3" xfId="7703" xr:uid="{91BA0237-9D36-40AF-981A-8E08338012FC}"/>
    <cellStyle name="SAPBEXHLevel2 4 3 2 4" xfId="17298" xr:uid="{6B91C550-2931-416B-9D9B-7F04CA3E5AB0}"/>
    <cellStyle name="SAPBEXHLevel2 4 3 2 5" xfId="21056" xr:uid="{9AE53624-2DD9-44FC-A899-A7639A84371E}"/>
    <cellStyle name="SAPBEXHLevel2 4 3 2 6" xfId="24717" xr:uid="{425FF06B-1685-460C-A3CB-A73A45F4DC9E}"/>
    <cellStyle name="SAPBEXHLevel2 4 3 2 7" xfId="28246" xr:uid="{330E9A1B-44F5-4B98-84A7-1DD47C0AC57A}"/>
    <cellStyle name="SAPBEXHLevel2 4 3 2 8" xfId="31532" xr:uid="{206B9080-C8DD-4EDA-AB7E-CB33DAEA6EFD}"/>
    <cellStyle name="SAPBEXHLevel2 4 3 3" xfId="3456" xr:uid="{41A894DA-18BE-49E8-898C-F9C9F24ABDE9}"/>
    <cellStyle name="SAPBEXHLevel2 4 3 3 2" xfId="11635" xr:uid="{1F334798-456C-4E5D-A7FB-293FA82FFB41}"/>
    <cellStyle name="SAPBEXHLevel2 4 3 3 3" xfId="16033" xr:uid="{EE943E9A-DDC9-4117-9A46-041F54621D69}"/>
    <cellStyle name="SAPBEXHLevel2 4 3 3 4" xfId="17803" xr:uid="{5F494C60-4AF6-4821-B67A-87B36225A4AA}"/>
    <cellStyle name="SAPBEXHLevel2 4 3 3 5" xfId="21559" xr:uid="{C50662E0-B5BF-4EB5-9632-8631D336BB93}"/>
    <cellStyle name="SAPBEXHLevel2 4 3 3 6" xfId="25221" xr:uid="{F57D25E2-FB4C-45A1-9392-DC8F07EA67C9}"/>
    <cellStyle name="SAPBEXHLevel2 4 3 3 7" xfId="28752" xr:uid="{F6A999A8-2172-400F-852E-3F5CDD5C73AE}"/>
    <cellStyle name="SAPBEXHLevel2 4 3 3 8" xfId="32031" xr:uid="{8B2F6591-C0CC-4213-AB07-BD05096BE386}"/>
    <cellStyle name="SAPBEXHLevel2 4 3 4" xfId="3682" xr:uid="{A3EBF9FF-BE94-4832-AB52-16F9C2CDBF4B}"/>
    <cellStyle name="SAPBEXHLevel2 4 3 4 2" xfId="10292" xr:uid="{BB2F4B72-966A-4CC7-88EB-F6FEDA3B587C}"/>
    <cellStyle name="SAPBEXHLevel2 4 3 4 3" xfId="14353" xr:uid="{6F2AAC3E-52DA-4730-A672-E86402216F40}"/>
    <cellStyle name="SAPBEXHLevel2 4 3 4 4" xfId="18029" xr:uid="{BBF6AF18-66BC-4168-8186-0AEA82C7583C}"/>
    <cellStyle name="SAPBEXHLevel2 4 3 4 5" xfId="21785" xr:uid="{D150597F-C8C1-4F83-B6E0-AFB2A4BD9C80}"/>
    <cellStyle name="SAPBEXHLevel2 4 3 4 6" xfId="25447" xr:uid="{4A53AC24-7819-4C4A-9F96-209519CAD084}"/>
    <cellStyle name="SAPBEXHLevel2 4 3 4 7" xfId="28978" xr:uid="{88AFC421-DC6F-4015-90AB-325F23D9BACB}"/>
    <cellStyle name="SAPBEXHLevel2 4 3 4 8" xfId="32255" xr:uid="{694FACC7-2E5C-433C-A0E5-0F17DA0AD6B5}"/>
    <cellStyle name="SAPBEXHLevel2 4 3 5" xfId="3635" xr:uid="{74E5962A-8BEF-4565-A2F9-BC0B88C0FF2F}"/>
    <cellStyle name="SAPBEXHLevel2 4 3 5 2" xfId="8712" xr:uid="{5AC128AA-3166-4249-AD8A-85A992793142}"/>
    <cellStyle name="SAPBEXHLevel2 4 3 5 3" xfId="14390" xr:uid="{C53C672C-2A1B-4C85-B308-2E4D85F5C452}"/>
    <cellStyle name="SAPBEXHLevel2 4 3 5 4" xfId="17982" xr:uid="{6543A224-69B8-47A3-88ED-83FA0469C0D7}"/>
    <cellStyle name="SAPBEXHLevel2 4 3 5 5" xfId="21738" xr:uid="{9FD174C4-8CAA-48A1-8FB3-CFD602383B23}"/>
    <cellStyle name="SAPBEXHLevel2 4 3 5 6" xfId="25400" xr:uid="{687AADA7-3D59-4803-9AEC-AD5C676726AA}"/>
    <cellStyle name="SAPBEXHLevel2 4 3 5 7" xfId="28931" xr:uid="{9D4CF1F4-FF0E-4AEC-B23C-AAEA22E63C5E}"/>
    <cellStyle name="SAPBEXHLevel2 4 3 5 8" xfId="32208" xr:uid="{45351B8C-8792-41DF-BBB9-F3176ABD8835}"/>
    <cellStyle name="SAPBEXHLevel2 4 3 6" xfId="3809" xr:uid="{2042BBED-6995-4D45-8BFF-FE96B1F90260}"/>
    <cellStyle name="SAPBEXHLevel2 4 3 6 2" xfId="12739" xr:uid="{ECA67EF3-D14C-4F19-B9B9-50CD956150C6}"/>
    <cellStyle name="SAPBEXHLevel2 4 3 6 3" xfId="11254" xr:uid="{C30F8F99-3F80-4CA0-B608-A26CF4C40EA3}"/>
    <cellStyle name="SAPBEXHLevel2 4 3 6 4" xfId="18156" xr:uid="{9F196C68-8A4F-4026-AA76-DDBE1C439927}"/>
    <cellStyle name="SAPBEXHLevel2 4 3 6 5" xfId="21909" xr:uid="{50E74BBE-E147-4C81-9AF8-D6FA9EF4F41F}"/>
    <cellStyle name="SAPBEXHLevel2 4 3 6 6" xfId="25574" xr:uid="{AACA98F2-D87E-4E9D-88A8-D61FCF1F06B5}"/>
    <cellStyle name="SAPBEXHLevel2 4 3 6 7" xfId="29105" xr:uid="{4FA3B583-65A7-483A-9890-8430B75E4AEA}"/>
    <cellStyle name="SAPBEXHLevel2 4 3 6 8" xfId="32377" xr:uid="{CB66F653-E4F8-4B66-9D6F-4411079A8AEA}"/>
    <cellStyle name="SAPBEXHLevel2 4 3 7" xfId="4171" xr:uid="{A04E1852-0FF8-427F-8CF8-1D49182F948B}"/>
    <cellStyle name="SAPBEXHLevel2 4 3 7 2" xfId="7204" xr:uid="{8028E1D3-AC2C-4F8D-8739-19170B78DEF7}"/>
    <cellStyle name="SAPBEXHLevel2 4 3 7 3" xfId="14342" xr:uid="{D170084D-56D8-4C30-8211-2B69C1516B09}"/>
    <cellStyle name="SAPBEXHLevel2 4 3 7 4" xfId="18518" xr:uid="{DFADF32F-D406-4A62-9F26-A1CBAFA2C811}"/>
    <cellStyle name="SAPBEXHLevel2 4 3 7 5" xfId="22271" xr:uid="{5077B5E4-9B10-4A4F-AB3B-B2103057FDFF}"/>
    <cellStyle name="SAPBEXHLevel2 4 3 7 6" xfId="25936" xr:uid="{4E189694-164B-47FC-8A7C-52E00290EDCB}"/>
    <cellStyle name="SAPBEXHLevel2 4 3 7 7" xfId="29467" xr:uid="{8AB253FA-9A76-429D-9CC2-DC46304B9D70}"/>
    <cellStyle name="SAPBEXHLevel2 4 3 7 8" xfId="32732" xr:uid="{991924C5-E177-42A0-BFA3-F5A261A9A975}"/>
    <cellStyle name="SAPBEXHLevel2 4 3 8" xfId="9933" xr:uid="{3A229D5E-45F2-4FC2-8C58-7B3ACB2BD2E6}"/>
    <cellStyle name="SAPBEXHLevel2 4 3 9" xfId="8483" xr:uid="{63F7F797-0F6B-4EA1-9E64-794131D48E5E}"/>
    <cellStyle name="SAPBEXHLevel2 4 4" xfId="2497" xr:uid="{C146C209-1769-45AA-9E9E-814E4DF64015}"/>
    <cellStyle name="SAPBEXHLevel2 4 4 2" xfId="8350" xr:uid="{82F4550C-FAE6-4A21-99D2-2480494BBD28}"/>
    <cellStyle name="SAPBEXHLevel2 4 4 3" xfId="10453" xr:uid="{73A47B55-DBC4-4B07-8E68-B28E4A585AED}"/>
    <cellStyle name="SAPBEXHLevel2 4 4 4" xfId="8025" xr:uid="{B670B6C1-3061-413C-B657-5CE44BAD2BD0}"/>
    <cellStyle name="SAPBEXHLevel2 4 4 5" xfId="19362" xr:uid="{8DD1019F-1FA8-4050-82D7-08D7A3BE5EF9}"/>
    <cellStyle name="SAPBEXHLevel2 4 4 6" xfId="23122" xr:uid="{12263869-8C6F-4B03-BA7C-2AF68282D28B}"/>
    <cellStyle name="SAPBEXHLevel2 4 4 7" xfId="26774" xr:uid="{2E7D1805-36B3-4BB5-9203-5408757FB44E}"/>
    <cellStyle name="SAPBEXHLevel2 4 4 8" xfId="27406" xr:uid="{E843232A-DA8B-4128-9C89-36814B41DD74}"/>
    <cellStyle name="SAPBEXHLevel2 4 5" xfId="2111" xr:uid="{0751F5A2-DDD0-437F-B6F6-31D8AE0683F8}"/>
    <cellStyle name="SAPBEXHLevel2 4 5 2" xfId="8444" xr:uid="{C331A78A-D91D-44E1-8B0D-061B69300517}"/>
    <cellStyle name="SAPBEXHLevel2 4 5 3" xfId="15215" xr:uid="{AFF8E0F0-F6E9-45B6-A344-4349F9497F11}"/>
    <cellStyle name="SAPBEXHLevel2 4 5 4" xfId="14496" xr:uid="{2EFC1AFD-359F-4DED-BF60-273979BE2E4E}"/>
    <cellStyle name="SAPBEXHLevel2 4 5 5" xfId="15028" xr:uid="{EFD7734D-BFDE-4786-A018-63D2822B124F}"/>
    <cellStyle name="SAPBEXHLevel2 4 5 6" xfId="20046" xr:uid="{64D6BE9A-0652-47A3-A4D5-B09A519A3783}"/>
    <cellStyle name="SAPBEXHLevel2 4 5 7" xfId="19677" xr:uid="{1689A8A0-FD27-4A91-8B6B-7DB6931E95A0}"/>
    <cellStyle name="SAPBEXHLevel2 4 5 8" xfId="27378" xr:uid="{5C8CB84C-ED3D-4C16-A6C4-3A6E6D63783A}"/>
    <cellStyle name="SAPBEXHLevel2 4 6" xfId="3596" xr:uid="{E049F746-9F5A-4DD2-B321-701AF7C93C3D}"/>
    <cellStyle name="SAPBEXHLevel2 4 6 2" xfId="11096" xr:uid="{B3526A20-F36E-48B9-A9A3-BAEBA13AE472}"/>
    <cellStyle name="SAPBEXHLevel2 4 6 3" xfId="16500" xr:uid="{23C55B0D-CD5A-4E0C-9F67-9A8AC35C4B2C}"/>
    <cellStyle name="SAPBEXHLevel2 4 6 4" xfId="17943" xr:uid="{2794891D-D1BB-4FC6-8323-526D5D1A4046}"/>
    <cellStyle name="SAPBEXHLevel2 4 6 5" xfId="21699" xr:uid="{773AC284-1311-480E-B53F-581C35DCFC99}"/>
    <cellStyle name="SAPBEXHLevel2 4 6 6" xfId="25361" xr:uid="{AF95B4D0-0F5F-4857-BDD3-DF97ECF791B6}"/>
    <cellStyle name="SAPBEXHLevel2 4 6 7" xfId="28892" xr:uid="{53E2D975-C2E0-4C03-B66B-C27B49BDBAA7}"/>
    <cellStyle name="SAPBEXHLevel2 4 6 8" xfId="32169" xr:uid="{22FF245E-A937-47AD-90F1-9B81912DC6E2}"/>
    <cellStyle name="SAPBEXHLevel2 4 7" xfId="3030" xr:uid="{5341BEFB-EE7D-43C1-BFAE-C0FD663CD5D3}"/>
    <cellStyle name="SAPBEXHLevel2 4 7 2" xfId="8931" xr:uid="{0F7E4FD6-B57E-42CD-AE81-D2E0758C8E19}"/>
    <cellStyle name="SAPBEXHLevel2 4 7 3" xfId="15183" xr:uid="{1730B8C5-A81B-4657-A54C-E5933B39E532}"/>
    <cellStyle name="SAPBEXHLevel2 4 7 4" xfId="17378" xr:uid="{59F536EA-403F-49AE-9BD3-14F739628F75}"/>
    <cellStyle name="SAPBEXHLevel2 4 7 5" xfId="21136" xr:uid="{8D523320-4B74-486D-8F00-D815888F29E2}"/>
    <cellStyle name="SAPBEXHLevel2 4 7 6" xfId="24797" xr:uid="{81D86480-1F57-4F1C-B84B-1928640898C8}"/>
    <cellStyle name="SAPBEXHLevel2 4 7 7" xfId="28326" xr:uid="{BFB1A083-C945-4378-85F9-72591DBCFCD5}"/>
    <cellStyle name="SAPBEXHLevel2 4 7 8" xfId="31612" xr:uid="{9FACA9FE-2E47-403D-BFDA-3E3257F13487}"/>
    <cellStyle name="SAPBEXHLevel2 4 8" xfId="4205" xr:uid="{526971A8-3563-473A-864D-E93F1C4E88E5}"/>
    <cellStyle name="SAPBEXHLevel2 4 8 2" xfId="6971" xr:uid="{1C8A4242-905B-4168-ACF3-4F54EB024E87}"/>
    <cellStyle name="SAPBEXHLevel2 4 8 3" xfId="7371" xr:uid="{66967118-A7C1-4302-9DBD-C365226EF296}"/>
    <cellStyle name="SAPBEXHLevel2 4 8 4" xfId="18552" xr:uid="{3F61FB76-67DC-4428-A52A-05FC8B8FD86F}"/>
    <cellStyle name="SAPBEXHLevel2 4 8 5" xfId="22305" xr:uid="{00F28692-3E20-47DE-B9F9-97CC74EE6F53}"/>
    <cellStyle name="SAPBEXHLevel2 4 8 6" xfId="25970" xr:uid="{33DF2090-19FB-4919-844B-CF17913E6DF8}"/>
    <cellStyle name="SAPBEXHLevel2 4 8 7" xfId="29501" xr:uid="{4B86723A-858A-44A1-97D8-4EF2D0BF109E}"/>
    <cellStyle name="SAPBEXHLevel2 4 8 8" xfId="32766" xr:uid="{F75BCCAC-4347-47A5-BEB6-0ADEDA0EBC13}"/>
    <cellStyle name="SAPBEXHLevel2 4 9" xfId="4606" xr:uid="{F0397BBE-1909-4529-9C5D-9342604B807B}"/>
    <cellStyle name="SAPBEXHLevel2 4 9 2" xfId="12432" xr:uid="{9B25423F-E01B-4594-89EA-6632D35ED6C2}"/>
    <cellStyle name="SAPBEXHLevel2 4 9 3" xfId="7032" xr:uid="{53BBDC6C-D3CE-4332-9576-8E059859B26E}"/>
    <cellStyle name="SAPBEXHLevel2 4 9 4" xfId="18953" xr:uid="{6D0183F1-627C-41B5-8869-35215B133165}"/>
    <cellStyle name="SAPBEXHLevel2 4 9 5" xfId="22705" xr:uid="{94592273-5847-43E1-B71D-242962993368}"/>
    <cellStyle name="SAPBEXHLevel2 4 9 6" xfId="26370" xr:uid="{601749A8-02A0-430A-B599-B405087970B5}"/>
    <cellStyle name="SAPBEXHLevel2 4 9 7" xfId="29902" xr:uid="{457D5026-8AED-4B29-93D6-E02ACA806B9F}"/>
    <cellStyle name="SAPBEXHLevel2 4 9 8" xfId="33162" xr:uid="{E92CDDF2-D4D7-406B-A935-EEDEC79A0EEB}"/>
    <cellStyle name="SAPBEXHLevel2 5" xfId="1369" xr:uid="{8435B999-9D3B-418F-B728-32099FDD9437}"/>
    <cellStyle name="SAPBEXHLevel2 5 10" xfId="7994" xr:uid="{C612DD1F-C298-4C21-BB35-AF5861DBC440}"/>
    <cellStyle name="SAPBEXHLevel2 5 11" xfId="7299" xr:uid="{4349CEB2-8410-4087-ABD1-986E9943867E}"/>
    <cellStyle name="SAPBEXHLevel2 5 12" xfId="16344" xr:uid="{E3450991-7F12-4793-B725-28AE52EEC874}"/>
    <cellStyle name="SAPBEXHLevel2 5 13" xfId="23398" xr:uid="{0B9F9FA8-F6D4-4739-BAA5-7F8D61B5669A}"/>
    <cellStyle name="SAPBEXHLevel2 5 14" xfId="20208" xr:uid="{33C1B48B-C3E7-4801-A90C-8A63385B8A17}"/>
    <cellStyle name="SAPBEXHLevel2 5 15" xfId="30548" xr:uid="{26BA2596-98D5-4D5E-A56F-18C1DBA37E91}"/>
    <cellStyle name="SAPBEXHLevel2 5 2" xfId="1777" xr:uid="{BFB8498F-780D-447E-BB40-4693F79F1354}"/>
    <cellStyle name="SAPBEXHLevel2 5 2 10" xfId="15053" xr:uid="{58D43CB0-0EF8-4093-84AF-852C1AF79C4B}"/>
    <cellStyle name="SAPBEXHLevel2 5 2 11" xfId="20471" xr:uid="{10AF3574-290E-411D-AB9A-F93BA97F04B6}"/>
    <cellStyle name="SAPBEXHLevel2 5 2 12" xfId="23310" xr:uid="{089A06D8-A190-4D9E-AC08-0A9870E9D346}"/>
    <cellStyle name="SAPBEXHLevel2 5 2 13" xfId="27710" xr:uid="{DA1DC39C-81AA-41D5-8FA5-72D0B9E29A83}"/>
    <cellStyle name="SAPBEXHLevel2 5 2 14" xfId="8657" xr:uid="{3F3AA065-D165-4729-9E08-468F5D6A406D}"/>
    <cellStyle name="SAPBEXHLevel2 5 2 2" xfId="3020" xr:uid="{570E4F41-75F7-4932-95CC-71BDDE5ED0DD}"/>
    <cellStyle name="SAPBEXHLevel2 5 2 2 2" xfId="7907" xr:uid="{E28C3816-9512-4A3C-B23E-2DFF33CF996F}"/>
    <cellStyle name="SAPBEXHLevel2 5 2 2 3" xfId="16997" xr:uid="{2C9DCEE4-9F4A-4E51-9E1D-BE089ADF7A77}"/>
    <cellStyle name="SAPBEXHLevel2 5 2 2 4" xfId="17368" xr:uid="{182A9B76-EA6E-40E7-B14A-AE9C5BA9F3DB}"/>
    <cellStyle name="SAPBEXHLevel2 5 2 2 5" xfId="21126" xr:uid="{B81D3AA4-E0EA-4BA7-B476-95B4F50F8E73}"/>
    <cellStyle name="SAPBEXHLevel2 5 2 2 6" xfId="24787" xr:uid="{B027E5E6-DF8D-439C-AFB8-537C7E5605D5}"/>
    <cellStyle name="SAPBEXHLevel2 5 2 2 7" xfId="28316" xr:uid="{46BE9BC8-6C12-42A8-B34C-7F1ABE96A28A}"/>
    <cellStyle name="SAPBEXHLevel2 5 2 2 8" xfId="31602" xr:uid="{B11EF295-2E0C-425A-BE05-264E3EEDC88A}"/>
    <cellStyle name="SAPBEXHLevel2 5 2 3" xfId="3526" xr:uid="{DDEEEA18-D341-40DB-B375-0A309933B142}"/>
    <cellStyle name="SAPBEXHLevel2 5 2 3 2" xfId="8581" xr:uid="{19DFD2A0-2F8F-4C20-8662-B27997748A30}"/>
    <cellStyle name="SAPBEXHLevel2 5 2 3 3" xfId="10417" xr:uid="{9B35F805-C301-4754-B348-E52CC3842A64}"/>
    <cellStyle name="SAPBEXHLevel2 5 2 3 4" xfId="17873" xr:uid="{48DC5657-4FEB-410B-9135-B9FA33EDB050}"/>
    <cellStyle name="SAPBEXHLevel2 5 2 3 5" xfId="21629" xr:uid="{4BC5BCE8-46E6-4FC4-8364-D35446A740EF}"/>
    <cellStyle name="SAPBEXHLevel2 5 2 3 6" xfId="25291" xr:uid="{3CDED02C-30E5-4CD2-91D8-BE88549D6CD0}"/>
    <cellStyle name="SAPBEXHLevel2 5 2 3 7" xfId="28822" xr:uid="{929440AA-5B4D-4A69-A214-98E259A15261}"/>
    <cellStyle name="SAPBEXHLevel2 5 2 3 8" xfId="32101" xr:uid="{7E83F72A-23F6-4BF3-A11F-B7C8330FF8A7}"/>
    <cellStyle name="SAPBEXHLevel2 5 2 4" xfId="2047" xr:uid="{64BA4B72-320D-4A7C-971D-0CE96B1B4642}"/>
    <cellStyle name="SAPBEXHLevel2 5 2 4 2" xfId="9878" xr:uid="{6DD44663-5F3C-4843-8C50-2BE812582DCF}"/>
    <cellStyle name="SAPBEXHLevel2 5 2 4 3" xfId="14255" xr:uid="{59AD8D59-A8F6-4BE2-A60D-6A1D70CAF49F}"/>
    <cellStyle name="SAPBEXHLevel2 5 2 4 4" xfId="16427" xr:uid="{F825D98C-FE01-48D9-BDB4-E06E7F5F2904}"/>
    <cellStyle name="SAPBEXHLevel2 5 2 4 5" xfId="15272" xr:uid="{65BC2538-677E-4DE9-A7A0-595945F0EB7C}"/>
    <cellStyle name="SAPBEXHLevel2 5 2 4 6" xfId="20013" xr:uid="{3742B4CF-482B-401B-9F62-8C34E33BD479}"/>
    <cellStyle name="SAPBEXHLevel2 5 2 4 7" xfId="23770" xr:uid="{E4128279-83D0-4A18-A817-717064BB333F}"/>
    <cellStyle name="SAPBEXHLevel2 5 2 4 8" xfId="27357" xr:uid="{111C6677-3C3E-441C-865F-6FA3416733A8}"/>
    <cellStyle name="SAPBEXHLevel2 5 2 5" xfId="2220" xr:uid="{FDFA6B61-267F-440D-8740-F3C7B851AE9C}"/>
    <cellStyle name="SAPBEXHLevel2 5 2 5 2" xfId="9582" xr:uid="{A33C9EAF-E271-4C6E-B1F7-35309BF5529D}"/>
    <cellStyle name="SAPBEXHLevel2 5 2 5 3" xfId="10779" xr:uid="{57689BE2-3922-46D5-A726-18ED12F43F7F}"/>
    <cellStyle name="SAPBEXHLevel2 5 2 5 4" xfId="10926" xr:uid="{9309140D-EE2F-4309-A61D-9DBCB3F65300}"/>
    <cellStyle name="SAPBEXHLevel2 5 2 5 5" xfId="10597" xr:uid="{2871604B-07D1-4535-9B71-398A7ED29D2B}"/>
    <cellStyle name="SAPBEXHLevel2 5 2 5 6" xfId="20216" xr:uid="{1FD76A87-97B6-497E-98CD-A1CF5A680DEC}"/>
    <cellStyle name="SAPBEXHLevel2 5 2 5 7" xfId="20583" xr:uid="{67BA0FD7-E499-499A-B1EA-054425649E5D}"/>
    <cellStyle name="SAPBEXHLevel2 5 2 5 8" xfId="19669" xr:uid="{5FFA8BC1-394B-4AAC-A6F7-A1FD5047CA6C}"/>
    <cellStyle name="SAPBEXHLevel2 5 2 6" xfId="4148" xr:uid="{1C6E9609-FBFC-4B2A-A459-F938872E628E}"/>
    <cellStyle name="SAPBEXHLevel2 5 2 6 2" xfId="7047" xr:uid="{87FA01D6-C174-4A5D-9BE9-550F4286561B}"/>
    <cellStyle name="SAPBEXHLevel2 5 2 6 3" xfId="12074" xr:uid="{CCF6AA39-FC5F-40B3-9617-2301620D06F0}"/>
    <cellStyle name="SAPBEXHLevel2 5 2 6 4" xfId="18495" xr:uid="{FAADEB81-C1C6-4A61-BCB1-0A410B7C7D9F}"/>
    <cellStyle name="SAPBEXHLevel2 5 2 6 5" xfId="22248" xr:uid="{24A102E0-BB1A-4473-969B-0E47F2A06C4E}"/>
    <cellStyle name="SAPBEXHLevel2 5 2 6 6" xfId="25913" xr:uid="{9363BCD4-4754-409C-879E-7D2A60B1E143}"/>
    <cellStyle name="SAPBEXHLevel2 5 2 6 7" xfId="29444" xr:uid="{04498067-F15A-4CE3-9498-4F1C83C2B1A5}"/>
    <cellStyle name="SAPBEXHLevel2 5 2 6 8" xfId="32710" xr:uid="{AE0B8D20-6CA4-4E84-AC7E-964582B35259}"/>
    <cellStyle name="SAPBEXHLevel2 5 2 7" xfId="3852" xr:uid="{D520EEE5-0F08-4076-BEFE-6A9E42CF8061}"/>
    <cellStyle name="SAPBEXHLevel2 5 2 7 2" xfId="7256" xr:uid="{CD0C14C6-97B4-4710-AE9F-4A26C74E3F48}"/>
    <cellStyle name="SAPBEXHLevel2 5 2 7 3" xfId="15128" xr:uid="{9CA57331-620A-4669-8307-9C6F9A769CE3}"/>
    <cellStyle name="SAPBEXHLevel2 5 2 7 4" xfId="18199" xr:uid="{EBFB0AF2-548E-42A9-AD45-A074B9E701F8}"/>
    <cellStyle name="SAPBEXHLevel2 5 2 7 5" xfId="21952" xr:uid="{F12B4BBC-18F9-490E-935E-7690D405911B}"/>
    <cellStyle name="SAPBEXHLevel2 5 2 7 6" xfId="25617" xr:uid="{C0ECCE10-15CD-437A-BEDE-A16A9745BE13}"/>
    <cellStyle name="SAPBEXHLevel2 5 2 7 7" xfId="29148" xr:uid="{C929C146-338E-4304-8DC3-232F57BB29E6}"/>
    <cellStyle name="SAPBEXHLevel2 5 2 7 8" xfId="32419" xr:uid="{D549DE16-9E7D-480E-A23D-746A7F5E4C92}"/>
    <cellStyle name="SAPBEXHLevel2 5 2 8" xfId="10187" xr:uid="{FDC5A1BD-0CC0-45B1-AEC6-709E75956D82}"/>
    <cellStyle name="SAPBEXHLevel2 5 2 9" xfId="8503" xr:uid="{67C26B87-C121-46CC-B15F-BE55667ADDB4}"/>
    <cellStyle name="SAPBEXHLevel2 5 3" xfId="2632" xr:uid="{3EB6C12D-D2C3-4D48-96EB-0BB6798B0910}"/>
    <cellStyle name="SAPBEXHLevel2 5 3 2" xfId="9782" xr:uid="{2ADAF515-D286-45F5-8739-7AEB1B57AF1A}"/>
    <cellStyle name="SAPBEXHLevel2 5 3 3" xfId="13919" xr:uid="{7AD416AB-DB9F-42DF-9B61-C8C5721CE99F}"/>
    <cellStyle name="SAPBEXHLevel2 5 3 4" xfId="7679" xr:uid="{EB375743-00BA-4A18-A97E-69DCA7168628}"/>
    <cellStyle name="SAPBEXHLevel2 5 3 5" xfId="20739" xr:uid="{7E1ECFCF-A637-49EB-B94C-9D6CB03231DE}"/>
    <cellStyle name="SAPBEXHLevel2 5 3 6" xfId="24399" xr:uid="{1FA449C7-FF59-44FD-89E9-F9595295FE94}"/>
    <cellStyle name="SAPBEXHLevel2 5 3 7" xfId="27928" xr:uid="{B1A978B0-8FC3-453D-A682-CBC2FE03EFE0}"/>
    <cellStyle name="SAPBEXHLevel2 5 3 8" xfId="31218" xr:uid="{5509647A-E9A7-4CE7-8263-51BA3CF2CAE3}"/>
    <cellStyle name="SAPBEXHLevel2 5 4" xfId="3139" xr:uid="{544F9743-C54C-4607-B39F-AE499BC1A450}"/>
    <cellStyle name="SAPBEXHLevel2 5 4 2" xfId="10706" xr:uid="{C339DCD7-0821-4B0D-BF58-3D71ACDAE1DA}"/>
    <cellStyle name="SAPBEXHLevel2 5 4 3" xfId="16876" xr:uid="{1E8F08C9-9C6B-40AD-87D4-9F03A6AC28CD}"/>
    <cellStyle name="SAPBEXHLevel2 5 4 4" xfId="17486" xr:uid="{7235CFCD-37B1-489D-B08E-6188CC530C21}"/>
    <cellStyle name="SAPBEXHLevel2 5 4 5" xfId="21242" xr:uid="{5F13AEA8-53BA-470D-9280-9F13536B3A5E}"/>
    <cellStyle name="SAPBEXHLevel2 5 4 6" xfId="24904" xr:uid="{E87BA60A-788A-4A6F-ADD9-E6B4C069DCDD}"/>
    <cellStyle name="SAPBEXHLevel2 5 4 7" xfId="28435" xr:uid="{B8EFBAD8-A6C8-481E-B3C9-1B5F8B2C95A6}"/>
    <cellStyle name="SAPBEXHLevel2 5 4 8" xfId="31717" xr:uid="{618B43FD-A9DA-4F4A-9912-90D4D77A96BC}"/>
    <cellStyle name="SAPBEXHLevel2 5 5" xfId="1924" xr:uid="{D9400F8C-FED6-4537-9CEF-5FAC14250699}"/>
    <cellStyle name="SAPBEXHLevel2 5 5 2" xfId="8740" xr:uid="{0122A062-291B-4431-9CA9-69516560363F}"/>
    <cellStyle name="SAPBEXHLevel2 5 5 3" xfId="16671" xr:uid="{BC4BBE4E-0364-4DFC-9DCD-E4944A97A10E}"/>
    <cellStyle name="SAPBEXHLevel2 5 5 4" xfId="15674" xr:uid="{7567138A-671A-4CDC-9648-355803962908}"/>
    <cellStyle name="SAPBEXHLevel2 5 5 5" xfId="12012" xr:uid="{5638B86D-6235-41A6-A1AE-88FD3DA69992}"/>
    <cellStyle name="SAPBEXHLevel2 5 5 6" xfId="7684" xr:uid="{B26E2FB1-4D46-46C8-9927-C76DD29C1E9B}"/>
    <cellStyle name="SAPBEXHLevel2 5 5 7" xfId="23709" xr:uid="{EA739CAF-4D6B-4126-A2F1-D4A49B4A7803}"/>
    <cellStyle name="SAPBEXHLevel2 5 5 8" xfId="27298" xr:uid="{5B381E56-F4CC-455C-9E03-29D872C0EEA9}"/>
    <cellStyle name="SAPBEXHLevel2 5 6" xfId="4180" xr:uid="{9BC32AE7-EBC7-40C0-8AE2-23EB6ED847E3}"/>
    <cellStyle name="SAPBEXHLevel2 5 6 2" xfId="7156" xr:uid="{AACDF512-2A1B-4CEF-89EE-AB4A4B467309}"/>
    <cellStyle name="SAPBEXHLevel2 5 6 3" xfId="14134" xr:uid="{9B5004FF-0A52-49C8-B358-B054180CC730}"/>
    <cellStyle name="SAPBEXHLevel2 5 6 4" xfId="18527" xr:uid="{8AC1F575-4BBE-4409-95E8-6BEB75357AB2}"/>
    <cellStyle name="SAPBEXHLevel2 5 6 5" xfId="22280" xr:uid="{F6B12708-D24E-456A-958D-0C055D7A66B9}"/>
    <cellStyle name="SAPBEXHLevel2 5 6 6" xfId="25945" xr:uid="{F8C84345-3DDD-40B1-A560-D7D70F7FEDBB}"/>
    <cellStyle name="SAPBEXHLevel2 5 6 7" xfId="29476" xr:uid="{2121C6A7-454B-437F-AB74-BE354A87B1B2}"/>
    <cellStyle name="SAPBEXHLevel2 5 6 8" xfId="32741" xr:uid="{7DFF34D9-2EDF-47A9-98AE-D459F096D9BE}"/>
    <cellStyle name="SAPBEXHLevel2 5 7" xfId="1843" xr:uid="{46B5F990-9B03-40AF-98C0-402A748B7020}"/>
    <cellStyle name="SAPBEXHLevel2 5 7 2" xfId="8308" xr:uid="{C6124974-795C-40C0-A5C0-7D0AD2A22075}"/>
    <cellStyle name="SAPBEXHLevel2 5 7 3" xfId="15394" xr:uid="{250ED853-19B3-48D2-842C-E49CCAB070A7}"/>
    <cellStyle name="SAPBEXHLevel2 5 7 4" xfId="16910" xr:uid="{35A74849-FE12-41B6-8F3A-6C94A67145CA}"/>
    <cellStyle name="SAPBEXHLevel2 5 7 5" xfId="19507" xr:uid="{D2F9CBD7-0071-4E3C-8C87-408348BDE692}"/>
    <cellStyle name="SAPBEXHLevel2 5 7 6" xfId="24133" xr:uid="{D7A7D8C2-E88F-44F2-8D49-77DF98964C8A}"/>
    <cellStyle name="SAPBEXHLevel2 5 7 7" xfId="26921" xr:uid="{900BA575-D87D-4936-9858-18D6FF04CEFB}"/>
    <cellStyle name="SAPBEXHLevel2 5 7 8" xfId="23643" xr:uid="{B667796A-7155-43B7-8D0F-6ABE3033CB9A}"/>
    <cellStyle name="SAPBEXHLevel2 5 8" xfId="4666" xr:uid="{B991D710-63E8-43BD-A75C-63C55911CE96}"/>
    <cellStyle name="SAPBEXHLevel2 5 8 2" xfId="12377" xr:uid="{2803E5D5-0A41-4B06-8E48-46936A75DB97}"/>
    <cellStyle name="SAPBEXHLevel2 5 8 3" xfId="8785" xr:uid="{A15F5A02-8688-4022-94D0-166018FEABF2}"/>
    <cellStyle name="SAPBEXHLevel2 5 8 4" xfId="19013" xr:uid="{78054003-583E-43EB-868E-F4851579E227}"/>
    <cellStyle name="SAPBEXHLevel2 5 8 5" xfId="22765" xr:uid="{5496F719-DB30-46BB-BC83-F7A39AA605EB}"/>
    <cellStyle name="SAPBEXHLevel2 5 8 6" xfId="26430" xr:uid="{821443B1-32AD-46AA-A295-A86AA293F926}"/>
    <cellStyle name="SAPBEXHLevel2 5 8 7" xfId="29962" xr:uid="{08E1ED22-0B0B-46EF-BAD4-4040ED1EAE60}"/>
    <cellStyle name="SAPBEXHLevel2 5 8 8" xfId="33221" xr:uid="{26D615FB-66AB-4E95-9D4B-B64A12760191}"/>
    <cellStyle name="SAPBEXHLevel2 5 9" xfId="8472" xr:uid="{559F4B49-D40F-4844-BFE9-CDF0D20BDBD2}"/>
    <cellStyle name="SAPBEXHLevel2 6" xfId="1397" xr:uid="{E495AAE3-9994-484F-A3F3-E0F18642367D}"/>
    <cellStyle name="SAPBEXHLevel2 7" xfId="1448" xr:uid="{3298E04C-2C5A-4907-8CAD-1C1C1F4F8D97}"/>
    <cellStyle name="SAPBEXHLevel2 8" xfId="688" xr:uid="{152847C1-15B0-48EA-A411-7B60F4DA816C}"/>
    <cellStyle name="SAPBEXHLevel2 8 10" xfId="6800" xr:uid="{EEC1D12B-335A-4406-8E7C-5DCDE8751A07}"/>
    <cellStyle name="SAPBEXHLevel2 8 11" xfId="13999" xr:uid="{CCB66AD4-09DF-4D61-9E84-8C51B755686F}"/>
    <cellStyle name="SAPBEXHLevel2 8 12" xfId="20180" xr:uid="{CA88E326-D0B1-435F-B796-8C587E35546F}"/>
    <cellStyle name="SAPBEXHLevel2 8 13" xfId="23914" xr:uid="{4DFEDE32-9A65-426C-8A6C-AE1286A34B31}"/>
    <cellStyle name="SAPBEXHLevel2 8 14" xfId="27475" xr:uid="{C98AE6E1-0A6A-4D92-84E8-832C0192637B}"/>
    <cellStyle name="SAPBEXHLevel2 8 15" xfId="30698" xr:uid="{B1552FAA-3FDA-48CB-913D-12647CE8AD01}"/>
    <cellStyle name="SAPBEXHLevel2 8 2" xfId="1600" xr:uid="{3172D6E5-25DD-4356-8627-780E74BA159C}"/>
    <cellStyle name="SAPBEXHLevel2 8 2 10" xfId="11354" xr:uid="{17AD29B9-852E-428D-9F5E-4447037BD3F8}"/>
    <cellStyle name="SAPBEXHLevel2 8 2 11" xfId="18959" xr:uid="{2352DE2E-C1BE-49FC-B482-5F69314B0EA7}"/>
    <cellStyle name="SAPBEXHLevel2 8 2 12" xfId="19915" xr:uid="{E18302CC-04C9-40E0-A1F4-41B300135BFE}"/>
    <cellStyle name="SAPBEXHLevel2 8 2 13" xfId="25564" xr:uid="{39473972-02FE-4980-8B34-155A1F135D32}"/>
    <cellStyle name="SAPBEXHLevel2 8 2 14" xfId="30525" xr:uid="{31E16F72-63F4-46C3-8C31-55E0082ECF82}"/>
    <cellStyle name="SAPBEXHLevel2 8 2 2" xfId="2843" xr:uid="{71005617-6964-473F-8592-96E98E11B13C}"/>
    <cellStyle name="SAPBEXHLevel2 8 2 2 2" xfId="10078" xr:uid="{2449CC4B-4BFD-4DB6-BA34-4E6FDB31F248}"/>
    <cellStyle name="SAPBEXHLevel2 8 2 2 3" xfId="13431" xr:uid="{39D30300-0FB8-49E0-9F21-88832FF10394}"/>
    <cellStyle name="SAPBEXHLevel2 8 2 2 4" xfId="17191" xr:uid="{CA12001C-B7F2-450B-A80E-CB539B5A083D}"/>
    <cellStyle name="SAPBEXHLevel2 8 2 2 5" xfId="20949" xr:uid="{F6F8A4A1-CADF-41EF-846C-22C9B4BF40FF}"/>
    <cellStyle name="SAPBEXHLevel2 8 2 2 6" xfId="24610" xr:uid="{7F312D41-356C-4757-8471-8E75223D3034}"/>
    <cellStyle name="SAPBEXHLevel2 8 2 2 7" xfId="28139" xr:uid="{69D72626-666B-4183-B872-C23AD31A04B9}"/>
    <cellStyle name="SAPBEXHLevel2 8 2 2 8" xfId="31425" xr:uid="{B3BEDB83-5A65-4511-93DF-6D01792A547F}"/>
    <cellStyle name="SAPBEXHLevel2 8 2 3" xfId="3349" xr:uid="{8EA4B0AC-D7C9-47D7-9F9D-A59335560073}"/>
    <cellStyle name="SAPBEXHLevel2 8 2 3 2" xfId="11587" xr:uid="{742969BB-4E41-413D-BAE8-AB03DF75491E}"/>
    <cellStyle name="SAPBEXHLevel2 8 2 3 3" xfId="16081" xr:uid="{26DEA55A-6602-484C-997B-EB27049411B8}"/>
    <cellStyle name="SAPBEXHLevel2 8 2 3 4" xfId="17696" xr:uid="{D1FF0A5D-EF4C-4365-BB4F-6A9E7918F526}"/>
    <cellStyle name="SAPBEXHLevel2 8 2 3 5" xfId="21452" xr:uid="{79D3DC9F-7B7F-4EBC-9A7D-107504523F6E}"/>
    <cellStyle name="SAPBEXHLevel2 8 2 3 6" xfId="25114" xr:uid="{9CAC0174-9464-46B8-B783-51077D88ECE4}"/>
    <cellStyle name="SAPBEXHLevel2 8 2 3 7" xfId="28645" xr:uid="{31026ABD-E315-4188-953E-80F385F8AA03}"/>
    <cellStyle name="SAPBEXHLevel2 8 2 3 8" xfId="31924" xr:uid="{6BE6BDEB-8957-4357-AADF-B5133A52697A}"/>
    <cellStyle name="SAPBEXHLevel2 8 2 4" xfId="3275" xr:uid="{ED6DBEBC-5CE7-459C-A5BF-7F8822D295DC}"/>
    <cellStyle name="SAPBEXHLevel2 8 2 4 2" xfId="8926" xr:uid="{194FEF41-561B-4869-98B9-62AC97F9E7B6}"/>
    <cellStyle name="SAPBEXHLevel2 8 2 4 3" xfId="6830" xr:uid="{A8935B6A-C18E-470B-88F8-E66B3B80D6C3}"/>
    <cellStyle name="SAPBEXHLevel2 8 2 4 4" xfId="17622" xr:uid="{A93CAC91-3547-431C-9E16-702A071730C1}"/>
    <cellStyle name="SAPBEXHLevel2 8 2 4 5" xfId="21378" xr:uid="{5E2E7974-1375-4DAB-B6E1-B3F88D4193EF}"/>
    <cellStyle name="SAPBEXHLevel2 8 2 4 6" xfId="25040" xr:uid="{59549F6C-2574-4F52-9518-66E6ACA81F61}"/>
    <cellStyle name="SAPBEXHLevel2 8 2 4 7" xfId="28571" xr:uid="{41A87540-F4EB-4B19-93CA-256714A3F3F3}"/>
    <cellStyle name="SAPBEXHLevel2 8 2 4 8" xfId="31850" xr:uid="{7F9B5266-63CD-41C8-A324-FFBAF1719246}"/>
    <cellStyle name="SAPBEXHLevel2 8 2 5" xfId="2304" xr:uid="{250CD244-F2E0-48FB-B0CE-8D4DEBFB24F9}"/>
    <cellStyle name="SAPBEXHLevel2 8 2 5 2" xfId="10789" xr:uid="{D5C348E2-E17A-4FCF-985D-6C42C147C7C2}"/>
    <cellStyle name="SAPBEXHLevel2 8 2 5 3" xfId="14927" xr:uid="{7C3699B7-47BE-4590-B3AD-F252AF11C0E3}"/>
    <cellStyle name="SAPBEXHLevel2 8 2 5 4" xfId="14633" xr:uid="{9B95B95F-4C6C-45B4-AC76-FF7FB14E2550}"/>
    <cellStyle name="SAPBEXHLevel2 8 2 5 5" xfId="13885" xr:uid="{A730CD1F-191F-4B88-9440-16451C78899E}"/>
    <cellStyle name="SAPBEXHLevel2 8 2 5 6" xfId="20152" xr:uid="{08576EC4-B3DF-4E45-89A9-0F94C7C209C1}"/>
    <cellStyle name="SAPBEXHLevel2 8 2 5 7" xfId="23846" xr:uid="{80D097C0-18B0-40B2-9816-828F65627928}"/>
    <cellStyle name="SAPBEXHLevel2 8 2 5 8" xfId="7712" xr:uid="{609ED735-6FC0-439E-8701-0D681255DA6F}"/>
    <cellStyle name="SAPBEXHLevel2 8 2 6" xfId="4367" xr:uid="{5E015CFB-78CC-4F02-8CA6-38A3789834CE}"/>
    <cellStyle name="SAPBEXHLevel2 8 2 6 2" xfId="12609" xr:uid="{0A52E2E7-EA7A-4C81-9685-6560884704B0}"/>
    <cellStyle name="SAPBEXHLevel2 8 2 6 3" xfId="15728" xr:uid="{451215A9-8679-4A6E-A951-9A209F4CAF4C}"/>
    <cellStyle name="SAPBEXHLevel2 8 2 6 4" xfId="18714" xr:uid="{14C935DD-C7F7-4FF1-B8C2-14371FA7A41B}"/>
    <cellStyle name="SAPBEXHLevel2 8 2 6 5" xfId="22466" xr:uid="{3B61A92C-32D4-411E-871C-F6D679664DEC}"/>
    <cellStyle name="SAPBEXHLevel2 8 2 6 6" xfId="26132" xr:uid="{013B3FF3-468D-4D53-8E18-77DBB8E672C7}"/>
    <cellStyle name="SAPBEXHLevel2 8 2 6 7" xfId="29663" xr:uid="{2B069D82-823A-40D7-AD5E-D5AFFE83607B}"/>
    <cellStyle name="SAPBEXHLevel2 8 2 6 8" xfId="32925" xr:uid="{68207AD2-2C27-4E12-AA4E-382CAE132021}"/>
    <cellStyle name="SAPBEXHLevel2 8 2 7" xfId="4777" xr:uid="{8A01D7C0-8796-469F-8C37-64AE9229A6CC}"/>
    <cellStyle name="SAPBEXHLevel2 8 2 7 2" xfId="12268" xr:uid="{6DBDB0AB-1F13-486A-8F40-7911558593F8}"/>
    <cellStyle name="SAPBEXHLevel2 8 2 7 3" xfId="15778" xr:uid="{FD16FA16-1082-4E59-B9CB-71F9A9A49DCC}"/>
    <cellStyle name="SAPBEXHLevel2 8 2 7 4" xfId="19124" xr:uid="{70BD41C3-6E79-482E-902D-010C518E776D}"/>
    <cellStyle name="SAPBEXHLevel2 8 2 7 5" xfId="22875" xr:uid="{C5646C20-3EF4-494B-9C72-DC9144A67D6B}"/>
    <cellStyle name="SAPBEXHLevel2 8 2 7 6" xfId="26541" xr:uid="{3538FFA5-B59F-4999-A5C3-C4335E6DF072}"/>
    <cellStyle name="SAPBEXHLevel2 8 2 7 7" xfId="30073" xr:uid="{7E7F6E45-56D0-4E52-B3D8-40F42B1B322E}"/>
    <cellStyle name="SAPBEXHLevel2 8 2 7 8" xfId="33330" xr:uid="{1AC32B07-0FEC-44DC-B9DF-C9B78AA51EFD}"/>
    <cellStyle name="SAPBEXHLevel2 8 2 8" xfId="11020" xr:uid="{3440AA91-10DF-47D4-8BA2-6358C8028889}"/>
    <cellStyle name="SAPBEXHLevel2 8 2 9" xfId="16554" xr:uid="{34F3EBA1-A8B6-4EA7-B11E-4D03CD1A9F72}"/>
    <cellStyle name="SAPBEXHLevel2 8 3" xfId="2021" xr:uid="{4C81E5DF-CBAB-40DD-B401-B6E9A3FC134D}"/>
    <cellStyle name="SAPBEXHLevel2 8 3 2" xfId="11026" xr:uid="{282EE232-B859-4B1F-8FD7-17DE38A9B68D}"/>
    <cellStyle name="SAPBEXHLevel2 8 3 3" xfId="16548" xr:uid="{38D0B9FD-9504-4A2C-8D56-EF65A995CAC6}"/>
    <cellStyle name="SAPBEXHLevel2 8 3 4" xfId="16735" xr:uid="{8C77E1FB-C27F-4AE3-9454-C6C52B45BFEA}"/>
    <cellStyle name="SAPBEXHLevel2 8 3 5" xfId="15248" xr:uid="{12DB4F4E-02DE-4AE3-9CE6-50E980A8AE69}"/>
    <cellStyle name="SAPBEXHLevel2 8 3 6" xfId="16613" xr:uid="{C0D0D858-2281-42A3-BE30-67163DC8E47F}"/>
    <cellStyle name="SAPBEXHLevel2 8 3 7" xfId="23753" xr:uid="{791EF2D1-7D71-40D4-BEA5-81A6AF60743B}"/>
    <cellStyle name="SAPBEXHLevel2 8 3 8" xfId="27305" xr:uid="{4B6B5114-613E-4BC1-BFCA-D241676A26BE}"/>
    <cellStyle name="SAPBEXHLevel2 8 4" xfId="2339" xr:uid="{D148B7D4-9B90-402B-A556-B3FEBE4772C2}"/>
    <cellStyle name="SAPBEXHLevel2 8 4 2" xfId="11159" xr:uid="{69D10239-86A4-471E-993E-B8D9DC31CDEC}"/>
    <cellStyle name="SAPBEXHLevel2 8 4 3" xfId="13215" xr:uid="{327C0F37-9780-47C8-8E68-CFD2E103E655}"/>
    <cellStyle name="SAPBEXHLevel2 8 4 4" xfId="16579" xr:uid="{A97DA248-0EBA-43A7-96AB-816E3A6910DC}"/>
    <cellStyle name="SAPBEXHLevel2 8 4 5" xfId="13678" xr:uid="{88A7D932-E21A-4688-B1A8-106B7B4C0775}"/>
    <cellStyle name="SAPBEXHLevel2 8 4 6" xfId="19652" xr:uid="{DCFE5370-0D91-47A4-82B2-57CD212221EF}"/>
    <cellStyle name="SAPBEXHLevel2 8 4 7" xfId="23434" xr:uid="{2FA027CA-A20B-433F-86EA-B127E03B86C3}"/>
    <cellStyle name="SAPBEXHLevel2 8 4 8" xfId="30353" xr:uid="{CBBB0682-C0CA-4719-9079-37B4F7E6C1CF}"/>
    <cellStyle name="SAPBEXHLevel2 8 5" xfId="2286" xr:uid="{EE981FBE-03D3-43CC-84C3-6AB9497333FF}"/>
    <cellStyle name="SAPBEXHLevel2 8 5 2" xfId="9071" xr:uid="{2E9C6394-3B5C-4BCA-81A2-30A450D1E2FD}"/>
    <cellStyle name="SAPBEXHLevel2 8 5 3" xfId="10218" xr:uid="{3200060E-E575-43C4-98BD-DD45DB2F62D2}"/>
    <cellStyle name="SAPBEXHLevel2 8 5 4" xfId="16037" xr:uid="{E0E1D491-A0F4-47AF-8F53-C3B3265BA971}"/>
    <cellStyle name="SAPBEXHLevel2 8 5 5" xfId="8377" xr:uid="{4D966437-1F8F-48C9-A8B6-02D12D280F6E}"/>
    <cellStyle name="SAPBEXHLevel2 8 5 6" xfId="20153" xr:uid="{22176E5C-9A29-4A6D-9F08-A317EC0920C6}"/>
    <cellStyle name="SAPBEXHLevel2 8 5 7" xfId="23845" xr:uid="{1788FC9B-01D5-4D51-8277-6C25C0632475}"/>
    <cellStyle name="SAPBEXHLevel2 8 5 8" xfId="27055" xr:uid="{BCD67179-B6D2-4E54-BAC6-941ECAA170EF}"/>
    <cellStyle name="SAPBEXHLevel2 8 6" xfId="2606" xr:uid="{6DB39B51-8299-4145-A320-52DF75EACD0A}"/>
    <cellStyle name="SAPBEXHLevel2 8 6 2" xfId="8765" xr:uid="{395B3048-84BB-4FBA-B004-7B165CA53274}"/>
    <cellStyle name="SAPBEXHLevel2 8 6 3" xfId="14486" xr:uid="{7DCCC3E4-F19C-4CA3-94CD-0237E228CB57}"/>
    <cellStyle name="SAPBEXHLevel2 8 6 4" xfId="13145" xr:uid="{CBEDB15F-8FE1-4141-926C-CD1EAFAB5923}"/>
    <cellStyle name="SAPBEXHLevel2 8 6 5" xfId="20713" xr:uid="{0151C2E2-7FF8-45C2-9F1E-76FD1312316B}"/>
    <cellStyle name="SAPBEXHLevel2 8 6 6" xfId="12835" xr:uid="{313A33A6-8E40-4FED-9E95-BB8379D9EA12}"/>
    <cellStyle name="SAPBEXHLevel2 8 6 7" xfId="27902" xr:uid="{9AFC2DCC-969D-4379-B379-7100DF14806E}"/>
    <cellStyle name="SAPBEXHLevel2 8 6 8" xfId="31192" xr:uid="{576ABB35-A5EB-46BD-8AE2-4E7249CAB405}"/>
    <cellStyle name="SAPBEXHLevel2 8 7" xfId="4634" xr:uid="{18D7E4D4-8A10-461C-9B62-3316DCC3A9C7}"/>
    <cellStyle name="SAPBEXHLevel2 8 7 2" xfId="12406" xr:uid="{6E827D0B-6EE6-4183-8F8B-A554B071FF50}"/>
    <cellStyle name="SAPBEXHLevel2 8 7 3" xfId="15741" xr:uid="{654F1589-264C-47AB-8E6B-803158BAD090}"/>
    <cellStyle name="SAPBEXHLevel2 8 7 4" xfId="18981" xr:uid="{E3D1A13E-285D-496B-A686-E19B805DD4F0}"/>
    <cellStyle name="SAPBEXHLevel2 8 7 5" xfId="22733" xr:uid="{32DBF418-9CA9-43E4-8B40-C976E02FB9C8}"/>
    <cellStyle name="SAPBEXHLevel2 8 7 6" xfId="26398" xr:uid="{2E57CF17-70E3-4B3D-BBB0-B17F9B7FFD42}"/>
    <cellStyle name="SAPBEXHLevel2 8 7 7" xfId="29930" xr:uid="{74512613-D313-4E7E-A260-CB03CDDC4CBD}"/>
    <cellStyle name="SAPBEXHLevel2 8 7 8" xfId="33190" xr:uid="{51A6185F-1133-4DBC-B648-DD3A2D62385B}"/>
    <cellStyle name="SAPBEXHLevel2 8 8" xfId="3110" xr:uid="{A3229238-AF57-41DB-AAAE-BD9BEB1F7F03}"/>
    <cellStyle name="SAPBEXHLevel2 8 8 2" xfId="9327" xr:uid="{689E9785-15C6-4F7A-B3AF-F029D7F8640C}"/>
    <cellStyle name="SAPBEXHLevel2 8 8 3" xfId="8024" xr:uid="{8424D4CE-B034-4BEB-909A-39BF6B8DCB43}"/>
    <cellStyle name="SAPBEXHLevel2 8 8 4" xfId="17457" xr:uid="{FED5D852-7960-425E-8F79-4CDA9D24B0DA}"/>
    <cellStyle name="SAPBEXHLevel2 8 8 5" xfId="21213" xr:uid="{BB4F07AC-025A-4A6B-A5A1-FDB21B18B22E}"/>
    <cellStyle name="SAPBEXHLevel2 8 8 6" xfId="24876" xr:uid="{64B17343-0077-4210-8222-702CDEBB2212}"/>
    <cellStyle name="SAPBEXHLevel2 8 8 7" xfId="28406" xr:uid="{D6A4FA5C-CE32-4D7D-BB86-3EF53D63256D}"/>
    <cellStyle name="SAPBEXHLevel2 8 8 8" xfId="31688" xr:uid="{36F917F2-AE68-4FE1-A455-58A226369A54}"/>
    <cellStyle name="SAPBEXHLevel2 8 9" xfId="8560" xr:uid="{E0A8B0A4-AD60-40A8-8B98-CAF16348F989}"/>
    <cellStyle name="SAPBEXHLevel2 9" xfId="1550" xr:uid="{566A315C-053D-4E57-BD4F-4AF8C3E2B3A0}"/>
    <cellStyle name="SAPBEXHLevel2 9 10" xfId="14941" xr:uid="{41925968-647E-4FC0-BBBB-F017E1E8DF23}"/>
    <cellStyle name="SAPBEXHLevel2 9 11" xfId="14802" xr:uid="{FC451F89-C075-4CB7-82C0-71206C3F5691}"/>
    <cellStyle name="SAPBEXHLevel2 9 12" xfId="23379" xr:uid="{FFEFE120-CF4B-4CDD-BAA3-71B7518EF727}"/>
    <cellStyle name="SAPBEXHLevel2 9 13" xfId="27027" xr:uid="{96FBB5F0-A0FD-48F4-A561-972E4F87E0AD}"/>
    <cellStyle name="SAPBEXHLevel2 9 14" xfId="16350" xr:uid="{EE79B102-B67A-4260-B16A-FCF435AE08A5}"/>
    <cellStyle name="SAPBEXHLevel2 9 2" xfId="2793" xr:uid="{B82CBF40-DB5E-490B-A184-E4E67880F109}"/>
    <cellStyle name="SAPBEXHLevel2 9 2 2" xfId="9434" xr:uid="{6B4EE32B-DDF9-4BAD-B8BC-5DFFA6E50001}"/>
    <cellStyle name="SAPBEXHLevel2 9 2 3" xfId="10933" xr:uid="{6A65211A-1961-4A11-AD30-3273BD25EBF3}"/>
    <cellStyle name="SAPBEXHLevel2 9 2 4" xfId="17141" xr:uid="{C04768C5-9E0A-4023-A881-4FA4D02557CF}"/>
    <cellStyle name="SAPBEXHLevel2 9 2 5" xfId="20899" xr:uid="{56E12856-ECF3-4D47-9717-87E08E3D18BA}"/>
    <cellStyle name="SAPBEXHLevel2 9 2 6" xfId="24560" xr:uid="{576674E7-0D0F-4470-A47A-B22D37BA7A8E}"/>
    <cellStyle name="SAPBEXHLevel2 9 2 7" xfId="28089" xr:uid="{CBD33462-EA29-4AD4-9F3D-A7C4EE7B4B27}"/>
    <cellStyle name="SAPBEXHLevel2 9 2 8" xfId="31375" xr:uid="{A5471520-6992-489C-A101-BA731AA0B2F5}"/>
    <cellStyle name="SAPBEXHLevel2 9 3" xfId="3299" xr:uid="{3DAEDC34-55BF-464C-93A9-A61EA244AF51}"/>
    <cellStyle name="SAPBEXHLevel2 9 3 2" xfId="10335" xr:uid="{E5DDB417-F2A3-490D-8DF1-241AC928A50E}"/>
    <cellStyle name="SAPBEXHLevel2 9 3 3" xfId="14597" xr:uid="{1A5584EF-2293-4C78-A3F2-B4C45BD9929E}"/>
    <cellStyle name="SAPBEXHLevel2 9 3 4" xfId="17646" xr:uid="{B7BE48CE-0C01-43EC-8E66-7A536AD2EB5A}"/>
    <cellStyle name="SAPBEXHLevel2 9 3 5" xfId="21402" xr:uid="{06A3F551-CD5D-4D24-8CDF-0C0D57CAD5E0}"/>
    <cellStyle name="SAPBEXHLevel2 9 3 6" xfId="25064" xr:uid="{BF24BEE7-5C3C-4A5A-96F1-17A9909E59BC}"/>
    <cellStyle name="SAPBEXHLevel2 9 3 7" xfId="28595" xr:uid="{6F84EFD7-03B8-4E31-8A86-D7F51B99E46B}"/>
    <cellStyle name="SAPBEXHLevel2 9 3 8" xfId="31874" xr:uid="{481BA1D1-2641-4A3C-B912-76437D367EEC}"/>
    <cellStyle name="SAPBEXHLevel2 9 4" xfId="2364" xr:uid="{6F992253-222E-431E-AF18-9C33EEF477A8}"/>
    <cellStyle name="SAPBEXHLevel2 9 4 2" xfId="10788" xr:uid="{B7C7573D-E8FB-4360-A5BB-5E7F10EF6E3B}"/>
    <cellStyle name="SAPBEXHLevel2 9 4 3" xfId="15176" xr:uid="{0CBC513E-3B19-4DBF-9DB0-3C2C5492F588}"/>
    <cellStyle name="SAPBEXHLevel2 9 4 4" xfId="14791" xr:uid="{2F641216-423B-4DF7-809E-E675031DFCC2}"/>
    <cellStyle name="SAPBEXHLevel2 9 4 5" xfId="19426" xr:uid="{9A4EA15D-B408-4F3A-A880-193FB1F7EA42}"/>
    <cellStyle name="SAPBEXHLevel2 9 4 6" xfId="20136" xr:uid="{4AF365F4-0FB4-4D53-AC6A-EB0C9D44BFB7}"/>
    <cellStyle name="SAPBEXHLevel2 9 4 7" xfId="26839" xr:uid="{B7C6E258-93EC-4FA5-A3F0-7671A8DBB488}"/>
    <cellStyle name="SAPBEXHLevel2 9 4 8" xfId="30332" xr:uid="{5553C83A-D0D5-43D4-B8EB-CA83DD7ED011}"/>
    <cellStyle name="SAPBEXHLevel2 9 5" xfId="4385" xr:uid="{5CAB6896-3918-4AEF-8FB3-7928CCEA37F2}"/>
    <cellStyle name="SAPBEXHLevel2 9 5 2" xfId="12593" xr:uid="{3B391D8B-92F1-4124-AE83-187052331F8A}"/>
    <cellStyle name="SAPBEXHLevel2 9 5 3" xfId="7628" xr:uid="{9B6D50F3-B851-43BD-8339-0BA4E8559162}"/>
    <cellStyle name="SAPBEXHLevel2 9 5 4" xfId="18732" xr:uid="{D2C160EF-EE33-4EBF-9FD9-D2CE50CF7A37}"/>
    <cellStyle name="SAPBEXHLevel2 9 5 5" xfId="22484" xr:uid="{228A6F8E-C74D-4AD5-AE04-3D835254041D}"/>
    <cellStyle name="SAPBEXHLevel2 9 5 6" xfId="26150" xr:uid="{9EF7E4E6-9CCF-4FDB-8C08-28496484F807}"/>
    <cellStyle name="SAPBEXHLevel2 9 5 7" xfId="29681" xr:uid="{D6E9306B-2E4C-4DE9-A047-33D4DCAF23E2}"/>
    <cellStyle name="SAPBEXHLevel2 9 5 8" xfId="32943" xr:uid="{C23F77CE-69F7-4EA2-87C9-2FF2630AE861}"/>
    <cellStyle name="SAPBEXHLevel2 9 6" xfId="4435" xr:uid="{44C94D95-2AEF-414D-B91C-48951AFF450E}"/>
    <cellStyle name="SAPBEXHLevel2 9 6 2" xfId="7413" xr:uid="{130CDB08-06B7-4B30-8CCF-2EF061D45937}"/>
    <cellStyle name="SAPBEXHLevel2 9 6 3" xfId="14425" xr:uid="{E861755C-6E15-4ACE-92CC-558BA12DD6EB}"/>
    <cellStyle name="SAPBEXHLevel2 9 6 4" xfId="18782" xr:uid="{C3ABEBA8-63D8-45D8-8BF5-1243802E81A9}"/>
    <cellStyle name="SAPBEXHLevel2 9 6 5" xfId="22534" xr:uid="{CBBE6C42-09DC-4734-BDE0-3CB922840AFF}"/>
    <cellStyle name="SAPBEXHLevel2 9 6 6" xfId="26199" xr:uid="{48C22EF2-B481-4967-B5A8-7CD9561522F9}"/>
    <cellStyle name="SAPBEXHLevel2 9 6 7" xfId="29731" xr:uid="{CE5DCAB2-FE66-41B2-BF08-9090EC008B50}"/>
    <cellStyle name="SAPBEXHLevel2 9 6 8" xfId="32993" xr:uid="{DD2BE58D-6BA0-4305-8762-6E8E829978DA}"/>
    <cellStyle name="SAPBEXHLevel2 9 7" xfId="4744" xr:uid="{C0E62584-824E-4E79-AE93-1D96EF344D53}"/>
    <cellStyle name="SAPBEXHLevel2 9 7 2" xfId="12301" xr:uid="{E1B67650-E0BB-4A86-886C-1B401CFD14A8}"/>
    <cellStyle name="SAPBEXHLevel2 9 7 3" xfId="15777" xr:uid="{95E4563B-5D3E-40FC-BC0C-2F3F74AA6C70}"/>
    <cellStyle name="SAPBEXHLevel2 9 7 4" xfId="19091" xr:uid="{E0432BE6-1B23-4B17-86FB-9597F6EF34CA}"/>
    <cellStyle name="SAPBEXHLevel2 9 7 5" xfId="22842" xr:uid="{847566EB-9EFD-4706-93AB-799B4DBB5282}"/>
    <cellStyle name="SAPBEXHLevel2 9 7 6" xfId="26508" xr:uid="{B573968A-2E2D-4690-B279-EDC316156647}"/>
    <cellStyle name="SAPBEXHLevel2 9 7 7" xfId="30040" xr:uid="{0F45FCFA-A870-4264-963F-802B2CE96789}"/>
    <cellStyle name="SAPBEXHLevel2 9 7 8" xfId="33297" xr:uid="{E54A2C4B-2415-4175-898B-52D92B0A557C}"/>
    <cellStyle name="SAPBEXHLevel2 9 8" xfId="13091" xr:uid="{9A4FD3A7-D282-4ABA-B01D-CA6C765562FA}"/>
    <cellStyle name="SAPBEXHLevel2 9 9" xfId="15592" xr:uid="{0B3F892E-8F25-48CF-8CBC-F2818F9D3E72}"/>
    <cellStyle name="SAPBEXHLevel2_0910 GSO Capex RRP - Final (Detail) v2 220710" xfId="6117" xr:uid="{5974855B-49E4-4965-93F4-0687E708C670}"/>
    <cellStyle name="SAPBEXHLevel2X" xfId="495" xr:uid="{709FD357-A294-4B2A-A19B-A8F3246CF29F}"/>
    <cellStyle name="SAPBEXHLevel2X 10" xfId="3568" xr:uid="{DFEEB9F8-00E3-4E32-810C-942ED4960254}"/>
    <cellStyle name="SAPBEXHLevel2X 10 2" xfId="10522" xr:uid="{30B98328-6361-47C8-A6BC-78205CE0A375}"/>
    <cellStyle name="SAPBEXHLevel2X 10 3" xfId="16899" xr:uid="{5BF28E5F-04D8-4C41-B770-8B344F67BB0C}"/>
    <cellStyle name="SAPBEXHLevel2X 10 4" xfId="17915" xr:uid="{A547E59A-2218-43C9-AF32-22A6B78E571B}"/>
    <cellStyle name="SAPBEXHLevel2X 10 5" xfId="21671" xr:uid="{154AE610-2151-4059-AFB1-726B19174741}"/>
    <cellStyle name="SAPBEXHLevel2X 10 6" xfId="25333" xr:uid="{78257564-92CC-421C-A89A-F7B55E37B253}"/>
    <cellStyle name="SAPBEXHLevel2X 10 7" xfId="28864" xr:uid="{4C09AEA1-473F-44C2-AE88-A31CC06419A4}"/>
    <cellStyle name="SAPBEXHLevel2X 10 8" xfId="32142" xr:uid="{B0FD5E0D-B00B-4491-9742-30155C701868}"/>
    <cellStyle name="SAPBEXHLevel2X 11" xfId="3227" xr:uid="{ACECE00B-A5B2-4D07-8E2F-89D646653F72}"/>
    <cellStyle name="SAPBEXHLevel2X 11 2" xfId="11088" xr:uid="{2798C830-FDE1-462E-817A-E654957CB80D}"/>
    <cellStyle name="SAPBEXHLevel2X 11 3" xfId="17038" xr:uid="{5731995F-2562-4878-977B-D882134AE4CF}"/>
    <cellStyle name="SAPBEXHLevel2X 11 4" xfId="17574" xr:uid="{1CB1F32C-9249-4BF0-B8EA-349780DA6FD1}"/>
    <cellStyle name="SAPBEXHLevel2X 11 5" xfId="21330" xr:uid="{E7FA8A85-11C7-4D23-999F-886FDABB9FFC}"/>
    <cellStyle name="SAPBEXHLevel2X 11 6" xfId="24992" xr:uid="{F25FDB84-3FA7-482F-BBA9-B3CC8B8128C4}"/>
    <cellStyle name="SAPBEXHLevel2X 11 7" xfId="28523" xr:uid="{BD2642E7-0ED5-4A20-9EA1-1C50AE1EE1AD}"/>
    <cellStyle name="SAPBEXHLevel2X 11 8" xfId="31803" xr:uid="{FCA1FD2F-D5E7-4BC8-92C1-ED48270FB17B}"/>
    <cellStyle name="SAPBEXHLevel2X 12" xfId="4575" xr:uid="{A159C516-608A-4AF3-8A0F-42EAC7398B51}"/>
    <cellStyle name="SAPBEXHLevel2X 12 2" xfId="12462" xr:uid="{385B0913-D8D2-4B92-A420-8F4F17C32E5A}"/>
    <cellStyle name="SAPBEXHLevel2X 12 3" xfId="13404" xr:uid="{ECAAC2EC-9D04-4F96-ACE1-616D16C56CA2}"/>
    <cellStyle name="SAPBEXHLevel2X 12 4" xfId="18922" xr:uid="{B6777CFB-8227-4880-B4D1-4B629B0577E2}"/>
    <cellStyle name="SAPBEXHLevel2X 12 5" xfId="22674" xr:uid="{C0D95734-4B52-4D22-B36E-927ED98535E9}"/>
    <cellStyle name="SAPBEXHLevel2X 12 6" xfId="26339" xr:uid="{825B5D89-A19F-467A-8CB0-C51BD31CABBE}"/>
    <cellStyle name="SAPBEXHLevel2X 12 7" xfId="29871" xr:uid="{F5BD6372-AADB-46D3-A445-AD9A7E2E6887}"/>
    <cellStyle name="SAPBEXHLevel2X 12 8" xfId="33132" xr:uid="{D93368E3-451F-43DC-8EE7-11914DD1CB01}"/>
    <cellStyle name="SAPBEXHLevel2X 13" xfId="4380" xr:uid="{51C3AFAA-5C8E-4250-A4A0-E25B9760F9FF}"/>
    <cellStyle name="SAPBEXHLevel2X 13 2" xfId="12598" xr:uid="{4B5D8108-F6CF-4098-99BD-B7843B431753}"/>
    <cellStyle name="SAPBEXHLevel2X 13 3" xfId="7242" xr:uid="{D51ADB61-EA5B-43F0-AA2B-CF4D5A86FD41}"/>
    <cellStyle name="SAPBEXHLevel2X 13 4" xfId="18727" xr:uid="{A733453D-647E-485C-857E-7B573000BB0D}"/>
    <cellStyle name="SAPBEXHLevel2X 13 5" xfId="22479" xr:uid="{BC7B83A6-8F18-420B-9B45-376571261829}"/>
    <cellStyle name="SAPBEXHLevel2X 13 6" xfId="26145" xr:uid="{388ACCFF-E9D1-4BC1-8730-97E249A996AC}"/>
    <cellStyle name="SAPBEXHLevel2X 13 7" xfId="29676" xr:uid="{8110D947-D668-45A5-BC2D-EDA7BE4B27C8}"/>
    <cellStyle name="SAPBEXHLevel2X 13 8" xfId="32938" xr:uid="{03F47198-F58E-4F13-8AC4-DD208278C5B4}"/>
    <cellStyle name="SAPBEXHLevel2X 14" xfId="6118" xr:uid="{CA8CE2FB-EB3D-4D60-92DD-BF967E310C4A}"/>
    <cellStyle name="SAPBEXHLevel2X 14 2" xfId="7578" xr:uid="{6DED0D62-A9F7-4C2E-88D8-D6E61E30DB3A}"/>
    <cellStyle name="SAPBEXHLevel2X 14 3" xfId="17019" xr:uid="{EAADB6CF-E071-4B67-BB67-8EF67F832E2F}"/>
    <cellStyle name="SAPBEXHLevel2X 14 4" xfId="20380" xr:uid="{50AC15FC-E1F0-4996-BC7B-87CD090F745B}"/>
    <cellStyle name="SAPBEXHLevel2X 14 5" xfId="24066" xr:uid="{5E4320DD-75F6-4DA0-AFFE-400A5C7D3454}"/>
    <cellStyle name="SAPBEXHLevel2X 14 6" xfId="27639" xr:uid="{853321A3-5583-4BE9-80C2-FC6C8F525326}"/>
    <cellStyle name="SAPBEXHLevel2X 14 7" xfId="30827" xr:uid="{9EE8E91B-1651-4045-9CBB-6C3C6F793D52}"/>
    <cellStyle name="SAPBEXHLevel2X 14 8" xfId="33521" xr:uid="{A140F412-0DFA-4CDC-A7B8-56740082F0F6}"/>
    <cellStyle name="SAPBEXHLevel2X 15" xfId="6397" xr:uid="{8F441076-4EF6-4761-816B-03AD81E0A6FF}"/>
    <cellStyle name="SAPBEXHLevel2X 15 2" xfId="13295" xr:uid="{A636411A-BB91-4FCE-A110-8687875FAA40}"/>
    <cellStyle name="SAPBEXHLevel2X 15 3" xfId="15959" xr:uid="{9F3BD134-E7D1-4CD1-8396-FA84D3D1A88E}"/>
    <cellStyle name="SAPBEXHLevel2X 15 4" xfId="20642" xr:uid="{6ECBAEF2-E114-4B57-9558-263A0EFC94D5}"/>
    <cellStyle name="SAPBEXHLevel2X 15 5" xfId="24322" xr:uid="{781DCC8A-0166-41A8-97DD-5B81928851E1}"/>
    <cellStyle name="SAPBEXHLevel2X 15 6" xfId="27841" xr:uid="{3C3A40FA-95B8-4844-A31F-B1555A33AE2B}"/>
    <cellStyle name="SAPBEXHLevel2X 15 7" xfId="31058" xr:uid="{A3FFE882-BA99-4D7C-90B3-D1B93F263F46}"/>
    <cellStyle name="SAPBEXHLevel2X 15 8" xfId="33661" xr:uid="{91B3F9B0-8AD4-47C6-803C-C86A4EE9E8DF}"/>
    <cellStyle name="SAPBEXHLevel2X 16" xfId="10295" xr:uid="{5DD47C14-95F4-4035-BD83-24A41FEC1BC6}"/>
    <cellStyle name="SAPBEXHLevel2X 17" xfId="14020" xr:uid="{2703E5B0-16EC-4E16-AAE4-012CE2305B9A}"/>
    <cellStyle name="SAPBEXHLevel2X 18" xfId="12862" xr:uid="{10CB1000-CE97-47A2-BFB2-263FABA94555}"/>
    <cellStyle name="SAPBEXHLevel2X 19" xfId="16699" xr:uid="{DF191A72-4A40-4545-9E81-2D61CE061DC8}"/>
    <cellStyle name="SAPBEXHLevel2X 2" xfId="1225" xr:uid="{F7CD0336-3914-4A14-AC26-DC04467A9CB5}"/>
    <cellStyle name="SAPBEXHLevel2X 2 10" xfId="6119" xr:uid="{2A7CD2CC-F1BA-494A-AE1B-5A2F00775D3D}"/>
    <cellStyle name="SAPBEXHLevel2X 2 10 2" xfId="12884" xr:uid="{AC4B68BA-1AE8-43B6-9A00-E887E55BD622}"/>
    <cellStyle name="SAPBEXHLevel2X 2 10 3" xfId="15322" xr:uid="{902C0F6C-001F-45C8-A196-6710EF8E939A}"/>
    <cellStyle name="SAPBEXHLevel2X 2 10 4" xfId="20381" xr:uid="{E6347B29-EB69-42D9-9196-4D7C7AF5CB3B}"/>
    <cellStyle name="SAPBEXHLevel2X 2 10 5" xfId="24067" xr:uid="{D90F21EB-44FA-440C-96B3-C0386F37D310}"/>
    <cellStyle name="SAPBEXHLevel2X 2 10 6" xfId="27640" xr:uid="{BB1126C0-2BF5-40CB-8640-16D4CCE81B5E}"/>
    <cellStyle name="SAPBEXHLevel2X 2 10 7" xfId="30828" xr:uid="{4CE2E46C-FD02-469E-910A-682980C0E080}"/>
    <cellStyle name="SAPBEXHLevel2X 2 10 8" xfId="33522" xr:uid="{5231DE0B-3794-4CA4-BBBD-1DAD3C68E824}"/>
    <cellStyle name="SAPBEXHLevel2X 2 11" xfId="6398" xr:uid="{B794F938-7126-4053-B0B7-446017494FCE}"/>
    <cellStyle name="SAPBEXHLevel2X 2 11 2" xfId="13296" xr:uid="{630DE618-EB22-477B-9FA4-AB45DB0E4CCF}"/>
    <cellStyle name="SAPBEXHLevel2X 2 11 3" xfId="15960" xr:uid="{82AF4457-56AC-4AAA-BCE0-6327CA2D8061}"/>
    <cellStyle name="SAPBEXHLevel2X 2 11 4" xfId="20643" xr:uid="{80A71D53-1586-4CA5-B5EA-F037F52DFF9D}"/>
    <cellStyle name="SAPBEXHLevel2X 2 11 5" xfId="24323" xr:uid="{A429D625-55CB-4AB4-98C6-D50576964B6C}"/>
    <cellStyle name="SAPBEXHLevel2X 2 11 6" xfId="27842" xr:uid="{56797333-FEBA-4AF5-B068-3D1D93BECE32}"/>
    <cellStyle name="SAPBEXHLevel2X 2 11 7" xfId="31059" xr:uid="{C0239E36-903A-4881-A3D5-353F1FD574CA}"/>
    <cellStyle name="SAPBEXHLevel2X 2 11 8" xfId="33662" xr:uid="{A6FC68AF-3358-4840-A50E-1A0678D9DA6E}"/>
    <cellStyle name="SAPBEXHLevel2X 2 12" xfId="9053" xr:uid="{6A36993B-F181-4F68-B512-BC4AE2A3DA5D}"/>
    <cellStyle name="SAPBEXHLevel2X 2 13" xfId="7746" xr:uid="{5F30D97D-870C-4054-8A0D-8042585FCBC8}"/>
    <cellStyle name="SAPBEXHLevel2X 2 14" xfId="7364" xr:uid="{545A7362-2C33-440C-87E0-1929B3BCA3B0}"/>
    <cellStyle name="SAPBEXHLevel2X 2 15" xfId="19752" xr:uid="{9A3ADE6C-C74A-4272-98F4-617B0728709A}"/>
    <cellStyle name="SAPBEXHLevel2X 2 16" xfId="23514" xr:uid="{F39F3A27-CA20-48C0-A986-515017B3AB01}"/>
    <cellStyle name="SAPBEXHLevel2X 2 17" xfId="27127" xr:uid="{888A96CE-D821-41A0-BD0A-7F2C51FB1D81}"/>
    <cellStyle name="SAPBEXHLevel2X 2 18" xfId="30587" xr:uid="{A7B7A701-60DE-4972-85E2-D3021936833E}"/>
    <cellStyle name="SAPBEXHLevel2X 2 2" xfId="1226" xr:uid="{2964775F-C26F-4799-B780-EF8FCEDC27DF}"/>
    <cellStyle name="SAPBEXHLevel2X 2 2 10" xfId="8246" xr:uid="{FF5D218C-2BAD-4E7D-A034-94DA379695A0}"/>
    <cellStyle name="SAPBEXHLevel2X 2 2 11" xfId="14382" xr:uid="{9D323A53-3ACE-4EEC-8656-0E65BFD30283}"/>
    <cellStyle name="SAPBEXHLevel2X 2 2 12" xfId="19751" xr:uid="{C28CF684-1C69-4367-B98E-00A88A166634}"/>
    <cellStyle name="SAPBEXHLevel2X 2 2 13" xfId="23513" xr:uid="{51A97BBC-0C0A-4009-A13B-2D1434FB0FE0}"/>
    <cellStyle name="SAPBEXHLevel2X 2 2 14" xfId="27126" xr:uid="{A4F3505D-15BD-4123-A88E-1227A841CB0D}"/>
    <cellStyle name="SAPBEXHLevel2X 2 2 15" xfId="30586" xr:uid="{7B455693-681D-4C82-9551-59629EF46600}"/>
    <cellStyle name="SAPBEXHLevel2X 2 2 16" xfId="33858" xr:uid="{110C1599-D100-48A5-86DF-2945D56F80C5}"/>
    <cellStyle name="SAPBEXHLevel2X 2 2 2" xfId="1710" xr:uid="{AB1971DD-8993-4965-9BEB-F6128EC37E7B}"/>
    <cellStyle name="SAPBEXHLevel2X 2 2 2 10" xfId="16130" xr:uid="{919DB213-9DB6-4C35-9ACC-9173D3038551}"/>
    <cellStyle name="SAPBEXHLevel2X 2 2 2 11" xfId="19582" xr:uid="{569D7BE0-B691-4BCC-BB19-F55D2E93E7A9}"/>
    <cellStyle name="SAPBEXHLevel2X 2 2 2 12" xfId="23336" xr:uid="{D712593C-2B1D-43EA-B80D-CC4A821004CE}"/>
    <cellStyle name="SAPBEXHLevel2X 2 2 2 13" xfId="26993" xr:uid="{E6835E15-8681-4DEE-AD78-9E37AF8277C2}"/>
    <cellStyle name="SAPBEXHLevel2X 2 2 2 14" xfId="30474" xr:uid="{14AC8C49-351E-4EFD-8F4C-5908CBAB67EE}"/>
    <cellStyle name="SAPBEXHLevel2X 2 2 2 15" xfId="34876" xr:uid="{90AFB150-2DFE-487A-87B2-F3E1F671D405}"/>
    <cellStyle name="SAPBEXHLevel2X 2 2 2 2" xfId="2953" xr:uid="{0FD27AC7-D8EC-4BD0-A1D3-03FD6150792D}"/>
    <cellStyle name="SAPBEXHLevel2X 2 2 2 2 2" xfId="9786" xr:uid="{6569220F-5D52-42F0-8A22-4A52E822FCF4}"/>
    <cellStyle name="SAPBEXHLevel2X 2 2 2 2 3" xfId="9276" xr:uid="{CF1646F9-87A0-4DCD-B80F-1B6880A27B6C}"/>
    <cellStyle name="SAPBEXHLevel2X 2 2 2 2 4" xfId="17301" xr:uid="{7CC054CC-BB36-4F60-959A-4CAB6543F840}"/>
    <cellStyle name="SAPBEXHLevel2X 2 2 2 2 5" xfId="21059" xr:uid="{70AC1C1E-B60E-4AE1-8F58-A0CF5E316CCD}"/>
    <cellStyle name="SAPBEXHLevel2X 2 2 2 2 6" xfId="24720" xr:uid="{23D1D896-E20E-47D1-9F88-4FF3B611F946}"/>
    <cellStyle name="SAPBEXHLevel2X 2 2 2 2 7" xfId="28249" xr:uid="{D86AA21C-F5B9-425B-968F-F37E17E7ACC4}"/>
    <cellStyle name="SAPBEXHLevel2X 2 2 2 2 8" xfId="31535" xr:uid="{17C6B3FE-E2DD-453A-BB5C-FE0CC4ED41A9}"/>
    <cellStyle name="SAPBEXHLevel2X 2 2 2 3" xfId="3459" xr:uid="{32B84EB7-C359-413F-B895-B9D3D320908E}"/>
    <cellStyle name="SAPBEXHLevel2X 2 2 2 3 2" xfId="9901" xr:uid="{B2B27339-2E8D-44BC-AD18-295B1A752B60}"/>
    <cellStyle name="SAPBEXHLevel2X 2 2 2 3 3" xfId="9479" xr:uid="{344B668B-E3F5-4CE6-968E-2159539362E9}"/>
    <cellStyle name="SAPBEXHLevel2X 2 2 2 3 4" xfId="17806" xr:uid="{8B6FCA91-2C95-4189-A522-D5B3B6FFCACD}"/>
    <cellStyle name="SAPBEXHLevel2X 2 2 2 3 5" xfId="21562" xr:uid="{2D098256-C427-4C68-A6A8-BF2E33430C05}"/>
    <cellStyle name="SAPBEXHLevel2X 2 2 2 3 6" xfId="25224" xr:uid="{8373656A-C9C8-48DE-B484-39EE7E15D2DE}"/>
    <cellStyle name="SAPBEXHLevel2X 2 2 2 3 7" xfId="28755" xr:uid="{F4A24BAC-4EB9-45B0-BC81-7BD65E6004BC}"/>
    <cellStyle name="SAPBEXHLevel2X 2 2 2 3 8" xfId="32034" xr:uid="{159A8A2A-A20C-41FD-BF8D-0C6D4C9F93A9}"/>
    <cellStyle name="SAPBEXHLevel2X 2 2 2 4" xfId="2736" xr:uid="{17C207BF-2B96-4040-9183-58CDC60006A0}"/>
    <cellStyle name="SAPBEXHLevel2X 2 2 2 4 2" xfId="10484" xr:uid="{DB5DC262-57A4-42D9-ADE0-0E4502942FE9}"/>
    <cellStyle name="SAPBEXHLevel2X 2 2 2 4 3" xfId="16653" xr:uid="{8C13E7AA-29FE-4E3E-A57D-D3A86590E881}"/>
    <cellStyle name="SAPBEXHLevel2X 2 2 2 4 4" xfId="17084" xr:uid="{DD7606DA-F8DD-462B-9095-D8C434313903}"/>
    <cellStyle name="SAPBEXHLevel2X 2 2 2 4 5" xfId="20842" xr:uid="{7542A26D-154A-4C47-834C-2AF54D696A25}"/>
    <cellStyle name="SAPBEXHLevel2X 2 2 2 4 6" xfId="24503" xr:uid="{8A9C379C-E315-4DD3-B4D9-5AE9C64FD5A8}"/>
    <cellStyle name="SAPBEXHLevel2X 2 2 2 4 7" xfId="28032" xr:uid="{982ACF1F-3AB7-4C41-B6B1-43B56B5056C8}"/>
    <cellStyle name="SAPBEXHLevel2X 2 2 2 4 8" xfId="31318" xr:uid="{BEFDA67E-D0E5-4F83-98DE-B6A7DD092327}"/>
    <cellStyle name="SAPBEXHLevel2X 2 2 2 5" xfId="3661" xr:uid="{B2EAD471-35DD-41D9-AFB7-FDA839FE7EA1}"/>
    <cellStyle name="SAPBEXHLevel2X 2 2 2 5 2" xfId="8734" xr:uid="{C381C562-021E-4CD7-8BD2-FF35A98C9FE3}"/>
    <cellStyle name="SAPBEXHLevel2X 2 2 2 5 3" xfId="9846" xr:uid="{549AB44C-4D47-43DE-8129-7698BF1CFEDE}"/>
    <cellStyle name="SAPBEXHLevel2X 2 2 2 5 4" xfId="18008" xr:uid="{AE8F21BB-F9DE-418A-B09F-C5CB2D190EAD}"/>
    <cellStyle name="SAPBEXHLevel2X 2 2 2 5 5" xfId="21764" xr:uid="{C8CE8445-6773-486C-AA16-9F735DEF8A0C}"/>
    <cellStyle name="SAPBEXHLevel2X 2 2 2 5 6" xfId="25426" xr:uid="{F01930B2-EB89-4677-9BE8-CA70E32FFE51}"/>
    <cellStyle name="SAPBEXHLevel2X 2 2 2 5 7" xfId="28957" xr:uid="{C1698E65-1323-4F82-BE5A-3256FDDB6BA8}"/>
    <cellStyle name="SAPBEXHLevel2X 2 2 2 5 8" xfId="32234" xr:uid="{E9309399-3DF7-4547-AC39-ACB656D076FD}"/>
    <cellStyle name="SAPBEXHLevel2X 2 2 2 6" xfId="4499" xr:uid="{FDD0BBCB-74BB-4021-AC80-D0E5B5EEDD01}"/>
    <cellStyle name="SAPBEXHLevel2X 2 2 2 6 2" xfId="12527" xr:uid="{E3B7B4DD-DC0B-4BBA-8A9C-889F11EDBB81}"/>
    <cellStyle name="SAPBEXHLevel2X 2 2 2 6 3" xfId="11491" xr:uid="{5660CBDE-8139-4D95-8F04-A7ABDCD55033}"/>
    <cellStyle name="SAPBEXHLevel2X 2 2 2 6 4" xfId="18846" xr:uid="{A734DAA3-1CBF-453C-84DA-4D14F1B58CDA}"/>
    <cellStyle name="SAPBEXHLevel2X 2 2 2 6 5" xfId="22598" xr:uid="{C54C8602-2B04-4B78-B577-87B6574977F7}"/>
    <cellStyle name="SAPBEXHLevel2X 2 2 2 6 6" xfId="26263" xr:uid="{3E788B25-E4CA-4275-8F3B-761171A48354}"/>
    <cellStyle name="SAPBEXHLevel2X 2 2 2 6 7" xfId="29795" xr:uid="{A4A94C91-5DD6-4CF4-8FA3-EEF215EA4468}"/>
    <cellStyle name="SAPBEXHLevel2X 2 2 2 6 8" xfId="33057" xr:uid="{43402467-9117-48BF-A0EC-627F0FB946C5}"/>
    <cellStyle name="SAPBEXHLevel2X 2 2 2 7" xfId="4451" xr:uid="{5FAC3AFD-DD9D-45A7-8B39-86C95D6B544D}"/>
    <cellStyle name="SAPBEXHLevel2X 2 2 2 7 2" xfId="6940" xr:uid="{792098A4-D6E9-4DA1-952D-3854958DBB5C}"/>
    <cellStyle name="SAPBEXHLevel2X 2 2 2 7 3" xfId="8088" xr:uid="{96FE19FA-819C-4533-9346-E8C8BC00B0B8}"/>
    <cellStyle name="SAPBEXHLevel2X 2 2 2 7 4" xfId="18798" xr:uid="{C5C767F9-273C-46E7-BFA5-5E7050C34D43}"/>
    <cellStyle name="SAPBEXHLevel2X 2 2 2 7 5" xfId="22550" xr:uid="{DEA402E1-30C9-4992-894D-29BA56C3F589}"/>
    <cellStyle name="SAPBEXHLevel2X 2 2 2 7 6" xfId="26215" xr:uid="{B475DBF5-3E8E-49DA-AEF6-36C3BEDD6F27}"/>
    <cellStyle name="SAPBEXHLevel2X 2 2 2 7 7" xfId="29747" xr:uid="{C8ACCED1-9ECA-44CA-AA69-25C8F6DAA2B1}"/>
    <cellStyle name="SAPBEXHLevel2X 2 2 2 7 8" xfId="33009" xr:uid="{34657E72-1255-438D-9FC4-5BF633074E15}"/>
    <cellStyle name="SAPBEXHLevel2X 2 2 2 8" xfId="9239" xr:uid="{820610A9-41FA-4E2C-855B-155DCE5DE4C4}"/>
    <cellStyle name="SAPBEXHLevel2X 2 2 2 9" xfId="10603" xr:uid="{C9A16898-E434-4A41-B5CC-D05560CD73C3}"/>
    <cellStyle name="SAPBEXHLevel2X 2 2 3" xfId="2500" xr:uid="{E6BEF046-0928-4AC9-BEF0-D7E1B5C76ECC}"/>
    <cellStyle name="SAPBEXHLevel2X 2 2 3 2" xfId="8149" xr:uid="{2AA85092-A6E4-444D-BDC0-5F5E5B8B7113}"/>
    <cellStyle name="SAPBEXHLevel2X 2 2 3 3" xfId="15358" xr:uid="{FF44B014-6F0B-42E7-A350-0840FDCB6F69}"/>
    <cellStyle name="SAPBEXHLevel2X 2 2 3 4" xfId="15579" xr:uid="{C7293725-9D3A-4866-8BFE-6B20A15E481A}"/>
    <cellStyle name="SAPBEXHLevel2X 2 2 3 5" xfId="19359" xr:uid="{77F2F437-DC0C-4D46-A803-69E39D86B432}"/>
    <cellStyle name="SAPBEXHLevel2X 2 2 3 6" xfId="23032" xr:uid="{C283CEC1-A31E-4DC5-ADC9-EBF9CC906809}"/>
    <cellStyle name="SAPBEXHLevel2X 2 2 3 7" xfId="26771" xr:uid="{1F5133F1-1741-4E02-A091-9B661049FB57}"/>
    <cellStyle name="SAPBEXHLevel2X 2 2 3 8" xfId="27025" xr:uid="{5A700E74-85F9-463A-A438-D4AA53AF5DC8}"/>
    <cellStyle name="SAPBEXHLevel2X 2 2 3 9" xfId="35110" xr:uid="{30ECA685-5720-42DF-9939-9542013E99D4}"/>
    <cellStyle name="SAPBEXHLevel2X 2 2 4" xfId="2673" xr:uid="{C99B63E1-99CC-4976-8A24-41555197D042}"/>
    <cellStyle name="SAPBEXHLevel2X 2 2 4 2" xfId="9779" xr:uid="{2EA00610-E65E-4D98-A95A-FF9879319971}"/>
    <cellStyle name="SAPBEXHLevel2X 2 2 4 3" xfId="13543" xr:uid="{4424DB34-F7F0-498F-AF58-7BB02577D2FB}"/>
    <cellStyle name="SAPBEXHLevel2X 2 2 4 4" xfId="7664" xr:uid="{49D3D2DB-C9F5-40BB-881A-7B84C718FCD9}"/>
    <cellStyle name="SAPBEXHLevel2X 2 2 4 5" xfId="20779" xr:uid="{CFFD046F-052F-4ED5-81F2-00F116DACAD8}"/>
    <cellStyle name="SAPBEXHLevel2X 2 2 4 6" xfId="24440" xr:uid="{740DE23E-6321-4DC7-B356-EB9D28BBE381}"/>
    <cellStyle name="SAPBEXHLevel2X 2 2 4 7" xfId="27969" xr:uid="{67BA4686-3FD4-4B6E-9003-24A8E6A39D77}"/>
    <cellStyle name="SAPBEXHLevel2X 2 2 4 8" xfId="31257" xr:uid="{BE3A78E5-CA65-4B5D-B62F-9DB75D060E7C}"/>
    <cellStyle name="SAPBEXHLevel2X 2 2 4 9" xfId="34899" xr:uid="{D4200966-E205-442F-9194-9101B89D0566}"/>
    <cellStyle name="SAPBEXHLevel2X 2 2 5" xfId="3270" xr:uid="{AEA2BD58-81F8-4D1D-A51A-A14D7AAAF42B}"/>
    <cellStyle name="SAPBEXHLevel2X 2 2 5 2" xfId="9347" xr:uid="{1CC5AB22-3A3D-45A5-BFF8-A53C62F074AD}"/>
    <cellStyle name="SAPBEXHLevel2X 2 2 5 3" xfId="14739" xr:uid="{B818BF19-4074-4821-BF90-224528B7334B}"/>
    <cellStyle name="SAPBEXHLevel2X 2 2 5 4" xfId="17617" xr:uid="{4D807AF8-F5D8-427D-83A6-09D2A0A4AED5}"/>
    <cellStyle name="SAPBEXHLevel2X 2 2 5 5" xfId="21373" xr:uid="{66562A26-DB5B-4D80-A51E-CA56BCC85E05}"/>
    <cellStyle name="SAPBEXHLevel2X 2 2 5 6" xfId="25035" xr:uid="{41D47D7C-0626-4BDC-8250-D2EDEE8EAD82}"/>
    <cellStyle name="SAPBEXHLevel2X 2 2 5 7" xfId="28566" xr:uid="{6FBC7306-37A2-45DB-8BF1-EC03710B2683}"/>
    <cellStyle name="SAPBEXHLevel2X 2 2 5 8" xfId="31845" xr:uid="{75A5CD1A-4A87-4E12-AB9E-6AE845A59BDD}"/>
    <cellStyle name="SAPBEXHLevel2X 2 2 5 9" xfId="34245" xr:uid="{88C37016-18F3-442D-BE56-8A4E73886A9D}"/>
    <cellStyle name="SAPBEXHLevel2X 2 2 6" xfId="4329" xr:uid="{DC4D6D20-AE13-434F-8DF9-063058C85AB0}"/>
    <cellStyle name="SAPBEXHLevel2X 2 2 6 2" xfId="6833" xr:uid="{F69C87A1-C5C5-430B-A52C-12B0BBE8E424}"/>
    <cellStyle name="SAPBEXHLevel2X 2 2 6 3" xfId="7563" xr:uid="{DDCFEE93-14D6-47DE-93CA-890D99CC47ED}"/>
    <cellStyle name="SAPBEXHLevel2X 2 2 6 4" xfId="18676" xr:uid="{E008719C-AD08-4A0A-A61D-0D88E3585BE9}"/>
    <cellStyle name="SAPBEXHLevel2X 2 2 6 5" xfId="22428" xr:uid="{8EE133F3-5B75-47AD-AE86-99D62313F378}"/>
    <cellStyle name="SAPBEXHLevel2X 2 2 6 6" xfId="26094" xr:uid="{687E4F6A-87F5-4EDF-8600-09FCCF39AE3C}"/>
    <cellStyle name="SAPBEXHLevel2X 2 2 6 7" xfId="29625" xr:uid="{F3668E68-4552-414D-90ED-D76852A1114E}"/>
    <cellStyle name="SAPBEXHLevel2X 2 2 6 8" xfId="32888" xr:uid="{2C2BF054-CA2D-45A4-84D9-F138159CE7AA}"/>
    <cellStyle name="SAPBEXHLevel2X 2 2 7" xfId="3997" xr:uid="{253F4703-17B7-4A90-A5CB-28571B98DF74}"/>
    <cellStyle name="SAPBEXHLevel2X 2 2 7 2" xfId="10751" xr:uid="{7BE79816-70F6-406D-9D6A-0C23D8E1C302}"/>
    <cellStyle name="SAPBEXHLevel2X 2 2 7 3" xfId="15494" xr:uid="{5D56F57F-4E61-4EDB-B181-6B23E5746004}"/>
    <cellStyle name="SAPBEXHLevel2X 2 2 7 4" xfId="18344" xr:uid="{67B22F8F-2C84-4714-8C26-DDE2A255EE73}"/>
    <cellStyle name="SAPBEXHLevel2X 2 2 7 5" xfId="22097" xr:uid="{B3FBC6DF-D3B4-4EE8-ADC8-6445E6A527A7}"/>
    <cellStyle name="SAPBEXHLevel2X 2 2 7 6" xfId="25762" xr:uid="{5235B73B-6768-464A-8835-0F4ED400C38C}"/>
    <cellStyle name="SAPBEXHLevel2X 2 2 7 7" xfId="29293" xr:uid="{4B7DBAF7-49A8-4BC8-8ABD-E2444C1460E6}"/>
    <cellStyle name="SAPBEXHLevel2X 2 2 7 8" xfId="32561" xr:uid="{7D4D29E5-1D3A-4657-858A-0A9F6E080428}"/>
    <cellStyle name="SAPBEXHLevel2X 2 2 8" xfId="2571" xr:uid="{A87ECFB9-E36C-415B-9612-1F1119A8F818}"/>
    <cellStyle name="SAPBEXHLevel2X 2 2 8 2" xfId="9945" xr:uid="{E4485FC7-4F8F-4D4D-BDB8-B97D3C104CDB}"/>
    <cellStyle name="SAPBEXHLevel2X 2 2 8 3" xfId="14512" xr:uid="{06145CEB-7851-41A0-924C-7E8741C7EB05}"/>
    <cellStyle name="SAPBEXHLevel2X 2 2 8 4" xfId="7104" xr:uid="{6A23B87D-113A-4C2D-B864-7FFE1D5C8D36}"/>
    <cellStyle name="SAPBEXHLevel2X 2 2 8 5" xfId="19299" xr:uid="{0345E913-BCD8-44E4-B2E6-2E387AF07E7D}"/>
    <cellStyle name="SAPBEXHLevel2X 2 2 8 6" xfId="23063" xr:uid="{F76FD63C-E957-47C4-81A6-D4C3FD46960D}"/>
    <cellStyle name="SAPBEXHLevel2X 2 2 8 7" xfId="10328" xr:uid="{1CC5E06B-4098-4D66-994A-98C2F7E741BD}"/>
    <cellStyle name="SAPBEXHLevel2X 2 2 8 8" xfId="31159" xr:uid="{74567832-D9C9-443A-A7D6-DC5BA9D38CBE}"/>
    <cellStyle name="SAPBEXHLevel2X 2 2 9" xfId="10438" xr:uid="{31EF4776-0269-48C2-A48A-621F52C2223D}"/>
    <cellStyle name="SAPBEXHLevel2X 2 3" xfId="1709" xr:uid="{823C0D42-6654-4DB7-AA9D-745A35716B9E}"/>
    <cellStyle name="SAPBEXHLevel2X 2 3 10" xfId="13580" xr:uid="{664DFE05-A100-4842-8B10-77F11679FD82}"/>
    <cellStyle name="SAPBEXHLevel2X 2 3 11" xfId="19583" xr:uid="{CAAA9731-1AC1-4426-A0C4-D93523E794F7}"/>
    <cellStyle name="SAPBEXHLevel2X 2 3 12" xfId="19945" xr:uid="{0915501B-945A-4898-8705-BAF9A8EECC93}"/>
    <cellStyle name="SAPBEXHLevel2X 2 3 13" xfId="27739" xr:uid="{C30BCDED-A058-4159-9546-09B82BD5851D}"/>
    <cellStyle name="SAPBEXHLevel2X 2 3 14" xfId="30475" xr:uid="{353DDAD5-20BC-4CD1-9949-DE2AA263DA64}"/>
    <cellStyle name="SAPBEXHLevel2X 2 3 15" xfId="34491" xr:uid="{BF4301A1-BAF8-43DA-8B32-62ABBB4B05BC}"/>
    <cellStyle name="SAPBEXHLevel2X 2 3 2" xfId="2952" xr:uid="{843E8170-734A-4FA2-8368-DAFF86C94509}"/>
    <cellStyle name="SAPBEXHLevel2X 2 3 2 2" xfId="8694" xr:uid="{15C37EDE-FDB0-4666-B84D-2FE9B903B3B4}"/>
    <cellStyle name="SAPBEXHLevel2X 2 3 2 3" xfId="15340" xr:uid="{023C0719-B8D5-40B4-BA3C-6B94276DEFA3}"/>
    <cellStyle name="SAPBEXHLevel2X 2 3 2 4" xfId="17300" xr:uid="{0766A1AA-0A64-42B5-9746-325224AB0F2E}"/>
    <cellStyle name="SAPBEXHLevel2X 2 3 2 5" xfId="21058" xr:uid="{4A69A4A2-463F-42B2-B51E-46C6CFC0B658}"/>
    <cellStyle name="SAPBEXHLevel2X 2 3 2 6" xfId="24719" xr:uid="{BA6FE971-1804-4A7F-AAC9-C42A02F1B3CF}"/>
    <cellStyle name="SAPBEXHLevel2X 2 3 2 7" xfId="28248" xr:uid="{41B3892D-BD68-4BBF-8543-C579982BC111}"/>
    <cellStyle name="SAPBEXHLevel2X 2 3 2 8" xfId="31534" xr:uid="{FB590A89-696E-4EFC-95A7-3580AF5E8663}"/>
    <cellStyle name="SAPBEXHLevel2X 2 3 3" xfId="3458" xr:uid="{9A45CF6F-ED90-4DF9-B606-BBE14E782205}"/>
    <cellStyle name="SAPBEXHLevel2X 2 3 3 2" xfId="8663" xr:uid="{7BBCA81A-2DBD-4B20-9748-66CB79734ACA}"/>
    <cellStyle name="SAPBEXHLevel2X 2 3 3 3" xfId="10067" xr:uid="{E9DE2F8A-20EF-4659-A6E1-81DC7BDE4D9B}"/>
    <cellStyle name="SAPBEXHLevel2X 2 3 3 4" xfId="17805" xr:uid="{D64158E3-D0E4-4CE8-8EF9-B9D1A366BF37}"/>
    <cellStyle name="SAPBEXHLevel2X 2 3 3 5" xfId="21561" xr:uid="{D69C8CD3-6963-4674-AFAB-09A75EE06C3D}"/>
    <cellStyle name="SAPBEXHLevel2X 2 3 3 6" xfId="25223" xr:uid="{E09DA535-164C-4E60-87D0-E670BA281302}"/>
    <cellStyle name="SAPBEXHLevel2X 2 3 3 7" xfId="28754" xr:uid="{01B6F66E-A4CD-4F09-BAEA-CC4ECD60BB22}"/>
    <cellStyle name="SAPBEXHLevel2X 2 3 3 8" xfId="32033" xr:uid="{FD4B98C1-1886-4BEB-8334-8AEB7EE56692}"/>
    <cellStyle name="SAPBEXHLevel2X 2 3 4" xfId="2200" xr:uid="{4CEF58E4-43E3-4003-9C05-758F9279F381}"/>
    <cellStyle name="SAPBEXHLevel2X 2 3 4 2" xfId="8221" xr:uid="{E1E66F3C-3A2E-4A51-B8AF-870A20B2D32C}"/>
    <cellStyle name="SAPBEXHLevel2X 2 3 4 3" xfId="7337" xr:uid="{5002A4AD-E07E-4E48-A7F0-9AD2651F1931}"/>
    <cellStyle name="SAPBEXHLevel2X 2 3 4 4" xfId="7312" xr:uid="{24255B59-81BE-4272-A900-7C06BFF0DC4A}"/>
    <cellStyle name="SAPBEXHLevel2X 2 3 4 5" xfId="16755" xr:uid="{7962453D-DEB0-4AEE-A388-724AC34E86C1}"/>
    <cellStyle name="SAPBEXHLevel2X 2 3 4 6" xfId="20078" xr:uid="{2E923001-2948-4EA2-8F7D-B9BFD9FCF7DF}"/>
    <cellStyle name="SAPBEXHLevel2X 2 3 4 7" xfId="23949" xr:uid="{0F9436B4-E9DA-40E4-A91B-602D1FEBA390}"/>
    <cellStyle name="SAPBEXHLevel2X 2 3 4 8" xfId="27398" xr:uid="{ECA2A9A5-465D-416E-82DC-1A7FC8F0C2AB}"/>
    <cellStyle name="SAPBEXHLevel2X 2 3 5" xfId="2071" xr:uid="{31D00793-D1C2-4587-8172-1E37EFF7C2D9}"/>
    <cellStyle name="SAPBEXHLevel2X 2 3 5 2" xfId="11523" xr:uid="{9ECD9868-0134-400B-9DBB-7E30E8119461}"/>
    <cellStyle name="SAPBEXHLevel2X 2 3 5 3" xfId="16142" xr:uid="{044778D2-FA14-41D0-9572-1D2B945235BA}"/>
    <cellStyle name="SAPBEXHLevel2X 2 3 5 4" xfId="14285" xr:uid="{AFE2734A-7775-4058-8A0A-78BA0C627F9C}"/>
    <cellStyle name="SAPBEXHLevel2X 2 3 5 5" xfId="8020" xr:uid="{AC04160F-8C5E-4892-914B-44B24AC8360B}"/>
    <cellStyle name="SAPBEXHLevel2X 2 3 5 6" xfId="15909" xr:uid="{48BA9118-AF34-4779-855B-3E84CF88C2B7}"/>
    <cellStyle name="SAPBEXHLevel2X 2 3 5 7" xfId="13509" xr:uid="{7E00A5DB-6821-4C8C-9393-439488C4F88B}"/>
    <cellStyle name="SAPBEXHLevel2X 2 3 5 8" xfId="27373" xr:uid="{038C99E0-7BE0-469A-AD19-5924DDF2A7C4}"/>
    <cellStyle name="SAPBEXHLevel2X 2 3 6" xfId="4145" xr:uid="{7BCC2B4B-FECE-4473-903F-0F7157B94D30}"/>
    <cellStyle name="SAPBEXHLevel2X 2 3 6 2" xfId="7063" xr:uid="{5DA1414A-578A-4CFA-A3A5-92E56B840A33}"/>
    <cellStyle name="SAPBEXHLevel2X 2 3 6 3" xfId="15345" xr:uid="{C1E26F3B-9C91-4E08-8F15-BF1BEAAF6D84}"/>
    <cellStyle name="SAPBEXHLevel2X 2 3 6 4" xfId="18492" xr:uid="{AB4C2C30-E7E5-4790-8146-041E737E0601}"/>
    <cellStyle name="SAPBEXHLevel2X 2 3 6 5" xfId="22245" xr:uid="{F3AC1DD1-2C41-453B-B57A-869121C5988A}"/>
    <cellStyle name="SAPBEXHLevel2X 2 3 6 6" xfId="25910" xr:uid="{89530E15-0013-4D94-8F95-13AE751188F4}"/>
    <cellStyle name="SAPBEXHLevel2X 2 3 6 7" xfId="29441" xr:uid="{C5B152A8-F697-4556-9858-698ED673AF55}"/>
    <cellStyle name="SAPBEXHLevel2X 2 3 6 8" xfId="32707" xr:uid="{345DC9AE-3F9E-47E7-B764-AB15E15329E2}"/>
    <cellStyle name="SAPBEXHLevel2X 2 3 7" xfId="4745" xr:uid="{C3BADABD-B947-4F34-87F4-89086AD03FDE}"/>
    <cellStyle name="SAPBEXHLevel2X 2 3 7 2" xfId="12300" xr:uid="{B3F9C493-52C5-4C74-B5DB-11A44640F4D2}"/>
    <cellStyle name="SAPBEXHLevel2X 2 3 7 3" xfId="16793" xr:uid="{F96D4F74-6C41-4202-93D6-5DF71953E9AF}"/>
    <cellStyle name="SAPBEXHLevel2X 2 3 7 4" xfId="19092" xr:uid="{B6C2ABA0-DF34-46F7-B732-20D7BFAA4A00}"/>
    <cellStyle name="SAPBEXHLevel2X 2 3 7 5" xfId="22843" xr:uid="{C8AA3BA6-868B-4837-8BCF-27BDCD91B55D}"/>
    <cellStyle name="SAPBEXHLevel2X 2 3 7 6" xfId="26509" xr:uid="{2123A4DB-0135-4EEE-BB41-B9E90EF2E3F0}"/>
    <cellStyle name="SAPBEXHLevel2X 2 3 7 7" xfId="30041" xr:uid="{AE983D9F-0D60-45E9-BC79-0AE772AAE6A0}"/>
    <cellStyle name="SAPBEXHLevel2X 2 3 7 8" xfId="33298" xr:uid="{FB378B6F-1277-48DC-9B69-1C9F3733C707}"/>
    <cellStyle name="SAPBEXHLevel2X 2 3 8" xfId="8860" xr:uid="{F91277C0-1132-4F2A-8FFE-BF53106025DD}"/>
    <cellStyle name="SAPBEXHLevel2X 2 3 9" xfId="14614" xr:uid="{996D1572-CAED-424B-B707-D9BEF01CDE17}"/>
    <cellStyle name="SAPBEXHLevel2X 2 4" xfId="2499" xr:uid="{F47C880F-4CFC-4822-A6EE-4DB41DE33CCE}"/>
    <cellStyle name="SAPBEXHLevel2X 2 4 2" xfId="8225" xr:uid="{FD2C5022-96E2-4CC5-B93D-1FB3458C90F1}"/>
    <cellStyle name="SAPBEXHLevel2X 2 4 3" xfId="14269" xr:uid="{E42DD47F-01EC-4971-B009-839C53CA0DAC}"/>
    <cellStyle name="SAPBEXHLevel2X 2 4 4" xfId="16976" xr:uid="{07727C56-A144-4136-9605-4968AA349238}"/>
    <cellStyle name="SAPBEXHLevel2X 2 4 5" xfId="19360" xr:uid="{73DE3873-43FE-44E3-AA79-1978BB0AA9FA}"/>
    <cellStyle name="SAPBEXHLevel2X 2 4 6" xfId="23120" xr:uid="{2FBD04E3-CE29-4A4E-96B5-C101C16FB385}"/>
    <cellStyle name="SAPBEXHLevel2X 2 4 7" xfId="26772" xr:uid="{60B156F1-8DB0-4935-8DF7-8C688A7291DD}"/>
    <cellStyle name="SAPBEXHLevel2X 2 4 8" xfId="30227" xr:uid="{3531FC89-DB80-41DE-99A2-FD426D889982}"/>
    <cellStyle name="SAPBEXHLevel2X 2 5" xfId="2117" xr:uid="{1BFF5E59-577C-4933-9AF5-22EB93EC385E}"/>
    <cellStyle name="SAPBEXHLevel2X 2 5 2" xfId="9219" xr:uid="{9F525726-2993-45A1-81C4-6B79D307D5B3}"/>
    <cellStyle name="SAPBEXHLevel2X 2 5 3" xfId="14060" xr:uid="{7F09ACAB-EEFE-4972-A4CE-62F25A5C3D0F}"/>
    <cellStyle name="SAPBEXHLevel2X 2 5 4" xfId="8467" xr:uid="{986A97E7-79F6-4AA0-9388-F2D50D73D39E}"/>
    <cellStyle name="SAPBEXHLevel2X 2 5 5" xfId="14090" xr:uid="{60F75D10-88A7-46AE-81B9-74DC8060C584}"/>
    <cellStyle name="SAPBEXHLevel2X 2 5 6" xfId="23218" xr:uid="{0DB364C1-755B-4DBA-8B4F-E67005B14B62}"/>
    <cellStyle name="SAPBEXHLevel2X 2 5 7" xfId="20582" xr:uid="{9BFA6D24-35C3-4A4F-950C-8F46B189A63F}"/>
    <cellStyle name="SAPBEXHLevel2X 2 5 8" xfId="23640" xr:uid="{1EAB8E57-0713-45DA-94F2-308AA7D45C30}"/>
    <cellStyle name="SAPBEXHLevel2X 2 6" xfId="3278" xr:uid="{014F64F6-D243-4A8A-8D43-19E75277F427}"/>
    <cellStyle name="SAPBEXHLevel2X 2 6 2" xfId="8400" xr:uid="{50219995-4929-4A25-A32D-1A74AAF613A3}"/>
    <cellStyle name="SAPBEXHLevel2X 2 6 3" xfId="11046" xr:uid="{84574DD1-AEE8-4E4B-85E0-DB3A3ADDA9B5}"/>
    <cellStyle name="SAPBEXHLevel2X 2 6 4" xfId="17625" xr:uid="{153C995D-4863-4B8F-9AFC-1732D743F150}"/>
    <cellStyle name="SAPBEXHLevel2X 2 6 5" xfId="21381" xr:uid="{07DA98B9-E19C-431C-8190-F2E638A5706A}"/>
    <cellStyle name="SAPBEXHLevel2X 2 6 6" xfId="25043" xr:uid="{E38E5D57-7796-42E9-9CC6-E1773A7CAD99}"/>
    <cellStyle name="SAPBEXHLevel2X 2 6 7" xfId="28574" xr:uid="{3456B7B5-73A9-4C50-99D4-9CC1D5EEF331}"/>
    <cellStyle name="SAPBEXHLevel2X 2 6 8" xfId="31853" xr:uid="{B5C63248-02BD-436F-AA94-0E5497B01201}"/>
    <cellStyle name="SAPBEXHLevel2X 2 7" xfId="3163" xr:uid="{84C917AA-5274-418D-BC23-D43C25EA3B14}"/>
    <cellStyle name="SAPBEXHLevel2X 2 7 2" xfId="7900" xr:uid="{0631ED14-3A03-4E65-9D54-B260C76A927A}"/>
    <cellStyle name="SAPBEXHLevel2X 2 7 3" xfId="14817" xr:uid="{6BC724D3-6A90-4CAC-AAD0-0A0806A45F99}"/>
    <cellStyle name="SAPBEXHLevel2X 2 7 4" xfId="17510" xr:uid="{BB0DDC4B-2711-498A-9D3F-E30C5F133210}"/>
    <cellStyle name="SAPBEXHLevel2X 2 7 5" xfId="21266" xr:uid="{7099E4BB-477D-41B5-AC4C-10E399784421}"/>
    <cellStyle name="SAPBEXHLevel2X 2 7 6" xfId="24928" xr:uid="{8658520B-2DA0-4517-B866-516559A00DF8}"/>
    <cellStyle name="SAPBEXHLevel2X 2 7 7" xfId="28459" xr:uid="{E15D1981-9698-4CF3-8154-935142EB3AB6}"/>
    <cellStyle name="SAPBEXHLevel2X 2 7 8" xfId="31740" xr:uid="{F066E0E3-47C1-49A1-BEC8-56FE6ED16B60}"/>
    <cellStyle name="SAPBEXHLevel2X 2 8" xfId="4359" xr:uid="{BE9425EF-7616-4DF6-8295-FB67A161C8AD}"/>
    <cellStyle name="SAPBEXHLevel2X 2 8 2" xfId="12617" xr:uid="{430DC453-DC80-4328-BCDF-5629A55816C2}"/>
    <cellStyle name="SAPBEXHLevel2X 2 8 3" xfId="9008" xr:uid="{D881CFC7-EF0E-4DD7-9A77-6F4D67F64399}"/>
    <cellStyle name="SAPBEXHLevel2X 2 8 4" xfId="18706" xr:uid="{DE0CE376-6967-461A-A4C1-17C7964275FF}"/>
    <cellStyle name="SAPBEXHLevel2X 2 8 5" xfId="22458" xr:uid="{79349172-6330-4CC6-96ED-11EBE264F079}"/>
    <cellStyle name="SAPBEXHLevel2X 2 8 6" xfId="26124" xr:uid="{C0CF382D-0FA4-4977-8661-6C532CD0EFE2}"/>
    <cellStyle name="SAPBEXHLevel2X 2 8 7" xfId="29655" xr:uid="{86860156-B42B-41DE-9CB9-C29FBB223890}"/>
    <cellStyle name="SAPBEXHLevel2X 2 8 8" xfId="32917" xr:uid="{51D31B0A-0C31-4561-BD32-2B0F84138D31}"/>
    <cellStyle name="SAPBEXHLevel2X 2 9" xfId="4802" xr:uid="{5415DAF1-B94D-4A2F-908C-5FC5979F987C}"/>
    <cellStyle name="SAPBEXHLevel2X 2 9 2" xfId="12243" xr:uid="{4C6EA35A-F3BF-49CB-91E9-E3C90CEF1204}"/>
    <cellStyle name="SAPBEXHLevel2X 2 9 3" xfId="15815" xr:uid="{F82179FF-ADFE-467A-8063-430C5DB30A1C}"/>
    <cellStyle name="SAPBEXHLevel2X 2 9 4" xfId="19149" xr:uid="{C6ADC640-3057-4D72-BF92-4EDC0766135B}"/>
    <cellStyle name="SAPBEXHLevel2X 2 9 5" xfId="22900" xr:uid="{A7928F48-1040-47E1-93AC-55B86DAE8EE4}"/>
    <cellStyle name="SAPBEXHLevel2X 2 9 6" xfId="26566" xr:uid="{5E9B3427-B63D-4B58-961D-EA4BF89C6FA8}"/>
    <cellStyle name="SAPBEXHLevel2X 2 9 7" xfId="30098" xr:uid="{2BCBF8F5-E722-43CD-A8BD-90BBD467834C}"/>
    <cellStyle name="SAPBEXHLevel2X 2 9 8" xfId="33355" xr:uid="{6E67A120-4BE3-4C79-9FED-6056A0C09F71}"/>
    <cellStyle name="SAPBEXHLevel2X 20" xfId="20586" xr:uid="{108E681C-97CB-4A3C-B9E1-A730D8FEDB9A}"/>
    <cellStyle name="SAPBEXHLevel2X 21" xfId="19831" xr:uid="{60E06C17-5111-4854-9886-7E9166B293A6}"/>
    <cellStyle name="SAPBEXHLevel2X 22" xfId="30730" xr:uid="{E082F8AA-A599-4D0C-8B46-ECAAA2406F20}"/>
    <cellStyle name="SAPBEXHLevel2X 3" xfId="1227" xr:uid="{986FFAF5-643D-426D-904D-397288E101D4}"/>
    <cellStyle name="SAPBEXHLevel2X 3 10" xfId="6120" xr:uid="{F598CC82-7D70-4F12-833E-4126B3BA7961}"/>
    <cellStyle name="SAPBEXHLevel2X 3 10 2" xfId="11765" xr:uid="{B0EF6DC1-03EE-43EF-9B85-B8305F040756}"/>
    <cellStyle name="SAPBEXHLevel2X 3 10 3" xfId="15414" xr:uid="{C658AFED-0CC9-4505-89C8-8467298B3FE9}"/>
    <cellStyle name="SAPBEXHLevel2X 3 10 4" xfId="20382" xr:uid="{4CDE9C42-4CB3-406A-AFD3-31CA3C279CE6}"/>
    <cellStyle name="SAPBEXHLevel2X 3 10 5" xfId="24068" xr:uid="{C61D617E-8C1A-4F0D-8974-DCFF7592744E}"/>
    <cellStyle name="SAPBEXHLevel2X 3 10 6" xfId="27641" xr:uid="{9439C139-C7B2-4E5B-ACEC-1A8F6CAB1EEC}"/>
    <cellStyle name="SAPBEXHLevel2X 3 10 7" xfId="30829" xr:uid="{7FD40BDF-8AA8-4C4A-BECA-0265D9BF1D6B}"/>
    <cellStyle name="SAPBEXHLevel2X 3 10 8" xfId="33523" xr:uid="{DE399E31-4FCB-405D-9DA0-CA6A62CAA497}"/>
    <cellStyle name="SAPBEXHLevel2X 3 11" xfId="6399" xr:uid="{D3EB5BB4-5D62-4981-85D2-4C4B1196FD10}"/>
    <cellStyle name="SAPBEXHLevel2X 3 11 2" xfId="13297" xr:uid="{548530FD-928C-4763-85C1-F769A412293C}"/>
    <cellStyle name="SAPBEXHLevel2X 3 11 3" xfId="15961" xr:uid="{0ED345A7-3F24-4897-955F-FEA8E1484CC8}"/>
    <cellStyle name="SAPBEXHLevel2X 3 11 4" xfId="20644" xr:uid="{CEFE89E1-9362-49D3-9C41-7E680DDE02B1}"/>
    <cellStyle name="SAPBEXHLevel2X 3 11 5" xfId="24324" xr:uid="{315C3A0E-C863-49A5-9201-6EFE1626EE84}"/>
    <cellStyle name="SAPBEXHLevel2X 3 11 6" xfId="27843" xr:uid="{91AB85D1-8AAA-49E4-8CAE-C551A448B80B}"/>
    <cellStyle name="SAPBEXHLevel2X 3 11 7" xfId="31060" xr:uid="{FFAC727C-C737-4035-8C12-EEC7444B2AE4}"/>
    <cellStyle name="SAPBEXHLevel2X 3 11 8" xfId="33663" xr:uid="{8683F86E-DB8C-467D-87A3-459E5FA0B71D}"/>
    <cellStyle name="SAPBEXHLevel2X 3 12" xfId="8997" xr:uid="{79EF0989-4B14-4E81-B571-2B477D27A432}"/>
    <cellStyle name="SAPBEXHLevel2X 3 13" xfId="7750" xr:uid="{55ACC6DA-AF57-493B-9323-AD8B2360D31F}"/>
    <cellStyle name="SAPBEXHLevel2X 3 14" xfId="14005" xr:uid="{186C5240-D14D-4691-AF8A-1E79AAC58D4E}"/>
    <cellStyle name="SAPBEXHLevel2X 3 15" xfId="19750" xr:uid="{A78515D9-00F5-4C70-B7E2-CFEAA3E1FAF5}"/>
    <cellStyle name="SAPBEXHLevel2X 3 16" xfId="23512" xr:uid="{58E161D9-6538-42EA-9D2A-B9B1F3942E5B}"/>
    <cellStyle name="SAPBEXHLevel2X 3 17" xfId="27125" xr:uid="{ED08C4C6-A21B-49EE-8458-D280CA09FB25}"/>
    <cellStyle name="SAPBEXHLevel2X 3 18" xfId="27541" xr:uid="{F4C65852-216E-46C0-9027-4FDA3F23AC14}"/>
    <cellStyle name="SAPBEXHLevel2X 3 2" xfId="1228" xr:uid="{33356863-EFF0-422D-964B-7E527D9B8382}"/>
    <cellStyle name="SAPBEXHLevel2X 3 2 10" xfId="6400" xr:uid="{17C246A0-B3EA-4E69-98C2-DD968C5EBE3F}"/>
    <cellStyle name="SAPBEXHLevel2X 3 2 10 2" xfId="13298" xr:uid="{70BFEA82-F8D9-4DB3-9D4F-0D2C4D9C9075}"/>
    <cellStyle name="SAPBEXHLevel2X 3 2 10 3" xfId="15962" xr:uid="{4E93FDA5-7E22-4CC3-8E38-24BFB78762BB}"/>
    <cellStyle name="SAPBEXHLevel2X 3 2 10 4" xfId="20645" xr:uid="{58FBC9B5-CEF1-4B6D-B480-056EF92C7019}"/>
    <cellStyle name="SAPBEXHLevel2X 3 2 10 5" xfId="24325" xr:uid="{EA42E8F5-70FD-4BF3-8915-7B02B62B9246}"/>
    <cellStyle name="SAPBEXHLevel2X 3 2 10 6" xfId="27844" xr:uid="{A32B05EE-817A-40C4-92B3-C34C282F5436}"/>
    <cellStyle name="SAPBEXHLevel2X 3 2 10 7" xfId="31061" xr:uid="{04B693A8-01C0-4991-823F-561CBEE357DC}"/>
    <cellStyle name="SAPBEXHLevel2X 3 2 10 8" xfId="33664" xr:uid="{B91E86F9-1211-4906-9EEC-6CC25C9FFBBA}"/>
    <cellStyle name="SAPBEXHLevel2X 3 2 11" xfId="9884" xr:uid="{B3D86FC0-514D-48AE-9F6F-6A7F78039CBB}"/>
    <cellStyle name="SAPBEXHLevel2X 3 2 12" xfId="14714" xr:uid="{19208F4D-2B90-4685-8968-100EA0BB8804}"/>
    <cellStyle name="SAPBEXHLevel2X 3 2 13" xfId="13511" xr:uid="{7F37F77A-6CCC-45A9-9954-7F812E2D7997}"/>
    <cellStyle name="SAPBEXHLevel2X 3 2 14" xfId="19749" xr:uid="{CEE21FDA-8D36-4715-B090-4117706B8E38}"/>
    <cellStyle name="SAPBEXHLevel2X 3 2 15" xfId="23511" xr:uid="{BE690767-AA26-4141-BDBC-4F3821A26D39}"/>
    <cellStyle name="SAPBEXHLevel2X 3 2 16" xfId="27124" xr:uid="{F66C3FBB-6F70-47A6-8A4D-59EF0D86417C}"/>
    <cellStyle name="SAPBEXHLevel2X 3 2 17" xfId="30585" xr:uid="{0B912E67-5DEB-4A32-996A-BE77EAA66F1D}"/>
    <cellStyle name="SAPBEXHLevel2X 3 2 2" xfId="1712" xr:uid="{5F04871E-3A52-451D-9185-24ECB5A35DC1}"/>
    <cellStyle name="SAPBEXHLevel2X 3 2 2 10" xfId="13578" xr:uid="{8D3D60B2-F08D-4022-A15F-9251F189A293}"/>
    <cellStyle name="SAPBEXHLevel2X 3 2 2 11" xfId="19581" xr:uid="{342BA48F-7C9F-4B9C-8FC4-30D9300292BA}"/>
    <cellStyle name="SAPBEXHLevel2X 3 2 2 12" xfId="23339" xr:uid="{F65963F6-2039-41FF-9699-C1CF64639907}"/>
    <cellStyle name="SAPBEXHLevel2X 3 2 2 13" xfId="26992" xr:uid="{6D3E5692-6BC0-44B8-B333-F6786E179E32}"/>
    <cellStyle name="SAPBEXHLevel2X 3 2 2 14" xfId="30473" xr:uid="{A5E7F5B1-28B1-486F-A36B-1D90295AC70A}"/>
    <cellStyle name="SAPBEXHLevel2X 3 2 2 15" xfId="33860" xr:uid="{074E6A51-541E-496F-B7BC-245037C1B19D}"/>
    <cellStyle name="SAPBEXHLevel2X 3 2 2 2" xfId="2955" xr:uid="{55EFBC3B-B603-4536-8CBE-725C282BBCE2}"/>
    <cellStyle name="SAPBEXHLevel2X 3 2 2 2 2" xfId="11530" xr:uid="{7CB5F9A7-2B50-41AF-9E50-35E1C1D4F582}"/>
    <cellStyle name="SAPBEXHLevel2X 3 2 2 2 3" xfId="16135" xr:uid="{8E152FBF-8885-4C37-93DF-173266C162A1}"/>
    <cellStyle name="SAPBEXHLevel2X 3 2 2 2 4" xfId="17303" xr:uid="{78729C4A-0D94-486C-8C29-A4D650C2AE55}"/>
    <cellStyle name="SAPBEXHLevel2X 3 2 2 2 5" xfId="21061" xr:uid="{1EC60E8F-5547-4BD6-96FF-2B771E80051F}"/>
    <cellStyle name="SAPBEXHLevel2X 3 2 2 2 6" xfId="24722" xr:uid="{8A933F29-977E-4265-8B73-4756D20793A7}"/>
    <cellStyle name="SAPBEXHLevel2X 3 2 2 2 7" xfId="28251" xr:uid="{505DD303-F026-45C1-B7AC-2C6315AB7713}"/>
    <cellStyle name="SAPBEXHLevel2X 3 2 2 2 8" xfId="31537" xr:uid="{E46D4214-69C7-4D16-8B6E-5D7628678BB2}"/>
    <cellStyle name="SAPBEXHLevel2X 3 2 2 2 9" xfId="34878" xr:uid="{3F222E31-09DD-4665-A939-DE4354368A90}"/>
    <cellStyle name="SAPBEXHLevel2X 3 2 2 3" xfId="3461" xr:uid="{01CCA4F1-8A5D-41BB-A370-337D0353A43A}"/>
    <cellStyle name="SAPBEXHLevel2X 3 2 2 3 2" xfId="9626" xr:uid="{FBD7F797-D8AF-4B4C-AF77-384C661A5042}"/>
    <cellStyle name="SAPBEXHLevel2X 3 2 2 3 3" xfId="7736" xr:uid="{759FD625-5FDF-4F4A-BF66-438B60BDC57D}"/>
    <cellStyle name="SAPBEXHLevel2X 3 2 2 3 4" xfId="17808" xr:uid="{42C3D35B-7A77-424E-B437-BF3183CE8E1C}"/>
    <cellStyle name="SAPBEXHLevel2X 3 2 2 3 5" xfId="21564" xr:uid="{1E229883-273E-4F3A-9AFE-2D1881022CDB}"/>
    <cellStyle name="SAPBEXHLevel2X 3 2 2 3 6" xfId="25226" xr:uid="{65C70F11-AE81-4D5E-824C-159CB2FCC8F3}"/>
    <cellStyle name="SAPBEXHLevel2X 3 2 2 3 7" xfId="28757" xr:uid="{9D735C6E-D594-4A20-BD7E-0B27511AC14E}"/>
    <cellStyle name="SAPBEXHLevel2X 3 2 2 3 8" xfId="32036" xr:uid="{43B3B006-BCA4-4F0D-AD4F-7CE000F1F0F6}"/>
    <cellStyle name="SAPBEXHLevel2X 3 2 2 3 9" xfId="35112" xr:uid="{57F37EF9-2343-47EF-89B0-E72AC3E4E141}"/>
    <cellStyle name="SAPBEXHLevel2X 3 2 2 4" xfId="2757" xr:uid="{9CDFA161-5001-484F-8BA8-DB9A63ABA2CD}"/>
    <cellStyle name="SAPBEXHLevel2X 3 2 2 4 2" xfId="10155" xr:uid="{68E5D265-71F8-47DD-A85E-F31C941BF43C}"/>
    <cellStyle name="SAPBEXHLevel2X 3 2 2 4 3" xfId="15416" xr:uid="{26603514-219E-41E8-AB37-D81CBD303826}"/>
    <cellStyle name="SAPBEXHLevel2X 3 2 2 4 4" xfId="17105" xr:uid="{776250B6-2A1F-4FE2-AE10-3B0B8867BA44}"/>
    <cellStyle name="SAPBEXHLevel2X 3 2 2 4 5" xfId="20863" xr:uid="{B9A74DBA-90EA-4C85-B321-A6C2512ABE1B}"/>
    <cellStyle name="SAPBEXHLevel2X 3 2 2 4 6" xfId="24524" xr:uid="{213612C2-A4E1-4EDA-BE1F-9086D368A259}"/>
    <cellStyle name="SAPBEXHLevel2X 3 2 2 4 7" xfId="28053" xr:uid="{281CFA71-1812-4570-BE7D-E614E16AE30D}"/>
    <cellStyle name="SAPBEXHLevel2X 3 2 2 4 8" xfId="31339" xr:uid="{43EBBD44-24BD-431A-BFED-7537E65F4533}"/>
    <cellStyle name="SAPBEXHLevel2X 3 2 2 4 9" xfId="34654" xr:uid="{449A06FC-52C3-4A50-96E9-FE38D34D9796}"/>
    <cellStyle name="SAPBEXHLevel2X 3 2 2 5" xfId="3182" xr:uid="{1433279C-05A6-455B-8CBA-3B2CF05C8008}"/>
    <cellStyle name="SAPBEXHLevel2X 3 2 2 5 2" xfId="11368" xr:uid="{7DFF4452-2800-414D-9067-97D5189703F5}"/>
    <cellStyle name="SAPBEXHLevel2X 3 2 2 5 3" xfId="16293" xr:uid="{FB5A444C-73E3-4A77-9E05-C2D8D0B4045B}"/>
    <cellStyle name="SAPBEXHLevel2X 3 2 2 5 4" xfId="17529" xr:uid="{B9452BD2-A927-47FB-A4DB-9A7D60090C55}"/>
    <cellStyle name="SAPBEXHLevel2X 3 2 2 5 5" xfId="21285" xr:uid="{84FE8683-45F4-48B4-98F4-62E9E02FB117}"/>
    <cellStyle name="SAPBEXHLevel2X 3 2 2 5 6" xfId="24947" xr:uid="{FDDB84BE-FE3D-49C6-B319-292D1EABCCDB}"/>
    <cellStyle name="SAPBEXHLevel2X 3 2 2 5 7" xfId="28478" xr:uid="{7A217447-752E-4987-A2D3-14F3605CAFAC}"/>
    <cellStyle name="SAPBEXHLevel2X 3 2 2 5 8" xfId="31759" xr:uid="{51543D3F-44DB-40DA-84D8-245A0DD019D2}"/>
    <cellStyle name="SAPBEXHLevel2X 3 2 2 5 9" xfId="34247" xr:uid="{1B61B619-A3D5-4236-ACF7-FE2CA81B264A}"/>
    <cellStyle name="SAPBEXHLevel2X 3 2 2 6" xfId="4038" xr:uid="{C9846BAE-AEE0-453D-90E3-2665ECAC4E3F}"/>
    <cellStyle name="SAPBEXHLevel2X 3 2 2 6 2" xfId="9924" xr:uid="{70546E5E-882F-40C1-9700-378C86FD4CCD}"/>
    <cellStyle name="SAPBEXHLevel2X 3 2 2 6 3" xfId="13370" xr:uid="{45205464-88EF-4FB4-8C6A-1D942ECBC118}"/>
    <cellStyle name="SAPBEXHLevel2X 3 2 2 6 4" xfId="18385" xr:uid="{B2944620-3C62-4E2E-9FB4-634E0846E97C}"/>
    <cellStyle name="SAPBEXHLevel2X 3 2 2 6 5" xfId="22138" xr:uid="{DC10FDAB-FF91-4E7E-937B-1EBE22F3A6C8}"/>
    <cellStyle name="SAPBEXHLevel2X 3 2 2 6 6" xfId="25803" xr:uid="{2666B241-3282-4B92-AC50-4034B92558B1}"/>
    <cellStyle name="SAPBEXHLevel2X 3 2 2 6 7" xfId="29334" xr:uid="{B512A1C0-A3F5-42CB-B019-2027D0AC30FD}"/>
    <cellStyle name="SAPBEXHLevel2X 3 2 2 6 8" xfId="32601" xr:uid="{735CCD76-7F12-4B0C-BF87-6CAB34637288}"/>
    <cellStyle name="SAPBEXHLevel2X 3 2 2 7" xfId="4627" xr:uid="{183DD801-B83E-467A-B6AD-14BAFC7BF3A1}"/>
    <cellStyle name="SAPBEXHLevel2X 3 2 2 7 2" xfId="12413" xr:uid="{FB370D1A-F4CA-4655-8A41-692A7B50BFFD}"/>
    <cellStyle name="SAPBEXHLevel2X 3 2 2 7 3" xfId="14532" xr:uid="{48E0215F-E546-4BE0-9BD5-3FAEB5CE7797}"/>
    <cellStyle name="SAPBEXHLevel2X 3 2 2 7 4" xfId="18974" xr:uid="{077C138B-3730-4077-BE03-6F2F27186DC4}"/>
    <cellStyle name="SAPBEXHLevel2X 3 2 2 7 5" xfId="22726" xr:uid="{3758BEC9-E1DE-4818-945D-33A325A86F5C}"/>
    <cellStyle name="SAPBEXHLevel2X 3 2 2 7 6" xfId="26391" xr:uid="{13267141-3155-428B-A13A-A11631EB4045}"/>
    <cellStyle name="SAPBEXHLevel2X 3 2 2 7 7" xfId="29923" xr:uid="{1A8FA217-67F6-46F8-AA30-4116D1FA4F19}"/>
    <cellStyle name="SAPBEXHLevel2X 3 2 2 7 8" xfId="33183" xr:uid="{4BC677F6-8872-4429-A96F-88099E7A30BB}"/>
    <cellStyle name="SAPBEXHLevel2X 3 2 2 8" xfId="11033" xr:uid="{C1F2503D-1F30-472E-AFD9-93BA657B5FAD}"/>
    <cellStyle name="SAPBEXHLevel2X 3 2 2 9" xfId="16542" xr:uid="{DDCA1127-A400-43BF-A44C-ECAE0C53535A}"/>
    <cellStyle name="SAPBEXHLevel2X 3 2 3" xfId="2502" xr:uid="{FC5B0070-0D84-4ED1-BE5C-EE0C06981CBB}"/>
    <cellStyle name="SAPBEXHLevel2X 3 2 3 2" xfId="10575" xr:uid="{243E7DBD-0AE2-4C22-A90C-B006D910E28D}"/>
    <cellStyle name="SAPBEXHLevel2X 3 2 3 3" xfId="7306" xr:uid="{E6895307-DC62-4C1E-A1D7-5A5353F33BC1}"/>
    <cellStyle name="SAPBEXHLevel2X 3 2 3 4" xfId="16891" xr:uid="{682D796A-9E25-41CC-9E26-5EBA6E043233}"/>
    <cellStyle name="SAPBEXHLevel2X 3 2 3 5" xfId="19357" xr:uid="{78CD1A81-629A-44B0-B494-AF499BFD61A0}"/>
    <cellStyle name="SAPBEXHLevel2X 3 2 3 6" xfId="23119" xr:uid="{F52880F5-9565-4FF5-82EA-1A7534C7B120}"/>
    <cellStyle name="SAPBEXHLevel2X 3 2 3 7" xfId="26769" xr:uid="{BA11F1E8-79FE-4CD3-B27D-82651AE2327D}"/>
    <cellStyle name="SAPBEXHLevel2X 3 2 3 8" xfId="27674" xr:uid="{53C13698-7057-4BC8-AF82-DB64411A1CC5}"/>
    <cellStyle name="SAPBEXHLevel2X 3 2 3 9" xfId="35038" xr:uid="{0AC4B0E0-E399-4F7F-968E-EA19A12B82A2}"/>
    <cellStyle name="SAPBEXHLevel2X 3 2 4" xfId="2113" xr:uid="{788B98BE-F933-49A2-9C1C-13C73156C41B}"/>
    <cellStyle name="SAPBEXHLevel2X 3 2 4 2" xfId="11411" xr:uid="{D7F83AD7-080B-4962-8E1C-DD06D07A60C9}"/>
    <cellStyle name="SAPBEXHLevel2X 3 2 4 3" xfId="16253" xr:uid="{FA811CAD-A377-42B3-9FF0-4807B7DF5480}"/>
    <cellStyle name="SAPBEXHLevel2X 3 2 4 4" xfId="7708" xr:uid="{4ED8627A-EAB2-4C76-B7A8-5D4C54079773}"/>
    <cellStyle name="SAPBEXHLevel2X 3 2 4 5" xfId="15370" xr:uid="{EE525838-3DFF-4C52-AEBD-348A95970BE8}"/>
    <cellStyle name="SAPBEXHLevel2X 3 2 4 6" xfId="23219" xr:uid="{09C29CB2-62E0-436F-8342-67FE8A1DA227}"/>
    <cellStyle name="SAPBEXHLevel2X 3 2 4 7" xfId="20576" xr:uid="{58A21F43-A944-45A0-9075-8B882FE161FB}"/>
    <cellStyle name="SAPBEXHLevel2X 3 2 4 8" xfId="30396" xr:uid="{32A9F1EE-11A6-4A77-9DBB-EFF1DED24DE3}"/>
    <cellStyle name="SAPBEXHLevel2X 3 2 5" xfId="3212" xr:uid="{CD79E6FB-E791-4D85-95AA-15F70D36FB1C}"/>
    <cellStyle name="SAPBEXHLevel2X 3 2 5 2" xfId="10969" xr:uid="{783DFB33-2B59-4A13-AB51-001F93630D72}"/>
    <cellStyle name="SAPBEXHLevel2X 3 2 5 3" xfId="13225" xr:uid="{B04005E1-9FEA-4198-8B96-431F3E116B74}"/>
    <cellStyle name="SAPBEXHLevel2X 3 2 5 4" xfId="17559" xr:uid="{321C802A-5CC6-4D3E-9A0A-BEBC8CD38751}"/>
    <cellStyle name="SAPBEXHLevel2X 3 2 5 5" xfId="21315" xr:uid="{CF1A9B87-54D0-4269-9449-F46F7EFE13E9}"/>
    <cellStyle name="SAPBEXHLevel2X 3 2 5 6" xfId="24977" xr:uid="{FC1A1259-AF9A-4900-99A9-270816726ADD}"/>
    <cellStyle name="SAPBEXHLevel2X 3 2 5 7" xfId="28508" xr:uid="{DD7CD7FB-AD8E-4426-822B-D873919753A1}"/>
    <cellStyle name="SAPBEXHLevel2X 3 2 5 8" xfId="31788" xr:uid="{96B60186-6C5B-4710-AF9B-A1D441476E98}"/>
    <cellStyle name="SAPBEXHLevel2X 3 2 6" xfId="4327" xr:uid="{E227684F-B2FD-4CD1-AD14-6A8006599ED9}"/>
    <cellStyle name="SAPBEXHLevel2X 3 2 6 2" xfId="6796" xr:uid="{6E201D70-CE20-4D64-877C-B30C3699B689}"/>
    <cellStyle name="SAPBEXHLevel2X 3 2 6 3" xfId="16758" xr:uid="{EAAD4229-2B9D-43BB-8D8E-0A9DD1C431C8}"/>
    <cellStyle name="SAPBEXHLevel2X 3 2 6 4" xfId="18674" xr:uid="{34CB1E1D-D732-434B-B415-466D89E430C8}"/>
    <cellStyle name="SAPBEXHLevel2X 3 2 6 5" xfId="22426" xr:uid="{83CAA2F2-E5F9-462D-B075-873E9E5B3434}"/>
    <cellStyle name="SAPBEXHLevel2X 3 2 6 6" xfId="26092" xr:uid="{FBA08137-1892-4D61-9ADC-87FCB16FB5A1}"/>
    <cellStyle name="SAPBEXHLevel2X 3 2 6 7" xfId="29623" xr:uid="{45B6F4F6-AAD1-487B-8BF6-4726335048D8}"/>
    <cellStyle name="SAPBEXHLevel2X 3 2 6 8" xfId="32886" xr:uid="{7B56AABF-27D9-4011-8CB7-69E8E5293B90}"/>
    <cellStyle name="SAPBEXHLevel2X 3 2 7" xfId="2303" xr:uid="{10323687-517C-45E2-8FD5-C60317835C68}"/>
    <cellStyle name="SAPBEXHLevel2X 3 2 7 2" xfId="11436" xr:uid="{A30686DC-843C-4172-B536-5F9927B357BC}"/>
    <cellStyle name="SAPBEXHLevel2X 3 2 7 3" xfId="16229" xr:uid="{01467122-5EA6-4B6E-BC17-4D2BE81250A7}"/>
    <cellStyle name="SAPBEXHLevel2X 3 2 7 4" xfId="14021" xr:uid="{947E01DC-37CB-47EF-86E2-E9B1B636676F}"/>
    <cellStyle name="SAPBEXHLevel2X 3 2 7 5" xfId="19438" xr:uid="{40C5619F-403B-472B-813F-8CCED5C06DB2}"/>
    <cellStyle name="SAPBEXHLevel2X 3 2 7 6" xfId="23192" xr:uid="{E7A2C79E-F0EC-40F4-81B0-8119F2357F09}"/>
    <cellStyle name="SAPBEXHLevel2X 3 2 7 7" xfId="26851" xr:uid="{F664E851-ED56-46E0-9BB5-12B437FE9B34}"/>
    <cellStyle name="SAPBEXHLevel2X 3 2 7 8" xfId="27387" xr:uid="{EAEB2EC3-16D9-4EE5-B48A-561702D59101}"/>
    <cellStyle name="SAPBEXHLevel2X 3 2 8" xfId="4702" xr:uid="{6B07663B-B4D6-4D83-940F-F1504F9947BE}"/>
    <cellStyle name="SAPBEXHLevel2X 3 2 8 2" xfId="12342" xr:uid="{6A487076-FCEC-44BF-A851-8486EF25D88F}"/>
    <cellStyle name="SAPBEXHLevel2X 3 2 8 3" xfId="16774" xr:uid="{0F8DB949-E0C5-4245-8346-A4B5914B755C}"/>
    <cellStyle name="SAPBEXHLevel2X 3 2 8 4" xfId="19049" xr:uid="{8C0B3B4E-862C-4A5D-84FD-581D8285362E}"/>
    <cellStyle name="SAPBEXHLevel2X 3 2 8 5" xfId="22801" xr:uid="{59171AFD-CAB8-4F94-8287-EAA33D3E0877}"/>
    <cellStyle name="SAPBEXHLevel2X 3 2 8 6" xfId="26466" xr:uid="{E3429E38-4210-42AC-A17C-924DA98C5EF6}"/>
    <cellStyle name="SAPBEXHLevel2X 3 2 8 7" xfId="29998" xr:uid="{BA713AEE-9860-406E-8135-1279678C9ED8}"/>
    <cellStyle name="SAPBEXHLevel2X 3 2 8 8" xfId="33257" xr:uid="{E7969335-C2D2-4AAE-A2FA-D4086C08722F}"/>
    <cellStyle name="SAPBEXHLevel2X 3 2 9" xfId="6121" xr:uid="{B2A933A9-D392-40AA-A9E7-71EC78F9BE07}"/>
    <cellStyle name="SAPBEXHLevel2X 3 2 9 2" xfId="11764" xr:uid="{517D9814-1C05-42F3-83E9-D48A4F08C7B1}"/>
    <cellStyle name="SAPBEXHLevel2X 3 2 9 3" xfId="14582" xr:uid="{76DE9860-09F2-4261-BB1D-E7D1AA204B13}"/>
    <cellStyle name="SAPBEXHLevel2X 3 2 9 4" xfId="20383" xr:uid="{F8280FD4-F4BC-4F3F-9B40-DD787A4387B4}"/>
    <cellStyle name="SAPBEXHLevel2X 3 2 9 5" xfId="24069" xr:uid="{ED84D2D3-2371-4910-B39C-A69203A643C1}"/>
    <cellStyle name="SAPBEXHLevel2X 3 2 9 6" xfId="27642" xr:uid="{9E7D9EBE-AD00-46EF-8146-0442DBD23018}"/>
    <cellStyle name="SAPBEXHLevel2X 3 2 9 7" xfId="30830" xr:uid="{3ABDD719-B668-4591-8D99-D0FD538C1D78}"/>
    <cellStyle name="SAPBEXHLevel2X 3 2 9 8" xfId="33524" xr:uid="{9EC1AE99-DEB7-4B9C-9C4F-EDFF253A4991}"/>
    <cellStyle name="SAPBEXHLevel2X 3 3" xfId="1711" xr:uid="{4C5EF99F-BA27-4ADB-9176-50C918EAD443}"/>
    <cellStyle name="SAPBEXHLevel2X 3 3 10" xfId="11637" xr:uid="{793A6722-214A-4CFC-A26F-09738561C537}"/>
    <cellStyle name="SAPBEXHLevel2X 3 3 11" xfId="16031" xr:uid="{96AE2B63-7F76-437F-81EF-2AE82D7F8E0E}"/>
    <cellStyle name="SAPBEXHLevel2X 3 3 12" xfId="13657" xr:uid="{837025FC-A0BB-4488-A1A8-41EFBDADEA25}"/>
    <cellStyle name="SAPBEXHLevel2X 3 3 13" xfId="20499" xr:uid="{6FA55C35-07AD-4C90-8440-5A5789EDC74E}"/>
    <cellStyle name="SAPBEXHLevel2X 3 3 14" xfId="24175" xr:uid="{02D196B4-CA4F-4B11-8837-7D86A66F77FD}"/>
    <cellStyle name="SAPBEXHLevel2X 3 3 15" xfId="27738" xr:uid="{B288B7DA-7575-40C4-A33F-81CFEC162FEE}"/>
    <cellStyle name="SAPBEXHLevel2X 3 3 16" xfId="30884" xr:uid="{D26BDE0A-09C4-483C-8229-6F5A52EA4EAF}"/>
    <cellStyle name="SAPBEXHLevel2X 3 3 2" xfId="2954" xr:uid="{2103991B-0506-4563-AEC8-2886EA03DE51}"/>
    <cellStyle name="SAPBEXHLevel2X 3 3 2 2" xfId="8762" xr:uid="{9D4E9541-FAAE-437B-8864-CC87195F662B}"/>
    <cellStyle name="SAPBEXHLevel2X 3 3 2 2 2" xfId="34879" xr:uid="{6F82E61A-8F6C-4E7B-8BC4-A631055F42EC}"/>
    <cellStyle name="SAPBEXHLevel2X 3 3 2 3" xfId="12052" xr:uid="{F7D1CA86-2370-4584-A0DB-364ADBB191EC}"/>
    <cellStyle name="SAPBEXHLevel2X 3 3 2 3 2" xfId="35113" xr:uid="{60A1E656-BD79-49C5-B56D-5C912C88CE02}"/>
    <cellStyle name="SAPBEXHLevel2X 3 3 2 4" xfId="17302" xr:uid="{12819810-8F31-4AF9-A9B6-034A64C8B4F0}"/>
    <cellStyle name="SAPBEXHLevel2X 3 3 2 4 2" xfId="34655" xr:uid="{8B794691-0723-4766-ABED-D2DBA6874E11}"/>
    <cellStyle name="SAPBEXHLevel2X 3 3 2 5" xfId="21060" xr:uid="{90A74401-5C3E-4BC0-AF0F-4D901EE6D756}"/>
    <cellStyle name="SAPBEXHLevel2X 3 3 2 5 2" xfId="34248" xr:uid="{E4BEF2BF-0742-4F06-9DB7-FB8A553FC4E4}"/>
    <cellStyle name="SAPBEXHLevel2X 3 3 2 6" xfId="24721" xr:uid="{8E8249B8-24CF-42F5-A1CA-BEDDDC380AD0}"/>
    <cellStyle name="SAPBEXHLevel2X 3 3 2 7" xfId="28250" xr:uid="{E1948687-2EC1-4E21-A7AB-6829EE748CB2}"/>
    <cellStyle name="SAPBEXHLevel2X 3 3 2 8" xfId="31536" xr:uid="{26B7D625-4868-40CB-8FBB-6109E42BD44B}"/>
    <cellStyle name="SAPBEXHLevel2X 3 3 2 9" xfId="33861" xr:uid="{2306D61D-51D4-4FF6-97E7-B73B41374C6D}"/>
    <cellStyle name="SAPBEXHLevel2X 3 3 3" xfId="3460" xr:uid="{93A24E35-DC20-47EA-9360-E33DD3AECE5E}"/>
    <cellStyle name="SAPBEXHLevel2X 3 3 3 2" xfId="10128" xr:uid="{EDC758A9-DB2F-418B-9D71-761E885599D3}"/>
    <cellStyle name="SAPBEXHLevel2X 3 3 3 3" xfId="10059" xr:uid="{F373D6D3-2941-460A-804F-1A4C18195FB2}"/>
    <cellStyle name="SAPBEXHLevel2X 3 3 3 4" xfId="17807" xr:uid="{A1A48CDD-A5B3-4D0C-B197-3E614376D171}"/>
    <cellStyle name="SAPBEXHLevel2X 3 3 3 5" xfId="21563" xr:uid="{220E5567-A054-4F8E-9239-51192F466AC4}"/>
    <cellStyle name="SAPBEXHLevel2X 3 3 3 6" xfId="25225" xr:uid="{ACCAF5B8-B74B-4FFA-8023-BB99E3D8E9DA}"/>
    <cellStyle name="SAPBEXHLevel2X 3 3 3 7" xfId="28756" xr:uid="{E7C0091B-E7BF-48E9-B275-68D25F0D6D31}"/>
    <cellStyle name="SAPBEXHLevel2X 3 3 3 8" xfId="32035" xr:uid="{043FD8E1-A425-463B-ACEA-1990F932A1BC}"/>
    <cellStyle name="SAPBEXHLevel2X 3 3 3 9" xfId="35162" xr:uid="{9C1B93D1-E826-4432-BF92-FDCD7354D37E}"/>
    <cellStyle name="SAPBEXHLevel2X 3 3 4" xfId="2733" xr:uid="{676B0A4F-4D9A-4371-B1C4-294BBB7A5845}"/>
    <cellStyle name="SAPBEXHLevel2X 3 3 4 2" xfId="11232" xr:uid="{00AC5437-15AE-4D94-B47E-89C24F6A696E}"/>
    <cellStyle name="SAPBEXHLevel2X 3 3 4 3" xfId="16413" xr:uid="{3B945D5B-30EB-44DB-A054-FFA92DFBBBFE}"/>
    <cellStyle name="SAPBEXHLevel2X 3 3 4 4" xfId="17081" xr:uid="{D4F227FB-F027-4121-A158-53AEC5F20636}"/>
    <cellStyle name="SAPBEXHLevel2X 3 3 4 5" xfId="20839" xr:uid="{44A0E190-6ACA-4A96-B310-E1BF965ED0AD}"/>
    <cellStyle name="SAPBEXHLevel2X 3 3 4 6" xfId="24500" xr:uid="{5076F45E-CBA9-4377-B334-BE42EC9F347A}"/>
    <cellStyle name="SAPBEXHLevel2X 3 3 4 7" xfId="28029" xr:uid="{86FF0851-DAC8-4B9E-9C09-9B3A174244C0}"/>
    <cellStyle name="SAPBEXHLevel2X 3 3 4 8" xfId="31315" xr:uid="{3DA0A069-F938-41BC-8C59-2B46BE6CB1C4}"/>
    <cellStyle name="SAPBEXHLevel2X 3 3 5" xfId="1891" xr:uid="{3D5C7489-C37E-46C8-A753-6723CCB380D9}"/>
    <cellStyle name="SAPBEXHLevel2X 3 3 5 2" xfId="8630" xr:uid="{0B3F9411-EC0F-49D1-81DE-7B1C436B6F32}"/>
    <cellStyle name="SAPBEXHLevel2X 3 3 5 3" xfId="14159" xr:uid="{92F3A34F-749A-4722-A371-431390E1062D}"/>
    <cellStyle name="SAPBEXHLevel2X 3 3 5 4" xfId="14417" xr:uid="{0C01561A-2B09-4430-89DE-2EA668F5E1A6}"/>
    <cellStyle name="SAPBEXHLevel2X 3 3 5 5" xfId="19488" xr:uid="{D7DFA9CF-E75A-4373-96C5-AB6BDC26D6FC}"/>
    <cellStyle name="SAPBEXHLevel2X 3 3 5 6" xfId="24114" xr:uid="{260B65CD-639B-4839-A428-C395F8179AFD}"/>
    <cellStyle name="SAPBEXHLevel2X 3 3 5 7" xfId="23692" xr:uid="{7EC0BFF6-3CEB-4949-84EF-01081DB344C6}"/>
    <cellStyle name="SAPBEXHLevel2X 3 3 5 8" xfId="30417" xr:uid="{E90E0676-08AD-4ABB-B371-FFFCF0B0E06D}"/>
    <cellStyle name="SAPBEXHLevel2X 3 3 6" xfId="4448" xr:uid="{1CF15D16-EAF1-4684-ADC5-5C9C52E46568}"/>
    <cellStyle name="SAPBEXHLevel2X 3 3 6 2" xfId="13139" xr:uid="{131C21F2-CBB2-4EA7-A83F-D208DECC7F7F}"/>
    <cellStyle name="SAPBEXHLevel2X 3 3 6 3" xfId="15556" xr:uid="{1FBC2C4A-66CF-4794-ABC6-E212D2B35CA6}"/>
    <cellStyle name="SAPBEXHLevel2X 3 3 6 4" xfId="18795" xr:uid="{23AFC343-332C-4505-815A-C0963695444C}"/>
    <cellStyle name="SAPBEXHLevel2X 3 3 6 5" xfId="22547" xr:uid="{9A903A28-E6FC-45C5-A10F-104606F27696}"/>
    <cellStyle name="SAPBEXHLevel2X 3 3 6 6" xfId="26212" xr:uid="{C52BE956-214F-4CBF-87E7-E61EE2FA78BC}"/>
    <cellStyle name="SAPBEXHLevel2X 3 3 6 7" xfId="29744" xr:uid="{DD063E3B-52B4-44AE-A04E-F87B74494EC2}"/>
    <cellStyle name="SAPBEXHLevel2X 3 3 6 8" xfId="33006" xr:uid="{D7751082-65B6-4F17-862F-A33C076A819A}"/>
    <cellStyle name="SAPBEXHLevel2X 3 3 7" xfId="4006" xr:uid="{A95863AA-D6F8-4AC9-9E9D-AFF7C7053613}"/>
    <cellStyle name="SAPBEXHLevel2X 3 3 7 2" xfId="8918" xr:uid="{4C4045F7-95F8-4DF7-AD05-8780EC817B4E}"/>
    <cellStyle name="SAPBEXHLevel2X 3 3 7 3" xfId="14169" xr:uid="{0F273FF7-E59C-4386-9B09-D548E4E979EE}"/>
    <cellStyle name="SAPBEXHLevel2X 3 3 7 4" xfId="18353" xr:uid="{71A8F0B3-BF6C-4709-AB92-8162E9AC2CF4}"/>
    <cellStyle name="SAPBEXHLevel2X 3 3 7 5" xfId="22106" xr:uid="{957E5D17-EEB1-49E6-80FF-893132EF66C9}"/>
    <cellStyle name="SAPBEXHLevel2X 3 3 7 6" xfId="25771" xr:uid="{D67B2886-C0EA-4759-95F8-D52F7A1F6468}"/>
    <cellStyle name="SAPBEXHLevel2X 3 3 7 7" xfId="29302" xr:uid="{F393BDC0-E06A-44EA-BD48-6285E39EBA10}"/>
    <cellStyle name="SAPBEXHLevel2X 3 3 7 8" xfId="32570" xr:uid="{31DA698C-4871-431D-A0FC-89E8C32F7E27}"/>
    <cellStyle name="SAPBEXHLevel2X 3 3 8" xfId="6122" xr:uid="{F741B099-4730-4733-97F6-0392CD42D572}"/>
    <cellStyle name="SAPBEXHLevel2X 3 3 8 2" xfId="12988" xr:uid="{5B083C5D-6551-43DA-90A0-5A73B48FDEE4}"/>
    <cellStyle name="SAPBEXHLevel2X 3 3 8 3" xfId="15025" xr:uid="{37ADAC35-1686-4B75-9A24-5511085C3F75}"/>
    <cellStyle name="SAPBEXHLevel2X 3 3 8 4" xfId="20384" xr:uid="{1DFCC672-5251-4CF2-8113-EC266D4A11F5}"/>
    <cellStyle name="SAPBEXHLevel2X 3 3 8 5" xfId="24070" xr:uid="{7120664F-7870-447A-ADE5-8DA27018212C}"/>
    <cellStyle name="SAPBEXHLevel2X 3 3 8 6" xfId="27643" xr:uid="{89FD1587-2460-4828-8661-5C67C15308DF}"/>
    <cellStyle name="SAPBEXHLevel2X 3 3 8 7" xfId="30831" xr:uid="{C6AD3884-7D4F-495F-BAA1-70F45242C98D}"/>
    <cellStyle name="SAPBEXHLevel2X 3 3 8 8" xfId="33525" xr:uid="{2AE25B44-9282-4F65-AFBE-83166ECBA444}"/>
    <cellStyle name="SAPBEXHLevel2X 3 3 9" xfId="6401" xr:uid="{684FA19C-4C85-4022-B894-D97D8D09DE4A}"/>
    <cellStyle name="SAPBEXHLevel2X 3 3 9 2" xfId="13299" xr:uid="{4CBE92C5-C6C8-4B11-B872-5D4087DE5F5E}"/>
    <cellStyle name="SAPBEXHLevel2X 3 3 9 3" xfId="15963" xr:uid="{AE8710FB-632E-4F61-8BAC-BDBDEE37D46E}"/>
    <cellStyle name="SAPBEXHLevel2X 3 3 9 4" xfId="20646" xr:uid="{998D563B-0D01-43D8-BF14-BAB3CC0ED891}"/>
    <cellStyle name="SAPBEXHLevel2X 3 3 9 5" xfId="24326" xr:uid="{2B5107F9-273D-4FB2-9564-4B7D4553FEFA}"/>
    <cellStyle name="SAPBEXHLevel2X 3 3 9 6" xfId="27845" xr:uid="{12878335-950B-4261-B196-AB5B8551D5DC}"/>
    <cellStyle name="SAPBEXHLevel2X 3 3 9 7" xfId="31062" xr:uid="{F4D199A9-46FA-48EE-8B41-50A579BF7B2A}"/>
    <cellStyle name="SAPBEXHLevel2X 3 3 9 8" xfId="33665" xr:uid="{9BF20DEB-7B37-4413-BBB9-DA90F5755AF9}"/>
    <cellStyle name="SAPBEXHLevel2X 3 4" xfId="2501" xr:uid="{B21F0E0F-CD86-4FB5-9FC8-9A50E65AD9C9}"/>
    <cellStyle name="SAPBEXHLevel2X 3 4 10" xfId="20261" xr:uid="{8417C61E-165F-497A-93F7-24D6114BFBB6}"/>
    <cellStyle name="SAPBEXHLevel2X 3 4 2" xfId="6123" xr:uid="{B089E0EA-5ABB-4793-A6A7-5B77ED85D20C}"/>
    <cellStyle name="SAPBEXHLevel2X 3 4 2 2" xfId="12981" xr:uid="{4315CE57-3250-4F56-B3E2-83700BBA94ED}"/>
    <cellStyle name="SAPBEXHLevel2X 3 4 2 2 2" xfId="34880" xr:uid="{40FB21D5-3960-4849-86D7-CEFC07950D12}"/>
    <cellStyle name="SAPBEXHLevel2X 3 4 2 3" xfId="14124" xr:uid="{53A86AAD-7364-4C9C-8B7A-2320EEC29E5E}"/>
    <cellStyle name="SAPBEXHLevel2X 3 4 2 3 2" xfId="35114" xr:uid="{EB513BAC-FF4F-4445-A353-B1BE72B53DCC}"/>
    <cellStyle name="SAPBEXHLevel2X 3 4 2 4" xfId="20385" xr:uid="{8F06319F-9987-40F5-ABCD-F45A5A0636F3}"/>
    <cellStyle name="SAPBEXHLevel2X 3 4 2 4 2" xfId="34657" xr:uid="{0D5A1B95-7265-4AC7-95BC-140F866725BC}"/>
    <cellStyle name="SAPBEXHLevel2X 3 4 2 5" xfId="24071" xr:uid="{29AEE115-D7BE-4415-899D-93B22A9D53C3}"/>
    <cellStyle name="SAPBEXHLevel2X 3 4 2 5 2" xfId="34249" xr:uid="{F0D6BF77-E1B9-4CD6-BEA4-4A3194E298CE}"/>
    <cellStyle name="SAPBEXHLevel2X 3 4 2 6" xfId="27644" xr:uid="{F65538A9-4960-4776-AA8E-3F347FC0724C}"/>
    <cellStyle name="SAPBEXHLevel2X 3 4 2 7" xfId="30832" xr:uid="{4E8B1ABC-2F22-4D69-811C-3CE0F06BF103}"/>
    <cellStyle name="SAPBEXHLevel2X 3 4 2 8" xfId="33526" xr:uid="{09E5540A-4715-4217-9AB0-02C8CA74F195}"/>
    <cellStyle name="SAPBEXHLevel2X 3 4 3" xfId="6402" xr:uid="{E1C9D3F5-D616-4295-A68F-D73ACEAB9DF6}"/>
    <cellStyle name="SAPBEXHLevel2X 3 4 3 2" xfId="13300" xr:uid="{1803653D-CDA1-45AE-873E-9B5C3B4881E4}"/>
    <cellStyle name="SAPBEXHLevel2X 3 4 3 3" xfId="15964" xr:uid="{25F6F92F-B55C-4248-AF69-C856DC79542F}"/>
    <cellStyle name="SAPBEXHLevel2X 3 4 3 4" xfId="20647" xr:uid="{30F33A6B-4CA6-4ED7-BD01-5793CEFE2597}"/>
    <cellStyle name="SAPBEXHLevel2X 3 4 3 5" xfId="24327" xr:uid="{EF2DE433-2EAD-453C-8D3A-225FBF0A25FA}"/>
    <cellStyle name="SAPBEXHLevel2X 3 4 3 6" xfId="27846" xr:uid="{64703E87-41E9-4F85-B7A0-7553EE1A3E49}"/>
    <cellStyle name="SAPBEXHLevel2X 3 4 3 7" xfId="31063" xr:uid="{37B1D508-0AA2-4BE3-B771-80B33DFB3021}"/>
    <cellStyle name="SAPBEXHLevel2X 3 4 3 8" xfId="33666" xr:uid="{E66028CA-23F7-4B3C-A913-496C785B8B93}"/>
    <cellStyle name="SAPBEXHLevel2X 3 4 4" xfId="11134" xr:uid="{720F2540-B9CC-42AB-B2E6-8B2256758A5E}"/>
    <cellStyle name="SAPBEXHLevel2X 3 4 5" xfId="9326" xr:uid="{530E5FC6-B3D9-4276-B6AD-16A3E7D5CBB6}"/>
    <cellStyle name="SAPBEXHLevel2X 3 4 6" xfId="14495" xr:uid="{F0A60DE6-B51F-46A6-9BF8-98FCBDB40A3C}"/>
    <cellStyle name="SAPBEXHLevel2X 3 4 7" xfId="19358" xr:uid="{759FB1E2-26BD-4240-8E0B-6A6E84BA4BB8}"/>
    <cellStyle name="SAPBEXHLevel2X 3 4 8" xfId="20430" xr:uid="{66E64CE3-1A0A-4D4F-861A-ADBFAE2CCE42}"/>
    <cellStyle name="SAPBEXHLevel2X 3 4 9" xfId="26770" xr:uid="{AD175E52-1040-477C-ABE9-5974DA4A393F}"/>
    <cellStyle name="SAPBEXHLevel2X 3 5" xfId="2592" xr:uid="{25F340BC-BA05-4E9B-BB6E-EE90846FF85F}"/>
    <cellStyle name="SAPBEXHLevel2X 3 5 10" xfId="31178" xr:uid="{956F5B55-3BAB-45BA-945A-572A6498C418}"/>
    <cellStyle name="SAPBEXHLevel2X 3 5 2" xfId="6124" xr:uid="{C4E3E2CB-2960-49A2-A7C9-8FBC258DADDC}"/>
    <cellStyle name="SAPBEXHLevel2X 3 5 2 2" xfId="11759" xr:uid="{B8918763-C633-45DD-8945-7EBF1BCDFBFA}"/>
    <cellStyle name="SAPBEXHLevel2X 3 5 2 2 2" xfId="34881" xr:uid="{B16A9836-01A5-43D5-BC61-0C93DECD96F4}"/>
    <cellStyle name="SAPBEXHLevel2X 3 5 2 3" xfId="8556" xr:uid="{1F0AFC1C-806C-4B2A-9803-8E639218BC61}"/>
    <cellStyle name="SAPBEXHLevel2X 3 5 2 3 2" xfId="35115" xr:uid="{AB67CE9A-CF10-44B2-983F-2D5C920DEFFD}"/>
    <cellStyle name="SAPBEXHLevel2X 3 5 2 4" xfId="20386" xr:uid="{477FAD3D-30CE-486D-8F6A-6E75512B1F4F}"/>
    <cellStyle name="SAPBEXHLevel2X 3 5 2 4 2" xfId="34658" xr:uid="{907F5B0C-D012-4194-A2DD-E934CF389BC4}"/>
    <cellStyle name="SAPBEXHLevel2X 3 5 2 5" xfId="24072" xr:uid="{1379A156-3FDA-424B-8624-3A68BC24CCE8}"/>
    <cellStyle name="SAPBEXHLevel2X 3 5 2 5 2" xfId="34250" xr:uid="{F1D519B9-A07B-4385-9108-A11B66BDF382}"/>
    <cellStyle name="SAPBEXHLevel2X 3 5 2 6" xfId="27645" xr:uid="{73380727-C90F-4DE3-8B48-34D40B392B52}"/>
    <cellStyle name="SAPBEXHLevel2X 3 5 2 7" xfId="30833" xr:uid="{C3A617A3-93B5-49A3-A4CC-7C68E79A1D4D}"/>
    <cellStyle name="SAPBEXHLevel2X 3 5 2 8" xfId="33527" xr:uid="{363D8CCF-6776-439C-B490-6D035F8A9884}"/>
    <cellStyle name="SAPBEXHLevel2X 3 5 3" xfId="6403" xr:uid="{F44AA992-0FB3-4895-BC47-666E28946FCE}"/>
    <cellStyle name="SAPBEXHLevel2X 3 5 3 2" xfId="13301" xr:uid="{21EEA48E-9190-4F89-879E-255D214DDA11}"/>
    <cellStyle name="SAPBEXHLevel2X 3 5 3 3" xfId="15965" xr:uid="{F623670B-2110-447A-AF9E-1023B198C686}"/>
    <cellStyle name="SAPBEXHLevel2X 3 5 3 4" xfId="20648" xr:uid="{0BEFA5D5-058E-4909-B7E9-CD592F0F5BA5}"/>
    <cellStyle name="SAPBEXHLevel2X 3 5 3 5" xfId="24328" xr:uid="{F2319C3E-EB2F-4D6D-B3F0-03D9E9B07ECE}"/>
    <cellStyle name="SAPBEXHLevel2X 3 5 3 6" xfId="27847" xr:uid="{709461DB-A88C-4237-94DA-4E9D2529DCB4}"/>
    <cellStyle name="SAPBEXHLevel2X 3 5 3 7" xfId="31064" xr:uid="{1D65132D-09C3-467F-959B-94DE99DD9468}"/>
    <cellStyle name="SAPBEXHLevel2X 3 5 3 8" xfId="33667" xr:uid="{12A29DD2-B3E4-442D-9A51-B196CACDC7F9}"/>
    <cellStyle name="SAPBEXHLevel2X 3 5 4" xfId="7268" xr:uid="{08E543F0-EFCA-4AAF-9E72-D8930798B05E}"/>
    <cellStyle name="SAPBEXHLevel2X 3 5 5" xfId="13144" xr:uid="{86F318EE-38D5-4394-945F-5AA212BFA75E}"/>
    <cellStyle name="SAPBEXHLevel2X 3 5 6" xfId="14807" xr:uid="{E22559AB-A188-4635-A283-8E8C59FDC295}"/>
    <cellStyle name="SAPBEXHLevel2X 3 5 7" xfId="15655" xr:uid="{2143A671-93EF-4797-AC33-6A8B0F519FDD}"/>
    <cellStyle name="SAPBEXHLevel2X 3 5 8" xfId="7504" xr:uid="{29A425C9-0E6F-443C-A877-EB9FF942E037}"/>
    <cellStyle name="SAPBEXHLevel2X 3 5 9" xfId="27887" xr:uid="{84094336-3B55-4E3F-9AA0-A8BDC067EB1D}"/>
    <cellStyle name="SAPBEXHLevel2X 3 6" xfId="2046" xr:uid="{24D6D329-655D-4B23-A299-1972DB1942D7}"/>
    <cellStyle name="SAPBEXHLevel2X 3 6 10" xfId="27356" xr:uid="{37217638-8201-4521-9B26-F28A2611555D}"/>
    <cellStyle name="SAPBEXHLevel2X 3 6 2" xfId="6125" xr:uid="{5DBC0777-5039-4542-A666-F789E2094566}"/>
    <cellStyle name="SAPBEXHLevel2X 3 6 2 2" xfId="11763" xr:uid="{DC7F7696-B657-4688-863B-9F762367504F}"/>
    <cellStyle name="SAPBEXHLevel2X 3 6 2 2 2" xfId="34882" xr:uid="{F040C2F2-C51F-47E1-B41D-32D625B32967}"/>
    <cellStyle name="SAPBEXHLevel2X 3 6 2 3" xfId="16987" xr:uid="{CCEF8C8F-705E-484A-87B2-A2A73280E684}"/>
    <cellStyle name="SAPBEXHLevel2X 3 6 2 3 2" xfId="35116" xr:uid="{F6E74C81-8EC7-4A6A-AA1A-90017C1DB0C0}"/>
    <cellStyle name="SAPBEXHLevel2X 3 6 2 4" xfId="20387" xr:uid="{C9146B8F-C8CA-4253-ACF5-24EAB2088F84}"/>
    <cellStyle name="SAPBEXHLevel2X 3 6 2 4 2" xfId="34659" xr:uid="{F60D9050-E1BC-4B71-AEB2-3A433887FA86}"/>
    <cellStyle name="SAPBEXHLevel2X 3 6 2 5" xfId="24073" xr:uid="{7207DD61-2B2C-4D00-8439-2BD696E53A60}"/>
    <cellStyle name="SAPBEXHLevel2X 3 6 2 5 2" xfId="34251" xr:uid="{D2264B87-1EC5-4E88-AF4C-C4E3BFD29351}"/>
    <cellStyle name="SAPBEXHLevel2X 3 6 2 6" xfId="27646" xr:uid="{FA65BB55-BF91-451E-8B65-9977BF18564C}"/>
    <cellStyle name="SAPBEXHLevel2X 3 6 2 7" xfId="30834" xr:uid="{C7024AB4-DF8D-4905-9D32-49E6919FBBC1}"/>
    <cellStyle name="SAPBEXHLevel2X 3 6 2 8" xfId="33528" xr:uid="{9CF7CAB2-8328-4476-A5AC-E3F610182A8D}"/>
    <cellStyle name="SAPBEXHLevel2X 3 6 3" xfId="6404" xr:uid="{FE05663E-AFD7-4800-84B7-7DC74705DFC5}"/>
    <cellStyle name="SAPBEXHLevel2X 3 6 3 2" xfId="13302" xr:uid="{8728A79D-8521-404E-8528-12AF566B959C}"/>
    <cellStyle name="SAPBEXHLevel2X 3 6 3 3" xfId="14560" xr:uid="{058F1F44-22C1-43B8-B3F9-D580C3E852DD}"/>
    <cellStyle name="SAPBEXHLevel2X 3 6 3 4" xfId="20649" xr:uid="{7460AE9E-0AF0-4CE1-916C-5E7081156839}"/>
    <cellStyle name="SAPBEXHLevel2X 3 6 3 5" xfId="24329" xr:uid="{05204341-FE09-415B-B742-6DA505155A32}"/>
    <cellStyle name="SAPBEXHLevel2X 3 6 3 6" xfId="27848" xr:uid="{822E32B0-3FDB-436E-9209-00F2CBDFF888}"/>
    <cellStyle name="SAPBEXHLevel2X 3 6 3 7" xfId="31065" xr:uid="{3B86F8F3-2851-44D6-AC83-CBD2EBD18C44}"/>
    <cellStyle name="SAPBEXHLevel2X 3 6 3 8" xfId="33668" xr:uid="{16EC90F3-47CA-4387-BF28-AC256F5BA281}"/>
    <cellStyle name="SAPBEXHLevel2X 3 6 4" xfId="9310" xr:uid="{281CAB53-8721-4117-90C2-F7B81921F577}"/>
    <cellStyle name="SAPBEXHLevel2X 3 6 5" xfId="13393" xr:uid="{A7CCFFA0-B1B5-437C-BB9C-D27B21958226}"/>
    <cellStyle name="SAPBEXHLevel2X 3 6 6" xfId="11418" xr:uid="{C9E0344D-5813-48D9-9C15-C88BFAA8BCF8}"/>
    <cellStyle name="SAPBEXHLevel2X 3 6 7" xfId="14359" xr:uid="{CAF07B1E-D7ED-4C9D-8462-335AB9C92918}"/>
    <cellStyle name="SAPBEXHLevel2X 3 6 8" xfId="20012" xr:uid="{27DF0A56-DE5C-4CE3-AF17-0B0E1B98C8E9}"/>
    <cellStyle name="SAPBEXHLevel2X 3 6 9" xfId="23769" xr:uid="{C6F8E7E5-0406-4D9E-A28D-7B6B70F2E00A}"/>
    <cellStyle name="SAPBEXHLevel2X 3 7" xfId="4049" xr:uid="{C3A38187-A14D-4DCA-9260-15CEF1617B1A}"/>
    <cellStyle name="SAPBEXHLevel2X 3 7 10" xfId="32612" xr:uid="{2CB299BA-2EAF-4965-A07C-D750BD480823}"/>
    <cellStyle name="SAPBEXHLevel2X 3 7 2" xfId="6126" xr:uid="{9A9BDF96-6229-49F6-A4BC-45430E064A5F}"/>
    <cellStyle name="SAPBEXHLevel2X 3 7 2 2" xfId="11762" xr:uid="{E1F2D140-A378-477B-A37D-30D1CEEB5394}"/>
    <cellStyle name="SAPBEXHLevel2X 3 7 2 2 2" xfId="34883" xr:uid="{9F1A2250-C13A-4584-B6C8-7028D9E5618D}"/>
    <cellStyle name="SAPBEXHLevel2X 3 7 2 3" xfId="12718" xr:uid="{F1F878F6-0757-4916-9290-441B09EB1F73}"/>
    <cellStyle name="SAPBEXHLevel2X 3 7 2 3 2" xfId="35117" xr:uid="{616B2868-A2DF-495B-B99C-9B52ACC2B8BF}"/>
    <cellStyle name="SAPBEXHLevel2X 3 7 2 4" xfId="20388" xr:uid="{2A7E8911-17F2-4700-AA36-68FF4B13819A}"/>
    <cellStyle name="SAPBEXHLevel2X 3 7 2 4 2" xfId="34660" xr:uid="{C5D650FB-7F43-49BE-9143-B9C1E4C58FD8}"/>
    <cellStyle name="SAPBEXHLevel2X 3 7 2 5" xfId="24074" xr:uid="{BBF45441-5A90-40D8-B8D9-729D206D452B}"/>
    <cellStyle name="SAPBEXHLevel2X 3 7 2 5 2" xfId="34252" xr:uid="{29B61335-4EF1-476D-9905-291BC8410CFC}"/>
    <cellStyle name="SAPBEXHLevel2X 3 7 2 6" xfId="27647" xr:uid="{DAEA8962-2558-4112-B80E-2EE232663F1F}"/>
    <cellStyle name="SAPBEXHLevel2X 3 7 2 7" xfId="30835" xr:uid="{6DB1EAF6-F966-47BD-8FDC-357E9F217CCB}"/>
    <cellStyle name="SAPBEXHLevel2X 3 7 2 8" xfId="33529" xr:uid="{D4E36E36-F031-4ABD-BEC4-70336F460794}"/>
    <cellStyle name="SAPBEXHLevel2X 3 7 3" xfId="6405" xr:uid="{F0779BD5-C1C5-43AE-9D29-24D369E0898D}"/>
    <cellStyle name="SAPBEXHLevel2X 3 7 3 2" xfId="13303" xr:uid="{4E9B5C55-094F-4216-934B-90F1EDB7BBD8}"/>
    <cellStyle name="SAPBEXHLevel2X 3 7 3 3" xfId="14887" xr:uid="{83455A7A-000A-480A-AFA0-18E79AB713B5}"/>
    <cellStyle name="SAPBEXHLevel2X 3 7 3 4" xfId="20650" xr:uid="{92679C7E-41EB-4068-A736-D63CF02B447B}"/>
    <cellStyle name="SAPBEXHLevel2X 3 7 3 5" xfId="24330" xr:uid="{80BD4776-DDD1-47AD-B811-148037E4E0D7}"/>
    <cellStyle name="SAPBEXHLevel2X 3 7 3 6" xfId="27849" xr:uid="{D6532DE9-3D36-4C51-8B6E-1FCEF171B7D7}"/>
    <cellStyle name="SAPBEXHLevel2X 3 7 3 7" xfId="31066" xr:uid="{5F318147-7718-4D6D-9089-10021A8BE870}"/>
    <cellStyle name="SAPBEXHLevel2X 3 7 3 8" xfId="33669" xr:uid="{15DFAA92-65C3-4906-A0BA-08ACF75157C0}"/>
    <cellStyle name="SAPBEXHLevel2X 3 7 4" xfId="7449" xr:uid="{F3FC8C61-1527-4978-8B14-B3757D2A772A}"/>
    <cellStyle name="SAPBEXHLevel2X 3 7 5" xfId="7148" xr:uid="{1C316F75-3077-47CC-9B11-C7D493966B5F}"/>
    <cellStyle name="SAPBEXHLevel2X 3 7 6" xfId="18396" xr:uid="{4CE559E6-E461-4977-A938-CE73B92F6F73}"/>
    <cellStyle name="SAPBEXHLevel2X 3 7 7" xfId="22149" xr:uid="{7C32CBCA-AA59-49ED-83F1-BA0AC287FCC0}"/>
    <cellStyle name="SAPBEXHLevel2X 3 7 8" xfId="25814" xr:uid="{6F393A2E-21DE-444D-9BBB-DA904A032C07}"/>
    <cellStyle name="SAPBEXHLevel2X 3 7 9" xfId="29345" xr:uid="{9F9EFE11-3C85-4C63-82B1-9E1FA8AEC013}"/>
    <cellStyle name="SAPBEXHLevel2X 3 8" xfId="3554" xr:uid="{D078CF27-F864-4EDF-BAC8-2B7D59BDA301}"/>
    <cellStyle name="SAPBEXHLevel2X 3 8 10" xfId="32129" xr:uid="{E063A751-62AC-427D-B704-AAC3A77C49B3}"/>
    <cellStyle name="SAPBEXHLevel2X 3 8 2" xfId="6127" xr:uid="{BFBBA137-D6CE-45AD-A6AB-3A30AAD2B8B1}"/>
    <cellStyle name="SAPBEXHLevel2X 3 8 2 2" xfId="11760" xr:uid="{04DF153E-A4F2-467B-B138-869A21F3EB5E}"/>
    <cellStyle name="SAPBEXHLevel2X 3 8 2 2 2" xfId="34884" xr:uid="{159C763D-1456-4B4C-A038-B7318DC31C1C}"/>
    <cellStyle name="SAPBEXHLevel2X 3 8 2 3" xfId="14687" xr:uid="{9A0E768D-C8E2-4764-BD33-ADFE23A2A545}"/>
    <cellStyle name="SAPBEXHLevel2X 3 8 2 3 2" xfId="35118" xr:uid="{304E4C46-D14D-4F08-A848-8C0C30D5EE52}"/>
    <cellStyle name="SAPBEXHLevel2X 3 8 2 4" xfId="20389" xr:uid="{26BE1BF3-5EE4-44F4-BE64-EEB9BF6E5827}"/>
    <cellStyle name="SAPBEXHLevel2X 3 8 2 4 2" xfId="34661" xr:uid="{9FE420B3-FFB7-4D7F-9359-9AB16DA65F1E}"/>
    <cellStyle name="SAPBEXHLevel2X 3 8 2 5" xfId="24075" xr:uid="{042FE12E-A265-4D91-9630-6349404FD4E8}"/>
    <cellStyle name="SAPBEXHLevel2X 3 8 2 5 2" xfId="34253" xr:uid="{B9CCF158-0EE4-4CDD-8A42-B61314A9D1C7}"/>
    <cellStyle name="SAPBEXHLevel2X 3 8 2 6" xfId="27648" xr:uid="{F25DAF59-F7F5-43E2-A780-C0B2E688F74E}"/>
    <cellStyle name="SAPBEXHLevel2X 3 8 2 7" xfId="30836" xr:uid="{C9995D6C-AF4F-4B81-9855-CB1054805A0E}"/>
    <cellStyle name="SAPBEXHLevel2X 3 8 2 8" xfId="33530" xr:uid="{261242A1-AA20-42D8-9DD7-9FF4DD54E0D2}"/>
    <cellStyle name="SAPBEXHLevel2X 3 8 3" xfId="6406" xr:uid="{FDD2FF23-288D-411C-8638-F2D3F11A3C96}"/>
    <cellStyle name="SAPBEXHLevel2X 3 8 3 2" xfId="13304" xr:uid="{84C523A4-8471-4A67-9FCE-575D3199871B}"/>
    <cellStyle name="SAPBEXHLevel2X 3 8 3 3" xfId="15966" xr:uid="{1E4B0434-A89E-4AC1-AF89-15B408799645}"/>
    <cellStyle name="SAPBEXHLevel2X 3 8 3 4" xfId="20651" xr:uid="{2905B382-9DA1-4E53-A809-AC19378F8A6B}"/>
    <cellStyle name="SAPBEXHLevel2X 3 8 3 5" xfId="24331" xr:uid="{009C9B81-F8B4-43D3-9F81-9FD8758073A7}"/>
    <cellStyle name="SAPBEXHLevel2X 3 8 3 6" xfId="27850" xr:uid="{B4093BAC-EAE5-466D-BCB0-8A3D89BB594E}"/>
    <cellStyle name="SAPBEXHLevel2X 3 8 3 7" xfId="31067" xr:uid="{64D602D9-2FD3-4B48-A862-288864FF4896}"/>
    <cellStyle name="SAPBEXHLevel2X 3 8 3 8" xfId="33670" xr:uid="{4E95526E-A0BD-4E38-984D-7DCE54B83582}"/>
    <cellStyle name="SAPBEXHLevel2X 3 8 4" xfId="11302" xr:uid="{F12415FD-1FCA-493B-92ED-B744A1D90CED}"/>
    <cellStyle name="SAPBEXHLevel2X 3 8 5" xfId="16352" xr:uid="{E1D5AE65-8F45-4170-A61E-F36FA332B860}"/>
    <cellStyle name="SAPBEXHLevel2X 3 8 6" xfId="17901" xr:uid="{18737312-E050-44F1-BEE1-71AB779B6B62}"/>
    <cellStyle name="SAPBEXHLevel2X 3 8 7" xfId="21657" xr:uid="{AD3D56F5-9397-4AF3-B604-0BDC86211C7F}"/>
    <cellStyle name="SAPBEXHLevel2X 3 8 8" xfId="25319" xr:uid="{5C3D5A66-8EE5-44A1-BD13-E4E62DA84F91}"/>
    <cellStyle name="SAPBEXHLevel2X 3 8 9" xfId="28850" xr:uid="{74B3C436-E28E-4FE5-8107-FE6DCC7920A0}"/>
    <cellStyle name="SAPBEXHLevel2X 3 9" xfId="4820" xr:uid="{F1D84959-478B-486D-ACEC-357CF1B2092A}"/>
    <cellStyle name="SAPBEXHLevel2X 3 9 2" xfId="12225" xr:uid="{A3CE4943-E52E-4C4F-96C9-45E2A9588F2E}"/>
    <cellStyle name="SAPBEXHLevel2X 3 9 2 2" xfId="34877" xr:uid="{750F72F2-2478-4DE0-83FE-3F8AD6F5ED3F}"/>
    <cellStyle name="SAPBEXHLevel2X 3 9 3" xfId="16815" xr:uid="{A413A09A-F858-4FF9-86E5-CDB5BA026455}"/>
    <cellStyle name="SAPBEXHLevel2X 3 9 3 2" xfId="35111" xr:uid="{63DCA2C3-1044-4F1C-9FE0-D704D21D19AC}"/>
    <cellStyle name="SAPBEXHLevel2X 3 9 4" xfId="19167" xr:uid="{CC434128-E533-4546-87BC-C95418AD14CD}"/>
    <cellStyle name="SAPBEXHLevel2X 3 9 4 2" xfId="34897" xr:uid="{9CCDB4AD-06B2-4FC4-8539-9623E5D85A77}"/>
    <cellStyle name="SAPBEXHLevel2X 3 9 5" xfId="22918" xr:uid="{512A4E89-7D49-4FFD-AFB3-8184B93832CA}"/>
    <cellStyle name="SAPBEXHLevel2X 3 9 5 2" xfId="34246" xr:uid="{73681F51-1EBC-4896-9E05-1CDC9CF65712}"/>
    <cellStyle name="SAPBEXHLevel2X 3 9 6" xfId="26584" xr:uid="{AA663B2E-7FC0-472F-BD50-DA31E1B33530}"/>
    <cellStyle name="SAPBEXHLevel2X 3 9 7" xfId="30116" xr:uid="{12131AE2-B456-480E-8B89-6357E0184F7C}"/>
    <cellStyle name="SAPBEXHLevel2X 3 9 8" xfId="33373" xr:uid="{E45EE280-F9E9-4A24-B36E-17D0C91EDD4B}"/>
    <cellStyle name="SAPBEXHLevel2X 3 9 9" xfId="33859" xr:uid="{04656E9A-654D-4ADF-88F8-902D08CFE53B}"/>
    <cellStyle name="SAPBEXHLevel2X 4" xfId="1398" xr:uid="{EA177579-2B30-466E-AAA4-BA6F3D64F27E}"/>
    <cellStyle name="SAPBEXHLevel2X 4 2" xfId="34875" xr:uid="{B4B77A77-2051-4209-B1EE-DE054FE01780}"/>
    <cellStyle name="SAPBEXHLevel2X 4 3" xfId="35109" xr:uid="{54FB24AB-993F-4603-AB6B-7679EADD3C4F}"/>
    <cellStyle name="SAPBEXHLevel2X 4 4" xfId="34906" xr:uid="{034120D5-0F51-46BF-A6B7-14849B8CF74F}"/>
    <cellStyle name="SAPBEXHLevel2X 4 5" xfId="34244" xr:uid="{4A8A3195-39B8-4227-94AA-EE914478FF81}"/>
    <cellStyle name="SAPBEXHLevel2X 4 6" xfId="33857" xr:uid="{AF17FF97-4EF0-41FA-9954-DF4E825864C6}"/>
    <cellStyle name="SAPBEXHLevel2X 5" xfId="1447" xr:uid="{128BF7C5-8737-42C4-92B7-CE023770AA7A}"/>
    <cellStyle name="SAPBEXHLevel2X 5 2" xfId="34490" xr:uid="{99D33998-813D-4B96-A79C-2E0D61A69B2A}"/>
    <cellStyle name="SAPBEXHLevel2X 6" xfId="624" xr:uid="{3165D576-7580-4E95-9A20-15AC89314C07}"/>
    <cellStyle name="SAPBEXHLevel2X 6 10" xfId="16629" xr:uid="{B77CCABA-79B9-40E5-BC77-60A2B90895CA}"/>
    <cellStyle name="SAPBEXHLevel2X 6 11" xfId="8955" xr:uid="{D0268FCE-2476-4E07-93D9-76CB004607B3}"/>
    <cellStyle name="SAPBEXHLevel2X 6 12" xfId="20227" xr:uid="{6D114D3B-EEC1-4BC4-B74F-9A4C168B16CC}"/>
    <cellStyle name="SAPBEXHLevel2X 6 13" xfId="23957" xr:uid="{C7794AAE-A3C1-4BE9-B565-B2C151AA3318}"/>
    <cellStyle name="SAPBEXHLevel2X 6 14" xfId="27517" xr:uid="{C6B3795F-243D-45F6-965F-FAD0E83F7E76}"/>
    <cellStyle name="SAPBEXHLevel2X 6 15" xfId="30715" xr:uid="{12DB50BE-5421-4334-B1B0-E93811617644}"/>
    <cellStyle name="SAPBEXHLevel2X 6 2" xfId="1573" xr:uid="{9DCCF9FD-CEB6-4D1A-8845-8D786DCCD8C6}"/>
    <cellStyle name="SAPBEXHLevel2X 6 2 10" xfId="12031" xr:uid="{52991172-E7A7-4463-BDEA-18D48EDAF8BE}"/>
    <cellStyle name="SAPBEXHLevel2X 6 2 11" xfId="14924" xr:uid="{23C18509-6381-4186-B4C1-2505083DEC15}"/>
    <cellStyle name="SAPBEXHLevel2X 6 2 12" xfId="23369" xr:uid="{C20795C2-B6D3-4E62-9873-71FC3546AE1D}"/>
    <cellStyle name="SAPBEXHLevel2X 6 2 13" xfId="23661" xr:uid="{075C3A4E-31AD-4CEF-AED9-8F0D09386574}"/>
    <cellStyle name="SAPBEXHLevel2X 6 2 14" xfId="30932" xr:uid="{3C0B8A87-EEB7-4951-852C-82A86D626A44}"/>
    <cellStyle name="SAPBEXHLevel2X 6 2 2" xfId="2816" xr:uid="{BFD0ADFE-9F04-46E8-84B2-416AF2D4F88B}"/>
    <cellStyle name="SAPBEXHLevel2X 6 2 2 2" xfId="7917" xr:uid="{D392D47A-416B-4937-874C-341ECBB0DFCF}"/>
    <cellStyle name="SAPBEXHLevel2X 6 2 2 3" xfId="13611" xr:uid="{FC660E44-759D-402E-81B3-B2C6C507C5AA}"/>
    <cellStyle name="SAPBEXHLevel2X 6 2 2 4" xfId="17164" xr:uid="{AC390E28-7737-4D04-B7FE-9346EA5B640D}"/>
    <cellStyle name="SAPBEXHLevel2X 6 2 2 5" xfId="20922" xr:uid="{366E6B60-4221-4E7D-861D-044734974D49}"/>
    <cellStyle name="SAPBEXHLevel2X 6 2 2 6" xfId="24583" xr:uid="{1F88D73B-ABC6-43D9-AC4A-4176E84AB9FF}"/>
    <cellStyle name="SAPBEXHLevel2X 6 2 2 7" xfId="28112" xr:uid="{0100BEE9-4AF4-498D-BB4D-C4C050FAB1F8}"/>
    <cellStyle name="SAPBEXHLevel2X 6 2 2 8" xfId="31398" xr:uid="{C38C254B-FA1C-4EFC-A2A0-BBB37E9D5541}"/>
    <cellStyle name="SAPBEXHLevel2X 6 2 3" xfId="3322" xr:uid="{416F0679-DA12-45FE-80CF-5AE6FA6E011B}"/>
    <cellStyle name="SAPBEXHLevel2X 6 2 3 2" xfId="7888" xr:uid="{CF9EA258-A9E7-47BB-979D-A00F6F2FC794}"/>
    <cellStyle name="SAPBEXHLevel2X 6 2 3 3" xfId="13964" xr:uid="{E1864137-F861-4508-B2C5-2F04E27ED6B7}"/>
    <cellStyle name="SAPBEXHLevel2X 6 2 3 4" xfId="17669" xr:uid="{368A7F24-3981-4148-AB71-C6AFE8413F7B}"/>
    <cellStyle name="SAPBEXHLevel2X 6 2 3 5" xfId="21425" xr:uid="{1A65CA6B-3E52-471A-AB17-2184D08D6EBA}"/>
    <cellStyle name="SAPBEXHLevel2X 6 2 3 6" xfId="25087" xr:uid="{355492F5-F579-4A1F-910D-3A1BCEEE4F2C}"/>
    <cellStyle name="SAPBEXHLevel2X 6 2 3 7" xfId="28618" xr:uid="{DC172858-23F6-4EDD-8C1C-54AB6C3C7173}"/>
    <cellStyle name="SAPBEXHLevel2X 6 2 3 8" xfId="31897" xr:uid="{40F623AB-B817-4554-91E1-E8956BDA4A0E}"/>
    <cellStyle name="SAPBEXHLevel2X 6 2 4" xfId="1841" xr:uid="{85D94532-855C-4795-9C86-E2761AEA54A8}"/>
    <cellStyle name="SAPBEXHLevel2X 6 2 4 2" xfId="10039" xr:uid="{BC49EC8B-1ED4-4C6A-B6EF-B9F76A706084}"/>
    <cellStyle name="SAPBEXHLevel2X 6 2 4 3" xfId="15214" xr:uid="{DA8D78E5-0B36-4DA4-9AC3-0662BDD28C2C}"/>
    <cellStyle name="SAPBEXHLevel2X 6 2 4 4" xfId="11281" xr:uid="{D8931B0E-E1B6-4971-AA81-C026C03134BC}"/>
    <cellStyle name="SAPBEXHLevel2X 6 2 4 5" xfId="19508" xr:uid="{D75E5981-53BF-4650-8CE0-9C62488402D1}"/>
    <cellStyle name="SAPBEXHLevel2X 6 2 4 6" xfId="24134" xr:uid="{F9427ECE-8903-4815-9B4F-FE5C08F21BCB}"/>
    <cellStyle name="SAPBEXHLevel2X 6 2 4 7" xfId="26922" xr:uid="{A4C50867-B7C5-4CF9-BD59-E350C5B7BFD7}"/>
    <cellStyle name="SAPBEXHLevel2X 6 2 4 8" xfId="27266" xr:uid="{EA1CFF1D-A416-4366-8E95-0E8F2E59911B}"/>
    <cellStyle name="SAPBEXHLevel2X 6 2 5" xfId="1888" xr:uid="{8A63D566-1BBE-40F8-B439-E94D34804A81}"/>
    <cellStyle name="SAPBEXHLevel2X 6 2 5 2" xfId="11102" xr:uid="{79CAA0FC-E60D-4B52-86A9-E8E72F3477B5}"/>
    <cellStyle name="SAPBEXHLevel2X 6 2 5 3" xfId="16494" xr:uid="{C804B4FA-0E17-4F74-84BB-3D397DBC2992}"/>
    <cellStyle name="SAPBEXHLevel2X 6 2 5 4" xfId="7785" xr:uid="{4D8C4ABD-4EB8-4D1D-BFDD-4E52B9897EBD}"/>
    <cellStyle name="SAPBEXHLevel2X 6 2 5 5" xfId="19491" xr:uid="{8C9E0955-51AD-4A03-93FD-907EEF102789}"/>
    <cellStyle name="SAPBEXHLevel2X 6 2 5 6" xfId="20468" xr:uid="{9E93C1F3-C334-445D-B9A3-15B01F56B8BC}"/>
    <cellStyle name="SAPBEXHLevel2X 6 2 5 7" xfId="26904" xr:uid="{F64F21E4-9D45-435C-B3CF-CE97D862FBEB}"/>
    <cellStyle name="SAPBEXHLevel2X 6 2 5 8" xfId="27500" xr:uid="{EB681DAC-FC4C-48F5-AFB1-2AF219214C09}"/>
    <cellStyle name="SAPBEXHLevel2X 6 2 6" xfId="4548" xr:uid="{17C7016E-3CD1-4F12-A379-641B58D14FFF}"/>
    <cellStyle name="SAPBEXHLevel2X 6 2 6 2" xfId="12487" xr:uid="{FFB844A8-5FEE-4AA8-A118-EBCCA065F190}"/>
    <cellStyle name="SAPBEXHLevel2X 6 2 6 3" xfId="15738" xr:uid="{593F0389-5086-4CBB-9BFE-4358692459DD}"/>
    <cellStyle name="SAPBEXHLevel2X 6 2 6 4" xfId="18895" xr:uid="{91FFC024-C402-4C8E-A526-B11D559D3A81}"/>
    <cellStyle name="SAPBEXHLevel2X 6 2 6 5" xfId="22647" xr:uid="{F6CE4243-DEC2-4D34-B65F-4C2B3B0234F0}"/>
    <cellStyle name="SAPBEXHLevel2X 6 2 6 6" xfId="26312" xr:uid="{5AD85211-6E99-4591-A5D3-A4F81C4098CD}"/>
    <cellStyle name="SAPBEXHLevel2X 6 2 6 7" xfId="29844" xr:uid="{A3421410-CF62-4E77-8425-5EEE3A9197DA}"/>
    <cellStyle name="SAPBEXHLevel2X 6 2 6 8" xfId="33105" xr:uid="{BCD765E9-DCC0-47D0-8746-3DB1CF424ACC}"/>
    <cellStyle name="SAPBEXHLevel2X 6 2 7" xfId="4881" xr:uid="{E6D50C29-A84C-45C6-854D-5C4ECE1D9D99}"/>
    <cellStyle name="SAPBEXHLevel2X 6 2 7 2" xfId="12164" xr:uid="{2EE24FDB-8AAE-4BF1-A0B7-BA3EDDDCF22E}"/>
    <cellStyle name="SAPBEXHLevel2X 6 2 7 3" xfId="10177" xr:uid="{C573571E-A473-4A47-9569-1F984C616FB8}"/>
    <cellStyle name="SAPBEXHLevel2X 6 2 7 4" xfId="19228" xr:uid="{368E0ADB-F083-4715-8352-1A7A69B83C27}"/>
    <cellStyle name="SAPBEXHLevel2X 6 2 7 5" xfId="22979" xr:uid="{88C88504-825C-4299-97FC-2E4C48A8AD56}"/>
    <cellStyle name="SAPBEXHLevel2X 6 2 7 6" xfId="26645" xr:uid="{3F5B9787-15E8-4D12-9281-72991E7A553C}"/>
    <cellStyle name="SAPBEXHLevel2X 6 2 7 7" xfId="30177" xr:uid="{C51CEACD-60D7-440B-A542-759582B57033}"/>
    <cellStyle name="SAPBEXHLevel2X 6 2 7 8" xfId="33433" xr:uid="{881DF946-DCD5-4C82-ABF2-192E2A4F9E84}"/>
    <cellStyle name="SAPBEXHLevel2X 6 2 8" xfId="8863" xr:uid="{214EEF2B-CF7B-493C-A512-C625AE19F882}"/>
    <cellStyle name="SAPBEXHLevel2X 6 2 9" xfId="15172" xr:uid="{63DDAF23-7F48-46CA-A56E-C4C5354230F7}"/>
    <cellStyle name="SAPBEXHLevel2X 6 3" xfId="1962" xr:uid="{C25C7C7C-DDBB-4A87-B0EE-4C9DFB4FB173}"/>
    <cellStyle name="SAPBEXHLevel2X 6 3 2" xfId="10433" xr:uid="{82B4CB30-4F7A-4FB3-8353-F44985387A8B}"/>
    <cellStyle name="SAPBEXHLevel2X 6 3 3" xfId="14566" xr:uid="{C7D82020-7654-44B5-8CF0-429ED1271222}"/>
    <cellStyle name="SAPBEXHLevel2X 6 3 4" xfId="14680" xr:uid="{DC222F26-796A-4932-B87A-C9DF029C5B5A}"/>
    <cellStyle name="SAPBEXHLevel2X 6 3 5" xfId="14903" xr:uid="{AA1222DF-CE5D-4CA4-8DC6-77480DB94530}"/>
    <cellStyle name="SAPBEXHLevel2X 6 3 6" xfId="20231" xr:uid="{7ABD1EC2-3E78-4C3A-893E-C6716B6D3980}"/>
    <cellStyle name="SAPBEXHLevel2X 6 3 7" xfId="23925" xr:uid="{4207FF29-2B4E-4B12-9C23-29A433B6854A}"/>
    <cellStyle name="SAPBEXHLevel2X 6 3 8" xfId="24364" xr:uid="{562F7D47-73C3-4B10-BB0F-AE2A9D50CDF9}"/>
    <cellStyle name="SAPBEXHLevel2X 6 4" xfId="1913" xr:uid="{063B4E28-4BB9-44DD-BE42-92FBCFEA047D}"/>
    <cellStyle name="SAPBEXHLevel2X 6 4 2" xfId="9680" xr:uid="{E80D34B5-8ACB-4EF1-B00B-F0E00EFD6C75}"/>
    <cellStyle name="SAPBEXHLevel2X 6 4 3" xfId="8313" xr:uid="{17F88BC4-EBBF-4B55-A5EF-AD98557D4513}"/>
    <cellStyle name="SAPBEXHLevel2X 6 4 4" xfId="11847" xr:uid="{0BCBBDA5-CE63-4BD6-811C-BD150BA5F92A}"/>
    <cellStyle name="SAPBEXHLevel2X 6 4 5" xfId="7816" xr:uid="{3F8D7CF9-48D0-407C-BFDB-0298C4E1DA3E}"/>
    <cellStyle name="SAPBEXHLevel2X 6 4 6" xfId="19951" xr:uid="{91CA3549-84DB-4863-93EC-7684BFACC5A4}"/>
    <cellStyle name="SAPBEXHLevel2X 6 4 7" xfId="24373" xr:uid="{6E583A74-F893-48C0-B3D7-71BC70E21735}"/>
    <cellStyle name="SAPBEXHLevel2X 6 4 8" xfId="20698" xr:uid="{95E01D60-FEA2-448B-AF96-FE074BD382F6}"/>
    <cellStyle name="SAPBEXHLevel2X 6 5" xfId="2275" xr:uid="{E54785EA-77FC-4AD6-BC61-1676EAF16EDC}"/>
    <cellStyle name="SAPBEXHLevel2X 6 5 2" xfId="11520" xr:uid="{7ED282CE-592B-4A53-B953-D0354E4F8C80}"/>
    <cellStyle name="SAPBEXHLevel2X 6 5 3" xfId="16145" xr:uid="{580BC42F-53E1-4A23-BB6F-9336D5AA716D}"/>
    <cellStyle name="SAPBEXHLevel2X 6 5 4" xfId="10223" xr:uid="{A89FADCC-132A-43D9-B49F-2FCDEF5F538F}"/>
    <cellStyle name="SAPBEXHLevel2X 6 5 5" xfId="7247" xr:uid="{2EC48D53-A4A5-4D5B-8D74-2E4D9863B6D8}"/>
    <cellStyle name="SAPBEXHLevel2X 6 5 6" xfId="23198" xr:uid="{5D18EC8B-9B6A-4865-AA6B-3A6EA02DFDE6}"/>
    <cellStyle name="SAPBEXHLevel2X 6 5 7" xfId="23809" xr:uid="{F77DDFEA-9A25-4F6A-A999-24FB4990F779}"/>
    <cellStyle name="SAPBEXHLevel2X 6 5 8" xfId="27052" xr:uid="{5D752315-B76F-4BAF-A574-8A98057ED5D2}"/>
    <cellStyle name="SAPBEXHLevel2X 6 6" xfId="2328" xr:uid="{42C1A57C-085F-435F-AD0A-B885BF43E771}"/>
    <cellStyle name="SAPBEXHLevel2X 6 6 2" xfId="8677" xr:uid="{9B87D35F-F1C7-430A-AEA8-08B29F9DB1E2}"/>
    <cellStyle name="SAPBEXHLevel2X 6 6 3" xfId="14795" xr:uid="{CD2B6DC1-7000-4FD1-8B6B-5987481B8A93}"/>
    <cellStyle name="SAPBEXHLevel2X 6 6 4" xfId="13990" xr:uid="{12711707-588F-4F39-B5F4-4FD4BFB72F9F}"/>
    <cellStyle name="SAPBEXHLevel2X 6 6 5" xfId="15471" xr:uid="{61A23F00-7FCC-4442-B676-1D5DACBB8684}"/>
    <cellStyle name="SAPBEXHLevel2X 6 6 6" xfId="15586" xr:uid="{1D628C0D-B935-43F6-BF70-F5BBCB690B5C}"/>
    <cellStyle name="SAPBEXHLevel2X 6 6 7" xfId="23840" xr:uid="{191E05EA-6F83-4128-9DDE-EE513F64DA9B}"/>
    <cellStyle name="SAPBEXHLevel2X 6 6 8" xfId="27420" xr:uid="{229CE5DB-6538-460E-BCDF-1832D002B446}"/>
    <cellStyle name="SAPBEXHLevel2X 6 7" xfId="4669" xr:uid="{7F060D03-FAF2-4FA7-BD9C-5D9646984996}"/>
    <cellStyle name="SAPBEXHLevel2X 6 7 2" xfId="12374" xr:uid="{BB00916E-1E34-4BD5-9910-25A8CF8295D5}"/>
    <cellStyle name="SAPBEXHLevel2X 6 7 3" xfId="7429" xr:uid="{599B69C2-78C7-4C01-BF2D-DF6C007C5567}"/>
    <cellStyle name="SAPBEXHLevel2X 6 7 4" xfId="19016" xr:uid="{019341BC-3752-429A-9AAC-C46A4BECD26B}"/>
    <cellStyle name="SAPBEXHLevel2X 6 7 5" xfId="22768" xr:uid="{7EA0B65A-91A5-4181-9B07-D9131F6FA04A}"/>
    <cellStyle name="SAPBEXHLevel2X 6 7 6" xfId="26433" xr:uid="{CB77B421-4A5C-4BFE-98DA-4E90005AFF59}"/>
    <cellStyle name="SAPBEXHLevel2X 6 7 7" xfId="29965" xr:uid="{4FAB6A36-C6D6-4A50-9FB6-825B72A51A00}"/>
    <cellStyle name="SAPBEXHLevel2X 6 7 8" xfId="33224" xr:uid="{4958CDE8-5BE3-43D2-9095-2751B28DCE9D}"/>
    <cellStyle name="SAPBEXHLevel2X 6 8" xfId="4312" xr:uid="{0BFA3608-DCC1-41C3-8D63-46DBD28EAFCD}"/>
    <cellStyle name="SAPBEXHLevel2X 6 8 2" xfId="12650" xr:uid="{D70893B4-52F4-41C1-BC83-56BDC0A61986}"/>
    <cellStyle name="SAPBEXHLevel2X 6 8 3" xfId="7497" xr:uid="{3E84A941-A635-42CE-8A3C-3188DAACA456}"/>
    <cellStyle name="SAPBEXHLevel2X 6 8 4" xfId="18659" xr:uid="{37B80143-B173-4269-8F78-298DAAB2C519}"/>
    <cellStyle name="SAPBEXHLevel2X 6 8 5" xfId="22411" xr:uid="{1EA4762B-945B-4A83-85EC-3683797BDAE2}"/>
    <cellStyle name="SAPBEXHLevel2X 6 8 6" xfId="26077" xr:uid="{654A47DF-9F49-43A8-B8AA-62D0061BC75A}"/>
    <cellStyle name="SAPBEXHLevel2X 6 8 7" xfId="29608" xr:uid="{26A006D0-3BE8-4FF0-AB15-F6E25B07A91D}"/>
    <cellStyle name="SAPBEXHLevel2X 6 8 8" xfId="32871" xr:uid="{AFE2948E-CFA5-4CB2-A56E-26D47DC2F7D9}"/>
    <cellStyle name="SAPBEXHLevel2X 6 9" xfId="10534" xr:uid="{C70D6BD0-89E4-4E75-B7BC-A233F9322928}"/>
    <cellStyle name="SAPBEXHLevel2X 7" xfId="1551" xr:uid="{48DC86CD-3C0E-4880-A63A-32BC8C9EE507}"/>
    <cellStyle name="SAPBEXHLevel2X 7 10" xfId="15047" xr:uid="{9C904130-C3B6-44A6-A074-AB6DA43AD811}"/>
    <cellStyle name="SAPBEXHLevel2X 7 11" xfId="14233" xr:uid="{E6D40864-BA7F-42BD-A593-1520572B667F}"/>
    <cellStyle name="SAPBEXHLevel2X 7 12" xfId="19719" xr:uid="{36B0656B-9F47-4F78-A2DB-424C5AEA8529}"/>
    <cellStyle name="SAPBEXHLevel2X 7 13" xfId="23455" xr:uid="{66D5B6CC-68C2-47AB-96C1-7DFE211B68FB}"/>
    <cellStyle name="SAPBEXHLevel2X 7 14" xfId="14152" xr:uid="{2237F8E6-DE11-427E-BF1D-7EBDC1022F8A}"/>
    <cellStyle name="SAPBEXHLevel2X 7 2" xfId="2794" xr:uid="{4D28EE85-ADB1-4CEC-8922-2E0A3DD5ED53}"/>
    <cellStyle name="SAPBEXHLevel2X 7 2 2" xfId="9180" xr:uid="{57236D68-27B0-4CE4-99D6-68441E1A6A95}"/>
    <cellStyle name="SAPBEXHLevel2X 7 2 3" xfId="9710" xr:uid="{44505BE9-9E63-4E3A-98C5-41CD7D424022}"/>
    <cellStyle name="SAPBEXHLevel2X 7 2 4" xfId="17142" xr:uid="{DCFD7C59-350A-4F91-B23E-EC9D603C4F8B}"/>
    <cellStyle name="SAPBEXHLevel2X 7 2 5" xfId="20900" xr:uid="{3BFD944A-6315-481C-9724-EAF0A135FD25}"/>
    <cellStyle name="SAPBEXHLevel2X 7 2 6" xfId="24561" xr:uid="{A20ACECC-25C7-4936-A200-5D140589DE5A}"/>
    <cellStyle name="SAPBEXHLevel2X 7 2 7" xfId="28090" xr:uid="{B4A98A52-41C3-454F-9E75-95D7B400ACE3}"/>
    <cellStyle name="SAPBEXHLevel2X 7 2 8" xfId="31376" xr:uid="{C70D851B-158E-461E-803D-E780C8B1B700}"/>
    <cellStyle name="SAPBEXHLevel2X 7 3" xfId="3300" xr:uid="{8B89D3A7-E261-42E5-BCE6-2AC82D91E59E}"/>
    <cellStyle name="SAPBEXHLevel2X 7 3 2" xfId="8923" xr:uid="{0F7C03D3-FD9D-496E-A976-1EB24C5F67F0}"/>
    <cellStyle name="SAPBEXHLevel2X 7 3 3" xfId="7439" xr:uid="{188DDCB1-3E4F-4A01-BB3A-1A28448AF9AC}"/>
    <cellStyle name="SAPBEXHLevel2X 7 3 4" xfId="17647" xr:uid="{E2D27A02-7F43-4095-A82C-0E78A0D455C1}"/>
    <cellStyle name="SAPBEXHLevel2X 7 3 5" xfId="21403" xr:uid="{35B41567-7B52-4D43-80C1-8B9AAA1708C5}"/>
    <cellStyle name="SAPBEXHLevel2X 7 3 6" xfId="25065" xr:uid="{DF76B04F-6F22-4C9D-9087-EAA5A6296DD3}"/>
    <cellStyle name="SAPBEXHLevel2X 7 3 7" xfId="28596" xr:uid="{A82036CE-4F3E-458A-ABD2-81C47D57CD60}"/>
    <cellStyle name="SAPBEXHLevel2X 7 3 8" xfId="31875" xr:uid="{449C14B0-DAEC-4476-B46B-3C476AFCD822}"/>
    <cellStyle name="SAPBEXHLevel2X 7 4" xfId="2557" xr:uid="{AAD4C08D-524B-41C1-A808-834F1A6EFFE5}"/>
    <cellStyle name="SAPBEXHLevel2X 7 4 2" xfId="11397" xr:uid="{F386BBD3-7812-4B71-B6C1-53468F7706F5}"/>
    <cellStyle name="SAPBEXHLevel2X 7 4 3" xfId="16267" xr:uid="{C0E4CDA5-F046-4DA8-950A-B462C0C5A780}"/>
    <cellStyle name="SAPBEXHLevel2X 7 4 4" xfId="15289" xr:uid="{3DD5C6E3-FA1E-4D6E-ABAB-DFBE6576A9C6}"/>
    <cellStyle name="SAPBEXHLevel2X 7 4 5" xfId="19307" xr:uid="{1DD25DCF-EEE8-4DE8-960E-4CCF640F8A5C}"/>
    <cellStyle name="SAPBEXHLevel2X 7 4 6" xfId="23073" xr:uid="{1C60E352-478E-4F66-93B0-07D11BA88137}"/>
    <cellStyle name="SAPBEXHLevel2X 7 4 7" xfId="26718" xr:uid="{B6EE29A6-206A-4DDA-AE02-F9DDAE71FD9A}"/>
    <cellStyle name="SAPBEXHLevel2X 7 4 8" xfId="31145" xr:uid="{C15B4056-211D-4683-9D15-2EAD6018874B}"/>
    <cellStyle name="SAPBEXHLevel2X 7 5" xfId="4048" xr:uid="{C57E0E16-5503-4CAA-A1EF-8A47FB4F7E07}"/>
    <cellStyle name="SAPBEXHLevel2X 7 5 2" xfId="11035" xr:uid="{1EDB15B7-B161-4B86-AE62-FBCF7E5A25B4}"/>
    <cellStyle name="SAPBEXHLevel2X 7 5 3" xfId="10687" xr:uid="{1220C0F2-EEB5-40AC-A4D1-83E87DEE3C5F}"/>
    <cellStyle name="SAPBEXHLevel2X 7 5 4" xfId="18395" xr:uid="{D6F3057F-91B0-4630-8F5B-4B29EDD4FCE4}"/>
    <cellStyle name="SAPBEXHLevel2X 7 5 5" xfId="22148" xr:uid="{68123A40-AEE2-41B0-AE6F-B954C7FC29CE}"/>
    <cellStyle name="SAPBEXHLevel2X 7 5 6" xfId="25813" xr:uid="{C776E943-A01B-4019-AB95-ADC8959F6F2C}"/>
    <cellStyle name="SAPBEXHLevel2X 7 5 7" xfId="29344" xr:uid="{2837A503-6C01-4DBC-9B3A-336591F4EE2C}"/>
    <cellStyle name="SAPBEXHLevel2X 7 5 8" xfId="32611" xr:uid="{79B72295-1CF4-4E36-8B98-A89432C04823}"/>
    <cellStyle name="SAPBEXHLevel2X 7 6" xfId="4134" xr:uid="{3D68A394-7A5C-4C4C-8D8F-F3B3AD8D6670}"/>
    <cellStyle name="SAPBEXHLevel2X 7 6 2" xfId="7098" xr:uid="{84BED355-41D6-47CD-B08E-3E8F21342D1C}"/>
    <cellStyle name="SAPBEXHLevel2X 7 6 3" xfId="14672" xr:uid="{A817E678-B421-4682-8275-5402C917AF91}"/>
    <cellStyle name="SAPBEXHLevel2X 7 6 4" xfId="18481" xr:uid="{E31FBDA4-7D13-4100-A5F9-EA4C4268C52A}"/>
    <cellStyle name="SAPBEXHLevel2X 7 6 5" xfId="22234" xr:uid="{FE66C880-AB77-4DC1-9109-ED8FA853F958}"/>
    <cellStyle name="SAPBEXHLevel2X 7 6 6" xfId="25899" xr:uid="{5B95FCC7-1DAF-46A9-B079-A57A123B2028}"/>
    <cellStyle name="SAPBEXHLevel2X 7 6 7" xfId="29430" xr:uid="{D83120FD-125E-4A77-B7A6-8B397E8A6A66}"/>
    <cellStyle name="SAPBEXHLevel2X 7 6 8" xfId="32696" xr:uid="{7D1B847A-ED9D-4B54-8F49-3BDCB7953137}"/>
    <cellStyle name="SAPBEXHLevel2X 7 7" xfId="4780" xr:uid="{C0FBC73F-FB6A-4619-8F0A-8ADF0EF1D14D}"/>
    <cellStyle name="SAPBEXHLevel2X 7 7 2" xfId="12265" xr:uid="{55251750-288B-48A5-9A86-FD6E56713B27}"/>
    <cellStyle name="SAPBEXHLevel2X 7 7 3" xfId="15803" xr:uid="{0969F076-61CB-4935-9DC1-426E944BE7E5}"/>
    <cellStyle name="SAPBEXHLevel2X 7 7 4" xfId="19127" xr:uid="{C2533474-577F-4E29-918F-7764D16B3302}"/>
    <cellStyle name="SAPBEXHLevel2X 7 7 5" xfId="22878" xr:uid="{29B9C8BC-497B-4B66-A2ED-08A425DD8587}"/>
    <cellStyle name="SAPBEXHLevel2X 7 7 6" xfId="26544" xr:uid="{681E5F13-2C05-44A0-A19F-F3721A70FCB2}"/>
    <cellStyle name="SAPBEXHLevel2X 7 7 7" xfId="30076" xr:uid="{4334DEFA-EBB4-4D6F-A06A-A06C06996C17}"/>
    <cellStyle name="SAPBEXHLevel2X 7 7 8" xfId="33333" xr:uid="{527E4E2F-BA50-4E6B-880A-526F709625BC}"/>
    <cellStyle name="SAPBEXHLevel2X 7 8" xfId="12815" xr:uid="{6D74F207-3F82-48B8-B6BE-59C110D81E95}"/>
    <cellStyle name="SAPBEXHLevel2X 7 9" xfId="15706" xr:uid="{E41B696E-711C-4E37-BD1C-42F831634D9F}"/>
    <cellStyle name="SAPBEXHLevel2X 8" xfId="1849" xr:uid="{7D06EFFB-CD53-4F0E-90A1-1BD739A8A633}"/>
    <cellStyle name="SAPBEXHLevel2X 8 2" xfId="8775" xr:uid="{FF051D4C-6136-430E-836D-1286E8EDBE32}"/>
    <cellStyle name="SAPBEXHLevel2X 8 3" xfId="9602" xr:uid="{1D5241E5-9EF8-451F-A6F1-63F505704AFD}"/>
    <cellStyle name="SAPBEXHLevel2X 8 4" xfId="16364" xr:uid="{7936C616-C752-409D-B1FC-99E4753A6E51}"/>
    <cellStyle name="SAPBEXHLevel2X 8 5" xfId="19504" xr:uid="{0E3B9571-8FA9-4425-8709-1759E9EECE2F}"/>
    <cellStyle name="SAPBEXHLevel2X 8 6" xfId="24130" xr:uid="{E67AF1CE-B237-4174-822A-136615DF0AE6}"/>
    <cellStyle name="SAPBEXHLevel2X 8 7" xfId="26918" xr:uid="{A6793ABB-88B7-4806-8A1E-2825AB63C217}"/>
    <cellStyle name="SAPBEXHLevel2X 8 8" xfId="23633" xr:uid="{75E9B6DC-9736-4224-835B-DA6018F02498}"/>
    <cellStyle name="SAPBEXHLevel2X 9" xfId="2704" xr:uid="{DB142D18-B5E1-4E54-BC04-0326C0F043DB}"/>
    <cellStyle name="SAPBEXHLevel2X 9 2" xfId="9511" xr:uid="{AA408E1B-B7AB-4415-AE94-0A3F9F25DC39}"/>
    <cellStyle name="SAPBEXHLevel2X 9 3" xfId="15168" xr:uid="{19740C22-B167-4A4D-ABC9-254FB10F364C}"/>
    <cellStyle name="SAPBEXHLevel2X 9 4" xfId="16046" xr:uid="{F4854D94-B1A8-49FC-BB51-5B8BDEEEED44}"/>
    <cellStyle name="SAPBEXHLevel2X 9 5" xfId="20810" xr:uid="{D68E40E6-3AAB-4A89-A0BB-86965A7EDC15}"/>
    <cellStyle name="SAPBEXHLevel2X 9 6" xfId="24471" xr:uid="{D8186EF5-761A-44A0-B6CF-9AE823FFA4F5}"/>
    <cellStyle name="SAPBEXHLevel2X 9 7" xfId="28000" xr:uid="{4F7601A4-1885-47F6-8EC1-7B595466F918}"/>
    <cellStyle name="SAPBEXHLevel2X 9 8" xfId="31286" xr:uid="{914D1779-B362-4D12-B8EB-65F0D635E241}"/>
    <cellStyle name="SAPBEXHLevel2X_0910 GSO Capex RRP - Final (Detail) v2 220710" xfId="6128" xr:uid="{59F192FB-EEEB-46F9-B208-5F2D5E5E9BBE}"/>
    <cellStyle name="SAPBEXHLevel3" xfId="496" xr:uid="{B8443A9D-2A3C-4EF8-BCB8-864EAA1EB467}"/>
    <cellStyle name="SAPBEXHLevel3 10" xfId="1850" xr:uid="{08E651DC-60F3-4B8F-B1A4-78E53228A8C7}"/>
    <cellStyle name="SAPBEXHLevel3 10 2" xfId="10512" xr:uid="{F7DA5FDF-AD34-4F42-83D2-118B18B8AA78}"/>
    <cellStyle name="SAPBEXHLevel3 10 3" xfId="10014" xr:uid="{62EE3AD2-7E5B-4A62-BC0E-16CE950A4B26}"/>
    <cellStyle name="SAPBEXHLevel3 10 4" xfId="16985" xr:uid="{DD13F1FD-DDFE-44F3-A6C3-1F02A3B7CB97}"/>
    <cellStyle name="SAPBEXHLevel3 10 5" xfId="20445" xr:uid="{5BF8938F-B839-4882-AAE0-8B724ECA6115}"/>
    <cellStyle name="SAPBEXHLevel3 10 6" xfId="23265" xr:uid="{DF58DD82-3044-43C2-B7E3-B11367480D99}"/>
    <cellStyle name="SAPBEXHLevel3 10 7" xfId="27688" xr:uid="{6367468C-BFA6-46CA-831F-01558CEE2EDE}"/>
    <cellStyle name="SAPBEXHLevel3 10 8" xfId="23030" xr:uid="{0B783E8C-EED2-4F94-90A7-DA22CEBCF6D4}"/>
    <cellStyle name="SAPBEXHLevel3 11" xfId="2658" xr:uid="{3ECCE464-7293-40CF-B46F-70FBEFDE48E4}"/>
    <cellStyle name="SAPBEXHLevel3 11 2" xfId="10835" xr:uid="{7250D871-44A1-4C8B-95D9-E58BDE2FE676}"/>
    <cellStyle name="SAPBEXHLevel3 11 3" xfId="7538" xr:uid="{EAF072C3-7DBF-4878-929A-903C6078F7E9}"/>
    <cellStyle name="SAPBEXHLevel3 11 4" xfId="9955" xr:uid="{CCC9E71D-9AEA-4087-B49F-83E19567288D}"/>
    <cellStyle name="SAPBEXHLevel3 11 5" xfId="20764" xr:uid="{D2B1C38F-A245-42C8-A0A1-115E5D82E12F}"/>
    <cellStyle name="SAPBEXHLevel3 11 6" xfId="24425" xr:uid="{52D22DBD-D710-413B-9C88-2BA7B3DC6E93}"/>
    <cellStyle name="SAPBEXHLevel3 11 7" xfId="27954" xr:uid="{14930E5C-723A-4138-BB5F-AAB42DF98274}"/>
    <cellStyle name="SAPBEXHLevel3 11 8" xfId="31242" xr:uid="{0736D4C1-280C-498F-885B-14E6E86E364B}"/>
    <cellStyle name="SAPBEXHLevel3 12" xfId="3646" xr:uid="{3A6CADFA-0DFF-4AEB-946E-B7D4EAC1C013}"/>
    <cellStyle name="SAPBEXHLevel3 12 2" xfId="11602" xr:uid="{A8743988-461B-4C8D-BCE3-B6CCD39DDC6D}"/>
    <cellStyle name="SAPBEXHLevel3 12 3" xfId="16066" xr:uid="{9A7666B6-35F4-4F32-8A63-594ED92C07FF}"/>
    <cellStyle name="SAPBEXHLevel3 12 4" xfId="17993" xr:uid="{112413A6-492B-4BE8-92CA-25866350CFC8}"/>
    <cellStyle name="SAPBEXHLevel3 12 5" xfId="21749" xr:uid="{1BC589E6-F432-48CF-85DC-CD9CE5492B19}"/>
    <cellStyle name="SAPBEXHLevel3 12 6" xfId="25411" xr:uid="{10221CC4-CD8F-4598-8F47-E132E95C0C81}"/>
    <cellStyle name="SAPBEXHLevel3 12 7" xfId="28942" xr:uid="{13BDF916-8372-4672-B9FF-69C8F87B0CB4}"/>
    <cellStyle name="SAPBEXHLevel3 12 8" xfId="32219" xr:uid="{F0A5F922-2B2A-478B-9616-8AD5D33DD2CC}"/>
    <cellStyle name="SAPBEXHLevel3 13" xfId="2572" xr:uid="{794B80BE-A338-46EE-826F-27A176CA9BC4}"/>
    <cellStyle name="SAPBEXHLevel3 13 2" xfId="11027" xr:uid="{0E026F1F-F1F8-4314-8A79-D8BCFC65C1AE}"/>
    <cellStyle name="SAPBEXHLevel3 13 3" xfId="16547" xr:uid="{8B134F7F-4F8F-4A4A-A61D-C469A518BF07}"/>
    <cellStyle name="SAPBEXHLevel3 13 4" xfId="15288" xr:uid="{CFB18C1A-DACC-4FD3-ACC8-96E6860A0D5E}"/>
    <cellStyle name="SAPBEXHLevel3 13 5" xfId="20677" xr:uid="{17B4D8E0-4447-43C5-B1A2-FE9EC1490B58}"/>
    <cellStyle name="SAPBEXHLevel3 13 6" xfId="23062" xr:uid="{3EC37083-506A-4D9A-836F-C21342DD3C5E}"/>
    <cellStyle name="SAPBEXHLevel3 13 7" xfId="20701" xr:uid="{C1A25056-D249-4521-88BA-A84083EAEA0B}"/>
    <cellStyle name="SAPBEXHLevel3 13 8" xfId="31160" xr:uid="{89AA7EC7-93B5-44DD-BB7A-0DC7EE80C490}"/>
    <cellStyle name="SAPBEXHLevel3 14" xfId="4582" xr:uid="{BB0D006A-1911-4D5E-B69C-56F2E6534C34}"/>
    <cellStyle name="SAPBEXHLevel3 14 2" xfId="12428" xr:uid="{4B86727F-88C5-46AB-AD70-AF020C79F5D8}"/>
    <cellStyle name="SAPBEXHLevel3 14 3" xfId="8940" xr:uid="{D6852AF6-290B-4241-960C-7DDC18F729A2}"/>
    <cellStyle name="SAPBEXHLevel3 14 4" xfId="18929" xr:uid="{0E64B78C-C49D-41FC-A418-24E24B54BB18}"/>
    <cellStyle name="SAPBEXHLevel3 14 5" xfId="22681" xr:uid="{050202B9-0DA4-4351-9BB8-10DCD3FD1581}"/>
    <cellStyle name="SAPBEXHLevel3 14 6" xfId="26346" xr:uid="{FB5754A9-1CF0-4B10-B2AE-04F1AA8C85B8}"/>
    <cellStyle name="SAPBEXHLevel3 14 7" xfId="29878" xr:uid="{96808BC9-15C2-42D4-B50D-CE68603F2DF5}"/>
    <cellStyle name="SAPBEXHLevel3 14 8" xfId="33139" xr:uid="{8BA796FD-CA95-428B-A55D-EE5EA283E3B4}"/>
    <cellStyle name="SAPBEXHLevel3 15" xfId="4562" xr:uid="{08AB71B2-A1B9-4D9A-93D4-CFD5E231486B}"/>
    <cellStyle name="SAPBEXHLevel3 15 2" xfId="12427" xr:uid="{1B4F56CF-7D74-4067-8EA7-B79E2934CE97}"/>
    <cellStyle name="SAPBEXHLevel3 15 3" xfId="14713" xr:uid="{E3CA84C5-9B51-48F2-ABD4-A506C07458B4}"/>
    <cellStyle name="SAPBEXHLevel3 15 4" xfId="18909" xr:uid="{CFBE4922-A1B5-439D-8DC7-BC4F8BFDB78C}"/>
    <cellStyle name="SAPBEXHLevel3 15 5" xfId="22661" xr:uid="{710BDC59-7B25-4393-80D3-91B32C58A4CF}"/>
    <cellStyle name="SAPBEXHLevel3 15 6" xfId="26326" xr:uid="{18F5DC24-56D8-428C-9B02-B5A64BE9889F}"/>
    <cellStyle name="SAPBEXHLevel3 15 7" xfId="29858" xr:uid="{DB5FA9C4-80E9-4479-9BDD-91F986DC0182}"/>
    <cellStyle name="SAPBEXHLevel3 15 8" xfId="33119" xr:uid="{49308736-A0DC-46FE-8C99-F3961F79591D}"/>
    <cellStyle name="SAPBEXHLevel3 16" xfId="6129" xr:uid="{3B5B043E-4D21-4FD2-9B6C-B316349A2680}"/>
    <cellStyle name="SAPBEXHLevel3 16 2" xfId="11761" xr:uid="{02845340-151B-44A7-A825-E02E99F57683}"/>
    <cellStyle name="SAPBEXHLevel3 16 3" xfId="14492" xr:uid="{11489949-F390-4B69-978B-32C99D962E8C}"/>
    <cellStyle name="SAPBEXHLevel3 16 4" xfId="20390" xr:uid="{74D9F283-256E-40F5-8DB2-47672736B64A}"/>
    <cellStyle name="SAPBEXHLevel3 16 5" xfId="24076" xr:uid="{ABB01FE0-FCD8-4367-91AC-BA57F5A04231}"/>
    <cellStyle name="SAPBEXHLevel3 16 6" xfId="27649" xr:uid="{4351D168-701F-4022-A683-164AE951BEFC}"/>
    <cellStyle name="SAPBEXHLevel3 16 7" xfId="30837" xr:uid="{C637F2CE-84AD-44DB-9AAE-B4187C502C0B}"/>
    <cellStyle name="SAPBEXHLevel3 16 8" xfId="33531" xr:uid="{B0879AE9-EB6F-4FA5-A2B1-5D21669035DA}"/>
    <cellStyle name="SAPBEXHLevel3 17" xfId="6407" xr:uid="{7C654CBD-E63C-41AD-B5A9-E3DC9061A86A}"/>
    <cellStyle name="SAPBEXHLevel3 17 2" xfId="13305" xr:uid="{A2DF2E93-23B9-441C-80E8-AA50FAAB501A}"/>
    <cellStyle name="SAPBEXHLevel3 17 3" xfId="15967" xr:uid="{CEE12580-150D-4363-8E53-4B70B97F33C7}"/>
    <cellStyle name="SAPBEXHLevel3 17 4" xfId="20652" xr:uid="{BCDB0DA5-E3EA-4F14-8BB5-1FBF0F622789}"/>
    <cellStyle name="SAPBEXHLevel3 17 5" xfId="24332" xr:uid="{60D8613F-A4D7-43DF-8D9D-59D5F89F36C7}"/>
    <cellStyle name="SAPBEXHLevel3 17 6" xfId="27851" xr:uid="{83B649AF-5B64-4E32-B09E-D050CDA7EAE5}"/>
    <cellStyle name="SAPBEXHLevel3 17 7" xfId="31068" xr:uid="{7D606ADC-129B-407D-BB33-9524655D67F7}"/>
    <cellStyle name="SAPBEXHLevel3 17 8" xfId="33671" xr:uid="{0F366B64-ADB5-4CDF-BF08-5CBC4E5D067C}"/>
    <cellStyle name="SAPBEXHLevel3 18" xfId="9047" xr:uid="{E934BD33-DBD2-4E34-AA26-728446DBA252}"/>
    <cellStyle name="SAPBEXHLevel3 19" xfId="15109" xr:uid="{BE17F326-9357-42D8-9E12-74426B3E77AA}"/>
    <cellStyle name="SAPBEXHLevel3 2" xfId="1229" xr:uid="{FB7494E2-2FED-42E3-B1C5-8FC9D0977808}"/>
    <cellStyle name="SAPBEXHLevel3 2 10" xfId="6408" xr:uid="{67306887-68F5-4370-ABF7-7A4EBAEBA914}"/>
    <cellStyle name="SAPBEXHLevel3 2 10 2" xfId="13306" xr:uid="{63C1D5AE-5BE0-4F72-939E-00248964C419}"/>
    <cellStyle name="SAPBEXHLevel3 2 10 3" xfId="15968" xr:uid="{1F68E917-C0CA-4830-8166-3E486178C4D5}"/>
    <cellStyle name="SAPBEXHLevel3 2 10 4" xfId="20653" xr:uid="{FB84043A-0F5F-4B4C-B8AE-C8ACB7A4FFCC}"/>
    <cellStyle name="SAPBEXHLevel3 2 10 5" xfId="24333" xr:uid="{1A18EBAD-1A48-4570-9399-A82C614243C8}"/>
    <cellStyle name="SAPBEXHLevel3 2 10 6" xfId="27852" xr:uid="{86B1BA7E-E8C9-45CF-B1B0-CA53D380F594}"/>
    <cellStyle name="SAPBEXHLevel3 2 10 7" xfId="31069" xr:uid="{4AF300E9-D9AE-4651-993C-29AA86CB4F1B}"/>
    <cellStyle name="SAPBEXHLevel3 2 10 8" xfId="33672" xr:uid="{6AE10BA7-48EF-42D0-95D1-583B830AAA30}"/>
    <cellStyle name="SAPBEXHLevel3 2 11" xfId="9382" xr:uid="{ACE35FAB-089F-45A1-8043-B232822DFA4E}"/>
    <cellStyle name="SAPBEXHLevel3 2 12" xfId="7166" xr:uid="{FA8EFF88-2B54-4C14-8598-EF0CF1E7FE36}"/>
    <cellStyle name="SAPBEXHLevel3 2 13" xfId="10934" xr:uid="{78BEC12D-7A44-4E14-891F-1419EA3289D7}"/>
    <cellStyle name="SAPBEXHLevel3 2 14" xfId="19748" xr:uid="{0E1A2E91-E123-45C9-B9F5-FAE776484DE2}"/>
    <cellStyle name="SAPBEXHLevel3 2 15" xfId="23510" xr:uid="{42202952-45E2-4CB1-A960-8660024D24EB}"/>
    <cellStyle name="SAPBEXHLevel3 2 16" xfId="27123" xr:uid="{396A0CA0-9997-445A-A723-0E2F3B44CCB1}"/>
    <cellStyle name="SAPBEXHLevel3 2 17" xfId="30584" xr:uid="{18BE5316-347D-4229-91AB-00F305723205}"/>
    <cellStyle name="SAPBEXHLevel3 2 2" xfId="1713" xr:uid="{F5CC420F-220A-47E4-9DD5-92D088CEADE7}"/>
    <cellStyle name="SAPBEXHLevel3 2 2 10" xfId="8239" xr:uid="{44524F22-C873-4D94-BB85-3DF661D21188}"/>
    <cellStyle name="SAPBEXHLevel3 2 2 11" xfId="20498" xr:uid="{72E7111E-87BA-4314-A94F-B8F8B2A58AAA}"/>
    <cellStyle name="SAPBEXHLevel3 2 2 12" xfId="24178" xr:uid="{51897A24-E0E2-4065-80F9-BD3E29AFDAC1}"/>
    <cellStyle name="SAPBEXHLevel3 2 2 13" xfId="27737" xr:uid="{0705C651-68C4-42A0-9588-AC0C88CE4707}"/>
    <cellStyle name="SAPBEXHLevel3 2 2 14" xfId="30472" xr:uid="{1B903A39-ED98-4B19-A9ED-EE0EC36F920C}"/>
    <cellStyle name="SAPBEXHLevel3 2 2 15" xfId="33863" xr:uid="{359D5520-170D-459B-8EA8-637221C26285}"/>
    <cellStyle name="SAPBEXHLevel3 2 2 2" xfId="2956" xr:uid="{CD7B978A-63B5-4038-BD3F-5EB7D47F996D}"/>
    <cellStyle name="SAPBEXHLevel3 2 2 2 2" xfId="11036" xr:uid="{E785C5CF-08BA-4224-8B3F-411656179358}"/>
    <cellStyle name="SAPBEXHLevel3 2 2 2 3" xfId="16540" xr:uid="{C228175C-F957-4199-9F4B-1942238F2773}"/>
    <cellStyle name="SAPBEXHLevel3 2 2 2 4" xfId="17304" xr:uid="{B8BA04C6-7511-442D-AE5A-C76DFD5D3AD5}"/>
    <cellStyle name="SAPBEXHLevel3 2 2 2 5" xfId="21062" xr:uid="{E250B4B6-14B8-474D-83D5-ABDA869AA24B}"/>
    <cellStyle name="SAPBEXHLevel3 2 2 2 6" xfId="24723" xr:uid="{CB6CF7AB-158F-4AC6-A495-36BBE1FDEC0F}"/>
    <cellStyle name="SAPBEXHLevel3 2 2 2 7" xfId="28252" xr:uid="{00639BCE-F840-4653-9018-8D3B8BBDC1DF}"/>
    <cellStyle name="SAPBEXHLevel3 2 2 2 8" xfId="31538" xr:uid="{B28BF9A3-DE6F-44BF-BCBF-E12F00F22F2A}"/>
    <cellStyle name="SAPBEXHLevel3 2 2 2 9" xfId="34886" xr:uid="{9CE14008-534C-4F9C-893E-B1DE8CA37987}"/>
    <cellStyle name="SAPBEXHLevel3 2 2 3" xfId="3462" xr:uid="{15ECDE7B-5F67-4068-A37E-4280331F733E}"/>
    <cellStyle name="SAPBEXHLevel3 2 2 3 2" xfId="8396" xr:uid="{CB84E4C6-36AC-4EC6-822E-E9F98082B746}"/>
    <cellStyle name="SAPBEXHLevel3 2 2 3 3" xfId="15081" xr:uid="{697C28AC-447E-4836-A1A2-4ECA7D1931BA}"/>
    <cellStyle name="SAPBEXHLevel3 2 2 3 4" xfId="17809" xr:uid="{C40FBF3F-4C6E-44C7-B7F8-4751B8A1E1A0}"/>
    <cellStyle name="SAPBEXHLevel3 2 2 3 5" xfId="21565" xr:uid="{5CC08289-50BA-41B3-8457-02E7335BDBDD}"/>
    <cellStyle name="SAPBEXHLevel3 2 2 3 6" xfId="25227" xr:uid="{C4B4D0A8-7188-450F-BA81-181A223E5CC0}"/>
    <cellStyle name="SAPBEXHLevel3 2 2 3 7" xfId="28758" xr:uid="{EB618292-E36D-47F2-812C-E00DE2CE3895}"/>
    <cellStyle name="SAPBEXHLevel3 2 2 3 8" xfId="32037" xr:uid="{DF98BBF0-60AB-4953-A757-0B10E9ED3813}"/>
    <cellStyle name="SAPBEXHLevel3 2 2 3 9" xfId="35120" xr:uid="{94C1325F-FD65-4485-8052-78EF80B2548F}"/>
    <cellStyle name="SAPBEXHLevel3 2 2 4" xfId="3208" xr:uid="{AA829ADE-DFC0-4794-AC9A-7BC3CAE32663}"/>
    <cellStyle name="SAPBEXHLevel3 2 2 4 2" xfId="9750" xr:uid="{BC520019-5471-4F4A-A5E5-7FA3DCA2A6F7}"/>
    <cellStyle name="SAPBEXHLevel3 2 2 4 3" xfId="9274" xr:uid="{61D135E0-31C6-414D-855E-66F8687A56E6}"/>
    <cellStyle name="SAPBEXHLevel3 2 2 4 4" xfId="17555" xr:uid="{10E716F4-6611-43BA-9A7A-CA0BA3B53813}"/>
    <cellStyle name="SAPBEXHLevel3 2 2 4 5" xfId="21311" xr:uid="{84CF0965-EEE3-4593-ACD6-2C7E738E3FC0}"/>
    <cellStyle name="SAPBEXHLevel3 2 2 4 6" xfId="24973" xr:uid="{04D28DD6-790A-4E71-B896-93E8C7BBBA52}"/>
    <cellStyle name="SAPBEXHLevel3 2 2 4 7" xfId="28504" xr:uid="{BFAB1E84-C0A8-4E0F-985A-4922C156DEC9}"/>
    <cellStyle name="SAPBEXHLevel3 2 2 4 8" xfId="31784" xr:uid="{79100B6A-7F9E-4EF2-AAD1-17627FF22C0A}"/>
    <cellStyle name="SAPBEXHLevel3 2 2 4 9" xfId="34663" xr:uid="{826395E7-C0C9-4277-BFE1-B6F0AA5719D3}"/>
    <cellStyle name="SAPBEXHLevel3 2 2 5" xfId="3825" xr:uid="{92014209-CB66-49A8-91DA-880BE19BCB8C}"/>
    <cellStyle name="SAPBEXHLevel3 2 2 5 2" xfId="7365" xr:uid="{3A34D7AC-4C01-43D7-8F14-D51F20A95CB2}"/>
    <cellStyle name="SAPBEXHLevel3 2 2 5 3" xfId="10096" xr:uid="{1E60D63C-7397-462A-BA34-4925F8E55184}"/>
    <cellStyle name="SAPBEXHLevel3 2 2 5 4" xfId="18172" xr:uid="{37C86BA7-95EB-452B-9F57-FC9305AFBD75}"/>
    <cellStyle name="SAPBEXHLevel3 2 2 5 5" xfId="21925" xr:uid="{C40C96EF-19D3-4E30-9B42-D195715A896C}"/>
    <cellStyle name="SAPBEXHLevel3 2 2 5 6" xfId="25590" xr:uid="{C6B49422-1F47-4F20-8B42-2CCB6068ED02}"/>
    <cellStyle name="SAPBEXHLevel3 2 2 5 7" xfId="29121" xr:uid="{2E2CD297-21B1-4F12-8BCB-6C61E443E4D5}"/>
    <cellStyle name="SAPBEXHLevel3 2 2 5 8" xfId="32393" xr:uid="{21C8941E-98EE-457C-9D6A-E75B41C06A1A}"/>
    <cellStyle name="SAPBEXHLevel3 2 2 5 9" xfId="34255" xr:uid="{28C7FB53-7C68-4415-90DD-950A8D97F1CC}"/>
    <cellStyle name="SAPBEXHLevel3 2 2 6" xfId="4091" xr:uid="{8E151DB5-0026-45E1-A53B-5C90189BC87E}"/>
    <cellStyle name="SAPBEXHLevel3 2 2 6 2" xfId="7074" xr:uid="{212D8F40-4917-4302-9384-F8C22FE6666D}"/>
    <cellStyle name="SAPBEXHLevel3 2 2 6 3" xfId="14777" xr:uid="{2E61F17A-BE7F-42B3-A487-B77518160177}"/>
    <cellStyle name="SAPBEXHLevel3 2 2 6 4" xfId="18438" xr:uid="{EBB094E1-E31D-4144-872E-865BB6693AC1}"/>
    <cellStyle name="SAPBEXHLevel3 2 2 6 5" xfId="22191" xr:uid="{76284F60-644C-400E-883C-DCF33FA29295}"/>
    <cellStyle name="SAPBEXHLevel3 2 2 6 6" xfId="25856" xr:uid="{7608B2A3-58AB-4081-B081-9E26D7BA109D}"/>
    <cellStyle name="SAPBEXHLevel3 2 2 6 7" xfId="29387" xr:uid="{1260D5BD-9FA1-47F6-AA21-2A6575CE036D}"/>
    <cellStyle name="SAPBEXHLevel3 2 2 6 8" xfId="32654" xr:uid="{A7CFC81A-5CEA-407D-AC62-2CDE3A341DAC}"/>
    <cellStyle name="SAPBEXHLevel3 2 2 7" xfId="4708" xr:uid="{B548A739-648C-492D-9106-6BF9744DC5A1}"/>
    <cellStyle name="SAPBEXHLevel3 2 2 7 2" xfId="12336" xr:uid="{E9DCDD46-C7E7-4645-9BED-0272CE013A5F}"/>
    <cellStyle name="SAPBEXHLevel3 2 2 7 3" xfId="11065" xr:uid="{BB86E0A7-DB2D-477D-80F0-66DF116DCA17}"/>
    <cellStyle name="SAPBEXHLevel3 2 2 7 4" xfId="19055" xr:uid="{D341D22C-1F3B-4224-B016-BC1639DE539A}"/>
    <cellStyle name="SAPBEXHLevel3 2 2 7 5" xfId="22807" xr:uid="{6D479991-903E-472D-8E9F-B05528CDA06E}"/>
    <cellStyle name="SAPBEXHLevel3 2 2 7 6" xfId="26472" xr:uid="{F2676B03-EAD8-4106-9ED9-1BFEE316C69A}"/>
    <cellStyle name="SAPBEXHLevel3 2 2 7 7" xfId="30004" xr:uid="{47B1243A-443B-4D22-815C-1FE5084A5541}"/>
    <cellStyle name="SAPBEXHLevel3 2 2 7 8" xfId="33263" xr:uid="{5499F206-65AE-46C5-9D86-DAFED8C1A798}"/>
    <cellStyle name="SAPBEXHLevel3 2 2 8" xfId="10874" xr:uid="{7E7DDC5D-8097-47CC-8B07-A33F124866A5}"/>
    <cellStyle name="SAPBEXHLevel3 2 2 9" xfId="13226" xr:uid="{EF337B03-C284-45D9-9F95-2471E8ED8D3C}"/>
    <cellStyle name="SAPBEXHLevel3 2 3" xfId="2503" xr:uid="{6C74D33A-1A39-4FBC-9D4D-3D5A103F9F90}"/>
    <cellStyle name="SAPBEXHLevel3 2 3 2" xfId="10323" xr:uid="{97F1910D-DC3D-4E31-82AF-DF20FFE275D8}"/>
    <cellStyle name="SAPBEXHLevel3 2 3 3" xfId="13524" xr:uid="{8707F251-9160-4C19-9B43-A5D6C7D50873}"/>
    <cellStyle name="SAPBEXHLevel3 2 3 4" xfId="16749" xr:uid="{B74CE55E-90F4-4D9D-84A4-68743FE115E8}"/>
    <cellStyle name="SAPBEXHLevel3 2 3 5" xfId="19356" xr:uid="{BC498DE5-F5B3-4F7E-84FD-D77E7E86B4D7}"/>
    <cellStyle name="SAPBEXHLevel3 2 3 6" xfId="11977" xr:uid="{EE80D401-27FD-4585-AF17-93BEB98B0D2B}"/>
    <cellStyle name="SAPBEXHLevel3 2 3 7" xfId="26768" xr:uid="{1B7E69C5-3E1B-461F-977D-FED7EA42DFD0}"/>
    <cellStyle name="SAPBEXHLevel3 2 3 8" xfId="30228" xr:uid="{D53905E5-D4FF-4177-8194-481C71798B26}"/>
    <cellStyle name="SAPBEXHLevel3 2 3 9" xfId="35037" xr:uid="{036398CE-335E-4C38-B118-27FE71E81B48}"/>
    <cellStyle name="SAPBEXHLevel3 2 4" xfId="2114" xr:uid="{491C775F-1CCB-4A90-A745-62732154171F}"/>
    <cellStyle name="SAPBEXHLevel3 2 4 2" xfId="11011" xr:uid="{4ACAEB30-648C-4200-9B21-B4934246ED6F}"/>
    <cellStyle name="SAPBEXHLevel3 2 4 3" xfId="16558" xr:uid="{198C5F0A-9807-4B51-8D79-089D2A705D7E}"/>
    <cellStyle name="SAPBEXHLevel3 2 4 4" xfId="13572" xr:uid="{DA7FB9FB-2F74-453D-BABB-001153843EA8}"/>
    <cellStyle name="SAPBEXHLevel3 2 4 5" xfId="15989" xr:uid="{490086F3-C934-4E95-8196-472C6839EAC6}"/>
    <cellStyle name="SAPBEXHLevel3 2 4 6" xfId="8078" xr:uid="{CD2AAB8A-295F-4741-8EF8-BBA0047D2E01}"/>
    <cellStyle name="SAPBEXHLevel3 2 4 7" xfId="20294" xr:uid="{7B29ECA1-9FE5-4CF8-80B2-E6104C29E533}"/>
    <cellStyle name="SAPBEXHLevel3 2 4 8" xfId="27508" xr:uid="{63BADD83-C8E2-49BB-842A-376094C490C6}"/>
    <cellStyle name="SAPBEXHLevel3 2 5" xfId="2387" xr:uid="{66EC0BDA-BF66-42E6-A8D4-50200668629B}"/>
    <cellStyle name="SAPBEXHLevel3 2 5 2" xfId="9490" xr:uid="{17580186-1A0E-457E-83BC-05508420B210}"/>
    <cellStyle name="SAPBEXHLevel3 2 5 3" xfId="14277" xr:uid="{AFCBC81A-39CF-47A2-B391-E524BCD0C8B8}"/>
    <cellStyle name="SAPBEXHLevel3 2 5 4" xfId="14872" xr:uid="{931632E8-7A1C-40D2-9C36-31B10E588E38}"/>
    <cellStyle name="SAPBEXHLevel3 2 5 5" xfId="16506" xr:uid="{EA56F748-1F67-4868-9E93-75E8C97FDA53}"/>
    <cellStyle name="SAPBEXHLevel3 2 5 6" xfId="15512" xr:uid="{8932D34A-BBFE-4B7A-9ED7-B21E04D9BE40}"/>
    <cellStyle name="SAPBEXHLevel3 2 5 7" xfId="23830" xr:uid="{0A714C75-719C-44A8-9C0C-A7707F5F329A}"/>
    <cellStyle name="SAPBEXHLevel3 2 5 8" xfId="30316" xr:uid="{B9B096B5-0394-4CDF-9BA8-579B9E95668A}"/>
    <cellStyle name="SAPBEXHLevel3 2 6" xfId="3198" xr:uid="{D231D2A5-EC6B-4ADC-98B7-66832D7D3349}"/>
    <cellStyle name="SAPBEXHLevel3 2 6 2" xfId="10621" xr:uid="{3AB25FAD-4CE0-40F0-A006-B82EA465BF78}"/>
    <cellStyle name="SAPBEXHLevel3 2 6 3" xfId="16593" xr:uid="{877501EF-D842-4499-A10F-D79E488F245D}"/>
    <cellStyle name="SAPBEXHLevel3 2 6 4" xfId="17545" xr:uid="{21CB0CC0-3D0F-4452-ABD5-FFDE2F396275}"/>
    <cellStyle name="SAPBEXHLevel3 2 6 5" xfId="21301" xr:uid="{8ED95170-4A97-4589-9338-5EAC17243AA2}"/>
    <cellStyle name="SAPBEXHLevel3 2 6 6" xfId="24963" xr:uid="{AE2CEFE2-33F0-4375-B44F-7576D00E4940}"/>
    <cellStyle name="SAPBEXHLevel3 2 6 7" xfId="28494" xr:uid="{ADE677D8-EBEF-4A61-B7AF-85D52C885156}"/>
    <cellStyle name="SAPBEXHLevel3 2 6 8" xfId="31774" xr:uid="{9028DC9A-03DF-4323-8AE5-197791D6ECE8}"/>
    <cellStyle name="SAPBEXHLevel3 2 7" xfId="1890" xr:uid="{22932A23-79F3-4D23-AEDE-127A9BD4B97F}"/>
    <cellStyle name="SAPBEXHLevel3 2 7 2" xfId="9014" xr:uid="{24275440-F749-49BF-93BA-620832EACB97}"/>
    <cellStyle name="SAPBEXHLevel3 2 7 3" xfId="8030" xr:uid="{4715FDAE-7098-414F-BE28-C6B5E9E52DE8}"/>
    <cellStyle name="SAPBEXHLevel3 2 7 4" xfId="15425" xr:uid="{6D1C6B55-2448-4507-94A8-83B9256C7606}"/>
    <cellStyle name="SAPBEXHLevel3 2 7 5" xfId="19489" xr:uid="{BBC5AA6C-C0D5-4098-883F-DADE6A565A5C}"/>
    <cellStyle name="SAPBEXHLevel3 2 7 6" xfId="23249" xr:uid="{0952CD97-0210-4E75-85C8-C03D12D17122}"/>
    <cellStyle name="SAPBEXHLevel3 2 7 7" xfId="26902" xr:uid="{F503FE06-CD80-426A-BBD6-0255E1C36C04}"/>
    <cellStyle name="SAPBEXHLevel3 2 7 8" xfId="16191" xr:uid="{AA6000B9-829E-4EB7-A216-EFA55D08E6EA}"/>
    <cellStyle name="SAPBEXHLevel3 2 8" xfId="4756" xr:uid="{2EA2DB46-5FE8-4CB5-98D7-86B040A176A2}"/>
    <cellStyle name="SAPBEXHLevel3 2 8 2" xfId="12289" xr:uid="{B8E137B7-60A1-4702-8BB5-7B6CE387F7D9}"/>
    <cellStyle name="SAPBEXHLevel3 2 8 3" xfId="16794" xr:uid="{7F5ACF8E-1B5B-4125-BE48-ED455E7357BF}"/>
    <cellStyle name="SAPBEXHLevel3 2 8 4" xfId="19103" xr:uid="{6502EBC7-C6B9-4BFF-9D74-7B465B82B28F}"/>
    <cellStyle name="SAPBEXHLevel3 2 8 5" xfId="22854" xr:uid="{C2980B54-A30D-4EF2-A195-C5502C857CF5}"/>
    <cellStyle name="SAPBEXHLevel3 2 8 6" xfId="26520" xr:uid="{E0723870-17ED-425D-B477-37450AD6E03C}"/>
    <cellStyle name="SAPBEXHLevel3 2 8 7" xfId="30052" xr:uid="{76150A13-9971-497C-85DD-00ACEDD70FE9}"/>
    <cellStyle name="SAPBEXHLevel3 2 8 8" xfId="33309" xr:uid="{70B62EA0-EAAF-4051-9D2A-C3885374A667}"/>
    <cellStyle name="SAPBEXHLevel3 2 9" xfId="6130" xr:uid="{352E6381-9E78-4843-AFFB-60532180884B}"/>
    <cellStyle name="SAPBEXHLevel3 2 9 2" xfId="6821" xr:uid="{58324338-3818-45CD-9EE8-D8D3FE9B9680}"/>
    <cellStyle name="SAPBEXHLevel3 2 9 3" xfId="7116" xr:uid="{6E62A54A-94DD-474C-A29E-0A443F361D51}"/>
    <cellStyle name="SAPBEXHLevel3 2 9 4" xfId="20391" xr:uid="{F43E7AC2-F729-43A5-A23C-DC8284513EF1}"/>
    <cellStyle name="SAPBEXHLevel3 2 9 5" xfId="24077" xr:uid="{7E81C1F9-03FF-4E72-B67D-3B2D35DD1E50}"/>
    <cellStyle name="SAPBEXHLevel3 2 9 6" xfId="27650" xr:uid="{5BA2AB6B-38EA-48C7-A4CE-05FA66940434}"/>
    <cellStyle name="SAPBEXHLevel3 2 9 7" xfId="30838" xr:uid="{4E5C0A41-413D-439E-89CA-F57F0F6482ED}"/>
    <cellStyle name="SAPBEXHLevel3 2 9 8" xfId="33532" xr:uid="{1BDB1424-9675-4477-A19C-5F663A6BBB04}"/>
    <cellStyle name="SAPBEXHLevel3 20" xfId="7749" xr:uid="{D41CB7A3-2EC7-4361-AB8E-BBC6C4C6458F}"/>
    <cellStyle name="SAPBEXHLevel3 21" xfId="12040" xr:uid="{B6B07B64-EF8D-4CD9-9D1F-981F49AE0320}"/>
    <cellStyle name="SAPBEXHLevel3 22" xfId="7721" xr:uid="{DB7D94D0-AC37-4953-8401-493906DC5B88}"/>
    <cellStyle name="SAPBEXHLevel3 23" xfId="16322" xr:uid="{2313533D-FB03-40EF-9638-224AEC4395B6}"/>
    <cellStyle name="SAPBEXHLevel3 24" xfId="30729" xr:uid="{44AD54AF-2B0E-4F37-9369-EA1CFDA6EFE1}"/>
    <cellStyle name="SAPBEXHLevel3 3" xfId="1230" xr:uid="{948ECEA1-F80E-4127-A7FB-EE0DDC5A9E12}"/>
    <cellStyle name="SAPBEXHLevel3 3 10" xfId="7707" xr:uid="{73589FAB-635E-4E5F-B171-6BD529C2F760}"/>
    <cellStyle name="SAPBEXHLevel3 3 11" xfId="8800" xr:uid="{50701602-9484-4233-AA8C-476BA11DC692}"/>
    <cellStyle name="SAPBEXHLevel3 3 12" xfId="19747" xr:uid="{9BE90C84-9749-48EF-BDB6-95E3564F2771}"/>
    <cellStyle name="SAPBEXHLevel3 3 13" xfId="23509" xr:uid="{24F685CD-EAD9-4709-9CD7-4B71B6D56AB0}"/>
    <cellStyle name="SAPBEXHLevel3 3 14" xfId="27122" xr:uid="{C7522556-5BB3-48F2-8269-A1EBC8DC7D6D}"/>
    <cellStyle name="SAPBEXHLevel3 3 15" xfId="30583" xr:uid="{1B7CB226-B95B-4BC6-9CF0-B1DDEE9AEB3F}"/>
    <cellStyle name="SAPBEXHLevel3 3 16" xfId="33862" xr:uid="{9152AE55-7DE7-4906-9FC1-2098005FE8E2}"/>
    <cellStyle name="SAPBEXHLevel3 3 2" xfId="1714" xr:uid="{4CD3E16A-A889-4882-8701-6C8C9DECB908}"/>
    <cellStyle name="SAPBEXHLevel3 3 2 10" xfId="13948" xr:uid="{F03695F8-D553-41E5-AE3A-8AAA5287BE40}"/>
    <cellStyle name="SAPBEXHLevel3 3 2 11" xfId="19580" xr:uid="{5A092938-07E6-485E-8C60-03CED3C2D402}"/>
    <cellStyle name="SAPBEXHLevel3 3 2 12" xfId="13802" xr:uid="{19C762FA-ABA9-40AC-BD89-7BF51A9C4FCE}"/>
    <cellStyle name="SAPBEXHLevel3 3 2 13" xfId="26991" xr:uid="{446C546D-E932-4E1B-897F-A1C7CE65865E}"/>
    <cellStyle name="SAPBEXHLevel3 3 2 14" xfId="30471" xr:uid="{DE6AB7DC-27E1-4018-BFEB-E3DC24E32563}"/>
    <cellStyle name="SAPBEXHLevel3 3 2 15" xfId="34885" xr:uid="{0308C89D-2349-4071-8B66-35248CC9443D}"/>
    <cellStyle name="SAPBEXHLevel3 3 2 2" xfId="2957" xr:uid="{ADB1791C-2761-4C38-9E5A-DFD1E7A0AD6A}"/>
    <cellStyle name="SAPBEXHLevel3 3 2 2 2" xfId="11116" xr:uid="{62FBF421-635B-492C-B9EC-E525719631A3}"/>
    <cellStyle name="SAPBEXHLevel3 3 2 2 3" xfId="16482" xr:uid="{F317392A-F194-41CF-B315-0DAFCDE4DD69}"/>
    <cellStyle name="SAPBEXHLevel3 3 2 2 4" xfId="17305" xr:uid="{EFDF1B05-F987-4975-AA11-0419DE8FE028}"/>
    <cellStyle name="SAPBEXHLevel3 3 2 2 5" xfId="21063" xr:uid="{9626BF39-C01B-4B14-80B0-B58E27144F11}"/>
    <cellStyle name="SAPBEXHLevel3 3 2 2 6" xfId="24724" xr:uid="{756A05D1-B2A5-4B86-AFAB-CE486ED94FBF}"/>
    <cellStyle name="SAPBEXHLevel3 3 2 2 7" xfId="28253" xr:uid="{CC1AFEA4-2819-4174-8A11-B3558EB1BED3}"/>
    <cellStyle name="SAPBEXHLevel3 3 2 2 8" xfId="31539" xr:uid="{3DBCC255-7E82-44A0-A722-FF715DB4DCCA}"/>
    <cellStyle name="SAPBEXHLevel3 3 2 3" xfId="3463" xr:uid="{E7493BF3-52BB-47B8-9499-B6BE4B1639AF}"/>
    <cellStyle name="SAPBEXHLevel3 3 2 3 2" xfId="7883" xr:uid="{6DF9DD6B-3D39-4188-BA69-8973BA765C1B}"/>
    <cellStyle name="SAPBEXHLevel3 3 2 3 3" xfId="11712" xr:uid="{FC70D9D9-78FD-4B2F-92C0-54EFF1020D38}"/>
    <cellStyle name="SAPBEXHLevel3 3 2 3 4" xfId="17810" xr:uid="{F0C76C24-0C92-4D89-9587-1BC28C67BB4B}"/>
    <cellStyle name="SAPBEXHLevel3 3 2 3 5" xfId="21566" xr:uid="{69ED0A8C-C985-4B06-AEE2-B0F2C76FF3C5}"/>
    <cellStyle name="SAPBEXHLevel3 3 2 3 6" xfId="25228" xr:uid="{0EE08FF8-A0F5-4C61-9007-055542B88F9E}"/>
    <cellStyle name="SAPBEXHLevel3 3 2 3 7" xfId="28759" xr:uid="{3E05033D-129C-486A-9CF7-B5A5AA231672}"/>
    <cellStyle name="SAPBEXHLevel3 3 2 3 8" xfId="32038" xr:uid="{A44406D1-5BA8-4502-9686-8B13F1A553B5}"/>
    <cellStyle name="SAPBEXHLevel3 3 2 4" xfId="3177" xr:uid="{DD543C90-6FAE-455F-9C3C-395CAAEF7E01}"/>
    <cellStyle name="SAPBEXHLevel3 3 2 4 2" xfId="9463" xr:uid="{EB383795-06AB-41B5-9A2A-7623BB23BBD2}"/>
    <cellStyle name="SAPBEXHLevel3 3 2 4 3" xfId="13685" xr:uid="{A8A2CD9B-9540-4418-9AB9-18A5A09D6523}"/>
    <cellStyle name="SAPBEXHLevel3 3 2 4 4" xfId="17524" xr:uid="{6117E15D-ADEA-4C23-8129-3F2482873A0B}"/>
    <cellStyle name="SAPBEXHLevel3 3 2 4 5" xfId="21280" xr:uid="{7037F2BE-FF23-4D85-8699-33E07984AC34}"/>
    <cellStyle name="SAPBEXHLevel3 3 2 4 6" xfId="24942" xr:uid="{067DBC6D-688C-452C-A272-C36DBF1376EC}"/>
    <cellStyle name="SAPBEXHLevel3 3 2 4 7" xfId="28473" xr:uid="{3EFC7736-1E66-41EC-9B10-816B9A433276}"/>
    <cellStyle name="SAPBEXHLevel3 3 2 4 8" xfId="31754" xr:uid="{D776780B-D080-4D2F-B646-B1F759740773}"/>
    <cellStyle name="SAPBEXHLevel3 3 2 5" xfId="3605" xr:uid="{7D156870-E4E8-4360-A0B9-DA83DF0DADA3}"/>
    <cellStyle name="SAPBEXHLevel3 3 2 5 2" xfId="10506" xr:uid="{77E79C37-0716-4520-ADD4-4D627BA6A6EE}"/>
    <cellStyle name="SAPBEXHLevel3 3 2 5 3" xfId="16642" xr:uid="{43D49991-2987-49CA-8DD3-224FA279662E}"/>
    <cellStyle name="SAPBEXHLevel3 3 2 5 4" xfId="17952" xr:uid="{A3EFA53F-004C-4057-904D-605D564C7A80}"/>
    <cellStyle name="SAPBEXHLevel3 3 2 5 5" xfId="21708" xr:uid="{02E664E7-26CA-424B-B5B1-274D96662179}"/>
    <cellStyle name="SAPBEXHLevel3 3 2 5 6" xfId="25370" xr:uid="{994103E5-D686-40B9-B13B-CDE375C0ACB7}"/>
    <cellStyle name="SAPBEXHLevel3 3 2 5 7" xfId="28901" xr:uid="{B5B3299C-D145-49D5-8DB4-14CF7B63449F}"/>
    <cellStyle name="SAPBEXHLevel3 3 2 5 8" xfId="32178" xr:uid="{92792DF7-0C3A-4CE0-BDB1-4CB267B29209}"/>
    <cellStyle name="SAPBEXHLevel3 3 2 6" xfId="3186" xr:uid="{8C996D51-9C58-492A-BFC7-5B42E5EF41A2}"/>
    <cellStyle name="SAPBEXHLevel3 3 2 6 2" xfId="8760" xr:uid="{3E4C75FB-E017-4FEB-8C31-6E4470F53BD5}"/>
    <cellStyle name="SAPBEXHLevel3 3 2 6 3" xfId="11225" xr:uid="{5A90A121-546B-419C-A0D2-E6A34EEBC8CD}"/>
    <cellStyle name="SAPBEXHLevel3 3 2 6 4" xfId="17533" xr:uid="{96C4ED29-D9D1-42CF-9005-9806D22CE328}"/>
    <cellStyle name="SAPBEXHLevel3 3 2 6 5" xfId="21289" xr:uid="{88E4BD7B-F66C-40F2-BFBE-DAD929A96490}"/>
    <cellStyle name="SAPBEXHLevel3 3 2 6 6" xfId="24951" xr:uid="{2A4E9AC0-C1A7-4A66-BB2E-C9B29B13596A}"/>
    <cellStyle name="SAPBEXHLevel3 3 2 6 7" xfId="28482" xr:uid="{364C1492-6E6E-4C69-82BA-78C1491197A7}"/>
    <cellStyle name="SAPBEXHLevel3 3 2 6 8" xfId="31762" xr:uid="{BEFAA0C0-9E27-40C1-8DCC-3959609098B6}"/>
    <cellStyle name="SAPBEXHLevel3 3 2 7" xfId="4014" xr:uid="{F1D2F318-5F6A-41B4-B51E-684469476721}"/>
    <cellStyle name="SAPBEXHLevel3 3 2 7 2" xfId="9609" xr:uid="{10AECBF0-ACF6-498B-9712-7AA824C262B6}"/>
    <cellStyle name="SAPBEXHLevel3 3 2 7 3" xfId="14149" xr:uid="{2D17C1B7-CD0B-427D-89E3-76F046BFDFA0}"/>
    <cellStyle name="SAPBEXHLevel3 3 2 7 4" xfId="18361" xr:uid="{BF216146-AB21-4049-9608-21AED6A94DA5}"/>
    <cellStyle name="SAPBEXHLevel3 3 2 7 5" xfId="22114" xr:uid="{F651EDCF-8861-48FF-B5EB-331D06AC8347}"/>
    <cellStyle name="SAPBEXHLevel3 3 2 7 6" xfId="25779" xr:uid="{512C2BAB-B603-4C07-9B87-DF79DC7B6C4C}"/>
    <cellStyle name="SAPBEXHLevel3 3 2 7 7" xfId="29310" xr:uid="{9ED314D9-5356-48B3-9F29-9D073350A57D}"/>
    <cellStyle name="SAPBEXHLevel3 3 2 7 8" xfId="32577" xr:uid="{7CAC6534-2826-436B-AA8A-7DF9D94809C2}"/>
    <cellStyle name="SAPBEXHLevel3 3 2 8" xfId="9953" xr:uid="{E11A0116-7633-4589-84E6-7D30BE60292A}"/>
    <cellStyle name="SAPBEXHLevel3 3 2 9" xfId="14245" xr:uid="{E1602711-9492-42DE-BEB1-4E5EDED200EB}"/>
    <cellStyle name="SAPBEXHLevel3 3 3" xfId="2504" xr:uid="{A5ADEEBE-798E-48C3-8E11-796C07A0CEB4}"/>
    <cellStyle name="SAPBEXHLevel3 3 3 2" xfId="10475" xr:uid="{4D7146FD-E891-4EE0-AA64-2318D8877DB2}"/>
    <cellStyle name="SAPBEXHLevel3 3 3 3" xfId="8866" xr:uid="{9176076E-F835-480B-B0FE-4CA36B2B0E6C}"/>
    <cellStyle name="SAPBEXHLevel3 3 3 4" xfId="16366" xr:uid="{7F300BDA-11E4-4E29-B2A4-018D315BA2ED}"/>
    <cellStyle name="SAPBEXHLevel3 3 3 5" xfId="19355" xr:uid="{0B5FAC00-F266-4FA8-804B-0056000D0003}"/>
    <cellStyle name="SAPBEXHLevel3 3 3 6" xfId="20117" xr:uid="{CCB4BA3C-9CAC-4C96-9956-161319306562}"/>
    <cellStyle name="SAPBEXHLevel3 3 3 7" xfId="26767" xr:uid="{A82F810F-13F2-4682-AF59-047AD5CB4D23}"/>
    <cellStyle name="SAPBEXHLevel3 3 3 8" xfId="19279" xr:uid="{7438D2A0-1A32-4C9E-AC47-6A17E401CB28}"/>
    <cellStyle name="SAPBEXHLevel3 3 3 9" xfId="35119" xr:uid="{020DEFB0-1610-4E69-B9A0-03B2E5E4D57E}"/>
    <cellStyle name="SAPBEXHLevel3 3 4" xfId="2115" xr:uid="{A9F8ECBA-0532-4A14-B9AC-866A3DC8D0ED}"/>
    <cellStyle name="SAPBEXHLevel3 3 4 2" xfId="10723" xr:uid="{882A7F3D-48CD-4E63-AA81-483C8C099D49}"/>
    <cellStyle name="SAPBEXHLevel3 3 4 3" xfId="15064" xr:uid="{CBCD5A01-C022-41DE-8ED3-C4B8EE5E42C3}"/>
    <cellStyle name="SAPBEXHLevel3 3 4 4" xfId="9815" xr:uid="{6A5EAA87-A1B4-490F-B5CA-C8F2B5F77B23}"/>
    <cellStyle name="SAPBEXHLevel3 3 4 5" xfId="13629" xr:uid="{27DC3814-CD0D-41CA-89B8-ADB907527B54}"/>
    <cellStyle name="SAPBEXHLevel3 3 4 6" xfId="20048" xr:uid="{B97EF3BC-C901-462E-A676-F350ED127C28}"/>
    <cellStyle name="SAPBEXHLevel3 3 4 7" xfId="23797" xr:uid="{6C69E518-98E5-4AA4-B628-ECFDC6380AC1}"/>
    <cellStyle name="SAPBEXHLevel3 3 4 8" xfId="24147" xr:uid="{5C09D7DC-D924-4566-A55C-8D9AC932BE2C}"/>
    <cellStyle name="SAPBEXHLevel3 3 4 9" xfId="34662" xr:uid="{9EE0A85C-4495-4F08-A6BF-A2D597C00A72}"/>
    <cellStyle name="SAPBEXHLevel3 3 5" xfId="3595" xr:uid="{10D53D2C-151A-4006-8E72-3CF15756DA68}"/>
    <cellStyle name="SAPBEXHLevel3 3 5 2" xfId="8295" xr:uid="{BD8C4AEF-88B9-47BF-954F-FA26083A45D9}"/>
    <cellStyle name="SAPBEXHLevel3 3 5 3" xfId="11717" xr:uid="{269E1C61-EE49-4227-9528-43972C0E6EB8}"/>
    <cellStyle name="SAPBEXHLevel3 3 5 4" xfId="17942" xr:uid="{0BB56116-11DB-4B23-9EDE-E8E5FCA68021}"/>
    <cellStyle name="SAPBEXHLevel3 3 5 5" xfId="21698" xr:uid="{2F10A779-8FAA-46C0-BCEA-A74A3B4DDD81}"/>
    <cellStyle name="SAPBEXHLevel3 3 5 6" xfId="25360" xr:uid="{F584D601-9851-4115-8C89-55910DAD6A94}"/>
    <cellStyle name="SAPBEXHLevel3 3 5 7" xfId="28891" xr:uid="{97B9F164-547E-4677-ACE2-9FC72A4F3EFF}"/>
    <cellStyle name="SAPBEXHLevel3 3 5 8" xfId="32168" xr:uid="{0F377FF9-F25D-420A-B054-D42CF4E7CB83}"/>
    <cellStyle name="SAPBEXHLevel3 3 5 9" xfId="34254" xr:uid="{9F38799C-C9E6-4651-ABF7-0C5D444ED903}"/>
    <cellStyle name="SAPBEXHLevel3 3 6" xfId="4153" xr:uid="{E6D21614-EB85-429F-80DC-862478F49150}"/>
    <cellStyle name="SAPBEXHLevel3 3 6 2" xfId="7157" xr:uid="{DF204314-7A7D-48BF-ADBE-5BB4ECD11BB8}"/>
    <cellStyle name="SAPBEXHLevel3 3 6 3" xfId="13639" xr:uid="{591C1BC0-91B4-415C-8D5F-FC9AD63C7802}"/>
    <cellStyle name="SAPBEXHLevel3 3 6 4" xfId="18500" xr:uid="{1BF42D7D-599C-493A-A79B-CD8C0C52121C}"/>
    <cellStyle name="SAPBEXHLevel3 3 6 5" xfId="22253" xr:uid="{F6A7CBF3-8A9D-48B3-A7B2-6101582DC60B}"/>
    <cellStyle name="SAPBEXHLevel3 3 6 6" xfId="25918" xr:uid="{60D55876-BB24-477D-AA68-D077EB84A39E}"/>
    <cellStyle name="SAPBEXHLevel3 3 6 7" xfId="29449" xr:uid="{18F5514E-954C-41E4-93C9-C64729E7A917}"/>
    <cellStyle name="SAPBEXHLevel3 3 6 8" xfId="32715" xr:uid="{594BEC56-8307-4007-887C-EFACF7625733}"/>
    <cellStyle name="SAPBEXHLevel3 3 7" xfId="4430" xr:uid="{43D2A922-B2C3-48D6-A615-1C724517C943}"/>
    <cellStyle name="SAPBEXHLevel3 3 7 2" xfId="8551" xr:uid="{B06FBA74-F974-4ACA-B8BC-E6BE9D5330F7}"/>
    <cellStyle name="SAPBEXHLevel3 3 7 3" xfId="9322" xr:uid="{E392DD65-9E0A-4EDB-AFB3-FCBB9C9F8330}"/>
    <cellStyle name="SAPBEXHLevel3 3 7 4" xfId="18777" xr:uid="{A80AB266-76F6-455C-9C34-DEEADCA75385}"/>
    <cellStyle name="SAPBEXHLevel3 3 7 5" xfId="22529" xr:uid="{11DB2A79-1A76-457C-8711-7E53DC03C8F5}"/>
    <cellStyle name="SAPBEXHLevel3 3 7 6" xfId="26194" xr:uid="{40578AF8-9245-4E8D-98BF-A389EE91E650}"/>
    <cellStyle name="SAPBEXHLevel3 3 7 7" xfId="29726" xr:uid="{36AD946F-BCC6-46EA-AF3F-3557F8A5F838}"/>
    <cellStyle name="SAPBEXHLevel3 3 7 8" xfId="32988" xr:uid="{4E983D4F-0A31-46A4-9A4E-E27819D7F409}"/>
    <cellStyle name="SAPBEXHLevel3 3 8" xfId="4566" xr:uid="{51C1D190-E97C-4A13-8700-67937CAD3726}"/>
    <cellStyle name="SAPBEXHLevel3 3 8 2" xfId="12470" xr:uid="{F2C041D2-D8F5-459E-AB0B-D77212BE34E8}"/>
    <cellStyle name="SAPBEXHLevel3 3 8 3" xfId="13795" xr:uid="{79F5E509-ED55-4025-B46D-C34AAF94AA29}"/>
    <cellStyle name="SAPBEXHLevel3 3 8 4" xfId="18913" xr:uid="{0FC3E6DE-2B06-4EBC-A9E9-ABF1AD27E1EC}"/>
    <cellStyle name="SAPBEXHLevel3 3 8 5" xfId="22665" xr:uid="{CAA0D3A9-318B-44B6-8C6C-7DDA18A7865A}"/>
    <cellStyle name="SAPBEXHLevel3 3 8 6" xfId="26330" xr:uid="{51C27245-0B7C-4E79-92E4-0408192CB363}"/>
    <cellStyle name="SAPBEXHLevel3 3 8 7" xfId="29862" xr:uid="{99F54113-C48E-452F-A0E6-29E4DD36887A}"/>
    <cellStyle name="SAPBEXHLevel3 3 8 8" xfId="33123" xr:uid="{FE9C0E4B-3BB1-4BF3-8A9F-771BFA87A973}"/>
    <cellStyle name="SAPBEXHLevel3 3 9" xfId="10758" xr:uid="{35ADDCDF-B9A1-46F5-B96D-7C6DC88FF0F2}"/>
    <cellStyle name="SAPBEXHLevel3 4" xfId="1231" xr:uid="{CABCA88A-4EF8-4E43-9F96-784A56224C2D}"/>
    <cellStyle name="SAPBEXHLevel3 4 10" xfId="9800" xr:uid="{4AA922A8-2D36-4DE4-8C74-F30C276A9FBD}"/>
    <cellStyle name="SAPBEXHLevel3 4 11" xfId="14206" xr:uid="{BFD36B91-F996-4065-9F7B-924341E4514D}"/>
    <cellStyle name="SAPBEXHLevel3 4 12" xfId="7441" xr:uid="{D6942E44-89B2-450D-865D-FD1A9A3CF2E1}"/>
    <cellStyle name="SAPBEXHLevel3 4 13" xfId="19746" xr:uid="{AE8EE9CE-9A5E-470A-BA2C-D189CB296768}"/>
    <cellStyle name="SAPBEXHLevel3 4 14" xfId="23508" xr:uid="{E4D4EE3B-DF00-498D-87D7-25CF8553533B}"/>
    <cellStyle name="SAPBEXHLevel3 4 15" xfId="27121" xr:uid="{1A4D5854-AD84-4B73-ABC8-0631C180D4EC}"/>
    <cellStyle name="SAPBEXHLevel3 4 16" xfId="30582" xr:uid="{93AD4286-11CC-4608-936B-3FAE1328325D}"/>
    <cellStyle name="SAPBEXHLevel3 4 17" xfId="34492" xr:uid="{91E4C9C3-97CC-43EC-A7E3-E3BD6EA772F9}"/>
    <cellStyle name="SAPBEXHLevel3 4 2" xfId="1232" xr:uid="{D4707893-6D0D-4179-9256-E9BE57DC8DBF}"/>
    <cellStyle name="SAPBEXHLevel3 4 2 10" xfId="16505" xr:uid="{E8B21C34-F9AE-40D2-B0E5-C64C500F7F79}"/>
    <cellStyle name="SAPBEXHLevel3 4 2 11" xfId="11844" xr:uid="{B06F3A87-2FE7-4AB8-8F0C-C1D3BE0F393A}"/>
    <cellStyle name="SAPBEXHLevel3 4 2 12" xfId="19745" xr:uid="{CE7C218E-6782-44AC-8AB8-723E2B941B5B}"/>
    <cellStyle name="SAPBEXHLevel3 4 2 13" xfId="23507" xr:uid="{E9D958F6-2DD9-4C40-9FB3-555E03D07DB0}"/>
    <cellStyle name="SAPBEXHLevel3 4 2 14" xfId="27120" xr:uid="{42D60FAE-769B-41AD-B49D-DE56DE8DF981}"/>
    <cellStyle name="SAPBEXHLevel3 4 2 15" xfId="30581" xr:uid="{7FE64532-A302-4221-9976-D2175DC011DB}"/>
    <cellStyle name="SAPBEXHLevel3 4 2 2" xfId="1716" xr:uid="{B525B62C-FC10-470B-A6FE-7DB0E8CDF816}"/>
    <cellStyle name="SAPBEXHLevel3 4 2 2 10" xfId="13894" xr:uid="{7F3CBFEB-9D23-4134-9879-CF386EEA47B6}"/>
    <cellStyle name="SAPBEXHLevel3 4 2 2 11" xfId="19579" xr:uid="{3FAEEA1C-2EA9-4469-986B-0808B3CBC832}"/>
    <cellStyle name="SAPBEXHLevel3 4 2 2 12" xfId="24176" xr:uid="{FD4190E9-A9D9-4367-AD18-10CE1AAEE134}"/>
    <cellStyle name="SAPBEXHLevel3 4 2 2 13" xfId="27736" xr:uid="{ACD86AFB-931F-4F14-B908-7B6BD218BF72}"/>
    <cellStyle name="SAPBEXHLevel3 4 2 2 14" xfId="30469" xr:uid="{3BF2420F-1C43-4C9C-8813-A774829E2029}"/>
    <cellStyle name="SAPBEXHLevel3 4 2 2 2" xfId="2959" xr:uid="{F839EAB4-A9EA-46AF-8282-1E869021F67D}"/>
    <cellStyle name="SAPBEXHLevel3 4 2 2 2 2" xfId="10077" xr:uid="{180F9FA0-F359-4B9E-B81D-184A72CEAF47}"/>
    <cellStyle name="SAPBEXHLevel3 4 2 2 2 3" xfId="13927" xr:uid="{BDB89B29-1957-4C78-9B8D-EC0462AE53E1}"/>
    <cellStyle name="SAPBEXHLevel3 4 2 2 2 4" xfId="17307" xr:uid="{136692B8-39E8-44C0-BB3C-07284B53CAD2}"/>
    <cellStyle name="SAPBEXHLevel3 4 2 2 2 5" xfId="21065" xr:uid="{D6668956-FE8D-4FB2-8BDA-D3FB1A39E821}"/>
    <cellStyle name="SAPBEXHLevel3 4 2 2 2 6" xfId="24726" xr:uid="{B5E93B73-B64D-423E-BFA7-B906248EA316}"/>
    <cellStyle name="SAPBEXHLevel3 4 2 2 2 7" xfId="28255" xr:uid="{F86D4B96-70D0-4097-A430-1D300E838DC1}"/>
    <cellStyle name="SAPBEXHLevel3 4 2 2 2 8" xfId="31541" xr:uid="{F000FF3F-82D4-49C4-8E25-B1E538B129B0}"/>
    <cellStyle name="SAPBEXHLevel3 4 2 2 3" xfId="3465" xr:uid="{831CD54B-B1EE-4C43-B4D5-CE45210F2DD9}"/>
    <cellStyle name="SAPBEXHLevel3 4 2 2 3 2" xfId="11062" xr:uid="{9B88B39A-C2AB-4249-AEF1-75B57448A709}"/>
    <cellStyle name="SAPBEXHLevel3 4 2 2 3 3" xfId="16520" xr:uid="{71000978-2D7A-4D72-9C1E-6F1F4CF50A80}"/>
    <cellStyle name="SAPBEXHLevel3 4 2 2 3 4" xfId="17812" xr:uid="{91F626A6-4A51-4697-83B6-F4346994E19A}"/>
    <cellStyle name="SAPBEXHLevel3 4 2 2 3 5" xfId="21568" xr:uid="{151FD148-AEF1-4BE3-BDDD-B73232D6F5A9}"/>
    <cellStyle name="SAPBEXHLevel3 4 2 2 3 6" xfId="25230" xr:uid="{3BF69277-093A-4788-A693-D3548A423C04}"/>
    <cellStyle name="SAPBEXHLevel3 4 2 2 3 7" xfId="28761" xr:uid="{04528914-3350-416F-B88B-92B9B2DB0243}"/>
    <cellStyle name="SAPBEXHLevel3 4 2 2 3 8" xfId="32040" xr:uid="{CDA5A2C3-E5B5-45D7-ACB3-2AFA4F1FCEA7}"/>
    <cellStyle name="SAPBEXHLevel3 4 2 2 4" xfId="3679" xr:uid="{85C629D2-0B42-4C97-88B8-183C0FE7C6E8}"/>
    <cellStyle name="SAPBEXHLevel3 4 2 2 4 2" xfId="9614" xr:uid="{79FDF49B-2E71-4E5B-9C18-95717FDAE264}"/>
    <cellStyle name="SAPBEXHLevel3 4 2 2 4 3" xfId="15292" xr:uid="{109EE105-E01D-4CFA-A344-78D396182888}"/>
    <cellStyle name="SAPBEXHLevel3 4 2 2 4 4" xfId="18026" xr:uid="{A17F4CAF-36FF-429A-8734-E16F0B686532}"/>
    <cellStyle name="SAPBEXHLevel3 4 2 2 4 5" xfId="21782" xr:uid="{7BEA11AB-35AF-435E-A2BF-6FB00CE7AA6E}"/>
    <cellStyle name="SAPBEXHLevel3 4 2 2 4 6" xfId="25444" xr:uid="{347B1C42-F286-484A-B570-E760C3491CBC}"/>
    <cellStyle name="SAPBEXHLevel3 4 2 2 4 7" xfId="28975" xr:uid="{D4E0BF93-79F7-48DA-A181-CDB4523F420E}"/>
    <cellStyle name="SAPBEXHLevel3 4 2 2 4 8" xfId="32252" xr:uid="{7FA4403E-A104-4CFF-94FE-74870F716AA0}"/>
    <cellStyle name="SAPBEXHLevel3 4 2 2 5" xfId="3819" xr:uid="{52E1EEC1-77BA-44C0-90A5-8F4911A7934C}"/>
    <cellStyle name="SAPBEXHLevel3 4 2 2 5 2" xfId="12733" xr:uid="{A5E89FED-FB37-41AA-9615-35FE7B9A77BF}"/>
    <cellStyle name="SAPBEXHLevel3 4 2 2 5 3" xfId="15718" xr:uid="{D0A99044-930D-4119-BB4B-2CEB95D8C4C6}"/>
    <cellStyle name="SAPBEXHLevel3 4 2 2 5 4" xfId="18166" xr:uid="{F9D460F0-93DF-4A2F-AF4B-441A8FE726BE}"/>
    <cellStyle name="SAPBEXHLevel3 4 2 2 5 5" xfId="21919" xr:uid="{28310597-74A9-4C08-9E9E-CDDDF570ABCC}"/>
    <cellStyle name="SAPBEXHLevel3 4 2 2 5 6" xfId="25584" xr:uid="{F3100FE8-5BAB-4AF2-89B3-D12768E8A0C9}"/>
    <cellStyle name="SAPBEXHLevel3 4 2 2 5 7" xfId="29115" xr:uid="{AE31F243-121A-4C2A-8F5C-750ABD567534}"/>
    <cellStyle name="SAPBEXHLevel3 4 2 2 5 8" xfId="32387" xr:uid="{36FC9BE9-AFDC-45B6-9538-06F318FA9454}"/>
    <cellStyle name="SAPBEXHLevel3 4 2 2 6" xfId="4096" xr:uid="{75F7EADD-2792-4664-ADBC-6DB6152EA014}"/>
    <cellStyle name="SAPBEXHLevel3 4 2 2 6 2" xfId="7515" xr:uid="{4E27C838-90FC-4C99-83B4-C5A8B8E7CB3B}"/>
    <cellStyle name="SAPBEXHLevel3 4 2 2 6 3" xfId="15375" xr:uid="{972E0993-DB8D-47DA-8C5A-604E40A61CD0}"/>
    <cellStyle name="SAPBEXHLevel3 4 2 2 6 4" xfId="18443" xr:uid="{F2887199-6835-4830-8DBC-D5A81302E259}"/>
    <cellStyle name="SAPBEXHLevel3 4 2 2 6 5" xfId="22196" xr:uid="{03198ABA-EC76-4A81-A863-EDB5FFA399F0}"/>
    <cellStyle name="SAPBEXHLevel3 4 2 2 6 6" xfId="25861" xr:uid="{6AE4F2A0-2B7E-4CD6-B808-4046E51949F9}"/>
    <cellStyle name="SAPBEXHLevel3 4 2 2 6 7" xfId="29392" xr:uid="{EEAE6B73-8C17-445D-915D-C1E851AC5B00}"/>
    <cellStyle name="SAPBEXHLevel3 4 2 2 6 8" xfId="32659" xr:uid="{629C4F84-5277-4F8F-AC41-D5C2B0ACCCF3}"/>
    <cellStyle name="SAPBEXHLevel3 4 2 2 7" xfId="4796" xr:uid="{42DBD60E-5CB3-4E26-A88D-94B08C24AF30}"/>
    <cellStyle name="SAPBEXHLevel3 4 2 2 7 2" xfId="12249" xr:uid="{147A01C3-2DD1-411D-8438-F04324D31F29}"/>
    <cellStyle name="SAPBEXHLevel3 4 2 2 7 3" xfId="15813" xr:uid="{1CD45B30-E36A-43F1-9879-F1C22C0798FA}"/>
    <cellStyle name="SAPBEXHLevel3 4 2 2 7 4" xfId="19143" xr:uid="{14662C98-78F1-46FF-9703-2033420944B0}"/>
    <cellStyle name="SAPBEXHLevel3 4 2 2 7 5" xfId="22894" xr:uid="{5312A75F-15D4-4EAD-B0B5-9FB04316434E}"/>
    <cellStyle name="SAPBEXHLevel3 4 2 2 7 6" xfId="26560" xr:uid="{E5609917-7215-4281-98F6-2A56B23C7A87}"/>
    <cellStyle name="SAPBEXHLevel3 4 2 2 7 7" xfId="30092" xr:uid="{08FF9F3A-5DF2-4C5F-94C7-BAE19762A455}"/>
    <cellStyle name="SAPBEXHLevel3 4 2 2 7 8" xfId="33349" xr:uid="{F267EB7F-3CD4-443D-BFB6-41B6D9E7DC67}"/>
    <cellStyle name="SAPBEXHLevel3 4 2 2 8" xfId="9687" xr:uid="{DCC1700A-11AB-4B1F-8E35-A656C443272E}"/>
    <cellStyle name="SAPBEXHLevel3 4 2 2 9" xfId="12030" xr:uid="{F066FCC7-8BA3-4C54-994F-A9276D355A41}"/>
    <cellStyle name="SAPBEXHLevel3 4 2 3" xfId="2506" xr:uid="{3216A79D-CF3C-4163-8FA8-659B9DFD08B1}"/>
    <cellStyle name="SAPBEXHLevel3 4 2 3 2" xfId="9372" xr:uid="{B5198EC1-CA66-4AAC-ADC1-AB1A2F68FCE2}"/>
    <cellStyle name="SAPBEXHLevel3 4 2 3 3" xfId="14386" xr:uid="{3062FACB-8148-4550-A473-58F487EFEE53}"/>
    <cellStyle name="SAPBEXHLevel3 4 2 3 4" xfId="7347" xr:uid="{64DEC9B0-2FFB-4C27-BD17-95649B146B18}"/>
    <cellStyle name="SAPBEXHLevel3 4 2 3 5" xfId="19353" xr:uid="{06A8C985-8AFC-4A3C-87BF-4849EE9E0F84}"/>
    <cellStyle name="SAPBEXHLevel3 4 2 3 6" xfId="20089" xr:uid="{F21FCF3B-7D9F-45A7-9346-F99C85583886}"/>
    <cellStyle name="SAPBEXHLevel3 4 2 3 7" xfId="26765" xr:uid="{5CC170C7-2602-4493-95C6-B7282C972BF9}"/>
    <cellStyle name="SAPBEXHLevel3 4 2 3 8" xfId="31102" xr:uid="{1FA9699B-DF08-4A94-AA39-93A3EEFAE2DC}"/>
    <cellStyle name="SAPBEXHLevel3 4 2 4" xfId="2118" xr:uid="{C47EAF1E-5591-4728-9624-44EC3F095A70}"/>
    <cellStyle name="SAPBEXHLevel3 4 2 4 2" xfId="11333" xr:uid="{030FC3D0-7825-4FB7-8A8A-178F42C0C721}"/>
    <cellStyle name="SAPBEXHLevel3 4 2 4 3" xfId="16324" xr:uid="{DD2BFF42-78C4-4FBD-BA1D-5372953EC5B0}"/>
    <cellStyle name="SAPBEXHLevel3 4 2 4 4" xfId="16429" xr:uid="{3BF42DCA-CD81-443A-89BF-91777F47FBAB}"/>
    <cellStyle name="SAPBEXHLevel3 4 2 4 5" xfId="13446" xr:uid="{0A0E346C-5DA1-447D-B248-E476030F3B1B}"/>
    <cellStyle name="SAPBEXHLevel3 4 2 4 6" xfId="15697" xr:uid="{AF031505-4934-4367-B869-E32234E67A34}"/>
    <cellStyle name="SAPBEXHLevel3 4 2 4 7" xfId="11474" xr:uid="{1061B95E-BCEF-4BC2-A029-84F47D6B0681}"/>
    <cellStyle name="SAPBEXHLevel3 4 2 4 8" xfId="23630" xr:uid="{A0690A28-C50D-4E8D-B76E-D8FF4935DAF5}"/>
    <cellStyle name="SAPBEXHLevel3 4 2 5" xfId="3103" xr:uid="{7D3B8964-84C7-4DB1-BDED-CEC16113C4B3}"/>
    <cellStyle name="SAPBEXHLevel3 4 2 5 2" xfId="9981" xr:uid="{577A6F49-D30F-4AFF-A9C9-9295A8FE28FC}"/>
    <cellStyle name="SAPBEXHLevel3 4 2 5 3" xfId="13375" xr:uid="{A3C5263A-58C4-4D35-AF89-05E6C1A0D487}"/>
    <cellStyle name="SAPBEXHLevel3 4 2 5 4" xfId="17450" xr:uid="{D902FF81-AFE3-4FF5-9D38-E74192478A3F}"/>
    <cellStyle name="SAPBEXHLevel3 4 2 5 5" xfId="21207" xr:uid="{D35304E8-8311-41D2-8859-FA5E90723CF0}"/>
    <cellStyle name="SAPBEXHLevel3 4 2 5 6" xfId="24869" xr:uid="{2E580151-936C-4DB4-BD78-01E4B7F94BA5}"/>
    <cellStyle name="SAPBEXHLevel3 4 2 5 7" xfId="28399" xr:uid="{F6556421-3F52-4888-A5DF-0EBF0BCE6E12}"/>
    <cellStyle name="SAPBEXHLevel3 4 2 5 8" xfId="31682" xr:uid="{A85BBF81-8A55-4FD6-8208-929D2BFBFE40}"/>
    <cellStyle name="SAPBEXHLevel3 4 2 6" xfId="3821" xr:uid="{AFC3E883-AF2E-4F05-B2BD-5C84268C7D56}"/>
    <cellStyle name="SAPBEXHLevel3 4 2 6 2" xfId="11661" xr:uid="{9B5D1ED6-4E01-41A8-BCDE-3E58796F7A51}"/>
    <cellStyle name="SAPBEXHLevel3 4 2 6 3" xfId="16007" xr:uid="{271351FD-A4FF-4ACF-85EC-0A68697B1424}"/>
    <cellStyle name="SAPBEXHLevel3 4 2 6 4" xfId="18168" xr:uid="{E4841E11-442B-47E3-9A3A-0FD97D52BD83}"/>
    <cellStyle name="SAPBEXHLevel3 4 2 6 5" xfId="21921" xr:uid="{FD3C728F-6EBC-49E1-B218-4648D6A320B7}"/>
    <cellStyle name="SAPBEXHLevel3 4 2 6 6" xfId="25586" xr:uid="{447C8EF0-3FAB-474D-B25E-82B337359A92}"/>
    <cellStyle name="SAPBEXHLevel3 4 2 6 7" xfId="29117" xr:uid="{BDC2099D-2A77-4FB7-A2F4-C385D832B118}"/>
    <cellStyle name="SAPBEXHLevel3 4 2 6 8" xfId="32389" xr:uid="{861EC1BC-80DF-448C-BAB5-9D5A3BC81632}"/>
    <cellStyle name="SAPBEXHLevel3 4 2 7" xfId="3630" xr:uid="{DC0637C1-698F-4292-97B2-F4B77911EE9F}"/>
    <cellStyle name="SAPBEXHLevel3 4 2 7 2" xfId="8890" xr:uid="{CBEB4F7F-44C5-4B7B-82C1-627B46010A60}"/>
    <cellStyle name="SAPBEXHLevel3 4 2 7 3" xfId="7835" xr:uid="{3F95D648-CCB2-4E9C-B179-F126BCA438AA}"/>
    <cellStyle name="SAPBEXHLevel3 4 2 7 4" xfId="17977" xr:uid="{78922B1B-C5F3-4A3D-9E63-623344590F1A}"/>
    <cellStyle name="SAPBEXHLevel3 4 2 7 5" xfId="21733" xr:uid="{C5D2ED39-4EEE-496B-80BC-3798092E1C89}"/>
    <cellStyle name="SAPBEXHLevel3 4 2 7 6" xfId="25395" xr:uid="{FE688C66-0384-4AC7-8AC1-C9D7D3A93BBA}"/>
    <cellStyle name="SAPBEXHLevel3 4 2 7 7" xfId="28926" xr:uid="{675CA4CA-55D7-40A7-ADD4-ACB53B3BA636}"/>
    <cellStyle name="SAPBEXHLevel3 4 2 7 8" xfId="32203" xr:uid="{B02DDD5C-F1EA-46D1-8963-0AA65A77EDEF}"/>
    <cellStyle name="SAPBEXHLevel3 4 2 8" xfId="2769" xr:uid="{421C1A25-79A7-4FBE-A70C-23F026C1C3B5}"/>
    <cellStyle name="SAPBEXHLevel3 4 2 8 2" xfId="10663" xr:uid="{DF36CCFA-39DC-401E-9F4A-D99F5E4E9D4F}"/>
    <cellStyle name="SAPBEXHLevel3 4 2 8 3" xfId="14894" xr:uid="{4405FAD4-7B77-4AFB-A6F1-72C65DFB4FEB}"/>
    <cellStyle name="SAPBEXHLevel3 4 2 8 4" xfId="17117" xr:uid="{D7BCB646-ACC2-4C5D-8FE3-2A50FCB4478D}"/>
    <cellStyle name="SAPBEXHLevel3 4 2 8 5" xfId="20875" xr:uid="{0C682B10-712F-48C2-B596-C2763558F324}"/>
    <cellStyle name="SAPBEXHLevel3 4 2 8 6" xfId="24536" xr:uid="{5D7BFCE2-FF15-432D-8BCF-233F5E09EDE8}"/>
    <cellStyle name="SAPBEXHLevel3 4 2 8 7" xfId="28065" xr:uid="{9671F94B-5F0C-48F2-B446-BE2FD5418A57}"/>
    <cellStyle name="SAPBEXHLevel3 4 2 8 8" xfId="31351" xr:uid="{81FCFAA3-C6D6-469B-99E1-708FAF5551F1}"/>
    <cellStyle name="SAPBEXHLevel3 4 2 9" xfId="11091" xr:uid="{08DE347D-04F2-43C0-9144-E68662F645AE}"/>
    <cellStyle name="SAPBEXHLevel3 4 3" xfId="1715" xr:uid="{DAC4903D-E22D-4068-ACE9-21096CD87DAF}"/>
    <cellStyle name="SAPBEXHLevel3 4 3 10" xfId="13991" xr:uid="{F408A607-429F-4767-82C1-D3F2EDEA4548}"/>
    <cellStyle name="SAPBEXHLevel3 4 3 11" xfId="20497" xr:uid="{F82B1315-90E2-431B-99C4-E9142175794D}"/>
    <cellStyle name="SAPBEXHLevel3 4 3 12" xfId="23337" xr:uid="{27CA9AD5-22E7-4CFA-A9C4-F22AB907452C}"/>
    <cellStyle name="SAPBEXHLevel3 4 3 13" xfId="27730" xr:uid="{4C29FD82-9C2C-4DD2-8D4B-8BB369EFE5F6}"/>
    <cellStyle name="SAPBEXHLevel3 4 3 14" xfId="30470" xr:uid="{9A433A17-0744-4EEB-BA1F-3D9B08DBD8C9}"/>
    <cellStyle name="SAPBEXHLevel3 4 3 2" xfId="2958" xr:uid="{34BEC002-4D23-4F62-BBBA-413241331BEC}"/>
    <cellStyle name="SAPBEXHLevel3 4 3 2 2" xfId="10502" xr:uid="{56BF772B-D7E4-44F8-B856-30DA55A60244}"/>
    <cellStyle name="SAPBEXHLevel3 4 3 2 3" xfId="16908" xr:uid="{7DA87AA6-BBAD-4A74-BDA6-DB4C65D0B6A9}"/>
    <cellStyle name="SAPBEXHLevel3 4 3 2 4" xfId="17306" xr:uid="{3BE5DEF8-CAC5-4F2E-A2D9-99CACCA7BAB5}"/>
    <cellStyle name="SAPBEXHLevel3 4 3 2 5" xfId="21064" xr:uid="{B8F0264E-BADC-4A74-947A-DA9B69D729F2}"/>
    <cellStyle name="SAPBEXHLevel3 4 3 2 6" xfId="24725" xr:uid="{2E7FBA6F-E91D-411B-9A47-7863DFF648BE}"/>
    <cellStyle name="SAPBEXHLevel3 4 3 2 7" xfId="28254" xr:uid="{880BA401-956E-4E0D-9102-C3735A310DB0}"/>
    <cellStyle name="SAPBEXHLevel3 4 3 2 8" xfId="31540" xr:uid="{62942F86-99B4-48A9-AE5F-AA90BDB29A65}"/>
    <cellStyle name="SAPBEXHLevel3 4 3 3" xfId="3464" xr:uid="{42692F5B-89E7-43CD-A17C-69AC5409208F}"/>
    <cellStyle name="SAPBEXHLevel3 4 3 3 2" xfId="7882" xr:uid="{15E6F718-51E4-4EAF-A5E5-2A4E052A5E7D}"/>
    <cellStyle name="SAPBEXHLevel3 4 3 3 3" xfId="11713" xr:uid="{A75BEB3E-D0F8-4C8D-81A9-7A74F27DD940}"/>
    <cellStyle name="SAPBEXHLevel3 4 3 3 4" xfId="17811" xr:uid="{019AF369-D42D-4873-87E5-FB85EE0C35EA}"/>
    <cellStyle name="SAPBEXHLevel3 4 3 3 5" xfId="21567" xr:uid="{9EBD8C12-0119-4DA6-AEA5-CAC31BF6B6AE}"/>
    <cellStyle name="SAPBEXHLevel3 4 3 3 6" xfId="25229" xr:uid="{29588C3F-3483-4509-AE6A-86C7605A3732}"/>
    <cellStyle name="SAPBEXHLevel3 4 3 3 7" xfId="28760" xr:uid="{C61C658A-FFF5-4891-B0C3-C79768B5EE75}"/>
    <cellStyle name="SAPBEXHLevel3 4 3 3 8" xfId="32039" xr:uid="{2621548F-06B0-40AE-9B4E-5C9E07DB5C59}"/>
    <cellStyle name="SAPBEXHLevel3 4 3 4" xfId="2165" xr:uid="{B07028D6-2C10-4B15-8E65-12AB98DCEE8F}"/>
    <cellStyle name="SAPBEXHLevel3 4 3 4 2" xfId="8154" xr:uid="{ED1A6611-7BBC-44FF-94B4-B0490EA59E4B}"/>
    <cellStyle name="SAPBEXHLevel3 4 3 4 3" xfId="13601" xr:uid="{DF152E91-7759-40A2-B0A5-26FC3723EF48}"/>
    <cellStyle name="SAPBEXHLevel3 4 3 4 4" xfId="12029" xr:uid="{87EE460A-BB6A-4FF8-BF19-D561F3B81627}"/>
    <cellStyle name="SAPBEXHLevel3 4 3 4 5" xfId="19460" xr:uid="{D674F781-4139-4995-8EDF-D932159E4BE0}"/>
    <cellStyle name="SAPBEXHLevel3 4 3 4 6" xfId="20069" xr:uid="{892F3A55-3D48-40E3-BBFE-BEBD521FEDB1}"/>
    <cellStyle name="SAPBEXHLevel3 4 3 4 7" xfId="23818" xr:uid="{708C7391-E80C-494B-B218-672CB0FE0CFE}"/>
    <cellStyle name="SAPBEXHLevel3 4 3 4 8" xfId="27451" xr:uid="{7C75E231-583E-402F-8FEE-280B5F87C742}"/>
    <cellStyle name="SAPBEXHLevel3 4 3 5" xfId="2700" xr:uid="{D02DF6E6-1F6D-40E3-B1DA-8F64FC19E93A}"/>
    <cellStyle name="SAPBEXHLevel3 4 3 5 2" xfId="7923" xr:uid="{E30F47FF-20C3-41AA-8B39-C55BF87FE6F9}"/>
    <cellStyle name="SAPBEXHLevel3 4 3 5 3" xfId="9455" xr:uid="{9871E4DB-137A-46CE-8159-467CEE9A5C7F}"/>
    <cellStyle name="SAPBEXHLevel3 4 3 5 4" xfId="7314" xr:uid="{8DAD5CAC-6756-4982-A85A-74CDA2FF3FAE}"/>
    <cellStyle name="SAPBEXHLevel3 4 3 5 5" xfId="20806" xr:uid="{4FB39645-DEB6-4D7C-97E0-F39C328D1276}"/>
    <cellStyle name="SAPBEXHLevel3 4 3 5 6" xfId="24467" xr:uid="{0C075685-0122-4E3B-854C-621732967765}"/>
    <cellStyle name="SAPBEXHLevel3 4 3 5 7" xfId="27996" xr:uid="{4D6172F4-6B4F-494B-9027-2748F65B8CA5}"/>
    <cellStyle name="SAPBEXHLevel3 4 3 5 8" xfId="31282" xr:uid="{AD0A6DE0-9615-4D16-9F4D-E3E52B4AD112}"/>
    <cellStyle name="SAPBEXHLevel3 4 3 6" xfId="3558" xr:uid="{F202B3A5-DD86-4183-A8FF-25231034F6AF}"/>
    <cellStyle name="SAPBEXHLevel3 4 3 6 2" xfId="8900" xr:uid="{5FA5B5C4-3F06-4135-A7C9-EA2BDE2EA3F1}"/>
    <cellStyle name="SAPBEXHLevel3 4 3 6 3" xfId="14923" xr:uid="{33175DA4-1F85-4D1F-8BB7-ED78F4783CF1}"/>
    <cellStyle name="SAPBEXHLevel3 4 3 6 4" xfId="17905" xr:uid="{56FFA0F2-10D1-4E24-8674-00EB3ED779FD}"/>
    <cellStyle name="SAPBEXHLevel3 4 3 6 5" xfId="21661" xr:uid="{F30B9A18-AB42-4418-B235-90FC888D69BE}"/>
    <cellStyle name="SAPBEXHLevel3 4 3 6 6" xfId="25323" xr:uid="{FCABB9B5-DDD9-4EFB-8FEB-8937A06117F8}"/>
    <cellStyle name="SAPBEXHLevel3 4 3 6 7" xfId="28854" xr:uid="{54B05767-7EFA-495E-B2F1-A87D740F2C11}"/>
    <cellStyle name="SAPBEXHLevel3 4 3 6 8" xfId="32133" xr:uid="{17C06E60-E023-40C5-96D9-CC45D1E4812B}"/>
    <cellStyle name="SAPBEXHLevel3 4 3 7" xfId="4739" xr:uid="{A9FE2F94-6CDE-409B-9E2E-E17FA72A384D}"/>
    <cellStyle name="SAPBEXHLevel3 4 3 7 2" xfId="12306" xr:uid="{B84BB04A-16B0-4034-9D1A-33E491EF3026}"/>
    <cellStyle name="SAPBEXHLevel3 4 3 7 3" xfId="16790" xr:uid="{6473EAAB-3B97-44F7-B6E2-5E0CD2634541}"/>
    <cellStyle name="SAPBEXHLevel3 4 3 7 4" xfId="19086" xr:uid="{64A62D7D-4159-4733-BDF5-4A714911C508}"/>
    <cellStyle name="SAPBEXHLevel3 4 3 7 5" xfId="22837" xr:uid="{86D3334B-FD39-45F0-AAEE-6EB65343FEB0}"/>
    <cellStyle name="SAPBEXHLevel3 4 3 7 6" xfId="26503" xr:uid="{D7355DEF-CA0B-4942-9CC4-8D6D61648C34}"/>
    <cellStyle name="SAPBEXHLevel3 4 3 7 7" xfId="30035" xr:uid="{74E0D54E-D729-4836-9F7B-8A64CA1354D8}"/>
    <cellStyle name="SAPBEXHLevel3 4 3 7 8" xfId="33292" xr:uid="{19E8D50C-DBB7-4015-9597-CF333D52DA98}"/>
    <cellStyle name="SAPBEXHLevel3 4 3 8" xfId="10189" xr:uid="{227E9319-2DFF-48A9-95A1-F94311DF8D30}"/>
    <cellStyle name="SAPBEXHLevel3 4 3 9" xfId="15240" xr:uid="{7CF87D35-584E-4550-98E9-BF89EADE9C7C}"/>
    <cellStyle name="SAPBEXHLevel3 4 4" xfId="2505" xr:uid="{AFAF2658-2D8B-4B70-B61E-6AB7547EDEB9}"/>
    <cellStyle name="SAPBEXHLevel3 4 4 2" xfId="9874" xr:uid="{5B27FB37-65ED-46C6-9696-8E4347855410}"/>
    <cellStyle name="SAPBEXHLevel3 4 4 3" xfId="13149" xr:uid="{19FC94E4-E1B6-4AF2-92D3-4EF60FD3668F}"/>
    <cellStyle name="SAPBEXHLevel3 4 4 4" xfId="14362" xr:uid="{2313490F-943E-42CB-A0BB-3354BBD324DA}"/>
    <cellStyle name="SAPBEXHLevel3 4 4 5" xfId="19354" xr:uid="{0F81F7C4-3517-49D5-976B-ABD25593CC67}"/>
    <cellStyle name="SAPBEXHLevel3 4 4 6" xfId="9252" xr:uid="{7854FCBE-B11A-4BDD-B15B-90B8598EAEA1}"/>
    <cellStyle name="SAPBEXHLevel3 4 4 7" xfId="26766" xr:uid="{7637A904-49AF-4915-9DA6-78888733CA42}"/>
    <cellStyle name="SAPBEXHLevel3 4 4 8" xfId="30229" xr:uid="{EE78D810-472F-4DF0-9783-7021900767A0}"/>
    <cellStyle name="SAPBEXHLevel3 4 5" xfId="2116" xr:uid="{F087AB28-774C-4057-8CED-D51D4BC51F1C}"/>
    <cellStyle name="SAPBEXHLevel3 4 5 2" xfId="8904" xr:uid="{A5655B64-0978-4B2B-AB48-5003EFCBA0B8}"/>
    <cellStyle name="SAPBEXHLevel3 4 5 3" xfId="13983" xr:uid="{9CF197B1-460D-4D19-AA98-B3EC267C3990}"/>
    <cellStyle name="SAPBEXHLevel3 4 5 4" xfId="13908" xr:uid="{063A3866-49DD-4603-A8E8-6DBE76202D8F}"/>
    <cellStyle name="SAPBEXHLevel3 4 5 5" xfId="13830" xr:uid="{1DF9DE19-310B-415F-B2D1-82973651D4EB}"/>
    <cellStyle name="SAPBEXHLevel3 4 5 6" xfId="14131" xr:uid="{9A179888-2F5A-4F5B-B9A9-8397290C7053}"/>
    <cellStyle name="SAPBEXHLevel3 4 5 7" xfId="23899" xr:uid="{ACD8854C-9524-4628-9A32-5DE677D5A764}"/>
    <cellStyle name="SAPBEXHLevel3 4 5 8" xfId="24017" xr:uid="{6D53BBAC-F2DE-4FA2-BB94-B899B0DBEC16}"/>
    <cellStyle name="SAPBEXHLevel3 4 6" xfId="2259" xr:uid="{348806BB-BDC7-42A3-96F3-71E3F7959AD9}"/>
    <cellStyle name="SAPBEXHLevel3 4 6 2" xfId="11425" xr:uid="{F89C64D6-543B-4F35-B617-DF4BE8799CEF}"/>
    <cellStyle name="SAPBEXHLevel3 4 6 3" xfId="15975" xr:uid="{30391C35-6D36-4316-B901-B66C04824A8A}"/>
    <cellStyle name="SAPBEXHLevel3 4 6 4" xfId="16018" xr:uid="{5C90B20F-E37C-4147-88C7-7C783B32584F}"/>
    <cellStyle name="SAPBEXHLevel3 4 6 5" xfId="15088" xr:uid="{19B9E90A-5D09-49D9-906A-D7931D016E5B}"/>
    <cellStyle name="SAPBEXHLevel3 4 6 6" xfId="13853" xr:uid="{D10C3E35-8D2F-4F62-ABD6-493B7E801751}"/>
    <cellStyle name="SAPBEXHLevel3 4 6 7" xfId="13864" xr:uid="{0770EA7D-4596-45E2-A6FA-A0BCA07C1CE2}"/>
    <cellStyle name="SAPBEXHLevel3 4 6 8" xfId="27434" xr:uid="{1FF45381-80F6-401E-9376-B7CF3177A2A2}"/>
    <cellStyle name="SAPBEXHLevel3 4 7" xfId="3115" xr:uid="{5C9789A1-69ED-4A34-BE00-57ECF55E06AD}"/>
    <cellStyle name="SAPBEXHLevel3 4 7 2" xfId="8814" xr:uid="{4AE4CA9F-ACF0-4CC1-A943-CAA5F6830D33}"/>
    <cellStyle name="SAPBEXHLevel3 4 7 3" xfId="10783" xr:uid="{33C44820-FB28-4FDB-AE0C-D86353A55124}"/>
    <cellStyle name="SAPBEXHLevel3 4 7 4" xfId="17462" xr:uid="{4E451649-B9E0-437D-9275-88B29C6BCB4A}"/>
    <cellStyle name="SAPBEXHLevel3 4 7 5" xfId="21218" xr:uid="{43DF022E-98C2-4FEF-A1F1-161F2DFAD868}"/>
    <cellStyle name="SAPBEXHLevel3 4 7 6" xfId="24880" xr:uid="{C49D6F47-CE81-4BBA-9C59-613CA1052D3A}"/>
    <cellStyle name="SAPBEXHLevel3 4 7 7" xfId="28411" xr:uid="{18E9DD3B-7332-45CA-97AB-386350A22984}"/>
    <cellStyle name="SAPBEXHLevel3 4 7 8" xfId="31693" xr:uid="{C51FBE4B-A525-429F-999A-35070C5FD553}"/>
    <cellStyle name="SAPBEXHLevel3 4 8" xfId="3086" xr:uid="{5E50C717-1A8E-4CBC-9F24-21A35F7292A4}"/>
    <cellStyle name="SAPBEXHLevel3 4 8 2" xfId="9367" xr:uid="{A624EC9A-1234-436F-B606-771FFFC85603}"/>
    <cellStyle name="SAPBEXHLevel3 4 8 3" xfId="9002" xr:uid="{23DE402C-C78E-4AED-BCED-BB0B11C288DC}"/>
    <cellStyle name="SAPBEXHLevel3 4 8 4" xfId="17433" xr:uid="{FDE2D614-F69C-4508-8235-9C880F52BA19}"/>
    <cellStyle name="SAPBEXHLevel3 4 8 5" xfId="21191" xr:uid="{A9F560F9-2136-4D13-9CC8-B1F9FD6A81C9}"/>
    <cellStyle name="SAPBEXHLevel3 4 8 6" xfId="24852" xr:uid="{A463A8DA-F27A-4001-9565-77A52F02B01A}"/>
    <cellStyle name="SAPBEXHLevel3 4 8 7" xfId="28382" xr:uid="{0A684CD4-23A6-4D67-AC08-28CC96E6B3F2}"/>
    <cellStyle name="SAPBEXHLevel3 4 8 8" xfId="31667" xr:uid="{C8245A98-F54E-48DD-94D9-C9A4061D4DA6}"/>
    <cellStyle name="SAPBEXHLevel3 4 9" xfId="4331" xr:uid="{A51E9F1A-00D4-470D-85F1-BE95785B894C}"/>
    <cellStyle name="SAPBEXHLevel3 4 9 2" xfId="13164" xr:uid="{45F5FF37-4B63-4983-B4BE-D2329A7DC0F6}"/>
    <cellStyle name="SAPBEXHLevel3 4 9 3" xfId="7609" xr:uid="{6A342263-FA4C-43A6-BE90-C3B828B43FD6}"/>
    <cellStyle name="SAPBEXHLevel3 4 9 4" xfId="18678" xr:uid="{3683BE66-063B-41D0-8420-D38F152EC26B}"/>
    <cellStyle name="SAPBEXHLevel3 4 9 5" xfId="22430" xr:uid="{1EF51340-036E-4388-93A1-612130F6C581}"/>
    <cellStyle name="SAPBEXHLevel3 4 9 6" xfId="26096" xr:uid="{698C621D-27E5-4D5F-A27B-EB1B01425CE7}"/>
    <cellStyle name="SAPBEXHLevel3 4 9 7" xfId="29627" xr:uid="{8432BE46-5BFE-477F-A66D-634735A742F7}"/>
    <cellStyle name="SAPBEXHLevel3 4 9 8" xfId="32890" xr:uid="{E2243226-2B73-4AF1-B8DE-C6160AA06BF5}"/>
    <cellStyle name="SAPBEXHLevel3 5" xfId="1370" xr:uid="{DB0176BD-40C1-4682-8794-687D336F698D}"/>
    <cellStyle name="SAPBEXHLevel3 5 10" xfId="15584" xr:uid="{EF3D0CE1-54DB-4ACD-BEF5-96E8D20E0E62}"/>
    <cellStyle name="SAPBEXHLevel3 5 11" xfId="11220" xr:uid="{C0843C41-D9E7-427A-885D-78FA000BA815}"/>
    <cellStyle name="SAPBEXHLevel3 5 12" xfId="15913" xr:uid="{90B29445-A937-4CB0-905E-929BCAE7FF9C}"/>
    <cellStyle name="SAPBEXHLevel3 5 13" xfId="16343" xr:uid="{4E0230BF-F241-44CF-8728-FD0EEB5EB1D4}"/>
    <cellStyle name="SAPBEXHLevel3 5 14" xfId="16395" xr:uid="{8D89D6A5-122B-4CA3-950B-2E88A9FB73F2}"/>
    <cellStyle name="SAPBEXHLevel3 5 15" xfId="27228" xr:uid="{F97CE226-8FF2-4088-8EA4-796BF88FE2AA}"/>
    <cellStyle name="SAPBEXHLevel3 5 2" xfId="1778" xr:uid="{D51799A5-BCD1-4B59-AB99-17C91F78E75D}"/>
    <cellStyle name="SAPBEXHLevel3 5 2 10" xfId="10108" xr:uid="{F54C0558-C573-4D2E-8D74-0A31E910910A}"/>
    <cellStyle name="SAPBEXHLevel3 5 2 11" xfId="19548" xr:uid="{98FEC59D-DA58-442C-B72C-14D7F9913CAA}"/>
    <cellStyle name="SAPBEXHLevel3 5 2 12" xfId="23309" xr:uid="{495B8BE9-B72F-4539-96C1-5F494BAF23EC}"/>
    <cellStyle name="SAPBEXHLevel3 5 2 13" xfId="26959" xr:uid="{CF009155-15A0-41F7-AC49-2784B8D97603}"/>
    <cellStyle name="SAPBEXHLevel3 5 2 14" xfId="30862" xr:uid="{A805770C-16E4-4E0C-861D-A08352EDC160}"/>
    <cellStyle name="SAPBEXHLevel3 5 2 2" xfId="3021" xr:uid="{EA0250FC-675C-4862-99CA-5885667462D3}"/>
    <cellStyle name="SAPBEXHLevel3 5 2 2 2" xfId="11440" xr:uid="{0399B13E-EB32-4E60-971F-780BA5113F1C}"/>
    <cellStyle name="SAPBEXHLevel3 5 2 2 3" xfId="16225" xr:uid="{D37FF6EF-AB35-49EE-A8E1-E792D090976D}"/>
    <cellStyle name="SAPBEXHLevel3 5 2 2 4" xfId="17369" xr:uid="{614CC37C-5860-4B37-B255-407D37388DE2}"/>
    <cellStyle name="SAPBEXHLevel3 5 2 2 5" xfId="21127" xr:uid="{21BB9F53-803B-4FB3-BA3A-DA747A576BBC}"/>
    <cellStyle name="SAPBEXHLevel3 5 2 2 6" xfId="24788" xr:uid="{35FCAFFC-52E2-41D5-98A9-22A05E188D5C}"/>
    <cellStyle name="SAPBEXHLevel3 5 2 2 7" xfId="28317" xr:uid="{90725116-90AF-48F9-8ECB-ACB47D171ACB}"/>
    <cellStyle name="SAPBEXHLevel3 5 2 2 8" xfId="31603" xr:uid="{3E4BC9A2-1BE0-4349-BCFF-5712C926E3FB}"/>
    <cellStyle name="SAPBEXHLevel3 5 2 3" xfId="3527" xr:uid="{BE68F975-4E77-4D56-9252-FEF9AEACF8D5}"/>
    <cellStyle name="SAPBEXHLevel3 5 2 3 2" xfId="11407" xr:uid="{BBAC9898-236E-40F9-B2D2-1503E012EFB7}"/>
    <cellStyle name="SAPBEXHLevel3 5 2 3 3" xfId="16257" xr:uid="{DE4B7FD8-ADB1-46B6-843F-01DF8E65483E}"/>
    <cellStyle name="SAPBEXHLevel3 5 2 3 4" xfId="17874" xr:uid="{9E788F69-DE72-402D-BEF9-480F28681BA0}"/>
    <cellStyle name="SAPBEXHLevel3 5 2 3 5" xfId="21630" xr:uid="{DE10E76C-F908-45C8-9E6F-3749CC585860}"/>
    <cellStyle name="SAPBEXHLevel3 5 2 3 6" xfId="25292" xr:uid="{5B791906-967D-4F90-B570-7FF3783350B0}"/>
    <cellStyle name="SAPBEXHLevel3 5 2 3 7" xfId="28823" xr:uid="{C94A59EC-EC1B-4FA0-8641-8BCF5BEA29CD}"/>
    <cellStyle name="SAPBEXHLevel3 5 2 3 8" xfId="32102" xr:uid="{DC119F39-1951-4F79-AE63-5C1A151DD130}"/>
    <cellStyle name="SAPBEXHLevel3 5 2 4" xfId="3093" xr:uid="{F10D78B6-A0B1-4843-8F9F-45770A26239B}"/>
    <cellStyle name="SAPBEXHLevel3 5 2 4 2" xfId="8522" xr:uid="{4BE2A9E5-8D26-4A37-B077-FC8B3F507736}"/>
    <cellStyle name="SAPBEXHLevel3 5 2 4 3" xfId="16684" xr:uid="{F1EBC0AA-9D4F-4082-8CA4-4211076E209C}"/>
    <cellStyle name="SAPBEXHLevel3 5 2 4 4" xfId="17440" xr:uid="{056C1899-95F4-497D-B47A-ED69C753F146}"/>
    <cellStyle name="SAPBEXHLevel3 5 2 4 5" xfId="21197" xr:uid="{0C89ADFD-8026-4C71-8D68-D85200B185D9}"/>
    <cellStyle name="SAPBEXHLevel3 5 2 4 6" xfId="24859" xr:uid="{575EA1FE-9515-4E85-873B-CF1EB7ADD06F}"/>
    <cellStyle name="SAPBEXHLevel3 5 2 4 7" xfId="28389" xr:uid="{38C12865-B9BA-417E-8799-09FE7B52EC01}"/>
    <cellStyle name="SAPBEXHLevel3 5 2 4 8" xfId="31672" xr:uid="{009CEAFC-EC11-46AE-AA4C-10C1F9055E4B}"/>
    <cellStyle name="SAPBEXHLevel3 5 2 5" xfId="4357" xr:uid="{5CF0A7E7-E152-4057-B2EB-78548198E422}"/>
    <cellStyle name="SAPBEXHLevel3 5 2 5 2" xfId="12619" xr:uid="{70A01F21-9599-4359-AA46-9DF4B6B09DDB}"/>
    <cellStyle name="SAPBEXHLevel3 5 2 5 3" xfId="9600" xr:uid="{5EC404E2-EF13-41BD-B271-FC24176F27E9}"/>
    <cellStyle name="SAPBEXHLevel3 5 2 5 4" xfId="18704" xr:uid="{51CBB85C-FB56-4B51-89E8-E4371D7584B2}"/>
    <cellStyle name="SAPBEXHLevel3 5 2 5 5" xfId="22456" xr:uid="{6BA5863E-8E15-42C1-9EA3-132529845090}"/>
    <cellStyle name="SAPBEXHLevel3 5 2 5 6" xfId="26122" xr:uid="{F78A4EF9-35AA-4F47-AE59-82C448A9279F}"/>
    <cellStyle name="SAPBEXHLevel3 5 2 5 7" xfId="29653" xr:uid="{FC48E00F-1AE9-4D99-9343-BD8F6EAE48B9}"/>
    <cellStyle name="SAPBEXHLevel3 5 2 5 8" xfId="32915" xr:uid="{EC11304B-05E2-4840-982F-39BD6A2273D3}"/>
    <cellStyle name="SAPBEXHLevel3 5 2 6" xfId="3056" xr:uid="{2C6518AD-4037-4F83-A3A1-10D61E54BB1F}"/>
    <cellStyle name="SAPBEXHLevel3 5 2 6 2" xfId="7264" xr:uid="{E3EBD7BB-2B02-4DE2-BE1A-B7866BF67EB1}"/>
    <cellStyle name="SAPBEXHLevel3 5 2 6 3" xfId="14732" xr:uid="{8545CC9D-CCFA-4456-9B8B-DFC2B06160AC}"/>
    <cellStyle name="SAPBEXHLevel3 5 2 6 4" xfId="17404" xr:uid="{4EB8CC28-FA9B-4822-BAFF-EA3FF1442B79}"/>
    <cellStyle name="SAPBEXHLevel3 5 2 6 5" xfId="21162" xr:uid="{9DBD6E6F-31C1-443A-BAC8-5A81527163C5}"/>
    <cellStyle name="SAPBEXHLevel3 5 2 6 6" xfId="24823" xr:uid="{7D28F8CC-CB24-46FB-9E65-886F2961EE34}"/>
    <cellStyle name="SAPBEXHLevel3 5 2 6 7" xfId="28352" xr:uid="{326E1F5B-56F6-4CDA-AE0F-BC8CBEC8C0AE}"/>
    <cellStyle name="SAPBEXHLevel3 5 2 6 8" xfId="31638" xr:uid="{855A3B21-67EF-4569-8D89-3185D4BC4A50}"/>
    <cellStyle name="SAPBEXHLevel3 5 2 7" xfId="4019" xr:uid="{D4BEB9DB-D904-4DAB-ACEF-05636FD0248E}"/>
    <cellStyle name="SAPBEXHLevel3 5 2 7 2" xfId="10382" xr:uid="{A8F8E912-089B-4877-B886-EAA3FA01C7A5}"/>
    <cellStyle name="SAPBEXHLevel3 5 2 7 3" xfId="13522" xr:uid="{2B59A0AE-BF8B-403D-ABBA-2C1BB95F6B1E}"/>
    <cellStyle name="SAPBEXHLevel3 5 2 7 4" xfId="18366" xr:uid="{E7660482-F687-4775-BAD4-C0FB6ED7238E}"/>
    <cellStyle name="SAPBEXHLevel3 5 2 7 5" xfId="22119" xr:uid="{5F4FF6B2-3B39-47E2-9D56-B4D97B434685}"/>
    <cellStyle name="SAPBEXHLevel3 5 2 7 6" xfId="25784" xr:uid="{89A237F4-E1D6-4544-8BF5-DE4283D4B2E5}"/>
    <cellStyle name="SAPBEXHLevel3 5 2 7 7" xfId="29315" xr:uid="{9CEED332-6EC1-4D5E-A8B5-03D410CB3C5A}"/>
    <cellStyle name="SAPBEXHLevel3 5 2 7 8" xfId="32582" xr:uid="{B7CCBCC5-9070-47AD-960C-6726A51B0581}"/>
    <cellStyle name="SAPBEXHLevel3 5 2 8" xfId="9685" xr:uid="{D7AB3128-AE93-4A23-863F-EB9FD0FC3379}"/>
    <cellStyle name="SAPBEXHLevel3 5 2 9" xfId="15103" xr:uid="{B29DC4C0-7507-4E49-B392-1C2FCE87E56D}"/>
    <cellStyle name="SAPBEXHLevel3 5 3" xfId="2633" xr:uid="{964C58CD-5821-4565-A452-E93472153A04}"/>
    <cellStyle name="SAPBEXHLevel3 5 3 2" xfId="11133" xr:uid="{59D5E561-BCF1-4CAC-AEA8-ED818E1E6837}"/>
    <cellStyle name="SAPBEXHLevel3 5 3 3" xfId="16862" xr:uid="{BD3B8F4A-B73E-4A0B-BFAD-2A238541555E}"/>
    <cellStyle name="SAPBEXHLevel3 5 3 4" xfId="7678" xr:uid="{619FCDB3-9748-4388-82C2-A423C982DDFD}"/>
    <cellStyle name="SAPBEXHLevel3 5 3 5" xfId="20740" xr:uid="{8CD7A782-F255-47E1-9189-041E5BF3E837}"/>
    <cellStyle name="SAPBEXHLevel3 5 3 6" xfId="24400" xr:uid="{F61B1C23-E9DA-479E-B72E-1201444ED990}"/>
    <cellStyle name="SAPBEXHLevel3 5 3 7" xfId="27929" xr:uid="{06AA7D16-2D3D-4C98-9D02-8B9BDB4607D5}"/>
    <cellStyle name="SAPBEXHLevel3 5 3 8" xfId="31219" xr:uid="{A454C5DC-1C53-4189-855C-7ACBF1E6D235}"/>
    <cellStyle name="SAPBEXHLevel3 5 4" xfId="3140" xr:uid="{98108306-0EF3-4423-AC01-4B96E0F76245}"/>
    <cellStyle name="SAPBEXHLevel3 5 4 2" xfId="10716" xr:uid="{183F57CF-E268-4741-A94A-C38E9BD72D5B}"/>
    <cellStyle name="SAPBEXHLevel3 5 4 3" xfId="15486" xr:uid="{ACDE8AB9-0B74-4911-BFCE-D06EB93A8E9A}"/>
    <cellStyle name="SAPBEXHLevel3 5 4 4" xfId="17487" xr:uid="{269CC3D9-63DD-44F7-BCD5-FF60A7B3186E}"/>
    <cellStyle name="SAPBEXHLevel3 5 4 5" xfId="21243" xr:uid="{58EF2357-FBDB-45EC-96E6-64F854103E5F}"/>
    <cellStyle name="SAPBEXHLevel3 5 4 6" xfId="24905" xr:uid="{8E2BBE09-13B8-4BA5-AAD2-A84C01A4C4EE}"/>
    <cellStyle name="SAPBEXHLevel3 5 4 7" xfId="28436" xr:uid="{80017F08-7CE6-457B-8122-60062BB81F0C}"/>
    <cellStyle name="SAPBEXHLevel3 5 4 8" xfId="31718" xr:uid="{09D432FC-275F-42C0-99AE-BDE4BCA02640}"/>
    <cellStyle name="SAPBEXHLevel3 5 5" xfId="2243" xr:uid="{3AC958F7-A10E-4981-B948-273309AD795A}"/>
    <cellStyle name="SAPBEXHLevel3 5 5 2" xfId="7947" xr:uid="{7A7E8BB5-21CB-45CE-9994-66E49928520E}"/>
    <cellStyle name="SAPBEXHLevel3 5 5 3" xfId="14242" xr:uid="{89A0C1E0-CDDE-47A7-B4E5-E4833E4804EE}"/>
    <cellStyle name="SAPBEXHLevel3 5 5 4" xfId="13696" xr:uid="{C6D7C2C6-B83B-4F31-8EA0-87D1B69CAD22}"/>
    <cellStyle name="SAPBEXHLevel3 5 5 5" xfId="17055" xr:uid="{5A88A30A-773B-41C2-A345-6AE5C71B204F}"/>
    <cellStyle name="SAPBEXHLevel3 5 5 6" xfId="9284" xr:uid="{B1F7B7DE-37F3-496A-B117-773C0D24C02D}"/>
    <cellStyle name="SAPBEXHLevel3 5 5 7" xfId="26864" xr:uid="{4AE27774-5E22-4BCD-9A07-98BB373A1BCE}"/>
    <cellStyle name="SAPBEXHLevel3 5 5 8" xfId="19783" xr:uid="{56208683-59BD-40E4-B4FB-B397C7A79F0B}"/>
    <cellStyle name="SAPBEXHLevel3 5 6" xfId="3697" xr:uid="{91A8A01A-A24D-408F-B6A6-852563F955F4}"/>
    <cellStyle name="SAPBEXHLevel3 5 6 2" xfId="11267" xr:uid="{CFB5F262-69C6-4B61-9286-A79A5FE8EBC8}"/>
    <cellStyle name="SAPBEXHLevel3 5 6 3" xfId="16382" xr:uid="{F4D40C88-B464-4CF7-B6B0-AC77D6BA6A0B}"/>
    <cellStyle name="SAPBEXHLevel3 5 6 4" xfId="18044" xr:uid="{B2759918-82A5-4D39-8CE6-49DDCA727BDF}"/>
    <cellStyle name="SAPBEXHLevel3 5 6 5" xfId="21800" xr:uid="{134CDC99-C4A7-41D0-9289-698EDBFB1B99}"/>
    <cellStyle name="SAPBEXHLevel3 5 6 6" xfId="25462" xr:uid="{83663FDC-E175-4977-8FF9-BEC883F07B7F}"/>
    <cellStyle name="SAPBEXHLevel3 5 6 7" xfId="28993" xr:uid="{FA8DA0F2-018A-4EB2-BB80-715674C4D1D7}"/>
    <cellStyle name="SAPBEXHLevel3 5 6 8" xfId="32270" xr:uid="{E57CDDEB-4545-461B-ADED-5387B38EB725}"/>
    <cellStyle name="SAPBEXHLevel3 5 7" xfId="2299" xr:uid="{3DFA96F3-C614-43FA-8E4A-B1A6B505A328}"/>
    <cellStyle name="SAPBEXHLevel3 5 7 2" xfId="10448" xr:uid="{ACA0D85B-45A8-4525-94A8-600FC75DDFCC}"/>
    <cellStyle name="SAPBEXHLevel3 5 7 3" xfId="16925" xr:uid="{61D444EE-6CA7-4C3F-BF3D-1F09E3FD25F4}"/>
    <cellStyle name="SAPBEXHLevel3 5 7 4" xfId="13772" xr:uid="{B5628B90-3A4F-4A32-A94B-03C1A192AD07}"/>
    <cellStyle name="SAPBEXHLevel3 5 7 5" xfId="14475" xr:uid="{0249FB94-7D56-4962-ABBA-D65295138F84}"/>
    <cellStyle name="SAPBEXHLevel3 5 7 6" xfId="20090" xr:uid="{8BF91348-585B-4DC2-8AE1-FF4F6DBD5AD0}"/>
    <cellStyle name="SAPBEXHLevel3 5 7 7" xfId="10462" xr:uid="{73C9758B-C366-4752-BE87-08E7B24BA7E3}"/>
    <cellStyle name="SAPBEXHLevel3 5 7 8" xfId="27379" xr:uid="{D66C1548-2F87-4CBB-A683-80B11BC87BAF}"/>
    <cellStyle name="SAPBEXHLevel3 5 8" xfId="4461" xr:uid="{21B8560E-ECE0-4994-BF77-40E20C870E2E}"/>
    <cellStyle name="SAPBEXHLevel3 5 8 2" xfId="7362" xr:uid="{E7AFAFEA-3239-4E35-AD0A-55A0FDBD1249}"/>
    <cellStyle name="SAPBEXHLevel3 5 8 3" xfId="14637" xr:uid="{14357E34-CA1C-4E0C-860F-76364FDA157B}"/>
    <cellStyle name="SAPBEXHLevel3 5 8 4" xfId="18808" xr:uid="{6C2AB794-214A-4AD6-88FD-60AC9B31B715}"/>
    <cellStyle name="SAPBEXHLevel3 5 8 5" xfId="22560" xr:uid="{B216CBC4-CB18-45D8-B957-BE23EF92B92A}"/>
    <cellStyle name="SAPBEXHLevel3 5 8 6" xfId="26225" xr:uid="{1DA021F6-1595-4C12-8824-085C2D4BFA6C}"/>
    <cellStyle name="SAPBEXHLevel3 5 8 7" xfId="29757" xr:uid="{C30719DF-F454-439E-963E-6C5D631AED27}"/>
    <cellStyle name="SAPBEXHLevel3 5 8 8" xfId="33019" xr:uid="{FFE4C7F9-9703-4C81-8FC7-CBAE0DC99629}"/>
    <cellStyle name="SAPBEXHLevel3 5 9" xfId="13099" xr:uid="{BDD2D803-C299-4FC4-8F7C-E1AFC176F1CB}"/>
    <cellStyle name="SAPBEXHLevel3 6" xfId="1399" xr:uid="{E905CC14-D7E2-40DF-82EF-7A52BA5CF265}"/>
    <cellStyle name="SAPBEXHLevel3 7" xfId="1446" xr:uid="{7B923B29-E218-478C-B4EF-19E0A82F4B79}"/>
    <cellStyle name="SAPBEXHLevel3 8" xfId="689" xr:uid="{D82B5B51-A7F0-42FF-95F4-5F9DCABF619F}"/>
    <cellStyle name="SAPBEXHLevel3 8 10" xfId="8265" xr:uid="{29E3EEB4-3077-4B3F-804E-2E5665E319A2}"/>
    <cellStyle name="SAPBEXHLevel3 8 11" xfId="13764" xr:uid="{0F873826-63F5-419C-B7AC-44A31D2A3A14}"/>
    <cellStyle name="SAPBEXHLevel3 8 12" xfId="20179" xr:uid="{94A27128-D76E-4D03-82AD-6F36B0B7575C}"/>
    <cellStyle name="SAPBEXHLevel3 8 13" xfId="11270" xr:uid="{ED944F58-3625-4F86-83DC-E3C37862C89B}"/>
    <cellStyle name="SAPBEXHLevel3 8 14" xfId="27474" xr:uid="{1DEE948B-5F2E-48D9-8CBA-616E513C655F}"/>
    <cellStyle name="SAPBEXHLevel3 8 15" xfId="30697" xr:uid="{8F3EC219-7789-4446-8FF3-019C6126D91D}"/>
    <cellStyle name="SAPBEXHLevel3 8 2" xfId="1601" xr:uid="{1B51A27C-829B-4373-ABA0-6009A7240FF9}"/>
    <cellStyle name="SAPBEXHLevel3 8 2 10" xfId="14470" xr:uid="{96BAA51A-69CD-4505-BA22-E86C27A33320}"/>
    <cellStyle name="SAPBEXHLevel3 8 2 11" xfId="18816" xr:uid="{513305D7-F153-4F85-8BDD-56A713C8CADE}"/>
    <cellStyle name="SAPBEXHLevel3 8 2 12" xfId="19916" xr:uid="{B3A246CE-27E7-46F8-8771-A9090A20B679}"/>
    <cellStyle name="SAPBEXHLevel3 8 2 13" xfId="24521" xr:uid="{945D7F14-7591-427E-B41B-C97CD9AE9C99}"/>
    <cellStyle name="SAPBEXHLevel3 8 2 14" xfId="30926" xr:uid="{CB0D30A2-509E-4061-8BEC-DDDB72E07F99}"/>
    <cellStyle name="SAPBEXHLevel3 8 2 2" xfId="2844" xr:uid="{C2BD94B8-EB28-45AC-968A-13D5AE6F45ED}"/>
    <cellStyle name="SAPBEXHLevel3 8 2 2 2" xfId="9576" xr:uid="{8212869A-FFA2-4581-8815-8D025611A1DA}"/>
    <cellStyle name="SAPBEXHLevel3 8 2 2 3" xfId="15469" xr:uid="{74FA41E8-BC08-4F00-824D-B06D0FF359A5}"/>
    <cellStyle name="SAPBEXHLevel3 8 2 2 4" xfId="17192" xr:uid="{BFAF022C-4CFB-4B66-B062-97848BB57788}"/>
    <cellStyle name="SAPBEXHLevel3 8 2 2 5" xfId="20950" xr:uid="{CE59F11C-C8F1-4866-9B59-BFBC00096410}"/>
    <cellStyle name="SAPBEXHLevel3 8 2 2 6" xfId="24611" xr:uid="{9A306889-AD73-4815-84A5-DD004297AD1B}"/>
    <cellStyle name="SAPBEXHLevel3 8 2 2 7" xfId="28140" xr:uid="{34C806B3-EB2C-49AD-8437-F78530DDDFBA}"/>
    <cellStyle name="SAPBEXHLevel3 8 2 2 8" xfId="31426" xr:uid="{529712F5-472D-422B-9565-695072C626FF}"/>
    <cellStyle name="SAPBEXHLevel3 8 2 3" xfId="3350" xr:uid="{FF78C9E1-35E3-42EF-BF5A-6B733FD6ABC9}"/>
    <cellStyle name="SAPBEXHLevel3 8 2 3 2" xfId="9936" xr:uid="{32523E84-C4D3-46F7-9BBB-2BEE1D4A9E0B}"/>
    <cellStyle name="SAPBEXHLevel3 8 2 3 3" xfId="8162" xr:uid="{887DE33A-842E-4F8D-A597-80F17A6E6CAA}"/>
    <cellStyle name="SAPBEXHLevel3 8 2 3 4" xfId="17697" xr:uid="{6311DC58-C1A3-49A9-9FFB-CF6991A1DDD2}"/>
    <cellStyle name="SAPBEXHLevel3 8 2 3 5" xfId="21453" xr:uid="{8A953769-F9A6-438D-BA25-C6B62157923C}"/>
    <cellStyle name="SAPBEXHLevel3 8 2 3 6" xfId="25115" xr:uid="{8A8E429E-28CE-40B3-BA71-FA08D08737E2}"/>
    <cellStyle name="SAPBEXHLevel3 8 2 3 7" xfId="28646" xr:uid="{E29DE715-667D-49C7-AB08-36B779B1B49B}"/>
    <cellStyle name="SAPBEXHLevel3 8 2 3 8" xfId="31925" xr:uid="{FC31708B-6F18-41B1-A2F5-220E7841790D}"/>
    <cellStyle name="SAPBEXHLevel3 8 2 4" xfId="3695" xr:uid="{81959834-A82D-468D-9D39-C675F3A36C47}"/>
    <cellStyle name="SAPBEXHLevel3 8 2 4 2" xfId="7870" xr:uid="{21F6361B-9837-4D25-BC70-5823BE0AFD9D}"/>
    <cellStyle name="SAPBEXHLevel3 8 2 4 3" xfId="11683" xr:uid="{EC23E116-ADB0-4078-A875-C56BB8F5908B}"/>
    <cellStyle name="SAPBEXHLevel3 8 2 4 4" xfId="18042" xr:uid="{6C348AFE-7251-4CD3-96A2-CD36BC1682B3}"/>
    <cellStyle name="SAPBEXHLevel3 8 2 4 5" xfId="21798" xr:uid="{D1C84D79-EA99-4D55-A3A7-3EC9D2BB0E75}"/>
    <cellStyle name="SAPBEXHLevel3 8 2 4 6" xfId="25460" xr:uid="{DB470FCC-BA11-4619-A07F-7F70F42EA0AA}"/>
    <cellStyle name="SAPBEXHLevel3 8 2 4 7" xfId="28991" xr:uid="{33406F31-E4D1-4E3B-AFFF-B26EF4DC2408}"/>
    <cellStyle name="SAPBEXHLevel3 8 2 4 8" xfId="32268" xr:uid="{14563230-592C-4ADE-9EAC-9145160161C3}"/>
    <cellStyle name="SAPBEXHLevel3 8 2 5" xfId="3723" xr:uid="{BD95F2D0-45D7-4261-9B9B-39CA58A1321D}"/>
    <cellStyle name="SAPBEXHLevel3 8 2 5 2" xfId="13040" xr:uid="{976CAA13-3975-4420-8F6C-68652E2DD4CD}"/>
    <cellStyle name="SAPBEXHLevel3 8 2 5 3" xfId="15632" xr:uid="{0C111212-ABE3-429C-9369-7060B35E241A}"/>
    <cellStyle name="SAPBEXHLevel3 8 2 5 4" xfId="18070" xr:uid="{6C9AF0DA-5470-42FE-82E9-9E82285586B6}"/>
    <cellStyle name="SAPBEXHLevel3 8 2 5 5" xfId="21825" xr:uid="{0C891FB9-F58C-4676-9B1C-9820FD3AC07C}"/>
    <cellStyle name="SAPBEXHLevel3 8 2 5 6" xfId="25488" xr:uid="{3BBF4F49-E870-41ED-8EE0-F3ABD417E085}"/>
    <cellStyle name="SAPBEXHLevel3 8 2 5 7" xfId="29019" xr:uid="{BFD53941-A43A-455E-A3CD-189A63109930}"/>
    <cellStyle name="SAPBEXHLevel3 8 2 5 8" xfId="32295" xr:uid="{A0A6ED68-F43D-492B-870E-E6DAC88DB285}"/>
    <cellStyle name="SAPBEXHLevel3 8 2 6" xfId="4002" xr:uid="{338F2194-967E-4F07-81CC-8A1D2FDF8929}"/>
    <cellStyle name="SAPBEXHLevel3 8 2 6 2" xfId="8339" xr:uid="{02696084-8367-4D14-ADAA-1A76A6B57FA8}"/>
    <cellStyle name="SAPBEXHLevel3 8 2 6 3" xfId="15513" xr:uid="{547A745C-6604-4B87-9E35-0DA0570E33CA}"/>
    <cellStyle name="SAPBEXHLevel3 8 2 6 4" xfId="18349" xr:uid="{54399C39-23BC-42FB-ADF9-40F1707B9C6B}"/>
    <cellStyle name="SAPBEXHLevel3 8 2 6 5" xfId="22102" xr:uid="{017584EC-C2D1-4D78-9434-33BEBC92E935}"/>
    <cellStyle name="SAPBEXHLevel3 8 2 6 6" xfId="25767" xr:uid="{FE724607-EEFA-42BC-9E85-2F1011FABA3B}"/>
    <cellStyle name="SAPBEXHLevel3 8 2 6 7" xfId="29298" xr:uid="{55649704-954A-4557-88A8-C5D409C5B6A4}"/>
    <cellStyle name="SAPBEXHLevel3 8 2 6 8" xfId="32566" xr:uid="{2B3D33ED-C322-407B-A728-6F4F43666D7E}"/>
    <cellStyle name="SAPBEXHLevel3 8 2 7" xfId="4561" xr:uid="{DA8D9D91-F1B1-40B0-8CAE-8D789006A1C0}"/>
    <cellStyle name="SAPBEXHLevel3 8 2 7 2" xfId="12474" xr:uid="{F64FE82F-17C5-44B4-91D7-120BB1410B5A}"/>
    <cellStyle name="SAPBEXHLevel3 8 2 7 3" xfId="8286" xr:uid="{11FD734A-7FB7-4963-A394-A7B598C86E7B}"/>
    <cellStyle name="SAPBEXHLevel3 8 2 7 4" xfId="18908" xr:uid="{3A1462D3-19D6-4A13-A3E8-E8EADE7154D0}"/>
    <cellStyle name="SAPBEXHLevel3 8 2 7 5" xfId="22660" xr:uid="{62A22829-4FA2-45FE-987D-F4147C7475C1}"/>
    <cellStyle name="SAPBEXHLevel3 8 2 7 6" xfId="26325" xr:uid="{359D91AD-B2A5-46D4-A284-F6872D36AC1F}"/>
    <cellStyle name="SAPBEXHLevel3 8 2 7 7" xfId="29857" xr:uid="{3E658436-01CB-4F8D-A08B-C6F445C8CC3F}"/>
    <cellStyle name="SAPBEXHLevel3 8 2 7 8" xfId="33118" xr:uid="{66A6857E-8CD0-4C64-9CEF-1DC4EB43EBC5}"/>
    <cellStyle name="SAPBEXHLevel3 8 2 8" xfId="11053" xr:uid="{E2325BDD-92AB-41E9-BD08-093852609DC3}"/>
    <cellStyle name="SAPBEXHLevel3 8 2 9" xfId="16528" xr:uid="{79C5CA0D-D99B-45EC-AE5C-1B7997CFAF94}"/>
    <cellStyle name="SAPBEXHLevel3 8 3" xfId="2022" xr:uid="{093BD533-FB86-4960-9163-34DAC910B259}"/>
    <cellStyle name="SAPBEXHLevel3 8 3 2" xfId="9111" xr:uid="{F58D29B9-F0C1-4F7A-A2CD-FACF0E125A6A}"/>
    <cellStyle name="SAPBEXHLevel3 8 3 3" xfId="14891" xr:uid="{ED2F1D91-F390-47A0-B05D-A25B91AAEFDA}"/>
    <cellStyle name="SAPBEXHLevel3 8 3 4" xfId="10961" xr:uid="{BCC7FAC4-4947-4D96-AE62-02C1A3C748DA}"/>
    <cellStyle name="SAPBEXHLevel3 8 3 5" xfId="14179" xr:uid="{2069A180-CAD5-43FB-A929-4852BDB7AB69}"/>
    <cellStyle name="SAPBEXHLevel3 8 3 6" xfId="20233" xr:uid="{9AA4DD2A-DFFC-4815-B06B-71594B906A7D}"/>
    <cellStyle name="SAPBEXHLevel3 8 3 7" xfId="11090" xr:uid="{9A7F1361-CE59-45C1-BE30-1E7ACD7DAE9D}"/>
    <cellStyle name="SAPBEXHLevel3 8 3 8" xfId="27352" xr:uid="{3705F111-CACE-4D53-8D93-F6DC83ACDF0B}"/>
    <cellStyle name="SAPBEXHLevel3 8 4" xfId="2338" xr:uid="{D1395194-4E75-4E91-A838-AED60CCA2130}"/>
    <cellStyle name="SAPBEXHLevel3 8 4 2" xfId="11571" xr:uid="{A8AC3320-49E0-4403-9D73-0C441009B6F4}"/>
    <cellStyle name="SAPBEXHLevel3 8 4 3" xfId="16097" xr:uid="{3187929D-8889-4B89-81ED-5165C1CC7B9B}"/>
    <cellStyle name="SAPBEXHLevel3 8 4 4" xfId="10408" xr:uid="{A63C8FB3-7CD8-4A43-9BF0-977B958D8141}"/>
    <cellStyle name="SAPBEXHLevel3 8 4 5" xfId="16242" xr:uid="{27D6386E-D6A3-4EED-83EC-2ADEE49107DB}"/>
    <cellStyle name="SAPBEXHLevel3 8 4 6" xfId="20684" xr:uid="{CD7C3802-8082-4048-8667-E6EA09F8AD10}"/>
    <cellStyle name="SAPBEXHLevel3 8 4 7" xfId="19868" xr:uid="{CAE901E2-A621-4337-9C63-27933FF2D300}"/>
    <cellStyle name="SAPBEXHLevel3 8 4 8" xfId="30354" xr:uid="{9E001C18-8CC5-4830-8111-E725C66A2179}"/>
    <cellStyle name="SAPBEXHLevel3 8 5" xfId="3166" xr:uid="{FF749AFB-6CE4-4706-850E-1A5EA952788A}"/>
    <cellStyle name="SAPBEXHLevel3 8 5 2" xfId="11293" xr:uid="{B9A074B0-5BFA-463B-8D8D-5AECF8D38858}"/>
    <cellStyle name="SAPBEXHLevel3 8 5 3" xfId="7864" xr:uid="{8FABB38D-CCDE-48F2-AAE0-A0D55294631E}"/>
    <cellStyle name="SAPBEXHLevel3 8 5 4" xfId="17513" xr:uid="{16978642-3820-46F7-AFC6-063AF65399BB}"/>
    <cellStyle name="SAPBEXHLevel3 8 5 5" xfId="21269" xr:uid="{8A35969E-5C22-48F5-A96E-76F220B785F7}"/>
    <cellStyle name="SAPBEXHLevel3 8 5 6" xfId="24931" xr:uid="{04ABF750-A4AC-49CC-BA55-8D095BB7302D}"/>
    <cellStyle name="SAPBEXHLevel3 8 5 7" xfId="28462" xr:uid="{6327CAEA-36E2-485C-A96A-EB06722D8F45}"/>
    <cellStyle name="SAPBEXHLevel3 8 5 8" xfId="31743" xr:uid="{887B2E9F-0955-4130-AEED-62FBB487AD4B}"/>
    <cellStyle name="SAPBEXHLevel3 8 6" xfId="3120" xr:uid="{F2D8B98D-417E-4AB9-912F-B9BC4245449F}"/>
    <cellStyle name="SAPBEXHLevel3 8 6 2" xfId="9636" xr:uid="{722744DC-17BF-491B-814C-856BD77BCA48}"/>
    <cellStyle name="SAPBEXHLevel3 8 6 3" xfId="10411" xr:uid="{366C8232-DE43-4C7C-8E0A-A75D8E6578FE}"/>
    <cellStyle name="SAPBEXHLevel3 8 6 4" xfId="17467" xr:uid="{8DAD0977-C731-4E5D-83FE-39578B385487}"/>
    <cellStyle name="SAPBEXHLevel3 8 6 5" xfId="21223" xr:uid="{B00F1BE5-7FCE-4ED5-B755-13DE366682D6}"/>
    <cellStyle name="SAPBEXHLevel3 8 6 6" xfId="24885" xr:uid="{54B065FA-73A8-44DA-B4F2-3B7114F2E33A}"/>
    <cellStyle name="SAPBEXHLevel3 8 6 7" xfId="28416" xr:uid="{20AAC9C2-BEBB-449C-AF5A-9D127FD7A7F2}"/>
    <cellStyle name="SAPBEXHLevel3 8 6 8" xfId="31698" xr:uid="{511B0357-436C-4D00-9ECC-CF43CB2EB657}"/>
    <cellStyle name="SAPBEXHLevel3 8 7" xfId="4635" xr:uid="{609AC327-3D2D-40BE-8F9F-CDDF03A64357}"/>
    <cellStyle name="SAPBEXHLevel3 8 7 2" xfId="12405" xr:uid="{71D1A302-051A-4A9E-9A96-FF6F9C768406}"/>
    <cellStyle name="SAPBEXHLevel3 8 7 3" xfId="11894" xr:uid="{75416E8C-7F86-4FDA-9173-0EF6C34BDB31}"/>
    <cellStyle name="SAPBEXHLevel3 8 7 4" xfId="18982" xr:uid="{F566DCF5-7586-484B-92DE-1EC1AF4AD80F}"/>
    <cellStyle name="SAPBEXHLevel3 8 7 5" xfId="22734" xr:uid="{5CD0DCF3-6D4D-4088-BEC7-306D47AD80F6}"/>
    <cellStyle name="SAPBEXHLevel3 8 7 6" xfId="26399" xr:uid="{95CA119E-62FF-44A4-900F-89B0A8F05B6D}"/>
    <cellStyle name="SAPBEXHLevel3 8 7 7" xfId="29931" xr:uid="{9CA88C9A-1E81-4A95-9A98-764542136DBB}"/>
    <cellStyle name="SAPBEXHLevel3 8 7 8" xfId="33191" xr:uid="{53F9E7A5-62DC-480E-AF87-6B42559EB35C}"/>
    <cellStyle name="SAPBEXHLevel3 8 8" xfId="4443" xr:uid="{EFE5D383-3249-485A-9F98-5108A06A757D}"/>
    <cellStyle name="SAPBEXHLevel3 8 8 2" xfId="12571" xr:uid="{B6DC51BC-AD99-47B0-A084-6AA616ED1AE2}"/>
    <cellStyle name="SAPBEXHLevel3 8 8 3" xfId="12824" xr:uid="{0EB7588C-C9F1-4CB6-A691-7029888C84D0}"/>
    <cellStyle name="SAPBEXHLevel3 8 8 4" xfId="18790" xr:uid="{CB192038-BCCC-462E-AF96-829CF9490758}"/>
    <cellStyle name="SAPBEXHLevel3 8 8 5" xfId="22542" xr:uid="{727CDAD9-285E-46C1-852E-7CF438C996A8}"/>
    <cellStyle name="SAPBEXHLevel3 8 8 6" xfId="26207" xr:uid="{124EB0A2-835D-451C-AEEB-9A9DB354A2C9}"/>
    <cellStyle name="SAPBEXHLevel3 8 8 7" xfId="29739" xr:uid="{ED3E2FCB-0289-46C8-805B-6C26DC487313}"/>
    <cellStyle name="SAPBEXHLevel3 8 8 8" xfId="33001" xr:uid="{6765C73E-5100-4B9C-88D4-81FF6D1E908A}"/>
    <cellStyle name="SAPBEXHLevel3 8 9" xfId="9280" xr:uid="{D273EADC-D03F-48B1-A3A8-BB759E6DE523}"/>
    <cellStyle name="SAPBEXHLevel3 9" xfId="1552" xr:uid="{75855DC0-B47D-4492-A2BB-F32915ACFB20}"/>
    <cellStyle name="SAPBEXHLevel3 9 10" xfId="9223" xr:uid="{EE07A7C8-6CF0-48EC-80CB-412049FA7A08}"/>
    <cellStyle name="SAPBEXHLevel3 9 11" xfId="19615" xr:uid="{048FAE9D-0B65-4644-A225-DCAD528BE54F}"/>
    <cellStyle name="SAPBEXHLevel3 9 12" xfId="19898" xr:uid="{BFDEB237-2596-4A80-A0D3-5F1B89B51C74}"/>
    <cellStyle name="SAPBEXHLevel3 9 13" xfId="27026" xr:uid="{1261CA9E-1569-4453-8967-C4B11F2FD954}"/>
    <cellStyle name="SAPBEXHLevel3 9 14" xfId="27793" xr:uid="{A3F9F164-209A-4BDF-AA4C-7CE903A00C79}"/>
    <cellStyle name="SAPBEXHLevel3 9 2" xfId="2795" xr:uid="{031716A0-D116-4AB3-AA5C-44F955686011}"/>
    <cellStyle name="SAPBEXHLevel3 9 2 2" xfId="11237" xr:uid="{FADCDDBC-AE87-441D-A637-0DC9606880A3}"/>
    <cellStyle name="SAPBEXHLevel3 9 2 3" xfId="16408" xr:uid="{9397A9C8-8647-4E31-A946-38AAF4F518F4}"/>
    <cellStyle name="SAPBEXHLevel3 9 2 4" xfId="17143" xr:uid="{8E527288-F14B-481C-AAD9-1E043F61A0E4}"/>
    <cellStyle name="SAPBEXHLevel3 9 2 5" xfId="20901" xr:uid="{5002EC79-48F6-47E3-9351-79C55DBF5C39}"/>
    <cellStyle name="SAPBEXHLevel3 9 2 6" xfId="24562" xr:uid="{E802883F-0F71-488C-8689-6A742C863161}"/>
    <cellStyle name="SAPBEXHLevel3 9 2 7" xfId="28091" xr:uid="{CAA6A35D-297C-4B70-92FF-0C3A0DF3DC17}"/>
    <cellStyle name="SAPBEXHLevel3 9 2 8" xfId="31377" xr:uid="{A3E2C6EE-CDE5-4709-9F5D-E0D535657380}"/>
    <cellStyle name="SAPBEXHLevel3 9 3" xfId="3301" xr:uid="{9DC4DF5C-2A27-43E0-B113-B2715EDF28F5}"/>
    <cellStyle name="SAPBEXHLevel3 9 3 2" xfId="10062" xr:uid="{1CCE8635-C60E-462E-8C40-1C6483E1B8DC}"/>
    <cellStyle name="SAPBEXHLevel3 9 3 3" xfId="14145" xr:uid="{4CBA4B5D-D355-4743-B725-A5C2DA71BEBE}"/>
    <cellStyle name="SAPBEXHLevel3 9 3 4" xfId="17648" xr:uid="{C203535B-3391-4D54-8E54-D1D950272307}"/>
    <cellStyle name="SAPBEXHLevel3 9 3 5" xfId="21404" xr:uid="{BD3F1412-25D7-4C21-8464-0876393437E6}"/>
    <cellStyle name="SAPBEXHLevel3 9 3 6" xfId="25066" xr:uid="{E6223D7B-A4ED-4759-80E9-F1E9476A4709}"/>
    <cellStyle name="SAPBEXHLevel3 9 3 7" xfId="28597" xr:uid="{51327581-3CBC-4FD4-93A9-C898C2541473}"/>
    <cellStyle name="SAPBEXHLevel3 9 3 8" xfId="31876" xr:uid="{F0FE7FDF-F11B-43A5-8665-A06B90B2C414}"/>
    <cellStyle name="SAPBEXHLevel3 9 4" xfId="2214" xr:uid="{F1808EAA-85B4-432D-8861-5938FA221446}"/>
    <cellStyle name="SAPBEXHLevel3 9 4 2" xfId="8769" xr:uid="{C00C6878-3C1F-4D7E-8E38-7974BB653043}"/>
    <cellStyle name="SAPBEXHLevel3 9 4 3" xfId="7824" xr:uid="{05C22E8D-C1E2-43D0-9144-CEF8FBE65C9D}"/>
    <cellStyle name="SAPBEXHLevel3 9 4 4" xfId="13889" xr:uid="{619C915B-FC38-4942-AFFD-781E88EDE875}"/>
    <cellStyle name="SAPBEXHLevel3 9 4 5" xfId="9952" xr:uid="{B164BEB3-B915-4E8E-B533-CF5264515486}"/>
    <cellStyle name="SAPBEXHLevel3 9 4 6" xfId="7038" xr:uid="{AE80094B-5146-4D45-B56F-AB17837A460B}"/>
    <cellStyle name="SAPBEXHLevel3 9 4 7" xfId="26868" xr:uid="{24235779-68CB-4AF8-B96C-11E52A822BDC}"/>
    <cellStyle name="SAPBEXHLevel3 9 4 8" xfId="15678" xr:uid="{CDAB214F-B4E8-4CC0-BD0E-287982457854}"/>
    <cellStyle name="SAPBEXHLevel3 9 5" xfId="3907" xr:uid="{083B395B-992A-4D53-BC45-CD14A78495ED}"/>
    <cellStyle name="SAPBEXHLevel3 9 5 2" xfId="11340" xr:uid="{D0C20FDB-02D7-439B-95C5-45ED8CF2D507}"/>
    <cellStyle name="SAPBEXHLevel3 9 5 3" xfId="16318" xr:uid="{992BC972-0BC9-423B-B78E-6B9F35395DF0}"/>
    <cellStyle name="SAPBEXHLevel3 9 5 4" xfId="18254" xr:uid="{A7A44684-F680-4387-8EC0-7092DB3F1409}"/>
    <cellStyle name="SAPBEXHLevel3 9 5 5" xfId="22007" xr:uid="{168C1972-2EE1-4E2A-9049-E18F469C8E88}"/>
    <cellStyle name="SAPBEXHLevel3 9 5 6" xfId="25672" xr:uid="{07DC2CFF-CB49-40B8-8848-F26CE8E2B446}"/>
    <cellStyle name="SAPBEXHLevel3 9 5 7" xfId="29203" xr:uid="{62E70714-6583-4A06-AF15-F193EBE64CF0}"/>
    <cellStyle name="SAPBEXHLevel3 9 5 8" xfId="32472" xr:uid="{493F02B3-3A3B-422E-8F67-000B55414DBC}"/>
    <cellStyle name="SAPBEXHLevel3 9 6" xfId="3143" xr:uid="{066B26A8-5E94-4264-9AC2-D4CA899A47AD}"/>
    <cellStyle name="SAPBEXHLevel3 9 6 2" xfId="11487" xr:uid="{CC9AC32F-76FA-4B56-9EF8-2D615EF65CDA}"/>
    <cellStyle name="SAPBEXHLevel3 9 6 3" xfId="16178" xr:uid="{17C99E35-ED4B-4C24-8B2F-5C1D1D3D4A92}"/>
    <cellStyle name="SAPBEXHLevel3 9 6 4" xfId="17490" xr:uid="{5701C4F2-FFC8-4F5F-9802-55212E277AE4}"/>
    <cellStyle name="SAPBEXHLevel3 9 6 5" xfId="21246" xr:uid="{41119AE8-04B6-4A5D-9D30-8069B035EB4B}"/>
    <cellStyle name="SAPBEXHLevel3 9 6 6" xfId="24908" xr:uid="{170DB393-9AFB-4CE7-BF78-2821C3480E66}"/>
    <cellStyle name="SAPBEXHLevel3 9 6 7" xfId="28439" xr:uid="{38AAE850-E745-4ADB-942D-418441C61DB0}"/>
    <cellStyle name="SAPBEXHLevel3 9 6 8" xfId="31720" xr:uid="{B79C103B-5193-4F4C-AC88-665B420583B7}"/>
    <cellStyle name="SAPBEXHLevel3 9 7" xfId="4281" xr:uid="{FB586F9F-7BB6-492B-8E06-D62C3D58A421}"/>
    <cellStyle name="SAPBEXHLevel3 9 7 2" xfId="7848" xr:uid="{D8D97D07-4E20-48F3-BF57-30F3070BE116}"/>
    <cellStyle name="SAPBEXHLevel3 9 7 3" xfId="13737" xr:uid="{B55BD9D3-91DB-4B7C-BC76-BC7E3E5172F1}"/>
    <cellStyle name="SAPBEXHLevel3 9 7 4" xfId="18628" xr:uid="{01B44B94-E53A-4104-A7B6-360BA35323FF}"/>
    <cellStyle name="SAPBEXHLevel3 9 7 5" xfId="22380" xr:uid="{D5D6481E-6914-4002-B463-5CEF62374A70}"/>
    <cellStyle name="SAPBEXHLevel3 9 7 6" xfId="26046" xr:uid="{ECD03F00-F7C9-42E6-B54F-E41F7F22BE44}"/>
    <cellStyle name="SAPBEXHLevel3 9 7 7" xfId="29577" xr:uid="{629EC879-89A9-4304-BF0A-42A834276C7A}"/>
    <cellStyle name="SAPBEXHLevel3 9 7 8" xfId="32840" xr:uid="{1250C637-B741-4EE3-A1A4-EB716EB62D65}"/>
    <cellStyle name="SAPBEXHLevel3 9 8" xfId="9989" xr:uid="{D7AC4837-C67A-45C1-B747-4C646EE87432}"/>
    <cellStyle name="SAPBEXHLevel3 9 9" xfId="8087" xr:uid="{EEEC6843-5C95-463E-AA12-FAFB4C3AB661}"/>
    <cellStyle name="SAPBEXHLevel3_0910 GSO Capex RRP - Final (Detail) v2 220710" xfId="6131" xr:uid="{2DED5597-6277-4F6A-8AAB-4BC61E499FF7}"/>
    <cellStyle name="SAPBEXHLevel3X" xfId="497" xr:uid="{0D3419B2-99DE-4FEB-B296-360EB865EF3A}"/>
    <cellStyle name="SAPBEXHLevel3X 10" xfId="3567" xr:uid="{B40D8209-1EAB-44F6-8A44-65BDD459C587}"/>
    <cellStyle name="SAPBEXHLevel3X 10 2" xfId="11344" xr:uid="{58D403B1-1B2B-4B6A-886D-DAC8E9D87FB3}"/>
    <cellStyle name="SAPBEXHLevel3X 10 3" xfId="7293" xr:uid="{5DD3FC9C-9CF0-43E9-9C6C-F530F9713C50}"/>
    <cellStyle name="SAPBEXHLevel3X 10 4" xfId="17914" xr:uid="{339AACB8-A46E-4BA7-B86F-AC97E6EA2104}"/>
    <cellStyle name="SAPBEXHLevel3X 10 5" xfId="21670" xr:uid="{0A380F67-846B-4E1F-AA6B-B3A2807FBBB4}"/>
    <cellStyle name="SAPBEXHLevel3X 10 6" xfId="25332" xr:uid="{B14C0021-1BF3-49DC-8F06-B2BC6BA78BAA}"/>
    <cellStyle name="SAPBEXHLevel3X 10 7" xfId="28863" xr:uid="{CD6674D8-A06E-4C1E-B082-6B23FADC87D6}"/>
    <cellStyle name="SAPBEXHLevel3X 10 8" xfId="32141" xr:uid="{882BD1AA-2344-4599-8B75-D5264A6ED2C5}"/>
    <cellStyle name="SAPBEXHLevel3X 11" xfId="4374" xr:uid="{E656C958-73DF-4383-9CDB-A6ECBC984ECB}"/>
    <cellStyle name="SAPBEXHLevel3X 11 2" xfId="12604" xr:uid="{ABC3547F-B894-4D21-8EC7-C72F43374831}"/>
    <cellStyle name="SAPBEXHLevel3X 11 3" xfId="9551" xr:uid="{E4C60522-FBEB-4B87-A27E-B1F6AEA75980}"/>
    <cellStyle name="SAPBEXHLevel3X 11 4" xfId="18721" xr:uid="{9384B612-972B-4580-BAB5-68CA27E9FEFD}"/>
    <cellStyle name="SAPBEXHLevel3X 11 5" xfId="22473" xr:uid="{70556E65-E1F6-464B-BAC7-B6C204DD508E}"/>
    <cellStyle name="SAPBEXHLevel3X 11 6" xfId="26139" xr:uid="{70446BDE-08B1-4F21-897C-A352BF3AA1BD}"/>
    <cellStyle name="SAPBEXHLevel3X 11 7" xfId="29670" xr:uid="{A10D12C8-F81D-4551-BAA4-5235761A1DF3}"/>
    <cellStyle name="SAPBEXHLevel3X 11 8" xfId="32932" xr:uid="{E2033C9F-6855-4DFD-87A4-99B13096F390}"/>
    <cellStyle name="SAPBEXHLevel3X 12" xfId="3117" xr:uid="{2B9A27B8-7270-4AFC-8BD6-BCC3D8F0EC96}"/>
    <cellStyle name="SAPBEXHLevel3X 12 2" xfId="9062" xr:uid="{FD045C79-5A9B-4980-966F-C56CA451797D}"/>
    <cellStyle name="SAPBEXHLevel3X 12 3" xfId="14823" xr:uid="{4F032AB1-48C1-418F-BC90-2D68058274CE}"/>
    <cellStyle name="SAPBEXHLevel3X 12 4" xfId="17464" xr:uid="{AD724C91-4890-45B4-981A-678E4480E9F3}"/>
    <cellStyle name="SAPBEXHLevel3X 12 5" xfId="21220" xr:uid="{A5B917FD-0551-4756-B65B-5EC800F75E35}"/>
    <cellStyle name="SAPBEXHLevel3X 12 6" xfId="24882" xr:uid="{A132BB28-45CC-4F70-8216-2053F76CCBF9}"/>
    <cellStyle name="SAPBEXHLevel3X 12 7" xfId="28413" xr:uid="{B7891FC1-2D41-4EBB-8221-79671E30E2A2}"/>
    <cellStyle name="SAPBEXHLevel3X 12 8" xfId="31695" xr:uid="{69C57A24-C784-41BB-89A6-FDC0066BF762}"/>
    <cellStyle name="SAPBEXHLevel3X 13" xfId="4623" xr:uid="{4A99C296-972C-47F9-979B-CEA356B0717F}"/>
    <cellStyle name="SAPBEXHLevel3X 13 2" xfId="12417" xr:uid="{0E41D90E-ED0E-42F9-89A3-0827D3B19470}"/>
    <cellStyle name="SAPBEXHLevel3X 13 3" xfId="14003" xr:uid="{610376C2-57C2-4D53-ABE4-709807341C54}"/>
    <cellStyle name="SAPBEXHLevel3X 13 4" xfId="18970" xr:uid="{0A0E6263-ECF3-422D-9099-11B3A161324C}"/>
    <cellStyle name="SAPBEXHLevel3X 13 5" xfId="22722" xr:uid="{6D551D29-0E54-4A1E-AC07-B10BD3D94F27}"/>
    <cellStyle name="SAPBEXHLevel3X 13 6" xfId="26387" xr:uid="{78399058-76F2-4039-ADF7-801A5C01F224}"/>
    <cellStyle name="SAPBEXHLevel3X 13 7" xfId="29919" xr:uid="{0DDD96BB-0303-4E44-8F9F-230F19E31D6A}"/>
    <cellStyle name="SAPBEXHLevel3X 13 8" xfId="33179" xr:uid="{C8DC40F9-6B12-4022-8414-84E53F448B7F}"/>
    <cellStyle name="SAPBEXHLevel3X 14" xfId="6132" xr:uid="{DA9F3C31-8ECD-44C9-836A-E960B858BED9}"/>
    <cellStyle name="SAPBEXHLevel3X 14 2" xfId="6807" xr:uid="{E173187D-AE36-4FBA-BB7A-420013CEB003}"/>
    <cellStyle name="SAPBEXHLevel3X 14 3" xfId="15287" xr:uid="{8C6017F5-14DF-44BB-83F4-F6CFBB997D59}"/>
    <cellStyle name="SAPBEXHLevel3X 14 4" xfId="20392" xr:uid="{D54C315C-5BBD-4E40-A8B8-C2EEB957F7E0}"/>
    <cellStyle name="SAPBEXHLevel3X 14 5" xfId="24078" xr:uid="{CC38DFA3-A01E-4797-B84A-F332CE9DBCBE}"/>
    <cellStyle name="SAPBEXHLevel3X 14 6" xfId="27651" xr:uid="{A4FEDC31-84A9-44CC-AEAE-1CF0D84F0EEA}"/>
    <cellStyle name="SAPBEXHLevel3X 14 7" xfId="30839" xr:uid="{65D5EC7C-853C-4906-AF69-440EA33CE7B9}"/>
    <cellStyle name="SAPBEXHLevel3X 14 8" xfId="33533" xr:uid="{6160C0E0-98A5-4F6D-B5EB-6E5815560C5F}"/>
    <cellStyle name="SAPBEXHLevel3X 15" xfId="6409" xr:uid="{7EB6D019-BC8D-4FD0-BDB0-78D2E71D5AFC}"/>
    <cellStyle name="SAPBEXHLevel3X 15 2" xfId="13307" xr:uid="{6EAA8E0B-A286-4B07-A60C-DDFC654F4A84}"/>
    <cellStyle name="SAPBEXHLevel3X 15 3" xfId="15969" xr:uid="{82539B8A-CE23-4965-8331-21824DFF14E1}"/>
    <cellStyle name="SAPBEXHLevel3X 15 4" xfId="20654" xr:uid="{1E072035-38CC-425A-ACC4-AEDA45CA79B4}"/>
    <cellStyle name="SAPBEXHLevel3X 15 5" xfId="24334" xr:uid="{E40158CB-2889-4F20-80FF-76423F36E248}"/>
    <cellStyle name="SAPBEXHLevel3X 15 6" xfId="27853" xr:uid="{C5D75E86-2577-4B0E-9322-89A8A8860DF8}"/>
    <cellStyle name="SAPBEXHLevel3X 15 7" xfId="31070" xr:uid="{31E02DCB-BDFA-4B8F-A82B-DED42D3557B3}"/>
    <cellStyle name="SAPBEXHLevel3X 15 8" xfId="33673" xr:uid="{19FAA4BC-FFB0-4AE0-A732-3B42FBF14934}"/>
    <cellStyle name="SAPBEXHLevel3X 16" xfId="8744" xr:uid="{09C72913-90CB-4AE5-8A9E-CC4353B9FAF2}"/>
    <cellStyle name="SAPBEXHLevel3X 17" xfId="14618" xr:uid="{BA65A9DE-D5CE-424E-9D3D-65A4A8CD9769}"/>
    <cellStyle name="SAPBEXHLevel3X 18" xfId="16434" xr:uid="{3B47F633-3621-41D8-BD22-48ECDD34BFAB}"/>
    <cellStyle name="SAPBEXHLevel3X 19" xfId="12086" xr:uid="{CCCFBA4B-C117-48F1-9560-A0E20824C50E}"/>
    <cellStyle name="SAPBEXHLevel3X 2" xfId="1233" xr:uid="{A60AC290-4274-46AA-8324-F94184BAE673}"/>
    <cellStyle name="SAPBEXHLevel3X 2 10" xfId="6133" xr:uid="{CB5CA66A-F91D-40C7-8E2C-00CBA3007E41}"/>
    <cellStyle name="SAPBEXHLevel3X 2 10 2" xfId="11758" xr:uid="{6610E999-BB7C-4A91-913D-621AD7AFAAE3}"/>
    <cellStyle name="SAPBEXHLevel3X 2 10 3" xfId="15516" xr:uid="{DD3950BD-9C5A-46B0-84FB-F71668CB0C83}"/>
    <cellStyle name="SAPBEXHLevel3X 2 10 4" xfId="20393" xr:uid="{EFF682D9-C064-4385-8195-5D3483FF69BB}"/>
    <cellStyle name="SAPBEXHLevel3X 2 10 5" xfId="24079" xr:uid="{B89E5C20-CFE6-4193-B035-E2FF44B5C9E8}"/>
    <cellStyle name="SAPBEXHLevel3X 2 10 6" xfId="27652" xr:uid="{1A80D2E6-FA5A-4924-9456-AAA824659D08}"/>
    <cellStyle name="SAPBEXHLevel3X 2 10 7" xfId="30840" xr:uid="{7EE9D0C8-D380-468B-BBC6-99CAC540F07C}"/>
    <cellStyle name="SAPBEXHLevel3X 2 10 8" xfId="33534" xr:uid="{9C7B0B10-C26C-4471-8A35-0C8839F9EE68}"/>
    <cellStyle name="SAPBEXHLevel3X 2 11" xfId="6410" xr:uid="{AFF530FC-C831-4EC8-9660-B39CDC4F0739}"/>
    <cellStyle name="SAPBEXHLevel3X 2 11 2" xfId="13308" xr:uid="{F8FFF62A-FE85-4554-9081-B206FC1AD96F}"/>
    <cellStyle name="SAPBEXHLevel3X 2 11 3" xfId="15970" xr:uid="{404E07F0-DEDB-4E02-A256-717A25F916B4}"/>
    <cellStyle name="SAPBEXHLevel3X 2 11 4" xfId="20655" xr:uid="{E293ADA6-641D-484C-A3A2-49F8225B3F4A}"/>
    <cellStyle name="SAPBEXHLevel3X 2 11 5" xfId="24335" xr:uid="{639AB381-64F6-4F7D-8B57-75B6EDDF0B04}"/>
    <cellStyle name="SAPBEXHLevel3X 2 11 6" xfId="27854" xr:uid="{8F5BDB0D-3A77-4414-8FD4-71499685B025}"/>
    <cellStyle name="SAPBEXHLevel3X 2 11 7" xfId="31071" xr:uid="{41AF85D4-9942-49F8-8BBF-F534257E4CB6}"/>
    <cellStyle name="SAPBEXHLevel3X 2 11 8" xfId="33674" xr:uid="{85DA871E-D055-49D6-9441-451E4A6F6D70}"/>
    <cellStyle name="SAPBEXHLevel3X 2 12" xfId="9837" xr:uid="{D8D594FD-FE36-49CB-A6AE-ED062BB9EE97}"/>
    <cellStyle name="SAPBEXHLevel3X 2 13" xfId="13409" xr:uid="{A9C67CC1-FC01-477D-BBC2-FE97D7594C4A}"/>
    <cellStyle name="SAPBEXHLevel3X 2 14" xfId="7191" xr:uid="{C524A06F-F260-4F05-9A9F-3C2690FC8B21}"/>
    <cellStyle name="SAPBEXHLevel3X 2 15" xfId="19744" xr:uid="{299A1673-1644-4CE2-910F-0DB76A19E600}"/>
    <cellStyle name="SAPBEXHLevel3X 2 16" xfId="23506" xr:uid="{BE878DCF-3A2B-46F2-8F6D-3EF02EBF9FE7}"/>
    <cellStyle name="SAPBEXHLevel3X 2 17" xfId="27119" xr:uid="{938BCF78-6D08-49B2-B44C-6A9B01EC190C}"/>
    <cellStyle name="SAPBEXHLevel3X 2 18" xfId="30580" xr:uid="{B2D2A38F-E49A-4BEF-ACC1-5D83B6323297}"/>
    <cellStyle name="SAPBEXHLevel3X 2 2" xfId="1234" xr:uid="{FFB2E8DB-BB5E-4100-B6C0-091655C3183E}"/>
    <cellStyle name="SAPBEXHLevel3X 2 2 10" xfId="9301" xr:uid="{E9522B34-FCD4-4579-AE44-BD72AD4978B2}"/>
    <cellStyle name="SAPBEXHLevel3X 2 2 11" xfId="15408" xr:uid="{676DD357-86F5-4CBA-9B04-72D317607F26}"/>
    <cellStyle name="SAPBEXHLevel3X 2 2 12" xfId="19743" xr:uid="{2CE576FB-55C5-47C4-8A67-A263785661AC}"/>
    <cellStyle name="SAPBEXHLevel3X 2 2 13" xfId="23505" xr:uid="{05100FBF-577B-4EE2-9852-008D581A4B3D}"/>
    <cellStyle name="SAPBEXHLevel3X 2 2 14" xfId="27118" xr:uid="{A0D46A40-84E7-40DF-9A0A-9AE8748212C4}"/>
    <cellStyle name="SAPBEXHLevel3X 2 2 15" xfId="30579" xr:uid="{74A15B0B-FC73-4D7B-9BC7-0105C0D4EB62}"/>
    <cellStyle name="SAPBEXHLevel3X 2 2 16" xfId="33865" xr:uid="{2DE21706-235D-4560-BF15-88A361C80B8A}"/>
    <cellStyle name="SAPBEXHLevel3X 2 2 2" xfId="1718" xr:uid="{C456C7EF-4F2B-45AD-9184-61C7293C7ACA}"/>
    <cellStyle name="SAPBEXHLevel3X 2 2 2 10" xfId="11729" xr:uid="{F8B4B024-1E44-4178-BCFA-0DA1C84D2F8F}"/>
    <cellStyle name="SAPBEXHLevel3X 2 2 2 11" xfId="20496" xr:uid="{515AA09B-DD1B-4ECA-96D3-18EBD21DEC71}"/>
    <cellStyle name="SAPBEXHLevel3X 2 2 2 12" xfId="23338" xr:uid="{5F5A5373-A331-47E0-84D6-2A42C86A437B}"/>
    <cellStyle name="SAPBEXHLevel3X 2 2 2 13" xfId="27735" xr:uid="{C22A86E8-BB45-4893-85C6-28B0838A4030}"/>
    <cellStyle name="SAPBEXHLevel3X 2 2 2 14" xfId="30467" xr:uid="{2A66B8F7-EBA7-4DFB-B738-E1026B21D8D6}"/>
    <cellStyle name="SAPBEXHLevel3X 2 2 2 15" xfId="34888" xr:uid="{706A4121-9B27-4AF6-91E7-6B4751EF7E74}"/>
    <cellStyle name="SAPBEXHLevel3X 2 2 2 2" xfId="2961" xr:uid="{3E061F5A-0CCD-498E-9A88-6D9CBC14A984}"/>
    <cellStyle name="SAPBEXHLevel3X 2 2 2 2 2" xfId="8346" xr:uid="{3FEAF4C1-E601-44F0-9A98-27EC7CFE4D44}"/>
    <cellStyle name="SAPBEXHLevel3X 2 2 2 2 3" xfId="16971" xr:uid="{183443AC-92DB-49C3-B19E-1587E6CEFEF3}"/>
    <cellStyle name="SAPBEXHLevel3X 2 2 2 2 4" xfId="17309" xr:uid="{E0DE1061-2079-46E6-938A-67718C13A8F9}"/>
    <cellStyle name="SAPBEXHLevel3X 2 2 2 2 5" xfId="21067" xr:uid="{3D404309-EE08-48E0-9D54-A67EB19F35E5}"/>
    <cellStyle name="SAPBEXHLevel3X 2 2 2 2 6" xfId="24728" xr:uid="{045359E1-73E9-4B94-9523-3AEBA8A795F7}"/>
    <cellStyle name="SAPBEXHLevel3X 2 2 2 2 7" xfId="28257" xr:uid="{2C8EC95E-CA92-4568-B37E-3334AE5B38A4}"/>
    <cellStyle name="SAPBEXHLevel3X 2 2 2 2 8" xfId="31543" xr:uid="{146A86FC-84C6-41A8-B0E0-283EF28C9A8E}"/>
    <cellStyle name="SAPBEXHLevel3X 2 2 2 3" xfId="3467" xr:uid="{B810F408-4712-4A72-90FE-91C72BDA349D}"/>
    <cellStyle name="SAPBEXHLevel3X 2 2 2 3 2" xfId="10304" xr:uid="{CA551C88-15C0-4A97-BA50-BC31C2268070}"/>
    <cellStyle name="SAPBEXHLevel3X 2 2 2 3 3" xfId="11139" xr:uid="{D384E059-4181-4AC7-B275-71C68274F4C6}"/>
    <cellStyle name="SAPBEXHLevel3X 2 2 2 3 4" xfId="17814" xr:uid="{77976E52-8359-4186-B91B-9C8A47AEB97D}"/>
    <cellStyle name="SAPBEXHLevel3X 2 2 2 3 5" xfId="21570" xr:uid="{C00006C1-11E9-4965-94CB-5D26A8833C9B}"/>
    <cellStyle name="SAPBEXHLevel3X 2 2 2 3 6" xfId="25232" xr:uid="{89C49FC3-518F-46DD-9E77-33EEF37F1485}"/>
    <cellStyle name="SAPBEXHLevel3X 2 2 2 3 7" xfId="28763" xr:uid="{8F035367-36A8-4CF3-A320-AE1F9DB1991D}"/>
    <cellStyle name="SAPBEXHLevel3X 2 2 2 3 8" xfId="32042" xr:uid="{BE70D286-8267-4108-AAC3-FCEA1717DB2E}"/>
    <cellStyle name="SAPBEXHLevel3X 2 2 2 4" xfId="1978" xr:uid="{90EC6562-5C9A-4AE5-BD15-B91D9257FBBC}"/>
    <cellStyle name="SAPBEXHLevel3X 2 2 2 4 2" xfId="7352" xr:uid="{6FF4FD87-8794-41BE-828A-3493F023826D}"/>
    <cellStyle name="SAPBEXHLevel3X 2 2 2 4 3" xfId="8138" xr:uid="{090464A7-EACF-4D48-BB24-028924597EB7}"/>
    <cellStyle name="SAPBEXHLevel3X 2 2 2 4 4" xfId="15250" xr:uid="{71CB09BC-BAE4-4E43-B680-26A9E95C7101}"/>
    <cellStyle name="SAPBEXHLevel3X 2 2 2 4 5" xfId="10329" xr:uid="{FB163ACD-6EF7-489E-88EE-78A175659BBF}"/>
    <cellStyle name="SAPBEXHLevel3X 2 2 2 4 6" xfId="23230" xr:uid="{54DEE8FD-3880-4048-841A-79523869E8EA}"/>
    <cellStyle name="SAPBEXHLevel3X 2 2 2 4 7" xfId="23940" xr:uid="{515C1375-2022-4152-BF13-140E2662E397}"/>
    <cellStyle name="SAPBEXHLevel3X 2 2 2 4 8" xfId="24368" xr:uid="{1B2A8020-8143-4726-9515-33DAF358ADF7}"/>
    <cellStyle name="SAPBEXHLevel3X 2 2 2 5" xfId="4115" xr:uid="{12760A36-D2B3-4672-98E7-001172D86DC6}"/>
    <cellStyle name="SAPBEXHLevel3X 2 2 2 5 2" xfId="6822" xr:uid="{9329BC2F-44AA-4C0E-ADDE-EECC712E63E4}"/>
    <cellStyle name="SAPBEXHLevel3X 2 2 2 5 3" xfId="13203" xr:uid="{E46AB126-0211-4CBD-87BC-044EC120DC33}"/>
    <cellStyle name="SAPBEXHLevel3X 2 2 2 5 4" xfId="18462" xr:uid="{255BB3E5-4377-47EE-BB64-8952DF916AAE}"/>
    <cellStyle name="SAPBEXHLevel3X 2 2 2 5 5" xfId="22215" xr:uid="{FC8A55C1-8040-4DB4-A247-0CA30AC27B25}"/>
    <cellStyle name="SAPBEXHLevel3X 2 2 2 5 6" xfId="25880" xr:uid="{505E3F17-4A6E-4234-8985-B8B5AB14CCB9}"/>
    <cellStyle name="SAPBEXHLevel3X 2 2 2 5 7" xfId="29411" xr:uid="{4654C321-0CD7-4CA5-8229-1E213E363A9D}"/>
    <cellStyle name="SAPBEXHLevel3X 2 2 2 5 8" xfId="32678" xr:uid="{6F677744-03F2-4C85-B177-12AB16427FC3}"/>
    <cellStyle name="SAPBEXHLevel3X 2 2 2 6" xfId="4336" xr:uid="{BF7AF180-7E48-4AD1-AA28-69C1A449D808}"/>
    <cellStyle name="SAPBEXHLevel3X 2 2 2 6 2" xfId="12633" xr:uid="{60617C49-4276-4732-BDC5-8C1977E282D9}"/>
    <cellStyle name="SAPBEXHLevel3X 2 2 2 6 3" xfId="9325" xr:uid="{94CC3E3F-134D-4FF4-8406-A35B21D6C9F7}"/>
    <cellStyle name="SAPBEXHLevel3X 2 2 2 6 4" xfId="18683" xr:uid="{6E4DB7E6-2483-4189-A7EE-011CC8E12321}"/>
    <cellStyle name="SAPBEXHLevel3X 2 2 2 6 5" xfId="22435" xr:uid="{4EB970D6-BAAD-4415-B84C-FDB3DBC88481}"/>
    <cellStyle name="SAPBEXHLevel3X 2 2 2 6 6" xfId="26101" xr:uid="{085AB1E3-148F-4AFF-BF69-5AA4AA2C8BEA}"/>
    <cellStyle name="SAPBEXHLevel3X 2 2 2 6 7" xfId="29632" xr:uid="{EF2C58B6-D895-4307-B043-81C5090720E7}"/>
    <cellStyle name="SAPBEXHLevel3X 2 2 2 6 8" xfId="32895" xr:uid="{E32FDABC-9605-4FCE-B4B6-824ABEF07A7F}"/>
    <cellStyle name="SAPBEXHLevel3X 2 2 2 7" xfId="4752" xr:uid="{C5676728-266D-475E-BC0F-1C5871EF8F31}"/>
    <cellStyle name="SAPBEXHLevel3X 2 2 2 7 2" xfId="12293" xr:uid="{E37C1BEB-568C-424F-ACFD-7341D7A05F94}"/>
    <cellStyle name="SAPBEXHLevel3X 2 2 2 7 3" xfId="15784" xr:uid="{7D2F2544-1FC5-48C9-8B2A-126C9F3D46A1}"/>
    <cellStyle name="SAPBEXHLevel3X 2 2 2 7 4" xfId="19099" xr:uid="{355D9687-6A88-47A9-A47D-6EE0A2E55730}"/>
    <cellStyle name="SAPBEXHLevel3X 2 2 2 7 5" xfId="22850" xr:uid="{57415542-7394-4F5A-A73E-16EC96A34C60}"/>
    <cellStyle name="SAPBEXHLevel3X 2 2 2 7 6" xfId="26516" xr:uid="{E59D2392-8C82-4B83-A62A-20ED1AC76D6B}"/>
    <cellStyle name="SAPBEXHLevel3X 2 2 2 7 7" xfId="30048" xr:uid="{60A479CD-45AC-4931-BC1E-11A76D66B2BE}"/>
    <cellStyle name="SAPBEXHLevel3X 2 2 2 7 8" xfId="33305" xr:uid="{F82A4FB9-2A42-46E6-9B20-98E04588D267}"/>
    <cellStyle name="SAPBEXHLevel3X 2 2 2 8" xfId="13083" xr:uid="{2E5447C9-EC7E-4D8A-91ED-0558B6F4ECEE}"/>
    <cellStyle name="SAPBEXHLevel3X 2 2 2 9" xfId="15600" xr:uid="{5E42C465-297D-4A8F-B6BB-B3F65E7A8F40}"/>
    <cellStyle name="SAPBEXHLevel3X 2 2 3" xfId="2508" xr:uid="{1C8CADC6-92D6-470F-9C97-B5CEF5BE5F5E}"/>
    <cellStyle name="SAPBEXHLevel3X 2 2 3 2" xfId="10985" xr:uid="{43DE426D-078B-46B1-99A8-A44814422E81}"/>
    <cellStyle name="SAPBEXHLevel3X 2 2 3 3" xfId="16574" xr:uid="{967341A0-4D53-4005-A490-67540775F541}"/>
    <cellStyle name="SAPBEXHLevel3X 2 2 3 4" xfId="7443" xr:uid="{9086393E-2FBB-4BA7-A7E1-56FABD8ADC89}"/>
    <cellStyle name="SAPBEXHLevel3X 2 2 3 5" xfId="19351" xr:uid="{90C62B38-A34C-4C4B-81E8-648A63A0F95E}"/>
    <cellStyle name="SAPBEXHLevel3X 2 2 3 6" xfId="20115" xr:uid="{C6ED78B0-0F13-4A24-B7D8-82F2DB008B27}"/>
    <cellStyle name="SAPBEXHLevel3X 2 2 3 7" xfId="26763" xr:uid="{4A12F148-40C4-4708-AE26-8B047B65DE89}"/>
    <cellStyle name="SAPBEXHLevel3X 2 2 3 8" xfId="29643" xr:uid="{9AEE0C14-D448-4EAF-B891-99AAA3CD7B16}"/>
    <cellStyle name="SAPBEXHLevel3X 2 2 3 9" xfId="35122" xr:uid="{B03B70F6-0DB3-450E-9A93-610522EFF9EE}"/>
    <cellStyle name="SAPBEXHLevel3X 2 2 4" xfId="3034" xr:uid="{31F7DF1C-C6DC-459A-A0D0-F154C558EAFD}"/>
    <cellStyle name="SAPBEXHLevel3X 2 2 4 2" xfId="11488" xr:uid="{D97429C7-51F4-4AA3-9463-F7FB76ECB511}"/>
    <cellStyle name="SAPBEXHLevel3X 2 2 4 3" xfId="16177" xr:uid="{5F4277B5-8868-47B9-B7E3-1FA1D0106AFB}"/>
    <cellStyle name="SAPBEXHLevel3X 2 2 4 4" xfId="17382" xr:uid="{3CFA60F6-4A05-48C9-A331-5A4334FFDCAE}"/>
    <cellStyle name="SAPBEXHLevel3X 2 2 4 5" xfId="21140" xr:uid="{4EDB65D0-FD12-4E12-B20F-5EDFBAFC9359}"/>
    <cellStyle name="SAPBEXHLevel3X 2 2 4 6" xfId="24801" xr:uid="{0A1DA42A-7B70-4675-8D99-A3678D53E975}"/>
    <cellStyle name="SAPBEXHLevel3X 2 2 4 7" xfId="28330" xr:uid="{722C75E2-A3CD-4C2D-A168-E4A32B4EDE85}"/>
    <cellStyle name="SAPBEXHLevel3X 2 2 4 8" xfId="31616" xr:uid="{9AE2D92E-0573-41BB-9881-6576A8CCA645}"/>
    <cellStyle name="SAPBEXHLevel3X 2 2 4 9" xfId="34666" xr:uid="{4B423B95-FA65-49AA-96AF-D660E91F110C}"/>
    <cellStyle name="SAPBEXHLevel3X 2 2 5" xfId="2134" xr:uid="{A632FB14-4049-42B7-AD50-F8693387B4B5}"/>
    <cellStyle name="SAPBEXHLevel3X 2 2 5 2" xfId="7274" xr:uid="{90509F93-5F6D-47C4-AD69-22F35F9FD1AE}"/>
    <cellStyle name="SAPBEXHLevel3X 2 2 5 3" xfId="13818" xr:uid="{6301FE22-98D9-4C97-811D-C9EB7D01C087}"/>
    <cellStyle name="SAPBEXHLevel3X 2 2 5 4" xfId="13796" xr:uid="{5EA98F03-4148-4E22-AE54-58ACD6DE396E}"/>
    <cellStyle name="SAPBEXHLevel3X 2 2 5 5" xfId="13722" xr:uid="{63920AD1-3DFF-4F50-A758-E6752BB7900F}"/>
    <cellStyle name="SAPBEXHLevel3X 2 2 5 6" xfId="15915" xr:uid="{958DF1E0-B1F9-4709-BB25-5572F55E4EA3}"/>
    <cellStyle name="SAPBEXHLevel3X 2 2 5 7" xfId="23801" xr:uid="{C3F8ECA5-5FF1-4200-AB3A-38B60CEB5B71}"/>
    <cellStyle name="SAPBEXHLevel3X 2 2 5 8" xfId="27882" xr:uid="{17384AE7-DCD5-414F-A2D4-4C47AD8E901E}"/>
    <cellStyle name="SAPBEXHLevel3X 2 2 5 9" xfId="34257" xr:uid="{867E4052-4B4E-466B-92C3-988E55FC849E}"/>
    <cellStyle name="SAPBEXHLevel3X 2 2 6" xfId="4102" xr:uid="{45070BB9-0359-45A5-8741-2C9A795E6E41}"/>
    <cellStyle name="SAPBEXHLevel3X 2 2 6 2" xfId="6969" xr:uid="{4B0BC2AF-EC89-4DC4-A8F5-54EA3B2C52F4}"/>
    <cellStyle name="SAPBEXHLevel3X 2 2 6 3" xfId="10604" xr:uid="{C1B009D0-B822-4E7C-8EFB-0DEE767FE160}"/>
    <cellStyle name="SAPBEXHLevel3X 2 2 6 4" xfId="18449" xr:uid="{0333C6E7-0F91-423D-B54C-9986967BCEE4}"/>
    <cellStyle name="SAPBEXHLevel3X 2 2 6 5" xfId="22202" xr:uid="{9B5E595D-B57C-4482-8A91-4AD2198155B9}"/>
    <cellStyle name="SAPBEXHLevel3X 2 2 6 6" xfId="25867" xr:uid="{2D11FF68-4D5A-4D3B-9522-94ABA5468446}"/>
    <cellStyle name="SAPBEXHLevel3X 2 2 6 7" xfId="29398" xr:uid="{EA1D0FBB-56E9-4F68-850D-0F96AA53A2CE}"/>
    <cellStyle name="SAPBEXHLevel3X 2 2 6 8" xfId="32665" xr:uid="{543AA12D-51DB-4FFD-9F15-FA95D7A4502A}"/>
    <cellStyle name="SAPBEXHLevel3X 2 2 7" xfId="4135" xr:uid="{E3902C77-C4B5-4269-97F6-2198C32A0F15}"/>
    <cellStyle name="SAPBEXHLevel3X 2 2 7 2" xfId="6798" xr:uid="{7A47412C-D9DB-47A9-99C9-E1043D3FF766}"/>
    <cellStyle name="SAPBEXHLevel3X 2 2 7 3" xfId="16756" xr:uid="{68273469-9BC1-43E8-AB1A-6898E2A7CECE}"/>
    <cellStyle name="SAPBEXHLevel3X 2 2 7 4" xfId="18482" xr:uid="{CACECC2D-2E6D-429A-8E32-1A82FB23E600}"/>
    <cellStyle name="SAPBEXHLevel3X 2 2 7 5" xfId="22235" xr:uid="{C3C18E2B-D410-4B5B-99DB-CFEC1F145B03}"/>
    <cellStyle name="SAPBEXHLevel3X 2 2 7 6" xfId="25900" xr:uid="{66897239-C656-465A-8CEF-69567FCF95DC}"/>
    <cellStyle name="SAPBEXHLevel3X 2 2 7 7" xfId="29431" xr:uid="{6ADB3978-7A40-489F-AC60-0C618A4CE935}"/>
    <cellStyle name="SAPBEXHLevel3X 2 2 7 8" xfId="32697" xr:uid="{7DF86A27-848C-463C-8B9A-B0A37BA0C935}"/>
    <cellStyle name="SAPBEXHLevel3X 2 2 8" xfId="4812" xr:uid="{BF5C6DEB-366F-4850-9231-F565E9197974}"/>
    <cellStyle name="SAPBEXHLevel3X 2 2 8 2" xfId="12233" xr:uid="{EDCDDB45-77BD-4270-9585-6B073F96BC6E}"/>
    <cellStyle name="SAPBEXHLevel3X 2 2 8 3" xfId="15821" xr:uid="{D3D6D483-DB02-4F1F-9E0D-896FBB356CB2}"/>
    <cellStyle name="SAPBEXHLevel3X 2 2 8 4" xfId="19159" xr:uid="{E4FF88CC-DE5B-42C0-9E8F-0B1B1135D634}"/>
    <cellStyle name="SAPBEXHLevel3X 2 2 8 5" xfId="22910" xr:uid="{EACD2F7F-052D-4034-BD6C-2088B328DDFB}"/>
    <cellStyle name="SAPBEXHLevel3X 2 2 8 6" xfId="26576" xr:uid="{3C892205-9D03-4185-91C6-BFAA3C9F9230}"/>
    <cellStyle name="SAPBEXHLevel3X 2 2 8 7" xfId="30108" xr:uid="{8A52530A-7213-4CE7-9EBE-EACCF1C76EBA}"/>
    <cellStyle name="SAPBEXHLevel3X 2 2 8 8" xfId="33365" xr:uid="{99075415-EDD6-4970-B847-9EFAF25E5824}"/>
    <cellStyle name="SAPBEXHLevel3X 2 2 9" xfId="10270" xr:uid="{327A19D8-F91D-4DE3-8E18-22E587023D16}"/>
    <cellStyle name="SAPBEXHLevel3X 2 3" xfId="1717" xr:uid="{B3FD49AD-86D7-4B0D-A706-B3D45FC072BD}"/>
    <cellStyle name="SAPBEXHLevel3X 2 3 10" xfId="7403" xr:uid="{01F0ACF6-D66F-43D4-8F81-2AC7A70E1C1E}"/>
    <cellStyle name="SAPBEXHLevel3X 2 3 11" xfId="20490" xr:uid="{9726ED52-8C5C-43DF-853B-B2B1C0048B56}"/>
    <cellStyle name="SAPBEXHLevel3X 2 3 12" xfId="24177" xr:uid="{8201CEA7-2AFB-48F5-BA58-F10FC4604430}"/>
    <cellStyle name="SAPBEXHLevel3X 2 3 13" xfId="26990" xr:uid="{B233DAEE-8AED-47CE-8FE8-EC584F05A212}"/>
    <cellStyle name="SAPBEXHLevel3X 2 3 14" xfId="30468" xr:uid="{C813BD35-9CBC-4DDD-8200-11D48D2548D3}"/>
    <cellStyle name="SAPBEXHLevel3X 2 3 15" xfId="35036" xr:uid="{75A8ED81-A391-4129-9793-8AF5D66EA188}"/>
    <cellStyle name="SAPBEXHLevel3X 2 3 2" xfId="2960" xr:uid="{ED902533-1DFF-4710-B363-85CFFA07986E}"/>
    <cellStyle name="SAPBEXHLevel3X 2 3 2 2" xfId="9575" xr:uid="{107FFC39-CC8F-4D46-AE6C-1A5DC2643D3E}"/>
    <cellStyle name="SAPBEXHLevel3X 2 3 2 3" xfId="7737" xr:uid="{7CCD23B4-442C-498E-9A5E-93A4D6DAD42D}"/>
    <cellStyle name="SAPBEXHLevel3X 2 3 2 4" xfId="17308" xr:uid="{723BA3BD-DC79-49F8-BE7D-ACF93F152EBB}"/>
    <cellStyle name="SAPBEXHLevel3X 2 3 2 5" xfId="21066" xr:uid="{59057083-80F1-4AD5-8097-3636D69591B7}"/>
    <cellStyle name="SAPBEXHLevel3X 2 3 2 6" xfId="24727" xr:uid="{67FFA142-EE0E-4D24-BB00-8CD9165D48BE}"/>
    <cellStyle name="SAPBEXHLevel3X 2 3 2 7" xfId="28256" xr:uid="{4D7BCC2A-1CAA-4077-ACC4-06E1DF0E7E88}"/>
    <cellStyle name="SAPBEXHLevel3X 2 3 2 8" xfId="31542" xr:uid="{74F0893D-4FFE-4FC4-A6D2-ACD0216F262B}"/>
    <cellStyle name="SAPBEXHLevel3X 2 3 3" xfId="3466" xr:uid="{50637A89-D70E-406A-B025-C84615FD4AA7}"/>
    <cellStyle name="SAPBEXHLevel3X 2 3 3 2" xfId="10652" xr:uid="{DEB3D9E1-A373-4860-8515-6B38AFF10E84}"/>
    <cellStyle name="SAPBEXHLevel3X 2 3 3 3" xfId="11535" xr:uid="{60F4239C-8F0E-4F0D-B9D2-F3A0490C38E7}"/>
    <cellStyle name="SAPBEXHLevel3X 2 3 3 4" xfId="17813" xr:uid="{7E624113-E955-47BC-9D9B-61C8E9A6B01D}"/>
    <cellStyle name="SAPBEXHLevel3X 2 3 3 5" xfId="21569" xr:uid="{0F679A48-34A3-439C-A18B-A0057B0BED38}"/>
    <cellStyle name="SAPBEXHLevel3X 2 3 3 6" xfId="25231" xr:uid="{817F31C9-97A6-4390-9A9F-1013AAD96BA5}"/>
    <cellStyle name="SAPBEXHLevel3X 2 3 3 7" xfId="28762" xr:uid="{D4EAFBAF-BD49-4B92-9BA4-C12CB69FFAE1}"/>
    <cellStyle name="SAPBEXHLevel3X 2 3 3 8" xfId="32041" xr:uid="{A706B1F7-CC6B-4ED4-8CF2-7D24FA26A1B2}"/>
    <cellStyle name="SAPBEXHLevel3X 2 3 4" xfId="3608" xr:uid="{83C6D4BF-E1DF-475C-96D3-37CEA2E0AB17}"/>
    <cellStyle name="SAPBEXHLevel3X 2 3 4 2" xfId="8340" xr:uid="{681B3D94-B4A5-4AC5-BF76-AFC043E01B5C}"/>
    <cellStyle name="SAPBEXHLevel3X 2 3 4 3" xfId="14836" xr:uid="{33DF47F7-61AD-412C-BD03-BC6344CDBD1B}"/>
    <cellStyle name="SAPBEXHLevel3X 2 3 4 4" xfId="17955" xr:uid="{DF7FA177-A733-4705-8233-7202149B7AF8}"/>
    <cellStyle name="SAPBEXHLevel3X 2 3 4 5" xfId="21711" xr:uid="{A7A43B50-1591-425D-85A3-C0214843D880}"/>
    <cellStyle name="SAPBEXHLevel3X 2 3 4 6" xfId="25373" xr:uid="{E4DAE58F-0840-4FF2-A111-38A451E4101B}"/>
    <cellStyle name="SAPBEXHLevel3X 2 3 4 7" xfId="28904" xr:uid="{5AEC95D6-E6CF-48D7-890D-26DDA701F0B5}"/>
    <cellStyle name="SAPBEXHLevel3X 2 3 4 8" xfId="32181" xr:uid="{625AF810-ECD0-45DD-9E62-9DE6141ACDE1}"/>
    <cellStyle name="SAPBEXHLevel3X 2 3 5" xfId="3908" xr:uid="{A9F91726-58A5-43D9-B7E6-D678457D9BCB}"/>
    <cellStyle name="SAPBEXHLevel3X 2 3 5 2" xfId="9906" xr:uid="{F4C39511-4CC7-4C47-993B-98A19D68768A}"/>
    <cellStyle name="SAPBEXHLevel3X 2 3 5 3" xfId="14175" xr:uid="{0251C8DE-1265-4187-8018-6B56320EFC14}"/>
    <cellStyle name="SAPBEXHLevel3X 2 3 5 4" xfId="18255" xr:uid="{A7DEE078-AE5F-48B5-9BF3-F06CA7C2FF91}"/>
    <cellStyle name="SAPBEXHLevel3X 2 3 5 5" xfId="22008" xr:uid="{7F05A1A3-6D9F-4E1B-8AED-EB1D68E359F1}"/>
    <cellStyle name="SAPBEXHLevel3X 2 3 5 6" xfId="25673" xr:uid="{F40A2587-E7EB-4E21-AF62-C0CDA8AF01EB}"/>
    <cellStyle name="SAPBEXHLevel3X 2 3 5 7" xfId="29204" xr:uid="{1070E194-E24C-4093-A5BA-F93D96F094B4}"/>
    <cellStyle name="SAPBEXHLevel3X 2 3 5 8" xfId="32473" xr:uid="{9B6DC45E-FBF5-4D83-820E-0FB2D3A71588}"/>
    <cellStyle name="SAPBEXHLevel3X 2 3 6" xfId="4283" xr:uid="{8821CFB8-0B00-4E79-AB40-F44569D104CB}"/>
    <cellStyle name="SAPBEXHLevel3X 2 3 6 2" xfId="12672" xr:uid="{24BD882A-CFFE-4299-AB7E-135F3516138B}"/>
    <cellStyle name="SAPBEXHLevel3X 2 3 6 3" xfId="8999" xr:uid="{F88FC823-A54D-42DE-8782-79C0B8D90B49}"/>
    <cellStyle name="SAPBEXHLevel3X 2 3 6 4" xfId="18630" xr:uid="{E9DD476A-07BA-44FD-9374-D2F3A8A8DE68}"/>
    <cellStyle name="SAPBEXHLevel3X 2 3 6 5" xfId="22382" xr:uid="{D7924361-9290-4705-9059-CED166EAA1B8}"/>
    <cellStyle name="SAPBEXHLevel3X 2 3 6 6" xfId="26048" xr:uid="{A6FF3E61-6012-4DD4-A232-BA458B342C33}"/>
    <cellStyle name="SAPBEXHLevel3X 2 3 6 7" xfId="29579" xr:uid="{1E9C9E2F-2FAA-4EB2-9D7D-201DE9D33EDD}"/>
    <cellStyle name="SAPBEXHLevel3X 2 3 6 8" xfId="32842" xr:uid="{ABCD460D-54BA-4646-8553-07C345CDD197}"/>
    <cellStyle name="SAPBEXHLevel3X 2 3 7" xfId="3827" xr:uid="{B470EF5D-9A60-4964-A8F7-FA170716065C}"/>
    <cellStyle name="SAPBEXHLevel3X 2 3 7 2" xfId="12728" xr:uid="{1B4398B6-5ECF-4021-880A-8075042C811C}"/>
    <cellStyle name="SAPBEXHLevel3X 2 3 7 3" xfId="7385" xr:uid="{DA665584-5E28-40DF-AD51-B598A156E55A}"/>
    <cellStyle name="SAPBEXHLevel3X 2 3 7 4" xfId="18174" xr:uid="{39EF38C5-193D-402F-BC3E-3FCCA5D3EA05}"/>
    <cellStyle name="SAPBEXHLevel3X 2 3 7 5" xfId="21927" xr:uid="{F8FDDA71-91E3-453F-9746-B6A61E788B00}"/>
    <cellStyle name="SAPBEXHLevel3X 2 3 7 6" xfId="25592" xr:uid="{39BAAFD3-A0E7-440B-8244-E8A6B144203D}"/>
    <cellStyle name="SAPBEXHLevel3X 2 3 7 7" xfId="29123" xr:uid="{9474B0FD-AC51-4537-B0D5-DCEDE611C01F}"/>
    <cellStyle name="SAPBEXHLevel3X 2 3 7 8" xfId="32395" xr:uid="{D8FE1D23-1A31-42A6-8873-8983B131303C}"/>
    <cellStyle name="SAPBEXHLevel3X 2 3 8" xfId="8457" xr:uid="{EEBCBFF3-26A7-4A76-A7F5-E90201DA4B09}"/>
    <cellStyle name="SAPBEXHLevel3X 2 3 9" xfId="7838" xr:uid="{F90016AF-CDC0-4D5F-963E-59FA7F8948C8}"/>
    <cellStyle name="SAPBEXHLevel3X 2 4" xfId="2507" xr:uid="{941F96C8-DD88-4FD5-A134-E2B1F4091C45}"/>
    <cellStyle name="SAPBEXHLevel3X 2 4 2" xfId="11294" xr:uid="{4852869B-E40E-43C9-BF07-FF594D8B28C8}"/>
    <cellStyle name="SAPBEXHLevel3X 2 4 3" xfId="16359" xr:uid="{7F864931-DE4A-41C7-A9E5-7178D38652F4}"/>
    <cellStyle name="SAPBEXHLevel3X 2 4 4" xfId="13767" xr:uid="{2D87A891-3A52-4F6B-B5F7-40411DEA30A4}"/>
    <cellStyle name="SAPBEXHLevel3X 2 4 5" xfId="19352" xr:uid="{67370723-B3AA-440C-A858-56B4BD8526AD}"/>
    <cellStyle name="SAPBEXHLevel3X 2 4 6" xfId="20116" xr:uid="{91B15CAF-ABC6-43D0-82C6-D8E61C6232F9}"/>
    <cellStyle name="SAPBEXHLevel3X 2 4 7" xfId="26764" xr:uid="{7C4EC1EA-A31A-4E5A-BA30-BF7439A6A4BA}"/>
    <cellStyle name="SAPBEXHLevel3X 2 4 8" xfId="23462" xr:uid="{2EFA8FFE-187A-4975-B7B3-DB90C6020D7D}"/>
    <cellStyle name="SAPBEXHLevel3X 2 5" xfId="2119" xr:uid="{0E6BE8F1-2822-480C-B781-4CE6E252C792}"/>
    <cellStyle name="SAPBEXHLevel3X 2 5 2" xfId="8804" xr:uid="{9AC5FD55-F9A8-45EC-8B7D-23156B5F2D3C}"/>
    <cellStyle name="SAPBEXHLevel3X 2 5 3" xfId="6973" xr:uid="{B29CC061-9D89-40DE-93B0-8B26BF530F8C}"/>
    <cellStyle name="SAPBEXHLevel3X 2 5 4" xfId="13797" xr:uid="{6D09A787-BC30-4293-8DD1-504100D10FF1}"/>
    <cellStyle name="SAPBEXHLevel3X 2 5 5" xfId="7619" xr:uid="{21E5F4C6-4F98-4A9A-9A26-E99D3C94FB0B}"/>
    <cellStyle name="SAPBEXHLevel3X 2 5 6" xfId="20049" xr:uid="{FA3F95B6-9D4B-4851-99E9-0C3F21833E72}"/>
    <cellStyle name="SAPBEXHLevel3X 2 5 7" xfId="8609" xr:uid="{BCDC8007-3861-417C-A320-34EA1C90CD82}"/>
    <cellStyle name="SAPBEXHLevel3X 2 5 8" xfId="27537" xr:uid="{ED3F6DCA-3505-452E-BAF2-5737172F7A09}"/>
    <cellStyle name="SAPBEXHLevel3X 2 6" xfId="1993" xr:uid="{FF59C7C2-F45D-4FE9-8540-026E2FCD554D}"/>
    <cellStyle name="SAPBEXHLevel3X 2 6 2" xfId="9586" xr:uid="{C378B4E3-A0F8-4552-8F0C-752488672744}"/>
    <cellStyle name="SAPBEXHLevel3X 2 6 3" xfId="14422" xr:uid="{C6EA6D39-06BD-4E49-91A9-2629C756639D}"/>
    <cellStyle name="SAPBEXHLevel3X 2 6 4" xfId="16428" xr:uid="{E243727C-4458-4404-BD2E-B4632A852193}"/>
    <cellStyle name="SAPBEXHLevel3X 2 6 5" xfId="7832" xr:uid="{DDA240A3-C781-47C6-B4CA-215DC0E60A9D}"/>
    <cellStyle name="SAPBEXHLevel3X 2 6 6" xfId="23229" xr:uid="{05332B74-264A-4B2C-BB14-E00B669386AC}"/>
    <cellStyle name="SAPBEXHLevel3X 2 6 7" xfId="23742" xr:uid="{276493DB-A8EE-4976-97E4-306705D7D4BC}"/>
    <cellStyle name="SAPBEXHLevel3X 2 6 8" xfId="27336" xr:uid="{4A25FF17-47B9-4A86-A9CE-1AF5823D5F33}"/>
    <cellStyle name="SAPBEXHLevel3X 2 7" xfId="3970" xr:uid="{BAD70244-26FD-4D6F-AC2B-CDFDA81B7708}"/>
    <cellStyle name="SAPBEXHLevel3X 2 7 2" xfId="10114" xr:uid="{BC655DBE-59D3-44C1-B490-43EE288B036B}"/>
    <cellStyle name="SAPBEXHLevel3X 2 7 3" xfId="8984" xr:uid="{3074AA72-7BF9-4687-935A-665BAB1BEB34}"/>
    <cellStyle name="SAPBEXHLevel3X 2 7 4" xfId="18317" xr:uid="{608E3871-D47F-4A0F-B470-CE443B96C6B5}"/>
    <cellStyle name="SAPBEXHLevel3X 2 7 5" xfId="22070" xr:uid="{33E2DF35-2C07-40AD-A987-F8D993C2BE6C}"/>
    <cellStyle name="SAPBEXHLevel3X 2 7 6" xfId="25735" xr:uid="{59973D5A-A8FB-4939-821D-BC33012EA982}"/>
    <cellStyle name="SAPBEXHLevel3X 2 7 7" xfId="29266" xr:uid="{A7AECC4C-9A90-4212-BCBE-8A2943D9155B}"/>
    <cellStyle name="SAPBEXHLevel3X 2 7 8" xfId="32534" xr:uid="{E6AB0E7D-3011-4063-A5E0-C57694BC2632}"/>
    <cellStyle name="SAPBEXHLevel3X 2 8" xfId="2261" xr:uid="{D3F6D62B-1F97-40EE-A59C-B8489C3B7024}"/>
    <cellStyle name="SAPBEXHLevel3X 2 8 2" xfId="10636" xr:uid="{47F48923-CFDF-44E0-8748-6F53DF324700}"/>
    <cellStyle name="SAPBEXHLevel3X 2 8 3" xfId="16592" xr:uid="{08AC006E-222D-4DB3-B8F5-842F31844D3D}"/>
    <cellStyle name="SAPBEXHLevel3X 2 8 4" xfId="13812" xr:uid="{1CFA4807-A0B9-4AFE-97C2-345A69217911}"/>
    <cellStyle name="SAPBEXHLevel3X 2 8 5" xfId="10231" xr:uid="{B1B8F7A0-42EC-4A6F-966A-3912A78574D7}"/>
    <cellStyle name="SAPBEXHLevel3X 2 8 6" xfId="12028" xr:uid="{C85FD55C-DF8D-46E5-9022-92150815637E}"/>
    <cellStyle name="SAPBEXHLevel3X 2 8 7" xfId="23844" xr:uid="{5D1A38D1-C764-4FDC-8D8D-4815FFAC185E}"/>
    <cellStyle name="SAPBEXHLevel3X 2 8 8" xfId="27535" xr:uid="{7CE70FD0-843A-4E73-AB05-CD797CA237F3}"/>
    <cellStyle name="SAPBEXHLevel3X 2 9" xfId="4848" xr:uid="{A5A1DC0C-DCFD-4654-9F63-F790B24C5ED2}"/>
    <cellStyle name="SAPBEXHLevel3X 2 9 2" xfId="12197" xr:uid="{6C477B76-BAC0-428F-AD0E-A40ED385C7D4}"/>
    <cellStyle name="SAPBEXHLevel3X 2 9 3" xfId="15838" xr:uid="{34EE97EB-2580-4ECA-97B6-CB2AAA35B30D}"/>
    <cellStyle name="SAPBEXHLevel3X 2 9 4" xfId="19195" xr:uid="{B4F8E676-BE96-428F-A647-0A164F52D786}"/>
    <cellStyle name="SAPBEXHLevel3X 2 9 5" xfId="22946" xr:uid="{BC421162-D3BA-4BAB-9DE1-72F696F53DC1}"/>
    <cellStyle name="SAPBEXHLevel3X 2 9 6" xfId="26612" xr:uid="{CDE4D0AB-8C94-4DF4-99A0-BB57C50FA6EA}"/>
    <cellStyle name="SAPBEXHLevel3X 2 9 7" xfId="30144" xr:uid="{BD92C6DC-BE22-4570-8BB5-F3F5DCBC5E82}"/>
    <cellStyle name="SAPBEXHLevel3X 2 9 8" xfId="33401" xr:uid="{9839F23C-892F-4D1B-BD5E-14F17A527FB3}"/>
    <cellStyle name="SAPBEXHLevel3X 20" xfId="20266" xr:uid="{EC7BEAFF-7074-411F-863B-C399C26B8E50}"/>
    <cellStyle name="SAPBEXHLevel3X 21" xfId="8484" xr:uid="{1FD64AD1-7C7E-45CD-871F-F061DDFEC68C}"/>
    <cellStyle name="SAPBEXHLevel3X 22" xfId="30728" xr:uid="{331FE660-5160-4789-AC30-310CE58555E0}"/>
    <cellStyle name="SAPBEXHLevel3X 3" xfId="1235" xr:uid="{35184AE9-B66E-43D5-A09B-A31D220DAD0E}"/>
    <cellStyle name="SAPBEXHLevel3X 3 10" xfId="6134" xr:uid="{90EE3A46-3175-44E6-89F0-E3E75FD9A6D8}"/>
    <cellStyle name="SAPBEXHLevel3X 3 10 2" xfId="11757" xr:uid="{73BEA178-9475-451C-95F5-8774681D7E99}"/>
    <cellStyle name="SAPBEXHLevel3X 3 10 3" xfId="13499" xr:uid="{52DC27DF-C4F5-4BA3-B457-4853FA2AEF0C}"/>
    <cellStyle name="SAPBEXHLevel3X 3 10 4" xfId="20394" xr:uid="{A0F53AE4-2941-4419-8D10-DA917AF43E77}"/>
    <cellStyle name="SAPBEXHLevel3X 3 10 5" xfId="24080" xr:uid="{7749BF5C-1C81-45FD-A5C7-98AF4863D523}"/>
    <cellStyle name="SAPBEXHLevel3X 3 10 6" xfId="27653" xr:uid="{6D252133-341A-4C76-ADEF-A8EBA3E6D370}"/>
    <cellStyle name="SAPBEXHLevel3X 3 10 7" xfId="30841" xr:uid="{C2A05A8E-7351-4E65-BC45-219122C1C2A0}"/>
    <cellStyle name="SAPBEXHLevel3X 3 10 8" xfId="33535" xr:uid="{35DA59CC-263F-4486-B3A3-23E332307F7E}"/>
    <cellStyle name="SAPBEXHLevel3X 3 11" xfId="6411" xr:uid="{5E32FE87-7646-4F7D-A1B5-65C0C2D020C1}"/>
    <cellStyle name="SAPBEXHLevel3X 3 11 2" xfId="13309" xr:uid="{B670D069-D367-4C7A-A9A5-22C8AFACD271}"/>
    <cellStyle name="SAPBEXHLevel3X 3 11 3" xfId="15971" xr:uid="{B50CD929-B7DA-41B9-968B-7C40833757D6}"/>
    <cellStyle name="SAPBEXHLevel3X 3 11 4" xfId="20656" xr:uid="{00796DA3-0F35-45A8-9884-D251FF00765E}"/>
    <cellStyle name="SAPBEXHLevel3X 3 11 5" xfId="24336" xr:uid="{CADAB72B-44DE-490F-A660-BFF8DE8B04DE}"/>
    <cellStyle name="SAPBEXHLevel3X 3 11 6" xfId="27855" xr:uid="{BC77213F-5C02-48B6-88F5-C3CDB7B0260F}"/>
    <cellStyle name="SAPBEXHLevel3X 3 11 7" xfId="31072" xr:uid="{87241E44-C88A-4D70-A38F-71A328157BA8}"/>
    <cellStyle name="SAPBEXHLevel3X 3 11 8" xfId="33675" xr:uid="{88E146AF-8866-4B9F-BCE0-24033EED316C}"/>
    <cellStyle name="SAPBEXHLevel3X 3 12" xfId="9766" xr:uid="{A987CCA7-ABDA-4B13-B881-2480B6886F1D}"/>
    <cellStyle name="SAPBEXHLevel3X 3 13" xfId="11489" xr:uid="{A7A87C8F-B168-4752-ADF6-A844F869216C}"/>
    <cellStyle name="SAPBEXHLevel3X 3 14" xfId="15684" xr:uid="{DBA32CC2-5438-4161-A752-51BDFF894645}"/>
    <cellStyle name="SAPBEXHLevel3X 3 15" xfId="19742" xr:uid="{9CA782FB-A56D-4D51-91E6-B1AF7833ADDC}"/>
    <cellStyle name="SAPBEXHLevel3X 3 16" xfId="23504" xr:uid="{0D8CC720-1CDE-46F1-BA9B-618F8082F704}"/>
    <cellStyle name="SAPBEXHLevel3X 3 17" xfId="27117" xr:uid="{8C444568-6C82-4239-A6EF-0E63FB26CCC5}"/>
    <cellStyle name="SAPBEXHLevel3X 3 18" xfId="30578" xr:uid="{955372CF-DF0D-4FF3-8981-86E3E4F8D076}"/>
    <cellStyle name="SAPBEXHLevel3X 3 2" xfId="1236" xr:uid="{6C99EA0A-FE90-4049-A3CF-C40637EF9A12}"/>
    <cellStyle name="SAPBEXHLevel3X 3 2 10" xfId="6412" xr:uid="{00D117EE-C172-49CB-AB25-4C1C060CD044}"/>
    <cellStyle name="SAPBEXHLevel3X 3 2 10 2" xfId="13310" xr:uid="{2208DFEB-AEAE-42EB-9B48-5A8A829EF393}"/>
    <cellStyle name="SAPBEXHLevel3X 3 2 10 3" xfId="15972" xr:uid="{116A5815-09EB-4354-9FBC-DFA85EA50A9C}"/>
    <cellStyle name="SAPBEXHLevel3X 3 2 10 4" xfId="20657" xr:uid="{58B95BE9-0EDB-45F6-BB10-BC4140753796}"/>
    <cellStyle name="SAPBEXHLevel3X 3 2 10 5" xfId="24337" xr:uid="{28964838-15D1-4E2E-85B9-03C19322C01C}"/>
    <cellStyle name="SAPBEXHLevel3X 3 2 10 6" xfId="27856" xr:uid="{E3F4E1C0-18EE-4173-B2AB-4DA4043FA0E3}"/>
    <cellStyle name="SAPBEXHLevel3X 3 2 10 7" xfId="31073" xr:uid="{F067BF03-4AD5-43B7-BF8E-601EC7DDA320}"/>
    <cellStyle name="SAPBEXHLevel3X 3 2 10 8" xfId="33676" xr:uid="{44A39830-34C9-4211-8985-ED77985E22C4}"/>
    <cellStyle name="SAPBEXHLevel3X 3 2 11" xfId="8537" xr:uid="{F75C334D-C70D-4B52-A84F-1586EFC47B8D}"/>
    <cellStyle name="SAPBEXHLevel3X 3 2 12" xfId="14774" xr:uid="{76688C2A-C70D-44AF-A8A4-57A283551153}"/>
    <cellStyle name="SAPBEXHLevel3X 3 2 13" xfId="14720" xr:uid="{CBA329DD-83ED-4EA5-8189-601D0C43E63B}"/>
    <cellStyle name="SAPBEXHLevel3X 3 2 14" xfId="19741" xr:uid="{1310A410-1D97-4904-AA58-6B950160C93D}"/>
    <cellStyle name="SAPBEXHLevel3X 3 2 15" xfId="23503" xr:uid="{CA8BA46D-2437-4F49-B640-5297EBB2C295}"/>
    <cellStyle name="SAPBEXHLevel3X 3 2 16" xfId="27116" xr:uid="{3580D060-F81E-4196-8102-7B809A08F188}"/>
    <cellStyle name="SAPBEXHLevel3X 3 2 17" xfId="30577" xr:uid="{CC51DE38-8016-44A1-8636-314EC207CBB5}"/>
    <cellStyle name="SAPBEXHLevel3X 3 2 2" xfId="1720" xr:uid="{D7411A18-5324-4B98-9108-A8B48875D5E0}"/>
    <cellStyle name="SAPBEXHLevel3X 3 2 2 10" xfId="14707" xr:uid="{8A90D491-6FF3-4FBF-9AE2-0BB5AEEFC8EB}"/>
    <cellStyle name="SAPBEXHLevel3X 3 2 2 11" xfId="20495" xr:uid="{399412AC-9C2C-4783-9B6B-C07B8D63B610}"/>
    <cellStyle name="SAPBEXHLevel3X 3 2 2 12" xfId="20561" xr:uid="{8BD16CA4-F912-44A4-921D-A875719A988E}"/>
    <cellStyle name="SAPBEXHLevel3X 3 2 2 13" xfId="27734" xr:uid="{31F4ED35-40F4-4EFF-8F98-985D092F90CF}"/>
    <cellStyle name="SAPBEXHLevel3X 3 2 2 14" xfId="30883" xr:uid="{8E03E016-674C-4CA6-AC99-E408373ABB48}"/>
    <cellStyle name="SAPBEXHLevel3X 3 2 2 15" xfId="33867" xr:uid="{0157E3AA-0BC6-4C1C-80D6-7829A5F17649}"/>
    <cellStyle name="SAPBEXHLevel3X 3 2 2 2" xfId="2963" xr:uid="{C09E3325-89E0-466D-B844-94E41EB79F36}"/>
    <cellStyle name="SAPBEXHLevel3X 3 2 2 2 2" xfId="8229" xr:uid="{1EE8F239-DE21-4F6D-8870-BA81981967C5}"/>
    <cellStyle name="SAPBEXHLevel3X 3 2 2 2 3" xfId="10895" xr:uid="{954CF515-C746-43D6-89A6-C62A0E8810E7}"/>
    <cellStyle name="SAPBEXHLevel3X 3 2 2 2 4" xfId="17311" xr:uid="{030D27EB-7677-4D0C-B252-F885CDBB2283}"/>
    <cellStyle name="SAPBEXHLevel3X 3 2 2 2 5" xfId="21069" xr:uid="{C221F632-A660-4696-BA04-3385A2D3392F}"/>
    <cellStyle name="SAPBEXHLevel3X 3 2 2 2 6" xfId="24730" xr:uid="{B9B5C1A1-228A-41ED-99B2-810B81ED1149}"/>
    <cellStyle name="SAPBEXHLevel3X 3 2 2 2 7" xfId="28259" xr:uid="{A2D1D158-CB05-44D7-91B9-5E80E8303E59}"/>
    <cellStyle name="SAPBEXHLevel3X 3 2 2 2 8" xfId="31545" xr:uid="{4B5D5698-1971-49EE-A20C-4BA3341AEAF9}"/>
    <cellStyle name="SAPBEXHLevel3X 3 2 2 2 9" xfId="34890" xr:uid="{EAF02636-E184-41C6-B8CB-69E6BE6F46D0}"/>
    <cellStyle name="SAPBEXHLevel3X 3 2 2 3" xfId="3469" xr:uid="{4F49FC62-5C57-4DF4-8D14-027DF38C753E}"/>
    <cellStyle name="SAPBEXHLevel3X 3 2 2 3 2" xfId="9354" xr:uid="{33D40D03-45B4-4D01-B5C0-A2911FD5C0B8}"/>
    <cellStyle name="SAPBEXHLevel3X 3 2 2 3 3" xfId="15252" xr:uid="{425A7B80-08BF-47DC-A402-7CB13439CC0C}"/>
    <cellStyle name="SAPBEXHLevel3X 3 2 2 3 4" xfId="17816" xr:uid="{FA78F37E-E31D-4745-9862-B6562FD82033}"/>
    <cellStyle name="SAPBEXHLevel3X 3 2 2 3 5" xfId="21572" xr:uid="{1E573223-6020-4C80-9A61-E695CB0B711A}"/>
    <cellStyle name="SAPBEXHLevel3X 3 2 2 3 6" xfId="25234" xr:uid="{AE90C7EA-D43D-4E90-9B29-CA7DD0A65391}"/>
    <cellStyle name="SAPBEXHLevel3X 3 2 2 3 7" xfId="28765" xr:uid="{26A5F216-D83C-4289-AE44-B124F20CC752}"/>
    <cellStyle name="SAPBEXHLevel3X 3 2 2 3 8" xfId="32044" xr:uid="{6A9A27DF-08F7-4DD3-9058-7D69867FA7B4}"/>
    <cellStyle name="SAPBEXHLevel3X 3 2 2 3 9" xfId="35124" xr:uid="{31786DAA-319B-4D9B-8E68-2D0CDAB62629}"/>
    <cellStyle name="SAPBEXHLevel3X 3 2 2 4" xfId="1982" xr:uid="{330D976C-423D-4FCD-A18A-D6BAAB4579F7}"/>
    <cellStyle name="SAPBEXHLevel3X 3 2 2 4 2" xfId="11451" xr:uid="{046B5B5F-661D-4837-A8FC-7AA9709629D9}"/>
    <cellStyle name="SAPBEXHLevel3X 3 2 2 4 3" xfId="16214" xr:uid="{0A079A96-935F-4FD3-B18F-A4B445019AE3}"/>
    <cellStyle name="SAPBEXHLevel3X 3 2 2 4 4" xfId="7659" xr:uid="{21A85950-CA33-44D2-941B-49916234D1B6}"/>
    <cellStyle name="SAPBEXHLevel3X 3 2 2 4 5" xfId="15450" xr:uid="{F78CA2A3-6728-43A4-B707-1F7284EC8362}"/>
    <cellStyle name="SAPBEXHLevel3X 3 2 2 4 6" xfId="9798" xr:uid="{234EE399-11F9-4ECC-9C5F-69F86E09D5BB}"/>
    <cellStyle name="SAPBEXHLevel3X 3 2 2 4 7" xfId="14279" xr:uid="{5A63365F-7BDC-4187-BF8D-9537D02E6E34}"/>
    <cellStyle name="SAPBEXHLevel3X 3 2 2 4 8" xfId="27879" xr:uid="{8ACE2E66-F3D2-4A3C-9682-687CB4EBC953}"/>
    <cellStyle name="SAPBEXHLevel3X 3 2 2 4 9" xfId="35176" xr:uid="{4973089A-EE9D-4A6E-8AA4-43386CED37C6}"/>
    <cellStyle name="SAPBEXHLevel3X 3 2 2 5" xfId="3728" xr:uid="{A871BE14-BEF4-48C7-ABE1-87B229B8A70B}"/>
    <cellStyle name="SAPBEXHLevel3X 3 2 2 5 2" xfId="13038" xr:uid="{5549AD1F-60B2-4B3A-95C2-5E47D9DFC417}"/>
    <cellStyle name="SAPBEXHLevel3X 3 2 2 5 3" xfId="15634" xr:uid="{4A6C8DCB-B1A5-42C2-9868-84591C09C52D}"/>
    <cellStyle name="SAPBEXHLevel3X 3 2 2 5 4" xfId="18075" xr:uid="{5047DB73-E51C-4455-AAE9-F3C305110F42}"/>
    <cellStyle name="SAPBEXHLevel3X 3 2 2 5 5" xfId="21830" xr:uid="{136FD540-987C-4A11-86CD-A7FE397F22D5}"/>
    <cellStyle name="SAPBEXHLevel3X 3 2 2 5 6" xfId="25493" xr:uid="{2003B2C6-4705-483D-A11E-C3534B7CF249}"/>
    <cellStyle name="SAPBEXHLevel3X 3 2 2 5 7" xfId="29024" xr:uid="{5513DBE0-3A8E-4E98-BFE9-7E753C02C481}"/>
    <cellStyle name="SAPBEXHLevel3X 3 2 2 5 8" xfId="32300" xr:uid="{52A78A22-B497-411A-9809-9D9A14AE7657}"/>
    <cellStyle name="SAPBEXHLevel3X 3 2 2 5 9" xfId="34259" xr:uid="{E7069771-E224-4D38-A9C2-8767F076D59B}"/>
    <cellStyle name="SAPBEXHLevel3X 3 2 2 6" xfId="4444" xr:uid="{981719D0-C026-478C-926B-CBAF52B90658}"/>
    <cellStyle name="SAPBEXHLevel3X 3 2 2 6 2" xfId="12570" xr:uid="{638706EA-4752-4FF8-9A28-29248153D017}"/>
    <cellStyle name="SAPBEXHLevel3X 3 2 2 6 3" xfId="13334" xr:uid="{FE0E8CD3-57BD-4FF4-A73B-F69153007863}"/>
    <cellStyle name="SAPBEXHLevel3X 3 2 2 6 4" xfId="18791" xr:uid="{095854D2-EF96-4367-ACC2-5B6BDB7BE8DD}"/>
    <cellStyle name="SAPBEXHLevel3X 3 2 2 6 5" xfId="22543" xr:uid="{6A8D1BFA-C5AB-4192-A0AC-2CC863DD57CB}"/>
    <cellStyle name="SAPBEXHLevel3X 3 2 2 6 6" xfId="26208" xr:uid="{B1127A6D-5287-4C33-88BB-67762AE2979D}"/>
    <cellStyle name="SAPBEXHLevel3X 3 2 2 6 7" xfId="29740" xr:uid="{86DA52B4-7744-40E3-90FC-A22133A272E2}"/>
    <cellStyle name="SAPBEXHLevel3X 3 2 2 6 8" xfId="33002" xr:uid="{A9B167A5-4E8C-45E9-9E8C-20198EC2F829}"/>
    <cellStyle name="SAPBEXHLevel3X 3 2 2 7" xfId="4671" xr:uid="{EF0BEA47-93ED-4DA5-91FE-BEB793AE35FF}"/>
    <cellStyle name="SAPBEXHLevel3X 3 2 2 7 2" xfId="12372" xr:uid="{50556D88-2708-4DD5-A625-83C9B2F9B6E4}"/>
    <cellStyle name="SAPBEXHLevel3X 3 2 2 7 3" xfId="15746" xr:uid="{D7470454-6654-4D72-B2D1-2E51F6DC1DC1}"/>
    <cellStyle name="SAPBEXHLevel3X 3 2 2 7 4" xfId="19018" xr:uid="{F5C61E99-A73F-4FC8-9278-E327E9712E87}"/>
    <cellStyle name="SAPBEXHLevel3X 3 2 2 7 5" xfId="22770" xr:uid="{952D0826-22EF-4C42-BC55-188A8F2D960E}"/>
    <cellStyle name="SAPBEXHLevel3X 3 2 2 7 6" xfId="26435" xr:uid="{EFD2B5CE-D29F-4834-AA9E-C2A6D937F6B4}"/>
    <cellStyle name="SAPBEXHLevel3X 3 2 2 7 7" xfId="29967" xr:uid="{A1BDB6EC-5AA9-49B7-BE51-B61F660BB12D}"/>
    <cellStyle name="SAPBEXHLevel3X 3 2 2 7 8" xfId="33226" xr:uid="{EE642744-C017-4EF4-A1ED-968176DC0003}"/>
    <cellStyle name="SAPBEXHLevel3X 3 2 2 8" xfId="13082" xr:uid="{6CC30C0A-FD6F-45DC-A70F-2A53A530E3BA}"/>
    <cellStyle name="SAPBEXHLevel3X 3 2 2 9" xfId="15601" xr:uid="{762B06DE-4D71-4FC8-B587-542B462BA1B7}"/>
    <cellStyle name="SAPBEXHLevel3X 3 2 3" xfId="2510" xr:uid="{7235EDD5-59AB-40D1-9F0F-F40D1376F237}"/>
    <cellStyle name="SAPBEXHLevel3X 3 2 3 2" xfId="8583" xr:uid="{38AD4E8A-0FEE-4435-A890-551265311141}"/>
    <cellStyle name="SAPBEXHLevel3X 3 2 3 3" xfId="13587" xr:uid="{01F18C93-637F-4F79-A496-321E2441BCC0}"/>
    <cellStyle name="SAPBEXHLevel3X 3 2 3 4" xfId="8287" xr:uid="{F1434FFE-7BD3-47FF-932A-178A47282141}"/>
    <cellStyle name="SAPBEXHLevel3X 3 2 3 5" xfId="19349" xr:uid="{992C8393-05D7-4DDB-AC78-11658743FE6B}"/>
    <cellStyle name="SAPBEXHLevel3X 3 2 3 6" xfId="20114" xr:uid="{1C00B2F0-FD20-45A2-8F55-EEBC54D0AA4C}"/>
    <cellStyle name="SAPBEXHLevel3X 3 2 3 7" xfId="23808" xr:uid="{8F7F067A-FC1A-4906-A4EE-90265838DE74}"/>
    <cellStyle name="SAPBEXHLevel3X 3 2 3 8" xfId="13498" xr:uid="{B922E5A9-6107-42F7-B71A-2B8E1A67075D}"/>
    <cellStyle name="SAPBEXHLevel3X 3 2 3 9" xfId="34494" xr:uid="{C1215FFA-FDEF-4D96-A047-36DB72FA7A74}"/>
    <cellStyle name="SAPBEXHLevel3X 3 2 4" xfId="2121" xr:uid="{934285F6-0800-4B39-9C1A-40A459E57D40}"/>
    <cellStyle name="SAPBEXHLevel3X 3 2 4 2" xfId="10365" xr:uid="{6CCF449B-15C4-47F0-8451-6497BEB81AEA}"/>
    <cellStyle name="SAPBEXHLevel3X 3 2 4 3" xfId="14737" xr:uid="{23A47A47-FE2C-40C7-9E20-BAB7EC6B5570}"/>
    <cellStyle name="SAPBEXHLevel3X 3 2 4 4" xfId="11999" xr:uid="{CC85C219-875F-48A5-9E67-705E676AE84C}"/>
    <cellStyle name="SAPBEXHLevel3X 3 2 4 5" xfId="14339" xr:uid="{2049A2CB-AC25-4261-8141-8C70C906D32A}"/>
    <cellStyle name="SAPBEXHLevel3X 3 2 4 6" xfId="23217" xr:uid="{3685E4DB-866F-4453-85E5-CB988A5FAD61}"/>
    <cellStyle name="SAPBEXHLevel3X 3 2 4 7" xfId="9038" xr:uid="{0A848A0C-67B6-4230-9614-61522062ED70}"/>
    <cellStyle name="SAPBEXHLevel3X 3 2 4 8" xfId="20689" xr:uid="{E8D51291-FC00-4DD5-9CDC-D30CA9C9901F}"/>
    <cellStyle name="SAPBEXHLevel3X 3 2 5" xfId="2076" xr:uid="{60DE0629-5FEC-4355-81A7-B24F313236FF}"/>
    <cellStyle name="SAPBEXHLevel3X 3 2 5 2" xfId="9220" xr:uid="{63781782-F5A0-4A27-B15F-A072FA99F6F3}"/>
    <cellStyle name="SAPBEXHLevel3X 3 2 5 3" xfId="13568" xr:uid="{36BEC1DB-8F8C-4321-93F9-F9BFBF24ED2B}"/>
    <cellStyle name="SAPBEXHLevel3X 3 2 5 4" xfId="15033" xr:uid="{6EDC2F90-A7DD-4E5F-B750-7FA494B07DC8}"/>
    <cellStyle name="SAPBEXHLevel3X 3 2 5 5" xfId="13786" xr:uid="{18E43AA4-D455-4F4E-A654-72346399CD7E}"/>
    <cellStyle name="SAPBEXHLevel3X 3 2 5 6" xfId="10396" xr:uid="{BD2F3EB4-9AFC-49BB-951E-8C909C964DCA}"/>
    <cellStyle name="SAPBEXHLevel3X 3 2 5 7" xfId="23778" xr:uid="{46548925-5B9C-470A-B9B1-75B8EC8339BD}"/>
    <cellStyle name="SAPBEXHLevel3X 3 2 5 8" xfId="8485" xr:uid="{8FA4BD46-C613-4190-86BE-E9515E89A8A3}"/>
    <cellStyle name="SAPBEXHLevel3X 3 2 6" xfId="3727" xr:uid="{395D00BD-964A-44C1-ADA4-A7D22D128800}"/>
    <cellStyle name="SAPBEXHLevel3X 3 2 6 2" xfId="13037" xr:uid="{64047E86-E008-4504-96DA-EE0A8058753D}"/>
    <cellStyle name="SAPBEXHLevel3X 3 2 6 3" xfId="15635" xr:uid="{D09C82B3-20E6-4CBE-AE81-C149442D0A1D}"/>
    <cellStyle name="SAPBEXHLevel3X 3 2 6 4" xfId="18074" xr:uid="{3ADEE560-99A3-4677-9801-A7B50D21583B}"/>
    <cellStyle name="SAPBEXHLevel3X 3 2 6 5" xfId="21829" xr:uid="{3705B434-FEF4-422A-8640-0A9552B688AF}"/>
    <cellStyle name="SAPBEXHLevel3X 3 2 6 6" xfId="25492" xr:uid="{04207615-C77B-422D-AC89-E03B4EB00CE1}"/>
    <cellStyle name="SAPBEXHLevel3X 3 2 6 7" xfId="29023" xr:uid="{979A81F5-CCEE-48BE-A59D-137EF06B441E}"/>
    <cellStyle name="SAPBEXHLevel3X 3 2 6 8" xfId="32299" xr:uid="{1806A7E7-34B3-4504-A376-6B45F9FF055A}"/>
    <cellStyle name="SAPBEXHLevel3X 3 2 7" xfId="3650" xr:uid="{BD9D7039-DAF1-479A-9F02-A34AC6D31A8B}"/>
    <cellStyle name="SAPBEXHLevel3X 3 2 7 2" xfId="10118" xr:uid="{7394CB60-D907-4AD1-987C-B9ECF69A57C6}"/>
    <cellStyle name="SAPBEXHLevel3X 3 2 7 3" xfId="14445" xr:uid="{929D0A73-5127-4D7D-8D3B-F3EA95256DCA}"/>
    <cellStyle name="SAPBEXHLevel3X 3 2 7 4" xfId="17997" xr:uid="{1728B26A-B07B-480D-8D22-D82E22468DFF}"/>
    <cellStyle name="SAPBEXHLevel3X 3 2 7 5" xfId="21753" xr:uid="{FF68E55F-BDCC-47AB-B795-506758227965}"/>
    <cellStyle name="SAPBEXHLevel3X 3 2 7 6" xfId="25415" xr:uid="{A84F4BE3-8113-4BF7-954B-20915E54FF31}"/>
    <cellStyle name="SAPBEXHLevel3X 3 2 7 7" xfId="28946" xr:uid="{EF3A647B-C7BA-474B-B968-902DF3E4E8E8}"/>
    <cellStyle name="SAPBEXHLevel3X 3 2 7 8" xfId="32223" xr:uid="{2FF583D5-73B8-4FFA-ADD8-15B1B71B0DBD}"/>
    <cellStyle name="SAPBEXHLevel3X 3 2 8" xfId="4766" xr:uid="{C42245B7-3795-4AF5-865E-3EA0DB3E930E}"/>
    <cellStyle name="SAPBEXHLevel3X 3 2 8 2" xfId="12279" xr:uid="{27E07473-F342-4775-8C9C-8A9A93C4A47E}"/>
    <cellStyle name="SAPBEXHLevel3X 3 2 8 3" xfId="15796" xr:uid="{9C1E466A-82A8-457B-89BD-C9DC474E833C}"/>
    <cellStyle name="SAPBEXHLevel3X 3 2 8 4" xfId="19113" xr:uid="{7E156FE8-A4BC-40F4-ACB4-28AE91771092}"/>
    <cellStyle name="SAPBEXHLevel3X 3 2 8 5" xfId="22864" xr:uid="{E65CCD51-E976-4C26-AA1B-0AE825410646}"/>
    <cellStyle name="SAPBEXHLevel3X 3 2 8 6" xfId="26530" xr:uid="{00960BFD-02CB-452B-812B-42819A70B803}"/>
    <cellStyle name="SAPBEXHLevel3X 3 2 8 7" xfId="30062" xr:uid="{936CCDD9-3B90-4184-89B9-850CAD382592}"/>
    <cellStyle name="SAPBEXHLevel3X 3 2 8 8" xfId="33319" xr:uid="{A5F1263C-7675-4405-95D1-D2FF2AE07CF6}"/>
    <cellStyle name="SAPBEXHLevel3X 3 2 9" xfId="6135" xr:uid="{AE2C20E6-00EB-4C3E-AC5F-7FADF4CF2C01}"/>
    <cellStyle name="SAPBEXHLevel3X 3 2 9 2" xfId="11756" xr:uid="{36C62D73-844D-450D-9FB4-AC4E9F000A59}"/>
    <cellStyle name="SAPBEXHLevel3X 3 2 9 3" xfId="15899" xr:uid="{0FAD5909-3F16-4AE5-8457-37EF8F0C1CF1}"/>
    <cellStyle name="SAPBEXHLevel3X 3 2 9 4" xfId="20395" xr:uid="{37B0E010-EE93-44D7-9658-8515C1A497FB}"/>
    <cellStyle name="SAPBEXHLevel3X 3 2 9 5" xfId="24081" xr:uid="{F33B1856-3EDE-4EB6-8553-25EA640CEC49}"/>
    <cellStyle name="SAPBEXHLevel3X 3 2 9 6" xfId="27654" xr:uid="{2D1C9AAE-C3AC-4DC2-B600-98790A0DA520}"/>
    <cellStyle name="SAPBEXHLevel3X 3 2 9 7" xfId="30842" xr:uid="{5F149C7C-D02B-456D-96D9-C838216C3CD9}"/>
    <cellStyle name="SAPBEXHLevel3X 3 2 9 8" xfId="33536" xr:uid="{AF5D2795-420C-47E6-BDF0-C91418D4249B}"/>
    <cellStyle name="SAPBEXHLevel3X 3 3" xfId="1719" xr:uid="{72EDB663-B17E-43DD-B813-A27D2FD2D774}"/>
    <cellStyle name="SAPBEXHLevel3X 3 3 10" xfId="7985" xr:uid="{F8EF5CC5-16E6-481C-8C8B-094AFFD48FA0}"/>
    <cellStyle name="SAPBEXHLevel3X 3 3 11" xfId="13766" xr:uid="{B9E5D0AF-B6FD-463A-BA9B-439C79018479}"/>
    <cellStyle name="SAPBEXHLevel3X 3 3 12" xfId="16090" xr:uid="{43B6A384-A6E9-4336-B32E-2B7EC28C79CE}"/>
    <cellStyle name="SAPBEXHLevel3X 3 3 13" xfId="19578" xr:uid="{24DAC20D-70A6-4834-A4BE-DF86858BA8A3}"/>
    <cellStyle name="SAPBEXHLevel3X 3 3 14" xfId="20686" xr:uid="{73362E59-3F27-4E27-9C8C-E876F55F1CDE}"/>
    <cellStyle name="SAPBEXHLevel3X 3 3 15" xfId="26989" xr:uid="{7952DADC-9DD9-46B7-B7BB-DF69964A64D6}"/>
    <cellStyle name="SAPBEXHLevel3X 3 3 16" xfId="30466" xr:uid="{4A96099F-8F47-496A-A83D-A83D531C8B7E}"/>
    <cellStyle name="SAPBEXHLevel3X 3 3 2" xfId="2962" xr:uid="{EA050CE3-6A20-45D9-B05E-B150CBBF0935}"/>
    <cellStyle name="SAPBEXHLevel3X 3 3 2 2" xfId="7457" xr:uid="{0AFDD64C-747D-4B6B-9FA0-91D03B475E83}"/>
    <cellStyle name="SAPBEXHLevel3X 3 3 2 2 2" xfId="34891" xr:uid="{D4DCC0FA-323E-4F4E-A4A8-B460698CEFBE}"/>
    <cellStyle name="SAPBEXHLevel3X 3 3 2 3" xfId="10622" xr:uid="{EE4310BE-B2F4-4570-A635-2D931F517E2B}"/>
    <cellStyle name="SAPBEXHLevel3X 3 3 2 3 2" xfId="35125" xr:uid="{9C9D3505-E51C-4207-AB06-89B60ADF3331}"/>
    <cellStyle name="SAPBEXHLevel3X 3 3 2 4" xfId="17310" xr:uid="{52135722-A6E6-4483-95EE-6E795A750481}"/>
    <cellStyle name="SAPBEXHLevel3X 3 3 2 4 2" xfId="35177" xr:uid="{9881F93E-0CA4-4717-A300-CD8BD76D4C6B}"/>
    <cellStyle name="SAPBEXHLevel3X 3 3 2 5" xfId="21068" xr:uid="{569D325B-8EA7-412B-9153-5E3230290488}"/>
    <cellStyle name="SAPBEXHLevel3X 3 3 2 5 2" xfId="34260" xr:uid="{4AB85C3C-F614-45F2-B99F-A68CB9803C77}"/>
    <cellStyle name="SAPBEXHLevel3X 3 3 2 6" xfId="24729" xr:uid="{D4EE7A85-468D-40A3-AEFA-7C0EE2273201}"/>
    <cellStyle name="SAPBEXHLevel3X 3 3 2 7" xfId="28258" xr:uid="{8840EE65-C501-414A-8E7F-8BCF06F55108}"/>
    <cellStyle name="SAPBEXHLevel3X 3 3 2 8" xfId="31544" xr:uid="{F7A531EB-44A8-430A-BADB-2614B077DE66}"/>
    <cellStyle name="SAPBEXHLevel3X 3 3 2 9" xfId="33868" xr:uid="{E02B7C85-D106-4286-B2BF-B73E1670F9F6}"/>
    <cellStyle name="SAPBEXHLevel3X 3 3 3" xfId="3468" xr:uid="{433010FC-4FD3-42D2-8ED8-18A5898F651C}"/>
    <cellStyle name="SAPBEXHLevel3X 3 3 3 2" xfId="10556" xr:uid="{450E23A3-5C42-4338-81D1-1EB3A5848AED}"/>
    <cellStyle name="SAPBEXHLevel3X 3 3 3 3" xfId="16887" xr:uid="{32FABE83-8B69-4660-9DE2-0F1B5967479D}"/>
    <cellStyle name="SAPBEXHLevel3X 3 3 3 4" xfId="17815" xr:uid="{BFB274D2-D4AB-4007-BDC9-B21AB674FA0C}"/>
    <cellStyle name="SAPBEXHLevel3X 3 3 3 5" xfId="21571" xr:uid="{E65FD271-366E-4112-B403-3F72F0EA59A3}"/>
    <cellStyle name="SAPBEXHLevel3X 3 3 3 6" xfId="25233" xr:uid="{3DDC5F9D-D2A8-469F-8102-2045075DBA8F}"/>
    <cellStyle name="SAPBEXHLevel3X 3 3 3 7" xfId="28764" xr:uid="{5C661797-9916-4702-B852-0506A067E3B1}"/>
    <cellStyle name="SAPBEXHLevel3X 3 3 3 8" xfId="32043" xr:uid="{CB4ADC66-E23D-4B35-9334-55D5B5FEDA3F}"/>
    <cellStyle name="SAPBEXHLevel3X 3 3 3 9" xfId="35035" xr:uid="{94194F25-A319-4003-807D-6EBFD7509B63}"/>
    <cellStyle name="SAPBEXHLevel3X 3 3 4" xfId="2199" xr:uid="{E4F474A0-F1F4-49ED-9F39-EE6E8BD693BF}"/>
    <cellStyle name="SAPBEXHLevel3X 3 3 4 2" xfId="8240" xr:uid="{1A5C7A0C-1E5B-4DF6-8F51-B695B812E7DB}"/>
    <cellStyle name="SAPBEXHLevel3X 3 3 4 3" xfId="14093" xr:uid="{1862B563-D88D-44B9-971B-9ED9F5D552BB}"/>
    <cellStyle name="SAPBEXHLevel3X 3 3 4 4" xfId="8316" xr:uid="{B0E1FD5D-455E-4B31-BF76-A8D8E95D8667}"/>
    <cellStyle name="SAPBEXHLevel3X 3 3 4 5" xfId="11645" xr:uid="{D279833D-C49E-4641-81C2-B5F1BA91F63A}"/>
    <cellStyle name="SAPBEXHLevel3X 3 3 4 6" xfId="20079" xr:uid="{25F2932D-376C-44A2-B8D5-3D4B912770DF}"/>
    <cellStyle name="SAPBEXHLevel3X 3 3 4 7" xfId="26870" xr:uid="{5B6DF852-0B1A-4FA1-93A8-BB4D62D8DCF2}"/>
    <cellStyle name="SAPBEXHLevel3X 3 3 4 8" xfId="27401" xr:uid="{AC199F5E-AB82-4300-8D83-517AD7DEEBCD}"/>
    <cellStyle name="SAPBEXHLevel3X 3 3 5" xfId="3910" xr:uid="{72E1892E-F15F-42C2-B36D-15A17277A432}"/>
    <cellStyle name="SAPBEXHLevel3X 3 3 5 2" xfId="8829" xr:uid="{FB7F0E16-C195-4428-B226-79B9949E7908}"/>
    <cellStyle name="SAPBEXHLevel3X 3 3 5 3" xfId="15405" xr:uid="{26C7DACE-4CE6-409A-A0A8-118728E5BAA7}"/>
    <cellStyle name="SAPBEXHLevel3X 3 3 5 4" xfId="18257" xr:uid="{B7615F78-6794-4662-8CE5-3FBC8F6F3114}"/>
    <cellStyle name="SAPBEXHLevel3X 3 3 5 5" xfId="22010" xr:uid="{0B4C184A-C6C5-4BED-B255-5F7B8DEFF747}"/>
    <cellStyle name="SAPBEXHLevel3X 3 3 5 6" xfId="25675" xr:uid="{E33F7673-0DB1-4F87-9447-69BA8FC65AEF}"/>
    <cellStyle name="SAPBEXHLevel3X 3 3 5 7" xfId="29206" xr:uid="{DD591830-C32D-419A-B763-98E37AA920C9}"/>
    <cellStyle name="SAPBEXHLevel3X 3 3 5 8" xfId="32475" xr:uid="{7F978584-2204-49BE-BFCB-F46A8FEFBAC8}"/>
    <cellStyle name="SAPBEXHLevel3X 3 3 6" xfId="4496" xr:uid="{86711A47-7DDD-4657-BA82-195FCB1AD59A}"/>
    <cellStyle name="SAPBEXHLevel3X 3 3 6 2" xfId="12530" xr:uid="{48BC2783-6198-4AFD-B508-C168F412AF15}"/>
    <cellStyle name="SAPBEXHLevel3X 3 3 6 3" xfId="7489" xr:uid="{909C33B3-A95A-406A-81C9-32DA1AD6B18E}"/>
    <cellStyle name="SAPBEXHLevel3X 3 3 6 4" xfId="18843" xr:uid="{0F45F66B-ECC0-45B9-AB76-C24EE94BD4AA}"/>
    <cellStyle name="SAPBEXHLevel3X 3 3 6 5" xfId="22595" xr:uid="{C20DE75A-B697-4FAD-8C4B-2BEC5241BB5B}"/>
    <cellStyle name="SAPBEXHLevel3X 3 3 6 6" xfId="26260" xr:uid="{3D825648-8B30-4998-9F3C-D208F15DF20B}"/>
    <cellStyle name="SAPBEXHLevel3X 3 3 6 7" xfId="29792" xr:uid="{21E6B68B-D43B-4AA3-A157-15DE06CBA5C6}"/>
    <cellStyle name="SAPBEXHLevel3X 3 3 6 8" xfId="33054" xr:uid="{35689727-C293-4CA9-A78F-3D3290DAFDF4}"/>
    <cellStyle name="SAPBEXHLevel3X 3 3 7" xfId="4779" xr:uid="{231C687E-F943-4CFF-AD95-51322176DC80}"/>
    <cellStyle name="SAPBEXHLevel3X 3 3 7 2" xfId="12266" xr:uid="{222478FC-60DD-40DE-99CE-6240A1876EF6}"/>
    <cellStyle name="SAPBEXHLevel3X 3 3 7 3" xfId="15802" xr:uid="{AD166ABD-A38A-4680-BC15-E31A6CA8D69F}"/>
    <cellStyle name="SAPBEXHLevel3X 3 3 7 4" xfId="19126" xr:uid="{2BE3AE0D-09A5-465A-9A45-0EA4A54CD743}"/>
    <cellStyle name="SAPBEXHLevel3X 3 3 7 5" xfId="22877" xr:uid="{02A3ADFC-6335-4FDA-ACE9-3E0BC75B1C45}"/>
    <cellStyle name="SAPBEXHLevel3X 3 3 7 6" xfId="26543" xr:uid="{2CFA75EF-0828-4417-BDF0-92E05507A0E2}"/>
    <cellStyle name="SAPBEXHLevel3X 3 3 7 7" xfId="30075" xr:uid="{04FB07D5-FC6E-4607-BCAA-0AADC52C1B19}"/>
    <cellStyle name="SAPBEXHLevel3X 3 3 7 8" xfId="33332" xr:uid="{3C932D0B-F3C6-407E-BCF5-908870EF0172}"/>
    <cellStyle name="SAPBEXHLevel3X 3 3 8" xfId="6136" xr:uid="{0B40D796-3833-4F75-A513-DB3CA05DF075}"/>
    <cellStyle name="SAPBEXHLevel3X 3 3 8 2" xfId="11755" xr:uid="{81BF4740-86E3-4BB0-A793-38F50F671164}"/>
    <cellStyle name="SAPBEXHLevel3X 3 3 8 3" xfId="14189" xr:uid="{4F19DAD3-89DC-48E0-85B4-0D87131AB363}"/>
    <cellStyle name="SAPBEXHLevel3X 3 3 8 4" xfId="20396" xr:uid="{574F6C1F-4C6A-46F3-9A51-1EA4C217B952}"/>
    <cellStyle name="SAPBEXHLevel3X 3 3 8 5" xfId="24082" xr:uid="{6B8D6C16-14BD-4611-ADDC-70AEA18B823B}"/>
    <cellStyle name="SAPBEXHLevel3X 3 3 8 6" xfId="27655" xr:uid="{2F90909D-489D-4D5D-9AB4-A92D8125F0AB}"/>
    <cellStyle name="SAPBEXHLevel3X 3 3 8 7" xfId="30843" xr:uid="{887156F0-450E-4C18-BE59-D10CCB3909FC}"/>
    <cellStyle name="SAPBEXHLevel3X 3 3 8 8" xfId="33537" xr:uid="{4AE24028-D62D-4B3F-B699-2A55F8662485}"/>
    <cellStyle name="SAPBEXHLevel3X 3 3 9" xfId="6413" xr:uid="{AB050638-C2A0-4029-98AC-C0B6E5BD8A84}"/>
    <cellStyle name="SAPBEXHLevel3X 3 3 9 2" xfId="13311" xr:uid="{5B635491-7339-4DC3-AE57-8CF04BB74B6D}"/>
    <cellStyle name="SAPBEXHLevel3X 3 3 9 3" xfId="15973" xr:uid="{4C1F3459-AF0A-4489-AFA0-2A436107B207}"/>
    <cellStyle name="SAPBEXHLevel3X 3 3 9 4" xfId="20658" xr:uid="{24BA0D34-7A1C-4BAB-A5FD-FD0330A81E73}"/>
    <cellStyle name="SAPBEXHLevel3X 3 3 9 5" xfId="24338" xr:uid="{789E4081-4EA0-4762-97C9-86FDE93873EF}"/>
    <cellStyle name="SAPBEXHLevel3X 3 3 9 6" xfId="27857" xr:uid="{0A9E82C0-2C55-4DB9-9CAC-041735B95DD3}"/>
    <cellStyle name="SAPBEXHLevel3X 3 3 9 7" xfId="31074" xr:uid="{28D45F59-46AF-40DC-9891-D2C1D1FB9932}"/>
    <cellStyle name="SAPBEXHLevel3X 3 3 9 8" xfId="33677" xr:uid="{1DE5DDB8-67B5-4D16-80E8-AC689A5CFCFB}"/>
    <cellStyle name="SAPBEXHLevel3X 3 4" xfId="2509" xr:uid="{530D8494-F289-4F2A-BEDF-B0F126AA5963}"/>
    <cellStyle name="SAPBEXHLevel3X 3 4 10" xfId="24838" xr:uid="{9C22162D-7444-4EFE-BD91-E0F54EC3F42C}"/>
    <cellStyle name="SAPBEXHLevel3X 3 4 2" xfId="6137" xr:uid="{1F7C9E0D-DF3C-456B-9B89-8556222431C0}"/>
    <cellStyle name="SAPBEXHLevel3X 3 4 2 2" xfId="11754" xr:uid="{3C8C3008-5912-46D9-A66A-A8C18E6806AD}"/>
    <cellStyle name="SAPBEXHLevel3X 3 4 2 2 2" xfId="34892" xr:uid="{9AB6EC0A-D553-4355-8D25-617D038C0DDE}"/>
    <cellStyle name="SAPBEXHLevel3X 3 4 2 3" xfId="8884" xr:uid="{53E71DAF-7F47-4834-B049-75032F83FB6B}"/>
    <cellStyle name="SAPBEXHLevel3X 3 4 2 3 2" xfId="35126" xr:uid="{6489662E-97C4-4A22-BE4D-47B5AAF6A888}"/>
    <cellStyle name="SAPBEXHLevel3X 3 4 2 4" xfId="20397" xr:uid="{E5EA309F-ADBE-4570-8075-B3FC0C4E38B5}"/>
    <cellStyle name="SAPBEXHLevel3X 3 4 2 4 2" xfId="35178" xr:uid="{8EDA83C8-60E6-42CD-8639-F271916626C6}"/>
    <cellStyle name="SAPBEXHLevel3X 3 4 2 5" xfId="24083" xr:uid="{2F0A0ED0-11CB-42AD-94C1-278AD5D46A16}"/>
    <cellStyle name="SAPBEXHLevel3X 3 4 2 5 2" xfId="34261" xr:uid="{F064CD9C-5B09-4173-A1AE-3671C5AD683A}"/>
    <cellStyle name="SAPBEXHLevel3X 3 4 2 6" xfId="27656" xr:uid="{7A04B677-4FDD-4556-8736-BC03E1628CD6}"/>
    <cellStyle name="SAPBEXHLevel3X 3 4 2 7" xfId="30844" xr:uid="{D59424B1-357D-4B34-BC04-131ECE863EEC}"/>
    <cellStyle name="SAPBEXHLevel3X 3 4 2 8" xfId="33538" xr:uid="{C68D8F35-3D15-4FA3-89A4-57B1903D5FE7}"/>
    <cellStyle name="SAPBEXHLevel3X 3 4 3" xfId="6414" xr:uid="{76725A1A-9E86-4E64-8D20-36BA74AD2195}"/>
    <cellStyle name="SAPBEXHLevel3X 3 4 3 2" xfId="13312" xr:uid="{292438D3-3654-4C6A-AFBB-47AFF6CA48AA}"/>
    <cellStyle name="SAPBEXHLevel3X 3 4 3 3" xfId="15974" xr:uid="{F5412155-092B-462F-9C3E-129F9F3B1C3E}"/>
    <cellStyle name="SAPBEXHLevel3X 3 4 3 4" xfId="20659" xr:uid="{79854363-9CD1-424C-B53E-A2CF17778D40}"/>
    <cellStyle name="SAPBEXHLevel3X 3 4 3 5" xfId="24339" xr:uid="{6EB911C2-D11B-4BC5-879C-6B1B6D2BE506}"/>
    <cellStyle name="SAPBEXHLevel3X 3 4 3 6" xfId="27858" xr:uid="{48F2FECF-0EB4-406C-AF1B-4AE879A65A31}"/>
    <cellStyle name="SAPBEXHLevel3X 3 4 3 7" xfId="31075" xr:uid="{9129805D-899F-4AD6-8DB8-01C88C60229B}"/>
    <cellStyle name="SAPBEXHLevel3X 3 4 3 8" xfId="33678" xr:uid="{BFF90B56-9ECC-4866-AF7F-5A731540DF78}"/>
    <cellStyle name="SAPBEXHLevel3X 3 4 4" xfId="10445" xr:uid="{0BC0A51E-2919-4B80-9431-D72745543D1C}"/>
    <cellStyle name="SAPBEXHLevel3X 3 4 5" xfId="7379" xr:uid="{6476257A-C592-4295-A985-1B65442888F4}"/>
    <cellStyle name="SAPBEXHLevel3X 3 4 6" xfId="16299" xr:uid="{C92CAF02-AC07-4642-9807-D9851CD1FB57}"/>
    <cellStyle name="SAPBEXHLevel3X 3 4 7" xfId="19350" xr:uid="{1E963017-A66C-47A7-B056-09A9219F5432}"/>
    <cellStyle name="SAPBEXHLevel3X 3 4 8" xfId="23118" xr:uid="{E9A64CD7-7E53-4548-A06A-E3309A7433E7}"/>
    <cellStyle name="SAPBEXHLevel3X 3 4 9" xfId="20595" xr:uid="{015AD882-7457-4E80-A48A-B2F045266813}"/>
    <cellStyle name="SAPBEXHLevel3X 3 5" xfId="2120" xr:uid="{295F68D4-8449-47DA-929C-1B6A1D93F58D}"/>
    <cellStyle name="SAPBEXHLevel3X 3 5 10" xfId="27404" xr:uid="{1B5FC850-4C0B-4BA9-869B-0E3E04EA8638}"/>
    <cellStyle name="SAPBEXHLevel3X 3 5 2" xfId="6138" xr:uid="{19E3D601-C71F-4B18-9A37-529B5FD2D40A}"/>
    <cellStyle name="SAPBEXHLevel3X 3 5 2 2" xfId="11753" xr:uid="{2F55CAA8-37B2-49D6-BB3B-D045CE069511}"/>
    <cellStyle name="SAPBEXHLevel3X 3 5 2 2 2" xfId="34893" xr:uid="{E8E11869-239D-4CDA-8BE3-879AF4678927}"/>
    <cellStyle name="SAPBEXHLevel3X 3 5 2 3" xfId="14426" xr:uid="{715AB508-1793-4E53-A6B0-321B2F2827B3}"/>
    <cellStyle name="SAPBEXHLevel3X 3 5 2 3 2" xfId="35127" xr:uid="{0B8C8D44-5C5C-428C-9F90-B43B001690B0}"/>
    <cellStyle name="SAPBEXHLevel3X 3 5 2 4" xfId="20398" xr:uid="{78489C6B-C916-43E2-B6C9-C671484BE5CA}"/>
    <cellStyle name="SAPBEXHLevel3X 3 5 2 4 2" xfId="35179" xr:uid="{86BA19AC-9B88-43AB-9FF1-D370B6171AB6}"/>
    <cellStyle name="SAPBEXHLevel3X 3 5 2 5" xfId="24084" xr:uid="{1BAEC71B-5EFB-4843-8874-55A9855431D0}"/>
    <cellStyle name="SAPBEXHLevel3X 3 5 2 5 2" xfId="34262" xr:uid="{0F599426-7CAC-44CA-96FB-ABA5E6BAD2AC}"/>
    <cellStyle name="SAPBEXHLevel3X 3 5 2 6" xfId="27657" xr:uid="{09F2EB19-BDF7-461B-B5CA-0908C458AB40}"/>
    <cellStyle name="SAPBEXHLevel3X 3 5 2 7" xfId="30845" xr:uid="{6747E18E-D703-453B-9BBC-E7AC19BAB04E}"/>
    <cellStyle name="SAPBEXHLevel3X 3 5 2 8" xfId="33539" xr:uid="{43640108-B168-4670-97D6-9B1A5663FC32}"/>
    <cellStyle name="SAPBEXHLevel3X 3 5 3" xfId="6415" xr:uid="{EE9D6948-91D1-4183-8D40-845CBEBCE1B9}"/>
    <cellStyle name="SAPBEXHLevel3X 3 5 3 2" xfId="13313" xr:uid="{A3A61052-5687-4DF7-B746-66A5A143A50F}"/>
    <cellStyle name="SAPBEXHLevel3X 3 5 3 3" xfId="9738" xr:uid="{33BAD3CA-69B1-4E70-A3AB-E15EC5A344E7}"/>
    <cellStyle name="SAPBEXHLevel3X 3 5 3 4" xfId="20660" xr:uid="{21AEAD5C-B596-49CC-A577-A58AA7BE705F}"/>
    <cellStyle name="SAPBEXHLevel3X 3 5 3 5" xfId="24340" xr:uid="{1EED4BFD-D94D-4353-B5B1-624B6E81DBAC}"/>
    <cellStyle name="SAPBEXHLevel3X 3 5 3 6" xfId="27859" xr:uid="{1020DE71-4780-48A3-A657-569983AA440E}"/>
    <cellStyle name="SAPBEXHLevel3X 3 5 3 7" xfId="31076" xr:uid="{ECDEEAC7-80C6-4E08-A19C-745DA68145B0}"/>
    <cellStyle name="SAPBEXHLevel3X 3 5 3 8" xfId="33679" xr:uid="{43AF938F-8C51-4190-BFE9-4E09CA54C804}"/>
    <cellStyle name="SAPBEXHLevel3X 3 5 4" xfId="10598" xr:uid="{93D69B89-1CDE-4FE6-B150-D974C29F7E88}"/>
    <cellStyle name="SAPBEXHLevel3X 3 5 5" xfId="16763" xr:uid="{E5E44B85-E92C-49F8-8ED8-CA7DDF7CC85E}"/>
    <cellStyle name="SAPBEXHLevel3X 3 5 6" xfId="14653" xr:uid="{0EDEE02F-D9BA-4408-9FBC-E02640C26B91}"/>
    <cellStyle name="SAPBEXHLevel3X 3 5 7" xfId="11790" xr:uid="{820E3B0C-32BF-4963-A3DB-9EA276B69C0E}"/>
    <cellStyle name="SAPBEXHLevel3X 3 5 8" xfId="8492" xr:uid="{BB93A199-7567-4789-8FAC-AEBFC00F84C3}"/>
    <cellStyle name="SAPBEXHLevel3X 3 5 9" xfId="19886" xr:uid="{572CF9E6-A544-4980-804F-7FE25AD92888}"/>
    <cellStyle name="SAPBEXHLevel3X 3 6" xfId="2663" xr:uid="{67F71303-8DD6-43EE-9E61-59E1B2920007}"/>
    <cellStyle name="SAPBEXHLevel3X 3 6 10" xfId="31247" xr:uid="{21E78D69-9DFC-46BB-BE38-F94180FEDB3A}"/>
    <cellStyle name="SAPBEXHLevel3X 3 6 2" xfId="6139" xr:uid="{8F9D0E6D-4FB2-4434-A481-D656DA4AD54A}"/>
    <cellStyle name="SAPBEXHLevel3X 3 6 2 2" xfId="11752" xr:uid="{1C9070CD-0A65-4F2F-B276-D94DB122626D}"/>
    <cellStyle name="SAPBEXHLevel3X 3 6 2 2 2" xfId="34894" xr:uid="{78E9C48B-23CF-4CBD-B4CC-A4B2E6D6137C}"/>
    <cellStyle name="SAPBEXHLevel3X 3 6 2 3" xfId="13994" xr:uid="{1A6FDC05-2A1A-4E62-ACFD-CE98FA7FABCF}"/>
    <cellStyle name="SAPBEXHLevel3X 3 6 2 3 2" xfId="35128" xr:uid="{0A2334EB-5FEC-44DB-9217-22906CF1F040}"/>
    <cellStyle name="SAPBEXHLevel3X 3 6 2 4" xfId="20399" xr:uid="{6719D519-15E6-4B0F-8D98-FA6C91A7E545}"/>
    <cellStyle name="SAPBEXHLevel3X 3 6 2 4 2" xfId="35180" xr:uid="{C4A1BC49-338C-48C9-9114-3E4D87D93A05}"/>
    <cellStyle name="SAPBEXHLevel3X 3 6 2 5" xfId="24085" xr:uid="{67C324D9-5841-4738-BA82-CBAFD17FCB41}"/>
    <cellStyle name="SAPBEXHLevel3X 3 6 2 5 2" xfId="34263" xr:uid="{B3F34BFD-937B-4940-92B5-977BA0D813F3}"/>
    <cellStyle name="SAPBEXHLevel3X 3 6 2 6" xfId="27658" xr:uid="{291F77EA-B33C-4AF7-BA4B-A8B7A2156E2F}"/>
    <cellStyle name="SAPBEXHLevel3X 3 6 2 7" xfId="30846" xr:uid="{D2F4C839-2466-414D-8960-125BA8B9FC8A}"/>
    <cellStyle name="SAPBEXHLevel3X 3 6 2 8" xfId="33540" xr:uid="{CBCFDB62-C470-4F16-A97A-6A04CC93A036}"/>
    <cellStyle name="SAPBEXHLevel3X 3 6 3" xfId="6416" xr:uid="{B94F3AD6-D0E4-483D-94BC-7D1635D2DC23}"/>
    <cellStyle name="SAPBEXHLevel3X 3 6 3 2" xfId="13314" xr:uid="{7CF66A3F-B6E5-4FB0-AAE3-A122BF243CF8}"/>
    <cellStyle name="SAPBEXHLevel3X 3 6 3 3" xfId="15976" xr:uid="{272A8BE4-36DE-4C22-B13E-DBDA13D08A60}"/>
    <cellStyle name="SAPBEXHLevel3X 3 6 3 4" xfId="20661" xr:uid="{4A03A12B-4147-48F7-AECC-CA3C09882A58}"/>
    <cellStyle name="SAPBEXHLevel3X 3 6 3 5" xfId="24341" xr:uid="{5DAD11F3-DE70-4E20-81B4-C217CCCAD291}"/>
    <cellStyle name="SAPBEXHLevel3X 3 6 3 6" xfId="27860" xr:uid="{53834838-9E49-4688-ACD2-E9D0F42CC3B4}"/>
    <cellStyle name="SAPBEXHLevel3X 3 6 3 7" xfId="31077" xr:uid="{FCEF6310-C8FE-4063-8C69-2ECEC5F8051A}"/>
    <cellStyle name="SAPBEXHLevel3X 3 6 3 8" xfId="33680" xr:uid="{748115E1-8DD8-461B-9F85-73471621DE0E}"/>
    <cellStyle name="SAPBEXHLevel3X 3 6 4" xfId="9188" xr:uid="{FC7457AE-2E59-4B89-A066-20E879530449}"/>
    <cellStyle name="SAPBEXHLevel3X 3 6 5" xfId="15059" xr:uid="{03620BB5-C97E-4F86-9757-455A52D108A0}"/>
    <cellStyle name="SAPBEXHLevel3X 3 6 6" xfId="9554" xr:uid="{9AE5FCD9-D5E8-4F0A-B605-B28C5B265EB9}"/>
    <cellStyle name="SAPBEXHLevel3X 3 6 7" xfId="20769" xr:uid="{4AE46280-5226-4EC1-B8E8-7742666425DB}"/>
    <cellStyle name="SAPBEXHLevel3X 3 6 8" xfId="24430" xr:uid="{B006BD23-9641-48C8-B69D-B6FBAC4B03E7}"/>
    <cellStyle name="SAPBEXHLevel3X 3 6 9" xfId="27959" xr:uid="{DDA90C15-20BF-43E8-BE96-5C2DD81490C0}"/>
    <cellStyle name="SAPBEXHLevel3X 3 7" xfId="4190" xr:uid="{3A51E966-1294-4A09-BDF7-FF894CDF1755}"/>
    <cellStyle name="SAPBEXHLevel3X 3 7 10" xfId="32751" xr:uid="{EA8A292D-C04C-4D0B-A351-852D063D8EFC}"/>
    <cellStyle name="SAPBEXHLevel3X 3 7 2" xfId="6140" xr:uid="{FD6DAD4D-95B1-4DFD-A969-513E6C5B1B26}"/>
    <cellStyle name="SAPBEXHLevel3X 3 7 2 2" xfId="11751" xr:uid="{F8CC71C3-AA2C-4B3E-A8BD-FDABA41A3EC9}"/>
    <cellStyle name="SAPBEXHLevel3X 3 7 2 2 2" xfId="34895" xr:uid="{3554435A-9A09-4DF9-B9C2-DADB26D23FA4}"/>
    <cellStyle name="SAPBEXHLevel3X 3 7 2 3" xfId="17009" xr:uid="{FDA5453D-C640-4F8A-8E00-4C0DE4FDDFFC}"/>
    <cellStyle name="SAPBEXHLevel3X 3 7 2 3 2" xfId="35129" xr:uid="{0757C08A-113E-4282-80F7-93C4F1429757}"/>
    <cellStyle name="SAPBEXHLevel3X 3 7 2 4" xfId="20400" xr:uid="{0A697616-06DD-413D-9C11-640CDA427C64}"/>
    <cellStyle name="SAPBEXHLevel3X 3 7 2 4 2" xfId="35181" xr:uid="{3237A7AA-FE92-4E2B-A39E-E2E06BD27E8F}"/>
    <cellStyle name="SAPBEXHLevel3X 3 7 2 5" xfId="24086" xr:uid="{23EA409C-7A4E-44CB-80DB-4AD36470A291}"/>
    <cellStyle name="SAPBEXHLevel3X 3 7 2 5 2" xfId="34264" xr:uid="{7B0906E6-8E8D-4F38-B2B6-44625E2C7895}"/>
    <cellStyle name="SAPBEXHLevel3X 3 7 2 6" xfId="27659" xr:uid="{7E403386-30B1-47C9-9EA4-9FD3B65F17E3}"/>
    <cellStyle name="SAPBEXHLevel3X 3 7 2 7" xfId="30847" xr:uid="{59B9705E-728E-4CEB-B5A5-0C2FAA838DC8}"/>
    <cellStyle name="SAPBEXHLevel3X 3 7 2 8" xfId="33541" xr:uid="{6CC6780E-5808-45CF-BBB1-BDCA6C0D0052}"/>
    <cellStyle name="SAPBEXHLevel3X 3 7 3" xfId="6417" xr:uid="{0B975EB8-C709-4966-AC0F-9CF29C715F4F}"/>
    <cellStyle name="SAPBEXHLevel3X 3 7 3 2" xfId="13315" xr:uid="{A0408AB2-2C47-4D15-8468-A7E04BF365C3}"/>
    <cellStyle name="SAPBEXHLevel3X 3 7 3 3" xfId="15977" xr:uid="{4CA69C08-2C13-466A-83E9-54D6E17D60B1}"/>
    <cellStyle name="SAPBEXHLevel3X 3 7 3 4" xfId="20662" xr:uid="{B3CC69D6-9633-4EE3-95D1-0143F4E99A3E}"/>
    <cellStyle name="SAPBEXHLevel3X 3 7 3 5" xfId="24342" xr:uid="{F98058B4-ED07-4328-B5BC-61438D8C984F}"/>
    <cellStyle name="SAPBEXHLevel3X 3 7 3 6" xfId="27861" xr:uid="{AB9FD1CA-3704-4922-8CEE-8209474B76EC}"/>
    <cellStyle name="SAPBEXHLevel3X 3 7 3 7" xfId="31078" xr:uid="{F0CDECF7-E7C8-405A-9EAE-777A944A4968}"/>
    <cellStyle name="SAPBEXHLevel3X 3 7 3 8" xfId="33681" xr:uid="{13F697CC-4FAE-4141-8A8D-132F20F42D5A}"/>
    <cellStyle name="SAPBEXHLevel3X 3 7 4" xfId="7174" xr:uid="{B5D227A9-22AE-490A-AAE9-6F40C6F4FC37}"/>
    <cellStyle name="SAPBEXHLevel3X 3 7 5" xfId="13456" xr:uid="{2667B0AA-9368-4B18-B333-B3E51CA1F439}"/>
    <cellStyle name="SAPBEXHLevel3X 3 7 6" xfId="18537" xr:uid="{A21CC06F-417B-4CF0-8A5A-DB38160EEB5E}"/>
    <cellStyle name="SAPBEXHLevel3X 3 7 7" xfId="22290" xr:uid="{8F3C1FAC-0371-46E5-A2E5-0B5498BF7184}"/>
    <cellStyle name="SAPBEXHLevel3X 3 7 8" xfId="25955" xr:uid="{8865AD8A-51B6-4EE5-AD59-72EF34F45538}"/>
    <cellStyle name="SAPBEXHLevel3X 3 7 9" xfId="29486" xr:uid="{9451FEA4-107B-488B-BC72-57A7D38D2BC5}"/>
    <cellStyle name="SAPBEXHLevel3X 3 8" xfId="2035" xr:uid="{2D830966-20FD-4EBD-AA5D-53C4826E86C4}"/>
    <cellStyle name="SAPBEXHLevel3X 3 8 10" xfId="23300" xr:uid="{99C81547-F885-4DA2-AB4D-76116163198F}"/>
    <cellStyle name="SAPBEXHLevel3X 3 8 2" xfId="6141" xr:uid="{2BD71A74-D3A0-4664-A82C-95CF16E75F17}"/>
    <cellStyle name="SAPBEXHLevel3X 3 8 2 2" xfId="11750" xr:uid="{B978C200-C80A-4E8B-8F95-66D3D1A772E4}"/>
    <cellStyle name="SAPBEXHLevel3X 3 8 2 2 2" xfId="34896" xr:uid="{05D69615-269D-4CF8-95B5-0213E4939608}"/>
    <cellStyle name="SAPBEXHLevel3X 3 8 2 3" xfId="14667" xr:uid="{D767CF40-D62C-41F7-A715-E9C84179A0F6}"/>
    <cellStyle name="SAPBEXHLevel3X 3 8 2 3 2" xfId="35130" xr:uid="{BF4064C3-E3F1-4847-B5EE-8BD93E3CA789}"/>
    <cellStyle name="SAPBEXHLevel3X 3 8 2 4" xfId="20401" xr:uid="{EAAE61EB-F238-4092-A26A-4170F89F94B9}"/>
    <cellStyle name="SAPBEXHLevel3X 3 8 2 4 2" xfId="35182" xr:uid="{E6523897-6CFA-4E1A-83A8-0EA1498F8332}"/>
    <cellStyle name="SAPBEXHLevel3X 3 8 2 5" xfId="24087" xr:uid="{B0946D4C-CBBE-43A0-B9D8-3F49A28D0741}"/>
    <cellStyle name="SAPBEXHLevel3X 3 8 2 5 2" xfId="34265" xr:uid="{5D20D305-FAD7-47E8-A6C7-8249C6008D33}"/>
    <cellStyle name="SAPBEXHLevel3X 3 8 2 6" xfId="27660" xr:uid="{333548C4-AA75-4EAB-AE73-0C2552D22E98}"/>
    <cellStyle name="SAPBEXHLevel3X 3 8 2 7" xfId="30848" xr:uid="{DE6B8F55-EA89-4AAE-B31F-C45FBC25933E}"/>
    <cellStyle name="SAPBEXHLevel3X 3 8 2 8" xfId="33542" xr:uid="{B10F0C14-FEAA-4B58-A493-19501E291624}"/>
    <cellStyle name="SAPBEXHLevel3X 3 8 3" xfId="6418" xr:uid="{4B550CE8-EAE3-4570-A2A9-F6B3A6940A56}"/>
    <cellStyle name="SAPBEXHLevel3X 3 8 3 2" xfId="13316" xr:uid="{35002B00-42CB-47E5-8899-BBEE5B0BEE8A}"/>
    <cellStyle name="SAPBEXHLevel3X 3 8 3 3" xfId="15978" xr:uid="{D0892017-90D2-40E6-ABF9-DCB53651B325}"/>
    <cellStyle name="SAPBEXHLevel3X 3 8 3 4" xfId="20663" xr:uid="{0A7E76A2-4291-4DCB-9AA3-0CE5F3ECB199}"/>
    <cellStyle name="SAPBEXHLevel3X 3 8 3 5" xfId="24343" xr:uid="{81684565-2C59-4A95-A2F6-83D7715C242A}"/>
    <cellStyle name="SAPBEXHLevel3X 3 8 3 6" xfId="27862" xr:uid="{F136716D-068C-4778-A4BE-76532EF9DD6E}"/>
    <cellStyle name="SAPBEXHLevel3X 3 8 3 7" xfId="31079" xr:uid="{2CEF7145-3EFD-4082-9D2E-EE2F159FA5E1}"/>
    <cellStyle name="SAPBEXHLevel3X 3 8 3 8" xfId="33682" xr:uid="{015245DA-E854-46E5-9B46-57CC83B84EBD}"/>
    <cellStyle name="SAPBEXHLevel3X 3 8 4" xfId="9916" xr:uid="{53D58A5A-F11C-4717-A791-11507B30A3C4}"/>
    <cellStyle name="SAPBEXHLevel3X 3 8 5" xfId="14207" xr:uid="{5C98D590-A33D-4285-B2A7-868BAA41B600}"/>
    <cellStyle name="SAPBEXHLevel3X 3 8 6" xfId="9205" xr:uid="{64EE2704-B03A-4E38-9121-F9302E1E42E0}"/>
    <cellStyle name="SAPBEXHLevel3X 3 8 7" xfId="19472" xr:uid="{26953467-098D-4FDF-B459-8B605572E482}"/>
    <cellStyle name="SAPBEXHLevel3X 3 8 8" xfId="19655" xr:uid="{52B99653-43A8-4024-B817-B2D6512A523E}"/>
    <cellStyle name="SAPBEXHLevel3X 3 8 9" xfId="23755" xr:uid="{6AC02E1F-3D7E-4CE4-98D3-2FBFBD71888F}"/>
    <cellStyle name="SAPBEXHLevel3X 3 9" xfId="4703" xr:uid="{D26AFE28-9C08-4300-AC37-435C7D960F31}"/>
    <cellStyle name="SAPBEXHLevel3X 3 9 2" xfId="12341" xr:uid="{6F4F9AF6-70CE-41C2-AEDD-D5F91492119E}"/>
    <cellStyle name="SAPBEXHLevel3X 3 9 2 2" xfId="34889" xr:uid="{57F5F420-D7EC-40C7-95D7-675D633B3F48}"/>
    <cellStyle name="SAPBEXHLevel3X 3 9 3" xfId="15759" xr:uid="{4B21BDFE-750B-4566-B7D6-05CE0BBC3053}"/>
    <cellStyle name="SAPBEXHLevel3X 3 9 3 2" xfId="35123" xr:uid="{0B79ED99-D5DD-4FE2-A525-10E682D62D47}"/>
    <cellStyle name="SAPBEXHLevel3X 3 9 4" xfId="19050" xr:uid="{23A93CBE-498D-4234-8854-222A8E69BA82}"/>
    <cellStyle name="SAPBEXHLevel3X 3 9 4 2" xfId="34667" xr:uid="{310D3C38-65B1-4A9C-ADFD-BB1627522A3F}"/>
    <cellStyle name="SAPBEXHLevel3X 3 9 5" xfId="22802" xr:uid="{F0A486AD-FD6E-4BA3-91FD-6DC7305D7E32}"/>
    <cellStyle name="SAPBEXHLevel3X 3 9 5 2" xfId="34258" xr:uid="{BFC60D12-A811-4AFE-BE19-0E8A65B4BAB1}"/>
    <cellStyle name="SAPBEXHLevel3X 3 9 6" xfId="26467" xr:uid="{DD5CA8A7-FAC5-41B1-8A1E-B803F2F4BF9A}"/>
    <cellStyle name="SAPBEXHLevel3X 3 9 7" xfId="29999" xr:uid="{4D9A43D9-EF1E-419C-AC06-5C0B56BCA231}"/>
    <cellStyle name="SAPBEXHLevel3X 3 9 8" xfId="33258" xr:uid="{26EECA9C-9DB1-4543-96C3-2F3BFCDEB904}"/>
    <cellStyle name="SAPBEXHLevel3X 3 9 9" xfId="33866" xr:uid="{A45E8848-5DB8-4E7E-80FA-821DC15ED9D0}"/>
    <cellStyle name="SAPBEXHLevel3X 4" xfId="1400" xr:uid="{F8504818-8154-41AC-A297-AC495AA56DE9}"/>
    <cellStyle name="SAPBEXHLevel3X 4 2" xfId="34887" xr:uid="{A57F33D6-5F9A-4284-923D-3CAEFF50792F}"/>
    <cellStyle name="SAPBEXHLevel3X 4 3" xfId="35121" xr:uid="{F041DC0B-28E4-4A15-8FA2-3AB1054A884E}"/>
    <cellStyle name="SAPBEXHLevel3X 4 4" xfId="34665" xr:uid="{EB5E5069-14E3-4903-8699-E096FC9B954B}"/>
    <cellStyle name="SAPBEXHLevel3X 4 5" xfId="34256" xr:uid="{EDE4AE56-6F0F-4067-A41A-C3D82BE7C3EB}"/>
    <cellStyle name="SAPBEXHLevel3X 4 6" xfId="33864" xr:uid="{02C95759-AD87-4533-A594-19B20B95F1CE}"/>
    <cellStyle name="SAPBEXHLevel3X 5" xfId="1445" xr:uid="{04AD8109-A745-4207-8D9C-A72A819A4923}"/>
    <cellStyle name="SAPBEXHLevel3X 5 2" xfId="34493" xr:uid="{F9095FF0-9E59-4CDF-B28D-A911C40DD7A5}"/>
    <cellStyle name="SAPBEXHLevel3X 6" xfId="625" xr:uid="{30BFAB04-EAF1-42A3-9DE0-8E9CA7170975}"/>
    <cellStyle name="SAPBEXHLevel3X 6 10" xfId="11852" xr:uid="{A10AC97D-430D-42DF-AB84-5C99F27A98C2}"/>
    <cellStyle name="SAPBEXHLevel3X 6 11" xfId="16909" xr:uid="{9681E59B-823B-4F63-9D17-5548FE865CF1}"/>
    <cellStyle name="SAPBEXHLevel3X 6 12" xfId="20226" xr:uid="{A16FADF1-1B8B-4B34-B460-522975048657}"/>
    <cellStyle name="SAPBEXHLevel3X 6 13" xfId="23956" xr:uid="{05AC2E53-960A-4107-84E6-9A3B153E00D5}"/>
    <cellStyle name="SAPBEXHLevel3X 6 14" xfId="27516" xr:uid="{E2BF29BE-440D-4540-B065-96F7A97246E9}"/>
    <cellStyle name="SAPBEXHLevel3X 6 15" xfId="30714" xr:uid="{816A5548-57BB-422A-8B28-F44E9758224A}"/>
    <cellStyle name="SAPBEXHLevel3X 6 2" xfId="1574" xr:uid="{B04CB26D-77F2-41CB-BEAF-0FF7824830FC}"/>
    <cellStyle name="SAPBEXHLevel3X 6 2 10" xfId="14781" xr:uid="{44A65906-8471-4FE5-9BB5-22A1F313D498}"/>
    <cellStyle name="SAPBEXHLevel3X 6 2 11" xfId="15916" xr:uid="{EF35B136-44F2-4262-BBA9-8019BD7B8F9D}"/>
    <cellStyle name="SAPBEXHLevel3X 6 2 12" xfId="19902" xr:uid="{AB7D1180-9EDC-49D0-989F-B9BACC554AE6}"/>
    <cellStyle name="SAPBEXHLevel3X 6 2 13" xfId="23662" xr:uid="{4790F37A-D0EA-4E13-9614-3B0B9D6E173E}"/>
    <cellStyle name="SAPBEXHLevel3X 6 2 14" xfId="23590" xr:uid="{408FB89C-60BF-4D70-8A74-42B0C416028A}"/>
    <cellStyle name="SAPBEXHLevel3X 6 2 2" xfId="2817" xr:uid="{079E0988-E578-4904-8A50-7B1058DB68F8}"/>
    <cellStyle name="SAPBEXHLevel3X 6 2 2 2" xfId="13059" xr:uid="{DD144634-E39C-4C8A-8C5B-523B5B7D7CAB}"/>
    <cellStyle name="SAPBEXHLevel3X 6 2 2 3" xfId="15622" xr:uid="{8FB4C293-3168-491C-BCB7-69E6AE83BD88}"/>
    <cellStyle name="SAPBEXHLevel3X 6 2 2 4" xfId="17165" xr:uid="{8DD19A1C-536F-465F-95B5-FC1F406D8730}"/>
    <cellStyle name="SAPBEXHLevel3X 6 2 2 5" xfId="20923" xr:uid="{EC39658C-3871-41A9-8D3D-F9513E354EC0}"/>
    <cellStyle name="SAPBEXHLevel3X 6 2 2 6" xfId="24584" xr:uid="{806BEB57-EC2A-402B-92D3-0311FBC16682}"/>
    <cellStyle name="SAPBEXHLevel3X 6 2 2 7" xfId="28113" xr:uid="{17E3448F-ABEB-4E41-B49C-45DAD5BA65E6}"/>
    <cellStyle name="SAPBEXHLevel3X 6 2 2 8" xfId="31399" xr:uid="{25742BF1-7656-467F-B1E2-2275949FF79B}"/>
    <cellStyle name="SAPBEXHLevel3X 6 2 3" xfId="3323" xr:uid="{2B47EAF7-A722-4EEB-8559-937B6BA7F9CF}"/>
    <cellStyle name="SAPBEXHLevel3X 6 2 3 2" xfId="7887" xr:uid="{49D78615-15E2-4D50-BD7E-A44589A4A7AB}"/>
    <cellStyle name="SAPBEXHLevel3X 6 2 3 3" xfId="14244" xr:uid="{0F2D56C1-80B3-4E87-9DC5-1FFD0D5853FB}"/>
    <cellStyle name="SAPBEXHLevel3X 6 2 3 4" xfId="17670" xr:uid="{27565432-F78B-4D17-B733-9D6ACCEF96C4}"/>
    <cellStyle name="SAPBEXHLevel3X 6 2 3 5" xfId="21426" xr:uid="{9CBA4DF5-E846-4A91-BBF6-06F41CBC2BD1}"/>
    <cellStyle name="SAPBEXHLevel3X 6 2 3 6" xfId="25088" xr:uid="{59A52997-AB5B-418B-BD05-A52D27427A9C}"/>
    <cellStyle name="SAPBEXHLevel3X 6 2 3 7" xfId="28619" xr:uid="{1E22970E-6D94-4AE8-A44D-A3BB37359BE1}"/>
    <cellStyle name="SAPBEXHLevel3X 6 2 3 8" xfId="31898" xr:uid="{CE13C876-A659-40DD-8A34-9C635ECCB7F8}"/>
    <cellStyle name="SAPBEXHLevel3X 6 2 4" xfId="3610" xr:uid="{84061A02-4786-48DF-9614-A40FDE059C5D}"/>
    <cellStyle name="SAPBEXHLevel3X 6 2 4 2" xfId="8235" xr:uid="{39DEA98A-BD95-4742-BD35-0C352E75A9AB}"/>
    <cellStyle name="SAPBEXHLevel3X 6 2 4 3" xfId="8966" xr:uid="{41DF2A11-429D-45AB-AE4F-D697A2286480}"/>
    <cellStyle name="SAPBEXHLevel3X 6 2 4 4" xfId="17957" xr:uid="{E3D7781A-CE7B-479B-B125-C3A4C2E9BFEA}"/>
    <cellStyle name="SAPBEXHLevel3X 6 2 4 5" xfId="21713" xr:uid="{C6ADFCEF-552B-49BF-8751-D134DA7D6DF6}"/>
    <cellStyle name="SAPBEXHLevel3X 6 2 4 6" xfId="25375" xr:uid="{B786895C-33A8-421C-BD09-F97504B4EEAC}"/>
    <cellStyle name="SAPBEXHLevel3X 6 2 4 7" xfId="28906" xr:uid="{2C9456B6-CE65-4281-BCD2-D29A65FCA0BD}"/>
    <cellStyle name="SAPBEXHLevel3X 6 2 4 8" xfId="32183" xr:uid="{00761C2D-3FDE-433D-8503-B8C453F2E7C0}"/>
    <cellStyle name="SAPBEXHLevel3X 6 2 5" xfId="1825" xr:uid="{B3B88677-DBB9-474E-8069-28206F2AD1FA}"/>
    <cellStyle name="SAPBEXHLevel3X 6 2 5 2" xfId="7982" xr:uid="{7DB41C74-096E-442D-89D7-1E45C7625F02}"/>
    <cellStyle name="SAPBEXHLevel3X 6 2 5 3" xfId="8719" xr:uid="{2536ADB1-B629-4CE8-8E2F-BCE460F09CA7}"/>
    <cellStyle name="SAPBEXHLevel3X 6 2 5 4" xfId="14803" xr:uid="{925139C6-5F9F-470E-B639-B8FCFDD6E528}"/>
    <cellStyle name="SAPBEXHLevel3X 6 2 5 5" xfId="20458" xr:uid="{970B0200-80E3-4105-97DF-3866F5F35B9B}"/>
    <cellStyle name="SAPBEXHLevel3X 6 2 5 6" xfId="23282" xr:uid="{859D7C9F-F604-4917-8C84-C24964880D0A}"/>
    <cellStyle name="SAPBEXHLevel3X 6 2 5 7" xfId="27701" xr:uid="{8DDD2D65-07E1-4F1F-88F9-22B8989011D9}"/>
    <cellStyle name="SAPBEXHLevel3X 6 2 5 8" xfId="19641" xr:uid="{28AB03D8-CC26-428E-A5FB-76D4538E78B2}"/>
    <cellStyle name="SAPBEXHLevel3X 6 2 6" xfId="4528" xr:uid="{47DBC8E8-4F59-4529-8B60-FC7A6749A158}"/>
    <cellStyle name="SAPBEXHLevel3X 6 2 6 2" xfId="12502" xr:uid="{72609D44-93E5-4090-A53D-831B06AD24FB}"/>
    <cellStyle name="SAPBEXHLevel3X 6 2 6 3" xfId="10018" xr:uid="{BDE48759-B379-4B64-BA92-8B5346D72D49}"/>
    <cellStyle name="SAPBEXHLevel3X 6 2 6 4" xfId="18875" xr:uid="{033E3B94-BB76-4766-AE1F-1C9C468239B6}"/>
    <cellStyle name="SAPBEXHLevel3X 6 2 6 5" xfId="22627" xr:uid="{3E653E29-A858-42FB-AB33-18B5ABEB3FAF}"/>
    <cellStyle name="SAPBEXHLevel3X 6 2 6 6" xfId="26292" xr:uid="{CAF5A7EB-C069-4C46-8368-4FD3112C29EE}"/>
    <cellStyle name="SAPBEXHLevel3X 6 2 6 7" xfId="29824" xr:uid="{34B42C81-6993-4693-A2C1-64664FCB4DF8}"/>
    <cellStyle name="SAPBEXHLevel3X 6 2 6 8" xfId="33086" xr:uid="{69A72F63-57AE-4243-9613-EA293C3F73A3}"/>
    <cellStyle name="SAPBEXHLevel3X 6 2 7" xfId="4629" xr:uid="{9A9D3BDA-5315-4ACA-9489-8F7CEC3943AA}"/>
    <cellStyle name="SAPBEXHLevel3X 6 2 7 2" xfId="12411" xr:uid="{B533A91D-662B-4694-9212-4B958AE0237D}"/>
    <cellStyle name="SAPBEXHLevel3X 6 2 7 3" xfId="13425" xr:uid="{BB156542-094C-4861-8BCC-3C6A2693385C}"/>
    <cellStyle name="SAPBEXHLevel3X 6 2 7 4" xfId="18976" xr:uid="{6338224B-69BC-486A-ACCB-4864671EBF94}"/>
    <cellStyle name="SAPBEXHLevel3X 6 2 7 5" xfId="22728" xr:uid="{B258564E-5958-4D72-8C57-6A3AFB18E4FC}"/>
    <cellStyle name="SAPBEXHLevel3X 6 2 7 6" xfId="26393" xr:uid="{E9D35261-0D36-463F-84C7-AD65618BDFF6}"/>
    <cellStyle name="SAPBEXHLevel3X 6 2 7 7" xfId="29925" xr:uid="{2A937D47-586B-476E-92AA-B98225D6561D}"/>
    <cellStyle name="SAPBEXHLevel3X 6 2 7 8" xfId="33185" xr:uid="{F356B1C0-2C9C-4220-924A-87C8D0C086F9}"/>
    <cellStyle name="SAPBEXHLevel3X 6 2 8" xfId="9246" xr:uid="{D3D23DAF-1DB7-4656-8BC0-8BA67E867C6F}"/>
    <cellStyle name="SAPBEXHLevel3X 6 2 9" xfId="15473" xr:uid="{EBC38037-BE97-4BFF-A8B0-CC1C555EB41B}"/>
    <cellStyle name="SAPBEXHLevel3X 6 3" xfId="1963" xr:uid="{57ED1806-96FB-4674-BA8E-F7052FCFEC72}"/>
    <cellStyle name="SAPBEXHLevel3X 6 3 2" xfId="9880" xr:uid="{6A2C9B95-B1E0-4578-9639-69D3F743E2C8}"/>
    <cellStyle name="SAPBEXHLevel3X 6 3 3" xfId="13541" xr:uid="{4C5ACB15-5A76-444F-9D87-109AA50BD488}"/>
    <cellStyle name="SAPBEXHLevel3X 6 3 4" xfId="13182" xr:uid="{8F794256-8443-467C-B467-8F6C3E0A06A6}"/>
    <cellStyle name="SAPBEXHLevel3X 6 3 5" xfId="8032" xr:uid="{1DAC9C2B-F617-4E16-8D01-3D3F04316DC4}"/>
    <cellStyle name="SAPBEXHLevel3X 6 3 6" xfId="19992" xr:uid="{F8683587-03D0-4189-9811-8AF4EE4C5D43}"/>
    <cellStyle name="SAPBEXHLevel3X 6 3 7" xfId="12832" xr:uid="{9B26AF36-28A2-49D6-A1D9-68FB28C3ECBC}"/>
    <cellStyle name="SAPBEXHLevel3X 6 3 8" xfId="14568" xr:uid="{48824088-A07D-43EA-A249-0A99353959EB}"/>
    <cellStyle name="SAPBEXHLevel3X 6 4" xfId="1965" xr:uid="{62DE95C9-64FD-4AE3-888E-AD256A717EC9}"/>
    <cellStyle name="SAPBEXHLevel3X 6 4 2" xfId="11250" xr:uid="{64DDB595-6344-4CEE-842C-B977DB3C5741}"/>
    <cellStyle name="SAPBEXHLevel3X 6 4 3" xfId="9907" xr:uid="{FFD4F09E-0A09-4E4A-B363-F0CD9F3AF0E1}"/>
    <cellStyle name="SAPBEXHLevel3X 6 4 4" xfId="7017" xr:uid="{5C006CCF-656B-4D10-A9CF-AA97CF9A40DA}"/>
    <cellStyle name="SAPBEXHLevel3X 6 4 5" xfId="12098" xr:uid="{12590F6D-0134-4E70-BDC7-25D0E6064ED7}"/>
    <cellStyle name="SAPBEXHLevel3X 6 4 6" xfId="23231" xr:uid="{0AE27382-08FB-4DC8-B3A3-CE9710392286}"/>
    <cellStyle name="SAPBEXHLevel3X 6 4 7" xfId="20255" xr:uid="{C945F7D7-17C2-4627-895C-A689FA85A55E}"/>
    <cellStyle name="SAPBEXHLevel3X 6 4 8" xfId="20694" xr:uid="{FEE44468-112F-442A-A019-835AE09026E5}"/>
    <cellStyle name="SAPBEXHLevel3X 6 5" xfId="2278" xr:uid="{2FE071F4-E987-45F3-851B-CB81856C249E}"/>
    <cellStyle name="SAPBEXHLevel3X 6 5 2" xfId="10420" xr:uid="{CB6D3C68-0B02-4D33-A6F5-95095F45DB8D}"/>
    <cellStyle name="SAPBEXHLevel3X 6 5 3" xfId="14967" xr:uid="{8727644A-DCA5-44D2-A008-0F4BC10E8F92}"/>
    <cellStyle name="SAPBEXHLevel3X 6 5 4" xfId="16575" xr:uid="{A2901769-AE8B-4BC8-AF3E-4FE36004D8F5}"/>
    <cellStyle name="SAPBEXHLevel3X 6 5 5" xfId="9033" xr:uid="{6FB035C1-D272-4855-9C23-3AA097EF54F1}"/>
    <cellStyle name="SAPBEXHLevel3X 6 5 6" xfId="20092" xr:uid="{6BE16765-2245-47AC-B7D2-BBF815AA8127}"/>
    <cellStyle name="SAPBEXHLevel3X 6 5 7" xfId="23967" xr:uid="{30BE1E09-0A7E-451C-8EA7-9CE15F57AAF2}"/>
    <cellStyle name="SAPBEXHLevel3X 6 5 8" xfId="30366" xr:uid="{AA220DD1-9C25-4252-ADED-F513456AA84A}"/>
    <cellStyle name="SAPBEXHLevel3X 6 6" xfId="3992" xr:uid="{85BFA737-F867-4236-948F-4DCB6B831C07}"/>
    <cellStyle name="SAPBEXHLevel3X 6 6 2" xfId="10818" xr:uid="{E16BC9CB-2C08-48D6-866D-DD9C16B6326B}"/>
    <cellStyle name="SAPBEXHLevel3X 6 6 3" xfId="17018" xr:uid="{1A164C65-D4AB-44D4-9447-7C46C6B919CD}"/>
    <cellStyle name="SAPBEXHLevel3X 6 6 4" xfId="18339" xr:uid="{954B49EF-A552-43C2-8E26-6FDBE4858E59}"/>
    <cellStyle name="SAPBEXHLevel3X 6 6 5" xfId="22092" xr:uid="{07739E7A-E1DD-4C3C-BE2B-4F5C67E12DF3}"/>
    <cellStyle name="SAPBEXHLevel3X 6 6 6" xfId="25757" xr:uid="{299CE435-6EB4-4F76-A632-933AEEBC8A6F}"/>
    <cellStyle name="SAPBEXHLevel3X 6 6 7" xfId="29288" xr:uid="{DD40D79C-D733-4727-96F1-9B726E680DD8}"/>
    <cellStyle name="SAPBEXHLevel3X 6 6 8" xfId="32556" xr:uid="{ED626859-5A7A-45E6-A025-C6D68FA02688}"/>
    <cellStyle name="SAPBEXHLevel3X 6 7" xfId="4465" xr:uid="{DA1BE756-230A-4C8B-AA7D-516DACF2519F}"/>
    <cellStyle name="SAPBEXHLevel3X 6 7 2" xfId="7023" xr:uid="{1E74CE5C-D468-431D-9FFF-00159BFBDE28}"/>
    <cellStyle name="SAPBEXHLevel3X 6 7 3" xfId="13861" xr:uid="{ED15E50B-125D-4FE0-A324-B25B9C894A14}"/>
    <cellStyle name="SAPBEXHLevel3X 6 7 4" xfId="18812" xr:uid="{E84F5032-35E6-414D-80FA-408D56BFBD76}"/>
    <cellStyle name="SAPBEXHLevel3X 6 7 5" xfId="22564" xr:uid="{B1E5A8DC-34B0-4D6F-8777-ABD821035BCF}"/>
    <cellStyle name="SAPBEXHLevel3X 6 7 6" xfId="26229" xr:uid="{7126968C-4A8D-4362-B562-13AD5399D0A7}"/>
    <cellStyle name="SAPBEXHLevel3X 6 7 7" xfId="29761" xr:uid="{018D126B-9B8A-4A95-9913-971A7F4306B5}"/>
    <cellStyle name="SAPBEXHLevel3X 6 7 8" xfId="33023" xr:uid="{E9EA0283-328E-4124-A2A9-5C04E7F759A8}"/>
    <cellStyle name="SAPBEXHLevel3X 6 8" xfId="4463" xr:uid="{677AD887-7B86-44EF-9366-C4E7E73A1B56}"/>
    <cellStyle name="SAPBEXHLevel3X 6 8 2" xfId="12557" xr:uid="{7B2FDEB7-01BD-4122-A22C-346585AB67AA}"/>
    <cellStyle name="SAPBEXHLevel3X 6 8 3" xfId="8048" xr:uid="{D2B786DD-8265-4DAB-9EAF-4E2F9C65D1C5}"/>
    <cellStyle name="SAPBEXHLevel3X 6 8 4" xfId="18810" xr:uid="{A14C3AFB-E19A-40B4-A4D4-D43A7EB062EB}"/>
    <cellStyle name="SAPBEXHLevel3X 6 8 5" xfId="22562" xr:uid="{A97E4B57-10A2-4774-8AD9-F801947314E6}"/>
    <cellStyle name="SAPBEXHLevel3X 6 8 6" xfId="26227" xr:uid="{8128D451-1708-46B9-9F9B-18C53502BCF2}"/>
    <cellStyle name="SAPBEXHLevel3X 6 8 7" xfId="29759" xr:uid="{DD851CA3-63D2-4032-9088-B17FC9C2F872}"/>
    <cellStyle name="SAPBEXHLevel3X 6 8 8" xfId="33021" xr:uid="{6B5E6552-7AE0-4847-AC72-A004D6518970}"/>
    <cellStyle name="SAPBEXHLevel3X 6 9" xfId="8965" xr:uid="{1BEEB3D7-7161-4453-9674-F2F85EA7E4D3}"/>
    <cellStyle name="SAPBEXHLevel3X 7" xfId="1553" xr:uid="{F86BCA79-0B8E-41B0-B3F4-E25B6C296B87}"/>
    <cellStyle name="SAPBEXHLevel3X 7 10" xfId="14442" xr:uid="{4207380C-8FBF-4F3D-AAD5-9AE7BF73AC3D}"/>
    <cellStyle name="SAPBEXHLevel3X 7 11" xfId="9034" xr:uid="{EFC620BD-C304-4990-8C98-955E84D0C9D7}"/>
    <cellStyle name="SAPBEXHLevel3X 7 12" xfId="19899" xr:uid="{9A35E01C-3AD3-4B46-A3C3-AAC2B4131537}"/>
    <cellStyle name="SAPBEXHLevel3X 7 13" xfId="23651" xr:uid="{9B5F3258-F58A-451B-ACA8-2E54ECCC86FF}"/>
    <cellStyle name="SAPBEXHLevel3X 7 14" xfId="24371" xr:uid="{716EA992-07A7-49CB-BB51-4A7679EDBB2D}"/>
    <cellStyle name="SAPBEXHLevel3X 7 2" xfId="2796" xr:uid="{3849FEEB-AF15-4D61-985A-CE67D175D8A0}"/>
    <cellStyle name="SAPBEXHLevel3X 7 2 2" xfId="8749" xr:uid="{94810470-68FB-4862-9DB9-9AF8D5E4E8AA}"/>
    <cellStyle name="SAPBEXHLevel3X 7 2 3" xfId="13839" xr:uid="{30E51D2D-39E8-423F-93B4-F1D4BE316AF1}"/>
    <cellStyle name="SAPBEXHLevel3X 7 2 4" xfId="17144" xr:uid="{16B45E13-B042-4957-A6FF-4DD620B8132C}"/>
    <cellStyle name="SAPBEXHLevel3X 7 2 5" xfId="20902" xr:uid="{AA2E8204-AFC4-4D5D-905D-151B5622482A}"/>
    <cellStyle name="SAPBEXHLevel3X 7 2 6" xfId="24563" xr:uid="{B9C4A48B-741A-4F8A-BA49-8A614FE6D4D8}"/>
    <cellStyle name="SAPBEXHLevel3X 7 2 7" xfId="28092" xr:uid="{D37BE235-074C-4D8B-9C97-75AD5B1516B2}"/>
    <cellStyle name="SAPBEXHLevel3X 7 2 8" xfId="31378" xr:uid="{6935ACB8-6F4B-4AC8-B5C6-C4A9D2142B03}"/>
    <cellStyle name="SAPBEXHLevel3X 7 3" xfId="3302" xr:uid="{BDD7F711-15CE-4A1C-BB41-8EEB631657A0}"/>
    <cellStyle name="SAPBEXHLevel3X 7 3 2" xfId="9559" xr:uid="{64C22EB6-8CE4-414F-BCCD-50EDE45DFBDA}"/>
    <cellStyle name="SAPBEXHLevel3X 7 3 3" xfId="15117" xr:uid="{18A5D21F-E146-4AD7-975D-C1569837989A}"/>
    <cellStyle name="SAPBEXHLevel3X 7 3 4" xfId="17649" xr:uid="{DB0927A1-A5F0-4328-A397-5FB0A942F0BF}"/>
    <cellStyle name="SAPBEXHLevel3X 7 3 5" xfId="21405" xr:uid="{9946BBD2-BC7A-4737-8B53-3A9F6521D5E8}"/>
    <cellStyle name="SAPBEXHLevel3X 7 3 6" xfId="25067" xr:uid="{CD085AD0-44AB-4AF9-915B-3E8E71A1DFDB}"/>
    <cellStyle name="SAPBEXHLevel3X 7 3 7" xfId="28598" xr:uid="{1A268CFB-A36D-493C-808B-BFA96F308692}"/>
    <cellStyle name="SAPBEXHLevel3X 7 3 8" xfId="31877" xr:uid="{77641359-1353-4D60-A0F5-9197CFCBC691}"/>
    <cellStyle name="SAPBEXHLevel3X 7 4" xfId="3037" xr:uid="{24121857-D783-4592-AF6A-3540AA10F91A}"/>
    <cellStyle name="SAPBEXHLevel3X 7 4 2" xfId="9158" xr:uid="{FDCEB01C-4270-49FC-A404-D32E32FD923F}"/>
    <cellStyle name="SAPBEXHLevel3X 7 4 3" xfId="10702" xr:uid="{8394D435-398E-4839-A2D4-F3536192C8D3}"/>
    <cellStyle name="SAPBEXHLevel3X 7 4 4" xfId="17385" xr:uid="{3979D2B3-ABC2-461D-8E2B-321112C0317A}"/>
    <cellStyle name="SAPBEXHLevel3X 7 4 5" xfId="21143" xr:uid="{8B0E490E-C3B6-4D99-B342-97942AA71778}"/>
    <cellStyle name="SAPBEXHLevel3X 7 4 6" xfId="24804" xr:uid="{1A10155B-C711-43BF-935A-06E1D4C13025}"/>
    <cellStyle name="SAPBEXHLevel3X 7 4 7" xfId="28333" xr:uid="{27C3E543-A7F5-4280-90EE-64D3208A2791}"/>
    <cellStyle name="SAPBEXHLevel3X 7 4 8" xfId="31619" xr:uid="{F2D3B368-A298-43EE-819A-99E51B3304F1}"/>
    <cellStyle name="SAPBEXHLevel3X 7 5" xfId="2060" xr:uid="{08EFA077-C73D-4D35-B546-C57F9486E543}"/>
    <cellStyle name="SAPBEXHLevel3X 7 5 2" xfId="8833" xr:uid="{4557E92D-25C9-45DD-811E-6956799E0D7C}"/>
    <cellStyle name="SAPBEXHLevel3X 7 5 3" xfId="9544" xr:uid="{52F98198-1A26-400A-BBFB-3EE14979D460}"/>
    <cellStyle name="SAPBEXHLevel3X 7 5 4" xfId="10348" xr:uid="{39E4BDF4-AA30-4B97-B51C-6EB9485D3ABE}"/>
    <cellStyle name="SAPBEXHLevel3X 7 5 5" xfId="11676" xr:uid="{DB94B11F-C9C2-4AFE-8EAC-4F30CB67BEE4}"/>
    <cellStyle name="SAPBEXHLevel3X 7 5 6" xfId="20708" xr:uid="{91604D02-2137-4430-9748-ABDDCBAC5A5F}"/>
    <cellStyle name="SAPBEXHLevel3X 7 5 7" xfId="15771" xr:uid="{FB533DF7-0B8A-42E2-BE74-3AC6E0E1D33A}"/>
    <cellStyle name="SAPBEXHLevel3X 7 5 8" xfId="27368" xr:uid="{0C385E31-39DF-4244-AAA6-2E89A0AD75AC}"/>
    <cellStyle name="SAPBEXHLevel3X 7 6" xfId="4129" xr:uid="{B17D6406-1583-4A4D-9DBA-70BF379A6D8A}"/>
    <cellStyle name="SAPBEXHLevel3X 7 6 2" xfId="6988" xr:uid="{68434F90-4DA5-4F0F-B6E3-C852A71D4888}"/>
    <cellStyle name="SAPBEXHLevel3X 7 6 3" xfId="15293" xr:uid="{7F22510E-65E5-41AE-B455-7C363C90311C}"/>
    <cellStyle name="SAPBEXHLevel3X 7 6 4" xfId="18476" xr:uid="{9F079A03-550B-4857-9C23-3D3B1A7F010B}"/>
    <cellStyle name="SAPBEXHLevel3X 7 6 5" xfId="22229" xr:uid="{8E2FF9D2-19A6-410E-AA3D-CEB17226FFCB}"/>
    <cellStyle name="SAPBEXHLevel3X 7 6 6" xfId="25894" xr:uid="{8C6B9A9A-D42C-4AFB-B1A2-0F951182F4DC}"/>
    <cellStyle name="SAPBEXHLevel3X 7 6 7" xfId="29425" xr:uid="{1A575A2D-8B06-4A37-8167-4CBBF9082217}"/>
    <cellStyle name="SAPBEXHLevel3X 7 6 8" xfId="32691" xr:uid="{02589649-1782-49EC-AEB9-A402CE0E7250}"/>
    <cellStyle name="SAPBEXHLevel3X 7 7" xfId="4826" xr:uid="{EECE66B4-85D3-43D6-AF07-2043B819437C}"/>
    <cellStyle name="SAPBEXHLevel3X 7 7 2" xfId="12219" xr:uid="{DCAC9845-8DC7-48EB-A9B0-BF3EE5A169C6}"/>
    <cellStyle name="SAPBEXHLevel3X 7 7 3" xfId="16818" xr:uid="{51665F76-2112-4BE0-A588-C3C535DB899A}"/>
    <cellStyle name="SAPBEXHLevel3X 7 7 4" xfId="19173" xr:uid="{A6215ECF-D949-4CF6-B5FF-2A1F59F73604}"/>
    <cellStyle name="SAPBEXHLevel3X 7 7 5" xfId="22924" xr:uid="{CFCE5C4B-A260-42A1-8A75-7D4B79BCBB7B}"/>
    <cellStyle name="SAPBEXHLevel3X 7 7 6" xfId="26590" xr:uid="{0585DD21-6954-4B03-9247-6A55E07E834D}"/>
    <cellStyle name="SAPBEXHLevel3X 7 7 7" xfId="30122" xr:uid="{021898CA-326C-4D40-8865-B456C16D41DD}"/>
    <cellStyle name="SAPBEXHLevel3X 7 7 8" xfId="33379" xr:uid="{7B4695D2-67EE-4489-897D-BBB7F2B9480C}"/>
    <cellStyle name="SAPBEXHLevel3X 7 8" xfId="13090" xr:uid="{2F64A4AC-2508-4B9D-B5E9-CBD1A807DE6D}"/>
    <cellStyle name="SAPBEXHLevel3X 7 9" xfId="15593" xr:uid="{AEABC571-506D-4989-817A-D947495302CF}"/>
    <cellStyle name="SAPBEXHLevel3X 8" xfId="1851" xr:uid="{7F936242-5386-49C7-8FAA-010D91E65BEB}"/>
    <cellStyle name="SAPBEXHLevel3X 8 2" xfId="11083" xr:uid="{01E1A4BF-9B1A-4E2B-B1E1-812C32C1A28B}"/>
    <cellStyle name="SAPBEXHLevel3X 8 3" xfId="9087" xr:uid="{199DAD4E-C894-46B3-B681-9239941CF8A7}"/>
    <cellStyle name="SAPBEXHLevel3X 8 4" xfId="14620" xr:uid="{DEF21D6D-C205-4F46-AC86-45C1260D4B90}"/>
    <cellStyle name="SAPBEXHLevel3X 8 5" xfId="19503" xr:uid="{26B04B0D-2C0F-44E8-8172-8A4AF1ACA22F}"/>
    <cellStyle name="SAPBEXHLevel3X 8 6" xfId="24129" xr:uid="{6BE0B3CC-32B4-4FF6-976B-8818FD951CA7}"/>
    <cellStyle name="SAPBEXHLevel3X 8 7" xfId="26917" xr:uid="{E80204FD-5B97-4EB4-B7A5-C4DE249210B4}"/>
    <cellStyle name="SAPBEXHLevel3X 8 8" xfId="23636" xr:uid="{9782A561-BF87-4C65-B771-74F27F1316D2}"/>
    <cellStyle name="SAPBEXHLevel3X 9" xfId="2705" xr:uid="{32BF9740-37FD-4D39-8976-2C25BBC2D1C3}"/>
    <cellStyle name="SAPBEXHLevel3X 9 2" xfId="10581" xr:uid="{DE277E4F-59DE-4521-B7F6-665786300444}"/>
    <cellStyle name="SAPBEXHLevel3X 9 3" xfId="16604" xr:uid="{D8AA7B04-F91A-4860-8BF8-82732F6D844E}"/>
    <cellStyle name="SAPBEXHLevel3X 9 4" xfId="16193" xr:uid="{FE7BAB19-CE22-43E8-903C-CACE6EFDB19A}"/>
    <cellStyle name="SAPBEXHLevel3X 9 5" xfId="20811" xr:uid="{6E1C582D-BD55-4E53-BB3A-4872F8645585}"/>
    <cellStyle name="SAPBEXHLevel3X 9 6" xfId="24472" xr:uid="{F4908916-1E0F-4F29-8BBB-7FC82F35F6D1}"/>
    <cellStyle name="SAPBEXHLevel3X 9 7" xfId="28001" xr:uid="{7C3203FB-8309-4667-B4E7-D5D2680F892E}"/>
    <cellStyle name="SAPBEXHLevel3X 9 8" xfId="31287" xr:uid="{7BCCDED4-B6EC-4A4E-9A0F-1D8B2AE013F1}"/>
    <cellStyle name="SAPBEXHLevel3X_0910 GSO Capex RRP - Final (Detail) v2 220710" xfId="6142" xr:uid="{7439E3FC-C9F7-4F37-8543-5487834FEE82}"/>
    <cellStyle name="SAPBEXinputData" xfId="498" xr:uid="{5722ACDD-7597-43F1-BA97-D1B6E00C984B}"/>
    <cellStyle name="SAPBEXinputData 10" xfId="4233" xr:uid="{5BF6D757-2A3C-4A02-A20B-F84A9B65DFEF}"/>
    <cellStyle name="SAPBEXinputData 10 2" xfId="18580" xr:uid="{FF8521CB-4796-4CDF-BF15-BE3F99F19ED5}"/>
    <cellStyle name="SAPBEXinputData 10 3" xfId="25998" xr:uid="{AF6AF2D7-9403-4F4E-BA1F-52442F349944}"/>
    <cellStyle name="SAPBEXinputData 10 4" xfId="29529" xr:uid="{63C95130-5A32-476F-87BE-C41E35E4BD07}"/>
    <cellStyle name="SAPBEXinputData 11" xfId="4659" xr:uid="{EA456896-95AA-4A99-B1E1-AFFB21DFF4A2}"/>
    <cellStyle name="SAPBEXinputData 11 2" xfId="19006" xr:uid="{492C7FBA-AC55-4B93-92C0-0C8EEE92A85D}"/>
    <cellStyle name="SAPBEXinputData 11 3" xfId="26423" xr:uid="{FAC0386E-E02F-422F-9E5B-1E23B56A4DB0}"/>
    <cellStyle name="SAPBEXinputData 11 4" xfId="29955" xr:uid="{40224DA5-4179-41C3-9A3C-C0ADCEB6A655}"/>
    <cellStyle name="SAPBEXinputData 12" xfId="4882" xr:uid="{6BE9CBA0-CE05-4399-BCAC-EE7C30247C7E}"/>
    <cellStyle name="SAPBEXinputData 12 2" xfId="19229" xr:uid="{E0327373-C8B1-4BA0-8E42-EA799ABCBDD9}"/>
    <cellStyle name="SAPBEXinputData 12 3" xfId="26646" xr:uid="{898F94C6-37C5-4A8D-B506-5C15E575466C}"/>
    <cellStyle name="SAPBEXinputData 12 4" xfId="30178" xr:uid="{3F906CA2-BFC2-455D-BACA-985F5671AA64}"/>
    <cellStyle name="SAPBEXinputData 13" xfId="6143" xr:uid="{6FDBE443-CADD-4239-8A31-BAD939D20F15}"/>
    <cellStyle name="SAPBEXinputData 2" xfId="1237" xr:uid="{7B1CD431-17D8-4901-A5DF-D331004850F9}"/>
    <cellStyle name="SAPBEXinputData 2 10" xfId="6419" xr:uid="{763E59D0-E299-4477-893E-6A2FA42E5B6D}"/>
    <cellStyle name="SAPBEXinputData 2 10 2" xfId="6786" xr:uid="{17FA35DB-2B3B-48B3-8CE0-D24736B4BBB3}"/>
    <cellStyle name="SAPBEXinputData 2 10 3" xfId="24344" xr:uid="{D5EB65CB-1C7B-4E8A-8564-8D47A87EF3C6}"/>
    <cellStyle name="SAPBEXinputData 2 10 4" xfId="31080" xr:uid="{369E6E64-4AF2-4A52-B1FF-2057E99CFB36}"/>
    <cellStyle name="SAPBEXinputData 2 10 5" xfId="33683" xr:uid="{7954C526-E1B9-4D58-B9CA-2B9A36B4AC92}"/>
    <cellStyle name="SAPBEXinputData 2 11" xfId="33753" xr:uid="{DF79A848-9CD8-4E6D-879D-EB3F46FB0E7B}"/>
    <cellStyle name="SAPBEXinputData 2 2" xfId="1238" xr:uid="{464C4E09-ED8E-4E4D-9E28-3F5CFC29C5F0}"/>
    <cellStyle name="SAPBEXinputData 2 2 2" xfId="34898" xr:uid="{CC7D05FC-81C3-40CF-AD2A-93696BAEA156}"/>
    <cellStyle name="SAPBEXinputData 2 2 3" xfId="35184" xr:uid="{9BB1C28F-D842-411D-BE8B-282084DC8C5F}"/>
    <cellStyle name="SAPBEXinputData 2 2 4" xfId="34267" xr:uid="{AE88D9E6-1954-41FA-BA33-235D07736C06}"/>
    <cellStyle name="SAPBEXinputData 2 2 5" xfId="33870" xr:uid="{C01F1FBE-1B3E-4B35-A832-7557A74F3CF6}"/>
    <cellStyle name="SAPBEXinputData 2 3" xfId="2511" xr:uid="{466DA4AB-CEB6-430C-BD1F-0585B2CA117F}"/>
    <cellStyle name="SAPBEXinputData 2 3 2" xfId="16117" xr:uid="{3966D5D9-3CF9-4B22-A09A-66BD91EE2BAE}"/>
    <cellStyle name="SAPBEXinputData 2 3 3" xfId="23117" xr:uid="{9C21BF59-E29D-4978-B3FF-B6317D4D2460}"/>
    <cellStyle name="SAPBEXinputData 2 3 4" xfId="26762" xr:uid="{FC095A1B-76C7-4310-BA2B-7E8C7CFE9BAA}"/>
    <cellStyle name="SAPBEXinputData 2 3 5" xfId="34645" xr:uid="{FCA0ED9E-F21D-49FE-AC1F-F946101E0DF3}"/>
    <cellStyle name="SAPBEXinputData 2 4" xfId="2122" xr:uid="{0235E68A-C93A-4804-867D-162791014C6F}"/>
    <cellStyle name="SAPBEXinputData 2 4 2" xfId="15495" xr:uid="{3DAE9B87-5753-4277-AA8A-6EDB15B71325}"/>
    <cellStyle name="SAPBEXinputData 2 4 3" xfId="11731" xr:uid="{28E45D08-3B71-46E5-AFB7-7EBCB583E136}"/>
    <cellStyle name="SAPBEXinputData 2 4 4" xfId="19887" xr:uid="{27A16C26-950B-41DB-8D23-21AEEF8B9CD1}"/>
    <cellStyle name="SAPBEXinputData 2 4 5" xfId="34031" xr:uid="{EE001C07-A1E9-48D4-B98C-E47E7A79280B}"/>
    <cellStyle name="SAPBEXinputData 2 5" xfId="3594" xr:uid="{31DEC909-33CD-4964-BEB4-579DEA2AD23C}"/>
    <cellStyle name="SAPBEXinputData 2 5 2" xfId="17941" xr:uid="{20B36FB8-C0F0-40C9-A934-112D62992469}"/>
    <cellStyle name="SAPBEXinputData 2 5 3" xfId="25359" xr:uid="{FD4EB645-E588-4292-95EF-7B263A929669}"/>
    <cellStyle name="SAPBEXinputData 2 5 4" xfId="28890" xr:uid="{EB0A0014-B797-465A-9DB7-6F13C97CAF01}"/>
    <cellStyle name="SAPBEXinputData 2 6" xfId="4009" xr:uid="{72217043-70FD-421B-8423-55EF73232E65}"/>
    <cellStyle name="SAPBEXinputData 2 6 2" xfId="18356" xr:uid="{B2F7E5B1-5376-4305-9875-1FF3CDED1486}"/>
    <cellStyle name="SAPBEXinputData 2 6 3" xfId="25774" xr:uid="{AF16690C-6413-4C85-B1BE-950487FE254A}"/>
    <cellStyle name="SAPBEXinputData 2 6 4" xfId="29305" xr:uid="{0581F23C-F1D3-490F-9A57-FA6ED169B929}"/>
    <cellStyle name="SAPBEXinputData 2 7" xfId="3883" xr:uid="{4F9BFB33-5D48-4CDD-A4B5-0914221D1ADE}"/>
    <cellStyle name="SAPBEXinputData 2 7 2" xfId="18230" xr:uid="{48AEEE01-CFFD-40A5-AE86-D3AF2367DFBD}"/>
    <cellStyle name="SAPBEXinputData 2 7 3" xfId="25648" xr:uid="{AD7B4087-50AF-4F92-9627-C7276FE0A73E}"/>
    <cellStyle name="SAPBEXinputData 2 7 4" xfId="29179" xr:uid="{32D2210D-0BC5-4FEE-ACF9-4D8A554DD6D0}"/>
    <cellStyle name="SAPBEXinputData 2 8" xfId="4538" xr:uid="{A7ED0D3E-E28C-4C8D-A968-C5B7FC67E22C}"/>
    <cellStyle name="SAPBEXinputData 2 8 2" xfId="18885" xr:uid="{DF799F7B-DD42-4401-AFBE-A8C67B16893D}"/>
    <cellStyle name="SAPBEXinputData 2 8 3" xfId="26302" xr:uid="{998AD005-7E88-4546-983C-5B21F824FA1F}"/>
    <cellStyle name="SAPBEXinputData 2 8 4" xfId="29834" xr:uid="{73041645-576D-4D69-896D-5189312BF971}"/>
    <cellStyle name="SAPBEXinputData 2 9" xfId="6144" xr:uid="{C71A0617-E508-4FC1-866B-295F93AF2824}"/>
    <cellStyle name="SAPBEXinputData 2 9 2" xfId="20403" xr:uid="{FAFBBA8D-E52E-45FE-9187-F845E0B431DF}"/>
    <cellStyle name="SAPBEXinputData 2 9 3" xfId="27661" xr:uid="{65C62434-3C6F-4011-BADD-023B2CBD3940}"/>
    <cellStyle name="SAPBEXinputData 2 9 4" xfId="30849" xr:uid="{B500854E-2380-42D4-B4D3-ABDE5346888C}"/>
    <cellStyle name="SAPBEXinputData 3" xfId="1239" xr:uid="{5C82FA22-83C4-4DEF-BA52-3C075A608BAA}"/>
    <cellStyle name="SAPBEXinputData 3 10" xfId="35015" xr:uid="{92697884-98B8-45F3-BB03-45168E907D6C}"/>
    <cellStyle name="SAPBEXinputData 3 11" xfId="35034" xr:uid="{07DDE412-7C16-4C13-AC9E-F850484421FC}"/>
    <cellStyle name="SAPBEXinputData 3 12" xfId="34032" xr:uid="{C48543D6-A79A-475F-BF25-BB9CCE401C30}"/>
    <cellStyle name="SAPBEXinputData 3 2" xfId="1240" xr:uid="{DAED598C-ED12-4788-90AC-1B995F7DD97E}"/>
    <cellStyle name="SAPBEXinputData 3 2 2" xfId="2514" xr:uid="{07C13668-D05E-4D78-B50F-0432F581F490}"/>
    <cellStyle name="SAPBEXinputData 3 2 2 2" xfId="7590" xr:uid="{6509F31B-F72D-4FF0-82DA-EB0A6C2E499E}"/>
    <cellStyle name="SAPBEXinputData 3 2 2 2 2" xfId="35133" xr:uid="{48296430-F63A-4B37-8A50-9E3E861D6A7A}"/>
    <cellStyle name="SAPBEXinputData 3 2 2 3" xfId="23114" xr:uid="{65F393DF-2D86-47A5-8B26-0251B788BD29}"/>
    <cellStyle name="SAPBEXinputData 3 2 2 3 2" xfId="35186" xr:uid="{54B0890A-6022-4023-97CE-ED5CC0ED2B64}"/>
    <cellStyle name="SAPBEXinputData 3 2 2 4" xfId="26759" xr:uid="{E69BD21C-0DA1-47B8-B973-DBBCA09BFB5F}"/>
    <cellStyle name="SAPBEXinputData 3 2 2 4 2" xfId="34269" xr:uid="{D30793D0-DF6B-4D8C-9F7B-022687046463}"/>
    <cellStyle name="SAPBEXinputData 3 2 2 5" xfId="33871" xr:uid="{E6B3CCD5-2435-4A18-A10E-B85B6B60552E}"/>
    <cellStyle name="SAPBEXinputData 3 2 3" xfId="2125" xr:uid="{A026C2D6-807C-4023-A09B-AD257D9E15BC}"/>
    <cellStyle name="SAPBEXinputData 3 2 3 2" xfId="15305" xr:uid="{F8ACB137-944B-4DC5-9FEB-5FE68698B9C1}"/>
    <cellStyle name="SAPBEXinputData 3 2 3 3" xfId="20005" xr:uid="{FD68218B-88A7-42DF-996B-B18D4523C5CE}"/>
    <cellStyle name="SAPBEXinputData 3 2 3 4" xfId="23819" xr:uid="{1FA00E8C-1667-40ED-B728-14D08519CB8A}"/>
    <cellStyle name="SAPBEXinputData 3 2 3 5" xfId="35016" xr:uid="{D0454D9E-CEF2-443F-B6F2-B4B56F71A917}"/>
    <cellStyle name="SAPBEXinputData 3 2 4" xfId="3091" xr:uid="{601BDE3F-C664-4C1A-9B76-7C2E88C86602}"/>
    <cellStyle name="SAPBEXinputData 3 2 4 2" xfId="17438" xr:uid="{E9AA1F0F-EB27-4F95-94D5-DBDCEBC233D1}"/>
    <cellStyle name="SAPBEXinputData 3 2 4 3" xfId="24857" xr:uid="{8943D461-73E3-43E2-A3E4-984AE5A36BEE}"/>
    <cellStyle name="SAPBEXinputData 3 2 4 4" xfId="28387" xr:uid="{2D659250-047A-45DA-BBE3-278C5CC2D300}"/>
    <cellStyle name="SAPBEXinputData 3 2 4 5" xfId="35160" xr:uid="{5EEAA68D-9023-4D3C-B9C1-117F627B7884}"/>
    <cellStyle name="SAPBEXinputData 3 2 5" xfId="2206" xr:uid="{5BCF697D-3C59-470B-8A60-02D73BF3FF02}"/>
    <cellStyle name="SAPBEXinputData 3 2 5 2" xfId="13119" xr:uid="{1E24CDC2-6230-493E-9CB6-37C9C8D8029D}"/>
    <cellStyle name="SAPBEXinputData 3 2 5 3" xfId="16204" xr:uid="{274E56CA-DC46-4F37-9D60-1C0F32ADA093}"/>
    <cellStyle name="SAPBEXinputData 3 2 5 4" xfId="23850" xr:uid="{90BE94D3-C1DB-44DB-857E-544E78F34A2F}"/>
    <cellStyle name="SAPBEXinputData 3 2 5 5" xfId="34033" xr:uid="{4057BB33-D7F8-4D6C-A83C-505ABF73F6AB}"/>
    <cellStyle name="SAPBEXinputData 3 2 6" xfId="3783" xr:uid="{4F811544-59CB-444F-BA5D-A902715D1A1C}"/>
    <cellStyle name="SAPBEXinputData 3 2 6 2" xfId="18130" xr:uid="{9D088478-43A5-49C7-A280-20E62ACB8E33}"/>
    <cellStyle name="SAPBEXinputData 3 2 6 3" xfId="25548" xr:uid="{3256DE60-A117-4248-84A2-BE6CEDB6B874}"/>
    <cellStyle name="SAPBEXinputData 3 2 6 4" xfId="29079" xr:uid="{BA2E8791-C21E-4F1E-9AE9-E42C4E245239}"/>
    <cellStyle name="SAPBEXinputData 3 2 7" xfId="3863" xr:uid="{2EF50FA4-54C3-4D08-B61B-7F68534CEA34}"/>
    <cellStyle name="SAPBEXinputData 3 2 7 2" xfId="18210" xr:uid="{1D2DEF12-709F-4F4C-A4D7-31324951C0B4}"/>
    <cellStyle name="SAPBEXinputData 3 2 7 3" xfId="25628" xr:uid="{F34E9F3B-8342-44EE-823C-7C239D676429}"/>
    <cellStyle name="SAPBEXinputData 3 2 7 4" xfId="29159" xr:uid="{870B9BC2-CDF6-4D58-8738-17F5D4B22980}"/>
    <cellStyle name="SAPBEXinputData 3 2 8" xfId="6146" xr:uid="{6E1DE9B9-E39C-450C-A341-913D0228D956}"/>
    <cellStyle name="SAPBEXinputData 3 3" xfId="2513" xr:uid="{965E2F75-DC07-4D78-8E94-9BD1EF3EFE78}"/>
    <cellStyle name="SAPBEXinputData 3 3 2" xfId="6147" xr:uid="{8D63051F-4876-4663-AAF5-E1A1890D811D}"/>
    <cellStyle name="SAPBEXinputData 3 3 2 2" xfId="35134" xr:uid="{26961A67-5246-4F4C-AB73-2F841460C70E}"/>
    <cellStyle name="SAPBEXinputData 3 3 2 3" xfId="35187" xr:uid="{84AD1F6C-50A2-46AD-BCA2-43BC7AEA607D}"/>
    <cellStyle name="SAPBEXinputData 3 3 2 4" xfId="34270" xr:uid="{A32FEA8F-A0E3-469B-A4EB-70DCC1A32D5D}"/>
    <cellStyle name="SAPBEXinputData 3 3 3" xfId="13465" xr:uid="{600FFCFF-1692-4F6A-ADAC-96E08FA99012}"/>
    <cellStyle name="SAPBEXinputData 3 3 3 2" xfId="35017" xr:uid="{F84BECB1-4BAF-43A1-9687-0258DC3E931F}"/>
    <cellStyle name="SAPBEXinputData 3 3 4" xfId="23115" xr:uid="{7D62FFEB-C4E6-4F43-A4B1-F067F456E63C}"/>
    <cellStyle name="SAPBEXinputData 3 3 4 2" xfId="34495" xr:uid="{F456FE00-DD93-4C1B-AAEF-A60C537984B7}"/>
    <cellStyle name="SAPBEXinputData 3 3 5" xfId="26760" xr:uid="{11A68938-0EA2-4815-A651-EF1AFA9BC295}"/>
    <cellStyle name="SAPBEXinputData 3 3 5 2" xfId="34034" xr:uid="{69088C05-ABFB-4B3D-B44E-F75005511EB8}"/>
    <cellStyle name="SAPBEXinputData 3 4" xfId="2124" xr:uid="{278FD88C-7A08-4432-8C66-2FCC18113081}"/>
    <cellStyle name="SAPBEXinputData 3 4 2" xfId="6148" xr:uid="{DB6548F6-102C-4095-BAC6-1C332B02695F}"/>
    <cellStyle name="SAPBEXinputData 3 4 2 2" xfId="35135" xr:uid="{7C069305-F59D-4D65-B063-D9F352B9822F}"/>
    <cellStyle name="SAPBEXinputData 3 4 2 3" xfId="35188" xr:uid="{2366D2F0-F4EB-45C0-A8E9-309CA4053827}"/>
    <cellStyle name="SAPBEXinputData 3 4 2 4" xfId="34271" xr:uid="{BFA54568-2BC7-4F0D-8398-711690B24B04}"/>
    <cellStyle name="SAPBEXinputData 3 4 3" xfId="16734" xr:uid="{37BD7E45-DDF0-4B71-A500-FA0CA52EEF9F}"/>
    <cellStyle name="SAPBEXinputData 3 4 3 2" xfId="35018" xr:uid="{B13C1764-FC86-48DD-AB10-5BDB57A86C35}"/>
    <cellStyle name="SAPBEXinputData 3 4 4" xfId="14187" xr:uid="{738DC82D-73A4-472A-9EEE-0CE91DD143AC}"/>
    <cellStyle name="SAPBEXinputData 3 4 4 2" xfId="35033" xr:uid="{1E478D17-EF85-4F27-AE5B-C616056BF7C7}"/>
    <cellStyle name="SAPBEXinputData 3 4 5" xfId="23966" xr:uid="{8B002E34-72BF-4385-ABBC-AC4E8AA89A45}"/>
    <cellStyle name="SAPBEXinputData 3 4 5 2" xfId="34035" xr:uid="{DA04E420-9E2D-4BE4-B7FE-1B291DFD18E0}"/>
    <cellStyle name="SAPBEXinputData 3 5" xfId="1896" xr:uid="{929FD4EC-9635-415C-B8A0-6FB3066F977C}"/>
    <cellStyle name="SAPBEXinputData 3 5 2" xfId="6149" xr:uid="{95C40711-CAA1-4EB4-80FB-CEF3E0E36584}"/>
    <cellStyle name="SAPBEXinputData 3 5 2 2" xfId="35136" xr:uid="{2C03D5C1-972F-455C-B435-35D113C9225D}"/>
    <cellStyle name="SAPBEXinputData 3 5 2 3" xfId="35189" xr:uid="{80E1C3A0-F111-497A-A569-9D4ACAA9CA6A}"/>
    <cellStyle name="SAPBEXinputData 3 5 2 4" xfId="34272" xr:uid="{DBA00540-12A4-465B-B50D-8114DE7E0CBF}"/>
    <cellStyle name="SAPBEXinputData 3 5 3" xfId="12317" xr:uid="{D20DB3CC-3F2C-4FD9-A01D-36E62A45281C}"/>
    <cellStyle name="SAPBEXinputData 3 5 3 2" xfId="35019" xr:uid="{1ABBFB02-58D3-4B00-AD0C-A3DAB3E81CCF}"/>
    <cellStyle name="SAPBEXinputData 3 5 4" xfId="23029" xr:uid="{4C1742AF-E79A-4AD8-9200-DBA29BC5EDFF}"/>
    <cellStyle name="SAPBEXinputData 3 5 4 2" xfId="35159" xr:uid="{CE42161B-D4B8-45A9-BF3F-5499383D21E7}"/>
    <cellStyle name="SAPBEXinputData 3 5 5" xfId="23442" xr:uid="{A89739B7-60F1-48E3-B7DD-36A48DA2A650}"/>
    <cellStyle name="SAPBEXinputData 3 5 5 2" xfId="34036" xr:uid="{D324204A-047C-49C8-ACB2-4ABC63AB43F8}"/>
    <cellStyle name="SAPBEXinputData 3 6" xfId="4128" xr:uid="{40318068-B0E4-4FBD-81E5-61164A8A237B}"/>
    <cellStyle name="SAPBEXinputData 3 6 2" xfId="6150" xr:uid="{F6CB8182-A621-4EF8-A389-C5728C62B0BD}"/>
    <cellStyle name="SAPBEXinputData 3 6 2 2" xfId="35137" xr:uid="{2CEE1E77-E568-4B31-8C94-4B3021FCA7C2}"/>
    <cellStyle name="SAPBEXinputData 3 6 2 3" xfId="35190" xr:uid="{F1FB062A-DDE6-493E-83D0-4D2833978353}"/>
    <cellStyle name="SAPBEXinputData 3 6 2 4" xfId="34273" xr:uid="{6DE2B96F-B196-4EF3-A013-9DC15CAFFEC9}"/>
    <cellStyle name="SAPBEXinputData 3 6 3" xfId="18475" xr:uid="{21994E7A-E4F1-4C6A-945E-27069FB01EE6}"/>
    <cellStyle name="SAPBEXinputData 3 6 3 2" xfId="35020" xr:uid="{ACE10B1F-7DBA-4452-837A-6604D70B1D2D}"/>
    <cellStyle name="SAPBEXinputData 3 6 4" xfId="25893" xr:uid="{4B698416-0434-47E4-850C-EAC314806FCE}"/>
    <cellStyle name="SAPBEXinputData 3 6 4 2" xfId="34496" xr:uid="{C0C71C74-F042-46EE-B407-1CC7F06BB5B5}"/>
    <cellStyle name="SAPBEXinputData 3 6 5" xfId="29424" xr:uid="{A3333EEB-7959-4DA5-AACA-97CE61C26F00}"/>
    <cellStyle name="SAPBEXinputData 3 6 5 2" xfId="34037" xr:uid="{07163D06-EF88-4545-801E-41091F7B9B8A}"/>
    <cellStyle name="SAPBEXinputData 3 7" xfId="3837" xr:uid="{3EEEDE45-3AFA-4540-80F8-C0B6E035F7F6}"/>
    <cellStyle name="SAPBEXinputData 3 7 2" xfId="6151" xr:uid="{22CF60BA-83C6-435C-9179-52AF9F4C6287}"/>
    <cellStyle name="SAPBEXinputData 3 7 2 2" xfId="35138" xr:uid="{FDFE9395-220A-4F9A-AD22-5F7C2ACCB87C}"/>
    <cellStyle name="SAPBEXinputData 3 7 2 3" xfId="35191" xr:uid="{BDF63DE9-9B59-474A-8A08-EF67029E0318}"/>
    <cellStyle name="SAPBEXinputData 3 7 2 4" xfId="34274" xr:uid="{8F5FD067-91A6-451A-9EE0-A698272443EA}"/>
    <cellStyle name="SAPBEXinputData 3 7 3" xfId="18184" xr:uid="{5DC6465D-4DA5-44F7-B269-83357F208FDE}"/>
    <cellStyle name="SAPBEXinputData 3 7 3 2" xfId="35021" xr:uid="{F2DEE7B1-D899-4C7E-AFA7-2FAA9BA7A11E}"/>
    <cellStyle name="SAPBEXinputData 3 7 4" xfId="25602" xr:uid="{1A5F2118-6B82-4901-8F61-FCDDEA1BEE53}"/>
    <cellStyle name="SAPBEXinputData 3 7 4 2" xfId="34673" xr:uid="{7A7213F5-46FB-446B-A80B-E19CF4A272C4}"/>
    <cellStyle name="SAPBEXinputData 3 7 5" xfId="29133" xr:uid="{1DD0A2CB-EFA9-4DAA-8249-F3C53B484EAF}"/>
    <cellStyle name="SAPBEXinputData 3 7 5 2" xfId="34038" xr:uid="{6F9A4E23-88D9-43F1-AAC6-46DF6C46B867}"/>
    <cellStyle name="SAPBEXinputData 3 8" xfId="3785" xr:uid="{F102ECC2-9F69-4851-BC21-91741175A06E}"/>
    <cellStyle name="SAPBEXinputData 3 8 2" xfId="6152" xr:uid="{2EE1FB02-9540-4796-AA93-B77CAC41D5E3}"/>
    <cellStyle name="SAPBEXinputData 3 8 2 2" xfId="35139" xr:uid="{34F0169B-C3D6-49E4-99DE-4C333AA87D4E}"/>
    <cellStyle name="SAPBEXinputData 3 8 2 3" xfId="35192" xr:uid="{66087B50-F9D2-4E7E-BF7B-883115AE2FE1}"/>
    <cellStyle name="SAPBEXinputData 3 8 2 4" xfId="34275" xr:uid="{8A0C0EC5-7B2E-4A65-ADC7-C6E028234663}"/>
    <cellStyle name="SAPBEXinputData 3 8 3" xfId="18132" xr:uid="{5F67281F-5562-4DB7-B78A-1C05C5FC4521}"/>
    <cellStyle name="SAPBEXinputData 3 8 3 2" xfId="35022" xr:uid="{4746837D-B273-4D85-ABF4-B3742B3C3F74}"/>
    <cellStyle name="SAPBEXinputData 3 8 4" xfId="25550" xr:uid="{6E288850-4976-4CCB-BD39-2D03F8FED92A}"/>
    <cellStyle name="SAPBEXinputData 3 8 4 2" xfId="35032" xr:uid="{27FBA0B5-BFBA-4234-867A-CEBB117BDA05}"/>
    <cellStyle name="SAPBEXinputData 3 8 5" xfId="29081" xr:uid="{85C9865C-BC2C-4E2C-9DAB-BBAE7F9253C6}"/>
    <cellStyle name="SAPBEXinputData 3 8 5 2" xfId="34039" xr:uid="{4C76B0D6-BBC4-4245-B62B-F9F97BD9B5BC}"/>
    <cellStyle name="SAPBEXinputData 3 9" xfId="6145" xr:uid="{2705B71E-78BC-4621-B4B2-0EAB4DA3493A}"/>
    <cellStyle name="SAPBEXinputData 3 9 2" xfId="35132" xr:uid="{420C6097-4F32-4309-B208-67A7FFC9C867}"/>
    <cellStyle name="SAPBEXinputData 3 9 3" xfId="35185" xr:uid="{5CE7AAE2-54C7-4CDE-932E-0618FDE8F39F}"/>
    <cellStyle name="SAPBEXinputData 3 9 4" xfId="34268" xr:uid="{81EDA956-294A-4205-8C2E-CF5324036D44}"/>
    <cellStyle name="SAPBEXinputData 4" xfId="1401" xr:uid="{DDE86DB8-36E1-4358-B598-22CA6F92A22E}"/>
    <cellStyle name="SAPBEXinputData 4 2" xfId="35131" xr:uid="{CB021DBC-028D-42E4-B931-BCD8221D0B1C}"/>
    <cellStyle name="SAPBEXinputData 4 3" xfId="35183" xr:uid="{178A6091-5ECF-4183-8FFB-75DF3D1CC93E}"/>
    <cellStyle name="SAPBEXinputData 4 4" xfId="34266" xr:uid="{006EDC17-3CDA-437E-909C-D18496887DF1}"/>
    <cellStyle name="SAPBEXinputData 4 5" xfId="33869" xr:uid="{F4503E23-4921-4DD7-8431-50492EE8C622}"/>
    <cellStyle name="SAPBEXinputData 5" xfId="1444" xr:uid="{2728E031-255C-4524-A542-A36350AD5D46}"/>
    <cellStyle name="SAPBEXinputData 5 2" xfId="35014" xr:uid="{3E5167F2-4740-4494-B42D-A95909995AC5}"/>
    <cellStyle name="SAPBEXinputData 6" xfId="690" xr:uid="{77D869C9-E692-4686-B17A-363C6B37165D}"/>
    <cellStyle name="SAPBEXinputData 6 2" xfId="35161" xr:uid="{6818EC76-0213-4387-BFEA-015E6C018B12}"/>
    <cellStyle name="SAPBEXinputData 7" xfId="1852" xr:uid="{3A776BF5-93D3-4D91-8837-B55DE1AC0D12}"/>
    <cellStyle name="SAPBEXinputData 7 2" xfId="13762" xr:uid="{C3C0083E-8BE3-426D-AD01-733B27DDE978}"/>
    <cellStyle name="SAPBEXinputData 7 3" xfId="23264" xr:uid="{A44DC83D-905A-490D-8647-9D769CE8D723}"/>
    <cellStyle name="SAPBEXinputData 7 4" xfId="27884" xr:uid="{72598188-29B8-4D1C-A156-76E4204F3C8F}"/>
    <cellStyle name="SAPBEXinputData 7 5" xfId="34030" xr:uid="{6BFB8201-0788-4583-9E55-EA38205EA1F8}"/>
    <cellStyle name="SAPBEXinputData 8" xfId="2657" xr:uid="{62C61D13-5A9B-4320-A9E9-9E192A0A58CF}"/>
    <cellStyle name="SAPBEXinputData 8 2" xfId="7667" xr:uid="{E7FE7D1C-9D9C-4E14-B5B2-F5C9975C9DFF}"/>
    <cellStyle name="SAPBEXinputData 8 3" xfId="24424" xr:uid="{FBC66559-CB18-45B8-82E8-E28AE4E474DE}"/>
    <cellStyle name="SAPBEXinputData 8 4" xfId="27953" xr:uid="{6D91560C-BEC5-4E9C-A861-3ED018BCFB98}"/>
    <cellStyle name="SAPBEXinputData 9" xfId="3087" xr:uid="{BEE7F252-5EB7-432F-86A1-1647E98A2C36}"/>
    <cellStyle name="SAPBEXinputData 9 2" xfId="17434" xr:uid="{9E4AA781-4DFA-483A-9E4E-9BB7F3EFEF89}"/>
    <cellStyle name="SAPBEXinputData 9 3" xfId="24853" xr:uid="{417678D7-DBBA-41B0-9402-584D4BFDE47F}"/>
    <cellStyle name="SAPBEXinputData 9 4" xfId="28383" xr:uid="{97F5262C-AF99-473E-B4F9-BADEEB5977D0}"/>
    <cellStyle name="SAPBEXinputData_0910 GSO Capex RRP - Final (Detail) v2 220710" xfId="6153" xr:uid="{77BCE09F-4B4E-4EAF-956C-67F778669FC9}"/>
    <cellStyle name="SAPBEXItemHeader" xfId="691" xr:uid="{14D7ADFC-0C37-4874-92E7-C3251EC19556}"/>
    <cellStyle name="SAPBEXItemHeader 10" xfId="6420" xr:uid="{FBEC060E-480D-4FF0-B721-9290C0D4D16B}"/>
    <cellStyle name="SAPBEXItemHeader 10 2" xfId="13318" xr:uid="{35FEC55B-FB03-41FC-B8BF-488E395D4E83}"/>
    <cellStyle name="SAPBEXItemHeader 10 3" xfId="15980" xr:uid="{F35610EF-A746-4BE8-B68B-465834E1DEC2}"/>
    <cellStyle name="SAPBEXItemHeader 10 4" xfId="20664" xr:uid="{E96D933E-1157-401B-9A22-E31E382FC518}"/>
    <cellStyle name="SAPBEXItemHeader 10 5" xfId="24345" xr:uid="{AC843935-3760-413D-8B89-29E8960B8874}"/>
    <cellStyle name="SAPBEXItemHeader 10 6" xfId="27863" xr:uid="{738A0AD9-C360-4877-8E69-7BB7A79B5085}"/>
    <cellStyle name="SAPBEXItemHeader 10 7" xfId="31081" xr:uid="{8CA6A623-4780-4B28-AB01-FDDFC8B8E4ED}"/>
    <cellStyle name="SAPBEXItemHeader 10 8" xfId="33684" xr:uid="{646CC62E-EC34-44C2-AD18-3507E43ACFAF}"/>
    <cellStyle name="SAPBEXItemHeader 11" xfId="11223" xr:uid="{7F43B392-0CD3-4877-9113-DEE82D9163CE}"/>
    <cellStyle name="SAPBEXItemHeader 12" xfId="16422" xr:uid="{08EFD8E5-2AC1-44DC-B553-44C727380176}"/>
    <cellStyle name="SAPBEXItemHeader 13" xfId="13367" xr:uid="{CED93B00-D8BD-4D9B-ABFD-FE5A78BE12F0}"/>
    <cellStyle name="SAPBEXItemHeader 14" xfId="20177" xr:uid="{9E2E682C-380C-40DF-9E31-F5BE4C7AC718}"/>
    <cellStyle name="SAPBEXItemHeader 15" xfId="14669" xr:uid="{466E7255-2A87-49B6-B0AF-4DAE0884293F}"/>
    <cellStyle name="SAPBEXItemHeader 16" xfId="27472" xr:uid="{9C3CA9B4-6F4A-497F-A2D9-A9A5500F47EF}"/>
    <cellStyle name="SAPBEXItemHeader 17" xfId="30696" xr:uid="{A1D0D574-3090-40F7-BCC5-0EB4ECD048C5}"/>
    <cellStyle name="SAPBEXItemHeader 2" xfId="1602" xr:uid="{4F33D1A5-7CB2-4DF8-9D77-AADEEE5BDA9E}"/>
    <cellStyle name="SAPBEXItemHeader 2 10" xfId="6893" xr:uid="{1183EDEF-4F21-4401-B240-9A590DEE96FD}"/>
    <cellStyle name="SAPBEXItemHeader 2 11" xfId="18146" xr:uid="{A4A99784-4C2F-48B7-9141-1290C900497A}"/>
    <cellStyle name="SAPBEXItemHeader 2 12" xfId="19917" xr:uid="{EFC6B059-7571-4C31-8B96-C6822A70D7CB}"/>
    <cellStyle name="SAPBEXItemHeader 2 13" xfId="20075" xr:uid="{8F822439-9811-4F18-A5AE-9B795BFF1D37}"/>
    <cellStyle name="SAPBEXItemHeader 2 14" xfId="15514" xr:uid="{177357DF-2CD8-47E5-B20A-DC20AE77E4DF}"/>
    <cellStyle name="SAPBEXItemHeader 2 15" xfId="33872" xr:uid="{77A4A66C-07F0-4BE8-80B7-09DFD86BB172}"/>
    <cellStyle name="SAPBEXItemHeader 2 2" xfId="2845" xr:uid="{AB76C17D-DAE0-4AE3-B699-BEE6F39603E2}"/>
    <cellStyle name="SAPBEXItemHeader 2 2 2" xfId="8347" xr:uid="{061B3D97-580A-4FB7-9A93-37378F3CA1E9}"/>
    <cellStyle name="SAPBEXItemHeader 2 2 3" xfId="9844" xr:uid="{C032F4BA-B36A-4ACB-9DD9-87CEB37EC15E}"/>
    <cellStyle name="SAPBEXItemHeader 2 2 4" xfId="17193" xr:uid="{664F7E15-070E-4B82-BC51-2984034190A4}"/>
    <cellStyle name="SAPBEXItemHeader 2 2 5" xfId="20951" xr:uid="{A2A7AEE3-FA27-45CC-9EE0-DA8A669EC04C}"/>
    <cellStyle name="SAPBEXItemHeader 2 2 6" xfId="24612" xr:uid="{142E4A2B-D582-445D-A768-06ED0925AF3B}"/>
    <cellStyle name="SAPBEXItemHeader 2 2 7" xfId="28141" xr:uid="{0226A0E0-3940-4205-80E7-4CF6EDEACBD8}"/>
    <cellStyle name="SAPBEXItemHeader 2 2 8" xfId="31427" xr:uid="{1A4CA785-32E6-47DC-854D-D82CFC4841B1}"/>
    <cellStyle name="SAPBEXItemHeader 2 2 9" xfId="34907" xr:uid="{C45E3170-EC81-4501-BA55-C81F7BFF583A}"/>
    <cellStyle name="SAPBEXItemHeader 2 3" xfId="3351" xr:uid="{6E439820-284E-4320-B1AA-200900C89C67}"/>
    <cellStyle name="SAPBEXItemHeader 2 3 2" xfId="10670" xr:uid="{63A83467-8B64-4CE9-B9D1-54E94B719CDF}"/>
    <cellStyle name="SAPBEXItemHeader 2 3 3" xfId="16591" xr:uid="{29CCC1B8-DA64-4399-804D-7C2D0B412E22}"/>
    <cellStyle name="SAPBEXItemHeader 2 3 4" xfId="17698" xr:uid="{115CFBD2-8923-46FC-BE0A-554A5EBCEC4F}"/>
    <cellStyle name="SAPBEXItemHeader 2 3 5" xfId="21454" xr:uid="{B7D07F45-CBF8-4EC2-9A28-FD51D5CA3EFF}"/>
    <cellStyle name="SAPBEXItemHeader 2 3 6" xfId="25116" xr:uid="{F78D5066-6E5D-4C9F-948F-6CF4F0647380}"/>
    <cellStyle name="SAPBEXItemHeader 2 3 7" xfId="28647" xr:uid="{2D036F0E-28EF-4B97-B78A-64696638C8EB}"/>
    <cellStyle name="SAPBEXItemHeader 2 3 8" xfId="31926" xr:uid="{F7F750DC-E3B6-4DCD-9FCD-6F09B66E3D05}"/>
    <cellStyle name="SAPBEXItemHeader 2 3 9" xfId="35140" xr:uid="{CF0B1E40-D8DE-4EBA-88ED-3096A5A1982B}"/>
    <cellStyle name="SAPBEXItemHeader 2 4" xfId="2045" xr:uid="{419633F0-031A-49B6-8A69-D9215498FDE6}"/>
    <cellStyle name="SAPBEXItemHeader 2 4 2" xfId="10905" xr:uid="{58B6CBFE-4817-46E0-A7C2-6EBEAB1A22C5}"/>
    <cellStyle name="SAPBEXItemHeader 2 4 3" xfId="13202" xr:uid="{503EE773-BD67-4D88-9048-5DB449088E5F}"/>
    <cellStyle name="SAPBEXItemHeader 2 4 4" xfId="15411" xr:uid="{80B95EB8-9446-42E3-9DF3-9C8348102A5F}"/>
    <cellStyle name="SAPBEXItemHeader 2 4 5" xfId="9283" xr:uid="{D248B10D-9686-44CA-9265-BCEAA4441A25}"/>
    <cellStyle name="SAPBEXItemHeader 2 4 6" xfId="20011" xr:uid="{0C083994-8B69-4746-8E40-744AC2AE8330}"/>
    <cellStyle name="SAPBEXItemHeader 2 4 7" xfId="23768" xr:uid="{A5A2B3A6-B02F-4497-91D1-153154F236CB}"/>
    <cellStyle name="SAPBEXItemHeader 2 4 8" xfId="27063" xr:uid="{A09F87AC-DA6F-46DD-911D-CD90B0CFA2A0}"/>
    <cellStyle name="SAPBEXItemHeader 2 4 9" xfId="35193" xr:uid="{21B45E77-7743-4F00-A0CA-7F4090B0C403}"/>
    <cellStyle name="SAPBEXItemHeader 2 5" xfId="2761" xr:uid="{0684B87C-0B7E-4A27-A958-2FFAA46DF6E3}"/>
    <cellStyle name="SAPBEXItemHeader 2 5 2" xfId="11282" xr:uid="{547165F8-E7F0-44B1-949A-D8237E50472B}"/>
    <cellStyle name="SAPBEXItemHeader 2 5 3" xfId="16371" xr:uid="{34CC5AFF-C54E-4ADB-B114-FC67F6727FBA}"/>
    <cellStyle name="SAPBEXItemHeader 2 5 4" xfId="17109" xr:uid="{27B18A83-DF4E-46A9-BDD4-022F7BFF18A8}"/>
    <cellStyle name="SAPBEXItemHeader 2 5 5" xfId="20867" xr:uid="{C6E45837-22A9-4AA7-A25A-8015CB6E8585}"/>
    <cellStyle name="SAPBEXItemHeader 2 5 6" xfId="24528" xr:uid="{D6E90FD1-E5CB-4A72-9CC8-DE70F823400A}"/>
    <cellStyle name="SAPBEXItemHeader 2 5 7" xfId="28057" xr:uid="{BBA57FFE-E880-4D17-9D49-5BF4DA94C4A7}"/>
    <cellStyle name="SAPBEXItemHeader 2 5 8" xfId="31343" xr:uid="{4112046F-75E5-4D55-A168-07CE66166E3A}"/>
    <cellStyle name="SAPBEXItemHeader 2 5 9" xfId="34276" xr:uid="{2A8F438D-EE81-480D-8CFE-CB0F80B5BE7A}"/>
    <cellStyle name="SAPBEXItemHeader 2 6" xfId="4107" xr:uid="{B32E3321-60BC-41DD-9581-8849F3EE6F6A}"/>
    <cellStyle name="SAPBEXItemHeader 2 6 2" xfId="7099" xr:uid="{57250E07-B35E-4D98-914A-3DCAE522CD9A}"/>
    <cellStyle name="SAPBEXItemHeader 2 6 3" xfId="14318" xr:uid="{7D427F55-7C1F-4BB0-A725-CB5EB9137898}"/>
    <cellStyle name="SAPBEXItemHeader 2 6 4" xfId="18454" xr:uid="{8705672C-1405-41C7-9C66-28C7CC976B7A}"/>
    <cellStyle name="SAPBEXItemHeader 2 6 5" xfId="22207" xr:uid="{7A6A7137-C02B-4EEC-8E30-D5675BF19C93}"/>
    <cellStyle name="SAPBEXItemHeader 2 6 6" xfId="25872" xr:uid="{7CF3BD62-38B5-4502-80D0-7F195CE5B95B}"/>
    <cellStyle name="SAPBEXItemHeader 2 6 7" xfId="29403" xr:uid="{4B7BF3F8-7A5B-4E62-A5BF-D17839A32F8F}"/>
    <cellStyle name="SAPBEXItemHeader 2 6 8" xfId="32670" xr:uid="{FB102157-693B-449A-B9C5-D4BEFF927F2A}"/>
    <cellStyle name="SAPBEXItemHeader 2 7" xfId="3780" xr:uid="{32B1F48D-5658-44F8-924F-5BE0C8DC2CF9}"/>
    <cellStyle name="SAPBEXItemHeader 2 7 2" xfId="12753" xr:uid="{63DFF32C-F5F0-4DBA-A9D0-2A149A724620}"/>
    <cellStyle name="SAPBEXItemHeader 2 7 3" xfId="13363" xr:uid="{21427A90-612D-4B54-B4E6-A0F7BA0DBC52}"/>
    <cellStyle name="SAPBEXItemHeader 2 7 4" xfId="18127" xr:uid="{36E895E8-B6CF-4D65-BE07-ACE28F1404D5}"/>
    <cellStyle name="SAPBEXItemHeader 2 7 5" xfId="21881" xr:uid="{D988C464-83D5-4BDE-B77F-EA24A0902F27}"/>
    <cellStyle name="SAPBEXItemHeader 2 7 6" xfId="25545" xr:uid="{1B2ED22B-0BFA-4F89-ADB5-A448F64EB356}"/>
    <cellStyle name="SAPBEXItemHeader 2 7 7" xfId="29076" xr:uid="{3F9CC782-53AA-40D2-A902-6F51FE396369}"/>
    <cellStyle name="SAPBEXItemHeader 2 7 8" xfId="32351" xr:uid="{E7198967-88B7-410F-9165-E2FE8202C7EC}"/>
    <cellStyle name="SAPBEXItemHeader 2 8" xfId="10853" xr:uid="{128B6DBD-E276-4969-8A6B-5BDE1073C072}"/>
    <cellStyle name="SAPBEXItemHeader 2 9" xfId="9560" xr:uid="{8C8C6F02-BEBC-4053-8799-92BA872B989D}"/>
    <cellStyle name="SAPBEXItemHeader 3" xfId="2024" xr:uid="{1AD21106-5617-4472-B91D-5FB9CCA10876}"/>
    <cellStyle name="SAPBEXItemHeader 3 2" xfId="10038" xr:uid="{DA34116A-7DDF-45E9-9BF6-3FBF1356E4CD}"/>
    <cellStyle name="SAPBEXItemHeader 3 3" xfId="15422" xr:uid="{4CC0CF91-D740-4A1E-BD5D-4F32C760A45D}"/>
    <cellStyle name="SAPBEXItemHeader 3 4" xfId="15320" xr:uid="{39D45133-942C-4779-BEEC-8E1D385B950C}"/>
    <cellStyle name="SAPBEXItemHeader 3 5" xfId="15164" xr:uid="{D607CAF1-9838-4221-8EAB-027E0DFA1619}"/>
    <cellStyle name="SAPBEXItemHeader 3 6" xfId="14315" xr:uid="{058E9928-1D38-4A94-88A8-6B39F5AA60D0}"/>
    <cellStyle name="SAPBEXItemHeader 3 7" xfId="19867" xr:uid="{35875CA4-7D4C-4868-82D9-D3EC7AF37C12}"/>
    <cellStyle name="SAPBEXItemHeader 3 8" xfId="26691" xr:uid="{BC1A797C-32B2-4334-B404-6A55C769766D}"/>
    <cellStyle name="SAPBEXItemHeader 3 9" xfId="34497" xr:uid="{AB078BE8-F0B9-4E07-8FA3-734E0FBC377A}"/>
    <cellStyle name="SAPBEXItemHeader 4" xfId="1899" xr:uid="{141AE8F2-CBAB-4FAE-8B00-368D001131F3}"/>
    <cellStyle name="SAPBEXItemHeader 4 2" xfId="8452" xr:uid="{6188A8F5-17CA-475F-A028-8978D1FE18BC}"/>
    <cellStyle name="SAPBEXItemHeader 4 3" xfId="9035" xr:uid="{FAF07B33-07FF-4361-B9A4-0D3FFCF26E94}"/>
    <cellStyle name="SAPBEXItemHeader 4 4" xfId="14641" xr:uid="{EB878209-F771-4270-B886-3EA3853864CB}"/>
    <cellStyle name="SAPBEXItemHeader 4 5" xfId="19485" xr:uid="{7BCE1780-5B64-44B2-850A-68D527FAD74B}"/>
    <cellStyle name="SAPBEXItemHeader 4 6" xfId="23247" xr:uid="{D3C89271-6A7F-48AF-83E9-4BD0229EDD7E}"/>
    <cellStyle name="SAPBEXItemHeader 4 7" xfId="26899" xr:uid="{D356BD04-AAED-4239-BDC0-2061818F3CA5}"/>
    <cellStyle name="SAPBEXItemHeader 4 8" xfId="27293" xr:uid="{BD160979-5CFC-4FF7-AF94-9290C7E4383F}"/>
    <cellStyle name="SAPBEXItemHeader 5" xfId="3810" xr:uid="{9B9E7637-11FB-4AFE-A572-9A8D1114D950}"/>
    <cellStyle name="SAPBEXItemHeader 5 2" xfId="12738" xr:uid="{16C96196-11A0-4555-AE49-FEE198DC5CD3}"/>
    <cellStyle name="SAPBEXItemHeader 5 3" xfId="8468" xr:uid="{50269C84-F078-4A2E-820E-908790560906}"/>
    <cellStyle name="SAPBEXItemHeader 5 4" xfId="18157" xr:uid="{BF8A65E1-A2FE-4530-891A-2CD27C4643DC}"/>
    <cellStyle name="SAPBEXItemHeader 5 5" xfId="21910" xr:uid="{219AFDB4-51FD-40CC-B674-628809836E41}"/>
    <cellStyle name="SAPBEXItemHeader 5 6" xfId="25575" xr:uid="{D476A963-2BB9-4D1B-9FB6-62A18BF2AF16}"/>
    <cellStyle name="SAPBEXItemHeader 5 7" xfId="29106" xr:uid="{F860083B-DEB7-4FF9-B426-0AE19A7DCBA8}"/>
    <cellStyle name="SAPBEXItemHeader 5 8" xfId="32378" xr:uid="{E961F9DD-A78B-4CE0-9FEB-85283D5E6D82}"/>
    <cellStyle name="SAPBEXItemHeader 6" xfId="3238" xr:uid="{C2E52652-1321-46B7-8CDA-383E169DC200}"/>
    <cellStyle name="SAPBEXItemHeader 6 2" xfId="10630" xr:uid="{176915CC-83E3-4748-9A9B-9D4B8EC199C3}"/>
    <cellStyle name="SAPBEXItemHeader 6 3" xfId="12069" xr:uid="{F2D97306-551D-431C-A0F6-79B186C36A7E}"/>
    <cellStyle name="SAPBEXItemHeader 6 4" xfId="17585" xr:uid="{DE75883B-A624-4288-BF64-46DDD97ACA54}"/>
    <cellStyle name="SAPBEXItemHeader 6 5" xfId="21341" xr:uid="{98ACBD7C-7BB3-499F-A325-81632C6C28E3}"/>
    <cellStyle name="SAPBEXItemHeader 6 6" xfId="25003" xr:uid="{5452FC40-97DA-4B01-BF42-EADD72F11D5B}"/>
    <cellStyle name="SAPBEXItemHeader 6 7" xfId="28534" xr:uid="{9FFF68BF-B313-45EF-AD3A-44CA8D33F744}"/>
    <cellStyle name="SAPBEXItemHeader 6 8" xfId="31814" xr:uid="{99FC82A9-6D78-4FB3-B9A7-7321B28D8FC1}"/>
    <cellStyle name="SAPBEXItemHeader 7" xfId="4370" xr:uid="{D82C64FD-98DE-4570-AE0B-E11350B6026B}"/>
    <cellStyle name="SAPBEXItemHeader 7 2" xfId="12608" xr:uid="{0B164E6C-97CC-463F-96D5-4F345995F6BA}"/>
    <cellStyle name="SAPBEXItemHeader 7 3" xfId="8238" xr:uid="{E1C9732A-1A10-4C3A-AC6A-C00152FD7C0C}"/>
    <cellStyle name="SAPBEXItemHeader 7 4" xfId="18717" xr:uid="{36AD83FF-251A-436B-BB0C-D82D499DE259}"/>
    <cellStyle name="SAPBEXItemHeader 7 5" xfId="22469" xr:uid="{7980B4CA-9601-4F99-9AE5-888178AB39AA}"/>
    <cellStyle name="SAPBEXItemHeader 7 6" xfId="26135" xr:uid="{02914AFE-A981-45D8-9A75-EBC0F606F4F4}"/>
    <cellStyle name="SAPBEXItemHeader 7 7" xfId="29666" xr:uid="{82C798B6-A788-468B-ABF9-EFFA842397BF}"/>
    <cellStyle name="SAPBEXItemHeader 7 8" xfId="32928" xr:uid="{A0AA4CDE-2707-417A-8530-B3115C2A8FD7}"/>
    <cellStyle name="SAPBEXItemHeader 8" xfId="4760" xr:uid="{7713C905-3758-4E83-93B1-627FBDD9EEFD}"/>
    <cellStyle name="SAPBEXItemHeader 8 2" xfId="12285" xr:uid="{0543C327-39C3-4E85-A26D-D37F0EAB1F81}"/>
    <cellStyle name="SAPBEXItemHeader 8 3" xfId="15791" xr:uid="{7AE71A9B-F5BC-4401-8243-5958BB3F60A9}"/>
    <cellStyle name="SAPBEXItemHeader 8 4" xfId="19107" xr:uid="{91630DB1-606D-4594-B98C-946AF234EECB}"/>
    <cellStyle name="SAPBEXItemHeader 8 5" xfId="22858" xr:uid="{C166C359-CA3A-4301-98A1-822C97E46DBC}"/>
    <cellStyle name="SAPBEXItemHeader 8 6" xfId="26524" xr:uid="{EDD081C2-C214-4529-9B2B-FA1FFDC4E369}"/>
    <cellStyle name="SAPBEXItemHeader 8 7" xfId="30056" xr:uid="{40CE8C96-9B96-4DF2-851D-46CBAB72A45F}"/>
    <cellStyle name="SAPBEXItemHeader 8 8" xfId="33313" xr:uid="{2628839E-1D27-4497-A4C7-33243C02B12E}"/>
    <cellStyle name="SAPBEXItemHeader 9" xfId="6154" xr:uid="{B83921AD-D608-4AA2-9A48-FA5AB0EB9C63}"/>
    <cellStyle name="SAPBEXItemHeader 9 2" xfId="11746" xr:uid="{940EC379-8220-4B96-ACAF-A49E44BADD69}"/>
    <cellStyle name="SAPBEXItemHeader 9 3" xfId="17033" xr:uid="{9B2DBA87-F6B5-4A1E-8BC8-89D06287C13A}"/>
    <cellStyle name="SAPBEXItemHeader 9 4" xfId="20411" xr:uid="{18C319AD-4A04-498B-BFE6-D6865DE60678}"/>
    <cellStyle name="SAPBEXItemHeader 9 5" xfId="24092" xr:uid="{B62739E0-74A0-4E9E-B254-E4AF2D37C5F0}"/>
    <cellStyle name="SAPBEXItemHeader 9 6" xfId="27663" xr:uid="{FD0B5CEC-1131-4A0C-82FF-95176161387A}"/>
    <cellStyle name="SAPBEXItemHeader 9 7" xfId="30850" xr:uid="{46EC00F3-B12E-46D9-94C2-5C4D96ECCC90}"/>
    <cellStyle name="SAPBEXItemHeader 9 8" xfId="33543" xr:uid="{97976C09-3B7E-441F-B122-2E0F87D7BA5F}"/>
    <cellStyle name="SAPBEXresData" xfId="499" xr:uid="{792EC02B-BE3F-43EB-8C7E-EC88F28C1293}"/>
    <cellStyle name="SAPBEXresData 10" xfId="3840" xr:uid="{3F71589F-74A2-4E4E-B828-FAD89AF62DC0}"/>
    <cellStyle name="SAPBEXresData 10 2" xfId="7865" xr:uid="{E2F4567D-CB3F-49A9-966B-5C537A7066F6}"/>
    <cellStyle name="SAPBEXresData 10 3" xfId="15273" xr:uid="{70DBECD4-867C-438F-A2AA-C4319AE147BD}"/>
    <cellStyle name="SAPBEXresData 10 4" xfId="18187" xr:uid="{3AF719C2-A526-4265-857B-F511C084D673}"/>
    <cellStyle name="SAPBEXresData 10 5" xfId="21940" xr:uid="{3C63A982-9884-469B-8925-C1EF979A83E0}"/>
    <cellStyle name="SAPBEXresData 10 6" xfId="25605" xr:uid="{063F2B08-C749-4816-A7F3-BECB15BE9B80}"/>
    <cellStyle name="SAPBEXresData 10 7" xfId="29136" xr:uid="{A3882A3D-45E1-41E3-A059-A14555ABD9C4}"/>
    <cellStyle name="SAPBEXresData 10 8" xfId="32407" xr:uid="{7C9B9404-0F9D-4CA4-BABA-2C8F8CEB2706}"/>
    <cellStyle name="SAPBEXresData 11" xfId="4308" xr:uid="{14466E00-7222-4D29-9B78-B9568598DAA1}"/>
    <cellStyle name="SAPBEXresData 11 2" xfId="12636" xr:uid="{EF87C486-72F1-48FC-B992-419E350ADE0B}"/>
    <cellStyle name="SAPBEXresData 11 3" xfId="8495" xr:uid="{474E0FF0-BC86-4649-AD2B-BDDFEB0BCFEB}"/>
    <cellStyle name="SAPBEXresData 11 4" xfId="18655" xr:uid="{B1783350-EA9F-4B9D-9BB2-ED47C7770945}"/>
    <cellStyle name="SAPBEXresData 11 5" xfId="22407" xr:uid="{434C7FEA-FDCC-4ECA-B59C-84588EE380A5}"/>
    <cellStyle name="SAPBEXresData 11 6" xfId="26073" xr:uid="{927935F1-F7B4-4D0D-8C27-33FFD833311D}"/>
    <cellStyle name="SAPBEXresData 11 7" xfId="29604" xr:uid="{D56EBB32-FFE6-4273-A80D-D3C3645C9423}"/>
    <cellStyle name="SAPBEXresData 11 8" xfId="32867" xr:uid="{5FE10410-BA2C-4134-8508-BCCC03CA6B49}"/>
    <cellStyle name="SAPBEXresData 12" xfId="4408" xr:uid="{CCD01DA4-6987-439F-AA48-3D23DE318F50}"/>
    <cellStyle name="SAPBEXresData 12 2" xfId="6927" xr:uid="{2BC9DE42-B352-411F-92AA-027BF519B69F}"/>
    <cellStyle name="SAPBEXresData 12 3" xfId="11707" xr:uid="{3741A650-369A-4EEF-B0B1-52C8989EDB72}"/>
    <cellStyle name="SAPBEXresData 12 4" xfId="18755" xr:uid="{895885AC-8E1C-4A2C-8396-0D91AB5CF560}"/>
    <cellStyle name="SAPBEXresData 12 5" xfId="22507" xr:uid="{028E6828-433B-4B79-856A-3399834A7FD8}"/>
    <cellStyle name="SAPBEXresData 12 6" xfId="26173" xr:uid="{A7068D48-00F9-462E-B111-E15691EA340E}"/>
    <cellStyle name="SAPBEXresData 12 7" xfId="29704" xr:uid="{BF062829-8D4C-4210-AFDC-9D3997393DC0}"/>
    <cellStyle name="SAPBEXresData 12 8" xfId="32966" xr:uid="{5D22A1DC-ADB7-4A9E-B8D2-092C5F37A7FA}"/>
    <cellStyle name="SAPBEXresData 13" xfId="3797" xr:uid="{DA579303-E1B1-41B7-ADC2-38AEC860FB64}"/>
    <cellStyle name="SAPBEXresData 13 2" xfId="7867" xr:uid="{0B2C516B-E3AF-4DD8-9E57-0F4D72BABC8B}"/>
    <cellStyle name="SAPBEXresData 13 3" xfId="13333" xr:uid="{2E0C5DA4-8804-4BDB-9C9C-DAD68268727E}"/>
    <cellStyle name="SAPBEXresData 13 4" xfId="18144" xr:uid="{E38E80C2-7F5D-4DF6-BBBB-CCDE0F84F7E2}"/>
    <cellStyle name="SAPBEXresData 13 5" xfId="21897" xr:uid="{A48151C8-E1FB-4010-A46F-CD6D76DFB0FD}"/>
    <cellStyle name="SAPBEXresData 13 6" xfId="25562" xr:uid="{FF682424-5943-45ED-AF01-5EDC28064F42}"/>
    <cellStyle name="SAPBEXresData 13 7" xfId="29093" xr:uid="{5030E664-406B-4BE4-99C8-9C7D8DDE1308}"/>
    <cellStyle name="SAPBEXresData 13 8" xfId="32366" xr:uid="{C2D8DB0D-815A-4358-8BB5-F88AFF24697E}"/>
    <cellStyle name="SAPBEXresData 14" xfId="6421" xr:uid="{84123633-39AE-4B67-B134-87EF373D6096}"/>
    <cellStyle name="SAPBEXresData 14 2" xfId="13319" xr:uid="{E5EA3AF5-E6B4-4117-83D3-0A8420987A22}"/>
    <cellStyle name="SAPBEXresData 14 3" xfId="15143" xr:uid="{C6349268-88AF-4406-9BA5-9E0621EE53AC}"/>
    <cellStyle name="SAPBEXresData 14 4" xfId="20665" xr:uid="{93B41BF6-6D52-49AF-8419-C693FCA2FD3F}"/>
    <cellStyle name="SAPBEXresData 14 5" xfId="24346" xr:uid="{19CF3A85-3A2A-48CB-ACD9-844B92678EE1}"/>
    <cellStyle name="SAPBEXresData 14 6" xfId="27864" xr:uid="{13F0D799-3FB5-4076-BF38-44D25F3ECCA8}"/>
    <cellStyle name="SAPBEXresData 14 7" xfId="31082" xr:uid="{9C6DE968-C119-4E5F-90BA-890EF7C540D9}"/>
    <cellStyle name="SAPBEXresData 14 8" xfId="33685" xr:uid="{3CF3B9E6-D0AD-4D44-A496-6287CADDCE79}"/>
    <cellStyle name="SAPBEXresData 15" xfId="9288" xr:uid="{2DC709D7-84A5-45E5-A85E-CB726969BAAB}"/>
    <cellStyle name="SAPBEXresData 16" xfId="13402" xr:uid="{A60B69FF-A6AC-441D-A461-3F9D710BB5E3}"/>
    <cellStyle name="SAPBEXresData 17" xfId="8063" xr:uid="{9D9BED9E-673F-41F0-BCC7-FF8BBFB4E24F}"/>
    <cellStyle name="SAPBEXresData 18" xfId="15318" xr:uid="{A3A2AF2E-003F-4B98-87D9-91E7401F8521}"/>
    <cellStyle name="SAPBEXresData 19" xfId="14838" xr:uid="{797D43A4-3036-4E95-8393-4C8DBB85DE28}"/>
    <cellStyle name="SAPBEXresData 2" xfId="1241" xr:uid="{884D58A7-D937-46E7-85A4-27113989AF99}"/>
    <cellStyle name="SAPBEXresData 2 10" xfId="9013" xr:uid="{8CCBD768-0B7A-4BF1-9277-19E0EE6F6FDF}"/>
    <cellStyle name="SAPBEXresData 2 11" xfId="14595" xr:uid="{4F01184C-29BF-431C-A886-F14CE8AA685F}"/>
    <cellStyle name="SAPBEXresData 2 12" xfId="14448" xr:uid="{C403BB88-4E59-4349-A1BB-2E510516F441}"/>
    <cellStyle name="SAPBEXresData 2 13" xfId="19737" xr:uid="{B649248E-A39A-44E0-B50E-C66D6FF465D7}"/>
    <cellStyle name="SAPBEXresData 2 14" xfId="23500" xr:uid="{95616660-EDFF-4D6F-9EA7-29974AEF1625}"/>
    <cellStyle name="SAPBEXresData 2 15" xfId="27115" xr:uid="{7C87C214-BEF1-4973-9320-E9AB5454918D}"/>
    <cellStyle name="SAPBEXresData 2 16" xfId="30576" xr:uid="{631762CA-CE4F-4182-9D4A-3377FA4EA148}"/>
    <cellStyle name="SAPBEXresData 2 17" xfId="33873" xr:uid="{E9F730A3-4BE7-48BD-87D8-FD03164D84E0}"/>
    <cellStyle name="SAPBEXresData 2 2" xfId="1242" xr:uid="{A78E1E09-CEE5-41AE-BC93-6A04AB04AA70}"/>
    <cellStyle name="SAPBEXresData 2 2 10" xfId="15295" xr:uid="{8F2A7ED5-5655-494B-A2E2-E94CB52700A6}"/>
    <cellStyle name="SAPBEXresData 2 2 11" xfId="7416" xr:uid="{D09EB657-EEE9-4403-894B-1EEE37357751}"/>
    <cellStyle name="SAPBEXresData 2 2 12" xfId="19736" xr:uid="{D619A0D4-67F0-4235-A250-B197EB858EF9}"/>
    <cellStyle name="SAPBEXresData 2 2 13" xfId="23499" xr:uid="{51B6C041-C6F2-4516-AAD4-A6FF11CAFA1E}"/>
    <cellStyle name="SAPBEXresData 2 2 14" xfId="27114" xr:uid="{9C996CAC-A0A9-45A8-B596-B5314BD8DAF9}"/>
    <cellStyle name="SAPBEXresData 2 2 15" xfId="30575" xr:uid="{F560A1D1-0C8C-4D10-9FDC-E1B49120BD38}"/>
    <cellStyle name="SAPBEXresData 2 2 16" xfId="34908" xr:uid="{F9A37EB5-3553-4938-AE8E-824912D43490}"/>
    <cellStyle name="SAPBEXresData 2 2 2" xfId="1722" xr:uid="{63B9D910-0375-444F-9783-D6EB3192E70D}"/>
    <cellStyle name="SAPBEXresData 2 2 2 10" xfId="15173" xr:uid="{43145310-E907-4B66-A62C-F824106762F1}"/>
    <cellStyle name="SAPBEXresData 2 2 2 11" xfId="20494" xr:uid="{4F7B36F1-66EA-48A9-B8E6-DE2751BD8192}"/>
    <cellStyle name="SAPBEXresData 2 2 2 12" xfId="24381" xr:uid="{637144CA-30BA-456A-B441-3C9ADEB6B270}"/>
    <cellStyle name="SAPBEXresData 2 2 2 13" xfId="27733" xr:uid="{F7FA800D-F590-40D8-867F-36E1AAE98D8A}"/>
    <cellStyle name="SAPBEXresData 2 2 2 14" xfId="30464" xr:uid="{D08FE1DA-B472-47FB-96F6-CC1868BC014F}"/>
    <cellStyle name="SAPBEXresData 2 2 2 2" xfId="2965" xr:uid="{60FD55C7-A802-4ADD-8CC3-803875C3102C}"/>
    <cellStyle name="SAPBEXresData 2 2 2 2 2" xfId="11421" xr:uid="{933D822A-9301-4FFC-A8B9-551ED30F3F82}"/>
    <cellStyle name="SAPBEXresData 2 2 2 2 3" xfId="16243" xr:uid="{126A8734-CD9C-4FEA-9850-29E8EC340ABB}"/>
    <cellStyle name="SAPBEXresData 2 2 2 2 4" xfId="17313" xr:uid="{E6275513-C5CD-4FF0-9C4C-CD23FC07BEF7}"/>
    <cellStyle name="SAPBEXresData 2 2 2 2 5" xfId="21071" xr:uid="{1475D7C0-5EEA-496D-B96B-6D604828766C}"/>
    <cellStyle name="SAPBEXresData 2 2 2 2 6" xfId="24732" xr:uid="{A5B11BBF-19F5-4F27-9B23-6954A0D60D5B}"/>
    <cellStyle name="SAPBEXresData 2 2 2 2 7" xfId="28261" xr:uid="{AF27CD31-0452-4964-8C8C-226EBDF8FC2E}"/>
    <cellStyle name="SAPBEXresData 2 2 2 2 8" xfId="31547" xr:uid="{81137504-A447-4936-A28D-54B714EA2674}"/>
    <cellStyle name="SAPBEXresData 2 2 2 3" xfId="3471" xr:uid="{E71A6F0E-DF6C-4C6A-8C8F-8B0EBAF2CF77}"/>
    <cellStyle name="SAPBEXresData 2 2 2 3 2" xfId="9833" xr:uid="{D7717597-5CEF-4872-9790-AD9ABC67CE92}"/>
    <cellStyle name="SAPBEXresData 2 2 2 3 3" xfId="12042" xr:uid="{614F7149-0BBB-4240-97BE-29B11D4D7C75}"/>
    <cellStyle name="SAPBEXresData 2 2 2 3 4" xfId="17818" xr:uid="{24C334CB-EFC1-4559-B4DA-655F0A7A240E}"/>
    <cellStyle name="SAPBEXresData 2 2 2 3 5" xfId="21574" xr:uid="{059D47FC-8B22-461E-B944-358DF8C96D86}"/>
    <cellStyle name="SAPBEXresData 2 2 2 3 6" xfId="25236" xr:uid="{686AF49D-11C9-46D1-91D6-8F44E3198689}"/>
    <cellStyle name="SAPBEXresData 2 2 2 3 7" xfId="28767" xr:uid="{CAC63758-B746-4CF3-8344-727E544DAA81}"/>
    <cellStyle name="SAPBEXresData 2 2 2 3 8" xfId="32046" xr:uid="{76D07309-8375-45ED-ADEF-1F4EB0ADD738}"/>
    <cellStyle name="SAPBEXresData 2 2 2 4" xfId="2701" xr:uid="{4CEC2A2D-A5CB-4025-989C-FCF31B22E9F4}"/>
    <cellStyle name="SAPBEXresData 2 2 2 4 2" xfId="13060" xr:uid="{939AF0C7-16F2-4BB2-B27E-1671C2223466}"/>
    <cellStyle name="SAPBEXresData 2 2 2 4 3" xfId="15621" xr:uid="{8ADDE468-AE62-4CDA-A89D-D1E234A0728C}"/>
    <cellStyle name="SAPBEXresData 2 2 2 4 4" xfId="15300" xr:uid="{F6940B24-4E14-4306-81AE-BD14D9EF4F14}"/>
    <cellStyle name="SAPBEXresData 2 2 2 4 5" xfId="20807" xr:uid="{2E769A4E-CB53-4B65-B662-7A198DAB37D2}"/>
    <cellStyle name="SAPBEXresData 2 2 2 4 6" xfId="24468" xr:uid="{63C92B36-A7CC-45BB-B17A-312487CF615B}"/>
    <cellStyle name="SAPBEXresData 2 2 2 4 7" xfId="27997" xr:uid="{BA02EA02-EDE4-4AA3-B2CE-174A42A79A51}"/>
    <cellStyle name="SAPBEXresData 2 2 2 4 8" xfId="31283" xr:uid="{3A1ED0A9-32E9-48AB-BFD4-161149C64427}"/>
    <cellStyle name="SAPBEXresData 2 2 2 5" xfId="3823" xr:uid="{3414A9C2-548F-47E5-8EF4-D2380CC9E22F}"/>
    <cellStyle name="SAPBEXresData 2 2 2 5 2" xfId="12730" xr:uid="{1719EE4B-AF26-4040-818A-1753DDF044DC}"/>
    <cellStyle name="SAPBEXresData 2 2 2 5 3" xfId="9296" xr:uid="{7A2505F9-5431-403E-A49E-F5ECDD9D1020}"/>
    <cellStyle name="SAPBEXresData 2 2 2 5 4" xfId="18170" xr:uid="{4C36E4C2-1F23-4159-A1AE-7D139A1742AB}"/>
    <cellStyle name="SAPBEXresData 2 2 2 5 5" xfId="21923" xr:uid="{EADD7EAB-77C7-4551-A43C-51D755253CD6}"/>
    <cellStyle name="SAPBEXresData 2 2 2 5 6" xfId="25588" xr:uid="{3C278323-AB43-4720-82F0-9FB42F6AEA71}"/>
    <cellStyle name="SAPBEXresData 2 2 2 5 7" xfId="29119" xr:uid="{1304E5B6-6641-4AB4-9A8E-D66384F9C35F}"/>
    <cellStyle name="SAPBEXresData 2 2 2 5 8" xfId="32391" xr:uid="{971BB5B9-748A-4535-8A4C-DE32882DBED5}"/>
    <cellStyle name="SAPBEXresData 2 2 2 6" xfId="4154" xr:uid="{28C0CE0B-38E2-4EAE-8859-00274F81BCDF}"/>
    <cellStyle name="SAPBEXresData 2 2 2 6 2" xfId="7031" xr:uid="{F3E91DD2-563B-4C1F-9059-B6BF5CB8DAF3}"/>
    <cellStyle name="SAPBEXresData 2 2 2 6 3" xfId="13707" xr:uid="{9FA49169-DE18-4805-BEE3-4043A0B8BDF9}"/>
    <cellStyle name="SAPBEXresData 2 2 2 6 4" xfId="18501" xr:uid="{7AD899F1-91A9-4967-B8B0-5E891C067668}"/>
    <cellStyle name="SAPBEXresData 2 2 2 6 5" xfId="22254" xr:uid="{E86F72B5-3CEF-4FFD-8CCB-F703F04CA826}"/>
    <cellStyle name="SAPBEXresData 2 2 2 6 6" xfId="25919" xr:uid="{E7FDB6BC-68C4-43C5-8EFC-7BA146B1C6FF}"/>
    <cellStyle name="SAPBEXresData 2 2 2 6 7" xfId="29450" xr:uid="{1475DF6E-C378-4A20-8D46-9E83D78BF04B}"/>
    <cellStyle name="SAPBEXresData 2 2 2 6 8" xfId="32716" xr:uid="{3A75A6FD-4A78-4272-97A3-C8F87301B29F}"/>
    <cellStyle name="SAPBEXresData 2 2 2 7" xfId="4909" xr:uid="{089E4AF7-42C6-49ED-B6ED-86CFDE488036}"/>
    <cellStyle name="SAPBEXresData 2 2 2 7 2" xfId="12136" xr:uid="{DBAC76C6-A1D3-42C3-9044-AE06F6F2B45B}"/>
    <cellStyle name="SAPBEXresData 2 2 2 7 3" xfId="7582" xr:uid="{5C43AC3B-E909-4161-851E-29E392324B39}"/>
    <cellStyle name="SAPBEXresData 2 2 2 7 4" xfId="19256" xr:uid="{F892F312-829C-4622-983A-D7F52B7B4FD8}"/>
    <cellStyle name="SAPBEXresData 2 2 2 7 5" xfId="23007" xr:uid="{0988E468-99AC-4AAE-ACE6-122B895694CF}"/>
    <cellStyle name="SAPBEXresData 2 2 2 7 6" xfId="26673" xr:uid="{70A0F90D-FEA1-4579-BA28-B43CCBA2D51C}"/>
    <cellStyle name="SAPBEXresData 2 2 2 7 7" xfId="30205" xr:uid="{1B192ADC-B95E-481B-8F5A-7A763A75CC2A}"/>
    <cellStyle name="SAPBEXresData 2 2 2 7 8" xfId="33460" xr:uid="{3BEA91FF-3DC7-41BF-95AC-7D782903B999}"/>
    <cellStyle name="SAPBEXresData 2 2 2 8" xfId="10399" xr:uid="{33C89F47-EA17-45FC-8EED-0B6200124550}"/>
    <cellStyle name="SAPBEXresData 2 2 2 9" xfId="14930" xr:uid="{BD36817F-58F1-4B4F-A8F5-9AF3ACF3A785}"/>
    <cellStyle name="SAPBEXresData 2 2 3" xfId="2516" xr:uid="{8C9CE759-4E31-4B5B-8AD2-B2226D34E0E9}"/>
    <cellStyle name="SAPBEXresData 2 2 3 2" xfId="9895" xr:uid="{185AD433-EEA7-47C3-93F3-6891CF28CE8E}"/>
    <cellStyle name="SAPBEXresData 2 2 3 3" xfId="13538" xr:uid="{F6948289-BF6C-4663-A166-3D17B7286CD1}"/>
    <cellStyle name="SAPBEXresData 2 2 3 4" xfId="16974" xr:uid="{E6050372-024F-49F2-A8ED-B8A0138EDF8E}"/>
    <cellStyle name="SAPBEXresData 2 2 3 5" xfId="19345" xr:uid="{941444C9-7562-4DF9-B382-8DCA2796E867}"/>
    <cellStyle name="SAPBEXresData 2 2 3 6" xfId="23112" xr:uid="{29B193F6-5698-4A1E-BF5A-4971F7B7260B}"/>
    <cellStyle name="SAPBEXresData 2 2 3 7" xfId="26757" xr:uid="{AE75187D-9402-4293-BCA8-F5A5C3F5C4B6}"/>
    <cellStyle name="SAPBEXresData 2 2 3 8" xfId="13547" xr:uid="{5E0502D7-76A0-482D-AC3C-5A45ECE96AA1}"/>
    <cellStyle name="SAPBEXresData 2 2 4" xfId="2127" xr:uid="{E3861134-8139-4C9F-9BF5-FCB14A0526A5}"/>
    <cellStyle name="SAPBEXresData 2 2 4 2" xfId="13067" xr:uid="{F9AA1268-D4A2-42EC-81A2-DB25E9A4D73E}"/>
    <cellStyle name="SAPBEXresData 2 2 4 3" xfId="15614" xr:uid="{6260BF0E-84CA-48F4-8C2C-7EE3FE83E207}"/>
    <cellStyle name="SAPBEXresData 2 2 4 4" xfId="14291" xr:uid="{3B58297E-E995-48A4-B076-F87E7CA4067E}"/>
    <cellStyle name="SAPBEXresData 2 2 4 5" xfId="14088" xr:uid="{C94B306E-A9BD-4410-84CD-F608709D11F5}"/>
    <cellStyle name="SAPBEXresData 2 2 4 6" xfId="15490" xr:uid="{67C56657-89E1-47EC-A146-CABC82A8F03F}"/>
    <cellStyle name="SAPBEXresData 2 2 4 7" xfId="26879" xr:uid="{727D8982-62BF-4C1C-8DB8-7FE81014EB36}"/>
    <cellStyle name="SAPBEXresData 2 2 4 8" xfId="27464" xr:uid="{56C8775D-4B56-4A8C-8318-32F7673E4E52}"/>
    <cellStyle name="SAPBEXresData 2 2 5" xfId="1941" xr:uid="{103653F9-A26E-403D-B82F-154CA0E489E8}"/>
    <cellStyle name="SAPBEXresData 2 2 5 2" xfId="12790" xr:uid="{D5305AE0-6D64-4CA9-B066-B53DD4C28928}"/>
    <cellStyle name="SAPBEXresData 2 2 5 3" xfId="8685" xr:uid="{782FD2A0-22CD-44A4-96A5-A7DD72AFA825}"/>
    <cellStyle name="SAPBEXresData 2 2 5 4" xfId="14577" xr:uid="{89396442-D72A-42C8-A688-1AF47ACD2609}"/>
    <cellStyle name="SAPBEXresData 2 2 5 5" xfId="14829" xr:uid="{C6586272-5565-4F53-9901-6E224FBAF0BB}"/>
    <cellStyle name="SAPBEXresData 2 2 5 6" xfId="14024" xr:uid="{0E38F7E9-0854-4E41-993A-36372F5BEE2B}"/>
    <cellStyle name="SAPBEXresData 2 2 5 7" xfId="13689" xr:uid="{516EFDB7-7DFE-4FA7-8927-6826D689E3DA}"/>
    <cellStyle name="SAPBEXresData 2 2 5 8" xfId="27311" xr:uid="{E27FE08C-8EA9-49A1-97BF-3E60303C6017}"/>
    <cellStyle name="SAPBEXresData 2 2 6" xfId="3876" xr:uid="{B255EF3F-B161-475F-8298-7490F66E2518}"/>
    <cellStyle name="SAPBEXresData 2 2 6 2" xfId="13135" xr:uid="{30E9457F-6320-4BDC-B94B-A6A2250E2B7D}"/>
    <cellStyle name="SAPBEXresData 2 2 6 3" xfId="15546" xr:uid="{3DF1CDA0-C4A5-4072-AB4B-AC994ECC8515}"/>
    <cellStyle name="SAPBEXresData 2 2 6 4" xfId="18223" xr:uid="{56A82CC4-8587-44C7-B9E5-9BA69183DFED}"/>
    <cellStyle name="SAPBEXresData 2 2 6 5" xfId="21976" xr:uid="{8DD5E232-1DBF-4CA7-B556-0D48A2A386A7}"/>
    <cellStyle name="SAPBEXresData 2 2 6 6" xfId="25641" xr:uid="{4AC2B514-DDAE-4771-83E9-C5F3A1F41B68}"/>
    <cellStyle name="SAPBEXresData 2 2 6 7" xfId="29172" xr:uid="{020630C9-E683-406E-B40B-0B6DF19D01DE}"/>
    <cellStyle name="SAPBEXresData 2 2 6 8" xfId="32442" xr:uid="{A5D3750C-409F-45A3-97D7-87E4B5BD9A46}"/>
    <cellStyle name="SAPBEXresData 2 2 7" xfId="3639" xr:uid="{186997CF-ABFE-4693-AA90-E9610AF36401}"/>
    <cellStyle name="SAPBEXresData 2 2 7 2" xfId="7874" xr:uid="{79453D76-0BE4-462A-9F20-834E2A453CAF}"/>
    <cellStyle name="SAPBEXresData 2 2 7 3" xfId="13683" xr:uid="{34A086E7-402D-47EB-BEC3-BC5B5DF0C288}"/>
    <cellStyle name="SAPBEXresData 2 2 7 4" xfId="17986" xr:uid="{09D23AE0-904B-4828-8143-2FFD0C7588FE}"/>
    <cellStyle name="SAPBEXresData 2 2 7 5" xfId="21742" xr:uid="{A012262D-51B5-49EB-99B4-E99DC13BE968}"/>
    <cellStyle name="SAPBEXresData 2 2 7 6" xfId="25404" xr:uid="{C3E9AD27-419C-44F1-94EE-203390088BEC}"/>
    <cellStyle name="SAPBEXresData 2 2 7 7" xfId="28935" xr:uid="{644DD66A-9B58-40FB-8D5D-A13F515A2216}"/>
    <cellStyle name="SAPBEXresData 2 2 7 8" xfId="32212" xr:uid="{F82D0698-5082-400E-A221-30A8E967F98A}"/>
    <cellStyle name="SAPBEXresData 2 2 8" xfId="4903" xr:uid="{4257090F-88EA-493C-A7A1-833910AC50D8}"/>
    <cellStyle name="SAPBEXresData 2 2 8 2" xfId="12142" xr:uid="{47957355-1BB5-45F2-A444-8E9521D839BA}"/>
    <cellStyle name="SAPBEXresData 2 2 8 3" xfId="16843" xr:uid="{5CE0F015-E968-4D8D-A76D-A8DE7B4880E0}"/>
    <cellStyle name="SAPBEXresData 2 2 8 4" xfId="19250" xr:uid="{906DBA37-7055-4E49-A273-408FD2888E0A}"/>
    <cellStyle name="SAPBEXresData 2 2 8 5" xfId="23001" xr:uid="{E553B584-8194-41F5-ACB0-0ED5BDCBCAA5}"/>
    <cellStyle name="SAPBEXresData 2 2 8 6" xfId="26667" xr:uid="{56BA795F-F8E2-4B43-B4D5-80116B229939}"/>
    <cellStyle name="SAPBEXresData 2 2 8 7" xfId="30199" xr:uid="{C64E6C6C-2C43-4833-9F6E-C1ECE2B5B12A}"/>
    <cellStyle name="SAPBEXresData 2 2 8 8" xfId="33454" xr:uid="{87A7EE6E-D634-4B60-A910-BE60C93E3A95}"/>
    <cellStyle name="SAPBEXresData 2 2 9" xfId="8871" xr:uid="{AF21C1C7-51BE-466A-B135-8B0C1B91BB01}"/>
    <cellStyle name="SAPBEXresData 2 3" xfId="1721" xr:uid="{6C2B2450-81FA-40BF-A485-0EE4238AD93E}"/>
    <cellStyle name="SAPBEXresData 2 3 10" xfId="13496" xr:uid="{5086F829-B181-437A-8DC2-1C836139A927}"/>
    <cellStyle name="SAPBEXresData 2 3 11" xfId="19577" xr:uid="{E7694985-3A2C-408B-9A94-42DD32BADCAD}"/>
    <cellStyle name="SAPBEXresData 2 3 12" xfId="13546" xr:uid="{7286840D-CED1-4DD3-9CCE-7FFF010692BF}"/>
    <cellStyle name="SAPBEXresData 2 3 13" xfId="26988" xr:uid="{CD291746-9253-45C1-9086-DDA07DD39CC4}"/>
    <cellStyle name="SAPBEXresData 2 3 14" xfId="30465" xr:uid="{F7C95F90-0919-4C72-AF92-B60EBA3357C3}"/>
    <cellStyle name="SAPBEXresData 2 3 15" xfId="35141" xr:uid="{0ACBC6CF-FBCC-4824-9172-041E311A171C}"/>
    <cellStyle name="SAPBEXresData 2 3 2" xfId="2964" xr:uid="{0292A17D-CCE7-4EB7-89BB-8CD10319EBE7}"/>
    <cellStyle name="SAPBEXresData 2 3 2 2" xfId="8145" xr:uid="{7DDBDC31-28F4-4316-9FCD-CD57620DEF25}"/>
    <cellStyle name="SAPBEXresData 2 3 2 3" xfId="13808" xr:uid="{E89F1755-05C0-4FEB-A051-C6D4C115B0CC}"/>
    <cellStyle name="SAPBEXresData 2 3 2 4" xfId="17312" xr:uid="{A6F1A116-54D5-4D04-B34A-BA400B5F060F}"/>
    <cellStyle name="SAPBEXresData 2 3 2 5" xfId="21070" xr:uid="{0CABA00B-B92E-4900-A6CB-D9BFBB66003C}"/>
    <cellStyle name="SAPBEXresData 2 3 2 6" xfId="24731" xr:uid="{60A72A7C-13FC-4530-AD69-A57F0713B0FA}"/>
    <cellStyle name="SAPBEXresData 2 3 2 7" xfId="28260" xr:uid="{529F9301-B5BE-4898-B9A9-E71E17EBF04F}"/>
    <cellStyle name="SAPBEXresData 2 3 2 8" xfId="31546" xr:uid="{9A3E6AFC-ACB6-4A1C-994C-10D7E03D7AA5}"/>
    <cellStyle name="SAPBEXresData 2 3 3" xfId="3470" xr:uid="{31FA1A86-DEC7-44AC-B2AB-471972B83617}"/>
    <cellStyle name="SAPBEXresData 2 3 3 2" xfId="9149" xr:uid="{A3750448-06CA-430F-A5B8-CC572F7DCE89}"/>
    <cellStyle name="SAPBEXresData 2 3 3 3" xfId="8375" xr:uid="{978692CA-8859-42AC-B1AC-0EBCB29BCBD7}"/>
    <cellStyle name="SAPBEXresData 2 3 3 4" xfId="17817" xr:uid="{8AE1958B-53F5-4A6B-AB5C-A3C923FF0F00}"/>
    <cellStyle name="SAPBEXresData 2 3 3 5" xfId="21573" xr:uid="{4C3AC039-500E-431F-9882-7ABB520AC5C4}"/>
    <cellStyle name="SAPBEXresData 2 3 3 6" xfId="25235" xr:uid="{05302E68-49B6-4E56-A416-15AFBD2CE993}"/>
    <cellStyle name="SAPBEXresData 2 3 3 7" xfId="28766" xr:uid="{B3D00BA0-8D43-4F1A-977F-9252F2A54824}"/>
    <cellStyle name="SAPBEXresData 2 3 3 8" xfId="32045" xr:uid="{D6A7C430-2FB3-4459-BE15-6330E03BECAE}"/>
    <cellStyle name="SAPBEXresData 2 3 4" xfId="2196" xr:uid="{665C1038-7D62-45DB-AC23-6F4030D8FDA5}"/>
    <cellStyle name="SAPBEXresData 2 3 4 2" xfId="10276" xr:uid="{3D245732-857B-4EB1-A9FF-970001F735F7}"/>
    <cellStyle name="SAPBEXresData 2 3 4 3" xfId="11708" xr:uid="{AB5A347F-ABE5-4CF8-BDA3-5255742EAAF7}"/>
    <cellStyle name="SAPBEXresData 2 3 4 4" xfId="16089" xr:uid="{B5CCB41C-CA0E-416F-A344-DA8A015126A3}"/>
    <cellStyle name="SAPBEXresData 2 3 4 5" xfId="7246" xr:uid="{18BAE347-2061-4196-AD7B-E40D179F000A}"/>
    <cellStyle name="SAPBEXresData 2 3 4 6" xfId="19662" xr:uid="{3CFACE08-00D9-4A9A-B1ED-1BD7A1A0C288}"/>
    <cellStyle name="SAPBEXresData 2 3 4 7" xfId="23948" xr:uid="{4F5D28C6-6AB7-4339-90BC-9F8B9B6CD4A4}"/>
    <cellStyle name="SAPBEXresData 2 3 4 8" xfId="27445" xr:uid="{2AE95B4A-0495-4F9D-92ED-9FD83990180C}"/>
    <cellStyle name="SAPBEXresData 2 3 5" xfId="3043" xr:uid="{07476F12-52FF-4548-B866-63015C4E1E0B}"/>
    <cellStyle name="SAPBEXresData 2 3 5 2" xfId="8930" xr:uid="{E751A20B-0751-4FDD-A521-262B12DF9E8E}"/>
    <cellStyle name="SAPBEXresData 2 3 5 3" xfId="15374" xr:uid="{440E89B7-20B8-498B-85FE-2A429E2601F5}"/>
    <cellStyle name="SAPBEXresData 2 3 5 4" xfId="17391" xr:uid="{FD2CC282-4525-40A9-9B26-E42A599C6CFC}"/>
    <cellStyle name="SAPBEXresData 2 3 5 5" xfId="21149" xr:uid="{D733ED0A-F1D5-4238-8B4E-034F98609F30}"/>
    <cellStyle name="SAPBEXresData 2 3 5 6" xfId="24810" xr:uid="{1C4F4B39-7A73-41B7-B307-424ABC106858}"/>
    <cellStyle name="SAPBEXresData 2 3 5 7" xfId="28339" xr:uid="{58EA36F6-6A93-492C-960E-03EFB02CCF6E}"/>
    <cellStyle name="SAPBEXresData 2 3 5 8" xfId="31625" xr:uid="{B7D3CF49-D225-4D91-8CDA-F63ADD35117D}"/>
    <cellStyle name="SAPBEXresData 2 3 6" xfId="3972" xr:uid="{CFD39C39-E19B-4170-8FC6-3D88ABF314BD}"/>
    <cellStyle name="SAPBEXresData 2 3 6 2" xfId="8382" xr:uid="{4537281F-6C8B-41C6-9272-CCF46743B621}"/>
    <cellStyle name="SAPBEXresData 2 3 6 3" xfId="15045" xr:uid="{4951ACA3-824B-4705-BCEE-8D441EEA6FAF}"/>
    <cellStyle name="SAPBEXresData 2 3 6 4" xfId="18319" xr:uid="{8EC5C7D9-C5CD-40C8-BEF0-D834BDBBAFBF}"/>
    <cellStyle name="SAPBEXresData 2 3 6 5" xfId="22072" xr:uid="{850CCC06-4955-4E89-AB2E-8FD86AB2F423}"/>
    <cellStyle name="SAPBEXresData 2 3 6 6" xfId="25737" xr:uid="{5BCBF9F6-FF5B-46B1-8166-CFF7FBD1B7A9}"/>
    <cellStyle name="SAPBEXresData 2 3 6 7" xfId="29268" xr:uid="{D615A49B-B21E-411D-95C3-997BE34D26C4}"/>
    <cellStyle name="SAPBEXresData 2 3 6 8" xfId="32536" xr:uid="{76E1597D-2FE7-4129-BEB7-8459CF783C38}"/>
    <cellStyle name="SAPBEXresData 2 3 7" xfId="4807" xr:uid="{31D881E6-A124-4C45-8E10-F781BD721C32}"/>
    <cellStyle name="SAPBEXresData 2 3 7 2" xfId="12238" xr:uid="{CFCBC713-A0FC-415D-B50D-785B024B0380}"/>
    <cellStyle name="SAPBEXresData 2 3 7 3" xfId="16809" xr:uid="{9D437B3F-6A19-4E96-B284-A1553222BEC6}"/>
    <cellStyle name="SAPBEXresData 2 3 7 4" xfId="19154" xr:uid="{168E7D22-1533-4790-B1CB-46B380621612}"/>
    <cellStyle name="SAPBEXresData 2 3 7 5" xfId="22905" xr:uid="{01A0433D-E913-4B56-BE15-74FE9908A29B}"/>
    <cellStyle name="SAPBEXresData 2 3 7 6" xfId="26571" xr:uid="{0B9348FB-E93A-4539-8CFA-742B1B5B039A}"/>
    <cellStyle name="SAPBEXresData 2 3 7 7" xfId="30103" xr:uid="{AEE00034-32D8-4E6E-ACBD-917373342050}"/>
    <cellStyle name="SAPBEXresData 2 3 7 8" xfId="33360" xr:uid="{25068001-5A50-47D7-AF7A-7C45DD427702}"/>
    <cellStyle name="SAPBEXresData 2 3 8" xfId="12805" xr:uid="{B8FF4338-A15C-4130-8F0C-0BFEE7E64990}"/>
    <cellStyle name="SAPBEXresData 2 3 9" xfId="15708" xr:uid="{3101C5EE-0646-4342-9665-D7B1B4DE4956}"/>
    <cellStyle name="SAPBEXresData 2 4" xfId="2515" xr:uid="{D79BAB70-979F-4F09-AD35-60AE2234F64F}"/>
    <cellStyle name="SAPBEXresData 2 4 2" xfId="11543" xr:uid="{FAE26758-D23D-4B4F-8707-4A92D1712F52}"/>
    <cellStyle name="SAPBEXresData 2 4 3" xfId="16123" xr:uid="{58BCC892-4E05-4E89-8B57-337EB2AB64A1}"/>
    <cellStyle name="SAPBEXresData 2 4 4" xfId="9518" xr:uid="{1DC94012-B93B-4BDE-9042-8E8259649AB2}"/>
    <cellStyle name="SAPBEXresData 2 4 5" xfId="19346" xr:uid="{9AA09608-2325-4B5A-B484-6B9A9C2629B9}"/>
    <cellStyle name="SAPBEXresData 2 4 6" xfId="23113" xr:uid="{E6951BCB-2411-4230-B3D7-9F64C72FDD60}"/>
    <cellStyle name="SAPBEXresData 2 4 7" xfId="26758" xr:uid="{E592C391-E518-4945-A2F0-CCD0E73A33C7}"/>
    <cellStyle name="SAPBEXresData 2 4 8" xfId="27766" xr:uid="{31F45DBE-2BB7-4427-AC44-91D2B1902074}"/>
    <cellStyle name="SAPBEXresData 2 4 9" xfId="35194" xr:uid="{FD7E964F-EB99-460A-8DCC-0B54A30A6E37}"/>
    <cellStyle name="SAPBEXresData 2 5" xfId="2126" xr:uid="{98351B2F-59F7-477D-BD4A-BA7B91D87D1E}"/>
    <cellStyle name="SAPBEXresData 2 5 2" xfId="7961" xr:uid="{41A20151-B16F-48FF-A62B-542483E71453}"/>
    <cellStyle name="SAPBEXresData 2 5 3" xfId="14103" xr:uid="{79540043-0926-450D-A58E-F53C3294B9BD}"/>
    <cellStyle name="SAPBEXresData 2 5 4" xfId="16027" xr:uid="{80D076D3-DA29-43EE-A7C2-13C94BEF998F}"/>
    <cellStyle name="SAPBEXresData 2 5 5" xfId="16108" xr:uid="{7A510877-DB40-4725-874F-DC70660C6C16}"/>
    <cellStyle name="SAPBEXresData 2 5 6" xfId="20052" xr:uid="{E7B50804-CDBD-4FD8-8011-6C674C169FA2}"/>
    <cellStyle name="SAPBEXresData 2 5 7" xfId="24378" xr:uid="{88CF68D5-6338-49AD-A8F2-EAE9BB9EC247}"/>
    <cellStyle name="SAPBEXresData 2 5 8" xfId="27071" xr:uid="{7EC07B0B-1460-462C-9957-FB42EC4E2A4B}"/>
    <cellStyle name="SAPBEXresData 2 5 9" xfId="34277" xr:uid="{CEE8A2F1-966B-4072-B78D-7FDA9966C4C5}"/>
    <cellStyle name="SAPBEXresData 2 6" xfId="1991" xr:uid="{D07F9632-1B54-4E68-BB04-9D6810F34570}"/>
    <cellStyle name="SAPBEXresData 2 6 2" xfId="9469" xr:uid="{911019AB-1215-4144-9C1F-C7452B05EBC3}"/>
    <cellStyle name="SAPBEXresData 2 6 3" xfId="15251" xr:uid="{793FE71B-F7DF-46EF-8030-60128F79A5B2}"/>
    <cellStyle name="SAPBEXresData 2 6 4" xfId="7505" xr:uid="{10579CFB-AFCC-40C8-A2D9-AB379355636B}"/>
    <cellStyle name="SAPBEXresData 2 6 5" xfId="16714" xr:uid="{D13230E0-B88D-4B41-AF7E-621C66E8197B}"/>
    <cellStyle name="SAPBEXresData 2 6 6" xfId="19988" xr:uid="{143DA6C8-A992-4E62-B19A-E509F809E0F6}"/>
    <cellStyle name="SAPBEXresData 2 6 7" xfId="20568" xr:uid="{713AEFB3-E73E-4E70-B957-CE4D8B70BAF1}"/>
    <cellStyle name="SAPBEXresData 2 6 8" xfId="27306" xr:uid="{9785C0EE-950C-4267-A902-F57D05894502}"/>
    <cellStyle name="SAPBEXresData 2 7" xfId="4225" xr:uid="{E4C4F335-CF74-4AFE-A852-CBEACC4DDA23}"/>
    <cellStyle name="SAPBEXresData 2 7 2" xfId="7131" xr:uid="{2821DD91-D4A7-40B9-B92A-B4B418E9AD6D}"/>
    <cellStyle name="SAPBEXresData 2 7 3" xfId="9452" xr:uid="{4A0F7F92-322D-451E-8862-443E3011DC8E}"/>
    <cellStyle name="SAPBEXresData 2 7 4" xfId="18572" xr:uid="{0186CCB2-7848-40D1-83A5-EA862000229C}"/>
    <cellStyle name="SAPBEXresData 2 7 5" xfId="22324" xr:uid="{59A7DC5D-FBF2-4973-9174-397C63E11DDE}"/>
    <cellStyle name="SAPBEXresData 2 7 6" xfId="25990" xr:uid="{6775A27F-1341-4A23-B372-3B80AA1A4661}"/>
    <cellStyle name="SAPBEXresData 2 7 7" xfId="29521" xr:uid="{DE4034A1-0334-4661-B831-D077492AB587}"/>
    <cellStyle name="SAPBEXresData 2 7 8" xfId="32785" xr:uid="{82F4F569-0709-4516-90CC-D842FF1556D3}"/>
    <cellStyle name="SAPBEXresData 2 8" xfId="4330" xr:uid="{BA3D6A60-C4DD-4D8E-B122-5616F1418321}"/>
    <cellStyle name="SAPBEXresData 2 8 2" xfId="7228" xr:uid="{48D35702-2618-4861-AFA6-1AC2670169E0}"/>
    <cellStyle name="SAPBEXresData 2 8 3" xfId="14130" xr:uid="{BE77E051-5F4C-44DC-902B-10662F465FDE}"/>
    <cellStyle name="SAPBEXresData 2 8 4" xfId="18677" xr:uid="{A531B724-6434-4AB7-9E9E-95ED18F9B726}"/>
    <cellStyle name="SAPBEXresData 2 8 5" xfId="22429" xr:uid="{A4C3857E-D602-4C6F-9C82-0827C25AD650}"/>
    <cellStyle name="SAPBEXresData 2 8 6" xfId="26095" xr:uid="{32BEB97E-F19D-4AA2-92D9-4A52BE648E40}"/>
    <cellStyle name="SAPBEXresData 2 8 7" xfId="29626" xr:uid="{8485AAFB-54E1-43CD-BDE6-5FA2FE5D555E}"/>
    <cellStyle name="SAPBEXresData 2 8 8" xfId="32889" xr:uid="{6AC14E9D-5575-43EC-AADE-1903ECCEC4D4}"/>
    <cellStyle name="SAPBEXresData 2 9" xfId="4849" xr:uid="{89C6BE2F-8259-4453-9828-6E38BFBEE046}"/>
    <cellStyle name="SAPBEXresData 2 9 2" xfId="12196" xr:uid="{EBEF070D-12D5-4722-9C0B-3102027CF1A1}"/>
    <cellStyle name="SAPBEXresData 2 9 3" xfId="16829" xr:uid="{B661026D-97A3-4D7B-B0FB-C967E42D22EA}"/>
    <cellStyle name="SAPBEXresData 2 9 4" xfId="19196" xr:uid="{51F762A3-F271-457D-9869-577EB9D45055}"/>
    <cellStyle name="SAPBEXresData 2 9 5" xfId="22947" xr:uid="{61D3E9D5-593B-4CB3-A9B1-287366A48854}"/>
    <cellStyle name="SAPBEXresData 2 9 6" xfId="26613" xr:uid="{9ADD74D8-1FE5-4FE6-94E7-C38C499FFE84}"/>
    <cellStyle name="SAPBEXresData 2 9 7" xfId="30145" xr:uid="{F6E99680-A90A-4BCF-A8E8-05DD9DE3DDFD}"/>
    <cellStyle name="SAPBEXresData 2 9 8" xfId="33402" xr:uid="{772F82BB-E185-41DD-B06B-5E2956DF6D55}"/>
    <cellStyle name="SAPBEXresData 20" xfId="23994" xr:uid="{F1BB6543-CB85-4392-83DF-5C7193607920}"/>
    <cellStyle name="SAPBEXresData 21" xfId="30727" xr:uid="{5E3FF00C-DC3D-4DEF-8905-EE34E638A566}"/>
    <cellStyle name="SAPBEXresData 3" xfId="1243" xr:uid="{3283070B-6F6B-4026-8107-FC690B90813E}"/>
    <cellStyle name="SAPBEXresData 3 10" xfId="9256" xr:uid="{CA182F88-2133-427D-B111-1DC17E101E5C}"/>
    <cellStyle name="SAPBEXresData 3 11" xfId="14467" xr:uid="{2050014C-8A66-492E-B521-4842F11F07FB}"/>
    <cellStyle name="SAPBEXresData 3 12" xfId="13342" xr:uid="{A93CE427-148E-40FB-A1FB-EA78C21AAEE1}"/>
    <cellStyle name="SAPBEXresData 3 13" xfId="19735" xr:uid="{2798F415-0084-4C80-9B68-787E6B400005}"/>
    <cellStyle name="SAPBEXresData 3 14" xfId="23498" xr:uid="{800C2DC8-89C2-4732-B42A-D64B6976C93F}"/>
    <cellStyle name="SAPBEXresData 3 15" xfId="27113" xr:uid="{8A8C2BA9-61C6-4A4F-B585-518AB08109A6}"/>
    <cellStyle name="SAPBEXresData 3 16" xfId="30574" xr:uid="{FF4B1D43-DB65-4FA0-8D7D-4887EF2DB251}"/>
    <cellStyle name="SAPBEXresData 3 17" xfId="35031" xr:uid="{2382C9E5-A4BD-44F2-B025-E9B39670328B}"/>
    <cellStyle name="SAPBEXresData 3 2" xfId="1244" xr:uid="{7FD68787-6734-4F6E-9489-02B4A8AF93DE}"/>
    <cellStyle name="SAPBEXresData 3 2 10" xfId="16197" xr:uid="{51AEC0CC-10F8-4828-9DE3-80285A50C0CC}"/>
    <cellStyle name="SAPBEXresData 3 2 11" xfId="12109" xr:uid="{E85378B1-C27A-457E-AB9C-1B08247E678E}"/>
    <cellStyle name="SAPBEXresData 3 2 12" xfId="19734" xr:uid="{84A6B6BC-D4E3-4454-AED7-6C46F92F12A7}"/>
    <cellStyle name="SAPBEXresData 3 2 13" xfId="23497" xr:uid="{A7519FC9-2830-4A25-A763-A816B74AACB6}"/>
    <cellStyle name="SAPBEXresData 3 2 14" xfId="27112" xr:uid="{9920AB64-CA15-4B61-A42F-35953B6325B4}"/>
    <cellStyle name="SAPBEXresData 3 2 15" xfId="30573" xr:uid="{2AEF5445-B515-4A84-A6FA-E65A4FEF99BF}"/>
    <cellStyle name="SAPBEXresData 3 2 2" xfId="1724" xr:uid="{75B7C704-5DBC-477F-A517-8F79745F7912}"/>
    <cellStyle name="SAPBEXresData 3 2 2 10" xfId="16959" xr:uid="{48698825-32DA-4EA1-9E41-E7DD6D93E6D8}"/>
    <cellStyle name="SAPBEXresData 3 2 2 11" xfId="20493" xr:uid="{89895B29-624E-46D8-8DDF-89F6FF8CB8D6}"/>
    <cellStyle name="SAPBEXresData 3 2 2 12" xfId="23250" xr:uid="{D8B7DB96-8883-458A-9779-20FE0F5FA072}"/>
    <cellStyle name="SAPBEXresData 3 2 2 13" xfId="27732" xr:uid="{638BCAE7-5B06-4832-93A5-6C4A87B6532C}"/>
    <cellStyle name="SAPBEXresData 3 2 2 14" xfId="30462" xr:uid="{5FEC099B-C7FC-4426-BAF0-5A150B209B5B}"/>
    <cellStyle name="SAPBEXresData 3 2 2 2" xfId="2967" xr:uid="{782FF391-FEF6-4823-BAC0-8A821CDD7DCC}"/>
    <cellStyle name="SAPBEXresData 3 2 2 2 2" xfId="10455" xr:uid="{85D2D5FD-63C4-4C17-AFAB-76D2409AD321}"/>
    <cellStyle name="SAPBEXresData 3 2 2 2 3" xfId="16928" xr:uid="{9E4AE89F-781E-4B18-A990-F06E86156A83}"/>
    <cellStyle name="SAPBEXresData 3 2 2 2 4" xfId="17315" xr:uid="{E5A91CC2-CF85-49C4-80A1-F1416B76BBE4}"/>
    <cellStyle name="SAPBEXresData 3 2 2 2 5" xfId="21073" xr:uid="{41AC040A-912C-4DD7-B438-0BFE3461AEE2}"/>
    <cellStyle name="SAPBEXresData 3 2 2 2 6" xfId="24734" xr:uid="{6083BC05-F811-4763-BDCD-06D321A64CE3}"/>
    <cellStyle name="SAPBEXresData 3 2 2 2 7" xfId="28263" xr:uid="{84F57D89-DDCA-4E26-8370-F1706DFAC272}"/>
    <cellStyle name="SAPBEXresData 3 2 2 2 8" xfId="31549" xr:uid="{CDDA558B-952C-4A3C-BBBE-6E1027B12D84}"/>
    <cellStyle name="SAPBEXresData 3 2 2 3" xfId="3473" xr:uid="{1E3B7CCB-7A53-454B-996D-BC796BF29B59}"/>
    <cellStyle name="SAPBEXresData 3 2 2 3 2" xfId="10673" xr:uid="{70EE8DD8-F391-422D-9747-463D8CB8F833}"/>
    <cellStyle name="SAPBEXresData 3 2 2 3 3" xfId="14424" xr:uid="{E36F1680-F527-4835-90CF-4F77C07DB1C9}"/>
    <cellStyle name="SAPBEXresData 3 2 2 3 4" xfId="17820" xr:uid="{80887501-6792-4743-9A7B-11D8AEBED874}"/>
    <cellStyle name="SAPBEXresData 3 2 2 3 5" xfId="21576" xr:uid="{689D9D14-1FC7-4786-895D-2D32BCD1F816}"/>
    <cellStyle name="SAPBEXresData 3 2 2 3 6" xfId="25238" xr:uid="{ED37DBCC-21A0-4037-A8D4-2A898F664607}"/>
    <cellStyle name="SAPBEXresData 3 2 2 3 7" xfId="28769" xr:uid="{C215A5A4-6DFD-4A2B-9042-5BAC33202C6C}"/>
    <cellStyle name="SAPBEXresData 3 2 2 3 8" xfId="32048" xr:uid="{A085AADA-2B8D-4682-B8DA-D97C3E9F8A09}"/>
    <cellStyle name="SAPBEXresData 3 2 2 4" xfId="2202" xr:uid="{C9A6A312-D699-4CC1-AAA2-4876AE3767E9}"/>
    <cellStyle name="SAPBEXresData 3 2 2 4 2" xfId="7956" xr:uid="{5660694D-7FA2-41A8-8280-0884FD821993}"/>
    <cellStyle name="SAPBEXresData 3 2 2 4 3" xfId="9009" xr:uid="{DB243830-D3DD-4EEE-AA6A-17D509B92E4B}"/>
    <cellStyle name="SAPBEXresData 3 2 2 4 4" xfId="16206" xr:uid="{8AA8CC52-2ECC-4A42-B3AF-650488CEB15D}"/>
    <cellStyle name="SAPBEXresData 3 2 2 4 5" xfId="13635" xr:uid="{3D152059-A034-4D23-A0C7-28651C4F05AB}"/>
    <cellStyle name="SAPBEXresData 3 2 2 4 6" xfId="11822" xr:uid="{06BF7B30-8915-4AA6-9712-A6A45C61220B}"/>
    <cellStyle name="SAPBEXresData 3 2 2 4 7" xfId="20528" xr:uid="{26D54B82-DA13-4C08-992F-34675E57AED7}"/>
    <cellStyle name="SAPBEXresData 3 2 2 4 8" xfId="27534" xr:uid="{38FA2C67-1F6B-46EC-A4D3-E9B96CDFBBDF}"/>
    <cellStyle name="SAPBEXresData 3 2 2 5" xfId="3244" xr:uid="{2EE061F3-E0C2-4773-94E1-A71CDBBE183B}"/>
    <cellStyle name="SAPBEXresData 3 2 2 5 2" xfId="11557" xr:uid="{DC405881-3D72-4E56-BCE0-05DC28BB3363}"/>
    <cellStyle name="SAPBEXresData 3 2 2 5 3" xfId="16110" xr:uid="{48939F87-BFA4-4FF4-9ADF-A869763CBEE1}"/>
    <cellStyle name="SAPBEXresData 3 2 2 5 4" xfId="17591" xr:uid="{44CBB25C-AF2B-4F72-8573-9F0A4A1FE6D1}"/>
    <cellStyle name="SAPBEXresData 3 2 2 5 5" xfId="21347" xr:uid="{FACC483B-96CE-4B01-ADB9-43A527332297}"/>
    <cellStyle name="SAPBEXresData 3 2 2 5 6" xfId="25009" xr:uid="{7FCD0C84-D466-4AB7-9ABE-CDABFAA6EEF9}"/>
    <cellStyle name="SAPBEXresData 3 2 2 5 7" xfId="28540" xr:uid="{777AE981-2325-4E07-8BCB-379F094EE580}"/>
    <cellStyle name="SAPBEXresData 3 2 2 5 8" xfId="31820" xr:uid="{A0FD643A-761A-40D4-A8D8-AF8AF5C2D133}"/>
    <cellStyle name="SAPBEXresData 3 2 2 6" xfId="2235" xr:uid="{74760523-7536-4046-B69D-8D2A10FFF77D}"/>
    <cellStyle name="SAPBEXresData 3 2 2 6 2" xfId="10263" xr:uid="{23AD130D-B489-495C-A90D-7DD741B19C47}"/>
    <cellStyle name="SAPBEXresData 3 2 2 6 3" xfId="14598" xr:uid="{E7FAF342-4362-4CF8-B4CF-1A6E6FBBC42E}"/>
    <cellStyle name="SAPBEXresData 3 2 2 6 4" xfId="9265" xr:uid="{C659C6BA-BC91-4FED-82A1-1C78556AB454}"/>
    <cellStyle name="SAPBEXresData 3 2 2 6 5" xfId="16028" xr:uid="{9E4D9D7C-0FD5-4C68-AEE4-6080377BD8DA}"/>
    <cellStyle name="SAPBEXresData 3 2 2 6 6" xfId="20108" xr:uid="{25B37119-DEF7-4065-BD7D-D7C5CCB8B8BB}"/>
    <cellStyle name="SAPBEXresData 3 2 2 6 7" xfId="26865" xr:uid="{DDEF0E36-8626-4317-B4E9-3AEE05F8BED0}"/>
    <cellStyle name="SAPBEXresData 3 2 2 6 8" xfId="27441" xr:uid="{0527E048-682C-4F5E-9388-BFD529F1D6FC}"/>
    <cellStyle name="SAPBEXresData 3 2 2 7" xfId="4866" xr:uid="{FC1FAB3B-A247-42E7-903A-C89A3FAB6453}"/>
    <cellStyle name="SAPBEXresData 3 2 2 7 2" xfId="12179" xr:uid="{85AFFE62-83BE-410F-B528-37409F10A797}"/>
    <cellStyle name="SAPBEXresData 3 2 2 7 3" xfId="16834" xr:uid="{10885380-1A0B-4797-8CA4-29C64F7D2BE5}"/>
    <cellStyle name="SAPBEXresData 3 2 2 7 4" xfId="19213" xr:uid="{1533D8A5-F734-4769-85EE-55416525F719}"/>
    <cellStyle name="SAPBEXresData 3 2 2 7 5" xfId="22964" xr:uid="{A34F1DB0-2BA5-4A0C-883D-E3E1D1EB92FB}"/>
    <cellStyle name="SAPBEXresData 3 2 2 7 6" xfId="26630" xr:uid="{75DB4459-BAED-43B2-8BD3-C6EF9E71A686}"/>
    <cellStyle name="SAPBEXresData 3 2 2 7 7" xfId="30162" xr:uid="{9D408566-5D1E-4452-AFC0-AAE95F26DE95}"/>
    <cellStyle name="SAPBEXresData 3 2 2 7 8" xfId="33418" xr:uid="{93785814-7195-473F-A191-0E46E2097725}"/>
    <cellStyle name="SAPBEXresData 3 2 2 8" xfId="10791" xr:uid="{F81E9FB6-0870-4FD4-8088-65592536480C}"/>
    <cellStyle name="SAPBEXresData 3 2 2 9" xfId="7580" xr:uid="{2DD83257-4967-40F6-8E85-B6D7DFB1FA7B}"/>
    <cellStyle name="SAPBEXresData 3 2 3" xfId="2518" xr:uid="{95AFE855-90B2-44F5-9C16-C4C98A6F349A}"/>
    <cellStyle name="SAPBEXresData 3 2 3 2" xfId="9888" xr:uid="{27998BDA-5A6F-4E76-B19A-3E2D19CF1A0E}"/>
    <cellStyle name="SAPBEXresData 3 2 3 3" xfId="9838" xr:uid="{078FDB61-5CF0-4409-BFE0-DD352253B0A5}"/>
    <cellStyle name="SAPBEXresData 3 2 3 4" xfId="13981" xr:uid="{57143766-E3C4-4D09-8C1D-45C8159BDDD5}"/>
    <cellStyle name="SAPBEXresData 3 2 3 5" xfId="19343" xr:uid="{4043F99B-2259-42E9-872D-C6695FD3B43C}"/>
    <cellStyle name="SAPBEXresData 3 2 3 6" xfId="23110" xr:uid="{AC58D1F0-8AED-4E9D-84A7-75901FA94480}"/>
    <cellStyle name="SAPBEXresData 3 2 3 7" xfId="26755" xr:uid="{AC039D4D-64E7-4B23-8A3E-DDA71BB51881}"/>
    <cellStyle name="SAPBEXresData 3 2 3 8" xfId="31107" xr:uid="{CCE42D30-630F-4180-92BD-3BA5A2118049}"/>
    <cellStyle name="SAPBEXresData 3 2 4" xfId="2129" xr:uid="{97B8D7B1-5956-4D0F-82EE-51BEC6995EED}"/>
    <cellStyle name="SAPBEXresData 3 2 4 2" xfId="11331" xr:uid="{32102346-E9DA-4D59-B3B8-9ED4A6E785BE}"/>
    <cellStyle name="SAPBEXresData 3 2 4 3" xfId="16326" xr:uid="{D8A24063-1C1E-45DD-B154-697C473035AD}"/>
    <cellStyle name="SAPBEXresData 3 2 4 4" xfId="13735" xr:uid="{A6177EA1-7C62-495E-BADA-4353B549D874}"/>
    <cellStyle name="SAPBEXresData 3 2 4 5" xfId="19464" xr:uid="{6063C8A9-4766-43F7-91CF-4763CCAA19B3}"/>
    <cellStyle name="SAPBEXresData 3 2 4 6" xfId="20055" xr:uid="{FBAB16A5-30E6-4543-92C9-9E3FB24E78A1}"/>
    <cellStyle name="SAPBEXresData 3 2 4 7" xfId="23904" xr:uid="{DEEBA9DD-DC55-4204-A6EE-1DF46BB5C0F2}"/>
    <cellStyle name="SAPBEXresData 3 2 4 8" xfId="27405" xr:uid="{809FA681-D316-40B7-8918-11DA978F5A16}"/>
    <cellStyle name="SAPBEXresData 3 2 5" xfId="3598" xr:uid="{F961EC47-EE31-47EF-9D5F-05918A86C458}"/>
    <cellStyle name="SAPBEXresData 3 2 5 2" xfId="11003" xr:uid="{84300F4D-6E50-4AAD-B10A-0AA4298084EF}"/>
    <cellStyle name="SAPBEXresData 3 2 5 3" xfId="7304" xr:uid="{7A07C0B3-EA2E-4586-BBA3-8D6B6633457B}"/>
    <cellStyle name="SAPBEXresData 3 2 5 4" xfId="17945" xr:uid="{65FB222F-77A2-4BD2-8186-B5955AFAF8B7}"/>
    <cellStyle name="SAPBEXresData 3 2 5 5" xfId="21701" xr:uid="{A1FBE663-F06C-45A4-A6FF-4D5F67557504}"/>
    <cellStyle name="SAPBEXresData 3 2 5 6" xfId="25363" xr:uid="{7687FEDE-A80F-4401-A540-48FC8A963E41}"/>
    <cellStyle name="SAPBEXresData 3 2 5 7" xfId="28894" xr:uid="{6854A959-EC1F-47A9-90A4-FBBF54881864}"/>
    <cellStyle name="SAPBEXresData 3 2 5 8" xfId="32171" xr:uid="{843F2CB1-9922-46BC-A42B-53933214FC91}"/>
    <cellStyle name="SAPBEXresData 3 2 6" xfId="2302" xr:uid="{6E4A70BB-7616-4F6E-A77D-6B6CBF1C0121}"/>
    <cellStyle name="SAPBEXresData 3 2 6 2" xfId="9202" xr:uid="{E0124344-9C4B-4142-805A-3C45276E8200}"/>
    <cellStyle name="SAPBEXresData 3 2 6 3" xfId="15510" xr:uid="{40D0D991-F25A-4295-98D5-1652C0540D61}"/>
    <cellStyle name="SAPBEXresData 3 2 6 4" xfId="15155" xr:uid="{9707A0E6-AE08-4540-9C2D-C247B24891AA}"/>
    <cellStyle name="SAPBEXresData 3 2 6 5" xfId="14429" xr:uid="{2D20F740-CB65-4210-9684-5C0C8891F436}"/>
    <cellStyle name="SAPBEXresData 3 2 6 6" xfId="20149" xr:uid="{FDBFA40B-1BC1-40E7-8BB7-F95BCF1E8C6A}"/>
    <cellStyle name="SAPBEXresData 3 2 6 7" xfId="23418" xr:uid="{86F0C596-15D7-45D6-905D-AC29E80D7AC5}"/>
    <cellStyle name="SAPBEXresData 3 2 6 8" xfId="27386" xr:uid="{5E94EF3E-5D32-4CE9-8BAB-0BE979272D97}"/>
    <cellStyle name="SAPBEXresData 3 2 7" xfId="1818" xr:uid="{AE7CB03A-C101-4FA1-B15D-00EA4A8BD0A2}"/>
    <cellStyle name="SAPBEXresData 3 2 7 2" xfId="11503" xr:uid="{EBE05D0D-D74E-451B-A946-324825BAAD51}"/>
    <cellStyle name="SAPBEXresData 3 2 7 3" xfId="16162" xr:uid="{E68D6187-058B-4D8B-81F4-C22A230DC18B}"/>
    <cellStyle name="SAPBEXresData 3 2 7 4" xfId="13710" xr:uid="{24C9F6D8-4ED1-4163-8D49-47000106B031}"/>
    <cellStyle name="SAPBEXresData 3 2 7 5" xfId="11682" xr:uid="{0FBC18AC-5C2E-40B1-BB77-06F76BDA9BD6}"/>
    <cellStyle name="SAPBEXresData 3 2 7 6" xfId="23289" xr:uid="{852EF562-9D6E-4EFA-B423-A87B4B16A49A}"/>
    <cellStyle name="SAPBEXresData 3 2 7 7" xfId="26934" xr:uid="{5FB277A0-ED16-4B3A-9F1F-3E215FA20C68}"/>
    <cellStyle name="SAPBEXresData 3 2 7 8" xfId="23394" xr:uid="{D358726C-7C08-441A-8D3B-EF14A01DF716}"/>
    <cellStyle name="SAPBEXresData 3 2 8" xfId="4723" xr:uid="{250379A9-E72C-450B-96A1-BF0AD6B6C9C1}"/>
    <cellStyle name="SAPBEXresData 3 2 8 2" xfId="12322" xr:uid="{2A348391-1E63-4FF0-A234-33479BEBAF02}"/>
    <cellStyle name="SAPBEXresData 3 2 8 3" xfId="15766" xr:uid="{515C8DFE-731C-4A73-BAE4-300CB845CDDC}"/>
    <cellStyle name="SAPBEXresData 3 2 8 4" xfId="19070" xr:uid="{1C083854-9954-49B9-811D-4384948A10FA}"/>
    <cellStyle name="SAPBEXresData 3 2 8 5" xfId="22822" xr:uid="{8F7B9374-996D-4EC1-876E-BF217099E583}"/>
    <cellStyle name="SAPBEXresData 3 2 8 6" xfId="26487" xr:uid="{CC2C50AD-0DDF-49DB-AB58-42D0F9A48ED7}"/>
    <cellStyle name="SAPBEXresData 3 2 8 7" xfId="30019" xr:uid="{A410F18A-3FE1-4BE4-AADD-5159C2A6D282}"/>
    <cellStyle name="SAPBEXresData 3 2 8 8" xfId="33278" xr:uid="{BF4C1BBF-EDED-4F52-AC73-106C48051BCE}"/>
    <cellStyle name="SAPBEXresData 3 2 9" xfId="11468" xr:uid="{B965B7C8-51D8-4F96-BADA-0241AD77B7A7}"/>
    <cellStyle name="SAPBEXresData 3 3" xfId="1723" xr:uid="{AB900535-E1E3-4D67-BB4D-411C81C99A85}"/>
    <cellStyle name="SAPBEXresData 3 3 10" xfId="14341" xr:uid="{B6E17EF5-6543-47DB-A911-034C3F5ABBA4}"/>
    <cellStyle name="SAPBEXresData 3 3 11" xfId="19576" xr:uid="{2D86D2EE-5506-4331-B189-9D035BB131A3}"/>
    <cellStyle name="SAPBEXresData 3 3 12" xfId="24367" xr:uid="{7A403D70-B0CB-4006-9E18-DB828E5F17D3}"/>
    <cellStyle name="SAPBEXresData 3 3 13" xfId="26987" xr:uid="{5690AD10-C9A5-452E-95B2-EBBBB92BD276}"/>
    <cellStyle name="SAPBEXresData 3 3 14" xfId="30463" xr:uid="{F9B5091E-63AF-4E7D-81D8-FB936320E3A5}"/>
    <cellStyle name="SAPBEXresData 3 3 2" xfId="2966" xr:uid="{2F1792B3-5624-4FD7-8F3E-7F63C9B976AD}"/>
    <cellStyle name="SAPBEXresData 3 3 2 2" xfId="11040" xr:uid="{170B7DC2-B5CD-4CEC-8656-BC5AF71BA4F6}"/>
    <cellStyle name="SAPBEXresData 3 3 2 3" xfId="7830" xr:uid="{28311E67-3781-4296-B200-0BB65219A7AF}"/>
    <cellStyle name="SAPBEXresData 3 3 2 4" xfId="17314" xr:uid="{0C5F0F65-1082-48CF-95FA-CE7B8BCE951A}"/>
    <cellStyle name="SAPBEXresData 3 3 2 5" xfId="21072" xr:uid="{8AF893B2-1F5B-4D4E-A017-C468590D194E}"/>
    <cellStyle name="SAPBEXresData 3 3 2 6" xfId="24733" xr:uid="{07F54898-B348-420E-B8C3-E4A0D013AF98}"/>
    <cellStyle name="SAPBEXresData 3 3 2 7" xfId="28262" xr:uid="{F9101E37-B12F-436F-ACB2-75D77ACB40A5}"/>
    <cellStyle name="SAPBEXresData 3 3 2 8" xfId="31548" xr:uid="{E3B5DB21-3EED-474D-A139-82AEA36812DF}"/>
    <cellStyle name="SAPBEXresData 3 3 3" xfId="3472" xr:uid="{7157145F-A2E9-4720-BF95-0C53B481BA4C}"/>
    <cellStyle name="SAPBEXresData 3 3 3 2" xfId="10757" xr:uid="{D468D7B3-A729-4FF1-8EBF-611772964CBF}"/>
    <cellStyle name="SAPBEXresData 3 3 3 3" xfId="9508" xr:uid="{6EBF179F-C37E-4288-B847-6332D9E25592}"/>
    <cellStyle name="SAPBEXresData 3 3 3 4" xfId="17819" xr:uid="{73DA6671-FC4C-4BD7-9243-3014D7E4F0AE}"/>
    <cellStyle name="SAPBEXresData 3 3 3 5" xfId="21575" xr:uid="{C39CB27A-EA8F-4618-A172-9FC39FA63EDF}"/>
    <cellStyle name="SAPBEXresData 3 3 3 6" xfId="25237" xr:uid="{DC593697-D713-4ECC-88F5-37A0BC876402}"/>
    <cellStyle name="SAPBEXresData 3 3 3 7" xfId="28768" xr:uid="{E7443BC1-9B98-46B1-9E4E-AEFAB8BBFF7D}"/>
    <cellStyle name="SAPBEXresData 3 3 3 8" xfId="32047" xr:uid="{D148B095-94DD-48AD-B68A-1EB4005EF550}"/>
    <cellStyle name="SAPBEXresData 3 3 4" xfId="2474" xr:uid="{9CA95CD7-0320-49FD-946A-892F4F670CF1}"/>
    <cellStyle name="SAPBEXresData 3 3 4 2" xfId="9413" xr:uid="{A86EF124-3E1C-4EB0-92C5-2C54B442971E}"/>
    <cellStyle name="SAPBEXresData 3 3 4 3" xfId="8625" xr:uid="{DB697C14-A990-46FE-BE1C-F09F9DDF5647}"/>
    <cellStyle name="SAPBEXresData 3 3 4 4" xfId="8336" xr:uid="{2CD7259E-8284-4B77-BC2C-9033E32BE952}"/>
    <cellStyle name="SAPBEXresData 3 3 4 5" xfId="19376" xr:uid="{B99EE2AF-5F89-4CB1-AAE4-9B10A9669CAA}"/>
    <cellStyle name="SAPBEXresData 3 3 4 6" xfId="23138" xr:uid="{F789414C-0CCD-4E09-8EA9-FF06B0BE4855}"/>
    <cellStyle name="SAPBEXresData 3 3 4 7" xfId="26788" xr:uid="{FF6301C8-0A16-43EC-A582-489F3B38762C}"/>
    <cellStyle name="SAPBEXresData 3 3 4 8" xfId="19849" xr:uid="{9D320B50-5CA7-474C-8C74-1CD09DAEA885}"/>
    <cellStyle name="SAPBEXresData 3 3 5" xfId="2465" xr:uid="{62702CA6-0857-4996-8856-8438891A0AFA}"/>
    <cellStyle name="SAPBEXresData 3 3 5 2" xfId="9665" xr:uid="{58B3C07D-6191-46EE-AA8E-FFB20B96A774}"/>
    <cellStyle name="SAPBEXresData 3 3 5 3" xfId="14040" xr:uid="{5333406D-2EAF-4E72-8032-9C7883C2EAF8}"/>
    <cellStyle name="SAPBEXresData 3 3 5 4" xfId="15331" xr:uid="{2D3220AB-AA9F-494E-80FE-F37182034CEA}"/>
    <cellStyle name="SAPBEXresData 3 3 5 5" xfId="19383" xr:uid="{6326260F-89D5-4820-A6EE-CF0A70701F7B}"/>
    <cellStyle name="SAPBEXresData 3 3 5 6" xfId="23147" xr:uid="{5FD71934-D943-4C67-8762-5B2DE7533CB8}"/>
    <cellStyle name="SAPBEXresData 3 3 5 7" xfId="26793" xr:uid="{FBD64E66-6500-42B6-97D3-946DFC515DD4}"/>
    <cellStyle name="SAPBEXresData 3 3 5 8" xfId="30251" xr:uid="{68F26F4C-4A7D-4434-9DD7-3DE7EA99CF3C}"/>
    <cellStyle name="SAPBEXresData 3 3 6" xfId="3220" xr:uid="{5B46E1FA-76D2-49F6-99D9-EE1600830949}"/>
    <cellStyle name="SAPBEXresData 3 3 6 2" xfId="8574" xr:uid="{7A7DB88B-29D2-4A5D-BB63-FB701A2A9D39}"/>
    <cellStyle name="SAPBEXresData 3 3 6 3" xfId="13874" xr:uid="{8F3DD758-6B35-4C66-A1CB-408104A51886}"/>
    <cellStyle name="SAPBEXresData 3 3 6 4" xfId="17567" xr:uid="{6A4C2518-638A-4039-A2AE-D49CB17B4F1A}"/>
    <cellStyle name="SAPBEXresData 3 3 6 5" xfId="21323" xr:uid="{99BCEF98-6F23-4906-8AFF-10D06C8908B0}"/>
    <cellStyle name="SAPBEXresData 3 3 6 6" xfId="24985" xr:uid="{837F426B-F588-41A4-A884-511DAFA1468B}"/>
    <cellStyle name="SAPBEXresData 3 3 6 7" xfId="28516" xr:uid="{E6D1BC9F-E7E9-4DEF-BE47-355EE7DE9E0A}"/>
    <cellStyle name="SAPBEXresData 3 3 6 8" xfId="31796" xr:uid="{0412CD3E-C207-4276-BD5D-BF20DD9AA139}"/>
    <cellStyle name="SAPBEXresData 3 3 7" xfId="4498" xr:uid="{F0552FCA-6A06-4BCC-8998-6D054BCCC3FD}"/>
    <cellStyle name="SAPBEXresData 3 3 7 2" xfId="12528" xr:uid="{6928F2FD-4015-4E78-BE33-EEEA31313D17}"/>
    <cellStyle name="SAPBEXresData 3 3 7 3" xfId="15736" xr:uid="{12998D85-7808-4D20-A06B-C4DE5EF885A7}"/>
    <cellStyle name="SAPBEXresData 3 3 7 4" xfId="18845" xr:uid="{31DA9531-4831-4330-80A6-F3F6BB88934E}"/>
    <cellStyle name="SAPBEXresData 3 3 7 5" xfId="22597" xr:uid="{EA7F13FD-1B7F-475D-AED2-DA4A78FE2888}"/>
    <cellStyle name="SAPBEXresData 3 3 7 6" xfId="26262" xr:uid="{A3BC0BA3-15B8-4612-A1A0-A34677685C88}"/>
    <cellStyle name="SAPBEXresData 3 3 7 7" xfId="29794" xr:uid="{0758CF56-30B9-4700-ABA6-FB6A4E478FDD}"/>
    <cellStyle name="SAPBEXresData 3 3 7 8" xfId="33056" xr:uid="{B6811AB9-2E65-436B-BF6C-AEB631E8448B}"/>
    <cellStyle name="SAPBEXresData 3 3 8" xfId="11144" xr:uid="{5AB6B613-BF0B-473B-8CF8-B3226FD2F51C}"/>
    <cellStyle name="SAPBEXresData 3 3 9" xfId="9736" xr:uid="{B1263546-3DAA-43A3-AE8C-DD777440AC22}"/>
    <cellStyle name="SAPBEXresData 3 4" xfId="2517" xr:uid="{66343CC8-80C9-4245-9139-415EE54C47DA}"/>
    <cellStyle name="SAPBEXresData 3 4 2" xfId="9896" xr:uid="{387A07D3-EFEB-4E8D-9DF6-5DB0546D5DF5}"/>
    <cellStyle name="SAPBEXresData 3 4 3" xfId="7817" xr:uid="{F664441D-7356-4C8A-BEE7-8F2A7D968738}"/>
    <cellStyle name="SAPBEXresData 3 4 4" xfId="14729" xr:uid="{837287E8-D6E0-43EA-A1ED-2DACCC864804}"/>
    <cellStyle name="SAPBEXresData 3 4 5" xfId="19344" xr:uid="{1CDC7575-E727-40B3-BFC7-3AE2132AAEEF}"/>
    <cellStyle name="SAPBEXresData 3 4 6" xfId="23111" xr:uid="{4505DB9A-D2B8-4496-983F-6B952622411A}"/>
    <cellStyle name="SAPBEXresData 3 4 7" xfId="26756" xr:uid="{3DEC6C2C-D9A8-40FA-9CA9-1F7EC4C09077}"/>
    <cellStyle name="SAPBEXresData 3 4 8" xfId="31106" xr:uid="{D466603F-C283-45E5-8062-3DA366E5E363}"/>
    <cellStyle name="SAPBEXresData 3 5" xfId="2128" xr:uid="{06A40F8C-0146-4274-AE36-C5C5655E1317}"/>
    <cellStyle name="SAPBEXresData 3 5 2" xfId="10764" xr:uid="{8C6DA377-A35E-4AA3-BFE5-5B83239D2C26}"/>
    <cellStyle name="SAPBEXresData 3 5 3" xfId="10307" xr:uid="{5DF209A1-55E5-46B7-BC94-68E359E10151}"/>
    <cellStyle name="SAPBEXresData 3 5 4" xfId="8899" xr:uid="{BE008A00-6A16-42F2-AFE6-983DE826EDA0}"/>
    <cellStyle name="SAPBEXresData 3 5 5" xfId="15890" xr:uid="{9947098E-7A56-4655-87D0-4B5565C8DE1D}"/>
    <cellStyle name="SAPBEXresData 3 5 6" xfId="20054" xr:uid="{910FDCB2-34F5-4243-A21D-88D428A7FD7E}"/>
    <cellStyle name="SAPBEXresData 3 5 7" xfId="23798" xr:uid="{73E50350-D208-4F33-92A5-918FBB38F572}"/>
    <cellStyle name="SAPBEXresData 3 5 8" xfId="30395" xr:uid="{BE0B21B7-31CA-4C76-93F1-DB8C430ABF34}"/>
    <cellStyle name="SAPBEXresData 3 6" xfId="2613" xr:uid="{CA8B8F54-CC84-4108-AB2B-786D15BA4172}"/>
    <cellStyle name="SAPBEXresData 3 6 2" xfId="8349" xr:uid="{877DE7F6-4817-42BB-B79B-05F99DF49E35}"/>
    <cellStyle name="SAPBEXresData 3 6 3" xfId="16692" xr:uid="{501561FA-A27F-4014-8F33-D5ECB1A58D42}"/>
    <cellStyle name="SAPBEXresData 3 6 4" xfId="8789" xr:uid="{78FC4B5A-9534-456D-8977-2C33E925214A}"/>
    <cellStyle name="SAPBEXresData 3 6 5" xfId="20720" xr:uid="{C82C3A13-C431-433F-BF35-7E2B693E2824}"/>
    <cellStyle name="SAPBEXresData 3 6 6" xfId="10201" xr:uid="{63D107E8-BC5F-4187-9F33-4A66160A179B}"/>
    <cellStyle name="SAPBEXresData 3 6 7" xfId="27909" xr:uid="{BDD9B63D-0246-4704-B9AB-D6ADD411A125}"/>
    <cellStyle name="SAPBEXresData 3 6 8" xfId="31199" xr:uid="{AA8DC4C2-99A7-4ECC-BB77-009812BE00D1}"/>
    <cellStyle name="SAPBEXresData 3 7" xfId="4258" xr:uid="{3EAB7B3E-20C0-4245-8CEE-1651796BF3D2}"/>
    <cellStyle name="SAPBEXresData 3 7 2" xfId="12687" xr:uid="{22EE6796-C737-4131-8D76-87B5DAE81241}"/>
    <cellStyle name="SAPBEXresData 3 7 3" xfId="8051" xr:uid="{19A42E4E-E523-4B98-A529-B19951702898}"/>
    <cellStyle name="SAPBEXresData 3 7 4" xfId="18605" xr:uid="{523F88CA-0CB0-40BA-B04F-0607AA54FD37}"/>
    <cellStyle name="SAPBEXresData 3 7 5" xfId="22357" xr:uid="{16267302-58F7-4898-AE7F-180B82EF4639}"/>
    <cellStyle name="SAPBEXresData 3 7 6" xfId="26023" xr:uid="{22E140EB-1BB3-421C-BD5F-0B9D0D75F626}"/>
    <cellStyle name="SAPBEXresData 3 7 7" xfId="29554" xr:uid="{E5565A66-75E2-4F3B-B958-2C702C07D366}"/>
    <cellStyle name="SAPBEXresData 3 7 8" xfId="32817" xr:uid="{C23BD59D-94E6-44B2-A81E-623E8BBB50A9}"/>
    <cellStyle name="SAPBEXresData 3 8" xfId="2066" xr:uid="{D45C81C5-DCB4-4EC2-B39E-0918007683BC}"/>
    <cellStyle name="SAPBEXresData 3 8 2" xfId="9902" xr:uid="{59D67D62-0783-42E8-8286-188F2EBB0B50}"/>
    <cellStyle name="SAPBEXresData 3 8 3" xfId="10333" xr:uid="{FD4C2484-8693-474D-9782-2CCEF510ADEE}"/>
    <cellStyle name="SAPBEXresData 3 8 4" xfId="16298" xr:uid="{5F92FFCE-22A3-4FBE-9953-AE33FD76C149}"/>
    <cellStyle name="SAPBEXresData 3 8 5" xfId="14934" xr:uid="{8E9F8514-8790-44B4-95A8-0895881BF5ED}"/>
    <cellStyle name="SAPBEXresData 3 8 6" xfId="20025" xr:uid="{B2BBBDC5-284F-4DD1-B78A-E9F2ABD90424}"/>
    <cellStyle name="SAPBEXresData 3 8 7" xfId="23725" xr:uid="{824CD675-BC0E-4725-B1A3-1D2E02844230}"/>
    <cellStyle name="SAPBEXresData 3 8 8" xfId="27371" xr:uid="{672F48A4-6BB6-41B4-B3F3-1358A7E2F346}"/>
    <cellStyle name="SAPBEXresData 3 9" xfId="4418" xr:uid="{872E9BB5-8372-408C-8832-BB027B2C62EA}"/>
    <cellStyle name="SAPBEXresData 3 9 2" xfId="7150" xr:uid="{E1CBFB4C-0713-4753-8C7A-60920D57ABF0}"/>
    <cellStyle name="SAPBEXresData 3 9 3" xfId="13701" xr:uid="{F9917DAE-9579-4287-9DAA-B7B63E8A9021}"/>
    <cellStyle name="SAPBEXresData 3 9 4" xfId="18765" xr:uid="{682B030A-E5F4-42E0-A228-858663F24C60}"/>
    <cellStyle name="SAPBEXresData 3 9 5" xfId="22517" xr:uid="{1F9A3490-CEAF-48C7-94B2-D2B3EF981469}"/>
    <cellStyle name="SAPBEXresData 3 9 6" xfId="26183" xr:uid="{90B21603-B952-40D4-92CD-4425D8F8D230}"/>
    <cellStyle name="SAPBEXresData 3 9 7" xfId="29714" xr:uid="{3F8023FA-3AC1-4D6C-9514-06DE4B1C2C7E}"/>
    <cellStyle name="SAPBEXresData 3 9 8" xfId="32976" xr:uid="{9E75A424-A781-4D50-81F5-9284BE7E989F}"/>
    <cellStyle name="SAPBEXresData 4" xfId="1402" xr:uid="{ECE8162C-2B94-483F-A9A8-60EAC8E149FD}"/>
    <cellStyle name="SAPBEXresData 5" xfId="1443" xr:uid="{BC8C4A60-FC90-4AB1-AA6E-BFFC2F41DE30}"/>
    <cellStyle name="SAPBEXresData 6" xfId="692" xr:uid="{315FFF6D-40C7-49BF-ABAB-D2E3CDCDC0C0}"/>
    <cellStyle name="SAPBEXresData 6 10" xfId="17030" xr:uid="{E18736B2-4B0D-4E80-B9F7-55ED864081AF}"/>
    <cellStyle name="SAPBEXresData 6 11" xfId="9005" xr:uid="{BF2A9E8E-C0D8-46EA-A925-F80CD736EEA1}"/>
    <cellStyle name="SAPBEXresData 6 12" xfId="16950" xr:uid="{BEF43131-DAA3-4F82-8E71-95F3B71E30DC}"/>
    <cellStyle name="SAPBEXresData 6 13" xfId="24376" xr:uid="{31BB5A00-7684-4C37-918D-0B2A42572FD6}"/>
    <cellStyle name="SAPBEXresData 6 14" xfId="27471" xr:uid="{6E7C8AE6-BF1C-4366-98CC-589BFF59CF15}"/>
    <cellStyle name="SAPBEXresData 6 15" xfId="30695" xr:uid="{C42AA072-79A1-4FBA-9E0D-841926ECE9DF}"/>
    <cellStyle name="SAPBEXresData 6 2" xfId="1603" xr:uid="{790426FD-804E-4491-B6B8-DA9E8E81370F}"/>
    <cellStyle name="SAPBEXresData 6 2 10" xfId="15362" xr:uid="{5D6D5E04-6D22-428B-A2F1-85EBAD225D57}"/>
    <cellStyle name="SAPBEXresData 6 2 11" xfId="17102" xr:uid="{760EEA0D-47A3-49EE-8933-077FD5DCFB2A}"/>
    <cellStyle name="SAPBEXresData 6 2 12" xfId="19918" xr:uid="{87D551BA-1F46-4759-93E5-795FFEF58EEC}"/>
    <cellStyle name="SAPBEXresData 6 2 13" xfId="23193" xr:uid="{3773487F-7F94-4A4C-B8E3-AB36A058FD39}"/>
    <cellStyle name="SAPBEXresData 6 2 14" xfId="27244" xr:uid="{200ADCCF-9C9B-4BAD-9317-4F84ED72F4EE}"/>
    <cellStyle name="SAPBEXresData 6 2 2" xfId="2846" xr:uid="{742EF15C-04F3-4C51-AA1F-A94BC8DFAE6E}"/>
    <cellStyle name="SAPBEXresData 6 2 2 2" xfId="7458" xr:uid="{EF32B090-E2F5-4105-9105-D90D1DE545DC}"/>
    <cellStyle name="SAPBEXresData 6 2 2 3" xfId="13832" xr:uid="{4B4046AE-412D-41A1-B28D-6D028E22F31E}"/>
    <cellStyle name="SAPBEXresData 6 2 2 4" xfId="17194" xr:uid="{F9F71F7B-BBB7-4FC7-866E-050A7BF43FAB}"/>
    <cellStyle name="SAPBEXresData 6 2 2 5" xfId="20952" xr:uid="{ECAB0EDD-44D6-469D-BC94-B203E3F6EFDA}"/>
    <cellStyle name="SAPBEXresData 6 2 2 6" xfId="24613" xr:uid="{1813A3F5-4B8A-4DB9-B4A6-73B2E3349C4A}"/>
    <cellStyle name="SAPBEXresData 6 2 2 7" xfId="28142" xr:uid="{586F834A-E02C-4733-8B07-DAAD81C106FE}"/>
    <cellStyle name="SAPBEXresData 6 2 2 8" xfId="31428" xr:uid="{9C451202-D73C-4A18-875E-CB7ABF9BACDE}"/>
    <cellStyle name="SAPBEXresData 6 2 3" xfId="3352" xr:uid="{923B5282-466F-46B6-AAC4-80C581DE5F22}"/>
    <cellStyle name="SAPBEXresData 6 2 3 2" xfId="9979" xr:uid="{9DED0249-E5EA-4F0C-8D6F-6BEAC9670B7A}"/>
    <cellStyle name="SAPBEXresData 6 2 3 3" xfId="10095" xr:uid="{441FE668-4659-4394-A012-6D0AF5F5E3DB}"/>
    <cellStyle name="SAPBEXresData 6 2 3 4" xfId="17699" xr:uid="{A772EAC6-3CA2-4F19-A31A-6BBC048C5676}"/>
    <cellStyle name="SAPBEXresData 6 2 3 5" xfId="21455" xr:uid="{5D1B4BA4-BDDB-479E-B61B-B3A7BD3A81E6}"/>
    <cellStyle name="SAPBEXresData 6 2 3 6" xfId="25117" xr:uid="{BB34BC48-94DE-4027-839C-C5D3B026BFF7}"/>
    <cellStyle name="SAPBEXresData 6 2 3 7" xfId="28648" xr:uid="{41CA10C8-A8E7-470D-8A57-BBB34BEFCBCA}"/>
    <cellStyle name="SAPBEXresData 6 2 3 8" xfId="31927" xr:uid="{B752F950-B142-4FAA-83E9-4DDBEE1248F4}"/>
    <cellStyle name="SAPBEXresData 6 2 4" xfId="3677" xr:uid="{1C072E3F-CD22-42C5-9916-12EE0365F730}"/>
    <cellStyle name="SAPBEXresData 6 2 4 2" xfId="8691" xr:uid="{CBF11225-0E5B-4626-BF6D-94887257737A}"/>
    <cellStyle name="SAPBEXresData 6 2 4 3" xfId="9497" xr:uid="{1425F51A-C8E6-4C84-ABD6-2A884824F343}"/>
    <cellStyle name="SAPBEXresData 6 2 4 4" xfId="18024" xr:uid="{A0C1383C-B683-4ECF-91CA-3B5793336D16}"/>
    <cellStyle name="SAPBEXresData 6 2 4 5" xfId="21780" xr:uid="{015C4BC2-1FC1-49D0-8FBD-DD2362B52278}"/>
    <cellStyle name="SAPBEXresData 6 2 4 6" xfId="25442" xr:uid="{DB648955-282C-4A59-9570-A9483E4AA362}"/>
    <cellStyle name="SAPBEXresData 6 2 4 7" xfId="28973" xr:uid="{DA9C8D3B-418D-442F-A37D-64BCF0EED9ED}"/>
    <cellStyle name="SAPBEXresData 6 2 4 8" xfId="32250" xr:uid="{CCB190B0-1703-436F-9136-A30F6DA6912F}"/>
    <cellStyle name="SAPBEXresData 6 2 5" xfId="2320" xr:uid="{7D952F8F-6A03-4A7F-9DFC-5FFAB2918542}"/>
    <cellStyle name="SAPBEXresData 6 2 5 2" xfId="10174" xr:uid="{C73A5ED5-4F58-4D4D-BD70-E4FCB2AD6A9A}"/>
    <cellStyle name="SAPBEXresData 6 2 5 3" xfId="10346" xr:uid="{99E0831D-FC6C-4912-8111-B21B6A0E5491}"/>
    <cellStyle name="SAPBEXresData 6 2 5 4" xfId="13953" xr:uid="{BCEE2CB2-1703-48B1-80E5-F6B78BD01CC5}"/>
    <cellStyle name="SAPBEXresData 6 2 5 5" xfId="14106" xr:uid="{3B13FA75-9386-4D50-AF90-53FB42583A63}"/>
    <cellStyle name="SAPBEXresData 6 2 5 6" xfId="14948" xr:uid="{12BA432F-8663-4149-824B-A09ADDCEAE97}"/>
    <cellStyle name="SAPBEXresData 6 2 5 7" xfId="26848" xr:uid="{B835EB49-DBBC-4CF6-B6BE-2708961ECA3D}"/>
    <cellStyle name="SAPBEXresData 6 2 5 8" xfId="30359" xr:uid="{893C771C-5669-488B-A479-0F32CB0A99C5}"/>
    <cellStyle name="SAPBEXresData 6 2 6" xfId="4379" xr:uid="{22D53EF1-3125-4171-A500-DB86A7616A20}"/>
    <cellStyle name="SAPBEXresData 6 2 6 2" xfId="12599" xr:uid="{62B94608-5B6E-441C-AD0E-453399E330F2}"/>
    <cellStyle name="SAPBEXresData 6 2 6 3" xfId="11833" xr:uid="{833A1D3D-F935-4B49-8B00-B02580F6D834}"/>
    <cellStyle name="SAPBEXresData 6 2 6 4" xfId="18726" xr:uid="{4B6E2ED3-9082-42D8-9D6E-D470D1BC2105}"/>
    <cellStyle name="SAPBEXresData 6 2 6 5" xfId="22478" xr:uid="{C933AD82-A70F-4ACE-979A-458327CFC759}"/>
    <cellStyle name="SAPBEXresData 6 2 6 6" xfId="26144" xr:uid="{8FE2A39C-B87D-4246-A0E1-84046163C749}"/>
    <cellStyle name="SAPBEXresData 6 2 6 7" xfId="29675" xr:uid="{00F74A5E-4765-4EC0-887C-24BEFAB7A492}"/>
    <cellStyle name="SAPBEXresData 6 2 6 8" xfId="32937" xr:uid="{59921981-3CD2-4D47-8AB8-F1577FF9AC2C}"/>
    <cellStyle name="SAPBEXresData 6 2 7" xfId="4793" xr:uid="{C196349E-F94B-4CEB-9BC2-22090136C287}"/>
    <cellStyle name="SAPBEXresData 6 2 7 2" xfId="12252" xr:uid="{7018214B-01CD-462D-976B-EC833E478E94}"/>
    <cellStyle name="SAPBEXresData 6 2 7 3" xfId="16806" xr:uid="{165B50D8-F70A-4D6D-BFB1-0784F660251B}"/>
    <cellStyle name="SAPBEXresData 6 2 7 4" xfId="19140" xr:uid="{2A4EF8CB-11A5-4F84-9BFB-A79855C14468}"/>
    <cellStyle name="SAPBEXresData 6 2 7 5" xfId="22891" xr:uid="{5F35F0D1-BF60-4A72-8ADE-CD9961A68EFA}"/>
    <cellStyle name="SAPBEXresData 6 2 7 6" xfId="26557" xr:uid="{16825134-317E-4E00-A2FA-4D6B13069165}"/>
    <cellStyle name="SAPBEXresData 6 2 7 7" xfId="30089" xr:uid="{79311DB1-963D-4221-9BF2-DC9586314A38}"/>
    <cellStyle name="SAPBEXresData 6 2 7 8" xfId="33346" xr:uid="{A309673C-B15C-4ED7-8BAF-F68C618F4498}"/>
    <cellStyle name="SAPBEXresData 6 2 8" xfId="9211" xr:uid="{F0F16D9F-9F4B-4369-8A4F-F196E508FFBA}"/>
    <cellStyle name="SAPBEXresData 6 2 9" xfId="13427" xr:uid="{1662A847-E7F3-4B18-B8DB-F9FA98EB8652}"/>
    <cellStyle name="SAPBEXresData 6 3" xfId="2025" xr:uid="{0D3A0A30-B63F-4D79-944B-E112C46F5FED}"/>
    <cellStyle name="SAPBEXresData 6 3 2" xfId="9535" xr:uid="{259E84E4-397F-4008-8C9F-53A83DA342B7}"/>
    <cellStyle name="SAPBEXresData 6 3 3" xfId="13555" xr:uid="{6024805A-4E4F-4643-960B-41A2E9648F0C}"/>
    <cellStyle name="SAPBEXresData 6 3 4" xfId="13379" xr:uid="{FBC394AC-2485-4A71-B95A-70AEA9D7B807}"/>
    <cellStyle name="SAPBEXresData 6 3 5" xfId="15077" xr:uid="{7193635C-C7C3-47D0-A37E-7EC2F7EF1B52}"/>
    <cellStyle name="SAPBEXresData 6 3 6" xfId="23226" xr:uid="{C285016A-7CDB-4F9F-8DC9-51DBB50908CC}"/>
    <cellStyle name="SAPBEXresData 6 3 7" xfId="23756" xr:uid="{0A062F2C-89B2-43A5-9C00-18E5ACC814C6}"/>
    <cellStyle name="SAPBEXresData 6 3 8" xfId="23645" xr:uid="{23D54856-134F-4B97-BABD-741EEE075E5C}"/>
    <cellStyle name="SAPBEXresData 6 4" xfId="1929" xr:uid="{2908F3BE-6532-4AB3-9442-ED637C76ADE4}"/>
    <cellStyle name="SAPBEXresData 6 4 2" xfId="8449" xr:uid="{A2A0CDC8-FC52-4963-A711-3F8E3BECF6C0}"/>
    <cellStyle name="SAPBEXresData 6 4 3" xfId="13593" xr:uid="{CFE27197-48AD-4387-905B-4D20812496F6}"/>
    <cellStyle name="SAPBEXresData 6 4 4" xfId="8015" xr:uid="{F4587DE8-B334-409B-82EC-15E6986B9A0F}"/>
    <cellStyle name="SAPBEXresData 6 4 5" xfId="7786" xr:uid="{1CF39F62-89B8-4612-89D1-1DFA4DA84421}"/>
    <cellStyle name="SAPBEXresData 6 4 6" xfId="19672" xr:uid="{902B797D-7903-4293-A58D-D6E173E051F1}"/>
    <cellStyle name="SAPBEXresData 6 4 7" xfId="10611" xr:uid="{D8DDFB76-47AB-4646-814F-C8BFD8FDECCA}"/>
    <cellStyle name="SAPBEXresData 6 4 8" xfId="27303" xr:uid="{E2B2A2CE-6AED-4357-BBA6-C3664A18428C}"/>
    <cellStyle name="SAPBEXresData 6 5" xfId="3544" xr:uid="{4DC51BA0-3DC0-474A-AF7D-FF808A5356DF}"/>
    <cellStyle name="SAPBEXresData 6 5 2" xfId="9148" xr:uid="{2FF5CE83-0D02-482E-ADCE-6E53D501F989}"/>
    <cellStyle name="SAPBEXresData 6 5 3" xfId="14951" xr:uid="{5531F308-EB44-46A0-9FE4-CEBD2457EE2C}"/>
    <cellStyle name="SAPBEXresData 6 5 4" xfId="17891" xr:uid="{32A6DB8C-2273-4DDB-AE5D-163F40D6C23B}"/>
    <cellStyle name="SAPBEXresData 6 5 5" xfId="21647" xr:uid="{2CF54F7A-9DE8-4258-889F-969249AAA4B2}"/>
    <cellStyle name="SAPBEXresData 6 5 6" xfId="25309" xr:uid="{BDD2E00C-611D-49E9-BEA2-7F19116533D9}"/>
    <cellStyle name="SAPBEXresData 6 5 7" xfId="28840" xr:uid="{780D69A5-E0F4-4E1A-8D80-6D55F68DBFFA}"/>
    <cellStyle name="SAPBEXresData 6 5 8" xfId="32119" xr:uid="{DD4ADD80-3094-4649-95F4-8D22F15FB321}"/>
    <cellStyle name="SAPBEXresData 6 6" xfId="3963" xr:uid="{C2DDA740-FEE5-4D4A-AA12-5FAEC2402344}"/>
    <cellStyle name="SAPBEXresData 6 6 2" xfId="9128" xr:uid="{C1012B96-E93B-4ED3-BF10-023D00EE2805}"/>
    <cellStyle name="SAPBEXresData 6 6 3" xfId="10797" xr:uid="{15298DCF-28F5-4804-BDBE-8B9C2E989548}"/>
    <cellStyle name="SAPBEXresData 6 6 4" xfId="18310" xr:uid="{3AD51723-2F88-45FA-A4A8-54470C85328F}"/>
    <cellStyle name="SAPBEXresData 6 6 5" xfId="22063" xr:uid="{86E5155D-10F5-49CF-854C-08877F947A3B}"/>
    <cellStyle name="SAPBEXresData 6 6 6" xfId="25728" xr:uid="{D89AF27D-9944-4F79-9A6C-BE10A72E3B5D}"/>
    <cellStyle name="SAPBEXresData 6 6 7" xfId="29259" xr:uid="{5D7C49E8-34D2-45A8-ACE6-B19CDDF41D2A}"/>
    <cellStyle name="SAPBEXresData 6 6 8" xfId="32527" xr:uid="{7C43D88F-13CD-4685-8E86-2868CAFC8E50}"/>
    <cellStyle name="SAPBEXresData 6 7" xfId="4633" xr:uid="{DE2F535D-3328-4D1C-9187-D27C45DA4636}"/>
    <cellStyle name="SAPBEXresData 6 7 2" xfId="12407" xr:uid="{742BC69F-D668-4174-AAFF-4EA5BF027813}"/>
    <cellStyle name="SAPBEXresData 6 7 3" xfId="15191" xr:uid="{E8D50656-15BA-4AD4-B1D9-D13FC65C8CFA}"/>
    <cellStyle name="SAPBEXresData 6 7 4" xfId="18980" xr:uid="{658B8547-774E-4CA8-A7B9-DFCE0F7AF0F1}"/>
    <cellStyle name="SAPBEXresData 6 7 5" xfId="22732" xr:uid="{34D75408-DE04-484B-AB75-D3E3BEF7863E}"/>
    <cellStyle name="SAPBEXresData 6 7 6" xfId="26397" xr:uid="{CC4620A7-7E45-4121-B97D-DDE6D92B9BD5}"/>
    <cellStyle name="SAPBEXresData 6 7 7" xfId="29929" xr:uid="{55113CFC-F112-49CE-8935-F93951AE3D58}"/>
    <cellStyle name="SAPBEXresData 6 7 8" xfId="33189" xr:uid="{16F7B4AC-3B5D-4F28-A9B6-F6298C8CEFE8}"/>
    <cellStyle name="SAPBEXresData 6 8" xfId="4460" xr:uid="{45EB14A9-6A71-4DB9-B406-2624738AE021}"/>
    <cellStyle name="SAPBEXresData 6 8 2" xfId="12558" xr:uid="{E5D5BCB5-3801-49C2-A827-9726536C40B9}"/>
    <cellStyle name="SAPBEXresData 6 8 3" xfId="8095" xr:uid="{ED881599-209A-4547-AF45-279327872302}"/>
    <cellStyle name="SAPBEXresData 6 8 4" xfId="18807" xr:uid="{87BFF052-04AE-426C-AD31-8ABA07962D1D}"/>
    <cellStyle name="SAPBEXresData 6 8 5" xfId="22559" xr:uid="{A23AD18F-DEEE-40DC-91FE-AE27DDE9E88D}"/>
    <cellStyle name="SAPBEXresData 6 8 6" xfId="26224" xr:uid="{BE3CA145-5F34-402A-9881-B9A47960091E}"/>
    <cellStyle name="SAPBEXresData 6 8 7" xfId="29756" xr:uid="{5588664A-E179-44DE-92DE-2492817EDA8A}"/>
    <cellStyle name="SAPBEXresData 6 8 8" xfId="33018" xr:uid="{7D4B8DBB-D0FE-4515-A7A5-D73D2CC8985B}"/>
    <cellStyle name="SAPBEXresData 6 9" xfId="10982" xr:uid="{6629DFCB-E35D-41DE-8FD3-D346BAFBE7EF}"/>
    <cellStyle name="SAPBEXresData 7" xfId="1554" xr:uid="{D066B71A-DC06-48D5-A73D-6A24E97C8A61}"/>
    <cellStyle name="SAPBEXresData 7 10" xfId="11818" xr:uid="{14C393A4-9069-4F4E-BF6D-6D5CFBBCD094}"/>
    <cellStyle name="SAPBEXresData 7 11" xfId="19614" xr:uid="{770C0B3A-B7C8-4A07-A908-06BC9775FAD0}"/>
    <cellStyle name="SAPBEXresData 7 12" xfId="12022" xr:uid="{C524D9F7-EC69-4722-BF05-00560D5121ED}"/>
    <cellStyle name="SAPBEXresData 7 13" xfId="23649" xr:uid="{0A5B1A04-FEF9-47D2-A8F3-19123B34B826}"/>
    <cellStyle name="SAPBEXresData 7 14" xfId="23502" xr:uid="{B9DCF9BD-5F9C-44DB-B0E8-B90908BCC204}"/>
    <cellStyle name="SAPBEXresData 7 2" xfId="2797" xr:uid="{DC3F698C-F977-4D6B-B7C1-2643DA3A21BD}"/>
    <cellStyle name="SAPBEXresData 7 2 2" xfId="11074" xr:uid="{BA1EDE52-43D9-4A7E-A6DF-D77E6D4DC883}"/>
    <cellStyle name="SAPBEXresData 7 2 3" xfId="10206" xr:uid="{ADC357CA-879D-4F78-B5BC-D5B9405C40DA}"/>
    <cellStyle name="SAPBEXresData 7 2 4" xfId="17145" xr:uid="{AE71881B-F392-4858-8E65-A7B398527453}"/>
    <cellStyle name="SAPBEXresData 7 2 5" xfId="20903" xr:uid="{2C965314-363C-4F39-8B7C-B9B9B769FC53}"/>
    <cellStyle name="SAPBEXresData 7 2 6" xfId="24564" xr:uid="{17F0FC00-568D-45E2-9E99-76F90174A1B4}"/>
    <cellStyle name="SAPBEXresData 7 2 7" xfId="28093" xr:uid="{DF6FB5B0-5609-45C1-81BA-3D17B5A6110E}"/>
    <cellStyle name="SAPBEXresData 7 2 8" xfId="31379" xr:uid="{C18D3EA4-9638-4BED-BEFA-687683B790D1}"/>
    <cellStyle name="SAPBEXresData 7 3" xfId="3303" xr:uid="{6CBE8ED3-306F-4416-8C8D-D5F411DB472E}"/>
    <cellStyle name="SAPBEXresData 7 3 2" xfId="8330" xr:uid="{500058E1-7340-4841-ADB0-FF941200EA48}"/>
    <cellStyle name="SAPBEXresData 7 3 3" xfId="13596" xr:uid="{C97D032B-D3BF-420B-8600-62A08DDB2EBE}"/>
    <cellStyle name="SAPBEXresData 7 3 4" xfId="17650" xr:uid="{02FBFCC4-7CD3-48E9-B1D3-50049317BA73}"/>
    <cellStyle name="SAPBEXresData 7 3 5" xfId="21406" xr:uid="{29AF72AB-B099-459B-9516-5546F57F1CA4}"/>
    <cellStyle name="SAPBEXresData 7 3 6" xfId="25068" xr:uid="{ABB1D641-B4CB-4CCF-860A-7C26276AF5D1}"/>
    <cellStyle name="SAPBEXresData 7 3 7" xfId="28599" xr:uid="{43CECD27-5167-4EA4-979E-89B9B51CE94F}"/>
    <cellStyle name="SAPBEXresData 7 3 8" xfId="31878" xr:uid="{2A3BEB4B-1760-49CB-B9E8-B592EB093CAE}"/>
    <cellStyle name="SAPBEXresData 7 4" xfId="2213" xr:uid="{F4872E7C-8E14-458F-ACFB-98C19B8214FD}"/>
    <cellStyle name="SAPBEXresData 7 4 2" xfId="9099" xr:uid="{EF6969A1-30FF-423E-A26B-B6A0A9BA2EB6}"/>
    <cellStyle name="SAPBEXresData 7 4 3" xfId="10768" xr:uid="{D1C8A08F-72C2-45FF-916C-C3F6B8B1FDEE}"/>
    <cellStyle name="SAPBEXresData 7 4 4" xfId="16641" xr:uid="{07A96714-44CB-46BF-B4DC-4C761D902A91}"/>
    <cellStyle name="SAPBEXresData 7 4 5" xfId="19454" xr:uid="{C14E501B-F221-46CB-A3E2-E0E587052201}"/>
    <cellStyle name="SAPBEXresData 7 4 6" xfId="20080" xr:uid="{230B21C1-171D-479A-AEC1-85BE809FACE2}"/>
    <cellStyle name="SAPBEXresData 7 4 7" xfId="23906" xr:uid="{324CC2DE-D241-4027-904E-3998CFAA03FD}"/>
    <cellStyle name="SAPBEXresData 7 4 8" xfId="10948" xr:uid="{BDC76A66-BD4F-4246-A77C-E363883530A5}"/>
    <cellStyle name="SAPBEXresData 7 5" xfId="2463" xr:uid="{1F4E1A09-0CC2-44DD-BA70-9AB144448013}"/>
    <cellStyle name="SAPBEXresData 7 5 2" xfId="8672" xr:uid="{B7A52D59-EA1E-4F0C-9830-0B70A57A7107}"/>
    <cellStyle name="SAPBEXresData 7 5 3" xfId="14075" xr:uid="{9BFE1C2D-9EFC-4C94-9D6F-CE130C16E4F1}"/>
    <cellStyle name="SAPBEXresData 7 5 4" xfId="13608" xr:uid="{3C6315E1-EC19-4BAD-8D3A-F6E4FDC09CB0}"/>
    <cellStyle name="SAPBEXresData 7 5 5" xfId="20533" xr:uid="{C561DE89-43F9-4768-90EF-AE7769EF3C77}"/>
    <cellStyle name="SAPBEXresData 7 5 6" xfId="23149" xr:uid="{3D4BF34A-6424-4C2E-B554-367143E2829C}"/>
    <cellStyle name="SAPBEXresData 7 5 7" xfId="26797" xr:uid="{12AC2843-79AF-4777-B1E4-BEAA2B59127D}"/>
    <cellStyle name="SAPBEXresData 7 5 8" xfId="30253" xr:uid="{56F48102-E980-4425-B2A0-3CD0C9BD7912}"/>
    <cellStyle name="SAPBEXresData 7 6" xfId="3550" xr:uid="{6E4ADDAA-7F2F-4DA2-828D-BB5BE3C1FF51}"/>
    <cellStyle name="SAPBEXresData 7 6 2" xfId="9622" xr:uid="{61D91361-86F3-4E8F-8FC0-272174563765}"/>
    <cellStyle name="SAPBEXresData 7 6 3" xfId="8311" xr:uid="{A56308F7-85C3-48AA-84F0-7B9CBFC51C97}"/>
    <cellStyle name="SAPBEXresData 7 6 4" xfId="17897" xr:uid="{952B414B-E376-4E53-9C4E-A9A0800E0CEE}"/>
    <cellStyle name="SAPBEXresData 7 6 5" xfId="21653" xr:uid="{930B5AE9-13B1-4E51-909F-B9484BD841A1}"/>
    <cellStyle name="SAPBEXresData 7 6 6" xfId="25315" xr:uid="{3EF1BD58-AC6C-4460-BEDC-366E1F72F18B}"/>
    <cellStyle name="SAPBEXresData 7 6 7" xfId="28846" xr:uid="{7E3508BA-F33F-4829-89D0-DE88CD05DEA1}"/>
    <cellStyle name="SAPBEXresData 7 6 8" xfId="32125" xr:uid="{596872FB-E206-4F7F-97BE-0A13A5992097}"/>
    <cellStyle name="SAPBEXresData 7 7" xfId="4806" xr:uid="{A52F7441-9940-4141-9F74-41F950A7EED4}"/>
    <cellStyle name="SAPBEXresData 7 7 2" xfId="12239" xr:uid="{1AFFF696-8CAF-4710-96DE-C848903D841B}"/>
    <cellStyle name="SAPBEXresData 7 7 3" xfId="15818" xr:uid="{9AC4F5FA-F2AD-4370-83EA-5FD396416054}"/>
    <cellStyle name="SAPBEXresData 7 7 4" xfId="19153" xr:uid="{AB364841-E1CB-414A-97CB-727C0E6160B7}"/>
    <cellStyle name="SAPBEXresData 7 7 5" xfId="22904" xr:uid="{D8D3339A-5340-41D7-B78E-FCFC1FC905BE}"/>
    <cellStyle name="SAPBEXresData 7 7 6" xfId="26570" xr:uid="{4907E447-0019-47AE-9296-CF2E3C09BDAD}"/>
    <cellStyle name="SAPBEXresData 7 7 7" xfId="30102" xr:uid="{025A9704-9761-47CF-99DC-F07C91695130}"/>
    <cellStyle name="SAPBEXresData 7 7 8" xfId="33359" xr:uid="{BAA59514-E3C4-41B8-8994-6610A7AB6661}"/>
    <cellStyle name="SAPBEXresData 7 8" xfId="12814" xr:uid="{1D4F4FD4-8799-477E-9502-2C6F0D41BDF6}"/>
    <cellStyle name="SAPBEXresData 7 9" xfId="11444" xr:uid="{1F081835-B936-425C-A6CE-9ED5B14884B4}"/>
    <cellStyle name="SAPBEXresData 8" xfId="1853" xr:uid="{B778D6CD-CB44-47B4-B1A2-2ACFCF4CDFFC}"/>
    <cellStyle name="SAPBEXresData 8 2" xfId="10470" xr:uid="{2FE6C4E1-4516-4F9E-A7C1-BBE7D08F6DD3}"/>
    <cellStyle name="SAPBEXresData 8 3" xfId="16658" xr:uid="{89F56AFC-9920-41B2-9013-B7B331E643A0}"/>
    <cellStyle name="SAPBEXresData 8 4" xfId="13624" xr:uid="{A62372C0-A476-43CC-8E8B-DE9D7772CEA7}"/>
    <cellStyle name="SAPBEXresData 8 5" xfId="19502" xr:uid="{9E68EF12-6532-458C-8C07-259E87D718F0}"/>
    <cellStyle name="SAPBEXresData 8 6" xfId="24128" xr:uid="{99E084DE-818D-4A52-B143-3B84062302E4}"/>
    <cellStyle name="SAPBEXresData 8 7" xfId="19635" xr:uid="{880866EB-43AF-4DF9-AC22-1D17D1622D6C}"/>
    <cellStyle name="SAPBEXresData 8 8" xfId="23447" xr:uid="{83B9AB95-F93A-42BB-A77F-409724050939}"/>
    <cellStyle name="SAPBEXresData 9" xfId="2706" xr:uid="{33FD8334-BFAE-4227-B23D-5BE0F87D95C7}"/>
    <cellStyle name="SAPBEXresData 9 2" xfId="9414" xr:uid="{F4544233-0E5B-4274-97BC-F824435F3DC3}"/>
    <cellStyle name="SAPBEXresData 9 3" xfId="8486" xr:uid="{BB3A7064-DEDC-457A-99DD-DE22B62835DE}"/>
    <cellStyle name="SAPBEXresData 9 4" xfId="15864" xr:uid="{F1E6F044-622A-4F18-9583-4105441B32AB}"/>
    <cellStyle name="SAPBEXresData 9 5" xfId="20812" xr:uid="{6BDB6EAD-9929-440D-ADCC-81C2DAB37280}"/>
    <cellStyle name="SAPBEXresData 9 6" xfId="24473" xr:uid="{81C946A1-DF90-4D0F-9177-0BC9B30B8C13}"/>
    <cellStyle name="SAPBEXresData 9 7" xfId="28002" xr:uid="{241D1F36-2D27-4CC0-8633-214C06ACC33E}"/>
    <cellStyle name="SAPBEXresData 9 8" xfId="31288" xr:uid="{5E934606-467C-49D2-8C93-6AC253E41FCD}"/>
    <cellStyle name="SAPBEXresDataEmph" xfId="500" xr:uid="{51B6726B-2AC4-40A1-BF8D-DDB98DC06F51}"/>
    <cellStyle name="SAPBEXresDataEmph 10" xfId="2384" xr:uid="{F12BF866-003B-4C47-9D03-1FD4570A10E7}"/>
    <cellStyle name="SAPBEXresDataEmph 10 2" xfId="8150" xr:uid="{6B4DA3B7-10B6-46D4-8942-0E9C2C29637B}"/>
    <cellStyle name="SAPBEXresDataEmph 10 3" xfId="14773" xr:uid="{5200D109-A768-4EF5-A594-BA036BDF599F}"/>
    <cellStyle name="SAPBEXresDataEmph 10 4" xfId="14986" xr:uid="{A312507C-76C8-4984-BFB7-ECA13AF44EE8}"/>
    <cellStyle name="SAPBEXresDataEmph 10 5" xfId="15489" xr:uid="{4830903F-6A0C-4F5F-B724-6ABD6DE1D79A}"/>
    <cellStyle name="SAPBEXresDataEmph 10 6" xfId="23176" xr:uid="{641D0BED-D44D-4BC0-96BA-69B3BE57C82A}"/>
    <cellStyle name="SAPBEXresDataEmph 10 7" xfId="26836" xr:uid="{2D59D526-446C-4427-BF40-008D6D61CB11}"/>
    <cellStyle name="SAPBEXresDataEmph 10 8" xfId="23452" xr:uid="{7B52EB40-67DF-42E4-BBCE-0AD59809E732}"/>
    <cellStyle name="SAPBEXresDataEmph 11" xfId="3726" xr:uid="{8FBDC6B4-D206-45B8-B41B-533CA33427F6}"/>
    <cellStyle name="SAPBEXresDataEmph 11 2" xfId="12776" xr:uid="{3EB2AAAB-C263-4586-9DB9-B7EE9D4801B0}"/>
    <cellStyle name="SAPBEXresDataEmph 11 3" xfId="7346" xr:uid="{3529A595-4186-4E25-9B43-BBA14498B884}"/>
    <cellStyle name="SAPBEXresDataEmph 11 4" xfId="18073" xr:uid="{5D7D090D-49DC-4FFC-98D9-E0C8CAD13A2C}"/>
    <cellStyle name="SAPBEXresDataEmph 11 5" xfId="21828" xr:uid="{C7F69168-584B-47FF-AC7A-A7FF7A301142}"/>
    <cellStyle name="SAPBEXresDataEmph 11 6" xfId="25491" xr:uid="{8483CED1-C7C5-4A98-A8F8-F6F668983995}"/>
    <cellStyle name="SAPBEXresDataEmph 11 7" xfId="29022" xr:uid="{A44150AA-C10E-4EB1-B790-D3A3B80A5F06}"/>
    <cellStyle name="SAPBEXresDataEmph 11 8" xfId="32298" xr:uid="{DCC5CA36-2868-422F-934F-F701D83C9B94}"/>
    <cellStyle name="SAPBEXresDataEmph 12" xfId="4658" xr:uid="{4D68B3AF-E476-43CC-939A-665C911C383E}"/>
    <cellStyle name="SAPBEXresDataEmph 12 2" xfId="12384" xr:uid="{C82755AA-FB2A-41F9-91C2-39B287909193}"/>
    <cellStyle name="SAPBEXresDataEmph 12 3" xfId="8245" xr:uid="{6326A767-119D-49A6-8805-0830239279DA}"/>
    <cellStyle name="SAPBEXresDataEmph 12 4" xfId="19005" xr:uid="{C30AE365-3EF6-41F1-B4DB-BA3067198EEE}"/>
    <cellStyle name="SAPBEXresDataEmph 12 5" xfId="22757" xr:uid="{89B30677-A7CE-43D6-A1CF-4B1516EEA033}"/>
    <cellStyle name="SAPBEXresDataEmph 12 6" xfId="26422" xr:uid="{103A6374-8B32-4B12-9A57-123402606EAA}"/>
    <cellStyle name="SAPBEXresDataEmph 12 7" xfId="29954" xr:uid="{67810A86-EB5A-41BB-9470-205733E7C1B3}"/>
    <cellStyle name="SAPBEXresDataEmph 12 8" xfId="33214" xr:uid="{7048DFAE-0258-4390-8AE7-D18F6680EA5D}"/>
    <cellStyle name="SAPBEXresDataEmph 13" xfId="1970" xr:uid="{C275E743-9F6F-4E69-8589-42EB4F21EBD8}"/>
    <cellStyle name="SAPBEXresDataEmph 13 2" xfId="9762" xr:uid="{8C6B45A4-E297-411E-B7D0-5A76BB052EC4}"/>
    <cellStyle name="SAPBEXresDataEmph 13 3" xfId="14815" xr:uid="{870630F3-DD07-4B24-A4DA-D2DAC2A00B14}"/>
    <cellStyle name="SAPBEXresDataEmph 13 4" xfId="8326" xr:uid="{2E8101AD-BE77-4F5A-B2A7-74F8A566BAD4}"/>
    <cellStyle name="SAPBEXresDataEmph 13 5" xfId="14604" xr:uid="{EE3721DA-2355-4937-803E-154DA8A77A14}"/>
    <cellStyle name="SAPBEXresDataEmph 13 6" xfId="19969" xr:uid="{09FAF867-2C2B-4677-9B17-9DDC8BC7F64E}"/>
    <cellStyle name="SAPBEXresDataEmph 13 7" xfId="23731" xr:uid="{FB19FFB9-5CC8-4426-BFCC-91284CC7498A}"/>
    <cellStyle name="SAPBEXresDataEmph 13 8" xfId="23448" xr:uid="{460DDDDC-5C9E-4837-A687-C7D950A0010C}"/>
    <cellStyle name="SAPBEXresDataEmph 14" xfId="6155" xr:uid="{3E8614F0-637A-4640-8315-4C63930C6C83}"/>
    <cellStyle name="SAPBEXresDataEmph 14 2" xfId="20412" xr:uid="{E977199C-F9DF-49C3-B006-4CA29EFC197B}"/>
    <cellStyle name="SAPBEXresDataEmph 14 3" xfId="27664" xr:uid="{830BD47A-DC25-4A9A-B418-6A767BB1229F}"/>
    <cellStyle name="SAPBEXresDataEmph 14 4" xfId="30851" xr:uid="{9B47F5BC-85FB-4843-B1AA-0ABEACB66772}"/>
    <cellStyle name="SAPBEXresDataEmph 15" xfId="10002" xr:uid="{C57D4346-0F1E-4B46-BC93-F100C8C6FD5A}"/>
    <cellStyle name="SAPBEXresDataEmph 16" xfId="14528" xr:uid="{0E171C9A-AA0E-406A-BDD2-0D8A85CBDFF1}"/>
    <cellStyle name="SAPBEXresDataEmph 17" xfId="9270" xr:uid="{B8FB5DC8-3B80-4ED5-9C88-06816E426A8B}"/>
    <cellStyle name="SAPBEXresDataEmph 18" xfId="16184" xr:uid="{80EBE5B5-3940-4B5F-93D2-CD6ED46460F2}"/>
    <cellStyle name="SAPBEXresDataEmph 19" xfId="20426" xr:uid="{BEB98B33-6D24-4E33-91AC-5B107A620FB5}"/>
    <cellStyle name="SAPBEXresDataEmph 2" xfId="1245" xr:uid="{2473EAA3-DE3F-40F0-BD6D-B69B9C9639AA}"/>
    <cellStyle name="SAPBEXresDataEmph 2 10" xfId="10300" xr:uid="{06835385-E0E7-4FD9-A6AD-09D3EFCD9DBE}"/>
    <cellStyle name="SAPBEXresDataEmph 2 11" xfId="14863" xr:uid="{A7522CCE-9487-4753-B1F4-47933B7CD01A}"/>
    <cellStyle name="SAPBEXresDataEmph 2 12" xfId="8888" xr:uid="{85319089-0DC0-4EC1-8D6E-FCB5E21C86E1}"/>
    <cellStyle name="SAPBEXresDataEmph 2 13" xfId="19733" xr:uid="{349ACF6A-2232-4CE0-83E7-C8642B22BEDA}"/>
    <cellStyle name="SAPBEXresDataEmph 2 14" xfId="23496" xr:uid="{443DFDF0-0F9F-4349-8D80-8AD03AA81449}"/>
    <cellStyle name="SAPBEXresDataEmph 2 15" xfId="27111" xr:uid="{4D6745C4-88E6-490A-9F02-E75C2039AC5A}"/>
    <cellStyle name="SAPBEXresDataEmph 2 16" xfId="30572" xr:uid="{1D6B919E-7617-4835-9511-BFBFE5CD8D98}"/>
    <cellStyle name="SAPBEXresDataEmph 2 17" xfId="33874" xr:uid="{AE7B3E97-942D-4A85-B9B6-661C5AFA3235}"/>
    <cellStyle name="SAPBEXresDataEmph 2 2" xfId="1246" xr:uid="{83DBD0FD-FEA0-4F90-89CC-A24E7C0B3D26}"/>
    <cellStyle name="SAPBEXresDataEmph 2 2 10" xfId="13558" xr:uid="{5ADF8FCF-22EB-4861-BA55-B61524B86806}"/>
    <cellStyle name="SAPBEXresDataEmph 2 2 11" xfId="7608" xr:uid="{4DF38297-2B19-451E-B68E-351E440F8F96}"/>
    <cellStyle name="SAPBEXresDataEmph 2 2 12" xfId="19732" xr:uid="{8E8DCDE0-35F1-4D76-8939-8B82B86AC66D}"/>
    <cellStyle name="SAPBEXresDataEmph 2 2 13" xfId="23495" xr:uid="{6D3E3BB4-785B-4AF1-9F2B-45939A355354}"/>
    <cellStyle name="SAPBEXresDataEmph 2 2 14" xfId="27110" xr:uid="{8EA27079-E96F-4973-B71C-A1D28867B9BD}"/>
    <cellStyle name="SAPBEXresDataEmph 2 2 15" xfId="30571" xr:uid="{5DD49BD3-2EC4-404E-BFEE-6D56B1203892}"/>
    <cellStyle name="SAPBEXresDataEmph 2 2 16" xfId="34909" xr:uid="{E99B6265-D589-4486-88BB-F2ED01C411CA}"/>
    <cellStyle name="SAPBEXresDataEmph 2 2 2" xfId="1726" xr:uid="{E398728E-5145-45EF-B605-6E88F71EE516}"/>
    <cellStyle name="SAPBEXresDataEmph 2 2 2 10" xfId="17021" xr:uid="{F878EB15-002B-47BA-8713-5BC970565C12}"/>
    <cellStyle name="SAPBEXresDataEmph 2 2 2 11" xfId="20492" xr:uid="{2EBE9035-9EAD-4CE2-ABF5-C36E0E33EF7F}"/>
    <cellStyle name="SAPBEXresDataEmph 2 2 2 12" xfId="24174" xr:uid="{75FEB7CA-0BBA-40BD-94DB-A384E1F23B68}"/>
    <cellStyle name="SAPBEXresDataEmph 2 2 2 13" xfId="27731" xr:uid="{42D12701-EAC2-4F22-B156-3768E36AD2C9}"/>
    <cellStyle name="SAPBEXresDataEmph 2 2 2 14" xfId="30460" xr:uid="{EE19EDEC-BB68-469E-A9D5-DE9F5FB19BA9}"/>
    <cellStyle name="SAPBEXresDataEmph 2 2 2 2" xfId="2969" xr:uid="{F378393C-979B-4374-A2BE-D2CCA5F279AD}"/>
    <cellStyle name="SAPBEXresDataEmph 2 2 2 2 2" xfId="9870" xr:uid="{93497448-4298-44CA-B5C6-917B363D7C27}"/>
    <cellStyle name="SAPBEXresDataEmph 2 2 2 2 3" xfId="8721" xr:uid="{45D75508-D8E8-4148-966C-19D0F47D2EAF}"/>
    <cellStyle name="SAPBEXresDataEmph 2 2 2 2 4" xfId="17317" xr:uid="{352B2EFB-0F2E-4545-B76E-43E050B1041A}"/>
    <cellStyle name="SAPBEXresDataEmph 2 2 2 2 5" xfId="21075" xr:uid="{8065C833-83BE-4031-A346-EF6327ED7C1D}"/>
    <cellStyle name="SAPBEXresDataEmph 2 2 2 2 6" xfId="24736" xr:uid="{BEB85688-2DBD-4EBD-9B60-14B3F800BEE4}"/>
    <cellStyle name="SAPBEXresDataEmph 2 2 2 2 7" xfId="28265" xr:uid="{C9B7A839-80C3-4A57-8499-A07132B8F9BA}"/>
    <cellStyle name="SAPBEXresDataEmph 2 2 2 2 8" xfId="31551" xr:uid="{4F137827-7E93-4AFD-8ACC-CE3F010641F7}"/>
    <cellStyle name="SAPBEXresDataEmph 2 2 2 3" xfId="3475" xr:uid="{181B088C-E53D-407E-B7F9-CF37746BB8E5}"/>
    <cellStyle name="SAPBEXresDataEmph 2 2 2 3 2" xfId="10125" xr:uid="{DEB15043-CE7A-49FD-B54A-63B5DAB542A4}"/>
    <cellStyle name="SAPBEXresDataEmph 2 2 2 3 3" xfId="16669" xr:uid="{59E49D4A-10D3-41FC-9F47-FD99AE76A4FD}"/>
    <cellStyle name="SAPBEXresDataEmph 2 2 2 3 4" xfId="17822" xr:uid="{54D9A4DF-E9A1-4019-BA83-F6C41E904F3A}"/>
    <cellStyle name="SAPBEXresDataEmph 2 2 2 3 5" xfId="21578" xr:uid="{40FEB98A-E32D-47F2-8F80-01A171C72054}"/>
    <cellStyle name="SAPBEXresDataEmph 2 2 2 3 6" xfId="25240" xr:uid="{402BF22A-7E23-4ABC-AA20-674DAA20711B}"/>
    <cellStyle name="SAPBEXresDataEmph 2 2 2 3 7" xfId="28771" xr:uid="{D812DC2B-6C62-42FD-9ED5-1F7C2A5237EC}"/>
    <cellStyle name="SAPBEXresDataEmph 2 2 2 3 8" xfId="32050" xr:uid="{EBF945D1-876C-43CF-9AAD-2C6E3216F928}"/>
    <cellStyle name="SAPBEXresDataEmph 2 2 2 4" xfId="3626" xr:uid="{B1511877-4E1A-4E1B-9881-1CA84F4A3C91}"/>
    <cellStyle name="SAPBEXresDataEmph 2 2 2 4 2" xfId="11524" xr:uid="{B13245E5-2904-4C2C-8BD7-0ABF2108CDAE}"/>
    <cellStyle name="SAPBEXresDataEmph 2 2 2 4 3" xfId="16141" xr:uid="{DB096B55-308D-4421-9E2B-9EBB359B5422}"/>
    <cellStyle name="SAPBEXresDataEmph 2 2 2 4 4" xfId="17973" xr:uid="{D2650AC5-B98E-4274-95D7-E87C69782799}"/>
    <cellStyle name="SAPBEXresDataEmph 2 2 2 4 5" xfId="21729" xr:uid="{199A7EC6-6F92-441B-A8EC-68001D909BAB}"/>
    <cellStyle name="SAPBEXresDataEmph 2 2 2 4 6" xfId="25391" xr:uid="{F569E696-2B26-416E-9A46-C49A3FB0D230}"/>
    <cellStyle name="SAPBEXresDataEmph 2 2 2 4 7" xfId="28922" xr:uid="{F4F2A2CF-BA19-42A9-9CB4-BC7E94154B32}"/>
    <cellStyle name="SAPBEXresDataEmph 2 2 2 4 8" xfId="32199" xr:uid="{C5BEA75D-4B22-47C6-9ED3-9BD781A6A53C}"/>
    <cellStyle name="SAPBEXresDataEmph 2 2 2 5" xfId="3548" xr:uid="{37FC1DDD-3B7D-451C-927B-96483D5EDBF3}"/>
    <cellStyle name="SAPBEXresDataEmph 2 2 2 5 2" xfId="9991" xr:uid="{DC1B882B-034D-4574-A08C-902E515B4C1B}"/>
    <cellStyle name="SAPBEXresDataEmph 2 2 2 5 3" xfId="15438" xr:uid="{4EE5ACE3-C1EF-46E9-B5C6-CED68AE2B7FB}"/>
    <cellStyle name="SAPBEXresDataEmph 2 2 2 5 4" xfId="17895" xr:uid="{AC02AE4C-D9EA-45F3-8B7E-86BA21B3A4DC}"/>
    <cellStyle name="SAPBEXresDataEmph 2 2 2 5 5" xfId="21651" xr:uid="{142BBEA4-1855-4F1E-9551-206D7532BC45}"/>
    <cellStyle name="SAPBEXresDataEmph 2 2 2 5 6" xfId="25313" xr:uid="{27D58008-6A76-4E6D-9726-A524BF237967}"/>
    <cellStyle name="SAPBEXresDataEmph 2 2 2 5 7" xfId="28844" xr:uid="{704805F0-3F4A-48BE-B6D7-C862E52F79BA}"/>
    <cellStyle name="SAPBEXresDataEmph 2 2 2 5 8" xfId="32123" xr:uid="{2D0DFACB-F7D6-499A-A06F-6669872EF8C8}"/>
    <cellStyle name="SAPBEXresDataEmph 2 2 2 6" xfId="4151" xr:uid="{378ADEA6-C28D-4AF6-A443-628E4B9C0CCE}"/>
    <cellStyle name="SAPBEXresDataEmph 2 2 2 6 2" xfId="7162" xr:uid="{5DDA29FA-76AC-4391-A0F3-91F981C4C886}"/>
    <cellStyle name="SAPBEXresDataEmph 2 2 2 6 3" xfId="15306" xr:uid="{589BA27B-BA77-49B8-BF27-04E68FD2F431}"/>
    <cellStyle name="SAPBEXresDataEmph 2 2 2 6 4" xfId="18498" xr:uid="{466690EA-5BA9-48D4-95D0-13796D3F66C4}"/>
    <cellStyle name="SAPBEXresDataEmph 2 2 2 6 5" xfId="22251" xr:uid="{D1AE32A5-62CD-4216-9576-076901255A0A}"/>
    <cellStyle name="SAPBEXresDataEmph 2 2 2 6 6" xfId="25916" xr:uid="{42EBDEBF-25A6-4168-891E-F8CE93ACFD42}"/>
    <cellStyle name="SAPBEXresDataEmph 2 2 2 6 7" xfId="29447" xr:uid="{A7293E12-8986-4E06-8929-0484F65DF03D}"/>
    <cellStyle name="SAPBEXresDataEmph 2 2 2 6 8" xfId="32713" xr:uid="{237758A1-160E-49B3-A445-590DCD9DD072}"/>
    <cellStyle name="SAPBEXresDataEmph 2 2 2 7" xfId="4482" xr:uid="{D4CF5FE4-71D3-4C83-AD40-5B3BFDB52819}"/>
    <cellStyle name="SAPBEXresDataEmph 2 2 2 7 2" xfId="12542" xr:uid="{4F20D64D-9A4C-4D89-A706-350FBA6BC89D}"/>
    <cellStyle name="SAPBEXresDataEmph 2 2 2 7 3" xfId="7642" xr:uid="{C3DFAF27-EF4C-4BC0-9B6B-79BE715BA7D1}"/>
    <cellStyle name="SAPBEXresDataEmph 2 2 2 7 4" xfId="18829" xr:uid="{92647947-79DC-4939-B078-AB466541A9FF}"/>
    <cellStyle name="SAPBEXresDataEmph 2 2 2 7 5" xfId="22581" xr:uid="{355E7B8B-9A07-419D-BAB0-215BE9AB345D}"/>
    <cellStyle name="SAPBEXresDataEmph 2 2 2 7 6" xfId="26246" xr:uid="{44F30244-DB3C-4D62-B9BE-21F216014ADA}"/>
    <cellStyle name="SAPBEXresDataEmph 2 2 2 7 7" xfId="29778" xr:uid="{6A232185-BE66-4CA7-B59B-5AD40911DCAB}"/>
    <cellStyle name="SAPBEXresDataEmph 2 2 2 7 8" xfId="33040" xr:uid="{C81FC795-DD18-4790-80B7-C352B2D8C430}"/>
    <cellStyle name="SAPBEXresDataEmph 2 2 2 8" xfId="9409" xr:uid="{62BACE95-8918-4D5A-B020-931CD30A5A33}"/>
    <cellStyle name="SAPBEXresDataEmph 2 2 2 9" xfId="9121" xr:uid="{BA82D865-DA84-4373-A3CE-3BDBEC3C2DD4}"/>
    <cellStyle name="SAPBEXresDataEmph 2 2 3" xfId="2520" xr:uid="{F745A19A-E935-4BF6-9AFD-6AAC460E86DD}"/>
    <cellStyle name="SAPBEXresDataEmph 2 2 3 2" xfId="9194" xr:uid="{78EB505F-57FB-41FC-A25D-4A86CDA8F062}"/>
    <cellStyle name="SAPBEXresDataEmph 2 2 3 3" xfId="7341" xr:uid="{6ADF4FF8-9768-4B46-B83C-B92D1CFB9EC0}"/>
    <cellStyle name="SAPBEXresDataEmph 2 2 3 4" xfId="13485" xr:uid="{55BC75F7-3BE9-4FEC-A44F-CE6A0A3771A7}"/>
    <cellStyle name="SAPBEXresDataEmph 2 2 3 5" xfId="19341" xr:uid="{7BD15978-6E8C-4D5F-92FD-ED4956A0A3F9}"/>
    <cellStyle name="SAPBEXresDataEmph 2 2 3 6" xfId="23108" xr:uid="{8D69CCF4-070D-4EC8-92A4-070283D2E6F5}"/>
    <cellStyle name="SAPBEXresDataEmph 2 2 3 7" xfId="26753" xr:uid="{63F9D7E2-A573-4EF6-ADAD-DE6E1F061755}"/>
    <cellStyle name="SAPBEXresDataEmph 2 2 3 8" xfId="31109" xr:uid="{C2640852-4FB7-43C3-A61D-84A7C4F673B0}"/>
    <cellStyle name="SAPBEXresDataEmph 2 2 4" xfId="2131" xr:uid="{FC2574CB-FAA9-4076-80BA-1DD5451DE076}"/>
    <cellStyle name="SAPBEXresDataEmph 2 2 4 2" xfId="10690" xr:uid="{28ABB7DA-CAB5-47CB-903A-57C839BD36A4}"/>
    <cellStyle name="SAPBEXresDataEmph 2 2 4 3" xfId="14216" xr:uid="{F06E7A13-8822-47CD-A366-CC18F98B2871}"/>
    <cellStyle name="SAPBEXresDataEmph 2 2 4 4" xfId="14772" xr:uid="{7740975A-3E79-42B7-BE9D-EC29355BB22D}"/>
    <cellStyle name="SAPBEXresDataEmph 2 2 4 5" xfId="13471" xr:uid="{273C5917-A71C-42C5-A338-5E1A85F8FE6B}"/>
    <cellStyle name="SAPBEXresDataEmph 2 2 4 6" xfId="16149" xr:uid="{BD974178-3145-4A7D-A77C-2BFCCCF0D0F5}"/>
    <cellStyle name="SAPBEXresDataEmph 2 2 4 7" xfId="23432" xr:uid="{CEDE2A44-215E-4E6D-9BC9-169B6E1812DF}"/>
    <cellStyle name="SAPBEXresDataEmph 2 2 4 8" xfId="27513" xr:uid="{6CF215F3-ABC5-4890-AF5A-42E955551B1A}"/>
    <cellStyle name="SAPBEXresDataEmph 2 2 5" xfId="3231" xr:uid="{54373970-1E03-41A3-880D-FB7B1B376FC8}"/>
    <cellStyle name="SAPBEXresDataEmph 2 2 5 2" xfId="11476" xr:uid="{20C31AD0-F95A-4F6E-84EB-77D3DC55AC22}"/>
    <cellStyle name="SAPBEXresDataEmph 2 2 5 3" xfId="16189" xr:uid="{354F1C9A-4E30-4A0A-B317-2A2008987232}"/>
    <cellStyle name="SAPBEXresDataEmph 2 2 5 4" xfId="17578" xr:uid="{0748A636-1CF5-469C-A494-8F5198BE947E}"/>
    <cellStyle name="SAPBEXresDataEmph 2 2 5 5" xfId="21334" xr:uid="{6F6809F0-A84E-4AAB-B9ED-81AF07C085EF}"/>
    <cellStyle name="SAPBEXresDataEmph 2 2 5 6" xfId="24996" xr:uid="{4D78E7D9-7475-4E2B-BCD7-A8A0D5B57597}"/>
    <cellStyle name="SAPBEXresDataEmph 2 2 5 7" xfId="28527" xr:uid="{1CA5FD92-3880-491B-A143-9791198F3D78}"/>
    <cellStyle name="SAPBEXresDataEmph 2 2 5 8" xfId="31807" xr:uid="{57BA8BA7-C537-4425-A971-25353F246F55}"/>
    <cellStyle name="SAPBEXresDataEmph 2 2 6" xfId="3999" xr:uid="{B6BA1099-A42F-4577-A390-6BBA42313FE2}"/>
    <cellStyle name="SAPBEXresDataEmph 2 2 6 2" xfId="9472" xr:uid="{AB1F00C7-1809-4C0F-9BEB-9224CD5913E5}"/>
    <cellStyle name="SAPBEXresDataEmph 2 2 6 3" xfId="7589" xr:uid="{A13A492D-220B-4B76-8EC5-E35A3D09608D}"/>
    <cellStyle name="SAPBEXresDataEmph 2 2 6 4" xfId="18346" xr:uid="{1C694EDF-E02D-4AB3-8578-B71F959F1EEB}"/>
    <cellStyle name="SAPBEXresDataEmph 2 2 6 5" xfId="22099" xr:uid="{28742E1E-D3D1-406C-A0C8-CB7957C97980}"/>
    <cellStyle name="SAPBEXresDataEmph 2 2 6 6" xfId="25764" xr:uid="{9B848B01-1E52-4FFB-8A27-193896A3BDC8}"/>
    <cellStyle name="SAPBEXresDataEmph 2 2 6 7" xfId="29295" xr:uid="{822FCA76-3EDF-44D8-9C5E-E8F1D6066FD2}"/>
    <cellStyle name="SAPBEXresDataEmph 2 2 6 8" xfId="32563" xr:uid="{E242033B-AC27-4F9B-8A67-BAD8E36C2BDF}"/>
    <cellStyle name="SAPBEXresDataEmph 2 2 7" xfId="2763" xr:uid="{0B58A7AC-CD84-45D0-99FF-CCE0450202C5}"/>
    <cellStyle name="SAPBEXresDataEmph 2 2 7 2" xfId="11049" xr:uid="{40B311CA-7BEA-472B-98DD-4FC55AF3FDE6}"/>
    <cellStyle name="SAPBEXresDataEmph 2 2 7 3" xfId="16532" xr:uid="{35E6CC36-EEC5-4824-B568-01CA6CB86D0E}"/>
    <cellStyle name="SAPBEXresDataEmph 2 2 7 4" xfId="17111" xr:uid="{1500C1EA-839F-4484-9D7B-412E1EC5F93C}"/>
    <cellStyle name="SAPBEXresDataEmph 2 2 7 5" xfId="20869" xr:uid="{0FD34D7E-209E-4D1F-B904-DCF7ED4AF521}"/>
    <cellStyle name="SAPBEXresDataEmph 2 2 7 6" xfId="24530" xr:uid="{76093817-5FCD-41CD-BFBB-BC357911A47A}"/>
    <cellStyle name="SAPBEXresDataEmph 2 2 7 7" xfId="28059" xr:uid="{86327953-AC1A-4E67-A54D-556418B07379}"/>
    <cellStyle name="SAPBEXresDataEmph 2 2 7 8" xfId="31345" xr:uid="{13B92DED-3F8B-47B3-B5BA-82F6CFEDD36E}"/>
    <cellStyle name="SAPBEXresDataEmph 2 2 8" xfId="4912" xr:uid="{21022080-1D07-4424-A1C9-B93674D3C983}"/>
    <cellStyle name="SAPBEXresDataEmph 2 2 8 2" xfId="12133" xr:uid="{07016620-532A-4D6D-8A90-100699D41732}"/>
    <cellStyle name="SAPBEXresDataEmph 2 2 8 3" xfId="9699" xr:uid="{F8D9A9F6-0D08-4F54-AABA-CE8AE038581D}"/>
    <cellStyle name="SAPBEXresDataEmph 2 2 8 4" xfId="19259" xr:uid="{BE2F02A9-2E65-4C75-AC03-36567A85BE15}"/>
    <cellStyle name="SAPBEXresDataEmph 2 2 8 5" xfId="23010" xr:uid="{FE435B7C-18C0-4464-9EE1-4BFD0F4AC741}"/>
    <cellStyle name="SAPBEXresDataEmph 2 2 8 6" xfId="26676" xr:uid="{0DC3F60A-5C15-42ED-AC3E-3046CCA20032}"/>
    <cellStyle name="SAPBEXresDataEmph 2 2 8 7" xfId="30208" xr:uid="{C5C06FFF-2ACA-493A-B6AA-508E2C11B4CB}"/>
    <cellStyle name="SAPBEXresDataEmph 2 2 8 8" xfId="33463" xr:uid="{FA1D3F93-8851-4525-BAEC-2AA9CD587B5C}"/>
    <cellStyle name="SAPBEXresDataEmph 2 2 9" xfId="9449" xr:uid="{91BA0616-A33C-449E-9DE4-3E43655831FB}"/>
    <cellStyle name="SAPBEXresDataEmph 2 3" xfId="1725" xr:uid="{C7CDEE83-A2C8-45A4-8203-BC87B0E141F9}"/>
    <cellStyle name="SAPBEXresDataEmph 2 3 10" xfId="15357" xr:uid="{9740605D-A65A-4F75-9CA0-AE4653C24A65}"/>
    <cellStyle name="SAPBEXresDataEmph 2 3 11" xfId="19575" xr:uid="{65D3434C-5470-4CCD-9FB9-4703D4620C0F}"/>
    <cellStyle name="SAPBEXresDataEmph 2 3 12" xfId="24115" xr:uid="{EB9898D4-2194-4D1B-8B45-3F79778F8F46}"/>
    <cellStyle name="SAPBEXresDataEmph 2 3 13" xfId="26986" xr:uid="{175DD9B6-4086-48D9-9043-4FB6F5BB4026}"/>
    <cellStyle name="SAPBEXresDataEmph 2 3 14" xfId="30461" xr:uid="{B20B3741-1E91-426C-9150-366C9025F0DA}"/>
    <cellStyle name="SAPBEXresDataEmph 2 3 15" xfId="35195" xr:uid="{A2BCF862-1546-430C-88B8-7FD66C502191}"/>
    <cellStyle name="SAPBEXresDataEmph 2 3 2" xfId="2968" xr:uid="{6F5D77A3-5995-47F0-A926-611F15E3E682}"/>
    <cellStyle name="SAPBEXresDataEmph 2 3 2 2" xfId="10487" xr:uid="{A560B4E0-D3A4-475F-A98D-F7AFBAC3C186}"/>
    <cellStyle name="SAPBEXresDataEmph 2 3 2 3" xfId="16916" xr:uid="{8BDC180D-319D-4D44-BC10-5D9E42A698DB}"/>
    <cellStyle name="SAPBEXresDataEmph 2 3 2 4" xfId="17316" xr:uid="{44C31996-558E-462D-B7CD-FBBF0AB86CD1}"/>
    <cellStyle name="SAPBEXresDataEmph 2 3 2 5" xfId="21074" xr:uid="{CF4C14C6-99B8-4F19-A6C0-7BB0E269FF67}"/>
    <cellStyle name="SAPBEXresDataEmph 2 3 2 6" xfId="24735" xr:uid="{91AFAC13-EA63-4736-9814-8BF888351667}"/>
    <cellStyle name="SAPBEXresDataEmph 2 3 2 7" xfId="28264" xr:uid="{0C3B3546-A14B-48CA-B8C2-D23C823843D3}"/>
    <cellStyle name="SAPBEXresDataEmph 2 3 2 8" xfId="31550" xr:uid="{ABFD8C1B-B12A-4466-B169-AE395440DA91}"/>
    <cellStyle name="SAPBEXresDataEmph 2 3 3" xfId="3474" xr:uid="{9915C6F5-B102-4788-9ED2-D10AAB383F53}"/>
    <cellStyle name="SAPBEXresDataEmph 2 3 3 2" xfId="9937" xr:uid="{F5A06CA6-CAA1-4CF8-9C9D-FF4072F1FD3B}"/>
    <cellStyle name="SAPBEXresDataEmph 2 3 3 3" xfId="14373" xr:uid="{E544DCCB-ADC5-455E-9007-428A07DE78FF}"/>
    <cellStyle name="SAPBEXresDataEmph 2 3 3 4" xfId="17821" xr:uid="{D54408AB-BA38-4AD1-B4DE-75BBB23015AD}"/>
    <cellStyle name="SAPBEXresDataEmph 2 3 3 5" xfId="21577" xr:uid="{C7A8B863-AEA7-487D-B1B5-8639C76E9686}"/>
    <cellStyle name="SAPBEXresDataEmph 2 3 3 6" xfId="25239" xr:uid="{54B8933F-1B07-4F6A-B50E-569B2561AA19}"/>
    <cellStyle name="SAPBEXresDataEmph 2 3 3 7" xfId="28770" xr:uid="{A2A86C9D-C2C3-43A0-8120-CC8FD2BD554B}"/>
    <cellStyle name="SAPBEXresDataEmph 2 3 3 8" xfId="32049" xr:uid="{1EF532CE-0BE6-4EE3-9EBB-C3ABBF8E8664}"/>
    <cellStyle name="SAPBEXresDataEmph 2 3 4" xfId="3693" xr:uid="{4DDCD3E9-C22A-4B40-B7FF-ED2A0CEF8A62}"/>
    <cellStyle name="SAPBEXresDataEmph 2 3 4 2" xfId="8385" xr:uid="{A514BB39-8404-4522-985F-58D9BE150335}"/>
    <cellStyle name="SAPBEXresDataEmph 2 3 4 3" xfId="14203" xr:uid="{4DF1CA91-3CFD-48A8-9F65-90D05649F1B1}"/>
    <cellStyle name="SAPBEXresDataEmph 2 3 4 4" xfId="18040" xr:uid="{78D92B65-1227-4685-A1DC-B4FF9E267EFC}"/>
    <cellStyle name="SAPBEXresDataEmph 2 3 4 5" xfId="21796" xr:uid="{6CFEAEB5-949A-41FA-A4FE-1E8677EA8345}"/>
    <cellStyle name="SAPBEXresDataEmph 2 3 4 6" xfId="25458" xr:uid="{BA578A71-F1E4-4C8A-8B28-0CBCFEBCF246}"/>
    <cellStyle name="SAPBEXresDataEmph 2 3 4 7" xfId="28989" xr:uid="{01141132-686E-4583-AB12-F5F38D5B8F70}"/>
    <cellStyle name="SAPBEXresDataEmph 2 3 4 8" xfId="32266" xr:uid="{14F1BAFD-D218-4786-8449-1BF518F6383A}"/>
    <cellStyle name="SAPBEXresDataEmph 2 3 5" xfId="2765" xr:uid="{881FE532-E263-44E9-B23C-530C348EB0A7}"/>
    <cellStyle name="SAPBEXresDataEmph 2 3 5 2" xfId="8845" xr:uid="{4DD063C7-6311-4EBD-8C1A-2CF61D34148D}"/>
    <cellStyle name="SAPBEXresDataEmph 2 3 5 3" xfId="13799" xr:uid="{44B1A73C-D0D8-467A-9DCF-B629E2B24278}"/>
    <cellStyle name="SAPBEXresDataEmph 2 3 5 4" xfId="17113" xr:uid="{AC831250-3BCF-44E1-A111-13C4F3262D98}"/>
    <cellStyle name="SAPBEXresDataEmph 2 3 5 5" xfId="20871" xr:uid="{9022438C-9CBF-4531-9182-5AB42ACDE0A9}"/>
    <cellStyle name="SAPBEXresDataEmph 2 3 5 6" xfId="24532" xr:uid="{6F48956E-27C1-453E-B1E5-4A213A3E171E}"/>
    <cellStyle name="SAPBEXresDataEmph 2 3 5 7" xfId="28061" xr:uid="{2543A3EF-F1D1-4801-B097-CF2AF99EA28D}"/>
    <cellStyle name="SAPBEXresDataEmph 2 3 5 8" xfId="31347" xr:uid="{D36E1F94-FA9D-4503-82A9-1B184CE2BE46}"/>
    <cellStyle name="SAPBEXresDataEmph 2 3 6" xfId="4124" xr:uid="{6A5F45C6-5445-4EBF-9537-61605ABFD63B}"/>
    <cellStyle name="SAPBEXresDataEmph 2 3 6 2" xfId="6868" xr:uid="{B2877B41-B42E-4E70-BC9D-D5F0279BFC69}"/>
    <cellStyle name="SAPBEXresDataEmph 2 3 6 3" xfId="14792" xr:uid="{4E60E10C-600D-4039-B6EB-800CC6A133E5}"/>
    <cellStyle name="SAPBEXresDataEmph 2 3 6 4" xfId="18471" xr:uid="{C56E1D92-78AF-4324-BC4B-ADAECEB1C964}"/>
    <cellStyle name="SAPBEXresDataEmph 2 3 6 5" xfId="22224" xr:uid="{AFB806E8-14FD-44CC-9E9B-8A61D1483B2B}"/>
    <cellStyle name="SAPBEXresDataEmph 2 3 6 6" xfId="25889" xr:uid="{C5A59C7F-1703-4EAF-8165-F736BFCA88F0}"/>
    <cellStyle name="SAPBEXresDataEmph 2 3 6 7" xfId="29420" xr:uid="{DF5EF7DB-2D97-429F-B36D-42531FE1B3A6}"/>
    <cellStyle name="SAPBEXresDataEmph 2 3 6 8" xfId="32687" xr:uid="{E53F0DB9-441E-4C4B-9B93-CDCE3C5333CB}"/>
    <cellStyle name="SAPBEXresDataEmph 2 3 7" xfId="4541" xr:uid="{E9704119-C121-4761-B8C7-F00627E616FA}"/>
    <cellStyle name="SAPBEXresDataEmph 2 3 7 2" xfId="13162" xr:uid="{1BE1B359-E096-4881-BC5F-87340F148E0C}"/>
    <cellStyle name="SAPBEXresDataEmph 2 3 7 3" xfId="15547" xr:uid="{6C59C2DA-1C9B-4FE3-8DDA-81E9B1516125}"/>
    <cellStyle name="SAPBEXresDataEmph 2 3 7 4" xfId="18888" xr:uid="{4DAC6D41-A879-4A7C-AE6B-EF32D2E5AC1B}"/>
    <cellStyle name="SAPBEXresDataEmph 2 3 7 5" xfId="22640" xr:uid="{3D16D827-7E09-4F46-9032-D3420B5D9A5F}"/>
    <cellStyle name="SAPBEXresDataEmph 2 3 7 6" xfId="26305" xr:uid="{E3D57D92-8A6D-4371-BB54-68F78CFD7FFC}"/>
    <cellStyle name="SAPBEXresDataEmph 2 3 7 7" xfId="29837" xr:uid="{124B0E87-9815-42D8-8D59-FFEA9B9B7339}"/>
    <cellStyle name="SAPBEXresDataEmph 2 3 7 8" xfId="33098" xr:uid="{67A29CEC-3BBC-4F80-A24D-013418A441E1}"/>
    <cellStyle name="SAPBEXresDataEmph 2 3 8" xfId="10312" xr:uid="{BDF70B5E-64C0-42FA-BE74-5ACF1173E779}"/>
    <cellStyle name="SAPBEXresDataEmph 2 3 9" xfId="15229" xr:uid="{7143CA51-1C6D-4659-90CC-7E86EE7A7C2B}"/>
    <cellStyle name="SAPBEXresDataEmph 2 4" xfId="2519" xr:uid="{A3D38211-E132-44C5-971E-22E8AFBF071F}"/>
    <cellStyle name="SAPBEXresDataEmph 2 4 2" xfId="9428" xr:uid="{DAE15B01-0A5B-4DC5-95AE-02AC99ADC637}"/>
    <cellStyle name="SAPBEXresDataEmph 2 4 3" xfId="12066" xr:uid="{B87B27C9-2B3C-41DC-9CD8-8EEDEA350441}"/>
    <cellStyle name="SAPBEXresDataEmph 2 4 4" xfId="13939" xr:uid="{2438214B-0485-4FA8-9A18-44CFB1C5F371}"/>
    <cellStyle name="SAPBEXresDataEmph 2 4 5" xfId="19342" xr:uid="{A8CE5DCA-0578-4CE9-9302-309119BAC223}"/>
    <cellStyle name="SAPBEXresDataEmph 2 4 6" xfId="23109" xr:uid="{051593F2-0399-4C19-B7FE-84AEF978D487}"/>
    <cellStyle name="SAPBEXresDataEmph 2 4 7" xfId="26754" xr:uid="{79C60BC2-8006-46D8-826B-4C5350FD114D}"/>
    <cellStyle name="SAPBEXresDataEmph 2 4 8" xfId="31108" xr:uid="{56CFF4F2-3F35-4570-BDBF-AC085316ED55}"/>
    <cellStyle name="SAPBEXresDataEmph 2 4 9" xfId="34278" xr:uid="{6B02B0FC-D209-43A0-95D9-5425AB7F3F5D}"/>
    <cellStyle name="SAPBEXresDataEmph 2 5" xfId="2130" xr:uid="{E7F66B88-5819-4874-B37E-02580143D5C9}"/>
    <cellStyle name="SAPBEXresDataEmph 2 5 2" xfId="10986" xr:uid="{1F65E5A2-E665-46FD-A5ED-2C5B8184B5BA}"/>
    <cellStyle name="SAPBEXresDataEmph 2 5 3" xfId="16560" xr:uid="{E5FFE2CD-AAAC-4E88-A4DC-2D0642491EC5}"/>
    <cellStyle name="SAPBEXresDataEmph 2 5 4" xfId="7291" xr:uid="{B63EE5A2-BDEF-4AC1-84C2-6655E9408752}"/>
    <cellStyle name="SAPBEXresDataEmph 2 5 5" xfId="14091" xr:uid="{FDA4CAC1-63DC-4FE0-9EBB-451B3CA33815}"/>
    <cellStyle name="SAPBEXresDataEmph 2 5 6" xfId="9863" xr:uid="{FE39606F-9275-4D68-80DA-99694DBD4A19}"/>
    <cellStyle name="SAPBEXresDataEmph 2 5 7" xfId="23393" xr:uid="{59E36E2C-7890-4DE1-A3EA-26A04A290BDC}"/>
    <cellStyle name="SAPBEXresDataEmph 2 5 8" xfId="27456" xr:uid="{B979D1F9-D206-4F09-AAAF-9D04FD53FED5}"/>
    <cellStyle name="SAPBEXresDataEmph 2 6" xfId="3190" xr:uid="{0FBACEB8-BE4B-4047-B345-DD58A092A5B5}"/>
    <cellStyle name="SAPBEXresDataEmph 2 6 2" xfId="10482" xr:uid="{5879A8C3-D4C1-4B67-B254-5839AE1364CE}"/>
    <cellStyle name="SAPBEXresDataEmph 2 6 3" xfId="16917" xr:uid="{9BD79D99-1035-4CD8-A533-A1581F331FBF}"/>
    <cellStyle name="SAPBEXresDataEmph 2 6 4" xfId="17537" xr:uid="{7C3DB3D2-9198-477A-9388-9ACB7F11A0FF}"/>
    <cellStyle name="SAPBEXresDataEmph 2 6 5" xfId="21293" xr:uid="{05C6706F-FC14-4B2A-ABE6-CDCF67692811}"/>
    <cellStyle name="SAPBEXresDataEmph 2 6 6" xfId="24955" xr:uid="{A912BAAE-78DD-4A05-B146-D6A159BA64C1}"/>
    <cellStyle name="SAPBEXresDataEmph 2 6 7" xfId="28486" xr:uid="{850A53AA-206A-4F2D-9D7D-63850C4E9A41}"/>
    <cellStyle name="SAPBEXresDataEmph 2 6 8" xfId="31766" xr:uid="{E005DBD3-DF34-4833-B835-ACFBFB095EEA}"/>
    <cellStyle name="SAPBEXresDataEmph 2 7" xfId="3957" xr:uid="{859ACBA0-B46F-4045-92D8-52BCC2856825}"/>
    <cellStyle name="SAPBEXresDataEmph 2 7 2" xfId="9829" xr:uid="{3C594CA0-7484-470D-BB17-3BDC31488C18}"/>
    <cellStyle name="SAPBEXresDataEmph 2 7 3" xfId="14659" xr:uid="{20E11424-5501-4ADB-ACC0-6842EAC5E70C}"/>
    <cellStyle name="SAPBEXresDataEmph 2 7 4" xfId="18304" xr:uid="{9804DF6C-7C09-4B8D-920D-E2C140DF49A9}"/>
    <cellStyle name="SAPBEXresDataEmph 2 7 5" xfId="22057" xr:uid="{29AB6AE2-4CA2-4E15-AB20-F90D42F2B2B4}"/>
    <cellStyle name="SAPBEXresDataEmph 2 7 6" xfId="25722" xr:uid="{2AC95126-0647-4ABB-98BF-4BB491C20CF5}"/>
    <cellStyle name="SAPBEXresDataEmph 2 7 7" xfId="29253" xr:uid="{DBC19D40-975C-41B9-9D31-9A93F6DBD266}"/>
    <cellStyle name="SAPBEXresDataEmph 2 7 8" xfId="32521" xr:uid="{CC3454E4-1688-4E9E-AF18-BC1989575946}"/>
    <cellStyle name="SAPBEXresDataEmph 2 8" xfId="3831" xr:uid="{54885631-60C2-47B8-8D58-5D43D36ACABB}"/>
    <cellStyle name="SAPBEXresDataEmph 2 8 2" xfId="7034" xr:uid="{22E72DF7-624A-4375-A9EA-F5C337234F16}"/>
    <cellStyle name="SAPBEXresDataEmph 2 8 3" xfId="14818" xr:uid="{CE7B4C47-B2D1-471D-BC0E-15BDE4CD0E68}"/>
    <cellStyle name="SAPBEXresDataEmph 2 8 4" xfId="18178" xr:uid="{10DD1237-00C3-48B5-8DB4-213A9C465288}"/>
    <cellStyle name="SAPBEXresDataEmph 2 8 5" xfId="21931" xr:uid="{BE977A0C-4F20-4092-BA40-A601D34734BA}"/>
    <cellStyle name="SAPBEXresDataEmph 2 8 6" xfId="25596" xr:uid="{73B09DBE-29D8-4E82-B2F5-D6AFE591BD38}"/>
    <cellStyle name="SAPBEXresDataEmph 2 8 7" xfId="29127" xr:uid="{459B6958-15B2-4539-AE3E-BC85D4241DC2}"/>
    <cellStyle name="SAPBEXresDataEmph 2 8 8" xfId="32399" xr:uid="{390271CF-C958-4E87-A997-70626C158285}"/>
    <cellStyle name="SAPBEXresDataEmph 2 9" xfId="3861" xr:uid="{BC96D318-BCD8-42C6-B1D8-DF69A43D79CD}"/>
    <cellStyle name="SAPBEXresDataEmph 2 9 2" xfId="6913" xr:uid="{E81C058E-1747-49DF-A5BA-BE9CA242FFC0}"/>
    <cellStyle name="SAPBEXresDataEmph 2 9 3" xfId="9550" xr:uid="{E51490F1-7BD8-4232-89BE-0CF6651C78B7}"/>
    <cellStyle name="SAPBEXresDataEmph 2 9 4" xfId="18208" xr:uid="{BC3A71F0-683B-42E8-A506-4B46FCBDE88D}"/>
    <cellStyle name="SAPBEXresDataEmph 2 9 5" xfId="21961" xr:uid="{FDE3D1B8-C55A-4BB2-9FE3-EB381E916154}"/>
    <cellStyle name="SAPBEXresDataEmph 2 9 6" xfId="25626" xr:uid="{1BB0D80A-C3B4-402C-A84B-B500C6A83C6C}"/>
    <cellStyle name="SAPBEXresDataEmph 2 9 7" xfId="29157" xr:uid="{742E1F93-D857-4D79-83AE-A8FCCE9E03E2}"/>
    <cellStyle name="SAPBEXresDataEmph 2 9 8" xfId="32428" xr:uid="{0642ED16-EFDF-4862-ABFC-D9FEE3F11DC6}"/>
    <cellStyle name="SAPBEXresDataEmph 20" xfId="21884" xr:uid="{A46A1541-9436-4F04-BDBE-4F17ED18BF41}"/>
    <cellStyle name="SAPBEXresDataEmph 21" xfId="30726" xr:uid="{B30A2C07-38CC-4088-BDE6-C802479D4C03}"/>
    <cellStyle name="SAPBEXresDataEmph 22" xfId="33754" xr:uid="{AB72C5A8-BFD9-4C62-9DA7-5347708B56E4}"/>
    <cellStyle name="SAPBEXresDataEmph 3" xfId="1247" xr:uid="{DE88F1A8-E265-4321-B939-B927FB4F81F9}"/>
    <cellStyle name="SAPBEXresDataEmph 3 10" xfId="8920" xr:uid="{103064F6-3E06-4872-82EE-31094D039F6F}"/>
    <cellStyle name="SAPBEXresDataEmph 3 11" xfId="7828" xr:uid="{5FF43C36-F7B5-403E-86EC-113376504CB2}"/>
    <cellStyle name="SAPBEXresDataEmph 3 12" xfId="15175" xr:uid="{B82927D5-2D0F-44A2-BE07-E9B1F98B4C40}"/>
    <cellStyle name="SAPBEXresDataEmph 3 13" xfId="19731" xr:uid="{1B5AF8E3-9495-4272-B805-21A8FF38A501}"/>
    <cellStyle name="SAPBEXresDataEmph 3 14" xfId="23494" xr:uid="{52853CEE-3559-4D26-9938-036A81601171}"/>
    <cellStyle name="SAPBEXresDataEmph 3 15" xfId="27109" xr:uid="{715C9F2D-1A83-4815-9EE7-E17B9AF352B2}"/>
    <cellStyle name="SAPBEXresDataEmph 3 16" xfId="30570" xr:uid="{E77C1E63-E3E4-4A43-B114-B140B9184DDD}"/>
    <cellStyle name="SAPBEXresDataEmph 3 17" xfId="34656" xr:uid="{E943643D-E7BF-48BA-BCB9-F5FF5BCE86EB}"/>
    <cellStyle name="SAPBEXresDataEmph 3 2" xfId="1248" xr:uid="{CED94A60-2B58-405B-85EA-9F837BFEF83A}"/>
    <cellStyle name="SAPBEXresDataEmph 3 2 10" xfId="13530" xr:uid="{3A9F3B96-B433-4B8B-B8FE-5D049F9396A3}"/>
    <cellStyle name="SAPBEXresDataEmph 3 2 11" xfId="10884" xr:uid="{CE954A41-80EB-4857-9710-6470C3AA2688}"/>
    <cellStyle name="SAPBEXresDataEmph 3 2 12" xfId="19730" xr:uid="{EFC50052-EA68-4ED2-B544-720B057FF24A}"/>
    <cellStyle name="SAPBEXresDataEmph 3 2 13" xfId="23493" xr:uid="{B791A8CC-464E-46AD-A70D-B9F4884CAC9E}"/>
    <cellStyle name="SAPBEXresDataEmph 3 2 14" xfId="27108" xr:uid="{3B49390A-31EE-43F7-99E2-7A59EA04CF72}"/>
    <cellStyle name="SAPBEXresDataEmph 3 2 15" xfId="30569" xr:uid="{F4B371F8-E5FE-4C32-8131-7BCBB6E4F6EA}"/>
    <cellStyle name="SAPBEXresDataEmph 3 2 2" xfId="1728" xr:uid="{4BDACD19-3950-467B-8E67-0E0909FC9C3D}"/>
    <cellStyle name="SAPBEXresDataEmph 3 2 2 10" xfId="11018" xr:uid="{DE9DF25E-62FB-4504-9EA1-0DD1512033A0}"/>
    <cellStyle name="SAPBEXresDataEmph 3 2 2 11" xfId="20491" xr:uid="{14BE35FD-D3BD-4F2B-B691-F9E4B948FBBB}"/>
    <cellStyle name="SAPBEXresDataEmph 3 2 2 12" xfId="23334" xr:uid="{C049C6F5-8CF1-4AE8-A55B-12FA16B56238}"/>
    <cellStyle name="SAPBEXresDataEmph 3 2 2 13" xfId="26984" xr:uid="{028DC039-CFA2-4239-82B3-E291FD8CF4EC}"/>
    <cellStyle name="SAPBEXresDataEmph 3 2 2 14" xfId="30458" xr:uid="{62233E86-8BD6-4B0B-B62D-3EF872A5B8D5}"/>
    <cellStyle name="SAPBEXresDataEmph 3 2 2 2" xfId="2971" xr:uid="{9A397F3A-756C-4E34-BEBC-4D7A823306E5}"/>
    <cellStyle name="SAPBEXresDataEmph 3 2 2 2 2" xfId="11465" xr:uid="{A1DF89CD-54C7-460B-A00D-7E2146A9CB6D}"/>
    <cellStyle name="SAPBEXresDataEmph 3 2 2 2 3" xfId="16200" xr:uid="{990AD023-89CB-45CB-90A2-2E980363153C}"/>
    <cellStyle name="SAPBEXresDataEmph 3 2 2 2 4" xfId="17319" xr:uid="{DAA51257-B193-4AC8-930C-C448F4182233}"/>
    <cellStyle name="SAPBEXresDataEmph 3 2 2 2 5" xfId="21077" xr:uid="{EA02E8EC-937A-4BAC-97C1-99A5823F4635}"/>
    <cellStyle name="SAPBEXresDataEmph 3 2 2 2 6" xfId="24738" xr:uid="{A0A790B1-475F-4F10-AF05-65B2D6575FD1}"/>
    <cellStyle name="SAPBEXresDataEmph 3 2 2 2 7" xfId="28267" xr:uid="{F568BC10-6526-4ABE-B1E5-50EA64D551E8}"/>
    <cellStyle name="SAPBEXresDataEmph 3 2 2 2 8" xfId="31553" xr:uid="{4668E394-1545-4BE6-AE4D-C290892FD1EC}"/>
    <cellStyle name="SAPBEXresDataEmph 3 2 2 3" xfId="3477" xr:uid="{1A0365FF-ADD5-4D99-83EF-AF17EA7179A6}"/>
    <cellStyle name="SAPBEXresDataEmph 3 2 2 3 2" xfId="8393" xr:uid="{7802E939-A8F5-4933-8DAA-0DE4F401CA3D}"/>
    <cellStyle name="SAPBEXresDataEmph 3 2 2 3 3" xfId="13444" xr:uid="{24DF22A6-2DD5-4069-97A5-A5A3A20CE21D}"/>
    <cellStyle name="SAPBEXresDataEmph 3 2 2 3 4" xfId="17824" xr:uid="{1A21B2EA-00BC-4411-AD7C-CC2A86AA53EC}"/>
    <cellStyle name="SAPBEXresDataEmph 3 2 2 3 5" xfId="21580" xr:uid="{90A427CD-29E6-43BA-BCE0-CCBE4A62662B}"/>
    <cellStyle name="SAPBEXresDataEmph 3 2 2 3 6" xfId="25242" xr:uid="{5B50DABA-309E-422B-9471-8EFE6E2C8C98}"/>
    <cellStyle name="SAPBEXresDataEmph 3 2 2 3 7" xfId="28773" xr:uid="{08F63A69-1786-45AC-80A0-9CC1C07C4B96}"/>
    <cellStyle name="SAPBEXresDataEmph 3 2 2 3 8" xfId="32052" xr:uid="{68FAF9E6-50AD-4998-8E21-E12DDD41941C}"/>
    <cellStyle name="SAPBEXresDataEmph 3 2 2 4" xfId="2204" xr:uid="{F61707A3-347F-4365-9020-B2880B638BC7}"/>
    <cellStyle name="SAPBEXresDataEmph 3 2 2 4 2" xfId="7954" xr:uid="{13DE6FBA-B7E0-4650-9708-44458B84AA80}"/>
    <cellStyle name="SAPBEXresDataEmph 3 2 2 4 3" xfId="9268" xr:uid="{D2B4E8D4-D9DB-4212-9BAE-2D9DE0BC42BA}"/>
    <cellStyle name="SAPBEXresDataEmph 3 2 2 4 4" xfId="8366" xr:uid="{A24BCC8D-A8C8-4E38-9240-520DC7F7AFD3}"/>
    <cellStyle name="SAPBEXresDataEmph 3 2 2 4 5" xfId="13787" xr:uid="{A3683A42-3316-438C-A007-605531165AC6}"/>
    <cellStyle name="SAPBEXresDataEmph 3 2 2 4 6" xfId="13571" xr:uid="{F6995A67-1BEA-494E-BB87-326DAA2C03D0}"/>
    <cellStyle name="SAPBEXresDataEmph 3 2 2 4 7" xfId="19875" xr:uid="{FC887F3D-E373-4564-A64A-3519AA2E6492}"/>
    <cellStyle name="SAPBEXresDataEmph 3 2 2 4 8" xfId="27068" xr:uid="{1569EB88-86F8-47D0-92DE-105E4A33D775}"/>
    <cellStyle name="SAPBEXresDataEmph 3 2 2 5" xfId="3665" xr:uid="{E24E6648-A506-4012-AC21-249A9BB3406B}"/>
    <cellStyle name="SAPBEXresDataEmph 3 2 2 5 2" xfId="8387" xr:uid="{C7EAB2CE-3880-4688-9F26-BFE8DC389FEA}"/>
    <cellStyle name="SAPBEXresDataEmph 3 2 2 5 3" xfId="16689" xr:uid="{955DA98C-5031-4E38-8C84-32FEA57E8286}"/>
    <cellStyle name="SAPBEXresDataEmph 3 2 2 5 4" xfId="18012" xr:uid="{F12039AF-2D0C-4FE5-AA9E-EA04A3CE0CC4}"/>
    <cellStyle name="SAPBEXresDataEmph 3 2 2 5 5" xfId="21768" xr:uid="{E6B9C7D3-8F0F-43CC-B9B2-0753631036A9}"/>
    <cellStyle name="SAPBEXresDataEmph 3 2 2 5 6" xfId="25430" xr:uid="{259C307B-040A-47C5-9CD1-1DD3CE7B65E2}"/>
    <cellStyle name="SAPBEXresDataEmph 3 2 2 5 7" xfId="28961" xr:uid="{4A8C9460-BCBB-41F2-B859-58FCDF3F8AE5}"/>
    <cellStyle name="SAPBEXresDataEmph 3 2 2 5 8" xfId="32238" xr:uid="{9BD7A305-7A5A-48A6-AE8F-6DA90F48CC6B}"/>
    <cellStyle name="SAPBEXresDataEmph 3 2 2 6" xfId="4493" xr:uid="{E9F01755-F072-4653-8742-E8BCCDBD1CA7}"/>
    <cellStyle name="SAPBEXresDataEmph 3 2 2 6 2" xfId="12533" xr:uid="{5447D532-01AF-4EED-8F1B-8A11E16978E0}"/>
    <cellStyle name="SAPBEXresDataEmph 3 2 2 6 3" xfId="8100" xr:uid="{D9924075-8CEE-45C3-948D-6C2303C39341}"/>
    <cellStyle name="SAPBEXresDataEmph 3 2 2 6 4" xfId="18840" xr:uid="{17C66301-DDD6-4AB9-8F74-418323DDCED0}"/>
    <cellStyle name="SAPBEXresDataEmph 3 2 2 6 5" xfId="22592" xr:uid="{54B9F422-DD00-4E4E-BFF9-C890D3DD841F}"/>
    <cellStyle name="SAPBEXresDataEmph 3 2 2 6 6" xfId="26257" xr:uid="{5C7E7FAA-E999-4551-A5D4-241539C8B652}"/>
    <cellStyle name="SAPBEXresDataEmph 3 2 2 6 7" xfId="29789" xr:uid="{47266742-0DC6-4CC9-BC9D-BEE691EA493D}"/>
    <cellStyle name="SAPBEXresDataEmph 3 2 2 6 8" xfId="33051" xr:uid="{01EB6CA4-F1F1-4BAD-B35C-C4A18C7873D8}"/>
    <cellStyle name="SAPBEXresDataEmph 3 2 2 7" xfId="4734" xr:uid="{8B435DEB-5EBD-4F37-91D9-B1DF4EA856D9}"/>
    <cellStyle name="SAPBEXresDataEmph 3 2 2 7 2" xfId="12311" xr:uid="{0EF767E2-0E55-4A7B-BBFD-CF849E744C30}"/>
    <cellStyle name="SAPBEXresDataEmph 3 2 2 7 3" xfId="15772" xr:uid="{40B3EE91-ABD8-4497-9267-5A4CD8429AC5}"/>
    <cellStyle name="SAPBEXresDataEmph 3 2 2 7 4" xfId="19081" xr:uid="{45B4AE9E-0730-48A8-B0E1-C7BE385535CE}"/>
    <cellStyle name="SAPBEXresDataEmph 3 2 2 7 5" xfId="22832" xr:uid="{C4280F2A-CC62-4F9C-85C3-781717E848C7}"/>
    <cellStyle name="SAPBEXresDataEmph 3 2 2 7 6" xfId="26498" xr:uid="{630DD371-DF97-4BDB-AE50-8B26A7B1C95C}"/>
    <cellStyle name="SAPBEXresDataEmph 3 2 2 7 7" xfId="30030" xr:uid="{74E8245E-CF22-44BD-AC7E-4D1431CF571A}"/>
    <cellStyle name="SAPBEXresDataEmph 3 2 2 7 8" xfId="33287" xr:uid="{AEE70B74-3A0E-44B2-AAB2-2C85EA42E3FA}"/>
    <cellStyle name="SAPBEXresDataEmph 3 2 2 8" xfId="7279" xr:uid="{A4AB2A50-366C-4A50-BADE-54FE064C5CB3}"/>
    <cellStyle name="SAPBEXresDataEmph 3 2 2 9" xfId="7014" xr:uid="{C1C43D54-3139-4A2C-ACD2-BBB1311791AA}"/>
    <cellStyle name="SAPBEXresDataEmph 3 2 3" xfId="2522" xr:uid="{158763C5-6ACF-4D8A-88D4-C3DFD1A92B8B}"/>
    <cellStyle name="SAPBEXresDataEmph 3 2 3 2" xfId="10843" xr:uid="{17929704-195A-4728-8194-1353C1D42707}"/>
    <cellStyle name="SAPBEXresDataEmph 3 2 3 3" xfId="9320" xr:uid="{A3F1AF5A-C1C2-4DF6-B36D-C4CAE9792BA3}"/>
    <cellStyle name="SAPBEXresDataEmph 3 2 3 4" xfId="14630" xr:uid="{868C32B8-CC2C-4A31-933A-BB10B1262D81}"/>
    <cellStyle name="SAPBEXresDataEmph 3 2 3 5" xfId="19339" xr:uid="{CB5E6784-23B0-4EF9-99C2-1A7F5BF895B7}"/>
    <cellStyle name="SAPBEXresDataEmph 3 2 3 6" xfId="23106" xr:uid="{51F26062-4D61-4438-B036-55A736E96B9A}"/>
    <cellStyle name="SAPBEXresDataEmph 3 2 3 7" xfId="26751" xr:uid="{6CBBE7EA-F548-455E-968F-8D7E92633D11}"/>
    <cellStyle name="SAPBEXresDataEmph 3 2 3 8" xfId="31111" xr:uid="{C1895106-C375-411E-BAF4-5A71B17BC2D1}"/>
    <cellStyle name="SAPBEXresDataEmph 3 2 4" xfId="2807" xr:uid="{97A1D3EE-55B0-4AFB-8DE3-DED60A63837B}"/>
    <cellStyle name="SAPBEXresDataEmph 3 2 4 2" xfId="9181" xr:uid="{EA29B84A-52CE-4C8A-919A-34077E06E076}"/>
    <cellStyle name="SAPBEXresDataEmph 3 2 4 3" xfId="14723" xr:uid="{DC5C5CDE-E52B-43A2-8529-F616819CB91C}"/>
    <cellStyle name="SAPBEXresDataEmph 3 2 4 4" xfId="17155" xr:uid="{9CA04683-119F-417C-8391-B1B40A82A936}"/>
    <cellStyle name="SAPBEXresDataEmph 3 2 4 5" xfId="20913" xr:uid="{F2C88A08-0445-4A18-97D4-FA6B55DDB85F}"/>
    <cellStyle name="SAPBEXresDataEmph 3 2 4 6" xfId="24574" xr:uid="{32DB0698-D02B-4BA0-ABDE-2F6DB7937785}"/>
    <cellStyle name="SAPBEXresDataEmph 3 2 4 7" xfId="28103" xr:uid="{59F05792-E010-4C47-B239-AE342B3E6762}"/>
    <cellStyle name="SAPBEXresDataEmph 3 2 4 8" xfId="31389" xr:uid="{953F9EFA-A050-4FB8-8139-B38FE05E855D}"/>
    <cellStyle name="SAPBEXresDataEmph 3 2 5" xfId="1864" xr:uid="{425B1B6A-02F8-4318-9F43-ACAF55E07BD3}"/>
    <cellStyle name="SAPBEXresDataEmph 3 2 5 2" xfId="9881" xr:uid="{167BA6EF-1683-42A7-9B10-AEE0F94B0E74}"/>
    <cellStyle name="SAPBEXresDataEmph 3 2 5 3" xfId="7369" xr:uid="{2A0F3117-3634-46EF-B3D6-C0AB7870D4FD}"/>
    <cellStyle name="SAPBEXresDataEmph 3 2 5 4" xfId="16969" xr:uid="{39137FBA-62A4-4A68-8873-30336C192C3C}"/>
    <cellStyle name="SAPBEXresDataEmph 3 2 5 5" xfId="16053" xr:uid="{C114C906-D1E7-47CD-BC1A-9D3E10E80578}"/>
    <cellStyle name="SAPBEXresDataEmph 3 2 5 6" xfId="24122" xr:uid="{C2CE08DC-6B8F-4413-BB7B-C517F32355E4}"/>
    <cellStyle name="SAPBEXresDataEmph 3 2 5 7" xfId="27685" xr:uid="{F7C61B1C-8E6A-4A5A-8CB0-AE1EFC3E1228}"/>
    <cellStyle name="SAPBEXresDataEmph 3 2 5 8" xfId="27077" xr:uid="{1EC09D0F-D591-41D2-BDA5-AE16A87839C7}"/>
    <cellStyle name="SAPBEXresDataEmph 3 2 6" xfId="3666" xr:uid="{C36CA4C1-A476-4203-9183-31C7A604C98E}"/>
    <cellStyle name="SAPBEXresDataEmph 3 2 6 2" xfId="7873" xr:uid="{73CA28FF-7446-4FDA-B42F-3E1813E7A105}"/>
    <cellStyle name="SAPBEXresDataEmph 3 2 6 3" xfId="8781" xr:uid="{AB8C35E7-A169-44AE-B805-76F9BC48636B}"/>
    <cellStyle name="SAPBEXresDataEmph 3 2 6 4" xfId="18013" xr:uid="{42F56E84-5E13-4832-A021-B436BF3D38CE}"/>
    <cellStyle name="SAPBEXresDataEmph 3 2 6 5" xfId="21769" xr:uid="{4E0A055D-6887-4A9D-BA05-7B5FCBC18A71}"/>
    <cellStyle name="SAPBEXresDataEmph 3 2 6 6" xfId="25431" xr:uid="{E1FC1548-5B4A-4E3E-B70D-752DD1BCF975}"/>
    <cellStyle name="SAPBEXresDataEmph 3 2 6 7" xfId="28962" xr:uid="{FD985EB0-2493-4FCB-9C8C-A7401E983A1D}"/>
    <cellStyle name="SAPBEXresDataEmph 3 2 6 8" xfId="32239" xr:uid="{C40AB050-1435-4C3B-8540-626E0C845FEC}"/>
    <cellStyle name="SAPBEXresDataEmph 3 2 7" xfId="3731" xr:uid="{142CCF56-A58B-46E7-9BF9-550EB11B7042}"/>
    <cellStyle name="SAPBEXresDataEmph 3 2 7 2" xfId="7009" xr:uid="{376C04C5-EF71-4D8E-8146-F918230C41E0}"/>
    <cellStyle name="SAPBEXresDataEmph 3 2 7 3" xfId="8465" xr:uid="{DDF24A17-B787-4447-B379-D531367F5529}"/>
    <cellStyle name="SAPBEXresDataEmph 3 2 7 4" xfId="18078" xr:uid="{92ADA3C4-6237-4520-AB6C-4CAC586B45FA}"/>
    <cellStyle name="SAPBEXresDataEmph 3 2 7 5" xfId="21833" xr:uid="{EEAD0BE1-92D1-41AF-87A7-2A70346264AB}"/>
    <cellStyle name="SAPBEXresDataEmph 3 2 7 6" xfId="25496" xr:uid="{6453E205-2E00-404D-A0C4-F6BE23176A5D}"/>
    <cellStyle name="SAPBEXresDataEmph 3 2 7 7" xfId="29027" xr:uid="{26E4B539-DFA6-42EB-9060-30FD6A3E5A9F}"/>
    <cellStyle name="SAPBEXresDataEmph 3 2 7 8" xfId="32303" xr:uid="{8394F7B9-F4BB-466F-A501-0E70739C793B}"/>
    <cellStyle name="SAPBEXresDataEmph 3 2 8" xfId="4731" xr:uid="{9B88DB9F-7F27-41A2-B08F-ACB207EFCAA6}"/>
    <cellStyle name="SAPBEXresDataEmph 3 2 8 2" xfId="12314" xr:uid="{5497CDBF-FDDB-4A79-B9A5-F5B3071834C6}"/>
    <cellStyle name="SAPBEXresDataEmph 3 2 8 3" xfId="16786" xr:uid="{E4925D73-C4BD-4211-ABB5-97C405F3DBD2}"/>
    <cellStyle name="SAPBEXresDataEmph 3 2 8 4" xfId="19078" xr:uid="{5DA15389-670B-4F5E-8E2E-AF90C974BD14}"/>
    <cellStyle name="SAPBEXresDataEmph 3 2 8 5" xfId="22830" xr:uid="{9777B5EE-435E-437D-8F0E-5FC1B0069EAC}"/>
    <cellStyle name="SAPBEXresDataEmph 3 2 8 6" xfId="26495" xr:uid="{88BB845D-9F44-4D95-9C30-CF377BECEBB7}"/>
    <cellStyle name="SAPBEXresDataEmph 3 2 8 7" xfId="30027" xr:uid="{55ED7F71-3648-4F5F-A09D-7D8ED2030EF5}"/>
    <cellStyle name="SAPBEXresDataEmph 3 2 8 8" xfId="33285" xr:uid="{F82AD397-4B85-4BC5-9CD1-B922F97A89E8}"/>
    <cellStyle name="SAPBEXresDataEmph 3 2 9" xfId="10207" xr:uid="{E7FA69C3-BDD9-4350-B4EC-3C2CB3DC32FA}"/>
    <cellStyle name="SAPBEXresDataEmph 3 3" xfId="1727" xr:uid="{D8D2DA00-E89C-447F-A03A-D57C2815C323}"/>
    <cellStyle name="SAPBEXresDataEmph 3 3 10" xfId="15561" xr:uid="{90DE7AE3-7F15-452B-AE9A-04B8CFB0E202}"/>
    <cellStyle name="SAPBEXresDataEmph 3 3 11" xfId="19574" xr:uid="{B6B0E10C-0671-410D-A459-81E72180E204}"/>
    <cellStyle name="SAPBEXresDataEmph 3 3 12" xfId="23335" xr:uid="{379DB3BA-38B2-42DE-BCDE-9E7EBC9C69B2}"/>
    <cellStyle name="SAPBEXresDataEmph 3 3 13" xfId="26985" xr:uid="{8EC0F895-C454-4316-8E43-DC006E7AA03D}"/>
    <cellStyle name="SAPBEXresDataEmph 3 3 14" xfId="30459" xr:uid="{5EF84B5A-FC27-42A6-AD1D-3D6934406123}"/>
    <cellStyle name="SAPBEXresDataEmph 3 3 2" xfId="2970" xr:uid="{D2AE5154-41E3-4433-ADE8-692FC588845E}"/>
    <cellStyle name="SAPBEXresDataEmph 3 3 2 2" xfId="9368" xr:uid="{3F889EF8-97F5-49A1-9805-B5F6B457AC95}"/>
    <cellStyle name="SAPBEXresDataEmph 3 3 2 3" xfId="9501" xr:uid="{93A22C28-F365-41D0-8E83-EAA683735AB8}"/>
    <cellStyle name="SAPBEXresDataEmph 3 3 2 4" xfId="17318" xr:uid="{6C5DBDD5-4140-46C9-9D71-C1788F614A95}"/>
    <cellStyle name="SAPBEXresDataEmph 3 3 2 5" xfId="21076" xr:uid="{B5B6F746-F9ED-41AB-A034-3D00B16AE741}"/>
    <cellStyle name="SAPBEXresDataEmph 3 3 2 6" xfId="24737" xr:uid="{978DF388-DB81-4E86-A696-428393C3AB60}"/>
    <cellStyle name="SAPBEXresDataEmph 3 3 2 7" xfId="28266" xr:uid="{4E368712-8734-4D52-B98E-CD34DA968F83}"/>
    <cellStyle name="SAPBEXresDataEmph 3 3 2 8" xfId="31552" xr:uid="{CC943DF6-A37A-4DE9-BFC2-71B55E809DC1}"/>
    <cellStyle name="SAPBEXresDataEmph 3 3 3" xfId="3476" xr:uid="{3B4277C4-AB4A-49EB-81DD-8F0DDFF63D3B}"/>
    <cellStyle name="SAPBEXresDataEmph 3 3 3 2" xfId="9623" xr:uid="{8EFFC451-46F7-4D5A-AAB6-CEE7DF0046F5}"/>
    <cellStyle name="SAPBEXresDataEmph 3 3 3 3" xfId="14044" xr:uid="{EEF8BD20-697A-41AB-802A-00E8C2446A12}"/>
    <cellStyle name="SAPBEXresDataEmph 3 3 3 4" xfId="17823" xr:uid="{36831E5A-8E5B-47EA-9685-56E84101E706}"/>
    <cellStyle name="SAPBEXresDataEmph 3 3 3 5" xfId="21579" xr:uid="{F877F421-9019-4740-B9FD-AF76D181909F}"/>
    <cellStyle name="SAPBEXresDataEmph 3 3 3 6" xfId="25241" xr:uid="{F4730FFA-EC28-4144-8951-BB7DEA692D6C}"/>
    <cellStyle name="SAPBEXresDataEmph 3 3 3 7" xfId="28772" xr:uid="{045A6FBD-473D-4EAB-BBA9-ACF3A2877132}"/>
    <cellStyle name="SAPBEXresDataEmph 3 3 3 8" xfId="32051" xr:uid="{2F19FD21-3063-4677-9FAB-1DE4B53D762B}"/>
    <cellStyle name="SAPBEXresDataEmph 3 3 4" xfId="2216" xr:uid="{5D4B5B45-DDD5-4C3E-BB4A-CF4E8084695C}"/>
    <cellStyle name="SAPBEXresDataEmph 3 3 4 2" xfId="11269" xr:uid="{6AAD5C7B-127E-48F8-B345-9C5BE21F22A0}"/>
    <cellStyle name="SAPBEXresDataEmph 3 3 4 3" xfId="16381" xr:uid="{6359E151-71ED-4538-ADD5-90E9F2FD3B1C}"/>
    <cellStyle name="SAPBEXresDataEmph 3 3 4 4" xfId="16517" xr:uid="{49163254-3555-4F13-864E-09ACD4E24814}"/>
    <cellStyle name="SAPBEXresDataEmph 3 3 4 5" xfId="19453" xr:uid="{8E1C23BC-32D6-43E8-8E4B-AEEA44E5FAEE}"/>
    <cellStyle name="SAPBEXresDataEmph 3 3 4 6" xfId="20215" xr:uid="{15D92E85-03F9-4C6E-8E8B-65720B40CF69}"/>
    <cellStyle name="SAPBEXresDataEmph 3 3 4 7" xfId="13978" xr:uid="{BF696152-83F4-4045-BD90-681787F9612B}"/>
    <cellStyle name="SAPBEXresDataEmph 3 3 4 8" xfId="19684" xr:uid="{1D7E7D65-8C04-4C54-8118-6331A8153BA8}"/>
    <cellStyle name="SAPBEXresDataEmph 3 3 5" xfId="2573" xr:uid="{CEC465FE-191C-4150-9007-F6164F7FBB3D}"/>
    <cellStyle name="SAPBEXresDataEmph 3 3 5 2" xfId="9827" xr:uid="{215B5451-EEC0-4877-98F4-58DC93E1BDC8}"/>
    <cellStyle name="SAPBEXresDataEmph 3 3 5 3" xfId="12975" xr:uid="{0FDCCE21-063A-4E59-9DE0-6FCF0ECB0D5A}"/>
    <cellStyle name="SAPBEXresDataEmph 3 3 5 4" xfId="11531" xr:uid="{44447741-CCAE-4FA6-918C-446AB214E2BF}"/>
    <cellStyle name="SAPBEXresDataEmph 3 3 5 5" xfId="10478" xr:uid="{A6B1F78D-43C2-422F-A0A5-B24C277101CE}"/>
    <cellStyle name="SAPBEXresDataEmph 3 3 5 6" xfId="23061" xr:uid="{D5C9517B-69EB-4790-AB35-8596EBAF7878}"/>
    <cellStyle name="SAPBEXresDataEmph 3 3 5 7" xfId="26698" xr:uid="{70F3998B-5DA9-4126-A697-1E1BBE2FF885}"/>
    <cellStyle name="SAPBEXresDataEmph 3 3 5 8" xfId="31161" xr:uid="{9C4C102E-9660-46DD-BCF2-1ADB730BF638}"/>
    <cellStyle name="SAPBEXresDataEmph 3 3 6" xfId="3032" xr:uid="{1AF41528-AEAC-4BDA-8362-376A32A3D2FE}"/>
    <cellStyle name="SAPBEXresDataEmph 3 3 6 2" xfId="9639" xr:uid="{75E78519-4935-436C-90BF-174871BB3315}"/>
    <cellStyle name="SAPBEXresDataEmph 3 3 6 3" xfId="7818" xr:uid="{37B360B3-0970-41BB-823C-7731237D347A}"/>
    <cellStyle name="SAPBEXresDataEmph 3 3 6 4" xfId="17380" xr:uid="{78A63837-A08F-4CB3-8CD9-53D2EEB493E4}"/>
    <cellStyle name="SAPBEXresDataEmph 3 3 6 5" xfId="21138" xr:uid="{8FA27A1A-BE4F-45B2-AB41-5A1DC2FC4960}"/>
    <cellStyle name="SAPBEXresDataEmph 3 3 6 6" xfId="24799" xr:uid="{381211CD-35EC-45DE-92D4-3F660960E38C}"/>
    <cellStyle name="SAPBEXresDataEmph 3 3 6 7" xfId="28328" xr:uid="{F3C7637C-AF3E-4C1F-B00F-905B7B1B5246}"/>
    <cellStyle name="SAPBEXresDataEmph 3 3 6 8" xfId="31614" xr:uid="{0539A125-4AEE-4F75-A63F-F9B55AE04490}"/>
    <cellStyle name="SAPBEXresDataEmph 3 3 7" xfId="4735" xr:uid="{A9308156-C3A7-41AE-AA08-A15BAB7B085B}"/>
    <cellStyle name="SAPBEXresDataEmph 3 3 7 2" xfId="12310" xr:uid="{3FADC7D3-A5AD-4BCE-8520-C201A7EFCB24}"/>
    <cellStyle name="SAPBEXresDataEmph 3 3 7 3" xfId="16788" xr:uid="{C4509725-7E0E-4769-B822-F184892E517E}"/>
    <cellStyle name="SAPBEXresDataEmph 3 3 7 4" xfId="19082" xr:uid="{F05C3ACC-E72D-4060-94F7-49F96291D686}"/>
    <cellStyle name="SAPBEXresDataEmph 3 3 7 5" xfId="22833" xr:uid="{E8A4C9E9-44BA-48AB-9613-60D0F7921CF2}"/>
    <cellStyle name="SAPBEXresDataEmph 3 3 7 6" xfId="26499" xr:uid="{68966B20-FA0A-4E7F-8A4E-9B25C7F96B77}"/>
    <cellStyle name="SAPBEXresDataEmph 3 3 7 7" xfId="30031" xr:uid="{B5BBE895-7452-4855-BFAF-043CE6DDEF27}"/>
    <cellStyle name="SAPBEXresDataEmph 3 3 7 8" xfId="33288" xr:uid="{CBE448B5-FEF8-4120-B334-67A6B50FED60}"/>
    <cellStyle name="SAPBEXresDataEmph 3 3 8" xfId="8603" xr:uid="{370D2E22-21ED-4BE3-B91D-2AFC7C5DDD2C}"/>
    <cellStyle name="SAPBEXresDataEmph 3 3 9" xfId="12848" xr:uid="{B3EDEC18-90C8-4F7D-B03B-9058E65845FF}"/>
    <cellStyle name="SAPBEXresDataEmph 3 4" xfId="2521" xr:uid="{CC61E36F-1632-41F6-82AF-DFAE366E82B5}"/>
    <cellStyle name="SAPBEXresDataEmph 3 4 2" xfId="11000" xr:uid="{5C5EBEB2-AAE6-42F5-920D-53E53488E829}"/>
    <cellStyle name="SAPBEXresDataEmph 3 4 3" xfId="16564" xr:uid="{A1E8DC36-CD59-44C9-A55B-1008C1D1F451}"/>
    <cellStyle name="SAPBEXresDataEmph 3 4 4" xfId="16192" xr:uid="{D00224E9-68A4-4F80-BF95-8441AF76A367}"/>
    <cellStyle name="SAPBEXresDataEmph 3 4 5" xfId="19340" xr:uid="{3929B902-70C3-4CF8-8F2C-19DC3728E4C8}"/>
    <cellStyle name="SAPBEXresDataEmph 3 4 6" xfId="23107" xr:uid="{FC323072-BD9B-4940-BA3E-37FF5191E925}"/>
    <cellStyle name="SAPBEXresDataEmph 3 4 7" xfId="26752" xr:uid="{0761FE43-040A-427A-B17B-9C07FC2582CC}"/>
    <cellStyle name="SAPBEXresDataEmph 3 4 8" xfId="31110" xr:uid="{BBAEC1F9-5951-4644-AADD-AC2E17F18EC0}"/>
    <cellStyle name="SAPBEXresDataEmph 3 5" xfId="2132" xr:uid="{98AF278E-49AF-48D8-BB9B-5F0FA5865DCF}"/>
    <cellStyle name="SAPBEXresDataEmph 3 5 2" xfId="8779" xr:uid="{BF802537-D6D4-490C-873F-F302C9BEA6BC}"/>
    <cellStyle name="SAPBEXresDataEmph 3 5 3" xfId="15470" xr:uid="{32A570B3-DAB0-4510-A171-006D21B2C8F6}"/>
    <cellStyle name="SAPBEXresDataEmph 3 5 4" xfId="10205" xr:uid="{1B2626EB-4372-4537-A2F1-243EE65832CD}"/>
    <cellStyle name="SAPBEXresDataEmph 3 5 5" xfId="8745" xr:uid="{923610F1-9943-45F8-A4E6-CAD1F64E1330}"/>
    <cellStyle name="SAPBEXresDataEmph 3 5 6" xfId="7555" xr:uid="{B644D685-0DEA-4364-8B0C-017614456D92}"/>
    <cellStyle name="SAPBEXresDataEmph 3 5 7" xfId="23799" xr:uid="{223C11B4-B509-4EAD-A54E-8D7643734A97}"/>
    <cellStyle name="SAPBEXresDataEmph 3 5 8" xfId="27039" xr:uid="{DC21D1B5-A5A7-4C92-9968-CC88F2AAED3E}"/>
    <cellStyle name="SAPBEXresDataEmph 3 6" xfId="2311" xr:uid="{4AD06354-96C6-493B-A13F-DC5B61365600}"/>
    <cellStyle name="SAPBEXresDataEmph 3 6 2" xfId="8963" xr:uid="{57CF0EF6-03B9-4B12-8C8E-F3270F62CEDB}"/>
    <cellStyle name="SAPBEXresDataEmph 3 6 3" xfId="7751" xr:uid="{CFDD3152-9004-40E7-B435-F37404DC2628}"/>
    <cellStyle name="SAPBEXresDataEmph 3 6 4" xfId="15427" xr:uid="{40D48893-E699-47FF-BCED-EA7BD6028978}"/>
    <cellStyle name="SAPBEXresDataEmph 3 6 5" xfId="11823" xr:uid="{1F474A2C-0E58-429F-B162-5BD7CC10798E}"/>
    <cellStyle name="SAPBEXresDataEmph 3 6 6" xfId="23191" xr:uid="{664AF29E-6E9C-4015-BA66-CCF9F4A6AA29}"/>
    <cellStyle name="SAPBEXresDataEmph 3 6 7" xfId="23422" xr:uid="{D6A9C45E-CED3-4D46-ACA5-C3E6F1A6B2AE}"/>
    <cellStyle name="SAPBEXresDataEmph 3 6 8" xfId="30360" xr:uid="{178E2165-A53E-42D7-A34C-C81A9C9D302D}"/>
    <cellStyle name="SAPBEXresDataEmph 3 7" xfId="2471" xr:uid="{0692A589-2B3F-4375-AC0F-C051A65B6CA3}"/>
    <cellStyle name="SAPBEXresDataEmph 3 7 2" xfId="11391" xr:uid="{16AD0737-2206-4819-BA76-70933ADD022F}"/>
    <cellStyle name="SAPBEXresDataEmph 3 7 3" xfId="16273" xr:uid="{7ADCBB22-EB35-40EE-AE76-6F9DCF0FE6B1}"/>
    <cellStyle name="SAPBEXresDataEmph 3 7 4" xfId="16442" xr:uid="{7E49E678-DFC2-473D-A7EC-DF64798A17D8}"/>
    <cellStyle name="SAPBEXresDataEmph 3 7 5" xfId="16622" xr:uid="{ED70E2CF-3497-4F46-A0B0-F934383D47C7}"/>
    <cellStyle name="SAPBEXresDataEmph 3 7 6" xfId="23141" xr:uid="{A72EA8C8-05AE-4E00-8E9D-F59BF6DEB2EE}"/>
    <cellStyle name="SAPBEXresDataEmph 3 7 7" xfId="26791" xr:uid="{52B25EB2-79EF-43F5-A706-B4C3E510EC53}"/>
    <cellStyle name="SAPBEXresDataEmph 3 7 8" xfId="30245" xr:uid="{724574FF-27F0-48D4-A38A-E64D5ED60F3F}"/>
    <cellStyle name="SAPBEXresDataEmph 3 8" xfId="3586" xr:uid="{5257A880-5D59-4FB6-B5C5-617E30A25B1B}"/>
    <cellStyle name="SAPBEXresDataEmph 3 8 2" xfId="10320" xr:uid="{B0DF39A9-4C20-4677-9AEC-B8BEE10032A4}"/>
    <cellStyle name="SAPBEXresDataEmph 3 8 3" xfId="13819" xr:uid="{F70F2D24-82C9-4F98-9279-13221563D180}"/>
    <cellStyle name="SAPBEXresDataEmph 3 8 4" xfId="17933" xr:uid="{AF53298C-22A7-443F-AE58-ACA92E1A5F74}"/>
    <cellStyle name="SAPBEXresDataEmph 3 8 5" xfId="21689" xr:uid="{EFD0A868-D280-4FF5-9C0F-75FE4EB3FB1E}"/>
    <cellStyle name="SAPBEXresDataEmph 3 8 6" xfId="25351" xr:uid="{C6B847E0-DAB4-4990-8387-39B6AEB13404}"/>
    <cellStyle name="SAPBEXresDataEmph 3 8 7" xfId="28882" xr:uid="{F1BCE616-4259-4C20-B147-2E5B23CC0421}"/>
    <cellStyle name="SAPBEXresDataEmph 3 8 8" xfId="32160" xr:uid="{F327E4E3-5F34-4CFB-A137-44A8BC3F9485}"/>
    <cellStyle name="SAPBEXresDataEmph 3 9" xfId="4850" xr:uid="{3A987724-4EDD-459D-9F2A-AB5E3D8D630A}"/>
    <cellStyle name="SAPBEXresDataEmph 3 9 2" xfId="12195" xr:uid="{E8DD02D8-63FC-475E-8712-C0194E6BD857}"/>
    <cellStyle name="SAPBEXresDataEmph 3 9 3" xfId="15839" xr:uid="{451D9272-67EF-4EE7-8422-4473B04D7ADB}"/>
    <cellStyle name="SAPBEXresDataEmph 3 9 4" xfId="19197" xr:uid="{75F672FF-45BC-4B2C-8D39-2582BD9E0DD3}"/>
    <cellStyle name="SAPBEXresDataEmph 3 9 5" xfId="22948" xr:uid="{70764171-BC46-4F13-B613-BFFC4A1D02F6}"/>
    <cellStyle name="SAPBEXresDataEmph 3 9 6" xfId="26614" xr:uid="{1579ECC7-3171-4F62-AC47-CEFFD9682B17}"/>
    <cellStyle name="SAPBEXresDataEmph 3 9 7" xfId="30146" xr:uid="{24683C9A-FF00-4A72-BCE1-660B1A7AD1D8}"/>
    <cellStyle name="SAPBEXresDataEmph 3 9 8" xfId="33403" xr:uid="{299F132D-DA1A-4833-B3A2-050DD9017E0A}"/>
    <cellStyle name="SAPBEXresDataEmph 4" xfId="1403" xr:uid="{FF852B13-BEF8-4913-8830-9179218711AF}"/>
    <cellStyle name="SAPBEXresDataEmph 4 2" xfId="34040" xr:uid="{A481646C-E9B8-4E6A-BF68-608B62727076}"/>
    <cellStyle name="SAPBEXresDataEmph 5" xfId="1442" xr:uid="{9D6B0FB5-B7F1-46C7-864A-D93DAAECFFFF}"/>
    <cellStyle name="SAPBEXresDataEmph 6" xfId="693" xr:uid="{B1D76305-6616-4FAF-8011-650ECA8E7451}"/>
    <cellStyle name="SAPBEXresDataEmph 6 2" xfId="2026" xr:uid="{7E74E888-9509-49B3-BC1E-B7DC8678FABA}"/>
    <cellStyle name="SAPBEXresDataEmph 6 2 2" xfId="16570" xr:uid="{A36A7DB9-E9AF-4CF9-B15A-492CCC1A1F7A}"/>
    <cellStyle name="SAPBEXresDataEmph 6 2 3" xfId="19999" xr:uid="{5E2FCA65-0166-4165-9C99-3C4B71B0066A}"/>
    <cellStyle name="SAPBEXresDataEmph 6 2 4" xfId="23757" xr:uid="{1F3DEEB1-2E75-41FF-B107-6181FCA47212}"/>
    <cellStyle name="SAPBEXresDataEmph 6 3" xfId="2580" xr:uid="{E6DB5038-1101-4DD6-B737-EB6D178260AD}"/>
    <cellStyle name="SAPBEXresDataEmph 6 3 2" xfId="7209" xr:uid="{80830ABC-35B7-4400-B262-E4E862DEFC77}"/>
    <cellStyle name="SAPBEXresDataEmph 6 3 3" xfId="8053" xr:uid="{4355D123-B5EB-4510-A2E4-E68BBEBF1539}"/>
    <cellStyle name="SAPBEXresDataEmph 6 3 4" xfId="26705" xr:uid="{32AC7094-CACD-4B8D-BB00-AF450F4203BA}"/>
    <cellStyle name="SAPBEXresDataEmph 6 4" xfId="3711" xr:uid="{62B504C3-825E-42F1-BB0F-0536C29D13E6}"/>
    <cellStyle name="SAPBEXresDataEmph 6 4 2" xfId="18058" xr:uid="{48691591-0632-414D-A1E3-69AAD1B03C3C}"/>
    <cellStyle name="SAPBEXresDataEmph 6 4 3" xfId="25476" xr:uid="{49931C87-9637-4A71-ADA7-68259F57E902}"/>
    <cellStyle name="SAPBEXresDataEmph 6 4 4" xfId="29007" xr:uid="{65FF92FE-443A-4346-9A1E-082765BD84C0}"/>
    <cellStyle name="SAPBEXresDataEmph 6 5" xfId="4221" xr:uid="{8E402364-E8A6-4B31-ABED-4AC001334C6D}"/>
    <cellStyle name="SAPBEXresDataEmph 6 5 2" xfId="18568" xr:uid="{EC9F1571-D7D3-4FF6-819D-D3021B93B0F7}"/>
    <cellStyle name="SAPBEXresDataEmph 6 5 3" xfId="25986" xr:uid="{D8ECDB99-3104-4ACD-9DE4-2F78913002CC}"/>
    <cellStyle name="SAPBEXresDataEmph 6 5 4" xfId="29517" xr:uid="{BD137EA0-94BA-430A-9C82-D1D5FD0EE9A8}"/>
    <cellStyle name="SAPBEXresDataEmph 6 6" xfId="3560" xr:uid="{55AA5CA3-6AA4-49C8-92C9-4CAB6F89CDCF}"/>
    <cellStyle name="SAPBEXresDataEmph 6 6 2" xfId="17907" xr:uid="{24AF7964-85EC-456B-86AD-0E540BDA8A4E}"/>
    <cellStyle name="SAPBEXresDataEmph 6 6 3" xfId="25325" xr:uid="{346A6F01-1897-44B8-9DF0-8730D09D7A0A}"/>
    <cellStyle name="SAPBEXresDataEmph 6 6 4" xfId="28856" xr:uid="{255F5D62-3476-407B-9317-DB13D268CE82}"/>
    <cellStyle name="SAPBEXresDataEmph 6 7" xfId="3766" xr:uid="{C49D2C91-FCE1-4D21-A2B2-0E9B525A1B6A}"/>
    <cellStyle name="SAPBEXresDataEmph 6 7 2" xfId="18113" xr:uid="{C7C87932-2229-4F6C-9EC4-AB2B14FFD6FC}"/>
    <cellStyle name="SAPBEXresDataEmph 6 7 3" xfId="25531" xr:uid="{9B26045C-481A-4978-8166-875E8DCA3C6F}"/>
    <cellStyle name="SAPBEXresDataEmph 6 7 4" xfId="29062" xr:uid="{25A79BDB-E781-497B-A728-7B2C15286898}"/>
    <cellStyle name="SAPBEXresDataEmph 7" xfId="1555" xr:uid="{E6831EB0-9087-469B-B1C3-75D51804CFCF}"/>
    <cellStyle name="SAPBEXresDataEmph 7 10" xfId="9295" xr:uid="{4B38D9E1-D377-4F62-BBC0-0259074369D6}"/>
    <cellStyle name="SAPBEXresDataEmph 7 11" xfId="16152" xr:uid="{44AB545D-77B2-4F0E-BFC3-8A497F87E6DD}"/>
    <cellStyle name="SAPBEXresDataEmph 7 12" xfId="15703" xr:uid="{E520C387-72F6-4AC3-9C9E-AAE8429DC396}"/>
    <cellStyle name="SAPBEXresDataEmph 7 13" xfId="23650" xr:uid="{4FDF6635-0D04-4C24-9E01-C57EA1E625A9}"/>
    <cellStyle name="SAPBEXresDataEmph 7 14" xfId="30937" xr:uid="{492A25EB-1FE5-4699-9B1E-E8277C11AA11}"/>
    <cellStyle name="SAPBEXresDataEmph 7 2" xfId="2798" xr:uid="{95A6ADDD-C085-4E98-817D-CE0849C5AC8F}"/>
    <cellStyle name="SAPBEXresDataEmph 7 2 2" xfId="8896" xr:uid="{61699C83-ED82-4CF8-9D38-0785D9D1D39C}"/>
    <cellStyle name="SAPBEXresDataEmph 7 2 3" xfId="14718" xr:uid="{76C6CB4F-36AB-4DE4-8777-DF3F697A2EAF}"/>
    <cellStyle name="SAPBEXresDataEmph 7 2 4" xfId="17146" xr:uid="{946DE2CC-7A7C-48C3-ADE6-9FB268A90320}"/>
    <cellStyle name="SAPBEXresDataEmph 7 2 5" xfId="20904" xr:uid="{C6254CD4-D0EF-4989-8F08-722AA71408F1}"/>
    <cellStyle name="SAPBEXresDataEmph 7 2 6" xfId="24565" xr:uid="{28165EE1-4759-48EA-B069-1000C195C547}"/>
    <cellStyle name="SAPBEXresDataEmph 7 2 7" xfId="28094" xr:uid="{0F214095-2FDA-43EC-B2C8-1B48A48DB4E7}"/>
    <cellStyle name="SAPBEXresDataEmph 7 2 8" xfId="31380" xr:uid="{24B45ED7-FA43-48BA-BEA9-DE8481789E98}"/>
    <cellStyle name="SAPBEXresDataEmph 7 3" xfId="3304" xr:uid="{EAE70222-3748-49DB-8FCE-F2DE7026FAB6}"/>
    <cellStyle name="SAPBEXresDataEmph 7 3 2" xfId="7406" xr:uid="{828BC51D-372D-48F0-9199-F75037AE1E92}"/>
    <cellStyle name="SAPBEXresDataEmph 7 3 3" xfId="14200" xr:uid="{56FCB166-E909-422C-AD6D-363308BE2F09}"/>
    <cellStyle name="SAPBEXresDataEmph 7 3 4" xfId="17651" xr:uid="{6487906F-36A2-42B0-AD2D-F622D35FACE4}"/>
    <cellStyle name="SAPBEXresDataEmph 7 3 5" xfId="21407" xr:uid="{2339819B-D58D-43C2-8BB1-F9C58FA897A1}"/>
    <cellStyle name="SAPBEXresDataEmph 7 3 6" xfId="25069" xr:uid="{03611E26-36BB-4913-846E-CC8CCFB428A2}"/>
    <cellStyle name="SAPBEXresDataEmph 7 3 7" xfId="28600" xr:uid="{709BB2AA-A51A-4E15-8731-FF114AD2ED02}"/>
    <cellStyle name="SAPBEXresDataEmph 7 3 8" xfId="31879" xr:uid="{73133BA3-4938-4871-8431-2C4F4FCF1626}"/>
    <cellStyle name="SAPBEXresDataEmph 7 4" xfId="2212" xr:uid="{9B257CF3-93D0-4931-B4CF-64B6136565E3}"/>
    <cellStyle name="SAPBEXresDataEmph 7 4 2" xfId="10386" xr:uid="{8F32F439-21EA-48B3-BCC2-5478021AE585}"/>
    <cellStyle name="SAPBEXresDataEmph 7 4 3" xfId="13718" xr:uid="{5FFFDC9D-CF2C-4AEA-8648-4EFE2F8CBE08}"/>
    <cellStyle name="SAPBEXresDataEmph 7 4 4" xfId="14482" xr:uid="{61C5FEA9-0AD6-4BED-A7CE-152748AEF903}"/>
    <cellStyle name="SAPBEXresDataEmph 7 4 5" xfId="7085" xr:uid="{31ED3FA4-4380-49D2-BB03-8FD4819BC9AA}"/>
    <cellStyle name="SAPBEXresDataEmph 7 4 6" xfId="20214" xr:uid="{354702C8-541F-44A6-8FA1-7500B57EE0F4}"/>
    <cellStyle name="SAPBEXresDataEmph 7 4 7" xfId="23440" xr:uid="{0CBE260D-5BE1-42FD-9DEE-05FA777C3793}"/>
    <cellStyle name="SAPBEXresDataEmph 7 4 8" xfId="22951" xr:uid="{42AF5C39-71C2-4714-AACC-EF9D742960AB}"/>
    <cellStyle name="SAPBEXresDataEmph 7 5" xfId="3114" xr:uid="{4FF3EF01-998C-4085-8938-6099F8C5C2F4}"/>
    <cellStyle name="SAPBEXresDataEmph 7 5 2" xfId="9167" xr:uid="{1CA19DD7-3F86-4E04-A571-284639743DEB}"/>
    <cellStyle name="SAPBEXresDataEmph 7 5 3" xfId="8288" xr:uid="{6FEFC99F-FB6A-4A22-81E9-40A768D4E5E2}"/>
    <cellStyle name="SAPBEXresDataEmph 7 5 4" xfId="17461" xr:uid="{DB44BEE4-72AA-463F-ADB1-8053B4301904}"/>
    <cellStyle name="SAPBEXresDataEmph 7 5 5" xfId="21217" xr:uid="{866AEC9C-2235-4715-A16B-F6217E8F951C}"/>
    <cellStyle name="SAPBEXresDataEmph 7 5 6" xfId="24879" xr:uid="{2CE8C118-45F9-4D19-9098-103AD0F5C7C2}"/>
    <cellStyle name="SAPBEXresDataEmph 7 5 7" xfId="28410" xr:uid="{E38BBBAB-9128-46A5-BF3D-DDAD2A272C29}"/>
    <cellStyle name="SAPBEXresDataEmph 7 5 8" xfId="31692" xr:uid="{E433AF31-A28B-4596-8C7A-A79A460EB7BF}"/>
    <cellStyle name="SAPBEXresDataEmph 7 6" xfId="4553" xr:uid="{AFE48043-CE23-49FA-BAF7-FF04473D1C2B}"/>
    <cellStyle name="SAPBEXresDataEmph 7 6 2" xfId="12482" xr:uid="{E6D77BB1-069E-4825-92EC-02C5F7B4B717}"/>
    <cellStyle name="SAPBEXresDataEmph 7 6 3" xfId="10811" xr:uid="{F61492CE-7BFF-4ACC-A1A8-C765E95E3DD2}"/>
    <cellStyle name="SAPBEXresDataEmph 7 6 4" xfId="18900" xr:uid="{EA8195C3-96ED-48B5-8434-CD6D8E6212E5}"/>
    <cellStyle name="SAPBEXresDataEmph 7 6 5" xfId="22652" xr:uid="{066BCE54-3C1D-4251-BA4F-E5315929B61D}"/>
    <cellStyle name="SAPBEXresDataEmph 7 6 6" xfId="26317" xr:uid="{DD0CBDEF-714C-45C8-A7A8-3971AB16F9D1}"/>
    <cellStyle name="SAPBEXresDataEmph 7 6 7" xfId="29849" xr:uid="{9058CD7D-652E-494F-84CB-B5AAAB0A6E1C}"/>
    <cellStyle name="SAPBEXresDataEmph 7 6 8" xfId="33110" xr:uid="{2E509FDF-63F1-444D-B465-2BDFC181D569}"/>
    <cellStyle name="SAPBEXresDataEmph 7 7" xfId="2048" xr:uid="{8AB47AFD-1FE5-4D76-88E2-96BFE29CBD2B}"/>
    <cellStyle name="SAPBEXresDataEmph 7 7 2" xfId="9376" xr:uid="{DEAD197D-2C32-4D55-A718-1F29C5376784}"/>
    <cellStyle name="SAPBEXresDataEmph 7 7 3" xfId="9695" xr:uid="{E4B063FD-D83E-4EDF-987B-1F29DCB630BD}"/>
    <cellStyle name="SAPBEXresDataEmph 7 7 4" xfId="11692" xr:uid="{45CE81B5-6B1D-4E58-BD94-5C2CAF394751}"/>
    <cellStyle name="SAPBEXresDataEmph 7 7 5" xfId="6828" xr:uid="{53EDED02-4AA5-4F7E-8774-FE31514C5C90}"/>
    <cellStyle name="SAPBEXresDataEmph 7 7 6" xfId="20014" xr:uid="{760A55DE-05A5-4944-9CAA-69A9BC4034F9}"/>
    <cellStyle name="SAPBEXresDataEmph 7 7 7" xfId="23892" xr:uid="{5C33E766-F342-434D-ACE7-E4C48AA76F9C}"/>
    <cellStyle name="SAPBEXresDataEmph 7 7 8" xfId="27358" xr:uid="{F8B98DC2-2915-4FA2-8FF6-D1E921960AD4}"/>
    <cellStyle name="SAPBEXresDataEmph 7 8" xfId="9345" xr:uid="{2A4339B2-1A87-4EC1-AEFC-9074060EB3DF}"/>
    <cellStyle name="SAPBEXresDataEmph 7 9" xfId="8248" xr:uid="{93DF379B-3AD0-4E1C-B18C-5CF0FE68DBD2}"/>
    <cellStyle name="SAPBEXresDataEmph 8" xfId="1854" xr:uid="{BD487500-35F6-457D-A455-D6FE1C567BAE}"/>
    <cellStyle name="SAPBEXresDataEmph 8 2" xfId="10090" xr:uid="{4C10B6A6-CD06-4F54-AE10-84DF4B9CB8C4}"/>
    <cellStyle name="SAPBEXresDataEmph 8 3" xfId="13971" xr:uid="{78B3C8D3-74B5-4D86-AFFB-BF0C366351D8}"/>
    <cellStyle name="SAPBEXresDataEmph 8 4" xfId="15052" xr:uid="{0C35D521-BA8C-42B8-A33C-9641B10EFF6F}"/>
    <cellStyle name="SAPBEXresDataEmph 8 5" xfId="20692" xr:uid="{A06F9BC8-61AF-411F-86BA-CE93E8020B1B}"/>
    <cellStyle name="SAPBEXresDataEmph 8 6" xfId="23263" xr:uid="{5BA68844-C657-4614-AF5A-E760BFC15DC2}"/>
    <cellStyle name="SAPBEXresDataEmph 8 7" xfId="24365" xr:uid="{36E8689A-775B-4141-A482-47D6F1F043E8}"/>
    <cellStyle name="SAPBEXresDataEmph 8 8" xfId="27041" xr:uid="{64A0014C-AC7B-483E-AE5F-BCF53C684835}"/>
    <cellStyle name="SAPBEXresDataEmph 9" xfId="2656" xr:uid="{D3125DAE-2AF5-4460-9F3C-F577252ABC1B}"/>
    <cellStyle name="SAPBEXresDataEmph 9 2" xfId="9656" xr:uid="{EF3BD3C1-FED8-4369-B1AA-76D67691A024}"/>
    <cellStyle name="SAPBEXresDataEmph 9 3" xfId="15084" xr:uid="{D9478403-6B6B-41DA-BE80-6AD6E8DAC907}"/>
    <cellStyle name="SAPBEXresDataEmph 9 4" xfId="9514" xr:uid="{DC8CCFE8-DE80-45ED-B255-40C3044CC66F}"/>
    <cellStyle name="SAPBEXresDataEmph 9 5" xfId="20763" xr:uid="{C0646BF2-3833-4AEE-9242-AD687DE9E441}"/>
    <cellStyle name="SAPBEXresDataEmph 9 6" xfId="24423" xr:uid="{BE906072-B73D-4628-B09C-F3659DA361DD}"/>
    <cellStyle name="SAPBEXresDataEmph 9 7" xfId="27952" xr:uid="{D5AEBCEB-EC87-4FFF-88DA-C2C670D15451}"/>
    <cellStyle name="SAPBEXresDataEmph 9 8" xfId="31241" xr:uid="{05D3BBEB-74F3-4074-81FE-31C7C29860D7}"/>
    <cellStyle name="SAPBEXresItem" xfId="501" xr:uid="{D8BE3045-37C6-488B-9D44-7699BC8D7FA9}"/>
    <cellStyle name="SAPBEXresItem 10" xfId="3702" xr:uid="{7EC2FFDF-9F71-43F6-887D-E463154D7C6E}"/>
    <cellStyle name="SAPBEXresItem 10 2" xfId="8584" xr:uid="{B627E687-0410-481B-A7DC-A441F7347A2C}"/>
    <cellStyle name="SAPBEXresItem 10 3" xfId="7370" xr:uid="{E393EF86-EC56-4B71-B59A-EFBC1794E068}"/>
    <cellStyle name="SAPBEXresItem 10 4" xfId="18049" xr:uid="{D9AC1A4C-EF9B-476A-B8EC-850B3DA9C6E4}"/>
    <cellStyle name="SAPBEXresItem 10 5" xfId="21805" xr:uid="{F883FBC7-1ED5-4F7F-B0D0-6CFC7DA1E01F}"/>
    <cellStyle name="SAPBEXresItem 10 6" xfId="25467" xr:uid="{0DEBDB8F-7922-4601-A5F1-80916D127223}"/>
    <cellStyle name="SAPBEXresItem 10 7" xfId="28998" xr:uid="{C292562B-DAF0-47E1-B06A-E64D562F309D}"/>
    <cellStyle name="SAPBEXresItem 10 8" xfId="32275" xr:uid="{21C64366-6CED-4772-8C8B-D79C9C5D141A}"/>
    <cellStyle name="SAPBEXresItem 11" xfId="4217" xr:uid="{7EAE890D-C538-4F17-810A-D138C78922DC}"/>
    <cellStyle name="SAPBEXresItem 11 2" xfId="7164" xr:uid="{B8F149C4-15DE-4BAD-AE53-32C830D2E344}"/>
    <cellStyle name="SAPBEXresItem 11 3" xfId="9007" xr:uid="{9642616B-DC38-419F-A6CC-EF7166ADEAB8}"/>
    <cellStyle name="SAPBEXresItem 11 4" xfId="18564" xr:uid="{AB72E812-FBCE-4149-9C71-9878C0A6B303}"/>
    <cellStyle name="SAPBEXresItem 11 5" xfId="22317" xr:uid="{FE3EF4A5-0FF2-4911-B900-DED283EAF6D4}"/>
    <cellStyle name="SAPBEXresItem 11 6" xfId="25982" xr:uid="{EC222E5D-BD31-4182-A5C7-5DFF00FE619B}"/>
    <cellStyle name="SAPBEXresItem 11 7" xfId="29513" xr:uid="{2EDDF917-1B3E-4DC2-B330-E10C1539E886}"/>
    <cellStyle name="SAPBEXresItem 11 8" xfId="32778" xr:uid="{BA518535-3E67-4D6D-98AD-057AEBF82333}"/>
    <cellStyle name="SAPBEXresItem 12" xfId="4407" xr:uid="{E3BAF801-2175-4393-9E17-60CC822D51BD}"/>
    <cellStyle name="SAPBEXresItem 12 2" xfId="7196" xr:uid="{9D1D746E-6256-4124-AE56-DC8FC6B30686}"/>
    <cellStyle name="SAPBEXresItem 12 3" xfId="15196" xr:uid="{B394F378-C979-4323-A929-C26C75624D85}"/>
    <cellStyle name="SAPBEXresItem 12 4" xfId="18754" xr:uid="{EEDC697A-4EBE-4CB5-92C4-35F05791EDBE}"/>
    <cellStyle name="SAPBEXresItem 12 5" xfId="22506" xr:uid="{5350195F-D0DF-4572-9819-4B526F2EF3B7}"/>
    <cellStyle name="SAPBEXresItem 12 6" xfId="26172" xr:uid="{023E5055-488A-4FDE-BA92-8C72E06A8F59}"/>
    <cellStyle name="SAPBEXresItem 12 7" xfId="29703" xr:uid="{E2633858-7492-4573-9272-6852D4BAE60B}"/>
    <cellStyle name="SAPBEXresItem 12 8" xfId="32965" xr:uid="{C76BE181-6BB7-468D-9DFC-7FB914029681}"/>
    <cellStyle name="SAPBEXresItem 13" xfId="4591" xr:uid="{D8F86AC5-E5F6-4512-909D-462EEC41251C}"/>
    <cellStyle name="SAPBEXresItem 13 2" xfId="12447" xr:uid="{A88672FD-C16E-47F3-9DDD-AF93EDD29DF7}"/>
    <cellStyle name="SAPBEXresItem 13 3" xfId="13746" xr:uid="{67CED427-DF0A-482D-89EB-03A9735711D4}"/>
    <cellStyle name="SAPBEXresItem 13 4" xfId="18938" xr:uid="{C426496E-DA9C-45FA-8807-0D3F529076CA}"/>
    <cellStyle name="SAPBEXresItem 13 5" xfId="22690" xr:uid="{8FCD8F73-D9F9-48BD-B36F-DFC78F0361CC}"/>
    <cellStyle name="SAPBEXresItem 13 6" xfId="26355" xr:uid="{EDC67A44-6C73-449E-97C7-398EB5BE8045}"/>
    <cellStyle name="SAPBEXresItem 13 7" xfId="29887" xr:uid="{C7DE429C-3282-4100-A6E3-82F1D8327E65}"/>
    <cellStyle name="SAPBEXresItem 13 8" xfId="33147" xr:uid="{BCE5A1B6-1A31-41E8-9E4A-2FF20D70C010}"/>
    <cellStyle name="SAPBEXresItem 14" xfId="6422" xr:uid="{65102E02-D513-4243-B95E-E983C5E5224E}"/>
    <cellStyle name="SAPBEXresItem 14 2" xfId="13320" xr:uid="{AD7E45FE-0C3A-4AE0-864C-BBD3DE483069}"/>
    <cellStyle name="SAPBEXresItem 14 3" xfId="9810" xr:uid="{2E17F60A-9151-4632-84B6-2CFBD7D2FE85}"/>
    <cellStyle name="SAPBEXresItem 14 4" xfId="20666" xr:uid="{78753D9A-6FFC-4424-BC4E-F4C55BC4FDE2}"/>
    <cellStyle name="SAPBEXresItem 14 5" xfId="24347" xr:uid="{7D31AD4A-72F0-4E9C-879F-A25D456DF181}"/>
    <cellStyle name="SAPBEXresItem 14 6" xfId="27865" xr:uid="{92BC308F-9213-4FE9-90AA-66E3BFB7ECB0}"/>
    <cellStyle name="SAPBEXresItem 14 7" xfId="31083" xr:uid="{247FC38B-6569-4C3B-8864-B482E3F2C2DE}"/>
    <cellStyle name="SAPBEXresItem 14 8" xfId="33686" xr:uid="{19EF4D9C-E273-4ACC-B978-3A54B80C3E7A}"/>
    <cellStyle name="SAPBEXresItem 15" xfId="11034" xr:uid="{CE289E90-AAAB-487E-A51E-796506B75E1B}"/>
    <cellStyle name="SAPBEXresItem 16" xfId="16541" xr:uid="{B4D45D6B-DA99-4B79-95C5-56945FDA5D68}"/>
    <cellStyle name="SAPBEXresItem 17" xfId="16379" xr:uid="{78846C24-E6A9-4662-9DF4-70D4B4F21628}"/>
    <cellStyle name="SAPBEXresItem 18" xfId="13445" xr:uid="{4E6AD204-5A1C-40FB-93B9-256A1A422DBA}"/>
    <cellStyle name="SAPBEXresItem 19" xfId="14068" xr:uid="{E7EAFD56-A7C8-4D97-95DB-EB908E4B616E}"/>
    <cellStyle name="SAPBEXresItem 2" xfId="1249" xr:uid="{282C093C-E614-4279-BC3E-F1346D9FF2C2}"/>
    <cellStyle name="SAPBEXresItem 2 10" xfId="9705" xr:uid="{F387DCED-AE1F-40AF-8A37-FDEDEDC904E0}"/>
    <cellStyle name="SAPBEXresItem 2 11" xfId="15412" xr:uid="{FA9689A1-78FB-4D76-A964-202CDD88A67E}"/>
    <cellStyle name="SAPBEXresItem 2 12" xfId="14323" xr:uid="{90DCE9F9-A938-476F-B2EF-A2E93ED2C51D}"/>
    <cellStyle name="SAPBEXresItem 2 13" xfId="19729" xr:uid="{C7690611-EFB5-45C9-A2BE-77EB1A5BEBEA}"/>
    <cellStyle name="SAPBEXresItem 2 14" xfId="23492" xr:uid="{94A0AE58-5ECE-4ED7-A6B9-96D55D07D45F}"/>
    <cellStyle name="SAPBEXresItem 2 15" xfId="27107" xr:uid="{56107923-5AF6-4B22-883D-231231CF1927}"/>
    <cellStyle name="SAPBEXresItem 2 16" xfId="30568" xr:uid="{A6D328B8-F60E-4A76-B372-7CA2DE4D50B4}"/>
    <cellStyle name="SAPBEXresItem 2 17" xfId="33875" xr:uid="{10F016E3-0F52-4AAD-85AB-207563F9179A}"/>
    <cellStyle name="SAPBEXresItem 2 2" xfId="1250" xr:uid="{A412CA4C-7F75-4FEF-AB05-0A7EEE5BC1B3}"/>
    <cellStyle name="SAPBEXresItem 2 2 10" xfId="14925" xr:uid="{6E33D25E-E0FA-4822-A41D-25C0C251A30D}"/>
    <cellStyle name="SAPBEXresItem 2 2 11" xfId="8040" xr:uid="{9DF58723-8C3A-40A2-A0F6-2FB7762639E4}"/>
    <cellStyle name="SAPBEXresItem 2 2 12" xfId="19728" xr:uid="{BCA5C182-CF8D-4473-BA30-D2C3BAA6D645}"/>
    <cellStyle name="SAPBEXresItem 2 2 13" xfId="23491" xr:uid="{69393589-F047-451E-A38C-10AF668E226F}"/>
    <cellStyle name="SAPBEXresItem 2 2 14" xfId="27106" xr:uid="{C56BE9E3-7F68-4814-827F-59C4467D2086}"/>
    <cellStyle name="SAPBEXresItem 2 2 15" xfId="30567" xr:uid="{791ACEEE-7D71-46BB-9BBC-56064749FBF7}"/>
    <cellStyle name="SAPBEXresItem 2 2 16" xfId="34910" xr:uid="{542DD657-EA5C-4EEF-9832-49A0707FCAF9}"/>
    <cellStyle name="SAPBEXresItem 2 2 2" xfId="1730" xr:uid="{6594ABD0-F41A-46DC-8261-02469C86B91D}"/>
    <cellStyle name="SAPBEXresItem 2 2 2 10" xfId="13761" xr:uid="{1EDFFAF3-D3F5-4D75-971D-59D9AD496B65}"/>
    <cellStyle name="SAPBEXresItem 2 2 2 11" xfId="19572" xr:uid="{19A0D7F5-DFC0-4CD9-A8CF-6F69E988368A}"/>
    <cellStyle name="SAPBEXresItem 2 2 2 12" xfId="23333" xr:uid="{29E73683-0B13-4C6C-8973-BAB3E7467847}"/>
    <cellStyle name="SAPBEXresItem 2 2 2 13" xfId="26983" xr:uid="{F7231733-2E85-4DF4-A533-F27EBC9225FB}"/>
    <cellStyle name="SAPBEXresItem 2 2 2 14" xfId="27557" xr:uid="{1338CE35-287D-48E7-B598-CAE2982BA6CA}"/>
    <cellStyle name="SAPBEXresItem 2 2 2 2" xfId="2973" xr:uid="{ADBC02D0-3EA0-49FB-9970-E84F3F4FC199}"/>
    <cellStyle name="SAPBEXresItem 2 2 2 2 2" xfId="10833" xr:uid="{5EFEF0AF-A637-482B-AC92-CBF65BE36858}"/>
    <cellStyle name="SAPBEXresItem 2 2 2 2 3" xfId="10906" xr:uid="{BA0FD4C3-9548-4F0B-AF76-59572F6DCB5D}"/>
    <cellStyle name="SAPBEXresItem 2 2 2 2 4" xfId="17321" xr:uid="{6652BB88-4063-44CB-A76A-B7D645621689}"/>
    <cellStyle name="SAPBEXresItem 2 2 2 2 5" xfId="21079" xr:uid="{9A26348A-7D1A-4264-AD61-745DA659813A}"/>
    <cellStyle name="SAPBEXresItem 2 2 2 2 6" xfId="24740" xr:uid="{82D96D0B-99DA-4C3D-8CF7-695BA980555B}"/>
    <cellStyle name="SAPBEXresItem 2 2 2 2 7" xfId="28269" xr:uid="{30247456-B508-4218-816D-03359675060B}"/>
    <cellStyle name="SAPBEXresItem 2 2 2 2 8" xfId="31555" xr:uid="{3204F909-A571-4E40-A3B8-23AE62E1B0F4}"/>
    <cellStyle name="SAPBEXresItem 2 2 2 3" xfId="3479" xr:uid="{2BFB220F-0AA6-41FF-9A55-597FC83AD214}"/>
    <cellStyle name="SAPBEXresItem 2 2 2 3 2" xfId="10520" xr:uid="{D9F943BE-420F-433E-8BD1-380397ACE623}"/>
    <cellStyle name="SAPBEXresItem 2 2 2 3 3" xfId="16901" xr:uid="{F283D3AA-5805-4E46-9D18-04847226CCF9}"/>
    <cellStyle name="SAPBEXresItem 2 2 2 3 4" xfId="17826" xr:uid="{8D1226EB-D2C4-4C88-9777-BBC8C1916AEB}"/>
    <cellStyle name="SAPBEXresItem 2 2 2 3 5" xfId="21582" xr:uid="{04919DDF-DBF4-4999-809E-929C54F7EBB1}"/>
    <cellStyle name="SAPBEXresItem 2 2 2 3 6" xfId="25244" xr:uid="{D89AB577-765C-45FB-8598-BE35155D5078}"/>
    <cellStyle name="SAPBEXresItem 2 2 2 3 7" xfId="28775" xr:uid="{F19405DE-0433-4E8A-A8AE-1412B16A5C0D}"/>
    <cellStyle name="SAPBEXresItem 2 2 2 3 8" xfId="32054" xr:uid="{D41DD651-0E82-438C-A997-8401C9971E0C}"/>
    <cellStyle name="SAPBEXresItem 2 2 2 4" xfId="2164" xr:uid="{4AFD9D57-62D8-48A5-8241-4CC6EDE590F9}"/>
    <cellStyle name="SAPBEXresItem 2 2 2 4 2" xfId="8220" xr:uid="{EA260B72-DB25-42F1-A93F-03699BA11159}"/>
    <cellStyle name="SAPBEXresItem 2 2 2 4 3" xfId="14230" xr:uid="{97FB13F0-8A2A-4DF6-815F-BAC970D3F596}"/>
    <cellStyle name="SAPBEXresItem 2 2 2 4 4" xfId="11533" xr:uid="{827446F2-F0EC-4A7D-B69B-6B72DEF88124}"/>
    <cellStyle name="SAPBEXresItem 2 2 2 4 5" xfId="12818" xr:uid="{30DD198C-36D7-4A53-A6AF-E456057E2664}"/>
    <cellStyle name="SAPBEXresItem 2 2 2 4 6" xfId="20213" xr:uid="{FB7FD7A3-CCD8-46A5-AC8B-08099CE80AAD}"/>
    <cellStyle name="SAPBEXresItem 2 2 2 4 7" xfId="17049" xr:uid="{7CC27192-2BE0-494A-8437-BC266E282470}"/>
    <cellStyle name="SAPBEXresItem 2 2 2 4 8" xfId="27522" xr:uid="{E52830BE-406B-45CC-85D3-F6CE5C00FB0B}"/>
    <cellStyle name="SAPBEXresItem 2 2 2 5" xfId="3267" xr:uid="{FE5EFC7C-7A2B-4938-BCC6-9254E6385FD9}"/>
    <cellStyle name="SAPBEXresItem 2 2 2 5 2" xfId="8746" xr:uid="{14BE7C40-814C-400F-9119-DD6D4295FDC3}"/>
    <cellStyle name="SAPBEXresItem 2 2 2 5 3" xfId="7003" xr:uid="{E4EDBB67-58DA-404D-A16B-F5FAAD0184F8}"/>
    <cellStyle name="SAPBEXresItem 2 2 2 5 4" xfId="17614" xr:uid="{6106A40C-569C-480C-9301-12BFC50975D9}"/>
    <cellStyle name="SAPBEXresItem 2 2 2 5 5" xfId="21370" xr:uid="{A48FEE46-2CCC-4744-BCA8-85076528CA52}"/>
    <cellStyle name="SAPBEXresItem 2 2 2 5 6" xfId="25032" xr:uid="{229C2DB3-EA74-4C24-97AB-A867E3C515C7}"/>
    <cellStyle name="SAPBEXresItem 2 2 2 5 7" xfId="28563" xr:uid="{49C77659-9397-401B-B211-64404C59F1A5}"/>
    <cellStyle name="SAPBEXresItem 2 2 2 5 8" xfId="31842" xr:uid="{61FB64BF-D484-42AA-BD91-E6A8608B5498}"/>
    <cellStyle name="SAPBEXresItem 2 2 2 6" xfId="3744" xr:uid="{92B9933F-460F-4E0E-A074-D608E7894C63}"/>
    <cellStyle name="SAPBEXresItem 2 2 2 6 2" xfId="12769" xr:uid="{ADFC4A9F-006C-4B60-8ABD-109681058CB0}"/>
    <cellStyle name="SAPBEXresItem 2 2 2 6 3" xfId="15713" xr:uid="{350EC6F7-2A9A-40DC-BD89-77D03C6A639C}"/>
    <cellStyle name="SAPBEXresItem 2 2 2 6 4" xfId="18091" xr:uid="{D0B684AD-C969-4DEC-B068-358CA1F672E0}"/>
    <cellStyle name="SAPBEXresItem 2 2 2 6 5" xfId="21846" xr:uid="{38EC821E-F86C-4325-9476-6B0FB504B4CC}"/>
    <cellStyle name="SAPBEXresItem 2 2 2 6 6" xfId="25509" xr:uid="{1D027144-AC7F-4C3D-807A-7FF6EC99F896}"/>
    <cellStyle name="SAPBEXresItem 2 2 2 6 7" xfId="29040" xr:uid="{155FA20C-5DF7-4F76-A6CA-E395C7A0B80C}"/>
    <cellStyle name="SAPBEXresItem 2 2 2 6 8" xfId="32316" xr:uid="{080F4C6F-D94A-4318-8A10-48A58E956511}"/>
    <cellStyle name="SAPBEXresItem 2 2 2 7" xfId="4921" xr:uid="{92849736-1773-40A8-B3AE-2B3B9CD36A34}"/>
    <cellStyle name="SAPBEXresItem 2 2 2 7 2" xfId="12124" xr:uid="{E25C1272-4C11-446D-84FA-B5C098D54A45}"/>
    <cellStyle name="SAPBEXresItem 2 2 2 7 3" xfId="16849" xr:uid="{7285F93C-4860-4758-95DA-FE7C61F5A6D2}"/>
    <cellStyle name="SAPBEXresItem 2 2 2 7 4" xfId="19268" xr:uid="{0A661D6B-BA03-4658-B795-31D12D21C084}"/>
    <cellStyle name="SAPBEXresItem 2 2 2 7 5" xfId="23019" xr:uid="{B8427BC2-B992-4065-BC96-09A3207273C6}"/>
    <cellStyle name="SAPBEXresItem 2 2 2 7 6" xfId="26685" xr:uid="{48BB8603-404A-498F-B442-FD222B346015}"/>
    <cellStyle name="SAPBEXresItem 2 2 2 7 7" xfId="30217" xr:uid="{8861ABED-EBF5-4DE5-A630-8B10BE95E2D0}"/>
    <cellStyle name="SAPBEXresItem 2 2 2 7 8" xfId="33472" xr:uid="{E368007D-158F-437C-A709-C3F87C07BBB5}"/>
    <cellStyle name="SAPBEXresItem 2 2 2 8" xfId="9451" xr:uid="{341E8CE8-9136-4A53-B365-90A8B9754247}"/>
    <cellStyle name="SAPBEXresItem 2 2 2 9" xfId="11851" xr:uid="{E7055ACF-9527-4CD9-B728-8BA22B67F3B9}"/>
    <cellStyle name="SAPBEXresItem 2 2 3" xfId="2524" xr:uid="{144C8EC9-DF07-4624-A1DC-6EE4EA647EDA}"/>
    <cellStyle name="SAPBEXresItem 2 2 3 2" xfId="8933" xr:uid="{69F89D1D-4E7B-4D8E-94A6-1C2476885CAA}"/>
    <cellStyle name="SAPBEXresItem 2 2 3 3" xfId="14550" xr:uid="{80AAB34C-CD16-44A2-A9F3-13F4F7F51D6F}"/>
    <cellStyle name="SAPBEXresItem 2 2 3 4" xfId="16920" xr:uid="{9B2BFF66-CDFF-404A-8338-D7E0F4600476}"/>
    <cellStyle name="SAPBEXresItem 2 2 3 5" xfId="19337" xr:uid="{5770A657-0402-4468-ABCC-712067511F2B}"/>
    <cellStyle name="SAPBEXresItem 2 2 3 6" xfId="23104" xr:uid="{BF15C33F-02D3-43DC-B531-418EABE969EA}"/>
    <cellStyle name="SAPBEXresItem 2 2 3 7" xfId="26749" xr:uid="{7E8AC627-462F-425B-AF62-0A3EE74E0713}"/>
    <cellStyle name="SAPBEXresItem 2 2 3 8" xfId="31113" xr:uid="{7181BDFE-7E48-459E-978B-E172E58F7A67}"/>
    <cellStyle name="SAPBEXresItem 2 2 4" xfId="1805" xr:uid="{0E282846-5B9D-4983-BFB4-C35CA14F8B54}"/>
    <cellStyle name="SAPBEXresItem 2 2 4 2" xfId="10496" xr:uid="{3300430B-6491-49BE-9552-FB8F06DD8370}"/>
    <cellStyle name="SAPBEXresItem 2 2 4 3" xfId="16912" xr:uid="{980F2495-0343-4048-A8CE-559D1BD45A82}"/>
    <cellStyle name="SAPBEXresItem 2 2 4 4" xfId="15124" xr:uid="{3CE38F35-49D2-4DB3-8153-779FC1C73597}"/>
    <cellStyle name="SAPBEXresItem 2 2 4 5" xfId="19532" xr:uid="{751AD61F-7620-4AF4-BAC5-A46F11CA8F11}"/>
    <cellStyle name="SAPBEXresItem 2 2 4 6" xfId="23272" xr:uid="{1370BD93-297F-4EEF-B841-B0311505318A}"/>
    <cellStyle name="SAPBEXresItem 2 2 4 7" xfId="26945" xr:uid="{7D55EA19-CCAA-4847-8F27-ACBD898B2B32}"/>
    <cellStyle name="SAPBEXresItem 2 2 4 8" xfId="27247" xr:uid="{2FC1148D-68E3-49BC-9209-93B2AEB652DA}"/>
    <cellStyle name="SAPBEXresItem 2 2 5" xfId="2070" xr:uid="{AC37580F-8666-4938-B4C1-4D1612756B9A}"/>
    <cellStyle name="SAPBEXresItem 2 2 5 2" xfId="7965" xr:uid="{D77B4B09-661D-4FB2-88D5-7DA8258A7BFC}"/>
    <cellStyle name="SAPBEXresItem 2 2 5 3" xfId="16993" xr:uid="{F6466B66-4135-4A9A-9B00-3625FC226901}"/>
    <cellStyle name="SAPBEXresItem 2 2 5 4" xfId="10232" xr:uid="{AAC402E8-37CB-4531-B29F-6939615DC05E}"/>
    <cellStyle name="SAPBEXresItem 2 2 5 5" xfId="8331" xr:uid="{582F496A-6DF6-4908-87A5-A4D0319618A0}"/>
    <cellStyle name="SAPBEXresItem 2 2 5 6" xfId="7825" xr:uid="{4D721E6A-8C82-4302-8DC3-7509FF7EF66B}"/>
    <cellStyle name="SAPBEXresItem 2 2 5 7" xfId="23772" xr:uid="{DECFE05B-4E8A-4DF5-AB84-26DC3D05F059}"/>
    <cellStyle name="SAPBEXresItem 2 2 5 8" xfId="20685" xr:uid="{25BB8A24-607C-4D65-AA1C-3F2EA738A34D}"/>
    <cellStyle name="SAPBEXresItem 2 2 6" xfId="3716" xr:uid="{BF8A5910-E769-40B2-8947-265D05B8B907}"/>
    <cellStyle name="SAPBEXresItem 2 2 6 2" xfId="12781" xr:uid="{5EE528FB-70A5-48FA-B2EF-68ECAA870A50}"/>
    <cellStyle name="SAPBEXresItem 2 2 6 3" xfId="15712" xr:uid="{ECD0836D-48A9-4C19-9130-F163F8AF91B9}"/>
    <cellStyle name="SAPBEXresItem 2 2 6 4" xfId="18063" xr:uid="{380AFE8E-1A11-4417-823B-FC314E30DC3A}"/>
    <cellStyle name="SAPBEXresItem 2 2 6 5" xfId="21818" xr:uid="{D9152569-ED5D-478C-B9C8-7AEBE332669B}"/>
    <cellStyle name="SAPBEXresItem 2 2 6 6" xfId="25481" xr:uid="{A3A89688-7287-49C2-9924-AFE63F42ACE2}"/>
    <cellStyle name="SAPBEXresItem 2 2 6 7" xfId="29012" xr:uid="{D4C24106-B645-4426-A704-121440ACD322}"/>
    <cellStyle name="SAPBEXresItem 2 2 6 8" xfId="32288" xr:uid="{9A76C53E-3E37-44FD-AE28-B87C807F6603}"/>
    <cellStyle name="SAPBEXresItem 2 2 7" xfId="4335" xr:uid="{D264C2E6-4A7C-46BC-ACB5-3F2089CCABA3}"/>
    <cellStyle name="SAPBEXresItem 2 2 7 2" xfId="6957" xr:uid="{3455B628-FA9F-4DFF-B28B-6565A0C6BB07}"/>
    <cellStyle name="SAPBEXresItem 2 2 7 3" xfId="15140" xr:uid="{98F9E0D4-4CE8-426F-B15C-658E7C3DF163}"/>
    <cellStyle name="SAPBEXresItem 2 2 7 4" xfId="18682" xr:uid="{BA2D7376-628B-412D-A5E9-E9726B0F7FF2}"/>
    <cellStyle name="SAPBEXresItem 2 2 7 5" xfId="22434" xr:uid="{08255B5F-8D46-4346-AAD8-280CE9A809FA}"/>
    <cellStyle name="SAPBEXresItem 2 2 7 6" xfId="26100" xr:uid="{2FD56B58-5EF9-490C-A999-98CF8E2D244A}"/>
    <cellStyle name="SAPBEXresItem 2 2 7 7" xfId="29631" xr:uid="{AF4E0361-DD4E-430B-A62A-A3EEB7435DFD}"/>
    <cellStyle name="SAPBEXresItem 2 2 7 8" xfId="32894" xr:uid="{04A4724E-4685-496E-B772-CBAEE04363ED}"/>
    <cellStyle name="SAPBEXresItem 2 2 8" xfId="4902" xr:uid="{944696F2-BC0F-4956-AD9E-BF6323B8F499}"/>
    <cellStyle name="SAPBEXresItem 2 2 8 2" xfId="12143" xr:uid="{254701BA-2454-4DF7-95B9-348569FABC77}"/>
    <cellStyle name="SAPBEXresItem 2 2 8 3" xfId="9209" xr:uid="{AC648EC0-9470-47C5-9534-6010C2CE5EC6}"/>
    <cellStyle name="SAPBEXresItem 2 2 8 4" xfId="19249" xr:uid="{ADF7A843-6138-47DF-A5E3-C75ABF07DFA0}"/>
    <cellStyle name="SAPBEXresItem 2 2 8 5" xfId="23000" xr:uid="{04715896-60D5-4583-AF44-90732A1027E9}"/>
    <cellStyle name="SAPBEXresItem 2 2 8 6" xfId="26666" xr:uid="{10737722-C2E5-433C-ADC2-DF0ED0BBF790}"/>
    <cellStyle name="SAPBEXresItem 2 2 8 7" xfId="30198" xr:uid="{88DF327F-2DF1-4D4A-BE28-FFA0C5C00754}"/>
    <cellStyle name="SAPBEXresItem 2 2 8 8" xfId="33453" xr:uid="{BB15DA42-8636-4300-AC4E-F3B25FC27680}"/>
    <cellStyle name="SAPBEXresItem 2 2 9" xfId="8475" xr:uid="{E6C83D57-863F-4BFE-B4DC-2E1C5F7CB16B}"/>
    <cellStyle name="SAPBEXresItem 2 3" xfId="1729" xr:uid="{961A10A6-B3B9-48F5-B0CD-D65574EDAED5}"/>
    <cellStyle name="SAPBEXresItem 2 3 10" xfId="8820" xr:uid="{579A6BF6-22B0-4055-AF6A-10C9D349DA9A}"/>
    <cellStyle name="SAPBEXresItem 2 3 11" xfId="19573" xr:uid="{2B47B275-5575-44AA-A109-CB15126C654B}"/>
    <cellStyle name="SAPBEXresItem 2 3 12" xfId="24173" xr:uid="{500CDDD7-19E8-4B27-B9F8-07C1CF969FC8}"/>
    <cellStyle name="SAPBEXresItem 2 3 13" xfId="27729" xr:uid="{E15CE6F3-346B-4AB2-84B1-2928E8078022}"/>
    <cellStyle name="SAPBEXresItem 2 3 14" xfId="30457" xr:uid="{BE711ED0-7C9E-49E8-BEC9-5D6178A36682}"/>
    <cellStyle name="SAPBEXresItem 2 3 15" xfId="35142" xr:uid="{5E5DC2FE-D124-430E-AE06-6362A329C0B5}"/>
    <cellStyle name="SAPBEXresItem 2 3 2" xfId="2972" xr:uid="{F59E20AB-FB4B-4CF9-B523-53A22834D47B}"/>
    <cellStyle name="SAPBEXresItem 2 3 2 2" xfId="10800" xr:uid="{D8246DA3-216A-4F17-9F8A-77541A350382}"/>
    <cellStyle name="SAPBEXresItem 2 3 2 3" xfId="11737" xr:uid="{5A8CB1A5-B117-4A7D-87E0-3A99C565377D}"/>
    <cellStyle name="SAPBEXresItem 2 3 2 4" xfId="17320" xr:uid="{4A05D47B-324E-496C-AE24-3BAB32DB3994}"/>
    <cellStyle name="SAPBEXresItem 2 3 2 5" xfId="21078" xr:uid="{649446E7-69D1-4AAA-AFAB-5584BAB1952D}"/>
    <cellStyle name="SAPBEXresItem 2 3 2 6" xfId="24739" xr:uid="{C6593A6A-DA7A-466F-9EC2-C652914DF8F5}"/>
    <cellStyle name="SAPBEXresItem 2 3 2 7" xfId="28268" xr:uid="{A195D49A-6998-4E58-9921-785958A27B34}"/>
    <cellStyle name="SAPBEXresItem 2 3 2 8" xfId="31554" xr:uid="{4BC339E9-8704-4341-AF33-59E6942F1F6C}"/>
    <cellStyle name="SAPBEXresItem 2 3 3" xfId="3478" xr:uid="{4509D5D0-AE9A-454C-B327-041860D47FAD}"/>
    <cellStyle name="SAPBEXresItem 2 3 3 2" xfId="10899" xr:uid="{30190BF8-4A95-492C-977A-BAD458989553}"/>
    <cellStyle name="SAPBEXresItem 2 3 3 3" xfId="7999" xr:uid="{FB7027EB-969D-4CBB-8812-4083872BF3C3}"/>
    <cellStyle name="SAPBEXresItem 2 3 3 4" xfId="17825" xr:uid="{BCBF56F9-BB40-4A33-AC4C-B96496733B22}"/>
    <cellStyle name="SAPBEXresItem 2 3 3 5" xfId="21581" xr:uid="{909400AD-AF27-442B-8BBC-049FBC0DB5EE}"/>
    <cellStyle name="SAPBEXresItem 2 3 3 6" xfId="25243" xr:uid="{45B11A67-8389-4BE3-8FD3-F6E96A532C4B}"/>
    <cellStyle name="SAPBEXresItem 2 3 3 7" xfId="28774" xr:uid="{7504BFBB-3B15-4B82-BBAF-CCFF8AC070EE}"/>
    <cellStyle name="SAPBEXresItem 2 3 3 8" xfId="32053" xr:uid="{6A7B24B4-5691-4C16-B11A-891A2DF95C82}"/>
    <cellStyle name="SAPBEXresItem 2 3 4" xfId="2195" xr:uid="{7C223323-694E-42D7-BEC7-7E0A42AE2486}"/>
    <cellStyle name="SAPBEXresItem 2 3 4 2" xfId="8946" xr:uid="{9E8764AF-63B1-4537-9588-1861BC4911B7}"/>
    <cellStyle name="SAPBEXresItem 2 3 4 3" xfId="8803" xr:uid="{1A4738BA-C85E-4B93-9B0F-20E4A1116A5B}"/>
    <cellStyle name="SAPBEXresItem 2 3 4 4" xfId="15162" xr:uid="{E45843B6-6980-4B62-8E68-8D598C0C85D8}"/>
    <cellStyle name="SAPBEXresItem 2 3 4 5" xfId="15518" xr:uid="{6552ABE8-251E-47EF-B6E1-CFFEE366DCB3}"/>
    <cellStyle name="SAPBEXresItem 2 3 4 6" xfId="23211" xr:uid="{FB3CD6B5-0661-4AA1-94F9-90AD935F6A2A}"/>
    <cellStyle name="SAPBEXresItem 2 3 4 7" xfId="26871" xr:uid="{01F4EE4F-429D-41E2-B327-23E1F656BF22}"/>
    <cellStyle name="SAPBEXresItem 2 3 4 8" xfId="30383" xr:uid="{4C31B7E9-F113-4DD4-A0B2-0621EB12B419}"/>
    <cellStyle name="SAPBEXresItem 2 3 5" xfId="3662" xr:uid="{25AB4729-4AA6-4C4F-8FB1-E14D6F088284}"/>
    <cellStyle name="SAPBEXresItem 2 3 5 2" xfId="9823" xr:uid="{6AED2A43-4CBC-45BB-86F8-D2CB0F80BE45}"/>
    <cellStyle name="SAPBEXresItem 2 3 5 3" xfId="13480" xr:uid="{8DC4E5C6-BD7A-488B-A6D6-16FDC92DAC5A}"/>
    <cellStyle name="SAPBEXresItem 2 3 5 4" xfId="18009" xr:uid="{E27DD799-6EF4-4650-8A1B-F58323CF1DE1}"/>
    <cellStyle name="SAPBEXresItem 2 3 5 5" xfId="21765" xr:uid="{E5A346E1-460C-4FAC-A1FA-563B89997333}"/>
    <cellStyle name="SAPBEXresItem 2 3 5 6" xfId="25427" xr:uid="{E1970328-48E2-412F-A807-9C860D4794C6}"/>
    <cellStyle name="SAPBEXresItem 2 3 5 7" xfId="28958" xr:uid="{B56EA5C1-29A3-4E30-91F1-280916D23603}"/>
    <cellStyle name="SAPBEXresItem 2 3 5 8" xfId="32235" xr:uid="{52C84CD0-75FB-48D3-BDA8-953C7D64C685}"/>
    <cellStyle name="SAPBEXresItem 2 3 6" xfId="4440" xr:uid="{06D0F46B-3F5B-4451-83F9-D1D8BAA77411}"/>
    <cellStyle name="SAPBEXresItem 2 3 6 2" xfId="12574" xr:uid="{F5EAF9CD-A765-4040-86C6-A2027668F924}"/>
    <cellStyle name="SAPBEXresItem 2 3 6 3" xfId="11982" xr:uid="{67A38185-9FA2-4E62-BF72-1B45976AF577}"/>
    <cellStyle name="SAPBEXresItem 2 3 6 4" xfId="18787" xr:uid="{6AA952D0-E387-458B-A611-71BD0E75EE73}"/>
    <cellStyle name="SAPBEXresItem 2 3 6 5" xfId="22539" xr:uid="{F50B1255-6FE3-4361-85B0-239848E81494}"/>
    <cellStyle name="SAPBEXresItem 2 3 6 6" xfId="26204" xr:uid="{54AAAFC2-CB2A-410D-8EB8-205807C97C0A}"/>
    <cellStyle name="SAPBEXresItem 2 3 6 7" xfId="29736" xr:uid="{490A44B4-CE6D-4F85-BDCD-8419F29963B2}"/>
    <cellStyle name="SAPBEXresItem 2 3 6 8" xfId="32998" xr:uid="{F88C352D-555E-491B-892E-F60CB2A27E3E}"/>
    <cellStyle name="SAPBEXresItem 2 3 7" xfId="4534" xr:uid="{E0FE5A25-B8C3-436A-AEBF-CB6CC422C614}"/>
    <cellStyle name="SAPBEXresItem 2 3 7 2" xfId="12497" xr:uid="{27FC1440-5120-4498-B5B6-CEFC1868B953}"/>
    <cellStyle name="SAPBEXresItem 2 3 7 3" xfId="8249" xr:uid="{05AFACC7-C347-4C2D-AB5C-AED47508AA5A}"/>
    <cellStyle name="SAPBEXresItem 2 3 7 4" xfId="18881" xr:uid="{2AC2C5E0-0292-4F01-AC2B-55CD660E5D56}"/>
    <cellStyle name="SAPBEXresItem 2 3 7 5" xfId="22633" xr:uid="{5ABCDF33-A92B-439D-A168-C03A832B3B1A}"/>
    <cellStyle name="SAPBEXresItem 2 3 7 6" xfId="26298" xr:uid="{994F9E2A-B6A0-4309-A601-E2678942676B}"/>
    <cellStyle name="SAPBEXresItem 2 3 7 7" xfId="29830" xr:uid="{18D87488-69CF-4CB1-8626-61E018D7AD15}"/>
    <cellStyle name="SAPBEXresItem 2 3 7 8" xfId="33092" xr:uid="{9F3062D6-0126-4F63-82F7-7A0C46BC89F8}"/>
    <cellStyle name="SAPBEXresItem 2 3 8" xfId="12804" xr:uid="{AF39E6D4-EFA3-4BF1-BB0C-E222E63D3055}"/>
    <cellStyle name="SAPBEXresItem 2 3 9" xfId="8998" xr:uid="{47E6FE12-4807-4156-88FF-07AB65D83E76}"/>
    <cellStyle name="SAPBEXresItem 2 4" xfId="2523" xr:uid="{AE70F25D-C06B-4593-BD81-80DE5BB1C59B}"/>
    <cellStyle name="SAPBEXresItem 2 4 2" xfId="9912" xr:uid="{DC1602E7-5D1C-4A0E-8AC9-6F35B803721B}"/>
    <cellStyle name="SAPBEXresItem 2 4 3" xfId="16940" xr:uid="{BCC8AF65-FC05-4675-B0A9-B42C03E0631D}"/>
    <cellStyle name="SAPBEXresItem 2 4 4" xfId="9599" xr:uid="{0F8DCD3B-BF2A-4D0B-82A4-672ADBA8D4C1}"/>
    <cellStyle name="SAPBEXresItem 2 4 5" xfId="19338" xr:uid="{1B441072-D964-40DC-A4EC-706BAA8F400E}"/>
    <cellStyle name="SAPBEXresItem 2 4 6" xfId="23105" xr:uid="{F2004C5B-1B5C-44EA-982E-133416E384FD}"/>
    <cellStyle name="SAPBEXresItem 2 4 7" xfId="26750" xr:uid="{D7A64D17-8020-491B-8B9E-2C1A39A929EC}"/>
    <cellStyle name="SAPBEXresItem 2 4 8" xfId="31112" xr:uid="{6D46F618-124A-4188-88C6-DD549E99E8CC}"/>
    <cellStyle name="SAPBEXresItem 2 4 9" xfId="35196" xr:uid="{99850391-AE67-4B85-A6A4-9D3851C3C753}"/>
    <cellStyle name="SAPBEXresItem 2 5" xfId="1868" xr:uid="{51C91E28-425F-4580-B08E-3F9199FB56A7}"/>
    <cellStyle name="SAPBEXresItem 2 5 2" xfId="10762" xr:uid="{B99D48C7-51B9-4D1D-AA2B-33512EB367A2}"/>
    <cellStyle name="SAPBEXresItem 2 5 3" xfId="10666" xr:uid="{BCAAFF00-014C-49E1-B360-3B8597531292}"/>
    <cellStyle name="SAPBEXresItem 2 5 4" xfId="16310" xr:uid="{D0AC599B-5EE5-4CC5-B255-4B1C050CE25E}"/>
    <cellStyle name="SAPBEXresItem 2 5 5" xfId="9820" xr:uid="{56D135BE-951E-4D34-9AF8-09927F6B7D08}"/>
    <cellStyle name="SAPBEXresItem 2 5 6" xfId="24120" xr:uid="{7123EB69-81FD-45D7-9E93-26AA91FB6881}"/>
    <cellStyle name="SAPBEXresItem 2 5 7" xfId="23304" xr:uid="{B6E8673F-D345-434A-914F-A2B004E7359B}"/>
    <cellStyle name="SAPBEXresItem 2 5 8" xfId="27271" xr:uid="{AA3532B1-E066-4A67-8E2D-F52FA27034B6}"/>
    <cellStyle name="SAPBEXresItem 2 5 9" xfId="34279" xr:uid="{6CED80F5-F14E-4ACE-B0E2-28B034DB1A86}"/>
    <cellStyle name="SAPBEXresItem 2 6" xfId="2067" xr:uid="{EC42401A-7923-4246-A790-CD3204CC792E}"/>
    <cellStyle name="SAPBEXresItem 2 6 2" xfId="10180" xr:uid="{A259438E-0CA4-4425-A946-6FC987137B01}"/>
    <cellStyle name="SAPBEXresItem 2 6 3" xfId="13531" xr:uid="{B6807F79-06F8-497B-8BA6-38FE2105D4AC}"/>
    <cellStyle name="SAPBEXresItem 2 6 4" xfId="16444" xr:uid="{089AAB9A-98DD-481B-8A3B-A13B89BA10A9}"/>
    <cellStyle name="SAPBEXresItem 2 6 5" xfId="19469" xr:uid="{FF12D268-12D4-4629-AA4E-4EB291DECA8E}"/>
    <cellStyle name="SAPBEXresItem 2 6 6" xfId="20026" xr:uid="{7E98DA16-2C80-46D0-824F-81780F550B19}"/>
    <cellStyle name="SAPBEXresItem 2 6 7" xfId="23903" xr:uid="{3E28D306-5811-45EC-BA25-391CC299EABC}"/>
    <cellStyle name="SAPBEXresItem 2 6 8" xfId="7561" xr:uid="{674D7396-79E6-4BAB-9D43-8AB642203D4E}"/>
    <cellStyle name="SAPBEXresItem 2 7" xfId="2268" xr:uid="{97E9FFC9-6172-40CA-8D84-460524980976}"/>
    <cellStyle name="SAPBEXresItem 2 7 2" xfId="8151" xr:uid="{3DBD690E-2FFF-4E42-BD94-63B759E30048}"/>
    <cellStyle name="SAPBEXresItem 2 7 3" xfId="8968" xr:uid="{A9FAD0FE-216B-41E4-B356-D22EB94EE884}"/>
    <cellStyle name="SAPBEXresItem 2 7 4" xfId="10857" xr:uid="{DE26DF60-08D8-4673-9F6F-25F9906B1102}"/>
    <cellStyle name="SAPBEXresItem 2 7 5" xfId="8188" xr:uid="{F3F09D4D-5EA5-4B7C-A47F-3C532736C139}"/>
    <cellStyle name="SAPBEXresItem 2 7 6" xfId="20156" xr:uid="{650E1ED3-EA97-4669-8828-9C216735EFD7}"/>
    <cellStyle name="SAPBEXresItem 2 7 7" xfId="23848" xr:uid="{678EBBBC-7E9F-4741-8E4E-723021BE99BD}"/>
    <cellStyle name="SAPBEXresItem 2 7 8" xfId="27384" xr:uid="{257251A0-9645-47AA-B561-F94AA4771074}"/>
    <cellStyle name="SAPBEXresItem 2 8" xfId="3066" xr:uid="{DF3EC1D2-70B8-49DF-9695-148384055281}"/>
    <cellStyle name="SAPBEXresItem 2 8 2" xfId="11369" xr:uid="{64A7AF87-8710-467E-B18C-A8C4E27BDBEB}"/>
    <cellStyle name="SAPBEXresItem 2 8 3" xfId="16292" xr:uid="{07AF38DF-66B3-4795-B070-23933F5346F2}"/>
    <cellStyle name="SAPBEXresItem 2 8 4" xfId="17414" xr:uid="{38ED18EC-FA72-4C91-81AA-2CA3A9613D93}"/>
    <cellStyle name="SAPBEXresItem 2 8 5" xfId="21171" xr:uid="{FA8BD349-6ED9-4987-9FF8-F3142D897DD6}"/>
    <cellStyle name="SAPBEXresItem 2 8 6" xfId="24833" xr:uid="{3826DE3B-CB28-4BE6-84DA-3CDEE08B2861}"/>
    <cellStyle name="SAPBEXresItem 2 8 7" xfId="28362" xr:uid="{AB324832-7D07-4FEA-AF95-FDECEE1E5F84}"/>
    <cellStyle name="SAPBEXresItem 2 8 8" xfId="31647" xr:uid="{7D0C9978-42E5-407D-AB2B-E65486F76ACD}"/>
    <cellStyle name="SAPBEXresItem 2 9" xfId="4473" xr:uid="{55C68ACA-DE96-44EA-B385-A3C7A8BDD8BC}"/>
    <cellStyle name="SAPBEXresItem 2 9 2" xfId="12550" xr:uid="{92A59FC9-7894-4D46-8174-5DA81241C404}"/>
    <cellStyle name="SAPBEXresItem 2 9 3" xfId="9315" xr:uid="{9B17179E-A1CD-444F-B80B-4803DBCA0987}"/>
    <cellStyle name="SAPBEXresItem 2 9 4" xfId="18820" xr:uid="{3A3790EF-CB43-45A5-BA91-3672B633B0D0}"/>
    <cellStyle name="SAPBEXresItem 2 9 5" xfId="22572" xr:uid="{290AEBEA-A609-4C06-B5B4-C893DD3D1C27}"/>
    <cellStyle name="SAPBEXresItem 2 9 6" xfId="26237" xr:uid="{B42E083E-AF93-4405-9A9B-D35973EB2F21}"/>
    <cellStyle name="SAPBEXresItem 2 9 7" xfId="29769" xr:uid="{3ABECCAC-CAEF-434B-AB98-DCE5DC8D0EDD}"/>
    <cellStyle name="SAPBEXresItem 2 9 8" xfId="33031" xr:uid="{B78607A2-5BB0-47CD-ACDA-F3C043D3DF2F}"/>
    <cellStyle name="SAPBEXresItem 20" xfId="7716" xr:uid="{7A8D9806-F422-45D7-83B7-F1ADAC5B489C}"/>
    <cellStyle name="SAPBEXresItem 21" xfId="27677" xr:uid="{B47F62A3-C438-4514-8F91-FA0A346D0F18}"/>
    <cellStyle name="SAPBEXresItem 3" xfId="1251" xr:uid="{DCE4624F-95FE-46BD-BC63-DCC85387B82E}"/>
    <cellStyle name="SAPBEXresItem 3 10" xfId="9516" xr:uid="{586C8E33-D4E4-4CBB-9A61-C2EBBF7324E8}"/>
    <cellStyle name="SAPBEXresItem 3 11" xfId="10225" xr:uid="{D9B4C4EA-092C-40C3-B794-5D4003A0F0B9}"/>
    <cellStyle name="SAPBEXresItem 3 12" xfId="13846" xr:uid="{5A519953-7CE3-4F5F-920D-8997B3224213}"/>
    <cellStyle name="SAPBEXresItem 3 13" xfId="19727" xr:uid="{3E0F4516-C922-44ED-A6EE-70EFEE10E37E}"/>
    <cellStyle name="SAPBEXresItem 3 14" xfId="23490" xr:uid="{28924F3E-9A54-456A-87E4-627625C2F8E1}"/>
    <cellStyle name="SAPBEXresItem 3 15" xfId="27105" xr:uid="{6BE2AE8B-D114-4F2A-BD4E-E4E85CC14665}"/>
    <cellStyle name="SAPBEXresItem 3 16" xfId="30566" xr:uid="{698DF82C-7DBC-4E13-B82D-378EE51D3E52}"/>
    <cellStyle name="SAPBEXresItem 3 17" xfId="34498" xr:uid="{BD59E05B-3292-4F28-A097-623F082A849F}"/>
    <cellStyle name="SAPBEXresItem 3 2" xfId="1252" xr:uid="{2C5C505A-7004-44D4-B012-5CCEB9E4F888}"/>
    <cellStyle name="SAPBEXresItem 3 2 10" xfId="14642" xr:uid="{FE523BEC-1CE9-4B97-9126-3A3FC5271C11}"/>
    <cellStyle name="SAPBEXresItem 3 2 11" xfId="11161" xr:uid="{DD6E1945-545C-4264-9ACF-13DB83512A39}"/>
    <cellStyle name="SAPBEXresItem 3 2 12" xfId="19726" xr:uid="{9C8A8E7B-D7C0-4AFC-B4FD-E2FE5100C6F0}"/>
    <cellStyle name="SAPBEXresItem 3 2 13" xfId="23489" xr:uid="{D8B94D89-A5D9-4376-A0E0-DF11D377D60A}"/>
    <cellStyle name="SAPBEXresItem 3 2 14" xfId="27104" xr:uid="{EFC1984B-99AB-4EC8-8C65-73996203AF0E}"/>
    <cellStyle name="SAPBEXresItem 3 2 15" xfId="30565" xr:uid="{0D2E5212-D30B-4634-BC8C-A07E3D2D8352}"/>
    <cellStyle name="SAPBEXresItem 3 2 2" xfId="1732" xr:uid="{AFA9DBCD-F9F8-4CEC-B258-D820AB34A5BC}"/>
    <cellStyle name="SAPBEXresItem 3 2 2 10" xfId="13452" xr:uid="{E0169D20-E103-4C0B-BC00-0B01C2A10FD6}"/>
    <cellStyle name="SAPBEXresItem 3 2 2 11" xfId="19571" xr:uid="{2BAF08BC-EE3A-4778-B082-9FBC65F621E0}"/>
    <cellStyle name="SAPBEXresItem 3 2 2 12" xfId="23332" xr:uid="{B034319C-CA65-4521-A4CD-D88E323A9964}"/>
    <cellStyle name="SAPBEXresItem 3 2 2 13" xfId="27728" xr:uid="{D529A280-E288-4B04-AAB0-17DA8758ED01}"/>
    <cellStyle name="SAPBEXresItem 3 2 2 14" xfId="30455" xr:uid="{53377E48-393F-453F-89EC-8FE3CBADC7E5}"/>
    <cellStyle name="SAPBEXresItem 3 2 2 2" xfId="2975" xr:uid="{0C5DDF8A-8615-4851-A842-9C3D40D971CD}"/>
    <cellStyle name="SAPBEXresItem 3 2 2 2 2" xfId="10256" xr:uid="{1B00C670-F844-49CA-BFC8-9C044B4A7DC1}"/>
    <cellStyle name="SAPBEXresItem 3 2 2 2 3" xfId="14461" xr:uid="{E8A36FB7-B83A-4F9B-B915-9D81E7758BD7}"/>
    <cellStyle name="SAPBEXresItem 3 2 2 2 4" xfId="17323" xr:uid="{393A4508-F657-4B84-9C05-B728B3CBA1B4}"/>
    <cellStyle name="SAPBEXresItem 3 2 2 2 5" xfId="21081" xr:uid="{8C56AFF4-1106-44E1-B22A-1F655CBBB318}"/>
    <cellStyle name="SAPBEXresItem 3 2 2 2 6" xfId="24742" xr:uid="{FAF231F9-3B71-4051-8E7B-27B065BE50B1}"/>
    <cellStyle name="SAPBEXresItem 3 2 2 2 7" xfId="28271" xr:uid="{21709353-0F81-4D9A-B230-918D4689B72A}"/>
    <cellStyle name="SAPBEXresItem 3 2 2 2 8" xfId="31557" xr:uid="{459F84D6-5632-4502-B1EC-7FE0BBB09FFF}"/>
    <cellStyle name="SAPBEXresItem 3 2 2 3" xfId="3481" xr:uid="{0E6D6C0B-CAC1-4A1C-8EFF-E73E66A24239}"/>
    <cellStyle name="SAPBEXresItem 3 2 2 3 2" xfId="10588" xr:uid="{AA1A3CCB-A53A-4069-AF4C-3D6F35FC5FF8}"/>
    <cellStyle name="SAPBEXresItem 3 2 2 3 3" xfId="9848" xr:uid="{AFB8909E-5A54-4B92-B2C9-BDD085CE9966}"/>
    <cellStyle name="SAPBEXresItem 3 2 2 3 4" xfId="17828" xr:uid="{CDE0B8F9-E958-40EE-95CE-C13B6088B7E8}"/>
    <cellStyle name="SAPBEXresItem 3 2 2 3 5" xfId="21584" xr:uid="{63AF1026-7DE6-4B77-9B36-3B7BA03A58F8}"/>
    <cellStyle name="SAPBEXresItem 3 2 2 3 6" xfId="25246" xr:uid="{8BCC005E-4EDA-41C0-B25B-FF8327BF90B5}"/>
    <cellStyle name="SAPBEXresItem 3 2 2 3 7" xfId="28777" xr:uid="{E1FE386A-3355-4DC0-BE41-5F780920AD02}"/>
    <cellStyle name="SAPBEXresItem 3 2 2 3 8" xfId="32056" xr:uid="{9097EFA9-9B39-41D5-8F59-087856B4543B}"/>
    <cellStyle name="SAPBEXresItem 3 2 2 4" xfId="2738" xr:uid="{B968E7CF-AE37-417E-804F-0094862B9882}"/>
    <cellStyle name="SAPBEXresItem 3 2 2 4 2" xfId="9370" xr:uid="{428CF133-9349-4B81-8988-A9A769E8230A}"/>
    <cellStyle name="SAPBEXresItem 3 2 2 4 3" xfId="13369" xr:uid="{30BCAEFB-A86B-4927-8EB1-A3BF0253D9BA}"/>
    <cellStyle name="SAPBEXresItem 3 2 2 4 4" xfId="17086" xr:uid="{5BE8547E-A8E7-4D60-8BD6-F516104328BC}"/>
    <cellStyle name="SAPBEXresItem 3 2 2 4 5" xfId="20844" xr:uid="{321785D9-0523-45BE-9FD7-974418A3A22F}"/>
    <cellStyle name="SAPBEXresItem 3 2 2 4 6" xfId="24505" xr:uid="{7B87FBEB-EEB9-43C6-AE34-C97665AB8850}"/>
    <cellStyle name="SAPBEXresItem 3 2 2 4 7" xfId="28034" xr:uid="{DF27EC3C-665E-4CE1-96BD-7CFA55F0B803}"/>
    <cellStyle name="SAPBEXresItem 3 2 2 4 8" xfId="31320" xr:uid="{4F172A4A-BA0B-4583-A2F5-8F92C8AE8D68}"/>
    <cellStyle name="SAPBEXresItem 3 2 2 5" xfId="3794" xr:uid="{E708DB9B-3C7B-4FD9-8D68-584031054726}"/>
    <cellStyle name="SAPBEXresItem 3 2 2 5 2" xfId="12743" xr:uid="{9739EE8D-E2AF-4D5D-B8A9-04C34906CF5E}"/>
    <cellStyle name="SAPBEXresItem 3 2 2 5 3" xfId="7798" xr:uid="{8E61D25F-575C-4F60-A5F2-9AD09A5245BA}"/>
    <cellStyle name="SAPBEXresItem 3 2 2 5 4" xfId="18141" xr:uid="{192E89C7-1D20-48F9-A4DA-8327DED6C246}"/>
    <cellStyle name="SAPBEXresItem 3 2 2 5 5" xfId="21894" xr:uid="{B3B74B3E-EE3A-4A6B-AA09-F4B983DD0DBA}"/>
    <cellStyle name="SAPBEXresItem 3 2 2 5 6" xfId="25559" xr:uid="{9ADB2445-48AD-4C0F-A28B-19E04434634C}"/>
    <cellStyle name="SAPBEXresItem 3 2 2 5 7" xfId="29090" xr:uid="{09625B61-B3CB-43DF-BF75-CA1C495791DD}"/>
    <cellStyle name="SAPBEXresItem 3 2 2 5 8" xfId="32363" xr:uid="{C6BC3C97-15F4-4522-A529-9338C7E7B6C5}"/>
    <cellStyle name="SAPBEXresItem 3 2 2 6" xfId="3953" xr:uid="{5CD3D5D4-C8A9-4716-B800-D1CD8555E690}"/>
    <cellStyle name="SAPBEXresItem 3 2 2 6 2" xfId="12707" xr:uid="{79DC3F4B-A650-4129-9A84-56F4C0FC6E4B}"/>
    <cellStyle name="SAPBEXresItem 3 2 2 6 3" xfId="7238" xr:uid="{5DBC1CF2-C147-447E-8CB4-D8C9AB33535F}"/>
    <cellStyle name="SAPBEXresItem 3 2 2 6 4" xfId="18300" xr:uid="{3C79A85B-19FD-4791-980A-EECD189D6256}"/>
    <cellStyle name="SAPBEXresItem 3 2 2 6 5" xfId="22053" xr:uid="{75E22181-D9F4-43AE-B8BA-1E34A550284E}"/>
    <cellStyle name="SAPBEXresItem 3 2 2 6 6" xfId="25718" xr:uid="{5187E0BD-B3C1-431A-B94C-F1193DA8125E}"/>
    <cellStyle name="SAPBEXresItem 3 2 2 6 7" xfId="29249" xr:uid="{25DCCE1A-5BDD-451B-A82C-FC0F2524E573}"/>
    <cellStyle name="SAPBEXresItem 3 2 2 6 8" xfId="32517" xr:uid="{78DB3FCA-B66E-4AA1-9AFE-F215DDB91E70}"/>
    <cellStyle name="SAPBEXresItem 3 2 2 7" xfId="4888" xr:uid="{5C749DB6-A911-4A1E-BFD5-E84DB571E35E}"/>
    <cellStyle name="SAPBEXresItem 3 2 2 7 2" xfId="12157" xr:uid="{4F9E3DDE-08A4-425E-ADD1-BF583344DEC4}"/>
    <cellStyle name="SAPBEXresItem 3 2 2 7 3" xfId="15852" xr:uid="{75D86F7C-A1B6-47B3-AC62-23E5FF9165BD}"/>
    <cellStyle name="SAPBEXresItem 3 2 2 7 4" xfId="19235" xr:uid="{E222F5A7-1EE4-41BA-ABD5-6087109D8E5D}"/>
    <cellStyle name="SAPBEXresItem 3 2 2 7 5" xfId="22986" xr:uid="{366939BD-16AB-48B5-BC1B-E9D0537E7773}"/>
    <cellStyle name="SAPBEXresItem 3 2 2 7 6" xfId="26652" xr:uid="{85ECFC79-BAF4-4A87-AF14-B5DC4467DA99}"/>
    <cellStyle name="SAPBEXresItem 3 2 2 7 7" xfId="30184" xr:uid="{AE1EB166-ED48-42EF-B9F6-8ED22F87440B}"/>
    <cellStyle name="SAPBEXresItem 3 2 2 7 8" xfId="33439" xr:uid="{CFC3D224-2B69-4BC6-AF77-EC51CB9D6D3D}"/>
    <cellStyle name="SAPBEXresItem 3 2 2 8" xfId="11592" xr:uid="{D6AAAF14-5627-454D-9E29-B1D840E83A95}"/>
    <cellStyle name="SAPBEXresItem 3 2 2 9" xfId="16076" xr:uid="{C1C174EB-89EC-4C03-AA02-04129FCDB457}"/>
    <cellStyle name="SAPBEXresItem 3 2 3" xfId="2526" xr:uid="{2A6DF391-C537-4F49-9455-D8D8D289CA9C}"/>
    <cellStyle name="SAPBEXresItem 3 2 3 2" xfId="9663" xr:uid="{BF0583C5-D425-4631-A43D-54609579CF8C}"/>
    <cellStyle name="SAPBEXresItem 3 2 3 3" xfId="14627" xr:uid="{0EC0A3F5-DCEA-409B-BA2A-B6D44E20DFB8}"/>
    <cellStyle name="SAPBEXresItem 3 2 3 4" xfId="11241" xr:uid="{76DDCD5F-4425-4E6C-8CBA-666F4C7D1032}"/>
    <cellStyle name="SAPBEXresItem 3 2 3 5" xfId="19335" xr:uid="{1C14A6C4-E12C-4657-9350-232C33B41799}"/>
    <cellStyle name="SAPBEXresItem 3 2 3 6" xfId="23102" xr:uid="{7CC82CDD-9003-45B4-9C2D-5B0F2CB2DFE0}"/>
    <cellStyle name="SAPBEXresItem 3 2 3 7" xfId="26747" xr:uid="{C0824581-EBCC-4D66-9047-27C6F5EF81BF}"/>
    <cellStyle name="SAPBEXresItem 3 2 3 8" xfId="31115" xr:uid="{3BC5CBCB-CA74-4604-BDE4-031318A2E889}"/>
    <cellStyle name="SAPBEXresItem 3 2 4" xfId="2133" xr:uid="{2668E785-907F-4AFC-A82E-126ED23EDD0E}"/>
    <cellStyle name="SAPBEXresItem 3 2 4 2" xfId="8599" xr:uid="{9D073F1C-BB5B-424A-B9C3-986E12E6A006}"/>
    <cellStyle name="SAPBEXresItem 3 2 4 3" xfId="14380" xr:uid="{BD6EC3BE-A954-4712-951E-6001D6319EB0}"/>
    <cellStyle name="SAPBEXresItem 3 2 4 4" xfId="7315" xr:uid="{AC95E6F3-7FA9-47CD-9B63-6AA0195DB7F3}"/>
    <cellStyle name="SAPBEXresItem 3 2 4 5" xfId="17013" xr:uid="{2AB3BB8D-B795-4173-9910-B6972A56D16C}"/>
    <cellStyle name="SAPBEXresItem 3 2 4 6" xfId="7168" xr:uid="{22825B02-D2FF-40F4-9199-320C96EBC254}"/>
    <cellStyle name="SAPBEXresItem 3 2 4 7" xfId="23800" xr:uid="{DF7D2669-28A1-4346-9E9B-9E4FB12C1DD7}"/>
    <cellStyle name="SAPBEXresItem 3 2 4 8" xfId="23450" xr:uid="{940E5F28-21FA-45C8-A2B5-A0D51F1982CA}"/>
    <cellStyle name="SAPBEXresItem 3 2 5" xfId="2567" xr:uid="{E328E3B5-EB89-4C12-9173-7B2F397F96D7}"/>
    <cellStyle name="SAPBEXresItem 3 2 5 2" xfId="10161" xr:uid="{DC383AD0-509E-430F-B855-34480D2CFE8A}"/>
    <cellStyle name="SAPBEXresItem 3 2 5 3" xfId="15477" xr:uid="{C4C67C76-6696-4A88-9C21-B8F550E10246}"/>
    <cellStyle name="SAPBEXresItem 3 2 5 4" xfId="10863" xr:uid="{50A4C65D-4983-441E-83E0-5DED5C83E381}"/>
    <cellStyle name="SAPBEXresItem 3 2 5 5" xfId="11201" xr:uid="{9FE06354-D065-48F2-848F-80E743B2F6B9}"/>
    <cellStyle name="SAPBEXresItem 3 2 5 6" xfId="23066" xr:uid="{0DF5E256-8F2A-4BBB-8C55-13B84E58D25A}"/>
    <cellStyle name="SAPBEXresItem 3 2 5 7" xfId="26714" xr:uid="{80CA46C3-6E2F-4350-98D2-1712A63D92BC}"/>
    <cellStyle name="SAPBEXresItem 3 2 5 8" xfId="31155" xr:uid="{14AA4B7B-7D3A-4D07-A12A-111C0D43B3B4}"/>
    <cellStyle name="SAPBEXresItem 3 2 6" xfId="2453" xr:uid="{1600184A-D0D2-47B9-BBA1-1CDF48748789}"/>
    <cellStyle name="SAPBEXresItem 3 2 6 2" xfId="8434" xr:uid="{3EF24C6B-A1C3-4581-AFDE-767BA7C7BE27}"/>
    <cellStyle name="SAPBEXresItem 3 2 6 3" xfId="13880" xr:uid="{A1BF7FEC-6CD3-405C-8E52-F0F46CC354A9}"/>
    <cellStyle name="SAPBEXresItem 3 2 6 4" xfId="16088" xr:uid="{07A21AE7-6C1A-4B89-AC43-332A6B589B04}"/>
    <cellStyle name="SAPBEXresItem 3 2 6 5" xfId="19390" xr:uid="{BDABF328-1F1E-4366-9814-D53A5294E137}"/>
    <cellStyle name="SAPBEXresItem 3 2 6 6" xfId="23157" xr:uid="{FE6FC702-68B6-42B1-9C8E-E941152F0348}"/>
    <cellStyle name="SAPBEXresItem 3 2 6 7" xfId="26802" xr:uid="{E9B0D101-AA6A-4968-AE5B-568A0F4052E2}"/>
    <cellStyle name="SAPBEXresItem 3 2 6 8" xfId="30261" xr:uid="{4507CB41-CC3C-4756-9D98-2F0FB1B73056}"/>
    <cellStyle name="SAPBEXresItem 3 2 7" xfId="3196" xr:uid="{3A04261A-9905-4B8E-A7D5-C4FE3FEDC04E}"/>
    <cellStyle name="SAPBEXresItem 3 2 7 2" xfId="8143" xr:uid="{3CAD379D-CA86-4BB5-81ED-6D8EDAADEE5A}"/>
    <cellStyle name="SAPBEXresItem 3 2 7 3" xfId="15413" xr:uid="{B26B32C7-BED1-4A4F-B23D-3BFA7AD83BF5}"/>
    <cellStyle name="SAPBEXresItem 3 2 7 4" xfId="17543" xr:uid="{F6DF4884-366C-40CD-A4DB-F780F86B69B7}"/>
    <cellStyle name="SAPBEXresItem 3 2 7 5" xfId="21299" xr:uid="{7CC57362-7D6D-4168-A3FA-4737F2ED5E07}"/>
    <cellStyle name="SAPBEXresItem 3 2 7 6" xfId="24961" xr:uid="{3FA83963-6722-4C7B-97CC-FB6C8080788A}"/>
    <cellStyle name="SAPBEXresItem 3 2 7 7" xfId="28492" xr:uid="{FFBC1583-5D5F-4D53-952F-3DB208D5A7EB}"/>
    <cellStyle name="SAPBEXresItem 3 2 7 8" xfId="31772" xr:uid="{6E294531-EF79-45E6-84A4-FD71206E63A8}"/>
    <cellStyle name="SAPBEXresItem 3 2 8" xfId="4803" xr:uid="{D3075FB1-A48C-4AF3-BE23-C67F75A507A5}"/>
    <cellStyle name="SAPBEXresItem 3 2 8 2" xfId="12242" xr:uid="{6441EB27-B539-44CA-9084-D9BC841318DA}"/>
    <cellStyle name="SAPBEXresItem 3 2 8 3" xfId="11015" xr:uid="{51513D08-15CD-4C2C-A9C3-642CD76539EB}"/>
    <cellStyle name="SAPBEXresItem 3 2 8 4" xfId="19150" xr:uid="{018FC8B1-D494-41BA-B7F4-B93AC7454D19}"/>
    <cellStyle name="SAPBEXresItem 3 2 8 5" xfId="22901" xr:uid="{EF65DAF2-8D22-4B34-A82E-DC1C8F45AF2F}"/>
    <cellStyle name="SAPBEXresItem 3 2 8 6" xfId="26567" xr:uid="{9A0D4B0F-AB60-436B-B587-6F83876585AB}"/>
    <cellStyle name="SAPBEXresItem 3 2 8 7" xfId="30099" xr:uid="{9A5C1A4C-557A-4E95-A09E-BA8C5FE455BE}"/>
    <cellStyle name="SAPBEXresItem 3 2 8 8" xfId="33356" xr:uid="{16B2383A-DD55-41FB-84C6-C7E56BAE54DE}"/>
    <cellStyle name="SAPBEXresItem 3 2 9" xfId="10372" xr:uid="{F72B24D0-83AF-41F7-BB89-255F833036FB}"/>
    <cellStyle name="SAPBEXresItem 3 3" xfId="1731" xr:uid="{3FB11F74-0ABD-43FE-9272-D37643AE0B5D}"/>
    <cellStyle name="SAPBEXresItem 3 3 10" xfId="10871" xr:uid="{2F2D0810-68A3-4FA6-AE11-DCF1ACD5AC95}"/>
    <cellStyle name="SAPBEXresItem 3 3 11" xfId="20489" xr:uid="{43975CEA-B943-49F4-A90E-436DEABEA790}"/>
    <cellStyle name="SAPBEXresItem 3 3 12" xfId="24172" xr:uid="{CB85622D-598F-4E38-9ABE-5DF254EAA881}"/>
    <cellStyle name="SAPBEXresItem 3 3 13" xfId="27715" xr:uid="{1181D932-D45D-42B3-B726-A17D28699C73}"/>
    <cellStyle name="SAPBEXresItem 3 3 14" xfId="30882" xr:uid="{A2B80CCE-7580-4194-9BCD-8CC358EA4865}"/>
    <cellStyle name="SAPBEXresItem 3 3 2" xfId="2974" xr:uid="{8A66551D-A1A0-4EE2-AA1D-4B5ACE11046C}"/>
    <cellStyle name="SAPBEXresItem 3 3 2 2" xfId="9496" xr:uid="{A3143562-9BC5-4427-AADD-4EAA9392DD71}"/>
    <cellStyle name="SAPBEXresItem 3 3 2 3" xfId="6956" xr:uid="{C45C4935-72FE-4FEB-8027-B97D16D24310}"/>
    <cellStyle name="SAPBEXresItem 3 3 2 4" xfId="17322" xr:uid="{3C7E8D54-5834-4A31-B82B-0B2A8C0658B5}"/>
    <cellStyle name="SAPBEXresItem 3 3 2 5" xfId="21080" xr:uid="{A444741C-0DB7-4828-B6EB-60EE7D148703}"/>
    <cellStyle name="SAPBEXresItem 3 3 2 6" xfId="24741" xr:uid="{83620972-0CE1-4C0C-B713-6E82B137B5F6}"/>
    <cellStyle name="SAPBEXresItem 3 3 2 7" xfId="28270" xr:uid="{5EAD88A6-D308-4EDA-910E-88E594D4FC3A}"/>
    <cellStyle name="SAPBEXresItem 3 3 2 8" xfId="31556" xr:uid="{C56EBEE6-33A2-4B7E-82E7-773EE08FBB1B}"/>
    <cellStyle name="SAPBEXresItem 3 3 3" xfId="3480" xr:uid="{E19D60F8-8878-47BB-A153-27DFEA74D6EA}"/>
    <cellStyle name="SAPBEXresItem 3 3 3 2" xfId="10732" xr:uid="{20ECAC77-D886-4F64-873B-6E3BB94F04FD}"/>
    <cellStyle name="SAPBEXresItem 3 3 3 3" xfId="16583" xr:uid="{B1CF9A10-D401-48FF-9A6C-E63A9EBF750F}"/>
    <cellStyle name="SAPBEXresItem 3 3 3 4" xfId="17827" xr:uid="{BAB6B581-188A-48C8-9123-EC0F3144905B}"/>
    <cellStyle name="SAPBEXresItem 3 3 3 5" xfId="21583" xr:uid="{0939B93C-C1EE-4C83-B14C-615B3391AEE6}"/>
    <cellStyle name="SAPBEXresItem 3 3 3 6" xfId="25245" xr:uid="{65401182-6B1F-4DDF-B29F-12DB437B918D}"/>
    <cellStyle name="SAPBEXresItem 3 3 3 7" xfId="28776" xr:uid="{6A8DF7B2-9567-4481-A9CD-326ED4AFDF7D}"/>
    <cellStyle name="SAPBEXresItem 3 3 3 8" xfId="32055" xr:uid="{D1685A6C-EEB1-4D0B-941E-1D1510497474}"/>
    <cellStyle name="SAPBEXresItem 3 3 4" xfId="2407" xr:uid="{8DD3BE3A-CECE-4E45-9826-1C981C68CA63}"/>
    <cellStyle name="SAPBEXresItem 3 3 4 2" xfId="10632" xr:uid="{06B8BDEC-142D-4EF6-91E3-54B1CB980530}"/>
    <cellStyle name="SAPBEXresItem 3 3 4 3" xfId="9740" xr:uid="{A09C2F74-14AD-4A82-BA3C-3AAB77C04B53}"/>
    <cellStyle name="SAPBEXresItem 3 3 4 4" xfId="7759" xr:uid="{2ED570AA-5996-4E2E-A12D-5C47037AC43A}"/>
    <cellStyle name="SAPBEXresItem 3 3 4 5" xfId="12861" xr:uid="{C1AF29DB-0440-4F51-A006-EB2142F4AD07}"/>
    <cellStyle name="SAPBEXresItem 3 3 4 6" xfId="19283" xr:uid="{AFE23573-3B87-4DCD-A944-975CA6E076BC}"/>
    <cellStyle name="SAPBEXresItem 3 3 4 7" xfId="23868" xr:uid="{1A08CF2D-5F4F-4695-97EC-8EB994268AA8}"/>
    <cellStyle name="SAPBEXresItem 3 3 4 8" xfId="30305" xr:uid="{EAF2585D-282E-4450-A9ED-6DA9B3D18BD1}"/>
    <cellStyle name="SAPBEXresItem 3 3 5" xfId="4247" xr:uid="{08D4232E-E1C0-42FB-BF29-4E9C92303AED}"/>
    <cellStyle name="SAPBEXresItem 3 3 5 2" xfId="13141" xr:uid="{625CA637-DF79-4245-9E7A-67048CA7CB6F}"/>
    <cellStyle name="SAPBEXresItem 3 3 5 3" xfId="15554" xr:uid="{76CFC731-350E-4F01-A87F-80A89DB81404}"/>
    <cellStyle name="SAPBEXresItem 3 3 5 4" xfId="18594" xr:uid="{23159964-C6EC-4ED8-ACB4-B9BA6630F2B3}"/>
    <cellStyle name="SAPBEXresItem 3 3 5 5" xfId="22346" xr:uid="{5C9B38AD-5CA4-471F-8E9A-846C9DD296B1}"/>
    <cellStyle name="SAPBEXresItem 3 3 5 6" xfId="26012" xr:uid="{D8C7D999-168A-46B6-8984-335562140822}"/>
    <cellStyle name="SAPBEXresItem 3 3 5 7" xfId="29543" xr:uid="{5BA1034E-B232-4E4D-9455-84F84A1F6B1C}"/>
    <cellStyle name="SAPBEXresItem 3 3 5 8" xfId="32806" xr:uid="{7F543D57-1B8B-4DF9-A8E2-A5D56A9C3572}"/>
    <cellStyle name="SAPBEXresItem 3 3 6" xfId="4155" xr:uid="{EB2A7FAA-D0F9-479B-987B-405F5C0329BA}"/>
    <cellStyle name="SAPBEXresItem 3 3 6 2" xfId="7154" xr:uid="{D5A9B172-8339-4E34-A6BF-E80FE7CD5153}"/>
    <cellStyle name="SAPBEXresItem 3 3 6 3" xfId="13751" xr:uid="{E95B0472-C444-4F87-A8EC-20538B52F18D}"/>
    <cellStyle name="SAPBEXresItem 3 3 6 4" xfId="18502" xr:uid="{B3D2CAED-D7E8-4CF3-924E-9FCDF8C3ACBC}"/>
    <cellStyle name="SAPBEXresItem 3 3 6 5" xfId="22255" xr:uid="{48B6E55E-E6F5-46F6-9595-B47B4A961120}"/>
    <cellStyle name="SAPBEXresItem 3 3 6 6" xfId="25920" xr:uid="{09734B7C-7326-47EF-8B26-B8F9FF0609B2}"/>
    <cellStyle name="SAPBEXresItem 3 3 6 7" xfId="29451" xr:uid="{78FBD8ED-1329-4DC4-B9C8-0A191DEE9067}"/>
    <cellStyle name="SAPBEXresItem 3 3 6 8" xfId="32717" xr:uid="{B91C684E-A533-47F2-946C-5A19C71856B6}"/>
    <cellStyle name="SAPBEXresItem 3 3 7" xfId="4709" xr:uid="{309D4ECA-C992-4FD4-967F-9237FC456CA0}"/>
    <cellStyle name="SAPBEXresItem 3 3 7 2" xfId="12335" xr:uid="{1409CC75-3B87-4885-9BCC-EF6AAD1360A7}"/>
    <cellStyle name="SAPBEXresItem 3 3 7 3" xfId="17031" xr:uid="{0F610023-A662-48DC-831E-5A6C97B43A74}"/>
    <cellStyle name="SAPBEXresItem 3 3 7 4" xfId="19056" xr:uid="{B669F77E-109C-4036-B075-D8DF5EA714BD}"/>
    <cellStyle name="SAPBEXresItem 3 3 7 5" xfId="22808" xr:uid="{38C1DBA5-F6F1-4B0C-8CC0-8CE61432C8A1}"/>
    <cellStyle name="SAPBEXresItem 3 3 7 6" xfId="26473" xr:uid="{A9D9A949-0617-469B-8ED7-5B59FA544D80}"/>
    <cellStyle name="SAPBEXresItem 3 3 7 7" xfId="30005" xr:uid="{90445FAC-B1B5-4AA3-B764-082257E8D2FB}"/>
    <cellStyle name="SAPBEXresItem 3 3 7 8" xfId="33264" xr:uid="{6B4B4D04-EB3D-4A8E-AB01-D4CF8C189225}"/>
    <cellStyle name="SAPBEXresItem 3 3 8" xfId="8602" xr:uid="{3E711945-30CE-46D4-BCBB-F0C8B1F60D26}"/>
    <cellStyle name="SAPBEXresItem 3 3 9" xfId="13442" xr:uid="{2487E41B-EFDD-48AF-8807-BE97C8DB605D}"/>
    <cellStyle name="SAPBEXresItem 3 4" xfId="2525" xr:uid="{7133FDC7-9E22-4CBA-BD91-716B83592DF0}"/>
    <cellStyle name="SAPBEXresItem 3 4 2" xfId="10165" xr:uid="{AEF85B1E-0694-4D32-8597-24808A1B4ED1}"/>
    <cellStyle name="SAPBEXresItem 3 4 3" xfId="14144" xr:uid="{639E3D75-3C38-46F7-AF66-1B909BF6E931}"/>
    <cellStyle name="SAPBEXresItem 3 4 4" xfId="13098" xr:uid="{E31BBFB0-E21F-459E-9BC1-D332A24FFCDB}"/>
    <cellStyle name="SAPBEXresItem 3 4 5" xfId="19336" xr:uid="{E90B130A-9BF2-45F1-AD54-3D44E047B5D0}"/>
    <cellStyle name="SAPBEXresItem 3 4 6" xfId="23103" xr:uid="{9AE2AC0C-5F41-4C40-9BA8-81F4CA59A83D}"/>
    <cellStyle name="SAPBEXresItem 3 4 7" xfId="26748" xr:uid="{CA802922-444A-40D5-A25B-A8AC3CE4A741}"/>
    <cellStyle name="SAPBEXresItem 3 4 8" xfId="31114" xr:uid="{F75664E9-AE02-4B84-84F9-D960244C78B1}"/>
    <cellStyle name="SAPBEXresItem 3 5" xfId="1804" xr:uid="{946A45B4-5904-4A03-9D8B-834C05DFB9FD}"/>
    <cellStyle name="SAPBEXresItem 3 5 2" xfId="9235" xr:uid="{7CBCECC6-7105-4526-8918-E4220848C409}"/>
    <cellStyle name="SAPBEXresItem 3 5 3" xfId="13863" xr:uid="{F4B61FB2-D918-4379-BC73-274FBEB759A3}"/>
    <cellStyle name="SAPBEXresItem 3 5 4" xfId="13643" xr:uid="{C1AD1A5E-B7DC-4138-9669-028BC343DBDB}"/>
    <cellStyle name="SAPBEXresItem 3 5 5" xfId="19533" xr:uid="{944909DE-EAEE-4B8B-A0A6-0FF1CD2B93C5}"/>
    <cellStyle name="SAPBEXresItem 3 5 6" xfId="19946" xr:uid="{B4B0CDA1-0203-4728-8CA2-852A1313BB55}"/>
    <cellStyle name="SAPBEXresItem 3 5 7" xfId="26946" xr:uid="{13E19AC3-BB15-4AAC-9E17-4035C819DF20}"/>
    <cellStyle name="SAPBEXresItem 3 5 8" xfId="30427" xr:uid="{A8E1526B-648B-4869-B163-7C9FFF7889CF}"/>
    <cellStyle name="SAPBEXresItem 3 6" xfId="2475" xr:uid="{B299E40A-308A-43F1-9EA9-7F968E764CB4}"/>
    <cellStyle name="SAPBEXresItem 3 6 2" xfId="8596" xr:uid="{60D5960A-7804-46E1-9670-79CE610ABF88}"/>
    <cellStyle name="SAPBEXresItem 3 6 3" xfId="16675" xr:uid="{213CB976-8364-4038-A6D4-54566C55C152}"/>
    <cellStyle name="SAPBEXresItem 3 6 4" xfId="8813" xr:uid="{371681D8-B84C-4A99-9E14-DF68B76CA14F}"/>
    <cellStyle name="SAPBEXresItem 3 6 5" xfId="19375" xr:uid="{E3AA7EAD-D9E0-4F44-ACDC-ECD99175FA7E}"/>
    <cellStyle name="SAPBEXresItem 3 6 6" xfId="23137" xr:uid="{BA7EDF55-E5D5-43E9-9AF0-5C869D5FD85F}"/>
    <cellStyle name="SAPBEXresItem 3 6 7" xfId="26787" xr:uid="{DA2F32EB-3DB9-490F-BC08-36A2924D9BF8}"/>
    <cellStyle name="SAPBEXresItem 3 6 8" xfId="19640" xr:uid="{B98FBC80-500A-487E-B86D-C969C023B89F}"/>
    <cellStyle name="SAPBEXresItem 3 7" xfId="4260" xr:uid="{527540A8-FA35-4494-89B6-C898FD8C2D62}"/>
    <cellStyle name="SAPBEXresItem 3 7 2" xfId="12685" xr:uid="{677D2084-EBCC-440A-AAF7-707A5884619A}"/>
    <cellStyle name="SAPBEXresItem 3 7 3" xfId="11828" xr:uid="{2CCB2120-C8D9-4664-8656-D878CF1EE652}"/>
    <cellStyle name="SAPBEXresItem 3 7 4" xfId="18607" xr:uid="{4CEF960C-C889-45F5-B479-DC93249A80A6}"/>
    <cellStyle name="SAPBEXresItem 3 7 5" xfId="22359" xr:uid="{8BB1436C-DE0B-4A7D-89B7-7281C8C9528C}"/>
    <cellStyle name="SAPBEXresItem 3 7 6" xfId="26025" xr:uid="{81D4461B-A3FC-467F-A899-4FF4CBE4AE03}"/>
    <cellStyle name="SAPBEXresItem 3 7 7" xfId="29556" xr:uid="{E5DD9987-F945-48FE-8F70-9F16727B259E}"/>
    <cellStyle name="SAPBEXresItem 3 7 8" xfId="32819" xr:uid="{6546E83D-0A38-4AB6-BA4D-72E9D9C43221}"/>
    <cellStyle name="SAPBEXresItem 3 8" xfId="3930" xr:uid="{696D9DBC-E62F-4C4F-BEB2-99142E0C87D7}"/>
    <cellStyle name="SAPBEXresItem 3 8 2" xfId="7450" xr:uid="{9AD242B5-EDA5-4A36-9241-015DC0B56FFE}"/>
    <cellStyle name="SAPBEXresItem 3 8 3" xfId="14485" xr:uid="{1A9BB735-F27C-4740-B69F-54ED74CC1A5F}"/>
    <cellStyle name="SAPBEXresItem 3 8 4" xfId="18277" xr:uid="{C4695F3E-A0BD-4E43-83D6-D630CC8CF8B4}"/>
    <cellStyle name="SAPBEXresItem 3 8 5" xfId="22030" xr:uid="{B9888419-3FE7-4555-8242-198C298499CC}"/>
    <cellStyle name="SAPBEXresItem 3 8 6" xfId="25695" xr:uid="{58544CEA-5D2C-4C23-9F08-C36DBCD4B685}"/>
    <cellStyle name="SAPBEXresItem 3 8 7" xfId="29226" xr:uid="{32DDAF92-AC33-421A-BEE9-42FD46FB889D}"/>
    <cellStyle name="SAPBEXresItem 3 8 8" xfId="32494" xr:uid="{8EED2D99-CF44-4662-AAFA-070741DBB947}"/>
    <cellStyle name="SAPBEXresItem 3 9" xfId="4755" xr:uid="{50CE80FF-2034-4CBB-AAC8-3EC49D423944}"/>
    <cellStyle name="SAPBEXresItem 3 9 2" xfId="12290" xr:uid="{51A47781-5318-47DD-8682-424CCFA2FE24}"/>
    <cellStyle name="SAPBEXresItem 3 9 3" xfId="15787" xr:uid="{C8E7B1A1-197E-410D-B95D-B6C034A490C0}"/>
    <cellStyle name="SAPBEXresItem 3 9 4" xfId="19102" xr:uid="{8ECDF693-58D1-4AA6-A50C-58911D7EB8C4}"/>
    <cellStyle name="SAPBEXresItem 3 9 5" xfId="22853" xr:uid="{D14F175A-18FA-4F72-8A7C-796C6CD7F918}"/>
    <cellStyle name="SAPBEXresItem 3 9 6" xfId="26519" xr:uid="{A8DAF1E1-A06D-4990-B7D8-55FD394DD24C}"/>
    <cellStyle name="SAPBEXresItem 3 9 7" xfId="30051" xr:uid="{B4C7C098-0F0B-49EE-AB11-DF0BB7F779DA}"/>
    <cellStyle name="SAPBEXresItem 3 9 8" xfId="33308" xr:uid="{EC3E96C8-E62E-4921-B2A1-99376A2841EA}"/>
    <cellStyle name="SAPBEXresItem 4" xfId="1404" xr:uid="{2ACEFAFB-4130-40F5-B2B6-DD0DCE822432}"/>
    <cellStyle name="SAPBEXresItem 5" xfId="1441" xr:uid="{BBA16921-6BD7-4C82-B8AC-FA4122C2CDE9}"/>
    <cellStyle name="SAPBEXresItem 6" xfId="694" xr:uid="{F2081A4B-1145-4081-A53A-CF6E9A87910A}"/>
    <cellStyle name="SAPBEXresItem 6 10" xfId="10972" xr:uid="{3C2AD228-9379-4735-B47D-E9F1F6953E37}"/>
    <cellStyle name="SAPBEXresItem 6 11" xfId="10302" xr:uid="{0D68C6A7-A548-4DA4-A608-298B0C1962CC}"/>
    <cellStyle name="SAPBEXresItem 6 12" xfId="20175" xr:uid="{761D0AF9-58DB-4EA3-9780-AFC5FE512DCD}"/>
    <cellStyle name="SAPBEXresItem 6 13" xfId="23913" xr:uid="{FD0F86CC-FA2F-4FA8-BA83-33670E2BA6B1}"/>
    <cellStyle name="SAPBEXresItem 6 14" xfId="27470" xr:uid="{EB29FA1C-722A-437F-8BC1-BBF1A160D7CA}"/>
    <cellStyle name="SAPBEXresItem 6 15" xfId="27540" xr:uid="{2868D7FD-0D6A-4E37-9CD1-6DC317E45210}"/>
    <cellStyle name="SAPBEXresItem 6 2" xfId="1604" xr:uid="{9705767B-0603-4F03-9F1E-E42ABD4630D5}"/>
    <cellStyle name="SAPBEXresItem 6 2 10" xfId="14371" xr:uid="{2035BCED-AD91-4F51-95D9-B2B87F229E60}"/>
    <cellStyle name="SAPBEXresItem 6 2 11" xfId="14416" xr:uid="{1A91320F-0C9D-4727-9A41-7A339C6F42E2}"/>
    <cellStyle name="SAPBEXresItem 6 2 12" xfId="19919" xr:uid="{26D60C06-FEE8-415B-9946-D21FBAB35466}"/>
    <cellStyle name="SAPBEXresItem 6 2 13" xfId="23676" xr:uid="{90A7F361-5E5C-41DE-8947-AE4E12363C7A}"/>
    <cellStyle name="SAPBEXresItem 6 2 14" xfId="30521" xr:uid="{2B9E0134-5CC1-4EDB-9C5C-B1E3A61092E0}"/>
    <cellStyle name="SAPBEXresItem 6 2 2" xfId="2847" xr:uid="{1B1D7EF8-EF45-439D-B3C8-1D05AA71289E}"/>
    <cellStyle name="SAPBEXresItem 6 2 2 2" xfId="8228" xr:uid="{DEBA58F8-6672-4A7A-89E4-73BFBB7C0F3C}"/>
    <cellStyle name="SAPBEXresItem 6 2 2 3" xfId="13599" xr:uid="{3FD38256-4804-4F6B-AE08-2E3E4C118F83}"/>
    <cellStyle name="SAPBEXresItem 6 2 2 4" xfId="17195" xr:uid="{CF36E2DC-8CD2-4FA1-A9E4-C3F98A3F0C62}"/>
    <cellStyle name="SAPBEXresItem 6 2 2 5" xfId="20953" xr:uid="{170E982F-83F7-4BC9-97CD-34EBEC945976}"/>
    <cellStyle name="SAPBEXresItem 6 2 2 6" xfId="24614" xr:uid="{D98E1750-8921-4114-BC49-5713420A9EEA}"/>
    <cellStyle name="SAPBEXresItem 6 2 2 7" xfId="28143" xr:uid="{2D7B2A99-4772-4047-A6BB-72FF5677B8C7}"/>
    <cellStyle name="SAPBEXresItem 6 2 2 8" xfId="31429" xr:uid="{D1EBD3B2-5F5E-42A7-B9E2-7870851FA15C}"/>
    <cellStyle name="SAPBEXresItem 6 2 3" xfId="3353" xr:uid="{8BCD7C98-80DC-48C0-A894-BE48ED68C3D9}"/>
    <cellStyle name="SAPBEXresItem 6 2 3 2" xfId="9968" xr:uid="{8274B843-4235-431A-B978-F047D8E5C506}"/>
    <cellStyle name="SAPBEXresItem 6 2 3 3" xfId="14031" xr:uid="{8AFD04EF-79CE-4F2D-B03A-B332A160EE90}"/>
    <cellStyle name="SAPBEXresItem 6 2 3 4" xfId="17700" xr:uid="{A266C5A3-FFF2-48FE-861B-B2EE7F4B02F2}"/>
    <cellStyle name="SAPBEXresItem 6 2 3 5" xfId="21456" xr:uid="{3B591319-2F25-4293-BF74-00B49419E1DD}"/>
    <cellStyle name="SAPBEXresItem 6 2 3 6" xfId="25118" xr:uid="{5CA9B051-6B66-40A5-A71E-BD427534388B}"/>
    <cellStyle name="SAPBEXresItem 6 2 3 7" xfId="28649" xr:uid="{2FAEAF24-7501-49BC-9950-80AD668F47B3}"/>
    <cellStyle name="SAPBEXresItem 6 2 3 8" xfId="31928" xr:uid="{2CF7C704-C4EC-498F-B3A2-CA4E898DE2E6}"/>
    <cellStyle name="SAPBEXresItem 6 2 4" xfId="2385" xr:uid="{8469C4B0-EC3F-4B96-8CD8-EC2B41CEB2EE}"/>
    <cellStyle name="SAPBEXresItem 6 2 4 2" xfId="10412" xr:uid="{32052422-4BC9-471A-AF94-07C3CE12827C}"/>
    <cellStyle name="SAPBEXresItem 6 2 4 3" xfId="8253" xr:uid="{A635C064-FD83-4C62-9B1F-84CD7FABA4E9}"/>
    <cellStyle name="SAPBEXresItem 6 2 4 4" xfId="16686" xr:uid="{1C1157E5-1430-4185-8C8C-738F2AE0FFC0}"/>
    <cellStyle name="SAPBEXresItem 6 2 4 5" xfId="14288" xr:uid="{EF098433-23CC-479C-818D-32C893144E27}"/>
    <cellStyle name="SAPBEXresItem 6 2 4 6" xfId="20084" xr:uid="{67FC53D1-CC6E-4878-B456-509FF3F06DDB}"/>
    <cellStyle name="SAPBEXresItem 6 2 4 7" xfId="23824" xr:uid="{DACB700A-2159-40FC-AF6A-9107BC3E67C7}"/>
    <cellStyle name="SAPBEXresItem 6 2 4 8" xfId="30318" xr:uid="{C46B7253-C1B8-46E8-BD7D-FA8A9E6CFD4A}"/>
    <cellStyle name="SAPBEXresItem 6 2 5" xfId="4355" xr:uid="{3BC1BA15-FD3E-4A2B-B2DA-CC67379C13CD}"/>
    <cellStyle name="SAPBEXresItem 6 2 5 2" xfId="12621" xr:uid="{1531DCAB-8B8F-4339-AA50-A07C21814726}"/>
    <cellStyle name="SAPBEXresItem 6 2 5 3" xfId="10057" xr:uid="{FFC9AACF-0DF0-44B9-89F3-0F59EAEF5AF6}"/>
    <cellStyle name="SAPBEXresItem 6 2 5 4" xfId="18702" xr:uid="{E18FAE5A-3355-4DC1-95E9-9F4EE3E41092}"/>
    <cellStyle name="SAPBEXresItem 6 2 5 5" xfId="22454" xr:uid="{A7D27011-989F-4B05-B580-CC2E62D77016}"/>
    <cellStyle name="SAPBEXresItem 6 2 5 6" xfId="26120" xr:uid="{C722199C-0AC8-4D51-BAA5-56FDD3044EDD}"/>
    <cellStyle name="SAPBEXresItem 6 2 5 7" xfId="29651" xr:uid="{E9C7DBE1-85B9-436B-84C7-FA1CC1D4D24F}"/>
    <cellStyle name="SAPBEXresItem 6 2 5 8" xfId="32913" xr:uid="{ABB5D950-1227-414B-A9D8-6411380CCEE9}"/>
    <cellStyle name="SAPBEXresItem 6 2 6" xfId="2361" xr:uid="{4136FBD1-97E1-4C11-8A0B-4EF628B6677A}"/>
    <cellStyle name="SAPBEXresItem 6 2 6 2" xfId="7940" xr:uid="{7496F12E-EF5F-4D06-8366-0F2B0D6BEB25}"/>
    <cellStyle name="SAPBEXresItem 6 2 6 3" xfId="14599" xr:uid="{F9BFD22B-B970-4DC2-A458-6279BFC2AC4F}"/>
    <cellStyle name="SAPBEXresItem 6 2 6 4" xfId="9987" xr:uid="{F2CC98EC-E818-4666-853E-FC17719C86D6}"/>
    <cellStyle name="SAPBEXresItem 6 2 6 5" xfId="16260" xr:uid="{D1F065AD-C4C1-4F95-8400-AB55027947E9}"/>
    <cellStyle name="SAPBEXresItem 6 2 6 6" xfId="20086" xr:uid="{16C896D5-B560-4AAA-B003-E577520B0150}"/>
    <cellStyle name="SAPBEXresItem 6 2 6 7" xfId="23419" xr:uid="{46A16834-DB3B-4D6E-9369-BFA68A658182}"/>
    <cellStyle name="SAPBEXresItem 6 2 6 8" xfId="30335" xr:uid="{E8D5DC6A-33D1-43B7-B03C-C27C4A226617}"/>
    <cellStyle name="SAPBEXresItem 6 2 7" xfId="2267" xr:uid="{7DE910EF-8222-430A-954C-2C9803AA818F}"/>
    <cellStyle name="SAPBEXresItem 6 2 7 2" xfId="8223" xr:uid="{B30EDAD8-CD3C-4D00-B86E-F32062D9B921}"/>
    <cellStyle name="SAPBEXresItem 6 2 7 3" xfId="14798" xr:uid="{F90422C5-B107-4A0E-96DA-50CFA7518005}"/>
    <cellStyle name="SAPBEXresItem 6 2 7 4" xfId="14073" xr:uid="{B2336E0E-3649-4267-B432-865DC55A169D}"/>
    <cellStyle name="SAPBEXresItem 6 2 7 5" xfId="19445" xr:uid="{25EC0FB8-7BC3-4348-9C83-806D27E3B797}"/>
    <cellStyle name="SAPBEXresItem 6 2 7 6" xfId="16401" xr:uid="{5D501120-26ED-4EED-B3DC-F00B79AC430B}"/>
    <cellStyle name="SAPBEXresItem 6 2 7 7" xfId="15520" xr:uid="{117D7F3F-46CD-4E9B-AD88-1E52E19D5B20}"/>
    <cellStyle name="SAPBEXresItem 6 2 7 8" xfId="30368" xr:uid="{CE11E4B9-662E-4170-A7D2-09FEBC32D040}"/>
    <cellStyle name="SAPBEXresItem 6 2 8" xfId="9425" xr:uid="{E5245B24-AFEE-47F0-A240-61C7456813AD}"/>
    <cellStyle name="SAPBEXresItem 6 2 9" xfId="13681" xr:uid="{BF10C7D2-B9E5-49B3-8843-B3990DD7D208}"/>
    <cellStyle name="SAPBEXresItem 6 3" xfId="2027" xr:uid="{BAC2E69A-E9B1-4914-A699-39CCABA31E5D}"/>
    <cellStyle name="SAPBEXresItem 6 3 2" xfId="11066" xr:uid="{76075C6A-62DF-41A6-A1FA-50C3D12AD373}"/>
    <cellStyle name="SAPBEXresItem 6 3 3" xfId="12858" xr:uid="{AAF93509-15EC-4702-BF7B-7BED36E152EB}"/>
    <cellStyle name="SAPBEXresItem 6 3 4" xfId="14587" xr:uid="{05632BC0-207A-4B76-8492-5C64D1A72710}"/>
    <cellStyle name="SAPBEXresItem 6 3 5" xfId="8743" xr:uid="{0F34FFA2-F1FC-4614-A99D-AEAE8652C068}"/>
    <cellStyle name="SAPBEXresItem 6 3 6" xfId="20164" xr:uid="{45F0AEA2-CCB4-4D0D-AC64-10CE4580A06F}"/>
    <cellStyle name="SAPBEXresItem 6 3 7" xfId="23758" xr:uid="{514CF048-330A-423A-BD49-E77519E0152B}"/>
    <cellStyle name="SAPBEXresItem 6 3 8" xfId="27886" xr:uid="{84264AA8-1CDF-47B9-975D-91AF2902657E}"/>
    <cellStyle name="SAPBEXresItem 6 4" xfId="2336" xr:uid="{9F99D09E-5CB3-447C-BAC8-D945C1A86F9D}"/>
    <cellStyle name="SAPBEXresItem 6 4 2" xfId="9669" xr:uid="{841B1C36-3A41-4EA6-BE3D-E28DA4C531F2}"/>
    <cellStyle name="SAPBEXresItem 6 4 3" xfId="15073" xr:uid="{01661540-249E-41A3-A233-2FC7A21BD181}"/>
    <cellStyle name="SAPBEXresItem 6 4 4" xfId="14517" xr:uid="{05672F6D-1F6C-4ACC-9B25-DA0D97B3860E}"/>
    <cellStyle name="SAPBEXresItem 6 4 5" xfId="14170" xr:uid="{118AC966-EFF3-44D7-863D-60F423D39333}"/>
    <cellStyle name="SAPBEXresItem 6 4 6" xfId="20235" xr:uid="{4818A0E6-FDEA-4D07-A2B6-A15A12B1DF5D}"/>
    <cellStyle name="SAPBEXresItem 6 4 7" xfId="23968" xr:uid="{77E6949D-1155-4D63-95E5-15EE54B56DAB}"/>
    <cellStyle name="SAPBEXresItem 6 4 8" xfId="27421" xr:uid="{CB004920-1818-432E-B0B9-1396F71FA3DB}"/>
    <cellStyle name="SAPBEXresItem 6 5" xfId="3663" xr:uid="{52A754A4-B42A-4B66-9AF4-8C056BF1334C}"/>
    <cellStyle name="SAPBEXresItem 6 5 2" xfId="10119" xr:uid="{F44A5D00-33A9-4951-8203-C0CDBC9C291F}"/>
    <cellStyle name="SAPBEXresItem 6 5 3" xfId="6866" xr:uid="{64CED9AF-32A3-432B-93F5-54472774463B}"/>
    <cellStyle name="SAPBEXresItem 6 5 4" xfId="18010" xr:uid="{494EA965-FA55-45B4-9E44-576FB2AED56C}"/>
    <cellStyle name="SAPBEXresItem 6 5 5" xfId="21766" xr:uid="{AED4FCEB-A01E-4978-A047-B50331BB3952}"/>
    <cellStyle name="SAPBEXresItem 6 5 6" xfId="25428" xr:uid="{FC8D5C8F-157E-46A8-B39D-4C8025BFFAA8}"/>
    <cellStyle name="SAPBEXresItem 6 5 7" xfId="28959" xr:uid="{4DAAE415-89E4-4D03-81E9-4D9252A7BFAB}"/>
    <cellStyle name="SAPBEXresItem 6 5 8" xfId="32236" xr:uid="{E32D37F3-4427-44CD-B886-03B28EDE18FC}"/>
    <cellStyle name="SAPBEXresItem 6 6" xfId="3738" xr:uid="{483814EA-71D6-4291-8FED-AFB3AB831835}"/>
    <cellStyle name="SAPBEXresItem 6 6 2" xfId="13033" xr:uid="{11825F5C-77D7-43D7-953B-26AADE019D60}"/>
    <cellStyle name="SAPBEXresItem 6 6 3" xfId="11086" xr:uid="{0A65C3AF-CB40-4573-A8F7-B50FC8A6D9BC}"/>
    <cellStyle name="SAPBEXresItem 6 6 4" xfId="18085" xr:uid="{62FB83CC-A2A5-429B-B737-F4C4B37F98A7}"/>
    <cellStyle name="SAPBEXresItem 6 6 5" xfId="21840" xr:uid="{245E41BA-B39B-481D-A0D3-0B0D16F9E11A}"/>
    <cellStyle name="SAPBEXresItem 6 6 6" xfId="25503" xr:uid="{2AAE8366-E8DA-4C00-9C38-72211A9BB5EC}"/>
    <cellStyle name="SAPBEXresItem 6 6 7" xfId="29034" xr:uid="{3E7B3E0F-96AA-48D1-B033-C807A303B371}"/>
    <cellStyle name="SAPBEXresItem 6 6 8" xfId="32310" xr:uid="{F3B3BB9D-E0BA-4B35-9EBC-413DFFFC99BF}"/>
    <cellStyle name="SAPBEXresItem 6 7" xfId="4632" xr:uid="{DDB3F4D8-E442-42CC-9779-D36CDCF9B5E5}"/>
    <cellStyle name="SAPBEXresItem 6 7 2" xfId="12408" xr:uid="{A6C2FF4F-7A9C-4ADE-B788-1A2FDF4E99AE}"/>
    <cellStyle name="SAPBEXresItem 6 7 3" xfId="14645" xr:uid="{80A8C40B-FCC7-4AC2-9854-E4A4561A8EEF}"/>
    <cellStyle name="SAPBEXresItem 6 7 4" xfId="18979" xr:uid="{0E6D28CC-EA3C-4D9E-8AFA-E55B13DE9035}"/>
    <cellStyle name="SAPBEXresItem 6 7 5" xfId="22731" xr:uid="{E694AD20-60FD-4822-9AE9-D858873CED56}"/>
    <cellStyle name="SAPBEXresItem 6 7 6" xfId="26396" xr:uid="{55F4D3B7-8770-417C-B6CB-145FDA2B2604}"/>
    <cellStyle name="SAPBEXresItem 6 7 7" xfId="29928" xr:uid="{32A02367-76F6-4517-9CE2-A50807307BDA}"/>
    <cellStyle name="SAPBEXresItem 6 7 8" xfId="33188" xr:uid="{EF2A848B-0FEF-41B2-920C-60A1AAEFDB3F}"/>
    <cellStyle name="SAPBEXresItem 6 8" xfId="2228" xr:uid="{91DD5BA4-7990-4FA9-942E-5EC6663AEE1E}"/>
    <cellStyle name="SAPBEXresItem 6 8 2" xfId="10441" xr:uid="{3C7A9428-099F-47A6-986D-E0BD2F6FB55E}"/>
    <cellStyle name="SAPBEXresItem 6 8 3" xfId="15153" xr:uid="{50DAAEA5-BAD9-41D0-9869-02EBA5FD9D55}"/>
    <cellStyle name="SAPBEXresItem 6 8 4" xfId="15533" xr:uid="{AA5024FC-C673-44F6-8F20-D0A2AA2E4077}"/>
    <cellStyle name="SAPBEXresItem 6 8 5" xfId="9950" xr:uid="{C25307D1-A200-446A-98B1-167F863FDCC2}"/>
    <cellStyle name="SAPBEXresItem 6 8 6" xfId="16761" xr:uid="{10A2D513-A1B6-4C9C-A781-FA52F7A050AD}"/>
    <cellStyle name="SAPBEXresItem 6 8 7" xfId="23950" xr:uid="{CBDBAD21-2C1B-4033-B508-8D05037602CE}"/>
    <cellStyle name="SAPBEXresItem 6 8 8" xfId="27443" xr:uid="{6A39C1F0-35A0-471A-9BAB-5A92BAF9A474}"/>
    <cellStyle name="SAPBEXresItem 6 9" xfId="10229" xr:uid="{3ECB9449-7D82-4E59-8D31-78C27B7CE616}"/>
    <cellStyle name="SAPBEXresItem 7" xfId="1556" xr:uid="{19E8A766-4EBD-48E6-A85E-2E98158AA631}"/>
    <cellStyle name="SAPBEXresItem 7 10" xfId="9887" xr:uid="{3AE3DD7B-5C5E-4CC9-A50A-0882575A064F}"/>
    <cellStyle name="SAPBEXresItem 7 11" xfId="12163" xr:uid="{BB46C383-3675-458D-B310-B028EA96EA01}"/>
    <cellStyle name="SAPBEXresItem 7 12" xfId="20251" xr:uid="{766D943F-8197-4376-9C51-36EF4C740DE4}"/>
    <cellStyle name="SAPBEXresItem 7 13" xfId="23933" xr:uid="{C9C42E01-D05D-4E9D-ADAF-46B3504C04F8}"/>
    <cellStyle name="SAPBEXresItem 7 14" xfId="20433" xr:uid="{09333421-853B-4E3E-9788-1268C6DFC938}"/>
    <cellStyle name="SAPBEXresItem 7 2" xfId="2799" xr:uid="{AD58B845-1676-4513-B160-71A8B0F88955}"/>
    <cellStyle name="SAPBEXresItem 7 2 2" xfId="10151" xr:uid="{E7C1C0B5-EAAC-48DD-967E-61BFD597A287}"/>
    <cellStyle name="SAPBEXresItem 7 2 3" xfId="13346" xr:uid="{9A5D634E-A346-4E17-95D2-769F4B08E124}"/>
    <cellStyle name="SAPBEXresItem 7 2 4" xfId="17147" xr:uid="{3E56C384-66A6-45CE-8039-521C4AA7C761}"/>
    <cellStyle name="SAPBEXresItem 7 2 5" xfId="20905" xr:uid="{DA85F22F-E9F9-49B7-93B1-98BFC659854B}"/>
    <cellStyle name="SAPBEXresItem 7 2 6" xfId="24566" xr:uid="{15F4F245-AC76-4705-A1E6-A26C039CC891}"/>
    <cellStyle name="SAPBEXresItem 7 2 7" xfId="28095" xr:uid="{379E21B5-F16B-4EA5-84AB-1A4861EA4CD1}"/>
    <cellStyle name="SAPBEXresItem 7 2 8" xfId="31381" xr:uid="{8489694A-FCA6-4285-8DFD-3D4888177C07}"/>
    <cellStyle name="SAPBEXresItem 7 3" xfId="3305" xr:uid="{89DE05E7-7299-4C8C-BE6D-27C2ED6FB1D2}"/>
    <cellStyle name="SAPBEXresItem 7 3 2" xfId="11482" xr:uid="{9F641165-958D-4B7B-8024-7F2F7FB9AFA9}"/>
    <cellStyle name="SAPBEXresItem 7 3 3" xfId="16183" xr:uid="{59B773BA-E955-441C-90E3-B0B4B703B1BF}"/>
    <cellStyle name="SAPBEXresItem 7 3 4" xfId="17652" xr:uid="{CE9AAC98-2D03-4F3B-A52D-F472125931B2}"/>
    <cellStyle name="SAPBEXresItem 7 3 5" xfId="21408" xr:uid="{FAEABA73-6B1E-41F0-A8CA-0F3E9FADDA2D}"/>
    <cellStyle name="SAPBEXresItem 7 3 6" xfId="25070" xr:uid="{65A1FEFF-6728-4102-9A3B-E3C7F589182A}"/>
    <cellStyle name="SAPBEXresItem 7 3 7" xfId="28601" xr:uid="{2B423C40-5008-48A3-AB62-05B267241D81}"/>
    <cellStyle name="SAPBEXresItem 7 3 8" xfId="31880" xr:uid="{EA529FC6-38B9-479F-8442-67EA051635F6}"/>
    <cellStyle name="SAPBEXresItem 7 4" xfId="2211" xr:uid="{A24BC986-1FA1-4AB8-9867-28611375F347}"/>
    <cellStyle name="SAPBEXresItem 7 4 2" xfId="10651" xr:uid="{9E57E071-439C-4DB0-9695-E5DFC0882D28}"/>
    <cellStyle name="SAPBEXresItem 7 4 3" xfId="8324" xr:uid="{C1B9FB53-596F-41B5-8309-8C83D708C2EA}"/>
    <cellStyle name="SAPBEXresItem 7 4 4" xfId="8477" xr:uid="{8B4F54F9-8198-45C9-9821-BA129855CFB9}"/>
    <cellStyle name="SAPBEXresItem 7 4 5" xfId="15515" xr:uid="{AF0E58F8-ED3B-4709-B98E-18C3006FCF2E}"/>
    <cellStyle name="SAPBEXresItem 7 4 6" xfId="23209" xr:uid="{587C22D5-2AC3-4D89-9004-A6AB22E4C2AE}"/>
    <cellStyle name="SAPBEXresItem 7 4 7" xfId="26869" xr:uid="{A8F8702E-5F34-452B-ADF3-740E3A0B4C24}"/>
    <cellStyle name="SAPBEXresItem 7 4 8" xfId="24037" xr:uid="{9D44FFC1-CC11-471D-9590-4C0C7D050102}"/>
    <cellStyle name="SAPBEXresItem 7 5" xfId="2711" xr:uid="{51C2DE96-78FF-4CF1-8764-C50D1D7F1776}"/>
    <cellStyle name="SAPBEXresItem 7 5 2" xfId="9783" xr:uid="{CA06B8D1-8F7D-4508-980B-E22586C3B813}"/>
    <cellStyle name="SAPBEXresItem 7 5 3" xfId="13406" xr:uid="{BCD27ACB-1A3D-4BE8-8E25-B29F438F9739}"/>
    <cellStyle name="SAPBEXresItem 7 5 4" xfId="17059" xr:uid="{0710526E-F7D9-42A5-B38A-0D89E496D286}"/>
    <cellStyle name="SAPBEXresItem 7 5 5" xfId="20817" xr:uid="{FF52ABA0-AB15-421D-98ED-A0ACF6BE043E}"/>
    <cellStyle name="SAPBEXresItem 7 5 6" xfId="24478" xr:uid="{8651FA59-9687-4EAC-9C23-EF167F64182D}"/>
    <cellStyle name="SAPBEXresItem 7 5 7" xfId="28007" xr:uid="{5EADC38C-F601-4B6F-9C90-4179A69C6292}"/>
    <cellStyle name="SAPBEXresItem 7 5 8" xfId="31293" xr:uid="{536B8C1D-884E-4EDE-AD17-84024B195249}"/>
    <cellStyle name="SAPBEXresItem 7 6" xfId="4557" xr:uid="{562CB397-4B6F-44E2-9F36-91257CA78836}"/>
    <cellStyle name="SAPBEXresItem 7 6 2" xfId="12478" xr:uid="{5F208E58-17BF-45A6-AE9C-FBF3EDF0544E}"/>
    <cellStyle name="SAPBEXresItem 7 6 3" xfId="15131" xr:uid="{18FEA61E-4BD6-4F07-9760-723F55A9DC09}"/>
    <cellStyle name="SAPBEXresItem 7 6 4" xfId="18904" xr:uid="{0166CAA8-EF1D-4E1E-9AE7-0F421A0859A0}"/>
    <cellStyle name="SAPBEXresItem 7 6 5" xfId="22656" xr:uid="{F25D2787-1184-43DD-AA03-DF60541C073F}"/>
    <cellStyle name="SAPBEXresItem 7 6 6" xfId="26321" xr:uid="{DF52A279-B751-44DB-8D47-4EDFB8893FE9}"/>
    <cellStyle name="SAPBEXresItem 7 6 7" xfId="29853" xr:uid="{F0BED56B-27CB-4B11-A9AB-501DE008B9CC}"/>
    <cellStyle name="SAPBEXresItem 7 6 8" xfId="33114" xr:uid="{DB4471BD-70DC-4CD5-BB9A-875259479CAE}"/>
    <cellStyle name="SAPBEXresItem 7 7" xfId="3807" xr:uid="{FB76EC3D-6960-4ECE-AD97-E237F1472DAC}"/>
    <cellStyle name="SAPBEXresItem 7 7 2" xfId="13005" xr:uid="{60FE9E67-247A-45C0-98AC-B23A100598DB}"/>
    <cellStyle name="SAPBEXresItem 7 7 3" xfId="15659" xr:uid="{ED545121-871D-4FAE-BCCB-5C9FC298CDDB}"/>
    <cellStyle name="SAPBEXresItem 7 7 4" xfId="18154" xr:uid="{37C5EF9E-2B14-4188-9502-6558E8565008}"/>
    <cellStyle name="SAPBEXresItem 7 7 5" xfId="21907" xr:uid="{627E4868-CD6C-4F16-8CC6-672EEEDD73E9}"/>
    <cellStyle name="SAPBEXresItem 7 7 6" xfId="25572" xr:uid="{26A534A5-D45E-4725-95DA-17701CE220FB}"/>
    <cellStyle name="SAPBEXresItem 7 7 7" xfId="29103" xr:uid="{61006859-B54C-492C-9154-001FC9BD09AF}"/>
    <cellStyle name="SAPBEXresItem 7 7 8" xfId="32375" xr:uid="{8E1F0435-36E2-4ABF-84C1-F223827086E4}"/>
    <cellStyle name="SAPBEXresItem 7 8" xfId="13089" xr:uid="{89CF585B-37EB-4C7A-AD0C-6AE60C66A2F4}"/>
    <cellStyle name="SAPBEXresItem 7 9" xfId="15594" xr:uid="{67E38994-BD36-462B-B99B-B91C6C1C8ADC}"/>
    <cellStyle name="SAPBEXresItem 8" xfId="1855" xr:uid="{8DA94B84-F4B1-4E20-9A4E-C357F914504C}"/>
    <cellStyle name="SAPBEXresItem 8 2" xfId="9588" xr:uid="{8D463EB8-8922-4AD7-B954-2C90424AA56F}"/>
    <cellStyle name="SAPBEXresItem 8 3" xfId="9711" xr:uid="{703CBE71-04DF-4CBA-8A0A-2BC9BB231825}"/>
    <cellStyle name="SAPBEXresItem 8 4" xfId="11351" xr:uid="{8FCA866F-12EB-4E4C-8B47-D2A76B9C367A}"/>
    <cellStyle name="SAPBEXresItem 8 5" xfId="7603" xr:uid="{D6EB0558-07D9-47EF-B312-D1D95875B4D0}"/>
    <cellStyle name="SAPBEXresItem 8 6" xfId="24127" xr:uid="{5D812FCC-028D-4B29-AC67-94A5A9EF8DD8}"/>
    <cellStyle name="SAPBEXresItem 8 7" xfId="24001" xr:uid="{5F14BE27-558C-4B62-8AE9-594CA3E0F12B}"/>
    <cellStyle name="SAPBEXresItem 8 8" xfId="15676" xr:uid="{4B427E3F-E211-42A4-A377-3F71528CB5B9}"/>
    <cellStyle name="SAPBEXresItem 9" xfId="2707" xr:uid="{A2FEC7E2-65D3-440D-98F5-0BAA1D70FAB3}"/>
    <cellStyle name="SAPBEXresItem 9 2" xfId="8594" xr:uid="{A21A98CB-F521-464E-BCAE-557F73152BF7}"/>
    <cellStyle name="SAPBEXresItem 9 3" xfId="14579" xr:uid="{10FD22E9-11CF-4052-82EF-6243267F560B}"/>
    <cellStyle name="SAPBEXresItem 9 4" xfId="14886" xr:uid="{19A61872-3AA5-416C-AF56-125D0086AD1D}"/>
    <cellStyle name="SAPBEXresItem 9 5" xfId="20813" xr:uid="{E508AF4B-956B-4F1B-999D-02F8C11753CA}"/>
    <cellStyle name="SAPBEXresItem 9 6" xfId="24474" xr:uid="{353C165D-81BA-459D-91DD-5501125A245E}"/>
    <cellStyle name="SAPBEXresItem 9 7" xfId="28003" xr:uid="{2306C43E-8470-40F8-A8AC-0184731EC409}"/>
    <cellStyle name="SAPBEXresItem 9 8" xfId="31289" xr:uid="{3BE1C048-F5B9-4104-9A8D-7A63C28C69C5}"/>
    <cellStyle name="SAPBEXresItemX" xfId="502" xr:uid="{AAC360C6-72A6-48E3-B7E2-CB02D371DFB6}"/>
    <cellStyle name="SAPBEXresItemX 10" xfId="3169" xr:uid="{8A9A2BDD-3D56-487E-B66A-8686BF872CED}"/>
    <cellStyle name="SAPBEXresItemX 10 2" xfId="10315" xr:uid="{1FFF880C-5B95-4F61-AF61-692596357F47}"/>
    <cellStyle name="SAPBEXresItemX 10 3" xfId="14483" xr:uid="{1F168349-A1A5-46C0-AAB8-FB598FF64093}"/>
    <cellStyle name="SAPBEXresItemX 10 4" xfId="17516" xr:uid="{10637A5B-7E5D-4AE8-84E4-AA09141A4F44}"/>
    <cellStyle name="SAPBEXresItemX 10 5" xfId="21272" xr:uid="{11B99E64-5B40-413D-A584-156818DEBE4A}"/>
    <cellStyle name="SAPBEXresItemX 10 6" xfId="24934" xr:uid="{589EFA8B-3F6A-4B24-B9EB-0D2B8F0715A1}"/>
    <cellStyle name="SAPBEXresItemX 10 7" xfId="28465" xr:uid="{B523C0A9-1CAB-4621-87CA-DE59EB59D0AF}"/>
    <cellStyle name="SAPBEXresItemX 10 8" xfId="31746" xr:uid="{FF9D678F-13CC-44EE-9634-1457D155D6D4}"/>
    <cellStyle name="SAPBEXresItemX 11" xfId="4656" xr:uid="{33AE1C7E-96A7-4015-B119-1B7A901CBFFC}"/>
    <cellStyle name="SAPBEXresItemX 11 2" xfId="12386" xr:uid="{CA41A124-D030-4D58-A123-06BBF2077926}"/>
    <cellStyle name="SAPBEXresItemX 11 3" xfId="8974" xr:uid="{E4141BD8-6052-4777-A727-43A35182C6D1}"/>
    <cellStyle name="SAPBEXresItemX 11 4" xfId="19003" xr:uid="{02E07AB9-56B0-4AC7-9B79-9C74BADD60FE}"/>
    <cellStyle name="SAPBEXresItemX 11 5" xfId="22755" xr:uid="{F6C430F8-EC55-4251-A420-E486524A8C26}"/>
    <cellStyle name="SAPBEXresItemX 11 6" xfId="26420" xr:uid="{BDB28F72-F2DB-43FE-A368-F0DD2C2FE7DE}"/>
    <cellStyle name="SAPBEXresItemX 11 7" xfId="29952" xr:uid="{8D6B2047-859A-4856-AB45-C445F2228B44}"/>
    <cellStyle name="SAPBEXresItemX 11 8" xfId="33212" xr:uid="{7B462123-D8BD-494A-AC3B-E61C37BB648B}"/>
    <cellStyle name="SAPBEXresItemX 12" xfId="4790" xr:uid="{2B9BBAFA-2B7C-41A0-B286-1599B127A347}"/>
    <cellStyle name="SAPBEXresItemX 12 2" xfId="12255" xr:uid="{7DC382F9-9510-4A54-91A7-B2FE70B3884F}"/>
    <cellStyle name="SAPBEXresItemX 12 3" xfId="15809" xr:uid="{DDA48C4E-5646-4B59-B77E-C93F0EEE5207}"/>
    <cellStyle name="SAPBEXresItemX 12 4" xfId="19137" xr:uid="{3B268231-5BAB-4069-B979-00C4FB1DDF3A}"/>
    <cellStyle name="SAPBEXresItemX 12 5" xfId="22888" xr:uid="{ABF2D7DB-AA1A-45B1-BC42-B51E2A3A7F29}"/>
    <cellStyle name="SAPBEXresItemX 12 6" xfId="26554" xr:uid="{F5C08105-77CC-4B85-A384-F436AD99877C}"/>
    <cellStyle name="SAPBEXresItemX 12 7" xfId="30086" xr:uid="{52020B08-3EA3-46A5-B0CF-29087A786C1E}"/>
    <cellStyle name="SAPBEXresItemX 12 8" xfId="33343" xr:uid="{F3CAB5D0-BF27-4AD3-9531-A50F5FA62FD6}"/>
    <cellStyle name="SAPBEXresItemX 13" xfId="6156" xr:uid="{7943922B-3318-4FB5-8AFF-479BEF76504E}"/>
    <cellStyle name="SAPBEXresItemX 13 2" xfId="11745" xr:uid="{86FA2069-F8A6-4F52-9F28-E6165FDC9B12}"/>
    <cellStyle name="SAPBEXresItemX 13 3" xfId="17035" xr:uid="{D5D90548-1D03-4C8C-A2E0-C56A121E850C}"/>
    <cellStyle name="SAPBEXresItemX 13 4" xfId="20413" xr:uid="{0013EFC2-FA2D-45F5-BEB0-95DE59F76BA3}"/>
    <cellStyle name="SAPBEXresItemX 13 5" xfId="24093" xr:uid="{6DF3DC96-FCEF-4802-AF50-0CBB99F84455}"/>
    <cellStyle name="SAPBEXresItemX 13 6" xfId="27665" xr:uid="{C7A2F12E-E049-4B2E-867B-75D6243744AA}"/>
    <cellStyle name="SAPBEXresItemX 13 7" xfId="30852" xr:uid="{13F9001D-76C9-46D1-A552-01242A260710}"/>
    <cellStyle name="SAPBEXresItemX 13 8" xfId="33544" xr:uid="{3A3774B1-9421-46C0-8170-FA0B297C770C}"/>
    <cellStyle name="SAPBEXresItemX 14" xfId="6423" xr:uid="{65262B73-F0C9-4CC0-91F7-FF2745D6CE4C}"/>
    <cellStyle name="SAPBEXresItemX 14 2" xfId="13321" xr:uid="{5BFEFB43-D07C-4C3E-AD39-0321A26BA4D2}"/>
    <cellStyle name="SAPBEXresItemX 14 3" xfId="6981" xr:uid="{B6AD838B-F883-4718-97AD-82032FA28B16}"/>
    <cellStyle name="SAPBEXresItemX 14 4" xfId="20667" xr:uid="{B402679E-1DE9-40BA-8BE0-4C15D2BCF19E}"/>
    <cellStyle name="SAPBEXresItemX 14 5" xfId="24348" xr:uid="{DE098844-5343-490E-A166-1E6C356684D7}"/>
    <cellStyle name="SAPBEXresItemX 14 6" xfId="27866" xr:uid="{3604D3F6-D139-40C2-9C01-F88A700C13C9}"/>
    <cellStyle name="SAPBEXresItemX 14 7" xfId="31084" xr:uid="{66F54126-7890-4D56-BD5F-B3BBF69C25E5}"/>
    <cellStyle name="SAPBEXresItemX 14 8" xfId="33687" xr:uid="{252DE436-8C24-47B2-8D96-C0CC53E84577}"/>
    <cellStyle name="SAPBEXresItemX 15" xfId="10458" xr:uid="{4C9134E6-0284-4576-AAF5-8512A51ADC0D}"/>
    <cellStyle name="SAPBEXresItemX 16" xfId="16929" xr:uid="{7A091DEE-E2DB-4B1D-8D08-7F865FBFC2B4}"/>
    <cellStyle name="SAPBEXresItemX 17" xfId="16258" xr:uid="{D446435C-BAC8-45F0-96D1-FF90951A965B}"/>
    <cellStyle name="SAPBEXresItemX 18" xfId="9341" xr:uid="{414DA80D-41AD-4647-A521-DF2ADB1D99C1}"/>
    <cellStyle name="SAPBEXresItemX 19" xfId="15893" xr:uid="{6AA80E02-B078-4A29-8820-2EACD9C7B74D}"/>
    <cellStyle name="SAPBEXresItemX 2" xfId="1253" xr:uid="{DC8D1F6E-F283-41D0-BC16-DB3B24D32544}"/>
    <cellStyle name="SAPBEXresItemX 2 10" xfId="16616" xr:uid="{523D0FE2-B3A7-4485-B442-31FE4EDEB1F1}"/>
    <cellStyle name="SAPBEXresItemX 2 11" xfId="8200" xr:uid="{E0DF4D10-9CCA-4F19-81A6-8C15442C95CC}"/>
    <cellStyle name="SAPBEXresItemX 2 12" xfId="19725" xr:uid="{6975243B-B30D-4B6B-99D5-73031CB0A713}"/>
    <cellStyle name="SAPBEXresItemX 2 13" xfId="23488" xr:uid="{ED71E540-6E36-4218-8422-2B12001ED6B3}"/>
    <cellStyle name="SAPBEXresItemX 2 14" xfId="27103" xr:uid="{4EA7F2C0-1B3D-4337-BBEF-D814C008B882}"/>
    <cellStyle name="SAPBEXresItemX 2 15" xfId="30564" xr:uid="{4F6485EE-373D-4A56-A7B8-A083865796F2}"/>
    <cellStyle name="SAPBEXresItemX 2 16" xfId="33876" xr:uid="{8FE56848-2BD5-417B-9174-648546408E9F}"/>
    <cellStyle name="SAPBEXresItemX 2 2" xfId="1733" xr:uid="{000CC058-A640-4936-88CF-14935C1FFA3F}"/>
    <cellStyle name="SAPBEXresItemX 2 2 10" xfId="11650" xr:uid="{80589C7D-50E6-4FD9-B844-992F8AFCC252}"/>
    <cellStyle name="SAPBEXresItemX 2 2 11" xfId="20475" xr:uid="{0B266165-4652-4C2E-BDE6-F1AF89B73CF0}"/>
    <cellStyle name="SAPBEXresItemX 2 2 12" xfId="24171" xr:uid="{098F831A-7AFD-4DDC-B34E-5ED2B2E6CDD4}"/>
    <cellStyle name="SAPBEXresItemX 2 2 13" xfId="26982" xr:uid="{F5883658-0C16-4826-81EF-42534E77C761}"/>
    <cellStyle name="SAPBEXresItemX 2 2 14" xfId="30881" xr:uid="{7D685250-A2C0-4485-BA7D-78D800CBCF9E}"/>
    <cellStyle name="SAPBEXresItemX 2 2 15" xfId="34911" xr:uid="{716CF6B8-171A-4B58-B7A7-4A6ED2AF5520}"/>
    <cellStyle name="SAPBEXresItemX 2 2 2" xfId="2976" xr:uid="{921DA240-46BC-4CCE-8FCF-F4B616A8118A}"/>
    <cellStyle name="SAPBEXresItemX 2 2 2 2" xfId="9752" xr:uid="{B9AAC20B-18A6-45EE-89E8-9DE3251BA9C8}"/>
    <cellStyle name="SAPBEXresItemX 2 2 2 3" xfId="13545" xr:uid="{FC595F2C-63B3-4741-93E5-265CC2939404}"/>
    <cellStyle name="SAPBEXresItemX 2 2 2 4" xfId="17324" xr:uid="{5DD32EB5-3228-42EE-8F82-E7FC03C60F40}"/>
    <cellStyle name="SAPBEXresItemX 2 2 2 5" xfId="21082" xr:uid="{89B2F289-1996-481E-A766-B19C590F5227}"/>
    <cellStyle name="SAPBEXresItemX 2 2 2 6" xfId="24743" xr:uid="{268B1139-F56A-4449-87C2-52212527EC6E}"/>
    <cellStyle name="SAPBEXresItemX 2 2 2 7" xfId="28272" xr:uid="{C28D03C9-7FBF-4DC6-96EC-322486715FB9}"/>
    <cellStyle name="SAPBEXresItemX 2 2 2 8" xfId="31558" xr:uid="{FCB5931A-5FA4-46B2-8CC9-580DCE2B2F0F}"/>
    <cellStyle name="SAPBEXresItemX 2 2 3" xfId="3482" xr:uid="{11B41589-4025-459A-B768-3124D1190B8C}"/>
    <cellStyle name="SAPBEXresItemX 2 2 3 2" xfId="8836" xr:uid="{728B3A8B-001C-4114-9A32-306DFA4626C8}"/>
    <cellStyle name="SAPBEXresItemX 2 2 3 3" xfId="14575" xr:uid="{87A9D765-79A9-4FD2-A17D-0BA68955BB40}"/>
    <cellStyle name="SAPBEXresItemX 2 2 3 4" xfId="17829" xr:uid="{365C51C1-AD09-4585-936A-95B627A7901B}"/>
    <cellStyle name="SAPBEXresItemX 2 2 3 5" xfId="21585" xr:uid="{12B4E759-F8AF-47E6-A211-274434BB6D9E}"/>
    <cellStyle name="SAPBEXresItemX 2 2 3 6" xfId="25247" xr:uid="{D9AA5CD6-9805-46A9-BB72-0C965391781A}"/>
    <cellStyle name="SAPBEXresItemX 2 2 3 7" xfId="28778" xr:uid="{C80753A0-7BAF-4BB4-A105-45B39453051C}"/>
    <cellStyle name="SAPBEXresItemX 2 2 3 8" xfId="32057" xr:uid="{D81E9FC1-9636-4B3B-8BE9-586B856F7EB7}"/>
    <cellStyle name="SAPBEXresItemX 2 2 4" xfId="2201" xr:uid="{533D31D9-06D6-4670-A49B-342996FDD75F}"/>
    <cellStyle name="SAPBEXresItemX 2 2 4 2" xfId="8153" xr:uid="{55AC17CA-AC2A-459C-9AF2-68DF1CF6A5F2}"/>
    <cellStyle name="SAPBEXresItemX 2 2 4 3" xfId="14094" xr:uid="{8E651DAA-C8C3-4717-96E1-8EC71552A481}"/>
    <cellStyle name="SAPBEXresItemX 2 2 4 4" xfId="14831" xr:uid="{7019B9BC-77D8-4366-AB24-78CEA63F8E79}"/>
    <cellStyle name="SAPBEXresItemX 2 2 4 5" xfId="19455" xr:uid="{AF3A77AC-45B8-4159-9142-AD4B48A77B6E}"/>
    <cellStyle name="SAPBEXresItemX 2 2 4 6" xfId="20217" xr:uid="{BA3DEB73-D968-46DB-91C2-B34CF3463BD8}"/>
    <cellStyle name="SAPBEXresItemX 2 2 4 7" xfId="20296" xr:uid="{2B620664-98FE-4D1F-823B-6E064425013D}"/>
    <cellStyle name="SAPBEXresItemX 2 2 4 8" xfId="10748" xr:uid="{02761485-B4A6-42B4-8E52-F90F1436E586}"/>
    <cellStyle name="SAPBEXresItemX 2 2 5" xfId="3891" xr:uid="{EB13AD0D-D09D-4D34-A6E3-440C4463E97B}"/>
    <cellStyle name="SAPBEXresItemX 2 2 5 2" xfId="8085" xr:uid="{0D8E35F0-6F0A-49CD-A877-6167EE17AF32}"/>
    <cellStyle name="SAPBEXresItemX 2 2 5 3" xfId="14938" xr:uid="{9E775995-B118-4E57-AFCD-F8F8DB7FADCB}"/>
    <cellStyle name="SAPBEXresItemX 2 2 5 4" xfId="18238" xr:uid="{84553B2F-2535-4699-B241-12E1209D3937}"/>
    <cellStyle name="SAPBEXresItemX 2 2 5 5" xfId="21991" xr:uid="{AA78D7EC-472C-4768-BF52-93EEFA184909}"/>
    <cellStyle name="SAPBEXresItemX 2 2 5 6" xfId="25656" xr:uid="{961161A9-5B3F-4FF7-A140-8BBE4A8D358E}"/>
    <cellStyle name="SAPBEXresItemX 2 2 5 7" xfId="29187" xr:uid="{9C406DE0-36D1-4444-ACFC-FD6796EB9A89}"/>
    <cellStyle name="SAPBEXresItemX 2 2 5 8" xfId="32456" xr:uid="{B2A239B4-1C2D-4D59-8643-FE7FE3A16F40}"/>
    <cellStyle name="SAPBEXresItemX 2 2 6" xfId="3591" xr:uid="{854338E1-835A-4B14-A438-5EBE0F46F182}"/>
    <cellStyle name="SAPBEXresItemX 2 2 6 2" xfId="10891" xr:uid="{E1DC1BA2-B13A-45C0-8CF8-D133884A3675}"/>
    <cellStyle name="SAPBEXresItemX 2 2 6 3" xfId="8186" xr:uid="{9F49ACC7-DEEC-4903-B23C-623CD56D3C78}"/>
    <cellStyle name="SAPBEXresItemX 2 2 6 4" xfId="17938" xr:uid="{4451EF2E-78A1-4F76-A0A7-5237C06E302E}"/>
    <cellStyle name="SAPBEXresItemX 2 2 6 5" xfId="21694" xr:uid="{CA4A3C8E-A3C2-45F6-8CCF-E609E16FD486}"/>
    <cellStyle name="SAPBEXresItemX 2 2 6 6" xfId="25356" xr:uid="{8BCABC65-EA05-4BDC-A57A-B583E7EC96CB}"/>
    <cellStyle name="SAPBEXresItemX 2 2 6 7" xfId="28887" xr:uid="{96E5E675-3EA3-4BEB-A16E-159A4EA61E23}"/>
    <cellStyle name="SAPBEXresItemX 2 2 6 8" xfId="32165" xr:uid="{35C3DD68-7B30-4372-92A9-1DE80A8F8715}"/>
    <cellStyle name="SAPBEXresItemX 2 2 7" xfId="4916" xr:uid="{82AB23CE-FCF8-43B7-B119-D318349B011B}"/>
    <cellStyle name="SAPBEXresItemX 2 2 7 2" xfId="12129" xr:uid="{2C39B914-548E-4EA4-A7E5-FB05B41C9D9C}"/>
    <cellStyle name="SAPBEXresItemX 2 2 7 3" xfId="12106" xr:uid="{400293A9-60C0-44B7-9464-C07FE969CAC7}"/>
    <cellStyle name="SAPBEXresItemX 2 2 7 4" xfId="19263" xr:uid="{B55AB52C-C160-4781-98F0-403D0817963C}"/>
    <cellStyle name="SAPBEXresItemX 2 2 7 5" xfId="23014" xr:uid="{4AE7D7A9-AD9C-4280-9E44-13936912CCEB}"/>
    <cellStyle name="SAPBEXresItemX 2 2 7 6" xfId="26680" xr:uid="{25D099A3-F0D3-4EFB-8605-8C203B3F630B}"/>
    <cellStyle name="SAPBEXresItemX 2 2 7 7" xfId="30212" xr:uid="{9BE5EC5B-CD5B-464C-88C9-2E20B70ACB38}"/>
    <cellStyle name="SAPBEXresItemX 2 2 7 8" xfId="33467" xr:uid="{5B57E9E3-3BC7-481B-BA4D-142F7C75E0B1}"/>
    <cellStyle name="SAPBEXresItemX 2 2 8" xfId="10671" xr:uid="{79043984-6AEC-4336-A195-B45105C8CC50}"/>
    <cellStyle name="SAPBEXresItemX 2 2 9" xfId="15030" xr:uid="{1DB6B3A8-1762-406A-9234-5870C2415A6C}"/>
    <cellStyle name="SAPBEXresItemX 2 3" xfId="2527" xr:uid="{0AFD0ABC-501B-4EE7-8AC0-3467F093FFA9}"/>
    <cellStyle name="SAPBEXresItemX 2 3 2" xfId="8433" xr:uid="{ECF0783E-578B-4DE1-8904-C93B454ADC44}"/>
    <cellStyle name="SAPBEXresItemX 2 3 3" xfId="14356" xr:uid="{D5EDEE96-D507-49AD-B19F-593106EE96EC}"/>
    <cellStyle name="SAPBEXresItemX 2 3 4" xfId="14851" xr:uid="{51893C27-552C-446C-AFB5-017FE285F3C4}"/>
    <cellStyle name="SAPBEXresItemX 2 3 5" xfId="19334" xr:uid="{9B0C5BC5-874B-4DD7-A965-EDE2DD8D17D9}"/>
    <cellStyle name="SAPBEXresItemX 2 3 6" xfId="23101" xr:uid="{8A474BD6-5069-4115-A6C0-F988E0AEC5BC}"/>
    <cellStyle name="SAPBEXresItemX 2 3 7" xfId="26746" xr:uid="{699C1431-8561-4639-B1B1-3ADC1BA9F72F}"/>
    <cellStyle name="SAPBEXresItemX 2 3 8" xfId="31116" xr:uid="{367BB936-BA42-4F38-83DD-8408FABD86A4}"/>
    <cellStyle name="SAPBEXresItemX 2 3 9" xfId="35143" xr:uid="{04C5E5A5-6429-4621-A00B-9FA76A7C4D38}"/>
    <cellStyle name="SAPBEXresItemX 2 4" xfId="2806" xr:uid="{882015AC-523B-4051-83FD-8A6629D4CADC}"/>
    <cellStyle name="SAPBEXresItemX 2 4 2" xfId="9357" xr:uid="{98DFC3FD-DA24-4EC1-9E26-DB4A28275341}"/>
    <cellStyle name="SAPBEXresItemX 2 4 3" xfId="12020" xr:uid="{B897419D-054D-4860-A331-5453AE7543B5}"/>
    <cellStyle name="SAPBEXresItemX 2 4 4" xfId="17154" xr:uid="{3F99DCA4-14F1-433E-B104-215B2E4B3777}"/>
    <cellStyle name="SAPBEXresItemX 2 4 5" xfId="20912" xr:uid="{DD09BD9F-1583-4F85-9D2B-1B2F8F261114}"/>
    <cellStyle name="SAPBEXresItemX 2 4 6" xfId="24573" xr:uid="{17448360-C8F0-49A1-B46E-1006CF0611F3}"/>
    <cellStyle name="SAPBEXresItemX 2 4 7" xfId="28102" xr:uid="{DD25045F-342A-484E-810E-54240F704C72}"/>
    <cellStyle name="SAPBEXresItemX 2 4 8" xfId="31388" xr:uid="{5930F5C1-66E6-41E7-A4C5-A367AAC7BA03}"/>
    <cellStyle name="SAPBEXresItemX 2 4 9" xfId="35197" xr:uid="{B476992A-865A-4C8C-9DB0-73ADC59410D9}"/>
    <cellStyle name="SAPBEXresItemX 2 5" xfId="3604" xr:uid="{52BB7BC3-2050-45A1-A6CB-DEFFE9991EBF}"/>
    <cellStyle name="SAPBEXresItemX 2 5 2" xfId="11029" xr:uid="{2B44E7D7-6EDE-4826-9504-12B7A4BC2A4F}"/>
    <cellStyle name="SAPBEXresItemX 2 5 3" xfId="16545" xr:uid="{7BD4EEB8-1878-40B7-9E22-2FB276C1D91D}"/>
    <cellStyle name="SAPBEXresItemX 2 5 4" xfId="17951" xr:uid="{671CCDDD-1360-43CA-AD76-3F8B721C0F56}"/>
    <cellStyle name="SAPBEXresItemX 2 5 5" xfId="21707" xr:uid="{5D6B0B81-33BB-439B-BA4C-11B595853E84}"/>
    <cellStyle name="SAPBEXresItemX 2 5 6" xfId="25369" xr:uid="{A00083C5-3578-4501-B7E4-A79757F3033D}"/>
    <cellStyle name="SAPBEXresItemX 2 5 7" xfId="28900" xr:uid="{D7FC465C-DE18-4508-AA9E-9EF74BE771AC}"/>
    <cellStyle name="SAPBEXresItemX 2 5 8" xfId="32177" xr:uid="{63891E17-8E42-4C4B-88CC-A9F90CE27E89}"/>
    <cellStyle name="SAPBEXresItemX 2 5 9" xfId="34280" xr:uid="{75C37A34-AF36-4667-8F28-98E73BCC9F4F}"/>
    <cellStyle name="SAPBEXresItemX 2 6" xfId="3109" xr:uid="{9A8542E9-91A7-4DD4-AF05-E2FACA693ADA}"/>
    <cellStyle name="SAPBEXresItemX 2 6 2" xfId="9230" xr:uid="{C88F1BAC-3FBD-4A1C-8217-00EDB1EC41A4}"/>
    <cellStyle name="SAPBEXresItemX 2 6 3" xfId="9606" xr:uid="{0320A8C6-7C82-4A14-BCC0-373ACBAE17A9}"/>
    <cellStyle name="SAPBEXresItemX 2 6 4" xfId="17456" xr:uid="{AB820DEF-EA3B-49D5-845D-6CD805FB4B3F}"/>
    <cellStyle name="SAPBEXresItemX 2 6 5" xfId="21212" xr:uid="{A21A4D7C-3951-4635-9DC8-420D988069A3}"/>
    <cellStyle name="SAPBEXresItemX 2 6 6" xfId="24875" xr:uid="{F996708E-260B-45BA-BE96-9F7A108F9427}"/>
    <cellStyle name="SAPBEXresItemX 2 6 7" xfId="28405" xr:uid="{521AD7B9-0134-4FCC-9B7C-04277A068673}"/>
    <cellStyle name="SAPBEXresItemX 2 6 8" xfId="31687" xr:uid="{BF9CA5E5-3E00-4679-A1DB-F57974BA91E5}"/>
    <cellStyle name="SAPBEXresItemX 2 7" xfId="4238" xr:uid="{C1DDF6DA-B7E1-4C37-9111-824BB2323A55}"/>
    <cellStyle name="SAPBEXresItemX 2 7 2" xfId="6863" xr:uid="{BA71AD2F-D9AC-4EFF-BBC2-977B1E65BE55}"/>
    <cellStyle name="SAPBEXresItemX 2 7 3" xfId="13824" xr:uid="{4131FBCD-1529-4503-8255-A5DE35729033}"/>
    <cellStyle name="SAPBEXresItemX 2 7 4" xfId="18585" xr:uid="{00F658B7-B293-4DB8-B0CC-9A58A0413524}"/>
    <cellStyle name="SAPBEXresItemX 2 7 5" xfId="22337" xr:uid="{5AC36AFD-FF33-4BF8-B7D0-E074CF3399BE}"/>
    <cellStyle name="SAPBEXresItemX 2 7 6" xfId="26003" xr:uid="{1480ED30-FD03-4016-B199-016F711E16D5}"/>
    <cellStyle name="SAPBEXresItemX 2 7 7" xfId="29534" xr:uid="{C183060C-CF12-488F-81C8-C841908A9FB0}"/>
    <cellStyle name="SAPBEXresItemX 2 7 8" xfId="32797" xr:uid="{259EB8A5-B0F3-4F9D-BFD4-8328F88F4DE6}"/>
    <cellStyle name="SAPBEXresItemX 2 8" xfId="4841" xr:uid="{BA0AF048-A7F6-44F1-9969-452F0421A899}"/>
    <cellStyle name="SAPBEXresItemX 2 8 2" xfId="12204" xr:uid="{6D1D37F3-ED8E-42D5-801F-CCA9261F82B4}"/>
    <cellStyle name="SAPBEXresItemX 2 8 3" xfId="15835" xr:uid="{DADF0667-8D6F-4184-84BF-0B611D7D5FB5}"/>
    <cellStyle name="SAPBEXresItemX 2 8 4" xfId="19188" xr:uid="{17313F42-D018-498F-B0AF-00758C340AFD}"/>
    <cellStyle name="SAPBEXresItemX 2 8 5" xfId="22939" xr:uid="{1C6EB494-97EE-4BB6-B635-4627D16EC4F0}"/>
    <cellStyle name="SAPBEXresItemX 2 8 6" xfId="26605" xr:uid="{F5A0DA0C-CFAE-4066-B5C0-83A9CB46A32B}"/>
    <cellStyle name="SAPBEXresItemX 2 8 7" xfId="30137" xr:uid="{4604EFCB-6352-4E41-98D0-D87ED9B77DF9}"/>
    <cellStyle name="SAPBEXresItemX 2 8 8" xfId="33394" xr:uid="{83C1AC71-8299-44CB-9C2B-57618D2B10EB}"/>
    <cellStyle name="SAPBEXresItemX 2 9" xfId="10561" xr:uid="{41C5B8A6-1D46-44E3-9B77-3A36D9B04D03}"/>
    <cellStyle name="SAPBEXresItemX 20" xfId="23998" xr:uid="{1688CA17-C299-4E24-9816-79EE87BF2EF5}"/>
    <cellStyle name="SAPBEXresItemX 21" xfId="26678" xr:uid="{694C1F3A-51E9-4688-A676-B6C03B001076}"/>
    <cellStyle name="SAPBEXresItemX 3" xfId="1405" xr:uid="{14B74518-1C3F-4653-BB8E-698AEC4621DA}"/>
    <cellStyle name="SAPBEXresItemX 3 2" xfId="35030" xr:uid="{56B1FC40-5889-4765-BDDF-B731B583AAE5}"/>
    <cellStyle name="SAPBEXresItemX 4" xfId="1440" xr:uid="{3960AD28-9B1D-4A84-A3C1-C0D86124C5D8}"/>
    <cellStyle name="SAPBEXresItemX 5" xfId="695" xr:uid="{74AB21C2-45E0-4E08-9B2F-1FD223FB6BB4}"/>
    <cellStyle name="SAPBEXresItemX 5 10" xfId="7826" xr:uid="{F113ABAC-9732-4545-8E1E-68C1233FBB34}"/>
    <cellStyle name="SAPBEXresItemX 5 11" xfId="6951" xr:uid="{69D5513E-2169-4046-8DB9-1C4BFDDC12E4}"/>
    <cellStyle name="SAPBEXresItemX 5 12" xfId="20174" xr:uid="{1CA51186-291E-4079-BDEB-A0D093FE03A4}"/>
    <cellStyle name="SAPBEXresItemX 5 13" xfId="23912" xr:uid="{4BF16497-DE29-4414-A4AB-05686F14E90C}"/>
    <cellStyle name="SAPBEXresItemX 5 14" xfId="27469" xr:uid="{85A39F7D-686A-454A-90A2-030440611E73}"/>
    <cellStyle name="SAPBEXresItemX 5 15" xfId="30693" xr:uid="{A1B0B50E-31CE-4A39-A114-FB6B440C6E79}"/>
    <cellStyle name="SAPBEXresItemX 5 2" xfId="1605" xr:uid="{673812AB-83D6-4D6D-8095-42A08BB07222}"/>
    <cellStyle name="SAPBEXresItemX 5 2 10" xfId="14525" xr:uid="{E98A6D2F-E5D2-4DEA-8861-E64664705D17}"/>
    <cellStyle name="SAPBEXresItemX 5 2 11" xfId="10953" xr:uid="{3E71C2DF-CD0C-491D-99F1-91DD9A79602E}"/>
    <cellStyle name="SAPBEXresItemX 5 2 12" xfId="19920" xr:uid="{DE076963-35D2-4FAF-BA08-A7F8EE4D91F4}"/>
    <cellStyle name="SAPBEXresItemX 5 2 13" xfId="23677" xr:uid="{A808AB4A-99A9-47D2-B2B1-4289A9193258}"/>
    <cellStyle name="SAPBEXresItemX 5 2 14" xfId="30922" xr:uid="{065783A9-5D9E-4412-A541-E1E1F084E079}"/>
    <cellStyle name="SAPBEXresItemX 5 2 2" xfId="2848" xr:uid="{3F3F62DC-5A9A-41E0-BE7B-46FDEF28DDEF}"/>
    <cellStyle name="SAPBEXresItemX 5 2 2 2" xfId="8146" xr:uid="{080E2E08-9D79-40A6-A53A-2AD3353A447D}"/>
    <cellStyle name="SAPBEXresItemX 5 2 2 3" xfId="13921" xr:uid="{EBF5CE4D-051D-4166-B9D4-FAD9EADD11E9}"/>
    <cellStyle name="SAPBEXresItemX 5 2 2 4" xfId="17196" xr:uid="{1D74C3CA-74FE-4250-AB54-A759091675D9}"/>
    <cellStyle name="SAPBEXresItemX 5 2 2 5" xfId="20954" xr:uid="{0BE5735A-3AFA-446A-9E04-D8A9C4546096}"/>
    <cellStyle name="SAPBEXresItemX 5 2 2 6" xfId="24615" xr:uid="{7A7CCC9C-6173-40A6-8B85-CC485A07828A}"/>
    <cellStyle name="SAPBEXresItemX 5 2 2 7" xfId="28144" xr:uid="{92A29C73-4D7B-4E18-87F7-53356BE06442}"/>
    <cellStyle name="SAPBEXresItemX 5 2 2 8" xfId="31430" xr:uid="{251468A0-1EBA-4C0E-8F46-1B7076D8CE32}"/>
    <cellStyle name="SAPBEXresItemX 5 2 3" xfId="3354" xr:uid="{BA1B34A9-688F-4BF2-8CA3-8F637546BC36}"/>
    <cellStyle name="SAPBEXresItemX 5 2 3 2" xfId="9474" xr:uid="{F62C4C1B-0E1C-469E-BCB8-12BA77A76E2C}"/>
    <cellStyle name="SAPBEXresItemX 5 2 3 3" xfId="14502" xr:uid="{4A226E85-D1E9-49C2-9E5D-00B5F88274CE}"/>
    <cellStyle name="SAPBEXresItemX 5 2 3 4" xfId="17701" xr:uid="{7B30EE68-BD8A-4582-932A-5658D41F880A}"/>
    <cellStyle name="SAPBEXresItemX 5 2 3 5" xfId="21457" xr:uid="{69B6A4FA-8AAE-4F3C-9228-769993E6F96F}"/>
    <cellStyle name="SAPBEXresItemX 5 2 3 6" xfId="25119" xr:uid="{210B4C73-1412-427E-8AC1-E9DF6D5830FD}"/>
    <cellStyle name="SAPBEXresItemX 5 2 3 7" xfId="28650" xr:uid="{C2E4421F-5888-45D0-A79D-E30E9B9E0515}"/>
    <cellStyle name="SAPBEXresItemX 5 2 3 8" xfId="31929" xr:uid="{53B8C30B-CF26-4CD1-8010-CF66996B59E7}"/>
    <cellStyle name="SAPBEXresItemX 5 2 4" xfId="3606" xr:uid="{97E6343A-B403-4D31-8505-9BA5F0C9EBB2}"/>
    <cellStyle name="SAPBEXresItemX 5 2 4 2" xfId="10071" xr:uid="{B28F59C5-8830-4167-9FD1-DB4697B559C1}"/>
    <cellStyle name="SAPBEXresItemX 5 2 4 3" xfId="7173" xr:uid="{5D274B5B-7E79-4848-A940-EBD20A550DFC}"/>
    <cellStyle name="SAPBEXresItemX 5 2 4 4" xfId="17953" xr:uid="{C16E60F9-DECB-4B49-BEEA-020950CC4625}"/>
    <cellStyle name="SAPBEXresItemX 5 2 4 5" xfId="21709" xr:uid="{23E976FA-D34B-4A86-91EF-777DFC93B241}"/>
    <cellStyle name="SAPBEXresItemX 5 2 4 6" xfId="25371" xr:uid="{66AB750B-EB4F-4879-AC80-C0F7A3107738}"/>
    <cellStyle name="SAPBEXresItemX 5 2 4 7" xfId="28902" xr:uid="{2C624C1E-C703-41FD-8ECB-7AFFA37E2B20}"/>
    <cellStyle name="SAPBEXresItemX 5 2 4 8" xfId="32179" xr:uid="{C0C43504-8A70-4A87-9D48-9E95060C8B06}"/>
    <cellStyle name="SAPBEXresItemX 5 2 5" xfId="3860" xr:uid="{60A01F83-2AAE-47B8-BD6D-6B9192E92DCA}"/>
    <cellStyle name="SAPBEXresItemX 5 2 5 2" xfId="7511" xr:uid="{5873D86F-70AE-4846-99D2-7FCA27DB95B7}"/>
    <cellStyle name="SAPBEXresItemX 5 2 5 3" xfId="12112" xr:uid="{24C4FC5F-171F-4C06-8179-7A56FF19E1EC}"/>
    <cellStyle name="SAPBEXresItemX 5 2 5 4" xfId="18207" xr:uid="{B1EF6389-FE2D-481E-AC2A-743BBA5D13A5}"/>
    <cellStyle name="SAPBEXresItemX 5 2 5 5" xfId="21960" xr:uid="{7AC5523E-FF37-402D-88AD-6ED9E8CFA620}"/>
    <cellStyle name="SAPBEXresItemX 5 2 5 6" xfId="25625" xr:uid="{C322D2A3-E656-4712-B53B-CF047E910C2A}"/>
    <cellStyle name="SAPBEXresItemX 5 2 5 7" xfId="29156" xr:uid="{F67DDC51-A6AA-4B49-BA22-7C0270A34AFE}"/>
    <cellStyle name="SAPBEXresItemX 5 2 5 8" xfId="32427" xr:uid="{713C0B24-584A-494C-8AD4-DA4F5762E2CD}"/>
    <cellStyle name="SAPBEXresItemX 5 2 6" xfId="4059" xr:uid="{F9F469C3-A427-4B42-A23B-7441C893C5C5}"/>
    <cellStyle name="SAPBEXresItemX 5 2 6 2" xfId="6845" xr:uid="{B504368A-A9EF-4BF3-8D11-7019A365D2ED}"/>
    <cellStyle name="SAPBEXresItemX 5 2 6 3" xfId="14673" xr:uid="{4717782B-57E1-42BE-ABD6-AA6D644C8F67}"/>
    <cellStyle name="SAPBEXresItemX 5 2 6 4" xfId="18406" xr:uid="{79BA2E11-9331-44AA-82DC-BE60A677CDAC}"/>
    <cellStyle name="SAPBEXresItemX 5 2 6 5" xfId="22159" xr:uid="{2DACAECF-9E16-4CEF-B5A1-2F561C3D7601}"/>
    <cellStyle name="SAPBEXresItemX 5 2 6 6" xfId="25824" xr:uid="{53719D2B-5327-46D2-9CAB-A5E1FFCB86EF}"/>
    <cellStyle name="SAPBEXresItemX 5 2 6 7" xfId="29355" xr:uid="{C02108CB-3516-4EF4-A14C-A895796DDAD7}"/>
    <cellStyle name="SAPBEXresItemX 5 2 6 8" xfId="32622" xr:uid="{0F175AB5-9D32-488C-898E-77FBA7A2CB49}"/>
    <cellStyle name="SAPBEXresItemX 5 2 7" xfId="4822" xr:uid="{C099DB1D-4504-4FAA-98E6-C3131A020B37}"/>
    <cellStyle name="SAPBEXresItemX 5 2 7 2" xfId="12223" xr:uid="{B47FD419-E037-4C67-BE81-1BC8BA4CC5D0}"/>
    <cellStyle name="SAPBEXresItemX 5 2 7 3" xfId="16816" xr:uid="{0068D9D2-2DD4-4F6D-88E2-FFBC0DF81E48}"/>
    <cellStyle name="SAPBEXresItemX 5 2 7 4" xfId="19169" xr:uid="{B153E6C0-26DF-4DE3-8FF7-DBF497E2A0A9}"/>
    <cellStyle name="SAPBEXresItemX 5 2 7 5" xfId="22920" xr:uid="{A17331FE-B609-4914-95A1-514CE2C73159}"/>
    <cellStyle name="SAPBEXresItemX 5 2 7 6" xfId="26586" xr:uid="{61498EF1-2D5A-4507-87CB-68DA22737EFA}"/>
    <cellStyle name="SAPBEXresItemX 5 2 7 7" xfId="30118" xr:uid="{78560981-E218-440D-A1B2-3F860EC3DC87}"/>
    <cellStyle name="SAPBEXresItemX 5 2 7 8" xfId="33375" xr:uid="{0E9ECFCF-3627-4E96-82AB-5FD106C29D9C}"/>
    <cellStyle name="SAPBEXresItemX 5 2 8" xfId="9244" xr:uid="{5CE1B914-4AC0-4DB5-98F6-DD88899EC637}"/>
    <cellStyle name="SAPBEXresItemX 5 2 9" xfId="10745" xr:uid="{BF837FB8-0A69-4E7B-B922-A6B4E64D0EFD}"/>
    <cellStyle name="SAPBEXresItemX 5 3" xfId="2028" xr:uid="{26B0A786-5388-4111-9914-6123EAA43F58}"/>
    <cellStyle name="SAPBEXresItemX 5 3 2" xfId="10973" xr:uid="{8F1E5EB9-0406-4806-9C1D-9B3ACAAE23D8}"/>
    <cellStyle name="SAPBEXresItemX 5 3 3" xfId="9775" xr:uid="{B5DB90CD-E230-48B7-97A0-159140A732DF}"/>
    <cellStyle name="SAPBEXresItemX 5 3 4" xfId="12758" xr:uid="{B74EAF02-3924-46F7-864A-BAEB9D279337}"/>
    <cellStyle name="SAPBEXresItemX 5 3 5" xfId="10507" xr:uid="{58A1F676-43E9-4E62-B19A-2C3BFBE4512B}"/>
    <cellStyle name="SAPBEXresItemX 5 3 6" xfId="20710" xr:uid="{9833579A-FB91-45C0-BE64-38531360B273}"/>
    <cellStyle name="SAPBEXresItemX 5 3 7" xfId="23759" xr:uid="{6D6683BC-C8CA-4ED1-BE66-FEB24D95AA96}"/>
    <cellStyle name="SAPBEXresItemX 5 3 8" xfId="24016" xr:uid="{F19AC7C7-A454-428C-98BB-BE286BCCEB82}"/>
    <cellStyle name="SAPBEXresItemX 5 4" xfId="2337" xr:uid="{A7E631CC-7066-4BEB-8F72-03DDA367976C}"/>
    <cellStyle name="SAPBEXresItemX 5 4 2" xfId="8439" xr:uid="{2FF6A9C9-9633-4886-97B5-7E035B0734D2}"/>
    <cellStyle name="SAPBEXresItemX 5 4 3" xfId="15041" xr:uid="{039F0CC8-3DD1-48C1-8C3F-1CA6EF46451E}"/>
    <cellStyle name="SAPBEXresItemX 5 4 4" xfId="15559" xr:uid="{64657A2F-5611-4599-B407-37D2B846D9D0}"/>
    <cellStyle name="SAPBEXresItemX 5 4 5" xfId="7049" xr:uid="{43DB9EDE-EAE2-451F-AD8A-39B4DC1A82AF}"/>
    <cellStyle name="SAPBEXresItemX 5 4 6" xfId="20140" xr:uid="{E94FEC21-F402-4A3D-A871-5E491B6EA788}"/>
    <cellStyle name="SAPBEXresItemX 5 4 7" xfId="23884" xr:uid="{97E5FAD3-9D19-4F56-B5B8-40B754AFA78B}"/>
    <cellStyle name="SAPBEXresItemX 5 4 8" xfId="30355" xr:uid="{24D713AF-0284-4D2F-96B0-3E5AFC86FE3F}"/>
    <cellStyle name="SAPBEXresItemX 5 5" xfId="3916" xr:uid="{D99A8C97-B70E-4AAD-AFFB-A499DD6984A7}"/>
    <cellStyle name="SAPBEXresItemX 5 5 2" xfId="9920" xr:uid="{5A96AAED-B19F-4A37-BDC7-EEC5BD41FABE}"/>
    <cellStyle name="SAPBEXresItemX 5 5 3" xfId="7722" xr:uid="{2F957C59-88A2-425C-90A5-E663123A5731}"/>
    <cellStyle name="SAPBEXresItemX 5 5 4" xfId="18263" xr:uid="{DF02EF99-16E3-4BCD-8D0A-9F3E80CCFFBF}"/>
    <cellStyle name="SAPBEXresItemX 5 5 5" xfId="22016" xr:uid="{FA3445D7-2469-4784-A5D7-0E3B6B97185F}"/>
    <cellStyle name="SAPBEXresItemX 5 5 6" xfId="25681" xr:uid="{40B732AE-BD5D-4E49-943F-8A80E8FE91D7}"/>
    <cellStyle name="SAPBEXresItemX 5 5 7" xfId="29212" xr:uid="{3F025833-F7BF-4C7F-90C8-696A46550279}"/>
    <cellStyle name="SAPBEXresItemX 5 5 8" xfId="32480" xr:uid="{EE615CB8-33F3-47DB-8EA8-4C0517680A23}"/>
    <cellStyle name="SAPBEXresItemX 5 6" xfId="4078" xr:uid="{DA57DA90-44DF-4EDA-85FA-8FBBF827E3A6}"/>
    <cellStyle name="SAPBEXresItemX 5 6 2" xfId="6858" xr:uid="{37519703-E46F-481C-A07B-6551881B9975}"/>
    <cellStyle name="SAPBEXresItemX 5 6 3" xfId="17015" xr:uid="{AA02E591-C7B7-4714-96F8-F03E5297215A}"/>
    <cellStyle name="SAPBEXresItemX 5 6 4" xfId="18425" xr:uid="{F7156270-AB54-4B74-848C-F1E096C7CDCC}"/>
    <cellStyle name="SAPBEXresItemX 5 6 5" xfId="22178" xr:uid="{B473F730-E669-4F6A-A6CE-9A76B6F2B662}"/>
    <cellStyle name="SAPBEXresItemX 5 6 6" xfId="25843" xr:uid="{267761DE-A747-4B45-88D5-01730CF72A2A}"/>
    <cellStyle name="SAPBEXresItemX 5 6 7" xfId="29374" xr:uid="{08592175-C22D-4810-A9D9-31AD97B66046}"/>
    <cellStyle name="SAPBEXresItemX 5 6 8" xfId="32641" xr:uid="{81345149-F3AE-4C47-84CE-F0E40A1F2086}"/>
    <cellStyle name="SAPBEXresItemX 5 7" xfId="4280" xr:uid="{124E86C9-86C4-4AFA-8B77-4706264928BB}"/>
    <cellStyle name="SAPBEXresItemX 5 7 2" xfId="12673" xr:uid="{417C91BF-7725-47A0-BACE-38A93936D21F}"/>
    <cellStyle name="SAPBEXresItemX 5 7 3" xfId="7423" xr:uid="{CA66878B-0A36-471B-8192-6C6E1C66C103}"/>
    <cellStyle name="SAPBEXresItemX 5 7 4" xfId="18627" xr:uid="{3D0DE48D-F888-49E8-A4C5-01AB37F13F90}"/>
    <cellStyle name="SAPBEXresItemX 5 7 5" xfId="22379" xr:uid="{0123C7B1-926D-4B89-9346-D4ADDAE0657D}"/>
    <cellStyle name="SAPBEXresItemX 5 7 6" xfId="26045" xr:uid="{96BAAE4C-9C59-42BB-B489-2805E50F0872}"/>
    <cellStyle name="SAPBEXresItemX 5 7 7" xfId="29576" xr:uid="{1DA768CF-0755-48DD-B6D2-B14F3F1A1237}"/>
    <cellStyle name="SAPBEXresItemX 5 7 8" xfId="32839" xr:uid="{81C0456D-FB34-4A0F-8461-CC46C1433D3C}"/>
    <cellStyle name="SAPBEXresItemX 5 8" xfId="2290" xr:uid="{904E3490-4EDE-42CD-B451-51127DFE0590}"/>
    <cellStyle name="SAPBEXresItemX 5 8 2" xfId="11224" xr:uid="{4004584F-AB16-458B-9DBA-055039BF3CE3}"/>
    <cellStyle name="SAPBEXresItemX 5 8 3" xfId="16421" xr:uid="{17E9E3C4-4D41-48CA-AD5D-0173D85DD9B1}"/>
    <cellStyle name="SAPBEXresItemX 5 8 4" xfId="10403" xr:uid="{488300ED-3706-4A26-8212-9F6707EBBE16}"/>
    <cellStyle name="SAPBEXresItemX 5 8 5" xfId="14229" xr:uid="{D20D176D-11E7-43CD-A554-3CF386A64B89}"/>
    <cellStyle name="SAPBEXresItemX 5 8 6" xfId="20237" xr:uid="{E24B1AF8-FD7E-45E6-AE44-9361206BA284}"/>
    <cellStyle name="SAPBEXresItemX 5 8 7" xfId="23437" xr:uid="{5B9B5833-487B-4440-9A12-57247E35865B}"/>
    <cellStyle name="SAPBEXresItemX 5 8 8" xfId="20682" xr:uid="{A3B7FCC1-FD6F-4F82-8812-279930B93E65}"/>
    <cellStyle name="SAPBEXresItemX 5 9" xfId="9725" xr:uid="{73050F8A-D62D-4518-B281-2F0B7F68E7F0}"/>
    <cellStyle name="SAPBEXresItemX 6" xfId="1557" xr:uid="{B91F4390-BA7B-4F95-A644-FB4548B5C0B0}"/>
    <cellStyle name="SAPBEXresItemX 6 10" xfId="13828" xr:uid="{F3866EE4-E61A-4566-B968-8C676CEF06E4}"/>
    <cellStyle name="SAPBEXresItemX 6 11" xfId="14600" xr:uid="{68292A41-3843-42B8-BAB4-5239E5403C21}"/>
    <cellStyle name="SAPBEXresItemX 6 12" xfId="19680" xr:uid="{D3A0E7DB-4F66-4FC6-A6DF-5B16534A2729}"/>
    <cellStyle name="SAPBEXresItemX 6 13" xfId="27763" xr:uid="{44B14B0F-BEE0-4D71-B5FD-14EE9D3E2D1C}"/>
    <cellStyle name="SAPBEXresItemX 6 14" xfId="23535" xr:uid="{DA604CEB-B2FD-4C74-95D7-A9462E6FD24D}"/>
    <cellStyle name="SAPBEXresItemX 6 2" xfId="2800" xr:uid="{83FB3567-99C0-4117-A400-01522E45978E}"/>
    <cellStyle name="SAPBEXresItemX 6 2 2" xfId="9649" xr:uid="{8C759D61-DEE8-404E-B1EF-FCA286C13F38}"/>
    <cellStyle name="SAPBEXresItemX 6 2 3" xfId="8052" xr:uid="{F68AE91D-C755-478B-8934-DF20F81D46F0}"/>
    <cellStyle name="SAPBEXresItemX 6 2 4" xfId="17148" xr:uid="{81417961-60D6-4D9E-A713-CF32FF475B4E}"/>
    <cellStyle name="SAPBEXresItemX 6 2 5" xfId="20906" xr:uid="{6C546465-89D1-488D-B027-9D1DF956C703}"/>
    <cellStyle name="SAPBEXresItemX 6 2 6" xfId="24567" xr:uid="{1CED237E-25E1-4A61-B36F-5920AD67E25D}"/>
    <cellStyle name="SAPBEXresItemX 6 2 7" xfId="28096" xr:uid="{D6B441DC-7FC4-434F-B4CE-EBBFB0132DA0}"/>
    <cellStyle name="SAPBEXresItemX 6 2 8" xfId="31382" xr:uid="{37AACF9C-2BE0-4FA3-82FE-561EE0663F7F}"/>
    <cellStyle name="SAPBEXresItemX 6 3" xfId="3306" xr:uid="{CCB971E1-F83A-4588-997E-644A58AB0BBB}"/>
    <cellStyle name="SAPBEXresItemX 6 3 2" xfId="10766" xr:uid="{087496EA-FB1B-49C8-B902-75408DAE774F}"/>
    <cellStyle name="SAPBEXresItemX 6 3 3" xfId="9065" xr:uid="{9A02C4B3-0FA5-4249-BF38-7EA4D666F8BC}"/>
    <cellStyle name="SAPBEXresItemX 6 3 4" xfId="17653" xr:uid="{8CE58537-78FA-4835-9160-A7DC4B7041A4}"/>
    <cellStyle name="SAPBEXresItemX 6 3 5" xfId="21409" xr:uid="{F577725D-F600-41ED-9427-A78A6EA4A2E4}"/>
    <cellStyle name="SAPBEXresItemX 6 3 6" xfId="25071" xr:uid="{B225CBA2-EF26-4300-B32E-0EE93D7C8067}"/>
    <cellStyle name="SAPBEXresItemX 6 3 7" xfId="28602" xr:uid="{6C31A8B1-427F-464B-B859-DFC12423586D}"/>
    <cellStyle name="SAPBEXresItemX 6 3 8" xfId="31881" xr:uid="{4C950922-F3BB-4063-B50F-4609F4569979}"/>
    <cellStyle name="SAPBEXresItemX 6 4" xfId="2588" xr:uid="{D32322AB-B050-48BA-AD86-F0F806743663}"/>
    <cellStyle name="SAPBEXresItemX 6 4 2" xfId="10536" xr:uid="{5E40E366-0C9F-4F5A-9897-DC1CE7A253D6}"/>
    <cellStyle name="SAPBEXresItemX 6 4 3" xfId="16627" xr:uid="{E11E07C6-29AE-4F29-95A3-DEC4FCB04931}"/>
    <cellStyle name="SAPBEXresItemX 6 4 4" xfId="15883" xr:uid="{D6090DE5-6E23-40AD-921E-2D8B4768D0A7}"/>
    <cellStyle name="SAPBEXresItemX 6 4 5" xfId="11854" xr:uid="{C81A3812-8535-4E40-A37C-DE0105EBC6BD}"/>
    <cellStyle name="SAPBEXresItemX 6 4 6" xfId="23052" xr:uid="{C170513B-C6AC-4B95-BB06-D0420B13652B}"/>
    <cellStyle name="SAPBEXresItemX 6 4 7" xfId="24101" xr:uid="{CDD7262D-BBB6-48C7-946B-823A554D613C}"/>
    <cellStyle name="SAPBEXresItemX 6 4 8" xfId="31174" xr:uid="{414F6640-2548-4013-9856-2068DA49D3D7}"/>
    <cellStyle name="SAPBEXresItemX 6 5" xfId="3636" xr:uid="{8640BC6E-62C2-4C77-AA5D-D672FBC51535}"/>
    <cellStyle name="SAPBEXresItemX 6 5 2" xfId="10120" xr:uid="{5501FFF5-4D38-406D-82AD-7B9F8405F6F2}"/>
    <cellStyle name="SAPBEXresItemX 6 5 3" xfId="14026" xr:uid="{3B1C00C0-CD1C-4DEE-8FFE-726EBA35ADB1}"/>
    <cellStyle name="SAPBEXresItemX 6 5 4" xfId="17983" xr:uid="{47B3AABA-400B-433E-B688-F3641EC52FD6}"/>
    <cellStyle name="SAPBEXresItemX 6 5 5" xfId="21739" xr:uid="{EA1729BC-B7C2-4AD3-8FA2-8C9DA8C9FD09}"/>
    <cellStyle name="SAPBEXresItemX 6 5 6" xfId="25401" xr:uid="{785599A7-0D13-4FB5-BB32-36E4262FF2BD}"/>
    <cellStyle name="SAPBEXresItemX 6 5 7" xfId="28932" xr:uid="{36114176-4325-41F3-B5AA-FD6765BCAE19}"/>
    <cellStyle name="SAPBEXresItemX 6 5 8" xfId="32209" xr:uid="{637212D9-1FB1-448A-AFF9-FF115E30B8AA}"/>
    <cellStyle name="SAPBEXresItemX 6 6" xfId="3991" xr:uid="{AAB3EEDB-22D8-4675-B930-A9F1FFFCC959}"/>
    <cellStyle name="SAPBEXresItemX 6 6 2" xfId="7857" xr:uid="{99462BA8-37EC-4EF3-B767-AC75061C9DD9}"/>
    <cellStyle name="SAPBEXresItemX 6 6 3" xfId="14228" xr:uid="{83885633-1FD0-407F-A7BB-0A5C21958EC5}"/>
    <cellStyle name="SAPBEXresItemX 6 6 4" xfId="18338" xr:uid="{ECEC9C0E-5339-4DD8-A82C-71F335B35F49}"/>
    <cellStyle name="SAPBEXresItemX 6 6 5" xfId="22091" xr:uid="{204DE825-4A2B-425C-877B-C991A0F59BA9}"/>
    <cellStyle name="SAPBEXresItemX 6 6 6" xfId="25756" xr:uid="{C8C69F89-3AF7-4BC5-8A28-24B57E792294}"/>
    <cellStyle name="SAPBEXresItemX 6 6 7" xfId="29287" xr:uid="{6124BBAA-B694-4D53-8CAA-973C6B40E348}"/>
    <cellStyle name="SAPBEXresItemX 6 6 8" xfId="32555" xr:uid="{3C5D69BD-FA3A-428E-A1EB-CDE672B03924}"/>
    <cellStyle name="SAPBEXresItemX 6 7" xfId="4447" xr:uid="{7AF9801D-5432-4C8C-A29B-B9111D111C31}"/>
    <cellStyle name="SAPBEXresItemX 6 7 2" xfId="12567" xr:uid="{7C641E13-A234-4624-8467-15CFA3BF43FF}"/>
    <cellStyle name="SAPBEXresItemX 6 7 3" xfId="13075" xr:uid="{002AE5D5-07AE-4CE5-A233-7532B2D66664}"/>
    <cellStyle name="SAPBEXresItemX 6 7 4" xfId="18794" xr:uid="{BD9BE0C4-2307-4ED7-B3BB-C858D623E713}"/>
    <cellStyle name="SAPBEXresItemX 6 7 5" xfId="22546" xr:uid="{9A3380A7-64B8-49D1-96DF-0A3FBFEEB369}"/>
    <cellStyle name="SAPBEXresItemX 6 7 6" xfId="26211" xr:uid="{C17B47B5-8A79-4AA8-8971-66274B6FD65A}"/>
    <cellStyle name="SAPBEXresItemX 6 7 7" xfId="29743" xr:uid="{581B8236-7301-4546-942D-8A19C9B11FA2}"/>
    <cellStyle name="SAPBEXresItemX 6 7 8" xfId="33005" xr:uid="{1651CD7C-71FA-4348-BE0A-199F39F15AA3}"/>
    <cellStyle name="SAPBEXresItemX 6 8" xfId="12813" xr:uid="{4782127D-4E36-48BB-BA32-FC11F96F8B12}"/>
    <cellStyle name="SAPBEXresItemX 6 9" xfId="15707" xr:uid="{5269CD3E-E214-406D-BA86-4129F78474B5}"/>
    <cellStyle name="SAPBEXresItemX 7" xfId="1856" xr:uid="{17C577AE-529C-4353-90B8-87657CEA4229}"/>
    <cellStyle name="SAPBEXresItemX 7 2" xfId="8359" xr:uid="{56669575-0DA9-4948-97CB-EB359B033112}"/>
    <cellStyle name="SAPBEXresItemX 7 3" xfId="14507" xr:uid="{F66F7FA4-2403-49D2-90EE-0AA0172963D2}"/>
    <cellStyle name="SAPBEXresItemX 7 4" xfId="16619" xr:uid="{C7F011C6-6CFD-401F-8605-DE6960FAF7EE}"/>
    <cellStyle name="SAPBEXresItemX 7 5" xfId="12833" xr:uid="{FE56757C-E908-4A97-9C8B-721ABC4E4951}"/>
    <cellStyle name="SAPBEXresItemX 7 6" xfId="23262" xr:uid="{65CAD135-24BA-4771-A99A-E65B9EF7F6ED}"/>
    <cellStyle name="SAPBEXresItemX 7 7" xfId="16268" xr:uid="{834BA981-F631-466B-A797-E5FE639F311F}"/>
    <cellStyle name="SAPBEXresItemX 7 8" xfId="23302" xr:uid="{6F189999-E868-4081-A50A-0C26B805C495}"/>
    <cellStyle name="SAPBEXresItemX 8" xfId="2655" xr:uid="{682AA3D8-4BD7-4970-9690-4D87D7C90BA9}"/>
    <cellStyle name="SAPBEXresItemX 8 2" xfId="10158" xr:uid="{2290B58A-B5EB-4F80-B3EB-29B68A40C261}"/>
    <cellStyle name="SAPBEXresItemX 8 3" xfId="13675" xr:uid="{4F561E04-5642-46CD-AA8D-F5934A5CADDC}"/>
    <cellStyle name="SAPBEXresItemX 8 4" xfId="15867" xr:uid="{55378E0C-33AF-4B60-BA0B-1134B0531613}"/>
    <cellStyle name="SAPBEXresItemX 8 5" xfId="20762" xr:uid="{086682B0-F775-48B1-8ED2-0C0FCE3D2C6E}"/>
    <cellStyle name="SAPBEXresItemX 8 6" xfId="24422" xr:uid="{CCAA5751-D8EB-4DF6-9C84-84D5BDA7468B}"/>
    <cellStyle name="SAPBEXresItemX 8 7" xfId="27951" xr:uid="{34F7F4FA-10DC-4FE9-BEE1-9D7EA430D890}"/>
    <cellStyle name="SAPBEXresItemX 8 8" xfId="31240" xr:uid="{1343E5CF-8B6A-4302-BE32-7B2DA231D222}"/>
    <cellStyle name="SAPBEXresItemX 9" xfId="3674" xr:uid="{66A90162-BE11-4CEA-BE90-BC73BE8D2114}"/>
    <cellStyle name="SAPBEXresItemX 9 2" xfId="11447" xr:uid="{CE596FA7-4246-4371-A3B6-16559704E96C}"/>
    <cellStyle name="SAPBEXresItemX 9 3" xfId="16218" xr:uid="{4CA41C5F-0D34-4D1C-9F2A-CAB7A63E5218}"/>
    <cellStyle name="SAPBEXresItemX 9 4" xfId="18021" xr:uid="{C35EF043-7F41-498A-975A-1B3EDD648590}"/>
    <cellStyle name="SAPBEXresItemX 9 5" xfId="21777" xr:uid="{5EFEFC42-FE9F-4D09-A462-1615C2B7577A}"/>
    <cellStyle name="SAPBEXresItemX 9 6" xfId="25439" xr:uid="{AE4AF052-A69A-48E3-BFBF-748F925A8C11}"/>
    <cellStyle name="SAPBEXresItemX 9 7" xfId="28970" xr:uid="{1CAB3D00-5C10-428D-B43E-D77322CF5506}"/>
    <cellStyle name="SAPBEXresItemX 9 8" xfId="32247" xr:uid="{4203567B-F5DD-4078-B5C4-2AF60517DF4E}"/>
    <cellStyle name="SAPBEXstdData" xfId="503" xr:uid="{A629B7F5-AF8B-441E-9694-D9768C5C3C5C}"/>
    <cellStyle name="SAPBEXstdData 10" xfId="3948" xr:uid="{1070786E-0E69-4585-8729-637BD865B438}"/>
    <cellStyle name="SAPBEXstdData 10 2" xfId="10324" xr:uid="{886747CA-A08E-455F-A300-9588A54B38E4}"/>
    <cellStyle name="SAPBEXstdData 10 3" xfId="8780" xr:uid="{8145FFE8-6CA8-4428-BAF3-3084DD81DA5F}"/>
    <cellStyle name="SAPBEXstdData 10 4" xfId="18295" xr:uid="{F572EE6A-A102-4B89-8C61-535B39C69539}"/>
    <cellStyle name="SAPBEXstdData 10 5" xfId="22048" xr:uid="{43625835-184F-41FE-B347-F0903CF1593E}"/>
    <cellStyle name="SAPBEXstdData 10 6" xfId="25713" xr:uid="{1FDF9E5A-BD3F-436F-8CA4-B241E83149E4}"/>
    <cellStyle name="SAPBEXstdData 10 7" xfId="29244" xr:uid="{58B72616-2766-4FB5-B1CB-5EB782271E13}"/>
    <cellStyle name="SAPBEXstdData 10 8" xfId="32512" xr:uid="{80A14E1B-0B9D-417C-BE7B-AC71DB5B718A}"/>
    <cellStyle name="SAPBEXstdData 11" xfId="3812" xr:uid="{AB080D65-E3E1-4DD5-B6C7-AC20E6FB0C94}"/>
    <cellStyle name="SAPBEXstdData 11 2" xfId="13004" xr:uid="{769B8E7A-0A62-4A97-B54B-67AD5448D500}"/>
    <cellStyle name="SAPBEXstdData 11 3" xfId="15660" xr:uid="{C2F1A37A-6CAE-40C8-8837-251C33ABE316}"/>
    <cellStyle name="SAPBEXstdData 11 4" xfId="18159" xr:uid="{EAA15413-5227-48A0-8A7B-1A08D917CCBA}"/>
    <cellStyle name="SAPBEXstdData 11 5" xfId="21912" xr:uid="{45E03586-942E-4885-BD2A-F33B48C3C155}"/>
    <cellStyle name="SAPBEXstdData 11 6" xfId="25577" xr:uid="{479AB506-CE5E-4AA3-AB9E-88E8323E563B}"/>
    <cellStyle name="SAPBEXstdData 11 7" xfId="29108" xr:uid="{FC646E1F-EC6D-4C4E-B460-F9AFF9165855}"/>
    <cellStyle name="SAPBEXstdData 11 8" xfId="32380" xr:uid="{FCC187FF-6278-45B0-A5F5-235D166C9F8F}"/>
    <cellStyle name="SAPBEXstdData 12" xfId="4657" xr:uid="{E2B58A05-A29C-419D-829C-7A8D29E548E2}"/>
    <cellStyle name="SAPBEXstdData 12 2" xfId="12385" xr:uid="{6E30A19E-DDC7-4EAB-813E-63C73FA88F1A}"/>
    <cellStyle name="SAPBEXstdData 12 3" xfId="11295" xr:uid="{A769B604-AE82-4862-8BA4-926D79084C4E}"/>
    <cellStyle name="SAPBEXstdData 12 4" xfId="19004" xr:uid="{FCFFBB58-7A54-4634-9BC6-553CB8F0EC73}"/>
    <cellStyle name="SAPBEXstdData 12 5" xfId="22756" xr:uid="{23197408-7019-4133-B629-E4504F25BD82}"/>
    <cellStyle name="SAPBEXstdData 12 6" xfId="26421" xr:uid="{8828192E-278E-4FF7-895B-3A21A0A12729}"/>
    <cellStyle name="SAPBEXstdData 12 7" xfId="29953" xr:uid="{7A2AFAC8-99DA-4D73-9A20-8032F4C52635}"/>
    <cellStyle name="SAPBEXstdData 12 8" xfId="33213" xr:uid="{A18FDD5D-939A-44F2-B904-ABEDD2EC884C}"/>
    <cellStyle name="SAPBEXstdData 13" xfId="4762" xr:uid="{DB6AF11A-B7B1-495F-A804-12CFE5084F89}"/>
    <cellStyle name="SAPBEXstdData 13 2" xfId="12283" xr:uid="{5820C5A2-F49E-435B-A4B6-03FCCAD3163A}"/>
    <cellStyle name="SAPBEXstdData 13 3" xfId="15793" xr:uid="{E3AF29AD-C71D-428E-AFDA-F5168C66BE19}"/>
    <cellStyle name="SAPBEXstdData 13 4" xfId="19109" xr:uid="{7F176AFD-6097-45AB-8A62-978075B8CE0E}"/>
    <cellStyle name="SAPBEXstdData 13 5" xfId="22860" xr:uid="{AD097841-6AA0-47F9-B2C2-FFE212A5BA62}"/>
    <cellStyle name="SAPBEXstdData 13 6" xfId="26526" xr:uid="{CD79B61A-4999-4DB8-AA3B-0060A4FAC7CC}"/>
    <cellStyle name="SAPBEXstdData 13 7" xfId="30058" xr:uid="{9978053B-68C7-4412-86F7-B1E3BC901B40}"/>
    <cellStyle name="SAPBEXstdData 13 8" xfId="33315" xr:uid="{D9427267-F4B2-4E17-9024-3F9E0520B1A3}"/>
    <cellStyle name="SAPBEXstdData 14" xfId="6424" xr:uid="{92CB1346-F645-4E8F-B79E-190011D093E8}"/>
    <cellStyle name="SAPBEXstdData 14 2" xfId="13322" xr:uid="{31958E9D-39A6-4B20-9703-C6132F5DCCFB}"/>
    <cellStyle name="SAPBEXstdData 14 3" xfId="9091" xr:uid="{82E01D7D-C9B0-494E-9D66-453EF91A3F1B}"/>
    <cellStyle name="SAPBEXstdData 14 4" xfId="20668" xr:uid="{C21712EC-32F0-4B41-B15A-DD38C272D212}"/>
    <cellStyle name="SAPBEXstdData 14 5" xfId="24349" xr:uid="{FD1C8A0E-B42A-4622-9A2D-CF0C0FDD1D65}"/>
    <cellStyle name="SAPBEXstdData 14 6" xfId="27867" xr:uid="{98BD6C8D-7C65-48E4-B699-192FDC0A4325}"/>
    <cellStyle name="SAPBEXstdData 14 7" xfId="31085" xr:uid="{4CB4FA29-0734-4A21-9ACB-BC1EBDCA1FBF}"/>
    <cellStyle name="SAPBEXstdData 14 8" xfId="33688" xr:uid="{5C4225F1-EE32-4284-A2A3-E314DF880845}"/>
    <cellStyle name="SAPBEXstdData 15" xfId="8958" xr:uid="{1698E4FF-2B11-407E-887D-74E1328AAA6D}"/>
    <cellStyle name="SAPBEXstdData 16" xfId="11991" xr:uid="{F58C0575-FB18-4292-B3D2-2178A0B3A5F2}"/>
    <cellStyle name="SAPBEXstdData 17" xfId="10754" xr:uid="{3DC559B7-AE52-403C-B30A-31C3309C138C}"/>
    <cellStyle name="SAPBEXstdData 18" xfId="9831" xr:uid="{1DACE718-D798-4F99-A3CD-D7475F30A746}"/>
    <cellStyle name="SAPBEXstdData 19" xfId="16099" xr:uid="{B5441511-1811-474E-B38B-799E6339F826}"/>
    <cellStyle name="SAPBEXstdData 2" xfId="1254" xr:uid="{612067C9-57BA-47D1-89F6-EABE2CA899D1}"/>
    <cellStyle name="SAPBEXstdData 2 10" xfId="9847" xr:uid="{32554748-84ED-4B52-BD8D-0D972A6D68DB}"/>
    <cellStyle name="SAPBEXstdData 2 11" xfId="13101" xr:uid="{8C76A0C5-5E63-4ED5-8AE6-D0BA74286686}"/>
    <cellStyle name="SAPBEXstdData 2 12" xfId="14377" xr:uid="{AD375800-413C-47CE-A0E7-75ED337ABA3F}"/>
    <cellStyle name="SAPBEXstdData 2 13" xfId="19724" xr:uid="{DD9871A0-D674-407E-A610-958822EEFFF5}"/>
    <cellStyle name="SAPBEXstdData 2 14" xfId="23487" xr:uid="{CF0DD0C5-AFCC-4B4A-BA44-4AE994B9A08B}"/>
    <cellStyle name="SAPBEXstdData 2 15" xfId="27102" xr:uid="{F7FF99F1-EF7A-4FFA-9D3A-CBA5C1303CB6}"/>
    <cellStyle name="SAPBEXstdData 2 16" xfId="30563" xr:uid="{CFCBEB6B-A59B-47AC-A504-29D13E04D826}"/>
    <cellStyle name="SAPBEXstdData 2 17" xfId="33877" xr:uid="{EB784FC4-B925-4DEE-BF2B-AB12EB0EF3E9}"/>
    <cellStyle name="SAPBEXstdData 2 2" xfId="1255" xr:uid="{E1F80D6E-2A4C-488F-9D2A-D1EEC2439B46}"/>
    <cellStyle name="SAPBEXstdData 2 2 10" xfId="14613" xr:uid="{2535C0C0-344F-4CF7-A63B-062232108B12}"/>
    <cellStyle name="SAPBEXstdData 2 2 11" xfId="7330" xr:uid="{8C3104C2-0687-4A2C-B20A-BF74F7390676}"/>
    <cellStyle name="SAPBEXstdData 2 2 12" xfId="19723" xr:uid="{F34F9643-78F6-469C-94C7-9177B228A107}"/>
    <cellStyle name="SAPBEXstdData 2 2 13" xfId="23486" xr:uid="{F46F8AFD-7784-45C1-AB0E-76623FFF2F2D}"/>
    <cellStyle name="SAPBEXstdData 2 2 14" xfId="27101" xr:uid="{F0F333CE-1DC7-4A7D-B096-B1F61265E2F2}"/>
    <cellStyle name="SAPBEXstdData 2 2 15" xfId="30562" xr:uid="{3E817A59-5121-4A4D-90EE-5A57C4F80900}"/>
    <cellStyle name="SAPBEXstdData 2 2 16" xfId="34912" xr:uid="{8E90A61E-24AE-433C-9B70-588BB13C6B1C}"/>
    <cellStyle name="SAPBEXstdData 2 2 2" xfId="1735" xr:uid="{85E1D1C5-21BF-4AAD-BA89-E657C66F0425}"/>
    <cellStyle name="SAPBEXstdData 2 2 2 10" xfId="15539" xr:uid="{5050CF42-5F83-4D12-8C38-57C280169C27}"/>
    <cellStyle name="SAPBEXstdData 2 2 2 11" xfId="19570" xr:uid="{3EA1B932-0AD6-4A05-A146-CE8CFE9BEE62}"/>
    <cellStyle name="SAPBEXstdData 2 2 2 12" xfId="24164" xr:uid="{6FCE6C38-C388-440B-A3A2-6A3BB8694003}"/>
    <cellStyle name="SAPBEXstdData 2 2 2 13" xfId="26981" xr:uid="{6DB512D0-ACE9-475C-8CB1-C4298969DBB5}"/>
    <cellStyle name="SAPBEXstdData 2 2 2 14" xfId="30880" xr:uid="{C9945A78-F3E8-4FC7-B860-ED4E76F8D854}"/>
    <cellStyle name="SAPBEXstdData 2 2 2 2" xfId="2978" xr:uid="{AC75C87C-079A-46C0-9976-435B3705EB71}"/>
    <cellStyle name="SAPBEXstdData 2 2 2 2 2" xfId="8122" xr:uid="{3480119C-152D-45F6-8383-23A0FC4B83E6}"/>
    <cellStyle name="SAPBEXstdData 2 2 2 2 3" xfId="14096" xr:uid="{F648B89C-A2C4-43FD-91CE-7A921F5CB321}"/>
    <cellStyle name="SAPBEXstdData 2 2 2 2 4" xfId="17326" xr:uid="{C39A40D5-0B84-4317-9E67-2AB31C5D2965}"/>
    <cellStyle name="SAPBEXstdData 2 2 2 2 5" xfId="21084" xr:uid="{D45BB474-1493-46C2-B3AE-C31B0F145405}"/>
    <cellStyle name="SAPBEXstdData 2 2 2 2 6" xfId="24745" xr:uid="{AEC420B3-C052-4E2F-9E9F-99382F96CE85}"/>
    <cellStyle name="SAPBEXstdData 2 2 2 2 7" xfId="28274" xr:uid="{EB2F75AF-4677-4EC8-8611-D6C6E4BDD9E7}"/>
    <cellStyle name="SAPBEXstdData 2 2 2 2 8" xfId="31560" xr:uid="{F8965717-F8C3-4D56-B0F2-F620515C128C}"/>
    <cellStyle name="SAPBEXstdData 2 2 2 3" xfId="3484" xr:uid="{E04FAA3C-D7C5-4786-BFD8-191413D6CE01}"/>
    <cellStyle name="SAPBEXstdData 2 2 2 3 2" xfId="11601" xr:uid="{DCECB2B0-6B31-4F44-9575-E901A1A0C227}"/>
    <cellStyle name="SAPBEXstdData 2 2 2 3 3" xfId="16067" xr:uid="{9205AB1B-E82D-44ED-A6C6-0F47367EE394}"/>
    <cellStyle name="SAPBEXstdData 2 2 2 3 4" xfId="17831" xr:uid="{47AFCFB8-F560-4681-AB76-364A83C55186}"/>
    <cellStyle name="SAPBEXstdData 2 2 2 3 5" xfId="21587" xr:uid="{527E4EE2-7C28-40BB-B034-365B48D2685E}"/>
    <cellStyle name="SAPBEXstdData 2 2 2 3 6" xfId="25249" xr:uid="{36050677-48A1-4445-80BA-0CC93A91AAD5}"/>
    <cellStyle name="SAPBEXstdData 2 2 2 3 7" xfId="28780" xr:uid="{17337116-90AD-4693-A5C1-D80A18FF5CD3}"/>
    <cellStyle name="SAPBEXstdData 2 2 2 3 8" xfId="32059" xr:uid="{BF3E5B43-A3B7-4124-AE40-B76FF15891B6}"/>
    <cellStyle name="SAPBEXstdData 2 2 2 4" xfId="3622" xr:uid="{EF444D35-77C0-4378-B0D4-0880A970A616}"/>
    <cellStyle name="SAPBEXstdData 2 2 2 4 2" xfId="10251" xr:uid="{00337195-58B4-4B9A-92BE-F94C9A32D7BE}"/>
    <cellStyle name="SAPBEXstdData 2 2 2 4 3" xfId="9337" xr:uid="{FE8526E1-9565-434D-970D-71B4B009D7EB}"/>
    <cellStyle name="SAPBEXstdData 2 2 2 4 4" xfId="17969" xr:uid="{30FBBB78-E4AC-46ED-98B0-0CA4414CC7AE}"/>
    <cellStyle name="SAPBEXstdData 2 2 2 4 5" xfId="21725" xr:uid="{A82D61BD-500D-4D6E-8697-7E568F81D050}"/>
    <cellStyle name="SAPBEXstdData 2 2 2 4 6" xfId="25387" xr:uid="{EE0F589E-190E-4D87-9DB6-D35064596B19}"/>
    <cellStyle name="SAPBEXstdData 2 2 2 4 7" xfId="28918" xr:uid="{140AE03B-9831-40ED-A44C-045BD18478A7}"/>
    <cellStyle name="SAPBEXstdData 2 2 2 4 8" xfId="32195" xr:uid="{EE58907E-CF2B-4518-8728-D5ED45D91D99}"/>
    <cellStyle name="SAPBEXstdData 2 2 2 5" xfId="4029" xr:uid="{F51D54B2-6C11-4AF4-B9DC-23AA95E5D749}"/>
    <cellStyle name="SAPBEXstdData 2 2 2 5 2" xfId="8381" xr:uid="{01308F6C-A5B7-4270-8A4D-C8FA162CAE63}"/>
    <cellStyle name="SAPBEXstdData 2 2 2 5 3" xfId="16690" xr:uid="{88AF24A9-2ADB-47E4-A786-63BA2B8A3FB7}"/>
    <cellStyle name="SAPBEXstdData 2 2 2 5 4" xfId="18376" xr:uid="{911C3A50-46B8-4EDB-8C37-B454D7CFBDCD}"/>
    <cellStyle name="SAPBEXstdData 2 2 2 5 5" xfId="22129" xr:uid="{8DB685A6-5B94-4276-B3FF-B4D76B32ACA2}"/>
    <cellStyle name="SAPBEXstdData 2 2 2 5 6" xfId="25794" xr:uid="{BD1884F3-C4E3-4DC9-A28B-04FE7E0716A5}"/>
    <cellStyle name="SAPBEXstdData 2 2 2 5 7" xfId="29325" xr:uid="{49FF0AF2-CE2C-4E0E-B5CE-C2D3C91AF9B8}"/>
    <cellStyle name="SAPBEXstdData 2 2 2 5 8" xfId="32592" xr:uid="{4DCDE3F6-14AF-440D-BD7D-719C2F6FA311}"/>
    <cellStyle name="SAPBEXstdData 2 2 2 6" xfId="4276" xr:uid="{CA56A603-62B3-4FBE-9CBB-60837A4C9F90}"/>
    <cellStyle name="SAPBEXstdData 2 2 2 6 2" xfId="6982" xr:uid="{21ECBE45-1E53-4158-83EC-9210454B05FD}"/>
    <cellStyle name="SAPBEXstdData 2 2 2 6 3" xfId="14167" xr:uid="{8D3CDEAE-1A5E-47C5-89E2-F93BB1CA250E}"/>
    <cellStyle name="SAPBEXstdData 2 2 2 6 4" xfId="18623" xr:uid="{E0F74916-2A24-4537-B80B-9F2450E0AD6A}"/>
    <cellStyle name="SAPBEXstdData 2 2 2 6 5" xfId="22375" xr:uid="{E452E72F-1C86-482D-B841-6792D13FBA11}"/>
    <cellStyle name="SAPBEXstdData 2 2 2 6 6" xfId="26041" xr:uid="{40B75663-840B-4194-B60F-88FFB9CBF9F9}"/>
    <cellStyle name="SAPBEXstdData 2 2 2 6 7" xfId="29572" xr:uid="{7B39F5B1-1799-43DF-AFB4-FFEBB1F18220}"/>
    <cellStyle name="SAPBEXstdData 2 2 2 6 8" xfId="32835" xr:uid="{5F9C89B4-456D-423F-83F4-A27E79A5FB8C}"/>
    <cellStyle name="SAPBEXstdData 2 2 2 7" xfId="4133" xr:uid="{27E6D3EB-39CD-4047-9855-892F1CA499F6}"/>
    <cellStyle name="SAPBEXstdData 2 2 2 7 2" xfId="6965" xr:uid="{97E472EB-890E-482F-967A-2B60D16374C8}"/>
    <cellStyle name="SAPBEXstdData 2 2 2 7 3" xfId="14309" xr:uid="{CA2E0F3D-4988-4451-9516-A0FEF4AFA0FD}"/>
    <cellStyle name="SAPBEXstdData 2 2 2 7 4" xfId="18480" xr:uid="{5CBFBAA7-4C77-4B76-BF89-3539D6CE8CE7}"/>
    <cellStyle name="SAPBEXstdData 2 2 2 7 5" xfId="22233" xr:uid="{77C5E9DD-E29A-4018-8F7D-D25950F57EFD}"/>
    <cellStyle name="SAPBEXstdData 2 2 2 7 6" xfId="25898" xr:uid="{8F65171A-8792-4274-8423-06179BD20C72}"/>
    <cellStyle name="SAPBEXstdData 2 2 2 7 7" xfId="29429" xr:uid="{EF912320-35D2-47FE-8E08-D0036FC21DA1}"/>
    <cellStyle name="SAPBEXstdData 2 2 2 7 8" xfId="32695" xr:uid="{50249B64-16A7-45A2-A66E-6A6F06DD661D}"/>
    <cellStyle name="SAPBEXstdData 2 2 2 8" xfId="9308" xr:uid="{0DBE54EA-4103-42B4-8D11-51130124D1F0}"/>
    <cellStyle name="SAPBEXstdData 2 2 2 9" xfId="8267" xr:uid="{67E61F9E-D3CE-4FD7-AE00-BAB4AEFF8CDE}"/>
    <cellStyle name="SAPBEXstdData 2 2 3" xfId="2529" xr:uid="{827D62B1-F2C9-4C6C-BFE5-98199F053317}"/>
    <cellStyle name="SAPBEXstdData 2 2 3 2" xfId="11343" xr:uid="{2CBF51AB-986E-4043-B467-0D79472D288D}"/>
    <cellStyle name="SAPBEXstdData 2 2 3 3" xfId="9328" xr:uid="{DF886F4D-F434-4C2B-9EB1-8C390B72010D}"/>
    <cellStyle name="SAPBEXstdData 2 2 3 4" xfId="11696" xr:uid="{72E5093D-77D3-47B9-816D-BFB7672EE362}"/>
    <cellStyle name="SAPBEXstdData 2 2 3 5" xfId="19332" xr:uid="{7DD23CB5-D619-407D-914A-DEC7B3F768AF}"/>
    <cellStyle name="SAPBEXstdData 2 2 3 6" xfId="20113" xr:uid="{9C7C79C9-FCF5-4AE5-B1AD-F289EED585F6}"/>
    <cellStyle name="SAPBEXstdData 2 2 3 7" xfId="26744" xr:uid="{ED594EE3-3211-4B0C-B021-C424704D9F94}"/>
    <cellStyle name="SAPBEXstdData 2 2 3 8" xfId="31118" xr:uid="{F98CBCE8-24E7-49C2-A31B-417926B47762}"/>
    <cellStyle name="SAPBEXstdData 2 2 4" xfId="1799" xr:uid="{5B5CF462-D488-4FB0-B681-23541205574C}"/>
    <cellStyle name="SAPBEXstdData 2 2 4 2" xfId="9023" xr:uid="{A4C87C26-B466-454B-82D7-13C4487C65F7}"/>
    <cellStyle name="SAPBEXstdData 2 2 4 3" xfId="8106" xr:uid="{24DB05C5-37A5-4B75-86A9-50E62FBE0965}"/>
    <cellStyle name="SAPBEXstdData 2 2 4 4" xfId="15270" xr:uid="{4CE60742-80B3-423A-9F37-90A348AE1082}"/>
    <cellStyle name="SAPBEXstdData 2 2 4 5" xfId="20463" xr:uid="{CAD5D43E-9F56-48E8-BECD-411201C3A36A}"/>
    <cellStyle name="SAPBEXstdData 2 2 4 6" xfId="24144" xr:uid="{1B5F298B-494F-40A2-ADF6-4ADD05F3F63F}"/>
    <cellStyle name="SAPBEXstdData 2 2 4 7" xfId="26951" xr:uid="{C8C36788-6984-4F51-B81D-BBB9DD2CD42D}"/>
    <cellStyle name="SAPBEXstdData 2 2 4 8" xfId="30432" xr:uid="{4C842977-B8EE-479D-9CD7-E290F029EFA8}"/>
    <cellStyle name="SAPBEXstdData 2 2 5" xfId="2577" xr:uid="{3F7945B3-8339-4579-9AFD-30D05AB75135}"/>
    <cellStyle name="SAPBEXstdData 2 2 5 2" xfId="10313" xr:uid="{9AF037AB-A94B-4F6B-AA56-8DDE99CDF135}"/>
    <cellStyle name="SAPBEXstdData 2 2 5 3" xfId="14413" xr:uid="{2DE61814-D8CE-4EE9-9176-0F4C007DFF0D}"/>
    <cellStyle name="SAPBEXstdData 2 2 5 4" xfId="9291" xr:uid="{E47D4C2D-A93A-429E-A4FF-B49293FFFEFC}"/>
    <cellStyle name="SAPBEXstdData 2 2 5 5" xfId="19297" xr:uid="{5CE5FFE2-C0F6-4293-8837-B8F483A81342}"/>
    <cellStyle name="SAPBEXstdData 2 2 5 6" xfId="23057" xr:uid="{DFD5D518-1697-434D-9411-48E4F719693F}"/>
    <cellStyle name="SAPBEXstdData 2 2 5 7" xfId="26708" xr:uid="{0E4762CF-3904-495A-A420-250635255A85}"/>
    <cellStyle name="SAPBEXstdData 2 2 5 8" xfId="31165" xr:uid="{0596954B-2A35-4056-ABC6-E73BA2DE7388}"/>
    <cellStyle name="SAPBEXstdData 2 2 6" xfId="1971" xr:uid="{962CA889-D6C2-4BD8-AA30-CB72B602723E}"/>
    <cellStyle name="SAPBEXstdData 2 2 6 2" xfId="8533" xr:uid="{15C4239D-F152-4F6F-8DA3-31D78F555D11}"/>
    <cellStyle name="SAPBEXstdData 2 2 6 3" xfId="16960" xr:uid="{F6B7B31E-D075-4216-AC51-5B85F7237DBF}"/>
    <cellStyle name="SAPBEXstdData 2 2 6 4" xfId="14421" xr:uid="{337FC203-D34E-4A4D-91F7-CC647CA031BC}"/>
    <cellStyle name="SAPBEXstdData 2 2 6 5" xfId="15101" xr:uid="{4810F5B0-2363-4193-BE1C-7A0045DEFAAA}"/>
    <cellStyle name="SAPBEXstdData 2 2 6 6" xfId="19970" xr:uid="{C05819C1-FCB2-4846-AA2C-08D6E5B988EB}"/>
    <cellStyle name="SAPBEXstdData 2 2 6 7" xfId="23732" xr:uid="{34509508-7291-4A13-B332-2984551017AF}"/>
    <cellStyle name="SAPBEXstdData 2 2 6 8" xfId="14809" xr:uid="{E0212EA4-D575-4E5A-B2DA-52D748423C9D}"/>
    <cellStyle name="SAPBEXstdData 2 2 7" xfId="2227" xr:uid="{C1C11179-C26F-453C-A186-E48EF7174087}"/>
    <cellStyle name="SAPBEXstdData 2 2 7 2" xfId="9941" xr:uid="{B3EC5A8F-7353-4908-A60A-0731907EA3F7}"/>
    <cellStyle name="SAPBEXstdData 2 2 7 3" xfId="9723" xr:uid="{E64BC18B-53BA-491F-8CA4-D7260328F4A5}"/>
    <cellStyle name="SAPBEXstdData 2 2 7 4" xfId="16527" xr:uid="{8B4A7D8A-8598-4C7D-B42A-3420370869FD}"/>
    <cellStyle name="SAPBEXstdData 2 2 7 5" xfId="10890" xr:uid="{E69809EF-8824-4F55-A3F3-A1227206701E}"/>
    <cellStyle name="SAPBEXstdData 2 2 7 6" xfId="11166" xr:uid="{643D355E-12E9-411F-BE3F-18AC689F622A}"/>
    <cellStyle name="SAPBEXstdData 2 2 7 7" xfId="26867" xr:uid="{33F1A81E-93C5-4B61-9754-7869ECAA8309}"/>
    <cellStyle name="SAPBEXstdData 2 2 7 8" xfId="24089" xr:uid="{6E932265-C0FC-4861-8794-5867E78373EE}"/>
    <cellStyle name="SAPBEXstdData 2 2 8" xfId="4782" xr:uid="{8CAD2183-30E4-4FCB-A14E-D4709D21826F}"/>
    <cellStyle name="SAPBEXstdData 2 2 8 2" xfId="12263" xr:uid="{8AF9A77F-D447-4D53-A425-550075F0A2EB}"/>
    <cellStyle name="SAPBEXstdData 2 2 8 3" xfId="15805" xr:uid="{A7486A71-861D-43C4-AB2F-688E80957C2B}"/>
    <cellStyle name="SAPBEXstdData 2 2 8 4" xfId="19129" xr:uid="{58A75435-A68A-44E1-AC37-D907D84EBA1C}"/>
    <cellStyle name="SAPBEXstdData 2 2 8 5" xfId="22880" xr:uid="{2BDDEF1F-4D31-42D4-ACAE-22134EC7CDEB}"/>
    <cellStyle name="SAPBEXstdData 2 2 8 6" xfId="26546" xr:uid="{4BBB2BB4-3B7C-41AB-A9BE-BC3DA2D00908}"/>
    <cellStyle name="SAPBEXstdData 2 2 8 7" xfId="30078" xr:uid="{3A051ACD-3B48-4923-A0D3-C4D697C7180A}"/>
    <cellStyle name="SAPBEXstdData 2 2 8 8" xfId="33335" xr:uid="{3E8DFA6C-A59D-4E64-BE56-3F372F04CE21}"/>
    <cellStyle name="SAPBEXstdData 2 2 9" xfId="8873" xr:uid="{25E2CA93-EAD5-4767-AE48-D9EC3C0C4BE1}"/>
    <cellStyle name="SAPBEXstdData 2 3" xfId="1734" xr:uid="{53B5769B-830F-4F66-BC30-093E74780160}"/>
    <cellStyle name="SAPBEXstdData 2 3 10" xfId="16687" xr:uid="{E2242134-9F8C-49CC-B984-2B4D7459663D}"/>
    <cellStyle name="SAPBEXstdData 2 3 11" xfId="20488" xr:uid="{EB013BC4-0067-4112-A98B-539E1A9F8E1D}"/>
    <cellStyle name="SAPBEXstdData 2 3 12" xfId="23331" xr:uid="{EF7E8C36-D6D5-4E19-A420-3625365ABD73}"/>
    <cellStyle name="SAPBEXstdData 2 3 13" xfId="27727" xr:uid="{D419419F-E30A-49FF-BFE4-CD0E887AFC45}"/>
    <cellStyle name="SAPBEXstdData 2 3 14" xfId="30454" xr:uid="{6F569ACB-BEC3-40C7-9C8B-F85A860EEE2E}"/>
    <cellStyle name="SAPBEXstdData 2 3 15" xfId="35144" xr:uid="{6098751E-BE75-4EEF-9D1D-12D5E1B74221}"/>
    <cellStyle name="SAPBEXstdData 2 3 2" xfId="2977" xr:uid="{2A74609E-AB51-4CCE-A176-99DBE667456E}"/>
    <cellStyle name="SAPBEXstdData 2 3 2 2" xfId="8523" xr:uid="{EBF789C1-3EE5-4699-9BA7-715F8A63FCBB}"/>
    <cellStyle name="SAPBEXstdData 2 3 2 3" xfId="15019" xr:uid="{2F8F9341-66B2-4EA9-9E3C-9E382C533520}"/>
    <cellStyle name="SAPBEXstdData 2 3 2 4" xfId="17325" xr:uid="{2CA63688-9DB1-44CD-B822-E05F10D74011}"/>
    <cellStyle name="SAPBEXstdData 2 3 2 5" xfId="21083" xr:uid="{894ECAB9-EFED-456F-97BF-ED85E2ACCB69}"/>
    <cellStyle name="SAPBEXstdData 2 3 2 6" xfId="24744" xr:uid="{5D56E755-A73C-4DBE-80AF-BDA40C48F2BE}"/>
    <cellStyle name="SAPBEXstdData 2 3 2 7" xfId="28273" xr:uid="{8F54C7A6-9129-4846-B047-BBE719A43123}"/>
    <cellStyle name="SAPBEXstdData 2 3 2 8" xfId="31559" xr:uid="{052498AF-442E-4082-A196-206EB84BD6E2}"/>
    <cellStyle name="SAPBEXstdData 2 3 3" xfId="3483" xr:uid="{6527C8C8-7793-4F73-A71F-304BF23C2E67}"/>
    <cellStyle name="SAPBEXstdData 2 3 3 2" xfId="9150" xr:uid="{F11AC46A-E714-4974-A140-90C7CA99C990}"/>
    <cellStyle name="SAPBEXstdData 2 3 3 3" xfId="14153" xr:uid="{B8498DAF-B0ED-4F8C-85BF-71E1F140CB84}"/>
    <cellStyle name="SAPBEXstdData 2 3 3 4" xfId="17830" xr:uid="{C224DC4B-896E-4CB9-B465-14675CA6A8F6}"/>
    <cellStyle name="SAPBEXstdData 2 3 3 5" xfId="21586" xr:uid="{B4E750D3-6ADE-468B-A3CD-81CFEB96BB28}"/>
    <cellStyle name="SAPBEXstdData 2 3 3 6" xfId="25248" xr:uid="{EF2F85E9-72CC-4920-AB14-BDE1152FC11A}"/>
    <cellStyle name="SAPBEXstdData 2 3 3 7" xfId="28779" xr:uid="{418FB5F3-413E-4515-BA0B-1DF941720DC6}"/>
    <cellStyle name="SAPBEXstdData 2 3 3 8" xfId="32058" xr:uid="{603F3BCA-DF8E-4CE0-AF4C-C625A296E131}"/>
    <cellStyle name="SAPBEXstdData 2 3 4" xfId="3690" xr:uid="{B9A3841D-4FD7-4B98-BA27-405821F0941B}"/>
    <cellStyle name="SAPBEXstdData 2 3 4 2" xfId="9156" xr:uid="{5CF43F18-91BF-456B-8A28-F6FEF3A8A08C}"/>
    <cellStyle name="SAPBEXstdData 2 3 4 3" xfId="15007" xr:uid="{3C6FDC6D-35A4-4A8B-8D0D-789943C330B0}"/>
    <cellStyle name="SAPBEXstdData 2 3 4 4" xfId="18037" xr:uid="{ADC88F3E-CB32-425E-A16A-1EF13F2C5882}"/>
    <cellStyle name="SAPBEXstdData 2 3 4 5" xfId="21793" xr:uid="{58642CD7-0CC3-4C64-9AD7-621B9433F9C0}"/>
    <cellStyle name="SAPBEXstdData 2 3 4 6" xfId="25455" xr:uid="{4E5C6850-D4DB-4C3C-9E4A-92F51080089D}"/>
    <cellStyle name="SAPBEXstdData 2 3 4 7" xfId="28986" xr:uid="{F9594951-8AED-4B51-A57A-CF1FA98E167E}"/>
    <cellStyle name="SAPBEXstdData 2 3 4 8" xfId="32263" xr:uid="{F06269C9-5A8F-4589-9800-99765A93A6F4}"/>
    <cellStyle name="SAPBEXstdData 2 3 5" xfId="4047" xr:uid="{4EAF3E0F-F73F-4913-880A-C7755A1E1593}"/>
    <cellStyle name="SAPBEXstdData 2 3 5 2" xfId="11290" xr:uid="{44C43168-A099-4D77-AF84-4A4E8ACB37F5}"/>
    <cellStyle name="SAPBEXstdData 2 3 5 3" xfId="16363" xr:uid="{15A61AB8-A788-4011-A799-062EE851D97F}"/>
    <cellStyle name="SAPBEXstdData 2 3 5 4" xfId="18394" xr:uid="{8CC7B2E1-DD58-4041-ADBA-A760C3F9CFA9}"/>
    <cellStyle name="SAPBEXstdData 2 3 5 5" xfId="22147" xr:uid="{5B04B26F-A4E8-4A99-9273-2C7E6B0BE8C5}"/>
    <cellStyle name="SAPBEXstdData 2 3 5 6" xfId="25812" xr:uid="{0FB8A113-AA3D-4C6C-B1C5-2EED7484C138}"/>
    <cellStyle name="SAPBEXstdData 2 3 5 7" xfId="29343" xr:uid="{21D0AF2B-FCE4-47A6-8F43-14763A8D41FA}"/>
    <cellStyle name="SAPBEXstdData 2 3 5 8" xfId="32610" xr:uid="{234C2434-DFDA-4D91-9C77-857C035340E7}"/>
    <cellStyle name="SAPBEXstdData 2 3 6" xfId="3975" xr:uid="{AFD2DD67-D09F-4A68-B4B5-BAF9890FF729}"/>
    <cellStyle name="SAPBEXstdData 2 3 6 2" xfId="10697" xr:uid="{D72E58FE-B321-4536-8D18-AFC118CEFB65}"/>
    <cellStyle name="SAPBEXstdData 2 3 6 3" xfId="16879" xr:uid="{6F4772EE-88EA-41AB-A5A2-C3987580CE44}"/>
    <cellStyle name="SAPBEXstdData 2 3 6 4" xfId="18322" xr:uid="{A5762DBF-B8C9-41C0-A406-E7E8B8CAFBFE}"/>
    <cellStyle name="SAPBEXstdData 2 3 6 5" xfId="22075" xr:uid="{95F45E4D-688B-4452-AB70-6F85882AF267}"/>
    <cellStyle name="SAPBEXstdData 2 3 6 6" xfId="25740" xr:uid="{D6E5DD93-6818-49F1-8785-1520FCFFF53D}"/>
    <cellStyle name="SAPBEXstdData 2 3 6 7" xfId="29271" xr:uid="{50A94A5B-AC5E-49A6-BF92-F453A90BCA04}"/>
    <cellStyle name="SAPBEXstdData 2 3 6 8" xfId="32539" xr:uid="{64EBF2CD-B9F5-4D25-B941-AFFF42BA295D}"/>
    <cellStyle name="SAPBEXstdData 2 3 7" xfId="2325" xr:uid="{79BDE78A-4D75-4444-A80D-53D4230DF98F}"/>
    <cellStyle name="SAPBEXstdData 2 3 7 2" xfId="11572" xr:uid="{0C7154CC-BE2C-4848-BCCB-33DC9C970652}"/>
    <cellStyle name="SAPBEXstdData 2 3 7 3" xfId="16096" xr:uid="{189A73F9-CF2F-4BC3-B7AB-0FF1124C5A62}"/>
    <cellStyle name="SAPBEXstdData 2 3 7 4" xfId="11153" xr:uid="{2DE8DE4C-D76D-4D1A-9A87-04C54BA5421A}"/>
    <cellStyle name="SAPBEXstdData 2 3 7 5" xfId="12081" xr:uid="{97E3BA03-39A4-4ADA-92D2-6A2A1ABDAFB8}"/>
    <cellStyle name="SAPBEXstdData 2 3 7 6" xfId="11471" xr:uid="{AF6EBB9C-DA13-4D6D-B2B9-5EB5C5B5B3F6}"/>
    <cellStyle name="SAPBEXstdData 2 3 7 7" xfId="23878" xr:uid="{D44047A2-685F-41A3-9822-A590616698BB}"/>
    <cellStyle name="SAPBEXstdData 2 3 7 8" xfId="27417" xr:uid="{CC360D15-B867-4959-A790-F618A99DE55C}"/>
    <cellStyle name="SAPBEXstdData 2 3 8" xfId="8679" xr:uid="{81DB57BE-2BED-4889-B3E8-933B213F6454}"/>
    <cellStyle name="SAPBEXstdData 2 3 9" xfId="14811" xr:uid="{BA285DB2-2FE0-4D25-8677-9FA0C7EF564A}"/>
    <cellStyle name="SAPBEXstdData 2 4" xfId="2528" xr:uid="{31F4FA0D-F558-4554-9BD4-B787CA8DA489}"/>
    <cellStyle name="SAPBEXstdData 2 4 2" xfId="7933" xr:uid="{6670090B-3F60-4BE1-9344-B316E7B4CB76}"/>
    <cellStyle name="SAPBEXstdData 2 4 3" xfId="16995" xr:uid="{ADDF20A6-4249-444F-81BC-E1057D037DFD}"/>
    <cellStyle name="SAPBEXstdData 2 4 4" xfId="13937" xr:uid="{F4984D1F-673F-441D-858A-AF27493C2D0D}"/>
    <cellStyle name="SAPBEXstdData 2 4 5" xfId="19333" xr:uid="{0FF0343C-E6AD-4DD6-B964-03BCCA3C0B59}"/>
    <cellStyle name="SAPBEXstdData 2 4 6" xfId="23100" xr:uid="{7F6E70A9-C2AA-41FC-A2F6-C246CEFBE793}"/>
    <cellStyle name="SAPBEXstdData 2 4 7" xfId="26745" xr:uid="{8C68E38F-28FE-4F0D-8A69-12F020ED71F4}"/>
    <cellStyle name="SAPBEXstdData 2 4 8" xfId="31117" xr:uid="{424F3786-12DE-4893-B11F-D25121BCDA4C}"/>
    <cellStyle name="SAPBEXstdData 2 4 9" xfId="35198" xr:uid="{39AD1F54-81BE-4456-90C8-E090FB92FA77}"/>
    <cellStyle name="SAPBEXstdData 2 5" xfId="1867" xr:uid="{93C0F0B5-7780-4B92-B674-D29EE0604D2F}"/>
    <cellStyle name="SAPBEXstdData 2 5 2" xfId="9068" xr:uid="{F510C3F7-D071-4DCF-A1F8-BC13387F769E}"/>
    <cellStyle name="SAPBEXstdData 2 5 3" xfId="11583" xr:uid="{2C0E7AF6-0935-405A-B608-A16177C291AF}"/>
    <cellStyle name="SAPBEXstdData 2 5 4" xfId="14195" xr:uid="{C49344F1-6C96-4476-A50E-4D3BB4F92E9A}"/>
    <cellStyle name="SAPBEXstdData 2 5 5" xfId="15911" xr:uid="{3371D2BA-5EC9-4348-96F9-51C90D1C6BF3}"/>
    <cellStyle name="SAPBEXstdData 2 5 6" xfId="23256" xr:uid="{F9EBF745-BA0D-4B6B-9D72-2B42DD27BDA0}"/>
    <cellStyle name="SAPBEXstdData 2 5 7" xfId="20308" xr:uid="{7D9D4A94-9969-49F9-8173-C8D464072EA3}"/>
    <cellStyle name="SAPBEXstdData 2 5 8" xfId="27270" xr:uid="{5D5EFFA1-5B33-413E-BEF2-D58AF450BC07}"/>
    <cellStyle name="SAPBEXstdData 2 5 9" xfId="34281" xr:uid="{AAC8DC0E-79AD-4D9F-A038-DBAF0F0D8712}"/>
    <cellStyle name="SAPBEXstdData 2 6" xfId="3262" xr:uid="{980D1CC1-845C-4A8E-9CF6-4E0449812D34}"/>
    <cellStyle name="SAPBEXstdData 2 6 2" xfId="10366" xr:uid="{E0567CCA-7E4E-4D00-9949-70E99059D9D1}"/>
    <cellStyle name="SAPBEXstdData 2 6 3" xfId="9793" xr:uid="{8D2B1A6D-6934-4BFD-B9FC-4EF5EE5C18BC}"/>
    <cellStyle name="SAPBEXstdData 2 6 4" xfId="17609" xr:uid="{4E268C53-5F90-475F-90E8-E0D2DF80D522}"/>
    <cellStyle name="SAPBEXstdData 2 6 5" xfId="21365" xr:uid="{20B6B2D1-916F-4833-89CE-E1121C36682E}"/>
    <cellStyle name="SAPBEXstdData 2 6 6" xfId="25027" xr:uid="{33A73FB0-AB0F-4BB1-A819-AC0B0F778FB2}"/>
    <cellStyle name="SAPBEXstdData 2 6 7" xfId="28558" xr:uid="{321CB40C-7800-49ED-AD00-AFA5AF689EFD}"/>
    <cellStyle name="SAPBEXstdData 2 6 8" xfId="31838" xr:uid="{5D7CD875-F46F-4E9B-BB98-068D06268611}"/>
    <cellStyle name="SAPBEXstdData 2 7" xfId="3207" xr:uid="{92561F0D-D3D3-4A0D-A659-E1BB8946BDAE}"/>
    <cellStyle name="SAPBEXstdData 2 7 2" xfId="10254" xr:uid="{59A58785-61A5-4E3A-9905-9EE88E1A4D62}"/>
    <cellStyle name="SAPBEXstdData 2 7 3" xfId="13429" xr:uid="{91841963-8039-4CCA-9E05-9A590B8AAE27}"/>
    <cellStyle name="SAPBEXstdData 2 7 4" xfId="17554" xr:uid="{C9B74B32-1F21-4F28-BB27-D3CEDD19F36F}"/>
    <cellStyle name="SAPBEXstdData 2 7 5" xfId="21310" xr:uid="{2F0ABD81-86D8-4052-BADC-5CBB4122C86D}"/>
    <cellStyle name="SAPBEXstdData 2 7 6" xfId="24972" xr:uid="{00C1CC51-9E5E-4CAB-BFF3-C9120F41C9C8}"/>
    <cellStyle name="SAPBEXstdData 2 7 7" xfId="28503" xr:uid="{AF3FF54B-042B-427E-9B02-210402FC6085}"/>
    <cellStyle name="SAPBEXstdData 2 7 8" xfId="31783" xr:uid="{52311935-D555-474B-B044-47B6E091987C}"/>
    <cellStyle name="SAPBEXstdData 2 8" xfId="1990" xr:uid="{6D0270A1-F8FF-4BD0-9DD8-92BFB47B3D6F}"/>
    <cellStyle name="SAPBEXstdData 2 8 2" xfId="9051" xr:uid="{57C3954F-1991-4B63-8E58-A6556805ED86}"/>
    <cellStyle name="SAPBEXstdData 2 8 3" xfId="13576" xr:uid="{18FE97A3-FDD1-4200-84C6-4CB9393CEAAB}"/>
    <cellStyle name="SAPBEXstdData 2 8 4" xfId="7402" xr:uid="{D39CB342-BB9E-406E-955D-6A73AC7B964F}"/>
    <cellStyle name="SAPBEXstdData 2 8 5" xfId="11986" xr:uid="{92193444-32B3-49D5-9CA1-E5EF7BB0BE52}"/>
    <cellStyle name="SAPBEXstdData 2 8 6" xfId="19987" xr:uid="{244F26B8-4E1C-4351-8CA7-8FD9EE6003A4}"/>
    <cellStyle name="SAPBEXstdData 2 8 7" xfId="13454" xr:uid="{65DDE1DC-FA18-4878-A371-D93298C65FC8}"/>
    <cellStyle name="SAPBEXstdData 2 8 8" xfId="27333" xr:uid="{EC53D34F-5F10-4C14-9884-0C1BCB637341}"/>
    <cellStyle name="SAPBEXstdData 2 9" xfId="4741" xr:uid="{BF992473-B562-4A97-B9B6-C5405948AA5F}"/>
    <cellStyle name="SAPBEXstdData 2 9 2" xfId="12304" xr:uid="{8400EAF1-1DA8-4FE2-8EED-5BA1D165B70F}"/>
    <cellStyle name="SAPBEXstdData 2 9 3" xfId="16791" xr:uid="{3552E6C7-B352-4A6C-96B6-E0C518D99534}"/>
    <cellStyle name="SAPBEXstdData 2 9 4" xfId="19088" xr:uid="{5C4E7CD2-BDD8-4CE2-B0A3-F09B9289D0FB}"/>
    <cellStyle name="SAPBEXstdData 2 9 5" xfId="22839" xr:uid="{C6FEAE13-20C3-459C-9A75-348D038CA024}"/>
    <cellStyle name="SAPBEXstdData 2 9 6" xfId="26505" xr:uid="{B8526CCE-6266-4188-A78D-60B6A107730B}"/>
    <cellStyle name="SAPBEXstdData 2 9 7" xfId="30037" xr:uid="{DE23C418-F671-4480-BFD1-D41EB20B13E8}"/>
    <cellStyle name="SAPBEXstdData 2 9 8" xfId="33294" xr:uid="{E0A96211-5F51-4FD3-ACD2-2D2270E183F5}"/>
    <cellStyle name="SAPBEXstdData 20" xfId="19673" xr:uid="{D3C2B194-B053-41F4-A1DD-705ABA8373EB}"/>
    <cellStyle name="SAPBEXstdData 21" xfId="30724" xr:uid="{CF6635C2-83A5-4D8C-A838-34267953D9F3}"/>
    <cellStyle name="SAPBEXstdData 3" xfId="1256" xr:uid="{CC05F49D-387E-4056-9DE5-6FFEEDC29852}"/>
    <cellStyle name="SAPBEXstdData 3 10" xfId="9257" xr:uid="{3D55E98C-E213-468C-A2BF-0F8DEB037D8D}"/>
    <cellStyle name="SAPBEXstdData 3 11" xfId="14215" xr:uid="{6FE41F7C-24CC-44C8-9077-43C50B371483}"/>
    <cellStyle name="SAPBEXstdData 3 12" xfId="14004" xr:uid="{92BC67EE-E433-45D2-860A-673F386F9958}"/>
    <cellStyle name="SAPBEXstdData 3 13" xfId="19722" xr:uid="{EB84FDB9-EF66-4B32-A5ED-6FC216D8E1FF}"/>
    <cellStyle name="SAPBEXstdData 3 14" xfId="23485" xr:uid="{75FD5AC3-6BBB-4747-872B-8960C8EAF77E}"/>
    <cellStyle name="SAPBEXstdData 3 15" xfId="27100" xr:uid="{F5EA7245-1F93-4590-BA49-72DA98BBFCE0}"/>
    <cellStyle name="SAPBEXstdData 3 16" xfId="30561" xr:uid="{DD03AFE1-A584-4677-BB24-E9C0E3B1E017}"/>
    <cellStyle name="SAPBEXstdData 3 17" xfId="35158" xr:uid="{88A03EAD-4EA5-4D6D-85E6-8A6A97C5CE81}"/>
    <cellStyle name="SAPBEXstdData 3 2" xfId="1257" xr:uid="{1E5E546C-2193-47EB-B1B0-C4F58148317F}"/>
    <cellStyle name="SAPBEXstdData 3 2 10" xfId="16140" xr:uid="{123138DD-2E8A-41E2-B83F-29D0ECB0CB35}"/>
    <cellStyle name="SAPBEXstdData 3 2 11" xfId="13510" xr:uid="{5E7FF903-07F5-4BCA-B18E-64559891B4EC}"/>
    <cellStyle name="SAPBEXstdData 3 2 12" xfId="19721" xr:uid="{44AB134F-5615-4395-9723-690A8B8883A6}"/>
    <cellStyle name="SAPBEXstdData 3 2 13" xfId="23484" xr:uid="{996233A2-0624-47A3-85A2-75CAF78B6072}"/>
    <cellStyle name="SAPBEXstdData 3 2 14" xfId="27099" xr:uid="{914F0493-D35C-4594-A3E8-77658D3D14DB}"/>
    <cellStyle name="SAPBEXstdData 3 2 15" xfId="23456" xr:uid="{B10A818D-144F-41A2-9FC0-C91EB0FB650F}"/>
    <cellStyle name="SAPBEXstdData 3 2 2" xfId="1737" xr:uid="{3E9DFF97-2FEE-4F44-8C90-1FB2BEF03BAD}"/>
    <cellStyle name="SAPBEXstdData 3 2 2 10" xfId="7779" xr:uid="{19C3DF44-7346-4468-BE17-5F4F8F5D8CDA}"/>
    <cellStyle name="SAPBEXstdData 3 2 2 11" xfId="19569" xr:uid="{4186D01D-3938-4B84-A381-79DE5BFC8746}"/>
    <cellStyle name="SAPBEXstdData 3 2 2 12" xfId="23330" xr:uid="{C09EE68F-F88C-456F-A265-AF957FA1394E}"/>
    <cellStyle name="SAPBEXstdData 3 2 2 13" xfId="26980" xr:uid="{FF69EA5F-7C43-4682-80A9-50C8C91F013C}"/>
    <cellStyle name="SAPBEXstdData 3 2 2 14" xfId="30879" xr:uid="{390C33D8-C0CD-4931-BB27-30F6047C6AEB}"/>
    <cellStyle name="SAPBEXstdData 3 2 2 2" xfId="2980" xr:uid="{7EEDF4CC-B69A-4382-BEBA-68FCCDE7E3A4}"/>
    <cellStyle name="SAPBEXstdData 3 2 2 2 2" xfId="8985" xr:uid="{C893C1E8-B7EF-4FC1-BADA-F957B5F4726F}"/>
    <cellStyle name="SAPBEXstdData 3 2 2 2 3" xfId="14334" xr:uid="{761E5CB1-4473-43F5-ACE7-08BB5369B1E2}"/>
    <cellStyle name="SAPBEXstdData 3 2 2 2 4" xfId="17328" xr:uid="{801CE18B-92E7-47A8-9CBA-6340F471E112}"/>
    <cellStyle name="SAPBEXstdData 3 2 2 2 5" xfId="21086" xr:uid="{93E3C323-E068-424C-9658-F3D511473433}"/>
    <cellStyle name="SAPBEXstdData 3 2 2 2 6" xfId="24747" xr:uid="{218AB399-7D3D-482A-B164-D127F959F557}"/>
    <cellStyle name="SAPBEXstdData 3 2 2 2 7" xfId="28276" xr:uid="{C3AC9976-118D-4E1D-BC0E-CF3B48D39942}"/>
    <cellStyle name="SAPBEXstdData 3 2 2 2 8" xfId="31562" xr:uid="{46E5A0DA-5B65-4C53-AE83-ED70846971DF}"/>
    <cellStyle name="SAPBEXstdData 3 2 2 3" xfId="3486" xr:uid="{FBADE7C6-D5E2-4662-B1BC-AFEC77107EED}"/>
    <cellStyle name="SAPBEXstdData 3 2 2 3 2" xfId="10644" xr:uid="{3ED8038E-CC9D-4B3D-A252-CD40117AE3BD}"/>
    <cellStyle name="SAPBEXstdData 3 2 2 3 3" xfId="14895" xr:uid="{088B5C0A-E409-487B-99D0-2A6082A3ED1D}"/>
    <cellStyle name="SAPBEXstdData 3 2 2 3 4" xfId="17833" xr:uid="{932233F2-1660-4CA5-A2BC-4E198550DEF1}"/>
    <cellStyle name="SAPBEXstdData 3 2 2 3 5" xfId="21589" xr:uid="{43A12A64-A673-462F-A6ED-8201932B9601}"/>
    <cellStyle name="SAPBEXstdData 3 2 2 3 6" xfId="25251" xr:uid="{F0B79298-A2A4-4B87-967F-6A1D6673AF10}"/>
    <cellStyle name="SAPBEXstdData 3 2 2 3 7" xfId="28782" xr:uid="{D9AA5532-5C2B-4A2F-A3C3-521E29F028DE}"/>
    <cellStyle name="SAPBEXstdData 3 2 2 3 8" xfId="32061" xr:uid="{394880C6-FDD7-4AFB-9168-8D7E3704E97C}"/>
    <cellStyle name="SAPBEXstdData 3 2 2 4" xfId="2574" xr:uid="{DE41A281-DB19-448E-B19F-CF8DBB8E9452}"/>
    <cellStyle name="SAPBEXstdData 3 2 2 4 2" xfId="8635" xr:uid="{F1E8CE10-4312-4FFE-A0A9-FFD100D7C8C2}"/>
    <cellStyle name="SAPBEXstdData 3 2 2 4 3" xfId="14400" xr:uid="{405C554D-C423-4F1B-9DE6-AD7ACDFD255B}"/>
    <cellStyle name="SAPBEXstdData 3 2 2 4 4" xfId="7476" xr:uid="{BE932635-0CDB-4F24-A67E-FD94E7F2E216}"/>
    <cellStyle name="SAPBEXstdData 3 2 2 4 5" xfId="15585" xr:uid="{07CF9F65-50C0-4A40-9DDE-6B6CAAA71F2E}"/>
    <cellStyle name="SAPBEXstdData 3 2 2 4 6" xfId="23060" xr:uid="{7FB74C09-944A-4E54-873F-1AF73FE7EA60}"/>
    <cellStyle name="SAPBEXstdData 3 2 2 4 7" xfId="26711" xr:uid="{CE918482-4DFD-4442-8A48-CE90C39FCF4F}"/>
    <cellStyle name="SAPBEXstdData 3 2 2 4 8" xfId="31162" xr:uid="{CF337F18-EBFB-4C06-A57A-5E0B9A062026}"/>
    <cellStyle name="SAPBEXstdData 3 2 2 5" xfId="4248" xr:uid="{4F7CED2A-E532-499E-9CDE-C70DAC5A2DD3}"/>
    <cellStyle name="SAPBEXstdData 3 2 2 5 2" xfId="12692" xr:uid="{C99F017E-36CA-46F4-8594-990F7D8E2292}"/>
    <cellStyle name="SAPBEXstdData 3 2 2 5 3" xfId="13351" xr:uid="{61B129F0-648B-4853-9250-AB52B191F5D9}"/>
    <cellStyle name="SAPBEXstdData 3 2 2 5 4" xfId="18595" xr:uid="{54EB3D32-1E99-451C-8B93-D25D58B2DEFC}"/>
    <cellStyle name="SAPBEXstdData 3 2 2 5 5" xfId="22347" xr:uid="{A2F1B6FA-1485-4463-8284-8536C81FCE5E}"/>
    <cellStyle name="SAPBEXstdData 3 2 2 5 6" xfId="26013" xr:uid="{5ECAC3AD-5686-403E-AB12-BB46971FC0C8}"/>
    <cellStyle name="SAPBEXstdData 3 2 2 5 7" xfId="29544" xr:uid="{63C42AA3-A7F9-4F0F-B65E-B72FDFAAAF9F}"/>
    <cellStyle name="SAPBEXstdData 3 2 2 5 8" xfId="32807" xr:uid="{73395DA7-3EDC-43F3-BD72-C010AB1F0A32}"/>
    <cellStyle name="SAPBEXstdData 3 2 2 6" xfId="4491" xr:uid="{7B107298-5047-4533-ABF8-B8229CCA53FC}"/>
    <cellStyle name="SAPBEXstdData 3 2 2 6 2" xfId="12535" xr:uid="{A08C1355-C24C-444D-A4F2-2C4E9429D0F2}"/>
    <cellStyle name="SAPBEXstdData 3 2 2 6 3" xfId="7649" xr:uid="{816FD063-2D91-44FD-A2A7-33E823405FDD}"/>
    <cellStyle name="SAPBEXstdData 3 2 2 6 4" xfId="18838" xr:uid="{6185AFFA-781C-4C34-8249-0BFAAEB09BD5}"/>
    <cellStyle name="SAPBEXstdData 3 2 2 6 5" xfId="22590" xr:uid="{76DBC9F5-AB5E-41E6-92A6-8192DFEC5C7B}"/>
    <cellStyle name="SAPBEXstdData 3 2 2 6 6" xfId="26255" xr:uid="{ACAA5A38-EA3E-460F-8EF9-D5BC52C334F8}"/>
    <cellStyle name="SAPBEXstdData 3 2 2 6 7" xfId="29787" xr:uid="{8CBA747A-1124-46E9-83C9-4C1866D59265}"/>
    <cellStyle name="SAPBEXstdData 3 2 2 6 8" xfId="33049" xr:uid="{B267A837-6B51-4B7F-851E-8272F74EBB91}"/>
    <cellStyle name="SAPBEXstdData 3 2 2 7" xfId="4204" xr:uid="{20395975-45C5-4A35-8D8D-E776A602306F}"/>
    <cellStyle name="SAPBEXstdData 3 2 2 7 2" xfId="6859" xr:uid="{36071476-74DF-4866-AA5A-856AB2D95D9A}"/>
    <cellStyle name="SAPBEXstdData 3 2 2 7 3" xfId="16750" xr:uid="{C40C77CA-F828-42E0-9002-6DCD783D824D}"/>
    <cellStyle name="SAPBEXstdData 3 2 2 7 4" xfId="18551" xr:uid="{56CB238E-5DBA-417C-B450-F50D054F82E4}"/>
    <cellStyle name="SAPBEXstdData 3 2 2 7 5" xfId="22304" xr:uid="{3CCC7B04-5B16-4F39-A0E2-6CB072B175F4}"/>
    <cellStyle name="SAPBEXstdData 3 2 2 7 6" xfId="25969" xr:uid="{F1AF4FEF-085A-4C4E-A93A-C82B2E929F08}"/>
    <cellStyle name="SAPBEXstdData 3 2 2 7 7" xfId="29500" xr:uid="{3396B9E1-1ED5-445A-BC4A-6822D2D8FD38}"/>
    <cellStyle name="SAPBEXstdData 3 2 2 7 8" xfId="32765" xr:uid="{07435B2C-9114-4BCE-A542-4A8F59069E2E}"/>
    <cellStyle name="SAPBEXstdData 3 2 2 8" xfId="9537" xr:uid="{C9456BA6-27C7-4FBF-B7CC-AAF370DD6888}"/>
    <cellStyle name="SAPBEXstdData 3 2 2 9" xfId="8112" xr:uid="{38F23415-CC8E-4623-8AE2-26DE1A50CD75}"/>
    <cellStyle name="SAPBEXstdData 3 2 3" xfId="2531" xr:uid="{BE6B53EF-94DE-40ED-BF5C-78820FD30F35}"/>
    <cellStyle name="SAPBEXstdData 3 2 3 2" xfId="11098" xr:uid="{EEC643F2-B8D6-4D51-9FEF-AD915D9F88D7}"/>
    <cellStyle name="SAPBEXstdData 3 2 3 3" xfId="16498" xr:uid="{F227045C-87E2-4401-AC4C-EE351C6F5D99}"/>
    <cellStyle name="SAPBEXstdData 3 2 3 4" xfId="17014" xr:uid="{BCD508FC-A56C-4510-A42E-DD4334EFF78A}"/>
    <cellStyle name="SAPBEXstdData 3 2 3 5" xfId="19330" xr:uid="{7B802492-5ECB-4DEE-8628-AA13EDDE8922}"/>
    <cellStyle name="SAPBEXstdData 3 2 3 6" xfId="23099" xr:uid="{1E91DBCC-D261-40E7-B52A-9B6A611C3844}"/>
    <cellStyle name="SAPBEXstdData 3 2 3 7" xfId="26742" xr:uid="{C4553CD5-B9DA-462F-9CA6-2E75CB3DD123}"/>
    <cellStyle name="SAPBEXstdData 3 2 3 8" xfId="31120" xr:uid="{DAF4D19A-E726-4530-9615-F1B4C552A9B0}"/>
    <cellStyle name="SAPBEXstdData 3 2 4" xfId="1802" xr:uid="{44F37F77-9289-47C1-A7F1-8D3423C44A1C}"/>
    <cellStyle name="SAPBEXstdData 3 2 4 2" xfId="10012" xr:uid="{F5D38B95-17CC-4DC8-BC46-AF334C4DBD84}"/>
    <cellStyle name="SAPBEXstdData 3 2 4 3" xfId="9812" xr:uid="{D166B99C-CD47-417E-B691-3CB4D573B60A}"/>
    <cellStyle name="SAPBEXstdData 3 2 4 4" xfId="15090" xr:uid="{4E2B8E88-EB9D-4301-85CF-E8A22605732B}"/>
    <cellStyle name="SAPBEXstdData 3 2 4 5" xfId="19535" xr:uid="{146B19EB-6383-4DD7-95F1-B6F74C8039B7}"/>
    <cellStyle name="SAPBEXstdData 3 2 4 6" xfId="23297" xr:uid="{24B9213D-6249-46DD-8AD3-CDEE4728AFE2}"/>
    <cellStyle name="SAPBEXstdData 3 2 4 7" xfId="26948" xr:uid="{A54EF914-0EB8-4B20-AD38-3FE98EE5B72F}"/>
    <cellStyle name="SAPBEXstdData 3 2 4 8" xfId="30429" xr:uid="{46AFCF0C-D6D2-41F8-BF74-35110394561A}"/>
    <cellStyle name="SAPBEXstdData 3 2 5" xfId="1921" xr:uid="{63E9590B-4EA8-43E1-AF27-70134F134B5C}"/>
    <cellStyle name="SAPBEXstdData 3 2 5 2" xfId="8908" xr:uid="{15A5ECCC-AC10-4B71-8149-CE28B15B6EC0}"/>
    <cellStyle name="SAPBEXstdData 3 2 5 3" xfId="15192" xr:uid="{00229258-16EC-4214-8356-3639C0841E8C}"/>
    <cellStyle name="SAPBEXstdData 3 2 5 4" xfId="16875" xr:uid="{39615C2E-4BA3-4F86-9BB3-97C1B348D54A}"/>
    <cellStyle name="SAPBEXstdData 3 2 5 5" xfId="9289" xr:uid="{71B4AC76-BA50-486C-819C-D355EA031E76}"/>
    <cellStyle name="SAPBEXstdData 3 2 5 6" xfId="19953" xr:uid="{316E89FC-04F2-48F9-A861-ECAC429E06BA}"/>
    <cellStyle name="SAPBEXstdData 3 2 5 7" xfId="23938" xr:uid="{4D10B4BB-FEDA-4E3B-B5AD-09116A6334D1}"/>
    <cellStyle name="SAPBEXstdData 3 2 5 8" xfId="27460" xr:uid="{70DA0ABC-E3AF-410D-80EC-98281427B911}"/>
    <cellStyle name="SAPBEXstdData 3 2 6" xfId="3824" xr:uid="{932A5F25-B77E-4F0C-9771-526ADD1D4B0B}"/>
    <cellStyle name="SAPBEXstdData 3 2 6 2" xfId="12729" xr:uid="{7CB00003-8D40-4221-87DB-CA4C214BB485}"/>
    <cellStyle name="SAPBEXstdData 3 2 6 3" xfId="15719" xr:uid="{78A1E828-EC68-4CD6-AACD-415092F9AD2A}"/>
    <cellStyle name="SAPBEXstdData 3 2 6 4" xfId="18171" xr:uid="{4AF2F21A-5B2D-41C4-8714-5E73C26C8AC8}"/>
    <cellStyle name="SAPBEXstdData 3 2 6 5" xfId="21924" xr:uid="{6EF689BF-A416-48A3-B18D-232C43FCF416}"/>
    <cellStyle name="SAPBEXstdData 3 2 6 6" xfId="25589" xr:uid="{0184E3E3-A389-4105-897F-BDE849713644}"/>
    <cellStyle name="SAPBEXstdData 3 2 6 7" xfId="29120" xr:uid="{642A87C4-E84A-429A-813F-BF4E1A59DAEC}"/>
    <cellStyle name="SAPBEXstdData 3 2 6 8" xfId="32392" xr:uid="{8DB93A33-256D-4531-8C06-5E65F93CA9C7}"/>
    <cellStyle name="SAPBEXstdData 3 2 7" xfId="3735" xr:uid="{345F9E26-4BC2-4635-BAC6-FDD8F1EFF998}"/>
    <cellStyle name="SAPBEXstdData 3 2 7 2" xfId="13036" xr:uid="{60EA2B0E-8FE6-4A4C-940F-9EA640899892}"/>
    <cellStyle name="SAPBEXstdData 3 2 7 3" xfId="15636" xr:uid="{061E6CA1-F16B-4768-BA29-9FCEB7EB7CE0}"/>
    <cellStyle name="SAPBEXstdData 3 2 7 4" xfId="18082" xr:uid="{EAA6349F-E728-4F3C-9FFF-8BC88150E077}"/>
    <cellStyle name="SAPBEXstdData 3 2 7 5" xfId="21837" xr:uid="{7E28726B-25CE-4FB5-BFE3-709262B5F450}"/>
    <cellStyle name="SAPBEXstdData 3 2 7 6" xfId="25500" xr:uid="{7FB1567C-EBCC-4C05-9BA0-1766AAA1DBD3}"/>
    <cellStyle name="SAPBEXstdData 3 2 7 7" xfId="29031" xr:uid="{BA387FF2-0188-413D-8386-4C0E83601F9F}"/>
    <cellStyle name="SAPBEXstdData 3 2 7 8" xfId="32307" xr:uid="{93794620-70BB-41B1-BA16-7FE136C50A65}"/>
    <cellStyle name="SAPBEXstdData 3 2 8" xfId="4824" xr:uid="{055B49B0-FB1C-458D-988E-B5D07A4D3DC2}"/>
    <cellStyle name="SAPBEXstdData 3 2 8 2" xfId="12221" xr:uid="{013D3019-D659-44B0-A61B-2DE6EDAD2F3D}"/>
    <cellStyle name="SAPBEXstdData 3 2 8 3" xfId="16817" xr:uid="{CF1AC6F1-A8D2-40CB-8519-FAD3B35C1B78}"/>
    <cellStyle name="SAPBEXstdData 3 2 8 4" xfId="19171" xr:uid="{1349FA8B-E30F-4CAC-BC81-2F129013A9C1}"/>
    <cellStyle name="SAPBEXstdData 3 2 8 5" xfId="22922" xr:uid="{F91315BE-371A-49CE-BDEF-ADFD0495C0ED}"/>
    <cellStyle name="SAPBEXstdData 3 2 8 6" xfId="26588" xr:uid="{B7F88D4B-05B3-401A-A506-7E02446E8236}"/>
    <cellStyle name="SAPBEXstdData 3 2 8 7" xfId="30120" xr:uid="{CD40F984-29B9-413E-A353-8A00E37F7816}"/>
    <cellStyle name="SAPBEXstdData 3 2 8 8" xfId="33377" xr:uid="{2755DAAA-DC38-422E-83BB-A14EBA980BF9}"/>
    <cellStyle name="SAPBEXstdData 3 2 9" xfId="11525" xr:uid="{C7CCA9C6-CF40-4831-9916-802DA4CC3B31}"/>
    <cellStyle name="SAPBEXstdData 3 3" xfId="1736" xr:uid="{C80ADFAA-3155-4CC7-B727-7D89F6911AF7}"/>
    <cellStyle name="SAPBEXstdData 3 3 10" xfId="9108" xr:uid="{79061EDA-9C52-413A-8D1E-4F0FC5ACC81C}"/>
    <cellStyle name="SAPBEXstdData 3 3 11" xfId="20487" xr:uid="{8D837B45-EF84-4F5B-9F3E-6C351C23D5BE}"/>
    <cellStyle name="SAPBEXstdData 3 3 12" xfId="24170" xr:uid="{638C1CF7-8734-47C8-AB9C-D027450685CC}"/>
    <cellStyle name="SAPBEXstdData 3 3 13" xfId="27726" xr:uid="{261FA317-D022-455E-BE5C-81F577756AE1}"/>
    <cellStyle name="SAPBEXstdData 3 3 14" xfId="30453" xr:uid="{3FD3E618-5E77-4417-864F-9ADA623D56F2}"/>
    <cellStyle name="SAPBEXstdData 3 3 2" xfId="2979" xr:uid="{E877B714-C002-4292-B46C-0E3717A22BAC}"/>
    <cellStyle name="SAPBEXstdData 3 3 2 2" xfId="11545" xr:uid="{A041AFD7-56A8-406B-9DB3-CA2E30DE84DE}"/>
    <cellStyle name="SAPBEXstdData 3 3 2 3" xfId="16121" xr:uid="{71E0859F-DBFB-445D-98DF-93DD307A8429}"/>
    <cellStyle name="SAPBEXstdData 3 3 2 4" xfId="17327" xr:uid="{8B8A6D12-B2D7-42B5-8E22-08BD21CD35D8}"/>
    <cellStyle name="SAPBEXstdData 3 3 2 5" xfId="21085" xr:uid="{915B1F01-D3A2-47B9-AAA8-356FE9980D4F}"/>
    <cellStyle name="SAPBEXstdData 3 3 2 6" xfId="24746" xr:uid="{40320237-98AB-4721-80AE-5E6DF029F069}"/>
    <cellStyle name="SAPBEXstdData 3 3 2 7" xfId="28275" xr:uid="{2BD72CE7-61F6-4678-8B4D-52D3C3471C45}"/>
    <cellStyle name="SAPBEXstdData 3 3 2 8" xfId="31561" xr:uid="{3688BD5E-51DD-4E3F-BF87-D03CD74B6BC1}"/>
    <cellStyle name="SAPBEXstdData 3 3 3" xfId="3485" xr:uid="{43DF51E3-B684-42B0-B44C-6346AAAB4AF2}"/>
    <cellStyle name="SAPBEXstdData 3 3 3 2" xfId="11131" xr:uid="{B1F153EE-8908-4E2A-9663-EEB49939AF3E}"/>
    <cellStyle name="SAPBEXstdData 3 3 3 3" xfId="16468" xr:uid="{380BF357-520C-4C81-9061-18E02D30303D}"/>
    <cellStyle name="SAPBEXstdData 3 3 3 4" xfId="17832" xr:uid="{969666E3-6CB7-4D6A-89C5-20F18111B866}"/>
    <cellStyle name="SAPBEXstdData 3 3 3 5" xfId="21588" xr:uid="{7D697CB7-33F2-458E-898C-C0EE6B7186E2}"/>
    <cellStyle name="SAPBEXstdData 3 3 3 6" xfId="25250" xr:uid="{03127434-FB26-4966-9B88-9D3B1746648F}"/>
    <cellStyle name="SAPBEXstdData 3 3 3 7" xfId="28781" xr:uid="{8D1EE121-5CEE-4ECB-B00F-636351ECC4E2}"/>
    <cellStyle name="SAPBEXstdData 3 3 3 8" xfId="32060" xr:uid="{86425D1F-460D-439A-8D5D-38A45F523C27}"/>
    <cellStyle name="SAPBEXstdData 3 3 4" xfId="2651" xr:uid="{994689A1-D0D0-4716-9825-C980D2D27EFD}"/>
    <cellStyle name="SAPBEXstdData 3 3 4 2" xfId="11653" xr:uid="{B26EA971-9D26-4373-8074-EB1BBDB70AB8}"/>
    <cellStyle name="SAPBEXstdData 3 3 4 3" xfId="16015" xr:uid="{ACEFA1B9-6665-4E00-8990-6A7FEEE47B5F}"/>
    <cellStyle name="SAPBEXstdData 3 3 4 4" xfId="15868" xr:uid="{EB5BA9E3-11BE-49DF-B5A9-597CBD4E0644}"/>
    <cellStyle name="SAPBEXstdData 3 3 4 5" xfId="20758" xr:uid="{3CB4581D-7371-451F-9D99-3DB67EBACC0F}"/>
    <cellStyle name="SAPBEXstdData 3 3 4 6" xfId="24418" xr:uid="{E61D7A67-E27A-4B54-851F-941CFECD12C0}"/>
    <cellStyle name="SAPBEXstdData 3 3 4 7" xfId="27947" xr:uid="{F6AFAAD7-9A2D-44E3-9ACA-941909F45666}"/>
    <cellStyle name="SAPBEXstdData 3 3 4 8" xfId="31236" xr:uid="{10F5E147-165E-45A0-A44E-400AB17E8762}"/>
    <cellStyle name="SAPBEXstdData 3 3 5" xfId="4105" xr:uid="{0EAADB9C-DB08-44EA-AF8C-F7FC0DFD6F58}"/>
    <cellStyle name="SAPBEXstdData 3 3 5 2" xfId="7027" xr:uid="{6BB3FDE0-3AA0-4E1E-8F2E-907760F353CD}"/>
    <cellStyle name="SAPBEXstdData 3 3 5 3" xfId="15519" xr:uid="{BAC8E8C1-A699-411B-9461-CEC72C9BC6ED}"/>
    <cellStyle name="SAPBEXstdData 3 3 5 4" xfId="18452" xr:uid="{7EF99E78-B82F-4076-9E80-3D93315B2E29}"/>
    <cellStyle name="SAPBEXstdData 3 3 5 5" xfId="22205" xr:uid="{9B30C1C4-06FD-443E-9FCF-19F8973ACEB0}"/>
    <cellStyle name="SAPBEXstdData 3 3 5 6" xfId="25870" xr:uid="{9C6E8E35-F197-4D4F-8C1E-E0DC37B0B589}"/>
    <cellStyle name="SAPBEXstdData 3 3 5 7" xfId="29401" xr:uid="{535E14A6-282C-4E2A-B2CA-74AF813CCFF8}"/>
    <cellStyle name="SAPBEXstdData 3 3 5 8" xfId="32668" xr:uid="{DB5A99D7-4133-4A73-AC9E-9873CE3EB3E5}"/>
    <cellStyle name="SAPBEXstdData 3 3 6" xfId="3791" xr:uid="{07245994-6B5C-4FF5-BE8B-84906C82C3C0}"/>
    <cellStyle name="SAPBEXstdData 3 3 6 2" xfId="12746" xr:uid="{2D71CF11-0821-4122-8EA5-AB515B50CF09}"/>
    <cellStyle name="SAPBEXstdData 3 3 6 3" xfId="11906" xr:uid="{C6E77097-4ED7-4E0D-88C3-EE944E8DA19E}"/>
    <cellStyle name="SAPBEXstdData 3 3 6 4" xfId="18138" xr:uid="{E888EE19-083D-48FA-AACE-497E873643F5}"/>
    <cellStyle name="SAPBEXstdData 3 3 6 5" xfId="21891" xr:uid="{7A191864-E516-4B58-8513-CF09842E2B7E}"/>
    <cellStyle name="SAPBEXstdData 3 3 6 6" xfId="25556" xr:uid="{985AEF29-09F1-45FB-9B0B-A1BD5A22992C}"/>
    <cellStyle name="SAPBEXstdData 3 3 6 7" xfId="29087" xr:uid="{02B47BBC-092E-41D2-A347-ED76737970F4}"/>
    <cellStyle name="SAPBEXstdData 3 3 6 8" xfId="32360" xr:uid="{C7C2F0B7-3E5E-4B28-9ACE-98350CC1F873}"/>
    <cellStyle name="SAPBEXstdData 3 3 7" xfId="1870" xr:uid="{DDD64A6D-8A7A-4B6F-A375-29869D35EC99}"/>
    <cellStyle name="SAPBEXstdData 3 3 7 2" xfId="10267" xr:uid="{6ED1648A-298E-4A06-884E-A0DDAD49B7C3}"/>
    <cellStyle name="SAPBEXstdData 3 3 7 3" xfId="13476" xr:uid="{3B2B28E2-71B2-4EF4-8B43-11E96E419EA4}"/>
    <cellStyle name="SAPBEXstdData 3 3 7 4" xfId="14890" xr:uid="{D2E1A4E0-BB39-4B5C-987E-59A24D6BD6CA}"/>
    <cellStyle name="SAPBEXstdData 3 3 7 5" xfId="9741" xr:uid="{86F99CC3-1414-4F7D-A66C-FF26E4C2B58B}"/>
    <cellStyle name="SAPBEXstdData 3 3 7 6" xfId="24119" xr:uid="{A2F27B0A-8A1B-45A4-AA13-FDA726A36614}"/>
    <cellStyle name="SAPBEXstdData 3 3 7 7" xfId="26912" xr:uid="{FD32BBE8-4CE9-4D3F-8A1A-2FF7D39E1B3F}"/>
    <cellStyle name="SAPBEXstdData 3 3 7 8" xfId="27273" xr:uid="{B4337E83-D609-4FA4-BDC5-A74F64E6F16D}"/>
    <cellStyle name="SAPBEXstdData 3 3 8" xfId="10040" xr:uid="{66B42178-57CA-4664-B6C5-02D7FA37DF89}"/>
    <cellStyle name="SAPBEXstdData 3 3 9" xfId="14898" xr:uid="{9701830B-F47D-48F6-B7D0-E9F4B682D901}"/>
    <cellStyle name="SAPBEXstdData 3 4" xfId="2530" xr:uid="{AF43C0A7-1714-4713-B4E3-338EAE2AFCD2}"/>
    <cellStyle name="SAPBEXstdData 3 4 2" xfId="11162" xr:uid="{9BF0CADB-C355-4F2A-96F7-29FF3A31847D}"/>
    <cellStyle name="SAPBEXstdData 3 4 3" xfId="10202" xr:uid="{1A3B2C7F-9157-4A3A-A231-646C5AEEBC1E}"/>
    <cellStyle name="SAPBEXstdData 3 4 4" xfId="16984" xr:uid="{DB60EF66-E71F-4295-9615-CFD1A162CF16}"/>
    <cellStyle name="SAPBEXstdData 3 4 5" xfId="19331" xr:uid="{62E142F8-5D04-4930-B5C5-466DC0C28BC9}"/>
    <cellStyle name="SAPBEXstdData 3 4 6" xfId="20112" xr:uid="{F6A033BB-AF61-440E-B3B1-35AB0DFAF87D}"/>
    <cellStyle name="SAPBEXstdData 3 4 7" xfId="26743" xr:uid="{D2CF20BC-C56D-49BD-BB07-7962B3AE1954}"/>
    <cellStyle name="SAPBEXstdData 3 4 8" xfId="31119" xr:uid="{60BD260F-1428-4ADC-936A-89964E46B087}"/>
    <cellStyle name="SAPBEXstdData 3 5" xfId="1803" xr:uid="{95D54C4C-F77A-4870-9496-E34C8D74A046}"/>
    <cellStyle name="SAPBEXstdData 3 5 2" xfId="8862" xr:uid="{59029E65-677C-4F76-9B74-2B124898122A}"/>
    <cellStyle name="SAPBEXstdData 3 5 3" xfId="9058" xr:uid="{8E32DC30-3AA6-46AB-922F-137C30F4AF43}"/>
    <cellStyle name="SAPBEXstdData 3 5 4" xfId="10494" xr:uid="{98395F63-3AD1-474C-8A7B-2F81562B81D5}"/>
    <cellStyle name="SAPBEXstdData 3 5 5" xfId="19534" xr:uid="{17BDA155-8010-41B0-A1F1-87405B66BFBD}"/>
    <cellStyle name="SAPBEXstdData 3 5 6" xfId="23296" xr:uid="{56F9D37A-32DD-4B7D-B2FD-2B15DAD9C76E}"/>
    <cellStyle name="SAPBEXstdData 3 5 7" xfId="26947" xr:uid="{E9AC4343-AEE6-408A-A38A-244F2996E983}"/>
    <cellStyle name="SAPBEXstdData 3 5 8" xfId="30428" xr:uid="{6A023B2C-8057-49AA-B5F0-6553B035410B}"/>
    <cellStyle name="SAPBEXstdData 3 6" xfId="2257" xr:uid="{F172D005-6741-4524-8C27-A039E73AFC48}"/>
    <cellStyle name="SAPBEXstdData 3 6 2" xfId="9100" xr:uid="{1C7E7098-F706-4B2D-B345-5E303F8553A3}"/>
    <cellStyle name="SAPBEXstdData 3 6 3" xfId="12857" xr:uid="{56DD54C2-BFAA-487D-B82B-9D3037B62E27}"/>
    <cellStyle name="SAPBEXstdData 3 6 4" xfId="13533" xr:uid="{5165A79E-C14F-4A4C-9B4C-EFE390F03C7C}"/>
    <cellStyle name="SAPBEXstdData 3 6 5" xfId="19447" xr:uid="{88FD6EE0-D798-4D2B-AA48-35D4B9EA154A}"/>
    <cellStyle name="SAPBEXstdData 3 6 6" xfId="16944" xr:uid="{F9C816B1-BF3A-49D3-AB67-2CF0C634AB81}"/>
    <cellStyle name="SAPBEXstdData 3 6 7" xfId="23843" xr:uid="{5A78A818-AA3E-4B74-8579-D73686B3B60E}"/>
    <cellStyle name="SAPBEXstdData 3 6 8" xfId="14408" xr:uid="{24B883CF-819D-4B7B-9D9C-7EFC26974547}"/>
    <cellStyle name="SAPBEXstdData 3 7" xfId="3672" xr:uid="{93A28924-044B-4B6B-80BC-C6B69C26B17A}"/>
    <cellStyle name="SAPBEXstdData 3 7 2" xfId="8711" xr:uid="{6B76E533-82AA-4A3D-B6CC-0261934953C4}"/>
    <cellStyle name="SAPBEXstdData 3 7 3" xfId="14916" xr:uid="{1A45748D-74F6-43EB-ADD0-39D8FB7F644D}"/>
    <cellStyle name="SAPBEXstdData 3 7 4" xfId="18019" xr:uid="{15CBE2E0-3F32-4CE5-A695-FBF878CD5D2C}"/>
    <cellStyle name="SAPBEXstdData 3 7 5" xfId="21775" xr:uid="{1BD8AC44-32FF-4D67-8FFA-79F78EEB6003}"/>
    <cellStyle name="SAPBEXstdData 3 7 6" xfId="25437" xr:uid="{88E2B14B-87DB-4BC7-BDD7-617EA80CC1E9}"/>
    <cellStyle name="SAPBEXstdData 3 7 7" xfId="28968" xr:uid="{EB6C4F2B-723F-4020-BB65-537DA050C234}"/>
    <cellStyle name="SAPBEXstdData 3 7 8" xfId="32245" xr:uid="{19CC0259-D88A-4E0B-9228-DAAEDB0C8B7A}"/>
    <cellStyle name="SAPBEXstdData 3 8" xfId="4337" xr:uid="{91F69976-8B0C-4740-8062-BADA4B9FF84B}"/>
    <cellStyle name="SAPBEXstdData 3 8 2" xfId="6918" xr:uid="{073E8A46-A0D2-49FA-87CA-BE2975D9C7E6}"/>
    <cellStyle name="SAPBEXstdData 3 8 3" xfId="8321" xr:uid="{D62AB796-76AF-4736-B359-8C43FACE8689}"/>
    <cellStyle name="SAPBEXstdData 3 8 4" xfId="18684" xr:uid="{A3619B5A-1D1A-4ACC-B224-DBF0A0570DD4}"/>
    <cellStyle name="SAPBEXstdData 3 8 5" xfId="22436" xr:uid="{A704EE9E-A08F-44CC-BF5C-BF2F236FACE5}"/>
    <cellStyle name="SAPBEXstdData 3 8 6" xfId="26102" xr:uid="{6692F93D-C70A-4F34-A8B6-2553C8D5C28C}"/>
    <cellStyle name="SAPBEXstdData 3 8 7" xfId="29633" xr:uid="{78A49F36-4DFB-49B4-A6B0-A71A660BDEE3}"/>
    <cellStyle name="SAPBEXstdData 3 8 8" xfId="32896" xr:uid="{9BC23CB9-9EB7-48EA-AA26-B899BA3B8A26}"/>
    <cellStyle name="SAPBEXstdData 3 9" xfId="3188" xr:uid="{D333A23B-7093-4B5C-B6E0-EDE0E435AEE1}"/>
    <cellStyle name="SAPBEXstdData 3 9 2" xfId="10342" xr:uid="{62151B95-5F88-4EB8-8C40-A9FBD9A6B02A}"/>
    <cellStyle name="SAPBEXstdData 3 9 3" xfId="15199" xr:uid="{73578E7E-72F1-4998-B541-C15A16E7233B}"/>
    <cellStyle name="SAPBEXstdData 3 9 4" xfId="17535" xr:uid="{B3A7567E-DB46-4ECF-8812-CA69E47BDBEB}"/>
    <cellStyle name="SAPBEXstdData 3 9 5" xfId="21291" xr:uid="{9E585FE2-3602-4654-8869-91CC8D111594}"/>
    <cellStyle name="SAPBEXstdData 3 9 6" xfId="24953" xr:uid="{AC59577C-297D-49EF-9DA5-1BA6F9AEB11B}"/>
    <cellStyle name="SAPBEXstdData 3 9 7" xfId="28484" xr:uid="{EFB90E3A-3174-47B1-BB21-7489BE9310C5}"/>
    <cellStyle name="SAPBEXstdData 3 9 8" xfId="31764" xr:uid="{D7CA5E0C-D540-4AA0-BEE7-AB13C9774B1F}"/>
    <cellStyle name="SAPBEXstdData 4" xfId="1258" xr:uid="{61DFA83D-7D0C-408D-9EC0-4F6F87914B43}"/>
    <cellStyle name="SAPBEXstdData 4 10" xfId="10850" xr:uid="{2895C458-875D-40E4-B2F6-7B08A2401A62}"/>
    <cellStyle name="SAPBEXstdData 4 11" xfId="15682" xr:uid="{C144F1AD-82DF-4505-A290-F8E0C866D111}"/>
    <cellStyle name="SAPBEXstdData 4 12" xfId="19720" xr:uid="{02CEEFDB-79E8-45E9-AF1E-0EDE7535D5F8}"/>
    <cellStyle name="SAPBEXstdData 4 13" xfId="23483" xr:uid="{A8150E39-5EFC-4A5E-B01F-0C8D9AEFC584}"/>
    <cellStyle name="SAPBEXstdData 4 14" xfId="24009" xr:uid="{02E39ABE-6B46-4DAA-971C-DA1116A668ED}"/>
    <cellStyle name="SAPBEXstdData 4 15" xfId="30560" xr:uid="{1178322B-AB21-4143-A078-09DE4134DC55}"/>
    <cellStyle name="SAPBEXstdData 4 2" xfId="1738" xr:uid="{ABFCE5D1-1EBB-41F6-88C1-0898DC1359D5}"/>
    <cellStyle name="SAPBEXstdData 4 2 10" xfId="8549" xr:uid="{E183F48F-58BC-4AD0-A259-0CAA9FEA070E}"/>
    <cellStyle name="SAPBEXstdData 4 2 11" xfId="20486" xr:uid="{5A70CD12-BF1A-433D-B56C-2211F3AC7D85}"/>
    <cellStyle name="SAPBEXstdData 4 2 12" xfId="24169" xr:uid="{464D078C-102A-49E9-9C3A-9107CF48A775}"/>
    <cellStyle name="SAPBEXstdData 4 2 13" xfId="27725" xr:uid="{D89F243A-981A-46C4-A9A5-1F44B91BF914}"/>
    <cellStyle name="SAPBEXstdData 4 2 14" xfId="30452" xr:uid="{7958CA2A-6FFA-4A17-834A-C0985609AD73}"/>
    <cellStyle name="SAPBEXstdData 4 2 2" xfId="2981" xr:uid="{81D7F9A4-388A-43DF-A0CA-EA3E4A81DEEB}"/>
    <cellStyle name="SAPBEXstdData 4 2 2 2" xfId="9213" xr:uid="{F42AAD26-8E51-46B8-9131-5E34304BB18F}"/>
    <cellStyle name="SAPBEXstdData 4 2 2 3" xfId="8203" xr:uid="{FEE5863D-7AF4-45C0-BFF5-D752FD2F15F8}"/>
    <cellStyle name="SAPBEXstdData 4 2 2 4" xfId="17329" xr:uid="{E6084D83-7015-48AD-9294-D684AF1BD04B}"/>
    <cellStyle name="SAPBEXstdData 4 2 2 5" xfId="21087" xr:uid="{C074C69B-6C28-4481-B93C-918F724B3295}"/>
    <cellStyle name="SAPBEXstdData 4 2 2 6" xfId="24748" xr:uid="{029109CC-E7BA-4DC6-82F2-F9C84CEA2A2C}"/>
    <cellStyle name="SAPBEXstdData 4 2 2 7" xfId="28277" xr:uid="{AB293CFD-B775-4B3C-915D-FBF3196000C7}"/>
    <cellStyle name="SAPBEXstdData 4 2 2 8" xfId="31563" xr:uid="{BAC1835F-C050-4935-8638-D49E29FA8A54}"/>
    <cellStyle name="SAPBEXstdData 4 2 3" xfId="3487" xr:uid="{A80CA2B2-E775-4728-AA2F-640AC06C6A57}"/>
    <cellStyle name="SAPBEXstdData 4 2 3 2" xfId="8927" xr:uid="{543B1827-D346-478E-A828-3F5E1BF32135}"/>
    <cellStyle name="SAPBEXstdData 4 2 3 3" xfId="7327" xr:uid="{2EF53767-69B7-4FB1-A176-62DFA43DB8D5}"/>
    <cellStyle name="SAPBEXstdData 4 2 3 4" xfId="17834" xr:uid="{2A7507C5-90C4-4070-9CE0-43477633D64E}"/>
    <cellStyle name="SAPBEXstdData 4 2 3 5" xfId="21590" xr:uid="{F13E4EAC-FF0A-4A29-B023-3937B0A0A581}"/>
    <cellStyle name="SAPBEXstdData 4 2 3 6" xfId="25252" xr:uid="{916F0065-4AB7-4346-8840-53AAD16FF27C}"/>
    <cellStyle name="SAPBEXstdData 4 2 3 7" xfId="28783" xr:uid="{DE45DB08-1A46-4F05-BE90-92D8914B2CCE}"/>
    <cellStyle name="SAPBEXstdData 4 2 3 8" xfId="32062" xr:uid="{F3D21C6D-5224-490C-96CF-609533782E88}"/>
    <cellStyle name="SAPBEXstdData 4 2 4" xfId="2161" xr:uid="{C76D1DD9-F178-484E-BEBD-35653C74C101}"/>
    <cellStyle name="SAPBEXstdData 4 2 4 2" xfId="9773" xr:uid="{FC062E21-63E2-4C50-AA58-6198A5E3C74F}"/>
    <cellStyle name="SAPBEXstdData 4 2 4 3" xfId="10235" xr:uid="{215B6B0C-A4CD-45DE-B1E6-B085E688D683}"/>
    <cellStyle name="SAPBEXstdData 4 2 4 4" xfId="13727" xr:uid="{F878495F-6195-4039-8559-E0AAF2C0B797}"/>
    <cellStyle name="SAPBEXstdData 4 2 4 5" xfId="19461" xr:uid="{9D4D4574-D15E-413A-B9F0-1BDFAD5A8FC8}"/>
    <cellStyle name="SAPBEXstdData 4 2 4 6" xfId="20068" xr:uid="{E4B5A372-ECD4-4AF3-AE3C-1A8B55DF957B}"/>
    <cellStyle name="SAPBEXstdData 4 2 4 7" xfId="23817" xr:uid="{2EA9D4DF-5C4E-47E6-A375-39CAAC07ABE9}"/>
    <cellStyle name="SAPBEXstdData 4 2 4 8" xfId="23954" xr:uid="{1BE58CC1-197C-479C-97DF-9E16B0A78FA6}"/>
    <cellStyle name="SAPBEXstdData 4 2 5" xfId="3713" xr:uid="{FE700140-6E18-4AB4-94F9-C27DA89DF19A}"/>
    <cellStyle name="SAPBEXstdData 4 2 5 2" xfId="12783" xr:uid="{2B03CD45-A43E-442B-A6E5-C882418BCAB0}"/>
    <cellStyle name="SAPBEXstdData 4 2 5 3" xfId="7610" xr:uid="{7AD24B5A-13D3-471D-B692-75C9E7861E65}"/>
    <cellStyle name="SAPBEXstdData 4 2 5 4" xfId="18060" xr:uid="{4D9F7316-CBA8-4CEB-95A9-DEFDC2C4E7FF}"/>
    <cellStyle name="SAPBEXstdData 4 2 5 5" xfId="21815" xr:uid="{0EE3F885-11D9-4DB1-B3D2-77C1B43FE8BF}"/>
    <cellStyle name="SAPBEXstdData 4 2 5 6" xfId="25478" xr:uid="{A3BFFFE8-1E04-4B9A-9BFC-51968390F6DA}"/>
    <cellStyle name="SAPBEXstdData 4 2 5 7" xfId="29009" xr:uid="{3BB2F359-2F0E-40E6-B73D-B332E143F4D6}"/>
    <cellStyle name="SAPBEXstdData 4 2 5 8" xfId="32285" xr:uid="{81F90D03-C185-48A0-99DC-A8D51E631CA4}"/>
    <cellStyle name="SAPBEXstdData 4 2 6" xfId="4436" xr:uid="{6489D2C3-AFD0-4A02-A512-845CC54CAD53}"/>
    <cellStyle name="SAPBEXstdData 4 2 6 2" xfId="12577" xr:uid="{80B325AF-31DA-43EE-BB88-BF2BDDAEDA0D}"/>
    <cellStyle name="SAPBEXstdData 4 2 6 3" xfId="11812" xr:uid="{6D305C16-169C-4D0E-85CB-3F48CDF272DF}"/>
    <cellStyle name="SAPBEXstdData 4 2 6 4" xfId="18783" xr:uid="{8C3BEED3-BCE7-4AE3-9481-D3EAB4BE3414}"/>
    <cellStyle name="SAPBEXstdData 4 2 6 5" xfId="22535" xr:uid="{A8DC214E-6489-4FC6-854C-5D61DAC0E247}"/>
    <cellStyle name="SAPBEXstdData 4 2 6 6" xfId="26200" xr:uid="{B81CF096-A3A6-480E-93BD-B5DFD621ED90}"/>
    <cellStyle name="SAPBEXstdData 4 2 6 7" xfId="29732" xr:uid="{A69D608F-58B5-4F69-ACBF-FFBD42E62AC5}"/>
    <cellStyle name="SAPBEXstdData 4 2 6 8" xfId="32994" xr:uid="{8F144C02-6340-48E6-8B81-6A2A3BC8F25E}"/>
    <cellStyle name="SAPBEXstdData 4 2 7" xfId="3853" xr:uid="{0D23711D-ED26-4CD0-90B4-7F88C5B21D5B}"/>
    <cellStyle name="SAPBEXstdData 4 2 7 2" xfId="11667" xr:uid="{6E0B67A8-C94C-40BA-8FFD-DF25DC416AC8}"/>
    <cellStyle name="SAPBEXstdData 4 2 7 3" xfId="16000" xr:uid="{CE8889A7-893C-4799-9022-EC602D69E59C}"/>
    <cellStyle name="SAPBEXstdData 4 2 7 4" xfId="18200" xr:uid="{97A62C07-E6E3-462B-BDFF-862AD28CF957}"/>
    <cellStyle name="SAPBEXstdData 4 2 7 5" xfId="21953" xr:uid="{0E67929F-CFA3-4065-B52E-A2F6E11B005F}"/>
    <cellStyle name="SAPBEXstdData 4 2 7 6" xfId="25618" xr:uid="{3F922D57-43B4-477F-9D7E-4E342ED5D93E}"/>
    <cellStyle name="SAPBEXstdData 4 2 7 7" xfId="29149" xr:uid="{8570833E-012A-443D-A652-084E38D9D579}"/>
    <cellStyle name="SAPBEXstdData 4 2 7 8" xfId="32420" xr:uid="{F0DB23C6-A743-4C3D-BA37-2FE958D57627}"/>
    <cellStyle name="SAPBEXstdData 4 2 8" xfId="8309" xr:uid="{ECCE7A1E-4D6A-406A-9C21-A88BC90ED5FF}"/>
    <cellStyle name="SAPBEXstdData 4 2 9" xfId="16977" xr:uid="{90D8721C-F398-42FF-8979-0899030CCE1B}"/>
    <cellStyle name="SAPBEXstdData 4 3" xfId="2532" xr:uid="{9676E699-60AC-455E-BC37-A97A8209728E}"/>
    <cellStyle name="SAPBEXstdData 4 3 2" xfId="10726" xr:uid="{00AC5E86-A82B-4B26-8501-25FA8105BDB2}"/>
    <cellStyle name="SAPBEXstdData 4 3 3" xfId="14011" xr:uid="{2A1973E2-8978-4BBB-8E9B-825B43FD925D}"/>
    <cellStyle name="SAPBEXstdData 4 3 4" xfId="14355" xr:uid="{3D81229C-05E2-4801-BF7F-AF8C8634D570}"/>
    <cellStyle name="SAPBEXstdData 4 3 5" xfId="19329" xr:uid="{E30628C1-016A-43A2-B5FF-F43C8C3F7397}"/>
    <cellStyle name="SAPBEXstdData 4 3 6" xfId="23098" xr:uid="{249C0A2A-8A83-4BD7-BA8C-6E9F6A776F07}"/>
    <cellStyle name="SAPBEXstdData 4 3 7" xfId="26741" xr:uid="{231F1729-57A6-48FA-8FE9-1C35ED077E66}"/>
    <cellStyle name="SAPBEXstdData 4 3 8" xfId="31121" xr:uid="{F57AB410-0693-41DF-9602-B59320CC3211}"/>
    <cellStyle name="SAPBEXstdData 4 4" xfId="2065" xr:uid="{3AE3C94B-3A28-4980-94B3-A28864F367F2}"/>
    <cellStyle name="SAPBEXstdData 4 4 2" xfId="10910" xr:uid="{2F6AB435-E91D-4916-83A6-A8FCB5FCF9D4}"/>
    <cellStyle name="SAPBEXstdData 4 4 3" xfId="13244" xr:uid="{249CF546-0423-4A41-A29B-A1497DA3BF16}"/>
    <cellStyle name="SAPBEXstdData 4 4 4" xfId="16696" xr:uid="{45E911F2-CE27-4ACF-B60D-F9F708DE7E5D}"/>
    <cellStyle name="SAPBEXstdData 4 4 5" xfId="13729" xr:uid="{C937B9C0-582A-45E6-82AD-3A0B491C9340}"/>
    <cellStyle name="SAPBEXstdData 4 4 6" xfId="20024" xr:uid="{ABD0E053-86F1-4836-8044-C711323E432B}"/>
    <cellStyle name="SAPBEXstdData 4 4 7" xfId="26884" xr:uid="{DEA18AC5-CAD3-413D-9C18-5DDD611E4E3C}"/>
    <cellStyle name="SAPBEXstdData 4 4 8" xfId="7747" xr:uid="{1CAFB69C-88FE-4C00-ABAF-79DCE1605EB2}"/>
    <cellStyle name="SAPBEXstdData 4 5" xfId="2256" xr:uid="{C8F98DF0-8B98-4FE5-A3DD-1819CBAC6C44}"/>
    <cellStyle name="SAPBEXstdData 4 5 2" xfId="10705" xr:uid="{0BAB482C-E382-4679-A7E0-D2722EBCBAFA}"/>
    <cellStyle name="SAPBEXstdData 4 5 3" xfId="9433" xr:uid="{B904ECF2-C87F-4398-B098-C1165131AA08}"/>
    <cellStyle name="SAPBEXstdData 4 5 4" xfId="13674" xr:uid="{B044370F-1CCD-4B2A-AC9D-5082F6CB2590}"/>
    <cellStyle name="SAPBEXstdData 4 5 5" xfId="9549" xr:uid="{974D006E-DE97-40C0-B458-0CD82E02EA0C}"/>
    <cellStyle name="SAPBEXstdData 4 5 6" xfId="20220" xr:uid="{B90A4A68-26D4-4B32-A547-43A258C187A5}"/>
    <cellStyle name="SAPBEXstdData 4 5 7" xfId="23849" xr:uid="{AEF7FDA3-95CF-4A74-843F-D7B903E160EB}"/>
    <cellStyle name="SAPBEXstdData 4 5 8" xfId="30370" xr:uid="{990566A9-C62A-427B-AB42-5B29FB529125}"/>
    <cellStyle name="SAPBEXstdData 4 6" xfId="4176" xr:uid="{15534825-F676-4689-9C9A-3A503181AA59}"/>
    <cellStyle name="SAPBEXstdData 4 6 2" xfId="7062" xr:uid="{C0D26083-062C-45FE-A9FC-F55315CBD93A}"/>
    <cellStyle name="SAPBEXstdData 4 6 3" xfId="7088" xr:uid="{31807C42-BF57-44FF-995A-36072AF7BE4C}"/>
    <cellStyle name="SAPBEXstdData 4 6 4" xfId="18523" xr:uid="{7863CE12-6CB2-4F82-87F9-0A643AFFE374}"/>
    <cellStyle name="SAPBEXstdData 4 6 5" xfId="22276" xr:uid="{CF347DDC-E2A7-48EC-838B-F73C78F4BA68}"/>
    <cellStyle name="SAPBEXstdData 4 6 6" xfId="25941" xr:uid="{C8F9C8B7-9DBF-447A-B9BB-C7DDBF8B69B5}"/>
    <cellStyle name="SAPBEXstdData 4 6 7" xfId="29472" xr:uid="{1E94DBAD-7CCF-449D-9F82-23683218292E}"/>
    <cellStyle name="SAPBEXstdData 4 6 8" xfId="32737" xr:uid="{094875E8-5E73-4A6F-9348-17AD0AAAB01E}"/>
    <cellStyle name="SAPBEXstdData 4 7" xfId="3068" xr:uid="{64B95F05-3FA6-4B0A-B509-6C4E4D15B127}"/>
    <cellStyle name="SAPBEXstdData 4 7 2" xfId="9947" xr:uid="{3F174FCA-143A-41A2-8E63-4A8B31266DD5}"/>
    <cellStyle name="SAPBEXstdData 4 7 3" xfId="14368" xr:uid="{F0476D68-3773-41A4-9718-446EA46F6562}"/>
    <cellStyle name="SAPBEXstdData 4 7 4" xfId="17416" xr:uid="{4C560517-FFAF-4C2B-926F-33E5621916A9}"/>
    <cellStyle name="SAPBEXstdData 4 7 5" xfId="21173" xr:uid="{6B4A8092-1723-4B49-BD76-F80BD20150A3}"/>
    <cellStyle name="SAPBEXstdData 4 7 6" xfId="24835" xr:uid="{48FF32E3-6D4D-4129-8E9D-43A93C125FA3}"/>
    <cellStyle name="SAPBEXstdData 4 7 7" xfId="28364" xr:uid="{3DA96B4F-8B63-4DCF-B5B7-D5E019641938}"/>
    <cellStyle name="SAPBEXstdData 4 7 8" xfId="31649" xr:uid="{6BE86CA1-9962-4765-A2BE-3282EFC7199F}"/>
    <cellStyle name="SAPBEXstdData 4 8" xfId="4665" xr:uid="{A03EA75E-D351-4B78-9997-D7D0FE0724AC}"/>
    <cellStyle name="SAPBEXstdData 4 8 2" xfId="12378" xr:uid="{223CC45F-FBC8-4846-95C6-A166FC3AA053}"/>
    <cellStyle name="SAPBEXstdData 4 8 3" xfId="8921" xr:uid="{419E12D7-F8EF-47F7-8789-62AAC4F918B0}"/>
    <cellStyle name="SAPBEXstdData 4 8 4" xfId="19012" xr:uid="{E081E420-9977-4DF5-A08A-EB9C41947866}"/>
    <cellStyle name="SAPBEXstdData 4 8 5" xfId="22764" xr:uid="{F946D207-E4AD-4C62-A574-063745E2331A}"/>
    <cellStyle name="SAPBEXstdData 4 8 6" xfId="26429" xr:uid="{CF91C019-D9ED-4A56-B595-98AD94BAF270}"/>
    <cellStyle name="SAPBEXstdData 4 8 7" xfId="29961" xr:uid="{AFCB1CA9-1FE9-4328-8AE0-57D2661BE51A}"/>
    <cellStyle name="SAPBEXstdData 4 8 8" xfId="33220" xr:uid="{9AA12B72-9DBC-4A71-88D7-B8F0A3678C2C}"/>
    <cellStyle name="SAPBEXstdData 4 9" xfId="10832" xr:uid="{2E835B8A-0D4C-48ED-9E18-E3608B7E577A}"/>
    <cellStyle name="SAPBEXstdData 5" xfId="1371" xr:uid="{F8A8DE87-C271-4A63-855F-CC4B016A1740}"/>
    <cellStyle name="SAPBEXstdData 5 10" xfId="9717" xr:uid="{753D2BAB-0BB3-4DAF-9531-1D3A5C8684A9}"/>
    <cellStyle name="SAPBEXstdData 5 11" xfId="8555" xr:uid="{5196DB3D-0801-4428-BE33-A54874E7F4AC}"/>
    <cellStyle name="SAPBEXstdData 5 12" xfId="13626" xr:uid="{0C1D63B4-41EA-4C9E-B326-ABB4E146F32B}"/>
    <cellStyle name="SAPBEXstdData 5 13" xfId="23397" xr:uid="{9190427F-1AAC-411F-A055-785C8488FE4C}"/>
    <cellStyle name="SAPBEXstdData 5 14" xfId="24019" xr:uid="{AC3A4FA8-4372-4958-823C-D04F076C8634}"/>
    <cellStyle name="SAPBEXstdData 5 15" xfId="30547" xr:uid="{B1FF7F81-93FD-4D32-9A83-0F1028959811}"/>
    <cellStyle name="SAPBEXstdData 5 2" xfId="1779" xr:uid="{FF74A28B-ED58-4232-B4AC-E396F8648315}"/>
    <cellStyle name="SAPBEXstdData 5 2 10" xfId="11795" xr:uid="{137178EB-47C2-44AA-81B3-F85BDCB0FA87}"/>
    <cellStyle name="SAPBEXstdData 5 2 11" xfId="20470" xr:uid="{F493A38F-159F-441A-9F6C-AD10FC714095}"/>
    <cellStyle name="SAPBEXstdData 5 2 12" xfId="14852" xr:uid="{303F2CA6-D528-4029-93B9-28411478A64A}"/>
    <cellStyle name="SAPBEXstdData 5 2 13" xfId="27709" xr:uid="{73B9AE72-8C7D-412E-9AA5-B1724B01BD73}"/>
    <cellStyle name="SAPBEXstdData 5 2 14" xfId="27558" xr:uid="{53101C43-ED84-4723-A899-71A625EBD007}"/>
    <cellStyle name="SAPBEXstdData 5 2 2" xfId="3022" xr:uid="{CF2B9548-A87D-4433-B255-06794E0E9132}"/>
    <cellStyle name="SAPBEXstdData 5 2 2 2" xfId="10921" xr:uid="{82C39F8F-35A7-4E90-8735-D01CF9328D72}"/>
    <cellStyle name="SAPBEXstdData 5 2 2 3" xfId="7395" xr:uid="{16024442-D073-4481-BD2B-6EDF67363954}"/>
    <cellStyle name="SAPBEXstdData 5 2 2 4" xfId="17370" xr:uid="{EB6C569E-DDBB-4F72-9A46-1284AEA0641D}"/>
    <cellStyle name="SAPBEXstdData 5 2 2 5" xfId="21128" xr:uid="{A1669393-910F-42FB-A135-2FA7218B1065}"/>
    <cellStyle name="SAPBEXstdData 5 2 2 6" xfId="24789" xr:uid="{6E3BE22B-3E55-4D02-8BFF-88DA521EB677}"/>
    <cellStyle name="SAPBEXstdData 5 2 2 7" xfId="28318" xr:uid="{0B46C150-E2C4-4521-86A6-B8489E25F34F}"/>
    <cellStyle name="SAPBEXstdData 5 2 2 8" xfId="31604" xr:uid="{74E1590C-A7AD-45C1-9D90-6668CA8CB0EC}"/>
    <cellStyle name="SAPBEXstdData 5 2 3" xfId="3528" xr:uid="{4794B851-7EAB-4A11-8277-1CD0B5E00997}"/>
    <cellStyle name="SAPBEXstdData 5 2 3 2" xfId="10854" xr:uid="{659E8236-4E94-4A27-83A4-1276A4C2EA96}"/>
    <cellStyle name="SAPBEXstdData 5 2 3 3" xfId="9859" xr:uid="{417465C6-41B0-42AB-A021-2A2B075EE59F}"/>
    <cellStyle name="SAPBEXstdData 5 2 3 4" xfId="17875" xr:uid="{4C956DF7-19AC-4E10-AE13-44D650EF2EC9}"/>
    <cellStyle name="SAPBEXstdData 5 2 3 5" xfId="21631" xr:uid="{6C69A803-F56D-4C73-8EBE-7290BEE5FB28}"/>
    <cellStyle name="SAPBEXstdData 5 2 3 6" xfId="25293" xr:uid="{E1CD7834-7D71-4604-9D09-5EFF86D08148}"/>
    <cellStyle name="SAPBEXstdData 5 2 3 7" xfId="28824" xr:uid="{9180DCF4-15D4-4C07-A303-52D39ACEDBF7}"/>
    <cellStyle name="SAPBEXstdData 5 2 3 8" xfId="32103" xr:uid="{FB144A88-7AA9-4B0D-9F67-EED283759A10}"/>
    <cellStyle name="SAPBEXstdData 5 2 4" xfId="3978" xr:uid="{FF00646A-5EC7-476F-8682-E594B37E15A9}"/>
    <cellStyle name="SAPBEXstdData 5 2 4 2" xfId="8725" xr:uid="{F80DD13C-397E-4621-AABB-6C35C1C87C5C}"/>
    <cellStyle name="SAPBEXstdData 5 2 4 3" xfId="15136" xr:uid="{679F0945-3E1F-4FAA-B996-64DF7A3D2F05}"/>
    <cellStyle name="SAPBEXstdData 5 2 4 4" xfId="18325" xr:uid="{82581404-9C18-49C7-8CF9-8B9439BD4A99}"/>
    <cellStyle name="SAPBEXstdData 5 2 4 5" xfId="22078" xr:uid="{1A8EA694-27FB-49A0-9B2C-41441069852A}"/>
    <cellStyle name="SAPBEXstdData 5 2 4 6" xfId="25743" xr:uid="{3B483482-9ADA-4D28-879C-9D3B28878027}"/>
    <cellStyle name="SAPBEXstdData 5 2 4 7" xfId="29274" xr:uid="{8F4E9B3E-09E8-42D8-9875-43D52389E1F9}"/>
    <cellStyle name="SAPBEXstdData 5 2 4 8" xfId="32542" xr:uid="{57F43F9B-3A93-4BEC-BD54-FA2B4391DE88}"/>
    <cellStyle name="SAPBEXstdData 5 2 5" xfId="3940" xr:uid="{A14118D6-9DE2-4159-9529-349C9D27BA4B}"/>
    <cellStyle name="SAPBEXstdData 5 2 5 2" xfId="10471" xr:uid="{A3823C1C-BB6B-4882-88FC-CEF2AB90F229}"/>
    <cellStyle name="SAPBEXstdData 5 2 5 3" xfId="16921" xr:uid="{14948C83-F50A-476C-AB6B-53029D868219}"/>
    <cellStyle name="SAPBEXstdData 5 2 5 4" xfId="18287" xr:uid="{9C0CED33-BF08-4987-B13E-5E710598DD9C}"/>
    <cellStyle name="SAPBEXstdData 5 2 5 5" xfId="22040" xr:uid="{F330B776-2680-4AB1-B0C3-8E05D1EF283F}"/>
    <cellStyle name="SAPBEXstdData 5 2 5 6" xfId="25705" xr:uid="{8453C99C-ECA3-4804-A2C8-AA2E104114A4}"/>
    <cellStyle name="SAPBEXstdData 5 2 5 7" xfId="29236" xr:uid="{18DCA236-3DD0-40BA-B7AB-8B57228AB1EA}"/>
    <cellStyle name="SAPBEXstdData 5 2 5 8" xfId="32504" xr:uid="{91C647E7-D717-4279-AE9B-F5F3FA045710}"/>
    <cellStyle name="SAPBEXstdData 5 2 6" xfId="3106" xr:uid="{62C5FB49-37EB-4EFB-849B-BBDA288C012A}"/>
    <cellStyle name="SAPBEXstdData 5 2 6 2" xfId="9638" xr:uid="{0D37329D-B53D-4B2F-A8FA-42DD17E9D97E}"/>
    <cellStyle name="SAPBEXstdData 5 2 6 3" xfId="13550" xr:uid="{E0827A47-E202-413E-B0BA-30D0286CFD57}"/>
    <cellStyle name="SAPBEXstdData 5 2 6 4" xfId="17453" xr:uid="{50126C0F-7A83-4E8E-AD75-69885D0DE0CD}"/>
    <cellStyle name="SAPBEXstdData 5 2 6 5" xfId="21210" xr:uid="{D579F690-5306-409C-B3B3-6ABB7B321652}"/>
    <cellStyle name="SAPBEXstdData 5 2 6 6" xfId="24872" xr:uid="{20BD535B-223E-4C36-A38C-ED42FADF3FE9}"/>
    <cellStyle name="SAPBEXstdData 5 2 6 7" xfId="28402" xr:uid="{FC3BC08D-8818-4DC2-81E0-49FBEFBFEED7}"/>
    <cellStyle name="SAPBEXstdData 5 2 6 8" xfId="31685" xr:uid="{0E4A71DA-6CBD-4537-9BA5-49A9D34A92FA}"/>
    <cellStyle name="SAPBEXstdData 5 2 7" xfId="4817" xr:uid="{D5AD6F42-C22C-4162-9EC8-42ECF9806697}"/>
    <cellStyle name="SAPBEXstdData 5 2 7 2" xfId="12228" xr:uid="{15B1640C-8D0A-4EE2-900C-2D7EDB6BFB5B}"/>
    <cellStyle name="SAPBEXstdData 5 2 7 3" xfId="16814" xr:uid="{E140535F-F709-47D3-9AEB-41F694E9E022}"/>
    <cellStyle name="SAPBEXstdData 5 2 7 4" xfId="19164" xr:uid="{77C6B1EF-8BB9-44E9-B789-652DFC0EC771}"/>
    <cellStyle name="SAPBEXstdData 5 2 7 5" xfId="22915" xr:uid="{90406D06-BD86-41D5-B323-544E6D5021CD}"/>
    <cellStyle name="SAPBEXstdData 5 2 7 6" xfId="26581" xr:uid="{730BCC81-97E4-4955-B833-9218322DA27C}"/>
    <cellStyle name="SAPBEXstdData 5 2 7 7" xfId="30113" xr:uid="{C2878493-444F-48C7-80B3-BDDCB84E7F40}"/>
    <cellStyle name="SAPBEXstdData 5 2 7 8" xfId="33370" xr:uid="{C19359FB-7727-4F41-B2FF-4696993AFAD8}"/>
    <cellStyle name="SAPBEXstdData 5 2 8" xfId="8455" xr:uid="{A54FD090-37AA-42D3-B813-5FA355A0EA0D}"/>
    <cellStyle name="SAPBEXstdData 5 2 9" xfId="14748" xr:uid="{DD17576B-9DDE-4C6C-9372-18EFE24A1721}"/>
    <cellStyle name="SAPBEXstdData 5 3" xfId="2634" xr:uid="{0912D978-1954-4B1D-B40C-F108C63F1F20}"/>
    <cellStyle name="SAPBEXstdData 5 3 2" xfId="9966" xr:uid="{F49F22F2-A664-4F74-B951-D3264BD31B96}"/>
    <cellStyle name="SAPBEXstdData 5 3 3" xfId="14784" xr:uid="{EC6E46F2-6C77-4A65-98B6-942E78173F98}"/>
    <cellStyle name="SAPBEXstdData 5 3 4" xfId="7677" xr:uid="{EF0BA539-B756-4CCB-ADEF-30ABF5204EC3}"/>
    <cellStyle name="SAPBEXstdData 5 3 5" xfId="20741" xr:uid="{E3448534-2E0D-4D37-848F-E946F951E870}"/>
    <cellStyle name="SAPBEXstdData 5 3 6" xfId="24401" xr:uid="{7FB74D4D-9D7E-470B-BF32-0DCCA7E7407F}"/>
    <cellStyle name="SAPBEXstdData 5 3 7" xfId="27930" xr:uid="{B695E9CB-867F-4E97-A1E8-4E476DBA3466}"/>
    <cellStyle name="SAPBEXstdData 5 3 8" xfId="31220" xr:uid="{A536A7F1-68B7-452B-8A7D-26231E950BE9}"/>
    <cellStyle name="SAPBEXstdData 5 4" xfId="3141" xr:uid="{A05EA956-BA1C-49B2-A803-6FD54DF6D81E}"/>
    <cellStyle name="SAPBEXstdData 5 4 2" xfId="8639" xr:uid="{A822F9EC-D471-4F4B-90E3-AD113EB85F15}"/>
    <cellStyle name="SAPBEXstdData 5 4 3" xfId="12880" xr:uid="{33600066-FC26-4989-80DD-530E9B3099F0}"/>
    <cellStyle name="SAPBEXstdData 5 4 4" xfId="17488" xr:uid="{FB0FBD24-EAA5-4E28-9DCA-B6674D42C0AB}"/>
    <cellStyle name="SAPBEXstdData 5 4 5" xfId="21244" xr:uid="{C6E5D1A6-C856-409E-AB0D-7877300BF76E}"/>
    <cellStyle name="SAPBEXstdData 5 4 6" xfId="24906" xr:uid="{0E38FD89-3830-4E49-9ED3-0B723A83B75B}"/>
    <cellStyle name="SAPBEXstdData 5 4 7" xfId="28437" xr:uid="{AA09C0B0-F934-483B-852C-C3847FFDC45C}"/>
    <cellStyle name="SAPBEXstdData 5 4 8" xfId="31719" xr:uid="{7769CB6F-48F4-4767-AC85-78B2DFC8D1B4}"/>
    <cellStyle name="SAPBEXstdData 5 5" xfId="2039" xr:uid="{6A0B9D88-B0FA-41DC-95C6-83BE55B1002F}"/>
    <cellStyle name="SAPBEXstdData 5 5 2" xfId="8356" xr:uid="{8EDD4858-FFCF-42EE-8F37-C28D709A3888}"/>
    <cellStyle name="SAPBEXstdData 5 5 3" xfId="8950" xr:uid="{B24868C0-8900-4595-9817-752CF43C67EF}"/>
    <cellStyle name="SAPBEXstdData 5 5 4" xfId="13975" xr:uid="{0B323C3A-BBCC-4C89-9223-27650CDDACCC}"/>
    <cellStyle name="SAPBEXstdData 5 5 5" xfId="19471" xr:uid="{928AF7FF-0912-4AF4-902F-7328E72FCA0F}"/>
    <cellStyle name="SAPBEXstdData 5 5 6" xfId="20008" xr:uid="{84BF0DF5-C9F8-4E1F-9CBE-952C20644557}"/>
    <cellStyle name="SAPBEXstdData 5 5 7" xfId="26885" xr:uid="{A50A90C6-A1A4-45F5-9F59-02EAD43F640E}"/>
    <cellStyle name="SAPBEXstdData 5 5 8" xfId="11023" xr:uid="{1BAB3834-728C-48F2-8480-954AE62B9D23}"/>
    <cellStyle name="SAPBEXstdData 5 6" xfId="2043" xr:uid="{3AD5E75C-368B-4137-B930-1A89B0E0EBD4}"/>
    <cellStyle name="SAPBEXstdData 5 6 2" xfId="11207" xr:uid="{F5C0F6B1-3287-4C91-B463-AF8F99B0F8FA}"/>
    <cellStyle name="SAPBEXstdData 5 6 3" xfId="16435" xr:uid="{D259F330-9E9B-43F1-89DA-02C6299F2AA6}"/>
    <cellStyle name="SAPBEXstdData 5 6 4" xfId="8932" xr:uid="{FDA61D2A-1FC2-4D7E-818A-F33DE9ACA9A7}"/>
    <cellStyle name="SAPBEXstdData 5 6 5" xfId="12104" xr:uid="{39D42783-6F37-4EB7-82F9-5C48180CF930}"/>
    <cellStyle name="SAPBEXstdData 5 6 6" xfId="20009" xr:uid="{3838F94D-0D6B-4593-8931-EDA185050CFC}"/>
    <cellStyle name="SAPBEXstdData 5 6 7" xfId="23766" xr:uid="{02E3E2C7-E00A-498B-BD05-91081A906B61}"/>
    <cellStyle name="SAPBEXstdData 5 6 8" xfId="27462" xr:uid="{654DF83C-5FA3-42A1-8065-4AA23725F601}"/>
    <cellStyle name="SAPBEXstdData 5 7" xfId="3648" xr:uid="{CDE4213C-EE2D-4C10-ABC6-F42D82C0BC74}"/>
    <cellStyle name="SAPBEXstdData 5 7 2" xfId="8622" xr:uid="{EB57936F-2295-4DCA-8700-13A7BD9DD673}"/>
    <cellStyle name="SAPBEXstdData 5 7 3" xfId="14788" xr:uid="{BDA86E05-19A1-4044-8B98-CD354667ABCC}"/>
    <cellStyle name="SAPBEXstdData 5 7 4" xfId="17995" xr:uid="{CEDB22CD-6B53-4A26-85B7-4F8A9873BE61}"/>
    <cellStyle name="SAPBEXstdData 5 7 5" xfId="21751" xr:uid="{69DE3E8F-CD3C-4201-B6E0-0F048823DABF}"/>
    <cellStyle name="SAPBEXstdData 5 7 6" xfId="25413" xr:uid="{0EB83E4C-34B7-413F-AD3E-4C8904CEA30B}"/>
    <cellStyle name="SAPBEXstdData 5 7 7" xfId="28944" xr:uid="{1A1DA28C-6AC7-40DF-BFA3-0E1296F42576}"/>
    <cellStyle name="SAPBEXstdData 5 7 8" xfId="32221" xr:uid="{9EEF8DA8-72FE-40E1-9C15-5BDCA77CD282}"/>
    <cellStyle name="SAPBEXstdData 5 8" xfId="4854" xr:uid="{C17436B4-6568-48DA-B71C-EB6672FA8573}"/>
    <cellStyle name="SAPBEXstdData 5 8 2" xfId="12191" xr:uid="{2C94BB94-2F02-4850-B438-CFA79FD84C08}"/>
    <cellStyle name="SAPBEXstdData 5 8 3" xfId="15841" xr:uid="{39DF158C-6B6A-421E-B252-7BBC5B4854C8}"/>
    <cellStyle name="SAPBEXstdData 5 8 4" xfId="19201" xr:uid="{D99F46A1-1674-4211-B040-0CB60CC25CBC}"/>
    <cellStyle name="SAPBEXstdData 5 8 5" xfId="22952" xr:uid="{2B122EA1-A84D-4B88-BA09-A9E9C7E0EBC1}"/>
    <cellStyle name="SAPBEXstdData 5 8 6" xfId="26618" xr:uid="{18BC327B-BA0A-48B7-BF7D-5A1F1EF6660D}"/>
    <cellStyle name="SAPBEXstdData 5 8 7" xfId="30150" xr:uid="{889B4E70-C090-4608-9785-6C3FAAF4A283}"/>
    <cellStyle name="SAPBEXstdData 5 8 8" xfId="33406" xr:uid="{E0FF7B50-8462-46D3-88E7-0019AD090D21}"/>
    <cellStyle name="SAPBEXstdData 5 9" xfId="8000" xr:uid="{B4B49852-2CFA-4930-A4F0-CC3A4EB7B691}"/>
    <cellStyle name="SAPBEXstdData 6" xfId="626" xr:uid="{767F2446-011B-4521-9927-3DD520D9C99F}"/>
    <cellStyle name="SAPBEXstdData 6 10" xfId="11099" xr:uid="{69A99516-C5CA-47E0-84E3-FCA56544208B}"/>
    <cellStyle name="SAPBEXstdData 6 11" xfId="14133" xr:uid="{04ABA736-20B0-46E5-ACF9-477C7483EBF6}"/>
    <cellStyle name="SAPBEXstdData 6 12" xfId="20225" xr:uid="{35D5C547-9F56-4CAD-B931-794AA674D1C7}"/>
    <cellStyle name="SAPBEXstdData 6 13" xfId="23955" xr:uid="{B84EBD47-1677-4476-8645-5C518E374A3B}"/>
    <cellStyle name="SAPBEXstdData 6 14" xfId="27515" xr:uid="{3056E04E-F7BB-4E66-93ED-4F12ADE7FEA8}"/>
    <cellStyle name="SAPBEXstdData 6 15" xfId="30713" xr:uid="{94A33A8A-17F8-40C4-A70D-9C20E6D69454}"/>
    <cellStyle name="SAPBEXstdData 6 2" xfId="1575" xr:uid="{DD3FD260-4E75-4DF2-8391-E724FE5C8ECB}"/>
    <cellStyle name="SAPBEXstdData 6 2 10" xfId="14099" xr:uid="{1603B340-5561-4731-AD8D-C352E5C465BD}"/>
    <cellStyle name="SAPBEXstdData 6 2 11" xfId="14871" xr:uid="{3BEEC798-7406-4518-A0F7-9A7257A9F54E}"/>
    <cellStyle name="SAPBEXstdData 6 2 12" xfId="15905" xr:uid="{86941A24-769D-4916-AAEC-F09F0308FEEB}"/>
    <cellStyle name="SAPBEXstdData 6 2 13" xfId="23663" xr:uid="{36B74CC2-3537-4D85-A470-50BC4FF24D2A}"/>
    <cellStyle name="SAPBEXstdData 6 2 14" xfId="30535" xr:uid="{7AE5CCF0-0FF7-4824-AEEF-8983D1DDDB59}"/>
    <cellStyle name="SAPBEXstdData 6 2 2" xfId="2818" xr:uid="{F13D0975-0A53-4908-BEC3-97DE4A5202A2}"/>
    <cellStyle name="SAPBEXstdData 6 2 2 2" xfId="10559" xr:uid="{F85C954B-283F-4175-834D-774F59DCAA41}"/>
    <cellStyle name="SAPBEXstdData 6 2 2 3" xfId="16885" xr:uid="{70AE6760-3980-429F-B3F9-534215C9A821}"/>
    <cellStyle name="SAPBEXstdData 6 2 2 4" xfId="17166" xr:uid="{469C1402-68C8-429D-8682-B4BF25FE2880}"/>
    <cellStyle name="SAPBEXstdData 6 2 2 5" xfId="20924" xr:uid="{AD7A64A6-1328-47D9-B4A6-164132987EEB}"/>
    <cellStyle name="SAPBEXstdData 6 2 2 6" xfId="24585" xr:uid="{2D747CAB-FB28-4DC8-A00E-D778E9B4F0EB}"/>
    <cellStyle name="SAPBEXstdData 6 2 2 7" xfId="28114" xr:uid="{7A677FFC-9785-4F90-B750-CDCC614E4A05}"/>
    <cellStyle name="SAPBEXstdData 6 2 2 8" xfId="31400" xr:uid="{4F667AB1-FFA9-410A-B7FB-98460A5724F0}"/>
    <cellStyle name="SAPBEXstdData 6 2 3" xfId="3324" xr:uid="{46EA8D12-27D2-4F8E-9682-2835A83A351C}"/>
    <cellStyle name="SAPBEXstdData 6 2 3 2" xfId="7261" xr:uid="{A3F2EC63-7204-41A2-A99D-D7BAC83C97E6}"/>
    <cellStyle name="SAPBEXstdData 6 2 3 3" xfId="13383" xr:uid="{3E4DA66F-EB40-4948-B750-3AF57EC11D50}"/>
    <cellStyle name="SAPBEXstdData 6 2 3 4" xfId="17671" xr:uid="{0818FF2A-C38F-4BF8-8CEA-16EFB0576603}"/>
    <cellStyle name="SAPBEXstdData 6 2 3 5" xfId="21427" xr:uid="{34A3B930-EC5A-426C-8CF4-98AAA2518713}"/>
    <cellStyle name="SAPBEXstdData 6 2 3 6" xfId="25089" xr:uid="{5E2B9381-12A6-4FBD-A89C-0DBB86C37DAA}"/>
    <cellStyle name="SAPBEXstdData 6 2 3 7" xfId="28620" xr:uid="{3FEC04D3-12EE-4736-B830-36AA3D20CA69}"/>
    <cellStyle name="SAPBEXstdData 6 2 3 8" xfId="31899" xr:uid="{EA383B2C-D27A-48E8-89C3-1D2D1D5FE0B8}"/>
    <cellStyle name="SAPBEXstdData 6 2 4" xfId="2358" xr:uid="{64AE21F8-8C3D-4481-8B9F-CDBD99ACDE87}"/>
    <cellStyle name="SAPBEXstdData 6 2 4 2" xfId="9448" xr:uid="{877BD111-A784-440B-A110-B2A23B4D1A3D}"/>
    <cellStyle name="SAPBEXstdData 6 2 4 3" xfId="14050" xr:uid="{A3E9E5E3-03AD-4B3A-9C90-7A1F14E9B5E9}"/>
    <cellStyle name="SAPBEXstdData 6 2 4 4" xfId="10240" xr:uid="{213D9624-05BB-4EA6-BF71-167170C1A47D}"/>
    <cellStyle name="SAPBEXstdData 6 2 4 5" xfId="12060" xr:uid="{9BB405F5-4B7F-4F3E-8C04-C923C4CA7591}"/>
    <cellStyle name="SAPBEXstdData 6 2 4 6" xfId="16227" xr:uid="{29339A8D-9858-4BA7-9ABF-AF30ADB08642}"/>
    <cellStyle name="SAPBEXstdData 6 2 4 7" xfId="7287" xr:uid="{984D77CD-C8B5-46D4-8E74-1A9BA230B997}"/>
    <cellStyle name="SAPBEXstdData 6 2 4 8" xfId="30338" xr:uid="{A0C673F8-6F11-4B59-8E0B-6E1A218CCC04}"/>
    <cellStyle name="SAPBEXstdData 6 2 5" xfId="4207" xr:uid="{7F9BAE05-1873-4CA1-A2CA-B21AE6444DC0}"/>
    <cellStyle name="SAPBEXstdData 6 2 5 2" xfId="6812" xr:uid="{6B1EA904-48FF-4105-B7DF-DFB7D13ECB56}"/>
    <cellStyle name="SAPBEXstdData 6 2 5 3" xfId="11858" xr:uid="{9D4CF8F9-D4A4-4390-BFCF-B0941A7D34CF}"/>
    <cellStyle name="SAPBEXstdData 6 2 5 4" xfId="18554" xr:uid="{D015C770-B1FB-4E71-8700-91762C928289}"/>
    <cellStyle name="SAPBEXstdData 6 2 5 5" xfId="22307" xr:uid="{73B416CC-F0C8-457D-A14C-3FC889776B36}"/>
    <cellStyle name="SAPBEXstdData 6 2 5 6" xfId="25972" xr:uid="{0D1D30B9-DC5E-4F10-BF3B-0D52FADC22AD}"/>
    <cellStyle name="SAPBEXstdData 6 2 5 7" xfId="29503" xr:uid="{6864E430-D283-4ACD-B46A-AF87EDB9B14C}"/>
    <cellStyle name="SAPBEXstdData 6 2 5 8" xfId="32768" xr:uid="{ABF70291-92E7-4A7C-A3F3-799A56CD93B9}"/>
    <cellStyle name="SAPBEXstdData 6 2 6" xfId="2219" xr:uid="{949A03D1-ACBC-4B6F-BBDB-D17EBAC056B0}"/>
    <cellStyle name="SAPBEXstdData 6 2 6 2" xfId="10084" xr:uid="{1BD3A641-8004-4CFF-A0F5-5A1CFC3562DF}"/>
    <cellStyle name="SAPBEXstdData 6 2 6 3" xfId="9403" xr:uid="{E88E5651-0122-4059-8D82-00F87DC25606}"/>
    <cellStyle name="SAPBEXstdData 6 2 6 4" xfId="16194" xr:uid="{3DA71ADE-6024-4434-BF00-F4136013BFB6}"/>
    <cellStyle name="SAPBEXstdData 6 2 6 5" xfId="13359" xr:uid="{9DC5A773-0246-4C78-9458-55EBA9E72D51}"/>
    <cellStyle name="SAPBEXstdData 6 2 6 6" xfId="23207" xr:uid="{C2FBE5B2-7922-4ECD-BFF7-1E9AD035BA2B}"/>
    <cellStyle name="SAPBEXstdData 6 2 6 7" xfId="11010" xr:uid="{F0597F80-9DDC-4B62-B705-61CF72E37EB8}"/>
    <cellStyle name="SAPBEXstdData 6 2 6 8" xfId="24029" xr:uid="{6FC0B15E-C1BF-4695-BD5B-249BBEC683A2}"/>
    <cellStyle name="SAPBEXstdData 6 2 7" xfId="4510" xr:uid="{12C35699-94A5-4F06-95A6-7715B5F6BF64}"/>
    <cellStyle name="SAPBEXstdData 6 2 7 2" xfId="12516" xr:uid="{8C174AD5-75DC-4237-A851-78052838515F}"/>
    <cellStyle name="SAPBEXstdData 6 2 7 3" xfId="8244" xr:uid="{E0F8B464-6C01-4D4D-A372-4EC0F21BABEC}"/>
    <cellStyle name="SAPBEXstdData 6 2 7 4" xfId="18857" xr:uid="{03D3902D-297C-4119-9A23-052A4CA30682}"/>
    <cellStyle name="SAPBEXstdData 6 2 7 5" xfId="22609" xr:uid="{C4246EF7-D639-4626-8EF4-0E25AAEF4360}"/>
    <cellStyle name="SAPBEXstdData 6 2 7 6" xfId="26274" xr:uid="{FBC5C0B7-E9C2-4ED6-90EA-241E386A4004}"/>
    <cellStyle name="SAPBEXstdData 6 2 7 7" xfId="29806" xr:uid="{65919EFC-CC25-4964-B27F-FC61EFF68089}"/>
    <cellStyle name="SAPBEXstdData 6 2 7 8" xfId="33068" xr:uid="{08712AF0-41C6-4046-91E6-3568915D7C3C}"/>
    <cellStyle name="SAPBEXstdData 6 2 8" xfId="11636" xr:uid="{B35026A2-44E0-4BF4-8F32-47C66AF66AFE}"/>
    <cellStyle name="SAPBEXstdData 6 2 9" xfId="16032" xr:uid="{700D4F93-4FC4-4A82-BA1E-B8718A22C2F0}"/>
    <cellStyle name="SAPBEXstdData 6 3" xfId="1964" xr:uid="{630BEEFB-39B0-4D0A-BA02-98D3B46C39C7}"/>
    <cellStyle name="SAPBEXstdData 6 3 2" xfId="9378" xr:uid="{40352704-43FE-462B-90FC-5DB74B26F5D4}"/>
    <cellStyle name="SAPBEXstdData 6 3 3" xfId="8865" xr:uid="{88B502CE-458C-4A27-848B-A1E4C786B6FE}"/>
    <cellStyle name="SAPBEXstdData 6 3 4" xfId="14766" xr:uid="{E88CD670-5E27-4B30-B301-D9F82B3171CE}"/>
    <cellStyle name="SAPBEXstdData 6 3 5" xfId="14755" xr:uid="{3B6B311C-F232-42C3-B685-9810215C9C36}"/>
    <cellStyle name="SAPBEXstdData 6 3 6" xfId="13650" xr:uid="{9E9F5DED-B50F-495B-837B-A42C941A5983}"/>
    <cellStyle name="SAPBEXstdData 6 3 7" xfId="20258" xr:uid="{C9460D0C-EE93-4CC3-8EF5-FD410EFD3D24}"/>
    <cellStyle name="SAPBEXstdData 6 3 8" xfId="20555" xr:uid="{F1E81923-FD9B-4239-A207-75BF6D7C0DFB}"/>
    <cellStyle name="SAPBEXstdData 6 4" xfId="1919" xr:uid="{F5B87043-AF1A-4799-9096-3D58D86369D5}"/>
    <cellStyle name="SAPBEXstdData 6 4 2" xfId="10919" xr:uid="{582E4F81-58DA-42A6-ACA0-30386D5D9CFF}"/>
    <cellStyle name="SAPBEXstdData 6 4 3" xfId="10362" xr:uid="{D5FDAA2A-BE24-4E4C-BDA7-27232026F26E}"/>
    <cellStyle name="SAPBEXstdData 6 4 4" xfId="14688" xr:uid="{C9BF93B1-8A37-41A5-A882-1D71BB0A6D21}"/>
    <cellStyle name="SAPBEXstdData 6 4 5" xfId="19480" xr:uid="{E66FB24D-FAF4-4CE3-BB10-EB12E697A047}"/>
    <cellStyle name="SAPBEXstdData 6 4 6" xfId="23236" xr:uid="{269B70C8-B079-429D-B445-560BADD594DF}"/>
    <cellStyle name="SAPBEXstdData 6 4 7" xfId="23705" xr:uid="{DE184EB0-1CF7-4A6D-805D-448EF3ECB758}"/>
    <cellStyle name="SAPBEXstdData 6 4 8" xfId="30415" xr:uid="{2F6DA032-7DDE-4F2D-94E1-6AAAD505B818}"/>
    <cellStyle name="SAPBEXstdData 6 5" xfId="2582" xr:uid="{72FCA553-69B1-41E8-9BEA-ECF2C1B3BDB9}"/>
    <cellStyle name="SAPBEXstdData 6 5 2" xfId="8430" xr:uid="{2EBD1DF2-56DA-434F-87CC-5635D57B89E9}"/>
    <cellStyle name="SAPBEXstdData 6 5 3" xfId="12829" xr:uid="{921BC632-BA70-4F9F-B4C1-79A1C1C4AD07}"/>
    <cellStyle name="SAPBEXstdData 6 5 4" xfId="8281" xr:uid="{5393DA89-3868-41FD-AA62-1A1A2F7CEC00}"/>
    <cellStyle name="SAPBEXstdData 6 5 5" xfId="19293" xr:uid="{981B66D5-067A-4C8D-B5C9-E3D29683455C}"/>
    <cellStyle name="SAPBEXstdData 6 5 6" xfId="23056" xr:uid="{66E5A37A-A2C5-4E2A-9815-8EEC2B184B91}"/>
    <cellStyle name="SAPBEXstdData 6 5 7" xfId="26703" xr:uid="{1D83249A-CD3B-4F79-BFFC-27891B347521}"/>
    <cellStyle name="SAPBEXstdData 6 5 8" xfId="31168" xr:uid="{A366B041-6052-4AB6-AB00-26914D8CC418}"/>
    <cellStyle name="SAPBEXstdData 6 6" xfId="3871" xr:uid="{ED1533E5-B81E-4A3C-8126-0663FDC1F37E}"/>
    <cellStyle name="SAPBEXstdData 6 6 2" xfId="13160" xr:uid="{1EB7135B-8542-4C80-8A06-05955129E8C3}"/>
    <cellStyle name="SAPBEXstdData 6 6 3" xfId="12131" xr:uid="{D7807FC0-16F7-4667-A361-977AE95D2B5E}"/>
    <cellStyle name="SAPBEXstdData 6 6 4" xfId="18218" xr:uid="{ED69BD03-384E-4C4C-A786-DE234F18E2BE}"/>
    <cellStyle name="SAPBEXstdData 6 6 5" xfId="21971" xr:uid="{BE707CE1-95C5-45EF-AC56-8032ACC63ADD}"/>
    <cellStyle name="SAPBEXstdData 6 6 6" xfId="25636" xr:uid="{B58A0B1B-C84F-492F-B173-C89B3924D6F0}"/>
    <cellStyle name="SAPBEXstdData 6 6 7" xfId="29167" xr:uid="{FB330F25-27AF-434F-B62D-0D29F72306F9}"/>
    <cellStyle name="SAPBEXstdData 6 6 8" xfId="32437" xr:uid="{505538EB-2DA5-426E-8B84-F6E458D93CA0}"/>
    <cellStyle name="SAPBEXstdData 6 7" xfId="4643" xr:uid="{CE02FFB8-0780-4AEF-9038-932227722DC7}"/>
    <cellStyle name="SAPBEXstdData 6 7 2" xfId="12397" xr:uid="{2A55E9BB-3332-40E0-9BA9-D09B58E83804}"/>
    <cellStyle name="SAPBEXstdData 6 7 3" xfId="8039" xr:uid="{B3916915-5AEB-4205-B75C-739634A21D4E}"/>
    <cellStyle name="SAPBEXstdData 6 7 4" xfId="18990" xr:uid="{2F37C77E-AAF5-4CB8-B0DD-2BA708DBE635}"/>
    <cellStyle name="SAPBEXstdData 6 7 5" xfId="22742" xr:uid="{ED7F31CA-0724-4F1B-89AF-9EF4E1FF18FF}"/>
    <cellStyle name="SAPBEXstdData 6 7 6" xfId="26407" xr:uid="{AFECF53C-7737-4C98-9107-2E0936CD2DE0}"/>
    <cellStyle name="SAPBEXstdData 6 7 7" xfId="29939" xr:uid="{87B83353-22DD-4469-A540-39E6FFF96D58}"/>
    <cellStyle name="SAPBEXstdData 6 7 8" xfId="33199" xr:uid="{7DBCBBE6-7E63-4104-AE51-09CE8C40E704}"/>
    <cellStyle name="SAPBEXstdData 6 8" xfId="4720" xr:uid="{4CAA46BE-62A2-4C22-B51C-BB0561DE9DD1}"/>
    <cellStyle name="SAPBEXstdData 6 8 2" xfId="12324" xr:uid="{0C04AE65-427B-42D4-93C7-E25C382C7A02}"/>
    <cellStyle name="SAPBEXstdData 6 8 3" xfId="15765" xr:uid="{3DA5B720-38F2-4F87-981B-AC8244BCB267}"/>
    <cellStyle name="SAPBEXstdData 6 8 4" xfId="19067" xr:uid="{46D567C3-63D5-4C9D-A7AC-2EDDFB8259E8}"/>
    <cellStyle name="SAPBEXstdData 6 8 5" xfId="22819" xr:uid="{6ACEE54A-5ACD-43A7-A024-90504018DFA4}"/>
    <cellStyle name="SAPBEXstdData 6 8 6" xfId="26484" xr:uid="{CC7CCF70-CE88-4FFB-8416-DA418DA347B1}"/>
    <cellStyle name="SAPBEXstdData 6 8 7" xfId="30016" xr:uid="{3A6CC1FA-1B27-45C7-98CD-C2772B7469D1}"/>
    <cellStyle name="SAPBEXstdData 6 8 8" xfId="33275" xr:uid="{9A1D7F5B-F479-40F6-B252-8E32CC6E3FBE}"/>
    <cellStyle name="SAPBEXstdData 6 9" xfId="10051" xr:uid="{95371604-4446-40F6-AC22-F2155AE06495}"/>
    <cellStyle name="SAPBEXstdData 7" xfId="1558" xr:uid="{5648A4E6-6280-44A2-8B10-BE76C18A9E5C}"/>
    <cellStyle name="SAPBEXstdData 7 10" xfId="15698" xr:uid="{9E85E485-0BC2-48B2-BAF1-03DCABE8F924}"/>
    <cellStyle name="SAPBEXstdData 7 11" xfId="16144" xr:uid="{064A982D-9F88-4DA0-9163-840DB33BBF18}"/>
    <cellStyle name="SAPBEXstdData 7 12" xfId="23378" xr:uid="{2D2ECBFD-8094-4DBE-99C0-92FD1C13FA59}"/>
    <cellStyle name="SAPBEXstdData 7 13" xfId="27767" xr:uid="{B04ED4CB-BB9F-4BB0-98A4-DBCCE4DCB877}"/>
    <cellStyle name="SAPBEXstdData 7 14" xfId="27242" xr:uid="{5F6A8494-3897-4355-8092-EEFFFBB188D9}"/>
    <cellStyle name="SAPBEXstdData 7 2" xfId="2801" xr:uid="{35565667-572F-4283-A153-E78BAABC9EDB}"/>
    <cellStyle name="SAPBEXstdData 7 2 2" xfId="8419" xr:uid="{7F1E0B33-0C12-4F7B-94AD-B686F76A4618}"/>
    <cellStyle name="SAPBEXstdData 7 2 3" xfId="14349" xr:uid="{EB2A6676-DDA5-4131-ABBB-F56729ADB7ED}"/>
    <cellStyle name="SAPBEXstdData 7 2 4" xfId="17149" xr:uid="{7A3EA4F1-0222-4E05-9E27-215D122690C2}"/>
    <cellStyle name="SAPBEXstdData 7 2 5" xfId="20907" xr:uid="{4F6CE1F3-BCAE-4109-9622-D37C4DC2B297}"/>
    <cellStyle name="SAPBEXstdData 7 2 6" xfId="24568" xr:uid="{A716A8AC-886B-4EFD-B8FF-9B3525C0FD83}"/>
    <cellStyle name="SAPBEXstdData 7 2 7" xfId="28097" xr:uid="{905B2706-98F8-497F-932D-B73CA0BFB42A}"/>
    <cellStyle name="SAPBEXstdData 7 2 8" xfId="31383" xr:uid="{C42E5535-D9CB-46A8-AF53-F576FFA90D60}"/>
    <cellStyle name="SAPBEXstdData 7 3" xfId="3307" xr:uid="{F6F58CD7-5AEF-4476-9BB9-C80CE3248EEA}"/>
    <cellStyle name="SAPBEXstdData 7 3 2" xfId="10813" xr:uid="{C83820FC-5601-415C-BE94-958DA95F71DC}"/>
    <cellStyle name="SAPBEXstdData 7 3 3" xfId="16578" xr:uid="{93263517-CC27-4A37-8244-F50A4A528FE7}"/>
    <cellStyle name="SAPBEXstdData 7 3 4" xfId="17654" xr:uid="{DEFFC4AB-F81F-4802-968F-DC8FBEAAB6C4}"/>
    <cellStyle name="SAPBEXstdData 7 3 5" xfId="21410" xr:uid="{8CA48535-D9BD-4B14-8265-82AFB232861E}"/>
    <cellStyle name="SAPBEXstdData 7 3 6" xfId="25072" xr:uid="{F8CD6FCC-B78B-4805-ACCB-8488A0D976B6}"/>
    <cellStyle name="SAPBEXstdData 7 3 7" xfId="28603" xr:uid="{AE3DC3D9-BC4D-452B-ACFA-F71E00FF9011}"/>
    <cellStyle name="SAPBEXstdData 7 3 8" xfId="31882" xr:uid="{70B3898E-EE28-4700-965C-D80B09EE9A64}"/>
    <cellStyle name="SAPBEXstdData 7 4" xfId="2210" xr:uid="{F41F0164-0745-4B47-93C2-3B0C84496EFE}"/>
    <cellStyle name="SAPBEXstdData 7 4 2" xfId="10393" xr:uid="{27FE2941-95F2-49E9-94F5-869313151AC5}"/>
    <cellStyle name="SAPBEXstdData 7 4 3" xfId="10979" xr:uid="{10C7FD79-F0C4-4EE6-B520-E0D9498B1A69}"/>
    <cellStyle name="SAPBEXstdData 7 4 4" xfId="13544" xr:uid="{E54A74F0-9F80-455E-9712-3834313B4C4A}"/>
    <cellStyle name="SAPBEXstdData 7 4 5" xfId="8788" xr:uid="{92B4FAF9-DA09-4B89-B7F3-196F8B1D3815}"/>
    <cellStyle name="SAPBEXstdData 7 4 6" xfId="16471" xr:uid="{5D9066AE-79BD-4D49-8166-33F967F764F1}"/>
    <cellStyle name="SAPBEXstdData 7 4 7" xfId="23897" xr:uid="{ED121E69-6708-4CC1-A67A-7F59935D8234}"/>
    <cellStyle name="SAPBEXstdData 7 4 8" xfId="27444" xr:uid="{E5F4CE05-706F-41B4-B4ED-B6D9A75D424B}"/>
    <cellStyle name="SAPBEXstdData 7 5" xfId="3793" xr:uid="{2EEC7DE6-DF6F-4A2F-9DFE-25E6BADE58C2}"/>
    <cellStyle name="SAPBEXstdData 7 5 2" xfId="12744" xr:uid="{A50883D1-D7F2-4209-BA2F-32D578CB0826}"/>
    <cellStyle name="SAPBEXstdData 7 5 3" xfId="7542" xr:uid="{58A3EBD3-0562-477D-A4C0-FADD71A5CDF0}"/>
    <cellStyle name="SAPBEXstdData 7 5 4" xfId="18140" xr:uid="{FDB40A0E-5381-4362-BC29-5B4E711574BF}"/>
    <cellStyle name="SAPBEXstdData 7 5 5" xfId="21893" xr:uid="{67925799-6224-43E2-995D-983DFC8AFEA5}"/>
    <cellStyle name="SAPBEXstdData 7 5 6" xfId="25558" xr:uid="{5909AAA1-CBCB-4C1E-806D-C10F3D157634}"/>
    <cellStyle name="SAPBEXstdData 7 5 7" xfId="29089" xr:uid="{1A59FDF6-A88E-4C6A-93BC-188418331AB2}"/>
    <cellStyle name="SAPBEXstdData 7 5 8" xfId="32362" xr:uid="{157167F4-A3A2-4BAD-BBE0-96B58EAEEBE6}"/>
    <cellStyle name="SAPBEXstdData 7 6" xfId="3671" xr:uid="{1A26D6B5-737C-42D5-9596-83271C742469}"/>
    <cellStyle name="SAPBEXstdData 7 6 2" xfId="8811" xr:uid="{BBA4AAEF-545C-4287-9926-058B24978A0B}"/>
    <cellStyle name="SAPBEXstdData 7 6 3" xfId="14156" xr:uid="{B20D893C-C7C4-484C-8937-80D420DF4D5D}"/>
    <cellStyle name="SAPBEXstdData 7 6 4" xfId="18018" xr:uid="{124C8E2F-4E31-431F-98F2-947F2F4D61E5}"/>
    <cellStyle name="SAPBEXstdData 7 6 5" xfId="21774" xr:uid="{7082E29B-A767-4A46-A60D-84DD07251673}"/>
    <cellStyle name="SAPBEXstdData 7 6 6" xfId="25436" xr:uid="{B8130D2C-957F-4C56-A745-0627E37EACF2}"/>
    <cellStyle name="SAPBEXstdData 7 6 7" xfId="28967" xr:uid="{F9CC922A-DDB2-4FE5-8794-1EEEC5396D37}"/>
    <cellStyle name="SAPBEXstdData 7 6 8" xfId="32244" xr:uid="{E639CD7E-051C-466F-8012-4655656FD984}"/>
    <cellStyle name="SAPBEXstdData 7 7" xfId="4089" xr:uid="{6BDEF179-A90F-4DF9-9A53-2FA67996E43E}"/>
    <cellStyle name="SAPBEXstdData 7 7 2" xfId="13138" xr:uid="{48E9C6C4-8BFD-4AFE-BEA5-085CF9891322}"/>
    <cellStyle name="SAPBEXstdData 7 7 3" xfId="15557" xr:uid="{695EE714-B4E8-4227-9F3B-2F7D3E8CD937}"/>
    <cellStyle name="SAPBEXstdData 7 7 4" xfId="18436" xr:uid="{5762960D-AF43-46B0-80C3-AA7FF0789E3E}"/>
    <cellStyle name="SAPBEXstdData 7 7 5" xfId="22189" xr:uid="{097D5D11-B8CC-4496-8297-DE85BC63FAED}"/>
    <cellStyle name="SAPBEXstdData 7 7 6" xfId="25854" xr:uid="{4CF7DB80-C619-4818-B156-7DBDF4CBEB30}"/>
    <cellStyle name="SAPBEXstdData 7 7 7" xfId="29385" xr:uid="{FDFDEF6F-C00D-4950-9CFB-FB498AE9B5C8}"/>
    <cellStyle name="SAPBEXstdData 7 7 8" xfId="32652" xr:uid="{8BD03A17-2E9B-4264-9172-A08E93769917}"/>
    <cellStyle name="SAPBEXstdData 7 8" xfId="9245" xr:uid="{01C1F473-F2ED-4E07-B469-BDC5F4296247}"/>
    <cellStyle name="SAPBEXstdData 7 9" xfId="12860" xr:uid="{A06875C6-7AB5-45D5-9E3E-142B1A2D76BD}"/>
    <cellStyle name="SAPBEXstdData 8" xfId="1857" xr:uid="{A9934770-3E15-4E75-9F24-3D19BD01829B}"/>
    <cellStyle name="SAPBEXstdData 8 2" xfId="7470" xr:uid="{3609B240-858C-48D0-A973-767BE4F31B51}"/>
    <cellStyle name="SAPBEXstdData 8 3" xfId="11720" xr:uid="{9E2816DF-8550-4449-8230-07B6C4D3C5EF}"/>
    <cellStyle name="SAPBEXstdData 8 4" xfId="10309" xr:uid="{86876A28-967E-4A87-9CF8-D0570F68B2FB}"/>
    <cellStyle name="SAPBEXstdData 8 5" xfId="9678" xr:uid="{BE1DCC67-A7D9-48D5-9D67-D52D66095981}"/>
    <cellStyle name="SAPBEXstdData 8 6" xfId="15679" xr:uid="{4065BBE3-359B-4943-96AC-F44AD5BADBFF}"/>
    <cellStyle name="SAPBEXstdData 8 7" xfId="27687" xr:uid="{4147C500-C3BB-4A01-A528-1F0B9F1CB685}"/>
    <cellStyle name="SAPBEXstdData 8 8" xfId="27290" xr:uid="{7F7EB8CD-4AC2-4F66-97EF-115E746BF1C5}"/>
    <cellStyle name="SAPBEXstdData 9" xfId="2708" xr:uid="{D86C7D63-ECCD-47B5-8FBE-744F370E3664}"/>
    <cellStyle name="SAPBEXstdData 9 2" xfId="7267" xr:uid="{078B6EB2-E639-40E5-B389-23454B636355}"/>
    <cellStyle name="SAPBEXstdData 9 3" xfId="13671" xr:uid="{828381D6-8B0E-4E1E-BAB4-5F996B474E57}"/>
    <cellStyle name="SAPBEXstdData 9 4" xfId="16453" xr:uid="{297D629A-D33C-40BD-A006-CEE7E1E107D6}"/>
    <cellStyle name="SAPBEXstdData 9 5" xfId="20814" xr:uid="{FC3F7F20-FAB0-46A8-A46F-1A4F22F095F1}"/>
    <cellStyle name="SAPBEXstdData 9 6" xfId="24475" xr:uid="{E66BE201-A102-40C4-9999-0BBAC18EEDB3}"/>
    <cellStyle name="SAPBEXstdData 9 7" xfId="28004" xr:uid="{5740C698-8CFB-44FB-B51A-C736C6756351}"/>
    <cellStyle name="SAPBEXstdData 9 8" xfId="31290" xr:uid="{7CF760E0-86D7-4B59-9A3B-83C72E47CCC3}"/>
    <cellStyle name="SAPBEXstdData_East 1415 Budget model v1" xfId="1259" xr:uid="{C8D64663-8654-4D89-9158-4E171F3B61BD}"/>
    <cellStyle name="SAPBEXstdDataEmph" xfId="504" xr:uid="{8AC89BD9-9678-4799-8EF3-2E01474A5A16}"/>
    <cellStyle name="SAPBEXstdDataEmph 10" xfId="3566" xr:uid="{F908F8FB-AA1E-4D56-8391-75C6A173C66A}"/>
    <cellStyle name="SAPBEXstdDataEmph 10 2" xfId="8389" xr:uid="{E9592FF7-A677-4119-9513-B10D55DE6246}"/>
    <cellStyle name="SAPBEXstdDataEmph 10 3" xfId="15107" xr:uid="{D230D1BF-1945-4828-A438-5BB4DB6FBE4D}"/>
    <cellStyle name="SAPBEXstdDataEmph 10 4" xfId="17913" xr:uid="{F0B6F61C-742A-41DC-B2C0-7DEFC2AD94EC}"/>
    <cellStyle name="SAPBEXstdDataEmph 10 5" xfId="21669" xr:uid="{7AB72F0F-30A2-469C-8FB7-E8089F7BBBFF}"/>
    <cellStyle name="SAPBEXstdDataEmph 10 6" xfId="25331" xr:uid="{AC42BF25-E422-44C1-8DFE-41A2AE401971}"/>
    <cellStyle name="SAPBEXstdDataEmph 10 7" xfId="28862" xr:uid="{34C05569-B635-4E48-8312-34CAF7A4B8D1}"/>
    <cellStyle name="SAPBEXstdDataEmph 10 8" xfId="32140" xr:uid="{97D94CCA-3BA8-4704-8180-46DDFA6AA905}"/>
    <cellStyle name="SAPBEXstdDataEmph 11" xfId="4015" xr:uid="{FE68F130-3476-4E92-B27C-58A1EA5039FB}"/>
    <cellStyle name="SAPBEXstdDataEmph 11 2" xfId="8379" xr:uid="{82396DA6-6E85-4A72-BB60-09EBE082A3D4}"/>
    <cellStyle name="SAPBEXstdDataEmph 11 3" xfId="8796" xr:uid="{95197398-FA8B-4DA4-91BF-AC0C9A5846A7}"/>
    <cellStyle name="SAPBEXstdDataEmph 11 4" xfId="18362" xr:uid="{E42C8D83-1703-4713-ACED-39FA8C3CC165}"/>
    <cellStyle name="SAPBEXstdDataEmph 11 5" xfId="22115" xr:uid="{D60538A7-810E-4E4B-81EF-AA271E730937}"/>
    <cellStyle name="SAPBEXstdDataEmph 11 6" xfId="25780" xr:uid="{1977805C-2B44-45B3-981F-3DAE2B5A9030}"/>
    <cellStyle name="SAPBEXstdDataEmph 11 7" xfId="29311" xr:uid="{8F76ED39-652F-4E48-B8D0-7E746FC3298F}"/>
    <cellStyle name="SAPBEXstdDataEmph 11 8" xfId="32578" xr:uid="{7235C2BE-E929-4FF0-A073-06C4B166A99B}"/>
    <cellStyle name="SAPBEXstdDataEmph 12" xfId="4406" xr:uid="{5CE96244-7C4D-4B4B-A038-99D1D2DFCDB4}"/>
    <cellStyle name="SAPBEXstdDataEmph 12 2" xfId="11656" xr:uid="{CC82AC7B-2D51-4DD2-A043-C74A31034F7B}"/>
    <cellStyle name="SAPBEXstdDataEmph 12 3" xfId="16012" xr:uid="{9137C4AC-E1E5-4C10-9BAE-2BACF2327DCB}"/>
    <cellStyle name="SAPBEXstdDataEmph 12 4" xfId="18753" xr:uid="{89525900-9C7D-41E5-BE56-DF41AC183300}"/>
    <cellStyle name="SAPBEXstdDataEmph 12 5" xfId="22505" xr:uid="{971FAC82-46AD-4C1A-ABD1-8AF6EDA30CE3}"/>
    <cellStyle name="SAPBEXstdDataEmph 12 6" xfId="26171" xr:uid="{84C3F74E-68AB-4024-9A9E-C5B793827E14}"/>
    <cellStyle name="SAPBEXstdDataEmph 12 7" xfId="29702" xr:uid="{EEB11E3E-D290-4155-ADA9-86B5F7B6FEA1}"/>
    <cellStyle name="SAPBEXstdDataEmph 12 8" xfId="32964" xr:uid="{5BED4E23-9332-4C27-87AC-BF6B98E80A0D}"/>
    <cellStyle name="SAPBEXstdDataEmph 13" xfId="4420" xr:uid="{8DCC2E13-FA63-4F9E-8307-E3D57E311210}"/>
    <cellStyle name="SAPBEXstdDataEmph 13 2" xfId="12583" xr:uid="{2AC16399-7287-4E1F-965D-6F5FCDAC6EAB}"/>
    <cellStyle name="SAPBEXstdDataEmph 13 3" xfId="7634" xr:uid="{302CD23A-AC27-433E-AE41-AC57BE76D02F}"/>
    <cellStyle name="SAPBEXstdDataEmph 13 4" xfId="18767" xr:uid="{2C87EC05-86BF-44F5-97E4-F9A93799B7C8}"/>
    <cellStyle name="SAPBEXstdDataEmph 13 5" xfId="22519" xr:uid="{1F3EDC8B-8A9F-4E4F-B39B-52E9BF0FF447}"/>
    <cellStyle name="SAPBEXstdDataEmph 13 6" xfId="26185" xr:uid="{D5C75A1D-1A10-400F-8435-D98054CBEA09}"/>
    <cellStyle name="SAPBEXstdDataEmph 13 7" xfId="29716" xr:uid="{43D55188-D925-4102-AC34-3AE9B309CAD2}"/>
    <cellStyle name="SAPBEXstdDataEmph 13 8" xfId="32978" xr:uid="{B3031CCB-0D19-45F0-AA37-2DDCDDBA1C8E}"/>
    <cellStyle name="SAPBEXstdDataEmph 14" xfId="6425" xr:uid="{90C3696D-8FD9-45B5-933F-09F3A7AC6C94}"/>
    <cellStyle name="SAPBEXstdDataEmph 14 2" xfId="13323" xr:uid="{36DD760A-45F5-4A70-9D4B-6EE2A1313E65}"/>
    <cellStyle name="SAPBEXstdDataEmph 14 3" xfId="15981" xr:uid="{EF7A99DA-3F8D-4C5C-A308-42DA08280EAC}"/>
    <cellStyle name="SAPBEXstdDataEmph 14 4" xfId="20669" xr:uid="{C2889FF1-8B9B-4C14-8E36-74EB7FF46B41}"/>
    <cellStyle name="SAPBEXstdDataEmph 14 5" xfId="24350" xr:uid="{AA92B886-1E83-4E1C-8813-5FC0215017A6}"/>
    <cellStyle name="SAPBEXstdDataEmph 14 6" xfId="27868" xr:uid="{ED0B0CC2-AD8E-41D5-99E9-B653CA0AC00E}"/>
    <cellStyle name="SAPBEXstdDataEmph 14 7" xfId="31086" xr:uid="{0559F845-7DDD-461A-B6C6-E997F18FDA39}"/>
    <cellStyle name="SAPBEXstdDataEmph 14 8" xfId="33689" xr:uid="{E69725D7-167B-4B36-8120-298B7311A4E7}"/>
    <cellStyle name="SAPBEXstdDataEmph 15" xfId="10237" xr:uid="{03947316-1E3E-4F43-9967-55EBF7FD03FE}"/>
    <cellStyle name="SAPBEXstdDataEmph 16" xfId="7714" xr:uid="{4A3BDC98-17F4-471C-90B1-D3F6B90A5A33}"/>
    <cellStyle name="SAPBEXstdDataEmph 17" xfId="14178" xr:uid="{2530D769-CF9F-4B3E-89CB-2BA266C1EDF2}"/>
    <cellStyle name="SAPBEXstdDataEmph 18" xfId="7796" xr:uid="{3C1020D8-A7D4-42CD-9267-3E952CAA274D}"/>
    <cellStyle name="SAPBEXstdDataEmph 19" xfId="20310" xr:uid="{B97674AD-113F-4860-8C0D-DBE1D3F84B65}"/>
    <cellStyle name="SAPBEXstdDataEmph 2" xfId="1260" xr:uid="{AE3760C0-1FA3-4F31-B418-0B1473D83029}"/>
    <cellStyle name="SAPBEXstdDataEmph 2 10" xfId="10421" xr:uid="{1CF3A87C-8285-4B15-B912-817319159765}"/>
    <cellStyle name="SAPBEXstdDataEmph 2 11" xfId="13816" xr:uid="{23B554B8-DBD7-4E2A-9DC6-84FE6B2B625F}"/>
    <cellStyle name="SAPBEXstdDataEmph 2 12" xfId="8111" xr:uid="{8B6865FA-C207-493A-959C-ED1ADC20A2D7}"/>
    <cellStyle name="SAPBEXstdDataEmph 2 13" xfId="13871" xr:uid="{D140EA19-CFA9-47C8-85F3-35C1357BC155}"/>
    <cellStyle name="SAPBEXstdDataEmph 2 14" xfId="23482" xr:uid="{9DB3649B-1EF1-4BA8-A9CA-80806F88AEA5}"/>
    <cellStyle name="SAPBEXstdDataEmph 2 15" xfId="27098" xr:uid="{BDF0CFC8-6269-4D45-8126-926F43CFA189}"/>
    <cellStyle name="SAPBEXstdDataEmph 2 16" xfId="30559" xr:uid="{E3C1D366-CC0A-4A97-903A-E8DA7914081A}"/>
    <cellStyle name="SAPBEXstdDataEmph 2 17" xfId="33878" xr:uid="{EE384C69-512C-4ED8-822C-8505BFD787D2}"/>
    <cellStyle name="SAPBEXstdDataEmph 2 2" xfId="1261" xr:uid="{28D38822-5EC2-4E1B-87E9-EE43C9CD1872}"/>
    <cellStyle name="SAPBEXstdDataEmph 2 2 10" xfId="11995" xr:uid="{15B5F2C4-A0A5-4234-843D-B78DADB1F1A9}"/>
    <cellStyle name="SAPBEXstdDataEmph 2 2 11" xfId="7433" xr:uid="{E2CE756E-E5D4-4CD7-A6C2-D4C43F9EED1F}"/>
    <cellStyle name="SAPBEXstdDataEmph 2 2 12" xfId="19718" xr:uid="{E1E9CA31-23BE-4B4A-B3CC-1C042D1F404D}"/>
    <cellStyle name="SAPBEXstdDataEmph 2 2 13" xfId="23481" xr:uid="{C1BE1BB4-8D01-4868-806C-6F364AD3CBBA}"/>
    <cellStyle name="SAPBEXstdDataEmph 2 2 14" xfId="27097" xr:uid="{AAF5072A-C5F8-4CC1-B72E-5798A0A61123}"/>
    <cellStyle name="SAPBEXstdDataEmph 2 2 15" xfId="30558" xr:uid="{8BE58B35-2B3E-411D-ACD4-563A1678B11B}"/>
    <cellStyle name="SAPBEXstdDataEmph 2 2 16" xfId="34913" xr:uid="{933F1439-9770-486D-BC4A-11EDF652AFA3}"/>
    <cellStyle name="SAPBEXstdDataEmph 2 2 2" xfId="1740" xr:uid="{18BB0C6F-9029-49ED-8616-F9F0A9688FD6}"/>
    <cellStyle name="SAPBEXstdDataEmph 2 2 2 10" xfId="13464" xr:uid="{B38B4787-29C1-4868-B15F-38132E1D04F3}"/>
    <cellStyle name="SAPBEXstdDataEmph 2 2 2 11" xfId="20485" xr:uid="{D9727681-8DC0-4A65-91C7-76723D7FAA44}"/>
    <cellStyle name="SAPBEXstdDataEmph 2 2 2 12" xfId="24168" xr:uid="{BE0AD306-9830-4832-9875-548E62200818}"/>
    <cellStyle name="SAPBEXstdDataEmph 2 2 2 13" xfId="27724" xr:uid="{23A1E1DC-A581-444A-BB95-93FF7152D9C0}"/>
    <cellStyle name="SAPBEXstdDataEmph 2 2 2 14" xfId="30451" xr:uid="{7E08D70C-58C0-4F4A-B7CE-638D10BE687F}"/>
    <cellStyle name="SAPBEXstdDataEmph 2 2 2 2" xfId="2983" xr:uid="{8C0948A8-1054-41D4-8E61-E42BC2BB4CDB}"/>
    <cellStyle name="SAPBEXstdDataEmph 2 2 2 2 2" xfId="8844" xr:uid="{46B37ABC-4BFA-446E-8699-7860C49E593E}"/>
    <cellStyle name="SAPBEXstdDataEmph 2 2 2 2 3" xfId="14537" xr:uid="{B4E9E7F9-4104-4474-9AB7-07D22145711C}"/>
    <cellStyle name="SAPBEXstdDataEmph 2 2 2 2 4" xfId="17331" xr:uid="{65FA96EB-B2E9-4821-A6C0-E067D2F217C1}"/>
    <cellStyle name="SAPBEXstdDataEmph 2 2 2 2 5" xfId="21089" xr:uid="{C177AC0A-8E82-49A5-AF5C-FCF8E49C1766}"/>
    <cellStyle name="SAPBEXstdDataEmph 2 2 2 2 6" xfId="24750" xr:uid="{7ABE7F0C-AD00-4F1E-B604-B8C88B307A21}"/>
    <cellStyle name="SAPBEXstdDataEmph 2 2 2 2 7" xfId="28279" xr:uid="{40D879DC-9628-4598-BA0B-2A05AB608487}"/>
    <cellStyle name="SAPBEXstdDataEmph 2 2 2 2 8" xfId="31565" xr:uid="{4E8FFA0B-4FE1-4FD5-871B-A25D864E86DD}"/>
    <cellStyle name="SAPBEXstdDataEmph 2 2 2 3" xfId="3489" xr:uid="{81D55E22-ABA4-418F-AA3F-7CE6ABB8AB4B}"/>
    <cellStyle name="SAPBEXstdDataEmph 2 2 2 3 2" xfId="9624" xr:uid="{D57F1C00-D478-4A3E-BD9B-FAD653295F3B}"/>
    <cellStyle name="SAPBEXstdDataEmph 2 2 2 3 3" xfId="13552" xr:uid="{382C6C98-098B-475A-A48C-2F3EBA681EB2}"/>
    <cellStyle name="SAPBEXstdDataEmph 2 2 2 3 4" xfId="17836" xr:uid="{14EA4954-1109-48D7-9CEB-6E12B3B97F7D}"/>
    <cellStyle name="SAPBEXstdDataEmph 2 2 2 3 5" xfId="21592" xr:uid="{2F581BC7-965B-4603-9C2E-B142F70FE6E7}"/>
    <cellStyle name="SAPBEXstdDataEmph 2 2 2 3 6" xfId="25254" xr:uid="{B1B89173-C220-4F3D-9C82-B52445DC0968}"/>
    <cellStyle name="SAPBEXstdDataEmph 2 2 2 3 7" xfId="28785" xr:uid="{FBAB3D0C-6CD2-4DF8-A85A-9E920F6B7EC6}"/>
    <cellStyle name="SAPBEXstdDataEmph 2 2 2 3 8" xfId="32064" xr:uid="{41AA4893-C0CD-4432-A543-D4B91BAAB419}"/>
    <cellStyle name="SAPBEXstdDataEmph 2 2 2 4" xfId="2684" xr:uid="{CC22EE4D-3AAF-4FB7-8470-5025FDCF281C}"/>
    <cellStyle name="SAPBEXstdDataEmph 2 2 2 4 2" xfId="9654" xr:uid="{23373935-2167-41D3-8985-F149A02B64EB}"/>
    <cellStyle name="SAPBEXstdDataEmph 2 2 2 4 3" xfId="7035" xr:uid="{C373C8D3-0C90-4424-94F7-6CFEFAF839E9}"/>
    <cellStyle name="SAPBEXstdDataEmph 2 2 2 4 4" xfId="8880" xr:uid="{A13290A2-1EA6-4EE6-97D0-83F7D29D50F5}"/>
    <cellStyle name="SAPBEXstdDataEmph 2 2 2 4 5" xfId="20790" xr:uid="{67440D1C-E3DD-4D57-86B1-846EDB02ABAE}"/>
    <cellStyle name="SAPBEXstdDataEmph 2 2 2 4 6" xfId="24451" xr:uid="{7474836E-78FA-4A5E-B6C8-A07620970205}"/>
    <cellStyle name="SAPBEXstdDataEmph 2 2 2 4 7" xfId="27980" xr:uid="{C8C574D5-0321-41C8-AE42-6806DD158BF3}"/>
    <cellStyle name="SAPBEXstdDataEmph 2 2 2 4 8" xfId="31267" xr:uid="{F81A745F-F683-43C7-9372-BBE97C8B4C84}"/>
    <cellStyle name="SAPBEXstdDataEmph 2 2 2 5" xfId="4219" xr:uid="{DE8E4CA0-E37B-42D0-B3F2-4CF407819DBA}"/>
    <cellStyle name="SAPBEXstdDataEmph 2 2 2 5 2" xfId="6805" xr:uid="{7C65396C-1397-4676-A521-9B64E1AB7452}"/>
    <cellStyle name="SAPBEXstdDataEmph 2 2 2 5 3" xfId="16753" xr:uid="{E96EED7B-1B61-405A-826E-007B33C4DEE4}"/>
    <cellStyle name="SAPBEXstdDataEmph 2 2 2 5 4" xfId="18566" xr:uid="{87B4C98E-3889-45C1-8305-5C8C4D71E870}"/>
    <cellStyle name="SAPBEXstdDataEmph 2 2 2 5 5" xfId="22319" xr:uid="{09039708-6BA3-4D5E-BA3E-168E66928C90}"/>
    <cellStyle name="SAPBEXstdDataEmph 2 2 2 5 6" xfId="25984" xr:uid="{F5FE01DF-4535-4B43-84D0-7BB5A3776067}"/>
    <cellStyle name="SAPBEXstdDataEmph 2 2 2 5 7" xfId="29515" xr:uid="{46AC473C-6181-4EF8-9016-E2C172B396C8}"/>
    <cellStyle name="SAPBEXstdDataEmph 2 2 2 5 8" xfId="32780" xr:uid="{3D2670F0-57DF-411C-B5B5-F6C26EDEB2E9}"/>
    <cellStyle name="SAPBEXstdDataEmph 2 2 2 6" xfId="4197" xr:uid="{899B7697-229B-4BFC-B721-2FB305A4819E}"/>
    <cellStyle name="SAPBEXstdDataEmph 2 2 2 6 2" xfId="7083" xr:uid="{993A0180-3A1D-43CA-BD81-25A3320C684A}"/>
    <cellStyle name="SAPBEXstdDataEmph 2 2 2 6 3" xfId="11441" xr:uid="{C6E77810-B313-40FE-B2FF-43122B9B1001}"/>
    <cellStyle name="SAPBEXstdDataEmph 2 2 2 6 4" xfId="18544" xr:uid="{6347CDFE-72E2-4481-8533-48CCFE2D4321}"/>
    <cellStyle name="SAPBEXstdDataEmph 2 2 2 6 5" xfId="22297" xr:uid="{6D6AF87C-5D2B-408B-916B-45661273B833}"/>
    <cellStyle name="SAPBEXstdDataEmph 2 2 2 6 6" xfId="25962" xr:uid="{9596B19A-FA5C-486B-9D8D-649E1D82D026}"/>
    <cellStyle name="SAPBEXstdDataEmph 2 2 2 6 7" xfId="29493" xr:uid="{998F1167-A188-42CD-9F6A-6C9E0FAE16E9}"/>
    <cellStyle name="SAPBEXstdDataEmph 2 2 2 6 8" xfId="32758" xr:uid="{DA7EC48B-4538-4F79-A655-1E346423195C}"/>
    <cellStyle name="SAPBEXstdDataEmph 2 2 2 7" xfId="4910" xr:uid="{A7832BBD-742D-40BE-8514-DDDBE7FB1800}"/>
    <cellStyle name="SAPBEXstdDataEmph 2 2 2 7 2" xfId="12135" xr:uid="{2D8265A3-ECD6-41B6-8943-7E5A73DCBD64}"/>
    <cellStyle name="SAPBEXstdDataEmph 2 2 2 7 3" xfId="13201" xr:uid="{6B69909C-DFA8-4B0A-A9CF-A22019E916F7}"/>
    <cellStyle name="SAPBEXstdDataEmph 2 2 2 7 4" xfId="19257" xr:uid="{328B87BD-4D2B-446B-9068-5CE6227B95B7}"/>
    <cellStyle name="SAPBEXstdDataEmph 2 2 2 7 5" xfId="23008" xr:uid="{F3014C10-B106-4C8F-9FE2-314703273AFF}"/>
    <cellStyle name="SAPBEXstdDataEmph 2 2 2 7 6" xfId="26674" xr:uid="{26F588BA-3D04-4B19-9C3C-89F07D505B42}"/>
    <cellStyle name="SAPBEXstdDataEmph 2 2 2 7 7" xfId="30206" xr:uid="{A7EF9659-5E40-466E-B44A-829C166912EF}"/>
    <cellStyle name="SAPBEXstdDataEmph 2 2 2 7 8" xfId="33461" xr:uid="{27D8EF40-6BE3-43DE-805D-326B2A84F2BB}"/>
    <cellStyle name="SAPBEXstdDataEmph 2 2 2 8" xfId="11245" xr:uid="{7DFEF486-F9E0-41ED-9AB5-CDEC9C192C3B}"/>
    <cellStyle name="SAPBEXstdDataEmph 2 2 2 9" xfId="16400" xr:uid="{600F2EEB-8698-4AFD-8245-1B12552A0EE2}"/>
    <cellStyle name="SAPBEXstdDataEmph 2 2 3" xfId="2534" xr:uid="{19FF2EF0-9E07-4C94-9256-EDA432764CCE}"/>
    <cellStyle name="SAPBEXstdDataEmph 2 2 3 2" xfId="9192" xr:uid="{346281F1-FDDB-46DB-A563-0A7D91DEE024}"/>
    <cellStyle name="SAPBEXstdDataEmph 2 2 3 3" xfId="13570" xr:uid="{178C6D17-CD09-433E-BF43-357FB2202557}"/>
    <cellStyle name="SAPBEXstdDataEmph 2 2 3 4" xfId="8827" xr:uid="{397EFEEF-257A-4A4B-9BAB-AC9C9CE2B43B}"/>
    <cellStyle name="SAPBEXstdDataEmph 2 2 3 5" xfId="19327" xr:uid="{13F8289D-BA37-4C54-9301-8AA08F883CF0}"/>
    <cellStyle name="SAPBEXstdDataEmph 2 2 3 6" xfId="23096" xr:uid="{D3D8BD6A-A8F1-4EBF-91F7-204EC446139A}"/>
    <cellStyle name="SAPBEXstdDataEmph 2 2 3 7" xfId="26739" xr:uid="{A4E4BEA2-073A-409C-A876-D1014612D66A}"/>
    <cellStyle name="SAPBEXstdDataEmph 2 2 3 8" xfId="31123" xr:uid="{FFADF480-D84D-40CD-AA55-FE94033C07D9}"/>
    <cellStyle name="SAPBEXstdDataEmph 2 2 4" xfId="3045" xr:uid="{8EFFEAFA-1B4C-410E-9901-DBEE902E058C}"/>
    <cellStyle name="SAPBEXstdDataEmph 2 2 4 2" xfId="9640" xr:uid="{BC42848E-399D-4DCB-BAF7-6E0743369D13}"/>
    <cellStyle name="SAPBEXstdDataEmph 2 2 4 3" xfId="14569" xr:uid="{AAF1E956-AC8C-46EB-AE25-AE6E4E362A7F}"/>
    <cellStyle name="SAPBEXstdDataEmph 2 2 4 4" xfId="17393" xr:uid="{27465E96-4FD8-48FF-BE3D-6A64B462A40F}"/>
    <cellStyle name="SAPBEXstdDataEmph 2 2 4 5" xfId="21151" xr:uid="{7CF25EA2-A891-40A8-8D97-91C50980DF0D}"/>
    <cellStyle name="SAPBEXstdDataEmph 2 2 4 6" xfId="24812" xr:uid="{6AF4346F-9CF2-41B9-A351-97DE693957FB}"/>
    <cellStyle name="SAPBEXstdDataEmph 2 2 4 7" xfId="28341" xr:uid="{CCEA7240-CA82-4D59-872C-D01ACCE96A93}"/>
    <cellStyle name="SAPBEXstdDataEmph 2 2 4 8" xfId="31627" xr:uid="{266BFCD1-54E6-46AD-9396-01FAA04E0787}"/>
    <cellStyle name="SAPBEXstdDataEmph 2 2 5" xfId="2255" xr:uid="{5CFD896F-9DA8-44F2-A9DD-6034D724EC63}"/>
    <cellStyle name="SAPBEXstdDataEmph 2 2 5 2" xfId="10284" xr:uid="{24A6C8E8-DBC5-4C0F-9ACF-48FCBA5130C8}"/>
    <cellStyle name="SAPBEXstdDataEmph 2 2 5 3" xfId="8656" xr:uid="{132FD8E6-829D-4129-9DCC-4B4333B2ACA2}"/>
    <cellStyle name="SAPBEXstdDataEmph 2 2 5 4" xfId="13527" xr:uid="{269B2CD0-0A31-4D0F-B909-3AB81E2923D8}"/>
    <cellStyle name="SAPBEXstdDataEmph 2 2 5 5" xfId="19448" xr:uid="{C5BD65E5-79D7-4D5B-A7FB-AF08F763E917}"/>
    <cellStyle name="SAPBEXstdDataEmph 2 2 5 6" xfId="23202" xr:uid="{59DF49B5-4A5A-45DF-B579-FC96282F1828}"/>
    <cellStyle name="SAPBEXstdDataEmph 2 2 5 7" xfId="26861" xr:uid="{26726FBF-B7D7-44C7-B1CE-527E0EC7DFA2}"/>
    <cellStyle name="SAPBEXstdDataEmph 2 2 5 8" xfId="27383" xr:uid="{3CC4EF63-1878-43C3-9EBA-668825636B8E}"/>
    <cellStyle name="SAPBEXstdDataEmph 2 2 6" xfId="4039" xr:uid="{68D2E629-45E5-4A3B-A40F-2493257E357D}"/>
    <cellStyle name="SAPBEXstdDataEmph 2 2 6 2" xfId="10585" xr:uid="{76368316-81E3-4BA1-9031-8925BB72E128}"/>
    <cellStyle name="SAPBEXstdDataEmph 2 2 6 3" xfId="16606" xr:uid="{CE2613DA-061B-4C04-AEBC-BCE037AF143A}"/>
    <cellStyle name="SAPBEXstdDataEmph 2 2 6 4" xfId="18386" xr:uid="{2D94EF73-0A5B-4DD3-A83A-B6CE080478D1}"/>
    <cellStyle name="SAPBEXstdDataEmph 2 2 6 5" xfId="22139" xr:uid="{B50B13E3-3E40-45BB-8A2C-305FAC30ECF1}"/>
    <cellStyle name="SAPBEXstdDataEmph 2 2 6 6" xfId="25804" xr:uid="{D4E28526-E503-4550-88A9-4BFF93DE9B4E}"/>
    <cellStyle name="SAPBEXstdDataEmph 2 2 6 7" xfId="29335" xr:uid="{4066BD74-B652-40D4-AD3C-492D435C24B2}"/>
    <cellStyle name="SAPBEXstdDataEmph 2 2 6 8" xfId="32602" xr:uid="{8EB0161C-1ECF-411F-9917-7A69453032B7}"/>
    <cellStyle name="SAPBEXstdDataEmph 2 2 7" xfId="4263" xr:uid="{0FAA1DE6-1DE8-4657-9A62-FC352B05A8F0}"/>
    <cellStyle name="SAPBEXstdDataEmph 2 2 7 2" xfId="12682" xr:uid="{B0BE758C-A3E2-47EE-86CE-9AE2EC1B3935}"/>
    <cellStyle name="SAPBEXstdDataEmph 2 2 7 3" xfId="13338" xr:uid="{D6BDC31A-B1CD-4574-AA34-2B61DF961409}"/>
    <cellStyle name="SAPBEXstdDataEmph 2 2 7 4" xfId="18610" xr:uid="{D61E7C27-F7A7-4C99-A298-30C3CCADA01A}"/>
    <cellStyle name="SAPBEXstdDataEmph 2 2 7 5" xfId="22362" xr:uid="{134D66C7-92F9-4E21-8399-63D915E206C7}"/>
    <cellStyle name="SAPBEXstdDataEmph 2 2 7 6" xfId="26028" xr:uid="{35A9BF20-771A-45B8-9921-6A152866DBB5}"/>
    <cellStyle name="SAPBEXstdDataEmph 2 2 7 7" xfId="29559" xr:uid="{618915BD-0C93-419A-B625-441DBF1A374E}"/>
    <cellStyle name="SAPBEXstdDataEmph 2 2 7 8" xfId="32822" xr:uid="{9EAC5DAE-32EB-445E-A126-E1E199EFED84}"/>
    <cellStyle name="SAPBEXstdDataEmph 2 2 8" xfId="4851" xr:uid="{47ADE7CD-90D1-483D-B89F-DC440E2FF861}"/>
    <cellStyle name="SAPBEXstdDataEmph 2 2 8 2" xfId="12194" xr:uid="{EE53D5EA-88F5-458F-9C4F-80A5FDE000BE}"/>
    <cellStyle name="SAPBEXstdDataEmph 2 2 8 3" xfId="16830" xr:uid="{DDB2E0B7-816A-4286-9078-957C3D17ADFA}"/>
    <cellStyle name="SAPBEXstdDataEmph 2 2 8 4" xfId="19198" xr:uid="{E0099AC5-4669-40A9-A410-B5F90538584C}"/>
    <cellStyle name="SAPBEXstdDataEmph 2 2 8 5" xfId="22949" xr:uid="{A54BF23D-AF80-4EBD-B903-C0A0ACD45C70}"/>
    <cellStyle name="SAPBEXstdDataEmph 2 2 8 6" xfId="26615" xr:uid="{64821DC8-C056-4773-9D46-8D810C53340D}"/>
    <cellStyle name="SAPBEXstdDataEmph 2 2 8 7" xfId="30147" xr:uid="{475AB6D8-E480-4278-B4C6-FD7B2E6014C9}"/>
    <cellStyle name="SAPBEXstdDataEmph 2 2 8 8" xfId="33404" xr:uid="{A10E313D-41A9-429D-B064-9004274F37AD}"/>
    <cellStyle name="SAPBEXstdDataEmph 2 2 9" xfId="10208" xr:uid="{E88FA371-B5D0-487B-93DC-BA275AC2A6A6}"/>
    <cellStyle name="SAPBEXstdDataEmph 2 3" xfId="1739" xr:uid="{A804C6B5-63DA-4A1C-865A-976A3338FA1F}"/>
    <cellStyle name="SAPBEXstdDataEmph 2 3 10" xfId="10901" xr:uid="{CF8B3F2C-69D8-4C63-9393-F35C4CF73FA7}"/>
    <cellStyle name="SAPBEXstdDataEmph 2 3 11" xfId="19568" xr:uid="{57BEAFCE-8895-4657-AA52-9200572523B4}"/>
    <cellStyle name="SAPBEXstdDataEmph 2 3 12" xfId="23329" xr:uid="{697BF7DA-4AF3-4CD6-9320-435DA609A480}"/>
    <cellStyle name="SAPBEXstdDataEmph 2 3 13" xfId="26979" xr:uid="{459DA216-EE22-4185-A327-3D1F1C4E39AC}"/>
    <cellStyle name="SAPBEXstdDataEmph 2 3 14" xfId="30878" xr:uid="{6C5C8DE7-F6AF-44C2-8B04-4530A31CDD4B}"/>
    <cellStyle name="SAPBEXstdDataEmph 2 3 15" xfId="35145" xr:uid="{B2D09BB4-E673-46FD-9E19-38CA495B929E}"/>
    <cellStyle name="SAPBEXstdDataEmph 2 3 2" xfId="2982" xr:uid="{7F277AAB-E3AD-4CC4-97E9-51C6B8C7A49C}"/>
    <cellStyle name="SAPBEXstdDataEmph 2 3 2 2" xfId="9430" xr:uid="{7E8457C6-C3DF-4555-98F3-05DE93BE6DF3}"/>
    <cellStyle name="SAPBEXstdDataEmph 2 3 2 3" xfId="10954" xr:uid="{D0BF6D1D-6E21-4DD5-8BE9-77C4836B4486}"/>
    <cellStyle name="SAPBEXstdDataEmph 2 3 2 4" xfId="17330" xr:uid="{B7730236-0BA2-4EE1-8088-5C178C456122}"/>
    <cellStyle name="SAPBEXstdDataEmph 2 3 2 5" xfId="21088" xr:uid="{BCC20B76-7B5E-4702-A570-3298F21D82F4}"/>
    <cellStyle name="SAPBEXstdDataEmph 2 3 2 6" xfId="24749" xr:uid="{1F646E51-74BB-48E2-B8C6-790AAC591B04}"/>
    <cellStyle name="SAPBEXstdDataEmph 2 3 2 7" xfId="28278" xr:uid="{8C52BCA1-65B8-4A28-B90D-CA4D476329CD}"/>
    <cellStyle name="SAPBEXstdDataEmph 2 3 2 8" xfId="31564" xr:uid="{E53014C4-8EC3-49D9-9F84-8D15EF312C33}"/>
    <cellStyle name="SAPBEXstdDataEmph 2 3 3" xfId="3488" xr:uid="{7FA14109-FAC6-4A99-A4A9-69980EDB6BB8}"/>
    <cellStyle name="SAPBEXstdDataEmph 2 3 3 2" xfId="10126" xr:uid="{F98F7F23-1E00-4461-9305-089D135C61BF}"/>
    <cellStyle name="SAPBEXstdDataEmph 2 3 3 3" xfId="15137" xr:uid="{78375E29-9AAD-486C-9D6C-EA48D8D7ABD7}"/>
    <cellStyle name="SAPBEXstdDataEmph 2 3 3 4" xfId="17835" xr:uid="{369B6927-86D9-4269-A08B-A16F732CA23C}"/>
    <cellStyle name="SAPBEXstdDataEmph 2 3 3 5" xfId="21591" xr:uid="{2E2AF5E3-9D83-4C78-ADDD-8BCE363ECA7C}"/>
    <cellStyle name="SAPBEXstdDataEmph 2 3 3 6" xfId="25253" xr:uid="{7DA87A66-366A-4FE7-947E-9AC81CEBBC9F}"/>
    <cellStyle name="SAPBEXstdDataEmph 2 3 3 7" xfId="28784" xr:uid="{0E788C17-B11F-4DB2-96F8-A8A1B165F020}"/>
    <cellStyle name="SAPBEXstdDataEmph 2 3 3 8" xfId="32063" xr:uid="{7D94B95F-8DEC-46DA-A789-EED1F2DB1D52}"/>
    <cellStyle name="SAPBEXstdDataEmph 2 3 4" xfId="2369" xr:uid="{F6527A99-F144-44DC-B94C-145FA3284A84}"/>
    <cellStyle name="SAPBEXstdDataEmph 2 3 4 2" xfId="10704" xr:uid="{32F937A4-EA81-4B9E-8C35-70552BE6386C}"/>
    <cellStyle name="SAPBEXstdDataEmph 2 3 4 3" xfId="16586" xr:uid="{C335A4CB-9701-4554-8BA0-387BC6FC30C9}"/>
    <cellStyle name="SAPBEXstdDataEmph 2 3 4 4" xfId="14141" xr:uid="{EDAF449B-47E4-4C7D-9122-E23FDD060AAA}"/>
    <cellStyle name="SAPBEXstdDataEmph 2 3 4 5" xfId="13619" xr:uid="{DA5E0660-2305-4F1D-A8FE-3147108E0582}"/>
    <cellStyle name="SAPBEXstdDataEmph 2 3 4 6" xfId="7622" xr:uid="{2FD0133A-61C0-40C0-A9D9-B4F5BF21C7DD}"/>
    <cellStyle name="SAPBEXstdDataEmph 2 3 4 7" xfId="24380" xr:uid="{DB996C6A-DD1E-4D13-85A1-C755310D8480}"/>
    <cellStyle name="SAPBEXstdDataEmph 2 3 4 8" xfId="30327" xr:uid="{98EC4A1E-0667-4A0D-AECF-573D2F581E2C}"/>
    <cellStyle name="SAPBEXstdDataEmph 2 3 5" xfId="3211" xr:uid="{2F2D996C-3A81-4CB2-9788-A70181CB2485}"/>
    <cellStyle name="SAPBEXstdDataEmph 2 3 5 2" xfId="11327" xr:uid="{7444D576-D354-40AC-BC52-7732907AA847}"/>
    <cellStyle name="SAPBEXstdDataEmph 2 3 5 3" xfId="16330" xr:uid="{C8889F2B-9695-4B73-BC83-CC8D46FFA15F}"/>
    <cellStyle name="SAPBEXstdDataEmph 2 3 5 4" xfId="17558" xr:uid="{3E396C25-446C-43C7-8557-E34A8F307070}"/>
    <cellStyle name="SAPBEXstdDataEmph 2 3 5 5" xfId="21314" xr:uid="{81A8DE0E-B91F-4069-B3A4-A610745201F3}"/>
    <cellStyle name="SAPBEXstdDataEmph 2 3 5 6" xfId="24976" xr:uid="{4A89CEAE-9CBB-4EB2-B26A-B16FB91FDEF9}"/>
    <cellStyle name="SAPBEXstdDataEmph 2 3 5 7" xfId="28507" xr:uid="{04959282-CD4E-4990-8511-4ED1E74B1990}"/>
    <cellStyle name="SAPBEXstdDataEmph 2 3 5 8" xfId="31787" xr:uid="{40B4C3A7-A417-4340-BDDD-2518F6BAC3F6}"/>
    <cellStyle name="SAPBEXstdDataEmph 2 3 6" xfId="4285" xr:uid="{7AA03746-B4F8-4EAD-B73D-3933B8A0B018}"/>
    <cellStyle name="SAPBEXstdDataEmph 2 3 6 2" xfId="12670" xr:uid="{BF5E6118-6B00-4AE2-8C13-7D1A5BC2437F}"/>
    <cellStyle name="SAPBEXstdDataEmph 2 3 6 3" xfId="7309" xr:uid="{A004BA70-1D3C-4588-917E-A35C0EC9F0AB}"/>
    <cellStyle name="SAPBEXstdDataEmph 2 3 6 4" xfId="18632" xr:uid="{41CAB885-493A-411B-BF16-8AE76B764A29}"/>
    <cellStyle name="SAPBEXstdDataEmph 2 3 6 5" xfId="22384" xr:uid="{3D38BA84-1A28-4DBA-8C55-9EF5BEE765EE}"/>
    <cellStyle name="SAPBEXstdDataEmph 2 3 6 6" xfId="26050" xr:uid="{2F3A4B34-3465-46BA-A52E-057C22730058}"/>
    <cellStyle name="SAPBEXstdDataEmph 2 3 6 7" xfId="29581" xr:uid="{1524FA81-7346-4FCD-B0AA-0041D2037411}"/>
    <cellStyle name="SAPBEXstdDataEmph 2 3 6 8" xfId="32844" xr:uid="{3BE1676B-440F-419D-8075-53DE07D641BD}"/>
    <cellStyle name="SAPBEXstdDataEmph 2 3 7" xfId="4917" xr:uid="{42C6CF97-6CB0-4C5B-BB2F-268A3487572F}"/>
    <cellStyle name="SAPBEXstdDataEmph 2 3 7 2" xfId="12128" xr:uid="{69391E28-78B1-4210-A519-573D19693E77}"/>
    <cellStyle name="SAPBEXstdDataEmph 2 3 7 3" xfId="8889" xr:uid="{3D93C1C0-5F17-4E80-BEB8-2834C37594AF}"/>
    <cellStyle name="SAPBEXstdDataEmph 2 3 7 4" xfId="19264" xr:uid="{504BD33E-3CE5-4425-A033-A9AD6B0A5047}"/>
    <cellStyle name="SAPBEXstdDataEmph 2 3 7 5" xfId="23015" xr:uid="{8B12575D-AD91-484A-AA6C-3566F46CC2F3}"/>
    <cellStyle name="SAPBEXstdDataEmph 2 3 7 6" xfId="26681" xr:uid="{7CE98FF2-9C8F-41B5-8FE7-F160899BE4F4}"/>
    <cellStyle name="SAPBEXstdDataEmph 2 3 7 7" xfId="30213" xr:uid="{A1E6A802-72B5-47F5-AAC3-D09199AC2085}"/>
    <cellStyle name="SAPBEXstdDataEmph 2 3 7 8" xfId="33468" xr:uid="{634616BB-7636-4E58-ADDC-4B9B296DA830}"/>
    <cellStyle name="SAPBEXstdDataEmph 2 3 8" xfId="11118" xr:uid="{877589F2-D998-4D42-8534-1D9EC2DD53C1}"/>
    <cellStyle name="SAPBEXstdDataEmph 2 3 9" xfId="16480" xr:uid="{5B1D61D9-C813-4954-83EF-50F5A26735D0}"/>
    <cellStyle name="SAPBEXstdDataEmph 2 4" xfId="2533" xr:uid="{FA59602C-3431-4B9D-B92B-4A7EA14E4B50}"/>
    <cellStyle name="SAPBEXstdDataEmph 2 4 2" xfId="8703" xr:uid="{A0645B6E-4BAE-49C2-8D68-4E18192B8EDF}"/>
    <cellStyle name="SAPBEXstdDataEmph 2 4 3" xfId="14970" xr:uid="{92176633-269E-4BD2-9883-CBC693D23638}"/>
    <cellStyle name="SAPBEXstdDataEmph 2 4 4" xfId="7478" xr:uid="{B9E82037-493D-4F19-A356-9A174586D2E3}"/>
    <cellStyle name="SAPBEXstdDataEmph 2 4 5" xfId="19328" xr:uid="{062A7714-3890-4D95-9DA9-D014D3CF4056}"/>
    <cellStyle name="SAPBEXstdDataEmph 2 4 6" xfId="23097" xr:uid="{0A814B31-53E8-416D-B5B0-63DE99BC310E}"/>
    <cellStyle name="SAPBEXstdDataEmph 2 4 7" xfId="26740" xr:uid="{9FC81E6C-C627-4EA1-9F7E-D422C785CCD2}"/>
    <cellStyle name="SAPBEXstdDataEmph 2 4 8" xfId="31122" xr:uid="{F652F6F1-ACE2-4D76-8738-66C1D3F29735}"/>
    <cellStyle name="SAPBEXstdDataEmph 2 4 9" xfId="35199" xr:uid="{730526E6-2DFD-4C68-8636-5E5391585645}"/>
    <cellStyle name="SAPBEXstdDataEmph 2 5" xfId="3044" xr:uid="{4D1D3206-DF6C-42CE-B2BB-3AF973A119F5}"/>
    <cellStyle name="SAPBEXstdDataEmph 2 5 2" xfId="10142" xr:uid="{1B466FF2-B0FE-4D57-B68D-323D8CB5AC6D}"/>
    <cellStyle name="SAPBEXstdDataEmph 2 5 3" xfId="14553" xr:uid="{3CEF64DE-8450-4A7E-879F-135B03A48024}"/>
    <cellStyle name="SAPBEXstdDataEmph 2 5 4" xfId="17392" xr:uid="{A6BE94DB-045F-435C-9291-7E6E3696ACD9}"/>
    <cellStyle name="SAPBEXstdDataEmph 2 5 5" xfId="21150" xr:uid="{3E1B7B36-B12B-4E55-A53A-49E8361C4221}"/>
    <cellStyle name="SAPBEXstdDataEmph 2 5 6" xfId="24811" xr:uid="{8D8221B0-9E61-4A80-ACBF-275E453F2A68}"/>
    <cellStyle name="SAPBEXstdDataEmph 2 5 7" xfId="28340" xr:uid="{F88471BC-0F26-444B-8F7E-12263210FA52}"/>
    <cellStyle name="SAPBEXstdDataEmph 2 5 8" xfId="31626" xr:uid="{3423A0F6-1C96-40BE-938A-C346B7401179}"/>
    <cellStyle name="SAPBEXstdDataEmph 2 5 9" xfId="34282" xr:uid="{77952BEB-D756-45CA-88B6-546ED4CF5017}"/>
    <cellStyle name="SAPBEXstdDataEmph 2 6" xfId="2566" xr:uid="{F30B9D0A-E785-4024-B9D5-AC23C0148268}"/>
    <cellStyle name="SAPBEXstdDataEmph 2 6 2" xfId="10351" xr:uid="{633248DC-822F-4103-B7B5-2E0724C0801D}"/>
    <cellStyle name="SAPBEXstdDataEmph 2 6 3" xfId="13968" xr:uid="{5EC3A5E4-5859-4120-A483-40BBD4AA56F3}"/>
    <cellStyle name="SAPBEXstdDataEmph 2 6 4" xfId="11059" xr:uid="{045509D7-57FB-4F7A-A673-F9F41DDE84A3}"/>
    <cellStyle name="SAPBEXstdDataEmph 2 6 5" xfId="18937" xr:uid="{D24B8A43-69A8-460D-881B-02403DB4F5DF}"/>
    <cellStyle name="SAPBEXstdDataEmph 2 6 6" xfId="23067" xr:uid="{60374EB8-AB78-4C49-95F3-A433CDF470AB}"/>
    <cellStyle name="SAPBEXstdDataEmph 2 6 7" xfId="26715" xr:uid="{FD46664A-1FA6-4934-939A-003450AD47BC}"/>
    <cellStyle name="SAPBEXstdDataEmph 2 6 8" xfId="31154" xr:uid="{02389711-7344-468A-BCFB-4A51FBBC8753}"/>
    <cellStyle name="SAPBEXstdDataEmph 2 7" xfId="1801" xr:uid="{8EBE4A26-588D-4C8B-A4B8-55E5B054916A}"/>
    <cellStyle name="SAPBEXstdDataEmph 2 7 2" xfId="10749" xr:uid="{8A63A0EA-90DA-46CB-ABE5-9F2FBC796141}"/>
    <cellStyle name="SAPBEXstdDataEmph 2 7 3" xfId="13358" xr:uid="{373E71DC-B97B-4970-8A0E-21B0A24C2464}"/>
    <cellStyle name="SAPBEXstdDataEmph 2 7 4" xfId="15268" xr:uid="{60236953-037E-4089-B4AA-C58DF141F717}"/>
    <cellStyle name="SAPBEXstdDataEmph 2 7 5" xfId="19536" xr:uid="{6E3675F9-87A6-43E6-AFA7-328DED406BB3}"/>
    <cellStyle name="SAPBEXstdDataEmph 2 7 6" xfId="23298" xr:uid="{DA640080-F3C6-4952-A309-0C1FFD76FE57}"/>
    <cellStyle name="SAPBEXstdDataEmph 2 7 7" xfId="26949" xr:uid="{D26B4D4D-2F8B-470C-9FD7-201AD2C5CC4B}"/>
    <cellStyle name="SAPBEXstdDataEmph 2 7 8" xfId="30430" xr:uid="{60C0565B-7869-48B5-9695-F7DB39177EF7}"/>
    <cellStyle name="SAPBEXstdDataEmph 2 8" xfId="4040" xr:uid="{F5716CD5-56D6-4CF1-885E-27924DE014E0}"/>
    <cellStyle name="SAPBEXstdDataEmph 2 8 2" xfId="10003" xr:uid="{3D9D0CF8-6927-4B57-ABE3-6890524CBC84}"/>
    <cellStyle name="SAPBEXstdDataEmph 2 8 3" xfId="13890" xr:uid="{7A104089-CE03-430E-A9D4-440974F1D547}"/>
    <cellStyle name="SAPBEXstdDataEmph 2 8 4" xfId="18387" xr:uid="{98360B5B-3996-49C5-B3D1-C4E757E237F7}"/>
    <cellStyle name="SAPBEXstdDataEmph 2 8 5" xfId="22140" xr:uid="{8C383030-B193-47A5-BF83-97838A3330B8}"/>
    <cellStyle name="SAPBEXstdDataEmph 2 8 6" xfId="25805" xr:uid="{B50B860D-62D6-4FCD-AAD6-1ABA51126BBC}"/>
    <cellStyle name="SAPBEXstdDataEmph 2 8 7" xfId="29336" xr:uid="{FF804BB6-077B-4549-B422-8C3D9C6E4223}"/>
    <cellStyle name="SAPBEXstdDataEmph 2 8 8" xfId="32603" xr:uid="{C4808A2A-6B03-46D4-8E50-FAF737444A69}"/>
    <cellStyle name="SAPBEXstdDataEmph 2 9" xfId="4586" xr:uid="{3F272C07-7D6E-470C-AEAD-D11417059372}"/>
    <cellStyle name="SAPBEXstdDataEmph 2 9 2" xfId="12452" xr:uid="{8BEE6A86-BAE5-4F6B-9C25-404519B3F340}"/>
    <cellStyle name="SAPBEXstdDataEmph 2 9 3" xfId="6874" xr:uid="{7434C43A-1DCC-4FA0-AFC1-4FD0C6A9E31F}"/>
    <cellStyle name="SAPBEXstdDataEmph 2 9 4" xfId="18933" xr:uid="{91E72A66-9BC8-435C-8171-657F629357F9}"/>
    <cellStyle name="SAPBEXstdDataEmph 2 9 5" xfId="22685" xr:uid="{C3AF3276-9F07-4096-AA95-8722F83CA33F}"/>
    <cellStyle name="SAPBEXstdDataEmph 2 9 6" xfId="26350" xr:uid="{19904BEB-9465-4D44-9280-DA1A14FAA86D}"/>
    <cellStyle name="SAPBEXstdDataEmph 2 9 7" xfId="29882" xr:uid="{F5121896-D327-49CE-96BA-7576B46325FB}"/>
    <cellStyle name="SAPBEXstdDataEmph 2 9 8" xfId="33143" xr:uid="{767DE4BE-C5F5-4CB7-8617-AA67F35E3BB2}"/>
    <cellStyle name="SAPBEXstdDataEmph 20" xfId="6870" xr:uid="{477E5820-6F3C-48D1-8C1E-5F1371889C5D}"/>
    <cellStyle name="SAPBEXstdDataEmph 21" xfId="31104" xr:uid="{31C6C6E7-BC30-451D-87FE-B08F512E3955}"/>
    <cellStyle name="SAPBEXstdDataEmph 3" xfId="1262" xr:uid="{79A3CCEB-D22E-48E8-BD49-5D9F6E71CE42}"/>
    <cellStyle name="SAPBEXstdDataEmph 3 10" xfId="9706" xr:uid="{F918093F-5E88-4CB3-B653-0FECB836F375}"/>
    <cellStyle name="SAPBEXstdDataEmph 3 11" xfId="14928" xr:uid="{84F5DE6C-83AA-47D9-8538-34DACD201965}"/>
    <cellStyle name="SAPBEXstdDataEmph 3 12" xfId="15681" xr:uid="{D9919617-2189-441E-93C8-0355D03B55B1}"/>
    <cellStyle name="SAPBEXstdDataEmph 3 13" xfId="19717" xr:uid="{D06E00A2-8452-45CD-A983-A3B40DBE6757}"/>
    <cellStyle name="SAPBEXstdDataEmph 3 14" xfId="23480" xr:uid="{EE01D680-1DD9-45E8-BD13-7E1102B3EDBB}"/>
    <cellStyle name="SAPBEXstdDataEmph 3 15" xfId="27096" xr:uid="{2FF23FC3-6B50-4267-B3D3-C57CEA6CD6EB}"/>
    <cellStyle name="SAPBEXstdDataEmph 3 16" xfId="30557" xr:uid="{09277862-ADBB-4B7C-A352-FA9733096009}"/>
    <cellStyle name="SAPBEXstdDataEmph 3 17" xfId="34499" xr:uid="{738DC2C8-0C67-444F-A98F-FFB3CE2DA7D5}"/>
    <cellStyle name="SAPBEXstdDataEmph 3 2" xfId="1263" xr:uid="{DDF78C30-C656-4C22-B22B-EE03E691F096}"/>
    <cellStyle name="SAPBEXstdDataEmph 3 2 10" xfId="14767" xr:uid="{878411A0-D9C3-44C6-9E01-E1A1C32B3C81}"/>
    <cellStyle name="SAPBEXstdDataEmph 3 2 11" xfId="16868" xr:uid="{C2F46056-18D9-476A-B50E-45C21F1E6BCD}"/>
    <cellStyle name="SAPBEXstdDataEmph 3 2 12" xfId="19716" xr:uid="{EFC81CCA-F989-4212-88AA-A3E8FE30BF18}"/>
    <cellStyle name="SAPBEXstdDataEmph 3 2 13" xfId="23479" xr:uid="{73657D19-C065-41E2-832B-55C35FB27341}"/>
    <cellStyle name="SAPBEXstdDataEmph 3 2 14" xfId="27095" xr:uid="{7FA3D0D7-CB13-458F-B8E1-7220AD3049A4}"/>
    <cellStyle name="SAPBEXstdDataEmph 3 2 15" xfId="30556" xr:uid="{827CE1EA-7C1E-4FA7-B95F-CEB37002586E}"/>
    <cellStyle name="SAPBEXstdDataEmph 3 2 2" xfId="1742" xr:uid="{0FA5D993-0EDF-46A1-9783-C47E1A73B391}"/>
    <cellStyle name="SAPBEXstdDataEmph 3 2 2 10" xfId="14654" xr:uid="{EEBD01FF-7D05-4B05-903F-D032B554E5C1}"/>
    <cellStyle name="SAPBEXstdDataEmph 3 2 2 11" xfId="20484" xr:uid="{E0FAC26D-2DB6-4546-A31E-37903205173D}"/>
    <cellStyle name="SAPBEXstdDataEmph 3 2 2 12" xfId="24167" xr:uid="{C2D12CAA-401F-480A-8D22-F7602C8E6305}"/>
    <cellStyle name="SAPBEXstdDataEmph 3 2 2 13" xfId="27723" xr:uid="{D2703B3F-E95D-4E61-A0A6-EC55327E2982}"/>
    <cellStyle name="SAPBEXstdDataEmph 3 2 2 14" xfId="30450" xr:uid="{9CB6B9A5-FB3A-4D45-80F6-5573CC435311}"/>
    <cellStyle name="SAPBEXstdDataEmph 3 2 2 2" xfId="2985" xr:uid="{8894CA94-E0BB-4C9A-9713-9889BE1E8030}"/>
    <cellStyle name="SAPBEXstdDataEmph 3 2 2 2 2" xfId="11497" xr:uid="{764D2340-7BA1-4FB8-960B-09717BB0EAA2}"/>
    <cellStyle name="SAPBEXstdDataEmph 3 2 2 2 3" xfId="16168" xr:uid="{8B2A1D2E-C326-420E-98AB-04761D20C897}"/>
    <cellStyle name="SAPBEXstdDataEmph 3 2 2 2 4" xfId="17333" xr:uid="{A88A6A9A-7AB7-44A9-A35F-C64B59BF912A}"/>
    <cellStyle name="SAPBEXstdDataEmph 3 2 2 2 5" xfId="21091" xr:uid="{A4405626-E26C-4EF5-9368-40772466C487}"/>
    <cellStyle name="SAPBEXstdDataEmph 3 2 2 2 6" xfId="24752" xr:uid="{25A9237C-6BAA-4E2F-AB6A-E71D6F61131B}"/>
    <cellStyle name="SAPBEXstdDataEmph 3 2 2 2 7" xfId="28281" xr:uid="{BD20579F-8A68-4AF4-90E4-C767FAD21543}"/>
    <cellStyle name="SAPBEXstdDataEmph 3 2 2 2 8" xfId="31567" xr:uid="{F1085836-6D90-4901-AE30-D3B1E79F2077}"/>
    <cellStyle name="SAPBEXstdDataEmph 3 2 2 3" xfId="3491" xr:uid="{B7F5838A-E5B8-422E-98F1-35CDD21A5439}"/>
    <cellStyle name="SAPBEXstdDataEmph 3 2 2 3 2" xfId="7881" xr:uid="{A20C85DB-4C54-45E8-BD39-F735335D2A29}"/>
    <cellStyle name="SAPBEXstdDataEmph 3 2 2 3 3" xfId="10868" xr:uid="{C86886F2-2BB7-41F8-924C-4B7532B93524}"/>
    <cellStyle name="SAPBEXstdDataEmph 3 2 2 3 4" xfId="17838" xr:uid="{74B0EF27-15C3-43B5-BFC0-237B39CEF69F}"/>
    <cellStyle name="SAPBEXstdDataEmph 3 2 2 3 5" xfId="21594" xr:uid="{EFE874D1-FF38-4A30-A780-B3CC46FBE626}"/>
    <cellStyle name="SAPBEXstdDataEmph 3 2 2 3 6" xfId="25256" xr:uid="{7EC2D1AE-2940-4457-A84B-289DF413A59F}"/>
    <cellStyle name="SAPBEXstdDataEmph 3 2 2 3 7" xfId="28787" xr:uid="{275C23E1-5568-41E7-B346-A8B8DA6E41A2}"/>
    <cellStyle name="SAPBEXstdDataEmph 3 2 2 3 8" xfId="32066" xr:uid="{7522E46D-75AD-4408-BDD5-0EE0F007EE6C}"/>
    <cellStyle name="SAPBEXstdDataEmph 3 2 2 4" xfId="3547" xr:uid="{5F5302D4-E86E-45EC-AAF7-2299D2B4E421}"/>
    <cellStyle name="SAPBEXstdDataEmph 3 2 2 4 2" xfId="11056" xr:uid="{047FDCAA-B356-4994-A274-4EDD686704C4}"/>
    <cellStyle name="SAPBEXstdDataEmph 3 2 2 4 3" xfId="16525" xr:uid="{74E55BEB-2ADE-435E-9A90-5F8A5E6DCB18}"/>
    <cellStyle name="SAPBEXstdDataEmph 3 2 2 4 4" xfId="17894" xr:uid="{55B86806-34EA-43A1-B5D4-4F6E6A35A932}"/>
    <cellStyle name="SAPBEXstdDataEmph 3 2 2 4 5" xfId="21650" xr:uid="{DF94463F-C9C4-43F0-B7EF-C6BE076D1E98}"/>
    <cellStyle name="SAPBEXstdDataEmph 3 2 2 4 6" xfId="25312" xr:uid="{38F5EC6A-7FEE-4BAF-B19D-FB322FD2C14D}"/>
    <cellStyle name="SAPBEXstdDataEmph 3 2 2 4 7" xfId="28843" xr:uid="{8FFAE7E8-5852-48C2-9A17-BDDA6B700BF3}"/>
    <cellStyle name="SAPBEXstdDataEmph 3 2 2 4 8" xfId="32122" xr:uid="{1BF2D26C-ADD9-44D1-BBAE-FA3F9E459222}"/>
    <cellStyle name="SAPBEXstdDataEmph 3 2 2 5" xfId="2307" xr:uid="{7FB05AC0-2A97-4B13-9289-4669A67A917D}"/>
    <cellStyle name="SAPBEXstdDataEmph 3 2 2 5 2" xfId="10173" xr:uid="{07791F60-8893-475F-BF6E-DA494F82CDAD}"/>
    <cellStyle name="SAPBEXstdDataEmph 3 2 2 5 3" xfId="9934" xr:uid="{8B0E0235-24A9-4B86-8465-F4F62A78F7A3}"/>
    <cellStyle name="SAPBEXstdDataEmph 3 2 2 5 4" xfId="9722" xr:uid="{3DC4BD6B-2057-4D01-9C8E-B66D9E586B69}"/>
    <cellStyle name="SAPBEXstdDataEmph 3 2 2 5 5" xfId="16087" xr:uid="{F88AC29A-C5E3-4897-8B2E-EDDA7F1AB94C}"/>
    <cellStyle name="SAPBEXstdDataEmph 3 2 2 5 6" xfId="12016" xr:uid="{E867A33D-1DC5-4136-BBD3-D02F36189204}"/>
    <cellStyle name="SAPBEXstdDataEmph 3 2 2 5 7" xfId="23923" xr:uid="{6CC9EA86-AF52-4FA2-9388-9CFFC896C614}"/>
    <cellStyle name="SAPBEXstdDataEmph 3 2 2 5 8" xfId="27885" xr:uid="{41E7DF80-83C2-4BBA-A726-C4E669654A78}"/>
    <cellStyle name="SAPBEXstdDataEmph 3 2 2 6" xfId="3705" xr:uid="{B6F76085-F068-4549-98CB-83986608B3BA}"/>
    <cellStyle name="SAPBEXstdDataEmph 3 2 2 6 2" xfId="13049" xr:uid="{D3E3BA5F-C086-488A-9727-83EC3E572EE1}"/>
    <cellStyle name="SAPBEXstdDataEmph 3 2 2 6 3" xfId="11824" xr:uid="{1F680858-2C5F-4292-80EA-5D836816625E}"/>
    <cellStyle name="SAPBEXstdDataEmph 3 2 2 6 4" xfId="18052" xr:uid="{35FF5848-83F7-4178-B959-C4C04CBC04C7}"/>
    <cellStyle name="SAPBEXstdDataEmph 3 2 2 6 5" xfId="21808" xr:uid="{2B323558-8201-4CCA-95E0-CFB838694FF3}"/>
    <cellStyle name="SAPBEXstdDataEmph 3 2 2 6 6" xfId="25470" xr:uid="{6130F9CF-2829-4037-99AC-F975A0581D38}"/>
    <cellStyle name="SAPBEXstdDataEmph 3 2 2 6 7" xfId="29001" xr:uid="{791E1B73-9FF5-4828-8DCA-A338C667C99B}"/>
    <cellStyle name="SAPBEXstdDataEmph 3 2 2 6 8" xfId="32278" xr:uid="{D95077E3-460E-4D73-B09C-66A61F028A68}"/>
    <cellStyle name="SAPBEXstdDataEmph 3 2 2 7" xfId="4808" xr:uid="{2C1DB1CD-2B04-4764-876B-1542A5B6678E}"/>
    <cellStyle name="SAPBEXstdDataEmph 3 2 2 7 2" xfId="12237" xr:uid="{39377632-7319-47B0-8A0C-15FBE7643130}"/>
    <cellStyle name="SAPBEXstdDataEmph 3 2 2 7 3" xfId="15819" xr:uid="{DB6A37F4-F0FC-4975-8310-49BAABE95469}"/>
    <cellStyle name="SAPBEXstdDataEmph 3 2 2 7 4" xfId="19155" xr:uid="{A34717F6-C63F-40C2-A36F-7C87B06F314D}"/>
    <cellStyle name="SAPBEXstdDataEmph 3 2 2 7 5" xfId="22906" xr:uid="{128FFFAA-4A6A-41A7-B11D-C88EA8E7EAC6}"/>
    <cellStyle name="SAPBEXstdDataEmph 3 2 2 7 6" xfId="26572" xr:uid="{21A8EA9C-756B-488E-85AC-AC355B5F8C81}"/>
    <cellStyle name="SAPBEXstdDataEmph 3 2 2 7 7" xfId="30104" xr:uid="{7FD58E5B-C261-4A8B-B6BA-0EC4FB3D4C8E}"/>
    <cellStyle name="SAPBEXstdDataEmph 3 2 2 7 8" xfId="33361" xr:uid="{0A6903B4-23A1-4B96-A115-283852D515DF}"/>
    <cellStyle name="SAPBEXstdDataEmph 3 2 2 8" xfId="10409" xr:uid="{DE37EE82-CECE-44CD-95DF-652062AC19DD}"/>
    <cellStyle name="SAPBEXstdDataEmph 3 2 2 9" xfId="13521" xr:uid="{BAFEAC48-DF5E-4C04-AF86-3A0ABAE86A59}"/>
    <cellStyle name="SAPBEXstdDataEmph 3 2 3" xfId="2536" xr:uid="{C6B68507-9DF8-4719-BA3B-57C3F697DCAC}"/>
    <cellStyle name="SAPBEXstdDataEmph 3 2 3 2" xfId="9495" xr:uid="{9B639BAD-F539-4F4C-9EDD-B84746E96AF9}"/>
    <cellStyle name="SAPBEXstdDataEmph 3 2 3 3" xfId="10248" xr:uid="{113EC9D3-CFEB-432F-B6AB-437628E57488}"/>
    <cellStyle name="SAPBEXstdDataEmph 3 2 3 4" xfId="13836" xr:uid="{9A388666-F984-4998-81AF-A5772019A98B}"/>
    <cellStyle name="SAPBEXstdDataEmph 3 2 3 5" xfId="19325" xr:uid="{06EFE95E-783F-414F-A712-8B1A759A6FF8}"/>
    <cellStyle name="SAPBEXstdDataEmph 3 2 3 6" xfId="23094" xr:uid="{332A5AE6-3C01-4FB6-978C-D19D39C94AEF}"/>
    <cellStyle name="SAPBEXstdDataEmph 3 2 3 7" xfId="26737" xr:uid="{66C2FFBE-B3B0-4522-814E-5D8479FE7132}"/>
    <cellStyle name="SAPBEXstdDataEmph 3 2 3 8" xfId="31125" xr:uid="{86C59BFB-C3E8-4ABB-94E2-F735B873659D}"/>
    <cellStyle name="SAPBEXstdDataEmph 3 2 4" xfId="3047" xr:uid="{D21AD8B8-BAA3-4A2E-B41B-C65011E95FEA}"/>
    <cellStyle name="SAPBEXstdDataEmph 3 2 4 2" xfId="7906" xr:uid="{69A53CC5-ED43-44FF-BD77-269A7E17D681}"/>
    <cellStyle name="SAPBEXstdDataEmph 3 2 4 3" xfId="8886" xr:uid="{D8080D49-0A95-4888-B4CC-761982B0B50E}"/>
    <cellStyle name="SAPBEXstdDataEmph 3 2 4 4" xfId="17395" xr:uid="{16ABC912-FA0C-4BA5-BD59-0E2A6CCF21DA}"/>
    <cellStyle name="SAPBEXstdDataEmph 3 2 4 5" xfId="21153" xr:uid="{2B36E106-B595-4A80-AE88-1330AE496C01}"/>
    <cellStyle name="SAPBEXstdDataEmph 3 2 4 6" xfId="24814" xr:uid="{AFB793CE-7775-44E9-A3AF-13BE4F606853}"/>
    <cellStyle name="SAPBEXstdDataEmph 3 2 4 7" xfId="28343" xr:uid="{187D1BA7-6D42-4DFD-8187-2FB182B41045}"/>
    <cellStyle name="SAPBEXstdDataEmph 3 2 4 8" xfId="31629" xr:uid="{5E1D1410-0DB4-4478-AF45-13035643F4CC}"/>
    <cellStyle name="SAPBEXstdDataEmph 3 2 5" xfId="2254" xr:uid="{9DE30F77-2624-4436-BECB-D8B9EE9CB29A}"/>
    <cellStyle name="SAPBEXstdDataEmph 3 2 5 2" xfId="10695" xr:uid="{70E8B911-38F5-479B-A0A4-E11F645588C4}"/>
    <cellStyle name="SAPBEXstdDataEmph 3 2 5 3" xfId="16589" xr:uid="{DCFE91C7-9F75-4315-B339-73DBC5C74956}"/>
    <cellStyle name="SAPBEXstdDataEmph 3 2 5 4" xfId="12043" xr:uid="{FBF29909-CEDE-4A0A-B4D3-FF2D9DECDB46}"/>
    <cellStyle name="SAPBEXstdDataEmph 3 2 5 5" xfId="7758" xr:uid="{9792A535-438D-4A3F-9F38-D37C436948F0}"/>
    <cellStyle name="SAPBEXstdDataEmph 3 2 5 6" xfId="9914" xr:uid="{E11F8510-568D-4489-924E-689C6357F66D}"/>
    <cellStyle name="SAPBEXstdDataEmph 3 2 5 7" xfId="23025" xr:uid="{08CBB7B3-5307-4426-B7CB-E981BCC3D2F7}"/>
    <cellStyle name="SAPBEXstdDataEmph 3 2 5 8" xfId="30371" xr:uid="{1AC38753-7E74-4840-8779-BD5548ADC9BC}"/>
    <cellStyle name="SAPBEXstdDataEmph 3 2 6" xfId="4008" xr:uid="{E0E8BAAA-22B8-43B8-B6C4-D77DEF64B14D}"/>
    <cellStyle name="SAPBEXstdDataEmph 3 2 6 2" xfId="9125" xr:uid="{593E34BF-6ACD-4DD9-B9FD-EB435E3A9A7E}"/>
    <cellStyle name="SAPBEXstdDataEmph 3 2 6 3" xfId="14271" xr:uid="{D8F158B9-E0DC-494C-9D86-506A5517BD21}"/>
    <cellStyle name="SAPBEXstdDataEmph 3 2 6 4" xfId="18355" xr:uid="{9D3447DE-A1F8-4EE7-9D24-C31DF540D9D8}"/>
    <cellStyle name="SAPBEXstdDataEmph 3 2 6 5" xfId="22108" xr:uid="{63B138E1-89BD-4DA3-BB20-87405365BF91}"/>
    <cellStyle name="SAPBEXstdDataEmph 3 2 6 6" xfId="25773" xr:uid="{A06E49EF-B4B4-49EC-A1DB-89BB63361BE5}"/>
    <cellStyle name="SAPBEXstdDataEmph 3 2 6 7" xfId="29304" xr:uid="{561D615B-2242-45A0-9C74-F5434249FAEA}"/>
    <cellStyle name="SAPBEXstdDataEmph 3 2 6 8" xfId="32572" xr:uid="{B79627EC-094D-49E2-B96E-2F5B360E6579}"/>
    <cellStyle name="SAPBEXstdDataEmph 3 2 7" xfId="2576" xr:uid="{D7935514-3BFC-471D-A55F-0E13798E8546}"/>
    <cellStyle name="SAPBEXstdDataEmph 3 2 7 2" xfId="11375" xr:uid="{48F76328-2DEC-467F-9AC0-3AE0942E1771}"/>
    <cellStyle name="SAPBEXstdDataEmph 3 2 7 3" xfId="16286" xr:uid="{E644332B-591B-4202-AFC8-07FA669D494A}"/>
    <cellStyle name="SAPBEXstdDataEmph 3 2 7 4" xfId="15354" xr:uid="{14022DDE-0ECD-4180-A075-8A9CBE46D3CA}"/>
    <cellStyle name="SAPBEXstdDataEmph 3 2 7 5" xfId="19298" xr:uid="{B2AE5893-A958-4282-A2DB-2099F314BAE7}"/>
    <cellStyle name="SAPBEXstdDataEmph 3 2 7 6" xfId="23058" xr:uid="{F74FB469-5C5F-410A-BB53-80554A62EDC6}"/>
    <cellStyle name="SAPBEXstdDataEmph 3 2 7 7" xfId="26709" xr:uid="{B46FF0B3-B8F7-4BED-8BF4-8ACE0D5F004C}"/>
    <cellStyle name="SAPBEXstdDataEmph 3 2 7 8" xfId="31164" xr:uid="{DC154ED4-1383-4982-BE0A-2B585BEC91C9}"/>
    <cellStyle name="SAPBEXstdDataEmph 3 2 8" xfId="4784" xr:uid="{E2E3ADDD-D6AD-4B35-B17F-703EF5B0D6AE}"/>
    <cellStyle name="SAPBEXstdDataEmph 3 2 8 2" xfId="12261" xr:uid="{E6D714A4-03C4-4225-8F24-E71F1FAB6C3D}"/>
    <cellStyle name="SAPBEXstdDataEmph 3 2 8 3" xfId="15806" xr:uid="{C426947F-C9AC-43A8-83E7-F616E5541257}"/>
    <cellStyle name="SAPBEXstdDataEmph 3 2 8 4" xfId="19131" xr:uid="{DB4C0757-B2F0-4439-A487-93938A3AE0D5}"/>
    <cellStyle name="SAPBEXstdDataEmph 3 2 8 5" xfId="22882" xr:uid="{AAB14E77-7A49-4729-928A-1B851E0F0129}"/>
    <cellStyle name="SAPBEXstdDataEmph 3 2 8 6" xfId="26548" xr:uid="{6AA8620E-92E3-4ABB-A73A-56E1BD32A978}"/>
    <cellStyle name="SAPBEXstdDataEmph 3 2 8 7" xfId="30080" xr:uid="{2DCC7DFB-D960-4D04-982E-B1E6A7F496E9}"/>
    <cellStyle name="SAPBEXstdDataEmph 3 2 8 8" xfId="33337" xr:uid="{C482D7A5-3FB5-4ABB-980D-7EE84FE085AC}"/>
    <cellStyle name="SAPBEXstdDataEmph 3 2 9" xfId="8476" xr:uid="{EB97AA68-E92E-4DC9-B430-6037832BB07C}"/>
    <cellStyle name="SAPBEXstdDataEmph 3 3" xfId="1741" xr:uid="{E2E1847D-7553-419A-A7FE-7C20E54E3FC4}"/>
    <cellStyle name="SAPBEXstdDataEmph 3 3 10" xfId="14443" xr:uid="{C038DF8C-D48A-4F6B-AF66-3842862B1101}"/>
    <cellStyle name="SAPBEXstdDataEmph 3 3 11" xfId="19567" xr:uid="{D60E69B3-035F-430B-AC60-65785D9E7FAF}"/>
    <cellStyle name="SAPBEXstdDataEmph 3 3 12" xfId="23328" xr:uid="{CD58F929-F865-47C0-AE99-4D2D6BA58406}"/>
    <cellStyle name="SAPBEXstdDataEmph 3 3 13" xfId="26978" xr:uid="{42C77C1E-8B5B-4937-A902-AFFE23125C08}"/>
    <cellStyle name="SAPBEXstdDataEmph 3 3 14" xfId="30877" xr:uid="{9DCFA67E-EC5A-4C7D-99FE-EF85C38FC084}"/>
    <cellStyle name="SAPBEXstdDataEmph 3 3 2" xfId="2984" xr:uid="{1D466E7C-BB63-44FD-96BC-F94CF7ADDF7B}"/>
    <cellStyle name="SAPBEXstdDataEmph 3 3 2 2" xfId="9174" xr:uid="{470BB081-9407-43A7-9AF4-3F78E32DE7FC}"/>
    <cellStyle name="SAPBEXstdDataEmph 3 3 2 3" xfId="9905" xr:uid="{BD35C2D0-2C2A-474F-B453-903E36EB0912}"/>
    <cellStyle name="SAPBEXstdDataEmph 3 3 2 4" xfId="17332" xr:uid="{E74551A7-20D1-44B4-922F-219420AD5987}"/>
    <cellStyle name="SAPBEXstdDataEmph 3 3 2 5" xfId="21090" xr:uid="{AAE9038E-BE2B-4888-B66F-201B1726EC19}"/>
    <cellStyle name="SAPBEXstdDataEmph 3 3 2 6" xfId="24751" xr:uid="{8DF92E33-C236-45E0-9BBC-207049762575}"/>
    <cellStyle name="SAPBEXstdDataEmph 3 3 2 7" xfId="28280" xr:uid="{5CC5D50C-5D2F-4BD3-86DF-1000E87B23CA}"/>
    <cellStyle name="SAPBEXstdDataEmph 3 3 2 8" xfId="31566" xr:uid="{2EB8331C-CA4A-4480-830D-82966900C084}"/>
    <cellStyle name="SAPBEXstdDataEmph 3 3 3" xfId="3490" xr:uid="{D555356D-C06C-4DB2-87A8-EBEA6A3DFF3E}"/>
    <cellStyle name="SAPBEXstdDataEmph 3 3 3 2" xfId="8394" xr:uid="{34F50CF7-8404-4653-BA92-227E45C8D2D8}"/>
    <cellStyle name="SAPBEXstdDataEmph 3 3 3 3" xfId="6841" xr:uid="{7B99371A-46A1-487C-BA63-06F6192272F1}"/>
    <cellStyle name="SAPBEXstdDataEmph 3 3 3 4" xfId="17837" xr:uid="{C571C3B7-082A-400C-B6D7-9BF736CCED96}"/>
    <cellStyle name="SAPBEXstdDataEmph 3 3 3 5" xfId="21593" xr:uid="{2C77243D-6E48-4206-90B1-83E590728C4A}"/>
    <cellStyle name="SAPBEXstdDataEmph 3 3 3 6" xfId="25255" xr:uid="{AD28ACC3-6929-4E51-9A5D-0ADB5A66A1B6}"/>
    <cellStyle name="SAPBEXstdDataEmph 3 3 3 7" xfId="28786" xr:uid="{63554D22-1FDA-494E-8C05-9EC480208E39}"/>
    <cellStyle name="SAPBEXstdDataEmph 3 3 3 8" xfId="32065" xr:uid="{3966B71D-5CBB-450E-ABFD-6BA37D73C313}"/>
    <cellStyle name="SAPBEXstdDataEmph 3 3 4" xfId="2318" xr:uid="{43E5E015-E223-4D12-A440-EC3CB24BB02A}"/>
    <cellStyle name="SAPBEXstdDataEmph 3 3 4 2" xfId="8688" xr:uid="{FF2B6CD3-3249-40C0-A4B2-B12A97768DF0}"/>
    <cellStyle name="SAPBEXstdDataEmph 3 3 4 3" xfId="13582" xr:uid="{85A5EF6A-ED84-4C23-8411-B8EE5CE97CA6}"/>
    <cellStyle name="SAPBEXstdDataEmph 3 3 4 4" xfId="13553" xr:uid="{EB92D70E-DDA0-4E60-B6FB-448161BE88B6}"/>
    <cellStyle name="SAPBEXstdDataEmph 3 3 4 5" xfId="13132" xr:uid="{46BA619D-DBFB-4D86-971A-DBB7ED2BFD18}"/>
    <cellStyle name="SAPBEXstdDataEmph 3 3 4 6" xfId="11988" xr:uid="{85AEF9D1-B30E-4492-B61D-394277D54205}"/>
    <cellStyle name="SAPBEXstdDataEmph 3 3 4 7" xfId="19869" xr:uid="{1BE0C227-BE87-4FA2-BD2E-D3919C05F01D}"/>
    <cellStyle name="SAPBEXstdDataEmph 3 3 4 8" xfId="16021" xr:uid="{F73C7703-AF71-44D1-BFB4-5FBA7E8A5DAA}"/>
    <cellStyle name="SAPBEXstdDataEmph 3 3 5" xfId="3904" xr:uid="{39BA3F6C-F607-48A9-8289-03C04375C9D8}"/>
    <cellStyle name="SAPBEXstdDataEmph 3 3 5 2" xfId="8693" xr:uid="{EE10A7C7-912A-4DFF-B7A5-3AAFF2B96E29}"/>
    <cellStyle name="SAPBEXstdDataEmph 3 3 5 3" xfId="16673" xr:uid="{0765A179-2A73-4EBA-BC7B-7EB78261F5A4}"/>
    <cellStyle name="SAPBEXstdDataEmph 3 3 5 4" xfId="18251" xr:uid="{039549DE-FE34-4BD9-871C-357172E0E508}"/>
    <cellStyle name="SAPBEXstdDataEmph 3 3 5 5" xfId="22004" xr:uid="{A6732D7D-0BCD-498F-A53B-2DB4786D0E3E}"/>
    <cellStyle name="SAPBEXstdDataEmph 3 3 5 6" xfId="25669" xr:uid="{431D819D-9CE3-4089-8040-45D122A4A961}"/>
    <cellStyle name="SAPBEXstdDataEmph 3 3 5 7" xfId="29200" xr:uid="{85230BE7-D220-4DC1-AD5F-5E458D4A1959}"/>
    <cellStyle name="SAPBEXstdDataEmph 3 3 5 8" xfId="32469" xr:uid="{045FC5F9-8B8D-412A-927A-A376C7252841}"/>
    <cellStyle name="SAPBEXstdDataEmph 3 3 6" xfId="4241" xr:uid="{C675994C-186D-4CC0-906E-0630D551FEF9}"/>
    <cellStyle name="SAPBEXstdDataEmph 3 3 6 2" xfId="7107" xr:uid="{269F76F7-E180-4916-BE54-4CBAD27E9BEC}"/>
    <cellStyle name="SAPBEXstdDataEmph 3 3 6 3" xfId="13815" xr:uid="{C328CFEE-3608-4B04-9587-7B783D974032}"/>
    <cellStyle name="SAPBEXstdDataEmph 3 3 6 4" xfId="18588" xr:uid="{C4AF4B0A-C3A3-4C57-BA92-795DD037E121}"/>
    <cellStyle name="SAPBEXstdDataEmph 3 3 6 5" xfId="22340" xr:uid="{8821D2CB-5B7B-4BEB-8A7D-EA4F117652F7}"/>
    <cellStyle name="SAPBEXstdDataEmph 3 3 6 6" xfId="26006" xr:uid="{07276C19-0893-4E68-A35B-9BD7350E73B5}"/>
    <cellStyle name="SAPBEXstdDataEmph 3 3 6 7" xfId="29537" xr:uid="{A677EA5E-F1D5-4917-A68E-6EA7791FEADD}"/>
    <cellStyle name="SAPBEXstdDataEmph 3 3 6 8" xfId="32800" xr:uid="{4841E48E-2E4A-4E11-B4BA-B18C4F744ED1}"/>
    <cellStyle name="SAPBEXstdDataEmph 3 3 7" xfId="4890" xr:uid="{40C776E6-8B17-4428-AE2A-3DDA66BC28CC}"/>
    <cellStyle name="SAPBEXstdDataEmph 3 3 7 2" xfId="12155" xr:uid="{3CDAE47D-451E-4CCA-B43A-DE0AB4E79B8B}"/>
    <cellStyle name="SAPBEXstdDataEmph 3 3 7 3" xfId="16863" xr:uid="{40648E4E-38D1-4028-B937-49FD737A6AC0}"/>
    <cellStyle name="SAPBEXstdDataEmph 3 3 7 4" xfId="19237" xr:uid="{41D6CBF0-6277-4975-8375-1B2521E544CC}"/>
    <cellStyle name="SAPBEXstdDataEmph 3 3 7 5" xfId="22988" xr:uid="{6DBED80C-0534-4710-8F30-32B14E7831D6}"/>
    <cellStyle name="SAPBEXstdDataEmph 3 3 7 6" xfId="26654" xr:uid="{F2E850BF-FFF5-43BF-9282-4C4469636A66}"/>
    <cellStyle name="SAPBEXstdDataEmph 3 3 7 7" xfId="30186" xr:uid="{D73E357E-BC1F-401B-BA69-596F6E022256}"/>
    <cellStyle name="SAPBEXstdDataEmph 3 3 7 8" xfId="33441" xr:uid="{3C1E8947-C1D9-42D2-BD66-D684CDFEF710}"/>
    <cellStyle name="SAPBEXstdDataEmph 3 3 8" xfId="9016" xr:uid="{1EA1DF2C-5ACC-47EF-8821-9164C4A3D03E}"/>
    <cellStyle name="SAPBEXstdDataEmph 3 3 9" xfId="15308" xr:uid="{1D4206F4-4B8B-41A6-AEBC-136FC3121711}"/>
    <cellStyle name="SAPBEXstdDataEmph 3 4" xfId="2535" xr:uid="{798ED5A5-FE63-4797-9888-3D47855E6388}"/>
    <cellStyle name="SAPBEXstdDataEmph 3 4 2" xfId="11382" xr:uid="{DCEE9298-65F0-4149-84D6-6AE3962ED642}"/>
    <cellStyle name="SAPBEXstdDataEmph 3 4 3" xfId="16280" xr:uid="{825F1148-84E0-4059-8CC8-939098DFE444}"/>
    <cellStyle name="SAPBEXstdDataEmph 3 4 4" xfId="16983" xr:uid="{6D63F5E8-5E06-4425-9208-70CDF80DD775}"/>
    <cellStyle name="SAPBEXstdDataEmph 3 4 5" xfId="19326" xr:uid="{309C8D76-FA40-4CF0-B6C7-D252C0699B24}"/>
    <cellStyle name="SAPBEXstdDataEmph 3 4 6" xfId="23095" xr:uid="{7BEA9A84-D5C6-4287-8A35-FD07AA46A8F8}"/>
    <cellStyle name="SAPBEXstdDataEmph 3 4 7" xfId="26738" xr:uid="{D8BE2E8E-771B-4815-9CD1-1DB4210CEC43}"/>
    <cellStyle name="SAPBEXstdDataEmph 3 4 8" xfId="31124" xr:uid="{4E3FF4E5-E232-4D18-A669-E5E4B9D68363}"/>
    <cellStyle name="SAPBEXstdDataEmph 3 5" xfId="3046" xr:uid="{957DD5C8-429A-44CE-BECF-60903CE3649F}"/>
    <cellStyle name="SAPBEXstdDataEmph 3 5 2" xfId="8410" xr:uid="{6792E2B5-8A0C-428B-9026-28F0BC53ADF0}"/>
    <cellStyle name="SAPBEXstdDataEmph 3 5 3" xfId="7255" xr:uid="{B3CB991E-1340-4B06-8D74-6A9FBDDFBC50}"/>
    <cellStyle name="SAPBEXstdDataEmph 3 5 4" xfId="17394" xr:uid="{620CD0E4-A364-43F1-9FBD-4478A770F09F}"/>
    <cellStyle name="SAPBEXstdDataEmph 3 5 5" xfId="21152" xr:uid="{4ACE68DA-A880-4AED-A842-4AB2B4DAB6B2}"/>
    <cellStyle name="SAPBEXstdDataEmph 3 5 6" xfId="24813" xr:uid="{C856869E-189C-41EF-87DD-8BE7ECDDDE75}"/>
    <cellStyle name="SAPBEXstdDataEmph 3 5 7" xfId="28342" xr:uid="{182BF62F-9452-4D0A-B281-B8EE9E4670D1}"/>
    <cellStyle name="SAPBEXstdDataEmph 3 5 8" xfId="31628" xr:uid="{9ED60B80-D89C-4687-BFCA-BE49C3E3C1CF}"/>
    <cellStyle name="SAPBEXstdDataEmph 3 6" xfId="1800" xr:uid="{F1C6482E-F342-4280-A619-2240A31DB58E}"/>
    <cellStyle name="SAPBEXstdDataEmph 3 6 2" xfId="9311" xr:uid="{2012EE6D-9999-433E-9431-3222F360C33E}"/>
    <cellStyle name="SAPBEXstdDataEmph 3 6 3" xfId="14214" xr:uid="{90CA7436-290D-4A67-AFC8-F9680C67F7F0}"/>
    <cellStyle name="SAPBEXstdDataEmph 3 6 4" xfId="8882" xr:uid="{D97E7170-C38B-4F7C-947D-558EE241CC16}"/>
    <cellStyle name="SAPBEXstdDataEmph 3 6 5" xfId="19537" xr:uid="{28535DA3-7882-404E-8F4D-F07B9CA44BAC}"/>
    <cellStyle name="SAPBEXstdDataEmph 3 6 6" xfId="23299" xr:uid="{83F8514E-226F-4DB8-A6F5-1D9BFC094497}"/>
    <cellStyle name="SAPBEXstdDataEmph 3 6 7" xfId="26950" xr:uid="{C566CD63-347D-4246-99B1-144173F90956}"/>
    <cellStyle name="SAPBEXstdDataEmph 3 6 8" xfId="30431" xr:uid="{FE50B5A9-46EB-4A93-92E6-53B543DDEDA2}"/>
    <cellStyle name="SAPBEXstdDataEmph 3 7" xfId="4259" xr:uid="{96449669-3EC0-4CC2-8148-9B121208CAAA}"/>
    <cellStyle name="SAPBEXstdDataEmph 3 7 2" xfId="12686" xr:uid="{FA5B376E-3AC3-45CE-AE12-40F5FE75AC20}"/>
    <cellStyle name="SAPBEXstdDataEmph 3 7 3" xfId="7317" xr:uid="{428D7348-0126-4CD4-AB65-4E9A794ADA85}"/>
    <cellStyle name="SAPBEXstdDataEmph 3 7 4" xfId="18606" xr:uid="{6B79BD15-F994-4B75-9A2F-8A2F49FEBF14}"/>
    <cellStyle name="SAPBEXstdDataEmph 3 7 5" xfId="22358" xr:uid="{692E8BA8-557D-4605-9011-60BDF9B7D86E}"/>
    <cellStyle name="SAPBEXstdDataEmph 3 7 6" xfId="26024" xr:uid="{5D630BBD-0E5F-451E-B1E2-001C18C8406D}"/>
    <cellStyle name="SAPBEXstdDataEmph 3 7 7" xfId="29555" xr:uid="{4871CE2E-B488-41A4-BF40-97F7D471F363}"/>
    <cellStyle name="SAPBEXstdDataEmph 3 7 8" xfId="32818" xr:uid="{4EC26767-38A9-488C-B3B9-44C83AFDFF7A}"/>
    <cellStyle name="SAPBEXstdDataEmph 3 8" xfId="4077" xr:uid="{2D44DB57-4F55-4062-9EE0-9E3F58ED5AD5}"/>
    <cellStyle name="SAPBEXstdDataEmph 3 8 2" xfId="6890" xr:uid="{A891BB34-412F-4578-A233-CCC7213B9EF4}"/>
    <cellStyle name="SAPBEXstdDataEmph 3 8 3" xfId="13724" xr:uid="{4203C2C4-8FFB-4EF9-9DED-06AD9209D9CC}"/>
    <cellStyle name="SAPBEXstdDataEmph 3 8 4" xfId="18424" xr:uid="{C24FB4ED-D83F-42CF-B8B7-BD186EC784E2}"/>
    <cellStyle name="SAPBEXstdDataEmph 3 8 5" xfId="22177" xr:uid="{CD2F1785-4485-4F3D-9E2D-835CA8AAB852}"/>
    <cellStyle name="SAPBEXstdDataEmph 3 8 6" xfId="25842" xr:uid="{28FAA024-A082-4012-84EA-1F6DC9B1BBA5}"/>
    <cellStyle name="SAPBEXstdDataEmph 3 8 7" xfId="29373" xr:uid="{3E99D355-0B2A-467F-A2B6-ED3F4DB0FD28}"/>
    <cellStyle name="SAPBEXstdDataEmph 3 8 8" xfId="32640" xr:uid="{07FFDEB7-CEB6-42CE-A353-B95A65E08614}"/>
    <cellStyle name="SAPBEXstdDataEmph 3 9" xfId="4742" xr:uid="{6CB9A916-0935-4B11-9F29-6F0733AD87D2}"/>
    <cellStyle name="SAPBEXstdDataEmph 3 9 2" xfId="12303" xr:uid="{476A76DB-0A1F-412B-8A90-6D4F08FA2A4A}"/>
    <cellStyle name="SAPBEXstdDataEmph 3 9 3" xfId="15776" xr:uid="{AE35FE9F-FCDF-425E-92D8-87268444D107}"/>
    <cellStyle name="SAPBEXstdDataEmph 3 9 4" xfId="19089" xr:uid="{B4200081-8B97-481F-9647-CBA8D2B4B870}"/>
    <cellStyle name="SAPBEXstdDataEmph 3 9 5" xfId="22840" xr:uid="{E6318CD0-B0D3-4AE4-8EE8-5B56006C9EAA}"/>
    <cellStyle name="SAPBEXstdDataEmph 3 9 6" xfId="26506" xr:uid="{EB4E4346-69F6-483B-939C-E1515859CFBA}"/>
    <cellStyle name="SAPBEXstdDataEmph 3 9 7" xfId="30038" xr:uid="{0427CE1C-9CD4-4B52-9A6B-012DE0939D88}"/>
    <cellStyle name="SAPBEXstdDataEmph 3 9 8" xfId="33295" xr:uid="{DF4DC01A-B442-482E-8251-BE44C091115A}"/>
    <cellStyle name="SAPBEXstdDataEmph 4" xfId="1406" xr:uid="{A16FD4E7-DBCE-4DBB-9E22-0287FF657069}"/>
    <cellStyle name="SAPBEXstdDataEmph 5" xfId="1439" xr:uid="{25A21DD8-8BB2-41E0-8E84-27688261D1FC}"/>
    <cellStyle name="SAPBEXstdDataEmph 6" xfId="696" xr:uid="{876AE9C7-169C-48D2-9BCE-06226030B1D2}"/>
    <cellStyle name="SAPBEXstdDataEmph 6 10" xfId="10341" xr:uid="{9F4CA674-75FD-4EAA-8A76-111086F054D3}"/>
    <cellStyle name="SAPBEXstdDataEmph 6 11" xfId="16958" xr:uid="{F3113F0B-4A7F-4FA4-8FD2-E0065AA97005}"/>
    <cellStyle name="SAPBEXstdDataEmph 6 12" xfId="20173" xr:uid="{7AFBEB2F-893C-419A-BF61-094B87DD445A}"/>
    <cellStyle name="SAPBEXstdDataEmph 6 13" xfId="23911" xr:uid="{33663533-A28E-4B0B-A533-627B9CE25369}"/>
    <cellStyle name="SAPBEXstdDataEmph 6 14" xfId="27468" xr:uid="{06263305-CBFB-47A1-B3DF-9D5AE50B58C4}"/>
    <cellStyle name="SAPBEXstdDataEmph 6 15" xfId="27539" xr:uid="{A6810C74-DB35-4AB5-970D-F39FF9309A2B}"/>
    <cellStyle name="SAPBEXstdDataEmph 6 2" xfId="1606" xr:uid="{09F8BD0E-7987-48E2-89C1-7FF1FE0D47F1}"/>
    <cellStyle name="SAPBEXstdDataEmph 6 2 10" xfId="8538" xr:uid="{5CE5C030-67CF-4DED-92E3-64FA73517ED7}"/>
    <cellStyle name="SAPBEXstdDataEmph 6 2 11" xfId="7962" xr:uid="{856144BC-6394-4576-B0E0-3009DAD00A33}"/>
    <cellStyle name="SAPBEXstdDataEmph 6 2 12" xfId="19921" xr:uid="{FAC969E2-954D-4E7C-A8B8-A06C9B9D31CC}"/>
    <cellStyle name="SAPBEXstdDataEmph 6 2 13" xfId="23678" xr:uid="{916DE685-DDAE-4826-86E6-773F3BD0BF16}"/>
    <cellStyle name="SAPBEXstdDataEmph 6 2 14" xfId="30524" xr:uid="{634E5EA8-36E1-4AD5-83AD-D307382906DE}"/>
    <cellStyle name="SAPBEXstdDataEmph 6 2 2" xfId="2849" xr:uid="{7C07FD20-2FEE-4674-9DE4-8470B57407E6}"/>
    <cellStyle name="SAPBEXstdDataEmph 6 2 2 2" xfId="11430" xr:uid="{3880A2CE-E39C-40CE-9018-0B0606251790}"/>
    <cellStyle name="SAPBEXstdDataEmph 6 2 2 3" xfId="16235" xr:uid="{ECE3B6FB-34CD-4626-8779-EDFC7877CDCE}"/>
    <cellStyle name="SAPBEXstdDataEmph 6 2 2 4" xfId="17197" xr:uid="{203931B4-51D9-438F-AB55-98B62C31F088}"/>
    <cellStyle name="SAPBEXstdDataEmph 6 2 2 5" xfId="20955" xr:uid="{1F222632-C3F2-4363-B06E-D64C5AAAE0CD}"/>
    <cellStyle name="SAPBEXstdDataEmph 6 2 2 6" xfId="24616" xr:uid="{D8FBFC2C-E222-4550-B5DC-547A014ED455}"/>
    <cellStyle name="SAPBEXstdDataEmph 6 2 2 7" xfId="28145" xr:uid="{6D69D4C1-6C0F-4579-A0D1-DA9590324E04}"/>
    <cellStyle name="SAPBEXstdDataEmph 6 2 2 8" xfId="31431" xr:uid="{01A039A8-1DA2-40F4-9174-E7063EC37463}"/>
    <cellStyle name="SAPBEXstdDataEmph 6 2 3" xfId="3355" xr:uid="{39A76901-9D7A-4D70-B1DC-5E5781321DE0}"/>
    <cellStyle name="SAPBEXstdDataEmph 6 2 3 2" xfId="8682" xr:uid="{CF808C44-F5D1-4E9E-A516-058961897DAB}"/>
    <cellStyle name="SAPBEXstdDataEmph 6 2 3 3" xfId="7142" xr:uid="{2A6C04C3-29FA-4BB4-A7B5-3CE780062B78}"/>
    <cellStyle name="SAPBEXstdDataEmph 6 2 3 4" xfId="17702" xr:uid="{9D86655C-1054-46F7-AF39-205450E0D68D}"/>
    <cellStyle name="SAPBEXstdDataEmph 6 2 3 5" xfId="21458" xr:uid="{D4FB1086-5729-4DDC-8656-4DD6969485A3}"/>
    <cellStyle name="SAPBEXstdDataEmph 6 2 3 6" xfId="25120" xr:uid="{802FC268-7B11-4A2B-958C-9FEDD1BEA62A}"/>
    <cellStyle name="SAPBEXstdDataEmph 6 2 3 7" xfId="28651" xr:uid="{17DBBA0C-40A0-4DD7-B2B0-A3AEB92F7EA5}"/>
    <cellStyle name="SAPBEXstdDataEmph 6 2 3 8" xfId="31930" xr:uid="{29CB1AD4-E337-4BB0-AD73-85EF138991F8}"/>
    <cellStyle name="SAPBEXstdDataEmph 6 2 4" xfId="2766" xr:uid="{45EB9B9D-6D7C-443E-9F78-8EDA5D107D9A}"/>
    <cellStyle name="SAPBEXstdDataEmph 6 2 4 2" xfId="9182" xr:uid="{8BE32A25-98DC-4CA0-8881-E1DBA5CBDCB5}"/>
    <cellStyle name="SAPBEXstdDataEmph 6 2 4 3" xfId="15296" xr:uid="{6610E9CA-75C9-4E9F-B0FB-09B3912EF46A}"/>
    <cellStyle name="SAPBEXstdDataEmph 6 2 4 4" xfId="17114" xr:uid="{7402C0A4-F94A-4E79-AA34-6AB3F03BF241}"/>
    <cellStyle name="SAPBEXstdDataEmph 6 2 4 5" xfId="20872" xr:uid="{0EEE4361-370C-4C54-9215-62036FF5FE9D}"/>
    <cellStyle name="SAPBEXstdDataEmph 6 2 4 6" xfId="24533" xr:uid="{BD4BF5E2-D04F-4BBC-A6D6-EFC6885E1365}"/>
    <cellStyle name="SAPBEXstdDataEmph 6 2 4 7" xfId="28062" xr:uid="{2CEACC2F-DFE0-484D-96C0-45B095642CF2}"/>
    <cellStyle name="SAPBEXstdDataEmph 6 2 4 8" xfId="31348" xr:uid="{A588A15B-4DFD-4BBF-97F6-9E1EB0E2CEC0}"/>
    <cellStyle name="SAPBEXstdDataEmph 6 2 5" xfId="3205" xr:uid="{DE6B77DA-8A77-4CBA-9D24-AFF23793DF57}"/>
    <cellStyle name="SAPBEXstdDataEmph 6 2 5 2" xfId="11123" xr:uid="{D578C2B6-1223-4526-8E30-3011ECD29CBD}"/>
    <cellStyle name="SAPBEXstdDataEmph 6 2 5 3" xfId="16475" xr:uid="{1EFA0FAB-275C-42BF-A196-13E3FA6DF646}"/>
    <cellStyle name="SAPBEXstdDataEmph 6 2 5 4" xfId="17552" xr:uid="{6B7623C4-B3B0-4607-96B8-E41C2D340F78}"/>
    <cellStyle name="SAPBEXstdDataEmph 6 2 5 5" xfId="21308" xr:uid="{46F36B68-9D0C-4F6A-BCA3-E31BAD21F713}"/>
    <cellStyle name="SAPBEXstdDataEmph 6 2 5 6" xfId="24970" xr:uid="{2FD3C8D7-6662-4E92-88B3-4B4CCD4C92C0}"/>
    <cellStyle name="SAPBEXstdDataEmph 6 2 5 7" xfId="28501" xr:uid="{C09D352A-AB0D-402D-B761-DD3AEA48493E}"/>
    <cellStyle name="SAPBEXstdDataEmph 6 2 5 8" xfId="31781" xr:uid="{442EEF34-616D-4D62-9AAA-13AED3135A5F}"/>
    <cellStyle name="SAPBEXstdDataEmph 6 2 6" xfId="3167" xr:uid="{652F73D7-E022-44CA-893E-6B34C351B34C}"/>
    <cellStyle name="SAPBEXstdDataEmph 6 2 6 2" xfId="10530" xr:uid="{765FD004-143C-41B5-B74E-05A5C2AEFF05}"/>
    <cellStyle name="SAPBEXstdDataEmph 6 2 6 3" xfId="16895" xr:uid="{F68E12F0-3DE9-45C9-A8B1-2B67B219715E}"/>
    <cellStyle name="SAPBEXstdDataEmph 6 2 6 4" xfId="17514" xr:uid="{90DD2BE9-9C31-4A1D-B244-7808BA02F802}"/>
    <cellStyle name="SAPBEXstdDataEmph 6 2 6 5" xfId="21270" xr:uid="{2F373787-04E0-4F11-9B0C-E39CE981974A}"/>
    <cellStyle name="SAPBEXstdDataEmph 6 2 6 6" xfId="24932" xr:uid="{0AEE101C-4A40-4C36-97CE-0DAF4A73CFB0}"/>
    <cellStyle name="SAPBEXstdDataEmph 6 2 6 7" xfId="28463" xr:uid="{04784E83-1332-457C-A3DF-526569E56B55}"/>
    <cellStyle name="SAPBEXstdDataEmph 6 2 6 8" xfId="31744" xr:uid="{330BDFBF-27AA-423D-97F1-E48835AA33C6}"/>
    <cellStyle name="SAPBEXstdDataEmph 6 2 7" xfId="3864" xr:uid="{A05A7E4B-D4F7-4DDC-AE37-77542FF2E76A}"/>
    <cellStyle name="SAPBEXstdDataEmph 6 2 7 2" xfId="7011" xr:uid="{1E54B8E8-C442-4859-8D86-34532F2DFAE9}"/>
    <cellStyle name="SAPBEXstdDataEmph 6 2 7 3" xfId="13645" xr:uid="{E25AC7C0-AAD4-46DE-A08E-01171F3A167D}"/>
    <cellStyle name="SAPBEXstdDataEmph 6 2 7 4" xfId="18211" xr:uid="{D7A6B4BF-075E-42DD-B6FF-A316500DBF64}"/>
    <cellStyle name="SAPBEXstdDataEmph 6 2 7 5" xfId="21964" xr:uid="{BF345A62-F9CC-486C-99C5-5B1FC7FE8563}"/>
    <cellStyle name="SAPBEXstdDataEmph 6 2 7 6" xfId="25629" xr:uid="{63B93747-ED84-4538-8345-2C70DC8F6110}"/>
    <cellStyle name="SAPBEXstdDataEmph 6 2 7 7" xfId="29160" xr:uid="{AA824FF4-1D99-4447-80CA-696E4F87F70B}"/>
    <cellStyle name="SAPBEXstdDataEmph 6 2 7 8" xfId="32430" xr:uid="{0EAF080A-72E0-4A0D-977A-C3CB610F0D24}"/>
    <cellStyle name="SAPBEXstdDataEmph 6 2 8" xfId="11249" xr:uid="{F4A5AE38-6F48-4C0F-A6C1-0AFB871AAEED}"/>
    <cellStyle name="SAPBEXstdDataEmph 6 2 9" xfId="10883" xr:uid="{D0603E09-A588-4D94-9388-D13A34A0D744}"/>
    <cellStyle name="SAPBEXstdDataEmph 6 3" xfId="2029" xr:uid="{D9545229-2730-483D-9AB5-725BB90C4B4E}"/>
    <cellStyle name="SAPBEXstdDataEmph 6 3 2" xfId="10733" xr:uid="{1084E90C-E45B-47B3-B050-E4792B2B33F7}"/>
    <cellStyle name="SAPBEXstdDataEmph 6 3 3" xfId="7710" xr:uid="{7010FBEC-28D1-409E-9931-CFE5D99C5C65}"/>
    <cellStyle name="SAPBEXstdDataEmph 6 3 4" xfId="10838" xr:uid="{57872E1D-86F5-4C03-A3B6-D28156240605}"/>
    <cellStyle name="SAPBEXstdDataEmph 6 3 5" xfId="13450" xr:uid="{68914820-4081-4835-934A-83604B68D225}"/>
    <cellStyle name="SAPBEXstdDataEmph 6 3 6" xfId="19650" xr:uid="{2F9F40DC-825C-46B4-B514-56FDE309F300}"/>
    <cellStyle name="SAPBEXstdDataEmph 6 3 7" xfId="23760" xr:uid="{5DC4A030-9D76-4EFD-AD04-8A66D1A9E5AD}"/>
    <cellStyle name="SAPBEXstdDataEmph 6 3 8" xfId="27354" xr:uid="{6B51093C-DA1C-4989-AFB2-98EE296F858D}"/>
    <cellStyle name="SAPBEXstdDataEmph 6 4" xfId="1994" xr:uid="{D08DD3A6-1A93-4061-B44D-99708AE5ACAC}"/>
    <cellStyle name="SAPBEXstdDataEmph 6 4 2" xfId="8357" xr:uid="{FCD7565B-CB13-4DF8-8494-E67B83479504}"/>
    <cellStyle name="SAPBEXstdDataEmph 6 4 3" xfId="15335" xr:uid="{48213C30-8D93-4E53-B3CF-7B494C57A7A9}"/>
    <cellStyle name="SAPBEXstdDataEmph 6 4 4" xfId="16289" xr:uid="{629C5533-6FE3-4231-A5E6-0ACC49A59335}"/>
    <cellStyle name="SAPBEXstdDataEmph 6 4 5" xfId="9777" xr:uid="{B858DD3D-ECD0-4DAA-A9F2-3D6A86882F11}"/>
    <cellStyle name="SAPBEXstdDataEmph 6 4 6" xfId="20207" xr:uid="{C6A0B973-C4FA-4657-A287-140E618C43C4}"/>
    <cellStyle name="SAPBEXstdDataEmph 6 4 7" xfId="23894" xr:uid="{B161ADF6-B7FA-4DB5-A652-498946A60A22}"/>
    <cellStyle name="SAPBEXstdDataEmph 6 4 8" xfId="27334" xr:uid="{3116A93B-E4A5-4AFC-B57D-96C8DE1303B1}"/>
    <cellStyle name="SAPBEXstdDataEmph 6 5" xfId="3917" xr:uid="{D208C920-5676-4D6F-9348-6EFAD6D9D756}"/>
    <cellStyle name="SAPBEXstdDataEmph 6 5 2" xfId="8643" xr:uid="{0EA19C99-089D-4CAC-85B6-5C4D71A1DCC8}"/>
    <cellStyle name="SAPBEXstdDataEmph 6 5 3" xfId="14322" xr:uid="{143354C9-9D4B-4003-A900-1BF2A9CFB75E}"/>
    <cellStyle name="SAPBEXstdDataEmph 6 5 4" xfId="18264" xr:uid="{1BFD56ED-C5AF-41F3-B4E3-9478130BDC25}"/>
    <cellStyle name="SAPBEXstdDataEmph 6 5 5" xfId="22017" xr:uid="{BDCD77A0-F675-477F-B8A8-4DE4DAFDD464}"/>
    <cellStyle name="SAPBEXstdDataEmph 6 5 6" xfId="25682" xr:uid="{567B92DF-583A-4A02-AF21-16ECACA42940}"/>
    <cellStyle name="SAPBEXstdDataEmph 6 5 7" xfId="29213" xr:uid="{E63DA81C-52E8-4355-BB85-33F1D2F9930C}"/>
    <cellStyle name="SAPBEXstdDataEmph 6 5 8" xfId="32481" xr:uid="{DA74DF05-C459-4328-838C-1874C113A6B7}"/>
    <cellStyle name="SAPBEXstdDataEmph 6 6" xfId="1951" xr:uid="{F741FA55-3CB9-4524-B985-E22ACDEACFB1}"/>
    <cellStyle name="SAPBEXstdDataEmph 6 6 2" xfId="11024" xr:uid="{C9FB965C-3CA9-4A62-B253-5E69397695E1}"/>
    <cellStyle name="SAPBEXstdDataEmph 6 6 3" xfId="16550" xr:uid="{678F1725-71C6-4286-908A-291DA59FC0EF}"/>
    <cellStyle name="SAPBEXstdDataEmph 6 6 4" xfId="13227" xr:uid="{4E084FCE-CA81-481F-BDEC-E93FE345493B}"/>
    <cellStyle name="SAPBEXstdDataEmph 6 6 5" xfId="13642" xr:uid="{81D17460-0238-43ED-AD37-887CA9BBE329}"/>
    <cellStyle name="SAPBEXstdDataEmph 6 6 6" xfId="7790" xr:uid="{90D4BA73-9469-444D-9D38-D82A26C95578}"/>
    <cellStyle name="SAPBEXstdDataEmph 6 6 7" xfId="23716" xr:uid="{18B8BDD3-9B92-49D4-B034-4198C6A15489}"/>
    <cellStyle name="SAPBEXstdDataEmph 6 6 8" xfId="30412" xr:uid="{37832776-9B61-4D59-A339-ACF825D15127}"/>
    <cellStyle name="SAPBEXstdDataEmph 6 7" xfId="2321" xr:uid="{DB993BDE-FAD1-4272-BB56-D7F37E636992}"/>
    <cellStyle name="SAPBEXstdDataEmph 6 7 2" xfId="9672" xr:uid="{D10C9FDC-6D4A-417D-BA58-D831CE99028D}"/>
    <cellStyle name="SAPBEXstdDataEmph 6 7 3" xfId="6920" xr:uid="{B4A25A5E-27B8-4CD6-B418-FE116EBBFF1A}"/>
    <cellStyle name="SAPBEXstdDataEmph 6 7 4" xfId="10870" xr:uid="{0C0CA592-D31F-4CB3-B73F-9A165718046D}"/>
    <cellStyle name="SAPBEXstdDataEmph 6 7 5" xfId="8976" xr:uid="{346F3493-DE16-4C19-903F-E0BD3CC55150}"/>
    <cellStyle name="SAPBEXstdDataEmph 6 7 6" xfId="23189" xr:uid="{CAEE29A6-D231-4EFB-9991-B3BFDB8F577D}"/>
    <cellStyle name="SAPBEXstdDataEmph 6 7 7" xfId="20287" xr:uid="{D186D7C1-9F54-43E5-AE55-E7906A6FF14A}"/>
    <cellStyle name="SAPBEXstdDataEmph 6 7 8" xfId="27428" xr:uid="{42ED3D5B-DB35-44BD-B52C-06CE35E6BF2F}"/>
    <cellStyle name="SAPBEXstdDataEmph 6 8" xfId="2712" xr:uid="{FA1760F6-A52F-4495-9ABC-E5B5F34F9DEC}"/>
    <cellStyle name="SAPBEXstdDataEmph 6 8 2" xfId="10882" xr:uid="{C80C29B8-4758-4D33-A08F-F61E66378530}"/>
    <cellStyle name="SAPBEXstdDataEmph 6 8 3" xfId="7524" xr:uid="{07FFEDAF-828E-4ABF-817C-4BD1E4E8DCD0}"/>
    <cellStyle name="SAPBEXstdDataEmph 6 8 4" xfId="17060" xr:uid="{5B2F81EE-6FA1-4D4F-A558-0C27AC159A09}"/>
    <cellStyle name="SAPBEXstdDataEmph 6 8 5" xfId="20818" xr:uid="{EB8CEF69-28F2-40DF-882A-03119B012C62}"/>
    <cellStyle name="SAPBEXstdDataEmph 6 8 6" xfId="24479" xr:uid="{CEA76FC4-5B9A-4DD6-A845-A9EEE574761D}"/>
    <cellStyle name="SAPBEXstdDataEmph 6 8 7" xfId="28008" xr:uid="{C159FAC3-2397-4A02-B19C-B67B874E799F}"/>
    <cellStyle name="SAPBEXstdDataEmph 6 8 8" xfId="31294" xr:uid="{828FA4DD-6A5A-48FB-9217-C5B16E29EAEB}"/>
    <cellStyle name="SAPBEXstdDataEmph 6 9" xfId="8497" xr:uid="{5F49AF87-9D6C-425A-98E2-FB578064773F}"/>
    <cellStyle name="SAPBEXstdDataEmph 7" xfId="1559" xr:uid="{B25B6098-BD03-4368-87A2-2E8C82022BAB}"/>
    <cellStyle name="SAPBEXstdDataEmph 7 10" xfId="13231" xr:uid="{E5006467-407B-4C4F-A837-27FB6D7AFAD3}"/>
    <cellStyle name="SAPBEXstdDataEmph 7 11" xfId="20525" xr:uid="{1F3FAFC8-01D8-41FB-B86C-CA4AC708DE56}"/>
    <cellStyle name="SAPBEXstdDataEmph 7 12" xfId="11263" xr:uid="{C89D460C-1783-4826-B618-6D598AB46400}"/>
    <cellStyle name="SAPBEXstdDataEmph 7 13" xfId="6980" xr:uid="{7438E19E-02F2-4F67-9388-B98E3344CEC0}"/>
    <cellStyle name="SAPBEXstdDataEmph 7 14" xfId="9911" xr:uid="{50434C6E-5F0B-4C7A-8688-926C188426BF}"/>
    <cellStyle name="SAPBEXstdDataEmph 7 2" xfId="2802" xr:uid="{91299A37-1A3F-4314-9F4D-DB216EE8E39D}"/>
    <cellStyle name="SAPBEXstdDataEmph 7 2 2" xfId="11486" xr:uid="{5E0B5CDA-39E0-4716-8C19-F0C8C6B87A26}"/>
    <cellStyle name="SAPBEXstdDataEmph 7 2 3" xfId="16179" xr:uid="{E84A505F-4664-445B-B9A6-D1352C436C7E}"/>
    <cellStyle name="SAPBEXstdDataEmph 7 2 4" xfId="17150" xr:uid="{7CEAB9C7-D941-4051-B541-BDBFD004082D}"/>
    <cellStyle name="SAPBEXstdDataEmph 7 2 5" xfId="20908" xr:uid="{CDDE0EF3-0998-4B2C-B322-B1A7B07BBF0B}"/>
    <cellStyle name="SAPBEXstdDataEmph 7 2 6" xfId="24569" xr:uid="{5CF1F9F4-2915-48EE-80D1-4BE3D35920D9}"/>
    <cellStyle name="SAPBEXstdDataEmph 7 2 7" xfId="28098" xr:uid="{9B90F39D-8F49-49FA-A43D-5FDA54867511}"/>
    <cellStyle name="SAPBEXstdDataEmph 7 2 8" xfId="31384" xr:uid="{04D341F0-F6B1-4BE7-B259-0BDAA69EDA93}"/>
    <cellStyle name="SAPBEXstdDataEmph 7 3" xfId="3308" xr:uid="{1DAA7478-ACE0-42D7-960A-D84FA160FB35}"/>
    <cellStyle name="SAPBEXstdDataEmph 7 3 2" xfId="9344" xr:uid="{35C09341-52B1-4713-A74C-308FC1AB978C}"/>
    <cellStyle name="SAPBEXstdDataEmph 7 3 3" xfId="9089" xr:uid="{4C782665-2F26-4803-B557-636C286BB803}"/>
    <cellStyle name="SAPBEXstdDataEmph 7 3 4" xfId="17655" xr:uid="{CC0E2D9C-CCEE-4F29-B380-56ED47486F64}"/>
    <cellStyle name="SAPBEXstdDataEmph 7 3 5" xfId="21411" xr:uid="{F6685CBC-5C7E-4C3A-BCE0-25D9DD02BF13}"/>
    <cellStyle name="SAPBEXstdDataEmph 7 3 6" xfId="25073" xr:uid="{F3A66E64-3BC6-4623-862B-09F2054B47FD}"/>
    <cellStyle name="SAPBEXstdDataEmph 7 3 7" xfId="28604" xr:uid="{B05DDD14-A1D2-429C-AFDE-D917E39602F7}"/>
    <cellStyle name="SAPBEXstdDataEmph 7 3 8" xfId="31883" xr:uid="{99B8F3F4-1CB1-4840-ACF8-11F474861446}"/>
    <cellStyle name="SAPBEXstdDataEmph 7 4" xfId="3074" xr:uid="{E7C4D32E-85F4-49EF-9A7C-A0F161305B20}"/>
    <cellStyle name="SAPBEXstdDataEmph 7 4 2" xfId="10501" xr:uid="{870F261E-1BBC-49B8-BB98-42887153A46B}"/>
    <cellStyle name="SAPBEXstdDataEmph 7 4 3" xfId="16893" xr:uid="{06FD8DA3-9084-4947-AA80-B82E3E026A9D}"/>
    <cellStyle name="SAPBEXstdDataEmph 7 4 4" xfId="17421" xr:uid="{5DB4606C-EC22-4175-9FFC-906E11B0AED5}"/>
    <cellStyle name="SAPBEXstdDataEmph 7 4 5" xfId="21179" xr:uid="{DD505BE5-9D88-4C85-AA97-D036E8377E88}"/>
    <cellStyle name="SAPBEXstdDataEmph 7 4 6" xfId="24841" xr:uid="{1FEB1C51-0ECF-4CD2-A533-F39022CF2C5E}"/>
    <cellStyle name="SAPBEXstdDataEmph 7 4 7" xfId="28370" xr:uid="{BD6F0B00-7EBC-48E7-B2A5-5A8FA05BC0FE}"/>
    <cellStyle name="SAPBEXstdDataEmph 7 4 8" xfId="31655" xr:uid="{B7A7F7F0-7768-4EC7-B84E-C2ABFAC0A83F}"/>
    <cellStyle name="SAPBEXstdDataEmph 7 5" xfId="3885" xr:uid="{B6C8DD1F-6348-44E6-BE9E-57BF907CC0CF}"/>
    <cellStyle name="SAPBEXstdDataEmph 7 5 2" xfId="10803" xr:uid="{9EAAAFFA-A6E7-4045-AA2F-DD4480588D0E}"/>
    <cellStyle name="SAPBEXstdDataEmph 7 5 3" xfId="8527" xr:uid="{0823F2A2-F3F3-4F24-AF46-8C85DCBC43CC}"/>
    <cellStyle name="SAPBEXstdDataEmph 7 5 4" xfId="18232" xr:uid="{CE9F7A1F-3469-4A17-A81D-EDC3425A1993}"/>
    <cellStyle name="SAPBEXstdDataEmph 7 5 5" xfId="21985" xr:uid="{DEB9724E-B5AB-4CDF-9EA2-808D35EE159E}"/>
    <cellStyle name="SAPBEXstdDataEmph 7 5 6" xfId="25650" xr:uid="{F08F8E33-421D-49E2-8418-BCDD43DE2595}"/>
    <cellStyle name="SAPBEXstdDataEmph 7 5 7" xfId="29181" xr:uid="{D9281FD3-CA8D-4262-BE62-235632EA352C}"/>
    <cellStyle name="SAPBEXstdDataEmph 7 5 8" xfId="32450" xr:uid="{429CBBF3-3BA0-432F-89B3-72C938A58651}"/>
    <cellStyle name="SAPBEXstdDataEmph 7 6" xfId="4535" xr:uid="{0DBFD7C8-57FA-4524-86E1-195070FB6118}"/>
    <cellStyle name="SAPBEXstdDataEmph 7 6 2" xfId="12494" xr:uid="{D9DAC4E2-DDE7-4891-92B0-351EFB06004A}"/>
    <cellStyle name="SAPBEXstdDataEmph 7 6 3" xfId="8266" xr:uid="{D6348D5A-E33F-49AA-AD88-8FD84A4FBE2A}"/>
    <cellStyle name="SAPBEXstdDataEmph 7 6 4" xfId="18882" xr:uid="{27499C9D-BD05-4850-9CC5-057420173861}"/>
    <cellStyle name="SAPBEXstdDataEmph 7 6 5" xfId="22634" xr:uid="{A2AE83ED-3719-4BA5-A44B-EC6F8F311F8E}"/>
    <cellStyle name="SAPBEXstdDataEmph 7 6 6" xfId="26299" xr:uid="{7433B40A-0748-47DC-9707-33322DA046C0}"/>
    <cellStyle name="SAPBEXstdDataEmph 7 6 7" xfId="29831" xr:uid="{7EADEAD4-1BE3-4B39-94EA-71C2611A5387}"/>
    <cellStyle name="SAPBEXstdDataEmph 7 6 8" xfId="33093" xr:uid="{FA337F8E-0743-4D14-A12D-40944932C49B}"/>
    <cellStyle name="SAPBEXstdDataEmph 7 7" xfId="4716" xr:uid="{8A17A8BB-2410-4A49-B931-831AF5660A23}"/>
    <cellStyle name="SAPBEXstdDataEmph 7 7 2" xfId="12328" xr:uid="{8E68E3E9-974D-41AA-84F1-39B8059E87D6}"/>
    <cellStyle name="SAPBEXstdDataEmph 7 7 3" xfId="15763" xr:uid="{F39A5210-C2B4-4B8E-BC78-27F13583368C}"/>
    <cellStyle name="SAPBEXstdDataEmph 7 7 4" xfId="19063" xr:uid="{999992BB-CF35-4258-B807-728BB442FB24}"/>
    <cellStyle name="SAPBEXstdDataEmph 7 7 5" xfId="22815" xr:uid="{EBD8DFD2-3762-42F7-811C-F25A6F479170}"/>
    <cellStyle name="SAPBEXstdDataEmph 7 7 6" xfId="26480" xr:uid="{8CE4281B-26B7-4E81-8860-FDD2CF33DE9C}"/>
    <cellStyle name="SAPBEXstdDataEmph 7 7 7" xfId="30012" xr:uid="{D3C9B8CA-9EE3-4A0F-A0AA-C2A503CC5B93}"/>
    <cellStyle name="SAPBEXstdDataEmph 7 7 8" xfId="33271" xr:uid="{6AC2BF8E-92A9-4667-8D85-4FCB549F8F3B}"/>
    <cellStyle name="SAPBEXstdDataEmph 7 8" xfId="13088" xr:uid="{8ECEBE31-7F42-4AF0-9436-416414816F16}"/>
    <cellStyle name="SAPBEXstdDataEmph 7 9" xfId="15595" xr:uid="{EA9AD3D2-5333-442C-9546-DF94EA880BDF}"/>
    <cellStyle name="SAPBEXstdDataEmph 8" xfId="1858" xr:uid="{4CF75FA1-31B0-480A-B840-B0C1B45FFA13}"/>
    <cellStyle name="SAPBEXstdDataEmph 8 2" xfId="8216" xr:uid="{DD821C39-6E3A-4846-8490-FF88BF8456F2}"/>
    <cellStyle name="SAPBEXstdDataEmph 8 3" xfId="7026" xr:uid="{468B94D1-95D5-4CF2-AD3E-16F19C6840DB}"/>
    <cellStyle name="SAPBEXstdDataEmph 8 4" xfId="11184" xr:uid="{9E31D709-38E3-442A-AB6D-8C46925AED67}"/>
    <cellStyle name="SAPBEXstdDataEmph 8 5" xfId="14007" xr:uid="{229E2676-6E3D-41FC-87F7-093587362DD8}"/>
    <cellStyle name="SAPBEXstdDataEmph 8 6" xfId="24125" xr:uid="{102B3B8F-911A-4DF7-988A-985EAA504329}"/>
    <cellStyle name="SAPBEXstdDataEmph 8 7" xfId="26916" xr:uid="{0F25EE48-D27B-4DD6-A7BF-092546922D36}"/>
    <cellStyle name="SAPBEXstdDataEmph 8 8" xfId="27047" xr:uid="{058FB5CA-2008-43C7-9678-E0D52FC7246C}"/>
    <cellStyle name="SAPBEXstdDataEmph 9" xfId="2654" xr:uid="{B266BF07-6AA9-44B5-BF2B-6517CD18AAC5}"/>
    <cellStyle name="SAPBEXstdDataEmph 9 2" xfId="9436" xr:uid="{C86CBFEA-783A-4D73-A462-8984A3550CA1}"/>
    <cellStyle name="SAPBEXstdDataEmph 9 3" xfId="13557" xr:uid="{E42ECFEA-0D61-471F-9F68-F757E151EF6F}"/>
    <cellStyle name="SAPBEXstdDataEmph 9 4" xfId="7282" xr:uid="{1E12ABE8-EB12-459A-8CAA-CF7695B8BB6A}"/>
    <cellStyle name="SAPBEXstdDataEmph 9 5" xfId="20761" xr:uid="{9461238C-9659-4487-94A0-74172D6FA5AC}"/>
    <cellStyle name="SAPBEXstdDataEmph 9 6" xfId="24421" xr:uid="{4599C707-8324-4B8D-93AC-26671EEB372F}"/>
    <cellStyle name="SAPBEXstdDataEmph 9 7" xfId="27950" xr:uid="{EE25B75F-9189-4881-829A-23981D6784DC}"/>
    <cellStyle name="SAPBEXstdDataEmph 9 8" xfId="31239" xr:uid="{82D5E27B-64E1-4F10-9772-D6A90F111E77}"/>
    <cellStyle name="SAPBEXstdItem" xfId="505" xr:uid="{8FBFD394-3868-4F5F-BD5A-FD8BA59612F5}"/>
    <cellStyle name="SAPBEXstdItem 10" xfId="3565" xr:uid="{B247EEB4-9233-4C8B-BA61-C57BE3ECCB85}"/>
    <cellStyle name="SAPBEXstdItem 10 2" xfId="9619" xr:uid="{9E005B5C-BBC7-411C-860A-A82D6A45E1ED}"/>
    <cellStyle name="SAPBEXstdItem 10 3" xfId="15396" xr:uid="{D2FA2943-13D2-4D9F-9321-A29D45326047}"/>
    <cellStyle name="SAPBEXstdItem 10 4" xfId="17912" xr:uid="{3E5001A4-8BBF-4ECA-8C7A-7BD01489743E}"/>
    <cellStyle name="SAPBEXstdItem 10 5" xfId="21668" xr:uid="{FE8A9413-71B6-4E0B-8F94-1FDF7B918A8E}"/>
    <cellStyle name="SAPBEXstdItem 10 6" xfId="25330" xr:uid="{EA36A414-260F-4116-86FC-0463C5910D3D}"/>
    <cellStyle name="SAPBEXstdItem 10 7" xfId="28861" xr:uid="{EB07A33A-AA82-4E80-8C3F-A84632AD0C35}"/>
    <cellStyle name="SAPBEXstdItem 10 8" xfId="32139" xr:uid="{28E860BC-CDB4-4AAA-9A3C-77C45C244224}"/>
    <cellStyle name="SAPBEXstdItem 11" xfId="3119" xr:uid="{85121ACF-FB5F-4827-BF4B-780917A4CA9A}"/>
    <cellStyle name="SAPBEXstdItem 11 2" xfId="10138" xr:uid="{AE0CFBC1-D77F-4AD1-B5EF-C7D06A66AF8C}"/>
    <cellStyle name="SAPBEXstdItem 11 3" xfId="8070" xr:uid="{8797767F-DB8D-4486-9894-11B28BBB3C14}"/>
    <cellStyle name="SAPBEXstdItem 11 4" xfId="17466" xr:uid="{7AB81333-B27E-4E4F-A36E-12FD39EA5A24}"/>
    <cellStyle name="SAPBEXstdItem 11 5" xfId="21222" xr:uid="{8817234A-DDE0-4A14-A3C5-EE4DD55D3465}"/>
    <cellStyle name="SAPBEXstdItem 11 6" xfId="24884" xr:uid="{915913E3-986A-48CC-BEF1-9C0AB67F2689}"/>
    <cellStyle name="SAPBEXstdItem 11 7" xfId="28415" xr:uid="{216ED32F-F066-4495-BDAF-A526D5FBF758}"/>
    <cellStyle name="SAPBEXstdItem 11 8" xfId="31697" xr:uid="{E14AEDDD-E615-4362-9F6F-E825135D6462}"/>
    <cellStyle name="SAPBEXstdItem 12" xfId="4405" xr:uid="{042B11F5-9D41-45E6-831E-FED32280F761}"/>
    <cellStyle name="SAPBEXstdItem 12 2" xfId="7073" xr:uid="{A8AD3396-3234-4BD0-9ED4-86E06107414B}"/>
    <cellStyle name="SAPBEXstdItem 12 3" xfId="17011" xr:uid="{B83265B0-7841-409E-A611-09990A72C120}"/>
    <cellStyle name="SAPBEXstdItem 12 4" xfId="18752" xr:uid="{51B83E92-B64A-4472-9B8C-27D335418653}"/>
    <cellStyle name="SAPBEXstdItem 12 5" xfId="22504" xr:uid="{69DDB37D-065F-43F1-83FC-BA5C244E1D42}"/>
    <cellStyle name="SAPBEXstdItem 12 6" xfId="26170" xr:uid="{D35C973D-D892-4806-925A-8EF63CB2534C}"/>
    <cellStyle name="SAPBEXstdItem 12 7" xfId="29701" xr:uid="{5DA74267-20DE-4F0A-8E83-943AC2B52F12}"/>
    <cellStyle name="SAPBEXstdItem 12 8" xfId="32963" xr:uid="{E44B33D3-FB34-46B6-AB04-5D94C2E92619}"/>
    <cellStyle name="SAPBEXstdItem 13" xfId="4673" xr:uid="{F1DAA517-1458-4621-9255-4CE9CAA1FD94}"/>
    <cellStyle name="SAPBEXstdItem 13 2" xfId="12370" xr:uid="{CC430443-E17E-4B53-A637-497091E33D63}"/>
    <cellStyle name="SAPBEXstdItem 13 3" xfId="15748" xr:uid="{BF357415-8135-4404-B805-057708D2CB1C}"/>
    <cellStyle name="SAPBEXstdItem 13 4" xfId="19020" xr:uid="{25E1986B-63D9-4746-862B-E72EBB2616D4}"/>
    <cellStyle name="SAPBEXstdItem 13 5" xfId="22772" xr:uid="{5A30D3A8-CE40-4408-955F-8B37028F70F7}"/>
    <cellStyle name="SAPBEXstdItem 13 6" xfId="26437" xr:uid="{5004C044-8FC9-451D-83BB-20DE15579781}"/>
    <cellStyle name="SAPBEXstdItem 13 7" xfId="29969" xr:uid="{D000066A-B22D-4283-93C2-23182D5F04FF}"/>
    <cellStyle name="SAPBEXstdItem 13 8" xfId="33228" xr:uid="{F3C2A08C-8C2F-40DD-8A18-317A18D26C69}"/>
    <cellStyle name="SAPBEXstdItem 14" xfId="6426" xr:uid="{30F2AD17-7BA2-4BF5-A5C8-972D5C9FD8BF}"/>
    <cellStyle name="SAPBEXstdItem 14 2" xfId="13324" xr:uid="{909858DD-029F-483D-ABB1-B9BF7B6CD202}"/>
    <cellStyle name="SAPBEXstdItem 14 3" xfId="15982" xr:uid="{29130A54-B44D-47E8-B7D0-87E1466FD563}"/>
    <cellStyle name="SAPBEXstdItem 14 4" xfId="20670" xr:uid="{78258371-6C8E-4BC7-8EED-03F649BC7947}"/>
    <cellStyle name="SAPBEXstdItem 14 5" xfId="24351" xr:uid="{479587AD-9AAB-406A-A3F9-E9CA7E89C317}"/>
    <cellStyle name="SAPBEXstdItem 14 6" xfId="27869" xr:uid="{E91FA2F6-CEEB-4C84-93BA-AA1D19EC7966}"/>
    <cellStyle name="SAPBEXstdItem 14 7" xfId="31087" xr:uid="{A7944AA6-DDA9-4AAD-ABE1-D89BB2A14766}"/>
    <cellStyle name="SAPBEXstdItem 14 8" xfId="33690" xr:uid="{35A99890-73A4-436F-9994-DF34B0EBE972}"/>
    <cellStyle name="SAPBEXstdItem 15" xfId="9733" xr:uid="{F7D79B98-42C7-49E1-8C83-F1034CD99D32}"/>
    <cellStyle name="SAPBEXstdItem 16" xfId="15380" xr:uid="{783A5E5E-E9F3-491B-ABF2-91227EE266A4}"/>
    <cellStyle name="SAPBEXstdItem 17" xfId="15563" xr:uid="{7E3F5A56-1E90-4B2E-BF4A-1B0636F728F4}"/>
    <cellStyle name="SAPBEXstdItem 18" xfId="16702" xr:uid="{F15AE82F-4F9E-4BE9-9620-ED31625E0AEC}"/>
    <cellStyle name="SAPBEXstdItem 19" xfId="15118" xr:uid="{236391A6-7068-45EF-9375-0B36DF5B5F62}"/>
    <cellStyle name="SAPBEXstdItem 2" xfId="1264" xr:uid="{98DA5FF6-F101-4E4A-BC64-2CBEFCBC8520}"/>
    <cellStyle name="SAPBEXstdItem 2 10" xfId="3806" xr:uid="{44CF0C44-5CEB-4A01-AE70-04D4B85B4760}"/>
    <cellStyle name="SAPBEXstdItem 2 10 2" xfId="12740" xr:uid="{A0E58CF1-5D75-426C-967C-F6076087F180}"/>
    <cellStyle name="SAPBEXstdItem 2 10 3" xfId="7540" xr:uid="{1E62DA66-C0D0-4CAD-B68A-9C7FDA31C609}"/>
    <cellStyle name="SAPBEXstdItem 2 10 4" xfId="18153" xr:uid="{DEAF7332-49D0-4864-9A24-C4006C4A0E5B}"/>
    <cellStyle name="SAPBEXstdItem 2 10 5" xfId="21906" xr:uid="{07ACA130-7C3E-42BB-9BFB-16BB2D04F53A}"/>
    <cellStyle name="SAPBEXstdItem 2 10 6" xfId="25571" xr:uid="{7C57E921-282B-4053-A9D3-0A6E78DFB558}"/>
    <cellStyle name="SAPBEXstdItem 2 10 7" xfId="29102" xr:uid="{0D5B4530-95CE-4ED9-9211-BD372B94DFA9}"/>
    <cellStyle name="SAPBEXstdItem 2 10 8" xfId="32374" xr:uid="{067089D6-2E36-4161-9B45-602D7DE79E85}"/>
    <cellStyle name="SAPBEXstdItem 2 11" xfId="1940" xr:uid="{757773E5-60A5-4974-902E-5C41BA0C8A67}"/>
    <cellStyle name="SAPBEXstdItem 2 11 2" xfId="7277" xr:uid="{7D9CA90F-5BF5-4490-8CE3-0B15568F5EB0}"/>
    <cellStyle name="SAPBEXstdItem 2 11 3" xfId="15299" xr:uid="{5128EC87-A291-4664-80D5-FA08E00E86DC}"/>
    <cellStyle name="SAPBEXstdItem 2 11 4" xfId="13573" xr:uid="{6874C91D-D4D0-4929-8166-F505D0553B9C}"/>
    <cellStyle name="SAPBEXstdItem 2 11 5" xfId="14462" xr:uid="{E1ABF4D7-39C5-4490-A9DF-17FFA617415B}"/>
    <cellStyle name="SAPBEXstdItem 2 11 6" xfId="19962" xr:uid="{1A750EA0-214E-4547-8FFC-D33F7D8873D2}"/>
    <cellStyle name="SAPBEXstdItem 2 11 7" xfId="15680" xr:uid="{83785A39-618B-483C-9DCE-0DA7D8F6DBFE}"/>
    <cellStyle name="SAPBEXstdItem 2 11 8" xfId="27310" xr:uid="{5ADA2468-0F4D-40C6-B4B6-CEA7A32D4C24}"/>
    <cellStyle name="SAPBEXstdItem 2 12" xfId="4923" xr:uid="{B7622E92-63FF-4C79-80AE-AE3BE8C86A45}"/>
    <cellStyle name="SAPBEXstdItem 2 12 2" xfId="12122" xr:uid="{7AD6E59F-16B1-453F-98C0-E4FDFABB4EDD}"/>
    <cellStyle name="SAPBEXstdItem 2 12 3" xfId="9323" xr:uid="{7BF8DA12-2B04-47B2-AAEB-5A021433C681}"/>
    <cellStyle name="SAPBEXstdItem 2 12 4" xfId="19270" xr:uid="{D54117D8-47EA-4D27-86A8-E46EA643036B}"/>
    <cellStyle name="SAPBEXstdItem 2 12 5" xfId="23021" xr:uid="{0ACAA262-7627-4778-94DA-507F3A97ACBE}"/>
    <cellStyle name="SAPBEXstdItem 2 12 6" xfId="26687" xr:uid="{FCA933F0-C45A-4FD3-BDE6-0709B7EBEA70}"/>
    <cellStyle name="SAPBEXstdItem 2 12 7" xfId="30219" xr:uid="{B4765982-B763-433A-ACC1-CEAED28A8042}"/>
    <cellStyle name="SAPBEXstdItem 2 12 8" xfId="33474" xr:uid="{ED3E4FCC-AFD0-4D35-805A-14BDE712A949}"/>
    <cellStyle name="SAPBEXstdItem 2 13" xfId="8004" xr:uid="{2D0C5C2E-0A7F-49E4-861E-9BDA9F04B57E}"/>
    <cellStyle name="SAPBEXstdItem 2 14" xfId="12057" xr:uid="{33C1FEAC-D440-4657-ADC7-C05396D39985}"/>
    <cellStyle name="SAPBEXstdItem 2 15" xfId="7535" xr:uid="{51302A49-B472-4E65-A023-F98BAB1565FE}"/>
    <cellStyle name="SAPBEXstdItem 2 16" xfId="19715" xr:uid="{786012EE-4527-4108-B4BF-4EE678C38344}"/>
    <cellStyle name="SAPBEXstdItem 2 17" xfId="23478" xr:uid="{81AC38BE-609A-4E86-9D1C-2DA42CB443F1}"/>
    <cellStyle name="SAPBEXstdItem 2 18" xfId="27094" xr:uid="{A10CCC9E-40CC-468C-B12A-A0AE23AFFD9B}"/>
    <cellStyle name="SAPBEXstdItem 2 19" xfId="23035" xr:uid="{8C04330A-0E9B-47C0-9E07-AA2298A6F679}"/>
    <cellStyle name="SAPBEXstdItem 2 2" xfId="1265" xr:uid="{FC604A92-08EA-4F7B-8E1C-082E0F290955}"/>
    <cellStyle name="SAPBEXstdItem 2 2 10" xfId="13785" xr:uid="{86D0BE7C-CED3-47B5-866B-9BFEE530303C}"/>
    <cellStyle name="SAPBEXstdItem 2 2 11" xfId="15891" xr:uid="{349EFA26-439A-4F62-8DA4-AAA8BFD4D5F5}"/>
    <cellStyle name="SAPBEXstdItem 2 2 12" xfId="19714" xr:uid="{94354F72-172C-47FC-9667-749BA86388CC}"/>
    <cellStyle name="SAPBEXstdItem 2 2 13" xfId="23477" xr:uid="{D454883F-05B4-443B-AC0E-26BF99F92DEE}"/>
    <cellStyle name="SAPBEXstdItem 2 2 14" xfId="27093" xr:uid="{72CE4208-3098-48CD-B077-F6159DDA6C86}"/>
    <cellStyle name="SAPBEXstdItem 2 2 15" xfId="30555" xr:uid="{F45983B6-5B82-44B3-9705-8AFB15D71797}"/>
    <cellStyle name="SAPBEXstdItem 2 2 2" xfId="1744" xr:uid="{C870F8C0-B324-4D77-B9BC-C04A2080E765}"/>
    <cellStyle name="SAPBEXstdItem 2 2 2 10" xfId="16254" xr:uid="{1907CCEC-167A-4749-9F31-A895FE691153}"/>
    <cellStyle name="SAPBEXstdItem 2 2 2 11" xfId="20483" xr:uid="{3798231B-4621-489E-A8E9-5DD0F7A99F93}"/>
    <cellStyle name="SAPBEXstdItem 2 2 2 12" xfId="24166" xr:uid="{5E9A1E9A-23E0-43D8-9BEB-2DC66A68FB5A}"/>
    <cellStyle name="SAPBEXstdItem 2 2 2 13" xfId="27716" xr:uid="{FFD7A6B6-6F85-479E-95A5-7C143683CB77}"/>
    <cellStyle name="SAPBEXstdItem 2 2 2 14" xfId="30449" xr:uid="{5EDBC0FA-23D3-41C8-99DB-897C708CD66F}"/>
    <cellStyle name="SAPBEXstdItem 2 2 2 2" xfId="2987" xr:uid="{4C823AEF-488B-4423-AA27-4716DF0C63C3}"/>
    <cellStyle name="SAPBEXstdItem 2 2 2 2 2" xfId="10743" xr:uid="{BBEF8574-0A1E-496F-B8EB-C20845DCF01A}"/>
    <cellStyle name="SAPBEXstdItem 2 2 2 2 3" xfId="13474" xr:uid="{AFD5B8EE-4D31-40C7-AC93-B5A676FAFF29}"/>
    <cellStyle name="SAPBEXstdItem 2 2 2 2 4" xfId="17335" xr:uid="{FFFE8C29-9ADF-4565-9DBC-9814DB1559F2}"/>
    <cellStyle name="SAPBEXstdItem 2 2 2 2 5" xfId="21093" xr:uid="{5763BB1E-00A6-43E9-9079-05C5F71871CE}"/>
    <cellStyle name="SAPBEXstdItem 2 2 2 2 6" xfId="24754" xr:uid="{55248E56-4ADA-4F26-9312-F2EFD720CC4D}"/>
    <cellStyle name="SAPBEXstdItem 2 2 2 2 7" xfId="28283" xr:uid="{AD3C0F64-3889-48E3-AA15-7FECBEA59A84}"/>
    <cellStyle name="SAPBEXstdItem 2 2 2 2 8" xfId="31569" xr:uid="{D93A7A7D-BE1B-4F73-85B3-B88DD41FA347}"/>
    <cellStyle name="SAPBEXstdItem 2 2 2 3" xfId="3493" xr:uid="{38D0030B-1CB6-4E3D-8A65-7861225098DE}"/>
    <cellStyle name="SAPBEXstdItem 2 2 2 3 2" xfId="13052" xr:uid="{CF9EF502-F4E0-444A-B885-85D00528921E}"/>
    <cellStyle name="SAPBEXstdItem 2 2 2 3 3" xfId="7419" xr:uid="{573B1353-1FB5-4112-8DB1-6C9CB47D55A9}"/>
    <cellStyle name="SAPBEXstdItem 2 2 2 3 4" xfId="17840" xr:uid="{2CCD87CF-5632-42F9-BE1F-23AD29FF840C}"/>
    <cellStyle name="SAPBEXstdItem 2 2 2 3 5" xfId="21596" xr:uid="{3A540CF4-4AA4-44A1-9F8D-C1B94F9F6524}"/>
    <cellStyle name="SAPBEXstdItem 2 2 2 3 6" xfId="25258" xr:uid="{780549AD-FB0A-40A2-94CD-3DA71F6008E1}"/>
    <cellStyle name="SAPBEXstdItem 2 2 2 3 7" xfId="28789" xr:uid="{DEC82873-CA9D-4163-8857-F0AC08C0ACF9}"/>
    <cellStyle name="SAPBEXstdItem 2 2 2 3 8" xfId="32068" xr:uid="{F2A163FE-D9F3-4B55-9E60-A8BDC293B335}"/>
    <cellStyle name="SAPBEXstdItem 2 2 2 4" xfId="3619" xr:uid="{28FFA427-79EC-42E8-A8B0-6DFAFA18F797}"/>
    <cellStyle name="SAPBEXstdItem 2 2 2 4 2" xfId="11110" xr:uid="{2615CE20-BC35-4750-BE03-18173488EDA0}"/>
    <cellStyle name="SAPBEXstdItem 2 2 2 4 3" xfId="16488" xr:uid="{75E6623C-6687-4E97-A063-1D35A0F3CC05}"/>
    <cellStyle name="SAPBEXstdItem 2 2 2 4 4" xfId="17966" xr:uid="{D5F96BFD-14F3-4D10-81CE-822709CA9A6B}"/>
    <cellStyle name="SAPBEXstdItem 2 2 2 4 5" xfId="21722" xr:uid="{99404DB2-578B-499C-B7C8-3552C21021C3}"/>
    <cellStyle name="SAPBEXstdItem 2 2 2 4 6" xfId="25384" xr:uid="{4E30C1AD-E18E-41D4-9E16-590E933371DC}"/>
    <cellStyle name="SAPBEXstdItem 2 2 2 4 7" xfId="28915" xr:uid="{C3C8D085-585D-4240-9A63-E9EF33CF0D21}"/>
    <cellStyle name="SAPBEXstdItem 2 2 2 4 8" xfId="32192" xr:uid="{45311CF0-9764-4432-B3DA-5EF264A86BA1}"/>
    <cellStyle name="SAPBEXstdItem 2 2 2 5" xfId="2222" xr:uid="{AA52553B-7D0B-4EAB-9E55-1D018C52A425}"/>
    <cellStyle name="SAPBEXstdItem 2 2 2 5 2" xfId="7464" xr:uid="{74B645FE-7839-47C6-AA81-4AD19F248D8B}"/>
    <cellStyle name="SAPBEXstdItem 2 2 2 5 3" xfId="11704" xr:uid="{EA0EEF0E-7CE0-4A80-8151-45F1495435D6}"/>
    <cellStyle name="SAPBEXstdItem 2 2 2 5 4" xfId="16154" xr:uid="{A68DDFE9-AC94-4329-9847-113CBBA36290}"/>
    <cellStyle name="SAPBEXstdItem 2 2 2 5 5" xfId="13878" xr:uid="{F0165F46-CEE7-4D43-B499-4D0B7FD43ACC}"/>
    <cellStyle name="SAPBEXstdItem 2 2 2 5 6" xfId="13124" xr:uid="{024546E1-E259-47A8-A66D-0E1184AC3D81}"/>
    <cellStyle name="SAPBEXstdItem 2 2 2 5 7" xfId="10242" xr:uid="{35B7DB39-416A-45D5-BD19-A26104EFF25E}"/>
    <cellStyle name="SAPBEXstdItem 2 2 2 5 8" xfId="27442" xr:uid="{8189E3ED-DF79-46D1-85B7-5EF9687D7F51}"/>
    <cellStyle name="SAPBEXstdItem 2 2 2 6" xfId="3855" xr:uid="{3DA83AC7-D0E9-43F6-9B12-A74FAF4B505F}"/>
    <cellStyle name="SAPBEXstdItem 2 2 2 6 2" xfId="12879" xr:uid="{0BC1601A-32AE-4071-AB4A-C66E5FA41C3E}"/>
    <cellStyle name="SAPBEXstdItem 2 2 2 6 3" xfId="7397" xr:uid="{FC8D2812-68F8-4470-9BBE-71CB3795061F}"/>
    <cellStyle name="SAPBEXstdItem 2 2 2 6 4" xfId="18202" xr:uid="{C7C92D82-FBA3-46F9-ACE4-44A9C84DFC91}"/>
    <cellStyle name="SAPBEXstdItem 2 2 2 6 5" xfId="21955" xr:uid="{A59ED0F0-E8B0-4143-9840-D484275E4D58}"/>
    <cellStyle name="SAPBEXstdItem 2 2 2 6 6" xfId="25620" xr:uid="{EDA21115-3614-4E44-AA97-39269541BAE7}"/>
    <cellStyle name="SAPBEXstdItem 2 2 2 6 7" xfId="29151" xr:uid="{84E8BFFB-F519-4A04-8293-2055225C900E}"/>
    <cellStyle name="SAPBEXstdItem 2 2 2 6 8" xfId="32422" xr:uid="{787238FD-0AF9-452A-AAE1-A2F14FF42AF9}"/>
    <cellStyle name="SAPBEXstdItem 2 2 2 7" xfId="4621" xr:uid="{3C2C2A34-D8BC-413B-9FA0-52566DD96761}"/>
    <cellStyle name="SAPBEXstdItem 2 2 2 7 2" xfId="12419" xr:uid="{14FA541D-58D9-4759-B56E-CD51A5DDF4B8}"/>
    <cellStyle name="SAPBEXstdItem 2 2 2 7 3" xfId="9010" xr:uid="{BC8C0875-9857-4EF9-82BF-33BDD4DB79BC}"/>
    <cellStyle name="SAPBEXstdItem 2 2 2 7 4" xfId="18968" xr:uid="{A09A50F5-F90A-4B88-A15D-EC22EE2A85B4}"/>
    <cellStyle name="SAPBEXstdItem 2 2 2 7 5" xfId="22720" xr:uid="{9AE59B4D-C3FE-48A8-94A2-093480AC03AD}"/>
    <cellStyle name="SAPBEXstdItem 2 2 2 7 6" xfId="26385" xr:uid="{17F0B15E-C0E9-4A9F-96C0-9DF084AA3171}"/>
    <cellStyle name="SAPBEXstdItem 2 2 2 7 7" xfId="29917" xr:uid="{C707DCA3-163E-41DE-B711-8F23A96A647A}"/>
    <cellStyle name="SAPBEXstdItem 2 2 2 7 8" xfId="33177" xr:uid="{F565430E-D5CB-4032-B470-F1AA3FFD3D1F}"/>
    <cellStyle name="SAPBEXstdItem 2 2 2 8" xfId="8717" xr:uid="{3C664604-7A53-4B90-94C1-EAA067DFDE5A}"/>
    <cellStyle name="SAPBEXstdItem 2 2 2 9" xfId="7442" xr:uid="{89CCE633-7A64-4152-A5C5-3A1DDF41B349}"/>
    <cellStyle name="SAPBEXstdItem 2 2 3" xfId="2538" xr:uid="{1B6853A6-CF09-47C8-9C8A-848382669120}"/>
    <cellStyle name="SAPBEXstdItem 2 2 3 2" xfId="8935" xr:uid="{51D9C05C-EE28-4B9F-8DE6-8359E16F189B}"/>
    <cellStyle name="SAPBEXstdItem 2 2 3 3" xfId="9788" xr:uid="{2E7D39BE-EEC8-4DA0-AE2E-2C2B6B9271F6}"/>
    <cellStyle name="SAPBEXstdItem 2 2 3 4" xfId="14246" xr:uid="{ECDFED73-5FE8-43F5-B436-6633825CF75D}"/>
    <cellStyle name="SAPBEXstdItem 2 2 3 5" xfId="19323" xr:uid="{B8F4F340-DAA8-4329-A2CB-174249EF0C92}"/>
    <cellStyle name="SAPBEXstdItem 2 2 3 6" xfId="23092" xr:uid="{EC52AF56-D7E4-450C-AA50-547409E557A0}"/>
    <cellStyle name="SAPBEXstdItem 2 2 3 7" xfId="26735" xr:uid="{A1897445-3B31-424A-998E-CB38D3044810}"/>
    <cellStyle name="SAPBEXstdItem 2 2 3 8" xfId="31127" xr:uid="{6196456A-88AC-4583-9E2A-DC31E174FB7E}"/>
    <cellStyle name="SAPBEXstdItem 2 2 4" xfId="3049" xr:uid="{29697CE0-AA4F-4A4D-BFDB-41E96779A251}"/>
    <cellStyle name="SAPBEXstdItem 2 2 4 2" xfId="13057" xr:uid="{E1637C9C-AC68-4460-84FF-C5BCDCE1B10B}"/>
    <cellStyle name="SAPBEXstdItem 2 2 4 3" xfId="15624" xr:uid="{943DF61E-DC58-4F9D-9C08-183FBDD2635E}"/>
    <cellStyle name="SAPBEXstdItem 2 2 4 4" xfId="17397" xr:uid="{CD974212-2EC5-4468-8D25-8F9ADCC7758C}"/>
    <cellStyle name="SAPBEXstdItem 2 2 4 5" xfId="21155" xr:uid="{A7C9725F-947D-456D-8D2E-A0F1D9C5FBB3}"/>
    <cellStyle name="SAPBEXstdItem 2 2 4 6" xfId="24816" xr:uid="{EC9348B9-6B82-48AB-91B0-8DE0DBAED03F}"/>
    <cellStyle name="SAPBEXstdItem 2 2 4 7" xfId="28345" xr:uid="{7058B232-38E9-448A-8DD1-1E01671E9530}"/>
    <cellStyle name="SAPBEXstdItem 2 2 4 8" xfId="31631" xr:uid="{4B7CFD40-36F7-4810-B4D5-72A4660EED52}"/>
    <cellStyle name="SAPBEXstdItem 2 2 5" xfId="2252" xr:uid="{8C36583D-878F-44C4-8B8B-04EF6FB32DF1}"/>
    <cellStyle name="SAPBEXstdItem 2 2 5 2" xfId="8307" xr:uid="{AB66A1B6-1461-4A83-B944-E6AB40201FA8}"/>
    <cellStyle name="SAPBEXstdItem 2 2 5 3" xfId="6842" xr:uid="{194AA7EE-E864-4B5D-8B9C-18570EBF63EB}"/>
    <cellStyle name="SAPBEXstdItem 2 2 5 4" xfId="9120" xr:uid="{4A8A1A23-5430-46A2-BF8D-D25583C22DBA}"/>
    <cellStyle name="SAPBEXstdItem 2 2 5 5" xfId="16287" xr:uid="{62253D04-4FA0-4BC1-97D6-E5CBE7C48B7F}"/>
    <cellStyle name="SAPBEXstdItem 2 2 5 6" xfId="20219" xr:uid="{A791A1E0-9F6B-4092-B5EE-0AAB60AEF870}"/>
    <cellStyle name="SAPBEXstdItem 2 2 5 7" xfId="23421" xr:uid="{27C6D096-2B21-4A18-A3F6-D05138F745B7}"/>
    <cellStyle name="SAPBEXstdItem 2 2 5 8" xfId="21983" xr:uid="{0EE5D331-BB37-4C0E-9117-5A916AD0D05B}"/>
    <cellStyle name="SAPBEXstdItem 2 2 6" xfId="2462" xr:uid="{B8ADE23A-10CC-42AF-936C-ED5369F44699}"/>
    <cellStyle name="SAPBEXstdItem 2 2 6 2" xfId="10851" xr:uid="{858CCCA2-7E43-402A-A441-73515C4C3F46}"/>
    <cellStyle name="SAPBEXstdItem 2 2 6 3" xfId="13317" xr:uid="{DB5CB825-9CFE-4002-BC8D-56A49F8D45C2}"/>
    <cellStyle name="SAPBEXstdItem 2 2 6 4" xfId="13433" xr:uid="{0A2C4A12-B3E2-4B61-B813-473C16D8D337}"/>
    <cellStyle name="SAPBEXstdItem 2 2 6 5" xfId="20540" xr:uid="{951110AF-A6D7-428B-9DBC-AE6A44A00727}"/>
    <cellStyle name="SAPBEXstdItem 2 2 6 6" xfId="23150" xr:uid="{8BB7000A-EEE2-432B-94CE-0D82A544C69C}"/>
    <cellStyle name="SAPBEXstdItem 2 2 6 7" xfId="26792" xr:uid="{EB22BD92-EC71-4C18-A747-3DF77B507583}"/>
    <cellStyle name="SAPBEXstdItem 2 2 6 8" xfId="30254" xr:uid="{2E657DD3-C10C-4515-8C99-3A37FC5D0AEA}"/>
    <cellStyle name="SAPBEXstdItem 2 2 7" xfId="2291" xr:uid="{7B439B8A-3A97-4662-B8A3-30F0F54AF258}"/>
    <cellStyle name="SAPBEXstdItem 2 2 7 2" xfId="10988" xr:uid="{A7C0F42A-8BC8-4157-AE7F-92D27ABD96BE}"/>
    <cellStyle name="SAPBEXstdItem 2 2 7 3" xfId="16572" xr:uid="{6571BE7B-A863-429D-BAD3-4C876CF67113}"/>
    <cellStyle name="SAPBEXstdItem 2 2 7 4" xfId="16383" xr:uid="{C78922C7-D80F-4D70-8642-B4138AF20DF2}"/>
    <cellStyle name="SAPBEXstdItem 2 2 7 5" xfId="7713" xr:uid="{0D4F5A2C-C075-46BC-B8B7-340B98F99D7F}"/>
    <cellStyle name="SAPBEXstdItem 2 2 7 6" xfId="20150" xr:uid="{955C4AA8-9B43-4350-B67D-D1B1DAE20C47}"/>
    <cellStyle name="SAPBEXstdItem 2 2 7 7" xfId="26854" xr:uid="{26B60B2D-D6EA-4803-B691-B619ADC8FBFD}"/>
    <cellStyle name="SAPBEXstdItem 2 2 7 8" xfId="27459" xr:uid="{6A8F5CAE-B130-4808-B3D0-00A0785FE8D0}"/>
    <cellStyle name="SAPBEXstdItem 2 2 8" xfId="4781" xr:uid="{0E1B4AB6-39B7-43E9-A243-4E5D1BADA984}"/>
    <cellStyle name="SAPBEXstdItem 2 2 8 2" xfId="12264" xr:uid="{15EAACBA-C94E-40D7-94FB-518D15C008E3}"/>
    <cellStyle name="SAPBEXstdItem 2 2 8 3" xfId="15804" xr:uid="{5CF9A01E-172A-442B-B21B-23167860A24B}"/>
    <cellStyle name="SAPBEXstdItem 2 2 8 4" xfId="19128" xr:uid="{ADE1E8AD-E379-43DC-A336-A5AF851AFB90}"/>
    <cellStyle name="SAPBEXstdItem 2 2 8 5" xfId="22879" xr:uid="{A8C29E17-4568-4184-A37B-70259BB542AF}"/>
    <cellStyle name="SAPBEXstdItem 2 2 8 6" xfId="26545" xr:uid="{78EA697A-95E4-454B-8196-913956507593}"/>
    <cellStyle name="SAPBEXstdItem 2 2 8 7" xfId="30077" xr:uid="{16FA2124-EB4E-40D1-B95A-14A87A5DC0CB}"/>
    <cellStyle name="SAPBEXstdItem 2 2 8 8" xfId="33334" xr:uid="{9E678093-7FFE-46AD-84AD-A1EFBEF8758B}"/>
    <cellStyle name="SAPBEXstdItem 2 2 9" xfId="8003" xr:uid="{5E6571C6-F10C-4400-80C7-CE640ACCB8DA}"/>
    <cellStyle name="SAPBEXstdItem 2 3" xfId="1266" xr:uid="{32907862-453B-4BEA-8E27-1C86AF6E4A5C}"/>
    <cellStyle name="SAPBEXstdItem 2 3 10" xfId="16358" xr:uid="{F6BBC8DB-54D4-4E04-B33D-D9E691FEBDC4}"/>
    <cellStyle name="SAPBEXstdItem 2 3 11" xfId="7541" xr:uid="{AC70A8B2-C967-42B5-85B2-75C3C7F3A2F5}"/>
    <cellStyle name="SAPBEXstdItem 2 3 12" xfId="19713" xr:uid="{CF2C73A6-949C-454C-B978-A2C4669873D6}"/>
    <cellStyle name="SAPBEXstdItem 2 3 13" xfId="23476" xr:uid="{78E9CCC4-4345-45DA-87B4-3D3C2D47C26E}"/>
    <cellStyle name="SAPBEXstdItem 2 3 14" xfId="27092" xr:uid="{923C6B4E-A10B-41E8-B97D-3229F6112B4F}"/>
    <cellStyle name="SAPBEXstdItem 2 3 15" xfId="30554" xr:uid="{38CECB8C-EB68-4958-BDA7-669948795A54}"/>
    <cellStyle name="SAPBEXstdItem 2 3 16" xfId="35146" xr:uid="{C9FD51C4-CAC9-42B1-BC61-E3E337FDA320}"/>
    <cellStyle name="SAPBEXstdItem 2 3 2" xfId="1745" xr:uid="{B75E30B0-0578-4B2A-A746-20F4CAB16F6E}"/>
    <cellStyle name="SAPBEXstdItem 2 3 2 10" xfId="14719" xr:uid="{BB4F097B-0651-4F74-96AF-A1B79AAE9CAC}"/>
    <cellStyle name="SAPBEXstdItem 2 3 2 11" xfId="19565" xr:uid="{D831883B-5528-49D1-892E-2773A2FBCEB4}"/>
    <cellStyle name="SAPBEXstdItem 2 3 2 12" xfId="23326" xr:uid="{E60D80B9-4794-4018-9AEE-DF2473C7ECE9}"/>
    <cellStyle name="SAPBEXstdItem 2 3 2 13" xfId="27722" xr:uid="{1A0C3DF8-B912-4D37-A231-F3EBBE200431}"/>
    <cellStyle name="SAPBEXstdItem 2 3 2 14" xfId="30875" xr:uid="{F41F4FB2-F983-49DD-9DAB-6661E314651B}"/>
    <cellStyle name="SAPBEXstdItem 2 3 2 2" xfId="2988" xr:uid="{5EBF877A-8ED1-43FB-AAA5-63A91E38C669}"/>
    <cellStyle name="SAPBEXstdItem 2 3 2 2 2" xfId="8675" xr:uid="{776E109D-E625-412A-8523-18035DE090BC}"/>
    <cellStyle name="SAPBEXstdItem 2 3 2 2 3" xfId="11655" xr:uid="{366EE8B0-9F3C-4D77-A6D1-152B364B2FEF}"/>
    <cellStyle name="SAPBEXstdItem 2 3 2 2 4" xfId="17336" xr:uid="{EC123D31-EFF7-43B8-8B74-BB5A2B6EC873}"/>
    <cellStyle name="SAPBEXstdItem 2 3 2 2 5" xfId="21094" xr:uid="{1DD55500-1DE4-48AA-80F8-8DADF2076B1A}"/>
    <cellStyle name="SAPBEXstdItem 2 3 2 2 6" xfId="24755" xr:uid="{11CD4769-C743-496E-B6F2-944297101427}"/>
    <cellStyle name="SAPBEXstdItem 2 3 2 2 7" xfId="28284" xr:uid="{352E67EF-D237-46E4-ACA3-32E18486379E}"/>
    <cellStyle name="SAPBEXstdItem 2 3 2 2 8" xfId="31570" xr:uid="{52CBA1D9-DB71-4332-9779-C86F094B739B}"/>
    <cellStyle name="SAPBEXstdItem 2 3 2 3" xfId="3494" xr:uid="{C8FB4D39-4B79-4BDD-8CAE-26EB5280F564}"/>
    <cellStyle name="SAPBEXstdItem 2 3 2 3 2" xfId="11203" xr:uid="{B2F1B444-9C14-4E89-AF6D-A863534A156C}"/>
    <cellStyle name="SAPBEXstdItem 2 3 2 3 3" xfId="16439" xr:uid="{85B515B7-7671-4508-A781-2F73FBC8070C}"/>
    <cellStyle name="SAPBEXstdItem 2 3 2 3 4" xfId="17841" xr:uid="{90306AE2-F962-487D-A47D-567F65894C27}"/>
    <cellStyle name="SAPBEXstdItem 2 3 2 3 5" xfId="21597" xr:uid="{BEA1E9A9-5C3E-479A-8D6C-A114A692ACE5}"/>
    <cellStyle name="SAPBEXstdItem 2 3 2 3 6" xfId="25259" xr:uid="{1134D457-8864-4378-BE39-08C88213FCC1}"/>
    <cellStyle name="SAPBEXstdItem 2 3 2 3 7" xfId="28790" xr:uid="{7B036194-E05D-44A3-9805-A4BDC08C776A}"/>
    <cellStyle name="SAPBEXstdItem 2 3 2 3 8" xfId="32069" xr:uid="{BE19A6C4-9C53-41F4-BA79-F1C9328C399C}"/>
    <cellStyle name="SAPBEXstdItem 2 3 2 4" xfId="2203" xr:uid="{6490FE72-9776-445E-9BEA-71C404837F0A}"/>
    <cellStyle name="SAPBEXstdItem 2 3 2 4 2" xfId="7955" xr:uid="{AB996606-E092-4DED-AABF-B288BAE849E5}"/>
    <cellStyle name="SAPBEXstdItem 2 3 2 4 3" xfId="13680" xr:uid="{EB54E49B-421E-4C6F-8268-70128AB3B996}"/>
    <cellStyle name="SAPBEXstdItem 2 3 2 4 4" xfId="16732" xr:uid="{0AFA59B7-6455-4DFA-A639-2A8B844F01D8}"/>
    <cellStyle name="SAPBEXstdItem 2 3 2 4 5" xfId="14364" xr:uid="{682F930E-01F2-4FC1-9869-D8E372DD5440}"/>
    <cellStyle name="SAPBEXstdItem 2 3 2 4 6" xfId="9791" xr:uid="{E8E93E8E-57F8-4A03-B650-1F6ABD4BFCA5}"/>
    <cellStyle name="SAPBEXstdItem 2 3 2 4 7" xfId="19538" xr:uid="{BB379CA5-C314-4966-B7C5-8F839F42E837}"/>
    <cellStyle name="SAPBEXstdItem 2 3 2 4 8" xfId="27400" xr:uid="{1696FCDC-D2DC-4D73-BF68-2D0E4102FBAE}"/>
    <cellStyle name="SAPBEXstdItem 2 3 2 5" xfId="3717" xr:uid="{9C6E7B9D-8715-4E45-983B-A1E365D9C171}"/>
    <cellStyle name="SAPBEXstdItem 2 3 2 5 2" xfId="13042" xr:uid="{16F3DD7A-422E-457D-AF59-335D15DB575B}"/>
    <cellStyle name="SAPBEXstdItem 2 3 2 5 3" xfId="15630" xr:uid="{91FD84C7-3C69-44C0-8DF7-90A1AFD79FC0}"/>
    <cellStyle name="SAPBEXstdItem 2 3 2 5 4" xfId="18064" xr:uid="{464472D5-165D-4661-8018-1EC4005AF3B6}"/>
    <cellStyle name="SAPBEXstdItem 2 3 2 5 5" xfId="21819" xr:uid="{1BBC6BD1-C122-4916-B936-992F1439B363}"/>
    <cellStyle name="SAPBEXstdItem 2 3 2 5 6" xfId="25482" xr:uid="{765D2779-9C5F-43C2-85A6-012F9E1D4E1B}"/>
    <cellStyle name="SAPBEXstdItem 2 3 2 5 7" xfId="29013" xr:uid="{77501105-E0AF-4232-9400-027161692DCB}"/>
    <cellStyle name="SAPBEXstdItem 2 3 2 5 8" xfId="32289" xr:uid="{001C33AA-9091-437C-BBA4-F602E17C0C63}"/>
    <cellStyle name="SAPBEXstdItem 2 3 2 6" xfId="4300" xr:uid="{CE12E98D-450B-4198-89BA-14E8F1988564}"/>
    <cellStyle name="SAPBEXstdItem 2 3 2 6 2" xfId="12655" xr:uid="{31A21691-7D62-483F-9FE6-80A0CD77F8BB}"/>
    <cellStyle name="SAPBEXstdItem 2 3 2 6 3" xfId="8279" xr:uid="{130F0A19-25E2-4194-9D50-D357E60806AA}"/>
    <cellStyle name="SAPBEXstdItem 2 3 2 6 4" xfId="18647" xr:uid="{35814F03-504E-42E9-9FBD-2968BD55BB98}"/>
    <cellStyle name="SAPBEXstdItem 2 3 2 6 5" xfId="22399" xr:uid="{BEA3329C-6638-42DA-B63F-5D21F65E3509}"/>
    <cellStyle name="SAPBEXstdItem 2 3 2 6 6" xfId="26065" xr:uid="{FB28B9E5-E4FE-4866-962C-0E651B3655B1}"/>
    <cellStyle name="SAPBEXstdItem 2 3 2 6 7" xfId="29596" xr:uid="{CD74FC3C-A93C-411E-8CA5-0D6F2CA5BB9A}"/>
    <cellStyle name="SAPBEXstdItem 2 3 2 6 8" xfId="32859" xr:uid="{F43AA159-A618-4EEA-836C-14BED18C19C5}"/>
    <cellStyle name="SAPBEXstdItem 2 3 2 7" xfId="3258" xr:uid="{313285BA-C28B-4ED0-B1E4-4C7B49D08A01}"/>
    <cellStyle name="SAPBEXstdItem 2 3 2 7 2" xfId="9160" xr:uid="{005808C8-5A0E-4BEB-B038-5BD891A90174}"/>
    <cellStyle name="SAPBEXstdItem 2 3 2 7 3" xfId="15410" xr:uid="{A3990DA4-2139-4C82-83C6-97E5F035638A}"/>
    <cellStyle name="SAPBEXstdItem 2 3 2 7 4" xfId="17605" xr:uid="{518B5338-5ADF-49A7-BD1A-E64F1642AA40}"/>
    <cellStyle name="SAPBEXstdItem 2 3 2 7 5" xfId="21361" xr:uid="{1698D591-EF88-4C69-8B2E-5FC8470083A7}"/>
    <cellStyle name="SAPBEXstdItem 2 3 2 7 6" xfId="25023" xr:uid="{B4705897-30CB-44D8-A08A-6223FB1948C6}"/>
    <cellStyle name="SAPBEXstdItem 2 3 2 7 7" xfId="28554" xr:uid="{7A3B5742-DD17-4DB7-909B-BD136C5A6837}"/>
    <cellStyle name="SAPBEXstdItem 2 3 2 7 8" xfId="31834" xr:uid="{18E471A5-FD9B-471F-991C-EE128DE6237D}"/>
    <cellStyle name="SAPBEXstdItem 2 3 2 8" xfId="11608" xr:uid="{A2F0EED6-F58A-4DEE-AB66-741A1C3334AC}"/>
    <cellStyle name="SAPBEXstdItem 2 3 2 9" xfId="16060" xr:uid="{57935C75-0B34-46B3-AA38-D3A7198F2A59}"/>
    <cellStyle name="SAPBEXstdItem 2 3 3" xfId="2539" xr:uid="{168A5D4E-A5F2-4DAC-848F-295992697245}"/>
    <cellStyle name="SAPBEXstdItem 2 3 3 2" xfId="10163" xr:uid="{135F0FB4-2234-4AF6-B05D-99E5B5BEBAEB}"/>
    <cellStyle name="SAPBEXstdItem 2 3 3 3" xfId="14674" xr:uid="{95258317-85D7-4898-B005-A322F32083F0}"/>
    <cellStyle name="SAPBEXstdItem 2 3 3 4" xfId="14826" xr:uid="{2DC5E6EC-5B2D-41D1-A062-1F13FB5C9F21}"/>
    <cellStyle name="SAPBEXstdItem 2 3 3 5" xfId="19322" xr:uid="{89827215-6D0E-4007-9348-01E2516FD0D3}"/>
    <cellStyle name="SAPBEXstdItem 2 3 3 6" xfId="23091" xr:uid="{ECBC89A6-81BE-40D6-AC9E-2867C27C03C6}"/>
    <cellStyle name="SAPBEXstdItem 2 3 3 7" xfId="26734" xr:uid="{4E2B863C-795C-49B7-8AA4-AF4FEA6222FF}"/>
    <cellStyle name="SAPBEXstdItem 2 3 3 8" xfId="31128" xr:uid="{C29EB133-8268-4FB4-9777-94C6D75C622B}"/>
    <cellStyle name="SAPBEXstdItem 2 3 4" xfId="3050" xr:uid="{D882F939-3DBA-4DD2-AD32-3827509FCB22}"/>
    <cellStyle name="SAPBEXstdItem 2 3 4 2" xfId="8652" xr:uid="{2EAA3AE5-B9D5-4659-B351-DF7A4A2903B1}"/>
    <cellStyle name="SAPBEXstdItem 2 3 4 3" xfId="7289" xr:uid="{723BAAB2-1B7B-4852-9964-F124F7923618}"/>
    <cellStyle name="SAPBEXstdItem 2 3 4 4" xfId="17398" xr:uid="{387F6547-A798-43AC-A21F-8A74C9C1EA32}"/>
    <cellStyle name="SAPBEXstdItem 2 3 4 5" xfId="21156" xr:uid="{C5E8FB58-223F-483D-A92A-0B06FEA456F6}"/>
    <cellStyle name="SAPBEXstdItem 2 3 4 6" xfId="24817" xr:uid="{339CD118-BC65-4666-A3DB-933514AC463A}"/>
    <cellStyle name="SAPBEXstdItem 2 3 4 7" xfId="28346" xr:uid="{559FB118-67A2-42EC-A900-4439207BC0DA}"/>
    <cellStyle name="SAPBEXstdItem 2 3 4 8" xfId="31632" xr:uid="{8CF85C64-81D1-4F85-8764-1F0759C307D7}"/>
    <cellStyle name="SAPBEXstdItem 2 3 5" xfId="1987" xr:uid="{F9566648-552A-4FCA-B6EE-162C959DBD40}"/>
    <cellStyle name="SAPBEXstdItem 2 3 5 2" xfId="8773" xr:uid="{3F7FEE7A-E118-4D0D-B64A-02D555767226}"/>
    <cellStyle name="SAPBEXstdItem 2 3 5 3" xfId="9894" xr:uid="{F5C9D1D3-6792-4FD1-BC89-E737FF607AE0}"/>
    <cellStyle name="SAPBEXstdItem 2 3 5 4" xfId="16020" xr:uid="{E45E48C8-B192-40D3-80DA-4FD429E1D3FF}"/>
    <cellStyle name="SAPBEXstdItem 2 3 5 5" xfId="7615" xr:uid="{FF65984B-600D-401F-924D-725B1A09E0BE}"/>
    <cellStyle name="SAPBEXstdItem 2 3 5 6" xfId="19984" xr:uid="{D9C1EC41-1C4A-4729-9475-5EB463896507}"/>
    <cellStyle name="SAPBEXstdItem 2 3 5 7" xfId="23741" xr:uid="{2D197718-AF8C-4B05-B04F-502670D80B7D}"/>
    <cellStyle name="SAPBEXstdItem 2 3 5 8" xfId="27330" xr:uid="{ABF6FE35-56C6-4007-B811-0291DF8AED15}"/>
    <cellStyle name="SAPBEXstdItem 2 3 6" xfId="2293" xr:uid="{9C7D9729-3DAC-4606-9382-CFA50B7390BB}"/>
    <cellStyle name="SAPBEXstdItem 2 3 6 2" xfId="10175" xr:uid="{C688DA7F-F830-47A4-ADF0-372CA7CB546C}"/>
    <cellStyle name="SAPBEXstdItem 2 3 6 3" xfId="12063" xr:uid="{8FB6CD9F-C58E-4ED1-A881-6C0A798AE25A}"/>
    <cellStyle name="SAPBEXstdItem 2 3 6 4" xfId="15282" xr:uid="{177DF3AE-967D-4B5A-8F41-142AA4AFEE62}"/>
    <cellStyle name="SAPBEXstdItem 2 3 6 5" xfId="19440" xr:uid="{B2957310-BA55-4721-93D1-F7BE8B01488A}"/>
    <cellStyle name="SAPBEXstdItem 2 3 6 6" xfId="12828" xr:uid="{BF1D473D-1A60-47B6-A274-7DD97DC96B2D}"/>
    <cellStyle name="SAPBEXstdItem 2 3 6 7" xfId="26853" xr:uid="{A7136791-2B57-4B15-A71B-72B6D077CEC8}"/>
    <cellStyle name="SAPBEXstdItem 2 3 6 8" xfId="24006" xr:uid="{65A3C050-A68E-4683-A93E-0A099DA524E2}"/>
    <cellStyle name="SAPBEXstdItem 2 3 7" xfId="3552" xr:uid="{87A68CFF-A148-4C82-9C3D-2A75FEE9FC8D}"/>
    <cellStyle name="SAPBEXstdItem 2 3 7 2" xfId="7879" xr:uid="{141AD3DC-FC44-4A99-AC89-4F2D45EB7D60}"/>
    <cellStyle name="SAPBEXstdItem 2 3 7 3" xfId="15082" xr:uid="{0BF0A955-EF5A-4681-8C3F-A7DFA73FB1EA}"/>
    <cellStyle name="SAPBEXstdItem 2 3 7 4" xfId="17899" xr:uid="{B5A057F6-963C-4D38-B459-3E3329657D37}"/>
    <cellStyle name="SAPBEXstdItem 2 3 7 5" xfId="21655" xr:uid="{E0A3035F-222A-43A7-833D-9AC10316F33E}"/>
    <cellStyle name="SAPBEXstdItem 2 3 7 6" xfId="25317" xr:uid="{54B77DB8-F1DD-49D9-AEF3-7DF8108B01B3}"/>
    <cellStyle name="SAPBEXstdItem 2 3 7 7" xfId="28848" xr:uid="{C57D88A9-E5CA-4090-81E5-037C2FD8BF22}"/>
    <cellStyle name="SAPBEXstdItem 2 3 7 8" xfId="32127" xr:uid="{69C2AEF0-D182-4D6F-ACF4-DB0F16A87CA5}"/>
    <cellStyle name="SAPBEXstdItem 2 3 8" xfId="3775" xr:uid="{FDF199A5-0CE2-4F8D-BE23-D5F09668B0BA}"/>
    <cellStyle name="SAPBEXstdItem 2 3 8 2" xfId="13014" xr:uid="{BD79D318-A1C2-439B-9EF9-44ED416586C2}"/>
    <cellStyle name="SAPBEXstdItem 2 3 8 3" xfId="15651" xr:uid="{D5A0EB84-1882-4AAB-AEE0-467EAFB21B2F}"/>
    <cellStyle name="SAPBEXstdItem 2 3 8 4" xfId="18122" xr:uid="{67B8D81C-0989-401B-A62B-E169A278FBCD}"/>
    <cellStyle name="SAPBEXstdItem 2 3 8 5" xfId="21876" xr:uid="{898EEA7C-DA2C-4D63-8603-32C109CD32AB}"/>
    <cellStyle name="SAPBEXstdItem 2 3 8 6" xfId="25540" xr:uid="{0AEB962E-FC1F-467E-A81B-AA167AA8CCAC}"/>
    <cellStyle name="SAPBEXstdItem 2 3 8 7" xfId="29071" xr:uid="{565E651E-FC1C-4757-B7D7-4D6D3FFD1822}"/>
    <cellStyle name="SAPBEXstdItem 2 3 8 8" xfId="32346" xr:uid="{9E19BC13-AEC5-4227-82B7-78F973566E37}"/>
    <cellStyle name="SAPBEXstdItem 2 3 9" xfId="11296" xr:uid="{A681D40D-2850-481D-AD20-71B10F2A8A16}"/>
    <cellStyle name="SAPBEXstdItem 2 4" xfId="1407" xr:uid="{27057177-EE38-45AB-9FA5-022B4CB8CF54}"/>
    <cellStyle name="SAPBEXstdItem 2 4 10" xfId="8893" xr:uid="{D381FD9C-7DDB-467F-A5AE-329809451AAF}"/>
    <cellStyle name="SAPBEXstdItem 2 4 11" xfId="14273" xr:uid="{C4E928EC-662A-4C22-8D85-DE9665237FC8}"/>
    <cellStyle name="SAPBEXstdItem 2 4 12" xfId="20696" xr:uid="{799C2F64-4CD8-4A85-BC86-E96265969B02}"/>
    <cellStyle name="SAPBEXstdItem 2 4 13" xfId="20589" xr:uid="{298A9DDC-F8A6-4ABD-8391-3F7456F64CA0}"/>
    <cellStyle name="SAPBEXstdItem 2 4 14" xfId="24088" xr:uid="{61BB5E7A-FCDC-42CB-9115-3E9DD1EAA7C7}"/>
    <cellStyle name="SAPBEXstdItem 2 4 15" xfId="26952" xr:uid="{3957BCB4-FE9A-4A0C-BC3F-33D94B1550D2}"/>
    <cellStyle name="SAPBEXstdItem 2 4 16" xfId="35200" xr:uid="{2A2D169C-8EA8-4CCC-A584-9204BAB8A2C9}"/>
    <cellStyle name="SAPBEXstdItem 2 4 2" xfId="1780" xr:uid="{13F65828-1E98-46CA-9537-AE945218A58D}"/>
    <cellStyle name="SAPBEXstdItem 2 4 2 10" xfId="12079" xr:uid="{DB9A5026-5725-4B56-9BDE-B326BCDA0007}"/>
    <cellStyle name="SAPBEXstdItem 2 4 2 11" xfId="19547" xr:uid="{49C14AE3-7225-4615-B52C-6A4CC6E41B81}"/>
    <cellStyle name="SAPBEXstdItem 2 4 2 12" xfId="23308" xr:uid="{44E32278-EA92-4D3B-AD1C-89576E405BB3}"/>
    <cellStyle name="SAPBEXstdItem 2 4 2 13" xfId="26958" xr:uid="{2268C9BA-79EF-4E28-9AF6-B9DD235E3542}"/>
    <cellStyle name="SAPBEXstdItem 2 4 2 14" xfId="24021" xr:uid="{BA2C8B9A-6563-4647-AEB6-4892E9F2B889}"/>
    <cellStyle name="SAPBEXstdItem 2 4 2 2" xfId="3023" xr:uid="{06410ABD-C084-4E97-8650-63C736828B0B}"/>
    <cellStyle name="SAPBEXstdItem 2 4 2 2 2" xfId="10634" xr:uid="{C92DD46E-CD48-425C-A732-A782CE98D4FA}"/>
    <cellStyle name="SAPBEXstdItem 2 4 2 2 3" xfId="11893" xr:uid="{27689014-D0B7-4448-B107-8B916ACB9406}"/>
    <cellStyle name="SAPBEXstdItem 2 4 2 2 4" xfId="17371" xr:uid="{B61FD1C5-6BD2-4439-A459-3449305D0513}"/>
    <cellStyle name="SAPBEXstdItem 2 4 2 2 5" xfId="21129" xr:uid="{4279E5B5-116E-4775-8E03-4B0BA6971798}"/>
    <cellStyle name="SAPBEXstdItem 2 4 2 2 6" xfId="24790" xr:uid="{09090090-AD97-4B36-BAC5-36988FAC24A6}"/>
    <cellStyle name="SAPBEXstdItem 2 4 2 2 7" xfId="28319" xr:uid="{83A2DE89-5953-4B0B-B50C-196336CDAC12}"/>
    <cellStyle name="SAPBEXstdItem 2 4 2 2 8" xfId="31605" xr:uid="{CE9F97B6-901C-44CA-BC93-06C057673AFC}"/>
    <cellStyle name="SAPBEXstdItem 2 4 2 3" xfId="3529" xr:uid="{7F83714F-5FC4-4BDD-AA07-5C96493A56C0}"/>
    <cellStyle name="SAPBEXstdItem 2 4 2 3 2" xfId="8674" xr:uid="{167C5BFD-334B-4C94-B862-AA8C116CF916}"/>
    <cellStyle name="SAPBEXstdItem 2 4 2 3 3" xfId="9709" xr:uid="{664B02FE-E90D-4371-9701-1289217DD25A}"/>
    <cellStyle name="SAPBEXstdItem 2 4 2 3 4" xfId="17876" xr:uid="{CADAE1E3-708D-403E-96D6-A2CFBB26323A}"/>
    <cellStyle name="SAPBEXstdItem 2 4 2 3 5" xfId="21632" xr:uid="{558DD37F-993A-4258-857E-788A7A1D61CD}"/>
    <cellStyle name="SAPBEXstdItem 2 4 2 3 6" xfId="25294" xr:uid="{8B0D8A45-0E9F-4FCC-929C-EE29035F0A75}"/>
    <cellStyle name="SAPBEXstdItem 2 4 2 3 7" xfId="28825" xr:uid="{0B7FF74C-3A29-4203-AD48-6F669B529287}"/>
    <cellStyle name="SAPBEXstdItem 2 4 2 3 8" xfId="32104" xr:uid="{66E4F809-F535-40C5-BCCB-81D287831859}"/>
    <cellStyle name="SAPBEXstdItem 2 4 2 4" xfId="2457" xr:uid="{9CA4BD39-3BBE-4C02-823D-1EFC1761A82A}"/>
    <cellStyle name="SAPBEXstdItem 2 4 2 4 2" xfId="10371" xr:uid="{F2EC3B26-0E1C-4AE1-BA73-6BD215C99792}"/>
    <cellStyle name="SAPBEXstdItem 2 4 2 4 3" xfId="15406" xr:uid="{CEC5BFCF-B4D0-45C9-9D26-225D00BDA964}"/>
    <cellStyle name="SAPBEXstdItem 2 4 2 4 4" xfId="6946" xr:uid="{BDAE27BA-8E11-4CD7-A6BA-65CFF44BBD23}"/>
    <cellStyle name="SAPBEXstdItem 2 4 2 4 5" xfId="19386" xr:uid="{18E87666-3FBD-42B8-A59D-9E1C90273714}"/>
    <cellStyle name="SAPBEXstdItem 2 4 2 4 6" xfId="23153" xr:uid="{D72D9021-55CE-446E-95BE-089798ECF000}"/>
    <cellStyle name="SAPBEXstdItem 2 4 2 4 7" xfId="27680" xr:uid="{A2001E20-25C0-4EC4-932D-D47167C1FA05}"/>
    <cellStyle name="SAPBEXstdItem 2 4 2 4 8" xfId="30259" xr:uid="{C3A23FBF-9101-402C-AA5E-C4CB4F30B72B}"/>
    <cellStyle name="SAPBEXstdItem 2 4 2 5" xfId="4325" xr:uid="{40954753-B7FE-4256-BBFF-E3FC1D02152E}"/>
    <cellStyle name="SAPBEXstdItem 2 4 2 5 2" xfId="12637" xr:uid="{D7273C1D-00CF-4694-A929-AF9FC4462439}"/>
    <cellStyle name="SAPBEXstdItem 2 4 2 5 3" xfId="8114" xr:uid="{5E91356B-4DA8-47FC-9074-7B735FF19A04}"/>
    <cellStyle name="SAPBEXstdItem 2 4 2 5 4" xfId="18672" xr:uid="{63E6D3C7-1E6F-422D-A8E6-33D14E9401FA}"/>
    <cellStyle name="SAPBEXstdItem 2 4 2 5 5" xfId="22424" xr:uid="{E6A93BAD-2DB0-4D51-8F96-40E8120A03EC}"/>
    <cellStyle name="SAPBEXstdItem 2 4 2 5 6" xfId="26090" xr:uid="{64936298-FD96-4D8A-AF21-6751E898005A}"/>
    <cellStyle name="SAPBEXstdItem 2 4 2 5 7" xfId="29621" xr:uid="{CB457F9C-B4C1-4B83-A87B-3A5AC9346596}"/>
    <cellStyle name="SAPBEXstdItem 2 4 2 5 8" xfId="32884" xr:uid="{8AD8CC6E-D2F6-4620-90A0-63F277F984DF}"/>
    <cellStyle name="SAPBEXstdItem 2 4 2 6" xfId="4685" xr:uid="{2190E72A-85E4-433B-90FB-A9BB1A774C26}"/>
    <cellStyle name="SAPBEXstdItem 2 4 2 6 2" xfId="12358" xr:uid="{8863F12D-32E2-4389-B1F6-B28E954C7E0E}"/>
    <cellStyle name="SAPBEXstdItem 2 4 2 6 3" xfId="13150" xr:uid="{F283F34C-816B-482B-A9CE-88C24E7ACC60}"/>
    <cellStyle name="SAPBEXstdItem 2 4 2 6 4" xfId="19032" xr:uid="{7774C21D-52A8-48D4-B5F8-F366B401E26F}"/>
    <cellStyle name="SAPBEXstdItem 2 4 2 6 5" xfId="22784" xr:uid="{CEE1B393-6859-420B-B4DB-7DEF524163B2}"/>
    <cellStyle name="SAPBEXstdItem 2 4 2 6 6" xfId="26449" xr:uid="{50142F8B-2103-45BD-B26D-97B025A191FF}"/>
    <cellStyle name="SAPBEXstdItem 2 4 2 6 7" xfId="29981" xr:uid="{7268770B-C84D-4CF3-93D4-61F3BB2A4218}"/>
    <cellStyle name="SAPBEXstdItem 2 4 2 6 8" xfId="33240" xr:uid="{A557441B-EAD8-4585-A0FF-B032E692EDA7}"/>
    <cellStyle name="SAPBEXstdItem 2 4 2 7" xfId="4829" xr:uid="{81F7F596-7F8E-4BB6-8D4D-BE4232A74136}"/>
    <cellStyle name="SAPBEXstdItem 2 4 2 7 2" xfId="12216" xr:uid="{87AC374D-56C9-4443-BF52-87CD3774123C}"/>
    <cellStyle name="SAPBEXstdItem 2 4 2 7 3" xfId="15829" xr:uid="{44775C19-F518-4CCC-A818-11BFE96E8E61}"/>
    <cellStyle name="SAPBEXstdItem 2 4 2 7 4" xfId="19176" xr:uid="{55F7A508-7C95-462D-AC75-BEE5C2D22F35}"/>
    <cellStyle name="SAPBEXstdItem 2 4 2 7 5" xfId="22927" xr:uid="{0DA34AD1-8DEF-458E-AC6C-636C8382D6CB}"/>
    <cellStyle name="SAPBEXstdItem 2 4 2 7 6" xfId="26593" xr:uid="{CAD4DE7C-961C-4498-814C-F7A8A0D2E880}"/>
    <cellStyle name="SAPBEXstdItem 2 4 2 7 7" xfId="30125" xr:uid="{7EFA8F74-2E3C-46A1-AA6D-096B567842A5}"/>
    <cellStyle name="SAPBEXstdItem 2 4 2 7 8" xfId="33382" xr:uid="{4A05928B-DB64-42C5-8DE6-79229221A7ED}"/>
    <cellStyle name="SAPBEXstdItem 2 4 2 8" xfId="12797" xr:uid="{BB2FD476-CB87-45A8-A8E3-D522E87BD03F}"/>
    <cellStyle name="SAPBEXstdItem 2 4 2 9" xfId="15710" xr:uid="{CD247D57-22B5-464A-9AB8-2354D7D97831}"/>
    <cellStyle name="SAPBEXstdItem 2 4 3" xfId="2667" xr:uid="{AAB816D0-3858-4B3E-8DC9-0AEE7A600AC0}"/>
    <cellStyle name="SAPBEXstdItem 2 4 3 2" xfId="9841" xr:uid="{4F2C51A3-829A-46F6-AE11-7E5E578D22ED}"/>
    <cellStyle name="SAPBEXstdItem 2 4 3 3" xfId="7008" xr:uid="{D7129441-60C5-4230-9F55-5556D5D07A43}"/>
    <cellStyle name="SAPBEXstdItem 2 4 3 4" xfId="10472" xr:uid="{B922F58F-DCCD-4B54-ABB1-262421116CCD}"/>
    <cellStyle name="SAPBEXstdItem 2 4 3 5" xfId="20773" xr:uid="{135B51EA-2168-4888-9942-242A334F03BB}"/>
    <cellStyle name="SAPBEXstdItem 2 4 3 6" xfId="24434" xr:uid="{75B70B7C-48EC-4C1F-A7A9-EDA8517C068E}"/>
    <cellStyle name="SAPBEXstdItem 2 4 3 7" xfId="27963" xr:uid="{0A6278EF-C739-4396-88A4-0A0D1558AFD3}"/>
    <cellStyle name="SAPBEXstdItem 2 4 3 8" xfId="31251" xr:uid="{02601C21-11B6-467D-A912-F45C68C9FB6F}"/>
    <cellStyle name="SAPBEXstdItem 2 4 4" xfId="3173" xr:uid="{068C9695-551D-407D-AD19-58E65B9312F2}"/>
    <cellStyle name="SAPBEXstdItem 2 4 4 2" xfId="7898" xr:uid="{3D9A71A5-0726-44BA-A5A6-A761F988D38E}"/>
    <cellStyle name="SAPBEXstdItem 2 4 4 3" xfId="17000" xr:uid="{B5F95E9B-6B44-48A1-AEED-B63356BE7093}"/>
    <cellStyle name="SAPBEXstdItem 2 4 4 4" xfId="17520" xr:uid="{8F779D4A-5162-4ACA-8E80-EFF7C28AD5B6}"/>
    <cellStyle name="SAPBEXstdItem 2 4 4 5" xfId="21276" xr:uid="{BF7E115A-0FD2-4CEC-A8B8-1685A7F23357}"/>
    <cellStyle name="SAPBEXstdItem 2 4 4 6" xfId="24938" xr:uid="{9F227D94-AB8E-4F7D-BF8C-42872F9DF565}"/>
    <cellStyle name="SAPBEXstdItem 2 4 4 7" xfId="28469" xr:uid="{683C00F1-E8BC-49A6-8251-3145A3B17109}"/>
    <cellStyle name="SAPBEXstdItem 2 4 4 8" xfId="31750" xr:uid="{68DA61C7-88EB-4583-ACD4-3252A6A33E59}"/>
    <cellStyle name="SAPBEXstdItem 2 4 5" xfId="2734" xr:uid="{44789E65-7A74-4A7B-9BE2-1CF505C82A6B}"/>
    <cellStyle name="SAPBEXstdItem 2 4 5 2" xfId="9503" xr:uid="{16DE35F9-B639-4EDC-BD71-F3E9154FA9B8}"/>
    <cellStyle name="SAPBEXstdItem 2 4 5 3" xfId="15364" xr:uid="{529001A4-94A5-48BA-B6C5-486E3EF8C7DF}"/>
    <cellStyle name="SAPBEXstdItem 2 4 5 4" xfId="17082" xr:uid="{B3C53089-48E3-407D-B21D-B4CD079D14B8}"/>
    <cellStyle name="SAPBEXstdItem 2 4 5 5" xfId="20840" xr:uid="{73DAFA35-5555-4EF0-9A14-5A3D742CFC0A}"/>
    <cellStyle name="SAPBEXstdItem 2 4 5 6" xfId="24501" xr:uid="{28F2CA53-EB13-4822-8FE9-1826E9804B8B}"/>
    <cellStyle name="SAPBEXstdItem 2 4 5 7" xfId="28030" xr:uid="{A4353318-984D-44AB-BA6B-7FDF79D43223}"/>
    <cellStyle name="SAPBEXstdItem 2 4 5 8" xfId="31316" xr:uid="{E9688E1D-EB1B-4EF1-911F-A3036EA283C8}"/>
    <cellStyle name="SAPBEXstdItem 2 4 6" xfId="1897" xr:uid="{50B8BA6C-27BD-452C-8E34-C70347081FD4}"/>
    <cellStyle name="SAPBEXstdItem 2 4 6 2" xfId="10184" xr:uid="{4B3C64CC-4944-4F57-935B-0D43CB89111D}"/>
    <cellStyle name="SAPBEXstdItem 2 4 6 3" xfId="14877" xr:uid="{31A549D3-B55B-4D95-A606-AE5C63329643}"/>
    <cellStyle name="SAPBEXstdItem 2 4 6 4" xfId="16919" xr:uid="{24FFDF06-4ADC-4570-87FC-B40E6D49E5CD}"/>
    <cellStyle name="SAPBEXstdItem 2 4 6 5" xfId="10618" xr:uid="{60AF8364-C131-426B-8773-21C9EA55C936}"/>
    <cellStyle name="SAPBEXstdItem 2 4 6 6" xfId="24109" xr:uid="{433B1FF3-9B2A-4470-8A45-3243A42775D0}"/>
    <cellStyle name="SAPBEXstdItem 2 4 6 7" xfId="26900" xr:uid="{6762378D-B1DE-4BDB-B39C-CF47CA7B5580}"/>
    <cellStyle name="SAPBEXstdItem 2 4 6 8" xfId="27291" xr:uid="{9129C770-7356-4095-B3BB-F0E8F93E6ADC}"/>
    <cellStyle name="SAPBEXstdItem 2 4 7" xfId="3961" xr:uid="{B2512AAF-C050-45DA-ACD0-930D8C232474}"/>
    <cellStyle name="SAPBEXstdItem 2 4 7 2" xfId="12993" xr:uid="{7560E063-C308-4B36-8018-2D0B806F9443}"/>
    <cellStyle name="SAPBEXstdItem 2 4 7 3" xfId="15669" xr:uid="{7E25522C-9CE6-42D0-A79C-5FC0719B111B}"/>
    <cellStyle name="SAPBEXstdItem 2 4 7 4" xfId="18308" xr:uid="{1A0E8735-4044-468A-9A82-EA772CD38140}"/>
    <cellStyle name="SAPBEXstdItem 2 4 7 5" xfId="22061" xr:uid="{C2BA11FB-F6F4-4D73-A988-EDD8B09D0A42}"/>
    <cellStyle name="SAPBEXstdItem 2 4 7 6" xfId="25726" xr:uid="{9F1855F1-CF01-42CE-B317-7DAC04FCA66E}"/>
    <cellStyle name="SAPBEXstdItem 2 4 7 7" xfId="29257" xr:uid="{8FDC03F8-4156-44D5-90C4-76028C08A13A}"/>
    <cellStyle name="SAPBEXstdItem 2 4 7 8" xfId="32525" xr:uid="{73ECD985-5F30-4E3F-9499-AA05B135CEA1}"/>
    <cellStyle name="SAPBEXstdItem 2 4 8" xfId="4856" xr:uid="{F8CA9AB9-AC9B-40D0-98A4-AFB465E04C86}"/>
    <cellStyle name="SAPBEXstdItem 2 4 8 2" xfId="12189" xr:uid="{981FB096-7A2F-4EBE-BE0D-F145B720E49E}"/>
    <cellStyle name="SAPBEXstdItem 2 4 8 3" xfId="16832" xr:uid="{B2A03F33-43C5-4787-95B4-ABA7ACFECE2E}"/>
    <cellStyle name="SAPBEXstdItem 2 4 8 4" xfId="19203" xr:uid="{AED6E200-E405-42E4-BAB6-AE3D8D9600A2}"/>
    <cellStyle name="SAPBEXstdItem 2 4 8 5" xfId="22954" xr:uid="{B9DD1ECF-66DB-4DE3-9C17-82EDEF45802E}"/>
    <cellStyle name="SAPBEXstdItem 2 4 8 6" xfId="26620" xr:uid="{124677B3-D38E-4DB1-9987-2F43EBF9245A}"/>
    <cellStyle name="SAPBEXstdItem 2 4 8 7" xfId="30152" xr:uid="{867EC65B-3E6D-4485-A8B6-4A79C918E846}"/>
    <cellStyle name="SAPBEXstdItem 2 4 8 8" xfId="33408" xr:uid="{275AEEED-94A6-4800-B18C-8360660A460C}"/>
    <cellStyle name="SAPBEXstdItem 2 4 9" xfId="11114" xr:uid="{D542A007-7D15-4255-962A-2B126017A7FA}"/>
    <cellStyle name="SAPBEXstdItem 2 5" xfId="1473" xr:uid="{C73EEC5E-A133-480D-A41F-FBEA14611C10}"/>
    <cellStyle name="SAPBEXstdItem 2 5 10" xfId="12003" xr:uid="{BE82E3C1-FD72-4562-B1EC-FDF390A10C2F}"/>
    <cellStyle name="SAPBEXstdItem 2 5 11" xfId="14705" xr:uid="{E2FB2F41-9260-4051-A290-72F616300035}"/>
    <cellStyle name="SAPBEXstdItem 2 5 12" xfId="15283" xr:uid="{909A7588-7A75-4E60-A46D-880E3554B29D}"/>
    <cellStyle name="SAPBEXstdItem 2 5 13" xfId="20247" xr:uid="{ACAF2521-9B17-4049-86C1-27F910A3F5E1}"/>
    <cellStyle name="SAPBEXstdItem 2 5 14" xfId="23627" xr:uid="{831A6BC0-22ED-496C-92D4-E2EB1A26A94B}"/>
    <cellStyle name="SAPBEXstdItem 2 5 15" xfId="27233" xr:uid="{F4013148-4FF8-494D-A383-6AC705E6FC66}"/>
    <cellStyle name="SAPBEXstdItem 2 5 2" xfId="1782" xr:uid="{6B15857F-5F16-40C4-83C4-447DFE1E5AD5}"/>
    <cellStyle name="SAPBEXstdItem 2 5 2 10" xfId="15551" xr:uid="{E11945FC-9751-4670-BBDE-D349165EE45E}"/>
    <cellStyle name="SAPBEXstdItem 2 5 2 11" xfId="19546" xr:uid="{06B43978-D503-442B-B3F3-CD311A24539E}"/>
    <cellStyle name="SAPBEXstdItem 2 5 2 12" xfId="14759" xr:uid="{84EB8EC2-6224-41FA-9A49-41077BB31E0E}"/>
    <cellStyle name="SAPBEXstdItem 2 5 2 13" xfId="26956" xr:uid="{5FC82372-24D9-4B57-AD66-D20551357874}"/>
    <cellStyle name="SAPBEXstdItem 2 5 2 14" xfId="27707" xr:uid="{53C4798C-5A88-4461-9284-8CEC010BDAA4}"/>
    <cellStyle name="SAPBEXstdItem 2 5 2 2" xfId="3025" xr:uid="{7FE73940-F76F-4C44-858B-981F350FEC2F}"/>
    <cellStyle name="SAPBEXstdItem 2 5 2 2 2" xfId="8843" xr:uid="{DE719A1D-14A0-4121-B800-34B5392AAA58}"/>
    <cellStyle name="SAPBEXstdItem 2 5 2 2 3" xfId="14632" xr:uid="{FE4F3F22-3D46-4B84-8AAC-AD880D581DC4}"/>
    <cellStyle name="SAPBEXstdItem 2 5 2 2 4" xfId="17373" xr:uid="{70322A29-AE7C-41BA-8815-682FCF352808}"/>
    <cellStyle name="SAPBEXstdItem 2 5 2 2 5" xfId="21131" xr:uid="{ACE20099-E238-4646-9DFB-2541B2E27CFB}"/>
    <cellStyle name="SAPBEXstdItem 2 5 2 2 6" xfId="24792" xr:uid="{A43A69E9-EF8D-4810-9FA1-B16130C7FCC5}"/>
    <cellStyle name="SAPBEXstdItem 2 5 2 2 7" xfId="28321" xr:uid="{CCDEC371-C9F0-4357-BA18-9AA27F46A3E5}"/>
    <cellStyle name="SAPBEXstdItem 2 5 2 2 8" xfId="31607" xr:uid="{5C20DF6E-019C-4782-A99D-5AFA319B486F}"/>
    <cellStyle name="SAPBEXstdItem 2 5 2 3" xfId="3531" xr:uid="{2CA754FC-5E20-4B8A-8D3E-513F6E177C42}"/>
    <cellStyle name="SAPBEXstdItem 2 5 2 3 2" xfId="9147" xr:uid="{132CE083-06A0-4036-A59B-9700D9C35A1D}"/>
    <cellStyle name="SAPBEXstdItem 2 5 2 3 3" xfId="15194" xr:uid="{5565D5BE-90A9-4339-ABC4-367B735E2279}"/>
    <cellStyle name="SAPBEXstdItem 2 5 2 3 4" xfId="17878" xr:uid="{7F6B4692-EDE6-4C85-B676-7C20E62630B1}"/>
    <cellStyle name="SAPBEXstdItem 2 5 2 3 5" xfId="21634" xr:uid="{07B2F9AC-C1CB-49AB-AE94-C753E04ECFC0}"/>
    <cellStyle name="SAPBEXstdItem 2 5 2 3 6" xfId="25296" xr:uid="{262DE965-0A5A-4AF3-9696-D1466A32EF60}"/>
    <cellStyle name="SAPBEXstdItem 2 5 2 3 7" xfId="28827" xr:uid="{7EC30944-D020-463C-8A50-5B1EAB193397}"/>
    <cellStyle name="SAPBEXstdItem 2 5 2 3 8" xfId="32106" xr:uid="{82E33241-1CBA-4F12-A5A3-8F6FD5B98026}"/>
    <cellStyle name="SAPBEXstdItem 2 5 2 4" xfId="3090" xr:uid="{AAA98888-E73F-4CB6-A518-96363E40A49F}"/>
    <cellStyle name="SAPBEXstdItem 2 5 2 4 2" xfId="9502" xr:uid="{15A1B5AA-08CC-4006-87A9-AD710B27E80E}"/>
    <cellStyle name="SAPBEXstdItem 2 5 2 4 3" xfId="10547" xr:uid="{6E1E5F90-2E47-4AF6-B48C-AB7E08927D75}"/>
    <cellStyle name="SAPBEXstdItem 2 5 2 4 4" xfId="17437" xr:uid="{C1721B2F-22FA-4A33-AAB3-5C0C0F441A7C}"/>
    <cellStyle name="SAPBEXstdItem 2 5 2 4 5" xfId="21194" xr:uid="{0C71C0BB-65CE-40CD-925E-EAEB53C1D39C}"/>
    <cellStyle name="SAPBEXstdItem 2 5 2 4 6" xfId="24856" xr:uid="{489FDFA7-F661-464A-A3F6-B545DB2182DB}"/>
    <cellStyle name="SAPBEXstdItem 2 5 2 4 7" xfId="28386" xr:uid="{212C8D5B-3059-4CFC-BE98-C49A54F05A56}"/>
    <cellStyle name="SAPBEXstdItem 2 5 2 4 8" xfId="31670" xr:uid="{DD2AB526-AA24-4AE3-B8F2-F5363DCC2F5F}"/>
    <cellStyle name="SAPBEXstdItem 2 5 2 5" xfId="4104" xr:uid="{0A981130-3671-4F1E-91BB-36DBF1514F87}"/>
    <cellStyle name="SAPBEXstdItem 2 5 2 5 2" xfId="6810" xr:uid="{16E0222C-0E06-4F79-AA8B-86D435C7DDB3}"/>
    <cellStyle name="SAPBEXstdItem 2 5 2 5 3" xfId="7313" xr:uid="{B6B1BD74-677E-4154-A9D1-B13BDAA50630}"/>
    <cellStyle name="SAPBEXstdItem 2 5 2 5 4" xfId="18451" xr:uid="{C67BA069-166F-471F-9373-15A0FE49F7EE}"/>
    <cellStyle name="SAPBEXstdItem 2 5 2 5 5" xfId="22204" xr:uid="{47D6D63B-81E1-4457-B56C-726F246C5762}"/>
    <cellStyle name="SAPBEXstdItem 2 5 2 5 6" xfId="25869" xr:uid="{F1639AFA-AC43-4D5A-B4E3-FBC20D2A98CB}"/>
    <cellStyle name="SAPBEXstdItem 2 5 2 5 7" xfId="29400" xr:uid="{12603E73-0033-490E-B78D-2B634EDD0FC4}"/>
    <cellStyle name="SAPBEXstdItem 2 5 2 5 8" xfId="32667" xr:uid="{5CF3F068-8E8D-491E-AFF8-AD902A9CBA8A}"/>
    <cellStyle name="SAPBEXstdItem 2 5 2 6" xfId="4687" xr:uid="{00DFBA38-946B-4D2B-9069-968B4FDCB118}"/>
    <cellStyle name="SAPBEXstdItem 2 5 2 6 2" xfId="12356" xr:uid="{2BCCEA20-3E31-4E01-8FDD-4DC591B72D4A}"/>
    <cellStyle name="SAPBEXstdItem 2 5 2 6 3" xfId="15754" xr:uid="{C97E7BA9-5A5A-4FEE-9161-B5A40590A779}"/>
    <cellStyle name="SAPBEXstdItem 2 5 2 6 4" xfId="19034" xr:uid="{87B6F423-9E8A-4AC9-8F0A-C384117B2280}"/>
    <cellStyle name="SAPBEXstdItem 2 5 2 6 5" xfId="22786" xr:uid="{8FC53BAF-0C20-410C-8AED-3635E55E0A17}"/>
    <cellStyle name="SAPBEXstdItem 2 5 2 6 6" xfId="26451" xr:uid="{2D4622D7-6A88-4A02-A2E0-AE829244C993}"/>
    <cellStyle name="SAPBEXstdItem 2 5 2 6 7" xfId="29983" xr:uid="{B91F8905-9158-4F20-B8B6-197628AE483A}"/>
    <cellStyle name="SAPBEXstdItem 2 5 2 6 8" xfId="33242" xr:uid="{9D6919DC-7EF4-46E5-8C28-DFD9483F6AFE}"/>
    <cellStyle name="SAPBEXstdItem 2 5 2 7" xfId="4925" xr:uid="{AE300196-F472-49FF-ABA1-ABADA0BD77B4}"/>
    <cellStyle name="SAPBEXstdItem 2 5 2 7 2" xfId="12120" xr:uid="{F48DAB9B-6CE3-4204-99C5-26C5969BC5F8}"/>
    <cellStyle name="SAPBEXstdItem 2 5 2 7 3" xfId="13214" xr:uid="{F38986E3-49A3-4F42-BF11-9133F0DF6B22}"/>
    <cellStyle name="SAPBEXstdItem 2 5 2 7 4" xfId="19272" xr:uid="{BB115633-1FEC-41D5-B86F-2CCB60840A4B}"/>
    <cellStyle name="SAPBEXstdItem 2 5 2 7 5" xfId="23023" xr:uid="{B75B7EDC-8CB5-48EF-8D3B-1AC5C7CE95B4}"/>
    <cellStyle name="SAPBEXstdItem 2 5 2 7 6" xfId="26689" xr:uid="{67AE8BB4-22CB-48CD-8AEF-D1AE793B2025}"/>
    <cellStyle name="SAPBEXstdItem 2 5 2 7 7" xfId="30221" xr:uid="{BFA1CB48-03EF-49FE-B2DA-6DEF4C298BE7}"/>
    <cellStyle name="SAPBEXstdItem 2 5 2 7 8" xfId="33476" xr:uid="{E1F5AAE6-EF34-46C5-A5A0-FE6F1F9F391C}"/>
    <cellStyle name="SAPBEXstdItem 2 5 2 8" xfId="10620" xr:uid="{6B002350-9ABE-4C79-B847-82D944AB718F}"/>
    <cellStyle name="SAPBEXstdItem 2 5 2 9" xfId="16594" xr:uid="{66C95729-367A-4F10-A54A-8E7813EF0996}"/>
    <cellStyle name="SAPBEXstdItem 2 5 3" xfId="2727" xr:uid="{9B3695A9-E273-4E5A-8A13-02B1C7786807}"/>
    <cellStyle name="SAPBEXstdItem 2 5 3 2" xfId="10079" xr:uid="{95610E7D-B1D2-4B26-A6E3-0561CFDA9DF5}"/>
    <cellStyle name="SAPBEXstdItem 2 5 3 3" xfId="10005" xr:uid="{A7FAA2FB-CF89-45DD-A374-3F5484A568DB}"/>
    <cellStyle name="SAPBEXstdItem 2 5 3 4" xfId="17075" xr:uid="{0492D767-23B4-41ED-9AA2-530F13A64E5B}"/>
    <cellStyle name="SAPBEXstdItem 2 5 3 5" xfId="20833" xr:uid="{8B1E34F4-38ED-4D24-8D72-5D852B1C683E}"/>
    <cellStyle name="SAPBEXstdItem 2 5 3 6" xfId="24494" xr:uid="{410BDD34-0F45-4B2E-8E9A-E780320001DC}"/>
    <cellStyle name="SAPBEXstdItem 2 5 3 7" xfId="28023" xr:uid="{35FCB5D9-172D-40E6-AAA0-7B368EA05AC9}"/>
    <cellStyle name="SAPBEXstdItem 2 5 3 8" xfId="31309" xr:uid="{8584E5CD-DF74-472B-B9AB-EFF0417FDA97}"/>
    <cellStyle name="SAPBEXstdItem 2 5 4" xfId="3225" xr:uid="{F02FD8F8-797F-4E2D-92C4-F29FCE4B586B}"/>
    <cellStyle name="SAPBEXstdItem 2 5 4 2" xfId="11542" xr:uid="{6E6DF7B6-70F0-43AA-9356-74AF552F7EC5}"/>
    <cellStyle name="SAPBEXstdItem 2 5 4 3" xfId="16124" xr:uid="{E3A1BCC5-25BE-4106-89E3-218BFE32AF65}"/>
    <cellStyle name="SAPBEXstdItem 2 5 4 4" xfId="17572" xr:uid="{59760FF4-7C33-48C4-BBEC-E71E4369B851}"/>
    <cellStyle name="SAPBEXstdItem 2 5 4 5" xfId="21328" xr:uid="{E7DAED0C-4E17-445D-B889-D3575BCF5BE3}"/>
    <cellStyle name="SAPBEXstdItem 2 5 4 6" xfId="24990" xr:uid="{25D9E6E2-0D9E-4047-AEB0-57C58D1554EC}"/>
    <cellStyle name="SAPBEXstdItem 2 5 4 7" xfId="28521" xr:uid="{F1EC94F8-7957-4CD7-B261-175CCDFAA5D4}"/>
    <cellStyle name="SAPBEXstdItem 2 5 4 8" xfId="31801" xr:uid="{804A66BC-4420-4B3B-9BAF-DFE2E3872E39}"/>
    <cellStyle name="SAPBEXstdItem 2 5 5" xfId="3698" xr:uid="{0B3023A2-0756-4D5A-8F43-F4A3550E8F67}"/>
    <cellStyle name="SAPBEXstdItem 2 5 5 2" xfId="10440" xr:uid="{04EE7E5E-72C4-4953-80A6-9D0F3681E509}"/>
    <cellStyle name="SAPBEXstdItem 2 5 5 3" xfId="16934" xr:uid="{365F8976-E97C-4B39-B7C4-C860B234F720}"/>
    <cellStyle name="SAPBEXstdItem 2 5 5 4" xfId="18045" xr:uid="{93D00266-C933-4B10-A19C-C4B6062C2462}"/>
    <cellStyle name="SAPBEXstdItem 2 5 5 5" xfId="21801" xr:uid="{DA85BA07-678A-4D2A-9BA0-C051079154A3}"/>
    <cellStyle name="SAPBEXstdItem 2 5 5 6" xfId="25463" xr:uid="{6DCB156D-BD04-4B2D-8FFC-05D5387BF81D}"/>
    <cellStyle name="SAPBEXstdItem 2 5 5 7" xfId="28994" xr:uid="{B431F93B-6F53-48A3-B800-D0C69FCD1579}"/>
    <cellStyle name="SAPBEXstdItem 2 5 5 8" xfId="32271" xr:uid="{F753443E-7834-4953-B64B-702BB0984D6B}"/>
    <cellStyle name="SAPBEXstdItem 2 5 6" xfId="4230" xr:uid="{8DD68D99-4DE1-4688-BDE5-1957B734574D}"/>
    <cellStyle name="SAPBEXstdItem 2 5 6 2" xfId="6860" xr:uid="{54616E73-0620-4EF7-B61E-268656E00215}"/>
    <cellStyle name="SAPBEXstdItem 2 5 6 3" xfId="11900" xr:uid="{A3A806B5-DC54-4837-90D1-D21BB67C420E}"/>
    <cellStyle name="SAPBEXstdItem 2 5 6 4" xfId="18577" xr:uid="{F96EEE12-B0E4-4CCC-BD72-99A8141B5BAE}"/>
    <cellStyle name="SAPBEXstdItem 2 5 6 5" xfId="22329" xr:uid="{CBB32C51-ADA8-4164-B77F-7B962160140F}"/>
    <cellStyle name="SAPBEXstdItem 2 5 6 6" xfId="25995" xr:uid="{E211044B-306F-48A6-AC6B-95B0AA4A69B1}"/>
    <cellStyle name="SAPBEXstdItem 2 5 6 7" xfId="29526" xr:uid="{46C2F7E5-F20D-4F99-9DB2-B884D51A2ED7}"/>
    <cellStyle name="SAPBEXstdItem 2 5 6 8" xfId="32790" xr:uid="{CA88F744-10C0-44F7-AB2B-B27B3A37D013}"/>
    <cellStyle name="SAPBEXstdItem 2 5 7" xfId="3732" xr:uid="{99907664-368A-494E-97C3-C937C16C688C}"/>
    <cellStyle name="SAPBEXstdItem 2 5 7 2" xfId="7139" xr:uid="{791E5B3B-7146-4A25-A951-8F12F40F660F}"/>
    <cellStyle name="SAPBEXstdItem 2 5 7 3" xfId="13917" xr:uid="{BB42C286-3A0F-4992-AAB7-48DB7D2F9A8B}"/>
    <cellStyle name="SAPBEXstdItem 2 5 7 4" xfId="18079" xr:uid="{C3F46487-5D98-4B1B-A3CC-522582FB11EF}"/>
    <cellStyle name="SAPBEXstdItem 2 5 7 5" xfId="21834" xr:uid="{A70195A7-536F-4E50-AF95-8AD2A37A9F76}"/>
    <cellStyle name="SAPBEXstdItem 2 5 7 6" xfId="25497" xr:uid="{7EA8DED6-C87C-4FAF-B7AD-E380BBEBC37E}"/>
    <cellStyle name="SAPBEXstdItem 2 5 7 7" xfId="29028" xr:uid="{29710863-FC6D-4AB8-81C5-7090EC735EA9}"/>
    <cellStyle name="SAPBEXstdItem 2 5 7 8" xfId="32304" xr:uid="{12E8FF0F-62CC-4659-B15F-9992C78B9564}"/>
    <cellStyle name="SAPBEXstdItem 2 5 8" xfId="4512" xr:uid="{9B31E573-EB43-4991-A5EE-AE91B10531F6}"/>
    <cellStyle name="SAPBEXstdItem 2 5 8 2" xfId="12514" xr:uid="{F198CEF5-2D14-4501-BEF4-E56AB63BED5E}"/>
    <cellStyle name="SAPBEXstdItem 2 5 8 3" xfId="8081" xr:uid="{C55E7345-834D-4184-AA83-9A1C463254B3}"/>
    <cellStyle name="SAPBEXstdItem 2 5 8 4" xfId="18859" xr:uid="{553F146E-54C2-4804-8F0D-EAC2395B81B7}"/>
    <cellStyle name="SAPBEXstdItem 2 5 8 5" xfId="22611" xr:uid="{6326A748-A3BB-49EC-BAED-41B3AD16CF90}"/>
    <cellStyle name="SAPBEXstdItem 2 5 8 6" xfId="26276" xr:uid="{D05159B1-923F-451E-A47F-B88C42ECA872}"/>
    <cellStyle name="SAPBEXstdItem 2 5 8 7" xfId="29808" xr:uid="{68A93437-0FAA-49AE-8D54-9AF8A93245AE}"/>
    <cellStyle name="SAPBEXstdItem 2 5 8 8" xfId="33070" xr:uid="{B7B229C2-55CB-41E1-BB42-96A59336A4A2}"/>
    <cellStyle name="SAPBEXstdItem 2 5 9" xfId="10200" xr:uid="{8E22131F-9907-428F-AD93-1592EBEA9594}"/>
    <cellStyle name="SAPBEXstdItem 2 6" xfId="1743" xr:uid="{BBF24627-54ED-4584-A979-7D490EDC78A2}"/>
    <cellStyle name="SAPBEXstdItem 2 6 10" xfId="15267" xr:uid="{8520441E-C502-43B1-A08F-84F74B77DD25}"/>
    <cellStyle name="SAPBEXstdItem 2 6 11" xfId="19566" xr:uid="{7F7863C2-C22D-4304-A620-1B2809281733}"/>
    <cellStyle name="SAPBEXstdItem 2 6 12" xfId="23327" xr:uid="{A7261B8F-8F73-493E-AEC8-B02FE0559AE8}"/>
    <cellStyle name="SAPBEXstdItem 2 6 13" xfId="26977" xr:uid="{E2F58498-5F91-4C03-B771-A483D9C102F1}"/>
    <cellStyle name="SAPBEXstdItem 2 6 14" xfId="30876" xr:uid="{843BB8D2-F31B-4A85-822A-3EEFE7AF84D9}"/>
    <cellStyle name="SAPBEXstdItem 2 6 2" xfId="2986" xr:uid="{9B1D1D00-57ED-43C4-9180-FBDB3C8F5583}"/>
    <cellStyle name="SAPBEXstdItem 2 6 2 2" xfId="11234" xr:uid="{9CE83B7C-42D6-4A5B-8954-9A2A97886BE4}"/>
    <cellStyle name="SAPBEXstdItem 2 6 2 3" xfId="16411" xr:uid="{19E95181-0F24-46EB-94ED-D0D4A3DA984A}"/>
    <cellStyle name="SAPBEXstdItem 2 6 2 4" xfId="17334" xr:uid="{AB5BF4D1-339E-444D-AE83-92E290567BE0}"/>
    <cellStyle name="SAPBEXstdItem 2 6 2 5" xfId="21092" xr:uid="{3DFF18F7-38C1-483E-ACAF-7B46EC767E83}"/>
    <cellStyle name="SAPBEXstdItem 2 6 2 6" xfId="24753" xr:uid="{7D1E1A8D-A84E-40C7-86B3-AFDE5B4D0166}"/>
    <cellStyle name="SAPBEXstdItem 2 6 2 7" xfId="28282" xr:uid="{599C4AFF-62E7-4417-9395-84099B260866}"/>
    <cellStyle name="SAPBEXstdItem 2 6 2 8" xfId="31568" xr:uid="{9BCFCC16-CF19-469D-8AA4-F95D4EC10ECC}"/>
    <cellStyle name="SAPBEXstdItem 2 6 3" xfId="3492" xr:uid="{B6E6C1FA-A6BD-4D55-8010-193D1D279C53}"/>
    <cellStyle name="SAPBEXstdItem 2 6 3 2" xfId="7880" xr:uid="{7ED53653-036E-4535-9BE7-A2CB7A766135}"/>
    <cellStyle name="SAPBEXstdItem 2 6 3 3" xfId="14621" xr:uid="{93A329DA-E498-4FC3-9840-E141FCE1DF64}"/>
    <cellStyle name="SAPBEXstdItem 2 6 3 4" xfId="17839" xr:uid="{02E88A5F-2476-43E6-8D0E-E01DCA0FFBA6}"/>
    <cellStyle name="SAPBEXstdItem 2 6 3 5" xfId="21595" xr:uid="{E8C6F0F2-F1FE-40A9-AD40-A561259E792E}"/>
    <cellStyle name="SAPBEXstdItem 2 6 3 6" xfId="25257" xr:uid="{57D0E428-2549-475D-83EA-1C26E6DA6269}"/>
    <cellStyle name="SAPBEXstdItem 2 6 3 7" xfId="28788" xr:uid="{E9F52519-FD7D-4534-9E37-45002C9337A1}"/>
    <cellStyle name="SAPBEXstdItem 2 6 3 8" xfId="32067" xr:uid="{45A42A7E-85B5-4C12-A7FF-F21A70AC8A3A}"/>
    <cellStyle name="SAPBEXstdItem 2 6 4" xfId="3687" xr:uid="{F68F0074-1C6D-4DB6-811B-C87062B28CE0}"/>
    <cellStyle name="SAPBEXstdItem 2 6 4 2" xfId="11498" xr:uid="{50EABF96-6C49-4CCA-97D9-3CEEBFCDA9B9}"/>
    <cellStyle name="SAPBEXstdItem 2 6 4 3" xfId="16167" xr:uid="{C8852540-3B00-47E9-BBED-A620BE3F67E2}"/>
    <cellStyle name="SAPBEXstdItem 2 6 4 4" xfId="18034" xr:uid="{0BC7F04F-3377-402D-BBAE-88822D029F81}"/>
    <cellStyle name="SAPBEXstdItem 2 6 4 5" xfId="21790" xr:uid="{E3F74AA3-CD09-4BFC-B387-336172306459}"/>
    <cellStyle name="SAPBEXstdItem 2 6 4 6" xfId="25452" xr:uid="{6A4B53A7-11BC-4E4D-8C6E-B9C04A5B40D3}"/>
    <cellStyle name="SAPBEXstdItem 2 6 4 7" xfId="28983" xr:uid="{920DB7B3-7D32-44FC-A03E-4ED7C9F6BE05}"/>
    <cellStyle name="SAPBEXstdItem 2 6 4 8" xfId="32260" xr:uid="{867115CD-EE7D-46B8-AA03-8FCA10F2843E}"/>
    <cellStyle name="SAPBEXstdItem 2 6 5" xfId="2232" xr:uid="{6A02D532-025D-4B68-9F04-3BB09E41DBC2}"/>
    <cellStyle name="SAPBEXstdItem 2 6 5 2" xfId="9398" xr:uid="{0D644C9A-C44F-4FDC-9C49-6BA65C1A50CC}"/>
    <cellStyle name="SAPBEXstdItem 2 6 5 3" xfId="14497" xr:uid="{788FAFAD-AF93-494B-A8EF-D288D75B062E}"/>
    <cellStyle name="SAPBEXstdItem 2 6 5 4" xfId="14086" xr:uid="{1DC5C4EA-9B7C-44FD-9021-F45E5FEF01A2}"/>
    <cellStyle name="SAPBEXstdItem 2 6 5 5" xfId="14054" xr:uid="{8394DD15-528E-4665-A065-E5646D5B756E}"/>
    <cellStyle name="SAPBEXstdItem 2 6 5 6" xfId="19666" xr:uid="{EF7D32F5-7DA2-42E1-950E-6D2377FC2B74}"/>
    <cellStyle name="SAPBEXstdItem 2 6 5 7" xfId="7188" xr:uid="{609B2C0C-3000-4BD3-911F-D43941AA18FC}"/>
    <cellStyle name="SAPBEXstdItem 2 6 5 8" xfId="21697" xr:uid="{7F8A3DD4-92D0-47A6-8A82-FA027761DFD7}"/>
    <cellStyle name="SAPBEXstdItem 2 6 6" xfId="4020" xr:uid="{D947E53B-5DC2-486F-97E2-1C4C4C4AE5ED}"/>
    <cellStyle name="SAPBEXstdItem 2 6 6 2" xfId="8706" xr:uid="{1CA9883E-E0BA-43B6-B9A3-F5110D4E0283}"/>
    <cellStyle name="SAPBEXstdItem 2 6 6 3" xfId="14549" xr:uid="{3E829AC0-2EEB-403A-8B6F-54FF1BFCC316}"/>
    <cellStyle name="SAPBEXstdItem 2 6 6 4" xfId="18367" xr:uid="{6EFBABC1-2AE0-410E-A7BF-6241FAC012A5}"/>
    <cellStyle name="SAPBEXstdItem 2 6 6 5" xfId="22120" xr:uid="{63711422-94EC-4CF8-AB26-3F1F63A809E7}"/>
    <cellStyle name="SAPBEXstdItem 2 6 6 6" xfId="25785" xr:uid="{B4438E57-6F66-4EC8-A5A0-1ACFBB0F78D2}"/>
    <cellStyle name="SAPBEXstdItem 2 6 6 7" xfId="29316" xr:uid="{66488CD0-188C-434A-BBCD-6D9D3B5DF7C4}"/>
    <cellStyle name="SAPBEXstdItem 2 6 6 8" xfId="32583" xr:uid="{9D5078B5-D66F-45BC-B3F4-3A6DE30B02E6}"/>
    <cellStyle name="SAPBEXstdItem 2 6 7" xfId="4730" xr:uid="{FDEC4C21-4CBB-4B6E-A62A-A1F19A916721}"/>
    <cellStyle name="SAPBEXstdItem 2 6 7 2" xfId="12315" xr:uid="{EAC1FBA2-8002-4AB2-97D3-FEA815066709}"/>
    <cellStyle name="SAPBEXstdItem 2 6 7 3" xfId="15770" xr:uid="{9EC83AB2-99A5-4586-9966-86CA26E334AB}"/>
    <cellStyle name="SAPBEXstdItem 2 6 7 4" xfId="19077" xr:uid="{580EA804-F3E2-4B39-ACE8-D9ECBA34DA6E}"/>
    <cellStyle name="SAPBEXstdItem 2 6 7 5" xfId="22829" xr:uid="{BB20446C-2E48-42B7-8406-53DD0CBE35A8}"/>
    <cellStyle name="SAPBEXstdItem 2 6 7 6" xfId="26494" xr:uid="{50A0A3A0-4F4D-455A-80B6-471B5A97E686}"/>
    <cellStyle name="SAPBEXstdItem 2 6 7 7" xfId="30026" xr:uid="{FA9367E0-0699-41C9-A64E-4A62E5DEAF52}"/>
    <cellStyle name="SAPBEXstdItem 2 6 7 8" xfId="33284" xr:uid="{5DA1AD05-0E05-49BA-8F04-2EB3DD913490}"/>
    <cellStyle name="SAPBEXstdItem 2 6 8" xfId="8809" xr:uid="{E4AF49CD-DF50-4C07-A32D-F9FD6B502731}"/>
    <cellStyle name="SAPBEXstdItem 2 6 9" xfId="14518" xr:uid="{9B2B8A25-FDFD-49F4-B1A3-3DD49C7E2A4E}"/>
    <cellStyle name="SAPBEXstdItem 2 7" xfId="2537" xr:uid="{788358BF-7564-49F2-B221-AE5EAA820E26}"/>
    <cellStyle name="SAPBEXstdItem 2 7 2" xfId="10765" xr:uid="{85013F98-0571-49D5-9377-88C76EFECAC4}"/>
    <cellStyle name="SAPBEXstdItem 2 7 3" xfId="15429" xr:uid="{816E8B5F-A646-4CD4-846A-0A90059E93C4}"/>
    <cellStyle name="SAPBEXstdItem 2 7 4" xfId="14142" xr:uid="{CADCF5D6-371A-4B33-AE8D-7FC6B1829350}"/>
    <cellStyle name="SAPBEXstdItem 2 7 5" xfId="19324" xr:uid="{98933B7D-04DF-4887-B79E-ADAF3E577562}"/>
    <cellStyle name="SAPBEXstdItem 2 7 6" xfId="23093" xr:uid="{30857538-9062-4B55-B727-6E99713782AB}"/>
    <cellStyle name="SAPBEXstdItem 2 7 7" xfId="26736" xr:uid="{A7388656-97C3-4FE6-AB7F-75B286DAB511}"/>
    <cellStyle name="SAPBEXstdItem 2 7 8" xfId="31126" xr:uid="{9F2ACACA-52C9-4F07-9941-F2F6CDAC8AD8}"/>
    <cellStyle name="SAPBEXstdItem 2 8" xfId="3048" xr:uid="{12EF6699-3447-48E9-BAFE-796C878FB09E}"/>
    <cellStyle name="SAPBEXstdItem 2 8 2" xfId="7905" xr:uid="{B84BBDB6-EB64-4849-B169-4264F1C0D6F4}"/>
    <cellStyle name="SAPBEXstdItem 2 8 3" xfId="16723" xr:uid="{364EBC4F-94C4-49A2-9750-9AD7B4A414CD}"/>
    <cellStyle name="SAPBEXstdItem 2 8 4" xfId="17396" xr:uid="{02512176-028E-43D2-A4FD-14022CEF72B6}"/>
    <cellStyle name="SAPBEXstdItem 2 8 5" xfId="21154" xr:uid="{CD54178E-9918-451F-B74E-81FD45718E7A}"/>
    <cellStyle name="SAPBEXstdItem 2 8 6" xfId="24815" xr:uid="{C1E3DE23-6ECF-4809-98C0-DD7618408FAD}"/>
    <cellStyle name="SAPBEXstdItem 2 8 7" xfId="28344" xr:uid="{4217967D-6119-45FA-B167-973A1814CC74}"/>
    <cellStyle name="SAPBEXstdItem 2 8 8" xfId="31630" xr:uid="{D1390E23-E8F5-4F7D-B049-84B07EA7F0BE}"/>
    <cellStyle name="SAPBEXstdItem 2 9" xfId="2253" xr:uid="{F5165475-6DCD-4ED6-B0E1-CA1E592F97CE}"/>
    <cellStyle name="SAPBEXstdItem 2 9 2" xfId="11211" xr:uid="{6F39564E-60AF-4E96-9656-5799E09CCB69}"/>
    <cellStyle name="SAPBEXstdItem 2 9 3" xfId="16432" xr:uid="{75661CF3-C752-4D45-B461-5B23AB4A23F3}"/>
    <cellStyle name="SAPBEXstdItem 2 9 4" xfId="13129" xr:uid="{B7BD0CA5-3E7C-45BD-AE13-1E0E0581BB12}"/>
    <cellStyle name="SAPBEXstdItem 2 9 5" xfId="11101" xr:uid="{7D9F5A70-5E69-4550-84D9-A07914B9D5B5}"/>
    <cellStyle name="SAPBEXstdItem 2 9 6" xfId="14487" xr:uid="{4F922D42-D6E6-4DA0-9CE2-2793AA62CC43}"/>
    <cellStyle name="SAPBEXstdItem 2 9 7" xfId="26862" xr:uid="{53E2F24E-FB9D-434A-AA72-40DFE0875C87}"/>
    <cellStyle name="SAPBEXstdItem 2 9 8" xfId="27065" xr:uid="{A78CF322-6523-40F5-8889-ACB8128A991C}"/>
    <cellStyle name="SAPBEXstdItem 20" xfId="19695" xr:uid="{4E527C67-6DE1-4CEC-8EFD-71F89D2B31E8}"/>
    <cellStyle name="SAPBEXstdItem 21" xfId="15016" xr:uid="{37013198-8F8F-4BA4-91E8-40E372796074}"/>
    <cellStyle name="SAPBEXstdItem 3" xfId="1267" xr:uid="{DAD4245B-D364-4E61-992A-542E7D7FEBCF}"/>
    <cellStyle name="SAPBEXstdItem 3 10" xfId="11164" xr:uid="{73DCB944-77B7-4320-B671-511A8D34B92B}"/>
    <cellStyle name="SAPBEXstdItem 3 11" xfId="9659" xr:uid="{BA48F3C1-A6DF-4EC3-BB7A-9975BFBC5B32}"/>
    <cellStyle name="SAPBEXstdItem 3 12" xfId="15048" xr:uid="{3471BAFA-7AD6-4D11-993D-76C5E932F3F0}"/>
    <cellStyle name="SAPBEXstdItem 3 13" xfId="19712" xr:uid="{D6F6BD29-6301-4233-A7D1-31582CC725FD}"/>
    <cellStyle name="SAPBEXstdItem 3 14" xfId="23475" xr:uid="{216D567F-4D89-4073-B933-DAB4E4FB0BEA}"/>
    <cellStyle name="SAPBEXstdItem 3 15" xfId="27091" xr:uid="{6317F004-877D-4EDE-90E9-C0CD474A7CBB}"/>
    <cellStyle name="SAPBEXstdItem 3 16" xfId="23537" xr:uid="{B3ACD992-9B21-453D-BCA2-42DBD7D96CE8}"/>
    <cellStyle name="SAPBEXstdItem 3 2" xfId="1268" xr:uid="{BC639658-1345-4771-A7FF-FE0EE1F462E7}"/>
    <cellStyle name="SAPBEXstdItem 3 2 10" xfId="10199" xr:uid="{FD66FBF7-5A92-40AD-B691-7DD8F6438474}"/>
    <cellStyle name="SAPBEXstdItem 3 2 11" xfId="9020" xr:uid="{BD18C885-0A2D-485D-9D85-0948AB572A0E}"/>
    <cellStyle name="SAPBEXstdItem 3 2 12" xfId="19711" xr:uid="{CB613868-956B-499C-B499-BCBB09A0BCEF}"/>
    <cellStyle name="SAPBEXstdItem 3 2 13" xfId="23474" xr:uid="{9B638438-452C-49CB-B415-EA153681CBEC}"/>
    <cellStyle name="SAPBEXstdItem 3 2 14" xfId="27090" xr:uid="{72156141-E54F-4F72-9F83-B5CE3266779A}"/>
    <cellStyle name="SAPBEXstdItem 3 2 15" xfId="30553" xr:uid="{811FC533-58F8-4045-8D84-38D6E8EFAD5C}"/>
    <cellStyle name="SAPBEXstdItem 3 2 2" xfId="1747" xr:uid="{1643549C-7BD4-4350-B3E3-EC32370256AB}"/>
    <cellStyle name="SAPBEXstdItem 3 2 2 10" xfId="15460" xr:uid="{45522EDB-2C20-47C1-BB95-F298745FC466}"/>
    <cellStyle name="SAPBEXstdItem 3 2 2 11" xfId="20482" xr:uid="{369594DC-32F7-4EB7-892D-399BDAA07C3D}"/>
    <cellStyle name="SAPBEXstdItem 3 2 2 12" xfId="23325" xr:uid="{FB7D4DF2-5E34-4190-8192-DE3816FE8CA9}"/>
    <cellStyle name="SAPBEXstdItem 3 2 2 13" xfId="27721" xr:uid="{AB475EF3-D8F5-4514-B0A9-84C222A0215D}"/>
    <cellStyle name="SAPBEXstdItem 3 2 2 14" xfId="30874" xr:uid="{9F44A3E2-8542-4B17-9D73-33147299BF58}"/>
    <cellStyle name="SAPBEXstdItem 3 2 2 2" xfId="2990" xr:uid="{68A16B6D-F084-4C27-B717-60F5400C2055}"/>
    <cellStyle name="SAPBEXstdItem 3 2 2 2 2" xfId="9643" xr:uid="{886180A3-A68F-4104-9B47-73076418FFBE}"/>
    <cellStyle name="SAPBEXstdItem 3 2 2 2 3" xfId="13792" xr:uid="{C7550D2E-2052-46B0-8CDA-4A129D2C5936}"/>
    <cellStyle name="SAPBEXstdItem 3 2 2 2 4" xfId="17338" xr:uid="{A15CDC10-8FB1-44CF-84F6-400F687AF2CA}"/>
    <cellStyle name="SAPBEXstdItem 3 2 2 2 5" xfId="21096" xr:uid="{BB787181-E139-400B-9EF6-FB6A7F9404A8}"/>
    <cellStyle name="SAPBEXstdItem 3 2 2 2 6" xfId="24757" xr:uid="{062405E1-1543-4C99-9A64-7F3B2401C9AB}"/>
    <cellStyle name="SAPBEXstdItem 3 2 2 2 7" xfId="28286" xr:uid="{03E95110-FB2F-4CC7-96E2-3763E43E30AE}"/>
    <cellStyle name="SAPBEXstdItem 3 2 2 2 8" xfId="31572" xr:uid="{8B3E8B95-A4DC-42B7-931A-5608020C6338}"/>
    <cellStyle name="SAPBEXstdItem 3 2 2 3" xfId="3496" xr:uid="{A49E9C97-A8BA-4AB9-A4E1-DD9FA48F4AF2}"/>
    <cellStyle name="SAPBEXstdItem 3 2 2 3 2" xfId="9855" xr:uid="{5D12F894-60A8-41DD-85FD-11DFDC347D46}"/>
    <cellStyle name="SAPBEXstdItem 3 2 2 3 3" xfId="7727" xr:uid="{919A5A0A-B133-4674-8920-8541F0CA2F4A}"/>
    <cellStyle name="SAPBEXstdItem 3 2 2 3 4" xfId="17843" xr:uid="{FC63247D-7970-40B5-8541-9EB3E373123E}"/>
    <cellStyle name="SAPBEXstdItem 3 2 2 3 5" xfId="21599" xr:uid="{29381714-3752-497F-9F0F-1B5C3E5A7BC5}"/>
    <cellStyle name="SAPBEXstdItem 3 2 2 3 6" xfId="25261" xr:uid="{EBF833ED-51CE-4C0A-99D2-626618DC044B}"/>
    <cellStyle name="SAPBEXstdItem 3 2 2 3 7" xfId="28792" xr:uid="{B9EE602B-D2AB-452D-AF1F-EA4C0CA90396}"/>
    <cellStyle name="SAPBEXstdItem 3 2 2 3 8" xfId="32071" xr:uid="{0D9C1821-04F2-477D-BF9A-BBE3C105A590}"/>
    <cellStyle name="SAPBEXstdItem 3 2 2 4" xfId="2197" xr:uid="{AE44C2F8-DEB3-4B20-8049-0863BFBB138C}"/>
    <cellStyle name="SAPBEXstdItem 3 2 2 4 2" xfId="9772" xr:uid="{55AB637E-FB54-4381-93ED-FD6C51D94B66}"/>
    <cellStyle name="SAPBEXstdItem 3 2 2 4 3" xfId="10287" xr:uid="{BEF9846D-DAEB-4016-B5BA-E9BE60695EC3}"/>
    <cellStyle name="SAPBEXstdItem 3 2 2 4 4" xfId="11536" xr:uid="{8D691081-5C92-469D-BD69-5D5F9D35CAA5}"/>
    <cellStyle name="SAPBEXstdItem 3 2 2 4 5" xfId="19456" xr:uid="{5A49E0EE-2D8E-4ACA-99A5-455BA1110163}"/>
    <cellStyle name="SAPBEXstdItem 3 2 2 4 6" xfId="20167" xr:uid="{FFD19890-2B9A-49B0-9A76-551CD5FA340B}"/>
    <cellStyle name="SAPBEXstdItem 3 2 2 4 7" xfId="23823" xr:uid="{99874C39-701F-4C75-8FC0-D318FDC2B711}"/>
    <cellStyle name="SAPBEXstdItem 3 2 2 4 8" xfId="30382" xr:uid="{FB0169FD-0777-451E-A2BE-91DEBA6FA6E7}"/>
    <cellStyle name="SAPBEXstdItem 3 2 2 5" xfId="4215" xr:uid="{6AA14F51-3F57-41AB-9CD4-89772613F319}"/>
    <cellStyle name="SAPBEXstdItem 3 2 2 5 2" xfId="7169" xr:uid="{2DCCC575-DDE1-483E-82D6-64BC0EE00AFF}"/>
    <cellStyle name="SAPBEXstdItem 3 2 2 5 3" xfId="13887" xr:uid="{3C301945-F880-4DE6-B449-D8880362943A}"/>
    <cellStyle name="SAPBEXstdItem 3 2 2 5 4" xfId="18562" xr:uid="{591CFB54-7B1D-4B1C-8179-5DA55E1AE751}"/>
    <cellStyle name="SAPBEXstdItem 3 2 2 5 5" xfId="22315" xr:uid="{2207A6D4-66E2-43B4-B2BF-78C10AD805D9}"/>
    <cellStyle name="SAPBEXstdItem 3 2 2 5 6" xfId="25980" xr:uid="{E07FD8DE-62E7-47A1-85F3-B0FDF0E8F586}"/>
    <cellStyle name="SAPBEXstdItem 3 2 2 5 7" xfId="29511" xr:uid="{3F86AC82-1F2A-420B-BB7D-66370ED32F93}"/>
    <cellStyle name="SAPBEXstdItem 3 2 2 5 8" xfId="32776" xr:uid="{430EE2D9-9ACB-4396-AA66-D22D58BC1548}"/>
    <cellStyle name="SAPBEXstdItem 3 2 2 6" xfId="4432" xr:uid="{CAC0A10E-D147-46D6-B507-47064210DCC1}"/>
    <cellStyle name="SAPBEXstdItem 3 2 2 6 2" xfId="12579" xr:uid="{6F3EE589-03DA-4C1C-B5FE-79BB080DB9F0}"/>
    <cellStyle name="SAPBEXstdItem 3 2 2 6 3" xfId="11926" xr:uid="{5934CABE-3FA7-4B0C-9B5F-C470E69A40C8}"/>
    <cellStyle name="SAPBEXstdItem 3 2 2 6 4" xfId="18779" xr:uid="{BAA73411-E3DB-46C8-A6CA-E29514BC43E7}"/>
    <cellStyle name="SAPBEXstdItem 3 2 2 6 5" xfId="22531" xr:uid="{3C1F0746-9D08-4F92-8FC1-EBE6B64881AF}"/>
    <cellStyle name="SAPBEXstdItem 3 2 2 6 6" xfId="26196" xr:uid="{0C7284F8-CA15-434F-A8C3-17FB77ADFB9D}"/>
    <cellStyle name="SAPBEXstdItem 3 2 2 6 7" xfId="29728" xr:uid="{ECCC9CAD-CD74-4609-9DBB-7E7A8B378960}"/>
    <cellStyle name="SAPBEXstdItem 3 2 2 6 8" xfId="32990" xr:uid="{05E9BEB9-0086-4AFD-8E30-9F699EC7FADF}"/>
    <cellStyle name="SAPBEXstdItem 3 2 2 7" xfId="4827" xr:uid="{3FF2FEF6-D55E-46D2-847C-58F5DA188998}"/>
    <cellStyle name="SAPBEXstdItem 3 2 2 7 2" xfId="12218" xr:uid="{793C16F9-D116-4D5C-8D5A-C4061717F2F2}"/>
    <cellStyle name="SAPBEXstdItem 3 2 2 7 3" xfId="15828" xr:uid="{F03416CB-C3E1-46D8-B3B4-4D8493872693}"/>
    <cellStyle name="SAPBEXstdItem 3 2 2 7 4" xfId="19174" xr:uid="{A2FB2B06-7013-4502-BCFF-969EE45C8B3F}"/>
    <cellStyle name="SAPBEXstdItem 3 2 2 7 5" xfId="22925" xr:uid="{2B2FCC24-5F9D-4251-BAC3-9CF17C3778E4}"/>
    <cellStyle name="SAPBEXstdItem 3 2 2 7 6" xfId="26591" xr:uid="{239D6915-14F7-4F4A-BB79-57FCEF1AB5CE}"/>
    <cellStyle name="SAPBEXstdItem 3 2 2 7 7" xfId="30123" xr:uid="{D42BE419-2BD2-4654-AA63-B465D02FE9BF}"/>
    <cellStyle name="SAPBEXstdItem 3 2 2 7 8" xfId="33380" xr:uid="{0DBC5D9D-1ED9-4D5C-B10E-4F704A49DCB7}"/>
    <cellStyle name="SAPBEXstdItem 3 2 2 8" xfId="10013" xr:uid="{E7BFF397-5C23-48A2-9540-A112FF63AE40}"/>
    <cellStyle name="SAPBEXstdItem 3 2 2 9" xfId="13843" xr:uid="{532998AE-0BA1-44A9-BF5F-11595A35E0D2}"/>
    <cellStyle name="SAPBEXstdItem 3 2 3" xfId="2541" xr:uid="{12A64F34-1347-4134-A5CF-BF9C0975DCD5}"/>
    <cellStyle name="SAPBEXstdItem 3 2 3 2" xfId="8431" xr:uid="{B2F8D769-9553-4ADE-A562-B8153B99683D}"/>
    <cellStyle name="SAPBEXstdItem 3 2 3 3" xfId="15359" xr:uid="{C2721C9C-5E55-44FA-BF99-53EC92AE9D39}"/>
    <cellStyle name="SAPBEXstdItem 3 2 3 4" xfId="11504" xr:uid="{1D43C309-A78A-4D6B-A68C-9F8ECBA72769}"/>
    <cellStyle name="SAPBEXstdItem 3 2 3 5" xfId="19320" xr:uid="{21672D97-FCDB-4ED7-962D-ABFB22E55593}"/>
    <cellStyle name="SAPBEXstdItem 3 2 3 6" xfId="23089" xr:uid="{859EDAAE-89A5-4D46-96F6-5C073BF23B80}"/>
    <cellStyle name="SAPBEXstdItem 3 2 3 7" xfId="23854" xr:uid="{433047C3-25C0-44A5-92F0-97D6C6543DEA}"/>
    <cellStyle name="SAPBEXstdItem 3 2 3 8" xfId="31130" xr:uid="{2DFD9547-E488-4ECF-B6BB-66AF74DDEE35}"/>
    <cellStyle name="SAPBEXstdItem 3 2 4" xfId="3052" xr:uid="{16975A4F-A18C-4349-8432-A75DAB287133}"/>
    <cellStyle name="SAPBEXstdItem 3 2 4 2" xfId="8832" xr:uid="{6778D1F9-E314-408E-81BE-506FAAD543E5}"/>
    <cellStyle name="SAPBEXstdItem 3 2 4 3" xfId="14436" xr:uid="{ECC17368-747F-4B87-A4F6-580BCCC0537D}"/>
    <cellStyle name="SAPBEXstdItem 3 2 4 4" xfId="17400" xr:uid="{28396C9B-51C8-45F0-AAD2-EC0461ACE889}"/>
    <cellStyle name="SAPBEXstdItem 3 2 4 5" xfId="21158" xr:uid="{18E6E88B-176C-4AA3-B0AF-F4F6BBFCBC75}"/>
    <cellStyle name="SAPBEXstdItem 3 2 4 6" xfId="24819" xr:uid="{03B29901-DDE6-4DCB-BA9E-025509316934}"/>
    <cellStyle name="SAPBEXstdItem 3 2 4 7" xfId="28348" xr:uid="{FCA7F457-F586-4A2A-930F-4E398D656154}"/>
    <cellStyle name="SAPBEXstdItem 3 2 4 8" xfId="31634" xr:uid="{8ADA866E-09EE-4724-9846-E358755BDE1A}"/>
    <cellStyle name="SAPBEXstdItem 3 2 5" xfId="1820" xr:uid="{980DD5C1-8779-4A81-939B-810E843D90B8}"/>
    <cellStyle name="SAPBEXstdItem 3 2 5 2" xfId="10677" xr:uid="{56966866-8F94-481F-89E8-B5810DCEC8AC}"/>
    <cellStyle name="SAPBEXstdItem 3 2 5 3" xfId="13374" xr:uid="{D519CFC0-C909-4B84-9AC9-5DAAF726851A}"/>
    <cellStyle name="SAPBEXstdItem 3 2 5 4" xfId="7412" xr:uid="{8A10A6A9-940F-4706-9E54-DAE4E02587C5}"/>
    <cellStyle name="SAPBEXstdItem 3 2 5 5" xfId="19519" xr:uid="{946FE076-EDC8-4A7F-9F28-1183D17ACBA1}"/>
    <cellStyle name="SAPBEXstdItem 3 2 5 6" xfId="23287" xr:uid="{7A218182-70F4-438D-A44E-F10498CC5B8D}"/>
    <cellStyle name="SAPBEXstdItem 3 2 5 7" xfId="26933" xr:uid="{1940B6D6-4767-4D58-9DA3-382BE69D3B30}"/>
    <cellStyle name="SAPBEXstdItem 3 2 5 8" xfId="23608" xr:uid="{189096E4-19F5-4D5B-AC3F-3D70B0A7B870}"/>
    <cellStyle name="SAPBEXstdItem 3 2 6" xfId="2360" xr:uid="{B8E22BA7-DF6B-48E3-9EC2-0FD89C046334}"/>
    <cellStyle name="SAPBEXstdItem 3 2 6 2" xfId="7270" xr:uid="{6ED342BC-1218-41A8-936B-B48C4DCF3BD5}"/>
    <cellStyle name="SAPBEXstdItem 3 2 6 3" xfId="15465" xr:uid="{086EEC69-0D0B-4CF4-B273-0DED50CC79AD}"/>
    <cellStyle name="SAPBEXstdItem 3 2 6 4" xfId="13883" xr:uid="{EAA55E8F-1A71-473D-867E-227234FE2D91}"/>
    <cellStyle name="SAPBEXstdItem 3 2 6 5" xfId="10573" xr:uid="{2FBE884C-4C76-43B7-B1E9-C1A977CE4737}"/>
    <cellStyle name="SAPBEXstdItem 3 2 6 6" xfId="23181" xr:uid="{626F80F7-CA07-4936-9A70-CDBA4A655FEB}"/>
    <cellStyle name="SAPBEXstdItem 3 2 6 7" xfId="13451" xr:uid="{F2D2EC4A-064F-49E9-AEB0-1642D490DF77}"/>
    <cellStyle name="SAPBEXstdItem 3 2 6 8" xfId="30336" xr:uid="{83768432-9739-410D-ACE8-2F75DBD1128D}"/>
    <cellStyle name="SAPBEXstdItem 3 2 7" xfId="4223" xr:uid="{309E6FAB-6185-46B7-ADBF-63FDF495C2AE}"/>
    <cellStyle name="SAPBEXstdItem 3 2 7 2" xfId="7086" xr:uid="{1793B5C3-692C-4D6E-B63A-720554E97611}"/>
    <cellStyle name="SAPBEXstdItem 3 2 7 3" xfId="7058" xr:uid="{6B32F5EB-0F50-4739-B5E9-448CBF97EDF6}"/>
    <cellStyle name="SAPBEXstdItem 3 2 7 4" xfId="18570" xr:uid="{B92729F6-DCD3-4502-B58D-12741A77BBF1}"/>
    <cellStyle name="SAPBEXstdItem 3 2 7 5" xfId="22322" xr:uid="{FC2E4080-D5F7-4069-B66D-9E02D69D6DD8}"/>
    <cellStyle name="SAPBEXstdItem 3 2 7 6" xfId="25988" xr:uid="{3ED232B2-7377-4075-8376-744A8E367DFA}"/>
    <cellStyle name="SAPBEXstdItem 3 2 7 7" xfId="29519" xr:uid="{96628A8A-3D71-4F08-B786-074A2755E1BB}"/>
    <cellStyle name="SAPBEXstdItem 3 2 7 8" xfId="32783" xr:uid="{B86FE212-8252-4A01-913F-610C8186FEE0}"/>
    <cellStyle name="SAPBEXstdItem 3 2 8" xfId="4804" xr:uid="{37BBFEB0-F57D-4220-9E29-152815ED0D55}"/>
    <cellStyle name="SAPBEXstdItem 3 2 8 2" xfId="12241" xr:uid="{DA0D3A51-08D6-4F1C-8176-A22ADD4AAF6E}"/>
    <cellStyle name="SAPBEXstdItem 3 2 8 3" xfId="15816" xr:uid="{AE9C3D4A-165E-41E5-A86A-F94EEA649D74}"/>
    <cellStyle name="SAPBEXstdItem 3 2 8 4" xfId="19151" xr:uid="{7F0A467E-2951-4190-B3ED-CE2877D9FE19}"/>
    <cellStyle name="SAPBEXstdItem 3 2 8 5" xfId="22902" xr:uid="{739AE262-F974-4BC2-B859-62C3C22B3DA6}"/>
    <cellStyle name="SAPBEXstdItem 3 2 8 6" xfId="26568" xr:uid="{DDB83C05-9D5D-4B0A-AD07-BBE4C6E1D1EB}"/>
    <cellStyle name="SAPBEXstdItem 3 2 8 7" xfId="30100" xr:uid="{3F354C6D-7608-4E51-A4AD-9BC5BC62D153}"/>
    <cellStyle name="SAPBEXstdItem 3 2 8 8" xfId="33357" xr:uid="{0DFFCB5B-B4D7-457B-B837-208AF138B33D}"/>
    <cellStyle name="SAPBEXstdItem 3 2 9" xfId="10888" xr:uid="{51F201C0-2A39-469C-96C6-DCF8C1F2991C}"/>
    <cellStyle name="SAPBEXstdItem 3 3" xfId="1746" xr:uid="{C241B688-F627-4660-AEE9-E43A19B089F9}"/>
    <cellStyle name="SAPBEXstdItem 3 3 10" xfId="13847" xr:uid="{18FD5916-C798-42DF-9E74-CC312C3B5E8C}"/>
    <cellStyle name="SAPBEXstdItem 3 3 11" xfId="20476" xr:uid="{A9A57309-ED8C-4283-8CB4-02805071120F}"/>
    <cellStyle name="SAPBEXstdItem 3 3 12" xfId="24165" xr:uid="{4A033496-4447-41D4-B74B-3A643E633153}"/>
    <cellStyle name="SAPBEXstdItem 3 3 13" xfId="26976" xr:uid="{57185A01-B433-4A59-8F07-43951D1FBEF2}"/>
    <cellStyle name="SAPBEXstdItem 3 3 14" xfId="30448" xr:uid="{8CB46D8C-5926-4916-B70F-5B38BEF034D3}"/>
    <cellStyle name="SAPBEXstdItem 3 3 2" xfId="2989" xr:uid="{7870FB08-24B2-4A09-832D-49C723C87CC0}"/>
    <cellStyle name="SAPBEXstdItem 3 3 2 2" xfId="10145" xr:uid="{6110853D-05B4-47D5-8EA4-F62E41770D3F}"/>
    <cellStyle name="SAPBEXstdItem 3 3 2 3" xfId="15506" xr:uid="{2013B662-CECF-4E7E-A5FD-B9FB93A3BBED}"/>
    <cellStyle name="SAPBEXstdItem 3 3 2 4" xfId="17337" xr:uid="{F81CBE19-69BB-4283-9B50-11DEB8CFB79B}"/>
    <cellStyle name="SAPBEXstdItem 3 3 2 5" xfId="21095" xr:uid="{8410E517-FA1D-48F8-B8AD-B88AC85CF94D}"/>
    <cellStyle name="SAPBEXstdItem 3 3 2 6" xfId="24756" xr:uid="{D616F80C-5A7D-4668-AA51-A75088F90EE3}"/>
    <cellStyle name="SAPBEXstdItem 3 3 2 7" xfId="28285" xr:uid="{99ABB17A-862C-4C28-A476-D4631E1D2B9D}"/>
    <cellStyle name="SAPBEXstdItem 3 3 2 8" xfId="31571" xr:uid="{6D5C05D8-78DC-4938-8FC0-26154EF937F2}"/>
    <cellStyle name="SAPBEXstdItem 3 3 3" xfId="3495" xr:uid="{23C38A39-0784-451A-B849-5FDF9747E47E}"/>
    <cellStyle name="SAPBEXstdItem 3 3 3 2" xfId="11198" xr:uid="{E92CD073-333C-4F95-B55D-CC7504CD5AE0}"/>
    <cellStyle name="SAPBEXstdItem 3 3 3 3" xfId="16441" xr:uid="{08A37F56-C60F-4EDB-9FA2-E32CD8478883}"/>
    <cellStyle name="SAPBEXstdItem 3 3 3 4" xfId="17842" xr:uid="{CB9F9637-16C9-41C6-821C-180AB8A23BA5}"/>
    <cellStyle name="SAPBEXstdItem 3 3 3 5" xfId="21598" xr:uid="{F5A8FC4C-D718-4DCF-ACD6-190B64C18E0D}"/>
    <cellStyle name="SAPBEXstdItem 3 3 3 6" xfId="25260" xr:uid="{CA8FAF47-47ED-4825-A43B-90D3F95BC3C5}"/>
    <cellStyle name="SAPBEXstdItem 3 3 3 7" xfId="28791" xr:uid="{0C96B59B-6663-4A33-8CF7-895B7D6D8768}"/>
    <cellStyle name="SAPBEXstdItem 3 3 3 8" xfId="32070" xr:uid="{35658621-53C7-4E9A-A7C2-D82A1CF43D46}"/>
    <cellStyle name="SAPBEXstdItem 3 3 4" xfId="2198" xr:uid="{25713A81-F789-4B96-A352-99235BF27488}"/>
    <cellStyle name="SAPBEXstdItem 3 3 4 2" xfId="8542" xr:uid="{22E4ADCB-1E0F-4B8E-BE62-DAD2157A2776}"/>
    <cellStyle name="SAPBEXstdItem 3 3 4 3" xfId="15456" xr:uid="{005A7752-1C96-4676-B734-4F3D6896D1AA}"/>
    <cellStyle name="SAPBEXstdItem 3 3 4 4" xfId="12985" xr:uid="{C72F9EF8-678D-4791-9900-CEC8CE291C19}"/>
    <cellStyle name="SAPBEXstdItem 3 3 4 5" xfId="9287" xr:uid="{F15D3AD3-8360-4E50-9D80-6050DB0D2D35}"/>
    <cellStyle name="SAPBEXstdItem 3 3 4 6" xfId="23210" xr:uid="{EAFFCB99-D974-4D5B-B2CE-8D0ADDFD4106}"/>
    <cellStyle name="SAPBEXstdItem 3 3 4 7" xfId="20594" xr:uid="{75935CAF-11B3-4E65-940E-75BB83286627}"/>
    <cellStyle name="SAPBEXstdItem 3 3 4 8" xfId="27448" xr:uid="{F16F2EAC-7246-4DC6-96CC-22EBE3C5359C}"/>
    <cellStyle name="SAPBEXstdItem 3 3 5" xfId="2298" xr:uid="{6BE3131A-E7C0-46AE-BCAD-1F97E074E616}"/>
    <cellStyle name="SAPBEXstdItem 3 3 5 2" xfId="11337" xr:uid="{0E13D599-2439-42E7-B5E8-66C68E20169F}"/>
    <cellStyle name="SAPBEXstdItem 3 3 5 3" xfId="16320" xr:uid="{2F861B89-5B42-4E0B-8233-9E8A949F4DB4}"/>
    <cellStyle name="SAPBEXstdItem 3 3 5 4" xfId="7082" xr:uid="{211C4169-FEE9-4B0B-BACF-63AA0A7F34A5}"/>
    <cellStyle name="SAPBEXstdItem 3 3 5 5" xfId="14398" xr:uid="{23B1872D-C889-46D9-AAB8-3246CD2198D2}"/>
    <cellStyle name="SAPBEXstdItem 3 3 5 6" xfId="20241" xr:uid="{CDFA49D7-4E22-4B23-B5C3-33C687ADC2B5}"/>
    <cellStyle name="SAPBEXstdItem 3 3 5 7" xfId="11163" xr:uid="{56BA938A-B937-40BF-ABFC-DCD8F696B594}"/>
    <cellStyle name="SAPBEXstdItem 3 3 5 8" xfId="30363" xr:uid="{9FA68A9F-36BA-438B-A4CA-CE2F0EE17FEA}"/>
    <cellStyle name="SAPBEXstdItem 3 3 6" xfId="4488" xr:uid="{969CF3C1-1FD9-4F3E-A47C-7C9FB3948F96}"/>
    <cellStyle name="SAPBEXstdItem 3 3 6 2" xfId="12538" xr:uid="{C3B69A09-3AFA-4530-8F5E-FC0591FD2E3E}"/>
    <cellStyle name="SAPBEXstdItem 3 3 6 3" xfId="7646" xr:uid="{F7B80166-E205-46A3-B344-791EB02F6606}"/>
    <cellStyle name="SAPBEXstdItem 3 3 6 4" xfId="18835" xr:uid="{0E636313-476E-4E97-803E-6180F31B8BEB}"/>
    <cellStyle name="SAPBEXstdItem 3 3 6 5" xfId="22587" xr:uid="{340BD04E-99E8-407F-969C-FAF75E96164D}"/>
    <cellStyle name="SAPBEXstdItem 3 3 6 6" xfId="26252" xr:uid="{92A2B494-C161-4A17-8A93-E868A7A04EBC}"/>
    <cellStyle name="SAPBEXstdItem 3 3 6 7" xfId="29784" xr:uid="{29651F0E-8B84-4AFD-BDB9-7BB6BE99A657}"/>
    <cellStyle name="SAPBEXstdItem 3 3 6 8" xfId="33046" xr:uid="{AE4B5C87-4C2F-41D8-94FD-FCC13A117957}"/>
    <cellStyle name="SAPBEXstdItem 3 3 7" xfId="4214" xr:uid="{6103049B-7786-4447-9674-D12CA4349DE3}"/>
    <cellStyle name="SAPBEXstdItem 3 3 7 2" xfId="7053" xr:uid="{934F9E22-AAAA-4C6D-80CF-9BEBC558C110}"/>
    <cellStyle name="SAPBEXstdItem 3 3 7 3" xfId="14544" xr:uid="{85F8425B-36A6-4112-B4AB-45A77F14773D}"/>
    <cellStyle name="SAPBEXstdItem 3 3 7 4" xfId="18561" xr:uid="{42369580-AC81-41B5-9C33-5F1ED571B0F3}"/>
    <cellStyle name="SAPBEXstdItem 3 3 7 5" xfId="22314" xr:uid="{35F3FB54-BCBF-482D-B46F-05A88B464BFA}"/>
    <cellStyle name="SAPBEXstdItem 3 3 7 6" xfId="25979" xr:uid="{30CE1F16-A7F1-403D-8654-23AF06115B7E}"/>
    <cellStyle name="SAPBEXstdItem 3 3 7 7" xfId="29510" xr:uid="{8DDB5091-B9D0-4137-A6B7-53FD313D5E9A}"/>
    <cellStyle name="SAPBEXstdItem 3 3 7 8" xfId="32775" xr:uid="{3C76CA3B-20D3-4ACB-B003-08E506996A58}"/>
    <cellStyle name="SAPBEXstdItem 3 3 8" xfId="10965" xr:uid="{A226DAE3-F82A-46F4-83A4-99801DFD9CDA}"/>
    <cellStyle name="SAPBEXstdItem 3 3 9" xfId="11230" xr:uid="{CF4C3924-2023-41CD-B185-434D240AC341}"/>
    <cellStyle name="SAPBEXstdItem 3 4" xfId="2540" xr:uid="{BF851AC7-BB96-4DFE-98F5-B8FFD304C0C1}"/>
    <cellStyle name="SAPBEXstdItem 3 4 2" xfId="9661" xr:uid="{E3E5F8A1-F4BE-4793-BFA1-6736DDA8F039}"/>
    <cellStyle name="SAPBEXstdItem 3 4 3" xfId="15351" xr:uid="{09E7D816-FB10-454A-9182-0D7FFFF8C7A1}"/>
    <cellStyle name="SAPBEXstdItem 3 4 4" xfId="9598" xr:uid="{25941AD2-C132-4DCF-8EA1-E0ED4DE6017F}"/>
    <cellStyle name="SAPBEXstdItem 3 4 5" xfId="19321" xr:uid="{AE57BC10-954A-4918-9E8F-552A660F0167}"/>
    <cellStyle name="SAPBEXstdItem 3 4 6" xfId="23090" xr:uid="{782EE8A9-8B0F-4D98-8A22-3FD0E7497E33}"/>
    <cellStyle name="SAPBEXstdItem 3 4 7" xfId="26733" xr:uid="{43524EBE-36DB-4594-900B-13346B1CFA8D}"/>
    <cellStyle name="SAPBEXstdItem 3 4 8" xfId="31129" xr:uid="{8D8B89E3-61A7-4705-B3ED-23C88D93FD6E}"/>
    <cellStyle name="SAPBEXstdItem 3 5" xfId="3051" xr:uid="{99DD4C33-5256-469A-A291-97CC71DDC895}"/>
    <cellStyle name="SAPBEXstdItem 3 5 2" xfId="11239" xr:uid="{0A45180F-EA78-4941-9E49-01256C671448}"/>
    <cellStyle name="SAPBEXstdItem 3 5 3" xfId="16406" xr:uid="{14ECD0FA-3D06-45F7-ABF5-B322596389B4}"/>
    <cellStyle name="SAPBEXstdItem 3 5 4" xfId="17399" xr:uid="{0AB4C54B-99AB-4CC3-A05E-626C2BA6B2B4}"/>
    <cellStyle name="SAPBEXstdItem 3 5 5" xfId="21157" xr:uid="{8AAED0F9-DC1A-4098-AB21-D4CA6FB8A643}"/>
    <cellStyle name="SAPBEXstdItem 3 5 6" xfId="24818" xr:uid="{FE18DCC9-A250-43BC-A3AB-89F5620525E2}"/>
    <cellStyle name="SAPBEXstdItem 3 5 7" xfId="28347" xr:uid="{D7E66C4C-629A-4035-A1F4-5B3474C5AFFD}"/>
    <cellStyle name="SAPBEXstdItem 3 5 8" xfId="31633" xr:uid="{68079D44-A8A8-41ED-8FEA-5EDBC93629F4}"/>
    <cellStyle name="SAPBEXstdItem 3 6" xfId="2251" xr:uid="{74BF4416-20C3-4B2A-AA1B-11D64D110BED}"/>
    <cellStyle name="SAPBEXstdItem 3 6 2" xfId="9534" xr:uid="{950312CC-4AD2-4FDF-BD68-58F6E4475332}"/>
    <cellStyle name="SAPBEXstdItem 3 6 3" xfId="14048" xr:uid="{C070F0CC-85C0-48BA-90D8-6C991DA3B36F}"/>
    <cellStyle name="SAPBEXstdItem 3 6 4" xfId="12624" xr:uid="{7D2CFF08-A9FD-40D5-9514-06402BEE42BF}"/>
    <cellStyle name="SAPBEXstdItem 3 6 5" xfId="16864" xr:uid="{139DA2B6-F784-47EE-A520-85783477FC0D}"/>
    <cellStyle name="SAPBEXstdItem 3 6 6" xfId="23203" xr:uid="{FEB1E810-7AD6-4487-AABA-BA87F7B8D26E}"/>
    <cellStyle name="SAPBEXstdItem 3 6 7" xfId="20407" xr:uid="{1209EB7A-6D14-4B97-9D0E-311DB1B9C659}"/>
    <cellStyle name="SAPBEXstdItem 3 6 8" xfId="11840" xr:uid="{0905ED05-8170-4539-96B3-E3AEB3E9301F}"/>
    <cellStyle name="SAPBEXstdItem 3 7" xfId="3241" xr:uid="{811FCE2C-1B0B-4753-ACE2-476F58FCC1E2}"/>
    <cellStyle name="SAPBEXstdItem 3 7 2" xfId="9998" xr:uid="{DE0E3EC7-2FD7-48C5-B273-DDD04DF6452F}"/>
    <cellStyle name="SAPBEXstdItem 3 7 3" xfId="7720" xr:uid="{8571B506-DB8F-4672-A33D-FEC6BDE8ACEF}"/>
    <cellStyle name="SAPBEXstdItem 3 7 4" xfId="17588" xr:uid="{D8870A34-7FDE-4B6F-82A1-FE4703978735}"/>
    <cellStyle name="SAPBEXstdItem 3 7 5" xfId="21344" xr:uid="{54E965DE-EC99-4908-AD3F-1BDC9D855701}"/>
    <cellStyle name="SAPBEXstdItem 3 7 6" xfId="25006" xr:uid="{69920AD0-586E-48C2-85D3-236F16ED20B8}"/>
    <cellStyle name="SAPBEXstdItem 3 7 7" xfId="28537" xr:uid="{7BF58650-587C-4702-A063-35BEC9913008}"/>
    <cellStyle name="SAPBEXstdItem 3 7 8" xfId="31817" xr:uid="{72B22DA5-D291-4419-8C44-434E7C11EE2B}"/>
    <cellStyle name="SAPBEXstdItem 3 8" xfId="2326" xr:uid="{46B36866-6AD7-4A64-ACEB-76E204CA2B22}"/>
    <cellStyle name="SAPBEXstdItem 3 8 2" xfId="10391" xr:uid="{F05C077F-D25C-4DCA-9E19-1581FFC68205}"/>
    <cellStyle name="SAPBEXstdItem 3 8 3" xfId="15481" xr:uid="{D2C381FF-4F8A-4D59-970E-B01A4D1C8255}"/>
    <cellStyle name="SAPBEXstdItem 3 8 4" xfId="7390" xr:uid="{51005B6D-6E9B-431D-A8B7-8E765B2A0371}"/>
    <cellStyle name="SAPBEXstdItem 3 8 5" xfId="16602" xr:uid="{BC597A8C-15E7-4C60-9E09-A69E95679F3D}"/>
    <cellStyle name="SAPBEXstdItem 3 8 6" xfId="14694" xr:uid="{0BC9CC0B-D640-4249-A3DB-40CD31C6E18C}"/>
    <cellStyle name="SAPBEXstdItem 3 8 7" xfId="10407" xr:uid="{5ABB1516-CE76-4209-B717-6FB203E76BA4}"/>
    <cellStyle name="SAPBEXstdItem 3 8 8" xfId="7698" xr:uid="{10E34920-530B-4E59-89C7-9FBB4FD62D58}"/>
    <cellStyle name="SAPBEXstdItem 3 9" xfId="4825" xr:uid="{D17C50B5-7D45-4196-953C-C051605C281E}"/>
    <cellStyle name="SAPBEXstdItem 3 9 2" xfId="12220" xr:uid="{E2E5FB6D-D655-4ACE-B817-53A8E3275F9E}"/>
    <cellStyle name="SAPBEXstdItem 3 9 3" xfId="15827" xr:uid="{BC5ECF79-D2D3-4723-AAE3-FB8A4704AFE4}"/>
    <cellStyle name="SAPBEXstdItem 3 9 4" xfId="19172" xr:uid="{190B6AA4-92D1-4B7F-BF7F-9514DA1E28E7}"/>
    <cellStyle name="SAPBEXstdItem 3 9 5" xfId="22923" xr:uid="{6D0AA219-2E7D-44E6-9829-E27C5889C88B}"/>
    <cellStyle name="SAPBEXstdItem 3 9 6" xfId="26589" xr:uid="{9E89A1FD-873C-48BC-BB0F-194525D12288}"/>
    <cellStyle name="SAPBEXstdItem 3 9 7" xfId="30121" xr:uid="{738F05CD-54D5-4364-92D2-F371D8F09AE1}"/>
    <cellStyle name="SAPBEXstdItem 3 9 8" xfId="33378" xr:uid="{4483BEDD-D731-41AF-A689-DB4AEE40B837}"/>
    <cellStyle name="SAPBEXstdItem 4" xfId="1269" xr:uid="{68560172-6C90-4769-8E79-F453268EDB27}"/>
    <cellStyle name="SAPBEXstdItem 4 10" xfId="13371" xr:uid="{AD4FFCDE-BCED-4316-A4AD-0E9EE0F274EB}"/>
    <cellStyle name="SAPBEXstdItem 4 11" xfId="7005" xr:uid="{4C996187-C207-43F6-8A1C-84289D4A8D7A}"/>
    <cellStyle name="SAPBEXstdItem 4 12" xfId="19710" xr:uid="{B395E027-E13C-4B3F-878D-A19357A648D1}"/>
    <cellStyle name="SAPBEXstdItem 4 13" xfId="23473" xr:uid="{0248078D-4F2F-43EA-A764-24F12228BACB}"/>
    <cellStyle name="SAPBEXstdItem 4 14" xfId="27089" xr:uid="{24876F69-8B69-4859-BAFC-42331387819C}"/>
    <cellStyle name="SAPBEXstdItem 4 15" xfId="30552" xr:uid="{A2419F2F-417E-43D6-BAA9-E3C1F130B824}"/>
    <cellStyle name="SAPBEXstdItem 4 2" xfId="1748" xr:uid="{A0307B88-409A-4407-8FD7-E673C7E74C2B}"/>
    <cellStyle name="SAPBEXstdItem 4 2 10" xfId="15487" xr:uid="{09654703-5D4F-4B88-A04B-0ED50BEAD404}"/>
    <cellStyle name="SAPBEXstdItem 4 2 11" xfId="19564" xr:uid="{1DCEB96F-10AF-4285-899F-F97FE529964A}"/>
    <cellStyle name="SAPBEXstdItem 4 2 12" xfId="23324" xr:uid="{E8C35BC3-97E3-41CF-A3AD-C7B59B93F788}"/>
    <cellStyle name="SAPBEXstdItem 4 2 13" xfId="26975" xr:uid="{BC353914-C7DD-413F-B77A-D175A32C78BA}"/>
    <cellStyle name="SAPBEXstdItem 4 2 14" xfId="30447" xr:uid="{9477A5D1-C351-4913-9104-D4A31E26CCC6}"/>
    <cellStyle name="SAPBEXstdItem 4 2 2" xfId="2991" xr:uid="{AB81DB7C-F1C0-4C5A-A104-96FCA1695658}"/>
    <cellStyle name="SAPBEXstdItem 4 2 2 2" xfId="8413" xr:uid="{F724E577-CE77-4BF8-A127-208C4272E893}"/>
    <cellStyle name="SAPBEXstdItem 4 2 2 3" xfId="11699" xr:uid="{3A69120F-68A4-4428-AFD6-B3BD7B5B7AAF}"/>
    <cellStyle name="SAPBEXstdItem 4 2 2 4" xfId="17339" xr:uid="{7C42CD3A-59CB-4B08-A16D-10374A3212D4}"/>
    <cellStyle name="SAPBEXstdItem 4 2 2 5" xfId="21097" xr:uid="{5B9B147B-C17E-49D5-A7B6-686F37FB3D75}"/>
    <cellStyle name="SAPBEXstdItem 4 2 2 6" xfId="24758" xr:uid="{E9569F45-A38C-46BA-A365-1C698A4E52D0}"/>
    <cellStyle name="SAPBEXstdItem 4 2 2 7" xfId="28287" xr:uid="{2AD063C1-3E83-42A6-A023-0F809BAA33B7}"/>
    <cellStyle name="SAPBEXstdItem 4 2 2 8" xfId="31573" xr:uid="{035CF9B1-131A-425D-9BE1-2435C7E67524}"/>
    <cellStyle name="SAPBEXstdItem 4 2 3" xfId="3497" xr:uid="{B2581E4C-CAAC-4E26-82EC-D59CA65BDD31}"/>
    <cellStyle name="SAPBEXstdItem 4 2 3 2" xfId="10319" xr:uid="{7FBCCD3E-DD5C-4D95-B9F7-652FB23A0F0E}"/>
    <cellStyle name="SAPBEXstdItem 4 2 3 3" xfId="13753" xr:uid="{7373C27D-013D-40DE-83CC-27DC1FB93363}"/>
    <cellStyle name="SAPBEXstdItem 4 2 3 4" xfId="17844" xr:uid="{4216B076-25C6-4D41-8B1F-04C56C46706C}"/>
    <cellStyle name="SAPBEXstdItem 4 2 3 5" xfId="21600" xr:uid="{5CA8349E-4BF6-4112-96C2-A7F773C9AAC6}"/>
    <cellStyle name="SAPBEXstdItem 4 2 3 6" xfId="25262" xr:uid="{EF0EB180-6F58-4F74-BCA6-D977CF120FF6}"/>
    <cellStyle name="SAPBEXstdItem 4 2 3 7" xfId="28793" xr:uid="{B473BE11-3333-48A8-A59E-0268F6B4B0A6}"/>
    <cellStyle name="SAPBEXstdItem 4 2 3 8" xfId="32072" xr:uid="{15DE0143-1D4C-4D4D-802B-39703FD8E76B}"/>
    <cellStyle name="SAPBEXstdItem 4 2 4" xfId="3537" xr:uid="{B754E707-B1CF-482F-A3E2-AECC70D0413C}"/>
    <cellStyle name="SAPBEXstdItem 4 2 4 2" xfId="9621" xr:uid="{75A2A74E-8B65-4FBE-B0BB-469B18265BAA}"/>
    <cellStyle name="SAPBEXstdItem 4 2 4 3" xfId="13920" xr:uid="{745EC3C9-C67F-4D5A-A99C-987AA59777EE}"/>
    <cellStyle name="SAPBEXstdItem 4 2 4 4" xfId="17884" xr:uid="{69A1BAFE-7E81-4EE4-85B1-6AC1795134AE}"/>
    <cellStyle name="SAPBEXstdItem 4 2 4 5" xfId="21640" xr:uid="{C0863E00-37BF-4466-8821-CCF03CE11173}"/>
    <cellStyle name="SAPBEXstdItem 4 2 4 6" xfId="25302" xr:uid="{B713CECE-CBE8-4406-B705-184F1674DB6C}"/>
    <cellStyle name="SAPBEXstdItem 4 2 4 7" xfId="28833" xr:uid="{301ED369-3B23-4FC1-8BFF-76FE0C6B226B}"/>
    <cellStyle name="SAPBEXstdItem 4 2 4 8" xfId="32112" xr:uid="{E40A1000-25C1-4827-9D37-C4FAB8C2D622}"/>
    <cellStyle name="SAPBEXstdItem 4 2 5" xfId="4232" xr:uid="{52C7E8FB-4150-4D97-AC46-D396D41D8342}"/>
    <cellStyle name="SAPBEXstdItem 4 2 5 2" xfId="7127" xr:uid="{EE77892C-F382-4518-BB3D-935EFE513FE9}"/>
    <cellStyle name="SAPBEXstdItem 4 2 5 3" xfId="9329" xr:uid="{CEDB166C-4456-4A18-9627-DC8DC749B34A}"/>
    <cellStyle name="SAPBEXstdItem 4 2 5 4" xfId="18579" xr:uid="{6DE0BF03-071F-4930-83D4-E2494C65E409}"/>
    <cellStyle name="SAPBEXstdItem 4 2 5 5" xfId="22331" xr:uid="{2590C3BE-3DCC-461E-9AA8-9B8455567870}"/>
    <cellStyle name="SAPBEXstdItem 4 2 5 6" xfId="25997" xr:uid="{7738928D-091B-4999-B435-1F8BE8BA434C}"/>
    <cellStyle name="SAPBEXstdItem 4 2 5 7" xfId="29528" xr:uid="{2360AE12-ED51-4D94-979E-141993A7D13D}"/>
    <cellStyle name="SAPBEXstdItem 4 2 5 8" xfId="32792" xr:uid="{A6B6C6E9-5A4C-4FE9-91B2-6C16DB2B7CC1}"/>
    <cellStyle name="SAPBEXstdItem 4 2 6" xfId="3313" xr:uid="{0A322C5C-030E-4D66-9DC7-8EEE8D0CF402}"/>
    <cellStyle name="SAPBEXstdItem 4 2 6 2" xfId="11122" xr:uid="{4A02865A-DBB0-4140-8454-8E0EC2BB1390}"/>
    <cellStyle name="SAPBEXstdItem 4 2 6 3" xfId="16476" xr:uid="{A685B238-2A89-4244-B2F0-F94289FC29E3}"/>
    <cellStyle name="SAPBEXstdItem 4 2 6 4" xfId="17660" xr:uid="{FC19CB1B-7E6E-4873-A63D-84EC588CCB79}"/>
    <cellStyle name="SAPBEXstdItem 4 2 6 5" xfId="21416" xr:uid="{0F57A7DC-DBCB-4FC4-8DF0-37E06DF41BC3}"/>
    <cellStyle name="SAPBEXstdItem 4 2 6 6" xfId="25078" xr:uid="{FBBF5A62-0D1B-40EF-A7E4-D38D4F8ABE83}"/>
    <cellStyle name="SAPBEXstdItem 4 2 6 7" xfId="28609" xr:uid="{B796A76B-2DBC-4169-B461-1A57BCA6582B}"/>
    <cellStyle name="SAPBEXstdItem 4 2 6 8" xfId="31888" xr:uid="{A87F54D9-4052-46D5-9886-6E7361D7EE53}"/>
    <cellStyle name="SAPBEXstdItem 4 2 7" xfId="4644" xr:uid="{66101303-FE5D-43F4-9152-68DC23042073}"/>
    <cellStyle name="SAPBEXstdItem 4 2 7 2" xfId="12396" xr:uid="{B713BB92-2595-4E40-8448-A95DE9AFA4D0}"/>
    <cellStyle name="SAPBEXstdItem 4 2 7 3" xfId="15447" xr:uid="{61039D36-0D28-4E58-9FD8-3E74AF8A05CE}"/>
    <cellStyle name="SAPBEXstdItem 4 2 7 4" xfId="18991" xr:uid="{4055D85A-954B-4993-9AF0-BF75BEA38DF1}"/>
    <cellStyle name="SAPBEXstdItem 4 2 7 5" xfId="22743" xr:uid="{C0373D3B-1139-44B9-9CF0-8EC83E20025E}"/>
    <cellStyle name="SAPBEXstdItem 4 2 7 6" xfId="26408" xr:uid="{A8C31595-F65B-48CF-BA05-74A20971ED1D}"/>
    <cellStyle name="SAPBEXstdItem 4 2 7 7" xfId="29940" xr:uid="{55B00C79-2966-4ABF-A93F-A4BF6E73D42D}"/>
    <cellStyle name="SAPBEXstdItem 4 2 7 8" xfId="33200" xr:uid="{CD64BB66-3497-4ADD-94D3-96BAB9A80F93}"/>
    <cellStyle name="SAPBEXstdItem 4 2 8" xfId="9332" xr:uid="{DA7E2AF7-C06E-4D8B-98A6-F193EF1FA034}"/>
    <cellStyle name="SAPBEXstdItem 4 2 9" xfId="14055" xr:uid="{1607F7AE-2E1F-4EEF-BBEB-676DF20CF08F}"/>
    <cellStyle name="SAPBEXstdItem 4 3" xfId="2542" xr:uid="{5F3A0AA6-6297-4C4F-9A55-422831BFC96B}"/>
    <cellStyle name="SAPBEXstdItem 4 3 2" xfId="11345" xr:uid="{67F62303-2E1E-4B0F-8A0E-524639D80A22}"/>
    <cellStyle name="SAPBEXstdItem 4 3 3" xfId="8094" xr:uid="{415C0D3E-9448-41D1-B442-1F841272BFA2}"/>
    <cellStyle name="SAPBEXstdItem 4 3 4" xfId="6835" xr:uid="{7CE3EB4F-9463-4286-B850-018D23CE3086}"/>
    <cellStyle name="SAPBEXstdItem 4 3 5" xfId="19319" xr:uid="{70FC8E4D-1752-46A3-95A0-68631D7543E7}"/>
    <cellStyle name="SAPBEXstdItem 4 3 6" xfId="23088" xr:uid="{CE395617-F617-45E0-8D0A-DC5EBAD3108E}"/>
    <cellStyle name="SAPBEXstdItem 4 3 7" xfId="23853" xr:uid="{F9DA0D6D-F048-4DAF-81D0-CC5D39A3FB6A}"/>
    <cellStyle name="SAPBEXstdItem 4 3 8" xfId="31131" xr:uid="{05BCF490-8567-4FB4-8FFD-FF733EBEE4DA}"/>
    <cellStyle name="SAPBEXstdItem 4 4" xfId="3053" xr:uid="{ACBDFCEA-C9DB-4B0D-8FA5-C8EBFF4BE966}"/>
    <cellStyle name="SAPBEXstdItem 4 4 2" xfId="10314" xr:uid="{52509032-8318-4E15-AC4F-A4A0B6AF590F}"/>
    <cellStyle name="SAPBEXstdItem 4 4 3" xfId="14649" xr:uid="{052D3578-2578-4B97-81D6-8E41231FCC7D}"/>
    <cellStyle name="SAPBEXstdItem 4 4 4" xfId="17401" xr:uid="{4F1D6220-B213-4F27-90BD-1111D904CCD0}"/>
    <cellStyle name="SAPBEXstdItem 4 4 5" xfId="21159" xr:uid="{1F250334-D38E-43CD-86D3-98C37CFAAC18}"/>
    <cellStyle name="SAPBEXstdItem 4 4 6" xfId="24820" xr:uid="{0592ADB6-1B59-4733-B9A7-75945C8D6EDA}"/>
    <cellStyle name="SAPBEXstdItem 4 4 7" xfId="28349" xr:uid="{40747D68-81A9-4015-B6CE-F92161E07C29}"/>
    <cellStyle name="SAPBEXstdItem 4 4 8" xfId="31635" xr:uid="{B6245CC1-244F-45E5-BDAA-95912E27BA99}"/>
    <cellStyle name="SAPBEXstdItem 4 5" xfId="1986" xr:uid="{29B10EC7-7C42-4DFA-9614-AD6002949661}"/>
    <cellStyle name="SAPBEXstdItem 4 5 2" xfId="9095" xr:uid="{197A0E74-DB5E-47CE-9D24-61666E18DCBE}"/>
    <cellStyle name="SAPBEXstdItem 4 5 3" xfId="15451" xr:uid="{67489350-C87F-441D-9E21-AE4D15A358D2}"/>
    <cellStyle name="SAPBEXstdItem 4 5 4" xfId="13218" xr:uid="{A3B43A48-A752-44D1-851C-DB05C941DD49}"/>
    <cellStyle name="SAPBEXstdItem 4 5 5" xfId="15861" xr:uid="{4C0AD6F1-CA0E-4C66-9C21-E00FC022F48D}"/>
    <cellStyle name="SAPBEXstdItem 4 5 6" xfId="19983" xr:uid="{1AE3E915-35D1-41DE-AD81-6370461ED05F}"/>
    <cellStyle name="SAPBEXstdItem 4 5 7" xfId="23740" xr:uid="{A64CF414-60F5-4E42-B69E-DFBA4CF5434E}"/>
    <cellStyle name="SAPBEXstdItem 4 5 8" xfId="27329" xr:uid="{97AD9358-1852-4DAF-B6A2-F5D25EC13FEF}"/>
    <cellStyle name="SAPBEXstdItem 4 6" xfId="4158" xr:uid="{D0E62C7F-D519-466E-9254-33538C59BB09}"/>
    <cellStyle name="SAPBEXstdItem 4 6 2" xfId="6928" xr:uid="{73258450-BF38-4EE2-9EB3-09230117C2D9}"/>
    <cellStyle name="SAPBEXstdItem 4 6 3" xfId="10713" xr:uid="{96F9A106-F329-4A14-835C-CF2474414DB5}"/>
    <cellStyle name="SAPBEXstdItem 4 6 4" xfId="18505" xr:uid="{A876C8C3-424C-4DC5-9924-13ECB1540E8F}"/>
    <cellStyle name="SAPBEXstdItem 4 6 5" xfId="22258" xr:uid="{9DF303BD-CC4A-41F7-BE64-687CFF508CDD}"/>
    <cellStyle name="SAPBEXstdItem 4 6 6" xfId="25923" xr:uid="{B91EFC45-5ECF-4BDF-9D3B-C2A1735A75DB}"/>
    <cellStyle name="SAPBEXstdItem 4 6 7" xfId="29454" xr:uid="{50FB420E-07D1-403B-A253-403F93D52F50}"/>
    <cellStyle name="SAPBEXstdItem 4 6 8" xfId="32720" xr:uid="{420AF362-6B7C-4333-81BE-93E02B263494}"/>
    <cellStyle name="SAPBEXstdItem 4 7" xfId="4166" xr:uid="{6354483B-B074-49A2-877B-10EFE115C04D}"/>
    <cellStyle name="SAPBEXstdItem 4 7 2" xfId="7178" xr:uid="{21BEFD55-CFC2-4B72-8983-2C771E97CCF1}"/>
    <cellStyle name="SAPBEXstdItem 4 7 3" xfId="14983" xr:uid="{2BBE216A-0D0C-4650-8F43-5A8706BDF25B}"/>
    <cellStyle name="SAPBEXstdItem 4 7 4" xfId="18513" xr:uid="{F81BC815-BE71-4A10-96B5-60E821B0E836}"/>
    <cellStyle name="SAPBEXstdItem 4 7 5" xfId="22266" xr:uid="{0B1287E0-D8EF-4FBD-82DB-519E1812F7ED}"/>
    <cellStyle name="SAPBEXstdItem 4 7 6" xfId="25931" xr:uid="{A31798EB-331D-4ED2-A10A-DBB474116782}"/>
    <cellStyle name="SAPBEXstdItem 4 7 7" xfId="29462" xr:uid="{7626D037-8231-4DD6-AC4C-5262B957BF54}"/>
    <cellStyle name="SAPBEXstdItem 4 7 8" xfId="32727" xr:uid="{17E3E1F7-F5F3-4658-BF2B-108043878AC5}"/>
    <cellStyle name="SAPBEXstdItem 4 8" xfId="3708" xr:uid="{83D97681-8AAF-4B94-9B3A-DF292C2276D1}"/>
    <cellStyle name="SAPBEXstdItem 4 8 2" xfId="13048" xr:uid="{05DB5D9A-981D-4AA9-8AA0-8698DD2461D8}"/>
    <cellStyle name="SAPBEXstdItem 4 8 3" xfId="7418" xr:uid="{0029EFAF-3396-4287-B81E-81EFA96B7F8D}"/>
    <cellStyle name="SAPBEXstdItem 4 8 4" xfId="18055" xr:uid="{E145606B-8366-4BC4-9961-008CE682FF33}"/>
    <cellStyle name="SAPBEXstdItem 4 8 5" xfId="21811" xr:uid="{01F799A7-BF13-4866-B5D0-BDCA239C5E73}"/>
    <cellStyle name="SAPBEXstdItem 4 8 6" xfId="25473" xr:uid="{C042F94F-1BCC-4017-B685-856A3D924306}"/>
    <cellStyle name="SAPBEXstdItem 4 8 7" xfId="29004" xr:uid="{2CCB7BE4-607A-4E77-98DB-C6ED8BBAE58D}"/>
    <cellStyle name="SAPBEXstdItem 4 8 8" xfId="32281" xr:uid="{B0FAE041-061F-4C8F-A2B6-8B63523767B5}"/>
    <cellStyle name="SAPBEXstdItem 4 9" xfId="10337" xr:uid="{0BB40254-3EF3-4BD6-8ACD-B91038817BA2}"/>
    <cellStyle name="SAPBEXstdItem 5" xfId="1270" xr:uid="{E103FD95-E9E6-4168-924A-C8B19F498C2A}"/>
    <cellStyle name="SAPBEXstdItem 5 10" xfId="15261" xr:uid="{92615370-B380-4C6C-9BF2-2E8A334C0B10}"/>
    <cellStyle name="SAPBEXstdItem 5 11" xfId="14799" xr:uid="{0752E369-F599-4A71-A316-3D24AB0C26A0}"/>
    <cellStyle name="SAPBEXstdItem 5 12" xfId="19709" xr:uid="{5212C7D2-AEC2-4541-B138-A2A5FDF35D56}"/>
    <cellStyle name="SAPBEXstdItem 5 13" xfId="23472" xr:uid="{35EA3438-8BA4-4912-BFE4-D90F10188477}"/>
    <cellStyle name="SAPBEXstdItem 5 14" xfId="27088" xr:uid="{18D7D3CC-5068-46D7-B228-F7AB611DA5FE}"/>
    <cellStyle name="SAPBEXstdItem 5 15" xfId="23453" xr:uid="{901F7922-331C-4D1C-88A8-D4D5D9462E1D}"/>
    <cellStyle name="SAPBEXstdItem 5 2" xfId="1749" xr:uid="{0A0979C7-488E-4810-84EB-7F47F090A0FD}"/>
    <cellStyle name="SAPBEXstdItem 5 2 10" xfId="16385" xr:uid="{95453051-C57D-4D18-810E-AA8B931C0E9E}"/>
    <cellStyle name="SAPBEXstdItem 5 2 11" xfId="20481" xr:uid="{F7DDE418-396E-4584-8B9D-BF5E024AAC8F}"/>
    <cellStyle name="SAPBEXstdItem 5 2 12" xfId="24163" xr:uid="{676F4175-0C62-43C4-8637-3935C94536F9}"/>
    <cellStyle name="SAPBEXstdItem 5 2 13" xfId="27720" xr:uid="{1CC668CA-AD6D-45D1-9F97-F2B6DCF1B6B0}"/>
    <cellStyle name="SAPBEXstdItem 5 2 14" xfId="30873" xr:uid="{8A6EFC97-FFF7-4499-B76E-549EB6C73B37}"/>
    <cellStyle name="SAPBEXstdItem 5 2 2" xfId="2992" xr:uid="{BBACC102-5C32-4FAC-A655-1A23E5566FD2}"/>
    <cellStyle name="SAPBEXstdItem 5 2 2 2" xfId="7909" xr:uid="{D9F53849-4FEA-419C-A393-8B2F6F90A460}"/>
    <cellStyle name="SAPBEXstdItem 5 2 2 3" xfId="11362" xr:uid="{02BCA30C-A22D-4743-A1ED-2774543B60BE}"/>
    <cellStyle name="SAPBEXstdItem 5 2 2 4" xfId="17340" xr:uid="{D7B025F0-0F4D-461A-98CF-63D1F7E82DDF}"/>
    <cellStyle name="SAPBEXstdItem 5 2 2 5" xfId="21098" xr:uid="{58B3714D-2191-4B5E-B93D-59695643BE23}"/>
    <cellStyle name="SAPBEXstdItem 5 2 2 6" xfId="24759" xr:uid="{9DAA9C5F-0983-481A-855F-82BA0672FC09}"/>
    <cellStyle name="SAPBEXstdItem 5 2 2 7" xfId="28288" xr:uid="{51E17606-B8FE-45FE-8C2B-A2964BA7CBB9}"/>
    <cellStyle name="SAPBEXstdItem 5 2 2 8" xfId="31574" xr:uid="{077774FE-C2A0-4740-97D9-B805B6A948F3}"/>
    <cellStyle name="SAPBEXstdItem 5 2 3" xfId="3498" xr:uid="{ECF5E8DF-F5B4-4848-AD34-09CD2AE3EF04}"/>
    <cellStyle name="SAPBEXstdItem 5 2 3 2" xfId="9297" xr:uid="{E1E94F6D-9D1A-4AAB-8A7F-4E826E9BCAB1}"/>
    <cellStyle name="SAPBEXstdItem 5 2 3 3" xfId="14602" xr:uid="{F5A74C26-5053-408F-BBB6-11E3C2375A49}"/>
    <cellStyle name="SAPBEXstdItem 5 2 3 4" xfId="17845" xr:uid="{1B3064C7-12E8-478C-992F-823EDD963834}"/>
    <cellStyle name="SAPBEXstdItem 5 2 3 5" xfId="21601" xr:uid="{F5380DAA-D1C4-476A-9182-49EC52D06DF7}"/>
    <cellStyle name="SAPBEXstdItem 5 2 3 6" xfId="25263" xr:uid="{6A7BE716-BF5B-48D5-8FD5-5A18AB236ACC}"/>
    <cellStyle name="SAPBEXstdItem 5 2 3 7" xfId="28794" xr:uid="{B98021EC-C83E-409A-B633-AD91762F80D0}"/>
    <cellStyle name="SAPBEXstdItem 5 2 3 8" xfId="32073" xr:uid="{81FE2E6D-90FE-4AF3-A02C-A174A51D9495}"/>
    <cellStyle name="SAPBEXstdItem 5 2 4" xfId="2607" xr:uid="{03542CAE-9A0D-4FA8-9B3B-F8B8A48FF0B6}"/>
    <cellStyle name="SAPBEXstdItem 5 2 4 2" xfId="11613" xr:uid="{ADE07948-95BA-4203-A6CD-46FBF092A769}"/>
    <cellStyle name="SAPBEXstdItem 5 2 4 3" xfId="16055" xr:uid="{EEA9E53B-9643-41EF-9313-BB160B241124}"/>
    <cellStyle name="SAPBEXstdItem 5 2 4 4" xfId="15874" xr:uid="{1AF49BD4-CE88-40CE-BDD2-BC393DA72F72}"/>
    <cellStyle name="SAPBEXstdItem 5 2 4 5" xfId="20714" xr:uid="{1A84BE37-7334-4643-9A1B-D4B2451703C7}"/>
    <cellStyle name="SAPBEXstdItem 5 2 4 6" xfId="14978" xr:uid="{20656549-BCA9-400E-A6C3-E53BE87930CA}"/>
    <cellStyle name="SAPBEXstdItem 5 2 4 7" xfId="27903" xr:uid="{CF453EC5-D941-41BF-9EC8-1813C1770AAA}"/>
    <cellStyle name="SAPBEXstdItem 5 2 4 8" xfId="31193" xr:uid="{12CECF4E-1252-4C0E-B1FE-B3D66FAB2176}"/>
    <cellStyle name="SAPBEXstdItem 5 2 5" xfId="4072" xr:uid="{D337E91C-3165-4512-B930-FA3B4A843651}"/>
    <cellStyle name="SAPBEXstdItem 5 2 5 2" xfId="7852" xr:uid="{1C2FBC1C-256A-4995-82F4-0B2FE6C582C7}"/>
    <cellStyle name="SAPBEXstdItem 5 2 5 3" xfId="8741" xr:uid="{55AD6DDB-0EE9-472B-9848-2738583322CA}"/>
    <cellStyle name="SAPBEXstdItem 5 2 5 4" xfId="18419" xr:uid="{0FF3BCF2-B12E-478D-A7F1-D257A0DA0953}"/>
    <cellStyle name="SAPBEXstdItem 5 2 5 5" xfId="22172" xr:uid="{E74F14B8-D2D1-4CBC-AF8A-038E4A5FBBAE}"/>
    <cellStyle name="SAPBEXstdItem 5 2 5 6" xfId="25837" xr:uid="{CEBBE581-1130-4719-A951-9565132A93D0}"/>
    <cellStyle name="SAPBEXstdItem 5 2 5 7" xfId="29368" xr:uid="{80A09C8D-E06C-48DB-B217-9CFD08BCFE84}"/>
    <cellStyle name="SAPBEXstdItem 5 2 5 8" xfId="32635" xr:uid="{962A75D4-110F-4AD8-972B-47F6A9BDCFC6}"/>
    <cellStyle name="SAPBEXstdItem 5 2 6" xfId="3926" xr:uid="{E4B646C5-5F47-44D0-A51E-37DA97C6C430}"/>
    <cellStyle name="SAPBEXstdItem 5 2 6 2" xfId="7860" xr:uid="{3441B8C3-FDC6-41EA-85E1-7EDED2254AA7}"/>
    <cellStyle name="SAPBEXstdItem 5 2 6 3" xfId="8736" xr:uid="{F4B877F7-5D99-4909-AB0A-01495364C22D}"/>
    <cellStyle name="SAPBEXstdItem 5 2 6 4" xfId="18273" xr:uid="{1A78E170-C952-41E2-A9C9-91AEBB474608}"/>
    <cellStyle name="SAPBEXstdItem 5 2 6 5" xfId="22026" xr:uid="{1141FAC1-C4FD-4D12-9845-D4D645493D97}"/>
    <cellStyle name="SAPBEXstdItem 5 2 6 6" xfId="25691" xr:uid="{674CCC98-D782-426C-9F6D-9DD80A2A1351}"/>
    <cellStyle name="SAPBEXstdItem 5 2 6 7" xfId="29222" xr:uid="{2407B7BE-76F8-428B-9DF7-ABB4A44BA1DB}"/>
    <cellStyle name="SAPBEXstdItem 5 2 6 8" xfId="32490" xr:uid="{7FEF362C-759A-41A3-93E0-EDF439194D0F}"/>
    <cellStyle name="SAPBEXstdItem 5 2 7" xfId="4581" xr:uid="{B839577A-A531-459E-8569-78C1B234FD91}"/>
    <cellStyle name="SAPBEXstdItem 5 2 7 2" xfId="12456" xr:uid="{1C11D3EA-D0EE-4196-A6B8-451E341C9468}"/>
    <cellStyle name="SAPBEXstdItem 5 2 7 3" xfId="10376" xr:uid="{A9A1B2E2-B4D0-4812-8E62-4D28FCD22DCD}"/>
    <cellStyle name="SAPBEXstdItem 5 2 7 4" xfId="18928" xr:uid="{B8CE7F78-F558-437D-9F7B-6D06F00BB18B}"/>
    <cellStyle name="SAPBEXstdItem 5 2 7 5" xfId="22680" xr:uid="{6EB549A0-F28D-438F-8599-A556D1F4697E}"/>
    <cellStyle name="SAPBEXstdItem 5 2 7 6" xfId="26345" xr:uid="{C4A62C87-AB85-40FF-A893-C3683F1BB097}"/>
    <cellStyle name="SAPBEXstdItem 5 2 7 7" xfId="29877" xr:uid="{2E4B3580-D4D0-4DA8-B5A1-4FA3D1884651}"/>
    <cellStyle name="SAPBEXstdItem 5 2 7 8" xfId="33138" xr:uid="{56B38233-AFF3-4261-A720-09EC5B2A388B}"/>
    <cellStyle name="SAPBEXstdItem 5 2 8" xfId="10064" xr:uid="{C3839CF6-0982-440F-A3CE-12A00F773E81}"/>
    <cellStyle name="SAPBEXstdItem 5 2 9" xfId="8705" xr:uid="{4AF1F6B4-6DFC-4724-8888-548DC0B5714F}"/>
    <cellStyle name="SAPBEXstdItem 5 3" xfId="2543" xr:uid="{353DE2E7-45B3-42B4-BB3E-EA9D1F9D8BEF}"/>
    <cellStyle name="SAPBEXstdItem 5 3 2" xfId="9122" xr:uid="{16646E9F-3A05-4A9B-8CEC-8A6AE3B40AC3}"/>
    <cellStyle name="SAPBEXstdItem 5 3 3" xfId="13439" xr:uid="{68F5F253-78E4-4E27-9126-CBF9627C13FC}"/>
    <cellStyle name="SAPBEXstdItem 5 3 4" xfId="9608" xr:uid="{66F2DBE1-8053-4F80-870C-5891BCA07966}"/>
    <cellStyle name="SAPBEXstdItem 5 3 5" xfId="14752" xr:uid="{AD4F34A5-CA13-4E78-B5BF-8B7B598C50D1}"/>
    <cellStyle name="SAPBEXstdItem 5 3 6" xfId="23087" xr:uid="{157A6FFC-B2B5-4531-BB11-D99EEECF92CE}"/>
    <cellStyle name="SAPBEXstdItem 5 3 7" xfId="26732" xr:uid="{931E1FD9-432A-45D5-A225-4B22B3E518B5}"/>
    <cellStyle name="SAPBEXstdItem 5 3 8" xfId="31132" xr:uid="{DEC2F766-F035-4E6A-B776-033415051E4E}"/>
    <cellStyle name="SAPBEXstdItem 5 4" xfId="3054" xr:uid="{FC20B889-5229-4ED2-BCAB-91A555B91B27}"/>
    <cellStyle name="SAPBEXstdItem 5 4 2" xfId="9445" xr:uid="{8D616804-F84D-45F3-9BEB-C3B7F4F5EC2A}"/>
    <cellStyle name="SAPBEXstdItem 5 4 3" xfId="14974" xr:uid="{83F56B70-E2DC-49F2-95EE-64EB6F24A4EF}"/>
    <cellStyle name="SAPBEXstdItem 5 4 4" xfId="17402" xr:uid="{8F67E0EA-37E6-425F-9519-1539DCF987D0}"/>
    <cellStyle name="SAPBEXstdItem 5 4 5" xfId="21160" xr:uid="{53B27BC8-42C8-4164-8B17-A3D321199D23}"/>
    <cellStyle name="SAPBEXstdItem 5 4 6" xfId="24821" xr:uid="{0BA29A60-1F67-47A8-A4C7-0F088C82D68E}"/>
    <cellStyle name="SAPBEXstdItem 5 4 7" xfId="28350" xr:uid="{C9808F4D-D4F6-4068-BAB0-4D786C432CCD}"/>
    <cellStyle name="SAPBEXstdItem 5 4 8" xfId="31636" xr:uid="{2313240A-84D3-490F-B87D-75E4663D076D}"/>
    <cellStyle name="SAPBEXstdItem 5 5" xfId="2250" xr:uid="{072D3D92-EB0D-4F7F-8AEA-E06DF0694A22}"/>
    <cellStyle name="SAPBEXstdItem 5 5 2" xfId="10037" xr:uid="{7E310CA2-0673-4882-A72D-70CCE0826F14}"/>
    <cellStyle name="SAPBEXstdItem 5 5 3" xfId="16938" xr:uid="{09393DDC-AC13-4C0F-9EA2-97D8D4BA418F}"/>
    <cellStyle name="SAPBEXstdItem 5 5 4" xfId="15031" xr:uid="{71F5BA2C-8E1E-4FEA-AB74-5E0844DDA6B6}"/>
    <cellStyle name="SAPBEXstdItem 5 5 5" xfId="16133" xr:uid="{0E625C8A-D795-44BC-9B66-6864D60F3E0B}"/>
    <cellStyle name="SAPBEXstdItem 5 5 6" xfId="11631" xr:uid="{192282B9-DA4F-401F-A144-6B2EE9875F7E}"/>
    <cellStyle name="SAPBEXstdItem 5 5 7" xfId="23961" xr:uid="{B8B20A23-7974-4BCB-92C9-D0F8F89CB618}"/>
    <cellStyle name="SAPBEXstdItem 5 5 8" xfId="27531" xr:uid="{662A810F-3193-47FC-B154-36DE484A1C68}"/>
    <cellStyle name="SAPBEXstdItem 5 6" xfId="3899" xr:uid="{D68BADB0-9AC5-45AA-A896-6D2F7DD4B73C}"/>
    <cellStyle name="SAPBEXstdItem 5 6 2" xfId="9133" xr:uid="{29EE5F45-34E1-47F8-BE81-CDB485088E72}"/>
    <cellStyle name="SAPBEXstdItem 5 6 3" xfId="13719" xr:uid="{22D1A5E9-5D96-4E9A-92E5-CDD336629634}"/>
    <cellStyle name="SAPBEXstdItem 5 6 4" xfId="18246" xr:uid="{6DD2FA52-1486-4424-8662-6FF5D8D54D1A}"/>
    <cellStyle name="SAPBEXstdItem 5 6 5" xfId="21999" xr:uid="{FE83234B-B9DF-45BD-BF8D-D0F86847E3EF}"/>
    <cellStyle name="SAPBEXstdItem 5 6 6" xfId="25664" xr:uid="{0D525F9F-CBF6-4A19-BD28-D57DD02FC36D}"/>
    <cellStyle name="SAPBEXstdItem 5 6 7" xfId="29195" xr:uid="{BF7E30AF-8624-48D6-9372-B40A8D1E8573}"/>
    <cellStyle name="SAPBEXstdItem 5 6 8" xfId="32464" xr:uid="{2D999500-1263-45FB-B4E6-876E3C4FC5C2}"/>
    <cellStyle name="SAPBEXstdItem 5 7" xfId="4016" xr:uid="{A5DE5C8A-00D5-4FED-BE59-F2CEE423882F}"/>
    <cellStyle name="SAPBEXstdItem 5 7 2" xfId="7854" xr:uid="{70886EC1-2B9C-4B11-8895-78A891B703F2}"/>
    <cellStyle name="SAPBEXstdItem 5 7 3" xfId="15154" xr:uid="{68379DC5-6A4F-4602-987D-E205F33D0693}"/>
    <cellStyle name="SAPBEXstdItem 5 7 4" xfId="18363" xr:uid="{D0446B58-7876-4E76-818E-8ACB27F661CB}"/>
    <cellStyle name="SAPBEXstdItem 5 7 5" xfId="22116" xr:uid="{4D17F8D1-B6F3-4156-A56F-9D5C9DF285C5}"/>
    <cellStyle name="SAPBEXstdItem 5 7 6" xfId="25781" xr:uid="{BEB33D91-AEF8-4F48-9787-3957352A65F7}"/>
    <cellStyle name="SAPBEXstdItem 5 7 7" xfId="29312" xr:uid="{22CC224C-35E7-47D6-95F9-2EA8FC626263}"/>
    <cellStyle name="SAPBEXstdItem 5 7 8" xfId="32579" xr:uid="{39F0B98F-2F79-4C0A-9DFF-ED81856334CB}"/>
    <cellStyle name="SAPBEXstdItem 5 8" xfId="4513" xr:uid="{6217BA3F-6EFA-4312-A937-288AE46452FE}"/>
    <cellStyle name="SAPBEXstdItem 5 8 2" xfId="12513" xr:uid="{346251BC-23DD-4E46-BE5D-5853B339F945}"/>
    <cellStyle name="SAPBEXstdItem 5 8 3" xfId="7641" xr:uid="{02526099-502D-43C2-A725-88C25D5899E1}"/>
    <cellStyle name="SAPBEXstdItem 5 8 4" xfId="18860" xr:uid="{C0E72F4B-CC76-49A8-B720-C53880A952BC}"/>
    <cellStyle name="SAPBEXstdItem 5 8 5" xfId="22612" xr:uid="{A912D521-380F-412D-A1B7-19845E5EF1A1}"/>
    <cellStyle name="SAPBEXstdItem 5 8 6" xfId="26277" xr:uid="{15C07782-B918-42D2-9D49-16F04A9AC435}"/>
    <cellStyle name="SAPBEXstdItem 5 8 7" xfId="29809" xr:uid="{1A6EBC93-8E43-4EF7-A8BB-13B06E4E5843}"/>
    <cellStyle name="SAPBEXstdItem 5 8 8" xfId="33071" xr:uid="{FB809596-9507-4359-861A-BA2484CAD1E2}"/>
    <cellStyle name="SAPBEXstdItem 5 9" xfId="8870" xr:uid="{31D39B87-2EAE-4E51-8353-822D660A69CF}"/>
    <cellStyle name="SAPBEXstdItem 6" xfId="621" xr:uid="{125CD9A9-BD3F-4F6E-9BB2-97C54CD49FA4}"/>
    <cellStyle name="SAPBEXstdItem 6 10" xfId="13987" xr:uid="{97F74246-F426-4927-AA17-0EBF8283681C}"/>
    <cellStyle name="SAPBEXstdItem 6 11" xfId="12087" xr:uid="{7B85B648-E2AC-4F81-A6E7-4CAA23C39990}"/>
    <cellStyle name="SAPBEXstdItem 6 12" xfId="20228" xr:uid="{243843B2-9E12-47CE-AC38-AB2E37D499C7}"/>
    <cellStyle name="SAPBEXstdItem 6 13" xfId="23958" xr:uid="{277385E0-5CCB-495A-9965-200D8ADE2B85}"/>
    <cellStyle name="SAPBEXstdItem 6 14" xfId="27504" xr:uid="{03511053-A3C8-487A-BEEA-9F2BB71B5FB9}"/>
    <cellStyle name="SAPBEXstdItem 6 15" xfId="30717" xr:uid="{7D72B867-A090-48E3-BB26-D78121E60798}"/>
    <cellStyle name="SAPBEXstdItem 6 2" xfId="1570" xr:uid="{169E4BE3-85FD-46DF-B8C8-28E1F8963D4D}"/>
    <cellStyle name="SAPBEXstdItem 6 2 10" xfId="12971" xr:uid="{52A69ED2-3B4E-4E2B-B06F-1FF17D3076A7}"/>
    <cellStyle name="SAPBEXstdItem 6 2 11" xfId="14660" xr:uid="{59552C2D-7EEF-415C-B37D-83FF322D6317}"/>
    <cellStyle name="SAPBEXstdItem 6 2 12" xfId="23372" xr:uid="{CF1E7893-DC96-4683-8CFC-9FFD732B9932}"/>
    <cellStyle name="SAPBEXstdItem 6 2 13" xfId="23658" xr:uid="{E4688640-B508-49EC-BD29-36F23AD9D678}"/>
    <cellStyle name="SAPBEXstdItem 6 2 14" xfId="30536" xr:uid="{B8B44843-56E0-42A5-A70D-BE3CB347C607}"/>
    <cellStyle name="SAPBEXstdItem 6 2 2" xfId="2813" xr:uid="{6FB93F51-9E3C-4C05-A2FB-847F9A48AA96}"/>
    <cellStyle name="SAPBEXstdItem 6 2 2 2" xfId="9650" xr:uid="{2006A091-8457-459E-9A18-50B6BDE2E81B}"/>
    <cellStyle name="SAPBEXstdItem 6 2 2 3" xfId="14043" xr:uid="{9AE0C30C-1CD7-404B-ABE9-45BE8A9CE7D7}"/>
    <cellStyle name="SAPBEXstdItem 6 2 2 4" xfId="17161" xr:uid="{0EB109A9-33B9-4DD3-AB66-1E5309E518A4}"/>
    <cellStyle name="SAPBEXstdItem 6 2 2 5" xfId="20919" xr:uid="{4EA80124-59C2-4EF6-ADC3-165C99D8036C}"/>
    <cellStyle name="SAPBEXstdItem 6 2 2 6" xfId="24580" xr:uid="{771604BB-425B-4AE5-B8F6-641F294701D5}"/>
    <cellStyle name="SAPBEXstdItem 6 2 2 7" xfId="28109" xr:uid="{0A1CA8E8-1973-4C03-BCB5-689ADDF126B2}"/>
    <cellStyle name="SAPBEXstdItem 6 2 2 8" xfId="31395" xr:uid="{A87F616D-7557-4FB1-8678-FF755821623D}"/>
    <cellStyle name="SAPBEXstdItem 6 2 3" xfId="3319" xr:uid="{4CEB90AE-B2E9-49D6-AE69-68DE34612697}"/>
    <cellStyle name="SAPBEXstdItem 6 2 3 2" xfId="7891" xr:uid="{A26E2742-C0AD-416A-911C-A54A72FFED02}"/>
    <cellStyle name="SAPBEXstdItem 6 2 3 3" xfId="10466" xr:uid="{BA663928-D128-452D-B8AA-212D6B75836B}"/>
    <cellStyle name="SAPBEXstdItem 6 2 3 4" xfId="17666" xr:uid="{E33738B6-329F-41FA-B450-4D220EA514D4}"/>
    <cellStyle name="SAPBEXstdItem 6 2 3 5" xfId="21422" xr:uid="{9FBB1A46-1928-4588-BD3F-364DDF11F64D}"/>
    <cellStyle name="SAPBEXstdItem 6 2 3 6" xfId="25084" xr:uid="{1F8E8575-D701-4DF6-ACCC-378B35307E91}"/>
    <cellStyle name="SAPBEXstdItem 6 2 3 7" xfId="28615" xr:uid="{C6EBB30D-67E3-466C-8CC5-1459E2F6BFAF}"/>
    <cellStyle name="SAPBEXstdItem 6 2 3 8" xfId="31894" xr:uid="{21EA72F9-8F0F-4953-9EC7-F926B5AC4C7C}"/>
    <cellStyle name="SAPBEXstdItem 6 2 4" xfId="3696" xr:uid="{5AF168DD-433F-4809-A9AA-CE7D8B7444BF}"/>
    <cellStyle name="SAPBEXstdItem 6 2 4 2" xfId="13050" xr:uid="{4F67F8D8-2805-4F2D-AA77-649DF9B1EA27}"/>
    <cellStyle name="SAPBEXstdItem 6 2 4 3" xfId="7237" xr:uid="{5BD0B2DD-50E8-41D7-BF19-3620028861DC}"/>
    <cellStyle name="SAPBEXstdItem 6 2 4 4" xfId="18043" xr:uid="{E4F04F03-37B0-4369-9DB9-2F820B9D8DD2}"/>
    <cellStyle name="SAPBEXstdItem 6 2 4 5" xfId="21799" xr:uid="{9C77F159-F059-4CBB-860B-BB28C676C869}"/>
    <cellStyle name="SAPBEXstdItem 6 2 4 6" xfId="25461" xr:uid="{11DB48BD-29DF-41EB-A357-6EFEF8228F12}"/>
    <cellStyle name="SAPBEXstdItem 6 2 4 7" xfId="28992" xr:uid="{9355ADB7-712A-4970-B1EA-CA94ABBDAFE0}"/>
    <cellStyle name="SAPBEXstdItem 6 2 4 8" xfId="32269" xr:uid="{78830169-365C-4588-AD67-4539F7417EDC}"/>
    <cellStyle name="SAPBEXstdItem 6 2 5" xfId="4052" xr:uid="{AD2F04DF-CE15-4B7B-8B62-6C762E2C4FE6}"/>
    <cellStyle name="SAPBEXstdItem 6 2 5 2" xfId="6917" xr:uid="{07A2120F-388A-4D05-82CB-398DA7FC4FF2}"/>
    <cellStyle name="SAPBEXstdItem 6 2 5 3" xfId="16747" xr:uid="{D4CBA465-73B9-4F79-A333-65A502863E1B}"/>
    <cellStyle name="SAPBEXstdItem 6 2 5 4" xfId="18399" xr:uid="{C2DD714C-AEBC-490F-BA96-1068E793BF76}"/>
    <cellStyle name="SAPBEXstdItem 6 2 5 5" xfId="22152" xr:uid="{CAC3AE35-6D53-42CC-A63A-18D0B14CCF9F}"/>
    <cellStyle name="SAPBEXstdItem 6 2 5 6" xfId="25817" xr:uid="{E70B7339-A29C-4DE7-AD7B-BF2F9BF12B6E}"/>
    <cellStyle name="SAPBEXstdItem 6 2 5 7" xfId="29348" xr:uid="{ED6998DB-D8EE-4E79-84AD-BBBE6F66775B}"/>
    <cellStyle name="SAPBEXstdItem 6 2 5 8" xfId="32615" xr:uid="{BE822731-E0ED-4E24-AEC0-CF279147FE52}"/>
    <cellStyle name="SAPBEXstdItem 6 2 6" xfId="2223" xr:uid="{DAE1494E-19E4-4E3E-A92C-99471C6BCB22}"/>
    <cellStyle name="SAPBEXstdItem 6 2 6 2" xfId="8222" xr:uid="{9E98FA16-C39F-4E5B-8133-EC661076BEA2}"/>
    <cellStyle name="SAPBEXstdItem 6 2 6 3" xfId="10932" xr:uid="{F275B0D9-D168-4B76-A17E-5EBD7F02C653}"/>
    <cellStyle name="SAPBEXstdItem 6 2 6 4" xfId="15056" xr:uid="{2C15A9C6-C938-4E5B-9ED3-B70D43DE4DFD}"/>
    <cellStyle name="SAPBEXstdItem 6 2 6 5" xfId="11403" xr:uid="{45F65E32-4990-4A3B-9B95-88EA996B992A}"/>
    <cellStyle name="SAPBEXstdItem 6 2 6 6" xfId="13595" xr:uid="{D6A8E3CE-CF92-4C12-A584-5A9D2C2D774E}"/>
    <cellStyle name="SAPBEXstdItem 6 2 6 7" xfId="19674" xr:uid="{8AC94868-A5EE-40D0-A972-EAFD8A482876}"/>
    <cellStyle name="SAPBEXstdItem 6 2 6 8" xfId="21963" xr:uid="{73577195-C3E2-425B-A085-DAB6B24AEDFF}"/>
    <cellStyle name="SAPBEXstdItem 6 2 7" xfId="4352" xr:uid="{229721A4-AA8F-48EE-9173-BAE926B15497}"/>
    <cellStyle name="SAPBEXstdItem 6 2 7 2" xfId="11666" xr:uid="{E04C06BB-9BD7-48B5-B22B-022237C88263}"/>
    <cellStyle name="SAPBEXstdItem 6 2 7 3" xfId="16001" xr:uid="{A50FF277-EAE2-416F-BC87-598A7E640D0B}"/>
    <cellStyle name="SAPBEXstdItem 6 2 7 4" xfId="18699" xr:uid="{F6499657-BAEA-452B-B075-2DE6EF2C8251}"/>
    <cellStyle name="SAPBEXstdItem 6 2 7 5" xfId="22451" xr:uid="{B55EED24-2012-4B7A-B620-06DC7A481A37}"/>
    <cellStyle name="SAPBEXstdItem 6 2 7 6" xfId="26117" xr:uid="{884D4A12-6FC4-4C1B-86C0-0662AA308072}"/>
    <cellStyle name="SAPBEXstdItem 6 2 7 7" xfId="29648" xr:uid="{66580913-ABBC-4DBF-9EF5-A6A71BE2038B}"/>
    <cellStyle name="SAPBEXstdItem 6 2 7 8" xfId="32910" xr:uid="{5824AC9F-4922-49EE-B1C4-BB0F9C1E1F84}"/>
    <cellStyle name="SAPBEXstdItem 6 2 8" xfId="10740" xr:uid="{1DF05FFC-99A2-4B9F-AAC6-6A66F2D3984E}"/>
    <cellStyle name="SAPBEXstdItem 6 2 9" xfId="10873" xr:uid="{C66BB175-928A-4341-8156-7CF7DE5C1932}"/>
    <cellStyle name="SAPBEXstdItem 6 3" xfId="1959" xr:uid="{BC27A3D3-337E-46D4-9352-B43C28B032D7}"/>
    <cellStyle name="SAPBEXstdItem 6 3 2" xfId="8949" xr:uid="{A197BD16-80DD-40E9-A084-E407319DD2D4}"/>
    <cellStyle name="SAPBEXstdItem 6 3 3" xfId="13385" xr:uid="{1021C2CF-ABD2-4B61-A961-F4F2607FA8E9}"/>
    <cellStyle name="SAPBEXstdItem 6 3 4" xfId="16246" xr:uid="{5B2DC950-D51B-42CE-9893-850FD52BA39D}"/>
    <cellStyle name="SAPBEXstdItem 6 3 5" xfId="16174" xr:uid="{70C224C7-AB6E-4089-87B4-C13C07FBC045}"/>
    <cellStyle name="SAPBEXstdItem 6 3 6" xfId="11243" xr:uid="{3F05BA78-94D6-4EFB-911E-32910CBB9ABA}"/>
    <cellStyle name="SAPBEXstdItem 6 3 7" xfId="23404" xr:uid="{FC1E29F9-04CB-4F25-AA1F-D2DEBEAE2F1D}"/>
    <cellStyle name="SAPBEXstdItem 6 3 8" xfId="27322" xr:uid="{2CD8FAFE-8422-48BB-AE5C-5AFB1EA69A8F}"/>
    <cellStyle name="SAPBEXstdItem 6 4" xfId="1863" xr:uid="{EF598D53-4A54-4F4B-BB2A-1B01179688E2}"/>
    <cellStyle name="SAPBEXstdItem 6 4 2" xfId="10367" xr:uid="{E3386919-250E-4022-9884-958616C3AEA2}"/>
    <cellStyle name="SAPBEXstdItem 6 4 3" xfId="14143" xr:uid="{0014B085-6B79-42EE-88F9-04CEBD6456C0}"/>
    <cellStyle name="SAPBEXstdItem 6 4 4" xfId="16737" xr:uid="{5F16EFAE-8FEC-46A6-A979-CEBD67DE2BDB}"/>
    <cellStyle name="SAPBEXstdItem 6 4 5" xfId="19499" xr:uid="{84508B34-BB0C-4E6A-9C11-B9631D93ACA7}"/>
    <cellStyle name="SAPBEXstdItem 6 4 6" xfId="23258" xr:uid="{B017DDCE-FC74-4AC2-9B88-EDCA6499081B}"/>
    <cellStyle name="SAPBEXstdItem 6 4 7" xfId="11979" xr:uid="{A9DA2ADE-4AF8-482C-A041-5C50E7779693}"/>
    <cellStyle name="SAPBEXstdItem 6 4 8" xfId="27053" xr:uid="{E62A32E6-EBD5-4FC8-939E-7E0222ACD344}"/>
    <cellStyle name="SAPBEXstdItem 6 5" xfId="3706" xr:uid="{B1F74BBF-5256-4B56-A5DF-3C153212331F}"/>
    <cellStyle name="SAPBEXstdItem 6 5 2" xfId="12786" xr:uid="{989E7288-7B77-4200-BFDF-9B9699C719E0}"/>
    <cellStyle name="SAPBEXstdItem 6 5 3" xfId="8103" xr:uid="{94253CCA-A64D-41E3-8CBF-B9C984233810}"/>
    <cellStyle name="SAPBEXstdItem 6 5 4" xfId="18053" xr:uid="{CC9AE6F1-2749-43D2-B49E-4F6988FB0F35}"/>
    <cellStyle name="SAPBEXstdItem 6 5 5" xfId="21809" xr:uid="{57F857CF-FB80-4D3A-8765-D367F75482A1}"/>
    <cellStyle name="SAPBEXstdItem 6 5 6" xfId="25471" xr:uid="{0E8BB335-8484-494E-ABAF-C0A250029E6F}"/>
    <cellStyle name="SAPBEXstdItem 6 5 7" xfId="29002" xr:uid="{AD92E62C-CA75-4E20-A3AC-CEA2184629C1}"/>
    <cellStyle name="SAPBEXstdItem 6 5 8" xfId="32279" xr:uid="{078ABAC7-8CAA-42FF-9A5C-2DACAA4E8E05}"/>
    <cellStyle name="SAPBEXstdItem 6 6" xfId="4361" xr:uid="{3513195B-1842-4C77-AA43-F02EA8344AB9}"/>
    <cellStyle name="SAPBEXstdItem 6 6 2" xfId="12615" xr:uid="{BB0F3913-75C9-4A6D-9AF6-BAB96ADA498F}"/>
    <cellStyle name="SAPBEXstdItem 6 6 3" xfId="7502" xr:uid="{30CAD0FA-170B-4BD4-8393-8AB46556E4BA}"/>
    <cellStyle name="SAPBEXstdItem 6 6 4" xfId="18708" xr:uid="{2012A68B-8F33-440F-BA0A-1EC58F3CA3D9}"/>
    <cellStyle name="SAPBEXstdItem 6 6 5" xfId="22460" xr:uid="{FBF7F1AB-4DF4-43CC-A5D3-5FA79E6A0A06}"/>
    <cellStyle name="SAPBEXstdItem 6 6 6" xfId="26126" xr:uid="{1285F099-96AE-4879-92B3-746A39CEE371}"/>
    <cellStyle name="SAPBEXstdItem 6 6 7" xfId="29657" xr:uid="{A0A86695-5A37-4D3C-89A9-A7EE191B8A0B}"/>
    <cellStyle name="SAPBEXstdItem 6 6 8" xfId="32919" xr:uid="{903813FB-A8D2-48E1-A6AF-E94CF5B62D5A}"/>
    <cellStyle name="SAPBEXstdItem 6 7" xfId="2716" xr:uid="{C74E527E-305D-4995-BE40-FB88C69CC011}"/>
    <cellStyle name="SAPBEXstdItem 6 7 2" xfId="8303" xr:uid="{05149B1B-1633-41F0-9F0D-D416502E84A8}"/>
    <cellStyle name="SAPBEXstdItem 6 7 3" xfId="13962" xr:uid="{85B5ECE6-3713-47E4-BD1B-7F32896D0948}"/>
    <cellStyle name="SAPBEXstdItem 6 7 4" xfId="17064" xr:uid="{C1B5E1C8-5C03-4407-887C-B5E9247343E9}"/>
    <cellStyle name="SAPBEXstdItem 6 7 5" xfId="20822" xr:uid="{80502038-981B-4921-A859-CAC23EF75C4A}"/>
    <cellStyle name="SAPBEXstdItem 6 7 6" xfId="24483" xr:uid="{7F191525-F958-4869-AF6B-90942061CA73}"/>
    <cellStyle name="SAPBEXstdItem 6 7 7" xfId="28012" xr:uid="{8615237E-A20A-441E-90D2-B25FBF725C63}"/>
    <cellStyle name="SAPBEXstdItem 6 7 8" xfId="31298" xr:uid="{F1CC23CB-C44C-49F9-B30E-53282874C863}"/>
    <cellStyle name="SAPBEXstdItem 6 8" xfId="1974" xr:uid="{E60A1796-A359-484B-A39F-2E2F7807D007}"/>
    <cellStyle name="SAPBEXstdItem 6 8 2" xfId="7975" xr:uid="{37E2C121-1963-44E7-99BA-5F25B1EE200D}"/>
    <cellStyle name="SAPBEXstdItem 6 8 3" xfId="16716" xr:uid="{09E37AD9-8392-4B6C-9F4F-9A36E72BE35C}"/>
    <cellStyle name="SAPBEXstdItem 6 8 4" xfId="16537" xr:uid="{A481CE58-270A-4678-AB75-3A3862E42082}"/>
    <cellStyle name="SAPBEXstdItem 6 8 5" xfId="13391" xr:uid="{941F592A-0423-407C-96A4-474BC0F36A55}"/>
    <cellStyle name="SAPBEXstdItem 6 8 6" xfId="19973" xr:uid="{5EC15B71-AD70-4E0F-8D81-9C5DEAE10FC5}"/>
    <cellStyle name="SAPBEXstdItem 6 8 7" xfId="23939" xr:uid="{006B789F-AA7E-4331-8201-5DFBF2C18A08}"/>
    <cellStyle name="SAPBEXstdItem 6 8 8" xfId="23641" xr:uid="{33CC7557-3268-41F4-ACEE-EFF77CDD9CBE}"/>
    <cellStyle name="SAPBEXstdItem 6 9" xfId="8614" xr:uid="{2F295149-B85A-4636-83CE-CF960062A810}"/>
    <cellStyle name="SAPBEXstdItem 7" xfId="1560" xr:uid="{F88E4F3D-4501-48E0-A6B9-0956C12025DE}"/>
    <cellStyle name="SAPBEXstdItem 7 10" xfId="15860" xr:uid="{B6199E45-E685-41F1-9FEB-66C4D514073A}"/>
    <cellStyle name="SAPBEXstdItem 7 11" xfId="20529" xr:uid="{F3E28AD5-7A37-4105-8C70-F59401CC7563}"/>
    <cellStyle name="SAPBEXstdItem 7 12" xfId="23377" xr:uid="{3AE28669-66EE-4A60-9EC4-4C821530E24A}"/>
    <cellStyle name="SAPBEXstdItem 7 13" xfId="23973" xr:uid="{928BA67E-33BB-4548-82DA-83025C4127D3}"/>
    <cellStyle name="SAPBEXstdItem 7 14" xfId="22014" xr:uid="{10B8AB65-82FF-433D-8958-2CF8757B2ADF}"/>
    <cellStyle name="SAPBEXstdItem 7 2" xfId="2803" xr:uid="{86A35622-2DC2-4B0B-8F12-CA7E463523D7}"/>
    <cellStyle name="SAPBEXstdItem 7 2 2" xfId="10681" xr:uid="{5A1CC5E4-C34C-46B3-A5C4-D3957CA6F336}"/>
    <cellStyle name="SAPBEXstdItem 7 2 3" xfId="11673" xr:uid="{5EF463DB-6CA6-4378-9C06-FB8292A2CB60}"/>
    <cellStyle name="SAPBEXstdItem 7 2 4" xfId="17151" xr:uid="{3A374357-8393-48C4-86A8-B1F6CA919EBF}"/>
    <cellStyle name="SAPBEXstdItem 7 2 5" xfId="20909" xr:uid="{217095B5-172D-44E8-BD2C-16467CD6A4D7}"/>
    <cellStyle name="SAPBEXstdItem 7 2 6" xfId="24570" xr:uid="{EE677C1A-5D08-4842-8063-01BD1DB2DB96}"/>
    <cellStyle name="SAPBEXstdItem 7 2 7" xfId="28099" xr:uid="{6D832625-9460-4F0B-9ED4-D261F5943A8D}"/>
    <cellStyle name="SAPBEXstdItem 7 2 8" xfId="31385" xr:uid="{71B53987-0E82-47C7-BEF0-EA4F01C13EC2}"/>
    <cellStyle name="SAPBEXstdItem 7 3" xfId="3309" xr:uid="{CE96E836-A46C-435C-8CBA-DE94DBFBDD35}"/>
    <cellStyle name="SAPBEXstdItem 7 3 2" xfId="9867" xr:uid="{152FB81F-0818-43EA-AA00-3B0D813EC2E9}"/>
    <cellStyle name="SAPBEXstdItem 7 3 3" xfId="13540" xr:uid="{ED897C1B-D4ED-4C70-BBA1-D6C41B665161}"/>
    <cellStyle name="SAPBEXstdItem 7 3 4" xfId="17656" xr:uid="{0D485047-479C-42D4-BE35-AF936B696FB1}"/>
    <cellStyle name="SAPBEXstdItem 7 3 5" xfId="21412" xr:uid="{1AD2C6CB-7C17-4A4C-9F2A-198CDF67A81F}"/>
    <cellStyle name="SAPBEXstdItem 7 3 6" xfId="25074" xr:uid="{72460ECB-D696-47B1-9D3A-DFC0E33EBAC1}"/>
    <cellStyle name="SAPBEXstdItem 7 3 7" xfId="28605" xr:uid="{7CCFCEDA-76A0-4B37-924B-7A85D3F4F8B4}"/>
    <cellStyle name="SAPBEXstdItem 7 3 8" xfId="31884" xr:uid="{1F051C72-7CEE-4B7B-B65E-99F4DC0153A1}"/>
    <cellStyle name="SAPBEXstdItem 7 4" xfId="2403" xr:uid="{E9B6B4D3-A50E-4A7E-A3AD-4536B0118CD0}"/>
    <cellStyle name="SAPBEXstdItem 7 4 2" xfId="8818" xr:uid="{C557D283-59FC-4E69-97FA-B2E9AB2F6B37}"/>
    <cellStyle name="SAPBEXstdItem 7 4 3" xfId="9136" xr:uid="{E08391B5-6D91-4BD4-80B1-DC3B2FB6A9AB}"/>
    <cellStyle name="SAPBEXstdItem 7 4 4" xfId="16261" xr:uid="{99FE5E09-9323-4641-8390-E581C390C3E9}"/>
    <cellStyle name="SAPBEXstdItem 7 4 5" xfId="15446" xr:uid="{1B5EAB0C-222E-4D97-915E-E18CC56BBD6E}"/>
    <cellStyle name="SAPBEXstdItem 7 4 6" xfId="19653" xr:uid="{CAAC5238-1B40-4470-A2BC-246339ABC8D9}"/>
    <cellStyle name="SAPBEXstdItem 7 4 7" xfId="24366" xr:uid="{4AC6A9B0-EDC3-4367-8356-C3B7370F0AA0}"/>
    <cellStyle name="SAPBEXstdItem 7 4 8" xfId="30308" xr:uid="{F6499E82-E9FB-4A4F-9F38-221246C3E7F7}"/>
    <cellStyle name="SAPBEXstdItem 7 5" xfId="2236" xr:uid="{EB3AF5B9-4EF3-42CB-A73F-F11B7F63CAA8}"/>
    <cellStyle name="SAPBEXstdItem 7 5 2" xfId="9759" xr:uid="{5166F426-BBEC-4F12-A2FD-E26736ABDBEA}"/>
    <cellStyle name="SAPBEXstdItem 7 5 3" xfId="8035" xr:uid="{1D089316-3177-40B8-A9CC-7705C6270BD4}"/>
    <cellStyle name="SAPBEXstdItem 7 5 4" xfId="14686" xr:uid="{E6885800-F0A8-4334-BF7E-3B726C766567}"/>
    <cellStyle name="SAPBEXstdItem 7 5 5" xfId="16605" xr:uid="{D98DDCDC-5311-4D8B-AD13-60584F3CB0D6}"/>
    <cellStyle name="SAPBEXstdItem 7 5 6" xfId="12038" xr:uid="{89D22B2E-314D-453D-A076-C390BF5FF8F4}"/>
    <cellStyle name="SAPBEXstdItem 7 5 7" xfId="23952" xr:uid="{E4AE8B61-8844-4767-937F-6C29263BF653}"/>
    <cellStyle name="SAPBEXstdItem 7 5 8" xfId="30374" xr:uid="{1271F82B-8F93-4539-9FE2-7AA910DC96E8}"/>
    <cellStyle name="SAPBEXstdItem 7 6" xfId="4550" xr:uid="{2950F8A9-31FE-459F-A6C4-903ABCC70D79}"/>
    <cellStyle name="SAPBEXstdItem 7 6 2" xfId="12485" xr:uid="{81D4C130-3662-4B49-B24B-3A77E428EA97}"/>
    <cellStyle name="SAPBEXstdItem 7 6 3" xfId="15739" xr:uid="{3B1F7A48-4A78-4D34-A656-0EB4982ADB69}"/>
    <cellStyle name="SAPBEXstdItem 7 6 4" xfId="18897" xr:uid="{67B4B7DD-F56C-4B3F-9999-F4AA95598129}"/>
    <cellStyle name="SAPBEXstdItem 7 6 5" xfId="22649" xr:uid="{ECFC9C3C-021C-4967-9521-932304E5DF07}"/>
    <cellStyle name="SAPBEXstdItem 7 6 6" xfId="26314" xr:uid="{31873EDE-0B6A-4439-808B-B5679CF571BC}"/>
    <cellStyle name="SAPBEXstdItem 7 6 7" xfId="29846" xr:uid="{5BFCFDD3-6FC2-4100-AA6B-E3A646A520C2}"/>
    <cellStyle name="SAPBEXstdItem 7 6 8" xfId="33107" xr:uid="{44BC49AA-FA6F-4028-BDE9-97043504FBEC}"/>
    <cellStyle name="SAPBEXstdItem 7 7" xfId="3243" xr:uid="{CB1A0DA7-E9CA-44E6-B742-B9BDDBF63CFF}"/>
    <cellStyle name="SAPBEXstdItem 7 7 2" xfId="9163" xr:uid="{C4541338-209D-458C-8295-5C9E1768E687}"/>
    <cellStyle name="SAPBEXstdItem 7 7 3" xfId="14261" xr:uid="{F137E5DF-B8D8-44AD-8F15-F08524E5A8A2}"/>
    <cellStyle name="SAPBEXstdItem 7 7 4" xfId="17590" xr:uid="{2CEE6CC8-CE0E-4C3C-82B9-B7F954E93B50}"/>
    <cellStyle name="SAPBEXstdItem 7 7 5" xfId="21346" xr:uid="{34FA3B8E-DB88-45FF-80F4-98EB88F8017A}"/>
    <cellStyle name="SAPBEXstdItem 7 7 6" xfId="25008" xr:uid="{31DD2C41-0D4C-4436-8E25-5D291086006F}"/>
    <cellStyle name="SAPBEXstdItem 7 7 7" xfId="28539" xr:uid="{3E8DC8ED-CD90-4A2F-9D4D-700D517D50C9}"/>
    <cellStyle name="SAPBEXstdItem 7 7 8" xfId="31819" xr:uid="{748536D0-7E5D-4995-BFD5-9BE06BEE45C1}"/>
    <cellStyle name="SAPBEXstdItem 7 8" xfId="12812" xr:uid="{BE4C7156-3681-41FD-B0D2-8307554B4EA8}"/>
    <cellStyle name="SAPBEXstdItem 7 9" xfId="7106" xr:uid="{71526BFC-F0F6-4EE7-8A21-80C0C1802A10}"/>
    <cellStyle name="SAPBEXstdItem 8" xfId="1859" xr:uid="{96873AC2-DD35-4778-82DE-6C661D843CB9}"/>
    <cellStyle name="SAPBEXstdItem 8 2" xfId="8158" xr:uid="{8A7B6629-EFE4-431D-90DE-B06C954B82A7}"/>
    <cellStyle name="SAPBEXstdItem 8 3" xfId="14954" xr:uid="{8883DB1B-531D-4597-A2AB-03BAF68F45D5}"/>
    <cellStyle name="SAPBEXstdItem 8 4" xfId="10405" xr:uid="{A009FCA0-9E1E-4359-865A-0A753D8349D7}"/>
    <cellStyle name="SAPBEXstdItem 8 5" xfId="20443" xr:uid="{1C5D1196-663E-4328-A442-E31B888AEA0B}"/>
    <cellStyle name="SAPBEXstdItem 8 6" xfId="23260" xr:uid="{762A9BFB-D72F-449F-A3E2-18DD28B743A2}"/>
    <cellStyle name="SAPBEXstdItem 8 7" xfId="27686" xr:uid="{53582543-ACF0-4C16-BC5D-FCE09F56C015}"/>
    <cellStyle name="SAPBEXstdItem 8 8" xfId="30420" xr:uid="{A7E96E98-20C3-4EB3-9F5B-A6A5028A8990}"/>
    <cellStyle name="SAPBEXstdItem 9" xfId="2709" xr:uid="{86066CE8-ED6F-43DC-8229-9F2C6EC75868}"/>
    <cellStyle name="SAPBEXstdItem 9 2" xfId="7922" xr:uid="{71582EBC-AE9A-4BE4-98D7-4CDED2EE1541}"/>
    <cellStyle name="SAPBEXstdItem 9 3" xfId="14360" xr:uid="{92EDD97A-0DA3-4293-A34C-002E703E698F}"/>
    <cellStyle name="SAPBEXstdItem 9 4" xfId="17057" xr:uid="{D0C2C338-9A71-47E4-8AEE-77EC2C7DCDB1}"/>
    <cellStyle name="SAPBEXstdItem 9 5" xfId="20815" xr:uid="{FD75CDA5-2CB3-4626-A048-B5D1DA5D804B}"/>
    <cellStyle name="SAPBEXstdItem 9 6" xfId="24476" xr:uid="{A1652825-11D9-42B1-AA12-C0FF7D7531CC}"/>
    <cellStyle name="SAPBEXstdItem 9 7" xfId="28005" xr:uid="{638BB61D-29EC-4B09-B1BB-F3A3E6B97911}"/>
    <cellStyle name="SAPBEXstdItem 9 8" xfId="31291" xr:uid="{3ADF7866-6F11-4E92-A3C2-D1D5C8999BA3}"/>
    <cellStyle name="SAPBEXstdItem_Distribution Manpower Download P12" xfId="1271" xr:uid="{3EEC27D0-D0FB-411C-9F5B-7F5B929AFF4A}"/>
    <cellStyle name="SAPBEXstdItemX" xfId="506" xr:uid="{7E45BA43-81FA-47B7-8500-3AA78D69D2FD}"/>
    <cellStyle name="SAPBEXstdItemX 10" xfId="2264" xr:uid="{387FAE36-AB7A-40A3-B578-318BD168C5F1}"/>
    <cellStyle name="SAPBEXstdItemX 10 2" xfId="9581" xr:uid="{388BC329-6774-45D7-AE71-6DE3CC78CABE}"/>
    <cellStyle name="SAPBEXstdItemX 10 3" xfId="13435" xr:uid="{A9943833-AB60-45C1-9934-148582F840BE}"/>
    <cellStyle name="SAPBEXstdItemX 10 4" xfId="13936" xr:uid="{1EB9EAC0-9F1A-4507-BA40-CA0B20D58057}"/>
    <cellStyle name="SAPBEXstdItemX 10 5" xfId="11472" xr:uid="{A93F6B88-65FB-4AA9-A96F-ECBD944D481B}"/>
    <cellStyle name="SAPBEXstdItemX 10 6" xfId="20098" xr:uid="{C2C01D1E-541E-4617-982F-14178CA623DB}"/>
    <cellStyle name="SAPBEXstdItemX 10 7" xfId="23033" xr:uid="{41D98EB0-246C-4AB3-B343-1A699466FFF9}"/>
    <cellStyle name="SAPBEXstdItemX 10 8" xfId="27069" xr:uid="{1C0B5D7A-9163-44CC-A295-F0B6BBBE3E7E}"/>
    <cellStyle name="SAPBEXstdItemX 11" xfId="4654" xr:uid="{0B0D7857-1A29-4C20-B449-79FB843CC254}"/>
    <cellStyle name="SAPBEXstdItemX 11 2" xfId="12388" xr:uid="{D37678FD-4344-4B3F-9858-3D549D09EB60}"/>
    <cellStyle name="SAPBEXstdItemX 11 3" xfId="10572" xr:uid="{87BA56F8-91A1-46F6-BA71-ACAB5E611C44}"/>
    <cellStyle name="SAPBEXstdItemX 11 4" xfId="19001" xr:uid="{A242BEFC-B89F-4E3A-8090-600C0AEF6353}"/>
    <cellStyle name="SAPBEXstdItemX 11 5" xfId="22753" xr:uid="{08C2530C-2652-49BE-968A-BF3EA5FEB274}"/>
    <cellStyle name="SAPBEXstdItemX 11 6" xfId="26418" xr:uid="{1AC2F21C-582E-480E-9B41-756CFB36C1C9}"/>
    <cellStyle name="SAPBEXstdItemX 11 7" xfId="29950" xr:uid="{C443A1D1-69CD-4BBE-BCED-44E1891D1B31}"/>
    <cellStyle name="SAPBEXstdItemX 11 8" xfId="33210" xr:uid="{77B239E3-3D79-4D98-B250-C83B6C97A4CD}"/>
    <cellStyle name="SAPBEXstdItemX 12" xfId="4692" xr:uid="{4ADF5B3D-A293-4D55-A3CA-AEC1CF50CE86}"/>
    <cellStyle name="SAPBEXstdItemX 12 2" xfId="12083" xr:uid="{294704BF-4BB3-4C08-8CFA-63448089B9DB}"/>
    <cellStyle name="SAPBEXstdItemX 12 3" xfId="14431" xr:uid="{FBD60175-91BD-4F21-92B7-9C40F365009C}"/>
    <cellStyle name="SAPBEXstdItemX 12 4" xfId="19039" xr:uid="{3A767F05-08D5-4717-96B5-DF74E810A80F}"/>
    <cellStyle name="SAPBEXstdItemX 12 5" xfId="22791" xr:uid="{0BA78880-B57F-4A0C-9F1A-590AD44C5DC0}"/>
    <cellStyle name="SAPBEXstdItemX 12 6" xfId="26456" xr:uid="{406F3FEA-AEF8-40A1-B8AF-9E29BC796F8C}"/>
    <cellStyle name="SAPBEXstdItemX 12 7" xfId="29988" xr:uid="{2D0F5EFF-E4C9-4FBC-839F-5324F9D64CD9}"/>
    <cellStyle name="SAPBEXstdItemX 12 8" xfId="33247" xr:uid="{39FBD6AC-E655-4A38-8C38-D0D26179479D}"/>
    <cellStyle name="SAPBEXstdItemX 13" xfId="6157" xr:uid="{5F6844C1-3A38-40D1-9C5E-C15FA9EE5DB3}"/>
    <cellStyle name="SAPBEXstdItemX 13 2" xfId="11744" xr:uid="{69F100FD-74E7-4FB3-8BC4-FB558192F86F}"/>
    <cellStyle name="SAPBEXstdItemX 13 3" xfId="7788" xr:uid="{871BCCEE-8E0A-4AE7-B73A-12FBFC571BD4}"/>
    <cellStyle name="SAPBEXstdItemX 13 4" xfId="20414" xr:uid="{7448CC04-46ED-46A4-B8EC-2CCCEDA14A2E}"/>
    <cellStyle name="SAPBEXstdItemX 13 5" xfId="24094" xr:uid="{7EB52048-9192-4F82-9F31-97472145E089}"/>
    <cellStyle name="SAPBEXstdItemX 13 6" xfId="27666" xr:uid="{9A76F562-205E-49A3-A07B-D0776B050681}"/>
    <cellStyle name="SAPBEXstdItemX 13 7" xfId="30853" xr:uid="{5663B86D-2E19-4E96-B015-B52F210D8B1C}"/>
    <cellStyle name="SAPBEXstdItemX 13 8" xfId="33545" xr:uid="{5A13BAC0-F354-4519-8297-288D51840FD7}"/>
    <cellStyle name="SAPBEXstdItemX 14" xfId="6427" xr:uid="{6F7EFA05-86FD-423D-9788-C0701A35B566}"/>
    <cellStyle name="SAPBEXstdItemX 14 2" xfId="13325" xr:uid="{EC153676-A5F8-44E4-8830-C33A4FC56630}"/>
    <cellStyle name="SAPBEXstdItemX 14 3" xfId="16337" xr:uid="{7B88EB8B-842D-4DF8-8A27-96711270B829}"/>
    <cellStyle name="SAPBEXstdItemX 14 4" xfId="20671" xr:uid="{E491F8ED-247D-4995-8609-11399AF8653A}"/>
    <cellStyle name="SAPBEXstdItemX 14 5" xfId="24352" xr:uid="{7EE43283-5161-41EC-8E54-DA7E4BBEDF1B}"/>
    <cellStyle name="SAPBEXstdItemX 14 6" xfId="27870" xr:uid="{32D95F52-E7DD-43EE-BB6B-78B39BDB4D95}"/>
    <cellStyle name="SAPBEXstdItemX 14 7" xfId="31088" xr:uid="{FE5AC3AC-4CA1-4CDE-89DB-6CA723E1D30E}"/>
    <cellStyle name="SAPBEXstdItemX 14 8" xfId="33691" xr:uid="{767EE6EE-F6A8-403F-9E82-458D21C34FFA}"/>
    <cellStyle name="SAPBEXstdItemX 15" xfId="8505" xr:uid="{D7D43C8A-F54A-4036-9420-E988B7056619}"/>
    <cellStyle name="SAPBEXstdItemX 16" xfId="14301" xr:uid="{45824374-DB0C-4619-8EA3-38342D9E33D9}"/>
    <cellStyle name="SAPBEXstdItemX 17" xfId="15063" xr:uid="{423C3691-4191-428C-A9E5-BD079B46216A}"/>
    <cellStyle name="SAPBEXstdItemX 18" xfId="7285" xr:uid="{D8F978B9-240F-4A8E-84FA-47D71CFD4157}"/>
    <cellStyle name="SAPBEXstdItemX 19" xfId="20566" xr:uid="{3D1E8CCF-57A3-46BB-BDEB-306EB51BE3A7}"/>
    <cellStyle name="SAPBEXstdItemX 2" xfId="1272" xr:uid="{BC5CEC52-47C9-4395-A7A7-5AB57D799390}"/>
    <cellStyle name="SAPBEXstdItemX 2 10" xfId="14949" xr:uid="{D5DED709-4FA9-494B-8D08-33CF6A483AA6}"/>
    <cellStyle name="SAPBEXstdItemX 2 11" xfId="11643" xr:uid="{9D520050-508D-4755-BB1A-EFA465F8297E}"/>
    <cellStyle name="SAPBEXstdItemX 2 12" xfId="19708" xr:uid="{15AC745C-0385-4B56-AF55-B1E2DC8363FD}"/>
    <cellStyle name="SAPBEXstdItemX 2 13" xfId="23471" xr:uid="{B7F4808B-290E-4DD7-B07B-007496756898}"/>
    <cellStyle name="SAPBEXstdItemX 2 14" xfId="27087" xr:uid="{CB206431-18C8-4F2D-8132-18CF3B283D3E}"/>
    <cellStyle name="SAPBEXstdItemX 2 15" xfId="20409" xr:uid="{50B77C7B-F095-4FAE-88A9-B174002A1676}"/>
    <cellStyle name="SAPBEXstdItemX 2 16" xfId="33879" xr:uid="{C1E24E9C-7327-49F2-B412-90C77652996E}"/>
    <cellStyle name="SAPBEXstdItemX 2 2" xfId="1750" xr:uid="{A27D3D32-2283-4BEE-B670-759351A8F773}"/>
    <cellStyle name="SAPBEXstdItemX 2 2 10" xfId="13898" xr:uid="{35AB9B05-DB47-49CE-988D-F40F58308D38}"/>
    <cellStyle name="SAPBEXstdItemX 2 2 11" xfId="19563" xr:uid="{E299B5C0-77B3-4722-97A8-ECBE7A9EEBB1}"/>
    <cellStyle name="SAPBEXstdItemX 2 2 12" xfId="23323" xr:uid="{8F9C939A-76D2-414D-BCDD-3AD902391365}"/>
    <cellStyle name="SAPBEXstdItemX 2 2 13" xfId="26974" xr:uid="{F4FDE02C-E772-4EEC-A501-E38DBAA06606}"/>
    <cellStyle name="SAPBEXstdItemX 2 2 14" xfId="30446" xr:uid="{A226E2F6-250D-4BB4-82AB-09E425B993F8}"/>
    <cellStyle name="SAPBEXstdItemX 2 2 15" xfId="34914" xr:uid="{DC4A44E0-2C39-437B-83CF-955ED44A25EC}"/>
    <cellStyle name="SAPBEXstdItemX 2 2 2" xfId="2993" xr:uid="{BCACF3D1-69CF-4318-8059-9C721F1BF9D6}"/>
    <cellStyle name="SAPBEXstdItemX 2 2 2 2" xfId="11550" xr:uid="{B3841B64-0E39-4F02-94F4-2C2079C8C6C7}"/>
    <cellStyle name="SAPBEXstdItemX 2 2 2 3" xfId="16116" xr:uid="{E7708CB1-17C8-4C63-B37E-86D134ACAD6B}"/>
    <cellStyle name="SAPBEXstdItemX 2 2 2 4" xfId="17341" xr:uid="{2C510481-9998-44F4-8C96-B36760D2875B}"/>
    <cellStyle name="SAPBEXstdItemX 2 2 2 5" xfId="21099" xr:uid="{AAC076D2-464F-4DAE-A860-AF66068A23FA}"/>
    <cellStyle name="SAPBEXstdItemX 2 2 2 6" xfId="24760" xr:uid="{D90ED128-6416-460C-A558-274E10575FD9}"/>
    <cellStyle name="SAPBEXstdItemX 2 2 2 7" xfId="28289" xr:uid="{258157CE-1195-4FE8-8C9F-D0D4DFADEDCD}"/>
    <cellStyle name="SAPBEXstdItemX 2 2 2 8" xfId="31575" xr:uid="{ED8D86FB-4098-4850-AA57-EF0C60D4CE24}"/>
    <cellStyle name="SAPBEXstdItemX 2 2 3" xfId="3499" xr:uid="{58C22B2E-F76F-4769-AFCA-4E9BBD0190B6}"/>
    <cellStyle name="SAPBEXstdItemX 2 2 3 2" xfId="8586" xr:uid="{3FBA2F54-0285-4F4B-883E-938364257BCD}"/>
    <cellStyle name="SAPBEXstdItemX 2 2 3 3" xfId="16957" xr:uid="{DDDDCF38-87A7-4799-9B27-F23E5C670B67}"/>
    <cellStyle name="SAPBEXstdItemX 2 2 3 4" xfId="17846" xr:uid="{8080BBD6-63E9-40BC-BF47-C0D3297EFF62}"/>
    <cellStyle name="SAPBEXstdItemX 2 2 3 5" xfId="21602" xr:uid="{8EB4020D-B02D-4D11-8B06-3319384FD6EB}"/>
    <cellStyle name="SAPBEXstdItemX 2 2 3 6" xfId="25264" xr:uid="{37FA5B23-408B-4F39-A7DF-0BBCCF247102}"/>
    <cellStyle name="SAPBEXstdItemX 2 2 3 7" xfId="28795" xr:uid="{A14CAC0C-85E4-47FA-B296-DF74EA987D17}"/>
    <cellStyle name="SAPBEXstdItemX 2 2 3 8" xfId="32074" xr:uid="{20F7A3EC-3187-4630-AD01-FBAA5FF3E2AF}"/>
    <cellStyle name="SAPBEXstdItemX 2 2 4" xfId="2742" xr:uid="{E36DCAD9-DD30-4F65-879A-FA738D847DA5}"/>
    <cellStyle name="SAPBEXstdItemX 2 2 4 2" xfId="9207" xr:uid="{FFDEC978-0E73-4933-A703-5854D17C914B}"/>
    <cellStyle name="SAPBEXstdItemX 2 2 4 3" xfId="13567" xr:uid="{D6C4AFF9-7EAE-4A9B-84BB-97A6730D7397}"/>
    <cellStyle name="SAPBEXstdItemX 2 2 4 4" xfId="17090" xr:uid="{7F596647-97C2-4E39-B3DA-7985B4AD33F7}"/>
    <cellStyle name="SAPBEXstdItemX 2 2 4 5" xfId="20848" xr:uid="{37326CDD-C32B-4558-9494-DC6ED9083E8E}"/>
    <cellStyle name="SAPBEXstdItemX 2 2 4 6" xfId="24509" xr:uid="{E1BB9006-CAEA-4619-A216-24F3B95DE9EE}"/>
    <cellStyle name="SAPBEXstdItemX 2 2 4 7" xfId="28038" xr:uid="{050D7448-670E-4008-832C-4E2CCA8FED69}"/>
    <cellStyle name="SAPBEXstdItemX 2 2 4 8" xfId="31324" xr:uid="{EEBD5347-4626-4436-8613-FF167BA740BF}"/>
    <cellStyle name="SAPBEXstdItemX 2 2 5" xfId="3105" xr:uid="{38C46BC5-A903-4D6A-BAC6-D8745A211E8F}"/>
    <cellStyle name="SAPBEXstdItemX 2 2 5 2" xfId="10140" xr:uid="{F67E7554-AF11-4C86-AB25-5CF03D523623}"/>
    <cellStyle name="SAPBEXstdItemX 2 2 5 3" xfId="15132" xr:uid="{7AF99DA0-C385-4847-87DF-2B17FF44E885}"/>
    <cellStyle name="SAPBEXstdItemX 2 2 5 4" xfId="17452" xr:uid="{A120C82E-3213-48AB-AABC-AEAEBD721272}"/>
    <cellStyle name="SAPBEXstdItemX 2 2 5 5" xfId="21209" xr:uid="{5EB57BE3-A84B-41D2-A8A0-8A564D283183}"/>
    <cellStyle name="SAPBEXstdItemX 2 2 5 6" xfId="24871" xr:uid="{5051E477-D343-4E58-AD9C-1E89B0DF7EEC}"/>
    <cellStyle name="SAPBEXstdItemX 2 2 5 7" xfId="28401" xr:uid="{694937AB-BA85-4887-A755-BD106196490B}"/>
    <cellStyle name="SAPBEXstdItemX 2 2 5 8" xfId="31684" xr:uid="{0F6196ED-749F-43C4-8B9E-433E6ADBCB7C}"/>
    <cellStyle name="SAPBEXstdItemX 2 2 6" xfId="4093" xr:uid="{E81989D6-36A9-4A64-B944-5B2CECFB7AB7}"/>
    <cellStyle name="SAPBEXstdItemX 2 2 6 2" xfId="7028" xr:uid="{732E2701-89A4-4A12-955E-BD17776C59CC}"/>
    <cellStyle name="SAPBEXstdItemX 2 2 6 3" xfId="15294" xr:uid="{69932EB2-8084-4862-8973-61607A4B44FE}"/>
    <cellStyle name="SAPBEXstdItemX 2 2 6 4" xfId="18440" xr:uid="{6D0E74C7-12E6-416D-96DC-3E3B84C6CAA3}"/>
    <cellStyle name="SAPBEXstdItemX 2 2 6 5" xfId="22193" xr:uid="{683DC3EB-444E-4CC0-A648-DB27C3F95F51}"/>
    <cellStyle name="SAPBEXstdItemX 2 2 6 6" xfId="25858" xr:uid="{7C5051C6-2A60-4EC5-B68F-8C5754695518}"/>
    <cellStyle name="SAPBEXstdItemX 2 2 6 7" xfId="29389" xr:uid="{FA5BB9C7-1276-460B-B5AF-86BC552BD608}"/>
    <cellStyle name="SAPBEXstdItemX 2 2 6 8" xfId="32656" xr:uid="{ABCD85E7-DBBA-4DC2-9507-1F1E238FD4B4}"/>
    <cellStyle name="SAPBEXstdItemX 2 2 7" xfId="4834" xr:uid="{F2E5E37A-650F-480F-B52D-9D7315B6EAF9}"/>
    <cellStyle name="SAPBEXstdItemX 2 2 7 2" xfId="12211" xr:uid="{0F353DBA-14F2-4C2B-92C8-E962C7140F60}"/>
    <cellStyle name="SAPBEXstdItemX 2 2 7 3" xfId="15831" xr:uid="{B4B4D63E-454B-48E0-91C5-7BD7EA68F27A}"/>
    <cellStyle name="SAPBEXstdItemX 2 2 7 4" xfId="19181" xr:uid="{653707B1-2AAA-4F68-A14D-D29D4EDB14CB}"/>
    <cellStyle name="SAPBEXstdItemX 2 2 7 5" xfId="22932" xr:uid="{A51A18D6-06C5-4B64-BFA6-FD865D1C1807}"/>
    <cellStyle name="SAPBEXstdItemX 2 2 7 6" xfId="26598" xr:uid="{2E93FAA6-0D36-46F6-BD41-FBE544FBDC98}"/>
    <cellStyle name="SAPBEXstdItemX 2 2 7 7" xfId="30130" xr:uid="{787A3177-A311-4CF7-95FD-0554CD5BF723}"/>
    <cellStyle name="SAPBEXstdItemX 2 2 7 8" xfId="33387" xr:uid="{B90810D8-3FD9-4865-997F-61AA2ED25233}"/>
    <cellStyle name="SAPBEXstdItemX 2 2 8" xfId="9561" xr:uid="{BAF36D9C-626C-4037-9B18-AFFD5F5B196E}"/>
    <cellStyle name="SAPBEXstdItemX 2 2 9" xfId="13831" xr:uid="{5AD96F4B-70B0-4B71-8EF3-ACDBC2406D48}"/>
    <cellStyle name="SAPBEXstdItemX 2 3" xfId="2544" xr:uid="{7BAD5D69-BAC1-4175-BE43-8CA3B7BF10D4}"/>
    <cellStyle name="SAPBEXstdItemX 2 3 2" xfId="9313" xr:uid="{4E2A7B9C-C8A8-44EB-AA14-DD3D11513334}"/>
    <cellStyle name="SAPBEXstdItemX 2 3 3" xfId="10364" xr:uid="{920CEB4A-7304-4993-9894-7F4689E6761C}"/>
    <cellStyle name="SAPBEXstdItemX 2 3 4" xfId="11640" xr:uid="{B59E262A-8940-4D55-B488-1BD4337A0519}"/>
    <cellStyle name="SAPBEXstdItemX 2 3 5" xfId="15463" xr:uid="{C5645C7B-599C-4CEA-B7C9-1CCFAE4BFCCD}"/>
    <cellStyle name="SAPBEXstdItemX 2 3 6" xfId="23086" xr:uid="{63E716C3-9AD5-47BD-A859-CDF264F8C648}"/>
    <cellStyle name="SAPBEXstdItemX 2 3 7" xfId="26731" xr:uid="{EA62C8DC-F90E-4FB2-9B9E-458ED4BB7F27}"/>
    <cellStyle name="SAPBEXstdItemX 2 3 8" xfId="31133" xr:uid="{08E8358D-2760-41AB-9E75-896BAE01C5E2}"/>
    <cellStyle name="SAPBEXstdItemX 2 3 9" xfId="35147" xr:uid="{939C13DC-73A5-4DC8-97AE-4A17E1CBCAF9}"/>
    <cellStyle name="SAPBEXstdItemX 2 4" xfId="3055" xr:uid="{9CABB109-BF9A-4100-B663-034E58C4F5E7}"/>
    <cellStyle name="SAPBEXstdItemX 2 4 2" xfId="8591" xr:uid="{B7A642C4-0D9F-4993-B61F-542AFC25CD78}"/>
    <cellStyle name="SAPBEXstdItemX 2 4 3" xfId="15311" xr:uid="{0042ACC4-D97E-430F-8374-64516BA93EEE}"/>
    <cellStyle name="SAPBEXstdItemX 2 4 4" xfId="17403" xr:uid="{B7E87AFC-9889-4503-845D-16B311D466ED}"/>
    <cellStyle name="SAPBEXstdItemX 2 4 5" xfId="21161" xr:uid="{9D8AE2AA-72D3-4CC8-A329-7177ED01673E}"/>
    <cellStyle name="SAPBEXstdItemX 2 4 6" xfId="24822" xr:uid="{E75F941D-B4C5-4763-9358-9ED18E5EEA3B}"/>
    <cellStyle name="SAPBEXstdItemX 2 4 7" xfId="28351" xr:uid="{68A390BE-8206-42B1-A039-ADD4E45BC671}"/>
    <cellStyle name="SAPBEXstdItemX 2 4 8" xfId="31637" xr:uid="{AD921C51-6DC0-422E-9779-551A1DC4667A}"/>
    <cellStyle name="SAPBEXstdItemX 2 4 9" xfId="35201" xr:uid="{4AC7896B-84C0-462B-8919-758C18655D23}"/>
    <cellStyle name="SAPBEXstdItemX 2 5" xfId="1819" xr:uid="{5959B3BD-4671-4A58-88B5-7FD15FFAB018}"/>
    <cellStyle name="SAPBEXstdItemX 2 5 2" xfId="10511" xr:uid="{5E1706EB-9F98-4C0D-A60B-F650B3582252}"/>
    <cellStyle name="SAPBEXstdItemX 2 5 3" xfId="16639" xr:uid="{263249B4-5441-46D4-B9A5-DD10B01C04BF}"/>
    <cellStyle name="SAPBEXstdItemX 2 5 4" xfId="9513" xr:uid="{A30DC154-6645-4CA1-BA64-1BC819BD885C}"/>
    <cellStyle name="SAPBEXstdItemX 2 5 5" xfId="20461" xr:uid="{D4C4FB82-A17E-4970-8D7B-82B6C934547F}"/>
    <cellStyle name="SAPBEXstdItemX 2 5 6" xfId="23288" xr:uid="{587AE848-2257-4B58-93C1-B7021E7DE9A7}"/>
    <cellStyle name="SAPBEXstdItemX 2 5 7" xfId="27704" xr:uid="{FABAE05D-2C32-40C0-A3DD-6AD46C706792}"/>
    <cellStyle name="SAPBEXstdItemX 2 5 8" xfId="13248" xr:uid="{F8DDF486-064D-4C76-B3AA-0390C7C0638F}"/>
    <cellStyle name="SAPBEXstdItemX 2 5 9" xfId="34283" xr:uid="{CCE97AC1-8FE7-46D9-B907-82A42B5DD30D}"/>
    <cellStyle name="SAPBEXstdItemX 2 6" xfId="3721" xr:uid="{26E7B94A-0AC6-48E6-A206-489257671DAA}"/>
    <cellStyle name="SAPBEXstdItemX 2 6 2" xfId="12778" xr:uid="{C5BEC0C2-84B4-4578-A614-85933508F1DD}"/>
    <cellStyle name="SAPBEXstdItemX 2 6 3" xfId="10595" xr:uid="{6F69F0F5-AEFF-4D2E-BD2E-2C3D99F45668}"/>
    <cellStyle name="SAPBEXstdItemX 2 6 4" xfId="18068" xr:uid="{BE332529-CD08-4D02-AE93-F54BB5187D41}"/>
    <cellStyle name="SAPBEXstdItemX 2 6 5" xfId="21823" xr:uid="{AC939F50-2316-4452-B999-60DA6879FEC0}"/>
    <cellStyle name="SAPBEXstdItemX 2 6 6" xfId="25486" xr:uid="{B94044C4-2921-4BC4-91B2-90407F56AD71}"/>
    <cellStyle name="SAPBEXstdItemX 2 6 7" xfId="29017" xr:uid="{415D6FAF-2422-4D10-82F9-6D8D0C39B2B2}"/>
    <cellStyle name="SAPBEXstdItemX 2 6 8" xfId="32293" xr:uid="{71D8C96E-CBB6-4230-8E54-DAFD348A089F}"/>
    <cellStyle name="SAPBEXstdItemX 2 7" xfId="3801" xr:uid="{8D7F0DBE-3DD5-4B85-8901-0E763C5C066F}"/>
    <cellStyle name="SAPBEXstdItemX 2 7 2" xfId="12788" xr:uid="{AC11F124-6D3D-4C2A-B644-D95F77B6009E}"/>
    <cellStyle name="SAPBEXstdItemX 2 7 3" xfId="13127" xr:uid="{F3082E2A-348B-4639-A4C3-F05DEC0532C7}"/>
    <cellStyle name="SAPBEXstdItemX 2 7 4" xfId="18148" xr:uid="{D9D2401E-C911-47F9-AE12-EC0F91AD4B17}"/>
    <cellStyle name="SAPBEXstdItemX 2 7 5" xfId="21901" xr:uid="{F8CBB724-F384-4700-9405-A53AB51DBDF1}"/>
    <cellStyle name="SAPBEXstdItemX 2 7 6" xfId="25566" xr:uid="{AB717059-9DF8-4B2B-BF87-DF7D410ACB84}"/>
    <cellStyle name="SAPBEXstdItemX 2 7 7" xfId="29097" xr:uid="{1DCEB387-3725-4A40-8CE8-8AB138D3BE0E}"/>
    <cellStyle name="SAPBEXstdItemX 2 7 8" xfId="32370" xr:uid="{26CE4454-E500-4FE6-80BD-0EECD72D5522}"/>
    <cellStyle name="SAPBEXstdItemX 2 8" xfId="4356" xr:uid="{2CBFA48A-26F7-4C70-B758-4FC7E71CBE53}"/>
    <cellStyle name="SAPBEXstdItemX 2 8 2" xfId="12620" xr:uid="{83C86CA2-4324-4903-9E1C-4C02F647AEB6}"/>
    <cellStyle name="SAPBEXstdItemX 2 8 3" xfId="9302" xr:uid="{02F10584-F49A-44EF-AB7D-5BE18E3BDA97}"/>
    <cellStyle name="SAPBEXstdItemX 2 8 4" xfId="18703" xr:uid="{5BE58434-414B-4031-BDE3-576FCDB2879F}"/>
    <cellStyle name="SAPBEXstdItemX 2 8 5" xfId="22455" xr:uid="{60741024-7F9E-42D1-AF41-90A0DF0A4DAF}"/>
    <cellStyle name="SAPBEXstdItemX 2 8 6" xfId="26121" xr:uid="{0C45F605-0EC1-4385-A0C6-8F099A513DA6}"/>
    <cellStyle name="SAPBEXstdItemX 2 8 7" xfId="29652" xr:uid="{D104A02D-1C4B-4486-99EB-FA6CA958A84D}"/>
    <cellStyle name="SAPBEXstdItemX 2 8 8" xfId="32914" xr:uid="{9C839C6C-3B1B-403E-8E23-41D240475D4F}"/>
    <cellStyle name="SAPBEXstdItemX 2 9" xfId="10753" xr:uid="{E48F7D5F-9038-44CC-8429-17D98587984E}"/>
    <cellStyle name="SAPBEXstdItemX 20" xfId="24013" xr:uid="{4C26EFD0-D056-43CC-B378-A2BDF93742CB}"/>
    <cellStyle name="SAPBEXstdItemX 21" xfId="27792" xr:uid="{D4AC3500-9BE4-416C-9E1F-DED444CB3391}"/>
    <cellStyle name="SAPBEXstdItemX 3" xfId="1408" xr:uid="{2E58816A-762E-4087-B5A8-AB38D7A0752B}"/>
    <cellStyle name="SAPBEXstdItemX 3 2" xfId="35157" xr:uid="{E16BDBD5-CE23-47CA-8AD0-10C052A4FDE0}"/>
    <cellStyle name="SAPBEXstdItemX 4" xfId="1438" xr:uid="{7671DD17-9A3C-4CF2-8DB9-525C4F9ECDFF}"/>
    <cellStyle name="SAPBEXstdItemX 5" xfId="697" xr:uid="{B307C0E6-8F54-4E57-A219-10A28B14974A}"/>
    <cellStyle name="SAPBEXstdItemX 5 10" xfId="13749" xr:uid="{CC4AF8C8-0785-480A-807C-22D0B6144807}"/>
    <cellStyle name="SAPBEXstdItemX 5 11" xfId="13947" xr:uid="{14CA8A0B-3990-40C5-B6EB-E38CE6213979}"/>
    <cellStyle name="SAPBEXstdItemX 5 12" xfId="20172" xr:uid="{3E807507-08D3-4BE7-AA9F-8505DDF46413}"/>
    <cellStyle name="SAPBEXstdItemX 5 13" xfId="23910" xr:uid="{8027F187-5CB6-423E-9EAC-7A3FF1CF8CF4}"/>
    <cellStyle name="SAPBEXstdItemX 5 14" xfId="27467" xr:uid="{4F07B611-5254-4F1A-B697-4FAED7578F53}"/>
    <cellStyle name="SAPBEXstdItemX 5 15" xfId="24204" xr:uid="{323EF184-DDD7-49A5-8E97-94DBC0777E6E}"/>
    <cellStyle name="SAPBEXstdItemX 5 2" xfId="1607" xr:uid="{6A7CB171-EA78-46AF-8371-34B4CBD05C78}"/>
    <cellStyle name="SAPBEXstdItemX 5 2 10" xfId="14211" xr:uid="{2ED86891-CD62-4021-9641-70F137B3A4FE}"/>
    <cellStyle name="SAPBEXstdItemX 5 2 11" xfId="6926" xr:uid="{E557F9CA-B1A1-4339-B5D4-B3AC504CC0D5}"/>
    <cellStyle name="SAPBEXstdItemX 5 2 12" xfId="19922" xr:uid="{60FC43CF-E31F-4F34-B969-9B0EF7711514}"/>
    <cellStyle name="SAPBEXstdItemX 5 2 13" xfId="27765" xr:uid="{4358134A-0D22-4440-94D7-3DA02237A5E4}"/>
    <cellStyle name="SAPBEXstdItemX 5 2 14" xfId="30925" xr:uid="{968853A7-00BC-4075-A023-3E7E751E1A98}"/>
    <cellStyle name="SAPBEXstdItemX 5 2 2" xfId="2850" xr:uid="{C63D505B-EC0C-45C5-B244-8B24C73D3A63}"/>
    <cellStyle name="SAPBEXstdItemX 5 2 2 2" xfId="8979" xr:uid="{28407FED-0444-4CEF-9F85-DF4B14F0BBFA}"/>
    <cellStyle name="SAPBEXstdItemX 5 2 2 3" xfId="8187" xr:uid="{0E1AC14C-B208-4710-A2B5-32B84AD0457F}"/>
    <cellStyle name="SAPBEXstdItemX 5 2 2 4" xfId="17198" xr:uid="{FB48D077-2DB4-44CB-9955-85DAF70D1197}"/>
    <cellStyle name="SAPBEXstdItemX 5 2 2 5" xfId="20956" xr:uid="{2E8CDE6A-E9EE-4757-AB0D-A385F3F4700C}"/>
    <cellStyle name="SAPBEXstdItemX 5 2 2 6" xfId="24617" xr:uid="{2718ACB3-D926-4A21-AFC8-FF26DAFE0E9C}"/>
    <cellStyle name="SAPBEXstdItemX 5 2 2 7" xfId="28146" xr:uid="{7AB2DAE8-9583-4F86-A559-404653628F5D}"/>
    <cellStyle name="SAPBEXstdItemX 5 2 2 8" xfId="31432" xr:uid="{3939C8C8-6DC5-4B16-A47E-76244BDFFDA3}"/>
    <cellStyle name="SAPBEXstdItemX 5 2 3" xfId="3356" xr:uid="{ACA8F39D-8783-495D-A202-DF89E406BA28}"/>
    <cellStyle name="SAPBEXstdItemX 5 2 3 2" xfId="11416" xr:uid="{4F4B8671-C5A3-4641-A680-F031F4E27103}"/>
    <cellStyle name="SAPBEXstdItemX 5 2 3 3" xfId="16248" xr:uid="{D84644DE-1409-4EE2-85D2-52DD1CC542A4}"/>
    <cellStyle name="SAPBEXstdItemX 5 2 3 4" xfId="17703" xr:uid="{02568C1A-2216-48FB-A5B5-72B860088EF8}"/>
    <cellStyle name="SAPBEXstdItemX 5 2 3 5" xfId="21459" xr:uid="{C8627E1D-17CB-492D-9A3E-0FBA59A01BD8}"/>
    <cellStyle name="SAPBEXstdItemX 5 2 3 6" xfId="25121" xr:uid="{DDCD423A-0E75-4F8E-AA25-D9FD6442B2B1}"/>
    <cellStyle name="SAPBEXstdItemX 5 2 3 7" xfId="28652" xr:uid="{6DFF6A33-5297-446C-A4BF-CB4A908E241C}"/>
    <cellStyle name="SAPBEXstdItemX 5 2 3 8" xfId="31931" xr:uid="{088E62E2-46AC-40EF-B981-B05FA2C16757}"/>
    <cellStyle name="SAPBEXstdItemX 5 2 4" xfId="3274" xr:uid="{E979CCD8-77F1-4CCC-B0EA-5B81D477E3C2}"/>
    <cellStyle name="SAPBEXstdItemX 5 2 4 2" xfId="10518" xr:uid="{66D70FCD-981C-4804-B928-C266A2769A59}"/>
    <cellStyle name="SAPBEXstdItemX 5 2 4 3" xfId="16637" xr:uid="{38BE3EC1-45C7-4EB9-B40C-E39043B98350}"/>
    <cellStyle name="SAPBEXstdItemX 5 2 4 4" xfId="17621" xr:uid="{B4AE312D-1151-4BA2-82E6-15F739F7CC48}"/>
    <cellStyle name="SAPBEXstdItemX 5 2 4 5" xfId="21377" xr:uid="{8962581E-B493-4809-A2BE-2FE6FA9EF93D}"/>
    <cellStyle name="SAPBEXstdItemX 5 2 4 6" xfId="25039" xr:uid="{272A6A28-C6F6-4AD7-A82D-5F8BBAA01530}"/>
    <cellStyle name="SAPBEXstdItemX 5 2 4 7" xfId="28570" xr:uid="{2BE59431-03E0-4A0B-9DCD-E3D6D5F274F4}"/>
    <cellStyle name="SAPBEXstdItemX 5 2 4 8" xfId="31849" xr:uid="{425D0672-1974-42A3-84D2-0896F3660119}"/>
    <cellStyle name="SAPBEXstdItemX 5 2 5" xfId="3599" xr:uid="{3F336F2F-3691-4699-B08D-F482F25B869A}"/>
    <cellStyle name="SAPBEXstdItemX 5 2 5 2" xfId="9845" xr:uid="{C336D886-C4F1-4A7E-AEA6-AD182A356315}"/>
    <cellStyle name="SAPBEXstdItemX 5 2 5 3" xfId="13744" xr:uid="{21B80A27-39BC-44A9-B039-98B74C5D20BA}"/>
    <cellStyle name="SAPBEXstdItemX 5 2 5 4" xfId="17946" xr:uid="{1D0363BA-EDE1-4476-AC8F-3305E4F450DC}"/>
    <cellStyle name="SAPBEXstdItemX 5 2 5 5" xfId="21702" xr:uid="{8A59E43D-991F-4B24-9B26-BC08011B3C11}"/>
    <cellStyle name="SAPBEXstdItemX 5 2 5 6" xfId="25364" xr:uid="{772700BE-4457-4844-BB11-0ECEED41C2B1}"/>
    <cellStyle name="SAPBEXstdItemX 5 2 5 7" xfId="28895" xr:uid="{CBDE9601-0CA1-49D9-A179-625614ECD5DE}"/>
    <cellStyle name="SAPBEXstdItemX 5 2 5 8" xfId="32172" xr:uid="{6ED03007-487B-4AC5-85B9-76BAD46A7308}"/>
    <cellStyle name="SAPBEXstdItemX 5 2 6" xfId="4454" xr:uid="{C6C0898B-9C37-4A60-9D30-8DFB7C96A512}"/>
    <cellStyle name="SAPBEXstdItemX 5 2 6 2" xfId="12564" xr:uid="{D13D74DA-95A7-4851-AB54-3B18B570D666}"/>
    <cellStyle name="SAPBEXstdItemX 5 2 6 3" xfId="8060" xr:uid="{11B2B32C-6E51-4D98-A2B6-422C03A5DE03}"/>
    <cellStyle name="SAPBEXstdItemX 5 2 6 4" xfId="18801" xr:uid="{93D9B673-C27D-468B-9440-B10EEDEF313E}"/>
    <cellStyle name="SAPBEXstdItemX 5 2 6 5" xfId="22553" xr:uid="{E0E194F1-2F90-4506-BF31-66AD10766370}"/>
    <cellStyle name="SAPBEXstdItemX 5 2 6 6" xfId="26218" xr:uid="{A9F59B2A-AE96-4BF1-85F7-A3F5B47B6C87}"/>
    <cellStyle name="SAPBEXstdItemX 5 2 6 7" xfId="29750" xr:uid="{51EE7E25-B416-4C83-B887-83191D8865D5}"/>
    <cellStyle name="SAPBEXstdItemX 5 2 6 8" xfId="33012" xr:uid="{2D22924D-3E4C-4224-B8FE-0A16B815A823}"/>
    <cellStyle name="SAPBEXstdItemX 5 2 7" xfId="4786" xr:uid="{B5597FBA-A467-40EA-BBDC-37BCA1058972}"/>
    <cellStyle name="SAPBEXstdItemX 5 2 7 2" xfId="12259" xr:uid="{C928124F-34D8-4A3A-BDBE-002D5BEF0F16}"/>
    <cellStyle name="SAPBEXstdItemX 5 2 7 3" xfId="15807" xr:uid="{40393E64-5F6F-45E5-B6F3-63ECA1B496E7}"/>
    <cellStyle name="SAPBEXstdItemX 5 2 7 4" xfId="19133" xr:uid="{B71C6D72-8E59-4BE5-BA00-FD1AA73CEA64}"/>
    <cellStyle name="SAPBEXstdItemX 5 2 7 5" xfId="22884" xr:uid="{C643174B-B1DB-4BB4-B78D-4F9EEE76E7D9}"/>
    <cellStyle name="SAPBEXstdItemX 5 2 7 6" xfId="26550" xr:uid="{ED23C7E5-AAE7-4163-B756-31FB1F8FBA41}"/>
    <cellStyle name="SAPBEXstdItemX 5 2 7 7" xfId="30082" xr:uid="{5B053FB0-67C0-4F5C-8FCC-EB2FCF24B81A}"/>
    <cellStyle name="SAPBEXstdItemX 5 2 7 8" xfId="33339" xr:uid="{C6D851C4-9A18-4546-9E62-ABDCE55BF027}"/>
    <cellStyle name="SAPBEXstdItemX 5 2 8" xfId="11185" xr:uid="{9CEBB6F1-420F-4B2E-A34C-3BF28ABAB3AB}"/>
    <cellStyle name="SAPBEXstdItemX 5 2 9" xfId="7850" xr:uid="{DF690CF0-A0EC-48D7-B143-9A2B5D0855F0}"/>
    <cellStyle name="SAPBEXstdItemX 5 3" xfId="2030" xr:uid="{7E4F06AB-4EE4-4296-A19F-B9CAF47A56D7}"/>
    <cellStyle name="SAPBEXstdItemX 5 3 2" xfId="9225" xr:uid="{373D8DB4-46FC-48B6-B3D6-86448DE032DD}"/>
    <cellStyle name="SAPBEXstdItemX 5 3 3" xfId="15245" xr:uid="{E19C685A-C7A0-4077-BACD-B00EF906E5C7}"/>
    <cellStyle name="SAPBEXstdItemX 5 3 4" xfId="13602" xr:uid="{3D5CBADE-B460-461A-8853-4BBCE59D2CDE}"/>
    <cellStyle name="SAPBEXstdItemX 5 3 5" xfId="13946" xr:uid="{EABE58F7-6C45-470A-AF1D-3F67EC0C3C4C}"/>
    <cellStyle name="SAPBEXstdItemX 5 3 6" xfId="20000" xr:uid="{9FD93B0D-0676-4086-BF8C-C721151783A1}"/>
    <cellStyle name="SAPBEXstdItemX 5 3 7" xfId="23761" xr:uid="{A04519A2-19B8-45AC-BA85-E21D546BAF75}"/>
    <cellStyle name="SAPBEXstdItemX 5 3 8" xfId="11289" xr:uid="{2F221076-403D-4EE0-9E80-202F43131FF2}"/>
    <cellStyle name="SAPBEXstdItemX 5 4" xfId="1898" xr:uid="{E39EF313-0F75-4873-BCF9-7C405CD956CB}"/>
    <cellStyle name="SAPBEXstdItemX 5 4 2" xfId="9682" xr:uid="{58017F3D-CA39-4CAA-A857-210D599B1164}"/>
    <cellStyle name="SAPBEXstdItemX 5 4 3" xfId="7733" xr:uid="{EB20B04D-9139-4C87-88FB-75D590363F2A}"/>
    <cellStyle name="SAPBEXstdItemX 5 4 4" xfId="13963" xr:uid="{B34127AA-2D35-41A3-99C9-C7DE49524FB7}"/>
    <cellStyle name="SAPBEXstdItemX 5 4 5" xfId="10993" xr:uid="{71DCF32A-EB0E-4D0F-8606-0ED26C9955C4}"/>
    <cellStyle name="SAPBEXstdItemX 5 4 6" xfId="20467" xr:uid="{ECFD89FA-B223-469E-AAF3-1A7565CFFA95}"/>
    <cellStyle name="SAPBEXstdItemX 5 4 7" xfId="23696" xr:uid="{98A09F51-57BA-43A2-89D8-F0EB3118FCDD}"/>
    <cellStyle name="SAPBEXstdItemX 5 4 8" xfId="27292" xr:uid="{24C2B4F3-87E4-41DF-AA7B-66CC3D8D713F}"/>
    <cellStyle name="SAPBEXstdItemX 5 5" xfId="2288" xr:uid="{361D7C47-FA6E-4B85-A25A-8726FFD7A48A}"/>
    <cellStyle name="SAPBEXstdItemX 5 5 2" xfId="9204" xr:uid="{7FC6142D-572B-4FB7-AD65-EA983512C7F9}"/>
    <cellStyle name="SAPBEXstdItemX 5 5 3" xfId="11464" xr:uid="{475AEE5A-5E5D-45A8-BF6E-BD2C0A7C3DDA}"/>
    <cellStyle name="SAPBEXstdItemX 5 5 4" xfId="16024" xr:uid="{460DF36B-085E-4536-A2E9-BA72348C94E5}"/>
    <cellStyle name="SAPBEXstdItemX 5 5 5" xfId="7809" xr:uid="{0BDD4EAC-91F1-4AE5-84D0-68126C161AC1}"/>
    <cellStyle name="SAPBEXstdItemX 5 5 6" xfId="20105" xr:uid="{9E184B19-A506-4343-ACFC-939938095399}"/>
    <cellStyle name="SAPBEXstdItemX 5 5 7" xfId="23971" xr:uid="{A8390509-DA60-40D7-8A4C-CC71395300F1}"/>
    <cellStyle name="SAPBEXstdItemX 5 5 8" xfId="19199" xr:uid="{6BA8E9F6-299A-4987-956A-C9539B38650F}"/>
    <cellStyle name="SAPBEXstdItemX 5 6" xfId="4195" xr:uid="{CF1DC455-B4AD-4937-9B53-D8B7A22BE6C4}"/>
    <cellStyle name="SAPBEXstdItemX 5 6 2" xfId="7089" xr:uid="{339055E9-6DDE-48C0-9BE2-0F51067ECE1B}"/>
    <cellStyle name="SAPBEXstdItemX 5 6 3" xfId="7792" xr:uid="{B0749922-73AB-4A82-9499-8D32E05FD70E}"/>
    <cellStyle name="SAPBEXstdItemX 5 6 4" xfId="18542" xr:uid="{6A6CC022-A69A-4162-AB09-5B3886C58E8B}"/>
    <cellStyle name="SAPBEXstdItemX 5 6 5" xfId="22295" xr:uid="{666232E8-CD60-44F2-A343-839D39B11830}"/>
    <cellStyle name="SAPBEXstdItemX 5 6 6" xfId="25960" xr:uid="{A9DC4282-F084-4291-8D7A-5D05F5F4EA66}"/>
    <cellStyle name="SAPBEXstdItemX 5 6 7" xfId="29491" xr:uid="{36A123E6-4D33-4EFF-A1BD-FD4496205A23}"/>
    <cellStyle name="SAPBEXstdItemX 5 6 8" xfId="32756" xr:uid="{7BFF85C2-332F-41B1-8E32-47074FE93359}"/>
    <cellStyle name="SAPBEXstdItemX 5 7" xfId="4567" xr:uid="{ADA366FC-5177-4BDE-8EFE-A8419C759256}"/>
    <cellStyle name="SAPBEXstdItemX 5 7 2" xfId="12469" xr:uid="{FE606EB4-8DC4-4865-8AC2-966126CED771}"/>
    <cellStyle name="SAPBEXstdItemX 5 7 3" xfId="14290" xr:uid="{80AE3489-11AE-42EE-A79F-87BEE8BBB185}"/>
    <cellStyle name="SAPBEXstdItemX 5 7 4" xfId="18914" xr:uid="{DACEF5F8-8F1C-48B9-A967-61AF9CA4D43F}"/>
    <cellStyle name="SAPBEXstdItemX 5 7 5" xfId="22666" xr:uid="{98B10667-00E9-4BAB-8192-9C905EBBF72B}"/>
    <cellStyle name="SAPBEXstdItemX 5 7 6" xfId="26331" xr:uid="{F3961A99-9D8F-44C2-A6C3-6636180E4E9E}"/>
    <cellStyle name="SAPBEXstdItemX 5 7 7" xfId="29863" xr:uid="{C52424B6-870A-40AE-856F-56D338524471}"/>
    <cellStyle name="SAPBEXstdItemX 5 7 8" xfId="33124" xr:uid="{F7815847-B6EC-4066-BBF6-57481E3C3632}"/>
    <cellStyle name="SAPBEXstdItemX 5 8" xfId="2296" xr:uid="{47FFE239-D22B-4BF7-B4BF-9D86897B1E55}"/>
    <cellStyle name="SAPBEXstdItemX 5 8 2" xfId="7945" xr:uid="{3EC3DF73-69A6-4E19-B4AD-0F3517B8B96A}"/>
    <cellStyle name="SAPBEXstdItemX 5 8 3" xfId="14909" xr:uid="{92E70B64-A871-4F7F-A8D0-5415487D73A5}"/>
    <cellStyle name="SAPBEXstdItemX 5 8 4" xfId="7741" xr:uid="{32C56AB2-FA0C-4C18-88E9-EB0CBB98A97C}"/>
    <cellStyle name="SAPBEXstdItemX 5 8 5" xfId="15504" xr:uid="{FDAABE2D-CC6C-4739-9716-273E08B65AC8}"/>
    <cellStyle name="SAPBEXstdItemX 5 8 6" xfId="20151" xr:uid="{EE772ED4-BEB9-477B-B37C-1552C5E79522}"/>
    <cellStyle name="SAPBEXstdItemX 5 8 7" xfId="11205" xr:uid="{7BBCE621-8580-4CE6-B048-CE47C4DCB0E2}"/>
    <cellStyle name="SAPBEXstdItemX 5 8 8" xfId="27896" xr:uid="{0E816816-D81D-4DF3-ADE2-3100AB95D891}"/>
    <cellStyle name="SAPBEXstdItemX 5 9" xfId="8028" xr:uid="{41C1B2A0-7618-4D94-A5A0-E32B03DF398D}"/>
    <cellStyle name="SAPBEXstdItemX 6" xfId="1561" xr:uid="{721AA138-2ED2-4B15-8FCE-B35AD6903E79}"/>
    <cellStyle name="SAPBEXstdItemX 6 10" xfId="9093" xr:uid="{848F717D-BAA9-4022-9899-C8E72870502D}"/>
    <cellStyle name="SAPBEXstdItemX 6 11" xfId="9899" xr:uid="{9B86F9C5-BCC9-4217-BE83-0B03136CFA9E}"/>
    <cellStyle name="SAPBEXstdItemX 6 12" xfId="20201" xr:uid="{D6AA371A-19B5-4995-8B18-C8249233F0B3}"/>
    <cellStyle name="SAPBEXstdItemX 6 13" xfId="23656" xr:uid="{261D1CB8-8028-4E3B-9ADF-F3700332FAE8}"/>
    <cellStyle name="SAPBEXstdItemX 6 14" xfId="30537" xr:uid="{DEE2C732-3E20-4550-B391-252EEDA51A93}"/>
    <cellStyle name="SAPBEXstdItemX 6 2" xfId="2804" xr:uid="{3B0B694C-30D0-4386-87A0-226FA225E336}"/>
    <cellStyle name="SAPBEXstdItemX 6 2 2" xfId="10525" xr:uid="{1EB0E297-ADBC-4984-B44C-95A4B9CDA104}"/>
    <cellStyle name="SAPBEXstdItemX 6 2 3" xfId="16634" xr:uid="{33BBAD15-5ECC-4632-9832-9E23A47F841D}"/>
    <cellStyle name="SAPBEXstdItemX 6 2 4" xfId="17152" xr:uid="{97BEA7F0-F5C6-40F6-8A80-9E8A9B519433}"/>
    <cellStyle name="SAPBEXstdItemX 6 2 5" xfId="20910" xr:uid="{BA61D867-728D-4C3D-91B7-12D31C55F1CB}"/>
    <cellStyle name="SAPBEXstdItemX 6 2 6" xfId="24571" xr:uid="{3585D880-2778-42B5-AD03-3CCA2A366CF2}"/>
    <cellStyle name="SAPBEXstdItemX 6 2 7" xfId="28100" xr:uid="{0E5329DD-0260-4338-A62D-5F147A04BA53}"/>
    <cellStyle name="SAPBEXstdItemX 6 2 8" xfId="31386" xr:uid="{74A0B15E-2765-4F87-AA96-2C0571B118A3}"/>
    <cellStyle name="SAPBEXstdItemX 6 3" xfId="3310" xr:uid="{4924A528-DD5F-4371-9FD7-739EE040A63D}"/>
    <cellStyle name="SAPBEXstdItemX 6 3 2" xfId="9365" xr:uid="{848DADB9-7A33-4507-9BE3-A7A2FEEA489D}"/>
    <cellStyle name="SAPBEXstdItemX 6 3 3" xfId="11387" xr:uid="{4FC9C96B-0F4E-45AC-B151-66CB53EC15B6}"/>
    <cellStyle name="SAPBEXstdItemX 6 3 4" xfId="17657" xr:uid="{570EAD43-9D82-46E0-A3A9-9CBB8A99F087}"/>
    <cellStyle name="SAPBEXstdItemX 6 3 5" xfId="21413" xr:uid="{67DB00BC-BD2F-4892-A17C-CA7DE850BC0E}"/>
    <cellStyle name="SAPBEXstdItemX 6 3 6" xfId="25075" xr:uid="{24BAD101-E323-4BAD-866A-E386011DC93D}"/>
    <cellStyle name="SAPBEXstdItemX 6 3 7" xfId="28606" xr:uid="{680F34B7-CE61-4338-80FB-199E0EE12DED}"/>
    <cellStyle name="SAPBEXstdItemX 6 3 8" xfId="31885" xr:uid="{58CB2D32-54DE-448B-82FD-F693D7BE2BC6}"/>
    <cellStyle name="SAPBEXstdItemX 6 4" xfId="2209" xr:uid="{BA06DF52-1CAF-4D1D-84E0-479199F739D4}"/>
    <cellStyle name="SAPBEXstdItemX 6 4 2" xfId="10861" xr:uid="{804DC7F0-F3B9-499B-969A-11BEA7CE6934}"/>
    <cellStyle name="SAPBEXstdItemX 6 4 3" xfId="13221" xr:uid="{FC288D37-72F9-4529-92C9-C995C859D771}"/>
    <cellStyle name="SAPBEXstdItemX 6 4 4" xfId="14205" xr:uid="{F2BAA895-F561-44B9-A1FD-668F1DF70E76}"/>
    <cellStyle name="SAPBEXstdItemX 6 4 5" xfId="15027" xr:uid="{E618C523-5176-4BEE-AD8B-973FED4AE629}"/>
    <cellStyle name="SAPBEXstdItemX 6 4 6" xfId="20678" xr:uid="{180B02C9-6115-43DE-9FAB-FCF6545456D8}"/>
    <cellStyle name="SAPBEXstdItemX 6 4 7" xfId="24362" xr:uid="{7D218545-921B-4D22-884C-2FD9B8EA0B03}"/>
    <cellStyle name="SAPBEXstdItemX 6 4 8" xfId="22109" xr:uid="{33F54E08-B008-48D5-91BC-1CB20F5A5BDC}"/>
    <cellStyle name="SAPBEXstdItemX 6 5" xfId="2322" xr:uid="{C55207B8-730E-4F87-ADE7-299C96521D42}"/>
    <cellStyle name="SAPBEXstdItemX 6 5 2" xfId="8442" xr:uid="{49B04493-C056-4090-9692-0FA6454D4F63}"/>
    <cellStyle name="SAPBEXstdItemX 6 5 3" xfId="10491" xr:uid="{39DB5EA4-94BD-4B50-BD8A-34CACB0AF2B0}"/>
    <cellStyle name="SAPBEXstdItemX 6 5 4" xfId="16695" xr:uid="{869518E3-0FDC-4A50-B8E0-02ABAFF73664}"/>
    <cellStyle name="SAPBEXstdItemX 6 5 5" xfId="19434" xr:uid="{67384307-F5EA-4A9C-90A6-3DDA2B9EBA29}"/>
    <cellStyle name="SAPBEXstdItemX 6 5 6" xfId="19646" xr:uid="{B8A5C46A-E375-4151-8CAA-E2479EADDF3B}"/>
    <cellStyle name="SAPBEXstdItemX 6 5 7" xfId="26847" xr:uid="{42922127-DAFB-4D27-A978-B11E4CD6D685}"/>
    <cellStyle name="SAPBEXstdItemX 6 5 8" xfId="30358" xr:uid="{A04A97FF-D528-4721-B3E3-59F17A877A4F}"/>
    <cellStyle name="SAPBEXstdItemX 6 6" xfId="4551" xr:uid="{74C8CB02-8979-4AFD-9268-F810E912FA46}"/>
    <cellStyle name="SAPBEXstdItemX 6 6 2" xfId="12484" xr:uid="{F3D5C3C0-104B-4B66-85BF-975311C316AE}"/>
    <cellStyle name="SAPBEXstdItemX 6 6 3" xfId="6878" xr:uid="{42B38531-DA5E-46D3-83B3-BD4FE2BAA792}"/>
    <cellStyle name="SAPBEXstdItemX 6 6 4" xfId="18898" xr:uid="{680B0C0A-03F3-453C-9780-681D3B428A64}"/>
    <cellStyle name="SAPBEXstdItemX 6 6 5" xfId="22650" xr:uid="{CDBC6F4E-70C6-4947-9B91-3222076976B7}"/>
    <cellStyle name="SAPBEXstdItemX 6 6 6" xfId="26315" xr:uid="{32C3482F-27D1-4D33-A408-6FA5B0D85AAD}"/>
    <cellStyle name="SAPBEXstdItemX 6 6 7" xfId="29847" xr:uid="{3999651D-4448-4738-912C-28F2B7A7BF98}"/>
    <cellStyle name="SAPBEXstdItemX 6 6 8" xfId="33108" xr:uid="{902BDF44-0E4D-4B97-BB1E-851BBDB51E3B}"/>
    <cellStyle name="SAPBEXstdItemX 6 7" xfId="4540" xr:uid="{22036F1E-25C1-4967-91F1-475C2CBE7C19}"/>
    <cellStyle name="SAPBEXstdItemX 6 7 2" xfId="7359" xr:uid="{AF7E8A57-00CB-4567-961A-26D8ECA9DFD3}"/>
    <cellStyle name="SAPBEXstdItemX 6 7 3" xfId="8664" xr:uid="{0C525D97-78FC-42A4-8BD7-669AE97FA8D1}"/>
    <cellStyle name="SAPBEXstdItemX 6 7 4" xfId="18887" xr:uid="{24A567BE-4BD4-41E0-827F-CC493E90977F}"/>
    <cellStyle name="SAPBEXstdItemX 6 7 5" xfId="22639" xr:uid="{FD6059A4-35C5-487B-8FC0-073B1B09A369}"/>
    <cellStyle name="SAPBEXstdItemX 6 7 6" xfId="26304" xr:uid="{87A6EF8E-B6E1-41D0-BE55-D649B87A842D}"/>
    <cellStyle name="SAPBEXstdItemX 6 7 7" xfId="29836" xr:uid="{198863CF-C2BC-4A2E-9A04-99B2D2AB3DD5}"/>
    <cellStyle name="SAPBEXstdItemX 6 7 8" xfId="33097" xr:uid="{57399236-9A28-4F38-B21B-C10B959E92F1}"/>
    <cellStyle name="SAPBEXstdItemX 6 8" xfId="11257" xr:uid="{356F3254-BAA2-4266-BC47-F45C176D1A8B}"/>
    <cellStyle name="SAPBEXstdItemX 6 9" xfId="16391" xr:uid="{897F3D4F-099E-43F9-A7F9-9EFF3E0134E9}"/>
    <cellStyle name="SAPBEXstdItemX 7" xfId="1860" xr:uid="{73AD8CAD-F462-4B25-98BA-DC541EEFBEBE}"/>
    <cellStyle name="SAPBEXstdItemX 7 2" xfId="11371" xr:uid="{5ADF9884-F678-4A4B-95ED-DF39CFD2D177}"/>
    <cellStyle name="SAPBEXstdItemX 7 3" xfId="16290" xr:uid="{48B50473-D77C-4664-BCEF-F6DF4D3B03DA}"/>
    <cellStyle name="SAPBEXstdItemX 7 4" xfId="17025" xr:uid="{78006764-EDC4-4F65-9029-057CCC086FB6}"/>
    <cellStyle name="SAPBEXstdItemX 7 5" xfId="19501" xr:uid="{CDAC5B28-BE66-42AF-A2C2-D0EC80F561FB}"/>
    <cellStyle name="SAPBEXstdItemX 7 6" xfId="24124" xr:uid="{5B9AC338-C25B-45C5-83EF-410953FB7924}"/>
    <cellStyle name="SAPBEXstdItemX 7 7" xfId="26915" xr:uid="{03AEE070-BCD7-4E85-944E-D7BAB73D71FB}"/>
    <cellStyle name="SAPBEXstdItemX 7 8" xfId="27268" xr:uid="{85DB5E6F-F2FC-4905-8006-A80B62733B0F}"/>
    <cellStyle name="SAPBEXstdItemX 8" xfId="2653" xr:uid="{08867735-BB33-4D2E-BBF4-B481F83F7321}"/>
    <cellStyle name="SAPBEXstdItemX 8 2" xfId="10698" xr:uid="{49656DFD-D5D4-4484-ADD1-46594FD59381}"/>
    <cellStyle name="SAPBEXstdItemX 8 3" xfId="16588" xr:uid="{3E4C88E5-029F-46A3-858A-AFC0C878CFA3}"/>
    <cellStyle name="SAPBEXstdItemX 8 4" xfId="7668" xr:uid="{FD23F55A-B1D6-4F08-9A5B-AA4600C395D1}"/>
    <cellStyle name="SAPBEXstdItemX 8 5" xfId="20760" xr:uid="{CC39D7D0-C962-47E9-98A5-60A71397C7EA}"/>
    <cellStyle name="SAPBEXstdItemX 8 6" xfId="24420" xr:uid="{55A00C29-4C16-4EAF-84FF-D7856F7369B0}"/>
    <cellStyle name="SAPBEXstdItemX 8 7" xfId="27949" xr:uid="{5C6DD91F-6864-4694-A4F3-5E8BCC5E8C21}"/>
    <cellStyle name="SAPBEXstdItemX 8 8" xfId="31238" xr:uid="{EADFF294-3822-408F-9665-D712012EA5FA}"/>
    <cellStyle name="SAPBEXstdItemX 9" xfId="3947" xr:uid="{08527440-2D0D-422A-997F-3CD1B0FDE720}"/>
    <cellStyle name="SAPBEXstdItemX 9 2" xfId="8090" xr:uid="{3B8ACD2D-7933-461A-B252-D588D2D5055C}"/>
    <cellStyle name="SAPBEXstdItemX 9 3" xfId="7179" xr:uid="{E7A71A4F-1CB2-4C14-9FB5-A27289F54123}"/>
    <cellStyle name="SAPBEXstdItemX 9 4" xfId="18294" xr:uid="{1D2B38C6-B6E0-4335-A2FA-8D9385C25FFC}"/>
    <cellStyle name="SAPBEXstdItemX 9 5" xfId="22047" xr:uid="{FE62C7BC-87BD-4795-A71B-CDF8A3FEA080}"/>
    <cellStyle name="SAPBEXstdItemX 9 6" xfId="25712" xr:uid="{5E4FC88E-0B5B-4A33-8930-C48E20409333}"/>
    <cellStyle name="SAPBEXstdItemX 9 7" xfId="29243" xr:uid="{44A8269F-2408-47B9-BB42-6F3277A3DC2F}"/>
    <cellStyle name="SAPBEXstdItemX 9 8" xfId="32511" xr:uid="{E64E455C-6522-4B8B-8293-4134ECB16AAC}"/>
    <cellStyle name="SAPBEXtitle" xfId="507" xr:uid="{6562B489-9A65-4C3A-970E-A9F085540CAF}"/>
    <cellStyle name="SAPBEXtitle 2" xfId="1273" xr:uid="{4FEF4D93-B9FA-42BE-BAB0-0C916F68519D}"/>
    <cellStyle name="SAPBEXtitle 2 2" xfId="1274" xr:uid="{4C15C0D3-BA72-43AE-9D42-55A5ACA08451}"/>
    <cellStyle name="SAPBEXtitle 2 2 10" xfId="15085" xr:uid="{5A6840C7-F23A-4CB8-8192-CC826A878810}"/>
    <cellStyle name="SAPBEXtitle 2 2 11" xfId="11748" xr:uid="{A44CAEEA-9CF6-4F41-B34A-9DBA5D1E00D0}"/>
    <cellStyle name="SAPBEXtitle 2 2 12" xfId="19707" xr:uid="{2A2CE6BC-8AB1-4449-A916-5919777247FF}"/>
    <cellStyle name="SAPBEXtitle 2 2 13" xfId="23470" xr:uid="{9E1DED76-3A98-4AA9-B2B3-3CC81055918F}"/>
    <cellStyle name="SAPBEXtitle 2 2 14" xfId="27086" xr:uid="{264A71CD-0B6F-4A72-B0E9-8085A625F34E}"/>
    <cellStyle name="SAPBEXtitle 2 2 15" xfId="6881" xr:uid="{6A1CA789-D1C2-4B32-8F8B-6EEB04B2B2B3}"/>
    <cellStyle name="SAPBEXtitle 2 2 16" xfId="34915" xr:uid="{9AA72FBA-5484-40C1-976E-7BA908F2F696}"/>
    <cellStyle name="SAPBEXtitle 2 2 2" xfId="1751" xr:uid="{C1A1B738-931A-45EA-BFCE-CAA944C238A5}"/>
    <cellStyle name="SAPBEXtitle 2 2 2 10" xfId="15298" xr:uid="{F03B191D-658A-4835-9DA3-0E938101C25F}"/>
    <cellStyle name="SAPBEXtitle 2 2 2 11" xfId="20480" xr:uid="{D256196F-8392-4B97-BD45-6FBE9343BF32}"/>
    <cellStyle name="SAPBEXtitle 2 2 2 12" xfId="24149" xr:uid="{BECA8A5E-91AE-4230-89E9-535C951964C6}"/>
    <cellStyle name="SAPBEXtitle 2 2 2 13" xfId="27719" xr:uid="{348AC2ED-F1F3-4DDD-94FB-F963C4698295}"/>
    <cellStyle name="SAPBEXtitle 2 2 2 14" xfId="23463" xr:uid="{FEB4C57E-5749-4014-8497-144F7B7EAB9D}"/>
    <cellStyle name="SAPBEXtitle 2 2 2 2" xfId="2994" xr:uid="{49347ED5-8490-423E-81B0-350F9D64FDF7}"/>
    <cellStyle name="SAPBEXtitle 2 2 2 2 2" xfId="11414" xr:uid="{E31FBEF0-4AA3-4BB9-A6D8-C2B95A9EBBE9}"/>
    <cellStyle name="SAPBEXtitle 2 2 2 2 3" xfId="16250" xr:uid="{EF88B614-FEA0-420C-BEB8-F0FA68842CB2}"/>
    <cellStyle name="SAPBEXtitle 2 2 2 2 4" xfId="17342" xr:uid="{6AC97804-DB7B-4CEC-86B1-D1046750855F}"/>
    <cellStyle name="SAPBEXtitle 2 2 2 2 5" xfId="21100" xr:uid="{04A3796D-8DC0-4B04-962A-2143FE6A9618}"/>
    <cellStyle name="SAPBEXtitle 2 2 2 2 6" xfId="24761" xr:uid="{2B0A90E5-D9E6-48B8-94D7-666C1A480C5A}"/>
    <cellStyle name="SAPBEXtitle 2 2 2 2 7" xfId="28290" xr:uid="{D7C8E1D7-7DF2-438A-92B2-256F799BD5D3}"/>
    <cellStyle name="SAPBEXtitle 2 2 2 2 8" xfId="31576" xr:uid="{E37061E2-7BD9-4459-AAF3-79D2E2C309DA}"/>
    <cellStyle name="SAPBEXtitle 2 2 2 3" xfId="3500" xr:uid="{86B8C56C-18D4-4EA7-9AE8-0CB36F252880}"/>
    <cellStyle name="SAPBEXtitle 2 2 2 3 2" xfId="7259" xr:uid="{DA3CD057-41A7-4ACE-BF31-3789D9E479AA}"/>
    <cellStyle name="SAPBEXtitle 2 2 2 3 3" xfId="14332" xr:uid="{5CC33A9F-FA61-4B10-9B73-FC47C528DA9A}"/>
    <cellStyle name="SAPBEXtitle 2 2 2 3 4" xfId="17847" xr:uid="{BEBCC372-82ED-45A6-AA3B-A5A281D6C0BD}"/>
    <cellStyle name="SAPBEXtitle 2 2 2 3 5" xfId="21603" xr:uid="{ACF49CAE-19A1-414B-9F52-5BC7D0A03BF2}"/>
    <cellStyle name="SAPBEXtitle 2 2 2 3 6" xfId="25265" xr:uid="{F934D555-40BC-47DF-BE6E-A8EA78DC1275}"/>
    <cellStyle name="SAPBEXtitle 2 2 2 3 7" xfId="28796" xr:uid="{D9BEDF48-9057-4A26-AD42-3DA3420490A1}"/>
    <cellStyle name="SAPBEXtitle 2 2 2 3 8" xfId="32075" xr:uid="{C5264591-6E00-4994-B409-92EB326F90D2}"/>
    <cellStyle name="SAPBEXtitle 2 2 2 4" xfId="3536" xr:uid="{FDC938A5-90A2-4E6D-8B75-BC0E5515C6F2}"/>
    <cellStyle name="SAPBEXtitle 2 2 2 4 2" xfId="10123" xr:uid="{A4069073-3438-4B44-9D16-6675AF85521F}"/>
    <cellStyle name="SAPBEXtitle 2 2 2 4 3" xfId="7250" xr:uid="{811F47CB-209A-4B67-AB5F-68FFD44BFF29}"/>
    <cellStyle name="SAPBEXtitle 2 2 2 4 4" xfId="17883" xr:uid="{30A10923-5513-4731-89C5-F42DA9C29534}"/>
    <cellStyle name="SAPBEXtitle 2 2 2 4 5" xfId="21639" xr:uid="{789C8D57-8AF7-42D8-BF69-37A62998B613}"/>
    <cellStyle name="SAPBEXtitle 2 2 2 4 6" xfId="25301" xr:uid="{3E252A32-2CCA-49B2-92D3-EFBF02AF8EE3}"/>
    <cellStyle name="SAPBEXtitle 2 2 2 4 7" xfId="28832" xr:uid="{63C49EDB-5183-45C3-9130-9D7034F239CC}"/>
    <cellStyle name="SAPBEXtitle 2 2 2 4 8" xfId="32111" xr:uid="{9C4BF505-F34D-4A39-952F-C5B765B5E7B5}"/>
    <cellStyle name="SAPBEXtitle 2 2 2 5" xfId="3862" xr:uid="{0C3C8DA8-95AB-45B8-9411-D10392C38B06}"/>
    <cellStyle name="SAPBEXtitle 2 2 2 5 2" xfId="12716" xr:uid="{B4BB8457-3F1D-4DA7-A21F-8C1DCE798570}"/>
    <cellStyle name="SAPBEXtitle 2 2 2 5 3" xfId="8176" xr:uid="{11879E0A-2BF4-4125-AFED-14E08F6BBC35}"/>
    <cellStyle name="SAPBEXtitle 2 2 2 5 4" xfId="18209" xr:uid="{F935A7BF-E574-4BD5-BC10-3D23D1BD756F}"/>
    <cellStyle name="SAPBEXtitle 2 2 2 5 5" xfId="21962" xr:uid="{F2F302D2-F9B2-4E68-8D28-C07E515B79E1}"/>
    <cellStyle name="SAPBEXtitle 2 2 2 5 6" xfId="25627" xr:uid="{31FF4D67-ABF0-4F57-A462-3E9A33EAE79A}"/>
    <cellStyle name="SAPBEXtitle 2 2 2 5 7" xfId="29158" xr:uid="{5E94F339-6183-47EA-B084-29D3B1881848}"/>
    <cellStyle name="SAPBEXtitle 2 2 2 5 8" xfId="32429" xr:uid="{1C3DB54D-3304-4D0C-8007-407BB6689B49}"/>
    <cellStyle name="SAPBEXtitle 2 2 2 6" xfId="3802" xr:uid="{2613332B-946E-47D5-B3A2-0FD4917B4B63}"/>
    <cellStyle name="SAPBEXtitle 2 2 2 6 2" xfId="11663" xr:uid="{7E64F2A4-7918-4C1E-B3CF-B2FDF305E61C}"/>
    <cellStyle name="SAPBEXtitle 2 2 2 6 3" xfId="16004" xr:uid="{206D7CC5-B582-4D7F-97DF-DA87E3A32367}"/>
    <cellStyle name="SAPBEXtitle 2 2 2 6 4" xfId="18149" xr:uid="{1C385515-6CFE-45A5-A598-E680111D2694}"/>
    <cellStyle name="SAPBEXtitle 2 2 2 6 5" xfId="21902" xr:uid="{E2D9D123-1C09-49D7-8D0E-D2F20E0087C4}"/>
    <cellStyle name="SAPBEXtitle 2 2 2 6 6" xfId="25567" xr:uid="{3206CE79-7261-4FA3-9C48-851868750BC1}"/>
    <cellStyle name="SAPBEXtitle 2 2 2 6 7" xfId="29098" xr:uid="{F26FB9CA-18F1-4627-9411-1F2D6B344FE0}"/>
    <cellStyle name="SAPBEXtitle 2 2 2 6 8" xfId="32371" xr:uid="{A7A66245-354C-4122-8837-FAD67F4CD5A8}"/>
    <cellStyle name="SAPBEXtitle 2 2 2 7" xfId="4749" xr:uid="{CCA59001-581C-47F4-90C7-14ECDA922E25}"/>
    <cellStyle name="SAPBEXtitle 2 2 2 7 2" xfId="12296" xr:uid="{A035349F-7366-4CA7-9F68-69F5275EE8FC}"/>
    <cellStyle name="SAPBEXtitle 2 2 2 7 3" xfId="15781" xr:uid="{92E53E1C-4A24-4549-9E3A-8BB3064DB047}"/>
    <cellStyle name="SAPBEXtitle 2 2 2 7 4" xfId="19096" xr:uid="{DF2F2F39-D9EA-4790-AF72-AAD72B5669A5}"/>
    <cellStyle name="SAPBEXtitle 2 2 2 7 5" xfId="22847" xr:uid="{6D85D5B7-2863-41C7-8224-041FE1EDAA97}"/>
    <cellStyle name="SAPBEXtitle 2 2 2 7 6" xfId="26513" xr:uid="{22793006-543E-4668-B50C-BE54A59EDB1D}"/>
    <cellStyle name="SAPBEXtitle 2 2 2 7 7" xfId="30045" xr:uid="{C598845B-F4B1-44EC-A37A-C06057B9799C}"/>
    <cellStyle name="SAPBEXtitle 2 2 2 7 8" xfId="33302" xr:uid="{B36DC39F-B3EE-491A-B854-36369EDA2649}"/>
    <cellStyle name="SAPBEXtitle 2 2 2 8" xfId="8332" xr:uid="{5ACA9C86-345C-47B4-B67E-98C9BEDA820E}"/>
    <cellStyle name="SAPBEXtitle 2 2 2 9" xfId="16693" xr:uid="{A3310606-D922-4DF8-9CE3-E6943C221EAA}"/>
    <cellStyle name="SAPBEXtitle 2 2 3" xfId="2546" xr:uid="{51C51C03-E3DF-4239-BE08-42A4C88ECE82}"/>
    <cellStyle name="SAPBEXtitle 2 2 3 2" xfId="8897" xr:uid="{15CA11DD-E659-41BC-A9C2-57896E122462}"/>
    <cellStyle name="SAPBEXtitle 2 2 3 3" xfId="14551" xr:uid="{250DBA08-C49D-4E9D-8CCB-184B827BA120}"/>
    <cellStyle name="SAPBEXtitle 2 2 3 4" xfId="15544" xr:uid="{8535F804-F8C5-47D3-85CE-A652E232B89A}"/>
    <cellStyle name="SAPBEXtitle 2 2 3 5" xfId="19317" xr:uid="{ABE4CE58-C305-4A88-BDE9-F3E47A0041EB}"/>
    <cellStyle name="SAPBEXtitle 2 2 3 6" xfId="23084" xr:uid="{325D5983-A702-4E6D-AF13-EB8D60284259}"/>
    <cellStyle name="SAPBEXtitle 2 2 3 7" xfId="26729" xr:uid="{E11A2C0E-EEC2-43A9-A035-02B6FD48E038}"/>
    <cellStyle name="SAPBEXtitle 2 2 3 8" xfId="31135" xr:uid="{971C091B-9A28-4236-9D12-E3E1517D3C72}"/>
    <cellStyle name="SAPBEXtitle 2 2 4" xfId="3057" xr:uid="{417700D3-0C1D-40D8-9FE9-A68ABF609F48}"/>
    <cellStyle name="SAPBEXtitle 2 2 4 2" xfId="7904" xr:uid="{6AEB6ECB-AD69-4653-90C0-E687149CA568}"/>
    <cellStyle name="SAPBEXtitle 2 2 4 3" xfId="16998" xr:uid="{ED44FF38-6D1F-4AF6-8B0C-D877B3E9366F}"/>
    <cellStyle name="SAPBEXtitle 2 2 4 4" xfId="17405" xr:uid="{47754146-68DC-4CD2-9B3C-9A8EAB008CFE}"/>
    <cellStyle name="SAPBEXtitle 2 2 4 5" xfId="21163" xr:uid="{8B4611ED-E222-46CA-8303-5934F427C0E1}"/>
    <cellStyle name="SAPBEXtitle 2 2 4 6" xfId="24824" xr:uid="{8CD5B3FE-A87B-40F8-8F7C-52CF54173A12}"/>
    <cellStyle name="SAPBEXtitle 2 2 4 7" xfId="28353" xr:uid="{BE44DD5A-A104-42B3-BE75-622428D96230}"/>
    <cellStyle name="SAPBEXtitle 2 2 4 8" xfId="31639" xr:uid="{49AB87FA-D9A4-4AC0-9C72-3D314295B3B8}"/>
    <cellStyle name="SAPBEXtitle 2 2 5" xfId="2248" xr:uid="{09973700-9E8D-4DC0-B3F9-15DCBE528EEF}"/>
    <cellStyle name="SAPBEXtitle 2 2 5 2" xfId="10303" xr:uid="{B2C5DDA7-B812-4307-89A9-293FE6BB9FE7}"/>
    <cellStyle name="SAPBEXtitle 2 2 5 3" xfId="7841" xr:uid="{4036B32C-C398-4B54-B35D-ECAEDF7EACFE}"/>
    <cellStyle name="SAPBEXtitle 2 2 5 4" xfId="9454" xr:uid="{A6E84407-C2F8-49CD-9BDF-B9CF4842672A}"/>
    <cellStyle name="SAPBEXtitle 2 2 5 5" xfId="13416" xr:uid="{F3F93D0D-C721-4E0C-A98B-061321F9E0C5}"/>
    <cellStyle name="SAPBEXtitle 2 2 5 6" xfId="20218" xr:uid="{B885393A-0194-4BBA-B5F0-3C680A388D2A}"/>
    <cellStyle name="SAPBEXtitle 2 2 5 7" xfId="15683" xr:uid="{6CD6AC08-FB39-48EA-8F2D-B328B50D3D3B}"/>
    <cellStyle name="SAPBEXtitle 2 2 5 8" xfId="27435" xr:uid="{CD8D3628-DF65-4AFC-A392-B5687B9E306F}"/>
    <cellStyle name="SAPBEXtitle 2 2 6" xfId="3170" xr:uid="{9A14F1C1-F177-48AF-9A54-5A3B8C39ED4C}"/>
    <cellStyle name="SAPBEXtitle 2 2 6 2" xfId="9417" xr:uid="{B72DC576-4B55-40E7-88D4-68D93A922E49}"/>
    <cellStyle name="SAPBEXtitle 2 2 6 3" xfId="15114" xr:uid="{764F2D78-5D6E-4285-9F1D-60FF53481572}"/>
    <cellStyle name="SAPBEXtitle 2 2 6 4" xfId="17517" xr:uid="{AECAFB63-B2AD-4E93-9ACC-C79CE467E30F}"/>
    <cellStyle name="SAPBEXtitle 2 2 6 5" xfId="21273" xr:uid="{81F5CF78-BE9F-4E92-A9B9-6021A12DB687}"/>
    <cellStyle name="SAPBEXtitle 2 2 6 6" xfId="24935" xr:uid="{B7BA53DC-B1E5-4AA7-95FF-93A819489050}"/>
    <cellStyle name="SAPBEXtitle 2 2 6 7" xfId="28466" xr:uid="{3AEDA610-CF8C-4B7C-875A-CA45CE9EFAA3}"/>
    <cellStyle name="SAPBEXtitle 2 2 6 8" xfId="31747" xr:uid="{E1BE7041-42F3-4C2E-B196-2707399DF779}"/>
    <cellStyle name="SAPBEXtitle 2 2 7" xfId="3725" xr:uid="{4F14ED35-F1D6-459F-A591-719E4F0D0E2A}"/>
    <cellStyle name="SAPBEXtitle 2 2 7 2" xfId="13039" xr:uid="{90D2CE00-5D56-4F12-ABAE-E5F68DCC0D3E}"/>
    <cellStyle name="SAPBEXtitle 2 2 7 3" xfId="15633" xr:uid="{975C53D5-0CA2-4E3D-8928-010D9B36007A}"/>
    <cellStyle name="SAPBEXtitle 2 2 7 4" xfId="18072" xr:uid="{0FE425BF-285D-4D5F-8812-DE6C6A4B8F8C}"/>
    <cellStyle name="SAPBEXtitle 2 2 7 5" xfId="21827" xr:uid="{AC7F69C7-381F-4D42-A335-92337F025808}"/>
    <cellStyle name="SAPBEXtitle 2 2 7 6" xfId="25490" xr:uid="{BC242344-E1DE-4FAA-B953-3760606D58E7}"/>
    <cellStyle name="SAPBEXtitle 2 2 7 7" xfId="29021" xr:uid="{C39CE621-B374-4650-BDBC-C09F1B41FC51}"/>
    <cellStyle name="SAPBEXtitle 2 2 7 8" xfId="32297" xr:uid="{669739FA-6EE7-4075-A956-184E947DB3DD}"/>
    <cellStyle name="SAPBEXtitle 2 2 8" xfId="4565" xr:uid="{1A029C49-513B-4B4E-AE4F-8FB53C9BDB0F}"/>
    <cellStyle name="SAPBEXtitle 2 2 8 2" xfId="12471" xr:uid="{6237D2D2-041C-4BE5-88A9-B72AC3ADFD9B}"/>
    <cellStyle name="SAPBEXtitle 2 2 8 3" xfId="14001" xr:uid="{4EB30607-6D12-47A7-9B99-0A93C98D4B81}"/>
    <cellStyle name="SAPBEXtitle 2 2 8 4" xfId="18912" xr:uid="{F9F668BF-8E16-4C2B-BD84-C207E2EB2966}"/>
    <cellStyle name="SAPBEXtitle 2 2 8 5" xfId="22664" xr:uid="{9DE2DE60-30A7-4567-BA61-A2C76D70A34B}"/>
    <cellStyle name="SAPBEXtitle 2 2 8 6" xfId="26329" xr:uid="{63D1BD13-5E2B-4B43-88EF-8EE03E8CB459}"/>
    <cellStyle name="SAPBEXtitle 2 2 8 7" xfId="29861" xr:uid="{C54961A8-A85D-44B9-BE3C-ABF39A84E898}"/>
    <cellStyle name="SAPBEXtitle 2 2 8 8" xfId="33122" xr:uid="{FA18CBB7-F4A1-4B91-A33F-50EC60232465}"/>
    <cellStyle name="SAPBEXtitle 2 2 9" xfId="10347" xr:uid="{2108881C-96E3-464C-8490-610F06A41A09}"/>
    <cellStyle name="SAPBEXtitle 2 3" xfId="35148" xr:uid="{9BD4EC44-36F8-4122-A91B-5F0383BEBEC8}"/>
    <cellStyle name="SAPBEXtitle 2 4" xfId="35202" xr:uid="{45C0227B-87F6-44B6-A5D0-5DF2BFB603B9}"/>
    <cellStyle name="SAPBEXtitle 2 5" xfId="34284" xr:uid="{8327FC52-FD10-4DB1-A4DC-7F39BF53B5DE}"/>
    <cellStyle name="SAPBEXtitle 2 6" xfId="33880" xr:uid="{111B5212-21BA-44C7-9C97-A6CAFE424558}"/>
    <cellStyle name="SAPBEXtitle 3" xfId="1275" xr:uid="{0FEF2FDF-707A-45FA-A670-D5BF2461089F}"/>
    <cellStyle name="SAPBEXtitle 3 10" xfId="9921" xr:uid="{54639F67-5B4B-4CF9-9237-1923DCD74F05}"/>
    <cellStyle name="SAPBEXtitle 3 11" xfId="15159" xr:uid="{286E208B-E0DA-49FE-824F-57B694E44683}"/>
    <cellStyle name="SAPBEXtitle 3 12" xfId="7319" xr:uid="{BE47F87B-64DA-4E20-AA5D-1F96CDD2205F}"/>
    <cellStyle name="SAPBEXtitle 3 13" xfId="19706" xr:uid="{D493F0E0-5049-4971-A5F0-E67400814A35}"/>
    <cellStyle name="SAPBEXtitle 3 14" xfId="23469" xr:uid="{CD876352-5C58-4A73-953D-3CC13CD22697}"/>
    <cellStyle name="SAPBEXtitle 3 15" xfId="10864" xr:uid="{157D85DD-220B-4F72-8007-C12EA2DDAE72}"/>
    <cellStyle name="SAPBEXtitle 3 16" xfId="24387" xr:uid="{6B5238CE-3B69-48CC-A31F-9A6BD63C96EC}"/>
    <cellStyle name="SAPBEXtitle 3 17" xfId="34500" xr:uid="{96D6897C-50C4-43D1-B8C5-5ED515C5F6D3}"/>
    <cellStyle name="SAPBEXtitle 3 2" xfId="1276" xr:uid="{D071027F-6622-4B98-8E84-4ACE4F66877B}"/>
    <cellStyle name="SAPBEXtitle 3 3" xfId="1752" xr:uid="{C2448D15-AF59-4666-BFE1-74FC3CA1FCB6}"/>
    <cellStyle name="SAPBEXtitle 3 3 10" xfId="9830" xr:uid="{B715857A-E5FC-4967-9632-757E90470E90}"/>
    <cellStyle name="SAPBEXtitle 3 3 11" xfId="19562" xr:uid="{7328E6CF-B022-40EC-B5BE-9BC39C904C04}"/>
    <cellStyle name="SAPBEXtitle 3 3 12" xfId="24162" xr:uid="{59E5B8BF-C992-49F2-BC41-C25AF08AC09E}"/>
    <cellStyle name="SAPBEXtitle 3 3 13" xfId="26973" xr:uid="{E7495D39-80BF-49A8-A035-AB6DDFA64C61}"/>
    <cellStyle name="SAPBEXtitle 3 3 14" xfId="30871" xr:uid="{E8FDA1CE-178D-451A-A904-D019DACA0E04}"/>
    <cellStyle name="SAPBEXtitle 3 3 2" xfId="2995" xr:uid="{DE09628A-964C-4E52-898D-06B6B4EC1F1B}"/>
    <cellStyle name="SAPBEXtitle 3 3 2 2" xfId="10974" xr:uid="{D97F71AA-209F-422D-AF65-4A204443E6B5}"/>
    <cellStyle name="SAPBEXtitle 3 3 2 3" xfId="13223" xr:uid="{82939CDE-7AAF-45B0-AD8C-5AF06DEE6EC8}"/>
    <cellStyle name="SAPBEXtitle 3 3 2 4" xfId="17343" xr:uid="{AA39BA96-8EA5-4654-8186-89786AB92DA2}"/>
    <cellStyle name="SAPBEXtitle 3 3 2 5" xfId="21101" xr:uid="{F1B0BEE7-BEFC-49B7-A909-C34908232279}"/>
    <cellStyle name="SAPBEXtitle 3 3 2 6" xfId="24762" xr:uid="{4DAAB6E4-0733-459F-9211-D47A32805F93}"/>
    <cellStyle name="SAPBEXtitle 3 3 2 7" xfId="28291" xr:uid="{2DC7F3B6-7407-4D5A-82C6-CDCC7F0F35CE}"/>
    <cellStyle name="SAPBEXtitle 3 3 2 8" xfId="31577" xr:uid="{2A44E7A5-06D5-4039-9E3C-ABD9D92418C8}"/>
    <cellStyle name="SAPBEXtitle 3 3 3" xfId="3501" xr:uid="{793EB086-F064-43FA-A76A-D6E95EA44CAF}"/>
    <cellStyle name="SAPBEXtitle 3 3 3 2" xfId="9418" xr:uid="{894635AC-3BD5-4CED-A7ED-187CDA9308AD}"/>
    <cellStyle name="SAPBEXtitle 3 3 3 3" xfId="8466" xr:uid="{E554DB90-115B-463B-BC0B-B0C1A141430C}"/>
    <cellStyle name="SAPBEXtitle 3 3 3 4" xfId="17848" xr:uid="{A4EE76B1-39FB-439B-A020-59C4BF90618F}"/>
    <cellStyle name="SAPBEXtitle 3 3 3 5" xfId="21604" xr:uid="{D3789F7A-3CAB-452E-83B4-45D02F62E9B9}"/>
    <cellStyle name="SAPBEXtitle 3 3 3 6" xfId="25266" xr:uid="{9EDB2902-0973-4082-B336-04A8A5D65AA7}"/>
    <cellStyle name="SAPBEXtitle 3 3 3 7" xfId="28797" xr:uid="{614A4B0B-BDDF-4DF7-8FF9-72358045CDB5}"/>
    <cellStyle name="SAPBEXtitle 3 3 3 8" xfId="32076" xr:uid="{DD325C60-F127-43A0-9516-24F7F15A1BE0}"/>
    <cellStyle name="SAPBEXtitle 3 3 4" xfId="3684" xr:uid="{A040FC56-78C0-4435-AE14-6EA7B74B24A6}"/>
    <cellStyle name="SAPBEXtitle 3 3 4 2" xfId="10546" xr:uid="{F7113221-C083-4C8F-9C95-2E7B2DEC68BE}"/>
    <cellStyle name="SAPBEXtitle 3 3 4 3" xfId="15541" xr:uid="{9ADCDD8E-068D-4867-B0A5-BDAB830F0725}"/>
    <cellStyle name="SAPBEXtitle 3 3 4 4" xfId="18031" xr:uid="{1EE43949-1FB4-4604-82AA-3069E09C6A81}"/>
    <cellStyle name="SAPBEXtitle 3 3 4 5" xfId="21787" xr:uid="{70EBBD93-AED2-454C-AE5B-C3603BD5CC23}"/>
    <cellStyle name="SAPBEXtitle 3 3 4 6" xfId="25449" xr:uid="{D9507BF6-BEFA-40C8-B8EA-20B563B6AD8D}"/>
    <cellStyle name="SAPBEXtitle 3 3 4 7" xfId="28980" xr:uid="{0F0AB0C5-24B2-44A7-8F9F-0546E80351BF}"/>
    <cellStyle name="SAPBEXtitle 3 3 4 8" xfId="32257" xr:uid="{70B82708-E325-479B-9880-63447E9293E7}"/>
    <cellStyle name="SAPBEXtitle 3 3 5" xfId="4044" xr:uid="{A689177F-1100-4AAE-9F44-4F3A4512597E}"/>
    <cellStyle name="SAPBEXtitle 3 3 5 2" xfId="7855" xr:uid="{41EDB98C-4FB0-4FF3-B981-B679913BF0D5}"/>
    <cellStyle name="SAPBEXtitle 3 3 5 3" xfId="14514" xr:uid="{5E144A06-BBE1-49FA-84DE-7EAA0503092B}"/>
    <cellStyle name="SAPBEXtitle 3 3 5 4" xfId="18391" xr:uid="{355D1C41-C7A2-4C27-B687-6F4DD078C4E5}"/>
    <cellStyle name="SAPBEXtitle 3 3 5 5" xfId="22144" xr:uid="{C20CD190-3DEE-44A6-A134-4F9DFB427F0C}"/>
    <cellStyle name="SAPBEXtitle 3 3 5 6" xfId="25809" xr:uid="{57B598DC-3A5B-48BF-AAD2-85E5AFF48A1E}"/>
    <cellStyle name="SAPBEXtitle 3 3 5 7" xfId="29340" xr:uid="{3B6DE72C-9E29-480D-A159-E56F088C3C16}"/>
    <cellStyle name="SAPBEXtitle 3 3 5 8" xfId="32607" xr:uid="{41C2A54B-5DD1-40D6-A1DD-4881C4FD7519}"/>
    <cellStyle name="SAPBEXtitle 3 3 6" xfId="3592" xr:uid="{85518082-E8DE-4E82-8B96-25C50F5FC6CA}"/>
    <cellStyle name="SAPBEXtitle 3 3 6 2" xfId="9464" xr:uid="{923C7448-8D0A-4FEE-AA05-98AED54457DE}"/>
    <cellStyle name="SAPBEXtitle 3 3 6 3" xfId="14775" xr:uid="{EE7976DE-4F97-4294-A106-5C95BFCF3291}"/>
    <cellStyle name="SAPBEXtitle 3 3 6 4" xfId="17939" xr:uid="{B0BE7201-0097-49D3-83A3-91261D9D1355}"/>
    <cellStyle name="SAPBEXtitle 3 3 6 5" xfId="21695" xr:uid="{26E94A8E-02BF-443A-A5A9-171A4E01D81B}"/>
    <cellStyle name="SAPBEXtitle 3 3 6 6" xfId="25357" xr:uid="{FE9FCF6A-0237-4FF4-9689-1ECD3DD2A641}"/>
    <cellStyle name="SAPBEXtitle 3 3 6 7" xfId="28888" xr:uid="{D939F953-69AF-4B0B-BEE1-086C27FD578A}"/>
    <cellStyle name="SAPBEXtitle 3 3 6 8" xfId="32166" xr:uid="{B17C513E-36D7-40A6-9A64-26A01E4E5956}"/>
    <cellStyle name="SAPBEXtitle 3 3 7" xfId="2710" xr:uid="{D43A50C9-AB81-43FE-AE53-B12B07E49610}"/>
    <cellStyle name="SAPBEXtitle 3 3 7 2" xfId="11588" xr:uid="{9364C301-9D82-4211-BF2A-704CE7999A17}"/>
    <cellStyle name="SAPBEXtitle 3 3 7 3" xfId="16080" xr:uid="{B0C9C71B-20B0-4851-B277-2E69B9FF63C0}"/>
    <cellStyle name="SAPBEXtitle 3 3 7 4" xfId="17058" xr:uid="{2F6D36CD-A43C-40AB-928B-14CF9B3EF6F5}"/>
    <cellStyle name="SAPBEXtitle 3 3 7 5" xfId="20816" xr:uid="{5C62E19C-5A11-40E1-9808-0951E473E4E7}"/>
    <cellStyle name="SAPBEXtitle 3 3 7 6" xfId="24477" xr:uid="{455C8D03-AEDE-4609-8350-082C28F72AB1}"/>
    <cellStyle name="SAPBEXtitle 3 3 7 7" xfId="28006" xr:uid="{7AFB7AEE-F902-4D15-BE68-396060791B32}"/>
    <cellStyle name="SAPBEXtitle 3 3 7 8" xfId="31292" xr:uid="{FD1BE5A5-E60B-48B6-8AAE-8152B1487C36}"/>
    <cellStyle name="SAPBEXtitle 3 3 8" xfId="7408" xr:uid="{67BF6EC5-F32C-4087-8A18-8DD4974051EB}"/>
    <cellStyle name="SAPBEXtitle 3 3 9" xfId="10756" xr:uid="{22CB32DA-28BE-4E9D-B0F4-C371B3A84FFE}"/>
    <cellStyle name="SAPBEXtitle 3 4" xfId="2547" xr:uid="{44836111-3FE3-496D-BB8B-CCBF81D5E6D0}"/>
    <cellStyle name="SAPBEXtitle 3 4 2" xfId="9193" xr:uid="{87FC933F-5EF4-4B1C-BF1D-CCE9FE1BE648}"/>
    <cellStyle name="SAPBEXtitle 3 4 3" xfId="10214" xr:uid="{3CDDCC78-21EF-4D77-B4D2-B5D4BF9132FD}"/>
    <cellStyle name="SAPBEXtitle 3 4 4" xfId="16472" xr:uid="{39040FF2-97D2-4013-97A4-64AD03B7E3FF}"/>
    <cellStyle name="SAPBEXtitle 3 4 5" xfId="19316" xr:uid="{801EF691-1676-4A3C-9599-1BC6846C7DBA}"/>
    <cellStyle name="SAPBEXtitle 3 4 6" xfId="23083" xr:uid="{4A5A4806-8EA1-4AEA-B3CA-AB89100C258C}"/>
    <cellStyle name="SAPBEXtitle 3 4 7" xfId="26728" xr:uid="{DD884FFE-8F07-4A99-9347-6F85D01C7890}"/>
    <cellStyle name="SAPBEXtitle 3 4 8" xfId="31136" xr:uid="{F68BDDD5-AFD5-4FEC-AB07-CAD11A828D28}"/>
    <cellStyle name="SAPBEXtitle 3 5" xfId="3058" xr:uid="{DD1A951E-3E6C-4823-825E-158045DCE4F6}"/>
    <cellStyle name="SAPBEXtitle 3 5 2" xfId="11260" xr:uid="{7B6BBE5B-37DC-451E-921E-465FC08AD156}"/>
    <cellStyle name="SAPBEXtitle 3 5 3" xfId="16388" xr:uid="{3ACE23E0-9E7D-4249-AF37-63B283E24DB4}"/>
    <cellStyle name="SAPBEXtitle 3 5 4" xfId="17406" xr:uid="{ADA81523-41D2-4A53-A699-8B1A6CDC6A5B}"/>
    <cellStyle name="SAPBEXtitle 3 5 5" xfId="21164" xr:uid="{3487D5D4-378B-44FA-9483-2A05F2697289}"/>
    <cellStyle name="SAPBEXtitle 3 5 6" xfId="24825" xr:uid="{63251B2A-079F-4BE1-BCA0-327825D978B0}"/>
    <cellStyle name="SAPBEXtitle 3 5 7" xfId="28354" xr:uid="{A30DA37A-3B1B-405B-98E3-73CBF9A49049}"/>
    <cellStyle name="SAPBEXtitle 3 5 8" xfId="31640" xr:uid="{1A6AE8F8-42B2-47A0-B4E8-D0597E2C7F3B}"/>
    <cellStyle name="SAPBEXtitle 3 6" xfId="3064" xr:uid="{EA2C2887-B6FD-49CB-B80F-7E54721B57C8}"/>
    <cellStyle name="SAPBEXtitle 3 6 2" xfId="8300" xr:uid="{84C3A1FE-F91A-4210-9DDE-EE4B36929F9C}"/>
    <cellStyle name="SAPBEXtitle 3 6 3" xfId="14830" xr:uid="{B668C8E2-16D1-422A-8E2F-3DF8BB9B942A}"/>
    <cellStyle name="SAPBEXtitle 3 6 4" xfId="17412" xr:uid="{2A48BACC-48B7-4AA4-B676-5C486CEE5A52}"/>
    <cellStyle name="SAPBEXtitle 3 6 5" xfId="21169" xr:uid="{049BB52E-7FF2-4406-B14C-4AF86CB34D0F}"/>
    <cellStyle name="SAPBEXtitle 3 6 6" xfId="24831" xr:uid="{5A48A3AD-52BC-49F0-8ABC-A60F2BD3BD73}"/>
    <cellStyle name="SAPBEXtitle 3 6 7" xfId="28360" xr:uid="{1FD649D3-2D07-49EB-94D6-B6B651E0C3AA}"/>
    <cellStyle name="SAPBEXtitle 3 6 8" xfId="31645" xr:uid="{49BD2C41-6A0E-44EE-ADC5-74D346DAC78D}"/>
    <cellStyle name="SAPBEXtitle 3 7" xfId="3833" xr:uid="{7C877045-090F-4158-B0C7-14EC653B2B2F}"/>
    <cellStyle name="SAPBEXtitle 3 7 2" xfId="12726" xr:uid="{FBA66258-2FC1-4580-99BB-BF6968D78EDF}"/>
    <cellStyle name="SAPBEXtitle 3 7 3" xfId="10280" xr:uid="{109DF309-4863-4114-AA57-F70DDD3AC69E}"/>
    <cellStyle name="SAPBEXtitle 3 7 4" xfId="18180" xr:uid="{8D34A48A-4C9C-4A97-882A-165F72952081}"/>
    <cellStyle name="SAPBEXtitle 3 7 5" xfId="21933" xr:uid="{70FCCB54-96D1-4E74-AF09-F8032115ADB2}"/>
    <cellStyle name="SAPBEXtitle 3 7 6" xfId="25598" xr:uid="{60308EAD-EE96-43A7-8F18-2D0C477179EE}"/>
    <cellStyle name="SAPBEXtitle 3 7 7" xfId="29129" xr:uid="{0D2D2A1F-4EE0-4BBE-AA2A-1C6AB6B5CEA3}"/>
    <cellStyle name="SAPBEXtitle 3 7 8" xfId="32401" xr:uid="{545A5A49-DB66-413B-B995-F751E3B86AE0}"/>
    <cellStyle name="SAPBEXtitle 3 8" xfId="1907" xr:uid="{05934EE8-F997-48DF-A47A-CEDD4A944F52}"/>
    <cellStyle name="SAPBEXtitle 3 8 2" xfId="9232" xr:uid="{7E7EF406-8F41-492A-95EB-76BBE292BA87}"/>
    <cellStyle name="SAPBEXtitle 3 8 3" xfId="8251" xr:uid="{7A6C5307-216F-4F5E-B04E-F4C139D5C75B}"/>
    <cellStyle name="SAPBEXtitle 3 8 4" xfId="17037" xr:uid="{B98BE18E-61C5-43A0-8934-DDFC71532B7C}"/>
    <cellStyle name="SAPBEXtitle 3 8 5" xfId="14679" xr:uid="{03EF6526-4F44-4039-8FE3-9F8A1E7794CE}"/>
    <cellStyle name="SAPBEXtitle 3 8 6" xfId="23242" xr:uid="{409EDD94-9C20-4D62-B910-3C425AC5640C}"/>
    <cellStyle name="SAPBEXtitle 3 8 7" xfId="13833" xr:uid="{7BF7FE8E-AD36-4B65-9CDC-1B93BA38016E}"/>
    <cellStyle name="SAPBEXtitle 3 8 8" xfId="27296" xr:uid="{1E3B0B57-BC23-4A4F-AC01-0A45750BE71B}"/>
    <cellStyle name="SAPBEXtitle 3 9" xfId="4714" xr:uid="{D594CE14-A9B7-445A-B7AD-144015FCD060}"/>
    <cellStyle name="SAPBEXtitle 3 9 2" xfId="12330" xr:uid="{B481779F-9E92-48CA-BE4E-DEC0A98721E7}"/>
    <cellStyle name="SAPBEXtitle 3 9 3" xfId="15762" xr:uid="{8D75516B-FA0A-4B4F-9829-6C1B0FF0D1D5}"/>
    <cellStyle name="SAPBEXtitle 3 9 4" xfId="19061" xr:uid="{191B02CC-144E-46AD-A80B-4BAD04D2D996}"/>
    <cellStyle name="SAPBEXtitle 3 9 5" xfId="22813" xr:uid="{F232A8AF-7BC1-4F4A-AE57-4FA4902A0EA1}"/>
    <cellStyle name="SAPBEXtitle 3 9 6" xfId="26478" xr:uid="{734D46ED-9716-412F-9D4D-F30A761A0AF1}"/>
    <cellStyle name="SAPBEXtitle 3 9 7" xfId="30010" xr:uid="{5A963FB3-0063-43F5-8AED-9E1DBC20BB15}"/>
    <cellStyle name="SAPBEXtitle 3 9 8" xfId="33269" xr:uid="{CEA52C3D-9765-471B-B208-0EAB3B6D7F05}"/>
    <cellStyle name="SAPBEXtitle 4" xfId="1409" xr:uid="{C1472DC9-0EA7-491A-969B-75065076E0D7}"/>
    <cellStyle name="SAPBEXtitle 5" xfId="1437" xr:uid="{5333B0F7-C358-4413-85B1-952111A548C4}"/>
    <cellStyle name="SAPBEXtitle 6" xfId="698" xr:uid="{044BBDC8-B734-4460-989D-AA222366B1E3}"/>
    <cellStyle name="SAPBEXtitle 6 10" xfId="14453" xr:uid="{F9D06F89-D05B-4C1D-A9D0-AC70668531B5}"/>
    <cellStyle name="SAPBEXtitle 6 11" xfId="12019" xr:uid="{7142B353-0743-4C73-9D27-02398FE50EE9}"/>
    <cellStyle name="SAPBEXtitle 6 12" xfId="20171" xr:uid="{B7344215-12B6-4EDB-820F-5AA074222201}"/>
    <cellStyle name="SAPBEXtitle 6 13" xfId="23909" xr:uid="{BFF49611-C434-44E8-802F-FFE01633986C}"/>
    <cellStyle name="SAPBEXtitle 6 14" xfId="27466" xr:uid="{7FA76498-1A81-47D7-9672-2A9C291F098B}"/>
    <cellStyle name="SAPBEXtitle 6 15" xfId="30692" xr:uid="{4074C992-4A9D-49BE-B818-3AD29FFC56E1}"/>
    <cellStyle name="SAPBEXtitle 6 2" xfId="1608" xr:uid="{DB52A4D7-66A1-488D-823F-FBB036FC88D7}"/>
    <cellStyle name="SAPBEXtitle 6 2 10" xfId="13340" xr:uid="{29D09D11-4493-45F4-BCE7-C1C33D89096C}"/>
    <cellStyle name="SAPBEXtitle 6 2 11" xfId="14165" xr:uid="{1B720D5C-B0DD-472A-96D2-E6AA887F0F9A}"/>
    <cellStyle name="SAPBEXtitle 6 2 12" xfId="19923" xr:uid="{EEF99D28-82AD-4C15-ADBC-363B995F9829}"/>
    <cellStyle name="SAPBEXtitle 6 2 13" xfId="27764" xr:uid="{4AA2CDDC-A48A-4A16-976E-A396789E26C9}"/>
    <cellStyle name="SAPBEXtitle 6 2 14" xfId="23997" xr:uid="{65FEBC8F-6BF3-4865-AE6F-435F984E4F15}"/>
    <cellStyle name="SAPBEXtitle 6 2 2" xfId="2851" xr:uid="{069E5823-82BD-4445-AC82-6FA8FD11A40E}"/>
    <cellStyle name="SAPBEXtitle 6 2 2 2" xfId="10474" xr:uid="{B03913C2-147A-4629-B7B8-94C62B6917F4}"/>
    <cellStyle name="SAPBEXtitle 6 2 2 3" xfId="16656" xr:uid="{69BEDD0B-59D5-4A93-BDAF-E45D07F8466E}"/>
    <cellStyle name="SAPBEXtitle 6 2 2 4" xfId="17199" xr:uid="{F6713450-B147-4D31-882A-E1D4EC8FF3D4}"/>
    <cellStyle name="SAPBEXtitle 6 2 2 5" xfId="20957" xr:uid="{CA0DC065-4F08-4AA4-A768-64FAAE2A639E}"/>
    <cellStyle name="SAPBEXtitle 6 2 2 6" xfId="24618" xr:uid="{C9E223E3-5618-42D4-8621-834C326A1C5B}"/>
    <cellStyle name="SAPBEXtitle 6 2 2 7" xfId="28147" xr:uid="{93CBA4FC-81C9-4D0C-9B51-E3EA64199EC5}"/>
    <cellStyle name="SAPBEXtitle 6 2 2 8" xfId="31433" xr:uid="{F6ADF7B1-1882-40D1-93D1-63E44B2AF9C5}"/>
    <cellStyle name="SAPBEXtitle 6 2 3" xfId="3357" xr:uid="{C8B3FF6C-7AD2-4F94-968F-2AA56B14033C}"/>
    <cellStyle name="SAPBEXtitle 6 2 3 2" xfId="10608" xr:uid="{B966D875-CD94-481E-988B-E205E1DC000A}"/>
    <cellStyle name="SAPBEXtitle 6 2 3 3" xfId="16599" xr:uid="{5699D1E5-1120-4828-974C-58B9188A148D}"/>
    <cellStyle name="SAPBEXtitle 6 2 3 4" xfId="17704" xr:uid="{59F4498B-B9F8-4FBE-9FDB-7462651676D2}"/>
    <cellStyle name="SAPBEXtitle 6 2 3 5" xfId="21460" xr:uid="{44F582CC-47B2-4306-8071-7A7B1936392C}"/>
    <cellStyle name="SAPBEXtitle 6 2 3 6" xfId="25122" xr:uid="{074D5157-4D61-42CE-BFDE-58A573BC5A7B}"/>
    <cellStyle name="SAPBEXtitle 6 2 3 7" xfId="28653" xr:uid="{33162022-FF0A-4F37-BA08-6A8F82F8FEF3}"/>
    <cellStyle name="SAPBEXtitle 6 2 3 8" xfId="31932" xr:uid="{92FCF8D2-293B-4C25-8318-EFBF66BD0D04}"/>
    <cellStyle name="SAPBEXtitle 6 2 4" xfId="2166" xr:uid="{78B3D9A8-4C6E-4BC9-A25C-8DEEF268E1B2}"/>
    <cellStyle name="SAPBEXtitle 6 2 4 2" xfId="7960" xr:uid="{7D03AA58-2F3E-41B1-9B2A-0B8032D9CA4B}"/>
    <cellStyle name="SAPBEXtitle 6 2 4 3" xfId="7984" xr:uid="{1F5DBDCD-BE3D-4B10-B859-18A666A23F7E}"/>
    <cellStyle name="SAPBEXtitle 6 2 4 4" xfId="16224" xr:uid="{A083BFA4-39A6-479D-A680-B78B21C4BFC5}"/>
    <cellStyle name="SAPBEXtitle 6 2 4 5" xfId="14963" xr:uid="{861F5BFB-7689-42D0-9C81-0B464CE9ABAD}"/>
    <cellStyle name="SAPBEXtitle 6 2 4 6" xfId="20070" xr:uid="{79D790C9-2EB6-4A6D-9C48-2A11A6148704}"/>
    <cellStyle name="SAPBEXtitle 6 2 4 7" xfId="14821" xr:uid="{8AD998EC-A1D6-4658-8849-0300D08A69F7}"/>
    <cellStyle name="SAPBEXtitle 6 2 4 8" xfId="19740" xr:uid="{F22AD01B-F238-428F-9357-EE217A6838A6}"/>
    <cellStyle name="SAPBEXtitle 6 2 5" xfId="3842" xr:uid="{08D86BAC-559A-4FCF-8E3B-B728E08724F5}"/>
    <cellStyle name="SAPBEXtitle 6 2 5 2" xfId="12724" xr:uid="{FA2FA8A9-5538-47BC-949B-189C8844FC07}"/>
    <cellStyle name="SAPBEXtitle 6 2 5 3" xfId="8073" xr:uid="{9B490848-0278-498A-A4CD-FCF8A9B5C117}"/>
    <cellStyle name="SAPBEXtitle 6 2 5 4" xfId="18189" xr:uid="{84F8F5AD-A870-402A-A2E7-67C95806B03E}"/>
    <cellStyle name="SAPBEXtitle 6 2 5 5" xfId="21942" xr:uid="{FF81D880-CD36-4252-B1E2-5AE93301B163}"/>
    <cellStyle name="SAPBEXtitle 6 2 5 6" xfId="25607" xr:uid="{EB614D11-AE8E-4F03-A660-B3624F44D5C1}"/>
    <cellStyle name="SAPBEXtitle 6 2 5 7" xfId="29138" xr:uid="{061F3F58-7818-495E-A05A-25E215B4B785}"/>
    <cellStyle name="SAPBEXtitle 6 2 5 8" xfId="32409" xr:uid="{EB806D47-53DB-4A43-A574-848E090D468A}"/>
    <cellStyle name="SAPBEXtitle 6 2 6" xfId="3878" xr:uid="{025F9FF1-0197-436D-9293-BB4711AD30F5}"/>
    <cellStyle name="SAPBEXtitle 6 2 6 2" xfId="12711" xr:uid="{1B7F953E-CD16-4B15-B291-895C7D36303F}"/>
    <cellStyle name="SAPBEXtitle 6 2 6 3" xfId="8194" xr:uid="{C2C41B85-C534-4D24-A899-3FD7C198F643}"/>
    <cellStyle name="SAPBEXtitle 6 2 6 4" xfId="18225" xr:uid="{472E9981-4343-4570-9D1C-71AAF097F30C}"/>
    <cellStyle name="SAPBEXtitle 6 2 6 5" xfId="21978" xr:uid="{F672AE91-B2E6-4117-ABDE-927827DDFF0D}"/>
    <cellStyle name="SAPBEXtitle 6 2 6 6" xfId="25643" xr:uid="{F7575E6F-27FC-4CB1-82EF-94178BB94328}"/>
    <cellStyle name="SAPBEXtitle 6 2 6 7" xfId="29174" xr:uid="{0FC1E25A-A10E-47E1-8827-F007B368174E}"/>
    <cellStyle name="SAPBEXtitle 6 2 6 8" xfId="32444" xr:uid="{5DDC79E9-82CE-4095-AD93-D5A12257F320}"/>
    <cellStyle name="SAPBEXtitle 6 2 7" xfId="4874" xr:uid="{E4D511D1-A42E-4BC6-BEC8-A78B126315A4}"/>
    <cellStyle name="SAPBEXtitle 6 2 7 2" xfId="12171" xr:uid="{D01D2237-CE41-42AA-BB9B-F13A0EEF8379}"/>
    <cellStyle name="SAPBEXtitle 6 2 7 3" xfId="11792" xr:uid="{95310C70-ABB5-4603-A052-2B2F8DFFC02B}"/>
    <cellStyle name="SAPBEXtitle 6 2 7 4" xfId="19221" xr:uid="{77A2DFE9-FF0E-40C4-985B-7C068E09A574}"/>
    <cellStyle name="SAPBEXtitle 6 2 7 5" xfId="22972" xr:uid="{86821C62-BD55-49EC-85D8-AE08829D8693}"/>
    <cellStyle name="SAPBEXtitle 6 2 7 6" xfId="26638" xr:uid="{624A014B-4971-4C15-903B-C074781B273F}"/>
    <cellStyle name="SAPBEXtitle 6 2 7 7" xfId="30170" xr:uid="{565B2424-BBEC-48D6-BC26-163C789739D5}"/>
    <cellStyle name="SAPBEXtitle 6 2 7 8" xfId="33426" xr:uid="{C7FF470F-38FE-4D81-B4FD-EDFB1CFF7357}"/>
    <cellStyle name="SAPBEXtitle 6 2 8" xfId="10842" xr:uid="{0E9FA6F1-BE56-4707-9837-7C44214D8DE2}"/>
    <cellStyle name="SAPBEXtitle 6 2 9" xfId="8368" xr:uid="{E82069CB-3F33-4ACA-8EA9-4C30066A8EF8}"/>
    <cellStyle name="SAPBEXtitle 6 3" xfId="2031" xr:uid="{DF24C69B-DC1E-4212-8772-105BEC8D38A7}"/>
    <cellStyle name="SAPBEXtitle 6 3 2" xfId="9096" xr:uid="{2A58BB71-F1C1-48D5-B6DC-F603666E933C}"/>
    <cellStyle name="SAPBEXtitle 6 3 3" xfId="15044" xr:uid="{77C968C5-5D97-4200-A46A-CBC4A5835888}"/>
    <cellStyle name="SAPBEXtitle 6 3 4" xfId="13784" xr:uid="{A20FDF8B-3E7F-4A28-8467-75E898075E15}"/>
    <cellStyle name="SAPBEXtitle 6 3 5" xfId="9593" xr:uid="{48DA771C-25AF-44AA-BEFC-589E8E623B96}"/>
    <cellStyle name="SAPBEXtitle 6 3 6" xfId="20001" xr:uid="{56BC745C-F2DA-4AC9-BF13-18F31B3A9C9F}"/>
    <cellStyle name="SAPBEXtitle 6 3 7" xfId="23762" xr:uid="{665C392B-C826-4C91-8754-BB74485B98B6}"/>
    <cellStyle name="SAPBEXtitle 6 3 8" xfId="27043" xr:uid="{9D56BAB1-C07F-4C60-848C-4CADCCC26C7C}"/>
    <cellStyle name="SAPBEXtitle 6 4" xfId="1928" xr:uid="{D24E91DD-6E1D-48AF-A642-8DCE82B16C84}"/>
    <cellStyle name="SAPBEXtitle 6 4 2" xfId="9679" xr:uid="{29998C2B-D4F2-4A87-BB8D-7EE927BB06F0}"/>
    <cellStyle name="SAPBEXtitle 6 4 3" xfId="13549" xr:uid="{8E1C8F1F-506B-41C3-A2B6-4919D5766738}"/>
    <cellStyle name="SAPBEXtitle 6 4 4" xfId="13399" xr:uid="{186F5F39-F4F9-4516-B9B8-FA5D8858E046}"/>
    <cellStyle name="SAPBEXtitle 6 4 5" xfId="15037" xr:uid="{4EFE0E2B-F105-4405-BDC0-599EB3B11643}"/>
    <cellStyle name="SAPBEXtitle 6 4 6" xfId="20248" xr:uid="{055586B9-E271-4F24-8486-80159E06F011}"/>
    <cellStyle name="SAPBEXtitle 6 4 7" xfId="23890" xr:uid="{A62CB503-D7E9-4150-BB16-CB268131804B}"/>
    <cellStyle name="SAPBEXtitle 6 4 8" xfId="27302" xr:uid="{36471F21-1822-444A-B273-B8E8D9FFAAF1}"/>
    <cellStyle name="SAPBEXtitle 6 5" xfId="3104" xr:uid="{661F68AC-A3B7-4B2B-A082-46C6D5FD04A2}"/>
    <cellStyle name="SAPBEXtitle 6 5 2" xfId="8659" xr:uid="{B8DD09E7-3C36-4324-9A53-748FE46EC14C}"/>
    <cellStyle name="SAPBEXtitle 6 5 3" xfId="8951" xr:uid="{B54254E1-0130-4953-BFDD-1B2690B73455}"/>
    <cellStyle name="SAPBEXtitle 6 5 4" xfId="17451" xr:uid="{C33F2F21-6592-4F77-BD06-05293BAC1C84}"/>
    <cellStyle name="SAPBEXtitle 6 5 5" xfId="21208" xr:uid="{9CA09742-84EB-4290-8AA7-242E769D7E3F}"/>
    <cellStyle name="SAPBEXtitle 6 5 6" xfId="24870" xr:uid="{2CDFF220-F9BC-4F71-B485-8AAE1D8D2CCE}"/>
    <cellStyle name="SAPBEXtitle 6 5 7" xfId="28400" xr:uid="{5AE00457-3DEE-4227-96B3-DE05EA8484C4}"/>
    <cellStyle name="SAPBEXtitle 6 5 8" xfId="31683" xr:uid="{0BB9DABF-D528-4D87-937C-9E6E80F6A8EB}"/>
    <cellStyle name="SAPBEXtitle 6 6" xfId="2266" xr:uid="{31EA3DA9-3678-49E2-8BC7-F4170CCB525E}"/>
    <cellStyle name="SAPBEXtitle 6 6 2" xfId="7463" xr:uid="{29973B7A-0AEE-48B6-8D61-531FF54AE6FB}"/>
    <cellStyle name="SAPBEXtitle 6 6 3" xfId="8116" xr:uid="{098097CF-5334-49FD-87CC-48C462D5DC2A}"/>
    <cellStyle name="SAPBEXtitle 6 6 4" xfId="7739" xr:uid="{7BFAC3CF-E46C-48A9-95DF-425F3E0A4235}"/>
    <cellStyle name="SAPBEXtitle 6 6 5" xfId="15120" xr:uid="{B1DAE6D7-954D-48A0-9337-C926519C7D04}"/>
    <cellStyle name="SAPBEXtitle 6 6 6" xfId="20093" xr:uid="{3EBE9AA7-3F58-44FE-8D4A-6664F76CC467}"/>
    <cellStyle name="SAPBEXtitle 6 6 7" xfId="20402" xr:uid="{63A1E8C6-6730-4EBE-A024-E9F5B77586DC}"/>
    <cellStyle name="SAPBEXtitle 6 6 8" xfId="19850" xr:uid="{13616D57-A41F-41EE-8EF7-64291E48DAE6}"/>
    <cellStyle name="SAPBEXtitle 6 7" xfId="4583" xr:uid="{652C3E44-64DC-4D3F-ACAA-373637D0220D}"/>
    <cellStyle name="SAPBEXtitle 6 7 2" xfId="12455" xr:uid="{C6420030-EB12-4C86-B0DA-4D0C6E389FFD}"/>
    <cellStyle name="SAPBEXtitle 6 7 3" xfId="14764" xr:uid="{016FE198-5C07-4234-B268-A50EE31B63E4}"/>
    <cellStyle name="SAPBEXtitle 6 7 4" xfId="18930" xr:uid="{44A55C72-60D3-42D3-AB2F-CBAB8502D452}"/>
    <cellStyle name="SAPBEXtitle 6 7 5" xfId="22682" xr:uid="{08316720-C7EF-4C18-A703-2FA14A92F408}"/>
    <cellStyle name="SAPBEXtitle 6 7 6" xfId="26347" xr:uid="{894BDD8A-D4E8-44B0-9E24-A9CC8229D4E4}"/>
    <cellStyle name="SAPBEXtitle 6 7 7" xfId="29879" xr:uid="{701E393F-B35E-44A7-8DE7-F45730822B94}"/>
    <cellStyle name="SAPBEXtitle 6 7 8" xfId="33140" xr:uid="{F654E3CC-55BE-453E-AD42-E1CF409158B3}"/>
    <cellStyle name="SAPBEXtitle 6 8" xfId="4149" xr:uid="{CB95B727-2CF0-4713-A131-E8A2AFE45F6F}"/>
    <cellStyle name="SAPBEXtitle 6 8 2" xfId="7167" xr:uid="{3A01552D-56C1-436C-9052-1D4B249CFC4E}"/>
    <cellStyle name="SAPBEXtitle 6 8 3" xfId="13366" xr:uid="{D17AB702-C48A-4633-AAE4-CD38071D2B92}"/>
    <cellStyle name="SAPBEXtitle 6 8 4" xfId="18496" xr:uid="{C76315C6-5703-40C7-A52E-E60B4D15A039}"/>
    <cellStyle name="SAPBEXtitle 6 8 5" xfId="22249" xr:uid="{C68B2ADB-CBDF-4950-9E0C-25790FD83006}"/>
    <cellStyle name="SAPBEXtitle 6 8 6" xfId="25914" xr:uid="{79970F60-AFEC-4CE9-82E8-8072401DAE3E}"/>
    <cellStyle name="SAPBEXtitle 6 8 7" xfId="29445" xr:uid="{A72EF499-1646-4F2D-989E-A5F14BEB9282}"/>
    <cellStyle name="SAPBEXtitle 6 8 8" xfId="32711" xr:uid="{30D1417D-720B-42CA-AA95-76C731FBE5B6}"/>
    <cellStyle name="SAPBEXtitle 6 9" xfId="8027" xr:uid="{A6ED7B79-8744-45F1-8AD8-ADED649996B4}"/>
    <cellStyle name="SAPBEXtitle 7" xfId="6428" xr:uid="{9B5BA219-9CB5-4C70-B14F-C9F5FB27C4DF}"/>
    <cellStyle name="SAPBEXtitle 7 2" xfId="13326" xr:uid="{90D9BFEB-96F5-428C-BA5D-34358EA97799}"/>
    <cellStyle name="SAPBEXtitle 7 3" xfId="13905" xr:uid="{265355D8-15C2-466E-9858-13BAFA6399CC}"/>
    <cellStyle name="SAPBEXtitle 7 4" xfId="20672" xr:uid="{25FFE31D-A733-4645-97B4-2057ACE120E6}"/>
    <cellStyle name="SAPBEXtitle 7 5" xfId="24353" xr:uid="{E2B582DD-CF03-4BCB-AAAF-AA67DF476F79}"/>
    <cellStyle name="SAPBEXtitle 7 6" xfId="27871" xr:uid="{B963E292-6B93-4787-AF57-FEF39AE8BE92}"/>
    <cellStyle name="SAPBEXtitle 7 7" xfId="31089" xr:uid="{873C0F4C-2514-44E6-B875-64E4E48F8BCE}"/>
    <cellStyle name="SAPBEXtitle 7 8" xfId="33692" xr:uid="{F62A5323-7CC9-4A31-81DD-8D29E21CB620}"/>
    <cellStyle name="SAPBEXunassignedItem" xfId="699" xr:uid="{BDAE55BC-992B-4C9D-8538-8B68AF45D64E}"/>
    <cellStyle name="SAPBEXunassignedItem 10" xfId="6158" xr:uid="{A66A303A-193A-4DC8-A084-7645623E195C}"/>
    <cellStyle name="SAPBEXunassignedItem 10 2" xfId="20415" xr:uid="{2447FA15-1EE5-4AC6-AA20-083D69A23C12}"/>
    <cellStyle name="SAPBEXunassignedItem 10 3" xfId="27667" xr:uid="{59116F86-D93A-4B53-A002-E193896E8E4D}"/>
    <cellStyle name="SAPBEXunassignedItem 10 4" xfId="30854" xr:uid="{809B95D2-4E1F-4150-8AB6-9C87CEBBB185}"/>
    <cellStyle name="SAPBEXunassignedItem 11" xfId="6429" xr:uid="{28109E64-9468-43C0-BA8D-3BF0D3AD5BBD}"/>
    <cellStyle name="SAPBEXunassignedItem 11 2" xfId="6787" xr:uid="{72354414-6532-47E4-BE48-DDAD3687EF88}"/>
    <cellStyle name="SAPBEXunassignedItem 11 3" xfId="24354" xr:uid="{80F7284B-6A6E-4B6E-9657-B4B00B4C3141}"/>
    <cellStyle name="SAPBEXunassignedItem 11 4" xfId="31090" xr:uid="{BCD35065-353F-4063-B26B-E4AFA6DD9364}"/>
    <cellStyle name="SAPBEXunassignedItem 11 5" xfId="33693" xr:uid="{9C606534-167F-45C1-8322-7CA32B08626B}"/>
    <cellStyle name="SAPBEXunassignedItem 12" xfId="33755" xr:uid="{24F698DF-A447-4C83-A500-F5DA2147847C}"/>
    <cellStyle name="SAPBEXunassignedItem 2" xfId="1277" xr:uid="{70C451F0-432E-4A47-88A2-E93964065CA8}"/>
    <cellStyle name="SAPBEXunassignedItem 2 2" xfId="2549" xr:uid="{A8764ECD-7842-401B-98A5-C29370907800}"/>
    <cellStyle name="SAPBEXunassignedItem 2 2 2" xfId="13958" xr:uid="{934865C5-7117-4BA4-9B2D-E449ACFB3B56}"/>
    <cellStyle name="SAPBEXunassignedItem 2 2 3" xfId="23081" xr:uid="{2CC6A3B5-25A3-43F2-8961-9EB5100F215E}"/>
    <cellStyle name="SAPBEXunassignedItem 2 2 4" xfId="26726" xr:uid="{581E5922-476D-4FC9-8296-EDDE5D73DB77}"/>
    <cellStyle name="SAPBEXunassignedItem 2 2 5" xfId="34916" xr:uid="{90C4DB8E-8B30-434C-97AC-A3C24E2DDD88}"/>
    <cellStyle name="SAPBEXunassignedItem 2 3" xfId="3059" xr:uid="{48B2CA33-928D-4BC0-8747-E3AC1FC39D07}"/>
    <cellStyle name="SAPBEXunassignedItem 2 3 2" xfId="17407" xr:uid="{BC58A0F8-8478-492D-9230-AA8BB3B83361}"/>
    <cellStyle name="SAPBEXunassignedItem 2 3 3" xfId="24826" xr:uid="{3A6A6D65-E7E5-4A59-9BAD-649628A63898}"/>
    <cellStyle name="SAPBEXunassignedItem 2 3 4" xfId="28355" xr:uid="{DFCE430D-CE5D-4AA1-9B7F-FEED6E101474}"/>
    <cellStyle name="SAPBEXunassignedItem 2 3 5" xfId="35203" xr:uid="{8B1E2BEB-EA76-4E01-A83B-3BB93ECCCDA5}"/>
    <cellStyle name="SAPBEXunassignedItem 2 4" xfId="2247" xr:uid="{1A232FE0-8DC0-480F-9FAE-B1948768B694}"/>
    <cellStyle name="SAPBEXunassignedItem 2 4 2" xfId="15567" xr:uid="{9AB01E14-FDB8-4263-ADB5-D1C3C5A9F1FE}"/>
    <cellStyle name="SAPBEXunassignedItem 2 4 3" xfId="23204" xr:uid="{1CEC22D6-8DD6-4CE2-966D-1A0F66E6C95F}"/>
    <cellStyle name="SAPBEXunassignedItem 2 4 4" xfId="11433" xr:uid="{6AC20AE2-5E1D-457D-9A36-F418ED6CCC75}"/>
    <cellStyle name="SAPBEXunassignedItem 2 4 5" xfId="34285" xr:uid="{D6EF1A2C-0560-454C-B011-02A66D2A207F}"/>
    <cellStyle name="SAPBEXunassignedItem 2 5" xfId="3108" xr:uid="{7819A800-F603-4F52-AE98-E3568ABA4B75}"/>
    <cellStyle name="SAPBEXunassignedItem 2 5 2" xfId="17455" xr:uid="{7B4BA3DF-A92B-4CC6-9903-C80BADFDD763}"/>
    <cellStyle name="SAPBEXunassignedItem 2 5 3" xfId="24874" xr:uid="{966162C3-07FF-4E27-98D7-FFC58CB93D1D}"/>
    <cellStyle name="SAPBEXunassignedItem 2 5 4" xfId="28404" xr:uid="{9D75BA8D-67BF-495C-A731-AFDF1C38881A}"/>
    <cellStyle name="SAPBEXunassignedItem 2 6" xfId="2068" xr:uid="{DE3EFF0B-6577-4111-B3CB-1F50346E510F}"/>
    <cellStyle name="SAPBEXunassignedItem 2 6 2" xfId="16120" xr:uid="{A5B3527A-E789-4208-8177-D92E0C826C2D}"/>
    <cellStyle name="SAPBEXunassignedItem 2 6 3" xfId="8044" xr:uid="{08E1BBA0-DAFE-4205-9B15-798A135760CF}"/>
    <cellStyle name="SAPBEXunassignedItem 2 6 4" xfId="20280" xr:uid="{E9426FDA-7B6C-43C1-B35E-EE724BC263FA}"/>
    <cellStyle name="SAPBEXunassignedItem 2 7" xfId="4732" xr:uid="{209F6E1C-3B22-42BB-9994-3227F2C89480}"/>
    <cellStyle name="SAPBEXunassignedItem 2 7 2" xfId="19079" xr:uid="{2D6343DA-2685-4A03-958C-EE545F2436AD}"/>
    <cellStyle name="SAPBEXunassignedItem 2 7 3" xfId="26496" xr:uid="{9F86DE35-A6ED-400F-9D0A-858875D845AD}"/>
    <cellStyle name="SAPBEXunassignedItem 2 7 4" xfId="30028" xr:uid="{A62D5CD3-8CAE-4561-A41B-5B15088E3B85}"/>
    <cellStyle name="SAPBEXunassignedItem 2 8" xfId="33881" xr:uid="{837D4C8A-FB5E-4A24-BFB3-93C736C7B8EF}"/>
    <cellStyle name="SAPBEXunassignedItem 3" xfId="1372" xr:uid="{CBE243AF-AD7E-41C0-B680-0E2B1E13D0E8}"/>
    <cellStyle name="SAPBEXunassignedItem 3 2" xfId="2635" xr:uid="{3850601B-B5CC-449B-BBAE-70FC5A261753}"/>
    <cellStyle name="SAPBEXunassignedItem 3 2 2" xfId="7676" xr:uid="{25F1EA89-DB35-408F-A314-B082FE3E11F7}"/>
    <cellStyle name="SAPBEXunassignedItem 3 2 3" xfId="24402" xr:uid="{27B1111E-5104-4B9F-A8BA-B43D9E685406}"/>
    <cellStyle name="SAPBEXunassignedItem 3 2 4" xfId="27931" xr:uid="{DCD6998F-6430-47F8-8A99-BD26FAC0692C}"/>
    <cellStyle name="SAPBEXunassignedItem 3 3" xfId="3142" xr:uid="{D54905BC-05EC-4625-BADE-087B4D27C130}"/>
    <cellStyle name="SAPBEXunassignedItem 3 3 2" xfId="17489" xr:uid="{E232F820-51F4-493A-86CF-38036025E018}"/>
    <cellStyle name="SAPBEXunassignedItem 3 3 3" xfId="24907" xr:uid="{0B350FAB-C835-40D3-A8D2-1872AB0D23DD}"/>
    <cellStyle name="SAPBEXunassignedItem 3 3 4" xfId="28438" xr:uid="{8D99ACE9-A292-4039-9EE1-ADFCD7A1327F}"/>
    <cellStyle name="SAPBEXunassignedItem 3 4" xfId="2683" xr:uid="{C94329B7-F3CD-4D17-80AD-D6083C5EAA47}"/>
    <cellStyle name="SAPBEXunassignedItem 3 4 2" xfId="7662" xr:uid="{3FD52FAC-CAA3-4647-875A-D204B5766643}"/>
    <cellStyle name="SAPBEXunassignedItem 3 4 3" xfId="24450" xr:uid="{44F7CE0F-2C86-4205-953B-9CB1D9543263}"/>
    <cellStyle name="SAPBEXunassignedItem 3 4 4" xfId="27979" xr:uid="{A2055E09-1917-46FB-A7DB-E5587BE58C34}"/>
    <cellStyle name="SAPBEXunassignedItem 3 5" xfId="3263" xr:uid="{00D33C5B-CD92-4B6A-8A50-F62E676FAAB2}"/>
    <cellStyle name="SAPBEXunassignedItem 3 5 2" xfId="17610" xr:uid="{1AD17A7B-F7B7-4BFF-AB5D-8D5D30DB0E59}"/>
    <cellStyle name="SAPBEXunassignedItem 3 5 3" xfId="25028" xr:uid="{9B248111-F29A-4AC4-9B37-60B09B65FFCA}"/>
    <cellStyle name="SAPBEXunassignedItem 3 5 4" xfId="28559" xr:uid="{1C1C4F56-1EF3-4DF3-932C-2659669E6581}"/>
    <cellStyle name="SAPBEXunassignedItem 3 6" xfId="2688" xr:uid="{2DE9E089-487A-436C-AFD7-7A119E15109C}"/>
    <cellStyle name="SAPBEXunassignedItem 3 6 2" xfId="9498" xr:uid="{2806C22A-61B0-4D3E-BBBE-67CC86EA6EE8}"/>
    <cellStyle name="SAPBEXunassignedItem 3 6 3" xfId="24455" xr:uid="{89ABDB3C-71A7-45ED-9090-8FBE2369312C}"/>
    <cellStyle name="SAPBEXunassignedItem 3 6 4" xfId="27984" xr:uid="{BCBBDE8D-B2B8-4C21-898B-71A925637C1A}"/>
    <cellStyle name="SAPBEXunassignedItem 3 7" xfId="4853" xr:uid="{060A7789-D795-4350-9EB2-AB4868724EF3}"/>
    <cellStyle name="SAPBEXunassignedItem 3 7 2" xfId="19200" xr:uid="{16EE5F3B-D2A1-432E-8651-8BB2A6D73431}"/>
    <cellStyle name="SAPBEXunassignedItem 3 7 3" xfId="26617" xr:uid="{E91D873F-F4ED-4CAB-A088-C8EE1DA741CB}"/>
    <cellStyle name="SAPBEXunassignedItem 3 7 4" xfId="30149" xr:uid="{416BA4E5-7454-437F-9177-6E91D580579A}"/>
    <cellStyle name="SAPBEXunassignedItem 3 8" xfId="34664" xr:uid="{1731DFA8-6F7E-448B-8490-CFC6B7E7D1BE}"/>
    <cellStyle name="SAPBEXunassignedItem 4" xfId="2032" xr:uid="{295CA380-D83F-4FD6-88CA-72B03555ACA1}"/>
    <cellStyle name="SAPBEXunassignedItem 4 2" xfId="6900" xr:uid="{CA938835-2785-475A-B727-97DA5861AD7D}"/>
    <cellStyle name="SAPBEXunassignedItem 4 3" xfId="20002" xr:uid="{13D0990C-030A-49BB-A94B-97E5A6713970}"/>
    <cellStyle name="SAPBEXunassignedItem 4 4" xfId="23763" xr:uid="{16370D2E-A5C0-4540-AD49-BBB55523E143}"/>
    <cellStyle name="SAPBEXunassignedItem 4 5" xfId="34041" xr:uid="{E98B7A20-1EEC-4454-9477-DFA46B01D8E6}"/>
    <cellStyle name="SAPBEXunassignedItem 5" xfId="2579" xr:uid="{55E95A82-C936-42A9-9DA2-233A2BF1F207}"/>
    <cellStyle name="SAPBEXunassignedItem 5 2" xfId="15884" xr:uid="{20551E7B-B299-46F3-BAD8-1215C8D3D7A5}"/>
    <cellStyle name="SAPBEXunassignedItem 5 3" xfId="13755" xr:uid="{CAEC49A9-48B0-4399-A8C9-1011F8DBBFE5}"/>
    <cellStyle name="SAPBEXunassignedItem 5 4" xfId="26706" xr:uid="{6882B1CF-4001-4DBF-BB64-59DEF2E173BE}"/>
    <cellStyle name="SAPBEXunassignedItem 6" xfId="3914" xr:uid="{159D9468-D3C2-4E49-BB9F-1C1354A3DA1C}"/>
    <cellStyle name="SAPBEXunassignedItem 6 2" xfId="18261" xr:uid="{C744F631-77A9-4559-9A8B-E1409D00BD2D}"/>
    <cellStyle name="SAPBEXunassignedItem 6 3" xfId="25679" xr:uid="{C389B650-2D86-4BFB-85E1-CC994EE0921F}"/>
    <cellStyle name="SAPBEXunassignedItem 6 4" xfId="29210" xr:uid="{C41D59FE-5EE8-4AB3-96A9-ACBF586B28EC}"/>
    <cellStyle name="SAPBEXunassignedItem 7" xfId="3185" xr:uid="{61F537FF-94FF-487B-9375-B372086B4298}"/>
    <cellStyle name="SAPBEXunassignedItem 7 2" xfId="17532" xr:uid="{E87D263A-2BFE-4675-8E44-FB3B3EB4781C}"/>
    <cellStyle name="SAPBEXunassignedItem 7 3" xfId="24950" xr:uid="{F6F8CB6D-3476-47BE-B758-4A874225AE08}"/>
    <cellStyle name="SAPBEXunassignedItem 7 4" xfId="28481" xr:uid="{9CD01A05-1978-4BBF-80B5-E22ECCC95D7C}"/>
    <cellStyle name="SAPBEXunassignedItem 8" xfId="3803" xr:uid="{10BB4B57-A623-43C7-9AF1-0262F6EC1115}"/>
    <cellStyle name="SAPBEXunassignedItem 8 2" xfId="18150" xr:uid="{ED893110-0339-47C4-BF36-30E5EB67D793}"/>
    <cellStyle name="SAPBEXunassignedItem 8 3" xfId="25568" xr:uid="{F3D98029-A2FD-4206-A940-BE8F05E5BB4C}"/>
    <cellStyle name="SAPBEXunassignedItem 8 4" xfId="29099" xr:uid="{27042CE5-94CE-463B-9B5D-FF956279CB51}"/>
    <cellStyle name="SAPBEXunassignedItem 9" xfId="4728" xr:uid="{4B66BD8A-E0E4-4B0F-81E0-B5F79637E4B4}"/>
    <cellStyle name="SAPBEXunassignedItem 9 2" xfId="19075" xr:uid="{2D6D6F2B-7278-4759-B789-B96CD43CDF56}"/>
    <cellStyle name="SAPBEXunassignedItem 9 3" xfId="26492" xr:uid="{C743076F-B740-40EF-9818-C9058F6A80F4}"/>
    <cellStyle name="SAPBEXunassignedItem 9 4" xfId="30024" xr:uid="{FFD4248D-04ED-4D82-AED7-7D04226BE434}"/>
    <cellStyle name="SAPBEXunassignedItem_East 1415 Budget model v1" xfId="1278" xr:uid="{0B2EBC17-FA62-4487-8B4F-A2D8EC969C19}"/>
    <cellStyle name="SAPBEXundefined" xfId="508" xr:uid="{F7B265BB-4525-4332-82A2-AF886EBF9B8F}"/>
    <cellStyle name="SAPBEXundefined 10" xfId="2652" xr:uid="{9B361BC9-8E9B-4D08-8B36-33D79D5D64D3}"/>
    <cellStyle name="SAPBEXundefined 10 2" xfId="11048" xr:uid="{5A83590C-3AE9-4491-B55E-E89B52D0E34C}"/>
    <cellStyle name="SAPBEXundefined 10 3" xfId="16533" xr:uid="{898C2C47-CB3D-4EC6-8657-00BD25CE64F6}"/>
    <cellStyle name="SAPBEXundefined 10 4" xfId="11297" xr:uid="{8D8BE912-A91D-4E29-A524-CFFEAED157E2}"/>
    <cellStyle name="SAPBEXundefined 10 5" xfId="20759" xr:uid="{55BFDEEE-96A2-4C84-936C-EE696B414B80}"/>
    <cellStyle name="SAPBEXundefined 10 6" xfId="24419" xr:uid="{EA5B472F-32CE-4BB0-A506-255F5B4F0170}"/>
    <cellStyle name="SAPBEXundefined 10 7" xfId="27948" xr:uid="{569CC0BA-F4F3-4793-9277-3083B0633F2B}"/>
    <cellStyle name="SAPBEXundefined 10 8" xfId="31237" xr:uid="{ED586565-89E9-418F-B848-2E4D6653E1A1}"/>
    <cellStyle name="SAPBEXundefined 11" xfId="3563" xr:uid="{CB3D5F16-0FAF-4150-8893-3A14DA296491}"/>
    <cellStyle name="SAPBEXundefined 11 2" xfId="8808" xr:uid="{26BFB8CC-0B15-4A1E-8B08-0EE59724B32D}"/>
    <cellStyle name="SAPBEXundefined 11 3" xfId="14650" xr:uid="{3949BC16-796C-49EC-BF3F-4DEB1CE7C1D1}"/>
    <cellStyle name="SAPBEXundefined 11 4" xfId="17910" xr:uid="{3E82C519-60FF-401E-B962-7AFE3965287D}"/>
    <cellStyle name="SAPBEXundefined 11 5" xfId="21666" xr:uid="{E2FEE9C6-AB4C-4BDF-A6C5-D5F6AF6B4479}"/>
    <cellStyle name="SAPBEXundefined 11 6" xfId="25328" xr:uid="{B2337704-F876-4280-BB19-6968231729EF}"/>
    <cellStyle name="SAPBEXundefined 11 7" xfId="28859" xr:uid="{19C17F72-1261-469A-9B00-C67D94A420A9}"/>
    <cellStyle name="SAPBEXundefined 11 8" xfId="32137" xr:uid="{A679FF40-99A7-4513-A6F0-918F7C53EED1}"/>
    <cellStyle name="SAPBEXundefined 12" xfId="3877" xr:uid="{1330090A-D892-4BB1-83DF-04DF0522F336}"/>
    <cellStyle name="SAPBEXundefined 12 2" xfId="12712" xr:uid="{1606F822-6143-4159-B021-D18A677C10F8}"/>
    <cellStyle name="SAPBEXundefined 12 3" xfId="7383" xr:uid="{E9EC9375-B96E-41E9-B5CC-005FEC99DFFD}"/>
    <cellStyle name="SAPBEXundefined 12 4" xfId="18224" xr:uid="{CEF8845C-7E38-4DB3-89D8-9AD19869D573}"/>
    <cellStyle name="SAPBEXundefined 12 5" xfId="21977" xr:uid="{6489BE6C-25DA-474B-AC45-A14EE9596251}"/>
    <cellStyle name="SAPBEXundefined 12 6" xfId="25642" xr:uid="{F9F11CF5-8A52-4980-8D77-38A959E97DBF}"/>
    <cellStyle name="SAPBEXundefined 12 7" xfId="29173" xr:uid="{0BF5FB54-2A16-474C-A88D-A70FC6BC9BDE}"/>
    <cellStyle name="SAPBEXundefined 12 8" xfId="32443" xr:uid="{B3DE3C3C-1C65-4FDE-8DF7-E9CED1159129}"/>
    <cellStyle name="SAPBEXundefined 13" xfId="4526" xr:uid="{DBE6E0D4-EFED-4027-925B-004E4B2A6F0B}"/>
    <cellStyle name="SAPBEXundefined 13 2" xfId="12504" xr:uid="{CA35F19B-E055-4425-9E06-CCDC17DD1232}"/>
    <cellStyle name="SAPBEXundefined 13 3" xfId="7546" xr:uid="{4B324C2C-5C6A-465E-80DF-3958967FD6E7}"/>
    <cellStyle name="SAPBEXundefined 13 4" xfId="18873" xr:uid="{9A97E15C-8DBE-4AF7-B753-94C9D594D701}"/>
    <cellStyle name="SAPBEXundefined 13 5" xfId="22625" xr:uid="{331C52FA-4B8E-4DB1-AE5D-E5CABA564279}"/>
    <cellStyle name="SAPBEXundefined 13 6" xfId="26290" xr:uid="{31DC959B-8998-4DD5-9DBE-2B6694A19BA4}"/>
    <cellStyle name="SAPBEXundefined 13 7" xfId="29822" xr:uid="{7C3A1761-13D8-49A8-9808-7A8FA63A176E}"/>
    <cellStyle name="SAPBEXundefined 13 8" xfId="33084" xr:uid="{E7BA1549-6F00-4FED-9B48-BC3CA2286AAE}"/>
    <cellStyle name="SAPBEXundefined 14" xfId="4624" xr:uid="{292487B0-E1D1-4395-B759-A4C0D5853A5A}"/>
    <cellStyle name="SAPBEXundefined 14 2" xfId="12416" xr:uid="{975080E4-52A8-4D7A-A9F4-A323724710DC}"/>
    <cellStyle name="SAPBEXundefined 14 3" xfId="14385" xr:uid="{71C5A087-2AD0-46AA-9274-4738E39FE484}"/>
    <cellStyle name="SAPBEXundefined 14 4" xfId="18971" xr:uid="{F253B7BF-54FE-4A30-B6EE-AE0DD355CE64}"/>
    <cellStyle name="SAPBEXundefined 14 5" xfId="22723" xr:uid="{6B4747CE-0090-4E51-9529-974265389052}"/>
    <cellStyle name="SAPBEXundefined 14 6" xfId="26388" xr:uid="{B4DBE55A-3E53-41C7-8D53-EF6B0DEFFE0F}"/>
    <cellStyle name="SAPBEXundefined 14 7" xfId="29920" xr:uid="{28F52C0E-0B16-4752-A9E1-0B66E51F5BFF}"/>
    <cellStyle name="SAPBEXundefined 14 8" xfId="33180" xr:uid="{1E3BF5F7-EB52-4C91-95AB-4C620D236A92}"/>
    <cellStyle name="SAPBEXundefined 15" xfId="6430" xr:uid="{6D9043EC-F98A-464E-A933-DF54FEEC3E57}"/>
    <cellStyle name="SAPBEXundefined 15 2" xfId="13328" xr:uid="{55DC7DC7-2720-439E-B19F-DBE22D433237}"/>
    <cellStyle name="SAPBEXundefined 15 3" xfId="15984" xr:uid="{61216D9A-807C-4B2F-AB44-F0BFFD77D0BB}"/>
    <cellStyle name="SAPBEXundefined 15 4" xfId="20674" xr:uid="{3AD9D6CE-B955-4367-BA2D-5446EB936DC2}"/>
    <cellStyle name="SAPBEXundefined 15 5" xfId="24355" xr:uid="{F59591A8-E581-4298-9E97-170DCA9397B4}"/>
    <cellStyle name="SAPBEXundefined 15 6" xfId="27872" xr:uid="{4201B651-2CB8-4A69-A71C-C7E5AF4EF7C8}"/>
    <cellStyle name="SAPBEXundefined 15 7" xfId="31091" xr:uid="{41A91840-1305-41AE-9589-E0053FF2545D}"/>
    <cellStyle name="SAPBEXundefined 15 8" xfId="33694" xr:uid="{25F9AE9E-3E5F-442B-BE71-5AC0847956EE}"/>
    <cellStyle name="SAPBEXundefined 16" xfId="11510" xr:uid="{B4A1D912-F172-49A3-AC54-31690DCF1BF6}"/>
    <cellStyle name="SAPBEXundefined 17" xfId="16155" xr:uid="{858D8A58-7AB6-4B38-99F6-95895A8D7849}"/>
    <cellStyle name="SAPBEXundefined 18" xfId="7569" xr:uid="{F3988DC5-5763-4E84-BD11-7B06D23153F7}"/>
    <cellStyle name="SAPBEXundefined 19" xfId="17023" xr:uid="{160980AB-7864-4A7E-B117-1C845F822E22}"/>
    <cellStyle name="SAPBEXundefined 2" xfId="1279" xr:uid="{1C7CF08A-437E-4EC1-A3ED-457FE9BEBFE5}"/>
    <cellStyle name="SAPBEXundefined 2 10" xfId="8002" xr:uid="{BBCE8DD0-7725-4278-BCC2-07D955295CB4}"/>
    <cellStyle name="SAPBEXundefined 2 11" xfId="7288" xr:uid="{CF68B41D-FCFE-4627-87C3-357018BC3323}"/>
    <cellStyle name="SAPBEXundefined 2 12" xfId="15691" xr:uid="{98D8FAF8-56BA-454C-A849-BCD2218F89C3}"/>
    <cellStyle name="SAPBEXundefined 2 13" xfId="19703" xr:uid="{0E6C4310-A27D-49F9-B2DB-8C42DA5DAEC2}"/>
    <cellStyle name="SAPBEXundefined 2 14" xfId="23467" xr:uid="{8BB7DBD2-6F80-474A-AAFE-E97C9704EEFC}"/>
    <cellStyle name="SAPBEXundefined 2 15" xfId="27084" xr:uid="{AEEA30B9-5E56-40AA-AD02-6401DE652A58}"/>
    <cellStyle name="SAPBEXundefined 2 16" xfId="20408" xr:uid="{B4245837-50B7-4470-B411-EA7BAC8B0D5C}"/>
    <cellStyle name="SAPBEXundefined 2 17" xfId="33882" xr:uid="{42B8CB0E-3F42-4251-8D81-D34BE7DC6ACE}"/>
    <cellStyle name="SAPBEXundefined 2 2" xfId="1280" xr:uid="{09B9998D-0075-4362-89B4-8D8503932727}"/>
    <cellStyle name="SAPBEXundefined 2 2 10" xfId="9734" xr:uid="{A6F12223-67E0-453F-A7B1-A06CE319C392}"/>
    <cellStyle name="SAPBEXundefined 2 2 11" xfId="15021" xr:uid="{771B1095-AD16-4FD2-B2D9-BB8A4BDD6022}"/>
    <cellStyle name="SAPBEXundefined 2 2 12" xfId="19702" xr:uid="{C0F425CC-A0A6-48D5-A5DA-2BA1498B52D4}"/>
    <cellStyle name="SAPBEXundefined 2 2 13" xfId="23466" xr:uid="{C7304807-B726-4CE6-8642-59371DE67C45}"/>
    <cellStyle name="SAPBEXundefined 2 2 14" xfId="27083" xr:uid="{402C49C8-EAED-4A1C-B0AE-B9C859656C3F}"/>
    <cellStyle name="SAPBEXundefined 2 2 15" xfId="27708" xr:uid="{9D294285-6BC5-47BE-90C7-2E5F3897A98F}"/>
    <cellStyle name="SAPBEXundefined 2 2 16" xfId="34917" xr:uid="{06175A73-5F8B-437D-B9AB-5FCE7F594E11}"/>
    <cellStyle name="SAPBEXundefined 2 2 2" xfId="1754" xr:uid="{8D0A95C6-C98F-4DB3-A84E-7C63A765DF6B}"/>
    <cellStyle name="SAPBEXundefined 2 2 2 10" xfId="14527" xr:uid="{E6873FDA-BD61-4D71-B9EC-4B74A1188688}"/>
    <cellStyle name="SAPBEXundefined 2 2 2 11" xfId="19561" xr:uid="{EE324226-05E2-468F-AF98-55B4F9EDF9AB}"/>
    <cellStyle name="SAPBEXundefined 2 2 2 12" xfId="24161" xr:uid="{51248F9D-D67E-498D-B110-3E1DEA10604D}"/>
    <cellStyle name="SAPBEXundefined 2 2 2 13" xfId="26972" xr:uid="{1C78BDC4-AABD-4189-B33A-2A8D8EDCD751}"/>
    <cellStyle name="SAPBEXundefined 2 2 2 14" xfId="30870" xr:uid="{89B4EA23-6218-45A9-8B5C-25666BEFDF39}"/>
    <cellStyle name="SAPBEXundefined 2 2 2 2" xfId="2997" xr:uid="{EF6BF060-18E9-41BA-B5A4-F10B0A8799CD}"/>
    <cellStyle name="SAPBEXundefined 2 2 2 2 2" xfId="8638" xr:uid="{2C9ACEB7-815A-4A35-9C94-70B923704B82}"/>
    <cellStyle name="SAPBEXundefined 2 2 2 2 3" xfId="9408" xr:uid="{9DE8B0D1-D044-4FB0-A520-18B6ADAC3B98}"/>
    <cellStyle name="SAPBEXundefined 2 2 2 2 4" xfId="17345" xr:uid="{0D56390E-6158-44CD-B595-F06C8A7FB543}"/>
    <cellStyle name="SAPBEXundefined 2 2 2 2 5" xfId="21103" xr:uid="{DEAE57DD-D78C-48F9-9D30-0F77AB329EAC}"/>
    <cellStyle name="SAPBEXundefined 2 2 2 2 6" xfId="24764" xr:uid="{583A7BE3-3690-4746-BE71-C21B383CCAAF}"/>
    <cellStyle name="SAPBEXundefined 2 2 2 2 7" xfId="28293" xr:uid="{A65A9EA6-2E41-41B4-92E8-364A77EFEC16}"/>
    <cellStyle name="SAPBEXundefined 2 2 2 2 8" xfId="31579" xr:uid="{52C59EC0-BDCE-43D0-B1C7-489D9BEC8E2E}"/>
    <cellStyle name="SAPBEXundefined 2 2 2 3" xfId="3503" xr:uid="{A960744A-8C50-4EA3-8D44-9D3C2DA0722A}"/>
    <cellStyle name="SAPBEXundefined 2 2 2 3 2" xfId="11493" xr:uid="{E17BAFC5-7FBC-45E9-B5BF-55267F2652E4}"/>
    <cellStyle name="SAPBEXundefined 2 2 2 3 3" xfId="16172" xr:uid="{B8405893-DCCB-42FE-ABF9-6AB41BF42D58}"/>
    <cellStyle name="SAPBEXundefined 2 2 2 3 4" xfId="17850" xr:uid="{FBE5174E-FA16-4BAB-96D8-26302C7653DE}"/>
    <cellStyle name="SAPBEXundefined 2 2 2 3 5" xfId="21606" xr:uid="{AA2A8030-5D4D-4DA8-9214-DC7FEFAE5751}"/>
    <cellStyle name="SAPBEXundefined 2 2 2 3 6" xfId="25268" xr:uid="{B57B4760-8AE6-4D44-A5CD-F653DB4D9755}"/>
    <cellStyle name="SAPBEXundefined 2 2 2 3 7" xfId="28799" xr:uid="{8A5ED43F-4E2A-4277-A6A7-6D3B1FAFECD9}"/>
    <cellStyle name="SAPBEXundefined 2 2 2 3 8" xfId="32078" xr:uid="{8A225AB7-29C9-46D5-A729-72252BE1D361}"/>
    <cellStyle name="SAPBEXundefined 2 2 2 4" xfId="3546" xr:uid="{3C278C95-96B0-4CD5-9984-00203DE7C3CD}"/>
    <cellStyle name="SAPBEXundefined 2 2 2 4 2" xfId="10460" xr:uid="{89B7B926-B7BB-46BF-A0F3-9F3BCFFB3E33}"/>
    <cellStyle name="SAPBEXundefined 2 2 2 4 3" xfId="16663" xr:uid="{44278359-3E68-47FC-8802-FE11FBBDC597}"/>
    <cellStyle name="SAPBEXundefined 2 2 2 4 4" xfId="17893" xr:uid="{56A013BE-A40B-4843-8DA3-45E4B925D8EE}"/>
    <cellStyle name="SAPBEXundefined 2 2 2 4 5" xfId="21649" xr:uid="{9C34F7EF-0229-4496-9FBA-3F5325636C04}"/>
    <cellStyle name="SAPBEXundefined 2 2 2 4 6" xfId="25311" xr:uid="{059448F3-9D09-4D23-823C-1209EB32E553}"/>
    <cellStyle name="SAPBEXundefined 2 2 2 4 7" xfId="28842" xr:uid="{2784AEEC-33B2-423A-AB17-8E9CA68BDC93}"/>
    <cellStyle name="SAPBEXundefined 2 2 2 4 8" xfId="32121" xr:uid="{A7E9376B-543A-41F1-90ED-C33DB7D5899E}"/>
    <cellStyle name="SAPBEXundefined 2 2 2 5" xfId="3654" xr:uid="{9460FFB7-5705-4EEF-9229-D82E1162022A}"/>
    <cellStyle name="SAPBEXundefined 2 2 2 5 2" xfId="11038" xr:uid="{AD382B6B-3C82-461D-B4DA-ECF90875CDF3}"/>
    <cellStyle name="SAPBEXundefined 2 2 2 5 3" xfId="16539" xr:uid="{754CC8FB-18CC-48D3-8829-E2311A2B503D}"/>
    <cellStyle name="SAPBEXundefined 2 2 2 5 4" xfId="18001" xr:uid="{CCD7DE95-88F4-4FBF-8ED9-291E4313787D}"/>
    <cellStyle name="SAPBEXundefined 2 2 2 5 5" xfId="21757" xr:uid="{1C1E2CD4-52ED-4107-A44D-9FC5F8905550}"/>
    <cellStyle name="SAPBEXundefined 2 2 2 5 6" xfId="25419" xr:uid="{3F15AAB4-BA64-404D-932E-41115C048EDB}"/>
    <cellStyle name="SAPBEXundefined 2 2 2 5 7" xfId="28950" xr:uid="{325E3E69-BA64-4F32-9985-E5220DDD46F0}"/>
    <cellStyle name="SAPBEXundefined 2 2 2 5 8" xfId="32227" xr:uid="{030ABDB7-6C57-422A-AA96-1F8EB87D7C4E}"/>
    <cellStyle name="SAPBEXundefined 2 2 2 6" xfId="4191" xr:uid="{E20341A3-1801-47DF-BC55-00A4ED5B7D35}"/>
    <cellStyle name="SAPBEXundefined 2 2 2 6 2" xfId="7050" xr:uid="{8E23C749-2C73-4C85-AF31-3A4C4CB3CB8C}"/>
    <cellStyle name="SAPBEXundefined 2 2 2 6 3" xfId="15341" xr:uid="{A1C3FCF4-EE35-40AD-B9F2-890A3384DB15}"/>
    <cellStyle name="SAPBEXundefined 2 2 2 6 4" xfId="18538" xr:uid="{41EBBAC0-F639-41A2-B72C-49117A00C246}"/>
    <cellStyle name="SAPBEXundefined 2 2 2 6 5" xfId="22291" xr:uid="{29C71B97-EE11-45DF-B6DA-C01DF86787BC}"/>
    <cellStyle name="SAPBEXundefined 2 2 2 6 6" xfId="25956" xr:uid="{35B7C583-F16B-4916-A728-517AE8317547}"/>
    <cellStyle name="SAPBEXundefined 2 2 2 6 7" xfId="29487" xr:uid="{93059287-5FB5-4E2C-AF8C-DFE183A42315}"/>
    <cellStyle name="SAPBEXundefined 2 2 2 6 8" xfId="32752" xr:uid="{4B083B20-691A-4504-AB98-994224B48EED}"/>
    <cellStyle name="SAPBEXundefined 2 2 2 7" xfId="4830" xr:uid="{57FB2F2A-9A80-45BB-AB86-3C991472094B}"/>
    <cellStyle name="SAPBEXundefined 2 2 2 7 2" xfId="12215" xr:uid="{E88D3B69-4B1C-4675-9FA0-527873BD7205}"/>
    <cellStyle name="SAPBEXundefined 2 2 2 7 3" xfId="16820" xr:uid="{DEF94FBB-8C74-48B7-B625-4115A5A88D57}"/>
    <cellStyle name="SAPBEXundefined 2 2 2 7 4" xfId="19177" xr:uid="{97672F5F-69E4-4388-8138-AB985A3B3577}"/>
    <cellStyle name="SAPBEXundefined 2 2 2 7 5" xfId="22928" xr:uid="{0A82B1F9-F316-46A4-BD33-EF1B27F4B5AB}"/>
    <cellStyle name="SAPBEXundefined 2 2 2 7 6" xfId="26594" xr:uid="{0A0B4D01-CC49-422C-A0BA-6F1DECDBC8AD}"/>
    <cellStyle name="SAPBEXundefined 2 2 2 7 7" xfId="30126" xr:uid="{D69ED65D-4B71-46E6-A5A3-8E8B08993B71}"/>
    <cellStyle name="SAPBEXundefined 2 2 2 7 8" xfId="33383" xr:uid="{1722E1C8-BF41-4D64-AD7E-E311CBD8130F}"/>
    <cellStyle name="SAPBEXundefined 2 2 2 8" xfId="8159" xr:uid="{5BEE0A73-CBEF-4BBD-AA7B-51B6BE7BB267}"/>
    <cellStyle name="SAPBEXundefined 2 2 2 9" xfId="13914" xr:uid="{2B4FD128-ACB6-415B-8B5C-E519EA623D7E}"/>
    <cellStyle name="SAPBEXundefined 2 2 3" xfId="2551" xr:uid="{C3916152-F051-4B33-B008-F53B5F750C13}"/>
    <cellStyle name="SAPBEXundefined 2 2 3 2" xfId="8936" xr:uid="{9CA7AF04-55FA-4FF0-8D93-1A477E8E6215}"/>
    <cellStyle name="SAPBEXundefined 2 2 3 3" xfId="15269" xr:uid="{B274C293-CB2F-40C8-AB68-DD33E22F9711}"/>
    <cellStyle name="SAPBEXundefined 2 2 3 4" xfId="11187" xr:uid="{C81B24D0-8A00-460D-BCD5-07633E3A151C}"/>
    <cellStyle name="SAPBEXundefined 2 2 3 5" xfId="19313" xr:uid="{DB3CA29D-951F-4B6E-9F0F-B8DB7EEDC249}"/>
    <cellStyle name="SAPBEXundefined 2 2 3 6" xfId="23079" xr:uid="{D3508B8A-BFCF-4216-BD40-B02A7F33FDA8}"/>
    <cellStyle name="SAPBEXundefined 2 2 3 7" xfId="26724" xr:uid="{AE78F327-4515-4B53-A0E2-0856B91D2F43}"/>
    <cellStyle name="SAPBEXundefined 2 2 3 8" xfId="31139" xr:uid="{234D6687-F144-401C-B5A7-7EF8A3235B70}"/>
    <cellStyle name="SAPBEXundefined 2 2 4" xfId="3061" xr:uid="{80C34E89-DF21-4227-B408-3D20FA43A90C}"/>
    <cellStyle name="SAPBEXundefined 2 2 4 2" xfId="9393" xr:uid="{FBCE13D6-19D8-406A-88EA-90A5B866C96F}"/>
    <cellStyle name="SAPBEXundefined 2 2 4 3" xfId="14053" xr:uid="{8F138646-81F5-45A4-93FD-2360AC869C67}"/>
    <cellStyle name="SAPBEXundefined 2 2 4 4" xfId="17409" xr:uid="{0F7AD99E-370F-4CBD-B3FE-BF1D0E982940}"/>
    <cellStyle name="SAPBEXundefined 2 2 4 5" xfId="21166" xr:uid="{66340D91-A7C3-464C-8BDD-8D6B119F8AF8}"/>
    <cellStyle name="SAPBEXundefined 2 2 4 6" xfId="24828" xr:uid="{FB9AF6DE-2326-4E52-915D-73C45A8898AC}"/>
    <cellStyle name="SAPBEXundefined 2 2 4 7" xfId="28357" xr:uid="{7B801445-9522-4909-8908-F667C826E82E}"/>
    <cellStyle name="SAPBEXundefined 2 2 4 8" xfId="31642" xr:uid="{700A6088-FA32-4994-AFFB-D014BBA6EA9D}"/>
    <cellStyle name="SAPBEXundefined 2 2 5" xfId="2249" xr:uid="{6F600623-3180-4FE3-8B7F-C47A6EBDD5A3}"/>
    <cellStyle name="SAPBEXundefined 2 2 5 2" xfId="8793" xr:uid="{E377FF62-6A18-4F4B-A7E3-8DC7EE8ADA2C}"/>
    <cellStyle name="SAPBEXundefined 2 2 5 3" xfId="13817" xr:uid="{38DE14FE-D47A-40D2-9B59-14A454669296}"/>
    <cellStyle name="SAPBEXundefined 2 2 5 4" xfId="16336" xr:uid="{896C8C96-15C5-4025-92B8-657FCFB76A96}"/>
    <cellStyle name="SAPBEXundefined 2 2 5 5" xfId="13717" xr:uid="{81539A0E-E1F3-4EBC-9398-748EC4F80C2B}"/>
    <cellStyle name="SAPBEXundefined 2 2 5 6" xfId="20097" xr:uid="{0F7DF18E-454A-4623-AF5D-618C0B2B7800}"/>
    <cellStyle name="SAPBEXundefined 2 2 5 7" xfId="20572" xr:uid="{ED5F515D-ABF4-47F2-9F76-D245FB27B32B}"/>
    <cellStyle name="SAPBEXundefined 2 2 5 8" xfId="19693" xr:uid="{3254FECF-D479-463F-BEB4-FDFEB2BD2F8E}"/>
    <cellStyle name="SAPBEXundefined 2 2 6" xfId="2591" xr:uid="{14620B8F-3F3A-4366-877C-E6A601DA9C42}"/>
    <cellStyle name="SAPBEXundefined 2 2 6 2" xfId="8595" xr:uid="{B72A0E47-F48A-43EA-A871-97CD8702A939}"/>
    <cellStyle name="SAPBEXundefined 2 2 6 3" xfId="10623" xr:uid="{3CDDB90F-7EBC-4D7A-8024-2347E9098469}"/>
    <cellStyle name="SAPBEXundefined 2 2 6 4" xfId="15108" xr:uid="{713E7DD0-C5C4-4F7F-9298-312D3FE29211}"/>
    <cellStyle name="SAPBEXundefined 2 2 6 5" xfId="19289" xr:uid="{52629102-AB65-45C0-8F58-A14718042D62}"/>
    <cellStyle name="SAPBEXundefined 2 2 6 6" xfId="15068" xr:uid="{1CD1B1D3-E79C-48D4-AAF7-AFE26D8E9AC4}"/>
    <cellStyle name="SAPBEXundefined 2 2 6 7" xfId="26702" xr:uid="{463C2A82-971C-47C7-8793-4C99CE9BFCDE}"/>
    <cellStyle name="SAPBEXundefined 2 2 6 8" xfId="31177" xr:uid="{D21A4462-1D5C-4B11-946A-02055A53056B}"/>
    <cellStyle name="SAPBEXundefined 2 2 7" xfId="4680" xr:uid="{80B60904-7D32-4E64-B0C5-DF43665FE5A9}"/>
    <cellStyle name="SAPBEXundefined 2 2 7 2" xfId="12363" xr:uid="{9024AD5B-A980-4395-98B0-AEBF6E4324B7}"/>
    <cellStyle name="SAPBEXundefined 2 2 7 3" xfId="16769" xr:uid="{AE5A7F18-E8C0-4FDC-83CB-D3B17C9F6214}"/>
    <cellStyle name="SAPBEXundefined 2 2 7 4" xfId="19027" xr:uid="{070EB25F-5C6E-435D-943E-050ADAF29250}"/>
    <cellStyle name="SAPBEXundefined 2 2 7 5" xfId="22779" xr:uid="{A91A81DA-E814-42A5-A82F-05C319220DC7}"/>
    <cellStyle name="SAPBEXundefined 2 2 7 6" xfId="26444" xr:uid="{E898B12D-B06B-4501-9753-99F1E9C0DA3E}"/>
    <cellStyle name="SAPBEXundefined 2 2 7 7" xfId="29976" xr:uid="{A07F047A-1035-4E07-88B8-06F746F72101}"/>
    <cellStyle name="SAPBEXundefined 2 2 7 8" xfId="33235" xr:uid="{6F638197-AA01-442B-A4ED-A73CB2EEB87E}"/>
    <cellStyle name="SAPBEXundefined 2 2 8" xfId="4913" xr:uid="{52CC39EF-EC4B-4B9D-BF7F-03298C8D6B7B}"/>
    <cellStyle name="SAPBEXundefined 2 2 8 2" xfId="12132" xr:uid="{A0587F10-13CD-45FF-83A7-C1D9EC047360}"/>
    <cellStyle name="SAPBEXundefined 2 2 8 3" xfId="16848" xr:uid="{F0F3C1BE-61D7-4D8D-9928-9C2E95DCFAF0}"/>
    <cellStyle name="SAPBEXundefined 2 2 8 4" xfId="19260" xr:uid="{AD65048C-439D-4D26-A217-0D50B6AC8A69}"/>
    <cellStyle name="SAPBEXundefined 2 2 8 5" xfId="23011" xr:uid="{AEFED904-7499-4896-9154-A676C08B4803}"/>
    <cellStyle name="SAPBEXundefined 2 2 8 6" xfId="26677" xr:uid="{77168C1C-F18E-4C86-9062-7519372C394B}"/>
    <cellStyle name="SAPBEXundefined 2 2 8 7" xfId="30209" xr:uid="{D20B0530-5D81-4656-8262-2A5E39BD829D}"/>
    <cellStyle name="SAPBEXundefined 2 2 8 8" xfId="33464" xr:uid="{55511A78-292A-4E4D-84A4-950B618BE50F}"/>
    <cellStyle name="SAPBEXundefined 2 2 9" xfId="12834" xr:uid="{5D5725D6-F77B-49ED-9976-F269C2C8CFC0}"/>
    <cellStyle name="SAPBEXundefined 2 3" xfId="1753" xr:uid="{D1225BFC-EE87-4671-BA75-45B196EABB27}"/>
    <cellStyle name="SAPBEXundefined 2 3 10" xfId="17003" xr:uid="{C532B516-202E-4BB2-9395-019FE4A2683D}"/>
    <cellStyle name="SAPBEXundefined 2 3 11" xfId="20479" xr:uid="{583F72F0-A0D7-4902-B923-36D5F17AA105}"/>
    <cellStyle name="SAPBEXundefined 2 3 12" xfId="23322" xr:uid="{5D5FB2C6-E824-491C-A853-43A164643F4F}"/>
    <cellStyle name="SAPBEXundefined 2 3 13" xfId="27718" xr:uid="{E0225EF5-08E5-4D39-A88B-9AD4E1EF106D}"/>
    <cellStyle name="SAPBEXundefined 2 3 14" xfId="30444" xr:uid="{B6FA65FC-6DC9-4EB7-A756-435C7240FE1E}"/>
    <cellStyle name="SAPBEXundefined 2 3 15" xfId="35149" xr:uid="{4593A578-6291-4E17-8922-61634607916F}"/>
    <cellStyle name="SAPBEXundefined 2 3 2" xfId="2996" xr:uid="{78B3C0AF-8563-4F4E-A80F-B19BCAB1990A}"/>
    <cellStyle name="SAPBEXundefined 2 3 2 2" xfId="9078" xr:uid="{C7234D5A-4317-457D-B296-729B96958631}"/>
    <cellStyle name="SAPBEXundefined 2 3 2 3" xfId="13575" xr:uid="{E0779853-A1EB-409A-95BC-A6EBD640BF72}"/>
    <cellStyle name="SAPBEXundefined 2 3 2 4" xfId="17344" xr:uid="{11BB3231-BBB0-4A85-B66C-80962B80E989}"/>
    <cellStyle name="SAPBEXundefined 2 3 2 5" xfId="21102" xr:uid="{E8E90977-357C-4B68-A90E-0C9C7BD28EB6}"/>
    <cellStyle name="SAPBEXundefined 2 3 2 6" xfId="24763" xr:uid="{C3D57FBC-6FD1-43A4-AF5E-835E3E9FA957}"/>
    <cellStyle name="SAPBEXundefined 2 3 2 7" xfId="28292" xr:uid="{92844400-BBBE-4C1D-9C35-3D71D8AE9509}"/>
    <cellStyle name="SAPBEXundefined 2 3 2 8" xfId="31578" xr:uid="{A7EC7F93-D722-4D00-A574-9F40F865A529}"/>
    <cellStyle name="SAPBEXundefined 2 3 3" xfId="3502" xr:uid="{FB8A27A6-F423-41DD-8F42-2A827DE59F9F}"/>
    <cellStyle name="SAPBEXundefined 2 3 3 2" xfId="8585" xr:uid="{830B3FD2-8C91-49BF-A799-E68E2280FD77}"/>
    <cellStyle name="SAPBEXundefined 2 3 3 3" xfId="10105" xr:uid="{D5AD655F-1854-44BF-9E94-4F64F8B8BCC8}"/>
    <cellStyle name="SAPBEXundefined 2 3 3 4" xfId="17849" xr:uid="{F4FB1988-800C-4266-838D-B95D91A0C95B}"/>
    <cellStyle name="SAPBEXundefined 2 3 3 5" xfId="21605" xr:uid="{4C66E15E-A2AB-46C0-90A3-84DDE9FC294E}"/>
    <cellStyle name="SAPBEXundefined 2 3 3 6" xfId="25267" xr:uid="{A4A6B7E0-BB71-4F59-B136-3EBE9BF77262}"/>
    <cellStyle name="SAPBEXundefined 2 3 3 7" xfId="28798" xr:uid="{F6C208DA-1DD9-4958-8A92-99CFF44A57CF}"/>
    <cellStyle name="SAPBEXundefined 2 3 3 8" xfId="32077" xr:uid="{AB2D268C-DD3C-4E05-99C1-9F0B381633C1}"/>
    <cellStyle name="SAPBEXundefined 2 3 4" xfId="3615" xr:uid="{27969BD2-83A3-4F8B-B765-1F7134A77695}"/>
    <cellStyle name="SAPBEXundefined 2 3 4 2" xfId="9900" xr:uid="{E379A838-9694-43BF-AC42-86CFB1CD3F65}"/>
    <cellStyle name="SAPBEXundefined 2 3 4 3" xfId="12091" xr:uid="{CD0802B1-8D90-4C74-95B3-B4CF658103D8}"/>
    <cellStyle name="SAPBEXundefined 2 3 4 4" xfId="17962" xr:uid="{8A54792B-C056-43B3-B7D7-D1DFB034035E}"/>
    <cellStyle name="SAPBEXundefined 2 3 4 5" xfId="21718" xr:uid="{3FB20DBD-17E3-468E-8941-FE4453D4BCBC}"/>
    <cellStyle name="SAPBEXundefined 2 3 4 6" xfId="25380" xr:uid="{BF24EF20-7A4C-4580-835E-551756612174}"/>
    <cellStyle name="SAPBEXundefined 2 3 4 7" xfId="28911" xr:uid="{5CCFEC4B-1F56-4D31-84F0-619D7463BDA4}"/>
    <cellStyle name="SAPBEXundefined 2 3 4 8" xfId="32188" xr:uid="{347F4DC8-0E7F-43A3-BA98-9E6EDD688F1A}"/>
    <cellStyle name="SAPBEXundefined 2 3 5" xfId="3217" xr:uid="{6D1FD867-CDD3-412A-8DCD-66739D853510}"/>
    <cellStyle name="SAPBEXundefined 2 3 5 2" xfId="10795" xr:uid="{28A1A199-FAE6-43B1-9D21-0DE5F5A5F843}"/>
    <cellStyle name="SAPBEXundefined 2 3 5 3" xfId="11043" xr:uid="{D0846B5D-6811-4BD2-A525-17BD3DC7825D}"/>
    <cellStyle name="SAPBEXundefined 2 3 5 4" xfId="17564" xr:uid="{65F03A4E-2ECF-46A8-B1CE-810579864C7F}"/>
    <cellStyle name="SAPBEXundefined 2 3 5 5" xfId="21320" xr:uid="{70E49864-2A45-44B0-BF7D-6ADEDEC1F56C}"/>
    <cellStyle name="SAPBEXundefined 2 3 5 6" xfId="24982" xr:uid="{249C03A4-3D28-4604-A0B3-3D5D3EBE5D00}"/>
    <cellStyle name="SAPBEXundefined 2 3 5 7" xfId="28513" xr:uid="{0278CB6B-24C2-411A-8B45-FBFCC713D358}"/>
    <cellStyle name="SAPBEXundefined 2 3 5 8" xfId="31793" xr:uid="{AB5484B3-940B-4E23-8D12-0ABC7D84A304}"/>
    <cellStyle name="SAPBEXundefined 2 3 6" xfId="2058" xr:uid="{ECD30B75-2010-4CAB-B6A4-CC04EBEAD3B9}"/>
    <cellStyle name="SAPBEXundefined 2 3 6 2" xfId="9124" xr:uid="{69AF2DCE-DB7F-48E6-8800-917FC4887C13}"/>
    <cellStyle name="SAPBEXundefined 2 3 6 3" xfId="14594" xr:uid="{6B6476A6-F29B-4034-B815-C8426A6E446D}"/>
    <cellStyle name="SAPBEXundefined 2 3 6 4" xfId="16485" xr:uid="{6A707C02-62CC-4173-983A-01802FB21268}"/>
    <cellStyle name="SAPBEXundefined 2 3 6 5" xfId="16884" xr:uid="{E019E3C8-A204-4D8E-ADC3-933B04561800}"/>
    <cellStyle name="SAPBEXundefined 2 3 6 6" xfId="13453" xr:uid="{8558F651-2304-4E0C-912B-89D6E5CBD7A7}"/>
    <cellStyle name="SAPBEXundefined 2 3 6 7" xfId="19889" xr:uid="{D4B9936D-CC58-4CA3-9505-E6D9BBCD2ADE}"/>
    <cellStyle name="SAPBEXundefined 2 3 6 8" xfId="27505" xr:uid="{24E02A0D-8B64-49B7-9969-EB7989E61FD8}"/>
    <cellStyle name="SAPBEXundefined 2 3 7" xfId="3839" xr:uid="{C2FBF44C-3850-43EB-9C91-AE869DC6053A}"/>
    <cellStyle name="SAPBEXundefined 2 3 7 2" xfId="12725" xr:uid="{D00FD7EB-1541-4054-9F3B-E08B792A5792}"/>
    <cellStyle name="SAPBEXundefined 2 3 7 3" xfId="15720" xr:uid="{21174785-E0B6-4077-BD14-5D4415AD982D}"/>
    <cellStyle name="SAPBEXundefined 2 3 7 4" xfId="18186" xr:uid="{8DCFC573-C49D-46D8-8D3B-0FE0E87C8D46}"/>
    <cellStyle name="SAPBEXundefined 2 3 7 5" xfId="21939" xr:uid="{54DACD68-AA83-40BC-82E8-327C758B798F}"/>
    <cellStyle name="SAPBEXundefined 2 3 7 6" xfId="25604" xr:uid="{BAF24718-CD16-43CB-9E94-B5AE190DDDB2}"/>
    <cellStyle name="SAPBEXundefined 2 3 7 7" xfId="29135" xr:uid="{AED7FD80-AB50-4FD3-B961-489F5F9CD1B8}"/>
    <cellStyle name="SAPBEXundefined 2 3 7 8" xfId="32406" xr:uid="{480C9B16-52AE-41B9-A671-76846F18453A}"/>
    <cellStyle name="SAPBEXundefined 2 3 8" xfId="8215" xr:uid="{A97FB299-E43D-46D0-B509-6B0E611DEFDD}"/>
    <cellStyle name="SAPBEXundefined 2 3 9" xfId="11127" xr:uid="{5C4DD5B9-BAC9-474D-8372-A3CB8A9F4FB2}"/>
    <cellStyle name="SAPBEXundefined 2 4" xfId="2550" xr:uid="{9CDC363B-E35B-4DA7-AD06-9568750D3858}"/>
    <cellStyle name="SAPBEXundefined 2 4 2" xfId="9993" xr:uid="{8803B7E4-95B3-487F-A381-C24182107BFF}"/>
    <cellStyle name="SAPBEXundefined 2 4 3" xfId="8022" xr:uid="{F7674F05-8BCB-4AC8-82DC-AC93BE429918}"/>
    <cellStyle name="SAPBEXundefined 2 4 4" xfId="12075" xr:uid="{A60D2A28-B44D-4885-BCF2-3F2436F7DA87}"/>
    <cellStyle name="SAPBEXundefined 2 4 5" xfId="19314" xr:uid="{FB9BDA4C-699A-4BAD-A7F0-15720D204B90}"/>
    <cellStyle name="SAPBEXundefined 2 4 6" xfId="23080" xr:uid="{ACE16BD6-75CA-4173-BA33-C5BE55313FDD}"/>
    <cellStyle name="SAPBEXundefined 2 4 7" xfId="26725" xr:uid="{06CA128A-A902-46C7-A0E2-94A2873BBDF6}"/>
    <cellStyle name="SAPBEXundefined 2 4 8" xfId="31138" xr:uid="{5A57D45F-429C-409A-9BF9-AB65DCF82025}"/>
    <cellStyle name="SAPBEXundefined 2 4 9" xfId="35204" xr:uid="{C67EA846-E980-4358-B615-732739609D84}"/>
    <cellStyle name="SAPBEXundefined 2 5" xfId="3060" xr:uid="{1AD2EC41-DCF5-42A1-9EBB-1164CC66C1A0}"/>
    <cellStyle name="SAPBEXundefined 2 5 2" xfId="10387" xr:uid="{5988B069-878C-42A4-964A-15271BD417AE}"/>
    <cellStyle name="SAPBEXundefined 2 5 3" xfId="13835" xr:uid="{9D612D7D-B446-403E-8211-CE70AF439FB4}"/>
    <cellStyle name="SAPBEXundefined 2 5 4" xfId="17408" xr:uid="{1E2763D0-3757-4DFA-A17E-C07407B4490B}"/>
    <cellStyle name="SAPBEXundefined 2 5 5" xfId="21165" xr:uid="{7C775108-6985-425C-8EFE-18E0F9A3F876}"/>
    <cellStyle name="SAPBEXundefined 2 5 6" xfId="24827" xr:uid="{74A2F430-502F-4ACA-AF97-945D035E306A}"/>
    <cellStyle name="SAPBEXundefined 2 5 7" xfId="28356" xr:uid="{AB3FBB8A-7DC6-47C4-866F-86B8EC3860E4}"/>
    <cellStyle name="SAPBEXundefined 2 5 8" xfId="31641" xr:uid="{7944C1D4-37EE-4B94-A6E0-D42A86007F22}"/>
    <cellStyle name="SAPBEXundefined 2 5 9" xfId="34286" xr:uid="{00E4A7AA-9E45-48B3-A96B-B69C585A6B71}"/>
    <cellStyle name="SAPBEXundefined 2 6" xfId="1912" xr:uid="{4E66F71C-C387-4040-82F1-F180395C4EE5}"/>
    <cellStyle name="SAPBEXundefined 2 6 2" xfId="10182" xr:uid="{AC2A69ED-CDAB-474D-9951-68249CC04F1A}"/>
    <cellStyle name="SAPBEXundefined 2 6 3" xfId="7715" xr:uid="{DE7A0BF1-B123-4135-B40F-4BD7C30365C8}"/>
    <cellStyle name="SAPBEXundefined 2 6 4" xfId="14123" xr:uid="{3472871C-2337-485A-B069-41BEFEDBF272}"/>
    <cellStyle name="SAPBEXundefined 2 6 5" xfId="16236" xr:uid="{13878595-A2D1-4FD1-86AE-45B7DCFAE594}"/>
    <cellStyle name="SAPBEXundefined 2 6 6" xfId="19950" xr:uid="{24CF9058-D817-425E-BCEA-41E4F2476F14}"/>
    <cellStyle name="SAPBEXundefined 2 6 7" xfId="15241" xr:uid="{06AC7853-015B-42EA-992F-E21EC630584D}"/>
    <cellStyle name="SAPBEXundefined 2 6 8" xfId="27042" xr:uid="{8F20ADBA-16AE-4A06-90C0-7A0EE9439010}"/>
    <cellStyle name="SAPBEXundefined 2 7" xfId="1905" xr:uid="{A3ADF243-0128-4A07-8C2D-2C9DF17E673A}"/>
    <cellStyle name="SAPBEXundefined 2 7 2" xfId="8680" xr:uid="{D2639B15-D3C2-4CE8-9194-BF766BAB05F0}"/>
    <cellStyle name="SAPBEXundefined 2 7 3" xfId="11135" xr:uid="{D18BC7F7-D886-4E24-8BCA-5954461506A8}"/>
    <cellStyle name="SAPBEXundefined 2 7 4" xfId="11632" xr:uid="{58D04C2D-6B8A-43B0-BD4F-15B4C76B6B01}"/>
    <cellStyle name="SAPBEXundefined 2 7 5" xfId="16315" xr:uid="{95C7D2F0-A204-4EA5-9892-9BBE4E477536}"/>
    <cellStyle name="SAPBEXundefined 2 7 6" xfId="23244" xr:uid="{0AC37646-5368-4176-8268-D601CD2AF911}"/>
    <cellStyle name="SAPBEXundefined 2 7 7" xfId="19862" xr:uid="{09F6E98D-504A-4BE5-AA1D-3DB2B0DED5D1}"/>
    <cellStyle name="SAPBEXundefined 2 7 8" xfId="8211" xr:uid="{AC8017A6-A521-4E32-BC32-7C66C89781C2}"/>
    <cellStyle name="SAPBEXundefined 2 8" xfId="4674" xr:uid="{B18ACF73-303B-46E7-9D31-EF4B3FAD917C}"/>
    <cellStyle name="SAPBEXundefined 2 8 2" xfId="12369" xr:uid="{8DBA8A03-5A72-4C57-A99F-F2BF75C2E704}"/>
    <cellStyle name="SAPBEXundefined 2 8 3" xfId="15749" xr:uid="{C64A5D4E-85EB-4F17-BD64-327511C5EF16}"/>
    <cellStyle name="SAPBEXundefined 2 8 4" xfId="19021" xr:uid="{10CA02B0-905E-415E-8911-DD6B2644761A}"/>
    <cellStyle name="SAPBEXundefined 2 8 5" xfId="22773" xr:uid="{B761D58C-4AE3-4CB3-8C21-C9808A5E0826}"/>
    <cellStyle name="SAPBEXundefined 2 8 6" xfId="26438" xr:uid="{3787748C-2B3D-47AB-8D7F-9B459A11ACD9}"/>
    <cellStyle name="SAPBEXundefined 2 8 7" xfId="29970" xr:uid="{3F23F002-AE00-430F-846F-697C64A2FFA9}"/>
    <cellStyle name="SAPBEXundefined 2 8 8" xfId="33229" xr:uid="{E0F01C1A-9F17-4A98-8AB8-15449A7BEEFE}"/>
    <cellStyle name="SAPBEXundefined 2 9" xfId="4199" xr:uid="{38BF5699-D394-439D-897C-0E5D543FE54A}"/>
    <cellStyle name="SAPBEXundefined 2 9 2" xfId="6987" xr:uid="{BA998CD1-E2F8-4C15-9B43-AD8AD4287F7C}"/>
    <cellStyle name="SAPBEXundefined 2 9 3" xfId="15328" xr:uid="{C13D4B48-1AE9-4998-83B9-DEE135804A42}"/>
    <cellStyle name="SAPBEXundefined 2 9 4" xfId="18546" xr:uid="{7E847686-5686-486B-A7D1-E8302A8B409F}"/>
    <cellStyle name="SAPBEXundefined 2 9 5" xfId="22299" xr:uid="{C06062C5-5C7D-4124-9FFE-32F73AADB8B7}"/>
    <cellStyle name="SAPBEXundefined 2 9 6" xfId="25964" xr:uid="{BD7CE4C4-03BB-49A3-AB8A-EC3DD8EBDC16}"/>
    <cellStyle name="SAPBEXundefined 2 9 7" xfId="29495" xr:uid="{46830D6A-68B6-4046-BC8F-7F0A1F99FF54}"/>
    <cellStyle name="SAPBEXundefined 2 9 8" xfId="32760" xr:uid="{74AC7871-1576-463E-B4D1-33BA4E9473BF}"/>
    <cellStyle name="SAPBEXundefined 20" xfId="14350" xr:uid="{C77A2003-8864-4FD2-94C2-D1B55E2A9EDD}"/>
    <cellStyle name="SAPBEXundefined 21" xfId="24014" xr:uid="{C019D65D-ECFB-4AC6-A472-B0CFE9AF6B0A}"/>
    <cellStyle name="SAPBEXundefined 22" xfId="30719" xr:uid="{3B9FD880-BD85-4938-8AF4-0DC4D72256BB}"/>
    <cellStyle name="SAPBEXundefined 3" xfId="1281" xr:uid="{4821DFC7-7B85-4EBA-BE4B-FAFD768347C5}"/>
    <cellStyle name="SAPBEXundefined 3 10" xfId="11485" xr:uid="{F64E76DB-721C-4178-BDF6-5FDF9A855C9A}"/>
    <cellStyle name="SAPBEXundefined 3 11" xfId="16180" xr:uid="{E6FAFDF0-763C-41DE-9F3E-694878461635}"/>
    <cellStyle name="SAPBEXundefined 3 12" xfId="15555" xr:uid="{B96BBAD4-EAD7-44C9-A2B1-02DFD2266801}"/>
    <cellStyle name="SAPBEXundefined 3 13" xfId="19701" xr:uid="{26F1BC29-3147-459D-81DC-D7A245817DF4}"/>
    <cellStyle name="SAPBEXundefined 3 14" xfId="23465" xr:uid="{ECE8C70C-422C-42D5-AE28-2C127157C525}"/>
    <cellStyle name="SAPBEXundefined 3 15" xfId="27082" xr:uid="{CB2E3F77-9FD0-4AD1-A2F6-23F17748D6C6}"/>
    <cellStyle name="SAPBEXundefined 3 16" xfId="13178" xr:uid="{54793562-A550-4313-A958-F0ACA6099A33}"/>
    <cellStyle name="SAPBEXundefined 3 17" xfId="35156" xr:uid="{D497F87D-22D8-4C7E-AC19-0C2E219189E9}"/>
    <cellStyle name="SAPBEXundefined 3 2" xfId="1282" xr:uid="{1DF4E718-F942-4D17-80EA-FF3F9DC06E7C}"/>
    <cellStyle name="SAPBEXundefined 3 2 10" xfId="15453" xr:uid="{FC275B35-14BA-4865-9553-CD6A4C3BB37A}"/>
    <cellStyle name="SAPBEXundefined 3 2 11" xfId="11308" xr:uid="{F6349C61-74F1-4C0F-8318-DA61D50EACDC}"/>
    <cellStyle name="SAPBEXundefined 3 2 12" xfId="19700" xr:uid="{98B3BF25-6BF4-4554-935F-12B3BA1590F6}"/>
    <cellStyle name="SAPBEXundefined 3 2 13" xfId="23464" xr:uid="{FCC9A036-0B1F-4E9B-8B73-D64AF62FEF15}"/>
    <cellStyle name="SAPBEXundefined 3 2 14" xfId="27081" xr:uid="{B474D243-3C03-4581-AD3C-B7D0A12F526C}"/>
    <cellStyle name="SAPBEXundefined 3 2 15" xfId="30551" xr:uid="{03B2A684-2716-430C-85BE-25689E8ECA0A}"/>
    <cellStyle name="SAPBEXundefined 3 2 2" xfId="1756" xr:uid="{918C1DC5-12F5-4350-98E1-7141B5CAD058}"/>
    <cellStyle name="SAPBEXundefined 3 2 2 10" xfId="16596" xr:uid="{6053B938-2478-42BC-B8D9-3C30E32D89FA}"/>
    <cellStyle name="SAPBEXundefined 3 2 2 11" xfId="19560" xr:uid="{CAE8C48A-5CC5-4602-821F-0B09DFB50FF9}"/>
    <cellStyle name="SAPBEXundefined 3 2 2 12" xfId="24160" xr:uid="{A6472767-FABA-4525-99CC-2B1DFB575431}"/>
    <cellStyle name="SAPBEXundefined 3 2 2 13" xfId="26971" xr:uid="{018FCF56-63DC-44F3-B806-5C223E262180}"/>
    <cellStyle name="SAPBEXundefined 3 2 2 14" xfId="30869" xr:uid="{88F92C3E-1571-4AC4-A39C-CCE87A1D49BE}"/>
    <cellStyle name="SAPBEXundefined 3 2 2 2" xfId="2999" xr:uid="{3BE26038-EEFC-4FE2-92F8-315D2ACEF7D6}"/>
    <cellStyle name="SAPBEXundefined 3 2 2 2 2" xfId="11137" xr:uid="{622A5DF3-F7D1-47E2-A54C-98B3219D613C}"/>
    <cellStyle name="SAPBEXundefined 3 2 2 2 3" xfId="16751" xr:uid="{570D97C3-AAD8-4D4D-8066-8ADB2E3546A3}"/>
    <cellStyle name="SAPBEXundefined 3 2 2 2 4" xfId="17347" xr:uid="{7E6A9AB6-F488-4D48-AFD8-2FB3C3185607}"/>
    <cellStyle name="SAPBEXundefined 3 2 2 2 5" xfId="21105" xr:uid="{7DBEAD02-1764-4BC3-A181-A619870613C0}"/>
    <cellStyle name="SAPBEXundefined 3 2 2 2 6" xfId="24766" xr:uid="{B85FE860-772D-4527-B4E9-D42DC6E2E929}"/>
    <cellStyle name="SAPBEXundefined 3 2 2 2 7" xfId="28295" xr:uid="{32ED6E32-4123-45F8-BDDF-AE8AF8B1C64E}"/>
    <cellStyle name="SAPBEXundefined 3 2 2 2 8" xfId="31581" xr:uid="{2CABB166-3481-4CB7-83AA-7126DA4D8DCC}"/>
    <cellStyle name="SAPBEXundefined 3 2 2 3" xfId="3505" xr:uid="{2586FAFE-DE4E-4935-AD24-B2FE625A551C}"/>
    <cellStyle name="SAPBEXundefined 3 2 2 3 2" xfId="9210" xr:uid="{E48BC46B-149C-4C38-8ED1-AD3598E25FEF}"/>
    <cellStyle name="SAPBEXundefined 3 2 2 3 3" xfId="14352" xr:uid="{730FB7C0-9D8A-43AD-9618-7A3A491DCDCF}"/>
    <cellStyle name="SAPBEXundefined 3 2 2 3 4" xfId="17852" xr:uid="{C218C843-4FE0-446B-B11C-828B6FAA1D14}"/>
    <cellStyle name="SAPBEXundefined 3 2 2 3 5" xfId="21608" xr:uid="{0336C80B-8377-42EB-A6C5-99CC81A49D59}"/>
    <cellStyle name="SAPBEXundefined 3 2 2 3 6" xfId="25270" xr:uid="{C6327AAF-EE02-47EA-944F-C2E09F796CB7}"/>
    <cellStyle name="SAPBEXundefined 3 2 2 3 7" xfId="28801" xr:uid="{E5F7CB71-6867-43CB-B1B6-853881B89AB4}"/>
    <cellStyle name="SAPBEXundefined 3 2 2 3 8" xfId="32080" xr:uid="{3D83D36F-2166-4DC2-8A2E-3F93DB2D95A5}"/>
    <cellStyle name="SAPBEXundefined 3 2 2 4" xfId="2162" xr:uid="{713F23D4-456F-4463-A50D-9152D4C05920}"/>
    <cellStyle name="SAPBEXundefined 3 2 2 4 2" xfId="8543" xr:uid="{19BE8ABB-FE40-4FB6-8529-EF8FAA30BF68}"/>
    <cellStyle name="SAPBEXundefined 3 2 2 4 3" xfId="14511" xr:uid="{FC065B07-9F4D-4025-92C9-08DAEA65F8EF}"/>
    <cellStyle name="SAPBEXundefined 3 2 2 4 4" xfId="9787" xr:uid="{58EEBD8A-0E84-4CF1-8903-D0527292E328}"/>
    <cellStyle name="SAPBEXundefined 3 2 2 4 5" xfId="6899" xr:uid="{6F344FCD-68E9-4FE9-86AF-1694A15B8082}"/>
    <cellStyle name="SAPBEXundefined 3 2 2 4 6" xfId="20066" xr:uid="{38F4D45B-8F52-408F-B1A1-63EA40F206F3}"/>
    <cellStyle name="SAPBEXundefined 3 2 2 4 7" xfId="9249" xr:uid="{11D175DC-916E-44FF-881B-CFF84F7F9085}"/>
    <cellStyle name="SAPBEXundefined 3 2 2 4 8" xfId="27453" xr:uid="{4B40475E-9DC2-4808-8652-1A3B3F9A7C03}"/>
    <cellStyle name="SAPBEXundefined 3 2 2 5" xfId="4358" xr:uid="{CF5A17A6-6173-4D20-8F4C-A8AF0511877F}"/>
    <cellStyle name="SAPBEXundefined 3 2 2 5 2" xfId="12618" xr:uid="{DB0FC385-1F16-484E-8939-AC3CEA8B1D28}"/>
    <cellStyle name="SAPBEXundefined 3 2 2 5 3" xfId="11814" xr:uid="{DCB0EF0F-2E72-4A5D-9E45-5A9DF6E9D298}"/>
    <cellStyle name="SAPBEXundefined 3 2 2 5 4" xfId="18705" xr:uid="{B1AC339C-BF71-4744-809E-0BD38920320A}"/>
    <cellStyle name="SAPBEXundefined 3 2 2 5 5" xfId="22457" xr:uid="{5F9B1CF8-811B-451C-A02E-0B1EA6EAB0D4}"/>
    <cellStyle name="SAPBEXundefined 3 2 2 5 6" xfId="26123" xr:uid="{71F7BC94-907F-4EF2-8CFC-CD8FE7BCB02E}"/>
    <cellStyle name="SAPBEXundefined 3 2 2 5 7" xfId="29654" xr:uid="{9846F049-A576-4F8C-BF0B-F653C047866E}"/>
    <cellStyle name="SAPBEXundefined 3 2 2 5 8" xfId="32916" xr:uid="{0627B645-9A0E-4281-9A8D-FB446A1ECE1A}"/>
    <cellStyle name="SAPBEXundefined 3 2 2 6" xfId="4245" xr:uid="{5B6B6B1E-3BC3-4BED-AC6F-89529E06FB35}"/>
    <cellStyle name="SAPBEXundefined 3 2 2 6 2" xfId="13143" xr:uid="{29FD3B9F-A007-45AC-A095-35C5F0D338A6}"/>
    <cellStyle name="SAPBEXundefined 3 2 2 6 3" xfId="15552" xr:uid="{445F5E68-69E6-4D4B-BAB6-7A5B8EB8F326}"/>
    <cellStyle name="SAPBEXundefined 3 2 2 6 4" xfId="18592" xr:uid="{C962094E-4870-4D5E-974C-A8A0D0C71995}"/>
    <cellStyle name="SAPBEXundefined 3 2 2 6 5" xfId="22344" xr:uid="{023C1F5A-1C5B-4D5B-836D-3704280F2A93}"/>
    <cellStyle name="SAPBEXundefined 3 2 2 6 6" xfId="26010" xr:uid="{2AD2F426-879C-4EFF-A7EE-2FD3F5211E02}"/>
    <cellStyle name="SAPBEXundefined 3 2 2 6 7" xfId="29541" xr:uid="{F131F2FB-3966-4632-AF5E-56FA1F5C8089}"/>
    <cellStyle name="SAPBEXundefined 3 2 2 6 8" xfId="32804" xr:uid="{260120FA-764E-4EA9-ADCC-D3A8E9F997CA}"/>
    <cellStyle name="SAPBEXundefined 3 2 2 7" xfId="4809" xr:uid="{67FD74F1-49EF-466F-8A68-2E2AD0B58ACB}"/>
    <cellStyle name="SAPBEXundefined 3 2 2 7 2" xfId="12236" xr:uid="{2E8D8FB0-86E9-4FA4-9430-F66121EE570E}"/>
    <cellStyle name="SAPBEXundefined 3 2 2 7 3" xfId="16810" xr:uid="{1EA30051-8847-4350-A571-3734296D18D2}"/>
    <cellStyle name="SAPBEXundefined 3 2 2 7 4" xfId="19156" xr:uid="{8B8D1553-1BE4-448A-BDE5-F831499730D4}"/>
    <cellStyle name="SAPBEXundefined 3 2 2 7 5" xfId="22907" xr:uid="{7F85F905-5B8A-4C4E-A4CA-1873F272DD9D}"/>
    <cellStyle name="SAPBEXundefined 3 2 2 7 6" xfId="26573" xr:uid="{4CF34645-7104-4A19-B56B-0F6D439D5C4C}"/>
    <cellStyle name="SAPBEXundefined 3 2 2 7 7" xfId="30105" xr:uid="{C00D8A45-8BA0-4A81-A93C-8116B6DCF144}"/>
    <cellStyle name="SAPBEXundefined 3 2 2 7 8" xfId="33362" xr:uid="{5FF79C39-CA6C-4CEA-A2F0-E8A167BEC711}"/>
    <cellStyle name="SAPBEXundefined 3 2 2 8" xfId="13081" xr:uid="{D2CF3FDC-C878-46D8-9B0F-D3E41410A5B1}"/>
    <cellStyle name="SAPBEXundefined 3 2 2 9" xfId="15602" xr:uid="{B8D30E24-D12E-47B5-9140-1011E6FEC87A}"/>
    <cellStyle name="SAPBEXundefined 3 2 3" xfId="2553" xr:uid="{FCD964AC-9E3F-41A0-AAF0-2F1C3873ED86}"/>
    <cellStyle name="SAPBEXundefined 3 2 3 2" xfId="9662" xr:uid="{F5861A66-2AEA-42D3-9344-18F4968C147A}"/>
    <cellStyle name="SAPBEXundefined 3 2 3 3" xfId="15071" xr:uid="{BA91B7DB-6D41-4B6C-992E-564ABEDD02C2}"/>
    <cellStyle name="SAPBEXundefined 3 2 3 4" xfId="13693" xr:uid="{D24B72F0-1762-4FE0-92FE-25945BCB9F00}"/>
    <cellStyle name="SAPBEXundefined 3 2 3 5" xfId="19311" xr:uid="{EBA839F3-CEBB-46AA-B9D7-CD02F966BCAE}"/>
    <cellStyle name="SAPBEXundefined 3 2 3 6" xfId="23077" xr:uid="{93BD3513-ACA1-44C3-A484-5294A25B40A0}"/>
    <cellStyle name="SAPBEXundefined 3 2 3 7" xfId="26722" xr:uid="{682E7888-08C5-4AF4-AC89-71DB8988100B}"/>
    <cellStyle name="SAPBEXundefined 3 2 3 8" xfId="31141" xr:uid="{BD11E97C-F951-4DCC-B649-343AD5900598}"/>
    <cellStyle name="SAPBEXundefined 3 2 4" xfId="3063" xr:uid="{C3C409FB-031D-4C2D-B8D1-7598F5922760}"/>
    <cellStyle name="SAPBEXundefined 3 2 4 2" xfId="9527" xr:uid="{0DAD2D82-38CC-453C-BE97-EA10BF625EF9}"/>
    <cellStyle name="SAPBEXundefined 3 2 4 3" xfId="9885" xr:uid="{D984547B-F03A-4B2A-93DC-53B3DD71A435}"/>
    <cellStyle name="SAPBEXundefined 3 2 4 4" xfId="17411" xr:uid="{D41199F9-FE90-42FD-948E-E5BBA49ED53B}"/>
    <cellStyle name="SAPBEXundefined 3 2 4 5" xfId="21168" xr:uid="{06919D41-C4F3-4D25-8BF3-96383DEA1552}"/>
    <cellStyle name="SAPBEXundefined 3 2 4 6" xfId="24830" xr:uid="{8F12CC5D-2893-40F2-A31E-07AF9B9781A6}"/>
    <cellStyle name="SAPBEXundefined 3 2 4 7" xfId="28359" xr:uid="{56CCE241-973C-43E7-A156-56F67C2E1389}"/>
    <cellStyle name="SAPBEXundefined 3 2 4 8" xfId="31644" xr:uid="{8E6CC743-22DF-4F7B-BAB4-22DF1794165C}"/>
    <cellStyle name="SAPBEXundefined 3 2 5" xfId="2246" xr:uid="{C4402373-130F-42DB-A6A3-7D070DBE1EB2}"/>
    <cellStyle name="SAPBEXundefined 3 2 5 2" xfId="11591" xr:uid="{B15E140A-6F9C-4F1C-B8D2-95E2991ED2D6}"/>
    <cellStyle name="SAPBEXundefined 3 2 5 3" xfId="16077" xr:uid="{6ADA2890-2581-4E5F-AC8C-D2F8CE566E36}"/>
    <cellStyle name="SAPBEXundefined 3 2 5 4" xfId="7376" xr:uid="{050CAF7D-193C-4179-A5AC-F31EE68C9BFC}"/>
    <cellStyle name="SAPBEXundefined 3 2 5 5" xfId="16221" xr:uid="{E60D4993-3960-4319-987F-CF9075FF3243}"/>
    <cellStyle name="SAPBEXundefined 3 2 5 6" xfId="14935" xr:uid="{32365FDC-86C7-4836-A71E-2D56FB16063D}"/>
    <cellStyle name="SAPBEXundefined 3 2 5 7" xfId="23837" xr:uid="{7D6B9485-FFB1-48B8-8864-38C34AC6EA42}"/>
    <cellStyle name="SAPBEXundefined 3 2 5 8" xfId="30372" xr:uid="{C2325D0A-5C3E-4F84-B132-BB2E9F738D98}"/>
    <cellStyle name="SAPBEXundefined 3 2 6" xfId="2245" xr:uid="{6092FE4E-52F1-4290-85FB-DD1FA8CA83A6}"/>
    <cellStyle name="SAPBEXundefined 3 2 6 2" xfId="7946" xr:uid="{94390928-523D-4775-97D1-A62891E0C5FF}"/>
    <cellStyle name="SAPBEXundefined 3 2 6 3" xfId="14539" xr:uid="{136855F4-3F75-40C0-A760-A6146E670DC2}"/>
    <cellStyle name="SAPBEXundefined 3 2 6 4" xfId="9216" xr:uid="{445C4CFB-0519-465F-8EA2-C2478919C38C}"/>
    <cellStyle name="SAPBEXundefined 3 2 6 5" xfId="19449" xr:uid="{EDB7A975-4E2F-4360-BD21-0E1E1CE7F244}"/>
    <cellStyle name="SAPBEXundefined 3 2 6 6" xfId="16607" xr:uid="{3D6DFB30-C1A9-4E4C-B669-840C6E045E6C}"/>
    <cellStyle name="SAPBEXundefined 3 2 6 7" xfId="26863" xr:uid="{A07C664D-B8B8-4C79-A414-0FBD3CD748C5}"/>
    <cellStyle name="SAPBEXundefined 3 2 6 8" xfId="27061" xr:uid="{261DC2DE-38F2-4199-A01F-416953F18C78}"/>
    <cellStyle name="SAPBEXundefined 3 2 7" xfId="4675" xr:uid="{B591CFA1-E0BF-4005-BC6B-FA602F651628}"/>
    <cellStyle name="SAPBEXundefined 3 2 7 2" xfId="12368" xr:uid="{E4BFDFD1-6CBE-4EA6-A103-E6F533B28CEE}"/>
    <cellStyle name="SAPBEXundefined 3 2 7 3" xfId="15750" xr:uid="{BEBF8103-E1E0-46A5-A653-C05E00AE8E1E}"/>
    <cellStyle name="SAPBEXundefined 3 2 7 4" xfId="19022" xr:uid="{C5892A17-8A94-4189-AF95-4CB5EBD7600C}"/>
    <cellStyle name="SAPBEXundefined 3 2 7 5" xfId="22774" xr:uid="{9E84B0F7-5624-4B5C-B7EE-BB9146F3E465}"/>
    <cellStyle name="SAPBEXundefined 3 2 7 6" xfId="26439" xr:uid="{6F62A767-A752-46FF-A587-840F876DE3C0}"/>
    <cellStyle name="SAPBEXundefined 3 2 7 7" xfId="29971" xr:uid="{385F60CB-4971-444D-8C82-822BF45F582B}"/>
    <cellStyle name="SAPBEXundefined 3 2 7 8" xfId="33230" xr:uid="{96E364A5-7F2A-49DC-A889-0C08221E7A23}"/>
    <cellStyle name="SAPBEXundefined 3 2 8" xfId="2767" xr:uid="{1141D614-509E-44A6-814F-EC498A5F321E}"/>
    <cellStyle name="SAPBEXundefined 3 2 8 2" xfId="11424" xr:uid="{FDBD832A-2CEF-4E97-B763-F2344A66E733}"/>
    <cellStyle name="SAPBEXundefined 3 2 8 3" xfId="16240" xr:uid="{197984E6-25EB-4016-A49F-E958262C223B}"/>
    <cellStyle name="SAPBEXundefined 3 2 8 4" xfId="17115" xr:uid="{75676A5F-6D8E-4181-A283-A1077F6C2F7F}"/>
    <cellStyle name="SAPBEXundefined 3 2 8 5" xfId="20873" xr:uid="{04C73DBB-46DC-4D3A-83CF-A9743B93BDA4}"/>
    <cellStyle name="SAPBEXundefined 3 2 8 6" xfId="24534" xr:uid="{2AB39B45-C544-4299-8291-87AAAD1BB85E}"/>
    <cellStyle name="SAPBEXundefined 3 2 8 7" xfId="28063" xr:uid="{48112D2F-CBE6-4B38-B1F9-B3DE2AA18ACD}"/>
    <cellStyle name="SAPBEXundefined 3 2 8 8" xfId="31349" xr:uid="{62A12FAB-C296-4572-886F-B8BFF8F427D5}"/>
    <cellStyle name="SAPBEXundefined 3 2 9" xfId="8647" xr:uid="{C926BBB1-2A03-4E51-8934-B95998B28861}"/>
    <cellStyle name="SAPBEXundefined 3 3" xfId="1755" xr:uid="{C7C999DD-3E4C-41BA-B912-D5A60120446C}"/>
    <cellStyle name="SAPBEXundefined 3 3 10" xfId="15236" xr:uid="{667D71AC-FDEC-4390-BFFF-7B11091297FC}"/>
    <cellStyle name="SAPBEXundefined 3 3 11" xfId="20478" xr:uid="{C7C7F8E9-3B1B-4FCF-AB77-D611AF8CCF97}"/>
    <cellStyle name="SAPBEXundefined 3 3 12" xfId="23321" xr:uid="{30C4FB42-DC07-42AB-BE00-F9483800748B}"/>
    <cellStyle name="SAPBEXundefined 3 3 13" xfId="27717" xr:uid="{D67CA1DE-E8EE-46EE-A6A6-1F0DA726FC12}"/>
    <cellStyle name="SAPBEXundefined 3 3 14" xfId="30443" xr:uid="{B24F1655-BB7B-4B9B-847E-8E24B32AAD79}"/>
    <cellStyle name="SAPBEXundefined 3 3 2" xfId="2998" xr:uid="{8E51C00D-38DD-41D3-95A1-B200256550A2}"/>
    <cellStyle name="SAPBEXundefined 3 3 2 2" xfId="9172" xr:uid="{FCC05AEC-0E85-44D8-91C8-90A91A5B0EAD}"/>
    <cellStyle name="SAPBEXundefined 3 3 2 3" xfId="7300" xr:uid="{529BD982-092B-4527-A1AE-448627EDFD9D}"/>
    <cellStyle name="SAPBEXundefined 3 3 2 4" xfId="17346" xr:uid="{FCFF37D1-F2AC-4F09-AA07-5B99F21C2942}"/>
    <cellStyle name="SAPBEXundefined 3 3 2 5" xfId="21104" xr:uid="{DADF7F2D-05BA-4936-A274-A9C7EB20EDC3}"/>
    <cellStyle name="SAPBEXundefined 3 3 2 6" xfId="24765" xr:uid="{5E77D03B-A88E-42F6-8CDE-38E17E7A895D}"/>
    <cellStyle name="SAPBEXundefined 3 3 2 7" xfId="28294" xr:uid="{0133E744-1C3A-4431-B402-887606E01216}"/>
    <cellStyle name="SAPBEXundefined 3 3 2 8" xfId="31580" xr:uid="{016B4438-6559-499D-86A9-D8062F9D8FED}"/>
    <cellStyle name="SAPBEXundefined 3 3 3" xfId="3504" xr:uid="{A196A49F-2246-499E-BED6-874BDF496F08}"/>
    <cellStyle name="SAPBEXundefined 3 3 3 2" xfId="9421" xr:uid="{2009A7DC-A51C-447A-81B4-B12417BAC829}"/>
    <cellStyle name="SAPBEXundefined 3 3 3 3" xfId="13560" xr:uid="{500E7FBA-EA80-423D-A8C1-D1E2765BD5FB}"/>
    <cellStyle name="SAPBEXundefined 3 3 3 4" xfId="17851" xr:uid="{ED2EB6F3-BE43-4F2A-96D9-317E32788C91}"/>
    <cellStyle name="SAPBEXundefined 3 3 3 5" xfId="21607" xr:uid="{76510572-8A34-4CA2-A6DE-2E8329E70E75}"/>
    <cellStyle name="SAPBEXundefined 3 3 3 6" xfId="25269" xr:uid="{3CC6543E-FEFC-41EE-BD7E-339F0B8B7AAA}"/>
    <cellStyle name="SAPBEXundefined 3 3 3 7" xfId="28800" xr:uid="{959B9764-CBD2-4B69-91CB-1F768047BE17}"/>
    <cellStyle name="SAPBEXundefined 3 3 3 8" xfId="32079" xr:uid="{1DF4349E-C6C8-4A2C-9DA4-437B3499A91E}"/>
    <cellStyle name="SAPBEXundefined 3 3 4" xfId="3538" xr:uid="{DFBE008A-6B2B-4D19-AE1B-2D07D5A7C1C2}"/>
    <cellStyle name="SAPBEXundefined 3 3 4 2" xfId="8391" xr:uid="{39CB456E-4EB1-4EF2-AB38-06B98C559F69}"/>
    <cellStyle name="SAPBEXundefined 3 3 4 3" xfId="8544" xr:uid="{8EABE47F-EF7C-4A1D-BC7D-68D6B19A9840}"/>
    <cellStyle name="SAPBEXundefined 3 3 4 4" xfId="17885" xr:uid="{ED59A57C-C093-416C-9DE4-450B88D7E29B}"/>
    <cellStyle name="SAPBEXundefined 3 3 4 5" xfId="21641" xr:uid="{C066FDBF-7F00-47C6-9E9F-E8921A13A51F}"/>
    <cellStyle name="SAPBEXundefined 3 3 4 6" xfId="25303" xr:uid="{1044DC6E-BBC7-4C0C-B5E1-4DC5FB4BCA1A}"/>
    <cellStyle name="SAPBEXundefined 3 3 4 7" xfId="28834" xr:uid="{53AA2BE1-F5A6-4F5C-A344-17FE2A10B4DD}"/>
    <cellStyle name="SAPBEXundefined 3 3 4 8" xfId="32113" xr:uid="{FA4682F4-355A-42A5-B7A7-31AC61D635FE}"/>
    <cellStyle name="SAPBEXundefined 3 3 5" xfId="1885" xr:uid="{DD0B1936-4052-4559-BEF5-24B0DC3BCD94}"/>
    <cellStyle name="SAPBEXundefined 3 3 5 2" xfId="9681" xr:uid="{9E79D962-3203-4315-BA71-7D6967D5228A}"/>
    <cellStyle name="SAPBEXundefined 3 3 5 3" xfId="7734" xr:uid="{5CAD5B5B-C572-4238-A1AB-3A20F82710D7}"/>
    <cellStyle name="SAPBEXundefined 3 3 5 4" xfId="13712" xr:uid="{423213C4-035A-4E80-B67C-616B81B6B579}"/>
    <cellStyle name="SAPBEXundefined 3 3 5 5" xfId="19494" xr:uid="{94DA5586-45F5-41B8-ADF7-F633DA1A88C1}"/>
    <cellStyle name="SAPBEXundefined 3 3 5 6" xfId="20290" xr:uid="{084377D3-6081-47AA-BD9E-8565B1CBA1FA}"/>
    <cellStyle name="SAPBEXundefined 3 3 5 7" xfId="26907" xr:uid="{6ACAEE38-0758-40F1-B11A-B4A231DFE304}"/>
    <cellStyle name="SAPBEXundefined 3 3 5 8" xfId="27286" xr:uid="{2E327D8A-11F4-4E46-A526-DB32B1A08A4B}"/>
    <cellStyle name="SAPBEXundefined 3 3 6" xfId="4676" xr:uid="{0FD69183-E47B-450A-8F47-E0BF77193E5D}"/>
    <cellStyle name="SAPBEXundefined 3 3 6 2" xfId="12367" xr:uid="{203CEADA-AF57-4EAA-A98D-2F1FE3783E68}"/>
    <cellStyle name="SAPBEXundefined 3 3 6 3" xfId="15751" xr:uid="{90B4BC2C-7287-4C6D-9059-A445E36DC65F}"/>
    <cellStyle name="SAPBEXundefined 3 3 6 4" xfId="19023" xr:uid="{F9C57A14-495C-471E-849B-A338479BBCDF}"/>
    <cellStyle name="SAPBEXundefined 3 3 6 5" xfId="22775" xr:uid="{B8DC2A4C-370C-4831-ABBA-D8AC6D3C732C}"/>
    <cellStyle name="SAPBEXundefined 3 3 6 6" xfId="26440" xr:uid="{E1EC4C25-8D13-434A-A29C-21D779D15E2B}"/>
    <cellStyle name="SAPBEXundefined 3 3 6 7" xfId="29972" xr:uid="{20924714-5EEC-4B41-9CB8-65B9064AADDA}"/>
    <cellStyle name="SAPBEXundefined 3 3 6 8" xfId="33231" xr:uid="{F0D075A6-B71E-4F3B-8BD3-0DA3FD0AEC6C}"/>
    <cellStyle name="SAPBEXundefined 3 3 7" xfId="2760" xr:uid="{087C7A9A-F798-454B-94B8-400927CFA1F9}"/>
    <cellStyle name="SAPBEXundefined 3 3 7 2" xfId="7921" xr:uid="{29C2EBAB-C7D1-4459-B585-956E60F9BB2D}"/>
    <cellStyle name="SAPBEXundefined 3 3 7 3" xfId="14284" xr:uid="{748E0161-E5E1-43BE-AA03-5B5F7A29F7DB}"/>
    <cellStyle name="SAPBEXundefined 3 3 7 4" xfId="17108" xr:uid="{66EB4033-2FBE-4074-AC31-3A7D95A4DEFD}"/>
    <cellStyle name="SAPBEXundefined 3 3 7 5" xfId="20866" xr:uid="{155F182F-A7B4-49BF-965F-397542C8FAD0}"/>
    <cellStyle name="SAPBEXundefined 3 3 7 6" xfId="24527" xr:uid="{CA3309D6-7AA5-4604-B2D8-48FF0F149994}"/>
    <cellStyle name="SAPBEXundefined 3 3 7 7" xfId="28056" xr:uid="{C60101D1-0895-4A34-AF72-F97393E2F92A}"/>
    <cellStyle name="SAPBEXundefined 3 3 7 8" xfId="31342" xr:uid="{36AE99CE-5969-42C4-A10E-8232AE42AE1E}"/>
    <cellStyle name="SAPBEXundefined 3 3 8" xfId="11068" xr:uid="{DE9B631A-0575-4898-BC15-C768EAC47533}"/>
    <cellStyle name="SAPBEXundefined 3 3 9" xfId="17050" xr:uid="{7F864208-1F1F-404C-891B-D59F139243B1}"/>
    <cellStyle name="SAPBEXundefined 3 4" xfId="2552" xr:uid="{91CA6BCB-9B58-4273-9EC2-36E10A2DB8A5}"/>
    <cellStyle name="SAPBEXundefined 3 4 2" xfId="10164" xr:uid="{3CF187D1-085A-4E15-A181-E4F2064C1859}"/>
    <cellStyle name="SAPBEXundefined 3 4 3" xfId="8686" xr:uid="{A3C51C06-A4B8-49B8-808E-2E1FB51E4A9A}"/>
    <cellStyle name="SAPBEXundefined 3 4 4" xfId="13711" xr:uid="{4F7FB4D7-3D88-4301-8E23-D34A476121BD}"/>
    <cellStyle name="SAPBEXundefined 3 4 5" xfId="19312" xr:uid="{6B9B13F6-9BFF-4386-B252-87FE799292BA}"/>
    <cellStyle name="SAPBEXundefined 3 4 6" xfId="23078" xr:uid="{A0A7A3D2-2577-4E86-A99B-316AB07BAAB5}"/>
    <cellStyle name="SAPBEXundefined 3 4 7" xfId="26723" xr:uid="{91E58B72-6428-40D0-9E25-01A2A02EB1E7}"/>
    <cellStyle name="SAPBEXundefined 3 4 8" xfId="31140" xr:uid="{FAD99422-6E27-4ECF-A0C7-5FCE47D48DD4}"/>
    <cellStyle name="SAPBEXundefined 3 5" xfId="3062" xr:uid="{E400EEE3-3616-4EDC-9D0B-4E0D763B2173}"/>
    <cellStyle name="SAPBEXundefined 3 5 2" xfId="10030" xr:uid="{C54F454E-A440-4BCD-BE20-E08D887B0F03}"/>
    <cellStyle name="SAPBEXundefined 3 5 3" xfId="15217" xr:uid="{DF8C6682-660C-4AA9-B10C-F7B551FB1888}"/>
    <cellStyle name="SAPBEXundefined 3 5 4" xfId="17410" xr:uid="{60420DAA-EC49-4198-8884-37CEC8A1447B}"/>
    <cellStyle name="SAPBEXundefined 3 5 5" xfId="21167" xr:uid="{409773D7-1BB8-4240-9DDC-5DC8F29A0EAB}"/>
    <cellStyle name="SAPBEXundefined 3 5 6" xfId="24829" xr:uid="{A60B734F-4C59-4D9C-9E9C-0907BE1C07C8}"/>
    <cellStyle name="SAPBEXundefined 3 5 7" xfId="28358" xr:uid="{08A4DCA9-2227-4F50-AA92-9D3C0FBC0DF5}"/>
    <cellStyle name="SAPBEXundefined 3 5 8" xfId="31643" xr:uid="{B00E5AC9-534A-4DCA-9FDF-3B85F19B003D}"/>
    <cellStyle name="SAPBEXundefined 3 6" xfId="3065" xr:uid="{F3B49466-F720-44D1-B2D7-07E6AE9E59CE}"/>
    <cellStyle name="SAPBEXundefined 3 6 2" xfId="11442" xr:uid="{08FF693F-A272-494E-8B6B-3DDA29CBDD64}"/>
    <cellStyle name="SAPBEXundefined 3 6 3" xfId="16223" xr:uid="{8BB877B2-1924-4D93-8259-17E74E8ED256}"/>
    <cellStyle name="SAPBEXundefined 3 6 4" xfId="17413" xr:uid="{518BACCF-46AC-4EB6-98C9-F25413F96ADE}"/>
    <cellStyle name="SAPBEXundefined 3 6 5" xfId="21170" xr:uid="{0B4C39EB-2453-42FF-AE16-9A018B806766}"/>
    <cellStyle name="SAPBEXundefined 3 6 6" xfId="24832" xr:uid="{77A5206E-15AD-4D97-AB42-4CD393EC8BD6}"/>
    <cellStyle name="SAPBEXundefined 3 6 7" xfId="28361" xr:uid="{6932E3BB-E826-4B57-A9F7-35BA004AB1DE}"/>
    <cellStyle name="SAPBEXundefined 3 6 8" xfId="31646" xr:uid="{AE6E2285-6EF3-41BF-89ED-A0AADCA63D73}"/>
    <cellStyle name="SAPBEXundefined 3 7" xfId="3206" xr:uid="{8136DBB9-52B1-4618-BDE9-E476B13F1BBB}"/>
    <cellStyle name="SAPBEXundefined 3 7 2" xfId="10353" xr:uid="{D568F6B9-93E8-4F11-A0C2-C62AA4C25BBF}"/>
    <cellStyle name="SAPBEXundefined 3 7 3" xfId="8166" xr:uid="{844614F4-BCAF-4A62-BED2-E445B17EC5BC}"/>
    <cellStyle name="SAPBEXundefined 3 7 4" xfId="17553" xr:uid="{0761ED65-9DE8-4741-8585-5386A9EAF8C1}"/>
    <cellStyle name="SAPBEXundefined 3 7 5" xfId="21309" xr:uid="{D0E50507-0D03-4239-A5FD-6A3DB53D8A21}"/>
    <cellStyle name="SAPBEXundefined 3 7 6" xfId="24971" xr:uid="{16409653-AB02-4073-99AE-BAF8349C73AF}"/>
    <cellStyle name="SAPBEXundefined 3 7 7" xfId="28502" xr:uid="{5F2EFD91-E329-416C-8006-5C9FE18CBFE5}"/>
    <cellStyle name="SAPBEXundefined 3 7 8" xfId="31782" xr:uid="{139C88B3-C266-43D3-BB04-E4A4667767E2}"/>
    <cellStyle name="SAPBEXundefined 3 8" xfId="4679" xr:uid="{D116AA5C-EEB4-4F91-812A-327F559232F2}"/>
    <cellStyle name="SAPBEXundefined 3 8 2" xfId="12364" xr:uid="{B8F2D317-4D24-4EC4-97D0-C265C819D9CB}"/>
    <cellStyle name="SAPBEXundefined 3 8 3" xfId="9970" xr:uid="{FCB1782D-6213-4E9B-A93B-295A3A1148B3}"/>
    <cellStyle name="SAPBEXundefined 3 8 4" xfId="19026" xr:uid="{C5D34DB8-0DBA-4EDF-B93E-D100D45F4947}"/>
    <cellStyle name="SAPBEXundefined 3 8 5" xfId="22778" xr:uid="{5EF4217B-05ED-4040-86ED-3211155B70FF}"/>
    <cellStyle name="SAPBEXundefined 3 8 6" xfId="26443" xr:uid="{A9838B6D-F120-4DCD-8C1B-ABEB3D1047D1}"/>
    <cellStyle name="SAPBEXundefined 3 8 7" xfId="29975" xr:uid="{7B6A0F64-EBB3-4554-8941-E94684A1F9F8}"/>
    <cellStyle name="SAPBEXundefined 3 8 8" xfId="33234" xr:uid="{2B68DCCC-68FC-4E2C-ADDC-1E9133FBC89D}"/>
    <cellStyle name="SAPBEXundefined 3 9" xfId="4715" xr:uid="{5DA10080-EDF4-41FC-96E9-EE170B2029D4}"/>
    <cellStyle name="SAPBEXundefined 3 9 2" xfId="12329" xr:uid="{0E9C2CE5-24F8-45A9-B992-31DC375E3AF0}"/>
    <cellStyle name="SAPBEXundefined 3 9 3" xfId="16778" xr:uid="{77560766-7915-433B-820F-918BAD54BE62}"/>
    <cellStyle name="SAPBEXundefined 3 9 4" xfId="19062" xr:uid="{0D8B6541-8AF2-4574-80B8-F374D6AE6280}"/>
    <cellStyle name="SAPBEXundefined 3 9 5" xfId="22814" xr:uid="{6D0811C1-8B97-4693-B7E6-4DF16412FDC2}"/>
    <cellStyle name="SAPBEXundefined 3 9 6" xfId="26479" xr:uid="{1A480CD0-930B-4153-9B70-C45DFAAEB115}"/>
    <cellStyle name="SAPBEXundefined 3 9 7" xfId="30011" xr:uid="{702CA941-3C79-46EC-BB0C-2EE904070888}"/>
    <cellStyle name="SAPBEXundefined 3 9 8" xfId="33270" xr:uid="{C36C694F-13F6-4D7C-86E1-C832E4D47B75}"/>
    <cellStyle name="SAPBEXundefined 4" xfId="1410" xr:uid="{C6EE7C2E-EC9B-4512-993B-5128EE1A8F46}"/>
    <cellStyle name="SAPBEXundefined 5" xfId="1474" xr:uid="{DD6F7CBF-1687-44BD-B3FB-8E284655C024}"/>
    <cellStyle name="SAPBEXundefined 5 10" xfId="10098" xr:uid="{1BB2634A-2F61-458E-B493-3D89733103AA}"/>
    <cellStyle name="SAPBEXundefined 5 11" xfId="7097" xr:uid="{086C36C8-1A68-4683-9089-54CDCF6253BB}"/>
    <cellStyle name="SAPBEXundefined 5 12" xfId="7691" xr:uid="{0A84C8AC-DFBC-46DC-BA60-D6186ED036CC}"/>
    <cellStyle name="SAPBEXundefined 5 13" xfId="19671" xr:uid="{AF290160-6098-47B8-B792-F0EDD737B490}"/>
    <cellStyle name="SAPBEXundefined 5 14" xfId="19295" xr:uid="{AFD3C235-FA14-4E31-926D-96DC367598A3}"/>
    <cellStyle name="SAPBEXundefined 5 15" xfId="30543" xr:uid="{ADA059D7-E6F9-43B4-A13F-43CDA2EAB153}"/>
    <cellStyle name="SAPBEXundefined 5 2" xfId="1783" xr:uid="{47D0E90B-350B-4E3E-B04E-6FA402239A48}"/>
    <cellStyle name="SAPBEXundefined 5 2 10" xfId="10224" xr:uid="{FFEF1C9E-8DAD-4D69-8443-FC8686BCAB35}"/>
    <cellStyle name="SAPBEXundefined 5 2 11" xfId="19545" xr:uid="{AECD598C-5C73-4DD4-B2BB-878DDEDF1BC3}"/>
    <cellStyle name="SAPBEXundefined 5 2 12" xfId="23261" xr:uid="{9366FA45-E258-4EE7-90E3-992AC36E4BCA}"/>
    <cellStyle name="SAPBEXundefined 5 2 13" xfId="26955" xr:uid="{B3E3A2D8-4CAC-4E9D-934D-8BB0B95BCD67}"/>
    <cellStyle name="SAPBEXundefined 5 2 14" xfId="26953" xr:uid="{140DF982-2A4F-45FF-9665-DBB7C5EFEEF7}"/>
    <cellStyle name="SAPBEXundefined 5 2 2" xfId="3026" xr:uid="{AD13C39F-61F8-426A-90B6-35C64179ED25}"/>
    <cellStyle name="SAPBEXundefined 5 2 2 2" xfId="9170" xr:uid="{F042BC0C-A540-4F72-A627-3858C72AF27D}"/>
    <cellStyle name="SAPBEXundefined 5 2 2 3" xfId="14193" xr:uid="{E3FD0EFA-6274-4BDF-B18F-1E91653CDF0D}"/>
    <cellStyle name="SAPBEXundefined 5 2 2 4" xfId="17374" xr:uid="{1F61A59D-AE76-4CD8-9E9B-05EE372CB150}"/>
    <cellStyle name="SAPBEXundefined 5 2 2 5" xfId="21132" xr:uid="{43EC848B-45D1-45F8-9765-D816FDFB5F56}"/>
    <cellStyle name="SAPBEXundefined 5 2 2 6" xfId="24793" xr:uid="{52204286-2544-4975-B93F-546068480F53}"/>
    <cellStyle name="SAPBEXundefined 5 2 2 7" xfId="28322" xr:uid="{ACC095A6-59F7-4352-A81C-6E4E585E256D}"/>
    <cellStyle name="SAPBEXundefined 5 2 2 8" xfId="31608" xr:uid="{096D3C60-CEC6-4A2C-B01E-1305843EC3C9}"/>
    <cellStyle name="SAPBEXundefined 5 2 3" xfId="3532" xr:uid="{FC2DC3DB-84D4-4852-B9B5-552EEB7382EF}"/>
    <cellStyle name="SAPBEXundefined 5 2 3 2" xfId="11529" xr:uid="{37B524CA-2638-4AB0-975B-88583314889E}"/>
    <cellStyle name="SAPBEXundefined 5 2 3 3" xfId="16136" xr:uid="{84133FEB-28C8-493A-BFF5-4E083B0932FD}"/>
    <cellStyle name="SAPBEXundefined 5 2 3 4" xfId="17879" xr:uid="{F08BF2C7-2080-490E-A067-73CFF3B896D2}"/>
    <cellStyle name="SAPBEXundefined 5 2 3 5" xfId="21635" xr:uid="{C7F86511-264F-45EF-AE80-52D1FD136884}"/>
    <cellStyle name="SAPBEXundefined 5 2 3 6" xfId="25297" xr:uid="{3CC54069-8769-412F-9AE2-9BDA545C2672}"/>
    <cellStyle name="SAPBEXundefined 5 2 3 7" xfId="28828" xr:uid="{07998764-1070-432F-A357-8A90595157E7}"/>
    <cellStyle name="SAPBEXundefined 5 2 3 8" xfId="32107" xr:uid="{CFE35DD6-1FAB-4E07-99F0-DB84C2953CD3}"/>
    <cellStyle name="SAPBEXundefined 5 2 4" xfId="2188" xr:uid="{A9D00060-37E8-4DEC-8304-E136A3626B3B}"/>
    <cellStyle name="SAPBEXundefined 5 2 4 2" xfId="8994" xr:uid="{1E4E7CCC-5FEA-469D-8A7B-86BB0EA3EF57}"/>
    <cellStyle name="SAPBEXundefined 5 2 4 3" xfId="6846" xr:uid="{EE3AB176-27D7-40B0-8E89-1D431FD66F11}"/>
    <cellStyle name="SAPBEXundefined 5 2 4 4" xfId="14305" xr:uid="{71AD618B-8AA4-4382-9E40-4D5AE146E9A5}"/>
    <cellStyle name="SAPBEXundefined 5 2 4 5" xfId="15694" xr:uid="{0680473C-30F3-4A46-9958-A473B9678015}"/>
    <cellStyle name="SAPBEXundefined 5 2 4 6" xfId="10255" xr:uid="{A2C0983C-F44B-40DF-8ED7-213CDC853FCA}"/>
    <cellStyle name="SAPBEXundefined 5 2 4 7" xfId="24359" xr:uid="{C9FC9F0E-F3BE-4CCD-AC96-A1EE70F376A2}"/>
    <cellStyle name="SAPBEXundefined 5 2 4 8" xfId="30384" xr:uid="{169D0943-DF28-4A64-9C09-CCC997856442}"/>
    <cellStyle name="SAPBEXundefined 5 2 5" xfId="3857" xr:uid="{6760A491-0112-4ECD-9947-A06A0941096D}"/>
    <cellStyle name="SAPBEXundefined 5 2 5 2" xfId="7499" xr:uid="{B450D972-2B7F-4AAB-B905-5ED40AACD302}"/>
    <cellStyle name="SAPBEXundefined 5 2 5 3" xfId="15393" xr:uid="{94F8945A-EDC5-4F9A-A461-4903F253F691}"/>
    <cellStyle name="SAPBEXundefined 5 2 5 4" xfId="18204" xr:uid="{1D1C3209-A609-4D23-878A-41A8AB675BA1}"/>
    <cellStyle name="SAPBEXundefined 5 2 5 5" xfId="21957" xr:uid="{784A2749-FE7A-4B1A-8353-EE12865996BC}"/>
    <cellStyle name="SAPBEXundefined 5 2 5 6" xfId="25622" xr:uid="{EC416E1C-D120-45D6-AA8A-453DFC329D4E}"/>
    <cellStyle name="SAPBEXundefined 5 2 5 7" xfId="29153" xr:uid="{74B5F2B5-B1F2-4B93-8485-9A6119920A50}"/>
    <cellStyle name="SAPBEXundefined 5 2 5 8" xfId="32424" xr:uid="{1C4F56BB-5B20-4041-9A2C-EA3895C95E95}"/>
    <cellStyle name="SAPBEXundefined 5 2 6" xfId="4688" xr:uid="{E588B9C6-9734-4DCB-937D-AAE3476AF6C6}"/>
    <cellStyle name="SAPBEXundefined 5 2 6 2" xfId="12355" xr:uid="{62CD3083-5BFC-4527-BB07-4183B4121591}"/>
    <cellStyle name="SAPBEXundefined 5 2 6 3" xfId="11595" xr:uid="{D66491AB-8553-41DB-8013-51D4EC2A840A}"/>
    <cellStyle name="SAPBEXundefined 5 2 6 4" xfId="19035" xr:uid="{35AC7160-9EA4-41AF-9BD8-6154D729FB7A}"/>
    <cellStyle name="SAPBEXundefined 5 2 6 5" xfId="22787" xr:uid="{E1B81DD7-3E81-4C8F-B373-B825E3568DB8}"/>
    <cellStyle name="SAPBEXundefined 5 2 6 6" xfId="26452" xr:uid="{1D6CB59D-2DDC-47E9-88F5-7A51C3E48029}"/>
    <cellStyle name="SAPBEXundefined 5 2 6 7" xfId="29984" xr:uid="{80BB11A1-B9DB-412B-8257-47128310B72D}"/>
    <cellStyle name="SAPBEXundefined 5 2 6 8" xfId="33243" xr:uid="{3F6A8026-C73B-43E9-B65B-B3066C27E01D}"/>
    <cellStyle name="SAPBEXundefined 5 2 7" xfId="4787" xr:uid="{220A8C46-78DB-475D-8701-267957A05FD9}"/>
    <cellStyle name="SAPBEXundefined 5 2 7 2" xfId="12258" xr:uid="{37F7B37A-8477-4760-B2B8-D39A4AD4F8EC}"/>
    <cellStyle name="SAPBEXundefined 5 2 7 3" xfId="16803" xr:uid="{70BD1786-0101-4D8C-AEFE-8681FE266E1C}"/>
    <cellStyle name="SAPBEXundefined 5 2 7 4" xfId="19134" xr:uid="{3EB6CD3B-9278-49DC-AEF5-915A025EE3FF}"/>
    <cellStyle name="SAPBEXundefined 5 2 7 5" xfId="22885" xr:uid="{2F833279-359B-46DA-9933-9D68C869848F}"/>
    <cellStyle name="SAPBEXundefined 5 2 7 6" xfId="26551" xr:uid="{340E7854-A57D-4403-B933-96E9BCE1DA82}"/>
    <cellStyle name="SAPBEXundefined 5 2 7 7" xfId="30083" xr:uid="{969C82FB-88F5-41C5-8482-D5155F2FAA81}"/>
    <cellStyle name="SAPBEXundefined 5 2 7 8" xfId="33340" xr:uid="{56243BD1-5532-4E8C-9287-5882549E2A58}"/>
    <cellStyle name="SAPBEXundefined 5 2 8" xfId="11117" xr:uid="{0DBA0ADF-45E4-4BFA-959B-E92027234BED}"/>
    <cellStyle name="SAPBEXundefined 5 2 9" xfId="16481" xr:uid="{1457AD75-A813-4E30-982A-B53959952BE2}"/>
    <cellStyle name="SAPBEXundefined 5 3" xfId="2728" xr:uid="{B7B6A070-321F-4001-8669-3D276A2F46E4}"/>
    <cellStyle name="SAPBEXundefined 5 3 2" xfId="9577" xr:uid="{FCBA9EC5-04BA-46BE-8E2B-5AA4E616AC05}"/>
    <cellStyle name="SAPBEXundefined 5 3 3" xfId="14224" xr:uid="{A2BC1E3C-AB5D-4745-A4AF-3633063FD05C}"/>
    <cellStyle name="SAPBEXundefined 5 3 4" xfId="17076" xr:uid="{FEAB89A3-26CE-4FBB-9323-7B6F84E82C56}"/>
    <cellStyle name="SAPBEXundefined 5 3 5" xfId="20834" xr:uid="{2B69A205-2F88-4137-97B9-6C55AC66498C}"/>
    <cellStyle name="SAPBEXundefined 5 3 6" xfId="24495" xr:uid="{D9042AD3-D752-4B5F-8356-1613C945E923}"/>
    <cellStyle name="SAPBEXundefined 5 3 7" xfId="28024" xr:uid="{A133B314-CCD1-4672-8D0C-9BF577F92CB2}"/>
    <cellStyle name="SAPBEXundefined 5 3 8" xfId="31310" xr:uid="{CC5EA22C-B56C-458E-B957-763AAF6FD72F}"/>
    <cellStyle name="SAPBEXundefined 5 4" xfId="3226" xr:uid="{82358797-C3DD-4FA0-8152-CC7FE15F3D7B}"/>
    <cellStyle name="SAPBEXundefined 5 4 2" xfId="11047" xr:uid="{C4422410-6806-4236-B2BB-49EE6D51C54B}"/>
    <cellStyle name="SAPBEXundefined 5 4 3" xfId="16534" xr:uid="{42A0C3FC-F367-43AD-BEA1-187F730D5BDA}"/>
    <cellStyle name="SAPBEXundefined 5 4 4" xfId="17573" xr:uid="{96847F2A-56E0-40D4-8A45-C79873567EF9}"/>
    <cellStyle name="SAPBEXundefined 5 4 5" xfId="21329" xr:uid="{656AD8DC-E843-4D4C-9BFE-AD57ED68E14D}"/>
    <cellStyle name="SAPBEXundefined 5 4 6" xfId="24991" xr:uid="{CEEC245E-82B6-4CFB-B1E6-6CA2C6541ACA}"/>
    <cellStyle name="SAPBEXundefined 5 4 7" xfId="28522" xr:uid="{8D11449B-EABF-4226-BFFE-76C77D3DDB60}"/>
    <cellStyle name="SAPBEXundefined 5 4 8" xfId="31802" xr:uid="{D2516ECD-3393-499C-98F8-0A52259525BA}"/>
    <cellStyle name="SAPBEXundefined 5 5" xfId="2221" xr:uid="{978E86A2-9C3E-4965-AD33-0111B65E40A9}"/>
    <cellStyle name="SAPBEXundefined 5 5 2" xfId="8353" xr:uid="{F7630743-9BBE-4D3C-814D-E71B98ABD31D}"/>
    <cellStyle name="SAPBEXundefined 5 5 3" xfId="8170" xr:uid="{A0C37CAD-9D2C-4A56-BD13-94FD6AC28CEB}"/>
    <cellStyle name="SAPBEXundefined 5 5 4" xfId="13959" xr:uid="{EAF87466-B376-48A3-9397-297D55A04183}"/>
    <cellStyle name="SAPBEXundefined 5 5 5" xfId="16394" xr:uid="{7DE2B96C-F6B4-447E-BF37-F965AF33E249}"/>
    <cellStyle name="SAPBEXundefined 5 5 6" xfId="20159" xr:uid="{97C8B3E4-8333-41E3-80F0-926E2BF3C973}"/>
    <cellStyle name="SAPBEXundefined 5 5 7" xfId="16713" xr:uid="{F52A2188-3C7C-4279-84EB-430AFA81E2EE}"/>
    <cellStyle name="SAPBEXundefined 5 5 8" xfId="27523" xr:uid="{FD750207-47A8-4B84-9487-2A84AC1112BA}"/>
    <cellStyle name="SAPBEXundefined 5 6" xfId="4182" xr:uid="{B54F7A37-478A-4E29-89D1-63D0592CC8E0}"/>
    <cellStyle name="SAPBEXundefined 5 6 2" xfId="7040" xr:uid="{785AFB45-F236-4D67-8500-0EE959E2B322}"/>
    <cellStyle name="SAPBEXundefined 5 6 3" xfId="7193" xr:uid="{EEBA2A2E-4ACC-4EF7-8C6B-053685A49F4F}"/>
    <cellStyle name="SAPBEXundefined 5 6 4" xfId="18529" xr:uid="{CD7408E5-2B83-4ADE-880B-88A4A504EEAC}"/>
    <cellStyle name="SAPBEXundefined 5 6 5" xfId="22282" xr:uid="{9FA40EA5-3E2F-4300-A0FF-03346E803C16}"/>
    <cellStyle name="SAPBEXundefined 5 6 6" xfId="25947" xr:uid="{996E6B14-DFC4-4EFA-A90E-833E4C931216}"/>
    <cellStyle name="SAPBEXundefined 5 6 7" xfId="29478" xr:uid="{11AC98B7-C5AA-41E6-AFED-996483D7C2F6}"/>
    <cellStyle name="SAPBEXundefined 5 6 8" xfId="32743" xr:uid="{403FFADF-9ADD-4FCF-9EDE-204F48392E41}"/>
    <cellStyle name="SAPBEXundefined 5 7" xfId="4284" xr:uid="{E7C195BA-995C-4241-9CF4-9C6352769C6B}"/>
    <cellStyle name="SAPBEXundefined 5 7 2" xfId="12671" xr:uid="{5AB020EC-1E68-4246-9215-807490BA33EA}"/>
    <cellStyle name="SAPBEXundefined 5 7 3" xfId="15723" xr:uid="{3CA2FB89-E687-4E54-9B0A-FE9E70B98004}"/>
    <cellStyle name="SAPBEXundefined 5 7 4" xfId="18631" xr:uid="{B93F8DDE-B3BE-4C96-A1E2-C4F6C0068A7A}"/>
    <cellStyle name="SAPBEXundefined 5 7 5" xfId="22383" xr:uid="{040710C6-4194-4F35-BA69-6A0802622473}"/>
    <cellStyle name="SAPBEXundefined 5 7 6" xfId="26049" xr:uid="{5D426A4C-C850-44F8-9B36-2E00E38DE318}"/>
    <cellStyle name="SAPBEXundefined 5 7 7" xfId="29580" xr:uid="{B8FACEB2-4A7D-4E2C-B27D-AAB03F696C13}"/>
    <cellStyle name="SAPBEXundefined 5 7 8" xfId="32843" xr:uid="{79906107-C470-4E8D-A228-43596F636E06}"/>
    <cellStyle name="SAPBEXundefined 5 8" xfId="4857" xr:uid="{0CD5A415-FCC0-4BF4-AD8A-E7BD8930C4B2}"/>
    <cellStyle name="SAPBEXundefined 5 8 2" xfId="12188" xr:uid="{5E537B32-2947-46F6-85F3-7DF272C39BCE}"/>
    <cellStyle name="SAPBEXundefined 5 8 3" xfId="16772" xr:uid="{8E226475-73D2-49A6-A194-381783CA8FEB}"/>
    <cellStyle name="SAPBEXundefined 5 8 4" xfId="19204" xr:uid="{FFC0E14E-BF99-457B-A6A1-3BBD0ADD92C9}"/>
    <cellStyle name="SAPBEXundefined 5 8 5" xfId="22955" xr:uid="{4BEF1DF2-986E-498A-A9C7-E3E9161261D1}"/>
    <cellStyle name="SAPBEXundefined 5 8 6" xfId="26621" xr:uid="{1398AED6-C46E-4805-8293-BE99DD695E66}"/>
    <cellStyle name="SAPBEXundefined 5 8 7" xfId="30153" xr:uid="{23FDC746-6A4D-4545-A6AD-AFB4E4402518}"/>
    <cellStyle name="SAPBEXundefined 5 8 8" xfId="33409" xr:uid="{6F2B8EC5-EC20-4ACD-98CB-9C540DB5C053}"/>
    <cellStyle name="SAPBEXundefined 5 9" xfId="9698" xr:uid="{84FAE6FC-4A3B-4AB3-92A7-017091A898F5}"/>
    <cellStyle name="SAPBEXundefined 6" xfId="1436" xr:uid="{F83C140C-8BB4-4A03-841B-1E720243C656}"/>
    <cellStyle name="SAPBEXundefined 7" xfId="700" xr:uid="{504C7D96-5034-4CCD-A2E0-3BCEF42CA49F}"/>
    <cellStyle name="SAPBEXundefined 7 10" xfId="7048" xr:uid="{2E6347DA-1380-47FB-9BB0-0FDF9880C70A}"/>
    <cellStyle name="SAPBEXundefined 7 11" xfId="7152" xr:uid="{F7CD4DD7-D8EF-4141-AB7C-D88B38C37278}"/>
    <cellStyle name="SAPBEXundefined 7 12" xfId="20170" xr:uid="{19F5470F-DD65-4C21-960A-0A105659997B}"/>
    <cellStyle name="SAPBEXundefined 7 13" xfId="23908" xr:uid="{8A73D426-4AA0-4413-82F4-E3E9959BE75F}"/>
    <cellStyle name="SAPBEXundefined 7 14" xfId="21366" xr:uid="{C02F040C-BF7F-4152-8C97-C35E55507B0E}"/>
    <cellStyle name="SAPBEXundefined 7 15" xfId="27794" xr:uid="{2B36117F-8720-4EF5-8C00-E54594A79F0E}"/>
    <cellStyle name="SAPBEXundefined 7 2" xfId="1609" xr:uid="{FD7F5E24-6101-462A-B524-2671EBCDA21A}"/>
    <cellStyle name="SAPBEXundefined 7 2 10" xfId="13327" xr:uid="{31D0F3B4-E837-4994-9491-07067D475964}"/>
    <cellStyle name="SAPBEXundefined 7 2 11" xfId="20527" xr:uid="{C4270E46-8550-44D0-B918-009FF011DDE4}"/>
    <cellStyle name="SAPBEXundefined 7 2 12" xfId="23363" xr:uid="{202FA9F2-5B4C-432D-8865-36C7421FE203}"/>
    <cellStyle name="SAPBEXundefined 7 2 13" xfId="27019" xr:uid="{82B0B9D1-0C07-4AAA-83AA-168DD43C0BF2}"/>
    <cellStyle name="SAPBEXundefined 7 2 14" xfId="30522" xr:uid="{E455E68E-6DB6-475A-80D5-974CA52171E7}"/>
    <cellStyle name="SAPBEXundefined 7 2 2" xfId="2852" xr:uid="{9162C433-6790-4D9B-B450-0D5BBDCA02AA}"/>
    <cellStyle name="SAPBEXundefined 7 2 2 2" xfId="10490" xr:uid="{61B20F46-BDE3-4018-9AD8-B49190623C42}"/>
    <cellStyle name="SAPBEXundefined 7 2 2 3" xfId="16650" xr:uid="{1D8CDA89-8A41-424F-AF51-02EE5EA1B791}"/>
    <cellStyle name="SAPBEXundefined 7 2 2 4" xfId="17200" xr:uid="{1B48636A-BE5D-4661-9811-C49E91054C01}"/>
    <cellStyle name="SAPBEXundefined 7 2 2 5" xfId="20958" xr:uid="{DD70CA4F-AAD1-45D5-B617-77B9A907CA5E}"/>
    <cellStyle name="SAPBEXundefined 7 2 2 6" xfId="24619" xr:uid="{D185D094-CCC3-498A-BE6A-7452AAC1E67F}"/>
    <cellStyle name="SAPBEXundefined 7 2 2 7" xfId="28148" xr:uid="{803DD593-7507-4979-B30E-FBB7F1242133}"/>
    <cellStyle name="SAPBEXundefined 7 2 2 8" xfId="31434" xr:uid="{9C325D6D-C221-4192-BDF0-8B9D6644B966}"/>
    <cellStyle name="SAPBEXundefined 7 2 3" xfId="3358" xr:uid="{E75C475F-256C-4A76-BC99-96069474BC4D}"/>
    <cellStyle name="SAPBEXundefined 7 2 3 2" xfId="8810" xr:uid="{F0EB3C8D-B699-4AE2-B505-A29D1055FDA9}"/>
    <cellStyle name="SAPBEXundefined 7 2 3 3" xfId="13741" xr:uid="{09F8678C-4BA9-4781-A341-DC2CC651EE01}"/>
    <cellStyle name="SAPBEXundefined 7 2 3 4" xfId="17705" xr:uid="{D4B4C2A7-AC43-4B7B-8079-73907A2B51FD}"/>
    <cellStyle name="SAPBEXundefined 7 2 3 5" xfId="21461" xr:uid="{5B1D7924-402C-474F-85D1-7A35112851C2}"/>
    <cellStyle name="SAPBEXundefined 7 2 3 6" xfId="25123" xr:uid="{C885EE89-6159-4A47-9C26-0E5B33EEE936}"/>
    <cellStyle name="SAPBEXundefined 7 2 3 7" xfId="28654" xr:uid="{FA34C334-268C-4FA5-B09A-9CCD647E0B7C}"/>
    <cellStyle name="SAPBEXundefined 7 2 3 8" xfId="31933" xr:uid="{D0191A05-3F1F-44B4-94CA-AF777649C6F5}"/>
    <cellStyle name="SAPBEXundefined 7 2 4" xfId="2638" xr:uid="{7B4DEF9B-DA5D-4927-89B1-C8136D44776C}"/>
    <cellStyle name="SAPBEXundefined 7 2 4 2" xfId="11179" xr:uid="{5E58C3F8-23D0-49EA-A7A3-ADD95384C233}"/>
    <cellStyle name="SAPBEXundefined 7 2 4 3" xfId="16455" xr:uid="{98DC2D1A-C784-4FB5-ABB4-3BC37D24B3D5}"/>
    <cellStyle name="SAPBEXundefined 7 2 4 4" xfId="7673" xr:uid="{4978372C-2990-41A1-945A-EFC95769A60F}"/>
    <cellStyle name="SAPBEXundefined 7 2 4 5" xfId="20745" xr:uid="{D3B86FF6-872C-45C2-B425-AE337CC4D691}"/>
    <cellStyle name="SAPBEXundefined 7 2 4 6" xfId="24405" xr:uid="{56F3980F-4369-4DD8-9D6B-07CE7554C19A}"/>
    <cellStyle name="SAPBEXundefined 7 2 4 7" xfId="27934" xr:uid="{5A0C4037-A315-42D6-8811-3B18DA444C87}"/>
    <cellStyle name="SAPBEXundefined 7 2 4 8" xfId="31223" xr:uid="{E79F124F-A642-45AB-9E93-9C72A973D44B}"/>
    <cellStyle name="SAPBEXundefined 7 2 5" xfId="3675" xr:uid="{673202A2-9726-4705-8A13-1BC99B2ED2B9}"/>
    <cellStyle name="SAPBEXundefined 7 2 5 2" xfId="11077" xr:uid="{42CFCC72-3F54-436B-BB24-D2DCFCEE662D}"/>
    <cellStyle name="SAPBEXundefined 7 2 5 3" xfId="16513" xr:uid="{58245DC8-3532-4EB2-8E02-76E1C2F5D883}"/>
    <cellStyle name="SAPBEXundefined 7 2 5 4" xfId="18022" xr:uid="{AC3C6C46-15FA-41B2-B023-DF2D40296448}"/>
    <cellStyle name="SAPBEXundefined 7 2 5 5" xfId="21778" xr:uid="{4D4D5DA4-C133-4BB7-8CE6-C5C789D03870}"/>
    <cellStyle name="SAPBEXundefined 7 2 5 6" xfId="25440" xr:uid="{1380128E-BED4-4014-84AB-CD2D565B5207}"/>
    <cellStyle name="SAPBEXundefined 7 2 5 7" xfId="28971" xr:uid="{016860FD-C319-47C6-9DB1-9985CBCBF972}"/>
    <cellStyle name="SAPBEXundefined 7 2 5 8" xfId="32248" xr:uid="{E475DBCD-2AEE-415C-AD3B-5FFA360ACF93}"/>
    <cellStyle name="SAPBEXundefined 7 2 6" xfId="4213" xr:uid="{E897068F-B191-4C84-BE04-7DACD35E119C}"/>
    <cellStyle name="SAPBEXundefined 7 2 6 2" xfId="7177" xr:uid="{3E68D328-5333-444E-A7BB-091B1228A163}"/>
    <cellStyle name="SAPBEXundefined 7 2 6 3" xfId="13372" xr:uid="{5CC89420-A814-49EC-A1C5-E084B1DE45B4}"/>
    <cellStyle name="SAPBEXundefined 7 2 6 4" xfId="18560" xr:uid="{782C8269-7E0A-41A8-BE45-CD99246435BF}"/>
    <cellStyle name="SAPBEXundefined 7 2 6 5" xfId="22313" xr:uid="{C1F46315-7537-4452-A468-0E2BA12755D8}"/>
    <cellStyle name="SAPBEXundefined 7 2 6 6" xfId="25978" xr:uid="{B5C385B8-E0A3-46CB-93A0-EA4B92619D23}"/>
    <cellStyle name="SAPBEXundefined 7 2 6 7" xfId="29509" xr:uid="{D1A4813C-CE61-452C-B2B4-93A61ACB29B6}"/>
    <cellStyle name="SAPBEXundefined 7 2 6 8" xfId="32774" xr:uid="{0526C131-7380-4F9B-A45C-397849519024}"/>
    <cellStyle name="SAPBEXundefined 7 2 7" xfId="4648" xr:uid="{404C341B-C506-4E2E-9C6D-B9F0B2575EA9}"/>
    <cellStyle name="SAPBEXundefined 7 2 7 2" xfId="12392" xr:uid="{CC77FAB5-9E12-44CC-8799-DEA7AF4BED52}"/>
    <cellStyle name="SAPBEXundefined 7 2 7 3" xfId="14276" xr:uid="{79933B0C-5CF3-4F86-8D00-4122B789A1E2}"/>
    <cellStyle name="SAPBEXundefined 7 2 7 4" xfId="18995" xr:uid="{71CD7310-936E-4FCA-A813-DBE8C52F3F6B}"/>
    <cellStyle name="SAPBEXundefined 7 2 7 5" xfId="22747" xr:uid="{D669F2B6-A94C-45BD-A11D-566F5E1A2E26}"/>
    <cellStyle name="SAPBEXundefined 7 2 7 6" xfId="26412" xr:uid="{CCB4A59B-FBCC-4FD4-9E62-E68B81EE2D4F}"/>
    <cellStyle name="SAPBEXundefined 7 2 7 7" xfId="29944" xr:uid="{535868A7-4EDD-476A-97B5-29BF8FD87AC2}"/>
    <cellStyle name="SAPBEXundefined 7 2 7 8" xfId="33204" xr:uid="{51B4EAAC-EECE-4178-99B3-6791218F0A01}"/>
    <cellStyle name="SAPBEXundefined 7 2 8" xfId="8915" xr:uid="{01C35286-BF7E-4920-9643-E59BCEC3B552}"/>
    <cellStyle name="SAPBEXundefined 7 2 9" xfId="15304" xr:uid="{F8B895D5-1253-4965-83C0-32BD2DFAB2BF}"/>
    <cellStyle name="SAPBEXundefined 7 3" xfId="2033" xr:uid="{793CD889-C7BD-45E2-A426-45EECEDCBAE3}"/>
    <cellStyle name="SAPBEXundefined 7 3 2" xfId="11604" xr:uid="{65C4A9F3-56B7-4776-956B-E6F8A31CEAF1}"/>
    <cellStyle name="SAPBEXundefined 7 3 3" xfId="16064" xr:uid="{2995FCBE-1FB0-43E6-8688-8561422545F4}"/>
    <cellStyle name="SAPBEXundefined 7 3 4" xfId="14912" xr:uid="{805FA8A4-08F8-4616-9048-0B94405B7A8C}"/>
    <cellStyle name="SAPBEXundefined 7 3 5" xfId="14185" xr:uid="{318D3387-1BCE-4396-814E-652DF617FCB3}"/>
    <cellStyle name="SAPBEXundefined 7 3 6" xfId="20003" xr:uid="{4E94A55D-550A-4AA9-B64F-5E94AC3E0062}"/>
    <cellStyle name="SAPBEXundefined 7 3 7" xfId="26887" xr:uid="{90FDFD61-510C-4216-BC6D-723818AFB09E}"/>
    <cellStyle name="SAPBEXundefined 7 3 8" xfId="23929" xr:uid="{0DDA4367-ED4D-419B-8F29-7A95FAB7489C}"/>
    <cellStyle name="SAPBEXundefined 7 4" xfId="2335" xr:uid="{B5ABE30C-17CF-42EA-AADE-2FF6DCEF44DD}"/>
    <cellStyle name="SAPBEXundefined 7 4 2" xfId="10171" xr:uid="{D0AC1577-793C-4B9A-ABE8-78706441A575}"/>
    <cellStyle name="SAPBEXundefined 7 4 3" xfId="14567" xr:uid="{8F7DFDE5-FBF0-4F44-BFE6-6F9ACEC7DAC5}"/>
    <cellStyle name="SAPBEXundefined 7 4 4" xfId="13813" xr:uid="{EA8BC4F9-06E6-433B-8CEE-3D9A7E36AB4A}"/>
    <cellStyle name="SAPBEXundefined 7 4 5" xfId="11526" xr:uid="{760BB762-1B06-4854-B808-41FA7A75E340}"/>
    <cellStyle name="SAPBEXundefined 7 4 6" xfId="16361" xr:uid="{8C029360-B683-4691-8B7B-0F05927F82EB}"/>
    <cellStyle name="SAPBEXundefined 7 4 7" xfId="20580" xr:uid="{784E79FA-2222-4B31-85F9-B90865401C5D}"/>
    <cellStyle name="SAPBEXundefined 7 4 8" xfId="27422" xr:uid="{CD092383-5911-4F82-9366-C07FF4357EDB}"/>
    <cellStyle name="SAPBEXundefined 7 5" xfId="3915" xr:uid="{A0E9046B-618A-49D7-9905-817202E0762F}"/>
    <cellStyle name="SAPBEXundefined 7 5 2" xfId="10375" xr:uid="{D0608EB2-4512-4A57-BB97-D27659E74D2C}"/>
    <cellStyle name="SAPBEXundefined 7 5 3" xfId="8885" xr:uid="{C9A9E8DC-572B-42AB-AF8A-60D1DAEC1BBA}"/>
    <cellStyle name="SAPBEXundefined 7 5 4" xfId="18262" xr:uid="{6E54B08A-9966-4D5D-B5BF-F95E1EA661DC}"/>
    <cellStyle name="SAPBEXundefined 7 5 5" xfId="22015" xr:uid="{8519F951-929F-486A-AC3A-0F5BEF0BD8B8}"/>
    <cellStyle name="SAPBEXundefined 7 5 6" xfId="25680" xr:uid="{8C99AB03-E95D-4B8F-9961-23F522E84315}"/>
    <cellStyle name="SAPBEXundefined 7 5 7" xfId="29211" xr:uid="{1FC2538A-B492-40E4-BE95-0C3660534549}"/>
    <cellStyle name="SAPBEXundefined 7 5 8" xfId="32479" xr:uid="{805993D8-9A61-4368-AFB6-BB2073D9CDC4}"/>
    <cellStyle name="SAPBEXundefined 7 6" xfId="4227" xr:uid="{432C3F10-34C7-4966-8162-072AE05786EE}"/>
    <cellStyle name="SAPBEXundefined 7 6 2" xfId="6857" xr:uid="{B80E99C3-F8C6-4700-A8A9-DEFF42AB7B39}"/>
    <cellStyle name="SAPBEXundefined 7 6 3" xfId="9852" xr:uid="{E3D2FFB4-CFF4-4467-A807-0F72C5D23D4E}"/>
    <cellStyle name="SAPBEXundefined 7 6 4" xfId="18574" xr:uid="{62155731-E87B-4732-AA2C-61DBB6C9FD26}"/>
    <cellStyle name="SAPBEXundefined 7 6 5" xfId="22326" xr:uid="{0D662785-B902-41F5-8CF8-E164B16ECB63}"/>
    <cellStyle name="SAPBEXundefined 7 6 6" xfId="25992" xr:uid="{4CBD9709-1A3A-4E38-AAFD-D3A3605DE3DA}"/>
    <cellStyle name="SAPBEXundefined 7 6 7" xfId="29523" xr:uid="{B5440347-E4DA-46F1-87B8-804E82D35246}"/>
    <cellStyle name="SAPBEXundefined 7 6 8" xfId="32787" xr:uid="{F026B16A-E6E4-4754-A926-AAD3599028CC}"/>
    <cellStyle name="SAPBEXundefined 7 7" xfId="4518" xr:uid="{C226C289-B3B3-4267-B308-5D9DE0ABD462}"/>
    <cellStyle name="SAPBEXundefined 7 7 2" xfId="12987" xr:uid="{ADC42C3F-25C3-46EA-BFAA-3B80CF4008DE}"/>
    <cellStyle name="SAPBEXundefined 7 7 3" xfId="7320" xr:uid="{F36AC17E-86F7-402A-8EE4-4B172251EC66}"/>
    <cellStyle name="SAPBEXundefined 7 7 4" xfId="18865" xr:uid="{852B5016-33A4-429F-84A7-00734EA651EC}"/>
    <cellStyle name="SAPBEXundefined 7 7 5" xfId="22617" xr:uid="{DDFB98E1-1484-4EBF-AF72-268312551006}"/>
    <cellStyle name="SAPBEXundefined 7 7 6" xfId="26282" xr:uid="{9E7E9379-87FC-4632-B844-BD7B624F0A68}"/>
    <cellStyle name="SAPBEXundefined 7 7 7" xfId="29814" xr:uid="{1C30AF5E-F9BA-45B3-ADA7-6ECB8EC3F8A9}"/>
    <cellStyle name="SAPBEXundefined 7 7 8" xfId="33076" xr:uid="{C9581EC0-AF03-44EF-90C0-1D4B519297C2}"/>
    <cellStyle name="SAPBEXundefined 7 8" xfId="4524" xr:uid="{062E8D4C-0519-44A8-8B2B-1DE802BEA9B7}"/>
    <cellStyle name="SAPBEXundefined 7 8 2" xfId="12506" xr:uid="{1370A2CB-CE7E-4CD8-B84B-8EDA0E87A84B}"/>
    <cellStyle name="SAPBEXundefined 7 8 3" xfId="8961" xr:uid="{AD74F76D-5452-41F0-BE90-478EAB32696C}"/>
    <cellStyle name="SAPBEXundefined 7 8 4" xfId="18871" xr:uid="{19958D21-67E8-4FD1-8284-C2F7351139B3}"/>
    <cellStyle name="SAPBEXundefined 7 8 5" xfId="22623" xr:uid="{FBA30F41-2B05-41D2-A398-91E3AD2760EF}"/>
    <cellStyle name="SAPBEXundefined 7 8 6" xfId="26288" xr:uid="{ADCDBAEA-1A4B-48E1-85BD-F0B4ECDD232C}"/>
    <cellStyle name="SAPBEXundefined 7 8 7" xfId="29820" xr:uid="{6CEF02E2-BD02-4CDE-BB72-D20123285D0D}"/>
    <cellStyle name="SAPBEXundefined 7 8 8" xfId="33082" xr:uid="{A3C1FE58-4573-40C8-8036-3CE4E69D099C}"/>
    <cellStyle name="SAPBEXundefined 7 9" xfId="8747" xr:uid="{E8025B85-E32E-4C55-935A-51B84CF88BBB}"/>
    <cellStyle name="SAPBEXundefined 8" xfId="1562" xr:uid="{EBA77CBB-4ACA-4489-9B69-51F34C1B7960}"/>
    <cellStyle name="SAPBEXundefined 8 10" xfId="14457" xr:uid="{66DD87D4-376E-4C58-8498-A3775BEF551A}"/>
    <cellStyle name="SAPBEXundefined 8 11" xfId="9076" xr:uid="{EA4B50E1-319C-43BF-9BD6-ED7E9F8D2CDD}"/>
    <cellStyle name="SAPBEXundefined 8 12" xfId="19901" xr:uid="{3E6A62B8-461A-455C-B5FA-626D68688049}"/>
    <cellStyle name="SAPBEXundefined 8 13" xfId="23441" xr:uid="{50F0E9F2-AE13-4FDC-89D4-BA1C0207B24D}"/>
    <cellStyle name="SAPBEXundefined 8 14" xfId="21663" xr:uid="{40A9ECC9-D990-4614-A238-21F6EFB5D825}"/>
    <cellStyle name="SAPBEXundefined 8 2" xfId="2805" xr:uid="{E6A0E492-2187-4058-9D46-98A07E288578}"/>
    <cellStyle name="SAPBEXundefined 8 2 2" xfId="9890" xr:uid="{E5B4FA69-3A2B-40B7-92A1-D60226E1E59E}"/>
    <cellStyle name="SAPBEXundefined 8 2 3" xfId="15371" xr:uid="{4188BCAC-D736-4D69-8BE9-D3935CAEC64C}"/>
    <cellStyle name="SAPBEXundefined 8 2 4" xfId="17153" xr:uid="{5A9E77D7-95A3-46A9-89E2-9A80C03F3674}"/>
    <cellStyle name="SAPBEXundefined 8 2 5" xfId="20911" xr:uid="{66EA0F5D-F3E9-4564-ACAC-1D5D5FD5BEE6}"/>
    <cellStyle name="SAPBEXundefined 8 2 6" xfId="24572" xr:uid="{54ADD164-C7AC-4400-AE00-25BEE3BD637C}"/>
    <cellStyle name="SAPBEXundefined 8 2 7" xfId="28101" xr:uid="{10DD6A34-6A48-4D7A-9459-69446CB78D6A}"/>
    <cellStyle name="SAPBEXundefined 8 2 8" xfId="31387" xr:uid="{71F27616-2DCC-4948-A095-D187EA006635}"/>
    <cellStyle name="SAPBEXundefined 8 3" xfId="3311" xr:uid="{DAFA861F-2ADF-43D4-B278-D6B2ED3410DF}"/>
    <cellStyle name="SAPBEXundefined 8 3 2" xfId="11423" xr:uid="{0DDE0BF5-A746-411F-A218-1814226F9BE1}"/>
    <cellStyle name="SAPBEXundefined 8 3 3" xfId="16241" xr:uid="{3679338B-8CCC-4095-93CE-3C547F10A32C}"/>
    <cellStyle name="SAPBEXundefined 8 3 4" xfId="17658" xr:uid="{8F62F5BA-F295-42E7-9FC9-6C7AB69B3C45}"/>
    <cellStyle name="SAPBEXundefined 8 3 5" xfId="21414" xr:uid="{F60AA980-9FA6-4D7F-A703-9349BF2FEB9A}"/>
    <cellStyle name="SAPBEXundefined 8 3 6" xfId="25076" xr:uid="{82678424-724A-4CD3-B948-E567595D0E45}"/>
    <cellStyle name="SAPBEXundefined 8 3 7" xfId="28607" xr:uid="{AEBDA1C9-8DF5-4390-9D5B-4BEE80DECE6F}"/>
    <cellStyle name="SAPBEXundefined 8 3 8" xfId="31886" xr:uid="{A577C59D-83AD-4C78-8232-F17863CD6857}"/>
    <cellStyle name="SAPBEXundefined 8 4" xfId="3075" xr:uid="{02D6074A-11F2-4C5D-851A-80B0D377D2C2}"/>
    <cellStyle name="SAPBEXundefined 8 4 2" xfId="10076" xr:uid="{385EB9A7-2DD1-4CB2-9686-95BA7D6EB1C7}"/>
    <cellStyle name="SAPBEXundefined 8 4 3" xfId="8887" xr:uid="{3D47BE05-7BF5-4253-B9D5-0026908CE984}"/>
    <cellStyle name="SAPBEXundefined 8 4 4" xfId="17422" xr:uid="{4790F627-2892-48E8-B35D-A7FE252239AD}"/>
    <cellStyle name="SAPBEXundefined 8 4 5" xfId="21180" xr:uid="{A971A8AD-725C-4471-89D8-3BB536B2CA60}"/>
    <cellStyle name="SAPBEXundefined 8 4 6" xfId="24842" xr:uid="{A9A3FF43-5953-428F-A2E9-85DAAB068A2D}"/>
    <cellStyle name="SAPBEXundefined 8 4 7" xfId="28371" xr:uid="{9164EEEC-6196-483B-B1A6-F7E13351418D}"/>
    <cellStyle name="SAPBEXundefined 8 4 8" xfId="31656" xr:uid="{E2BEFB40-3A22-4757-A99D-9D2FBFC69A6D}"/>
    <cellStyle name="SAPBEXundefined 8 5" xfId="4318" xr:uid="{31D39D3A-D588-4DE9-B4F5-3C99C60524B0}"/>
    <cellStyle name="SAPBEXundefined 8 5 2" xfId="12644" xr:uid="{1E294220-EEF6-4CE3-A824-7F723266D6CA}"/>
    <cellStyle name="SAPBEXundefined 8 5 3" xfId="7623" xr:uid="{C5CA2DA2-FFFC-483A-8ACF-C5EA1C58EC1C}"/>
    <cellStyle name="SAPBEXundefined 8 5 4" xfId="18665" xr:uid="{B4C162FF-6998-4C9E-BE74-55BC9CDD9C20}"/>
    <cellStyle name="SAPBEXundefined 8 5 5" xfId="22417" xr:uid="{E6DEC267-BF1C-4610-9DAA-3C40842A568C}"/>
    <cellStyle name="SAPBEXundefined 8 5 6" xfId="26083" xr:uid="{38CEE3FF-9604-406B-8C46-BA154AE9C510}"/>
    <cellStyle name="SAPBEXundefined 8 5 7" xfId="29614" xr:uid="{0A064433-3517-4466-8EC7-84D1C6A16706}"/>
    <cellStyle name="SAPBEXundefined 8 5 8" xfId="32877" xr:uid="{76EFD139-AED2-4016-A612-02A417C6368A}"/>
    <cellStyle name="SAPBEXundefined 8 6" xfId="4533" xr:uid="{DD5A5A2F-A1C7-4775-A78E-30705A5C92C2}"/>
    <cellStyle name="SAPBEXundefined 8 6 2" xfId="7353" xr:uid="{8F6B6E7A-D661-43E8-AF58-D110523EFC04}"/>
    <cellStyle name="SAPBEXundefined 8 6 3" xfId="15498" xr:uid="{FA807B27-870C-4938-B513-0B26894A105F}"/>
    <cellStyle name="SAPBEXundefined 8 6 4" xfId="18880" xr:uid="{37FAD92F-9E4B-4249-9343-89B2C9441D78}"/>
    <cellStyle name="SAPBEXundefined 8 6 5" xfId="22632" xr:uid="{B442BDA6-5A6D-42AC-803E-80FC7BDDDF5F}"/>
    <cellStyle name="SAPBEXundefined 8 6 6" xfId="26297" xr:uid="{719410E4-F140-40C5-83EE-E61E925590BF}"/>
    <cellStyle name="SAPBEXundefined 8 6 7" xfId="29829" xr:uid="{DE5CCCD6-D987-41E2-945B-608FCE63F60E}"/>
    <cellStyle name="SAPBEXundefined 8 6 8" xfId="33091" xr:uid="{519A7959-D376-4C8A-AC24-7E78714B09DE}"/>
    <cellStyle name="SAPBEXundefined 8 7" xfId="4911" xr:uid="{16652087-73B3-4D1E-826C-D56F0DF0B6FE}"/>
    <cellStyle name="SAPBEXundefined 8 7 2" xfId="12134" xr:uid="{76BC357A-F103-49C4-8DF7-CDA646BF667A}"/>
    <cellStyle name="SAPBEXundefined 8 7 3" xfId="13181" xr:uid="{288D94CB-333B-42BD-B9E0-0CAEF1753034}"/>
    <cellStyle name="SAPBEXundefined 8 7 4" xfId="19258" xr:uid="{68661892-F26F-48C9-B701-4312B1F8F6D8}"/>
    <cellStyle name="SAPBEXundefined 8 7 5" xfId="23009" xr:uid="{2B61246B-6C68-48F5-9232-E0C07F736A80}"/>
    <cellStyle name="SAPBEXundefined 8 7 6" xfId="26675" xr:uid="{5C8DE71A-BDEE-4388-81FC-F738D3D8FDE1}"/>
    <cellStyle name="SAPBEXundefined 8 7 7" xfId="30207" xr:uid="{4468E306-3C5C-4453-8637-B30B7E2E6DF6}"/>
    <cellStyle name="SAPBEXundefined 8 7 8" xfId="33462" xr:uid="{1B057C09-FDFF-4225-A0D4-136EA9872E74}"/>
    <cellStyle name="SAPBEXundefined 8 8" xfId="9330" xr:uid="{AC98D751-06CA-4CAC-AB5C-F0B349F362F4}"/>
    <cellStyle name="SAPBEXundefined 8 9" xfId="14458" xr:uid="{B19A0614-4131-4FAF-80D8-A3AD753C23DA}"/>
    <cellStyle name="SAPBEXundefined 9" xfId="1861" xr:uid="{B19C2C6B-9CCA-4CED-ABFE-FE2AA4013D65}"/>
    <cellStyle name="SAPBEXundefined 9 2" xfId="10528" xr:uid="{ACD874C5-0DE3-4B6A-8B2E-B0D50220485B}"/>
    <cellStyle name="SAPBEXundefined 9 3" xfId="16897" xr:uid="{D3C6A2C0-2681-4894-8075-38C3FA478FB2}"/>
    <cellStyle name="SAPBEXundefined 9 4" xfId="16764" xr:uid="{BC977C67-9466-4914-A6FB-0962ACD9AD48}"/>
    <cellStyle name="SAPBEXundefined 9 5" xfId="20442" xr:uid="{E0C842C7-F306-4EC2-AD50-64BBBBA8B0F4}"/>
    <cellStyle name="SAPBEXundefined 9 6" xfId="23259" xr:uid="{53753426-EF0F-4685-A207-CB38C1543631}"/>
    <cellStyle name="SAPBEXundefined 9 7" xfId="26914" xr:uid="{CFAB9D18-D576-488E-AD99-DFA101FFC780}"/>
    <cellStyle name="SAPBEXundefined 9 8" xfId="15234" xr:uid="{0D0E0B69-6AE7-461F-8747-258505328CDD}"/>
    <cellStyle name="Sheet Title" xfId="509" xr:uid="{798F04BB-220C-4C54-BE96-4D1AC8329AD4}"/>
    <cellStyle name="Sheet Title 2" xfId="6159" xr:uid="{4CDD2357-0B68-4B9B-8AA2-8AE5E779CF88}"/>
    <cellStyle name="Standard_Anpassen der Amortisation" xfId="1283" xr:uid="{F078DD7A-DC86-4CA4-B46C-5B44ED733FDE}"/>
    <cellStyle name="Style 1" xfId="17" xr:uid="{95A4F771-72D4-465D-B9DD-1BED9A5A696A}"/>
    <cellStyle name="Style 1 2" xfId="1285" xr:uid="{425CA037-F8A1-4F9F-BEF7-0C2653F3F8D1}"/>
    <cellStyle name="Style 1 2 2" xfId="1286" xr:uid="{12025DC5-475D-4C01-996E-4E9321D841EE}"/>
    <cellStyle name="Style 1 3" xfId="119" xr:uid="{2FD24B25-AF97-4CBE-84C2-95AE886E5455}"/>
    <cellStyle name="Style 1 3 2" xfId="1287" xr:uid="{4B3AA24B-5864-40EA-9924-D6168013D037}"/>
    <cellStyle name="Style 1 4" xfId="1288" xr:uid="{399BB29D-DB27-4C92-A68F-29A632B9EA43}"/>
    <cellStyle name="Style 1 4 2" xfId="1289" xr:uid="{8EF0C975-207A-4B5C-888D-99E2F626787B}"/>
    <cellStyle name="Style 1 5" xfId="1290" xr:uid="{7C6D5984-0637-4109-B1ED-ABAD14854112}"/>
    <cellStyle name="Style 1 5 2" xfId="1291" xr:uid="{F7DDD23A-6F29-42CB-813E-C2EFDDB5DDF6}"/>
    <cellStyle name="Style 1 6" xfId="1292" xr:uid="{13F68066-EC72-43A4-8442-A87F516D7FFD}"/>
    <cellStyle name="Style 1 7" xfId="6160" xr:uid="{E19284E1-9380-407B-9AB4-A75836CEA465}"/>
    <cellStyle name="Style 1 8" xfId="1284" xr:uid="{3B42AAE1-3AC0-4CB0-89AB-766690C73094}"/>
    <cellStyle name="Style 1_EAST Q3 Summary" xfId="1293" xr:uid="{CEEC4F4E-060A-40C2-8813-CE25C325FFA5}"/>
    <cellStyle name="Style 2" xfId="160" xr:uid="{F303EDDA-BEEA-49C8-BDD5-6B69D250AE45}"/>
    <cellStyle name="Style 2 2" xfId="6272" xr:uid="{25F45DF4-9EC0-45B9-B309-797424B48C7B}"/>
    <cellStyle name="Style 2 3" xfId="6486" xr:uid="{B411FA29-921A-44A4-B0F5-F9DA1D01B9D8}"/>
    <cellStyle name="Style 2 4" xfId="9546" xr:uid="{6191CAF5-A55C-4FD9-B086-30FF08352F08}"/>
    <cellStyle name="Style 2 5" xfId="23536" xr:uid="{8FC4F264-CA73-43D5-846C-96CE0BB50B7A}"/>
    <cellStyle name="Style 2 6" xfId="27153" xr:uid="{FB6DD8F2-49CB-4992-81E0-9DA2EC38E088}"/>
    <cellStyle name="Sub-total" xfId="1294" xr:uid="{80A271EE-43CB-4232-9915-1478FDB0A4F2}"/>
    <cellStyle name="Sub-total 10" xfId="27080" xr:uid="{F63F9BE2-2C1E-4E5A-9B30-FCFB1ABC8D79}"/>
    <cellStyle name="Sub-total 11" xfId="27789" xr:uid="{FDB7CEAC-0DF2-4E25-863B-9951ADBD3433}"/>
    <cellStyle name="Sub-total 2" xfId="2563" xr:uid="{71E402B1-62ED-4D2C-939E-3126463AEA46}"/>
    <cellStyle name="Sub-total 2 2" xfId="6543" xr:uid="{BB91E9F1-ED60-4E8E-A130-040B18A97AE7}"/>
    <cellStyle name="Sub-total 2 2 2" xfId="34918" xr:uid="{348D5301-5E80-4C0E-A0F3-C206AD32A25D}"/>
    <cellStyle name="Sub-total 2 3" xfId="15527" xr:uid="{2872F054-C96E-451F-970A-A430E004E012}"/>
    <cellStyle name="Sub-total 2 3 2" xfId="35150" xr:uid="{5B11BF01-9E0E-4D60-B2F1-75BD40F8BE11}"/>
    <cellStyle name="Sub-total 2 4" xfId="26716" xr:uid="{7EDFBFA0-30B5-449A-BE5E-A058B7AE7CE4}"/>
    <cellStyle name="Sub-total 2 4 2" xfId="35205" xr:uid="{B398711D-6DBA-4975-8CE9-5597560D1795}"/>
    <cellStyle name="Sub-total 2 5" xfId="31151" xr:uid="{A1C3A88B-5219-485D-9964-3456108E320A}"/>
    <cellStyle name="Sub-total 2 5 2" xfId="34287" xr:uid="{2D8AF4C0-2F23-4762-A996-F73237EA6B94}"/>
    <cellStyle name="Sub-total 3" xfId="3071" xr:uid="{EB7070B6-421A-4370-B84E-733E6C8920C5}"/>
    <cellStyle name="Sub-total 3 2" xfId="6546" xr:uid="{D0545B7C-AE61-4202-9C8D-CCE93C40C5BE}"/>
    <cellStyle name="Sub-total 3 3" xfId="21176" xr:uid="{9C798387-0B34-4B30-85C7-6CA8C2EE5D39}"/>
    <cellStyle name="Sub-total 3 4" xfId="28367" xr:uid="{364A4D70-72F7-41CA-B87B-A227797B14C4}"/>
    <cellStyle name="Sub-total 3 5" xfId="31652" xr:uid="{27363A74-970C-4D06-A160-22C249F72862}"/>
    <cellStyle name="Sub-total 4" xfId="2042" xr:uid="{641B575E-219C-43D3-A3D7-17D93272B70E}"/>
    <cellStyle name="Sub-total 4 2" xfId="6540" xr:uid="{73A34D54-489A-4686-B75A-FFD5275A7DC8}"/>
    <cellStyle name="Sub-total 4 3" xfId="14867" xr:uid="{02027747-2DA0-41B5-A9B4-0150F206C99E}"/>
    <cellStyle name="Sub-total 4 4" xfId="14634" xr:uid="{6C0B30D6-3C49-4B8C-9B66-9D399BC56E22}"/>
    <cellStyle name="Sub-total 4 5" xfId="27355" xr:uid="{7763213C-9866-4DB7-B2A5-58BDF324839A}"/>
    <cellStyle name="Sub-total 5" xfId="1948" xr:uid="{25C3A77B-F947-4F81-B3AD-556C945AEE3E}"/>
    <cellStyle name="Sub-total 5 2" xfId="6538" xr:uid="{E48C65A4-156B-4F31-BE84-89CA11FE4878}"/>
    <cellStyle name="Sub-total 5 3" xfId="9384" xr:uid="{26466822-C86F-4A03-8410-65E56C184ADC}"/>
    <cellStyle name="Sub-total 5 4" xfId="7434" xr:uid="{DB638377-523E-4CA2-9DD5-EA1701D6A47A}"/>
    <cellStyle name="Sub-total 5 5" xfId="19739" xr:uid="{6170A6E4-014B-4E0F-B880-E69FAEE4739D}"/>
    <cellStyle name="Sub-total 6" xfId="1966" xr:uid="{02E5B916-2FA4-480C-9679-71C3DD281F6A}"/>
    <cellStyle name="Sub-total 6 2" xfId="6539" xr:uid="{DADE806A-1343-47DD-B376-F2A3225C86DE}"/>
    <cellStyle name="Sub-total 6 3" xfId="11386" xr:uid="{24302162-A3E4-42D8-BB19-A8640D2123DB}"/>
    <cellStyle name="Sub-total 6 4" xfId="23727" xr:uid="{9739EFBA-DA3D-4234-9F59-72C84B3247F9}"/>
    <cellStyle name="Sub-total 6 5" xfId="19275" xr:uid="{1B5F0F7D-1FAE-4C8A-BE4B-BFBC57E826A3}"/>
    <cellStyle name="Sub-total 7" xfId="4852" xr:uid="{276030DF-83D3-468E-8740-D9717DE20BC9}"/>
    <cellStyle name="Sub-total 7 2" xfId="6554" xr:uid="{F62C8AB5-3931-4A31-B362-4BBCBD556E05}"/>
    <cellStyle name="Sub-total 7 3" xfId="22950" xr:uid="{655396CC-B607-42B3-B14B-1F3D0DEBDE50}"/>
    <cellStyle name="Sub-total 7 4" xfId="30148" xr:uid="{3F271D44-A978-48B9-AE58-716F05D71096}"/>
    <cellStyle name="Sub-total 7 5" xfId="33405" xr:uid="{25B76271-51E3-4939-9861-98E90015BFE8}"/>
    <cellStyle name="Sub-total 8" xfId="6532" xr:uid="{9CE0F212-5703-46C4-A8B3-16F6FBDC29F3}"/>
    <cellStyle name="Sub-total 9" xfId="19692" xr:uid="{03018324-ED40-4C3A-A36A-93773CBF052E}"/>
    <cellStyle name="swpBody01" xfId="1295" xr:uid="{2FDA63BE-2EE3-454B-8F5D-CF81B640B070}"/>
    <cellStyle name="swpBody01 2" xfId="6161" xr:uid="{BEBC10D7-0FAD-42A1-8EA6-B4041EB0095B}"/>
    <cellStyle name="Title 2" xfId="50" xr:uid="{38666C6C-AFF4-4C97-B074-EECF953D5E16}"/>
    <cellStyle name="Title 2 2" xfId="1298" xr:uid="{AE561EBF-C76A-4672-B447-BE62C07D62B7}"/>
    <cellStyle name="Title 2 3" xfId="6162" xr:uid="{41CD4E02-D0FD-4F5E-A08A-3430A1BACF02}"/>
    <cellStyle name="Title 2 4" xfId="1297" xr:uid="{27468626-138D-4046-B759-DAF2E1FD30C1}"/>
    <cellStyle name="Title 3" xfId="34" xr:uid="{D36BD240-DC6B-4EAF-80EC-762F5133CC14}"/>
    <cellStyle name="Title 3 2" xfId="6163" xr:uid="{A45D5BE1-6612-4887-930C-9B1DE98ABCE1}"/>
    <cellStyle name="Title 3 3" xfId="1309" xr:uid="{35A340E9-8A7C-46ED-B0C3-3B082020C4BB}"/>
    <cellStyle name="Title 4" xfId="1296" xr:uid="{EF654DB2-2035-4864-AE3F-116A8DEEE962}"/>
    <cellStyle name="Title 5" xfId="579" xr:uid="{2BC3511C-F9EB-44E8-9496-C8572A9C9DCA}"/>
    <cellStyle name="Title 6" xfId="560" xr:uid="{D263D083-0515-472E-A1D0-0CC9818CAFFD}"/>
    <cellStyle name="Total 1" xfId="1299" xr:uid="{610CCDA0-BD42-4EF3-BBFD-EEAB66C2D000}"/>
    <cellStyle name="Total 1 2" xfId="2568" xr:uid="{4CC33597-5977-4971-8F48-39BCD9201175}"/>
    <cellStyle name="Total 1 2 2" xfId="6271" xr:uid="{B870C42F-7CB7-4901-8F44-E45EE6B045FE}"/>
    <cellStyle name="Total 1 2 2 2" xfId="6733" xr:uid="{91F15BBF-D3D3-4D44-90F6-A68E34AAD2FF}"/>
    <cellStyle name="Total 1 2 2 3" xfId="24197" xr:uid="{7B3B3833-4E97-4E90-83DA-3F48A41D6C9E}"/>
    <cellStyle name="Total 1 2 2 4" xfId="30942" xr:uid="{2967C997-3217-43B9-895A-BA61AC624997}"/>
    <cellStyle name="Total 1 2 2 5" xfId="33548" xr:uid="{CEC5373A-FAB1-4857-B3DB-3AB6AB824FEF}"/>
    <cellStyle name="Total 1 2 2 6" xfId="35010" xr:uid="{59FDDAD8-A01F-44A1-AD57-529995E6DB4B}"/>
    <cellStyle name="Total 1 2 3" xfId="6544" xr:uid="{B5E5B7EF-13D7-4FB7-B574-D147A04954CA}"/>
    <cellStyle name="Total 1 2 3 2" xfId="35175" xr:uid="{223B1935-FC7E-4B21-9835-72DC1C9261F2}"/>
    <cellStyle name="Total 1 2 4" xfId="19302" xr:uid="{F84C0590-10B2-4CC3-9DFC-E86501580563}"/>
    <cellStyle name="Total 1 2 4 2" xfId="35209" xr:uid="{F8654C9B-530C-49CA-BCFD-4EAC2CB68C76}"/>
    <cellStyle name="Total 1 2 5" xfId="26713" xr:uid="{59224048-0264-4E99-B644-D9AB296DE98A}"/>
    <cellStyle name="Total 1 2 6" xfId="31156" xr:uid="{ED303978-7DC0-4229-B13D-51A69DFF5CF4}"/>
    <cellStyle name="Total 1 2 7" xfId="33885" xr:uid="{CB32C8BA-4CAB-4E6A-8D50-5E9F9E350D06}"/>
    <cellStyle name="Total 1 3" xfId="3076" xr:uid="{07DC42E4-CED5-4FE1-A142-CF65FE47D3CC}"/>
    <cellStyle name="Total 1 3 2" xfId="6547" xr:uid="{0409DA12-73BB-4508-BA46-99B55BF89384}"/>
    <cellStyle name="Total 1 3 2 2" xfId="34919" xr:uid="{DC262D7F-6A58-4C25-85B5-CE426D1F05AC}"/>
    <cellStyle name="Total 1 3 3" xfId="21181" xr:uid="{CBDC3C02-D432-4083-B84D-94A940079211}"/>
    <cellStyle name="Total 1 3 3 2" xfId="35151" xr:uid="{47317C60-7153-4845-AE5F-34164FF00A50}"/>
    <cellStyle name="Total 1 3 4" xfId="28372" xr:uid="{6AD52859-4083-4F78-A748-57DE8042A596}"/>
    <cellStyle name="Total 1 3 4 2" xfId="35206" xr:uid="{CF12B48C-DE5B-4E3A-9DFE-823B8D904FCF}"/>
    <cellStyle name="Total 1 3 5" xfId="31657" xr:uid="{AE6A5DA0-DBE6-4521-8BFF-1F3B714B6275}"/>
    <cellStyle name="Total 1 3 6" xfId="33883" xr:uid="{F428AB09-331C-43D4-B4E1-E9A51B6205DC}"/>
    <cellStyle name="Total 1 4" xfId="3232" xr:uid="{71979C25-FE35-4D3F-B710-02128D2B0183}"/>
    <cellStyle name="Total 1 4 2" xfId="6549" xr:uid="{A8A8FDEF-9EB2-4230-B434-EA9FEABF2BB4}"/>
    <cellStyle name="Total 1 4 3" xfId="21335" xr:uid="{0D94F34A-C6B3-4742-A569-DDF86536EA2D}"/>
    <cellStyle name="Total 1 4 4" xfId="28528" xr:uid="{B531C875-B67A-49F3-9E93-76DE84FA1353}"/>
    <cellStyle name="Total 1 4 5" xfId="31808" xr:uid="{340BD0CF-0A0A-406D-A005-D964E61568ED}"/>
    <cellStyle name="Total 1 4 6" xfId="34671" xr:uid="{F44A411B-7B17-4ACE-9F2B-3F68382C9415}"/>
    <cellStyle name="Total 1 5" xfId="3113" xr:uid="{8866ECF5-CD8A-494B-B1F4-EFC675F0B5C5}"/>
    <cellStyle name="Total 1 5 2" xfId="6548" xr:uid="{93A8D737-FCF7-4C28-A20C-7CB3294F182C}"/>
    <cellStyle name="Total 1 5 3" xfId="21216" xr:uid="{8BF098F4-60D7-4673-9E49-DAA13F1CC0FD}"/>
    <cellStyle name="Total 1 5 4" xfId="28409" xr:uid="{9CF22D39-D708-4027-AD9F-17E9311EA2AE}"/>
    <cellStyle name="Total 1 5 5" xfId="31691" xr:uid="{074F43C1-A95C-43CC-B19E-5AA2A50A8686}"/>
    <cellStyle name="Total 1 5 6" xfId="35023" xr:uid="{14C25FAC-314C-4895-B090-D5095CEF3097}"/>
    <cellStyle name="Total 1 6" xfId="4427" xr:uid="{848D3F96-D01F-4532-A4D3-62659D9E2F43}"/>
    <cellStyle name="Total 1 6 2" xfId="6551" xr:uid="{96BB3328-53E2-400C-AE38-7A2F62DB34F7}"/>
    <cellStyle name="Total 1 6 3" xfId="22526" xr:uid="{3410269B-E1B6-4D66-A507-0AD1820BB1D8}"/>
    <cellStyle name="Total 1 6 4" xfId="29723" xr:uid="{9D347741-183A-42AB-B0D4-D279A02E4E8F}"/>
    <cellStyle name="Total 1 6 5" xfId="32985" xr:uid="{9DD4755E-5586-49E3-B1A2-E3A246A2F059}"/>
    <cellStyle name="Total 1 6 6" xfId="35029" xr:uid="{7BC80D34-0157-4F47-AC92-143BF5106EB3}"/>
    <cellStyle name="Total 1 7" xfId="4914" xr:uid="{60378875-F201-437B-8E85-993F165D652E}"/>
    <cellStyle name="Total 1 7 2" xfId="6555" xr:uid="{F4A2305B-B9F3-48D5-99C5-99B0892E06AD}"/>
    <cellStyle name="Total 1 7 3" xfId="23012" xr:uid="{EBD39698-E7C5-475B-85D6-81957F5A21B2}"/>
    <cellStyle name="Total 1 7 4" xfId="30210" xr:uid="{B9AB0CE3-DA5F-4D7E-888B-619169C32A30}"/>
    <cellStyle name="Total 1 7 5" xfId="33465" xr:uid="{8C5AA011-04B7-4CB3-8310-4060619F8B42}"/>
    <cellStyle name="Total 1 7 6" xfId="34042" xr:uid="{476A3CA7-2153-47B2-81BB-65D08EC25E89}"/>
    <cellStyle name="Total 1 8" xfId="6164" xr:uid="{9926D0D5-AF76-4087-BD1E-864C9F5514B1}"/>
    <cellStyle name="Total 1 8 2" xfId="20419" xr:uid="{AEA52F8E-8CBC-4DD5-9D4E-C258DA62EDEB}"/>
    <cellStyle name="Total 1 8 3" xfId="27670" xr:uid="{2D5E83E7-4A01-4C94-9C33-1A7A433CC40F}"/>
    <cellStyle name="Total 1 8 4" xfId="30855" xr:uid="{775FCD96-3EE9-4CFB-BF56-92E7C07775F0}"/>
    <cellStyle name="Total 1 9" xfId="33756" xr:uid="{029FFE5F-C8C4-43F1-8B82-BB702ADCD195}"/>
    <cellStyle name="Total 2" xfId="701" xr:uid="{DF8B2F03-B6BE-4492-8DB7-8119B0CAE769}"/>
    <cellStyle name="Total 2 10" xfId="4649" xr:uid="{B1D84FFF-0D6C-46EA-9267-A6E2E337CFA8}"/>
    <cellStyle name="Total 2 10 2" xfId="12391" xr:uid="{E00B96B5-ABBD-4D2D-984B-4C38B6AA2E6F}"/>
    <cellStyle name="Total 2 10 3" xfId="15264" xr:uid="{BACD4C32-2813-479C-BA33-7D9819DC74E8}"/>
    <cellStyle name="Total 2 10 4" xfId="18996" xr:uid="{54F8E419-F216-4584-AC28-FDE946D6240B}"/>
    <cellStyle name="Total 2 10 5" xfId="22748" xr:uid="{3675C6E9-5277-4F79-AA6F-5C77ABBD75F7}"/>
    <cellStyle name="Total 2 10 6" xfId="26413" xr:uid="{14C53556-FCED-414F-8524-F06A139E111E}"/>
    <cellStyle name="Total 2 10 7" xfId="29945" xr:uid="{2F6B3022-9A8A-4213-B8B6-C52C6BA94AF5}"/>
    <cellStyle name="Total 2 10 8" xfId="33205" xr:uid="{69BE9E9F-31D5-4AEE-A789-7660C5BF23B1}"/>
    <cellStyle name="Total 2 11" xfId="6165" xr:uid="{2844D5E6-17E5-42C6-8C19-78A11A50CB7D}"/>
    <cellStyle name="Total 2 11 2" xfId="11736" xr:uid="{61A85298-CFA1-4C6B-86F3-22DD7005E261}"/>
    <cellStyle name="Total 2 11 3" xfId="16708" xr:uid="{58031E3A-5A0C-4596-B1BA-2CCF1DCA3211}"/>
    <cellStyle name="Total 2 11 4" xfId="20420" xr:uid="{88DBF1AF-4C0F-4ECC-B9F3-798510E9BAEE}"/>
    <cellStyle name="Total 2 11 5" xfId="24097" xr:uid="{8D593F0C-47D9-4F63-BBDC-5FD02281B0BC}"/>
    <cellStyle name="Total 2 11 6" xfId="27671" xr:uid="{897AA046-DD77-40DE-B891-073C189546E2}"/>
    <cellStyle name="Total 2 11 7" xfId="30856" xr:uid="{0B3C5C0A-6A71-433F-8773-B5FEAE2814DB}"/>
    <cellStyle name="Total 2 11 8" xfId="33546" xr:uid="{4FDB6871-3FEB-4D55-B3F4-122E54CC8CB3}"/>
    <cellStyle name="Total 2 12" xfId="6431" xr:uid="{4A54D49F-A6A8-41D4-A28D-F509CB138EA7}"/>
    <cellStyle name="Total 2 12 2" xfId="13329" xr:uid="{9AA8319E-FB96-407A-B58D-1BF8F45B7D77}"/>
    <cellStyle name="Total 2 12 3" xfId="15985" xr:uid="{1658B0FE-693F-4016-A07C-7DE7EF9121AA}"/>
    <cellStyle name="Total 2 12 4" xfId="20675" xr:uid="{A78E016B-EE5F-4637-8953-18CA1A0CA8FB}"/>
    <cellStyle name="Total 2 12 5" xfId="24356" xr:uid="{5DACC841-F6BD-4BDC-943A-38DE74CD8C1A}"/>
    <cellStyle name="Total 2 12 6" xfId="27873" xr:uid="{FB14490B-7AAD-4E65-99DA-A4CC0E52B74B}"/>
    <cellStyle name="Total 2 12 7" xfId="31092" xr:uid="{5E7191B0-D56A-459E-823C-CD80BA7930A5}"/>
    <cellStyle name="Total 2 12 8" xfId="33695" xr:uid="{D7D5AE00-83FF-4C27-8D56-062755737BE4}"/>
    <cellStyle name="Total 2 13" xfId="9951" xr:uid="{64116112-FD92-4BE3-ABD2-9D48054598C4}"/>
    <cellStyle name="Total 2 14" xfId="14711" xr:uid="{2C67F58B-7614-4B0C-BE8D-7753A0C822E3}"/>
    <cellStyle name="Total 2 15" xfId="10063" xr:uid="{8D1A07BE-88D7-4E95-8083-0D635B6CC002}"/>
    <cellStyle name="Total 2 16" xfId="20169" xr:uid="{AA59B98F-CC39-4DA0-9E13-A25B0593F2D8}"/>
    <cellStyle name="Total 2 17" xfId="23907" xr:uid="{C0E88A57-C9CD-4976-BA16-B63E1C727351}"/>
    <cellStyle name="Total 2 18" xfId="27465" xr:uid="{47508888-6209-4E31-9139-4164126AC8AD}"/>
    <cellStyle name="Total 2 19" xfId="30691" xr:uid="{D1A97EE9-A859-4068-8DE7-527541C5F76B}"/>
    <cellStyle name="Total 2 2" xfId="1301" xr:uid="{3E38E310-8C78-493A-BBB6-0765F83F9D9A}"/>
    <cellStyle name="Total 2 2 10" xfId="13859" xr:uid="{0DA8653B-41BB-4C8F-8C4F-064DE123B8E7}"/>
    <cellStyle name="Total 2 2 11" xfId="9742" xr:uid="{629EAC18-3173-4C1C-9A02-3916199903CA}"/>
    <cellStyle name="Total 2 2 12" xfId="19687" xr:uid="{51E2E766-BA22-4FDA-A839-F04F7E2F6AAB}"/>
    <cellStyle name="Total 2 2 13" xfId="23457" xr:uid="{D7CE1663-4C58-4EBD-99BB-FC93AE4A1C16}"/>
    <cellStyle name="Total 2 2 14" xfId="27078" xr:uid="{2F3A1657-062F-4DBF-8E22-52CF82301F93}"/>
    <cellStyle name="Total 2 2 15" xfId="27790" xr:uid="{2358F39F-CB45-4C26-BEAE-BD970A0025A4}"/>
    <cellStyle name="Total 2 2 16" xfId="33884" xr:uid="{F3D38AC9-EA9B-4907-AA4F-7D0CC0CFA891}"/>
    <cellStyle name="Total 2 2 2" xfId="1758" xr:uid="{63E1029F-5CC0-4720-9916-E76A0AE68D5B}"/>
    <cellStyle name="Total 2 2 2 10" xfId="13826" xr:uid="{3CD4CEAF-7538-4BE6-B2CE-B88DE0EDC8A1}"/>
    <cellStyle name="Total 2 2 2 11" xfId="19559" xr:uid="{6FB84BBB-EFE5-4069-BC4A-D22FFB70F56F}"/>
    <cellStyle name="Total 2 2 2 12" xfId="24159" xr:uid="{37FE2AF8-7F49-48D4-A4E3-1E7ED256B70F}"/>
    <cellStyle name="Total 2 2 2 13" xfId="26969" xr:uid="{1C151D45-8BC6-4234-92D7-8CDA507473C0}"/>
    <cellStyle name="Total 2 2 2 14" xfId="30868" xr:uid="{08230CC8-ABEA-432E-8EB8-8021917057A0}"/>
    <cellStyle name="Total 2 2 2 15" xfId="34920" xr:uid="{5D17DAA2-8608-40E9-B720-D5EDC165F048}"/>
    <cellStyle name="Total 2 2 2 2" xfId="3001" xr:uid="{2D5A6332-056B-43D9-AAD4-87E3DA923436}"/>
    <cellStyle name="Total 2 2 2 2 2" xfId="10693" xr:uid="{1836B1CA-398E-4799-94D6-765DAA34828C}"/>
    <cellStyle name="Total 2 2 2 2 3" xfId="15223" xr:uid="{8B22AA7E-FE5E-41A4-9868-1E3ECBF602EB}"/>
    <cellStyle name="Total 2 2 2 2 4" xfId="17349" xr:uid="{3C8B062D-2F1F-409A-8023-F1E27E7442C0}"/>
    <cellStyle name="Total 2 2 2 2 5" xfId="21107" xr:uid="{E9B20B5A-98EE-4495-AF82-7FFF912C0B05}"/>
    <cellStyle name="Total 2 2 2 2 6" xfId="24768" xr:uid="{F45BBB99-08F5-4C07-A3B2-1F7B7C2C9A32}"/>
    <cellStyle name="Total 2 2 2 2 7" xfId="28297" xr:uid="{3A5ADC58-C6E2-4012-87B2-5665FC91741C}"/>
    <cellStyle name="Total 2 2 2 2 8" xfId="31583" xr:uid="{A4291FA6-507B-4C49-B809-BA7124C6544E}"/>
    <cellStyle name="Total 2 2 2 3" xfId="3507" xr:uid="{C03F9A05-CADE-43CC-9400-C263CD87A386}"/>
    <cellStyle name="Total 2 2 2 3 2" xfId="10026" xr:uid="{37C77770-81E3-48E3-9669-C44DFB5145EE}"/>
    <cellStyle name="Total 2 2 2 3 3" xfId="7435" xr:uid="{58028A7C-4628-4576-BCC8-03C7A2C9742A}"/>
    <cellStyle name="Total 2 2 2 3 4" xfId="17854" xr:uid="{F3188814-037E-49DD-890A-7E4E78F98F25}"/>
    <cellStyle name="Total 2 2 2 3 5" xfId="21610" xr:uid="{C8B7B4A5-178F-4871-ABC0-4A4FD8CCAC79}"/>
    <cellStyle name="Total 2 2 2 3 6" xfId="25272" xr:uid="{5AD2E9ED-E76E-4971-8A4E-6D7E72386B3C}"/>
    <cellStyle name="Total 2 2 2 3 7" xfId="28803" xr:uid="{C7B08FF8-A746-47C5-AF8A-943DF7A4CAAE}"/>
    <cellStyle name="Total 2 2 2 3 8" xfId="32082" xr:uid="{ED3ABDC2-FE25-4C00-BC50-56CB9BCC2D6E}"/>
    <cellStyle name="Total 2 2 2 4" xfId="2101" xr:uid="{AA1ECA32-367C-420A-B100-0A6151FD0D4C}"/>
    <cellStyle name="Total 2 2 2 4 2" xfId="9030" xr:uid="{80DE97F4-F7A4-49F8-BA44-8C9D60F82AA4}"/>
    <cellStyle name="Total 2 2 2 4 3" xfId="13777" xr:uid="{B9113BB7-0C9A-4927-B6B0-B76B2BB53B49}"/>
    <cellStyle name="Total 2 2 2 4 4" xfId="13930" xr:uid="{0563782C-2172-449A-8A23-501F17CDCD90}"/>
    <cellStyle name="Total 2 2 2 4 5" xfId="11706" xr:uid="{2176F8E9-88FE-4CD4-A525-378E7A137107}"/>
    <cellStyle name="Total 2 2 2 4 6" xfId="20037" xr:uid="{C85AB09C-8C37-40AB-BD6D-C88F88167737}"/>
    <cellStyle name="Total 2 2 2 4 7" xfId="26880" xr:uid="{08BC9400-88D5-4A3D-B9BD-76FAE89C3623}"/>
    <cellStyle name="Total 2 2 2 4 8" xfId="14937" xr:uid="{FFEF7669-13FD-412C-BEC7-8DA7FC3D89AB}"/>
    <cellStyle name="Total 2 2 2 5" xfId="3844" xr:uid="{7A4F8366-52F3-45CD-A301-8F18058B32A8}"/>
    <cellStyle name="Total 2 2 2 5 2" xfId="6851" xr:uid="{83A2CA82-D402-4461-9A41-20B48E7F0913}"/>
    <cellStyle name="Total 2 2 2 5 3" xfId="14987" xr:uid="{BAB07039-C198-48A7-BB65-9D941E11D4ED}"/>
    <cellStyle name="Total 2 2 2 5 4" xfId="18191" xr:uid="{DD6B1673-2644-491A-9875-64A920D272F5}"/>
    <cellStyle name="Total 2 2 2 5 5" xfId="21944" xr:uid="{98E0459F-E947-4086-BBFE-A4924DEBD846}"/>
    <cellStyle name="Total 2 2 2 5 6" xfId="25609" xr:uid="{E0C14355-0B11-4BBE-8A8F-F43013A049B4}"/>
    <cellStyle name="Total 2 2 2 5 7" xfId="29140" xr:uid="{F1C7A45A-D238-4821-AF26-B82183640DBB}"/>
    <cellStyle name="Total 2 2 2 5 8" xfId="32411" xr:uid="{9AE849A3-3D9B-401C-A43B-0425AB19FFE3}"/>
    <cellStyle name="Total 2 2 2 6" xfId="2244" xr:uid="{717AF29D-928B-4A1E-AF3D-75C3BCE7522C}"/>
    <cellStyle name="Total 2 2 2 6 2" xfId="7271" xr:uid="{7567707F-AD2E-4338-99E0-06CA5790A70F}"/>
    <cellStyle name="Total 2 2 2 6 3" xfId="14590" xr:uid="{44466AEB-716B-40C9-AA13-6DEE1F80F990}"/>
    <cellStyle name="Total 2 2 2 6 4" xfId="14901" xr:uid="{766C34B7-8DA2-4F5E-8FE1-2391B94DA481}"/>
    <cellStyle name="Total 2 2 2 6 5" xfId="7331" xr:uid="{F4FA3468-E552-4A0E-B2F4-EB73FFD41E5A}"/>
    <cellStyle name="Total 2 2 2 6 6" xfId="19631" xr:uid="{BB476591-7ADA-4417-9029-C29B551C1678}"/>
    <cellStyle name="Total 2 2 2 6 7" xfId="23842" xr:uid="{49DAB885-3499-40F1-96BF-B5EA79523B7B}"/>
    <cellStyle name="Total 2 2 2 6 8" xfId="30373" xr:uid="{D7C1EBD9-A296-4B14-ACEE-19DA72B4D379}"/>
    <cellStyle name="Total 2 2 2 7" xfId="4819" xr:uid="{0AE16C03-82B5-4D69-9EE3-C7E389E2C162}"/>
    <cellStyle name="Total 2 2 2 7 2" xfId="12226" xr:uid="{D9A7C613-2B0C-4E45-84E2-78B6442BE921}"/>
    <cellStyle name="Total 2 2 2 7 3" xfId="15824" xr:uid="{81F193B9-6570-44E5-80F3-F1FCAB420F24}"/>
    <cellStyle name="Total 2 2 2 7 4" xfId="19166" xr:uid="{4A370165-87BC-47E7-9B90-44674BE72375}"/>
    <cellStyle name="Total 2 2 2 7 5" xfId="22917" xr:uid="{C425774E-CA60-4479-B49B-63232067F71C}"/>
    <cellStyle name="Total 2 2 2 7 6" xfId="26583" xr:uid="{7C9C4277-8FD0-4C4D-913F-0CF65C91932B}"/>
    <cellStyle name="Total 2 2 2 7 7" xfId="30115" xr:uid="{72B0CFBA-9B84-4B58-A068-1244C2503A9E}"/>
    <cellStyle name="Total 2 2 2 7 8" xfId="33372" xr:uid="{CDCE8033-1DBF-4A7D-8674-586D3D851D0C}"/>
    <cellStyle name="Total 2 2 2 8" xfId="10999" xr:uid="{2586B405-EED0-4B6F-95C4-E7FCF7949610}"/>
    <cellStyle name="Total 2 2 2 9" xfId="16565" xr:uid="{0BB9A691-9918-414A-914E-4F0246CA9812}"/>
    <cellStyle name="Total 2 2 3" xfId="2570" xr:uid="{06B93B62-72F5-41ED-AF6B-7C5097DB8CDD}"/>
    <cellStyle name="Total 2 2 3 2" xfId="11454" xr:uid="{BF740E14-71F7-4CB9-BE7A-2B75F63BEB6F}"/>
    <cellStyle name="Total 2 2 3 3" xfId="16211" xr:uid="{68A594FE-1753-43B2-BD75-8F9043D0BF9E}"/>
    <cellStyle name="Total 2 2 3 4" xfId="6819" xr:uid="{3238A603-B760-456F-8B55-CED70625020C}"/>
    <cellStyle name="Total 2 2 3 5" xfId="19300" xr:uid="{24C9DBFF-CCDA-45AD-9FFA-6BEA5D53D41E}"/>
    <cellStyle name="Total 2 2 3 6" xfId="23064" xr:uid="{F45F10B7-4ED2-4019-A120-F5CD0844120B}"/>
    <cellStyle name="Total 2 2 3 7" xfId="27875" xr:uid="{DE9EAB70-375C-4AF1-A05D-D3EFC3228B32}"/>
    <cellStyle name="Total 2 2 3 8" xfId="31158" xr:uid="{3AC51FF3-A2E0-48AC-9237-A1376F9A3523}"/>
    <cellStyle name="Total 2 2 3 9" xfId="35152" xr:uid="{A4450BCC-E382-444B-BA4D-CAAC5A7FFCF9}"/>
    <cellStyle name="Total 2 2 4" xfId="3078" xr:uid="{7653B0A8-25AF-47E0-9823-226EE2F99687}"/>
    <cellStyle name="Total 2 2 4 2" xfId="7456" xr:uid="{96725F77-1292-4113-932B-949C499C1D27}"/>
    <cellStyle name="Total 2 2 4 3" xfId="10216" xr:uid="{946EF3B3-8376-4BCC-93A2-CB3B71AD4720}"/>
    <cellStyle name="Total 2 2 4 4" xfId="17425" xr:uid="{DD0F8250-D185-45D9-8C97-9B37378ED917}"/>
    <cellStyle name="Total 2 2 4 5" xfId="21183" xr:uid="{4E5E518B-4B46-4F20-9B37-AF335689C7CD}"/>
    <cellStyle name="Total 2 2 4 6" xfId="24844" xr:uid="{EF1B9D12-9E07-4201-956F-073DE013DF90}"/>
    <cellStyle name="Total 2 2 4 7" xfId="28374" xr:uid="{2798538A-B8BE-41E5-85AD-1CE3F0009EFB}"/>
    <cellStyle name="Total 2 2 4 8" xfId="31659" xr:uid="{D803C145-A3EE-4B3A-B624-01736387CC6F}"/>
    <cellStyle name="Total 2 2 4 9" xfId="35207" xr:uid="{BEB0C104-7074-47D8-89B6-02C9723FB9C4}"/>
    <cellStyle name="Total 2 2 5" xfId="3160" xr:uid="{1FC2C749-0A4C-4EB8-B246-E65D9D4F4023}"/>
    <cellStyle name="Total 2 2 5 2" xfId="10137" xr:uid="{0AF2B3A3-86A9-4AC7-829D-826870F5AC1C}"/>
    <cellStyle name="Total 2 2 5 3" xfId="13430" xr:uid="{3EEC269E-ADF0-45AE-99B9-E483510070D9}"/>
    <cellStyle name="Total 2 2 5 4" xfId="17507" xr:uid="{2A3B27C7-99AD-4056-9643-90D69B209A70}"/>
    <cellStyle name="Total 2 2 5 5" xfId="21263" xr:uid="{270E950C-70D5-4869-A201-DFDCAE616518}"/>
    <cellStyle name="Total 2 2 5 6" xfId="24925" xr:uid="{1FDC656A-64A2-45B1-88DB-504AD2595D44}"/>
    <cellStyle name="Total 2 2 5 7" xfId="28456" xr:uid="{1400404F-1AB0-4D16-9E51-44D7BD61DD5B}"/>
    <cellStyle name="Total 2 2 5 8" xfId="31737" xr:uid="{EF2BF46A-43E4-4AC0-9E0C-35ABBF77CFAE}"/>
    <cellStyle name="Total 2 2 5 9" xfId="34288" xr:uid="{DA23C810-DA2A-40FC-BEBC-37F5E9333B27}"/>
    <cellStyle name="Total 2 2 6" xfId="4393" xr:uid="{1B12B8E9-C309-4605-B3B5-0F3F8A48EC42}"/>
    <cellStyle name="Total 2 2 6 2" xfId="12586" xr:uid="{27382D2B-CDC1-4708-BEB3-C4DD4D9AF8D9}"/>
    <cellStyle name="Total 2 2 6 3" xfId="7631" xr:uid="{37F8869C-AE45-4937-A653-19096B79FD1F}"/>
    <cellStyle name="Total 2 2 6 4" xfId="18740" xr:uid="{B1712A9C-3D78-420E-BCDC-4D72DE895B15}"/>
    <cellStyle name="Total 2 2 6 5" xfId="22492" xr:uid="{A5FD921E-FFD7-4E33-952A-2A9369962449}"/>
    <cellStyle name="Total 2 2 6 6" xfId="26158" xr:uid="{A1BF213C-32A8-4128-B4A5-DF4D959A933C}"/>
    <cellStyle name="Total 2 2 6 7" xfId="29689" xr:uid="{8A940E6C-0AE7-4F53-9FB1-7D7C6CBDEE85}"/>
    <cellStyle name="Total 2 2 6 8" xfId="32951" xr:uid="{6C38F618-AF48-4FA4-8A74-E8C8C38848E4}"/>
    <cellStyle name="Total 2 2 7" xfId="2751" xr:uid="{99AFD2B1-2844-46E5-BFFC-55724FA06EEE}"/>
    <cellStyle name="Total 2 2 7 2" xfId="8636" xr:uid="{D3B77326-29A8-4E50-A6F8-3D7711580E45}"/>
    <cellStyle name="Total 2 2 7 3" xfId="14778" xr:uid="{421C1A6D-0AB1-4679-8DF7-F68773C502C8}"/>
    <cellStyle name="Total 2 2 7 4" xfId="17099" xr:uid="{918C5DCB-09CB-4182-A2C4-5A54B610769A}"/>
    <cellStyle name="Total 2 2 7 5" xfId="20857" xr:uid="{97C07B8E-184D-4A09-B43D-077C92F32A85}"/>
    <cellStyle name="Total 2 2 7 6" xfId="24518" xr:uid="{41BD6271-0497-428F-AAA5-3FADC3CEDA26}"/>
    <cellStyle name="Total 2 2 7 7" xfId="28047" xr:uid="{CC76B87F-3632-4270-8CF2-BB46306E5080}"/>
    <cellStyle name="Total 2 2 7 8" xfId="31333" xr:uid="{656788F4-02D3-403F-A1AB-0000B1BEE02C}"/>
    <cellStyle name="Total 2 2 8" xfId="4495" xr:uid="{D5F5F7EA-8E49-4B65-A9E2-A1CA810DC359}"/>
    <cellStyle name="Total 2 2 8 2" xfId="12531" xr:uid="{EBA30333-819A-40A5-92ED-1128CBEEF355}"/>
    <cellStyle name="Total 2 2 8 3" xfId="8182" xr:uid="{99D9CF81-9788-4FC7-8573-4F8FA2C5E182}"/>
    <cellStyle name="Total 2 2 8 4" xfId="18842" xr:uid="{B6CBDEA4-9D2C-4251-9855-D4413A93EB30}"/>
    <cellStyle name="Total 2 2 8 5" xfId="22594" xr:uid="{99725047-D278-468F-88DA-60FD6D6DE9D9}"/>
    <cellStyle name="Total 2 2 8 6" xfId="26259" xr:uid="{6AF865CD-AFFA-4127-BFD7-90DBF4C1EF1A}"/>
    <cellStyle name="Total 2 2 8 7" xfId="29791" xr:uid="{6AB2B0C9-8263-494D-AC1D-D4FEFAC45659}"/>
    <cellStyle name="Total 2 2 8 8" xfId="33053" xr:uid="{A49D67E6-64BA-48D7-A2F2-0C7B82DEABE9}"/>
    <cellStyle name="Total 2 2 9" xfId="10388" xr:uid="{88EC9050-0B8B-46A7-968A-B8828CBF3E06}"/>
    <cellStyle name="Total 2 3" xfId="1300" xr:uid="{36493B24-BE55-4317-9E31-623696487BEC}"/>
    <cellStyle name="Total 2 3 10" xfId="7445" xr:uid="{07EB7769-82DD-4DF7-A065-F458112AAF69}"/>
    <cellStyle name="Total 2 3 11" xfId="8508" xr:uid="{E5AEA2FE-9267-4573-B777-D8030532A0BF}"/>
    <cellStyle name="Total 2 3 12" xfId="19688" xr:uid="{5A07C694-98AC-4154-82EB-CD1949B977FA}"/>
    <cellStyle name="Total 2 3 13" xfId="23458" xr:uid="{2E2B050C-E4FD-449A-95F6-D6F037BACF63}"/>
    <cellStyle name="Total 2 3 14" xfId="27079" xr:uid="{AA9FB85C-41C1-44B5-8BBA-A1A8772C20E3}"/>
    <cellStyle name="Total 2 3 15" xfId="23396" xr:uid="{D6F20C41-D00E-410B-996D-3145A84E48F6}"/>
    <cellStyle name="Total 2 3 16" xfId="35155" xr:uid="{5A36A736-6B32-44CB-9E45-F59C81EFE1B2}"/>
    <cellStyle name="Total 2 3 2" xfId="1757" xr:uid="{FE6D7663-93F5-4E7F-8926-E779CEE6101F}"/>
    <cellStyle name="Total 2 3 2 10" xfId="16423" xr:uid="{4FBD0E21-5E0A-4556-A56D-5DDD99193BDA}"/>
    <cellStyle name="Total 2 3 2 11" xfId="20477" xr:uid="{5CB8F8CE-BF6A-4C9A-A66E-41CD2F590188}"/>
    <cellStyle name="Total 2 3 2 12" xfId="23320" xr:uid="{D8C2E27C-A356-4965-8718-0468FD221D71}"/>
    <cellStyle name="Total 2 3 2 13" xfId="26970" xr:uid="{2ABC44A3-EF79-410F-8F4F-D65A511CFF0F}"/>
    <cellStyle name="Total 2 3 2 14" xfId="30442" xr:uid="{63C10769-0811-43CE-8855-1F50D4D1F2D4}"/>
    <cellStyle name="Total 2 3 2 2" xfId="3000" xr:uid="{4D0D755C-AC99-4A31-B9A4-CED3E4480ABC}"/>
    <cellStyle name="Total 2 3 2 2 2" xfId="8671" xr:uid="{6B06B041-0C80-423E-B1BB-E5334DC41428}"/>
    <cellStyle name="Total 2 3 2 2 3" xfId="11439" xr:uid="{6501F410-6C5D-4ACA-A85E-BBB0D198F0CE}"/>
    <cellStyle name="Total 2 3 2 2 4" xfId="17348" xr:uid="{76CA95F0-2BB2-447B-A24F-D0A4288B89E2}"/>
    <cellStyle name="Total 2 3 2 2 5" xfId="21106" xr:uid="{CC332B62-1A96-414D-BCE8-694FEDF7A5BE}"/>
    <cellStyle name="Total 2 3 2 2 6" xfId="24767" xr:uid="{459A9A3B-8507-4A49-85C5-CA88A9501A35}"/>
    <cellStyle name="Total 2 3 2 2 7" xfId="28296" xr:uid="{21DD742B-7504-427D-B871-49531DC4F505}"/>
    <cellStyle name="Total 2 3 2 2 8" xfId="31582" xr:uid="{95E9FA80-280D-4850-B5B6-DBB6DCD0EA81}"/>
    <cellStyle name="Total 2 3 2 3" xfId="3506" xr:uid="{7294FC3C-8160-41E0-B8F5-0790C170BAAA}"/>
    <cellStyle name="Total 2 3 2 3 2" xfId="10425" xr:uid="{C7C3CB0C-29E6-467F-94D5-8126AA6AA66D}"/>
    <cellStyle name="Total 2 3 2 3 3" xfId="9306" xr:uid="{A7737C0D-BF12-4ABA-A74E-F49DA6801CFC}"/>
    <cellStyle name="Total 2 3 2 3 4" xfId="17853" xr:uid="{B9C31EE6-57E0-4AE7-87A0-35559DDA8040}"/>
    <cellStyle name="Total 2 3 2 3 5" xfId="21609" xr:uid="{C870BE91-44B7-4197-ACB4-0EB90E1FA704}"/>
    <cellStyle name="Total 2 3 2 3 6" xfId="25271" xr:uid="{F321851B-8306-4E22-A32D-3CED20AEAB68}"/>
    <cellStyle name="Total 2 3 2 3 7" xfId="28802" xr:uid="{200D1B61-E0E8-4B4F-918B-17E696941C90}"/>
    <cellStyle name="Total 2 3 2 3 8" xfId="32081" xr:uid="{493EF3E6-5435-41B4-9438-F3E3A62B9A35}"/>
    <cellStyle name="Total 2 3 2 4" xfId="3539" xr:uid="{95042D88-D341-47A7-8D79-D901D523B9E1}"/>
    <cellStyle name="Total 2 3 2 4 2" xfId="11301" xr:uid="{822FFBB2-4797-42C0-9B43-932911E7F3C4}"/>
    <cellStyle name="Total 2 3 2 4 3" xfId="16353" xr:uid="{51046E2C-BB67-40AB-A424-15E304D7D8BD}"/>
    <cellStyle name="Total 2 3 2 4 4" xfId="17886" xr:uid="{4BC86F14-35EA-4735-B96B-7E64F6234915}"/>
    <cellStyle name="Total 2 3 2 4 5" xfId="21642" xr:uid="{5E5F3C4D-740A-4602-8970-30BC48FC4B95}"/>
    <cellStyle name="Total 2 3 2 4 6" xfId="25304" xr:uid="{22C694AD-FE1A-43F2-88D0-375B7DA54874}"/>
    <cellStyle name="Total 2 3 2 4 7" xfId="28835" xr:uid="{F5381EC2-B8E2-4802-B6BE-A2C9BA675002}"/>
    <cellStyle name="Total 2 3 2 4 8" xfId="32114" xr:uid="{053EBA58-47C3-4938-B348-EF1358E94C70}"/>
    <cellStyle name="Total 2 3 2 5" xfId="4074" xr:uid="{45E5EC0C-BB2B-4FF2-990F-1BD973831122}"/>
    <cellStyle name="Total 2 3 2 5 2" xfId="6993" xr:uid="{6722F66C-4502-4C41-B4B6-0BAFC67765D4}"/>
    <cellStyle name="Total 2 3 2 5 3" xfId="13414" xr:uid="{50017E10-6FD6-4144-A0E6-79AF8344388C}"/>
    <cellStyle name="Total 2 3 2 5 4" xfId="18421" xr:uid="{9E48263D-9DB8-42AA-BE23-1FC93D998158}"/>
    <cellStyle name="Total 2 3 2 5 5" xfId="22174" xr:uid="{9A248BD1-44E3-48CF-988F-EFDA10CDBC38}"/>
    <cellStyle name="Total 2 3 2 5 6" xfId="25839" xr:uid="{93F82683-FC18-4205-A123-9785CB80A48B}"/>
    <cellStyle name="Total 2 3 2 5 7" xfId="29370" xr:uid="{0D0C8D89-6EC0-4659-A41E-5100B3075231}"/>
    <cellStyle name="Total 2 3 2 5 8" xfId="32637" xr:uid="{E90C447C-A9FD-44BF-82E3-136A816353BF}"/>
    <cellStyle name="Total 2 3 2 6" xfId="4228" xr:uid="{7002C6DD-3ECC-4E3B-B469-07A1C0F21613}"/>
    <cellStyle name="Total 2 3 2 6 2" xfId="6995" xr:uid="{E8BA8160-36EA-464B-86B5-86B689A09561}"/>
    <cellStyle name="Total 2 3 2 6 3" xfId="11690" xr:uid="{BC3556BC-52D6-46F3-B327-D69E7CDE3308}"/>
    <cellStyle name="Total 2 3 2 6 4" xfId="18575" xr:uid="{1F2B0B35-AA35-4164-9F33-B31EB470A602}"/>
    <cellStyle name="Total 2 3 2 6 5" xfId="22327" xr:uid="{0A57E1E3-C541-47D2-BD1E-28E2E0B18C5D}"/>
    <cellStyle name="Total 2 3 2 6 6" xfId="25993" xr:uid="{7FCE705D-452E-49A3-995E-5FA96384603C}"/>
    <cellStyle name="Total 2 3 2 6 7" xfId="29524" xr:uid="{DCB60C99-795B-4827-99DA-C725823F431B}"/>
    <cellStyle name="Total 2 3 2 6 8" xfId="32788" xr:uid="{77BCCE2E-B689-4EAF-8377-208246C42A09}"/>
    <cellStyle name="Total 2 3 2 7" xfId="4775" xr:uid="{694AA783-E9F7-417A-81B4-86F93B338F7D}"/>
    <cellStyle name="Total 2 3 2 7 2" xfId="12270" xr:uid="{D4F59420-5A06-49B4-8647-F47ECA9BBE1B}"/>
    <cellStyle name="Total 2 3 2 7 3" xfId="15801" xr:uid="{AA0C40CA-2164-4EA9-BC46-43493D0529F7}"/>
    <cellStyle name="Total 2 3 2 7 4" xfId="19122" xr:uid="{909DD453-ED9F-4895-BD98-7A83D8799271}"/>
    <cellStyle name="Total 2 3 2 7 5" xfId="22873" xr:uid="{F6173447-7800-4009-B642-1B19421FEA1C}"/>
    <cellStyle name="Total 2 3 2 7 6" xfId="26539" xr:uid="{D69F7313-F979-44E1-A9B7-7672FB4E5A8E}"/>
    <cellStyle name="Total 2 3 2 7 7" xfId="30071" xr:uid="{9C11B6FB-3810-47AB-8C44-FB85D17A5ACC}"/>
    <cellStyle name="Total 2 3 2 7 8" xfId="33328" xr:uid="{37F20D8E-24B2-4DAF-9AF0-2CBBEAF5C4D2}"/>
    <cellStyle name="Total 2 3 2 8" xfId="12803" xr:uid="{02820D4D-E097-4403-B1D9-0980F64DFC61}"/>
    <cellStyle name="Total 2 3 2 9" xfId="8618" xr:uid="{A8FCC167-85F4-4B10-ACE3-ECE0C1E8C89D}"/>
    <cellStyle name="Total 2 3 3" xfId="2569" xr:uid="{E52E6950-7061-416E-A5E9-DE076EE3D674}"/>
    <cellStyle name="Total 2 3 3 2" xfId="8429" xr:uid="{CB23AAA8-0C67-4161-9834-45F45F794AD6}"/>
    <cellStyle name="Total 2 3 3 3" xfId="8604" xr:uid="{98A0ED12-FD0D-4851-835D-9B134595AE67}"/>
    <cellStyle name="Total 2 3 3 4" xfId="14433" xr:uid="{88EFF973-70FB-47EB-8B98-87E9E9F67C61}"/>
    <cellStyle name="Total 2 3 3 5" xfId="19301" xr:uid="{4F4E98ED-EB71-485B-850A-871931D96A78}"/>
    <cellStyle name="Total 2 3 3 6" xfId="23065" xr:uid="{33D6AA6E-4B75-4F9C-941B-046013F4E462}"/>
    <cellStyle name="Total 2 3 3 7" xfId="26712" xr:uid="{C542360B-B51B-4A36-BC06-98BE3E7F0EEA}"/>
    <cellStyle name="Total 2 3 3 8" xfId="31157" xr:uid="{3204297E-8DE7-45BF-9CA7-7FB3B25A8B51}"/>
    <cellStyle name="Total 2 3 4" xfId="3077" xr:uid="{400D6C6E-7F42-4109-8FA4-CE5B524B19AA}"/>
    <cellStyle name="Total 2 3 4 2" xfId="8345" xr:uid="{35D9AC3F-A5C2-4FD8-959D-5028978EC643}"/>
    <cellStyle name="Total 2 3 4 3" xfId="7230" xr:uid="{E6B47F0B-9905-440D-A7B2-A8D7465F2C56}"/>
    <cellStyle name="Total 2 3 4 4" xfId="17424" xr:uid="{01730AE1-04E9-40B6-B402-2AC4CE5ED984}"/>
    <cellStyle name="Total 2 3 4 5" xfId="21182" xr:uid="{402D03B0-05B9-442A-B2D1-CAC2E5BE579A}"/>
    <cellStyle name="Total 2 3 4 6" xfId="24843" xr:uid="{05924F8E-FA09-4493-8678-3B1D561A9BCF}"/>
    <cellStyle name="Total 2 3 4 7" xfId="28373" xr:uid="{CD45B5B7-A404-4508-ADAF-F30AEC6C390B}"/>
    <cellStyle name="Total 2 3 4 8" xfId="31658" xr:uid="{5381EA09-55E2-4216-93DB-4A3DE2502FB3}"/>
    <cellStyle name="Total 2 3 5" xfId="3261" xr:uid="{03909533-9007-46CD-9B21-EC762FDE21CC}"/>
    <cellStyle name="Total 2 3 5 2" xfId="11107" xr:uid="{3791D2EE-9A39-44E9-AAE6-6B3B2DD7BDF6}"/>
    <cellStyle name="Total 2 3 5 3" xfId="16491" xr:uid="{EE076939-8AE7-4274-A8A2-4460CD26F222}"/>
    <cellStyle name="Total 2 3 5 4" xfId="17608" xr:uid="{D55EAC0C-464F-4C85-A264-69A3863ADA0F}"/>
    <cellStyle name="Total 2 3 5 5" xfId="21364" xr:uid="{A1896BBC-ABFE-4512-95EE-99FCE120FE3C}"/>
    <cellStyle name="Total 2 3 5 6" xfId="25026" xr:uid="{DCDFF647-84B3-4A29-9E4B-C636F59A70E4}"/>
    <cellStyle name="Total 2 3 5 7" xfId="28557" xr:uid="{CED2E06C-7817-465A-BC0E-AA05F4F1E9FB}"/>
    <cellStyle name="Total 2 3 5 8" xfId="31837" xr:uid="{9BD3B5E9-638F-4676-B0CE-5267E698F202}"/>
    <cellStyle name="Total 2 3 6" xfId="4394" xr:uid="{7B70DF0A-95A7-4A3B-969E-476574AD0BB3}"/>
    <cellStyle name="Total 2 3 6 2" xfId="12585" xr:uid="{A1BE8258-869C-4AEC-A8F5-BD0C4D95B3BD}"/>
    <cellStyle name="Total 2 3 6 3" xfId="7632" xr:uid="{9D085D59-E82E-44A2-A1B6-DD5B3DCDF735}"/>
    <cellStyle name="Total 2 3 6 4" xfId="18741" xr:uid="{6B4646A6-AB59-49DE-8378-6F9F4663ADFB}"/>
    <cellStyle name="Total 2 3 6 5" xfId="22493" xr:uid="{C547628C-A7A0-4EBE-8817-1A190367E22E}"/>
    <cellStyle name="Total 2 3 6 6" xfId="26159" xr:uid="{273BD21F-697A-464A-863A-C314D9F8BCD5}"/>
    <cellStyle name="Total 2 3 6 7" xfId="29690" xr:uid="{75415713-A663-4639-A281-718B969E4F57}"/>
    <cellStyle name="Total 2 3 6 8" xfId="32952" xr:uid="{E54BD92B-49D2-47D7-B36F-182B0E1209F1}"/>
    <cellStyle name="Total 2 3 7" xfId="4605" xr:uid="{F423FC30-88F4-4DD7-9DD0-772A5254D59C}"/>
    <cellStyle name="Total 2 3 7 2" xfId="12433" xr:uid="{058B9DA6-ABD2-4086-9CAF-ADAF86FA5BFE}"/>
    <cellStyle name="Total 2 3 7 3" xfId="15342" xr:uid="{BB57E63E-05E9-43C9-82E3-3B56B8C1050F}"/>
    <cellStyle name="Total 2 3 7 4" xfId="18952" xr:uid="{E441B06E-DC32-4DE3-AD06-929A88AC6B26}"/>
    <cellStyle name="Total 2 3 7 5" xfId="22704" xr:uid="{F58B932A-300F-4C85-91A5-E2ECBAEA6E41}"/>
    <cellStyle name="Total 2 3 7 6" xfId="26369" xr:uid="{534919D3-0AE8-4EFD-9FB8-AA125B5C4CEA}"/>
    <cellStyle name="Total 2 3 7 7" xfId="29901" xr:uid="{8903C9AD-E73A-4649-B9F5-910F4449102A}"/>
    <cellStyle name="Total 2 3 7 8" xfId="33161" xr:uid="{AC1989AF-ED8A-4BCA-8415-D201F19A0572}"/>
    <cellStyle name="Total 2 3 8" xfId="4743" xr:uid="{5EADDF72-4986-4902-B7CE-F16CC3A3CCC1}"/>
    <cellStyle name="Total 2 3 8 2" xfId="12302" xr:uid="{69CF1478-E231-4402-AC56-1AB743807A3D}"/>
    <cellStyle name="Total 2 3 8 3" xfId="16792" xr:uid="{0FAF822B-C779-4D16-B829-CBC64B8F5841}"/>
    <cellStyle name="Total 2 3 8 4" xfId="19090" xr:uid="{12EB903E-D640-4D64-A3FE-98EC848843FF}"/>
    <cellStyle name="Total 2 3 8 5" xfId="22841" xr:uid="{DCDBE269-56BB-4953-A997-9B123D66424A}"/>
    <cellStyle name="Total 2 3 8 6" xfId="26507" xr:uid="{DBBFE811-587D-4D79-9A58-172D49D69FE6}"/>
    <cellStyle name="Total 2 3 8 7" xfId="30039" xr:uid="{DA46F379-345F-4FF0-9F83-E5EF376715AE}"/>
    <cellStyle name="Total 2 3 8 8" xfId="33296" xr:uid="{AEBA78F9-0F82-4540-8A6B-31877A1F6D0C}"/>
    <cellStyle name="Total 2 3 9" xfId="9321" xr:uid="{51ED0D51-8F69-48A7-8646-CC3BA42541CE}"/>
    <cellStyle name="Total 2 4" xfId="1610" xr:uid="{ACAB0465-E7EA-4DA7-BFA5-5B4512304FCC}"/>
    <cellStyle name="Total 2 4 10" xfId="15005" xr:uid="{5222219D-C748-4151-AD5D-EADE0593E999}"/>
    <cellStyle name="Total 2 4 11" xfId="20526" xr:uid="{2F39F057-630D-45CE-99CC-5F5AB051F3B2}"/>
    <cellStyle name="Total 2 4 12" xfId="19924" xr:uid="{F7546AC6-933F-4C6F-87F2-E47E493159AD}"/>
    <cellStyle name="Total 2 4 13" xfId="23679" xr:uid="{38AEE167-9747-4489-A014-EC39C07791B0}"/>
    <cellStyle name="Total 2 4 14" xfId="30923" xr:uid="{A540F7F5-24F0-4C4A-91B7-B5FBAA62438A}"/>
    <cellStyle name="Total 2 4 2" xfId="2853" xr:uid="{8FDDACF6-8DCD-434B-BFF4-7E2D40414231}"/>
    <cellStyle name="Total 2 4 2 2" xfId="9871" xr:uid="{4A376491-5B95-4DFB-A4EF-86B91BEC097F}"/>
    <cellStyle name="Total 2 4 2 3" xfId="14446" xr:uid="{35914CA8-37B8-472B-A0BA-CBBEBD03745E}"/>
    <cellStyle name="Total 2 4 2 4" xfId="17201" xr:uid="{BEE4F2BF-CD8D-4A25-92AC-6C5128C342E2}"/>
    <cellStyle name="Total 2 4 2 5" xfId="20959" xr:uid="{612A7C1E-E049-4211-82D7-FA9B1E6D4E7A}"/>
    <cellStyle name="Total 2 4 2 6" xfId="24620" xr:uid="{57069107-B2FC-45F8-9B31-2A6CD339AA4D}"/>
    <cellStyle name="Total 2 4 2 7" xfId="28149" xr:uid="{6803006C-E3A5-4987-A6BF-94780CEEFEC6}"/>
    <cellStyle name="Total 2 4 2 8" xfId="31435" xr:uid="{7046C6C0-6500-4AA1-872D-5A87850A5EFC}"/>
    <cellStyle name="Total 2 4 3" xfId="3359" xr:uid="{85926C8E-97F3-4613-9CB9-7807A462A327}"/>
    <cellStyle name="Total 2 4 3 2" xfId="10273" xr:uid="{1C37316D-F2ED-4846-BCCA-2E0B9BCA67D6}"/>
    <cellStyle name="Total 2 4 3 3" xfId="15291" xr:uid="{2B8E53D1-307E-49D8-8F59-1F73B00FF256}"/>
    <cellStyle name="Total 2 4 3 4" xfId="17706" xr:uid="{CA47DB03-7C52-4802-ADBE-99A68114F63F}"/>
    <cellStyle name="Total 2 4 3 5" xfId="21462" xr:uid="{E243B666-3158-480D-BDBB-95626CAC3254}"/>
    <cellStyle name="Total 2 4 3 6" xfId="25124" xr:uid="{373E7386-FEA2-4731-A8DA-96CE39094564}"/>
    <cellStyle name="Total 2 4 3 7" xfId="28655" xr:uid="{1F9FC440-0CAE-493D-B458-1FDE8050C893}"/>
    <cellStyle name="Total 2 4 3 8" xfId="31934" xr:uid="{502B35A7-6BA1-4D36-9E11-CAEA7193A0D8}"/>
    <cellStyle name="Total 2 4 4" xfId="3767" xr:uid="{F982E365-4A91-4D0B-8AE2-EDC8B19007D8}"/>
    <cellStyle name="Total 2 4 4 2" xfId="12757" xr:uid="{8DC01A98-4EDB-43D1-9FA1-1383174DF55B}"/>
    <cellStyle name="Total 2 4 4 3" xfId="10188" xr:uid="{0BA30CCE-52F3-493E-903C-DCDFA6CD8C15}"/>
    <cellStyle name="Total 2 4 4 4" xfId="18114" xr:uid="{E15EC35F-790D-42CD-B474-4E11B187A33D}"/>
    <cellStyle name="Total 2 4 4 5" xfId="21868" xr:uid="{43D60BD6-A666-434A-A518-15A77D432E28}"/>
    <cellStyle name="Total 2 4 4 6" xfId="25532" xr:uid="{72F1D8DA-B2FB-4A3B-B031-BC36DDFB61ED}"/>
    <cellStyle name="Total 2 4 4 7" xfId="29063" xr:uid="{EF2A1CFA-2432-457F-8A11-E9C97C7AC803}"/>
    <cellStyle name="Total 2 4 4 8" xfId="32338" xr:uid="{DEF6DE77-4D86-4989-97BF-603433543FEB}"/>
    <cellStyle name="Total 2 4 5" xfId="4165" xr:uid="{4300DF42-7F97-4DD5-B97E-221C947586A5}"/>
    <cellStyle name="Total 2 4 5 2" xfId="7061" xr:uid="{576DA91C-B5EE-4F11-A748-D1CE1795312F}"/>
    <cellStyle name="Total 2 4 5 3" xfId="12059" xr:uid="{15F0B457-36D1-4E0C-B22B-AE442E3E1812}"/>
    <cellStyle name="Total 2 4 5 4" xfId="18512" xr:uid="{BFE2C7AE-CC80-40CD-8B74-AB2BEC9D1134}"/>
    <cellStyle name="Total 2 4 5 5" xfId="22265" xr:uid="{D0727F8A-FA46-4E4F-B8F6-2DE915249C50}"/>
    <cellStyle name="Total 2 4 5 6" xfId="25930" xr:uid="{981A78D8-3D65-474A-936B-CAD677ABAB67}"/>
    <cellStyle name="Total 2 4 5 7" xfId="29461" xr:uid="{CC5838FE-348F-4B7D-87A9-0C06D8FF4005}"/>
    <cellStyle name="Total 2 4 5 8" xfId="32726" xr:uid="{5885F5A4-5B63-40BD-8A60-B7E18418D047}"/>
    <cellStyle name="Total 2 4 6" xfId="4035" xr:uid="{779E52F8-5099-4926-BC7F-045E27E30EBE}"/>
    <cellStyle name="Total 2 4 6 2" xfId="8726" xr:uid="{B14587AC-B354-4847-AABC-E29EB25DD9CB}"/>
    <cellStyle name="Total 2 4 6 3" xfId="15193" xr:uid="{F146D5E4-373A-4214-B25A-AE12218DE6BB}"/>
    <cellStyle name="Total 2 4 6 4" xfId="18382" xr:uid="{082773FF-477B-49C2-97D3-6B0FB9623B21}"/>
    <cellStyle name="Total 2 4 6 5" xfId="22135" xr:uid="{7767040A-A2FE-49F4-82B6-1D0D10327ACD}"/>
    <cellStyle name="Total 2 4 6 6" xfId="25800" xr:uid="{861FB988-96BA-4131-A2CB-DAADBD3B6C6F}"/>
    <cellStyle name="Total 2 4 6 7" xfId="29331" xr:uid="{B08F5D08-B628-4248-A9CF-91198356EC5D}"/>
    <cellStyle name="Total 2 4 6 8" xfId="32598" xr:uid="{78037615-80A8-4FC7-8721-8C892785112E}"/>
    <cellStyle name="Total 2 4 7" xfId="4792" xr:uid="{8B3FFF9D-A9CC-488F-A581-1227587D12A6}"/>
    <cellStyle name="Total 2 4 7 2" xfId="12253" xr:uid="{E05604FF-DF92-40AF-91E1-A91B3BDD5A3A}"/>
    <cellStyle name="Total 2 4 7 3" xfId="15810" xr:uid="{3D0368DA-7F66-4D3E-9F9A-B97A8080DEE3}"/>
    <cellStyle name="Total 2 4 7 4" xfId="19139" xr:uid="{28058EAD-233E-43F4-9632-B80DFE7B0F66}"/>
    <cellStyle name="Total 2 4 7 5" xfId="22890" xr:uid="{D059D193-4827-41D9-8159-1B480E69491C}"/>
    <cellStyle name="Total 2 4 7 6" xfId="26556" xr:uid="{C5FDC0F8-4705-4F7D-991C-3DE8D4296DEE}"/>
    <cellStyle name="Total 2 4 7 7" xfId="30088" xr:uid="{84439219-C64D-4D30-B29E-1B7E2BB32CF5}"/>
    <cellStyle name="Total 2 4 7 8" xfId="33345" xr:uid="{C55F8161-1534-4FBE-A833-C2A72DD4CA40}"/>
    <cellStyle name="Total 2 4 8" xfId="10194" xr:uid="{5E96E12A-94A8-44FD-AFD0-08443F9BA819}"/>
    <cellStyle name="Total 2 4 9" xfId="13529" xr:uid="{3D8BD638-0850-4E1B-8870-15BF8DC6D5E3}"/>
    <cellStyle name="Total 2 5" xfId="2034" xr:uid="{9BF4D94C-A5A8-48C1-AA82-7586BC2B3E15}"/>
    <cellStyle name="Total 2 5 2" xfId="10648" xr:uid="{2DA95C4D-4C98-4E9B-8FBC-9C5C86245C67}"/>
    <cellStyle name="Total 2 5 3" xfId="15200" xr:uid="{AFA5464D-F01C-4D76-AC25-E52047896AA6}"/>
    <cellStyle name="Total 2 5 4" xfId="14480" xr:uid="{BDE0B2DC-693D-4884-ACEB-BA6A7B247C91}"/>
    <cellStyle name="Total 2 5 5" xfId="15417" xr:uid="{8EBA03EC-A0FE-449C-968E-3DAD7382D369}"/>
    <cellStyle name="Total 2 5 6" xfId="20004" xr:uid="{A1984AD2-534A-45C3-BC2C-DACC9D058D2F}"/>
    <cellStyle name="Total 2 5 7" xfId="19864" xr:uid="{D1495E33-D8FE-43D7-97CE-7A8AC1CB0B3A}"/>
    <cellStyle name="Total 2 5 8" xfId="23930" xr:uid="{C330572A-2E2D-4308-9A92-B066127642FF}"/>
    <cellStyle name="Total 2 6" xfId="2333" xr:uid="{FE6B0423-D505-4E5E-8B4B-70000B7D8FA4}"/>
    <cellStyle name="Total 2 6 2" xfId="10959" xr:uid="{7AD8D0A9-CDD7-4F68-8242-5EFE8136654D}"/>
    <cellStyle name="Total 2 6 3" xfId="13240" xr:uid="{B959F5DE-962E-4287-AEF2-D730493D6F6C}"/>
    <cellStyle name="Total 2 6 4" xfId="7586" xr:uid="{65666351-5F4F-4ED7-BBE5-324249798B9C}"/>
    <cellStyle name="Total 2 6 5" xfId="16741" xr:uid="{87296036-E9B3-490E-8DB3-2F70CADBEC3C}"/>
    <cellStyle name="Total 2 6 6" xfId="7149" xr:uid="{5346F48C-ACB5-4899-91B5-B9D9965DF592}"/>
    <cellStyle name="Total 2 6 7" xfId="7249" xr:uid="{7F708A0B-0F86-4822-876F-5A6CE73D0D02}"/>
    <cellStyle name="Total 2 6 8" xfId="30356" xr:uid="{2B128CCB-B67B-469D-82AA-0A373BEAA11E}"/>
    <cellStyle name="Total 2 7" xfId="3179" xr:uid="{EF3E7885-B5C9-4C65-8130-3931D5430988}"/>
    <cellStyle name="Total 2 7 2" xfId="9526" xr:uid="{7363F938-D1B0-42C2-9EA4-A2DF56EB4FCA}"/>
    <cellStyle name="Total 2 7 3" xfId="6791" xr:uid="{04C96C5A-B58E-496E-9A0B-01EA3FB6DC75}"/>
    <cellStyle name="Total 2 7 4" xfId="17526" xr:uid="{BE7DA189-0FD3-4BEA-9F15-91126FAEC611}"/>
    <cellStyle name="Total 2 7 5" xfId="21282" xr:uid="{5116AA8D-577A-464A-82C3-F1B91179E742}"/>
    <cellStyle name="Total 2 7 6" xfId="24944" xr:uid="{777974A5-9F78-4516-B94B-E3618250D598}"/>
    <cellStyle name="Total 2 7 7" xfId="28475" xr:uid="{4ECECBAD-7447-407E-92AC-93899849B3FB}"/>
    <cellStyle name="Total 2 7 8" xfId="31756" xr:uid="{ACEDB519-5ACB-4C9E-AE01-F4EFAA61D273}"/>
    <cellStyle name="Total 2 8" xfId="3774" xr:uid="{53366C46-F738-469D-BD6A-98026030DC54}"/>
    <cellStyle name="Total 2 8 2" xfId="12755" xr:uid="{B578CF93-6C0B-461A-B953-598F9C181D44}"/>
    <cellStyle name="Total 2 8 3" xfId="8370" xr:uid="{86077D1E-70BB-4F5C-A4CA-FF7DD3A4CC8C}"/>
    <cellStyle name="Total 2 8 4" xfId="18121" xr:uid="{A2AE877E-560D-4B43-9579-567DCCEFEC32}"/>
    <cellStyle name="Total 2 8 5" xfId="21875" xr:uid="{ACF5D307-57D1-4574-B5E7-913D4A196B9E}"/>
    <cellStyle name="Total 2 8 6" xfId="25539" xr:uid="{EEEE1071-B924-4C5F-8732-FDB793ED85A9}"/>
    <cellStyle name="Total 2 8 7" xfId="29070" xr:uid="{8878741A-7E5C-4125-8533-E323D6930377}"/>
    <cellStyle name="Total 2 8 8" xfId="32345" xr:uid="{3A3755D1-B03E-443D-A094-BF9E60653E98}"/>
    <cellStyle name="Total 2 9" xfId="4476" xr:uid="{A0A32EEC-E0B2-4D75-A51D-F2B37A9A8A4E}"/>
    <cellStyle name="Total 2 9 2" xfId="12548" xr:uid="{7CAD658B-EC8F-4510-A3EA-0A5D101E57AA}"/>
    <cellStyle name="Total 2 9 3" xfId="9743" xr:uid="{CEF5080B-E2E7-4A5F-97B9-862BEF2404CD}"/>
    <cellStyle name="Total 2 9 4" xfId="18823" xr:uid="{1A79F500-4B0C-4A76-9FE0-655A9163BF64}"/>
    <cellStyle name="Total 2 9 5" xfId="22575" xr:uid="{ED2613C4-18A5-412B-A717-57788EC724CA}"/>
    <cellStyle name="Total 2 9 6" xfId="26240" xr:uid="{982CC00A-7C28-472B-8E9D-B5781F150A62}"/>
    <cellStyle name="Total 2 9 7" xfId="29772" xr:uid="{BBFCBD90-AC1B-429B-AB4B-F531C21668D1}"/>
    <cellStyle name="Total 2 9 8" xfId="33034" xr:uid="{9249A9D9-86A9-4864-BA6A-5F9C19B53DB8}"/>
    <cellStyle name="Total 3" xfId="1325" xr:uid="{31EF3375-5570-4F61-899D-A630FCEA271E}"/>
    <cellStyle name="Total 3 2" xfId="6166" xr:uid="{DB45752F-6366-41CC-B6C3-138D2A07A939}"/>
    <cellStyle name="Total 3 2 2" xfId="11735" xr:uid="{4E92B1B2-B813-4963-9956-8AAA703B6ADC}"/>
    <cellStyle name="Total 3 2 2 2" xfId="34921" xr:uid="{77F18F2E-CA93-4085-B0C4-DB1C89D5C5BD}"/>
    <cellStyle name="Total 3 2 3" xfId="13216" xr:uid="{3850E6E5-548E-4F9D-A43D-87C7D56CC817}"/>
    <cellStyle name="Total 3 2 3 2" xfId="35153" xr:uid="{50896C44-645D-413E-B379-03E73429F069}"/>
    <cellStyle name="Total 3 2 4" xfId="20421" xr:uid="{517E1D0A-1EE0-449E-B0C9-EEA3E54CB8F9}"/>
    <cellStyle name="Total 3 2 4 2" xfId="35208" xr:uid="{F6DCFF19-1443-4DFB-8DE6-CF8E4FA0E902}"/>
    <cellStyle name="Total 3 2 5" xfId="24098" xr:uid="{84590604-649C-48A0-B3A2-0E2F2287721C}"/>
    <cellStyle name="Total 3 2 5 2" xfId="34289" xr:uid="{1B9CB93A-43C0-44AC-8881-5165CEC4E159}"/>
    <cellStyle name="Total 3 2 6" xfId="27672" xr:uid="{881CA35E-2816-4C4B-876C-42059A5FB3DE}"/>
    <cellStyle name="Total 3 2 7" xfId="30857" xr:uid="{ECEB501E-B181-4D9E-9815-10E77F6010F9}"/>
    <cellStyle name="Total 3 2 8" xfId="33547" xr:uid="{299B7252-2D03-43D1-A97A-0DF32B28ADD7}"/>
    <cellStyle name="Total 3 3" xfId="6432" xr:uid="{3906E348-694D-46DE-89FA-99A388475D82}"/>
    <cellStyle name="Total 3 3 2" xfId="13330" xr:uid="{CDA0B73A-CE9D-43AB-9FEB-4F13D7ED9101}"/>
    <cellStyle name="Total 3 3 3" xfId="15986" xr:uid="{33E67577-A89F-4D54-88A0-F6883B074648}"/>
    <cellStyle name="Total 3 3 4" xfId="20676" xr:uid="{443AF043-69AB-4742-BAED-7E30B9170A1D}"/>
    <cellStyle name="Total 3 3 5" xfId="24357" xr:uid="{E33646C1-F12A-48A2-8C92-0723F687CB6B}"/>
    <cellStyle name="Total 3 3 6" xfId="27874" xr:uid="{91D2342E-5477-4F1E-8215-B8BDC2B39A1C}"/>
    <cellStyle name="Total 3 3 7" xfId="31093" xr:uid="{F9DC381C-780A-49CE-BCC8-69DF7EF40104}"/>
    <cellStyle name="Total 3 3 8" xfId="33696" xr:uid="{7A13547E-4F64-429F-81A5-FAEB6D20D759}"/>
    <cellStyle name="Total 4" xfId="595" xr:uid="{FF8A115B-22F6-4010-B7DC-63D486ED8CC8}"/>
    <cellStyle name="Total 5" xfId="561" xr:uid="{8C7C034C-C8E5-4A28-A59F-ECB945307F34}"/>
    <cellStyle name="Total 5 10" xfId="13103" xr:uid="{5F17E939-AE10-44FA-A57B-B14B5A535869}"/>
    <cellStyle name="Total 5 11" xfId="10107" xr:uid="{77F4208A-F1F4-4353-8E95-F210FBA81BA3}"/>
    <cellStyle name="Total 5 12" xfId="20690" xr:uid="{2B585FCE-AC14-4DC0-82C8-EBDE5BB5FDC8}"/>
    <cellStyle name="Total 5 13" xfId="16283" xr:uid="{7BB05FFE-3EF2-4756-8C0D-917EBC3CD132}"/>
    <cellStyle name="Total 5 14" xfId="27543" xr:uid="{F146F20B-CC1A-4E36-ACCC-C826F22FFC7C}"/>
    <cellStyle name="Total 5 15" xfId="13842" xr:uid="{22818079-B20D-4699-B351-125A2DD66477}"/>
    <cellStyle name="Total 5 2" xfId="1568" xr:uid="{8304B9FF-4CA6-49FC-A5D5-9DADC2A6798E}"/>
    <cellStyle name="Total 5 2 10" xfId="16679" xr:uid="{2C5191B7-FECF-4F0A-A72A-3B1F5297EF30}"/>
    <cellStyle name="Total 5 2 11" xfId="8031" xr:uid="{F7CF93BE-1AA8-4262-BDD1-9DECDCEB203A}"/>
    <cellStyle name="Total 5 2 12" xfId="23374" xr:uid="{900EE845-9A48-4AFD-B587-46E180D423CF}"/>
    <cellStyle name="Total 5 2 13" xfId="23655" xr:uid="{3BE68F9D-6922-437A-9151-7C75EB4D3490}"/>
    <cellStyle name="Total 5 2 14" xfId="23389" xr:uid="{E503EA80-2960-4787-B8C6-0C1EA9D2D3D9}"/>
    <cellStyle name="Total 5 2 2" xfId="2811" xr:uid="{448B982D-3F76-4352-8BB0-C734FEBAD725}"/>
    <cellStyle name="Total 5 2 2 2" xfId="9931" xr:uid="{AB6FF5A5-DD23-43AB-9450-3077FC5DC30F}"/>
    <cellStyle name="Total 5 2 2 3" xfId="9277" xr:uid="{ECC98BC8-2A13-442B-AD32-5D785B6F2E49}"/>
    <cellStyle name="Total 5 2 2 4" xfId="17159" xr:uid="{B227492C-5416-4675-A350-C7798B0C9AC3}"/>
    <cellStyle name="Total 5 2 2 5" xfId="20917" xr:uid="{602BF814-9236-4518-8FFC-9CC2A708DF67}"/>
    <cellStyle name="Total 5 2 2 6" xfId="24578" xr:uid="{559387A7-10A6-478A-99DD-FC946BA2B61B}"/>
    <cellStyle name="Total 5 2 2 7" xfId="28107" xr:uid="{40CAC4D5-6636-4191-8239-9DDA96CBB8CC}"/>
    <cellStyle name="Total 5 2 2 8" xfId="31393" xr:uid="{5347EF86-EA18-448D-9BE5-BC13CC53F861}"/>
    <cellStyle name="Total 5 2 3" xfId="3317" xr:uid="{B25C4325-1FA7-4C1E-BF9B-5393B547F830}"/>
    <cellStyle name="Total 5 2 3 2" xfId="8520" xr:uid="{46887935-EF70-46E9-913E-4754043770A5}"/>
    <cellStyle name="Total 5 2 3 3" xfId="14892" xr:uid="{8F49E7DA-8EC8-4493-A57C-1B9A9234E7C8}"/>
    <cellStyle name="Total 5 2 3 4" xfId="17664" xr:uid="{A95E226E-111C-4949-9EEB-AE62FAA959B4}"/>
    <cellStyle name="Total 5 2 3 5" xfId="21420" xr:uid="{EA1311BC-69BA-48E0-B9CB-7EF931CB24AA}"/>
    <cellStyle name="Total 5 2 3 6" xfId="25082" xr:uid="{59D465A2-90F0-49B4-AF57-C5097C45D63B}"/>
    <cellStyle name="Total 5 2 3 7" xfId="28613" xr:uid="{6290067D-36E8-432C-8755-6C46546712FD}"/>
    <cellStyle name="Total 5 2 3 8" xfId="31892" xr:uid="{42863429-918E-4EF0-9754-FDC63473FB90}"/>
    <cellStyle name="Total 5 2 4" xfId="2476" xr:uid="{6CDD8581-16BC-492A-8F62-C52D26756D36}"/>
    <cellStyle name="Total 5 2 4 2" xfId="7269" xr:uid="{E739723C-5EB0-4165-A1E7-31DC2230A2FD}"/>
    <cellStyle name="Total 5 2 4 3" xfId="8329" xr:uid="{3DA52D6D-0CFB-437A-AA5E-76737DD53A29}"/>
    <cellStyle name="Total 5 2 4 4" xfId="16384" xr:uid="{C11416A7-7E2E-4E75-A834-B71C86574332}"/>
    <cellStyle name="Total 5 2 4 5" xfId="19374" xr:uid="{DC857E26-E883-461F-87D0-781972F69861}"/>
    <cellStyle name="Total 5 2 4 6" xfId="20120" xr:uid="{75CED339-0CF2-4DBF-821A-DA2B44F8A124}"/>
    <cellStyle name="Total 5 2 4 7" xfId="26786" xr:uid="{F9EA24F3-E0E5-44B1-AF43-E2564531F470}"/>
    <cellStyle name="Total 5 2 4 8" xfId="30244" xr:uid="{C9C93511-0165-44B6-BDF7-9D0F5F7A5F3A}"/>
    <cellStyle name="Total 5 2 5" xfId="4365" xr:uid="{08140820-D105-4313-B847-D3A32655E5BD}"/>
    <cellStyle name="Total 5 2 5 2" xfId="12611" xr:uid="{7F5D8B49-462B-41F9-9804-71C1EECF99E0}"/>
    <cellStyle name="Total 5 2 5 3" xfId="8243" xr:uid="{8D3EEF21-A0C3-4955-AA7F-C8468DA22379}"/>
    <cellStyle name="Total 5 2 5 4" xfId="18712" xr:uid="{57E58B0E-F4DE-4F96-A850-AEF85F3E81CA}"/>
    <cellStyle name="Total 5 2 5 5" xfId="22464" xr:uid="{86F3CDA9-766E-4489-9F80-62920DED1CCE}"/>
    <cellStyle name="Total 5 2 5 6" xfId="26130" xr:uid="{DC0254DE-D8A8-47E9-9947-CB8233569CE1}"/>
    <cellStyle name="Total 5 2 5 7" xfId="29661" xr:uid="{3975E31A-868E-4BC7-9259-7B16EB22FCCA}"/>
    <cellStyle name="Total 5 2 5 8" xfId="32923" xr:uid="{880B8128-460C-4391-9A0F-B53AED1549A4}"/>
    <cellStyle name="Total 5 2 6" xfId="4270" xr:uid="{F7A955FF-818F-4944-92A8-5ABDBED12E41}"/>
    <cellStyle name="Total 5 2 6 2" xfId="7151" xr:uid="{794539B8-99EA-4813-9EA3-68B450DD5DF5}"/>
    <cellStyle name="Total 5 2 6 3" xfId="7202" xr:uid="{B1FD1372-31E1-44D1-A824-0528E7364D64}"/>
    <cellStyle name="Total 5 2 6 4" xfId="18617" xr:uid="{D69B5CFB-9B89-40EC-AA66-1ABEB25338A7}"/>
    <cellStyle name="Total 5 2 6 5" xfId="22369" xr:uid="{D2DE038A-3726-449D-B657-8C08FBBD5AAF}"/>
    <cellStyle name="Total 5 2 6 6" xfId="26035" xr:uid="{68173078-BC09-44EC-A24F-1A10ABFB6291}"/>
    <cellStyle name="Total 5 2 6 7" xfId="29566" xr:uid="{C73E111E-2E80-488C-9605-74BD6AB0797B}"/>
    <cellStyle name="Total 5 2 6 8" xfId="32829" xr:uid="{2EC621F7-5D8D-4218-BF21-E1B3181BA71D}"/>
    <cellStyle name="Total 5 2 7" xfId="4893" xr:uid="{1F8EC9E2-C064-4CFD-B36A-42BFAF763B85}"/>
    <cellStyle name="Total 5 2 7 2" xfId="12152" xr:uid="{380B5314-B0E4-4C96-99E6-CD0DB15031BC}"/>
    <cellStyle name="Total 5 2 7 3" xfId="15855" xr:uid="{271F060C-BEB9-4799-A724-CD80F9A9DF1F}"/>
    <cellStyle name="Total 5 2 7 4" xfId="19240" xr:uid="{2E52268B-A10C-42D9-BE94-C9B01185F5F1}"/>
    <cellStyle name="Total 5 2 7 5" xfId="22991" xr:uid="{67DD2883-ACDE-4289-A9E2-EBE9A468E4C9}"/>
    <cellStyle name="Total 5 2 7 6" xfId="26657" xr:uid="{063AADF3-4F94-412F-8B0D-668E52AC1539}"/>
    <cellStyle name="Total 5 2 7 7" xfId="30189" xr:uid="{7C61BB73-4DF9-416F-8305-5D65DE8A3B9A}"/>
    <cellStyle name="Total 5 2 7 8" xfId="33444" xr:uid="{80735699-E0C4-40D6-AAE1-421BBDFC60A6}"/>
    <cellStyle name="Total 5 2 8" xfId="12811" xr:uid="{65F2E91E-B414-4D62-ACCD-E0213BB1E9B6}"/>
    <cellStyle name="Total 5 2 9" xfId="13364" xr:uid="{3DC19857-5F71-4078-A7D7-E3666E74D0BF}"/>
    <cellStyle name="Total 5 3" xfId="1911" xr:uid="{B7DB8CD7-4858-414F-9F9A-8DD1311D4CD4}"/>
    <cellStyle name="Total 5 3 2" xfId="9438" xr:uid="{6D153BF6-AE6D-4867-916A-F7919519FF20}"/>
    <cellStyle name="Total 5 3 3" xfId="14962" xr:uid="{B181258F-97D2-4AF8-BAA6-F50F09057A01}"/>
    <cellStyle name="Total 5 3 4" xfId="16943" xr:uid="{442571DC-1B0C-4E0F-BAE8-D0E9DBF7CF47}"/>
    <cellStyle name="Total 5 3 5" xfId="11916" xr:uid="{8B28441C-17FD-455E-9F8A-6EC52F1B50F0}"/>
    <cellStyle name="Total 5 3 6" xfId="19948" xr:uid="{DB32E218-AB3E-4C3F-B60E-944AD0233553}"/>
    <cellStyle name="Total 5 3 7" xfId="20575" xr:uid="{AFE35300-D28F-435C-8AAC-8CAE5D180F44}"/>
    <cellStyle name="Total 5 3 8" xfId="24000" xr:uid="{33973DDF-25DB-42D1-874F-2F858180546A}"/>
    <cellStyle name="Total 5 4" xfId="2641" xr:uid="{F49429F3-F96E-41A7-AFC9-3B679D3713F9}"/>
    <cellStyle name="Total 5 4 2" xfId="10160" xr:uid="{F4E9B934-2F70-45DE-BCA3-FB22C5350E56}"/>
    <cellStyle name="Total 5 4 3" xfId="10994" xr:uid="{8D029CB6-2343-4D61-9135-2E706861E2A3}"/>
    <cellStyle name="Total 5 4 4" xfId="7670" xr:uid="{40ED8E5F-48E4-4C35-8F37-F40D1A3E8F12}"/>
    <cellStyle name="Total 5 4 5" xfId="20748" xr:uid="{6970C244-A7A0-4895-BEDE-0D45D6A708C3}"/>
    <cellStyle name="Total 5 4 6" xfId="24408" xr:uid="{92B49A9F-8244-4826-BBCC-93C83D07CF8A}"/>
    <cellStyle name="Total 5 4 7" xfId="27937" xr:uid="{1CF046A4-69E9-4C76-8FB1-473820C6BD1A}"/>
    <cellStyle name="Total 5 4 8" xfId="31226" xr:uid="{54480F23-EAEA-4F9F-89F9-2BB69B17D4D1}"/>
    <cellStyle name="Total 5 5" xfId="3941" xr:uid="{6435C2DE-C37E-4C01-BF45-5546534C0D73}"/>
    <cellStyle name="Total 5 5 2" xfId="10060" xr:uid="{AF90E889-880C-4B66-A60C-481FC39B2C06}"/>
    <cellStyle name="Total 5 5 3" xfId="15009" xr:uid="{0EF8EA23-9B75-4529-A545-18CA8C5C95D0}"/>
    <cellStyle name="Total 5 5 4" xfId="18288" xr:uid="{81897E41-7ACC-493C-BCE4-4CEAAA81FA49}"/>
    <cellStyle name="Total 5 5 5" xfId="22041" xr:uid="{AA49061D-CF5F-4D79-AB02-8D8F1FE01E9F}"/>
    <cellStyle name="Total 5 5 6" xfId="25706" xr:uid="{18FB3CD8-6B20-47FA-AC83-C2AEF7CA97EF}"/>
    <cellStyle name="Total 5 5 7" xfId="29237" xr:uid="{CF861007-BFEB-4B31-AF58-924843A7B2B8}"/>
    <cellStyle name="Total 5 5 8" xfId="32505" xr:uid="{55F0F968-ED6B-4E73-8136-E962F830C631}"/>
    <cellStyle name="Total 5 6" xfId="4045" xr:uid="{EEA91863-58F9-4F0B-B63D-2F91E76E95A3}"/>
    <cellStyle name="Total 5 6 2" xfId="12989" xr:uid="{AD9C797E-9FB2-4122-A264-A51F34B855F7}"/>
    <cellStyle name="Total 5 6 3" xfId="15673" xr:uid="{AE91FBB6-033A-4E09-9670-34CEF5F5E75A}"/>
    <cellStyle name="Total 5 6 4" xfId="18392" xr:uid="{B17BC8D3-B0B8-4CD0-B499-6A09B3B484D8}"/>
    <cellStyle name="Total 5 6 5" xfId="22145" xr:uid="{B869D08D-A0D9-484E-8642-341A61DBED59}"/>
    <cellStyle name="Total 5 6 6" xfId="25810" xr:uid="{4B01223E-92F9-4747-8774-40CECADB26EB}"/>
    <cellStyle name="Total 5 6 7" xfId="29341" xr:uid="{E4130A5C-CBE0-4134-810D-187B59B43430}"/>
    <cellStyle name="Total 5 6 8" xfId="32608" xr:uid="{A716256A-62A1-4C73-9307-D9F508162CCB}"/>
    <cellStyle name="Total 5 7" xfId="1869" xr:uid="{D286B41D-60D0-42D0-9584-04C7A6F37356}"/>
    <cellStyle name="Total 5 7 2" xfId="8941" xr:uid="{421ABC86-1F33-4B6F-A03E-5A84A2373545}"/>
    <cellStyle name="Total 5 7 3" xfId="13487" xr:uid="{09FE0BD2-99C5-4630-A594-0A9F171D1373}"/>
    <cellStyle name="Total 5 7 4" xfId="16660" xr:uid="{CF446257-9E6D-4D3D-B071-6A240BF9939E}"/>
    <cellStyle name="Total 5 7 5" xfId="14866" xr:uid="{43530190-EE20-494D-9D8C-F859E0F62A24}"/>
    <cellStyle name="Total 5 7 6" xfId="23255" xr:uid="{A238A1BB-253C-42B8-9B97-9A2832AC685F}"/>
    <cellStyle name="Total 5 7 7" xfId="23301" xr:uid="{BE3C8CEC-F220-4054-9ED3-104531544B46}"/>
    <cellStyle name="Total 5 7 8" xfId="27272" xr:uid="{F3199694-87B7-47C9-80C9-9E52DF29B99C}"/>
    <cellStyle name="Total 5 8" xfId="4574" xr:uid="{D608DB30-1E3E-4DA0-880E-6F7D8AD748ED}"/>
    <cellStyle name="Total 5 8 2" xfId="12463" xr:uid="{D69B6190-4A4D-4A1E-A283-E6BA592AFD05}"/>
    <cellStyle name="Total 5 8 3" xfId="14534" xr:uid="{0545AFFA-3131-4537-9356-BDC0AC9D42FD}"/>
    <cellStyle name="Total 5 8 4" xfId="18921" xr:uid="{C0A2EEFB-F1F2-45C6-BBBB-331867386C8E}"/>
    <cellStyle name="Total 5 8 5" xfId="22673" xr:uid="{3BA4AACF-A8FE-4B1C-9B3F-85D6221F13CE}"/>
    <cellStyle name="Total 5 8 6" xfId="26338" xr:uid="{DC37A7F5-AB6F-4959-83A2-43BD48DED8A1}"/>
    <cellStyle name="Total 5 8 7" xfId="29870" xr:uid="{5FF16AEF-C2B0-4163-9F95-9B5643D53DD6}"/>
    <cellStyle name="Total 5 8 8" xfId="33131" xr:uid="{EECE086A-629B-4A44-B570-60A6863D232E}"/>
    <cellStyle name="Total 5 9" xfId="9790" xr:uid="{23A91904-EF9D-46AF-8E27-28D068BDF324}"/>
    <cellStyle name="Totals" xfId="1302" xr:uid="{B6C4FBA7-E152-4CAE-8A6A-203B03F8F0E1}"/>
    <cellStyle name="Unique formula" xfId="45" xr:uid="{D296F3A2-F9FA-4F51-95E7-CC7377FE6B23}"/>
    <cellStyle name="Unique formula 2" xfId="328" xr:uid="{8F338785-56D5-4E9A-A01B-8D263E4E5F04}"/>
    <cellStyle name="Unique formula 3" xfId="195" xr:uid="{F5203BC4-E341-4CFC-9980-58BC98FA5C3A}"/>
    <cellStyle name="User Input" xfId="40" xr:uid="{C57FC091-FB25-44BA-9965-D0AC02107E17}"/>
    <cellStyle name="User Input 10" xfId="325" xr:uid="{2DABBD4D-7795-43C5-859B-EA29F3F7A7E9}"/>
    <cellStyle name="User Input 2" xfId="139" xr:uid="{52BA7CC7-2B26-49AC-92AA-5BAE13B7CB2E}"/>
    <cellStyle name="User Input 2 2" xfId="368" xr:uid="{27ED56F8-15E9-468F-BF02-B2C0B094764E}"/>
    <cellStyle name="User Input 3" xfId="244" xr:uid="{85E7E9BD-0FA1-4032-BF24-19E9E848C94C}"/>
    <cellStyle name="User Input 3 2" xfId="371" xr:uid="{3B369B15-07CE-485B-8DCA-3427B1B4CA2F}"/>
    <cellStyle name="User Input 4" xfId="260" xr:uid="{7110544F-00FB-4929-AFCB-FC74C1A53C03}"/>
    <cellStyle name="User Input 4 2" xfId="270" xr:uid="{B08A5215-D929-4F05-8A1A-504D28988CA2}"/>
    <cellStyle name="User Input 4 2 2" xfId="395" xr:uid="{6623149F-DF7B-424F-84F1-6EA9E45CBDF1}"/>
    <cellStyle name="User Input 4 3" xfId="291" xr:uid="{FBBC0906-41CD-49B2-BA94-ED5EF63F6B8D}"/>
    <cellStyle name="User Input 4 3 2" xfId="416" xr:uid="{B9F8E1A9-E6F5-41EF-8F27-D78979801E47}"/>
    <cellStyle name="User Input 4 4" xfId="294" xr:uid="{2EB21F41-B50A-427E-B498-2141A66E1C24}"/>
    <cellStyle name="User Input 4 4 2" xfId="419" xr:uid="{F1C7ACF6-A393-4AA3-93E3-F9C6AD3266E4}"/>
    <cellStyle name="User Input 4 5" xfId="385" xr:uid="{B408AB79-2E48-42A9-A7B1-78EBE6624301}"/>
    <cellStyle name="User Input 5" xfId="267" xr:uid="{BDB9FE78-3BBB-4530-8B6C-78EC45F8B3F5}"/>
    <cellStyle name="User Input 5 2" xfId="272" xr:uid="{6CDE2CA9-3A7C-4C02-BEA0-46FB29C58A2F}"/>
    <cellStyle name="User Input 5 2 2" xfId="397" xr:uid="{560726F8-1B0C-4D6F-B1BF-2265B8526724}"/>
    <cellStyle name="User Input 5 3" xfId="392" xr:uid="{E38F9E56-4D91-483F-85EA-B0AB3CC9AC9B}"/>
    <cellStyle name="User Input 6" xfId="276" xr:uid="{35BD9249-E97E-4495-80FB-E5BCA2D53153}"/>
    <cellStyle name="User Input 6 2" xfId="401" xr:uid="{0DACF846-D6CF-449C-8BFF-3EA1FFBC5C24}"/>
    <cellStyle name="User Input 7" xfId="282" xr:uid="{3F090A50-CD84-43A2-A90A-3BB45DDA36A9}"/>
    <cellStyle name="User Input 7 2" xfId="407" xr:uid="{43F0C497-6CDF-435F-A766-E60AA0FA16C3}"/>
    <cellStyle name="User Input 8" xfId="288" xr:uid="{B7FDC1A6-F685-4E51-BA5E-4E6440DE831C}"/>
    <cellStyle name="User Input 8 2" xfId="413" xr:uid="{1746E061-8DDF-4820-8172-E6E2E26A21CA}"/>
    <cellStyle name="User Input 9" xfId="297" xr:uid="{85EB464B-34FD-4A9C-B157-72AB8C76E4CD}"/>
    <cellStyle name="User Input 9 2" xfId="422" xr:uid="{D0B67097-A8AE-49FE-809B-48780C763C81}"/>
    <cellStyle name="Währung [0]_Compiling Utility Macros" xfId="1303" xr:uid="{9F9A5F04-5262-4B5E-9B86-B6B0B7E949DB}"/>
    <cellStyle name="Währung_Compiling Utility Macros" xfId="1304" xr:uid="{BE514078-72CB-4952-9DB2-F22A43E2193C}"/>
    <cellStyle name="Warning Text 2" xfId="702" xr:uid="{0692887E-EDA6-4D06-8889-61AA96AC14A0}"/>
    <cellStyle name="Warning Text 2 2" xfId="1306" xr:uid="{99DB8C6C-7909-482E-BD0A-68AF8E02826E}"/>
    <cellStyle name="Warning Text 2 3" xfId="1305" xr:uid="{C443E97D-8B34-4EEE-88CA-DE0B81BB3782}"/>
    <cellStyle name="Warning Text 2 4" xfId="6168" xr:uid="{A0038EA9-82BC-432D-AC5F-EFF64ED9B9B1}"/>
    <cellStyle name="Warning Text 3" xfId="1307" xr:uid="{3F23CF2A-2B8B-4D87-9BBD-10C14766967A}"/>
    <cellStyle name="Warning Text 3 2" xfId="6169" xr:uid="{7B4E40D1-E55D-419D-8190-ACBB381F2C33}"/>
    <cellStyle name="Warning Text 4" xfId="1322" xr:uid="{BFE351A8-2259-4070-AE45-3C04384AA462}"/>
    <cellStyle name="Warning Text 5" xfId="592" xr:uid="{FD23953E-14F2-4AC8-93A8-AEEB374631EB}"/>
    <cellStyle name="Warning Text 6" xfId="562" xr:uid="{BBFD186F-154F-4377-89E3-95E91F79BB56}"/>
    <cellStyle name="Year" xfId="6276" xr:uid="{0240AFC3-2999-4AA5-B6C8-3873CBE0D220}"/>
    <cellStyle name="Yellow" xfId="1308" xr:uid="{30B2295E-A6D3-43E1-8584-478219CE6CE5}"/>
    <cellStyle name="Yellow 2" xfId="6171" xr:uid="{72CE63E2-3EC5-49C1-BCE0-A82D01D3B531}"/>
    <cellStyle name="Yellow 2 2" xfId="6172" xr:uid="{ED9C6C06-D7E1-4CBF-A459-489D17561B36}"/>
    <cellStyle name="Yellow 2 3" xfId="6173" xr:uid="{BC410428-AB24-4601-BDDD-F0C807945919}"/>
    <cellStyle name="Yellow 2 4" xfId="6174" xr:uid="{79396663-FE96-4CDF-BC3C-08DAB16AEAF8}"/>
    <cellStyle name="Yellow 2 5" xfId="6175" xr:uid="{35003602-EDF5-42D5-A5F6-044E73F427A2}"/>
    <cellStyle name="Yellow 2 6" xfId="6176" xr:uid="{C3FAB313-051F-4E1E-A7C1-55ABC2F77C1A}"/>
    <cellStyle name="Yellow 2 7" xfId="6177" xr:uid="{D0DB2EFA-67C2-4DB6-8900-2B93716A94EC}"/>
    <cellStyle name="Yellow 2 8" xfId="6178" xr:uid="{2A7E2BB9-F352-4F54-B7FD-3CF178A775C8}"/>
    <cellStyle name="Yellow 3" xfId="6170" xr:uid="{6D4CEFFC-ED33-4564-9A90-15D0829520FA}"/>
  </cellStyles>
  <dxfs count="559">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s>
  <tableStyles count="0" defaultTableStyle="TableStyleMedium2" defaultPivotStyle="PivotStyleLight16"/>
  <colors>
    <mruColors>
      <color rgb="FFFF9900"/>
      <color rgb="FFBDD7EE"/>
      <color rgb="FFFFFFCC"/>
      <color rgb="FFFFCCCC"/>
      <color rgb="FFC9C9C9"/>
      <color rgb="FFCCFFCC"/>
      <color rgb="FFDC44E0"/>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sheetMetadata" Target="metadata.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92" Type="http://schemas.microsoft.com/office/2017/10/relationships/person" Target="persons/perso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34.png"/><Relationship Id="rId4" Type="http://schemas.openxmlformats.org/officeDocument/2006/relationships/image" Target="../media/image37.png"/></Relationships>
</file>

<file path=xl/drawings/_rels/drawing11.xml.rels><?xml version="1.0" encoding="UTF-8" standalone="yes"?>
<Relationships xmlns="http://schemas.openxmlformats.org/package/2006/relationships"><Relationship Id="rId8" Type="http://schemas.openxmlformats.org/officeDocument/2006/relationships/image" Target="../media/image45.png"/><Relationship Id="rId13" Type="http://schemas.openxmlformats.org/officeDocument/2006/relationships/image" Target="../media/image50.png"/><Relationship Id="rId18" Type="http://schemas.openxmlformats.org/officeDocument/2006/relationships/image" Target="../media/image55.png"/><Relationship Id="rId26" Type="http://schemas.openxmlformats.org/officeDocument/2006/relationships/image" Target="../media/image63.png"/><Relationship Id="rId3" Type="http://schemas.openxmlformats.org/officeDocument/2006/relationships/image" Target="../media/image40.png"/><Relationship Id="rId21" Type="http://schemas.openxmlformats.org/officeDocument/2006/relationships/image" Target="../media/image58.png"/><Relationship Id="rId7" Type="http://schemas.openxmlformats.org/officeDocument/2006/relationships/image" Target="../media/image44.png"/><Relationship Id="rId12" Type="http://schemas.openxmlformats.org/officeDocument/2006/relationships/image" Target="../media/image49.png"/><Relationship Id="rId17" Type="http://schemas.openxmlformats.org/officeDocument/2006/relationships/image" Target="../media/image54.png"/><Relationship Id="rId25" Type="http://schemas.openxmlformats.org/officeDocument/2006/relationships/image" Target="../media/image62.png"/><Relationship Id="rId2" Type="http://schemas.openxmlformats.org/officeDocument/2006/relationships/image" Target="../media/image39.png"/><Relationship Id="rId16" Type="http://schemas.openxmlformats.org/officeDocument/2006/relationships/image" Target="../media/image53.png"/><Relationship Id="rId20" Type="http://schemas.openxmlformats.org/officeDocument/2006/relationships/image" Target="../media/image57.png"/><Relationship Id="rId1" Type="http://schemas.openxmlformats.org/officeDocument/2006/relationships/image" Target="../media/image38.png"/><Relationship Id="rId6" Type="http://schemas.openxmlformats.org/officeDocument/2006/relationships/image" Target="../media/image43.png"/><Relationship Id="rId11" Type="http://schemas.openxmlformats.org/officeDocument/2006/relationships/image" Target="../media/image48.png"/><Relationship Id="rId24" Type="http://schemas.openxmlformats.org/officeDocument/2006/relationships/image" Target="../media/image61.png"/><Relationship Id="rId5" Type="http://schemas.openxmlformats.org/officeDocument/2006/relationships/image" Target="../media/image42.png"/><Relationship Id="rId15" Type="http://schemas.openxmlformats.org/officeDocument/2006/relationships/image" Target="../media/image52.png"/><Relationship Id="rId23" Type="http://schemas.openxmlformats.org/officeDocument/2006/relationships/image" Target="../media/image60.png"/><Relationship Id="rId10" Type="http://schemas.openxmlformats.org/officeDocument/2006/relationships/image" Target="../media/image47.png"/><Relationship Id="rId19" Type="http://schemas.openxmlformats.org/officeDocument/2006/relationships/image" Target="../media/image56.png"/><Relationship Id="rId4" Type="http://schemas.openxmlformats.org/officeDocument/2006/relationships/image" Target="../media/image41.png"/><Relationship Id="rId9" Type="http://schemas.openxmlformats.org/officeDocument/2006/relationships/image" Target="../media/image46.png"/><Relationship Id="rId14" Type="http://schemas.openxmlformats.org/officeDocument/2006/relationships/image" Target="../media/image51.png"/><Relationship Id="rId22" Type="http://schemas.openxmlformats.org/officeDocument/2006/relationships/image" Target="../media/image5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4.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3.png"/><Relationship Id="rId5" Type="http://schemas.openxmlformats.org/officeDocument/2006/relationships/image" Target="../media/image17.png"/><Relationship Id="rId10" Type="http://schemas.openxmlformats.org/officeDocument/2006/relationships/image" Target="../media/image22.png"/><Relationship Id="rId4" Type="http://schemas.openxmlformats.org/officeDocument/2006/relationships/image" Target="../media/image16.png"/><Relationship Id="rId9" Type="http://schemas.openxmlformats.org/officeDocument/2006/relationships/image" Target="../media/image2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5.png"/><Relationship Id="rId1" Type="http://schemas.openxmlformats.org/officeDocument/2006/relationships/image" Target="../media/image13.png"/><Relationship Id="rId5" Type="http://schemas.openxmlformats.org/officeDocument/2006/relationships/image" Target="../media/image23.png"/><Relationship Id="rId4" Type="http://schemas.openxmlformats.org/officeDocument/2006/relationships/image" Target="../media/image2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4" Type="http://schemas.openxmlformats.org/officeDocument/2006/relationships/image" Target="../media/image28.png"/></Relationships>
</file>

<file path=xl/drawings/_rels/drawing8.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9.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twoCellAnchor editAs="oneCell">
    <xdr:from>
      <xdr:col>6</xdr:col>
      <xdr:colOff>518584</xdr:colOff>
      <xdr:row>0</xdr:row>
      <xdr:rowOff>254000</xdr:rowOff>
    </xdr:from>
    <xdr:to>
      <xdr:col>10</xdr:col>
      <xdr:colOff>448750</xdr:colOff>
      <xdr:row>3</xdr:row>
      <xdr:rowOff>87909</xdr:rowOff>
    </xdr:to>
    <xdr:pic>
      <xdr:nvPicPr>
        <xdr:cNvPr id="4" name="Picture 3" descr="image of the Ofgem logo" title="Ofgem logo">
          <a:extLst>
            <a:ext uri="{FF2B5EF4-FFF2-40B4-BE49-F238E27FC236}">
              <a16:creationId xmlns:a16="http://schemas.microsoft.com/office/drawing/2014/main" id="{F1B2DFC5-1E6D-469F-8176-97E8744153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04834" y="254000"/>
          <a:ext cx="2819416" cy="7165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274636</xdr:colOff>
      <xdr:row>13</xdr:row>
      <xdr:rowOff>152401</xdr:rowOff>
    </xdr:from>
    <xdr:to>
      <xdr:col>13</xdr:col>
      <xdr:colOff>189833</xdr:colOff>
      <xdr:row>17</xdr:row>
      <xdr:rowOff>135340</xdr:rowOff>
    </xdr:to>
    <xdr:pic>
      <xdr:nvPicPr>
        <xdr:cNvPr id="2" name="Picture 1" descr="FORMULA">
          <a:extLst>
            <a:ext uri="{FF2B5EF4-FFF2-40B4-BE49-F238E27FC236}">
              <a16:creationId xmlns:a16="http://schemas.microsoft.com/office/drawing/2014/main" id="{64D23F2D-4586-4BC8-A9EE-7D352F14B00E}"/>
            </a:ext>
          </a:extLst>
        </xdr:cNvPr>
        <xdr:cNvPicPr>
          <a:picLocks noChangeAspect="1"/>
        </xdr:cNvPicPr>
      </xdr:nvPicPr>
      <xdr:blipFill>
        <a:blip xmlns:r="http://schemas.openxmlformats.org/officeDocument/2006/relationships" r:embed="rId1"/>
        <a:stretch>
          <a:fillRect/>
        </a:stretch>
      </xdr:blipFill>
      <xdr:spPr>
        <a:xfrm>
          <a:off x="9828211" y="2762251"/>
          <a:ext cx="2010697" cy="640164"/>
        </a:xfrm>
        <a:prstGeom prst="rect">
          <a:avLst/>
        </a:prstGeom>
      </xdr:spPr>
    </xdr:pic>
    <xdr:clientData/>
  </xdr:twoCellAnchor>
  <xdr:twoCellAnchor editAs="oneCell">
    <xdr:from>
      <xdr:col>7</xdr:col>
      <xdr:colOff>730444</xdr:colOff>
      <xdr:row>15</xdr:row>
      <xdr:rowOff>42862</xdr:rowOff>
    </xdr:from>
    <xdr:to>
      <xdr:col>10</xdr:col>
      <xdr:colOff>19890</xdr:colOff>
      <xdr:row>17</xdr:row>
      <xdr:rowOff>1512</xdr:rowOff>
    </xdr:to>
    <xdr:pic>
      <xdr:nvPicPr>
        <xdr:cNvPr id="3" name="Picture 2" descr="FORMULA">
          <a:extLst>
            <a:ext uri="{FF2B5EF4-FFF2-40B4-BE49-F238E27FC236}">
              <a16:creationId xmlns:a16="http://schemas.microsoft.com/office/drawing/2014/main" id="{39819944-FE34-48A9-BABC-724D56B03BF0}"/>
            </a:ext>
          </a:extLst>
        </xdr:cNvPr>
        <xdr:cNvPicPr>
          <a:picLocks noChangeAspect="1"/>
        </xdr:cNvPicPr>
      </xdr:nvPicPr>
      <xdr:blipFill>
        <a:blip xmlns:r="http://schemas.openxmlformats.org/officeDocument/2006/relationships" r:embed="rId2"/>
        <a:stretch>
          <a:fillRect/>
        </a:stretch>
      </xdr:blipFill>
      <xdr:spPr>
        <a:xfrm>
          <a:off x="8140894" y="2976562"/>
          <a:ext cx="1424951" cy="279325"/>
        </a:xfrm>
        <a:prstGeom prst="rect">
          <a:avLst/>
        </a:prstGeom>
      </xdr:spPr>
    </xdr:pic>
    <xdr:clientData/>
  </xdr:twoCellAnchor>
  <xdr:twoCellAnchor editAs="oneCell">
    <xdr:from>
      <xdr:col>7</xdr:col>
      <xdr:colOff>638176</xdr:colOff>
      <xdr:row>26</xdr:row>
      <xdr:rowOff>103188</xdr:rowOff>
    </xdr:from>
    <xdr:to>
      <xdr:col>13</xdr:col>
      <xdr:colOff>21548</xdr:colOff>
      <xdr:row>29</xdr:row>
      <xdr:rowOff>94344</xdr:rowOff>
    </xdr:to>
    <xdr:pic>
      <xdr:nvPicPr>
        <xdr:cNvPr id="4" name="Picture 3" descr="FORMULA">
          <a:extLst>
            <a:ext uri="{FF2B5EF4-FFF2-40B4-BE49-F238E27FC236}">
              <a16:creationId xmlns:a16="http://schemas.microsoft.com/office/drawing/2014/main" id="{FF44B858-00F5-4868-A08D-E1923643DA60}"/>
            </a:ext>
          </a:extLst>
        </xdr:cNvPr>
        <xdr:cNvPicPr>
          <a:picLocks noChangeAspect="1"/>
        </xdr:cNvPicPr>
      </xdr:nvPicPr>
      <xdr:blipFill>
        <a:blip xmlns:r="http://schemas.openxmlformats.org/officeDocument/2006/relationships" r:embed="rId3"/>
        <a:stretch>
          <a:fillRect/>
        </a:stretch>
      </xdr:blipFill>
      <xdr:spPr>
        <a:xfrm>
          <a:off x="8077201" y="4913313"/>
          <a:ext cx="3602947" cy="484551"/>
        </a:xfrm>
        <a:prstGeom prst="rect">
          <a:avLst/>
        </a:prstGeom>
      </xdr:spPr>
    </xdr:pic>
    <xdr:clientData/>
  </xdr:twoCellAnchor>
  <xdr:twoCellAnchor>
    <xdr:from>
      <xdr:col>7</xdr:col>
      <xdr:colOff>692150</xdr:colOff>
      <xdr:row>28</xdr:row>
      <xdr:rowOff>153459</xdr:rowOff>
    </xdr:from>
    <xdr:to>
      <xdr:col>13</xdr:col>
      <xdr:colOff>377825</xdr:colOff>
      <xdr:row>30</xdr:row>
      <xdr:rowOff>143934</xdr:rowOff>
    </xdr:to>
    <xdr:pic>
      <xdr:nvPicPr>
        <xdr:cNvPr id="5" name="Picture 4" descr="FORMULA">
          <a:extLst>
            <a:ext uri="{FF2B5EF4-FFF2-40B4-BE49-F238E27FC236}">
              <a16:creationId xmlns:a16="http://schemas.microsoft.com/office/drawing/2014/main" id="{B13E1F1F-7B11-482C-BEEF-CEBE152A47F8}"/>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121650" y="5244042"/>
          <a:ext cx="3866092" cy="30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915961</xdr:colOff>
      <xdr:row>7</xdr:row>
      <xdr:rowOff>84072</xdr:rowOff>
    </xdr:from>
    <xdr:to>
      <xdr:col>9</xdr:col>
      <xdr:colOff>190940</xdr:colOff>
      <xdr:row>9</xdr:row>
      <xdr:rowOff>2813</xdr:rowOff>
    </xdr:to>
    <xdr:pic>
      <xdr:nvPicPr>
        <xdr:cNvPr id="6" name="Picture 1" descr="FORMULA">
          <a:extLst>
            <a:ext uri="{FF2B5EF4-FFF2-40B4-BE49-F238E27FC236}">
              <a16:creationId xmlns:a16="http://schemas.microsoft.com/office/drawing/2014/main" id="{FCF803A1-ABCD-46E5-A0F8-014D862684B3}"/>
            </a:ext>
          </a:extLst>
        </xdr:cNvPr>
        <xdr:cNvPicPr>
          <a:picLocks noChangeAspect="1"/>
        </xdr:cNvPicPr>
      </xdr:nvPicPr>
      <xdr:blipFill>
        <a:blip xmlns:r="http://schemas.openxmlformats.org/officeDocument/2006/relationships" r:embed="rId1"/>
        <a:stretch>
          <a:fillRect/>
        </a:stretch>
      </xdr:blipFill>
      <xdr:spPr>
        <a:xfrm>
          <a:off x="8793136" y="1665222"/>
          <a:ext cx="2732554" cy="280691"/>
        </a:xfrm>
        <a:prstGeom prst="rect">
          <a:avLst/>
        </a:prstGeom>
      </xdr:spPr>
    </xdr:pic>
    <xdr:clientData/>
  </xdr:twoCellAnchor>
  <xdr:twoCellAnchor editAs="oneCell">
    <xdr:from>
      <xdr:col>5</xdr:col>
      <xdr:colOff>905995</xdr:colOff>
      <xdr:row>17</xdr:row>
      <xdr:rowOff>13520</xdr:rowOff>
    </xdr:from>
    <xdr:to>
      <xdr:col>10</xdr:col>
      <xdr:colOff>399254</xdr:colOff>
      <xdr:row>19</xdr:row>
      <xdr:rowOff>19391</xdr:rowOff>
    </xdr:to>
    <xdr:pic>
      <xdr:nvPicPr>
        <xdr:cNvPr id="43" name="Picture 2" descr="FORMULA">
          <a:extLst>
            <a:ext uri="{FF2B5EF4-FFF2-40B4-BE49-F238E27FC236}">
              <a16:creationId xmlns:a16="http://schemas.microsoft.com/office/drawing/2014/main" id="{C25B7732-B192-42FF-913D-67B0D6A1339F}"/>
            </a:ext>
          </a:extLst>
        </xdr:cNvPr>
        <xdr:cNvPicPr>
          <a:picLocks noChangeAspect="1"/>
        </xdr:cNvPicPr>
      </xdr:nvPicPr>
      <xdr:blipFill>
        <a:blip xmlns:r="http://schemas.openxmlformats.org/officeDocument/2006/relationships" r:embed="rId2"/>
        <a:stretch>
          <a:fillRect/>
        </a:stretch>
      </xdr:blipFill>
      <xdr:spPr>
        <a:xfrm>
          <a:off x="8783170" y="3356795"/>
          <a:ext cx="3819514" cy="341151"/>
        </a:xfrm>
        <a:prstGeom prst="rect">
          <a:avLst/>
        </a:prstGeom>
      </xdr:spPr>
    </xdr:pic>
    <xdr:clientData/>
  </xdr:twoCellAnchor>
  <xdr:twoCellAnchor editAs="oneCell">
    <xdr:from>
      <xdr:col>5</xdr:col>
      <xdr:colOff>943513</xdr:colOff>
      <xdr:row>19</xdr:row>
      <xdr:rowOff>65553</xdr:rowOff>
    </xdr:from>
    <xdr:to>
      <xdr:col>11</xdr:col>
      <xdr:colOff>174325</xdr:colOff>
      <xdr:row>21</xdr:row>
      <xdr:rowOff>150386</xdr:rowOff>
    </xdr:to>
    <xdr:pic>
      <xdr:nvPicPr>
        <xdr:cNvPr id="46" name="Picture 3" descr="FORMULA">
          <a:extLst>
            <a:ext uri="{FF2B5EF4-FFF2-40B4-BE49-F238E27FC236}">
              <a16:creationId xmlns:a16="http://schemas.microsoft.com/office/drawing/2014/main" id="{0B8FF111-C196-4A27-887D-D7D2D74C5488}"/>
            </a:ext>
          </a:extLst>
        </xdr:cNvPr>
        <xdr:cNvPicPr>
          <a:picLocks noChangeAspect="1"/>
        </xdr:cNvPicPr>
      </xdr:nvPicPr>
      <xdr:blipFill>
        <a:blip xmlns:r="http://schemas.openxmlformats.org/officeDocument/2006/relationships" r:embed="rId3"/>
        <a:stretch>
          <a:fillRect/>
        </a:stretch>
      </xdr:blipFill>
      <xdr:spPr>
        <a:xfrm>
          <a:off x="8811163" y="3761253"/>
          <a:ext cx="4459402" cy="392808"/>
        </a:xfrm>
        <a:prstGeom prst="rect">
          <a:avLst/>
        </a:prstGeom>
      </xdr:spPr>
    </xdr:pic>
    <xdr:clientData/>
  </xdr:twoCellAnchor>
  <xdr:twoCellAnchor editAs="oneCell">
    <xdr:from>
      <xdr:col>5</xdr:col>
      <xdr:colOff>968256</xdr:colOff>
      <xdr:row>46</xdr:row>
      <xdr:rowOff>11206</xdr:rowOff>
    </xdr:from>
    <xdr:to>
      <xdr:col>8</xdr:col>
      <xdr:colOff>325642</xdr:colOff>
      <xdr:row>48</xdr:row>
      <xdr:rowOff>22179</xdr:rowOff>
    </xdr:to>
    <xdr:pic>
      <xdr:nvPicPr>
        <xdr:cNvPr id="48" name="Picture 7" descr="FORMULA">
          <a:extLst>
            <a:ext uri="{FF2B5EF4-FFF2-40B4-BE49-F238E27FC236}">
              <a16:creationId xmlns:a16="http://schemas.microsoft.com/office/drawing/2014/main" id="{3CB15932-0128-4099-9393-816D4143A778}"/>
            </a:ext>
          </a:extLst>
        </xdr:cNvPr>
        <xdr:cNvPicPr>
          <a:picLocks noChangeAspect="1"/>
        </xdr:cNvPicPr>
      </xdr:nvPicPr>
      <xdr:blipFill>
        <a:blip xmlns:r="http://schemas.openxmlformats.org/officeDocument/2006/relationships" r:embed="rId4"/>
        <a:stretch>
          <a:fillRect/>
        </a:stretch>
      </xdr:blipFill>
      <xdr:spPr>
        <a:xfrm>
          <a:off x="8807331" y="11993656"/>
          <a:ext cx="2033911" cy="334187"/>
        </a:xfrm>
        <a:prstGeom prst="rect">
          <a:avLst/>
        </a:prstGeom>
      </xdr:spPr>
    </xdr:pic>
    <xdr:clientData/>
  </xdr:twoCellAnchor>
  <xdr:twoCellAnchor editAs="oneCell">
    <xdr:from>
      <xdr:col>5</xdr:col>
      <xdr:colOff>939613</xdr:colOff>
      <xdr:row>53</xdr:row>
      <xdr:rowOff>102481</xdr:rowOff>
    </xdr:from>
    <xdr:to>
      <xdr:col>8</xdr:col>
      <xdr:colOff>364819</xdr:colOff>
      <xdr:row>55</xdr:row>
      <xdr:rowOff>16203</xdr:rowOff>
    </xdr:to>
    <xdr:pic>
      <xdr:nvPicPr>
        <xdr:cNvPr id="50" name="Picture 8" descr="FORMULA">
          <a:extLst>
            <a:ext uri="{FF2B5EF4-FFF2-40B4-BE49-F238E27FC236}">
              <a16:creationId xmlns:a16="http://schemas.microsoft.com/office/drawing/2014/main" id="{0E9469CD-FEFD-44C6-BD98-B2196E02AE3E}"/>
            </a:ext>
          </a:extLst>
        </xdr:cNvPr>
        <xdr:cNvPicPr>
          <a:picLocks noChangeAspect="1"/>
        </xdr:cNvPicPr>
      </xdr:nvPicPr>
      <xdr:blipFill>
        <a:blip xmlns:r="http://schemas.openxmlformats.org/officeDocument/2006/relationships" r:embed="rId5"/>
        <a:stretch>
          <a:fillRect/>
        </a:stretch>
      </xdr:blipFill>
      <xdr:spPr>
        <a:xfrm>
          <a:off x="8807263" y="13294606"/>
          <a:ext cx="2053471" cy="238365"/>
        </a:xfrm>
        <a:prstGeom prst="rect">
          <a:avLst/>
        </a:prstGeom>
      </xdr:spPr>
    </xdr:pic>
    <xdr:clientData/>
  </xdr:twoCellAnchor>
  <xdr:twoCellAnchor editAs="oneCell">
    <xdr:from>
      <xdr:col>5</xdr:col>
      <xdr:colOff>952500</xdr:colOff>
      <xdr:row>60</xdr:row>
      <xdr:rowOff>154106</xdr:rowOff>
    </xdr:from>
    <xdr:to>
      <xdr:col>8</xdr:col>
      <xdr:colOff>302853</xdr:colOff>
      <xdr:row>62</xdr:row>
      <xdr:rowOff>117363</xdr:rowOff>
    </xdr:to>
    <xdr:pic>
      <xdr:nvPicPr>
        <xdr:cNvPr id="52" name="Picture 9" descr="FORMULA">
          <a:extLst>
            <a:ext uri="{FF2B5EF4-FFF2-40B4-BE49-F238E27FC236}">
              <a16:creationId xmlns:a16="http://schemas.microsoft.com/office/drawing/2014/main" id="{8B1EA81D-5CBA-4987-8BC9-9BC939F992A3}"/>
            </a:ext>
          </a:extLst>
        </xdr:cNvPr>
        <xdr:cNvPicPr>
          <a:picLocks noChangeAspect="1"/>
        </xdr:cNvPicPr>
      </xdr:nvPicPr>
      <xdr:blipFill>
        <a:blip xmlns:r="http://schemas.openxmlformats.org/officeDocument/2006/relationships" r:embed="rId6"/>
        <a:stretch>
          <a:fillRect/>
        </a:stretch>
      </xdr:blipFill>
      <xdr:spPr>
        <a:xfrm>
          <a:off x="8810625" y="14555906"/>
          <a:ext cx="1991953" cy="287106"/>
        </a:xfrm>
        <a:prstGeom prst="rect">
          <a:avLst/>
        </a:prstGeom>
      </xdr:spPr>
    </xdr:pic>
    <xdr:clientData/>
  </xdr:twoCellAnchor>
  <xdr:oneCellAnchor>
    <xdr:from>
      <xdr:col>6</xdr:col>
      <xdr:colOff>9978</xdr:colOff>
      <xdr:row>153</xdr:row>
      <xdr:rowOff>136070</xdr:rowOff>
    </xdr:from>
    <xdr:ext cx="3329210" cy="275404"/>
    <xdr:pic>
      <xdr:nvPicPr>
        <xdr:cNvPr id="54" name="Picture 17" descr="FORMULA">
          <a:extLst>
            <a:ext uri="{FF2B5EF4-FFF2-40B4-BE49-F238E27FC236}">
              <a16:creationId xmlns:a16="http://schemas.microsoft.com/office/drawing/2014/main" id="{313BBFFF-3579-4270-8480-0F8F8D6DEE11}"/>
            </a:ext>
          </a:extLst>
        </xdr:cNvPr>
        <xdr:cNvPicPr>
          <a:picLocks noChangeAspect="1"/>
        </xdr:cNvPicPr>
      </xdr:nvPicPr>
      <xdr:blipFill>
        <a:blip xmlns:r="http://schemas.openxmlformats.org/officeDocument/2006/relationships" r:embed="rId7"/>
        <a:stretch>
          <a:fillRect/>
        </a:stretch>
      </xdr:blipFill>
      <xdr:spPr>
        <a:xfrm>
          <a:off x="8820603" y="32482970"/>
          <a:ext cx="3329210" cy="275404"/>
        </a:xfrm>
        <a:prstGeom prst="rect">
          <a:avLst/>
        </a:prstGeom>
      </xdr:spPr>
    </xdr:pic>
    <xdr:clientData/>
  </xdr:oneCellAnchor>
  <xdr:oneCellAnchor>
    <xdr:from>
      <xdr:col>6</xdr:col>
      <xdr:colOff>12520</xdr:colOff>
      <xdr:row>122</xdr:row>
      <xdr:rowOff>44824</xdr:rowOff>
    </xdr:from>
    <xdr:ext cx="3979180" cy="659545"/>
    <xdr:pic>
      <xdr:nvPicPr>
        <xdr:cNvPr id="56" name="Picture 11" descr="FORMULA">
          <a:extLst>
            <a:ext uri="{FF2B5EF4-FFF2-40B4-BE49-F238E27FC236}">
              <a16:creationId xmlns:a16="http://schemas.microsoft.com/office/drawing/2014/main" id="{60DCBF4B-4C13-452A-B848-DBF38AF5E31C}"/>
            </a:ext>
          </a:extLst>
        </xdr:cNvPr>
        <xdr:cNvPicPr>
          <a:picLocks noChangeAspect="1"/>
        </xdr:cNvPicPr>
      </xdr:nvPicPr>
      <xdr:blipFill rotWithShape="1">
        <a:blip xmlns:r="http://schemas.openxmlformats.org/officeDocument/2006/relationships" r:embed="rId8"/>
        <a:srcRect l="58468" t="36767" r="14197" b="48671"/>
        <a:stretch/>
      </xdr:blipFill>
      <xdr:spPr>
        <a:xfrm>
          <a:off x="8823145" y="25886149"/>
          <a:ext cx="3979180" cy="659545"/>
        </a:xfrm>
        <a:prstGeom prst="rect">
          <a:avLst/>
        </a:prstGeom>
      </xdr:spPr>
    </xdr:pic>
    <xdr:clientData/>
  </xdr:oneCellAnchor>
  <xdr:twoCellAnchor>
    <xdr:from>
      <xdr:col>6</xdr:col>
      <xdr:colOff>19050</xdr:colOff>
      <xdr:row>189</xdr:row>
      <xdr:rowOff>83484</xdr:rowOff>
    </xdr:from>
    <xdr:to>
      <xdr:col>10</xdr:col>
      <xdr:colOff>526490</xdr:colOff>
      <xdr:row>198</xdr:row>
      <xdr:rowOff>78193</xdr:rowOff>
    </xdr:to>
    <xdr:grpSp>
      <xdr:nvGrpSpPr>
        <xdr:cNvPr id="61" name="Group 12" descr="FORMULA">
          <a:extLst>
            <a:ext uri="{FF2B5EF4-FFF2-40B4-BE49-F238E27FC236}">
              <a16:creationId xmlns:a16="http://schemas.microsoft.com/office/drawing/2014/main" id="{3C8C00F1-5852-429E-9032-4F48FDC3F15D}"/>
            </a:ext>
          </a:extLst>
        </xdr:cNvPr>
        <xdr:cNvGrpSpPr/>
      </xdr:nvGrpSpPr>
      <xdr:grpSpPr>
        <a:xfrm>
          <a:off x="8943975" y="34659234"/>
          <a:ext cx="4088840" cy="1471084"/>
          <a:chOff x="6785594" y="17071560"/>
          <a:chExt cx="3632773" cy="1282169"/>
        </a:xfrm>
      </xdr:grpSpPr>
      <xdr:pic>
        <xdr:nvPicPr>
          <xdr:cNvPr id="62" name="Picture 13">
            <a:extLst>
              <a:ext uri="{FF2B5EF4-FFF2-40B4-BE49-F238E27FC236}">
                <a16:creationId xmlns:a16="http://schemas.microsoft.com/office/drawing/2014/main" id="{2A7DD132-194F-4036-BA7D-E98C73176199}"/>
              </a:ext>
            </a:extLst>
          </xdr:cNvPr>
          <xdr:cNvPicPr>
            <a:picLocks noChangeAspect="1"/>
          </xdr:cNvPicPr>
        </xdr:nvPicPr>
        <xdr:blipFill rotWithShape="1">
          <a:blip xmlns:r="http://schemas.openxmlformats.org/officeDocument/2006/relationships" r:embed="rId9"/>
          <a:srcRect l="58061" t="49158" r="14197" b="29521"/>
          <a:stretch/>
        </xdr:blipFill>
        <xdr:spPr>
          <a:xfrm>
            <a:off x="6785594" y="17071560"/>
            <a:ext cx="3632773" cy="785224"/>
          </a:xfrm>
          <a:prstGeom prst="rect">
            <a:avLst/>
          </a:prstGeom>
        </xdr:spPr>
      </xdr:pic>
      <xdr:pic>
        <xdr:nvPicPr>
          <xdr:cNvPr id="63" name="Picture 14">
            <a:extLst>
              <a:ext uri="{FF2B5EF4-FFF2-40B4-BE49-F238E27FC236}">
                <a16:creationId xmlns:a16="http://schemas.microsoft.com/office/drawing/2014/main" id="{B675CB4D-F379-4343-AE03-CA3E919DBB9F}"/>
              </a:ext>
            </a:extLst>
          </xdr:cNvPr>
          <xdr:cNvPicPr>
            <a:picLocks noChangeAspect="1"/>
          </xdr:cNvPicPr>
        </xdr:nvPicPr>
        <xdr:blipFill rotWithShape="1">
          <a:blip xmlns:r="http://schemas.openxmlformats.org/officeDocument/2006/relationships" r:embed="rId9"/>
          <a:srcRect l="58470" t="86500" r="38815" b="9724"/>
          <a:stretch/>
        </xdr:blipFill>
        <xdr:spPr>
          <a:xfrm>
            <a:off x="6851794" y="17983060"/>
            <a:ext cx="372379" cy="145848"/>
          </a:xfrm>
          <a:prstGeom prst="rect">
            <a:avLst/>
          </a:prstGeom>
        </xdr:spPr>
      </xdr:pic>
      <xdr:pic>
        <xdr:nvPicPr>
          <xdr:cNvPr id="64" name="Picture 15">
            <a:extLst>
              <a:ext uri="{FF2B5EF4-FFF2-40B4-BE49-F238E27FC236}">
                <a16:creationId xmlns:a16="http://schemas.microsoft.com/office/drawing/2014/main" id="{5DFD851F-D11F-413E-9407-D8187BDD60AA}"/>
              </a:ext>
            </a:extLst>
          </xdr:cNvPr>
          <xdr:cNvPicPr>
            <a:picLocks noChangeAspect="1"/>
          </xdr:cNvPicPr>
        </xdr:nvPicPr>
        <xdr:blipFill rotWithShape="1">
          <a:blip xmlns:r="http://schemas.openxmlformats.org/officeDocument/2006/relationships" r:embed="rId9"/>
          <a:srcRect l="65053" t="80001" r="23973" b="14385"/>
          <a:stretch/>
        </xdr:blipFill>
        <xdr:spPr>
          <a:xfrm>
            <a:off x="7712405" y="18156841"/>
            <a:ext cx="1367088" cy="196888"/>
          </a:xfrm>
          <a:prstGeom prst="rect">
            <a:avLst/>
          </a:prstGeom>
        </xdr:spPr>
      </xdr:pic>
    </xdr:grpSp>
    <xdr:clientData/>
  </xdr:twoCellAnchor>
  <xdr:twoCellAnchor>
    <xdr:from>
      <xdr:col>5</xdr:col>
      <xdr:colOff>933025</xdr:colOff>
      <xdr:row>207</xdr:row>
      <xdr:rowOff>122672</xdr:rowOff>
    </xdr:from>
    <xdr:to>
      <xdr:col>9</xdr:col>
      <xdr:colOff>93288</xdr:colOff>
      <xdr:row>216</xdr:row>
      <xdr:rowOff>7959</xdr:rowOff>
    </xdr:to>
    <xdr:grpSp>
      <xdr:nvGrpSpPr>
        <xdr:cNvPr id="70" name="Group 16" descr="FORMULA">
          <a:extLst>
            <a:ext uri="{FF2B5EF4-FFF2-40B4-BE49-F238E27FC236}">
              <a16:creationId xmlns:a16="http://schemas.microsoft.com/office/drawing/2014/main" id="{190533EA-D489-466C-9AC0-EB9004828968}"/>
            </a:ext>
          </a:extLst>
        </xdr:cNvPr>
        <xdr:cNvGrpSpPr/>
      </xdr:nvGrpSpPr>
      <xdr:grpSpPr>
        <a:xfrm>
          <a:off x="8924500" y="37708322"/>
          <a:ext cx="2779763" cy="1361662"/>
          <a:chOff x="5633355" y="13869092"/>
          <a:chExt cx="2881736" cy="1270236"/>
        </a:xfrm>
      </xdr:grpSpPr>
      <xdr:pic>
        <xdr:nvPicPr>
          <xdr:cNvPr id="71" name="Picture 17">
            <a:extLst>
              <a:ext uri="{FF2B5EF4-FFF2-40B4-BE49-F238E27FC236}">
                <a16:creationId xmlns:a16="http://schemas.microsoft.com/office/drawing/2014/main" id="{F2811137-68EB-428F-BF4B-9101839B66EC}"/>
              </a:ext>
            </a:extLst>
          </xdr:cNvPr>
          <xdr:cNvPicPr>
            <a:picLocks noChangeAspect="1"/>
          </xdr:cNvPicPr>
        </xdr:nvPicPr>
        <xdr:blipFill rotWithShape="1">
          <a:blip xmlns:r="http://schemas.openxmlformats.org/officeDocument/2006/relationships" r:embed="rId10"/>
          <a:srcRect l="57315" t="22285" r="23045" b="61383"/>
          <a:stretch/>
        </xdr:blipFill>
        <xdr:spPr>
          <a:xfrm>
            <a:off x="5633355" y="13869092"/>
            <a:ext cx="2881736" cy="673954"/>
          </a:xfrm>
          <a:prstGeom prst="rect">
            <a:avLst/>
          </a:prstGeom>
        </xdr:spPr>
      </xdr:pic>
      <xdr:pic>
        <xdr:nvPicPr>
          <xdr:cNvPr id="72" name="Picture 18">
            <a:extLst>
              <a:ext uri="{FF2B5EF4-FFF2-40B4-BE49-F238E27FC236}">
                <a16:creationId xmlns:a16="http://schemas.microsoft.com/office/drawing/2014/main" id="{BE4FABED-9112-4C80-8ED5-7DD29AF2DBF2}"/>
              </a:ext>
            </a:extLst>
          </xdr:cNvPr>
          <xdr:cNvPicPr>
            <a:picLocks noChangeAspect="1"/>
          </xdr:cNvPicPr>
        </xdr:nvPicPr>
        <xdr:blipFill rotWithShape="1">
          <a:blip xmlns:r="http://schemas.openxmlformats.org/officeDocument/2006/relationships" r:embed="rId10"/>
          <a:srcRect l="64240" t="73614" r="22862" b="21559"/>
          <a:stretch/>
        </xdr:blipFill>
        <xdr:spPr>
          <a:xfrm>
            <a:off x="6702840" y="14539375"/>
            <a:ext cx="1799853" cy="189458"/>
          </a:xfrm>
          <a:prstGeom prst="rect">
            <a:avLst/>
          </a:prstGeom>
        </xdr:spPr>
      </xdr:pic>
      <xdr:pic>
        <xdr:nvPicPr>
          <xdr:cNvPr id="73" name="Picture 19">
            <a:extLst>
              <a:ext uri="{FF2B5EF4-FFF2-40B4-BE49-F238E27FC236}">
                <a16:creationId xmlns:a16="http://schemas.microsoft.com/office/drawing/2014/main" id="{BB94167D-9174-4904-9D70-C7CE1F8B0131}"/>
              </a:ext>
            </a:extLst>
          </xdr:cNvPr>
          <xdr:cNvPicPr>
            <a:picLocks noChangeAspect="1"/>
          </xdr:cNvPicPr>
        </xdr:nvPicPr>
        <xdr:blipFill rotWithShape="1">
          <a:blip xmlns:r="http://schemas.openxmlformats.org/officeDocument/2006/relationships" r:embed="rId11"/>
          <a:srcRect l="65460" t="43041" r="24426" b="51488"/>
          <a:stretch/>
        </xdr:blipFill>
        <xdr:spPr>
          <a:xfrm>
            <a:off x="6809930" y="14936579"/>
            <a:ext cx="1332781" cy="202749"/>
          </a:xfrm>
          <a:prstGeom prst="rect">
            <a:avLst/>
          </a:prstGeom>
        </xdr:spPr>
      </xdr:pic>
      <xdr:pic>
        <xdr:nvPicPr>
          <xdr:cNvPr id="74" name="Picture 20">
            <a:extLst>
              <a:ext uri="{FF2B5EF4-FFF2-40B4-BE49-F238E27FC236}">
                <a16:creationId xmlns:a16="http://schemas.microsoft.com/office/drawing/2014/main" id="{2C61CBC9-5E93-4F26-9485-8AA0853F4618}"/>
              </a:ext>
            </a:extLst>
          </xdr:cNvPr>
          <xdr:cNvPicPr>
            <a:picLocks noChangeAspect="1"/>
          </xdr:cNvPicPr>
        </xdr:nvPicPr>
        <xdr:blipFill rotWithShape="1">
          <a:blip xmlns:r="http://schemas.openxmlformats.org/officeDocument/2006/relationships" r:embed="rId9"/>
          <a:srcRect l="58470" t="86500" r="38815" b="9724"/>
          <a:stretch/>
        </xdr:blipFill>
        <xdr:spPr>
          <a:xfrm>
            <a:off x="5800855" y="14721427"/>
            <a:ext cx="401219" cy="155261"/>
          </a:xfrm>
          <a:prstGeom prst="rect">
            <a:avLst/>
          </a:prstGeom>
        </xdr:spPr>
      </xdr:pic>
    </xdr:grpSp>
    <xdr:clientData/>
  </xdr:twoCellAnchor>
  <xdr:twoCellAnchor>
    <xdr:from>
      <xdr:col>6</xdr:col>
      <xdr:colOff>237177</xdr:colOff>
      <xdr:row>225</xdr:row>
      <xdr:rowOff>150762</xdr:rowOff>
    </xdr:from>
    <xdr:to>
      <xdr:col>9</xdr:col>
      <xdr:colOff>134919</xdr:colOff>
      <xdr:row>233</xdr:row>
      <xdr:rowOff>73026</xdr:rowOff>
    </xdr:to>
    <xdr:grpSp>
      <xdr:nvGrpSpPr>
        <xdr:cNvPr id="79" name="Group 21" descr="FORMULA">
          <a:extLst>
            <a:ext uri="{FF2B5EF4-FFF2-40B4-BE49-F238E27FC236}">
              <a16:creationId xmlns:a16="http://schemas.microsoft.com/office/drawing/2014/main" id="{E7CF71A7-5891-47E2-87C2-846D78606716}"/>
            </a:ext>
          </a:extLst>
        </xdr:cNvPr>
        <xdr:cNvGrpSpPr/>
      </xdr:nvGrpSpPr>
      <xdr:grpSpPr>
        <a:xfrm>
          <a:off x="9162102" y="40765362"/>
          <a:ext cx="2583792" cy="1236714"/>
          <a:chOff x="5742928" y="16153020"/>
          <a:chExt cx="2749755" cy="1314990"/>
        </a:xfrm>
      </xdr:grpSpPr>
      <xdr:pic>
        <xdr:nvPicPr>
          <xdr:cNvPr id="80" name="Picture 22">
            <a:extLst>
              <a:ext uri="{FF2B5EF4-FFF2-40B4-BE49-F238E27FC236}">
                <a16:creationId xmlns:a16="http://schemas.microsoft.com/office/drawing/2014/main" id="{CCB5C4E2-5B67-44EF-B853-465B4FBAC0B7}"/>
              </a:ext>
            </a:extLst>
          </xdr:cNvPr>
          <xdr:cNvPicPr>
            <a:picLocks noChangeAspect="1"/>
          </xdr:cNvPicPr>
        </xdr:nvPicPr>
        <xdr:blipFill rotWithShape="1">
          <a:blip xmlns:r="http://schemas.openxmlformats.org/officeDocument/2006/relationships" r:embed="rId12"/>
          <a:srcRect l="58042" t="35319" r="22272" b="41511"/>
          <a:stretch/>
        </xdr:blipFill>
        <xdr:spPr>
          <a:xfrm>
            <a:off x="5742928" y="16153020"/>
            <a:ext cx="2749755" cy="910264"/>
          </a:xfrm>
          <a:prstGeom prst="rect">
            <a:avLst/>
          </a:prstGeom>
        </xdr:spPr>
      </xdr:pic>
      <xdr:pic>
        <xdr:nvPicPr>
          <xdr:cNvPr id="81" name="Picture 23">
            <a:extLst>
              <a:ext uri="{FF2B5EF4-FFF2-40B4-BE49-F238E27FC236}">
                <a16:creationId xmlns:a16="http://schemas.microsoft.com/office/drawing/2014/main" id="{31DC6A60-6A9F-4961-A1C9-8EDEE91AB770}"/>
              </a:ext>
            </a:extLst>
          </xdr:cNvPr>
          <xdr:cNvPicPr>
            <a:picLocks noChangeAspect="1"/>
          </xdr:cNvPicPr>
        </xdr:nvPicPr>
        <xdr:blipFill rotWithShape="1">
          <a:blip xmlns:r="http://schemas.openxmlformats.org/officeDocument/2006/relationships" r:embed="rId12"/>
          <a:srcRect l="65710" t="67500" r="24606" b="27914"/>
          <a:stretch/>
        </xdr:blipFill>
        <xdr:spPr>
          <a:xfrm>
            <a:off x="6777316" y="17294986"/>
            <a:ext cx="1299194" cy="173024"/>
          </a:xfrm>
          <a:prstGeom prst="rect">
            <a:avLst/>
          </a:prstGeom>
        </xdr:spPr>
      </xdr:pic>
      <xdr:pic>
        <xdr:nvPicPr>
          <xdr:cNvPr id="82" name="Picture 24">
            <a:extLst>
              <a:ext uri="{FF2B5EF4-FFF2-40B4-BE49-F238E27FC236}">
                <a16:creationId xmlns:a16="http://schemas.microsoft.com/office/drawing/2014/main" id="{0BF4EFED-E98E-488A-8BD9-B37172D2C002}"/>
              </a:ext>
            </a:extLst>
          </xdr:cNvPr>
          <xdr:cNvPicPr>
            <a:picLocks noChangeAspect="1"/>
          </xdr:cNvPicPr>
        </xdr:nvPicPr>
        <xdr:blipFill rotWithShape="1">
          <a:blip xmlns:r="http://schemas.openxmlformats.org/officeDocument/2006/relationships" r:embed="rId9"/>
          <a:srcRect l="58470" t="86500" r="38815" b="9724"/>
          <a:stretch/>
        </xdr:blipFill>
        <xdr:spPr>
          <a:xfrm>
            <a:off x="5807133" y="17063286"/>
            <a:ext cx="401219" cy="155261"/>
          </a:xfrm>
          <a:prstGeom prst="rect">
            <a:avLst/>
          </a:prstGeom>
        </xdr:spPr>
      </xdr:pic>
    </xdr:grpSp>
    <xdr:clientData/>
  </xdr:twoCellAnchor>
  <xdr:oneCellAnchor>
    <xdr:from>
      <xdr:col>5</xdr:col>
      <xdr:colOff>932516</xdr:colOff>
      <xdr:row>80</xdr:row>
      <xdr:rowOff>75268</xdr:rowOff>
    </xdr:from>
    <xdr:ext cx="5414302" cy="372734"/>
    <xdr:pic>
      <xdr:nvPicPr>
        <xdr:cNvPr id="84" name="Picture 25" descr="FORMULA">
          <a:extLst>
            <a:ext uri="{FF2B5EF4-FFF2-40B4-BE49-F238E27FC236}">
              <a16:creationId xmlns:a16="http://schemas.microsoft.com/office/drawing/2014/main" id="{40CCACD9-FCDB-43AB-B392-90487ED50584}"/>
            </a:ext>
          </a:extLst>
        </xdr:cNvPr>
        <xdr:cNvPicPr>
          <a:picLocks noChangeAspect="1"/>
        </xdr:cNvPicPr>
      </xdr:nvPicPr>
      <xdr:blipFill>
        <a:blip xmlns:r="http://schemas.openxmlformats.org/officeDocument/2006/relationships" r:embed="rId13"/>
        <a:stretch>
          <a:fillRect/>
        </a:stretch>
      </xdr:blipFill>
      <xdr:spPr>
        <a:xfrm>
          <a:off x="8809691" y="17906068"/>
          <a:ext cx="5414302" cy="372734"/>
        </a:xfrm>
        <a:prstGeom prst="rect">
          <a:avLst/>
        </a:prstGeom>
      </xdr:spPr>
    </xdr:pic>
    <xdr:clientData/>
  </xdr:oneCellAnchor>
  <xdr:oneCellAnchor>
    <xdr:from>
      <xdr:col>5</xdr:col>
      <xdr:colOff>981284</xdr:colOff>
      <xdr:row>105</xdr:row>
      <xdr:rowOff>42396</xdr:rowOff>
    </xdr:from>
    <xdr:ext cx="3081966" cy="384080"/>
    <xdr:pic>
      <xdr:nvPicPr>
        <xdr:cNvPr id="86" name="Picture 26" descr="FORMULA">
          <a:extLst>
            <a:ext uri="{FF2B5EF4-FFF2-40B4-BE49-F238E27FC236}">
              <a16:creationId xmlns:a16="http://schemas.microsoft.com/office/drawing/2014/main" id="{BF754ADE-5BA3-4D0C-8D9D-9B94B71381C9}"/>
            </a:ext>
          </a:extLst>
        </xdr:cNvPr>
        <xdr:cNvPicPr>
          <a:picLocks noChangeAspect="1"/>
        </xdr:cNvPicPr>
      </xdr:nvPicPr>
      <xdr:blipFill>
        <a:blip xmlns:r="http://schemas.openxmlformats.org/officeDocument/2006/relationships" r:embed="rId14"/>
        <a:stretch>
          <a:fillRect/>
        </a:stretch>
      </xdr:blipFill>
      <xdr:spPr>
        <a:xfrm>
          <a:off x="8810834" y="22283271"/>
          <a:ext cx="3081966" cy="384080"/>
        </a:xfrm>
        <a:prstGeom prst="rect">
          <a:avLst/>
        </a:prstGeom>
      </xdr:spPr>
    </xdr:pic>
    <xdr:clientData/>
  </xdr:oneCellAnchor>
  <xdr:oneCellAnchor>
    <xdr:from>
      <xdr:col>6</xdr:col>
      <xdr:colOff>10404</xdr:colOff>
      <xdr:row>159</xdr:row>
      <xdr:rowOff>50427</xdr:rowOff>
    </xdr:from>
    <xdr:ext cx="2372000" cy="476531"/>
    <xdr:pic>
      <xdr:nvPicPr>
        <xdr:cNvPr id="88" name="Picture 27" descr="FORMULA">
          <a:extLst>
            <a:ext uri="{FF2B5EF4-FFF2-40B4-BE49-F238E27FC236}">
              <a16:creationId xmlns:a16="http://schemas.microsoft.com/office/drawing/2014/main" id="{E9AD104F-EA07-4C33-A76E-F655C55890C4}"/>
            </a:ext>
          </a:extLst>
        </xdr:cNvPr>
        <xdr:cNvPicPr>
          <a:picLocks noChangeAspect="1"/>
        </xdr:cNvPicPr>
      </xdr:nvPicPr>
      <xdr:blipFill>
        <a:blip xmlns:r="http://schemas.openxmlformats.org/officeDocument/2006/relationships" r:embed="rId15"/>
        <a:stretch>
          <a:fillRect/>
        </a:stretch>
      </xdr:blipFill>
      <xdr:spPr>
        <a:xfrm>
          <a:off x="8821029" y="33483177"/>
          <a:ext cx="2372000" cy="476531"/>
        </a:xfrm>
        <a:prstGeom prst="rect">
          <a:avLst/>
        </a:prstGeom>
      </xdr:spPr>
    </xdr:pic>
    <xdr:clientData/>
  </xdr:oneCellAnchor>
  <xdr:oneCellAnchor>
    <xdr:from>
      <xdr:col>5</xdr:col>
      <xdr:colOff>986118</xdr:colOff>
      <xdr:row>182</xdr:row>
      <xdr:rowOff>44582</xdr:rowOff>
    </xdr:from>
    <xdr:ext cx="2532850" cy="221616"/>
    <xdr:pic>
      <xdr:nvPicPr>
        <xdr:cNvPr id="90" name="Picture 28" descr="FORMULA">
          <a:extLst>
            <a:ext uri="{FF2B5EF4-FFF2-40B4-BE49-F238E27FC236}">
              <a16:creationId xmlns:a16="http://schemas.microsoft.com/office/drawing/2014/main" id="{0E12D4CE-9DD3-409F-95CF-91A7C205525E}"/>
            </a:ext>
          </a:extLst>
        </xdr:cNvPr>
        <xdr:cNvPicPr>
          <a:picLocks noChangeAspect="1"/>
        </xdr:cNvPicPr>
      </xdr:nvPicPr>
      <xdr:blipFill>
        <a:blip xmlns:r="http://schemas.openxmlformats.org/officeDocument/2006/relationships" r:embed="rId16"/>
        <a:stretch>
          <a:fillRect/>
        </a:stretch>
      </xdr:blipFill>
      <xdr:spPr>
        <a:xfrm>
          <a:off x="8806143" y="38373182"/>
          <a:ext cx="2532850" cy="221616"/>
        </a:xfrm>
        <a:prstGeom prst="rect">
          <a:avLst/>
        </a:prstGeom>
      </xdr:spPr>
    </xdr:pic>
    <xdr:clientData/>
  </xdr:oneCellAnchor>
  <xdr:oneCellAnchor>
    <xdr:from>
      <xdr:col>6</xdr:col>
      <xdr:colOff>360455</xdr:colOff>
      <xdr:row>243</xdr:row>
      <xdr:rowOff>142975</xdr:rowOff>
    </xdr:from>
    <xdr:ext cx="1970929" cy="501484"/>
    <xdr:pic>
      <xdr:nvPicPr>
        <xdr:cNvPr id="92" name="Picture 29" descr="FORMULA">
          <a:extLst>
            <a:ext uri="{FF2B5EF4-FFF2-40B4-BE49-F238E27FC236}">
              <a16:creationId xmlns:a16="http://schemas.microsoft.com/office/drawing/2014/main" id="{F662E6A5-058D-428D-83B4-B260A0084492}"/>
            </a:ext>
          </a:extLst>
        </xdr:cNvPr>
        <xdr:cNvPicPr>
          <a:picLocks noChangeAspect="1"/>
        </xdr:cNvPicPr>
      </xdr:nvPicPr>
      <xdr:blipFill>
        <a:blip xmlns:r="http://schemas.openxmlformats.org/officeDocument/2006/relationships" r:embed="rId17"/>
        <a:stretch>
          <a:fillRect/>
        </a:stretch>
      </xdr:blipFill>
      <xdr:spPr>
        <a:xfrm>
          <a:off x="9171080" y="49006225"/>
          <a:ext cx="1970929" cy="501484"/>
        </a:xfrm>
        <a:prstGeom prst="rect">
          <a:avLst/>
        </a:prstGeom>
      </xdr:spPr>
    </xdr:pic>
    <xdr:clientData/>
  </xdr:oneCellAnchor>
  <xdr:oneCellAnchor>
    <xdr:from>
      <xdr:col>6</xdr:col>
      <xdr:colOff>100485</xdr:colOff>
      <xdr:row>114</xdr:row>
      <xdr:rowOff>30146</xdr:rowOff>
    </xdr:from>
    <xdr:ext cx="2155758" cy="478174"/>
    <xdr:pic>
      <xdr:nvPicPr>
        <xdr:cNvPr id="94" name="Picture 30" descr="FORMULA">
          <a:extLst>
            <a:ext uri="{FF2B5EF4-FFF2-40B4-BE49-F238E27FC236}">
              <a16:creationId xmlns:a16="http://schemas.microsoft.com/office/drawing/2014/main" id="{7D1632D1-6AE6-4009-B479-89CCCFEDB397}"/>
            </a:ext>
          </a:extLst>
        </xdr:cNvPr>
        <xdr:cNvPicPr>
          <a:picLocks noChangeAspect="1"/>
        </xdr:cNvPicPr>
      </xdr:nvPicPr>
      <xdr:blipFill rotWithShape="1">
        <a:blip xmlns:r="http://schemas.openxmlformats.org/officeDocument/2006/relationships" r:embed="rId18"/>
        <a:srcRect l="42643" t="40151" r="39882" b="52815"/>
        <a:stretch/>
      </xdr:blipFill>
      <xdr:spPr>
        <a:xfrm>
          <a:off x="8911110" y="23871221"/>
          <a:ext cx="2155758" cy="478174"/>
        </a:xfrm>
        <a:prstGeom prst="rect">
          <a:avLst/>
        </a:prstGeom>
      </xdr:spPr>
    </xdr:pic>
    <xdr:clientData/>
  </xdr:oneCellAnchor>
  <xdr:oneCellAnchor>
    <xdr:from>
      <xdr:col>5</xdr:col>
      <xdr:colOff>934499</xdr:colOff>
      <xdr:row>133</xdr:row>
      <xdr:rowOff>0</xdr:rowOff>
    </xdr:from>
    <xdr:ext cx="2783301" cy="467736"/>
    <xdr:pic>
      <xdr:nvPicPr>
        <xdr:cNvPr id="96" name="Picture 31" descr="FORMULA">
          <a:extLst>
            <a:ext uri="{FF2B5EF4-FFF2-40B4-BE49-F238E27FC236}">
              <a16:creationId xmlns:a16="http://schemas.microsoft.com/office/drawing/2014/main" id="{2DDF19DE-7CA5-4ADC-9EA1-9B90F835C843}"/>
            </a:ext>
          </a:extLst>
        </xdr:cNvPr>
        <xdr:cNvPicPr>
          <a:picLocks noChangeAspect="1"/>
        </xdr:cNvPicPr>
      </xdr:nvPicPr>
      <xdr:blipFill rotWithShape="1">
        <a:blip xmlns:r="http://schemas.openxmlformats.org/officeDocument/2006/relationships" r:embed="rId19"/>
        <a:srcRect l="38411" t="48064" r="36860" b="43827"/>
        <a:stretch/>
      </xdr:blipFill>
      <xdr:spPr>
        <a:xfrm>
          <a:off x="8811674" y="27755850"/>
          <a:ext cx="2783301" cy="467736"/>
        </a:xfrm>
        <a:prstGeom prst="rect">
          <a:avLst/>
        </a:prstGeom>
      </xdr:spPr>
    </xdr:pic>
    <xdr:clientData/>
  </xdr:oneCellAnchor>
  <xdr:oneCellAnchor>
    <xdr:from>
      <xdr:col>5</xdr:col>
      <xdr:colOff>884255</xdr:colOff>
      <xdr:row>138</xdr:row>
      <xdr:rowOff>112491</xdr:rowOff>
    </xdr:from>
    <xdr:ext cx="5134431" cy="373325"/>
    <xdr:pic>
      <xdr:nvPicPr>
        <xdr:cNvPr id="98" name="Picture 32" descr="FORMULA">
          <a:extLst>
            <a:ext uri="{FF2B5EF4-FFF2-40B4-BE49-F238E27FC236}">
              <a16:creationId xmlns:a16="http://schemas.microsoft.com/office/drawing/2014/main" id="{45C86674-DE19-4D88-8955-ECEB642C644F}"/>
            </a:ext>
          </a:extLst>
        </xdr:cNvPr>
        <xdr:cNvPicPr>
          <a:picLocks noChangeAspect="1"/>
        </xdr:cNvPicPr>
      </xdr:nvPicPr>
      <xdr:blipFill rotWithShape="1">
        <a:blip xmlns:r="http://schemas.openxmlformats.org/officeDocument/2006/relationships" r:embed="rId20"/>
        <a:srcRect l="18959" t="50507" r="34276" b="42655"/>
        <a:stretch/>
      </xdr:blipFill>
      <xdr:spPr>
        <a:xfrm>
          <a:off x="8761430" y="29554266"/>
          <a:ext cx="5134431" cy="373325"/>
        </a:xfrm>
        <a:prstGeom prst="rect">
          <a:avLst/>
        </a:prstGeom>
        <a:solidFill>
          <a:srgbClr val="FFFF00"/>
        </a:solidFill>
      </xdr:spPr>
    </xdr:pic>
    <xdr:clientData/>
  </xdr:oneCellAnchor>
  <xdr:oneCellAnchor>
    <xdr:from>
      <xdr:col>6</xdr:col>
      <xdr:colOff>115853</xdr:colOff>
      <xdr:row>144</xdr:row>
      <xdr:rowOff>92057</xdr:rowOff>
    </xdr:from>
    <xdr:ext cx="1409452" cy="568798"/>
    <xdr:pic>
      <xdr:nvPicPr>
        <xdr:cNvPr id="100" name="Picture 33" descr="FORMULA">
          <a:extLst>
            <a:ext uri="{FF2B5EF4-FFF2-40B4-BE49-F238E27FC236}">
              <a16:creationId xmlns:a16="http://schemas.microsoft.com/office/drawing/2014/main" id="{EF095B66-F1F7-4190-8E67-FFFCC1134999}"/>
            </a:ext>
          </a:extLst>
        </xdr:cNvPr>
        <xdr:cNvPicPr>
          <a:picLocks noChangeAspect="1"/>
        </xdr:cNvPicPr>
      </xdr:nvPicPr>
      <xdr:blipFill rotWithShape="1">
        <a:blip xmlns:r="http://schemas.openxmlformats.org/officeDocument/2006/relationships" r:embed="rId21"/>
        <a:srcRect l="35829" t="42301" r="49938" b="46563"/>
        <a:stretch/>
      </xdr:blipFill>
      <xdr:spPr>
        <a:xfrm>
          <a:off x="9466228" y="28254307"/>
          <a:ext cx="1409452" cy="568798"/>
        </a:xfrm>
        <a:prstGeom prst="rect">
          <a:avLst/>
        </a:prstGeom>
      </xdr:spPr>
    </xdr:pic>
    <xdr:clientData/>
  </xdr:oneCellAnchor>
  <xdr:oneCellAnchor>
    <xdr:from>
      <xdr:col>5</xdr:col>
      <xdr:colOff>924451</xdr:colOff>
      <xdr:row>169</xdr:row>
      <xdr:rowOff>20196</xdr:rowOff>
    </xdr:from>
    <xdr:ext cx="2221346" cy="303061"/>
    <xdr:pic>
      <xdr:nvPicPr>
        <xdr:cNvPr id="102" name="Picture 34" descr="FORMULA">
          <a:extLst>
            <a:ext uri="{FF2B5EF4-FFF2-40B4-BE49-F238E27FC236}">
              <a16:creationId xmlns:a16="http://schemas.microsoft.com/office/drawing/2014/main" id="{9153242C-8B7C-4539-88C7-8A50D34B526E}"/>
            </a:ext>
          </a:extLst>
        </xdr:cNvPr>
        <xdr:cNvPicPr>
          <a:picLocks noChangeAspect="1"/>
        </xdr:cNvPicPr>
      </xdr:nvPicPr>
      <xdr:blipFill rotWithShape="1">
        <a:blip xmlns:r="http://schemas.openxmlformats.org/officeDocument/2006/relationships" r:embed="rId22"/>
        <a:srcRect l="34455" t="38685" r="48895" b="56528"/>
        <a:stretch/>
      </xdr:blipFill>
      <xdr:spPr>
        <a:xfrm>
          <a:off x="8801626" y="35224596"/>
          <a:ext cx="2221346" cy="303061"/>
        </a:xfrm>
        <a:prstGeom prst="rect">
          <a:avLst/>
        </a:prstGeom>
      </xdr:spPr>
    </xdr:pic>
    <xdr:clientData/>
  </xdr:oneCellAnchor>
  <xdr:oneCellAnchor>
    <xdr:from>
      <xdr:col>6</xdr:col>
      <xdr:colOff>26971</xdr:colOff>
      <xdr:row>175</xdr:row>
      <xdr:rowOff>108639</xdr:rowOff>
    </xdr:from>
    <xdr:ext cx="2511633" cy="416596"/>
    <xdr:pic>
      <xdr:nvPicPr>
        <xdr:cNvPr id="104" name="Picture 35" descr="FORMULA">
          <a:extLst>
            <a:ext uri="{FF2B5EF4-FFF2-40B4-BE49-F238E27FC236}">
              <a16:creationId xmlns:a16="http://schemas.microsoft.com/office/drawing/2014/main" id="{D2BA6CD4-1E4F-4085-A74E-E12187CE4842}"/>
            </a:ext>
          </a:extLst>
        </xdr:cNvPr>
        <xdr:cNvPicPr>
          <a:picLocks noChangeAspect="1"/>
        </xdr:cNvPicPr>
      </xdr:nvPicPr>
      <xdr:blipFill rotWithShape="1">
        <a:blip xmlns:r="http://schemas.openxmlformats.org/officeDocument/2006/relationships" r:embed="rId22"/>
        <a:srcRect l="29290" t="62621" r="43565" b="28586"/>
        <a:stretch/>
      </xdr:blipFill>
      <xdr:spPr>
        <a:xfrm>
          <a:off x="8837596" y="36417939"/>
          <a:ext cx="2511633" cy="416596"/>
        </a:xfrm>
        <a:prstGeom prst="rect">
          <a:avLst/>
        </a:prstGeom>
      </xdr:spPr>
    </xdr:pic>
    <xdr:clientData/>
  </xdr:oneCellAnchor>
  <xdr:twoCellAnchor>
    <xdr:from>
      <xdr:col>9</xdr:col>
      <xdr:colOff>952500</xdr:colOff>
      <xdr:row>124</xdr:row>
      <xdr:rowOff>9525</xdr:rowOff>
    </xdr:from>
    <xdr:to>
      <xdr:col>11</xdr:col>
      <xdr:colOff>552450</xdr:colOff>
      <xdr:row>125</xdr:row>
      <xdr:rowOff>133350</xdr:rowOff>
    </xdr:to>
    <xdr:pic>
      <xdr:nvPicPr>
        <xdr:cNvPr id="106" name="Picture 36" descr="FORMULA">
          <a:extLst>
            <a:ext uri="{FF2B5EF4-FFF2-40B4-BE49-F238E27FC236}">
              <a16:creationId xmlns:a16="http://schemas.microsoft.com/office/drawing/2014/main" id="{660D25D4-6A02-4058-BCCD-F71362F73DC1}"/>
            </a:ext>
          </a:extLst>
        </xdr:cNvPr>
        <xdr:cNvPicPr>
          <a:picLocks noChangeAspect="1" noChangeArrowheads="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30125" y="26174700"/>
          <a:ext cx="145732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26987</xdr:colOff>
      <xdr:row>116</xdr:row>
      <xdr:rowOff>169862</xdr:rowOff>
    </xdr:from>
    <xdr:ext cx="627608" cy="373063"/>
    <mc:AlternateContent xmlns:mc="http://schemas.openxmlformats.org/markup-compatibility/2006" xmlns:a14="http://schemas.microsoft.com/office/drawing/2010/main">
      <mc:Choice Requires="a14">
        <xdr:sp macro="" textlink="">
          <xdr:nvSpPr>
            <xdr:cNvPr id="38" name="TextBox 37" descr="FORMULA">
              <a:extLst>
                <a:ext uri="{FF2B5EF4-FFF2-40B4-BE49-F238E27FC236}">
                  <a16:creationId xmlns:a16="http://schemas.microsoft.com/office/drawing/2014/main" id="{92CFC310-4E57-41AB-BB78-8B1198A3EE76}"/>
                </a:ext>
              </a:extLst>
            </xdr:cNvPr>
            <xdr:cNvSpPr txBox="1"/>
          </xdr:nvSpPr>
          <xdr:spPr>
            <a:xfrm>
              <a:off x="5227637" y="24334787"/>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en-GB" sz="1000" i="1">
                            <a:latin typeface="Cambria Math" panose="02040503050406030204" pitchFamily="18" charset="0"/>
                          </a:rPr>
                        </m:ctrlPr>
                      </m:naryPr>
                      <m:sub/>
                      <m:sup/>
                      <m:e>
                        <m:r>
                          <a:rPr lang="en-GB" sz="1000" b="0" i="1">
                            <a:latin typeface="Cambria Math" panose="02040503050406030204" pitchFamily="18" charset="0"/>
                          </a:rPr>
                          <m:t>𝐷𝑃𝐼𝑃𝑡</m:t>
                        </m:r>
                      </m:e>
                    </m:nary>
                  </m:oMath>
                </m:oMathPara>
              </a14:m>
              <a:endParaRPr lang="en-GB" sz="1000"/>
            </a:p>
          </xdr:txBody>
        </xdr:sp>
      </mc:Choice>
      <mc:Fallback xmlns="">
        <xdr:sp macro="" textlink="">
          <xdr:nvSpPr>
            <xdr:cNvPr id="38" name="TextBox 37" descr="FORMULA">
              <a:extLst>
                <a:ext uri="{FF2B5EF4-FFF2-40B4-BE49-F238E27FC236}">
                  <a16:creationId xmlns:a16="http://schemas.microsoft.com/office/drawing/2014/main" id="{92CFC310-4E57-41AB-BB78-8B1198A3EE76}"/>
                </a:ext>
              </a:extLst>
            </xdr:cNvPr>
            <xdr:cNvSpPr txBox="1"/>
          </xdr:nvSpPr>
          <xdr:spPr>
            <a:xfrm>
              <a:off x="5227637" y="24334787"/>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1000" i="0">
                  <a:latin typeface="Cambria Math" panose="02040503050406030204" pitchFamily="18" charset="0"/>
                </a:rPr>
                <a:t>∑</a:t>
              </a:r>
              <a:r>
                <a:rPr lang="en-GB" sz="1000" b="0" i="0">
                  <a:latin typeface="Cambria Math" panose="02040503050406030204" pitchFamily="18" charset="0"/>
                </a:rPr>
                <a:t>▒𝐷𝑃𝐼𝑃𝑡</a:t>
              </a:r>
              <a:endParaRPr lang="en-GB" sz="1000"/>
            </a:p>
          </xdr:txBody>
        </xdr:sp>
      </mc:Fallback>
    </mc:AlternateContent>
    <xdr:clientData/>
  </xdr:oneCellAnchor>
  <xdr:oneCellAnchor>
    <xdr:from>
      <xdr:col>1</xdr:col>
      <xdr:colOff>44450</xdr:colOff>
      <xdr:row>117</xdr:row>
      <xdr:rowOff>257175</xdr:rowOff>
    </xdr:from>
    <xdr:ext cx="627608" cy="373063"/>
    <mc:AlternateContent xmlns:mc="http://schemas.openxmlformats.org/markup-compatibility/2006" xmlns:a14="http://schemas.microsoft.com/office/drawing/2010/main">
      <mc:Choice Requires="a14">
        <xdr:sp macro="" textlink="">
          <xdr:nvSpPr>
            <xdr:cNvPr id="39" name="TextBox 38" descr="FORMULA">
              <a:extLst>
                <a:ext uri="{FF2B5EF4-FFF2-40B4-BE49-F238E27FC236}">
                  <a16:creationId xmlns:a16="http://schemas.microsoft.com/office/drawing/2014/main" id="{FAE7F9C8-61DE-4F97-929C-91E97BB36116}"/>
                </a:ext>
              </a:extLst>
            </xdr:cNvPr>
            <xdr:cNvSpPr txBox="1"/>
          </xdr:nvSpPr>
          <xdr:spPr>
            <a:xfrm>
              <a:off x="5245100" y="24660225"/>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en-GB" sz="1000" i="1">
                            <a:latin typeface="Cambria Math" panose="02040503050406030204" pitchFamily="18" charset="0"/>
                          </a:rPr>
                        </m:ctrlPr>
                      </m:naryPr>
                      <m:sub/>
                      <m:sup/>
                      <m:e>
                        <m:r>
                          <a:rPr lang="en-GB" sz="1000" b="0" i="1">
                            <a:latin typeface="Cambria Math" panose="02040503050406030204" pitchFamily="18" charset="0"/>
                          </a:rPr>
                          <m:t>𝐷𝐿𝐼𝑃𝑡</m:t>
                        </m:r>
                      </m:e>
                    </m:nary>
                  </m:oMath>
                </m:oMathPara>
              </a14:m>
              <a:endParaRPr lang="en-GB" sz="1000"/>
            </a:p>
          </xdr:txBody>
        </xdr:sp>
      </mc:Choice>
      <mc:Fallback xmlns="">
        <xdr:sp macro="" textlink="">
          <xdr:nvSpPr>
            <xdr:cNvPr id="39" name="TextBox 38" descr="FORMULA">
              <a:extLst>
                <a:ext uri="{FF2B5EF4-FFF2-40B4-BE49-F238E27FC236}">
                  <a16:creationId xmlns:a16="http://schemas.microsoft.com/office/drawing/2014/main" id="{FAE7F9C8-61DE-4F97-929C-91E97BB36116}"/>
                </a:ext>
              </a:extLst>
            </xdr:cNvPr>
            <xdr:cNvSpPr txBox="1"/>
          </xdr:nvSpPr>
          <xdr:spPr>
            <a:xfrm>
              <a:off x="5245100" y="24660225"/>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1000" i="0">
                  <a:latin typeface="Cambria Math" panose="02040503050406030204" pitchFamily="18" charset="0"/>
                </a:rPr>
                <a:t>∑</a:t>
              </a:r>
              <a:r>
                <a:rPr lang="en-GB" sz="1000" b="0" i="0">
                  <a:latin typeface="Cambria Math" panose="02040503050406030204" pitchFamily="18" charset="0"/>
                </a:rPr>
                <a:t>▒𝐷𝐿𝐼𝑃𝑡</a:t>
              </a:r>
              <a:endParaRPr lang="en-GB" sz="1000"/>
            </a:p>
          </xdr:txBody>
        </xdr:sp>
      </mc:Fallback>
    </mc:AlternateContent>
    <xdr:clientData/>
  </xdr:oneCellAnchor>
  <xdr:twoCellAnchor>
    <xdr:from>
      <xdr:col>9</xdr:col>
      <xdr:colOff>161925</xdr:colOff>
      <xdr:row>196</xdr:row>
      <xdr:rowOff>95250</xdr:rowOff>
    </xdr:from>
    <xdr:to>
      <xdr:col>10</xdr:col>
      <xdr:colOff>847725</xdr:colOff>
      <xdr:row>197</xdr:row>
      <xdr:rowOff>133350</xdr:rowOff>
    </xdr:to>
    <xdr:pic>
      <xdr:nvPicPr>
        <xdr:cNvPr id="108" name="Picture 39" descr="FORMULA">
          <a:extLst>
            <a:ext uri="{FF2B5EF4-FFF2-40B4-BE49-F238E27FC236}">
              <a16:creationId xmlns:a16="http://schemas.microsoft.com/office/drawing/2014/main" id="{C64719E9-38E1-4EC5-B3B6-B219D67C2A32}"/>
            </a:ext>
          </a:extLst>
        </xdr:cNvPr>
        <xdr:cNvPicPr>
          <a:picLocks noChangeAspect="1" noChangeArrowheads="1"/>
        </xdr:cNvPicPr>
      </xdr:nvPicPr>
      <xdr:blipFill>
        <a:blip xmlns:r="http://schemas.openxmlformats.org/officeDocument/2006/relationships" r:embed="rId2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687175" y="40833675"/>
          <a:ext cx="159067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209550</xdr:colOff>
      <xdr:row>214</xdr:row>
      <xdr:rowOff>95250</xdr:rowOff>
    </xdr:from>
    <xdr:to>
      <xdr:col>10</xdr:col>
      <xdr:colOff>771525</xdr:colOff>
      <xdr:row>215</xdr:row>
      <xdr:rowOff>123825</xdr:rowOff>
    </xdr:to>
    <xdr:pic>
      <xdr:nvPicPr>
        <xdr:cNvPr id="110" name="Picture 40" descr="FORMULA">
          <a:extLst>
            <a:ext uri="{FF2B5EF4-FFF2-40B4-BE49-F238E27FC236}">
              <a16:creationId xmlns:a16="http://schemas.microsoft.com/office/drawing/2014/main" id="{AF6B8CED-8B07-4B10-B681-7DB32A4401A9}"/>
            </a:ext>
          </a:extLst>
        </xdr:cNvPr>
        <xdr:cNvPicPr>
          <a:picLocks noChangeAspect="1" noChangeArrowheads="1"/>
        </xdr:cNvPicPr>
      </xdr:nvPicPr>
      <xdr:blipFill>
        <a:blip xmlns:r="http://schemas.openxmlformats.org/officeDocument/2006/relationships" r:embed="rId2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734800" y="43843575"/>
          <a:ext cx="1466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7877175</xdr:colOff>
      <xdr:row>147</xdr:row>
      <xdr:rowOff>25400</xdr:rowOff>
    </xdr:from>
    <xdr:ext cx="627608" cy="373063"/>
    <mc:AlternateContent xmlns:mc="http://schemas.openxmlformats.org/markup-compatibility/2006" xmlns:a14="http://schemas.microsoft.com/office/drawing/2010/main">
      <mc:Choice Requires="a14">
        <xdr:sp macro="" textlink="">
          <xdr:nvSpPr>
            <xdr:cNvPr id="42" name="TextBox 41" descr="FORMULA">
              <a:extLst>
                <a:ext uri="{FF2B5EF4-FFF2-40B4-BE49-F238E27FC236}">
                  <a16:creationId xmlns:a16="http://schemas.microsoft.com/office/drawing/2014/main" id="{8E4DF9F5-3B8E-41F7-881B-34B0C47BA8C4}"/>
                </a:ext>
              </a:extLst>
            </xdr:cNvPr>
            <xdr:cNvSpPr txBox="1"/>
          </xdr:nvSpPr>
          <xdr:spPr>
            <a:xfrm>
              <a:off x="5200650" y="31134050"/>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en-GB" sz="1000" i="1">
                            <a:latin typeface="Cambria Math" panose="02040503050406030204" pitchFamily="18" charset="0"/>
                          </a:rPr>
                        </m:ctrlPr>
                      </m:naryPr>
                      <m:sub/>
                      <m:sup/>
                      <m:e>
                        <m:r>
                          <a:rPr lang="en-GB" sz="1000" b="0" i="1">
                            <a:latin typeface="Cambria Math" panose="02040503050406030204" pitchFamily="18" charset="0"/>
                          </a:rPr>
                          <m:t>𝐴𝑆𝐹𝑑</m:t>
                        </m:r>
                        <m:r>
                          <a:rPr lang="en-GB" sz="1000" b="0" i="1">
                            <a:latin typeface="Cambria Math" panose="02040503050406030204" pitchFamily="18" charset="0"/>
                          </a:rPr>
                          <m:t>,</m:t>
                        </m:r>
                        <m:r>
                          <a:rPr lang="en-GB" sz="1000" b="0" i="1">
                            <a:latin typeface="Cambria Math" panose="02040503050406030204" pitchFamily="18" charset="0"/>
                          </a:rPr>
                          <m:t>𝑡</m:t>
                        </m:r>
                      </m:e>
                    </m:nary>
                  </m:oMath>
                </m:oMathPara>
              </a14:m>
              <a:endParaRPr lang="en-GB" sz="1000"/>
            </a:p>
          </xdr:txBody>
        </xdr:sp>
      </mc:Choice>
      <mc:Fallback xmlns="">
        <xdr:sp macro="" textlink="">
          <xdr:nvSpPr>
            <xdr:cNvPr id="42" name="TextBox 41" descr="FORMULA">
              <a:extLst>
                <a:ext uri="{FF2B5EF4-FFF2-40B4-BE49-F238E27FC236}">
                  <a16:creationId xmlns:a16="http://schemas.microsoft.com/office/drawing/2014/main" id="{8E4DF9F5-3B8E-41F7-881B-34B0C47BA8C4}"/>
                </a:ext>
              </a:extLst>
            </xdr:cNvPr>
            <xdr:cNvSpPr txBox="1"/>
          </xdr:nvSpPr>
          <xdr:spPr>
            <a:xfrm>
              <a:off x="5200650" y="31134050"/>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1000" i="0">
                  <a:latin typeface="Cambria Math" panose="02040503050406030204" pitchFamily="18" charset="0"/>
                </a:rPr>
                <a:t>∑</a:t>
              </a:r>
              <a:r>
                <a:rPr lang="en-GB" sz="1000" b="0" i="0">
                  <a:latin typeface="Cambria Math" panose="02040503050406030204" pitchFamily="18" charset="0"/>
                </a:rPr>
                <a:t>▒〖𝐴𝑆𝐹𝑑,𝑡〗</a:t>
              </a:r>
              <a:endParaRPr lang="en-GB" sz="1000"/>
            </a:p>
          </xdr:txBody>
        </xdr:sp>
      </mc:Fallback>
    </mc:AlternateContent>
    <xdr:clientData/>
  </xdr:oneCellAnchor>
  <xdr:twoCellAnchor>
    <xdr:from>
      <xdr:col>5</xdr:col>
      <xdr:colOff>606425</xdr:colOff>
      <xdr:row>31</xdr:row>
      <xdr:rowOff>166159</xdr:rowOff>
    </xdr:from>
    <xdr:to>
      <xdr:col>12</xdr:col>
      <xdr:colOff>143933</xdr:colOff>
      <xdr:row>34</xdr:row>
      <xdr:rowOff>146051</xdr:rowOff>
    </xdr:to>
    <xdr:pic>
      <xdr:nvPicPr>
        <xdr:cNvPr id="112" name="Picture 44" descr="FORMULA">
          <a:extLst>
            <a:ext uri="{FF2B5EF4-FFF2-40B4-BE49-F238E27FC236}">
              <a16:creationId xmlns:a16="http://schemas.microsoft.com/office/drawing/2014/main" id="{AF6157E2-24C0-4C56-8EA5-74926801FFFC}"/>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861425" y="6050492"/>
          <a:ext cx="5951008" cy="48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464307</xdr:colOff>
      <xdr:row>9</xdr:row>
      <xdr:rowOff>190499</xdr:rowOff>
    </xdr:from>
    <xdr:to>
      <xdr:col>8</xdr:col>
      <xdr:colOff>600075</xdr:colOff>
      <xdr:row>11</xdr:row>
      <xdr:rowOff>64255</xdr:rowOff>
    </xdr:to>
    <xdr:pic>
      <xdr:nvPicPr>
        <xdr:cNvPr id="2" name="Picture 1" descr="FORMULA">
          <a:extLst>
            <a:ext uri="{FF2B5EF4-FFF2-40B4-BE49-F238E27FC236}">
              <a16:creationId xmlns:a16="http://schemas.microsoft.com/office/drawing/2014/main" id="{80B5B0A8-5489-4F26-B366-6E75FC56AE2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26832" y="1819274"/>
          <a:ext cx="2355093" cy="245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464307</xdr:colOff>
      <xdr:row>10</xdr:row>
      <xdr:rowOff>9525</xdr:rowOff>
    </xdr:from>
    <xdr:to>
      <xdr:col>9</xdr:col>
      <xdr:colOff>114301</xdr:colOff>
      <xdr:row>11</xdr:row>
      <xdr:rowOff>97437</xdr:rowOff>
    </xdr:to>
    <xdr:pic>
      <xdr:nvPicPr>
        <xdr:cNvPr id="2" name="Picture 1" descr="FORMULA">
          <a:extLst>
            <a:ext uri="{FF2B5EF4-FFF2-40B4-BE49-F238E27FC236}">
              <a16:creationId xmlns:a16="http://schemas.microsoft.com/office/drawing/2014/main" id="{6D164B97-5BAA-4EF2-92BA-95D2AC7274A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26832" y="1838325"/>
          <a:ext cx="2736094" cy="259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650875</xdr:colOff>
      <xdr:row>1</xdr:row>
      <xdr:rowOff>277813</xdr:rowOff>
    </xdr:from>
    <xdr:to>
      <xdr:col>4</xdr:col>
      <xdr:colOff>2286000</xdr:colOff>
      <xdr:row>3</xdr:row>
      <xdr:rowOff>31617</xdr:rowOff>
    </xdr:to>
    <xdr:sp macro="" textlink="">
      <xdr:nvSpPr>
        <xdr:cNvPr id="4" name="Title 1" descr="Reported in current year prices">
          <a:extLst>
            <a:ext uri="{FF2B5EF4-FFF2-40B4-BE49-F238E27FC236}">
              <a16:creationId xmlns:a16="http://schemas.microsoft.com/office/drawing/2014/main" id="{D601CC53-9F39-4046-AAC7-6D46CC9AC917}"/>
            </a:ext>
          </a:extLst>
        </xdr:cNvPr>
        <xdr:cNvSpPr txBox="1">
          <a:spLocks/>
        </xdr:cNvSpPr>
      </xdr:nvSpPr>
      <xdr:spPr>
        <a:xfrm>
          <a:off x="4484688" y="579438"/>
          <a:ext cx="3270250" cy="357054"/>
        </a:xfrm>
        <a:prstGeom prst="rect">
          <a:avLst/>
        </a:prstGeom>
        <a:solidFill>
          <a:schemeClr val="accent4">
            <a:lumMod val="20000"/>
            <a:lumOff val="80000"/>
          </a:schemeClr>
        </a:solidFill>
      </xdr:spPr>
      <xdr:txBody>
        <a:bodyPr vert="horz" wrap="square" lIns="91440" tIns="45720" rIns="91440" bIns="45720" rtlCol="0" anchor="b">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800" b="1"/>
            <a:t>Reported in current year prices </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15</xdr:col>
      <xdr:colOff>666751</xdr:colOff>
      <xdr:row>7</xdr:row>
      <xdr:rowOff>785812</xdr:rowOff>
    </xdr:from>
    <xdr:ext cx="627608" cy="37306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81E27E11-6C22-469E-B4E6-BB0EE610C813}"/>
                </a:ext>
              </a:extLst>
            </xdr:cNvPr>
            <xdr:cNvSpPr txBox="1"/>
          </xdr:nvSpPr>
          <xdr:spPr>
            <a:xfrm>
              <a:off x="13870782" y="2547937"/>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en-GB" sz="1000" i="1">
                            <a:latin typeface="Cambria Math" panose="02040503050406030204" pitchFamily="18" charset="0"/>
                          </a:rPr>
                        </m:ctrlPr>
                      </m:naryPr>
                      <m:sub/>
                      <m:sup/>
                      <m:e>
                        <m:r>
                          <a:rPr lang="en-GB" sz="1000" b="0" i="1">
                            <a:latin typeface="Cambria Math" panose="02040503050406030204" pitchFamily="18" charset="0"/>
                          </a:rPr>
                          <m:t>𝐴𝑆𝐹𝑑</m:t>
                        </m:r>
                        <m:r>
                          <a:rPr lang="en-GB" sz="1000" b="0" i="1">
                            <a:latin typeface="Cambria Math" panose="02040503050406030204" pitchFamily="18" charset="0"/>
                          </a:rPr>
                          <m:t>,</m:t>
                        </m:r>
                        <m:r>
                          <a:rPr lang="en-GB" sz="1000" b="0" i="1">
                            <a:latin typeface="Cambria Math" panose="02040503050406030204" pitchFamily="18" charset="0"/>
                          </a:rPr>
                          <m:t>𝑡</m:t>
                        </m:r>
                      </m:e>
                    </m:nary>
                  </m:oMath>
                </m:oMathPara>
              </a14:m>
              <a:endParaRPr lang="en-GB" sz="1000"/>
            </a:p>
          </xdr:txBody>
        </xdr:sp>
      </mc:Choice>
      <mc:Fallback xmlns="">
        <xdr:sp macro="" textlink="">
          <xdr:nvSpPr>
            <xdr:cNvPr id="2" name="TextBox 1">
              <a:extLst>
                <a:ext uri="{FF2B5EF4-FFF2-40B4-BE49-F238E27FC236}">
                  <a16:creationId xmlns:a16="http://schemas.microsoft.com/office/drawing/2014/main" id="{81E27E11-6C22-469E-B4E6-BB0EE610C813}"/>
                </a:ext>
              </a:extLst>
            </xdr:cNvPr>
            <xdr:cNvSpPr txBox="1"/>
          </xdr:nvSpPr>
          <xdr:spPr>
            <a:xfrm>
              <a:off x="13870782" y="2547937"/>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1000" i="0">
                  <a:latin typeface="Cambria Math" panose="02040503050406030204" pitchFamily="18" charset="0"/>
                </a:rPr>
                <a:t>∑</a:t>
              </a:r>
              <a:r>
                <a:rPr lang="en-GB" sz="1000" b="0" i="0">
                  <a:latin typeface="Cambria Math" panose="02040503050406030204" pitchFamily="18" charset="0"/>
                </a:rPr>
                <a:t>▒〖𝐴𝑆𝐹𝑑,𝑡〗</a:t>
              </a:r>
              <a:endParaRPr lang="en-GB" sz="10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4</xdr:col>
      <xdr:colOff>38192</xdr:colOff>
      <xdr:row>115</xdr:row>
      <xdr:rowOff>125038</xdr:rowOff>
    </xdr:from>
    <xdr:ext cx="627608" cy="37306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C43DA4FD-44AF-41AE-9AF8-BE035CCFF8B1}"/>
                </a:ext>
              </a:extLst>
            </xdr:cNvPr>
            <xdr:cNvSpPr txBox="1"/>
          </xdr:nvSpPr>
          <xdr:spPr>
            <a:xfrm>
              <a:off x="6470368" y="27153626"/>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en-GB" sz="1000" i="1">
                            <a:latin typeface="Cambria Math" panose="02040503050406030204" pitchFamily="18" charset="0"/>
                          </a:rPr>
                        </m:ctrlPr>
                      </m:naryPr>
                      <m:sub/>
                      <m:sup/>
                      <m:e>
                        <m:r>
                          <a:rPr lang="en-GB" sz="1000" b="0" i="1">
                            <a:latin typeface="Cambria Math" panose="02040503050406030204" pitchFamily="18" charset="0"/>
                          </a:rPr>
                          <m:t>𝐷𝑃𝐼𝑃𝑡</m:t>
                        </m:r>
                      </m:e>
                    </m:nary>
                  </m:oMath>
                </m:oMathPara>
              </a14:m>
              <a:endParaRPr lang="en-GB" sz="1000"/>
            </a:p>
          </xdr:txBody>
        </xdr:sp>
      </mc:Choice>
      <mc:Fallback xmlns="">
        <xdr:sp macro="" textlink="">
          <xdr:nvSpPr>
            <xdr:cNvPr id="2" name="TextBox 1">
              <a:extLst>
                <a:ext uri="{FF2B5EF4-FFF2-40B4-BE49-F238E27FC236}">
                  <a16:creationId xmlns:a16="http://schemas.microsoft.com/office/drawing/2014/main" id="{C43DA4FD-44AF-41AE-9AF8-BE035CCFF8B1}"/>
                </a:ext>
              </a:extLst>
            </xdr:cNvPr>
            <xdr:cNvSpPr txBox="1"/>
          </xdr:nvSpPr>
          <xdr:spPr>
            <a:xfrm>
              <a:off x="6470368" y="27153626"/>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1000" i="0">
                  <a:latin typeface="Cambria Math" panose="02040503050406030204" pitchFamily="18" charset="0"/>
                </a:rPr>
                <a:t>∑</a:t>
              </a:r>
              <a:r>
                <a:rPr lang="en-GB" sz="1000" b="0" i="0">
                  <a:latin typeface="Cambria Math" panose="02040503050406030204" pitchFamily="18" charset="0"/>
                </a:rPr>
                <a:t>▒𝐷𝑃𝐼𝑃𝑡</a:t>
              </a:r>
              <a:endParaRPr lang="en-GB" sz="1000"/>
            </a:p>
          </xdr:txBody>
        </xdr:sp>
      </mc:Fallback>
    </mc:AlternateContent>
    <xdr:clientData/>
  </xdr:oneCellAnchor>
  <xdr:oneCellAnchor>
    <xdr:from>
      <xdr:col>4</xdr:col>
      <xdr:colOff>44450</xdr:colOff>
      <xdr:row>117</xdr:row>
      <xdr:rowOff>0</xdr:rowOff>
    </xdr:from>
    <xdr:ext cx="627608" cy="37306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3CACE9F5-AFCE-4F41-A7DD-F7AE9C91D519}"/>
                </a:ext>
              </a:extLst>
            </xdr:cNvPr>
            <xdr:cNvSpPr txBox="1"/>
          </xdr:nvSpPr>
          <xdr:spPr>
            <a:xfrm>
              <a:off x="6476626" y="27409588"/>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en-GB" sz="1000" i="1">
                            <a:latin typeface="Cambria Math" panose="02040503050406030204" pitchFamily="18" charset="0"/>
                          </a:rPr>
                        </m:ctrlPr>
                      </m:naryPr>
                      <m:sub/>
                      <m:sup/>
                      <m:e>
                        <m:r>
                          <a:rPr lang="en-GB" sz="1000" b="0" i="1">
                            <a:latin typeface="Cambria Math" panose="02040503050406030204" pitchFamily="18" charset="0"/>
                          </a:rPr>
                          <m:t>𝐷𝐿𝐼𝑃𝑡</m:t>
                        </m:r>
                      </m:e>
                    </m:nary>
                  </m:oMath>
                </m:oMathPara>
              </a14:m>
              <a:endParaRPr lang="en-GB" sz="1000"/>
            </a:p>
          </xdr:txBody>
        </xdr:sp>
      </mc:Choice>
      <mc:Fallback xmlns="">
        <xdr:sp macro="" textlink="">
          <xdr:nvSpPr>
            <xdr:cNvPr id="3" name="TextBox 2">
              <a:extLst>
                <a:ext uri="{FF2B5EF4-FFF2-40B4-BE49-F238E27FC236}">
                  <a16:creationId xmlns:a16="http://schemas.microsoft.com/office/drawing/2014/main" id="{3CACE9F5-AFCE-4F41-A7DD-F7AE9C91D519}"/>
                </a:ext>
              </a:extLst>
            </xdr:cNvPr>
            <xdr:cNvSpPr txBox="1"/>
          </xdr:nvSpPr>
          <xdr:spPr>
            <a:xfrm>
              <a:off x="5245100" y="24688800"/>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1000" i="0">
                  <a:latin typeface="Cambria Math" panose="02040503050406030204" pitchFamily="18" charset="0"/>
                </a:rPr>
                <a:t>∑</a:t>
              </a:r>
              <a:r>
                <a:rPr lang="en-GB" sz="1000" b="0" i="0">
                  <a:latin typeface="Cambria Math" panose="02040503050406030204" pitchFamily="18" charset="0"/>
                </a:rPr>
                <a:t>▒𝐷𝐿𝐼𝑃𝑡</a:t>
              </a:r>
              <a:endParaRPr lang="en-GB" sz="1000"/>
            </a:p>
          </xdr:txBody>
        </xdr:sp>
      </mc:Fallback>
    </mc:AlternateContent>
    <xdr:clientData/>
  </xdr:oneCellAnchor>
  <xdr:oneCellAnchor>
    <xdr:from>
      <xdr:col>4</xdr:col>
      <xdr:colOff>106829</xdr:colOff>
      <xdr:row>127</xdr:row>
      <xdr:rowOff>114020</xdr:rowOff>
    </xdr:from>
    <xdr:ext cx="627608" cy="373063"/>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BA1F629-8AEA-43E8-AC2C-C5AD58BD6936}"/>
                </a:ext>
              </a:extLst>
            </xdr:cNvPr>
            <xdr:cNvSpPr txBox="1"/>
          </xdr:nvSpPr>
          <xdr:spPr>
            <a:xfrm>
              <a:off x="6875182" y="23859285"/>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en-GB" sz="1000" i="1">
                            <a:latin typeface="Cambria Math" panose="02040503050406030204" pitchFamily="18" charset="0"/>
                          </a:rPr>
                        </m:ctrlPr>
                      </m:naryPr>
                      <m:sub/>
                      <m:sup/>
                      <m:e>
                        <m:r>
                          <a:rPr lang="en-GB" sz="1000" b="0" i="1">
                            <a:latin typeface="Cambria Math" panose="02040503050406030204" pitchFamily="18" charset="0"/>
                          </a:rPr>
                          <m:t>𝐴𝑆𝐹𝑑</m:t>
                        </m:r>
                        <m:r>
                          <a:rPr lang="en-GB" sz="1000" b="0" i="1">
                            <a:latin typeface="Cambria Math" panose="02040503050406030204" pitchFamily="18" charset="0"/>
                          </a:rPr>
                          <m:t>,</m:t>
                        </m:r>
                        <m:r>
                          <a:rPr lang="en-GB" sz="1000" b="0" i="1">
                            <a:latin typeface="Cambria Math" panose="02040503050406030204" pitchFamily="18" charset="0"/>
                          </a:rPr>
                          <m:t>𝑡</m:t>
                        </m:r>
                      </m:e>
                    </m:nary>
                  </m:oMath>
                </m:oMathPara>
              </a14:m>
              <a:endParaRPr lang="en-GB" sz="1000"/>
            </a:p>
          </xdr:txBody>
        </xdr:sp>
      </mc:Choice>
      <mc:Fallback xmlns="">
        <xdr:sp macro="" textlink="">
          <xdr:nvSpPr>
            <xdr:cNvPr id="5" name="TextBox 4">
              <a:extLst>
                <a:ext uri="{FF2B5EF4-FFF2-40B4-BE49-F238E27FC236}">
                  <a16:creationId xmlns:a16="http://schemas.microsoft.com/office/drawing/2014/main" id="{0BA1F629-8AEA-43E8-AC2C-C5AD58BD6936}"/>
                </a:ext>
              </a:extLst>
            </xdr:cNvPr>
            <xdr:cNvSpPr txBox="1"/>
          </xdr:nvSpPr>
          <xdr:spPr>
            <a:xfrm>
              <a:off x="6875182" y="23859285"/>
              <a:ext cx="627608" cy="373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GB" sz="1000" i="0">
                  <a:latin typeface="Cambria Math" panose="02040503050406030204" pitchFamily="18" charset="0"/>
                </a:rPr>
                <a:t>∑</a:t>
              </a:r>
              <a:r>
                <a:rPr lang="en-GB" sz="1000" b="0" i="0">
                  <a:latin typeface="Cambria Math" panose="02040503050406030204" pitchFamily="18" charset="0"/>
                </a:rPr>
                <a:t>▒〖𝐴𝑆𝐹𝑑,𝑡〗</a:t>
              </a:r>
              <a:endParaRPr lang="en-GB" sz="10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xdr:from>
      <xdr:col>8</xdr:col>
      <xdr:colOff>815416</xdr:colOff>
      <xdr:row>12</xdr:row>
      <xdr:rowOff>19297</xdr:rowOff>
    </xdr:from>
    <xdr:to>
      <xdr:col>11</xdr:col>
      <xdr:colOff>448312</xdr:colOff>
      <xdr:row>13</xdr:row>
      <xdr:rowOff>128866</xdr:rowOff>
    </xdr:to>
    <xdr:pic>
      <xdr:nvPicPr>
        <xdr:cNvPr id="31" name="Picture 1" descr="Formula">
          <a:extLst>
            <a:ext uri="{FF2B5EF4-FFF2-40B4-BE49-F238E27FC236}">
              <a16:creationId xmlns:a16="http://schemas.microsoft.com/office/drawing/2014/main" id="{B65915CA-E0EE-4BA1-B769-4ADD1D692D3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140141" y="2381497"/>
          <a:ext cx="1995096" cy="290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17149</xdr:colOff>
      <xdr:row>17</xdr:row>
      <xdr:rowOff>78441</xdr:rowOff>
    </xdr:from>
    <xdr:to>
      <xdr:col>11</xdr:col>
      <xdr:colOff>141510</xdr:colOff>
      <xdr:row>19</xdr:row>
      <xdr:rowOff>105614</xdr:rowOff>
    </xdr:to>
    <xdr:pic>
      <xdr:nvPicPr>
        <xdr:cNvPr id="3" name="Picture 2" descr="FORMULA">
          <a:extLst>
            <a:ext uri="{FF2B5EF4-FFF2-40B4-BE49-F238E27FC236}">
              <a16:creationId xmlns:a16="http://schemas.microsoft.com/office/drawing/2014/main" id="{FEF31E9B-9579-4E31-9D09-BB2ADBF70BBF}"/>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161024" y="3240741"/>
          <a:ext cx="1667411" cy="351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811023</xdr:colOff>
      <xdr:row>23</xdr:row>
      <xdr:rowOff>100853</xdr:rowOff>
    </xdr:from>
    <xdr:to>
      <xdr:col>11</xdr:col>
      <xdr:colOff>399050</xdr:colOff>
      <xdr:row>25</xdr:row>
      <xdr:rowOff>67234</xdr:rowOff>
    </xdr:to>
    <xdr:pic>
      <xdr:nvPicPr>
        <xdr:cNvPr id="4" name="Picture 3" descr="FORMULA">
          <a:extLst>
            <a:ext uri="{FF2B5EF4-FFF2-40B4-BE49-F238E27FC236}">
              <a16:creationId xmlns:a16="http://schemas.microsoft.com/office/drawing/2014/main" id="{B04C847F-0029-4F7B-B98D-111F20E33298}"/>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145273" y="4368053"/>
          <a:ext cx="1940702" cy="290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679661</xdr:colOff>
      <xdr:row>29</xdr:row>
      <xdr:rowOff>192715</xdr:rowOff>
    </xdr:from>
    <xdr:to>
      <xdr:col>11</xdr:col>
      <xdr:colOff>263931</xdr:colOff>
      <xdr:row>31</xdr:row>
      <xdr:rowOff>209837</xdr:rowOff>
    </xdr:to>
    <xdr:pic>
      <xdr:nvPicPr>
        <xdr:cNvPr id="33" name="Picture 4" descr="Formula">
          <a:extLst>
            <a:ext uri="{FF2B5EF4-FFF2-40B4-BE49-F238E27FC236}">
              <a16:creationId xmlns:a16="http://schemas.microsoft.com/office/drawing/2014/main" id="{7DE31FC3-B7D9-4E91-8D3B-57F7B7B651BA}"/>
            </a:ext>
          </a:extLst>
        </xdr:cNvPr>
        <xdr:cNvPicPr>
          <a:picLocks noChangeAspect="1"/>
        </xdr:cNvPicPr>
      </xdr:nvPicPr>
      <xdr:blipFill>
        <a:blip xmlns:r="http://schemas.openxmlformats.org/officeDocument/2006/relationships" r:embed="rId4"/>
        <a:stretch>
          <a:fillRect/>
        </a:stretch>
      </xdr:blipFill>
      <xdr:spPr>
        <a:xfrm>
          <a:off x="8052011" y="5479090"/>
          <a:ext cx="1768670" cy="419500"/>
        </a:xfrm>
        <a:prstGeom prst="rect">
          <a:avLst/>
        </a:prstGeom>
      </xdr:spPr>
    </xdr:pic>
    <xdr:clientData/>
  </xdr:twoCellAnchor>
  <xdr:twoCellAnchor editAs="oneCell">
    <xdr:from>
      <xdr:col>8</xdr:col>
      <xdr:colOff>790015</xdr:colOff>
      <xdr:row>36</xdr:row>
      <xdr:rowOff>86988</xdr:rowOff>
    </xdr:from>
    <xdr:to>
      <xdr:col>11</xdr:col>
      <xdr:colOff>285750</xdr:colOff>
      <xdr:row>37</xdr:row>
      <xdr:rowOff>188513</xdr:rowOff>
    </xdr:to>
    <xdr:pic>
      <xdr:nvPicPr>
        <xdr:cNvPr id="35" name="Picture 5" descr="Formula">
          <a:extLst>
            <a:ext uri="{FF2B5EF4-FFF2-40B4-BE49-F238E27FC236}">
              <a16:creationId xmlns:a16="http://schemas.microsoft.com/office/drawing/2014/main" id="{8DBA785E-61AB-47AF-9A2F-7E57A4528F0A}"/>
            </a:ext>
          </a:extLst>
        </xdr:cNvPr>
        <xdr:cNvPicPr>
          <a:picLocks noChangeAspect="1"/>
        </xdr:cNvPicPr>
      </xdr:nvPicPr>
      <xdr:blipFill>
        <a:blip xmlns:r="http://schemas.openxmlformats.org/officeDocument/2006/relationships" r:embed="rId5"/>
        <a:stretch>
          <a:fillRect/>
        </a:stretch>
      </xdr:blipFill>
      <xdr:spPr>
        <a:xfrm>
          <a:off x="8143315" y="6868788"/>
          <a:ext cx="1734110" cy="314250"/>
        </a:xfrm>
        <a:prstGeom prst="rect">
          <a:avLst/>
        </a:prstGeom>
      </xdr:spPr>
    </xdr:pic>
    <xdr:clientData/>
  </xdr:twoCellAnchor>
  <xdr:twoCellAnchor editAs="oneCell">
    <xdr:from>
      <xdr:col>8</xdr:col>
      <xdr:colOff>750793</xdr:colOff>
      <xdr:row>42</xdr:row>
      <xdr:rowOff>112059</xdr:rowOff>
    </xdr:from>
    <xdr:to>
      <xdr:col>11</xdr:col>
      <xdr:colOff>212519</xdr:colOff>
      <xdr:row>43</xdr:row>
      <xdr:rowOff>154640</xdr:rowOff>
    </xdr:to>
    <xdr:pic>
      <xdr:nvPicPr>
        <xdr:cNvPr id="37" name="Picture 6" descr="Formula">
          <a:extLst>
            <a:ext uri="{FF2B5EF4-FFF2-40B4-BE49-F238E27FC236}">
              <a16:creationId xmlns:a16="http://schemas.microsoft.com/office/drawing/2014/main" id="{372570D7-EA54-4201-9DC9-37BBF6AB0005}"/>
            </a:ext>
          </a:extLst>
        </xdr:cNvPr>
        <xdr:cNvPicPr>
          <a:picLocks noChangeAspect="1"/>
        </xdr:cNvPicPr>
      </xdr:nvPicPr>
      <xdr:blipFill>
        <a:blip xmlns:r="http://schemas.openxmlformats.org/officeDocument/2006/relationships" r:embed="rId6"/>
        <a:stretch>
          <a:fillRect/>
        </a:stretch>
      </xdr:blipFill>
      <xdr:spPr>
        <a:xfrm>
          <a:off x="8123143" y="8179734"/>
          <a:ext cx="1658191" cy="258480"/>
        </a:xfrm>
        <a:prstGeom prst="rect">
          <a:avLst/>
        </a:prstGeom>
      </xdr:spPr>
    </xdr:pic>
    <xdr:clientData/>
  </xdr:twoCellAnchor>
  <xdr:twoCellAnchor editAs="oneCell">
    <xdr:from>
      <xdr:col>8</xdr:col>
      <xdr:colOff>779063</xdr:colOff>
      <xdr:row>48</xdr:row>
      <xdr:rowOff>84044</xdr:rowOff>
    </xdr:from>
    <xdr:to>
      <xdr:col>11</xdr:col>
      <xdr:colOff>132360</xdr:colOff>
      <xdr:row>49</xdr:row>
      <xdr:rowOff>132470</xdr:rowOff>
    </xdr:to>
    <xdr:pic>
      <xdr:nvPicPr>
        <xdr:cNvPr id="39" name="Picture 7" descr="Formula">
          <a:extLst>
            <a:ext uri="{FF2B5EF4-FFF2-40B4-BE49-F238E27FC236}">
              <a16:creationId xmlns:a16="http://schemas.microsoft.com/office/drawing/2014/main" id="{BEE748F5-D6B7-4578-AEDD-DB3A0CDAC152}"/>
            </a:ext>
          </a:extLst>
        </xdr:cNvPr>
        <xdr:cNvPicPr>
          <a:picLocks noChangeAspect="1"/>
        </xdr:cNvPicPr>
      </xdr:nvPicPr>
      <xdr:blipFill>
        <a:blip xmlns:r="http://schemas.openxmlformats.org/officeDocument/2006/relationships" r:embed="rId7"/>
        <a:stretch>
          <a:fillRect/>
        </a:stretch>
      </xdr:blipFill>
      <xdr:spPr>
        <a:xfrm>
          <a:off x="8141888" y="9437594"/>
          <a:ext cx="1583417" cy="278931"/>
        </a:xfrm>
        <a:prstGeom prst="rect">
          <a:avLst/>
        </a:prstGeom>
      </xdr:spPr>
    </xdr:pic>
    <xdr:clientData/>
  </xdr:twoCellAnchor>
  <xdr:twoCellAnchor editAs="oneCell">
    <xdr:from>
      <xdr:col>8</xdr:col>
      <xdr:colOff>794777</xdr:colOff>
      <xdr:row>53</xdr:row>
      <xdr:rowOff>106268</xdr:rowOff>
    </xdr:from>
    <xdr:to>
      <xdr:col>11</xdr:col>
      <xdr:colOff>436711</xdr:colOff>
      <xdr:row>55</xdr:row>
      <xdr:rowOff>134525</xdr:rowOff>
    </xdr:to>
    <xdr:pic>
      <xdr:nvPicPr>
        <xdr:cNvPr id="9" name="Picture 8" descr="FORMULA">
          <a:extLst>
            <a:ext uri="{FF2B5EF4-FFF2-40B4-BE49-F238E27FC236}">
              <a16:creationId xmlns:a16="http://schemas.microsoft.com/office/drawing/2014/main" id="{C54DD239-367D-4502-B5B4-EF5132BFF7CF}"/>
            </a:ext>
          </a:extLst>
        </xdr:cNvPr>
        <xdr:cNvPicPr>
          <a:picLocks noChangeAspect="1"/>
        </xdr:cNvPicPr>
      </xdr:nvPicPr>
      <xdr:blipFill>
        <a:blip xmlns:r="http://schemas.openxmlformats.org/officeDocument/2006/relationships" r:embed="rId8"/>
        <a:stretch>
          <a:fillRect/>
        </a:stretch>
      </xdr:blipFill>
      <xdr:spPr>
        <a:xfrm>
          <a:off x="8148077" y="10583768"/>
          <a:ext cx="1983814" cy="341312"/>
        </a:xfrm>
        <a:prstGeom prst="rect">
          <a:avLst/>
        </a:prstGeom>
      </xdr:spPr>
    </xdr:pic>
    <xdr:clientData/>
  </xdr:twoCellAnchor>
  <xdr:twoCellAnchor editAs="oneCell">
    <xdr:from>
      <xdr:col>9</xdr:col>
      <xdr:colOff>1681</xdr:colOff>
      <xdr:row>5</xdr:row>
      <xdr:rowOff>140075</xdr:rowOff>
    </xdr:from>
    <xdr:to>
      <xdr:col>11</xdr:col>
      <xdr:colOff>512016</xdr:colOff>
      <xdr:row>7</xdr:row>
      <xdr:rowOff>92787</xdr:rowOff>
    </xdr:to>
    <xdr:pic>
      <xdr:nvPicPr>
        <xdr:cNvPr id="41" name="Picture 9" descr="Formula">
          <a:extLst>
            <a:ext uri="{FF2B5EF4-FFF2-40B4-BE49-F238E27FC236}">
              <a16:creationId xmlns:a16="http://schemas.microsoft.com/office/drawing/2014/main" id="{C7503356-4BFA-4AA3-8DBA-F961746D5095}"/>
            </a:ext>
          </a:extLst>
        </xdr:cNvPr>
        <xdr:cNvPicPr>
          <a:picLocks noChangeAspect="1"/>
        </xdr:cNvPicPr>
      </xdr:nvPicPr>
      <xdr:blipFill>
        <a:blip xmlns:r="http://schemas.openxmlformats.org/officeDocument/2006/relationships" r:embed="rId9"/>
        <a:stretch>
          <a:fillRect/>
        </a:stretch>
      </xdr:blipFill>
      <xdr:spPr>
        <a:xfrm>
          <a:off x="8119098" y="1293658"/>
          <a:ext cx="2031160" cy="285664"/>
        </a:xfrm>
        <a:prstGeom prst="rect">
          <a:avLst/>
        </a:prstGeom>
      </xdr:spPr>
    </xdr:pic>
    <xdr:clientData/>
  </xdr:twoCellAnchor>
  <xdr:twoCellAnchor editAs="oneCell">
    <xdr:from>
      <xdr:col>8</xdr:col>
      <xdr:colOff>762000</xdr:colOff>
      <xdr:row>65</xdr:row>
      <xdr:rowOff>103642</xdr:rowOff>
    </xdr:from>
    <xdr:to>
      <xdr:col>10</xdr:col>
      <xdr:colOff>742511</xdr:colOff>
      <xdr:row>67</xdr:row>
      <xdr:rowOff>132208</xdr:rowOff>
    </xdr:to>
    <xdr:pic>
      <xdr:nvPicPr>
        <xdr:cNvPr id="11" name="Picture 10" descr="FORMULA">
          <a:extLst>
            <a:ext uri="{FF2B5EF4-FFF2-40B4-BE49-F238E27FC236}">
              <a16:creationId xmlns:a16="http://schemas.microsoft.com/office/drawing/2014/main" id="{63BD3CDE-8088-4340-A6DD-D5D91D72BE36}"/>
            </a:ext>
          </a:extLst>
        </xdr:cNvPr>
        <xdr:cNvPicPr>
          <a:picLocks noChangeAspect="1"/>
        </xdr:cNvPicPr>
      </xdr:nvPicPr>
      <xdr:blipFill>
        <a:blip xmlns:r="http://schemas.openxmlformats.org/officeDocument/2006/relationships" r:embed="rId10"/>
        <a:stretch>
          <a:fillRect/>
        </a:stretch>
      </xdr:blipFill>
      <xdr:spPr>
        <a:xfrm>
          <a:off x="8134350" y="12924292"/>
          <a:ext cx="1523561" cy="360671"/>
        </a:xfrm>
        <a:prstGeom prst="rect">
          <a:avLst/>
        </a:prstGeom>
      </xdr:spPr>
    </xdr:pic>
    <xdr:clientData/>
  </xdr:twoCellAnchor>
  <xdr:twoCellAnchor editAs="oneCell">
    <xdr:from>
      <xdr:col>8</xdr:col>
      <xdr:colOff>733426</xdr:colOff>
      <xdr:row>59</xdr:row>
      <xdr:rowOff>119533</xdr:rowOff>
    </xdr:from>
    <xdr:to>
      <xdr:col>11</xdr:col>
      <xdr:colOff>133351</xdr:colOff>
      <xdr:row>61</xdr:row>
      <xdr:rowOff>129635</xdr:rowOff>
    </xdr:to>
    <xdr:pic>
      <xdr:nvPicPr>
        <xdr:cNvPr id="12" name="Picture 11" descr="FORMULA">
          <a:extLst>
            <a:ext uri="{FF2B5EF4-FFF2-40B4-BE49-F238E27FC236}">
              <a16:creationId xmlns:a16="http://schemas.microsoft.com/office/drawing/2014/main" id="{1CAB7F44-FB1A-454C-8CB0-ABE66D0E9965}"/>
            </a:ext>
          </a:extLst>
        </xdr:cNvPr>
        <xdr:cNvPicPr>
          <a:picLocks noChangeAspect="1"/>
        </xdr:cNvPicPr>
      </xdr:nvPicPr>
      <xdr:blipFill>
        <a:blip xmlns:r="http://schemas.openxmlformats.org/officeDocument/2006/relationships" r:embed="rId11"/>
        <a:stretch>
          <a:fillRect/>
        </a:stretch>
      </xdr:blipFill>
      <xdr:spPr>
        <a:xfrm>
          <a:off x="8105776" y="11768608"/>
          <a:ext cx="1714500" cy="325062"/>
        </a:xfrm>
        <a:prstGeom prst="rect">
          <a:avLst/>
        </a:prstGeom>
      </xdr:spPr>
    </xdr:pic>
    <xdr:clientData/>
  </xdr:twoCellAnchor>
  <xdr:twoCellAnchor>
    <xdr:from>
      <xdr:col>8</xdr:col>
      <xdr:colOff>815416</xdr:colOff>
      <xdr:row>12</xdr:row>
      <xdr:rowOff>19297</xdr:rowOff>
    </xdr:from>
    <xdr:to>
      <xdr:col>11</xdr:col>
      <xdr:colOff>448312</xdr:colOff>
      <xdr:row>13</xdr:row>
      <xdr:rowOff>128866</xdr:rowOff>
    </xdr:to>
    <xdr:pic>
      <xdr:nvPicPr>
        <xdr:cNvPr id="13" name="Picture 12" descr="Formula">
          <a:extLst>
            <a:ext uri="{FF2B5EF4-FFF2-40B4-BE49-F238E27FC236}">
              <a16:creationId xmlns:a16="http://schemas.microsoft.com/office/drawing/2014/main" id="{53BEE184-0350-4081-9189-C62CE87985E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140141" y="2381497"/>
          <a:ext cx="1995096" cy="290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679661</xdr:colOff>
      <xdr:row>29</xdr:row>
      <xdr:rowOff>192715</xdr:rowOff>
    </xdr:from>
    <xdr:to>
      <xdr:col>11</xdr:col>
      <xdr:colOff>131850</xdr:colOff>
      <xdr:row>31</xdr:row>
      <xdr:rowOff>208989</xdr:rowOff>
    </xdr:to>
    <xdr:pic>
      <xdr:nvPicPr>
        <xdr:cNvPr id="14" name="Picture 13" descr="FORMULA">
          <a:extLst>
            <a:ext uri="{FF2B5EF4-FFF2-40B4-BE49-F238E27FC236}">
              <a16:creationId xmlns:a16="http://schemas.microsoft.com/office/drawing/2014/main" id="{1D4105E2-9436-431B-B580-47E71EC9D45C}"/>
            </a:ext>
          </a:extLst>
        </xdr:cNvPr>
        <xdr:cNvPicPr>
          <a:picLocks noChangeAspect="1"/>
        </xdr:cNvPicPr>
      </xdr:nvPicPr>
      <xdr:blipFill>
        <a:blip xmlns:r="http://schemas.openxmlformats.org/officeDocument/2006/relationships" r:embed="rId4"/>
        <a:stretch>
          <a:fillRect/>
        </a:stretch>
      </xdr:blipFill>
      <xdr:spPr>
        <a:xfrm>
          <a:off x="8052011" y="5479090"/>
          <a:ext cx="1775019" cy="425849"/>
        </a:xfrm>
        <a:prstGeom prst="rect">
          <a:avLst/>
        </a:prstGeom>
      </xdr:spPr>
    </xdr:pic>
    <xdr:clientData/>
  </xdr:twoCellAnchor>
  <xdr:twoCellAnchor editAs="oneCell">
    <xdr:from>
      <xdr:col>8</xdr:col>
      <xdr:colOff>790015</xdr:colOff>
      <xdr:row>36</xdr:row>
      <xdr:rowOff>86988</xdr:rowOff>
    </xdr:from>
    <xdr:to>
      <xdr:col>11</xdr:col>
      <xdr:colOff>190500</xdr:colOff>
      <xdr:row>37</xdr:row>
      <xdr:rowOff>188513</xdr:rowOff>
    </xdr:to>
    <xdr:pic>
      <xdr:nvPicPr>
        <xdr:cNvPr id="15" name="Picture 14" descr="FORMULA">
          <a:extLst>
            <a:ext uri="{FF2B5EF4-FFF2-40B4-BE49-F238E27FC236}">
              <a16:creationId xmlns:a16="http://schemas.microsoft.com/office/drawing/2014/main" id="{347F5F85-4F19-4709-B714-8B0C7326182A}"/>
            </a:ext>
          </a:extLst>
        </xdr:cNvPr>
        <xdr:cNvPicPr>
          <a:picLocks noChangeAspect="1"/>
        </xdr:cNvPicPr>
      </xdr:nvPicPr>
      <xdr:blipFill>
        <a:blip xmlns:r="http://schemas.openxmlformats.org/officeDocument/2006/relationships" r:embed="rId5"/>
        <a:stretch>
          <a:fillRect/>
        </a:stretch>
      </xdr:blipFill>
      <xdr:spPr>
        <a:xfrm>
          <a:off x="8143315" y="6868788"/>
          <a:ext cx="1734110" cy="320600"/>
        </a:xfrm>
        <a:prstGeom prst="rect">
          <a:avLst/>
        </a:prstGeom>
      </xdr:spPr>
    </xdr:pic>
    <xdr:clientData/>
  </xdr:twoCellAnchor>
  <xdr:twoCellAnchor editAs="oneCell">
    <xdr:from>
      <xdr:col>8</xdr:col>
      <xdr:colOff>750793</xdr:colOff>
      <xdr:row>42</xdr:row>
      <xdr:rowOff>112059</xdr:rowOff>
    </xdr:from>
    <xdr:to>
      <xdr:col>11</xdr:col>
      <xdr:colOff>212519</xdr:colOff>
      <xdr:row>43</xdr:row>
      <xdr:rowOff>172417</xdr:rowOff>
    </xdr:to>
    <xdr:pic>
      <xdr:nvPicPr>
        <xdr:cNvPr id="43" name="Picture 15" descr="Formula">
          <a:extLst>
            <a:ext uri="{FF2B5EF4-FFF2-40B4-BE49-F238E27FC236}">
              <a16:creationId xmlns:a16="http://schemas.microsoft.com/office/drawing/2014/main" id="{4B6ABDA9-52F1-4710-A850-72E8DF1F3ABA}"/>
            </a:ext>
          </a:extLst>
        </xdr:cNvPr>
        <xdr:cNvPicPr>
          <a:picLocks noChangeAspect="1"/>
        </xdr:cNvPicPr>
      </xdr:nvPicPr>
      <xdr:blipFill>
        <a:blip xmlns:r="http://schemas.openxmlformats.org/officeDocument/2006/relationships" r:embed="rId6"/>
        <a:stretch>
          <a:fillRect/>
        </a:stretch>
      </xdr:blipFill>
      <xdr:spPr>
        <a:xfrm>
          <a:off x="8123143" y="8179734"/>
          <a:ext cx="1658191" cy="271177"/>
        </a:xfrm>
        <a:prstGeom prst="rect">
          <a:avLst/>
        </a:prstGeom>
      </xdr:spPr>
    </xdr:pic>
    <xdr:clientData/>
  </xdr:twoCellAnchor>
  <xdr:twoCellAnchor editAs="oneCell">
    <xdr:from>
      <xdr:col>8</xdr:col>
      <xdr:colOff>779063</xdr:colOff>
      <xdr:row>48</xdr:row>
      <xdr:rowOff>84044</xdr:rowOff>
    </xdr:from>
    <xdr:to>
      <xdr:col>11</xdr:col>
      <xdr:colOff>38380</xdr:colOff>
      <xdr:row>49</xdr:row>
      <xdr:rowOff>150249</xdr:rowOff>
    </xdr:to>
    <xdr:pic>
      <xdr:nvPicPr>
        <xdr:cNvPr id="17" name="Picture 16" descr="FORMULA">
          <a:extLst>
            <a:ext uri="{FF2B5EF4-FFF2-40B4-BE49-F238E27FC236}">
              <a16:creationId xmlns:a16="http://schemas.microsoft.com/office/drawing/2014/main" id="{7846ADCE-B50F-4F64-A8D0-E8FAC9AF0985}"/>
            </a:ext>
          </a:extLst>
        </xdr:cNvPr>
        <xdr:cNvPicPr>
          <a:picLocks noChangeAspect="1"/>
        </xdr:cNvPicPr>
      </xdr:nvPicPr>
      <xdr:blipFill>
        <a:blip xmlns:r="http://schemas.openxmlformats.org/officeDocument/2006/relationships" r:embed="rId7"/>
        <a:stretch>
          <a:fillRect/>
        </a:stretch>
      </xdr:blipFill>
      <xdr:spPr>
        <a:xfrm>
          <a:off x="8141888" y="9437594"/>
          <a:ext cx="1583417" cy="285280"/>
        </a:xfrm>
        <a:prstGeom prst="rect">
          <a:avLst/>
        </a:prstGeom>
      </xdr:spPr>
    </xdr:pic>
    <xdr:clientData/>
  </xdr:twoCellAnchor>
  <xdr:twoCellAnchor editAs="oneCell">
    <xdr:from>
      <xdr:col>8</xdr:col>
      <xdr:colOff>795618</xdr:colOff>
      <xdr:row>6</xdr:row>
      <xdr:rowOff>4763</xdr:rowOff>
    </xdr:from>
    <xdr:to>
      <xdr:col>11</xdr:col>
      <xdr:colOff>399808</xdr:colOff>
      <xdr:row>7</xdr:row>
      <xdr:rowOff>134099</xdr:rowOff>
    </xdr:to>
    <xdr:pic>
      <xdr:nvPicPr>
        <xdr:cNvPr id="18" name="Picture 17" descr="Formula&#10;">
          <a:extLst>
            <a:ext uri="{FF2B5EF4-FFF2-40B4-BE49-F238E27FC236}">
              <a16:creationId xmlns:a16="http://schemas.microsoft.com/office/drawing/2014/main" id="{2EB15222-9CAF-46CE-9C69-5F72F884AED2}"/>
            </a:ext>
          </a:extLst>
        </xdr:cNvPr>
        <xdr:cNvPicPr>
          <a:picLocks noChangeAspect="1"/>
        </xdr:cNvPicPr>
      </xdr:nvPicPr>
      <xdr:blipFill>
        <a:blip xmlns:r="http://schemas.openxmlformats.org/officeDocument/2006/relationships" r:embed="rId9"/>
        <a:stretch>
          <a:fillRect/>
        </a:stretch>
      </xdr:blipFill>
      <xdr:spPr>
        <a:xfrm>
          <a:off x="8139393" y="1338263"/>
          <a:ext cx="1958135" cy="2804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815416</xdr:colOff>
      <xdr:row>6</xdr:row>
      <xdr:rowOff>19297</xdr:rowOff>
    </xdr:from>
    <xdr:to>
      <xdr:col>11</xdr:col>
      <xdr:colOff>448312</xdr:colOff>
      <xdr:row>7</xdr:row>
      <xdr:rowOff>128866</xdr:rowOff>
    </xdr:to>
    <xdr:pic>
      <xdr:nvPicPr>
        <xdr:cNvPr id="2" name="Picture 1" descr="FORMULA">
          <a:extLst>
            <a:ext uri="{FF2B5EF4-FFF2-40B4-BE49-F238E27FC236}">
              <a16:creationId xmlns:a16="http://schemas.microsoft.com/office/drawing/2014/main" id="{6ACC6B15-4E93-4DEA-8807-414F3BEC81A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244916" y="1419472"/>
          <a:ext cx="1995096" cy="290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17149</xdr:colOff>
      <xdr:row>13</xdr:row>
      <xdr:rowOff>0</xdr:rowOff>
    </xdr:from>
    <xdr:to>
      <xdr:col>11</xdr:col>
      <xdr:colOff>141510</xdr:colOff>
      <xdr:row>14</xdr:row>
      <xdr:rowOff>105614</xdr:rowOff>
    </xdr:to>
    <xdr:pic>
      <xdr:nvPicPr>
        <xdr:cNvPr id="3" name="Picture 2" descr="FORMULA">
          <a:extLst>
            <a:ext uri="{FF2B5EF4-FFF2-40B4-BE49-F238E27FC236}">
              <a16:creationId xmlns:a16="http://schemas.microsoft.com/office/drawing/2014/main" id="{7AD67942-0D71-4057-A857-64DBA9CA40BC}"/>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265799" y="2524125"/>
          <a:ext cx="1667411" cy="267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18302</xdr:colOff>
      <xdr:row>20</xdr:row>
      <xdr:rowOff>91140</xdr:rowOff>
    </xdr:from>
    <xdr:to>
      <xdr:col>11</xdr:col>
      <xdr:colOff>475351</xdr:colOff>
      <xdr:row>22</xdr:row>
      <xdr:rowOff>134129</xdr:rowOff>
    </xdr:to>
    <xdr:pic>
      <xdr:nvPicPr>
        <xdr:cNvPr id="4" name="Picture 3" descr="FORMULA">
          <a:extLst>
            <a:ext uri="{FF2B5EF4-FFF2-40B4-BE49-F238E27FC236}">
              <a16:creationId xmlns:a16="http://schemas.microsoft.com/office/drawing/2014/main" id="{09D80D51-0B1F-4D73-91EA-2E18A9AF8333}"/>
            </a:ext>
          </a:extLst>
        </xdr:cNvPr>
        <xdr:cNvPicPr>
          <a:picLocks noChangeAspect="1"/>
        </xdr:cNvPicPr>
      </xdr:nvPicPr>
      <xdr:blipFill>
        <a:blip xmlns:r="http://schemas.openxmlformats.org/officeDocument/2006/relationships" r:embed="rId3"/>
        <a:stretch>
          <a:fillRect/>
        </a:stretch>
      </xdr:blipFill>
      <xdr:spPr>
        <a:xfrm>
          <a:off x="8266952" y="3882090"/>
          <a:ext cx="2010894" cy="3585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648940</xdr:colOff>
      <xdr:row>18</xdr:row>
      <xdr:rowOff>146796</xdr:rowOff>
    </xdr:from>
    <xdr:ext cx="2172651" cy="294785"/>
    <xdr:pic>
      <xdr:nvPicPr>
        <xdr:cNvPr id="2" name="Picture 1" descr="Formula&#10;">
          <a:extLst>
            <a:ext uri="{FF2B5EF4-FFF2-40B4-BE49-F238E27FC236}">
              <a16:creationId xmlns:a16="http://schemas.microsoft.com/office/drawing/2014/main" id="{ED1496F8-AD6B-4382-823D-2DE51A403333}"/>
            </a:ext>
          </a:extLst>
        </xdr:cNvPr>
        <xdr:cNvPicPr>
          <a:picLocks noChangeAspect="1"/>
        </xdr:cNvPicPr>
      </xdr:nvPicPr>
      <xdr:blipFill>
        <a:blip xmlns:r="http://schemas.openxmlformats.org/officeDocument/2006/relationships" r:embed="rId1"/>
        <a:stretch>
          <a:fillRect/>
        </a:stretch>
      </xdr:blipFill>
      <xdr:spPr>
        <a:xfrm>
          <a:off x="8059390" y="3775821"/>
          <a:ext cx="2172651" cy="294785"/>
        </a:xfrm>
        <a:prstGeom prst="rect">
          <a:avLst/>
        </a:prstGeom>
      </xdr:spPr>
    </xdr:pic>
    <xdr:clientData/>
  </xdr:oneCellAnchor>
  <xdr:oneCellAnchor>
    <xdr:from>
      <xdr:col>6</xdr:col>
      <xdr:colOff>665657</xdr:colOff>
      <xdr:row>24</xdr:row>
      <xdr:rowOff>124848</xdr:rowOff>
    </xdr:from>
    <xdr:ext cx="2302219" cy="317393"/>
    <xdr:pic>
      <xdr:nvPicPr>
        <xdr:cNvPr id="3" name="Picture 2" descr="Formula&#10;">
          <a:extLst>
            <a:ext uri="{FF2B5EF4-FFF2-40B4-BE49-F238E27FC236}">
              <a16:creationId xmlns:a16="http://schemas.microsoft.com/office/drawing/2014/main" id="{71E3B737-071F-415D-8FE4-E8E317190827}"/>
            </a:ext>
          </a:extLst>
        </xdr:cNvPr>
        <xdr:cNvPicPr>
          <a:picLocks noChangeAspect="1"/>
        </xdr:cNvPicPr>
      </xdr:nvPicPr>
      <xdr:blipFill>
        <a:blip xmlns:r="http://schemas.openxmlformats.org/officeDocument/2006/relationships" r:embed="rId2"/>
        <a:stretch>
          <a:fillRect/>
        </a:stretch>
      </xdr:blipFill>
      <xdr:spPr>
        <a:xfrm>
          <a:off x="8076107" y="4868298"/>
          <a:ext cx="2302219" cy="317393"/>
        </a:xfrm>
        <a:prstGeom prst="rect">
          <a:avLst/>
        </a:prstGeom>
      </xdr:spPr>
    </xdr:pic>
    <xdr:clientData/>
  </xdr:oneCellAnchor>
  <xdr:oneCellAnchor>
    <xdr:from>
      <xdr:col>6</xdr:col>
      <xdr:colOff>674369</xdr:colOff>
      <xdr:row>31</xdr:row>
      <xdr:rowOff>107908</xdr:rowOff>
    </xdr:from>
    <xdr:ext cx="1614487" cy="311937"/>
    <xdr:pic>
      <xdr:nvPicPr>
        <xdr:cNvPr id="4" name="Picture 3" descr="Formula&#10;">
          <a:extLst>
            <a:ext uri="{FF2B5EF4-FFF2-40B4-BE49-F238E27FC236}">
              <a16:creationId xmlns:a16="http://schemas.microsoft.com/office/drawing/2014/main" id="{32663FCF-3D57-47B5-B971-F6186443B88B}"/>
            </a:ext>
          </a:extLst>
        </xdr:cNvPr>
        <xdr:cNvPicPr>
          <a:picLocks noChangeAspect="1"/>
        </xdr:cNvPicPr>
      </xdr:nvPicPr>
      <xdr:blipFill>
        <a:blip xmlns:r="http://schemas.openxmlformats.org/officeDocument/2006/relationships" r:embed="rId3"/>
        <a:stretch>
          <a:fillRect/>
        </a:stretch>
      </xdr:blipFill>
      <xdr:spPr>
        <a:xfrm>
          <a:off x="8270557" y="6120564"/>
          <a:ext cx="1614487" cy="311937"/>
        </a:xfrm>
        <a:prstGeom prst="rect">
          <a:avLst/>
        </a:prstGeom>
      </xdr:spPr>
    </xdr:pic>
    <xdr:clientData/>
  </xdr:oneCellAnchor>
  <xdr:oneCellAnchor>
    <xdr:from>
      <xdr:col>6</xdr:col>
      <xdr:colOff>675432</xdr:colOff>
      <xdr:row>53</xdr:row>
      <xdr:rowOff>67363</xdr:rowOff>
    </xdr:from>
    <xdr:ext cx="2055731" cy="321767"/>
    <xdr:pic>
      <xdr:nvPicPr>
        <xdr:cNvPr id="5" name="Picture 4" descr="Formula&#10;">
          <a:extLst>
            <a:ext uri="{FF2B5EF4-FFF2-40B4-BE49-F238E27FC236}">
              <a16:creationId xmlns:a16="http://schemas.microsoft.com/office/drawing/2014/main" id="{3CDBCE31-1A0B-4785-906C-A9F81C727A7E}"/>
            </a:ext>
          </a:extLst>
        </xdr:cNvPr>
        <xdr:cNvPicPr>
          <a:picLocks noChangeAspect="1"/>
        </xdr:cNvPicPr>
      </xdr:nvPicPr>
      <xdr:blipFill>
        <a:blip xmlns:r="http://schemas.openxmlformats.org/officeDocument/2006/relationships" r:embed="rId4"/>
        <a:stretch>
          <a:fillRect/>
        </a:stretch>
      </xdr:blipFill>
      <xdr:spPr>
        <a:xfrm>
          <a:off x="8085882" y="9592363"/>
          <a:ext cx="2055731" cy="321767"/>
        </a:xfrm>
        <a:prstGeom prst="rect">
          <a:avLst/>
        </a:prstGeom>
      </xdr:spPr>
    </xdr:pic>
    <xdr:clientData/>
  </xdr:oneCellAnchor>
  <xdr:oneCellAnchor>
    <xdr:from>
      <xdr:col>6</xdr:col>
      <xdr:colOff>666939</xdr:colOff>
      <xdr:row>59</xdr:row>
      <xdr:rowOff>168089</xdr:rowOff>
    </xdr:from>
    <xdr:ext cx="2056832" cy="241980"/>
    <xdr:pic>
      <xdr:nvPicPr>
        <xdr:cNvPr id="6" name="Picture 5" descr="Formula&#10;">
          <a:extLst>
            <a:ext uri="{FF2B5EF4-FFF2-40B4-BE49-F238E27FC236}">
              <a16:creationId xmlns:a16="http://schemas.microsoft.com/office/drawing/2014/main" id="{AC974E58-E249-4F24-AEA1-5A44220FC353}"/>
            </a:ext>
          </a:extLst>
        </xdr:cNvPr>
        <xdr:cNvPicPr>
          <a:picLocks noChangeAspect="1"/>
        </xdr:cNvPicPr>
      </xdr:nvPicPr>
      <xdr:blipFill>
        <a:blip xmlns:r="http://schemas.openxmlformats.org/officeDocument/2006/relationships" r:embed="rId5"/>
        <a:stretch>
          <a:fillRect/>
        </a:stretch>
      </xdr:blipFill>
      <xdr:spPr>
        <a:xfrm>
          <a:off x="8062821" y="10869707"/>
          <a:ext cx="2056832" cy="241980"/>
        </a:xfrm>
        <a:prstGeom prst="rect">
          <a:avLst/>
        </a:prstGeom>
      </xdr:spPr>
    </xdr:pic>
    <xdr:clientData/>
  </xdr:oneCellAnchor>
  <xdr:oneCellAnchor>
    <xdr:from>
      <xdr:col>7</xdr:col>
      <xdr:colOff>19985</xdr:colOff>
      <xdr:row>65</xdr:row>
      <xdr:rowOff>106464</xdr:rowOff>
    </xdr:from>
    <xdr:ext cx="1798566" cy="254102"/>
    <xdr:pic>
      <xdr:nvPicPr>
        <xdr:cNvPr id="7" name="Picture 6" descr="Formula&#10;">
          <a:extLst>
            <a:ext uri="{FF2B5EF4-FFF2-40B4-BE49-F238E27FC236}">
              <a16:creationId xmlns:a16="http://schemas.microsoft.com/office/drawing/2014/main" id="{636BF156-1820-460F-A2FD-3FF816B81F74}"/>
            </a:ext>
          </a:extLst>
        </xdr:cNvPr>
        <xdr:cNvPicPr>
          <a:picLocks noChangeAspect="1"/>
        </xdr:cNvPicPr>
      </xdr:nvPicPr>
      <xdr:blipFill>
        <a:blip xmlns:r="http://schemas.openxmlformats.org/officeDocument/2006/relationships" r:embed="rId6"/>
        <a:stretch>
          <a:fillRect/>
        </a:stretch>
      </xdr:blipFill>
      <xdr:spPr>
        <a:xfrm>
          <a:off x="8106710" y="12203214"/>
          <a:ext cx="1798566" cy="254102"/>
        </a:xfrm>
        <a:prstGeom prst="rect">
          <a:avLst/>
        </a:prstGeom>
      </xdr:spPr>
    </xdr:pic>
    <xdr:clientData/>
  </xdr:oneCellAnchor>
  <xdr:oneCellAnchor>
    <xdr:from>
      <xdr:col>7</xdr:col>
      <xdr:colOff>6163</xdr:colOff>
      <xdr:row>71</xdr:row>
      <xdr:rowOff>17862</xdr:rowOff>
    </xdr:from>
    <xdr:ext cx="2101052" cy="294884"/>
    <xdr:pic>
      <xdr:nvPicPr>
        <xdr:cNvPr id="8" name="Picture 7" descr="Formula&#10;">
          <a:extLst>
            <a:ext uri="{FF2B5EF4-FFF2-40B4-BE49-F238E27FC236}">
              <a16:creationId xmlns:a16="http://schemas.microsoft.com/office/drawing/2014/main" id="{D621471C-D6AF-4DE5-BF90-0B141C6CED9F}"/>
            </a:ext>
          </a:extLst>
        </xdr:cNvPr>
        <xdr:cNvPicPr>
          <a:picLocks noChangeAspect="1"/>
        </xdr:cNvPicPr>
      </xdr:nvPicPr>
      <xdr:blipFill>
        <a:blip xmlns:r="http://schemas.openxmlformats.org/officeDocument/2006/relationships" r:embed="rId7"/>
        <a:stretch>
          <a:fillRect/>
        </a:stretch>
      </xdr:blipFill>
      <xdr:spPr>
        <a:xfrm>
          <a:off x="8092888" y="13400487"/>
          <a:ext cx="2101052" cy="294884"/>
        </a:xfrm>
        <a:prstGeom prst="rect">
          <a:avLst/>
        </a:prstGeom>
      </xdr:spPr>
    </xdr:pic>
    <xdr:clientData/>
  </xdr:oneCellAnchor>
  <xdr:twoCellAnchor editAs="oneCell">
    <xdr:from>
      <xdr:col>6</xdr:col>
      <xdr:colOff>628736</xdr:colOff>
      <xdr:row>6</xdr:row>
      <xdr:rowOff>47626</xdr:rowOff>
    </xdr:from>
    <xdr:to>
      <xdr:col>10</xdr:col>
      <xdr:colOff>237359</xdr:colOff>
      <xdr:row>7</xdr:row>
      <xdr:rowOff>136843</xdr:rowOff>
    </xdr:to>
    <xdr:pic>
      <xdr:nvPicPr>
        <xdr:cNvPr id="15" name="Picture 8" descr="Formula&#10;">
          <a:extLst>
            <a:ext uri="{FF2B5EF4-FFF2-40B4-BE49-F238E27FC236}">
              <a16:creationId xmlns:a16="http://schemas.microsoft.com/office/drawing/2014/main" id="{4FF8B2C6-14EF-4FE4-B65F-DC356281CA67}"/>
            </a:ext>
          </a:extLst>
        </xdr:cNvPr>
        <xdr:cNvPicPr>
          <a:picLocks noChangeAspect="1"/>
        </xdr:cNvPicPr>
      </xdr:nvPicPr>
      <xdr:blipFill>
        <a:blip xmlns:r="http://schemas.openxmlformats.org/officeDocument/2006/relationships" r:embed="rId8"/>
        <a:stretch>
          <a:fillRect/>
        </a:stretch>
      </xdr:blipFill>
      <xdr:spPr>
        <a:xfrm>
          <a:off x="8425125" y="1437570"/>
          <a:ext cx="2639901" cy="270051"/>
        </a:xfrm>
        <a:prstGeom prst="rect">
          <a:avLst/>
        </a:prstGeom>
      </xdr:spPr>
    </xdr:pic>
    <xdr:clientData/>
  </xdr:twoCellAnchor>
  <xdr:twoCellAnchor editAs="oneCell">
    <xdr:from>
      <xdr:col>6</xdr:col>
      <xdr:colOff>688321</xdr:colOff>
      <xdr:row>82</xdr:row>
      <xdr:rowOff>522</xdr:rowOff>
    </xdr:from>
    <xdr:to>
      <xdr:col>9</xdr:col>
      <xdr:colOff>531160</xdr:colOff>
      <xdr:row>83</xdr:row>
      <xdr:rowOff>88842</xdr:rowOff>
    </xdr:to>
    <xdr:pic>
      <xdr:nvPicPr>
        <xdr:cNvPr id="10" name="Picture 9" descr="Formula&#10;">
          <a:extLst>
            <a:ext uri="{FF2B5EF4-FFF2-40B4-BE49-F238E27FC236}">
              <a16:creationId xmlns:a16="http://schemas.microsoft.com/office/drawing/2014/main" id="{A45D01F4-9CB1-4563-A711-CB4A944F59DC}"/>
            </a:ext>
          </a:extLst>
        </xdr:cNvPr>
        <xdr:cNvPicPr>
          <a:picLocks noChangeAspect="1"/>
        </xdr:cNvPicPr>
      </xdr:nvPicPr>
      <xdr:blipFill>
        <a:blip xmlns:r="http://schemas.openxmlformats.org/officeDocument/2006/relationships" r:embed="rId9"/>
        <a:stretch>
          <a:fillRect/>
        </a:stretch>
      </xdr:blipFill>
      <xdr:spPr>
        <a:xfrm>
          <a:off x="8089246" y="15497697"/>
          <a:ext cx="2033589" cy="266755"/>
        </a:xfrm>
        <a:prstGeom prst="rect">
          <a:avLst/>
        </a:prstGeom>
      </xdr:spPr>
    </xdr:pic>
    <xdr:clientData/>
  </xdr:twoCellAnchor>
  <xdr:oneCellAnchor>
    <xdr:from>
      <xdr:col>6</xdr:col>
      <xdr:colOff>652461</xdr:colOff>
      <xdr:row>31</xdr:row>
      <xdr:rowOff>109813</xdr:rowOff>
    </xdr:from>
    <xdr:ext cx="1614487" cy="311937"/>
    <xdr:pic>
      <xdr:nvPicPr>
        <xdr:cNvPr id="11" name="Picture 10" descr="Formula&#10;">
          <a:extLst>
            <a:ext uri="{FF2B5EF4-FFF2-40B4-BE49-F238E27FC236}">
              <a16:creationId xmlns:a16="http://schemas.microsoft.com/office/drawing/2014/main" id="{DA7D0713-73CC-4F3E-8468-617255683AAD}"/>
            </a:ext>
          </a:extLst>
        </xdr:cNvPr>
        <xdr:cNvPicPr>
          <a:picLocks noChangeAspect="1"/>
        </xdr:cNvPicPr>
      </xdr:nvPicPr>
      <xdr:blipFill>
        <a:blip xmlns:r="http://schemas.openxmlformats.org/officeDocument/2006/relationships" r:embed="rId3"/>
        <a:stretch>
          <a:fillRect/>
        </a:stretch>
      </xdr:blipFill>
      <xdr:spPr>
        <a:xfrm>
          <a:off x="8062911" y="6101038"/>
          <a:ext cx="1614487" cy="311937"/>
        </a:xfrm>
        <a:prstGeom prst="rect">
          <a:avLst/>
        </a:prstGeom>
        <a:solidFill>
          <a:schemeClr val="accent1"/>
        </a:solidFill>
      </xdr:spPr>
    </xdr:pic>
    <xdr:clientData/>
  </xdr:oneCellAnchor>
  <xdr:twoCellAnchor editAs="oneCell">
    <xdr:from>
      <xdr:col>7</xdr:col>
      <xdr:colOff>0</xdr:colOff>
      <xdr:row>13</xdr:row>
      <xdr:rowOff>0</xdr:rowOff>
    </xdr:from>
    <xdr:to>
      <xdr:col>9</xdr:col>
      <xdr:colOff>447879</xdr:colOff>
      <xdr:row>14</xdr:row>
      <xdr:rowOff>17555</xdr:rowOff>
    </xdr:to>
    <xdr:pic>
      <xdr:nvPicPr>
        <xdr:cNvPr id="12" name="Picture 11" descr="Formula&#10;">
          <a:extLst>
            <a:ext uri="{FF2B5EF4-FFF2-40B4-BE49-F238E27FC236}">
              <a16:creationId xmlns:a16="http://schemas.microsoft.com/office/drawing/2014/main" id="{13FE09CA-A857-4897-B382-CAA4E6778C6C}"/>
            </a:ext>
          </a:extLst>
        </xdr:cNvPr>
        <xdr:cNvPicPr>
          <a:picLocks noChangeAspect="1"/>
        </xdr:cNvPicPr>
      </xdr:nvPicPr>
      <xdr:blipFill>
        <a:blip xmlns:r="http://schemas.openxmlformats.org/officeDocument/2006/relationships" r:embed="rId10"/>
        <a:stretch>
          <a:fillRect/>
        </a:stretch>
      </xdr:blipFill>
      <xdr:spPr>
        <a:xfrm>
          <a:off x="8086725" y="2628900"/>
          <a:ext cx="1953464" cy="211230"/>
        </a:xfrm>
        <a:prstGeom prst="rect">
          <a:avLst/>
        </a:prstGeom>
      </xdr:spPr>
    </xdr:pic>
    <xdr:clientData/>
  </xdr:twoCellAnchor>
  <xdr:twoCellAnchor editAs="oneCell">
    <xdr:from>
      <xdr:col>7</xdr:col>
      <xdr:colOff>0</xdr:colOff>
      <xdr:row>37</xdr:row>
      <xdr:rowOff>0</xdr:rowOff>
    </xdr:from>
    <xdr:to>
      <xdr:col>10</xdr:col>
      <xdr:colOff>47387</xdr:colOff>
      <xdr:row>38</xdr:row>
      <xdr:rowOff>97156</xdr:rowOff>
    </xdr:to>
    <xdr:pic>
      <xdr:nvPicPr>
        <xdr:cNvPr id="13" name="Picture 12" descr="Formula&#10;">
          <a:extLst>
            <a:ext uri="{FF2B5EF4-FFF2-40B4-BE49-F238E27FC236}">
              <a16:creationId xmlns:a16="http://schemas.microsoft.com/office/drawing/2014/main" id="{E08CEBF4-30FB-406B-82AD-5478025C9E24}"/>
            </a:ext>
          </a:extLst>
        </xdr:cNvPr>
        <xdr:cNvPicPr>
          <a:picLocks noChangeAspect="1"/>
        </xdr:cNvPicPr>
      </xdr:nvPicPr>
      <xdr:blipFill>
        <a:blip xmlns:r="http://schemas.openxmlformats.org/officeDocument/2006/relationships" r:embed="rId11"/>
        <a:stretch>
          <a:fillRect/>
        </a:stretch>
      </xdr:blipFill>
      <xdr:spPr>
        <a:xfrm>
          <a:off x="8519583" y="7387167"/>
          <a:ext cx="2430542" cy="2772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660146</xdr:colOff>
      <xdr:row>11</xdr:row>
      <xdr:rowOff>135591</xdr:rowOff>
    </xdr:from>
    <xdr:ext cx="2172651" cy="294785"/>
    <xdr:pic>
      <xdr:nvPicPr>
        <xdr:cNvPr id="2" name="Picture 1" descr="FORMULA">
          <a:extLst>
            <a:ext uri="{FF2B5EF4-FFF2-40B4-BE49-F238E27FC236}">
              <a16:creationId xmlns:a16="http://schemas.microsoft.com/office/drawing/2014/main" id="{E4D657EF-9CB8-42CF-8382-BE4AB5B4EBD3}"/>
            </a:ext>
          </a:extLst>
        </xdr:cNvPr>
        <xdr:cNvPicPr>
          <a:picLocks noChangeAspect="1"/>
        </xdr:cNvPicPr>
      </xdr:nvPicPr>
      <xdr:blipFill>
        <a:blip xmlns:r="http://schemas.openxmlformats.org/officeDocument/2006/relationships" r:embed="rId1"/>
        <a:stretch>
          <a:fillRect/>
        </a:stretch>
      </xdr:blipFill>
      <xdr:spPr>
        <a:xfrm>
          <a:off x="8032496" y="2383491"/>
          <a:ext cx="2172651" cy="294785"/>
        </a:xfrm>
        <a:prstGeom prst="rect">
          <a:avLst/>
        </a:prstGeom>
      </xdr:spPr>
    </xdr:pic>
    <xdr:clientData/>
  </xdr:oneCellAnchor>
  <xdr:oneCellAnchor>
    <xdr:from>
      <xdr:col>6</xdr:col>
      <xdr:colOff>659466</xdr:colOff>
      <xdr:row>17</xdr:row>
      <xdr:rowOff>143430</xdr:rowOff>
    </xdr:from>
    <xdr:ext cx="1614487" cy="311937"/>
    <xdr:pic>
      <xdr:nvPicPr>
        <xdr:cNvPr id="3" name="Picture 2" descr="FORMULA">
          <a:extLst>
            <a:ext uri="{FF2B5EF4-FFF2-40B4-BE49-F238E27FC236}">
              <a16:creationId xmlns:a16="http://schemas.microsoft.com/office/drawing/2014/main" id="{C58984A2-EB84-4136-A421-674FF4DBE238}"/>
            </a:ext>
          </a:extLst>
        </xdr:cNvPr>
        <xdr:cNvPicPr>
          <a:picLocks noChangeAspect="1"/>
        </xdr:cNvPicPr>
      </xdr:nvPicPr>
      <xdr:blipFill>
        <a:blip xmlns:r="http://schemas.openxmlformats.org/officeDocument/2006/relationships" r:embed="rId2"/>
        <a:stretch>
          <a:fillRect/>
        </a:stretch>
      </xdr:blipFill>
      <xdr:spPr>
        <a:xfrm>
          <a:off x="8031816" y="3420030"/>
          <a:ext cx="1614487" cy="311937"/>
        </a:xfrm>
        <a:prstGeom prst="rect">
          <a:avLst/>
        </a:prstGeom>
      </xdr:spPr>
    </xdr:pic>
    <xdr:clientData/>
  </xdr:oneCellAnchor>
  <xdr:oneCellAnchor>
    <xdr:from>
      <xdr:col>7</xdr:col>
      <xdr:colOff>7843</xdr:colOff>
      <xdr:row>31</xdr:row>
      <xdr:rowOff>78443</xdr:rowOff>
    </xdr:from>
    <xdr:ext cx="2101052" cy="294884"/>
    <xdr:pic>
      <xdr:nvPicPr>
        <xdr:cNvPr id="4" name="Picture 3" descr="FORMULA">
          <a:extLst>
            <a:ext uri="{FF2B5EF4-FFF2-40B4-BE49-F238E27FC236}">
              <a16:creationId xmlns:a16="http://schemas.microsoft.com/office/drawing/2014/main" id="{AFCBE8EB-ED29-468F-A383-99964579D0C6}"/>
            </a:ext>
          </a:extLst>
        </xdr:cNvPr>
        <xdr:cNvPicPr>
          <a:picLocks noChangeAspect="1"/>
        </xdr:cNvPicPr>
      </xdr:nvPicPr>
      <xdr:blipFill>
        <a:blip xmlns:r="http://schemas.openxmlformats.org/officeDocument/2006/relationships" r:embed="rId3"/>
        <a:stretch>
          <a:fillRect/>
        </a:stretch>
      </xdr:blipFill>
      <xdr:spPr>
        <a:xfrm>
          <a:off x="8056468" y="5412443"/>
          <a:ext cx="2101052" cy="294884"/>
        </a:xfrm>
        <a:prstGeom prst="rect">
          <a:avLst/>
        </a:prstGeom>
      </xdr:spPr>
    </xdr:pic>
    <xdr:clientData/>
  </xdr:oneCellAnchor>
  <xdr:oneCellAnchor>
    <xdr:from>
      <xdr:col>6</xdr:col>
      <xdr:colOff>608614</xdr:colOff>
      <xdr:row>5</xdr:row>
      <xdr:rowOff>136809</xdr:rowOff>
    </xdr:from>
    <xdr:ext cx="2371311" cy="331564"/>
    <xdr:pic>
      <xdr:nvPicPr>
        <xdr:cNvPr id="5" name="Picture 4" descr="FOMULA">
          <a:extLst>
            <a:ext uri="{FF2B5EF4-FFF2-40B4-BE49-F238E27FC236}">
              <a16:creationId xmlns:a16="http://schemas.microsoft.com/office/drawing/2014/main" id="{B2DC8BE9-2BC6-4BE2-BE9B-8850A8360593}"/>
            </a:ext>
          </a:extLst>
        </xdr:cNvPr>
        <xdr:cNvPicPr>
          <a:picLocks noChangeAspect="1"/>
        </xdr:cNvPicPr>
      </xdr:nvPicPr>
      <xdr:blipFill>
        <a:blip xmlns:r="http://schemas.openxmlformats.org/officeDocument/2006/relationships" r:embed="rId4"/>
        <a:stretch>
          <a:fillRect/>
        </a:stretch>
      </xdr:blipFill>
      <xdr:spPr>
        <a:xfrm>
          <a:off x="7980964" y="1356009"/>
          <a:ext cx="2371311" cy="331564"/>
        </a:xfrm>
        <a:prstGeom prst="rect">
          <a:avLst/>
        </a:prstGeom>
      </xdr:spPr>
    </xdr:pic>
    <xdr:clientData/>
  </xdr:oneCellAnchor>
  <xdr:twoCellAnchor editAs="oneCell">
    <xdr:from>
      <xdr:col>6</xdr:col>
      <xdr:colOff>677333</xdr:colOff>
      <xdr:row>24</xdr:row>
      <xdr:rowOff>74083</xdr:rowOff>
    </xdr:from>
    <xdr:to>
      <xdr:col>9</xdr:col>
      <xdr:colOff>670534</xdr:colOff>
      <xdr:row>26</xdr:row>
      <xdr:rowOff>19792</xdr:rowOff>
    </xdr:to>
    <xdr:pic>
      <xdr:nvPicPr>
        <xdr:cNvPr id="6" name="Picture 12" descr="FORMULA">
          <a:extLst>
            <a:ext uri="{FF2B5EF4-FFF2-40B4-BE49-F238E27FC236}">
              <a16:creationId xmlns:a16="http://schemas.microsoft.com/office/drawing/2014/main" id="{9FA995E7-3ACE-4029-B77E-A7D347D02441}"/>
            </a:ext>
          </a:extLst>
        </xdr:cNvPr>
        <xdr:cNvPicPr>
          <a:picLocks noChangeAspect="1"/>
        </xdr:cNvPicPr>
      </xdr:nvPicPr>
      <xdr:blipFill>
        <a:blip xmlns:r="http://schemas.openxmlformats.org/officeDocument/2006/relationships" r:embed="rId5"/>
        <a:stretch>
          <a:fillRect/>
        </a:stretch>
      </xdr:blipFill>
      <xdr:spPr>
        <a:xfrm>
          <a:off x="8445500" y="4794250"/>
          <a:ext cx="2427367" cy="2741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669924</xdr:colOff>
      <xdr:row>28</xdr:row>
      <xdr:rowOff>19049</xdr:rowOff>
    </xdr:from>
    <xdr:to>
      <xdr:col>10</xdr:col>
      <xdr:colOff>2307</xdr:colOff>
      <xdr:row>30</xdr:row>
      <xdr:rowOff>84457</xdr:rowOff>
    </xdr:to>
    <xdr:pic>
      <xdr:nvPicPr>
        <xdr:cNvPr id="3" name="Picture 2" descr="FORMULA">
          <a:extLst>
            <a:ext uri="{FF2B5EF4-FFF2-40B4-BE49-F238E27FC236}">
              <a16:creationId xmlns:a16="http://schemas.microsoft.com/office/drawing/2014/main" id="{59513196-9F5C-447C-AD63-FB1BA16E2914}"/>
            </a:ext>
          </a:extLst>
        </xdr:cNvPr>
        <xdr:cNvPicPr>
          <a:picLocks noChangeAspect="1"/>
        </xdr:cNvPicPr>
      </xdr:nvPicPr>
      <xdr:blipFill rotWithShape="1">
        <a:blip xmlns:r="http://schemas.openxmlformats.org/officeDocument/2006/relationships" r:embed="rId1"/>
        <a:srcRect b="17553"/>
        <a:stretch/>
      </xdr:blipFill>
      <xdr:spPr>
        <a:xfrm>
          <a:off x="7966074" y="7820024"/>
          <a:ext cx="2266083" cy="409577"/>
        </a:xfrm>
        <a:prstGeom prst="rect">
          <a:avLst/>
        </a:prstGeom>
      </xdr:spPr>
    </xdr:pic>
    <xdr:clientData/>
  </xdr:twoCellAnchor>
  <xdr:twoCellAnchor editAs="oneCell">
    <xdr:from>
      <xdr:col>6</xdr:col>
      <xdr:colOff>571501</xdr:colOff>
      <xdr:row>35</xdr:row>
      <xdr:rowOff>135941</xdr:rowOff>
    </xdr:from>
    <xdr:to>
      <xdr:col>10</xdr:col>
      <xdr:colOff>84456</xdr:colOff>
      <xdr:row>38</xdr:row>
      <xdr:rowOff>101283</xdr:rowOff>
    </xdr:to>
    <xdr:pic>
      <xdr:nvPicPr>
        <xdr:cNvPr id="4" name="Picture 3" descr="FORMULA">
          <a:extLst>
            <a:ext uri="{FF2B5EF4-FFF2-40B4-BE49-F238E27FC236}">
              <a16:creationId xmlns:a16="http://schemas.microsoft.com/office/drawing/2014/main" id="{4E740C05-C4A0-45D2-8CBF-6E8BD87E3013}"/>
            </a:ext>
          </a:extLst>
        </xdr:cNvPr>
        <xdr:cNvPicPr>
          <a:picLocks noChangeAspect="1"/>
        </xdr:cNvPicPr>
      </xdr:nvPicPr>
      <xdr:blipFill rotWithShape="1">
        <a:blip xmlns:r="http://schemas.openxmlformats.org/officeDocument/2006/relationships" r:embed="rId2"/>
        <a:srcRect t="25660" b="7226"/>
        <a:stretch/>
      </xdr:blipFill>
      <xdr:spPr>
        <a:xfrm>
          <a:off x="7867651" y="9241841"/>
          <a:ext cx="2447925" cy="475246"/>
        </a:xfrm>
        <a:prstGeom prst="rect">
          <a:avLst/>
        </a:prstGeom>
      </xdr:spPr>
    </xdr:pic>
    <xdr:clientData/>
  </xdr:twoCellAnchor>
  <xdr:twoCellAnchor editAs="oneCell">
    <xdr:from>
      <xdr:col>7</xdr:col>
      <xdr:colOff>11113</xdr:colOff>
      <xdr:row>46</xdr:row>
      <xdr:rowOff>141526</xdr:rowOff>
    </xdr:from>
    <xdr:to>
      <xdr:col>9</xdr:col>
      <xdr:colOff>303214</xdr:colOff>
      <xdr:row>48</xdr:row>
      <xdr:rowOff>131081</xdr:rowOff>
    </xdr:to>
    <xdr:pic>
      <xdr:nvPicPr>
        <xdr:cNvPr id="5" name="Picture 4" descr="FORMULA">
          <a:extLst>
            <a:ext uri="{FF2B5EF4-FFF2-40B4-BE49-F238E27FC236}">
              <a16:creationId xmlns:a16="http://schemas.microsoft.com/office/drawing/2014/main" id="{F45ECB22-EE90-465A-8EBC-A80AFD80A668}"/>
            </a:ext>
          </a:extLst>
        </xdr:cNvPr>
        <xdr:cNvPicPr>
          <a:picLocks noChangeAspect="1"/>
        </xdr:cNvPicPr>
      </xdr:nvPicPr>
      <xdr:blipFill>
        <a:blip xmlns:r="http://schemas.openxmlformats.org/officeDocument/2006/relationships" r:embed="rId3"/>
        <a:stretch>
          <a:fillRect/>
        </a:stretch>
      </xdr:blipFill>
      <xdr:spPr>
        <a:xfrm>
          <a:off x="8069263" y="11219101"/>
          <a:ext cx="1739901" cy="345790"/>
        </a:xfrm>
        <a:prstGeom prst="rect">
          <a:avLst/>
        </a:prstGeom>
      </xdr:spPr>
    </xdr:pic>
    <xdr:clientData/>
  </xdr:twoCellAnchor>
  <xdr:twoCellAnchor editAs="oneCell">
    <xdr:from>
      <xdr:col>7</xdr:col>
      <xdr:colOff>98776</xdr:colOff>
      <xdr:row>18</xdr:row>
      <xdr:rowOff>176388</xdr:rowOff>
    </xdr:from>
    <xdr:to>
      <xdr:col>11</xdr:col>
      <xdr:colOff>482368</xdr:colOff>
      <xdr:row>21</xdr:row>
      <xdr:rowOff>86162</xdr:rowOff>
    </xdr:to>
    <xdr:pic>
      <xdr:nvPicPr>
        <xdr:cNvPr id="22" name="Picture 5" descr="FORMULA">
          <a:extLst>
            <a:ext uri="{FF2B5EF4-FFF2-40B4-BE49-F238E27FC236}">
              <a16:creationId xmlns:a16="http://schemas.microsoft.com/office/drawing/2014/main" id="{E2C17625-EA43-4DA3-BB46-EB22D9261C59}"/>
            </a:ext>
          </a:extLst>
        </xdr:cNvPr>
        <xdr:cNvPicPr>
          <a:picLocks noChangeAspect="1"/>
        </xdr:cNvPicPr>
      </xdr:nvPicPr>
      <xdr:blipFill>
        <a:blip xmlns:r="http://schemas.openxmlformats.org/officeDocument/2006/relationships" r:embed="rId4"/>
        <a:stretch>
          <a:fillRect/>
        </a:stretch>
      </xdr:blipFill>
      <xdr:spPr>
        <a:xfrm>
          <a:off x="8558387" y="4000499"/>
          <a:ext cx="3395397" cy="4444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385762</xdr:colOff>
      <xdr:row>18</xdr:row>
      <xdr:rowOff>116376</xdr:rowOff>
    </xdr:from>
    <xdr:ext cx="4547497" cy="429103"/>
    <xdr:pic>
      <xdr:nvPicPr>
        <xdr:cNvPr id="2" name="Picture 19" descr="FORMULA">
          <a:extLst>
            <a:ext uri="{FF2B5EF4-FFF2-40B4-BE49-F238E27FC236}">
              <a16:creationId xmlns:a16="http://schemas.microsoft.com/office/drawing/2014/main" id="{887CD3E3-2E50-42AA-8CD9-18A67FDE31C9}"/>
            </a:ext>
          </a:extLst>
        </xdr:cNvPr>
        <xdr:cNvPicPr>
          <a:picLocks noChangeAspect="1"/>
        </xdr:cNvPicPr>
      </xdr:nvPicPr>
      <xdr:blipFill>
        <a:blip xmlns:r="http://schemas.openxmlformats.org/officeDocument/2006/relationships" r:embed="rId1"/>
        <a:stretch>
          <a:fillRect/>
        </a:stretch>
      </xdr:blipFill>
      <xdr:spPr>
        <a:xfrm>
          <a:off x="7119937" y="3564426"/>
          <a:ext cx="4547497" cy="429103"/>
        </a:xfrm>
        <a:prstGeom prst="rect">
          <a:avLst/>
        </a:prstGeom>
      </xdr:spPr>
    </xdr:pic>
    <xdr:clientData/>
  </xdr:oneCellAnchor>
  <xdr:twoCellAnchor editAs="oneCell">
    <xdr:from>
      <xdr:col>6</xdr:col>
      <xdr:colOff>723900</xdr:colOff>
      <xdr:row>8</xdr:row>
      <xdr:rowOff>133350</xdr:rowOff>
    </xdr:from>
    <xdr:to>
      <xdr:col>9</xdr:col>
      <xdr:colOff>568325</xdr:colOff>
      <xdr:row>11</xdr:row>
      <xdr:rowOff>58937</xdr:rowOff>
    </xdr:to>
    <xdr:pic>
      <xdr:nvPicPr>
        <xdr:cNvPr id="3" name="Picture 2" descr="FORMULA">
          <a:extLst>
            <a:ext uri="{FF2B5EF4-FFF2-40B4-BE49-F238E27FC236}">
              <a16:creationId xmlns:a16="http://schemas.microsoft.com/office/drawing/2014/main" id="{BDBE4C4B-EB85-436A-8DB2-42F250D10FC9}"/>
            </a:ext>
          </a:extLst>
        </xdr:cNvPr>
        <xdr:cNvPicPr>
          <a:picLocks noChangeAspect="1"/>
        </xdr:cNvPicPr>
      </xdr:nvPicPr>
      <xdr:blipFill>
        <a:blip xmlns:r="http://schemas.openxmlformats.org/officeDocument/2006/relationships" r:embed="rId2"/>
        <a:stretch>
          <a:fillRect/>
        </a:stretch>
      </xdr:blipFill>
      <xdr:spPr>
        <a:xfrm>
          <a:off x="8134350" y="1781175"/>
          <a:ext cx="2101850" cy="3980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916453</xdr:colOff>
      <xdr:row>12</xdr:row>
      <xdr:rowOff>25735</xdr:rowOff>
    </xdr:from>
    <xdr:to>
      <xdr:col>7</xdr:col>
      <xdr:colOff>458747</xdr:colOff>
      <xdr:row>13</xdr:row>
      <xdr:rowOff>171031</xdr:rowOff>
    </xdr:to>
    <xdr:pic>
      <xdr:nvPicPr>
        <xdr:cNvPr id="2" name="Picture 1" descr="FORMULA">
          <a:extLst>
            <a:ext uri="{FF2B5EF4-FFF2-40B4-BE49-F238E27FC236}">
              <a16:creationId xmlns:a16="http://schemas.microsoft.com/office/drawing/2014/main" id="{EDF157FE-089F-4DA1-A2DF-558ED0F52E02}"/>
            </a:ext>
          </a:extLst>
        </xdr:cNvPr>
        <xdr:cNvPicPr>
          <a:picLocks noChangeAspect="1"/>
        </xdr:cNvPicPr>
      </xdr:nvPicPr>
      <xdr:blipFill>
        <a:blip xmlns:r="http://schemas.openxmlformats.org/officeDocument/2006/relationships" r:embed="rId1"/>
        <a:stretch>
          <a:fillRect/>
        </a:stretch>
      </xdr:blipFill>
      <xdr:spPr>
        <a:xfrm>
          <a:off x="8088778" y="2626060"/>
          <a:ext cx="1552069" cy="326271"/>
        </a:xfrm>
        <a:prstGeom prst="rect">
          <a:avLst/>
        </a:prstGeom>
      </xdr:spPr>
    </xdr:pic>
    <xdr:clientData/>
  </xdr:twoCellAnchor>
  <xdr:twoCellAnchor editAs="oneCell">
    <xdr:from>
      <xdr:col>5</xdr:col>
      <xdr:colOff>92075</xdr:colOff>
      <xdr:row>19</xdr:row>
      <xdr:rowOff>131857</xdr:rowOff>
    </xdr:from>
    <xdr:to>
      <xdr:col>8</xdr:col>
      <xdr:colOff>379145</xdr:colOff>
      <xdr:row>22</xdr:row>
      <xdr:rowOff>105522</xdr:rowOff>
    </xdr:to>
    <xdr:pic>
      <xdr:nvPicPr>
        <xdr:cNvPr id="3" name="Picture 2" descr="FORMULA">
          <a:extLst>
            <a:ext uri="{FF2B5EF4-FFF2-40B4-BE49-F238E27FC236}">
              <a16:creationId xmlns:a16="http://schemas.microsoft.com/office/drawing/2014/main" id="{DE3B2ADE-B238-4D19-BA74-BFB401B582C3}"/>
            </a:ext>
          </a:extLst>
        </xdr:cNvPr>
        <xdr:cNvPicPr>
          <a:picLocks noChangeAspect="1"/>
        </xdr:cNvPicPr>
      </xdr:nvPicPr>
      <xdr:blipFill>
        <a:blip xmlns:r="http://schemas.openxmlformats.org/officeDocument/2006/relationships" r:embed="rId2"/>
        <a:stretch>
          <a:fillRect/>
        </a:stretch>
      </xdr:blipFill>
      <xdr:spPr>
        <a:xfrm>
          <a:off x="7264400" y="4056157"/>
          <a:ext cx="3258870" cy="513415"/>
        </a:xfrm>
        <a:prstGeom prst="rect">
          <a:avLst/>
        </a:prstGeom>
      </xdr:spPr>
    </xdr:pic>
    <xdr:clientData/>
  </xdr:twoCellAnchor>
  <xdr:twoCellAnchor editAs="oneCell">
    <xdr:from>
      <xdr:col>8</xdr:col>
      <xdr:colOff>475503</xdr:colOff>
      <xdr:row>19</xdr:row>
      <xdr:rowOff>133351</xdr:rowOff>
    </xdr:from>
    <xdr:to>
      <xdr:col>11</xdr:col>
      <xdr:colOff>620885</xdr:colOff>
      <xdr:row>22</xdr:row>
      <xdr:rowOff>124761</xdr:rowOff>
    </xdr:to>
    <xdr:pic>
      <xdr:nvPicPr>
        <xdr:cNvPr id="4" name="Picture 3" descr="FORMULA">
          <a:extLst>
            <a:ext uri="{FF2B5EF4-FFF2-40B4-BE49-F238E27FC236}">
              <a16:creationId xmlns:a16="http://schemas.microsoft.com/office/drawing/2014/main" id="{B8EB5EE8-83ED-4E05-A597-FF6E4E62AEE5}"/>
            </a:ext>
          </a:extLst>
        </xdr:cNvPr>
        <xdr:cNvPicPr>
          <a:picLocks noChangeAspect="1"/>
        </xdr:cNvPicPr>
      </xdr:nvPicPr>
      <xdr:blipFill>
        <a:blip xmlns:r="http://schemas.openxmlformats.org/officeDocument/2006/relationships" r:embed="rId3"/>
        <a:stretch>
          <a:fillRect/>
        </a:stretch>
      </xdr:blipFill>
      <xdr:spPr>
        <a:xfrm>
          <a:off x="10619628" y="4057651"/>
          <a:ext cx="3142582" cy="5311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aniel Kyei" id="{6FACA8EF-39BA-489A-AB4E-892A547BED74}" userId="S::Daniel.Kyei@ofgem.gov.uk::da08510f-db85-44a4-af10-d1e9ce4078f1"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9" dT="2024-03-22T09:11:18.21" personId="{6FACA8EF-39BA-489A-AB4E-892A547BED74}" id="{9D1095F5-81A5-4FAE-9664-EA9E69ED43E0}">
    <text>RPEs to check to latest PCFM</text>
  </threadedComment>
  <threadedComment ref="B121" dT="2024-03-22T09:11:54.15" personId="{6FACA8EF-39BA-489A-AB4E-892A547BED74}" id="{F3DC9AAF-0557-4598-9A99-10FB42AB925F}">
    <text>RPEs to check to latest PCFM</text>
  </threadedComment>
</ThreadedComments>
</file>

<file path=xl/threadedComments/threadedComment2.xml><?xml version="1.0" encoding="utf-8"?>
<ThreadedComments xmlns="http://schemas.microsoft.com/office/spreadsheetml/2018/threadedcomments" xmlns:x="http://schemas.openxmlformats.org/spreadsheetml/2006/main">
  <threadedComment ref="J44" dT="2024-03-06T10:11:03.86" personId="{6FACA8EF-39BA-489A-AB4E-892A547BED74}" id="{8B45B813-6134-4377-B97C-E9D2A53681FB}">
    <text>Note: Only those flagged 'no' from 8.10 ( Currently excludes any values calculated via the Opex escalator)</text>
  </threadedComment>
  <threadedComment ref="J74" dT="2024-03-06T10:11:03.86" personId="{6FACA8EF-39BA-489A-AB4E-892A547BED74}" id="{740EFBD3-A331-4DD4-95FD-2AAD71038E6B}">
    <text>Note: Only those flagged 'no' from 8.10 ( Currently excludes any values calculated via the Opex escalator)</text>
  </threadedComment>
  <threadedComment ref="J124" dT="2024-03-06T11:10:08.40" personId="{6FACA8EF-39BA-489A-AB4E-892A547BED74}" id="{4C3B47E9-C5D9-47A0-ADAE-732642852D87}">
    <text>Note: Only those flagged 'no' from 8.10</text>
  </threadedComment>
  <threadedComment ref="J144" dT="2024-03-06T11:10:08.40" personId="{6FACA8EF-39BA-489A-AB4E-892A547BED74}" id="{46CD518C-F356-48BE-93D2-5832DDF30771}">
    <text>Note: Only those flagged 'no' from 8.10</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C788A-2CF7-49B3-99BA-3D54A6738E34}">
  <sheetPr codeName="Sheet1"/>
  <dimension ref="A1:K35"/>
  <sheetViews>
    <sheetView workbookViewId="0">
      <selection activeCell="D19" sqref="D19"/>
    </sheetView>
    <sheetView tabSelected="1" workbookViewId="1"/>
  </sheetViews>
  <sheetFormatPr defaultColWidth="0" defaultRowHeight="14.25" zeroHeight="1"/>
  <cols>
    <col min="1" max="1" width="10.42578125" style="5" customWidth="1"/>
    <col min="2" max="2" width="10" style="5" customWidth="1"/>
    <col min="3" max="4" width="11" style="5" customWidth="1"/>
    <col min="5" max="5" width="23.7109375" style="5" bestFit="1" customWidth="1"/>
    <col min="6" max="9" width="11" style="5" customWidth="1"/>
    <col min="10" max="11" width="10.42578125" style="5" customWidth="1"/>
    <col min="12" max="16384" width="10.42578125" style="5" hidden="1"/>
  </cols>
  <sheetData>
    <row r="1" spans="1:9" s="46" customFormat="1" ht="23.25">
      <c r="A1" s="56" t="s">
        <v>20</v>
      </c>
      <c r="H1" s="46" t="s">
        <v>21</v>
      </c>
    </row>
    <row r="2" spans="1:9" s="46" customFormat="1" ht="23.25">
      <c r="A2" s="56" t="s">
        <v>22</v>
      </c>
    </row>
    <row r="3" spans="1:9" s="46" customFormat="1" ht="23.25">
      <c r="A3" s="56" t="str">
        <f>"Regulatory Year: "&amp;'1.1 Cover'!$E$16</f>
        <v>Regulatory Year: April 2024 - March 2025</v>
      </c>
    </row>
    <row r="4" spans="1:9" s="46" customFormat="1" ht="23.25">
      <c r="A4" s="56" t="s">
        <v>23</v>
      </c>
    </row>
    <row r="5" spans="1:9"/>
    <row r="6" spans="1:9" ht="15" thickBot="1"/>
    <row r="7" spans="1:9" ht="15" thickTop="1">
      <c r="C7" s="716"/>
      <c r="D7" s="717"/>
      <c r="E7" s="717"/>
      <c r="F7" s="717"/>
      <c r="G7" s="717"/>
      <c r="H7" s="717"/>
      <c r="I7" s="718"/>
    </row>
    <row r="8" spans="1:9">
      <c r="C8" s="719"/>
      <c r="D8" s="720"/>
      <c r="E8" s="720"/>
      <c r="F8" s="720"/>
      <c r="G8" s="720"/>
      <c r="H8" s="720"/>
      <c r="I8" s="721"/>
    </row>
    <row r="9" spans="1:9" ht="22.5">
      <c r="C9" s="719"/>
      <c r="D9" s="720"/>
      <c r="E9" s="6" t="s">
        <v>24</v>
      </c>
      <c r="G9" s="720"/>
      <c r="H9" s="720"/>
      <c r="I9" s="721"/>
    </row>
    <row r="10" spans="1:9" ht="22.5">
      <c r="C10" s="719"/>
      <c r="D10" s="1641"/>
      <c r="E10" s="720"/>
      <c r="F10" s="6" t="s">
        <v>25</v>
      </c>
      <c r="G10" s="720"/>
      <c r="H10" s="720"/>
      <c r="I10" s="721"/>
    </row>
    <row r="11" spans="1:9">
      <c r="C11" s="719"/>
      <c r="D11" s="720"/>
      <c r="E11" s="720"/>
      <c r="F11" s="7"/>
      <c r="G11" s="720"/>
      <c r="H11" s="720"/>
      <c r="I11" s="721"/>
    </row>
    <row r="12" spans="1:9">
      <c r="C12" s="719"/>
      <c r="D12" s="720"/>
      <c r="E12" s="623" t="s">
        <v>26</v>
      </c>
      <c r="G12" s="720"/>
      <c r="H12" s="720"/>
      <c r="I12" s="721"/>
    </row>
    <row r="13" spans="1:9">
      <c r="C13" s="719"/>
      <c r="D13" s="720"/>
      <c r="E13" s="720"/>
      <c r="F13" s="8"/>
      <c r="G13" s="720"/>
      <c r="H13" s="720"/>
      <c r="I13" s="721"/>
    </row>
    <row r="14" spans="1:9">
      <c r="C14" s="719"/>
      <c r="D14" s="37" t="s">
        <v>27</v>
      </c>
      <c r="E14" s="1638" t="s">
        <v>28</v>
      </c>
      <c r="F14" s="8"/>
      <c r="G14" s="720"/>
      <c r="H14" s="720"/>
      <c r="I14" s="721"/>
    </row>
    <row r="15" spans="1:9">
      <c r="C15" s="719"/>
      <c r="D15" s="37"/>
      <c r="E15" s="1639"/>
      <c r="F15" s="8"/>
      <c r="G15" s="720"/>
      <c r="H15" s="720"/>
      <c r="I15" s="721"/>
    </row>
    <row r="16" spans="1:9">
      <c r="C16" s="719"/>
      <c r="D16" s="37" t="s">
        <v>29</v>
      </c>
      <c r="E16" s="1638" t="s">
        <v>30</v>
      </c>
      <c r="F16" s="8"/>
      <c r="G16" s="720"/>
      <c r="H16" s="720"/>
      <c r="I16" s="721"/>
    </row>
    <row r="17" spans="1:11">
      <c r="C17" s="719"/>
      <c r="D17" s="37"/>
      <c r="E17" s="1639"/>
      <c r="F17" s="8"/>
      <c r="G17" s="720"/>
      <c r="H17" s="720"/>
      <c r="I17" s="721"/>
    </row>
    <row r="18" spans="1:11">
      <c r="C18" s="719"/>
      <c r="D18" s="37" t="s">
        <v>31</v>
      </c>
      <c r="E18" s="1638">
        <v>2.4</v>
      </c>
      <c r="F18" s="8"/>
      <c r="G18" s="720"/>
      <c r="H18" s="720"/>
      <c r="I18" s="721"/>
    </row>
    <row r="19" spans="1:11">
      <c r="C19" s="719"/>
      <c r="D19" s="37"/>
      <c r="E19" s="1639"/>
      <c r="F19" s="8"/>
      <c r="G19" s="720"/>
      <c r="H19" s="720"/>
      <c r="I19" s="721"/>
    </row>
    <row r="20" spans="1:11">
      <c r="C20" s="719"/>
      <c r="D20" s="37" t="s">
        <v>32</v>
      </c>
      <c r="E20" s="1640">
        <v>45869</v>
      </c>
      <c r="F20" s="8"/>
      <c r="G20" s="720"/>
      <c r="H20" s="720"/>
      <c r="I20" s="721"/>
    </row>
    <row r="21" spans="1:11" ht="15" thickBot="1">
      <c r="C21" s="722"/>
      <c r="D21" s="723"/>
      <c r="E21" s="723"/>
      <c r="F21" s="723"/>
      <c r="G21" s="723"/>
      <c r="H21" s="723"/>
      <c r="I21" s="724"/>
    </row>
    <row r="22" spans="1:11" ht="15" thickTop="1"/>
    <row r="23" spans="1:11"/>
    <row r="24" spans="1:11" ht="15">
      <c r="A24" s="1681" t="s">
        <v>33</v>
      </c>
      <c r="B24" s="28"/>
      <c r="C24" s="28"/>
      <c r="D24" s="28"/>
      <c r="E24" s="27"/>
      <c r="F24" s="27"/>
      <c r="G24" s="27"/>
      <c r="H24" s="27"/>
      <c r="I24" s="27"/>
      <c r="J24" s="27"/>
      <c r="K24" s="27"/>
    </row>
    <row r="25" spans="1:11">
      <c r="A25" s="33"/>
      <c r="B25" s="33"/>
      <c r="C25" s="33"/>
      <c r="D25" s="33"/>
    </row>
    <row r="26" spans="1:11">
      <c r="A26" s="33"/>
      <c r="B26" s="26"/>
      <c r="C26" s="26"/>
      <c r="D26" s="25" t="s">
        <v>34</v>
      </c>
    </row>
    <row r="27" spans="1:11">
      <c r="A27" s="33"/>
      <c r="B27" s="33"/>
      <c r="C27" s="31" t="s">
        <v>35</v>
      </c>
      <c r="D27" s="25" t="s">
        <v>36</v>
      </c>
      <c r="H27" s="5" t="s">
        <v>37</v>
      </c>
    </row>
    <row r="28" spans="1:11">
      <c r="A28" s="33"/>
      <c r="B28" s="33"/>
      <c r="C28" s="32" t="s">
        <v>35</v>
      </c>
      <c r="D28" s="757" t="s">
        <v>38</v>
      </c>
    </row>
    <row r="29" spans="1:11">
      <c r="A29" s="33"/>
      <c r="B29" s="33"/>
      <c r="C29" s="739" t="s">
        <v>35</v>
      </c>
      <c r="D29" s="25" t="s">
        <v>39</v>
      </c>
    </row>
    <row r="30" spans="1:11">
      <c r="A30" s="738"/>
      <c r="B30" s="738"/>
      <c r="C30" s="30" t="s">
        <v>35</v>
      </c>
      <c r="D30" s="25" t="s">
        <v>40</v>
      </c>
    </row>
    <row r="31" spans="1:11">
      <c r="A31" s="33"/>
      <c r="B31" s="33"/>
      <c r="C31" s="737" t="s">
        <v>35</v>
      </c>
      <c r="D31" s="25" t="s">
        <v>41</v>
      </c>
    </row>
    <row r="32" spans="1:11">
      <c r="A32" s="33"/>
      <c r="B32" s="33"/>
      <c r="C32" s="1682" t="s">
        <v>35</v>
      </c>
      <c r="D32" s="25" t="s">
        <v>42</v>
      </c>
    </row>
    <row r="33" spans="1:5">
      <c r="A33" s="33"/>
      <c r="B33" s="33"/>
      <c r="C33" s="33"/>
      <c r="D33" s="33"/>
      <c r="E33" s="33"/>
    </row>
    <row r="34" spans="1:5">
      <c r="A34" s="738"/>
      <c r="B34" s="738"/>
    </row>
    <row r="35" spans="1:5"/>
  </sheetData>
  <pageMargins left="0.7" right="0.7" top="0.75" bottom="0.75" header="0.3" footer="0.3"/>
  <headerFooter>
    <oddFooter>&amp;C_x000D_&amp;1#&amp;"Calibri"&amp;10&amp;K000000 OFFICIAL-InternalOnly</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1" id="{0CA2714A-1A1A-407B-89E0-006865715AAA}">
            <xm:f>'1.5 Universal Data'!$C$8&lt;$AF$7</xm:f>
            <x14:dxf>
              <fill>
                <patternFill patternType="lightUp">
                  <bgColor theme="0"/>
                </patternFill>
              </fill>
            </x14:dxf>
          </x14:cfRule>
          <xm:sqref>B26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739BC514-182F-4375-A909-CC725D8B39DB}">
          <x14:formula1>
            <xm:f>'1.3 Lists'!$E$11:$E$16</xm:f>
          </x14:formula1>
          <xm:sqref>E16</xm:sqref>
        </x14:dataValidation>
        <x14:dataValidation type="list" allowBlank="1" showInputMessage="1" showErrorMessage="1" xr:uid="{4C9092B5-FF6F-42C3-B283-8A5B9FE8CDFF}">
          <x14:formula1>
            <xm:f>'1.3 Lists'!$D$11:$D$12</xm:f>
          </x14:formula1>
          <xm:sqref>E14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7A44A-3917-411A-B531-426F1A12BEDF}">
  <sheetPr>
    <tabColor theme="4"/>
  </sheetPr>
  <dimension ref="A1:AK35"/>
  <sheetViews>
    <sheetView zoomScale="90" zoomScaleNormal="90" workbookViewId="0">
      <selection activeCell="AG6" sqref="AG6"/>
    </sheetView>
    <sheetView workbookViewId="1"/>
  </sheetViews>
  <sheetFormatPr defaultRowHeight="15"/>
  <cols>
    <col min="1" max="2" width="1.85546875" customWidth="1"/>
    <col min="3" max="3" width="37.140625" bestFit="1" customWidth="1"/>
    <col min="4" max="4" width="4" customWidth="1"/>
    <col min="5" max="5" width="5" bestFit="1" customWidth="1"/>
    <col min="6" max="6" width="23.85546875" bestFit="1" customWidth="1"/>
    <col min="7" max="7" width="5.42578125" bestFit="1" customWidth="1"/>
    <col min="8" max="8" width="12.42578125" bestFit="1" customWidth="1"/>
    <col min="9" max="9" width="25.140625" bestFit="1" customWidth="1"/>
    <col min="10" max="10" width="9.42578125" bestFit="1" customWidth="1"/>
    <col min="11" max="11" width="29.140625" bestFit="1" customWidth="1"/>
    <col min="12" max="12" width="10.85546875" bestFit="1" customWidth="1"/>
    <col min="13" max="13" width="11.140625" bestFit="1" customWidth="1"/>
    <col min="14" max="14" width="1.85546875" customWidth="1"/>
    <col min="15" max="15" width="13.85546875" bestFit="1" customWidth="1"/>
    <col min="16" max="16" width="14.85546875" bestFit="1" customWidth="1"/>
    <col min="17" max="17" width="1.85546875" customWidth="1"/>
    <col min="18" max="28" width="1.85546875" hidden="1" customWidth="1"/>
    <col min="29" max="29" width="5" bestFit="1" customWidth="1"/>
    <col min="30" max="36" width="9.85546875" customWidth="1"/>
  </cols>
  <sheetData>
    <row r="1" spans="1:37" s="46" customFormat="1" ht="23.25">
      <c r="A1" s="56" t="str">
        <f>'1.1 Cover'!A1</f>
        <v>Regulatory Reporting Pack</v>
      </c>
    </row>
    <row r="2" spans="1:37" s="46" customFormat="1" ht="23.25">
      <c r="A2" s="56" t="str">
        <f>'1.1 Cover'!A2</f>
        <v>Price base - 2018/19</v>
      </c>
    </row>
    <row r="3" spans="1:37" s="46" customFormat="1" ht="23.25">
      <c r="A3" s="56" t="str">
        <f>'1.1 Cover'!A3</f>
        <v>Regulatory Year: April 2024 - March 2025</v>
      </c>
    </row>
    <row r="4" spans="1:37" s="46" customFormat="1" ht="23.25">
      <c r="A4" s="56" t="s">
        <v>1618</v>
      </c>
    </row>
    <row r="5" spans="1:37">
      <c r="AE5" s="1835" t="s">
        <v>1585</v>
      </c>
      <c r="AF5" s="1835"/>
      <c r="AG5" s="1835"/>
      <c r="AH5" s="1835"/>
      <c r="AI5" s="1835"/>
    </row>
    <row r="6" spans="1:37">
      <c r="AE6" s="1658"/>
      <c r="AF6" s="1659"/>
      <c r="AG6" s="1659" t="s">
        <v>3191</v>
      </c>
      <c r="AH6" s="1659"/>
      <c r="AI6" s="1660"/>
    </row>
    <row r="7" spans="1:37" s="43" customFormat="1">
      <c r="C7" s="43" t="s">
        <v>1586</v>
      </c>
      <c r="D7" s="55" t="s">
        <v>244</v>
      </c>
      <c r="E7" s="55" t="s">
        <v>245</v>
      </c>
      <c r="F7" s="55" t="s">
        <v>246</v>
      </c>
      <c r="G7" s="55" t="s">
        <v>1587</v>
      </c>
      <c r="H7" s="55" t="s">
        <v>248</v>
      </c>
      <c r="I7" s="55" t="s">
        <v>249</v>
      </c>
      <c r="J7" s="55" t="s">
        <v>250</v>
      </c>
      <c r="K7" s="55" t="s">
        <v>251</v>
      </c>
      <c r="L7" s="55" t="s">
        <v>252</v>
      </c>
      <c r="M7" s="55" t="s">
        <v>253</v>
      </c>
      <c r="N7" s="55"/>
      <c r="O7" s="55" t="s">
        <v>276</v>
      </c>
      <c r="P7" s="55" t="s">
        <v>256</v>
      </c>
      <c r="Q7" s="55"/>
      <c r="R7" s="55"/>
      <c r="S7" s="55"/>
      <c r="T7" s="55"/>
      <c r="U7" s="55"/>
      <c r="V7" s="55"/>
      <c r="W7" s="55"/>
      <c r="X7" s="55"/>
      <c r="Y7" s="55"/>
      <c r="Z7" s="55"/>
      <c r="AA7" s="55"/>
      <c r="AB7" s="55"/>
      <c r="AC7" s="43" t="s">
        <v>1578</v>
      </c>
      <c r="AD7"/>
      <c r="AE7" s="52">
        <v>2022</v>
      </c>
      <c r="AF7" s="51">
        <v>2023</v>
      </c>
      <c r="AG7" s="51">
        <v>2024</v>
      </c>
      <c r="AH7" s="51">
        <v>2025</v>
      </c>
      <c r="AI7" s="50">
        <v>2026</v>
      </c>
      <c r="AJ7"/>
    </row>
    <row r="8" spans="1:37">
      <c r="S8" s="43"/>
      <c r="T8" s="43"/>
      <c r="U8" s="43"/>
      <c r="V8" s="43"/>
    </row>
    <row r="9" spans="1:37" s="1" customFormat="1" ht="18">
      <c r="A9" s="2" t="s">
        <v>1619</v>
      </c>
      <c r="B9" s="2"/>
    </row>
    <row r="11" spans="1:37" s="1" customFormat="1">
      <c r="A11" s="42"/>
      <c r="B11" s="48" t="s">
        <v>1620</v>
      </c>
    </row>
    <row r="13" spans="1:37">
      <c r="C13" s="282" t="s">
        <v>1590</v>
      </c>
      <c r="D13" s="282" t="s">
        <v>292</v>
      </c>
      <c r="E13" s="282" t="s">
        <v>245</v>
      </c>
      <c r="F13" s="282" t="s">
        <v>270</v>
      </c>
      <c r="G13" s="282" t="s">
        <v>1591</v>
      </c>
      <c r="H13" s="282" t="s">
        <v>272</v>
      </c>
      <c r="I13" s="282" t="s">
        <v>377</v>
      </c>
      <c r="J13" s="282" t="s">
        <v>130</v>
      </c>
      <c r="K13" s="282" t="s">
        <v>377</v>
      </c>
      <c r="L13" s="621" t="s">
        <v>318</v>
      </c>
      <c r="M13" s="621" t="s">
        <v>318</v>
      </c>
      <c r="N13" s="282"/>
      <c r="O13" s="621" t="s">
        <v>318</v>
      </c>
      <c r="P13" s="349" t="s">
        <v>403</v>
      </c>
      <c r="Q13" s="349"/>
      <c r="R13" s="282"/>
      <c r="S13" s="282"/>
      <c r="T13" s="282"/>
      <c r="U13" s="282"/>
      <c r="V13" s="282"/>
      <c r="W13" s="282"/>
      <c r="X13" s="282"/>
      <c r="Y13" s="282"/>
      <c r="Z13" s="282"/>
      <c r="AA13" s="282"/>
      <c r="AB13" s="282"/>
      <c r="AC13" s="282" t="s">
        <v>1581</v>
      </c>
      <c r="AD13" s="282"/>
      <c r="AE13" s="1013">
        <f>SUMIFS('6.1 Capex_summary'!AE$9:AE$1048,'6.1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F13" s="1013">
        <f>SUMIFS('6.1 Capex_summary'!AF$9:AF$1048,'6.1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G13" s="1013">
        <f>SUMIFS('6.1 Capex_summary'!AG$9:AG$1048,'6.1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H13" s="1013">
        <f>SUMIFS('6.1 Capex_summary'!AH$9:AH$1048,'6.1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I13" s="1013">
        <f>SUMIFS('6.1 Capex_summary'!AI$9:AI$1048,'6.1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row>
    <row r="14" spans="1:37">
      <c r="C14" s="282" t="s">
        <v>1621</v>
      </c>
      <c r="D14" s="282" t="s">
        <v>292</v>
      </c>
      <c r="E14" s="282" t="s">
        <v>245</v>
      </c>
      <c r="F14" s="282" t="s">
        <v>270</v>
      </c>
      <c r="G14" s="282" t="s">
        <v>1591</v>
      </c>
      <c r="H14" s="282" t="s">
        <v>272</v>
      </c>
      <c r="I14" s="282" t="s">
        <v>10</v>
      </c>
      <c r="J14" s="282" t="s">
        <v>130</v>
      </c>
      <c r="K14" s="282" t="s">
        <v>148</v>
      </c>
      <c r="L14" s="621"/>
      <c r="M14" s="621" t="s">
        <v>318</v>
      </c>
      <c r="N14" s="282"/>
      <c r="O14" s="621" t="s">
        <v>318</v>
      </c>
      <c r="P14" s="248" t="s">
        <v>403</v>
      </c>
      <c r="Q14" s="248"/>
      <c r="R14" s="282"/>
      <c r="S14" s="282"/>
      <c r="T14" s="282"/>
      <c r="U14" s="282"/>
      <c r="V14" s="282"/>
      <c r="W14" s="282"/>
      <c r="X14" s="282"/>
      <c r="Y14" s="282"/>
      <c r="Z14" s="282"/>
      <c r="AA14" s="282"/>
      <c r="AB14" s="282"/>
      <c r="AC14" s="282" t="s">
        <v>1622</v>
      </c>
      <c r="AD14" s="282"/>
      <c r="AE14" s="1013">
        <f>SUMIFS('6.9 Resilience'!AE$9:AE$1010,'6.9 Resilience'!$D$9:$D$1010,$D14,'6.9 Resilience'!$E$9:$E$1010,$E14,'6.9 Resilience'!$F$9:$F$1010,$F14,'6.9 Resilience'!$G$9:$G$1010,$G14,'6.9 Resilience'!$H$9:$H$1010,$H14,'6.9 Resilience'!$I$9:$I$1010,$I14,'6.9 Resilience'!$K$9:$K$1010,$K14,'6.9 Resilience'!$M$9:$M$1010,$M14)+SUMIFS('6.1 Capex_summary'!AE$9:AE$1048,'6.1 Capex_summary'!$D$9:$D$1048,$D14,'6.1 Capex_summary'!$E$9:$E$1048,$E14,'6.1 Capex_summary'!$F$9:$F$1048,$F14,'6.1 Capex_summary'!$G$9:$G$1048,$G14,'6.1 Capex_summary'!$H$9:$H$1048,$H14,'6.1 Capex_summary'!$I$9:$I$1048,$I14,'6.1 Capex_summary'!$K$9:$K$1048,$K14,'6.1 Capex_summary'!$M$9:$M$1048,$M14)</f>
        <v>0</v>
      </c>
      <c r="AF14" s="1013">
        <f>SUMIFS('6.9 Resilience'!AF$9:AF$1010,'6.9 Resilience'!$D$9:$D$1010,$D14,'6.9 Resilience'!$E$9:$E$1010,$E14,'6.9 Resilience'!$F$9:$F$1010,$F14,'6.9 Resilience'!$G$9:$G$1010,$G14,'6.9 Resilience'!$H$9:$H$1010,$H14,'6.9 Resilience'!$I$9:$I$1010,$I14,'6.9 Resilience'!$K$9:$K$1010,$K14,'6.9 Resilience'!$M$9:$M$1010,$M14)+SUMIFS('6.1 Capex_summary'!AF$9:AF$1048,'6.1 Capex_summary'!$D$9:$D$1048,$D14,'6.1 Capex_summary'!$E$9:$E$1048,$E14,'6.1 Capex_summary'!$F$9:$F$1048,$F14,'6.1 Capex_summary'!$G$9:$G$1048,$G14,'6.1 Capex_summary'!$H$9:$H$1048,$H14,'6.1 Capex_summary'!$I$9:$I$1048,$I14,'6.1 Capex_summary'!$K$9:$K$1048,$K14,'6.1 Capex_summary'!$M$9:$M$1048,$M14)</f>
        <v>0</v>
      </c>
      <c r="AG14" s="1013">
        <f>SUMIFS('6.9 Resilience'!AG$9:AG$1010,'6.9 Resilience'!$D$9:$D$1010,$D14,'6.9 Resilience'!$E$9:$E$1010,$E14,'6.9 Resilience'!$F$9:$F$1010,$F14,'6.9 Resilience'!$G$9:$G$1010,$G14,'6.9 Resilience'!$H$9:$H$1010,$H14,'6.9 Resilience'!$I$9:$I$1010,$I14,'6.9 Resilience'!$K$9:$K$1010,$K14,'6.9 Resilience'!$M$9:$M$1010,$M14)+SUMIFS('6.1 Capex_summary'!AG$9:AG$1048,'6.1 Capex_summary'!$D$9:$D$1048,$D14,'6.1 Capex_summary'!$E$9:$E$1048,$E14,'6.1 Capex_summary'!$F$9:$F$1048,$F14,'6.1 Capex_summary'!$G$9:$G$1048,$G14,'6.1 Capex_summary'!$H$9:$H$1048,$H14,'6.1 Capex_summary'!$I$9:$I$1048,$I14,'6.1 Capex_summary'!$K$9:$K$1048,$K14,'6.1 Capex_summary'!$M$9:$M$1048,$M14)</f>
        <v>0</v>
      </c>
      <c r="AH14" s="1013">
        <f>SUMIFS('6.9 Resilience'!AH$9:AH$1010,'6.9 Resilience'!$D$9:$D$1010,$D14,'6.9 Resilience'!$E$9:$E$1010,$E14,'6.9 Resilience'!$F$9:$F$1010,$F14,'6.9 Resilience'!$G$9:$G$1010,$G14,'6.9 Resilience'!$H$9:$H$1010,$H14,'6.9 Resilience'!$I$9:$I$1010,$I14,'6.9 Resilience'!$K$9:$K$1010,$K14,'6.9 Resilience'!$M$9:$M$1010,$M14)+SUMIFS('6.1 Capex_summary'!AH$9:AH$1048,'6.1 Capex_summary'!$D$9:$D$1048,$D14,'6.1 Capex_summary'!$E$9:$E$1048,$E14,'6.1 Capex_summary'!$F$9:$F$1048,$F14,'6.1 Capex_summary'!$G$9:$G$1048,$G14,'6.1 Capex_summary'!$H$9:$H$1048,$H14,'6.1 Capex_summary'!$I$9:$I$1048,$I14,'6.1 Capex_summary'!$K$9:$K$1048,$K14,'6.1 Capex_summary'!$M$9:$M$1048,$M14)</f>
        <v>0</v>
      </c>
      <c r="AI14" s="1013">
        <f>SUMIFS('6.9 Resilience'!AI$9:AI$1010,'6.9 Resilience'!$D$9:$D$1010,$D14,'6.9 Resilience'!$E$9:$E$1010,$E14,'6.9 Resilience'!$F$9:$F$1010,$F14,'6.9 Resilience'!$G$9:$G$1010,$G14,'6.9 Resilience'!$H$9:$H$1010,$H14,'6.9 Resilience'!$I$9:$I$1010,$I14,'6.9 Resilience'!$K$9:$K$1010,$K14,'6.9 Resilience'!$M$9:$M$1010,$M14)+SUMIFS('6.1 Capex_summary'!AI$9:AI$1048,'6.1 Capex_summary'!$D$9:$D$1048,$D14,'6.1 Capex_summary'!$E$9:$E$1048,$E14,'6.1 Capex_summary'!$F$9:$F$1048,$F14,'6.1 Capex_summary'!$G$9:$G$1048,$G14,'6.1 Capex_summary'!$H$9:$H$1048,$H14,'6.1 Capex_summary'!$I$9:$I$1048,$I14,'6.1 Capex_summary'!$K$9:$K$1048,$K14,'6.1 Capex_summary'!$M$9:$M$1048,$M14)</f>
        <v>0</v>
      </c>
      <c r="AK14" s="49"/>
    </row>
    <row r="15" spans="1:37">
      <c r="C15" s="282" t="s">
        <v>1623</v>
      </c>
      <c r="D15" s="282" t="s">
        <v>292</v>
      </c>
      <c r="E15" s="282" t="s">
        <v>245</v>
      </c>
      <c r="F15" s="282" t="s">
        <v>270</v>
      </c>
      <c r="G15" s="282" t="s">
        <v>1591</v>
      </c>
      <c r="H15" s="282" t="s">
        <v>272</v>
      </c>
      <c r="I15" s="282" t="s">
        <v>10</v>
      </c>
      <c r="J15" s="282" t="s">
        <v>130</v>
      </c>
      <c r="K15" s="282" t="s">
        <v>148</v>
      </c>
      <c r="L15" s="621" t="s">
        <v>318</v>
      </c>
      <c r="M15" s="621" t="s">
        <v>276</v>
      </c>
      <c r="N15" s="282"/>
      <c r="O15" s="621" t="s">
        <v>380</v>
      </c>
      <c r="P15" s="349" t="s">
        <v>403</v>
      </c>
      <c r="Q15" s="349"/>
      <c r="R15" s="282"/>
      <c r="S15" s="282"/>
      <c r="T15" s="282"/>
      <c r="U15" s="282"/>
      <c r="V15" s="282"/>
      <c r="W15" s="282"/>
      <c r="X15" s="282"/>
      <c r="Y15" s="282"/>
      <c r="Z15" s="282"/>
      <c r="AA15" s="282"/>
      <c r="AB15" s="282"/>
      <c r="AC15" s="282" t="s">
        <v>1581</v>
      </c>
      <c r="AD15" s="282"/>
      <c r="AE15" s="1013">
        <f>SUMIFS('6.9 Resilience'!AE$9:AE$1010,'6.9 Resilience'!$D$9:$D$1010,$D15,'6.9 Resilience'!$E$9:$E$1010,$E15,'6.9 Resilience'!$F$9:$F$1010,$F15,'6.9 Resilience'!$G$9:$G$1010,$G15,'6.9 Resilience'!$H$9:$H$1010,$H15,'6.9 Resilience'!$I$9:$I$1010,$I15,'6.9 Resilience'!$K$9:$K$1010,$K15,'6.9 Resilience'!$M$9:$M$1010,$M15,'6.9 Resilience'!$J$9:$J$1010,'3.2 SO_Totex'!$J15)</f>
        <v>0</v>
      </c>
      <c r="AF15" s="1013">
        <f>SUMIFS('6.9 Resilience'!AF$9:AF$1010,'6.9 Resilience'!$D$9:$D$1010,$D15,'6.9 Resilience'!$E$9:$E$1010,$E15,'6.9 Resilience'!$F$9:$F$1010,$F15,'6.9 Resilience'!$G$9:$G$1010,$G15,'6.9 Resilience'!$H$9:$H$1010,$H15,'6.9 Resilience'!$I$9:$I$1010,$I15,'6.9 Resilience'!$K$9:$K$1010,$K15,'6.9 Resilience'!$M$9:$M$1010,$M15,'6.9 Resilience'!$J$9:$J$1010,'3.2 SO_Totex'!$J15)</f>
        <v>0</v>
      </c>
      <c r="AG15" s="1013">
        <f>SUMIFS('6.9 Resilience'!AG$9:AG$1010,'6.9 Resilience'!$D$9:$D$1010,$D15,'6.9 Resilience'!$E$9:$E$1010,$E15,'6.9 Resilience'!$F$9:$F$1010,$F15,'6.9 Resilience'!$G$9:$G$1010,$G15,'6.9 Resilience'!$H$9:$H$1010,$H15,'6.9 Resilience'!$I$9:$I$1010,$I15,'6.9 Resilience'!$K$9:$K$1010,$K15,'6.9 Resilience'!$M$9:$M$1010,$M15,'6.9 Resilience'!$J$9:$J$1010,'3.2 SO_Totex'!$J15)</f>
        <v>0</v>
      </c>
      <c r="AH15" s="1013">
        <f>SUMIFS('6.9 Resilience'!AH$9:AH$1010,'6.9 Resilience'!$D$9:$D$1010,$D15,'6.9 Resilience'!$E$9:$E$1010,$E15,'6.9 Resilience'!$F$9:$F$1010,$F15,'6.9 Resilience'!$G$9:$G$1010,$G15,'6.9 Resilience'!$H$9:$H$1010,$H15,'6.9 Resilience'!$I$9:$I$1010,$I15,'6.9 Resilience'!$K$9:$K$1010,$K15,'6.9 Resilience'!$M$9:$M$1010,$M15,'6.9 Resilience'!$J$9:$J$1010,'3.2 SO_Totex'!$J15)</f>
        <v>0</v>
      </c>
      <c r="AI15" s="1013">
        <f>SUMIFS('6.9 Resilience'!AI$9:AI$1010,'6.9 Resilience'!$D$9:$D$1010,$D15,'6.9 Resilience'!$E$9:$E$1010,$E15,'6.9 Resilience'!$F$9:$F$1010,$F15,'6.9 Resilience'!$G$9:$G$1010,$G15,'6.9 Resilience'!$H$9:$H$1010,$H15,'6.9 Resilience'!$I$9:$I$1010,$I15,'6.9 Resilience'!$K$9:$K$1010,$K15,'6.9 Resilience'!$M$9:$M$1010,$M15,'6.9 Resilience'!$J$9:$J$1010,'3.2 SO_Totex'!$J15)</f>
        <v>0</v>
      </c>
    </row>
    <row r="16" spans="1:37">
      <c r="C16" s="282" t="s">
        <v>1263</v>
      </c>
      <c r="D16" s="282" t="s">
        <v>292</v>
      </c>
      <c r="E16" s="282" t="s">
        <v>245</v>
      </c>
      <c r="F16" s="282" t="s">
        <v>270</v>
      </c>
      <c r="G16" s="282" t="s">
        <v>1591</v>
      </c>
      <c r="H16" s="282" t="s">
        <v>272</v>
      </c>
      <c r="I16" s="282" t="s">
        <v>1601</v>
      </c>
      <c r="J16" s="282" t="s">
        <v>109</v>
      </c>
      <c r="K16" s="282" t="s">
        <v>148</v>
      </c>
      <c r="L16" s="621"/>
      <c r="M16" s="621" t="s">
        <v>276</v>
      </c>
      <c r="N16" s="282"/>
      <c r="O16" s="621" t="s">
        <v>380</v>
      </c>
      <c r="P16" s="349" t="s">
        <v>410</v>
      </c>
      <c r="Q16" s="349"/>
      <c r="R16" s="282"/>
      <c r="S16" s="282"/>
      <c r="T16" s="282"/>
      <c r="U16" s="282"/>
      <c r="V16" s="282"/>
      <c r="W16" s="282"/>
      <c r="X16" s="282"/>
      <c r="Y16" s="282"/>
      <c r="Z16" s="282"/>
      <c r="AA16" s="282"/>
      <c r="AB16" s="282"/>
      <c r="AC16" s="282" t="s">
        <v>1581</v>
      </c>
      <c r="AD16" s="282"/>
      <c r="AE16" s="1013">
        <f>SUMIFS('6.9 Resilience'!AE$9:AE$1010,'6.9 Resilience'!$D$9:$D$1010,$D16,'6.9 Resilience'!$E$9:$E$1010,$E16,'6.9 Resilience'!$F$9:$F$1010,$F16,'6.9 Resilience'!$G$9:$G$1010,$G16,'6.9 Resilience'!$H$9:$H$1010,$H16,'6.9 Resilience'!$I$9:$I$1010,$I16,'6.9 Resilience'!$K$9:$K$1010,$K16,'6.9 Resilience'!$M$9:$M$1010,$M16,'6.9 Resilience'!$J$9:$J$1010,'3.2 SO_Totex'!$J16)</f>
        <v>0</v>
      </c>
      <c r="AF16" s="1013">
        <f>SUMIFS('6.9 Resilience'!AF$9:AF$1010,'6.9 Resilience'!$D$9:$D$1010,$D16,'6.9 Resilience'!$E$9:$E$1010,$E16,'6.9 Resilience'!$F$9:$F$1010,$F16,'6.9 Resilience'!$G$9:$G$1010,$G16,'6.9 Resilience'!$H$9:$H$1010,$H16,'6.9 Resilience'!$I$9:$I$1010,$I16,'6.9 Resilience'!$K$9:$K$1010,$K16,'6.9 Resilience'!$M$9:$M$1010,$M16,'6.9 Resilience'!$J$9:$J$1010,'3.2 SO_Totex'!$J16)</f>
        <v>0</v>
      </c>
      <c r="AG16" s="1013">
        <f>SUMIFS('6.9 Resilience'!AG$9:AG$1010,'6.9 Resilience'!$D$9:$D$1010,$D16,'6.9 Resilience'!$E$9:$E$1010,$E16,'6.9 Resilience'!$F$9:$F$1010,$F16,'6.9 Resilience'!$G$9:$G$1010,$G16,'6.9 Resilience'!$H$9:$H$1010,$H16,'6.9 Resilience'!$I$9:$I$1010,$I16,'6.9 Resilience'!$K$9:$K$1010,$K16,'6.9 Resilience'!$M$9:$M$1010,$M16,'6.9 Resilience'!$J$9:$J$1010,'3.2 SO_Totex'!$J16)</f>
        <v>0</v>
      </c>
      <c r="AH16" s="1013">
        <f>SUMIFS('6.9 Resilience'!AH$9:AH$1010,'6.9 Resilience'!$D$9:$D$1010,$D16,'6.9 Resilience'!$E$9:$E$1010,$E16,'6.9 Resilience'!$F$9:$F$1010,$F16,'6.9 Resilience'!$G$9:$G$1010,$G16,'6.9 Resilience'!$H$9:$H$1010,$H16,'6.9 Resilience'!$I$9:$I$1010,$I16,'6.9 Resilience'!$K$9:$K$1010,$K16,'6.9 Resilience'!$M$9:$M$1010,$M16,'6.9 Resilience'!$J$9:$J$1010,'3.2 SO_Totex'!$J16)</f>
        <v>0</v>
      </c>
      <c r="AI16" s="1013">
        <f>SUMIFS('6.9 Resilience'!AI$9:AI$1010,'6.9 Resilience'!$D$9:$D$1010,$D16,'6.9 Resilience'!$E$9:$E$1010,$E16,'6.9 Resilience'!$F$9:$F$1010,$F16,'6.9 Resilience'!$G$9:$G$1010,$G16,'6.9 Resilience'!$H$9:$H$1010,$H16,'6.9 Resilience'!$I$9:$I$1010,$I16,'6.9 Resilience'!$K$9:$K$1010,$K16,'6.9 Resilience'!$M$9:$M$1010,$M16,'6.9 Resilience'!$J$9:$J$1010,'3.2 SO_Totex'!$J16)</f>
        <v>0</v>
      </c>
    </row>
    <row r="17" spans="1:36">
      <c r="C17" s="282" t="s">
        <v>1263</v>
      </c>
      <c r="D17" s="282" t="s">
        <v>292</v>
      </c>
      <c r="E17" s="282" t="s">
        <v>293</v>
      </c>
      <c r="F17" s="282" t="s">
        <v>270</v>
      </c>
      <c r="G17" s="282" t="s">
        <v>1591</v>
      </c>
      <c r="H17" s="282" t="s">
        <v>272</v>
      </c>
      <c r="I17" s="282" t="s">
        <v>10</v>
      </c>
      <c r="J17" s="282" t="s">
        <v>130</v>
      </c>
      <c r="K17" s="282" t="s">
        <v>148</v>
      </c>
      <c r="L17" s="621"/>
      <c r="M17" s="282" t="s">
        <v>300</v>
      </c>
      <c r="N17" s="282"/>
      <c r="O17" s="621" t="s">
        <v>388</v>
      </c>
      <c r="P17" s="349" t="s">
        <v>403</v>
      </c>
      <c r="Q17" s="248"/>
      <c r="R17" s="282"/>
      <c r="S17" s="282"/>
      <c r="T17" s="282"/>
      <c r="U17" s="282"/>
      <c r="V17" s="282"/>
      <c r="W17" s="282"/>
      <c r="X17" s="282"/>
      <c r="Y17" s="282"/>
      <c r="Z17" s="282"/>
      <c r="AA17" s="282"/>
      <c r="AB17" s="282"/>
      <c r="AC17" s="282" t="s">
        <v>1336</v>
      </c>
      <c r="AD17" s="282"/>
      <c r="AE17" s="1013">
        <f>SUMIFS('6.9 Resilience'!AE$9:AE$1010,'6.9 Resilience'!$D$9:$D$1010,$D17,'6.9 Resilience'!$E$9:$E$1010,$E17,'6.9 Resilience'!$F$9:$F$1010,$F17,'6.9 Resilience'!$G$9:$G$1010,$G17,'6.9 Resilience'!$H$9:$H$1010,$H17,'6.9 Resilience'!$I$9:$I$1010,$I17,'6.9 Resilience'!$K$9:$K$1010,$K17,'6.9 Resilience'!$M$9:$M$1010,$M17)</f>
        <v>0</v>
      </c>
      <c r="AF17" s="1013">
        <f>SUMIFS('6.9 Resilience'!AF$9:AF$1010,'6.9 Resilience'!$D$9:$D$1010,$D17,'6.9 Resilience'!$E$9:$E$1010,$E17,'6.9 Resilience'!$F$9:$F$1010,$F17,'6.9 Resilience'!$G$9:$G$1010,$G17,'6.9 Resilience'!$H$9:$H$1010,$H17,'6.9 Resilience'!$I$9:$I$1010,$I17,'6.9 Resilience'!$K$9:$K$1010,$K17,'6.9 Resilience'!$M$9:$M$1010,$M17)</f>
        <v>0</v>
      </c>
      <c r="AG17" s="1013">
        <f>SUMIFS('6.9 Resilience'!AG$9:AG$1010,'6.9 Resilience'!$D$9:$D$1010,$D17,'6.9 Resilience'!$E$9:$E$1010,$E17,'6.9 Resilience'!$F$9:$F$1010,$F17,'6.9 Resilience'!$G$9:$G$1010,$G17,'6.9 Resilience'!$H$9:$H$1010,$H17,'6.9 Resilience'!$I$9:$I$1010,$I17,'6.9 Resilience'!$K$9:$K$1010,$K17,'6.9 Resilience'!$M$9:$M$1010,$M17)</f>
        <v>0</v>
      </c>
      <c r="AH17" s="1013">
        <f>SUMIFS('6.9 Resilience'!AH$9:AH$1010,'6.9 Resilience'!$D$9:$D$1010,$D17,'6.9 Resilience'!$E$9:$E$1010,$E17,'6.9 Resilience'!$F$9:$F$1010,$F17,'6.9 Resilience'!$G$9:$G$1010,$G17,'6.9 Resilience'!$H$9:$H$1010,$H17,'6.9 Resilience'!$I$9:$I$1010,$I17,'6.9 Resilience'!$K$9:$K$1010,$K17,'6.9 Resilience'!$M$9:$M$1010,$M17)</f>
        <v>0</v>
      </c>
      <c r="AI17" s="1013">
        <f>SUMIFS('6.9 Resilience'!AI$9:AI$1010,'6.9 Resilience'!$D$9:$D$1010,$D17,'6.9 Resilience'!$E$9:$E$1010,$E17,'6.9 Resilience'!$F$9:$F$1010,$F17,'6.9 Resilience'!$G$9:$G$1010,$G17,'6.9 Resilience'!$H$9:$H$1010,$H17,'6.9 Resilience'!$I$9:$I$1010,$I17,'6.9 Resilience'!$K$9:$K$1010,$K17,'6.9 Resilience'!$M$9:$M$1010,$M17)</f>
        <v>0</v>
      </c>
      <c r="AJ17" s="960"/>
    </row>
    <row r="18" spans="1:36">
      <c r="C18" s="282" t="s">
        <v>1263</v>
      </c>
      <c r="D18" s="282" t="s">
        <v>292</v>
      </c>
      <c r="E18" s="282" t="s">
        <v>293</v>
      </c>
      <c r="F18" s="282" t="s">
        <v>270</v>
      </c>
      <c r="G18" s="282" t="s">
        <v>1591</v>
      </c>
      <c r="H18" s="282" t="s">
        <v>272</v>
      </c>
      <c r="I18" s="282" t="s">
        <v>1601</v>
      </c>
      <c r="J18" s="282" t="s">
        <v>109</v>
      </c>
      <c r="K18" s="282" t="s">
        <v>148</v>
      </c>
      <c r="L18" s="621"/>
      <c r="M18" s="282" t="s">
        <v>300</v>
      </c>
      <c r="N18" s="282"/>
      <c r="O18" s="621" t="s">
        <v>388</v>
      </c>
      <c r="P18" s="349" t="s">
        <v>410</v>
      </c>
      <c r="Q18" s="248"/>
      <c r="R18" s="282"/>
      <c r="S18" s="282"/>
      <c r="T18" s="282"/>
      <c r="U18" s="282"/>
      <c r="V18" s="282"/>
      <c r="W18" s="282"/>
      <c r="X18" s="282"/>
      <c r="Y18" s="282"/>
      <c r="Z18" s="282"/>
      <c r="AA18" s="282"/>
      <c r="AB18" s="282"/>
      <c r="AC18" s="282" t="s">
        <v>1336</v>
      </c>
      <c r="AD18" s="282"/>
      <c r="AE18" s="1013">
        <f>SUMIFS('6.9 Resilience'!AE$9:AE$1010,'6.9 Resilience'!$D$9:$D$1010,$D18,'6.9 Resilience'!$E$9:$E$1010,$E18,'6.9 Resilience'!$F$9:$F$1010,$F18,'6.9 Resilience'!$G$9:$G$1010,$G18,'6.9 Resilience'!$H$9:$H$1010,$H18,'6.9 Resilience'!$I$9:$I$1010,$I18,'6.9 Resilience'!$K$9:$K$1010,$K18,'6.9 Resilience'!$M$9:$M$1010,$M18)</f>
        <v>0</v>
      </c>
      <c r="AF18" s="1013">
        <f>SUMIFS('6.9 Resilience'!AF$9:AF$1010,'6.9 Resilience'!$D$9:$D$1010,$D18,'6.9 Resilience'!$E$9:$E$1010,$E18,'6.9 Resilience'!$F$9:$F$1010,$F18,'6.9 Resilience'!$G$9:$G$1010,$G18,'6.9 Resilience'!$H$9:$H$1010,$H18,'6.9 Resilience'!$I$9:$I$1010,$I18,'6.9 Resilience'!$K$9:$K$1010,$K18,'6.9 Resilience'!$M$9:$M$1010,$M18)</f>
        <v>0</v>
      </c>
      <c r="AG18" s="1013">
        <f>SUMIFS('6.9 Resilience'!AG$9:AG$1010,'6.9 Resilience'!$D$9:$D$1010,$D18,'6.9 Resilience'!$E$9:$E$1010,$E18,'6.9 Resilience'!$F$9:$F$1010,$F18,'6.9 Resilience'!$G$9:$G$1010,$G18,'6.9 Resilience'!$H$9:$H$1010,$H18,'6.9 Resilience'!$I$9:$I$1010,$I18,'6.9 Resilience'!$K$9:$K$1010,$K18,'6.9 Resilience'!$M$9:$M$1010,$M18)</f>
        <v>0</v>
      </c>
      <c r="AH18" s="1013">
        <f>SUMIFS('6.9 Resilience'!AH$9:AH$1010,'6.9 Resilience'!$D$9:$D$1010,$D18,'6.9 Resilience'!$E$9:$E$1010,$E18,'6.9 Resilience'!$F$9:$F$1010,$F18,'6.9 Resilience'!$G$9:$G$1010,$G18,'6.9 Resilience'!$H$9:$H$1010,$H18,'6.9 Resilience'!$I$9:$I$1010,$I18,'6.9 Resilience'!$K$9:$K$1010,$K18,'6.9 Resilience'!$M$9:$M$1010,$M18)</f>
        <v>0</v>
      </c>
      <c r="AI18" s="1013">
        <f>SUMIFS('6.9 Resilience'!AI$9:AI$1010,'6.9 Resilience'!$D$9:$D$1010,$D18,'6.9 Resilience'!$E$9:$E$1010,$E18,'6.9 Resilience'!$F$9:$F$1010,$F18,'6.9 Resilience'!$G$9:$G$1010,$G18,'6.9 Resilience'!$H$9:$H$1010,$H18,'6.9 Resilience'!$I$9:$I$1010,$I18,'6.9 Resilience'!$K$9:$K$1010,$K18,'6.9 Resilience'!$M$9:$M$1010,$M18)</f>
        <v>0</v>
      </c>
      <c r="AJ18" s="960"/>
    </row>
    <row r="19" spans="1:36">
      <c r="C19" t="s">
        <v>1624</v>
      </c>
      <c r="D19" t="s">
        <v>292</v>
      </c>
      <c r="E19" t="s">
        <v>245</v>
      </c>
      <c r="F19" t="s">
        <v>270</v>
      </c>
      <c r="G19" t="s">
        <v>1591</v>
      </c>
      <c r="H19" t="s">
        <v>272</v>
      </c>
      <c r="I19" t="s">
        <v>309</v>
      </c>
      <c r="J19" t="s">
        <v>109</v>
      </c>
      <c r="K19" t="s">
        <v>394</v>
      </c>
      <c r="L19" s="172" t="s">
        <v>318</v>
      </c>
      <c r="M19" s="172" t="s">
        <v>318</v>
      </c>
      <c r="O19" s="172" t="s">
        <v>318</v>
      </c>
      <c r="P19" s="244" t="s">
        <v>410</v>
      </c>
      <c r="Q19" s="244"/>
      <c r="AC19" t="s">
        <v>1581</v>
      </c>
      <c r="AE19" s="1013">
        <f>SUMIFS('5.2 SO_Indirects'!AE$9:AE$993,'5.2 SO_Indirects'!$D$9:$D$993,$D19,'5.2 SO_Indirects'!$E$9:$E$993,$E19,'5.2 SO_Indirects'!$F$9:$F$993,$F19,'5.2 SO_Indirects'!$G$9:$G$993,$G19,'5.2 SO_Indirects'!$H$9:$H$993,$H19,'5.2 SO_Indirects'!$I$9:$I$993,$I19,'5.2 SO_Indirects'!$J$9:$J$993,$J19,'5.2 SO_Indirects'!$K$9:$K$993,$K19,'5.2 SO_Indirects'!$L$9:$L$993,$L19,'5.2 SO_Indirects'!$M$9:$M$993,$M19,'5.2 SO_Indirects'!$O$9:$O$993,$O19)</f>
        <v>0</v>
      </c>
      <c r="AF19" s="1013">
        <f>SUMIFS('5.2 SO_Indirects'!AF$9:AF$993,'5.2 SO_Indirects'!$D$9:$D$993,$D19,'5.2 SO_Indirects'!$E$9:$E$993,$E19,'5.2 SO_Indirects'!$F$9:$F$993,$F19,'5.2 SO_Indirects'!$G$9:$G$993,$G19,'5.2 SO_Indirects'!$H$9:$H$993,$H19,'5.2 SO_Indirects'!$I$9:$I$993,$I19,'5.2 SO_Indirects'!$J$9:$J$993,$J19,'5.2 SO_Indirects'!$K$9:$K$993,$K19,'5.2 SO_Indirects'!$L$9:$L$993,$L19,'5.2 SO_Indirects'!$M$9:$M$993,$M19,'5.2 SO_Indirects'!$O$9:$O$993,$O19)</f>
        <v>0</v>
      </c>
      <c r="AG19" s="1013">
        <f>SUMIFS('5.2 SO_Indirects'!AG$9:AG$993,'5.2 SO_Indirects'!$D$9:$D$993,$D19,'5.2 SO_Indirects'!$E$9:$E$993,$E19,'5.2 SO_Indirects'!$F$9:$F$993,$F19,'5.2 SO_Indirects'!$G$9:$G$993,$G19,'5.2 SO_Indirects'!$H$9:$H$993,$H19,'5.2 SO_Indirects'!$I$9:$I$993,$I19,'5.2 SO_Indirects'!$J$9:$J$993,$J19,'5.2 SO_Indirects'!$K$9:$K$993,$K19,'5.2 SO_Indirects'!$L$9:$L$993,$L19,'5.2 SO_Indirects'!$M$9:$M$993,$M19,'5.2 SO_Indirects'!$O$9:$O$993,$O19)</f>
        <v>0</v>
      </c>
      <c r="AH19" s="1013">
        <f>SUMIFS('5.2 SO_Indirects'!AH$9:AH$993,'5.2 SO_Indirects'!$D$9:$D$993,$D19,'5.2 SO_Indirects'!$E$9:$E$993,$E19,'5.2 SO_Indirects'!$F$9:$F$993,$F19,'5.2 SO_Indirects'!$G$9:$G$993,$G19,'5.2 SO_Indirects'!$H$9:$H$993,$H19,'5.2 SO_Indirects'!$I$9:$I$993,$I19,'5.2 SO_Indirects'!$J$9:$J$993,$J19,'5.2 SO_Indirects'!$K$9:$K$993,$K19,'5.2 SO_Indirects'!$L$9:$L$993,$L19,'5.2 SO_Indirects'!$M$9:$M$993,$M19,'5.2 SO_Indirects'!$O$9:$O$993,$O19)</f>
        <v>0</v>
      </c>
      <c r="AI19" s="1013">
        <f>SUMIFS('5.2 SO_Indirects'!AI$9:AI$993,'5.2 SO_Indirects'!$D$9:$D$993,$D19,'5.2 SO_Indirects'!$E$9:$E$993,$E19,'5.2 SO_Indirects'!$F$9:$F$993,$F19,'5.2 SO_Indirects'!$G$9:$G$993,$G19,'5.2 SO_Indirects'!$H$9:$H$993,$H19,'5.2 SO_Indirects'!$I$9:$I$993,$I19,'5.2 SO_Indirects'!$J$9:$J$993,$J19,'5.2 SO_Indirects'!$K$9:$K$993,$K19,'5.2 SO_Indirects'!$L$9:$L$993,$L19,'5.2 SO_Indirects'!$M$9:$M$993,$M19,'5.2 SO_Indirects'!$O$9:$O$993,$O19)</f>
        <v>0</v>
      </c>
      <c r="AJ19" s="960"/>
    </row>
    <row r="20" spans="1:36">
      <c r="C20" t="s">
        <v>1624</v>
      </c>
      <c r="D20" t="s">
        <v>292</v>
      </c>
      <c r="E20" t="s">
        <v>245</v>
      </c>
      <c r="F20" t="s">
        <v>270</v>
      </c>
      <c r="G20" t="s">
        <v>1591</v>
      </c>
      <c r="H20" t="s">
        <v>272</v>
      </c>
      <c r="I20" t="s">
        <v>309</v>
      </c>
      <c r="J20" t="s">
        <v>109</v>
      </c>
      <c r="K20" t="s">
        <v>401</v>
      </c>
      <c r="L20" s="172" t="s">
        <v>318</v>
      </c>
      <c r="M20" s="172" t="s">
        <v>318</v>
      </c>
      <c r="O20" s="172" t="s">
        <v>318</v>
      </c>
      <c r="P20" s="244" t="s">
        <v>410</v>
      </c>
      <c r="Q20" s="244"/>
      <c r="AC20" t="s">
        <v>1581</v>
      </c>
      <c r="AE20" s="1013">
        <f>SUMIFS('5.2 SO_Indirects'!AE$9:AE$993,'5.2 SO_Indirects'!$D$9:$D$993,$D20,'5.2 SO_Indirects'!$E$9:$E$993,$E20,'5.2 SO_Indirects'!$F$9:$F$993,$F20,'5.2 SO_Indirects'!$G$9:$G$993,$G20,'5.2 SO_Indirects'!$H$9:$H$993,$H20,'5.2 SO_Indirects'!$I$9:$I$993,$I20,'5.2 SO_Indirects'!$J$9:$J$993,$J20,'5.2 SO_Indirects'!$K$9:$K$993,$K20,'5.2 SO_Indirects'!$L$9:$L$993,$L20,'5.2 SO_Indirects'!$M$9:$M$993,$M20,'5.2 SO_Indirects'!$O$9:$O$993,$O20)</f>
        <v>0</v>
      </c>
      <c r="AF20" s="1013">
        <f>SUMIFS('5.2 SO_Indirects'!AF$9:AF$993,'5.2 SO_Indirects'!$D$9:$D$993,$D20,'5.2 SO_Indirects'!$E$9:$E$993,$E20,'5.2 SO_Indirects'!$F$9:$F$993,$F20,'5.2 SO_Indirects'!$G$9:$G$993,$G20,'5.2 SO_Indirects'!$H$9:$H$993,$H20,'5.2 SO_Indirects'!$I$9:$I$993,$I20,'5.2 SO_Indirects'!$J$9:$J$993,$J20,'5.2 SO_Indirects'!$K$9:$K$993,$K20,'5.2 SO_Indirects'!$L$9:$L$993,$L20,'5.2 SO_Indirects'!$M$9:$M$993,$M20,'5.2 SO_Indirects'!$O$9:$O$993,$O20)</f>
        <v>0</v>
      </c>
      <c r="AG20" s="1013">
        <f>SUMIFS('5.2 SO_Indirects'!AG$9:AG$993,'5.2 SO_Indirects'!$D$9:$D$993,$D20,'5.2 SO_Indirects'!$E$9:$E$993,$E20,'5.2 SO_Indirects'!$F$9:$F$993,$F20,'5.2 SO_Indirects'!$G$9:$G$993,$G20,'5.2 SO_Indirects'!$H$9:$H$993,$H20,'5.2 SO_Indirects'!$I$9:$I$993,$I20,'5.2 SO_Indirects'!$J$9:$J$993,$J20,'5.2 SO_Indirects'!$K$9:$K$993,$K20,'5.2 SO_Indirects'!$L$9:$L$993,$L20,'5.2 SO_Indirects'!$M$9:$M$993,$M20,'5.2 SO_Indirects'!$O$9:$O$993,$O20)</f>
        <v>0</v>
      </c>
      <c r="AH20" s="1013">
        <f>SUMIFS('5.2 SO_Indirects'!AH$9:AH$993,'5.2 SO_Indirects'!$D$9:$D$993,$D20,'5.2 SO_Indirects'!$E$9:$E$993,$E20,'5.2 SO_Indirects'!$F$9:$F$993,$F20,'5.2 SO_Indirects'!$G$9:$G$993,$G20,'5.2 SO_Indirects'!$H$9:$H$993,$H20,'5.2 SO_Indirects'!$I$9:$I$993,$I20,'5.2 SO_Indirects'!$J$9:$J$993,$J20,'5.2 SO_Indirects'!$K$9:$K$993,$K20,'5.2 SO_Indirects'!$L$9:$L$993,$L20,'5.2 SO_Indirects'!$M$9:$M$993,$M20,'5.2 SO_Indirects'!$O$9:$O$993,$O20)</f>
        <v>0</v>
      </c>
      <c r="AI20" s="1013">
        <f>SUMIFS('5.2 SO_Indirects'!AI$9:AI$993,'5.2 SO_Indirects'!$D$9:$D$993,$D20,'5.2 SO_Indirects'!$E$9:$E$993,$E20,'5.2 SO_Indirects'!$F$9:$F$993,$F20,'5.2 SO_Indirects'!$G$9:$G$993,$G20,'5.2 SO_Indirects'!$H$9:$H$993,$H20,'5.2 SO_Indirects'!$I$9:$I$993,$I20,'5.2 SO_Indirects'!$J$9:$J$993,$J20,'5.2 SO_Indirects'!$K$9:$K$993,$K20,'5.2 SO_Indirects'!$L$9:$L$993,$L20,'5.2 SO_Indirects'!$M$9:$M$993,$M20,'5.2 SO_Indirects'!$O$9:$O$993,$O20)</f>
        <v>0</v>
      </c>
      <c r="AJ20" s="960"/>
    </row>
    <row r="21" spans="1:36">
      <c r="C21" t="s">
        <v>1624</v>
      </c>
      <c r="D21" t="s">
        <v>292</v>
      </c>
      <c r="E21" t="s">
        <v>245</v>
      </c>
      <c r="F21" t="s">
        <v>270</v>
      </c>
      <c r="G21" t="s">
        <v>1591</v>
      </c>
      <c r="H21" t="s">
        <v>272</v>
      </c>
      <c r="I21" t="s">
        <v>309</v>
      </c>
      <c r="J21" t="s">
        <v>109</v>
      </c>
      <c r="K21" t="s">
        <v>415</v>
      </c>
      <c r="L21" s="172" t="s">
        <v>318</v>
      </c>
      <c r="M21" s="172" t="s">
        <v>318</v>
      </c>
      <c r="O21" s="172" t="s">
        <v>318</v>
      </c>
      <c r="P21" s="244" t="s">
        <v>410</v>
      </c>
      <c r="Q21" s="244"/>
      <c r="AC21" t="s">
        <v>1581</v>
      </c>
      <c r="AE21" s="1013">
        <f>SUMIFS('5.2 SO_Indirects'!AE$9:AE$993,'5.2 SO_Indirects'!$D$9:$D$993,$D21,'5.2 SO_Indirects'!$E$9:$E$993,$E21,'5.2 SO_Indirects'!$F$9:$F$993,$F21,'5.2 SO_Indirects'!$G$9:$G$993,$G21,'5.2 SO_Indirects'!$H$9:$H$993,$H21,'5.2 SO_Indirects'!$I$9:$I$993,$I21,'5.2 SO_Indirects'!$J$9:$J$993,$J21,'5.2 SO_Indirects'!$K$9:$K$993,$K21,'5.2 SO_Indirects'!$L$9:$L$993,$L21,'5.2 SO_Indirects'!$M$9:$M$993,$M21,'5.2 SO_Indirects'!$O$9:$O$993,$O21)</f>
        <v>0</v>
      </c>
      <c r="AF21" s="1013">
        <f>SUMIFS('5.2 SO_Indirects'!AF$9:AF$993,'5.2 SO_Indirects'!$D$9:$D$993,$D21,'5.2 SO_Indirects'!$E$9:$E$993,$E21,'5.2 SO_Indirects'!$F$9:$F$993,$F21,'5.2 SO_Indirects'!$G$9:$G$993,$G21,'5.2 SO_Indirects'!$H$9:$H$993,$H21,'5.2 SO_Indirects'!$I$9:$I$993,$I21,'5.2 SO_Indirects'!$J$9:$J$993,$J21,'5.2 SO_Indirects'!$K$9:$K$993,$K21,'5.2 SO_Indirects'!$L$9:$L$993,$L21,'5.2 SO_Indirects'!$M$9:$M$993,$M21,'5.2 SO_Indirects'!$O$9:$O$993,$O21)</f>
        <v>0</v>
      </c>
      <c r="AG21" s="1013">
        <f>SUMIFS('5.2 SO_Indirects'!AG$9:AG$993,'5.2 SO_Indirects'!$D$9:$D$993,$D21,'5.2 SO_Indirects'!$E$9:$E$993,$E21,'5.2 SO_Indirects'!$F$9:$F$993,$F21,'5.2 SO_Indirects'!$G$9:$G$993,$G21,'5.2 SO_Indirects'!$H$9:$H$993,$H21,'5.2 SO_Indirects'!$I$9:$I$993,$I21,'5.2 SO_Indirects'!$J$9:$J$993,$J21,'5.2 SO_Indirects'!$K$9:$K$993,$K21,'5.2 SO_Indirects'!$L$9:$L$993,$L21,'5.2 SO_Indirects'!$M$9:$M$993,$M21,'5.2 SO_Indirects'!$O$9:$O$993,$O21)</f>
        <v>0</v>
      </c>
      <c r="AH21" s="1013">
        <f>SUMIFS('5.2 SO_Indirects'!AH$9:AH$993,'5.2 SO_Indirects'!$D$9:$D$993,$D21,'5.2 SO_Indirects'!$E$9:$E$993,$E21,'5.2 SO_Indirects'!$F$9:$F$993,$F21,'5.2 SO_Indirects'!$G$9:$G$993,$G21,'5.2 SO_Indirects'!$H$9:$H$993,$H21,'5.2 SO_Indirects'!$I$9:$I$993,$I21,'5.2 SO_Indirects'!$J$9:$J$993,$J21,'5.2 SO_Indirects'!$K$9:$K$993,$K21,'5.2 SO_Indirects'!$L$9:$L$993,$L21,'5.2 SO_Indirects'!$M$9:$M$993,$M21,'5.2 SO_Indirects'!$O$9:$O$993,$O21)</f>
        <v>0</v>
      </c>
      <c r="AI21" s="1013">
        <f>SUMIFS('5.2 SO_Indirects'!AI$9:AI$993,'5.2 SO_Indirects'!$D$9:$D$993,$D21,'5.2 SO_Indirects'!$E$9:$E$993,$E21,'5.2 SO_Indirects'!$F$9:$F$993,$F21,'5.2 SO_Indirects'!$G$9:$G$993,$G21,'5.2 SO_Indirects'!$H$9:$H$993,$H21,'5.2 SO_Indirects'!$I$9:$I$993,$I21,'5.2 SO_Indirects'!$J$9:$J$993,$J21,'5.2 SO_Indirects'!$K$9:$K$993,$K21,'5.2 SO_Indirects'!$L$9:$L$993,$L21,'5.2 SO_Indirects'!$M$9:$M$993,$M21,'5.2 SO_Indirects'!$O$9:$O$993,$O21)</f>
        <v>0</v>
      </c>
      <c r="AJ21" s="960"/>
    </row>
    <row r="22" spans="1:36">
      <c r="C22" t="s">
        <v>1625</v>
      </c>
      <c r="D22" t="s">
        <v>292</v>
      </c>
      <c r="E22" t="s">
        <v>245</v>
      </c>
      <c r="F22" t="s">
        <v>270</v>
      </c>
      <c r="G22" t="s">
        <v>1591</v>
      </c>
      <c r="H22" t="s">
        <v>272</v>
      </c>
      <c r="I22" t="s">
        <v>343</v>
      </c>
      <c r="J22" t="s">
        <v>109</v>
      </c>
      <c r="K22" t="s">
        <v>1607</v>
      </c>
      <c r="L22" s="172" t="s">
        <v>318</v>
      </c>
      <c r="M22" s="172" t="s">
        <v>318</v>
      </c>
      <c r="O22" s="172" t="s">
        <v>318</v>
      </c>
      <c r="P22" s="244" t="s">
        <v>410</v>
      </c>
      <c r="Q22" s="244"/>
      <c r="AC22" t="s">
        <v>1581</v>
      </c>
      <c r="AE22" s="1013">
        <f>SUMIFS('5.4 SO_Direct_Opex'!AE$9:AE$999,'5.4 SO_Direct_Opex'!$D$9:$D$999,$D22,'5.4 SO_Direct_Opex'!$E$9:$E$999,$E22,'5.4 SO_Direct_Opex'!$F$9:$F$999,$F22,'5.4 SO_Direct_Opex'!$G$9:$G$999,$G22,'5.4 SO_Direct_Opex'!$H$9:$H$999,$H22,'5.4 SO_Direct_Opex'!$I$9:$I$999,$I22,'5.4 SO_Direct_Opex'!$J$9:$J$999,$J22,'5.4 SO_Direct_Opex'!$K$9:$K$999,$K22,'5.4 SO_Direct_Opex'!$L$9:$L$999,$L22,'5.4 SO_Direct_Opex'!$M$9:$M$999,$M22,'5.4 SO_Direct_Opex'!$O$9:$O$999,$O22)</f>
        <v>0</v>
      </c>
      <c r="AF22" s="1013">
        <f>SUMIFS('5.4 SO_Direct_Opex'!AF$9:AF$999,'5.4 SO_Direct_Opex'!$D$9:$D$999,$D22,'5.4 SO_Direct_Opex'!$E$9:$E$999,$E22,'5.4 SO_Direct_Opex'!$F$9:$F$999,$F22,'5.4 SO_Direct_Opex'!$G$9:$G$999,$G22,'5.4 SO_Direct_Opex'!$H$9:$H$999,$H22,'5.4 SO_Direct_Opex'!$I$9:$I$999,$I22,'5.4 SO_Direct_Opex'!$J$9:$J$999,$J22,'5.4 SO_Direct_Opex'!$K$9:$K$999,$K22,'5.4 SO_Direct_Opex'!$L$9:$L$999,$L22,'5.4 SO_Direct_Opex'!$M$9:$M$999,$M22,'5.4 SO_Direct_Opex'!$O$9:$O$999,$O22)</f>
        <v>0</v>
      </c>
      <c r="AG22" s="1013">
        <f>SUMIFS('5.4 SO_Direct_Opex'!AG$9:AG$999,'5.4 SO_Direct_Opex'!$D$9:$D$999,$D22,'5.4 SO_Direct_Opex'!$E$9:$E$999,$E22,'5.4 SO_Direct_Opex'!$F$9:$F$999,$F22,'5.4 SO_Direct_Opex'!$G$9:$G$999,$G22,'5.4 SO_Direct_Opex'!$H$9:$H$999,$H22,'5.4 SO_Direct_Opex'!$I$9:$I$999,$I22,'5.4 SO_Direct_Opex'!$J$9:$J$999,$J22,'5.4 SO_Direct_Opex'!$K$9:$K$999,$K22,'5.4 SO_Direct_Opex'!$L$9:$L$999,$L22,'5.4 SO_Direct_Opex'!$M$9:$M$999,$M22,'5.4 SO_Direct_Opex'!$O$9:$O$999,$O22)</f>
        <v>0</v>
      </c>
      <c r="AH22" s="1013">
        <f>SUMIFS('5.4 SO_Direct_Opex'!AH$9:AH$999,'5.4 SO_Direct_Opex'!$D$9:$D$999,$D22,'5.4 SO_Direct_Opex'!$E$9:$E$999,$E22,'5.4 SO_Direct_Opex'!$F$9:$F$999,$F22,'5.4 SO_Direct_Opex'!$G$9:$G$999,$G22,'5.4 SO_Direct_Opex'!$H$9:$H$999,$H22,'5.4 SO_Direct_Opex'!$I$9:$I$999,$I22,'5.4 SO_Direct_Opex'!$J$9:$J$999,$J22,'5.4 SO_Direct_Opex'!$K$9:$K$999,$K22,'5.4 SO_Direct_Opex'!$L$9:$L$999,$L22,'5.4 SO_Direct_Opex'!$M$9:$M$999,$M22,'5.4 SO_Direct_Opex'!$O$9:$O$999,$O22)</f>
        <v>0</v>
      </c>
      <c r="AI22" s="1013">
        <f>SUMIFS('5.4 SO_Direct_Opex'!AI$9:AI$999,'5.4 SO_Direct_Opex'!$D$9:$D$999,$D22,'5.4 SO_Direct_Opex'!$E$9:$E$999,$E22,'5.4 SO_Direct_Opex'!$F$9:$F$999,$F22,'5.4 SO_Direct_Opex'!$G$9:$G$999,$G22,'5.4 SO_Direct_Opex'!$H$9:$H$999,$H22,'5.4 SO_Direct_Opex'!$I$9:$I$999,$I22,'5.4 SO_Direct_Opex'!$J$9:$J$999,$J22,'5.4 SO_Direct_Opex'!$K$9:$K$999,$K22,'5.4 SO_Direct_Opex'!$L$9:$L$999,$L22,'5.4 SO_Direct_Opex'!$M$9:$M$999,$M22,'5.4 SO_Direct_Opex'!$O$9:$O$999,$O22)</f>
        <v>0</v>
      </c>
      <c r="AJ22" s="960"/>
    </row>
    <row r="23" spans="1:36">
      <c r="AJ23" s="960"/>
    </row>
    <row r="24" spans="1:36" s="1" customFormat="1">
      <c r="A24" s="42"/>
      <c r="B24" s="48" t="s">
        <v>1612</v>
      </c>
      <c r="AJ24" s="967"/>
    </row>
    <row r="25" spans="1:36">
      <c r="AJ25" s="960"/>
    </row>
    <row r="26" spans="1:36">
      <c r="C26" t="s">
        <v>1590</v>
      </c>
      <c r="D26" t="s">
        <v>292</v>
      </c>
      <c r="E26" t="s">
        <v>245</v>
      </c>
      <c r="F26" t="s">
        <v>294</v>
      </c>
      <c r="G26" t="s">
        <v>1591</v>
      </c>
      <c r="H26" t="s">
        <v>272</v>
      </c>
      <c r="I26" t="s">
        <v>377</v>
      </c>
      <c r="J26" t="s">
        <v>130</v>
      </c>
      <c r="K26" t="s">
        <v>377</v>
      </c>
      <c r="L26" s="172" t="s">
        <v>377</v>
      </c>
      <c r="M26" s="172" t="s">
        <v>276</v>
      </c>
      <c r="O26" s="172" t="s">
        <v>377</v>
      </c>
      <c r="P26" s="244" t="s">
        <v>403</v>
      </c>
      <c r="Q26" s="244"/>
      <c r="AC26" t="s">
        <v>1336</v>
      </c>
      <c r="AE26" s="1013">
        <f>SUMIFS('6.1 Capex_summary'!AE$9:AE$1048,'6.1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F26" s="1013">
        <f>SUMIFS('6.1 Capex_summary'!AF$9:AF$1048,'6.1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G26" s="1013">
        <f>SUMIFS('6.1 Capex_summary'!AG$9:AG$1048,'6.1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H26" s="1013">
        <f>SUMIFS('6.1 Capex_summary'!AH$9:AH$1048,'6.1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I26" s="1013">
        <f>SUMIFS('6.1 Capex_summary'!AI$9:AI$1048,'6.1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J26" s="960"/>
    </row>
    <row r="27" spans="1:36">
      <c r="C27" t="s">
        <v>1623</v>
      </c>
      <c r="D27" t="s">
        <v>292</v>
      </c>
      <c r="E27" t="s">
        <v>245</v>
      </c>
      <c r="F27" t="s">
        <v>294</v>
      </c>
      <c r="G27" t="s">
        <v>1591</v>
      </c>
      <c r="H27" t="s">
        <v>272</v>
      </c>
      <c r="I27" t="s">
        <v>10</v>
      </c>
      <c r="J27" t="s">
        <v>130</v>
      </c>
      <c r="K27" t="s">
        <v>148</v>
      </c>
      <c r="L27" s="172" t="s">
        <v>318</v>
      </c>
      <c r="M27" s="172" t="s">
        <v>276</v>
      </c>
      <c r="O27" s="172" t="s">
        <v>380</v>
      </c>
      <c r="P27" s="244" t="s">
        <v>403</v>
      </c>
      <c r="Q27" s="244"/>
      <c r="AC27" t="s">
        <v>1336</v>
      </c>
      <c r="AE27" s="1013">
        <f>SUMIFS('6.9 Resilience'!AE$9:AE$1010,'6.9 Resilience'!$D$9:$D$1010,$D27,'6.9 Resilience'!$E$9:$E$1010,$E27,'6.9 Resilience'!$F$9:$F$1010,$F27,'6.9 Resilience'!$G$9:$G$1010,$G27,'6.9 Resilience'!$H$9:$H$1010,$H27,'6.9 Resilience'!$I$9:$I$1010,$I27,'6.9 Resilience'!$K$9:$K$1010,$K27,'6.9 Resilience'!$M$9:$M$1010,$M27)</f>
        <v>0</v>
      </c>
      <c r="AF27" s="1013">
        <f>SUMIFS('6.9 Resilience'!AF$9:AF$1010,'6.9 Resilience'!$D$9:$D$1010,$D27,'6.9 Resilience'!$E$9:$E$1010,$E27,'6.9 Resilience'!$F$9:$F$1010,$F27,'6.9 Resilience'!$G$9:$G$1010,$G27,'6.9 Resilience'!$H$9:$H$1010,$H27,'6.9 Resilience'!$I$9:$I$1010,$I27,'6.9 Resilience'!$K$9:$K$1010,$K27,'6.9 Resilience'!$M$9:$M$1010,$M27)</f>
        <v>0</v>
      </c>
      <c r="AG27" s="1013">
        <f>SUMIFS('6.9 Resilience'!AG$9:AG$1010,'6.9 Resilience'!$D$9:$D$1010,$D27,'6.9 Resilience'!$E$9:$E$1010,$E27,'6.9 Resilience'!$F$9:$F$1010,$F27,'6.9 Resilience'!$G$9:$G$1010,$G27,'6.9 Resilience'!$H$9:$H$1010,$H27,'6.9 Resilience'!$I$9:$I$1010,$I27,'6.9 Resilience'!$K$9:$K$1010,$K27,'6.9 Resilience'!$M$9:$M$1010,$M27)</f>
        <v>0</v>
      </c>
      <c r="AH27" s="1013">
        <f>SUMIFS('6.9 Resilience'!AH$9:AH$1010,'6.9 Resilience'!$D$9:$D$1010,$D27,'6.9 Resilience'!$E$9:$E$1010,$E27,'6.9 Resilience'!$F$9:$F$1010,$F27,'6.9 Resilience'!$G$9:$G$1010,$G27,'6.9 Resilience'!$H$9:$H$1010,$H27,'6.9 Resilience'!$I$9:$I$1010,$I27,'6.9 Resilience'!$K$9:$K$1010,$K27,'6.9 Resilience'!$M$9:$M$1010,$M27)</f>
        <v>0</v>
      </c>
      <c r="AI27" s="1013">
        <f>SUMIFS('6.9 Resilience'!AI$9:AI$1010,'6.9 Resilience'!$D$9:$D$1010,$D27,'6.9 Resilience'!$E$9:$E$1010,$E27,'6.9 Resilience'!$F$9:$F$1010,$F27,'6.9 Resilience'!$G$9:$G$1010,$G27,'6.9 Resilience'!$H$9:$H$1010,$H27,'6.9 Resilience'!$I$9:$I$1010,$I27,'6.9 Resilience'!$K$9:$K$1010,$K27,'6.9 Resilience'!$M$9:$M$1010,$M27)</f>
        <v>0</v>
      </c>
      <c r="AJ27" s="960"/>
    </row>
    <row r="28" spans="1:36">
      <c r="C28" t="s">
        <v>1623</v>
      </c>
      <c r="D28" t="s">
        <v>292</v>
      </c>
      <c r="E28" t="s">
        <v>245</v>
      </c>
      <c r="F28" t="s">
        <v>294</v>
      </c>
      <c r="G28" t="s">
        <v>1591</v>
      </c>
      <c r="H28" t="s">
        <v>272</v>
      </c>
      <c r="I28" t="s">
        <v>1601</v>
      </c>
      <c r="J28" t="s">
        <v>109</v>
      </c>
      <c r="K28" t="s">
        <v>148</v>
      </c>
      <c r="L28" s="172" t="s">
        <v>318</v>
      </c>
      <c r="M28" s="172" t="s">
        <v>276</v>
      </c>
      <c r="O28" s="172" t="s">
        <v>380</v>
      </c>
      <c r="P28" s="244" t="s">
        <v>410</v>
      </c>
      <c r="Q28" s="244"/>
      <c r="AC28" t="s">
        <v>1336</v>
      </c>
      <c r="AE28" s="1013">
        <f>SUMIFS('6.9 Resilience'!AE$9:AE$1010,'6.9 Resilience'!$D$9:$D$1010,$D28,'6.9 Resilience'!$E$9:$E$1010,$E28,'6.9 Resilience'!$F$9:$F$1010,$F28,'6.9 Resilience'!$G$9:$G$1010,$G28,'6.9 Resilience'!$H$9:$H$1010,$H28,'6.9 Resilience'!$I$9:$I$1010,$I28,'6.9 Resilience'!$K$9:$K$1010,$K28,'6.9 Resilience'!$M$9:$M$1010,$M28)</f>
        <v>0</v>
      </c>
      <c r="AF28" s="1013">
        <f>SUMIFS('6.9 Resilience'!AF$9:AF$1010,'6.9 Resilience'!$D$9:$D$1010,$D28,'6.9 Resilience'!$E$9:$E$1010,$E28,'6.9 Resilience'!$F$9:$F$1010,$F28,'6.9 Resilience'!$G$9:$G$1010,$G28,'6.9 Resilience'!$H$9:$H$1010,$H28,'6.9 Resilience'!$I$9:$I$1010,$I28,'6.9 Resilience'!$K$9:$K$1010,$K28,'6.9 Resilience'!$M$9:$M$1010,$M28)</f>
        <v>0</v>
      </c>
      <c r="AG28" s="1013">
        <f>SUMIFS('6.9 Resilience'!AG$9:AG$1010,'6.9 Resilience'!$D$9:$D$1010,$D28,'6.9 Resilience'!$E$9:$E$1010,$E28,'6.9 Resilience'!$F$9:$F$1010,$F28,'6.9 Resilience'!$G$9:$G$1010,$G28,'6.9 Resilience'!$H$9:$H$1010,$H28,'6.9 Resilience'!$I$9:$I$1010,$I28,'6.9 Resilience'!$K$9:$K$1010,$K28,'6.9 Resilience'!$M$9:$M$1010,$M28)</f>
        <v>0</v>
      </c>
      <c r="AH28" s="1013">
        <f>SUMIFS('6.9 Resilience'!AH$9:AH$1010,'6.9 Resilience'!$D$9:$D$1010,$D28,'6.9 Resilience'!$E$9:$E$1010,$E28,'6.9 Resilience'!$F$9:$F$1010,$F28,'6.9 Resilience'!$G$9:$G$1010,$G28,'6.9 Resilience'!$H$9:$H$1010,$H28,'6.9 Resilience'!$I$9:$I$1010,$I28,'6.9 Resilience'!$K$9:$K$1010,$K28,'6.9 Resilience'!$M$9:$M$1010,$M28)</f>
        <v>0</v>
      </c>
      <c r="AI28" s="1013">
        <f>SUMIFS('6.9 Resilience'!AI$9:AI$1010,'6.9 Resilience'!$D$9:$D$1010,$D28,'6.9 Resilience'!$E$9:$E$1010,$E28,'6.9 Resilience'!$F$9:$F$1010,$F28,'6.9 Resilience'!$G$9:$G$1010,$G28,'6.9 Resilience'!$H$9:$H$1010,$H28,'6.9 Resilience'!$I$9:$I$1010,$I28,'6.9 Resilience'!$K$9:$K$1010,$K28,'6.9 Resilience'!$M$9:$M$1010,$M28)</f>
        <v>0</v>
      </c>
      <c r="AJ28" s="960"/>
    </row>
    <row r="29" spans="1:36">
      <c r="C29" s="282" t="s">
        <v>1263</v>
      </c>
      <c r="D29" s="282" t="s">
        <v>292</v>
      </c>
      <c r="E29" s="282" t="s">
        <v>293</v>
      </c>
      <c r="F29" s="282" t="s">
        <v>294</v>
      </c>
      <c r="G29" s="282" t="s">
        <v>1591</v>
      </c>
      <c r="H29" s="282" t="s">
        <v>272</v>
      </c>
      <c r="I29" s="282" t="s">
        <v>10</v>
      </c>
      <c r="J29" s="282" t="s">
        <v>130</v>
      </c>
      <c r="K29" s="282" t="s">
        <v>148</v>
      </c>
      <c r="L29" s="621" t="s">
        <v>318</v>
      </c>
      <c r="M29" s="282" t="s">
        <v>300</v>
      </c>
      <c r="N29" s="282"/>
      <c r="O29" s="621" t="s">
        <v>388</v>
      </c>
      <c r="P29" s="244" t="s">
        <v>403</v>
      </c>
      <c r="Q29" s="282"/>
      <c r="R29" s="282"/>
      <c r="S29" s="282"/>
      <c r="T29" s="282"/>
      <c r="U29" s="282"/>
      <c r="V29" s="282"/>
      <c r="W29" s="282"/>
      <c r="X29" s="282"/>
      <c r="Y29" s="282"/>
      <c r="Z29" s="282"/>
      <c r="AA29" s="282"/>
      <c r="AB29" s="282"/>
      <c r="AC29" s="282" t="s">
        <v>1336</v>
      </c>
      <c r="AD29" s="282"/>
      <c r="AE29" s="1013">
        <f>SUMIFS('6.9 Resilience'!AE$9:AE$1010,'6.9 Resilience'!$D$9:$D$1010,$D29,'6.9 Resilience'!$E$9:$E$1010,$E29,'6.9 Resilience'!$F$9:$F$1010,$F29,'6.9 Resilience'!$G$9:$G$1010,$G29,'6.9 Resilience'!$H$9:$H$1010,$H29,'6.9 Resilience'!$I$9:$I$1010,$I29,'6.9 Resilience'!$K$9:$K$1010,$K29,'6.9 Resilience'!$M$9:$M$1010,$M29)+SUMIFS('6.1 Capex_summary'!AE$9:AE$1048,'6.1 Capex_summary'!$D$9:$D$1048,$D29,'6.1 Capex_summary'!$E$9:$E$1048,$E29,'6.1 Capex_summary'!$F$9:$F$1048,$F29,'6.1 Capex_summary'!$G$9:$G$1048,$G29,'6.1 Capex_summary'!$H$9:$H$1048,$H29,'6.1 Capex_summary'!$I$9:$I$1048,$I29,'6.1 Capex_summary'!$K$9:$K$1048,$K29,'6.1 Capex_summary'!$M$9:$M$1048,$M29)</f>
        <v>0</v>
      </c>
      <c r="AF29" s="1013">
        <f>SUMIFS('6.9 Resilience'!AF$9:AF$1010,'6.9 Resilience'!$D$9:$D$1010,$D29,'6.9 Resilience'!$E$9:$E$1010,$E29,'6.9 Resilience'!$F$9:$F$1010,$F29,'6.9 Resilience'!$G$9:$G$1010,$G29,'6.9 Resilience'!$H$9:$H$1010,$H29,'6.9 Resilience'!$I$9:$I$1010,$I29,'6.9 Resilience'!$K$9:$K$1010,$K29,'6.9 Resilience'!$M$9:$M$1010,$M29)+SUMIFS('6.1 Capex_summary'!AF$9:AF$1048,'6.1 Capex_summary'!$D$9:$D$1048,$D29,'6.1 Capex_summary'!$E$9:$E$1048,$E29,'6.1 Capex_summary'!$F$9:$F$1048,$F29,'6.1 Capex_summary'!$G$9:$G$1048,$G29,'6.1 Capex_summary'!$H$9:$H$1048,$H29,'6.1 Capex_summary'!$I$9:$I$1048,$I29,'6.1 Capex_summary'!$K$9:$K$1048,$K29,'6.1 Capex_summary'!$M$9:$M$1048,$M29)</f>
        <v>0</v>
      </c>
      <c r="AG29" s="1013">
        <f>SUMIFS('6.9 Resilience'!AG$9:AG$1010,'6.9 Resilience'!$D$9:$D$1010,$D29,'6.9 Resilience'!$E$9:$E$1010,$E29,'6.9 Resilience'!$F$9:$F$1010,$F29,'6.9 Resilience'!$G$9:$G$1010,$G29,'6.9 Resilience'!$H$9:$H$1010,$H29,'6.9 Resilience'!$I$9:$I$1010,$I29,'6.9 Resilience'!$K$9:$K$1010,$K29,'6.9 Resilience'!$M$9:$M$1010,$M29)+SUMIFS('6.1 Capex_summary'!AG$9:AG$1048,'6.1 Capex_summary'!$D$9:$D$1048,$D29,'6.1 Capex_summary'!$E$9:$E$1048,$E29,'6.1 Capex_summary'!$F$9:$F$1048,$F29,'6.1 Capex_summary'!$G$9:$G$1048,$G29,'6.1 Capex_summary'!$H$9:$H$1048,$H29,'6.1 Capex_summary'!$I$9:$I$1048,$I29,'6.1 Capex_summary'!$K$9:$K$1048,$K29,'6.1 Capex_summary'!$M$9:$M$1048,$M29)</f>
        <v>0</v>
      </c>
      <c r="AH29" s="1013">
        <f>SUMIFS('6.9 Resilience'!AH$9:AH$1010,'6.9 Resilience'!$D$9:$D$1010,$D29,'6.9 Resilience'!$E$9:$E$1010,$E29,'6.9 Resilience'!$F$9:$F$1010,$F29,'6.9 Resilience'!$G$9:$G$1010,$G29,'6.9 Resilience'!$H$9:$H$1010,$H29,'6.9 Resilience'!$I$9:$I$1010,$I29,'6.9 Resilience'!$K$9:$K$1010,$K29,'6.9 Resilience'!$M$9:$M$1010,$M29)+SUMIFS('6.1 Capex_summary'!AH$9:AH$1048,'6.1 Capex_summary'!$D$9:$D$1048,$D29,'6.1 Capex_summary'!$E$9:$E$1048,$E29,'6.1 Capex_summary'!$F$9:$F$1048,$F29,'6.1 Capex_summary'!$G$9:$G$1048,$G29,'6.1 Capex_summary'!$H$9:$H$1048,$H29,'6.1 Capex_summary'!$I$9:$I$1048,$I29,'6.1 Capex_summary'!$K$9:$K$1048,$K29,'6.1 Capex_summary'!$M$9:$M$1048,$M29)</f>
        <v>0</v>
      </c>
      <c r="AI29" s="1013">
        <f>SUMIFS('6.9 Resilience'!AI$9:AI$1010,'6.9 Resilience'!$D$9:$D$1010,$D29,'6.9 Resilience'!$E$9:$E$1010,$E29,'6.9 Resilience'!$F$9:$F$1010,$F29,'6.9 Resilience'!$G$9:$G$1010,$G29,'6.9 Resilience'!$H$9:$H$1010,$H29,'6.9 Resilience'!$I$9:$I$1010,$I29,'6.9 Resilience'!$K$9:$K$1010,$K29,'6.9 Resilience'!$M$9:$M$1010,$M29)+SUMIFS('6.1 Capex_summary'!AI$9:AI$1048,'6.1 Capex_summary'!$D$9:$D$1048,$D29,'6.1 Capex_summary'!$E$9:$E$1048,$E29,'6.1 Capex_summary'!$F$9:$F$1048,$F29,'6.1 Capex_summary'!$G$9:$G$1048,$G29,'6.1 Capex_summary'!$H$9:$H$1048,$H29,'6.1 Capex_summary'!$I$9:$I$1048,$I29,'6.1 Capex_summary'!$K$9:$K$1048,$K29,'6.1 Capex_summary'!$M$9:$M$1048,$M29)</f>
        <v>0</v>
      </c>
      <c r="AJ29" s="960"/>
    </row>
    <row r="30" spans="1:36">
      <c r="C30" s="282" t="s">
        <v>1263</v>
      </c>
      <c r="D30" s="282" t="s">
        <v>292</v>
      </c>
      <c r="E30" s="282" t="s">
        <v>293</v>
      </c>
      <c r="F30" s="282" t="s">
        <v>294</v>
      </c>
      <c r="G30" s="282" t="s">
        <v>1591</v>
      </c>
      <c r="H30" s="282" t="s">
        <v>272</v>
      </c>
      <c r="I30" s="282" t="s">
        <v>1601</v>
      </c>
      <c r="J30" s="282" t="s">
        <v>109</v>
      </c>
      <c r="K30" s="282" t="s">
        <v>148</v>
      </c>
      <c r="L30" s="621" t="s">
        <v>318</v>
      </c>
      <c r="M30" s="282" t="s">
        <v>300</v>
      </c>
      <c r="N30" s="282"/>
      <c r="O30" s="621" t="s">
        <v>388</v>
      </c>
      <c r="P30" s="244" t="s">
        <v>410</v>
      </c>
      <c r="Q30" s="282"/>
      <c r="R30" s="282"/>
      <c r="S30" s="282"/>
      <c r="T30" s="282"/>
      <c r="U30" s="282"/>
      <c r="V30" s="282"/>
      <c r="W30" s="282"/>
      <c r="X30" s="282"/>
      <c r="Y30" s="282"/>
      <c r="Z30" s="282"/>
      <c r="AA30" s="282"/>
      <c r="AB30" s="282"/>
      <c r="AC30" s="282" t="s">
        <v>1336</v>
      </c>
      <c r="AD30" s="282"/>
      <c r="AE30" s="1013">
        <f>SUMIFS('6.9 Resilience'!AE$9:AE$1010,'6.9 Resilience'!$D$9:$D$1010,$D30,'6.9 Resilience'!$E$9:$E$1010,$E30,'6.9 Resilience'!$F$9:$F$1010,$F30,'6.9 Resilience'!$G$9:$G$1010,$G30,'6.9 Resilience'!$H$9:$H$1010,$H30,'6.9 Resilience'!$I$9:$I$1010,$I30,'6.9 Resilience'!$K$9:$K$1010,$K30,'6.9 Resilience'!$M$9:$M$1010,$M30)+SUMIFS('6.1 Capex_summary'!AE$9:AE$1048,'6.1 Capex_summary'!$D$9:$D$1048,$D30,'6.1 Capex_summary'!$E$9:$E$1048,$E30,'6.1 Capex_summary'!$F$9:$F$1048,$F30,'6.1 Capex_summary'!$G$9:$G$1048,$G30,'6.1 Capex_summary'!$H$9:$H$1048,$H30,'6.1 Capex_summary'!$I$9:$I$1048,$I30,'6.1 Capex_summary'!$K$9:$K$1048,$K30,'6.1 Capex_summary'!$M$9:$M$1048,$M30)</f>
        <v>0</v>
      </c>
      <c r="AF30" s="1013">
        <f>SUMIFS('6.9 Resilience'!AF$9:AF$1010,'6.9 Resilience'!$D$9:$D$1010,$D30,'6.9 Resilience'!$E$9:$E$1010,$E30,'6.9 Resilience'!$F$9:$F$1010,$F30,'6.9 Resilience'!$G$9:$G$1010,$G30,'6.9 Resilience'!$H$9:$H$1010,$H30,'6.9 Resilience'!$I$9:$I$1010,$I30,'6.9 Resilience'!$K$9:$K$1010,$K30,'6.9 Resilience'!$M$9:$M$1010,$M30)+SUMIFS('6.1 Capex_summary'!AF$9:AF$1048,'6.1 Capex_summary'!$D$9:$D$1048,$D30,'6.1 Capex_summary'!$E$9:$E$1048,$E30,'6.1 Capex_summary'!$F$9:$F$1048,$F30,'6.1 Capex_summary'!$G$9:$G$1048,$G30,'6.1 Capex_summary'!$H$9:$H$1048,$H30,'6.1 Capex_summary'!$I$9:$I$1048,$I30,'6.1 Capex_summary'!$K$9:$K$1048,$K30,'6.1 Capex_summary'!$M$9:$M$1048,$M30)</f>
        <v>0</v>
      </c>
      <c r="AG30" s="1013">
        <f>SUMIFS('6.9 Resilience'!AG$9:AG$1010,'6.9 Resilience'!$D$9:$D$1010,$D30,'6.9 Resilience'!$E$9:$E$1010,$E30,'6.9 Resilience'!$F$9:$F$1010,$F30,'6.9 Resilience'!$G$9:$G$1010,$G30,'6.9 Resilience'!$H$9:$H$1010,$H30,'6.9 Resilience'!$I$9:$I$1010,$I30,'6.9 Resilience'!$K$9:$K$1010,$K30,'6.9 Resilience'!$M$9:$M$1010,$M30)+SUMIFS('6.1 Capex_summary'!AG$9:AG$1048,'6.1 Capex_summary'!$D$9:$D$1048,$D30,'6.1 Capex_summary'!$E$9:$E$1048,$E30,'6.1 Capex_summary'!$F$9:$F$1048,$F30,'6.1 Capex_summary'!$G$9:$G$1048,$G30,'6.1 Capex_summary'!$H$9:$H$1048,$H30,'6.1 Capex_summary'!$I$9:$I$1048,$I30,'6.1 Capex_summary'!$K$9:$K$1048,$K30,'6.1 Capex_summary'!$M$9:$M$1048,$M30)</f>
        <v>0</v>
      </c>
      <c r="AH30" s="1013">
        <f>SUMIFS('6.9 Resilience'!AH$9:AH$1010,'6.9 Resilience'!$D$9:$D$1010,$D30,'6.9 Resilience'!$E$9:$E$1010,$E30,'6.9 Resilience'!$F$9:$F$1010,$F30,'6.9 Resilience'!$G$9:$G$1010,$G30,'6.9 Resilience'!$H$9:$H$1010,$H30,'6.9 Resilience'!$I$9:$I$1010,$I30,'6.9 Resilience'!$K$9:$K$1010,$K30,'6.9 Resilience'!$M$9:$M$1010,$M30)+SUMIFS('6.1 Capex_summary'!AH$9:AH$1048,'6.1 Capex_summary'!$D$9:$D$1048,$D30,'6.1 Capex_summary'!$E$9:$E$1048,$E30,'6.1 Capex_summary'!$F$9:$F$1048,$F30,'6.1 Capex_summary'!$G$9:$G$1048,$G30,'6.1 Capex_summary'!$H$9:$H$1048,$H30,'6.1 Capex_summary'!$I$9:$I$1048,$I30,'6.1 Capex_summary'!$K$9:$K$1048,$K30,'6.1 Capex_summary'!$M$9:$M$1048,$M30)</f>
        <v>0</v>
      </c>
      <c r="AI30" s="1013">
        <f>SUMIFS('6.9 Resilience'!AI$9:AI$1010,'6.9 Resilience'!$D$9:$D$1010,$D30,'6.9 Resilience'!$E$9:$E$1010,$E30,'6.9 Resilience'!$F$9:$F$1010,$F30,'6.9 Resilience'!$G$9:$G$1010,$G30,'6.9 Resilience'!$H$9:$H$1010,$H30,'6.9 Resilience'!$I$9:$I$1010,$I30,'6.9 Resilience'!$K$9:$K$1010,$K30,'6.9 Resilience'!$M$9:$M$1010,$M30)+SUMIFS('6.1 Capex_summary'!AI$9:AI$1048,'6.1 Capex_summary'!$D$9:$D$1048,$D30,'6.1 Capex_summary'!$E$9:$E$1048,$E30,'6.1 Capex_summary'!$F$9:$F$1048,$F30,'6.1 Capex_summary'!$G$9:$G$1048,$G30,'6.1 Capex_summary'!$H$9:$H$1048,$H30,'6.1 Capex_summary'!$I$9:$I$1048,$I30,'6.1 Capex_summary'!$K$9:$K$1048,$K30,'6.1 Capex_summary'!$M$9:$M$1048,$M30)</f>
        <v>0</v>
      </c>
      <c r="AJ30" s="960"/>
    </row>
    <row r="31" spans="1:36">
      <c r="C31" s="282" t="s">
        <v>1626</v>
      </c>
      <c r="D31" s="282" t="s">
        <v>292</v>
      </c>
      <c r="E31" s="282" t="s">
        <v>245</v>
      </c>
      <c r="F31" s="282" t="s">
        <v>294</v>
      </c>
      <c r="G31" s="282" t="s">
        <v>1591</v>
      </c>
      <c r="H31" s="282" t="s">
        <v>272</v>
      </c>
      <c r="I31" s="282" t="s">
        <v>1601</v>
      </c>
      <c r="J31" s="282" t="s">
        <v>109</v>
      </c>
      <c r="K31" s="282" t="s">
        <v>1627</v>
      </c>
      <c r="L31" s="621" t="s">
        <v>318</v>
      </c>
      <c r="M31" s="621" t="s">
        <v>318</v>
      </c>
      <c r="N31" s="282"/>
      <c r="O31" s="621" t="s">
        <v>318</v>
      </c>
      <c r="P31" s="244" t="s">
        <v>410</v>
      </c>
      <c r="Q31" s="282"/>
      <c r="R31" s="282"/>
      <c r="S31" s="282"/>
      <c r="T31" s="282"/>
      <c r="U31" s="282"/>
      <c r="V31" s="282"/>
      <c r="W31" s="282"/>
      <c r="X31" s="282"/>
      <c r="Y31" s="282"/>
      <c r="Z31" s="282"/>
      <c r="AA31" s="282"/>
      <c r="AB31" s="282"/>
      <c r="AC31" s="282" t="s">
        <v>1336</v>
      </c>
      <c r="AD31" s="282"/>
      <c r="AE31" s="1013">
        <v>0</v>
      </c>
      <c r="AF31" s="1013">
        <v>0</v>
      </c>
      <c r="AG31" s="1013">
        <v>0</v>
      </c>
      <c r="AH31" s="1013">
        <v>0</v>
      </c>
      <c r="AI31" s="1013">
        <v>0</v>
      </c>
      <c r="AJ31" s="960"/>
    </row>
    <row r="32" spans="1:36">
      <c r="L32" s="172"/>
      <c r="M32" s="172"/>
      <c r="O32" s="172"/>
      <c r="P32" s="244"/>
      <c r="Q32" s="244"/>
      <c r="AJ32" s="960"/>
    </row>
    <row r="33" spans="1:36" ht="15.75" thickBot="1">
      <c r="L33" s="172"/>
      <c r="M33" s="172"/>
      <c r="O33" s="621" t="s">
        <v>1617</v>
      </c>
      <c r="P33" s="244"/>
      <c r="Q33" s="244"/>
      <c r="AE33" s="956">
        <f>SUM(AE13:AE22,AE26:AE31)</f>
        <v>0</v>
      </c>
      <c r="AF33" s="956">
        <f>SUM(AF13:AF22,AF26:AF31)</f>
        <v>0</v>
      </c>
      <c r="AG33" s="956">
        <f>SUM(AG13:AG22,AG26:AG31)</f>
        <v>0</v>
      </c>
      <c r="AH33" s="956">
        <f>SUM(AH13:AH22,AH26:AH31)</f>
        <v>0</v>
      </c>
      <c r="AI33" s="956">
        <f>SUM(AI13:AI22,AI26:AI31)</f>
        <v>0</v>
      </c>
      <c r="AJ33" s="960"/>
    </row>
    <row r="34" spans="1:36" ht="15.75" thickTop="1"/>
    <row r="35" spans="1:36" s="46" customFormat="1" ht="18.75">
      <c r="A35" s="47" t="s">
        <v>1566</v>
      </c>
    </row>
  </sheetData>
  <mergeCells count="1">
    <mergeCell ref="AE5:AI5"/>
  </mergeCells>
  <pageMargins left="0.7" right="0.7" top="0.75" bottom="0.75" header="0.3" footer="0.3"/>
  <pageSetup paperSize="9" orientation="portrait" r:id="rId1"/>
  <headerFooter>
    <oddFooter>&amp;C_x000D_&amp;1#&amp;"Calibri"&amp;10&amp;K000000 OFFICIAL-InternalOnly</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D51CB-7CFB-406D-B7F0-C4CAFD2B98F2}">
  <sheetPr>
    <tabColor theme="4"/>
  </sheetPr>
  <dimension ref="A1:AO133"/>
  <sheetViews>
    <sheetView topLeftCell="F103" zoomScale="85" zoomScaleNormal="85" workbookViewId="0">
      <selection activeCell="AG6" sqref="AG6"/>
    </sheetView>
    <sheetView workbookViewId="1"/>
  </sheetViews>
  <sheetFormatPr defaultColWidth="9.140625" defaultRowHeight="15"/>
  <cols>
    <col min="1" max="3" width="1.85546875" customWidth="1"/>
    <col min="4" max="4" width="4.42578125" customWidth="1"/>
    <col min="5" max="5" width="5" bestFit="1" customWidth="1"/>
    <col min="6" max="6" width="23.85546875" bestFit="1" customWidth="1"/>
    <col min="7" max="7" width="5.42578125" bestFit="1" customWidth="1"/>
    <col min="8" max="8" width="5" customWidth="1"/>
    <col min="9" max="9" width="25.140625" bestFit="1" customWidth="1"/>
    <col min="10" max="10" width="9.42578125" bestFit="1" customWidth="1"/>
    <col min="11" max="11" width="29.140625" bestFit="1" customWidth="1"/>
    <col min="12" max="12" width="37.85546875" bestFit="1" customWidth="1"/>
    <col min="13" max="13" width="11.42578125" bestFit="1" customWidth="1"/>
    <col min="14" max="14" width="1.85546875" customWidth="1"/>
    <col min="15" max="15" width="28.140625" bestFit="1" customWidth="1"/>
    <col min="16" max="16" width="7.42578125" customWidth="1"/>
    <col min="17" max="17" width="1.85546875" customWidth="1"/>
    <col min="18" max="28" width="1.85546875" hidden="1" customWidth="1"/>
    <col min="29" max="29" width="6.140625" bestFit="1" customWidth="1"/>
    <col min="30" max="30" width="9.85546875" customWidth="1"/>
    <col min="31" max="31" width="12" customWidth="1"/>
    <col min="32" max="35" width="9.85546875" customWidth="1"/>
    <col min="36" max="36" width="21.5703125" customWidth="1"/>
  </cols>
  <sheetData>
    <row r="1" spans="1:36" s="46" customFormat="1" ht="23.25">
      <c r="A1" s="56" t="str">
        <f>'1.1 Cover'!A1</f>
        <v>Regulatory Reporting Pack</v>
      </c>
    </row>
    <row r="2" spans="1:36" s="46" customFormat="1" ht="23.25">
      <c r="A2" s="56" t="str">
        <f>'1.1 Cover'!A2</f>
        <v>Price base - 2018/19</v>
      </c>
    </row>
    <row r="3" spans="1:36" s="46" customFormat="1" ht="23.25">
      <c r="A3" s="56" t="str">
        <f>'1.1 Cover'!A3</f>
        <v>Regulatory Year: April 2024 - March 2025</v>
      </c>
    </row>
    <row r="4" spans="1:36" s="46" customFormat="1" ht="23.25">
      <c r="A4" s="56" t="s">
        <v>1628</v>
      </c>
    </row>
    <row r="5" spans="1:36">
      <c r="AE5" s="1835" t="s">
        <v>1585</v>
      </c>
      <c r="AF5" s="1835"/>
      <c r="AG5" s="1835"/>
      <c r="AH5" s="1835"/>
      <c r="AI5" s="1835"/>
      <c r="AJ5" s="43"/>
    </row>
    <row r="6" spans="1:36">
      <c r="AE6" s="1658"/>
      <c r="AF6" s="1659"/>
      <c r="AG6" s="1659" t="s">
        <v>3191</v>
      </c>
      <c r="AH6" s="1659"/>
      <c r="AI6" s="1660"/>
    </row>
    <row r="7" spans="1:36" s="43" customFormat="1">
      <c r="D7" s="55" t="s">
        <v>244</v>
      </c>
      <c r="E7" s="55" t="s">
        <v>245</v>
      </c>
      <c r="F7" s="55" t="s">
        <v>246</v>
      </c>
      <c r="G7" s="55" t="s">
        <v>1587</v>
      </c>
      <c r="H7" s="55" t="s">
        <v>248</v>
      </c>
      <c r="I7" s="55" t="s">
        <v>249</v>
      </c>
      <c r="J7" s="55" t="s">
        <v>250</v>
      </c>
      <c r="K7" s="55" t="s">
        <v>251</v>
      </c>
      <c r="L7" s="55" t="s">
        <v>252</v>
      </c>
      <c r="M7" s="55" t="s">
        <v>253</v>
      </c>
      <c r="N7" s="55"/>
      <c r="O7" s="55" t="s">
        <v>276</v>
      </c>
      <c r="P7" s="55" t="s">
        <v>256</v>
      </c>
      <c r="Q7" s="55"/>
      <c r="R7" s="55"/>
      <c r="S7" s="55"/>
      <c r="T7" s="55"/>
      <c r="U7" s="55"/>
      <c r="V7" s="55"/>
      <c r="W7" s="55"/>
      <c r="X7" s="55"/>
      <c r="Y7" s="55"/>
      <c r="Z7" s="55"/>
      <c r="AA7" s="55"/>
      <c r="AB7" s="55"/>
      <c r="AC7" s="43" t="s">
        <v>1578</v>
      </c>
      <c r="AD7"/>
      <c r="AE7" s="52">
        <v>2022</v>
      </c>
      <c r="AF7" s="51">
        <v>2023</v>
      </c>
      <c r="AG7" s="51">
        <v>2024</v>
      </c>
      <c r="AH7" s="51">
        <v>2025</v>
      </c>
      <c r="AI7" s="50">
        <v>2026</v>
      </c>
      <c r="AJ7"/>
    </row>
    <row r="8" spans="1:36">
      <c r="S8" s="43"/>
      <c r="T8" s="43"/>
      <c r="U8" s="43"/>
      <c r="V8" s="43"/>
    </row>
    <row r="9" spans="1:36" s="1" customFormat="1" ht="18">
      <c r="A9" s="48"/>
      <c r="B9" s="2" t="s">
        <v>1629</v>
      </c>
    </row>
    <row r="11" spans="1:36" s="1" customFormat="1">
      <c r="A11" s="42"/>
      <c r="B11" s="48" t="s">
        <v>1630</v>
      </c>
    </row>
    <row r="13" spans="1:36">
      <c r="D13" t="s">
        <v>269</v>
      </c>
      <c r="E13" t="s">
        <v>245</v>
      </c>
      <c r="F13" t="s">
        <v>270</v>
      </c>
      <c r="G13" t="s">
        <v>1591</v>
      </c>
      <c r="H13" t="s">
        <v>272</v>
      </c>
      <c r="I13" t="s">
        <v>273</v>
      </c>
      <c r="J13" t="s">
        <v>130</v>
      </c>
      <c r="K13" t="s">
        <v>274</v>
      </c>
      <c r="L13" s="172" t="s">
        <v>318</v>
      </c>
      <c r="M13" s="172" t="s">
        <v>318</v>
      </c>
      <c r="N13" s="172"/>
      <c r="O13" s="172" t="s">
        <v>318</v>
      </c>
      <c r="P13" t="s">
        <v>279</v>
      </c>
      <c r="AC13" t="s">
        <v>1581</v>
      </c>
      <c r="AE13" s="1018">
        <v>0</v>
      </c>
      <c r="AF13" s="1018">
        <v>0</v>
      </c>
      <c r="AG13" s="1018">
        <v>0</v>
      </c>
      <c r="AH13" s="1018">
        <v>0</v>
      </c>
      <c r="AI13" s="1018">
        <v>0</v>
      </c>
    </row>
    <row r="14" spans="1:36">
      <c r="D14" t="s">
        <v>269</v>
      </c>
      <c r="E14" t="s">
        <v>245</v>
      </c>
      <c r="F14" t="s">
        <v>270</v>
      </c>
      <c r="G14" t="s">
        <v>1591</v>
      </c>
      <c r="H14" t="s">
        <v>272</v>
      </c>
      <c r="I14" t="s">
        <v>273</v>
      </c>
      <c r="J14" t="s">
        <v>130</v>
      </c>
      <c r="K14" t="s">
        <v>298</v>
      </c>
      <c r="L14" s="172" t="s">
        <v>318</v>
      </c>
      <c r="M14" s="172" t="s">
        <v>318</v>
      </c>
      <c r="N14" s="172"/>
      <c r="O14" s="172" t="s">
        <v>318</v>
      </c>
      <c r="P14" t="s">
        <v>279</v>
      </c>
      <c r="AC14" t="s">
        <v>1581</v>
      </c>
      <c r="AE14" s="1018">
        <v>0</v>
      </c>
      <c r="AF14" s="1018">
        <v>0</v>
      </c>
      <c r="AG14" s="1018">
        <v>0</v>
      </c>
      <c r="AH14" s="1018">
        <v>0</v>
      </c>
      <c r="AI14" s="1018">
        <v>0</v>
      </c>
    </row>
    <row r="15" spans="1:36">
      <c r="D15" t="s">
        <v>269</v>
      </c>
      <c r="E15" t="s">
        <v>245</v>
      </c>
      <c r="F15" t="s">
        <v>270</v>
      </c>
      <c r="G15" t="s">
        <v>1591</v>
      </c>
      <c r="H15" t="s">
        <v>272</v>
      </c>
      <c r="I15" t="s">
        <v>273</v>
      </c>
      <c r="J15" t="s">
        <v>130</v>
      </c>
      <c r="K15" t="s">
        <v>316</v>
      </c>
      <c r="L15" s="172" t="s">
        <v>318</v>
      </c>
      <c r="M15" s="172" t="s">
        <v>318</v>
      </c>
      <c r="N15" s="172"/>
      <c r="O15" s="172" t="s">
        <v>318</v>
      </c>
      <c r="P15" t="s">
        <v>279</v>
      </c>
      <c r="AC15" t="s">
        <v>1581</v>
      </c>
      <c r="AE15" s="1018">
        <v>0</v>
      </c>
      <c r="AF15" s="1018">
        <v>0</v>
      </c>
      <c r="AG15" s="1018">
        <v>0</v>
      </c>
      <c r="AH15" s="1018">
        <v>0</v>
      </c>
      <c r="AI15" s="1018">
        <v>0</v>
      </c>
    </row>
    <row r="16" spans="1:36">
      <c r="D16" t="s">
        <v>269</v>
      </c>
      <c r="E16" t="s">
        <v>245</v>
      </c>
      <c r="F16" t="s">
        <v>270</v>
      </c>
      <c r="G16" t="s">
        <v>1591</v>
      </c>
      <c r="H16" t="s">
        <v>272</v>
      </c>
      <c r="I16" t="s">
        <v>273</v>
      </c>
      <c r="J16" t="s">
        <v>130</v>
      </c>
      <c r="K16" t="s">
        <v>330</v>
      </c>
      <c r="L16" s="172" t="s">
        <v>318</v>
      </c>
      <c r="M16" s="172" t="s">
        <v>318</v>
      </c>
      <c r="N16" s="172"/>
      <c r="O16" s="172" t="s">
        <v>318</v>
      </c>
      <c r="P16" t="s">
        <v>279</v>
      </c>
      <c r="AC16" t="s">
        <v>1581</v>
      </c>
      <c r="AE16" s="1018">
        <v>0.31650065804889521</v>
      </c>
      <c r="AF16" s="1018">
        <v>1.2666276498069859</v>
      </c>
      <c r="AG16" s="1018">
        <v>0.70913949492849992</v>
      </c>
      <c r="AH16" s="1018">
        <v>0.3188103694345723</v>
      </c>
      <c r="AI16" s="1018">
        <v>0</v>
      </c>
    </row>
    <row r="17" spans="4:35">
      <c r="D17" t="s">
        <v>269</v>
      </c>
      <c r="E17" t="s">
        <v>245</v>
      </c>
      <c r="F17" t="s">
        <v>270</v>
      </c>
      <c r="G17" t="s">
        <v>1591</v>
      </c>
      <c r="H17" t="s">
        <v>272</v>
      </c>
      <c r="I17" t="s">
        <v>1613</v>
      </c>
      <c r="J17" t="s">
        <v>130</v>
      </c>
      <c r="K17" t="s">
        <v>344</v>
      </c>
      <c r="L17" t="s">
        <v>317</v>
      </c>
      <c r="M17" t="s">
        <v>276</v>
      </c>
      <c r="O17" t="s">
        <v>278</v>
      </c>
      <c r="P17" t="s">
        <v>303</v>
      </c>
      <c r="AC17" t="s">
        <v>1581</v>
      </c>
      <c r="AE17" s="1018">
        <v>4.7815900508952023</v>
      </c>
      <c r="AF17" s="1018">
        <v>27.508122497177904</v>
      </c>
      <c r="AG17" s="1018">
        <v>19.9151916406013</v>
      </c>
      <c r="AH17" s="1018">
        <v>12.424870778057095</v>
      </c>
      <c r="AI17" s="1018">
        <v>1.0062672108785411</v>
      </c>
    </row>
    <row r="18" spans="4:35">
      <c r="D18" t="s">
        <v>269</v>
      </c>
      <c r="E18" t="s">
        <v>245</v>
      </c>
      <c r="F18" t="s">
        <v>270</v>
      </c>
      <c r="G18" t="s">
        <v>1591</v>
      </c>
      <c r="H18" t="s">
        <v>272</v>
      </c>
      <c r="I18" t="s">
        <v>1613</v>
      </c>
      <c r="J18" t="s">
        <v>130</v>
      </c>
      <c r="K18" t="s">
        <v>344</v>
      </c>
      <c r="L18" t="s">
        <v>331</v>
      </c>
      <c r="M18" t="s">
        <v>276</v>
      </c>
      <c r="O18" t="s">
        <v>278</v>
      </c>
      <c r="P18" t="s">
        <v>303</v>
      </c>
      <c r="AC18" t="s">
        <v>1581</v>
      </c>
      <c r="AE18" s="1018">
        <v>1.6936639945513463</v>
      </c>
      <c r="AF18" s="1018">
        <v>1.6680235811328212</v>
      </c>
      <c r="AG18" s="1018">
        <v>10.987974779041773</v>
      </c>
      <c r="AH18" s="1018">
        <v>0</v>
      </c>
      <c r="AI18" s="1018">
        <v>0</v>
      </c>
    </row>
    <row r="19" spans="4:35">
      <c r="D19" t="s">
        <v>269</v>
      </c>
      <c r="E19" t="s">
        <v>245</v>
      </c>
      <c r="F19" t="s">
        <v>270</v>
      </c>
      <c r="G19" t="s">
        <v>1591</v>
      </c>
      <c r="H19" t="s">
        <v>272</v>
      </c>
      <c r="I19" t="s">
        <v>1613</v>
      </c>
      <c r="J19" t="s">
        <v>130</v>
      </c>
      <c r="K19" t="s">
        <v>344</v>
      </c>
      <c r="L19" t="s">
        <v>357</v>
      </c>
      <c r="M19" t="s">
        <v>276</v>
      </c>
      <c r="O19" t="s">
        <v>278</v>
      </c>
      <c r="P19" t="s">
        <v>303</v>
      </c>
      <c r="AC19" t="s">
        <v>1581</v>
      </c>
      <c r="AE19" s="1018">
        <v>0</v>
      </c>
      <c r="AF19" s="1018">
        <v>1.6666797167776584</v>
      </c>
      <c r="AG19" s="1018">
        <v>1.6272293517339009</v>
      </c>
      <c r="AH19" s="1018">
        <v>6.3010179682763772</v>
      </c>
      <c r="AI19" s="1018">
        <v>0</v>
      </c>
    </row>
    <row r="20" spans="4:35">
      <c r="D20" t="s">
        <v>269</v>
      </c>
      <c r="E20" t="s">
        <v>245</v>
      </c>
      <c r="F20" t="s">
        <v>270</v>
      </c>
      <c r="G20" t="s">
        <v>1591</v>
      </c>
      <c r="H20" t="s">
        <v>272</v>
      </c>
      <c r="I20" t="s">
        <v>1613</v>
      </c>
      <c r="J20" t="s">
        <v>130</v>
      </c>
      <c r="K20" t="s">
        <v>344</v>
      </c>
      <c r="L20" t="s">
        <v>378</v>
      </c>
      <c r="M20" t="s">
        <v>276</v>
      </c>
      <c r="O20" t="s">
        <v>278</v>
      </c>
      <c r="P20" t="s">
        <v>303</v>
      </c>
      <c r="AC20" t="s">
        <v>1581</v>
      </c>
      <c r="AE20" s="1018">
        <v>1.0601039238400083</v>
      </c>
      <c r="AF20" s="1018">
        <v>2.0019036030055126</v>
      </c>
      <c r="AG20" s="1018">
        <v>15.982163051073103</v>
      </c>
      <c r="AH20" s="1018">
        <v>0.93485616151556261</v>
      </c>
      <c r="AI20" s="1018">
        <v>0</v>
      </c>
    </row>
    <row r="21" spans="4:35">
      <c r="D21" t="s">
        <v>269</v>
      </c>
      <c r="E21" t="s">
        <v>245</v>
      </c>
      <c r="F21" t="s">
        <v>270</v>
      </c>
      <c r="G21" t="s">
        <v>1591</v>
      </c>
      <c r="H21" t="s">
        <v>272</v>
      </c>
      <c r="I21" t="s">
        <v>1613</v>
      </c>
      <c r="J21" t="s">
        <v>130</v>
      </c>
      <c r="K21" t="s">
        <v>344</v>
      </c>
      <c r="L21" t="s">
        <v>395</v>
      </c>
      <c r="M21" t="s">
        <v>276</v>
      </c>
      <c r="O21" t="s">
        <v>278</v>
      </c>
      <c r="P21" t="s">
        <v>303</v>
      </c>
      <c r="AC21" t="s">
        <v>1581</v>
      </c>
      <c r="AE21" s="1018">
        <v>0.84683199727567326</v>
      </c>
      <c r="AF21" s="1018">
        <v>1.6680235811328215</v>
      </c>
      <c r="AG21" s="1018">
        <v>10.987974779041775</v>
      </c>
      <c r="AH21" s="1018">
        <v>0.81399195017966719</v>
      </c>
      <c r="AI21" s="1018">
        <v>0</v>
      </c>
    </row>
    <row r="22" spans="4:35">
      <c r="D22" t="s">
        <v>269</v>
      </c>
      <c r="E22" t="s">
        <v>245</v>
      </c>
      <c r="F22" t="s">
        <v>270</v>
      </c>
      <c r="G22" t="s">
        <v>1591</v>
      </c>
      <c r="H22" t="s">
        <v>272</v>
      </c>
      <c r="I22" t="s">
        <v>1613</v>
      </c>
      <c r="J22" t="s">
        <v>130</v>
      </c>
      <c r="K22" t="s">
        <v>344</v>
      </c>
      <c r="L22" t="s">
        <v>1631</v>
      </c>
      <c r="M22" s="172" t="s">
        <v>318</v>
      </c>
      <c r="O22" s="172" t="s">
        <v>318</v>
      </c>
      <c r="P22" t="s">
        <v>303</v>
      </c>
      <c r="AC22" t="s">
        <v>1581</v>
      </c>
      <c r="AE22" s="1018">
        <v>0.3371284628417327</v>
      </c>
      <c r="AF22" s="1018">
        <v>0.2042110532872799</v>
      </c>
      <c r="AG22" s="1018">
        <v>0.19937737077644382</v>
      </c>
      <c r="AH22" s="1018">
        <v>0.11521905906766625</v>
      </c>
      <c r="AI22" s="1018">
        <v>4.6849889616085702E-2</v>
      </c>
    </row>
    <row r="23" spans="4:35">
      <c r="D23" t="s">
        <v>269</v>
      </c>
      <c r="E23" t="s">
        <v>245</v>
      </c>
      <c r="F23" t="s">
        <v>270</v>
      </c>
      <c r="G23" t="s">
        <v>1591</v>
      </c>
      <c r="H23" t="s">
        <v>272</v>
      </c>
      <c r="I23" t="s">
        <v>1613</v>
      </c>
      <c r="J23" t="s">
        <v>130</v>
      </c>
      <c r="K23" t="s">
        <v>344</v>
      </c>
      <c r="L23" t="s">
        <v>416</v>
      </c>
      <c r="M23" s="172" t="s">
        <v>318</v>
      </c>
      <c r="O23" s="172" t="s">
        <v>318</v>
      </c>
      <c r="P23" t="s">
        <v>303</v>
      </c>
      <c r="AC23" t="s">
        <v>1581</v>
      </c>
      <c r="AE23" s="1018">
        <v>3.4313546228882004</v>
      </c>
      <c r="AF23" s="1018">
        <v>0</v>
      </c>
      <c r="AG23" s="1018">
        <v>0</v>
      </c>
      <c r="AH23" s="1018">
        <v>0</v>
      </c>
      <c r="AI23" s="1018">
        <v>0</v>
      </c>
    </row>
    <row r="24" spans="4:35">
      <c r="D24" t="s">
        <v>269</v>
      </c>
      <c r="E24" t="s">
        <v>245</v>
      </c>
      <c r="F24" t="s">
        <v>270</v>
      </c>
      <c r="G24" t="s">
        <v>1591</v>
      </c>
      <c r="H24" t="s">
        <v>272</v>
      </c>
      <c r="I24" t="s">
        <v>1613</v>
      </c>
      <c r="J24" t="s">
        <v>130</v>
      </c>
      <c r="K24" t="s">
        <v>1595</v>
      </c>
      <c r="L24" t="s">
        <v>323</v>
      </c>
      <c r="M24" s="172" t="s">
        <v>318</v>
      </c>
      <c r="O24" s="172" t="s">
        <v>318</v>
      </c>
      <c r="P24" t="s">
        <v>303</v>
      </c>
      <c r="AC24" t="s">
        <v>1581</v>
      </c>
      <c r="AE24" s="1018">
        <v>0</v>
      </c>
      <c r="AF24" s="1018">
        <v>0</v>
      </c>
      <c r="AG24" s="1018">
        <v>0</v>
      </c>
      <c r="AH24" s="1018">
        <v>0</v>
      </c>
      <c r="AI24" s="1018">
        <v>0</v>
      </c>
    </row>
    <row r="25" spans="4:35">
      <c r="D25" t="s">
        <v>269</v>
      </c>
      <c r="E25" t="s">
        <v>245</v>
      </c>
      <c r="F25" t="s">
        <v>270</v>
      </c>
      <c r="G25" t="s">
        <v>1591</v>
      </c>
      <c r="H25" t="s">
        <v>272</v>
      </c>
      <c r="I25" t="s">
        <v>1613</v>
      </c>
      <c r="J25" t="s">
        <v>130</v>
      </c>
      <c r="K25" t="s">
        <v>1595</v>
      </c>
      <c r="L25" t="s">
        <v>323</v>
      </c>
      <c r="M25" t="s">
        <v>276</v>
      </c>
      <c r="O25" t="s">
        <v>302</v>
      </c>
      <c r="P25" t="s">
        <v>303</v>
      </c>
      <c r="AC25" t="s">
        <v>1581</v>
      </c>
      <c r="AE25" s="1018">
        <v>31.004256354430836</v>
      </c>
      <c r="AF25" s="1018">
        <v>24.884572350112716</v>
      </c>
      <c r="AG25" s="1018">
        <v>5.6018787929907985</v>
      </c>
      <c r="AH25" s="1018">
        <v>6.039990732372873</v>
      </c>
      <c r="AI25" s="1018">
        <v>11.767141547911352</v>
      </c>
    </row>
    <row r="26" spans="4:35">
      <c r="D26" t="s">
        <v>269</v>
      </c>
      <c r="E26" t="s">
        <v>245</v>
      </c>
      <c r="F26" t="s">
        <v>270</v>
      </c>
      <c r="G26" t="s">
        <v>1591</v>
      </c>
      <c r="H26" t="s">
        <v>272</v>
      </c>
      <c r="I26" t="s">
        <v>1613</v>
      </c>
      <c r="J26" t="s">
        <v>130</v>
      </c>
      <c r="K26" t="s">
        <v>1595</v>
      </c>
      <c r="L26" t="s">
        <v>372</v>
      </c>
      <c r="M26" s="172" t="s">
        <v>318</v>
      </c>
      <c r="O26" s="172" t="s">
        <v>318</v>
      </c>
      <c r="P26" t="s">
        <v>303</v>
      </c>
      <c r="AC26" t="s">
        <v>1581</v>
      </c>
      <c r="AE26" s="1018">
        <v>0</v>
      </c>
      <c r="AF26" s="1018">
        <v>0</v>
      </c>
      <c r="AG26" s="1018">
        <v>2.3484879807687872E-2</v>
      </c>
      <c r="AH26" s="1018">
        <v>7.0430520347372016E-2</v>
      </c>
      <c r="AI26" s="1018">
        <v>9.7605948481075733E-2</v>
      </c>
    </row>
    <row r="27" spans="4:35">
      <c r="D27" t="s">
        <v>269</v>
      </c>
      <c r="E27" t="s">
        <v>245</v>
      </c>
      <c r="F27" t="s">
        <v>270</v>
      </c>
      <c r="G27" t="s">
        <v>1591</v>
      </c>
      <c r="H27" t="s">
        <v>272</v>
      </c>
      <c r="I27" t="s">
        <v>1613</v>
      </c>
      <c r="J27" t="s">
        <v>130</v>
      </c>
      <c r="K27" t="s">
        <v>1595</v>
      </c>
      <c r="L27" t="s">
        <v>372</v>
      </c>
      <c r="M27" t="s">
        <v>276</v>
      </c>
      <c r="O27" t="s">
        <v>302</v>
      </c>
      <c r="P27" t="s">
        <v>303</v>
      </c>
      <c r="AC27" t="s">
        <v>1581</v>
      </c>
      <c r="AE27" s="1018">
        <v>5.1754401315743319</v>
      </c>
      <c r="AF27" s="1018">
        <v>11.77804097205374</v>
      </c>
      <c r="AG27" s="1018">
        <v>11.700984498382631</v>
      </c>
      <c r="AH27" s="1018">
        <v>10.973418451484598</v>
      </c>
      <c r="AI27" s="1018">
        <v>11.434791202360579</v>
      </c>
    </row>
    <row r="28" spans="4:35">
      <c r="D28" t="s">
        <v>269</v>
      </c>
      <c r="E28" t="s">
        <v>245</v>
      </c>
      <c r="F28" t="s">
        <v>270</v>
      </c>
      <c r="G28" t="s">
        <v>1591</v>
      </c>
      <c r="H28" t="s">
        <v>272</v>
      </c>
      <c r="I28" t="s">
        <v>1613</v>
      </c>
      <c r="J28" t="s">
        <v>130</v>
      </c>
      <c r="K28" t="s">
        <v>1595</v>
      </c>
      <c r="L28" t="s">
        <v>350</v>
      </c>
      <c r="M28" s="172" t="s">
        <v>318</v>
      </c>
      <c r="O28" s="172" t="s">
        <v>318</v>
      </c>
      <c r="P28" t="s">
        <v>303</v>
      </c>
      <c r="AC28" t="s">
        <v>1581</v>
      </c>
      <c r="AE28" s="1018">
        <v>1.3050210344399402</v>
      </c>
      <c r="AF28" s="1018">
        <v>0.65579333731730594</v>
      </c>
      <c r="AG28" s="1018">
        <v>3.729876490363305</v>
      </c>
      <c r="AH28" s="1018">
        <v>3.5843340767181799</v>
      </c>
      <c r="AI28" s="1018">
        <v>3.5963388803799874</v>
      </c>
    </row>
    <row r="29" spans="4:35">
      <c r="D29" t="s">
        <v>269</v>
      </c>
      <c r="E29" t="s">
        <v>245</v>
      </c>
      <c r="F29" t="s">
        <v>270</v>
      </c>
      <c r="G29" t="s">
        <v>1591</v>
      </c>
      <c r="H29" t="s">
        <v>272</v>
      </c>
      <c r="I29" t="s">
        <v>1613</v>
      </c>
      <c r="J29" t="s">
        <v>130</v>
      </c>
      <c r="K29" t="s">
        <v>1595</v>
      </c>
      <c r="L29" t="s">
        <v>350</v>
      </c>
      <c r="M29" t="s">
        <v>276</v>
      </c>
      <c r="O29" t="s">
        <v>302</v>
      </c>
      <c r="P29" t="s">
        <v>303</v>
      </c>
      <c r="AC29" t="s">
        <v>1581</v>
      </c>
      <c r="AE29" s="1018">
        <v>18.523881099936748</v>
      </c>
      <c r="AF29" s="1018">
        <v>25.92832301448037</v>
      </c>
      <c r="AG29" s="1018">
        <v>29.224678588926775</v>
      </c>
      <c r="AH29" s="1018">
        <v>29.14183253546144</v>
      </c>
      <c r="AI29" s="1018">
        <v>31.960433546584234</v>
      </c>
    </row>
    <row r="30" spans="4:35">
      <c r="D30" t="s">
        <v>269</v>
      </c>
      <c r="E30" t="s">
        <v>245</v>
      </c>
      <c r="F30" t="s">
        <v>270</v>
      </c>
      <c r="G30" t="s">
        <v>1591</v>
      </c>
      <c r="H30" t="s">
        <v>272</v>
      </c>
      <c r="I30" t="s">
        <v>1613</v>
      </c>
      <c r="J30" t="s">
        <v>130</v>
      </c>
      <c r="K30" t="s">
        <v>1595</v>
      </c>
      <c r="L30" t="s">
        <v>362</v>
      </c>
      <c r="M30" s="172" t="s">
        <v>318</v>
      </c>
      <c r="O30" s="172" t="s">
        <v>318</v>
      </c>
      <c r="P30" t="s">
        <v>303</v>
      </c>
      <c r="AC30" t="s">
        <v>1581</v>
      </c>
      <c r="AE30" s="1018">
        <v>0</v>
      </c>
      <c r="AF30" s="1018">
        <v>0</v>
      </c>
      <c r="AG30" s="1018">
        <v>6.9856970413839488</v>
      </c>
      <c r="AH30" s="1018">
        <v>0</v>
      </c>
      <c r="AI30" s="1018">
        <v>0</v>
      </c>
    </row>
    <row r="31" spans="4:35">
      <c r="D31" t="s">
        <v>269</v>
      </c>
      <c r="E31" t="s">
        <v>245</v>
      </c>
      <c r="F31" t="s">
        <v>270</v>
      </c>
      <c r="G31" t="s">
        <v>1591</v>
      </c>
      <c r="H31" t="s">
        <v>272</v>
      </c>
      <c r="I31" t="s">
        <v>1613</v>
      </c>
      <c r="J31" t="s">
        <v>130</v>
      </c>
      <c r="K31" t="s">
        <v>1595</v>
      </c>
      <c r="L31" t="s">
        <v>362</v>
      </c>
      <c r="M31" t="s">
        <v>276</v>
      </c>
      <c r="O31" t="s">
        <v>302</v>
      </c>
      <c r="P31" t="s">
        <v>303</v>
      </c>
      <c r="AC31" t="s">
        <v>1581</v>
      </c>
      <c r="AE31" s="1018">
        <v>15.066857005586415</v>
      </c>
      <c r="AF31" s="1018">
        <v>27.453463376332831</v>
      </c>
      <c r="AG31" s="1018">
        <v>30.483110609712895</v>
      </c>
      <c r="AH31" s="1018">
        <v>0</v>
      </c>
      <c r="AI31" s="1018">
        <v>0</v>
      </c>
    </row>
    <row r="32" spans="4:35">
      <c r="D32" t="s">
        <v>269</v>
      </c>
      <c r="E32" t="s">
        <v>245</v>
      </c>
      <c r="F32" t="s">
        <v>270</v>
      </c>
      <c r="G32" t="s">
        <v>1591</v>
      </c>
      <c r="H32" t="s">
        <v>272</v>
      </c>
      <c r="I32" t="s">
        <v>1613</v>
      </c>
      <c r="J32" t="s">
        <v>130</v>
      </c>
      <c r="K32" t="s">
        <v>1595</v>
      </c>
      <c r="L32" t="s">
        <v>305</v>
      </c>
      <c r="M32" s="172" t="s">
        <v>318</v>
      </c>
      <c r="O32" s="172" t="s">
        <v>318</v>
      </c>
      <c r="P32" t="s">
        <v>303</v>
      </c>
      <c r="AC32" t="s">
        <v>1581</v>
      </c>
      <c r="AE32" s="1018">
        <v>0.694240771450501</v>
      </c>
      <c r="AF32" s="1018">
        <v>0.96997387987525341</v>
      </c>
      <c r="AG32" s="1018">
        <v>1.1218246887957575</v>
      </c>
      <c r="AH32" s="1018">
        <v>3.4133324484668108</v>
      </c>
      <c r="AI32" s="1018">
        <v>3.455736857375963</v>
      </c>
    </row>
    <row r="33" spans="4:35">
      <c r="D33" t="s">
        <v>269</v>
      </c>
      <c r="E33" t="s">
        <v>245</v>
      </c>
      <c r="F33" t="s">
        <v>270</v>
      </c>
      <c r="G33" t="s">
        <v>1591</v>
      </c>
      <c r="H33" t="s">
        <v>272</v>
      </c>
      <c r="I33" t="s">
        <v>1613</v>
      </c>
      <c r="J33" t="s">
        <v>130</v>
      </c>
      <c r="K33" t="s">
        <v>1595</v>
      </c>
      <c r="L33" t="s">
        <v>305</v>
      </c>
      <c r="M33" t="s">
        <v>276</v>
      </c>
      <c r="O33" t="s">
        <v>302</v>
      </c>
      <c r="P33" t="s">
        <v>303</v>
      </c>
      <c r="AC33" t="s">
        <v>1581</v>
      </c>
      <c r="AE33" s="1018">
        <v>5.8105167933270738E-2</v>
      </c>
      <c r="AF33" s="1018">
        <v>6.3871838413608037E-2</v>
      </c>
      <c r="AG33" s="1018">
        <v>6.5053556806127857E-2</v>
      </c>
      <c r="AH33" s="1018">
        <v>0.67904747130023246</v>
      </c>
      <c r="AI33" s="1018">
        <v>0.67637529718745204</v>
      </c>
    </row>
    <row r="34" spans="4:35">
      <c r="D34" t="s">
        <v>269</v>
      </c>
      <c r="E34" t="s">
        <v>245</v>
      </c>
      <c r="F34" t="s">
        <v>270</v>
      </c>
      <c r="G34" t="s">
        <v>1591</v>
      </c>
      <c r="H34" t="s">
        <v>272</v>
      </c>
      <c r="I34" t="s">
        <v>1613</v>
      </c>
      <c r="J34" t="s">
        <v>130</v>
      </c>
      <c r="K34" t="s">
        <v>1595</v>
      </c>
      <c r="L34" t="s">
        <v>305</v>
      </c>
      <c r="M34" t="s">
        <v>276</v>
      </c>
      <c r="O34" t="s">
        <v>320</v>
      </c>
      <c r="P34" t="s">
        <v>303</v>
      </c>
      <c r="AC34" t="s">
        <v>1581</v>
      </c>
      <c r="AE34" s="1018">
        <v>3.0320692203778106</v>
      </c>
      <c r="AF34" s="1018">
        <v>3.5234380364045799</v>
      </c>
      <c r="AG34" s="1018">
        <v>6.1539733296908601</v>
      </c>
      <c r="AH34" s="1018">
        <v>6.5546309101397533</v>
      </c>
      <c r="AI34" s="1018">
        <v>8.077340153504089</v>
      </c>
    </row>
    <row r="35" spans="4:35">
      <c r="D35" t="s">
        <v>269</v>
      </c>
      <c r="E35" t="s">
        <v>245</v>
      </c>
      <c r="F35" t="s">
        <v>270</v>
      </c>
      <c r="G35" t="s">
        <v>1591</v>
      </c>
      <c r="H35" t="s">
        <v>272</v>
      </c>
      <c r="I35" t="s">
        <v>1613</v>
      </c>
      <c r="J35" t="s">
        <v>130</v>
      </c>
      <c r="K35" t="s">
        <v>1595</v>
      </c>
      <c r="L35" t="s">
        <v>336</v>
      </c>
      <c r="M35" t="s">
        <v>318</v>
      </c>
      <c r="O35" s="172" t="s">
        <v>318</v>
      </c>
      <c r="P35" t="s">
        <v>303</v>
      </c>
      <c r="AC35" t="s">
        <v>1581</v>
      </c>
      <c r="AE35" s="1018">
        <v>0.53503328954533935</v>
      </c>
      <c r="AF35" s="1018">
        <v>0.61476763794532718</v>
      </c>
      <c r="AG35" s="1018">
        <v>0.58777593087703661</v>
      </c>
      <c r="AH35" s="1018">
        <v>0.58535012878087489</v>
      </c>
      <c r="AI35" s="1018">
        <v>0.61735151749299466</v>
      </c>
    </row>
    <row r="36" spans="4:35">
      <c r="D36" t="s">
        <v>269</v>
      </c>
      <c r="E36" t="s">
        <v>245</v>
      </c>
      <c r="F36" t="s">
        <v>270</v>
      </c>
      <c r="G36" t="s">
        <v>1591</v>
      </c>
      <c r="H36" t="s">
        <v>272</v>
      </c>
      <c r="I36" t="s">
        <v>1613</v>
      </c>
      <c r="J36" t="s">
        <v>130</v>
      </c>
      <c r="K36" t="s">
        <v>1595</v>
      </c>
      <c r="L36" t="s">
        <v>336</v>
      </c>
      <c r="M36" t="s">
        <v>276</v>
      </c>
      <c r="O36" t="s">
        <v>302</v>
      </c>
      <c r="P36" t="s">
        <v>303</v>
      </c>
      <c r="AC36" t="s">
        <v>1581</v>
      </c>
      <c r="AE36" s="1018">
        <v>0.65437401354849756</v>
      </c>
      <c r="AF36" s="1018">
        <v>3.0543391625741214</v>
      </c>
      <c r="AG36" s="1018">
        <v>2.344429884694144</v>
      </c>
      <c r="AH36" s="1018">
        <v>3.0124701573925146</v>
      </c>
      <c r="AI36" s="1018">
        <v>4.8090680233880736</v>
      </c>
    </row>
    <row r="37" spans="4:35">
      <c r="D37" t="s">
        <v>269</v>
      </c>
      <c r="E37" t="s">
        <v>245</v>
      </c>
      <c r="F37" t="s">
        <v>270</v>
      </c>
      <c r="G37" t="s">
        <v>1591</v>
      </c>
      <c r="H37" t="s">
        <v>272</v>
      </c>
      <c r="I37" t="s">
        <v>1613</v>
      </c>
      <c r="J37" t="s">
        <v>130</v>
      </c>
      <c r="K37" t="s">
        <v>1595</v>
      </c>
      <c r="L37" t="s">
        <v>336</v>
      </c>
      <c r="M37" t="s">
        <v>276</v>
      </c>
      <c r="O37" t="s">
        <v>320</v>
      </c>
      <c r="P37" t="s">
        <v>303</v>
      </c>
      <c r="AC37" t="s">
        <v>1581</v>
      </c>
      <c r="AE37" s="1018">
        <v>0.28421588536477044</v>
      </c>
      <c r="AF37" s="1018">
        <v>1.4878540726199672</v>
      </c>
      <c r="AG37" s="1018">
        <v>1.6508576003704432</v>
      </c>
      <c r="AH37" s="1018">
        <v>1.1623213514421642</v>
      </c>
      <c r="AI37" s="1018">
        <v>1.3576841853414565</v>
      </c>
    </row>
    <row r="38" spans="4:35">
      <c r="D38" t="s">
        <v>269</v>
      </c>
      <c r="E38" t="s">
        <v>245</v>
      </c>
      <c r="F38" t="s">
        <v>270</v>
      </c>
      <c r="G38" t="s">
        <v>1591</v>
      </c>
      <c r="H38" t="s">
        <v>272</v>
      </c>
      <c r="I38" t="s">
        <v>1613</v>
      </c>
      <c r="J38" t="s">
        <v>130</v>
      </c>
      <c r="K38" t="s">
        <v>1595</v>
      </c>
      <c r="L38" t="s">
        <v>281</v>
      </c>
      <c r="M38" t="s">
        <v>318</v>
      </c>
      <c r="O38" s="172" t="s">
        <v>318</v>
      </c>
      <c r="P38" t="s">
        <v>303</v>
      </c>
      <c r="AC38" t="s">
        <v>1581</v>
      </c>
      <c r="AE38" s="1018">
        <v>2.0008854217003921E-2</v>
      </c>
      <c r="AF38" s="1018">
        <v>2.2990711578774602E-2</v>
      </c>
      <c r="AG38" s="1018">
        <v>2.1981291899007684E-2</v>
      </c>
      <c r="AH38" s="1018">
        <v>0</v>
      </c>
      <c r="AI38" s="1018">
        <v>0</v>
      </c>
    </row>
    <row r="39" spans="4:35">
      <c r="D39" t="s">
        <v>269</v>
      </c>
      <c r="E39" t="s">
        <v>245</v>
      </c>
      <c r="F39" t="s">
        <v>270</v>
      </c>
      <c r="G39" t="s">
        <v>1591</v>
      </c>
      <c r="H39" t="s">
        <v>272</v>
      </c>
      <c r="I39" t="s">
        <v>1613</v>
      </c>
      <c r="J39" t="s">
        <v>130</v>
      </c>
      <c r="K39" t="s">
        <v>1595</v>
      </c>
      <c r="L39" t="s">
        <v>281</v>
      </c>
      <c r="M39" t="s">
        <v>276</v>
      </c>
      <c r="O39" t="s">
        <v>302</v>
      </c>
      <c r="P39" t="s">
        <v>303</v>
      </c>
      <c r="AC39" t="s">
        <v>1581</v>
      </c>
      <c r="AE39" s="1018">
        <v>7.4020639532534557E-2</v>
      </c>
      <c r="AF39" s="1018">
        <v>0.43740023745444345</v>
      </c>
      <c r="AG39" s="1018">
        <v>0.35587246591551669</v>
      </c>
      <c r="AH39" s="1018">
        <v>0</v>
      </c>
      <c r="AI39" s="1018">
        <v>0</v>
      </c>
    </row>
    <row r="40" spans="4:35">
      <c r="D40" t="s">
        <v>269</v>
      </c>
      <c r="E40" t="s">
        <v>245</v>
      </c>
      <c r="F40" t="s">
        <v>270</v>
      </c>
      <c r="G40" t="s">
        <v>1591</v>
      </c>
      <c r="H40" t="s">
        <v>272</v>
      </c>
      <c r="I40" t="s">
        <v>1613</v>
      </c>
      <c r="J40" t="s">
        <v>130</v>
      </c>
      <c r="K40" t="s">
        <v>1595</v>
      </c>
      <c r="L40" t="s">
        <v>281</v>
      </c>
      <c r="M40" t="s">
        <v>276</v>
      </c>
      <c r="O40" t="s">
        <v>320</v>
      </c>
      <c r="P40" t="s">
        <v>303</v>
      </c>
      <c r="AC40" t="s">
        <v>1581</v>
      </c>
      <c r="AE40" s="1018">
        <v>2.216283462834757</v>
      </c>
      <c r="AF40" s="1018">
        <v>3.5581247653585608</v>
      </c>
      <c r="AG40" s="1018">
        <v>2.6883266205856664</v>
      </c>
      <c r="AH40" s="1018">
        <v>0</v>
      </c>
      <c r="AI40" s="1018">
        <v>0</v>
      </c>
    </row>
    <row r="41" spans="4:35">
      <c r="D41" t="s">
        <v>269</v>
      </c>
      <c r="E41" t="s">
        <v>245</v>
      </c>
      <c r="F41" t="s">
        <v>270</v>
      </c>
      <c r="G41" t="s">
        <v>1591</v>
      </c>
      <c r="H41" t="s">
        <v>272</v>
      </c>
      <c r="I41" t="s">
        <v>1613</v>
      </c>
      <c r="J41" t="s">
        <v>130</v>
      </c>
      <c r="K41" t="s">
        <v>1595</v>
      </c>
      <c r="L41" t="s">
        <v>281</v>
      </c>
      <c r="M41" t="s">
        <v>276</v>
      </c>
      <c r="O41" s="172" t="s">
        <v>318</v>
      </c>
      <c r="P41" t="s">
        <v>303</v>
      </c>
      <c r="AC41" t="s">
        <v>1581</v>
      </c>
      <c r="AE41" s="1018">
        <v>1.924719383642804</v>
      </c>
      <c r="AF41" s="1018">
        <v>1.2913086011960215</v>
      </c>
      <c r="AG41" s="1018">
        <v>1.4271559562998812</v>
      </c>
      <c r="AH41" s="1018">
        <v>0</v>
      </c>
      <c r="AI41" s="1018">
        <v>0</v>
      </c>
    </row>
    <row r="42" spans="4:35">
      <c r="D42" t="s">
        <v>269</v>
      </c>
      <c r="E42" t="s">
        <v>245</v>
      </c>
      <c r="F42" t="s">
        <v>270</v>
      </c>
      <c r="G42" t="s">
        <v>1591</v>
      </c>
      <c r="H42" t="s">
        <v>272</v>
      </c>
      <c r="I42" t="s">
        <v>1613</v>
      </c>
      <c r="J42" t="s">
        <v>130</v>
      </c>
      <c r="K42" t="s">
        <v>1596</v>
      </c>
      <c r="L42" t="s">
        <v>333</v>
      </c>
      <c r="M42" t="s">
        <v>276</v>
      </c>
      <c r="O42" t="s">
        <v>1597</v>
      </c>
      <c r="P42" t="s">
        <v>303</v>
      </c>
      <c r="AC42" t="s">
        <v>1581</v>
      </c>
      <c r="AE42" s="1018">
        <v>3.1675</v>
      </c>
      <c r="AF42" s="1018">
        <v>19.6769</v>
      </c>
      <c r="AG42" s="1018">
        <v>20.989699999999999</v>
      </c>
      <c r="AH42" s="1018">
        <v>12.854100000000001</v>
      </c>
      <c r="AI42" s="1018">
        <v>17.1343</v>
      </c>
    </row>
    <row r="43" spans="4:35">
      <c r="D43" t="s">
        <v>269</v>
      </c>
      <c r="E43" t="s">
        <v>245</v>
      </c>
      <c r="F43" t="s">
        <v>270</v>
      </c>
      <c r="G43" t="s">
        <v>1591</v>
      </c>
      <c r="H43" t="s">
        <v>272</v>
      </c>
      <c r="I43" t="s">
        <v>1613</v>
      </c>
      <c r="J43" t="s">
        <v>130</v>
      </c>
      <c r="K43" t="s">
        <v>1596</v>
      </c>
      <c r="L43" t="s">
        <v>1632</v>
      </c>
      <c r="M43" t="s">
        <v>276</v>
      </c>
      <c r="O43" t="s">
        <v>347</v>
      </c>
      <c r="P43" t="s">
        <v>303</v>
      </c>
      <c r="AC43" t="s">
        <v>1581</v>
      </c>
      <c r="AE43" s="1018">
        <v>7.1260151628229993</v>
      </c>
      <c r="AF43" s="1018">
        <v>3.3736808143269696</v>
      </c>
      <c r="AG43" s="1018">
        <v>0</v>
      </c>
      <c r="AH43" s="1018">
        <v>0</v>
      </c>
      <c r="AI43" s="1018">
        <v>0</v>
      </c>
    </row>
    <row r="44" spans="4:35">
      <c r="D44" t="s">
        <v>269</v>
      </c>
      <c r="E44" t="s">
        <v>245</v>
      </c>
      <c r="F44" t="s">
        <v>270</v>
      </c>
      <c r="G44" t="s">
        <v>1591</v>
      </c>
      <c r="H44" t="s">
        <v>272</v>
      </c>
      <c r="I44" t="s">
        <v>1613</v>
      </c>
      <c r="J44" t="s">
        <v>130</v>
      </c>
      <c r="K44" t="s">
        <v>1596</v>
      </c>
      <c r="L44" t="s">
        <v>456</v>
      </c>
      <c r="M44" t="s">
        <v>276</v>
      </c>
      <c r="O44" t="s">
        <v>359</v>
      </c>
      <c r="P44" t="s">
        <v>303</v>
      </c>
      <c r="AC44" t="s">
        <v>1581</v>
      </c>
      <c r="AE44" s="1018">
        <v>0.38577997207596998</v>
      </c>
      <c r="AF44" s="1018">
        <v>0</v>
      </c>
      <c r="AG44" s="1018">
        <v>0</v>
      </c>
      <c r="AH44" s="1018">
        <v>0</v>
      </c>
      <c r="AI44" s="1018">
        <v>0</v>
      </c>
    </row>
    <row r="45" spans="4:35">
      <c r="D45" t="s">
        <v>269</v>
      </c>
      <c r="E45" t="s">
        <v>245</v>
      </c>
      <c r="F45" t="s">
        <v>270</v>
      </c>
      <c r="G45" t="s">
        <v>1591</v>
      </c>
      <c r="H45" t="s">
        <v>272</v>
      </c>
      <c r="I45" t="s">
        <v>1613</v>
      </c>
      <c r="J45" t="s">
        <v>130</v>
      </c>
      <c r="K45" t="s">
        <v>1596</v>
      </c>
      <c r="L45" s="172" t="s">
        <v>318</v>
      </c>
      <c r="M45" s="172" t="s">
        <v>318</v>
      </c>
      <c r="O45" t="s">
        <v>463</v>
      </c>
      <c r="P45" t="s">
        <v>303</v>
      </c>
      <c r="AC45" t="s">
        <v>1581</v>
      </c>
      <c r="AE45" s="1018">
        <v>2.9296772460877909</v>
      </c>
      <c r="AF45" s="1018">
        <v>2.8853248030918972</v>
      </c>
      <c r="AG45" s="1018">
        <v>2.5170876481854747</v>
      </c>
      <c r="AH45" s="1018">
        <v>3.9877688228502288</v>
      </c>
      <c r="AI45" s="1018">
        <v>3.2208404622544586</v>
      </c>
    </row>
    <row r="46" spans="4:35">
      <c r="D46" t="s">
        <v>269</v>
      </c>
      <c r="E46" t="s">
        <v>245</v>
      </c>
      <c r="F46" t="s">
        <v>270</v>
      </c>
      <c r="G46" t="s">
        <v>1591</v>
      </c>
      <c r="H46" t="s">
        <v>272</v>
      </c>
      <c r="I46" t="s">
        <v>1613</v>
      </c>
      <c r="J46" t="s">
        <v>130</v>
      </c>
      <c r="K46" t="s">
        <v>1596</v>
      </c>
      <c r="L46" s="172" t="s">
        <v>318</v>
      </c>
      <c r="M46" s="172" t="s">
        <v>318</v>
      </c>
      <c r="O46" t="s">
        <v>466</v>
      </c>
      <c r="P46" t="s">
        <v>303</v>
      </c>
      <c r="AC46" t="s">
        <v>1581</v>
      </c>
      <c r="AE46" s="1018">
        <v>4.3873786481196966</v>
      </c>
      <c r="AF46" s="1018">
        <v>0</v>
      </c>
      <c r="AG46" s="1018">
        <v>0.93748462487212569</v>
      </c>
      <c r="AH46" s="1018">
        <v>4.2172366106249113</v>
      </c>
      <c r="AI46" s="1018">
        <v>0</v>
      </c>
    </row>
    <row r="47" spans="4:35">
      <c r="D47" t="s">
        <v>269</v>
      </c>
      <c r="E47" t="s">
        <v>245</v>
      </c>
      <c r="F47" t="s">
        <v>270</v>
      </c>
      <c r="G47" t="s">
        <v>1591</v>
      </c>
      <c r="H47" t="s">
        <v>272</v>
      </c>
      <c r="I47" t="s">
        <v>377</v>
      </c>
      <c r="J47" t="s">
        <v>130</v>
      </c>
      <c r="K47" t="s">
        <v>377</v>
      </c>
      <c r="L47" t="s">
        <v>377</v>
      </c>
      <c r="M47" s="172" t="s">
        <v>318</v>
      </c>
      <c r="O47" s="172" t="s">
        <v>318</v>
      </c>
      <c r="P47" s="172"/>
      <c r="AC47" t="s">
        <v>1581</v>
      </c>
      <c r="AE47" s="1018">
        <v>26.098048537962143</v>
      </c>
      <c r="AF47" s="1018">
        <v>24.561475698113789</v>
      </c>
      <c r="AG47" s="1018">
        <v>22.040817404464768</v>
      </c>
      <c r="AH47" s="1018">
        <v>19.980822287959441</v>
      </c>
      <c r="AI47" s="1018">
        <v>18.86494066735802</v>
      </c>
    </row>
    <row r="48" spans="4:35">
      <c r="D48" t="s">
        <v>269</v>
      </c>
      <c r="E48" t="s">
        <v>245</v>
      </c>
      <c r="F48" t="s">
        <v>270</v>
      </c>
      <c r="G48" t="s">
        <v>1591</v>
      </c>
      <c r="H48" t="s">
        <v>272</v>
      </c>
      <c r="I48" t="s">
        <v>10</v>
      </c>
      <c r="J48" t="s">
        <v>130</v>
      </c>
      <c r="K48" t="s">
        <v>148</v>
      </c>
      <c r="L48" s="172" t="s">
        <v>318</v>
      </c>
      <c r="M48" s="172" t="s">
        <v>318</v>
      </c>
      <c r="O48" s="172" t="s">
        <v>318</v>
      </c>
      <c r="P48" s="172"/>
      <c r="AC48" t="s">
        <v>1581</v>
      </c>
      <c r="AE48" s="1018">
        <v>0.62565859757358866</v>
      </c>
      <c r="AF48" s="1018">
        <v>2.4778704625551304</v>
      </c>
      <c r="AG48" s="1018">
        <v>2.946034837421204</v>
      </c>
      <c r="AH48" s="1018">
        <v>3.2048324047842756</v>
      </c>
      <c r="AI48" s="1018">
        <v>1.9364556361922172</v>
      </c>
    </row>
    <row r="49" spans="1:41">
      <c r="D49" t="s">
        <v>269</v>
      </c>
      <c r="E49" t="s">
        <v>245</v>
      </c>
      <c r="F49" t="s">
        <v>270</v>
      </c>
      <c r="G49" t="s">
        <v>1591</v>
      </c>
      <c r="H49" t="s">
        <v>272</v>
      </c>
      <c r="I49" t="s">
        <v>10</v>
      </c>
      <c r="J49" t="s">
        <v>130</v>
      </c>
      <c r="K49" t="s">
        <v>148</v>
      </c>
      <c r="L49" s="172"/>
      <c r="M49" t="s">
        <v>276</v>
      </c>
      <c r="O49" s="172" t="s">
        <v>489</v>
      </c>
      <c r="P49" s="172"/>
      <c r="AC49" t="s">
        <v>1581</v>
      </c>
      <c r="AE49" s="1018">
        <v>9.5980010803474709</v>
      </c>
      <c r="AF49" s="1018">
        <v>14.901237294179282</v>
      </c>
      <c r="AG49" s="1018">
        <v>1.0257589332958597</v>
      </c>
      <c r="AH49" s="1018">
        <v>0</v>
      </c>
      <c r="AI49" s="1018">
        <v>0</v>
      </c>
    </row>
    <row r="50" spans="1:41">
      <c r="D50" t="s">
        <v>269</v>
      </c>
      <c r="E50" t="s">
        <v>245</v>
      </c>
      <c r="F50" t="s">
        <v>270</v>
      </c>
      <c r="G50" t="s">
        <v>1591</v>
      </c>
      <c r="H50" t="s">
        <v>272</v>
      </c>
      <c r="I50" t="s">
        <v>10</v>
      </c>
      <c r="J50" t="s">
        <v>130</v>
      </c>
      <c r="K50" t="s">
        <v>148</v>
      </c>
      <c r="L50" s="172"/>
      <c r="M50" t="s">
        <v>276</v>
      </c>
      <c r="O50" s="172" t="s">
        <v>1633</v>
      </c>
      <c r="P50" s="172"/>
      <c r="AC50" t="s">
        <v>1581</v>
      </c>
      <c r="AE50" s="1018">
        <v>1.75736018873259</v>
      </c>
      <c r="AF50" s="1018">
        <v>0.94225530220477338</v>
      </c>
      <c r="AG50" s="1018">
        <v>0.70355001336772205</v>
      </c>
      <c r="AH50" s="1018">
        <v>0</v>
      </c>
      <c r="AI50" s="1018">
        <v>0</v>
      </c>
      <c r="AK50" s="959"/>
    </row>
    <row r="51" spans="1:41">
      <c r="D51" t="s">
        <v>269</v>
      </c>
      <c r="E51" t="s">
        <v>293</v>
      </c>
      <c r="F51" t="s">
        <v>270</v>
      </c>
      <c r="G51" t="s">
        <v>1591</v>
      </c>
      <c r="H51" t="s">
        <v>272</v>
      </c>
      <c r="I51" t="s">
        <v>10</v>
      </c>
      <c r="J51" t="s">
        <v>130</v>
      </c>
      <c r="K51" t="s">
        <v>148</v>
      </c>
      <c r="L51" s="172" t="s">
        <v>318</v>
      </c>
      <c r="M51" t="s">
        <v>300</v>
      </c>
      <c r="O51" s="172" t="s">
        <v>388</v>
      </c>
      <c r="P51" s="172"/>
      <c r="AC51" t="s">
        <v>1581</v>
      </c>
      <c r="AE51" s="1018">
        <v>21.6574890921449</v>
      </c>
      <c r="AF51" s="1018">
        <v>42.825851660802726</v>
      </c>
      <c r="AG51" s="1018">
        <v>74.149448446541697</v>
      </c>
      <c r="AH51" s="1018">
        <v>102.62631392111599</v>
      </c>
      <c r="AI51" s="1018">
        <v>93.453417164957173</v>
      </c>
      <c r="AK51" s="959"/>
    </row>
    <row r="52" spans="1:41">
      <c r="D52" t="s">
        <v>269</v>
      </c>
      <c r="E52" t="s">
        <v>293</v>
      </c>
      <c r="F52" t="s">
        <v>270</v>
      </c>
      <c r="G52" t="s">
        <v>1591</v>
      </c>
      <c r="H52" t="s">
        <v>272</v>
      </c>
      <c r="I52" t="s">
        <v>1601</v>
      </c>
      <c r="J52" t="s">
        <v>109</v>
      </c>
      <c r="K52" t="s">
        <v>148</v>
      </c>
      <c r="L52" s="172"/>
      <c r="M52" t="s">
        <v>276</v>
      </c>
      <c r="O52" s="172" t="s">
        <v>1633</v>
      </c>
      <c r="P52" s="172"/>
      <c r="AC52" t="s">
        <v>1581</v>
      </c>
      <c r="AE52" s="1018">
        <v>1.78080755785643</v>
      </c>
      <c r="AF52" s="1018">
        <v>1.14760159834516</v>
      </c>
      <c r="AG52" s="1018">
        <v>2.8464555538407699</v>
      </c>
      <c r="AH52" s="1018">
        <v>1.3398000000000001</v>
      </c>
      <c r="AI52" s="1018">
        <v>0</v>
      </c>
      <c r="AK52" s="959"/>
    </row>
    <row r="53" spans="1:41">
      <c r="D53" t="s">
        <v>269</v>
      </c>
      <c r="E53" t="s">
        <v>293</v>
      </c>
      <c r="F53" t="s">
        <v>270</v>
      </c>
      <c r="G53" t="s">
        <v>1591</v>
      </c>
      <c r="H53" t="s">
        <v>272</v>
      </c>
      <c r="I53" t="s">
        <v>1601</v>
      </c>
      <c r="J53" t="s">
        <v>109</v>
      </c>
      <c r="K53" t="s">
        <v>148</v>
      </c>
      <c r="L53" s="172" t="s">
        <v>318</v>
      </c>
      <c r="M53" t="s">
        <v>300</v>
      </c>
      <c r="O53" s="172" t="s">
        <v>388</v>
      </c>
      <c r="P53" s="172"/>
      <c r="AC53" t="s">
        <v>1581</v>
      </c>
      <c r="AE53" s="1018">
        <v>3.2563800000000001</v>
      </c>
      <c r="AF53" s="1018">
        <v>9.6794032998313195</v>
      </c>
      <c r="AG53" s="1018">
        <v>12.366815486498</v>
      </c>
      <c r="AH53" s="1018">
        <v>24.096813966498001</v>
      </c>
      <c r="AI53" s="1018">
        <v>23.044606999999999</v>
      </c>
      <c r="AJ53" s="960"/>
      <c r="AK53" s="959"/>
    </row>
    <row r="54" spans="1:41">
      <c r="D54" t="s">
        <v>269</v>
      </c>
      <c r="E54" t="s">
        <v>245</v>
      </c>
      <c r="F54" t="s">
        <v>270</v>
      </c>
      <c r="G54" t="s">
        <v>1591</v>
      </c>
      <c r="H54" t="s">
        <v>272</v>
      </c>
      <c r="I54" t="s">
        <v>309</v>
      </c>
      <c r="J54" t="s">
        <v>109</v>
      </c>
      <c r="K54" t="s">
        <v>1634</v>
      </c>
      <c r="L54" s="172" t="s">
        <v>318</v>
      </c>
      <c r="M54" s="172" t="s">
        <v>318</v>
      </c>
      <c r="O54" s="172" t="s">
        <v>318</v>
      </c>
      <c r="P54" s="172"/>
      <c r="AC54" t="s">
        <v>1581</v>
      </c>
      <c r="AE54" s="1018">
        <v>31.927398473127724</v>
      </c>
      <c r="AF54" s="1018">
        <v>31.449090798780155</v>
      </c>
      <c r="AG54" s="1018">
        <v>30.242309553917043</v>
      </c>
      <c r="AH54" s="1018">
        <v>29.196764177787486</v>
      </c>
      <c r="AI54" s="1018">
        <v>28.329514759630872</v>
      </c>
      <c r="AK54" s="49"/>
      <c r="AL54" s="49"/>
      <c r="AM54" s="49"/>
      <c r="AN54" s="49"/>
      <c r="AO54" s="49"/>
    </row>
    <row r="55" spans="1:41">
      <c r="D55" t="s">
        <v>269</v>
      </c>
      <c r="E55" t="s">
        <v>245</v>
      </c>
      <c r="F55" t="s">
        <v>270</v>
      </c>
      <c r="G55" t="s">
        <v>1591</v>
      </c>
      <c r="H55" t="s">
        <v>272</v>
      </c>
      <c r="I55" t="s">
        <v>309</v>
      </c>
      <c r="J55" t="s">
        <v>109</v>
      </c>
      <c r="K55" t="s">
        <v>401</v>
      </c>
      <c r="L55" s="172" t="s">
        <v>318</v>
      </c>
      <c r="M55" s="172" t="s">
        <v>318</v>
      </c>
      <c r="O55" s="172" t="s">
        <v>318</v>
      </c>
      <c r="P55" s="172"/>
      <c r="AC55" t="s">
        <v>1581</v>
      </c>
      <c r="AE55" s="1018">
        <v>25.9524558894941</v>
      </c>
      <c r="AF55" s="1018">
        <v>27.636969048353517</v>
      </c>
      <c r="AG55" s="1018">
        <v>27.30656743184813</v>
      </c>
      <c r="AH55" s="1018">
        <v>20.297079091284434</v>
      </c>
      <c r="AI55" s="1018">
        <v>19.390264551429393</v>
      </c>
    </row>
    <row r="56" spans="1:41">
      <c r="D56" t="s">
        <v>269</v>
      </c>
      <c r="E56" t="s">
        <v>245</v>
      </c>
      <c r="F56" t="s">
        <v>270</v>
      </c>
      <c r="G56" t="s">
        <v>1591</v>
      </c>
      <c r="H56" t="s">
        <v>272</v>
      </c>
      <c r="I56" t="s">
        <v>309</v>
      </c>
      <c r="J56" t="s">
        <v>109</v>
      </c>
      <c r="K56" t="s">
        <v>408</v>
      </c>
      <c r="L56" s="172" t="s">
        <v>318</v>
      </c>
      <c r="M56" s="172" t="s">
        <v>318</v>
      </c>
      <c r="O56" s="172" t="s">
        <v>318</v>
      </c>
      <c r="P56" s="172"/>
      <c r="AC56" t="s">
        <v>1581</v>
      </c>
      <c r="AE56" s="1018">
        <v>1.3273871437052347</v>
      </c>
      <c r="AF56" s="1018">
        <v>1.310794804408919</v>
      </c>
      <c r="AG56" s="1018">
        <v>1.2944098693538078</v>
      </c>
      <c r="AH56" s="1018">
        <v>1.2782297459868852</v>
      </c>
      <c r="AI56" s="1018">
        <v>1.2622518741620492</v>
      </c>
      <c r="AK56" s="49"/>
      <c r="AL56" s="49"/>
      <c r="AM56" s="49"/>
      <c r="AN56" s="49"/>
      <c r="AO56" s="49"/>
    </row>
    <row r="57" spans="1:41">
      <c r="D57" t="s">
        <v>269</v>
      </c>
      <c r="E57" t="s">
        <v>245</v>
      </c>
      <c r="F57" t="s">
        <v>270</v>
      </c>
      <c r="G57" t="s">
        <v>1591</v>
      </c>
      <c r="H57" t="s">
        <v>272</v>
      </c>
      <c r="I57" t="s">
        <v>309</v>
      </c>
      <c r="J57" t="s">
        <v>109</v>
      </c>
      <c r="K57" t="s">
        <v>415</v>
      </c>
      <c r="L57" s="172" t="s">
        <v>318</v>
      </c>
      <c r="M57" s="172" t="s">
        <v>318</v>
      </c>
      <c r="O57" s="172" t="s">
        <v>318</v>
      </c>
      <c r="P57" s="172"/>
      <c r="AC57" t="s">
        <v>1581</v>
      </c>
      <c r="AE57" s="1018">
        <v>3.416339984230691</v>
      </c>
      <c r="AF57" s="1018">
        <v>3.3785487961769745</v>
      </c>
      <c r="AG57" s="1018">
        <v>3.3411756502095566</v>
      </c>
      <c r="AH57" s="1018">
        <v>3.3042159219915224</v>
      </c>
      <c r="AI57" s="1018">
        <v>3.2676650383398798</v>
      </c>
    </row>
    <row r="58" spans="1:41">
      <c r="D58" t="s">
        <v>269</v>
      </c>
      <c r="E58" t="s">
        <v>245</v>
      </c>
      <c r="F58" t="s">
        <v>270</v>
      </c>
      <c r="G58" t="s">
        <v>1591</v>
      </c>
      <c r="H58" t="s">
        <v>272</v>
      </c>
      <c r="I58" t="s">
        <v>343</v>
      </c>
      <c r="J58" t="s">
        <v>109</v>
      </c>
      <c r="K58" t="s">
        <v>1607</v>
      </c>
      <c r="L58" t="s">
        <v>476</v>
      </c>
      <c r="M58" s="172" t="s">
        <v>318</v>
      </c>
      <c r="O58" s="172" t="s">
        <v>318</v>
      </c>
      <c r="P58" s="172"/>
      <c r="AC58" t="s">
        <v>1581</v>
      </c>
      <c r="AE58" s="1018">
        <v>5.0890657575869866</v>
      </c>
      <c r="AF58" s="1018">
        <v>5.0956411850444647</v>
      </c>
      <c r="AG58" s="1018">
        <v>4.9417965538812547</v>
      </c>
      <c r="AH58" s="1018">
        <v>4.8840030067696576</v>
      </c>
      <c r="AI58" s="1018">
        <v>4.7041814049963602</v>
      </c>
    </row>
    <row r="59" spans="1:41">
      <c r="D59" t="s">
        <v>269</v>
      </c>
      <c r="E59" t="s">
        <v>245</v>
      </c>
      <c r="F59" t="s">
        <v>270</v>
      </c>
      <c r="G59" t="s">
        <v>1591</v>
      </c>
      <c r="H59" t="s">
        <v>272</v>
      </c>
      <c r="I59" t="s">
        <v>343</v>
      </c>
      <c r="J59" t="s">
        <v>109</v>
      </c>
      <c r="K59" t="s">
        <v>1607</v>
      </c>
      <c r="L59" t="s">
        <v>480</v>
      </c>
      <c r="M59" s="172" t="s">
        <v>318</v>
      </c>
      <c r="O59" s="172" t="s">
        <v>318</v>
      </c>
      <c r="P59" s="172"/>
      <c r="AC59" t="s">
        <v>1581</v>
      </c>
      <c r="AE59" s="1018">
        <v>26.192813066771166</v>
      </c>
      <c r="AF59" s="1018">
        <v>26.109354744488726</v>
      </c>
      <c r="AG59" s="1018">
        <v>25.486989442258771</v>
      </c>
      <c r="AH59" s="1018">
        <v>27.378126256523053</v>
      </c>
      <c r="AI59" s="1018">
        <v>24.202280447205474</v>
      </c>
    </row>
    <row r="60" spans="1:41">
      <c r="D60" t="s">
        <v>269</v>
      </c>
      <c r="E60" t="s">
        <v>245</v>
      </c>
      <c r="F60" t="s">
        <v>270</v>
      </c>
      <c r="G60" t="s">
        <v>1591</v>
      </c>
      <c r="H60" t="s">
        <v>272</v>
      </c>
      <c r="I60" t="s">
        <v>343</v>
      </c>
      <c r="J60" t="s">
        <v>109</v>
      </c>
      <c r="K60" t="s">
        <v>1607</v>
      </c>
      <c r="L60" t="s">
        <v>484</v>
      </c>
      <c r="M60" s="172" t="s">
        <v>318</v>
      </c>
      <c r="O60" s="172" t="s">
        <v>318</v>
      </c>
      <c r="P60" s="172"/>
      <c r="AC60" t="s">
        <v>1581</v>
      </c>
      <c r="AE60" s="1018">
        <v>5.0736833304849398</v>
      </c>
      <c r="AF60" s="1018">
        <v>5.0102622888538777</v>
      </c>
      <c r="AG60" s="1018">
        <v>4.9476340102432044</v>
      </c>
      <c r="AH60" s="1018">
        <v>4.885788585115165</v>
      </c>
      <c r="AI60" s="1018">
        <v>4.8247162278012246</v>
      </c>
    </row>
    <row r="61" spans="1:41">
      <c r="D61" t="s">
        <v>269</v>
      </c>
      <c r="E61" t="s">
        <v>245</v>
      </c>
      <c r="F61" t="s">
        <v>270</v>
      </c>
      <c r="G61" t="s">
        <v>1591</v>
      </c>
      <c r="H61" t="s">
        <v>272</v>
      </c>
      <c r="I61" t="s">
        <v>343</v>
      </c>
      <c r="J61" t="s">
        <v>109</v>
      </c>
      <c r="K61" t="s">
        <v>1607</v>
      </c>
      <c r="L61" t="s">
        <v>489</v>
      </c>
      <c r="M61" s="172" t="s">
        <v>318</v>
      </c>
      <c r="O61" s="172" t="s">
        <v>318</v>
      </c>
      <c r="P61" s="172"/>
      <c r="AC61" t="s">
        <v>1581</v>
      </c>
      <c r="AE61" s="1018">
        <v>5.9992831445312511</v>
      </c>
      <c r="AF61" s="1018">
        <v>5.9242921052246098</v>
      </c>
      <c r="AG61" s="1018">
        <v>6.5920824954162605</v>
      </c>
      <c r="AH61" s="1018">
        <v>6.5931389188930911</v>
      </c>
      <c r="AI61" s="1018">
        <v>6.5107246824069271</v>
      </c>
    </row>
    <row r="62" spans="1:41" ht="15.75" thickBot="1">
      <c r="D62" t="s">
        <v>269</v>
      </c>
      <c r="E62" t="s">
        <v>293</v>
      </c>
      <c r="F62" t="s">
        <v>270</v>
      </c>
      <c r="G62" t="s">
        <v>1591</v>
      </c>
      <c r="H62" t="s">
        <v>272</v>
      </c>
      <c r="I62" t="s">
        <v>1592</v>
      </c>
      <c r="J62" t="s">
        <v>130</v>
      </c>
      <c r="K62" t="s">
        <v>196</v>
      </c>
      <c r="L62" t="s">
        <v>1611</v>
      </c>
      <c r="M62" t="s">
        <v>300</v>
      </c>
      <c r="O62" s="172" t="s">
        <v>318</v>
      </c>
      <c r="P62" s="172"/>
      <c r="AC62" t="s">
        <v>1581</v>
      </c>
      <c r="AE62" s="1018">
        <v>1.6600000000000001</v>
      </c>
      <c r="AF62" s="1018">
        <v>1.6600000000000001</v>
      </c>
      <c r="AG62" s="1018">
        <v>1.6600000000000001</v>
      </c>
      <c r="AH62" s="1018">
        <v>1.6600000000000001</v>
      </c>
      <c r="AI62" s="1018">
        <v>1.6600000000000001</v>
      </c>
    </row>
    <row r="63" spans="1:41" ht="15.75" thickBot="1">
      <c r="I63" s="43" t="s">
        <v>1635</v>
      </c>
      <c r="AE63" s="866">
        <f>SUM(AE13:AE62)</f>
        <v>282.44422289841231</v>
      </c>
      <c r="AF63" s="867">
        <f t="shared" ref="AF63:AI63" si="0">SUM(AF13:AF62)</f>
        <v>371.75440838082096</v>
      </c>
      <c r="AG63" s="867">
        <f t="shared" si="0"/>
        <v>410.91213065031491</v>
      </c>
      <c r="AH63" s="867">
        <f t="shared" si="0"/>
        <v>357.91095878862188</v>
      </c>
      <c r="AI63" s="868">
        <f t="shared" si="0"/>
        <v>330.70914417723588</v>
      </c>
    </row>
    <row r="64" spans="1:41" s="1" customFormat="1">
      <c r="A64" s="42"/>
      <c r="B64" s="48" t="s">
        <v>1636</v>
      </c>
    </row>
    <row r="66" spans="4:36">
      <c r="D66" t="s">
        <v>269</v>
      </c>
      <c r="E66" t="s">
        <v>245</v>
      </c>
      <c r="F66" t="s">
        <v>294</v>
      </c>
      <c r="G66" t="s">
        <v>1591</v>
      </c>
      <c r="H66" t="s">
        <v>272</v>
      </c>
      <c r="I66" t="s">
        <v>273</v>
      </c>
      <c r="J66" t="s">
        <v>130</v>
      </c>
      <c r="K66" t="s">
        <v>274</v>
      </c>
      <c r="L66" s="172" t="s">
        <v>318</v>
      </c>
      <c r="M66" s="172" t="s">
        <v>318</v>
      </c>
      <c r="O66" s="172" t="s">
        <v>318</v>
      </c>
      <c r="P66" s="172"/>
      <c r="AC66" t="s">
        <v>1336</v>
      </c>
      <c r="AE66" s="1019"/>
      <c r="AF66" s="1019"/>
      <c r="AG66" s="1019"/>
      <c r="AH66" s="1019"/>
      <c r="AI66" s="1019"/>
      <c r="AJ66" s="961"/>
    </row>
    <row r="67" spans="4:36">
      <c r="D67" t="s">
        <v>269</v>
      </c>
      <c r="E67" t="s">
        <v>245</v>
      </c>
      <c r="F67" t="s">
        <v>294</v>
      </c>
      <c r="G67" t="s">
        <v>1591</v>
      </c>
      <c r="H67" t="s">
        <v>272</v>
      </c>
      <c r="I67" t="s">
        <v>273</v>
      </c>
      <c r="J67" t="s">
        <v>130</v>
      </c>
      <c r="K67" t="s">
        <v>298</v>
      </c>
      <c r="L67" s="172" t="s">
        <v>318</v>
      </c>
      <c r="M67" s="172" t="s">
        <v>318</v>
      </c>
      <c r="O67" s="172" t="s">
        <v>318</v>
      </c>
      <c r="P67" s="172"/>
      <c r="AC67" t="s">
        <v>1336</v>
      </c>
      <c r="AE67" s="1019"/>
      <c r="AF67" s="1019"/>
      <c r="AG67" s="1019"/>
      <c r="AH67" s="1019"/>
      <c r="AI67" s="1019"/>
    </row>
    <row r="68" spans="4:36">
      <c r="D68" t="s">
        <v>269</v>
      </c>
      <c r="E68" t="s">
        <v>245</v>
      </c>
      <c r="F68" t="s">
        <v>294</v>
      </c>
      <c r="G68" t="s">
        <v>1591</v>
      </c>
      <c r="H68" t="s">
        <v>272</v>
      </c>
      <c r="I68" t="s">
        <v>1613</v>
      </c>
      <c r="J68" t="s">
        <v>130</v>
      </c>
      <c r="K68" t="s">
        <v>278</v>
      </c>
      <c r="L68" t="s">
        <v>1637</v>
      </c>
      <c r="M68" t="s">
        <v>276</v>
      </c>
      <c r="O68" t="s">
        <v>278</v>
      </c>
      <c r="AC68" t="s">
        <v>1336</v>
      </c>
      <c r="AE68" s="1019">
        <v>0</v>
      </c>
      <c r="AF68" s="1019">
        <v>0</v>
      </c>
      <c r="AG68" s="1019">
        <v>0</v>
      </c>
      <c r="AH68" s="1019">
        <v>1.1490427995733976</v>
      </c>
      <c r="AI68" s="1019">
        <v>1.8378662874558147</v>
      </c>
      <c r="AJ68" s="962"/>
    </row>
    <row r="69" spans="4:36">
      <c r="D69" t="s">
        <v>269</v>
      </c>
      <c r="E69" t="s">
        <v>245</v>
      </c>
      <c r="F69" t="s">
        <v>294</v>
      </c>
      <c r="G69" t="s">
        <v>1591</v>
      </c>
      <c r="H69" t="s">
        <v>272</v>
      </c>
      <c r="I69" t="s">
        <v>1613</v>
      </c>
      <c r="J69" t="s">
        <v>130</v>
      </c>
      <c r="K69" t="s">
        <v>278</v>
      </c>
      <c r="L69" t="s">
        <v>367</v>
      </c>
      <c r="M69" t="s">
        <v>276</v>
      </c>
      <c r="O69" t="s">
        <v>278</v>
      </c>
      <c r="AC69" t="s">
        <v>1336</v>
      </c>
      <c r="AE69" s="1019">
        <v>0</v>
      </c>
      <c r="AF69" s="1019">
        <v>0</v>
      </c>
      <c r="AG69" s="1019">
        <v>0</v>
      </c>
      <c r="AH69" s="1019">
        <v>3.17311548053855</v>
      </c>
      <c r="AI69" s="1019">
        <v>6.2486471704956168</v>
      </c>
      <c r="AJ69" s="962"/>
    </row>
    <row r="70" spans="4:36">
      <c r="D70" t="s">
        <v>269</v>
      </c>
      <c r="E70" t="s">
        <v>245</v>
      </c>
      <c r="F70" t="s">
        <v>294</v>
      </c>
      <c r="G70" t="s">
        <v>1591</v>
      </c>
      <c r="H70" t="s">
        <v>272</v>
      </c>
      <c r="I70" t="s">
        <v>1613</v>
      </c>
      <c r="J70" t="s">
        <v>130</v>
      </c>
      <c r="K70" t="s">
        <v>278</v>
      </c>
      <c r="L70" t="s">
        <v>1638</v>
      </c>
      <c r="M70" t="s">
        <v>276</v>
      </c>
      <c r="O70" t="s">
        <v>278</v>
      </c>
      <c r="AC70" t="s">
        <v>1336</v>
      </c>
      <c r="AE70" s="1019">
        <v>0</v>
      </c>
      <c r="AF70" s="1019">
        <v>0</v>
      </c>
      <c r="AG70" s="1019">
        <v>0</v>
      </c>
      <c r="AH70" s="1019">
        <v>0.60657868700737005</v>
      </c>
      <c r="AI70" s="1019">
        <v>21.05359952263694</v>
      </c>
      <c r="AJ70" s="962"/>
    </row>
    <row r="71" spans="4:36">
      <c r="D71" t="s">
        <v>269</v>
      </c>
      <c r="E71" t="s">
        <v>245</v>
      </c>
      <c r="F71" t="s">
        <v>294</v>
      </c>
      <c r="G71" t="s">
        <v>1591</v>
      </c>
      <c r="H71" t="s">
        <v>272</v>
      </c>
      <c r="I71" t="s">
        <v>1613</v>
      </c>
      <c r="J71" t="s">
        <v>130</v>
      </c>
      <c r="K71" t="s">
        <v>278</v>
      </c>
      <c r="L71" t="s">
        <v>1639</v>
      </c>
      <c r="M71" t="s">
        <v>276</v>
      </c>
      <c r="O71" t="s">
        <v>278</v>
      </c>
      <c r="AC71" t="s">
        <v>1336</v>
      </c>
      <c r="AE71" s="1019"/>
      <c r="AF71" s="1019"/>
      <c r="AG71" s="1019"/>
      <c r="AH71" s="1019"/>
      <c r="AI71" s="1019"/>
      <c r="AJ71" s="962"/>
    </row>
    <row r="72" spans="4:36">
      <c r="D72" t="s">
        <v>269</v>
      </c>
      <c r="E72" t="s">
        <v>245</v>
      </c>
      <c r="F72" t="s">
        <v>294</v>
      </c>
      <c r="G72" t="s">
        <v>1591</v>
      </c>
      <c r="H72" t="s">
        <v>272</v>
      </c>
      <c r="I72" t="s">
        <v>1613</v>
      </c>
      <c r="J72" t="s">
        <v>130</v>
      </c>
      <c r="K72" t="s">
        <v>278</v>
      </c>
      <c r="L72" t="s">
        <v>1616</v>
      </c>
      <c r="M72" t="s">
        <v>276</v>
      </c>
      <c r="O72" t="s">
        <v>278</v>
      </c>
      <c r="AC72" t="s">
        <v>1336</v>
      </c>
      <c r="AE72" s="1019">
        <v>0.28999999999999998</v>
      </c>
      <c r="AF72" s="1019">
        <v>1.804</v>
      </c>
      <c r="AG72" s="1019">
        <v>8.5589999999999993</v>
      </c>
      <c r="AH72" s="1019">
        <v>6.9489999999999998</v>
      </c>
      <c r="AI72" s="1019">
        <v>1.821</v>
      </c>
      <c r="AJ72" s="962"/>
    </row>
    <row r="73" spans="4:36">
      <c r="D73" t="s">
        <v>269</v>
      </c>
      <c r="E73" t="s">
        <v>245</v>
      </c>
      <c r="F73" t="s">
        <v>294</v>
      </c>
      <c r="G73" t="s">
        <v>1591</v>
      </c>
      <c r="H73" t="s">
        <v>272</v>
      </c>
      <c r="I73" t="s">
        <v>1613</v>
      </c>
      <c r="J73" t="s">
        <v>130</v>
      </c>
      <c r="K73" t="s">
        <v>1595</v>
      </c>
      <c r="L73" t="s">
        <v>372</v>
      </c>
      <c r="M73" s="172" t="s">
        <v>318</v>
      </c>
      <c r="O73" s="172" t="s">
        <v>318</v>
      </c>
      <c r="P73" s="172"/>
      <c r="AC73" t="s">
        <v>1336</v>
      </c>
      <c r="AE73" s="1019">
        <v>9.0890000000000004</v>
      </c>
      <c r="AF73" s="1019">
        <v>-0.54499999999999804</v>
      </c>
      <c r="AG73" s="1019">
        <v>4.1554931326246098</v>
      </c>
      <c r="AH73" s="1019">
        <v>84.184253177844994</v>
      </c>
      <c r="AI73" s="1019">
        <v>58.446726590547001</v>
      </c>
      <c r="AJ73" s="962"/>
    </row>
    <row r="74" spans="4:36">
      <c r="D74" t="s">
        <v>269</v>
      </c>
      <c r="E74" t="s">
        <v>245</v>
      </c>
      <c r="F74" t="s">
        <v>294</v>
      </c>
      <c r="G74" t="s">
        <v>1591</v>
      </c>
      <c r="H74" t="s">
        <v>272</v>
      </c>
      <c r="I74" t="s">
        <v>1613</v>
      </c>
      <c r="J74" t="s">
        <v>130</v>
      </c>
      <c r="K74" t="s">
        <v>1595</v>
      </c>
      <c r="L74" t="s">
        <v>372</v>
      </c>
      <c r="M74" t="s">
        <v>276</v>
      </c>
      <c r="O74" t="s">
        <v>302</v>
      </c>
      <c r="AC74" t="s">
        <v>1336</v>
      </c>
      <c r="AE74" s="1019"/>
      <c r="AF74" s="1019"/>
      <c r="AG74" s="1019"/>
      <c r="AH74" s="1019"/>
      <c r="AI74" s="1019"/>
      <c r="AJ74" s="962"/>
    </row>
    <row r="75" spans="4:36">
      <c r="D75" t="s">
        <v>269</v>
      </c>
      <c r="E75" t="s">
        <v>245</v>
      </c>
      <c r="F75" t="s">
        <v>294</v>
      </c>
      <c r="G75" t="s">
        <v>1591</v>
      </c>
      <c r="H75" t="s">
        <v>272</v>
      </c>
      <c r="I75" t="s">
        <v>1613</v>
      </c>
      <c r="J75" t="s">
        <v>130</v>
      </c>
      <c r="K75" t="s">
        <v>1595</v>
      </c>
      <c r="L75" t="s">
        <v>362</v>
      </c>
      <c r="M75" s="172" t="s">
        <v>318</v>
      </c>
      <c r="O75" s="172" t="s">
        <v>318</v>
      </c>
      <c r="P75" s="172"/>
      <c r="AC75" t="s">
        <v>1336</v>
      </c>
      <c r="AE75" s="1019"/>
      <c r="AF75" s="1019"/>
      <c r="AG75" s="1019"/>
      <c r="AH75" s="1019"/>
      <c r="AI75" s="1019"/>
      <c r="AJ75" s="962"/>
    </row>
    <row r="76" spans="4:36">
      <c r="D76" t="s">
        <v>269</v>
      </c>
      <c r="E76" t="s">
        <v>245</v>
      </c>
      <c r="F76" t="s">
        <v>294</v>
      </c>
      <c r="G76" t="s">
        <v>1591</v>
      </c>
      <c r="H76" t="s">
        <v>272</v>
      </c>
      <c r="I76" t="s">
        <v>1613</v>
      </c>
      <c r="J76" t="s">
        <v>130</v>
      </c>
      <c r="K76" t="s">
        <v>1595</v>
      </c>
      <c r="L76" t="s">
        <v>362</v>
      </c>
      <c r="M76" t="s">
        <v>276</v>
      </c>
      <c r="O76" t="s">
        <v>302</v>
      </c>
      <c r="AC76" t="s">
        <v>1336</v>
      </c>
      <c r="AE76" s="1019"/>
      <c r="AF76" s="1019"/>
      <c r="AG76" s="1019"/>
      <c r="AH76" s="1019"/>
      <c r="AI76" s="1019"/>
      <c r="AJ76" s="962"/>
    </row>
    <row r="77" spans="4:36">
      <c r="D77" t="s">
        <v>269</v>
      </c>
      <c r="E77" t="s">
        <v>245</v>
      </c>
      <c r="F77" t="s">
        <v>294</v>
      </c>
      <c r="G77" t="s">
        <v>1591</v>
      </c>
      <c r="H77" t="s">
        <v>272</v>
      </c>
      <c r="I77" t="s">
        <v>1613</v>
      </c>
      <c r="J77" t="s">
        <v>130</v>
      </c>
      <c r="K77" t="s">
        <v>1595</v>
      </c>
      <c r="L77" t="s">
        <v>281</v>
      </c>
      <c r="M77" s="172" t="s">
        <v>318</v>
      </c>
      <c r="O77" s="172" t="s">
        <v>318</v>
      </c>
      <c r="P77" s="172"/>
      <c r="AC77" t="s">
        <v>1336</v>
      </c>
      <c r="AE77" s="1019"/>
      <c r="AF77" s="1019"/>
      <c r="AG77" s="1019"/>
      <c r="AH77" s="1019"/>
      <c r="AI77" s="1019"/>
      <c r="AJ77" s="962"/>
    </row>
    <row r="78" spans="4:36">
      <c r="D78" t="s">
        <v>269</v>
      </c>
      <c r="E78" t="s">
        <v>245</v>
      </c>
      <c r="F78" t="s">
        <v>294</v>
      </c>
      <c r="G78" t="s">
        <v>1591</v>
      </c>
      <c r="H78" t="s">
        <v>272</v>
      </c>
      <c r="I78" t="s">
        <v>1613</v>
      </c>
      <c r="J78" t="s">
        <v>130</v>
      </c>
      <c r="K78" t="s">
        <v>1595</v>
      </c>
      <c r="L78" t="s">
        <v>281</v>
      </c>
      <c r="M78" t="s">
        <v>276</v>
      </c>
      <c r="O78" t="s">
        <v>302</v>
      </c>
      <c r="AC78" t="s">
        <v>1336</v>
      </c>
      <c r="AE78" s="1019"/>
      <c r="AF78" s="1019"/>
      <c r="AG78" s="1019"/>
      <c r="AH78" s="1019"/>
      <c r="AI78" s="1019"/>
      <c r="AJ78" s="962"/>
    </row>
    <row r="79" spans="4:36">
      <c r="D79" t="s">
        <v>269</v>
      </c>
      <c r="E79" t="s">
        <v>245</v>
      </c>
      <c r="F79" t="s">
        <v>294</v>
      </c>
      <c r="G79" t="s">
        <v>1591</v>
      </c>
      <c r="H79" t="s">
        <v>272</v>
      </c>
      <c r="I79" t="s">
        <v>1613</v>
      </c>
      <c r="J79" t="s">
        <v>130</v>
      </c>
      <c r="K79" t="s">
        <v>1595</v>
      </c>
      <c r="L79" t="s">
        <v>281</v>
      </c>
      <c r="M79" t="s">
        <v>276</v>
      </c>
      <c r="O79" t="s">
        <v>320</v>
      </c>
      <c r="AC79" t="s">
        <v>1336</v>
      </c>
      <c r="AE79" s="1019"/>
      <c r="AF79" s="1019"/>
      <c r="AG79" s="1019"/>
      <c r="AH79" s="1019"/>
      <c r="AI79" s="1019"/>
      <c r="AJ79" s="962"/>
    </row>
    <row r="80" spans="4:36">
      <c r="D80" t="s">
        <v>269</v>
      </c>
      <c r="E80" t="s">
        <v>245</v>
      </c>
      <c r="F80" t="s">
        <v>294</v>
      </c>
      <c r="G80" t="s">
        <v>1591</v>
      </c>
      <c r="H80" t="s">
        <v>272</v>
      </c>
      <c r="I80" t="s">
        <v>1613</v>
      </c>
      <c r="J80" t="s">
        <v>130</v>
      </c>
      <c r="K80" t="s">
        <v>366</v>
      </c>
      <c r="L80" t="s">
        <v>1640</v>
      </c>
      <c r="M80" t="s">
        <v>276</v>
      </c>
      <c r="O80" t="s">
        <v>347</v>
      </c>
      <c r="AC80" t="s">
        <v>1336</v>
      </c>
      <c r="AE80" s="1019">
        <v>0</v>
      </c>
      <c r="AF80" s="1019">
        <v>0</v>
      </c>
      <c r="AG80" s="1019">
        <v>0</v>
      </c>
      <c r="AH80" s="1019">
        <v>0</v>
      </c>
      <c r="AI80" s="1019">
        <v>9.4329999999999998</v>
      </c>
      <c r="AJ80" s="962"/>
    </row>
    <row r="81" spans="1:37">
      <c r="D81" t="s">
        <v>269</v>
      </c>
      <c r="E81" t="s">
        <v>245</v>
      </c>
      <c r="F81" t="s">
        <v>294</v>
      </c>
      <c r="G81" t="s">
        <v>1591</v>
      </c>
      <c r="H81" t="s">
        <v>272</v>
      </c>
      <c r="I81" t="s">
        <v>1613</v>
      </c>
      <c r="J81" t="s">
        <v>130</v>
      </c>
      <c r="K81" t="s">
        <v>366</v>
      </c>
      <c r="L81" t="s">
        <v>359</v>
      </c>
      <c r="M81" t="s">
        <v>276</v>
      </c>
      <c r="O81" t="s">
        <v>359</v>
      </c>
      <c r="AC81" t="s">
        <v>1336</v>
      </c>
      <c r="AE81" s="1019"/>
      <c r="AF81" s="1019"/>
      <c r="AG81" s="1019"/>
      <c r="AH81" s="1019"/>
      <c r="AI81" s="1019"/>
      <c r="AJ81" s="962"/>
    </row>
    <row r="82" spans="1:37">
      <c r="D82" t="s">
        <v>269</v>
      </c>
      <c r="E82" t="s">
        <v>245</v>
      </c>
      <c r="F82" t="s">
        <v>294</v>
      </c>
      <c r="G82" t="s">
        <v>1591</v>
      </c>
      <c r="H82" t="s">
        <v>272</v>
      </c>
      <c r="I82" t="s">
        <v>10</v>
      </c>
      <c r="J82" t="s">
        <v>130</v>
      </c>
      <c r="K82" t="s">
        <v>377</v>
      </c>
      <c r="L82" t="s">
        <v>377</v>
      </c>
      <c r="M82" t="s">
        <v>276</v>
      </c>
      <c r="O82" t="s">
        <v>1641</v>
      </c>
      <c r="P82" s="172"/>
      <c r="AC82" t="s">
        <v>1336</v>
      </c>
      <c r="AE82" s="1019">
        <v>0</v>
      </c>
      <c r="AF82" s="1019">
        <v>0.48336233195182199</v>
      </c>
      <c r="AG82" s="1019">
        <v>1.61324174640136</v>
      </c>
      <c r="AH82" s="1019">
        <v>1.63708668460319</v>
      </c>
      <c r="AI82" s="1019">
        <v>1.2953092370436401</v>
      </c>
      <c r="AJ82" s="962"/>
    </row>
    <row r="83" spans="1:37">
      <c r="D83" t="s">
        <v>269</v>
      </c>
      <c r="E83" t="s">
        <v>245</v>
      </c>
      <c r="F83" t="s">
        <v>294</v>
      </c>
      <c r="G83" t="s">
        <v>1591</v>
      </c>
      <c r="H83" t="s">
        <v>272</v>
      </c>
      <c r="I83" t="s">
        <v>10</v>
      </c>
      <c r="J83" t="s">
        <v>130</v>
      </c>
      <c r="K83" t="s">
        <v>1642</v>
      </c>
      <c r="L83" s="172" t="s">
        <v>318</v>
      </c>
      <c r="M83" t="s">
        <v>276</v>
      </c>
      <c r="O83" s="172"/>
      <c r="P83" s="172"/>
      <c r="AC83" t="s">
        <v>1336</v>
      </c>
      <c r="AE83" s="1019"/>
      <c r="AF83" s="1019"/>
      <c r="AG83" s="1019">
        <v>9.1999999999999998E-2</v>
      </c>
      <c r="AH83" s="1019">
        <v>2.7445276297644998</v>
      </c>
      <c r="AI83" s="1019">
        <v>12.8742021384426</v>
      </c>
      <c r="AJ83" s="962"/>
      <c r="AK83" s="960"/>
    </row>
    <row r="84" spans="1:37">
      <c r="D84" t="s">
        <v>269</v>
      </c>
      <c r="E84" t="s">
        <v>293</v>
      </c>
      <c r="F84" t="s">
        <v>294</v>
      </c>
      <c r="G84" t="s">
        <v>1591</v>
      </c>
      <c r="H84" t="s">
        <v>272</v>
      </c>
      <c r="I84" t="s">
        <v>10</v>
      </c>
      <c r="J84" t="s">
        <v>130</v>
      </c>
      <c r="K84" t="s">
        <v>1642</v>
      </c>
      <c r="L84" s="172" t="s">
        <v>318</v>
      </c>
      <c r="M84" s="172" t="s">
        <v>300</v>
      </c>
      <c r="O84" s="172" t="s">
        <v>388</v>
      </c>
      <c r="P84" s="172"/>
      <c r="AC84" t="s">
        <v>1336</v>
      </c>
      <c r="AE84" s="1019">
        <v>0.45577603686635898</v>
      </c>
      <c r="AF84" s="1019">
        <v>1.2200100125454501</v>
      </c>
      <c r="AG84" s="1019">
        <v>5.3035764223028297</v>
      </c>
      <c r="AH84" s="1019">
        <v>22.7161757324474</v>
      </c>
      <c r="AI84" s="1019">
        <v>30.2818811125547</v>
      </c>
      <c r="AJ84" s="962"/>
      <c r="AK84" s="961"/>
    </row>
    <row r="85" spans="1:37">
      <c r="D85" t="s">
        <v>269</v>
      </c>
      <c r="E85" t="s">
        <v>245</v>
      </c>
      <c r="F85" t="s">
        <v>294</v>
      </c>
      <c r="G85" t="s">
        <v>1591</v>
      </c>
      <c r="H85" t="s">
        <v>272</v>
      </c>
      <c r="I85" t="s">
        <v>1601</v>
      </c>
      <c r="J85" t="s">
        <v>109</v>
      </c>
      <c r="K85" t="s">
        <v>1642</v>
      </c>
      <c r="L85" s="172" t="s">
        <v>318</v>
      </c>
      <c r="M85" s="172" t="s">
        <v>300</v>
      </c>
      <c r="O85" s="172" t="s">
        <v>388</v>
      </c>
      <c r="P85" s="172"/>
      <c r="AC85" t="s">
        <v>1336</v>
      </c>
      <c r="AE85" s="1019">
        <v>3.5667401136363602E-2</v>
      </c>
      <c r="AF85" s="1019">
        <v>2.0697597151544298</v>
      </c>
      <c r="AG85" s="1019">
        <v>2.75641823854279</v>
      </c>
      <c r="AH85" s="1019">
        <v>6.5895016008298297</v>
      </c>
      <c r="AI85" s="1019">
        <v>13.182663316577299</v>
      </c>
      <c r="AJ85" s="962"/>
      <c r="AK85" s="961"/>
    </row>
    <row r="86" spans="1:37">
      <c r="D86" t="s">
        <v>269</v>
      </c>
      <c r="E86" t="s">
        <v>245</v>
      </c>
      <c r="F86" t="s">
        <v>294</v>
      </c>
      <c r="G86" t="s">
        <v>1591</v>
      </c>
      <c r="H86" t="s">
        <v>272</v>
      </c>
      <c r="I86" t="s">
        <v>1601</v>
      </c>
      <c r="J86" t="s">
        <v>109</v>
      </c>
      <c r="K86" t="s">
        <v>1642</v>
      </c>
      <c r="L86" s="172" t="s">
        <v>318</v>
      </c>
      <c r="M86" s="172" t="s">
        <v>276</v>
      </c>
      <c r="O86" s="172"/>
      <c r="P86" s="172"/>
      <c r="AE86" s="1019"/>
      <c r="AF86" s="1019"/>
      <c r="AG86" s="1019"/>
      <c r="AH86" s="1019">
        <v>6.3104936346965896</v>
      </c>
      <c r="AI86" s="1019">
        <v>9.42223701936555</v>
      </c>
      <c r="AJ86" s="962"/>
      <c r="AK86" s="960"/>
    </row>
    <row r="87" spans="1:37" ht="15.75" thickBot="1">
      <c r="D87" t="s">
        <v>269</v>
      </c>
      <c r="E87" t="s">
        <v>245</v>
      </c>
      <c r="F87" t="s">
        <v>294</v>
      </c>
      <c r="G87" t="s">
        <v>1591</v>
      </c>
      <c r="H87" t="s">
        <v>272</v>
      </c>
      <c r="I87" t="s">
        <v>309</v>
      </c>
      <c r="J87" t="s">
        <v>109</v>
      </c>
      <c r="K87" t="s">
        <v>408</v>
      </c>
      <c r="L87" s="172" t="s">
        <v>318</v>
      </c>
      <c r="M87" s="172" t="s">
        <v>318</v>
      </c>
      <c r="O87" s="172" t="s">
        <v>318</v>
      </c>
      <c r="P87" s="172"/>
      <c r="AC87" t="s">
        <v>1336</v>
      </c>
      <c r="AE87" s="1019"/>
      <c r="AF87" s="1019"/>
      <c r="AG87" s="1019"/>
      <c r="AH87" s="1019"/>
      <c r="AI87" s="1019"/>
    </row>
    <row r="88" spans="1:37" ht="15.75" thickBot="1">
      <c r="I88" s="43" t="s">
        <v>1635</v>
      </c>
      <c r="AE88" s="866">
        <f>SUM(AE66:AE87)</f>
        <v>9.8704434380027219</v>
      </c>
      <c r="AF88" s="867">
        <f t="shared" ref="AF88:AI88" si="1">SUM(AF66:AF87)</f>
        <v>5.0321320596517047</v>
      </c>
      <c r="AG88" s="867">
        <f t="shared" si="1"/>
        <v>22.479729539871588</v>
      </c>
      <c r="AH88" s="867">
        <f t="shared" si="1"/>
        <v>136.05977542730582</v>
      </c>
      <c r="AI88" s="868">
        <f t="shared" si="1"/>
        <v>165.89713239511917</v>
      </c>
    </row>
    <row r="89" spans="1:37" s="1" customFormat="1">
      <c r="A89" s="42"/>
      <c r="B89" s="48" t="s">
        <v>1643</v>
      </c>
    </row>
    <row r="90" spans="1:37">
      <c r="I90" s="43"/>
      <c r="AE90" s="960"/>
      <c r="AF90" s="960"/>
      <c r="AG90" s="960"/>
      <c r="AH90" s="960"/>
      <c r="AI90" s="960"/>
    </row>
    <row r="91" spans="1:37">
      <c r="D91" t="s">
        <v>269</v>
      </c>
      <c r="E91" t="s">
        <v>245</v>
      </c>
      <c r="F91" t="s">
        <v>1644</v>
      </c>
      <c r="G91" t="s">
        <v>1591</v>
      </c>
      <c r="H91" t="s">
        <v>272</v>
      </c>
      <c r="I91" t="s">
        <v>273</v>
      </c>
      <c r="J91" t="s">
        <v>130</v>
      </c>
      <c r="AC91" t="s">
        <v>1336</v>
      </c>
      <c r="AE91" s="1651">
        <v>2.3337264429318601E-2</v>
      </c>
      <c r="AF91" s="1651">
        <v>0.112813355456911</v>
      </c>
      <c r="AG91" s="1651">
        <v>2.5671822616349399E-2</v>
      </c>
      <c r="AH91" s="1651">
        <v>7.7610582604596898E-3</v>
      </c>
      <c r="AI91" s="1651">
        <v>0</v>
      </c>
    </row>
    <row r="92" spans="1:37">
      <c r="D92" t="s">
        <v>269</v>
      </c>
      <c r="E92" t="s">
        <v>245</v>
      </c>
      <c r="F92" t="s">
        <v>1644</v>
      </c>
      <c r="G92" t="s">
        <v>1591</v>
      </c>
      <c r="H92" t="s">
        <v>272</v>
      </c>
      <c r="I92" t="s">
        <v>1613</v>
      </c>
      <c r="J92" t="s">
        <v>130</v>
      </c>
      <c r="AC92" t="s">
        <v>1336</v>
      </c>
      <c r="AE92" s="1651">
        <v>8.1636336018616298</v>
      </c>
      <c r="AF92" s="1651">
        <v>14.8185188536879</v>
      </c>
      <c r="AG92" s="1651">
        <v>6.8171301381928204</v>
      </c>
      <c r="AH92" s="1651">
        <v>2.60152639639605</v>
      </c>
      <c r="AI92" s="1651">
        <v>3.1156501461025501</v>
      </c>
    </row>
    <row r="93" spans="1:37">
      <c r="D93" t="s">
        <v>269</v>
      </c>
      <c r="E93" t="s">
        <v>245</v>
      </c>
      <c r="F93" t="s">
        <v>1644</v>
      </c>
      <c r="G93" t="s">
        <v>1591</v>
      </c>
      <c r="H93" t="s">
        <v>272</v>
      </c>
      <c r="I93" t="s">
        <v>10</v>
      </c>
      <c r="J93" t="s">
        <v>130</v>
      </c>
      <c r="K93" t="s">
        <v>377</v>
      </c>
      <c r="AC93" t="s">
        <v>1336</v>
      </c>
      <c r="AE93" s="1651">
        <v>1.9243468989107899</v>
      </c>
      <c r="AF93" s="1651">
        <v>2.1875904010936602</v>
      </c>
      <c r="AG93" s="1651">
        <v>0.79790782881697497</v>
      </c>
      <c r="AH93" s="1651">
        <v>0.48640929134072403</v>
      </c>
      <c r="AI93" s="1651">
        <v>0.59216838612497003</v>
      </c>
    </row>
    <row r="94" spans="1:37">
      <c r="D94" t="s">
        <v>269</v>
      </c>
      <c r="E94" t="s">
        <v>245</v>
      </c>
      <c r="F94" t="s">
        <v>1644</v>
      </c>
      <c r="G94" t="s">
        <v>1591</v>
      </c>
      <c r="H94" t="s">
        <v>272</v>
      </c>
      <c r="I94" t="s">
        <v>10</v>
      </c>
      <c r="J94" t="s">
        <v>130</v>
      </c>
      <c r="K94" t="s">
        <v>1642</v>
      </c>
      <c r="AC94" t="s">
        <v>1336</v>
      </c>
      <c r="AE94" s="1651">
        <v>0.88342277057476704</v>
      </c>
      <c r="AF94" s="1651">
        <v>1.6318080243465101</v>
      </c>
      <c r="AG94" s="1651">
        <v>0.16925403992912599</v>
      </c>
      <c r="AH94" s="1651">
        <v>7.8017701049541602E-2</v>
      </c>
      <c r="AI94" s="1651">
        <v>6.0784133783603603E-2</v>
      </c>
      <c r="AJ94" s="960"/>
    </row>
    <row r="95" spans="1:37">
      <c r="D95" t="s">
        <v>269</v>
      </c>
      <c r="E95" t="s">
        <v>245</v>
      </c>
      <c r="F95" t="s">
        <v>1644</v>
      </c>
      <c r="G95" t="s">
        <v>1591</v>
      </c>
      <c r="H95" t="s">
        <v>272</v>
      </c>
      <c r="I95" t="s">
        <v>309</v>
      </c>
      <c r="J95" t="s">
        <v>109</v>
      </c>
      <c r="AC95" t="s">
        <v>1336</v>
      </c>
      <c r="AE95" s="1651">
        <v>7.7406041954293903</v>
      </c>
      <c r="AF95" s="1651">
        <v>9.4334068325784894</v>
      </c>
      <c r="AG95" s="1651">
        <v>3.7704842493211599</v>
      </c>
      <c r="AH95" s="1651">
        <v>2.38124290781297</v>
      </c>
      <c r="AI95" s="1651">
        <v>2.90325356364874</v>
      </c>
    </row>
    <row r="96" spans="1:37" ht="15.75" thickBot="1">
      <c r="D96" t="s">
        <v>269</v>
      </c>
      <c r="E96" t="s">
        <v>245</v>
      </c>
      <c r="F96" t="s">
        <v>1644</v>
      </c>
      <c r="G96" t="s">
        <v>1591</v>
      </c>
      <c r="H96" t="s">
        <v>272</v>
      </c>
      <c r="I96" t="s">
        <v>1601</v>
      </c>
      <c r="J96" t="s">
        <v>109</v>
      </c>
      <c r="AC96" t="s">
        <v>1336</v>
      </c>
      <c r="AE96" s="1651">
        <v>0.13130818278673101</v>
      </c>
      <c r="AF96" s="1651">
        <v>0.102212127498823</v>
      </c>
      <c r="AG96" s="1651">
        <v>0.10304570620159299</v>
      </c>
      <c r="AH96" s="1651">
        <v>3.2615782251244403E-2</v>
      </c>
      <c r="AI96" s="1651">
        <v>0</v>
      </c>
      <c r="AJ96" s="960"/>
    </row>
    <row r="97" spans="1:36" ht="15.75" thickBot="1">
      <c r="I97" s="43"/>
      <c r="AE97" s="866">
        <f>SUM(AE91:AE96)</f>
        <v>18.866652913992628</v>
      </c>
      <c r="AF97" s="867">
        <f>SUM(AF91:AF96)</f>
        <v>28.286349594662298</v>
      </c>
      <c r="AG97" s="867">
        <f>SUM(AG91:AG96)</f>
        <v>11.683493785078024</v>
      </c>
      <c r="AH97" s="867">
        <f>SUM(AH91:AH96)</f>
        <v>5.5875731371109891</v>
      </c>
      <c r="AI97" s="868">
        <f>SUM(AI91:AI96)</f>
        <v>6.6718562296598645</v>
      </c>
    </row>
    <row r="98" spans="1:36" s="1" customFormat="1" ht="18">
      <c r="A98" s="2" t="s">
        <v>1619</v>
      </c>
    </row>
    <row r="100" spans="1:36" s="1" customFormat="1">
      <c r="A100" s="42"/>
      <c r="B100" s="48" t="s">
        <v>1630</v>
      </c>
    </row>
    <row r="102" spans="1:36">
      <c r="D102" t="s">
        <v>292</v>
      </c>
      <c r="E102" t="s">
        <v>245</v>
      </c>
      <c r="F102" t="s">
        <v>270</v>
      </c>
      <c r="G102" t="s">
        <v>1591</v>
      </c>
      <c r="H102" t="s">
        <v>272</v>
      </c>
      <c r="I102" t="s">
        <v>377</v>
      </c>
      <c r="J102" t="s">
        <v>130</v>
      </c>
      <c r="K102" t="s">
        <v>377</v>
      </c>
      <c r="L102" s="172" t="s">
        <v>318</v>
      </c>
      <c r="M102" s="172" t="s">
        <v>318</v>
      </c>
      <c r="O102" s="172" t="s">
        <v>318</v>
      </c>
      <c r="P102" s="172"/>
      <c r="AC102" t="s">
        <v>1581</v>
      </c>
      <c r="AE102" s="1018">
        <v>23.709412027306598</v>
      </c>
      <c r="AF102" s="1018">
        <v>25.055423339824276</v>
      </c>
      <c r="AG102" s="1018">
        <v>34.239503907339511</v>
      </c>
      <c r="AH102" s="1018">
        <v>26.724358102371198</v>
      </c>
      <c r="AI102" s="1018">
        <v>15.740561531563543</v>
      </c>
    </row>
    <row r="103" spans="1:36">
      <c r="D103" t="s">
        <v>292</v>
      </c>
      <c r="E103" t="s">
        <v>245</v>
      </c>
      <c r="F103" t="s">
        <v>270</v>
      </c>
      <c r="G103" t="s">
        <v>1591</v>
      </c>
      <c r="H103" t="s">
        <v>272</v>
      </c>
      <c r="I103" t="s">
        <v>10</v>
      </c>
      <c r="J103" t="s">
        <v>130</v>
      </c>
      <c r="K103" t="s">
        <v>148</v>
      </c>
      <c r="L103" s="172" t="s">
        <v>318</v>
      </c>
      <c r="M103" t="s">
        <v>276</v>
      </c>
      <c r="O103" t="s">
        <v>380</v>
      </c>
      <c r="AC103" t="s">
        <v>1581</v>
      </c>
      <c r="AE103" s="1018">
        <v>1.76372984400243</v>
      </c>
      <c r="AF103" s="1018">
        <v>0.25958079911024817</v>
      </c>
      <c r="AG103" s="1018">
        <v>0.62706791023152797</v>
      </c>
      <c r="AH103" s="1018">
        <v>0</v>
      </c>
      <c r="AI103" s="1018">
        <v>0</v>
      </c>
    </row>
    <row r="104" spans="1:36">
      <c r="D104" t="s">
        <v>292</v>
      </c>
      <c r="E104" t="s">
        <v>245</v>
      </c>
      <c r="F104" t="s">
        <v>270</v>
      </c>
      <c r="G104" t="s">
        <v>1591</v>
      </c>
      <c r="H104" t="s">
        <v>272</v>
      </c>
      <c r="I104" t="s">
        <v>1601</v>
      </c>
      <c r="J104" t="s">
        <v>109</v>
      </c>
      <c r="K104" t="s">
        <v>148</v>
      </c>
      <c r="L104" s="172" t="s">
        <v>318</v>
      </c>
      <c r="M104" t="s">
        <v>276</v>
      </c>
      <c r="O104" t="s">
        <v>380</v>
      </c>
      <c r="AC104" t="s">
        <v>1581</v>
      </c>
      <c r="AE104" s="1018">
        <v>2.0824886009171597</v>
      </c>
      <c r="AF104" s="1018">
        <v>1.3528686302116666</v>
      </c>
      <c r="AG104" s="1018">
        <v>1.4429241573081499</v>
      </c>
      <c r="AH104" s="1018">
        <v>0.69020000000000004</v>
      </c>
      <c r="AI104" s="1018">
        <v>0</v>
      </c>
    </row>
    <row r="105" spans="1:36">
      <c r="D105" t="s">
        <v>292</v>
      </c>
      <c r="E105" t="s">
        <v>293</v>
      </c>
      <c r="F105" t="s">
        <v>270</v>
      </c>
      <c r="G105" t="s">
        <v>1591</v>
      </c>
      <c r="H105" t="s">
        <v>272</v>
      </c>
      <c r="I105" t="s">
        <v>10</v>
      </c>
      <c r="J105" t="s">
        <v>130</v>
      </c>
      <c r="K105" t="s">
        <v>148</v>
      </c>
      <c r="L105" s="172" t="s">
        <v>318</v>
      </c>
      <c r="M105" t="s">
        <v>300</v>
      </c>
      <c r="O105" t="s">
        <v>388</v>
      </c>
      <c r="AC105" t="s">
        <v>1581</v>
      </c>
      <c r="AE105" s="1021"/>
      <c r="AF105" s="1021"/>
      <c r="AG105" s="1021"/>
      <c r="AH105" s="1021"/>
      <c r="AI105" s="1021"/>
      <c r="AJ105" s="960"/>
    </row>
    <row r="106" spans="1:36">
      <c r="D106" t="s">
        <v>292</v>
      </c>
      <c r="E106" t="s">
        <v>293</v>
      </c>
      <c r="F106" t="s">
        <v>270</v>
      </c>
      <c r="G106" t="s">
        <v>1591</v>
      </c>
      <c r="H106" t="s">
        <v>272</v>
      </c>
      <c r="I106" t="s">
        <v>1601</v>
      </c>
      <c r="J106" t="s">
        <v>109</v>
      </c>
      <c r="K106" t="s">
        <v>148</v>
      </c>
      <c r="L106" s="172" t="s">
        <v>318</v>
      </c>
      <c r="M106" t="s">
        <v>300</v>
      </c>
      <c r="O106" t="s">
        <v>388</v>
      </c>
      <c r="AC106" t="s">
        <v>1581</v>
      </c>
      <c r="AE106" s="1021"/>
      <c r="AF106" s="1021"/>
      <c r="AG106" s="1021"/>
      <c r="AH106" s="1021"/>
      <c r="AI106" s="1021"/>
      <c r="AJ106" s="960"/>
    </row>
    <row r="107" spans="1:36">
      <c r="D107" t="s">
        <v>292</v>
      </c>
      <c r="E107" t="s">
        <v>245</v>
      </c>
      <c r="F107" t="s">
        <v>270</v>
      </c>
      <c r="G107" t="s">
        <v>1591</v>
      </c>
      <c r="H107" t="s">
        <v>272</v>
      </c>
      <c r="I107" t="s">
        <v>309</v>
      </c>
      <c r="J107" t="s">
        <v>109</v>
      </c>
      <c r="K107" t="s">
        <v>1645</v>
      </c>
      <c r="L107" s="172" t="s">
        <v>318</v>
      </c>
      <c r="M107" s="172" t="s">
        <v>318</v>
      </c>
      <c r="O107" s="172" t="s">
        <v>318</v>
      </c>
      <c r="P107" s="172"/>
      <c r="AC107" t="s">
        <v>1581</v>
      </c>
      <c r="AE107" s="1018">
        <v>21.644657524508176</v>
      </c>
      <c r="AF107" s="1018">
        <v>21.209629941369972</v>
      </c>
      <c r="AG107" s="1018">
        <v>20.699564535187253</v>
      </c>
      <c r="AH107" s="1018">
        <v>21.275908770534208</v>
      </c>
      <c r="AI107" s="1018">
        <v>20.929760631922466</v>
      </c>
    </row>
    <row r="108" spans="1:36">
      <c r="D108" t="s">
        <v>292</v>
      </c>
      <c r="E108" t="s">
        <v>245</v>
      </c>
      <c r="F108" t="s">
        <v>270</v>
      </c>
      <c r="G108" t="s">
        <v>1591</v>
      </c>
      <c r="H108" t="s">
        <v>272</v>
      </c>
      <c r="I108" t="s">
        <v>309</v>
      </c>
      <c r="J108" t="s">
        <v>109</v>
      </c>
      <c r="K108" t="s">
        <v>401</v>
      </c>
      <c r="L108" s="172" t="s">
        <v>318</v>
      </c>
      <c r="M108" s="172" t="s">
        <v>318</v>
      </c>
      <c r="O108" s="172" t="s">
        <v>318</v>
      </c>
      <c r="P108" s="172"/>
      <c r="AC108" t="s">
        <v>1581</v>
      </c>
      <c r="AE108" s="1018">
        <v>8.9589945648040938</v>
      </c>
      <c r="AF108" s="1018">
        <v>8.9105812826041202</v>
      </c>
      <c r="AG108" s="1018">
        <v>8.7914635763496065</v>
      </c>
      <c r="AH108" s="1018">
        <v>9.1714143450069265</v>
      </c>
      <c r="AI108" s="1018">
        <v>9.1656092861597731</v>
      </c>
    </row>
    <row r="109" spans="1:36">
      <c r="D109" t="s">
        <v>292</v>
      </c>
      <c r="E109" t="s">
        <v>245</v>
      </c>
      <c r="F109" t="s">
        <v>270</v>
      </c>
      <c r="G109" t="s">
        <v>1591</v>
      </c>
      <c r="H109" t="s">
        <v>272</v>
      </c>
      <c r="I109" t="s">
        <v>309</v>
      </c>
      <c r="J109" t="s">
        <v>109</v>
      </c>
      <c r="K109" t="s">
        <v>415</v>
      </c>
      <c r="L109" s="172" t="s">
        <v>318</v>
      </c>
      <c r="M109" s="172" t="s">
        <v>318</v>
      </c>
      <c r="O109" s="172" t="s">
        <v>318</v>
      </c>
      <c r="P109" s="172"/>
      <c r="AC109" t="s">
        <v>1581</v>
      </c>
      <c r="AE109" s="1018">
        <v>0.1783812951040859</v>
      </c>
      <c r="AF109" s="1018">
        <v>0.17639550711333757</v>
      </c>
      <c r="AG109" s="1018">
        <v>0.17444202251047528</v>
      </c>
      <c r="AH109" s="1018">
        <v>0.17250461365924355</v>
      </c>
      <c r="AI109" s="1018">
        <v>0.17059973309252086</v>
      </c>
    </row>
    <row r="110" spans="1:36" ht="15.75" thickBot="1">
      <c r="D110" t="s">
        <v>292</v>
      </c>
      <c r="E110" t="s">
        <v>245</v>
      </c>
      <c r="F110" t="s">
        <v>270</v>
      </c>
      <c r="G110" t="s">
        <v>1591</v>
      </c>
      <c r="H110" t="s">
        <v>272</v>
      </c>
      <c r="I110" t="s">
        <v>343</v>
      </c>
      <c r="J110" t="s">
        <v>109</v>
      </c>
      <c r="K110" t="s">
        <v>1607</v>
      </c>
      <c r="L110" s="172" t="s">
        <v>318</v>
      </c>
      <c r="M110" s="172" t="s">
        <v>318</v>
      </c>
      <c r="O110" s="172" t="s">
        <v>318</v>
      </c>
      <c r="P110" s="172"/>
      <c r="AC110" t="s">
        <v>1581</v>
      </c>
      <c r="AE110" s="1018">
        <v>29.251268640381543</v>
      </c>
      <c r="AF110" s="1018">
        <v>29.605034938494722</v>
      </c>
      <c r="AG110" s="1018">
        <v>29.442559770288085</v>
      </c>
      <c r="AH110" s="1018">
        <v>29.16374198883404</v>
      </c>
      <c r="AI110" s="1018">
        <v>28.599819500517214</v>
      </c>
    </row>
    <row r="111" spans="1:36" ht="15.75" thickBot="1">
      <c r="AE111" s="866">
        <f>SUM(AE102:AE110)</f>
        <v>87.588932497024089</v>
      </c>
      <c r="AF111" s="867">
        <f t="shared" ref="AF111:AI111" si="2">SUM(AF102:AF110)</f>
        <v>86.569514438728348</v>
      </c>
      <c r="AG111" s="867">
        <f t="shared" si="2"/>
        <v>95.417525879214622</v>
      </c>
      <c r="AH111" s="867">
        <f t="shared" si="2"/>
        <v>87.198127820405603</v>
      </c>
      <c r="AI111" s="868">
        <f t="shared" si="2"/>
        <v>74.606350683255513</v>
      </c>
    </row>
    <row r="112" spans="1:36" s="1" customFormat="1">
      <c r="A112" s="42"/>
      <c r="B112" s="48" t="s">
        <v>1636</v>
      </c>
    </row>
    <row r="114" spans="1:36">
      <c r="D114" t="s">
        <v>292</v>
      </c>
      <c r="E114" t="s">
        <v>245</v>
      </c>
      <c r="F114" t="s">
        <v>294</v>
      </c>
      <c r="G114" t="s">
        <v>1591</v>
      </c>
      <c r="H114" t="s">
        <v>272</v>
      </c>
      <c r="I114" t="s">
        <v>377</v>
      </c>
      <c r="J114" t="s">
        <v>130</v>
      </c>
      <c r="K114" t="s">
        <v>377</v>
      </c>
      <c r="L114" s="172" t="s">
        <v>318</v>
      </c>
      <c r="M114" t="s">
        <v>276</v>
      </c>
      <c r="O114" t="s">
        <v>1641</v>
      </c>
      <c r="AC114" t="s">
        <v>1581</v>
      </c>
      <c r="AE114" s="1020">
        <v>5.0000000000000001E-3</v>
      </c>
      <c r="AF114" s="1020">
        <v>0.73099999999999998</v>
      </c>
      <c r="AG114" s="1020">
        <v>8.1780000000000008</v>
      </c>
      <c r="AH114" s="1020">
        <v>9.1470000000000002</v>
      </c>
      <c r="AI114" s="1020">
        <v>4.0730000000000004</v>
      </c>
    </row>
    <row r="115" spans="1:36">
      <c r="D115" t="s">
        <v>292</v>
      </c>
      <c r="E115" t="s">
        <v>245</v>
      </c>
      <c r="F115" t="s">
        <v>294</v>
      </c>
      <c r="G115" t="s">
        <v>1591</v>
      </c>
      <c r="H115" t="s">
        <v>272</v>
      </c>
      <c r="I115" t="s">
        <v>10</v>
      </c>
      <c r="J115" t="s">
        <v>130</v>
      </c>
      <c r="K115" t="s">
        <v>148</v>
      </c>
      <c r="L115" s="172" t="s">
        <v>318</v>
      </c>
      <c r="M115" t="s">
        <v>276</v>
      </c>
      <c r="O115" t="s">
        <v>380</v>
      </c>
      <c r="AC115" t="s">
        <v>1581</v>
      </c>
      <c r="AE115" s="1020"/>
      <c r="AF115" s="1020"/>
      <c r="AG115" s="1020"/>
      <c r="AH115" s="1020">
        <v>0.28087568852517147</v>
      </c>
      <c r="AI115" s="1020">
        <v>0.27874927505824609</v>
      </c>
      <c r="AJ115" s="960"/>
    </row>
    <row r="116" spans="1:36">
      <c r="D116" t="s">
        <v>292</v>
      </c>
      <c r="E116" t="s">
        <v>293</v>
      </c>
      <c r="F116" t="s">
        <v>294</v>
      </c>
      <c r="G116" t="s">
        <v>1591</v>
      </c>
      <c r="H116" t="s">
        <v>272</v>
      </c>
      <c r="I116" t="s">
        <v>10</v>
      </c>
      <c r="J116" t="s">
        <v>130</v>
      </c>
      <c r="K116" t="s">
        <v>1642</v>
      </c>
      <c r="L116" s="172" t="s">
        <v>318</v>
      </c>
      <c r="M116" t="s">
        <v>300</v>
      </c>
      <c r="O116" t="s">
        <v>388</v>
      </c>
      <c r="AC116" t="s">
        <v>1336</v>
      </c>
      <c r="AE116" s="1020"/>
      <c r="AF116" s="1020"/>
      <c r="AG116" s="1020"/>
      <c r="AH116" s="1020">
        <v>7.3732456304172702</v>
      </c>
      <c r="AI116" s="1020">
        <v>5.8958114970198698</v>
      </c>
      <c r="AJ116" s="960"/>
    </row>
    <row r="117" spans="1:36">
      <c r="D117" t="s">
        <v>292</v>
      </c>
      <c r="E117" t="s">
        <v>245</v>
      </c>
      <c r="F117" t="s">
        <v>294</v>
      </c>
      <c r="G117" t="s">
        <v>1591</v>
      </c>
      <c r="H117" t="s">
        <v>272</v>
      </c>
      <c r="I117" t="s">
        <v>1601</v>
      </c>
      <c r="J117" t="s">
        <v>109</v>
      </c>
      <c r="K117" t="s">
        <v>1642</v>
      </c>
      <c r="L117" s="172" t="s">
        <v>318</v>
      </c>
      <c r="M117" t="s">
        <v>300</v>
      </c>
      <c r="O117" t="s">
        <v>388</v>
      </c>
      <c r="AC117" t="s">
        <v>1336</v>
      </c>
      <c r="AE117" s="1020"/>
      <c r="AF117" s="1020"/>
      <c r="AG117" s="1020"/>
      <c r="AH117" s="1020">
        <v>1.65800404524587</v>
      </c>
      <c r="AI117" s="1020">
        <v>5.84632818396096</v>
      </c>
      <c r="AJ117" s="960"/>
    </row>
    <row r="118" spans="1:36">
      <c r="D118" t="s">
        <v>292</v>
      </c>
      <c r="E118" t="s">
        <v>245</v>
      </c>
      <c r="F118" t="s">
        <v>294</v>
      </c>
      <c r="G118" t="s">
        <v>1591</v>
      </c>
      <c r="H118" t="s">
        <v>272</v>
      </c>
      <c r="I118" t="s">
        <v>1601</v>
      </c>
      <c r="J118" t="s">
        <v>109</v>
      </c>
      <c r="K118" t="s">
        <v>1642</v>
      </c>
      <c r="L118" s="172" t="s">
        <v>318</v>
      </c>
      <c r="M118" t="s">
        <v>276</v>
      </c>
      <c r="O118" t="s">
        <v>380</v>
      </c>
      <c r="AC118" t="s">
        <v>1336</v>
      </c>
      <c r="AE118" s="1020"/>
      <c r="AF118" s="1020"/>
      <c r="AG118" s="1020"/>
      <c r="AH118" s="1020">
        <v>0.462272613897596</v>
      </c>
      <c r="AI118" s="1020">
        <v>0.67925889020853303</v>
      </c>
      <c r="AJ118" s="961"/>
    </row>
    <row r="119" spans="1:36" ht="15.75" thickBot="1">
      <c r="D119" t="s">
        <v>292</v>
      </c>
      <c r="E119" t="s">
        <v>245</v>
      </c>
      <c r="F119" t="s">
        <v>294</v>
      </c>
      <c r="G119" t="s">
        <v>1591</v>
      </c>
      <c r="H119" t="s">
        <v>272</v>
      </c>
      <c r="I119" t="s">
        <v>1601</v>
      </c>
      <c r="J119" t="s">
        <v>109</v>
      </c>
      <c r="K119" t="s">
        <v>1627</v>
      </c>
      <c r="L119" s="172" t="s">
        <v>318</v>
      </c>
      <c r="M119" t="s">
        <v>318</v>
      </c>
      <c r="O119" t="s">
        <v>318</v>
      </c>
      <c r="AC119" t="s">
        <v>1336</v>
      </c>
      <c r="AE119" s="1020"/>
      <c r="AF119" s="1020"/>
      <c r="AG119" s="1020"/>
      <c r="AH119" s="1020"/>
      <c r="AI119" s="1020"/>
      <c r="AJ119" s="961"/>
    </row>
    <row r="120" spans="1:36" ht="15.75" thickBot="1">
      <c r="AE120" s="866">
        <f>SUM(AE114:AE119)</f>
        <v>5.0000000000000001E-3</v>
      </c>
      <c r="AF120" s="867">
        <f>SUM(AF114:AF119)</f>
        <v>0.73099999999999998</v>
      </c>
      <c r="AG120" s="867">
        <f>SUM(AG114:AG119)</f>
        <v>8.1780000000000008</v>
      </c>
      <c r="AH120" s="867">
        <f>SUM(AH114:AH119)</f>
        <v>18.92139797808591</v>
      </c>
      <c r="AI120" s="868">
        <f>SUM(AI114:AI119)</f>
        <v>16.77314784624761</v>
      </c>
    </row>
    <row r="121" spans="1:36" s="1" customFormat="1">
      <c r="A121" s="42"/>
      <c r="B121" s="48" t="s">
        <v>1643</v>
      </c>
    </row>
    <row r="123" spans="1:36">
      <c r="D123" t="s">
        <v>292</v>
      </c>
      <c r="E123" t="s">
        <v>245</v>
      </c>
      <c r="F123" t="s">
        <v>1644</v>
      </c>
      <c r="G123" t="s">
        <v>1591</v>
      </c>
      <c r="H123" t="s">
        <v>272</v>
      </c>
      <c r="I123" t="s">
        <v>10</v>
      </c>
      <c r="J123" t="s">
        <v>130</v>
      </c>
      <c r="K123" t="s">
        <v>377</v>
      </c>
      <c r="AC123" t="s">
        <v>1336</v>
      </c>
      <c r="AE123" s="1651">
        <v>1.12434056889437</v>
      </c>
      <c r="AF123" s="1651">
        <v>1.0945799473944899</v>
      </c>
      <c r="AG123" s="1651">
        <v>0.57194488860431802</v>
      </c>
      <c r="AH123" s="1651">
        <v>0.392696311211649</v>
      </c>
      <c r="AI123" s="1651">
        <v>0.32787098210285998</v>
      </c>
      <c r="AJ123" s="961"/>
    </row>
    <row r="124" spans="1:36">
      <c r="D124" t="s">
        <v>292</v>
      </c>
      <c r="E124" t="s">
        <v>245</v>
      </c>
      <c r="F124" t="s">
        <v>1644</v>
      </c>
      <c r="G124" t="s">
        <v>1591</v>
      </c>
      <c r="H124" t="s">
        <v>272</v>
      </c>
      <c r="I124" t="s">
        <v>309</v>
      </c>
      <c r="J124" t="s">
        <v>109</v>
      </c>
      <c r="AC124" t="s">
        <v>1336</v>
      </c>
      <c r="AE124" s="1651">
        <v>2.6497664595977199</v>
      </c>
      <c r="AF124" s="1651">
        <v>2.5900503680618598</v>
      </c>
      <c r="AG124" s="1651">
        <v>0.96959734831799504</v>
      </c>
      <c r="AH124" s="1651">
        <v>0.87847899692878095</v>
      </c>
      <c r="AI124" s="1651">
        <v>1.2261560086483101</v>
      </c>
      <c r="AJ124" s="961"/>
    </row>
    <row r="125" spans="1:36" ht="15.75" thickBot="1">
      <c r="D125" t="s">
        <v>292</v>
      </c>
      <c r="E125" t="s">
        <v>245</v>
      </c>
      <c r="F125" t="s">
        <v>1644</v>
      </c>
      <c r="G125" t="s">
        <v>1591</v>
      </c>
      <c r="H125" t="s">
        <v>272</v>
      </c>
      <c r="I125" t="s">
        <v>1601</v>
      </c>
      <c r="J125" t="s">
        <v>109</v>
      </c>
      <c r="AC125" t="s">
        <v>1336</v>
      </c>
      <c r="AE125" s="1651">
        <v>9.1917456829636202E-2</v>
      </c>
      <c r="AF125" s="1651">
        <v>5.8495857474944603E-2</v>
      </c>
      <c r="AG125" s="1651">
        <v>2.3669464859754099E-2</v>
      </c>
      <c r="AH125" s="1651">
        <v>1.01420207347929E-2</v>
      </c>
      <c r="AI125" s="1651">
        <v>0</v>
      </c>
      <c r="AJ125" s="961"/>
    </row>
    <row r="126" spans="1:36" ht="15.75" thickBot="1">
      <c r="AE126" s="866">
        <f>SUM(AE123:AE125)</f>
        <v>3.8660244853217263</v>
      </c>
      <c r="AF126" s="867">
        <f>SUM(AF123:AF125)</f>
        <v>3.7431261729312943</v>
      </c>
      <c r="AG126" s="867">
        <f>SUM(AG123:AG125)</f>
        <v>1.5652117017820673</v>
      </c>
      <c r="AH126" s="867">
        <f>SUM(AH123:AH125)</f>
        <v>1.2813173288752229</v>
      </c>
      <c r="AI126" s="868">
        <f>SUM(AI123:AI125)</f>
        <v>1.5540269907511701</v>
      </c>
    </row>
    <row r="127" spans="1:36">
      <c r="AE127" s="870"/>
      <c r="AF127" s="870"/>
      <c r="AG127" s="870"/>
      <c r="AH127" s="870"/>
      <c r="AI127" s="870"/>
    </row>
    <row r="128" spans="1:36" s="1" customFormat="1" ht="18">
      <c r="A128" s="2" t="s">
        <v>1646</v>
      </c>
    </row>
    <row r="129" spans="1:35">
      <c r="AE129" s="870"/>
      <c r="AF129" s="870"/>
      <c r="AG129" s="870"/>
      <c r="AH129" s="870"/>
      <c r="AI129" s="870"/>
    </row>
    <row r="130" spans="1:35" ht="15.75" thickBot="1">
      <c r="O130" s="621" t="s">
        <v>1617</v>
      </c>
      <c r="AE130" s="957">
        <f>SUM(AE63,AE88,AE97,AE111,AE120,AE126)</f>
        <v>402.64127623275346</v>
      </c>
      <c r="AF130" s="957">
        <f>SUM(AF63,AF88,AF97,AF111,AF120,AF126)</f>
        <v>496.11653064679456</v>
      </c>
      <c r="AG130" s="957">
        <f t="shared" ref="AG130:AI130" si="3">SUM(AG63,AG88,AG97,AG111,AG120,AG126)</f>
        <v>550.23609155626127</v>
      </c>
      <c r="AH130" s="957">
        <f>SUM(AH63,AH88,AH97,AH111,AH120,AH126)</f>
        <v>606.95915048040547</v>
      </c>
      <c r="AI130" s="957">
        <f t="shared" si="3"/>
        <v>596.21165832226916</v>
      </c>
    </row>
    <row r="131" spans="1:35" ht="15.75" thickTop="1">
      <c r="AE131" s="870"/>
      <c r="AF131" s="870"/>
      <c r="AG131" s="870"/>
      <c r="AH131" s="870"/>
      <c r="AI131" s="870"/>
    </row>
    <row r="132" spans="1:35">
      <c r="AE132" s="870"/>
      <c r="AF132" s="870"/>
      <c r="AG132" s="870"/>
      <c r="AH132" s="870"/>
      <c r="AI132" s="870"/>
    </row>
    <row r="133" spans="1:35" s="46" customFormat="1" ht="18.75">
      <c r="A133" s="47" t="s">
        <v>1566</v>
      </c>
    </row>
  </sheetData>
  <mergeCells count="1">
    <mergeCell ref="AE5:AI5"/>
  </mergeCells>
  <phoneticPr fontId="48" type="noConversion"/>
  <pageMargins left="0.7" right="0.7" top="0.75" bottom="0.75" header="0.3" footer="0.3"/>
  <pageSetup paperSize="9" orientation="portrait" r:id="rId1"/>
  <headerFooter>
    <oddFooter>&amp;C_x000D_&amp;1#&amp;"Calibri"&amp;10&amp;K000000 OFFICIAL-InternalOnly</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78CF-AAB2-4948-9D68-14412D2B3549}">
  <sheetPr>
    <tabColor theme="4"/>
  </sheetPr>
  <dimension ref="A1:AM171"/>
  <sheetViews>
    <sheetView topLeftCell="A143" zoomScale="80" zoomScaleNormal="80" workbookViewId="0">
      <selection activeCell="AM76" sqref="AM76"/>
    </sheetView>
    <sheetView workbookViewId="1"/>
  </sheetViews>
  <sheetFormatPr defaultRowHeight="15"/>
  <cols>
    <col min="1" max="3" width="1.85546875" customWidth="1"/>
    <col min="4" max="4" width="4.85546875" customWidth="1"/>
    <col min="5" max="5" width="5" bestFit="1" customWidth="1"/>
    <col min="6" max="8" width="5" customWidth="1"/>
    <col min="9" max="9" width="23.42578125" bestFit="1" customWidth="1"/>
    <col min="10" max="10" width="9.42578125" bestFit="1" customWidth="1"/>
    <col min="11" max="11" width="23.85546875" customWidth="1"/>
    <col min="12" max="17" width="1.85546875" customWidth="1"/>
    <col min="18" max="28" width="1.85546875" hidden="1" customWidth="1"/>
    <col min="29" max="29" width="5" style="282" bestFit="1" customWidth="1"/>
    <col min="30" max="30" width="9.85546875" style="282" customWidth="1"/>
    <col min="31" max="33" width="10.140625" bestFit="1" customWidth="1"/>
    <col min="34" max="34" width="12" customWidth="1"/>
    <col min="35" max="35" width="10.140625" bestFit="1" customWidth="1"/>
    <col min="36" max="36" width="9.85546875" customWidth="1"/>
    <col min="37" max="37" width="15.85546875" bestFit="1" customWidth="1"/>
    <col min="39" max="39" width="54.140625" customWidth="1"/>
  </cols>
  <sheetData>
    <row r="1" spans="1:38" s="46" customFormat="1" ht="23.25">
      <c r="A1" s="56" t="str">
        <f>'1.1 Cover'!A1</f>
        <v>Regulatory Reporting Pack</v>
      </c>
      <c r="AC1" s="915"/>
      <c r="AD1" s="915"/>
    </row>
    <row r="2" spans="1:38" s="46" customFormat="1" ht="23.25">
      <c r="A2" s="56" t="str">
        <f>'1.1 Cover'!A2</f>
        <v>Price base - 2018/19</v>
      </c>
      <c r="AC2" s="915"/>
      <c r="AD2" s="915"/>
    </row>
    <row r="3" spans="1:38" s="46" customFormat="1" ht="23.25">
      <c r="A3" s="56" t="str">
        <f>'1.1 Cover'!A3</f>
        <v>Regulatory Year: April 2024 - March 2025</v>
      </c>
      <c r="AC3" s="915"/>
      <c r="AD3" s="915"/>
    </row>
    <row r="4" spans="1:38" s="46" customFormat="1" ht="23.25">
      <c r="A4" s="56" t="s">
        <v>1647</v>
      </c>
      <c r="AC4" s="915"/>
      <c r="AD4" s="915"/>
    </row>
    <row r="5" spans="1:38" ht="15.75" thickBot="1">
      <c r="AE5" s="1835" t="s">
        <v>1585</v>
      </c>
      <c r="AF5" s="1835"/>
      <c r="AG5" s="1835"/>
      <c r="AH5" s="1835"/>
      <c r="AI5" s="1835"/>
    </row>
    <row r="6" spans="1:38">
      <c r="AE6" s="1658"/>
      <c r="AF6" s="1659"/>
      <c r="AG6" s="1659" t="s">
        <v>3191</v>
      </c>
      <c r="AH6" s="1659"/>
      <c r="AI6" s="1660"/>
      <c r="AK6" s="910" t="s">
        <v>1648</v>
      </c>
    </row>
    <row r="7" spans="1:38" s="43" customFormat="1" ht="15.75" thickBot="1">
      <c r="D7" s="55" t="s">
        <v>244</v>
      </c>
      <c r="E7" s="55" t="s">
        <v>245</v>
      </c>
      <c r="F7" s="55" t="s">
        <v>272</v>
      </c>
      <c r="G7" s="55" t="s">
        <v>1587</v>
      </c>
      <c r="H7" s="55" t="s">
        <v>1649</v>
      </c>
      <c r="I7" s="55" t="s">
        <v>249</v>
      </c>
      <c r="J7" s="55" t="s">
        <v>250</v>
      </c>
      <c r="K7" s="55" t="s">
        <v>251</v>
      </c>
      <c r="L7" s="55"/>
      <c r="M7" s="55"/>
      <c r="N7" s="55"/>
      <c r="O7" s="55"/>
      <c r="P7" s="55"/>
      <c r="Q7" s="55"/>
      <c r="R7" s="55"/>
      <c r="S7" s="55"/>
      <c r="T7" s="55"/>
      <c r="U7" s="55"/>
      <c r="V7" s="55"/>
      <c r="W7" s="55"/>
      <c r="X7" s="55"/>
      <c r="Y7" s="55"/>
      <c r="Z7" s="55"/>
      <c r="AA7" s="55"/>
      <c r="AB7" s="55"/>
      <c r="AC7" s="920" t="s">
        <v>1578</v>
      </c>
      <c r="AD7" s="282"/>
      <c r="AE7" s="52">
        <v>2022</v>
      </c>
      <c r="AF7" s="51">
        <v>2023</v>
      </c>
      <c r="AG7" s="51">
        <v>2024</v>
      </c>
      <c r="AH7" s="51">
        <v>2025</v>
      </c>
      <c r="AI7" s="50">
        <v>2026</v>
      </c>
      <c r="AJ7"/>
      <c r="AK7" s="1022" t="s">
        <v>1650</v>
      </c>
    </row>
    <row r="8" spans="1:38">
      <c r="S8" s="43"/>
      <c r="T8" s="43"/>
      <c r="U8" s="43"/>
      <c r="V8" s="43"/>
    </row>
    <row r="9" spans="1:38" ht="15.75" thickBot="1">
      <c r="S9" s="43"/>
      <c r="T9" s="43"/>
      <c r="U9" s="43"/>
      <c r="V9" s="43"/>
    </row>
    <row r="10" spans="1:38" ht="19.5" thickBot="1">
      <c r="A10" s="900" t="s">
        <v>1651</v>
      </c>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282" t="s">
        <v>1336</v>
      </c>
      <c r="AD10" s="900"/>
      <c r="AE10" s="905">
        <f>+AE164+AE102</f>
        <v>-393.26227623275349</v>
      </c>
      <c r="AF10" s="906">
        <f>+AF164+AF102</f>
        <v>-494.85753064679454</v>
      </c>
      <c r="AG10" s="906">
        <f>+AG164+AG102</f>
        <v>-537.52159842363665</v>
      </c>
      <c r="AH10" s="906">
        <f>+AH164+AH102</f>
        <v>-510.89716033544119</v>
      </c>
      <c r="AI10" s="907">
        <f>+AI164+AI102</f>
        <v>-497.37081875113398</v>
      </c>
      <c r="AJ10" s="908"/>
      <c r="AK10" s="909">
        <f>+AK164+AK102</f>
        <v>-2433.9093843897599</v>
      </c>
      <c r="AL10" s="62"/>
    </row>
    <row r="11" spans="1:38" ht="15.75" thickBot="1">
      <c r="S11" s="43"/>
      <c r="T11" s="43"/>
      <c r="U11" s="43"/>
      <c r="V11" s="43"/>
    </row>
    <row r="12" spans="1:38" ht="19.5" thickBot="1">
      <c r="A12" s="900" t="s">
        <v>1652</v>
      </c>
      <c r="S12" s="43"/>
      <c r="T12" s="43"/>
      <c r="U12" s="43"/>
      <c r="V12" s="43"/>
      <c r="AC12" s="282" t="s">
        <v>1336</v>
      </c>
      <c r="AE12" s="905">
        <f>+AE46+AE126</f>
        <v>0</v>
      </c>
      <c r="AF12" s="906">
        <f>+AF46+AF126</f>
        <v>0</v>
      </c>
      <c r="AG12" s="906">
        <f>+AG46+AG126</f>
        <v>0</v>
      </c>
      <c r="AH12" s="906">
        <f>+AH46+AH126</f>
        <v>0</v>
      </c>
      <c r="AI12" s="907">
        <f>+AI46+AI126</f>
        <v>0</v>
      </c>
      <c r="AJ12" s="908"/>
      <c r="AK12" s="909">
        <f>+AK46+AK126</f>
        <v>0</v>
      </c>
    </row>
    <row r="13" spans="1:38" ht="15.75" thickBot="1">
      <c r="S13" s="43"/>
      <c r="T13" s="43"/>
      <c r="U13" s="43"/>
      <c r="V13" s="43"/>
    </row>
    <row r="14" spans="1:38" ht="19.5" thickBot="1">
      <c r="A14" s="900" t="s">
        <v>1653</v>
      </c>
      <c r="S14" s="43"/>
      <c r="T14" s="43"/>
      <c r="U14" s="43"/>
      <c r="V14" s="43"/>
      <c r="AC14" s="282" t="s">
        <v>1336</v>
      </c>
      <c r="AE14" s="905">
        <f>AE87+AE153</f>
        <v>393.26227623275349</v>
      </c>
      <c r="AF14" s="906">
        <f>AF87+AF153</f>
        <v>494.85753064679443</v>
      </c>
      <c r="AG14" s="906">
        <f>AG87+AG153</f>
        <v>537.52159842363676</v>
      </c>
      <c r="AH14" s="906">
        <f>AH87+AH153</f>
        <v>510.89716033544107</v>
      </c>
      <c r="AI14" s="907">
        <f>AI87+AI153</f>
        <v>497.37081875113392</v>
      </c>
      <c r="AJ14" s="908"/>
      <c r="AK14" s="909">
        <f>AK87+AK153</f>
        <v>2433.9093843897595</v>
      </c>
    </row>
    <row r="15" spans="1:38">
      <c r="S15" s="43"/>
      <c r="T15" s="43"/>
      <c r="U15" s="43"/>
      <c r="V15" s="43"/>
      <c r="AE15" s="49"/>
    </row>
    <row r="16" spans="1:38" s="1" customFormat="1" ht="18">
      <c r="A16" s="2" t="s">
        <v>1588</v>
      </c>
      <c r="B16" s="2"/>
    </row>
    <row r="18" spans="1:39" s="1" customFormat="1">
      <c r="A18" s="42"/>
      <c r="B18" s="48" t="s">
        <v>1654</v>
      </c>
    </row>
    <row r="20" spans="1:39">
      <c r="D20" t="s">
        <v>269</v>
      </c>
      <c r="F20" t="s">
        <v>1655</v>
      </c>
      <c r="G20" t="s">
        <v>1591</v>
      </c>
      <c r="H20" t="s">
        <v>272</v>
      </c>
      <c r="I20" t="s">
        <v>273</v>
      </c>
      <c r="J20" t="s">
        <v>130</v>
      </c>
      <c r="AC20" s="282" t="s">
        <v>1336</v>
      </c>
      <c r="AE20" s="1024">
        <f>IF(AE$7&lt;='1.5 Universal Data'!$C$8,IF($K20="",SUMIF('3.1 TO_Totex'!$I$11:$I$67,$I20,'3.1 TO_Totex'!AE$11:AE$67),SUMIFS('3.1 TO_Totex'!AE$11:AE$67,'3.1 TO_Totex'!$I$11:$I$67,$I20,'3.1 TO_Totex'!$K$11:$K$67,$K20)),IF($K20="",SUMIF('3.5 Forecast_Totex'!$I$11:$I$36,$I20,'3.5 Forecast_Totex'!AE$11:AE$36),SUMIFS('3.5 Forecast_Totex'!AE$11:AE$36,'3.5 Forecast_Totex'!$I$11:$I$36,$I20,'3.5 Forecast_Totex'!$K$11:$K$36,$K20)))</f>
        <v>0</v>
      </c>
      <c r="AF20" s="1024">
        <f>IF(AF$7&lt;='1.5 Universal Data'!$C$8,IF($K20="",SUMIF('3.1 TO_Totex'!$I$11:$I$67,$I20,'3.1 TO_Totex'!AF$11:AF$67),SUMIFS('3.1 TO_Totex'!AF$11:AF$67,'3.1 TO_Totex'!$I$11:$I$67,$I20,'3.1 TO_Totex'!$K$11:$K$67,$K20)),IF($K20="",SUMIF('3.5 Forecast_Totex'!$I$11:$I$36,$I20,'3.5 Forecast_Totex'!AF$11:AF$36),SUMIFS('3.5 Forecast_Totex'!AF$11:AF$36,'3.5 Forecast_Totex'!$I$11:$I$36,$I20,'3.5 Forecast_Totex'!$K$11:$K$36,$K20)))</f>
        <v>0</v>
      </c>
      <c r="AG20" s="1024">
        <f>IF(AG$7&lt;='1.5 Universal Data'!$C$8,IF($K20="",SUMIF('3.1 TO_Totex'!$I$11:$I$67,$I20,'3.1 TO_Totex'!AG$11:AG$67),SUMIFS('3.1 TO_Totex'!AG$11:AG$67,'3.1 TO_Totex'!$I$11:$I$67,$I20,'3.1 TO_Totex'!$K$11:$K$67,$K20)),IF($K20="",SUMIF('3.5 Forecast_Totex'!$I$11:$I$36,$I20,'3.5 Forecast_Totex'!AG$11:AG$36),SUMIFS('3.5 Forecast_Totex'!AG$11:AG$36,'3.5 Forecast_Totex'!$I$11:$I$36,$I20,'3.5 Forecast_Totex'!$K$11:$K$36,$K20)))</f>
        <v>0</v>
      </c>
      <c r="AH20" s="1024">
        <f>IF(AH$7&lt;='1.5 Universal Data'!$C$8,IF($K20="",SUMIF('3.1 TO_Totex'!$I$11:$I$67,$I20,'3.1 TO_Totex'!AH$11:AH$67),SUMIFS('3.1 TO_Totex'!AH$11:AH$67,'3.1 TO_Totex'!$I$11:$I$67,$I20,'3.1 TO_Totex'!$K$11:$K$67,$K20)),IF($K20="",SUMIF('3.5 Forecast_Totex'!$I$11:$I$36,$I20,'3.5 Forecast_Totex'!AH$11:AH$36),SUMIFS('3.5 Forecast_Totex'!AH$11:AH$36,'3.5 Forecast_Totex'!$I$11:$I$36,$I20,'3.5 Forecast_Totex'!$K$11:$K$36,$K20)))</f>
        <v>0</v>
      </c>
      <c r="AI20" s="1024">
        <f>IF(AI$7&lt;='1.5 Universal Data'!$C$8,IF($K20="",SUMIF('3.1 TO_Totex'!$I$11:$I$67,$I20,'3.1 TO_Totex'!AI$11:AI$67),SUMIFS('3.1 TO_Totex'!AI$11:AI$67,'3.1 TO_Totex'!$I$11:$I$67,$I20,'3.1 TO_Totex'!$K$11:$K$67,$K20)),IF($K20="",SUMIF('3.5 Forecast_Totex'!$I$11:$I$36,$I20,'3.5 Forecast_Totex'!AI$11:AI$36),SUMIFS('3.5 Forecast_Totex'!AI$11:AI$36,'3.5 Forecast_Totex'!$I$11:$I$36,$I20,'3.5 Forecast_Totex'!$K$11:$K$36,$K20)))</f>
        <v>0</v>
      </c>
      <c r="AK20" s="1023">
        <f>+SUM(AE20:AI20)</f>
        <v>0</v>
      </c>
      <c r="AM20" s="62"/>
    </row>
    <row r="21" spans="1:39">
      <c r="D21" t="s">
        <v>269</v>
      </c>
      <c r="F21" t="s">
        <v>1655</v>
      </c>
      <c r="G21" t="s">
        <v>1591</v>
      </c>
      <c r="H21" t="s">
        <v>272</v>
      </c>
      <c r="I21" t="s">
        <v>297</v>
      </c>
      <c r="J21" t="s">
        <v>130</v>
      </c>
      <c r="K21" t="s">
        <v>344</v>
      </c>
      <c r="AC21" s="282" t="s">
        <v>1336</v>
      </c>
      <c r="AE21" s="1024">
        <f>IF(AE$7&lt;='1.5 Universal Data'!$C$8,IF($K21="",SUMIF('3.1 TO_Totex'!$I$11:$I$67,$I21,'3.1 TO_Totex'!AE$11:AE$67),SUMIFS('3.1 TO_Totex'!AE$11:AE$67,'3.1 TO_Totex'!$I$11:$I$67,$I21,'3.1 TO_Totex'!$K$11:$K$67,$K21)),IF($K21="",SUMIF('3.5 Forecast_Totex'!$I$11:$I$36,$I21,'3.5 Forecast_Totex'!AE$11:AE$36),SUMIFS('3.5 Forecast_Totex'!AE$11:AE$36,'3.5 Forecast_Totex'!$I$11:$I$36,$I21,'3.5 Forecast_Totex'!$K$11:$K$36,$K21)))</f>
        <v>0</v>
      </c>
      <c r="AF21" s="1024">
        <f>IF(AF$7&lt;='1.5 Universal Data'!$C$8,IF($K21="",SUMIF('3.1 TO_Totex'!$I$11:$I$67,$I21,'3.1 TO_Totex'!AF$11:AF$67),SUMIFS('3.1 TO_Totex'!AF$11:AF$67,'3.1 TO_Totex'!$I$11:$I$67,$I21,'3.1 TO_Totex'!$K$11:$K$67,$K21)),IF($K21="",SUMIF('3.5 Forecast_Totex'!$I$11:$I$36,$I21,'3.5 Forecast_Totex'!AF$11:AF$36),SUMIFS('3.5 Forecast_Totex'!AF$11:AF$36,'3.5 Forecast_Totex'!$I$11:$I$36,$I21,'3.5 Forecast_Totex'!$K$11:$K$36,$K21)))</f>
        <v>0</v>
      </c>
      <c r="AG21" s="1024">
        <f>IF(AG$7&lt;='1.5 Universal Data'!$C$8,IF($K21="",SUMIF('3.1 TO_Totex'!$I$11:$I$67,$I21,'3.1 TO_Totex'!AG$11:AG$67),SUMIFS('3.1 TO_Totex'!AG$11:AG$67,'3.1 TO_Totex'!$I$11:$I$67,$I21,'3.1 TO_Totex'!$K$11:$K$67,$K21)),IF($K21="",SUMIF('3.5 Forecast_Totex'!$I$11:$I$36,$I21,'3.5 Forecast_Totex'!AG$11:AG$36),SUMIFS('3.5 Forecast_Totex'!AG$11:AG$36,'3.5 Forecast_Totex'!$I$11:$I$36,$I21,'3.5 Forecast_Totex'!$K$11:$K$36,$K21)))</f>
        <v>0</v>
      </c>
      <c r="AH21" s="1024">
        <f>IF(AH$7&lt;='1.5 Universal Data'!$C$8,IF($K21="",SUMIF('3.1 TO_Totex'!$I$11:$I$67,$I21,'3.1 TO_Totex'!AH$11:AH$67),SUMIFS('3.1 TO_Totex'!AH$11:AH$67,'3.1 TO_Totex'!$I$11:$I$67,$I21,'3.1 TO_Totex'!$K$11:$K$67,$K21)),IF($K21="",SUMIF('3.5 Forecast_Totex'!$I$11:$I$36,$I21,'3.5 Forecast_Totex'!AH$11:AH$36),SUMIFS('3.5 Forecast_Totex'!AH$11:AH$36,'3.5 Forecast_Totex'!$I$11:$I$36,$I21,'3.5 Forecast_Totex'!$K$11:$K$36,$K21)))</f>
        <v>0</v>
      </c>
      <c r="AI21" s="1024">
        <f>IF(AI$7&lt;='1.5 Universal Data'!$C$8,IF($K21="",SUMIF('3.1 TO_Totex'!$I$11:$I$67,$I21,'3.1 TO_Totex'!AI$11:AI$67),SUMIFS('3.1 TO_Totex'!AI$11:AI$67,'3.1 TO_Totex'!$I$11:$I$67,$I21,'3.1 TO_Totex'!$K$11:$K$67,$K21)),IF($K21="",SUMIF('3.5 Forecast_Totex'!$I$11:$I$36,$I21,'3.5 Forecast_Totex'!AI$11:AI$36),SUMIFS('3.5 Forecast_Totex'!AI$11:AI$36,'3.5 Forecast_Totex'!$I$11:$I$36,$I21,'3.5 Forecast_Totex'!$K$11:$K$36,$K21)))</f>
        <v>0</v>
      </c>
      <c r="AK21" s="1023">
        <f t="shared" ref="AK21:AK29" si="0">+SUM(AE21:AI21)</f>
        <v>0</v>
      </c>
      <c r="AM21" s="62"/>
    </row>
    <row r="22" spans="1:39">
      <c r="D22" t="s">
        <v>269</v>
      </c>
      <c r="F22" t="s">
        <v>1655</v>
      </c>
      <c r="G22" t="s">
        <v>1591</v>
      </c>
      <c r="H22" t="s">
        <v>272</v>
      </c>
      <c r="I22" t="s">
        <v>297</v>
      </c>
      <c r="J22" t="s">
        <v>130</v>
      </c>
      <c r="K22" t="s">
        <v>356</v>
      </c>
      <c r="AC22" s="282" t="s">
        <v>1336</v>
      </c>
      <c r="AE22" s="1024">
        <f>IF(AE$7&lt;='1.5 Universal Data'!$C$8,IF($K22="",SUMIF('3.1 TO_Totex'!$I$11:$I$67,$I22,'3.1 TO_Totex'!AE$11:AE$67),SUMIFS('3.1 TO_Totex'!AE$11:AE$67,'3.1 TO_Totex'!$I$11:$I$67,$I22,'3.1 TO_Totex'!$K$11:$K$67,$K22)),IF($K22="",SUMIF('3.5 Forecast_Totex'!$I$11:$I$36,$I22,'3.5 Forecast_Totex'!AE$11:AE$36),SUMIFS('3.5 Forecast_Totex'!AE$11:AE$36,'3.5 Forecast_Totex'!$I$11:$I$36,$I22,'3.5 Forecast_Totex'!$K$11:$K$36,$K22)))</f>
        <v>0</v>
      </c>
      <c r="AF22" s="1024">
        <f>IF(AF$7&lt;='1.5 Universal Data'!$C$8,IF($K22="",SUMIF('3.1 TO_Totex'!$I$11:$I$67,$I22,'3.1 TO_Totex'!AF$11:AF$67),SUMIFS('3.1 TO_Totex'!AF$11:AF$67,'3.1 TO_Totex'!$I$11:$I$67,$I22,'3.1 TO_Totex'!$K$11:$K$67,$K22)),IF($K22="",SUMIF('3.5 Forecast_Totex'!$I$11:$I$36,$I22,'3.5 Forecast_Totex'!AF$11:AF$36),SUMIFS('3.5 Forecast_Totex'!AF$11:AF$36,'3.5 Forecast_Totex'!$I$11:$I$36,$I22,'3.5 Forecast_Totex'!$K$11:$K$36,$K22)))</f>
        <v>0</v>
      </c>
      <c r="AG22" s="1024">
        <f>IF(AG$7&lt;='1.5 Universal Data'!$C$8,IF($K22="",SUMIF('3.1 TO_Totex'!$I$11:$I$67,$I22,'3.1 TO_Totex'!AG$11:AG$67),SUMIFS('3.1 TO_Totex'!AG$11:AG$67,'3.1 TO_Totex'!$I$11:$I$67,$I22,'3.1 TO_Totex'!$K$11:$K$67,$K22)),IF($K22="",SUMIF('3.5 Forecast_Totex'!$I$11:$I$36,$I22,'3.5 Forecast_Totex'!AG$11:AG$36),SUMIFS('3.5 Forecast_Totex'!AG$11:AG$36,'3.5 Forecast_Totex'!$I$11:$I$36,$I22,'3.5 Forecast_Totex'!$K$11:$K$36,$K22)))</f>
        <v>0</v>
      </c>
      <c r="AH22" s="1024">
        <f>IF(AH$7&lt;='1.5 Universal Data'!$C$8,IF($K22="",SUMIF('3.1 TO_Totex'!$I$11:$I$67,$I22,'3.1 TO_Totex'!AH$11:AH$67),SUMIFS('3.1 TO_Totex'!AH$11:AH$67,'3.1 TO_Totex'!$I$11:$I$67,$I22,'3.1 TO_Totex'!$K$11:$K$67,$K22)),IF($K22="",SUMIF('3.5 Forecast_Totex'!$I$11:$I$36,$I22,'3.5 Forecast_Totex'!AH$11:AH$36),SUMIFS('3.5 Forecast_Totex'!AH$11:AH$36,'3.5 Forecast_Totex'!$I$11:$I$36,$I22,'3.5 Forecast_Totex'!$K$11:$K$36,$K22)))</f>
        <v>0</v>
      </c>
      <c r="AI22" s="1024">
        <f>IF(AI$7&lt;='1.5 Universal Data'!$C$8,IF($K22="",SUMIF('3.1 TO_Totex'!$I$11:$I$67,$I22,'3.1 TO_Totex'!AI$11:AI$67),SUMIFS('3.1 TO_Totex'!AI$11:AI$67,'3.1 TO_Totex'!$I$11:$I$67,$I22,'3.1 TO_Totex'!$K$11:$K$67,$K22)),IF($K22="",SUMIF('3.5 Forecast_Totex'!$I$11:$I$36,$I22,'3.5 Forecast_Totex'!AI$11:AI$36),SUMIFS('3.5 Forecast_Totex'!AI$11:AI$36,'3.5 Forecast_Totex'!$I$11:$I$36,$I22,'3.5 Forecast_Totex'!$K$11:$K$36,$K22)))</f>
        <v>0</v>
      </c>
      <c r="AK22" s="1023">
        <f t="shared" si="0"/>
        <v>0</v>
      </c>
      <c r="AM22" s="62"/>
    </row>
    <row r="23" spans="1:39">
      <c r="D23" t="s">
        <v>269</v>
      </c>
      <c r="F23" t="s">
        <v>1655</v>
      </c>
      <c r="G23" t="s">
        <v>1591</v>
      </c>
      <c r="H23" t="s">
        <v>272</v>
      </c>
      <c r="I23" t="s">
        <v>297</v>
      </c>
      <c r="J23" t="s">
        <v>130</v>
      </c>
      <c r="K23" t="s">
        <v>366</v>
      </c>
      <c r="AC23" s="282" t="s">
        <v>1336</v>
      </c>
      <c r="AE23" s="1024">
        <f>IF(AE$7&lt;='1.5 Universal Data'!$C$8,IF($K23="",SUMIF('3.1 TO_Totex'!$I$11:$I$67,$I23,'3.1 TO_Totex'!AE$11:AE$67),SUMIFS('3.1 TO_Totex'!AE$11:AE$67,'3.1 TO_Totex'!$I$11:$I$67,$I23,'3.1 TO_Totex'!$K$11:$K$67,$K23)),IF($K23="",SUMIF('3.5 Forecast_Totex'!$I$11:$I$36,$I23,'3.5 Forecast_Totex'!AE$11:AE$36),SUMIFS('3.5 Forecast_Totex'!AE$11:AE$36,'3.5 Forecast_Totex'!$I$11:$I$36,$I23,'3.5 Forecast_Totex'!$K$11:$K$36,$K23)))</f>
        <v>0</v>
      </c>
      <c r="AF23" s="1024">
        <f>IF(AF$7&lt;='1.5 Universal Data'!$C$8,IF($K23="",SUMIF('3.1 TO_Totex'!$I$11:$I$67,$I23,'3.1 TO_Totex'!AF$11:AF$67),SUMIFS('3.1 TO_Totex'!AF$11:AF$67,'3.1 TO_Totex'!$I$11:$I$67,$I23,'3.1 TO_Totex'!$K$11:$K$67,$K23)),IF($K23="",SUMIF('3.5 Forecast_Totex'!$I$11:$I$36,$I23,'3.5 Forecast_Totex'!AF$11:AF$36),SUMIFS('3.5 Forecast_Totex'!AF$11:AF$36,'3.5 Forecast_Totex'!$I$11:$I$36,$I23,'3.5 Forecast_Totex'!$K$11:$K$36,$K23)))</f>
        <v>0</v>
      </c>
      <c r="AG23" s="1024">
        <f>IF(AG$7&lt;='1.5 Universal Data'!$C$8,IF($K23="",SUMIF('3.1 TO_Totex'!$I$11:$I$67,$I23,'3.1 TO_Totex'!AG$11:AG$67),SUMIFS('3.1 TO_Totex'!AG$11:AG$67,'3.1 TO_Totex'!$I$11:$I$67,$I23,'3.1 TO_Totex'!$K$11:$K$67,$K23)),IF($K23="",SUMIF('3.5 Forecast_Totex'!$I$11:$I$36,$I23,'3.5 Forecast_Totex'!AG$11:AG$36),SUMIFS('3.5 Forecast_Totex'!AG$11:AG$36,'3.5 Forecast_Totex'!$I$11:$I$36,$I23,'3.5 Forecast_Totex'!$K$11:$K$36,$K23)))</f>
        <v>0</v>
      </c>
      <c r="AH23" s="1024">
        <f>IF(AH$7&lt;='1.5 Universal Data'!$C$8,IF($K23="",SUMIF('3.1 TO_Totex'!$I$11:$I$67,$I23,'3.1 TO_Totex'!AH$11:AH$67),SUMIFS('3.1 TO_Totex'!AH$11:AH$67,'3.1 TO_Totex'!$I$11:$I$67,$I23,'3.1 TO_Totex'!$K$11:$K$67,$K23)),IF($K23="",SUMIF('3.5 Forecast_Totex'!$I$11:$I$36,$I23,'3.5 Forecast_Totex'!AH$11:AH$36),SUMIFS('3.5 Forecast_Totex'!AH$11:AH$36,'3.5 Forecast_Totex'!$I$11:$I$36,$I23,'3.5 Forecast_Totex'!$K$11:$K$36,$K23)))</f>
        <v>0</v>
      </c>
      <c r="AI23" s="1024">
        <f>IF(AI$7&lt;='1.5 Universal Data'!$C$8,IF($K23="",SUMIF('3.1 TO_Totex'!$I$11:$I$67,$I23,'3.1 TO_Totex'!AI$11:AI$67),SUMIFS('3.1 TO_Totex'!AI$11:AI$67,'3.1 TO_Totex'!$I$11:$I$67,$I23,'3.1 TO_Totex'!$K$11:$K$67,$K23)),IF($K23="",SUMIF('3.5 Forecast_Totex'!$I$11:$I$36,$I23,'3.5 Forecast_Totex'!AI$11:AI$36),SUMIFS('3.5 Forecast_Totex'!AI$11:AI$36,'3.5 Forecast_Totex'!$I$11:$I$36,$I23,'3.5 Forecast_Totex'!$K$11:$K$36,$K23)))</f>
        <v>0</v>
      </c>
      <c r="AK23" s="1023">
        <f t="shared" si="0"/>
        <v>0</v>
      </c>
      <c r="AM23" s="62"/>
    </row>
    <row r="24" spans="1:39">
      <c r="D24" t="s">
        <v>269</v>
      </c>
      <c r="F24" t="s">
        <v>1655</v>
      </c>
      <c r="G24" t="s">
        <v>1591</v>
      </c>
      <c r="H24" t="s">
        <v>272</v>
      </c>
      <c r="I24" t="s">
        <v>377</v>
      </c>
      <c r="J24" t="s">
        <v>130</v>
      </c>
      <c r="AC24" s="282" t="s">
        <v>1336</v>
      </c>
      <c r="AE24" s="1024">
        <f>IF(AE$7&lt;='1.5 Universal Data'!$C$8,IF($K24="",SUMIF('3.1 TO_Totex'!$I$11:$I$67,$I24,'3.1 TO_Totex'!AE$11:AE$67),SUMIFS('3.1 TO_Totex'!AE$11:AE$67,'3.1 TO_Totex'!$I$11:$I$67,$I24,'3.1 TO_Totex'!$K$11:$K$67,$K24)),IF($K24="",SUMIF('3.5 Forecast_Totex'!$I$11:$I$36,$I24,'3.5 Forecast_Totex'!AE$11:AE$36),SUMIFS('3.5 Forecast_Totex'!AE$11:AE$36,'3.5 Forecast_Totex'!$I$11:$I$36,$I24,'3.5 Forecast_Totex'!$K$11:$K$36,$K24)))</f>
        <v>0</v>
      </c>
      <c r="AF24" s="1024">
        <f>IF(AF$7&lt;='1.5 Universal Data'!$C$8,IF($K24="",SUMIF('3.1 TO_Totex'!$I$11:$I$67,$I24,'3.1 TO_Totex'!AF$11:AF$67),SUMIFS('3.1 TO_Totex'!AF$11:AF$67,'3.1 TO_Totex'!$I$11:$I$67,$I24,'3.1 TO_Totex'!$K$11:$K$67,$K24)),IF($K24="",SUMIF('3.5 Forecast_Totex'!$I$11:$I$36,$I24,'3.5 Forecast_Totex'!AF$11:AF$36),SUMIFS('3.5 Forecast_Totex'!AF$11:AF$36,'3.5 Forecast_Totex'!$I$11:$I$36,$I24,'3.5 Forecast_Totex'!$K$11:$K$36,$K24)))</f>
        <v>0</v>
      </c>
      <c r="AG24" s="1024">
        <f>IF(AG$7&lt;='1.5 Universal Data'!$C$8,IF($K24="",SUMIF('3.1 TO_Totex'!$I$11:$I$67,$I24,'3.1 TO_Totex'!AG$11:AG$67),SUMIFS('3.1 TO_Totex'!AG$11:AG$67,'3.1 TO_Totex'!$I$11:$I$67,$I24,'3.1 TO_Totex'!$K$11:$K$67,$K24)),IF($K24="",SUMIF('3.5 Forecast_Totex'!$I$11:$I$36,$I24,'3.5 Forecast_Totex'!AG$11:AG$36),SUMIFS('3.5 Forecast_Totex'!AG$11:AG$36,'3.5 Forecast_Totex'!$I$11:$I$36,$I24,'3.5 Forecast_Totex'!$K$11:$K$36,$K24)))</f>
        <v>0</v>
      </c>
      <c r="AH24" s="1024">
        <f>IF(AH$7&lt;='1.5 Universal Data'!$C$8,IF($K24="",SUMIF('3.1 TO_Totex'!$I$11:$I$67,$I24,'3.1 TO_Totex'!AH$11:AH$67),SUMIFS('3.1 TO_Totex'!AH$11:AH$67,'3.1 TO_Totex'!$I$11:$I$67,$I24,'3.1 TO_Totex'!$K$11:$K$67,$K24)),IF($K24="",SUMIF('3.5 Forecast_Totex'!$I$11:$I$36,$I24,'3.5 Forecast_Totex'!AH$11:AH$36),SUMIFS('3.5 Forecast_Totex'!AH$11:AH$36,'3.5 Forecast_Totex'!$I$11:$I$36,$I24,'3.5 Forecast_Totex'!$K$11:$K$36,$K24)))</f>
        <v>0</v>
      </c>
      <c r="AI24" s="1024">
        <f>IF(AI$7&lt;='1.5 Universal Data'!$C$8,IF($K24="",SUMIF('3.1 TO_Totex'!$I$11:$I$67,$I24,'3.1 TO_Totex'!AI$11:AI$67),SUMIFS('3.1 TO_Totex'!AI$11:AI$67,'3.1 TO_Totex'!$I$11:$I$67,$I24,'3.1 TO_Totex'!$K$11:$K$67,$K24)),IF($K24="",SUMIF('3.5 Forecast_Totex'!$I$11:$I$36,$I24,'3.5 Forecast_Totex'!AI$11:AI$36),SUMIFS('3.5 Forecast_Totex'!AI$11:AI$36,'3.5 Forecast_Totex'!$I$11:$I$36,$I24,'3.5 Forecast_Totex'!$K$11:$K$36,$K24)))</f>
        <v>0</v>
      </c>
      <c r="AK24" s="1023">
        <f t="shared" si="0"/>
        <v>0</v>
      </c>
      <c r="AM24" s="62"/>
    </row>
    <row r="25" spans="1:39">
      <c r="D25" t="s">
        <v>269</v>
      </c>
      <c r="F25" t="s">
        <v>1655</v>
      </c>
      <c r="G25" t="s">
        <v>1591</v>
      </c>
      <c r="H25" t="s">
        <v>272</v>
      </c>
      <c r="I25" t="s">
        <v>10</v>
      </c>
      <c r="J25" t="s">
        <v>130</v>
      </c>
      <c r="AC25" s="282" t="s">
        <v>1336</v>
      </c>
      <c r="AE25" s="1024">
        <f>IF(AE$7&lt;='1.5 Universal Data'!$C$8,IF($K25="",SUMIF('3.1 TO_Totex'!$I$11:$I$67,$I25,'3.1 TO_Totex'!AE$11:AE$67),SUMIFS('3.1 TO_Totex'!AE$11:AE$67,'3.1 TO_Totex'!$I$11:$I$67,$I25,'3.1 TO_Totex'!$K$11:$K$67,$K25)),IF($K25="",SUMIF('3.5 Forecast_Totex'!$I$11:$I$36,$I25,'3.5 Forecast_Totex'!AE$11:AE$36),SUMIFS('3.5 Forecast_Totex'!AE$11:AE$36,'3.5 Forecast_Totex'!$I$11:$I$36,$I25,'3.5 Forecast_Totex'!$K$11:$K$36,$K25)))</f>
        <v>0</v>
      </c>
      <c r="AF25" s="1024">
        <f>IF(AF$7&lt;='1.5 Universal Data'!$C$8,IF($K25="",SUMIF('3.1 TO_Totex'!$I$11:$I$67,$I25,'3.1 TO_Totex'!AF$11:AF$67),SUMIFS('3.1 TO_Totex'!AF$11:AF$67,'3.1 TO_Totex'!$I$11:$I$67,$I25,'3.1 TO_Totex'!$K$11:$K$67,$K25)),IF($K25="",SUMIF('3.5 Forecast_Totex'!$I$11:$I$36,$I25,'3.5 Forecast_Totex'!AF$11:AF$36),SUMIFS('3.5 Forecast_Totex'!AF$11:AF$36,'3.5 Forecast_Totex'!$I$11:$I$36,$I25,'3.5 Forecast_Totex'!$K$11:$K$36,$K25)))</f>
        <v>0</v>
      </c>
      <c r="AG25" s="1024">
        <f>IF(AG$7&lt;='1.5 Universal Data'!$C$8,IF($K25="",SUMIF('3.1 TO_Totex'!$I$11:$I$67,$I25,'3.1 TO_Totex'!AG$11:AG$67),SUMIFS('3.1 TO_Totex'!AG$11:AG$67,'3.1 TO_Totex'!$I$11:$I$67,$I25,'3.1 TO_Totex'!$K$11:$K$67,$K25)),IF($K25="",SUMIF('3.5 Forecast_Totex'!$I$11:$I$36,$I25,'3.5 Forecast_Totex'!AG$11:AG$36),SUMIFS('3.5 Forecast_Totex'!AG$11:AG$36,'3.5 Forecast_Totex'!$I$11:$I$36,$I25,'3.5 Forecast_Totex'!$K$11:$K$36,$K25)))</f>
        <v>0</v>
      </c>
      <c r="AH25" s="1024">
        <f>IF(AH$7&lt;='1.5 Universal Data'!$C$8,IF($K25="",SUMIF('3.1 TO_Totex'!$I$11:$I$67,$I25,'3.1 TO_Totex'!AH$11:AH$67),SUMIFS('3.1 TO_Totex'!AH$11:AH$67,'3.1 TO_Totex'!$I$11:$I$67,$I25,'3.1 TO_Totex'!$K$11:$K$67,$K25)),IF($K25="",SUMIF('3.5 Forecast_Totex'!$I$11:$I$36,$I25,'3.5 Forecast_Totex'!AH$11:AH$36),SUMIFS('3.5 Forecast_Totex'!AH$11:AH$36,'3.5 Forecast_Totex'!$I$11:$I$36,$I25,'3.5 Forecast_Totex'!$K$11:$K$36,$K25)))</f>
        <v>0</v>
      </c>
      <c r="AI25" s="1024">
        <f>IF(AI$7&lt;='1.5 Universal Data'!$C$8,IF($K25="",SUMIF('3.1 TO_Totex'!$I$11:$I$67,$I25,'3.1 TO_Totex'!AI$11:AI$67),SUMIFS('3.1 TO_Totex'!AI$11:AI$67,'3.1 TO_Totex'!$I$11:$I$67,$I25,'3.1 TO_Totex'!$K$11:$K$67,$K25)),IF($K25="",SUMIF('3.5 Forecast_Totex'!$I$11:$I$36,$I25,'3.5 Forecast_Totex'!AI$11:AI$36),SUMIFS('3.5 Forecast_Totex'!AI$11:AI$36,'3.5 Forecast_Totex'!$I$11:$I$36,$I25,'3.5 Forecast_Totex'!$K$11:$K$36,$K25)))</f>
        <v>0</v>
      </c>
      <c r="AK25" s="1023">
        <f t="shared" si="0"/>
        <v>0</v>
      </c>
      <c r="AM25" s="62"/>
    </row>
    <row r="26" spans="1:39">
      <c r="D26" t="s">
        <v>269</v>
      </c>
      <c r="F26" t="s">
        <v>1655</v>
      </c>
      <c r="G26" t="s">
        <v>1591</v>
      </c>
      <c r="H26" t="s">
        <v>272</v>
      </c>
      <c r="I26" t="s">
        <v>309</v>
      </c>
      <c r="J26" t="s">
        <v>109</v>
      </c>
      <c r="AC26" s="282" t="s">
        <v>1336</v>
      </c>
      <c r="AE26" s="1024">
        <f>IF(AE$7&lt;='1.5 Universal Data'!$C$8,IF($K26="",SUMIF('3.1 TO_Totex'!$I$11:$I$67,$I26,'3.1 TO_Totex'!AE$11:AE$67),SUMIFS('3.1 TO_Totex'!AE$11:AE$67,'3.1 TO_Totex'!$I$11:$I$67,$I26,'3.1 TO_Totex'!$K$11:$K$67,$K26)),IF($K26="",SUMIF('3.5 Forecast_Totex'!$I$11:$I$36,$I26,'3.5 Forecast_Totex'!AE$11:AE$36),SUMIFS('3.5 Forecast_Totex'!AE$11:AE$36,'3.5 Forecast_Totex'!$I$11:$I$36,$I26,'3.5 Forecast_Totex'!$K$11:$K$36,$K26)))</f>
        <v>0</v>
      </c>
      <c r="AF26" s="1024">
        <f>IF(AF$7&lt;='1.5 Universal Data'!$C$8,IF($K26="",SUMIF('3.1 TO_Totex'!$I$11:$I$67,$I26,'3.1 TO_Totex'!AF$11:AF$67),SUMIFS('3.1 TO_Totex'!AF$11:AF$67,'3.1 TO_Totex'!$I$11:$I$67,$I26,'3.1 TO_Totex'!$K$11:$K$67,$K26)),IF($K26="",SUMIF('3.5 Forecast_Totex'!$I$11:$I$36,$I26,'3.5 Forecast_Totex'!AF$11:AF$36),SUMIFS('3.5 Forecast_Totex'!AF$11:AF$36,'3.5 Forecast_Totex'!$I$11:$I$36,$I26,'3.5 Forecast_Totex'!$K$11:$K$36,$K26)))</f>
        <v>0</v>
      </c>
      <c r="AG26" s="1024">
        <f>IF(AG$7&lt;='1.5 Universal Data'!$C$8,IF($K26="",SUMIF('3.1 TO_Totex'!$I$11:$I$67,$I26,'3.1 TO_Totex'!AG$11:AG$67),SUMIFS('3.1 TO_Totex'!AG$11:AG$67,'3.1 TO_Totex'!$I$11:$I$67,$I26,'3.1 TO_Totex'!$K$11:$K$67,$K26)),IF($K26="",SUMIF('3.5 Forecast_Totex'!$I$11:$I$36,$I26,'3.5 Forecast_Totex'!AG$11:AG$36),SUMIFS('3.5 Forecast_Totex'!AG$11:AG$36,'3.5 Forecast_Totex'!$I$11:$I$36,$I26,'3.5 Forecast_Totex'!$K$11:$K$36,$K26)))</f>
        <v>0</v>
      </c>
      <c r="AH26" s="1024">
        <f>IF(AH$7&lt;='1.5 Universal Data'!$C$8,IF($K26="",SUMIF('3.1 TO_Totex'!$I$11:$I$67,$I26,'3.1 TO_Totex'!AH$11:AH$67),SUMIFS('3.1 TO_Totex'!AH$11:AH$67,'3.1 TO_Totex'!$I$11:$I$67,$I26,'3.1 TO_Totex'!$K$11:$K$67,$K26)),IF($K26="",SUMIF('3.5 Forecast_Totex'!$I$11:$I$36,$I26,'3.5 Forecast_Totex'!AH$11:AH$36),SUMIFS('3.5 Forecast_Totex'!AH$11:AH$36,'3.5 Forecast_Totex'!$I$11:$I$36,$I26,'3.5 Forecast_Totex'!$K$11:$K$36,$K26)))</f>
        <v>0</v>
      </c>
      <c r="AI26" s="1024">
        <f>IF(AI$7&lt;='1.5 Universal Data'!$C$8,IF($K26="",SUMIF('3.1 TO_Totex'!$I$11:$I$67,$I26,'3.1 TO_Totex'!AI$11:AI$67),SUMIFS('3.1 TO_Totex'!AI$11:AI$67,'3.1 TO_Totex'!$I$11:$I$67,$I26,'3.1 TO_Totex'!$K$11:$K$67,$K26)),IF($K26="",SUMIF('3.5 Forecast_Totex'!$I$11:$I$36,$I26,'3.5 Forecast_Totex'!AI$11:AI$36),SUMIFS('3.5 Forecast_Totex'!AI$11:AI$36,'3.5 Forecast_Totex'!$I$11:$I$36,$I26,'3.5 Forecast_Totex'!$K$11:$K$36,$K26)))</f>
        <v>0</v>
      </c>
      <c r="AK26" s="1023">
        <f t="shared" si="0"/>
        <v>0</v>
      </c>
      <c r="AM26" s="62"/>
    </row>
    <row r="27" spans="1:39">
      <c r="D27" t="s">
        <v>269</v>
      </c>
      <c r="F27" t="s">
        <v>1655</v>
      </c>
      <c r="G27" t="s">
        <v>1591</v>
      </c>
      <c r="H27" t="s">
        <v>272</v>
      </c>
      <c r="I27" t="s">
        <v>343</v>
      </c>
      <c r="J27" t="s">
        <v>109</v>
      </c>
      <c r="AC27" s="282" t="s">
        <v>1336</v>
      </c>
      <c r="AE27" s="1024">
        <f>IF(AE$7&lt;='1.5 Universal Data'!$C$8,IF($K27="",SUMIF('3.1 TO_Totex'!$I$11:$I$67,$I27,'3.1 TO_Totex'!AE$11:AE$67),SUMIFS('3.1 TO_Totex'!AE$11:AE$67,'3.1 TO_Totex'!$I$11:$I$67,$I27,'3.1 TO_Totex'!$K$11:$K$67,$K27)),IF($K27="",SUMIF('3.5 Forecast_Totex'!$I$11:$I$36,$I27,'3.5 Forecast_Totex'!AE$11:AE$36),SUMIFS('3.5 Forecast_Totex'!AE$11:AE$36,'3.5 Forecast_Totex'!$I$11:$I$36,$I27,'3.5 Forecast_Totex'!$K$11:$K$36,$K27)))</f>
        <v>0</v>
      </c>
      <c r="AF27" s="1024">
        <f>IF(AF$7&lt;='1.5 Universal Data'!$C$8,IF($K27="",SUMIF('3.1 TO_Totex'!$I$11:$I$67,$I27,'3.1 TO_Totex'!AF$11:AF$67),SUMIFS('3.1 TO_Totex'!AF$11:AF$67,'3.1 TO_Totex'!$I$11:$I$67,$I27,'3.1 TO_Totex'!$K$11:$K$67,$K27)),IF($K27="",SUMIF('3.5 Forecast_Totex'!$I$11:$I$36,$I27,'3.5 Forecast_Totex'!AF$11:AF$36),SUMIFS('3.5 Forecast_Totex'!AF$11:AF$36,'3.5 Forecast_Totex'!$I$11:$I$36,$I27,'3.5 Forecast_Totex'!$K$11:$K$36,$K27)))</f>
        <v>0</v>
      </c>
      <c r="AG27" s="1024">
        <f>IF(AG$7&lt;='1.5 Universal Data'!$C$8,IF($K27="",SUMIF('3.1 TO_Totex'!$I$11:$I$67,$I27,'3.1 TO_Totex'!AG$11:AG$67),SUMIFS('3.1 TO_Totex'!AG$11:AG$67,'3.1 TO_Totex'!$I$11:$I$67,$I27,'3.1 TO_Totex'!$K$11:$K$67,$K27)),IF($K27="",SUMIF('3.5 Forecast_Totex'!$I$11:$I$36,$I27,'3.5 Forecast_Totex'!AG$11:AG$36),SUMIFS('3.5 Forecast_Totex'!AG$11:AG$36,'3.5 Forecast_Totex'!$I$11:$I$36,$I27,'3.5 Forecast_Totex'!$K$11:$K$36,$K27)))</f>
        <v>0</v>
      </c>
      <c r="AH27" s="1024">
        <f>IF(AH$7&lt;='1.5 Universal Data'!$C$8,IF($K27="",SUMIF('3.1 TO_Totex'!$I$11:$I$67,$I27,'3.1 TO_Totex'!AH$11:AH$67),SUMIFS('3.1 TO_Totex'!AH$11:AH$67,'3.1 TO_Totex'!$I$11:$I$67,$I27,'3.1 TO_Totex'!$K$11:$K$67,$K27)),IF($K27="",SUMIF('3.5 Forecast_Totex'!$I$11:$I$36,$I27,'3.5 Forecast_Totex'!AH$11:AH$36),SUMIFS('3.5 Forecast_Totex'!AH$11:AH$36,'3.5 Forecast_Totex'!$I$11:$I$36,$I27,'3.5 Forecast_Totex'!$K$11:$K$36,$K27)))</f>
        <v>0</v>
      </c>
      <c r="AI27" s="1024">
        <f>IF(AI$7&lt;='1.5 Universal Data'!$C$8,IF($K27="",SUMIF('3.1 TO_Totex'!$I$11:$I$67,$I27,'3.1 TO_Totex'!AI$11:AI$67),SUMIFS('3.1 TO_Totex'!AI$11:AI$67,'3.1 TO_Totex'!$I$11:$I$67,$I27,'3.1 TO_Totex'!$K$11:$K$67,$K27)),IF($K27="",SUMIF('3.5 Forecast_Totex'!$I$11:$I$36,$I27,'3.5 Forecast_Totex'!AI$11:AI$36),SUMIFS('3.5 Forecast_Totex'!AI$11:AI$36,'3.5 Forecast_Totex'!$I$11:$I$36,$I27,'3.5 Forecast_Totex'!$K$11:$K$36,$K27)))</f>
        <v>0</v>
      </c>
      <c r="AK27" s="1469">
        <f t="shared" si="0"/>
        <v>0</v>
      </c>
      <c r="AM27" s="62"/>
    </row>
    <row r="28" spans="1:39" ht="15.75" thickBot="1">
      <c r="D28" t="s">
        <v>269</v>
      </c>
      <c r="F28" t="s">
        <v>1655</v>
      </c>
      <c r="G28" t="s">
        <v>1591</v>
      </c>
      <c r="H28" t="s">
        <v>272</v>
      </c>
      <c r="I28" t="s">
        <v>1601</v>
      </c>
      <c r="J28" t="s">
        <v>109</v>
      </c>
      <c r="AC28" s="282" t="s">
        <v>1336</v>
      </c>
      <c r="AE28" s="1024">
        <f>IF(AE$7&lt;='1.5 Universal Data'!$C$8,IF($K28="",SUMIF('3.1 TO_Totex'!$I$11:$I$67,$I28,'3.1 TO_Totex'!AE$11:AE$67),SUMIFS('3.1 TO_Totex'!AE$11:AE$67,'3.1 TO_Totex'!$I$11:$I$67,$I28,'3.1 TO_Totex'!$K$11:$K$67,$K28)),IF($K28="",SUMIF('3.5 Forecast_Totex'!$I$11:$I$36,$I28,'3.5 Forecast_Totex'!AE$11:AE$36),SUMIFS('3.5 Forecast_Totex'!AE$11:AE$36,'3.5 Forecast_Totex'!$I$11:$I$36,$I28,'3.5 Forecast_Totex'!$K$11:$K$36,$K28)))</f>
        <v>0</v>
      </c>
      <c r="AF28" s="1024">
        <f>IF(AF$7&lt;='1.5 Universal Data'!$C$8,IF($K28="",SUMIF('3.1 TO_Totex'!$I$11:$I$67,$I28,'3.1 TO_Totex'!AF$11:AF$67),SUMIFS('3.1 TO_Totex'!AF$11:AF$67,'3.1 TO_Totex'!$I$11:$I$67,$I28,'3.1 TO_Totex'!$K$11:$K$67,$K28)),IF($K28="",SUMIF('3.5 Forecast_Totex'!$I$11:$I$36,$I28,'3.5 Forecast_Totex'!AF$11:AF$36),SUMIFS('3.5 Forecast_Totex'!AF$11:AF$36,'3.5 Forecast_Totex'!$I$11:$I$36,$I28,'3.5 Forecast_Totex'!$K$11:$K$36,$K28)))</f>
        <v>0</v>
      </c>
      <c r="AG28" s="1024">
        <f>IF(AG$7&lt;='1.5 Universal Data'!$C$8,IF($K28="",SUMIF('3.1 TO_Totex'!$I$11:$I$67,$I28,'3.1 TO_Totex'!AG$11:AG$67),SUMIFS('3.1 TO_Totex'!AG$11:AG$67,'3.1 TO_Totex'!$I$11:$I$67,$I28,'3.1 TO_Totex'!$K$11:$K$67,$K28)),IF($K28="",SUMIF('3.5 Forecast_Totex'!$I$11:$I$36,$I28,'3.5 Forecast_Totex'!AG$11:AG$36),SUMIFS('3.5 Forecast_Totex'!AG$11:AG$36,'3.5 Forecast_Totex'!$I$11:$I$36,$I28,'3.5 Forecast_Totex'!$K$11:$K$36,$K28)))</f>
        <v>0</v>
      </c>
      <c r="AH28" s="1024">
        <f>IF(AH$7&lt;='1.5 Universal Data'!$C$8,IF($K28="",SUMIF('3.1 TO_Totex'!$I$11:$I$67,$I28,'3.1 TO_Totex'!AH$11:AH$67),SUMIFS('3.1 TO_Totex'!AH$11:AH$67,'3.1 TO_Totex'!$I$11:$I$67,$I28,'3.1 TO_Totex'!$K$11:$K$67,$K28)),IF($K28="",SUMIF('3.5 Forecast_Totex'!$I$11:$I$36,$I28,'3.5 Forecast_Totex'!AH$11:AH$36),SUMIFS('3.5 Forecast_Totex'!AH$11:AH$36,'3.5 Forecast_Totex'!$I$11:$I$36,$I28,'3.5 Forecast_Totex'!$K$11:$K$36,$K28)))</f>
        <v>0</v>
      </c>
      <c r="AI28" s="1024">
        <f>IF(AI$7&lt;='1.5 Universal Data'!$C$8,IF($K28="",SUMIF('3.1 TO_Totex'!$I$11:$I$67,$I28,'3.1 TO_Totex'!AI$11:AI$67),SUMIFS('3.1 TO_Totex'!AI$11:AI$67,'3.1 TO_Totex'!$I$11:$I$67,$I28,'3.1 TO_Totex'!$K$11:$K$67,$K28)),IF($K28="",SUMIF('3.5 Forecast_Totex'!$I$11:$I$36,$I28,'3.5 Forecast_Totex'!AI$11:AI$36),SUMIFS('3.5 Forecast_Totex'!AI$11:AI$36,'3.5 Forecast_Totex'!$I$11:$I$36,$I28,'3.5 Forecast_Totex'!$K$11:$K$36,$K28)))</f>
        <v>0</v>
      </c>
      <c r="AK28" s="1469">
        <f>+SUM(AE28:AI28)</f>
        <v>0</v>
      </c>
      <c r="AL28" s="960"/>
      <c r="AM28" s="62"/>
    </row>
    <row r="29" spans="1:39" ht="15.75" thickBot="1">
      <c r="K29" s="43" t="s">
        <v>1635</v>
      </c>
      <c r="AC29" s="282" t="s">
        <v>1336</v>
      </c>
      <c r="AE29" s="866">
        <f>SUM(AE20:AE28)</f>
        <v>0</v>
      </c>
      <c r="AF29" s="867">
        <f>SUM(AF20:AF28)</f>
        <v>0</v>
      </c>
      <c r="AG29" s="867">
        <f>SUM(AG20:AG28)</f>
        <v>0</v>
      </c>
      <c r="AH29" s="867">
        <f>SUM(AH20:AH28)</f>
        <v>0</v>
      </c>
      <c r="AI29" s="868">
        <f>SUM(AI20:AI28)</f>
        <v>0</v>
      </c>
      <c r="AK29" s="904">
        <f t="shared" si="0"/>
        <v>0</v>
      </c>
    </row>
    <row r="30" spans="1:39">
      <c r="K30" s="43"/>
      <c r="AE30" s="870"/>
      <c r="AF30" s="870"/>
      <c r="AG30" s="870"/>
      <c r="AH30" s="870"/>
      <c r="AI30" s="870"/>
      <c r="AK30" s="870"/>
    </row>
    <row r="31" spans="1:39" ht="15" customHeight="1">
      <c r="D31" t="s">
        <v>269</v>
      </c>
      <c r="F31" t="s">
        <v>1655</v>
      </c>
      <c r="G31" t="s">
        <v>1591</v>
      </c>
      <c r="H31" t="s">
        <v>272</v>
      </c>
      <c r="I31" t="s">
        <v>273</v>
      </c>
      <c r="J31" t="s">
        <v>130</v>
      </c>
      <c r="AC31" s="282" t="s">
        <v>1336</v>
      </c>
      <c r="AE31" s="1023">
        <f>IF(AE$7&lt;='1.5 Universal Data'!$C$8,IF($K31="",SUMIF('3.1 TO_Totex'!$I$68:$I$102,$I31,'3.1 TO_Totex'!AE$68:AE$102),SUMIFS('3.1 TO_Totex'!AE$68:AE$102,'3.1 TO_Totex'!$I$68:$I$102,$I31,'3.1 TO_Totex'!$K$68:$K$102,$K31)),IF($K31="",SUMIF('3.5 Forecast_Totex'!$I$39:$I$52,$I31,'3.5 Forecast_Totex'!AE$39:AE$52),SUMIFS('3.5 Forecast_Totex'!AE$39:AE$52,'3.5 Forecast_Totex'!$I$39:$I$52,$I31,'3.5 Forecast_Totex'!$K$39:$K$52,$K31)))</f>
        <v>0</v>
      </c>
      <c r="AF31" s="1023">
        <f>IF(AF$7&lt;='1.5 Universal Data'!$C$8,IF($K31="",SUMIF('3.1 TO_Totex'!$I$68:$I$102,$I31,'3.1 TO_Totex'!AF$68:AF$102),SUMIFS('3.1 TO_Totex'!AF$68:AF$102,'3.1 TO_Totex'!$I$68:$I$102,$I31,'3.1 TO_Totex'!$K$68:$K$102,$K31)),IF($K31="",SUMIF('3.5 Forecast_Totex'!$I$39:$I$52,$I31,'3.5 Forecast_Totex'!AF$39:AF$52),SUMIFS('3.5 Forecast_Totex'!AF$39:AF$52,'3.5 Forecast_Totex'!$I$39:$I$52,$I31,'3.5 Forecast_Totex'!$K$39:$K$52,$K31)))</f>
        <v>0</v>
      </c>
      <c r="AG31" s="1023">
        <f>IF(AG$7&lt;='1.5 Universal Data'!$C$8,IF($K31="",SUMIF('3.1 TO_Totex'!$I$68:$I$102,$I31,'3.1 TO_Totex'!AG$68:AG$102),SUMIFS('3.1 TO_Totex'!AG$68:AG$102,'3.1 TO_Totex'!$I$68:$I$102,$I31,'3.1 TO_Totex'!$K$68:$K$102,$K31)),IF($K31="",SUMIF('3.5 Forecast_Totex'!$I$39:$I$52,$I31,'3.5 Forecast_Totex'!AG$39:AG$52),SUMIFS('3.5 Forecast_Totex'!AG$39:AG$52,'3.5 Forecast_Totex'!$I$39:$I$52,$I31,'3.5 Forecast_Totex'!$K$39:$K$52,$K31)))</f>
        <v>0</v>
      </c>
      <c r="AH31" s="1023">
        <f>IF(AH$7&lt;='1.5 Universal Data'!$C$8,IF($K31="",SUMIF('3.1 TO_Totex'!$I$68:$I$102,$I31,'3.1 TO_Totex'!AH$68:AH$102),SUMIFS('3.1 TO_Totex'!AH$68:AH$102,'3.1 TO_Totex'!$I$68:$I$102,$I31,'3.1 TO_Totex'!$K$68:$K$102,$K31)),IF($K31="",SUMIF('3.5 Forecast_Totex'!$I$39:$I$52,$I31,'3.5 Forecast_Totex'!AH$39:AH$52),SUMIFS('3.5 Forecast_Totex'!AH$39:AH$52,'3.5 Forecast_Totex'!$I$39:$I$52,$I31,'3.5 Forecast_Totex'!$K$39:$K$52,$K31)))</f>
        <v>0</v>
      </c>
      <c r="AI31" s="1023">
        <f>IF(AI$7&lt;='1.5 Universal Data'!$C$8,IF($K31="",SUMIF('3.1 TO_Totex'!$I$68:$I$102,$I31,'3.1 TO_Totex'!AI$68:AI$102),SUMIFS('3.1 TO_Totex'!AI$68:AI$102,'3.1 TO_Totex'!$I$68:$I$102,$I31,'3.1 TO_Totex'!$K$68:$K$102,$K31)),IF($K31="",SUMIF('3.5 Forecast_Totex'!$I$39:$I$52,$I31,'3.5 Forecast_Totex'!AI$39:AI$52),SUMIFS('3.5 Forecast_Totex'!AI$39:AI$52,'3.5 Forecast_Totex'!$I$39:$I$52,$I31,'3.5 Forecast_Totex'!$K$39:$K$52,$K31)))</f>
        <v>0</v>
      </c>
      <c r="AK31" s="1023">
        <f>+SUM(AE31:AI31)</f>
        <v>0</v>
      </c>
    </row>
    <row r="32" spans="1:39">
      <c r="D32" t="s">
        <v>269</v>
      </c>
      <c r="F32" t="s">
        <v>1655</v>
      </c>
      <c r="G32" t="s">
        <v>1591</v>
      </c>
      <c r="H32" t="s">
        <v>272</v>
      </c>
      <c r="I32" t="s">
        <v>297</v>
      </c>
      <c r="J32" t="s">
        <v>130</v>
      </c>
      <c r="K32" t="s">
        <v>344</v>
      </c>
      <c r="AC32" s="282" t="s">
        <v>1336</v>
      </c>
      <c r="AE32" s="1023">
        <f>IF(AE$7&lt;='1.5 Universal Data'!$C$8,IF($K32="",SUMIF('3.1 TO_Totex'!$I$68:$I$102,$I32,'3.1 TO_Totex'!AE$68:AE$102),SUMIFS('3.1 TO_Totex'!AE$68:AE$102,'3.1 TO_Totex'!$I$68:$I$102,$I32,'3.1 TO_Totex'!$K$68:$K$102,$K32)),IF($K32="",SUMIF('3.5 Forecast_Totex'!$I$39:$I$52,$I32,'3.5 Forecast_Totex'!AE$39:AE$52),SUMIFS('3.5 Forecast_Totex'!AE$39:AE$52,'3.5 Forecast_Totex'!$I$39:$I$52,$I32,'3.5 Forecast_Totex'!$K$39:$K$52,$K32)))</f>
        <v>0</v>
      </c>
      <c r="AF32" s="1023">
        <f>IF(AF$7&lt;='1.5 Universal Data'!$C$8,IF($K32="",SUMIF('3.1 TO_Totex'!$I$68:$I$102,$I32,'3.1 TO_Totex'!AF$68:AF$102),SUMIFS('3.1 TO_Totex'!AF$68:AF$102,'3.1 TO_Totex'!$I$68:$I$102,$I32,'3.1 TO_Totex'!$K$68:$K$102,$K32)),IF($K32="",SUMIF('3.5 Forecast_Totex'!$I$39:$I$52,$I32,'3.5 Forecast_Totex'!AF$39:AF$52),SUMIFS('3.5 Forecast_Totex'!AF$39:AF$52,'3.5 Forecast_Totex'!$I$39:$I$52,$I32,'3.5 Forecast_Totex'!$K$39:$K$52,$K32)))</f>
        <v>0</v>
      </c>
      <c r="AG32" s="1023">
        <f>IF(AG$7&lt;='1.5 Universal Data'!$C$8,IF($K32="",SUMIF('3.1 TO_Totex'!$I$68:$I$102,$I32,'3.1 TO_Totex'!AG$68:AG$102),SUMIFS('3.1 TO_Totex'!AG$68:AG$102,'3.1 TO_Totex'!$I$68:$I$102,$I32,'3.1 TO_Totex'!$K$68:$K$102,$K32)),IF($K32="",SUMIF('3.5 Forecast_Totex'!$I$39:$I$52,$I32,'3.5 Forecast_Totex'!AG$39:AG$52),SUMIFS('3.5 Forecast_Totex'!AG$39:AG$52,'3.5 Forecast_Totex'!$I$39:$I$52,$I32,'3.5 Forecast_Totex'!$K$39:$K$52,$K32)))</f>
        <v>0</v>
      </c>
      <c r="AH32" s="1023">
        <f>IF(AH$7&lt;='1.5 Universal Data'!$C$8,IF($K32="",SUMIF('3.1 TO_Totex'!$I$68:$I$102,$I32,'3.1 TO_Totex'!AH$68:AH$102),SUMIFS('3.1 TO_Totex'!AH$68:AH$102,'3.1 TO_Totex'!$I$68:$I$102,$I32,'3.1 TO_Totex'!$K$68:$K$102,$K32)),IF($K32="",SUMIF('3.5 Forecast_Totex'!$I$39:$I$52,$I32,'3.5 Forecast_Totex'!AH$39:AH$52),SUMIFS('3.5 Forecast_Totex'!AH$39:AH$52,'3.5 Forecast_Totex'!$I$39:$I$52,$I32,'3.5 Forecast_Totex'!$K$39:$K$52,$K32)))</f>
        <v>0</v>
      </c>
      <c r="AI32" s="1023">
        <f>IF(AI$7&lt;='1.5 Universal Data'!$C$8,IF($K32="",SUMIF('3.1 TO_Totex'!$I$68:$I$102,$I32,'3.1 TO_Totex'!AI$68:AI$102),SUMIFS('3.1 TO_Totex'!AI$68:AI$102,'3.1 TO_Totex'!$I$68:$I$102,$I32,'3.1 TO_Totex'!$K$68:$K$102,$K32)),IF($K32="",SUMIF('3.5 Forecast_Totex'!$I$39:$I$52,$I32,'3.5 Forecast_Totex'!AI$39:AI$52),SUMIFS('3.5 Forecast_Totex'!AI$39:AI$52,'3.5 Forecast_Totex'!$I$39:$I$52,$I32,'3.5 Forecast_Totex'!$K$39:$K$52,$K32)))</f>
        <v>0</v>
      </c>
      <c r="AK32" s="1023">
        <f t="shared" ref="AK32:AK40" si="1">+SUM(AE32:AI32)</f>
        <v>0</v>
      </c>
      <c r="AL32" s="960"/>
    </row>
    <row r="33" spans="4:38">
      <c r="D33" t="s">
        <v>269</v>
      </c>
      <c r="F33" t="s">
        <v>1655</v>
      </c>
      <c r="G33" t="s">
        <v>1591</v>
      </c>
      <c r="H33" t="s">
        <v>272</v>
      </c>
      <c r="I33" t="s">
        <v>297</v>
      </c>
      <c r="J33" t="s">
        <v>130</v>
      </c>
      <c r="K33" t="s">
        <v>356</v>
      </c>
      <c r="AC33" s="282" t="s">
        <v>1336</v>
      </c>
      <c r="AE33" s="1023">
        <f>IF(AE$7&lt;='1.5 Universal Data'!$C$8,IF($K33="",SUMIF('3.1 TO_Totex'!$I$68:$I$102,$I33,'3.1 TO_Totex'!AE$68:AE$102),SUMIFS('3.1 TO_Totex'!AE$68:AE$102,'3.1 TO_Totex'!$I$68:$I$102,$I33,'3.1 TO_Totex'!$K$68:$K$102,$K33)),IF($K33="",SUMIF('3.5 Forecast_Totex'!$I$39:$I$52,$I33,'3.5 Forecast_Totex'!AE$39:AE$52),SUMIFS('3.5 Forecast_Totex'!AE$39:AE$52,'3.5 Forecast_Totex'!$I$39:$I$52,$I33,'3.5 Forecast_Totex'!$K$39:$K$52,$K33)))</f>
        <v>0</v>
      </c>
      <c r="AF33" s="1023">
        <f>IF(AF$7&lt;='1.5 Universal Data'!$C$8,IF($K33="",SUMIF('3.1 TO_Totex'!$I$68:$I$102,$I33,'3.1 TO_Totex'!AF$68:AF$102),SUMIFS('3.1 TO_Totex'!AF$68:AF$102,'3.1 TO_Totex'!$I$68:$I$102,$I33,'3.1 TO_Totex'!$K$68:$K$102,$K33)),IF($K33="",SUMIF('3.5 Forecast_Totex'!$I$39:$I$52,$I33,'3.5 Forecast_Totex'!AF$39:AF$52),SUMIFS('3.5 Forecast_Totex'!AF$39:AF$52,'3.5 Forecast_Totex'!$I$39:$I$52,$I33,'3.5 Forecast_Totex'!$K$39:$K$52,$K33)))</f>
        <v>0</v>
      </c>
      <c r="AG33" s="1023">
        <f>IF(AG$7&lt;='1.5 Universal Data'!$C$8,IF($K33="",SUMIF('3.1 TO_Totex'!$I$68:$I$102,$I33,'3.1 TO_Totex'!AG$68:AG$102),SUMIFS('3.1 TO_Totex'!AG$68:AG$102,'3.1 TO_Totex'!$I$68:$I$102,$I33,'3.1 TO_Totex'!$K$68:$K$102,$K33)),IF($K33="",SUMIF('3.5 Forecast_Totex'!$I$39:$I$52,$I33,'3.5 Forecast_Totex'!AG$39:AG$52),SUMIFS('3.5 Forecast_Totex'!AG$39:AG$52,'3.5 Forecast_Totex'!$I$39:$I$52,$I33,'3.5 Forecast_Totex'!$K$39:$K$52,$K33)))</f>
        <v>0</v>
      </c>
      <c r="AH33" s="1023">
        <f>IF(AH$7&lt;='1.5 Universal Data'!$C$8,IF($K33="",SUMIF('3.1 TO_Totex'!$I$68:$I$102,$I33,'3.1 TO_Totex'!AH$68:AH$102),SUMIFS('3.1 TO_Totex'!AH$68:AH$102,'3.1 TO_Totex'!$I$68:$I$102,$I33,'3.1 TO_Totex'!$K$68:$K$102,$K33)),IF($K33="",SUMIF('3.5 Forecast_Totex'!$I$39:$I$52,$I33,'3.5 Forecast_Totex'!AH$39:AH$52),SUMIFS('3.5 Forecast_Totex'!AH$39:AH$52,'3.5 Forecast_Totex'!$I$39:$I$52,$I33,'3.5 Forecast_Totex'!$K$39:$K$52,$K33)))</f>
        <v>0</v>
      </c>
      <c r="AI33" s="1023">
        <f>IF(AI$7&lt;='1.5 Universal Data'!$C$8,IF($K33="",SUMIF('3.1 TO_Totex'!$I$68:$I$102,$I33,'3.1 TO_Totex'!AI$68:AI$102),SUMIFS('3.1 TO_Totex'!AI$68:AI$102,'3.1 TO_Totex'!$I$68:$I$102,$I33,'3.1 TO_Totex'!$K$68:$K$102,$K33)),IF($K33="",SUMIF('3.5 Forecast_Totex'!$I$39:$I$52,$I33,'3.5 Forecast_Totex'!AI$39:AI$52),SUMIFS('3.5 Forecast_Totex'!AI$39:AI$52,'3.5 Forecast_Totex'!$I$39:$I$52,$I33,'3.5 Forecast_Totex'!$K$39:$K$52,$K33)))</f>
        <v>0</v>
      </c>
      <c r="AK33" s="1023">
        <f t="shared" si="1"/>
        <v>0</v>
      </c>
    </row>
    <row r="34" spans="4:38">
      <c r="D34" t="s">
        <v>269</v>
      </c>
      <c r="F34" t="s">
        <v>1655</v>
      </c>
      <c r="G34" t="s">
        <v>1591</v>
      </c>
      <c r="H34" t="s">
        <v>272</v>
      </c>
      <c r="I34" t="s">
        <v>297</v>
      </c>
      <c r="J34" t="s">
        <v>130</v>
      </c>
      <c r="K34" t="s">
        <v>366</v>
      </c>
      <c r="AC34" s="282" t="s">
        <v>1336</v>
      </c>
      <c r="AE34" s="1023">
        <f>IF(AE$7&lt;='1.5 Universal Data'!$C$8,IF($K34="",SUMIF('3.1 TO_Totex'!$I$68:$I$102,$I34,'3.1 TO_Totex'!AE$68:AE$102),SUMIFS('3.1 TO_Totex'!AE$68:AE$102,'3.1 TO_Totex'!$I$68:$I$102,$I34,'3.1 TO_Totex'!$K$68:$K$102,$K34)),IF($K34="",SUMIF('3.5 Forecast_Totex'!$I$39:$I$52,$I34,'3.5 Forecast_Totex'!AE$39:AE$52),SUMIFS('3.5 Forecast_Totex'!AE$39:AE$52,'3.5 Forecast_Totex'!$I$39:$I$52,$I34,'3.5 Forecast_Totex'!$K$39:$K$52,$K34)))</f>
        <v>0</v>
      </c>
      <c r="AF34" s="1023">
        <f>IF(AF$7&lt;='1.5 Universal Data'!$C$8,IF($K34="",SUMIF('3.1 TO_Totex'!$I$68:$I$102,$I34,'3.1 TO_Totex'!AF$68:AF$102),SUMIFS('3.1 TO_Totex'!AF$68:AF$102,'3.1 TO_Totex'!$I$68:$I$102,$I34,'3.1 TO_Totex'!$K$68:$K$102,$K34)),IF($K34="",SUMIF('3.5 Forecast_Totex'!$I$39:$I$52,$I34,'3.5 Forecast_Totex'!AF$39:AF$52),SUMIFS('3.5 Forecast_Totex'!AF$39:AF$52,'3.5 Forecast_Totex'!$I$39:$I$52,$I34,'3.5 Forecast_Totex'!$K$39:$K$52,$K34)))</f>
        <v>0</v>
      </c>
      <c r="AG34" s="1023">
        <f>IF(AG$7&lt;='1.5 Universal Data'!$C$8,IF($K34="",SUMIF('3.1 TO_Totex'!$I$68:$I$102,$I34,'3.1 TO_Totex'!AG$68:AG$102),SUMIFS('3.1 TO_Totex'!AG$68:AG$102,'3.1 TO_Totex'!$I$68:$I$102,$I34,'3.1 TO_Totex'!$K$68:$K$102,$K34)),IF($K34="",SUMIF('3.5 Forecast_Totex'!$I$39:$I$52,$I34,'3.5 Forecast_Totex'!AG$39:AG$52),SUMIFS('3.5 Forecast_Totex'!AG$39:AG$52,'3.5 Forecast_Totex'!$I$39:$I$52,$I34,'3.5 Forecast_Totex'!$K$39:$K$52,$K34)))</f>
        <v>0</v>
      </c>
      <c r="AH34" s="1023">
        <f>IF(AH$7&lt;='1.5 Universal Data'!$C$8,IF($K34="",SUMIF('3.1 TO_Totex'!$I$68:$I$102,$I34,'3.1 TO_Totex'!AH$68:AH$102),SUMIFS('3.1 TO_Totex'!AH$68:AH$102,'3.1 TO_Totex'!$I$68:$I$102,$I34,'3.1 TO_Totex'!$K$68:$K$102,$K34)),IF($K34="",SUMIF('3.5 Forecast_Totex'!$I$39:$I$52,$I34,'3.5 Forecast_Totex'!AH$39:AH$52),SUMIFS('3.5 Forecast_Totex'!AH$39:AH$52,'3.5 Forecast_Totex'!$I$39:$I$52,$I34,'3.5 Forecast_Totex'!$K$39:$K$52,$K34)))</f>
        <v>0</v>
      </c>
      <c r="AI34" s="1023">
        <f>IF(AI$7&lt;='1.5 Universal Data'!$C$8,IF($K34="",SUMIF('3.1 TO_Totex'!$I$68:$I$102,$I34,'3.1 TO_Totex'!AI$68:AI$102),SUMIFS('3.1 TO_Totex'!AI$68:AI$102,'3.1 TO_Totex'!$I$68:$I$102,$I34,'3.1 TO_Totex'!$K$68:$K$102,$K34)),IF($K34="",SUMIF('3.5 Forecast_Totex'!$I$39:$I$52,$I34,'3.5 Forecast_Totex'!AI$39:AI$52),SUMIFS('3.5 Forecast_Totex'!AI$39:AI$52,'3.5 Forecast_Totex'!$I$39:$I$52,$I34,'3.5 Forecast_Totex'!$K$39:$K$52,$K34)))</f>
        <v>0</v>
      </c>
      <c r="AK34" s="1023">
        <f t="shared" si="1"/>
        <v>0</v>
      </c>
    </row>
    <row r="35" spans="4:38">
      <c r="D35" t="s">
        <v>269</v>
      </c>
      <c r="F35" t="s">
        <v>1655</v>
      </c>
      <c r="G35" t="s">
        <v>1591</v>
      </c>
      <c r="H35" t="s">
        <v>272</v>
      </c>
      <c r="I35" t="s">
        <v>377</v>
      </c>
      <c r="J35" t="s">
        <v>130</v>
      </c>
      <c r="AC35" s="282" t="s">
        <v>1336</v>
      </c>
      <c r="AE35" s="1023">
        <f>IF(AE$7&lt;='1.5 Universal Data'!$C$8,IF($K35="",SUMIF('3.1 TO_Totex'!$I$68:$I$102,$I35,'3.1 TO_Totex'!AE$68:AE$102),SUMIFS('3.1 TO_Totex'!AE$68:AE$102,'3.1 TO_Totex'!$I$68:$I$102,$I35,'3.1 TO_Totex'!$K$68:$K$102,$K35)),IF($K35="",SUMIF('3.5 Forecast_Totex'!$I$39:$I$52,$I35,'3.5 Forecast_Totex'!AE$39:AE$52),SUMIFS('3.5 Forecast_Totex'!AE$39:AE$52,'3.5 Forecast_Totex'!$I$39:$I$52,$I35,'3.5 Forecast_Totex'!$K$39:$K$52,$K35)))</f>
        <v>0</v>
      </c>
      <c r="AF35" s="1023">
        <f>IF(AF$7&lt;='1.5 Universal Data'!$C$8,IF($K35="",SUMIF('3.1 TO_Totex'!$I$68:$I$102,$I35,'3.1 TO_Totex'!AF$68:AF$102),SUMIFS('3.1 TO_Totex'!AF$68:AF$102,'3.1 TO_Totex'!$I$68:$I$102,$I35,'3.1 TO_Totex'!$K$68:$K$102,$K35)),IF($K35="",SUMIF('3.5 Forecast_Totex'!$I$39:$I$52,$I35,'3.5 Forecast_Totex'!AF$39:AF$52),SUMIFS('3.5 Forecast_Totex'!AF$39:AF$52,'3.5 Forecast_Totex'!$I$39:$I$52,$I35,'3.5 Forecast_Totex'!$K$39:$K$52,$K35)))</f>
        <v>0</v>
      </c>
      <c r="AG35" s="1023">
        <f>IF(AG$7&lt;='1.5 Universal Data'!$C$8,IF($K35="",SUMIF('3.1 TO_Totex'!$I$68:$I$102,$I35,'3.1 TO_Totex'!AG$68:AG$102),SUMIFS('3.1 TO_Totex'!AG$68:AG$102,'3.1 TO_Totex'!$I$68:$I$102,$I35,'3.1 TO_Totex'!$K$68:$K$102,$K35)),IF($K35="",SUMIF('3.5 Forecast_Totex'!$I$39:$I$52,$I35,'3.5 Forecast_Totex'!AG$39:AG$52),SUMIFS('3.5 Forecast_Totex'!AG$39:AG$52,'3.5 Forecast_Totex'!$I$39:$I$52,$I35,'3.5 Forecast_Totex'!$K$39:$K$52,$K35)))</f>
        <v>0</v>
      </c>
      <c r="AH35" s="1023">
        <f>IF(AH$7&lt;='1.5 Universal Data'!$C$8,IF($K35="",SUMIF('3.1 TO_Totex'!$I$68:$I$102,$I35,'3.1 TO_Totex'!AH$68:AH$102),SUMIFS('3.1 TO_Totex'!AH$68:AH$102,'3.1 TO_Totex'!$I$68:$I$102,$I35,'3.1 TO_Totex'!$K$68:$K$102,$K35)),IF($K35="",SUMIF('3.5 Forecast_Totex'!$I$39:$I$52,$I35,'3.5 Forecast_Totex'!AH$39:AH$52),SUMIFS('3.5 Forecast_Totex'!AH$39:AH$52,'3.5 Forecast_Totex'!$I$39:$I$52,$I35,'3.5 Forecast_Totex'!$K$39:$K$52,$K35)))</f>
        <v>0</v>
      </c>
      <c r="AI35" s="1023">
        <f>IF(AI$7&lt;='1.5 Universal Data'!$C$8,IF($K35="",SUMIF('3.1 TO_Totex'!$I$68:$I$102,$I35,'3.1 TO_Totex'!AI$68:AI$102),SUMIFS('3.1 TO_Totex'!AI$68:AI$102,'3.1 TO_Totex'!$I$68:$I$102,$I35,'3.1 TO_Totex'!$K$68:$K$102,$K35)),IF($K35="",SUMIF('3.5 Forecast_Totex'!$I$39:$I$52,$I35,'3.5 Forecast_Totex'!AI$39:AI$52),SUMIFS('3.5 Forecast_Totex'!AI$39:AI$52,'3.5 Forecast_Totex'!$I$39:$I$52,$I35,'3.5 Forecast_Totex'!$K$39:$K$52,$K35)))</f>
        <v>0</v>
      </c>
      <c r="AK35" s="1023">
        <f t="shared" si="1"/>
        <v>0</v>
      </c>
    </row>
    <row r="36" spans="4:38">
      <c r="D36" t="s">
        <v>269</v>
      </c>
      <c r="F36" t="s">
        <v>1655</v>
      </c>
      <c r="G36" t="s">
        <v>1591</v>
      </c>
      <c r="H36" t="s">
        <v>272</v>
      </c>
      <c r="I36" t="s">
        <v>10</v>
      </c>
      <c r="J36" t="s">
        <v>130</v>
      </c>
      <c r="AC36" s="282" t="s">
        <v>1336</v>
      </c>
      <c r="AE36" s="1023">
        <f>IF(AE$7&lt;='1.5 Universal Data'!$C$8,IF($K36="",SUMIF('3.1 TO_Totex'!$I$68:$I$102,$I36,'3.1 TO_Totex'!AE$68:AE$102),SUMIFS('3.1 TO_Totex'!AE$68:AE$102,'3.1 TO_Totex'!$I$68:$I$102,$I36,'3.1 TO_Totex'!$K$68:$K$102,$K36)),IF($K36="",SUMIF('3.5 Forecast_Totex'!$I$39:$I$52,$I36,'3.5 Forecast_Totex'!AE$39:AE$52),SUMIFS('3.5 Forecast_Totex'!AE$39:AE$52,'3.5 Forecast_Totex'!$I$39:$I$52,$I36,'3.5 Forecast_Totex'!$K$39:$K$52,$K36)))</f>
        <v>0</v>
      </c>
      <c r="AF36" s="1023">
        <f>IF(AF$7&lt;='1.5 Universal Data'!$C$8,IF($K36="",SUMIF('3.1 TO_Totex'!$I$68:$I$102,$I36,'3.1 TO_Totex'!AF$68:AF$102),SUMIFS('3.1 TO_Totex'!AF$68:AF$102,'3.1 TO_Totex'!$I$68:$I$102,$I36,'3.1 TO_Totex'!$K$68:$K$102,$K36)),IF($K36="",SUMIF('3.5 Forecast_Totex'!$I$39:$I$52,$I36,'3.5 Forecast_Totex'!AF$39:AF$52),SUMIFS('3.5 Forecast_Totex'!AF$39:AF$52,'3.5 Forecast_Totex'!$I$39:$I$52,$I36,'3.5 Forecast_Totex'!$K$39:$K$52,$K36)))</f>
        <v>0</v>
      </c>
      <c r="AG36" s="1023">
        <f>IF(AG$7&lt;='1.5 Universal Data'!$C$8,IF($K36="",SUMIF('3.1 TO_Totex'!$I$68:$I$102,$I36,'3.1 TO_Totex'!AG$68:AG$102),SUMIFS('3.1 TO_Totex'!AG$68:AG$102,'3.1 TO_Totex'!$I$68:$I$102,$I36,'3.1 TO_Totex'!$K$68:$K$102,$K36)),IF($K36="",SUMIF('3.5 Forecast_Totex'!$I$39:$I$52,$I36,'3.5 Forecast_Totex'!AG$39:AG$52),SUMIFS('3.5 Forecast_Totex'!AG$39:AG$52,'3.5 Forecast_Totex'!$I$39:$I$52,$I36,'3.5 Forecast_Totex'!$K$39:$K$52,$K36)))</f>
        <v>0</v>
      </c>
      <c r="AH36" s="1023">
        <f>IF(AH$7&lt;='1.5 Universal Data'!$C$8,IF($K36="",SUMIF('3.1 TO_Totex'!$I$68:$I$102,$I36,'3.1 TO_Totex'!AH$68:AH$102),SUMIFS('3.1 TO_Totex'!AH$68:AH$102,'3.1 TO_Totex'!$I$68:$I$102,$I36,'3.1 TO_Totex'!$K$68:$K$102,$K36)),IF($K36="",SUMIF('3.5 Forecast_Totex'!$I$39:$I$52,$I36,'3.5 Forecast_Totex'!AH$39:AH$52),SUMIFS('3.5 Forecast_Totex'!AH$39:AH$52,'3.5 Forecast_Totex'!$I$39:$I$52,$I36,'3.5 Forecast_Totex'!$K$39:$K$52,$K36)))</f>
        <v>0</v>
      </c>
      <c r="AI36" s="1023">
        <f>IF(AI$7&lt;='1.5 Universal Data'!$C$8,IF($K36="",SUMIF('3.1 TO_Totex'!$I$68:$I$102,$I36,'3.1 TO_Totex'!AI$68:AI$102),SUMIFS('3.1 TO_Totex'!AI$68:AI$102,'3.1 TO_Totex'!$I$68:$I$102,$I36,'3.1 TO_Totex'!$K$68:$K$102,$K36)),IF($K36="",SUMIF('3.5 Forecast_Totex'!$I$39:$I$52,$I36,'3.5 Forecast_Totex'!AI$39:AI$52),SUMIFS('3.5 Forecast_Totex'!AI$39:AI$52,'3.5 Forecast_Totex'!$I$39:$I$52,$I36,'3.5 Forecast_Totex'!$K$39:$K$52,$K36)))</f>
        <v>0</v>
      </c>
      <c r="AK36" s="1023">
        <f t="shared" si="1"/>
        <v>0</v>
      </c>
    </row>
    <row r="37" spans="4:38">
      <c r="D37" t="s">
        <v>269</v>
      </c>
      <c r="F37" t="s">
        <v>1655</v>
      </c>
      <c r="G37" t="s">
        <v>1591</v>
      </c>
      <c r="H37" t="s">
        <v>272</v>
      </c>
      <c r="I37" t="s">
        <v>309</v>
      </c>
      <c r="J37" t="s">
        <v>109</v>
      </c>
      <c r="AC37" s="282" t="s">
        <v>1336</v>
      </c>
      <c r="AE37" s="1023">
        <f>IF(AE$7&lt;='1.5 Universal Data'!$C$8,IF($K37="",SUMIF('3.1 TO_Totex'!$I$68:$I$102,$I37,'3.1 TO_Totex'!AE$68:AE$102),SUMIFS('3.1 TO_Totex'!AE$68:AE$102,'3.1 TO_Totex'!$I$68:$I$102,$I37,'3.1 TO_Totex'!$K$68:$K$102,$K37)),IF($K37="",SUMIF('3.5 Forecast_Totex'!$I$39:$I$52,$I37,'3.5 Forecast_Totex'!AE$39:AE$52),SUMIFS('3.5 Forecast_Totex'!AE$39:AE$52,'3.5 Forecast_Totex'!$I$39:$I$52,$I37,'3.5 Forecast_Totex'!$K$39:$K$52,$K37)))</f>
        <v>0</v>
      </c>
      <c r="AF37" s="1023">
        <f>IF(AF$7&lt;='1.5 Universal Data'!$C$8,IF($K37="",SUMIF('3.1 TO_Totex'!$I$68:$I$102,$I37,'3.1 TO_Totex'!AF$68:AF$102),SUMIFS('3.1 TO_Totex'!AF$68:AF$102,'3.1 TO_Totex'!$I$68:$I$102,$I37,'3.1 TO_Totex'!$K$68:$K$102,$K37)),IF($K37="",SUMIF('3.5 Forecast_Totex'!$I$39:$I$52,$I37,'3.5 Forecast_Totex'!AF$39:AF$52),SUMIFS('3.5 Forecast_Totex'!AF$39:AF$52,'3.5 Forecast_Totex'!$I$39:$I$52,$I37,'3.5 Forecast_Totex'!$K$39:$K$52,$K37)))</f>
        <v>0</v>
      </c>
      <c r="AG37" s="1023">
        <f>IF(AG$7&lt;='1.5 Universal Data'!$C$8,IF($K37="",SUMIF('3.1 TO_Totex'!$I$68:$I$102,$I37,'3.1 TO_Totex'!AG$68:AG$102),SUMIFS('3.1 TO_Totex'!AG$68:AG$102,'3.1 TO_Totex'!$I$68:$I$102,$I37,'3.1 TO_Totex'!$K$68:$K$102,$K37)),IF($K37="",SUMIF('3.5 Forecast_Totex'!$I$39:$I$52,$I37,'3.5 Forecast_Totex'!AG$39:AG$52),SUMIFS('3.5 Forecast_Totex'!AG$39:AG$52,'3.5 Forecast_Totex'!$I$39:$I$52,$I37,'3.5 Forecast_Totex'!$K$39:$K$52,$K37)))</f>
        <v>0</v>
      </c>
      <c r="AH37" s="1023">
        <f>IF(AH$7&lt;='1.5 Universal Data'!$C$8,IF($K37="",SUMIF('3.1 TO_Totex'!$I$68:$I$102,$I37,'3.1 TO_Totex'!AH$68:AH$102),SUMIFS('3.1 TO_Totex'!AH$68:AH$102,'3.1 TO_Totex'!$I$68:$I$102,$I37,'3.1 TO_Totex'!$K$68:$K$102,$K37)),IF($K37="",SUMIF('3.5 Forecast_Totex'!$I$39:$I$52,$I37,'3.5 Forecast_Totex'!AH$39:AH$52),SUMIFS('3.5 Forecast_Totex'!AH$39:AH$52,'3.5 Forecast_Totex'!$I$39:$I$52,$I37,'3.5 Forecast_Totex'!$K$39:$K$52,$K37)))</f>
        <v>0</v>
      </c>
      <c r="AI37" s="1023">
        <f>IF(AI$7&lt;='1.5 Universal Data'!$C$8,IF($K37="",SUMIF('3.1 TO_Totex'!$I$68:$I$102,$I37,'3.1 TO_Totex'!AI$68:AI$102),SUMIFS('3.1 TO_Totex'!AI$68:AI$102,'3.1 TO_Totex'!$I$68:$I$102,$I37,'3.1 TO_Totex'!$K$68:$K$102,$K37)),IF($K37="",SUMIF('3.5 Forecast_Totex'!$I$39:$I$52,$I37,'3.5 Forecast_Totex'!AI$39:AI$52),SUMIFS('3.5 Forecast_Totex'!AI$39:AI$52,'3.5 Forecast_Totex'!$I$39:$I$52,$I37,'3.5 Forecast_Totex'!$K$39:$K$52,$K37)))</f>
        <v>0</v>
      </c>
      <c r="AK37" s="1023">
        <f t="shared" si="1"/>
        <v>0</v>
      </c>
    </row>
    <row r="38" spans="4:38">
      <c r="D38" t="s">
        <v>269</v>
      </c>
      <c r="F38" t="s">
        <v>1655</v>
      </c>
      <c r="G38" t="s">
        <v>1591</v>
      </c>
      <c r="H38" t="s">
        <v>272</v>
      </c>
      <c r="I38" t="s">
        <v>343</v>
      </c>
      <c r="J38" t="s">
        <v>109</v>
      </c>
      <c r="AC38" s="282" t="s">
        <v>1336</v>
      </c>
      <c r="AE38" s="1023">
        <f>IF(AE$7&lt;='1.5 Universal Data'!$C$8,IF($K38="",SUMIF('3.1 TO_Totex'!$I$68:$I$102,$I38,'3.1 TO_Totex'!AE$68:AE$102),SUMIFS('3.1 TO_Totex'!AE$68:AE$102,'3.1 TO_Totex'!$I$68:$I$102,$I38,'3.1 TO_Totex'!$K$68:$K$102,$K38)),IF($K38="",SUMIF('3.5 Forecast_Totex'!$I$39:$I$52,$I38,'3.5 Forecast_Totex'!AE$39:AE$52),SUMIFS('3.5 Forecast_Totex'!AE$39:AE$52,'3.5 Forecast_Totex'!$I$39:$I$52,$I38,'3.5 Forecast_Totex'!$K$39:$K$52,$K38)))</f>
        <v>0</v>
      </c>
      <c r="AF38" s="1023">
        <f>IF(AF$7&lt;='1.5 Universal Data'!$C$8,IF($K38="",SUMIF('3.1 TO_Totex'!$I$68:$I$102,$I38,'3.1 TO_Totex'!AF$68:AF$102),SUMIFS('3.1 TO_Totex'!AF$68:AF$102,'3.1 TO_Totex'!$I$68:$I$102,$I38,'3.1 TO_Totex'!$K$68:$K$102,$K38)),IF($K38="",SUMIF('3.5 Forecast_Totex'!$I$39:$I$52,$I38,'3.5 Forecast_Totex'!AF$39:AF$52),SUMIFS('3.5 Forecast_Totex'!AF$39:AF$52,'3.5 Forecast_Totex'!$I$39:$I$52,$I38,'3.5 Forecast_Totex'!$K$39:$K$52,$K38)))</f>
        <v>0</v>
      </c>
      <c r="AG38" s="1023">
        <f>IF(AG$7&lt;='1.5 Universal Data'!$C$8,IF($K38="",SUMIF('3.1 TO_Totex'!$I$68:$I$102,$I38,'3.1 TO_Totex'!AG$68:AG$102),SUMIFS('3.1 TO_Totex'!AG$68:AG$102,'3.1 TO_Totex'!$I$68:$I$102,$I38,'3.1 TO_Totex'!$K$68:$K$102,$K38)),IF($K38="",SUMIF('3.5 Forecast_Totex'!$I$39:$I$52,$I38,'3.5 Forecast_Totex'!AG$39:AG$52),SUMIFS('3.5 Forecast_Totex'!AG$39:AG$52,'3.5 Forecast_Totex'!$I$39:$I$52,$I38,'3.5 Forecast_Totex'!$K$39:$K$52,$K38)))</f>
        <v>0</v>
      </c>
      <c r="AH38" s="1023">
        <f>IF(AH$7&lt;='1.5 Universal Data'!$C$8,IF($K38="",SUMIF('3.1 TO_Totex'!$I$68:$I$102,$I38,'3.1 TO_Totex'!AH$68:AH$102),SUMIFS('3.1 TO_Totex'!AH$68:AH$102,'3.1 TO_Totex'!$I$68:$I$102,$I38,'3.1 TO_Totex'!$K$68:$K$102,$K38)),IF($K38="",SUMIF('3.5 Forecast_Totex'!$I$39:$I$52,$I38,'3.5 Forecast_Totex'!AH$39:AH$52),SUMIFS('3.5 Forecast_Totex'!AH$39:AH$52,'3.5 Forecast_Totex'!$I$39:$I$52,$I38,'3.5 Forecast_Totex'!$K$39:$K$52,$K38)))</f>
        <v>0</v>
      </c>
      <c r="AI38" s="1023">
        <f>IF(AI$7&lt;='1.5 Universal Data'!$C$8,IF($K38="",SUMIF('3.1 TO_Totex'!$I$68:$I$102,$I38,'3.1 TO_Totex'!AI$68:AI$102),SUMIFS('3.1 TO_Totex'!AI$68:AI$102,'3.1 TO_Totex'!$I$68:$I$102,$I38,'3.1 TO_Totex'!$K$68:$K$102,$K38)),IF($K38="",SUMIF('3.5 Forecast_Totex'!$I$39:$I$52,$I38,'3.5 Forecast_Totex'!AI$39:AI$52),SUMIFS('3.5 Forecast_Totex'!AI$39:AI$52,'3.5 Forecast_Totex'!$I$39:$I$52,$I38,'3.5 Forecast_Totex'!$K$39:$K$52,$K38)))</f>
        <v>0</v>
      </c>
      <c r="AK38" s="1469">
        <f>+SUM(AE38:AI38)</f>
        <v>0</v>
      </c>
    </row>
    <row r="39" spans="4:38" ht="15.75" thickBot="1">
      <c r="D39" t="s">
        <v>269</v>
      </c>
      <c r="F39" t="s">
        <v>1655</v>
      </c>
      <c r="G39" t="s">
        <v>1591</v>
      </c>
      <c r="H39" t="s">
        <v>272</v>
      </c>
      <c r="I39" t="s">
        <v>1601</v>
      </c>
      <c r="J39" t="s">
        <v>109</v>
      </c>
      <c r="AC39" s="282" t="s">
        <v>1336</v>
      </c>
      <c r="AE39" s="1023">
        <f>IF(AE$7&lt;='1.5 Universal Data'!$C$8,IF($K39="",SUMIF('3.1 TO_Totex'!$I$68:$I$102,$I39,'3.1 TO_Totex'!AE$68:AE$102),SUMIFS('3.1 TO_Totex'!AE$68:AE$102,'3.1 TO_Totex'!$I$68:$I$102,$I39,'3.1 TO_Totex'!$K$68:$K$102,$K39)),IF($K39="",SUMIF('3.5 Forecast_Totex'!$I$39:$I$52,$I39,'3.5 Forecast_Totex'!AE$39:AE$52),SUMIFS('3.5 Forecast_Totex'!AE$39:AE$52,'3.5 Forecast_Totex'!$I$39:$I$52,$I39,'3.5 Forecast_Totex'!$K$39:$K$52,$K39)))</f>
        <v>0</v>
      </c>
      <c r="AF39" s="1023">
        <f>IF(AF$7&lt;='1.5 Universal Data'!$C$8,IF($K39="",SUMIF('3.1 TO_Totex'!$I$68:$I$102,$I39,'3.1 TO_Totex'!AF$68:AF$102),SUMIFS('3.1 TO_Totex'!AF$68:AF$102,'3.1 TO_Totex'!$I$68:$I$102,$I39,'3.1 TO_Totex'!$K$68:$K$102,$K39)),IF($K39="",SUMIF('3.5 Forecast_Totex'!$I$39:$I$52,$I39,'3.5 Forecast_Totex'!AF$39:AF$52),SUMIFS('3.5 Forecast_Totex'!AF$39:AF$52,'3.5 Forecast_Totex'!$I$39:$I$52,$I39,'3.5 Forecast_Totex'!$K$39:$K$52,$K39)))</f>
        <v>0</v>
      </c>
      <c r="AG39" s="1023">
        <f>IF(AG$7&lt;='1.5 Universal Data'!$C$8,IF($K39="",SUMIF('3.1 TO_Totex'!$I$68:$I$102,$I39,'3.1 TO_Totex'!AG$68:AG$102),SUMIFS('3.1 TO_Totex'!AG$68:AG$102,'3.1 TO_Totex'!$I$68:$I$102,$I39,'3.1 TO_Totex'!$K$68:$K$102,$K39)),IF($K39="",SUMIF('3.5 Forecast_Totex'!$I$39:$I$52,$I39,'3.5 Forecast_Totex'!AG$39:AG$52),SUMIFS('3.5 Forecast_Totex'!AG$39:AG$52,'3.5 Forecast_Totex'!$I$39:$I$52,$I39,'3.5 Forecast_Totex'!$K$39:$K$52,$K39)))</f>
        <v>0</v>
      </c>
      <c r="AH39" s="1023">
        <f>IF(AH$7&lt;='1.5 Universal Data'!$C$8,IF($K39="",SUMIF('3.1 TO_Totex'!$I$68:$I$102,$I39,'3.1 TO_Totex'!AH$68:AH$102),SUMIFS('3.1 TO_Totex'!AH$68:AH$102,'3.1 TO_Totex'!$I$68:$I$102,$I39,'3.1 TO_Totex'!$K$68:$K$102,$K39)),IF($K39="",SUMIF('3.5 Forecast_Totex'!$I$39:$I$52,$I39,'3.5 Forecast_Totex'!AH$39:AH$52),SUMIFS('3.5 Forecast_Totex'!AH$39:AH$52,'3.5 Forecast_Totex'!$I$39:$I$52,$I39,'3.5 Forecast_Totex'!$K$39:$K$52,$K39)))</f>
        <v>0</v>
      </c>
      <c r="AI39" s="1023">
        <f>IF(AI$7&lt;='1.5 Universal Data'!$C$8,IF($K39="",SUMIF('3.1 TO_Totex'!$I$68:$I$102,$I39,'3.1 TO_Totex'!AI$68:AI$102),SUMIFS('3.1 TO_Totex'!AI$68:AI$102,'3.1 TO_Totex'!$I$68:$I$102,$I39,'3.1 TO_Totex'!$K$68:$K$102,$K39)),IF($K39="",SUMIF('3.5 Forecast_Totex'!$I$39:$I$52,$I39,'3.5 Forecast_Totex'!AI$39:AI$52),SUMIFS('3.5 Forecast_Totex'!AI$39:AI$52,'3.5 Forecast_Totex'!$I$39:$I$52,$I39,'3.5 Forecast_Totex'!$K$39:$K$52,$K39)))</f>
        <v>0</v>
      </c>
      <c r="AK39" s="1469">
        <f>+SUM(AE39:AI39)</f>
        <v>0</v>
      </c>
      <c r="AL39" s="960"/>
    </row>
    <row r="40" spans="4:38" ht="15.75" thickBot="1">
      <c r="K40" s="43" t="s">
        <v>1656</v>
      </c>
      <c r="AC40" s="282" t="s">
        <v>1336</v>
      </c>
      <c r="AE40" s="866">
        <f>SUM(AE31:AE39)</f>
        <v>0</v>
      </c>
      <c r="AF40" s="867">
        <f>SUM(AF31:AF39)</f>
        <v>0</v>
      </c>
      <c r="AG40" s="867">
        <f>SUM(AG31:AG39)</f>
        <v>0</v>
      </c>
      <c r="AH40" s="867">
        <f>SUM(AH31:AH39)</f>
        <v>0</v>
      </c>
      <c r="AI40" s="868">
        <f>SUM(AI31:AI39)</f>
        <v>0</v>
      </c>
      <c r="AK40" s="904">
        <f t="shared" si="1"/>
        <v>0</v>
      </c>
    </row>
    <row r="41" spans="4:38" ht="15.75" thickBot="1">
      <c r="K41" s="43"/>
      <c r="AE41" s="870"/>
      <c r="AF41" s="870"/>
      <c r="AG41" s="870"/>
      <c r="AH41" s="870"/>
      <c r="AI41" s="870"/>
      <c r="AK41" s="870"/>
    </row>
    <row r="42" spans="4:38" ht="15.75" thickBot="1">
      <c r="K42" s="43" t="s">
        <v>1657</v>
      </c>
      <c r="AC42" s="282" t="s">
        <v>1336</v>
      </c>
      <c r="AE42" s="901">
        <f>+AE40+AE29</f>
        <v>0</v>
      </c>
      <c r="AF42" s="902">
        <f t="shared" ref="AF42:AH42" si="2">+AF40+AF29</f>
        <v>0</v>
      </c>
      <c r="AG42" s="902">
        <f t="shared" si="2"/>
        <v>0</v>
      </c>
      <c r="AH42" s="902">
        <f t="shared" si="2"/>
        <v>0</v>
      </c>
      <c r="AI42" s="903">
        <f>+AI40+AI29</f>
        <v>0</v>
      </c>
      <c r="AK42" s="904">
        <f>+SUM(AE42:AI42)</f>
        <v>0</v>
      </c>
    </row>
    <row r="43" spans="4:38">
      <c r="K43" s="43"/>
      <c r="AE43" s="870"/>
      <c r="AF43" s="870"/>
      <c r="AG43" s="870"/>
      <c r="AH43" s="870"/>
      <c r="AI43" s="870"/>
      <c r="AK43" s="870"/>
    </row>
    <row r="44" spans="4:38">
      <c r="J44" t="s">
        <v>1583</v>
      </c>
      <c r="K44" s="43" t="s">
        <v>1658</v>
      </c>
      <c r="AC44" s="282" t="s">
        <v>1336</v>
      </c>
      <c r="AE44" s="1023">
        <f>IF($J44="No",SUMIF('8.10 Pipeline Log'!$H$20:$H$78,$J44,'8.10 Pipeline Log'!J$20:J$78),0)</f>
        <v>0</v>
      </c>
      <c r="AF44" s="1023">
        <f>IF($J44="No",SUMIF('8.10 Pipeline Log'!$H$20:$H$78,$J44,'8.10 Pipeline Log'!K$20:K$78),0)</f>
        <v>0</v>
      </c>
      <c r="AG44" s="1023">
        <f>IF($J44="No",SUMIF('8.10 Pipeline Log'!$H$20:$H$78,$J44,'8.10 Pipeline Log'!L$20:L$78),0)</f>
        <v>0</v>
      </c>
      <c r="AH44" s="1023">
        <f>IF($J44="No",SUMIF('8.10 Pipeline Log'!$H$20:$H$78,$J44,'8.10 Pipeline Log'!M$20:M$78),0)</f>
        <v>0</v>
      </c>
      <c r="AI44" s="1023">
        <f>IF($J44="No",SUMIF('8.10 Pipeline Log'!$H$20:$H$78,$J44,'8.10 Pipeline Log'!N$20:N$78),0)</f>
        <v>0</v>
      </c>
      <c r="AK44" s="1023">
        <f t="shared" ref="AK44" si="3">+SUM(AE44:AI44)</f>
        <v>0</v>
      </c>
    </row>
    <row r="45" spans="4:38" ht="15.75" thickBot="1">
      <c r="K45" s="43"/>
      <c r="AE45" s="870"/>
      <c r="AF45" s="870"/>
      <c r="AG45" s="870"/>
      <c r="AH45" s="870"/>
      <c r="AI45" s="870"/>
      <c r="AK45" s="870"/>
    </row>
    <row r="46" spans="4:38" ht="15.75" thickBot="1">
      <c r="K46" s="43" t="s">
        <v>1659</v>
      </c>
      <c r="AC46" s="282" t="s">
        <v>1336</v>
      </c>
      <c r="AE46" s="901">
        <f>+AE44+AE42</f>
        <v>0</v>
      </c>
      <c r="AF46" s="902">
        <f t="shared" ref="AF46:AH46" si="4">+AF44+AF42</f>
        <v>0</v>
      </c>
      <c r="AG46" s="902">
        <f t="shared" si="4"/>
        <v>0</v>
      </c>
      <c r="AH46" s="902">
        <f t="shared" si="4"/>
        <v>0</v>
      </c>
      <c r="AI46" s="903">
        <f>+AI44+AI42</f>
        <v>0</v>
      </c>
      <c r="AK46" s="904">
        <f>+SUM(AE46:AI46)</f>
        <v>0</v>
      </c>
    </row>
    <row r="47" spans="4:38">
      <c r="K47" s="43"/>
      <c r="AE47" s="870"/>
      <c r="AF47" s="870"/>
      <c r="AG47" s="870"/>
      <c r="AH47" s="870"/>
      <c r="AI47" s="870"/>
      <c r="AK47" s="870"/>
    </row>
    <row r="48" spans="4:38">
      <c r="D48" s="282" t="s">
        <v>269</v>
      </c>
      <c r="E48" s="282" t="s">
        <v>293</v>
      </c>
      <c r="F48" s="282" t="s">
        <v>1655</v>
      </c>
      <c r="G48" s="282" t="s">
        <v>1591</v>
      </c>
      <c r="H48" s="282" t="s">
        <v>272</v>
      </c>
      <c r="I48" s="282" t="s">
        <v>1660</v>
      </c>
      <c r="K48" t="s">
        <v>1648</v>
      </c>
      <c r="AC48" s="282" t="s">
        <v>1336</v>
      </c>
      <c r="AE48" s="1013">
        <f>IF(AE$7&lt;='1.5 Universal Data'!$C$8,SUMIF('3.1 TO_Totex'!$E$11:$E$102,$E48,'3.1 TO_Totex'!AE$11:AE$102),SUMIF('3.5 Forecast_Totex'!$E$11:$E$53,$E48,'3.5 Forecast_Totex'!AE$11:AE$53))</f>
        <v>0</v>
      </c>
      <c r="AF48" s="1013">
        <f>IF(AF$7&lt;='1.5 Universal Data'!$C$8,SUMIF('3.1 TO_Totex'!$E$11:$E$102,$E48,'3.1 TO_Totex'!AF$11:AF$102),SUMIF('3.5 Forecast_Totex'!$E$11:$E$53,$E48,'3.5 Forecast_Totex'!AF$11:AF$53))</f>
        <v>0</v>
      </c>
      <c r="AG48" s="1013">
        <f>IF(AG$7&lt;='1.5 Universal Data'!$C$8,SUMIF('3.1 TO_Totex'!$E$11:$E$102,$E48,'3.1 TO_Totex'!AG$11:AG$102),SUMIF('3.5 Forecast_Totex'!$E$11:$E$53,$E48,'3.5 Forecast_Totex'!AG$11:AG$53))</f>
        <v>0</v>
      </c>
      <c r="AH48" s="1013">
        <f>IF(AH$7&lt;='1.5 Universal Data'!$C$8,SUMIF('3.1 TO_Totex'!$E$11:$E$102,$E48,'3.1 TO_Totex'!AH$11:AH$102),SUMIF('3.5 Forecast_Totex'!$E$11:$E$53,$E48,'3.5 Forecast_Totex'!AH$11:AH$53))</f>
        <v>0</v>
      </c>
      <c r="AI48" s="1013">
        <f>IF(AI$7&lt;='1.5 Universal Data'!$C$8,SUMIF('3.1 TO_Totex'!$E$11:$E$102,$E48,'3.1 TO_Totex'!AI$11:AI$102),SUMIF('3.5 Forecast_Totex'!$E$11:$E$53,$E48,'3.5 Forecast_Totex'!AI$11:AI$53))</f>
        <v>0</v>
      </c>
      <c r="AJ48" s="60"/>
    </row>
    <row r="49" spans="1:38">
      <c r="K49" s="43"/>
      <c r="AE49" s="870"/>
      <c r="AF49" s="870"/>
      <c r="AG49" s="870"/>
      <c r="AH49" s="870"/>
      <c r="AI49" s="870"/>
    </row>
    <row r="50" spans="1:38" s="1" customFormat="1">
      <c r="A50" s="42"/>
      <c r="B50" s="48" t="s">
        <v>67</v>
      </c>
    </row>
    <row r="52" spans="1:38">
      <c r="D52" t="s">
        <v>269</v>
      </c>
      <c r="F52" t="s">
        <v>1661</v>
      </c>
      <c r="G52" t="s">
        <v>1591</v>
      </c>
      <c r="H52" t="s">
        <v>272</v>
      </c>
      <c r="I52" t="s">
        <v>273</v>
      </c>
      <c r="J52" t="s">
        <v>130</v>
      </c>
      <c r="AC52" s="282" t="s">
        <v>1336</v>
      </c>
      <c r="AE52" s="1024">
        <f>SUMIFS('3.3 Allowances'!AE$11:AE$62,'3.3 Allowances'!$I$11:$I$62,$I52)</f>
        <v>1.9765006580488953</v>
      </c>
      <c r="AF52" s="1024">
        <f>SUMIFS('3.3 Allowances'!AF$11:AF$62,'3.3 Allowances'!$I$11:$I$62,$I52)</f>
        <v>2.9266276498069859</v>
      </c>
      <c r="AG52" s="1024">
        <f>SUMIFS('3.3 Allowances'!AG$11:AG$62,'3.3 Allowances'!$I$11:$I$62,$I52)</f>
        <v>2.3691394949285001</v>
      </c>
      <c r="AH52" s="1024">
        <f>SUMIFS('3.3 Allowances'!AH$11:AH$62,'3.3 Allowances'!$I$11:$I$62,$I52)</f>
        <v>1.9788103694345724</v>
      </c>
      <c r="AI52" s="1024">
        <f>SUMIFS('3.3 Allowances'!AI$11:AI$62,'3.3 Allowances'!$I$11:$I$62,$I52)</f>
        <v>1.6600000000000001</v>
      </c>
      <c r="AK52" s="1023">
        <f t="shared" ref="AK52:AK59" si="5">+SUM(AE52:AI52)</f>
        <v>10.911078172218954</v>
      </c>
    </row>
    <row r="53" spans="1:38">
      <c r="D53" t="s">
        <v>269</v>
      </c>
      <c r="F53" t="s">
        <v>1661</v>
      </c>
      <c r="G53" t="s">
        <v>1591</v>
      </c>
      <c r="H53" t="s">
        <v>272</v>
      </c>
      <c r="I53" t="s">
        <v>297</v>
      </c>
      <c r="J53" t="s">
        <v>130</v>
      </c>
      <c r="K53" t="s">
        <v>344</v>
      </c>
      <c r="AC53" s="282" t="s">
        <v>1336</v>
      </c>
      <c r="AE53" s="1024">
        <f>SUMIFS('3.3 Allowances'!AE$11:AE$62,'3.3 Allowances'!$I$11:$I$62,$I53,'3.3 Allowances'!$K$11:$K$62,$K53)</f>
        <v>12.150673052292163</v>
      </c>
      <c r="AF53" s="1024">
        <f>SUMIFS('3.3 Allowances'!AF$11:AF$62,'3.3 Allowances'!$I$11:$I$62,$I53,'3.3 Allowances'!$K$11:$K$62,$K53)</f>
        <v>34.716964032513999</v>
      </c>
      <c r="AG53" s="1024">
        <f>SUMIFS('3.3 Allowances'!AG$11:AG$62,'3.3 Allowances'!$I$11:$I$62,$I53,'3.3 Allowances'!$K$11:$K$62,$K53)</f>
        <v>59.699910972268299</v>
      </c>
      <c r="AH53" s="1024">
        <f>SUMIFS('3.3 Allowances'!AH$11:AH$62,'3.3 Allowances'!$I$11:$I$62,$I53,'3.3 Allowances'!$K$11:$K$62,$K53)</f>
        <v>20.589955917096365</v>
      </c>
      <c r="AI53" s="1024">
        <f>SUMIFS('3.3 Allowances'!AI$11:AI$62,'3.3 Allowances'!$I$11:$I$62,$I53,'3.3 Allowances'!$K$11:$K$62,$K53)</f>
        <v>1.0531171004946267</v>
      </c>
      <c r="AK53" s="1023">
        <f t="shared" si="5"/>
        <v>128.21062107466545</v>
      </c>
    </row>
    <row r="54" spans="1:38">
      <c r="D54" t="s">
        <v>269</v>
      </c>
      <c r="F54" t="s">
        <v>1661</v>
      </c>
      <c r="G54" t="s">
        <v>1591</v>
      </c>
      <c r="H54" t="s">
        <v>272</v>
      </c>
      <c r="I54" t="s">
        <v>297</v>
      </c>
      <c r="J54" t="s">
        <v>130</v>
      </c>
      <c r="K54" t="s">
        <v>356</v>
      </c>
      <c r="AC54" s="282" t="s">
        <v>1336</v>
      </c>
      <c r="AE54" s="1024">
        <f>SUMIFS('3.3 Allowances'!AE$11:AE$62,'3.3 Allowances'!$I$11:$I$62,$I54,'3.3 Allowances'!$K$11:$K$62,$K54)</f>
        <v>80.568526314415564</v>
      </c>
      <c r="AF54" s="1024">
        <f>SUMIFS('3.3 Allowances'!AF$11:AF$62,'3.3 Allowances'!$I$11:$I$62,$I54,'3.3 Allowances'!$K$11:$K$62,$K54)</f>
        <v>105.7242619937176</v>
      </c>
      <c r="AG54" s="1024">
        <f>SUMIFS('3.3 Allowances'!AG$11:AG$62,'3.3 Allowances'!$I$11:$I$62,$I54,'3.3 Allowances'!$K$11:$K$62,$K54)</f>
        <v>104.16696222750251</v>
      </c>
      <c r="AH54" s="1024">
        <f>SUMIFS('3.3 Allowances'!AH$11:AH$62,'3.3 Allowances'!$I$11:$I$62,$I54,'3.3 Allowances'!$K$11:$K$62,$K54)</f>
        <v>65.217158783906797</v>
      </c>
      <c r="AI54" s="1024">
        <f>SUMIFS('3.3 Allowances'!AI$11:AI$62,'3.3 Allowances'!$I$11:$I$62,$I54,'3.3 Allowances'!$K$11:$K$62,$K54)</f>
        <v>77.84986716000725</v>
      </c>
      <c r="AK54" s="1023">
        <f t="shared" si="5"/>
        <v>433.52677647954971</v>
      </c>
    </row>
    <row r="55" spans="1:38">
      <c r="D55" t="s">
        <v>269</v>
      </c>
      <c r="F55" t="s">
        <v>1661</v>
      </c>
      <c r="G55" t="s">
        <v>1591</v>
      </c>
      <c r="H55" t="s">
        <v>272</v>
      </c>
      <c r="I55" t="s">
        <v>297</v>
      </c>
      <c r="J55" t="s">
        <v>130</v>
      </c>
      <c r="K55" t="s">
        <v>366</v>
      </c>
      <c r="AC55" s="282" t="s">
        <v>1336</v>
      </c>
      <c r="AE55" s="1024">
        <f>SUMIFS('3.3 Allowances'!AE$11:AE$62,'3.3 Allowances'!$I$11:$I$62,$I55,'3.3 Allowances'!$K$11:$K$62,$K55)</f>
        <v>17.996351029106457</v>
      </c>
      <c r="AF55" s="1024">
        <f>SUMIFS('3.3 Allowances'!AF$11:AF$62,'3.3 Allowances'!$I$11:$I$62,$I55,'3.3 Allowances'!$K$11:$K$62,$K55)</f>
        <v>25.935905617418868</v>
      </c>
      <c r="AG55" s="1024">
        <f>SUMIFS('3.3 Allowances'!AG$11:AG$62,'3.3 Allowances'!$I$11:$I$62,$I55,'3.3 Allowances'!$K$11:$K$62,$K55)</f>
        <v>24.444272273057599</v>
      </c>
      <c r="AH55" s="1024">
        <f>SUMIFS('3.3 Allowances'!AH$11:AH$62,'3.3 Allowances'!$I$11:$I$62,$I55,'3.3 Allowances'!$K$11:$K$62,$K55)</f>
        <v>21.059105433475143</v>
      </c>
      <c r="AI55" s="1024">
        <f>SUMIFS('3.3 Allowances'!AI$11:AI$62,'3.3 Allowances'!$I$11:$I$62,$I55,'3.3 Allowances'!$K$11:$K$62,$K55)</f>
        <v>20.355140462254457</v>
      </c>
      <c r="AK55" s="1023">
        <f t="shared" si="5"/>
        <v>109.79077481531252</v>
      </c>
    </row>
    <row r="56" spans="1:38">
      <c r="D56" t="s">
        <v>269</v>
      </c>
      <c r="F56" t="s">
        <v>1661</v>
      </c>
      <c r="G56" t="s">
        <v>1591</v>
      </c>
      <c r="H56" t="s">
        <v>272</v>
      </c>
      <c r="I56" t="s">
        <v>377</v>
      </c>
      <c r="J56" t="s">
        <v>130</v>
      </c>
      <c r="AC56" s="282" t="s">
        <v>1336</v>
      </c>
      <c r="AE56" s="1024">
        <f>SUMIFS('3.3 Allowances'!AE$11:AE$62,'3.3 Allowances'!$I$11:$I$62,$I56)</f>
        <v>26.098048537962143</v>
      </c>
      <c r="AF56" s="1024">
        <f>SUMIFS('3.3 Allowances'!AF$11:AF$62,'3.3 Allowances'!$I$11:$I$62,$I56)</f>
        <v>24.561475698113789</v>
      </c>
      <c r="AG56" s="1024">
        <f>SUMIFS('3.3 Allowances'!AG$11:AG$62,'3.3 Allowances'!$I$11:$I$62,$I56)</f>
        <v>22.040817404464768</v>
      </c>
      <c r="AH56" s="1024">
        <f>SUMIFS('3.3 Allowances'!AH$11:AH$62,'3.3 Allowances'!$I$11:$I$62,$I56)</f>
        <v>19.980822287959441</v>
      </c>
      <c r="AI56" s="1024">
        <f>SUMIFS('3.3 Allowances'!AI$11:AI$62,'3.3 Allowances'!$I$11:$I$62,$I56)</f>
        <v>18.86494066735802</v>
      </c>
      <c r="AK56" s="1023">
        <f t="shared" si="5"/>
        <v>111.54610459585817</v>
      </c>
    </row>
    <row r="57" spans="1:38">
      <c r="D57" t="s">
        <v>269</v>
      </c>
      <c r="F57" t="s">
        <v>1661</v>
      </c>
      <c r="G57" t="s">
        <v>1591</v>
      </c>
      <c r="H57" t="s">
        <v>272</v>
      </c>
      <c r="I57" t="s">
        <v>10</v>
      </c>
      <c r="J57" t="s">
        <v>130</v>
      </c>
      <c r="AC57" s="282" t="s">
        <v>1336</v>
      </c>
      <c r="AE57" s="1024">
        <f>SUMIFS('3.3 Allowances'!AE$11:AE$62,'3.3 Allowances'!$I$11:$I$62,$I57)</f>
        <v>33.638508958798553</v>
      </c>
      <c r="AF57" s="1024">
        <f>SUMIFS('3.3 Allowances'!AF$11:AF$62,'3.3 Allowances'!$I$11:$I$62,$I57)</f>
        <v>61.14721471974191</v>
      </c>
      <c r="AG57" s="1024">
        <f>SUMIFS('3.3 Allowances'!AG$11:AG$62,'3.3 Allowances'!$I$11:$I$62,$I57)</f>
        <v>78.824792230626485</v>
      </c>
      <c r="AH57" s="1024">
        <f>SUMIFS('3.3 Allowances'!AH$11:AH$62,'3.3 Allowances'!$I$11:$I$62,$I57)</f>
        <v>105.83114632590026</v>
      </c>
      <c r="AI57" s="1024">
        <f>SUMIFS('3.3 Allowances'!AI$11:AI$62,'3.3 Allowances'!$I$11:$I$62,$I57)</f>
        <v>95.389872801149394</v>
      </c>
      <c r="AK57" s="1023">
        <f t="shared" si="5"/>
        <v>374.83153503621662</v>
      </c>
    </row>
    <row r="58" spans="1:38">
      <c r="D58" t="s">
        <v>269</v>
      </c>
      <c r="F58" t="s">
        <v>1661</v>
      </c>
      <c r="G58" t="s">
        <v>1591</v>
      </c>
      <c r="H58" t="s">
        <v>272</v>
      </c>
      <c r="I58" t="s">
        <v>309</v>
      </c>
      <c r="J58" t="s">
        <v>109</v>
      </c>
      <c r="AC58" s="282" t="s">
        <v>1336</v>
      </c>
      <c r="AE58" s="1024">
        <f>SUMIFS('3.3 Allowances'!AE$11:AE$62,'3.3 Allowances'!$I$11:$I$62,$I58)</f>
        <v>62.623581490557754</v>
      </c>
      <c r="AF58" s="1024">
        <f>SUMIFS('3.3 Allowances'!AF$11:AF$62,'3.3 Allowances'!$I$11:$I$62,$I58)</f>
        <v>63.775403447719562</v>
      </c>
      <c r="AG58" s="1024">
        <f>SUMIFS('3.3 Allowances'!AG$11:AG$62,'3.3 Allowances'!$I$11:$I$62,$I58)</f>
        <v>62.18446250532854</v>
      </c>
      <c r="AH58" s="1024">
        <f>SUMIFS('3.3 Allowances'!AH$11:AH$62,'3.3 Allowances'!$I$11:$I$62,$I58)</f>
        <v>54.076288937050322</v>
      </c>
      <c r="AI58" s="1024">
        <f>SUMIFS('3.3 Allowances'!AI$11:AI$62,'3.3 Allowances'!$I$11:$I$62,$I58)</f>
        <v>52.249696223562189</v>
      </c>
      <c r="AK58" s="1023">
        <f t="shared" si="5"/>
        <v>294.90943260421835</v>
      </c>
    </row>
    <row r="59" spans="1:38">
      <c r="D59" t="s">
        <v>269</v>
      </c>
      <c r="F59" t="s">
        <v>1661</v>
      </c>
      <c r="G59" t="s">
        <v>1591</v>
      </c>
      <c r="H59" t="s">
        <v>272</v>
      </c>
      <c r="I59" t="s">
        <v>343</v>
      </c>
      <c r="J59" t="s">
        <v>109</v>
      </c>
      <c r="AC59" s="282" t="s">
        <v>1336</v>
      </c>
      <c r="AE59" s="1024">
        <f>SUMIFS('3.3 Allowances'!AE$11:AE$62,'3.3 Allowances'!$I$11:$I$62,$I59)</f>
        <v>42.354845299374347</v>
      </c>
      <c r="AF59" s="1024">
        <f>SUMIFS('3.3 Allowances'!AF$11:AF$62,'3.3 Allowances'!$I$11:$I$62,$I59)</f>
        <v>42.13955032361168</v>
      </c>
      <c r="AG59" s="1024">
        <f>SUMIFS('3.3 Allowances'!AG$11:AG$62,'3.3 Allowances'!$I$11:$I$62,$I59)</f>
        <v>41.968502501799492</v>
      </c>
      <c r="AH59" s="1024">
        <f>SUMIFS('3.3 Allowances'!AH$11:AH$62,'3.3 Allowances'!$I$11:$I$62,$I59)</f>
        <v>43.741056767300968</v>
      </c>
      <c r="AI59" s="1024">
        <f>SUMIFS('3.3 Allowances'!AI$11:AI$62,'3.3 Allowances'!$I$11:$I$62,$I59)</f>
        <v>40.241902762409993</v>
      </c>
      <c r="AK59" s="1023">
        <f t="shared" si="5"/>
        <v>210.44585765449648</v>
      </c>
    </row>
    <row r="60" spans="1:38" ht="15.75" thickBot="1">
      <c r="D60" t="s">
        <v>269</v>
      </c>
      <c r="F60" t="s">
        <v>1655</v>
      </c>
      <c r="G60" t="s">
        <v>1591</v>
      </c>
      <c r="H60" t="s">
        <v>272</v>
      </c>
      <c r="I60" t="s">
        <v>1601</v>
      </c>
      <c r="J60" t="s">
        <v>109</v>
      </c>
      <c r="AC60" s="282" t="s">
        <v>1336</v>
      </c>
      <c r="AE60" s="1024">
        <f>SUMIFS('3.3 Allowances'!AE$11:AE$62,'3.3 Allowances'!$I$11:$I$62,$I60)</f>
        <v>5.0371875578564298</v>
      </c>
      <c r="AF60" s="1024">
        <f>SUMIFS('3.3 Allowances'!AF$11:AF$62,'3.3 Allowances'!$I$11:$I$62,$I60)</f>
        <v>10.827004898176479</v>
      </c>
      <c r="AG60" s="1024">
        <f>SUMIFS('3.3 Allowances'!AG$11:AG$62,'3.3 Allowances'!$I$11:$I$62,$I60)</f>
        <v>15.213271040338769</v>
      </c>
      <c r="AH60" s="1024">
        <f>SUMIFS('3.3 Allowances'!AH$11:AH$62,'3.3 Allowances'!$I$11:$I$62,$I60)</f>
        <v>25.436613966498001</v>
      </c>
      <c r="AI60" s="1024">
        <f>SUMIFS('3.3 Allowances'!AI$11:AI$62,'3.3 Allowances'!$I$11:$I$62,$I60)</f>
        <v>23.044606999999999</v>
      </c>
      <c r="AK60" s="1023">
        <f>+SUM(AE60:AI60)</f>
        <v>79.558684462869678</v>
      </c>
      <c r="AL60" s="960"/>
    </row>
    <row r="61" spans="1:38" ht="15.75" thickBot="1">
      <c r="K61" s="43" t="s">
        <v>1635</v>
      </c>
      <c r="AC61" s="282" t="s">
        <v>1336</v>
      </c>
      <c r="AE61" s="866">
        <f>SUM(AE52:AE60)</f>
        <v>282.44422289841231</v>
      </c>
      <c r="AF61" s="867">
        <f>SUM(AF52:AF60)</f>
        <v>371.75440838082085</v>
      </c>
      <c r="AG61" s="867">
        <f>SUM(AG52:AG60)</f>
        <v>410.91213065031502</v>
      </c>
      <c r="AH61" s="867">
        <f>SUM(AH52:AH60)</f>
        <v>357.91095878862183</v>
      </c>
      <c r="AI61" s="868">
        <f>SUM(AI52:AI60)</f>
        <v>330.70914417723594</v>
      </c>
      <c r="AK61" s="904">
        <f>+SUM(AE61:AI61)</f>
        <v>1753.7308648954058</v>
      </c>
    </row>
    <row r="62" spans="1:38">
      <c r="K62" s="43"/>
      <c r="AE62" s="870"/>
      <c r="AF62" s="870"/>
      <c r="AG62" s="870"/>
      <c r="AH62" s="870"/>
      <c r="AI62" s="870"/>
      <c r="AK62" s="870"/>
    </row>
    <row r="63" spans="1:38" ht="15" customHeight="1">
      <c r="D63" t="s">
        <v>269</v>
      </c>
      <c r="F63" t="s">
        <v>1661</v>
      </c>
      <c r="G63" t="s">
        <v>1591</v>
      </c>
      <c r="H63" t="s">
        <v>272</v>
      </c>
      <c r="I63" t="s">
        <v>273</v>
      </c>
      <c r="J63" t="s">
        <v>130</v>
      </c>
      <c r="AC63" s="282" t="s">
        <v>1336</v>
      </c>
      <c r="AE63" s="978"/>
      <c r="AF63" s="978"/>
      <c r="AG63" s="978"/>
      <c r="AH63" s="978"/>
      <c r="AI63" s="978"/>
      <c r="AK63" s="1023">
        <f t="shared" ref="AK63:AK70" si="6">+SUM(AE63:AI63)</f>
        <v>0</v>
      </c>
    </row>
    <row r="64" spans="1:38">
      <c r="D64" t="s">
        <v>269</v>
      </c>
      <c r="F64" t="s">
        <v>1661</v>
      </c>
      <c r="G64" t="s">
        <v>1591</v>
      </c>
      <c r="H64" t="s">
        <v>272</v>
      </c>
      <c r="I64" t="s">
        <v>297</v>
      </c>
      <c r="J64" t="s">
        <v>130</v>
      </c>
      <c r="K64" t="s">
        <v>344</v>
      </c>
      <c r="AC64" s="282" t="s">
        <v>1336</v>
      </c>
      <c r="AE64" s="1023">
        <f>+AE32</f>
        <v>0</v>
      </c>
      <c r="AF64" s="1023">
        <f t="shared" ref="AF64:AI64" si="7">+AF32</f>
        <v>0</v>
      </c>
      <c r="AG64" s="1023">
        <f t="shared" si="7"/>
        <v>0</v>
      </c>
      <c r="AH64" s="1023">
        <f t="shared" si="7"/>
        <v>0</v>
      </c>
      <c r="AI64" s="1023">
        <f t="shared" si="7"/>
        <v>0</v>
      </c>
      <c r="AK64" s="1023">
        <f t="shared" si="6"/>
        <v>0</v>
      </c>
    </row>
    <row r="65" spans="4:38">
      <c r="D65" t="s">
        <v>269</v>
      </c>
      <c r="F65" t="s">
        <v>1661</v>
      </c>
      <c r="G65" t="s">
        <v>1591</v>
      </c>
      <c r="H65" t="s">
        <v>272</v>
      </c>
      <c r="I65" t="s">
        <v>297</v>
      </c>
      <c r="J65" t="s">
        <v>130</v>
      </c>
      <c r="K65" t="s">
        <v>356</v>
      </c>
      <c r="AC65" s="282" t="s">
        <v>1336</v>
      </c>
      <c r="AE65" s="978"/>
      <c r="AF65" s="978"/>
      <c r="AG65" s="978"/>
      <c r="AH65" s="978"/>
      <c r="AI65" s="978"/>
      <c r="AK65" s="1023">
        <f t="shared" si="6"/>
        <v>0</v>
      </c>
    </row>
    <row r="66" spans="4:38">
      <c r="D66" t="s">
        <v>269</v>
      </c>
      <c r="F66" t="s">
        <v>1661</v>
      </c>
      <c r="G66" t="s">
        <v>1591</v>
      </c>
      <c r="H66" t="s">
        <v>272</v>
      </c>
      <c r="I66" t="s">
        <v>297</v>
      </c>
      <c r="J66" t="s">
        <v>130</v>
      </c>
      <c r="K66" t="s">
        <v>366</v>
      </c>
      <c r="AC66" s="282" t="s">
        <v>1336</v>
      </c>
      <c r="AE66" s="1023">
        <f t="shared" ref="AE66:AI66" si="8">+AE34</f>
        <v>0</v>
      </c>
      <c r="AF66" s="1023">
        <f t="shared" si="8"/>
        <v>0</v>
      </c>
      <c r="AG66" s="1023">
        <f t="shared" si="8"/>
        <v>0</v>
      </c>
      <c r="AH66" s="1023">
        <f t="shared" si="8"/>
        <v>0</v>
      </c>
      <c r="AI66" s="1023">
        <f t="shared" si="8"/>
        <v>0</v>
      </c>
      <c r="AK66" s="1023">
        <f t="shared" si="6"/>
        <v>0</v>
      </c>
    </row>
    <row r="67" spans="4:38">
      <c r="D67" t="s">
        <v>269</v>
      </c>
      <c r="F67" t="s">
        <v>1661</v>
      </c>
      <c r="G67" t="s">
        <v>1591</v>
      </c>
      <c r="H67" t="s">
        <v>272</v>
      </c>
      <c r="I67" t="s">
        <v>377</v>
      </c>
      <c r="J67" t="s">
        <v>130</v>
      </c>
      <c r="AC67" s="282" t="s">
        <v>1336</v>
      </c>
      <c r="AE67" s="1023">
        <f>+'3.3 Allowances'!AE82</f>
        <v>0</v>
      </c>
      <c r="AF67" s="1023">
        <f>+'3.3 Allowances'!AF82</f>
        <v>0.48336233195182199</v>
      </c>
      <c r="AG67" s="1023">
        <f>+'3.3 Allowances'!AG82</f>
        <v>1.61324174640136</v>
      </c>
      <c r="AH67" s="1023">
        <f>+'3.3 Allowances'!AH82</f>
        <v>1.63708668460319</v>
      </c>
      <c r="AI67" s="1023">
        <f>+'3.3 Allowances'!AI82</f>
        <v>1.2953092370436401</v>
      </c>
      <c r="AK67" s="1023">
        <f t="shared" si="6"/>
        <v>5.0290000000000123</v>
      </c>
    </row>
    <row r="68" spans="4:38">
      <c r="D68" t="s">
        <v>269</v>
      </c>
      <c r="F68" t="s">
        <v>1661</v>
      </c>
      <c r="G68" t="s">
        <v>1591</v>
      </c>
      <c r="H68" t="s">
        <v>272</v>
      </c>
      <c r="I68" t="s">
        <v>10</v>
      </c>
      <c r="J68" t="s">
        <v>130</v>
      </c>
      <c r="AC68" s="282" t="s">
        <v>1336</v>
      </c>
      <c r="AE68" s="1023">
        <f>+'3.3 Allowances'!AE84+'3.3 Allowances'!AE83</f>
        <v>0.45577603686635898</v>
      </c>
      <c r="AF68" s="1023">
        <f>+'3.3 Allowances'!AF84+'3.3 Allowances'!AF83</f>
        <v>1.2200100125454501</v>
      </c>
      <c r="AG68" s="1023">
        <f>+'3.3 Allowances'!AG84+'3.3 Allowances'!AG83</f>
        <v>5.3955764223028293</v>
      </c>
      <c r="AH68" s="1023">
        <f>+'3.3 Allowances'!AH84+'3.3 Allowances'!AH83</f>
        <v>25.460703362211902</v>
      </c>
      <c r="AI68" s="1023">
        <f>+'3.3 Allowances'!AI84+'3.3 Allowances'!AI83</f>
        <v>43.156083250997298</v>
      </c>
      <c r="AK68" s="1023">
        <f t="shared" si="6"/>
        <v>75.688149084923836</v>
      </c>
      <c r="AL68" s="960"/>
    </row>
    <row r="69" spans="4:38">
      <c r="D69" t="s">
        <v>269</v>
      </c>
      <c r="F69" t="s">
        <v>1661</v>
      </c>
      <c r="G69" t="s">
        <v>1591</v>
      </c>
      <c r="H69" t="s">
        <v>272</v>
      </c>
      <c r="I69" t="s">
        <v>309</v>
      </c>
      <c r="J69" t="s">
        <v>109</v>
      </c>
      <c r="AC69" s="282" t="s">
        <v>1336</v>
      </c>
      <c r="AE69" s="1023"/>
      <c r="AF69" s="1023"/>
      <c r="AG69" s="1023"/>
      <c r="AH69" s="1023"/>
      <c r="AI69" s="1023"/>
      <c r="AK69" s="1023">
        <f t="shared" si="6"/>
        <v>0</v>
      </c>
    </row>
    <row r="70" spans="4:38" ht="15" customHeight="1">
      <c r="D70" t="s">
        <v>269</v>
      </c>
      <c r="F70" t="s">
        <v>1661</v>
      </c>
      <c r="G70" t="s">
        <v>1591</v>
      </c>
      <c r="H70" t="s">
        <v>272</v>
      </c>
      <c r="I70" t="s">
        <v>343</v>
      </c>
      <c r="J70" t="s">
        <v>109</v>
      </c>
      <c r="AC70" s="282" t="s">
        <v>1336</v>
      </c>
      <c r="AE70" s="1023">
        <f t="shared" ref="AE70:AI70" si="9">+AE38</f>
        <v>0</v>
      </c>
      <c r="AF70" s="1023">
        <f t="shared" si="9"/>
        <v>0</v>
      </c>
      <c r="AG70" s="1023">
        <f t="shared" si="9"/>
        <v>0</v>
      </c>
      <c r="AH70" s="1023">
        <f t="shared" si="9"/>
        <v>0</v>
      </c>
      <c r="AI70" s="1023">
        <f t="shared" si="9"/>
        <v>0</v>
      </c>
      <c r="AK70" s="1023">
        <f t="shared" si="6"/>
        <v>0</v>
      </c>
    </row>
    <row r="71" spans="4:38" ht="15.75" thickBot="1">
      <c r="D71" t="s">
        <v>269</v>
      </c>
      <c r="F71" t="s">
        <v>1661</v>
      </c>
      <c r="G71" t="s">
        <v>1591</v>
      </c>
      <c r="H71" t="s">
        <v>272</v>
      </c>
      <c r="I71" t="s">
        <v>1601</v>
      </c>
      <c r="J71" t="s">
        <v>109</v>
      </c>
      <c r="AC71" s="282" t="s">
        <v>1336</v>
      </c>
      <c r="AE71" s="1023">
        <f>+'3.3 Allowances'!AE85+'3.3 Allowances'!AE86</f>
        <v>3.5667401136363602E-2</v>
      </c>
      <c r="AF71" s="1023">
        <f>+'3.3 Allowances'!AF85+'3.3 Allowances'!AF86</f>
        <v>2.0697597151544298</v>
      </c>
      <c r="AG71" s="1023">
        <f>+'3.3 Allowances'!AG85+'3.3 Allowances'!AG86</f>
        <v>2.75641823854279</v>
      </c>
      <c r="AH71" s="1023">
        <f>+'3.3 Allowances'!AH85+'3.3 Allowances'!AH86</f>
        <v>12.899995235526418</v>
      </c>
      <c r="AI71" s="1023">
        <f>+'3.3 Allowances'!AI85+'3.3 Allowances'!AI86</f>
        <v>22.604900335942851</v>
      </c>
      <c r="AK71" s="1023">
        <f>+SUM(AE71:AI71)</f>
        <v>40.366740926302853</v>
      </c>
      <c r="AL71" s="960"/>
    </row>
    <row r="72" spans="4:38" ht="15.75" thickBot="1">
      <c r="K72" s="43" t="s">
        <v>1656</v>
      </c>
      <c r="AC72" s="282" t="s">
        <v>1336</v>
      </c>
      <c r="AE72" s="866">
        <f>SUM(AE63:AE71)</f>
        <v>0.49144343800272261</v>
      </c>
      <c r="AF72" s="867">
        <f>SUM(AF63:AF71)</f>
        <v>3.7731320596517017</v>
      </c>
      <c r="AG72" s="867">
        <f>SUM(AG63:AG71)</f>
        <v>9.7652364072469791</v>
      </c>
      <c r="AH72" s="867">
        <f>SUM(AH63:AH71)</f>
        <v>39.997785282341511</v>
      </c>
      <c r="AI72" s="868">
        <f>SUM(AI63:AI71)</f>
        <v>67.056292823983796</v>
      </c>
      <c r="AK72" s="904">
        <f>+SUM(AE72:AI72)</f>
        <v>121.08389001122671</v>
      </c>
    </row>
    <row r="73" spans="4:38">
      <c r="K73" s="43"/>
      <c r="AE73" s="870"/>
      <c r="AF73" s="870"/>
      <c r="AG73" s="870"/>
      <c r="AH73" s="870"/>
      <c r="AI73" s="870"/>
      <c r="AK73" s="870"/>
    </row>
    <row r="74" spans="4:38">
      <c r="J74" t="s">
        <v>1583</v>
      </c>
      <c r="K74" s="43" t="s">
        <v>1658</v>
      </c>
      <c r="AC74" s="282" t="s">
        <v>1336</v>
      </c>
      <c r="AE74" s="1023">
        <f>AE44</f>
        <v>0</v>
      </c>
      <c r="AF74" s="1023">
        <f t="shared" ref="AF74:AI74" si="10">AF44</f>
        <v>0</v>
      </c>
      <c r="AG74" s="1023">
        <f t="shared" si="10"/>
        <v>0</v>
      </c>
      <c r="AH74" s="1023">
        <f t="shared" si="10"/>
        <v>0</v>
      </c>
      <c r="AI74" s="1023">
        <f t="shared" si="10"/>
        <v>0</v>
      </c>
      <c r="AK74" s="1023">
        <f>+SUM(AE74:AI74)</f>
        <v>0</v>
      </c>
    </row>
    <row r="75" spans="4:38">
      <c r="K75" s="43"/>
      <c r="AE75" s="870"/>
      <c r="AF75" s="870"/>
      <c r="AG75" s="870"/>
      <c r="AH75" s="870"/>
      <c r="AI75" s="870"/>
      <c r="AK75" s="870"/>
    </row>
    <row r="76" spans="4:38">
      <c r="D76" t="s">
        <v>269</v>
      </c>
      <c r="F76" t="s">
        <v>1661</v>
      </c>
      <c r="G76" t="s">
        <v>1591</v>
      </c>
      <c r="H76" t="s">
        <v>272</v>
      </c>
      <c r="I76" t="s">
        <v>273</v>
      </c>
      <c r="J76" t="s">
        <v>130</v>
      </c>
      <c r="AC76" s="282" t="s">
        <v>1336</v>
      </c>
      <c r="AE76" s="1023">
        <f>+'3.3 Allowances'!AE91</f>
        <v>2.3337264429318601E-2</v>
      </c>
      <c r="AF76" s="1023">
        <f>+'3.3 Allowances'!AF91</f>
        <v>0.112813355456911</v>
      </c>
      <c r="AG76" s="1023">
        <f>+'3.3 Allowances'!AG91</f>
        <v>2.5671822616349399E-2</v>
      </c>
      <c r="AH76" s="1023">
        <f>+'3.3 Allowances'!AH91</f>
        <v>7.7610582604596898E-3</v>
      </c>
      <c r="AI76" s="1023">
        <f>+'3.3 Allowances'!AI91</f>
        <v>0</v>
      </c>
      <c r="AK76" s="1023">
        <f t="shared" ref="AK76:AK82" si="11">+SUM(AE76:AI76)</f>
        <v>0.16958350076303869</v>
      </c>
    </row>
    <row r="77" spans="4:38">
      <c r="D77" t="s">
        <v>269</v>
      </c>
      <c r="F77" t="s">
        <v>1661</v>
      </c>
      <c r="G77" t="s">
        <v>1591</v>
      </c>
      <c r="H77" t="s">
        <v>272</v>
      </c>
      <c r="I77" t="s">
        <v>297</v>
      </c>
      <c r="J77" t="s">
        <v>130</v>
      </c>
      <c r="K77" t="s">
        <v>344</v>
      </c>
      <c r="AC77" s="282" t="s">
        <v>1336</v>
      </c>
      <c r="AE77" s="978"/>
      <c r="AF77" s="978"/>
      <c r="AG77" s="978"/>
      <c r="AH77" s="978"/>
      <c r="AI77" s="978"/>
      <c r="AK77" s="1023">
        <f t="shared" si="11"/>
        <v>0</v>
      </c>
    </row>
    <row r="78" spans="4:38">
      <c r="D78" t="s">
        <v>269</v>
      </c>
      <c r="F78" t="s">
        <v>1661</v>
      </c>
      <c r="G78" t="s">
        <v>1591</v>
      </c>
      <c r="H78" t="s">
        <v>272</v>
      </c>
      <c r="I78" t="s">
        <v>297</v>
      </c>
      <c r="J78" t="s">
        <v>130</v>
      </c>
      <c r="K78" t="s">
        <v>356</v>
      </c>
      <c r="AC78" s="282" t="s">
        <v>1336</v>
      </c>
      <c r="AE78" s="978"/>
      <c r="AF78" s="978"/>
      <c r="AG78" s="978"/>
      <c r="AH78" s="978"/>
      <c r="AI78" s="978"/>
      <c r="AK78" s="1023">
        <f t="shared" si="11"/>
        <v>0</v>
      </c>
    </row>
    <row r="79" spans="4:38">
      <c r="D79" t="s">
        <v>269</v>
      </c>
      <c r="F79" t="s">
        <v>1661</v>
      </c>
      <c r="G79" t="s">
        <v>1591</v>
      </c>
      <c r="H79" t="s">
        <v>272</v>
      </c>
      <c r="I79" t="s">
        <v>297</v>
      </c>
      <c r="J79" t="s">
        <v>130</v>
      </c>
      <c r="K79" t="s">
        <v>366</v>
      </c>
      <c r="AC79" s="282" t="s">
        <v>1336</v>
      </c>
      <c r="AE79" s="1023">
        <f>+'3.3 Allowances'!AE92</f>
        <v>8.1636336018616298</v>
      </c>
      <c r="AF79" s="1023">
        <f>+'3.3 Allowances'!AF92</f>
        <v>14.8185188536879</v>
      </c>
      <c r="AG79" s="1023">
        <f>+'3.3 Allowances'!AG92</f>
        <v>6.8171301381928204</v>
      </c>
      <c r="AH79" s="1023">
        <f>+'3.3 Allowances'!AH92</f>
        <v>2.60152639639605</v>
      </c>
      <c r="AI79" s="1023">
        <f>+'3.3 Allowances'!AI92</f>
        <v>3.1156501461025501</v>
      </c>
      <c r="AK79" s="1023">
        <f t="shared" si="11"/>
        <v>35.516459136240954</v>
      </c>
    </row>
    <row r="80" spans="4:38">
      <c r="D80" t="s">
        <v>269</v>
      </c>
      <c r="F80" t="s">
        <v>1661</v>
      </c>
      <c r="G80" t="s">
        <v>1591</v>
      </c>
      <c r="H80" t="s">
        <v>272</v>
      </c>
      <c r="I80" t="s">
        <v>377</v>
      </c>
      <c r="J80" t="s">
        <v>130</v>
      </c>
      <c r="AC80" s="282" t="s">
        <v>1336</v>
      </c>
      <c r="AE80" s="1023">
        <f>+'3.3 Allowances'!AE93</f>
        <v>1.9243468989107899</v>
      </c>
      <c r="AF80" s="1023">
        <f>+'3.3 Allowances'!AF93</f>
        <v>2.1875904010936602</v>
      </c>
      <c r="AG80" s="1023">
        <f>+'3.3 Allowances'!AG93</f>
        <v>0.79790782881697497</v>
      </c>
      <c r="AH80" s="1023">
        <f>+'3.3 Allowances'!AH93</f>
        <v>0.48640929134072403</v>
      </c>
      <c r="AI80" s="1023">
        <f>+'3.3 Allowances'!AI93</f>
        <v>0.59216838612497003</v>
      </c>
      <c r="AK80" s="1023">
        <f t="shared" si="11"/>
        <v>5.9884228062871196</v>
      </c>
    </row>
    <row r="81" spans="1:38">
      <c r="D81" t="s">
        <v>269</v>
      </c>
      <c r="F81" t="s">
        <v>1661</v>
      </c>
      <c r="G81" t="s">
        <v>1591</v>
      </c>
      <c r="H81" t="s">
        <v>272</v>
      </c>
      <c r="I81" t="s">
        <v>10</v>
      </c>
      <c r="J81" t="s">
        <v>130</v>
      </c>
      <c r="AC81" s="282" t="s">
        <v>1336</v>
      </c>
      <c r="AE81" s="1023">
        <f>+'3.3 Allowances'!AE94</f>
        <v>0.88342277057476704</v>
      </c>
      <c r="AF81" s="1023">
        <f>+'3.3 Allowances'!AF94</f>
        <v>1.6318080243465101</v>
      </c>
      <c r="AG81" s="1023">
        <f>+'3.3 Allowances'!AG94</f>
        <v>0.16925403992912599</v>
      </c>
      <c r="AH81" s="1023">
        <f>+'3.3 Allowances'!AH94</f>
        <v>7.8017701049541602E-2</v>
      </c>
      <c r="AI81" s="1023">
        <f>+'3.3 Allowances'!AI94</f>
        <v>6.0784133783603603E-2</v>
      </c>
      <c r="AK81" s="1023">
        <f t="shared" si="11"/>
        <v>2.8232866696835481</v>
      </c>
    </row>
    <row r="82" spans="1:38">
      <c r="D82" t="s">
        <v>269</v>
      </c>
      <c r="F82" t="s">
        <v>1661</v>
      </c>
      <c r="G82" t="s">
        <v>1591</v>
      </c>
      <c r="H82" t="s">
        <v>272</v>
      </c>
      <c r="I82" t="s">
        <v>309</v>
      </c>
      <c r="J82" t="s">
        <v>109</v>
      </c>
      <c r="AC82" s="282" t="s">
        <v>1336</v>
      </c>
      <c r="AE82" s="1023">
        <f>+'3.3 Allowances'!AE95</f>
        <v>7.7406041954293903</v>
      </c>
      <c r="AF82" s="1023">
        <f>+'3.3 Allowances'!AF95</f>
        <v>9.4334068325784894</v>
      </c>
      <c r="AG82" s="1023">
        <f>+'3.3 Allowances'!AG95</f>
        <v>3.7704842493211599</v>
      </c>
      <c r="AH82" s="1023">
        <f>+'3.3 Allowances'!AH95</f>
        <v>2.38124290781297</v>
      </c>
      <c r="AI82" s="1023">
        <f>+'3.3 Allowances'!AI95</f>
        <v>2.90325356364874</v>
      </c>
      <c r="AK82" s="1023">
        <f t="shared" si="11"/>
        <v>26.228991748790747</v>
      </c>
    </row>
    <row r="83" spans="1:38">
      <c r="D83" t="s">
        <v>269</v>
      </c>
      <c r="F83" t="s">
        <v>1661</v>
      </c>
      <c r="G83" t="s">
        <v>1591</v>
      </c>
      <c r="H83" t="s">
        <v>272</v>
      </c>
      <c r="I83" t="s">
        <v>343</v>
      </c>
      <c r="J83" t="s">
        <v>109</v>
      </c>
      <c r="AC83" s="282" t="s">
        <v>1336</v>
      </c>
      <c r="AE83" s="978"/>
      <c r="AF83" s="978"/>
      <c r="AG83" s="978"/>
      <c r="AH83" s="978"/>
      <c r="AI83" s="978"/>
      <c r="AK83" s="1023">
        <f>+SUM(AE83:AI83)</f>
        <v>0</v>
      </c>
    </row>
    <row r="84" spans="1:38" ht="15.75" thickBot="1">
      <c r="D84" t="s">
        <v>269</v>
      </c>
      <c r="F84" t="s">
        <v>1661</v>
      </c>
      <c r="G84" t="s">
        <v>1591</v>
      </c>
      <c r="H84" t="s">
        <v>272</v>
      </c>
      <c r="I84" t="s">
        <v>1601</v>
      </c>
      <c r="J84" t="s">
        <v>109</v>
      </c>
      <c r="AC84" s="282" t="s">
        <v>1336</v>
      </c>
      <c r="AE84" s="1023">
        <f>+'3.3 Allowances'!AE96</f>
        <v>0.13130818278673101</v>
      </c>
      <c r="AF84" s="1023">
        <f>+'3.3 Allowances'!AF96</f>
        <v>0.102212127498823</v>
      </c>
      <c r="AG84" s="1023">
        <f>+'3.3 Allowances'!AG96</f>
        <v>0.10304570620159299</v>
      </c>
      <c r="AH84" s="1023">
        <f>+'3.3 Allowances'!AH96</f>
        <v>3.2615782251244403E-2</v>
      </c>
      <c r="AI84" s="1023">
        <f>+'3.3 Allowances'!AI96</f>
        <v>0</v>
      </c>
      <c r="AK84" s="1023">
        <f>+SUM(AE84:AI84)</f>
        <v>0.36918179873839141</v>
      </c>
      <c r="AL84" s="960"/>
    </row>
    <row r="85" spans="1:38" ht="15.75" thickBot="1">
      <c r="K85" s="43" t="s">
        <v>1662</v>
      </c>
      <c r="AC85" s="282" t="s">
        <v>1336</v>
      </c>
      <c r="AE85" s="866">
        <f>SUM(AE76:AE84)</f>
        <v>18.866652913992628</v>
      </c>
      <c r="AF85" s="867">
        <f>SUM(AF76:AF84)</f>
        <v>28.286349594662298</v>
      </c>
      <c r="AG85" s="867">
        <f>SUM(AG76:AG84)</f>
        <v>11.683493785078024</v>
      </c>
      <c r="AH85" s="867">
        <f>SUM(AH76:AH84)</f>
        <v>5.5875731371109891</v>
      </c>
      <c r="AI85" s="868">
        <f>SUM(AI76:AI84)</f>
        <v>6.6718562296598645</v>
      </c>
      <c r="AK85" s="904">
        <f>+SUM(AE85:AI85)</f>
        <v>71.095925660503809</v>
      </c>
    </row>
    <row r="86" spans="1:38" ht="15.75" thickBot="1">
      <c r="K86" s="43"/>
      <c r="AK86" s="870"/>
    </row>
    <row r="87" spans="1:38" ht="15.75" thickBot="1">
      <c r="K87" s="43" t="s">
        <v>1663</v>
      </c>
      <c r="AC87" s="282" t="s">
        <v>1336</v>
      </c>
      <c r="AE87" s="866">
        <f>+AE85+AE72+AE61+AE74</f>
        <v>301.80231925040766</v>
      </c>
      <c r="AF87" s="867">
        <f t="shared" ref="AF87:AI87" si="12">+AF85+AF72+AF61+AF74</f>
        <v>403.81389003513482</v>
      </c>
      <c r="AG87" s="867">
        <f t="shared" si="12"/>
        <v>432.36086084264002</v>
      </c>
      <c r="AH87" s="867">
        <f t="shared" si="12"/>
        <v>403.49631720807434</v>
      </c>
      <c r="AI87" s="868">
        <f t="shared" si="12"/>
        <v>404.43729323087962</v>
      </c>
      <c r="AK87" s="904">
        <f>+SUM(AE87:AI87)</f>
        <v>1945.9106805671363</v>
      </c>
    </row>
    <row r="88" spans="1:38">
      <c r="K88" s="43"/>
      <c r="AK88" s="870"/>
    </row>
    <row r="89" spans="1:38" s="1" customFormat="1">
      <c r="A89" s="42"/>
      <c r="B89" s="48" t="s">
        <v>1664</v>
      </c>
    </row>
    <row r="91" spans="1:38">
      <c r="D91" t="s">
        <v>269</v>
      </c>
      <c r="F91" t="s">
        <v>1665</v>
      </c>
      <c r="G91" t="s">
        <v>1591</v>
      </c>
      <c r="H91" t="s">
        <v>272</v>
      </c>
      <c r="I91" t="s">
        <v>273</v>
      </c>
      <c r="J91" t="s">
        <v>130</v>
      </c>
      <c r="AC91" s="282" t="s">
        <v>1336</v>
      </c>
      <c r="AE91" s="1013">
        <f t="shared" ref="AE91:AI98" si="13">AE20+AE31-AE52-AE63-AE76</f>
        <v>-1.9998379224782139</v>
      </c>
      <c r="AF91" s="1013">
        <f t="shared" si="13"/>
        <v>-3.0394410052638969</v>
      </c>
      <c r="AG91" s="1013">
        <f t="shared" si="13"/>
        <v>-2.3948113175448493</v>
      </c>
      <c r="AH91" s="1013">
        <f t="shared" si="13"/>
        <v>-1.9865714276950321</v>
      </c>
      <c r="AI91" s="1013">
        <f t="shared" si="13"/>
        <v>-1.6600000000000001</v>
      </c>
      <c r="AK91" s="1023">
        <f t="shared" ref="AK91:AK99" si="14">+SUM(AE91:AI91)</f>
        <v>-11.080661672981993</v>
      </c>
    </row>
    <row r="92" spans="1:38">
      <c r="D92" t="s">
        <v>269</v>
      </c>
      <c r="F92" t="s">
        <v>1665</v>
      </c>
      <c r="G92" t="s">
        <v>1591</v>
      </c>
      <c r="H92" t="s">
        <v>272</v>
      </c>
      <c r="I92" t="s">
        <v>297</v>
      </c>
      <c r="J92" t="s">
        <v>130</v>
      </c>
      <c r="K92" t="s">
        <v>344</v>
      </c>
      <c r="AC92" s="282" t="s">
        <v>1336</v>
      </c>
      <c r="AE92" s="1013">
        <f t="shared" si="13"/>
        <v>-12.150673052292163</v>
      </c>
      <c r="AF92" s="1013">
        <f t="shared" si="13"/>
        <v>-34.716964032513999</v>
      </c>
      <c r="AG92" s="1013">
        <f t="shared" si="13"/>
        <v>-59.699910972268299</v>
      </c>
      <c r="AH92" s="1013">
        <f t="shared" si="13"/>
        <v>-20.589955917096365</v>
      </c>
      <c r="AI92" s="1013">
        <f t="shared" si="13"/>
        <v>-1.0531171004946267</v>
      </c>
      <c r="AK92" s="1023">
        <f t="shared" si="14"/>
        <v>-128.21062107466545</v>
      </c>
    </row>
    <row r="93" spans="1:38">
      <c r="D93" t="s">
        <v>269</v>
      </c>
      <c r="F93" t="s">
        <v>1665</v>
      </c>
      <c r="G93" t="s">
        <v>1591</v>
      </c>
      <c r="H93" t="s">
        <v>272</v>
      </c>
      <c r="I93" t="s">
        <v>297</v>
      </c>
      <c r="J93" t="s">
        <v>130</v>
      </c>
      <c r="K93" t="s">
        <v>356</v>
      </c>
      <c r="AC93" s="282" t="s">
        <v>1336</v>
      </c>
      <c r="AE93" s="1013">
        <f t="shared" si="13"/>
        <v>-80.568526314415564</v>
      </c>
      <c r="AF93" s="1013">
        <f t="shared" si="13"/>
        <v>-105.7242619937176</v>
      </c>
      <c r="AG93" s="1013">
        <f t="shared" si="13"/>
        <v>-104.16696222750251</v>
      </c>
      <c r="AH93" s="1013">
        <f t="shared" si="13"/>
        <v>-65.217158783906797</v>
      </c>
      <c r="AI93" s="1013">
        <f t="shared" si="13"/>
        <v>-77.84986716000725</v>
      </c>
      <c r="AK93" s="1023">
        <f t="shared" si="14"/>
        <v>-433.52677647954971</v>
      </c>
    </row>
    <row r="94" spans="1:38">
      <c r="D94" t="s">
        <v>269</v>
      </c>
      <c r="F94" t="s">
        <v>1665</v>
      </c>
      <c r="G94" t="s">
        <v>1591</v>
      </c>
      <c r="H94" t="s">
        <v>272</v>
      </c>
      <c r="I94" t="s">
        <v>297</v>
      </c>
      <c r="J94" t="s">
        <v>130</v>
      </c>
      <c r="K94" t="s">
        <v>366</v>
      </c>
      <c r="AC94" s="282" t="s">
        <v>1336</v>
      </c>
      <c r="AE94" s="1013">
        <f t="shared" si="13"/>
        <v>-26.159984630968086</v>
      </c>
      <c r="AF94" s="1013">
        <f t="shared" si="13"/>
        <v>-40.754424471106766</v>
      </c>
      <c r="AG94" s="1013">
        <f t="shared" si="13"/>
        <v>-31.261402411250419</v>
      </c>
      <c r="AH94" s="1013">
        <f t="shared" si="13"/>
        <v>-23.660631829871193</v>
      </c>
      <c r="AI94" s="1013">
        <f t="shared" si="13"/>
        <v>-23.470790608357007</v>
      </c>
      <c r="AK94" s="1023">
        <f t="shared" si="14"/>
        <v>-145.30723395155348</v>
      </c>
    </row>
    <row r="95" spans="1:38">
      <c r="D95" t="s">
        <v>269</v>
      </c>
      <c r="F95" t="s">
        <v>1665</v>
      </c>
      <c r="G95" t="s">
        <v>1591</v>
      </c>
      <c r="H95" t="s">
        <v>272</v>
      </c>
      <c r="I95" t="s">
        <v>377</v>
      </c>
      <c r="J95" t="s">
        <v>130</v>
      </c>
      <c r="K95" t="s">
        <v>377</v>
      </c>
      <c r="AC95" s="282" t="s">
        <v>1336</v>
      </c>
      <c r="AE95" s="1013">
        <f t="shared" si="13"/>
        <v>-28.022395436872934</v>
      </c>
      <c r="AF95" s="1013">
        <f t="shared" si="13"/>
        <v>-27.232428431159271</v>
      </c>
      <c r="AG95" s="1013">
        <f t="shared" si="13"/>
        <v>-24.451966979683103</v>
      </c>
      <c r="AH95" s="1013">
        <f t="shared" si="13"/>
        <v>-22.104318263903355</v>
      </c>
      <c r="AI95" s="1013">
        <f t="shared" si="13"/>
        <v>-20.752418290526631</v>
      </c>
      <c r="AK95" s="1023">
        <f t="shared" si="14"/>
        <v>-122.5635274021453</v>
      </c>
    </row>
    <row r="96" spans="1:38">
      <c r="D96" t="s">
        <v>269</v>
      </c>
      <c r="F96" t="s">
        <v>1665</v>
      </c>
      <c r="G96" t="s">
        <v>1591</v>
      </c>
      <c r="H96" t="s">
        <v>272</v>
      </c>
      <c r="I96" t="s">
        <v>10</v>
      </c>
      <c r="J96" t="s">
        <v>130</v>
      </c>
      <c r="AC96" s="282" t="s">
        <v>1336</v>
      </c>
      <c r="AE96" s="1013">
        <f t="shared" si="13"/>
        <v>-34.977707766239682</v>
      </c>
      <c r="AF96" s="1013">
        <f t="shared" si="13"/>
        <v>-63.999032756633873</v>
      </c>
      <c r="AG96" s="1013">
        <f t="shared" si="13"/>
        <v>-84.389622692858438</v>
      </c>
      <c r="AH96" s="1013">
        <f t="shared" si="13"/>
        <v>-131.3698673891617</v>
      </c>
      <c r="AI96" s="1013">
        <f t="shared" si="13"/>
        <v>-138.60674018593031</v>
      </c>
      <c r="AK96" s="1023">
        <f t="shared" si="14"/>
        <v>-453.34297079082398</v>
      </c>
    </row>
    <row r="97" spans="1:38">
      <c r="D97" t="s">
        <v>269</v>
      </c>
      <c r="F97" t="s">
        <v>1665</v>
      </c>
      <c r="G97" t="s">
        <v>1591</v>
      </c>
      <c r="H97" t="s">
        <v>272</v>
      </c>
      <c r="I97" t="s">
        <v>309</v>
      </c>
      <c r="J97" t="s">
        <v>109</v>
      </c>
      <c r="AC97" s="282" t="s">
        <v>1336</v>
      </c>
      <c r="AE97" s="1013">
        <f t="shared" si="13"/>
        <v>-70.364185685987138</v>
      </c>
      <c r="AF97" s="1013">
        <f t="shared" si="13"/>
        <v>-73.208810280298053</v>
      </c>
      <c r="AG97" s="1013">
        <f t="shared" si="13"/>
        <v>-65.954946754649697</v>
      </c>
      <c r="AH97" s="1013">
        <f t="shared" si="13"/>
        <v>-56.45753184486329</v>
      </c>
      <c r="AI97" s="1013">
        <f t="shared" si="13"/>
        <v>-55.152949787210929</v>
      </c>
      <c r="AK97" s="1023">
        <f t="shared" si="14"/>
        <v>-321.1384243530091</v>
      </c>
    </row>
    <row r="98" spans="1:38">
      <c r="D98" t="s">
        <v>269</v>
      </c>
      <c r="F98" t="s">
        <v>1665</v>
      </c>
      <c r="G98" t="s">
        <v>1591</v>
      </c>
      <c r="H98" t="s">
        <v>272</v>
      </c>
      <c r="I98" t="s">
        <v>343</v>
      </c>
      <c r="J98" t="s">
        <v>109</v>
      </c>
      <c r="AC98" s="282" t="s">
        <v>1336</v>
      </c>
      <c r="AE98" s="1013">
        <f t="shared" si="13"/>
        <v>-42.354845299374347</v>
      </c>
      <c r="AF98" s="1013">
        <f t="shared" si="13"/>
        <v>-42.13955032361168</v>
      </c>
      <c r="AG98" s="1013">
        <f t="shared" si="13"/>
        <v>-41.968502501799492</v>
      </c>
      <c r="AH98" s="1013">
        <f t="shared" si="13"/>
        <v>-43.741056767300968</v>
      </c>
      <c r="AI98" s="1013">
        <f t="shared" si="13"/>
        <v>-40.241902762409993</v>
      </c>
      <c r="AK98" s="1023">
        <f t="shared" si="14"/>
        <v>-210.44585765449648</v>
      </c>
    </row>
    <row r="99" spans="1:38">
      <c r="D99" t="s">
        <v>269</v>
      </c>
      <c r="F99" t="s">
        <v>1665</v>
      </c>
      <c r="G99" t="s">
        <v>1591</v>
      </c>
      <c r="H99" t="s">
        <v>272</v>
      </c>
      <c r="I99" t="s">
        <v>1601</v>
      </c>
      <c r="J99" t="s">
        <v>109</v>
      </c>
      <c r="AC99" s="282" t="s">
        <v>1666</v>
      </c>
      <c r="AE99" s="1013">
        <f>AE28+AE39-AE60-AE71-AE84</f>
        <v>-5.2041631417795244</v>
      </c>
      <c r="AF99" s="1013">
        <f t="shared" ref="AF99:AI99" si="15">AF28+AF39-AF60-AF71-AF84</f>
        <v>-12.998976740829733</v>
      </c>
      <c r="AG99" s="1013">
        <f t="shared" si="15"/>
        <v>-18.072734985083152</v>
      </c>
      <c r="AH99" s="1013">
        <f t="shared" si="15"/>
        <v>-38.369224984275661</v>
      </c>
      <c r="AI99" s="1013">
        <f t="shared" si="15"/>
        <v>-45.64950733594285</v>
      </c>
      <c r="AK99" s="1023">
        <f t="shared" si="14"/>
        <v>-120.29460718791091</v>
      </c>
      <c r="AL99" s="960"/>
    </row>
    <row r="100" spans="1:38">
      <c r="K100" s="43" t="s">
        <v>1658</v>
      </c>
      <c r="AC100" s="282" t="s">
        <v>1336</v>
      </c>
      <c r="AE100" s="1013">
        <f>AE44-AE74</f>
        <v>0</v>
      </c>
      <c r="AF100" s="1013">
        <f t="shared" ref="AF100:AI100" si="16">AF44-AF74</f>
        <v>0</v>
      </c>
      <c r="AG100" s="1013">
        <f t="shared" si="16"/>
        <v>0</v>
      </c>
      <c r="AH100" s="1013">
        <f t="shared" si="16"/>
        <v>0</v>
      </c>
      <c r="AI100" s="1013">
        <f t="shared" si="16"/>
        <v>0</v>
      </c>
      <c r="AK100" s="1023">
        <f>+SUM(AE100:AI100)</f>
        <v>0</v>
      </c>
    </row>
    <row r="101" spans="1:38" ht="15.75" thickBot="1">
      <c r="K101" s="43"/>
    </row>
    <row r="102" spans="1:38" ht="15.75" thickBot="1">
      <c r="K102" s="43" t="s">
        <v>1635</v>
      </c>
      <c r="AC102" s="282" t="s">
        <v>1336</v>
      </c>
      <c r="AE102" s="866">
        <f>SUM(AE91:AE100)</f>
        <v>-301.80231925040766</v>
      </c>
      <c r="AF102" s="867">
        <f>SUM(AF91:AF100)</f>
        <v>-403.81389003513488</v>
      </c>
      <c r="AG102" s="867">
        <f>SUM(AG91:AG100)</f>
        <v>-432.36086084263997</v>
      </c>
      <c r="AH102" s="867">
        <f>SUM(AH91:AH100)</f>
        <v>-403.4963172080744</v>
      </c>
      <c r="AI102" s="868">
        <f>SUM(AI91:AI100)</f>
        <v>-404.43729323087967</v>
      </c>
      <c r="AK102" s="904">
        <f>+SUM(AE102:AI102)</f>
        <v>-1945.9106805671368</v>
      </c>
    </row>
    <row r="103" spans="1:38">
      <c r="K103" s="43"/>
      <c r="AE103" s="870"/>
      <c r="AF103" s="870"/>
      <c r="AG103" s="870"/>
      <c r="AH103" s="870"/>
      <c r="AI103" s="870"/>
    </row>
    <row r="104" spans="1:38" s="1" customFormat="1" ht="18">
      <c r="A104" s="2" t="s">
        <v>1619</v>
      </c>
      <c r="B104" s="2"/>
    </row>
    <row r="106" spans="1:38" s="1" customFormat="1">
      <c r="A106" s="42"/>
      <c r="B106" s="48" t="s">
        <v>1654</v>
      </c>
    </row>
    <row r="108" spans="1:38">
      <c r="D108" t="s">
        <v>292</v>
      </c>
      <c r="F108" t="s">
        <v>1655</v>
      </c>
      <c r="G108" t="s">
        <v>1591</v>
      </c>
      <c r="H108" t="s">
        <v>272</v>
      </c>
      <c r="I108" t="s">
        <v>377</v>
      </c>
      <c r="J108" t="s">
        <v>130</v>
      </c>
      <c r="AC108" s="282" t="s">
        <v>1336</v>
      </c>
      <c r="AE108" s="1024">
        <f>IF(AE$7&lt;='1.5 Universal Data'!$C$8,SUMIF('3.2 SO_Totex'!$I$11:$I$23,$I108,'3.2 SO_Totex'!AE$11:AE$23),SUMIF('3.5 Forecast_Totex'!$I$56:$I$65,$I108,'3.5 Forecast_Totex'!AE$56:AE$65))</f>
        <v>0</v>
      </c>
      <c r="AF108" s="1024">
        <f>IF(AF$7&lt;='1.5 Universal Data'!$C$8,SUMIF('3.2 SO_Totex'!$I$11:$I$23,$I108,'3.2 SO_Totex'!AF$11:AF$23),SUMIF('3.5 Forecast_Totex'!$I$56:$I$65,$I108,'3.5 Forecast_Totex'!AF$56:AF$65))</f>
        <v>0</v>
      </c>
      <c r="AG108" s="1024">
        <f>IF(AG$7&lt;='1.5 Universal Data'!$C$8,SUMIF('3.2 SO_Totex'!$I$11:$I$23,$I108,'3.2 SO_Totex'!AG$11:AG$23),SUMIF('3.5 Forecast_Totex'!$I$56:$I$65,$I108,'3.5 Forecast_Totex'!AG$56:AG$65))</f>
        <v>0</v>
      </c>
      <c r="AH108" s="1024">
        <f>IF(AH$7&lt;='1.5 Universal Data'!$C$8,SUMIF('3.2 SO_Totex'!$I$11:$I$23,$I108,'3.2 SO_Totex'!AH$11:AH$23),SUMIF('3.5 Forecast_Totex'!$I$56:$I$65,$I108,'3.5 Forecast_Totex'!AH$56:AH$65))</f>
        <v>0</v>
      </c>
      <c r="AI108" s="1024">
        <f>IF(AI$7&lt;='1.5 Universal Data'!$C$8,SUMIF('3.2 SO_Totex'!$I$11:$I$23,$I108,'3.2 SO_Totex'!AI$11:AI$23),SUMIF('3.5 Forecast_Totex'!$I$56:$I$65,$I108,'3.5 Forecast_Totex'!AI$56:AI$65))</f>
        <v>0</v>
      </c>
      <c r="AK108" s="1023">
        <f t="shared" ref="AK108:AK111" si="17">+SUM(AE108:AI108)</f>
        <v>0</v>
      </c>
    </row>
    <row r="109" spans="1:38">
      <c r="D109" t="s">
        <v>292</v>
      </c>
      <c r="F109" t="s">
        <v>1655</v>
      </c>
      <c r="G109" t="s">
        <v>1591</v>
      </c>
      <c r="H109" t="s">
        <v>272</v>
      </c>
      <c r="I109" t="s">
        <v>10</v>
      </c>
      <c r="J109" t="s">
        <v>130</v>
      </c>
      <c r="AC109" s="282" t="s">
        <v>1336</v>
      </c>
      <c r="AE109" s="1024">
        <f>IF(AE$7&lt;='1.5 Universal Data'!$C$8,SUMIF('3.2 SO_Totex'!$I$11:$I$23,$I109,'3.2 SO_Totex'!AE$11:AE$23),SUMIF('3.5 Forecast_Totex'!$I$56:$I$65,$I109,'3.5 Forecast_Totex'!AE$56:AE$65))</f>
        <v>0</v>
      </c>
      <c r="AF109" s="1024">
        <f>IF(AF$7&lt;='1.5 Universal Data'!$C$8,SUMIF('3.2 SO_Totex'!$I$11:$I$23,$I109,'3.2 SO_Totex'!AF$11:AF$23),SUMIF('3.5 Forecast_Totex'!$I$56:$I$65,$I109,'3.5 Forecast_Totex'!AF$56:AF$65))</f>
        <v>0</v>
      </c>
      <c r="AG109" s="1024">
        <f>IF(AG$7&lt;='1.5 Universal Data'!$C$8,SUMIF('3.2 SO_Totex'!$I$11:$I$23,$I109,'3.2 SO_Totex'!AG$11:AG$23),SUMIF('3.5 Forecast_Totex'!$I$56:$I$65,$I109,'3.5 Forecast_Totex'!AG$56:AG$65))</f>
        <v>0</v>
      </c>
      <c r="AH109" s="1024">
        <f>IF(AH$7&lt;='1.5 Universal Data'!$C$8,SUMIF('3.2 SO_Totex'!$I$11:$I$23,$I109,'3.2 SO_Totex'!AH$11:AH$23),SUMIF('3.5 Forecast_Totex'!$I$56:$I$65,$I109,'3.5 Forecast_Totex'!AH$56:AH$65))</f>
        <v>0</v>
      </c>
      <c r="AI109" s="1024">
        <f>IF(AI$7&lt;='1.5 Universal Data'!$C$8,SUMIF('3.2 SO_Totex'!$I$11:$I$23,$I109,'3.2 SO_Totex'!AI$11:AI$23),SUMIF('3.5 Forecast_Totex'!$I$56:$I$65,$I109,'3.5 Forecast_Totex'!AI$56:AI$65))</f>
        <v>0</v>
      </c>
      <c r="AK109" s="1023">
        <f t="shared" si="17"/>
        <v>0</v>
      </c>
    </row>
    <row r="110" spans="1:38">
      <c r="D110" t="s">
        <v>292</v>
      </c>
      <c r="F110" t="s">
        <v>1655</v>
      </c>
      <c r="G110" t="s">
        <v>1591</v>
      </c>
      <c r="H110" t="s">
        <v>272</v>
      </c>
      <c r="I110" t="s">
        <v>309</v>
      </c>
      <c r="J110" t="s">
        <v>109</v>
      </c>
      <c r="AC110" s="282" t="s">
        <v>1336</v>
      </c>
      <c r="AE110" s="1024">
        <f>IF(AE$7&lt;='1.5 Universal Data'!$C$8,SUMIF('3.2 SO_Totex'!$I$11:$I$23,$I110,'3.2 SO_Totex'!AE$11:AE$23),SUMIF('3.5 Forecast_Totex'!$I$56:$I$65,$I110,'3.5 Forecast_Totex'!AE$56:AE$65))</f>
        <v>0</v>
      </c>
      <c r="AF110" s="1024">
        <f>IF(AF$7&lt;='1.5 Universal Data'!$C$8,SUMIF('3.2 SO_Totex'!$I$11:$I$23,$I110,'3.2 SO_Totex'!AF$11:AF$23),SUMIF('3.5 Forecast_Totex'!$I$56:$I$65,$I110,'3.5 Forecast_Totex'!AF$56:AF$65))</f>
        <v>0</v>
      </c>
      <c r="AG110" s="1024">
        <f>IF(AG$7&lt;='1.5 Universal Data'!$C$8,SUMIF('3.2 SO_Totex'!$I$11:$I$23,$I110,'3.2 SO_Totex'!AG$11:AG$23),SUMIF('3.5 Forecast_Totex'!$I$56:$I$65,$I110,'3.5 Forecast_Totex'!AG$56:AG$65))</f>
        <v>0</v>
      </c>
      <c r="AH110" s="1024">
        <f>IF(AH$7&lt;='1.5 Universal Data'!$C$8,SUMIF('3.2 SO_Totex'!$I$11:$I$23,$I110,'3.2 SO_Totex'!AH$11:AH$23),SUMIF('3.5 Forecast_Totex'!$I$56:$I$65,$I110,'3.5 Forecast_Totex'!AH$56:AH$65))</f>
        <v>0</v>
      </c>
      <c r="AI110" s="1024">
        <f>IF(AI$7&lt;='1.5 Universal Data'!$C$8,SUMIF('3.2 SO_Totex'!$I$11:$I$23,$I110,'3.2 SO_Totex'!AI$11:AI$23),SUMIF('3.5 Forecast_Totex'!$I$56:$I$65,$I110,'3.5 Forecast_Totex'!AI$56:AI$65))</f>
        <v>0</v>
      </c>
      <c r="AK110" s="1023">
        <f>+SUM(AE110:AI110)</f>
        <v>0</v>
      </c>
    </row>
    <row r="111" spans="1:38">
      <c r="D111" t="s">
        <v>292</v>
      </c>
      <c r="F111" t="s">
        <v>1655</v>
      </c>
      <c r="G111" t="s">
        <v>1591</v>
      </c>
      <c r="H111" t="s">
        <v>272</v>
      </c>
      <c r="I111" t="s">
        <v>343</v>
      </c>
      <c r="J111" t="s">
        <v>109</v>
      </c>
      <c r="AC111" s="282" t="s">
        <v>1336</v>
      </c>
      <c r="AE111" s="1024">
        <f>IF(AE$7&lt;='1.5 Universal Data'!$C$8,SUMIF('3.2 SO_Totex'!$I$11:$I$23,$I111,'3.2 SO_Totex'!AE$11:AE$23),SUMIF('3.5 Forecast_Totex'!$I$56:$I$65,$I111,'3.5 Forecast_Totex'!AE$56:AE$65))</f>
        <v>0</v>
      </c>
      <c r="AF111" s="1024">
        <f>IF(AF$7&lt;='1.5 Universal Data'!$C$8,SUMIF('3.2 SO_Totex'!$I$11:$I$23,$I111,'3.2 SO_Totex'!AF$11:AF$23),SUMIF('3.5 Forecast_Totex'!$I$56:$I$65,$I111,'3.5 Forecast_Totex'!AF$56:AF$65))</f>
        <v>0</v>
      </c>
      <c r="AG111" s="1024">
        <f>IF(AG$7&lt;='1.5 Universal Data'!$C$8,SUMIF('3.2 SO_Totex'!$I$11:$I$23,$I111,'3.2 SO_Totex'!AG$11:AG$23),SUMIF('3.5 Forecast_Totex'!$I$56:$I$65,$I111,'3.5 Forecast_Totex'!AG$56:AG$65))</f>
        <v>0</v>
      </c>
      <c r="AH111" s="1024">
        <f>IF(AH$7&lt;='1.5 Universal Data'!$C$8,SUMIF('3.2 SO_Totex'!$I$11:$I$23,$I111,'3.2 SO_Totex'!AH$11:AH$23),SUMIF('3.5 Forecast_Totex'!$I$56:$I$65,$I111,'3.5 Forecast_Totex'!AH$56:AH$65))</f>
        <v>0</v>
      </c>
      <c r="AI111" s="1024">
        <f>IF(AI$7&lt;='1.5 Universal Data'!$C$8,SUMIF('3.2 SO_Totex'!$I$11:$I$23,$I111,'3.2 SO_Totex'!AI$11:AI$23),SUMIF('3.5 Forecast_Totex'!$I$56:$I$65,$I111,'3.5 Forecast_Totex'!AI$56:AI$65))</f>
        <v>0</v>
      </c>
      <c r="AK111" s="1023">
        <f t="shared" si="17"/>
        <v>0</v>
      </c>
    </row>
    <row r="112" spans="1:38" ht="15.75" thickBot="1">
      <c r="D112" t="s">
        <v>292</v>
      </c>
      <c r="F112" t="s">
        <v>1655</v>
      </c>
      <c r="G112" t="s">
        <v>1591</v>
      </c>
      <c r="H112" t="s">
        <v>272</v>
      </c>
      <c r="I112" t="s">
        <v>1601</v>
      </c>
      <c r="J112" t="s">
        <v>109</v>
      </c>
      <c r="AC112" s="282" t="s">
        <v>1336</v>
      </c>
      <c r="AE112" s="1024">
        <f>IF(AE$7&lt;='1.5 Universal Data'!$C$8,SUMIF('3.2 SO_Totex'!$I$11:$I$21,$I112,'3.2 SO_Totex'!AE$11:AE$21),SUMIF('3.5 Forecast_Totex'!$I$56:$I$65,$I112,'3.5 Forecast_Totex'!AE$56:AE$65))</f>
        <v>0</v>
      </c>
      <c r="AF112" s="1024">
        <f>IF(AF$7&lt;='1.5 Universal Data'!$C$8,SUMIF('3.2 SO_Totex'!$I$11:$I$21,$I112,'3.2 SO_Totex'!AF$11:AF$21),SUMIF('3.5 Forecast_Totex'!$I$56:$I$65,$I112,'3.5 Forecast_Totex'!AF$56:AF$65))</f>
        <v>0</v>
      </c>
      <c r="AG112" s="1024">
        <f>IF(AG$7&lt;='1.5 Universal Data'!$C$8,SUMIF('3.2 SO_Totex'!$I$11:$I$21,$I112,'3.2 SO_Totex'!AG$11:AG$21),SUMIF('3.5 Forecast_Totex'!$I$56:$I$65,$I112,'3.5 Forecast_Totex'!AG$56:AG$65))</f>
        <v>0</v>
      </c>
      <c r="AH112" s="1024">
        <f>IF(AH$7&lt;='1.5 Universal Data'!$C$8,SUMIF('3.2 SO_Totex'!$I$11:$I$21,$I112,'3.2 SO_Totex'!AH$11:AH$21),SUMIF('3.5 Forecast_Totex'!$I$56:$I$65,$I112,'3.5 Forecast_Totex'!AH$56:AH$65))</f>
        <v>0</v>
      </c>
      <c r="AI112" s="1024">
        <f>IF(AI$7&lt;='1.5 Universal Data'!$C$8,SUMIF('3.2 SO_Totex'!$I$11:$I$21,$I112,'3.2 SO_Totex'!AI$11:AI$21),SUMIF('3.5 Forecast_Totex'!$I$56:$I$65,$I112,'3.5 Forecast_Totex'!AI$56:AI$65))</f>
        <v>0</v>
      </c>
      <c r="AK112" s="1023">
        <f>+SUM(AE112:AI112)</f>
        <v>0</v>
      </c>
      <c r="AL112" s="960"/>
    </row>
    <row r="113" spans="1:38" ht="15.75" thickBot="1">
      <c r="K113" s="43" t="s">
        <v>1667</v>
      </c>
      <c r="AC113" s="282" t="s">
        <v>1336</v>
      </c>
      <c r="AE113" s="866">
        <f>SUM(AE108:AE112)</f>
        <v>0</v>
      </c>
      <c r="AF113" s="866">
        <f t="shared" ref="AF113:AI113" si="18">SUM(AF108:AF112)</f>
        <v>0</v>
      </c>
      <c r="AG113" s="866">
        <f t="shared" si="18"/>
        <v>0</v>
      </c>
      <c r="AH113" s="866">
        <f t="shared" si="18"/>
        <v>0</v>
      </c>
      <c r="AI113" s="866">
        <f t="shared" si="18"/>
        <v>0</v>
      </c>
      <c r="AK113" s="904">
        <f>+SUM(AE113:AI113)</f>
        <v>0</v>
      </c>
    </row>
    <row r="114" spans="1:38">
      <c r="K114" s="43"/>
      <c r="AE114" s="870"/>
      <c r="AF114" s="870"/>
      <c r="AG114" s="870"/>
      <c r="AH114" s="870"/>
      <c r="AI114" s="870"/>
    </row>
    <row r="115" spans="1:38" ht="60" customHeight="1">
      <c r="D115" t="s">
        <v>292</v>
      </c>
      <c r="F115" t="s">
        <v>1655</v>
      </c>
      <c r="G115" t="s">
        <v>1591</v>
      </c>
      <c r="H115" t="s">
        <v>272</v>
      </c>
      <c r="I115" t="s">
        <v>377</v>
      </c>
      <c r="J115" t="s">
        <v>130</v>
      </c>
      <c r="AC115" s="282" t="s">
        <v>1336</v>
      </c>
      <c r="AE115" s="1023">
        <f>IF(AE$7&lt;='1.5 Universal Data'!$C$8,SUMIF('3.2 SO_Totex'!$I$23:$I$35,$I115,'3.2 SO_Totex'!AE$23:AE$35),SUMIF('3.5 Forecast_Totex'!$I$67:$I$71,$I115,'3.5 Forecast_Totex'!AE$67:AE$71))</f>
        <v>0</v>
      </c>
      <c r="AF115" s="1023">
        <f>IF(AF$7&lt;='1.5 Universal Data'!$C$8,SUMIF('3.2 SO_Totex'!$I$23:$I$35,$I115,'3.2 SO_Totex'!AF$23:AF$35),SUMIF('3.5 Forecast_Totex'!$I$67:$I$71,$I115,'3.5 Forecast_Totex'!AF$67:AF$71))</f>
        <v>0</v>
      </c>
      <c r="AG115" s="1023">
        <f>IF(AG$7&lt;='1.5 Universal Data'!$C$8,SUMIF('3.2 SO_Totex'!$I$23:$I$35,$I115,'3.2 SO_Totex'!AG$23:AG$35),SUMIF('3.5 Forecast_Totex'!$I$67:$I$71,$I115,'3.5 Forecast_Totex'!AG$67:AG$71))</f>
        <v>0</v>
      </c>
      <c r="AH115" s="1023">
        <f>IF(AH$7&lt;='1.5 Universal Data'!$C$8,SUMIF('3.2 SO_Totex'!$I$23:$I$35,$I115,'3.2 SO_Totex'!AH$23:AH$35),SUMIF('3.5 Forecast_Totex'!$I$67:$I$71,$I115,'3.5 Forecast_Totex'!AH$67:AH$71))</f>
        <v>0</v>
      </c>
      <c r="AI115" s="1023">
        <f>IF(AI$7&lt;='1.5 Universal Data'!$C$8,SUMIF('3.2 SO_Totex'!$I$23:$I$35,$I115,'3.2 SO_Totex'!AI$23:AI$35),SUMIF('3.5 Forecast_Totex'!$I$67:$I$71,$I115,'3.5 Forecast_Totex'!AI$67:AI$71))</f>
        <v>0</v>
      </c>
      <c r="AK115" s="1023">
        <f t="shared" ref="AK115:AK118" si="19">+SUM(AE115:AI115)</f>
        <v>0</v>
      </c>
    </row>
    <row r="116" spans="1:38">
      <c r="D116" t="s">
        <v>292</v>
      </c>
      <c r="F116" t="s">
        <v>1655</v>
      </c>
      <c r="G116" t="s">
        <v>1591</v>
      </c>
      <c r="H116" t="s">
        <v>272</v>
      </c>
      <c r="I116" t="s">
        <v>10</v>
      </c>
      <c r="J116" t="s">
        <v>130</v>
      </c>
      <c r="AC116" s="282" t="s">
        <v>1336</v>
      </c>
      <c r="AE116" s="1023">
        <f>IF(AE$7&lt;='1.5 Universal Data'!$C$8,SUMIF('3.2 SO_Totex'!$I$23:$I$35,$I116,'3.2 SO_Totex'!AE$23:AE$35),SUMIF('3.5 Forecast_Totex'!$I$67:$I$71,$I116,'3.5 Forecast_Totex'!AE$67:AE$71))</f>
        <v>0</v>
      </c>
      <c r="AF116" s="1023">
        <f>IF(AF$7&lt;='1.5 Universal Data'!$C$8,SUMIF('3.2 SO_Totex'!$I$23:$I$35,$I116,'3.2 SO_Totex'!AF$23:AF$35),SUMIF('3.5 Forecast_Totex'!$I$67:$I$71,$I116,'3.5 Forecast_Totex'!AF$67:AF$71))</f>
        <v>0</v>
      </c>
      <c r="AG116" s="1023">
        <f>IF(AG$7&lt;='1.5 Universal Data'!$C$8,SUMIF('3.2 SO_Totex'!$I$23:$I$35,$I116,'3.2 SO_Totex'!AG$23:AG$35),SUMIF('3.5 Forecast_Totex'!$I$67:$I$71,$I116,'3.5 Forecast_Totex'!AG$67:AG$71))</f>
        <v>0</v>
      </c>
      <c r="AH116" s="1023">
        <f>IF(AH$7&lt;='1.5 Universal Data'!$C$8,SUMIF('3.2 SO_Totex'!$I$23:$I$35,$I116,'3.2 SO_Totex'!AH$23:AH$35),SUMIF('3.5 Forecast_Totex'!$I$67:$I$71,$I116,'3.5 Forecast_Totex'!AH$67:AH$71))</f>
        <v>0</v>
      </c>
      <c r="AI116" s="1023">
        <f>IF(AI$7&lt;='1.5 Universal Data'!$C$8,SUMIF('3.2 SO_Totex'!$I$23:$I$35,$I116,'3.2 SO_Totex'!AI$23:AI$35),SUMIF('3.5 Forecast_Totex'!$I$67:$I$71,$I116,'3.5 Forecast_Totex'!AI$67:AI$71))</f>
        <v>0</v>
      </c>
      <c r="AK116" s="1023">
        <f t="shared" si="19"/>
        <v>0</v>
      </c>
    </row>
    <row r="117" spans="1:38">
      <c r="D117" t="s">
        <v>292</v>
      </c>
      <c r="F117" t="s">
        <v>1655</v>
      </c>
      <c r="G117" t="s">
        <v>1591</v>
      </c>
      <c r="H117" t="s">
        <v>272</v>
      </c>
      <c r="I117" t="s">
        <v>309</v>
      </c>
      <c r="J117" t="s">
        <v>109</v>
      </c>
      <c r="AC117" s="282" t="s">
        <v>1336</v>
      </c>
      <c r="AE117" s="1023">
        <f>IF(AE$7&lt;='1.5 Universal Data'!$C$8,SUMIF('3.2 SO_Totex'!$I$23:$I$35,$I117,'3.2 SO_Totex'!AE$23:AE$35),SUMIF('3.5 Forecast_Totex'!$I$67:$I$71,$I117,'3.5 Forecast_Totex'!AE$67:AE$71))</f>
        <v>0</v>
      </c>
      <c r="AF117" s="1023">
        <f>IF(AF$7&lt;='1.5 Universal Data'!$C$8,SUMIF('3.2 SO_Totex'!$I$23:$I$35,$I117,'3.2 SO_Totex'!AF$23:AF$35),SUMIF('3.5 Forecast_Totex'!$I$67:$I$71,$I117,'3.5 Forecast_Totex'!AF$67:AF$71))</f>
        <v>0</v>
      </c>
      <c r="AG117" s="1023">
        <f>IF(AG$7&lt;='1.5 Universal Data'!$C$8,SUMIF('3.2 SO_Totex'!$I$23:$I$35,$I117,'3.2 SO_Totex'!AG$23:AG$35),SUMIF('3.5 Forecast_Totex'!$I$67:$I$71,$I117,'3.5 Forecast_Totex'!AG$67:AG$71))</f>
        <v>0</v>
      </c>
      <c r="AH117" s="1023">
        <f>IF(AH$7&lt;='1.5 Universal Data'!$C$8,SUMIF('3.2 SO_Totex'!$I$23:$I$35,$I117,'3.2 SO_Totex'!AH$23:AH$35),SUMIF('3.5 Forecast_Totex'!$I$67:$I$71,$I117,'3.5 Forecast_Totex'!AH$67:AH$71))</f>
        <v>0</v>
      </c>
      <c r="AI117" s="1023">
        <f>IF(AI$7&lt;='1.5 Universal Data'!$C$8,SUMIF('3.2 SO_Totex'!$I$23:$I$35,$I117,'3.2 SO_Totex'!AI$23:AI$35),SUMIF('3.5 Forecast_Totex'!$I$67:$I$71,$I117,'3.5 Forecast_Totex'!AI$67:AI$71))</f>
        <v>0</v>
      </c>
      <c r="AK117" s="1023">
        <f t="shared" si="19"/>
        <v>0</v>
      </c>
    </row>
    <row r="118" spans="1:38">
      <c r="D118" t="s">
        <v>292</v>
      </c>
      <c r="F118" t="s">
        <v>1655</v>
      </c>
      <c r="G118" t="s">
        <v>1591</v>
      </c>
      <c r="H118" t="s">
        <v>272</v>
      </c>
      <c r="I118" t="s">
        <v>343</v>
      </c>
      <c r="J118" t="s">
        <v>109</v>
      </c>
      <c r="AC118" s="282" t="s">
        <v>1336</v>
      </c>
      <c r="AE118" s="1023">
        <f>IF(AE$7&lt;='1.5 Universal Data'!$C$8,SUMIF('3.2 SO_Totex'!$I$23:$I$35,$I118,'3.2 SO_Totex'!AE$23:AE$35),SUMIF('3.5 Forecast_Totex'!$I$67:$I$71,$I118,'3.5 Forecast_Totex'!AE$67:AE$71))</f>
        <v>0</v>
      </c>
      <c r="AF118" s="1023">
        <f>IF(AF$7&lt;='1.5 Universal Data'!$C$8,SUMIF('3.2 SO_Totex'!$I$23:$I$35,$I118,'3.2 SO_Totex'!AF$23:AF$35),SUMIF('3.5 Forecast_Totex'!$I$67:$I$71,$I118,'3.5 Forecast_Totex'!AF$67:AF$71))</f>
        <v>0</v>
      </c>
      <c r="AG118" s="1023">
        <f>IF(AG$7&lt;='1.5 Universal Data'!$C$8,SUMIF('3.2 SO_Totex'!$I$23:$I$35,$I118,'3.2 SO_Totex'!AG$23:AG$35),SUMIF('3.5 Forecast_Totex'!$I$67:$I$71,$I118,'3.5 Forecast_Totex'!AG$67:AG$71))</f>
        <v>0</v>
      </c>
      <c r="AH118" s="1023">
        <f>IF(AH$7&lt;='1.5 Universal Data'!$C$8,SUMIF('3.2 SO_Totex'!$I$23:$I$35,$I118,'3.2 SO_Totex'!AH$23:AH$35),SUMIF('3.5 Forecast_Totex'!$I$67:$I$71,$I118,'3.5 Forecast_Totex'!AH$67:AH$71))</f>
        <v>0</v>
      </c>
      <c r="AI118" s="1023">
        <f>IF(AI$7&lt;='1.5 Universal Data'!$C$8,SUMIF('3.2 SO_Totex'!$I$23:$I$35,$I118,'3.2 SO_Totex'!AI$23:AI$35),SUMIF('3.5 Forecast_Totex'!$I$67:$I$71,$I118,'3.5 Forecast_Totex'!AI$67:AI$71))</f>
        <v>0</v>
      </c>
      <c r="AK118" s="1023">
        <f t="shared" si="19"/>
        <v>0</v>
      </c>
    </row>
    <row r="119" spans="1:38" ht="15.75" thickBot="1">
      <c r="D119" t="s">
        <v>292</v>
      </c>
      <c r="F119" t="s">
        <v>1655</v>
      </c>
      <c r="G119" t="s">
        <v>1591</v>
      </c>
      <c r="H119" t="s">
        <v>272</v>
      </c>
      <c r="I119" t="s">
        <v>1601</v>
      </c>
      <c r="J119" t="s">
        <v>109</v>
      </c>
      <c r="AC119" s="282" t="s">
        <v>1336</v>
      </c>
      <c r="AE119" s="1023">
        <f>IF(AE$7&lt;='1.5 Universal Data'!$C$8,SUMIF('3.2 SO_Totex'!$I$21:$I$32,$I119,'3.2 SO_Totex'!AE$21:AE$32),SUMIF('3.5 Forecast_Totex'!$I$67:$I$71,$I119,'3.5 Forecast_Totex'!AE$67:AE$71))</f>
        <v>0</v>
      </c>
      <c r="AF119" s="1023">
        <f>IF(AF$7&lt;='1.5 Universal Data'!$C$8,SUMIF('3.2 SO_Totex'!$I$21:$I$32,$I119,'3.2 SO_Totex'!AF$21:AF$32),SUMIF('3.5 Forecast_Totex'!$I$67:$I$71,$I119,'3.5 Forecast_Totex'!AF$67:AF$71))</f>
        <v>0</v>
      </c>
      <c r="AG119" s="1023">
        <f>IF(AG$7&lt;='1.5 Universal Data'!$C$8,SUMIF('3.2 SO_Totex'!$I$21:$I$32,$I119,'3.2 SO_Totex'!AG$21:AG$32),SUMIF('3.5 Forecast_Totex'!$I$67:$I$71,$I119,'3.5 Forecast_Totex'!AG$67:AG$71))</f>
        <v>0</v>
      </c>
      <c r="AH119" s="1023">
        <f>IF(AH$7&lt;='1.5 Universal Data'!$C$8,SUMIF('3.2 SO_Totex'!$I$21:$I$32,$I119,'3.2 SO_Totex'!AH$21:AH$32),SUMIF('3.5 Forecast_Totex'!$I$67:$I$71,$I119,'3.5 Forecast_Totex'!AH$67:AH$71))</f>
        <v>0</v>
      </c>
      <c r="AI119" s="1023">
        <f>IF(AI$7&lt;='1.5 Universal Data'!$C$8,SUMIF('3.2 SO_Totex'!$I$21:$I$32,$I119,'3.2 SO_Totex'!AI$21:AI$32),SUMIF('3.5 Forecast_Totex'!$I$67:$I$71,$I119,'3.5 Forecast_Totex'!AI$67:AI$71))</f>
        <v>0</v>
      </c>
      <c r="AK119" s="1023">
        <f>+SUM(AE119:AI119)</f>
        <v>0</v>
      </c>
      <c r="AL119" s="960"/>
    </row>
    <row r="120" spans="1:38" ht="15.75" thickBot="1">
      <c r="K120" s="43" t="s">
        <v>1656</v>
      </c>
      <c r="AC120" s="282" t="s">
        <v>1336</v>
      </c>
      <c r="AE120" s="866">
        <f>SUM(AE115:AE119)</f>
        <v>0</v>
      </c>
      <c r="AF120" s="867">
        <f>SUM(AF115:AF119)</f>
        <v>0</v>
      </c>
      <c r="AG120" s="867">
        <f>SUM(AG115:AG119)</f>
        <v>0</v>
      </c>
      <c r="AH120" s="867">
        <f>SUM(AH115:AH119)</f>
        <v>0</v>
      </c>
      <c r="AI120" s="868">
        <f>SUM(AI115:AI119)</f>
        <v>0</v>
      </c>
      <c r="AK120" s="904">
        <f>+SUM(AE120:AI120)</f>
        <v>0</v>
      </c>
    </row>
    <row r="121" spans="1:38" ht="15.75" thickBot="1">
      <c r="K121" s="43"/>
      <c r="AE121" s="870"/>
      <c r="AF121" s="870"/>
      <c r="AG121" s="870"/>
      <c r="AH121" s="870"/>
      <c r="AI121" s="870"/>
      <c r="AK121" s="870"/>
    </row>
    <row r="122" spans="1:38" ht="15.75" thickBot="1">
      <c r="K122" s="43" t="s">
        <v>1657</v>
      </c>
      <c r="AC122" s="282" t="s">
        <v>1336</v>
      </c>
      <c r="AE122" s="866">
        <f>+AE120+AE113</f>
        <v>0</v>
      </c>
      <c r="AF122" s="867">
        <f>+AF120+AF113</f>
        <v>0</v>
      </c>
      <c r="AG122" s="867">
        <f>+AG120+AG113</f>
        <v>0</v>
      </c>
      <c r="AH122" s="867">
        <f>+AH120+AH113</f>
        <v>0</v>
      </c>
      <c r="AI122" s="868">
        <f>+AI120+AI113</f>
        <v>0</v>
      </c>
      <c r="AK122" s="904">
        <f>+SUM(AE122:AI122)</f>
        <v>0</v>
      </c>
    </row>
    <row r="123" spans="1:38">
      <c r="K123" s="43"/>
      <c r="AE123" s="870"/>
      <c r="AF123" s="870"/>
      <c r="AG123" s="870"/>
      <c r="AH123" s="870"/>
      <c r="AI123" s="870"/>
      <c r="AK123" s="870"/>
    </row>
    <row r="124" spans="1:38">
      <c r="J124" t="s">
        <v>1583</v>
      </c>
      <c r="K124" s="43" t="s">
        <v>1658</v>
      </c>
      <c r="AC124" s="282" t="s">
        <v>1336</v>
      </c>
      <c r="AE124" s="1023">
        <f>IF($J124="No",SUMIF('8.10 Pipeline Log'!$H$79:$H$104,$J124,'8.10 Pipeline Log'!J$79:J$104),0)</f>
        <v>0</v>
      </c>
      <c r="AF124" s="1023">
        <f>IF($J124="No",SUMIF('8.10 Pipeline Log'!$H$79:$H$104,$J124,'8.10 Pipeline Log'!K$79:K$104),0)</f>
        <v>0</v>
      </c>
      <c r="AG124" s="1023">
        <f>IF($J124="No",SUMIF('8.10 Pipeline Log'!$H$79:$H$104,$J124,'8.10 Pipeline Log'!L$79:L$104),0)</f>
        <v>0</v>
      </c>
      <c r="AH124" s="1023">
        <f>IF($J124="No",SUMIF('8.10 Pipeline Log'!$H$79:$H$104,$J124,'8.10 Pipeline Log'!M$79:M$104),0)</f>
        <v>0</v>
      </c>
      <c r="AI124" s="1023">
        <f>IF($J124="No",SUMIF('8.10 Pipeline Log'!$H$79:$H$104,$J124,'8.10 Pipeline Log'!N$79:N$104),0)</f>
        <v>0</v>
      </c>
      <c r="AK124" s="1023">
        <f>+SUM(AE124:AI124)</f>
        <v>0</v>
      </c>
    </row>
    <row r="125" spans="1:38" ht="15.75" thickBot="1">
      <c r="K125" s="43"/>
      <c r="AE125" s="870"/>
      <c r="AF125" s="870"/>
      <c r="AG125" s="870"/>
      <c r="AH125" s="870"/>
      <c r="AI125" s="870"/>
      <c r="AK125" s="870"/>
    </row>
    <row r="126" spans="1:38" ht="15.75" thickBot="1">
      <c r="K126" s="43" t="s">
        <v>1659</v>
      </c>
      <c r="AC126" s="282" t="s">
        <v>1336</v>
      </c>
      <c r="AE126" s="866">
        <f>+AE124+AE122</f>
        <v>0</v>
      </c>
      <c r="AF126" s="867">
        <f>+AF124+AF122</f>
        <v>0</v>
      </c>
      <c r="AG126" s="867">
        <f>+AG124+AG122</f>
        <v>0</v>
      </c>
      <c r="AH126" s="867">
        <f>+AH124+AH122</f>
        <v>0</v>
      </c>
      <c r="AI126" s="868">
        <f>+AI124+AI122</f>
        <v>0</v>
      </c>
      <c r="AK126" s="904">
        <f>+SUM(AE126:AI126)</f>
        <v>0</v>
      </c>
    </row>
    <row r="127" spans="1:38">
      <c r="K127" s="43"/>
      <c r="AE127" s="870"/>
      <c r="AF127" s="870"/>
      <c r="AG127" s="870"/>
      <c r="AH127" s="870"/>
      <c r="AI127" s="870"/>
      <c r="AK127" s="870"/>
    </row>
    <row r="128" spans="1:38" s="1" customFormat="1">
      <c r="A128" s="42"/>
      <c r="B128" s="48" t="s">
        <v>67</v>
      </c>
    </row>
    <row r="130" spans="4:38">
      <c r="D130" t="s">
        <v>292</v>
      </c>
      <c r="F130" t="s">
        <v>1661</v>
      </c>
      <c r="G130" t="s">
        <v>1591</v>
      </c>
      <c r="H130" t="s">
        <v>272</v>
      </c>
      <c r="I130" t="s">
        <v>377</v>
      </c>
      <c r="J130" t="s">
        <v>130</v>
      </c>
      <c r="AC130" s="282" t="s">
        <v>1336</v>
      </c>
      <c r="AE130" s="1013">
        <f>SUMIF('3.3 Allowances'!$I$100:$I$111,$I130,'3.3 Allowances'!AE$100:AE$111)</f>
        <v>23.709412027306598</v>
      </c>
      <c r="AF130" s="1013">
        <f>SUMIF('3.3 Allowances'!$I$100:$I$111,$I130,'3.3 Allowances'!AF$100:AF$111)</f>
        <v>25.055423339824276</v>
      </c>
      <c r="AG130" s="1013">
        <f>SUMIF('3.3 Allowances'!$I$100:$I$111,$I130,'3.3 Allowances'!AG$100:AG$111)</f>
        <v>34.239503907339511</v>
      </c>
      <c r="AH130" s="1013">
        <f>SUMIF('3.3 Allowances'!$I$100:$I$111,$I130,'3.3 Allowances'!AH$100:AH$111)</f>
        <v>26.724358102371198</v>
      </c>
      <c r="AI130" s="1013">
        <f>SUMIF('3.3 Allowances'!$I$100:$I$111,$I130,'3.3 Allowances'!AI$100:AI$111)</f>
        <v>15.740561531563543</v>
      </c>
      <c r="AK130" s="1013">
        <f t="shared" ref="AK130:AK135" si="20">+SUM(AE130:AI130)</f>
        <v>125.46925890840512</v>
      </c>
    </row>
    <row r="131" spans="4:38">
      <c r="D131" t="s">
        <v>292</v>
      </c>
      <c r="F131" t="s">
        <v>1661</v>
      </c>
      <c r="G131" t="s">
        <v>1591</v>
      </c>
      <c r="H131" t="s">
        <v>272</v>
      </c>
      <c r="I131" t="s">
        <v>10</v>
      </c>
      <c r="J131" t="s">
        <v>130</v>
      </c>
      <c r="AC131" s="282" t="s">
        <v>1336</v>
      </c>
      <c r="AE131" s="1013">
        <f>SUMIF('3.3 Allowances'!$I$100:$I$111,$I131,'3.3 Allowances'!AE$100:AE$111)</f>
        <v>1.76372984400243</v>
      </c>
      <c r="AF131" s="1013">
        <f>SUMIF('3.3 Allowances'!$I$100:$I$111,$I131,'3.3 Allowances'!AF$100:AF$111)</f>
        <v>0.25958079911024817</v>
      </c>
      <c r="AG131" s="1013">
        <f>SUMIF('3.3 Allowances'!$I$100:$I$111,$I131,'3.3 Allowances'!AG$100:AG$111)</f>
        <v>0.62706791023152797</v>
      </c>
      <c r="AH131" s="1013">
        <f>SUMIF('3.3 Allowances'!$I$100:$I$111,$I131,'3.3 Allowances'!AH$100:AH$111)</f>
        <v>0</v>
      </c>
      <c r="AI131" s="1013">
        <f>SUMIF('3.3 Allowances'!$I$100:$I$111,$I131,'3.3 Allowances'!AI$100:AI$111)</f>
        <v>0</v>
      </c>
      <c r="AK131" s="1013">
        <f t="shared" si="20"/>
        <v>2.6503785533442059</v>
      </c>
    </row>
    <row r="132" spans="4:38">
      <c r="D132" t="s">
        <v>292</v>
      </c>
      <c r="F132" t="s">
        <v>1661</v>
      </c>
      <c r="G132" t="s">
        <v>1591</v>
      </c>
      <c r="H132" t="s">
        <v>272</v>
      </c>
      <c r="I132" t="s">
        <v>309</v>
      </c>
      <c r="J132" t="s">
        <v>109</v>
      </c>
      <c r="AC132" s="282" t="s">
        <v>1336</v>
      </c>
      <c r="AE132" s="1013">
        <f>SUMIF('3.3 Allowances'!$I$100:$I$111,$I132,'3.3 Allowances'!AE$100:AE$111)</f>
        <v>30.782033384416355</v>
      </c>
      <c r="AF132" s="1013">
        <f>SUMIF('3.3 Allowances'!$I$100:$I$111,$I132,'3.3 Allowances'!AF$100:AF$111)</f>
        <v>30.296606731087429</v>
      </c>
      <c r="AG132" s="1013">
        <f>SUMIF('3.3 Allowances'!$I$100:$I$111,$I132,'3.3 Allowances'!AG$100:AG$111)</f>
        <v>29.665470134047336</v>
      </c>
      <c r="AH132" s="1013">
        <f>SUMIF('3.3 Allowances'!$I$100:$I$111,$I132,'3.3 Allowances'!AH$100:AH$111)</f>
        <v>30.619827729200377</v>
      </c>
      <c r="AI132" s="1013">
        <f>SUMIF('3.3 Allowances'!$I$100:$I$111,$I132,'3.3 Allowances'!AI$100:AI$111)</f>
        <v>30.26596965117476</v>
      </c>
      <c r="AK132" s="1013">
        <f t="shared" si="20"/>
        <v>151.62990762992627</v>
      </c>
    </row>
    <row r="133" spans="4:38">
      <c r="D133" t="s">
        <v>292</v>
      </c>
      <c r="F133" t="s">
        <v>1661</v>
      </c>
      <c r="G133" t="s">
        <v>1591</v>
      </c>
      <c r="H133" t="s">
        <v>272</v>
      </c>
      <c r="I133" t="s">
        <v>343</v>
      </c>
      <c r="J133" t="s">
        <v>109</v>
      </c>
      <c r="AC133" s="282" t="s">
        <v>1336</v>
      </c>
      <c r="AE133" s="1013">
        <f>SUMIF('3.3 Allowances'!$I$100:$I$111,$I133,'3.3 Allowances'!AE$100:AE$111)</f>
        <v>29.251268640381543</v>
      </c>
      <c r="AF133" s="1013">
        <f>SUMIF('3.3 Allowances'!$I$100:$I$111,$I133,'3.3 Allowances'!AF$100:AF$111)</f>
        <v>29.605034938494722</v>
      </c>
      <c r="AG133" s="1013">
        <f>SUMIF('3.3 Allowances'!$I$100:$I$111,$I133,'3.3 Allowances'!AG$100:AG$111)</f>
        <v>29.442559770288085</v>
      </c>
      <c r="AH133" s="1013">
        <f>SUMIF('3.3 Allowances'!$I$100:$I$111,$I133,'3.3 Allowances'!AH$100:AH$111)</f>
        <v>29.16374198883404</v>
      </c>
      <c r="AI133" s="1013">
        <f>SUMIF('3.3 Allowances'!$I$100:$I$111,$I133,'3.3 Allowances'!AI$100:AI$111)</f>
        <v>28.599819500517214</v>
      </c>
      <c r="AK133" s="1013">
        <f t="shared" si="20"/>
        <v>146.0624248385156</v>
      </c>
    </row>
    <row r="134" spans="4:38" ht="15.75" thickBot="1">
      <c r="D134" t="s">
        <v>292</v>
      </c>
      <c r="F134" t="s">
        <v>1661</v>
      </c>
      <c r="G134" t="s">
        <v>1591</v>
      </c>
      <c r="H134" t="s">
        <v>272</v>
      </c>
      <c r="I134" t="s">
        <v>1601</v>
      </c>
      <c r="J134" t="s">
        <v>109</v>
      </c>
      <c r="AC134" s="282" t="s">
        <v>1336</v>
      </c>
      <c r="AE134" s="1013">
        <f>SUMIF('3.3 Allowances'!$I$100:$I$109,$I134,'3.3 Allowances'!AE$100:AE$109)</f>
        <v>2.0824886009171597</v>
      </c>
      <c r="AF134" s="1013">
        <f>SUMIF('3.3 Allowances'!$I$100:$I$109,$I134,'3.3 Allowances'!AF$100:AF$109)</f>
        <v>1.3528686302116666</v>
      </c>
      <c r="AG134" s="1013">
        <f>SUMIF('3.3 Allowances'!$I$100:$I$109,$I134,'3.3 Allowances'!AG$100:AG$109)</f>
        <v>1.4429241573081499</v>
      </c>
      <c r="AH134" s="1013">
        <f>SUMIF('3.3 Allowances'!$I$100:$I$109,$I134,'3.3 Allowances'!AH$100:AH$109)</f>
        <v>0.69020000000000004</v>
      </c>
      <c r="AI134" s="1013">
        <f>SUMIF('3.3 Allowances'!$I$100:$I$109,$I134,'3.3 Allowances'!AI$100:AI$109)</f>
        <v>0</v>
      </c>
      <c r="AK134" s="1013">
        <f>+SUM(AE134:AI134)</f>
        <v>5.5684813884369762</v>
      </c>
      <c r="AL134" s="960"/>
    </row>
    <row r="135" spans="4:38" ht="15.75" thickBot="1">
      <c r="K135" s="43" t="s">
        <v>1667</v>
      </c>
      <c r="AC135" s="282" t="s">
        <v>1336</v>
      </c>
      <c r="AE135" s="866">
        <f>SUM(AE130:AE134)</f>
        <v>87.588932497024089</v>
      </c>
      <c r="AF135" s="867">
        <f>SUM(AF130:AF134)</f>
        <v>86.569514438728334</v>
      </c>
      <c r="AG135" s="867">
        <f>SUM(AG130:AG134)</f>
        <v>95.417525879214622</v>
      </c>
      <c r="AH135" s="867">
        <f>SUM(AH130:AH134)</f>
        <v>87.198127820405631</v>
      </c>
      <c r="AI135" s="868">
        <f>SUM(AI130:AI134)</f>
        <v>74.606350683255513</v>
      </c>
      <c r="AK135" s="904">
        <f t="shared" si="20"/>
        <v>431.38045131862816</v>
      </c>
    </row>
    <row r="136" spans="4:38">
      <c r="K136" s="43"/>
      <c r="AE136" s="870"/>
      <c r="AF136" s="870"/>
      <c r="AG136" s="870"/>
      <c r="AH136" s="870"/>
      <c r="AI136" s="870"/>
      <c r="AK136" s="870"/>
    </row>
    <row r="137" spans="4:38" ht="21" customHeight="1">
      <c r="D137" t="s">
        <v>292</v>
      </c>
      <c r="F137" t="s">
        <v>1661</v>
      </c>
      <c r="G137" t="s">
        <v>1591</v>
      </c>
      <c r="H137" t="s">
        <v>272</v>
      </c>
      <c r="I137" t="s">
        <v>377</v>
      </c>
      <c r="J137" t="s">
        <v>130</v>
      </c>
      <c r="AC137" s="282" t="s">
        <v>1336</v>
      </c>
      <c r="AE137" s="1024">
        <f>'3.3 Allowances'!AE114</f>
        <v>5.0000000000000001E-3</v>
      </c>
      <c r="AF137" s="1024">
        <f>'3.3 Allowances'!AF114</f>
        <v>0.73099999999999998</v>
      </c>
      <c r="AG137" s="1024">
        <f>'3.3 Allowances'!AG114</f>
        <v>8.1780000000000008</v>
      </c>
      <c r="AH137" s="1024">
        <f>'3.3 Allowances'!AH114</f>
        <v>9.1470000000000002</v>
      </c>
      <c r="AI137" s="1024">
        <f>'3.3 Allowances'!AI114</f>
        <v>4.0730000000000004</v>
      </c>
      <c r="AK137" s="1013">
        <f t="shared" ref="AK137:AK140" si="21">+SUM(AE137:AI137)</f>
        <v>22.134</v>
      </c>
    </row>
    <row r="138" spans="4:38" ht="21" customHeight="1">
      <c r="D138" t="s">
        <v>292</v>
      </c>
      <c r="F138" t="s">
        <v>1661</v>
      </c>
      <c r="G138" t="s">
        <v>1591</v>
      </c>
      <c r="H138" t="s">
        <v>272</v>
      </c>
      <c r="I138" t="s">
        <v>10</v>
      </c>
      <c r="J138" t="s">
        <v>130</v>
      </c>
      <c r="AC138" s="282" t="s">
        <v>1336</v>
      </c>
      <c r="AE138" s="1024">
        <f>'3.3 Allowances'!AE115+'3.3 Allowances'!AE116</f>
        <v>0</v>
      </c>
      <c r="AF138" s="1024">
        <f>'3.3 Allowances'!AF115+'3.3 Allowances'!AF116</f>
        <v>0</v>
      </c>
      <c r="AG138" s="1024">
        <f>'3.3 Allowances'!AG115+'3.3 Allowances'!AG116</f>
        <v>0</v>
      </c>
      <c r="AH138" s="1024">
        <f>'3.3 Allowances'!AH115+'3.3 Allowances'!AH116</f>
        <v>7.6541213189424413</v>
      </c>
      <c r="AI138" s="1024">
        <f>'3.3 Allowances'!AI115+'3.3 Allowances'!AI116</f>
        <v>6.1745607720781157</v>
      </c>
      <c r="AK138" s="1013">
        <f t="shared" si="21"/>
        <v>13.828682091020557</v>
      </c>
      <c r="AL138" s="960"/>
    </row>
    <row r="139" spans="4:38" ht="21" customHeight="1">
      <c r="D139" t="s">
        <v>292</v>
      </c>
      <c r="F139" t="s">
        <v>1661</v>
      </c>
      <c r="G139" t="s">
        <v>1591</v>
      </c>
      <c r="H139" t="s">
        <v>272</v>
      </c>
      <c r="I139" t="s">
        <v>309</v>
      </c>
      <c r="J139" t="s">
        <v>109</v>
      </c>
      <c r="AC139" s="282" t="s">
        <v>1336</v>
      </c>
      <c r="AE139" s="1024">
        <v>0</v>
      </c>
      <c r="AF139" s="1024">
        <v>0</v>
      </c>
      <c r="AG139" s="1024">
        <v>0</v>
      </c>
      <c r="AH139" s="1024">
        <v>0</v>
      </c>
      <c r="AI139" s="1024">
        <v>0</v>
      </c>
      <c r="AK139" s="1013">
        <f t="shared" si="21"/>
        <v>0</v>
      </c>
    </row>
    <row r="140" spans="4:38" ht="21" customHeight="1">
      <c r="D140" t="s">
        <v>292</v>
      </c>
      <c r="F140" t="s">
        <v>1661</v>
      </c>
      <c r="G140" t="s">
        <v>1591</v>
      </c>
      <c r="H140" t="s">
        <v>272</v>
      </c>
      <c r="I140" t="s">
        <v>343</v>
      </c>
      <c r="J140" t="s">
        <v>109</v>
      </c>
      <c r="AC140" s="282" t="s">
        <v>1336</v>
      </c>
      <c r="AE140" s="1024">
        <v>0</v>
      </c>
      <c r="AF140" s="1024">
        <v>0</v>
      </c>
      <c r="AG140" s="1024">
        <v>0</v>
      </c>
      <c r="AH140" s="1024">
        <v>0</v>
      </c>
      <c r="AI140" s="1024">
        <v>0</v>
      </c>
      <c r="AK140" s="1013">
        <f t="shared" si="21"/>
        <v>0</v>
      </c>
    </row>
    <row r="141" spans="4:38" ht="21" customHeight="1" thickBot="1">
      <c r="D141" t="s">
        <v>292</v>
      </c>
      <c r="F141" t="s">
        <v>1661</v>
      </c>
      <c r="G141" t="s">
        <v>1591</v>
      </c>
      <c r="H141" t="s">
        <v>272</v>
      </c>
      <c r="I141" t="s">
        <v>1601</v>
      </c>
      <c r="J141" t="s">
        <v>109</v>
      </c>
      <c r="AC141" s="282" t="s">
        <v>1336</v>
      </c>
      <c r="AE141" s="1024">
        <f>+'3.3 Allowances'!AE117+'3.3 Allowances'!AE118+'3.3 Allowances'!AE119</f>
        <v>0</v>
      </c>
      <c r="AF141" s="1024">
        <f>+'3.3 Allowances'!AF117+'3.3 Allowances'!AF118+'3.3 Allowances'!AF119</f>
        <v>0</v>
      </c>
      <c r="AG141" s="1024">
        <f>+'3.3 Allowances'!AG117+'3.3 Allowances'!AG118+'3.3 Allowances'!AG119</f>
        <v>0</v>
      </c>
      <c r="AH141" s="1024">
        <f>+'3.3 Allowances'!AH117+'3.3 Allowances'!AH118+'3.3 Allowances'!AH119</f>
        <v>2.1202766591434661</v>
      </c>
      <c r="AI141" s="1024">
        <f>+'3.3 Allowances'!AI117+'3.3 Allowances'!AI118+'3.3 Allowances'!AI119</f>
        <v>6.5255870741694935</v>
      </c>
      <c r="AK141" s="1013">
        <f>+SUM(AE141:AI141)</f>
        <v>8.6458637333129591</v>
      </c>
      <c r="AL141" s="960"/>
    </row>
    <row r="142" spans="4:38" ht="15.75" thickBot="1">
      <c r="K142" s="43" t="s">
        <v>1656</v>
      </c>
      <c r="AC142" s="282" t="s">
        <v>1336</v>
      </c>
      <c r="AE142" s="866">
        <f>SUM(AE137:AE141)</f>
        <v>5.0000000000000001E-3</v>
      </c>
      <c r="AF142" s="867">
        <f>SUM(AF137:AF141)</f>
        <v>0.73099999999999998</v>
      </c>
      <c r="AG142" s="867">
        <f>SUM(AG137:AG141)</f>
        <v>8.1780000000000008</v>
      </c>
      <c r="AH142" s="867">
        <f>SUM(AH137:AH141)</f>
        <v>18.92139797808591</v>
      </c>
      <c r="AI142" s="868">
        <f>SUM(AI137:AI141)</f>
        <v>16.77314784624761</v>
      </c>
      <c r="AK142" s="904">
        <f>+SUM(AE142:AI142)</f>
        <v>44.608545824333518</v>
      </c>
    </row>
    <row r="143" spans="4:38">
      <c r="K143" s="43"/>
      <c r="AE143" s="870"/>
      <c r="AF143" s="870"/>
      <c r="AG143" s="870"/>
      <c r="AH143" s="870"/>
      <c r="AI143" s="870"/>
      <c r="AK143" s="870"/>
    </row>
    <row r="144" spans="4:38">
      <c r="J144" t="s">
        <v>1583</v>
      </c>
      <c r="K144" s="43" t="s">
        <v>1658</v>
      </c>
      <c r="AC144" s="282" t="s">
        <v>1336</v>
      </c>
      <c r="AE144" s="1023">
        <f>AE124</f>
        <v>0</v>
      </c>
      <c r="AF144" s="1023">
        <f t="shared" ref="AF144:AI144" si="22">AF124</f>
        <v>0</v>
      </c>
      <c r="AG144" s="1023">
        <f t="shared" si="22"/>
        <v>0</v>
      </c>
      <c r="AH144" s="1023">
        <f t="shared" si="22"/>
        <v>0</v>
      </c>
      <c r="AI144" s="1023">
        <f t="shared" si="22"/>
        <v>0</v>
      </c>
      <c r="AK144" s="1023">
        <f>+SUM(AE144:AI144)</f>
        <v>0</v>
      </c>
    </row>
    <row r="145" spans="1:38">
      <c r="K145" s="43"/>
      <c r="AE145" s="870"/>
      <c r="AF145" s="870"/>
      <c r="AG145" s="870"/>
      <c r="AH145" s="870"/>
      <c r="AI145" s="870"/>
      <c r="AK145" s="870"/>
    </row>
    <row r="146" spans="1:38">
      <c r="D146" t="s">
        <v>292</v>
      </c>
      <c r="F146" t="s">
        <v>1661</v>
      </c>
      <c r="G146" t="s">
        <v>1591</v>
      </c>
      <c r="H146" t="s">
        <v>272</v>
      </c>
      <c r="I146" t="s">
        <v>377</v>
      </c>
      <c r="J146" t="s">
        <v>130</v>
      </c>
      <c r="AC146" s="282" t="s">
        <v>1336</v>
      </c>
      <c r="AE146" s="1013">
        <f>+'3.3 Allowances'!AE123</f>
        <v>1.12434056889437</v>
      </c>
      <c r="AF146" s="1013">
        <f>+'3.3 Allowances'!AF123</f>
        <v>1.0945799473944899</v>
      </c>
      <c r="AG146" s="1013">
        <f>+'3.3 Allowances'!AG123</f>
        <v>0.57194488860431802</v>
      </c>
      <c r="AH146" s="1013">
        <f>+'3.3 Allowances'!AH123</f>
        <v>0.392696311211649</v>
      </c>
      <c r="AI146" s="1013">
        <f>+'3.3 Allowances'!AI123</f>
        <v>0.32787098210285998</v>
      </c>
      <c r="AK146" s="1013">
        <f t="shared" ref="AK146:AK151" si="23">+SUM(AE146:AI146)</f>
        <v>3.5114326982076864</v>
      </c>
    </row>
    <row r="147" spans="1:38">
      <c r="D147" t="s">
        <v>292</v>
      </c>
      <c r="F147" t="s">
        <v>1661</v>
      </c>
      <c r="G147" t="s">
        <v>1591</v>
      </c>
      <c r="H147" t="s">
        <v>272</v>
      </c>
      <c r="I147" t="s">
        <v>10</v>
      </c>
      <c r="J147" t="s">
        <v>130</v>
      </c>
      <c r="AC147" s="282" t="s">
        <v>1336</v>
      </c>
      <c r="AE147" s="1013"/>
      <c r="AF147" s="1013"/>
      <c r="AG147" s="1013"/>
      <c r="AH147" s="1013"/>
      <c r="AI147" s="1013"/>
      <c r="AK147" s="1013">
        <f t="shared" si="23"/>
        <v>0</v>
      </c>
    </row>
    <row r="148" spans="1:38">
      <c r="D148" t="s">
        <v>292</v>
      </c>
      <c r="F148" t="s">
        <v>1661</v>
      </c>
      <c r="G148" t="s">
        <v>1591</v>
      </c>
      <c r="H148" t="s">
        <v>272</v>
      </c>
      <c r="I148" t="s">
        <v>309</v>
      </c>
      <c r="J148" t="s">
        <v>109</v>
      </c>
      <c r="AC148" s="282" t="s">
        <v>1336</v>
      </c>
      <c r="AE148" s="1013">
        <f>+'3.3 Allowances'!AE124</f>
        <v>2.6497664595977199</v>
      </c>
      <c r="AF148" s="1013">
        <f>+'3.3 Allowances'!AF124</f>
        <v>2.5900503680618598</v>
      </c>
      <c r="AG148" s="1013">
        <f>+'3.3 Allowances'!AG124</f>
        <v>0.96959734831799504</v>
      </c>
      <c r="AH148" s="1013">
        <f>+'3.3 Allowances'!AH124</f>
        <v>0.87847899692878095</v>
      </c>
      <c r="AI148" s="1013">
        <f>+'3.3 Allowances'!AI124</f>
        <v>1.2261560086483101</v>
      </c>
      <c r="AK148" s="1013">
        <f t="shared" si="23"/>
        <v>8.3140491815546653</v>
      </c>
    </row>
    <row r="149" spans="1:38">
      <c r="D149" t="s">
        <v>292</v>
      </c>
      <c r="F149" t="s">
        <v>1661</v>
      </c>
      <c r="G149" t="s">
        <v>1591</v>
      </c>
      <c r="H149" t="s">
        <v>272</v>
      </c>
      <c r="I149" t="s">
        <v>343</v>
      </c>
      <c r="J149" t="s">
        <v>109</v>
      </c>
      <c r="AC149" s="282" t="s">
        <v>1336</v>
      </c>
      <c r="AE149" s="1013"/>
      <c r="AF149" s="1013"/>
      <c r="AG149" s="1013"/>
      <c r="AH149" s="1013"/>
      <c r="AI149" s="1013"/>
      <c r="AK149" s="1013">
        <f t="shared" si="23"/>
        <v>0</v>
      </c>
    </row>
    <row r="150" spans="1:38" ht="15.75" thickBot="1">
      <c r="D150" t="s">
        <v>292</v>
      </c>
      <c r="F150" t="s">
        <v>1661</v>
      </c>
      <c r="G150" t="s">
        <v>1591</v>
      </c>
      <c r="H150" t="s">
        <v>272</v>
      </c>
      <c r="I150" t="s">
        <v>1601</v>
      </c>
      <c r="J150" t="s">
        <v>109</v>
      </c>
      <c r="AC150" s="282" t="s">
        <v>1336</v>
      </c>
      <c r="AE150" s="1013">
        <f>+'3.3 Allowances'!AE125</f>
        <v>9.1917456829636202E-2</v>
      </c>
      <c r="AF150" s="1013">
        <f>+'3.3 Allowances'!AF125</f>
        <v>5.8495857474944603E-2</v>
      </c>
      <c r="AG150" s="1013">
        <f>+'3.3 Allowances'!AG125</f>
        <v>2.3669464859754099E-2</v>
      </c>
      <c r="AH150" s="1013">
        <f>+'3.3 Allowances'!AH125</f>
        <v>1.01420207347929E-2</v>
      </c>
      <c r="AI150" s="1013">
        <f>+'3.3 Allowances'!AI125</f>
        <v>0</v>
      </c>
      <c r="AK150" s="1013">
        <f>+SUM(AE150:AI150)</f>
        <v>0.18422479989912779</v>
      </c>
      <c r="AL150" s="960"/>
    </row>
    <row r="151" spans="1:38" ht="15.75" thickBot="1">
      <c r="K151" s="43" t="s">
        <v>1668</v>
      </c>
      <c r="AC151" s="282" t="s">
        <v>1336</v>
      </c>
      <c r="AE151" s="866">
        <f>SUM(AE146:AE150)</f>
        <v>3.8660244853217263</v>
      </c>
      <c r="AF151" s="867">
        <f>SUM(AF146:AF150)</f>
        <v>3.7431261729312943</v>
      </c>
      <c r="AG151" s="867">
        <f>SUM(AG146:AG150)</f>
        <v>1.5652117017820673</v>
      </c>
      <c r="AH151" s="867">
        <f>SUM(AH146:AH150)</f>
        <v>1.2813173288752229</v>
      </c>
      <c r="AI151" s="868">
        <f>SUM(AI146:AI150)</f>
        <v>1.5540269907511701</v>
      </c>
      <c r="AK151" s="904">
        <f t="shared" si="23"/>
        <v>12.009706679661482</v>
      </c>
    </row>
    <row r="152" spans="1:38" ht="15.75" thickBot="1">
      <c r="AE152" s="870"/>
      <c r="AF152" s="870"/>
      <c r="AG152" s="870"/>
      <c r="AH152" s="870"/>
      <c r="AI152" s="870"/>
      <c r="AK152" s="870"/>
    </row>
    <row r="153" spans="1:38" ht="30" customHeight="1" thickBot="1">
      <c r="K153" s="43" t="s">
        <v>1635</v>
      </c>
      <c r="AC153" s="282" t="s">
        <v>1336</v>
      </c>
      <c r="AE153" s="866">
        <f>+AE151+AE142+AE135+AE144</f>
        <v>91.459956982345815</v>
      </c>
      <c r="AF153" s="867">
        <f>+AF151+AF142+AF135+AF144</f>
        <v>91.043640611659626</v>
      </c>
      <c r="AG153" s="867">
        <f t="shared" ref="AG153:AI153" si="24">+AG151+AG142+AG135+AG144</f>
        <v>105.1607375809967</v>
      </c>
      <c r="AH153" s="867">
        <f t="shared" si="24"/>
        <v>107.40084312736676</v>
      </c>
      <c r="AI153" s="868">
        <f t="shared" si="24"/>
        <v>92.933525520254292</v>
      </c>
      <c r="AK153" s="904">
        <f>+SUM(AE153:AI153)</f>
        <v>487.99870382262316</v>
      </c>
    </row>
    <row r="154" spans="1:38">
      <c r="K154" s="43"/>
      <c r="AE154" s="870"/>
      <c r="AF154" s="870"/>
      <c r="AG154" s="870"/>
      <c r="AH154" s="870"/>
      <c r="AI154" s="870"/>
    </row>
    <row r="155" spans="1:38" s="1" customFormat="1">
      <c r="A155" s="42"/>
      <c r="B155" s="48" t="s">
        <v>1664</v>
      </c>
    </row>
    <row r="157" spans="1:38">
      <c r="D157" t="s">
        <v>292</v>
      </c>
      <c r="F157" t="s">
        <v>1665</v>
      </c>
      <c r="G157" t="s">
        <v>1591</v>
      </c>
      <c r="H157" t="s">
        <v>272</v>
      </c>
      <c r="I157" t="s">
        <v>377</v>
      </c>
      <c r="J157" t="s">
        <v>130</v>
      </c>
      <c r="AC157" s="282" t="s">
        <v>1336</v>
      </c>
      <c r="AE157" s="1013">
        <f>AE108+AE115-AE130-AE137-AE146</f>
        <v>-24.838752596200969</v>
      </c>
      <c r="AF157" s="1013">
        <f t="shared" ref="AF157:AI157" si="25">AF108+AF115-AF130-AF137-AF146</f>
        <v>-26.881003287218768</v>
      </c>
      <c r="AG157" s="1013">
        <f t="shared" si="25"/>
        <v>-42.989448795943829</v>
      </c>
      <c r="AH157" s="1013">
        <f t="shared" si="25"/>
        <v>-36.264054413582848</v>
      </c>
      <c r="AI157" s="1013">
        <f t="shared" si="25"/>
        <v>-20.141432513666402</v>
      </c>
      <c r="AK157" s="1023">
        <f t="shared" ref="AK157:AK160" si="26">+SUM(AE157:AI157)</f>
        <v>-151.11469160661284</v>
      </c>
    </row>
    <row r="158" spans="1:38">
      <c r="D158" t="s">
        <v>292</v>
      </c>
      <c r="F158" t="s">
        <v>1665</v>
      </c>
      <c r="G158" t="s">
        <v>1591</v>
      </c>
      <c r="H158" t="s">
        <v>272</v>
      </c>
      <c r="I158" t="s">
        <v>10</v>
      </c>
      <c r="J158" t="s">
        <v>130</v>
      </c>
      <c r="AC158" s="282" t="s">
        <v>1336</v>
      </c>
      <c r="AE158" s="1013">
        <f>AE109+AE116-AE131-AE138-AE147</f>
        <v>-1.76372984400243</v>
      </c>
      <c r="AF158" s="1013">
        <f t="shared" ref="AF158:AI161" si="27">AF109+AF116-AF131-AF138-AF147</f>
        <v>-0.25958079911024817</v>
      </c>
      <c r="AG158" s="1013">
        <f t="shared" si="27"/>
        <v>-0.62706791023152797</v>
      </c>
      <c r="AH158" s="1013">
        <f t="shared" si="27"/>
        <v>-7.6541213189424413</v>
      </c>
      <c r="AI158" s="1013">
        <f t="shared" si="27"/>
        <v>-6.1745607720781157</v>
      </c>
      <c r="AK158" s="1023">
        <f t="shared" si="26"/>
        <v>-16.479060644364765</v>
      </c>
    </row>
    <row r="159" spans="1:38">
      <c r="D159" t="s">
        <v>292</v>
      </c>
      <c r="F159" t="s">
        <v>1665</v>
      </c>
      <c r="G159" t="s">
        <v>1591</v>
      </c>
      <c r="H159" t="s">
        <v>272</v>
      </c>
      <c r="I159" t="s">
        <v>309</v>
      </c>
      <c r="J159" t="s">
        <v>109</v>
      </c>
      <c r="AC159" s="282" t="s">
        <v>1336</v>
      </c>
      <c r="AE159" s="1013">
        <f>AE110+AE117-AE132-AE139-AE148</f>
        <v>-33.431799844014073</v>
      </c>
      <c r="AF159" s="1013">
        <f t="shared" si="27"/>
        <v>-32.886657099149289</v>
      </c>
      <c r="AG159" s="1013">
        <f t="shared" si="27"/>
        <v>-30.635067482365329</v>
      </c>
      <c r="AH159" s="1013">
        <f t="shared" si="27"/>
        <v>-31.498306726129158</v>
      </c>
      <c r="AI159" s="1013">
        <f t="shared" si="27"/>
        <v>-31.492125659823071</v>
      </c>
      <c r="AK159" s="1023">
        <f t="shared" si="26"/>
        <v>-159.94395681148094</v>
      </c>
    </row>
    <row r="160" spans="1:38">
      <c r="D160" t="s">
        <v>292</v>
      </c>
      <c r="F160" t="s">
        <v>1665</v>
      </c>
      <c r="G160" t="s">
        <v>1591</v>
      </c>
      <c r="H160" t="s">
        <v>272</v>
      </c>
      <c r="I160" t="s">
        <v>1669</v>
      </c>
      <c r="J160" t="s">
        <v>109</v>
      </c>
      <c r="AC160" s="282" t="s">
        <v>1336</v>
      </c>
      <c r="AE160" s="1013">
        <f>AE111+AE118-AE133-AE140-AE149</f>
        <v>-29.251268640381543</v>
      </c>
      <c r="AF160" s="1013">
        <f t="shared" si="27"/>
        <v>-29.605034938494722</v>
      </c>
      <c r="AG160" s="1013">
        <f t="shared" si="27"/>
        <v>-29.442559770288085</v>
      </c>
      <c r="AH160" s="1013">
        <f t="shared" si="27"/>
        <v>-29.16374198883404</v>
      </c>
      <c r="AI160" s="1013">
        <f t="shared" si="27"/>
        <v>-28.599819500517214</v>
      </c>
      <c r="AK160" s="1023">
        <f t="shared" si="26"/>
        <v>-146.0624248385156</v>
      </c>
    </row>
    <row r="161" spans="1:39">
      <c r="D161" t="s">
        <v>292</v>
      </c>
      <c r="F161" t="s">
        <v>1665</v>
      </c>
      <c r="G161" t="s">
        <v>1591</v>
      </c>
      <c r="H161" t="s">
        <v>272</v>
      </c>
      <c r="I161" t="s">
        <v>1601</v>
      </c>
      <c r="J161" t="s">
        <v>109</v>
      </c>
      <c r="AC161" s="282" t="s">
        <v>1336</v>
      </c>
      <c r="AE161" s="1013">
        <f>AE112+AE119-AE134-AE141-AE150</f>
        <v>-2.1744060577467961</v>
      </c>
      <c r="AF161" s="1013">
        <f t="shared" si="27"/>
        <v>-1.4113644876866112</v>
      </c>
      <c r="AG161" s="1013">
        <f>AG112+AG119-AG134-AG141-AG150</f>
        <v>-1.4665936221679041</v>
      </c>
      <c r="AH161" s="1013">
        <f>AH112+AH119-AH134-AH141-AH150</f>
        <v>-2.8206186798782591</v>
      </c>
      <c r="AI161" s="1013">
        <f>AI112+AI119-AI134-AI141-AI150</f>
        <v>-6.5255870741694935</v>
      </c>
      <c r="AK161" s="1023">
        <f>+SUM(AE161:AI161)</f>
        <v>-14.398569921649063</v>
      </c>
      <c r="AL161" s="960"/>
    </row>
    <row r="162" spans="1:39">
      <c r="K162" s="43" t="s">
        <v>1658</v>
      </c>
      <c r="AC162" s="282" t="s">
        <v>1336</v>
      </c>
      <c r="AE162" s="1013">
        <f>AE124-AE144</f>
        <v>0</v>
      </c>
      <c r="AF162" s="1013">
        <f t="shared" ref="AF162:AH162" si="28">AF124-AF144</f>
        <v>0</v>
      </c>
      <c r="AG162" s="1013">
        <f t="shared" si="28"/>
        <v>0</v>
      </c>
      <c r="AH162" s="1013">
        <f t="shared" si="28"/>
        <v>0</v>
      </c>
      <c r="AI162" s="1013">
        <f>AI124-AI144</f>
        <v>0</v>
      </c>
      <c r="AK162" s="1023">
        <f>+SUM(AE162:AI162)</f>
        <v>0</v>
      </c>
    </row>
    <row r="163" spans="1:39" ht="15.75" thickBot="1">
      <c r="K163" s="43"/>
    </row>
    <row r="164" spans="1:39" ht="15.75" thickBot="1">
      <c r="K164" s="43" t="s">
        <v>1635</v>
      </c>
      <c r="AC164" s="282" t="s">
        <v>1336</v>
      </c>
      <c r="AE164" s="866">
        <f>SUM(AE157:AE162)</f>
        <v>-91.459956982345801</v>
      </c>
      <c r="AF164" s="867">
        <f t="shared" ref="AF164:AI164" si="29">SUM(AF157:AF162)</f>
        <v>-91.04364061165964</v>
      </c>
      <c r="AG164" s="867">
        <f t="shared" si="29"/>
        <v>-105.16073758099668</v>
      </c>
      <c r="AH164" s="867">
        <f t="shared" si="29"/>
        <v>-107.40084312736676</v>
      </c>
      <c r="AI164" s="868">
        <f t="shared" si="29"/>
        <v>-92.933525520254292</v>
      </c>
      <c r="AK164" s="904">
        <f>+SUM(AE164:AI164)</f>
        <v>-487.99870382262316</v>
      </c>
    </row>
    <row r="165" spans="1:39">
      <c r="K165" s="43"/>
      <c r="AE165" s="870"/>
      <c r="AF165" s="870"/>
      <c r="AG165" s="870"/>
      <c r="AH165" s="870"/>
      <c r="AI165" s="870"/>
      <c r="AK165" s="870"/>
    </row>
    <row r="166" spans="1:39" s="1" customFormat="1" ht="18">
      <c r="A166" s="2" t="s">
        <v>1646</v>
      </c>
      <c r="B166" s="2"/>
    </row>
    <row r="167" spans="1:39">
      <c r="K167" s="43"/>
      <c r="AE167" s="870"/>
      <c r="AF167" s="870"/>
      <c r="AG167" s="870"/>
      <c r="AH167" s="870"/>
      <c r="AI167" s="870"/>
      <c r="AK167" s="870"/>
    </row>
    <row r="168" spans="1:39">
      <c r="K168" s="43" t="s">
        <v>1670</v>
      </c>
      <c r="AE168" s="1470">
        <f>(AE42+AE122)-('3.1 TO_Totex'!AE100+'3.2 SO_Totex'!AE33)</f>
        <v>0</v>
      </c>
      <c r="AF168" s="1470">
        <f>(AF42+AF122)-('3.1 TO_Totex'!AF100+'3.2 SO_Totex'!AF33)</f>
        <v>0</v>
      </c>
      <c r="AG168" s="1470">
        <f>(AG42+AG122)-('3.1 TO_Totex'!AG100+'3.2 SO_Totex'!AG33)</f>
        <v>0</v>
      </c>
      <c r="AH168" s="1470">
        <f>(AH42+AH122)-('3.5 Forecast_Totex'!AH73)</f>
        <v>0</v>
      </c>
      <c r="AI168" s="1470">
        <f>(AI42+AI122)-('3.5 Forecast_Totex'!AI73)</f>
        <v>0</v>
      </c>
      <c r="AK168" s="870" t="str">
        <f>IF(SUM(AE168:AI168)=0,"OK","Error")</f>
        <v>OK</v>
      </c>
    </row>
    <row r="169" spans="1:39" ht="15.75" thickBot="1">
      <c r="K169" s="43" t="s">
        <v>1671</v>
      </c>
      <c r="AE169" s="958">
        <f>SUM(AE61,AE72,AE85,AE135,AE142,AE151)-'3.3 Allowances'!AE130</f>
        <v>-9.3790000000000191</v>
      </c>
      <c r="AF169" s="958">
        <f>SUM(AF61,AF72,AF85,AF135,AF142,AF151)-'3.3 Allowances'!AF130</f>
        <v>-1.2590000000001282</v>
      </c>
      <c r="AG169" s="958">
        <f>SUM(AG61,AG72,AG85,AG135,AG142,AG151)-'3.3 Allowances'!AG130</f>
        <v>-12.714493132624511</v>
      </c>
      <c r="AH169" s="958">
        <f>SUM(AH61,AH72,AH85,AH135,AH142,AH151)-'3.3 Allowances'!AH130</f>
        <v>-96.061990144964341</v>
      </c>
      <c r="AI169" s="958">
        <f>SUM(AI61,AI72,AI85,AI135,AI142,AI151)-'3.3 Allowances'!AI130</f>
        <v>-98.840839571135177</v>
      </c>
      <c r="AK169" s="870" t="str">
        <f>IF(SUM(AE169:AI169)=0,"OK","Error")</f>
        <v>Error</v>
      </c>
      <c r="AM169" s="172" t="s">
        <v>1672</v>
      </c>
    </row>
    <row r="170" spans="1:39" ht="15.75" thickTop="1">
      <c r="K170" s="43"/>
      <c r="AE170" s="870"/>
      <c r="AF170" s="870"/>
      <c r="AG170" s="870"/>
      <c r="AH170" s="870"/>
      <c r="AI170" s="870"/>
    </row>
    <row r="171" spans="1:39" s="46" customFormat="1" ht="18.75">
      <c r="A171" s="47" t="s">
        <v>1566</v>
      </c>
      <c r="AC171" s="915"/>
      <c r="AD171" s="915"/>
    </row>
  </sheetData>
  <mergeCells count="1">
    <mergeCell ref="AE5:AI5"/>
  </mergeCells>
  <phoneticPr fontId="48" type="noConversion"/>
  <pageMargins left="0.7" right="0.7" top="0.75" bottom="0.75" header="0.3" footer="0.3"/>
  <pageSetup paperSize="9" orientation="portrait" r:id="rId1"/>
  <headerFooter>
    <oddFooter>&amp;C_x000D_&amp;1#&amp;"Calibri"&amp;10&amp;K000000 OFFICIAL-InternalOnly</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C3D82660-427A-4A86-A7AE-A915605EF77A}">
            <xm:f>$AH$7&lt;='1.5 Universal Data'!$C$8</xm:f>
            <x14:dxf>
              <fill>
                <patternFill patternType="lightUp">
                  <bgColor theme="0"/>
                </patternFill>
              </fill>
            </x14:dxf>
          </x14:cfRule>
          <xm:sqref>AE77:AI78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FB006-40A6-4043-B794-739BDCC4A610}">
  <sheetPr>
    <tabColor theme="4"/>
  </sheetPr>
  <dimension ref="A1:AK76"/>
  <sheetViews>
    <sheetView zoomScale="90" zoomScaleNormal="90" workbookViewId="0">
      <selection activeCell="AG6" sqref="AG6"/>
    </sheetView>
    <sheetView workbookViewId="1"/>
  </sheetViews>
  <sheetFormatPr defaultColWidth="9.140625" defaultRowHeight="15"/>
  <cols>
    <col min="1" max="3" width="1.85546875" customWidth="1"/>
    <col min="4" max="4" width="5.140625" customWidth="1"/>
    <col min="5" max="5" width="5" bestFit="1" customWidth="1"/>
    <col min="6" max="6" width="9.42578125" bestFit="1" customWidth="1"/>
    <col min="7" max="7" width="5.42578125" bestFit="1" customWidth="1"/>
    <col min="8" max="8" width="5" customWidth="1"/>
    <col min="9" max="9" width="25.85546875" bestFit="1" customWidth="1"/>
    <col min="10" max="10" width="9.42578125" bestFit="1" customWidth="1"/>
    <col min="11" max="11" width="43" customWidth="1"/>
    <col min="12" max="12" width="19.42578125" bestFit="1" customWidth="1"/>
    <col min="13" max="14" width="1.85546875" customWidth="1"/>
    <col min="15" max="15" width="28.85546875" bestFit="1" customWidth="1"/>
    <col min="16" max="16" width="7.140625" bestFit="1" customWidth="1"/>
    <col min="17" max="28" width="1.85546875" customWidth="1"/>
    <col min="29" max="29" width="5" bestFit="1" customWidth="1"/>
    <col min="30" max="33" width="9.85546875" customWidth="1"/>
    <col min="34" max="34" width="9.42578125" customWidth="1"/>
    <col min="35" max="35" width="9.85546875" customWidth="1"/>
    <col min="36" max="36" width="17" customWidth="1"/>
    <col min="37" max="37" width="15.85546875" customWidth="1"/>
  </cols>
  <sheetData>
    <row r="1" spans="1:36" s="46" customFormat="1" ht="23.25">
      <c r="A1" s="56" t="str">
        <f>'1.1 Cover'!A1</f>
        <v>Regulatory Reporting Pack</v>
      </c>
    </row>
    <row r="2" spans="1:36" s="46" customFormat="1" ht="23.25">
      <c r="A2" s="56" t="str">
        <f>'1.1 Cover'!A2</f>
        <v>Price base - 2018/19</v>
      </c>
    </row>
    <row r="3" spans="1:36" s="46" customFormat="1" ht="23.25">
      <c r="A3" s="56" t="str">
        <f>'1.1 Cover'!A3</f>
        <v>Regulatory Year: April 2024 - March 2025</v>
      </c>
    </row>
    <row r="4" spans="1:36" s="46" customFormat="1" ht="23.25">
      <c r="A4" s="56" t="s">
        <v>1673</v>
      </c>
    </row>
    <row r="5" spans="1:36">
      <c r="AE5" s="1835" t="s">
        <v>1585</v>
      </c>
      <c r="AF5" s="1835"/>
      <c r="AG5" s="1835"/>
      <c r="AH5" s="1835"/>
      <c r="AI5" s="1835"/>
    </row>
    <row r="6" spans="1:36">
      <c r="AE6" s="1658"/>
      <c r="AF6" s="1659"/>
      <c r="AG6" s="1659" t="s">
        <v>3191</v>
      </c>
      <c r="AH6" s="1659"/>
      <c r="AI6" s="1660"/>
    </row>
    <row r="7" spans="1:36" s="43" customFormat="1">
      <c r="D7" s="55" t="s">
        <v>244</v>
      </c>
      <c r="E7" s="55" t="s">
        <v>245</v>
      </c>
      <c r="F7" s="55" t="s">
        <v>272</v>
      </c>
      <c r="G7" s="55" t="s">
        <v>1587</v>
      </c>
      <c r="H7" s="55" t="s">
        <v>1649</v>
      </c>
      <c r="I7" s="55" t="s">
        <v>249</v>
      </c>
      <c r="J7" s="55" t="s">
        <v>250</v>
      </c>
      <c r="K7" s="55" t="s">
        <v>251</v>
      </c>
      <c r="L7" s="55"/>
      <c r="M7" s="55"/>
      <c r="N7" s="55"/>
      <c r="O7" s="55"/>
      <c r="P7" s="55" t="s">
        <v>256</v>
      </c>
      <c r="Q7" s="55"/>
      <c r="R7" s="55"/>
      <c r="S7" s="55"/>
      <c r="T7" s="55"/>
      <c r="U7" s="55"/>
      <c r="V7" s="55"/>
      <c r="W7" s="55"/>
      <c r="X7" s="55"/>
      <c r="Y7" s="55"/>
      <c r="Z7" s="55"/>
      <c r="AA7" s="55"/>
      <c r="AB7" s="55"/>
      <c r="AC7" s="43" t="s">
        <v>1578</v>
      </c>
      <c r="AD7"/>
      <c r="AE7" s="52">
        <v>2022</v>
      </c>
      <c r="AF7" s="51">
        <v>2023</v>
      </c>
      <c r="AG7" s="51">
        <v>2024</v>
      </c>
      <c r="AH7" s="51">
        <v>2025</v>
      </c>
      <c r="AI7" s="50">
        <v>2026</v>
      </c>
      <c r="AJ7"/>
    </row>
    <row r="8" spans="1:36">
      <c r="S8" s="43"/>
      <c r="T8" s="43"/>
      <c r="U8" s="43"/>
      <c r="V8" s="43"/>
    </row>
    <row r="9" spans="1:36" s="1" customFormat="1" ht="18">
      <c r="A9" s="2" t="s">
        <v>1588</v>
      </c>
      <c r="B9" s="2"/>
    </row>
    <row r="11" spans="1:36" s="1" customFormat="1">
      <c r="A11" s="42"/>
      <c r="B11" s="48" t="s">
        <v>1674</v>
      </c>
    </row>
    <row r="13" spans="1:36">
      <c r="D13" t="s">
        <v>269</v>
      </c>
      <c r="F13" t="s">
        <v>1675</v>
      </c>
      <c r="G13" t="s">
        <v>1591</v>
      </c>
      <c r="H13" t="s">
        <v>1676</v>
      </c>
      <c r="I13" t="s">
        <v>1592</v>
      </c>
      <c r="J13" t="s">
        <v>130</v>
      </c>
      <c r="P13" t="s">
        <v>279</v>
      </c>
      <c r="AC13" t="s">
        <v>1581</v>
      </c>
      <c r="AE13" s="978"/>
      <c r="AF13" s="978"/>
      <c r="AG13" s="978"/>
      <c r="AH13" s="978"/>
      <c r="AI13" s="978"/>
    </row>
    <row r="14" spans="1:36">
      <c r="D14" t="s">
        <v>269</v>
      </c>
      <c r="F14" t="s">
        <v>1675</v>
      </c>
      <c r="G14" t="s">
        <v>1591</v>
      </c>
      <c r="H14" t="s">
        <v>1676</v>
      </c>
      <c r="I14" t="s">
        <v>297</v>
      </c>
      <c r="J14" t="s">
        <v>130</v>
      </c>
      <c r="K14" t="s">
        <v>344</v>
      </c>
      <c r="O14" t="s">
        <v>1615</v>
      </c>
      <c r="P14" t="s">
        <v>303</v>
      </c>
      <c r="AC14" t="s">
        <v>1581</v>
      </c>
      <c r="AE14" s="978"/>
      <c r="AF14" s="978"/>
      <c r="AG14" s="1025"/>
      <c r="AH14" s="1025"/>
      <c r="AI14" s="1026">
        <f>IF(AE7&lt;=$AK$7,"",SUMIFS('6.1 Capex_summary'!AI$45:AI$60,'6.1 Capex_summary'!$I$45:$I$60,$I14,'6.1 Capex_summary'!$K$45:$K$60,$K14,'6.1 Capex_summary'!$O$45:$O$60,$O14))</f>
        <v>0</v>
      </c>
      <c r="AJ14" s="172" t="s">
        <v>1677</v>
      </c>
    </row>
    <row r="15" spans="1:36">
      <c r="D15" t="s">
        <v>269</v>
      </c>
      <c r="F15" t="s">
        <v>1675</v>
      </c>
      <c r="G15" t="s">
        <v>1591</v>
      </c>
      <c r="H15" t="s">
        <v>1676</v>
      </c>
      <c r="I15" t="s">
        <v>297</v>
      </c>
      <c r="J15" t="s">
        <v>130</v>
      </c>
      <c r="K15" t="s">
        <v>344</v>
      </c>
      <c r="P15" t="s">
        <v>303</v>
      </c>
      <c r="AC15" t="s">
        <v>1581</v>
      </c>
      <c r="AE15" s="978"/>
      <c r="AF15" s="978"/>
      <c r="AG15" s="978"/>
      <c r="AH15" s="978"/>
      <c r="AI15" s="978"/>
      <c r="AJ15" s="172"/>
    </row>
    <row r="16" spans="1:36">
      <c r="D16" t="s">
        <v>269</v>
      </c>
      <c r="F16" t="s">
        <v>1675</v>
      </c>
      <c r="G16" t="s">
        <v>1591</v>
      </c>
      <c r="H16" t="s">
        <v>1676</v>
      </c>
      <c r="I16" t="s">
        <v>297</v>
      </c>
      <c r="J16" t="s">
        <v>130</v>
      </c>
      <c r="K16" t="s">
        <v>356</v>
      </c>
      <c r="L16" t="s">
        <v>323</v>
      </c>
      <c r="P16" t="s">
        <v>303</v>
      </c>
      <c r="AC16" t="s">
        <v>1581</v>
      </c>
      <c r="AE16" s="978"/>
      <c r="AF16" s="978"/>
      <c r="AG16" s="978"/>
      <c r="AH16" s="978"/>
      <c r="AI16" s="978"/>
    </row>
    <row r="17" spans="4:36">
      <c r="D17" t="s">
        <v>269</v>
      </c>
      <c r="F17" t="s">
        <v>1675</v>
      </c>
      <c r="G17" t="s">
        <v>1591</v>
      </c>
      <c r="H17" t="s">
        <v>1676</v>
      </c>
      <c r="I17" t="s">
        <v>297</v>
      </c>
      <c r="J17" t="s">
        <v>130</v>
      </c>
      <c r="K17" t="s">
        <v>356</v>
      </c>
      <c r="L17" t="s">
        <v>372</v>
      </c>
      <c r="P17" t="s">
        <v>303</v>
      </c>
      <c r="AC17" t="s">
        <v>1581</v>
      </c>
      <c r="AE17" s="978"/>
      <c r="AF17" s="978"/>
      <c r="AG17" s="978"/>
      <c r="AH17" s="978"/>
      <c r="AI17" s="978"/>
    </row>
    <row r="18" spans="4:36">
      <c r="D18" t="s">
        <v>269</v>
      </c>
      <c r="F18" t="s">
        <v>1675</v>
      </c>
      <c r="G18" t="s">
        <v>1591</v>
      </c>
      <c r="H18" t="s">
        <v>1676</v>
      </c>
      <c r="I18" t="s">
        <v>297</v>
      </c>
      <c r="J18" t="s">
        <v>130</v>
      </c>
      <c r="K18" t="s">
        <v>356</v>
      </c>
      <c r="L18" t="s">
        <v>350</v>
      </c>
      <c r="P18" t="s">
        <v>303</v>
      </c>
      <c r="AC18" t="s">
        <v>1581</v>
      </c>
      <c r="AE18" s="978"/>
      <c r="AF18" s="978"/>
      <c r="AG18" s="978"/>
      <c r="AH18" s="978"/>
      <c r="AI18" s="978"/>
    </row>
    <row r="19" spans="4:36">
      <c r="D19" t="s">
        <v>269</v>
      </c>
      <c r="F19" t="s">
        <v>1675</v>
      </c>
      <c r="G19" t="s">
        <v>1591</v>
      </c>
      <c r="H19" t="s">
        <v>1676</v>
      </c>
      <c r="I19" t="s">
        <v>297</v>
      </c>
      <c r="J19" t="s">
        <v>130</v>
      </c>
      <c r="K19" t="s">
        <v>356</v>
      </c>
      <c r="L19" t="s">
        <v>362</v>
      </c>
      <c r="P19" t="s">
        <v>303</v>
      </c>
      <c r="AC19" t="s">
        <v>1581</v>
      </c>
      <c r="AE19" s="978"/>
      <c r="AF19" s="978"/>
      <c r="AG19" s="978"/>
      <c r="AH19" s="978"/>
      <c r="AI19" s="978"/>
    </row>
    <row r="20" spans="4:36">
      <c r="D20" t="s">
        <v>269</v>
      </c>
      <c r="F20" t="s">
        <v>1675</v>
      </c>
      <c r="G20" t="s">
        <v>1591</v>
      </c>
      <c r="H20" t="s">
        <v>1676</v>
      </c>
      <c r="I20" t="s">
        <v>297</v>
      </c>
      <c r="J20" t="s">
        <v>130</v>
      </c>
      <c r="K20" t="s">
        <v>356</v>
      </c>
      <c r="L20" t="s">
        <v>305</v>
      </c>
      <c r="P20" t="s">
        <v>303</v>
      </c>
      <c r="AC20" t="s">
        <v>1581</v>
      </c>
      <c r="AE20" s="978"/>
      <c r="AF20" s="978"/>
      <c r="AG20" s="978"/>
      <c r="AH20" s="978"/>
      <c r="AI20" s="978"/>
    </row>
    <row r="21" spans="4:36">
      <c r="D21" t="s">
        <v>269</v>
      </c>
      <c r="F21" t="s">
        <v>1675</v>
      </c>
      <c r="G21" t="s">
        <v>1591</v>
      </c>
      <c r="H21" t="s">
        <v>1676</v>
      </c>
      <c r="I21" t="s">
        <v>297</v>
      </c>
      <c r="J21" t="s">
        <v>130</v>
      </c>
      <c r="K21" t="s">
        <v>356</v>
      </c>
      <c r="L21" t="s">
        <v>336</v>
      </c>
      <c r="P21" t="s">
        <v>303</v>
      </c>
      <c r="AC21" t="s">
        <v>1581</v>
      </c>
      <c r="AE21" s="978"/>
      <c r="AF21" s="978"/>
      <c r="AG21" s="978"/>
      <c r="AH21" s="978"/>
      <c r="AI21" s="978"/>
    </row>
    <row r="22" spans="4:36">
      <c r="D22" t="s">
        <v>269</v>
      </c>
      <c r="F22" t="s">
        <v>1675</v>
      </c>
      <c r="G22" t="s">
        <v>1591</v>
      </c>
      <c r="H22" t="s">
        <v>1676</v>
      </c>
      <c r="I22" t="s">
        <v>297</v>
      </c>
      <c r="J22" t="s">
        <v>130</v>
      </c>
      <c r="K22" t="s">
        <v>356</v>
      </c>
      <c r="L22" t="s">
        <v>281</v>
      </c>
      <c r="P22" t="s">
        <v>303</v>
      </c>
      <c r="AC22" t="s">
        <v>1581</v>
      </c>
      <c r="AE22" s="978"/>
      <c r="AF22" s="978"/>
      <c r="AG22" s="978"/>
      <c r="AH22" s="978"/>
      <c r="AI22" s="978"/>
    </row>
    <row r="23" spans="4:36">
      <c r="D23" t="s">
        <v>269</v>
      </c>
      <c r="F23" t="s">
        <v>1675</v>
      </c>
      <c r="G23" t="s">
        <v>1591</v>
      </c>
      <c r="H23" t="s">
        <v>1676</v>
      </c>
      <c r="I23" t="s">
        <v>297</v>
      </c>
      <c r="J23" t="s">
        <v>130</v>
      </c>
      <c r="K23" t="s">
        <v>366</v>
      </c>
      <c r="O23" t="s">
        <v>1678</v>
      </c>
      <c r="P23" t="s">
        <v>303</v>
      </c>
      <c r="AC23" t="s">
        <v>1581</v>
      </c>
      <c r="AE23" s="978"/>
      <c r="AF23" s="978"/>
      <c r="AG23" s="1026"/>
      <c r="AH23" s="1026"/>
      <c r="AI23" s="1026">
        <f>'6.1 Capex_summary'!AI88</f>
        <v>0</v>
      </c>
      <c r="AJ23" s="172" t="s">
        <v>1679</v>
      </c>
    </row>
    <row r="24" spans="4:36">
      <c r="D24" t="s">
        <v>269</v>
      </c>
      <c r="F24" t="s">
        <v>1675</v>
      </c>
      <c r="G24" t="s">
        <v>1591</v>
      </c>
      <c r="H24" t="s">
        <v>1676</v>
      </c>
      <c r="I24" t="s">
        <v>297</v>
      </c>
      <c r="J24" t="s">
        <v>130</v>
      </c>
      <c r="K24" t="s">
        <v>366</v>
      </c>
      <c r="O24" t="s">
        <v>359</v>
      </c>
      <c r="P24" t="s">
        <v>303</v>
      </c>
      <c r="AC24" t="s">
        <v>1581</v>
      </c>
      <c r="AE24" s="978"/>
      <c r="AF24" s="978"/>
      <c r="AG24" s="1026"/>
      <c r="AH24" s="1026"/>
      <c r="AI24" s="1026">
        <f>'6.1 Capex_summary'!AI89</f>
        <v>0</v>
      </c>
      <c r="AJ24" s="172" t="s">
        <v>1679</v>
      </c>
    </row>
    <row r="25" spans="4:36">
      <c r="D25" t="s">
        <v>269</v>
      </c>
      <c r="F25" t="s">
        <v>1675</v>
      </c>
      <c r="G25" t="s">
        <v>1591</v>
      </c>
      <c r="H25" t="s">
        <v>1676</v>
      </c>
      <c r="I25" t="s">
        <v>297</v>
      </c>
      <c r="J25" t="s">
        <v>130</v>
      </c>
      <c r="K25" t="s">
        <v>366</v>
      </c>
      <c r="P25" t="s">
        <v>303</v>
      </c>
      <c r="AC25" t="s">
        <v>1581</v>
      </c>
      <c r="AE25" s="978"/>
      <c r="AF25" s="978"/>
      <c r="AG25" s="978"/>
      <c r="AH25" s="978"/>
      <c r="AI25" s="978"/>
    </row>
    <row r="26" spans="4:36">
      <c r="D26" t="s">
        <v>269</v>
      </c>
      <c r="F26" t="s">
        <v>1675</v>
      </c>
      <c r="G26" t="s">
        <v>1591</v>
      </c>
      <c r="H26" t="s">
        <v>1676</v>
      </c>
      <c r="I26" t="s">
        <v>1680</v>
      </c>
      <c r="J26" t="s">
        <v>130</v>
      </c>
      <c r="K26" t="s">
        <v>1680</v>
      </c>
      <c r="P26" t="s">
        <v>321</v>
      </c>
      <c r="AC26" t="s">
        <v>1581</v>
      </c>
      <c r="AE26" s="978"/>
      <c r="AF26" s="978"/>
      <c r="AG26" s="978"/>
      <c r="AH26" s="978"/>
      <c r="AI26" s="978"/>
    </row>
    <row r="27" spans="4:36">
      <c r="D27" t="s">
        <v>269</v>
      </c>
      <c r="F27" t="s">
        <v>1675</v>
      </c>
      <c r="G27" t="s">
        <v>1591</v>
      </c>
      <c r="H27" t="s">
        <v>1676</v>
      </c>
      <c r="I27" t="s">
        <v>10</v>
      </c>
      <c r="J27" t="s">
        <v>130</v>
      </c>
      <c r="P27" s="246" t="s">
        <v>334</v>
      </c>
      <c r="AC27" t="s">
        <v>1581</v>
      </c>
      <c r="AE27" s="978"/>
      <c r="AF27" s="978"/>
      <c r="AG27" s="978"/>
      <c r="AH27" s="978"/>
      <c r="AI27" s="978"/>
      <c r="AJ27" s="961"/>
    </row>
    <row r="28" spans="4:36">
      <c r="D28" t="s">
        <v>269</v>
      </c>
      <c r="F28" t="s">
        <v>1675</v>
      </c>
      <c r="G28" t="s">
        <v>1591</v>
      </c>
      <c r="H28" t="s">
        <v>1676</v>
      </c>
      <c r="I28" t="s">
        <v>309</v>
      </c>
      <c r="J28" t="s">
        <v>109</v>
      </c>
      <c r="K28" t="s">
        <v>1645</v>
      </c>
      <c r="P28" s="246" t="s">
        <v>348</v>
      </c>
      <c r="AC28" t="s">
        <v>1581</v>
      </c>
      <c r="AE28" s="978"/>
      <c r="AF28" s="978"/>
      <c r="AG28" s="978"/>
      <c r="AH28" s="978"/>
      <c r="AI28" s="978"/>
    </row>
    <row r="29" spans="4:36">
      <c r="D29" t="s">
        <v>269</v>
      </c>
      <c r="F29" t="s">
        <v>1675</v>
      </c>
      <c r="G29" t="s">
        <v>1591</v>
      </c>
      <c r="H29" t="s">
        <v>1676</v>
      </c>
      <c r="I29" t="s">
        <v>309</v>
      </c>
      <c r="J29" t="s">
        <v>109</v>
      </c>
      <c r="K29" t="s">
        <v>1681</v>
      </c>
      <c r="P29" s="246" t="s">
        <v>348</v>
      </c>
      <c r="AC29" t="s">
        <v>1581</v>
      </c>
      <c r="AE29" s="978"/>
      <c r="AF29" s="978"/>
      <c r="AG29" s="978"/>
      <c r="AH29" s="978"/>
      <c r="AI29" s="978"/>
    </row>
    <row r="30" spans="4:36">
      <c r="D30" t="s">
        <v>269</v>
      </c>
      <c r="F30" t="s">
        <v>1675</v>
      </c>
      <c r="G30" t="s">
        <v>1591</v>
      </c>
      <c r="H30" t="s">
        <v>1676</v>
      </c>
      <c r="I30" t="s">
        <v>309</v>
      </c>
      <c r="J30" t="s">
        <v>109</v>
      </c>
      <c r="K30" t="s">
        <v>1682</v>
      </c>
      <c r="P30" s="246" t="s">
        <v>348</v>
      </c>
      <c r="AC30" t="s">
        <v>1581</v>
      </c>
      <c r="AE30" s="978"/>
      <c r="AF30" s="978"/>
      <c r="AG30" s="978"/>
      <c r="AH30" s="978"/>
      <c r="AI30" s="978"/>
    </row>
    <row r="31" spans="4:36">
      <c r="D31" t="s">
        <v>269</v>
      </c>
      <c r="F31" t="s">
        <v>1675</v>
      </c>
      <c r="G31" t="s">
        <v>1591</v>
      </c>
      <c r="H31" t="s">
        <v>1676</v>
      </c>
      <c r="I31" t="s">
        <v>343</v>
      </c>
      <c r="J31" t="s">
        <v>109</v>
      </c>
      <c r="K31" t="s">
        <v>1683</v>
      </c>
      <c r="P31" s="246" t="s">
        <v>360</v>
      </c>
      <c r="AC31" t="s">
        <v>1581</v>
      </c>
      <c r="AE31" s="978"/>
      <c r="AF31" s="978"/>
      <c r="AG31" s="978"/>
      <c r="AH31" s="978"/>
      <c r="AI31" s="978"/>
    </row>
    <row r="32" spans="4:36">
      <c r="D32" t="s">
        <v>269</v>
      </c>
      <c r="F32" t="s">
        <v>1675</v>
      </c>
      <c r="G32" t="s">
        <v>1591</v>
      </c>
      <c r="H32" t="s">
        <v>1676</v>
      </c>
      <c r="I32" t="s">
        <v>343</v>
      </c>
      <c r="J32" t="s">
        <v>109</v>
      </c>
      <c r="K32" t="s">
        <v>476</v>
      </c>
      <c r="P32" s="246" t="s">
        <v>360</v>
      </c>
      <c r="AC32" t="s">
        <v>1581</v>
      </c>
      <c r="AE32" s="978"/>
      <c r="AF32" s="978"/>
      <c r="AG32" s="978"/>
      <c r="AH32" s="978"/>
      <c r="AI32" s="978"/>
    </row>
    <row r="33" spans="1:37">
      <c r="D33" t="s">
        <v>269</v>
      </c>
      <c r="F33" t="s">
        <v>1675</v>
      </c>
      <c r="G33" t="s">
        <v>1591</v>
      </c>
      <c r="H33" t="s">
        <v>1676</v>
      </c>
      <c r="I33" t="s">
        <v>343</v>
      </c>
      <c r="J33" t="s">
        <v>109</v>
      </c>
      <c r="K33" t="s">
        <v>484</v>
      </c>
      <c r="P33" s="246" t="s">
        <v>360</v>
      </c>
      <c r="AC33" t="s">
        <v>1581</v>
      </c>
      <c r="AE33" s="978"/>
      <c r="AF33" s="978"/>
      <c r="AG33" s="978"/>
      <c r="AH33" s="978"/>
      <c r="AI33" s="978"/>
    </row>
    <row r="34" spans="1:37">
      <c r="D34" t="s">
        <v>269</v>
      </c>
      <c r="F34" t="s">
        <v>1675</v>
      </c>
      <c r="G34" t="s">
        <v>1591</v>
      </c>
      <c r="H34" t="s">
        <v>1676</v>
      </c>
      <c r="I34" t="s">
        <v>343</v>
      </c>
      <c r="J34" t="s">
        <v>109</v>
      </c>
      <c r="K34" t="s">
        <v>1684</v>
      </c>
      <c r="P34" s="246" t="s">
        <v>360</v>
      </c>
      <c r="AC34" t="s">
        <v>1581</v>
      </c>
      <c r="AE34" s="1019"/>
      <c r="AF34" s="1019"/>
      <c r="AG34" s="1019"/>
      <c r="AH34" s="1019"/>
      <c r="AI34" s="978"/>
      <c r="AJ34" s="62"/>
    </row>
    <row r="35" spans="1:37">
      <c r="D35" t="s">
        <v>269</v>
      </c>
      <c r="F35" t="s">
        <v>1675</v>
      </c>
      <c r="G35" t="s">
        <v>1591</v>
      </c>
      <c r="H35" t="s">
        <v>1676</v>
      </c>
      <c r="I35" t="s">
        <v>1601</v>
      </c>
      <c r="J35" t="s">
        <v>109</v>
      </c>
      <c r="P35" s="246" t="s">
        <v>348</v>
      </c>
      <c r="AC35" t="s">
        <v>1581</v>
      </c>
      <c r="AE35" s="1019"/>
      <c r="AF35" s="1019"/>
      <c r="AG35" s="1019"/>
      <c r="AH35" s="1019"/>
      <c r="AI35" s="978"/>
      <c r="AJ35" s="62"/>
      <c r="AK35" s="961"/>
    </row>
    <row r="37" spans="1:37" s="1" customFormat="1">
      <c r="A37" s="42"/>
      <c r="B37" s="48" t="s">
        <v>1685</v>
      </c>
    </row>
    <row r="39" spans="1:37">
      <c r="D39" s="282" t="s">
        <v>269</v>
      </c>
      <c r="E39" s="282"/>
      <c r="F39" s="282" t="s">
        <v>1675</v>
      </c>
      <c r="G39" s="282" t="s">
        <v>1591</v>
      </c>
      <c r="H39" s="282" t="s">
        <v>1676</v>
      </c>
      <c r="I39" s="282" t="s">
        <v>1592</v>
      </c>
      <c r="J39" s="282" t="s">
        <v>130</v>
      </c>
      <c r="K39" s="282"/>
      <c r="L39" s="282"/>
      <c r="M39" s="282"/>
      <c r="N39" s="282"/>
      <c r="O39" s="282"/>
      <c r="P39" s="282" t="s">
        <v>370</v>
      </c>
      <c r="Q39" s="282"/>
      <c r="R39" s="282"/>
      <c r="S39" s="282"/>
      <c r="T39" s="282"/>
      <c r="U39" s="282"/>
      <c r="V39" s="282"/>
      <c r="W39" s="282"/>
      <c r="X39" s="282"/>
      <c r="Y39" s="282"/>
      <c r="Z39" s="282"/>
      <c r="AA39" s="282"/>
      <c r="AB39" s="282"/>
      <c r="AC39" s="282" t="s">
        <v>1336</v>
      </c>
      <c r="AD39" s="282"/>
      <c r="AE39" s="978"/>
      <c r="AF39" s="978"/>
      <c r="AG39" s="978"/>
      <c r="AH39" s="978"/>
      <c r="AI39" s="978"/>
      <c r="AJ39" s="961"/>
    </row>
    <row r="40" spans="1:37">
      <c r="D40" s="282" t="s">
        <v>269</v>
      </c>
      <c r="E40" s="282"/>
      <c r="F40" s="282" t="s">
        <v>1675</v>
      </c>
      <c r="G40" s="282" t="s">
        <v>1591</v>
      </c>
      <c r="H40" s="282" t="s">
        <v>1676</v>
      </c>
      <c r="I40" s="282" t="s">
        <v>297</v>
      </c>
      <c r="J40" s="282" t="s">
        <v>130</v>
      </c>
      <c r="K40" s="282" t="s">
        <v>344</v>
      </c>
      <c r="L40" s="282"/>
      <c r="M40" s="282"/>
      <c r="N40" s="282"/>
      <c r="O40" s="282" t="s">
        <v>1615</v>
      </c>
      <c r="P40" s="282" t="s">
        <v>381</v>
      </c>
      <c r="Q40" s="282"/>
      <c r="R40" s="282"/>
      <c r="S40" s="282"/>
      <c r="T40" s="282"/>
      <c r="U40" s="282"/>
      <c r="V40" s="282"/>
      <c r="W40" s="282"/>
      <c r="X40" s="282"/>
      <c r="Y40" s="282"/>
      <c r="Z40" s="282"/>
      <c r="AA40" s="282"/>
      <c r="AB40" s="282"/>
      <c r="AC40" s="282" t="s">
        <v>1336</v>
      </c>
      <c r="AD40" s="282"/>
      <c r="AE40" s="978"/>
      <c r="AF40" s="978"/>
      <c r="AG40" s="1026"/>
      <c r="AH40" s="1026"/>
      <c r="AI40" s="1026">
        <f>SUMIFS('6.1 Capex_summary'!AI$156:AI$162,'6.1 Capex_summary'!$I$156:$I$162,$I40,'6.1 Capex_summary'!$K$156:$K$162,$K40,'6.1 Capex_summary'!$O$156:$O$162,$O40,'6.1 Capex_summary'!$P$156:$P$162,$P40)</f>
        <v>0</v>
      </c>
      <c r="AJ40" s="172" t="s">
        <v>1679</v>
      </c>
    </row>
    <row r="41" spans="1:37">
      <c r="D41" s="282" t="s">
        <v>269</v>
      </c>
      <c r="E41" s="282"/>
      <c r="F41" s="282" t="s">
        <v>1675</v>
      </c>
      <c r="G41" s="282" t="s">
        <v>1591</v>
      </c>
      <c r="H41" s="282" t="s">
        <v>1676</v>
      </c>
      <c r="I41" s="282" t="s">
        <v>297</v>
      </c>
      <c r="J41" s="282" t="s">
        <v>130</v>
      </c>
      <c r="K41" s="282" t="s">
        <v>344</v>
      </c>
      <c r="L41" s="282" t="s">
        <v>1616</v>
      </c>
      <c r="M41" s="282"/>
      <c r="N41" s="282"/>
      <c r="O41" s="282" t="s">
        <v>1615</v>
      </c>
      <c r="P41" s="282" t="s">
        <v>381</v>
      </c>
      <c r="Q41" s="282"/>
      <c r="R41" s="282"/>
      <c r="S41" s="282"/>
      <c r="T41" s="282"/>
      <c r="U41" s="282"/>
      <c r="V41" s="282"/>
      <c r="W41" s="282"/>
      <c r="X41" s="282"/>
      <c r="Y41" s="282"/>
      <c r="Z41" s="282"/>
      <c r="AA41" s="282"/>
      <c r="AB41" s="282"/>
      <c r="AC41" s="282" t="s">
        <v>1336</v>
      </c>
      <c r="AD41" s="282"/>
      <c r="AE41" s="978"/>
      <c r="AF41" s="978"/>
      <c r="AG41" s="1026"/>
      <c r="AH41" s="1026"/>
      <c r="AI41" s="978"/>
      <c r="AJ41" s="172"/>
      <c r="AK41" s="60"/>
    </row>
    <row r="42" spans="1:37">
      <c r="D42" s="282" t="s">
        <v>269</v>
      </c>
      <c r="E42" s="282"/>
      <c r="F42" s="282" t="s">
        <v>1675</v>
      </c>
      <c r="G42" s="282" t="s">
        <v>1591</v>
      </c>
      <c r="H42" s="282" t="s">
        <v>1676</v>
      </c>
      <c r="I42" s="282" t="s">
        <v>297</v>
      </c>
      <c r="J42" s="282" t="s">
        <v>130</v>
      </c>
      <c r="K42" s="282" t="s">
        <v>1595</v>
      </c>
      <c r="L42" s="282" t="s">
        <v>372</v>
      </c>
      <c r="M42" s="282"/>
      <c r="N42" s="282"/>
      <c r="O42" s="282"/>
      <c r="P42" s="282" t="s">
        <v>381</v>
      </c>
      <c r="Q42" s="282"/>
      <c r="R42" s="282"/>
      <c r="S42" s="282"/>
      <c r="T42" s="282"/>
      <c r="U42" s="282"/>
      <c r="V42" s="282"/>
      <c r="W42" s="282"/>
      <c r="X42" s="282"/>
      <c r="Y42" s="282"/>
      <c r="Z42" s="282"/>
      <c r="AA42" s="282"/>
      <c r="AB42" s="282"/>
      <c r="AC42" s="282" t="s">
        <v>1336</v>
      </c>
      <c r="AD42" s="282"/>
      <c r="AE42" s="978"/>
      <c r="AF42" s="978"/>
      <c r="AG42" s="1026"/>
      <c r="AH42" s="1026"/>
      <c r="AI42" s="978"/>
      <c r="AJ42" s="172"/>
    </row>
    <row r="43" spans="1:37">
      <c r="D43" s="282" t="s">
        <v>269</v>
      </c>
      <c r="E43" s="282"/>
      <c r="F43" s="282" t="s">
        <v>1675</v>
      </c>
      <c r="G43" s="282" t="s">
        <v>1591</v>
      </c>
      <c r="H43" s="282" t="s">
        <v>1676</v>
      </c>
      <c r="I43" s="282" t="s">
        <v>297</v>
      </c>
      <c r="J43" s="282" t="s">
        <v>130</v>
      </c>
      <c r="K43" s="282" t="s">
        <v>1595</v>
      </c>
      <c r="L43" s="282" t="s">
        <v>362</v>
      </c>
      <c r="M43" s="282"/>
      <c r="N43" s="282"/>
      <c r="O43" s="282"/>
      <c r="P43" s="282" t="s">
        <v>381</v>
      </c>
      <c r="Q43" s="282"/>
      <c r="R43" s="282"/>
      <c r="S43" s="282"/>
      <c r="T43" s="282"/>
      <c r="U43" s="282"/>
      <c r="V43" s="282"/>
      <c r="W43" s="282"/>
      <c r="X43" s="282"/>
      <c r="Y43" s="282"/>
      <c r="Z43" s="282"/>
      <c r="AA43" s="282"/>
      <c r="AB43" s="282"/>
      <c r="AC43" s="282" t="s">
        <v>1336</v>
      </c>
      <c r="AD43" s="282"/>
      <c r="AE43" s="978"/>
      <c r="AF43" s="978"/>
      <c r="AG43" s="1026"/>
      <c r="AH43" s="1026"/>
      <c r="AI43" s="978"/>
      <c r="AJ43" s="172"/>
    </row>
    <row r="44" spans="1:37">
      <c r="D44" s="282" t="s">
        <v>269</v>
      </c>
      <c r="E44" s="282"/>
      <c r="F44" s="282" t="s">
        <v>1675</v>
      </c>
      <c r="G44" s="282" t="s">
        <v>1591</v>
      </c>
      <c r="H44" s="282" t="s">
        <v>1676</v>
      </c>
      <c r="I44" s="282" t="s">
        <v>297</v>
      </c>
      <c r="J44" s="282" t="s">
        <v>130</v>
      </c>
      <c r="K44" s="282" t="s">
        <v>1595</v>
      </c>
      <c r="L44" s="282" t="s">
        <v>281</v>
      </c>
      <c r="M44" s="282"/>
      <c r="N44" s="282"/>
      <c r="O44" s="282"/>
      <c r="P44" s="282" t="s">
        <v>381</v>
      </c>
      <c r="Q44" s="282"/>
      <c r="R44" s="282"/>
      <c r="S44" s="282"/>
      <c r="T44" s="282"/>
      <c r="U44" s="282"/>
      <c r="V44" s="282"/>
      <c r="W44" s="282"/>
      <c r="X44" s="282"/>
      <c r="Y44" s="282"/>
      <c r="Z44" s="282"/>
      <c r="AA44" s="282"/>
      <c r="AB44" s="282"/>
      <c r="AC44" s="282" t="s">
        <v>1336</v>
      </c>
      <c r="AD44" s="282"/>
      <c r="AE44" s="978"/>
      <c r="AF44" s="978"/>
      <c r="AG44" s="1026"/>
      <c r="AH44" s="1026"/>
      <c r="AI44" s="978"/>
      <c r="AJ44" s="172"/>
    </row>
    <row r="45" spans="1:37">
      <c r="D45" s="282" t="s">
        <v>269</v>
      </c>
      <c r="E45" s="282"/>
      <c r="F45" s="282" t="s">
        <v>1675</v>
      </c>
      <c r="G45" s="282" t="s">
        <v>1591</v>
      </c>
      <c r="H45" s="282" t="s">
        <v>1676</v>
      </c>
      <c r="I45" s="282" t="s">
        <v>297</v>
      </c>
      <c r="J45" s="282" t="s">
        <v>130</v>
      </c>
      <c r="K45" s="282" t="s">
        <v>1595</v>
      </c>
      <c r="L45" s="282" t="s">
        <v>323</v>
      </c>
      <c r="M45" s="282"/>
      <c r="N45" s="282"/>
      <c r="O45" s="282"/>
      <c r="P45" s="282" t="s">
        <v>381</v>
      </c>
      <c r="Q45" s="282"/>
      <c r="R45" s="282"/>
      <c r="S45" s="282"/>
      <c r="T45" s="282"/>
      <c r="U45" s="282"/>
      <c r="V45" s="282"/>
      <c r="W45" s="282"/>
      <c r="X45" s="282"/>
      <c r="Y45" s="282"/>
      <c r="Z45" s="282"/>
      <c r="AA45" s="282"/>
      <c r="AB45" s="282"/>
      <c r="AC45" s="282" t="s">
        <v>1336</v>
      </c>
      <c r="AD45" s="282"/>
      <c r="AE45" s="978"/>
      <c r="AF45" s="978"/>
      <c r="AG45" s="1026"/>
      <c r="AH45" s="1026"/>
      <c r="AI45" s="978"/>
      <c r="AJ45" s="172"/>
    </row>
    <row r="46" spans="1:37">
      <c r="D46" s="282" t="s">
        <v>269</v>
      </c>
      <c r="E46" s="282"/>
      <c r="F46" s="282" t="s">
        <v>1675</v>
      </c>
      <c r="G46" s="282" t="s">
        <v>1591</v>
      </c>
      <c r="H46" s="282" t="s">
        <v>1676</v>
      </c>
      <c r="I46" s="282" t="s">
        <v>297</v>
      </c>
      <c r="J46" s="282" t="s">
        <v>130</v>
      </c>
      <c r="K46" s="282" t="s">
        <v>1595</v>
      </c>
      <c r="L46" s="282" t="s">
        <v>350</v>
      </c>
      <c r="M46" s="282"/>
      <c r="N46" s="282"/>
      <c r="O46" s="282"/>
      <c r="P46" s="282" t="s">
        <v>381</v>
      </c>
      <c r="Q46" s="282"/>
      <c r="R46" s="282"/>
      <c r="S46" s="282"/>
      <c r="T46" s="282"/>
      <c r="U46" s="282"/>
      <c r="V46" s="282"/>
      <c r="W46" s="282"/>
      <c r="X46" s="282"/>
      <c r="Y46" s="282"/>
      <c r="Z46" s="282"/>
      <c r="AA46" s="282"/>
      <c r="AB46" s="282"/>
      <c r="AC46" s="282" t="s">
        <v>1336</v>
      </c>
      <c r="AD46" s="282"/>
      <c r="AE46" s="978"/>
      <c r="AF46" s="978"/>
      <c r="AG46" s="1026"/>
      <c r="AH46" s="1026"/>
      <c r="AI46" s="978"/>
      <c r="AJ46" s="172"/>
    </row>
    <row r="47" spans="1:37">
      <c r="D47" s="282" t="s">
        <v>269</v>
      </c>
      <c r="E47" s="282"/>
      <c r="F47" s="282" t="s">
        <v>1675</v>
      </c>
      <c r="G47" s="282" t="s">
        <v>1591</v>
      </c>
      <c r="H47" s="282" t="s">
        <v>1676</v>
      </c>
      <c r="I47" s="282" t="s">
        <v>297</v>
      </c>
      <c r="J47" s="282" t="s">
        <v>130</v>
      </c>
      <c r="K47" s="282" t="s">
        <v>1595</v>
      </c>
      <c r="L47" s="282" t="s">
        <v>336</v>
      </c>
      <c r="M47" s="282"/>
      <c r="N47" s="282"/>
      <c r="O47" s="282"/>
      <c r="P47" s="282" t="s">
        <v>381</v>
      </c>
      <c r="Q47" s="282"/>
      <c r="R47" s="282"/>
      <c r="S47" s="282"/>
      <c r="T47" s="282"/>
      <c r="U47" s="282"/>
      <c r="V47" s="282"/>
      <c r="W47" s="282"/>
      <c r="X47" s="282"/>
      <c r="Y47" s="282"/>
      <c r="Z47" s="282"/>
      <c r="AA47" s="282"/>
      <c r="AB47" s="282"/>
      <c r="AC47" s="282" t="s">
        <v>1336</v>
      </c>
      <c r="AD47" s="282"/>
      <c r="AE47" s="978"/>
      <c r="AF47" s="978"/>
      <c r="AG47" s="1026"/>
      <c r="AH47" s="1026"/>
      <c r="AI47" s="978"/>
      <c r="AJ47" s="172"/>
    </row>
    <row r="48" spans="1:37">
      <c r="D48" s="282" t="s">
        <v>269</v>
      </c>
      <c r="E48" s="282"/>
      <c r="F48" s="282" t="s">
        <v>1675</v>
      </c>
      <c r="G48" s="282" t="s">
        <v>1591</v>
      </c>
      <c r="H48" s="282" t="s">
        <v>1676</v>
      </c>
      <c r="I48" s="282" t="s">
        <v>297</v>
      </c>
      <c r="J48" s="282" t="s">
        <v>130</v>
      </c>
      <c r="K48" s="282" t="s">
        <v>366</v>
      </c>
      <c r="L48" s="282"/>
      <c r="M48" s="282"/>
      <c r="N48" s="282"/>
      <c r="O48" s="282" t="s">
        <v>1678</v>
      </c>
      <c r="P48" s="282" t="s">
        <v>381</v>
      </c>
      <c r="Q48" s="282"/>
      <c r="R48" s="282"/>
      <c r="S48" s="282"/>
      <c r="T48" s="282"/>
      <c r="U48" s="282"/>
      <c r="V48" s="282"/>
      <c r="W48" s="282"/>
      <c r="X48" s="282"/>
      <c r="Y48" s="282"/>
      <c r="Z48" s="282"/>
      <c r="AA48" s="282"/>
      <c r="AB48" s="282"/>
      <c r="AC48" s="282" t="s">
        <v>1336</v>
      </c>
      <c r="AD48" s="282"/>
      <c r="AE48" s="978"/>
      <c r="AF48" s="978"/>
      <c r="AG48" s="1026"/>
      <c r="AH48" s="1026"/>
      <c r="AI48" s="1026">
        <f>'6.1 Capex_summary'!AI181</f>
        <v>0</v>
      </c>
      <c r="AJ48" s="172" t="s">
        <v>1679</v>
      </c>
    </row>
    <row r="49" spans="1:36">
      <c r="D49" s="282" t="s">
        <v>269</v>
      </c>
      <c r="E49" s="282"/>
      <c r="F49" s="282" t="s">
        <v>1675</v>
      </c>
      <c r="G49" s="282" t="s">
        <v>1591</v>
      </c>
      <c r="H49" s="282" t="s">
        <v>1676</v>
      </c>
      <c r="I49" s="282" t="s">
        <v>297</v>
      </c>
      <c r="J49" s="282" t="s">
        <v>130</v>
      </c>
      <c r="K49" s="282" t="s">
        <v>366</v>
      </c>
      <c r="L49" s="282"/>
      <c r="M49" s="282"/>
      <c r="N49" s="282"/>
      <c r="O49" s="282" t="s">
        <v>359</v>
      </c>
      <c r="P49" s="282" t="s">
        <v>381</v>
      </c>
      <c r="Q49" s="282"/>
      <c r="R49" s="282"/>
      <c r="S49" s="282"/>
      <c r="T49" s="282"/>
      <c r="U49" s="282"/>
      <c r="V49" s="282"/>
      <c r="W49" s="282"/>
      <c r="X49" s="282"/>
      <c r="Y49" s="282"/>
      <c r="Z49" s="282"/>
      <c r="AA49" s="282"/>
      <c r="AB49" s="282"/>
      <c r="AC49" s="282" t="s">
        <v>1336</v>
      </c>
      <c r="AD49" s="282"/>
      <c r="AE49" s="978"/>
      <c r="AF49" s="978"/>
      <c r="AG49" s="1026"/>
      <c r="AH49" s="1026"/>
      <c r="AI49" s="1026">
        <f>'6.1 Capex_summary'!AI182</f>
        <v>0</v>
      </c>
      <c r="AJ49" s="172" t="s">
        <v>1679</v>
      </c>
    </row>
    <row r="50" spans="1:36">
      <c r="D50" s="282" t="s">
        <v>269</v>
      </c>
      <c r="E50" s="282"/>
      <c r="F50" s="282" t="s">
        <v>1675</v>
      </c>
      <c r="G50" s="282" t="s">
        <v>1591</v>
      </c>
      <c r="H50" s="282" t="s">
        <v>1676</v>
      </c>
      <c r="I50" s="282" t="s">
        <v>377</v>
      </c>
      <c r="J50" s="282" t="s">
        <v>130</v>
      </c>
      <c r="K50" s="282" t="s">
        <v>377</v>
      </c>
      <c r="L50" s="282"/>
      <c r="M50" s="282"/>
      <c r="N50" s="282"/>
      <c r="O50" s="282"/>
      <c r="P50" s="282" t="s">
        <v>389</v>
      </c>
      <c r="Q50" s="282"/>
      <c r="R50" s="282"/>
      <c r="S50" s="282"/>
      <c r="T50" s="282"/>
      <c r="U50" s="282"/>
      <c r="V50" s="282"/>
      <c r="W50" s="282"/>
      <c r="X50" s="282"/>
      <c r="Y50" s="282"/>
      <c r="Z50" s="282"/>
      <c r="AA50" s="282"/>
      <c r="AB50" s="282"/>
      <c r="AC50" s="282" t="s">
        <v>1336</v>
      </c>
      <c r="AD50" s="282"/>
      <c r="AE50" s="978"/>
      <c r="AF50" s="978"/>
      <c r="AG50" s="1026"/>
      <c r="AH50" s="1026"/>
      <c r="AI50" s="978"/>
      <c r="AJ50" s="960"/>
    </row>
    <row r="51" spans="1:36">
      <c r="D51" s="282" t="s">
        <v>269</v>
      </c>
      <c r="E51" s="282"/>
      <c r="F51" s="282" t="s">
        <v>1675</v>
      </c>
      <c r="G51" s="282" t="s">
        <v>1591</v>
      </c>
      <c r="H51" s="282" t="s">
        <v>1676</v>
      </c>
      <c r="I51" s="282" t="s">
        <v>10</v>
      </c>
      <c r="J51" s="282" t="s">
        <v>130</v>
      </c>
      <c r="K51" s="282" t="s">
        <v>10</v>
      </c>
      <c r="L51" s="282"/>
      <c r="M51" s="282"/>
      <c r="N51" s="282"/>
      <c r="O51" s="282"/>
      <c r="P51" s="282" t="s">
        <v>397</v>
      </c>
      <c r="Q51" s="282"/>
      <c r="R51" s="282"/>
      <c r="S51" s="282"/>
      <c r="T51" s="282"/>
      <c r="U51" s="282"/>
      <c r="V51" s="282"/>
      <c r="W51" s="282"/>
      <c r="X51" s="282"/>
      <c r="Y51" s="282"/>
      <c r="Z51" s="282"/>
      <c r="AA51" s="282"/>
      <c r="AB51" s="282"/>
      <c r="AC51" s="282" t="s">
        <v>1336</v>
      </c>
      <c r="AD51" s="282"/>
      <c r="AE51" s="978"/>
      <c r="AF51" s="978"/>
      <c r="AG51" s="1026"/>
      <c r="AH51" s="1026"/>
      <c r="AI51" s="978"/>
      <c r="AJ51" s="961"/>
    </row>
    <row r="52" spans="1:36">
      <c r="D52" s="282" t="s">
        <v>269</v>
      </c>
      <c r="E52" s="282"/>
      <c r="F52" s="282" t="s">
        <v>1675</v>
      </c>
      <c r="G52" s="282" t="s">
        <v>1591</v>
      </c>
      <c r="H52" s="282" t="s">
        <v>1676</v>
      </c>
      <c r="I52" s="282" t="s">
        <v>1601</v>
      </c>
      <c r="J52" s="282" t="s">
        <v>109</v>
      </c>
      <c r="K52" s="282" t="s">
        <v>309</v>
      </c>
      <c r="L52" s="282"/>
      <c r="M52" s="282"/>
      <c r="N52" s="282"/>
      <c r="O52" s="282"/>
      <c r="P52" s="282" t="s">
        <v>397</v>
      </c>
      <c r="Q52" s="282"/>
      <c r="R52" s="282"/>
      <c r="S52" s="282"/>
      <c r="T52" s="282"/>
      <c r="U52" s="282"/>
      <c r="V52" s="282"/>
      <c r="W52" s="282"/>
      <c r="X52" s="282"/>
      <c r="Y52" s="282"/>
      <c r="Z52" s="282"/>
      <c r="AA52" s="282"/>
      <c r="AB52" s="282"/>
      <c r="AC52" s="282" t="s">
        <v>1336</v>
      </c>
      <c r="AD52" s="282"/>
      <c r="AE52" s="978"/>
      <c r="AF52" s="978"/>
      <c r="AG52" s="978"/>
      <c r="AH52" s="978"/>
      <c r="AI52" s="978"/>
      <c r="AJ52" s="961"/>
    </row>
    <row r="54" spans="1:36" s="1" customFormat="1" ht="18">
      <c r="A54" s="2" t="s">
        <v>1619</v>
      </c>
      <c r="B54" s="2"/>
    </row>
    <row r="56" spans="1:36" s="1" customFormat="1">
      <c r="A56" s="42"/>
      <c r="B56" s="48" t="s">
        <v>1674</v>
      </c>
    </row>
    <row r="58" spans="1:36">
      <c r="D58" t="s">
        <v>292</v>
      </c>
      <c r="F58" t="s">
        <v>1675</v>
      </c>
      <c r="G58" t="s">
        <v>1591</v>
      </c>
      <c r="H58" t="s">
        <v>1676</v>
      </c>
      <c r="I58" t="s">
        <v>377</v>
      </c>
      <c r="J58" t="s">
        <v>130</v>
      </c>
      <c r="K58" t="s">
        <v>377</v>
      </c>
      <c r="P58" s="244" t="s">
        <v>403</v>
      </c>
      <c r="AC58" t="s">
        <v>1336</v>
      </c>
      <c r="AE58" s="978"/>
      <c r="AF58" s="978"/>
      <c r="AG58" s="978"/>
      <c r="AH58" s="978"/>
      <c r="AI58" s="978"/>
    </row>
    <row r="59" spans="1:36">
      <c r="D59" t="s">
        <v>292</v>
      </c>
      <c r="F59" t="s">
        <v>1675</v>
      </c>
      <c r="G59" t="s">
        <v>1591</v>
      </c>
      <c r="H59" t="s">
        <v>1676</v>
      </c>
      <c r="I59" t="s">
        <v>10</v>
      </c>
      <c r="J59" t="s">
        <v>130</v>
      </c>
      <c r="P59" s="244" t="s">
        <v>403</v>
      </c>
      <c r="AC59" t="s">
        <v>1336</v>
      </c>
      <c r="AE59" s="978"/>
      <c r="AF59" s="978"/>
      <c r="AG59" s="978"/>
      <c r="AH59" s="978"/>
      <c r="AI59" s="978"/>
      <c r="AJ59" s="961"/>
    </row>
    <row r="60" spans="1:36">
      <c r="D60" t="s">
        <v>292</v>
      </c>
      <c r="F60" t="s">
        <v>1675</v>
      </c>
      <c r="G60" t="s">
        <v>1591</v>
      </c>
      <c r="H60" t="s">
        <v>1676</v>
      </c>
      <c r="I60" t="s">
        <v>309</v>
      </c>
      <c r="J60" t="s">
        <v>109</v>
      </c>
      <c r="K60" t="s">
        <v>1645</v>
      </c>
      <c r="P60" t="s">
        <v>410</v>
      </c>
      <c r="AC60" t="s">
        <v>1336</v>
      </c>
      <c r="AE60" s="978"/>
      <c r="AF60" s="978"/>
      <c r="AG60" s="978"/>
      <c r="AH60" s="978"/>
      <c r="AI60" s="978"/>
    </row>
    <row r="61" spans="1:36">
      <c r="D61" t="s">
        <v>292</v>
      </c>
      <c r="F61" t="s">
        <v>1675</v>
      </c>
      <c r="G61" t="s">
        <v>1591</v>
      </c>
      <c r="H61" t="s">
        <v>1676</v>
      </c>
      <c r="I61" t="s">
        <v>309</v>
      </c>
      <c r="J61" t="s">
        <v>109</v>
      </c>
      <c r="K61" t="s">
        <v>1681</v>
      </c>
      <c r="P61" t="s">
        <v>410</v>
      </c>
      <c r="AC61" t="s">
        <v>1336</v>
      </c>
      <c r="AE61" s="978"/>
      <c r="AF61" s="978"/>
      <c r="AG61" s="978"/>
      <c r="AH61" s="978"/>
      <c r="AI61" s="978"/>
      <c r="AJ61" s="960"/>
    </row>
    <row r="62" spans="1:36">
      <c r="D62" t="s">
        <v>292</v>
      </c>
      <c r="F62" t="s">
        <v>1675</v>
      </c>
      <c r="G62" t="s">
        <v>1591</v>
      </c>
      <c r="H62" t="s">
        <v>1676</v>
      </c>
      <c r="I62" t="s">
        <v>309</v>
      </c>
      <c r="J62" t="s">
        <v>109</v>
      </c>
      <c r="K62" t="s">
        <v>1686</v>
      </c>
      <c r="P62" t="s">
        <v>410</v>
      </c>
      <c r="AC62" t="s">
        <v>1336</v>
      </c>
      <c r="AE62" s="978"/>
      <c r="AF62" s="978"/>
      <c r="AG62" s="978"/>
      <c r="AH62" s="978"/>
      <c r="AI62" s="978"/>
    </row>
    <row r="63" spans="1:36">
      <c r="D63" t="s">
        <v>292</v>
      </c>
      <c r="F63" t="s">
        <v>1675</v>
      </c>
      <c r="G63" t="s">
        <v>1591</v>
      </c>
      <c r="H63" t="s">
        <v>1676</v>
      </c>
      <c r="I63" t="s">
        <v>1669</v>
      </c>
      <c r="J63" t="s">
        <v>109</v>
      </c>
      <c r="K63" t="s">
        <v>421</v>
      </c>
      <c r="P63" t="s">
        <v>410</v>
      </c>
      <c r="AC63" t="s">
        <v>1336</v>
      </c>
      <c r="AE63" s="978"/>
      <c r="AF63" s="978"/>
      <c r="AG63" s="978"/>
      <c r="AH63" s="978"/>
      <c r="AI63" s="978"/>
    </row>
    <row r="64" spans="1:36">
      <c r="D64" t="s">
        <v>292</v>
      </c>
      <c r="F64" t="s">
        <v>1675</v>
      </c>
      <c r="G64" t="s">
        <v>1591</v>
      </c>
      <c r="H64" t="s">
        <v>1676</v>
      </c>
      <c r="I64" t="s">
        <v>1601</v>
      </c>
      <c r="J64" t="s">
        <v>109</v>
      </c>
      <c r="P64" t="s">
        <v>410</v>
      </c>
      <c r="AC64" t="s">
        <v>1336</v>
      </c>
      <c r="AE64" s="1019"/>
      <c r="AF64" s="1019"/>
      <c r="AG64" s="1019"/>
      <c r="AH64" s="1019"/>
      <c r="AI64" s="978"/>
      <c r="AJ64" s="961"/>
    </row>
    <row r="66" spans="1:37" s="1" customFormat="1">
      <c r="A66" s="42"/>
      <c r="B66" s="48" t="s">
        <v>1685</v>
      </c>
    </row>
    <row r="68" spans="1:37">
      <c r="D68" t="s">
        <v>292</v>
      </c>
      <c r="F68" t="s">
        <v>1675</v>
      </c>
      <c r="G68" t="s">
        <v>1591</v>
      </c>
      <c r="H68" t="s">
        <v>1676</v>
      </c>
      <c r="I68" t="s">
        <v>377</v>
      </c>
      <c r="J68" t="s">
        <v>130</v>
      </c>
      <c r="K68" t="s">
        <v>1680</v>
      </c>
      <c r="P68" s="244" t="s">
        <v>403</v>
      </c>
      <c r="AC68" t="s">
        <v>1336</v>
      </c>
      <c r="AE68" s="978"/>
      <c r="AF68" s="978"/>
      <c r="AG68" s="1026"/>
      <c r="AH68" s="1026"/>
      <c r="AI68" s="978"/>
    </row>
    <row r="69" spans="1:37">
      <c r="D69" t="s">
        <v>292</v>
      </c>
      <c r="F69" t="s">
        <v>1675</v>
      </c>
      <c r="G69" t="s">
        <v>1591</v>
      </c>
      <c r="H69" t="s">
        <v>1676</v>
      </c>
      <c r="I69" t="s">
        <v>10</v>
      </c>
      <c r="J69" t="s">
        <v>130</v>
      </c>
      <c r="P69" s="244" t="s">
        <v>403</v>
      </c>
      <c r="AC69" t="s">
        <v>1336</v>
      </c>
      <c r="AE69" s="978"/>
      <c r="AF69" s="978"/>
      <c r="AG69" s="1026"/>
      <c r="AH69" s="1026"/>
      <c r="AI69" s="978"/>
      <c r="AJ69" s="793"/>
      <c r="AK69" s="961"/>
    </row>
    <row r="70" spans="1:37">
      <c r="D70" t="s">
        <v>292</v>
      </c>
      <c r="F70" t="s">
        <v>1675</v>
      </c>
      <c r="G70" t="s">
        <v>1591</v>
      </c>
      <c r="H70" t="s">
        <v>1676</v>
      </c>
      <c r="I70" t="s">
        <v>309</v>
      </c>
      <c r="J70" t="s">
        <v>109</v>
      </c>
      <c r="K70" t="s">
        <v>1681</v>
      </c>
      <c r="P70" t="s">
        <v>410</v>
      </c>
      <c r="AC70" t="s">
        <v>1336</v>
      </c>
      <c r="AE70" s="978"/>
      <c r="AF70" s="978"/>
      <c r="AG70" s="978"/>
      <c r="AH70" s="978"/>
      <c r="AI70" s="978"/>
    </row>
    <row r="71" spans="1:37">
      <c r="D71" t="s">
        <v>292</v>
      </c>
      <c r="F71" t="s">
        <v>1675</v>
      </c>
      <c r="G71" t="s">
        <v>1591</v>
      </c>
      <c r="H71" t="s">
        <v>1676</v>
      </c>
      <c r="I71" t="s">
        <v>1601</v>
      </c>
      <c r="J71" t="s">
        <v>109</v>
      </c>
      <c r="P71" t="s">
        <v>410</v>
      </c>
      <c r="AC71" t="s">
        <v>1336</v>
      </c>
      <c r="AE71" s="1019"/>
      <c r="AF71" s="1019"/>
      <c r="AG71" s="1019"/>
      <c r="AH71" s="1019"/>
      <c r="AI71" s="978"/>
      <c r="AK71" s="961"/>
    </row>
    <row r="73" spans="1:37" ht="15.75" thickBot="1">
      <c r="O73" s="621" t="s">
        <v>1617</v>
      </c>
      <c r="AE73" s="956">
        <f>SUM(AE13:AE34,AE39:AE52,AE58:AE63,AE68:AE70)</f>
        <v>0</v>
      </c>
      <c r="AF73" s="956">
        <f>SUM(AF13:AF34,AF39:AF52,AF58:AF63,AF68:AF70)</f>
        <v>0</v>
      </c>
      <c r="AG73" s="956">
        <f>SUM(AG13:AG34,AG39:AG52,AG58:AG63,AG68:AG70)</f>
        <v>0</v>
      </c>
      <c r="AH73" s="956">
        <f>SUM(AH13:AH71)</f>
        <v>0</v>
      </c>
      <c r="AI73" s="956">
        <f>SUM(AI13:AI71)</f>
        <v>0</v>
      </c>
      <c r="AJ73" s="960"/>
    </row>
    <row r="74" spans="1:37" ht="15.75" thickTop="1"/>
    <row r="76" spans="1:37" s="46" customFormat="1" ht="18.75">
      <c r="A76" s="47" t="s">
        <v>1566</v>
      </c>
    </row>
  </sheetData>
  <mergeCells count="1">
    <mergeCell ref="AE5:AI5"/>
  </mergeCells>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4" id="{D9FD3D7D-B9E4-4B5C-ABAC-A2A31D2C3E4D}">
            <xm:f>$AE$7&lt;='1.5 Universal Data'!$C$8</xm:f>
            <x14:dxf>
              <fill>
                <patternFill patternType="lightUp">
                  <bgColor theme="0"/>
                </patternFill>
              </fill>
            </x14:dxf>
          </x14:cfRule>
          <xm:sqref>AE13:AF35</xm:sqref>
        </x14:conditionalFormatting>
        <x14:conditionalFormatting xmlns:xm="http://schemas.microsoft.com/office/excel/2006/main">
          <x14:cfRule type="expression" priority="29" id="{4C546CCC-65FE-4451-8A90-FDC0EE723094}">
            <xm:f>$AE$7&lt;='1.5 Universal Data'!$C$8</xm:f>
            <x14:dxf>
              <fill>
                <patternFill patternType="lightUp">
                  <bgColor theme="0"/>
                </patternFill>
              </fill>
            </x14:dxf>
          </x14:cfRule>
          <xm:sqref>AE39:AF52</xm:sqref>
        </x14:conditionalFormatting>
        <x14:conditionalFormatting xmlns:xm="http://schemas.microsoft.com/office/excel/2006/main">
          <x14:cfRule type="expression" priority="22" id="{AE4AF56C-F652-45C2-9383-ADBFB5123C90}">
            <xm:f>$AE$7&lt;='1.5 Universal Data'!$C$8</xm:f>
            <x14:dxf>
              <fill>
                <patternFill patternType="lightUp">
                  <bgColor theme="0"/>
                </patternFill>
              </fill>
            </x14:dxf>
          </x14:cfRule>
          <xm:sqref>AE58:AF64</xm:sqref>
        </x14:conditionalFormatting>
        <x14:conditionalFormatting xmlns:xm="http://schemas.microsoft.com/office/excel/2006/main">
          <x14:cfRule type="expression" priority="13" id="{1AFEF1C0-E5F3-4F28-AD94-E120C950F82F}">
            <xm:f>$AE$7&lt;='1.5 Universal Data'!$C$8</xm:f>
            <x14:dxf>
              <fill>
                <patternFill patternType="lightUp">
                  <bgColor theme="0"/>
                </patternFill>
              </fill>
            </x14:dxf>
          </x14:cfRule>
          <xm:sqref>AE68:AF71</xm:sqref>
        </x14:conditionalFormatting>
        <x14:conditionalFormatting xmlns:xm="http://schemas.microsoft.com/office/excel/2006/main">
          <x14:cfRule type="expression" priority="2" id="{74BAADF6-6FF3-4482-80B6-8A1CFF616071}">
            <xm:f>$AG$7&lt;='1.5 Universal Data'!$C$8</xm:f>
            <x14:dxf>
              <fill>
                <patternFill patternType="lightUp">
                  <bgColor theme="0"/>
                </patternFill>
              </fill>
            </x14:dxf>
          </x14:cfRule>
          <xm:sqref>AG13:AH35 AG39:AH52</xm:sqref>
        </x14:conditionalFormatting>
        <x14:conditionalFormatting xmlns:xm="http://schemas.microsoft.com/office/excel/2006/main">
          <x14:cfRule type="expression" priority="3" id="{B3AE91FE-00FE-4E98-961B-B140B39D9B8D}">
            <xm:f>$AG$7&lt;='1.5 Universal Data'!$C$8</xm:f>
            <x14:dxf>
              <fill>
                <patternFill patternType="lightUp">
                  <bgColor theme="0"/>
                </patternFill>
              </fill>
            </x14:dxf>
          </x14:cfRule>
          <xm:sqref>AG58:AH64</xm:sqref>
        </x14:conditionalFormatting>
        <x14:conditionalFormatting xmlns:xm="http://schemas.microsoft.com/office/excel/2006/main">
          <x14:cfRule type="expression" priority="1" id="{DBAD7871-78BA-4328-8825-6D62FE9E11A2}">
            <xm:f>$AG$7&lt;='1.5 Universal Data'!$C$8</xm:f>
            <x14:dxf>
              <fill>
                <patternFill patternType="lightUp">
                  <bgColor theme="0"/>
                </patternFill>
              </fill>
            </x14:dxf>
          </x14:cfRule>
          <xm:sqref>AG68:AH71</xm:sqref>
        </x14:conditionalFormatting>
        <x14:conditionalFormatting xmlns:xm="http://schemas.microsoft.com/office/excel/2006/main">
          <x14:cfRule type="expression" priority="7" id="{A47B7850-F992-48B2-9C03-45BE3A8AD9A2}">
            <xm:f>$AI$7&lt;='1.5 Universal Data'!$C$8</xm:f>
            <x14:dxf>
              <fill>
                <patternFill patternType="lightUp">
                  <bgColor theme="0"/>
                </patternFill>
              </fill>
            </x14:dxf>
          </x14:cfRule>
          <xm:sqref>AI13:AI35</xm:sqref>
        </x14:conditionalFormatting>
        <x14:conditionalFormatting xmlns:xm="http://schemas.microsoft.com/office/excel/2006/main">
          <x14:cfRule type="expression" priority="6" id="{54B496ED-A75D-43B2-8B64-50D4BECB4F66}">
            <xm:f>$AI$7&lt;='1.5 Universal Data'!$C$8</xm:f>
            <x14:dxf>
              <fill>
                <patternFill patternType="lightUp">
                  <bgColor theme="0"/>
                </patternFill>
              </fill>
            </x14:dxf>
          </x14:cfRule>
          <xm:sqref>AI39:AI52</xm:sqref>
        </x14:conditionalFormatting>
        <x14:conditionalFormatting xmlns:xm="http://schemas.microsoft.com/office/excel/2006/main">
          <x14:cfRule type="expression" priority="5" id="{C55F34B6-51C6-4FC8-862F-04F8FEB4C884}">
            <xm:f>$AI$7&lt;='1.5 Universal Data'!$C$8</xm:f>
            <x14:dxf>
              <fill>
                <patternFill patternType="lightUp">
                  <bgColor theme="0"/>
                </patternFill>
              </fill>
            </x14:dxf>
          </x14:cfRule>
          <xm:sqref>AI58:AI64</xm:sqref>
        </x14:conditionalFormatting>
        <x14:conditionalFormatting xmlns:xm="http://schemas.microsoft.com/office/excel/2006/main">
          <x14:cfRule type="expression" priority="4" id="{12F23D32-2D17-4802-89DE-B69E55A17D1D}">
            <xm:f>$AI$7&lt;='1.5 Universal Data'!$C$8</xm:f>
            <x14:dxf>
              <fill>
                <patternFill patternType="lightUp">
                  <bgColor theme="0"/>
                </patternFill>
              </fill>
            </x14:dxf>
          </x14:cfRule>
          <xm:sqref>AI69:AI71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7C9D-3EF1-43B5-861D-3668DFD0C6EB}">
  <sheetPr>
    <tabColor theme="4"/>
  </sheetPr>
  <dimension ref="A1:AJ99"/>
  <sheetViews>
    <sheetView topLeftCell="A16" zoomScale="80" zoomScaleNormal="80" workbookViewId="0">
      <selection activeCell="AJ44" sqref="AJ44"/>
    </sheetView>
    <sheetView topLeftCell="D31" workbookViewId="1">
      <selection activeCell="AA41" sqref="AA41"/>
    </sheetView>
  </sheetViews>
  <sheetFormatPr defaultColWidth="9.140625" defaultRowHeight="15"/>
  <cols>
    <col min="1" max="3" width="1.85546875" customWidth="1"/>
    <col min="4" max="4" width="8.140625" customWidth="1"/>
    <col min="5" max="5" width="5" bestFit="1" customWidth="1"/>
    <col min="6" max="6" width="27" customWidth="1"/>
    <col min="7" max="7" width="5.42578125" bestFit="1" customWidth="1"/>
    <col min="8" max="8" width="5" customWidth="1"/>
    <col min="9" max="9" width="18.42578125" bestFit="1" customWidth="1"/>
    <col min="10" max="10" width="9.42578125" bestFit="1" customWidth="1"/>
    <col min="11" max="11" width="23.85546875" bestFit="1" customWidth="1"/>
    <col min="12" max="12" width="23.42578125" bestFit="1" customWidth="1"/>
    <col min="13" max="13" width="11.42578125" bestFit="1" customWidth="1"/>
    <col min="14" max="14" width="1.85546875" hidden="1" customWidth="1"/>
    <col min="15" max="15" width="28.140625" bestFit="1" customWidth="1"/>
    <col min="16" max="16" width="7.42578125" customWidth="1"/>
    <col min="17" max="26" width="1.85546875" hidden="1" customWidth="1"/>
    <col min="27" max="27" width="27.85546875" bestFit="1" customWidth="1"/>
    <col min="28" max="28" width="44.85546875" customWidth="1"/>
    <col min="29" max="29" width="6.140625" bestFit="1" customWidth="1"/>
    <col min="30" max="30" width="7.85546875" customWidth="1"/>
  </cols>
  <sheetData>
    <row r="1" spans="1:36" s="46" customFormat="1" ht="23.25">
      <c r="A1" s="56" t="str">
        <f>'1.1 Cover'!A1</f>
        <v>Regulatory Reporting Pack</v>
      </c>
    </row>
    <row r="2" spans="1:36" s="46" customFormat="1" ht="23.25">
      <c r="A2" s="56" t="str">
        <f>'1.1 Cover'!A2</f>
        <v>Price base - 2018/19</v>
      </c>
    </row>
    <row r="3" spans="1:36" s="46" customFormat="1" ht="23.25">
      <c r="A3" s="56" t="str">
        <f>'1.1 Cover'!A3</f>
        <v>Regulatory Year: April 2024 - March 2025</v>
      </c>
    </row>
    <row r="4" spans="1:36" s="46" customFormat="1" ht="23.25">
      <c r="A4" s="56" t="s">
        <v>1687</v>
      </c>
    </row>
    <row r="5" spans="1:36">
      <c r="AE5" s="1836" t="s">
        <v>1585</v>
      </c>
      <c r="AF5" s="1836"/>
      <c r="AG5" s="1836"/>
      <c r="AH5" s="1836"/>
      <c r="AI5" s="1836"/>
      <c r="AJ5" s="43"/>
    </row>
    <row r="6" spans="1:36">
      <c r="AE6" s="1658"/>
      <c r="AF6" s="1659"/>
      <c r="AG6" s="1659" t="s">
        <v>3191</v>
      </c>
      <c r="AH6" s="1659"/>
      <c r="AI6" s="1660"/>
    </row>
    <row r="7" spans="1:36" s="43" customFormat="1">
      <c r="D7" s="55" t="s">
        <v>244</v>
      </c>
      <c r="E7" s="55" t="s">
        <v>245</v>
      </c>
      <c r="F7" s="55" t="s">
        <v>246</v>
      </c>
      <c r="G7" s="55" t="s">
        <v>1587</v>
      </c>
      <c r="H7" s="55" t="s">
        <v>248</v>
      </c>
      <c r="I7" s="55" t="s">
        <v>249</v>
      </c>
      <c r="J7" s="55" t="s">
        <v>250</v>
      </c>
      <c r="K7" s="55" t="s">
        <v>251</v>
      </c>
      <c r="L7" s="55" t="s">
        <v>252</v>
      </c>
      <c r="M7" s="55" t="s">
        <v>253</v>
      </c>
      <c r="N7" s="55"/>
      <c r="O7" s="55" t="s">
        <v>276</v>
      </c>
      <c r="P7" s="55" t="s">
        <v>256</v>
      </c>
      <c r="Q7" s="55"/>
      <c r="R7" s="55"/>
      <c r="S7" s="55"/>
      <c r="T7" s="55"/>
      <c r="U7" s="55"/>
      <c r="V7" s="55"/>
      <c r="W7" s="55"/>
      <c r="X7" s="55"/>
      <c r="Y7" s="55"/>
      <c r="Z7" s="55"/>
      <c r="AA7" s="55" t="s">
        <v>1688</v>
      </c>
      <c r="AB7" s="55" t="s">
        <v>1689</v>
      </c>
      <c r="AC7" s="43" t="s">
        <v>1578</v>
      </c>
      <c r="AD7"/>
      <c r="AE7" s="52">
        <v>2022</v>
      </c>
      <c r="AF7" s="51">
        <v>2023</v>
      </c>
      <c r="AG7" s="51">
        <v>2024</v>
      </c>
      <c r="AH7" s="51">
        <v>2025</v>
      </c>
      <c r="AI7" s="50">
        <v>2026</v>
      </c>
      <c r="AJ7"/>
    </row>
    <row r="8" spans="1:36">
      <c r="S8" s="43"/>
      <c r="T8" s="43"/>
      <c r="U8" s="43"/>
      <c r="V8" s="43"/>
    </row>
    <row r="9" spans="1:36" s="1" customFormat="1" ht="18">
      <c r="A9" s="2" t="s">
        <v>1629</v>
      </c>
      <c r="B9" s="2"/>
    </row>
    <row r="11" spans="1:36" s="1" customFormat="1">
      <c r="A11" s="42"/>
      <c r="B11" s="48" t="s">
        <v>1690</v>
      </c>
    </row>
    <row r="13" spans="1:36">
      <c r="D13" t="s">
        <v>269</v>
      </c>
      <c r="E13" t="s">
        <v>245</v>
      </c>
      <c r="F13" t="s">
        <v>270</v>
      </c>
      <c r="G13" t="s">
        <v>1591</v>
      </c>
      <c r="H13" t="s">
        <v>272</v>
      </c>
      <c r="I13" t="s">
        <v>1613</v>
      </c>
      <c r="J13" t="s">
        <v>130</v>
      </c>
      <c r="K13" t="s">
        <v>344</v>
      </c>
      <c r="L13" t="s">
        <v>317</v>
      </c>
      <c r="M13" t="s">
        <v>276</v>
      </c>
      <c r="O13" t="s">
        <v>278</v>
      </c>
      <c r="P13" t="s">
        <v>303</v>
      </c>
      <c r="AA13" s="1027"/>
      <c r="AB13" s="1028"/>
      <c r="AC13" t="s">
        <v>1581</v>
      </c>
      <c r="AE13" s="1013">
        <f>SUMIFS('6.1 Capex_summary'!AE$9:AE$1048,'6.1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F13" s="1013">
        <f>SUMIFS('6.1 Capex_summary'!AF$9:AF$1048,'6.1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G13" s="1013">
        <f>SUMIFS('6.1 Capex_summary'!AG$9:AG$1048,'6.1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H13" s="1013">
        <f>SUMIFS('6.1 Capex_summary'!AH$9:AH$1048,'6.1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I13" s="1013">
        <f>SUMIFS('6.1 Capex_summary'!AI$9:AI$1048,'6.1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row>
    <row r="14" spans="1:36">
      <c r="D14" t="s">
        <v>269</v>
      </c>
      <c r="E14" t="s">
        <v>245</v>
      </c>
      <c r="F14" t="s">
        <v>270</v>
      </c>
      <c r="G14" t="s">
        <v>1591</v>
      </c>
      <c r="H14" t="s">
        <v>272</v>
      </c>
      <c r="I14" t="s">
        <v>1613</v>
      </c>
      <c r="J14" t="s">
        <v>130</v>
      </c>
      <c r="K14" t="s">
        <v>344</v>
      </c>
      <c r="L14" t="s">
        <v>331</v>
      </c>
      <c r="M14" t="s">
        <v>276</v>
      </c>
      <c r="O14" t="s">
        <v>278</v>
      </c>
      <c r="P14" t="s">
        <v>303</v>
      </c>
      <c r="AA14" s="978"/>
      <c r="AB14" s="1028"/>
      <c r="AC14" t="s">
        <v>1581</v>
      </c>
      <c r="AE14" s="1013">
        <f>SUMIFS('6.1 Capex_summary'!AE$9:AE$1048,'6.1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F14" s="1013">
        <f>SUMIFS('6.1 Capex_summary'!AF$9:AF$1048,'6.1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G14" s="1013">
        <f>SUMIFS('6.1 Capex_summary'!AG$9:AG$1048,'6.1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H14" s="1013">
        <f>SUMIFS('6.1 Capex_summary'!AH$9:AH$1048,'6.1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I14" s="1013">
        <f>SUMIFS('6.1 Capex_summary'!AI$9:AI$1048,'6.1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row>
    <row r="15" spans="1:36">
      <c r="D15" t="s">
        <v>269</v>
      </c>
      <c r="E15" t="s">
        <v>245</v>
      </c>
      <c r="F15" t="s">
        <v>270</v>
      </c>
      <c r="G15" t="s">
        <v>1591</v>
      </c>
      <c r="H15" t="s">
        <v>272</v>
      </c>
      <c r="I15" t="s">
        <v>1613</v>
      </c>
      <c r="J15" t="s">
        <v>130</v>
      </c>
      <c r="K15" t="s">
        <v>344</v>
      </c>
      <c r="L15" t="s">
        <v>357</v>
      </c>
      <c r="M15" t="s">
        <v>276</v>
      </c>
      <c r="O15" t="s">
        <v>278</v>
      </c>
      <c r="P15" t="s">
        <v>303</v>
      </c>
      <c r="AA15" s="978"/>
      <c r="AB15" s="1028"/>
      <c r="AC15" t="s">
        <v>1581</v>
      </c>
      <c r="AE15" s="1013">
        <f>SUMIFS('6.1 Capex_summary'!AE$9:AE$1048,'6.1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F15" s="1013">
        <f>SUMIFS('6.1 Capex_summary'!AF$9:AF$1048,'6.1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G15" s="1013">
        <f>SUMIFS('6.1 Capex_summary'!AG$9:AG$1048,'6.1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H15" s="1013">
        <f>SUMIFS('6.1 Capex_summary'!AH$9:AH$1048,'6.1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I15" s="1013">
        <f>SUMIFS('6.1 Capex_summary'!AI$9:AI$1048,'6.1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row>
    <row r="16" spans="1:36">
      <c r="D16" t="s">
        <v>269</v>
      </c>
      <c r="E16" t="s">
        <v>245</v>
      </c>
      <c r="F16" t="s">
        <v>270</v>
      </c>
      <c r="G16" t="s">
        <v>1591</v>
      </c>
      <c r="H16" t="s">
        <v>272</v>
      </c>
      <c r="I16" t="s">
        <v>1613</v>
      </c>
      <c r="J16" t="s">
        <v>130</v>
      </c>
      <c r="K16" t="s">
        <v>344</v>
      </c>
      <c r="L16" t="s">
        <v>378</v>
      </c>
      <c r="M16" t="s">
        <v>276</v>
      </c>
      <c r="O16" t="s">
        <v>278</v>
      </c>
      <c r="P16" t="s">
        <v>303</v>
      </c>
      <c r="AA16" s="978"/>
      <c r="AB16" s="1028"/>
      <c r="AC16" t="s">
        <v>1581</v>
      </c>
      <c r="AE16" s="1013">
        <f>SUMIFS('6.1 Capex_summary'!AE$9:AE$1048,'6.1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F16" s="1013">
        <f>SUMIFS('6.1 Capex_summary'!AF$9:AF$1048,'6.1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G16" s="1013">
        <f>SUMIFS('6.1 Capex_summary'!AG$9:AG$1048,'6.1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H16" s="1013">
        <f>SUMIFS('6.1 Capex_summary'!AH$9:AH$1048,'6.1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I16" s="1013">
        <f>SUMIFS('6.1 Capex_summary'!AI$9:AI$1048,'6.1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row>
    <row r="17" spans="4:35">
      <c r="D17" t="s">
        <v>269</v>
      </c>
      <c r="E17" t="s">
        <v>245</v>
      </c>
      <c r="F17" t="s">
        <v>270</v>
      </c>
      <c r="G17" t="s">
        <v>1591</v>
      </c>
      <c r="H17" t="s">
        <v>272</v>
      </c>
      <c r="I17" t="s">
        <v>1613</v>
      </c>
      <c r="J17" t="s">
        <v>130</v>
      </c>
      <c r="K17" t="s">
        <v>344</v>
      </c>
      <c r="L17" t="s">
        <v>395</v>
      </c>
      <c r="M17" t="s">
        <v>276</v>
      </c>
      <c r="O17" t="s">
        <v>278</v>
      </c>
      <c r="P17" t="s">
        <v>303</v>
      </c>
      <c r="AA17" s="978"/>
      <c r="AB17" s="1028"/>
      <c r="AC17" t="s">
        <v>1581</v>
      </c>
      <c r="AE17" s="1013">
        <f>SUMIFS('6.1 Capex_summary'!AE$9:AE$1048,'6.1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F17" s="1013">
        <f>SUMIFS('6.1 Capex_summary'!AF$9:AF$1048,'6.1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G17" s="1013">
        <f>SUMIFS('6.1 Capex_summary'!AG$9:AG$1048,'6.1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H17" s="1013">
        <f>SUMIFS('6.1 Capex_summary'!AH$9:AH$1048,'6.1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I17" s="1013">
        <f>SUMIFS('6.1 Capex_summary'!AI$9:AI$1048,'6.1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row>
    <row r="18" spans="4:35">
      <c r="D18" t="s">
        <v>269</v>
      </c>
      <c r="E18" t="s">
        <v>245</v>
      </c>
      <c r="F18" t="s">
        <v>270</v>
      </c>
      <c r="G18" t="s">
        <v>1591</v>
      </c>
      <c r="H18" t="s">
        <v>272</v>
      </c>
      <c r="I18" t="s">
        <v>1613</v>
      </c>
      <c r="J18" t="s">
        <v>130</v>
      </c>
      <c r="K18" t="s">
        <v>1595</v>
      </c>
      <c r="L18" t="s">
        <v>323</v>
      </c>
      <c r="M18" t="s">
        <v>276</v>
      </c>
      <c r="O18" t="s">
        <v>302</v>
      </c>
      <c r="P18" t="s">
        <v>303</v>
      </c>
      <c r="AA18" s="978"/>
      <c r="AB18" s="1028"/>
      <c r="AC18" t="s">
        <v>1581</v>
      </c>
      <c r="AE18" s="1013">
        <f>SUMIFS('6.1 Capex_summary'!AE$9:AE$1048,'6.1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F18" s="1013">
        <f>SUMIFS('6.1 Capex_summary'!AF$9:AF$1048,'6.1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G18" s="1013">
        <f>SUMIFS('6.1 Capex_summary'!AG$9:AG$1048,'6.1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H18" s="1013">
        <f>SUMIFS('6.1 Capex_summary'!AH$9:AH$1048,'6.1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I18" s="1013">
        <f>SUMIFS('6.1 Capex_summary'!AI$9:AI$1048,'6.1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row>
    <row r="19" spans="4:35">
      <c r="D19" t="s">
        <v>269</v>
      </c>
      <c r="E19" t="s">
        <v>245</v>
      </c>
      <c r="F19" t="s">
        <v>270</v>
      </c>
      <c r="G19" t="s">
        <v>1591</v>
      </c>
      <c r="H19" t="s">
        <v>272</v>
      </c>
      <c r="I19" t="s">
        <v>1613</v>
      </c>
      <c r="J19" t="s">
        <v>130</v>
      </c>
      <c r="K19" t="s">
        <v>1595</v>
      </c>
      <c r="L19" t="s">
        <v>372</v>
      </c>
      <c r="M19" t="s">
        <v>276</v>
      </c>
      <c r="O19" t="s">
        <v>302</v>
      </c>
      <c r="P19" t="s">
        <v>303</v>
      </c>
      <c r="AA19" s="978"/>
      <c r="AB19" s="1028"/>
      <c r="AC19" t="s">
        <v>1581</v>
      </c>
      <c r="AE19" s="1013">
        <f>SUMIFS('6.1 Capex_summary'!AE$9:AE$1048,'6.1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F19" s="1013">
        <f>SUMIFS('6.1 Capex_summary'!AF$9:AF$1048,'6.1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G19" s="1013">
        <f>SUMIFS('6.1 Capex_summary'!AG$9:AG$1048,'6.1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H19" s="1013">
        <f>SUMIFS('6.1 Capex_summary'!AH$9:AH$1048,'6.1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I19" s="1013">
        <f>SUMIFS('6.1 Capex_summary'!AI$9:AI$1048,'6.1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row>
    <row r="20" spans="4:35">
      <c r="D20" t="s">
        <v>269</v>
      </c>
      <c r="E20" t="s">
        <v>245</v>
      </c>
      <c r="F20" t="s">
        <v>270</v>
      </c>
      <c r="G20" t="s">
        <v>1591</v>
      </c>
      <c r="H20" t="s">
        <v>272</v>
      </c>
      <c r="I20" t="s">
        <v>1613</v>
      </c>
      <c r="J20" t="s">
        <v>130</v>
      </c>
      <c r="K20" t="s">
        <v>1595</v>
      </c>
      <c r="L20" t="s">
        <v>350</v>
      </c>
      <c r="M20" t="s">
        <v>276</v>
      </c>
      <c r="O20" t="s">
        <v>302</v>
      </c>
      <c r="P20" t="s">
        <v>303</v>
      </c>
      <c r="AA20" s="978"/>
      <c r="AB20" s="1028"/>
      <c r="AC20" t="s">
        <v>1581</v>
      </c>
      <c r="AE20" s="1013">
        <f>SUMIFS('6.1 Capex_summary'!AE$9:AE$1048,'6.1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F20" s="1013">
        <f>SUMIFS('6.1 Capex_summary'!AF$9:AF$1048,'6.1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G20" s="1013">
        <f>SUMIFS('6.1 Capex_summary'!AG$9:AG$1048,'6.1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H20" s="1013">
        <f>SUMIFS('6.1 Capex_summary'!AH$9:AH$1048,'6.1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I20" s="1013">
        <f>SUMIFS('6.1 Capex_summary'!AI$9:AI$1048,'6.1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row>
    <row r="21" spans="4:35">
      <c r="D21" t="s">
        <v>269</v>
      </c>
      <c r="E21" t="s">
        <v>245</v>
      </c>
      <c r="F21" t="s">
        <v>270</v>
      </c>
      <c r="G21" t="s">
        <v>1591</v>
      </c>
      <c r="H21" t="s">
        <v>272</v>
      </c>
      <c r="I21" t="s">
        <v>1613</v>
      </c>
      <c r="J21" t="s">
        <v>130</v>
      </c>
      <c r="K21" t="s">
        <v>1595</v>
      </c>
      <c r="L21" t="s">
        <v>362</v>
      </c>
      <c r="M21" t="s">
        <v>276</v>
      </c>
      <c r="O21" t="s">
        <v>302</v>
      </c>
      <c r="P21" t="s">
        <v>303</v>
      </c>
      <c r="AA21" s="978"/>
      <c r="AB21" s="1028"/>
      <c r="AC21" t="s">
        <v>1581</v>
      </c>
      <c r="AE21" s="1013">
        <f>SUMIFS('6.1 Capex_summary'!AE$9:AE$1048,'6.1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F21" s="1013">
        <f>SUMIFS('6.1 Capex_summary'!AF$9:AF$1048,'6.1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G21" s="1013">
        <f>SUMIFS('6.1 Capex_summary'!AG$9:AG$1048,'6.1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H21" s="1013">
        <f>SUMIFS('6.1 Capex_summary'!AH$9:AH$1048,'6.1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I21" s="1013">
        <f>SUMIFS('6.1 Capex_summary'!AI$9:AI$1048,'6.1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row>
    <row r="22" spans="4:35">
      <c r="D22" t="s">
        <v>269</v>
      </c>
      <c r="E22" t="s">
        <v>245</v>
      </c>
      <c r="F22" t="s">
        <v>270</v>
      </c>
      <c r="G22" t="s">
        <v>1591</v>
      </c>
      <c r="H22" t="s">
        <v>272</v>
      </c>
      <c r="I22" t="s">
        <v>1613</v>
      </c>
      <c r="J22" t="s">
        <v>130</v>
      </c>
      <c r="K22" t="s">
        <v>1595</v>
      </c>
      <c r="L22" t="s">
        <v>305</v>
      </c>
      <c r="M22" t="s">
        <v>276</v>
      </c>
      <c r="O22" t="s">
        <v>302</v>
      </c>
      <c r="P22" t="s">
        <v>303</v>
      </c>
      <c r="AA22" s="978"/>
      <c r="AB22" s="1028"/>
      <c r="AC22" t="s">
        <v>1581</v>
      </c>
      <c r="AE22" s="1013">
        <f>SUMIFS('6.1 Capex_summary'!AE$9:AE$1048,'6.1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F22" s="1013">
        <f>SUMIFS('6.1 Capex_summary'!AF$9:AF$1048,'6.1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G22" s="1013">
        <f>SUMIFS('6.1 Capex_summary'!AG$9:AG$1048,'6.1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H22" s="1013">
        <f>SUMIFS('6.1 Capex_summary'!AH$9:AH$1048,'6.1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I22" s="1013">
        <f>SUMIFS('6.1 Capex_summary'!AI$9:AI$1048,'6.1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row>
    <row r="23" spans="4:35">
      <c r="D23" t="s">
        <v>269</v>
      </c>
      <c r="E23" t="s">
        <v>245</v>
      </c>
      <c r="F23" t="s">
        <v>270</v>
      </c>
      <c r="G23" t="s">
        <v>1591</v>
      </c>
      <c r="H23" t="s">
        <v>272</v>
      </c>
      <c r="I23" t="s">
        <v>1613</v>
      </c>
      <c r="J23" t="s">
        <v>130</v>
      </c>
      <c r="K23" t="s">
        <v>1595</v>
      </c>
      <c r="L23" t="s">
        <v>336</v>
      </c>
      <c r="M23" t="s">
        <v>276</v>
      </c>
      <c r="O23" t="s">
        <v>302</v>
      </c>
      <c r="P23" t="s">
        <v>303</v>
      </c>
      <c r="AA23" s="978"/>
      <c r="AB23" s="1028"/>
      <c r="AC23" t="s">
        <v>1581</v>
      </c>
      <c r="AE23" s="1013">
        <f>SUMIFS('6.1 Capex_summary'!AE$9:AE$1048,'6.1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F23" s="1013">
        <f>SUMIFS('6.1 Capex_summary'!AF$9:AF$1048,'6.1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G23" s="1013">
        <f>SUMIFS('6.1 Capex_summary'!AG$9:AG$1048,'6.1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H23" s="1013">
        <f>SUMIFS('6.1 Capex_summary'!AH$9:AH$1048,'6.1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I23" s="1013">
        <f>SUMIFS('6.1 Capex_summary'!AI$9:AI$1048,'6.1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row>
    <row r="24" spans="4:35">
      <c r="D24" t="s">
        <v>269</v>
      </c>
      <c r="E24" t="s">
        <v>245</v>
      </c>
      <c r="F24" t="s">
        <v>270</v>
      </c>
      <c r="G24" t="s">
        <v>1591</v>
      </c>
      <c r="H24" t="s">
        <v>272</v>
      </c>
      <c r="I24" t="s">
        <v>1613</v>
      </c>
      <c r="J24" t="s">
        <v>130</v>
      </c>
      <c r="K24" t="s">
        <v>1595</v>
      </c>
      <c r="L24" t="s">
        <v>281</v>
      </c>
      <c r="M24" t="s">
        <v>276</v>
      </c>
      <c r="O24" t="s">
        <v>302</v>
      </c>
      <c r="P24" t="s">
        <v>303</v>
      </c>
      <c r="AA24" s="978"/>
      <c r="AB24" s="1028"/>
      <c r="AC24" t="s">
        <v>1581</v>
      </c>
      <c r="AE24" s="1013">
        <f>SUMIFS('6.1 Capex_summary'!AE$9:AE$1048,'6.1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F24" s="1013">
        <f>SUMIFS('6.1 Capex_summary'!AF$9:AF$1048,'6.1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G24" s="1013">
        <f>SUMIFS('6.1 Capex_summary'!AG$9:AG$1048,'6.1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H24" s="1013">
        <f>SUMIFS('6.1 Capex_summary'!AH$9:AH$1048,'6.1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I24" s="1013">
        <f>SUMIFS('6.1 Capex_summary'!AI$9:AI$1048,'6.1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row>
    <row r="25" spans="4:35">
      <c r="D25" t="s">
        <v>269</v>
      </c>
      <c r="E25" t="s">
        <v>245</v>
      </c>
      <c r="F25" t="s">
        <v>270</v>
      </c>
      <c r="G25" t="s">
        <v>1591</v>
      </c>
      <c r="H25" t="s">
        <v>272</v>
      </c>
      <c r="I25" t="s">
        <v>1613</v>
      </c>
      <c r="J25" t="s">
        <v>130</v>
      </c>
      <c r="K25" t="s">
        <v>1595</v>
      </c>
      <c r="L25" t="s">
        <v>305</v>
      </c>
      <c r="M25" t="s">
        <v>276</v>
      </c>
      <c r="O25" t="s">
        <v>320</v>
      </c>
      <c r="P25" t="s">
        <v>303</v>
      </c>
      <c r="AA25" s="978"/>
      <c r="AB25" s="1028"/>
      <c r="AC25" t="s">
        <v>1581</v>
      </c>
      <c r="AE25" s="1013">
        <f>SUMIFS('6.1 Capex_summary'!AE$9:AE$1048,'6.1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F25" s="1013">
        <f>SUMIFS('6.1 Capex_summary'!AF$9:AF$1048,'6.1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G25" s="1013">
        <f>SUMIFS('6.1 Capex_summary'!AG$9:AG$1048,'6.1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H25" s="1013">
        <f>SUMIFS('6.1 Capex_summary'!AH$9:AH$1048,'6.1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I25" s="1013">
        <f>SUMIFS('6.1 Capex_summary'!AI$9:AI$1048,'6.1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row>
    <row r="26" spans="4:35">
      <c r="D26" t="s">
        <v>269</v>
      </c>
      <c r="E26" t="s">
        <v>245</v>
      </c>
      <c r="F26" t="s">
        <v>270</v>
      </c>
      <c r="G26" t="s">
        <v>1591</v>
      </c>
      <c r="H26" t="s">
        <v>272</v>
      </c>
      <c r="I26" t="s">
        <v>1613</v>
      </c>
      <c r="J26" t="s">
        <v>130</v>
      </c>
      <c r="K26" t="s">
        <v>1595</v>
      </c>
      <c r="L26" t="s">
        <v>336</v>
      </c>
      <c r="M26" t="s">
        <v>276</v>
      </c>
      <c r="O26" t="s">
        <v>320</v>
      </c>
      <c r="P26" t="s">
        <v>303</v>
      </c>
      <c r="AA26" s="978"/>
      <c r="AB26" s="1028"/>
      <c r="AC26" t="s">
        <v>1581</v>
      </c>
      <c r="AE26" s="1013">
        <f>SUMIFS('6.1 Capex_summary'!AE$9:AE$1048,'6.1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F26" s="1013">
        <f>SUMIFS('6.1 Capex_summary'!AF$9:AF$1048,'6.1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G26" s="1013">
        <f>SUMIFS('6.1 Capex_summary'!AG$9:AG$1048,'6.1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H26" s="1013">
        <f>SUMIFS('6.1 Capex_summary'!AH$9:AH$1048,'6.1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I26" s="1013">
        <f>SUMIFS('6.1 Capex_summary'!AI$9:AI$1048,'6.1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row>
    <row r="27" spans="4:35">
      <c r="D27" t="s">
        <v>269</v>
      </c>
      <c r="E27" t="s">
        <v>245</v>
      </c>
      <c r="F27" t="s">
        <v>270</v>
      </c>
      <c r="G27" t="s">
        <v>1591</v>
      </c>
      <c r="H27" t="s">
        <v>272</v>
      </c>
      <c r="I27" t="s">
        <v>1613</v>
      </c>
      <c r="J27" t="s">
        <v>130</v>
      </c>
      <c r="K27" t="s">
        <v>1595</v>
      </c>
      <c r="L27" t="s">
        <v>281</v>
      </c>
      <c r="M27" t="s">
        <v>276</v>
      </c>
      <c r="O27" t="s">
        <v>320</v>
      </c>
      <c r="P27" t="s">
        <v>303</v>
      </c>
      <c r="AA27" s="978"/>
      <c r="AB27" s="1028"/>
      <c r="AC27" t="s">
        <v>1581</v>
      </c>
      <c r="AE27" s="1013">
        <f>SUMIFS('6.1 Capex_summary'!AE$9:AE$1048,'6.1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F27" s="1013">
        <f>SUMIFS('6.1 Capex_summary'!AF$9:AF$1048,'6.1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G27" s="1013">
        <f>SUMIFS('6.1 Capex_summary'!AG$9:AG$1048,'6.1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H27" s="1013">
        <f>SUMIFS('6.1 Capex_summary'!AH$9:AH$1048,'6.1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I27" s="1013">
        <f>SUMIFS('6.1 Capex_summary'!AI$9:AI$1048,'6.1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row>
    <row r="28" spans="4:35">
      <c r="D28" t="s">
        <v>269</v>
      </c>
      <c r="E28" t="s">
        <v>245</v>
      </c>
      <c r="F28" t="s">
        <v>270</v>
      </c>
      <c r="G28" t="s">
        <v>1591</v>
      </c>
      <c r="H28" t="s">
        <v>272</v>
      </c>
      <c r="I28" t="s">
        <v>1613</v>
      </c>
      <c r="J28" t="s">
        <v>130</v>
      </c>
      <c r="K28" t="s">
        <v>1596</v>
      </c>
      <c r="L28" t="s">
        <v>333</v>
      </c>
      <c r="M28" t="s">
        <v>276</v>
      </c>
      <c r="O28" t="s">
        <v>1597</v>
      </c>
      <c r="P28" t="s">
        <v>303</v>
      </c>
      <c r="AA28" s="978"/>
      <c r="AB28" s="1028"/>
      <c r="AC28" t="s">
        <v>1581</v>
      </c>
      <c r="AE28" s="1013">
        <f>SUMIFS('6.1 Capex_summary'!AE$9:AE$1048,'6.1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F28" s="1013">
        <f>SUMIFS('6.1 Capex_summary'!AF$9:AF$1048,'6.1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G28" s="1013">
        <f>SUMIFS('6.1 Capex_summary'!AG$9:AG$1048,'6.1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H28" s="1013">
        <f>SUMIFS('6.1 Capex_summary'!AH$9:AH$1048,'6.1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I28" s="1013">
        <f>SUMIFS('6.1 Capex_summary'!AI$9:AI$1048,'6.1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row>
    <row r="29" spans="4:35">
      <c r="D29" t="s">
        <v>269</v>
      </c>
      <c r="E29" t="s">
        <v>245</v>
      </c>
      <c r="F29" t="s">
        <v>270</v>
      </c>
      <c r="G29" t="s">
        <v>1591</v>
      </c>
      <c r="H29" t="s">
        <v>272</v>
      </c>
      <c r="I29" t="s">
        <v>1613</v>
      </c>
      <c r="J29" t="s">
        <v>130</v>
      </c>
      <c r="K29" t="s">
        <v>1596</v>
      </c>
      <c r="L29" t="s">
        <v>1691</v>
      </c>
      <c r="M29" t="s">
        <v>276</v>
      </c>
      <c r="O29" t="s">
        <v>347</v>
      </c>
      <c r="P29" t="s">
        <v>303</v>
      </c>
      <c r="AA29" s="978"/>
      <c r="AB29" s="1028"/>
      <c r="AC29" t="s">
        <v>1581</v>
      </c>
      <c r="AE29" s="1013">
        <f>SUMIFS('6.1 Capex_summary'!AE$9:AE$1048,'6.1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F29" s="1013">
        <f>SUMIFS('6.1 Capex_summary'!AF$9:AF$1048,'6.1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G29" s="1013">
        <f>SUMIFS('6.1 Capex_summary'!AG$9:AG$1048,'6.1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H29" s="1013">
        <f>SUMIFS('6.1 Capex_summary'!AH$9:AH$1048,'6.1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I29" s="1013">
        <f>SUMIFS('6.1 Capex_summary'!AI$9:AI$1048,'6.1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row>
    <row r="30" spans="4:35">
      <c r="D30" t="s">
        <v>269</v>
      </c>
      <c r="E30" t="s">
        <v>245</v>
      </c>
      <c r="F30" t="s">
        <v>270</v>
      </c>
      <c r="G30" t="s">
        <v>1591</v>
      </c>
      <c r="H30" t="s">
        <v>272</v>
      </c>
      <c r="I30" t="s">
        <v>1613</v>
      </c>
      <c r="J30" t="s">
        <v>130</v>
      </c>
      <c r="K30" t="s">
        <v>1596</v>
      </c>
      <c r="L30" t="s">
        <v>456</v>
      </c>
      <c r="M30" t="s">
        <v>276</v>
      </c>
      <c r="O30" t="s">
        <v>359</v>
      </c>
      <c r="P30" t="s">
        <v>303</v>
      </c>
      <c r="AA30" s="978"/>
      <c r="AB30" s="1028"/>
      <c r="AC30" t="s">
        <v>1581</v>
      </c>
      <c r="AE30" s="1013">
        <f>SUMIFS('6.1 Capex_summary'!AE$9:AE$1048,'6.1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F30" s="1013">
        <f>SUMIFS('6.1 Capex_summary'!AF$9:AF$1048,'6.1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G30" s="1013">
        <f>SUMIFS('6.1 Capex_summary'!AG$9:AG$1048,'6.1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H30" s="1013">
        <f>SUMIFS('6.1 Capex_summary'!AH$9:AH$1048,'6.1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I30" s="1013">
        <f>SUMIFS('6.1 Capex_summary'!AI$9:AI$1048,'6.1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row>
    <row r="31" spans="4:35">
      <c r="D31" t="s">
        <v>269</v>
      </c>
      <c r="E31" t="s">
        <v>245</v>
      </c>
      <c r="F31" t="s">
        <v>270</v>
      </c>
      <c r="G31" t="s">
        <v>1591</v>
      </c>
      <c r="H31" t="s">
        <v>272</v>
      </c>
      <c r="I31" t="s">
        <v>10</v>
      </c>
      <c r="J31" t="s">
        <v>130</v>
      </c>
      <c r="K31" t="s">
        <v>148</v>
      </c>
      <c r="L31" t="s">
        <v>369</v>
      </c>
      <c r="M31" t="s">
        <v>276</v>
      </c>
      <c r="O31" t="s">
        <v>1692</v>
      </c>
      <c r="P31" t="s">
        <v>334</v>
      </c>
      <c r="AA31" s="978"/>
      <c r="AB31" s="1028"/>
      <c r="AC31" t="s">
        <v>1581</v>
      </c>
      <c r="AE31" s="1013">
        <f>SUMIFS('6.1 Capex_summary'!AE$9:AE$1048,'6.1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F31" s="1013">
        <f>SUMIFS('6.1 Capex_summary'!AF$9:AF$1048,'6.1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G31" s="1013">
        <f>SUMIFS('6.1 Capex_summary'!AG$9:AG$1048,'6.1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H31" s="1013">
        <f>SUMIFS('6.1 Capex_summary'!AH$9:AH$1048,'6.1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I31" s="1013">
        <f>SUMIFS('6.1 Capex_summary'!AI$9:AI$1048,'6.1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row>
    <row r="33" spans="1:36" s="1" customFormat="1">
      <c r="A33" s="42"/>
      <c r="B33" s="48" t="s">
        <v>1693</v>
      </c>
    </row>
    <row r="35" spans="1:36">
      <c r="D35" t="s">
        <v>269</v>
      </c>
      <c r="E35" t="s">
        <v>245</v>
      </c>
      <c r="F35" t="s">
        <v>294</v>
      </c>
      <c r="G35" t="s">
        <v>1591</v>
      </c>
      <c r="H35" t="s">
        <v>272</v>
      </c>
      <c r="I35" t="s">
        <v>1613</v>
      </c>
      <c r="J35" t="s">
        <v>130</v>
      </c>
      <c r="K35" t="s">
        <v>344</v>
      </c>
      <c r="L35" t="s">
        <v>345</v>
      </c>
      <c r="M35" t="s">
        <v>276</v>
      </c>
      <c r="O35" t="s">
        <v>278</v>
      </c>
      <c r="P35" t="s">
        <v>381</v>
      </c>
      <c r="AA35" s="978"/>
      <c r="AB35" s="1028"/>
      <c r="AC35" t="s">
        <v>1336</v>
      </c>
      <c r="AE35" s="1013">
        <f>SUMIFS('6.1 Capex_summary'!AE$9:AE$1048,'6.1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F35" s="1013">
        <f>SUMIFS('6.1 Capex_summary'!AF$9:AF$1048,'6.1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G35" s="1013">
        <f>SUMIFS('6.1 Capex_summary'!AG$9:AG$1048,'6.1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H35" s="1013">
        <f>SUMIFS('6.1 Capex_summary'!AH$9:AH$1048,'6.1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I35" s="1013">
        <f>SUMIFS('6.1 Capex_summary'!AI$9:AI$1048,'6.1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row>
    <row r="36" spans="1:36">
      <c r="D36" t="s">
        <v>269</v>
      </c>
      <c r="E36" t="s">
        <v>245</v>
      </c>
      <c r="F36" t="s">
        <v>294</v>
      </c>
      <c r="G36" t="s">
        <v>1591</v>
      </c>
      <c r="H36" t="s">
        <v>272</v>
      </c>
      <c r="I36" t="s">
        <v>1613</v>
      </c>
      <c r="J36" t="s">
        <v>130</v>
      </c>
      <c r="K36" t="s">
        <v>344</v>
      </c>
      <c r="L36" t="s">
        <v>367</v>
      </c>
      <c r="M36" t="s">
        <v>276</v>
      </c>
      <c r="O36" t="s">
        <v>278</v>
      </c>
      <c r="P36" t="s">
        <v>381</v>
      </c>
      <c r="AA36" s="978"/>
      <c r="AB36" s="1028"/>
      <c r="AC36" t="s">
        <v>1336</v>
      </c>
      <c r="AE36" s="1013">
        <f>SUMIFS('6.1 Capex_summary'!AE$9:AE$1048,'6.1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F36" s="1013">
        <f>SUMIFS('6.1 Capex_summary'!AF$9:AF$1048,'6.1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G36" s="1013">
        <f>SUMIFS('6.1 Capex_summary'!AG$9:AG$1048,'6.1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H36" s="1013">
        <f>SUMIFS('6.1 Capex_summary'!AH$9:AH$1048,'6.1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I36" s="1013">
        <f>SUMIFS('6.1 Capex_summary'!AI$9:AI$1048,'6.1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row>
    <row r="37" spans="1:36">
      <c r="D37" t="s">
        <v>269</v>
      </c>
      <c r="E37" t="s">
        <v>245</v>
      </c>
      <c r="F37" t="s">
        <v>294</v>
      </c>
      <c r="G37" t="s">
        <v>1591</v>
      </c>
      <c r="H37" t="s">
        <v>272</v>
      </c>
      <c r="I37" t="s">
        <v>1613</v>
      </c>
      <c r="J37" t="s">
        <v>130</v>
      </c>
      <c r="K37" t="s">
        <v>344</v>
      </c>
      <c r="L37" t="s">
        <v>386</v>
      </c>
      <c r="M37" t="s">
        <v>276</v>
      </c>
      <c r="O37" t="s">
        <v>278</v>
      </c>
      <c r="P37" t="s">
        <v>381</v>
      </c>
      <c r="AA37" s="978"/>
      <c r="AB37" s="1028"/>
      <c r="AC37" t="s">
        <v>1336</v>
      </c>
      <c r="AE37" s="1013">
        <f>SUMIFS('6.1 Capex_summary'!AE$9:AE$1048,'6.1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F37" s="1013">
        <f>SUMIFS('6.1 Capex_summary'!AF$9:AF$1048,'6.1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G37" s="1013">
        <f>SUMIFS('6.1 Capex_summary'!AG$9:AG$1048,'6.1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H37" s="1013">
        <f>SUMIFS('6.1 Capex_summary'!AH$9:AH$1048,'6.1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I37" s="1013">
        <f>SUMIFS('6.1 Capex_summary'!AI$9:AI$1048,'6.1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row>
    <row r="38" spans="1:36">
      <c r="D38" t="s">
        <v>269</v>
      </c>
      <c r="E38" t="s">
        <v>245</v>
      </c>
      <c r="F38" t="s">
        <v>294</v>
      </c>
      <c r="G38" t="s">
        <v>1591</v>
      </c>
      <c r="H38" t="s">
        <v>272</v>
      </c>
      <c r="I38" t="s">
        <v>1613</v>
      </c>
      <c r="J38" t="s">
        <v>130</v>
      </c>
      <c r="K38" t="s">
        <v>344</v>
      </c>
      <c r="L38" t="s">
        <v>402</v>
      </c>
      <c r="M38" t="s">
        <v>276</v>
      </c>
      <c r="O38" t="s">
        <v>278</v>
      </c>
      <c r="P38" t="s">
        <v>381</v>
      </c>
      <c r="AA38" s="978"/>
      <c r="AB38" s="1028"/>
      <c r="AC38" t="s">
        <v>1336</v>
      </c>
      <c r="AE38" s="1013">
        <f>SUMIFS('6.1 Capex_summary'!AE$9:AE$1048,'6.1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F38" s="1013">
        <f>SUMIFS('6.1 Capex_summary'!AF$9:AF$1048,'6.1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G38" s="1013">
        <f>SUMIFS('6.1 Capex_summary'!AG$9:AG$1048,'6.1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H38" s="1013">
        <f>SUMIFS('6.1 Capex_summary'!AH$9:AH$1048,'6.1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I38" s="1013">
        <f>SUMIFS('6.1 Capex_summary'!AI$9:AI$1048,'6.1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row>
    <row r="39" spans="1:36">
      <c r="D39" t="s">
        <v>269</v>
      </c>
      <c r="E39" t="s">
        <v>245</v>
      </c>
      <c r="F39" t="s">
        <v>294</v>
      </c>
      <c r="G39" t="s">
        <v>1591</v>
      </c>
      <c r="H39" t="s">
        <v>272</v>
      </c>
      <c r="I39" t="s">
        <v>1613</v>
      </c>
      <c r="J39" t="s">
        <v>130</v>
      </c>
      <c r="K39" t="s">
        <v>1595</v>
      </c>
      <c r="L39" t="s">
        <v>372</v>
      </c>
      <c r="M39" t="s">
        <v>276</v>
      </c>
      <c r="O39" t="s">
        <v>302</v>
      </c>
      <c r="P39" t="s">
        <v>381</v>
      </c>
      <c r="AA39" s="978"/>
      <c r="AB39" s="1028"/>
      <c r="AC39" t="s">
        <v>1336</v>
      </c>
      <c r="AE39" s="1013">
        <f>SUMIFS('6.1 Capex_summary'!AE$9:AE$1048,'6.1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F39" s="1013">
        <f>SUMIFS('6.1 Capex_summary'!AF$9:AF$1048,'6.1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G39" s="1013">
        <f>SUMIFS('6.1 Capex_summary'!AG$9:AG$1048,'6.1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H39" s="1013">
        <f>SUMIFS('6.1 Capex_summary'!AH$9:AH$1048,'6.1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I39" s="1013">
        <f>SUMIFS('6.1 Capex_summary'!AI$9:AI$1048,'6.1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row>
    <row r="40" spans="1:36">
      <c r="D40" t="s">
        <v>269</v>
      </c>
      <c r="E40" t="s">
        <v>245</v>
      </c>
      <c r="F40" t="s">
        <v>294</v>
      </c>
      <c r="G40" t="s">
        <v>1591</v>
      </c>
      <c r="H40" t="s">
        <v>272</v>
      </c>
      <c r="I40" t="s">
        <v>1613</v>
      </c>
      <c r="J40" t="s">
        <v>130</v>
      </c>
      <c r="K40" t="s">
        <v>1595</v>
      </c>
      <c r="L40" t="s">
        <v>362</v>
      </c>
      <c r="M40" t="s">
        <v>276</v>
      </c>
      <c r="O40" t="s">
        <v>302</v>
      </c>
      <c r="P40" t="s">
        <v>381</v>
      </c>
      <c r="AA40" s="978"/>
      <c r="AB40" s="1028"/>
      <c r="AC40" t="s">
        <v>1336</v>
      </c>
      <c r="AE40" s="1013">
        <f>SUMIFS('6.1 Capex_summary'!AE$9:AE$1048,'6.1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F40" s="1013">
        <f>SUMIFS('6.1 Capex_summary'!AF$9:AF$1048,'6.1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G40" s="1013">
        <f>SUMIFS('6.1 Capex_summary'!AG$9:AG$1048,'6.1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H40" s="1013">
        <f>SUMIFS('6.1 Capex_summary'!AH$9:AH$1048,'6.1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I40" s="1013">
        <f>SUMIFS('6.1 Capex_summary'!AI$9:AI$1048,'6.1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row>
    <row r="41" spans="1:36">
      <c r="D41" t="s">
        <v>269</v>
      </c>
      <c r="E41" t="s">
        <v>245</v>
      </c>
      <c r="F41" t="s">
        <v>294</v>
      </c>
      <c r="G41" t="s">
        <v>1591</v>
      </c>
      <c r="H41" t="s">
        <v>272</v>
      </c>
      <c r="I41" t="s">
        <v>1613</v>
      </c>
      <c r="J41" t="s">
        <v>130</v>
      </c>
      <c r="K41" t="s">
        <v>1595</v>
      </c>
      <c r="L41" t="s">
        <v>281</v>
      </c>
      <c r="M41" t="s">
        <v>276</v>
      </c>
      <c r="O41" t="s">
        <v>302</v>
      </c>
      <c r="P41" t="s">
        <v>381</v>
      </c>
      <c r="AA41" s="978"/>
      <c r="AB41" s="1028"/>
      <c r="AC41" t="s">
        <v>1336</v>
      </c>
      <c r="AE41" s="1013">
        <f>SUMIFS('6.1 Capex_summary'!AE$9:AE$1048,'6.1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F41" s="1013">
        <f>SUMIFS('6.1 Capex_summary'!AF$9:AF$1048,'6.1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G41" s="1013">
        <f>SUMIFS('6.1 Capex_summary'!AG$9:AG$1048,'6.1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H41" s="1013">
        <f>SUMIFS('6.1 Capex_summary'!AH$9:AH$1048,'6.1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I41" s="1013">
        <f>SUMIFS('6.1 Capex_summary'!AI$9:AI$1048,'6.1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row>
    <row r="42" spans="1:36">
      <c r="D42" t="s">
        <v>269</v>
      </c>
      <c r="E42" t="s">
        <v>245</v>
      </c>
      <c r="F42" t="s">
        <v>294</v>
      </c>
      <c r="G42" t="s">
        <v>2409</v>
      </c>
      <c r="H42" t="s">
        <v>272</v>
      </c>
      <c r="I42" t="s">
        <v>2513</v>
      </c>
      <c r="J42" t="s">
        <v>130</v>
      </c>
      <c r="K42" t="s">
        <v>356</v>
      </c>
      <c r="L42" t="s">
        <v>323</v>
      </c>
      <c r="M42" t="s">
        <v>276</v>
      </c>
      <c r="O42" t="s">
        <v>302</v>
      </c>
      <c r="P42" t="s">
        <v>381</v>
      </c>
      <c r="AA42" s="978"/>
      <c r="AB42" s="1028"/>
      <c r="AC42" t="s">
        <v>1336</v>
      </c>
      <c r="AE42" s="1013">
        <f>SUMIFS('6.1 Capex_summary'!AE$9:AE$1048,'6.1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F42" s="1013">
        <f>SUMIFS('6.1 Capex_summary'!AF$9:AF$1048,'6.1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G42" s="1013">
        <f>SUMIFS('6.1 Capex_summary'!AG$9:AG$1048,'6.1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H42" s="1013">
        <f>SUMIFS('6.1 Capex_summary'!AH$9:AH$1048,'6.1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I42" s="1013">
        <f>SUMIFS('6.1 Capex_summary'!AI$9:AI$1048,'6.1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J42" t="s">
        <v>3684</v>
      </c>
    </row>
    <row r="43" spans="1:36">
      <c r="D43" t="s">
        <v>269</v>
      </c>
      <c r="E43" t="s">
        <v>245</v>
      </c>
      <c r="F43" t="s">
        <v>294</v>
      </c>
      <c r="G43" t="s">
        <v>2409</v>
      </c>
      <c r="H43" t="s">
        <v>272</v>
      </c>
      <c r="I43" t="s">
        <v>2513</v>
      </c>
      <c r="J43" t="s">
        <v>130</v>
      </c>
      <c r="K43" t="s">
        <v>356</v>
      </c>
      <c r="L43" t="s">
        <v>350</v>
      </c>
      <c r="M43" t="s">
        <v>276</v>
      </c>
      <c r="O43" t="s">
        <v>302</v>
      </c>
      <c r="P43" t="s">
        <v>381</v>
      </c>
      <c r="AA43" s="978"/>
      <c r="AB43" s="1028"/>
      <c r="AC43" t="s">
        <v>1336</v>
      </c>
      <c r="AE43" s="1013">
        <f>SUMIFS('6.1 Capex_summary'!AE$9:AE$1048,'6.1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F43" s="1013">
        <f>SUMIFS('6.1 Capex_summary'!AF$9:AF$1048,'6.1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G43" s="1013">
        <f>SUMIFS('6.1 Capex_summary'!AG$9:AG$1048,'6.1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H43" s="1013">
        <f>SUMIFS('6.1 Capex_summary'!AH$9:AH$1048,'6.1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I43" s="1013">
        <f>SUMIFS('6.1 Capex_summary'!AI$9:AI$1048,'6.1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J43" t="s">
        <v>3687</v>
      </c>
    </row>
    <row r="44" spans="1:36">
      <c r="D44" t="s">
        <v>269</v>
      </c>
      <c r="E44" t="s">
        <v>245</v>
      </c>
      <c r="F44" t="s">
        <v>294</v>
      </c>
      <c r="G44" t="s">
        <v>1591</v>
      </c>
      <c r="H44" t="s">
        <v>272</v>
      </c>
      <c r="I44" t="s">
        <v>1613</v>
      </c>
      <c r="J44" t="s">
        <v>130</v>
      </c>
      <c r="K44" t="s">
        <v>1595</v>
      </c>
      <c r="L44" t="s">
        <v>281</v>
      </c>
      <c r="M44" t="s">
        <v>276</v>
      </c>
      <c r="O44" t="s">
        <v>320</v>
      </c>
      <c r="P44" t="s">
        <v>381</v>
      </c>
      <c r="AA44" s="978"/>
      <c r="AB44" s="1028"/>
      <c r="AC44" t="s">
        <v>1336</v>
      </c>
      <c r="AE44" s="1013">
        <f>SUMIFS('6.1 Capex_summary'!AE$9:AE$1048,'6.1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F44" s="1013">
        <f>SUMIFS('6.1 Capex_summary'!AF$9:AF$1048,'6.1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G44" s="1013">
        <f>SUMIFS('6.1 Capex_summary'!AG$9:AG$1048,'6.1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H44" s="1013">
        <f>SUMIFS('6.1 Capex_summary'!AH$9:AH$1048,'6.1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I44" s="1013">
        <f>SUMIFS('6.1 Capex_summary'!AI$9:AI$1048,'6.1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row>
    <row r="45" spans="1:36">
      <c r="D45" t="s">
        <v>269</v>
      </c>
      <c r="E45" t="s">
        <v>245</v>
      </c>
      <c r="F45" t="s">
        <v>294</v>
      </c>
      <c r="G45" t="s">
        <v>2409</v>
      </c>
      <c r="H45" t="s">
        <v>272</v>
      </c>
      <c r="I45" t="s">
        <v>2513</v>
      </c>
      <c r="J45" t="s">
        <v>130</v>
      </c>
      <c r="K45" t="s">
        <v>356</v>
      </c>
      <c r="L45" t="s">
        <v>362</v>
      </c>
      <c r="M45" t="s">
        <v>276</v>
      </c>
      <c r="O45" t="s">
        <v>2525</v>
      </c>
      <c r="P45" t="s">
        <v>381</v>
      </c>
      <c r="AA45" s="978"/>
      <c r="AB45" s="1028"/>
      <c r="AC45" t="s">
        <v>1336</v>
      </c>
      <c r="AE45" s="1013">
        <f>SUMIFS('6.1 Capex_summary'!AE$9:AE$1048,'6.1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F45" s="1013">
        <f>SUMIFS('6.1 Capex_summary'!AF$9:AF$1048,'6.1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G45" s="1013">
        <f>SUMIFS('6.1 Capex_summary'!AG$9:AG$1048,'6.1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H45" s="1013">
        <f>SUMIFS('6.1 Capex_summary'!AH$9:AH$1048,'6.1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I45" s="1013">
        <f>SUMIFS('6.1 Capex_summary'!AI$9:AI$1048,'6.1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J45" t="s">
        <v>3683</v>
      </c>
    </row>
    <row r="46" spans="1:36">
      <c r="D46" t="s">
        <v>269</v>
      </c>
      <c r="E46" t="s">
        <v>245</v>
      </c>
      <c r="F46" t="s">
        <v>294</v>
      </c>
      <c r="G46" t="s">
        <v>1591</v>
      </c>
      <c r="H46" t="s">
        <v>272</v>
      </c>
      <c r="I46" t="s">
        <v>1613</v>
      </c>
      <c r="J46" t="s">
        <v>130</v>
      </c>
      <c r="K46" t="s">
        <v>1596</v>
      </c>
      <c r="L46" t="s">
        <v>1632</v>
      </c>
      <c r="M46" t="s">
        <v>276</v>
      </c>
      <c r="O46" t="s">
        <v>347</v>
      </c>
      <c r="P46" t="s">
        <v>381</v>
      </c>
      <c r="AA46" s="978"/>
      <c r="AB46" s="1028"/>
      <c r="AC46" t="s">
        <v>1336</v>
      </c>
      <c r="AE46" s="1013">
        <f>SUMIFS('6.1 Capex_summary'!AE$9:AE$1048,'6.1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F46" s="1013">
        <f>SUMIFS('6.1 Capex_summary'!AF$9:AF$1048,'6.1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G46" s="1013">
        <f>SUMIFS('6.1 Capex_summary'!AG$9:AG$1048,'6.1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H46" s="1013">
        <f>SUMIFS('6.1 Capex_summary'!AH$9:AH$1048,'6.1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I46" s="1013">
        <f>SUMIFS('6.1 Capex_summary'!AI$9:AI$1048,'6.1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row>
    <row r="47" spans="1:36">
      <c r="D47" t="s">
        <v>269</v>
      </c>
      <c r="E47" t="s">
        <v>245</v>
      </c>
      <c r="F47" t="s">
        <v>294</v>
      </c>
      <c r="G47" t="s">
        <v>1591</v>
      </c>
      <c r="H47" t="s">
        <v>272</v>
      </c>
      <c r="I47" t="s">
        <v>1613</v>
      </c>
      <c r="J47" t="s">
        <v>130</v>
      </c>
      <c r="K47" t="s">
        <v>1596</v>
      </c>
      <c r="L47" t="s">
        <v>359</v>
      </c>
      <c r="M47" t="s">
        <v>276</v>
      </c>
      <c r="O47" t="s">
        <v>359</v>
      </c>
      <c r="P47" t="s">
        <v>381</v>
      </c>
      <c r="AA47" s="978"/>
      <c r="AB47" s="1028"/>
      <c r="AC47" t="s">
        <v>1336</v>
      </c>
      <c r="AE47" s="1013">
        <f>SUMIFS('6.1 Capex_summary'!AE$9:AE$1048,'6.1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F47" s="1013">
        <f>SUMIFS('6.1 Capex_summary'!AF$9:AF$1048,'6.1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G47" s="1013">
        <f>SUMIFS('6.1 Capex_summary'!AG$9:AG$1048,'6.1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H47" s="1013">
        <f>SUMIFS('6.1 Capex_summary'!AH$9:AH$1048,'6.1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I47" s="1013">
        <f>SUMIFS('6.1 Capex_summary'!AI$9:AI$1048,'6.1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row>
    <row r="48" spans="1:36">
      <c r="D48" t="s">
        <v>269</v>
      </c>
      <c r="E48" t="s">
        <v>293</v>
      </c>
      <c r="F48" t="s">
        <v>294</v>
      </c>
      <c r="G48" t="s">
        <v>1591</v>
      </c>
      <c r="H48" t="s">
        <v>272</v>
      </c>
      <c r="I48" t="s">
        <v>10</v>
      </c>
      <c r="J48" t="s">
        <v>130</v>
      </c>
      <c r="K48" t="s">
        <v>148</v>
      </c>
      <c r="L48" t="s">
        <v>369</v>
      </c>
      <c r="M48" t="s">
        <v>276</v>
      </c>
      <c r="O48" t="s">
        <v>1692</v>
      </c>
      <c r="P48" t="s">
        <v>397</v>
      </c>
      <c r="AA48" s="978"/>
      <c r="AB48" s="1028"/>
      <c r="AC48" t="s">
        <v>1336</v>
      </c>
      <c r="AE48" s="1013">
        <f>SUMIFS('6.1 Capex_summary'!AE$9:AE$1048,'6.1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F48" s="1013">
        <f>SUMIFS('6.1 Capex_summary'!AF$9:AF$1048,'6.1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G48" s="1013">
        <f>SUMIFS('6.1 Capex_summary'!AG$9:AG$1048,'6.1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H48" s="1013">
        <f>SUMIFS('6.1 Capex_summary'!AH$9:AH$1048,'6.1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I48" s="1013">
        <f>SUMIFS('6.1 Capex_summary'!AI$9:AI$1048,'6.1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row>
    <row r="49" spans="1:35">
      <c r="D49" t="s">
        <v>269</v>
      </c>
      <c r="E49" t="s">
        <v>245</v>
      </c>
      <c r="F49" t="s">
        <v>294</v>
      </c>
      <c r="G49" t="s">
        <v>1591</v>
      </c>
      <c r="H49" t="s">
        <v>272</v>
      </c>
      <c r="I49" t="s">
        <v>377</v>
      </c>
      <c r="J49" t="s">
        <v>130</v>
      </c>
      <c r="K49" t="s">
        <v>1680</v>
      </c>
      <c r="L49" s="282" t="s">
        <v>377</v>
      </c>
      <c r="M49" t="s">
        <v>276</v>
      </c>
      <c r="O49" s="282" t="s">
        <v>377</v>
      </c>
      <c r="P49" t="s">
        <v>389</v>
      </c>
      <c r="AA49" s="978"/>
      <c r="AB49" s="1028"/>
      <c r="AC49" t="s">
        <v>1336</v>
      </c>
      <c r="AE49" s="1013">
        <f>SUMIFS('6.1 Capex_summary'!AE$9:AE$1048,'6.1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F49" s="1013">
        <f>SUMIFS('6.1 Capex_summary'!AF$9:AF$1048,'6.1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G49" s="1013">
        <f>SUMIFS('6.1 Capex_summary'!AG$9:AG$1048,'6.1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H49" s="1013">
        <f>SUMIFS('6.1 Capex_summary'!AH$9:AH$1048,'6.1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I49" s="1013">
        <f>SUMIFS('6.1 Capex_summary'!AI$9:AI$1048,'6.1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row>
    <row r="50" spans="1:35">
      <c r="D50" t="s">
        <v>292</v>
      </c>
      <c r="E50" t="s">
        <v>245</v>
      </c>
      <c r="F50" t="s">
        <v>294</v>
      </c>
      <c r="G50" t="s">
        <v>1591</v>
      </c>
      <c r="H50" t="s">
        <v>272</v>
      </c>
      <c r="I50" t="s">
        <v>377</v>
      </c>
      <c r="J50" t="s">
        <v>130</v>
      </c>
      <c r="K50" t="s">
        <v>1680</v>
      </c>
      <c r="L50" s="282" t="s">
        <v>377</v>
      </c>
      <c r="M50" t="s">
        <v>276</v>
      </c>
      <c r="O50" s="282" t="s">
        <v>377</v>
      </c>
      <c r="P50" t="s">
        <v>403</v>
      </c>
      <c r="AA50" s="978"/>
      <c r="AB50" s="1028"/>
      <c r="AC50" t="s">
        <v>1336</v>
      </c>
      <c r="AE50" s="1013">
        <f>SUMIFS('6.1 Capex_summary'!AE$9:AE$1048,'6.1 Capex_summary'!$D$9:$D$1048,$D50,'6.1 Capex_summary'!$E$9:$E$1048,$E50,'6.1 Capex_summary'!$F$9:$F$1048,$F50,'6.1 Capex_summary'!$G$9:$G$1048,$G50,'6.1 Capex_summary'!$H$9:$H$1048,$H50,'6.1 Capex_summary'!$I$9:$I$1048,$I50,'6.1 Capex_summary'!$J$9:$J$1048,$J50,'6.1 Capex_summary'!$K$9:$K$1048,$K50,'6.1 Capex_summary'!$L$9:$L$1048,$L50,'6.1 Capex_summary'!$M$9:$M$1048,$M50,'6.1 Capex_summary'!$O$9:$O$1048,$O50)</f>
        <v>0</v>
      </c>
      <c r="AF50" s="1013">
        <f>SUMIFS('6.1 Capex_summary'!AF$9:AF$1048,'6.1 Capex_summary'!$D$9:$D$1048,$D50,'6.1 Capex_summary'!$E$9:$E$1048,$E50,'6.1 Capex_summary'!$F$9:$F$1048,$F50,'6.1 Capex_summary'!$G$9:$G$1048,$G50,'6.1 Capex_summary'!$H$9:$H$1048,$H50,'6.1 Capex_summary'!$I$9:$I$1048,$I50,'6.1 Capex_summary'!$J$9:$J$1048,$J50,'6.1 Capex_summary'!$K$9:$K$1048,$K50,'6.1 Capex_summary'!$L$9:$L$1048,$L50,'6.1 Capex_summary'!$M$9:$M$1048,$M50,'6.1 Capex_summary'!$O$9:$O$1048,$O50)</f>
        <v>0</v>
      </c>
      <c r="AG50" s="1013">
        <f>SUMIFS('6.1 Capex_summary'!AG$9:AG$1048,'6.1 Capex_summary'!$D$9:$D$1048,$D50,'6.1 Capex_summary'!$E$9:$E$1048,$E50,'6.1 Capex_summary'!$F$9:$F$1048,$F50,'6.1 Capex_summary'!$G$9:$G$1048,$G50,'6.1 Capex_summary'!$H$9:$H$1048,$H50,'6.1 Capex_summary'!$I$9:$I$1048,$I50,'6.1 Capex_summary'!$J$9:$J$1048,$J50,'6.1 Capex_summary'!$K$9:$K$1048,$K50,'6.1 Capex_summary'!$L$9:$L$1048,$L50,'6.1 Capex_summary'!$M$9:$M$1048,$M50,'6.1 Capex_summary'!$O$9:$O$1048,$O50)</f>
        <v>0</v>
      </c>
      <c r="AH50" s="1013">
        <f>SUMIFS('6.1 Capex_summary'!AH$9:AH$1048,'6.1 Capex_summary'!$D$9:$D$1048,$D50,'6.1 Capex_summary'!$E$9:$E$1048,$E50,'6.1 Capex_summary'!$F$9:$F$1048,$F50,'6.1 Capex_summary'!$G$9:$G$1048,$G50,'6.1 Capex_summary'!$H$9:$H$1048,$H50,'6.1 Capex_summary'!$I$9:$I$1048,$I50,'6.1 Capex_summary'!$J$9:$J$1048,$J50,'6.1 Capex_summary'!$K$9:$K$1048,$K50,'6.1 Capex_summary'!$L$9:$L$1048,$L50,'6.1 Capex_summary'!$M$9:$M$1048,$M50,'6.1 Capex_summary'!$O$9:$O$1048,$O50)</f>
        <v>0</v>
      </c>
      <c r="AI50" s="1013">
        <f>SUMIFS('6.1 Capex_summary'!AI$9:AI$1048,'6.1 Capex_summary'!$D$9:$D$1048,$D50,'6.1 Capex_summary'!$E$9:$E$1048,$E50,'6.1 Capex_summary'!$F$9:$F$1048,$F50,'6.1 Capex_summary'!$G$9:$G$1048,$G50,'6.1 Capex_summary'!$H$9:$H$1048,$H50,'6.1 Capex_summary'!$I$9:$I$1048,$I50,'6.1 Capex_summary'!$J$9:$J$1048,$J50,'6.1 Capex_summary'!$K$9:$K$1048,$K50,'6.1 Capex_summary'!$L$9:$L$1048,$L50,'6.1 Capex_summary'!$M$9:$M$1048,$M50,'6.1 Capex_summary'!$O$9:$O$1048,$O50)</f>
        <v>0</v>
      </c>
    </row>
    <row r="52" spans="1:35" s="46" customFormat="1" ht="18.75">
      <c r="A52" s="47" t="s">
        <v>1566</v>
      </c>
    </row>
    <row r="94" spans="27:27" hidden="1"/>
    <row r="95" spans="27:27" hidden="1">
      <c r="AA95" t="s">
        <v>1694</v>
      </c>
    </row>
    <row r="96" spans="27:27" hidden="1">
      <c r="AA96" t="s">
        <v>1695</v>
      </c>
    </row>
    <row r="97" spans="27:27" hidden="1">
      <c r="AA97" t="s">
        <v>1696</v>
      </c>
    </row>
    <row r="98" spans="27:27" hidden="1">
      <c r="AA98" t="s">
        <v>1697</v>
      </c>
    </row>
    <row r="99" spans="27:27" hidden="1">
      <c r="AA99" t="s">
        <v>1698</v>
      </c>
    </row>
  </sheetData>
  <mergeCells count="1">
    <mergeCell ref="AE5:AI5"/>
  </mergeCells>
  <phoneticPr fontId="48" type="noConversion"/>
  <dataValidations count="1">
    <dataValidation type="list" allowBlank="1" showInputMessage="1" showErrorMessage="1" sqref="AA13:AA31 AA35:AA50" xr:uid="{29CD96B7-AFF5-49C1-BAB3-FB4243E3CE78}">
      <formula1>$AA$95:$AA$99</formula1>
    </dataValidation>
  </dataValidations>
  <pageMargins left="0.7" right="0.7" top="0.75" bottom="0.75" header="0.3" footer="0.3"/>
  <pageSetup paperSize="9" orientation="portrait" r:id="rId1"/>
  <headerFooter>
    <oddFooter>&amp;C_x000D_&amp;1#&amp;"Calibri"&amp;10&amp;K000000 OFFICIAL-InternalOnly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39F6E-BD86-426F-B0D8-0424DD0FF151}">
  <sheetPr>
    <tabColor theme="4" tint="0.79998168889431442"/>
  </sheetPr>
  <dimension ref="A1:N106"/>
  <sheetViews>
    <sheetView topLeftCell="C48" zoomScale="80" zoomScaleNormal="80" workbookViewId="0">
      <selection activeCell="H70" sqref="H70"/>
    </sheetView>
    <sheetView workbookViewId="1"/>
  </sheetViews>
  <sheetFormatPr defaultColWidth="10.140625" defaultRowHeight="12.75"/>
  <cols>
    <col min="1" max="1" width="10.140625" style="359" customWidth="1"/>
    <col min="2" max="2" width="60.85546875" style="359" customWidth="1"/>
    <col min="3" max="3" width="12.85546875" style="359" customWidth="1"/>
    <col min="4" max="4" width="20.140625" style="359" customWidth="1"/>
    <col min="5" max="5" width="13.42578125" style="359" customWidth="1"/>
    <col min="6" max="6" width="10.140625" style="359"/>
    <col min="7" max="7" width="12.7109375" style="359" bestFit="1" customWidth="1"/>
    <col min="8" max="12" width="11.85546875" style="359" customWidth="1"/>
    <col min="13" max="16384" width="10.140625" style="359"/>
  </cols>
  <sheetData>
    <row r="1" spans="1:14" s="355" customFormat="1" ht="15">
      <c r="A1" s="351" t="s">
        <v>28</v>
      </c>
      <c r="B1" s="352"/>
      <c r="C1" s="352"/>
      <c r="D1" s="352"/>
      <c r="E1" s="353"/>
      <c r="F1" s="353"/>
      <c r="G1" s="353"/>
      <c r="H1" s="353"/>
      <c r="I1" s="353"/>
      <c r="J1" s="353"/>
      <c r="K1" s="351"/>
      <c r="L1" s="351"/>
      <c r="M1" s="354"/>
      <c r="N1" s="354"/>
    </row>
    <row r="2" spans="1:14" s="355" customFormat="1" ht="15">
      <c r="A2" s="351"/>
      <c r="B2" s="356"/>
      <c r="C2" s="356"/>
      <c r="D2" s="356"/>
      <c r="E2" s="351"/>
      <c r="F2" s="351"/>
      <c r="G2" s="351"/>
      <c r="H2" s="351"/>
      <c r="I2" s="351"/>
      <c r="J2" s="351"/>
      <c r="K2" s="351"/>
      <c r="L2" s="351"/>
      <c r="M2" s="354"/>
      <c r="N2" s="354"/>
    </row>
    <row r="3" spans="1:14" s="355" customFormat="1" ht="30" customHeight="1">
      <c r="A3" s="356" t="s">
        <v>1699</v>
      </c>
      <c r="B3" s="356"/>
      <c r="C3" s="356"/>
      <c r="D3" s="356"/>
      <c r="E3" s="356"/>
      <c r="F3" s="351"/>
      <c r="G3" s="351"/>
      <c r="H3" s="351"/>
      <c r="I3" s="351"/>
      <c r="J3" s="351"/>
      <c r="K3" s="351"/>
      <c r="L3" s="351"/>
      <c r="M3" s="354"/>
      <c r="N3" s="354"/>
    </row>
    <row r="4" spans="1:14" s="357" customFormat="1" ht="15">
      <c r="H4" s="1658"/>
      <c r="I4" s="1659"/>
      <c r="J4" s="1659" t="s">
        <v>3191</v>
      </c>
      <c r="K4" s="1659"/>
      <c r="L4" s="1660"/>
    </row>
    <row r="5" spans="1:14" s="357" customFormat="1" ht="15">
      <c r="G5" s="1661">
        <v>2021</v>
      </c>
      <c r="H5" s="52">
        <v>2022</v>
      </c>
      <c r="I5" s="51">
        <v>2023</v>
      </c>
      <c r="J5" s="51">
        <v>2024</v>
      </c>
      <c r="K5" s="51">
        <v>2025</v>
      </c>
      <c r="L5" s="50">
        <v>2026</v>
      </c>
    </row>
    <row r="6" spans="1:14" s="357" customFormat="1" ht="14.25">
      <c r="H6" s="358"/>
      <c r="I6" s="358"/>
      <c r="J6" s="358"/>
      <c r="K6" s="358"/>
      <c r="L6" s="358"/>
    </row>
    <row r="7" spans="1:14" s="357" customFormat="1" ht="14.25">
      <c r="A7" s="1688" t="s">
        <v>1700</v>
      </c>
      <c r="B7" s="243"/>
      <c r="C7" s="243"/>
      <c r="D7" s="243"/>
      <c r="E7" s="243"/>
      <c r="F7" s="243"/>
      <c r="G7" s="243"/>
      <c r="H7" s="243"/>
      <c r="I7" s="243"/>
      <c r="J7" s="243"/>
      <c r="K7" s="243"/>
      <c r="L7" s="243"/>
    </row>
    <row r="9" spans="1:14" ht="14.25">
      <c r="B9" s="360" t="s">
        <v>1701</v>
      </c>
      <c r="C9" s="360" t="s">
        <v>1702</v>
      </c>
      <c r="D9" s="361" t="s">
        <v>1502</v>
      </c>
      <c r="E9" s="362" t="s">
        <v>1703</v>
      </c>
      <c r="F9" s="1471" t="s">
        <v>276</v>
      </c>
      <c r="H9" s="1029">
        <f>'4.3 TO PCDs'!J11</f>
        <v>70.556934412542631</v>
      </c>
      <c r="I9" s="1029">
        <f>'4.3 TO PCDs'!K11</f>
        <v>93.600010951421822</v>
      </c>
      <c r="J9" s="1029">
        <f>'4.3 TO PCDs'!L11</f>
        <v>79.776008397428896</v>
      </c>
      <c r="K9" s="1029">
        <f>'4.3 TO PCDs'!M11</f>
        <v>49.846759348011666</v>
      </c>
      <c r="L9" s="1029">
        <f>'4.3 TO PCDs'!N11</f>
        <v>60.647809617431683</v>
      </c>
      <c r="M9" s="810"/>
    </row>
    <row r="10" spans="1:14" ht="14.25">
      <c r="B10" s="360" t="s">
        <v>1704</v>
      </c>
      <c r="C10" s="360" t="s">
        <v>1705</v>
      </c>
      <c r="D10" s="361" t="s">
        <v>1502</v>
      </c>
      <c r="E10" s="362" t="s">
        <v>1706</v>
      </c>
      <c r="F10" s="363" t="s">
        <v>276</v>
      </c>
      <c r="H10" s="1029">
        <f>'4.3 TO PCDs'!J29</f>
        <v>9.5980010803474709</v>
      </c>
      <c r="I10" s="1029">
        <f>'4.3 TO PCDs'!K29</f>
        <v>14.901237294179282</v>
      </c>
      <c r="J10" s="1029">
        <f>'4.3 TO PCDs'!L29</f>
        <v>1.0257589332958597</v>
      </c>
      <c r="K10" s="1029">
        <f>'4.3 TO PCDs'!M29</f>
        <v>0</v>
      </c>
      <c r="L10" s="1029">
        <f>'4.3 TO PCDs'!N29</f>
        <v>0</v>
      </c>
      <c r="M10" s="810"/>
    </row>
    <row r="11" spans="1:14" ht="24.75" customHeight="1">
      <c r="B11" s="360" t="s">
        <v>1707</v>
      </c>
      <c r="C11" s="360" t="s">
        <v>1708</v>
      </c>
      <c r="D11" s="361" t="s">
        <v>1502</v>
      </c>
      <c r="E11" s="362" t="s">
        <v>1709</v>
      </c>
      <c r="F11" s="363" t="s">
        <v>276</v>
      </c>
      <c r="H11" s="1029">
        <f>'4.3 TO PCDs'!J41</f>
        <v>7.1260238418300279</v>
      </c>
      <c r="I11" s="1029">
        <f>'4.3 TO PCDs'!K41</f>
        <v>3.373682904271154</v>
      </c>
      <c r="J11" s="1029">
        <f>'4.3 TO PCDs'!L41</f>
        <v>0</v>
      </c>
      <c r="K11" s="1029">
        <f>'4.3 TO PCDs'!M41</f>
        <v>0</v>
      </c>
      <c r="L11" s="1029">
        <f>'4.3 TO PCDs'!N41</f>
        <v>0</v>
      </c>
      <c r="M11" s="810"/>
    </row>
    <row r="12" spans="1:14" ht="14.25">
      <c r="B12" s="360" t="s">
        <v>1710</v>
      </c>
      <c r="C12" s="360" t="s">
        <v>1711</v>
      </c>
      <c r="D12" s="361" t="s">
        <v>1502</v>
      </c>
      <c r="E12" s="362" t="s">
        <v>1712</v>
      </c>
      <c r="F12" s="363" t="s">
        <v>276</v>
      </c>
      <c r="H12" s="1029">
        <f>'4.3 TO PCDs'!J53</f>
        <v>1.1608360565476097</v>
      </c>
      <c r="I12" s="1029">
        <f>'4.3 TO PCDs'!K53</f>
        <v>0</v>
      </c>
      <c r="J12" s="1029">
        <f>'4.3 TO PCDs'!L53</f>
        <v>0</v>
      </c>
      <c r="K12" s="1029">
        <f>'4.3 TO PCDs'!M53</f>
        <v>0</v>
      </c>
      <c r="L12" s="1029">
        <f>'4.3 TO PCDs'!N53</f>
        <v>0</v>
      </c>
      <c r="M12" s="810"/>
    </row>
    <row r="13" spans="1:14" ht="14.25">
      <c r="B13" s="360" t="s">
        <v>1713</v>
      </c>
      <c r="C13" s="360" t="s">
        <v>1714</v>
      </c>
      <c r="D13" s="361" t="s">
        <v>1502</v>
      </c>
      <c r="E13" s="362" t="s">
        <v>1715</v>
      </c>
      <c r="F13" s="363" t="s">
        <v>276</v>
      </c>
      <c r="H13" s="1029">
        <f>'4.3 TO PCDs'!J65</f>
        <v>7.4572879522201427</v>
      </c>
      <c r="I13" s="1029">
        <f>'4.3 TO PCDs'!K65</f>
        <v>9.8607254755791303</v>
      </c>
      <c r="J13" s="1029">
        <f>'4.3 TO PCDs'!L65</f>
        <v>11.920313506946851</v>
      </c>
      <c r="K13" s="1029">
        <f>'4.3 TO PCDs'!M65</f>
        <v>7.7169522615819179</v>
      </c>
      <c r="L13" s="1029">
        <f>'4.3 TO PCDs'!N65</f>
        <v>9.4350243388455457</v>
      </c>
      <c r="M13" s="810"/>
    </row>
    <row r="14" spans="1:14" ht="14.25">
      <c r="B14" s="360" t="s">
        <v>1716</v>
      </c>
      <c r="C14" s="360" t="s">
        <v>1717</v>
      </c>
      <c r="D14" s="361" t="s">
        <v>1502</v>
      </c>
      <c r="E14" s="362" t="s">
        <v>1718</v>
      </c>
      <c r="F14" s="363" t="s">
        <v>276</v>
      </c>
      <c r="H14" s="1029">
        <f>'4.3 TO PCDs'!J47</f>
        <v>8.3822001755056519</v>
      </c>
      <c r="I14" s="1029">
        <f>'4.3 TO PCDs'!K47</f>
        <v>34.512774359354644</v>
      </c>
      <c r="J14" s="1029">
        <f>'4.3 TO PCDs'!L47</f>
        <v>59.500470100496784</v>
      </c>
      <c r="K14" s="1029">
        <f>'4.3 TO PCDs'!M47</f>
        <v>20.474768891513815</v>
      </c>
      <c r="L14" s="1029">
        <f>'4.3 TO PCDs'!N47</f>
        <v>1.006283648583417</v>
      </c>
      <c r="M14" s="810"/>
    </row>
    <row r="15" spans="1:14" ht="14.25">
      <c r="B15" s="360" t="s">
        <v>1719</v>
      </c>
      <c r="C15" s="360" t="s">
        <v>1720</v>
      </c>
      <c r="D15" s="361" t="s">
        <v>1502</v>
      </c>
      <c r="E15" s="362" t="s">
        <v>1721</v>
      </c>
      <c r="F15" s="363" t="s">
        <v>276</v>
      </c>
      <c r="H15" s="1029">
        <f>'4.3 TO PCDs'!J71</f>
        <v>3.5809826021106526</v>
      </c>
      <c r="I15" s="1029">
        <f>'4.3 TO PCDs'!K71</f>
        <v>22.378095325061317</v>
      </c>
      <c r="J15" s="1029">
        <f>'4.3 TO PCDs'!L71</f>
        <v>21.286803132998141</v>
      </c>
      <c r="K15" s="1029">
        <f>'4.3 TO PCDs'!M71</f>
        <v>13.135867253351169</v>
      </c>
      <c r="L15" s="1029">
        <f>'4.3 TO PCDs'!N71</f>
        <v>17.134269515484011</v>
      </c>
      <c r="M15" s="810"/>
    </row>
    <row r="16" spans="1:14" ht="25.5">
      <c r="B16" s="360" t="s">
        <v>1722</v>
      </c>
      <c r="C16" s="360" t="s">
        <v>1723</v>
      </c>
      <c r="D16" s="361" t="s">
        <v>1502</v>
      </c>
      <c r="E16" s="362" t="s">
        <v>1724</v>
      </c>
      <c r="F16" s="363" t="s">
        <v>276</v>
      </c>
      <c r="H16" s="1029">
        <f>'4.3 TO PCDs'!J59</f>
        <v>0</v>
      </c>
      <c r="I16" s="1029">
        <f>'4.3 TO PCDs'!K59</f>
        <v>0</v>
      </c>
      <c r="J16" s="1029">
        <f>'4.3 TO PCDs'!L59</f>
        <v>0</v>
      </c>
      <c r="K16" s="1029">
        <f>'4.3 TO PCDs'!M59</f>
        <v>0</v>
      </c>
      <c r="L16" s="1029">
        <f>'4.3 TO PCDs'!N59</f>
        <v>0</v>
      </c>
      <c r="M16" s="810"/>
    </row>
    <row r="17" spans="2:13" ht="14.25">
      <c r="B17" s="360" t="s">
        <v>1725</v>
      </c>
      <c r="C17" s="360" t="s">
        <v>1726</v>
      </c>
      <c r="D17" s="361" t="s">
        <v>1502</v>
      </c>
      <c r="E17" s="362" t="s">
        <v>1727</v>
      </c>
      <c r="F17" s="363" t="s">
        <v>276</v>
      </c>
      <c r="H17" s="1029">
        <f>'4.3 TO PCDs'!J17</f>
        <v>24.91</v>
      </c>
      <c r="I17" s="1029">
        <f>'4.3 TO PCDs'!K17</f>
        <v>52.51</v>
      </c>
      <c r="J17" s="1029">
        <f>'4.3 TO PCDs'!L17</f>
        <v>86.52</v>
      </c>
      <c r="K17" s="1029">
        <f>'4.3 TO PCDs'!M17</f>
        <v>126.72</v>
      </c>
      <c r="L17" s="1029">
        <f>'4.3 TO PCDs'!N17</f>
        <v>116.5</v>
      </c>
      <c r="M17" s="810"/>
    </row>
    <row r="18" spans="2:13" ht="14.25">
      <c r="B18" s="360" t="s">
        <v>1728</v>
      </c>
      <c r="C18" s="360" t="s">
        <v>1729</v>
      </c>
      <c r="D18" s="361" t="s">
        <v>1502</v>
      </c>
      <c r="E18" s="362" t="s">
        <v>1730</v>
      </c>
      <c r="F18" s="363" t="s">
        <v>276</v>
      </c>
      <c r="H18" s="1029">
        <f>'4.3 TO PCDs'!J23</f>
        <v>3.53840333632641</v>
      </c>
      <c r="I18" s="1029">
        <f>'4.3 TO PCDs'!K23</f>
        <v>2.0898569005499401</v>
      </c>
      <c r="J18" s="1029">
        <f>'4.3 TO PCDs'!L23</f>
        <v>3.55</v>
      </c>
      <c r="K18" s="1029">
        <f>'4.3 TO PCDs'!M23</f>
        <v>1.3398000000000001</v>
      </c>
      <c r="L18" s="1029">
        <f>'4.3 TO PCDs'!N23</f>
        <v>0</v>
      </c>
      <c r="M18" s="810"/>
    </row>
    <row r="19" spans="2:13" ht="25.5">
      <c r="B19" s="360" t="s">
        <v>1731</v>
      </c>
      <c r="C19" s="360" t="s">
        <v>1732</v>
      </c>
      <c r="D19" s="361" t="s">
        <v>1502</v>
      </c>
      <c r="E19" s="362" t="s">
        <v>1733</v>
      </c>
      <c r="F19" s="363" t="s">
        <v>276</v>
      </c>
      <c r="H19" s="1029">
        <f>'4.3 TO PCDs'!J35</f>
        <v>1.66</v>
      </c>
      <c r="I19" s="1029">
        <f>'4.3 TO PCDs'!K35</f>
        <v>1.66</v>
      </c>
      <c r="J19" s="1029">
        <f>'4.3 TO PCDs'!L35</f>
        <v>1.66</v>
      </c>
      <c r="K19" s="1029">
        <f>'4.3 TO PCDs'!M35</f>
        <v>1.66</v>
      </c>
      <c r="L19" s="1029">
        <f>'4.3 TO PCDs'!N35</f>
        <v>1.66</v>
      </c>
      <c r="M19" s="810"/>
    </row>
    <row r="20" spans="2:13">
      <c r="B20" s="360" t="s">
        <v>1734</v>
      </c>
      <c r="C20" s="360"/>
      <c r="D20" s="361" t="s">
        <v>1502</v>
      </c>
      <c r="E20" s="362"/>
      <c r="F20" s="363" t="s">
        <v>276</v>
      </c>
      <c r="H20" s="1029" t="s">
        <v>1735</v>
      </c>
      <c r="I20" s="1029" t="s">
        <v>1735</v>
      </c>
      <c r="J20" s="1029" t="s">
        <v>1735</v>
      </c>
      <c r="K20" s="1029" t="s">
        <v>1735</v>
      </c>
      <c r="L20" s="1029" t="s">
        <v>1735</v>
      </c>
      <c r="M20" s="810"/>
    </row>
    <row r="21" spans="2:13">
      <c r="B21" s="360" t="s">
        <v>1736</v>
      </c>
      <c r="C21" s="360"/>
      <c r="D21" s="361" t="s">
        <v>1502</v>
      </c>
      <c r="E21" s="362"/>
      <c r="F21" s="363" t="s">
        <v>276</v>
      </c>
      <c r="H21" s="1029" t="s">
        <v>1735</v>
      </c>
      <c r="I21" s="1029" t="s">
        <v>1735</v>
      </c>
      <c r="J21" s="1029" t="s">
        <v>1735</v>
      </c>
      <c r="K21" s="1029" t="s">
        <v>1735</v>
      </c>
      <c r="L21" s="1029" t="s">
        <v>1735</v>
      </c>
      <c r="M21" s="810"/>
    </row>
    <row r="22" spans="2:13">
      <c r="B22" s="360" t="s">
        <v>1737</v>
      </c>
      <c r="C22" s="360"/>
      <c r="D22" s="361" t="s">
        <v>1502</v>
      </c>
      <c r="E22" s="362"/>
      <c r="F22" s="363" t="s">
        <v>276</v>
      </c>
      <c r="H22" s="1029" t="s">
        <v>1735</v>
      </c>
      <c r="I22" s="1029" t="s">
        <v>1735</v>
      </c>
      <c r="J22" s="1029" t="s">
        <v>1735</v>
      </c>
      <c r="K22" s="1029" t="s">
        <v>1735</v>
      </c>
      <c r="L22" s="1029" t="s">
        <v>1735</v>
      </c>
      <c r="M22" s="810"/>
    </row>
    <row r="23" spans="2:13" ht="14.25">
      <c r="B23" s="360" t="s">
        <v>1738</v>
      </c>
      <c r="C23" s="360" t="s">
        <v>1702</v>
      </c>
      <c r="D23" s="361" t="s">
        <v>1502</v>
      </c>
      <c r="E23" s="362" t="s">
        <v>1739</v>
      </c>
      <c r="F23" s="363" t="s">
        <v>1740</v>
      </c>
      <c r="H23" s="1029">
        <f>'4.5 TO Re-openers'!H11</f>
        <v>0</v>
      </c>
      <c r="I23" s="1029">
        <f>'4.5 TO Re-openers'!I11</f>
        <v>0</v>
      </c>
      <c r="J23" s="1029">
        <f>'4.5 TO Re-openers'!J11</f>
        <v>0</v>
      </c>
      <c r="K23" s="1029">
        <f>'4.5 TO Re-openers'!K11</f>
        <v>0</v>
      </c>
      <c r="L23" s="1029">
        <f>'4.5 TO Re-openers'!L11</f>
        <v>0</v>
      </c>
      <c r="M23" s="810"/>
    </row>
    <row r="24" spans="2:13" ht="14.25">
      <c r="B24" s="360" t="s">
        <v>1741</v>
      </c>
      <c r="C24" s="360" t="s">
        <v>1742</v>
      </c>
      <c r="D24" s="361" t="s">
        <v>1502</v>
      </c>
      <c r="E24" s="362" t="s">
        <v>1743</v>
      </c>
      <c r="F24" s="363" t="s">
        <v>1740</v>
      </c>
      <c r="H24" s="1029">
        <f>'4.5 TO Re-openers'!H43</f>
        <v>0</v>
      </c>
      <c r="I24" s="1029">
        <f>'4.5 TO Re-openers'!I43</f>
        <v>0</v>
      </c>
      <c r="J24" s="1029">
        <f>'4.5 TO Re-openers'!J43</f>
        <v>0</v>
      </c>
      <c r="K24" s="1029">
        <f>'4.5 TO Re-openers'!K43</f>
        <v>0</v>
      </c>
      <c r="L24" s="1029">
        <f>'4.5 TO Re-openers'!L43</f>
        <v>0</v>
      </c>
      <c r="M24" s="810"/>
    </row>
    <row r="25" spans="2:13" ht="14.25">
      <c r="B25" s="360" t="s">
        <v>1744</v>
      </c>
      <c r="C25" s="360" t="s">
        <v>1745</v>
      </c>
      <c r="D25" s="361" t="s">
        <v>1502</v>
      </c>
      <c r="E25" s="362" t="s">
        <v>1746</v>
      </c>
      <c r="F25" s="363" t="s">
        <v>1740</v>
      </c>
      <c r="H25" s="1029">
        <f>'4.5 TO Re-openers'!H47</f>
        <v>0</v>
      </c>
      <c r="I25" s="1029">
        <f>'4.5 TO Re-openers'!I47</f>
        <v>0</v>
      </c>
      <c r="J25" s="1029">
        <f>'4.5 TO Re-openers'!J47</f>
        <v>0</v>
      </c>
      <c r="K25" s="1029">
        <f>'4.5 TO Re-openers'!K47</f>
        <v>0</v>
      </c>
      <c r="L25" s="1029">
        <f>'4.5 TO Re-openers'!L47</f>
        <v>0</v>
      </c>
      <c r="M25" s="810"/>
    </row>
    <row r="26" spans="2:13" ht="14.25">
      <c r="B26" s="360" t="s">
        <v>1747</v>
      </c>
      <c r="C26" s="360" t="s">
        <v>1748</v>
      </c>
      <c r="D26" s="361" t="s">
        <v>1502</v>
      </c>
      <c r="E26" s="362" t="s">
        <v>1749</v>
      </c>
      <c r="F26" s="363" t="s">
        <v>1740</v>
      </c>
      <c r="H26" s="1029">
        <f>'4.5 TO Re-openers'!H36</f>
        <v>0</v>
      </c>
      <c r="I26" s="1029">
        <f>'4.5 TO Re-openers'!I36</f>
        <v>0</v>
      </c>
      <c r="J26" s="1029">
        <f>'4.5 TO Re-openers'!J36</f>
        <v>0</v>
      </c>
      <c r="K26" s="1029">
        <f>'4.5 TO Re-openers'!K36</f>
        <v>0</v>
      </c>
      <c r="L26" s="1029">
        <f>'4.5 TO Re-openers'!L36</f>
        <v>0</v>
      </c>
      <c r="M26" s="810"/>
    </row>
    <row r="27" spans="2:13" ht="14.25">
      <c r="B27" s="360" t="s">
        <v>1750</v>
      </c>
      <c r="C27" s="360" t="s">
        <v>1751</v>
      </c>
      <c r="D27" s="361" t="s">
        <v>1502</v>
      </c>
      <c r="E27" s="362" t="s">
        <v>1752</v>
      </c>
      <c r="F27" s="363" t="s">
        <v>1740</v>
      </c>
      <c r="H27" s="1029">
        <f>'4.5 TO Re-openers'!H80</f>
        <v>0</v>
      </c>
      <c r="I27" s="1029">
        <f>'4.5 TO Re-openers'!I80</f>
        <v>0</v>
      </c>
      <c r="J27" s="1029">
        <f>'4.5 TO Re-openers'!J80</f>
        <v>0</v>
      </c>
      <c r="K27" s="1029">
        <f>'4.5 TO Re-openers'!K80</f>
        <v>0</v>
      </c>
      <c r="L27" s="1029">
        <f>'4.5 TO Re-openers'!L80</f>
        <v>0</v>
      </c>
      <c r="M27" s="810"/>
    </row>
    <row r="28" spans="2:13" ht="14.25">
      <c r="B28" s="360" t="s">
        <v>1753</v>
      </c>
      <c r="C28" s="360" t="s">
        <v>1714</v>
      </c>
      <c r="D28" s="361" t="s">
        <v>1502</v>
      </c>
      <c r="E28" s="362" t="s">
        <v>1754</v>
      </c>
      <c r="F28" s="363" t="s">
        <v>1740</v>
      </c>
      <c r="H28" s="1029">
        <f>'4.5 TO Re-openers'!H87</f>
        <v>0</v>
      </c>
      <c r="I28" s="1029">
        <f>'4.5 TO Re-openers'!I87</f>
        <v>0</v>
      </c>
      <c r="J28" s="1029">
        <f>'4.5 TO Re-openers'!J87</f>
        <v>0</v>
      </c>
      <c r="K28" s="1029">
        <f>'4.5 TO Re-openers'!K87</f>
        <v>0</v>
      </c>
      <c r="L28" s="1029">
        <f>'4.5 TO Re-openers'!L87</f>
        <v>0</v>
      </c>
      <c r="M28" s="810"/>
    </row>
    <row r="29" spans="2:13" ht="15">
      <c r="B29" s="360" t="s">
        <v>1755</v>
      </c>
      <c r="C29" s="360" t="s">
        <v>1756</v>
      </c>
      <c r="D29" s="361" t="s">
        <v>1502</v>
      </c>
      <c r="E29" s="362" t="s">
        <v>1757</v>
      </c>
      <c r="F29" s="363" t="s">
        <v>1740</v>
      </c>
      <c r="H29" s="1029">
        <f>'4.5 TO Re-openers'!H92</f>
        <v>0</v>
      </c>
      <c r="I29" s="1029">
        <f>'4.5 TO Re-openers'!I92</f>
        <v>0</v>
      </c>
      <c r="J29" s="1029">
        <f>'4.5 TO Re-openers'!J92</f>
        <v>0</v>
      </c>
      <c r="K29" s="1029">
        <f>'4.5 TO Re-openers'!K92</f>
        <v>0</v>
      </c>
      <c r="L29" s="1029">
        <f>'4.5 TO Re-openers'!L92</f>
        <v>0</v>
      </c>
      <c r="M29" s="810"/>
    </row>
    <row r="30" spans="2:13" ht="25.5">
      <c r="B30" s="360" t="s">
        <v>1758</v>
      </c>
      <c r="C30" s="360" t="s">
        <v>1759</v>
      </c>
      <c r="D30" s="361" t="s">
        <v>1502</v>
      </c>
      <c r="E30" s="362" t="s">
        <v>1760</v>
      </c>
      <c r="F30" s="363" t="s">
        <v>1740</v>
      </c>
      <c r="H30" s="1029">
        <f>'4.5 TO Re-openers'!H52</f>
        <v>0</v>
      </c>
      <c r="I30" s="1029">
        <f>'4.5 TO Re-openers'!I52</f>
        <v>0</v>
      </c>
      <c r="J30" s="1029">
        <f>'4.5 TO Re-openers'!J52</f>
        <v>0</v>
      </c>
      <c r="K30" s="1029">
        <f>'4.5 TO Re-openers'!K52</f>
        <v>0</v>
      </c>
      <c r="L30" s="1029">
        <f>'4.5 TO Re-openers'!L52</f>
        <v>0</v>
      </c>
      <c r="M30" s="810"/>
    </row>
    <row r="31" spans="2:13" ht="14.25">
      <c r="B31" s="360" t="s">
        <v>1761</v>
      </c>
      <c r="C31" s="361" t="s">
        <v>1708</v>
      </c>
      <c r="D31" s="361" t="s">
        <v>1502</v>
      </c>
      <c r="E31" s="362" t="s">
        <v>1762</v>
      </c>
      <c r="F31" s="363" t="s">
        <v>1740</v>
      </c>
      <c r="H31" s="1029">
        <f>'4.5 TO Re-openers'!H58</f>
        <v>0</v>
      </c>
      <c r="I31" s="1029">
        <f>'4.5 TO Re-openers'!I58</f>
        <v>0</v>
      </c>
      <c r="J31" s="1029">
        <f>'4.5 TO Re-openers'!J58</f>
        <v>0</v>
      </c>
      <c r="K31" s="1029">
        <f>'4.5 TO Re-openers'!K58</f>
        <v>0</v>
      </c>
      <c r="L31" s="1029">
        <f>'4.5 TO Re-openers'!L58</f>
        <v>0</v>
      </c>
      <c r="M31" s="810"/>
    </row>
    <row r="32" spans="2:13" ht="14.25">
      <c r="B32" s="360" t="s">
        <v>1763</v>
      </c>
      <c r="C32" s="361" t="s">
        <v>1705</v>
      </c>
      <c r="D32" s="361" t="s">
        <v>1502</v>
      </c>
      <c r="E32" s="362" t="s">
        <v>1764</v>
      </c>
      <c r="F32" s="363" t="s">
        <v>1740</v>
      </c>
      <c r="H32" s="1029">
        <f>'4.5 TO Re-openers'!H30</f>
        <v>0</v>
      </c>
      <c r="I32" s="1029">
        <f>'4.5 TO Re-openers'!I30</f>
        <v>0</v>
      </c>
      <c r="J32" s="1029">
        <f>'4.5 TO Re-openers'!J30</f>
        <v>0</v>
      </c>
      <c r="K32" s="1029">
        <f>'4.5 TO Re-openers'!K30</f>
        <v>0</v>
      </c>
      <c r="L32" s="1029">
        <f>'4.5 TO Re-openers'!L30</f>
        <v>0</v>
      </c>
      <c r="M32" s="810"/>
    </row>
    <row r="33" spans="1:13" ht="14.25">
      <c r="B33" s="360" t="s">
        <v>1765</v>
      </c>
      <c r="C33" s="361" t="s">
        <v>1717</v>
      </c>
      <c r="D33" s="361" t="s">
        <v>1502</v>
      </c>
      <c r="E33" s="362" t="s">
        <v>1766</v>
      </c>
      <c r="F33" s="363" t="s">
        <v>1740</v>
      </c>
      <c r="H33" s="1029">
        <f>'4.5 TO Re-openers'!H64</f>
        <v>0</v>
      </c>
      <c r="I33" s="1029">
        <f>'4.5 TO Re-openers'!I64</f>
        <v>0</v>
      </c>
      <c r="J33" s="1029">
        <f>'4.5 TO Re-openers'!J64</f>
        <v>0</v>
      </c>
      <c r="K33" s="1029">
        <f>'4.5 TO Re-openers'!K64</f>
        <v>0</v>
      </c>
      <c r="L33" s="1029">
        <f>'4.5 TO Re-openers'!L64</f>
        <v>0</v>
      </c>
      <c r="M33" s="810"/>
    </row>
    <row r="34" spans="1:13" ht="14.25">
      <c r="B34" s="360" t="s">
        <v>1767</v>
      </c>
      <c r="C34" s="361" t="s">
        <v>1726</v>
      </c>
      <c r="D34" s="361" t="s">
        <v>1502</v>
      </c>
      <c r="E34" s="362" t="s">
        <v>1768</v>
      </c>
      <c r="F34" s="363" t="s">
        <v>1740</v>
      </c>
      <c r="H34" s="1029">
        <f>'4.5 TO Re-openers'!H18</f>
        <v>0</v>
      </c>
      <c r="I34" s="1029">
        <f>'4.5 TO Re-openers'!I18</f>
        <v>0</v>
      </c>
      <c r="J34" s="1029">
        <f>'4.5 TO Re-openers'!J18</f>
        <v>0</v>
      </c>
      <c r="K34" s="1029">
        <f>'4.5 TO Re-openers'!K18</f>
        <v>0</v>
      </c>
      <c r="L34" s="1029">
        <f>'4.5 TO Re-openers'!L18</f>
        <v>0</v>
      </c>
      <c r="M34" s="810"/>
    </row>
    <row r="35" spans="1:13" ht="14.25">
      <c r="B35" s="360" t="s">
        <v>1769</v>
      </c>
      <c r="C35" s="361" t="s">
        <v>1729</v>
      </c>
      <c r="D35" s="361" t="s">
        <v>1502</v>
      </c>
      <c r="E35" s="362" t="s">
        <v>1770</v>
      </c>
      <c r="F35" s="363" t="s">
        <v>1740</v>
      </c>
      <c r="H35" s="1029">
        <f>'4.5 TO Re-openers'!H24</f>
        <v>0</v>
      </c>
      <c r="I35" s="1029">
        <f>'4.5 TO Re-openers'!I24</f>
        <v>0</v>
      </c>
      <c r="J35" s="1029">
        <f>'4.5 TO Re-openers'!J24</f>
        <v>0</v>
      </c>
      <c r="K35" s="1029">
        <f>'4.5 TO Re-openers'!K24</f>
        <v>0</v>
      </c>
      <c r="L35" s="1029">
        <f>'4.5 TO Re-openers'!L24</f>
        <v>0</v>
      </c>
      <c r="M35" s="810"/>
    </row>
    <row r="36" spans="1:13" ht="14.25">
      <c r="B36" s="360" t="s">
        <v>1771</v>
      </c>
      <c r="C36" s="361" t="s">
        <v>1711</v>
      </c>
      <c r="D36" s="361" t="s">
        <v>1502</v>
      </c>
      <c r="E36" s="362" t="s">
        <v>1772</v>
      </c>
      <c r="F36" s="363" t="s">
        <v>1740</v>
      </c>
      <c r="H36" s="1029">
        <f>'4.5 TO Re-openers'!H70</f>
        <v>0</v>
      </c>
      <c r="I36" s="1029">
        <f>'4.5 TO Re-openers'!I70</f>
        <v>0</v>
      </c>
      <c r="J36" s="1029">
        <f>'4.5 TO Re-openers'!J70</f>
        <v>0</v>
      </c>
      <c r="K36" s="1029">
        <f>'4.5 TO Re-openers'!K70</f>
        <v>0</v>
      </c>
      <c r="L36" s="1029">
        <f>'4.5 TO Re-openers'!L70</f>
        <v>0</v>
      </c>
      <c r="M36" s="810"/>
    </row>
    <row r="37" spans="1:13" ht="14.25">
      <c r="B37" s="360" t="s">
        <v>1773</v>
      </c>
      <c r="C37" s="361" t="s">
        <v>1723</v>
      </c>
      <c r="D37" s="361" t="s">
        <v>1502</v>
      </c>
      <c r="E37" s="362" t="s">
        <v>1774</v>
      </c>
      <c r="F37" s="363" t="s">
        <v>1740</v>
      </c>
      <c r="H37" s="1029">
        <f>'4.5 TO Re-openers'!H76</f>
        <v>0</v>
      </c>
      <c r="I37" s="1029">
        <f>'4.5 TO Re-openers'!I76</f>
        <v>0</v>
      </c>
      <c r="J37" s="1029">
        <f>'4.5 TO Re-openers'!J76</f>
        <v>0</v>
      </c>
      <c r="K37" s="1029">
        <f>'4.5 TO Re-openers'!K76</f>
        <v>0</v>
      </c>
      <c r="L37" s="1029">
        <f>'4.5 TO Re-openers'!L76</f>
        <v>0</v>
      </c>
      <c r="M37" s="810"/>
    </row>
    <row r="38" spans="1:13" ht="14.25">
      <c r="B38" s="360" t="s">
        <v>1775</v>
      </c>
      <c r="C38" s="361" t="s">
        <v>1776</v>
      </c>
      <c r="D38" s="361" t="s">
        <v>1502</v>
      </c>
      <c r="E38" s="362" t="s">
        <v>1777</v>
      </c>
      <c r="F38" s="363" t="s">
        <v>1740</v>
      </c>
      <c r="H38" s="1029">
        <f>'4.9 Opex Escalator'!G16</f>
        <v>0</v>
      </c>
      <c r="I38" s="1029">
        <f>'4.9 Opex Escalator'!H16</f>
        <v>0</v>
      </c>
      <c r="J38" s="1029">
        <f>'4.9 Opex Escalator'!I16</f>
        <v>0</v>
      </c>
      <c r="K38" s="1029">
        <f>'4.9 Opex Escalator'!J16</f>
        <v>0</v>
      </c>
      <c r="L38" s="1029">
        <f>'4.9 Opex Escalator'!K16</f>
        <v>0</v>
      </c>
      <c r="M38" s="810"/>
    </row>
    <row r="39" spans="1:13">
      <c r="B39" s="360" t="s">
        <v>1778</v>
      </c>
      <c r="C39" s="361"/>
      <c r="D39" s="361" t="s">
        <v>1502</v>
      </c>
      <c r="E39" s="362"/>
      <c r="F39" s="363" t="s">
        <v>1740</v>
      </c>
      <c r="H39" s="1029" t="s">
        <v>1735</v>
      </c>
      <c r="I39" s="1029" t="s">
        <v>1735</v>
      </c>
      <c r="J39" s="1029" t="s">
        <v>1735</v>
      </c>
      <c r="K39" s="1029" t="s">
        <v>1735</v>
      </c>
      <c r="L39" s="1029" t="s">
        <v>1735</v>
      </c>
      <c r="M39" s="810"/>
    </row>
    <row r="40" spans="1:13">
      <c r="B40" s="360" t="s">
        <v>1779</v>
      </c>
      <c r="C40" s="361"/>
      <c r="D40" s="361" t="s">
        <v>1502</v>
      </c>
      <c r="E40" s="362"/>
      <c r="F40" s="363" t="s">
        <v>1740</v>
      </c>
      <c r="H40" s="1029" t="s">
        <v>1735</v>
      </c>
      <c r="I40" s="1029" t="s">
        <v>1735</v>
      </c>
      <c r="J40" s="1029" t="s">
        <v>1735</v>
      </c>
      <c r="K40" s="1029" t="s">
        <v>1735</v>
      </c>
      <c r="L40" s="1029" t="s">
        <v>1735</v>
      </c>
      <c r="M40" s="810"/>
    </row>
    <row r="41" spans="1:13">
      <c r="B41" s="360" t="s">
        <v>1780</v>
      </c>
      <c r="C41" s="361"/>
      <c r="D41" s="361" t="s">
        <v>1502</v>
      </c>
      <c r="E41" s="362"/>
      <c r="F41" s="364" t="s">
        <v>1740</v>
      </c>
      <c r="H41" s="1029" t="s">
        <v>1735</v>
      </c>
      <c r="I41" s="1029" t="s">
        <v>1735</v>
      </c>
      <c r="J41" s="1029" t="s">
        <v>1735</v>
      </c>
      <c r="K41" s="1029" t="s">
        <v>1735</v>
      </c>
      <c r="L41" s="1029" t="s">
        <v>1735</v>
      </c>
      <c r="M41" s="810"/>
    </row>
    <row r="43" spans="1:13" ht="14.25">
      <c r="A43" s="1688" t="s">
        <v>1781</v>
      </c>
      <c r="B43" s="243"/>
      <c r="C43" s="243"/>
      <c r="D43" s="243"/>
      <c r="E43" s="243"/>
      <c r="F43" s="243"/>
      <c r="G43" s="243"/>
      <c r="H43" s="243"/>
      <c r="I43" s="243"/>
      <c r="J43" s="243"/>
      <c r="K43" s="243"/>
      <c r="L43" s="243"/>
    </row>
    <row r="45" spans="1:13" ht="14.25">
      <c r="B45" s="365" t="s">
        <v>1782</v>
      </c>
      <c r="H45" s="815"/>
      <c r="I45" s="815"/>
      <c r="J45" s="815"/>
      <c r="K45" s="815"/>
      <c r="L45" s="815"/>
    </row>
    <row r="46" spans="1:13">
      <c r="B46" s="362" t="s">
        <v>1335</v>
      </c>
      <c r="D46" s="362" t="s">
        <v>1502</v>
      </c>
      <c r="E46" s="362" t="s">
        <v>279</v>
      </c>
      <c r="H46" s="1029" cm="1">
        <f t="array" ref="H46:L46">TOALC</f>
        <v>0</v>
      </c>
      <c r="I46" s="1029">
        <v>0</v>
      </c>
      <c r="J46" s="1029">
        <v>0</v>
      </c>
      <c r="K46" s="1029">
        <v>0</v>
      </c>
      <c r="L46" s="1029">
        <v>0</v>
      </c>
    </row>
    <row r="47" spans="1:13">
      <c r="B47" s="362" t="s">
        <v>1340</v>
      </c>
      <c r="D47" s="362" t="s">
        <v>1502</v>
      </c>
      <c r="E47" s="362" t="s">
        <v>303</v>
      </c>
      <c r="H47" s="1029" cm="1">
        <f t="array" ref="H47:L47">TOARC</f>
        <v>0</v>
      </c>
      <c r="I47" s="1029">
        <v>0</v>
      </c>
      <c r="J47" s="1029">
        <v>0</v>
      </c>
      <c r="K47" s="1029">
        <v>0</v>
      </c>
      <c r="L47" s="1029">
        <v>0</v>
      </c>
    </row>
    <row r="48" spans="1:13">
      <c r="B48" s="362" t="s">
        <v>1342</v>
      </c>
      <c r="D48" s="362" t="s">
        <v>1502</v>
      </c>
      <c r="E48" s="362" t="s">
        <v>334</v>
      </c>
      <c r="H48" s="1029" cm="1">
        <f t="array" ref="H48:L48">TOAOC</f>
        <v>0</v>
      </c>
      <c r="I48" s="1029">
        <v>0</v>
      </c>
      <c r="J48" s="1029">
        <v>0</v>
      </c>
      <c r="K48" s="1029">
        <v>0</v>
      </c>
      <c r="L48" s="1029">
        <v>0</v>
      </c>
    </row>
    <row r="49" spans="1:12">
      <c r="B49" s="362" t="s">
        <v>1344</v>
      </c>
      <c r="D49" s="362" t="s">
        <v>1502</v>
      </c>
      <c r="E49" s="362" t="s">
        <v>360</v>
      </c>
      <c r="H49" s="1029" cm="1">
        <f t="array" ref="H49:L49">TOACO</f>
        <v>0</v>
      </c>
      <c r="I49" s="1029">
        <v>0</v>
      </c>
      <c r="J49" s="1029">
        <v>0</v>
      </c>
      <c r="K49" s="1029">
        <v>0</v>
      </c>
      <c r="L49" s="1029">
        <v>0</v>
      </c>
    </row>
    <row r="50" spans="1:12">
      <c r="B50" s="362" t="s">
        <v>1346</v>
      </c>
      <c r="D50" s="362" t="s">
        <v>1502</v>
      </c>
      <c r="E50" s="362" t="s">
        <v>348</v>
      </c>
      <c r="H50" s="1029" cm="1">
        <f t="array" ref="H50:L50">TOAIO</f>
        <v>0</v>
      </c>
      <c r="I50" s="1029">
        <v>0</v>
      </c>
      <c r="J50" s="1029">
        <v>0</v>
      </c>
      <c r="K50" s="1029">
        <v>0</v>
      </c>
      <c r="L50" s="1029">
        <v>0</v>
      </c>
    </row>
    <row r="51" spans="1:12">
      <c r="B51" s="362" t="s">
        <v>1348</v>
      </c>
      <c r="D51" s="362" t="s">
        <v>1502</v>
      </c>
      <c r="E51" s="362" t="s">
        <v>321</v>
      </c>
      <c r="H51" s="1029" cm="1">
        <f t="array" ref="H51:L51">TOANC</f>
        <v>0</v>
      </c>
      <c r="I51" s="1029">
        <v>0</v>
      </c>
      <c r="J51" s="1029">
        <v>0</v>
      </c>
      <c r="K51" s="1029">
        <v>0</v>
      </c>
      <c r="L51" s="1029">
        <v>0</v>
      </c>
    </row>
    <row r="52" spans="1:12">
      <c r="B52" s="362"/>
      <c r="D52" s="362"/>
      <c r="E52" s="362"/>
      <c r="H52" s="810"/>
      <c r="I52" s="810"/>
      <c r="J52" s="810"/>
      <c r="K52" s="810"/>
      <c r="L52" s="810"/>
    </row>
    <row r="53" spans="1:12">
      <c r="B53" s="365" t="s">
        <v>1783</v>
      </c>
      <c r="D53" s="362"/>
      <c r="E53" s="362"/>
      <c r="H53" s="810"/>
      <c r="I53" s="810"/>
      <c r="J53" s="810"/>
      <c r="K53" s="810"/>
      <c r="L53" s="810"/>
    </row>
    <row r="54" spans="1:12">
      <c r="B54" s="362" t="s">
        <v>1335</v>
      </c>
      <c r="D54" s="362" t="s">
        <v>1502</v>
      </c>
      <c r="E54" s="362" t="s">
        <v>370</v>
      </c>
      <c r="H54" s="1029" cm="1">
        <f t="array" ref="H54:L54">TOALCU</f>
        <v>0</v>
      </c>
      <c r="I54" s="1029">
        <v>0</v>
      </c>
      <c r="J54" s="1029">
        <v>0</v>
      </c>
      <c r="K54" s="1029">
        <v>0</v>
      </c>
      <c r="L54" s="1029">
        <v>0</v>
      </c>
    </row>
    <row r="55" spans="1:12">
      <c r="B55" s="362" t="s">
        <v>1340</v>
      </c>
      <c r="D55" s="362" t="s">
        <v>1502</v>
      </c>
      <c r="E55" s="362" t="s">
        <v>381</v>
      </c>
      <c r="H55" s="1029" cm="1">
        <f t="array" ref="H55:L55">TOARCU</f>
        <v>0</v>
      </c>
      <c r="I55" s="1029">
        <v>0</v>
      </c>
      <c r="J55" s="1029">
        <v>0</v>
      </c>
      <c r="K55" s="1029">
        <v>0</v>
      </c>
      <c r="L55" s="1029">
        <v>0</v>
      </c>
    </row>
    <row r="56" spans="1:12">
      <c r="B56" s="362" t="s">
        <v>1342</v>
      </c>
      <c r="D56" s="362" t="s">
        <v>1502</v>
      </c>
      <c r="E56" s="362" t="s">
        <v>397</v>
      </c>
      <c r="H56" s="1029" cm="1">
        <f t="array" ref="H56:L56">TOAOCU</f>
        <v>0</v>
      </c>
      <c r="I56" s="1029">
        <v>0</v>
      </c>
      <c r="J56" s="1029">
        <v>0</v>
      </c>
      <c r="K56" s="1029">
        <v>0</v>
      </c>
      <c r="L56" s="1029">
        <v>0</v>
      </c>
    </row>
    <row r="57" spans="1:12">
      <c r="B57" s="362" t="s">
        <v>1344</v>
      </c>
      <c r="D57" s="362" t="s">
        <v>1502</v>
      </c>
      <c r="E57" s="362" t="s">
        <v>1354</v>
      </c>
      <c r="H57" s="1029" cm="1">
        <f t="array" ref="H57:L57">TOACOU</f>
        <v>0</v>
      </c>
      <c r="I57" s="1029">
        <v>0</v>
      </c>
      <c r="J57" s="1029">
        <v>0</v>
      </c>
      <c r="K57" s="1029">
        <v>0</v>
      </c>
      <c r="L57" s="1029">
        <v>0</v>
      </c>
    </row>
    <row r="58" spans="1:12">
      <c r="B58" s="362" t="s">
        <v>1346</v>
      </c>
      <c r="D58" s="362" t="s">
        <v>1502</v>
      </c>
      <c r="E58" s="362" t="s">
        <v>1356</v>
      </c>
      <c r="H58" s="1029" cm="1">
        <f t="array" ref="H58:L58">TOAIOU</f>
        <v>0</v>
      </c>
      <c r="I58" s="1029">
        <v>0</v>
      </c>
      <c r="J58" s="1029">
        <v>0</v>
      </c>
      <c r="K58" s="1029">
        <v>0</v>
      </c>
      <c r="L58" s="1029">
        <v>0</v>
      </c>
    </row>
    <row r="59" spans="1:12">
      <c r="B59" s="362" t="s">
        <v>1348</v>
      </c>
      <c r="D59" s="362" t="s">
        <v>1502</v>
      </c>
      <c r="E59" s="362" t="s">
        <v>389</v>
      </c>
      <c r="H59" s="1029" cm="1">
        <f t="array" ref="H59:L59">TOANCU</f>
        <v>0</v>
      </c>
      <c r="I59" s="1029">
        <v>0</v>
      </c>
      <c r="J59" s="1029">
        <v>0</v>
      </c>
      <c r="K59" s="1029">
        <v>0</v>
      </c>
      <c r="L59" s="1029">
        <v>0</v>
      </c>
    </row>
    <row r="61" spans="1:12" s="357" customFormat="1" ht="14.25">
      <c r="A61" s="1688" t="s">
        <v>1784</v>
      </c>
      <c r="B61" s="243"/>
      <c r="C61" s="243"/>
      <c r="D61" s="243"/>
      <c r="E61" s="243"/>
      <c r="F61" s="243"/>
      <c r="G61" s="243"/>
      <c r="H61" s="243"/>
      <c r="I61" s="243"/>
      <c r="J61" s="243"/>
      <c r="K61" s="243"/>
      <c r="L61" s="243"/>
    </row>
    <row r="63" spans="1:12">
      <c r="H63" s="810"/>
      <c r="I63" s="810"/>
      <c r="J63" s="810"/>
      <c r="K63" s="810"/>
      <c r="L63" s="810"/>
    </row>
    <row r="64" spans="1:12" ht="14.25">
      <c r="B64" s="361" t="s">
        <v>1370</v>
      </c>
      <c r="C64" s="361" t="s">
        <v>1372</v>
      </c>
      <c r="D64" s="362" t="s">
        <v>1785</v>
      </c>
      <c r="E64" s="361" t="s">
        <v>1786</v>
      </c>
      <c r="F64" s="367"/>
      <c r="H64" s="1030">
        <f>'4.7 TO PT'!H9</f>
        <v>0</v>
      </c>
      <c r="I64" s="1030">
        <f>'4.7 TO PT'!I9</f>
        <v>0</v>
      </c>
      <c r="J64" s="1030">
        <f>'4.7 TO PT'!J9</f>
        <v>0</v>
      </c>
      <c r="K64" s="1030">
        <f>'4.7 TO PT'!K9</f>
        <v>0</v>
      </c>
      <c r="L64" s="1030">
        <f>'4.7 TO PT'!L9</f>
        <v>0</v>
      </c>
    </row>
    <row r="65" spans="1:12" ht="14.25">
      <c r="B65" s="361" t="s">
        <v>1376</v>
      </c>
      <c r="C65" s="361" t="s">
        <v>1372</v>
      </c>
      <c r="D65" s="362" t="s">
        <v>1785</v>
      </c>
      <c r="E65" s="361" t="s">
        <v>1787</v>
      </c>
      <c r="F65" s="367"/>
      <c r="H65" s="1030">
        <f>'4.7 TO PT'!H10</f>
        <v>0</v>
      </c>
      <c r="I65" s="1030">
        <f>'4.7 TO PT'!I10</f>
        <v>0</v>
      </c>
      <c r="J65" s="1030">
        <f>'4.7 TO PT'!J10</f>
        <v>0</v>
      </c>
      <c r="K65" s="1030">
        <f>'4.7 TO PT'!K10</f>
        <v>0</v>
      </c>
      <c r="L65" s="1030">
        <f>'4.7 TO PT'!L10</f>
        <v>0</v>
      </c>
    </row>
    <row r="66" spans="1:12" ht="14.25">
      <c r="B66" s="362" t="s">
        <v>1379</v>
      </c>
      <c r="C66" s="361" t="s">
        <v>1372</v>
      </c>
      <c r="D66" s="368" t="s">
        <v>1502</v>
      </c>
      <c r="E66" s="362" t="s">
        <v>1788</v>
      </c>
      <c r="F66" s="367"/>
      <c r="H66" s="1030">
        <f>'4.7 TO PT'!H11</f>
        <v>0</v>
      </c>
      <c r="I66" s="1030">
        <f>'4.7 TO PT'!I11</f>
        <v>0</v>
      </c>
      <c r="J66" s="1030">
        <f>'4.7 TO PT'!J11</f>
        <v>0</v>
      </c>
      <c r="K66" s="1030">
        <f>'4.7 TO PT'!K11</f>
        <v>0</v>
      </c>
      <c r="L66" s="1030">
        <f>'4.7 TO PT'!L11</f>
        <v>0</v>
      </c>
    </row>
    <row r="67" spans="1:12" ht="14.25">
      <c r="B67" s="362" t="s">
        <v>1382</v>
      </c>
      <c r="C67" s="361" t="s">
        <v>1372</v>
      </c>
      <c r="D67" s="362" t="s">
        <v>1785</v>
      </c>
      <c r="E67" s="362" t="s">
        <v>1789</v>
      </c>
      <c r="F67" s="367"/>
      <c r="H67" s="1030">
        <f>'4.7 TO PT'!H12</f>
        <v>0</v>
      </c>
      <c r="I67" s="1030">
        <f>'4.7 TO PT'!I12</f>
        <v>0</v>
      </c>
      <c r="J67" s="1030">
        <f>'4.7 TO PT'!J12</f>
        <v>0</v>
      </c>
      <c r="K67" s="1030">
        <f>'4.7 TO PT'!K12</f>
        <v>0</v>
      </c>
      <c r="L67" s="1030">
        <f>'4.7 TO PT'!L12</f>
        <v>0</v>
      </c>
    </row>
    <row r="68" spans="1:12" ht="14.25">
      <c r="B68" s="362" t="s">
        <v>1385</v>
      </c>
      <c r="C68" s="361" t="s">
        <v>1372</v>
      </c>
      <c r="D68" s="362" t="s">
        <v>1785</v>
      </c>
      <c r="E68" s="362" t="s">
        <v>1790</v>
      </c>
      <c r="F68" s="367"/>
      <c r="H68" s="1030">
        <f>'4.7 TO PT'!H13</f>
        <v>0</v>
      </c>
      <c r="I68" s="1030">
        <f>'4.7 TO PT'!I13</f>
        <v>0</v>
      </c>
      <c r="J68" s="1030">
        <f>'4.7 TO PT'!J13</f>
        <v>0</v>
      </c>
      <c r="K68" s="1030">
        <f>'4.7 TO PT'!K13</f>
        <v>0</v>
      </c>
      <c r="L68" s="1030">
        <f>'4.7 TO PT'!L13</f>
        <v>0</v>
      </c>
    </row>
    <row r="69" spans="1:12" ht="14.25">
      <c r="B69" s="362" t="s">
        <v>1791</v>
      </c>
      <c r="C69" s="361" t="s">
        <v>1390</v>
      </c>
      <c r="D69" s="362" t="s">
        <v>1785</v>
      </c>
      <c r="E69" s="362" t="s">
        <v>1792</v>
      </c>
      <c r="F69" s="367"/>
      <c r="H69" s="1030">
        <f>'4.7 TO PT'!H14</f>
        <v>0</v>
      </c>
      <c r="I69" s="1030">
        <f>'4.7 TO PT'!I14</f>
        <v>0</v>
      </c>
      <c r="J69" s="1030">
        <f>'4.7 TO PT'!J14</f>
        <v>0</v>
      </c>
      <c r="K69" s="1030">
        <f>'4.7 TO PT'!K14</f>
        <v>0</v>
      </c>
      <c r="L69" s="1030">
        <f>'4.7 TO PT'!L14</f>
        <v>0</v>
      </c>
    </row>
    <row r="70" spans="1:12" ht="14.25">
      <c r="B70" s="361" t="s">
        <v>1793</v>
      </c>
      <c r="C70" s="361" t="s">
        <v>1372</v>
      </c>
      <c r="D70" s="362" t="s">
        <v>1785</v>
      </c>
      <c r="E70" s="361" t="s">
        <v>1794</v>
      </c>
      <c r="F70" s="367"/>
      <c r="H70" s="1030" t="e">
        <f>'4.7 TO PT'!H15</f>
        <v>#N/A</v>
      </c>
      <c r="I70" s="1030" t="e">
        <f>'4.7 TO PT'!I15</f>
        <v>#N/A</v>
      </c>
      <c r="J70" s="1030" t="e">
        <f>'4.7 TO PT'!J15</f>
        <v>#N/A</v>
      </c>
      <c r="K70" s="1030">
        <f>'4.7 TO PT'!K15</f>
        <v>0</v>
      </c>
      <c r="L70" s="1030">
        <f>'4.7 TO PT'!L15</f>
        <v>0</v>
      </c>
    </row>
    <row r="71" spans="1:12" ht="14.25">
      <c r="B71" s="361" t="s">
        <v>1388</v>
      </c>
      <c r="C71" s="361" t="s">
        <v>1372</v>
      </c>
      <c r="D71" s="368" t="s">
        <v>1502</v>
      </c>
      <c r="E71" s="361" t="s">
        <v>1795</v>
      </c>
      <c r="F71" s="367"/>
      <c r="H71" s="1030">
        <f>'4.7 TO PT'!H16</f>
        <v>0</v>
      </c>
      <c r="I71" s="1030">
        <f>'4.7 TO PT'!I16</f>
        <v>0</v>
      </c>
      <c r="J71" s="1030">
        <f>'4.7 TO PT'!J16</f>
        <v>0</v>
      </c>
      <c r="K71" s="1030">
        <f>'4.7 TO PT'!K16</f>
        <v>0</v>
      </c>
      <c r="L71" s="1030">
        <f>'4.7 TO PT'!L16</f>
        <v>0</v>
      </c>
    </row>
    <row r="72" spans="1:12">
      <c r="H72" s="810"/>
      <c r="I72" s="810"/>
      <c r="J72" s="810"/>
      <c r="K72" s="810"/>
      <c r="L72" s="810"/>
    </row>
    <row r="73" spans="1:12" s="357" customFormat="1" ht="14.25">
      <c r="A73" s="1688" t="s">
        <v>1796</v>
      </c>
      <c r="B73" s="243"/>
      <c r="C73" s="243"/>
      <c r="D73" s="243"/>
      <c r="E73" s="243"/>
      <c r="F73" s="243"/>
      <c r="G73" s="243"/>
      <c r="H73" s="811"/>
      <c r="I73" s="811"/>
      <c r="J73" s="811"/>
      <c r="K73" s="811"/>
      <c r="L73" s="811"/>
    </row>
    <row r="74" spans="1:12">
      <c r="H74" s="810"/>
      <c r="I74" s="810"/>
      <c r="J74" s="810"/>
      <c r="K74" s="810"/>
      <c r="L74" s="810"/>
    </row>
    <row r="75" spans="1:12" ht="14.25">
      <c r="B75" s="362" t="s">
        <v>1432</v>
      </c>
      <c r="C75" s="362" t="s">
        <v>1797</v>
      </c>
      <c r="D75" s="362" t="s">
        <v>1502</v>
      </c>
      <c r="E75" s="362" t="s">
        <v>1798</v>
      </c>
      <c r="H75" s="1029">
        <f>'4.10 TO ODI'!G8</f>
        <v>-3.645</v>
      </c>
      <c r="I75" s="1029">
        <f>'4.10 TO ODI'!H8</f>
        <v>-3.645</v>
      </c>
      <c r="J75" s="1029">
        <f>'4.10 TO ODI'!I8</f>
        <v>-3.645</v>
      </c>
      <c r="K75" s="1029">
        <f>'4.10 TO ODI'!J8</f>
        <v>-3.645</v>
      </c>
      <c r="L75" s="1029">
        <f>'4.10 TO ODI'!K8</f>
        <v>-3.645</v>
      </c>
    </row>
    <row r="76" spans="1:12" ht="14.25">
      <c r="B76" s="362" t="s">
        <v>1437</v>
      </c>
      <c r="C76" s="362" t="s">
        <v>1799</v>
      </c>
      <c r="D76" s="362" t="s">
        <v>1502</v>
      </c>
      <c r="E76" s="362" t="s">
        <v>1800</v>
      </c>
      <c r="H76" s="1029">
        <f>'4.10 TO ODI'!G9</f>
        <v>-4.5719466000000014E-2</v>
      </c>
      <c r="I76" s="1029">
        <f>'4.10 TO ODI'!H9</f>
        <v>-0.10977482099999998</v>
      </c>
      <c r="J76" s="1029">
        <f>'4.10 TO ODI'!I9</f>
        <v>-0.10970306099999999</v>
      </c>
      <c r="K76" s="1029">
        <f>'4.10 TO ODI'!J9</f>
        <v>0</v>
      </c>
      <c r="L76" s="1029">
        <f>'4.10 TO ODI'!K9</f>
        <v>0</v>
      </c>
    </row>
    <row r="78" spans="1:12" s="357" customFormat="1" ht="14.25">
      <c r="A78" s="1688" t="s">
        <v>1801</v>
      </c>
      <c r="B78" s="243"/>
      <c r="C78" s="243"/>
      <c r="D78" s="243"/>
      <c r="E78" s="243"/>
      <c r="F78" s="243"/>
      <c r="G78" s="243"/>
      <c r="H78" s="243"/>
      <c r="I78" s="243"/>
      <c r="J78" s="243"/>
      <c r="K78" s="243"/>
      <c r="L78" s="243"/>
    </row>
    <row r="79" spans="1:12">
      <c r="H79" s="810"/>
      <c r="I79" s="810"/>
      <c r="J79" s="810"/>
      <c r="K79" s="810"/>
      <c r="L79" s="810"/>
    </row>
    <row r="80" spans="1:12" ht="14.25">
      <c r="B80" s="362" t="s">
        <v>1802</v>
      </c>
      <c r="C80" s="362" t="s">
        <v>1466</v>
      </c>
      <c r="D80" s="362" t="s">
        <v>1502</v>
      </c>
      <c r="E80" s="362" t="s">
        <v>1803</v>
      </c>
      <c r="H80" s="1029">
        <f>'4.11 TO ORA'!I8</f>
        <v>0</v>
      </c>
      <c r="I80" s="1029">
        <f>'4.11 TO ORA'!J8</f>
        <v>0</v>
      </c>
      <c r="J80" s="1029">
        <f>'4.11 TO ORA'!K8</f>
        <v>0</v>
      </c>
      <c r="K80" s="1029">
        <f>'4.11 TO ORA'!L8</f>
        <v>0</v>
      </c>
      <c r="L80" s="1029">
        <f>'4.11 TO ORA'!M8</f>
        <v>0</v>
      </c>
    </row>
    <row r="81" spans="1:13" ht="14.25">
      <c r="B81" s="362" t="s">
        <v>1804</v>
      </c>
      <c r="C81" s="362" t="s">
        <v>1473</v>
      </c>
      <c r="D81" s="362" t="s">
        <v>1502</v>
      </c>
      <c r="E81" s="362" t="s">
        <v>1805</v>
      </c>
      <c r="H81" s="1029">
        <f>'4.11 TO ORA'!I9</f>
        <v>0</v>
      </c>
      <c r="I81" s="1029">
        <f>'4.11 TO ORA'!J9</f>
        <v>0</v>
      </c>
      <c r="J81" s="1029">
        <f>'4.11 TO ORA'!K9</f>
        <v>0</v>
      </c>
      <c r="K81" s="1029">
        <f>'4.11 TO ORA'!L9</f>
        <v>0</v>
      </c>
      <c r="L81" s="1029">
        <f>'4.11 TO ORA'!M9</f>
        <v>0</v>
      </c>
    </row>
    <row r="82" spans="1:13" ht="14.25">
      <c r="B82" s="362" t="s">
        <v>1806</v>
      </c>
      <c r="C82" s="362" t="s">
        <v>1807</v>
      </c>
      <c r="D82" s="362" t="s">
        <v>1502</v>
      </c>
      <c r="E82" s="362" t="s">
        <v>1808</v>
      </c>
      <c r="H82" s="1029">
        <f>'4.11 TO ORA'!I10</f>
        <v>0</v>
      </c>
      <c r="I82" s="1029">
        <f>'4.11 TO ORA'!J10</f>
        <v>0</v>
      </c>
      <c r="J82" s="1029">
        <f>'4.11 TO ORA'!K10</f>
        <v>0</v>
      </c>
      <c r="K82" s="1029">
        <f>'4.11 TO ORA'!L10</f>
        <v>0</v>
      </c>
      <c r="L82" s="1029">
        <f>'4.11 TO ORA'!M10</f>
        <v>0</v>
      </c>
    </row>
    <row r="83" spans="1:13">
      <c r="C83" s="362"/>
    </row>
    <row r="85" spans="1:13" ht="19.5">
      <c r="A85" s="1689" t="s">
        <v>1809</v>
      </c>
      <c r="B85" s="247"/>
      <c r="C85" s="247"/>
      <c r="D85" s="247"/>
      <c r="E85" s="247"/>
      <c r="F85" s="247"/>
      <c r="G85" s="247"/>
      <c r="H85" s="247"/>
      <c r="I85" s="247"/>
      <c r="J85" s="247"/>
      <c r="K85" s="247"/>
      <c r="L85" s="247"/>
    </row>
    <row r="87" spans="1:13">
      <c r="B87" s="362" t="s">
        <v>1810</v>
      </c>
    </row>
    <row r="89" spans="1:13" ht="14.25">
      <c r="B89" s="359" t="s">
        <v>1811</v>
      </c>
      <c r="D89" s="359" t="s">
        <v>1479</v>
      </c>
      <c r="E89" s="359" t="s">
        <v>1812</v>
      </c>
      <c r="H89" s="1031">
        <f>'4.13 TO Tax Pools Totex alloc'!I99</f>
        <v>0</v>
      </c>
      <c r="I89" s="1031">
        <f>'4.13 TO Tax Pools Totex alloc'!J99</f>
        <v>0</v>
      </c>
      <c r="J89" s="1031">
        <f>'4.13 TO Tax Pools Totex alloc'!K99</f>
        <v>0</v>
      </c>
      <c r="K89" s="1031">
        <f>'4.13 TO Tax Pools Totex alloc'!L99</f>
        <v>0</v>
      </c>
      <c r="L89" s="1031">
        <f>'4.13 TO Tax Pools Totex alloc'!M99</f>
        <v>0</v>
      </c>
      <c r="M89" s="814"/>
    </row>
    <row r="90" spans="1:13" ht="14.25">
      <c r="B90" s="359" t="s">
        <v>1813</v>
      </c>
      <c r="D90" s="359" t="s">
        <v>1479</v>
      </c>
      <c r="E90" s="359" t="s">
        <v>1814</v>
      </c>
      <c r="H90" s="1031">
        <f>'4.13 TO Tax Pools Totex alloc'!I100</f>
        <v>0</v>
      </c>
      <c r="I90" s="1031">
        <f>'4.13 TO Tax Pools Totex alloc'!J100</f>
        <v>0</v>
      </c>
      <c r="J90" s="1031">
        <f>'4.13 TO Tax Pools Totex alloc'!K100</f>
        <v>0</v>
      </c>
      <c r="K90" s="1031">
        <f>'4.13 TO Tax Pools Totex alloc'!L100</f>
        <v>0</v>
      </c>
      <c r="L90" s="1031">
        <f>'4.13 TO Tax Pools Totex alloc'!M100</f>
        <v>0</v>
      </c>
      <c r="M90" s="814"/>
    </row>
    <row r="91" spans="1:13" ht="14.25">
      <c r="B91" s="359" t="s">
        <v>1815</v>
      </c>
      <c r="D91" s="359" t="s">
        <v>1479</v>
      </c>
      <c r="E91" s="359" t="s">
        <v>1816</v>
      </c>
      <c r="H91" s="1031">
        <f>'4.13 TO Tax Pools Totex alloc'!I101</f>
        <v>0</v>
      </c>
      <c r="I91" s="1031">
        <f>'4.13 TO Tax Pools Totex alloc'!J101</f>
        <v>0</v>
      </c>
      <c r="J91" s="1031">
        <f>'4.13 TO Tax Pools Totex alloc'!K101</f>
        <v>0</v>
      </c>
      <c r="K91" s="1031">
        <f>'4.13 TO Tax Pools Totex alloc'!L101</f>
        <v>0</v>
      </c>
      <c r="L91" s="1031">
        <f>'4.13 TO Tax Pools Totex alloc'!M101</f>
        <v>0</v>
      </c>
      <c r="M91" s="814"/>
    </row>
    <row r="92" spans="1:13" ht="14.25">
      <c r="B92" s="359" t="s">
        <v>1817</v>
      </c>
      <c r="D92" s="359" t="s">
        <v>1479</v>
      </c>
      <c r="E92" s="359" t="s">
        <v>1818</v>
      </c>
      <c r="H92" s="1031">
        <f>'4.13 TO Tax Pools Totex alloc'!I102</f>
        <v>0</v>
      </c>
      <c r="I92" s="1031">
        <f>'4.13 TO Tax Pools Totex alloc'!J102</f>
        <v>0</v>
      </c>
      <c r="J92" s="1031">
        <f>'4.13 TO Tax Pools Totex alloc'!K102</f>
        <v>0</v>
      </c>
      <c r="K92" s="1031">
        <f>'4.13 TO Tax Pools Totex alloc'!L102</f>
        <v>0</v>
      </c>
      <c r="L92" s="1031">
        <f>'4.13 TO Tax Pools Totex alloc'!M102</f>
        <v>0</v>
      </c>
      <c r="M92" s="814"/>
    </row>
    <row r="93" spans="1:13" ht="14.25">
      <c r="B93" s="359" t="s">
        <v>1819</v>
      </c>
      <c r="D93" s="359" t="s">
        <v>1479</v>
      </c>
      <c r="E93" s="359" t="s">
        <v>1820</v>
      </c>
      <c r="H93" s="1031">
        <f>'4.13 TO Tax Pools Totex alloc'!I103</f>
        <v>0</v>
      </c>
      <c r="I93" s="1031">
        <f>'4.13 TO Tax Pools Totex alloc'!J103</f>
        <v>0</v>
      </c>
      <c r="J93" s="1031">
        <f>'4.13 TO Tax Pools Totex alloc'!K103</f>
        <v>0</v>
      </c>
      <c r="K93" s="1031">
        <f>'4.13 TO Tax Pools Totex alloc'!L103</f>
        <v>0</v>
      </c>
      <c r="L93" s="1031">
        <f>'4.13 TO Tax Pools Totex alloc'!M103</f>
        <v>0</v>
      </c>
      <c r="M93" s="814"/>
    </row>
    <row r="94" spans="1:13" ht="14.25">
      <c r="B94" s="359" t="s">
        <v>1821</v>
      </c>
      <c r="D94" s="359" t="s">
        <v>1479</v>
      </c>
      <c r="E94" s="359" t="s">
        <v>1822</v>
      </c>
      <c r="H94" s="1031">
        <f>'4.13 TO Tax Pools Totex alloc'!I104</f>
        <v>0</v>
      </c>
      <c r="I94" s="1031">
        <f>'4.13 TO Tax Pools Totex alloc'!J104</f>
        <v>0</v>
      </c>
      <c r="J94" s="1031">
        <f>'4.13 TO Tax Pools Totex alloc'!K104</f>
        <v>0</v>
      </c>
      <c r="K94" s="1031">
        <f>'4.13 TO Tax Pools Totex alloc'!L104</f>
        <v>0</v>
      </c>
      <c r="L94" s="1031">
        <f>'4.13 TO Tax Pools Totex alloc'!M104</f>
        <v>0</v>
      </c>
      <c r="M94" s="814"/>
    </row>
    <row r="95" spans="1:13">
      <c r="H95" s="814"/>
      <c r="I95" s="814"/>
      <c r="J95" s="814"/>
      <c r="K95" s="814"/>
      <c r="L95" s="814"/>
      <c r="M95" s="814"/>
    </row>
    <row r="96" spans="1:13">
      <c r="H96" s="814"/>
      <c r="I96" s="814"/>
      <c r="J96" s="814"/>
      <c r="K96" s="814"/>
      <c r="L96" s="814"/>
      <c r="M96" s="814"/>
    </row>
    <row r="97" spans="1:12" ht="19.5">
      <c r="A97" s="1689" t="s">
        <v>1823</v>
      </c>
      <c r="B97" s="247"/>
      <c r="C97" s="247"/>
      <c r="D97" s="247"/>
      <c r="E97" s="247"/>
      <c r="F97" s="247"/>
      <c r="G97" s="247"/>
      <c r="H97" s="247"/>
      <c r="I97" s="247"/>
      <c r="J97" s="247"/>
      <c r="K97" s="247"/>
      <c r="L97" s="247"/>
    </row>
    <row r="99" spans="1:12" ht="15">
      <c r="B99" s="359" t="s">
        <v>1824</v>
      </c>
      <c r="D99" s="359" t="s">
        <v>1502</v>
      </c>
      <c r="E99" s="359" t="s">
        <v>1825</v>
      </c>
      <c r="F99"/>
      <c r="G99"/>
      <c r="H99" s="1029">
        <f>'4.15 DRS Revenue'!I32</f>
        <v>0</v>
      </c>
      <c r="I99" s="1029">
        <f>'4.15 DRS Revenue'!J32</f>
        <v>0</v>
      </c>
      <c r="J99" s="1029">
        <f>'4.15 DRS Revenue'!K32</f>
        <v>0</v>
      </c>
      <c r="K99" s="1029">
        <f>'4.15 DRS Revenue'!L32</f>
        <v>0</v>
      </c>
      <c r="L99" s="1029">
        <f>'4.15 DRS Revenue'!M32</f>
        <v>0</v>
      </c>
    </row>
    <row r="100" spans="1:12" ht="15">
      <c r="B100" s="359" t="s">
        <v>1359</v>
      </c>
      <c r="D100" s="359" t="s">
        <v>1502</v>
      </c>
      <c r="E100" s="359" t="s">
        <v>1360</v>
      </c>
      <c r="F100"/>
      <c r="G100"/>
      <c r="H100" s="1029" cm="1">
        <f t="array" ref="H100:L100">DRSC</f>
        <v>0</v>
      </c>
      <c r="I100" s="1029">
        <v>0</v>
      </c>
      <c r="J100" s="1029">
        <v>0</v>
      </c>
      <c r="K100" s="1029">
        <v>0</v>
      </c>
      <c r="L100" s="1029">
        <v>0</v>
      </c>
    </row>
    <row r="102" spans="1:12" ht="19.5">
      <c r="A102" s="1689" t="s">
        <v>1826</v>
      </c>
      <c r="B102" s="247"/>
      <c r="C102" s="247"/>
      <c r="D102" s="247"/>
      <c r="E102" s="247"/>
      <c r="F102" s="247"/>
      <c r="G102" s="247"/>
      <c r="H102" s="247"/>
      <c r="I102" s="247"/>
      <c r="J102" s="247"/>
      <c r="K102" s="247"/>
      <c r="L102" s="247"/>
    </row>
    <row r="104" spans="1:12" ht="14.25">
      <c r="B104" s="359" t="s">
        <v>1827</v>
      </c>
      <c r="D104" s="359" t="s">
        <v>1785</v>
      </c>
      <c r="E104" s="359" t="s">
        <v>1828</v>
      </c>
      <c r="G104" s="1032">
        <f>'4.16 - TO Recovered Rev'!G24</f>
        <v>0</v>
      </c>
      <c r="H104" s="1032">
        <f>'4.16 - TO Recovered Rev'!H24</f>
        <v>0</v>
      </c>
      <c r="I104" s="1032">
        <f>'4.16 - TO Recovered Rev'!I24</f>
        <v>0</v>
      </c>
      <c r="J104" s="1032">
        <f>'4.16 - TO Recovered Rev'!J24</f>
        <v>0</v>
      </c>
      <c r="K104" s="1032">
        <f>'4.16 - TO Recovered Rev'!K24</f>
        <v>0</v>
      </c>
      <c r="L104" s="1032">
        <f>'4.16 - TO Recovered Rev'!L24</f>
        <v>0</v>
      </c>
    </row>
    <row r="105" spans="1:12" ht="14.25">
      <c r="B105" s="359" t="s">
        <v>1392</v>
      </c>
      <c r="D105" s="359" t="s">
        <v>1785</v>
      </c>
      <c r="E105" s="359" t="s">
        <v>1829</v>
      </c>
      <c r="G105" s="1032">
        <f>'4.16 - TO Recovered Rev'!G25</f>
        <v>0</v>
      </c>
      <c r="H105" s="1032">
        <f>'4.16 - TO Recovered Rev'!H25</f>
        <v>0</v>
      </c>
      <c r="I105" s="1032">
        <f>'4.16 - TO Recovered Rev'!I25</f>
        <v>0</v>
      </c>
      <c r="J105" s="1032">
        <f>'4.16 - TO Recovered Rev'!J25</f>
        <v>0</v>
      </c>
      <c r="K105" s="1032">
        <f>'4.16 - TO Recovered Rev'!K25</f>
        <v>0</v>
      </c>
      <c r="L105" s="1032">
        <f>'4.16 - TO Recovered Rev'!L25</f>
        <v>0</v>
      </c>
    </row>
    <row r="106" spans="1:12" ht="14.25">
      <c r="B106" s="359" t="s">
        <v>1826</v>
      </c>
      <c r="D106" s="359" t="s">
        <v>1785</v>
      </c>
      <c r="E106" s="359" t="s">
        <v>1830</v>
      </c>
      <c r="G106" s="1032">
        <f>'4.16 - TO Recovered Rev'!G26</f>
        <v>0</v>
      </c>
      <c r="H106" s="1032">
        <f>'4.16 - TO Recovered Rev'!H26</f>
        <v>0</v>
      </c>
      <c r="I106" s="1032">
        <f>'4.16 - TO Recovered Rev'!I26</f>
        <v>0</v>
      </c>
      <c r="J106" s="1032">
        <f>'4.16 - TO Recovered Rev'!J26</f>
        <v>0</v>
      </c>
      <c r="K106" s="1032">
        <f>'4.16 - TO Recovered Rev'!K26</f>
        <v>0</v>
      </c>
      <c r="L106" s="1032">
        <f>'4.16 - TO Recovered Rev'!L26</f>
        <v>0</v>
      </c>
    </row>
  </sheetData>
  <phoneticPr fontId="48" type="noConversion"/>
  <pageMargins left="0.7" right="0.7" top="0.75" bottom="0.75" header="0.3" footer="0.3"/>
  <pageSetup paperSize="9" orientation="portrait" r:id="rId1"/>
  <headerFooter>
    <oddFooter>&amp;C_x000D_&amp;1#&amp;"Calibri"&amp;10&amp;K000000 OFFICIAL-InternalOnly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E094-567D-4F93-AD26-69761E452D05}">
  <sheetPr>
    <tabColor theme="4" tint="0.79998168889431442"/>
  </sheetPr>
  <dimension ref="A1:N70"/>
  <sheetViews>
    <sheetView topLeftCell="B22" zoomScale="80" zoomScaleNormal="80" workbookViewId="0">
      <selection activeCell="G42" sqref="G42"/>
    </sheetView>
    <sheetView workbookViewId="1"/>
  </sheetViews>
  <sheetFormatPr defaultColWidth="9.140625" defaultRowHeight="12.75"/>
  <cols>
    <col min="1" max="1" width="9.140625" style="359"/>
    <col min="2" max="2" width="58" style="359" customWidth="1"/>
    <col min="3" max="3" width="9.140625" style="359"/>
    <col min="4" max="4" width="19.140625" style="359" customWidth="1"/>
    <col min="5" max="5" width="9.140625" style="359"/>
    <col min="6" max="6" width="10.140625" style="359" customWidth="1"/>
    <col min="7" max="7" width="11" style="359" customWidth="1"/>
    <col min="8" max="12" width="13.42578125" style="359" customWidth="1"/>
    <col min="13" max="16384" width="9.140625" style="359"/>
  </cols>
  <sheetData>
    <row r="1" spans="1:14" s="355" customFormat="1" ht="15">
      <c r="A1" s="351" t="s">
        <v>28</v>
      </c>
      <c r="B1" s="352"/>
      <c r="C1" s="352"/>
      <c r="D1" s="352"/>
      <c r="E1" s="353"/>
      <c r="F1" s="353"/>
      <c r="G1" s="353"/>
      <c r="H1" s="353"/>
      <c r="I1" s="353"/>
      <c r="J1" s="353"/>
      <c r="K1" s="351"/>
      <c r="L1" s="351"/>
      <c r="M1" s="354"/>
      <c r="N1" s="354"/>
    </row>
    <row r="2" spans="1:14" s="355" customFormat="1" ht="15">
      <c r="A2" s="351"/>
      <c r="B2" s="356"/>
      <c r="C2" s="356"/>
      <c r="D2" s="356"/>
      <c r="E2" s="351"/>
      <c r="F2" s="351"/>
      <c r="G2" s="351"/>
      <c r="H2" s="351"/>
      <c r="I2" s="351"/>
      <c r="J2" s="351"/>
      <c r="K2" s="351"/>
      <c r="L2" s="351"/>
      <c r="M2" s="354"/>
      <c r="N2" s="354"/>
    </row>
    <row r="3" spans="1:14" s="355" customFormat="1" ht="27.2" customHeight="1">
      <c r="A3" s="356" t="s">
        <v>1831</v>
      </c>
      <c r="B3" s="356"/>
      <c r="C3" s="356"/>
      <c r="D3" s="356"/>
      <c r="E3" s="356"/>
      <c r="F3" s="351"/>
      <c r="G3" s="351"/>
      <c r="H3" s="351"/>
      <c r="I3" s="351"/>
      <c r="J3" s="351"/>
      <c r="K3" s="351"/>
      <c r="L3" s="351"/>
      <c r="M3" s="354"/>
      <c r="N3" s="354"/>
    </row>
    <row r="4" spans="1:14" s="357" customFormat="1" ht="15">
      <c r="H4" s="1658"/>
      <c r="I4" s="1659"/>
      <c r="J4" s="1659" t="s">
        <v>3191</v>
      </c>
      <c r="K4" s="1659"/>
      <c r="L4" s="1660"/>
    </row>
    <row r="5" spans="1:14" s="357" customFormat="1" ht="15">
      <c r="G5" s="1661">
        <v>2021</v>
      </c>
      <c r="H5" s="52">
        <v>2022</v>
      </c>
      <c r="I5" s="51">
        <v>2023</v>
      </c>
      <c r="J5" s="51">
        <v>2024</v>
      </c>
      <c r="K5" s="51">
        <v>2025</v>
      </c>
      <c r="L5" s="50">
        <v>2026</v>
      </c>
    </row>
    <row r="6" spans="1:14" s="357" customFormat="1" ht="14.25">
      <c r="H6" s="358"/>
      <c r="I6" s="358"/>
      <c r="J6" s="358"/>
      <c r="K6" s="358"/>
      <c r="L6" s="358"/>
    </row>
    <row r="7" spans="1:14" s="357" customFormat="1" ht="19.5">
      <c r="A7" s="1689" t="s">
        <v>1700</v>
      </c>
      <c r="B7" s="247"/>
      <c r="C7" s="247"/>
      <c r="D7" s="247"/>
      <c r="E7" s="247"/>
      <c r="F7" s="247"/>
      <c r="G7" s="247"/>
      <c r="H7" s="247"/>
      <c r="I7" s="247"/>
      <c r="J7" s="247"/>
      <c r="K7" s="247"/>
      <c r="L7" s="247"/>
    </row>
    <row r="9" spans="1:14" ht="26.85" customHeight="1">
      <c r="B9" s="360" t="s">
        <v>1722</v>
      </c>
      <c r="C9" s="360" t="s">
        <v>1723</v>
      </c>
      <c r="D9" s="361" t="s">
        <v>1502</v>
      </c>
      <c r="E9" s="362" t="s">
        <v>1724</v>
      </c>
      <c r="F9" s="1471" t="s">
        <v>276</v>
      </c>
      <c r="H9" s="1029">
        <f>'4.4 SO PCDs '!J26</f>
        <v>0</v>
      </c>
      <c r="I9" s="1029">
        <f>'4.4 SO PCDs '!K26</f>
        <v>0</v>
      </c>
      <c r="J9" s="1029">
        <f>'4.4 SO PCDs '!L26</f>
        <v>0</v>
      </c>
      <c r="K9" s="1029">
        <f>'4.4 SO PCDs '!M26</f>
        <v>0</v>
      </c>
      <c r="L9" s="1029">
        <f>'4.4 SO PCDs '!N26</f>
        <v>0</v>
      </c>
    </row>
    <row r="10" spans="1:14" ht="25.5" customHeight="1">
      <c r="B10" s="360" t="s">
        <v>1832</v>
      </c>
      <c r="C10" s="360" t="s">
        <v>1726</v>
      </c>
      <c r="D10" s="361" t="s">
        <v>1502</v>
      </c>
      <c r="E10" s="362" t="s">
        <v>1727</v>
      </c>
      <c r="F10" s="363" t="s">
        <v>276</v>
      </c>
      <c r="H10" s="1029">
        <f>'4.4 SO PCDs '!J11</f>
        <v>0</v>
      </c>
      <c r="I10" s="1029">
        <f>'4.4 SO PCDs '!K11</f>
        <v>0</v>
      </c>
      <c r="J10" s="1029">
        <f>'4.4 SO PCDs '!L11</f>
        <v>0</v>
      </c>
      <c r="K10" s="1029">
        <f>'4.4 SO PCDs '!M11</f>
        <v>0</v>
      </c>
      <c r="L10" s="1029">
        <f>'4.4 SO PCDs '!N11</f>
        <v>0</v>
      </c>
    </row>
    <row r="11" spans="1:14" ht="15.95" customHeight="1">
      <c r="B11" s="360" t="s">
        <v>1728</v>
      </c>
      <c r="C11" s="360" t="s">
        <v>1729</v>
      </c>
      <c r="D11" s="361" t="s">
        <v>1502</v>
      </c>
      <c r="E11" s="362" t="s">
        <v>1730</v>
      </c>
      <c r="F11" s="363" t="s">
        <v>276</v>
      </c>
      <c r="H11" s="1029">
        <f>'4.4 SO PCDs '!J18</f>
        <v>3.84629033380175</v>
      </c>
      <c r="I11" s="1029">
        <f>'4.4 SO PCDs '!K18</f>
        <v>1.61244942932191</v>
      </c>
      <c r="J11" s="1029">
        <f>'4.4 SO PCDs '!L18</f>
        <v>2.0699999999999998</v>
      </c>
      <c r="K11" s="1029">
        <f>'4.4 SO PCDs '!M18</f>
        <v>0.69020000000000004</v>
      </c>
      <c r="L11" s="1029">
        <f>'4.4 SO PCDs '!N18</f>
        <v>0</v>
      </c>
    </row>
    <row r="12" spans="1:14" ht="15.95" customHeight="1">
      <c r="B12" s="360" t="s">
        <v>1734</v>
      </c>
      <c r="C12" s="360"/>
      <c r="D12" s="361" t="s">
        <v>1502</v>
      </c>
      <c r="E12" s="362"/>
      <c r="F12" s="363" t="s">
        <v>276</v>
      </c>
      <c r="H12" s="1029" t="s">
        <v>1735</v>
      </c>
      <c r="I12" s="1029" t="s">
        <v>1735</v>
      </c>
      <c r="J12" s="1029" t="s">
        <v>1735</v>
      </c>
      <c r="K12" s="1029" t="s">
        <v>1735</v>
      </c>
      <c r="L12" s="1029" t="s">
        <v>1735</v>
      </c>
    </row>
    <row r="13" spans="1:14" ht="15.95" customHeight="1">
      <c r="B13" s="360" t="s">
        <v>1736</v>
      </c>
      <c r="C13" s="360"/>
      <c r="D13" s="361" t="s">
        <v>1502</v>
      </c>
      <c r="E13" s="362"/>
      <c r="F13" s="363" t="s">
        <v>276</v>
      </c>
      <c r="H13" s="1029" t="s">
        <v>1735</v>
      </c>
      <c r="I13" s="1029" t="s">
        <v>1735</v>
      </c>
      <c r="J13" s="1029" t="s">
        <v>1735</v>
      </c>
      <c r="K13" s="1029" t="s">
        <v>1735</v>
      </c>
      <c r="L13" s="1029" t="s">
        <v>1735</v>
      </c>
    </row>
    <row r="14" spans="1:14" ht="15.95" customHeight="1">
      <c r="B14" s="360" t="s">
        <v>1737</v>
      </c>
      <c r="C14" s="360"/>
      <c r="D14" s="361" t="s">
        <v>1502</v>
      </c>
      <c r="E14" s="362"/>
      <c r="F14" s="363" t="s">
        <v>276</v>
      </c>
      <c r="H14" s="1029" t="s">
        <v>1735</v>
      </c>
      <c r="I14" s="1029" t="s">
        <v>1735</v>
      </c>
      <c r="J14" s="1029" t="s">
        <v>1735</v>
      </c>
      <c r="K14" s="1029" t="s">
        <v>1735</v>
      </c>
      <c r="L14" s="1029" t="s">
        <v>1735</v>
      </c>
    </row>
    <row r="15" spans="1:14" ht="14.25">
      <c r="B15" s="360" t="s">
        <v>1767</v>
      </c>
      <c r="C15" s="361" t="s">
        <v>1726</v>
      </c>
      <c r="D15" s="361" t="s">
        <v>1502</v>
      </c>
      <c r="E15" s="360" t="s">
        <v>1768</v>
      </c>
      <c r="F15" s="363" t="s">
        <v>1740</v>
      </c>
      <c r="H15" s="1029">
        <f>'4.6 SO Re-openers'!H11</f>
        <v>0</v>
      </c>
      <c r="I15" s="1029">
        <f>'4.6 SO Re-openers'!I11</f>
        <v>0</v>
      </c>
      <c r="J15" s="1029">
        <f>'4.6 SO Re-openers'!J11</f>
        <v>0</v>
      </c>
      <c r="K15" s="1029">
        <f>'4.6 SO Re-openers'!K11</f>
        <v>0</v>
      </c>
      <c r="L15" s="1029">
        <f>'4.6 SO Re-openers'!L11</f>
        <v>0</v>
      </c>
    </row>
    <row r="16" spans="1:14" ht="14.25">
      <c r="B16" s="360" t="s">
        <v>1769</v>
      </c>
      <c r="C16" s="369" t="s">
        <v>1729</v>
      </c>
      <c r="D16" s="361" t="s">
        <v>1502</v>
      </c>
      <c r="E16" s="369" t="s">
        <v>1833</v>
      </c>
      <c r="F16" s="363" t="s">
        <v>1740</v>
      </c>
      <c r="H16" s="1029">
        <f>'4.6 SO Re-openers'!H17</f>
        <v>0</v>
      </c>
      <c r="I16" s="1029">
        <f>'4.6 SO Re-openers'!I17</f>
        <v>0</v>
      </c>
      <c r="J16" s="1029">
        <f>'4.6 SO Re-openers'!J17</f>
        <v>0</v>
      </c>
      <c r="K16" s="1029">
        <f>'4.6 SO Re-openers'!K17</f>
        <v>0</v>
      </c>
      <c r="L16" s="1029">
        <f>'4.6 SO Re-openers'!L17</f>
        <v>0</v>
      </c>
    </row>
    <row r="17" spans="1:13" ht="14.25">
      <c r="B17" s="360" t="s">
        <v>1834</v>
      </c>
      <c r="C17" s="361" t="s">
        <v>1748</v>
      </c>
      <c r="D17" s="361" t="s">
        <v>1502</v>
      </c>
      <c r="E17" s="369" t="s">
        <v>1835</v>
      </c>
      <c r="F17" s="363" t="s">
        <v>1740</v>
      </c>
      <c r="H17" s="1029">
        <f>'4.6 SO Re-openers'!H23</f>
        <v>0</v>
      </c>
      <c r="I17" s="1029">
        <f>'4.6 SO Re-openers'!I23</f>
        <v>0</v>
      </c>
      <c r="J17" s="1029">
        <f>'4.6 SO Re-openers'!J23</f>
        <v>0</v>
      </c>
      <c r="K17" s="1029">
        <f>'4.6 SO Re-openers'!K23</f>
        <v>0</v>
      </c>
      <c r="L17" s="1029">
        <f>'4.6 SO Re-openers'!L23</f>
        <v>0</v>
      </c>
    </row>
    <row r="18" spans="1:13" ht="25.5">
      <c r="B18" s="360" t="s">
        <v>1836</v>
      </c>
      <c r="C18" s="360" t="s">
        <v>1723</v>
      </c>
      <c r="D18" s="361" t="s">
        <v>1502</v>
      </c>
      <c r="E18" s="369" t="s">
        <v>1837</v>
      </c>
      <c r="F18" s="363" t="s">
        <v>1740</v>
      </c>
      <c r="H18" s="1029">
        <f>'4.6 SO Re-openers'!H37</f>
        <v>0</v>
      </c>
      <c r="I18" s="1029">
        <f>'4.6 SO Re-openers'!I37</f>
        <v>0</v>
      </c>
      <c r="J18" s="1029">
        <f>'4.6 SO Re-openers'!J37</f>
        <v>0</v>
      </c>
      <c r="K18" s="1029">
        <f>'4.6 SO Re-openers'!K37</f>
        <v>0</v>
      </c>
      <c r="L18" s="1029">
        <f>'4.6 SO Re-openers'!L37</f>
        <v>0</v>
      </c>
    </row>
    <row r="19" spans="1:13" ht="14.25">
      <c r="B19" s="370" t="s">
        <v>1838</v>
      </c>
      <c r="C19" s="359" t="s">
        <v>1742</v>
      </c>
      <c r="D19" s="361" t="s">
        <v>1502</v>
      </c>
      <c r="E19" s="369" t="s">
        <v>1839</v>
      </c>
      <c r="F19" s="363" t="s">
        <v>1740</v>
      </c>
      <c r="H19" s="1029">
        <f>'4.6 SO Re-openers'!H30</f>
        <v>0</v>
      </c>
      <c r="I19" s="1029">
        <f>'4.6 SO Re-openers'!I30</f>
        <v>0</v>
      </c>
      <c r="J19" s="1029">
        <f>'4.6 SO Re-openers'!J30</f>
        <v>0</v>
      </c>
      <c r="K19" s="1029">
        <f>'4.6 SO Re-openers'!K30</f>
        <v>0</v>
      </c>
      <c r="L19" s="1029">
        <f>'4.6 SO Re-openers'!L30</f>
        <v>0</v>
      </c>
    </row>
    <row r="20" spans="1:13">
      <c r="B20" s="370" t="s">
        <v>1840</v>
      </c>
      <c r="C20" s="360"/>
      <c r="D20" s="361" t="s">
        <v>1502</v>
      </c>
      <c r="F20" s="363" t="s">
        <v>1740</v>
      </c>
      <c r="H20" s="1029">
        <f>'4.6 SO Re-openers'!H44</f>
        <v>0</v>
      </c>
      <c r="I20" s="1029">
        <f>'4.6 SO Re-openers'!I44</f>
        <v>0</v>
      </c>
      <c r="J20" s="1029">
        <f>'4.6 SO Re-openers'!J44</f>
        <v>0</v>
      </c>
      <c r="K20" s="1029">
        <f>'4.6 SO Re-openers'!K44</f>
        <v>0</v>
      </c>
      <c r="L20" s="1029">
        <f>'4.6 SO Re-openers'!L44</f>
        <v>0</v>
      </c>
      <c r="M20" s="963"/>
    </row>
    <row r="21" spans="1:13">
      <c r="B21" s="359" t="s">
        <v>1779</v>
      </c>
      <c r="C21" s="360"/>
      <c r="D21" s="361" t="s">
        <v>1502</v>
      </c>
      <c r="F21" s="363" t="s">
        <v>1740</v>
      </c>
      <c r="H21" s="1029" t="s">
        <v>1735</v>
      </c>
      <c r="I21" s="1029" t="s">
        <v>1735</v>
      </c>
      <c r="J21" s="1029" t="s">
        <v>1735</v>
      </c>
      <c r="K21" s="1029" t="s">
        <v>1735</v>
      </c>
      <c r="L21" s="1029" t="s">
        <v>1735</v>
      </c>
    </row>
    <row r="22" spans="1:13">
      <c r="B22" s="359" t="s">
        <v>1780</v>
      </c>
      <c r="C22" s="360"/>
      <c r="D22" s="361" t="s">
        <v>1502</v>
      </c>
      <c r="F22" s="364" t="s">
        <v>1740</v>
      </c>
      <c r="H22" s="1029" t="s">
        <v>1735</v>
      </c>
      <c r="I22" s="1029" t="s">
        <v>1735</v>
      </c>
      <c r="J22" s="1029" t="s">
        <v>1735</v>
      </c>
      <c r="K22" s="1029" t="s">
        <v>1735</v>
      </c>
      <c r="L22" s="1029" t="s">
        <v>1735</v>
      </c>
    </row>
    <row r="23" spans="1:13">
      <c r="H23" s="810"/>
      <c r="I23" s="810"/>
      <c r="J23" s="810"/>
      <c r="K23" s="810"/>
      <c r="L23" s="810"/>
    </row>
    <row r="24" spans="1:13" ht="14.25">
      <c r="A24" s="1688" t="s">
        <v>1781</v>
      </c>
      <c r="B24" s="243"/>
      <c r="C24" s="243"/>
      <c r="D24" s="243"/>
      <c r="E24" s="243"/>
      <c r="F24" s="243"/>
      <c r="G24" s="243"/>
      <c r="H24" s="811"/>
      <c r="I24" s="811"/>
      <c r="J24" s="811"/>
      <c r="K24" s="811"/>
      <c r="L24" s="811"/>
    </row>
    <row r="25" spans="1:13">
      <c r="H25" s="810"/>
      <c r="I25" s="810"/>
      <c r="J25" s="810"/>
      <c r="K25" s="810"/>
      <c r="L25" s="810"/>
    </row>
    <row r="26" spans="1:13">
      <c r="B26" s="371" t="s">
        <v>1348</v>
      </c>
      <c r="C26" s="371"/>
      <c r="D26" s="362" t="s">
        <v>1502</v>
      </c>
      <c r="E26" s="359" t="s">
        <v>403</v>
      </c>
      <c r="H26" s="1029" cm="1">
        <f t="array" ref="H26:L26">SOSOANC</f>
        <v>0</v>
      </c>
      <c r="I26" s="1029">
        <v>0</v>
      </c>
      <c r="J26" s="1029">
        <v>0</v>
      </c>
      <c r="K26" s="1029">
        <v>0</v>
      </c>
      <c r="L26" s="1029">
        <v>0</v>
      </c>
    </row>
    <row r="27" spans="1:13">
      <c r="B27" s="371" t="s">
        <v>1366</v>
      </c>
      <c r="C27" s="362"/>
      <c r="D27" s="362" t="s">
        <v>1502</v>
      </c>
      <c r="E27" s="359" t="s">
        <v>410</v>
      </c>
      <c r="H27" s="1029" cm="1">
        <f t="array" ref="H27:L27">SOSOACO</f>
        <v>0</v>
      </c>
      <c r="I27" s="1029">
        <v>0</v>
      </c>
      <c r="J27" s="1029">
        <v>0</v>
      </c>
      <c r="K27" s="1029">
        <v>0</v>
      </c>
      <c r="L27" s="1029">
        <v>0</v>
      </c>
    </row>
    <row r="28" spans="1:13">
      <c r="H28" s="810"/>
      <c r="I28" s="810"/>
      <c r="J28" s="810"/>
      <c r="K28" s="810"/>
      <c r="L28" s="810"/>
    </row>
    <row r="29" spans="1:13" ht="14.25">
      <c r="A29" s="1688" t="s">
        <v>1784</v>
      </c>
      <c r="B29" s="243"/>
      <c r="C29" s="243"/>
      <c r="D29" s="243"/>
      <c r="E29" s="243"/>
      <c r="F29" s="243"/>
      <c r="G29" s="243"/>
      <c r="H29" s="811"/>
      <c r="I29" s="811"/>
      <c r="J29" s="811"/>
      <c r="K29" s="811"/>
      <c r="L29" s="811"/>
    </row>
    <row r="30" spans="1:13">
      <c r="H30" s="810"/>
      <c r="I30" s="810"/>
      <c r="J30" s="810"/>
      <c r="K30" s="810"/>
      <c r="L30" s="810"/>
    </row>
    <row r="31" spans="1:13">
      <c r="H31" s="810"/>
      <c r="I31" s="810"/>
      <c r="J31" s="810"/>
      <c r="K31" s="810"/>
      <c r="L31" s="810"/>
    </row>
    <row r="32" spans="1:13" ht="14.25">
      <c r="B32" s="361" t="s">
        <v>1413</v>
      </c>
      <c r="C32" s="361" t="s">
        <v>1415</v>
      </c>
      <c r="D32" s="362" t="s">
        <v>1785</v>
      </c>
      <c r="E32" s="361" t="s">
        <v>1841</v>
      </c>
      <c r="H32" s="1030">
        <f>'4.8 SO PT'!H9</f>
        <v>0</v>
      </c>
      <c r="I32" s="1030">
        <f>'4.8 SO PT'!I9</f>
        <v>0</v>
      </c>
      <c r="J32" s="1030">
        <f>'4.8 SO PT'!J9</f>
        <v>0</v>
      </c>
      <c r="K32" s="1030">
        <f>'4.8 SO PT'!K9</f>
        <v>0</v>
      </c>
      <c r="L32" s="1030">
        <f>'4.8 SO PT'!L9</f>
        <v>0</v>
      </c>
    </row>
    <row r="33" spans="1:13" ht="14.25">
      <c r="B33" s="362" t="s">
        <v>1417</v>
      </c>
      <c r="C33" s="361" t="s">
        <v>1415</v>
      </c>
      <c r="D33" s="362" t="s">
        <v>1502</v>
      </c>
      <c r="E33" s="362" t="s">
        <v>1842</v>
      </c>
      <c r="H33" s="1030">
        <f>'4.8 SO PT'!H10</f>
        <v>0</v>
      </c>
      <c r="I33" s="1030">
        <f>'4.8 SO PT'!I10</f>
        <v>0</v>
      </c>
      <c r="J33" s="1030">
        <f>'4.8 SO PT'!J10</f>
        <v>0</v>
      </c>
      <c r="K33" s="1030">
        <f>'4.8 SO PT'!K10</f>
        <v>0</v>
      </c>
      <c r="L33" s="1030">
        <f>'4.8 SO PT'!L10</f>
        <v>0</v>
      </c>
    </row>
    <row r="34" spans="1:13" ht="15">
      <c r="B34" s="1686" t="s">
        <v>1420</v>
      </c>
      <c r="C34" s="369" t="s">
        <v>1843</v>
      </c>
      <c r="D34" s="921" t="s">
        <v>1423</v>
      </c>
      <c r="E34" s="371" t="s">
        <v>1421</v>
      </c>
      <c r="F34" s="392"/>
      <c r="G34" s="899"/>
      <c r="H34" s="1030">
        <f>'4.8 SO PT'!H11</f>
        <v>0</v>
      </c>
      <c r="I34" s="1030">
        <f>'4.8 SO PT'!I11</f>
        <v>0</v>
      </c>
      <c r="J34" s="1030">
        <f>'4.8 SO PT'!J11</f>
        <v>0</v>
      </c>
      <c r="K34" s="1030">
        <f>'4.8 SO PT'!K11</f>
        <v>0</v>
      </c>
      <c r="L34" s="1030">
        <f>'4.8 SO PT'!L11</f>
        <v>0</v>
      </c>
      <c r="M34" s="62"/>
    </row>
    <row r="35" spans="1:13">
      <c r="H35" s="810"/>
      <c r="I35" s="810"/>
      <c r="J35" s="810"/>
      <c r="K35" s="810"/>
      <c r="L35" s="810"/>
    </row>
    <row r="36" spans="1:13" ht="14.25">
      <c r="A36" s="1690" t="s">
        <v>1801</v>
      </c>
      <c r="B36" s="372"/>
      <c r="C36" s="372"/>
      <c r="D36" s="372"/>
      <c r="E36" s="372"/>
      <c r="F36" s="372"/>
      <c r="G36" s="372"/>
      <c r="H36" s="812"/>
      <c r="I36" s="812"/>
      <c r="J36" s="812"/>
      <c r="K36" s="812"/>
      <c r="L36" s="812"/>
    </row>
    <row r="37" spans="1:13">
      <c r="H37" s="810"/>
      <c r="I37" s="810"/>
      <c r="J37" s="810"/>
      <c r="K37" s="810"/>
      <c r="L37" s="810"/>
    </row>
    <row r="38" spans="1:13" ht="15">
      <c r="B38" s="249" t="s">
        <v>1844</v>
      </c>
      <c r="C38" s="361" t="s">
        <v>1487</v>
      </c>
      <c r="D38" s="362" t="s">
        <v>1785</v>
      </c>
      <c r="E38" s="250" t="s">
        <v>1845</v>
      </c>
      <c r="H38" s="1030" t="e">
        <f>'4.12 SO ORA'!G11*VLOOKUP(H$5,'1.5 Universal Data'!$C$28:$F$39,3,FALSE)</f>
        <v>#N/A</v>
      </c>
      <c r="I38" s="1030" t="e">
        <f>'4.12 SO ORA'!H11*VLOOKUP(I$5,'1.5 Universal Data'!$C$28:$F$39,3,FALSE)</f>
        <v>#N/A</v>
      </c>
      <c r="J38" s="1030" t="e">
        <f>'4.12 SO ORA'!I11*VLOOKUP(J$5,'1.5 Universal Data'!$C$28:$F$39,3,FALSE)</f>
        <v>#N/A</v>
      </c>
      <c r="K38" s="1030" t="e">
        <f>'4.12 SO ORA'!J11*VLOOKUP(K$5,'1.5 Universal Data'!$C$28:$F$39,3,FALSE)</f>
        <v>#N/A</v>
      </c>
      <c r="L38" s="1030" t="e">
        <f>'4.12 SO ORA'!K11*VLOOKUP(L$5,'1.5 Universal Data'!$C$28:$F$39,3,FALSE)</f>
        <v>#N/A</v>
      </c>
    </row>
    <row r="39" spans="1:13" ht="15">
      <c r="B39" s="249" t="s">
        <v>1846</v>
      </c>
      <c r="C39" s="361" t="s">
        <v>1487</v>
      </c>
      <c r="D39" s="362" t="s">
        <v>1785</v>
      </c>
      <c r="E39" s="250" t="s">
        <v>1492</v>
      </c>
      <c r="H39" s="1030" t="e">
        <f>'4.12 SO ORA'!G12*VLOOKUP(H$5,'1.5 Universal Data'!$C$28:$F$39,3,FALSE)</f>
        <v>#N/A</v>
      </c>
      <c r="I39" s="1030" t="e">
        <f>'4.12 SO ORA'!H12*VLOOKUP(I$5,'1.5 Universal Data'!$C$28:$F$39,3,FALSE)</f>
        <v>#N/A</v>
      </c>
      <c r="J39" s="1030" t="e">
        <f>'4.12 SO ORA'!I12*VLOOKUP(J$5,'1.5 Universal Data'!$C$28:$F$39,3,FALSE)</f>
        <v>#N/A</v>
      </c>
      <c r="K39" s="1030" t="e">
        <f>'4.12 SO ORA'!J12*VLOOKUP(K$5,'1.5 Universal Data'!$C$28:$F$39,3,FALSE)</f>
        <v>#N/A</v>
      </c>
      <c r="L39" s="1030" t="e">
        <f>'4.12 SO ORA'!K12*VLOOKUP(L$5,'1.5 Universal Data'!$C$28:$F$39,3,FALSE)</f>
        <v>#N/A</v>
      </c>
    </row>
    <row r="40" spans="1:13" ht="15">
      <c r="B40" s="249" t="s">
        <v>1847</v>
      </c>
      <c r="C40" s="361" t="s">
        <v>1487</v>
      </c>
      <c r="D40" s="362" t="s">
        <v>1785</v>
      </c>
      <c r="E40" s="250" t="s">
        <v>1486</v>
      </c>
      <c r="H40" s="1030" t="e">
        <f>'4.12 SO ORA'!G13*VLOOKUP(H$5,'1.5 Universal Data'!$C$28:$F$39,3,FALSE)</f>
        <v>#N/A</v>
      </c>
      <c r="I40" s="1030" t="e">
        <f>'4.12 SO ORA'!H13*VLOOKUP(I$5,'1.5 Universal Data'!$C$28:$F$39,3,FALSE)</f>
        <v>#N/A</v>
      </c>
      <c r="J40" s="1030" t="e">
        <f>'4.12 SO ORA'!I13*VLOOKUP(J$5,'1.5 Universal Data'!$C$28:$F$39,3,FALSE)</f>
        <v>#N/A</v>
      </c>
      <c r="K40" s="1030" t="e">
        <f>'4.12 SO ORA'!J13*VLOOKUP(K$5,'1.5 Universal Data'!$C$28:$F$39,3,FALSE)</f>
        <v>#N/A</v>
      </c>
      <c r="L40" s="1030" t="e">
        <f>'4.12 SO ORA'!K13*VLOOKUP(L$5,'1.5 Universal Data'!$C$28:$F$39,3,FALSE)</f>
        <v>#N/A</v>
      </c>
    </row>
    <row r="41" spans="1:13" ht="14.25">
      <c r="B41" s="371" t="s">
        <v>1848</v>
      </c>
      <c r="C41" s="361" t="s">
        <v>1515</v>
      </c>
      <c r="D41" s="362" t="s">
        <v>1785</v>
      </c>
      <c r="E41" s="371" t="s">
        <v>1849</v>
      </c>
      <c r="H41" s="1030" t="e">
        <f>'4.12 SO ORA'!G85*VLOOKUP(H$5,'1.5 Universal Data'!$C$28:$F$39,3,FALSE)</f>
        <v>#N/A</v>
      </c>
      <c r="I41" s="1030" t="e">
        <f>'4.12 SO ORA'!H85*VLOOKUP(I$5,'1.5 Universal Data'!$C$28:$F$39,3,FALSE)</f>
        <v>#N/A</v>
      </c>
      <c r="J41" s="1030" t="e">
        <f>'4.12 SO ORA'!I85*VLOOKUP(J$5,'1.5 Universal Data'!$C$28:$F$39,3,FALSE)</f>
        <v>#N/A</v>
      </c>
      <c r="K41" s="1030" t="e">
        <f>'4.12 SO ORA'!J85*VLOOKUP(K$5,'1.5 Universal Data'!$C$28:$F$39,3,FALSE)</f>
        <v>#N/A</v>
      </c>
      <c r="L41" s="1030" t="e">
        <f>'4.12 SO ORA'!K85*VLOOKUP(L$5,'1.5 Universal Data'!$C$28:$F$39,3,FALSE)</f>
        <v>#N/A</v>
      </c>
    </row>
    <row r="42" spans="1:13" ht="14.25">
      <c r="B42" s="371" t="s">
        <v>1850</v>
      </c>
      <c r="C42" s="361" t="s">
        <v>1515</v>
      </c>
      <c r="D42" s="362" t="s">
        <v>1785</v>
      </c>
      <c r="E42" s="371" t="s">
        <v>1851</v>
      </c>
      <c r="H42" s="1030" t="e">
        <f>'4.12 SO ORA'!G86*VLOOKUP(H$5,'1.5 Universal Data'!$C$28:$F$39,3,FALSE)</f>
        <v>#N/A</v>
      </c>
      <c r="I42" s="1030" t="e">
        <f>'4.12 SO ORA'!H86*VLOOKUP(I$5,'1.5 Universal Data'!$C$28:$F$39,3,FALSE)</f>
        <v>#N/A</v>
      </c>
      <c r="J42" s="1030" t="e">
        <f>'4.12 SO ORA'!I86*VLOOKUP(J$5,'1.5 Universal Data'!$C$28:$F$39,3,FALSE)</f>
        <v>#N/A</v>
      </c>
      <c r="K42" s="1030" t="e">
        <f>'4.12 SO ORA'!J86*VLOOKUP(K$5,'1.5 Universal Data'!$C$28:$F$39,3,FALSE)</f>
        <v>#N/A</v>
      </c>
      <c r="L42" s="1030" t="e">
        <f>'4.12 SO ORA'!K86*VLOOKUP(L$5,'1.5 Universal Data'!$C$28:$F$39,3,FALSE)</f>
        <v>#N/A</v>
      </c>
    </row>
    <row r="43" spans="1:13" ht="14.25">
      <c r="B43" s="371" t="s">
        <v>1852</v>
      </c>
      <c r="C43" s="361" t="s">
        <v>1515</v>
      </c>
      <c r="D43" s="362" t="s">
        <v>1785</v>
      </c>
      <c r="E43" s="371" t="s">
        <v>1853</v>
      </c>
      <c r="H43" s="1030">
        <f>'4.12 SO ORA'!G87</f>
        <v>0</v>
      </c>
      <c r="I43" s="1030">
        <f>'4.12 SO ORA'!H87</f>
        <v>0</v>
      </c>
      <c r="J43" s="1030">
        <f>'4.12 SO ORA'!I87</f>
        <v>0</v>
      </c>
      <c r="K43" s="1030">
        <f>'4.12 SO ORA'!J87</f>
        <v>0</v>
      </c>
      <c r="L43" s="1030">
        <f>'4.12 SO ORA'!K87</f>
        <v>0</v>
      </c>
    </row>
    <row r="44" spans="1:13" ht="14.25">
      <c r="B44" s="361" t="s">
        <v>1854</v>
      </c>
      <c r="C44" s="361" t="s">
        <v>1515</v>
      </c>
      <c r="D44" s="362" t="s">
        <v>1785</v>
      </c>
      <c r="E44" s="361" t="s">
        <v>1855</v>
      </c>
      <c r="H44" s="1030" t="e">
        <f>'4.12 SO ORA'!G88*VLOOKUP(H$5,'1.5 Universal Data'!$C$28:$F$39,3,FALSE)</f>
        <v>#N/A</v>
      </c>
      <c r="I44" s="1030" t="e">
        <f>'4.12 SO ORA'!H88*VLOOKUP(I$5,'1.5 Universal Data'!$C$28:$F$39,3,FALSE)</f>
        <v>#N/A</v>
      </c>
      <c r="J44" s="1030" t="e">
        <f>'4.12 SO ORA'!I88*VLOOKUP(J$5,'1.5 Universal Data'!$C$28:$F$39,3,FALSE)</f>
        <v>#N/A</v>
      </c>
      <c r="K44" s="1030" t="e">
        <f>'4.12 SO ORA'!J88*VLOOKUP(K$5,'1.5 Universal Data'!$C$28:$F$39,3,FALSE)</f>
        <v>#N/A</v>
      </c>
      <c r="L44" s="1030" t="e">
        <f>'4.12 SO ORA'!K88*VLOOKUP(L$5,'1.5 Universal Data'!$C$28:$F$39,3,FALSE)</f>
        <v>#N/A</v>
      </c>
    </row>
    <row r="45" spans="1:13" ht="14.25">
      <c r="B45" s="361" t="s">
        <v>1856</v>
      </c>
      <c r="C45" s="361" t="s">
        <v>1515</v>
      </c>
      <c r="D45" s="362" t="s">
        <v>1785</v>
      </c>
      <c r="E45" s="361" t="s">
        <v>1857</v>
      </c>
      <c r="H45" s="1030" t="e">
        <f>'4.12 SO ORA'!G89*VLOOKUP(H$5,'1.5 Universal Data'!$C$28:$F$39,3,FALSE)</f>
        <v>#N/A</v>
      </c>
      <c r="I45" s="1030" t="e">
        <f>'4.12 SO ORA'!H89*VLOOKUP(I$5,'1.5 Universal Data'!$C$28:$F$39,3,FALSE)</f>
        <v>#N/A</v>
      </c>
      <c r="J45" s="1030" t="e">
        <f>'4.12 SO ORA'!I89*VLOOKUP(J$5,'1.5 Universal Data'!$C$28:$F$39,3,FALSE)</f>
        <v>#N/A</v>
      </c>
      <c r="K45" s="1030" t="e">
        <f>'4.12 SO ORA'!J89*VLOOKUP(K$5,'1.5 Universal Data'!$C$28:$F$39,3,FALSE)</f>
        <v>#N/A</v>
      </c>
      <c r="L45" s="1030" t="e">
        <f>'4.12 SO ORA'!K89*VLOOKUP(L$5,'1.5 Universal Data'!$C$28:$F$39,3,FALSE)</f>
        <v>#N/A</v>
      </c>
    </row>
    <row r="46" spans="1:13" ht="14.25">
      <c r="B46" s="361" t="s">
        <v>1858</v>
      </c>
      <c r="C46" s="361" t="s">
        <v>1515</v>
      </c>
      <c r="D46" s="362" t="s">
        <v>1785</v>
      </c>
      <c r="E46" s="361" t="s">
        <v>1859</v>
      </c>
      <c r="H46" s="1030" t="e">
        <f>'4.12 SO ORA'!G90*VLOOKUP(H$5,'1.5 Universal Data'!$C$28:$F$39,3,FALSE)</f>
        <v>#N/A</v>
      </c>
      <c r="I46" s="1030" t="e">
        <f>'4.12 SO ORA'!H90*VLOOKUP(I$5,'1.5 Universal Data'!$C$28:$F$39,3,FALSE)</f>
        <v>#N/A</v>
      </c>
      <c r="J46" s="1030" t="e">
        <f>'4.12 SO ORA'!I90*VLOOKUP(J$5,'1.5 Universal Data'!$C$28:$F$39,3,FALSE)</f>
        <v>#N/A</v>
      </c>
      <c r="K46" s="1030" t="e">
        <f>'4.12 SO ORA'!J90*VLOOKUP(K$5,'1.5 Universal Data'!$C$28:$F$39,3,FALSE)</f>
        <v>#N/A</v>
      </c>
      <c r="L46" s="1030" t="e">
        <f>'4.12 SO ORA'!K90*VLOOKUP(L$5,'1.5 Universal Data'!$C$28:$F$39,3,FALSE)</f>
        <v>#N/A</v>
      </c>
    </row>
    <row r="47" spans="1:13" ht="14.25">
      <c r="B47" s="361" t="s">
        <v>1860</v>
      </c>
      <c r="C47" s="361" t="s">
        <v>1515</v>
      </c>
      <c r="D47" s="362" t="s">
        <v>1785</v>
      </c>
      <c r="E47" s="361" t="s">
        <v>1861</v>
      </c>
      <c r="H47" s="1030" t="e">
        <f>'4.12 SO ORA'!G91*VLOOKUP(H$5,'1.5 Universal Data'!$C$28:$F$39,3,FALSE)</f>
        <v>#N/A</v>
      </c>
      <c r="I47" s="1030" t="e">
        <f>'4.12 SO ORA'!H91*VLOOKUP(I$5,'1.5 Universal Data'!$C$28:$F$39,3,FALSE)</f>
        <v>#N/A</v>
      </c>
      <c r="J47" s="1030" t="e">
        <f>'4.12 SO ORA'!I91*VLOOKUP(J$5,'1.5 Universal Data'!$C$28:$F$39,3,FALSE)</f>
        <v>#N/A</v>
      </c>
      <c r="K47" s="1030" t="e">
        <f>'4.12 SO ORA'!J91*VLOOKUP(K$5,'1.5 Universal Data'!$C$28:$F$39,3,FALSE)</f>
        <v>#N/A</v>
      </c>
      <c r="L47" s="1030" t="e">
        <f>'4.12 SO ORA'!K91*VLOOKUP(L$5,'1.5 Universal Data'!$C$28:$F$39,3,FALSE)</f>
        <v>#N/A</v>
      </c>
    </row>
    <row r="48" spans="1:13">
      <c r="H48" s="810"/>
      <c r="I48" s="810"/>
      <c r="J48" s="810"/>
      <c r="K48" s="810"/>
      <c r="L48" s="810"/>
    </row>
    <row r="49" spans="1:13">
      <c r="H49" s="810"/>
      <c r="I49" s="810"/>
      <c r="J49" s="810"/>
      <c r="K49" s="810"/>
      <c r="L49" s="810"/>
    </row>
    <row r="50" spans="1:13">
      <c r="H50" s="810"/>
      <c r="I50" s="810"/>
      <c r="J50" s="810"/>
      <c r="K50" s="810"/>
      <c r="L50" s="810"/>
    </row>
    <row r="51" spans="1:13" ht="19.5">
      <c r="A51" s="1689" t="s">
        <v>1809</v>
      </c>
      <c r="B51" s="247"/>
      <c r="C51" s="247"/>
      <c r="D51" s="247"/>
      <c r="E51" s="247"/>
      <c r="F51" s="247"/>
      <c r="G51" s="247"/>
      <c r="H51" s="813"/>
      <c r="I51" s="813"/>
      <c r="J51" s="813"/>
      <c r="K51" s="813"/>
      <c r="L51" s="813"/>
    </row>
    <row r="52" spans="1:13">
      <c r="H52" s="810"/>
      <c r="I52" s="810"/>
      <c r="J52" s="810"/>
      <c r="K52" s="810"/>
      <c r="L52" s="810"/>
    </row>
    <row r="53" spans="1:13">
      <c r="B53" s="362" t="s">
        <v>1810</v>
      </c>
      <c r="H53" s="810"/>
      <c r="I53" s="810"/>
      <c r="J53" s="810"/>
      <c r="K53" s="810"/>
      <c r="L53" s="810"/>
    </row>
    <row r="54" spans="1:13">
      <c r="H54" s="810"/>
      <c r="I54" s="810"/>
      <c r="J54" s="810"/>
      <c r="K54" s="810"/>
      <c r="L54" s="810"/>
    </row>
    <row r="55" spans="1:13" ht="14.25">
      <c r="B55" s="359" t="s">
        <v>1811</v>
      </c>
      <c r="D55" s="359" t="s">
        <v>1479</v>
      </c>
      <c r="E55" s="359" t="s">
        <v>1862</v>
      </c>
      <c r="H55" s="1033">
        <f>'4.14 SO Tax Pools Totex alloc'!I47</f>
        <v>0</v>
      </c>
      <c r="I55" s="1033">
        <f>'4.14 SO Tax Pools Totex alloc'!J47</f>
        <v>0</v>
      </c>
      <c r="J55" s="1033">
        <f>'4.14 SO Tax Pools Totex alloc'!K47</f>
        <v>0</v>
      </c>
      <c r="K55" s="1033">
        <f>'4.14 SO Tax Pools Totex alloc'!L47</f>
        <v>0</v>
      </c>
      <c r="L55" s="1033">
        <f>'4.14 SO Tax Pools Totex alloc'!M47</f>
        <v>0</v>
      </c>
      <c r="M55" s="872"/>
    </row>
    <row r="56" spans="1:13" ht="14.25">
      <c r="B56" s="359" t="s">
        <v>1813</v>
      </c>
      <c r="D56" s="359" t="s">
        <v>1479</v>
      </c>
      <c r="E56" s="359" t="s">
        <v>1863</v>
      </c>
      <c r="H56" s="1033">
        <f>'4.14 SO Tax Pools Totex alloc'!I48</f>
        <v>0</v>
      </c>
      <c r="I56" s="1033">
        <f>'4.14 SO Tax Pools Totex alloc'!J48</f>
        <v>0</v>
      </c>
      <c r="J56" s="1033">
        <f>'4.14 SO Tax Pools Totex alloc'!K48</f>
        <v>0</v>
      </c>
      <c r="K56" s="1033">
        <f>'4.14 SO Tax Pools Totex alloc'!L48</f>
        <v>0</v>
      </c>
      <c r="L56" s="1033">
        <f>'4.14 SO Tax Pools Totex alloc'!M48</f>
        <v>0</v>
      </c>
    </row>
    <row r="57" spans="1:13" ht="14.25">
      <c r="B57" s="359" t="s">
        <v>1819</v>
      </c>
      <c r="D57" s="359" t="s">
        <v>1479</v>
      </c>
      <c r="E57" s="359" t="s">
        <v>1864</v>
      </c>
      <c r="H57" s="1033">
        <f>'4.14 SO Tax Pools Totex alloc'!I49</f>
        <v>0</v>
      </c>
      <c r="I57" s="1033">
        <f>'4.14 SO Tax Pools Totex alloc'!J49</f>
        <v>0</v>
      </c>
      <c r="J57" s="1033">
        <f>'4.14 SO Tax Pools Totex alloc'!K49</f>
        <v>0</v>
      </c>
      <c r="K57" s="1033">
        <f>'4.14 SO Tax Pools Totex alloc'!L49</f>
        <v>0</v>
      </c>
      <c r="L57" s="1033">
        <f>'4.14 SO Tax Pools Totex alloc'!M49</f>
        <v>0</v>
      </c>
    </row>
    <row r="58" spans="1:13" ht="14.25">
      <c r="B58" s="359" t="s">
        <v>1815</v>
      </c>
      <c r="D58" s="359" t="s">
        <v>1479</v>
      </c>
      <c r="E58" s="359" t="s">
        <v>1865</v>
      </c>
      <c r="H58" s="1033">
        <f>'4.14 SO Tax Pools Totex alloc'!I50</f>
        <v>0</v>
      </c>
      <c r="I58" s="1033">
        <f>'4.14 SO Tax Pools Totex alloc'!J50</f>
        <v>0</v>
      </c>
      <c r="J58" s="1033">
        <f>'4.14 SO Tax Pools Totex alloc'!K50</f>
        <v>0</v>
      </c>
      <c r="K58" s="1033">
        <f>'4.14 SO Tax Pools Totex alloc'!L50</f>
        <v>0</v>
      </c>
      <c r="L58" s="1033">
        <f>'4.14 SO Tax Pools Totex alloc'!M50</f>
        <v>0</v>
      </c>
    </row>
    <row r="59" spans="1:13" ht="14.25">
      <c r="B59" s="359" t="s">
        <v>1866</v>
      </c>
      <c r="D59" s="359" t="s">
        <v>1479</v>
      </c>
      <c r="E59" s="359" t="s">
        <v>1867</v>
      </c>
      <c r="H59" s="1033">
        <f>'4.14 SO Tax Pools Totex alloc'!I51</f>
        <v>0</v>
      </c>
      <c r="I59" s="1033">
        <f>'4.14 SO Tax Pools Totex alloc'!J51</f>
        <v>0</v>
      </c>
      <c r="J59" s="1033">
        <f>'4.14 SO Tax Pools Totex alloc'!K51</f>
        <v>0</v>
      </c>
      <c r="K59" s="1033">
        <f>'4.14 SO Tax Pools Totex alloc'!L51</f>
        <v>0</v>
      </c>
      <c r="L59" s="1033">
        <f>'4.14 SO Tax Pools Totex alloc'!M51</f>
        <v>0</v>
      </c>
    </row>
    <row r="60" spans="1:13" ht="14.25">
      <c r="B60" s="359" t="s">
        <v>1821</v>
      </c>
      <c r="D60" s="359" t="s">
        <v>1479</v>
      </c>
      <c r="E60" s="359" t="s">
        <v>1868</v>
      </c>
      <c r="H60" s="1033">
        <f>'4.14 SO Tax Pools Totex alloc'!I52</f>
        <v>0</v>
      </c>
      <c r="I60" s="1033">
        <f>'4.14 SO Tax Pools Totex alloc'!J52</f>
        <v>0</v>
      </c>
      <c r="J60" s="1033">
        <f>'4.14 SO Tax Pools Totex alloc'!K52</f>
        <v>0</v>
      </c>
      <c r="K60" s="1033">
        <f>'4.14 SO Tax Pools Totex alloc'!L52</f>
        <v>0</v>
      </c>
      <c r="L60" s="1033">
        <f>'4.14 SO Tax Pools Totex alloc'!M52</f>
        <v>0</v>
      </c>
    </row>
    <row r="61" spans="1:13">
      <c r="H61" s="810"/>
      <c r="I61" s="810"/>
      <c r="J61" s="810"/>
      <c r="K61" s="810"/>
      <c r="L61" s="810"/>
    </row>
    <row r="62" spans="1:13" ht="19.5">
      <c r="A62" s="1689" t="s">
        <v>1826</v>
      </c>
      <c r="B62" s="247"/>
      <c r="C62" s="247"/>
      <c r="D62" s="247"/>
      <c r="E62" s="247"/>
      <c r="F62" s="247"/>
      <c r="G62" s="247"/>
      <c r="H62" s="813"/>
      <c r="I62" s="813"/>
      <c r="J62" s="813"/>
      <c r="K62" s="813"/>
      <c r="L62" s="813"/>
    </row>
    <row r="63" spans="1:13">
      <c r="H63" s="810"/>
      <c r="I63" s="810"/>
      <c r="J63" s="810"/>
      <c r="K63" s="810"/>
      <c r="L63" s="810"/>
    </row>
    <row r="64" spans="1:13" ht="14.25">
      <c r="B64" s="359" t="s">
        <v>1827</v>
      </c>
      <c r="D64" s="359" t="s">
        <v>1785</v>
      </c>
      <c r="E64" s="359" t="s">
        <v>1869</v>
      </c>
      <c r="G64" s="1032">
        <f>'4.17 - SO Recovered Rev'!G24</f>
        <v>0</v>
      </c>
      <c r="H64" s="1034">
        <f>'4.17 - SO Recovered Rev'!H24</f>
        <v>0</v>
      </c>
      <c r="I64" s="1034">
        <f>'4.17 - SO Recovered Rev'!I24</f>
        <v>0</v>
      </c>
      <c r="J64" s="1034">
        <f>'4.17 - SO Recovered Rev'!J24</f>
        <v>0</v>
      </c>
      <c r="K64" s="1034">
        <f>'4.17 - SO Recovered Rev'!K24</f>
        <v>0</v>
      </c>
      <c r="L64" s="1034">
        <f>'4.17 - SO Recovered Rev'!L24</f>
        <v>0</v>
      </c>
    </row>
    <row r="65" spans="2:12" ht="14.25">
      <c r="B65" s="359" t="s">
        <v>1392</v>
      </c>
      <c r="D65" s="359" t="s">
        <v>1785</v>
      </c>
      <c r="E65" s="359" t="s">
        <v>1870</v>
      </c>
      <c r="G65" s="1032">
        <f>'4.17 - SO Recovered Rev'!G25</f>
        <v>0</v>
      </c>
      <c r="H65" s="1034">
        <f>'4.17 - SO Recovered Rev'!H25</f>
        <v>0</v>
      </c>
      <c r="I65" s="1034">
        <f>'4.17 - SO Recovered Rev'!I25</f>
        <v>0</v>
      </c>
      <c r="J65" s="1034">
        <f>'4.17 - SO Recovered Rev'!J25</f>
        <v>0</v>
      </c>
      <c r="K65" s="1034">
        <f>'4.17 - SO Recovered Rev'!K25</f>
        <v>0</v>
      </c>
      <c r="L65" s="1034">
        <f>'4.17 - SO Recovered Rev'!L25</f>
        <v>0</v>
      </c>
    </row>
    <row r="66" spans="2:12" ht="14.25">
      <c r="B66" s="359" t="s">
        <v>1826</v>
      </c>
      <c r="D66" s="359" t="s">
        <v>1785</v>
      </c>
      <c r="E66" s="359" t="s">
        <v>1871</v>
      </c>
      <c r="G66" s="1032">
        <f>'4.17 - SO Recovered Rev'!G26</f>
        <v>0</v>
      </c>
      <c r="H66" s="1034">
        <f>'4.17 - SO Recovered Rev'!H26</f>
        <v>0</v>
      </c>
      <c r="I66" s="1034">
        <f>'4.17 - SO Recovered Rev'!I26</f>
        <v>0</v>
      </c>
      <c r="J66" s="1034">
        <f>'4.17 - SO Recovered Rev'!J26</f>
        <v>0</v>
      </c>
      <c r="K66" s="1034">
        <f>'4.17 - SO Recovered Rev'!K26</f>
        <v>0</v>
      </c>
      <c r="L66" s="1034">
        <f>'4.17 - SO Recovered Rev'!L26</f>
        <v>0</v>
      </c>
    </row>
    <row r="67" spans="2:12">
      <c r="H67" s="810"/>
      <c r="I67" s="810"/>
      <c r="J67" s="810"/>
      <c r="K67" s="810"/>
      <c r="L67" s="810"/>
    </row>
    <row r="68" spans="2:12">
      <c r="H68" s="810"/>
      <c r="I68" s="810"/>
      <c r="J68" s="810"/>
      <c r="K68" s="810"/>
      <c r="L68" s="810"/>
    </row>
    <row r="69" spans="2:12">
      <c r="H69" s="810"/>
      <c r="I69" s="810"/>
      <c r="J69" s="810"/>
      <c r="K69" s="810"/>
      <c r="L69" s="810"/>
    </row>
    <row r="70" spans="2:12">
      <c r="H70" s="810"/>
      <c r="I70" s="810"/>
      <c r="J70" s="810"/>
      <c r="K70" s="810"/>
      <c r="L70" s="810"/>
    </row>
  </sheetData>
  <phoneticPr fontId="48" type="noConversion"/>
  <pageMargins left="0.7" right="0.7" top="0.75" bottom="0.75" header="0.3" footer="0.3"/>
  <headerFooter>
    <oddFooter>&amp;C_x000D_&amp;1#&amp;"Calibri"&amp;10&amp;K000000 OFFICIAL-InternalOnly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787A-3C89-4421-8055-05579E4BF524}">
  <sheetPr>
    <tabColor theme="4" tint="0.79998168889431442"/>
    <pageSetUpPr fitToPage="1"/>
  </sheetPr>
  <dimension ref="A1:W105"/>
  <sheetViews>
    <sheetView workbookViewId="0">
      <selection activeCell="J4" sqref="J4:N5"/>
    </sheetView>
    <sheetView workbookViewId="1"/>
  </sheetViews>
  <sheetFormatPr defaultColWidth="10.140625" defaultRowHeight="12.75"/>
  <cols>
    <col min="1" max="1" width="51.42578125" style="367" customWidth="1"/>
    <col min="2" max="2" width="9.140625" style="367" customWidth="1"/>
    <col min="3" max="3" width="9.85546875" style="367" customWidth="1"/>
    <col min="4" max="4" width="5.140625" style="367" customWidth="1"/>
    <col min="5" max="5" width="4.42578125" style="367" customWidth="1"/>
    <col min="6" max="6" width="10.42578125" style="367" bestFit="1" customWidth="1"/>
    <col min="7" max="7" width="8.140625" style="367" customWidth="1"/>
    <col min="8" max="13" width="11.42578125" style="367" bestFit="1" customWidth="1"/>
    <col min="14" max="14" width="10.85546875" style="367" bestFit="1" customWidth="1"/>
    <col min="15" max="15" width="20.5703125" style="367" customWidth="1"/>
    <col min="16" max="16384" width="10.140625" style="367"/>
  </cols>
  <sheetData>
    <row r="1" spans="1:23" s="355" customFormat="1" ht="15">
      <c r="A1" s="351" t="s">
        <v>28</v>
      </c>
      <c r="B1" s="352"/>
      <c r="C1" s="352"/>
      <c r="D1" s="352"/>
      <c r="E1" s="353"/>
      <c r="F1" s="353"/>
      <c r="G1" s="353"/>
      <c r="H1" s="353"/>
      <c r="I1" s="353"/>
      <c r="J1" s="353"/>
      <c r="K1" s="351"/>
      <c r="L1" s="351"/>
      <c r="M1" s="351"/>
      <c r="N1" s="351"/>
    </row>
    <row r="2" spans="1:23" s="355" customFormat="1" ht="15">
      <c r="A2" s="351"/>
      <c r="B2" s="356"/>
      <c r="C2" s="356"/>
      <c r="D2" s="356"/>
      <c r="E2" s="351"/>
      <c r="F2" s="351"/>
      <c r="G2" s="351"/>
      <c r="H2" s="351"/>
      <c r="I2" s="351"/>
      <c r="J2" s="351"/>
      <c r="K2" s="351"/>
      <c r="L2" s="351"/>
      <c r="M2" s="351"/>
      <c r="N2" s="351"/>
    </row>
    <row r="3" spans="1:23" s="355" customFormat="1" ht="28.5" customHeight="1">
      <c r="A3" s="356" t="s">
        <v>1872</v>
      </c>
      <c r="B3" s="356"/>
      <c r="C3" s="356"/>
      <c r="D3" s="356"/>
      <c r="E3" s="356"/>
      <c r="F3" s="351"/>
      <c r="G3" s="351"/>
      <c r="H3" s="351"/>
      <c r="I3" s="351"/>
      <c r="J3" s="351"/>
      <c r="K3" s="351"/>
      <c r="L3" s="351"/>
      <c r="M3" s="351"/>
      <c r="N3" s="351"/>
    </row>
    <row r="4" spans="1:23" ht="15">
      <c r="A4" s="373"/>
      <c r="B4" s="373"/>
      <c r="C4" s="373"/>
      <c r="D4" s="374"/>
      <c r="E4" s="354"/>
      <c r="F4" s="354"/>
      <c r="G4" s="354"/>
      <c r="H4" s="354"/>
      <c r="I4" s="354"/>
      <c r="J4" s="1658"/>
      <c r="K4" s="1659"/>
      <c r="L4" s="1659" t="s">
        <v>3191</v>
      </c>
      <c r="M4" s="1659"/>
      <c r="N4" s="1660"/>
      <c r="O4" s="375"/>
    </row>
    <row r="5" spans="1:23" ht="18">
      <c r="A5" s="376"/>
      <c r="B5" s="373"/>
      <c r="C5" s="373"/>
      <c r="D5" s="373"/>
      <c r="E5" s="373"/>
      <c r="H5" s="377"/>
      <c r="I5" s="377"/>
      <c r="J5" s="52">
        <v>2022</v>
      </c>
      <c r="K5" s="51">
        <v>2023</v>
      </c>
      <c r="L5" s="51">
        <v>2024</v>
      </c>
      <c r="M5" s="51">
        <v>2025</v>
      </c>
      <c r="N5" s="50">
        <v>2026</v>
      </c>
      <c r="O5" s="378"/>
    </row>
    <row r="6" spans="1:23" ht="14.25">
      <c r="A6" s="374"/>
      <c r="B6" s="374"/>
      <c r="C6" s="374"/>
      <c r="D6" s="374"/>
      <c r="E6" s="374"/>
      <c r="F6" s="374"/>
      <c r="G6" s="374"/>
      <c r="H6" s="377"/>
      <c r="I6" s="377"/>
      <c r="J6" s="379"/>
      <c r="K6" s="379"/>
      <c r="L6" s="379"/>
      <c r="M6" s="379"/>
      <c r="N6" s="375"/>
      <c r="O6" s="357"/>
      <c r="P6" s="374"/>
      <c r="V6" s="808" t="s">
        <v>35</v>
      </c>
      <c r="W6" s="25" t="s">
        <v>36</v>
      </c>
    </row>
    <row r="7" spans="1:23">
      <c r="A7" s="380" t="s">
        <v>1701</v>
      </c>
      <c r="B7" s="359"/>
      <c r="C7" s="359"/>
      <c r="D7" s="374"/>
      <c r="E7" s="374"/>
      <c r="F7" s="374"/>
      <c r="G7" s="374"/>
      <c r="H7" s="359"/>
      <c r="I7" s="357"/>
      <c r="J7" s="381"/>
      <c r="K7" s="382"/>
      <c r="L7" s="383"/>
      <c r="M7" s="383"/>
      <c r="N7" s="383"/>
      <c r="O7" s="359"/>
      <c r="P7" s="374"/>
      <c r="V7" s="32" t="s">
        <v>35</v>
      </c>
      <c r="W7" s="757" t="s">
        <v>38</v>
      </c>
    </row>
    <row r="8" spans="1:23">
      <c r="A8" s="384"/>
      <c r="B8" s="357"/>
      <c r="C8" s="369"/>
      <c r="D8" s="374"/>
      <c r="E8" s="374"/>
      <c r="F8" s="374"/>
      <c r="G8" s="374"/>
      <c r="H8" s="369"/>
      <c r="I8" s="357"/>
      <c r="J8" s="359"/>
      <c r="K8" s="359"/>
      <c r="L8" s="359"/>
      <c r="M8" s="359"/>
      <c r="N8" s="359"/>
      <c r="O8" s="359"/>
      <c r="P8" s="374"/>
      <c r="V8" s="739" t="s">
        <v>35</v>
      </c>
      <c r="W8" s="25" t="s">
        <v>39</v>
      </c>
    </row>
    <row r="9" spans="1:23" ht="14.25">
      <c r="A9" s="360" t="s">
        <v>1873</v>
      </c>
      <c r="B9" s="362" t="s">
        <v>1874</v>
      </c>
      <c r="C9" s="360" t="s">
        <v>1702</v>
      </c>
      <c r="D9" s="374"/>
      <c r="E9" s="374"/>
      <c r="F9" s="374"/>
      <c r="G9" s="374"/>
      <c r="H9" s="369" t="s">
        <v>1502</v>
      </c>
      <c r="I9" s="359"/>
      <c r="J9" s="1036">
        <v>70.556934412542631</v>
      </c>
      <c r="K9" s="1036">
        <v>93.600010951421822</v>
      </c>
      <c r="L9" s="1036">
        <v>79.776008397428896</v>
      </c>
      <c r="M9" s="1036">
        <v>49.846759348011666</v>
      </c>
      <c r="N9" s="1036">
        <v>60.647809617431683</v>
      </c>
      <c r="O9" s="359"/>
      <c r="P9" s="374"/>
      <c r="V9" s="30" t="s">
        <v>35</v>
      </c>
      <c r="W9" s="25" t="s">
        <v>40</v>
      </c>
    </row>
    <row r="10" spans="1:23" ht="14.25">
      <c r="A10" s="360" t="s">
        <v>1875</v>
      </c>
      <c r="B10" s="362" t="s">
        <v>1876</v>
      </c>
      <c r="C10" s="360" t="s">
        <v>1702</v>
      </c>
      <c r="D10" s="374"/>
      <c r="E10" s="374"/>
      <c r="F10" s="374"/>
      <c r="G10" s="374"/>
      <c r="H10" s="369" t="s">
        <v>1502</v>
      </c>
      <c r="I10" s="359"/>
      <c r="J10" s="816"/>
      <c r="K10" s="816"/>
      <c r="L10" s="816"/>
      <c r="M10" s="816"/>
      <c r="N10" s="816"/>
      <c r="O10" s="385" t="s">
        <v>1877</v>
      </c>
      <c r="P10" s="374"/>
    </row>
    <row r="11" spans="1:23" s="391" customFormat="1" ht="14.25">
      <c r="A11" s="360" t="s">
        <v>1701</v>
      </c>
      <c r="B11" s="386" t="s">
        <v>1878</v>
      </c>
      <c r="C11" s="387" t="s">
        <v>1702</v>
      </c>
      <c r="D11" s="388"/>
      <c r="E11" s="388"/>
      <c r="F11" s="388"/>
      <c r="G11" s="388"/>
      <c r="H11" s="389" t="s">
        <v>1502</v>
      </c>
      <c r="I11" s="390"/>
      <c r="J11" s="1037">
        <f>J9-J10</f>
        <v>70.556934412542631</v>
      </c>
      <c r="K11" s="1037">
        <f>K9-K10</f>
        <v>93.600010951421822</v>
      </c>
      <c r="L11" s="1037">
        <f>L9-L10</f>
        <v>79.776008397428896</v>
      </c>
      <c r="M11" s="1037">
        <f>M9-M10</f>
        <v>49.846759348011666</v>
      </c>
      <c r="N11" s="1037">
        <f>N9-N10</f>
        <v>60.647809617431683</v>
      </c>
      <c r="O11" s="390"/>
      <c r="P11" s="388"/>
    </row>
    <row r="12" spans="1:23">
      <c r="A12" s="374"/>
      <c r="B12" s="374"/>
      <c r="C12" s="374"/>
      <c r="D12" s="374"/>
      <c r="E12" s="374"/>
      <c r="F12" s="374"/>
      <c r="G12" s="374"/>
      <c r="H12" s="370"/>
      <c r="I12" s="370"/>
      <c r="J12" s="817"/>
      <c r="K12" s="817"/>
      <c r="L12" s="817"/>
      <c r="M12" s="817"/>
      <c r="N12" s="818"/>
      <c r="O12" s="357"/>
      <c r="P12" s="374"/>
      <c r="V12" s="391"/>
    </row>
    <row r="13" spans="1:23" ht="14.85" customHeight="1">
      <c r="A13" s="380" t="s">
        <v>1832</v>
      </c>
      <c r="B13" s="369"/>
      <c r="C13" s="359"/>
      <c r="D13" s="374"/>
      <c r="E13" s="374"/>
      <c r="F13" s="374"/>
      <c r="G13" s="374"/>
      <c r="H13" s="359"/>
      <c r="I13" s="357"/>
      <c r="J13" s="819"/>
      <c r="K13" s="819"/>
      <c r="L13" s="819"/>
      <c r="M13" s="819"/>
      <c r="N13" s="819"/>
      <c r="O13" s="359"/>
      <c r="P13" s="374"/>
      <c r="V13" s="391"/>
    </row>
    <row r="14" spans="1:23">
      <c r="A14" s="394"/>
      <c r="B14" s="359"/>
      <c r="C14" s="369"/>
      <c r="D14" s="374"/>
      <c r="E14" s="374"/>
      <c r="F14" s="374"/>
      <c r="G14" s="374"/>
      <c r="H14" s="369"/>
      <c r="I14" s="357"/>
      <c r="J14" s="819"/>
      <c r="K14" s="819"/>
      <c r="L14" s="819"/>
      <c r="M14" s="819"/>
      <c r="N14" s="819"/>
      <c r="O14" s="359"/>
      <c r="P14" s="374"/>
      <c r="V14" s="391"/>
    </row>
    <row r="15" spans="1:23" ht="12.75" customHeight="1">
      <c r="A15" s="369" t="s">
        <v>1873</v>
      </c>
      <c r="B15" s="369" t="s">
        <v>1879</v>
      </c>
      <c r="C15" s="369" t="s">
        <v>1726</v>
      </c>
      <c r="D15" s="374"/>
      <c r="E15" s="374"/>
      <c r="F15" s="374"/>
      <c r="G15" s="374"/>
      <c r="H15" s="369" t="s">
        <v>1502</v>
      </c>
      <c r="I15" s="357"/>
      <c r="J15" s="1036">
        <v>24.91</v>
      </c>
      <c r="K15" s="1036">
        <v>52.51</v>
      </c>
      <c r="L15" s="1036">
        <v>86.52</v>
      </c>
      <c r="M15" s="1036">
        <v>126.72</v>
      </c>
      <c r="N15" s="1036">
        <v>116.5</v>
      </c>
      <c r="O15" s="964"/>
      <c r="P15" s="961"/>
    </row>
    <row r="16" spans="1:23" ht="12.75" customHeight="1">
      <c r="A16" s="360" t="s">
        <v>1875</v>
      </c>
      <c r="B16" s="369" t="s">
        <v>1880</v>
      </c>
      <c r="C16" s="369" t="s">
        <v>1726</v>
      </c>
      <c r="D16" s="374"/>
      <c r="E16" s="374"/>
      <c r="F16" s="374"/>
      <c r="G16" s="374"/>
      <c r="H16" s="369" t="s">
        <v>1502</v>
      </c>
      <c r="I16" s="357"/>
      <c r="J16" s="816"/>
      <c r="K16" s="816"/>
      <c r="L16" s="816"/>
      <c r="M16" s="816"/>
      <c r="N16" s="816"/>
      <c r="O16" s="385" t="s">
        <v>1877</v>
      </c>
      <c r="P16" s="374"/>
    </row>
    <row r="17" spans="1:19" s="391" customFormat="1" ht="12.75" customHeight="1">
      <c r="A17" s="387" t="s">
        <v>1725</v>
      </c>
      <c r="B17" s="389" t="s">
        <v>1881</v>
      </c>
      <c r="C17" s="389" t="s">
        <v>1726</v>
      </c>
      <c r="D17" s="388"/>
      <c r="E17" s="388"/>
      <c r="F17" s="388"/>
      <c r="G17" s="388"/>
      <c r="H17" s="389" t="s">
        <v>1502</v>
      </c>
      <c r="I17" s="395"/>
      <c r="J17" s="1037">
        <f>J15-J16</f>
        <v>24.91</v>
      </c>
      <c r="K17" s="1037">
        <f>K15-K16</f>
        <v>52.51</v>
      </c>
      <c r="L17" s="1037">
        <f>L15-L16</f>
        <v>86.52</v>
      </c>
      <c r="M17" s="1037">
        <f>M15-M16</f>
        <v>126.72</v>
      </c>
      <c r="N17" s="1037">
        <f>N15-N16</f>
        <v>116.5</v>
      </c>
      <c r="O17" s="359"/>
      <c r="P17" s="388"/>
    </row>
    <row r="18" spans="1:19">
      <c r="A18" s="394"/>
      <c r="B18" s="369"/>
      <c r="C18" s="369"/>
      <c r="D18" s="374"/>
      <c r="E18" s="374"/>
      <c r="F18" s="374"/>
      <c r="G18" s="374"/>
      <c r="H18" s="369"/>
      <c r="I18" s="357"/>
      <c r="J18" s="819"/>
      <c r="K18" s="819"/>
      <c r="L18" s="819"/>
      <c r="M18" s="819"/>
      <c r="N18" s="819"/>
      <c r="O18" s="359"/>
      <c r="P18" s="374"/>
    </row>
    <row r="19" spans="1:19">
      <c r="A19" s="380" t="s">
        <v>1882</v>
      </c>
      <c r="B19" s="369"/>
      <c r="C19" s="359"/>
      <c r="D19" s="374"/>
      <c r="E19" s="374"/>
      <c r="F19" s="374"/>
      <c r="G19" s="374"/>
      <c r="H19" s="359"/>
      <c r="I19" s="357"/>
      <c r="J19" s="818"/>
      <c r="K19" s="818"/>
      <c r="L19" s="818"/>
      <c r="M19" s="818"/>
      <c r="N19" s="818"/>
      <c r="O19" s="359"/>
      <c r="P19" s="374"/>
    </row>
    <row r="20" spans="1:19">
      <c r="A20" s="380"/>
      <c r="B20" s="369"/>
      <c r="C20" s="369"/>
      <c r="D20" s="374"/>
      <c r="E20" s="374"/>
      <c r="F20" s="374"/>
      <c r="G20" s="374"/>
      <c r="H20" s="369"/>
      <c r="I20" s="357"/>
      <c r="J20" s="818"/>
      <c r="K20" s="818"/>
      <c r="L20" s="818"/>
      <c r="M20" s="818"/>
      <c r="N20" s="818"/>
      <c r="O20" s="359"/>
      <c r="P20" s="374"/>
    </row>
    <row r="21" spans="1:19" ht="14.85" customHeight="1">
      <c r="A21" s="369" t="s">
        <v>1873</v>
      </c>
      <c r="B21" s="369" t="s">
        <v>1883</v>
      </c>
      <c r="C21" s="369" t="s">
        <v>1729</v>
      </c>
      <c r="D21" s="374"/>
      <c r="E21" s="374"/>
      <c r="F21" s="374"/>
      <c r="G21" s="374"/>
      <c r="H21" s="369" t="s">
        <v>1502</v>
      </c>
      <c r="I21" s="357"/>
      <c r="J21" s="1036">
        <v>3.53840333632641</v>
      </c>
      <c r="K21" s="1036">
        <v>2.0898569005499401</v>
      </c>
      <c r="L21" s="1036">
        <v>3.55</v>
      </c>
      <c r="M21" s="1036">
        <v>1.3398000000000001</v>
      </c>
      <c r="N21" s="1036">
        <v>0</v>
      </c>
      <c r="O21" s="961"/>
      <c r="P21" s="374"/>
    </row>
    <row r="22" spans="1:19" ht="14.25">
      <c r="A22" s="360" t="s">
        <v>1875</v>
      </c>
      <c r="B22" s="369" t="s">
        <v>1884</v>
      </c>
      <c r="C22" s="369" t="s">
        <v>1729</v>
      </c>
      <c r="D22" s="374"/>
      <c r="E22" s="374"/>
      <c r="F22" s="374"/>
      <c r="G22" s="374"/>
      <c r="H22" s="369" t="s">
        <v>1502</v>
      </c>
      <c r="I22" s="357"/>
      <c r="J22" s="816"/>
      <c r="K22" s="816"/>
      <c r="L22" s="816"/>
      <c r="M22" s="816"/>
      <c r="N22" s="816"/>
      <c r="O22" s="385" t="s">
        <v>1877</v>
      </c>
      <c r="P22" s="374"/>
    </row>
    <row r="23" spans="1:19" s="391" customFormat="1" ht="14.25">
      <c r="A23" s="389" t="s">
        <v>1728</v>
      </c>
      <c r="B23" s="389" t="s">
        <v>1885</v>
      </c>
      <c r="C23" s="389" t="s">
        <v>1729</v>
      </c>
      <c r="D23" s="388"/>
      <c r="E23" s="388"/>
      <c r="F23" s="388"/>
      <c r="G23" s="388"/>
      <c r="H23" s="389" t="s">
        <v>1502</v>
      </c>
      <c r="I23" s="395"/>
      <c r="J23" s="1037">
        <f>J21-J22</f>
        <v>3.53840333632641</v>
      </c>
      <c r="K23" s="1037">
        <f>K21-K22</f>
        <v>2.0898569005499401</v>
      </c>
      <c r="L23" s="1037">
        <f>L21-L22</f>
        <v>3.55</v>
      </c>
      <c r="M23" s="1037">
        <f>M21-M22</f>
        <v>1.3398000000000001</v>
      </c>
      <c r="N23" s="1037">
        <f>N21-N22</f>
        <v>0</v>
      </c>
      <c r="O23" s="390"/>
      <c r="P23" s="388"/>
    </row>
    <row r="24" spans="1:19">
      <c r="A24" s="369"/>
      <c r="B24" s="369"/>
      <c r="C24" s="369"/>
      <c r="D24" s="374"/>
      <c r="E24" s="374"/>
      <c r="F24" s="374"/>
      <c r="G24" s="374"/>
      <c r="H24" s="369"/>
      <c r="I24" s="357"/>
      <c r="J24" s="818"/>
      <c r="K24" s="818"/>
      <c r="L24" s="818"/>
      <c r="M24" s="818"/>
      <c r="N24" s="818"/>
      <c r="O24" s="359"/>
      <c r="P24" s="374"/>
    </row>
    <row r="25" spans="1:19">
      <c r="A25" s="380" t="s">
        <v>1704</v>
      </c>
      <c r="B25" s="369"/>
      <c r="C25" s="359"/>
      <c r="D25" s="374"/>
      <c r="E25" s="374"/>
      <c r="F25" s="374"/>
      <c r="G25" s="374"/>
      <c r="H25" s="359"/>
      <c r="I25" s="357"/>
      <c r="J25" s="818"/>
      <c r="K25" s="818"/>
      <c r="L25" s="818"/>
      <c r="M25" s="818"/>
      <c r="N25" s="818"/>
      <c r="O25" s="359"/>
      <c r="P25" s="374"/>
    </row>
    <row r="26" spans="1:19">
      <c r="A26" s="380"/>
      <c r="B26" s="369"/>
      <c r="C26" s="369"/>
      <c r="D26" s="374"/>
      <c r="E26" s="374"/>
      <c r="F26" s="374"/>
      <c r="G26" s="374"/>
      <c r="H26" s="369"/>
      <c r="I26" s="357"/>
      <c r="J26" s="818"/>
      <c r="K26" s="818"/>
      <c r="L26" s="818"/>
      <c r="M26" s="818"/>
      <c r="N26" s="818"/>
      <c r="O26" s="359"/>
      <c r="P26" s="374"/>
    </row>
    <row r="27" spans="1:19" ht="14.25">
      <c r="A27" s="360" t="s">
        <v>1873</v>
      </c>
      <c r="B27" s="369" t="s">
        <v>1886</v>
      </c>
      <c r="C27" s="369" t="s">
        <v>1705</v>
      </c>
      <c r="D27" s="374"/>
      <c r="E27" s="374"/>
      <c r="F27" s="374"/>
      <c r="G27" s="374"/>
      <c r="H27" s="369" t="s">
        <v>1502</v>
      </c>
      <c r="I27" s="357"/>
      <c r="J27" s="1036">
        <v>9.5980010803474709</v>
      </c>
      <c r="K27" s="1036">
        <v>14.901237294179282</v>
      </c>
      <c r="L27" s="1036">
        <v>1.0257589332958597</v>
      </c>
      <c r="M27" s="1036">
        <v>0</v>
      </c>
      <c r="N27" s="1036">
        <v>0</v>
      </c>
      <c r="O27" s="359"/>
      <c r="P27" s="374"/>
    </row>
    <row r="28" spans="1:19" ht="14.25">
      <c r="A28" s="360" t="s">
        <v>1875</v>
      </c>
      <c r="B28" s="369" t="s">
        <v>1887</v>
      </c>
      <c r="C28" s="369" t="s">
        <v>1705</v>
      </c>
      <c r="D28" s="374"/>
      <c r="E28" s="374"/>
      <c r="F28" s="374"/>
      <c r="G28" s="374"/>
      <c r="H28" s="369" t="s">
        <v>1502</v>
      </c>
      <c r="I28" s="357"/>
      <c r="J28" s="816"/>
      <c r="K28" s="816"/>
      <c r="L28" s="816"/>
      <c r="M28" s="816"/>
      <c r="N28" s="816"/>
      <c r="O28" s="385" t="s">
        <v>1877</v>
      </c>
      <c r="P28" s="374"/>
    </row>
    <row r="29" spans="1:19" s="391" customFormat="1" ht="14.25">
      <c r="A29" s="387" t="s">
        <v>1704</v>
      </c>
      <c r="B29" s="389" t="s">
        <v>1888</v>
      </c>
      <c r="C29" s="389" t="s">
        <v>1705</v>
      </c>
      <c r="D29" s="388"/>
      <c r="E29" s="388"/>
      <c r="F29" s="388"/>
      <c r="G29" s="388"/>
      <c r="H29" s="389" t="s">
        <v>1502</v>
      </c>
      <c r="I29" s="395"/>
      <c r="J29" s="1037">
        <f>J27-J28</f>
        <v>9.5980010803474709</v>
      </c>
      <c r="K29" s="1037">
        <f>K27-K28</f>
        <v>14.901237294179282</v>
      </c>
      <c r="L29" s="1037">
        <f>L27-L28</f>
        <v>1.0257589332958597</v>
      </c>
      <c r="M29" s="1037">
        <f>M27-M28</f>
        <v>0</v>
      </c>
      <c r="N29" s="1037">
        <f>N27-N28</f>
        <v>0</v>
      </c>
      <c r="O29" s="390"/>
      <c r="P29" s="388"/>
    </row>
    <row r="30" spans="1:19" ht="14.25">
      <c r="A30" s="380"/>
      <c r="B30" s="369"/>
      <c r="C30" s="369"/>
      <c r="D30" s="374"/>
      <c r="E30" s="374"/>
      <c r="F30" s="374"/>
      <c r="G30" s="374"/>
      <c r="H30" s="369"/>
      <c r="I30" s="357"/>
      <c r="J30" s="820"/>
      <c r="K30" s="820"/>
      <c r="L30" s="820"/>
      <c r="M30" s="820"/>
      <c r="N30" s="820"/>
      <c r="O30" s="357"/>
      <c r="P30" s="357"/>
      <c r="Q30" s="357"/>
      <c r="R30" s="357"/>
      <c r="S30" s="378"/>
    </row>
    <row r="31" spans="1:19" ht="17.850000000000001" customHeight="1">
      <c r="A31" s="380" t="s">
        <v>1889</v>
      </c>
      <c r="B31" s="359"/>
      <c r="C31" s="359"/>
      <c r="D31" s="374"/>
      <c r="E31" s="374"/>
      <c r="F31" s="374"/>
      <c r="G31" s="374"/>
      <c r="H31" s="359"/>
      <c r="I31" s="357"/>
      <c r="J31" s="821"/>
      <c r="K31" s="818"/>
      <c r="L31" s="818"/>
      <c r="M31" s="818"/>
      <c r="N31" s="818"/>
      <c r="O31" s="359"/>
      <c r="P31" s="374"/>
    </row>
    <row r="32" spans="1:19" ht="17.850000000000001" customHeight="1">
      <c r="A32" s="384"/>
      <c r="B32" s="357"/>
      <c r="C32" s="369"/>
      <c r="D32" s="374"/>
      <c r="E32" s="374"/>
      <c r="F32" s="374"/>
      <c r="G32" s="374"/>
      <c r="H32" s="369"/>
      <c r="I32" s="357"/>
      <c r="J32" s="818"/>
      <c r="K32" s="818"/>
      <c r="L32" s="818"/>
      <c r="M32" s="818"/>
      <c r="N32" s="818"/>
      <c r="O32" s="359"/>
      <c r="P32" s="374"/>
    </row>
    <row r="33" spans="1:19" ht="14.25">
      <c r="A33" s="360" t="s">
        <v>1873</v>
      </c>
      <c r="B33" s="369" t="s">
        <v>1890</v>
      </c>
      <c r="C33" s="369" t="s">
        <v>1732</v>
      </c>
      <c r="D33" s="374"/>
      <c r="E33" s="374"/>
      <c r="F33" s="374"/>
      <c r="G33" s="374"/>
      <c r="H33" s="369" t="s">
        <v>1502</v>
      </c>
      <c r="I33" s="359"/>
      <c r="J33" s="1036">
        <v>1.66</v>
      </c>
      <c r="K33" s="1036">
        <v>1.66</v>
      </c>
      <c r="L33" s="1036">
        <v>1.66</v>
      </c>
      <c r="M33" s="1036">
        <v>1.66</v>
      </c>
      <c r="N33" s="1036">
        <v>1.66</v>
      </c>
      <c r="O33" s="359"/>
      <c r="P33" s="374"/>
    </row>
    <row r="34" spans="1:19" ht="14.25">
      <c r="A34" s="360" t="s">
        <v>1875</v>
      </c>
      <c r="B34" s="369" t="s">
        <v>1891</v>
      </c>
      <c r="C34" s="369" t="s">
        <v>1732</v>
      </c>
      <c r="D34" s="374"/>
      <c r="E34" s="374"/>
      <c r="F34" s="374"/>
      <c r="G34" s="374"/>
      <c r="H34" s="369" t="s">
        <v>1502</v>
      </c>
      <c r="I34" s="359"/>
      <c r="J34" s="816"/>
      <c r="K34" s="816"/>
      <c r="L34" s="816"/>
      <c r="M34" s="816"/>
      <c r="N34" s="816"/>
      <c r="O34" s="385" t="s">
        <v>1877</v>
      </c>
      <c r="P34" s="374"/>
    </row>
    <row r="35" spans="1:19" s="391" customFormat="1" ht="25.5">
      <c r="A35" s="387" t="s">
        <v>1892</v>
      </c>
      <c r="B35" s="389" t="s">
        <v>1893</v>
      </c>
      <c r="C35" s="389" t="s">
        <v>1732</v>
      </c>
      <c r="D35" s="388"/>
      <c r="E35" s="388"/>
      <c r="F35" s="388"/>
      <c r="G35" s="388"/>
      <c r="H35" s="389" t="s">
        <v>1502</v>
      </c>
      <c r="I35" s="390"/>
      <c r="J35" s="1037">
        <f>J33-J34</f>
        <v>1.66</v>
      </c>
      <c r="K35" s="1037">
        <f>K33-K34</f>
        <v>1.66</v>
      </c>
      <c r="L35" s="1037">
        <f>L33-L34</f>
        <v>1.66</v>
      </c>
      <c r="M35" s="1037">
        <f>M33-M34</f>
        <v>1.66</v>
      </c>
      <c r="N35" s="1037">
        <f>N33-N34</f>
        <v>1.66</v>
      </c>
      <c r="O35" s="390"/>
      <c r="P35" s="388"/>
    </row>
    <row r="36" spans="1:19" ht="14.25">
      <c r="A36" s="380"/>
      <c r="B36" s="369"/>
      <c r="C36" s="369"/>
      <c r="D36" s="374"/>
      <c r="E36" s="374"/>
      <c r="F36" s="374"/>
      <c r="G36" s="374"/>
      <c r="H36" s="369"/>
      <c r="I36" s="357"/>
      <c r="J36" s="820"/>
      <c r="K36" s="820"/>
      <c r="L36" s="820"/>
      <c r="M36" s="820"/>
      <c r="N36" s="820"/>
      <c r="O36" s="357"/>
      <c r="P36" s="357"/>
      <c r="Q36" s="357"/>
      <c r="R36" s="357"/>
      <c r="S36" s="378"/>
    </row>
    <row r="37" spans="1:19" ht="17.850000000000001" customHeight="1">
      <c r="A37" s="380" t="s">
        <v>1707</v>
      </c>
      <c r="B37" s="359"/>
      <c r="C37" s="359"/>
      <c r="D37" s="374"/>
      <c r="E37" s="374"/>
      <c r="F37" s="374"/>
      <c r="G37" s="374"/>
      <c r="H37" s="359"/>
      <c r="I37" s="357"/>
      <c r="J37" s="821"/>
      <c r="K37" s="818"/>
      <c r="L37" s="818"/>
      <c r="M37" s="818"/>
      <c r="N37" s="818"/>
      <c r="O37" s="359"/>
      <c r="P37" s="374"/>
    </row>
    <row r="38" spans="1:19" ht="17.850000000000001" customHeight="1">
      <c r="A38" s="384"/>
      <c r="B38" s="357"/>
      <c r="C38" s="369"/>
      <c r="D38" s="374"/>
      <c r="E38" s="374"/>
      <c r="F38" s="374"/>
      <c r="G38" s="374"/>
      <c r="H38" s="369"/>
      <c r="I38" s="357"/>
      <c r="J38" s="818"/>
      <c r="K38" s="818"/>
      <c r="L38" s="818"/>
      <c r="M38" s="818"/>
      <c r="N38" s="818"/>
      <c r="O38" s="359"/>
      <c r="P38" s="374"/>
    </row>
    <row r="39" spans="1:19" ht="14.25">
      <c r="A39" s="360" t="s">
        <v>1873</v>
      </c>
      <c r="B39" s="369" t="s">
        <v>1894</v>
      </c>
      <c r="C39" s="360" t="s">
        <v>1708</v>
      </c>
      <c r="D39" s="374"/>
      <c r="E39" s="374"/>
      <c r="F39" s="374"/>
      <c r="G39" s="374"/>
      <c r="H39" s="369" t="s">
        <v>1502</v>
      </c>
      <c r="I39" s="359"/>
      <c r="J39" s="1036">
        <v>7.1260238418300279</v>
      </c>
      <c r="K39" s="1036">
        <v>3.373682904271154</v>
      </c>
      <c r="L39" s="1036">
        <v>0</v>
      </c>
      <c r="M39" s="1036">
        <v>0</v>
      </c>
      <c r="N39" s="1036">
        <v>0</v>
      </c>
      <c r="O39" s="359"/>
      <c r="P39" s="374"/>
    </row>
    <row r="40" spans="1:19" ht="14.25">
      <c r="A40" s="360" t="s">
        <v>1875</v>
      </c>
      <c r="B40" s="369" t="s">
        <v>1895</v>
      </c>
      <c r="C40" s="360" t="s">
        <v>1708</v>
      </c>
      <c r="D40" s="374"/>
      <c r="E40" s="374"/>
      <c r="F40" s="374"/>
      <c r="G40" s="374"/>
      <c r="H40" s="369" t="s">
        <v>1502</v>
      </c>
      <c r="I40" s="359"/>
      <c r="J40" s="816"/>
      <c r="K40" s="816"/>
      <c r="L40" s="816"/>
      <c r="M40" s="816"/>
      <c r="N40" s="816"/>
      <c r="O40" s="385" t="s">
        <v>1877</v>
      </c>
      <c r="P40" s="374"/>
    </row>
    <row r="41" spans="1:19" s="391" customFormat="1" ht="25.5">
      <c r="A41" s="387" t="s">
        <v>1896</v>
      </c>
      <c r="B41" s="389" t="s">
        <v>1897</v>
      </c>
      <c r="C41" s="387" t="s">
        <v>1708</v>
      </c>
      <c r="D41" s="388"/>
      <c r="E41" s="388"/>
      <c r="F41" s="388"/>
      <c r="G41" s="388"/>
      <c r="H41" s="389" t="s">
        <v>1502</v>
      </c>
      <c r="I41" s="390"/>
      <c r="J41" s="1037">
        <f>J39-J40</f>
        <v>7.1260238418300279</v>
      </c>
      <c r="K41" s="1037">
        <f>K39-K40</f>
        <v>3.373682904271154</v>
      </c>
      <c r="L41" s="1037">
        <f>L39-L40</f>
        <v>0</v>
      </c>
      <c r="M41" s="1037">
        <f>M39-M40</f>
        <v>0</v>
      </c>
      <c r="N41" s="1037">
        <f>N39-N40</f>
        <v>0</v>
      </c>
      <c r="O41" s="390"/>
      <c r="P41" s="388"/>
    </row>
    <row r="42" spans="1:19">
      <c r="A42" s="359"/>
      <c r="B42" s="359"/>
      <c r="C42" s="369"/>
      <c r="D42" s="374"/>
      <c r="E42" s="374"/>
      <c r="F42" s="374"/>
      <c r="G42" s="374"/>
      <c r="H42" s="369"/>
      <c r="I42" s="359"/>
      <c r="J42" s="818"/>
      <c r="K42" s="818"/>
      <c r="L42" s="818"/>
      <c r="M42" s="818"/>
      <c r="N42" s="818"/>
      <c r="O42" s="359"/>
      <c r="P42" s="374"/>
    </row>
    <row r="43" spans="1:19" ht="17.850000000000001" customHeight="1">
      <c r="A43" s="380" t="s">
        <v>1716</v>
      </c>
      <c r="B43" s="359"/>
      <c r="C43" s="359"/>
      <c r="D43" s="374"/>
      <c r="E43" s="374"/>
      <c r="F43" s="374"/>
      <c r="G43" s="374"/>
      <c r="H43" s="359"/>
      <c r="I43" s="357"/>
      <c r="J43" s="821"/>
      <c r="K43" s="818"/>
      <c r="L43" s="818"/>
      <c r="M43" s="818"/>
      <c r="N43" s="818"/>
      <c r="O43" s="359"/>
      <c r="P43" s="374"/>
    </row>
    <row r="44" spans="1:19" ht="17.850000000000001" customHeight="1">
      <c r="A44" s="384"/>
      <c r="B44" s="357"/>
      <c r="C44" s="369"/>
      <c r="D44" s="374"/>
      <c r="E44" s="374"/>
      <c r="F44" s="374"/>
      <c r="G44" s="374"/>
      <c r="H44" s="369"/>
      <c r="I44" s="357"/>
      <c r="J44" s="818"/>
      <c r="K44" s="818"/>
      <c r="L44" s="818"/>
      <c r="M44" s="818"/>
      <c r="N44" s="818"/>
      <c r="O44" s="359"/>
      <c r="P44" s="374"/>
    </row>
    <row r="45" spans="1:19" ht="14.25">
      <c r="A45" s="360" t="s">
        <v>1873</v>
      </c>
      <c r="B45" s="369" t="s">
        <v>1898</v>
      </c>
      <c r="C45" s="360" t="s">
        <v>1717</v>
      </c>
      <c r="D45" s="374"/>
      <c r="E45" s="374"/>
      <c r="F45" s="374"/>
      <c r="G45" s="374"/>
      <c r="H45" s="369" t="s">
        <v>1502</v>
      </c>
      <c r="I45" s="359"/>
      <c r="J45" s="1036">
        <v>8.3822001755056519</v>
      </c>
      <c r="K45" s="1036">
        <v>34.512774359354644</v>
      </c>
      <c r="L45" s="1036">
        <v>59.500470100496784</v>
      </c>
      <c r="M45" s="1036">
        <v>20.474768891513815</v>
      </c>
      <c r="N45" s="1036">
        <v>1.006283648583417</v>
      </c>
      <c r="O45" s="359"/>
      <c r="P45" s="374"/>
    </row>
    <row r="46" spans="1:19" ht="14.25">
      <c r="A46" s="360" t="s">
        <v>1875</v>
      </c>
      <c r="B46" s="369" t="s">
        <v>1899</v>
      </c>
      <c r="C46" s="360" t="s">
        <v>1717</v>
      </c>
      <c r="D46" s="374"/>
      <c r="E46" s="374"/>
      <c r="F46" s="374"/>
      <c r="G46" s="374"/>
      <c r="H46" s="369" t="s">
        <v>1502</v>
      </c>
      <c r="I46" s="359"/>
      <c r="J46" s="816"/>
      <c r="K46" s="816"/>
      <c r="L46" s="816"/>
      <c r="M46" s="816"/>
      <c r="N46" s="816"/>
      <c r="O46" s="385" t="s">
        <v>1877</v>
      </c>
      <c r="P46" s="374"/>
    </row>
    <row r="47" spans="1:19" s="391" customFormat="1" ht="25.5">
      <c r="A47" s="387" t="s">
        <v>1716</v>
      </c>
      <c r="B47" s="389" t="s">
        <v>1900</v>
      </c>
      <c r="C47" s="387" t="s">
        <v>1717</v>
      </c>
      <c r="D47" s="388"/>
      <c r="E47" s="388"/>
      <c r="F47" s="388"/>
      <c r="G47" s="388"/>
      <c r="H47" s="389" t="s">
        <v>1502</v>
      </c>
      <c r="I47" s="390"/>
      <c r="J47" s="1037">
        <f>J45-J46</f>
        <v>8.3822001755056519</v>
      </c>
      <c r="K47" s="1037">
        <f>K45-K46</f>
        <v>34.512774359354644</v>
      </c>
      <c r="L47" s="1037">
        <f>L45-L46</f>
        <v>59.500470100496784</v>
      </c>
      <c r="M47" s="1037">
        <f>M45-M46</f>
        <v>20.474768891513815</v>
      </c>
      <c r="N47" s="1037">
        <f>N45-N46</f>
        <v>1.006283648583417</v>
      </c>
      <c r="O47" s="390"/>
      <c r="P47" s="388"/>
    </row>
    <row r="48" spans="1:19">
      <c r="A48" s="359"/>
      <c r="B48" s="359"/>
      <c r="C48" s="369"/>
      <c r="D48" s="374"/>
      <c r="E48" s="374"/>
      <c r="F48" s="374"/>
      <c r="G48" s="374"/>
      <c r="H48" s="369"/>
      <c r="I48" s="359"/>
      <c r="J48" s="818"/>
      <c r="K48" s="818"/>
      <c r="L48" s="818"/>
      <c r="M48" s="818"/>
      <c r="N48" s="818"/>
      <c r="O48" s="359"/>
      <c r="P48" s="374"/>
    </row>
    <row r="49" spans="1:16" ht="17.850000000000001" customHeight="1">
      <c r="A49" s="380" t="s">
        <v>1710</v>
      </c>
      <c r="B49" s="359"/>
      <c r="C49" s="359"/>
      <c r="D49" s="374"/>
      <c r="E49" s="374"/>
      <c r="F49" s="374"/>
      <c r="G49" s="374"/>
      <c r="H49" s="359"/>
      <c r="I49" s="357"/>
      <c r="J49" s="821"/>
      <c r="K49" s="818"/>
      <c r="L49" s="818"/>
      <c r="M49" s="818"/>
      <c r="N49" s="818"/>
      <c r="O49" s="359"/>
      <c r="P49" s="374"/>
    </row>
    <row r="50" spans="1:16" ht="17.850000000000001" customHeight="1">
      <c r="A50" s="384"/>
      <c r="B50" s="357"/>
      <c r="C50" s="369"/>
      <c r="D50" s="374"/>
      <c r="E50" s="374"/>
      <c r="F50" s="374"/>
      <c r="G50" s="374"/>
      <c r="H50" s="369"/>
      <c r="I50" s="357"/>
      <c r="J50" s="818"/>
      <c r="K50" s="818"/>
      <c r="L50" s="818"/>
      <c r="M50" s="818"/>
      <c r="N50" s="818"/>
      <c r="O50" s="359"/>
      <c r="P50" s="374"/>
    </row>
    <row r="51" spans="1:16" ht="14.25">
      <c r="A51" s="360" t="s">
        <v>1873</v>
      </c>
      <c r="B51" s="369" t="s">
        <v>1901</v>
      </c>
      <c r="C51" s="360" t="s">
        <v>1711</v>
      </c>
      <c r="D51" s="374"/>
      <c r="E51" s="374"/>
      <c r="F51" s="374"/>
      <c r="G51" s="374"/>
      <c r="H51" s="369" t="s">
        <v>1502</v>
      </c>
      <c r="I51" s="359"/>
      <c r="J51" s="1036">
        <v>1.1608360565476097</v>
      </c>
      <c r="K51" s="1036">
        <v>0</v>
      </c>
      <c r="L51" s="1036">
        <v>0</v>
      </c>
      <c r="M51" s="1036">
        <v>0</v>
      </c>
      <c r="N51" s="1036">
        <v>0</v>
      </c>
      <c r="O51" s="359"/>
      <c r="P51" s="374"/>
    </row>
    <row r="52" spans="1:16" ht="14.25">
      <c r="A52" s="360" t="s">
        <v>1875</v>
      </c>
      <c r="B52" s="369" t="s">
        <v>1902</v>
      </c>
      <c r="C52" s="360" t="s">
        <v>1711</v>
      </c>
      <c r="D52" s="374"/>
      <c r="E52" s="374"/>
      <c r="F52" s="374"/>
      <c r="G52" s="374"/>
      <c r="H52" s="369" t="s">
        <v>1502</v>
      </c>
      <c r="I52" s="359"/>
      <c r="J52" s="816"/>
      <c r="K52" s="816"/>
      <c r="L52" s="816"/>
      <c r="M52" s="816"/>
      <c r="N52" s="816"/>
      <c r="O52" s="385" t="s">
        <v>1877</v>
      </c>
      <c r="P52" s="374"/>
    </row>
    <row r="53" spans="1:16" s="391" customFormat="1" ht="25.5">
      <c r="A53" s="387" t="s">
        <v>1710</v>
      </c>
      <c r="B53" s="389" t="s">
        <v>1903</v>
      </c>
      <c r="C53" s="387" t="s">
        <v>1711</v>
      </c>
      <c r="D53" s="388"/>
      <c r="E53" s="388"/>
      <c r="F53" s="388"/>
      <c r="G53" s="388"/>
      <c r="H53" s="389" t="s">
        <v>1502</v>
      </c>
      <c r="I53" s="390"/>
      <c r="J53" s="1037">
        <f>J51-J52</f>
        <v>1.1608360565476097</v>
      </c>
      <c r="K53" s="1037">
        <f>K51-K52</f>
        <v>0</v>
      </c>
      <c r="L53" s="1037">
        <f>L51-L52</f>
        <v>0</v>
      </c>
      <c r="M53" s="1037">
        <f>M51-M52</f>
        <v>0</v>
      </c>
      <c r="N53" s="1037">
        <f>N51-N52</f>
        <v>0</v>
      </c>
      <c r="O53" s="390"/>
      <c r="P53" s="388"/>
    </row>
    <row r="54" spans="1:16">
      <c r="A54" s="359"/>
      <c r="B54" s="359"/>
      <c r="C54" s="369"/>
      <c r="D54" s="374"/>
      <c r="E54" s="374"/>
      <c r="F54" s="374"/>
      <c r="G54" s="374"/>
      <c r="H54" s="369"/>
      <c r="I54" s="359"/>
      <c r="J54" s="818"/>
      <c r="K54" s="818"/>
      <c r="L54" s="818"/>
      <c r="M54" s="818"/>
      <c r="N54" s="818"/>
      <c r="O54" s="359"/>
      <c r="P54" s="374"/>
    </row>
    <row r="55" spans="1:16">
      <c r="A55" s="380" t="s">
        <v>1722</v>
      </c>
      <c r="B55" s="359"/>
      <c r="C55" s="359"/>
      <c r="D55" s="374"/>
      <c r="E55" s="374"/>
      <c r="F55" s="374"/>
      <c r="G55" s="374"/>
      <c r="H55" s="359"/>
      <c r="I55" s="357"/>
      <c r="J55" s="821"/>
      <c r="K55" s="818"/>
      <c r="L55" s="818"/>
      <c r="M55" s="818"/>
      <c r="N55" s="818"/>
      <c r="O55" s="359"/>
      <c r="P55" s="374"/>
    </row>
    <row r="56" spans="1:16">
      <c r="A56" s="384"/>
      <c r="B56" s="357"/>
      <c r="C56" s="369"/>
      <c r="D56" s="374"/>
      <c r="E56" s="374"/>
      <c r="F56" s="374"/>
      <c r="G56" s="374"/>
      <c r="H56" s="369"/>
      <c r="I56" s="357"/>
      <c r="J56" s="818"/>
      <c r="K56" s="818"/>
      <c r="L56" s="818"/>
      <c r="M56" s="818"/>
      <c r="N56" s="818"/>
      <c r="O56" s="359"/>
      <c r="P56" s="374"/>
    </row>
    <row r="57" spans="1:16" ht="14.25">
      <c r="A57" s="360" t="s">
        <v>1873</v>
      </c>
      <c r="B57" s="362" t="s">
        <v>1904</v>
      </c>
      <c r="C57" s="360" t="s">
        <v>1723</v>
      </c>
      <c r="D57" s="374"/>
      <c r="E57" s="374"/>
      <c r="F57" s="374"/>
      <c r="G57" s="374"/>
      <c r="H57" s="369" t="s">
        <v>1502</v>
      </c>
      <c r="I57" s="359"/>
      <c r="J57" s="1036">
        <v>0</v>
      </c>
      <c r="K57" s="1036">
        <v>0</v>
      </c>
      <c r="L57" s="1036">
        <v>0</v>
      </c>
      <c r="M57" s="1036">
        <v>0</v>
      </c>
      <c r="N57" s="1036">
        <v>0</v>
      </c>
      <c r="O57" s="359"/>
      <c r="P57" s="374"/>
    </row>
    <row r="58" spans="1:16" ht="14.25">
      <c r="A58" s="360" t="s">
        <v>1875</v>
      </c>
      <c r="B58" s="362" t="s">
        <v>1905</v>
      </c>
      <c r="C58" s="360" t="s">
        <v>1723</v>
      </c>
      <c r="D58" s="374"/>
      <c r="E58" s="374"/>
      <c r="F58" s="374"/>
      <c r="G58" s="374"/>
      <c r="H58" s="369" t="s">
        <v>1502</v>
      </c>
      <c r="I58" s="359"/>
      <c r="J58" s="816"/>
      <c r="K58" s="816"/>
      <c r="L58" s="816"/>
      <c r="M58" s="816"/>
      <c r="N58" s="816"/>
      <c r="O58" s="385" t="s">
        <v>1877</v>
      </c>
      <c r="P58" s="374"/>
    </row>
    <row r="59" spans="1:16" s="391" customFormat="1" ht="25.5">
      <c r="A59" s="387" t="s">
        <v>1906</v>
      </c>
      <c r="B59" s="389" t="s">
        <v>1907</v>
      </c>
      <c r="C59" s="387" t="s">
        <v>1723</v>
      </c>
      <c r="D59" s="388"/>
      <c r="E59" s="388"/>
      <c r="F59" s="388"/>
      <c r="G59" s="388"/>
      <c r="H59" s="389" t="s">
        <v>1502</v>
      </c>
      <c r="I59" s="390"/>
      <c r="J59" s="1037">
        <f>J57-J58</f>
        <v>0</v>
      </c>
      <c r="K59" s="1037">
        <f>K57-K58</f>
        <v>0</v>
      </c>
      <c r="L59" s="1037">
        <f>L57-L58</f>
        <v>0</v>
      </c>
      <c r="M59" s="1037">
        <f>M57-M58</f>
        <v>0</v>
      </c>
      <c r="N59" s="1037">
        <f>N57-N58</f>
        <v>0</v>
      </c>
      <c r="O59" s="390"/>
      <c r="P59" s="388"/>
    </row>
    <row r="60" spans="1:16">
      <c r="A60" s="359"/>
      <c r="B60" s="359"/>
      <c r="C60" s="369"/>
      <c r="D60" s="374"/>
      <c r="E60" s="374"/>
      <c r="F60" s="374"/>
      <c r="G60" s="374"/>
      <c r="H60" s="369"/>
      <c r="I60" s="359"/>
      <c r="J60" s="818"/>
      <c r="K60" s="818"/>
      <c r="L60" s="818"/>
      <c r="M60" s="818"/>
      <c r="N60" s="818"/>
      <c r="O60" s="359"/>
      <c r="P60" s="374"/>
    </row>
    <row r="61" spans="1:16">
      <c r="A61" s="380" t="s">
        <v>1713</v>
      </c>
      <c r="B61" s="359"/>
      <c r="C61" s="359"/>
      <c r="D61" s="374"/>
      <c r="E61" s="374"/>
      <c r="F61" s="374"/>
      <c r="G61" s="374"/>
      <c r="H61" s="359"/>
      <c r="I61" s="357"/>
      <c r="J61" s="821"/>
      <c r="K61" s="818"/>
      <c r="L61" s="818"/>
      <c r="M61" s="818"/>
      <c r="N61" s="818"/>
      <c r="O61" s="359"/>
      <c r="P61" s="374"/>
    </row>
    <row r="62" spans="1:16">
      <c r="A62" s="384"/>
      <c r="B62" s="357"/>
      <c r="C62" s="369"/>
      <c r="D62" s="374"/>
      <c r="E62" s="374"/>
      <c r="F62" s="374"/>
      <c r="G62" s="374"/>
      <c r="H62" s="369"/>
      <c r="I62" s="357"/>
      <c r="J62" s="818"/>
      <c r="K62" s="818"/>
      <c r="L62" s="818"/>
      <c r="M62" s="818"/>
      <c r="N62" s="818"/>
      <c r="O62" s="359"/>
      <c r="P62" s="374"/>
    </row>
    <row r="63" spans="1:16" ht="14.25">
      <c r="A63" s="360" t="s">
        <v>1873</v>
      </c>
      <c r="B63" s="362" t="s">
        <v>1908</v>
      </c>
      <c r="C63" s="360" t="s">
        <v>1714</v>
      </c>
      <c r="D63" s="374"/>
      <c r="E63" s="374"/>
      <c r="F63" s="374"/>
      <c r="G63" s="374"/>
      <c r="H63" s="369" t="s">
        <v>1502</v>
      </c>
      <c r="I63" s="359"/>
      <c r="J63" s="1036">
        <v>7.4572879522201427</v>
      </c>
      <c r="K63" s="1036">
        <v>9.8607254755791303</v>
      </c>
      <c r="L63" s="1036">
        <v>11.920313506946851</v>
      </c>
      <c r="M63" s="1036">
        <v>7.7169522615819179</v>
      </c>
      <c r="N63" s="1036">
        <v>9.4350243388455457</v>
      </c>
      <c r="O63" s="396"/>
      <c r="P63" s="374"/>
    </row>
    <row r="64" spans="1:16" ht="14.25">
      <c r="A64" s="360" t="s">
        <v>1875</v>
      </c>
      <c r="B64" s="362" t="s">
        <v>1909</v>
      </c>
      <c r="C64" s="360" t="s">
        <v>1714</v>
      </c>
      <c r="D64" s="374"/>
      <c r="E64" s="374"/>
      <c r="F64" s="374"/>
      <c r="G64" s="374"/>
      <c r="H64" s="369" t="s">
        <v>1502</v>
      </c>
      <c r="I64" s="359"/>
      <c r="J64" s="816"/>
      <c r="K64" s="816"/>
      <c r="L64" s="816"/>
      <c r="M64" s="816"/>
      <c r="N64" s="816"/>
      <c r="O64" s="385" t="s">
        <v>1877</v>
      </c>
      <c r="P64" s="374"/>
    </row>
    <row r="65" spans="1:16" s="391" customFormat="1" ht="25.5">
      <c r="A65" s="387" t="s">
        <v>1713</v>
      </c>
      <c r="B65" s="386" t="s">
        <v>1910</v>
      </c>
      <c r="C65" s="387" t="s">
        <v>1714</v>
      </c>
      <c r="D65" s="388"/>
      <c r="E65" s="388"/>
      <c r="F65" s="388"/>
      <c r="G65" s="388"/>
      <c r="H65" s="389" t="s">
        <v>1502</v>
      </c>
      <c r="I65" s="390"/>
      <c r="J65" s="1037">
        <f>J63-J64</f>
        <v>7.4572879522201427</v>
      </c>
      <c r="K65" s="1037">
        <f>K63-K64</f>
        <v>9.8607254755791303</v>
      </c>
      <c r="L65" s="1037">
        <f>L63-L64</f>
        <v>11.920313506946851</v>
      </c>
      <c r="M65" s="1037">
        <f>M63-M64</f>
        <v>7.7169522615819179</v>
      </c>
      <c r="N65" s="1037">
        <f>N63-N64</f>
        <v>9.4350243388455457</v>
      </c>
      <c r="O65" s="390"/>
      <c r="P65" s="388"/>
    </row>
    <row r="66" spans="1:16">
      <c r="A66" s="359"/>
      <c r="B66" s="359"/>
      <c r="C66" s="369"/>
      <c r="D66" s="374"/>
      <c r="E66" s="374"/>
      <c r="F66" s="374"/>
      <c r="G66" s="374"/>
      <c r="H66" s="369"/>
      <c r="I66" s="359"/>
      <c r="J66" s="818"/>
      <c r="K66" s="818"/>
      <c r="L66" s="818"/>
      <c r="M66" s="818"/>
      <c r="N66" s="818"/>
      <c r="O66" s="359"/>
      <c r="P66" s="374"/>
    </row>
    <row r="67" spans="1:16">
      <c r="A67" s="380" t="s">
        <v>1719</v>
      </c>
      <c r="B67" s="359"/>
      <c r="C67" s="359"/>
      <c r="D67" s="374"/>
      <c r="E67" s="374"/>
      <c r="F67" s="374"/>
      <c r="G67" s="374"/>
      <c r="H67" s="359"/>
      <c r="I67" s="357"/>
      <c r="J67" s="821"/>
      <c r="K67" s="818"/>
      <c r="L67" s="818"/>
      <c r="M67" s="818"/>
      <c r="N67" s="818"/>
      <c r="O67" s="359"/>
      <c r="P67" s="374"/>
    </row>
    <row r="68" spans="1:16">
      <c r="A68" s="384"/>
      <c r="B68" s="357"/>
      <c r="C68" s="369"/>
      <c r="D68" s="374"/>
      <c r="E68" s="374"/>
      <c r="F68" s="374"/>
      <c r="G68" s="374"/>
      <c r="H68" s="369"/>
      <c r="I68" s="357"/>
      <c r="J68" s="818"/>
      <c r="K68" s="818"/>
      <c r="L68" s="818"/>
      <c r="M68" s="818"/>
      <c r="N68" s="818"/>
      <c r="O68" s="359"/>
      <c r="P68" s="374"/>
    </row>
    <row r="69" spans="1:16" ht="14.25">
      <c r="A69" s="360" t="s">
        <v>1873</v>
      </c>
      <c r="B69" s="362" t="s">
        <v>1911</v>
      </c>
      <c r="C69" s="360" t="s">
        <v>1720</v>
      </c>
      <c r="D69" s="374"/>
      <c r="E69" s="374"/>
      <c r="F69" s="374"/>
      <c r="G69" s="374"/>
      <c r="H69" s="369" t="s">
        <v>1502</v>
      </c>
      <c r="I69" s="359"/>
      <c r="J69" s="1036">
        <v>3.5809826021106526</v>
      </c>
      <c r="K69" s="1036">
        <v>22.378095325061317</v>
      </c>
      <c r="L69" s="1036">
        <v>21.286803132998141</v>
      </c>
      <c r="M69" s="1036">
        <v>13.135867253351169</v>
      </c>
      <c r="N69" s="1036">
        <v>17.134269515484011</v>
      </c>
      <c r="O69" s="359"/>
      <c r="P69" s="374"/>
    </row>
    <row r="70" spans="1:16" ht="14.25">
      <c r="A70" s="360" t="s">
        <v>1875</v>
      </c>
      <c r="B70" s="362" t="s">
        <v>1912</v>
      </c>
      <c r="C70" s="360" t="s">
        <v>1720</v>
      </c>
      <c r="D70" s="374"/>
      <c r="E70" s="374"/>
      <c r="F70" s="374"/>
      <c r="G70" s="374"/>
      <c r="H70" s="369" t="s">
        <v>1502</v>
      </c>
      <c r="I70" s="359"/>
      <c r="J70" s="816"/>
      <c r="K70" s="816"/>
      <c r="L70" s="816"/>
      <c r="M70" s="816"/>
      <c r="N70" s="816"/>
      <c r="O70" s="385" t="s">
        <v>1877</v>
      </c>
      <c r="P70" s="374"/>
    </row>
    <row r="71" spans="1:16" s="391" customFormat="1" ht="25.5">
      <c r="A71" s="387" t="s">
        <v>1719</v>
      </c>
      <c r="B71" s="389" t="s">
        <v>1913</v>
      </c>
      <c r="C71" s="387" t="s">
        <v>1720</v>
      </c>
      <c r="D71" s="388"/>
      <c r="E71" s="388"/>
      <c r="F71" s="388"/>
      <c r="G71" s="388"/>
      <c r="H71" s="389" t="s">
        <v>1502</v>
      </c>
      <c r="I71" s="390"/>
      <c r="J71" s="1037">
        <f>J69-J70</f>
        <v>3.5809826021106526</v>
      </c>
      <c r="K71" s="1037">
        <f>K69-K70</f>
        <v>22.378095325061317</v>
      </c>
      <c r="L71" s="1037">
        <f>L69-L70</f>
        <v>21.286803132998141</v>
      </c>
      <c r="M71" s="1037">
        <f>M69-M70</f>
        <v>13.135867253351169</v>
      </c>
      <c r="N71" s="1037">
        <f>N69-N70</f>
        <v>17.134269515484011</v>
      </c>
      <c r="O71" s="390"/>
      <c r="P71" s="388"/>
    </row>
    <row r="72" spans="1:16">
      <c r="A72" s="359"/>
      <c r="B72" s="359"/>
      <c r="C72" s="369"/>
      <c r="D72" s="374"/>
      <c r="E72" s="374"/>
      <c r="F72" s="374"/>
      <c r="G72" s="374"/>
      <c r="H72" s="369"/>
      <c r="I72" s="359"/>
      <c r="J72" s="818"/>
      <c r="K72" s="818"/>
      <c r="L72" s="818"/>
      <c r="M72" s="818"/>
      <c r="N72" s="818"/>
      <c r="O72" s="359"/>
      <c r="P72" s="374"/>
    </row>
    <row r="73" spans="1:16">
      <c r="A73" s="359"/>
      <c r="B73" s="359"/>
      <c r="C73" s="369"/>
      <c r="D73" s="374"/>
      <c r="E73" s="374"/>
      <c r="F73" s="374"/>
      <c r="G73" s="374"/>
      <c r="H73" s="369"/>
      <c r="I73" s="359"/>
      <c r="J73" s="818"/>
      <c r="K73" s="818"/>
      <c r="L73" s="818"/>
      <c r="M73" s="818"/>
      <c r="N73" s="818"/>
      <c r="O73" s="359"/>
      <c r="P73" s="374"/>
    </row>
    <row r="74" spans="1:16">
      <c r="A74" s="359"/>
      <c r="B74" s="359"/>
      <c r="C74" s="369"/>
      <c r="D74" s="374"/>
      <c r="E74" s="374"/>
      <c r="F74" s="374"/>
      <c r="G74" s="374"/>
      <c r="H74" s="369"/>
      <c r="I74" s="359"/>
      <c r="J74" s="822"/>
      <c r="K74" s="822"/>
      <c r="L74" s="822"/>
      <c r="M74" s="822"/>
      <c r="N74" s="822"/>
      <c r="O74" s="397"/>
      <c r="P74" s="374"/>
    </row>
    <row r="75" spans="1:16">
      <c r="A75" s="359"/>
      <c r="B75" s="359"/>
      <c r="C75" s="369"/>
      <c r="D75" s="374"/>
      <c r="E75" s="374"/>
      <c r="F75" s="374"/>
      <c r="G75" s="374"/>
      <c r="H75" s="369"/>
      <c r="I75" s="359"/>
      <c r="J75" s="823"/>
      <c r="K75" s="823"/>
      <c r="L75" s="823"/>
      <c r="M75" s="823"/>
      <c r="N75" s="823"/>
      <c r="O75" s="398"/>
      <c r="P75" s="374"/>
    </row>
    <row r="76" spans="1:16">
      <c r="A76" s="359"/>
      <c r="B76" s="359"/>
      <c r="C76" s="369"/>
      <c r="D76" s="374"/>
      <c r="E76" s="374"/>
      <c r="F76" s="374"/>
      <c r="G76" s="374"/>
      <c r="H76" s="369"/>
      <c r="I76" s="359"/>
      <c r="J76" s="823"/>
      <c r="K76" s="823"/>
      <c r="L76" s="823"/>
      <c r="M76" s="823"/>
      <c r="N76" s="823"/>
      <c r="O76" s="398"/>
      <c r="P76" s="374"/>
    </row>
    <row r="77" spans="1:16">
      <c r="A77" s="359"/>
      <c r="B77" s="359"/>
      <c r="C77" s="369"/>
      <c r="D77" s="374"/>
      <c r="E77" s="374"/>
      <c r="F77" s="374"/>
      <c r="G77" s="374"/>
      <c r="H77" s="369"/>
      <c r="I77" s="359"/>
      <c r="J77" s="824"/>
      <c r="K77" s="824"/>
      <c r="L77" s="824"/>
      <c r="M77" s="824"/>
      <c r="N77" s="824"/>
      <c r="O77" s="399"/>
      <c r="P77" s="374"/>
    </row>
    <row r="78" spans="1:16">
      <c r="A78" s="359"/>
      <c r="B78" s="359"/>
      <c r="C78" s="369"/>
      <c r="D78" s="374"/>
      <c r="E78" s="374"/>
      <c r="F78" s="374"/>
      <c r="G78" s="374"/>
      <c r="H78" s="369"/>
      <c r="I78" s="359"/>
      <c r="J78" s="824"/>
      <c r="K78" s="824"/>
      <c r="L78" s="824"/>
      <c r="M78" s="824"/>
      <c r="N78" s="824"/>
      <c r="O78" s="397"/>
      <c r="P78" s="399"/>
    </row>
    <row r="79" spans="1:16">
      <c r="A79" s="359"/>
      <c r="B79" s="359"/>
      <c r="C79" s="369"/>
      <c r="D79" s="374"/>
      <c r="E79" s="374"/>
      <c r="F79" s="374"/>
      <c r="G79" s="374"/>
      <c r="H79" s="369"/>
      <c r="I79" s="359"/>
      <c r="J79" s="818"/>
      <c r="K79" s="818"/>
      <c r="L79" s="818"/>
      <c r="M79" s="818"/>
      <c r="N79" s="818"/>
      <c r="O79" s="359"/>
      <c r="P79" s="374"/>
    </row>
    <row r="80" spans="1:16">
      <c r="A80" s="359"/>
      <c r="B80" s="359"/>
      <c r="C80" s="369"/>
      <c r="D80" s="374"/>
      <c r="E80" s="374"/>
      <c r="F80" s="374"/>
      <c r="G80" s="374"/>
      <c r="H80" s="369"/>
      <c r="I80" s="359"/>
      <c r="J80" s="818"/>
      <c r="K80" s="818"/>
      <c r="L80" s="818"/>
      <c r="M80" s="818"/>
      <c r="N80" s="818"/>
      <c r="O80" s="359"/>
      <c r="P80" s="374"/>
    </row>
    <row r="81" spans="1:16">
      <c r="A81" s="359"/>
      <c r="B81" s="359"/>
      <c r="C81" s="369"/>
      <c r="D81" s="374"/>
      <c r="E81" s="374"/>
      <c r="F81" s="374"/>
      <c r="G81" s="374"/>
      <c r="H81" s="369"/>
      <c r="I81" s="359"/>
      <c r="J81" s="818"/>
      <c r="K81" s="818"/>
      <c r="L81" s="818"/>
      <c r="M81" s="818"/>
      <c r="N81" s="818"/>
      <c r="O81" s="359"/>
      <c r="P81" s="374"/>
    </row>
    <row r="82" spans="1:16">
      <c r="A82" s="359"/>
      <c r="B82" s="359"/>
      <c r="C82" s="369"/>
      <c r="D82" s="374"/>
      <c r="E82" s="374"/>
      <c r="F82" s="374"/>
      <c r="G82" s="374"/>
      <c r="H82" s="369"/>
      <c r="I82" s="359"/>
      <c r="J82" s="818"/>
      <c r="K82" s="818"/>
      <c r="L82" s="818"/>
      <c r="M82" s="818"/>
      <c r="N82" s="818"/>
      <c r="O82" s="359"/>
      <c r="P82" s="374"/>
    </row>
    <row r="83" spans="1:16">
      <c r="A83" s="359"/>
      <c r="B83" s="359"/>
      <c r="C83" s="369"/>
      <c r="D83" s="374"/>
      <c r="E83" s="374"/>
      <c r="F83" s="374"/>
      <c r="G83" s="374"/>
      <c r="H83" s="369"/>
      <c r="I83" s="359"/>
      <c r="J83" s="818"/>
      <c r="K83" s="818"/>
      <c r="L83" s="818"/>
      <c r="M83" s="818"/>
      <c r="N83" s="818"/>
      <c r="O83" s="359"/>
      <c r="P83" s="374"/>
    </row>
    <row r="84" spans="1:16">
      <c r="A84" s="359"/>
      <c r="B84" s="359"/>
      <c r="C84" s="369"/>
      <c r="D84" s="374"/>
      <c r="E84" s="374"/>
      <c r="F84" s="374"/>
      <c r="G84" s="374"/>
      <c r="H84" s="369"/>
      <c r="I84" s="359"/>
      <c r="J84" s="818"/>
      <c r="K84" s="818"/>
      <c r="L84" s="818"/>
      <c r="M84" s="818"/>
      <c r="N84" s="818"/>
      <c r="O84" s="359"/>
      <c r="P84" s="374"/>
    </row>
    <row r="85" spans="1:16">
      <c r="A85" s="359"/>
      <c r="B85" s="359"/>
      <c r="C85" s="369"/>
      <c r="D85" s="374"/>
      <c r="E85" s="374"/>
      <c r="F85" s="374"/>
      <c r="G85" s="374"/>
      <c r="H85" s="369"/>
      <c r="I85" s="359"/>
      <c r="J85" s="359"/>
      <c r="K85" s="359"/>
      <c r="L85" s="359"/>
      <c r="M85" s="359"/>
      <c r="N85" s="359"/>
      <c r="O85" s="359"/>
      <c r="P85" s="374"/>
    </row>
    <row r="86" spans="1:16">
      <c r="A86" s="359"/>
      <c r="B86" s="359"/>
      <c r="C86" s="369"/>
      <c r="D86" s="374"/>
      <c r="E86" s="374"/>
      <c r="F86" s="374"/>
      <c r="G86" s="374"/>
      <c r="H86" s="369"/>
      <c r="I86" s="359"/>
      <c r="J86" s="359"/>
      <c r="K86" s="359"/>
      <c r="L86" s="359"/>
      <c r="M86" s="359"/>
      <c r="N86" s="359"/>
      <c r="O86" s="359"/>
      <c r="P86" s="374"/>
    </row>
    <row r="87" spans="1:16">
      <c r="A87" s="359"/>
      <c r="B87" s="359"/>
      <c r="C87" s="369"/>
      <c r="D87" s="374"/>
      <c r="E87" s="374"/>
      <c r="F87" s="374"/>
      <c r="G87" s="374"/>
      <c r="H87" s="369"/>
      <c r="I87" s="359"/>
      <c r="J87" s="359"/>
      <c r="K87" s="359"/>
      <c r="L87" s="359"/>
      <c r="M87" s="359"/>
      <c r="N87" s="359"/>
      <c r="O87" s="359"/>
      <c r="P87" s="374"/>
    </row>
    <row r="88" spans="1:16">
      <c r="A88" s="359"/>
      <c r="B88" s="359"/>
      <c r="C88" s="369"/>
      <c r="D88" s="374"/>
      <c r="E88" s="374"/>
      <c r="F88" s="374"/>
      <c r="G88" s="374"/>
      <c r="H88" s="369"/>
      <c r="I88" s="359"/>
      <c r="J88" s="359"/>
      <c r="K88" s="359"/>
      <c r="L88" s="359"/>
      <c r="M88" s="359"/>
      <c r="N88" s="359"/>
      <c r="O88" s="359"/>
      <c r="P88" s="374"/>
    </row>
    <row r="89" spans="1:16">
      <c r="A89" s="359"/>
      <c r="B89" s="359"/>
      <c r="C89" s="369"/>
      <c r="D89" s="374"/>
      <c r="E89" s="374"/>
      <c r="F89" s="374"/>
      <c r="G89" s="374"/>
      <c r="H89" s="369"/>
      <c r="I89" s="359"/>
      <c r="J89" s="359"/>
      <c r="K89" s="359"/>
      <c r="L89" s="359"/>
      <c r="M89" s="359"/>
      <c r="N89" s="359"/>
      <c r="O89" s="359"/>
      <c r="P89" s="374"/>
    </row>
    <row r="90" spans="1:16">
      <c r="A90" s="359"/>
      <c r="B90" s="359"/>
      <c r="C90" s="369"/>
      <c r="D90" s="374"/>
      <c r="E90" s="374"/>
      <c r="F90" s="374"/>
      <c r="G90" s="374"/>
      <c r="H90" s="369"/>
      <c r="I90" s="359"/>
      <c r="J90" s="359"/>
      <c r="K90" s="359"/>
      <c r="L90" s="359"/>
      <c r="M90" s="359"/>
      <c r="N90" s="359"/>
      <c r="O90" s="359"/>
      <c r="P90" s="374"/>
    </row>
    <row r="91" spans="1:16">
      <c r="A91" s="359"/>
      <c r="B91" s="359"/>
      <c r="C91" s="369"/>
      <c r="D91" s="374"/>
      <c r="E91" s="374"/>
      <c r="F91" s="374"/>
      <c r="G91" s="374"/>
      <c r="H91" s="369"/>
      <c r="I91" s="359"/>
      <c r="J91" s="359"/>
      <c r="K91" s="359"/>
      <c r="L91" s="359"/>
      <c r="M91" s="359"/>
      <c r="N91" s="359"/>
      <c r="O91" s="359"/>
      <c r="P91" s="374"/>
    </row>
    <row r="92" spans="1:16">
      <c r="A92" s="359"/>
      <c r="B92" s="359"/>
      <c r="C92" s="369"/>
      <c r="D92" s="374"/>
      <c r="E92" s="374"/>
      <c r="F92" s="374"/>
      <c r="G92" s="374"/>
      <c r="H92" s="369"/>
      <c r="I92" s="359"/>
      <c r="J92" s="359"/>
      <c r="K92" s="359"/>
      <c r="L92" s="359"/>
      <c r="M92" s="359"/>
      <c r="N92" s="359"/>
      <c r="O92" s="359"/>
      <c r="P92" s="374"/>
    </row>
    <row r="93" spans="1:16">
      <c r="A93" s="359"/>
      <c r="B93" s="359"/>
      <c r="C93" s="369"/>
      <c r="D93" s="374"/>
      <c r="E93" s="374"/>
      <c r="F93" s="374"/>
      <c r="G93" s="374"/>
      <c r="H93" s="369"/>
      <c r="I93" s="359"/>
      <c r="J93" s="359"/>
      <c r="K93" s="359"/>
      <c r="L93" s="359"/>
      <c r="M93" s="359"/>
      <c r="N93" s="359"/>
      <c r="O93" s="359"/>
      <c r="P93" s="374"/>
    </row>
    <row r="94" spans="1:16">
      <c r="A94" s="359"/>
      <c r="B94" s="359"/>
      <c r="C94" s="369"/>
      <c r="D94" s="374"/>
      <c r="E94" s="374"/>
      <c r="F94" s="374"/>
      <c r="G94" s="374"/>
      <c r="H94" s="369"/>
      <c r="I94" s="359"/>
      <c r="J94" s="359"/>
      <c r="K94" s="359"/>
      <c r="L94" s="359"/>
      <c r="M94" s="359"/>
      <c r="N94" s="359"/>
      <c r="O94" s="359"/>
      <c r="P94" s="374"/>
    </row>
    <row r="95" spans="1:16">
      <c r="A95" s="359"/>
      <c r="B95" s="359"/>
      <c r="C95" s="369"/>
    </row>
    <row r="96" spans="1:16">
      <c r="A96" s="359"/>
      <c r="B96" s="359"/>
      <c r="C96" s="369"/>
    </row>
    <row r="97" spans="1:3">
      <c r="A97" s="359"/>
      <c r="B97" s="359"/>
      <c r="C97" s="369"/>
    </row>
    <row r="98" spans="1:3">
      <c r="A98" s="359"/>
      <c r="B98" s="359"/>
      <c r="C98" s="369"/>
    </row>
    <row r="99" spans="1:3">
      <c r="A99" s="359"/>
      <c r="B99" s="359"/>
      <c r="C99" s="369"/>
    </row>
    <row r="100" spans="1:3">
      <c r="A100" s="359"/>
      <c r="B100" s="359"/>
      <c r="C100" s="369"/>
    </row>
    <row r="101" spans="1:3">
      <c r="A101" s="359"/>
      <c r="B101" s="359"/>
      <c r="C101" s="369"/>
    </row>
    <row r="102" spans="1:3">
      <c r="A102" s="359"/>
      <c r="B102" s="359"/>
      <c r="C102" s="369"/>
    </row>
    <row r="103" spans="1:3">
      <c r="A103" s="359"/>
      <c r="B103" s="359"/>
      <c r="C103" s="369"/>
    </row>
    <row r="104" spans="1:3">
      <c r="A104" s="359"/>
      <c r="B104" s="359"/>
      <c r="C104" s="369"/>
    </row>
    <row r="105" spans="1:3">
      <c r="A105" s="359"/>
      <c r="B105" s="359"/>
      <c r="C105" s="369"/>
    </row>
  </sheetData>
  <pageMargins left="0.17" right="0.16" top="0.5" bottom="0.74803149606299213" header="0.31496062992125984" footer="0.31496062992125984"/>
  <pageSetup paperSize="9" scale="43" orientation="portrait" r:id="rId1"/>
  <headerFooter>
    <oddFooter>&amp;C&amp;D_x000D_&amp;1#&amp;"Calibri"&amp;10&amp;K000000 OFFICIAL-InternalOnly&amp;R&amp;F</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B38C6-AC45-4B33-A133-040CBD67CF51}">
  <sheetPr>
    <tabColor theme="4" tint="0.79998168889431442"/>
    <pageSetUpPr fitToPage="1"/>
  </sheetPr>
  <dimension ref="A1:P72"/>
  <sheetViews>
    <sheetView workbookViewId="0">
      <selection activeCell="J4" sqref="J4:N5"/>
    </sheetView>
    <sheetView workbookViewId="1"/>
  </sheetViews>
  <sheetFormatPr defaultColWidth="10.140625" defaultRowHeight="12.75"/>
  <cols>
    <col min="1" max="1" width="53.140625" style="367" customWidth="1"/>
    <col min="2" max="2" width="9.140625" style="367" customWidth="1"/>
    <col min="3" max="3" width="9.85546875" style="367" customWidth="1"/>
    <col min="4" max="4" width="5.140625" style="367" customWidth="1"/>
    <col min="5" max="5" width="4.42578125" style="367" customWidth="1"/>
    <col min="6" max="6" width="10.42578125" style="367" bestFit="1" customWidth="1"/>
    <col min="7" max="7" width="8.140625" style="367" customWidth="1"/>
    <col min="8" max="13" width="11.42578125" style="367" bestFit="1" customWidth="1"/>
    <col min="14" max="14" width="10.85546875" style="367" bestFit="1" customWidth="1"/>
    <col min="15" max="16384" width="10.140625" style="367"/>
  </cols>
  <sheetData>
    <row r="1" spans="1:16" s="355" customFormat="1" ht="15">
      <c r="A1" s="351" t="s">
        <v>28</v>
      </c>
      <c r="B1" s="352"/>
      <c r="C1" s="352"/>
      <c r="D1" s="352"/>
      <c r="E1" s="353"/>
      <c r="F1" s="353"/>
      <c r="G1" s="353"/>
      <c r="H1" s="353"/>
      <c r="I1" s="353"/>
      <c r="J1" s="353"/>
      <c r="K1" s="351"/>
      <c r="L1" s="351"/>
      <c r="M1" s="351"/>
      <c r="N1" s="351"/>
    </row>
    <row r="2" spans="1:16" s="355" customFormat="1" ht="15">
      <c r="A2" s="351"/>
      <c r="B2" s="356"/>
      <c r="C2" s="356"/>
      <c r="D2" s="356"/>
      <c r="E2" s="351"/>
      <c r="F2" s="351"/>
      <c r="G2" s="351"/>
      <c r="H2" s="351"/>
      <c r="I2" s="351"/>
      <c r="J2" s="351"/>
      <c r="K2" s="351"/>
      <c r="L2" s="351"/>
      <c r="M2" s="351"/>
      <c r="N2" s="351"/>
    </row>
    <row r="3" spans="1:16" s="355" customFormat="1" ht="34.5" customHeight="1">
      <c r="A3" s="356" t="s">
        <v>1914</v>
      </c>
      <c r="B3" s="356"/>
      <c r="C3" s="356"/>
      <c r="D3" s="356"/>
      <c r="E3" s="356"/>
      <c r="F3" s="351"/>
      <c r="G3" s="351"/>
      <c r="H3" s="351"/>
      <c r="I3" s="351"/>
      <c r="J3" s="351"/>
      <c r="K3" s="351"/>
      <c r="L3" s="351"/>
      <c r="M3" s="351"/>
      <c r="N3" s="351"/>
    </row>
    <row r="4" spans="1:16" ht="15">
      <c r="A4" s="373"/>
      <c r="B4" s="373"/>
      <c r="C4" s="373"/>
      <c r="D4" s="374"/>
      <c r="E4" s="354"/>
      <c r="F4" s="354"/>
      <c r="G4" s="354"/>
      <c r="H4" s="354"/>
      <c r="I4" s="354"/>
      <c r="J4" s="1658"/>
      <c r="K4" s="1659"/>
      <c r="L4" s="1659" t="s">
        <v>3191</v>
      </c>
      <c r="M4" s="1659"/>
      <c r="N4" s="1660"/>
      <c r="O4" s="375"/>
    </row>
    <row r="5" spans="1:16" ht="18">
      <c r="A5" s="376"/>
      <c r="B5" s="373"/>
      <c r="C5" s="373"/>
      <c r="D5" s="373"/>
      <c r="E5" s="373"/>
      <c r="H5" s="377"/>
      <c r="I5" s="377"/>
      <c r="J5" s="52">
        <v>2022</v>
      </c>
      <c r="K5" s="51">
        <v>2023</v>
      </c>
      <c r="L5" s="51">
        <v>2024</v>
      </c>
      <c r="M5" s="51">
        <v>2025</v>
      </c>
      <c r="N5" s="50">
        <v>2026</v>
      </c>
      <c r="O5" s="378"/>
    </row>
    <row r="6" spans="1:16" ht="14.25">
      <c r="A6" s="374"/>
      <c r="B6" s="374"/>
      <c r="C6" s="374"/>
      <c r="D6" s="374"/>
      <c r="E6" s="374"/>
      <c r="F6" s="374"/>
      <c r="G6" s="374"/>
      <c r="H6" s="377"/>
      <c r="I6" s="377"/>
      <c r="J6" s="379"/>
      <c r="K6" s="379"/>
      <c r="L6" s="379"/>
      <c r="M6" s="379"/>
      <c r="N6" s="375"/>
      <c r="O6" s="357"/>
      <c r="P6" s="374"/>
    </row>
    <row r="7" spans="1:16" ht="14.85" customHeight="1">
      <c r="A7" s="380" t="s">
        <v>1832</v>
      </c>
      <c r="B7" s="369"/>
      <c r="C7" s="359"/>
      <c r="D7" s="374"/>
      <c r="E7" s="374"/>
      <c r="F7" s="374"/>
      <c r="G7" s="374"/>
      <c r="H7" s="359"/>
      <c r="I7" s="357"/>
      <c r="J7" s="393"/>
      <c r="K7" s="393"/>
      <c r="L7" s="393"/>
      <c r="M7" s="393"/>
      <c r="N7" s="393"/>
      <c r="O7" s="359"/>
      <c r="P7" s="374"/>
    </row>
    <row r="8" spans="1:16">
      <c r="A8" s="394"/>
      <c r="B8" s="359"/>
      <c r="C8" s="369"/>
      <c r="D8" s="374"/>
      <c r="E8" s="374"/>
      <c r="F8" s="374"/>
      <c r="G8" s="374"/>
      <c r="H8" s="369"/>
      <c r="I8" s="357"/>
      <c r="J8" s="393"/>
      <c r="K8" s="393"/>
      <c r="L8" s="393"/>
      <c r="M8" s="393"/>
      <c r="N8" s="393"/>
      <c r="O8" s="359"/>
      <c r="P8" s="374"/>
    </row>
    <row r="9" spans="1:16" ht="12.75" customHeight="1">
      <c r="A9" s="369" t="s">
        <v>1873</v>
      </c>
      <c r="B9" s="369" t="s">
        <v>1879</v>
      </c>
      <c r="C9" s="369" t="s">
        <v>1726</v>
      </c>
      <c r="D9" s="374"/>
      <c r="E9" s="374"/>
      <c r="F9" s="374"/>
      <c r="G9" s="374"/>
      <c r="H9" s="369" t="s">
        <v>1502</v>
      </c>
      <c r="I9" s="357"/>
      <c r="J9" s="1036">
        <v>0</v>
      </c>
      <c r="K9" s="1036">
        <v>0</v>
      </c>
      <c r="L9" s="1036">
        <v>0</v>
      </c>
      <c r="M9" s="1036">
        <v>0</v>
      </c>
      <c r="N9" s="1036">
        <v>0</v>
      </c>
      <c r="O9" s="359"/>
      <c r="P9" s="374"/>
    </row>
    <row r="10" spans="1:16" ht="12.75" customHeight="1">
      <c r="A10" s="360" t="s">
        <v>1875</v>
      </c>
      <c r="B10" s="369" t="s">
        <v>1880</v>
      </c>
      <c r="C10" s="369" t="s">
        <v>1726</v>
      </c>
      <c r="D10" s="374"/>
      <c r="E10" s="374"/>
      <c r="F10" s="374"/>
      <c r="G10" s="374"/>
      <c r="H10" s="369" t="s">
        <v>1502</v>
      </c>
      <c r="I10" s="357"/>
      <c r="J10" s="816"/>
      <c r="K10" s="816"/>
      <c r="L10" s="816"/>
      <c r="M10" s="816"/>
      <c r="N10" s="816"/>
      <c r="O10" s="385" t="s">
        <v>1877</v>
      </c>
      <c r="P10" s="374"/>
    </row>
    <row r="11" spans="1:16" s="391" customFormat="1" ht="12.75" customHeight="1">
      <c r="A11" s="387" t="s">
        <v>1725</v>
      </c>
      <c r="B11" s="389" t="s">
        <v>1881</v>
      </c>
      <c r="C11" s="389" t="s">
        <v>1726</v>
      </c>
      <c r="D11" s="388"/>
      <c r="E11" s="388"/>
      <c r="F11" s="388"/>
      <c r="G11" s="388"/>
      <c r="H11" s="389" t="s">
        <v>1502</v>
      </c>
      <c r="I11" s="395"/>
      <c r="J11" s="1037">
        <f>J9-J10</f>
        <v>0</v>
      </c>
      <c r="K11" s="1037">
        <f>K9-K10</f>
        <v>0</v>
      </c>
      <c r="L11" s="1037">
        <f>L9-L10</f>
        <v>0</v>
      </c>
      <c r="M11" s="1037">
        <f>M9-M10</f>
        <v>0</v>
      </c>
      <c r="N11" s="1037">
        <f>N9-N10</f>
        <v>0</v>
      </c>
      <c r="O11" s="390"/>
      <c r="P11" s="388"/>
    </row>
    <row r="12" spans="1:16">
      <c r="A12" s="394"/>
      <c r="B12" s="369"/>
      <c r="C12" s="369"/>
      <c r="D12" s="374"/>
      <c r="E12" s="374"/>
      <c r="F12" s="374"/>
      <c r="G12" s="374"/>
      <c r="H12" s="369"/>
      <c r="I12" s="357"/>
      <c r="J12" s="819"/>
      <c r="K12" s="819"/>
      <c r="L12" s="819"/>
      <c r="M12" s="819"/>
      <c r="N12" s="819"/>
      <c r="O12" s="359"/>
      <c r="P12" s="374"/>
    </row>
    <row r="13" spans="1:16">
      <c r="A13" s="394"/>
      <c r="B13" s="369"/>
      <c r="C13" s="369"/>
      <c r="D13" s="374"/>
      <c r="E13" s="374"/>
      <c r="F13" s="374"/>
      <c r="G13" s="374"/>
      <c r="H13" s="369"/>
      <c r="I13" s="357"/>
      <c r="J13" s="819"/>
      <c r="K13" s="819"/>
      <c r="L13" s="819"/>
      <c r="M13" s="819"/>
      <c r="N13" s="819"/>
      <c r="O13" s="359"/>
      <c r="P13" s="374"/>
    </row>
    <row r="14" spans="1:16">
      <c r="A14" s="380" t="s">
        <v>1882</v>
      </c>
      <c r="B14" s="369"/>
      <c r="C14" s="359"/>
      <c r="D14" s="374"/>
      <c r="E14" s="374"/>
      <c r="F14" s="374"/>
      <c r="G14" s="374"/>
      <c r="H14" s="359"/>
      <c r="I14" s="357"/>
      <c r="J14" s="818"/>
      <c r="K14" s="818"/>
      <c r="L14" s="818"/>
      <c r="M14" s="818"/>
      <c r="N14" s="818"/>
      <c r="O14" s="359"/>
      <c r="P14" s="374"/>
    </row>
    <row r="15" spans="1:16">
      <c r="A15" s="380"/>
      <c r="B15" s="369"/>
      <c r="C15" s="369"/>
      <c r="D15" s="374"/>
      <c r="E15" s="374"/>
      <c r="F15" s="374"/>
      <c r="G15" s="374"/>
      <c r="H15" s="369"/>
      <c r="I15" s="357"/>
      <c r="J15" s="818"/>
      <c r="K15" s="818"/>
      <c r="L15" s="818"/>
      <c r="M15" s="818"/>
      <c r="N15" s="818"/>
      <c r="O15" s="359"/>
      <c r="P15" s="374"/>
    </row>
    <row r="16" spans="1:16" ht="14.85" customHeight="1">
      <c r="A16" s="369" t="s">
        <v>1873</v>
      </c>
      <c r="B16" s="369" t="s">
        <v>1883</v>
      </c>
      <c r="C16" s="369" t="s">
        <v>1729</v>
      </c>
      <c r="D16" s="374"/>
      <c r="E16" s="374"/>
      <c r="F16" s="374"/>
      <c r="G16" s="374"/>
      <c r="H16" s="369" t="s">
        <v>1502</v>
      </c>
      <c r="I16" s="357"/>
      <c r="J16" s="1036">
        <v>3.84629033380175</v>
      </c>
      <c r="K16" s="1036">
        <v>1.61244942932191</v>
      </c>
      <c r="L16" s="1036">
        <v>2.0699999999999998</v>
      </c>
      <c r="M16" s="1036">
        <v>0.69020000000000004</v>
      </c>
      <c r="N16" s="1036">
        <v>0</v>
      </c>
      <c r="O16" s="964"/>
      <c r="P16" s="374"/>
    </row>
    <row r="17" spans="1:16" ht="14.25">
      <c r="A17" s="360" t="s">
        <v>1875</v>
      </c>
      <c r="B17" s="369" t="s">
        <v>1884</v>
      </c>
      <c r="C17" s="369" t="s">
        <v>1729</v>
      </c>
      <c r="D17" s="374"/>
      <c r="E17" s="374"/>
      <c r="F17" s="374"/>
      <c r="G17" s="374"/>
      <c r="H17" s="369" t="s">
        <v>1502</v>
      </c>
      <c r="I17" s="357"/>
      <c r="J17" s="816"/>
      <c r="K17" s="816"/>
      <c r="L17" s="816"/>
      <c r="M17" s="816"/>
      <c r="N17" s="816"/>
      <c r="O17" s="385" t="s">
        <v>1877</v>
      </c>
      <c r="P17" s="374"/>
    </row>
    <row r="18" spans="1:16" s="391" customFormat="1" ht="14.25">
      <c r="A18" s="389" t="s">
        <v>1728</v>
      </c>
      <c r="B18" s="389" t="s">
        <v>1885</v>
      </c>
      <c r="C18" s="389" t="s">
        <v>1729</v>
      </c>
      <c r="D18" s="388"/>
      <c r="E18" s="388"/>
      <c r="F18" s="388"/>
      <c r="G18" s="388"/>
      <c r="H18" s="389" t="s">
        <v>1502</v>
      </c>
      <c r="I18" s="395"/>
      <c r="J18" s="1037">
        <f>J16-J17</f>
        <v>3.84629033380175</v>
      </c>
      <c r="K18" s="1037">
        <f>K16-K17</f>
        <v>1.61244942932191</v>
      </c>
      <c r="L18" s="1037">
        <f>L16-L17</f>
        <v>2.0699999999999998</v>
      </c>
      <c r="M18" s="1037">
        <f>M16-M17</f>
        <v>0.69020000000000004</v>
      </c>
      <c r="N18" s="1037">
        <f>N16-N17</f>
        <v>0</v>
      </c>
      <c r="O18" s="390"/>
      <c r="P18" s="388"/>
    </row>
    <row r="19" spans="1:16">
      <c r="A19" s="394"/>
      <c r="B19" s="369"/>
      <c r="C19" s="369"/>
      <c r="D19" s="374"/>
      <c r="E19" s="374"/>
      <c r="F19" s="374"/>
      <c r="G19" s="374"/>
      <c r="H19" s="369"/>
      <c r="I19" s="357"/>
      <c r="J19" s="819"/>
      <c r="K19" s="819"/>
      <c r="L19" s="819"/>
      <c r="M19" s="819"/>
      <c r="N19" s="819"/>
      <c r="O19" s="359"/>
      <c r="P19" s="374"/>
    </row>
    <row r="20" spans="1:16">
      <c r="A20" s="394"/>
      <c r="B20" s="369"/>
      <c r="C20" s="369"/>
      <c r="D20" s="374"/>
      <c r="E20" s="374"/>
      <c r="F20" s="374"/>
      <c r="G20" s="374"/>
      <c r="H20" s="369"/>
      <c r="I20" s="357"/>
      <c r="J20" s="819"/>
      <c r="K20" s="819"/>
      <c r="L20" s="819"/>
      <c r="M20" s="819"/>
      <c r="N20" s="819"/>
      <c r="O20" s="359"/>
      <c r="P20" s="374"/>
    </row>
    <row r="21" spans="1:16">
      <c r="A21" s="394"/>
      <c r="B21" s="369"/>
      <c r="C21" s="369"/>
      <c r="D21" s="374"/>
      <c r="E21" s="374"/>
      <c r="F21" s="374"/>
      <c r="G21" s="374"/>
      <c r="H21" s="369"/>
      <c r="I21" s="357"/>
      <c r="J21" s="819"/>
      <c r="K21" s="819"/>
      <c r="L21" s="819"/>
      <c r="M21" s="819"/>
      <c r="N21" s="819"/>
      <c r="O21" s="359"/>
      <c r="P21" s="374"/>
    </row>
    <row r="22" spans="1:16">
      <c r="A22" s="380" t="s">
        <v>1722</v>
      </c>
      <c r="B22" s="359"/>
      <c r="C22" s="359"/>
      <c r="D22" s="374"/>
      <c r="E22" s="374"/>
      <c r="F22" s="374"/>
      <c r="G22" s="374"/>
      <c r="H22" s="359"/>
      <c r="I22" s="357"/>
      <c r="J22" s="821"/>
      <c r="K22" s="818"/>
      <c r="L22" s="818"/>
      <c r="M22" s="818"/>
      <c r="N22" s="818"/>
      <c r="O22" s="359"/>
      <c r="P22" s="374"/>
    </row>
    <row r="23" spans="1:16">
      <c r="A23" s="384"/>
      <c r="B23" s="357"/>
      <c r="C23" s="369"/>
      <c r="D23" s="374"/>
      <c r="E23" s="374"/>
      <c r="F23" s="374"/>
      <c r="G23" s="374"/>
      <c r="H23" s="369"/>
      <c r="I23" s="357"/>
      <c r="J23" s="818"/>
      <c r="K23" s="818"/>
      <c r="L23" s="818"/>
      <c r="M23" s="818"/>
      <c r="N23" s="818"/>
      <c r="O23" s="359"/>
      <c r="P23" s="374"/>
    </row>
    <row r="24" spans="1:16" ht="14.25">
      <c r="A24" s="360" t="s">
        <v>1873</v>
      </c>
      <c r="B24" s="362" t="s">
        <v>1904</v>
      </c>
      <c r="C24" s="360" t="s">
        <v>1723</v>
      </c>
      <c r="D24" s="374"/>
      <c r="E24" s="374"/>
      <c r="F24" s="374"/>
      <c r="G24" s="374"/>
      <c r="H24" s="369" t="s">
        <v>1502</v>
      </c>
      <c r="I24" s="359"/>
      <c r="J24" s="1036">
        <v>0</v>
      </c>
      <c r="K24" s="1036">
        <v>0</v>
      </c>
      <c r="L24" s="1036">
        <v>0</v>
      </c>
      <c r="M24" s="1036">
        <v>0</v>
      </c>
      <c r="N24" s="1036">
        <v>0</v>
      </c>
      <c r="O24" s="359"/>
      <c r="P24" s="374"/>
    </row>
    <row r="25" spans="1:16" ht="14.25">
      <c r="A25" s="360" t="s">
        <v>1875</v>
      </c>
      <c r="B25" s="362" t="s">
        <v>1905</v>
      </c>
      <c r="C25" s="360" t="s">
        <v>1723</v>
      </c>
      <c r="D25" s="374"/>
      <c r="E25" s="374"/>
      <c r="F25" s="374"/>
      <c r="G25" s="374"/>
      <c r="H25" s="369" t="s">
        <v>1502</v>
      </c>
      <c r="I25" s="359"/>
      <c r="J25" s="816"/>
      <c r="K25" s="816"/>
      <c r="L25" s="816"/>
      <c r="M25" s="816"/>
      <c r="N25" s="816"/>
      <c r="O25" s="385" t="s">
        <v>1877</v>
      </c>
      <c r="P25" s="374"/>
    </row>
    <row r="26" spans="1:16" s="391" customFormat="1" ht="12" customHeight="1">
      <c r="A26" s="387" t="s">
        <v>1906</v>
      </c>
      <c r="B26" s="389" t="s">
        <v>1907</v>
      </c>
      <c r="C26" s="387" t="s">
        <v>1723</v>
      </c>
      <c r="D26" s="388"/>
      <c r="E26" s="388"/>
      <c r="F26" s="388"/>
      <c r="G26" s="388"/>
      <c r="H26" s="389" t="s">
        <v>1502</v>
      </c>
      <c r="I26" s="390"/>
      <c r="J26" s="1037">
        <f>J24-J25</f>
        <v>0</v>
      </c>
      <c r="K26" s="1037">
        <f>K24-K25</f>
        <v>0</v>
      </c>
      <c r="L26" s="1037">
        <f>L24-L25</f>
        <v>0</v>
      </c>
      <c r="M26" s="1037">
        <f>M24-M25</f>
        <v>0</v>
      </c>
      <c r="N26" s="1037">
        <f>N24-N25</f>
        <v>0</v>
      </c>
      <c r="O26" s="390"/>
      <c r="P26" s="388"/>
    </row>
    <row r="27" spans="1:16">
      <c r="A27" s="374"/>
      <c r="B27" s="374"/>
      <c r="C27" s="374"/>
      <c r="D27" s="374"/>
      <c r="E27" s="374"/>
      <c r="F27" s="374"/>
      <c r="G27" s="374"/>
      <c r="H27" s="370"/>
      <c r="I27" s="370"/>
      <c r="J27" s="817"/>
      <c r="K27" s="817"/>
      <c r="L27" s="817"/>
      <c r="M27" s="817"/>
      <c r="N27" s="818"/>
      <c r="O27" s="357"/>
      <c r="P27" s="374"/>
    </row>
    <row r="28" spans="1:16">
      <c r="J28" s="825"/>
      <c r="K28" s="825"/>
      <c r="L28" s="825"/>
      <c r="M28" s="825"/>
      <c r="N28" s="825"/>
    </row>
    <row r="29" spans="1:16">
      <c r="J29" s="825"/>
      <c r="K29" s="825"/>
      <c r="L29" s="825"/>
      <c r="M29" s="825"/>
      <c r="N29" s="825"/>
    </row>
    <row r="30" spans="1:16">
      <c r="J30" s="825"/>
      <c r="K30" s="825"/>
      <c r="L30" s="825"/>
      <c r="M30" s="825"/>
      <c r="N30" s="825"/>
    </row>
    <row r="31" spans="1:16">
      <c r="J31" s="825"/>
      <c r="K31" s="825"/>
      <c r="L31" s="825"/>
      <c r="M31" s="825"/>
      <c r="N31" s="825"/>
    </row>
    <row r="32" spans="1:16">
      <c r="J32" s="825"/>
      <c r="K32" s="825"/>
      <c r="L32" s="825"/>
      <c r="M32" s="825"/>
      <c r="N32" s="825"/>
    </row>
    <row r="33" spans="1:16">
      <c r="A33" s="369"/>
      <c r="B33" s="369"/>
      <c r="C33" s="369"/>
      <c r="D33" s="374"/>
      <c r="E33" s="374"/>
      <c r="F33" s="374"/>
      <c r="G33" s="374"/>
      <c r="H33" s="369"/>
      <c r="I33" s="357"/>
      <c r="J33" s="818"/>
      <c r="K33" s="818"/>
      <c r="L33" s="818"/>
      <c r="M33" s="818"/>
      <c r="N33" s="818"/>
      <c r="O33" s="359"/>
      <c r="P33" s="374"/>
    </row>
    <row r="34" spans="1:16">
      <c r="O34" s="359"/>
      <c r="P34" s="374"/>
    </row>
    <row r="35" spans="1:16">
      <c r="O35" s="359"/>
      <c r="P35" s="374"/>
    </row>
    <row r="36" spans="1:16">
      <c r="O36" s="359"/>
      <c r="P36" s="374"/>
    </row>
    <row r="37" spans="1:16">
      <c r="O37" s="359"/>
      <c r="P37" s="374"/>
    </row>
    <row r="38" spans="1:16">
      <c r="O38" s="359"/>
      <c r="P38" s="374"/>
    </row>
    <row r="39" spans="1:16">
      <c r="A39" s="359"/>
      <c r="B39" s="359"/>
      <c r="C39" s="369"/>
      <c r="D39" s="374"/>
      <c r="E39" s="374"/>
      <c r="F39" s="374"/>
      <c r="G39" s="374"/>
      <c r="H39" s="369"/>
      <c r="I39" s="359"/>
      <c r="J39" s="359"/>
      <c r="K39" s="359"/>
      <c r="L39" s="359"/>
      <c r="M39" s="359"/>
      <c r="N39" s="359"/>
      <c r="O39" s="359"/>
      <c r="P39" s="374"/>
    </row>
    <row r="40" spans="1:16">
      <c r="A40" s="359"/>
      <c r="B40" s="359"/>
      <c r="C40" s="369"/>
      <c r="D40" s="374"/>
      <c r="E40" s="374"/>
      <c r="F40" s="374"/>
      <c r="G40" s="374"/>
      <c r="H40" s="369"/>
      <c r="I40" s="359"/>
      <c r="J40" s="359"/>
      <c r="K40" s="359"/>
      <c r="L40" s="359"/>
      <c r="M40" s="359"/>
      <c r="N40" s="359"/>
      <c r="O40" s="359"/>
      <c r="P40" s="374"/>
    </row>
    <row r="41" spans="1:16">
      <c r="A41" s="359"/>
      <c r="B41" s="359"/>
      <c r="C41" s="369"/>
      <c r="D41" s="374"/>
      <c r="E41" s="374"/>
      <c r="F41" s="374"/>
      <c r="G41" s="374"/>
      <c r="H41" s="369"/>
      <c r="I41" s="359"/>
      <c r="J41" s="359"/>
      <c r="K41" s="359"/>
      <c r="L41" s="359"/>
      <c r="M41" s="359"/>
      <c r="N41" s="359"/>
      <c r="O41" s="359"/>
      <c r="P41" s="374"/>
    </row>
    <row r="42" spans="1:16">
      <c r="A42" s="359"/>
      <c r="B42" s="359"/>
      <c r="C42" s="369"/>
      <c r="D42" s="374"/>
      <c r="E42" s="374"/>
      <c r="F42" s="374"/>
      <c r="G42" s="374"/>
      <c r="H42" s="369"/>
      <c r="I42" s="359"/>
      <c r="J42" s="359"/>
      <c r="K42" s="359"/>
      <c r="L42" s="359"/>
      <c r="M42" s="359"/>
      <c r="N42" s="359"/>
      <c r="O42" s="359"/>
      <c r="P42" s="374"/>
    </row>
    <row r="43" spans="1:16">
      <c r="A43" s="359"/>
      <c r="B43" s="359"/>
      <c r="C43" s="369"/>
      <c r="D43" s="374"/>
      <c r="E43" s="374"/>
      <c r="F43" s="374"/>
      <c r="G43" s="374"/>
      <c r="H43" s="369"/>
      <c r="I43" s="359"/>
      <c r="J43" s="359"/>
      <c r="K43" s="359"/>
      <c r="L43" s="359"/>
      <c r="M43" s="359"/>
      <c r="N43" s="359"/>
      <c r="O43" s="359"/>
      <c r="P43" s="374"/>
    </row>
    <row r="44" spans="1:16">
      <c r="A44" s="359"/>
      <c r="B44" s="359"/>
      <c r="C44" s="369"/>
      <c r="D44" s="374"/>
      <c r="E44" s="374"/>
      <c r="F44" s="374"/>
      <c r="G44" s="374"/>
      <c r="H44" s="369"/>
      <c r="I44" s="359"/>
      <c r="J44" s="359"/>
      <c r="K44" s="359"/>
      <c r="L44" s="359"/>
      <c r="M44" s="359"/>
      <c r="N44" s="359"/>
      <c r="O44" s="359"/>
      <c r="P44" s="374"/>
    </row>
    <row r="45" spans="1:16">
      <c r="A45" s="359"/>
      <c r="B45" s="359"/>
      <c r="C45" s="369"/>
      <c r="D45" s="374"/>
      <c r="E45" s="374"/>
      <c r="F45" s="374"/>
      <c r="G45" s="374"/>
      <c r="H45" s="369"/>
      <c r="I45" s="359"/>
      <c r="J45" s="359"/>
      <c r="K45" s="359"/>
      <c r="L45" s="359"/>
      <c r="M45" s="359"/>
      <c r="N45" s="359"/>
      <c r="O45" s="359"/>
      <c r="P45" s="374"/>
    </row>
    <row r="46" spans="1:16">
      <c r="A46" s="359"/>
      <c r="B46" s="359"/>
      <c r="C46" s="369"/>
      <c r="D46" s="374"/>
      <c r="E46" s="374"/>
      <c r="F46" s="374"/>
      <c r="G46" s="374"/>
      <c r="H46" s="369"/>
      <c r="I46" s="359"/>
      <c r="J46" s="359"/>
      <c r="K46" s="359"/>
      <c r="L46" s="359"/>
      <c r="M46" s="359"/>
      <c r="N46" s="359"/>
      <c r="O46" s="359"/>
      <c r="P46" s="374"/>
    </row>
    <row r="47" spans="1:16">
      <c r="A47" s="359"/>
      <c r="B47" s="359"/>
      <c r="C47" s="369"/>
      <c r="D47" s="374"/>
      <c r="E47" s="374"/>
      <c r="F47" s="374"/>
      <c r="G47" s="374"/>
      <c r="H47" s="369"/>
      <c r="I47" s="359"/>
      <c r="J47" s="359"/>
      <c r="K47" s="359"/>
      <c r="L47" s="359"/>
      <c r="M47" s="359"/>
      <c r="N47" s="359"/>
      <c r="O47" s="359"/>
      <c r="P47" s="374"/>
    </row>
    <row r="48" spans="1:16">
      <c r="A48" s="359"/>
      <c r="B48" s="359"/>
      <c r="C48" s="369"/>
      <c r="D48" s="374"/>
      <c r="E48" s="374"/>
      <c r="F48" s="374"/>
      <c r="G48" s="374"/>
      <c r="H48" s="369"/>
      <c r="I48" s="359"/>
      <c r="J48" s="359"/>
      <c r="K48" s="359"/>
      <c r="L48" s="359"/>
      <c r="M48" s="359"/>
      <c r="N48" s="359"/>
      <c r="O48" s="359"/>
      <c r="P48" s="374"/>
    </row>
    <row r="49" spans="1:16">
      <c r="A49" s="359"/>
      <c r="B49" s="359"/>
      <c r="C49" s="369"/>
      <c r="D49" s="374"/>
      <c r="E49" s="374"/>
      <c r="F49" s="374"/>
      <c r="G49" s="374"/>
      <c r="H49" s="369"/>
      <c r="I49" s="359"/>
      <c r="J49" s="359"/>
      <c r="K49" s="359"/>
      <c r="L49" s="359"/>
      <c r="M49" s="359"/>
      <c r="N49" s="359"/>
      <c r="O49" s="359"/>
      <c r="P49" s="374"/>
    </row>
    <row r="50" spans="1:16">
      <c r="A50" s="359"/>
      <c r="B50" s="359"/>
      <c r="C50" s="369"/>
      <c r="D50" s="374"/>
      <c r="E50" s="374"/>
      <c r="F50" s="374"/>
      <c r="G50" s="374"/>
      <c r="H50" s="369"/>
      <c r="I50" s="359"/>
      <c r="J50" s="359"/>
      <c r="K50" s="359"/>
      <c r="L50" s="359"/>
      <c r="M50" s="359"/>
      <c r="N50" s="359"/>
      <c r="O50" s="359"/>
      <c r="P50" s="374"/>
    </row>
    <row r="51" spans="1:16">
      <c r="A51" s="359"/>
      <c r="B51" s="359"/>
      <c r="C51" s="369"/>
      <c r="D51" s="374"/>
      <c r="E51" s="374"/>
      <c r="F51" s="374"/>
      <c r="G51" s="374"/>
      <c r="H51" s="369"/>
      <c r="I51" s="359"/>
      <c r="J51" s="359"/>
      <c r="K51" s="359"/>
      <c r="L51" s="359"/>
      <c r="M51" s="359"/>
      <c r="N51" s="359"/>
      <c r="O51" s="359"/>
      <c r="P51" s="374"/>
    </row>
    <row r="52" spans="1:16">
      <c r="A52" s="359"/>
      <c r="B52" s="359"/>
      <c r="C52" s="369"/>
      <c r="D52" s="374"/>
      <c r="E52" s="374"/>
      <c r="F52" s="374"/>
      <c r="G52" s="374"/>
      <c r="H52" s="369"/>
      <c r="I52" s="359"/>
      <c r="J52" s="359"/>
      <c r="K52" s="359"/>
      <c r="L52" s="359"/>
      <c r="M52" s="359"/>
      <c r="N52" s="359"/>
      <c r="O52" s="359"/>
      <c r="P52" s="374"/>
    </row>
    <row r="53" spans="1:16">
      <c r="A53" s="359"/>
      <c r="B53" s="359"/>
      <c r="C53" s="369"/>
      <c r="D53" s="374"/>
      <c r="E53" s="374"/>
      <c r="F53" s="374"/>
      <c r="G53" s="374"/>
      <c r="H53" s="369"/>
      <c r="I53" s="359"/>
      <c r="J53" s="359"/>
      <c r="K53" s="359"/>
      <c r="L53" s="359"/>
      <c r="M53" s="359"/>
      <c r="N53" s="359"/>
      <c r="O53" s="359"/>
      <c r="P53" s="374"/>
    </row>
    <row r="54" spans="1:16">
      <c r="A54" s="359"/>
      <c r="B54" s="359"/>
      <c r="C54" s="369"/>
      <c r="D54" s="374"/>
      <c r="E54" s="374"/>
      <c r="F54" s="374"/>
      <c r="G54" s="374"/>
      <c r="H54" s="369"/>
      <c r="I54" s="359"/>
      <c r="J54" s="359"/>
      <c r="K54" s="359"/>
      <c r="L54" s="359"/>
      <c r="M54" s="359"/>
      <c r="N54" s="359"/>
      <c r="O54" s="359"/>
      <c r="P54" s="374"/>
    </row>
    <row r="55" spans="1:16">
      <c r="A55" s="359"/>
      <c r="B55" s="359"/>
      <c r="C55" s="369"/>
      <c r="D55" s="374"/>
      <c r="E55" s="374"/>
      <c r="F55" s="374"/>
      <c r="G55" s="374"/>
      <c r="H55" s="369"/>
      <c r="I55" s="359"/>
      <c r="J55" s="359"/>
      <c r="K55" s="359"/>
      <c r="L55" s="359"/>
      <c r="M55" s="359"/>
      <c r="N55" s="359"/>
      <c r="O55" s="359"/>
      <c r="P55" s="374"/>
    </row>
    <row r="56" spans="1:16">
      <c r="A56" s="359"/>
      <c r="B56" s="359"/>
      <c r="C56" s="369"/>
      <c r="D56" s="374"/>
      <c r="E56" s="374"/>
      <c r="F56" s="374"/>
      <c r="G56" s="374"/>
      <c r="H56" s="369"/>
      <c r="I56" s="359"/>
      <c r="J56" s="359"/>
      <c r="K56" s="359"/>
      <c r="L56" s="359"/>
      <c r="M56" s="359"/>
      <c r="N56" s="359"/>
      <c r="O56" s="359"/>
      <c r="P56" s="374"/>
    </row>
    <row r="57" spans="1:16">
      <c r="A57" s="359"/>
      <c r="B57" s="359"/>
      <c r="C57" s="369"/>
      <c r="D57" s="374"/>
      <c r="E57" s="374"/>
      <c r="F57" s="374"/>
      <c r="G57" s="374"/>
      <c r="H57" s="369"/>
      <c r="I57" s="359"/>
      <c r="J57" s="359"/>
      <c r="K57" s="359"/>
      <c r="L57" s="359"/>
      <c r="M57" s="359"/>
      <c r="N57" s="359"/>
      <c r="O57" s="359"/>
      <c r="P57" s="374"/>
    </row>
    <row r="58" spans="1:16">
      <c r="A58" s="359"/>
      <c r="B58" s="359"/>
      <c r="C58" s="369"/>
      <c r="D58" s="374"/>
      <c r="E58" s="374"/>
      <c r="F58" s="374"/>
      <c r="G58" s="374"/>
      <c r="H58" s="369"/>
      <c r="I58" s="359"/>
      <c r="J58" s="359"/>
      <c r="K58" s="359"/>
      <c r="L58" s="359"/>
      <c r="M58" s="359"/>
      <c r="N58" s="359"/>
      <c r="O58" s="359"/>
      <c r="P58" s="374"/>
    </row>
    <row r="59" spans="1:16">
      <c r="A59" s="359"/>
      <c r="B59" s="359"/>
      <c r="C59" s="369"/>
      <c r="D59" s="374"/>
      <c r="E59" s="374"/>
      <c r="F59" s="374"/>
      <c r="G59" s="374"/>
      <c r="H59" s="369"/>
      <c r="I59" s="359"/>
      <c r="J59" s="359"/>
      <c r="K59" s="359"/>
      <c r="L59" s="359"/>
      <c r="M59" s="359"/>
      <c r="N59" s="359"/>
      <c r="O59" s="359"/>
      <c r="P59" s="374"/>
    </row>
    <row r="60" spans="1:16">
      <c r="A60" s="359"/>
      <c r="B60" s="359"/>
      <c r="C60" s="369"/>
      <c r="D60" s="374"/>
      <c r="E60" s="374"/>
      <c r="F60" s="374"/>
      <c r="G60" s="374"/>
      <c r="H60" s="369"/>
      <c r="I60" s="359"/>
      <c r="J60" s="359"/>
      <c r="K60" s="359"/>
      <c r="L60" s="359"/>
      <c r="M60" s="359"/>
      <c r="N60" s="359"/>
      <c r="O60" s="359"/>
      <c r="P60" s="374"/>
    </row>
    <row r="61" spans="1:16">
      <c r="A61" s="359"/>
      <c r="B61" s="359"/>
      <c r="C61" s="369"/>
      <c r="D61" s="374"/>
      <c r="E61" s="374"/>
      <c r="F61" s="374"/>
      <c r="G61" s="374"/>
      <c r="H61" s="369"/>
      <c r="I61" s="359"/>
      <c r="J61" s="359"/>
      <c r="K61" s="359"/>
      <c r="L61" s="359"/>
      <c r="M61" s="359"/>
      <c r="N61" s="359"/>
      <c r="O61" s="359"/>
      <c r="P61" s="374"/>
    </row>
    <row r="62" spans="1:16">
      <c r="A62" s="359"/>
      <c r="B62" s="359"/>
      <c r="C62" s="369"/>
    </row>
    <row r="63" spans="1:16">
      <c r="A63" s="359"/>
      <c r="B63" s="359"/>
      <c r="C63" s="369"/>
    </row>
    <row r="64" spans="1:16">
      <c r="A64" s="359"/>
      <c r="B64" s="359"/>
      <c r="C64" s="369"/>
    </row>
    <row r="65" spans="1:3">
      <c r="A65" s="359"/>
      <c r="B65" s="359"/>
      <c r="C65" s="369"/>
    </row>
    <row r="66" spans="1:3">
      <c r="A66" s="359"/>
      <c r="B66" s="359"/>
      <c r="C66" s="369"/>
    </row>
    <row r="67" spans="1:3">
      <c r="A67" s="359"/>
      <c r="B67" s="359"/>
      <c r="C67" s="369"/>
    </row>
    <row r="68" spans="1:3">
      <c r="A68" s="359"/>
      <c r="B68" s="359"/>
      <c r="C68" s="369"/>
    </row>
    <row r="69" spans="1:3">
      <c r="A69" s="359"/>
      <c r="B69" s="359"/>
      <c r="C69" s="369"/>
    </row>
    <row r="70" spans="1:3">
      <c r="A70" s="359"/>
      <c r="B70" s="359"/>
      <c r="C70" s="369"/>
    </row>
    <row r="71" spans="1:3">
      <c r="A71" s="359"/>
      <c r="B71" s="359"/>
      <c r="C71" s="369"/>
    </row>
    <row r="72" spans="1:3">
      <c r="A72" s="359"/>
      <c r="B72" s="359"/>
      <c r="C72" s="369"/>
    </row>
  </sheetData>
  <pageMargins left="0.17" right="0.16" top="0.5" bottom="0.74803149606299213" header="0.31496062992125984" footer="0.31496062992125984"/>
  <pageSetup paperSize="9" scale="43" orientation="portrait" r:id="rId1"/>
  <headerFooter>
    <oddFooter>&amp;C&amp;D_x000D_&amp;1#&amp;"Calibri"&amp;10&amp;K000000 OFFICIAL-InternalOnly&amp;R&amp;F</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62B0C-2F2D-4812-AD11-773BDC624323}">
  <sheetPr>
    <tabColor theme="4" tint="0.79998168889431442"/>
  </sheetPr>
  <dimension ref="A1:Q92"/>
  <sheetViews>
    <sheetView workbookViewId="0">
      <selection activeCell="H4" sqref="H4:L5"/>
    </sheetView>
    <sheetView workbookViewId="1"/>
  </sheetViews>
  <sheetFormatPr defaultColWidth="10.140625" defaultRowHeight="12.75"/>
  <cols>
    <col min="1" max="1" width="57" style="359" customWidth="1"/>
    <col min="2" max="2" width="13.42578125" style="359" customWidth="1"/>
    <col min="3" max="7" width="10.140625" style="359"/>
    <col min="8" max="12" width="11.140625" style="359" customWidth="1"/>
    <col min="13" max="16384" width="10.140625" style="359"/>
  </cols>
  <sheetData>
    <row r="1" spans="1:14" ht="15">
      <c r="A1" s="351" t="s">
        <v>28</v>
      </c>
      <c r="B1" s="352"/>
      <c r="C1" s="352"/>
      <c r="D1" s="353"/>
      <c r="E1" s="353"/>
      <c r="F1" s="353"/>
      <c r="G1" s="353"/>
      <c r="H1" s="353"/>
      <c r="I1" s="351"/>
      <c r="J1" s="351"/>
      <c r="K1" s="351"/>
      <c r="L1" s="351"/>
    </row>
    <row r="2" spans="1:14" ht="15">
      <c r="A2" s="351"/>
      <c r="B2" s="356"/>
      <c r="C2" s="356"/>
      <c r="D2" s="351"/>
      <c r="E2" s="351"/>
      <c r="F2" s="351"/>
      <c r="G2" s="351"/>
      <c r="H2" s="351"/>
      <c r="I2" s="351"/>
      <c r="J2" s="351"/>
      <c r="K2" s="351"/>
      <c r="L2" s="351"/>
    </row>
    <row r="3" spans="1:14" ht="34.5" customHeight="1">
      <c r="A3" s="356" t="s">
        <v>1915</v>
      </c>
      <c r="B3" s="356"/>
      <c r="C3" s="356"/>
      <c r="D3" s="351"/>
      <c r="E3" s="351"/>
      <c r="F3" s="351"/>
      <c r="G3" s="351"/>
      <c r="H3" s="351"/>
      <c r="I3" s="351"/>
      <c r="J3" s="351"/>
      <c r="K3" s="351"/>
      <c r="L3" s="351"/>
    </row>
    <row r="4" spans="1:14" s="367" customFormat="1" ht="15">
      <c r="A4" s="373"/>
      <c r="B4" s="373"/>
      <c r="C4" s="373"/>
      <c r="D4" s="354"/>
      <c r="E4" s="354"/>
      <c r="F4" s="354"/>
      <c r="G4" s="354"/>
      <c r="H4" s="1658"/>
      <c r="I4" s="1659"/>
      <c r="J4" s="1659" t="s">
        <v>3191</v>
      </c>
      <c r="K4" s="1659"/>
      <c r="L4" s="1660"/>
      <c r="M4" s="375"/>
    </row>
    <row r="5" spans="1:14" s="367" customFormat="1" ht="18">
      <c r="A5" s="376"/>
      <c r="B5" s="373"/>
      <c r="C5" s="373"/>
      <c r="F5" s="377"/>
      <c r="G5" s="377"/>
      <c r="H5" s="52">
        <v>2022</v>
      </c>
      <c r="I5" s="51">
        <v>2023</v>
      </c>
      <c r="J5" s="51">
        <v>2024</v>
      </c>
      <c r="K5" s="51">
        <v>2025</v>
      </c>
      <c r="L5" s="50">
        <v>2026</v>
      </c>
      <c r="M5" s="378"/>
    </row>
    <row r="6" spans="1:14" s="367" customFormat="1" ht="14.25">
      <c r="A6" s="374"/>
      <c r="B6" s="374"/>
      <c r="C6" s="374"/>
      <c r="D6" s="374"/>
      <c r="E6" s="374"/>
      <c r="F6" s="377"/>
      <c r="G6" s="377"/>
      <c r="H6" s="379"/>
      <c r="I6" s="379"/>
      <c r="J6" s="379"/>
      <c r="K6" s="379"/>
      <c r="L6" s="375"/>
      <c r="M6" s="357"/>
      <c r="N6" s="374"/>
    </row>
    <row r="7" spans="1:14" ht="14.25">
      <c r="A7" s="400" t="s">
        <v>1916</v>
      </c>
      <c r="D7" s="374"/>
      <c r="E7" s="374"/>
      <c r="G7" s="378"/>
      <c r="H7" s="401"/>
      <c r="I7" s="402"/>
      <c r="J7" s="366"/>
      <c r="K7" s="366"/>
      <c r="L7" s="366"/>
    </row>
    <row r="8" spans="1:14" ht="14.25">
      <c r="A8" s="403"/>
      <c r="B8" s="378"/>
      <c r="C8" s="369"/>
      <c r="D8" s="374"/>
      <c r="E8" s="374"/>
      <c r="F8" s="369"/>
      <c r="G8" s="378"/>
      <c r="H8" s="375"/>
      <c r="I8" s="375"/>
      <c r="J8" s="375"/>
      <c r="K8" s="375"/>
      <c r="L8" s="375"/>
    </row>
    <row r="9" spans="1:14" ht="14.25">
      <c r="A9" s="360" t="s">
        <v>1873</v>
      </c>
      <c r="B9" s="362" t="s">
        <v>1917</v>
      </c>
      <c r="C9" s="360" t="s">
        <v>1702</v>
      </c>
      <c r="D9" s="374"/>
      <c r="E9" s="374"/>
      <c r="F9" s="369" t="s">
        <v>1502</v>
      </c>
      <c r="H9" s="826"/>
      <c r="I9" s="826"/>
      <c r="J9" s="826"/>
      <c r="K9" s="826"/>
      <c r="L9" s="826"/>
      <c r="M9" s="385" t="s">
        <v>1918</v>
      </c>
    </row>
    <row r="10" spans="1:14" ht="14.25">
      <c r="A10" s="360" t="s">
        <v>1407</v>
      </c>
      <c r="B10" s="362" t="s">
        <v>1919</v>
      </c>
      <c r="C10" s="360" t="s">
        <v>1702</v>
      </c>
      <c r="D10" s="374"/>
      <c r="E10" s="374"/>
      <c r="F10" s="369" t="s">
        <v>1502</v>
      </c>
      <c r="H10" s="826"/>
      <c r="I10" s="826"/>
      <c r="J10" s="826"/>
      <c r="K10" s="826"/>
      <c r="L10" s="826"/>
      <c r="M10" s="385" t="s">
        <v>1920</v>
      </c>
    </row>
    <row r="11" spans="1:14" s="390" customFormat="1" ht="14.25">
      <c r="A11" s="387" t="s">
        <v>1916</v>
      </c>
      <c r="B11" s="386" t="s">
        <v>1921</v>
      </c>
      <c r="C11" s="387" t="s">
        <v>1702</v>
      </c>
      <c r="D11" s="388"/>
      <c r="E11" s="388"/>
      <c r="F11" s="389" t="s">
        <v>1502</v>
      </c>
      <c r="H11" s="1038">
        <f>H9-H10</f>
        <v>0</v>
      </c>
      <c r="I11" s="1038">
        <f>I9-I10</f>
        <v>0</v>
      </c>
      <c r="J11" s="1038">
        <f>J9-J10</f>
        <v>0</v>
      </c>
      <c r="K11" s="1038">
        <f>K9-K10</f>
        <v>0</v>
      </c>
      <c r="L11" s="1038">
        <f>L9-L10</f>
        <v>0</v>
      </c>
    </row>
    <row r="12" spans="1:14" s="390" customFormat="1">
      <c r="A12" s="387"/>
      <c r="B12" s="386"/>
      <c r="C12" s="387"/>
      <c r="D12" s="388"/>
      <c r="E12" s="388"/>
      <c r="F12" s="389"/>
      <c r="G12" s="389"/>
      <c r="H12" s="827"/>
      <c r="I12" s="827"/>
      <c r="J12" s="827"/>
      <c r="K12" s="827"/>
      <c r="L12" s="827"/>
    </row>
    <row r="13" spans="1:14" s="390" customFormat="1">
      <c r="A13" s="387"/>
      <c r="B13" s="386"/>
      <c r="C13" s="387"/>
      <c r="D13" s="388"/>
      <c r="E13" s="388"/>
      <c r="F13" s="389"/>
      <c r="G13" s="389"/>
      <c r="H13" s="827"/>
      <c r="I13" s="827"/>
      <c r="J13" s="827"/>
      <c r="K13" s="827"/>
      <c r="L13" s="827"/>
    </row>
    <row r="14" spans="1:14" s="367" customFormat="1" ht="14.25">
      <c r="A14" s="404" t="s">
        <v>1767</v>
      </c>
      <c r="B14" s="369"/>
      <c r="C14" s="359"/>
      <c r="D14" s="374"/>
      <c r="E14" s="374"/>
      <c r="F14" s="359"/>
      <c r="G14" s="378"/>
      <c r="H14" s="828"/>
      <c r="I14" s="828"/>
      <c r="J14" s="828"/>
      <c r="K14" s="828"/>
      <c r="L14" s="828"/>
      <c r="M14" s="359"/>
      <c r="N14" s="374"/>
    </row>
    <row r="15" spans="1:14" ht="14.25">
      <c r="A15" s="404"/>
      <c r="B15" s="369"/>
      <c r="C15" s="369"/>
      <c r="D15" s="374"/>
      <c r="E15" s="374"/>
      <c r="F15" s="369"/>
      <c r="G15" s="378"/>
      <c r="H15" s="810"/>
      <c r="I15" s="810"/>
      <c r="J15" s="810"/>
      <c r="K15" s="810"/>
      <c r="L15" s="810"/>
    </row>
    <row r="16" spans="1:14" ht="18">
      <c r="A16" s="360" t="s">
        <v>1873</v>
      </c>
      <c r="B16" s="369" t="s">
        <v>1922</v>
      </c>
      <c r="C16" s="369" t="s">
        <v>1726</v>
      </c>
      <c r="D16" s="374"/>
      <c r="E16" s="374"/>
      <c r="F16" s="369" t="s">
        <v>1502</v>
      </c>
      <c r="G16" s="378"/>
      <c r="H16" s="826"/>
      <c r="I16" s="826"/>
      <c r="J16" s="826"/>
      <c r="K16" s="826"/>
      <c r="L16" s="826"/>
      <c r="M16" s="385" t="s">
        <v>1918</v>
      </c>
    </row>
    <row r="17" spans="1:17" ht="14.25">
      <c r="A17" s="360" t="s">
        <v>1407</v>
      </c>
      <c r="B17" s="369" t="s">
        <v>1923</v>
      </c>
      <c r="C17" s="369" t="s">
        <v>1726</v>
      </c>
      <c r="D17" s="374"/>
      <c r="E17" s="374"/>
      <c r="F17" s="369" t="s">
        <v>1502</v>
      </c>
      <c r="G17" s="378"/>
      <c r="H17" s="826"/>
      <c r="I17" s="826"/>
      <c r="J17" s="826"/>
      <c r="K17" s="826"/>
      <c r="L17" s="826"/>
      <c r="M17" s="385" t="s">
        <v>1920</v>
      </c>
    </row>
    <row r="18" spans="1:17" s="390" customFormat="1" ht="18">
      <c r="A18" s="387" t="s">
        <v>1767</v>
      </c>
      <c r="B18" s="389" t="s">
        <v>1924</v>
      </c>
      <c r="C18" s="389" t="s">
        <v>1726</v>
      </c>
      <c r="D18" s="388"/>
      <c r="E18" s="388"/>
      <c r="F18" s="389" t="s">
        <v>1502</v>
      </c>
      <c r="G18" s="405"/>
      <c r="H18" s="1038">
        <f>H16-H17</f>
        <v>0</v>
      </c>
      <c r="I18" s="1038">
        <f>I16-I17</f>
        <v>0</v>
      </c>
      <c r="J18" s="1038">
        <f>J16-J17</f>
        <v>0</v>
      </c>
      <c r="K18" s="1038">
        <f>K16-K17</f>
        <v>0</v>
      </c>
      <c r="L18" s="1038">
        <f>L16-L17</f>
        <v>0</v>
      </c>
      <c r="M18" s="913" t="s">
        <v>1925</v>
      </c>
    </row>
    <row r="19" spans="1:17">
      <c r="H19" s="810"/>
      <c r="I19" s="810"/>
      <c r="J19" s="810"/>
      <c r="K19" s="810"/>
      <c r="L19" s="810"/>
    </row>
    <row r="20" spans="1:17" ht="14.25">
      <c r="A20" s="400" t="s">
        <v>1769</v>
      </c>
      <c r="B20" s="369"/>
      <c r="D20" s="374"/>
      <c r="E20" s="374"/>
      <c r="G20" s="378"/>
      <c r="H20" s="815"/>
      <c r="I20" s="815"/>
      <c r="J20" s="815"/>
      <c r="K20" s="815"/>
      <c r="L20" s="815"/>
    </row>
    <row r="21" spans="1:17" ht="14.25">
      <c r="A21" s="400"/>
      <c r="B21" s="369"/>
      <c r="C21" s="369"/>
      <c r="D21" s="374"/>
      <c r="E21" s="374"/>
      <c r="F21" s="369"/>
      <c r="G21" s="378"/>
      <c r="H21" s="810"/>
      <c r="I21" s="810"/>
      <c r="J21" s="810"/>
      <c r="K21" s="810"/>
      <c r="L21" s="810"/>
    </row>
    <row r="22" spans="1:17" ht="18">
      <c r="A22" s="360" t="s">
        <v>1873</v>
      </c>
      <c r="B22" s="369" t="s">
        <v>1926</v>
      </c>
      <c r="C22" s="369" t="s">
        <v>1729</v>
      </c>
      <c r="D22" s="374"/>
      <c r="E22" s="374"/>
      <c r="F22" s="369" t="s">
        <v>1502</v>
      </c>
      <c r="G22" s="378"/>
      <c r="H22" s="826"/>
      <c r="I22" s="826"/>
      <c r="J22" s="826"/>
      <c r="K22" s="826"/>
      <c r="L22" s="826"/>
      <c r="M22" s="385" t="s">
        <v>1918</v>
      </c>
    </row>
    <row r="23" spans="1:17" ht="14.25">
      <c r="A23" s="360" t="s">
        <v>1407</v>
      </c>
      <c r="B23" s="369" t="s">
        <v>1927</v>
      </c>
      <c r="C23" s="369" t="s">
        <v>1729</v>
      </c>
      <c r="D23" s="374"/>
      <c r="E23" s="374"/>
      <c r="F23" s="369" t="s">
        <v>1502</v>
      </c>
      <c r="G23" s="378"/>
      <c r="H23" s="826"/>
      <c r="I23" s="826"/>
      <c r="J23" s="826"/>
      <c r="K23" s="826"/>
      <c r="L23" s="826"/>
      <c r="M23" s="385" t="s">
        <v>1920</v>
      </c>
    </row>
    <row r="24" spans="1:17" s="390" customFormat="1" ht="14.25">
      <c r="A24" s="387" t="s">
        <v>1769</v>
      </c>
      <c r="B24" s="389" t="s">
        <v>1928</v>
      </c>
      <c r="C24" s="389" t="s">
        <v>1729</v>
      </c>
      <c r="D24" s="388"/>
      <c r="E24" s="388"/>
      <c r="F24" s="389" t="s">
        <v>1502</v>
      </c>
      <c r="G24" s="405"/>
      <c r="H24" s="1038">
        <f>H22-H23</f>
        <v>0</v>
      </c>
      <c r="I24" s="1038">
        <f>I22-I23</f>
        <v>0</v>
      </c>
      <c r="J24" s="1038">
        <f>J22-J23</f>
        <v>0</v>
      </c>
      <c r="K24" s="1038">
        <f>K22-K23</f>
        <v>0</v>
      </c>
      <c r="L24" s="1038">
        <f>L22-L23</f>
        <v>0</v>
      </c>
    </row>
    <row r="25" spans="1:17">
      <c r="H25" s="810"/>
      <c r="I25" s="810"/>
      <c r="J25" s="810"/>
      <c r="K25" s="810"/>
      <c r="L25" s="810"/>
    </row>
    <row r="26" spans="1:17" ht="14.25">
      <c r="A26" s="400" t="s">
        <v>1929</v>
      </c>
      <c r="B26" s="369"/>
      <c r="D26" s="374"/>
      <c r="E26" s="374"/>
      <c r="G26" s="378"/>
      <c r="H26" s="815"/>
      <c r="I26" s="815"/>
      <c r="J26" s="815"/>
      <c r="K26" s="815"/>
      <c r="L26" s="815"/>
    </row>
    <row r="27" spans="1:17" ht="14.25">
      <c r="A27" s="400"/>
      <c r="B27" s="369"/>
      <c r="C27" s="369"/>
      <c r="D27" s="374"/>
      <c r="E27" s="374"/>
      <c r="F27" s="369"/>
      <c r="G27" s="378"/>
      <c r="H27" s="810"/>
      <c r="I27" s="810"/>
      <c r="J27" s="810"/>
      <c r="K27" s="810"/>
      <c r="L27" s="810"/>
    </row>
    <row r="28" spans="1:17" ht="14.25">
      <c r="A28" s="360" t="s">
        <v>1873</v>
      </c>
      <c r="B28" s="369" t="s">
        <v>1930</v>
      </c>
      <c r="C28" s="369" t="s">
        <v>1705</v>
      </c>
      <c r="D28" s="374"/>
      <c r="E28" s="374"/>
      <c r="F28" s="369" t="s">
        <v>1502</v>
      </c>
      <c r="G28" s="378"/>
      <c r="H28" s="826"/>
      <c r="I28" s="826"/>
      <c r="J28" s="826"/>
      <c r="K28" s="826"/>
      <c r="L28" s="826"/>
      <c r="M28" s="385" t="s">
        <v>1918</v>
      </c>
    </row>
    <row r="29" spans="1:17" ht="14.25">
      <c r="A29" s="360" t="s">
        <v>1407</v>
      </c>
      <c r="B29" s="369" t="s">
        <v>1931</v>
      </c>
      <c r="C29" s="369" t="s">
        <v>1705</v>
      </c>
      <c r="D29" s="374"/>
      <c r="E29" s="374"/>
      <c r="F29" s="369" t="s">
        <v>1502</v>
      </c>
      <c r="G29" s="378"/>
      <c r="H29" s="826"/>
      <c r="I29" s="826"/>
      <c r="J29" s="826"/>
      <c r="K29" s="826"/>
      <c r="L29" s="826"/>
      <c r="M29" s="385" t="s">
        <v>1920</v>
      </c>
    </row>
    <row r="30" spans="1:17" s="390" customFormat="1" ht="14.25">
      <c r="A30" s="387" t="s">
        <v>1763</v>
      </c>
      <c r="B30" s="389" t="s">
        <v>1932</v>
      </c>
      <c r="C30" s="389" t="s">
        <v>1705</v>
      </c>
      <c r="D30" s="388"/>
      <c r="E30" s="388"/>
      <c r="F30" s="389" t="s">
        <v>1502</v>
      </c>
      <c r="G30" s="405"/>
      <c r="H30" s="1038">
        <f>H28-H29</f>
        <v>0</v>
      </c>
      <c r="I30" s="1038">
        <f>I28-I29</f>
        <v>0</v>
      </c>
      <c r="J30" s="1038">
        <f>J28-J29</f>
        <v>0</v>
      </c>
      <c r="K30" s="1038">
        <f>K28-K29</f>
        <v>0</v>
      </c>
      <c r="L30" s="1038">
        <f>L28-L29</f>
        <v>0</v>
      </c>
    </row>
    <row r="31" spans="1:17" s="367" customFormat="1" ht="14.25">
      <c r="A31" s="400"/>
      <c r="B31" s="369"/>
      <c r="C31" s="369"/>
      <c r="D31" s="374"/>
      <c r="E31" s="374"/>
      <c r="F31" s="369"/>
      <c r="G31" s="378"/>
      <c r="H31" s="828"/>
      <c r="I31" s="828"/>
      <c r="J31" s="828"/>
      <c r="K31" s="828"/>
      <c r="L31" s="828"/>
      <c r="M31" s="375"/>
      <c r="N31" s="378"/>
      <c r="O31" s="378"/>
      <c r="P31" s="378"/>
      <c r="Q31" s="378"/>
    </row>
    <row r="32" spans="1:17" s="367" customFormat="1" ht="17.850000000000001" customHeight="1">
      <c r="A32" s="400" t="s">
        <v>1933</v>
      </c>
      <c r="B32" s="359"/>
      <c r="C32" s="359"/>
      <c r="D32" s="374"/>
      <c r="E32" s="374"/>
      <c r="F32" s="359"/>
      <c r="G32" s="378"/>
      <c r="H32" s="829"/>
      <c r="I32" s="815"/>
      <c r="J32" s="815"/>
      <c r="K32" s="815"/>
      <c r="L32" s="815"/>
      <c r="M32" s="359"/>
      <c r="N32" s="374"/>
    </row>
    <row r="33" spans="1:14" s="367" customFormat="1" ht="17.850000000000001" customHeight="1">
      <c r="A33" s="403"/>
      <c r="B33" s="378"/>
      <c r="C33" s="369"/>
      <c r="D33" s="374"/>
      <c r="E33" s="374"/>
      <c r="F33" s="369"/>
      <c r="G33" s="378"/>
      <c r="H33" s="815"/>
      <c r="I33" s="815"/>
      <c r="J33" s="815"/>
      <c r="K33" s="815"/>
      <c r="L33" s="815"/>
      <c r="M33" s="375"/>
      <c r="N33" s="374"/>
    </row>
    <row r="34" spans="1:14" s="367" customFormat="1" ht="14.25">
      <c r="A34" s="360" t="s">
        <v>1873</v>
      </c>
      <c r="B34" s="369" t="s">
        <v>1934</v>
      </c>
      <c r="C34" s="369" t="s">
        <v>1748</v>
      </c>
      <c r="D34" s="374"/>
      <c r="E34" s="374"/>
      <c r="F34" s="369" t="s">
        <v>1502</v>
      </c>
      <c r="G34" s="359"/>
      <c r="H34" s="826"/>
      <c r="I34" s="826"/>
      <c r="J34" s="826"/>
      <c r="K34" s="826"/>
      <c r="L34" s="826"/>
      <c r="M34" s="385" t="s">
        <v>1918</v>
      </c>
      <c r="N34" s="374"/>
    </row>
    <row r="35" spans="1:14" s="367" customFormat="1" ht="14.25">
      <c r="A35" s="360" t="s">
        <v>1407</v>
      </c>
      <c r="B35" s="369" t="s">
        <v>1935</v>
      </c>
      <c r="C35" s="369" t="s">
        <v>1748</v>
      </c>
      <c r="D35" s="374"/>
      <c r="E35" s="374"/>
      <c r="F35" s="369" t="s">
        <v>1502</v>
      </c>
      <c r="G35" s="359"/>
      <c r="H35" s="826"/>
      <c r="I35" s="826"/>
      <c r="J35" s="826"/>
      <c r="K35" s="826"/>
      <c r="L35" s="826"/>
      <c r="M35" s="385" t="s">
        <v>1920</v>
      </c>
      <c r="N35" s="374"/>
    </row>
    <row r="36" spans="1:14" s="391" customFormat="1" ht="14.25">
      <c r="A36" s="387" t="s">
        <v>1892</v>
      </c>
      <c r="B36" s="389" t="s">
        <v>1936</v>
      </c>
      <c r="C36" s="389" t="s">
        <v>1748</v>
      </c>
      <c r="D36" s="388"/>
      <c r="E36" s="388"/>
      <c r="F36" s="389" t="s">
        <v>1502</v>
      </c>
      <c r="G36" s="390"/>
      <c r="H36" s="1038">
        <f>H34-H35</f>
        <v>0</v>
      </c>
      <c r="I36" s="1038">
        <f>I34-I35</f>
        <v>0</v>
      </c>
      <c r="J36" s="1038">
        <f>J34-J35</f>
        <v>0</v>
      </c>
      <c r="K36" s="1038">
        <f>K34-K35</f>
        <v>0</v>
      </c>
      <c r="L36" s="1038">
        <f>L34-L35</f>
        <v>0</v>
      </c>
      <c r="M36" s="390"/>
      <c r="N36" s="388"/>
    </row>
    <row r="37" spans="1:14" s="367" customFormat="1">
      <c r="A37" s="359"/>
      <c r="B37" s="359"/>
      <c r="C37" s="369"/>
      <c r="D37" s="374"/>
      <c r="E37" s="374"/>
      <c r="F37" s="369"/>
      <c r="G37" s="359"/>
      <c r="H37" s="810"/>
      <c r="I37" s="810"/>
      <c r="J37" s="810"/>
      <c r="K37" s="810"/>
      <c r="L37" s="810"/>
      <c r="M37" s="359"/>
      <c r="N37" s="374"/>
    </row>
    <row r="38" spans="1:14" s="367" customFormat="1">
      <c r="A38" s="359"/>
      <c r="B38" s="359"/>
      <c r="C38" s="369"/>
      <c r="D38" s="374"/>
      <c r="E38" s="374"/>
      <c r="F38" s="369"/>
      <c r="G38" s="359"/>
      <c r="H38" s="810"/>
      <c r="I38" s="810"/>
      <c r="J38" s="810"/>
      <c r="K38" s="810"/>
      <c r="L38" s="810"/>
      <c r="M38" s="359"/>
      <c r="N38" s="374"/>
    </row>
    <row r="39" spans="1:14" ht="14.25">
      <c r="A39" s="400" t="s">
        <v>1741</v>
      </c>
      <c r="B39" s="378"/>
      <c r="C39" s="369"/>
      <c r="D39" s="374"/>
      <c r="E39" s="374"/>
      <c r="F39" s="369"/>
      <c r="G39" s="378"/>
      <c r="H39" s="815"/>
      <c r="I39" s="815"/>
      <c r="J39" s="815"/>
      <c r="K39" s="815"/>
      <c r="L39" s="815"/>
    </row>
    <row r="40" spans="1:14" ht="14.25">
      <c r="A40" s="406"/>
      <c r="B40" s="378"/>
      <c r="C40" s="369"/>
      <c r="D40" s="374"/>
      <c r="E40" s="374"/>
      <c r="F40" s="369"/>
      <c r="G40" s="378"/>
      <c r="H40" s="815"/>
      <c r="I40" s="815"/>
      <c r="J40" s="815"/>
      <c r="K40" s="815"/>
      <c r="L40" s="815"/>
    </row>
    <row r="41" spans="1:14" ht="14.25">
      <c r="A41" s="360" t="s">
        <v>1873</v>
      </c>
      <c r="B41" s="369" t="s">
        <v>1937</v>
      </c>
      <c r="C41" s="360" t="s">
        <v>1742</v>
      </c>
      <c r="D41" s="374"/>
      <c r="E41" s="374"/>
      <c r="F41" s="369" t="s">
        <v>1502</v>
      </c>
      <c r="H41" s="826"/>
      <c r="I41" s="826"/>
      <c r="J41" s="826"/>
      <c r="K41" s="826"/>
      <c r="L41" s="826"/>
      <c r="M41" s="385" t="s">
        <v>1918</v>
      </c>
    </row>
    <row r="42" spans="1:14" ht="14.25">
      <c r="A42" s="360" t="s">
        <v>1407</v>
      </c>
      <c r="B42" s="369" t="s">
        <v>1938</v>
      </c>
      <c r="C42" s="360" t="s">
        <v>1742</v>
      </c>
      <c r="D42" s="374"/>
      <c r="E42" s="374"/>
      <c r="F42" s="369" t="s">
        <v>1502</v>
      </c>
      <c r="H42" s="830"/>
      <c r="I42" s="830"/>
      <c r="J42" s="830"/>
      <c r="K42" s="830"/>
      <c r="L42" s="830"/>
      <c r="M42" s="385" t="s">
        <v>1920</v>
      </c>
    </row>
    <row r="43" spans="1:14" s="390" customFormat="1" ht="14.25">
      <c r="A43" s="387" t="s">
        <v>1741</v>
      </c>
      <c r="B43" s="386" t="s">
        <v>1939</v>
      </c>
      <c r="C43" s="387" t="s">
        <v>1742</v>
      </c>
      <c r="D43" s="388"/>
      <c r="E43" s="388"/>
      <c r="F43" s="389" t="s">
        <v>1502</v>
      </c>
      <c r="H43" s="1038">
        <f>H41-H42</f>
        <v>0</v>
      </c>
      <c r="I43" s="1038">
        <f>I41-I42</f>
        <v>0</v>
      </c>
      <c r="J43" s="1038">
        <f>J41-J42</f>
        <v>0</v>
      </c>
      <c r="K43" s="1038">
        <f>K41-K42</f>
        <v>0</v>
      </c>
      <c r="L43" s="1038">
        <f>L41-L42</f>
        <v>0</v>
      </c>
      <c r="M43" s="385" t="s">
        <v>1940</v>
      </c>
    </row>
    <row r="44" spans="1:14" s="390" customFormat="1">
      <c r="A44" s="387"/>
      <c r="B44" s="386"/>
      <c r="C44" s="387"/>
      <c r="D44" s="388"/>
      <c r="E44" s="388"/>
      <c r="F44" s="389"/>
      <c r="G44" s="389"/>
      <c r="H44" s="827"/>
      <c r="I44" s="827"/>
      <c r="J44" s="827"/>
      <c r="K44" s="827"/>
      <c r="L44" s="827"/>
      <c r="M44" s="385"/>
    </row>
    <row r="45" spans="1:14" ht="14.25">
      <c r="A45" s="400" t="s">
        <v>1744</v>
      </c>
      <c r="B45" s="378"/>
      <c r="C45" s="369"/>
      <c r="D45" s="374"/>
      <c r="E45" s="374"/>
      <c r="F45" s="369"/>
      <c r="G45" s="378"/>
      <c r="H45" s="815"/>
      <c r="I45" s="815"/>
      <c r="J45" s="815"/>
      <c r="K45" s="815"/>
      <c r="L45" s="815"/>
    </row>
    <row r="46" spans="1:14" ht="14.25">
      <c r="A46" s="406"/>
      <c r="B46" s="378"/>
      <c r="C46" s="369"/>
      <c r="D46" s="374"/>
      <c r="E46" s="374"/>
      <c r="F46" s="369"/>
      <c r="G46" s="378"/>
      <c r="H46" s="815"/>
      <c r="I46" s="815"/>
      <c r="J46" s="815"/>
      <c r="K46" s="815"/>
      <c r="L46" s="815"/>
    </row>
    <row r="47" spans="1:14" s="390" customFormat="1" ht="12" customHeight="1">
      <c r="A47" s="387" t="s">
        <v>1873</v>
      </c>
      <c r="B47" s="386" t="s">
        <v>1941</v>
      </c>
      <c r="C47" s="387" t="s">
        <v>1745</v>
      </c>
      <c r="D47" s="388"/>
      <c r="E47" s="388"/>
      <c r="F47" s="389" t="s">
        <v>1502</v>
      </c>
      <c r="H47" s="826"/>
      <c r="I47" s="826"/>
      <c r="J47" s="826"/>
      <c r="K47" s="826"/>
      <c r="L47" s="826"/>
      <c r="M47" s="385" t="s">
        <v>1918</v>
      </c>
    </row>
    <row r="48" spans="1:14">
      <c r="H48" s="810"/>
      <c r="I48" s="810"/>
      <c r="J48" s="810"/>
      <c r="K48" s="810"/>
      <c r="L48" s="810"/>
    </row>
    <row r="49" spans="1:14">
      <c r="H49" s="810"/>
      <c r="I49" s="810"/>
      <c r="J49" s="810"/>
      <c r="K49" s="810"/>
      <c r="L49" s="810"/>
    </row>
    <row r="50" spans="1:14" ht="14.25">
      <c r="A50" s="400" t="s">
        <v>1758</v>
      </c>
      <c r="H50" s="810"/>
      <c r="I50" s="810"/>
      <c r="J50" s="810"/>
      <c r="K50" s="810"/>
      <c r="L50" s="810"/>
    </row>
    <row r="51" spans="1:14">
      <c r="H51" s="810"/>
      <c r="I51" s="810"/>
      <c r="J51" s="810"/>
      <c r="K51" s="810"/>
      <c r="L51" s="810"/>
    </row>
    <row r="52" spans="1:14" s="390" customFormat="1" ht="14.25">
      <c r="A52" s="387" t="s">
        <v>1873</v>
      </c>
      <c r="B52" s="386" t="s">
        <v>1942</v>
      </c>
      <c r="C52" s="387" t="s">
        <v>1759</v>
      </c>
      <c r="D52" s="388"/>
      <c r="E52" s="388"/>
      <c r="F52" s="389" t="s">
        <v>1502</v>
      </c>
      <c r="H52" s="826"/>
      <c r="I52" s="826"/>
      <c r="J52" s="826"/>
      <c r="K52" s="826"/>
      <c r="L52" s="826"/>
      <c r="M52" s="385" t="s">
        <v>1918</v>
      </c>
    </row>
    <row r="53" spans="1:14" s="390" customFormat="1">
      <c r="A53" s="387"/>
      <c r="B53" s="386"/>
      <c r="C53" s="387"/>
      <c r="D53" s="388"/>
      <c r="E53" s="388"/>
      <c r="F53" s="389"/>
      <c r="G53" s="389"/>
      <c r="H53" s="827"/>
      <c r="I53" s="827"/>
      <c r="J53" s="827"/>
      <c r="K53" s="827"/>
      <c r="L53" s="827"/>
      <c r="M53" s="385"/>
    </row>
    <row r="54" spans="1:14" s="367" customFormat="1" ht="17.850000000000001" customHeight="1">
      <c r="A54" s="400" t="s">
        <v>1943</v>
      </c>
      <c r="B54" s="359"/>
      <c r="C54" s="359"/>
      <c r="D54" s="374"/>
      <c r="E54" s="374"/>
      <c r="F54" s="359"/>
      <c r="G54" s="378"/>
      <c r="H54" s="829"/>
      <c r="I54" s="815"/>
      <c r="J54" s="815"/>
      <c r="K54" s="815"/>
      <c r="L54" s="815"/>
      <c r="M54" s="359"/>
      <c r="N54" s="374"/>
    </row>
    <row r="55" spans="1:14" s="367" customFormat="1" ht="17.850000000000001" customHeight="1">
      <c r="A55" s="403"/>
      <c r="B55" s="378"/>
      <c r="C55" s="369"/>
      <c r="D55" s="374"/>
      <c r="E55" s="374"/>
      <c r="F55" s="369"/>
      <c r="G55" s="378"/>
      <c r="H55" s="815"/>
      <c r="I55" s="815"/>
      <c r="J55" s="815"/>
      <c r="K55" s="815"/>
      <c r="L55" s="815"/>
      <c r="M55" s="375"/>
      <c r="N55" s="374"/>
    </row>
    <row r="56" spans="1:14" s="367" customFormat="1" ht="14.25">
      <c r="A56" s="360" t="s">
        <v>1873</v>
      </c>
      <c r="B56" s="369" t="s">
        <v>1944</v>
      </c>
      <c r="C56" s="360" t="s">
        <v>1708</v>
      </c>
      <c r="D56" s="374"/>
      <c r="E56" s="374"/>
      <c r="F56" s="369" t="s">
        <v>1502</v>
      </c>
      <c r="G56" s="359"/>
      <c r="H56" s="826"/>
      <c r="I56" s="826"/>
      <c r="J56" s="826"/>
      <c r="K56" s="826"/>
      <c r="L56" s="826"/>
      <c r="M56" s="385" t="s">
        <v>1918</v>
      </c>
      <c r="N56" s="374"/>
    </row>
    <row r="57" spans="1:14" s="367" customFormat="1" ht="14.25">
      <c r="A57" s="360" t="s">
        <v>1407</v>
      </c>
      <c r="B57" s="369" t="s">
        <v>1945</v>
      </c>
      <c r="C57" s="360" t="s">
        <v>1708</v>
      </c>
      <c r="D57" s="374"/>
      <c r="E57" s="374"/>
      <c r="F57" s="369" t="s">
        <v>1502</v>
      </c>
      <c r="G57" s="359"/>
      <c r="H57" s="826"/>
      <c r="I57" s="826"/>
      <c r="J57" s="826"/>
      <c r="K57" s="826"/>
      <c r="L57" s="826"/>
      <c r="M57" s="385" t="s">
        <v>1920</v>
      </c>
      <c r="N57" s="374"/>
    </row>
    <row r="58" spans="1:14" s="391" customFormat="1" ht="25.5">
      <c r="A58" s="387" t="s">
        <v>1761</v>
      </c>
      <c r="B58" s="389" t="s">
        <v>1946</v>
      </c>
      <c r="C58" s="387" t="s">
        <v>1708</v>
      </c>
      <c r="D58" s="388"/>
      <c r="E58" s="388"/>
      <c r="F58" s="389" t="s">
        <v>1502</v>
      </c>
      <c r="G58" s="390"/>
      <c r="H58" s="1038">
        <f>H56-H57</f>
        <v>0</v>
      </c>
      <c r="I58" s="1038">
        <f>I56-I57</f>
        <v>0</v>
      </c>
      <c r="J58" s="1038">
        <f>J56-J57</f>
        <v>0</v>
      </c>
      <c r="K58" s="1038">
        <f>K56-K57</f>
        <v>0</v>
      </c>
      <c r="L58" s="1038">
        <f>L56-L57</f>
        <v>0</v>
      </c>
      <c r="M58" s="390"/>
      <c r="N58" s="388"/>
    </row>
    <row r="59" spans="1:14" s="367" customFormat="1">
      <c r="A59" s="359"/>
      <c r="B59" s="359"/>
      <c r="C59" s="369"/>
      <c r="D59" s="374"/>
      <c r="E59" s="374"/>
      <c r="F59" s="369"/>
      <c r="G59" s="359"/>
      <c r="H59" s="810"/>
      <c r="I59" s="810"/>
      <c r="J59" s="810"/>
      <c r="K59" s="810"/>
      <c r="L59" s="810"/>
      <c r="M59" s="359"/>
      <c r="N59" s="374"/>
    </row>
    <row r="60" spans="1:14" s="367" customFormat="1" ht="17.850000000000001" customHeight="1">
      <c r="A60" s="400" t="s">
        <v>1947</v>
      </c>
      <c r="B60" s="359"/>
      <c r="C60" s="359"/>
      <c r="D60" s="374"/>
      <c r="E60" s="374"/>
      <c r="F60" s="359"/>
      <c r="G60" s="378"/>
      <c r="H60" s="829"/>
      <c r="I60" s="815"/>
      <c r="J60" s="815"/>
      <c r="K60" s="815"/>
      <c r="L60" s="815"/>
      <c r="M60" s="359"/>
      <c r="N60" s="374"/>
    </row>
    <row r="61" spans="1:14" s="367" customFormat="1" ht="17.850000000000001" customHeight="1">
      <c r="A61" s="403"/>
      <c r="B61" s="378"/>
      <c r="C61" s="369"/>
      <c r="D61" s="374"/>
      <c r="E61" s="374"/>
      <c r="F61" s="369"/>
      <c r="G61" s="378"/>
      <c r="H61" s="815"/>
      <c r="I61" s="815"/>
      <c r="J61" s="815"/>
      <c r="K61" s="815"/>
      <c r="L61" s="815"/>
      <c r="M61" s="375"/>
      <c r="N61" s="374"/>
    </row>
    <row r="62" spans="1:14" s="367" customFormat="1" ht="14.25">
      <c r="A62" s="360" t="s">
        <v>1873</v>
      </c>
      <c r="B62" s="369" t="s">
        <v>1948</v>
      </c>
      <c r="C62" s="360" t="s">
        <v>1717</v>
      </c>
      <c r="D62" s="374"/>
      <c r="E62" s="374"/>
      <c r="F62" s="369" t="s">
        <v>1502</v>
      </c>
      <c r="G62" s="359"/>
      <c r="H62" s="826"/>
      <c r="I62" s="826"/>
      <c r="J62" s="826"/>
      <c r="K62" s="826"/>
      <c r="L62" s="826"/>
      <c r="M62" s="385" t="s">
        <v>1918</v>
      </c>
      <c r="N62" s="374"/>
    </row>
    <row r="63" spans="1:14" s="367" customFormat="1" ht="14.25">
      <c r="A63" s="360" t="s">
        <v>1407</v>
      </c>
      <c r="B63" s="369" t="s">
        <v>1949</v>
      </c>
      <c r="C63" s="360" t="s">
        <v>1717</v>
      </c>
      <c r="D63" s="374"/>
      <c r="E63" s="374"/>
      <c r="F63" s="369" t="s">
        <v>1502</v>
      </c>
      <c r="G63" s="359"/>
      <c r="H63" s="826"/>
      <c r="I63" s="826"/>
      <c r="J63" s="826"/>
      <c r="K63" s="826"/>
      <c r="L63" s="826"/>
      <c r="M63" s="385" t="s">
        <v>1920</v>
      </c>
      <c r="N63" s="374"/>
    </row>
    <row r="64" spans="1:14" s="391" customFormat="1" ht="25.5">
      <c r="A64" s="387" t="s">
        <v>1765</v>
      </c>
      <c r="B64" s="389" t="s">
        <v>1950</v>
      </c>
      <c r="C64" s="387" t="s">
        <v>1717</v>
      </c>
      <c r="D64" s="388"/>
      <c r="E64" s="388"/>
      <c r="F64" s="389" t="s">
        <v>1502</v>
      </c>
      <c r="G64" s="390"/>
      <c r="H64" s="1038">
        <f>H62-H63</f>
        <v>0</v>
      </c>
      <c r="I64" s="1038">
        <f>I62-I63</f>
        <v>0</v>
      </c>
      <c r="J64" s="1038">
        <f>J62-J63</f>
        <v>0</v>
      </c>
      <c r="K64" s="1038">
        <f>K62-K63</f>
        <v>0</v>
      </c>
      <c r="L64" s="1038">
        <f>L62-L63</f>
        <v>0</v>
      </c>
      <c r="M64" s="390"/>
      <c r="N64" s="388"/>
    </row>
    <row r="65" spans="1:14">
      <c r="H65" s="810"/>
      <c r="I65" s="810"/>
      <c r="J65" s="810"/>
      <c r="K65" s="810"/>
      <c r="L65" s="810"/>
    </row>
    <row r="66" spans="1:14" s="367" customFormat="1" ht="17.850000000000001" customHeight="1">
      <c r="A66" s="400" t="s">
        <v>1951</v>
      </c>
      <c r="B66" s="359"/>
      <c r="C66" s="359"/>
      <c r="D66" s="374"/>
      <c r="E66" s="374"/>
      <c r="F66" s="359"/>
      <c r="G66" s="378"/>
      <c r="H66" s="829"/>
      <c r="I66" s="815"/>
      <c r="J66" s="815"/>
      <c r="K66" s="815"/>
      <c r="L66" s="815"/>
      <c r="M66" s="359"/>
      <c r="N66" s="374"/>
    </row>
    <row r="67" spans="1:14" s="367" customFormat="1" ht="17.850000000000001" customHeight="1">
      <c r="A67" s="403"/>
      <c r="B67" s="378"/>
      <c r="C67" s="369"/>
      <c r="D67" s="374"/>
      <c r="E67" s="374"/>
      <c r="F67" s="369"/>
      <c r="G67" s="378"/>
      <c r="H67" s="815"/>
      <c r="I67" s="815"/>
      <c r="J67" s="815"/>
      <c r="K67" s="815"/>
      <c r="L67" s="815"/>
      <c r="M67" s="375"/>
      <c r="N67" s="374"/>
    </row>
    <row r="68" spans="1:14" s="367" customFormat="1" ht="14.25">
      <c r="A68" s="360" t="s">
        <v>1873</v>
      </c>
      <c r="B68" s="369" t="s">
        <v>1952</v>
      </c>
      <c r="C68" s="360" t="s">
        <v>1711</v>
      </c>
      <c r="D68" s="374"/>
      <c r="E68" s="374"/>
      <c r="F68" s="369" t="s">
        <v>1502</v>
      </c>
      <c r="G68" s="359"/>
      <c r="H68" s="826"/>
      <c r="I68" s="826"/>
      <c r="J68" s="826"/>
      <c r="K68" s="826"/>
      <c r="L68" s="826"/>
      <c r="M68" s="385" t="s">
        <v>1918</v>
      </c>
      <c r="N68" s="374"/>
    </row>
    <row r="69" spans="1:14" s="367" customFormat="1" ht="14.25">
      <c r="A69" s="360" t="s">
        <v>1407</v>
      </c>
      <c r="B69" s="369" t="s">
        <v>1953</v>
      </c>
      <c r="C69" s="360" t="s">
        <v>1711</v>
      </c>
      <c r="D69" s="374"/>
      <c r="E69" s="374"/>
      <c r="F69" s="369" t="s">
        <v>1502</v>
      </c>
      <c r="G69" s="359"/>
      <c r="H69" s="826"/>
      <c r="I69" s="826"/>
      <c r="J69" s="826"/>
      <c r="K69" s="826"/>
      <c r="L69" s="826"/>
      <c r="M69" s="385" t="s">
        <v>1920</v>
      </c>
      <c r="N69" s="374"/>
    </row>
    <row r="70" spans="1:14" s="391" customFormat="1" ht="25.5">
      <c r="A70" s="387" t="s">
        <v>1951</v>
      </c>
      <c r="B70" s="389" t="s">
        <v>1954</v>
      </c>
      <c r="C70" s="387" t="s">
        <v>1711</v>
      </c>
      <c r="D70" s="388"/>
      <c r="E70" s="388"/>
      <c r="F70" s="389" t="s">
        <v>1502</v>
      </c>
      <c r="G70" s="390"/>
      <c r="H70" s="1038">
        <f>H68-H69</f>
        <v>0</v>
      </c>
      <c r="I70" s="1038">
        <f>I68-I69</f>
        <v>0</v>
      </c>
      <c r="J70" s="1038">
        <f>J68-J69</f>
        <v>0</v>
      </c>
      <c r="K70" s="1038">
        <f>K68-K69</f>
        <v>0</v>
      </c>
      <c r="L70" s="1038">
        <f>L68-L69</f>
        <v>0</v>
      </c>
      <c r="M70" s="390"/>
      <c r="N70" s="388"/>
    </row>
    <row r="71" spans="1:14" s="367" customFormat="1">
      <c r="A71" s="359"/>
      <c r="B71" s="359"/>
      <c r="C71" s="369"/>
      <c r="D71" s="374"/>
      <c r="E71" s="374"/>
      <c r="F71" s="369"/>
      <c r="G71" s="359"/>
      <c r="H71" s="810"/>
      <c r="I71" s="810"/>
      <c r="J71" s="810"/>
      <c r="K71" s="810"/>
      <c r="L71" s="810"/>
      <c r="M71" s="359"/>
      <c r="N71" s="374"/>
    </row>
    <row r="72" spans="1:14" ht="14.25">
      <c r="A72" s="400" t="s">
        <v>1836</v>
      </c>
      <c r="D72" s="374"/>
      <c r="E72" s="374"/>
      <c r="G72" s="378"/>
      <c r="H72" s="829"/>
      <c r="I72" s="815"/>
      <c r="J72" s="815"/>
      <c r="K72" s="815"/>
      <c r="L72" s="815"/>
    </row>
    <row r="73" spans="1:14" ht="14.25">
      <c r="A73" s="403"/>
      <c r="B73" s="378"/>
      <c r="C73" s="369"/>
      <c r="D73" s="374"/>
      <c r="E73" s="374"/>
      <c r="F73" s="369"/>
      <c r="G73" s="378"/>
      <c r="H73" s="815"/>
      <c r="I73" s="815"/>
      <c r="J73" s="815"/>
      <c r="K73" s="815"/>
      <c r="L73" s="815"/>
    </row>
    <row r="74" spans="1:14" ht="14.25">
      <c r="A74" s="360" t="s">
        <v>1873</v>
      </c>
      <c r="B74" s="362" t="s">
        <v>1955</v>
      </c>
      <c r="C74" s="360" t="s">
        <v>1723</v>
      </c>
      <c r="D74" s="374"/>
      <c r="E74" s="374"/>
      <c r="F74" s="369" t="s">
        <v>1502</v>
      </c>
      <c r="H74" s="826"/>
      <c r="I74" s="826"/>
      <c r="J74" s="826"/>
      <c r="K74" s="826"/>
      <c r="L74" s="826"/>
      <c r="M74" s="385" t="s">
        <v>1918</v>
      </c>
    </row>
    <row r="75" spans="1:14" ht="14.25">
      <c r="A75" s="360" t="s">
        <v>1407</v>
      </c>
      <c r="B75" s="362" t="s">
        <v>1956</v>
      </c>
      <c r="C75" s="360" t="s">
        <v>1723</v>
      </c>
      <c r="D75" s="374"/>
      <c r="E75" s="374"/>
      <c r="F75" s="369" t="s">
        <v>1502</v>
      </c>
      <c r="H75" s="826"/>
      <c r="I75" s="826"/>
      <c r="J75" s="826"/>
      <c r="K75" s="826"/>
      <c r="L75" s="826"/>
      <c r="M75" s="385" t="s">
        <v>1920</v>
      </c>
    </row>
    <row r="76" spans="1:14" s="390" customFormat="1" ht="14.25" customHeight="1">
      <c r="A76" s="387" t="s">
        <v>1836</v>
      </c>
      <c r="B76" s="389" t="s">
        <v>1957</v>
      </c>
      <c r="C76" s="387" t="s">
        <v>1723</v>
      </c>
      <c r="D76" s="388"/>
      <c r="E76" s="388"/>
      <c r="F76" s="389" t="s">
        <v>1502</v>
      </c>
      <c r="H76" s="1038">
        <f>H74-H75</f>
        <v>0</v>
      </c>
      <c r="I76" s="1038">
        <f>I74-I75</f>
        <v>0</v>
      </c>
      <c r="J76" s="1038">
        <f>J74-J75</f>
        <v>0</v>
      </c>
      <c r="K76" s="1038">
        <f>K74-K75</f>
        <v>0</v>
      </c>
      <c r="L76" s="1038">
        <f>L74-L75</f>
        <v>0</v>
      </c>
    </row>
    <row r="77" spans="1:14">
      <c r="C77" s="369"/>
      <c r="D77" s="374"/>
      <c r="E77" s="374"/>
      <c r="F77" s="369"/>
      <c r="H77" s="810"/>
      <c r="I77" s="810"/>
      <c r="J77" s="810"/>
      <c r="K77" s="810"/>
      <c r="L77" s="810"/>
    </row>
    <row r="78" spans="1:14" ht="14.25">
      <c r="A78" s="400" t="s">
        <v>1750</v>
      </c>
      <c r="B78" s="378"/>
      <c r="C78" s="369"/>
      <c r="D78" s="374"/>
      <c r="E78" s="374"/>
      <c r="F78" s="369"/>
      <c r="G78" s="378"/>
      <c r="H78" s="815"/>
      <c r="I78" s="815"/>
      <c r="J78" s="815"/>
      <c r="K78" s="815"/>
      <c r="L78" s="815"/>
    </row>
    <row r="79" spans="1:14" ht="14.25">
      <c r="A79" s="406"/>
      <c r="B79" s="378"/>
      <c r="C79" s="369"/>
      <c r="D79" s="374"/>
      <c r="E79" s="374"/>
      <c r="F79" s="369"/>
      <c r="G79" s="378"/>
      <c r="H79" s="815"/>
      <c r="I79" s="815"/>
      <c r="J79" s="815"/>
      <c r="K79" s="815"/>
      <c r="L79" s="815"/>
    </row>
    <row r="80" spans="1:14" s="390" customFormat="1" ht="25.5">
      <c r="A80" s="387" t="s">
        <v>1873</v>
      </c>
      <c r="B80" s="386" t="s">
        <v>1958</v>
      </c>
      <c r="C80" s="387" t="s">
        <v>1751</v>
      </c>
      <c r="D80" s="388"/>
      <c r="E80" s="388"/>
      <c r="F80" s="389" t="s">
        <v>1502</v>
      </c>
      <c r="H80" s="826"/>
      <c r="I80" s="826"/>
      <c r="J80" s="826"/>
      <c r="K80" s="826"/>
      <c r="L80" s="826"/>
      <c r="M80" s="385" t="s">
        <v>1918</v>
      </c>
    </row>
    <row r="81" spans="1:13" ht="14.25">
      <c r="A81" s="374"/>
      <c r="B81" s="374"/>
      <c r="C81" s="374"/>
      <c r="D81" s="374"/>
      <c r="E81" s="374"/>
      <c r="F81" s="377"/>
      <c r="G81" s="377"/>
      <c r="H81" s="831"/>
      <c r="I81" s="831"/>
      <c r="J81" s="831"/>
      <c r="K81" s="831"/>
      <c r="L81" s="815"/>
    </row>
    <row r="82" spans="1:13" ht="14.25">
      <c r="A82" s="374"/>
      <c r="B82" s="374"/>
      <c r="C82" s="374"/>
      <c r="D82" s="374"/>
      <c r="E82" s="374"/>
      <c r="F82" s="377"/>
      <c r="G82" s="377"/>
      <c r="H82" s="831"/>
      <c r="I82" s="831"/>
      <c r="J82" s="831"/>
      <c r="K82" s="831"/>
      <c r="L82" s="815"/>
    </row>
    <row r="83" spans="1:13" ht="14.25">
      <c r="A83" s="400" t="s">
        <v>1753</v>
      </c>
      <c r="D83" s="374"/>
      <c r="E83" s="374"/>
      <c r="G83" s="378"/>
      <c r="H83" s="829"/>
      <c r="I83" s="815"/>
      <c r="J83" s="815"/>
      <c r="K83" s="815"/>
      <c r="L83" s="815"/>
    </row>
    <row r="84" spans="1:13" ht="14.25">
      <c r="A84" s="403"/>
      <c r="B84" s="378"/>
      <c r="C84" s="369"/>
      <c r="D84" s="374"/>
      <c r="E84" s="374"/>
      <c r="F84" s="369"/>
      <c r="G84" s="378"/>
      <c r="H84" s="815"/>
      <c r="I84" s="815"/>
      <c r="J84" s="815"/>
      <c r="K84" s="815"/>
      <c r="L84" s="815"/>
    </row>
    <row r="85" spans="1:13" ht="14.25">
      <c r="A85" s="360" t="s">
        <v>1873</v>
      </c>
      <c r="B85" s="362" t="s">
        <v>1959</v>
      </c>
      <c r="C85" s="360" t="s">
        <v>1714</v>
      </c>
      <c r="D85" s="374"/>
      <c r="E85" s="374"/>
      <c r="F85" s="369" t="s">
        <v>1502</v>
      </c>
      <c r="H85" s="826"/>
      <c r="I85" s="826"/>
      <c r="J85" s="826"/>
      <c r="K85" s="826"/>
      <c r="L85" s="826"/>
      <c r="M85" s="385" t="s">
        <v>1918</v>
      </c>
    </row>
    <row r="86" spans="1:13" ht="14.25">
      <c r="A86" s="360" t="s">
        <v>1407</v>
      </c>
      <c r="B86" s="362" t="s">
        <v>1960</v>
      </c>
      <c r="C86" s="360" t="s">
        <v>1714</v>
      </c>
      <c r="D86" s="374"/>
      <c r="E86" s="374"/>
      <c r="F86" s="369" t="s">
        <v>1502</v>
      </c>
      <c r="H86" s="826"/>
      <c r="I86" s="826"/>
      <c r="J86" s="826"/>
      <c r="K86" s="826"/>
      <c r="L86" s="826"/>
      <c r="M86" s="385" t="s">
        <v>1920</v>
      </c>
    </row>
    <row r="87" spans="1:13" s="390" customFormat="1" ht="25.5">
      <c r="A87" s="387" t="s">
        <v>1961</v>
      </c>
      <c r="B87" s="386" t="s">
        <v>1962</v>
      </c>
      <c r="C87" s="387" t="s">
        <v>1714</v>
      </c>
      <c r="D87" s="388"/>
      <c r="E87" s="388"/>
      <c r="F87" s="389" t="s">
        <v>1502</v>
      </c>
      <c r="H87" s="1038">
        <f>H85-H86</f>
        <v>0</v>
      </c>
      <c r="I87" s="1038">
        <f>I85-I86</f>
        <v>0</v>
      </c>
      <c r="J87" s="1038">
        <f>J85-J86</f>
        <v>0</v>
      </c>
      <c r="K87" s="1038">
        <f>K85-K86</f>
        <v>0</v>
      </c>
      <c r="L87" s="1038">
        <f>L85-L86</f>
        <v>0</v>
      </c>
    </row>
    <row r="88" spans="1:13">
      <c r="H88" s="810"/>
      <c r="I88" s="810"/>
      <c r="J88" s="810"/>
      <c r="K88" s="810"/>
      <c r="L88" s="810"/>
    </row>
    <row r="89" spans="1:13">
      <c r="H89" s="810"/>
      <c r="I89" s="810"/>
      <c r="J89" s="810"/>
      <c r="K89" s="810"/>
      <c r="L89" s="810"/>
    </row>
    <row r="90" spans="1:13" ht="14.25">
      <c r="A90" s="400" t="s">
        <v>1755</v>
      </c>
      <c r="H90" s="810"/>
      <c r="I90" s="810"/>
      <c r="J90" s="810"/>
      <c r="K90" s="810"/>
      <c r="L90" s="810"/>
    </row>
    <row r="91" spans="1:13">
      <c r="H91" s="810"/>
      <c r="I91" s="810"/>
      <c r="J91" s="810"/>
      <c r="K91" s="810"/>
      <c r="L91" s="810"/>
    </row>
    <row r="92" spans="1:13" s="390" customFormat="1" ht="14.25">
      <c r="A92" s="387" t="s">
        <v>1873</v>
      </c>
      <c r="B92" s="390" t="s">
        <v>1963</v>
      </c>
      <c r="C92" s="390" t="s">
        <v>1756</v>
      </c>
      <c r="F92" s="389" t="s">
        <v>1502</v>
      </c>
      <c r="H92" s="1039"/>
      <c r="I92" s="1039"/>
      <c r="J92" s="1039"/>
      <c r="K92" s="1039"/>
      <c r="L92" s="1039"/>
      <c r="M92" s="385" t="s">
        <v>1918</v>
      </c>
    </row>
  </sheetData>
  <pageMargins left="0.7" right="0.7" top="0.75" bottom="0.75" header="0.3" footer="0.3"/>
  <headerFooter>
    <oddFooter>&amp;C_x000D_&amp;1#&amp;"Calibri"&amp;10&amp;K000000 OFFICIAL-InternalOnly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8DB08-386E-4A32-AE73-08866FE821E9}">
  <sheetPr codeName="Sheet2"/>
  <dimension ref="A1:I211"/>
  <sheetViews>
    <sheetView topLeftCell="A33" workbookViewId="0">
      <selection activeCell="D71" sqref="D71"/>
    </sheetView>
    <sheetView workbookViewId="1"/>
  </sheetViews>
  <sheetFormatPr defaultColWidth="0" defaultRowHeight="15" zeroHeight="1"/>
  <cols>
    <col min="1" max="1" width="14.42578125" customWidth="1"/>
    <col min="2" max="2" width="27" bestFit="1" customWidth="1"/>
    <col min="3" max="3" width="8.42578125" style="171" customWidth="1"/>
    <col min="4" max="4" width="31.42578125" customWidth="1"/>
    <col min="5" max="7" width="9.140625" customWidth="1"/>
    <col min="8" max="8" width="17.85546875" customWidth="1"/>
    <col min="9" max="9" width="9.140625" customWidth="1"/>
    <col min="10" max="16384" width="9.140625" hidden="1"/>
  </cols>
  <sheetData>
    <row r="1" spans="1:8" s="46" customFormat="1" ht="23.25">
      <c r="A1" s="56" t="str">
        <f>'1.1 Cover'!A1</f>
        <v>Regulatory Reporting Pack</v>
      </c>
    </row>
    <row r="2" spans="1:8" s="46" customFormat="1" ht="23.25">
      <c r="A2" s="56" t="str">
        <f>'1.1 Cover'!A2</f>
        <v>Price base - 2018/19</v>
      </c>
    </row>
    <row r="3" spans="1:8" s="46" customFormat="1" ht="23.25">
      <c r="A3" s="56" t="str">
        <f>'1.1 Cover'!A3</f>
        <v>Regulatory Year: April 2024 - March 2025</v>
      </c>
    </row>
    <row r="4" spans="1:8" s="46" customFormat="1" ht="23.25">
      <c r="A4" s="56" t="s">
        <v>43</v>
      </c>
    </row>
    <row r="5" spans="1:8" s="10" customFormat="1" ht="15.75" thickBot="1">
      <c r="C5" s="167"/>
    </row>
    <row r="6" spans="1:8" s="10" customFormat="1" ht="69.75" customHeight="1" thickBot="1">
      <c r="A6" s="22"/>
      <c r="B6" s="16"/>
      <c r="C6" s="168"/>
      <c r="D6" s="22"/>
      <c r="H6" s="1642" t="s">
        <v>44</v>
      </c>
    </row>
    <row r="7" spans="1:8" s="10" customFormat="1">
      <c r="A7" s="22"/>
      <c r="B7" s="22"/>
      <c r="C7" s="83"/>
      <c r="D7" s="22"/>
    </row>
    <row r="8" spans="1:8" s="10" customFormat="1">
      <c r="A8" s="22"/>
      <c r="B8" s="22"/>
      <c r="C8" s="83"/>
      <c r="D8" s="22"/>
    </row>
    <row r="9" spans="1:8" s="10" customFormat="1">
      <c r="A9" s="725"/>
      <c r="B9" s="29" t="s">
        <v>45</v>
      </c>
      <c r="C9" s="83"/>
      <c r="D9" s="22"/>
    </row>
    <row r="10" spans="1:8" s="10" customFormat="1">
      <c r="A10" s="24"/>
      <c r="B10" s="23"/>
      <c r="C10" s="168" t="s">
        <v>46</v>
      </c>
      <c r="D10" s="779" t="s">
        <v>23</v>
      </c>
    </row>
    <row r="11" spans="1:8" s="10" customFormat="1">
      <c r="A11" s="725"/>
      <c r="B11" s="23"/>
      <c r="C11" s="168" t="s">
        <v>47</v>
      </c>
      <c r="D11" s="779" t="s">
        <v>43</v>
      </c>
    </row>
    <row r="12" spans="1:8" s="10" customFormat="1">
      <c r="A12" s="725"/>
      <c r="B12" s="23"/>
      <c r="C12" s="168" t="s">
        <v>48</v>
      </c>
      <c r="D12" s="779" t="s">
        <v>49</v>
      </c>
    </row>
    <row r="13" spans="1:8" s="10" customFormat="1">
      <c r="A13" s="725"/>
      <c r="B13" s="23"/>
      <c r="C13" s="168" t="s">
        <v>50</v>
      </c>
      <c r="D13" s="779" t="s">
        <v>51</v>
      </c>
    </row>
    <row r="14" spans="1:8" s="10" customFormat="1">
      <c r="A14" s="725"/>
      <c r="B14" s="23"/>
      <c r="C14" s="168" t="s">
        <v>52</v>
      </c>
      <c r="D14" s="779" t="s">
        <v>53</v>
      </c>
    </row>
    <row r="15" spans="1:8" s="10" customFormat="1">
      <c r="A15" s="725"/>
      <c r="B15" s="23"/>
      <c r="C15" s="168" t="s">
        <v>54</v>
      </c>
      <c r="D15" s="779" t="s">
        <v>55</v>
      </c>
    </row>
    <row r="16" spans="1:8" s="10" customFormat="1">
      <c r="A16" s="725"/>
      <c r="B16" s="725"/>
      <c r="C16" s="182"/>
      <c r="D16" s="22"/>
    </row>
    <row r="17" spans="1:8" s="10" customFormat="1">
      <c r="A17" s="725"/>
      <c r="B17" s="632" t="s">
        <v>56</v>
      </c>
      <c r="C17" s="182" t="s">
        <v>57</v>
      </c>
      <c r="D17" s="779" t="s">
        <v>58</v>
      </c>
    </row>
    <row r="18" spans="1:8" s="10" customFormat="1">
      <c r="A18" s="725"/>
      <c r="B18" s="725"/>
      <c r="C18" s="182" t="s">
        <v>59</v>
      </c>
      <c r="D18" s="779" t="s">
        <v>60</v>
      </c>
    </row>
    <row r="19" spans="1:8" s="10" customFormat="1">
      <c r="A19" s="725"/>
      <c r="B19" s="725"/>
      <c r="C19" s="182"/>
      <c r="D19" s="22"/>
    </row>
    <row r="20" spans="1:8" s="10" customFormat="1">
      <c r="A20" s="24">
        <v>1</v>
      </c>
      <c r="B20" s="631" t="s">
        <v>61</v>
      </c>
      <c r="C20" s="168"/>
      <c r="D20" s="22"/>
      <c r="H20" s="12"/>
    </row>
    <row r="21" spans="1:8" s="10" customFormat="1">
      <c r="A21" s="725"/>
      <c r="B21" s="725"/>
      <c r="C21" s="182" t="s">
        <v>62</v>
      </c>
      <c r="D21" s="779" t="s">
        <v>63</v>
      </c>
    </row>
    <row r="22" spans="1:8" s="10" customFormat="1">
      <c r="A22" s="725"/>
      <c r="B22" s="725"/>
      <c r="C22" s="182" t="s">
        <v>64</v>
      </c>
      <c r="D22" s="779" t="s">
        <v>65</v>
      </c>
    </row>
    <row r="23" spans="1:8" s="10" customFormat="1">
      <c r="A23" s="725"/>
      <c r="B23" s="725"/>
      <c r="C23" s="182" t="s">
        <v>66</v>
      </c>
      <c r="D23" s="779" t="s">
        <v>67</v>
      </c>
    </row>
    <row r="24" spans="1:8" s="10" customFormat="1">
      <c r="A24" s="725"/>
      <c r="B24" s="725"/>
      <c r="C24" s="182" t="s">
        <v>68</v>
      </c>
      <c r="D24" s="779" t="s">
        <v>69</v>
      </c>
    </row>
    <row r="25" spans="1:8" s="10" customFormat="1">
      <c r="A25" s="725"/>
      <c r="B25" s="725"/>
      <c r="C25" s="182" t="s">
        <v>70</v>
      </c>
      <c r="D25" s="779" t="s">
        <v>71</v>
      </c>
      <c r="H25" s="987"/>
    </row>
    <row r="26" spans="1:8" s="10" customFormat="1">
      <c r="A26" s="725"/>
      <c r="B26" s="725"/>
      <c r="C26" s="182" t="s">
        <v>72</v>
      </c>
      <c r="D26" s="779" t="s">
        <v>73</v>
      </c>
      <c r="H26" s="987"/>
    </row>
    <row r="27" spans="1:8" s="10" customFormat="1">
      <c r="A27" s="725"/>
      <c r="B27" s="725"/>
      <c r="C27" s="182"/>
      <c r="D27" s="11"/>
      <c r="H27" s="883"/>
    </row>
    <row r="28" spans="1:8" s="10" customFormat="1">
      <c r="A28" s="24">
        <v>2</v>
      </c>
      <c r="B28" s="630" t="s">
        <v>74</v>
      </c>
      <c r="C28" s="182"/>
      <c r="D28" s="11"/>
      <c r="H28" s="883"/>
    </row>
    <row r="29" spans="1:8" s="10" customFormat="1">
      <c r="A29" s="24"/>
      <c r="B29" s="725"/>
      <c r="C29" s="182" t="s">
        <v>75</v>
      </c>
      <c r="D29" s="779" t="s">
        <v>76</v>
      </c>
      <c r="H29" s="987"/>
    </row>
    <row r="30" spans="1:8" s="10" customFormat="1">
      <c r="A30" s="24"/>
      <c r="B30" s="725"/>
      <c r="C30" s="182" t="s">
        <v>77</v>
      </c>
      <c r="D30" s="779" t="s">
        <v>78</v>
      </c>
      <c r="H30" s="987"/>
    </row>
    <row r="31" spans="1:8" s="10" customFormat="1">
      <c r="A31" s="725"/>
      <c r="B31" s="725"/>
      <c r="C31" s="182" t="s">
        <v>79</v>
      </c>
      <c r="D31" s="779" t="s">
        <v>80</v>
      </c>
      <c r="H31" s="987"/>
    </row>
    <row r="32" spans="1:8" s="10" customFormat="1">
      <c r="A32" s="725"/>
      <c r="B32" s="725"/>
      <c r="C32" s="182" t="s">
        <v>81</v>
      </c>
      <c r="D32" s="779" t="s">
        <v>82</v>
      </c>
      <c r="H32" s="987"/>
    </row>
    <row r="33" spans="1:9" s="10" customFormat="1">
      <c r="A33" s="725"/>
      <c r="B33" s="725"/>
      <c r="C33" s="182" t="s">
        <v>83</v>
      </c>
      <c r="D33" s="779" t="s">
        <v>84</v>
      </c>
      <c r="H33" s="987"/>
    </row>
    <row r="34" spans="1:9" s="10" customFormat="1">
      <c r="A34" s="725"/>
      <c r="B34" s="725"/>
      <c r="C34" s="182" t="s">
        <v>85</v>
      </c>
      <c r="D34" s="779" t="s">
        <v>86</v>
      </c>
      <c r="H34" s="987"/>
    </row>
    <row r="35" spans="1:9" s="10" customFormat="1">
      <c r="A35" s="725"/>
      <c r="B35" s="725"/>
      <c r="C35" s="182" t="s">
        <v>87</v>
      </c>
      <c r="D35" s="779" t="s">
        <v>88</v>
      </c>
      <c r="H35" s="987"/>
    </row>
    <row r="36" spans="1:9" s="10" customFormat="1">
      <c r="A36" s="725"/>
      <c r="B36" s="725"/>
      <c r="C36" s="182" t="s">
        <v>89</v>
      </c>
      <c r="D36" s="779" t="s">
        <v>90</v>
      </c>
      <c r="H36" s="987"/>
    </row>
    <row r="37" spans="1:9" s="10" customFormat="1">
      <c r="A37" s="725"/>
      <c r="B37" s="725"/>
      <c r="C37" s="182" t="s">
        <v>91</v>
      </c>
      <c r="D37" s="779" t="s">
        <v>92</v>
      </c>
      <c r="H37" s="987"/>
    </row>
    <row r="38" spans="1:9" s="10" customFormat="1">
      <c r="A38" s="725"/>
      <c r="B38" s="725"/>
      <c r="C38" s="182" t="s">
        <v>93</v>
      </c>
      <c r="D38" s="779" t="s">
        <v>94</v>
      </c>
      <c r="H38" s="987"/>
    </row>
    <row r="39" spans="1:9" s="10" customFormat="1">
      <c r="A39" s="725"/>
      <c r="B39" s="725"/>
      <c r="C39" s="182" t="s">
        <v>95</v>
      </c>
      <c r="D39" s="779" t="s">
        <v>96</v>
      </c>
      <c r="H39" s="987"/>
    </row>
    <row r="40" spans="1:9" s="10" customFormat="1">
      <c r="A40" s="725"/>
      <c r="B40" s="725"/>
      <c r="C40" s="182" t="s">
        <v>97</v>
      </c>
      <c r="D40" s="779" t="s">
        <v>98</v>
      </c>
      <c r="H40" s="987"/>
    </row>
    <row r="41" spans="1:9" s="10" customFormat="1">
      <c r="A41" s="725"/>
      <c r="B41" s="725"/>
      <c r="C41" s="182" t="s">
        <v>99</v>
      </c>
      <c r="D41" s="779" t="s">
        <v>100</v>
      </c>
      <c r="H41" s="987"/>
    </row>
    <row r="42" spans="1:9" s="10" customFormat="1">
      <c r="A42" s="725"/>
      <c r="B42" s="725"/>
      <c r="C42" s="182" t="s">
        <v>101</v>
      </c>
      <c r="D42" s="779" t="s">
        <v>102</v>
      </c>
      <c r="H42" s="987"/>
    </row>
    <row r="43" spans="1:9" s="10" customFormat="1">
      <c r="A43" s="725"/>
      <c r="B43" s="725"/>
      <c r="C43" s="182" t="s">
        <v>103</v>
      </c>
      <c r="D43" s="779" t="s">
        <v>104</v>
      </c>
      <c r="H43" s="987"/>
    </row>
    <row r="44" spans="1:9" s="10" customFormat="1">
      <c r="A44" s="725"/>
      <c r="B44" s="725"/>
      <c r="C44" s="182" t="s">
        <v>105</v>
      </c>
      <c r="D44" s="779" t="s">
        <v>106</v>
      </c>
      <c r="H44" s="987"/>
    </row>
    <row r="45" spans="1:9" s="10" customFormat="1">
      <c r="A45" s="725"/>
      <c r="B45" s="725"/>
      <c r="C45" s="182" t="s">
        <v>107</v>
      </c>
      <c r="D45" s="779" t="s">
        <v>108</v>
      </c>
      <c r="H45" s="987"/>
      <c r="I45" s="965"/>
    </row>
    <row r="46" spans="1:9" s="10" customFormat="1">
      <c r="A46" s="725"/>
      <c r="B46" s="725"/>
      <c r="C46" s="182"/>
      <c r="D46" s="22"/>
      <c r="H46" s="883"/>
    </row>
    <row r="47" spans="1:9" s="784" customFormat="1">
      <c r="A47" s="725"/>
      <c r="B47" s="725"/>
      <c r="C47" s="725"/>
      <c r="D47" s="725"/>
      <c r="E47" s="725"/>
      <c r="F47" s="725"/>
      <c r="G47" s="725"/>
      <c r="H47" s="725"/>
      <c r="I47" s="725"/>
    </row>
    <row r="48" spans="1:9" s="10" customFormat="1">
      <c r="A48" s="24">
        <v>3</v>
      </c>
      <c r="B48" s="44" t="s">
        <v>109</v>
      </c>
      <c r="C48" s="168"/>
      <c r="D48" s="21"/>
      <c r="H48" s="883"/>
    </row>
    <row r="49" spans="1:8" s="10" customFormat="1">
      <c r="A49" s="725"/>
      <c r="B49" s="725"/>
      <c r="C49" s="182" t="s">
        <v>110</v>
      </c>
      <c r="D49" s="779" t="s">
        <v>111</v>
      </c>
      <c r="H49" s="987"/>
    </row>
    <row r="50" spans="1:8" s="10" customFormat="1">
      <c r="A50" s="725"/>
      <c r="B50" s="725"/>
      <c r="C50" s="182" t="s">
        <v>112</v>
      </c>
      <c r="D50" s="779" t="s">
        <v>113</v>
      </c>
      <c r="H50" s="987"/>
    </row>
    <row r="51" spans="1:8" s="10" customFormat="1">
      <c r="A51" s="725"/>
      <c r="B51" s="725"/>
      <c r="C51" s="182" t="s">
        <v>114</v>
      </c>
      <c r="D51" s="779" t="s">
        <v>115</v>
      </c>
      <c r="H51" s="987"/>
    </row>
    <row r="52" spans="1:8" s="10" customFormat="1">
      <c r="A52" s="725"/>
      <c r="B52" s="725"/>
      <c r="C52" s="182" t="s">
        <v>116</v>
      </c>
      <c r="D52" s="779" t="s">
        <v>117</v>
      </c>
      <c r="H52" s="987"/>
    </row>
    <row r="53" spans="1:8" s="10" customFormat="1">
      <c r="A53" s="725"/>
      <c r="B53" s="725"/>
      <c r="C53" s="182" t="s">
        <v>118</v>
      </c>
      <c r="D53" s="779" t="s">
        <v>119</v>
      </c>
      <c r="H53" s="987"/>
    </row>
    <row r="54" spans="1:8" s="10" customFormat="1">
      <c r="A54" s="725"/>
      <c r="B54" s="725"/>
      <c r="C54" s="182" t="s">
        <v>120</v>
      </c>
      <c r="D54" s="779" t="s">
        <v>121</v>
      </c>
      <c r="H54" s="987"/>
    </row>
    <row r="55" spans="1:8" s="10" customFormat="1">
      <c r="A55" s="725"/>
      <c r="B55" s="725"/>
      <c r="C55" s="182" t="s">
        <v>122</v>
      </c>
      <c r="D55" s="779" t="s">
        <v>123</v>
      </c>
      <c r="H55" s="987"/>
    </row>
    <row r="56" spans="1:8" s="10" customFormat="1">
      <c r="A56" s="725"/>
      <c r="B56" s="725"/>
      <c r="C56" s="182" t="s">
        <v>124</v>
      </c>
      <c r="D56" s="779" t="s">
        <v>125</v>
      </c>
      <c r="H56" s="987"/>
    </row>
    <row r="57" spans="1:8" s="10" customFormat="1">
      <c r="A57" s="725"/>
      <c r="B57" s="725"/>
      <c r="C57" s="182" t="s">
        <v>126</v>
      </c>
      <c r="D57" s="779" t="s">
        <v>127</v>
      </c>
      <c r="H57" s="987"/>
    </row>
    <row r="58" spans="1:8" s="10" customFormat="1">
      <c r="A58" s="725"/>
      <c r="B58" s="725"/>
      <c r="C58" s="182" t="s">
        <v>128</v>
      </c>
      <c r="D58" s="779" t="s">
        <v>129</v>
      </c>
      <c r="H58" s="987"/>
    </row>
    <row r="59" spans="1:8" s="10" customFormat="1">
      <c r="A59" s="725"/>
      <c r="B59" s="725"/>
      <c r="C59" s="182"/>
      <c r="D59" s="22"/>
      <c r="H59" s="883"/>
    </row>
    <row r="60" spans="1:8" s="10" customFormat="1">
      <c r="A60" s="24">
        <v>4</v>
      </c>
      <c r="B60" s="633" t="s">
        <v>130</v>
      </c>
      <c r="C60" s="168"/>
      <c r="D60" s="22"/>
      <c r="H60" s="883"/>
    </row>
    <row r="61" spans="1:8" s="10" customFormat="1">
      <c r="A61" s="725"/>
      <c r="B61" s="23"/>
      <c r="C61" s="168" t="s">
        <v>131</v>
      </c>
      <c r="D61" s="779" t="s">
        <v>132</v>
      </c>
      <c r="H61" s="987"/>
    </row>
    <row r="62" spans="1:8" s="10" customFormat="1">
      <c r="A62" s="725"/>
      <c r="B62" s="23"/>
      <c r="C62" s="168" t="s">
        <v>133</v>
      </c>
      <c r="D62" s="779" t="s">
        <v>134</v>
      </c>
      <c r="H62" s="987"/>
    </row>
    <row r="63" spans="1:8" s="10" customFormat="1">
      <c r="A63" s="725"/>
      <c r="B63" s="23"/>
      <c r="C63" s="168" t="s">
        <v>135</v>
      </c>
      <c r="D63" s="779" t="s">
        <v>136</v>
      </c>
      <c r="H63" s="987"/>
    </row>
    <row r="64" spans="1:8" s="10" customFormat="1">
      <c r="A64" s="725"/>
      <c r="B64" s="23"/>
      <c r="C64" s="168" t="s">
        <v>137</v>
      </c>
      <c r="D64" s="779" t="s">
        <v>138</v>
      </c>
      <c r="H64" s="987"/>
    </row>
    <row r="65" spans="1:8" s="10" customFormat="1">
      <c r="A65" s="725"/>
      <c r="B65" s="23"/>
      <c r="C65" s="168" t="s">
        <v>139</v>
      </c>
      <c r="D65" s="779" t="s">
        <v>140</v>
      </c>
      <c r="H65" s="987"/>
    </row>
    <row r="66" spans="1:8" s="10" customFormat="1">
      <c r="A66" s="725"/>
      <c r="B66" s="23"/>
      <c r="C66" s="168" t="s">
        <v>141</v>
      </c>
      <c r="D66" s="779" t="s">
        <v>142</v>
      </c>
      <c r="H66" s="987"/>
    </row>
    <row r="67" spans="1:8" s="10" customFormat="1">
      <c r="A67" s="725"/>
      <c r="B67" s="23"/>
      <c r="C67" s="168" t="s">
        <v>143</v>
      </c>
      <c r="D67" s="779" t="s">
        <v>144</v>
      </c>
      <c r="H67" s="987"/>
    </row>
    <row r="68" spans="1:8" s="10" customFormat="1">
      <c r="A68" s="725"/>
      <c r="B68" s="725"/>
      <c r="C68" s="168" t="s">
        <v>145</v>
      </c>
      <c r="D68" s="779" t="s">
        <v>146</v>
      </c>
      <c r="H68" s="987"/>
    </row>
    <row r="69" spans="1:8" s="10" customFormat="1">
      <c r="A69" s="725"/>
      <c r="B69" s="725"/>
      <c r="C69" s="168" t="s">
        <v>147</v>
      </c>
      <c r="D69" s="779" t="s">
        <v>148</v>
      </c>
      <c r="H69" s="987"/>
    </row>
    <row r="70" spans="1:8" s="10" customFormat="1">
      <c r="A70" s="725"/>
      <c r="B70" s="725"/>
      <c r="C70" s="168" t="s">
        <v>149</v>
      </c>
      <c r="D70" s="779" t="s">
        <v>150</v>
      </c>
      <c r="H70" s="987"/>
    </row>
    <row r="71" spans="1:8" s="10" customFormat="1">
      <c r="A71" s="725"/>
      <c r="B71" s="725"/>
      <c r="C71" s="168" t="s">
        <v>3679</v>
      </c>
      <c r="D71" s="779" t="s">
        <v>3680</v>
      </c>
      <c r="H71" s="987"/>
    </row>
    <row r="72" spans="1:8" s="10" customFormat="1">
      <c r="A72" s="725"/>
      <c r="B72" s="725"/>
      <c r="C72" s="182"/>
      <c r="D72" s="22"/>
      <c r="H72" s="12"/>
    </row>
    <row r="73" spans="1:8" s="10" customFormat="1">
      <c r="A73" s="24">
        <v>5</v>
      </c>
      <c r="B73" s="45" t="s">
        <v>151</v>
      </c>
      <c r="C73" s="168"/>
      <c r="D73" s="22"/>
      <c r="H73" s="12"/>
    </row>
    <row r="74" spans="1:8" s="10" customFormat="1">
      <c r="A74" s="22"/>
      <c r="B74" s="22"/>
      <c r="C74" s="83" t="s">
        <v>152</v>
      </c>
      <c r="D74" s="779" t="s">
        <v>153</v>
      </c>
      <c r="H74" s="987"/>
    </row>
    <row r="75" spans="1:8" s="10" customFormat="1">
      <c r="A75" s="22"/>
      <c r="B75" s="22"/>
      <c r="C75" s="83" t="s">
        <v>154</v>
      </c>
      <c r="D75" s="779" t="s">
        <v>155</v>
      </c>
      <c r="H75" s="987"/>
    </row>
    <row r="76" spans="1:8" s="10" customFormat="1">
      <c r="A76" s="22"/>
      <c r="B76" s="22"/>
      <c r="C76" s="83" t="s">
        <v>156</v>
      </c>
      <c r="D76" s="779" t="s">
        <v>157</v>
      </c>
      <c r="H76" s="987"/>
    </row>
    <row r="77" spans="1:8" s="10" customFormat="1">
      <c r="A77" s="22"/>
      <c r="B77" s="22"/>
      <c r="C77" s="83" t="s">
        <v>158</v>
      </c>
      <c r="D77" s="779" t="s">
        <v>159</v>
      </c>
      <c r="H77" s="987"/>
    </row>
    <row r="78" spans="1:8" s="10" customFormat="1">
      <c r="A78" s="22"/>
      <c r="B78" s="22"/>
      <c r="C78" s="83" t="s">
        <v>160</v>
      </c>
      <c r="D78" s="779" t="s">
        <v>161</v>
      </c>
      <c r="H78" s="987"/>
    </row>
    <row r="79" spans="1:8" s="10" customFormat="1">
      <c r="A79" s="22"/>
      <c r="B79" s="22"/>
      <c r="C79" s="83" t="s">
        <v>162</v>
      </c>
      <c r="D79" s="779" t="s">
        <v>163</v>
      </c>
      <c r="H79" s="987"/>
    </row>
    <row r="80" spans="1:8" s="10" customFormat="1">
      <c r="A80" s="22"/>
      <c r="B80" s="22"/>
      <c r="C80" s="83" t="s">
        <v>164</v>
      </c>
      <c r="D80" s="779" t="s">
        <v>165</v>
      </c>
      <c r="H80" s="987"/>
    </row>
    <row r="81" spans="1:8" s="10" customFormat="1">
      <c r="A81" s="22"/>
      <c r="B81" s="22"/>
      <c r="C81" s="83" t="s">
        <v>166</v>
      </c>
      <c r="D81" s="779" t="s">
        <v>167</v>
      </c>
      <c r="H81" s="987"/>
    </row>
    <row r="82" spans="1:8" s="10" customFormat="1">
      <c r="A82" s="22"/>
      <c r="B82" s="22"/>
      <c r="C82" s="83" t="s">
        <v>168</v>
      </c>
      <c r="D82" s="779" t="s">
        <v>169</v>
      </c>
      <c r="H82" s="987"/>
    </row>
    <row r="83" spans="1:8" s="10" customFormat="1">
      <c r="A83" s="13"/>
      <c r="B83" s="14"/>
      <c r="C83" s="169"/>
      <c r="H83" s="883"/>
    </row>
    <row r="84" spans="1:8" s="10" customFormat="1">
      <c r="A84" s="24">
        <v>6</v>
      </c>
      <c r="B84" s="634" t="s">
        <v>170</v>
      </c>
      <c r="C84" s="168"/>
      <c r="D84" s="22"/>
      <c r="H84" s="12"/>
    </row>
    <row r="85" spans="1:8" s="10" customFormat="1">
      <c r="A85" s="22"/>
      <c r="B85" s="22"/>
      <c r="C85" s="83" t="s">
        <v>171</v>
      </c>
      <c r="D85" s="779" t="s">
        <v>172</v>
      </c>
      <c r="E85" s="177"/>
      <c r="H85" s="987"/>
    </row>
    <row r="86" spans="1:8" s="10" customFormat="1">
      <c r="A86" s="22"/>
      <c r="B86" s="22"/>
      <c r="C86" s="83" t="s">
        <v>173</v>
      </c>
      <c r="D86" s="779" t="s">
        <v>174</v>
      </c>
      <c r="E86" s="177"/>
      <c r="H86" s="987"/>
    </row>
    <row r="87" spans="1:8" s="10" customFormat="1">
      <c r="A87" s="22"/>
      <c r="B87" s="22"/>
      <c r="C87" s="83" t="s">
        <v>175</v>
      </c>
      <c r="D87" s="779" t="s">
        <v>176</v>
      </c>
      <c r="E87" s="177"/>
      <c r="H87" s="987"/>
    </row>
    <row r="88" spans="1:8" s="10" customFormat="1">
      <c r="A88" s="22"/>
      <c r="B88" s="22"/>
      <c r="C88" s="83" t="s">
        <v>177</v>
      </c>
      <c r="D88" s="779" t="s">
        <v>178</v>
      </c>
      <c r="H88" s="987"/>
    </row>
    <row r="89" spans="1:8" s="10" customFormat="1">
      <c r="A89" s="22"/>
      <c r="B89" s="22"/>
      <c r="C89" s="83" t="s">
        <v>179</v>
      </c>
      <c r="D89" s="779" t="s">
        <v>180</v>
      </c>
      <c r="H89" s="987"/>
    </row>
    <row r="90" spans="1:8" s="10" customFormat="1">
      <c r="A90" s="22"/>
      <c r="B90" s="22"/>
      <c r="C90" s="83" t="s">
        <v>181</v>
      </c>
      <c r="D90" s="779" t="s">
        <v>182</v>
      </c>
      <c r="H90" s="987"/>
    </row>
    <row r="91" spans="1:8" s="10" customFormat="1">
      <c r="A91" s="22"/>
      <c r="B91" s="22"/>
      <c r="C91" s="83" t="s">
        <v>183</v>
      </c>
      <c r="D91" s="779" t="s">
        <v>184</v>
      </c>
      <c r="H91" s="987"/>
    </row>
    <row r="92" spans="1:8" s="10" customFormat="1">
      <c r="A92" s="22"/>
      <c r="B92" s="22"/>
      <c r="C92" s="83" t="s">
        <v>185</v>
      </c>
      <c r="D92" s="779" t="s">
        <v>186</v>
      </c>
      <c r="H92" s="987"/>
    </row>
    <row r="93" spans="1:8" s="10" customFormat="1">
      <c r="A93" s="22"/>
      <c r="B93" s="22"/>
      <c r="C93" s="83" t="s">
        <v>187</v>
      </c>
      <c r="D93" s="779" t="s">
        <v>188</v>
      </c>
      <c r="H93" s="987"/>
    </row>
    <row r="94" spans="1:8" s="10" customFormat="1">
      <c r="A94" s="22"/>
      <c r="B94" s="22"/>
      <c r="C94" s="83" t="s">
        <v>189</v>
      </c>
      <c r="D94" s="779" t="s">
        <v>190</v>
      </c>
      <c r="H94" s="987"/>
    </row>
    <row r="95" spans="1:8" s="10" customFormat="1">
      <c r="A95" s="22"/>
      <c r="B95" s="22"/>
      <c r="C95" s="83" t="s">
        <v>191</v>
      </c>
      <c r="D95" s="779" t="s">
        <v>192</v>
      </c>
      <c r="H95" s="987"/>
    </row>
    <row r="96" spans="1:8" s="10" customFormat="1">
      <c r="A96" s="22"/>
      <c r="B96" s="22"/>
      <c r="C96" s="83" t="s">
        <v>193</v>
      </c>
      <c r="D96" s="809" t="s">
        <v>194</v>
      </c>
      <c r="H96" s="987"/>
    </row>
    <row r="97" spans="1:8" s="10" customFormat="1">
      <c r="A97" s="22"/>
      <c r="B97" s="22"/>
      <c r="C97" s="83" t="s">
        <v>195</v>
      </c>
      <c r="D97" s="779" t="s">
        <v>196</v>
      </c>
      <c r="H97" s="987"/>
    </row>
    <row r="98" spans="1:8" s="10" customFormat="1">
      <c r="A98" s="22"/>
      <c r="B98" s="22"/>
      <c r="C98" s="83" t="s">
        <v>197</v>
      </c>
      <c r="D98" s="779" t="s">
        <v>198</v>
      </c>
      <c r="H98" s="987"/>
    </row>
    <row r="99" spans="1:8" s="10" customFormat="1">
      <c r="A99" s="13"/>
      <c r="B99" s="14"/>
      <c r="C99" s="169"/>
      <c r="E99" s="805"/>
      <c r="H99" s="883"/>
    </row>
    <row r="100" spans="1:8" s="10" customFormat="1">
      <c r="A100" s="24">
        <v>7</v>
      </c>
      <c r="B100" s="82" t="s">
        <v>199</v>
      </c>
      <c r="C100" s="168"/>
      <c r="D100" s="22"/>
      <c r="H100" s="12"/>
    </row>
    <row r="101" spans="1:8" s="10" customFormat="1">
      <c r="A101" s="22"/>
      <c r="B101" s="22"/>
      <c r="C101" s="83" t="s">
        <v>200</v>
      </c>
      <c r="D101" s="779" t="s">
        <v>201</v>
      </c>
      <c r="H101" s="987"/>
    </row>
    <row r="102" spans="1:8" s="10" customFormat="1">
      <c r="A102" s="22"/>
      <c r="B102" s="22"/>
      <c r="C102" s="83" t="s">
        <v>202</v>
      </c>
      <c r="D102" s="779" t="s">
        <v>203</v>
      </c>
      <c r="H102" s="987"/>
    </row>
    <row r="103" spans="1:8" s="10" customFormat="1">
      <c r="A103" s="22"/>
      <c r="B103" s="22"/>
      <c r="C103" s="83" t="s">
        <v>204</v>
      </c>
      <c r="D103" s="779" t="s">
        <v>205</v>
      </c>
      <c r="H103" s="987"/>
    </row>
    <row r="104" spans="1:8" s="10" customFormat="1">
      <c r="A104" s="22"/>
      <c r="B104" s="22"/>
      <c r="C104" s="83" t="s">
        <v>206</v>
      </c>
      <c r="D104" s="779" t="s">
        <v>207</v>
      </c>
      <c r="H104" s="987"/>
    </row>
    <row r="105" spans="1:8" s="10" customFormat="1">
      <c r="A105" s="22"/>
      <c r="B105" s="22"/>
      <c r="C105" s="83" t="s">
        <v>208</v>
      </c>
      <c r="D105" s="779" t="s">
        <v>209</v>
      </c>
      <c r="H105" s="987"/>
    </row>
    <row r="106" spans="1:8" s="10" customFormat="1">
      <c r="A106" s="22"/>
      <c r="B106" s="22"/>
      <c r="C106" s="83" t="s">
        <v>210</v>
      </c>
      <c r="D106" s="779" t="s">
        <v>211</v>
      </c>
      <c r="H106" s="987"/>
    </row>
    <row r="107" spans="1:8" s="10" customFormat="1">
      <c r="A107" s="22"/>
      <c r="B107" s="22"/>
      <c r="C107" s="83" t="s">
        <v>212</v>
      </c>
      <c r="D107" s="779" t="s">
        <v>213</v>
      </c>
      <c r="H107" s="987"/>
    </row>
    <row r="108" spans="1:8" s="10" customFormat="1">
      <c r="A108" s="22"/>
      <c r="B108" s="22"/>
      <c r="C108" s="83" t="s">
        <v>214</v>
      </c>
      <c r="D108" s="779" t="s">
        <v>215</v>
      </c>
      <c r="H108" s="987"/>
    </row>
    <row r="109" spans="1:8" s="10" customFormat="1">
      <c r="A109" s="22"/>
      <c r="B109" s="22"/>
      <c r="C109" s="83" t="s">
        <v>216</v>
      </c>
      <c r="D109" s="779" t="s">
        <v>217</v>
      </c>
      <c r="H109" s="987"/>
    </row>
    <row r="110" spans="1:8" s="10" customFormat="1">
      <c r="A110" s="22"/>
      <c r="B110" s="22"/>
      <c r="C110" s="83" t="s">
        <v>218</v>
      </c>
      <c r="D110" s="779" t="s">
        <v>219</v>
      </c>
      <c r="H110" s="987"/>
    </row>
    <row r="111" spans="1:8" s="10" customFormat="1">
      <c r="A111" s="22"/>
      <c r="B111" s="22"/>
      <c r="C111" s="83" t="s">
        <v>220</v>
      </c>
      <c r="D111" s="779" t="s">
        <v>221</v>
      </c>
      <c r="H111" s="987"/>
    </row>
    <row r="112" spans="1:8" s="10" customFormat="1">
      <c r="A112" s="22"/>
      <c r="B112" s="22"/>
      <c r="C112" s="83" t="s">
        <v>222</v>
      </c>
      <c r="D112" s="779" t="s">
        <v>223</v>
      </c>
      <c r="H112" s="987"/>
    </row>
    <row r="113" spans="1:8" s="10" customFormat="1">
      <c r="A113" s="22"/>
      <c r="B113" s="22"/>
      <c r="C113" s="83"/>
      <c r="D113" s="11"/>
    </row>
    <row r="114" spans="1:8" s="10" customFormat="1">
      <c r="B114" s="15"/>
      <c r="C114" s="170"/>
      <c r="D114" s="16" t="s">
        <v>224</v>
      </c>
      <c r="F114" s="15"/>
      <c r="G114" s="15"/>
      <c r="H114" s="20" t="s">
        <v>225</v>
      </c>
    </row>
    <row r="115" spans="1:8" s="10" customFormat="1">
      <c r="C115" s="167"/>
      <c r="D115" s="988" t="s">
        <v>226</v>
      </c>
      <c r="E115" s="15"/>
      <c r="G115" s="15"/>
      <c r="H115" s="988"/>
    </row>
    <row r="116" spans="1:8" s="10" customFormat="1">
      <c r="C116" s="167"/>
      <c r="D116" s="988" t="s">
        <v>226</v>
      </c>
      <c r="E116" s="15"/>
      <c r="F116" s="15"/>
      <c r="G116" s="15"/>
      <c r="H116" s="988"/>
    </row>
    <row r="117" spans="1:8" s="10" customFormat="1">
      <c r="C117" s="167"/>
      <c r="D117" s="988" t="s">
        <v>226</v>
      </c>
      <c r="E117" s="15"/>
      <c r="F117" s="15"/>
      <c r="G117" s="15"/>
      <c r="H117" s="988"/>
    </row>
    <row r="118" spans="1:8" s="10" customFormat="1">
      <c r="C118" s="167"/>
      <c r="D118" s="15"/>
      <c r="E118" s="15"/>
      <c r="F118" s="15"/>
      <c r="G118" s="15"/>
      <c r="H118" s="12"/>
    </row>
    <row r="119" spans="1:8" s="10" customFormat="1" ht="39">
      <c r="B119" s="15"/>
      <c r="C119" s="170"/>
      <c r="D119" s="17" t="s">
        <v>227</v>
      </c>
      <c r="E119" s="18"/>
      <c r="G119" s="15"/>
      <c r="H119" s="15"/>
    </row>
    <row r="120" spans="1:8" s="10" customFormat="1">
      <c r="C120" s="167"/>
      <c r="D120" s="15" t="s">
        <v>228</v>
      </c>
      <c r="E120" s="19"/>
      <c r="F120" s="19"/>
      <c r="G120" s="15"/>
      <c r="H120" s="988"/>
    </row>
    <row r="121" spans="1:8" s="10" customFormat="1">
      <c r="C121" s="167"/>
      <c r="D121" s="15" t="s">
        <v>229</v>
      </c>
      <c r="E121" s="15"/>
      <c r="F121" s="15"/>
      <c r="G121" s="15"/>
      <c r="H121" s="988"/>
    </row>
    <row r="122" spans="1:8" s="10" customFormat="1">
      <c r="C122" s="167"/>
      <c r="D122" s="15" t="s">
        <v>230</v>
      </c>
      <c r="E122" s="15"/>
      <c r="F122" s="15"/>
      <c r="G122" s="15"/>
      <c r="H122" s="988"/>
    </row>
    <row r="123" spans="1:8" s="10" customFormat="1">
      <c r="C123" s="167"/>
      <c r="D123" s="15" t="s">
        <v>231</v>
      </c>
      <c r="E123" s="15"/>
      <c r="F123" s="15"/>
      <c r="G123" s="15"/>
      <c r="H123" s="988"/>
    </row>
    <row r="124" spans="1:8" s="10" customFormat="1">
      <c r="C124" s="167"/>
      <c r="D124" s="15" t="s">
        <v>232</v>
      </c>
      <c r="E124" s="15"/>
      <c r="F124" s="15"/>
      <c r="G124" s="15"/>
      <c r="H124" s="988"/>
    </row>
    <row r="125" spans="1:8" s="10" customFormat="1">
      <c r="C125" s="167"/>
      <c r="D125" s="15" t="s">
        <v>233</v>
      </c>
      <c r="E125" s="15"/>
      <c r="F125" s="15"/>
      <c r="G125" s="15"/>
      <c r="H125" s="988"/>
    </row>
    <row r="126" spans="1:8" s="10" customFormat="1">
      <c r="C126" s="167"/>
      <c r="D126" s="15" t="s">
        <v>234</v>
      </c>
      <c r="E126" s="15"/>
      <c r="F126" s="15"/>
      <c r="G126" s="15"/>
      <c r="H126" s="988"/>
    </row>
    <row r="127" spans="1:8" s="10" customFormat="1">
      <c r="C127" s="167"/>
      <c r="D127" s="15" t="s">
        <v>235</v>
      </c>
      <c r="E127" s="15"/>
      <c r="F127" s="15"/>
      <c r="G127" s="15"/>
      <c r="H127" s="988"/>
    </row>
    <row r="128" spans="1:8" s="10" customFormat="1">
      <c r="C128" s="167"/>
      <c r="D128" s="15" t="s">
        <v>236</v>
      </c>
      <c r="E128" s="15"/>
      <c r="F128" s="15"/>
      <c r="G128" s="15"/>
      <c r="H128" s="988"/>
    </row>
    <row r="129" spans="3:8" s="10" customFormat="1">
      <c r="C129" s="167"/>
      <c r="D129" s="15" t="s">
        <v>237</v>
      </c>
      <c r="E129" s="15"/>
      <c r="F129" s="15"/>
      <c r="G129" s="15"/>
      <c r="H129" s="988"/>
    </row>
    <row r="130" spans="3:8" s="10" customFormat="1">
      <c r="C130" s="167"/>
      <c r="D130" s="15" t="s">
        <v>238</v>
      </c>
      <c r="E130" s="15"/>
      <c r="F130" s="15"/>
      <c r="G130" s="15"/>
      <c r="H130" s="988"/>
    </row>
    <row r="131" spans="3:8" s="10" customFormat="1">
      <c r="C131" s="167"/>
      <c r="D131" s="15" t="s">
        <v>239</v>
      </c>
      <c r="E131" s="15"/>
      <c r="F131" s="15"/>
      <c r="G131" s="15"/>
      <c r="H131" s="988"/>
    </row>
    <row r="132" spans="3:8" s="10" customFormat="1">
      <c r="C132" s="167"/>
      <c r="D132" s="15" t="s">
        <v>240</v>
      </c>
      <c r="E132" s="15"/>
      <c r="F132" s="15"/>
      <c r="G132" s="15"/>
      <c r="H132" s="988"/>
    </row>
    <row r="133" spans="3:8" s="10" customFormat="1">
      <c r="C133" s="167"/>
      <c r="D133" s="15" t="s">
        <v>241</v>
      </c>
      <c r="E133" s="15"/>
      <c r="F133" s="15"/>
      <c r="G133" s="15"/>
      <c r="H133" s="988"/>
    </row>
    <row r="134" spans="3:8" s="10" customFormat="1">
      <c r="C134" s="167"/>
      <c r="D134" s="15"/>
      <c r="E134" s="15"/>
      <c r="F134" s="15"/>
      <c r="G134" s="15"/>
      <c r="H134" s="15"/>
    </row>
    <row r="135" spans="3:8" s="10" customFormat="1">
      <c r="C135" s="167"/>
    </row>
    <row r="136" spans="3:8" s="10" customFormat="1" hidden="1">
      <c r="C136" s="167"/>
    </row>
    <row r="137" spans="3:8" s="10" customFormat="1" hidden="1">
      <c r="C137" s="167"/>
    </row>
    <row r="138" spans="3:8" s="10" customFormat="1" hidden="1">
      <c r="C138" s="167"/>
    </row>
    <row r="139" spans="3:8" s="10" customFormat="1" hidden="1">
      <c r="C139" s="167"/>
    </row>
    <row r="140" spans="3:8" s="10" customFormat="1" hidden="1">
      <c r="C140" s="167"/>
    </row>
    <row r="141" spans="3:8" s="10" customFormat="1" hidden="1">
      <c r="C141" s="167"/>
    </row>
    <row r="142" spans="3:8" s="10" customFormat="1" hidden="1">
      <c r="C142" s="167"/>
    </row>
    <row r="143" spans="3:8" s="10" customFormat="1" hidden="1">
      <c r="C143" s="167"/>
    </row>
    <row r="144" spans="3:8" s="10" customFormat="1" hidden="1">
      <c r="C144" s="167"/>
    </row>
    <row r="145" spans="3:3" s="10" customFormat="1" hidden="1">
      <c r="C145" s="167"/>
    </row>
    <row r="146" spans="3:3" s="10" customFormat="1" hidden="1">
      <c r="C146" s="167"/>
    </row>
    <row r="147" spans="3:3" s="10" customFormat="1" hidden="1">
      <c r="C147" s="167"/>
    </row>
    <row r="148" spans="3:3" s="10" customFormat="1" hidden="1">
      <c r="C148" s="167"/>
    </row>
    <row r="149" spans="3:3" s="10" customFormat="1" hidden="1">
      <c r="C149" s="167"/>
    </row>
    <row r="150" spans="3:3" s="10" customFormat="1" hidden="1">
      <c r="C150" s="167"/>
    </row>
    <row r="151" spans="3:3" s="10" customFormat="1" hidden="1">
      <c r="C151" s="167"/>
    </row>
    <row r="152" spans="3:3" s="10" customFormat="1" hidden="1">
      <c r="C152" s="167"/>
    </row>
    <row r="153" spans="3:3" s="10" customFormat="1" hidden="1">
      <c r="C153" s="167"/>
    </row>
    <row r="154" spans="3:3" s="10" customFormat="1" hidden="1">
      <c r="C154" s="167"/>
    </row>
    <row r="155" spans="3:3" s="10" customFormat="1" hidden="1">
      <c r="C155" s="167"/>
    </row>
    <row r="156" spans="3:3" s="10" customFormat="1" hidden="1">
      <c r="C156" s="167"/>
    </row>
    <row r="157" spans="3:3" s="10" customFormat="1" hidden="1">
      <c r="C157" s="167"/>
    </row>
    <row r="158" spans="3:3" s="10" customFormat="1" hidden="1">
      <c r="C158" s="167"/>
    </row>
    <row r="159" spans="3:3" s="10" customFormat="1" hidden="1">
      <c r="C159" s="167"/>
    </row>
    <row r="160" spans="3:3" s="10" customFormat="1" hidden="1">
      <c r="C160" s="167"/>
    </row>
    <row r="161" spans="3:3" s="10" customFormat="1" hidden="1">
      <c r="C161" s="167"/>
    </row>
    <row r="162" spans="3:3" s="10" customFormat="1" hidden="1">
      <c r="C162" s="167"/>
    </row>
    <row r="163" spans="3:3" s="10" customFormat="1" hidden="1">
      <c r="C163" s="167"/>
    </row>
    <row r="164" spans="3:3" s="10" customFormat="1" hidden="1">
      <c r="C164" s="167"/>
    </row>
    <row r="165" spans="3:3" s="10" customFormat="1" hidden="1">
      <c r="C165" s="167"/>
    </row>
    <row r="166" spans="3:3" s="10" customFormat="1" hidden="1">
      <c r="C166" s="167"/>
    </row>
    <row r="167" spans="3:3" s="10" customFormat="1" hidden="1">
      <c r="C167" s="167"/>
    </row>
    <row r="168" spans="3:3" s="10" customFormat="1" hidden="1">
      <c r="C168" s="167"/>
    </row>
    <row r="169" spans="3:3" s="10" customFormat="1" hidden="1">
      <c r="C169" s="167"/>
    </row>
    <row r="170" spans="3:3" s="10" customFormat="1" hidden="1">
      <c r="C170" s="167"/>
    </row>
    <row r="171" spans="3:3" s="10" customFormat="1" hidden="1">
      <c r="C171" s="167"/>
    </row>
    <row r="172" spans="3:3" s="10" customFormat="1" hidden="1">
      <c r="C172" s="167"/>
    </row>
    <row r="173" spans="3:3" s="10" customFormat="1" hidden="1">
      <c r="C173" s="167"/>
    </row>
    <row r="174" spans="3:3" s="10" customFormat="1" hidden="1">
      <c r="C174" s="167"/>
    </row>
    <row r="175" spans="3:3" s="10" customFormat="1" hidden="1">
      <c r="C175" s="167"/>
    </row>
    <row r="176" spans="3:3" s="10" customFormat="1" hidden="1">
      <c r="C176" s="167"/>
    </row>
    <row r="177" spans="3:3" s="10" customFormat="1" hidden="1">
      <c r="C177" s="167"/>
    </row>
    <row r="178" spans="3:3" s="10" customFormat="1" hidden="1">
      <c r="C178" s="167"/>
    </row>
    <row r="179" spans="3:3" s="10" customFormat="1" hidden="1">
      <c r="C179" s="167"/>
    </row>
    <row r="180" spans="3:3" s="10" customFormat="1" hidden="1">
      <c r="C180" s="167"/>
    </row>
    <row r="181" spans="3:3" s="10" customFormat="1" hidden="1">
      <c r="C181" s="167"/>
    </row>
    <row r="182" spans="3:3" s="10" customFormat="1" hidden="1">
      <c r="C182" s="167"/>
    </row>
    <row r="183" spans="3:3" s="10" customFormat="1" hidden="1">
      <c r="C183" s="167"/>
    </row>
    <row r="184" spans="3:3" s="10" customFormat="1" hidden="1">
      <c r="C184" s="167"/>
    </row>
    <row r="185" spans="3:3"/>
    <row r="186" spans="3:3"/>
    <row r="187" spans="3:3"/>
    <row r="188" spans="3:3"/>
    <row r="189" spans="3:3"/>
    <row r="190" spans="3:3"/>
    <row r="191" spans="3:3"/>
    <row r="192" spans="3:3"/>
    <row r="193"/>
    <row r="194"/>
    <row r="195"/>
    <row r="196"/>
    <row r="197"/>
    <row r="198"/>
    <row r="199"/>
    <row r="200"/>
    <row r="201"/>
    <row r="202"/>
    <row r="203"/>
    <row r="204"/>
    <row r="205"/>
    <row r="206"/>
    <row r="207"/>
    <row r="208"/>
    <row r="209"/>
    <row r="210"/>
    <row r="211"/>
  </sheetData>
  <phoneticPr fontId="48" type="noConversion"/>
  <hyperlinks>
    <hyperlink ref="D57" location="'5.9 Bus_Sup_Alloc'!A1" display="Business support allocation" xr:uid="{C1DCBDBE-1F40-4012-B8EC-1D42E0FA44EA}"/>
    <hyperlink ref="D53" location="'5.5 Cost_Movements'!A1" display="Cost_Movements" xr:uid="{C7000039-CBBF-400F-BED3-3F9FD7A5A9EE}"/>
    <hyperlink ref="D98" location="'8.12 DRS'!A1" display="DRS" xr:uid="{5DCCF893-AB95-43F4-A2C0-20332C66B233}"/>
    <hyperlink ref="D69" location="'6.9 Resilience'!A1" display="Resilience" xr:uid="{AFD13F82-5E3F-410A-AFF9-CA69288C51CF}"/>
    <hyperlink ref="D25" location="'3.5 Forecast_Totex'!A1" display="Totex Forecast" xr:uid="{49BB6BFA-626B-4DA1-A854-17C1795FFAC1}"/>
    <hyperlink ref="D49" location="'5.1 TO_Indirects'!A1" display="TO Indirects" xr:uid="{33522C8E-92AA-45CA-B15E-604281F08A20}"/>
    <hyperlink ref="D51" location="'5.3 TO_Direct_Opex'!A1" display="TO Direct Opex" xr:uid="{2A51AA52-DA86-4A80-8723-F9DAEAEFAC96}"/>
    <hyperlink ref="D61" location="'6.1 Capex_summary'!A1" display="Capex Summary" xr:uid="{DD95E242-7318-49D8-BF94-E4C2F0E8F031}"/>
    <hyperlink ref="D21" location="'3.1 TO_Totex'!A1" display="TO Totex" xr:uid="{C974DB7A-E1B0-4C08-A5FB-E88F8BF9BC10}"/>
    <hyperlink ref="D58" location="'5.10 FTE'!A1" display="Full Time Equivalent (FTE)" xr:uid="{F2FBB5AD-016A-49B9-B03B-E61EBB47D1A5}"/>
    <hyperlink ref="D67" location="'6.7 TO_NonOp_Capex'!A1" display="TO Non-operational capex" xr:uid="{33F98631-5070-44E2-AA2B-A5BA12B4EB3D}"/>
    <hyperlink ref="D70" location="'6.10 Vehicles '!A1" display="Vehicles " xr:uid="{4FFC7621-6F2F-425E-9AB6-2EB4F099748C}"/>
    <hyperlink ref="D13" location="'1.4 ChangesLog'!A1" display="Changes Log" xr:uid="{5EA6F01E-35D9-449E-89A9-B4A88E5D8428}"/>
    <hyperlink ref="D97" location="'8.11 Net_Zero'!A1" display="Net Zero" xr:uid="{651D5533-E439-42BA-A59D-2FF6AAF62E93}"/>
    <hyperlink ref="D74" location="'7.1_Pipeline_data'!A1" display="Pipeline Data" xr:uid="{A5FE58D4-570E-4518-A1FC-02A7C16B4ACD}"/>
    <hyperlink ref="D75" location="'7.2_Activity_Ind'!A1" display="Activity Indicators" xr:uid="{B958DC3B-54C0-438C-BC67-521F3A4AA7E1}"/>
    <hyperlink ref="D10" location="'1.1 Cover'!A1" display="Cover" xr:uid="{6473DACE-F332-42CA-A1AA-55C8588C1005}"/>
    <hyperlink ref="D11" location="'1.2 Contents'!A1" display="Contents" xr:uid="{D2ABADD2-D28D-4423-9D91-D77EB5E37212}"/>
    <hyperlink ref="D12" location="'1.3 Lists'!A1" display="Lists" xr:uid="{FB154010-A98E-4E08-BAE3-32690495D7CC}"/>
    <hyperlink ref="D14" location="'1.5 Universal Data'!A1" display="Universal Data" xr:uid="{BCF6E9F4-3492-4C9A-9BCB-5C4C143BB935}"/>
    <hyperlink ref="D15" location="'1.6 Checks'!A1" display="Checks" xr:uid="{EB663744-1D76-4CF0-A922-1C0E92CCEAD6}"/>
    <hyperlink ref="D17" location="'2.1 Revenue_Interface'!A1" display="Revenue Interface" xr:uid="{90681747-BD5E-41F2-859F-31764733FBAA}"/>
    <hyperlink ref="D18" location="'2.2 NARM_Interface'!A1" display="NARM Interface" xr:uid="{EEE81FCA-214C-4306-A0C6-D2FAB98C3604}"/>
    <hyperlink ref="D22" location="'3.2 SO_Totex'!A1" display="SO Totex" xr:uid="{9A82139A-1808-4BFC-860D-1D70ED357CBE}"/>
    <hyperlink ref="D23" location="'3.3 Allowances'!A1" display="Allowances" xr:uid="{F851F2BE-B181-4B8F-8B13-32D5ADD28CA8}"/>
    <hyperlink ref="D24" location="'3.4 Totex_Summary '!A1" display="Totex summary" xr:uid="{902843E7-69D7-422C-B333-CD04550338E2}"/>
    <hyperlink ref="D26" location="'3.6 PCDs'!A1" display="PCD Summary" xr:uid="{021F4776-D653-4686-AA6F-8E967B14B594}"/>
    <hyperlink ref="D29" location="'4.1 TO PCFM Input Summary'!A1" display="TO PCFM input summary" xr:uid="{D5648261-34CD-427C-8D08-590F3EF46B35}"/>
    <hyperlink ref="D30" location="'4.2 SO PCFM Input Summary'!A1" display="SO PCFM input summary" xr:uid="{158C415A-B0D5-49AA-A9DE-8719B290094D}"/>
    <hyperlink ref="D31" location="'4.3 TO PCDs'!A1" display="TO PCDs" xr:uid="{3E45FCAB-5161-489F-A380-400F4D5E9D04}"/>
    <hyperlink ref="D32" location="'4.4 SO PCDs '!A1" display="SO PCDs" xr:uid="{DCFD610A-DCB4-4C20-9420-10C84BFC12D0}"/>
    <hyperlink ref="D33" location="'4.5 TO Re-openers'!A1" display="TO Reopeners" xr:uid="{A8B9C65B-507D-4596-95BA-EFE7EFC5D446}"/>
    <hyperlink ref="D34" location="'4.6 SO Re-openers'!A1" display="SO Reopeners" xr:uid="{728B4BC3-9273-4295-94E9-07E4B97648BE}"/>
    <hyperlink ref="D35" location="'4.7 TO PT'!A1" display="TO pass through" xr:uid="{7426F231-5FEB-4A8E-A321-9E6D68B1149B}"/>
    <hyperlink ref="D36" location="'4.8 SO PT'!A1" display="SO pass through" xr:uid="{A951F65A-B63C-45DE-A20E-ECE9588A1FB7}"/>
    <hyperlink ref="D37" location="'4.9 Opex Escalator'!A1" display="TO Opex escalator" xr:uid="{67FA9C3B-E7AC-4BA3-85B9-34560D337D54}"/>
    <hyperlink ref="D38" location="'4.10 TO ODI'!A1" display="TO Incentives" xr:uid="{EA2F80C9-EF44-4DD1-A8E9-AAFC2B4F263B}"/>
    <hyperlink ref="D39" location="'4.11 TO ORA'!A1" display="TO Other revenue allowances" xr:uid="{956C3388-8C58-4DF3-96A6-B2BFEEFE48FB}"/>
    <hyperlink ref="D40" location="'4.12 SO ORA'!A1" display="SO Other revenue allowances" xr:uid="{13355993-F377-4677-8B28-3333393A3AC4}"/>
    <hyperlink ref="D41" location="'4.13 TO Tax Pools Totex alloc'!A1" display="TO tax pool Totex allocation" xr:uid="{27239C85-C197-40A7-B898-E8FE47167072}"/>
    <hyperlink ref="D42" location="'4.14 SO Tax Pools Totex alloc'!A1" display="SO tax pool Totex allocation" xr:uid="{3B2E2F64-3B03-4B1B-995E-B11DDFD41B92}"/>
    <hyperlink ref="D43" location="'4.15 DRS Revenue'!A1" display="DRS Revenue" xr:uid="{53BE7F56-4E35-44A4-8309-2B16CA8F608E}"/>
    <hyperlink ref="D44" location="'4.16 - TO Recovered Rev'!A1" display="TO Recovered Revenue" xr:uid="{E6E46496-DFA4-47F6-A41E-BFA97EE305CE}"/>
    <hyperlink ref="D45" location="'4.17 - SO Recovered Rev'!A1" display="SO Recovered Revenue" xr:uid="{2D365DD0-9630-4720-B3D0-94ED58F7C4EE}"/>
    <hyperlink ref="D50" location="'5.2 SO_Indirects'!A1" display="SO Indirects" xr:uid="{70BF612B-9D11-4CC2-B521-0959E3541D0E}"/>
    <hyperlink ref="D52" location="'5.4 SO_Direct_Opex'!A1" display="SO Direct Opex" xr:uid="{A45B0453-1ECE-4B99-BB09-63C8660F21B7}"/>
    <hyperlink ref="D54" location="'5.6 Quarry_Loss'!A1" display="TO Quarry and loss" xr:uid="{3E08D002-4E5C-40D4-B623-0D2AA6EEE0D1}"/>
    <hyperlink ref="D55" location="'5.7 PSUP_Opex'!A1" display="TO Physical security opex" xr:uid="{C002513A-AED8-4BB9-9C67-2B7BA3D09B7D}"/>
    <hyperlink ref="D56" location="'5.8 Provisions'!A1" display="Provisions" xr:uid="{D655D4EC-F475-4848-84D5-424029158C2B}"/>
    <hyperlink ref="D62" location="'6.2 Projects'!A1" display="Projects" xr:uid="{5E77B3AF-918F-4C2C-91A8-E2C21872CD7A}"/>
    <hyperlink ref="D63" location="'6.3 Asset_Health'!A1" display="AH Interventions" xr:uid="{689A29A0-CD2E-4668-9139-1BEF2F59BE35}"/>
    <hyperlink ref="D64" location="'6.4 Asset_Health_Projects'!A1" display="AH Projects" xr:uid="{E22E4604-4FF4-4381-8A9E-CB3588FB0702}"/>
    <hyperlink ref="D65" location="'6.5 Redundant_Assets'!A1" display="Redundant Assets" xr:uid="{0C661210-672B-4032-919A-86DDFC27BBCB}"/>
    <hyperlink ref="D66" location="'6.6 PSUP_Capex'!A1" display="PSUP Capex" xr:uid="{8EFB5E20-C522-42D7-A034-4C2D150C4B09}"/>
    <hyperlink ref="D68" location="'6.8 SO_NonOp_Capex'!A1" display="SO Non-operational capex" xr:uid="{D942ABE1-19CC-4E22-A3CB-8BE8BADE4B79}"/>
    <hyperlink ref="D76" location="'7.3_Peak_Demand'!A1" display="Demand &amp; Capability" xr:uid="{49984FAA-A76B-4082-8164-EEA8C27D056D}"/>
    <hyperlink ref="D77" location="'7.4_Demand_Perf'!A1" display="Demand Performance" xr:uid="{BAFC21D9-CCE9-4EA5-8927-8442A3D01104}"/>
    <hyperlink ref="D78" location="'7.5_Compressor_Util_Perf'!A1" display="Compressor Perf &amp; Utilisation" xr:uid="{6BA75926-E80A-4A91-8C09-8670C97284E6}"/>
    <hyperlink ref="D79" location="'7.6_Compressor_Assets'!A1" display="Compressor Assets" xr:uid="{7D799023-E5EC-4328-8178-18D3B62F6AD1}"/>
    <hyperlink ref="D80" location="'7.7_Emissions'!A1" display="Environment" xr:uid="{8687E8E2-AFAC-4973-A54D-4B9B095E2E82}"/>
    <hyperlink ref="D81" location="'7.8 Asset_data'!A1" display="Asset Data" xr:uid="{74BCD063-891B-4153-ABE6-BB1C772661AB}"/>
    <hyperlink ref="D82" location="'7.9_Forecast_Scenarios'!A1" display="Forecast Scenarios" xr:uid="{BE29CF60-7877-4A67-9855-7D5C98BF4A84}"/>
    <hyperlink ref="D85" location="'8.1_Satisfacton_Survey'!A1" display="Customer Satisfaction" xr:uid="{B77E3118-E1AE-4D6D-ACB2-EA24BC254024}"/>
    <hyperlink ref="D86" location="'8.2 BCF'!A1" display="BCF" xr:uid="{A7F1A559-30BD-425A-97F9-632DF7303B14}"/>
    <hyperlink ref="D87" location="'8.3 Environmental Scorecard'!A1" display="Environmental scorecard" xr:uid="{4F107519-9A24-4FC8-B910-7371B2E81671}"/>
    <hyperlink ref="D88" location="'8.4 Gas_contraints'!A1" display="Gas Constraints" xr:uid="{F817DEBD-68E2-44C3-9653-803A7C68380B}"/>
    <hyperlink ref="D89" location="'8.5 Gas_contraint_events'!A1" display="Gas Constraint events" xr:uid="{27AD5CC0-D75D-4659-A284-0C5479F48E4B}"/>
    <hyperlink ref="D90" location="'8.6 NIA'!A1" display="NIA" xr:uid="{21BDDC1F-FE5C-4001-AC44-0E053F031170}"/>
    <hyperlink ref="D91" location="'8.7 CNIA'!A1" display="CNIA" xr:uid="{9B8D883C-E417-460A-9B2E-1750101DFAB8}"/>
    <hyperlink ref="D92" location="'8.8 NIC'!A1" display="NIC" xr:uid="{67269A58-62EB-4DDA-868E-CDEDB382358D}"/>
    <hyperlink ref="D93" location="'8.9 SIF'!A1" display="SIF" xr:uid="{336611E2-F31F-4037-A2D9-6D1A862EB7BD}"/>
    <hyperlink ref="D94" location="'8.10 Pipeline Log'!A1" display="Reopener pipeline log" xr:uid="{6E4B79EB-B7F2-419C-BAFC-DE80ABB1FA60}"/>
    <hyperlink ref="D101" location="'9.1_Operating_margins'!A1" display="Operating margins" xr:uid="{B732C10E-4F1F-4AC1-956F-64B144AD36F1}"/>
    <hyperlink ref="D102" location="'9.2_NTS_shrinkage'!A1" display="NTS shrinkage report" xr:uid="{3F088CF3-E1F9-495A-BE6C-E31020D19869}"/>
    <hyperlink ref="D103" location="'9.3_NTS_Shrinkage_(prompt)'!A1" display="NTS shrinkage (prompt and price targets)" xr:uid="{E69749A1-4AD8-42AE-B477-F2FEDB1E6782}"/>
    <hyperlink ref="D104" location="'9.4_NTS_Shrinkage_(gas_trades)'!A1" display="NTS shrinkage (gas trades)" xr:uid="{3D65F0EE-1307-4730-9D38-9F50D0FFDDC0}"/>
    <hyperlink ref="D105" location="'9.5_NTS_Shrinkage_(elec_trades)'!A1" display="NTS shrinkage (elec trades)" xr:uid="{4089AB72-CA79-4BA1-90CB-00F208E12211}"/>
    <hyperlink ref="D106" location="'9.6_Res_Bal_Data'!A1" display="Residual balancing incentive" xr:uid="{5C659CD2-E417-4166-BFA8-C5AAFAB0AFE2}"/>
    <hyperlink ref="D107" location="'9.7_DF_Overview'!A1" display="Demand forecasting (D-1) incentive report" xr:uid="{9DA6BE24-FB0B-48C7-B664-A6A03D109704}"/>
    <hyperlink ref="D108" location="'9.8_DF_Adjustment'!A1" display="Demand forecasting adjustment" xr:uid="{8B301A06-B4D8-48B6-901F-7A5C747BBC25}"/>
    <hyperlink ref="D109" location="'9.9_DF_D2D5_Data'!A1" display="Demand forecasting (D-2-D-5) report" xr:uid="{5BBE3C0D-F133-4149-89B0-D4C650EF7CF7}"/>
    <hyperlink ref="D110" location="'9.10_GHG_Incentive revenue'!A1" display="GHG Inventive report" xr:uid="{4DD8429F-0181-4870-ACEA-40758C893B0A}"/>
    <hyperlink ref="D111" location="'9.11_GHG_Venting_data'!A1" display="GHG Venting data" xr:uid="{5FDF0B2D-2547-447F-B864-10C945FF67C1}"/>
    <hyperlink ref="D112" location="'9.12_Maintenance_IR'!A1" display="Maintenance incentive report" xr:uid="{36F7029E-77F7-4304-86C0-0D7B1602E259}"/>
    <hyperlink ref="D95" location="'8.10a Other Pipeline appdx (TO)'!A1" display="Other Re-Opener Appendix (TO)" xr:uid="{7BD03DA9-5FE0-4061-9323-54B8E12C98E9}"/>
    <hyperlink ref="D96" location="'8.10b Other Pipeline appdx (SO)'!A1" display="Other Re-Opener Appendix (SO)" xr:uid="{5C6183E2-11BB-41B5-B818-6A3D27AACF02}"/>
    <hyperlink ref="D71" location="'6.11 Disposals'!A1" display="Disposal" xr:uid="{841350DB-8C4B-4582-A929-2006068AF091}"/>
  </hyperlinks>
  <pageMargins left="0.7" right="0.7" top="0.75" bottom="0.75" header="0.3" footer="0.3"/>
  <pageSetup paperSize="9" orientation="portrait" r:id="rId1"/>
  <headerFooter>
    <oddFooter>&amp;C_x000D_&amp;1#&amp;"Calibri"&amp;10&amp;K000000 OFFICIAL-InternalOnly</oddFooter>
  </headerFooter>
  <ignoredErrors>
    <ignoredError sqref="C61:C71 C49:C58 C10:C26 C97:C112 C29:C45 C74:C9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2F37-1199-4BA0-B153-646D5894D362}">
  <sheetPr>
    <tabColor theme="4" tint="0.79998168889431442"/>
  </sheetPr>
  <dimension ref="A1:W44"/>
  <sheetViews>
    <sheetView workbookViewId="0">
      <selection activeCell="H4" sqref="H4:L5"/>
    </sheetView>
    <sheetView workbookViewId="1"/>
  </sheetViews>
  <sheetFormatPr defaultColWidth="10.140625" defaultRowHeight="12.75"/>
  <cols>
    <col min="1" max="1" width="56.140625" style="359" customWidth="1"/>
    <col min="2" max="2" width="13.85546875" style="359" customWidth="1"/>
    <col min="3" max="7" width="10.140625" style="359"/>
    <col min="8" max="12" width="12.140625" style="359" customWidth="1"/>
    <col min="13" max="16384" width="10.140625" style="359"/>
  </cols>
  <sheetData>
    <row r="1" spans="1:14" ht="15">
      <c r="A1" s="351" t="s">
        <v>28</v>
      </c>
      <c r="B1" s="352"/>
      <c r="C1" s="352"/>
      <c r="D1" s="352"/>
      <c r="E1" s="353"/>
      <c r="F1" s="353"/>
      <c r="G1" s="353"/>
      <c r="H1" s="353"/>
      <c r="I1" s="351"/>
      <c r="J1" s="351"/>
      <c r="K1" s="351"/>
      <c r="L1" s="351"/>
    </row>
    <row r="2" spans="1:14" ht="15">
      <c r="A2" s="351"/>
      <c r="B2" s="356"/>
      <c r="C2" s="356"/>
      <c r="D2" s="356"/>
      <c r="E2" s="351"/>
      <c r="F2" s="351"/>
      <c r="G2" s="351"/>
      <c r="H2" s="351"/>
      <c r="I2" s="351"/>
      <c r="J2" s="351"/>
      <c r="K2" s="351"/>
      <c r="L2" s="351"/>
    </row>
    <row r="3" spans="1:14" ht="34.5" customHeight="1">
      <c r="A3" s="356" t="s">
        <v>1964</v>
      </c>
      <c r="B3" s="356"/>
      <c r="C3" s="356"/>
      <c r="D3" s="356"/>
      <c r="E3" s="351"/>
      <c r="F3" s="351"/>
      <c r="G3" s="351"/>
      <c r="H3" s="351"/>
      <c r="I3" s="351"/>
      <c r="J3" s="351"/>
      <c r="K3" s="351"/>
      <c r="L3" s="351"/>
    </row>
    <row r="4" spans="1:14" s="367" customFormat="1" ht="15">
      <c r="A4" s="373"/>
      <c r="B4" s="373"/>
      <c r="C4" s="373"/>
      <c r="D4" s="374"/>
      <c r="E4" s="354"/>
      <c r="F4" s="354"/>
      <c r="G4" s="354"/>
      <c r="H4" s="1658"/>
      <c r="I4" s="1659"/>
      <c r="J4" s="1659" t="s">
        <v>3191</v>
      </c>
      <c r="K4" s="1659"/>
      <c r="L4" s="1660"/>
      <c r="M4" s="375"/>
    </row>
    <row r="5" spans="1:14" s="367" customFormat="1" ht="18">
      <c r="A5" s="376"/>
      <c r="B5" s="373"/>
      <c r="C5" s="373"/>
      <c r="D5" s="373"/>
      <c r="F5" s="377"/>
      <c r="G5" s="377"/>
      <c r="H5" s="52">
        <v>2022</v>
      </c>
      <c r="I5" s="51">
        <v>2023</v>
      </c>
      <c r="J5" s="51">
        <v>2024</v>
      </c>
      <c r="K5" s="51">
        <v>2025</v>
      </c>
      <c r="L5" s="50">
        <v>2026</v>
      </c>
      <c r="M5" s="378"/>
    </row>
    <row r="6" spans="1:14" s="367" customFormat="1">
      <c r="A6" s="374"/>
      <c r="B6" s="374"/>
      <c r="C6" s="374"/>
      <c r="D6" s="374"/>
      <c r="E6" s="374"/>
      <c r="F6" s="370"/>
      <c r="G6" s="370"/>
      <c r="H6" s="392"/>
      <c r="I6" s="392"/>
      <c r="J6" s="392"/>
      <c r="K6" s="392"/>
      <c r="L6" s="359"/>
      <c r="M6" s="357"/>
      <c r="N6" s="374"/>
    </row>
    <row r="7" spans="1:14" s="367" customFormat="1">
      <c r="A7" s="407" t="s">
        <v>1767</v>
      </c>
      <c r="B7" s="369"/>
      <c r="C7" s="359"/>
      <c r="D7" s="374"/>
      <c r="E7" s="374"/>
      <c r="F7" s="359"/>
      <c r="G7" s="357"/>
      <c r="H7" s="357"/>
      <c r="I7" s="357"/>
      <c r="J7" s="357"/>
      <c r="K7" s="357"/>
      <c r="L7" s="357"/>
      <c r="M7" s="359"/>
      <c r="N7" s="374"/>
    </row>
    <row r="8" spans="1:14">
      <c r="A8" s="407"/>
      <c r="B8" s="369"/>
      <c r="C8" s="369"/>
      <c r="D8" s="374"/>
      <c r="E8" s="374"/>
      <c r="F8" s="369"/>
      <c r="G8" s="357"/>
    </row>
    <row r="9" spans="1:14" ht="14.25">
      <c r="A9" s="360" t="s">
        <v>1873</v>
      </c>
      <c r="B9" s="369" t="s">
        <v>1965</v>
      </c>
      <c r="C9" s="369" t="s">
        <v>1726</v>
      </c>
      <c r="D9" s="374"/>
      <c r="E9" s="374"/>
      <c r="F9" s="369" t="s">
        <v>1502</v>
      </c>
      <c r="G9" s="357"/>
      <c r="H9" s="832"/>
      <c r="I9" s="832"/>
      <c r="J9" s="832"/>
      <c r="K9" s="832"/>
      <c r="L9" s="832"/>
      <c r="M9" s="385" t="s">
        <v>1966</v>
      </c>
    </row>
    <row r="10" spans="1:14" ht="14.25">
      <c r="A10" s="360" t="s">
        <v>1875</v>
      </c>
      <c r="B10" s="369" t="s">
        <v>1923</v>
      </c>
      <c r="C10" s="369" t="s">
        <v>1726</v>
      </c>
      <c r="D10" s="374"/>
      <c r="E10" s="374"/>
      <c r="F10" s="369" t="s">
        <v>1502</v>
      </c>
      <c r="G10" s="357"/>
      <c r="H10" s="832"/>
      <c r="I10" s="832"/>
      <c r="J10" s="832"/>
      <c r="K10" s="832"/>
      <c r="L10" s="832"/>
      <c r="M10" s="385" t="s">
        <v>1920</v>
      </c>
    </row>
    <row r="11" spans="1:14" s="390" customFormat="1" ht="14.25">
      <c r="A11" s="387" t="s">
        <v>1767</v>
      </c>
      <c r="B11" s="389" t="s">
        <v>1967</v>
      </c>
      <c r="C11" s="389" t="s">
        <v>1726</v>
      </c>
      <c r="D11" s="388"/>
      <c r="E11" s="388"/>
      <c r="F11" s="389" t="s">
        <v>1502</v>
      </c>
      <c r="G11" s="395"/>
      <c r="H11" s="1038">
        <f>H9-H10</f>
        <v>0</v>
      </c>
      <c r="I11" s="1038">
        <f>I9-I10</f>
        <v>0</v>
      </c>
      <c r="J11" s="1038">
        <f>J9-J10</f>
        <v>0</v>
      </c>
      <c r="K11" s="1038">
        <f>K9-K10</f>
        <v>0</v>
      </c>
      <c r="L11" s="1038">
        <f>L9-L10</f>
        <v>0</v>
      </c>
    </row>
    <row r="12" spans="1:14">
      <c r="H12" s="833"/>
      <c r="I12" s="833"/>
      <c r="J12" s="833"/>
      <c r="K12" s="833"/>
      <c r="L12" s="833"/>
    </row>
    <row r="13" spans="1:14">
      <c r="A13" s="380" t="s">
        <v>1769</v>
      </c>
      <c r="B13" s="369"/>
      <c r="D13" s="374"/>
      <c r="E13" s="374"/>
      <c r="G13" s="357"/>
      <c r="H13" s="833"/>
      <c r="I13" s="833"/>
      <c r="J13" s="833"/>
      <c r="K13" s="833"/>
      <c r="L13" s="833"/>
    </row>
    <row r="14" spans="1:14">
      <c r="A14" s="380"/>
      <c r="B14" s="369"/>
      <c r="C14" s="369"/>
      <c r="D14" s="374"/>
      <c r="E14" s="374"/>
      <c r="F14" s="369"/>
      <c r="G14" s="357"/>
      <c r="H14" s="833"/>
      <c r="I14" s="833"/>
      <c r="J14" s="833"/>
      <c r="K14" s="833"/>
      <c r="L14" s="833"/>
    </row>
    <row r="15" spans="1:14" ht="14.25">
      <c r="A15" s="360" t="s">
        <v>1873</v>
      </c>
      <c r="B15" s="369" t="s">
        <v>1968</v>
      </c>
      <c r="C15" s="369" t="s">
        <v>1729</v>
      </c>
      <c r="D15" s="374"/>
      <c r="E15" s="374"/>
      <c r="F15" s="369" t="s">
        <v>1502</v>
      </c>
      <c r="G15" s="357"/>
      <c r="H15" s="832"/>
      <c r="I15" s="832"/>
      <c r="J15" s="832"/>
      <c r="K15" s="832"/>
      <c r="L15" s="832"/>
      <c r="M15" s="385" t="s">
        <v>1966</v>
      </c>
    </row>
    <row r="16" spans="1:14" ht="14.25">
      <c r="A16" s="360" t="s">
        <v>1875</v>
      </c>
      <c r="B16" s="369" t="s">
        <v>1927</v>
      </c>
      <c r="C16" s="369" t="s">
        <v>1729</v>
      </c>
      <c r="D16" s="374"/>
      <c r="E16" s="374"/>
      <c r="F16" s="369" t="s">
        <v>1502</v>
      </c>
      <c r="G16" s="357"/>
      <c r="H16" s="832"/>
      <c r="I16" s="832"/>
      <c r="J16" s="832"/>
      <c r="K16" s="832"/>
      <c r="L16" s="832"/>
      <c r="M16" s="385" t="s">
        <v>1920</v>
      </c>
    </row>
    <row r="17" spans="1:14" s="390" customFormat="1" ht="14.25">
      <c r="A17" s="387" t="s">
        <v>1769</v>
      </c>
      <c r="B17" s="389" t="s">
        <v>1928</v>
      </c>
      <c r="C17" s="389" t="s">
        <v>1729</v>
      </c>
      <c r="D17" s="388"/>
      <c r="E17" s="388"/>
      <c r="F17" s="389" t="s">
        <v>1502</v>
      </c>
      <c r="G17" s="395"/>
      <c r="H17" s="1038">
        <f>H15-H16</f>
        <v>0</v>
      </c>
      <c r="I17" s="1038">
        <f>I15-I16</f>
        <v>0</v>
      </c>
      <c r="J17" s="1038">
        <f>J15-J16</f>
        <v>0</v>
      </c>
      <c r="K17" s="1038">
        <f>K15-K16</f>
        <v>0</v>
      </c>
      <c r="L17" s="1038">
        <f>L15-L16</f>
        <v>0</v>
      </c>
    </row>
    <row r="18" spans="1:14">
      <c r="H18" s="833"/>
      <c r="I18" s="833"/>
      <c r="J18" s="833"/>
      <c r="K18" s="833"/>
      <c r="L18" s="833"/>
    </row>
    <row r="19" spans="1:14" s="367" customFormat="1">
      <c r="A19" s="380" t="s">
        <v>1933</v>
      </c>
      <c r="B19" s="359"/>
      <c r="C19" s="359"/>
      <c r="D19" s="374"/>
      <c r="E19" s="374"/>
      <c r="F19" s="359"/>
      <c r="G19" s="357"/>
      <c r="H19" s="834"/>
      <c r="I19" s="833"/>
      <c r="J19" s="833"/>
      <c r="K19" s="833"/>
      <c r="L19" s="833"/>
      <c r="M19" s="359"/>
      <c r="N19" s="374"/>
    </row>
    <row r="20" spans="1:14" s="367" customFormat="1">
      <c r="A20" s="384"/>
      <c r="B20" s="357"/>
      <c r="C20" s="369"/>
      <c r="D20" s="374"/>
      <c r="E20" s="374"/>
      <c r="F20" s="369"/>
      <c r="G20" s="357"/>
      <c r="H20" s="833"/>
      <c r="I20" s="833"/>
      <c r="J20" s="833"/>
      <c r="K20" s="833"/>
      <c r="L20" s="833"/>
      <c r="M20" s="359"/>
      <c r="N20" s="374"/>
    </row>
    <row r="21" spans="1:14" s="367" customFormat="1" ht="14.25">
      <c r="A21" s="360" t="s">
        <v>1873</v>
      </c>
      <c r="B21" s="369" t="s">
        <v>1934</v>
      </c>
      <c r="C21" s="369" t="s">
        <v>1732</v>
      </c>
      <c r="D21" s="374"/>
      <c r="E21" s="374"/>
      <c r="F21" s="369" t="s">
        <v>1502</v>
      </c>
      <c r="G21" s="359"/>
      <c r="H21" s="832"/>
      <c r="I21" s="832"/>
      <c r="J21" s="832"/>
      <c r="K21" s="832"/>
      <c r="L21" s="832"/>
      <c r="M21" s="385" t="s">
        <v>1966</v>
      </c>
      <c r="N21" s="374"/>
    </row>
    <row r="22" spans="1:14" s="367" customFormat="1" ht="14.25">
      <c r="A22" s="360" t="s">
        <v>1875</v>
      </c>
      <c r="B22" s="369" t="s">
        <v>1935</v>
      </c>
      <c r="C22" s="369" t="s">
        <v>1732</v>
      </c>
      <c r="D22" s="374"/>
      <c r="E22" s="374"/>
      <c r="F22" s="369" t="s">
        <v>1502</v>
      </c>
      <c r="G22" s="359"/>
      <c r="H22" s="832"/>
      <c r="I22" s="832"/>
      <c r="J22" s="832"/>
      <c r="K22" s="832"/>
      <c r="L22" s="832"/>
      <c r="M22" s="385" t="s">
        <v>1920</v>
      </c>
      <c r="N22" s="374"/>
    </row>
    <row r="23" spans="1:14" s="391" customFormat="1" ht="14.25">
      <c r="A23" s="387" t="s">
        <v>1969</v>
      </c>
      <c r="B23" s="389" t="s">
        <v>1936</v>
      </c>
      <c r="C23" s="389" t="s">
        <v>1732</v>
      </c>
      <c r="D23" s="388"/>
      <c r="E23" s="388"/>
      <c r="F23" s="389" t="s">
        <v>1502</v>
      </c>
      <c r="G23" s="390"/>
      <c r="H23" s="1038">
        <f>H21-H22</f>
        <v>0</v>
      </c>
      <c r="I23" s="1038">
        <f>I21-I22</f>
        <v>0</v>
      </c>
      <c r="J23" s="1038">
        <f>J21-J22</f>
        <v>0</v>
      </c>
      <c r="K23" s="1038">
        <f>K21-K22</f>
        <v>0</v>
      </c>
      <c r="L23" s="1038">
        <f>L21-L22</f>
        <v>0</v>
      </c>
      <c r="M23" s="390"/>
      <c r="N23" s="388"/>
    </row>
    <row r="24" spans="1:14" s="367" customFormat="1">
      <c r="A24" s="359"/>
      <c r="B24" s="359"/>
      <c r="C24" s="369"/>
      <c r="D24" s="374"/>
      <c r="E24" s="374"/>
      <c r="F24" s="369"/>
      <c r="G24" s="359"/>
      <c r="H24" s="833"/>
      <c r="I24" s="833"/>
      <c r="J24" s="833"/>
      <c r="K24" s="833"/>
      <c r="L24" s="833"/>
      <c r="M24" s="359"/>
      <c r="N24" s="374"/>
    </row>
    <row r="25" spans="1:14" s="367" customFormat="1">
      <c r="A25" s="359"/>
      <c r="B25" s="359"/>
      <c r="C25" s="369"/>
      <c r="D25" s="374"/>
      <c r="E25" s="374"/>
      <c r="F25" s="369"/>
      <c r="G25" s="359"/>
      <c r="H25" s="833"/>
      <c r="I25" s="833"/>
      <c r="J25" s="833"/>
      <c r="K25" s="833"/>
      <c r="L25" s="833"/>
      <c r="M25" s="359"/>
      <c r="N25" s="374"/>
    </row>
    <row r="26" spans="1:14" ht="14.25">
      <c r="A26" s="400" t="s">
        <v>1838</v>
      </c>
      <c r="B26" s="378"/>
      <c r="C26" s="369"/>
      <c r="D26" s="374"/>
      <c r="E26" s="374"/>
      <c r="F26" s="369"/>
      <c r="G26" s="378"/>
      <c r="H26" s="835"/>
      <c r="I26" s="835"/>
      <c r="J26" s="835"/>
      <c r="K26" s="835"/>
      <c r="L26" s="835"/>
    </row>
    <row r="27" spans="1:14" ht="14.25">
      <c r="A27" s="406"/>
      <c r="B27" s="378"/>
      <c r="C27" s="369"/>
      <c r="D27" s="374"/>
      <c r="E27" s="374"/>
      <c r="F27" s="369"/>
      <c r="G27" s="378"/>
      <c r="H27" s="835"/>
      <c r="I27" s="835"/>
      <c r="J27" s="835"/>
      <c r="K27" s="835"/>
      <c r="L27" s="835"/>
    </row>
    <row r="28" spans="1:14" ht="14.25">
      <c r="A28" s="360" t="s">
        <v>1873</v>
      </c>
      <c r="B28" s="369" t="s">
        <v>1937</v>
      </c>
      <c r="C28" s="360" t="s">
        <v>1742</v>
      </c>
      <c r="D28" s="374"/>
      <c r="E28" s="374"/>
      <c r="F28" s="369" t="s">
        <v>1502</v>
      </c>
      <c r="H28" s="912"/>
      <c r="I28" s="912"/>
      <c r="J28" s="912"/>
      <c r="K28" s="912"/>
      <c r="L28" s="912"/>
      <c r="M28" s="385" t="s">
        <v>1918</v>
      </c>
    </row>
    <row r="29" spans="1:14" ht="14.25">
      <c r="A29" s="360" t="s">
        <v>1407</v>
      </c>
      <c r="B29" s="369" t="s">
        <v>1938</v>
      </c>
      <c r="C29" s="360" t="s">
        <v>1742</v>
      </c>
      <c r="D29" s="374"/>
      <c r="E29" s="374"/>
      <c r="F29" s="369" t="s">
        <v>1502</v>
      </c>
      <c r="H29" s="836"/>
      <c r="I29" s="836"/>
      <c r="J29" s="836"/>
      <c r="K29" s="836"/>
      <c r="L29" s="836"/>
      <c r="M29" s="385" t="s">
        <v>1920</v>
      </c>
    </row>
    <row r="30" spans="1:14" s="390" customFormat="1" ht="14.25">
      <c r="A30" s="387" t="s">
        <v>1741</v>
      </c>
      <c r="B30" s="386" t="s">
        <v>1939</v>
      </c>
      <c r="C30" s="387" t="s">
        <v>1742</v>
      </c>
      <c r="D30" s="388"/>
      <c r="E30" s="388"/>
      <c r="F30" s="389" t="s">
        <v>1502</v>
      </c>
      <c r="H30" s="1038">
        <f>H28-H29</f>
        <v>0</v>
      </c>
      <c r="I30" s="1038">
        <f>I28-I29</f>
        <v>0</v>
      </c>
      <c r="J30" s="1038">
        <f>J28-J29</f>
        <v>0</v>
      </c>
      <c r="K30" s="1038">
        <f>K28-K29</f>
        <v>0</v>
      </c>
      <c r="L30" s="1038">
        <f>L28-L29</f>
        <v>0</v>
      </c>
      <c r="M30" s="385" t="s">
        <v>1940</v>
      </c>
    </row>
    <row r="31" spans="1:14" s="390" customFormat="1">
      <c r="A31" s="387"/>
      <c r="B31" s="386"/>
      <c r="C31" s="387"/>
      <c r="D31" s="388"/>
      <c r="E31" s="388"/>
      <c r="F31" s="389"/>
      <c r="H31" s="837"/>
      <c r="I31" s="837"/>
      <c r="J31" s="837"/>
      <c r="K31" s="837"/>
      <c r="L31" s="837"/>
      <c r="M31" s="385"/>
    </row>
    <row r="32" spans="1:14" s="390" customFormat="1">
      <c r="A32" s="387"/>
      <c r="B32" s="386"/>
      <c r="C32" s="387"/>
      <c r="D32" s="388"/>
      <c r="E32" s="388"/>
      <c r="F32" s="389"/>
      <c r="H32" s="837"/>
      <c r="I32" s="837"/>
      <c r="J32" s="837"/>
      <c r="K32" s="837"/>
      <c r="L32" s="837"/>
      <c r="M32" s="385"/>
    </row>
    <row r="33" spans="1:23">
      <c r="A33" s="380" t="s">
        <v>1836</v>
      </c>
      <c r="D33" s="374"/>
      <c r="E33" s="374"/>
      <c r="G33" s="390"/>
      <c r="H33" s="837"/>
      <c r="I33" s="837"/>
      <c r="J33" s="837"/>
      <c r="K33" s="837"/>
      <c r="L33" s="837"/>
    </row>
    <row r="34" spans="1:23">
      <c r="A34" s="384"/>
      <c r="B34" s="357"/>
      <c r="C34" s="369"/>
      <c r="D34" s="374"/>
      <c r="E34" s="374"/>
      <c r="F34" s="369"/>
      <c r="G34" s="357"/>
      <c r="H34" s="833"/>
      <c r="I34" s="833"/>
      <c r="J34" s="833"/>
      <c r="K34" s="833"/>
      <c r="L34" s="833"/>
    </row>
    <row r="35" spans="1:23" ht="14.25">
      <c r="A35" s="360" t="s">
        <v>1873</v>
      </c>
      <c r="B35" s="362" t="s">
        <v>1955</v>
      </c>
      <c r="C35" s="360" t="s">
        <v>1723</v>
      </c>
      <c r="D35" s="374"/>
      <c r="E35" s="374"/>
      <c r="F35" s="369" t="s">
        <v>1502</v>
      </c>
      <c r="H35" s="832"/>
      <c r="I35" s="832"/>
      <c r="J35" s="832"/>
      <c r="K35" s="832"/>
      <c r="L35" s="832"/>
      <c r="M35" s="385" t="s">
        <v>1966</v>
      </c>
    </row>
    <row r="36" spans="1:23" ht="14.25">
      <c r="A36" s="360" t="s">
        <v>1875</v>
      </c>
      <c r="B36" s="362" t="s">
        <v>1956</v>
      </c>
      <c r="C36" s="360" t="s">
        <v>1723</v>
      </c>
      <c r="D36" s="374"/>
      <c r="E36" s="374"/>
      <c r="F36" s="369" t="s">
        <v>1502</v>
      </c>
      <c r="H36" s="832"/>
      <c r="I36" s="832"/>
      <c r="J36" s="832"/>
      <c r="K36" s="832"/>
      <c r="L36" s="832"/>
      <c r="M36" s="385" t="s">
        <v>1920</v>
      </c>
    </row>
    <row r="37" spans="1:23" s="390" customFormat="1" ht="25.5">
      <c r="A37" s="387" t="s">
        <v>1836</v>
      </c>
      <c r="B37" s="389" t="s">
        <v>1957</v>
      </c>
      <c r="C37" s="387" t="s">
        <v>1723</v>
      </c>
      <c r="D37" s="388"/>
      <c r="E37" s="388"/>
      <c r="F37" s="389" t="s">
        <v>1502</v>
      </c>
      <c r="H37" s="1038">
        <f>H35-H36</f>
        <v>0</v>
      </c>
      <c r="I37" s="1038">
        <f>I35-I36</f>
        <v>0</v>
      </c>
      <c r="J37" s="1038">
        <f>J35-J36</f>
        <v>0</v>
      </c>
      <c r="K37" s="1038">
        <f>K35-K36</f>
        <v>0</v>
      </c>
      <c r="L37" s="1038">
        <f>L35-L36</f>
        <v>0</v>
      </c>
    </row>
    <row r="38" spans="1:23">
      <c r="C38" s="369"/>
      <c r="D38" s="374"/>
      <c r="E38" s="374"/>
      <c r="F38" s="369"/>
    </row>
    <row r="40" spans="1:23">
      <c r="A40" s="513" t="s">
        <v>1970</v>
      </c>
      <c r="D40" s="374"/>
      <c r="E40" s="374"/>
      <c r="G40" s="390"/>
      <c r="H40" s="837"/>
      <c r="I40" s="837"/>
      <c r="J40" s="837"/>
      <c r="K40" s="837"/>
      <c r="L40" s="837"/>
      <c r="W40" s="963"/>
    </row>
    <row r="41" spans="1:23">
      <c r="C41" s="369"/>
      <c r="D41" s="374"/>
      <c r="E41" s="374"/>
      <c r="F41" s="369"/>
      <c r="H41" s="833"/>
      <c r="I41" s="833"/>
      <c r="J41" s="833"/>
      <c r="K41" s="833"/>
      <c r="L41" s="833"/>
    </row>
    <row r="42" spans="1:23">
      <c r="A42" s="360" t="s">
        <v>1873</v>
      </c>
      <c r="B42" s="362"/>
      <c r="C42" s="360"/>
      <c r="D42" s="374"/>
      <c r="E42" s="374"/>
      <c r="F42" s="369" t="s">
        <v>1502</v>
      </c>
      <c r="H42" s="832"/>
      <c r="I42" s="832"/>
      <c r="J42" s="832"/>
      <c r="K42" s="832"/>
      <c r="L42" s="832"/>
      <c r="M42" s="385" t="s">
        <v>1966</v>
      </c>
      <c r="W42" s="964"/>
    </row>
    <row r="43" spans="1:23">
      <c r="A43" s="360" t="s">
        <v>1875</v>
      </c>
      <c r="B43" s="362"/>
      <c r="C43" s="360"/>
      <c r="D43" s="374"/>
      <c r="E43" s="374"/>
      <c r="F43" s="369" t="s">
        <v>1502</v>
      </c>
      <c r="H43" s="832"/>
      <c r="I43" s="832"/>
      <c r="J43" s="832"/>
      <c r="K43" s="832"/>
      <c r="L43" s="832"/>
      <c r="M43" s="385" t="s">
        <v>1920</v>
      </c>
    </row>
    <row r="44" spans="1:23" s="390" customFormat="1" ht="27.6" customHeight="1">
      <c r="A44" s="387" t="s">
        <v>1970</v>
      </c>
      <c r="B44" s="389"/>
      <c r="C44" s="387"/>
      <c r="D44" s="388"/>
      <c r="E44" s="388"/>
      <c r="F44" s="389" t="s">
        <v>1502</v>
      </c>
      <c r="H44" s="1038">
        <f>H42-H43</f>
        <v>0</v>
      </c>
      <c r="I44" s="1038">
        <f>I42-I43</f>
        <v>0</v>
      </c>
      <c r="J44" s="1038">
        <f>J42-J43</f>
        <v>0</v>
      </c>
      <c r="K44" s="1038">
        <f>K42-K43</f>
        <v>0</v>
      </c>
      <c r="L44" s="1038">
        <f>L42-L43</f>
        <v>0</v>
      </c>
    </row>
  </sheetData>
  <pageMargins left="0.7" right="0.7" top="0.75" bottom="0.75" header="0.3" footer="0.3"/>
  <headerFooter>
    <oddFooter>&amp;C_x000D_&amp;1#&amp;"Calibri"&amp;10&amp;K000000 OFFICIAL-InternalOnly</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11B61-B5F8-42D2-BEF8-586FBB672E6B}">
  <sheetPr>
    <tabColor theme="4" tint="0.79998168889431442"/>
    <pageSetUpPr fitToPage="1"/>
  </sheetPr>
  <dimension ref="A1:W56"/>
  <sheetViews>
    <sheetView topLeftCell="E26" workbookViewId="0">
      <selection activeCell="H53" sqref="H53"/>
    </sheetView>
    <sheetView workbookViewId="1"/>
  </sheetViews>
  <sheetFormatPr defaultColWidth="10.140625" defaultRowHeight="12.75"/>
  <cols>
    <col min="1" max="1" width="63.140625" style="417" customWidth="1"/>
    <col min="2" max="2" width="11" style="417" bestFit="1" customWidth="1"/>
    <col min="3" max="3" width="8.140625" style="417" customWidth="1"/>
    <col min="4" max="4" width="5.140625" style="417" customWidth="1"/>
    <col min="5" max="5" width="10.42578125" style="417" bestFit="1" customWidth="1"/>
    <col min="6" max="7" width="11.42578125" style="417" bestFit="1" customWidth="1"/>
    <col min="8" max="12" width="10.85546875" style="417" bestFit="1" customWidth="1"/>
    <col min="13" max="13" width="36" style="417" customWidth="1"/>
    <col min="14" max="16384" width="10.140625" style="417"/>
  </cols>
  <sheetData>
    <row r="1" spans="1:23" s="411" customFormat="1" ht="15.75">
      <c r="A1" s="351" t="s">
        <v>28</v>
      </c>
      <c r="B1" s="408"/>
      <c r="C1" s="408"/>
      <c r="D1" s="408"/>
      <c r="E1" s="409"/>
      <c r="F1" s="409"/>
      <c r="G1" s="409"/>
      <c r="H1" s="409"/>
      <c r="I1" s="410"/>
      <c r="J1" s="410"/>
      <c r="K1" s="410"/>
      <c r="L1" s="410"/>
    </row>
    <row r="2" spans="1:23" s="411" customFormat="1" ht="15.75">
      <c r="A2" s="351"/>
      <c r="B2" s="412"/>
      <c r="C2" s="412"/>
      <c r="D2" s="412"/>
      <c r="E2" s="410"/>
      <c r="F2" s="410"/>
      <c r="G2" s="410"/>
      <c r="H2" s="410"/>
      <c r="I2" s="410"/>
      <c r="J2" s="410"/>
      <c r="K2" s="410"/>
      <c r="L2" s="410"/>
    </row>
    <row r="3" spans="1:23" s="411" customFormat="1" ht="34.5" customHeight="1">
      <c r="A3" s="412" t="s">
        <v>1971</v>
      </c>
      <c r="B3" s="412"/>
      <c r="C3" s="412"/>
      <c r="D3" s="412"/>
      <c r="E3" s="410"/>
      <c r="F3" s="410"/>
      <c r="G3" s="410"/>
      <c r="H3" s="410"/>
      <c r="I3" s="410"/>
      <c r="J3" s="410"/>
      <c r="K3" s="410"/>
      <c r="L3" s="410"/>
    </row>
    <row r="4" spans="1:23" ht="15">
      <c r="A4" s="357" t="s">
        <v>1972</v>
      </c>
      <c r="B4" s="413"/>
      <c r="C4" s="413"/>
      <c r="D4" s="414"/>
      <c r="E4" s="415"/>
      <c r="F4" s="415"/>
      <c r="G4" s="415"/>
      <c r="H4" s="1658"/>
      <c r="I4" s="1659"/>
      <c r="J4" s="1659" t="s">
        <v>3191</v>
      </c>
      <c r="K4" s="1659"/>
      <c r="L4" s="1660"/>
      <c r="M4" s="416"/>
    </row>
    <row r="5" spans="1:23" ht="18">
      <c r="A5" s="418"/>
      <c r="B5" s="413"/>
      <c r="C5" s="413"/>
      <c r="D5" s="413"/>
      <c r="F5" s="419"/>
      <c r="G5" s="419"/>
      <c r="H5" s="52">
        <v>2022</v>
      </c>
      <c r="I5" s="51">
        <v>2023</v>
      </c>
      <c r="J5" s="51">
        <v>2024</v>
      </c>
      <c r="K5" s="51">
        <v>2025</v>
      </c>
      <c r="L5" s="50">
        <v>2026</v>
      </c>
      <c r="M5" s="416"/>
      <c r="O5" s="1837"/>
      <c r="P5" s="1837"/>
      <c r="Q5" s="855"/>
      <c r="S5" s="856"/>
      <c r="T5" s="856"/>
      <c r="U5" s="856"/>
      <c r="V5" s="856"/>
      <c r="W5" s="856"/>
    </row>
    <row r="6" spans="1:23" ht="14.25">
      <c r="A6" s="414"/>
      <c r="B6" s="414"/>
      <c r="C6" s="414"/>
      <c r="D6" s="414"/>
      <c r="E6" s="414"/>
      <c r="F6" s="419"/>
      <c r="G6" s="419"/>
      <c r="H6" s="689">
        <v>2022</v>
      </c>
      <c r="I6" s="689">
        <v>2023</v>
      </c>
      <c r="J6" s="689">
        <v>2024</v>
      </c>
      <c r="K6" s="689">
        <v>2025</v>
      </c>
      <c r="L6" s="690">
        <v>2026</v>
      </c>
      <c r="M6" s="411"/>
      <c r="N6" s="414"/>
      <c r="S6" s="689"/>
      <c r="T6" s="689"/>
      <c r="U6" s="689"/>
      <c r="V6" s="689"/>
      <c r="W6" s="689"/>
    </row>
    <row r="7" spans="1:23" ht="14.25">
      <c r="A7" s="423" t="s">
        <v>1973</v>
      </c>
      <c r="B7" s="424"/>
      <c r="C7" s="411"/>
      <c r="D7" s="414"/>
      <c r="E7" s="414"/>
      <c r="F7" s="411"/>
      <c r="G7" s="420"/>
      <c r="H7" s="420"/>
      <c r="I7" s="420"/>
      <c r="J7" s="420"/>
      <c r="K7" s="420"/>
      <c r="L7" s="420"/>
      <c r="M7" s="411"/>
      <c r="N7" s="414"/>
    </row>
    <row r="8" spans="1:23" ht="15">
      <c r="A8" s="425"/>
      <c r="B8" s="424"/>
      <c r="C8" s="411"/>
      <c r="D8" s="414"/>
      <c r="E8" s="414"/>
      <c r="F8" s="411"/>
      <c r="G8" s="420"/>
      <c r="H8" s="55"/>
      <c r="I8" s="420"/>
      <c r="J8" s="420"/>
      <c r="K8" s="420"/>
      <c r="L8" s="420"/>
      <c r="M8" s="411"/>
      <c r="N8" s="414"/>
      <c r="S8" s="55"/>
    </row>
    <row r="9" spans="1:23" ht="15.6" customHeight="1">
      <c r="A9" s="426" t="s">
        <v>1370</v>
      </c>
      <c r="B9" s="426" t="s">
        <v>1974</v>
      </c>
      <c r="C9" s="426" t="s">
        <v>1372</v>
      </c>
      <c r="E9" s="411"/>
      <c r="F9" s="427" t="s">
        <v>1785</v>
      </c>
      <c r="G9" s="411"/>
      <c r="H9" s="1029">
        <f>'2.1 Revenue_Interface'!AB34</f>
        <v>0</v>
      </c>
      <c r="I9" s="1029">
        <f>'2.1 Revenue_Interface'!AC34</f>
        <v>0</v>
      </c>
      <c r="J9" s="1029">
        <f>'2.1 Revenue_Interface'!AD34</f>
        <v>0</v>
      </c>
      <c r="K9" s="1029">
        <f>'2.1 Revenue_Interface'!AE34</f>
        <v>0</v>
      </c>
      <c r="L9" s="1029">
        <f>'2.1 Revenue_Interface'!AF34</f>
        <v>0</v>
      </c>
      <c r="M9" s="869"/>
      <c r="S9" s="857"/>
      <c r="T9" s="857"/>
      <c r="U9" s="857"/>
      <c r="V9" s="857"/>
      <c r="W9" s="857"/>
    </row>
    <row r="10" spans="1:23" ht="15.75">
      <c r="A10" s="426" t="s">
        <v>1376</v>
      </c>
      <c r="B10" s="426" t="s">
        <v>1975</v>
      </c>
      <c r="C10" s="426" t="s">
        <v>1372</v>
      </c>
      <c r="E10" s="411"/>
      <c r="F10" s="427" t="s">
        <v>1785</v>
      </c>
      <c r="G10" s="411"/>
      <c r="H10" s="1029">
        <f>'2.1 Revenue_Interface'!AB35</f>
        <v>0</v>
      </c>
      <c r="I10" s="1029">
        <f>'2.1 Revenue_Interface'!AC35</f>
        <v>0</v>
      </c>
      <c r="J10" s="1029">
        <f>'2.1 Revenue_Interface'!AD35</f>
        <v>0</v>
      </c>
      <c r="K10" s="1029">
        <f>'2.1 Revenue_Interface'!AE35</f>
        <v>0</v>
      </c>
      <c r="L10" s="1029">
        <f>'2.1 Revenue_Interface'!AF35</f>
        <v>0</v>
      </c>
      <c r="M10" s="869"/>
      <c r="S10" s="857"/>
      <c r="T10" s="857"/>
      <c r="U10" s="857"/>
      <c r="V10" s="857"/>
      <c r="W10" s="857"/>
    </row>
    <row r="11" spans="1:23" ht="15.75">
      <c r="A11" s="427" t="s">
        <v>1379</v>
      </c>
      <c r="B11" s="427" t="s">
        <v>1976</v>
      </c>
      <c r="C11" s="426" t="s">
        <v>1372</v>
      </c>
      <c r="E11" s="411"/>
      <c r="F11" s="427" t="s">
        <v>1502</v>
      </c>
      <c r="G11" s="411"/>
      <c r="H11" s="1039"/>
      <c r="I11" s="1039"/>
      <c r="J11" s="1039"/>
      <c r="K11" s="1039"/>
      <c r="L11" s="1039"/>
      <c r="M11" s="858"/>
      <c r="S11" s="859"/>
      <c r="T11" s="859"/>
      <c r="U11" s="859"/>
      <c r="V11" s="859"/>
      <c r="W11" s="859"/>
    </row>
    <row r="12" spans="1:23" ht="15.75">
      <c r="A12" s="427" t="s">
        <v>1382</v>
      </c>
      <c r="B12" s="427" t="s">
        <v>1977</v>
      </c>
      <c r="C12" s="426" t="s">
        <v>1372</v>
      </c>
      <c r="E12" s="411"/>
      <c r="F12" s="427" t="s">
        <v>1785</v>
      </c>
      <c r="G12" s="411"/>
      <c r="H12" s="1029">
        <f>'2.1 Revenue_Interface'!AB37</f>
        <v>0</v>
      </c>
      <c r="I12" s="1029">
        <f>'2.1 Revenue_Interface'!AC37</f>
        <v>0</v>
      </c>
      <c r="J12" s="1029">
        <f>'2.1 Revenue_Interface'!AD37</f>
        <v>0</v>
      </c>
      <c r="K12" s="1029">
        <f>'2.1 Revenue_Interface'!AE37</f>
        <v>0</v>
      </c>
      <c r="L12" s="1029">
        <f>'2.1 Revenue_Interface'!AF37</f>
        <v>0</v>
      </c>
      <c r="M12" s="869"/>
      <c r="S12" s="857"/>
      <c r="T12" s="857"/>
      <c r="U12" s="857"/>
      <c r="V12" s="857"/>
      <c r="W12" s="857"/>
    </row>
    <row r="13" spans="1:23" ht="15.75">
      <c r="A13" s="427" t="s">
        <v>1385</v>
      </c>
      <c r="B13" s="427" t="s">
        <v>1978</v>
      </c>
      <c r="C13" s="426" t="s">
        <v>1372</v>
      </c>
      <c r="E13" s="411"/>
      <c r="F13" s="427" t="s">
        <v>1785</v>
      </c>
      <c r="G13" s="411"/>
      <c r="H13" s="1029">
        <f>'2.1 Revenue_Interface'!AB38</f>
        <v>0</v>
      </c>
      <c r="I13" s="1029">
        <f>'2.1 Revenue_Interface'!AC38</f>
        <v>0</v>
      </c>
      <c r="J13" s="1029">
        <f>'2.1 Revenue_Interface'!AD38</f>
        <v>0</v>
      </c>
      <c r="K13" s="1029">
        <f>'2.1 Revenue_Interface'!AE38</f>
        <v>0</v>
      </c>
      <c r="L13" s="1029">
        <f>'2.1 Revenue_Interface'!AF38</f>
        <v>0</v>
      </c>
      <c r="M13" s="869"/>
      <c r="S13" s="857"/>
      <c r="T13" s="857"/>
      <c r="U13" s="857"/>
      <c r="V13" s="857"/>
      <c r="W13" s="857"/>
    </row>
    <row r="14" spans="1:23" ht="15.75">
      <c r="A14" s="427" t="s">
        <v>1791</v>
      </c>
      <c r="B14" s="427" t="s">
        <v>1979</v>
      </c>
      <c r="C14" s="426" t="s">
        <v>1390</v>
      </c>
      <c r="E14" s="411"/>
      <c r="F14" s="427" t="s">
        <v>1785</v>
      </c>
      <c r="G14" s="411"/>
      <c r="H14" s="1040">
        <f>H24+H25+H26</f>
        <v>0</v>
      </c>
      <c r="I14" s="1040">
        <f>I24+I25+I26</f>
        <v>0</v>
      </c>
      <c r="J14" s="1040">
        <f>J24+J25+J26</f>
        <v>0</v>
      </c>
      <c r="K14" s="1040">
        <f>K24+K25+K26</f>
        <v>0</v>
      </c>
      <c r="L14" s="1040">
        <f>L24+L25+L26</f>
        <v>0</v>
      </c>
      <c r="M14" s="875"/>
      <c r="S14" s="859"/>
      <c r="T14" s="859"/>
      <c r="U14" s="859"/>
      <c r="V14" s="859"/>
      <c r="W14" s="859"/>
    </row>
    <row r="15" spans="1:23" ht="15.75">
      <c r="A15" s="426" t="s">
        <v>1793</v>
      </c>
      <c r="B15" s="426" t="s">
        <v>1980</v>
      </c>
      <c r="C15" s="426" t="s">
        <v>1372</v>
      </c>
      <c r="E15" s="411"/>
      <c r="F15" s="427" t="s">
        <v>1785</v>
      </c>
      <c r="G15" s="411"/>
      <c r="H15" s="1029" t="e">
        <f>H52</f>
        <v>#N/A</v>
      </c>
      <c r="I15" s="1029" t="e">
        <f t="shared" ref="I15:L15" si="0">I52</f>
        <v>#N/A</v>
      </c>
      <c r="J15" s="1029" t="e">
        <f t="shared" si="0"/>
        <v>#N/A</v>
      </c>
      <c r="K15" s="1029">
        <f t="shared" si="0"/>
        <v>0</v>
      </c>
      <c r="L15" s="1029">
        <f t="shared" si="0"/>
        <v>0</v>
      </c>
      <c r="Q15" s="860"/>
      <c r="S15" s="859"/>
      <c r="T15" s="859"/>
      <c r="U15" s="859"/>
      <c r="V15" s="859"/>
      <c r="W15" s="859"/>
    </row>
    <row r="16" spans="1:23" ht="15.75">
      <c r="A16" s="426" t="s">
        <v>1388</v>
      </c>
      <c r="B16" s="426" t="s">
        <v>1389</v>
      </c>
      <c r="C16" s="426" t="s">
        <v>1372</v>
      </c>
      <c r="E16" s="411"/>
      <c r="F16" s="427" t="s">
        <v>1502</v>
      </c>
      <c r="G16" s="411"/>
      <c r="H16" s="1039"/>
      <c r="I16" s="1039"/>
      <c r="J16" s="1041"/>
      <c r="K16" s="1041"/>
      <c r="L16" s="1041"/>
      <c r="M16" s="874"/>
      <c r="S16" s="857"/>
      <c r="T16" s="857"/>
      <c r="U16" s="857"/>
      <c r="V16" s="857"/>
      <c r="W16" s="857"/>
    </row>
    <row r="17" spans="1:16" ht="23.45" customHeight="1">
      <c r="M17" s="869"/>
    </row>
    <row r="18" spans="1:16" ht="13.5" thickBot="1">
      <c r="B18" s="429"/>
    </row>
    <row r="19" spans="1:16" ht="15">
      <c r="A19" s="430" t="s">
        <v>1402</v>
      </c>
      <c r="B19" s="431"/>
      <c r="C19" s="431"/>
      <c r="D19" s="431"/>
      <c r="E19" s="431"/>
      <c r="F19" s="431"/>
      <c r="G19" s="431"/>
      <c r="H19" s="431"/>
      <c r="I19" s="431"/>
      <c r="J19" s="431"/>
      <c r="K19" s="431"/>
      <c r="L19" s="431"/>
      <c r="M19" s="431"/>
      <c r="N19" s="431"/>
      <c r="O19" s="431"/>
      <c r="P19" s="432"/>
    </row>
    <row r="20" spans="1:16" ht="15">
      <c r="A20" s="440"/>
      <c r="P20" s="434"/>
    </row>
    <row r="21" spans="1:16" ht="15">
      <c r="A21" s="440"/>
      <c r="P21" s="434"/>
    </row>
    <row r="22" spans="1:16">
      <c r="A22" s="441"/>
      <c r="P22" s="434"/>
    </row>
    <row r="23" spans="1:16">
      <c r="A23" s="441"/>
      <c r="P23" s="434"/>
    </row>
    <row r="24" spans="1:16" ht="15.75">
      <c r="A24" s="433" t="s">
        <v>1403</v>
      </c>
      <c r="B24" s="429" t="s">
        <v>1981</v>
      </c>
      <c r="C24" s="442" t="s">
        <v>1390</v>
      </c>
      <c r="F24" s="417" t="s">
        <v>1785</v>
      </c>
      <c r="H24" s="1029">
        <f>'2.1 Revenue_Interface'!AB46</f>
        <v>0</v>
      </c>
      <c r="I24" s="1029">
        <f>'2.1 Revenue_Interface'!AC46</f>
        <v>0</v>
      </c>
      <c r="J24" s="1029">
        <f>'2.1 Revenue_Interface'!AD46</f>
        <v>0</v>
      </c>
      <c r="K24" s="1029">
        <f>'2.1 Revenue_Interface'!AE46</f>
        <v>0</v>
      </c>
      <c r="L24" s="1029">
        <f>'2.1 Revenue_Interface'!AF46</f>
        <v>0</v>
      </c>
      <c r="M24" s="385" t="s">
        <v>1982</v>
      </c>
      <c r="P24" s="434"/>
    </row>
    <row r="25" spans="1:16" ht="15.75">
      <c r="A25" s="441" t="s">
        <v>1983</v>
      </c>
      <c r="B25" s="411" t="s">
        <v>1984</v>
      </c>
      <c r="C25" s="442" t="s">
        <v>1390</v>
      </c>
      <c r="F25" s="417" t="s">
        <v>1785</v>
      </c>
      <c r="H25" s="1029">
        <f>H35</f>
        <v>0</v>
      </c>
      <c r="I25" s="1029">
        <f>I35</f>
        <v>0</v>
      </c>
      <c r="J25" s="1029">
        <f t="shared" ref="J25:L25" si="1">J35</f>
        <v>0</v>
      </c>
      <c r="K25" s="1029">
        <f t="shared" si="1"/>
        <v>0</v>
      </c>
      <c r="L25" s="1029">
        <f t="shared" si="1"/>
        <v>0</v>
      </c>
      <c r="P25" s="434"/>
    </row>
    <row r="26" spans="1:16" ht="15.75">
      <c r="A26" s="441" t="s">
        <v>1985</v>
      </c>
      <c r="B26" s="411" t="s">
        <v>1986</v>
      </c>
      <c r="C26" s="442" t="s">
        <v>1390</v>
      </c>
      <c r="F26" s="417" t="s">
        <v>1785</v>
      </c>
      <c r="H26" s="1029">
        <f>H43</f>
        <v>0</v>
      </c>
      <c r="I26" s="1029">
        <f t="shared" ref="I26:L26" si="2">I43</f>
        <v>0</v>
      </c>
      <c r="J26" s="1029">
        <f t="shared" si="2"/>
        <v>0</v>
      </c>
      <c r="K26" s="1029">
        <f t="shared" si="2"/>
        <v>0</v>
      </c>
      <c r="L26" s="1029">
        <f t="shared" si="2"/>
        <v>0</v>
      </c>
      <c r="P26" s="434"/>
    </row>
    <row r="27" spans="1:16" ht="14.25">
      <c r="A27" s="435" t="s">
        <v>1987</v>
      </c>
      <c r="B27" s="423" t="s">
        <v>1988</v>
      </c>
      <c r="C27" s="443" t="s">
        <v>1390</v>
      </c>
      <c r="D27" s="423"/>
      <c r="E27" s="423"/>
      <c r="F27" s="417" t="s">
        <v>1502</v>
      </c>
      <c r="G27" s="423"/>
      <c r="H27" s="1038" t="e">
        <f>(H24+H25+H26)*VLOOKUP(H$5,'1.5 Universal Data'!$C$28:$F$39,4,FALSE)</f>
        <v>#N/A</v>
      </c>
      <c r="I27" s="1038" t="e">
        <f>(I24+I25+I26)*VLOOKUP(I$5,'1.5 Universal Data'!$C$28:$F$39,4,FALSE)</f>
        <v>#N/A</v>
      </c>
      <c r="J27" s="1038" t="e">
        <f>(J24+J25+J26)*VLOOKUP(J$5,'1.5 Universal Data'!$C$28:$F$39,4,FALSE)</f>
        <v>#N/A</v>
      </c>
      <c r="K27" s="1038" t="e">
        <f>(K24+K25+K26)*VLOOKUP(K$5,'1.5 Universal Data'!$C$28:$F$39,4,FALSE)</f>
        <v>#N/A</v>
      </c>
      <c r="L27" s="1038" t="e">
        <f>(L24+L25+L26)*VLOOKUP(L$5,'1.5 Universal Data'!$C$28:$F$39,4,FALSE)</f>
        <v>#N/A</v>
      </c>
      <c r="M27" s="873"/>
      <c r="P27" s="434"/>
    </row>
    <row r="28" spans="1:16">
      <c r="A28" s="441"/>
      <c r="H28" s="838"/>
      <c r="I28" s="838"/>
      <c r="J28" s="838"/>
      <c r="K28" s="838"/>
      <c r="L28" s="838"/>
      <c r="P28" s="434"/>
    </row>
    <row r="29" spans="1:16" ht="14.25">
      <c r="A29" s="444" t="s">
        <v>1989</v>
      </c>
      <c r="H29" s="838"/>
      <c r="I29" s="838"/>
      <c r="J29" s="838"/>
      <c r="K29" s="838"/>
      <c r="L29" s="838"/>
      <c r="P29" s="434"/>
    </row>
    <row r="30" spans="1:16">
      <c r="A30" s="441"/>
      <c r="H30" s="838"/>
      <c r="I30" s="838"/>
      <c r="J30" s="838"/>
      <c r="K30" s="838"/>
      <c r="L30" s="838"/>
      <c r="P30" s="434"/>
    </row>
    <row r="31" spans="1:16">
      <c r="A31" s="441"/>
      <c r="H31" s="838"/>
      <c r="I31" s="838"/>
      <c r="J31" s="838"/>
      <c r="K31" s="838"/>
      <c r="L31" s="838"/>
      <c r="P31" s="434"/>
    </row>
    <row r="32" spans="1:16" ht="15.75">
      <c r="A32" s="441" t="s">
        <v>1990</v>
      </c>
      <c r="B32" s="417" t="s">
        <v>1991</v>
      </c>
      <c r="C32" s="442" t="s">
        <v>1390</v>
      </c>
      <c r="F32" s="417" t="s">
        <v>1502</v>
      </c>
      <c r="H32" s="1029">
        <v>6.64</v>
      </c>
      <c r="I32" s="1029">
        <v>6.56</v>
      </c>
      <c r="J32" s="1029">
        <v>6.51</v>
      </c>
      <c r="K32" s="1029">
        <v>6.58</v>
      </c>
      <c r="L32" s="1029">
        <v>6.45</v>
      </c>
      <c r="P32" s="434"/>
    </row>
    <row r="33" spans="1:16" ht="15.75">
      <c r="A33" s="433" t="s">
        <v>1992</v>
      </c>
      <c r="B33" s="417" t="s">
        <v>1993</v>
      </c>
      <c r="C33" s="442" t="s">
        <v>1390</v>
      </c>
      <c r="H33" s="1029" t="e">
        <f>VLOOKUP(H$5,'1.5 Universal Data'!$C$28:$F$39,2,FALSE)</f>
        <v>#N/A</v>
      </c>
      <c r="I33" s="1029" t="e">
        <f>VLOOKUP(I$5,'1.5 Universal Data'!$C$28:$F$39,2,FALSE)</f>
        <v>#N/A</v>
      </c>
      <c r="J33" s="1029" t="e">
        <f>VLOOKUP(J$5,'1.5 Universal Data'!$C$28:$F$39,2,FALSE)</f>
        <v>#N/A</v>
      </c>
      <c r="K33" s="1029" t="e">
        <f>VLOOKUP(K$5,'1.5 Universal Data'!$C$28:$F$39,2,FALSE)</f>
        <v>#N/A</v>
      </c>
      <c r="L33" s="1029" t="e">
        <f>VLOOKUP(L$5,'1.5 Universal Data'!$C$28:$F$39,2,FALSE)</f>
        <v>#N/A</v>
      </c>
      <c r="M33" s="385" t="s">
        <v>1994</v>
      </c>
      <c r="P33" s="434"/>
    </row>
    <row r="34" spans="1:16" ht="15.75">
      <c r="A34" s="433" t="s">
        <v>1995</v>
      </c>
      <c r="B34" s="417" t="s">
        <v>1996</v>
      </c>
      <c r="C34" s="442" t="s">
        <v>1390</v>
      </c>
      <c r="H34" s="1029">
        <f>'1.5 Universal Data'!$D$31</f>
        <v>283.30799999999999</v>
      </c>
      <c r="I34" s="1029">
        <f>'1.5 Universal Data'!$D$31</f>
        <v>283.30799999999999</v>
      </c>
      <c r="J34" s="1029">
        <f>'1.5 Universal Data'!$D$31</f>
        <v>283.30799999999999</v>
      </c>
      <c r="K34" s="1029">
        <f>'1.5 Universal Data'!$D$31</f>
        <v>283.30799999999999</v>
      </c>
      <c r="L34" s="1029">
        <f>'1.5 Universal Data'!$D$31</f>
        <v>283.30799999999999</v>
      </c>
      <c r="M34" s="385" t="s">
        <v>1994</v>
      </c>
      <c r="P34" s="434"/>
    </row>
    <row r="35" spans="1:16" ht="15.75">
      <c r="A35" s="417" t="s">
        <v>1983</v>
      </c>
      <c r="B35" s="411" t="s">
        <v>1984</v>
      </c>
      <c r="C35" s="442" t="s">
        <v>1390</v>
      </c>
      <c r="F35" s="417" t="s">
        <v>1785</v>
      </c>
      <c r="H35" s="1038">
        <f>IFERROR(H32*(H33/H34),0)</f>
        <v>0</v>
      </c>
      <c r="I35" s="1038">
        <f t="shared" ref="I35:L35" si="3">IFERROR(I32*(I33/I34),0)</f>
        <v>0</v>
      </c>
      <c r="J35" s="1038">
        <f t="shared" si="3"/>
        <v>0</v>
      </c>
      <c r="K35" s="1038">
        <f t="shared" si="3"/>
        <v>0</v>
      </c>
      <c r="L35" s="1038">
        <f t="shared" si="3"/>
        <v>0</v>
      </c>
      <c r="P35" s="434"/>
    </row>
    <row r="36" spans="1:16">
      <c r="A36" s="441"/>
      <c r="H36" s="838"/>
      <c r="I36" s="838"/>
      <c r="J36" s="838"/>
      <c r="K36" s="838"/>
      <c r="L36" s="838"/>
      <c r="P36" s="434"/>
    </row>
    <row r="37" spans="1:16" ht="14.25">
      <c r="A37" s="444" t="s">
        <v>1997</v>
      </c>
      <c r="H37" s="838"/>
      <c r="I37" s="838"/>
      <c r="J37" s="838"/>
      <c r="K37" s="838"/>
      <c r="L37" s="838"/>
      <c r="P37" s="434"/>
    </row>
    <row r="38" spans="1:16">
      <c r="A38" s="441"/>
      <c r="H38" s="838"/>
      <c r="I38" s="838"/>
      <c r="J38" s="838"/>
      <c r="K38" s="838"/>
      <c r="L38" s="838"/>
      <c r="P38" s="434"/>
    </row>
    <row r="39" spans="1:16">
      <c r="A39" s="441"/>
      <c r="H39" s="838"/>
      <c r="I39" s="838"/>
      <c r="J39" s="838"/>
      <c r="K39" s="838"/>
      <c r="L39" s="838"/>
      <c r="P39" s="434"/>
    </row>
    <row r="40" spans="1:16" ht="15.75">
      <c r="A40" s="441" t="s">
        <v>1998</v>
      </c>
      <c r="B40" s="417" t="s">
        <v>1999</v>
      </c>
      <c r="C40" s="442" t="s">
        <v>1390</v>
      </c>
      <c r="F40" s="417" t="s">
        <v>1502</v>
      </c>
      <c r="H40" s="1029">
        <v>0.1</v>
      </c>
      <c r="I40" s="1029">
        <v>0.1</v>
      </c>
      <c r="J40" s="1029">
        <v>0.1</v>
      </c>
      <c r="K40" s="1029">
        <v>0.1</v>
      </c>
      <c r="L40" s="1029">
        <v>0.1</v>
      </c>
      <c r="P40" s="434"/>
    </row>
    <row r="41" spans="1:16" ht="15.75">
      <c r="A41" s="433" t="s">
        <v>1992</v>
      </c>
      <c r="B41" s="417" t="s">
        <v>1993</v>
      </c>
      <c r="C41" s="442" t="s">
        <v>1390</v>
      </c>
      <c r="H41" s="1029" t="e">
        <f>VLOOKUP(H$5,'1.5 Universal Data'!$C$28:$F$39,2,FALSE)</f>
        <v>#N/A</v>
      </c>
      <c r="I41" s="1029" t="e">
        <f>VLOOKUP(I$5,'1.5 Universal Data'!$C$28:$F$39,2,FALSE)</f>
        <v>#N/A</v>
      </c>
      <c r="J41" s="1029" t="e">
        <f>VLOOKUP(J$5,'1.5 Universal Data'!$C$28:$F$39,2,FALSE)</f>
        <v>#N/A</v>
      </c>
      <c r="K41" s="1029" t="e">
        <f>VLOOKUP(K$5,'1.5 Universal Data'!$C$28:$F$39,2,FALSE)</f>
        <v>#N/A</v>
      </c>
      <c r="L41" s="1029" t="e">
        <f>VLOOKUP(L$5,'1.5 Universal Data'!$C$28:$F$39,2,FALSE)</f>
        <v>#N/A</v>
      </c>
      <c r="M41" s="385" t="s">
        <v>1994</v>
      </c>
      <c r="P41" s="434"/>
    </row>
    <row r="42" spans="1:16" ht="15.75">
      <c r="A42" s="433" t="s">
        <v>1995</v>
      </c>
      <c r="B42" s="417" t="s">
        <v>1996</v>
      </c>
      <c r="C42" s="442" t="s">
        <v>1390</v>
      </c>
      <c r="H42" s="1029">
        <f>'1.5 Universal Data'!$D$31</f>
        <v>283.30799999999999</v>
      </c>
      <c r="I42" s="1029">
        <f>'1.5 Universal Data'!$D$31</f>
        <v>283.30799999999999</v>
      </c>
      <c r="J42" s="1029">
        <f>'1.5 Universal Data'!$D$31</f>
        <v>283.30799999999999</v>
      </c>
      <c r="K42" s="1029">
        <f>'1.5 Universal Data'!$D$31</f>
        <v>283.30799999999999</v>
      </c>
      <c r="L42" s="1029">
        <f>'1.5 Universal Data'!$D$31</f>
        <v>283.30799999999999</v>
      </c>
      <c r="M42" s="385" t="s">
        <v>1994</v>
      </c>
      <c r="P42" s="434"/>
    </row>
    <row r="43" spans="1:16" ht="15.75">
      <c r="A43" s="417" t="s">
        <v>1985</v>
      </c>
      <c r="B43" s="411" t="s">
        <v>1986</v>
      </c>
      <c r="C43" s="442" t="s">
        <v>1390</v>
      </c>
      <c r="F43" s="417" t="s">
        <v>1785</v>
      </c>
      <c r="H43" s="1038">
        <f>IFERROR(H40*(H41/H42),0)</f>
        <v>0</v>
      </c>
      <c r="I43" s="1038">
        <f t="shared" ref="I43:L43" si="4">IFERROR(I40*(I41/I42),0)</f>
        <v>0</v>
      </c>
      <c r="J43" s="1038">
        <f t="shared" si="4"/>
        <v>0</v>
      </c>
      <c r="K43" s="1038">
        <f t="shared" si="4"/>
        <v>0</v>
      </c>
      <c r="L43" s="1038">
        <f t="shared" si="4"/>
        <v>0</v>
      </c>
      <c r="P43" s="434"/>
    </row>
    <row r="44" spans="1:16" ht="13.5" thickBot="1">
      <c r="A44" s="437"/>
      <c r="B44" s="438"/>
      <c r="C44" s="438"/>
      <c r="D44" s="438"/>
      <c r="E44" s="438"/>
      <c r="F44" s="438"/>
      <c r="G44" s="438"/>
      <c r="H44" s="839"/>
      <c r="I44" s="839"/>
      <c r="J44" s="839"/>
      <c r="K44" s="839"/>
      <c r="L44" s="839"/>
      <c r="M44" s="438"/>
      <c r="N44" s="438"/>
      <c r="O44" s="438"/>
      <c r="P44" s="439"/>
    </row>
    <row r="45" spans="1:16" ht="13.5" thickBot="1"/>
    <row r="46" spans="1:16">
      <c r="A46" s="445"/>
      <c r="B46" s="431"/>
      <c r="C46" s="431"/>
      <c r="D46" s="431"/>
      <c r="E46" s="431"/>
      <c r="F46" s="431"/>
      <c r="G46" s="431"/>
      <c r="H46" s="431"/>
      <c r="I46" s="431"/>
      <c r="J46" s="431"/>
      <c r="K46" s="431"/>
      <c r="L46" s="431"/>
      <c r="M46" s="431"/>
      <c r="N46" s="431"/>
      <c r="O46" s="431"/>
      <c r="P46" s="432"/>
    </row>
    <row r="47" spans="1:16">
      <c r="A47" s="441"/>
      <c r="P47" s="434"/>
    </row>
    <row r="48" spans="1:16" ht="15">
      <c r="A48" s="440" t="s">
        <v>1406</v>
      </c>
      <c r="B48" s="429"/>
      <c r="F48" s="411"/>
      <c r="G48" s="411"/>
      <c r="H48" s="411"/>
      <c r="I48" s="411"/>
      <c r="J48" s="411"/>
      <c r="K48" s="411"/>
      <c r="L48" s="411"/>
      <c r="M48" s="411"/>
      <c r="P48" s="434"/>
    </row>
    <row r="49" spans="1:16">
      <c r="A49" s="433"/>
      <c r="B49" s="429"/>
      <c r="F49" s="411"/>
      <c r="G49" s="411"/>
      <c r="P49" s="434"/>
    </row>
    <row r="50" spans="1:16" s="411" customFormat="1" ht="15.75">
      <c r="A50" s="446" t="s">
        <v>1873</v>
      </c>
      <c r="B50" s="427" t="s">
        <v>2000</v>
      </c>
      <c r="C50" s="442" t="s">
        <v>1372</v>
      </c>
      <c r="D50" s="414"/>
      <c r="E50" s="414"/>
      <c r="F50" s="427" t="s">
        <v>1785</v>
      </c>
      <c r="H50" s="1042" t="e">
        <f>4.05*VLOOKUP(H$5,'1.5 Universal Data'!$C$28:$F$39,3,FALSE)</f>
        <v>#N/A</v>
      </c>
      <c r="I50" s="1042" t="e">
        <f>4.05*VLOOKUP(I$5,'1.5 Universal Data'!$C$28:$F$39,3,FALSE)</f>
        <v>#N/A</v>
      </c>
      <c r="J50" s="1042" t="e">
        <f>4.05*VLOOKUP(J$5,'1.5 Universal Data'!$C$28:$F$39,3,FALSE)</f>
        <v>#N/A</v>
      </c>
      <c r="K50" s="1029">
        <v>0</v>
      </c>
      <c r="L50" s="1029">
        <v>0</v>
      </c>
      <c r="M50" s="411" t="s">
        <v>2001</v>
      </c>
      <c r="P50" s="447"/>
    </row>
    <row r="51" spans="1:16" s="411" customFormat="1" ht="15.75">
      <c r="A51" s="446" t="s">
        <v>1407</v>
      </c>
      <c r="B51" s="427" t="s">
        <v>2002</v>
      </c>
      <c r="C51" s="442" t="s">
        <v>1372</v>
      </c>
      <c r="D51" s="414"/>
      <c r="E51" s="414"/>
      <c r="F51" s="427" t="s">
        <v>1785</v>
      </c>
      <c r="H51" s="1029">
        <f>'2.1 Revenue_Interface'!AB48</f>
        <v>0</v>
      </c>
      <c r="I51" s="1029">
        <f>'2.1 Revenue_Interface'!AC48</f>
        <v>0</v>
      </c>
      <c r="J51" s="1029">
        <f>'2.1 Revenue_Interface'!AD48</f>
        <v>0</v>
      </c>
      <c r="K51" s="1029">
        <f>'2.1 Revenue_Interface'!AE48</f>
        <v>0</v>
      </c>
      <c r="L51" s="1029">
        <f>'2.1 Revenue_Interface'!AF48</f>
        <v>0</v>
      </c>
      <c r="M51" s="385" t="s">
        <v>2003</v>
      </c>
      <c r="P51" s="447"/>
    </row>
    <row r="52" spans="1:16" s="411" customFormat="1" ht="14.25">
      <c r="A52" s="448" t="s">
        <v>2004</v>
      </c>
      <c r="B52" s="449" t="s">
        <v>2005</v>
      </c>
      <c r="C52" s="443" t="s">
        <v>1372</v>
      </c>
      <c r="D52" s="450"/>
      <c r="E52" s="450"/>
      <c r="F52" s="449" t="s">
        <v>1785</v>
      </c>
      <c r="G52" s="451"/>
      <c r="H52" s="1038" t="e">
        <f>H50-H51</f>
        <v>#N/A</v>
      </c>
      <c r="I52" s="1038" t="e">
        <f>I50-I51</f>
        <v>#N/A</v>
      </c>
      <c r="J52" s="1038" t="e">
        <f>J50-J51</f>
        <v>#N/A</v>
      </c>
      <c r="K52" s="1038">
        <f>K50-K51</f>
        <v>0</v>
      </c>
      <c r="L52" s="1038">
        <f>L50-L51</f>
        <v>0</v>
      </c>
      <c r="P52" s="447"/>
    </row>
    <row r="53" spans="1:16">
      <c r="A53" s="441"/>
      <c r="H53" s="838"/>
      <c r="I53" s="838"/>
      <c r="J53" s="838"/>
      <c r="K53" s="838"/>
      <c r="L53" s="838"/>
      <c r="P53" s="434"/>
    </row>
    <row r="54" spans="1:16">
      <c r="A54" s="441"/>
      <c r="P54" s="434"/>
    </row>
    <row r="55" spans="1:16">
      <c r="A55" s="441"/>
      <c r="P55" s="434"/>
    </row>
    <row r="56" spans="1:16" ht="13.5" thickBot="1">
      <c r="A56" s="437"/>
      <c r="B56" s="438"/>
      <c r="C56" s="438"/>
      <c r="D56" s="438"/>
      <c r="E56" s="438"/>
      <c r="F56" s="438"/>
      <c r="G56" s="438"/>
      <c r="H56" s="438"/>
      <c r="I56" s="438"/>
      <c r="J56" s="438"/>
      <c r="K56" s="438"/>
      <c r="L56" s="438"/>
      <c r="M56" s="438"/>
      <c r="N56" s="438"/>
      <c r="O56" s="438"/>
      <c r="P56" s="439"/>
    </row>
  </sheetData>
  <mergeCells count="1">
    <mergeCell ref="O5:P5"/>
  </mergeCells>
  <dataValidations disablePrompts="1" count="1">
    <dataValidation type="list" allowBlank="1" showInputMessage="1" showErrorMessage="1" sqref="Q5" xr:uid="{2A7A3A1E-BB82-4418-AB35-6C05EE1BC603}">
      <formula1>"2022,2023,2024,2025,2026"</formula1>
    </dataValidation>
  </dataValidations>
  <pageMargins left="0.17" right="0.16" top="0.5" bottom="0.74803149606299213" header="0.31496062992125984" footer="0.31496062992125984"/>
  <pageSetup paperSize="9" scale="36" orientation="portrait" r:id="rId1"/>
  <headerFooter>
    <oddFooter>&amp;C&amp;D_x000D_&amp;1#&amp;"Calibri"&amp;10&amp;K000000 OFFICIAL-InternalOnly&amp;R&amp;F</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3CD20-818C-43EE-B3D4-FE8D8808399E}">
  <sheetPr>
    <tabColor theme="4" tint="0.79998168889431442"/>
    <pageSetUpPr fitToPage="1"/>
  </sheetPr>
  <dimension ref="A1:W13"/>
  <sheetViews>
    <sheetView workbookViewId="0">
      <selection activeCell="B11" sqref="B11:C11"/>
    </sheetView>
    <sheetView workbookViewId="1"/>
  </sheetViews>
  <sheetFormatPr defaultColWidth="10.140625" defaultRowHeight="12.75"/>
  <cols>
    <col min="1" max="1" width="45" style="367" customWidth="1"/>
    <col min="2" max="2" width="11" style="367" bestFit="1" customWidth="1"/>
    <col min="3" max="3" width="8.140625" style="367" customWidth="1"/>
    <col min="4" max="4" width="5.140625" style="367" customWidth="1"/>
    <col min="5" max="5" width="10.42578125" style="367" bestFit="1" customWidth="1"/>
    <col min="6" max="7" width="11.42578125" style="367" bestFit="1" customWidth="1"/>
    <col min="8" max="12" width="10.85546875" style="367" bestFit="1" customWidth="1"/>
    <col min="13" max="13" width="10.140625" style="367"/>
    <col min="14" max="14" width="15.42578125" style="367" customWidth="1"/>
    <col min="15" max="15" width="11.85546875" style="367" customWidth="1"/>
    <col min="16" max="17" width="10.140625" style="367"/>
    <col min="18" max="18" width="15.42578125" style="367" customWidth="1"/>
    <col min="19" max="16384" width="10.140625" style="367"/>
  </cols>
  <sheetData>
    <row r="1" spans="1:23" s="359" customFormat="1" ht="15">
      <c r="A1" s="351" t="s">
        <v>28</v>
      </c>
      <c r="B1" s="352"/>
      <c r="C1" s="352"/>
      <c r="D1" s="352"/>
      <c r="E1" s="353"/>
      <c r="F1" s="353"/>
      <c r="G1" s="353"/>
      <c r="H1" s="353"/>
      <c r="I1" s="351"/>
      <c r="J1" s="351"/>
      <c r="K1" s="351"/>
      <c r="L1" s="351"/>
      <c r="M1" s="351"/>
    </row>
    <row r="2" spans="1:23" s="359" customFormat="1" ht="15">
      <c r="A2" s="351"/>
      <c r="B2" s="356"/>
      <c r="C2" s="356"/>
      <c r="D2" s="356"/>
      <c r="E2" s="351"/>
      <c r="F2" s="351"/>
      <c r="G2" s="351"/>
      <c r="H2" s="351"/>
      <c r="I2" s="351"/>
      <c r="J2" s="351"/>
      <c r="K2" s="351"/>
      <c r="L2" s="351"/>
      <c r="M2" s="351"/>
    </row>
    <row r="3" spans="1:23" s="359" customFormat="1" ht="34.5" customHeight="1">
      <c r="A3" s="356" t="s">
        <v>2006</v>
      </c>
      <c r="B3" s="356"/>
      <c r="C3" s="356"/>
      <c r="D3" s="356"/>
      <c r="E3" s="351"/>
      <c r="F3" s="351"/>
      <c r="G3" s="351"/>
      <c r="H3" s="351"/>
      <c r="I3" s="351"/>
      <c r="J3" s="351"/>
      <c r="K3" s="351"/>
      <c r="L3" s="351"/>
      <c r="M3" s="351"/>
    </row>
    <row r="4" spans="1:23" ht="15">
      <c r="A4" s="357" t="s">
        <v>2007</v>
      </c>
      <c r="B4" s="373"/>
      <c r="C4" s="373"/>
      <c r="D4" s="374"/>
      <c r="E4" s="354"/>
      <c r="F4" s="354"/>
      <c r="G4" s="354"/>
      <c r="H4" s="354"/>
      <c r="I4" s="354"/>
      <c r="J4" s="354"/>
      <c r="K4" s="354"/>
      <c r="L4" s="354"/>
      <c r="M4" s="375"/>
    </row>
    <row r="5" spans="1:23" ht="18">
      <c r="A5" s="376"/>
      <c r="B5" s="373"/>
      <c r="C5" s="373"/>
      <c r="D5" s="373"/>
      <c r="F5" s="377"/>
      <c r="G5" s="377"/>
      <c r="H5" s="1658"/>
      <c r="I5" s="1659"/>
      <c r="J5" s="1659" t="s">
        <v>3191</v>
      </c>
      <c r="K5" s="1659"/>
      <c r="L5" s="1660"/>
      <c r="M5" s="377"/>
      <c r="O5" s="1837"/>
      <c r="P5" s="1837"/>
      <c r="Q5" s="855"/>
      <c r="R5" s="417"/>
      <c r="S5" s="856"/>
      <c r="T5" s="856"/>
      <c r="U5" s="856"/>
      <c r="V5" s="856"/>
      <c r="W5" s="856"/>
    </row>
    <row r="6" spans="1:23" ht="15.75" thickBot="1">
      <c r="A6" s="374"/>
      <c r="B6" s="374"/>
      <c r="C6" s="374"/>
      <c r="D6" s="374"/>
      <c r="E6" s="374"/>
      <c r="F6" s="377"/>
      <c r="G6" s="377"/>
      <c r="H6" s="52">
        <v>2022</v>
      </c>
      <c r="I6" s="51">
        <v>2023</v>
      </c>
      <c r="J6" s="51">
        <v>2024</v>
      </c>
      <c r="K6" s="51">
        <v>2025</v>
      </c>
      <c r="L6" s="50">
        <v>2026</v>
      </c>
      <c r="M6" s="357"/>
      <c r="N6" s="374"/>
      <c r="O6" s="417"/>
      <c r="P6" s="417"/>
      <c r="Q6" s="417"/>
      <c r="R6" s="417"/>
      <c r="S6" s="689"/>
      <c r="T6" s="689"/>
      <c r="U6" s="689"/>
      <c r="V6" s="689"/>
      <c r="W6" s="689"/>
    </row>
    <row r="7" spans="1:23">
      <c r="A7" s="452" t="s">
        <v>1412</v>
      </c>
      <c r="B7" s="453"/>
      <c r="C7" s="454"/>
      <c r="D7" s="455"/>
      <c r="E7" s="455"/>
      <c r="F7" s="454"/>
      <c r="G7" s="456"/>
      <c r="H7" s="456"/>
      <c r="I7" s="456"/>
      <c r="J7" s="456"/>
      <c r="K7" s="456"/>
      <c r="L7" s="456"/>
      <c r="M7" s="457"/>
      <c r="N7" s="374"/>
      <c r="O7" s="417"/>
      <c r="P7" s="417"/>
      <c r="Q7" s="417"/>
      <c r="R7" s="417"/>
      <c r="S7" s="417"/>
      <c r="T7" s="417"/>
      <c r="U7" s="417"/>
      <c r="V7" s="417"/>
      <c r="W7" s="417"/>
    </row>
    <row r="8" spans="1:23">
      <c r="A8" s="407"/>
      <c r="B8" s="369"/>
      <c r="C8" s="359"/>
      <c r="D8" s="374"/>
      <c r="E8" s="374"/>
      <c r="F8" s="359"/>
      <c r="G8" s="357"/>
      <c r="H8" s="390"/>
      <c r="I8" s="359"/>
      <c r="J8" s="359"/>
      <c r="K8" s="357"/>
      <c r="L8" s="357"/>
      <c r="M8" s="458"/>
      <c r="N8" s="374"/>
      <c r="O8" s="417"/>
      <c r="P8" s="417"/>
      <c r="Q8" s="417"/>
      <c r="R8" s="417"/>
      <c r="S8" s="55"/>
      <c r="T8" s="417"/>
      <c r="U8" s="417"/>
      <c r="V8" s="417"/>
      <c r="W8" s="417"/>
    </row>
    <row r="9" spans="1:23" ht="14.25">
      <c r="A9" s="459" t="s">
        <v>1413</v>
      </c>
      <c r="B9" s="361" t="s">
        <v>1841</v>
      </c>
      <c r="C9" s="361" t="s">
        <v>1415</v>
      </c>
      <c r="E9" s="359"/>
      <c r="F9" s="427" t="s">
        <v>1785</v>
      </c>
      <c r="G9" s="359"/>
      <c r="H9" s="1029">
        <f>'2.1 Revenue_Interface'!AB52</f>
        <v>0</v>
      </c>
      <c r="I9" s="1029">
        <f>'2.1 Revenue_Interface'!AC52</f>
        <v>0</v>
      </c>
      <c r="J9" s="1029">
        <f>'2.1 Revenue_Interface'!AD52</f>
        <v>0</v>
      </c>
      <c r="K9" s="1029">
        <f>'2.1 Revenue_Interface'!AE52</f>
        <v>0</v>
      </c>
      <c r="L9" s="1029">
        <f>'2.1 Revenue_Interface'!AF52</f>
        <v>0</v>
      </c>
      <c r="M9" s="863"/>
      <c r="N9" s="861"/>
      <c r="O9" s="861"/>
      <c r="P9" s="861"/>
      <c r="Q9" s="417"/>
      <c r="R9" s="417"/>
      <c r="S9" s="393"/>
      <c r="T9" s="393"/>
      <c r="U9" s="393"/>
      <c r="V9" s="393"/>
      <c r="W9" s="393"/>
    </row>
    <row r="10" spans="1:23" ht="14.25">
      <c r="A10" s="461" t="s">
        <v>1417</v>
      </c>
      <c r="B10" s="362" t="s">
        <v>1842</v>
      </c>
      <c r="C10" s="361" t="s">
        <v>1415</v>
      </c>
      <c r="E10" s="359"/>
      <c r="F10" s="427" t="s">
        <v>1502</v>
      </c>
      <c r="G10" s="359"/>
      <c r="H10" s="1039"/>
      <c r="I10" s="1039"/>
      <c r="J10" s="1039"/>
      <c r="K10" s="1039"/>
      <c r="L10" s="1039"/>
      <c r="M10" s="691"/>
      <c r="N10" s="858"/>
      <c r="O10" s="858"/>
      <c r="P10" s="858"/>
      <c r="Q10" s="417"/>
      <c r="R10" s="417"/>
      <c r="S10" s="862"/>
      <c r="T10" s="862"/>
      <c r="U10" s="862"/>
      <c r="V10" s="862"/>
      <c r="W10" s="862"/>
    </row>
    <row r="11" spans="1:23" ht="15">
      <c r="A11" s="922" t="s">
        <v>2008</v>
      </c>
      <c r="B11" s="1686" t="s">
        <v>1422</v>
      </c>
      <c r="C11" s="1686" t="s">
        <v>2009</v>
      </c>
      <c r="D11" s="374"/>
      <c r="E11" s="392"/>
      <c r="F11" s="921" t="s">
        <v>1785</v>
      </c>
      <c r="G11" s="359"/>
      <c r="H11" s="1029">
        <f>'2.1 Revenue_Interface'!AB54</f>
        <v>0</v>
      </c>
      <c r="I11" s="1029">
        <f>'2.1 Revenue_Interface'!AC54</f>
        <v>0</v>
      </c>
      <c r="J11" s="1029">
        <f>'2.1 Revenue_Interface'!AD54</f>
        <v>0</v>
      </c>
      <c r="K11" s="1029">
        <f>'2.1 Revenue_Interface'!AE54</f>
        <v>0</v>
      </c>
      <c r="L11" s="1029">
        <f>'2.1 Revenue_Interface'!AF54</f>
        <v>0</v>
      </c>
      <c r="M11" s="914"/>
      <c r="N11" s="858"/>
      <c r="O11" s="858"/>
      <c r="P11" s="858"/>
      <c r="Q11" s="417"/>
      <c r="R11" s="417"/>
      <c r="S11" s="862"/>
      <c r="T11" s="862"/>
      <c r="U11" s="862"/>
      <c r="V11" s="862"/>
      <c r="W11" s="862"/>
    </row>
    <row r="12" spans="1:23" ht="13.5" thickBot="1">
      <c r="A12" s="462"/>
      <c r="B12" s="463"/>
      <c r="C12" s="464"/>
      <c r="D12" s="465"/>
      <c r="E12" s="464"/>
      <c r="F12" s="464"/>
      <c r="G12" s="464"/>
      <c r="H12" s="466"/>
      <c r="I12" s="466"/>
      <c r="J12" s="466"/>
      <c r="K12" s="466"/>
      <c r="L12" s="466"/>
      <c r="M12" s="467"/>
      <c r="O12" s="417"/>
      <c r="P12" s="417"/>
      <c r="Q12" s="417"/>
      <c r="R12" s="417"/>
    </row>
    <row r="13" spans="1:23">
      <c r="O13" s="417"/>
      <c r="P13" s="417"/>
      <c r="Q13" s="417"/>
      <c r="R13" s="417"/>
    </row>
  </sheetData>
  <mergeCells count="1">
    <mergeCell ref="O5:P5"/>
  </mergeCells>
  <dataValidations disablePrompts="1" count="1">
    <dataValidation type="list" allowBlank="1" showInputMessage="1" showErrorMessage="1" sqref="Q5" xr:uid="{B3BB059F-88CB-4661-9D16-FE3F6B7C27D8}">
      <formula1>"2022,2023,2024,2025,2026"</formula1>
    </dataValidation>
  </dataValidations>
  <pageMargins left="0.17" right="0.16" top="0.5" bottom="0.74803149606299213" header="0.31496062992125984" footer="0.31496062992125984"/>
  <pageSetup paperSize="9" scale="38" orientation="portrait" r:id="rId1"/>
  <headerFooter>
    <oddFooter>&amp;C&amp;D_x000D_&amp;1#&amp;"Calibri"&amp;10&amp;K000000 OFFICIAL-InternalOnly&amp;R&amp;F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EDAD8-B51C-4541-B296-1FD667CC812F}">
  <sheetPr>
    <tabColor theme="4" tint="0.79998168889431442"/>
  </sheetPr>
  <dimension ref="A1:L30"/>
  <sheetViews>
    <sheetView workbookViewId="0">
      <selection activeCell="G7" sqref="G7:K8"/>
    </sheetView>
    <sheetView workbookViewId="1"/>
  </sheetViews>
  <sheetFormatPr defaultColWidth="10.140625" defaultRowHeight="12.75"/>
  <cols>
    <col min="1" max="1" width="57" style="357" customWidth="1"/>
    <col min="2" max="2" width="13.42578125" style="357" customWidth="1"/>
    <col min="3" max="6" width="10.140625" style="357"/>
    <col min="7" max="11" width="11.140625" style="357" customWidth="1"/>
    <col min="12" max="16384" width="10.140625" style="357"/>
  </cols>
  <sheetData>
    <row r="1" spans="1:12" ht="14.25">
      <c r="A1" s="351" t="s">
        <v>28</v>
      </c>
      <c r="B1" s="351"/>
      <c r="C1" s="351"/>
      <c r="D1" s="351"/>
      <c r="E1" s="351"/>
      <c r="F1" s="351"/>
      <c r="G1" s="351"/>
      <c r="H1" s="351"/>
      <c r="I1" s="351"/>
      <c r="J1" s="351"/>
      <c r="K1" s="351"/>
      <c r="L1" s="351"/>
    </row>
    <row r="2" spans="1:12" ht="14.25">
      <c r="A2" s="351"/>
      <c r="B2" s="351"/>
      <c r="C2" s="351"/>
      <c r="D2" s="351"/>
      <c r="E2" s="351"/>
      <c r="F2" s="351"/>
      <c r="G2" s="351"/>
      <c r="H2" s="351"/>
      <c r="I2" s="351"/>
      <c r="J2" s="351"/>
      <c r="K2" s="351"/>
      <c r="L2" s="351"/>
    </row>
    <row r="3" spans="1:12" ht="34.5" customHeight="1">
      <c r="A3" s="356" t="s">
        <v>1775</v>
      </c>
      <c r="B3" s="351"/>
      <c r="C3" s="351"/>
      <c r="D3" s="351"/>
      <c r="E3" s="351"/>
      <c r="F3" s="351"/>
      <c r="G3" s="351"/>
      <c r="H3" s="351"/>
      <c r="I3" s="351"/>
      <c r="J3" s="351"/>
      <c r="K3" s="351"/>
      <c r="L3" s="351"/>
    </row>
    <row r="4" spans="1:12" ht="13.5" thickBot="1"/>
    <row r="5" spans="1:12">
      <c r="A5" s="476"/>
      <c r="B5" s="477"/>
      <c r="C5" s="456"/>
      <c r="D5" s="478"/>
      <c r="E5" s="456"/>
      <c r="F5" s="456"/>
      <c r="G5" s="456"/>
      <c r="H5" s="456"/>
      <c r="I5" s="456"/>
      <c r="J5" s="456"/>
      <c r="K5" s="456"/>
      <c r="L5" s="479"/>
    </row>
    <row r="6" spans="1:12">
      <c r="A6" s="480"/>
      <c r="B6" s="481"/>
      <c r="D6" s="482"/>
      <c r="L6" s="483"/>
    </row>
    <row r="7" spans="1:12" ht="15">
      <c r="A7" s="400" t="s">
        <v>92</v>
      </c>
      <c r="B7" s="481"/>
      <c r="D7" s="482"/>
      <c r="G7" s="1658"/>
      <c r="H7" s="1659"/>
      <c r="I7" s="1659" t="s">
        <v>3191</v>
      </c>
      <c r="J7" s="1659"/>
      <c r="K7" s="1660"/>
      <c r="L7" s="483"/>
    </row>
    <row r="8" spans="1:12" ht="15">
      <c r="A8" s="480"/>
      <c r="B8" s="481"/>
      <c r="D8" s="482"/>
      <c r="G8" s="52">
        <v>2022</v>
      </c>
      <c r="H8" s="51">
        <v>2023</v>
      </c>
      <c r="I8" s="51">
        <v>2024</v>
      </c>
      <c r="J8" s="51">
        <v>2025</v>
      </c>
      <c r="K8" s="50">
        <v>2026</v>
      </c>
      <c r="L8" s="483"/>
    </row>
    <row r="9" spans="1:12">
      <c r="A9" s="480"/>
      <c r="B9" s="481"/>
      <c r="D9" s="482"/>
      <c r="L9" s="483"/>
    </row>
    <row r="10" spans="1:12">
      <c r="A10" s="480"/>
      <c r="B10" s="481"/>
      <c r="D10" s="482"/>
      <c r="L10" s="483"/>
    </row>
    <row r="11" spans="1:12">
      <c r="B11" s="481"/>
      <c r="D11" s="482"/>
      <c r="L11" s="483"/>
    </row>
    <row r="12" spans="1:12">
      <c r="A12" s="380"/>
      <c r="B12" s="481"/>
      <c r="D12" s="482"/>
      <c r="L12" s="483"/>
    </row>
    <row r="13" spans="1:12" ht="14.25">
      <c r="A13" s="484"/>
      <c r="B13" s="485" t="s">
        <v>2010</v>
      </c>
      <c r="C13" s="486" t="s">
        <v>1776</v>
      </c>
      <c r="D13" s="482"/>
      <c r="E13" s="481" t="s">
        <v>1502</v>
      </c>
      <c r="G13" s="1029">
        <f>G28</f>
        <v>0</v>
      </c>
      <c r="H13" s="1029">
        <f t="shared" ref="H13:K13" si="0">H28</f>
        <v>0</v>
      </c>
      <c r="I13" s="1029">
        <f t="shared" si="0"/>
        <v>0</v>
      </c>
      <c r="J13" s="1029">
        <f t="shared" si="0"/>
        <v>0</v>
      </c>
      <c r="K13" s="1029">
        <f t="shared" si="0"/>
        <v>0</v>
      </c>
      <c r="L13" s="483"/>
    </row>
    <row r="14" spans="1:12">
      <c r="A14" s="484" t="s">
        <v>2011</v>
      </c>
      <c r="B14" s="485" t="s">
        <v>2012</v>
      </c>
      <c r="C14" s="486" t="s">
        <v>1776</v>
      </c>
      <c r="D14" s="482"/>
      <c r="E14" s="481" t="s">
        <v>1502</v>
      </c>
      <c r="G14" s="1029">
        <v>239.26</v>
      </c>
      <c r="H14" s="1029">
        <v>239.26</v>
      </c>
      <c r="I14" s="1029">
        <v>239.26</v>
      </c>
      <c r="J14" s="1029">
        <v>239.26</v>
      </c>
      <c r="K14" s="1029">
        <v>239.26</v>
      </c>
      <c r="L14" s="483"/>
    </row>
    <row r="15" spans="1:12">
      <c r="A15" s="384" t="s">
        <v>2013</v>
      </c>
      <c r="B15" s="485" t="s">
        <v>2014</v>
      </c>
      <c r="C15" s="486" t="s">
        <v>1776</v>
      </c>
      <c r="E15" s="481" t="s">
        <v>1502</v>
      </c>
      <c r="G15" s="1029">
        <v>761.3</v>
      </c>
      <c r="H15" s="1029">
        <v>761.3</v>
      </c>
      <c r="I15" s="1029">
        <v>761.3</v>
      </c>
      <c r="J15" s="1029">
        <v>761.3</v>
      </c>
      <c r="K15" s="1029">
        <v>761.3</v>
      </c>
      <c r="L15" s="483"/>
    </row>
    <row r="16" spans="1:12" ht="25.5">
      <c r="A16" s="484" t="s">
        <v>2015</v>
      </c>
      <c r="B16" s="395" t="s">
        <v>2016</v>
      </c>
      <c r="C16" s="487" t="s">
        <v>1776</v>
      </c>
      <c r="D16" s="395"/>
      <c r="E16" s="395"/>
      <c r="F16" s="395"/>
      <c r="G16" s="1043">
        <f>IFERROR(73.4%*G14*(G13/G15),0)</f>
        <v>0</v>
      </c>
      <c r="H16" s="1043">
        <f t="shared" ref="H16:K16" si="1">IFERROR(73.4%*H14*(H13/H15),0)</f>
        <v>0</v>
      </c>
      <c r="I16" s="1043">
        <f t="shared" si="1"/>
        <v>0</v>
      </c>
      <c r="J16" s="1043">
        <f t="shared" si="1"/>
        <v>0</v>
      </c>
      <c r="K16" s="1043">
        <f t="shared" si="1"/>
        <v>0</v>
      </c>
      <c r="L16" s="483"/>
    </row>
    <row r="17" spans="1:12">
      <c r="A17" s="384"/>
      <c r="G17" s="840"/>
      <c r="H17" s="840"/>
      <c r="I17" s="840"/>
      <c r="J17" s="840"/>
      <c r="K17" s="840"/>
      <c r="L17" s="483"/>
    </row>
    <row r="18" spans="1:12">
      <c r="A18" s="384"/>
      <c r="G18" s="840"/>
      <c r="H18" s="840"/>
      <c r="I18" s="840"/>
      <c r="J18" s="840"/>
      <c r="K18" s="840"/>
      <c r="L18" s="483"/>
    </row>
    <row r="19" spans="1:12">
      <c r="A19" s="384"/>
      <c r="G19" s="840"/>
      <c r="H19" s="840"/>
      <c r="I19" s="840"/>
      <c r="J19" s="840"/>
      <c r="K19" s="840"/>
      <c r="L19" s="483"/>
    </row>
    <row r="20" spans="1:12">
      <c r="A20" s="384"/>
      <c r="G20" s="840"/>
      <c r="H20" s="840"/>
      <c r="I20" s="840"/>
      <c r="J20" s="840"/>
      <c r="K20" s="840"/>
      <c r="L20" s="483"/>
    </row>
    <row r="21" spans="1:12">
      <c r="A21" s="380" t="s">
        <v>2017</v>
      </c>
      <c r="G21" s="840"/>
      <c r="H21" s="840"/>
      <c r="I21" s="840"/>
      <c r="J21" s="840"/>
      <c r="K21" s="840"/>
      <c r="L21" s="483"/>
    </row>
    <row r="22" spans="1:12">
      <c r="A22" s="384"/>
      <c r="G22" s="840"/>
      <c r="H22" s="840"/>
      <c r="I22" s="840"/>
      <c r="J22" s="840"/>
      <c r="K22" s="840"/>
      <c r="L22" s="483"/>
    </row>
    <row r="23" spans="1:12" ht="14.25">
      <c r="A23" s="488" t="s">
        <v>1761</v>
      </c>
      <c r="B23" s="485" t="s">
        <v>1762</v>
      </c>
      <c r="C23" s="485" t="s">
        <v>1708</v>
      </c>
      <c r="E23" s="481" t="s">
        <v>1502</v>
      </c>
      <c r="F23" s="481"/>
      <c r="G23" s="1029">
        <f>'4.5 TO Re-openers'!H58</f>
        <v>0</v>
      </c>
      <c r="H23" s="1029">
        <f>'4.5 TO Re-openers'!I58</f>
        <v>0</v>
      </c>
      <c r="I23" s="1029">
        <f>'4.5 TO Re-openers'!J58</f>
        <v>0</v>
      </c>
      <c r="J23" s="1029">
        <f>'4.5 TO Re-openers'!K58</f>
        <v>0</v>
      </c>
      <c r="K23" s="1029">
        <f>'4.5 TO Re-openers'!L58</f>
        <v>0</v>
      </c>
      <c r="L23" s="489"/>
    </row>
    <row r="24" spans="1:12" ht="14.25">
      <c r="A24" s="488" t="s">
        <v>1765</v>
      </c>
      <c r="B24" s="485" t="s">
        <v>1766</v>
      </c>
      <c r="C24" s="485" t="s">
        <v>1717</v>
      </c>
      <c r="E24" s="481" t="s">
        <v>1502</v>
      </c>
      <c r="F24" s="481"/>
      <c r="G24" s="1029">
        <f>'4.5 TO Re-openers'!H64</f>
        <v>0</v>
      </c>
      <c r="H24" s="1029">
        <f>'4.5 TO Re-openers'!I64</f>
        <v>0</v>
      </c>
      <c r="I24" s="1029">
        <f>'4.5 TO Re-openers'!J64</f>
        <v>0</v>
      </c>
      <c r="J24" s="1029">
        <f>'4.5 TO Re-openers'!K64</f>
        <v>0</v>
      </c>
      <c r="K24" s="1029">
        <f>'4.5 TO Re-openers'!L64</f>
        <v>0</v>
      </c>
      <c r="L24" s="489"/>
    </row>
    <row r="25" spans="1:12" ht="14.25">
      <c r="A25" s="488" t="s">
        <v>1951</v>
      </c>
      <c r="B25" s="485" t="s">
        <v>1772</v>
      </c>
      <c r="C25" s="485" t="s">
        <v>1711</v>
      </c>
      <c r="E25" s="481" t="s">
        <v>1502</v>
      </c>
      <c r="F25" s="481"/>
      <c r="G25" s="1029">
        <f>'4.5 TO Re-openers'!H70</f>
        <v>0</v>
      </c>
      <c r="H25" s="1029">
        <f>'4.5 TO Re-openers'!I70</f>
        <v>0</v>
      </c>
      <c r="I25" s="1029">
        <f>'4.5 TO Re-openers'!J70</f>
        <v>0</v>
      </c>
      <c r="J25" s="1029">
        <f>'4.5 TO Re-openers'!K70</f>
        <v>0</v>
      </c>
      <c r="K25" s="1029">
        <f>'4.5 TO Re-openers'!L70</f>
        <v>0</v>
      </c>
      <c r="L25" s="489"/>
    </row>
    <row r="26" spans="1:12" ht="14.25">
      <c r="A26" s="488" t="s">
        <v>1836</v>
      </c>
      <c r="B26" s="485" t="s">
        <v>1774</v>
      </c>
      <c r="C26" s="485" t="s">
        <v>1723</v>
      </c>
      <c r="E26" s="481" t="s">
        <v>1502</v>
      </c>
      <c r="F26" s="481"/>
      <c r="G26" s="1029">
        <f>'4.5 TO Re-openers'!H76</f>
        <v>0</v>
      </c>
      <c r="H26" s="1029">
        <f>'4.5 TO Re-openers'!I76</f>
        <v>0</v>
      </c>
      <c r="I26" s="1029">
        <f>'4.5 TO Re-openers'!J76</f>
        <v>0</v>
      </c>
      <c r="J26" s="1029">
        <f>'4.5 TO Re-openers'!K76</f>
        <v>0</v>
      </c>
      <c r="K26" s="1029">
        <f>'4.5 TO Re-openers'!L76</f>
        <v>0</v>
      </c>
      <c r="L26" s="489"/>
    </row>
    <row r="27" spans="1:12" ht="14.25">
      <c r="A27" s="488" t="s">
        <v>2018</v>
      </c>
      <c r="B27" s="485" t="s">
        <v>1752</v>
      </c>
      <c r="C27" s="485" t="s">
        <v>1751</v>
      </c>
      <c r="E27" s="481" t="s">
        <v>1502</v>
      </c>
      <c r="F27" s="481"/>
      <c r="G27" s="1029">
        <f>'4.5 TO Re-openers'!H80</f>
        <v>0</v>
      </c>
      <c r="H27" s="1029">
        <f>'4.5 TO Re-openers'!I80</f>
        <v>0</v>
      </c>
      <c r="I27" s="1029">
        <f>'4.5 TO Re-openers'!J80</f>
        <v>0</v>
      </c>
      <c r="J27" s="1029">
        <f>'4.5 TO Re-openers'!K80</f>
        <v>0</v>
      </c>
      <c r="K27" s="1029">
        <f>'4.5 TO Re-openers'!L80</f>
        <v>0</v>
      </c>
      <c r="L27" s="489"/>
    </row>
    <row r="28" spans="1:12" ht="14.25">
      <c r="A28" s="488"/>
      <c r="B28" s="490" t="s">
        <v>2019</v>
      </c>
      <c r="C28" s="490" t="s">
        <v>1776</v>
      </c>
      <c r="D28" s="395"/>
      <c r="E28" s="491" t="s">
        <v>1502</v>
      </c>
      <c r="F28" s="395"/>
      <c r="G28" s="1043">
        <f>SUM(G23:G27)</f>
        <v>0</v>
      </c>
      <c r="H28" s="1043">
        <f>SUM(H23:H27)</f>
        <v>0</v>
      </c>
      <c r="I28" s="1043">
        <f>SUM(I23:I27)</f>
        <v>0</v>
      </c>
      <c r="J28" s="1043">
        <f>SUM(J23:J27)</f>
        <v>0</v>
      </c>
      <c r="K28" s="1043">
        <f>SUM(K23:K27)</f>
        <v>0</v>
      </c>
      <c r="L28" s="489"/>
    </row>
    <row r="29" spans="1:12">
      <c r="A29" s="384"/>
      <c r="L29" s="489"/>
    </row>
    <row r="30" spans="1:12" ht="13.5" thickBot="1">
      <c r="A30" s="492"/>
      <c r="B30" s="493"/>
      <c r="C30" s="493"/>
      <c r="D30" s="493"/>
      <c r="E30" s="493"/>
      <c r="F30" s="493"/>
      <c r="G30" s="493"/>
      <c r="H30" s="493"/>
      <c r="I30" s="493"/>
      <c r="J30" s="493"/>
      <c r="K30" s="493"/>
      <c r="L30" s="911"/>
    </row>
  </sheetData>
  <pageMargins left="0.7" right="0.7" top="0.75" bottom="0.75" header="0.3" footer="0.3"/>
  <pageSetup paperSize="9" orientation="portrait" r:id="rId1"/>
  <headerFooter>
    <oddFooter>&amp;C_x000D_&amp;1#&amp;"Calibri"&amp;10&amp;K000000 OFFICIAL-InternalOnly</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23A6-6370-45BE-92D5-8EA601361250}">
  <sheetPr>
    <tabColor theme="4" tint="0.79998168889431442"/>
    <pageSetUpPr fitToPage="1"/>
  </sheetPr>
  <dimension ref="A1:M155"/>
  <sheetViews>
    <sheetView topLeftCell="A140" workbookViewId="0">
      <selection activeCell="K154" sqref="K154"/>
    </sheetView>
    <sheetView workbookViewId="1"/>
  </sheetViews>
  <sheetFormatPr defaultColWidth="10.140625" defaultRowHeight="12.75"/>
  <cols>
    <col min="1" max="1" width="65.140625" style="417" customWidth="1"/>
    <col min="2" max="2" width="10.140625" style="417" customWidth="1"/>
    <col min="3" max="3" width="5.42578125" style="417" customWidth="1"/>
    <col min="4" max="4" width="12.85546875" style="417" customWidth="1"/>
    <col min="5" max="5" width="13.85546875" style="417" customWidth="1"/>
    <col min="6" max="6" width="14" style="417" customWidth="1"/>
    <col min="7" max="7" width="16.140625" style="417" bestFit="1" customWidth="1"/>
    <col min="8" max="8" width="14.42578125" style="417" bestFit="1" customWidth="1"/>
    <col min="9" max="9" width="16.140625" style="417" bestFit="1" customWidth="1"/>
    <col min="10" max="11" width="14.42578125" style="417" bestFit="1" customWidth="1"/>
    <col min="12" max="12" width="10.140625" style="417" customWidth="1"/>
    <col min="13" max="13" width="67.140625" style="417" customWidth="1"/>
    <col min="14" max="15" width="17.140625" style="417" customWidth="1"/>
    <col min="16" max="16384" width="10.140625" style="417"/>
  </cols>
  <sheetData>
    <row r="1" spans="1:13" s="411" customFormat="1" ht="15.75">
      <c r="A1" s="351" t="s">
        <v>28</v>
      </c>
      <c r="B1" s="408"/>
      <c r="C1" s="408"/>
      <c r="D1" s="408"/>
      <c r="E1" s="409"/>
      <c r="F1" s="409"/>
      <c r="G1" s="409"/>
      <c r="H1" s="410"/>
      <c r="I1" s="410"/>
      <c r="J1" s="410"/>
      <c r="K1" s="410"/>
      <c r="L1" s="410"/>
    </row>
    <row r="2" spans="1:13" s="411" customFormat="1" ht="15.75">
      <c r="A2" s="351"/>
      <c r="B2" s="412"/>
      <c r="C2" s="412"/>
      <c r="D2" s="412"/>
      <c r="E2" s="410"/>
      <c r="F2" s="410"/>
      <c r="G2" s="410"/>
      <c r="H2" s="410"/>
      <c r="I2" s="410"/>
      <c r="J2" s="410"/>
      <c r="K2" s="410"/>
      <c r="L2" s="410"/>
    </row>
    <row r="3" spans="1:13" s="411" customFormat="1" ht="34.5" customHeight="1">
      <c r="A3" s="412" t="s">
        <v>2020</v>
      </c>
      <c r="B3" s="412"/>
      <c r="C3" s="412"/>
      <c r="D3" s="412"/>
      <c r="E3" s="410"/>
      <c r="F3" s="410"/>
      <c r="G3" s="410"/>
      <c r="H3" s="410"/>
      <c r="I3" s="410"/>
      <c r="J3" s="410"/>
      <c r="K3" s="410"/>
      <c r="L3" s="410"/>
    </row>
    <row r="4" spans="1:13" ht="15">
      <c r="A4" s="413"/>
      <c r="B4" s="413"/>
      <c r="C4" s="413"/>
      <c r="D4" s="414"/>
      <c r="E4" s="415"/>
      <c r="F4" s="415"/>
      <c r="G4" s="1658"/>
      <c r="H4" s="1659"/>
      <c r="I4" s="1659" t="s">
        <v>3191</v>
      </c>
      <c r="J4" s="1659"/>
      <c r="K4" s="1660"/>
      <c r="L4" s="416"/>
    </row>
    <row r="5" spans="1:13" ht="18">
      <c r="A5" s="418"/>
      <c r="B5" s="413"/>
      <c r="C5" s="413"/>
      <c r="D5" s="413"/>
      <c r="E5" s="419"/>
      <c r="F5" s="419"/>
      <c r="G5" s="52">
        <v>2022</v>
      </c>
      <c r="H5" s="51">
        <v>2023</v>
      </c>
      <c r="I5" s="51">
        <v>2024</v>
      </c>
      <c r="J5" s="51">
        <v>2025</v>
      </c>
      <c r="K5" s="50">
        <v>2026</v>
      </c>
      <c r="L5" s="420"/>
    </row>
    <row r="6" spans="1:13" s="367" customFormat="1" ht="15" thickBot="1">
      <c r="A6" s="374"/>
      <c r="B6" s="374"/>
      <c r="C6" s="374"/>
      <c r="D6" s="374"/>
      <c r="E6" s="377"/>
      <c r="F6" s="377"/>
      <c r="G6" s="379"/>
      <c r="H6" s="379"/>
      <c r="I6" s="379"/>
      <c r="J6" s="379"/>
      <c r="K6" s="375"/>
      <c r="L6" s="357"/>
      <c r="M6" s="374"/>
    </row>
    <row r="7" spans="1:13" s="367" customFormat="1" ht="18.75" customHeight="1">
      <c r="A7" s="494" t="s">
        <v>2020</v>
      </c>
      <c r="B7" s="453"/>
      <c r="C7" s="454"/>
      <c r="D7" s="455"/>
      <c r="E7" s="454"/>
      <c r="F7" s="495"/>
      <c r="G7" s="454"/>
      <c r="H7" s="454"/>
      <c r="I7" s="454"/>
      <c r="J7" s="454"/>
      <c r="K7" s="454"/>
      <c r="L7" s="457"/>
      <c r="M7" s="374"/>
    </row>
    <row r="8" spans="1:13" s="367" customFormat="1" ht="18" customHeight="1">
      <c r="A8" s="459" t="s">
        <v>1432</v>
      </c>
      <c r="B8" s="361" t="s">
        <v>1798</v>
      </c>
      <c r="C8" s="361" t="s">
        <v>1797</v>
      </c>
      <c r="E8" s="362" t="s">
        <v>1502</v>
      </c>
      <c r="F8" s="359"/>
      <c r="G8" s="1029">
        <f>G17</f>
        <v>-3.645</v>
      </c>
      <c r="H8" s="1029">
        <f t="shared" ref="H8:K8" si="0">H17</f>
        <v>-3.645</v>
      </c>
      <c r="I8" s="1029">
        <f t="shared" si="0"/>
        <v>-3.645</v>
      </c>
      <c r="J8" s="1029">
        <f t="shared" si="0"/>
        <v>-3.645</v>
      </c>
      <c r="K8" s="1029">
        <f t="shared" si="0"/>
        <v>-3.645</v>
      </c>
      <c r="L8" s="460"/>
    </row>
    <row r="9" spans="1:13" s="367" customFormat="1" ht="14.25">
      <c r="A9" s="459" t="s">
        <v>1437</v>
      </c>
      <c r="B9" s="361" t="s">
        <v>1800</v>
      </c>
      <c r="C9" s="361" t="s">
        <v>1799</v>
      </c>
      <c r="E9" s="362" t="s">
        <v>1502</v>
      </c>
      <c r="F9" s="359"/>
      <c r="G9" s="1029">
        <f>G47</f>
        <v>-4.5719466000000014E-2</v>
      </c>
      <c r="H9" s="1029">
        <f t="shared" ref="H9:I9" si="1">H47</f>
        <v>-0.10977482099999998</v>
      </c>
      <c r="I9" s="1029">
        <f t="shared" si="1"/>
        <v>-0.10970306099999999</v>
      </c>
      <c r="J9" s="1044"/>
      <c r="K9" s="1044"/>
      <c r="L9" s="871"/>
    </row>
    <row r="10" spans="1:13" s="367" customFormat="1" ht="13.5" thickBot="1">
      <c r="A10" s="496"/>
      <c r="B10" s="465"/>
      <c r="C10" s="465"/>
      <c r="D10" s="465"/>
      <c r="E10" s="465"/>
      <c r="F10" s="465"/>
      <c r="G10" s="465"/>
      <c r="H10" s="465"/>
      <c r="I10" s="465"/>
      <c r="J10" s="465"/>
      <c r="K10" s="465"/>
      <c r="L10" s="467"/>
    </row>
    <row r="11" spans="1:13" s="367" customFormat="1">
      <c r="A11" s="497"/>
    </row>
    <row r="12" spans="1:13" s="367" customFormat="1" ht="15" thickBot="1">
      <c r="D12" s="498"/>
      <c r="E12" s="498"/>
      <c r="F12" s="498"/>
      <c r="G12" s="498"/>
      <c r="H12" s="498"/>
      <c r="I12" s="498"/>
      <c r="J12" s="498"/>
    </row>
    <row r="13" spans="1:13" s="367" customFormat="1" ht="14.25">
      <c r="A13" s="452" t="s">
        <v>1432</v>
      </c>
      <c r="B13" s="469"/>
      <c r="C13" s="469"/>
      <c r="D13" s="499"/>
      <c r="E13" s="499"/>
      <c r="F13" s="499"/>
      <c r="G13" s="499"/>
      <c r="H13" s="499"/>
      <c r="I13" s="499"/>
      <c r="J13" s="499"/>
      <c r="K13" s="469"/>
      <c r="L13" s="470"/>
    </row>
    <row r="14" spans="1:13" s="367" customFormat="1" ht="14.25">
      <c r="A14" s="500"/>
      <c r="D14" s="498"/>
      <c r="E14" s="498"/>
      <c r="F14" s="498"/>
      <c r="G14" s="498"/>
      <c r="H14" s="498"/>
      <c r="I14" s="498"/>
      <c r="J14" s="498"/>
      <c r="L14" s="460"/>
    </row>
    <row r="15" spans="1:13" s="367" customFormat="1" ht="15">
      <c r="A15" s="474" t="s">
        <v>2021</v>
      </c>
      <c r="B15" s="367" t="s">
        <v>2022</v>
      </c>
      <c r="C15" s="361" t="s">
        <v>1797</v>
      </c>
      <c r="D15" s="498"/>
      <c r="E15" s="362" t="s">
        <v>1502</v>
      </c>
      <c r="F15" s="498"/>
      <c r="G15" s="1045">
        <v>729</v>
      </c>
      <c r="H15" s="1045">
        <v>729</v>
      </c>
      <c r="I15" s="1045">
        <v>729</v>
      </c>
      <c r="J15" s="1045">
        <v>729</v>
      </c>
      <c r="K15" s="1045">
        <v>729</v>
      </c>
      <c r="L15" s="460"/>
    </row>
    <row r="16" spans="1:13" s="367" customFormat="1" ht="15">
      <c r="A16" s="474" t="s">
        <v>2023</v>
      </c>
      <c r="B16" s="367" t="s">
        <v>2024</v>
      </c>
      <c r="C16" s="361" t="s">
        <v>1797</v>
      </c>
      <c r="D16" s="498"/>
      <c r="E16" s="362"/>
      <c r="F16" s="498"/>
      <c r="G16" s="1046">
        <f>G30</f>
        <v>-5.0000000000000001E-3</v>
      </c>
      <c r="H16" s="1046">
        <f t="shared" ref="H16:K16" si="2">H30</f>
        <v>-5.0000000000000001E-3</v>
      </c>
      <c r="I16" s="1046">
        <f t="shared" si="2"/>
        <v>-5.0000000000000001E-3</v>
      </c>
      <c r="J16" s="1046">
        <f t="shared" si="2"/>
        <v>-5.0000000000000001E-3</v>
      </c>
      <c r="K16" s="1046">
        <f t="shared" si="2"/>
        <v>-5.0000000000000001E-3</v>
      </c>
      <c r="L16" s="460"/>
    </row>
    <row r="17" spans="1:12" s="367" customFormat="1" ht="14.25">
      <c r="A17" s="501" t="s">
        <v>1432</v>
      </c>
      <c r="B17" s="473" t="s">
        <v>2025</v>
      </c>
      <c r="C17" s="473" t="s">
        <v>1797</v>
      </c>
      <c r="D17" s="498"/>
      <c r="E17" s="362" t="s">
        <v>1502</v>
      </c>
      <c r="F17" s="498"/>
      <c r="G17" s="1047">
        <f>G15*G16</f>
        <v>-3.645</v>
      </c>
      <c r="H17" s="1047">
        <f t="shared" ref="H17:K17" si="3">H15*H16</f>
        <v>-3.645</v>
      </c>
      <c r="I17" s="1047">
        <f t="shared" si="3"/>
        <v>-3.645</v>
      </c>
      <c r="J17" s="1047">
        <f t="shared" si="3"/>
        <v>-3.645</v>
      </c>
      <c r="K17" s="1047">
        <f t="shared" si="3"/>
        <v>-3.645</v>
      </c>
      <c r="L17" s="460"/>
    </row>
    <row r="18" spans="1:12" s="367" customFormat="1" ht="14.25">
      <c r="A18" s="474"/>
      <c r="D18" s="498"/>
      <c r="E18" s="498"/>
      <c r="F18" s="498"/>
      <c r="G18" s="498"/>
      <c r="H18" s="498"/>
      <c r="I18" s="498"/>
      <c r="J18" s="498"/>
      <c r="L18" s="460"/>
    </row>
    <row r="19" spans="1:12" s="367" customFormat="1" ht="18">
      <c r="D19" s="498"/>
      <c r="E19" s="482" t="s">
        <v>2026</v>
      </c>
      <c r="F19" s="498"/>
      <c r="G19" s="498"/>
      <c r="H19" s="498"/>
      <c r="I19" s="502" t="s">
        <v>2027</v>
      </c>
      <c r="J19" s="498"/>
      <c r="L19" s="460"/>
    </row>
    <row r="20" spans="1:12" s="367" customFormat="1" ht="14.25">
      <c r="A20" s="501"/>
      <c r="D20" s="498"/>
      <c r="E20" s="498"/>
      <c r="F20" s="498"/>
      <c r="G20" s="498"/>
      <c r="H20" s="498"/>
      <c r="I20" s="498"/>
      <c r="J20" s="498"/>
      <c r="L20" s="460"/>
    </row>
    <row r="21" spans="1:12" s="367" customFormat="1" ht="14.25">
      <c r="A21" s="474"/>
      <c r="D21" s="498"/>
      <c r="E21" s="498"/>
      <c r="F21" s="498"/>
      <c r="G21" s="498"/>
      <c r="H21" s="498"/>
      <c r="I21" s="498"/>
      <c r="J21" s="498"/>
      <c r="L21" s="460"/>
    </row>
    <row r="22" spans="1:12" s="367" customFormat="1" ht="14.25">
      <c r="A22" s="459" t="s">
        <v>2028</v>
      </c>
      <c r="F22" s="498"/>
      <c r="G22" s="498"/>
      <c r="H22" s="498"/>
      <c r="I22" s="498"/>
      <c r="J22" s="498"/>
      <c r="L22" s="460"/>
    </row>
    <row r="23" spans="1:12" s="367" customFormat="1" ht="14.25">
      <c r="A23" s="474"/>
      <c r="F23" s="498"/>
      <c r="L23" s="460"/>
    </row>
    <row r="24" spans="1:12" s="367" customFormat="1" ht="14.25">
      <c r="A24" s="503" t="s">
        <v>2029</v>
      </c>
      <c r="B24" s="355" t="s">
        <v>2030</v>
      </c>
      <c r="C24" s="361" t="s">
        <v>1797</v>
      </c>
      <c r="E24" s="367" t="s">
        <v>2031</v>
      </c>
      <c r="F24" s="498"/>
      <c r="G24" s="1029">
        <v>7.8</v>
      </c>
      <c r="H24" s="1029">
        <v>7.8</v>
      </c>
      <c r="I24" s="1029">
        <v>7.8</v>
      </c>
      <c r="J24" s="1029">
        <v>7.8</v>
      </c>
      <c r="K24" s="1029">
        <v>7.8</v>
      </c>
      <c r="L24" s="460"/>
    </row>
    <row r="25" spans="1:12" s="367" customFormat="1" ht="14.25">
      <c r="A25" s="503" t="s">
        <v>2032</v>
      </c>
      <c r="B25" s="355" t="s">
        <v>2033</v>
      </c>
      <c r="C25" s="361" t="s">
        <v>1797</v>
      </c>
      <c r="E25" s="367" t="s">
        <v>2031</v>
      </c>
      <c r="F25" s="498"/>
      <c r="G25" s="1029">
        <v>8.5</v>
      </c>
      <c r="H25" s="1029">
        <v>8.5</v>
      </c>
      <c r="I25" s="1029">
        <v>8.5</v>
      </c>
      <c r="J25" s="1029">
        <v>8.5</v>
      </c>
      <c r="K25" s="1029">
        <v>8.5</v>
      </c>
      <c r="L25" s="460"/>
    </row>
    <row r="26" spans="1:12" s="367" customFormat="1" ht="14.25">
      <c r="A26" s="503" t="s">
        <v>2034</v>
      </c>
      <c r="B26" s="355" t="s">
        <v>2035</v>
      </c>
      <c r="C26" s="361" t="s">
        <v>1797</v>
      </c>
      <c r="E26" s="367" t="s">
        <v>1479</v>
      </c>
      <c r="F26" s="498"/>
      <c r="G26" s="1048">
        <v>5.0000000000000001E-3</v>
      </c>
      <c r="H26" s="1048">
        <v>5.0000000000000001E-3</v>
      </c>
      <c r="I26" s="1048">
        <v>5.0000000000000001E-3</v>
      </c>
      <c r="J26" s="1048">
        <v>5.0000000000000001E-3</v>
      </c>
      <c r="K26" s="1048">
        <v>5.0000000000000001E-3</v>
      </c>
      <c r="L26" s="460"/>
    </row>
    <row r="27" spans="1:12" s="367" customFormat="1" ht="14.25">
      <c r="A27" s="503" t="s">
        <v>2036</v>
      </c>
      <c r="B27" s="355" t="s">
        <v>2037</v>
      </c>
      <c r="C27" s="361" t="s">
        <v>1797</v>
      </c>
      <c r="E27" s="367" t="s">
        <v>2031</v>
      </c>
      <c r="F27" s="498"/>
      <c r="G27" s="1049">
        <v>7.1</v>
      </c>
      <c r="H27" s="1049">
        <v>7.1</v>
      </c>
      <c r="I27" s="1049">
        <v>7.1</v>
      </c>
      <c r="J27" s="1049">
        <v>7.1</v>
      </c>
      <c r="K27" s="1049">
        <v>7.1</v>
      </c>
      <c r="L27" s="460"/>
    </row>
    <row r="28" spans="1:12" s="367" customFormat="1" ht="14.25">
      <c r="A28" s="503" t="s">
        <v>2038</v>
      </c>
      <c r="B28" s="355" t="s">
        <v>2039</v>
      </c>
      <c r="C28" s="361" t="s">
        <v>1797</v>
      </c>
      <c r="E28" s="367" t="s">
        <v>1479</v>
      </c>
      <c r="F28" s="498"/>
      <c r="G28" s="1048">
        <v>-5.0000000000000001E-3</v>
      </c>
      <c r="H28" s="1048">
        <v>-5.0000000000000001E-3</v>
      </c>
      <c r="I28" s="1048">
        <v>-5.0000000000000001E-3</v>
      </c>
      <c r="J28" s="1048">
        <v>-5.0000000000000001E-3</v>
      </c>
      <c r="K28" s="1048">
        <v>-5.0000000000000001E-3</v>
      </c>
      <c r="L28" s="460"/>
    </row>
    <row r="29" spans="1:12" s="367" customFormat="1" ht="14.25">
      <c r="A29" s="504" t="s">
        <v>1433</v>
      </c>
      <c r="B29" s="355" t="s">
        <v>1434</v>
      </c>
      <c r="C29" s="361" t="s">
        <v>1797</v>
      </c>
      <c r="E29" s="367" t="s">
        <v>2031</v>
      </c>
      <c r="F29" s="498"/>
      <c r="G29" s="1050" cm="1">
        <f t="array" ref="G29:K29">TOCSPt</f>
        <v>0</v>
      </c>
      <c r="H29" s="1050">
        <v>0</v>
      </c>
      <c r="I29" s="1050">
        <v>0</v>
      </c>
      <c r="J29" s="1050">
        <v>0</v>
      </c>
      <c r="K29" s="1050">
        <v>0</v>
      </c>
      <c r="L29" s="505" t="s">
        <v>2040</v>
      </c>
    </row>
    <row r="30" spans="1:12" s="367" customFormat="1" ht="14.25">
      <c r="A30" s="474" t="s">
        <v>2023</v>
      </c>
      <c r="B30" s="355" t="s">
        <v>2041</v>
      </c>
      <c r="C30" s="361" t="s">
        <v>1797</v>
      </c>
      <c r="E30" s="367" t="s">
        <v>2042</v>
      </c>
      <c r="F30" s="498"/>
      <c r="G30" s="1051">
        <f>IF(G29&gt;G24,MIN(G26,G26*(G29-G24)/(G25-G24)),IF(G29&lt;G24,MAX(G28,G28*(G24-G29)/(G24-G27)),0))</f>
        <v>-5.0000000000000001E-3</v>
      </c>
      <c r="H30" s="1051">
        <f t="shared" ref="H30:K30" si="4">IF(H29&gt;H24,MIN(H26,H26*(H29-H24)/(H25-H24)),IF(H29&lt;H24,MAX(H28,H28*(H24-H29)/(H24-H27)),0))</f>
        <v>-5.0000000000000001E-3</v>
      </c>
      <c r="I30" s="1051">
        <f t="shared" si="4"/>
        <v>-5.0000000000000001E-3</v>
      </c>
      <c r="J30" s="1051">
        <f t="shared" si="4"/>
        <v>-5.0000000000000001E-3</v>
      </c>
      <c r="K30" s="1051">
        <f t="shared" si="4"/>
        <v>-5.0000000000000001E-3</v>
      </c>
      <c r="L30" s="460" t="s">
        <v>2043</v>
      </c>
    </row>
    <row r="31" spans="1:12" s="367" customFormat="1" ht="15" thickBot="1">
      <c r="A31" s="475"/>
      <c r="B31" s="465"/>
      <c r="C31" s="465"/>
      <c r="D31" s="506"/>
      <c r="E31" s="506"/>
      <c r="F31" s="506"/>
      <c r="G31" s="506"/>
      <c r="H31" s="506"/>
      <c r="I31" s="506"/>
      <c r="J31" s="506"/>
      <c r="K31" s="465"/>
      <c r="L31" s="467"/>
    </row>
    <row r="32" spans="1:12" s="367" customFormat="1" ht="15" thickBot="1">
      <c r="D32" s="498"/>
      <c r="E32" s="498"/>
      <c r="F32" s="498"/>
      <c r="G32" s="498"/>
      <c r="H32" s="498"/>
      <c r="I32" s="498"/>
      <c r="J32" s="498"/>
    </row>
    <row r="33" spans="1:12" s="367" customFormat="1" ht="14.25">
      <c r="A33" s="468"/>
      <c r="B33" s="469"/>
      <c r="C33" s="469"/>
      <c r="D33" s="499"/>
      <c r="E33" s="499"/>
      <c r="F33" s="499"/>
      <c r="G33" s="499"/>
      <c r="H33" s="499"/>
      <c r="I33" s="499"/>
      <c r="J33" s="499"/>
      <c r="K33" s="469"/>
      <c r="L33" s="470"/>
    </row>
    <row r="34" spans="1:12">
      <c r="A34" s="441"/>
      <c r="L34" s="434"/>
    </row>
    <row r="35" spans="1:12">
      <c r="A35" s="501" t="s">
        <v>2044</v>
      </c>
      <c r="L35" s="434"/>
    </row>
    <row r="36" spans="1:12">
      <c r="A36" s="507" t="s">
        <v>2045</v>
      </c>
      <c r="B36" s="392"/>
      <c r="C36" s="392"/>
      <c r="D36" s="392"/>
      <c r="E36" s="508"/>
      <c r="F36" s="508"/>
      <c r="G36" s="392"/>
      <c r="H36" s="392"/>
      <c r="I36" s="392"/>
      <c r="J36" s="392"/>
      <c r="K36" s="392"/>
      <c r="L36" s="434"/>
    </row>
    <row r="37" spans="1:12" ht="41.45" customHeight="1">
      <c r="A37" s="509" t="s">
        <v>2046</v>
      </c>
      <c r="C37" s="392"/>
      <c r="D37" s="392"/>
      <c r="E37" s="508"/>
      <c r="F37" s="508"/>
      <c r="G37" s="510" t="s">
        <v>2047</v>
      </c>
      <c r="H37" s="392"/>
      <c r="I37" s="392"/>
      <c r="J37" s="392"/>
      <c r="K37" s="392"/>
      <c r="L37" s="434"/>
    </row>
    <row r="38" spans="1:12" ht="23.1" customHeight="1">
      <c r="A38" s="509"/>
      <c r="B38" s="511"/>
      <c r="C38" s="392"/>
      <c r="D38" s="392"/>
      <c r="E38" s="508"/>
      <c r="F38" s="508"/>
      <c r="G38" s="418"/>
      <c r="H38" s="413"/>
      <c r="I38" s="413"/>
      <c r="J38" s="413"/>
      <c r="K38" s="419"/>
      <c r="L38" s="434"/>
    </row>
    <row r="39" spans="1:12">
      <c r="A39" s="512" t="s">
        <v>2048</v>
      </c>
      <c r="B39" s="392" t="s">
        <v>2049</v>
      </c>
      <c r="D39" s="392"/>
      <c r="E39" s="508" t="s">
        <v>1479</v>
      </c>
      <c r="F39" s="508"/>
      <c r="G39" s="1029">
        <v>0.39</v>
      </c>
      <c r="H39" s="1029">
        <v>0.39</v>
      </c>
      <c r="I39" s="1029">
        <v>0.39</v>
      </c>
      <c r="J39" s="1029">
        <v>0.39</v>
      </c>
      <c r="K39" s="1029">
        <v>0.39</v>
      </c>
      <c r="L39" s="434"/>
    </row>
    <row r="40" spans="1:12" ht="14.25">
      <c r="A40" s="512" t="s">
        <v>2050</v>
      </c>
      <c r="B40" s="392" t="s">
        <v>2051</v>
      </c>
      <c r="D40" s="392"/>
      <c r="E40" s="508" t="s">
        <v>2052</v>
      </c>
      <c r="F40" s="508"/>
      <c r="G40" s="1029">
        <f>G57</f>
        <v>1.3795999999999999E-2</v>
      </c>
      <c r="H40" s="1029">
        <f t="shared" ref="H40:K40" si="5">H57</f>
        <v>1.4134000000000001E-2</v>
      </c>
      <c r="I40" s="1029">
        <f t="shared" si="5"/>
        <v>1.4309000000000001E-2</v>
      </c>
      <c r="J40" s="1029">
        <f t="shared" si="5"/>
        <v>1.4484E-2</v>
      </c>
      <c r="K40" s="1029">
        <f t="shared" si="5"/>
        <v>1.4659E-2</v>
      </c>
      <c r="L40" s="434"/>
    </row>
    <row r="41" spans="1:12" ht="14.25">
      <c r="A41" s="512" t="s">
        <v>2053</v>
      </c>
      <c r="B41" s="392" t="s">
        <v>2054</v>
      </c>
      <c r="D41" s="392"/>
      <c r="E41" s="508" t="s">
        <v>2052</v>
      </c>
      <c r="F41" s="508"/>
      <c r="G41" s="1029">
        <f>G68</f>
        <v>8.7900000000000001E-4</v>
      </c>
      <c r="H41" s="1029">
        <f t="shared" ref="H41:K41" si="6">H68</f>
        <v>8.9700000000000001E-4</v>
      </c>
      <c r="I41" s="1029">
        <f t="shared" si="6"/>
        <v>9.0600000000000001E-4</v>
      </c>
      <c r="J41" s="1029">
        <f t="shared" si="6"/>
        <v>1.8289999999999999E-3</v>
      </c>
      <c r="K41" s="1029">
        <f t="shared" si="6"/>
        <v>1.8469999999999999E-3</v>
      </c>
      <c r="L41" s="434"/>
    </row>
    <row r="42" spans="1:12" ht="14.25">
      <c r="A42" s="512" t="s">
        <v>2055</v>
      </c>
      <c r="B42" s="392" t="s">
        <v>2056</v>
      </c>
      <c r="D42" s="392"/>
      <c r="E42" s="508" t="s">
        <v>2052</v>
      </c>
      <c r="F42" s="508"/>
      <c r="G42" s="1029">
        <f>G79</f>
        <v>-3.0200000000000002E-4</v>
      </c>
      <c r="H42" s="1029">
        <f t="shared" ref="H42:K42" si="7">H79</f>
        <v>-3.0200000000000002E-4</v>
      </c>
      <c r="I42" s="1029">
        <f t="shared" si="7"/>
        <v>-3.0200000000000002E-4</v>
      </c>
      <c r="J42" s="1029">
        <f t="shared" si="7"/>
        <v>-3.0200000000000002E-4</v>
      </c>
      <c r="K42" s="1029">
        <f t="shared" si="7"/>
        <v>-3.7800000000000003E-4</v>
      </c>
      <c r="L42" s="434"/>
    </row>
    <row r="43" spans="1:12" ht="14.25">
      <c r="A43" s="512" t="s">
        <v>2057</v>
      </c>
      <c r="B43" s="392" t="s">
        <v>2058</v>
      </c>
      <c r="D43" s="392"/>
      <c r="E43" s="508" t="s">
        <v>2052</v>
      </c>
      <c r="F43" s="508"/>
      <c r="G43" s="1029">
        <f>G90</f>
        <v>7.6000000000000004E-5</v>
      </c>
      <c r="H43" s="1029">
        <f t="shared" ref="H43:K43" si="8">H90</f>
        <v>7.6000000000000004E-5</v>
      </c>
      <c r="I43" s="1029">
        <f t="shared" si="8"/>
        <v>7.6000000000000004E-5</v>
      </c>
      <c r="J43" s="1029">
        <f t="shared" si="8"/>
        <v>1.5300000000000001E-4</v>
      </c>
      <c r="K43" s="1029">
        <f t="shared" si="8"/>
        <v>3.8200000000000002E-4</v>
      </c>
      <c r="L43" s="434"/>
    </row>
    <row r="44" spans="1:12" ht="14.25">
      <c r="A44" s="512" t="s">
        <v>2059</v>
      </c>
      <c r="B44" s="392" t="s">
        <v>2060</v>
      </c>
      <c r="D44" s="392"/>
      <c r="E44" s="508" t="s">
        <v>2052</v>
      </c>
      <c r="F44" s="508"/>
      <c r="G44" s="1029">
        <f>G101</f>
        <v>1.9999999999999999E-6</v>
      </c>
      <c r="H44" s="1029">
        <f t="shared" ref="H44:K44" si="9">H101</f>
        <v>1.9999999999999999E-6</v>
      </c>
      <c r="I44" s="1029">
        <f t="shared" si="9"/>
        <v>1.9999999999999999E-6</v>
      </c>
      <c r="J44" s="1029">
        <f t="shared" si="9"/>
        <v>3.9999999999999998E-6</v>
      </c>
      <c r="K44" s="1029">
        <f t="shared" si="9"/>
        <v>1.1E-5</v>
      </c>
      <c r="L44" s="434"/>
    </row>
    <row r="45" spans="1:12" ht="14.25">
      <c r="A45" s="512" t="s">
        <v>2061</v>
      </c>
      <c r="B45" s="392" t="s">
        <v>2062</v>
      </c>
      <c r="D45" s="392"/>
      <c r="E45" s="508" t="s">
        <v>2052</v>
      </c>
      <c r="F45" s="508"/>
      <c r="G45" s="1049">
        <f>G107</f>
        <v>0</v>
      </c>
      <c r="H45" s="1029">
        <f>H107</f>
        <v>0</v>
      </c>
      <c r="I45" s="1029">
        <f t="shared" ref="I45:K45" si="10">I107</f>
        <v>0</v>
      </c>
      <c r="J45" s="1029">
        <f t="shared" si="10"/>
        <v>0</v>
      </c>
      <c r="K45" s="1029">
        <f t="shared" si="10"/>
        <v>0</v>
      </c>
      <c r="L45" s="434"/>
    </row>
    <row r="46" spans="1:12" ht="14.25">
      <c r="A46" s="512" t="s">
        <v>2063</v>
      </c>
      <c r="B46" s="392" t="s">
        <v>2064</v>
      </c>
      <c r="D46" s="392"/>
      <c r="E46" s="508" t="s">
        <v>2052</v>
      </c>
      <c r="F46" s="508"/>
      <c r="G46" s="1029">
        <f>G122</f>
        <v>-0.13168040000000003</v>
      </c>
      <c r="H46" s="1029">
        <f t="shared" ref="H46:J46" si="11">H122</f>
        <v>-0.29628089999999996</v>
      </c>
      <c r="I46" s="1029">
        <f t="shared" si="11"/>
        <v>-0.29628089999999996</v>
      </c>
      <c r="J46" s="1029">
        <f t="shared" si="11"/>
        <v>-0.29628089999999996</v>
      </c>
      <c r="K46" s="1029">
        <f>K154</f>
        <v>-0.29628090000000018</v>
      </c>
      <c r="L46" s="434"/>
    </row>
    <row r="47" spans="1:12" ht="14.25">
      <c r="A47" s="512" t="s">
        <v>2065</v>
      </c>
      <c r="B47" s="513" t="s">
        <v>2066</v>
      </c>
      <c r="D47" s="392"/>
      <c r="E47" s="514" t="s">
        <v>2052</v>
      </c>
      <c r="F47" s="508"/>
      <c r="G47" s="1051">
        <f>G39*(SUM(G40:G46))</f>
        <v>-4.5719466000000014E-2</v>
      </c>
      <c r="H47" s="1051">
        <f t="shared" ref="H47:K47" si="12">H39*(SUM(H40:H46))</f>
        <v>-0.10977482099999998</v>
      </c>
      <c r="I47" s="1051">
        <f t="shared" si="12"/>
        <v>-0.10970306099999999</v>
      </c>
      <c r="J47" s="1051">
        <f t="shared" si="12"/>
        <v>-0.10924403099999998</v>
      </c>
      <c r="K47" s="1051">
        <f t="shared" si="12"/>
        <v>-0.10910636100000007</v>
      </c>
      <c r="L47" s="460" t="s">
        <v>2043</v>
      </c>
    </row>
    <row r="48" spans="1:12">
      <c r="A48" s="512"/>
      <c r="B48" s="392"/>
      <c r="D48" s="392"/>
      <c r="E48" s="508"/>
      <c r="F48" s="508"/>
      <c r="G48" s="392"/>
      <c r="H48" s="392"/>
      <c r="I48" s="392"/>
      <c r="J48" s="392"/>
      <c r="K48" s="392"/>
      <c r="L48" s="434"/>
    </row>
    <row r="49" spans="1:12">
      <c r="A49" s="515" t="s">
        <v>2067</v>
      </c>
      <c r="B49" s="392"/>
      <c r="D49" s="392"/>
      <c r="E49" s="508"/>
      <c r="F49" s="508"/>
      <c r="G49" s="516" t="s">
        <v>2068</v>
      </c>
      <c r="H49" s="392"/>
      <c r="I49" s="392"/>
      <c r="J49" s="392"/>
      <c r="K49" s="392"/>
      <c r="L49" s="434"/>
    </row>
    <row r="50" spans="1:12">
      <c r="A50" s="512"/>
      <c r="B50" s="392"/>
      <c r="D50" s="392"/>
      <c r="E50" s="508"/>
      <c r="F50" s="508"/>
      <c r="G50" s="392"/>
      <c r="H50" s="392"/>
      <c r="I50" s="392"/>
      <c r="J50" s="392"/>
      <c r="K50" s="392"/>
      <c r="L50" s="434"/>
    </row>
    <row r="51" spans="1:12" ht="14.25">
      <c r="A51" s="512" t="s">
        <v>2069</v>
      </c>
      <c r="B51" s="374" t="s">
        <v>2070</v>
      </c>
      <c r="D51" s="374"/>
      <c r="E51" s="517" t="s">
        <v>2071</v>
      </c>
      <c r="F51" s="517"/>
      <c r="G51" s="1052">
        <v>13796</v>
      </c>
      <c r="H51" s="1052">
        <v>14134</v>
      </c>
      <c r="I51" s="1052">
        <v>14309</v>
      </c>
      <c r="J51" s="1052">
        <v>14484</v>
      </c>
      <c r="K51" s="1052">
        <v>14659</v>
      </c>
      <c r="L51" s="434"/>
    </row>
    <row r="52" spans="1:12">
      <c r="A52" s="518" t="s">
        <v>2072</v>
      </c>
      <c r="B52" s="374" t="s">
        <v>2073</v>
      </c>
      <c r="D52" s="374"/>
      <c r="E52" s="517" t="s">
        <v>1439</v>
      </c>
      <c r="F52" s="517"/>
      <c r="G52" s="1052">
        <v>1748</v>
      </c>
      <c r="H52" s="1052">
        <v>1748</v>
      </c>
      <c r="I52" s="1052">
        <v>1748</v>
      </c>
      <c r="J52" s="1052">
        <v>1748</v>
      </c>
      <c r="K52" s="1052">
        <v>1748</v>
      </c>
      <c r="L52" s="434"/>
    </row>
    <row r="53" spans="1:12">
      <c r="A53" s="519" t="s">
        <v>1438</v>
      </c>
      <c r="B53" s="392"/>
      <c r="D53" s="392"/>
      <c r="E53" s="517" t="s">
        <v>1439</v>
      </c>
      <c r="F53" s="517"/>
      <c r="G53" s="1053" cm="1">
        <f t="array" ref="G53:K53">TOActualoperationaltransportemissions</f>
        <v>0</v>
      </c>
      <c r="H53" s="1053">
        <v>0</v>
      </c>
      <c r="I53" s="1053">
        <v>0</v>
      </c>
      <c r="J53" s="1053">
        <v>0</v>
      </c>
      <c r="K53" s="1053">
        <v>0</v>
      </c>
      <c r="L53" s="434"/>
    </row>
    <row r="54" spans="1:12" ht="14.25">
      <c r="A54" s="519" t="s">
        <v>2074</v>
      </c>
      <c r="B54" s="392" t="s">
        <v>2075</v>
      </c>
      <c r="D54" s="392"/>
      <c r="E54" s="517" t="s">
        <v>1479</v>
      </c>
      <c r="F54" s="517"/>
      <c r="G54" s="1054">
        <f>(G53-G52)/G52</f>
        <v>-1</v>
      </c>
      <c r="H54" s="1054">
        <f t="shared" ref="H54:K54" si="13">(H53-H52)/H52</f>
        <v>-1</v>
      </c>
      <c r="I54" s="1054">
        <f t="shared" si="13"/>
        <v>-1</v>
      </c>
      <c r="J54" s="1054">
        <f t="shared" si="13"/>
        <v>-1</v>
      </c>
      <c r="K54" s="1054">
        <f t="shared" si="13"/>
        <v>-1</v>
      </c>
      <c r="L54" s="434"/>
    </row>
    <row r="55" spans="1:12" ht="14.25">
      <c r="A55" s="519" t="s">
        <v>2076</v>
      </c>
      <c r="B55" s="392" t="s">
        <v>2077</v>
      </c>
      <c r="D55" s="392"/>
      <c r="E55" s="517" t="s">
        <v>1479</v>
      </c>
      <c r="F55" s="517"/>
      <c r="G55" s="1055">
        <v>-0.12</v>
      </c>
      <c r="H55" s="1055">
        <v>-0.14000000000000001</v>
      </c>
      <c r="I55" s="1055">
        <v>-0.16</v>
      </c>
      <c r="J55" s="1055">
        <v>-0.26</v>
      </c>
      <c r="K55" s="1055">
        <v>-0.38</v>
      </c>
      <c r="L55" s="434"/>
    </row>
    <row r="56" spans="1:12" ht="14.25">
      <c r="A56" s="519" t="s">
        <v>2078</v>
      </c>
      <c r="B56" s="374" t="s">
        <v>2079</v>
      </c>
      <c r="D56" s="374"/>
      <c r="E56" s="517" t="s">
        <v>1479</v>
      </c>
      <c r="F56" s="517"/>
      <c r="G56" s="1055">
        <v>0.08</v>
      </c>
      <c r="H56" s="1055">
        <v>0.06</v>
      </c>
      <c r="I56" s="1055">
        <v>0.04</v>
      </c>
      <c r="J56" s="1055">
        <v>-0.06</v>
      </c>
      <c r="K56" s="1055">
        <v>-0.18</v>
      </c>
      <c r="L56" s="434"/>
    </row>
    <row r="57" spans="1:12" ht="14.25">
      <c r="A57" s="519"/>
      <c r="B57" s="374" t="s">
        <v>2051</v>
      </c>
      <c r="D57" s="374"/>
      <c r="E57" s="508" t="s">
        <v>2080</v>
      </c>
      <c r="F57" s="517"/>
      <c r="G57" s="1056">
        <f>IF(G54&lt;=G55,G51,IF(G54&gt;=G56,(-1*G51),0))/10^6</f>
        <v>1.3795999999999999E-2</v>
      </c>
      <c r="H57" s="1056">
        <f t="shared" ref="H57:K57" si="14">IF(H54&lt;=H55,H51,IF(H54&gt;=H56,(-1*H51),0))/10^6</f>
        <v>1.4134000000000001E-2</v>
      </c>
      <c r="I57" s="1056">
        <f t="shared" si="14"/>
        <v>1.4309000000000001E-2</v>
      </c>
      <c r="J57" s="1056">
        <f t="shared" si="14"/>
        <v>1.4484E-2</v>
      </c>
      <c r="K57" s="1056">
        <f t="shared" si="14"/>
        <v>1.4659E-2</v>
      </c>
      <c r="L57" s="434"/>
    </row>
    <row r="58" spans="1:12">
      <c r="A58" s="512"/>
      <c r="B58" s="392"/>
      <c r="D58" s="392"/>
      <c r="E58" s="508"/>
      <c r="F58" s="508"/>
      <c r="G58" s="392"/>
      <c r="H58" s="392"/>
      <c r="I58" s="392"/>
      <c r="J58" s="392"/>
      <c r="K58" s="392"/>
      <c r="L58" s="434"/>
    </row>
    <row r="59" spans="1:12">
      <c r="A59" s="512"/>
      <c r="B59" s="392"/>
      <c r="D59" s="392"/>
      <c r="E59" s="508"/>
      <c r="F59" s="508"/>
      <c r="G59" s="392"/>
      <c r="H59" s="392"/>
      <c r="I59" s="392"/>
      <c r="J59" s="392"/>
      <c r="K59" s="392"/>
      <c r="L59" s="434"/>
    </row>
    <row r="60" spans="1:12">
      <c r="A60" s="515" t="s">
        <v>2081</v>
      </c>
      <c r="B60" s="392"/>
      <c r="D60" s="392"/>
      <c r="E60" s="508"/>
      <c r="F60" s="508"/>
      <c r="G60" s="513" t="s">
        <v>2082</v>
      </c>
      <c r="H60" s="392"/>
      <c r="I60" s="392"/>
      <c r="J60" s="392"/>
      <c r="K60" s="392"/>
      <c r="L60" s="434"/>
    </row>
    <row r="61" spans="1:12">
      <c r="A61" s="512"/>
      <c r="B61" s="392"/>
      <c r="D61" s="392"/>
      <c r="E61" s="508"/>
      <c r="F61" s="508"/>
      <c r="G61" s="392"/>
      <c r="H61" s="392"/>
      <c r="I61" s="392"/>
      <c r="J61" s="392"/>
      <c r="K61" s="392"/>
      <c r="L61" s="434"/>
    </row>
    <row r="62" spans="1:12" ht="14.25">
      <c r="A62" s="519" t="s">
        <v>2083</v>
      </c>
      <c r="B62" s="374" t="s">
        <v>2084</v>
      </c>
      <c r="D62" s="374"/>
      <c r="E62" s="517" t="s">
        <v>2071</v>
      </c>
      <c r="F62" s="517"/>
      <c r="G62" s="1052">
        <v>879</v>
      </c>
      <c r="H62" s="1052">
        <v>897</v>
      </c>
      <c r="I62" s="1052">
        <v>906</v>
      </c>
      <c r="J62" s="1052">
        <v>1829</v>
      </c>
      <c r="K62" s="1052">
        <v>1847</v>
      </c>
      <c r="L62" s="434"/>
    </row>
    <row r="63" spans="1:12">
      <c r="A63" s="518" t="s">
        <v>2085</v>
      </c>
      <c r="B63" s="374" t="s">
        <v>2086</v>
      </c>
      <c r="D63" s="374"/>
      <c r="E63" s="517" t="s">
        <v>1439</v>
      </c>
      <c r="F63" s="517"/>
      <c r="G63" s="1052">
        <v>1608</v>
      </c>
      <c r="H63" s="1052">
        <v>1608</v>
      </c>
      <c r="I63" s="1052">
        <v>1608</v>
      </c>
      <c r="J63" s="1052">
        <v>1608</v>
      </c>
      <c r="K63" s="1052">
        <v>1608</v>
      </c>
      <c r="L63" s="434"/>
    </row>
    <row r="64" spans="1:12">
      <c r="A64" s="519" t="s">
        <v>1442</v>
      </c>
      <c r="B64" s="392"/>
      <c r="D64" s="392"/>
      <c r="E64" s="517" t="s">
        <v>1439</v>
      </c>
      <c r="F64" s="517"/>
      <c r="G64" s="1053" cm="1">
        <f t="array" ref="G64:K64">TOActualbusinessmileageemissions</f>
        <v>0</v>
      </c>
      <c r="H64" s="1053">
        <v>0</v>
      </c>
      <c r="I64" s="1053">
        <v>0</v>
      </c>
      <c r="J64" s="1053">
        <v>0</v>
      </c>
      <c r="K64" s="1053">
        <v>0</v>
      </c>
      <c r="L64" s="434"/>
    </row>
    <row r="65" spans="1:12" ht="14.25">
      <c r="A65" s="519" t="s">
        <v>2087</v>
      </c>
      <c r="B65" s="374" t="s">
        <v>2088</v>
      </c>
      <c r="D65" s="374"/>
      <c r="E65" s="517" t="s">
        <v>1479</v>
      </c>
      <c r="F65" s="517"/>
      <c r="G65" s="1057">
        <f>(G64-G63)/G63</f>
        <v>-1</v>
      </c>
      <c r="H65" s="1058">
        <f>(H64-H63)/H63</f>
        <v>-1</v>
      </c>
      <c r="I65" s="1058">
        <f t="shared" ref="I65:K65" si="15">(I64-I63)/I63</f>
        <v>-1</v>
      </c>
      <c r="J65" s="1058">
        <f t="shared" si="15"/>
        <v>-1</v>
      </c>
      <c r="K65" s="1058">
        <f t="shared" si="15"/>
        <v>-1</v>
      </c>
      <c r="L65" s="434"/>
    </row>
    <row r="66" spans="1:12" ht="14.25">
      <c r="A66" s="519" t="s">
        <v>2089</v>
      </c>
      <c r="B66" s="374" t="s">
        <v>2090</v>
      </c>
      <c r="D66" s="374"/>
      <c r="E66" s="517" t="s">
        <v>1479</v>
      </c>
      <c r="F66" s="517"/>
      <c r="G66" s="1055">
        <v>-0.03</v>
      </c>
      <c r="H66" s="1055">
        <v>-0.05</v>
      </c>
      <c r="I66" s="1055">
        <v>-7.0000000000000007E-2</v>
      </c>
      <c r="J66" s="1055">
        <v>-0.1</v>
      </c>
      <c r="K66" s="1055">
        <v>-0.12</v>
      </c>
      <c r="L66" s="434"/>
    </row>
    <row r="67" spans="1:12" ht="14.25">
      <c r="A67" s="519" t="s">
        <v>2091</v>
      </c>
      <c r="B67" s="374" t="s">
        <v>2092</v>
      </c>
      <c r="D67" s="374"/>
      <c r="E67" s="517" t="s">
        <v>1479</v>
      </c>
      <c r="F67" s="517"/>
      <c r="G67" s="1055">
        <v>-0.01</v>
      </c>
      <c r="H67" s="1055">
        <v>-0.03</v>
      </c>
      <c r="I67" s="1055">
        <v>-0.05</v>
      </c>
      <c r="J67" s="1055">
        <v>-0.06</v>
      </c>
      <c r="K67" s="1055">
        <v>-0.08</v>
      </c>
      <c r="L67" s="434"/>
    </row>
    <row r="68" spans="1:12" ht="14.25">
      <c r="A68" s="519" t="s">
        <v>2093</v>
      </c>
      <c r="B68" s="374" t="s">
        <v>2054</v>
      </c>
      <c r="D68" s="374"/>
      <c r="E68" s="508" t="s">
        <v>2052</v>
      </c>
      <c r="F68" s="517"/>
      <c r="G68" s="1059">
        <f>IF(G65&lt;=G66,G62,IF(G65&gt;=G67,(-1*G62),0))/10^6</f>
        <v>8.7900000000000001E-4</v>
      </c>
      <c r="H68" s="1059">
        <f>IF(H65&lt;=H66,H62,IF(H65&gt;=H67,(-1*H62),0))/10^6</f>
        <v>8.9700000000000001E-4</v>
      </c>
      <c r="I68" s="1059">
        <f>IF(I65&lt;=I66,I62,IF(I65&gt;=I67,(-1*I62),0))/10^6</f>
        <v>9.0600000000000001E-4</v>
      </c>
      <c r="J68" s="1059">
        <f>IF(J65&lt;=J66,J62,IF(J65&gt;=J67,(-1*J62),0))/10^6</f>
        <v>1.8289999999999999E-3</v>
      </c>
      <c r="K68" s="1059">
        <f>IF(K65&lt;=K66,K62,IF(K65&gt;=K67,(-1*K62),0))/10^6</f>
        <v>1.8469999999999999E-3</v>
      </c>
      <c r="L68" s="434"/>
    </row>
    <row r="69" spans="1:12">
      <c r="A69" s="512"/>
      <c r="B69" s="392"/>
      <c r="D69" s="392"/>
      <c r="E69" s="508"/>
      <c r="F69" s="508"/>
      <c r="G69" s="392"/>
      <c r="H69" s="392"/>
      <c r="I69" s="392"/>
      <c r="J69" s="392"/>
      <c r="K69" s="392"/>
      <c r="L69" s="434"/>
    </row>
    <row r="70" spans="1:12">
      <c r="A70" s="519"/>
      <c r="B70" s="392"/>
      <c r="D70" s="392"/>
      <c r="E70" s="508"/>
      <c r="F70" s="508"/>
      <c r="G70" s="517"/>
      <c r="H70" s="392"/>
      <c r="I70" s="392"/>
      <c r="J70" s="392"/>
      <c r="K70" s="392"/>
      <c r="L70" s="434"/>
    </row>
    <row r="71" spans="1:12">
      <c r="A71" s="515" t="s">
        <v>2094</v>
      </c>
      <c r="B71" s="392"/>
      <c r="D71" s="392"/>
      <c r="E71" s="508"/>
      <c r="F71" s="508"/>
      <c r="G71" s="513" t="s">
        <v>2095</v>
      </c>
      <c r="H71" s="392"/>
      <c r="I71" s="392"/>
      <c r="J71" s="392"/>
      <c r="K71" s="392"/>
      <c r="L71" s="434"/>
    </row>
    <row r="72" spans="1:12">
      <c r="A72" s="512"/>
      <c r="B72" s="392"/>
      <c r="D72" s="392"/>
      <c r="E72" s="508"/>
      <c r="F72" s="508"/>
      <c r="G72" s="392"/>
      <c r="H72" s="392"/>
      <c r="I72" s="392"/>
      <c r="J72" s="392"/>
      <c r="K72" s="392"/>
      <c r="L72" s="434"/>
    </row>
    <row r="73" spans="1:12" ht="14.25">
      <c r="A73" s="519" t="s">
        <v>2096</v>
      </c>
      <c r="B73" s="374" t="s">
        <v>2097</v>
      </c>
      <c r="D73" s="374"/>
      <c r="E73" s="517" t="s">
        <v>2071</v>
      </c>
      <c r="F73" s="517"/>
      <c r="G73" s="1052">
        <v>302</v>
      </c>
      <c r="H73" s="1052">
        <v>302</v>
      </c>
      <c r="I73" s="1052">
        <v>302</v>
      </c>
      <c r="J73" s="1052">
        <v>302</v>
      </c>
      <c r="K73" s="1052">
        <v>378</v>
      </c>
      <c r="L73" s="434"/>
    </row>
    <row r="74" spans="1:12">
      <c r="A74" s="519" t="s">
        <v>1444</v>
      </c>
      <c r="B74" s="374"/>
      <c r="D74" s="374"/>
      <c r="E74" s="517" t="s">
        <v>1445</v>
      </c>
      <c r="F74" s="517"/>
      <c r="G74" s="1052" cm="1">
        <f t="array" ref="G74:K74">TOTotalannualoperationalandofficewaste</f>
        <v>0</v>
      </c>
      <c r="H74" s="1052">
        <v>0</v>
      </c>
      <c r="I74" s="1052">
        <v>0</v>
      </c>
      <c r="J74" s="1052">
        <v>0</v>
      </c>
      <c r="K74" s="1052">
        <v>0</v>
      </c>
      <c r="L74" s="434"/>
    </row>
    <row r="75" spans="1:12">
      <c r="A75" s="519" t="s">
        <v>1447</v>
      </c>
      <c r="B75" s="392"/>
      <c r="D75" s="392"/>
      <c r="E75" s="517" t="s">
        <v>1445</v>
      </c>
      <c r="F75" s="517"/>
      <c r="G75" s="1052" cm="1">
        <f t="array" ref="G75:K75">TOTotalannualoperationalandofficewasterecycled</f>
        <v>0</v>
      </c>
      <c r="H75" s="1052">
        <v>0</v>
      </c>
      <c r="I75" s="1052">
        <v>0</v>
      </c>
      <c r="J75" s="1052">
        <v>0</v>
      </c>
      <c r="K75" s="1052">
        <v>0</v>
      </c>
      <c r="L75" s="434"/>
    </row>
    <row r="76" spans="1:12" ht="14.25">
      <c r="A76" s="519" t="s">
        <v>2098</v>
      </c>
      <c r="B76" s="374" t="s">
        <v>2099</v>
      </c>
      <c r="D76" s="374"/>
      <c r="E76" s="517" t="s">
        <v>1479</v>
      </c>
      <c r="F76" s="517"/>
      <c r="G76" s="1058">
        <f>IFERROR(G75/G74,0)</f>
        <v>0</v>
      </c>
      <c r="H76" s="1058">
        <f t="shared" ref="H76:K76" si="16">IFERROR(H75/H74,0)</f>
        <v>0</v>
      </c>
      <c r="I76" s="1058">
        <f t="shared" si="16"/>
        <v>0</v>
      </c>
      <c r="J76" s="1058">
        <f t="shared" si="16"/>
        <v>0</v>
      </c>
      <c r="K76" s="1058">
        <f t="shared" si="16"/>
        <v>0</v>
      </c>
      <c r="L76" s="434"/>
    </row>
    <row r="77" spans="1:12" ht="14.25">
      <c r="A77" s="519" t="s">
        <v>2100</v>
      </c>
      <c r="B77" s="374" t="s">
        <v>2101</v>
      </c>
      <c r="D77" s="374"/>
      <c r="E77" s="517" t="s">
        <v>1479</v>
      </c>
      <c r="F77" s="517"/>
      <c r="G77" s="1055">
        <v>0.52</v>
      </c>
      <c r="H77" s="1055">
        <v>0.54</v>
      </c>
      <c r="I77" s="1055">
        <v>0.56999999999999995</v>
      </c>
      <c r="J77" s="1055">
        <v>0.61</v>
      </c>
      <c r="K77" s="1055">
        <v>0.65</v>
      </c>
      <c r="L77" s="434"/>
    </row>
    <row r="78" spans="1:12" ht="14.25">
      <c r="A78" s="519" t="s">
        <v>2102</v>
      </c>
      <c r="B78" s="374" t="s">
        <v>2103</v>
      </c>
      <c r="D78" s="374"/>
      <c r="E78" s="517" t="s">
        <v>1479</v>
      </c>
      <c r="F78" s="517"/>
      <c r="G78" s="1055">
        <v>0.44</v>
      </c>
      <c r="H78" s="1055">
        <v>0.46</v>
      </c>
      <c r="I78" s="1055">
        <v>0.49</v>
      </c>
      <c r="J78" s="1055">
        <v>0.53</v>
      </c>
      <c r="K78" s="1055">
        <v>0.55000000000000004</v>
      </c>
      <c r="L78" s="434"/>
    </row>
    <row r="79" spans="1:12" ht="14.25">
      <c r="A79" s="519" t="s">
        <v>2104</v>
      </c>
      <c r="B79" s="374" t="s">
        <v>2056</v>
      </c>
      <c r="D79" s="374"/>
      <c r="E79" s="508" t="s">
        <v>2052</v>
      </c>
      <c r="F79" s="517"/>
      <c r="G79" s="1056">
        <f>IF(G76&gt;=G77,G73,IF(G76&lt;=G78,(-1*G73),0))/10^6</f>
        <v>-3.0200000000000002E-4</v>
      </c>
      <c r="H79" s="1056">
        <f t="shared" ref="H79:K79" si="17">IF(H76&gt;=H77,H73,IF(H76&lt;=H78,(-1*H73),0))/10^6</f>
        <v>-3.0200000000000002E-4</v>
      </c>
      <c r="I79" s="1056">
        <f t="shared" si="17"/>
        <v>-3.0200000000000002E-4</v>
      </c>
      <c r="J79" s="1056">
        <f t="shared" si="17"/>
        <v>-3.0200000000000002E-4</v>
      </c>
      <c r="K79" s="1056">
        <f t="shared" si="17"/>
        <v>-3.7800000000000003E-4</v>
      </c>
      <c r="L79" s="434"/>
    </row>
    <row r="80" spans="1:12">
      <c r="A80" s="512"/>
      <c r="B80" s="392"/>
      <c r="D80" s="392"/>
      <c r="E80" s="508"/>
      <c r="F80" s="508"/>
      <c r="G80" s="392"/>
      <c r="H80" s="392"/>
      <c r="I80" s="392"/>
      <c r="J80" s="392"/>
      <c r="K80" s="392"/>
      <c r="L80" s="434"/>
    </row>
    <row r="81" spans="1:12">
      <c r="A81" s="512"/>
      <c r="B81" s="392"/>
      <c r="D81" s="392"/>
      <c r="E81" s="508"/>
      <c r="F81" s="508"/>
      <c r="G81" s="392"/>
      <c r="H81" s="392"/>
      <c r="I81" s="392"/>
      <c r="J81" s="392"/>
      <c r="K81" s="392"/>
      <c r="L81" s="434"/>
    </row>
    <row r="82" spans="1:12">
      <c r="A82" s="515" t="s">
        <v>2105</v>
      </c>
      <c r="B82" s="392"/>
      <c r="D82" s="392"/>
      <c r="E82" s="508"/>
      <c r="F82" s="508"/>
      <c r="G82" s="516" t="s">
        <v>2106</v>
      </c>
      <c r="H82" s="392"/>
      <c r="I82" s="392"/>
      <c r="J82" s="392"/>
      <c r="K82" s="392"/>
      <c r="L82" s="434"/>
    </row>
    <row r="83" spans="1:12">
      <c r="A83" s="512"/>
      <c r="B83" s="392"/>
      <c r="D83" s="392"/>
      <c r="E83" s="508"/>
      <c r="F83" s="508"/>
      <c r="G83" s="392"/>
      <c r="H83" s="392"/>
      <c r="I83" s="392"/>
      <c r="J83" s="392"/>
      <c r="K83" s="392"/>
      <c r="L83" s="434"/>
    </row>
    <row r="84" spans="1:12" ht="14.25">
      <c r="A84" s="519" t="s">
        <v>2107</v>
      </c>
      <c r="B84" s="374" t="s">
        <v>2108</v>
      </c>
      <c r="D84" s="374"/>
      <c r="E84" s="517" t="s">
        <v>2071</v>
      </c>
      <c r="F84" s="517"/>
      <c r="G84" s="1060">
        <v>76</v>
      </c>
      <c r="H84" s="1060">
        <v>76</v>
      </c>
      <c r="I84" s="1060">
        <v>76</v>
      </c>
      <c r="J84" s="1060">
        <v>153</v>
      </c>
      <c r="K84" s="1060">
        <v>382</v>
      </c>
      <c r="L84" s="434"/>
    </row>
    <row r="85" spans="1:12">
      <c r="A85" s="518" t="s">
        <v>2109</v>
      </c>
      <c r="B85" s="374" t="s">
        <v>2110</v>
      </c>
      <c r="D85" s="374"/>
      <c r="E85" s="517" t="s">
        <v>1445</v>
      </c>
      <c r="F85" s="517"/>
      <c r="G85" s="1060">
        <v>54.6</v>
      </c>
      <c r="H85" s="1060">
        <v>54.6</v>
      </c>
      <c r="I85" s="1060">
        <v>54.6</v>
      </c>
      <c r="J85" s="1060">
        <v>54.6</v>
      </c>
      <c r="K85" s="1060">
        <v>54.6</v>
      </c>
      <c r="L85" s="434"/>
    </row>
    <row r="86" spans="1:12">
      <c r="A86" s="519" t="s">
        <v>1449</v>
      </c>
      <c r="B86" s="392"/>
      <c r="D86" s="392"/>
      <c r="E86" s="517" t="s">
        <v>1445</v>
      </c>
      <c r="F86" s="517"/>
      <c r="G86" s="1053" cm="1">
        <f t="array" ref="G86:K86">TOActualofficewaste</f>
        <v>0</v>
      </c>
      <c r="H86" s="1053">
        <v>0</v>
      </c>
      <c r="I86" s="1053">
        <v>0</v>
      </c>
      <c r="J86" s="1053">
        <v>0</v>
      </c>
      <c r="K86" s="1053">
        <v>0</v>
      </c>
      <c r="L86" s="434"/>
    </row>
    <row r="87" spans="1:12" ht="14.25">
      <c r="A87" s="519" t="s">
        <v>2087</v>
      </c>
      <c r="B87" s="374" t="s">
        <v>2111</v>
      </c>
      <c r="D87" s="374"/>
      <c r="E87" s="517" t="s">
        <v>1479</v>
      </c>
      <c r="F87" s="517"/>
      <c r="G87" s="1057">
        <f>(G86-G85)/G85</f>
        <v>-1</v>
      </c>
      <c r="H87" s="1057">
        <f>(H86-H85)/H85</f>
        <v>-1</v>
      </c>
      <c r="I87" s="1057">
        <f t="shared" ref="I87:K87" si="18">(I86-I85)/I85</f>
        <v>-1</v>
      </c>
      <c r="J87" s="1057">
        <f t="shared" si="18"/>
        <v>-1</v>
      </c>
      <c r="K87" s="1057">
        <f t="shared" si="18"/>
        <v>-1</v>
      </c>
      <c r="L87" s="434"/>
    </row>
    <row r="88" spans="1:12" ht="14.25">
      <c r="A88" s="519" t="s">
        <v>2091</v>
      </c>
      <c r="B88" s="374" t="s">
        <v>2112</v>
      </c>
      <c r="D88" s="374"/>
      <c r="E88" s="517" t="s">
        <v>1479</v>
      </c>
      <c r="F88" s="517"/>
      <c r="G88" s="1055">
        <v>-0.03</v>
      </c>
      <c r="H88" s="1055">
        <v>-0.05</v>
      </c>
      <c r="I88" s="1055">
        <v>-7.0000000000000007E-2</v>
      </c>
      <c r="J88" s="1055">
        <v>-0.1</v>
      </c>
      <c r="K88" s="1055">
        <v>-0.25</v>
      </c>
      <c r="L88" s="434"/>
    </row>
    <row r="89" spans="1:12" ht="14.25">
      <c r="A89" s="519" t="s">
        <v>2113</v>
      </c>
      <c r="B89" s="374" t="s">
        <v>2114</v>
      </c>
      <c r="D89" s="374"/>
      <c r="E89" s="517" t="s">
        <v>1479</v>
      </c>
      <c r="F89" s="517"/>
      <c r="G89" s="1055">
        <v>-0.01</v>
      </c>
      <c r="H89" s="1055">
        <v>-0.03</v>
      </c>
      <c r="I89" s="1055">
        <v>-0.05</v>
      </c>
      <c r="J89" s="1055">
        <v>-0.06</v>
      </c>
      <c r="K89" s="1055">
        <v>-0.15</v>
      </c>
      <c r="L89" s="434"/>
    </row>
    <row r="90" spans="1:12" ht="14.25">
      <c r="A90" s="519" t="s">
        <v>2115</v>
      </c>
      <c r="B90" s="374" t="s">
        <v>2058</v>
      </c>
      <c r="D90" s="374"/>
      <c r="E90" s="508" t="s">
        <v>2052</v>
      </c>
      <c r="F90" s="517"/>
      <c r="G90" s="1059">
        <f>IF(G87&lt;=G88,G84,IF(G87&gt;=G89,(-1*G84),0))/10^6</f>
        <v>7.6000000000000004E-5</v>
      </c>
      <c r="H90" s="1059">
        <f>IF(H87&lt;=H88,H84,IF(H87&gt;=H89,(-1*H84),0))/10^6</f>
        <v>7.6000000000000004E-5</v>
      </c>
      <c r="I90" s="1059">
        <f>IF(I87&lt;=I88,I84,IF(I87&gt;=I89,(-1*I84),0))/10^6</f>
        <v>7.6000000000000004E-5</v>
      </c>
      <c r="J90" s="1059">
        <f>IF(J87&lt;=J88,J84,IF(J87&gt;=J89,(-1*J84),0))/10^6</f>
        <v>1.5300000000000001E-4</v>
      </c>
      <c r="K90" s="1059">
        <f>IF(K87&lt;=K88,K84,IF(K87&gt;=K89,(-1*K84),0))/10^6</f>
        <v>3.8200000000000002E-4</v>
      </c>
      <c r="L90" s="434"/>
    </row>
    <row r="91" spans="1:12">
      <c r="A91" s="512"/>
      <c r="B91" s="392"/>
      <c r="D91" s="392"/>
      <c r="E91" s="508"/>
      <c r="F91" s="508"/>
      <c r="G91" s="392"/>
      <c r="H91" s="392"/>
      <c r="I91" s="392"/>
      <c r="J91" s="392"/>
      <c r="K91" s="392"/>
      <c r="L91" s="434"/>
    </row>
    <row r="92" spans="1:12">
      <c r="A92" s="512"/>
      <c r="B92" s="392"/>
      <c r="D92" s="392"/>
      <c r="E92" s="508"/>
      <c r="F92" s="508"/>
      <c r="G92" s="392"/>
      <c r="H92" s="392"/>
      <c r="I92" s="392"/>
      <c r="J92" s="392"/>
      <c r="K92" s="392"/>
      <c r="L92" s="434"/>
    </row>
    <row r="93" spans="1:12">
      <c r="A93" s="515" t="s">
        <v>2116</v>
      </c>
      <c r="B93" s="392"/>
      <c r="D93" s="392"/>
      <c r="E93" s="508"/>
      <c r="F93" s="508"/>
      <c r="G93" s="516" t="s">
        <v>2117</v>
      </c>
      <c r="H93" s="392"/>
      <c r="I93" s="392"/>
      <c r="J93" s="392"/>
      <c r="K93" s="392"/>
      <c r="L93" s="434"/>
    </row>
    <row r="94" spans="1:12">
      <c r="A94" s="512"/>
      <c r="B94" s="392"/>
      <c r="D94" s="392"/>
      <c r="E94" s="508"/>
      <c r="F94" s="508"/>
      <c r="G94" s="392"/>
      <c r="H94" s="392"/>
      <c r="I94" s="392"/>
      <c r="J94" s="392"/>
      <c r="K94" s="392"/>
      <c r="L94" s="434"/>
    </row>
    <row r="95" spans="1:12" ht="14.25">
      <c r="A95" s="519" t="s">
        <v>2118</v>
      </c>
      <c r="B95" s="374" t="s">
        <v>2119</v>
      </c>
      <c r="D95" s="374"/>
      <c r="E95" s="517" t="s">
        <v>2071</v>
      </c>
      <c r="F95" s="517"/>
      <c r="G95" s="1052">
        <v>2</v>
      </c>
      <c r="H95" s="1052">
        <v>2</v>
      </c>
      <c r="I95" s="1052">
        <v>2</v>
      </c>
      <c r="J95" s="1052">
        <v>4</v>
      </c>
      <c r="K95" s="1052">
        <v>11</v>
      </c>
      <c r="L95" s="434"/>
    </row>
    <row r="96" spans="1:12" ht="15">
      <c r="A96" s="518" t="s">
        <v>2120</v>
      </c>
      <c r="B96" s="374" t="s">
        <v>2121</v>
      </c>
      <c r="D96" s="374"/>
      <c r="E96" s="517" t="s">
        <v>2122</v>
      </c>
      <c r="F96" s="517"/>
      <c r="G96" s="1052">
        <v>7380</v>
      </c>
      <c r="H96" s="1052">
        <v>7380</v>
      </c>
      <c r="I96" s="1052">
        <v>7380</v>
      </c>
      <c r="J96" s="1052">
        <v>7380</v>
      </c>
      <c r="K96" s="1052">
        <v>7380</v>
      </c>
      <c r="L96" s="434"/>
    </row>
    <row r="97" spans="1:12" ht="15">
      <c r="A97" s="519" t="s">
        <v>1451</v>
      </c>
      <c r="B97" s="392"/>
      <c r="D97" s="392"/>
      <c r="E97" s="517" t="s">
        <v>2122</v>
      </c>
      <c r="F97" s="517"/>
      <c r="G97" s="1049" cm="1">
        <f t="array" ref="G97:K97">TOActualwateruse</f>
        <v>0</v>
      </c>
      <c r="H97" s="1049">
        <v>0</v>
      </c>
      <c r="I97" s="1049">
        <v>0</v>
      </c>
      <c r="J97" s="1049">
        <v>0</v>
      </c>
      <c r="K97" s="1049">
        <v>0</v>
      </c>
      <c r="L97" s="434"/>
    </row>
    <row r="98" spans="1:12" ht="14.25">
      <c r="A98" s="519" t="s">
        <v>2087</v>
      </c>
      <c r="B98" s="374" t="s">
        <v>2123</v>
      </c>
      <c r="D98" s="374"/>
      <c r="E98" s="517" t="s">
        <v>1479</v>
      </c>
      <c r="F98" s="517"/>
      <c r="G98" s="1054">
        <f>(G97-G96)/G96</f>
        <v>-1</v>
      </c>
      <c r="H98" s="1058">
        <f t="shared" ref="H98:K98" si="19">(H97-H96)/H96</f>
        <v>-1</v>
      </c>
      <c r="I98" s="1058">
        <f t="shared" si="19"/>
        <v>-1</v>
      </c>
      <c r="J98" s="1058">
        <f t="shared" si="19"/>
        <v>-1</v>
      </c>
      <c r="K98" s="1058">
        <f t="shared" si="19"/>
        <v>-1</v>
      </c>
      <c r="L98" s="434"/>
    </row>
    <row r="99" spans="1:12" ht="14.25">
      <c r="A99" s="519" t="s">
        <v>2100</v>
      </c>
      <c r="B99" s="374" t="s">
        <v>2124</v>
      </c>
      <c r="D99" s="374"/>
      <c r="E99" s="517" t="s">
        <v>1479</v>
      </c>
      <c r="F99" s="517"/>
      <c r="G99" s="1055">
        <v>-0.03</v>
      </c>
      <c r="H99" s="1055">
        <v>-0.05</v>
      </c>
      <c r="I99" s="1055">
        <v>-7.0000000000000007E-2</v>
      </c>
      <c r="J99" s="1055">
        <v>-0.1</v>
      </c>
      <c r="K99" s="1055">
        <v>-0.25</v>
      </c>
      <c r="L99" s="434"/>
    </row>
    <row r="100" spans="1:12" ht="14.25">
      <c r="A100" s="519" t="s">
        <v>2102</v>
      </c>
      <c r="B100" s="374" t="s">
        <v>2125</v>
      </c>
      <c r="D100" s="374"/>
      <c r="E100" s="517" t="s">
        <v>1479</v>
      </c>
      <c r="F100" s="517"/>
      <c r="G100" s="1055">
        <v>-0.01</v>
      </c>
      <c r="H100" s="1055">
        <v>-0.03</v>
      </c>
      <c r="I100" s="1055">
        <v>-0.05</v>
      </c>
      <c r="J100" s="1055">
        <v>-0.06</v>
      </c>
      <c r="K100" s="1055">
        <v>-0.15</v>
      </c>
      <c r="L100" s="434"/>
    </row>
    <row r="101" spans="1:12" ht="14.25">
      <c r="A101" s="519" t="s">
        <v>2126</v>
      </c>
      <c r="B101" s="374" t="s">
        <v>2127</v>
      </c>
      <c r="D101" s="374"/>
      <c r="E101" s="508" t="s">
        <v>2052</v>
      </c>
      <c r="F101" s="517"/>
      <c r="G101" s="1061">
        <f>IF(G98&lt;=G99,G95,IF(G98&gt;=G100,(-1*G95),0))/10^6</f>
        <v>1.9999999999999999E-6</v>
      </c>
      <c r="H101" s="1061">
        <f t="shared" ref="H101:K101" si="20">IF(H98&lt;=H99,H95,IF(H98&gt;=H100,(-1*H95),0))/10^6</f>
        <v>1.9999999999999999E-6</v>
      </c>
      <c r="I101" s="1061">
        <f t="shared" si="20"/>
        <v>1.9999999999999999E-6</v>
      </c>
      <c r="J101" s="1061">
        <f t="shared" si="20"/>
        <v>3.9999999999999998E-6</v>
      </c>
      <c r="K101" s="1061">
        <f t="shared" si="20"/>
        <v>1.1E-5</v>
      </c>
      <c r="L101" s="434"/>
    </row>
    <row r="102" spans="1:12">
      <c r="A102" s="512"/>
      <c r="B102" s="392"/>
      <c r="D102" s="392"/>
      <c r="E102" s="508"/>
      <c r="F102" s="508"/>
      <c r="G102" s="392"/>
      <c r="H102" s="392"/>
      <c r="I102" s="392"/>
      <c r="J102" s="392"/>
      <c r="K102" s="392"/>
      <c r="L102" s="434"/>
    </row>
    <row r="103" spans="1:12">
      <c r="A103" s="512"/>
      <c r="B103" s="392"/>
      <c r="D103" s="392"/>
      <c r="E103" s="508"/>
      <c r="F103" s="508"/>
      <c r="G103" s="392"/>
      <c r="H103" s="392"/>
      <c r="I103" s="392"/>
      <c r="J103" s="392"/>
      <c r="K103" s="392"/>
      <c r="L103" s="434"/>
    </row>
    <row r="104" spans="1:12" ht="28.5">
      <c r="A104" s="515" t="s">
        <v>2128</v>
      </c>
      <c r="B104" s="392"/>
      <c r="D104" s="392"/>
      <c r="E104" s="508"/>
      <c r="F104" s="508"/>
      <c r="G104" s="520" t="s">
        <v>2129</v>
      </c>
      <c r="H104" s="392"/>
      <c r="I104" s="392"/>
      <c r="J104" s="392"/>
      <c r="K104" s="392"/>
      <c r="L104" s="434"/>
    </row>
    <row r="105" spans="1:12" ht="26.25">
      <c r="A105" s="521" t="s">
        <v>2130</v>
      </c>
      <c r="B105" s="374" t="s">
        <v>2131</v>
      </c>
      <c r="D105" s="374"/>
      <c r="E105" s="508" t="s">
        <v>2052</v>
      </c>
      <c r="F105" s="517"/>
      <c r="G105" s="1062">
        <f>G114/10^6</f>
        <v>0</v>
      </c>
      <c r="H105" s="1062">
        <f t="shared" ref="H105:K106" si="21">H114/10^6</f>
        <v>0</v>
      </c>
      <c r="I105" s="1062">
        <f t="shared" si="21"/>
        <v>0</v>
      </c>
      <c r="J105" s="1062">
        <f t="shared" si="21"/>
        <v>0</v>
      </c>
      <c r="K105" s="1062">
        <f t="shared" si="21"/>
        <v>0</v>
      </c>
      <c r="L105" s="434"/>
    </row>
    <row r="106" spans="1:12" ht="26.25">
      <c r="A106" s="521" t="s">
        <v>2132</v>
      </c>
      <c r="B106" s="374" t="s">
        <v>2133</v>
      </c>
      <c r="D106" s="374"/>
      <c r="E106" s="508" t="s">
        <v>2052</v>
      </c>
      <c r="F106" s="517"/>
      <c r="G106" s="1062">
        <f>G115/10^6</f>
        <v>0</v>
      </c>
      <c r="H106" s="1062">
        <f t="shared" si="21"/>
        <v>0</v>
      </c>
      <c r="I106" s="1062">
        <f t="shared" si="21"/>
        <v>0</v>
      </c>
      <c r="J106" s="1062">
        <f t="shared" si="21"/>
        <v>0</v>
      </c>
      <c r="K106" s="1062">
        <f t="shared" si="21"/>
        <v>0</v>
      </c>
      <c r="L106" s="434"/>
    </row>
    <row r="107" spans="1:12" ht="14.25">
      <c r="A107" s="519" t="s">
        <v>2134</v>
      </c>
      <c r="B107" s="374" t="s">
        <v>2062</v>
      </c>
      <c r="D107" s="374"/>
      <c r="E107" s="508" t="s">
        <v>2052</v>
      </c>
      <c r="F107" s="517"/>
      <c r="G107" s="1063">
        <f>G106+G105</f>
        <v>0</v>
      </c>
      <c r="H107" s="1063">
        <f t="shared" ref="H107:K107" si="22">H106+H105</f>
        <v>0</v>
      </c>
      <c r="I107" s="1063">
        <f t="shared" si="22"/>
        <v>0</v>
      </c>
      <c r="J107" s="1063">
        <f t="shared" si="22"/>
        <v>0</v>
      </c>
      <c r="K107" s="1063">
        <f t="shared" si="22"/>
        <v>0</v>
      </c>
      <c r="L107" s="434"/>
    </row>
    <row r="108" spans="1:12">
      <c r="A108" s="512"/>
      <c r="B108" s="392"/>
      <c r="D108" s="392"/>
      <c r="E108" s="508"/>
      <c r="F108" s="508"/>
      <c r="G108" s="392"/>
      <c r="H108" s="392"/>
      <c r="I108" s="392"/>
      <c r="J108" s="392"/>
      <c r="K108" s="392"/>
      <c r="L108" s="434"/>
    </row>
    <row r="109" spans="1:12" ht="28.5">
      <c r="A109" s="515" t="s">
        <v>2135</v>
      </c>
      <c r="B109" s="392"/>
      <c r="D109" s="392"/>
      <c r="E109" s="508"/>
      <c r="F109" s="508"/>
      <c r="G109" s="520" t="s">
        <v>2136</v>
      </c>
      <c r="H109" s="392"/>
      <c r="I109" s="392"/>
      <c r="J109" s="392"/>
      <c r="K109" s="392"/>
      <c r="L109" s="434"/>
    </row>
    <row r="110" spans="1:12" ht="30.75" customHeight="1">
      <c r="A110" s="515" t="s">
        <v>2137</v>
      </c>
      <c r="B110" s="392"/>
      <c r="D110" s="392"/>
      <c r="E110" s="508"/>
      <c r="F110" s="508"/>
      <c r="G110" s="522" t="s">
        <v>2138</v>
      </c>
      <c r="H110" s="392"/>
      <c r="I110" s="392"/>
      <c r="J110" s="392"/>
      <c r="K110" s="392"/>
      <c r="L110" s="434"/>
    </row>
    <row r="111" spans="1:12" ht="25.35" customHeight="1">
      <c r="A111" s="509" t="s">
        <v>1454</v>
      </c>
      <c r="B111" s="374" t="s">
        <v>2139</v>
      </c>
      <c r="D111" s="374"/>
      <c r="E111" s="517" t="s">
        <v>1455</v>
      </c>
      <c r="F111" s="517"/>
      <c r="G111" s="1053" cm="1">
        <f t="array" ref="G111:K111">TONumberofQualifyingProjectswithnetEnvironmentalGainequaltoorabove15</f>
        <v>0</v>
      </c>
      <c r="H111" s="1053">
        <v>0</v>
      </c>
      <c r="I111" s="1053">
        <v>0</v>
      </c>
      <c r="J111" s="1053">
        <v>0</v>
      </c>
      <c r="K111" s="1053">
        <v>0</v>
      </c>
      <c r="L111" s="434"/>
    </row>
    <row r="112" spans="1:12" ht="26.25">
      <c r="A112" s="509" t="s">
        <v>1457</v>
      </c>
      <c r="B112" s="374" t="s">
        <v>2140</v>
      </c>
      <c r="D112" s="374"/>
      <c r="E112" s="517" t="s">
        <v>1455</v>
      </c>
      <c r="F112" s="517"/>
      <c r="G112" s="1053" cm="1">
        <f t="array" ref="G112:K112">TONumberofQualifyingProjectswithnetEnvironmentalGainequaltoorlessthan5</f>
        <v>0</v>
      </c>
      <c r="H112" s="1053">
        <v>0</v>
      </c>
      <c r="I112" s="1053">
        <v>0</v>
      </c>
      <c r="J112" s="1053">
        <v>0</v>
      </c>
      <c r="K112" s="1053">
        <v>0</v>
      </c>
      <c r="L112" s="434"/>
    </row>
    <row r="113" spans="1:12" ht="14.25">
      <c r="A113" s="512" t="s">
        <v>2141</v>
      </c>
      <c r="B113" s="392" t="s">
        <v>2142</v>
      </c>
      <c r="D113" s="392"/>
      <c r="E113" s="517" t="s">
        <v>2071</v>
      </c>
      <c r="F113" s="517"/>
      <c r="G113" s="1052">
        <v>300000</v>
      </c>
      <c r="H113" s="1052">
        <v>0</v>
      </c>
      <c r="I113" s="1052">
        <v>0</v>
      </c>
      <c r="J113" s="1052">
        <v>0</v>
      </c>
      <c r="K113" s="1052">
        <v>0</v>
      </c>
      <c r="L113" s="434"/>
    </row>
    <row r="114" spans="1:12" ht="14.25">
      <c r="A114" s="512" t="s">
        <v>2143</v>
      </c>
      <c r="B114" s="374" t="s">
        <v>2131</v>
      </c>
      <c r="D114" s="374"/>
      <c r="E114" s="517" t="s">
        <v>2144</v>
      </c>
      <c r="F114" s="517"/>
      <c r="G114" s="1064">
        <f>G111*G113</f>
        <v>0</v>
      </c>
      <c r="H114" s="1064">
        <f t="shared" ref="H114:K114" si="23">H111*H113</f>
        <v>0</v>
      </c>
      <c r="I114" s="1064">
        <f t="shared" si="23"/>
        <v>0</v>
      </c>
      <c r="J114" s="1064">
        <f t="shared" si="23"/>
        <v>0</v>
      </c>
      <c r="K114" s="1064">
        <f t="shared" si="23"/>
        <v>0</v>
      </c>
      <c r="L114" s="434"/>
    </row>
    <row r="115" spans="1:12" ht="14.25">
      <c r="A115" s="512" t="s">
        <v>2145</v>
      </c>
      <c r="B115" s="374" t="s">
        <v>2133</v>
      </c>
      <c r="D115" s="374"/>
      <c r="E115" s="517" t="s">
        <v>2144</v>
      </c>
      <c r="F115" s="517"/>
      <c r="G115" s="1065">
        <f>G112*-G113</f>
        <v>0</v>
      </c>
      <c r="H115" s="1065">
        <f t="shared" ref="H115:K115" si="24">H112*-H113</f>
        <v>0</v>
      </c>
      <c r="I115" s="1065">
        <f t="shared" si="24"/>
        <v>0</v>
      </c>
      <c r="J115" s="1065">
        <f t="shared" si="24"/>
        <v>0</v>
      </c>
      <c r="K115" s="1065">
        <f t="shared" si="24"/>
        <v>0</v>
      </c>
      <c r="L115" s="434"/>
    </row>
    <row r="116" spans="1:12">
      <c r="A116" s="512"/>
      <c r="B116" s="392"/>
      <c r="D116" s="392"/>
      <c r="E116" s="508"/>
      <c r="F116" s="508"/>
      <c r="G116" s="392"/>
      <c r="H116" s="392"/>
      <c r="I116" s="392"/>
      <c r="J116" s="392"/>
      <c r="K116" s="392"/>
      <c r="L116" s="434"/>
    </row>
    <row r="117" spans="1:12" ht="37.35" customHeight="1">
      <c r="A117" s="523" t="s">
        <v>2146</v>
      </c>
      <c r="B117" s="392"/>
      <c r="D117" s="392"/>
      <c r="E117" s="508"/>
      <c r="F117" s="508"/>
      <c r="G117" s="1838" t="s">
        <v>2147</v>
      </c>
      <c r="H117" s="1838"/>
      <c r="I117" s="392"/>
      <c r="J117" s="392"/>
      <c r="K117" s="392"/>
      <c r="L117" s="434"/>
    </row>
    <row r="118" spans="1:12">
      <c r="A118" s="515"/>
      <c r="B118" s="392"/>
      <c r="D118" s="392"/>
      <c r="E118" s="508"/>
      <c r="F118" s="508"/>
      <c r="G118" s="392"/>
      <c r="H118" s="392"/>
      <c r="I118" s="392"/>
      <c r="J118" s="392"/>
      <c r="K118" s="392"/>
      <c r="L118" s="434"/>
    </row>
    <row r="119" spans="1:12">
      <c r="A119" s="515" t="s">
        <v>2148</v>
      </c>
      <c r="B119" s="392"/>
      <c r="D119" s="392"/>
      <c r="E119" s="508"/>
      <c r="F119" s="508"/>
      <c r="G119" s="392"/>
      <c r="H119" s="392"/>
      <c r="I119" s="392"/>
      <c r="J119" s="392"/>
      <c r="K119" s="392"/>
      <c r="L119" s="434"/>
    </row>
    <row r="120" spans="1:12" ht="14.25">
      <c r="A120" s="521" t="s">
        <v>2149</v>
      </c>
      <c r="B120" s="374" t="s">
        <v>2150</v>
      </c>
      <c r="D120" s="374"/>
      <c r="E120" s="508" t="s">
        <v>2052</v>
      </c>
      <c r="F120" s="517"/>
      <c r="G120" s="1060">
        <f>G135</f>
        <v>-0.13168040000000003</v>
      </c>
      <c r="H120" s="1060">
        <f t="shared" ref="H120:J120" si="25">H135</f>
        <v>-0.29628089999999996</v>
      </c>
      <c r="I120" s="1060">
        <f>I135</f>
        <v>-0.29628089999999996</v>
      </c>
      <c r="J120" s="1060">
        <f t="shared" si="25"/>
        <v>-0.29628089999999996</v>
      </c>
      <c r="K120" s="392"/>
      <c r="L120" s="434"/>
    </row>
    <row r="121" spans="1:12" ht="14.25">
      <c r="A121" s="521" t="s">
        <v>2151</v>
      </c>
      <c r="B121" s="374" t="s">
        <v>2152</v>
      </c>
      <c r="D121" s="374"/>
      <c r="E121" s="508" t="s">
        <v>2052</v>
      </c>
      <c r="F121" s="517"/>
      <c r="G121" s="1060">
        <f>G146</f>
        <v>0</v>
      </c>
      <c r="H121" s="1060">
        <f t="shared" ref="H121:J121" si="26">H146</f>
        <v>0</v>
      </c>
      <c r="I121" s="1060">
        <f t="shared" si="26"/>
        <v>0</v>
      </c>
      <c r="J121" s="1060">
        <f t="shared" si="26"/>
        <v>0</v>
      </c>
      <c r="K121" s="392"/>
      <c r="L121" s="434"/>
    </row>
    <row r="122" spans="1:12" ht="14.25">
      <c r="A122" s="519" t="s">
        <v>2153</v>
      </c>
      <c r="B122" s="374" t="s">
        <v>2064</v>
      </c>
      <c r="D122" s="374"/>
      <c r="E122" s="508" t="s">
        <v>2052</v>
      </c>
      <c r="F122" s="517"/>
      <c r="G122" s="1066">
        <f>G120+G121</f>
        <v>-0.13168040000000003</v>
      </c>
      <c r="H122" s="1066">
        <f t="shared" ref="H122:J122" si="27">H120+H121</f>
        <v>-0.29628089999999996</v>
      </c>
      <c r="I122" s="1066">
        <f t="shared" si="27"/>
        <v>-0.29628089999999996</v>
      </c>
      <c r="J122" s="1066">
        <f t="shared" si="27"/>
        <v>-0.29628089999999996</v>
      </c>
      <c r="K122" s="392"/>
      <c r="L122" s="434"/>
    </row>
    <row r="123" spans="1:12">
      <c r="A123" s="512"/>
      <c r="B123" s="392"/>
      <c r="D123" s="392"/>
      <c r="E123" s="508"/>
      <c r="F123" s="508"/>
      <c r="G123" s="392"/>
      <c r="H123" s="392"/>
      <c r="I123" s="392"/>
      <c r="J123" s="392"/>
      <c r="K123" s="392"/>
      <c r="L123" s="434"/>
    </row>
    <row r="124" spans="1:12">
      <c r="A124" s="512"/>
      <c r="B124" s="392"/>
      <c r="D124" s="392"/>
      <c r="E124" s="508"/>
      <c r="F124" s="508"/>
      <c r="G124" s="1839" t="s">
        <v>2154</v>
      </c>
      <c r="H124" s="1839"/>
      <c r="I124" s="1839"/>
      <c r="J124" s="1839"/>
      <c r="K124" s="1839"/>
      <c r="L124" s="434"/>
    </row>
    <row r="125" spans="1:12">
      <c r="A125" s="512"/>
      <c r="B125" s="392"/>
      <c r="D125" s="392"/>
      <c r="E125" s="508"/>
      <c r="F125" s="508"/>
      <c r="G125" s="1839"/>
      <c r="H125" s="1839"/>
      <c r="I125" s="1839"/>
      <c r="J125" s="1839"/>
      <c r="K125" s="1839"/>
      <c r="L125" s="434"/>
    </row>
    <row r="126" spans="1:12">
      <c r="A126" s="515" t="s">
        <v>2155</v>
      </c>
      <c r="B126" s="392"/>
      <c r="D126" s="392"/>
      <c r="F126" s="392"/>
      <c r="G126" s="1839"/>
      <c r="H126" s="1839"/>
      <c r="I126" s="1839"/>
      <c r="J126" s="1839"/>
      <c r="K126" s="1839"/>
      <c r="L126" s="434"/>
    </row>
    <row r="127" spans="1:12">
      <c r="A127" s="519"/>
      <c r="B127" s="392"/>
      <c r="D127" s="392"/>
      <c r="E127" s="508"/>
      <c r="F127" s="508"/>
      <c r="G127" s="392"/>
      <c r="H127" s="392"/>
      <c r="I127" s="392"/>
      <c r="J127" s="392"/>
      <c r="K127" s="392"/>
      <c r="L127" s="434"/>
    </row>
    <row r="128" spans="1:12" ht="14.25">
      <c r="A128" s="519" t="s">
        <v>2156</v>
      </c>
      <c r="B128" s="374" t="s">
        <v>2157</v>
      </c>
      <c r="D128" s="374"/>
      <c r="E128" s="508" t="s">
        <v>2052</v>
      </c>
      <c r="F128" s="517"/>
      <c r="G128" s="1067">
        <f>329201/10^6</f>
        <v>0.32920100000000002</v>
      </c>
      <c r="H128" s="1067">
        <f t="shared" ref="H128:K128" si="28">329201/10^6</f>
        <v>0.32920100000000002</v>
      </c>
      <c r="I128" s="1067">
        <f t="shared" si="28"/>
        <v>0.32920100000000002</v>
      </c>
      <c r="J128" s="1067">
        <f t="shared" si="28"/>
        <v>0.32920100000000002</v>
      </c>
      <c r="K128" s="1067">
        <f t="shared" si="28"/>
        <v>0.32920100000000002</v>
      </c>
      <c r="L128" s="434"/>
    </row>
    <row r="129" spans="1:13">
      <c r="A129" s="518" t="s">
        <v>2158</v>
      </c>
      <c r="B129" s="374" t="s">
        <v>2159</v>
      </c>
      <c r="D129" s="374"/>
      <c r="E129" s="517" t="s">
        <v>2071</v>
      </c>
      <c r="F129" s="517"/>
      <c r="G129" s="1052">
        <f>32.92*1000000</f>
        <v>32920000</v>
      </c>
      <c r="H129" s="1052">
        <v>32920000</v>
      </c>
      <c r="I129" s="1052">
        <v>32920000</v>
      </c>
      <c r="J129" s="1052">
        <v>32920000</v>
      </c>
      <c r="K129" s="1052">
        <v>32920000</v>
      </c>
      <c r="L129" s="873"/>
    </row>
    <row r="130" spans="1:13" ht="15">
      <c r="A130" s="519" t="s">
        <v>1459</v>
      </c>
      <c r="B130" s="392" t="s">
        <v>2160</v>
      </c>
      <c r="D130" s="392"/>
      <c r="E130" s="517" t="s">
        <v>2071</v>
      </c>
      <c r="F130" s="517"/>
      <c r="G130" s="771" cm="1">
        <f t="array" ref="G130:K130">TOActualEnvironmentalValue*1000000</f>
        <v>32920000</v>
      </c>
      <c r="H130" s="771">
        <v>32920000</v>
      </c>
      <c r="I130" s="771">
        <v>32920000</v>
      </c>
      <c r="J130" s="771">
        <v>32920000</v>
      </c>
      <c r="K130" s="771">
        <v>32920000</v>
      </c>
      <c r="L130" s="434"/>
    </row>
    <row r="131" spans="1:13" ht="14.25">
      <c r="A131" s="519" t="s">
        <v>2087</v>
      </c>
      <c r="B131" s="374" t="s">
        <v>2161</v>
      </c>
      <c r="D131" s="374"/>
      <c r="E131" s="517" t="s">
        <v>1479</v>
      </c>
      <c r="F131" s="517"/>
      <c r="G131" s="1057">
        <f>(G130-G129)/G129</f>
        <v>0</v>
      </c>
      <c r="H131" s="1057">
        <f>(H130-G130)/H129</f>
        <v>0</v>
      </c>
      <c r="I131" s="1057">
        <f>(I130-H130)/I129</f>
        <v>0</v>
      </c>
      <c r="J131" s="1057">
        <f>(J130-I130)/J129</f>
        <v>0</v>
      </c>
      <c r="K131" s="1057">
        <f>(K130-J130)/K129</f>
        <v>0</v>
      </c>
      <c r="L131" s="434"/>
      <c r="M131" s="524"/>
    </row>
    <row r="132" spans="1:13" ht="14.25">
      <c r="A132" s="519" t="s">
        <v>2162</v>
      </c>
      <c r="B132" s="374" t="s">
        <v>2163</v>
      </c>
      <c r="D132" s="374"/>
      <c r="E132" s="517" t="s">
        <v>1479</v>
      </c>
      <c r="F132" s="517"/>
      <c r="G132" s="1068">
        <v>1.4E-2</v>
      </c>
      <c r="H132" s="1068">
        <v>3.15E-2</v>
      </c>
      <c r="I132" s="1068">
        <v>3.15E-2</v>
      </c>
      <c r="J132" s="1068">
        <v>3.15E-2</v>
      </c>
      <c r="K132" s="1068">
        <v>3.15E-2</v>
      </c>
      <c r="L132" s="434"/>
    </row>
    <row r="133" spans="1:13" ht="14.25">
      <c r="A133" s="519" t="s">
        <v>2102</v>
      </c>
      <c r="B133" s="374" t="s">
        <v>2164</v>
      </c>
      <c r="D133" s="374"/>
      <c r="E133" s="517" t="s">
        <v>1479</v>
      </c>
      <c r="F133" s="517"/>
      <c r="G133" s="1068">
        <v>6.0000000000000001E-3</v>
      </c>
      <c r="H133" s="1068">
        <v>1.35E-2</v>
      </c>
      <c r="I133" s="1068">
        <v>1.35E-2</v>
      </c>
      <c r="J133" s="1068">
        <v>1.35E-2</v>
      </c>
      <c r="K133" s="1068">
        <v>1.35E-2</v>
      </c>
      <c r="L133" s="434"/>
    </row>
    <row r="134" spans="1:13" ht="14.25">
      <c r="A134" s="519" t="s">
        <v>2165</v>
      </c>
      <c r="B134" s="374" t="s">
        <v>2166</v>
      </c>
      <c r="D134" s="374"/>
      <c r="E134" s="517" t="s">
        <v>1479</v>
      </c>
      <c r="F134" s="517"/>
      <c r="G134" s="1068">
        <v>0.01</v>
      </c>
      <c r="H134" s="1068">
        <v>2.2499999999999999E-2</v>
      </c>
      <c r="I134" s="1068">
        <v>2.2499999999999999E-2</v>
      </c>
      <c r="J134" s="1068">
        <v>2.2499999999999999E-2</v>
      </c>
      <c r="K134" s="1068">
        <v>2.2499999999999999E-2</v>
      </c>
      <c r="L134" s="434"/>
    </row>
    <row r="135" spans="1:13" ht="14.25">
      <c r="A135" s="521" t="s">
        <v>2149</v>
      </c>
      <c r="B135" s="374" t="s">
        <v>2150</v>
      </c>
      <c r="D135" s="374"/>
      <c r="E135" s="508" t="s">
        <v>2052</v>
      </c>
      <c r="F135" s="517"/>
      <c r="G135" s="1069">
        <f>IF(G131&lt;=G133,G128*(G133-G134)*100,IF(G131&gt;=G132,G128*(G132-G134)*100,0))</f>
        <v>-0.13168040000000003</v>
      </c>
      <c r="H135" s="1069">
        <f t="shared" ref="H135:J135" si="29">IF(H131&lt;=H133,H128*(H133-H134)*100,IF(H131&gt;=H132,H128*(H132-H134)*100,0))</f>
        <v>-0.29628089999999996</v>
      </c>
      <c r="I135" s="1069">
        <f t="shared" si="29"/>
        <v>-0.29628089999999996</v>
      </c>
      <c r="J135" s="1069">
        <f t="shared" si="29"/>
        <v>-0.29628089999999996</v>
      </c>
      <c r="K135" s="1063" t="s">
        <v>376</v>
      </c>
      <c r="L135" s="434"/>
    </row>
    <row r="136" spans="1:13">
      <c r="A136" s="512"/>
      <c r="B136" s="392"/>
      <c r="D136" s="392"/>
      <c r="E136" s="508"/>
      <c r="F136" s="508"/>
      <c r="G136" s="252"/>
      <c r="H136" s="392"/>
      <c r="I136" s="392"/>
      <c r="J136" s="392"/>
      <c r="K136" s="392"/>
      <c r="L136" s="434"/>
    </row>
    <row r="137" spans="1:13" ht="5.45" customHeight="1">
      <c r="A137" s="512"/>
      <c r="B137" s="392"/>
      <c r="D137" s="392"/>
      <c r="E137" s="508"/>
      <c r="F137" s="508"/>
      <c r="G137" s="252"/>
      <c r="H137" s="392"/>
      <c r="I137" s="392"/>
      <c r="J137" s="392"/>
      <c r="K137" s="392"/>
      <c r="L137" s="434"/>
    </row>
    <row r="138" spans="1:13" hidden="1">
      <c r="A138" s="512"/>
      <c r="B138" s="392"/>
      <c r="D138" s="392"/>
      <c r="E138" s="508"/>
      <c r="F138" s="508"/>
      <c r="G138" s="252"/>
      <c r="H138" s="392"/>
      <c r="I138" s="392"/>
      <c r="J138" s="392"/>
      <c r="K138" s="392"/>
      <c r="L138" s="434"/>
    </row>
    <row r="139" spans="1:13" ht="59.1" customHeight="1">
      <c r="A139" s="512"/>
      <c r="B139" s="392"/>
      <c r="D139" s="392"/>
      <c r="E139" s="508"/>
      <c r="F139" s="508"/>
      <c r="G139" s="1840" t="s">
        <v>2167</v>
      </c>
      <c r="H139" s="1840"/>
      <c r="I139" s="1840"/>
      <c r="J139" s="1840"/>
      <c r="K139" s="1840"/>
      <c r="L139" s="434"/>
    </row>
    <row r="140" spans="1:13">
      <c r="A140" s="515" t="s">
        <v>2168</v>
      </c>
      <c r="B140" s="392"/>
      <c r="D140" s="392"/>
      <c r="E140" s="508"/>
      <c r="F140" s="508"/>
      <c r="G140" s="1840"/>
      <c r="H140" s="1840"/>
      <c r="I140" s="1840"/>
      <c r="J140" s="1840"/>
      <c r="K140" s="1840"/>
      <c r="L140" s="434"/>
    </row>
    <row r="141" spans="1:13">
      <c r="A141" s="512"/>
      <c r="B141" s="392"/>
      <c r="D141" s="392"/>
      <c r="E141" s="508"/>
      <c r="F141" s="508"/>
      <c r="G141" s="392"/>
      <c r="H141" s="392"/>
      <c r="I141" s="392"/>
      <c r="J141" s="392"/>
      <c r="K141" s="392"/>
      <c r="L141" s="434"/>
    </row>
    <row r="142" spans="1:13">
      <c r="A142" s="509" t="s">
        <v>2169</v>
      </c>
      <c r="B142" s="392" t="s">
        <v>2170</v>
      </c>
      <c r="D142" s="392"/>
      <c r="E142" s="508" t="s">
        <v>2052</v>
      </c>
      <c r="F142" s="508"/>
      <c r="G142" s="1070">
        <f>SUM($G$122:G122)</f>
        <v>-0.13168040000000003</v>
      </c>
      <c r="H142" s="1070">
        <f>SUM($G$122:H122)</f>
        <v>-0.42796129999999999</v>
      </c>
      <c r="I142" s="1070">
        <f>SUM($G$122:I122)</f>
        <v>-0.72424219999999995</v>
      </c>
      <c r="J142" s="1070">
        <f>SUM($G$122:J122)</f>
        <v>-1.0205230999999999</v>
      </c>
      <c r="K142" s="841"/>
      <c r="L142" s="434"/>
    </row>
    <row r="143" spans="1:13" ht="26.25">
      <c r="A143" s="509" t="s">
        <v>2171</v>
      </c>
      <c r="B143" s="392" t="s">
        <v>2172</v>
      </c>
      <c r="D143" s="392"/>
      <c r="E143" s="508" t="s">
        <v>2052</v>
      </c>
      <c r="F143" s="508"/>
      <c r="G143" s="1071">
        <v>0</v>
      </c>
      <c r="H143" s="1071">
        <f>G142</f>
        <v>-0.13168040000000003</v>
      </c>
      <c r="I143" s="1071">
        <f>H142</f>
        <v>-0.42796129999999999</v>
      </c>
      <c r="J143" s="1071">
        <f>I142</f>
        <v>-0.72424219999999995</v>
      </c>
      <c r="K143" s="841"/>
      <c r="L143" s="434"/>
    </row>
    <row r="144" spans="1:13">
      <c r="A144" s="521" t="s">
        <v>2149</v>
      </c>
      <c r="B144" s="374" t="s">
        <v>2155</v>
      </c>
      <c r="D144" s="374"/>
      <c r="E144" s="508" t="s">
        <v>2052</v>
      </c>
      <c r="F144" s="517"/>
      <c r="G144" s="1060">
        <f>G135</f>
        <v>-0.13168040000000003</v>
      </c>
      <c r="H144" s="1060">
        <f>H135</f>
        <v>-0.29628089999999996</v>
      </c>
      <c r="I144" s="1060">
        <f>I135</f>
        <v>-0.29628089999999996</v>
      </c>
      <c r="J144" s="1060">
        <f>J135</f>
        <v>-0.29628089999999996</v>
      </c>
      <c r="K144" s="841"/>
      <c r="L144" s="434"/>
    </row>
    <row r="145" spans="1:13" ht="14.25">
      <c r="A145" s="521"/>
      <c r="B145" s="525" t="s">
        <v>2173</v>
      </c>
      <c r="D145" s="525"/>
      <c r="E145" s="508" t="s">
        <v>2052</v>
      </c>
      <c r="F145" s="517"/>
      <c r="G145" s="1062">
        <f>(G143+G144)</f>
        <v>-0.13168040000000003</v>
      </c>
      <c r="H145" s="1062">
        <f>(H143+H144)</f>
        <v>-0.42796129999999999</v>
      </c>
      <c r="I145" s="1062">
        <f t="shared" ref="I145:J145" si="30">(I143+I144)</f>
        <v>-0.72424219999999995</v>
      </c>
      <c r="J145" s="1062">
        <f t="shared" si="30"/>
        <v>-1.0205230999999999</v>
      </c>
      <c r="K145" s="841"/>
      <c r="L145" s="434"/>
    </row>
    <row r="146" spans="1:13">
      <c r="A146" s="512" t="s">
        <v>2174</v>
      </c>
      <c r="B146" s="392" t="s">
        <v>2168</v>
      </c>
      <c r="D146" s="392"/>
      <c r="E146" s="508" t="s">
        <v>2052</v>
      </c>
      <c r="F146" s="508"/>
      <c r="G146" s="1072">
        <f>IF(G143=0,0,IF(AND(G145&lt;0,G131&gt;G134),MIN(-G145,(G131-G134)*100*G128),IF(AND(G145&gt;0,G131&lt;G134),MAX(-G145,(G131-G134)*100*G128),0)))</f>
        <v>0</v>
      </c>
      <c r="H146" s="1072">
        <f>IF(H143=0,0,IF(AND(H145&lt;0,H131&gt;H134),MIN(-H145,(H131-H134)*100*H128),IF(AND(H145&gt;0,H131&lt;H134),MAX(-H145,(H131-H134)*100*H128),0)))</f>
        <v>0</v>
      </c>
      <c r="I146" s="1072">
        <f t="shared" ref="I146:J146" si="31">IF(I143=0,0,IF(AND(I145&lt;0,I131&gt;I134),MIN(-I145,(I131-I134)*100*I128),IF(AND(I145&gt;0,I131&lt;I134),MAX(-I145,(I131-I134)*100*I128),0)))</f>
        <v>0</v>
      </c>
      <c r="J146" s="1072">
        <f t="shared" si="31"/>
        <v>0</v>
      </c>
      <c r="K146" s="841"/>
      <c r="L146" s="434"/>
    </row>
    <row r="147" spans="1:13">
      <c r="A147" s="512"/>
      <c r="B147" s="392"/>
      <c r="D147" s="392"/>
      <c r="E147" s="508"/>
      <c r="F147" s="508"/>
      <c r="G147" s="392"/>
      <c r="H147" s="392"/>
      <c r="I147" s="392"/>
      <c r="J147" s="392"/>
      <c r="K147" s="392"/>
      <c r="L147" s="434"/>
    </row>
    <row r="148" spans="1:13">
      <c r="A148" s="512"/>
      <c r="B148" s="392"/>
      <c r="D148" s="392"/>
      <c r="E148" s="508"/>
      <c r="F148" s="508"/>
      <c r="G148" s="392"/>
      <c r="H148" s="392"/>
      <c r="I148" s="392"/>
      <c r="J148" s="392"/>
      <c r="K148" s="392"/>
      <c r="L148" s="434"/>
    </row>
    <row r="149" spans="1:13" ht="25.5">
      <c r="A149" s="523" t="s">
        <v>2175</v>
      </c>
      <c r="B149" s="392"/>
      <c r="D149" s="392"/>
      <c r="E149" s="508"/>
      <c r="F149" s="508"/>
      <c r="G149" s="1841" t="s">
        <v>2176</v>
      </c>
      <c r="H149" s="1841"/>
      <c r="I149" s="1841"/>
      <c r="J149" s="1841"/>
      <c r="K149" s="1841"/>
      <c r="L149" s="1842"/>
    </row>
    <row r="150" spans="1:13">
      <c r="A150" s="441"/>
      <c r="L150" s="434"/>
    </row>
    <row r="151" spans="1:13">
      <c r="A151" s="441"/>
      <c r="L151" s="434"/>
    </row>
    <row r="152" spans="1:13" ht="15.75">
      <c r="A152" s="509" t="s">
        <v>2177</v>
      </c>
      <c r="B152" s="392" t="s">
        <v>2178</v>
      </c>
      <c r="D152" s="392"/>
      <c r="E152" s="508" t="s">
        <v>1479</v>
      </c>
      <c r="G152" s="1073" t="s">
        <v>1735</v>
      </c>
      <c r="H152" s="1073" t="s">
        <v>1735</v>
      </c>
      <c r="I152" s="1073" t="s">
        <v>1735</v>
      </c>
      <c r="J152" s="1073" t="s">
        <v>1735</v>
      </c>
      <c r="K152" s="1074">
        <f>SUM(G131:K131)</f>
        <v>0</v>
      </c>
      <c r="L152" s="434"/>
      <c r="M152" s="390" t="s">
        <v>2179</v>
      </c>
    </row>
    <row r="153" spans="1:13" ht="26.25">
      <c r="A153" s="509" t="s">
        <v>2171</v>
      </c>
      <c r="B153" s="392" t="s">
        <v>2180</v>
      </c>
      <c r="D153" s="392"/>
      <c r="E153" s="508" t="s">
        <v>2052</v>
      </c>
      <c r="G153" s="1073" t="s">
        <v>1735</v>
      </c>
      <c r="H153" s="1073" t="s">
        <v>1735</v>
      </c>
      <c r="I153" s="1073" t="s">
        <v>1735</v>
      </c>
      <c r="J153" s="1073" t="s">
        <v>1735</v>
      </c>
      <c r="K153" s="1075">
        <f>J142</f>
        <v>-1.0205230999999999</v>
      </c>
      <c r="L153" s="842"/>
      <c r="M153" s="843">
        <f>MIN(4,(K152*100-10))*K128</f>
        <v>-3.2920100000000003</v>
      </c>
    </row>
    <row r="154" spans="1:13" ht="14.25">
      <c r="A154" s="521" t="s">
        <v>2149</v>
      </c>
      <c r="B154" s="392" t="s">
        <v>2181</v>
      </c>
      <c r="D154" s="392"/>
      <c r="E154" s="508" t="s">
        <v>2052</v>
      </c>
      <c r="G154" s="1073" t="s">
        <v>1735</v>
      </c>
      <c r="H154" s="1073" t="s">
        <v>1735</v>
      </c>
      <c r="I154" s="1073" t="s">
        <v>1735</v>
      </c>
      <c r="J154" s="1073" t="s">
        <v>1735</v>
      </c>
      <c r="K154" s="1691">
        <f>IF(K152*100&lt;6, -4*K128-K153, (MIN((K152*100),14)-10)*K128-K153)</f>
        <v>-0.29628090000000018</v>
      </c>
      <c r="L154" s="842"/>
      <c r="M154" s="843">
        <f>K153+K154</f>
        <v>-1.3168040000000001</v>
      </c>
    </row>
    <row r="155" spans="1:13" ht="13.5" thickBot="1">
      <c r="A155" s="437"/>
      <c r="B155" s="438"/>
      <c r="C155" s="438"/>
      <c r="D155" s="438"/>
      <c r="E155" s="438"/>
      <c r="F155" s="438"/>
      <c r="G155" s="438"/>
      <c r="H155" s="438"/>
      <c r="I155" s="438"/>
      <c r="J155" s="438"/>
      <c r="K155" s="438"/>
      <c r="L155" s="439"/>
    </row>
  </sheetData>
  <mergeCells count="4">
    <mergeCell ref="G117:H117"/>
    <mergeCell ref="G124:K126"/>
    <mergeCell ref="G139:K140"/>
    <mergeCell ref="G149:L149"/>
  </mergeCells>
  <pageMargins left="0.19685039370078741" right="0.19685039370078741" top="0.39370078740157483" bottom="0.53" header="0.19685039370078741" footer="0.23622047244094491"/>
  <pageSetup paperSize="8" scale="48" orientation="portrait" r:id="rId1"/>
  <headerFooter>
    <oddFooter>&amp;C&amp;D_x000D_&amp;1#&amp;"Calibri"&amp;10&amp;K000000 OFFICIAL-InternalOnly&amp;R&amp;F</oddFooter>
  </headerFooter>
  <ignoredErrors>
    <ignoredError sqref="G128:L128 G130:L153 G129" unlockedFormula="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B6B1-7D6C-4656-9078-15D03204C502}">
  <sheetPr>
    <tabColor theme="4" tint="0.79998168889431442"/>
    <pageSetUpPr fitToPage="1"/>
  </sheetPr>
  <dimension ref="A1:O57"/>
  <sheetViews>
    <sheetView zoomScaleNormal="100" workbookViewId="0">
      <selection activeCell="M24" sqref="M24"/>
    </sheetView>
    <sheetView topLeftCell="A7" zoomScale="80" zoomScaleNormal="80" workbookViewId="1">
      <selection activeCell="F27" sqref="F27"/>
    </sheetView>
  </sheetViews>
  <sheetFormatPr defaultColWidth="10.140625" defaultRowHeight="12.75"/>
  <cols>
    <col min="1" max="1" width="51.85546875" style="417" customWidth="1"/>
    <col min="2" max="2" width="16.85546875" style="417" customWidth="1"/>
    <col min="3" max="3" width="7.42578125" style="417" customWidth="1"/>
    <col min="4" max="4" width="4.140625" style="417" customWidth="1"/>
    <col min="5" max="5" width="3.140625" style="417" customWidth="1"/>
    <col min="6" max="6" width="10.42578125" style="417" bestFit="1" customWidth="1"/>
    <col min="7" max="7" width="17.42578125" style="417" bestFit="1" customWidth="1"/>
    <col min="8" max="12" width="10.42578125" style="417" bestFit="1" customWidth="1"/>
    <col min="13" max="16384" width="10.140625" style="417"/>
  </cols>
  <sheetData>
    <row r="1" spans="1:14" s="411" customFormat="1" ht="15.75">
      <c r="A1" s="351" t="s">
        <v>28</v>
      </c>
      <c r="B1" s="408"/>
      <c r="C1" s="408"/>
      <c r="D1" s="408"/>
      <c r="E1" s="409"/>
      <c r="F1" s="409"/>
      <c r="G1" s="409"/>
      <c r="H1" s="409"/>
      <c r="I1" s="409"/>
      <c r="J1" s="410"/>
      <c r="K1" s="410"/>
      <c r="L1" s="410"/>
      <c r="M1" s="410"/>
      <c r="N1" s="410"/>
    </row>
    <row r="2" spans="1:14" s="411" customFormat="1" ht="15.75">
      <c r="A2" s="351"/>
      <c r="B2" s="412"/>
      <c r="C2" s="412"/>
      <c r="D2" s="412"/>
      <c r="E2" s="410"/>
      <c r="F2" s="410"/>
      <c r="G2" s="410"/>
      <c r="H2" s="410"/>
      <c r="I2" s="410"/>
      <c r="J2" s="410"/>
      <c r="K2" s="410"/>
      <c r="L2" s="410"/>
      <c r="M2" s="410"/>
      <c r="N2" s="410"/>
    </row>
    <row r="3" spans="1:14" s="411" customFormat="1" ht="34.5" customHeight="1">
      <c r="A3" s="412" t="s">
        <v>2182</v>
      </c>
      <c r="B3" s="412"/>
      <c r="C3" s="412"/>
      <c r="D3" s="412"/>
      <c r="E3" s="412"/>
      <c r="F3" s="410"/>
      <c r="G3" s="410"/>
      <c r="H3" s="410"/>
      <c r="I3" s="410"/>
      <c r="J3" s="410"/>
      <c r="K3" s="410"/>
      <c r="L3" s="410"/>
      <c r="M3" s="410"/>
      <c r="N3" s="410"/>
    </row>
    <row r="4" spans="1:14" ht="15">
      <c r="A4" s="413"/>
      <c r="B4" s="413"/>
      <c r="C4" s="413"/>
      <c r="D4" s="414"/>
      <c r="E4" s="415"/>
      <c r="F4" s="415"/>
      <c r="G4" s="415"/>
      <c r="H4" s="415"/>
      <c r="I4" s="1658"/>
      <c r="J4" s="1659"/>
      <c r="K4" s="1659" t="s">
        <v>3191</v>
      </c>
      <c r="L4" s="1659"/>
      <c r="M4" s="1660"/>
    </row>
    <row r="5" spans="1:14" ht="18.75" thickBot="1">
      <c r="A5" s="418"/>
      <c r="B5" s="413"/>
      <c r="C5" s="413"/>
      <c r="D5" s="413"/>
      <c r="E5" s="413"/>
      <c r="G5" s="419"/>
      <c r="H5" s="419"/>
      <c r="I5" s="52">
        <v>2022</v>
      </c>
      <c r="J5" s="51">
        <v>2023</v>
      </c>
      <c r="K5" s="51">
        <v>2024</v>
      </c>
      <c r="L5" s="51">
        <v>2025</v>
      </c>
      <c r="M5" s="50">
        <v>2026</v>
      </c>
    </row>
    <row r="6" spans="1:14" s="367" customFormat="1" ht="14.25">
      <c r="A6" s="526" t="s">
        <v>2183</v>
      </c>
      <c r="B6" s="455"/>
      <c r="C6" s="455"/>
      <c r="D6" s="455"/>
      <c r="E6" s="455"/>
      <c r="F6" s="455"/>
      <c r="G6" s="527"/>
      <c r="H6" s="527"/>
      <c r="I6" s="528"/>
      <c r="J6" s="528"/>
      <c r="K6" s="528"/>
      <c r="L6" s="528"/>
      <c r="M6" s="454"/>
      <c r="N6" s="470"/>
    </row>
    <row r="7" spans="1:14" s="367" customFormat="1">
      <c r="A7" s="500"/>
      <c r="B7" s="369"/>
      <c r="C7" s="359"/>
      <c r="D7" s="374"/>
      <c r="E7" s="374"/>
      <c r="F7" s="374"/>
      <c r="G7" s="359"/>
      <c r="H7" s="357"/>
      <c r="I7" s="357"/>
      <c r="J7" s="357"/>
      <c r="K7" s="357"/>
      <c r="L7" s="357"/>
      <c r="M7" s="357"/>
      <c r="N7" s="460"/>
    </row>
    <row r="8" spans="1:14" s="367" customFormat="1">
      <c r="A8" s="474" t="s">
        <v>2184</v>
      </c>
      <c r="B8" s="367" t="s">
        <v>182</v>
      </c>
      <c r="C8" s="361" t="s">
        <v>1466</v>
      </c>
      <c r="D8" s="374"/>
      <c r="E8" s="374"/>
      <c r="G8" s="362" t="s">
        <v>1502</v>
      </c>
      <c r="I8" s="1076">
        <f>I23</f>
        <v>0</v>
      </c>
      <c r="J8" s="1076">
        <f t="shared" ref="J8:M8" si="0">J23</f>
        <v>0</v>
      </c>
      <c r="K8" s="1076">
        <f t="shared" si="0"/>
        <v>0</v>
      </c>
      <c r="L8" s="1076">
        <f t="shared" si="0"/>
        <v>0</v>
      </c>
      <c r="M8" s="1076">
        <f t="shared" si="0"/>
        <v>0</v>
      </c>
      <c r="N8" s="529"/>
    </row>
    <row r="9" spans="1:14" s="367" customFormat="1">
      <c r="A9" s="474" t="s">
        <v>2185</v>
      </c>
      <c r="B9" s="367" t="s">
        <v>184</v>
      </c>
      <c r="C9" s="361" t="s">
        <v>1473</v>
      </c>
      <c r="D9" s="374"/>
      <c r="E9" s="374"/>
      <c r="G9" s="362" t="s">
        <v>1502</v>
      </c>
      <c r="I9" s="1076">
        <f>I47</f>
        <v>0</v>
      </c>
      <c r="J9" s="1076">
        <f t="shared" ref="J9:M9" si="1">J47</f>
        <v>0</v>
      </c>
      <c r="K9" s="1076">
        <f t="shared" si="1"/>
        <v>0</v>
      </c>
      <c r="L9" s="1076">
        <f t="shared" si="1"/>
        <v>0</v>
      </c>
      <c r="M9" s="1076">
        <f t="shared" si="1"/>
        <v>0</v>
      </c>
      <c r="N9" s="529"/>
    </row>
    <row r="10" spans="1:14" s="367" customFormat="1" ht="14.25">
      <c r="A10" s="474" t="s">
        <v>2186</v>
      </c>
      <c r="B10" s="367" t="s">
        <v>1808</v>
      </c>
      <c r="C10" s="367" t="s">
        <v>1807</v>
      </c>
      <c r="G10" s="362" t="s">
        <v>1502</v>
      </c>
      <c r="I10" s="629"/>
      <c r="J10" s="629"/>
      <c r="K10" s="629"/>
      <c r="L10" s="629"/>
      <c r="M10" s="629"/>
      <c r="N10" s="505" t="s">
        <v>2187</v>
      </c>
    </row>
    <row r="11" spans="1:14" s="367" customFormat="1" ht="13.5" thickBot="1">
      <c r="A11" s="475"/>
      <c r="B11" s="465"/>
      <c r="C11" s="465"/>
      <c r="D11" s="465"/>
      <c r="E11" s="465"/>
      <c r="F11" s="465"/>
      <c r="G11" s="465"/>
      <c r="H11" s="465"/>
      <c r="I11" s="465"/>
      <c r="J11" s="465"/>
      <c r="K11" s="465"/>
      <c r="L11" s="465"/>
      <c r="M11" s="465"/>
      <c r="N11" s="467"/>
    </row>
    <row r="12" spans="1:14" s="367" customFormat="1"/>
    <row r="13" spans="1:14" s="367" customFormat="1" ht="13.5" thickBot="1"/>
    <row r="14" spans="1:14" s="367" customFormat="1">
      <c r="A14" s="468"/>
      <c r="B14" s="469"/>
      <c r="C14" s="469"/>
      <c r="D14" s="469"/>
      <c r="E14" s="469"/>
      <c r="F14" s="469"/>
      <c r="G14" s="469"/>
      <c r="H14" s="469"/>
      <c r="I14" s="469"/>
      <c r="J14" s="469"/>
      <c r="K14" s="469"/>
      <c r="L14" s="469"/>
      <c r="M14" s="469"/>
      <c r="N14" s="470"/>
    </row>
    <row r="15" spans="1:14" s="367" customFormat="1">
      <c r="A15" s="500" t="s">
        <v>1463</v>
      </c>
      <c r="E15" s="530"/>
      <c r="K15" s="531"/>
      <c r="N15" s="460"/>
    </row>
    <row r="16" spans="1:14" s="367" customFormat="1">
      <c r="A16" s="474"/>
      <c r="N16" s="460"/>
    </row>
    <row r="17" spans="1:15" s="367" customFormat="1">
      <c r="A17" s="474"/>
      <c r="N17" s="460"/>
    </row>
    <row r="18" spans="1:15" s="367" customFormat="1">
      <c r="A18" s="532"/>
      <c r="N18" s="533"/>
    </row>
    <row r="19" spans="1:15" s="367" customFormat="1" ht="14.25">
      <c r="A19" s="394" t="s">
        <v>1464</v>
      </c>
      <c r="B19" s="534" t="s">
        <v>1465</v>
      </c>
      <c r="C19" s="361" t="s">
        <v>1466</v>
      </c>
      <c r="G19" s="362" t="s">
        <v>1502</v>
      </c>
      <c r="I19" s="1076">
        <f>'2.1 Revenue_Interface'!AB77</f>
        <v>0</v>
      </c>
      <c r="J19" s="1076">
        <f>'2.1 Revenue_Interface'!AC77</f>
        <v>0</v>
      </c>
      <c r="K19" s="1076">
        <f>'2.1 Revenue_Interface'!AD77</f>
        <v>0</v>
      </c>
      <c r="L19" s="1076">
        <f>'2.1 Revenue_Interface'!AE77</f>
        <v>0</v>
      </c>
      <c r="M19" s="1076">
        <f>'2.1 Revenue_Interface'!AF77</f>
        <v>0</v>
      </c>
      <c r="N19" s="505" t="s">
        <v>2188</v>
      </c>
    </row>
    <row r="20" spans="1:15" s="367" customFormat="1">
      <c r="A20" s="474"/>
      <c r="N20" s="505"/>
    </row>
    <row r="21" spans="1:15" s="367" customFormat="1" ht="14.25">
      <c r="A21" s="394" t="s">
        <v>2189</v>
      </c>
      <c r="B21" s="534" t="s">
        <v>2190</v>
      </c>
      <c r="C21" s="361" t="s">
        <v>1466</v>
      </c>
      <c r="G21" s="362" t="s">
        <v>1502</v>
      </c>
      <c r="I21" s="1843">
        <v>25</v>
      </c>
      <c r="J21" s="1844"/>
      <c r="K21" s="1844"/>
      <c r="L21" s="1844"/>
      <c r="M21" s="1845"/>
      <c r="N21" s="505"/>
    </row>
    <row r="22" spans="1:15" s="367" customFormat="1" ht="14.25">
      <c r="A22" s="394" t="s">
        <v>1468</v>
      </c>
      <c r="B22" s="534" t="s">
        <v>1469</v>
      </c>
      <c r="C22" s="361" t="s">
        <v>1466</v>
      </c>
      <c r="G22" s="362" t="s">
        <v>1502</v>
      </c>
      <c r="I22" s="1843">
        <f>'2.1 Revenue_Interface'!AB78</f>
        <v>0</v>
      </c>
      <c r="J22" s="1844"/>
      <c r="K22" s="1844"/>
      <c r="L22" s="1844"/>
      <c r="M22" s="1845"/>
      <c r="N22" s="505" t="s">
        <v>2191</v>
      </c>
    </row>
    <row r="23" spans="1:15" s="367" customFormat="1" ht="14.25">
      <c r="A23" s="472" t="s">
        <v>2184</v>
      </c>
      <c r="B23" s="395" t="s">
        <v>2192</v>
      </c>
      <c r="C23" s="473" t="s">
        <v>1466</v>
      </c>
      <c r="D23" s="391"/>
      <c r="E23" s="391"/>
      <c r="F23" s="391"/>
      <c r="G23" s="386" t="s">
        <v>1502</v>
      </c>
      <c r="H23" s="391"/>
      <c r="I23" s="1077">
        <f>0.9*I19</f>
        <v>0</v>
      </c>
      <c r="J23" s="1077">
        <f t="shared" ref="J23:M23" si="2">0.9*J19</f>
        <v>0</v>
      </c>
      <c r="K23" s="1077">
        <f t="shared" si="2"/>
        <v>0</v>
      </c>
      <c r="L23" s="1077">
        <f t="shared" si="2"/>
        <v>0</v>
      </c>
      <c r="M23" s="1077">
        <f t="shared" si="2"/>
        <v>0</v>
      </c>
      <c r="N23" s="505"/>
    </row>
    <row r="24" spans="1:15" s="367" customFormat="1">
      <c r="A24" s="474"/>
      <c r="I24" s="367" t="b">
        <f>SUM($I$23:$M$23)&lt;=$I$21+I22</f>
        <v>1</v>
      </c>
      <c r="J24" s="367" t="b">
        <f>SUM($I$23:$M$23)&lt;=$I$21+I22</f>
        <v>1</v>
      </c>
      <c r="K24" s="367" t="b">
        <f>SUM($I$23:$M$23)&lt;=$I$21+I22</f>
        <v>1</v>
      </c>
      <c r="L24" s="367" t="b">
        <f>SUM($I$23:$M$23)&lt;=$I$21+I22</f>
        <v>1</v>
      </c>
      <c r="M24" s="367" t="b">
        <f>SUM($I$23:$M$23)&lt;=$I$21+I22</f>
        <v>1</v>
      </c>
      <c r="N24" s="460"/>
      <c r="O24" s="367" t="s">
        <v>3686</v>
      </c>
    </row>
    <row r="25" spans="1:15" s="367" customFormat="1" ht="13.5" thickBot="1">
      <c r="A25" s="475"/>
      <c r="B25" s="465"/>
      <c r="C25" s="465"/>
      <c r="D25" s="465"/>
      <c r="E25" s="465"/>
      <c r="F25" s="465"/>
      <c r="G25" s="465"/>
      <c r="H25" s="465"/>
      <c r="I25" s="465"/>
      <c r="J25" s="465"/>
      <c r="K25" s="465"/>
      <c r="L25" s="465"/>
      <c r="M25" s="465"/>
      <c r="N25" s="467"/>
    </row>
    <row r="26" spans="1:15" s="367" customFormat="1" ht="13.5" thickBot="1"/>
    <row r="27" spans="1:15" s="367" customFormat="1">
      <c r="A27" s="468"/>
      <c r="B27" s="469"/>
      <c r="C27" s="469"/>
      <c r="D27" s="469"/>
      <c r="E27" s="469"/>
      <c r="F27" s="469"/>
      <c r="G27" s="469"/>
      <c r="H27" s="469"/>
      <c r="I27" s="469"/>
      <c r="J27" s="469"/>
      <c r="K27" s="469"/>
      <c r="L27" s="469"/>
      <c r="M27" s="469"/>
      <c r="N27" s="470"/>
    </row>
    <row r="28" spans="1:15" s="367" customFormat="1">
      <c r="A28" s="500" t="s">
        <v>1470</v>
      </c>
      <c r="C28" s="359"/>
      <c r="N28" s="460"/>
    </row>
    <row r="29" spans="1:15" s="367" customFormat="1">
      <c r="A29" s="480"/>
      <c r="N29" s="460"/>
    </row>
    <row r="30" spans="1:15" s="367" customFormat="1">
      <c r="A30" s="474"/>
      <c r="N30" s="460"/>
    </row>
    <row r="31" spans="1:15" s="367" customFormat="1">
      <c r="A31" s="474"/>
      <c r="N31" s="460"/>
    </row>
    <row r="32" spans="1:15" s="367" customFormat="1">
      <c r="A32" s="474"/>
      <c r="N32" s="460"/>
    </row>
    <row r="33" spans="1:14" s="367" customFormat="1">
      <c r="A33" s="474"/>
      <c r="N33" s="460"/>
    </row>
    <row r="34" spans="1:14" s="367" customFormat="1" ht="15">
      <c r="A34" s="394" t="s">
        <v>1471</v>
      </c>
      <c r="B34" s="534" t="s">
        <v>2193</v>
      </c>
      <c r="C34" s="253" t="s">
        <v>1473</v>
      </c>
      <c r="G34" s="535" t="s">
        <v>2194</v>
      </c>
      <c r="I34" s="1076">
        <f>ECNIAt</f>
        <v>0</v>
      </c>
      <c r="J34" s="1073"/>
      <c r="K34" s="1073"/>
      <c r="L34" s="1073"/>
      <c r="M34" s="1073"/>
      <c r="N34" s="505" t="s">
        <v>2195</v>
      </c>
    </row>
    <row r="35" spans="1:14" s="367" customFormat="1" ht="15">
      <c r="A35" s="394" t="s">
        <v>1475</v>
      </c>
      <c r="B35" s="534" t="s">
        <v>1476</v>
      </c>
      <c r="C35" s="253" t="s">
        <v>1473</v>
      </c>
      <c r="G35" s="535" t="s">
        <v>2194</v>
      </c>
      <c r="I35" s="1076">
        <f>CNIARt</f>
        <v>0</v>
      </c>
      <c r="J35" s="1073"/>
      <c r="K35" s="1073"/>
      <c r="L35" s="1073"/>
      <c r="M35" s="1073"/>
      <c r="N35" s="505" t="s">
        <v>2196</v>
      </c>
    </row>
    <row r="36" spans="1:14" s="367" customFormat="1" ht="15">
      <c r="A36" s="394"/>
      <c r="B36" s="534"/>
      <c r="C36" s="253"/>
      <c r="G36" s="535"/>
      <c r="H36" s="535"/>
      <c r="I36" s="1472"/>
      <c r="J36" s="1473"/>
      <c r="K36" s="1473"/>
      <c r="L36" s="1473"/>
      <c r="M36" s="1473"/>
      <c r="N36" s="505"/>
    </row>
    <row r="37" spans="1:14" s="367" customFormat="1" ht="24" customHeight="1">
      <c r="B37" s="536"/>
      <c r="C37" s="254"/>
      <c r="G37" s="537"/>
      <c r="I37" s="538"/>
      <c r="J37" s="538"/>
      <c r="K37" s="538"/>
      <c r="L37" s="538"/>
      <c r="M37" s="538"/>
      <c r="N37" s="505"/>
    </row>
    <row r="38" spans="1:14" s="367" customFormat="1" ht="25.35" customHeight="1">
      <c r="A38" s="539" t="s">
        <v>1477</v>
      </c>
      <c r="B38" s="540" t="s">
        <v>2197</v>
      </c>
      <c r="C38" s="253" t="s">
        <v>1473</v>
      </c>
      <c r="G38" s="535" t="s">
        <v>1479</v>
      </c>
      <c r="I38" s="1078">
        <f>NIAV2020_21</f>
        <v>0</v>
      </c>
      <c r="J38" s="1073"/>
      <c r="K38" s="1073"/>
      <c r="L38" s="1073"/>
      <c r="M38" s="1073"/>
      <c r="N38" s="505" t="s">
        <v>2198</v>
      </c>
    </row>
    <row r="39" spans="1:14" s="367" customFormat="1" ht="17.25">
      <c r="B39" s="540" t="s">
        <v>2199</v>
      </c>
      <c r="C39" s="253" t="s">
        <v>1473</v>
      </c>
      <c r="G39" s="535" t="s">
        <v>2194</v>
      </c>
      <c r="I39" s="1076">
        <f>BR2020_21</f>
        <v>0</v>
      </c>
      <c r="J39" s="1073"/>
      <c r="K39" s="1073"/>
      <c r="L39" s="1073"/>
      <c r="M39" s="1073"/>
      <c r="N39" s="505" t="s">
        <v>2198</v>
      </c>
    </row>
    <row r="40" spans="1:14" s="367" customFormat="1" ht="17.25">
      <c r="B40" s="540" t="s">
        <v>2200</v>
      </c>
      <c r="C40" s="253" t="s">
        <v>1473</v>
      </c>
      <c r="G40" s="535" t="s">
        <v>2194</v>
      </c>
      <c r="I40" s="1076">
        <f>ENIA2020_21</f>
        <v>0</v>
      </c>
      <c r="J40" s="1073"/>
      <c r="K40" s="1073"/>
      <c r="L40" s="1073"/>
      <c r="M40" s="1073"/>
      <c r="N40" s="505" t="s">
        <v>2198</v>
      </c>
    </row>
    <row r="41" spans="1:14" s="367" customFormat="1" ht="17.25">
      <c r="A41" s="541"/>
      <c r="B41" s="540" t="s">
        <v>2201</v>
      </c>
      <c r="C41" s="253" t="s">
        <v>1473</v>
      </c>
      <c r="G41" s="535" t="s">
        <v>2194</v>
      </c>
      <c r="I41" s="1076">
        <f>BPC2020_21</f>
        <v>0</v>
      </c>
      <c r="J41" s="1073"/>
      <c r="K41" s="1073"/>
      <c r="L41" s="1073"/>
      <c r="M41" s="1073"/>
      <c r="N41" s="505" t="s">
        <v>2198</v>
      </c>
    </row>
    <row r="42" spans="1:14" s="367" customFormat="1" ht="15">
      <c r="A42" s="394"/>
      <c r="B42" s="534" t="s">
        <v>2202</v>
      </c>
      <c r="C42" s="253" t="s">
        <v>1473</v>
      </c>
      <c r="G42" s="535" t="s">
        <v>2194</v>
      </c>
      <c r="I42" s="1079">
        <f>I38*I39-(I40+I41)</f>
        <v>0</v>
      </c>
      <c r="J42" s="1073"/>
      <c r="K42" s="1073"/>
      <c r="L42" s="1073"/>
      <c r="M42" s="1073"/>
      <c r="N42" s="460"/>
    </row>
    <row r="43" spans="1:14" s="367" customFormat="1" ht="15">
      <c r="A43" s="542"/>
      <c r="B43" s="536"/>
      <c r="C43" s="254"/>
      <c r="G43" s="537"/>
      <c r="I43" s="1474"/>
      <c r="J43" s="1475"/>
      <c r="K43" s="1475"/>
      <c r="L43" s="1475"/>
      <c r="M43" s="1475"/>
      <c r="N43" s="460"/>
    </row>
    <row r="44" spans="1:14" s="367" customFormat="1" ht="15">
      <c r="A44" s="471" t="s">
        <v>1995</v>
      </c>
      <c r="B44" s="534" t="s">
        <v>2203</v>
      </c>
      <c r="C44" s="253"/>
      <c r="G44" s="535" t="s">
        <v>2204</v>
      </c>
      <c r="I44" s="1046">
        <f>'1.5 Universal Data'!D31</f>
        <v>283.30799999999999</v>
      </c>
      <c r="J44" s="1073"/>
      <c r="K44" s="1073"/>
      <c r="L44" s="1073"/>
      <c r="M44" s="1073"/>
      <c r="N44" s="428" t="s">
        <v>1994</v>
      </c>
    </row>
    <row r="45" spans="1:14" s="543" customFormat="1" ht="15">
      <c r="A45" s="394"/>
      <c r="B45" s="534" t="s">
        <v>2205</v>
      </c>
      <c r="C45" s="253"/>
      <c r="D45" s="367"/>
      <c r="E45" s="367"/>
      <c r="F45" s="367"/>
      <c r="G45" s="535" t="s">
        <v>2204</v>
      </c>
      <c r="H45" s="367"/>
      <c r="I45" s="1046">
        <f>'1.5 Universal Data'!D34</f>
        <v>307.32799999999997</v>
      </c>
      <c r="J45" s="1073"/>
      <c r="K45" s="1073"/>
      <c r="L45" s="1073"/>
      <c r="M45" s="1073"/>
      <c r="N45" s="428" t="s">
        <v>1994</v>
      </c>
    </row>
    <row r="46" spans="1:14" s="543" customFormat="1" ht="15">
      <c r="A46" s="542"/>
      <c r="B46" s="536"/>
      <c r="C46" s="254"/>
      <c r="D46" s="367"/>
      <c r="E46" s="367"/>
      <c r="F46" s="367"/>
      <c r="G46" s="537"/>
      <c r="H46" s="367"/>
      <c r="I46" s="1476"/>
      <c r="J46" s="1477"/>
      <c r="K46" s="1475"/>
      <c r="L46" s="1475"/>
      <c r="M46" s="772"/>
      <c r="N46" s="428"/>
    </row>
    <row r="47" spans="1:14" s="367" customFormat="1" ht="14.25">
      <c r="A47" s="471" t="s">
        <v>2206</v>
      </c>
      <c r="B47" s="395" t="s">
        <v>2207</v>
      </c>
      <c r="C47" s="255" t="s">
        <v>1473</v>
      </c>
      <c r="D47" s="543"/>
      <c r="G47" s="544" t="s">
        <v>2208</v>
      </c>
      <c r="I47" s="1080">
        <f>IFERROR((0.9*MIN(I34,I42)-I35)*I44/I45,"-")</f>
        <v>0</v>
      </c>
      <c r="J47" s="1073"/>
      <c r="K47" s="1073"/>
      <c r="L47" s="1073"/>
      <c r="M47" s="1073"/>
      <c r="N47" s="460"/>
    </row>
    <row r="48" spans="1:14">
      <c r="A48" s="441"/>
      <c r="N48" s="434"/>
    </row>
    <row r="49" spans="1:14" ht="13.5" thickBot="1">
      <c r="A49" s="437"/>
      <c r="B49" s="438"/>
      <c r="C49" s="438"/>
      <c r="D49" s="438"/>
      <c r="E49" s="438"/>
      <c r="F49" s="438"/>
      <c r="G49" s="438"/>
      <c r="H49" s="438"/>
      <c r="I49" s="438"/>
      <c r="J49" s="438"/>
      <c r="K49" s="438"/>
      <c r="L49" s="438"/>
      <c r="M49" s="438"/>
      <c r="N49" s="439"/>
    </row>
    <row r="53" spans="1:14">
      <c r="G53" s="545"/>
      <c r="H53" s="545"/>
    </row>
    <row r="54" spans="1:14" ht="15.75">
      <c r="A54" s="541"/>
    </row>
    <row r="55" spans="1:14" ht="15.75">
      <c r="A55" s="541"/>
    </row>
    <row r="56" spans="1:14" ht="15.75">
      <c r="A56" s="541"/>
    </row>
    <row r="57" spans="1:14" ht="15.75">
      <c r="A57" s="541"/>
    </row>
  </sheetData>
  <mergeCells count="2">
    <mergeCell ref="I21:M21"/>
    <mergeCell ref="I22:M22"/>
  </mergeCells>
  <pageMargins left="0.31496062992125984" right="0.23622047244094491" top="0.43307086614173229" bottom="0.55118110236220474" header="0.19685039370078741" footer="0.19685039370078741"/>
  <pageSetup paperSize="9" scale="46" orientation="landscape" r:id="rId1"/>
  <headerFooter>
    <oddFooter>&amp;C&amp;D_x000D_&amp;1#&amp;"Calibri"&amp;10&amp;K000000 OFFICIAL-InternalOnly&amp;R&amp;F</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D7C86-8B31-49D2-B9AD-0E181C9B88E1}">
  <sheetPr>
    <tabColor theme="4" tint="0.79998168889431442"/>
    <pageSetUpPr fitToPage="1"/>
  </sheetPr>
  <dimension ref="A1:M254"/>
  <sheetViews>
    <sheetView topLeftCell="C162" workbookViewId="0">
      <selection activeCell="G167" sqref="G167"/>
    </sheetView>
    <sheetView workbookViewId="1"/>
  </sheetViews>
  <sheetFormatPr defaultColWidth="10.140625" defaultRowHeight="12.75"/>
  <cols>
    <col min="1" max="1" width="78" style="417" customWidth="1"/>
    <col min="2" max="2" width="10.42578125" style="367" customWidth="1"/>
    <col min="3" max="3" width="7.42578125" style="417" customWidth="1"/>
    <col min="4" max="4" width="10.140625" style="417"/>
    <col min="5" max="5" width="13.85546875" style="417" customWidth="1"/>
    <col min="6" max="6" width="14" style="417" customWidth="1"/>
    <col min="7" max="11" width="13.42578125" style="417" customWidth="1"/>
    <col min="12" max="16384" width="10.140625" style="417"/>
  </cols>
  <sheetData>
    <row r="1" spans="1:13" s="411" customFormat="1" ht="15.75">
      <c r="A1" s="410" t="s">
        <v>28</v>
      </c>
      <c r="B1" s="352"/>
      <c r="C1" s="408"/>
      <c r="D1" s="408"/>
      <c r="E1" s="409"/>
      <c r="F1" s="409"/>
      <c r="G1" s="409"/>
      <c r="H1" s="410"/>
      <c r="I1" s="410"/>
      <c r="J1" s="410"/>
      <c r="K1" s="410"/>
      <c r="L1" s="410"/>
    </row>
    <row r="2" spans="1:13" s="411" customFormat="1" ht="15.75">
      <c r="A2" s="351"/>
      <c r="B2" s="356"/>
      <c r="C2" s="412"/>
      <c r="D2" s="412"/>
      <c r="E2" s="410"/>
      <c r="F2" s="410"/>
      <c r="G2" s="410"/>
      <c r="H2" s="410"/>
      <c r="I2" s="410"/>
      <c r="J2" s="410"/>
      <c r="K2" s="410"/>
      <c r="L2" s="410"/>
    </row>
    <row r="3" spans="1:13" s="411" customFormat="1" ht="34.5" customHeight="1">
      <c r="A3" s="412" t="s">
        <v>2209</v>
      </c>
      <c r="B3" s="356"/>
      <c r="C3" s="412"/>
      <c r="D3" s="412"/>
      <c r="E3" s="410"/>
      <c r="F3" s="410"/>
      <c r="G3" s="410"/>
      <c r="H3" s="410"/>
      <c r="I3" s="410"/>
      <c r="J3" s="410"/>
      <c r="K3" s="410"/>
      <c r="L3" s="410"/>
    </row>
    <row r="4" spans="1:13" ht="15">
      <c r="A4" s="413"/>
      <c r="B4" s="373"/>
      <c r="C4" s="413"/>
      <c r="D4" s="414"/>
      <c r="E4" s="415"/>
      <c r="F4" s="415"/>
      <c r="G4" s="1658"/>
      <c r="H4" s="1659"/>
      <c r="I4" s="1659" t="s">
        <v>3191</v>
      </c>
      <c r="J4" s="1659"/>
      <c r="K4" s="1660"/>
      <c r="L4" s="416"/>
    </row>
    <row r="5" spans="1:13" ht="15">
      <c r="A5" s="359"/>
      <c r="B5" s="373"/>
      <c r="C5" s="413"/>
      <c r="D5" s="413"/>
      <c r="E5" s="419"/>
      <c r="F5" s="419"/>
      <c r="G5" s="52">
        <v>2022</v>
      </c>
      <c r="H5" s="51">
        <v>2023</v>
      </c>
      <c r="I5" s="51">
        <v>2024</v>
      </c>
      <c r="J5" s="51">
        <v>2025</v>
      </c>
      <c r="K5" s="50">
        <v>2026</v>
      </c>
      <c r="L5" s="420"/>
    </row>
    <row r="6" spans="1:13" ht="15" thickBot="1">
      <c r="A6" s="414"/>
      <c r="B6" s="374"/>
      <c r="C6" s="414"/>
      <c r="D6" s="414"/>
      <c r="E6" s="419"/>
      <c r="F6" s="419"/>
      <c r="G6" s="421"/>
      <c r="H6" s="421"/>
      <c r="I6" s="421"/>
      <c r="J6" s="421"/>
      <c r="K6" s="416"/>
      <c r="L6" s="422"/>
      <c r="M6" s="414"/>
    </row>
    <row r="7" spans="1:13" ht="14.25">
      <c r="A7" s="546"/>
      <c r="B7" s="455"/>
      <c r="C7" s="547"/>
      <c r="D7" s="547"/>
      <c r="E7" s="548"/>
      <c r="F7" s="548"/>
      <c r="G7" s="549"/>
      <c r="H7" s="549"/>
      <c r="I7" s="549"/>
      <c r="J7" s="549"/>
      <c r="K7" s="550"/>
      <c r="L7" s="551"/>
      <c r="M7" s="414"/>
    </row>
    <row r="8" spans="1:13" ht="14.25">
      <c r="A8" s="552"/>
      <c r="B8" s="374"/>
      <c r="C8" s="414"/>
      <c r="D8" s="414"/>
      <c r="E8" s="419"/>
      <c r="F8" s="419"/>
      <c r="G8" s="421"/>
      <c r="H8" s="421"/>
      <c r="I8" s="421"/>
      <c r="J8" s="421"/>
      <c r="K8" s="416"/>
      <c r="L8" s="553"/>
      <c r="M8" s="414"/>
    </row>
    <row r="9" spans="1:13" ht="14.25">
      <c r="A9" s="400" t="s">
        <v>2210</v>
      </c>
      <c r="H9" s="411"/>
      <c r="I9" s="411"/>
      <c r="J9" s="411"/>
      <c r="K9" s="411"/>
      <c r="L9" s="447"/>
      <c r="M9" s="414"/>
    </row>
    <row r="10" spans="1:13">
      <c r="A10" s="554"/>
      <c r="L10" s="434"/>
    </row>
    <row r="11" spans="1:13" ht="14.25">
      <c r="A11" s="555" t="s">
        <v>1844</v>
      </c>
      <c r="B11" s="367" t="s">
        <v>1845</v>
      </c>
      <c r="D11" s="426" t="s">
        <v>1487</v>
      </c>
      <c r="E11" s="362" t="s">
        <v>1502</v>
      </c>
      <c r="G11" s="1081">
        <f>G31</f>
        <v>3.3149999999999999</v>
      </c>
      <c r="H11" s="1081">
        <f t="shared" ref="H11:K11" si="0">H31</f>
        <v>3.3149999999999999</v>
      </c>
      <c r="I11" s="1081">
        <f t="shared" si="0"/>
        <v>3.3149999999999999</v>
      </c>
      <c r="J11" s="1081">
        <f t="shared" si="0"/>
        <v>0</v>
      </c>
      <c r="K11" s="1081">
        <f t="shared" si="0"/>
        <v>0</v>
      </c>
      <c r="L11" s="434"/>
    </row>
    <row r="12" spans="1:13" ht="14.25">
      <c r="A12" s="556" t="s">
        <v>1491</v>
      </c>
      <c r="B12" s="367" t="s">
        <v>1492</v>
      </c>
      <c r="D12" s="426" t="s">
        <v>1487</v>
      </c>
      <c r="E12" s="362" t="s">
        <v>1502</v>
      </c>
      <c r="G12" s="1081">
        <f>G40</f>
        <v>0</v>
      </c>
      <c r="H12" s="1081">
        <f t="shared" ref="H12:K12" si="1">H40</f>
        <v>0</v>
      </c>
      <c r="I12" s="1081">
        <f t="shared" si="1"/>
        <v>0</v>
      </c>
      <c r="J12" s="1081">
        <f t="shared" si="1"/>
        <v>0</v>
      </c>
      <c r="K12" s="1081">
        <f t="shared" si="1"/>
        <v>0</v>
      </c>
      <c r="L12" s="434"/>
    </row>
    <row r="13" spans="1:13" ht="14.25">
      <c r="A13" s="441" t="s">
        <v>1485</v>
      </c>
      <c r="B13" s="367" t="s">
        <v>1486</v>
      </c>
      <c r="D13" s="426" t="s">
        <v>1487</v>
      </c>
      <c r="E13" s="362" t="s">
        <v>1502</v>
      </c>
      <c r="G13" s="1081">
        <f>G38</f>
        <v>0</v>
      </c>
      <c r="H13" s="1081">
        <f t="shared" ref="H13:K13" si="2">H38</f>
        <v>0</v>
      </c>
      <c r="I13" s="1081">
        <f t="shared" si="2"/>
        <v>0</v>
      </c>
      <c r="J13" s="1081">
        <f t="shared" si="2"/>
        <v>0</v>
      </c>
      <c r="K13" s="1081">
        <f t="shared" si="2"/>
        <v>0</v>
      </c>
      <c r="L13" s="434"/>
    </row>
    <row r="14" spans="1:13" ht="14.25">
      <c r="A14" s="557" t="s">
        <v>2211</v>
      </c>
      <c r="B14" s="391" t="s">
        <v>2212</v>
      </c>
      <c r="C14" s="423"/>
      <c r="D14" s="436" t="s">
        <v>1487</v>
      </c>
      <c r="E14" s="386" t="s">
        <v>1502</v>
      </c>
      <c r="F14" s="423"/>
      <c r="G14" s="1082">
        <f>G11+G12+G13</f>
        <v>3.3149999999999999</v>
      </c>
      <c r="H14" s="1082">
        <f t="shared" ref="H14:K14" si="3">H11+H12+H13</f>
        <v>3.3149999999999999</v>
      </c>
      <c r="I14" s="1082">
        <f t="shared" si="3"/>
        <v>3.3149999999999999</v>
      </c>
      <c r="J14" s="1082">
        <f t="shared" si="3"/>
        <v>0</v>
      </c>
      <c r="K14" s="1082">
        <f t="shared" si="3"/>
        <v>0</v>
      </c>
      <c r="L14" s="434"/>
    </row>
    <row r="15" spans="1:13" ht="14.1" customHeight="1">
      <c r="A15" s="554"/>
      <c r="G15" s="558"/>
      <c r="I15" s="558"/>
      <c r="L15" s="434"/>
    </row>
    <row r="16" spans="1:13" ht="14.1" customHeight="1">
      <c r="A16" s="554"/>
      <c r="G16" s="558"/>
      <c r="I16" s="558"/>
      <c r="L16" s="434"/>
    </row>
    <row r="17" spans="1:12" ht="14.1" customHeight="1">
      <c r="A17" s="554"/>
      <c r="G17" s="558"/>
      <c r="I17" s="558"/>
      <c r="L17" s="434"/>
    </row>
    <row r="18" spans="1:12" ht="14.1" customHeight="1">
      <c r="A18" s="554"/>
      <c r="G18" s="558"/>
      <c r="I18" s="558"/>
      <c r="L18" s="434"/>
    </row>
    <row r="19" spans="1:12" ht="14.25">
      <c r="A19" s="557" t="s">
        <v>2213</v>
      </c>
      <c r="B19" s="374"/>
      <c r="C19" s="414"/>
      <c r="E19" s="414"/>
      <c r="G19" s="414"/>
      <c r="L19" s="434"/>
    </row>
    <row r="20" spans="1:12">
      <c r="A20" s="554"/>
      <c r="B20" s="374"/>
      <c r="C20" s="414"/>
      <c r="E20" s="414"/>
      <c r="G20" s="414"/>
      <c r="L20" s="434"/>
    </row>
    <row r="21" spans="1:12">
      <c r="A21" s="554"/>
      <c r="B21" s="374"/>
      <c r="C21" s="414"/>
      <c r="E21" s="414"/>
      <c r="G21" s="414"/>
      <c r="J21" s="545"/>
      <c r="K21" s="545"/>
      <c r="L21" s="434"/>
    </row>
    <row r="22" spans="1:12">
      <c r="A22" s="554"/>
      <c r="B22" s="559"/>
      <c r="E22" s="414"/>
      <c r="G22" s="414"/>
      <c r="L22" s="434"/>
    </row>
    <row r="23" spans="1:12">
      <c r="A23" s="554"/>
      <c r="B23" s="374"/>
      <c r="C23" s="414"/>
      <c r="E23" s="414"/>
      <c r="G23" s="414"/>
      <c r="L23" s="434"/>
    </row>
    <row r="24" spans="1:12">
      <c r="A24" s="555" t="s">
        <v>2214</v>
      </c>
      <c r="B24" s="374" t="s">
        <v>2215</v>
      </c>
      <c r="D24" s="426" t="s">
        <v>1487</v>
      </c>
      <c r="E24" s="560" t="s">
        <v>1479</v>
      </c>
      <c r="G24" s="1083">
        <v>0.39</v>
      </c>
      <c r="H24" s="1083">
        <v>0.39</v>
      </c>
      <c r="I24" s="1083">
        <v>0.39</v>
      </c>
      <c r="J24" s="1083">
        <v>0.39</v>
      </c>
      <c r="K24" s="1083">
        <v>0.39</v>
      </c>
      <c r="L24" s="434"/>
    </row>
    <row r="25" spans="1:12">
      <c r="A25" s="555" t="s">
        <v>2216</v>
      </c>
      <c r="B25" s="374" t="s">
        <v>2217</v>
      </c>
      <c r="D25" s="426" t="s">
        <v>1487</v>
      </c>
      <c r="E25" s="362" t="s">
        <v>1502</v>
      </c>
      <c r="G25" s="1081">
        <f>G66</f>
        <v>8.5</v>
      </c>
      <c r="H25" s="1081">
        <f t="shared" ref="H25:K25" si="4">H66</f>
        <v>8.5</v>
      </c>
      <c r="I25" s="1081">
        <f t="shared" si="4"/>
        <v>8.5</v>
      </c>
      <c r="J25" s="1081">
        <f t="shared" si="4"/>
        <v>8.5</v>
      </c>
      <c r="K25" s="1081">
        <f t="shared" si="4"/>
        <v>8.5</v>
      </c>
      <c r="L25" s="434"/>
    </row>
    <row r="26" spans="1:12">
      <c r="A26" s="555" t="s">
        <v>2218</v>
      </c>
      <c r="B26" s="374" t="s">
        <v>2219</v>
      </c>
      <c r="D26" s="426" t="s">
        <v>1487</v>
      </c>
      <c r="E26" s="362" t="s">
        <v>1502</v>
      </c>
      <c r="G26" s="1081">
        <f>G44</f>
        <v>0</v>
      </c>
      <c r="H26" s="1081">
        <f t="shared" ref="H26:K26" si="5">H44</f>
        <v>0</v>
      </c>
      <c r="I26" s="1081">
        <f t="shared" si="5"/>
        <v>0</v>
      </c>
      <c r="J26" s="1081">
        <f t="shared" si="5"/>
        <v>0</v>
      </c>
      <c r="K26" s="1081">
        <f t="shared" si="5"/>
        <v>0</v>
      </c>
      <c r="L26" s="434"/>
    </row>
    <row r="27" spans="1:12">
      <c r="A27" s="555" t="s">
        <v>2220</v>
      </c>
      <c r="B27" s="374" t="s">
        <v>2221</v>
      </c>
      <c r="D27" s="426" t="s">
        <v>1487</v>
      </c>
      <c r="E27" s="362" t="s">
        <v>1502</v>
      </c>
      <c r="G27" s="1081">
        <f>G59</f>
        <v>0</v>
      </c>
      <c r="H27" s="1081">
        <f t="shared" ref="H27:K27" si="6">H59</f>
        <v>0</v>
      </c>
      <c r="I27" s="1081">
        <f t="shared" si="6"/>
        <v>0</v>
      </c>
      <c r="J27" s="1081">
        <f t="shared" si="6"/>
        <v>0</v>
      </c>
      <c r="K27" s="1081">
        <f t="shared" si="6"/>
        <v>0</v>
      </c>
      <c r="L27" s="434"/>
    </row>
    <row r="28" spans="1:12">
      <c r="A28" s="561" t="s">
        <v>2222</v>
      </c>
      <c r="D28" s="426" t="s">
        <v>1487</v>
      </c>
      <c r="E28" s="362" t="s">
        <v>1502</v>
      </c>
      <c r="G28" s="1084">
        <f>IFERROR(G24*(G25-G26)-G27,0)</f>
        <v>3.3149999999999999</v>
      </c>
      <c r="H28" s="1084">
        <f>IFERROR(H24*(H25-H26)-H27,0)</f>
        <v>3.3149999999999999</v>
      </c>
      <c r="I28" s="1084">
        <f>IFERROR(I24*(I25-I26)-I27,0)</f>
        <v>3.3149999999999999</v>
      </c>
      <c r="J28" s="1085"/>
      <c r="K28" s="1085"/>
      <c r="L28" s="781" t="s">
        <v>2223</v>
      </c>
    </row>
    <row r="29" spans="1:12" ht="14.25">
      <c r="A29" s="555" t="s">
        <v>2224</v>
      </c>
      <c r="B29" s="374" t="s">
        <v>2225</v>
      </c>
      <c r="D29" s="426" t="s">
        <v>1487</v>
      </c>
      <c r="E29" s="368" t="s">
        <v>1502</v>
      </c>
      <c r="G29" s="1086">
        <v>-5.2</v>
      </c>
      <c r="H29" s="1086">
        <v>-5.2</v>
      </c>
      <c r="I29" s="1086">
        <v>-5.2</v>
      </c>
      <c r="J29" s="1086">
        <v>-5.2</v>
      </c>
      <c r="K29" s="1086">
        <v>-5.2</v>
      </c>
      <c r="L29" s="434"/>
    </row>
    <row r="30" spans="1:12" ht="14.25">
      <c r="A30" s="555" t="s">
        <v>2226</v>
      </c>
      <c r="B30" s="374" t="s">
        <v>2227</v>
      </c>
      <c r="D30" s="426" t="s">
        <v>1487</v>
      </c>
      <c r="E30" s="368" t="s">
        <v>1502</v>
      </c>
      <c r="G30" s="1086">
        <v>5.2</v>
      </c>
      <c r="H30" s="1086">
        <v>5.2</v>
      </c>
      <c r="I30" s="1086">
        <v>5.2</v>
      </c>
      <c r="J30" s="1086">
        <v>5.2</v>
      </c>
      <c r="K30" s="1086">
        <v>5.2</v>
      </c>
      <c r="L30" s="434"/>
    </row>
    <row r="31" spans="1:12" ht="14.25">
      <c r="A31" s="555" t="s">
        <v>1844</v>
      </c>
      <c r="B31" s="388" t="s">
        <v>2228</v>
      </c>
      <c r="D31" s="426" t="s">
        <v>1487</v>
      </c>
      <c r="E31" s="368" t="s">
        <v>1502</v>
      </c>
      <c r="G31" s="1087">
        <f>IFERROR(IF(G28&lt;=G29,G29,IF(G28&gt;G30,G30,G28)),0)</f>
        <v>3.3149999999999999</v>
      </c>
      <c r="H31" s="1087">
        <f>IFERROR(IF(H28&lt;=H29,H29,IF(H28&gt;H30,H30,H28)),0)</f>
        <v>3.3149999999999999</v>
      </c>
      <c r="I31" s="1087">
        <f>IFERROR(IF(I28&lt;=I29,I29,IF(I28&gt;I30,I30,I28)),0)</f>
        <v>3.3149999999999999</v>
      </c>
      <c r="J31" s="1087">
        <f>IFERROR(IF(J28&lt;=J29,J29,IF(J28&gt;J30,J30,J28)),0)</f>
        <v>0</v>
      </c>
      <c r="K31" s="1087">
        <f>IFERROR(IF(K28&lt;=K29,K29,IF(K28&gt;K30,K30,K28)),0)</f>
        <v>0</v>
      </c>
      <c r="L31" s="562"/>
    </row>
    <row r="32" spans="1:12">
      <c r="A32" s="555"/>
      <c r="B32" s="374"/>
      <c r="E32" s="560"/>
      <c r="G32" s="844"/>
      <c r="H32" s="844"/>
      <c r="I32" s="844"/>
      <c r="J32" s="844"/>
      <c r="K32" s="844"/>
      <c r="L32" s="434"/>
    </row>
    <row r="33" spans="1:13">
      <c r="A33" s="555"/>
      <c r="B33" s="374"/>
      <c r="E33" s="560"/>
      <c r="G33" s="175"/>
      <c r="H33" s="175"/>
      <c r="I33" s="175"/>
      <c r="J33" s="175"/>
      <c r="K33" s="175"/>
      <c r="L33" s="434"/>
    </row>
    <row r="34" spans="1:13">
      <c r="A34" s="552"/>
      <c r="B34" s="374"/>
      <c r="E34" s="560"/>
      <c r="G34" s="175"/>
      <c r="H34" s="175"/>
      <c r="I34" s="175"/>
      <c r="J34" s="175"/>
      <c r="K34" s="175"/>
      <c r="L34" s="434"/>
    </row>
    <row r="35" spans="1:13" ht="14.25">
      <c r="A35" s="641" t="s">
        <v>1484</v>
      </c>
      <c r="L35" s="434"/>
    </row>
    <row r="36" spans="1:13">
      <c r="A36" s="641"/>
      <c r="G36" s="558"/>
      <c r="J36" s="545"/>
      <c r="K36" s="545"/>
      <c r="L36" s="434"/>
    </row>
    <row r="37" spans="1:13" ht="14.25">
      <c r="A37" s="441" t="s">
        <v>2229</v>
      </c>
      <c r="B37" s="367" t="s">
        <v>2230</v>
      </c>
      <c r="D37" s="426" t="s">
        <v>1487</v>
      </c>
      <c r="E37" s="362" t="s">
        <v>1502</v>
      </c>
      <c r="G37" s="1088">
        <f>G52</f>
        <v>0</v>
      </c>
      <c r="H37" s="1088">
        <f t="shared" ref="H37:K37" si="7">H52</f>
        <v>0</v>
      </c>
      <c r="I37" s="1088">
        <f t="shared" si="7"/>
        <v>0</v>
      </c>
      <c r="J37" s="1088">
        <f t="shared" si="7"/>
        <v>0</v>
      </c>
      <c r="K37" s="1088">
        <f t="shared" si="7"/>
        <v>0</v>
      </c>
      <c r="L37" s="434"/>
    </row>
    <row r="38" spans="1:13" ht="14.25">
      <c r="A38" s="441" t="s">
        <v>1485</v>
      </c>
      <c r="B38" s="367" t="s">
        <v>1486</v>
      </c>
      <c r="D38" s="426" t="s">
        <v>1487</v>
      </c>
      <c r="E38" s="362" t="s">
        <v>1502</v>
      </c>
      <c r="G38" s="1088">
        <f>'2.1 Revenue_Interface'!AB91</f>
        <v>0</v>
      </c>
      <c r="H38" s="1088">
        <f>'2.1 Revenue_Interface'!AC91</f>
        <v>0</v>
      </c>
      <c r="I38" s="1088">
        <f>'2.1 Revenue_Interface'!AD91</f>
        <v>0</v>
      </c>
      <c r="J38" s="1088">
        <f>'2.1 Revenue_Interface'!AE91</f>
        <v>0</v>
      </c>
      <c r="K38" s="1088">
        <f>'2.1 Revenue_Interface'!AF91</f>
        <v>0</v>
      </c>
      <c r="L38" s="428" t="s">
        <v>2231</v>
      </c>
      <c r="M38" s="423"/>
    </row>
    <row r="39" spans="1:13" ht="14.25">
      <c r="A39" s="441" t="s">
        <v>1489</v>
      </c>
      <c r="B39" s="367" t="s">
        <v>1490</v>
      </c>
      <c r="D39" s="426" t="s">
        <v>1487</v>
      </c>
      <c r="E39" s="362" t="s">
        <v>1502</v>
      </c>
      <c r="G39" s="1088">
        <f>'2.1 Revenue_Interface'!AB92</f>
        <v>0</v>
      </c>
      <c r="H39" s="1088">
        <f>'2.1 Revenue_Interface'!AC92</f>
        <v>0</v>
      </c>
      <c r="I39" s="1088">
        <f>'2.1 Revenue_Interface'!AD92</f>
        <v>0</v>
      </c>
      <c r="J39" s="1088">
        <f>'2.1 Revenue_Interface'!AE92</f>
        <v>0</v>
      </c>
      <c r="K39" s="1088">
        <f>'2.1 Revenue_Interface'!AF92</f>
        <v>0</v>
      </c>
      <c r="L39" s="428" t="s">
        <v>2231</v>
      </c>
    </row>
    <row r="40" spans="1:13" ht="14.25">
      <c r="A40" s="441" t="s">
        <v>1491</v>
      </c>
      <c r="B40" s="367" t="s">
        <v>2232</v>
      </c>
      <c r="D40" s="426" t="s">
        <v>1487</v>
      </c>
      <c r="E40" s="362" t="s">
        <v>1502</v>
      </c>
      <c r="G40" s="1088">
        <f>'2.1 Revenue_Interface'!AB93</f>
        <v>0</v>
      </c>
      <c r="H40" s="1088">
        <f>'2.1 Revenue_Interface'!AC93</f>
        <v>0</v>
      </c>
      <c r="I40" s="1088">
        <f>'2.1 Revenue_Interface'!AD93</f>
        <v>0</v>
      </c>
      <c r="J40" s="1088">
        <f>'2.1 Revenue_Interface'!AE93</f>
        <v>0</v>
      </c>
      <c r="K40" s="1088">
        <f>'2.1 Revenue_Interface'!AF93</f>
        <v>0</v>
      </c>
      <c r="L40" s="428" t="s">
        <v>2231</v>
      </c>
    </row>
    <row r="41" spans="1:13" ht="14.25">
      <c r="A41" s="441" t="s">
        <v>1493</v>
      </c>
      <c r="B41" s="367" t="s">
        <v>1494</v>
      </c>
      <c r="D41" s="426" t="s">
        <v>1487</v>
      </c>
      <c r="E41" s="362" t="s">
        <v>1502</v>
      </c>
      <c r="G41" s="1088">
        <f>'2.1 Revenue_Interface'!AB94</f>
        <v>0</v>
      </c>
      <c r="H41" s="1088">
        <f>'2.1 Revenue_Interface'!AC94</f>
        <v>0</v>
      </c>
      <c r="I41" s="1088">
        <f>'2.1 Revenue_Interface'!AD94</f>
        <v>0</v>
      </c>
      <c r="J41" s="1088">
        <f>'2.1 Revenue_Interface'!AE94</f>
        <v>0</v>
      </c>
      <c r="K41" s="1088">
        <f>'2.1 Revenue_Interface'!AF94</f>
        <v>0</v>
      </c>
      <c r="L41" s="428" t="s">
        <v>2231</v>
      </c>
    </row>
    <row r="42" spans="1:13">
      <c r="A42" s="441" t="s">
        <v>1495</v>
      </c>
      <c r="B42" s="367" t="s">
        <v>1496</v>
      </c>
      <c r="D42" s="426" t="s">
        <v>1487</v>
      </c>
      <c r="E42" s="362" t="s">
        <v>1502</v>
      </c>
      <c r="G42" s="1088">
        <f>'2.1 Revenue_Interface'!AB95</f>
        <v>0</v>
      </c>
      <c r="H42" s="1088">
        <f>'2.1 Revenue_Interface'!AC95</f>
        <v>0</v>
      </c>
      <c r="I42" s="1088">
        <f>'2.1 Revenue_Interface'!AD95</f>
        <v>0</v>
      </c>
      <c r="J42" s="1088">
        <f>'2.1 Revenue_Interface'!AE95</f>
        <v>0</v>
      </c>
      <c r="K42" s="1088">
        <f>'2.1 Revenue_Interface'!AF95</f>
        <v>0</v>
      </c>
      <c r="L42" s="428" t="s">
        <v>2231</v>
      </c>
    </row>
    <row r="43" spans="1:13" ht="14.25">
      <c r="A43" s="441" t="s">
        <v>1497</v>
      </c>
      <c r="B43" s="367" t="s">
        <v>1498</v>
      </c>
      <c r="D43" s="426" t="s">
        <v>1487</v>
      </c>
      <c r="E43" s="362" t="s">
        <v>1502</v>
      </c>
      <c r="G43" s="1088">
        <f>'2.1 Revenue_Interface'!AB96</f>
        <v>0</v>
      </c>
      <c r="H43" s="1088">
        <f>'2.1 Revenue_Interface'!AC96</f>
        <v>0</v>
      </c>
      <c r="I43" s="1088">
        <f>'2.1 Revenue_Interface'!AD96</f>
        <v>0</v>
      </c>
      <c r="J43" s="1088">
        <f>'2.1 Revenue_Interface'!AE96</f>
        <v>0</v>
      </c>
      <c r="K43" s="1088">
        <f>'2.1 Revenue_Interface'!AF96</f>
        <v>0</v>
      </c>
      <c r="L43" s="428" t="s">
        <v>2231</v>
      </c>
    </row>
    <row r="44" spans="1:13" ht="14.25">
      <c r="A44" s="552" t="s">
        <v>2218</v>
      </c>
      <c r="B44" s="388" t="s">
        <v>2233</v>
      </c>
      <c r="D44" s="426" t="s">
        <v>1487</v>
      </c>
      <c r="E44" s="362" t="s">
        <v>1502</v>
      </c>
      <c r="G44" s="1089">
        <f>G37-G38-(G39*0.14)-(G40*0.14)-G41-(G42*0.14)-G43</f>
        <v>0</v>
      </c>
      <c r="H44" s="1089">
        <f t="shared" ref="H44:K44" si="8">H37-H38-(H39*0.14)-(H40*0.14)-H41-(H42*0.14)-H43</f>
        <v>0</v>
      </c>
      <c r="I44" s="1089">
        <f t="shared" si="8"/>
        <v>0</v>
      </c>
      <c r="J44" s="1089">
        <f t="shared" si="8"/>
        <v>0</v>
      </c>
      <c r="K44" s="1089">
        <f t="shared" si="8"/>
        <v>0</v>
      </c>
      <c r="L44" s="434"/>
    </row>
    <row r="45" spans="1:13">
      <c r="A45" s="552"/>
      <c r="B45" s="374"/>
      <c r="E45" s="560"/>
      <c r="G45" s="845"/>
      <c r="H45" s="845"/>
      <c r="I45" s="845"/>
      <c r="J45" s="845"/>
      <c r="K45" s="845"/>
      <c r="L45" s="434"/>
    </row>
    <row r="46" spans="1:13">
      <c r="A46" s="555"/>
      <c r="B46" s="374"/>
      <c r="E46" s="560"/>
      <c r="G46" s="845"/>
      <c r="H46" s="845"/>
      <c r="I46" s="845"/>
      <c r="J46" s="845"/>
      <c r="K46" s="845"/>
      <c r="L46" s="434"/>
    </row>
    <row r="47" spans="1:13">
      <c r="A47" s="555"/>
      <c r="B47" s="374"/>
      <c r="C47" s="414"/>
      <c r="E47" s="414"/>
      <c r="G47" s="846"/>
      <c r="H47" s="847"/>
      <c r="I47" s="847"/>
      <c r="J47" s="847"/>
      <c r="K47" s="847"/>
      <c r="L47" s="434"/>
    </row>
    <row r="48" spans="1:13" ht="14.25">
      <c r="A48" s="557" t="s">
        <v>2234</v>
      </c>
      <c r="B48" s="374"/>
      <c r="C48" s="414"/>
      <c r="E48" s="414"/>
      <c r="G48" s="847"/>
      <c r="H48" s="847"/>
      <c r="I48" s="847"/>
      <c r="J48" s="848"/>
      <c r="K48" s="847"/>
      <c r="L48" s="434"/>
    </row>
    <row r="49" spans="1:12">
      <c r="A49" s="557"/>
      <c r="B49" s="374"/>
      <c r="C49" s="414"/>
      <c r="E49" s="414"/>
      <c r="G49" s="847"/>
      <c r="H49" s="847"/>
      <c r="I49" s="847"/>
      <c r="J49" s="847"/>
      <c r="K49" s="847"/>
      <c r="L49" s="434"/>
    </row>
    <row r="50" spans="1:12" ht="14.25">
      <c r="A50" s="555" t="s">
        <v>1500</v>
      </c>
      <c r="B50" s="374" t="s">
        <v>1501</v>
      </c>
      <c r="C50" s="414"/>
      <c r="D50" s="426" t="s">
        <v>1487</v>
      </c>
      <c r="E50" s="368" t="s">
        <v>1502</v>
      </c>
      <c r="G50" s="1081">
        <f>'2.1 Revenue_Interface'!AB98</f>
        <v>0</v>
      </c>
      <c r="H50" s="1081">
        <f>'2.1 Revenue_Interface'!AC98</f>
        <v>0</v>
      </c>
      <c r="I50" s="1081">
        <f>'2.1 Revenue_Interface'!AD98</f>
        <v>0</v>
      </c>
      <c r="J50" s="1081">
        <f>'2.1 Revenue_Interface'!AE98</f>
        <v>0</v>
      </c>
      <c r="K50" s="1081">
        <f>'2.1 Revenue_Interface'!AF98</f>
        <v>0</v>
      </c>
      <c r="L50" s="428" t="s">
        <v>2231</v>
      </c>
    </row>
    <row r="51" spans="1:12" ht="14.25">
      <c r="A51" s="555" t="s">
        <v>1503</v>
      </c>
      <c r="B51" s="374" t="s">
        <v>1504</v>
      </c>
      <c r="C51" s="414"/>
      <c r="D51" s="426" t="s">
        <v>1487</v>
      </c>
      <c r="E51" s="368" t="s">
        <v>1502</v>
      </c>
      <c r="G51" s="1081">
        <f>'2.1 Revenue_Interface'!AB99</f>
        <v>0</v>
      </c>
      <c r="H51" s="1081">
        <f>'2.1 Revenue_Interface'!AC99</f>
        <v>0</v>
      </c>
      <c r="I51" s="1081">
        <f>'2.1 Revenue_Interface'!AD99</f>
        <v>0</v>
      </c>
      <c r="J51" s="1081">
        <f>'2.1 Revenue_Interface'!AE99</f>
        <v>0</v>
      </c>
      <c r="K51" s="1081">
        <f>'2.1 Revenue_Interface'!AF99</f>
        <v>0</v>
      </c>
      <c r="L51" s="428" t="s">
        <v>2231</v>
      </c>
    </row>
    <row r="52" spans="1:12" ht="14.25">
      <c r="A52" s="555" t="s">
        <v>2235</v>
      </c>
      <c r="B52" s="388" t="s">
        <v>2236</v>
      </c>
      <c r="C52" s="414"/>
      <c r="D52" s="426" t="s">
        <v>1487</v>
      </c>
      <c r="E52" s="368" t="s">
        <v>1502</v>
      </c>
      <c r="G52" s="1089">
        <f>G50+G51</f>
        <v>0</v>
      </c>
      <c r="H52" s="1089">
        <f t="shared" ref="H52:K52" si="9">H50+H51</f>
        <v>0</v>
      </c>
      <c r="I52" s="1089">
        <f t="shared" si="9"/>
        <v>0</v>
      </c>
      <c r="J52" s="1089">
        <f t="shared" si="9"/>
        <v>0</v>
      </c>
      <c r="K52" s="1089">
        <f t="shared" si="9"/>
        <v>0</v>
      </c>
      <c r="L52" s="434"/>
    </row>
    <row r="53" spans="1:12">
      <c r="A53" s="555"/>
      <c r="B53" s="374"/>
      <c r="C53" s="414"/>
      <c r="E53" s="414"/>
      <c r="G53" s="848"/>
      <c r="H53" s="847"/>
      <c r="I53" s="848"/>
      <c r="J53" s="847"/>
      <c r="K53" s="847"/>
      <c r="L53" s="434"/>
    </row>
    <row r="54" spans="1:12">
      <c r="A54" s="555"/>
      <c r="B54" s="374"/>
      <c r="C54" s="414"/>
      <c r="E54" s="414"/>
      <c r="G54" s="846"/>
      <c r="H54" s="846"/>
      <c r="I54" s="847"/>
      <c r="J54" s="847"/>
      <c r="K54" s="847"/>
      <c r="L54" s="434"/>
    </row>
    <row r="55" spans="1:12" ht="14.25">
      <c r="A55" s="557" t="s">
        <v>2237</v>
      </c>
      <c r="B55" s="374"/>
      <c r="C55" s="414"/>
      <c r="E55" s="414"/>
      <c r="G55" s="847"/>
      <c r="H55" s="846"/>
      <c r="I55" s="847"/>
      <c r="J55" s="848"/>
      <c r="K55" s="847"/>
      <c r="L55" s="434"/>
    </row>
    <row r="56" spans="1:12">
      <c r="A56" s="557"/>
      <c r="B56" s="374"/>
      <c r="C56" s="414"/>
      <c r="E56" s="414"/>
      <c r="G56" s="847"/>
      <c r="H56" s="847"/>
      <c r="I56" s="847"/>
      <c r="J56" s="847"/>
      <c r="K56" s="847"/>
      <c r="L56" s="434"/>
    </row>
    <row r="57" spans="1:12" ht="14.25">
      <c r="A57" s="555" t="s">
        <v>1506</v>
      </c>
      <c r="B57" s="374" t="s">
        <v>1507</v>
      </c>
      <c r="C57" s="414"/>
      <c r="D57" s="426" t="s">
        <v>1487</v>
      </c>
      <c r="E57" s="368" t="s">
        <v>1502</v>
      </c>
      <c r="G57" s="1081">
        <f>'2.1 Revenue_Interface'!AB101</f>
        <v>0</v>
      </c>
      <c r="H57" s="1081">
        <f>'2.1 Revenue_Interface'!AC101</f>
        <v>0</v>
      </c>
      <c r="I57" s="1081">
        <f>'2.1 Revenue_Interface'!AD101</f>
        <v>0</v>
      </c>
      <c r="J57" s="1081">
        <f>'2.1 Revenue_Interface'!AE101</f>
        <v>0</v>
      </c>
      <c r="K57" s="1081">
        <f>'2.1 Revenue_Interface'!AF101</f>
        <v>0</v>
      </c>
      <c r="L57" s="428" t="s">
        <v>2231</v>
      </c>
    </row>
    <row r="58" spans="1:12" ht="14.25">
      <c r="A58" s="555" t="s">
        <v>1508</v>
      </c>
      <c r="B58" s="374" t="s">
        <v>1509</v>
      </c>
      <c r="C58" s="414"/>
      <c r="D58" s="426" t="s">
        <v>1487</v>
      </c>
      <c r="E58" s="368" t="s">
        <v>1502</v>
      </c>
      <c r="G58" s="1081">
        <f>'2.1 Revenue_Interface'!AB102</f>
        <v>0</v>
      </c>
      <c r="H58" s="1081">
        <f>'2.1 Revenue_Interface'!AC102</f>
        <v>0</v>
      </c>
      <c r="I58" s="1081">
        <f>'2.1 Revenue_Interface'!AD102</f>
        <v>0</v>
      </c>
      <c r="J58" s="1081">
        <f>'2.1 Revenue_Interface'!AE102</f>
        <v>0</v>
      </c>
      <c r="K58" s="1081">
        <f>'2.1 Revenue_Interface'!AF102</f>
        <v>0</v>
      </c>
      <c r="L58" s="428" t="s">
        <v>2231</v>
      </c>
    </row>
    <row r="59" spans="1:12" ht="14.25">
      <c r="A59" s="555" t="s">
        <v>2238</v>
      </c>
      <c r="B59" s="388" t="s">
        <v>2239</v>
      </c>
      <c r="C59" s="414"/>
      <c r="D59" s="426" t="s">
        <v>1487</v>
      </c>
      <c r="E59" s="368" t="s">
        <v>1502</v>
      </c>
      <c r="G59" s="1089">
        <f>G57+G58</f>
        <v>0</v>
      </c>
      <c r="H59" s="1089">
        <f t="shared" ref="H59:K59" si="10">H57+H58</f>
        <v>0</v>
      </c>
      <c r="I59" s="1089">
        <f t="shared" si="10"/>
        <v>0</v>
      </c>
      <c r="J59" s="1089">
        <f t="shared" si="10"/>
        <v>0</v>
      </c>
      <c r="K59" s="1089">
        <f t="shared" si="10"/>
        <v>0</v>
      </c>
      <c r="L59" s="434"/>
    </row>
    <row r="60" spans="1:12">
      <c r="A60" s="556"/>
      <c r="L60" s="434"/>
    </row>
    <row r="61" spans="1:12">
      <c r="A61" s="556"/>
      <c r="H61" s="563"/>
      <c r="L61" s="434"/>
    </row>
    <row r="62" spans="1:12" ht="14.25">
      <c r="A62" s="554" t="s">
        <v>2240</v>
      </c>
      <c r="G62" s="564"/>
      <c r="K62" s="558"/>
      <c r="L62" s="434"/>
    </row>
    <row r="63" spans="1:12">
      <c r="A63" s="557"/>
      <c r="L63" s="434"/>
    </row>
    <row r="64" spans="1:12" ht="14.25">
      <c r="A64" s="556" t="s">
        <v>2241</v>
      </c>
      <c r="B64" s="367" t="s">
        <v>2242</v>
      </c>
      <c r="D64" s="426" t="s">
        <v>1487</v>
      </c>
      <c r="E64" s="368" t="s">
        <v>1502</v>
      </c>
      <c r="G64" s="1090">
        <v>8.5</v>
      </c>
      <c r="H64" s="1090">
        <v>8.5</v>
      </c>
      <c r="I64" s="1090">
        <v>8.5</v>
      </c>
      <c r="J64" s="1090">
        <v>8.5</v>
      </c>
      <c r="K64" s="1090">
        <v>8.5</v>
      </c>
      <c r="L64" s="434"/>
    </row>
    <row r="65" spans="1:13" ht="14.25">
      <c r="A65" s="556" t="s">
        <v>2243</v>
      </c>
      <c r="B65" s="367" t="s">
        <v>2244</v>
      </c>
      <c r="D65" s="426" t="s">
        <v>1487</v>
      </c>
      <c r="E65" s="368" t="s">
        <v>1502</v>
      </c>
      <c r="G65" s="1091">
        <f>'2.1 Revenue_Interface'!AB104</f>
        <v>0</v>
      </c>
      <c r="H65" s="1091">
        <f>'2.1 Revenue_Interface'!AC104</f>
        <v>0</v>
      </c>
      <c r="I65" s="1091">
        <f>'2.1 Revenue_Interface'!AD104</f>
        <v>0</v>
      </c>
      <c r="J65" s="1091">
        <f>'2.1 Revenue_Interface'!AE104</f>
        <v>0</v>
      </c>
      <c r="K65" s="1091">
        <f>'2.1 Revenue_Interface'!AF104</f>
        <v>0</v>
      </c>
      <c r="L65" s="428" t="s">
        <v>2231</v>
      </c>
    </row>
    <row r="66" spans="1:13" ht="14.25">
      <c r="A66" s="556" t="s">
        <v>2245</v>
      </c>
      <c r="B66" s="391" t="s">
        <v>2246</v>
      </c>
      <c r="D66" s="426" t="s">
        <v>1487</v>
      </c>
      <c r="E66" s="368" t="s">
        <v>1502</v>
      </c>
      <c r="G66" s="1092">
        <f>G64+G65</f>
        <v>8.5</v>
      </c>
      <c r="H66" s="1092">
        <f t="shared" ref="H66:K66" si="11">H64+H65</f>
        <v>8.5</v>
      </c>
      <c r="I66" s="1092">
        <f t="shared" si="11"/>
        <v>8.5</v>
      </c>
      <c r="J66" s="1092">
        <f t="shared" si="11"/>
        <v>8.5</v>
      </c>
      <c r="K66" s="1092">
        <f t="shared" si="11"/>
        <v>8.5</v>
      </c>
      <c r="L66" s="434"/>
    </row>
    <row r="67" spans="1:13">
      <c r="A67" s="441"/>
      <c r="L67" s="434"/>
    </row>
    <row r="68" spans="1:13">
      <c r="A68" s="441"/>
      <c r="L68" s="434"/>
    </row>
    <row r="69" spans="1:13">
      <c r="A69" s="441"/>
      <c r="L69" s="434"/>
    </row>
    <row r="70" spans="1:13">
      <c r="A70" s="441"/>
      <c r="L70" s="434"/>
    </row>
    <row r="71" spans="1:13">
      <c r="A71" s="441"/>
      <c r="L71" s="434"/>
    </row>
    <row r="72" spans="1:13">
      <c r="A72" s="441"/>
      <c r="L72" s="434"/>
    </row>
    <row r="73" spans="1:13" ht="13.5" thickBot="1">
      <c r="A73" s="437"/>
      <c r="B73" s="465"/>
      <c r="C73" s="438"/>
      <c r="D73" s="438"/>
      <c r="E73" s="438"/>
      <c r="F73" s="438"/>
      <c r="G73" s="438"/>
      <c r="H73" s="438"/>
      <c r="I73" s="438"/>
      <c r="J73" s="438"/>
      <c r="K73" s="438"/>
      <c r="L73" s="439"/>
    </row>
    <row r="75" spans="1:13" s="565" customFormat="1" ht="5.45" customHeight="1">
      <c r="B75" s="566"/>
    </row>
    <row r="76" spans="1:13" ht="15">
      <c r="A76" s="413"/>
      <c r="B76" s="373"/>
      <c r="C76" s="413"/>
      <c r="D76" s="414"/>
      <c r="E76" s="415"/>
      <c r="F76" s="415"/>
      <c r="G76" s="415"/>
      <c r="H76" s="415"/>
      <c r="I76" s="415"/>
      <c r="J76" s="415"/>
      <c r="K76" s="415"/>
      <c r="L76" s="415"/>
      <c r="M76" s="416"/>
    </row>
    <row r="77" spans="1:13" ht="18">
      <c r="A77" s="418"/>
      <c r="B77" s="373"/>
      <c r="C77" s="413"/>
      <c r="D77" s="413"/>
      <c r="E77" s="419"/>
      <c r="F77" s="419"/>
      <c r="G77" s="1035" t="s">
        <v>1063</v>
      </c>
      <c r="H77" s="1035" t="s">
        <v>1064</v>
      </c>
      <c r="I77" s="1035" t="s">
        <v>1065</v>
      </c>
      <c r="J77" s="1035" t="s">
        <v>3</v>
      </c>
      <c r="K77" s="1035" t="s">
        <v>1066</v>
      </c>
      <c r="L77" s="420"/>
      <c r="M77" s="423"/>
    </row>
    <row r="78" spans="1:13" s="426" customFormat="1" ht="13.5" thickBot="1">
      <c r="B78" s="361"/>
    </row>
    <row r="79" spans="1:13" s="426" customFormat="1" ht="21">
      <c r="A79" s="567" t="s">
        <v>2247</v>
      </c>
      <c r="B79" s="568"/>
      <c r="C79" s="569"/>
      <c r="D79" s="569"/>
      <c r="E79" s="569"/>
      <c r="F79" s="569"/>
      <c r="G79" s="569"/>
      <c r="H79" s="569"/>
      <c r="I79" s="569"/>
      <c r="J79" s="569"/>
      <c r="K79" s="569"/>
      <c r="L79" s="570"/>
    </row>
    <row r="80" spans="1:13" s="426" customFormat="1">
      <c r="A80" s="571"/>
      <c r="B80" s="361"/>
      <c r="L80" s="572"/>
    </row>
    <row r="81" spans="1:13" s="426" customFormat="1">
      <c r="A81" s="571"/>
      <c r="B81" s="361"/>
      <c r="L81" s="572"/>
    </row>
    <row r="82" spans="1:13" s="426" customFormat="1">
      <c r="A82" s="571"/>
      <c r="B82" s="361"/>
      <c r="L82" s="572"/>
    </row>
    <row r="83" spans="1:13" s="426" customFormat="1">
      <c r="A83" s="571"/>
      <c r="B83" s="361"/>
      <c r="L83" s="572"/>
    </row>
    <row r="84" spans="1:13" s="426" customFormat="1" ht="15">
      <c r="A84" s="556"/>
      <c r="B84" s="367"/>
      <c r="C84" s="417"/>
      <c r="D84" s="417"/>
      <c r="E84" s="417"/>
      <c r="F84" s="417"/>
      <c r="G84" s="1093">
        <v>2022</v>
      </c>
      <c r="H84" s="1093">
        <v>2023</v>
      </c>
      <c r="I84" s="1093">
        <v>2024</v>
      </c>
      <c r="J84" s="1093">
        <v>2025</v>
      </c>
      <c r="K84" s="1093">
        <v>2026</v>
      </c>
      <c r="L84" s="434"/>
    </row>
    <row r="85" spans="1:13" s="426" customFormat="1" ht="14.25">
      <c r="A85" s="556" t="s">
        <v>2248</v>
      </c>
      <c r="B85" s="367" t="s">
        <v>2249</v>
      </c>
      <c r="C85" s="417"/>
      <c r="D85" s="426" t="s">
        <v>1515</v>
      </c>
      <c r="E85" s="368" t="s">
        <v>1502</v>
      </c>
      <c r="F85" s="417"/>
      <c r="G85" s="1094">
        <f>G102</f>
        <v>0</v>
      </c>
      <c r="H85" s="1094">
        <f>H102</f>
        <v>0</v>
      </c>
      <c r="I85" s="1094">
        <f>I102</f>
        <v>0</v>
      </c>
      <c r="J85" s="1094">
        <f>J102</f>
        <v>0</v>
      </c>
      <c r="K85" s="1094">
        <f>K102</f>
        <v>0</v>
      </c>
      <c r="L85" s="562"/>
    </row>
    <row r="86" spans="1:13" s="426" customFormat="1" ht="14.25">
      <c r="A86" s="556" t="s">
        <v>1513</v>
      </c>
      <c r="B86" s="367" t="s">
        <v>1514</v>
      </c>
      <c r="C86" s="417"/>
      <c r="D86" s="426" t="s">
        <v>1515</v>
      </c>
      <c r="E86" s="368" t="s">
        <v>1502</v>
      </c>
      <c r="F86" s="417"/>
      <c r="G86" s="1095">
        <f>'2.1 Revenue_Interface'!AB108</f>
        <v>0</v>
      </c>
      <c r="H86" s="1095">
        <f>'2.1 Revenue_Interface'!AC108</f>
        <v>0</v>
      </c>
      <c r="I86" s="1095">
        <f>'2.1 Revenue_Interface'!AD108</f>
        <v>0</v>
      </c>
      <c r="J86" s="1095">
        <f>'2.1 Revenue_Interface'!AE108</f>
        <v>0</v>
      </c>
      <c r="K86" s="1095">
        <f>'2.1 Revenue_Interface'!AF108</f>
        <v>0</v>
      </c>
      <c r="L86" s="428" t="s">
        <v>2250</v>
      </c>
      <c r="M86" s="385"/>
    </row>
    <row r="87" spans="1:13" s="426" customFormat="1" ht="14.25">
      <c r="A87" s="556" t="s">
        <v>2251</v>
      </c>
      <c r="B87" s="367" t="s">
        <v>2252</v>
      </c>
      <c r="C87" s="417"/>
      <c r="D87" s="426" t="s">
        <v>1515</v>
      </c>
      <c r="E87" s="368" t="s">
        <v>1785</v>
      </c>
      <c r="F87" s="417"/>
      <c r="G87" s="1095">
        <f>G252</f>
        <v>0</v>
      </c>
      <c r="H87" s="1095">
        <f>H252</f>
        <v>0</v>
      </c>
      <c r="I87" s="1095">
        <f>I252</f>
        <v>0</v>
      </c>
      <c r="J87" s="1095">
        <f>J252</f>
        <v>0</v>
      </c>
      <c r="K87" s="1095">
        <f>K252</f>
        <v>0</v>
      </c>
      <c r="L87" s="428"/>
      <c r="M87" s="385"/>
    </row>
    <row r="88" spans="1:13" s="426" customFormat="1" ht="14.1" customHeight="1">
      <c r="A88" s="556" t="s">
        <v>2253</v>
      </c>
      <c r="B88" s="367" t="s">
        <v>1855</v>
      </c>
      <c r="C88" s="417"/>
      <c r="D88" s="426" t="s">
        <v>1515</v>
      </c>
      <c r="E88" s="368" t="s">
        <v>1502</v>
      </c>
      <c r="F88" s="417"/>
      <c r="G88" s="1095">
        <f>G110</f>
        <v>0</v>
      </c>
      <c r="H88" s="1095">
        <f>H110</f>
        <v>0</v>
      </c>
      <c r="I88" s="1095">
        <f>I110</f>
        <v>0</v>
      </c>
      <c r="J88" s="1095">
        <f>J110</f>
        <v>0</v>
      </c>
      <c r="K88" s="1095">
        <f>K110</f>
        <v>0</v>
      </c>
      <c r="L88" s="572"/>
    </row>
    <row r="89" spans="1:13" s="426" customFormat="1" ht="14.1" customHeight="1">
      <c r="A89" s="556" t="s">
        <v>2254</v>
      </c>
      <c r="B89" s="367" t="s">
        <v>1857</v>
      </c>
      <c r="C89" s="417"/>
      <c r="D89" s="426" t="s">
        <v>1515</v>
      </c>
      <c r="E89" s="368" t="s">
        <v>1502</v>
      </c>
      <c r="F89" s="417"/>
      <c r="G89" s="1095">
        <f>G130</f>
        <v>1.5</v>
      </c>
      <c r="H89" s="1095">
        <f>H130</f>
        <v>1.5</v>
      </c>
      <c r="I89" s="1095">
        <f>I130</f>
        <v>1.5</v>
      </c>
      <c r="J89" s="1095">
        <f>J130</f>
        <v>0</v>
      </c>
      <c r="K89" s="1095">
        <f>K130</f>
        <v>0</v>
      </c>
      <c r="L89" s="572"/>
    </row>
    <row r="90" spans="1:13" s="426" customFormat="1" ht="15">
      <c r="A90" s="556" t="s">
        <v>2255</v>
      </c>
      <c r="B90" s="367" t="s">
        <v>2256</v>
      </c>
      <c r="C90" s="417"/>
      <c r="D90" s="426" t="s">
        <v>1515</v>
      </c>
      <c r="E90" s="368" t="s">
        <v>1502</v>
      </c>
      <c r="F90" s="417"/>
      <c r="G90" s="1095" t="e">
        <f>G158</f>
        <v>#N/A</v>
      </c>
      <c r="H90" s="1095" t="e">
        <f>H158</f>
        <v>#N/A</v>
      </c>
      <c r="I90" s="1095" t="e">
        <f>I158</f>
        <v>#N/A</v>
      </c>
      <c r="J90" s="1095">
        <f>J158</f>
        <v>0</v>
      </c>
      <c r="K90" s="1095">
        <f>K158</f>
        <v>0</v>
      </c>
      <c r="L90" s="572"/>
    </row>
    <row r="91" spans="1:13" s="426" customFormat="1" ht="14.25">
      <c r="A91" s="556" t="s">
        <v>2257</v>
      </c>
      <c r="B91" s="367" t="s">
        <v>1861</v>
      </c>
      <c r="C91" s="417"/>
      <c r="D91" s="426" t="s">
        <v>1515</v>
      </c>
      <c r="E91" s="368" t="s">
        <v>1502</v>
      </c>
      <c r="F91" s="417"/>
      <c r="G91" s="1095">
        <f>G188</f>
        <v>0</v>
      </c>
      <c r="H91" s="1095">
        <f>H188</f>
        <v>0</v>
      </c>
      <c r="I91" s="1095">
        <f>I188</f>
        <v>0</v>
      </c>
      <c r="J91" s="1095">
        <f>J188</f>
        <v>0</v>
      </c>
      <c r="K91" s="1095">
        <f>K188</f>
        <v>0</v>
      </c>
      <c r="L91" s="572"/>
    </row>
    <row r="92" spans="1:13" s="426" customFormat="1" ht="15">
      <c r="A92" s="556" t="s">
        <v>3611</v>
      </c>
      <c r="B92" s="367" t="s">
        <v>2258</v>
      </c>
      <c r="C92" s="417"/>
      <c r="D92" s="426" t="s">
        <v>1515</v>
      </c>
      <c r="E92" s="368"/>
      <c r="F92" s="417"/>
      <c r="G92" s="1092"/>
      <c r="H92" s="1092"/>
      <c r="I92" s="1092"/>
      <c r="J92" s="1092"/>
      <c r="K92" s="1092"/>
      <c r="L92" s="572"/>
    </row>
    <row r="93" spans="1:13" s="426" customFormat="1" ht="15">
      <c r="A93" s="556"/>
      <c r="B93" s="367"/>
      <c r="C93" s="417"/>
      <c r="D93" s="417"/>
      <c r="E93" s="417"/>
      <c r="F93" s="417"/>
      <c r="G93" s="558"/>
      <c r="H93" s="417"/>
      <c r="I93" s="558"/>
      <c r="J93" s="573"/>
      <c r="K93" s="417"/>
      <c r="L93" s="572"/>
    </row>
    <row r="94" spans="1:13" s="426" customFormat="1" ht="15.75" thickBot="1">
      <c r="A94" s="574"/>
      <c r="B94" s="465"/>
      <c r="C94" s="438"/>
      <c r="D94" s="438"/>
      <c r="E94" s="438"/>
      <c r="F94" s="438"/>
      <c r="G94" s="575"/>
      <c r="H94" s="438"/>
      <c r="I94" s="575"/>
      <c r="J94" s="576"/>
      <c r="K94" s="438"/>
      <c r="L94" s="577"/>
    </row>
    <row r="95" spans="1:13" s="426" customFormat="1" ht="15">
      <c r="A95" s="578"/>
      <c r="B95" s="367"/>
      <c r="C95" s="417"/>
      <c r="D95" s="417"/>
      <c r="E95" s="417"/>
      <c r="F95" s="417"/>
      <c r="G95" s="849"/>
      <c r="H95" s="417"/>
      <c r="I95" s="558"/>
      <c r="J95" s="573"/>
      <c r="K95" s="417"/>
    </row>
    <row r="96" spans="1:13" s="426" customFormat="1" ht="15.75" thickBot="1">
      <c r="A96" s="578"/>
      <c r="B96" s="367"/>
      <c r="C96" s="417"/>
      <c r="D96" s="417"/>
      <c r="E96" s="417"/>
      <c r="F96" s="417"/>
      <c r="G96" s="558"/>
      <c r="H96" s="417"/>
      <c r="I96" s="558"/>
      <c r="J96" s="573"/>
      <c r="K96" s="417"/>
    </row>
    <row r="97" spans="1:13" s="426" customFormat="1" ht="15">
      <c r="A97" s="579" t="s">
        <v>2259</v>
      </c>
      <c r="B97" s="469"/>
      <c r="C97" s="431"/>
      <c r="D97" s="431"/>
      <c r="E97" s="431"/>
      <c r="F97" s="431"/>
      <c r="G97" s="431"/>
      <c r="H97" s="431"/>
      <c r="I97" s="431"/>
      <c r="J97" s="431"/>
      <c r="K97" s="431"/>
      <c r="L97" s="570"/>
    </row>
    <row r="98" spans="1:13" s="426" customFormat="1">
      <c r="A98" s="554"/>
      <c r="B98" s="367"/>
      <c r="C98" s="417"/>
      <c r="D98" s="417"/>
      <c r="E98" s="417"/>
      <c r="F98" s="417"/>
      <c r="G98" s="417"/>
      <c r="H98" s="417"/>
      <c r="I98" s="417"/>
      <c r="J98" s="417"/>
      <c r="K98" s="417"/>
      <c r="L98" s="572"/>
    </row>
    <row r="99" spans="1:13" s="426" customFormat="1">
      <c r="A99" s="556"/>
      <c r="B99" s="367"/>
      <c r="C99" s="417"/>
      <c r="D99" s="417"/>
      <c r="E99" s="417"/>
      <c r="F99" s="417"/>
      <c r="G99" s="417"/>
      <c r="H99" s="417"/>
      <c r="I99" s="417"/>
      <c r="J99" s="417"/>
      <c r="K99" s="417"/>
      <c r="L99" s="572"/>
    </row>
    <row r="100" spans="1:13" s="426" customFormat="1">
      <c r="A100" s="556" t="s">
        <v>1517</v>
      </c>
      <c r="B100" s="367" t="s">
        <v>1518</v>
      </c>
      <c r="C100" s="417"/>
      <c r="D100" s="426" t="s">
        <v>1515</v>
      </c>
      <c r="E100" s="368" t="s">
        <v>1502</v>
      </c>
      <c r="F100" s="417"/>
      <c r="G100" s="1095">
        <f>'2.1 Revenue_Interface'!AB112</f>
        <v>0</v>
      </c>
      <c r="H100" s="1095">
        <f>'2.1 Revenue_Interface'!AC112</f>
        <v>0</v>
      </c>
      <c r="I100" s="1095">
        <f>'2.1 Revenue_Interface'!AD112</f>
        <v>0</v>
      </c>
      <c r="J100" s="1095">
        <f>'2.1 Revenue_Interface'!AE112</f>
        <v>0</v>
      </c>
      <c r="K100" s="1095">
        <f>'2.1 Revenue_Interface'!AF112</f>
        <v>0</v>
      </c>
      <c r="L100" s="580" t="s">
        <v>2260</v>
      </c>
      <c r="M100" s="581"/>
    </row>
    <row r="101" spans="1:13" s="426" customFormat="1">
      <c r="A101" s="556" t="s">
        <v>1520</v>
      </c>
      <c r="B101" s="367" t="s">
        <v>1521</v>
      </c>
      <c r="C101" s="417"/>
      <c r="D101" s="426" t="s">
        <v>1515</v>
      </c>
      <c r="E101" s="368" t="s">
        <v>1502</v>
      </c>
      <c r="F101" s="417"/>
      <c r="G101" s="1095">
        <f>'2.1 Revenue_Interface'!AB113</f>
        <v>0</v>
      </c>
      <c r="H101" s="1095">
        <f>'2.1 Revenue_Interface'!AC113</f>
        <v>0</v>
      </c>
      <c r="I101" s="1095">
        <f>'2.1 Revenue_Interface'!AD113</f>
        <v>0</v>
      </c>
      <c r="J101" s="1095">
        <f>'2.1 Revenue_Interface'!AE113</f>
        <v>0</v>
      </c>
      <c r="K101" s="1095">
        <f>'2.1 Revenue_Interface'!AF113</f>
        <v>0</v>
      </c>
      <c r="L101" s="580" t="s">
        <v>2261</v>
      </c>
      <c r="M101" s="581"/>
    </row>
    <row r="102" spans="1:13" s="426" customFormat="1" ht="14.25">
      <c r="A102" s="556" t="s">
        <v>2248</v>
      </c>
      <c r="B102" s="367" t="s">
        <v>2249</v>
      </c>
      <c r="C102" s="417"/>
      <c r="D102" s="426" t="s">
        <v>1515</v>
      </c>
      <c r="E102" s="368" t="s">
        <v>1502</v>
      </c>
      <c r="F102" s="417"/>
      <c r="G102" s="1096">
        <f>(G100+G101)</f>
        <v>0</v>
      </c>
      <c r="H102" s="1096">
        <f t="shared" ref="H102:K102" si="12">(H100+H101)</f>
        <v>0</v>
      </c>
      <c r="I102" s="1096">
        <f t="shared" si="12"/>
        <v>0</v>
      </c>
      <c r="J102" s="1096">
        <f t="shared" si="12"/>
        <v>0</v>
      </c>
      <c r="K102" s="1096">
        <f t="shared" si="12"/>
        <v>0</v>
      </c>
      <c r="L102" s="572"/>
    </row>
    <row r="103" spans="1:13" s="426" customFormat="1" ht="13.5" thickBot="1">
      <c r="A103" s="437"/>
      <c r="B103" s="465"/>
      <c r="C103" s="438"/>
      <c r="D103" s="438"/>
      <c r="E103" s="438"/>
      <c r="F103" s="438"/>
      <c r="G103" s="438"/>
      <c r="H103" s="438"/>
      <c r="I103" s="438"/>
      <c r="J103" s="438"/>
      <c r="K103" s="438"/>
      <c r="L103" s="577"/>
    </row>
    <row r="104" spans="1:13" s="426" customFormat="1">
      <c r="A104" s="582"/>
      <c r="B104" s="367"/>
      <c r="C104" s="417"/>
      <c r="D104" s="417"/>
      <c r="E104" s="417"/>
      <c r="F104" s="417"/>
      <c r="G104" s="583"/>
      <c r="H104" s="417"/>
      <c r="I104" s="417"/>
      <c r="J104" s="417"/>
      <c r="K104" s="583"/>
    </row>
    <row r="105" spans="1:13" s="426" customFormat="1" ht="13.5" thickBot="1">
      <c r="A105" s="582"/>
      <c r="B105" s="367"/>
      <c r="C105" s="417"/>
      <c r="D105" s="417"/>
      <c r="E105" s="417"/>
      <c r="F105" s="417"/>
      <c r="G105" s="583"/>
      <c r="H105" s="417"/>
      <c r="I105" s="417"/>
      <c r="J105" s="417"/>
      <c r="K105" s="583"/>
    </row>
    <row r="106" spans="1:13" s="426" customFormat="1" ht="18.75">
      <c r="A106" s="579" t="s">
        <v>2262</v>
      </c>
      <c r="B106" s="469"/>
      <c r="C106" s="431"/>
      <c r="D106" s="431"/>
      <c r="E106" s="431"/>
      <c r="F106" s="431"/>
      <c r="G106" s="431"/>
      <c r="H106" s="431"/>
      <c r="I106" s="431"/>
      <c r="J106" s="431"/>
      <c r="K106" s="584"/>
      <c r="L106" s="570"/>
    </row>
    <row r="107" spans="1:13" s="426" customFormat="1" ht="15">
      <c r="A107" s="585"/>
      <c r="B107" s="367"/>
      <c r="C107" s="417"/>
      <c r="D107" s="417"/>
      <c r="E107" s="417"/>
      <c r="F107" s="417"/>
      <c r="G107" s="417"/>
      <c r="H107" s="417"/>
      <c r="I107" s="417"/>
      <c r="J107" s="417"/>
      <c r="K107" s="558"/>
      <c r="L107" s="572"/>
    </row>
    <row r="108" spans="1:13" s="426" customFormat="1">
      <c r="A108" s="554"/>
      <c r="B108" s="367"/>
      <c r="C108" s="417"/>
      <c r="D108" s="417"/>
      <c r="E108" s="417"/>
      <c r="F108" s="417"/>
      <c r="G108" s="417"/>
      <c r="H108" s="417"/>
      <c r="I108" s="417"/>
      <c r="J108" s="417"/>
      <c r="K108" s="417"/>
      <c r="L108" s="572"/>
    </row>
    <row r="109" spans="1:13" s="426" customFormat="1" ht="14.25">
      <c r="A109" s="556" t="s">
        <v>2263</v>
      </c>
      <c r="B109" s="367" t="s">
        <v>2264</v>
      </c>
      <c r="C109" s="417"/>
      <c r="D109" s="426" t="s">
        <v>1515</v>
      </c>
      <c r="E109" s="368" t="s">
        <v>1502</v>
      </c>
      <c r="F109" s="417"/>
      <c r="G109" s="1094">
        <f>G120</f>
        <v>0</v>
      </c>
      <c r="H109" s="1094">
        <f>H120</f>
        <v>0</v>
      </c>
      <c r="I109" s="1094">
        <f>I120</f>
        <v>0</v>
      </c>
      <c r="J109" s="1094">
        <f>J120</f>
        <v>0</v>
      </c>
      <c r="K109" s="1094">
        <f>K120</f>
        <v>0</v>
      </c>
      <c r="L109" s="586"/>
      <c r="M109" s="436"/>
    </row>
    <row r="110" spans="1:13" s="426" customFormat="1" ht="15">
      <c r="A110" s="556" t="s">
        <v>2265</v>
      </c>
      <c r="B110" s="367" t="s">
        <v>2266</v>
      </c>
      <c r="C110" s="417"/>
      <c r="D110" s="426" t="s">
        <v>1515</v>
      </c>
      <c r="E110" s="368" t="s">
        <v>1502</v>
      </c>
      <c r="F110" s="417"/>
      <c r="G110" s="1092">
        <f>(MIN(1.6,MAX(G109,-2.8)))</f>
        <v>0</v>
      </c>
      <c r="H110" s="1092">
        <f t="shared" ref="H110:K110" si="13">(MIN(1.6,MAX(H109,-2.8)))</f>
        <v>0</v>
      </c>
      <c r="I110" s="1092">
        <f t="shared" si="13"/>
        <v>0</v>
      </c>
      <c r="J110" s="1092">
        <f t="shared" si="13"/>
        <v>0</v>
      </c>
      <c r="K110" s="1092">
        <f t="shared" si="13"/>
        <v>0</v>
      </c>
      <c r="L110" s="580"/>
      <c r="M110" s="581"/>
    </row>
    <row r="111" spans="1:13" s="426" customFormat="1">
      <c r="A111" s="556"/>
      <c r="B111" s="367"/>
      <c r="C111" s="417"/>
      <c r="D111" s="417"/>
      <c r="E111" s="417"/>
      <c r="F111" s="417"/>
      <c r="G111" s="417"/>
      <c r="H111" s="417"/>
      <c r="I111" s="417"/>
      <c r="J111" s="417"/>
      <c r="K111" s="417"/>
      <c r="L111" s="572"/>
    </row>
    <row r="112" spans="1:13" s="426" customFormat="1">
      <c r="A112" s="556"/>
      <c r="B112" s="367"/>
      <c r="C112" s="417"/>
      <c r="D112" s="417"/>
      <c r="E112" s="417"/>
      <c r="F112" s="417"/>
      <c r="G112" s="417"/>
      <c r="H112" s="417"/>
      <c r="I112" s="417"/>
      <c r="J112" s="417"/>
      <c r="K112" s="417"/>
      <c r="L112" s="572"/>
    </row>
    <row r="113" spans="1:13" s="426" customFormat="1">
      <c r="A113" s="556"/>
      <c r="B113" s="367"/>
      <c r="C113" s="417"/>
      <c r="D113" s="417"/>
      <c r="E113" s="417"/>
      <c r="F113" s="417"/>
      <c r="G113" s="417"/>
      <c r="H113" s="417"/>
      <c r="I113" s="417"/>
      <c r="J113" s="417"/>
      <c r="K113" s="417"/>
      <c r="L113" s="572"/>
    </row>
    <row r="114" spans="1:13" s="426" customFormat="1">
      <c r="A114" s="556"/>
      <c r="B114" s="367"/>
      <c r="C114" s="417"/>
      <c r="D114" s="417"/>
      <c r="E114" s="417"/>
      <c r="F114" s="417"/>
      <c r="G114" s="417"/>
      <c r="H114" s="417"/>
      <c r="I114" s="417"/>
      <c r="J114" s="417"/>
      <c r="K114" s="417"/>
      <c r="L114" s="572"/>
    </row>
    <row r="115" spans="1:13" s="426" customFormat="1">
      <c r="A115" s="556"/>
      <c r="B115" s="367"/>
      <c r="C115" s="417"/>
      <c r="D115" s="417"/>
      <c r="E115" s="417"/>
      <c r="F115" s="417"/>
      <c r="G115" s="417"/>
      <c r="H115" s="417"/>
      <c r="I115" s="417"/>
      <c r="J115" s="417"/>
      <c r="K115" s="417"/>
      <c r="L115" s="572"/>
    </row>
    <row r="116" spans="1:13" s="426" customFormat="1">
      <c r="A116" s="556"/>
      <c r="B116" s="367"/>
      <c r="C116" s="417"/>
      <c r="D116" s="417"/>
      <c r="E116" s="417"/>
      <c r="F116" s="417"/>
      <c r="G116" s="417"/>
      <c r="H116" s="417"/>
      <c r="I116" s="417"/>
      <c r="J116" s="417"/>
      <c r="K116" s="417"/>
      <c r="L116" s="572"/>
    </row>
    <row r="117" spans="1:13" s="426" customFormat="1" ht="18.75">
      <c r="A117" s="554" t="s">
        <v>1522</v>
      </c>
      <c r="B117" s="367"/>
      <c r="C117" s="417"/>
      <c r="D117" s="417"/>
      <c r="E117" s="417"/>
      <c r="F117" s="417"/>
      <c r="G117" s="417"/>
      <c r="H117" s="417"/>
      <c r="I117" s="417"/>
      <c r="J117" s="417"/>
      <c r="K117" s="417"/>
      <c r="L117" s="572"/>
    </row>
    <row r="118" spans="1:13" s="426" customFormat="1" ht="29.25" customHeight="1">
      <c r="A118" s="556" t="s">
        <v>1523</v>
      </c>
      <c r="B118" s="367"/>
      <c r="C118" s="417"/>
      <c r="D118" s="426" t="s">
        <v>1515</v>
      </c>
      <c r="E118" s="368" t="s">
        <v>1524</v>
      </c>
      <c r="F118" s="417"/>
      <c r="G118" s="1094">
        <f>'2.1 Revenue_Interface'!AB117</f>
        <v>0</v>
      </c>
      <c r="H118" s="1094">
        <f>'2.1 Revenue_Interface'!AC117</f>
        <v>0</v>
      </c>
      <c r="I118" s="1094">
        <f>'2.1 Revenue_Interface'!AD117</f>
        <v>0</v>
      </c>
      <c r="J118" s="1094" t="e">
        <f>'2.1 Revenue_Interface'!AE117</f>
        <v>#DIV/0!</v>
      </c>
      <c r="K118" s="1094">
        <f>'2.1 Revenue_Interface'!AF117</f>
        <v>0</v>
      </c>
      <c r="L118" s="428" t="s">
        <v>2267</v>
      </c>
      <c r="M118" s="385"/>
    </row>
    <row r="119" spans="1:13" s="426" customFormat="1" ht="18.75" customHeight="1">
      <c r="A119" s="556" t="s">
        <v>1525</v>
      </c>
      <c r="B119" s="367"/>
      <c r="C119" s="417"/>
      <c r="D119" s="426" t="s">
        <v>1515</v>
      </c>
      <c r="E119" s="368" t="s">
        <v>1524</v>
      </c>
      <c r="F119" s="417"/>
      <c r="G119" s="1094">
        <f>'2.1 Revenue_Interface'!AB118</f>
        <v>0</v>
      </c>
      <c r="H119" s="1094">
        <f>'2.1 Revenue_Interface'!AC118</f>
        <v>0</v>
      </c>
      <c r="I119" s="1094">
        <f>'2.1 Revenue_Interface'!AD118</f>
        <v>0</v>
      </c>
      <c r="J119" s="1094" t="e">
        <f>'2.1 Revenue_Interface'!AE118</f>
        <v>#N/A</v>
      </c>
      <c r="K119" s="1094">
        <f>'2.1 Revenue_Interface'!AF118</f>
        <v>0</v>
      </c>
      <c r="L119" s="428" t="s">
        <v>2267</v>
      </c>
      <c r="M119" s="385"/>
    </row>
    <row r="120" spans="1:13" s="426" customFormat="1" ht="22.35" customHeight="1">
      <c r="A120" s="556" t="s">
        <v>2263</v>
      </c>
      <c r="B120" s="367" t="s">
        <v>2264</v>
      </c>
      <c r="C120" s="417"/>
      <c r="D120" s="426" t="s">
        <v>1515</v>
      </c>
      <c r="E120" s="368" t="s">
        <v>1502</v>
      </c>
      <c r="F120" s="417"/>
      <c r="G120" s="1092">
        <f>(G118+G119)/1000000</f>
        <v>0</v>
      </c>
      <c r="H120" s="1092">
        <f>(H118+H119)/1000000</f>
        <v>0</v>
      </c>
      <c r="I120" s="1092">
        <f>(I118+I119)/1000000</f>
        <v>0</v>
      </c>
      <c r="J120" s="1097"/>
      <c r="K120" s="1097"/>
      <c r="L120" s="781" t="s">
        <v>2223</v>
      </c>
      <c r="M120" s="385"/>
    </row>
    <row r="121" spans="1:13" s="426" customFormat="1" ht="13.5" thickBot="1">
      <c r="A121" s="574"/>
      <c r="B121" s="465"/>
      <c r="C121" s="438"/>
      <c r="D121" s="438"/>
      <c r="E121" s="438"/>
      <c r="F121" s="438"/>
      <c r="G121" s="438"/>
      <c r="H121" s="438"/>
      <c r="I121" s="438"/>
      <c r="J121" s="438"/>
      <c r="K121" s="438"/>
      <c r="L121" s="577"/>
    </row>
    <row r="122" spans="1:13" s="426" customFormat="1" ht="32.1" customHeight="1" thickBot="1">
      <c r="A122" s="578"/>
      <c r="B122" s="367"/>
      <c r="C122" s="417"/>
      <c r="D122" s="417"/>
      <c r="E122" s="417"/>
      <c r="F122" s="417"/>
      <c r="G122" s="417"/>
      <c r="H122" s="417"/>
      <c r="I122" s="417"/>
      <c r="J122" s="417"/>
      <c r="K122" s="417"/>
    </row>
    <row r="123" spans="1:13" s="426" customFormat="1">
      <c r="A123" s="587"/>
      <c r="B123" s="469"/>
      <c r="C123" s="431"/>
      <c r="D123" s="431"/>
      <c r="E123" s="431"/>
      <c r="F123" s="431"/>
      <c r="G123" s="431"/>
      <c r="H123" s="431"/>
      <c r="I123" s="431"/>
      <c r="J123" s="431"/>
      <c r="K123" s="431"/>
      <c r="L123" s="570"/>
    </row>
    <row r="124" spans="1:13" s="426" customFormat="1">
      <c r="A124" s="556"/>
      <c r="B124" s="367"/>
      <c r="C124" s="417"/>
      <c r="D124" s="417"/>
      <c r="E124" s="417"/>
      <c r="F124" s="417"/>
      <c r="G124" s="417"/>
      <c r="H124" s="417"/>
      <c r="I124" s="417"/>
      <c r="J124" s="417"/>
      <c r="K124" s="417"/>
      <c r="L124" s="572"/>
    </row>
    <row r="125" spans="1:13" s="426" customFormat="1">
      <c r="A125" s="556"/>
      <c r="B125" s="367"/>
      <c r="C125" s="417"/>
      <c r="D125" s="417"/>
      <c r="E125" s="417"/>
      <c r="F125" s="417"/>
      <c r="G125" s="417"/>
      <c r="H125" s="417"/>
      <c r="I125" s="417"/>
      <c r="J125" s="417"/>
      <c r="K125" s="417"/>
      <c r="L125" s="572"/>
    </row>
    <row r="126" spans="1:13" s="426" customFormat="1" ht="18.75">
      <c r="A126" s="585" t="s">
        <v>2268</v>
      </c>
      <c r="B126" s="367"/>
      <c r="C126" s="417"/>
      <c r="D126" s="417"/>
      <c r="E126" s="417"/>
      <c r="F126" s="417"/>
      <c r="G126" s="417"/>
      <c r="H126" s="417"/>
      <c r="I126" s="417"/>
      <c r="J126" s="558"/>
      <c r="K126" s="417"/>
      <c r="L126" s="572"/>
    </row>
    <row r="127" spans="1:13" s="426" customFormat="1">
      <c r="A127" s="588"/>
      <c r="B127" s="367"/>
      <c r="C127" s="417"/>
      <c r="D127" s="417"/>
      <c r="E127" s="417"/>
      <c r="F127" s="417"/>
      <c r="G127" s="417"/>
      <c r="H127" s="417"/>
      <c r="I127" s="417"/>
      <c r="J127" s="417"/>
      <c r="K127" s="417"/>
      <c r="L127" s="572"/>
    </row>
    <row r="128" spans="1:13" s="426" customFormat="1" ht="14.25">
      <c r="A128" s="441" t="s">
        <v>2269</v>
      </c>
      <c r="B128" s="367" t="s">
        <v>1527</v>
      </c>
      <c r="C128" s="417"/>
      <c r="D128" s="426" t="s">
        <v>1515</v>
      </c>
      <c r="E128" s="417" t="s">
        <v>1536</v>
      </c>
      <c r="F128" s="417"/>
      <c r="G128" s="1094">
        <f>G137</f>
        <v>0</v>
      </c>
      <c r="H128" s="1094">
        <f t="shared" ref="H128:K128" si="14">H137</f>
        <v>0</v>
      </c>
      <c r="I128" s="1094">
        <f t="shared" si="14"/>
        <v>0</v>
      </c>
      <c r="J128" s="1094">
        <f t="shared" si="14"/>
        <v>0</v>
      </c>
      <c r="K128" s="1094">
        <f t="shared" si="14"/>
        <v>0</v>
      </c>
      <c r="L128" s="586"/>
      <c r="M128" s="436"/>
    </row>
    <row r="129" spans="1:13" s="426" customFormat="1" ht="14.25">
      <c r="A129" s="441" t="s">
        <v>2270</v>
      </c>
      <c r="B129" s="367" t="s">
        <v>2271</v>
      </c>
      <c r="C129" s="417"/>
      <c r="D129" s="426" t="s">
        <v>1515</v>
      </c>
      <c r="E129" s="417" t="s">
        <v>1534</v>
      </c>
      <c r="F129" s="417"/>
      <c r="G129" s="1098">
        <f>MIN(1,G144)</f>
        <v>0</v>
      </c>
      <c r="H129" s="1098">
        <f>MIN(1,H144)</f>
        <v>0</v>
      </c>
      <c r="I129" s="1098">
        <f>MIN(1,I144)</f>
        <v>0</v>
      </c>
      <c r="J129" s="1098">
        <f>MIN(1,J144)</f>
        <v>0</v>
      </c>
      <c r="K129" s="1098">
        <f>MIN(1,K144)</f>
        <v>0</v>
      </c>
      <c r="L129" s="428"/>
      <c r="M129" s="385"/>
    </row>
    <row r="130" spans="1:13" s="426" customFormat="1" ht="14.25">
      <c r="A130" s="441" t="s">
        <v>2272</v>
      </c>
      <c r="B130" s="367" t="s">
        <v>1857</v>
      </c>
      <c r="C130" s="417"/>
      <c r="D130" s="426" t="s">
        <v>1515</v>
      </c>
      <c r="E130" s="368" t="s">
        <v>1502</v>
      </c>
      <c r="F130" s="417"/>
      <c r="G130" s="1092">
        <f>IF(G128&lt;=(4.5+G129),1.5,MAX((3.253-(0.38961*(G128-G129))),-1.5))</f>
        <v>1.5</v>
      </c>
      <c r="H130" s="1092">
        <f>IF(H128&lt;=(4.5+H129),1.5,MAX((3.253-(0.38961*(H128-H129))),-1.5))</f>
        <v>1.5</v>
      </c>
      <c r="I130" s="1092">
        <f>IF(I128&lt;=(4.5+I129),1.5,MAX((3.253-(0.38961*(I128-I129))),-1.5))</f>
        <v>1.5</v>
      </c>
      <c r="J130" s="1097"/>
      <c r="K130" s="1097"/>
      <c r="L130" s="781" t="s">
        <v>2223</v>
      </c>
    </row>
    <row r="131" spans="1:13" s="426" customFormat="1">
      <c r="A131" s="441"/>
      <c r="B131" s="367"/>
      <c r="C131" s="417"/>
      <c r="D131" s="417"/>
      <c r="E131" s="417"/>
      <c r="F131" s="417"/>
      <c r="G131" s="417"/>
      <c r="H131" s="417"/>
      <c r="I131" s="417"/>
      <c r="J131" s="417"/>
      <c r="K131" s="417"/>
      <c r="L131" s="572"/>
    </row>
    <row r="132" spans="1:13" s="426" customFormat="1">
      <c r="A132" s="441"/>
      <c r="B132" s="367"/>
      <c r="C132" s="417"/>
      <c r="D132" s="417"/>
      <c r="E132" s="417"/>
      <c r="F132" s="417"/>
      <c r="G132" s="417"/>
      <c r="H132" s="417"/>
      <c r="I132" s="417"/>
      <c r="J132" s="417"/>
      <c r="K132" s="417"/>
      <c r="L132" s="572"/>
    </row>
    <row r="133" spans="1:13" s="426" customFormat="1">
      <c r="A133" s="441"/>
      <c r="B133" s="367"/>
      <c r="C133" s="417"/>
      <c r="D133" s="417"/>
      <c r="E133" s="417"/>
      <c r="F133" s="417"/>
      <c r="G133" s="417"/>
      <c r="H133" s="417"/>
      <c r="I133" s="417"/>
      <c r="J133" s="417"/>
      <c r="K133" s="417"/>
      <c r="L133" s="572"/>
    </row>
    <row r="134" spans="1:13" s="426" customFormat="1">
      <c r="A134" s="588"/>
      <c r="B134" s="367"/>
      <c r="C134" s="417"/>
      <c r="D134" s="417"/>
      <c r="E134" s="417"/>
      <c r="F134" s="417"/>
      <c r="G134" s="558"/>
      <c r="H134" s="417"/>
      <c r="I134" s="558"/>
      <c r="J134" s="417"/>
      <c r="K134" s="417"/>
      <c r="L134" s="572"/>
    </row>
    <row r="135" spans="1:13" s="426" customFormat="1" ht="18.75">
      <c r="A135" s="588" t="s">
        <v>2273</v>
      </c>
      <c r="B135" s="359"/>
      <c r="C135" s="417"/>
      <c r="D135" s="417"/>
      <c r="E135" s="417"/>
      <c r="F135" s="417"/>
      <c r="G135" s="417"/>
      <c r="H135" s="417"/>
      <c r="I135" s="417"/>
      <c r="J135" s="359"/>
      <c r="K135" s="417"/>
      <c r="L135" s="572"/>
    </row>
    <row r="136" spans="1:13" s="426" customFormat="1">
      <c r="A136" s="588"/>
      <c r="B136" s="367"/>
      <c r="C136" s="417"/>
      <c r="D136" s="417"/>
      <c r="E136" s="417"/>
      <c r="F136" s="417"/>
      <c r="G136" s="417"/>
      <c r="H136" s="417"/>
      <c r="I136" s="417"/>
      <c r="J136" s="417"/>
      <c r="K136" s="417"/>
      <c r="L136" s="572"/>
    </row>
    <row r="137" spans="1:13" s="426" customFormat="1" ht="14.25">
      <c r="A137" s="441" t="s">
        <v>2269</v>
      </c>
      <c r="B137" s="367" t="s">
        <v>1527</v>
      </c>
      <c r="C137" s="417"/>
      <c r="D137" s="426" t="s">
        <v>1515</v>
      </c>
      <c r="E137" s="417" t="s">
        <v>1536</v>
      </c>
      <c r="F137" s="417"/>
      <c r="G137" s="1099">
        <f>'2.1 Revenue_Interface'!AB122</f>
        <v>0</v>
      </c>
      <c r="H137" s="1099">
        <f>'2.1 Revenue_Interface'!AC122</f>
        <v>0</v>
      </c>
      <c r="I137" s="1099">
        <f>'2.1 Revenue_Interface'!AD122</f>
        <v>0</v>
      </c>
      <c r="J137" s="1099">
        <f>'2.1 Revenue_Interface'!AE122</f>
        <v>0</v>
      </c>
      <c r="K137" s="1099">
        <f>'2.1 Revenue_Interface'!AF122</f>
        <v>0</v>
      </c>
      <c r="L137" s="428" t="s">
        <v>2274</v>
      </c>
      <c r="M137" s="590"/>
    </row>
    <row r="138" spans="1:13" s="426" customFormat="1">
      <c r="A138" s="588"/>
      <c r="B138" s="367"/>
      <c r="C138" s="417"/>
      <c r="D138" s="417"/>
      <c r="E138" s="417"/>
      <c r="F138" s="417"/>
      <c r="G138" s="558"/>
      <c r="H138" s="417"/>
      <c r="I138" s="558"/>
      <c r="J138" s="417"/>
      <c r="K138" s="417"/>
      <c r="L138" s="572"/>
    </row>
    <row r="139" spans="1:13">
      <c r="A139" s="441"/>
      <c r="L139" s="434"/>
    </row>
    <row r="140" spans="1:13" s="426" customFormat="1" ht="18.75">
      <c r="A140" s="588" t="s">
        <v>2275</v>
      </c>
      <c r="B140" s="367"/>
      <c r="C140" s="417"/>
      <c r="D140" s="417"/>
      <c r="E140" s="417"/>
      <c r="F140" s="417"/>
      <c r="G140" s="417"/>
      <c r="H140" s="417"/>
      <c r="I140" s="417"/>
      <c r="J140" s="558"/>
      <c r="K140" s="417"/>
      <c r="L140" s="572"/>
    </row>
    <row r="141" spans="1:13" s="426" customFormat="1">
      <c r="A141" s="588"/>
      <c r="B141" s="367"/>
      <c r="C141" s="417"/>
      <c r="D141" s="417"/>
      <c r="E141" s="417"/>
      <c r="F141" s="417"/>
      <c r="G141" s="417"/>
      <c r="H141" s="417"/>
      <c r="I141" s="417"/>
      <c r="J141" s="417"/>
      <c r="K141" s="417"/>
      <c r="L141" s="572"/>
    </row>
    <row r="142" spans="1:13" s="426" customFormat="1" ht="14.25">
      <c r="A142" s="441" t="s">
        <v>2276</v>
      </c>
      <c r="B142" s="367" t="s">
        <v>2277</v>
      </c>
      <c r="C142" s="417"/>
      <c r="D142" s="426" t="s">
        <v>1515</v>
      </c>
      <c r="E142" s="417" t="s">
        <v>1534</v>
      </c>
      <c r="F142" s="1094">
        <f>'2.1 Revenue_Interface'!AA126</f>
        <v>89.222700000000003</v>
      </c>
      <c r="G142" s="1094">
        <f>G151</f>
        <v>0</v>
      </c>
      <c r="H142" s="1094">
        <f t="shared" ref="H142:J142" si="15">H151</f>
        <v>0</v>
      </c>
      <c r="I142" s="1094">
        <f t="shared" si="15"/>
        <v>0</v>
      </c>
      <c r="J142" s="1094">
        <f t="shared" si="15"/>
        <v>0</v>
      </c>
      <c r="K142" s="1094">
        <f>K151</f>
        <v>0</v>
      </c>
      <c r="L142" s="428"/>
      <c r="M142" s="385"/>
    </row>
    <row r="143" spans="1:13" s="426" customFormat="1" ht="14.25">
      <c r="A143" s="441" t="s">
        <v>2278</v>
      </c>
      <c r="B143" s="367" t="s">
        <v>2279</v>
      </c>
      <c r="C143" s="417"/>
      <c r="D143" s="426" t="s">
        <v>1515</v>
      </c>
      <c r="E143" s="417"/>
      <c r="F143" s="417"/>
      <c r="G143" s="1100">
        <v>0.5</v>
      </c>
      <c r="H143" s="1095">
        <v>0.5</v>
      </c>
      <c r="I143" s="1095">
        <v>0.5</v>
      </c>
      <c r="J143" s="1095">
        <v>0.5</v>
      </c>
      <c r="K143" s="1095">
        <v>0.5</v>
      </c>
      <c r="L143" s="428"/>
      <c r="M143" s="385"/>
    </row>
    <row r="144" spans="1:13" s="426" customFormat="1" ht="14.25">
      <c r="A144" s="441" t="s">
        <v>2280</v>
      </c>
      <c r="B144" s="367" t="s">
        <v>2281</v>
      </c>
      <c r="C144" s="417"/>
      <c r="D144" s="426" t="s">
        <v>1515</v>
      </c>
      <c r="E144" s="417" t="s">
        <v>1534</v>
      </c>
      <c r="F144" s="1094">
        <f>'2.1 Revenue_Interface'!AA127</f>
        <v>0.32969999999999999</v>
      </c>
      <c r="G144" s="1092">
        <f>MAX(0,0.038*(G142-F142)+(F144*G143))</f>
        <v>0</v>
      </c>
      <c r="H144" s="1092">
        <f t="shared" ref="H144:K144" si="16">MAX(0,0.038*(H142-G142)+(G144*H143))</f>
        <v>0</v>
      </c>
      <c r="I144" s="1092">
        <f t="shared" si="16"/>
        <v>0</v>
      </c>
      <c r="J144" s="1092">
        <f t="shared" si="16"/>
        <v>0</v>
      </c>
      <c r="K144" s="1092">
        <f t="shared" si="16"/>
        <v>0</v>
      </c>
      <c r="L144" s="589"/>
      <c r="M144" s="590"/>
    </row>
    <row r="145" spans="1:13" s="426" customFormat="1">
      <c r="A145" s="441"/>
      <c r="B145" s="367"/>
      <c r="C145" s="417"/>
      <c r="D145" s="417"/>
      <c r="E145" s="417"/>
      <c r="F145" s="417"/>
      <c r="G145" s="175"/>
      <c r="H145" s="175"/>
      <c r="I145" s="175"/>
      <c r="J145" s="175"/>
      <c r="K145" s="175"/>
      <c r="L145" s="428"/>
      <c r="M145" s="385"/>
    </row>
    <row r="146" spans="1:13">
      <c r="A146" s="441"/>
      <c r="L146" s="434"/>
    </row>
    <row r="147" spans="1:13" s="426" customFormat="1" ht="18.75">
      <c r="A147" s="588" t="s">
        <v>2282</v>
      </c>
      <c r="B147" s="367"/>
      <c r="C147" s="417"/>
      <c r="D147" s="417"/>
      <c r="E147" s="417"/>
      <c r="F147" s="417"/>
      <c r="G147" s="417"/>
      <c r="H147" s="417"/>
      <c r="I147" s="417"/>
      <c r="J147" s="558"/>
      <c r="K147" s="417"/>
      <c r="L147" s="572"/>
    </row>
    <row r="148" spans="1:13" s="426" customFormat="1">
      <c r="A148" s="588"/>
      <c r="B148" s="367"/>
      <c r="C148" s="417"/>
      <c r="D148" s="417"/>
      <c r="E148" s="417"/>
      <c r="F148" s="417"/>
      <c r="G148" s="417"/>
      <c r="H148" s="417"/>
      <c r="I148" s="417"/>
      <c r="J148" s="417"/>
      <c r="K148" s="417"/>
      <c r="L148" s="572"/>
    </row>
    <row r="149" spans="1:13" s="426" customFormat="1">
      <c r="A149" s="591" t="s">
        <v>2283</v>
      </c>
      <c r="B149" s="367"/>
      <c r="C149" s="417"/>
      <c r="D149" s="426" t="s">
        <v>1515</v>
      </c>
      <c r="E149" s="417" t="s">
        <v>1536</v>
      </c>
      <c r="F149" s="731"/>
      <c r="G149" s="1101">
        <f>'2.1 Revenue_Interface'!AB129</f>
        <v>0</v>
      </c>
      <c r="H149" s="1102">
        <f>'2.1 Revenue_Interface'!AC129</f>
        <v>0</v>
      </c>
      <c r="I149" s="1102">
        <f>'2.1 Revenue_Interface'!AD129</f>
        <v>0</v>
      </c>
      <c r="J149" s="1102">
        <f>'2.1 Revenue_Interface'!AE129</f>
        <v>0</v>
      </c>
      <c r="K149" s="1102">
        <f>'2.1 Revenue_Interface'!AF129</f>
        <v>0</v>
      </c>
      <c r="L149" s="428" t="s">
        <v>2284</v>
      </c>
      <c r="M149" s="385"/>
    </row>
    <row r="150" spans="1:13" s="426" customFormat="1" ht="23.45" customHeight="1">
      <c r="A150" s="441" t="s">
        <v>2285</v>
      </c>
      <c r="B150" s="367" t="s">
        <v>2286</v>
      </c>
      <c r="C150" s="417"/>
      <c r="D150" s="426" t="s">
        <v>1515</v>
      </c>
      <c r="E150" s="417"/>
      <c r="F150" s="732"/>
      <c r="G150" s="1100">
        <v>365</v>
      </c>
      <c r="H150" s="1095">
        <v>365</v>
      </c>
      <c r="I150" s="1095">
        <v>366</v>
      </c>
      <c r="J150" s="1095">
        <v>365</v>
      </c>
      <c r="K150" s="1095">
        <v>365</v>
      </c>
      <c r="L150" s="428"/>
      <c r="M150" s="385"/>
    </row>
    <row r="151" spans="1:13" s="426" customFormat="1" ht="14.25">
      <c r="A151" s="441" t="s">
        <v>2276</v>
      </c>
      <c r="B151" s="367" t="s">
        <v>2277</v>
      </c>
      <c r="C151" s="417"/>
      <c r="D151" s="426" t="s">
        <v>1515</v>
      </c>
      <c r="E151" s="417" t="s">
        <v>1536</v>
      </c>
      <c r="F151" s="733"/>
      <c r="G151" s="1103">
        <f>G149/G150</f>
        <v>0</v>
      </c>
      <c r="H151" s="1092">
        <f>H149/H150</f>
        <v>0</v>
      </c>
      <c r="I151" s="1092">
        <f>I149/I150</f>
        <v>0</v>
      </c>
      <c r="J151" s="1092">
        <f>J149/J150</f>
        <v>0</v>
      </c>
      <c r="K151" s="1092">
        <f>K149/K150</f>
        <v>0</v>
      </c>
      <c r="L151" s="428"/>
      <c r="M151" s="385"/>
    </row>
    <row r="152" spans="1:13" s="426" customFormat="1" ht="13.5" thickBot="1">
      <c r="A152" s="592"/>
      <c r="B152" s="465"/>
      <c r="C152" s="438"/>
      <c r="D152" s="438"/>
      <c r="E152" s="438"/>
      <c r="F152" s="438"/>
      <c r="G152" s="575"/>
      <c r="H152" s="438"/>
      <c r="I152" s="575"/>
      <c r="J152" s="438"/>
      <c r="K152" s="438"/>
      <c r="L152" s="439"/>
      <c r="M152" s="417"/>
    </row>
    <row r="153" spans="1:13" s="426" customFormat="1" ht="22.35" customHeight="1" thickBot="1">
      <c r="A153" s="582"/>
      <c r="B153" s="367"/>
      <c r="C153" s="417"/>
      <c r="D153" s="417"/>
      <c r="E153" s="417"/>
      <c r="F153" s="417"/>
      <c r="G153" s="558"/>
      <c r="H153" s="417"/>
      <c r="I153" s="558"/>
      <c r="J153" s="417"/>
      <c r="K153" s="417"/>
    </row>
    <row r="154" spans="1:13" s="426" customFormat="1">
      <c r="A154" s="593"/>
      <c r="B154" s="469"/>
      <c r="C154" s="431"/>
      <c r="D154" s="431"/>
      <c r="E154" s="431"/>
      <c r="F154" s="431"/>
      <c r="G154" s="584"/>
      <c r="H154" s="431"/>
      <c r="I154" s="584"/>
      <c r="J154" s="431"/>
      <c r="K154" s="431"/>
      <c r="L154" s="570"/>
    </row>
    <row r="155" spans="1:13" s="426" customFormat="1" ht="18.75">
      <c r="A155" s="585" t="s">
        <v>2287</v>
      </c>
      <c r="B155" s="367"/>
      <c r="C155" s="417"/>
      <c r="D155" s="417"/>
      <c r="E155" s="417"/>
      <c r="F155" s="417"/>
      <c r="G155" s="417"/>
      <c r="H155" s="417"/>
      <c r="I155" s="417"/>
      <c r="J155" s="417"/>
      <c r="K155" s="417"/>
      <c r="L155" s="572"/>
    </row>
    <row r="156" spans="1:13" s="426" customFormat="1">
      <c r="A156" s="554"/>
      <c r="B156" s="367"/>
      <c r="C156" s="417"/>
      <c r="E156" s="417"/>
      <c r="F156" s="417"/>
      <c r="G156" s="417"/>
      <c r="H156" s="417"/>
      <c r="I156" s="417"/>
      <c r="J156" s="417"/>
      <c r="K156" s="417"/>
      <c r="L156" s="572"/>
    </row>
    <row r="157" spans="1:13" s="426" customFormat="1" ht="14.25">
      <c r="A157" s="556" t="s">
        <v>2288</v>
      </c>
      <c r="B157" s="367" t="s">
        <v>2289</v>
      </c>
      <c r="C157" s="417"/>
      <c r="D157" s="426" t="s">
        <v>1515</v>
      </c>
      <c r="E157" s="368" t="s">
        <v>1502</v>
      </c>
      <c r="F157" s="417"/>
      <c r="G157" s="1094" t="e">
        <f>G167</f>
        <v>#N/A</v>
      </c>
      <c r="H157" s="1094" t="e">
        <f>H167</f>
        <v>#N/A</v>
      </c>
      <c r="I157" s="1094" t="e">
        <f>I167</f>
        <v>#N/A</v>
      </c>
      <c r="J157" s="1094">
        <f>J167</f>
        <v>0</v>
      </c>
      <c r="K157" s="1094">
        <f>K167</f>
        <v>0</v>
      </c>
      <c r="L157" s="428"/>
      <c r="M157" s="385"/>
    </row>
    <row r="158" spans="1:13" s="426" customFormat="1" ht="15">
      <c r="A158" s="556" t="s">
        <v>2290</v>
      </c>
      <c r="B158" s="367" t="s">
        <v>2256</v>
      </c>
      <c r="C158" s="417"/>
      <c r="D158" s="426" t="s">
        <v>1515</v>
      </c>
      <c r="E158" s="368" t="s">
        <v>1502</v>
      </c>
      <c r="F158" s="417"/>
      <c r="G158" s="1098" t="e">
        <f>MIN(1.5,MAX(G157,-1.5))</f>
        <v>#N/A</v>
      </c>
      <c r="H158" s="1098" t="e">
        <f>MIN(1.5,MAX(H157,-1.5))</f>
        <v>#N/A</v>
      </c>
      <c r="I158" s="1098" t="e">
        <f>MIN(1.5,MAX(I157,-1.5))</f>
        <v>#N/A</v>
      </c>
      <c r="J158" s="1098">
        <f>MIN(1.5,MAX(J157,-1.5))</f>
        <v>0</v>
      </c>
      <c r="K158" s="1098">
        <f>MIN(1.5,MAX(K157,-1.5))</f>
        <v>0</v>
      </c>
      <c r="L158" s="428"/>
      <c r="M158" s="385"/>
    </row>
    <row r="159" spans="1:13" s="426" customFormat="1">
      <c r="A159" s="556"/>
      <c r="B159" s="594"/>
      <c r="C159" s="417"/>
      <c r="D159" s="578"/>
      <c r="E159" s="578"/>
      <c r="F159" s="417"/>
      <c r="G159" s="176"/>
      <c r="H159" s="176"/>
      <c r="I159" s="176"/>
      <c r="J159" s="176"/>
      <c r="K159" s="176"/>
      <c r="L159" s="572"/>
    </row>
    <row r="160" spans="1:13" s="426" customFormat="1">
      <c r="A160" s="556"/>
      <c r="B160" s="367"/>
      <c r="C160" s="417"/>
      <c r="D160" s="417"/>
      <c r="E160" s="417"/>
      <c r="F160" s="417"/>
      <c r="G160" s="417"/>
      <c r="H160" s="417"/>
      <c r="I160" s="417"/>
      <c r="J160" s="417"/>
      <c r="K160" s="417"/>
      <c r="L160" s="572"/>
    </row>
    <row r="161" spans="1:13" s="426" customFormat="1" ht="18.75">
      <c r="A161" s="554" t="s">
        <v>2291</v>
      </c>
      <c r="B161" s="367"/>
      <c r="C161" s="417"/>
      <c r="D161" s="417"/>
      <c r="E161" s="417"/>
      <c r="F161" s="417"/>
      <c r="G161" s="417"/>
      <c r="H161" s="417"/>
      <c r="I161" s="417"/>
      <c r="J161" s="417"/>
      <c r="K161" s="417"/>
      <c r="L161" s="572"/>
    </row>
    <row r="162" spans="1:13" s="426" customFormat="1">
      <c r="A162" s="554"/>
      <c r="B162" s="367"/>
      <c r="C162" s="417"/>
      <c r="D162" s="417"/>
      <c r="E162" s="417"/>
      <c r="F162" s="417"/>
      <c r="G162" s="417"/>
      <c r="H162" s="417"/>
      <c r="I162" s="417"/>
      <c r="J162" s="417"/>
      <c r="K162" s="417"/>
      <c r="L162" s="572"/>
    </row>
    <row r="163" spans="1:13" s="426" customFormat="1">
      <c r="A163" s="554"/>
      <c r="B163" s="367"/>
      <c r="C163" s="417"/>
      <c r="D163" s="417"/>
      <c r="E163" s="417"/>
      <c r="F163" s="417"/>
      <c r="G163" s="417"/>
      <c r="H163" s="417"/>
      <c r="I163" s="417"/>
      <c r="J163" s="417"/>
      <c r="K163" s="417"/>
      <c r="L163" s="572"/>
    </row>
    <row r="164" spans="1:13" s="426" customFormat="1" ht="15">
      <c r="A164" s="556" t="s">
        <v>1538</v>
      </c>
      <c r="B164" s="367" t="s">
        <v>2292</v>
      </c>
      <c r="C164" s="417"/>
      <c r="D164" s="426" t="s">
        <v>1515</v>
      </c>
      <c r="E164" s="417" t="s">
        <v>1445</v>
      </c>
      <c r="F164" s="417"/>
      <c r="G164" s="1104">
        <f>'2.1 Revenue_Interface'!AB133</f>
        <v>0</v>
      </c>
      <c r="H164" s="1104">
        <f>'2.1 Revenue_Interface'!AC133</f>
        <v>0</v>
      </c>
      <c r="I164" s="1104">
        <f>'2.1 Revenue_Interface'!AD133</f>
        <v>0</v>
      </c>
      <c r="J164" s="1104">
        <f>'2.1 Revenue_Interface'!AE133</f>
        <v>0</v>
      </c>
      <c r="K164" s="1104">
        <f>'2.1 Revenue_Interface'!AF133</f>
        <v>0</v>
      </c>
      <c r="L164" s="428" t="s">
        <v>2293</v>
      </c>
      <c r="M164" s="385"/>
    </row>
    <row r="165" spans="1:13" s="426" customFormat="1" ht="15">
      <c r="A165" s="556" t="s">
        <v>2294</v>
      </c>
      <c r="B165" s="367" t="s">
        <v>2295</v>
      </c>
      <c r="C165" s="417"/>
      <c r="D165" s="426" t="s">
        <v>1515</v>
      </c>
      <c r="E165" s="417" t="s">
        <v>1445</v>
      </c>
      <c r="F165" s="417"/>
      <c r="G165" s="1104">
        <v>2897</v>
      </c>
      <c r="H165" s="1104">
        <v>2897</v>
      </c>
      <c r="I165" s="1104">
        <v>2897</v>
      </c>
      <c r="J165" s="1104">
        <v>2897</v>
      </c>
      <c r="K165" s="1104">
        <v>2897</v>
      </c>
      <c r="L165" s="428"/>
      <c r="M165" s="385"/>
    </row>
    <row r="166" spans="1:13" s="426" customFormat="1" ht="15">
      <c r="A166" s="556" t="s">
        <v>2296</v>
      </c>
      <c r="B166" s="367" t="s">
        <v>2297</v>
      </c>
      <c r="C166" s="417"/>
      <c r="D166" s="426" t="s">
        <v>1515</v>
      </c>
      <c r="E166" s="417" t="s">
        <v>2298</v>
      </c>
      <c r="F166" s="417"/>
      <c r="G166" s="1104" t="e">
        <f>G174</f>
        <v>#N/A</v>
      </c>
      <c r="H166" s="1104" t="e">
        <f t="shared" ref="H166:K166" si="17">H174</f>
        <v>#N/A</v>
      </c>
      <c r="I166" s="1104" t="e">
        <f t="shared" si="17"/>
        <v>#N/A</v>
      </c>
      <c r="J166" s="1104" t="e">
        <f t="shared" si="17"/>
        <v>#N/A</v>
      </c>
      <c r="K166" s="1104" t="e">
        <f t="shared" si="17"/>
        <v>#N/A</v>
      </c>
      <c r="L166" s="428" t="s">
        <v>2293</v>
      </c>
      <c r="M166" s="385"/>
    </row>
    <row r="167" spans="1:13" s="426" customFormat="1" ht="14.25">
      <c r="A167" s="556" t="s">
        <v>2299</v>
      </c>
      <c r="B167" s="367" t="s">
        <v>2289</v>
      </c>
      <c r="C167" s="417"/>
      <c r="D167" s="426" t="s">
        <v>1515</v>
      </c>
      <c r="E167" s="368" t="s">
        <v>1502</v>
      </c>
      <c r="F167" s="417"/>
      <c r="G167" s="1092" t="e">
        <f>(((G165-G164)*G166)/1000000)</f>
        <v>#N/A</v>
      </c>
      <c r="H167" s="1092" t="e">
        <f t="shared" ref="H167:I167" si="18">(((H165-H164)*H166)/1000000)</f>
        <v>#N/A</v>
      </c>
      <c r="I167" s="1092" t="e">
        <f t="shared" si="18"/>
        <v>#N/A</v>
      </c>
      <c r="J167" s="1097"/>
      <c r="K167" s="1097"/>
      <c r="L167" s="781" t="s">
        <v>2223</v>
      </c>
      <c r="M167" s="385"/>
    </row>
    <row r="168" spans="1:13" s="426" customFormat="1">
      <c r="A168" s="441"/>
      <c r="B168" s="367"/>
      <c r="C168" s="417"/>
      <c r="D168" s="417"/>
      <c r="E168" s="417"/>
      <c r="F168" s="417"/>
      <c r="G168" s="175"/>
      <c r="H168" s="175"/>
      <c r="I168" s="175"/>
      <c r="J168" s="175"/>
      <c r="K168" s="175"/>
      <c r="L168" s="572"/>
    </row>
    <row r="169" spans="1:13" s="426" customFormat="1">
      <c r="A169" s="556"/>
      <c r="B169" s="367"/>
      <c r="C169" s="417"/>
      <c r="D169" s="417"/>
      <c r="E169" s="417"/>
      <c r="F169" s="417"/>
      <c r="G169" s="558"/>
      <c r="H169" s="417"/>
      <c r="I169" s="558"/>
      <c r="J169" s="417"/>
      <c r="K169" s="417"/>
      <c r="L169" s="572"/>
    </row>
    <row r="170" spans="1:13" s="426" customFormat="1" ht="18.75">
      <c r="A170" s="554" t="s">
        <v>2300</v>
      </c>
      <c r="B170" s="367"/>
      <c r="C170" s="417"/>
      <c r="D170" s="417"/>
      <c r="E170" s="417"/>
      <c r="F170" s="417"/>
      <c r="G170" s="558"/>
      <c r="H170" s="417"/>
      <c r="I170" s="558"/>
      <c r="J170" s="417"/>
      <c r="K170" s="417"/>
      <c r="L170" s="572"/>
    </row>
    <row r="171" spans="1:13" s="426" customFormat="1">
      <c r="A171" s="556"/>
      <c r="B171" s="367"/>
      <c r="C171" s="417"/>
      <c r="E171" s="417"/>
      <c r="F171" s="417"/>
      <c r="G171" s="558"/>
      <c r="H171" s="417"/>
      <c r="I171" s="558"/>
      <c r="J171" s="417"/>
      <c r="K171" s="417"/>
      <c r="L171" s="572"/>
    </row>
    <row r="172" spans="1:13" s="426" customFormat="1" ht="14.25">
      <c r="A172" s="556" t="s">
        <v>2301</v>
      </c>
      <c r="B172" s="367" t="s">
        <v>2302</v>
      </c>
      <c r="C172" s="417"/>
      <c r="D172" s="426" t="s">
        <v>1515</v>
      </c>
      <c r="E172" s="417"/>
      <c r="F172" s="417"/>
      <c r="G172" s="1095">
        <v>25</v>
      </c>
      <c r="H172" s="1095">
        <v>25</v>
      </c>
      <c r="I172" s="1095">
        <v>25</v>
      </c>
      <c r="J172" s="1095">
        <v>25</v>
      </c>
      <c r="K172" s="1095">
        <v>25</v>
      </c>
      <c r="L172" s="572"/>
    </row>
    <row r="173" spans="1:13" s="426" customFormat="1" ht="14.25">
      <c r="A173" s="556" t="s">
        <v>2303</v>
      </c>
      <c r="B173" s="367" t="s">
        <v>2304</v>
      </c>
      <c r="C173" s="417"/>
      <c r="D173" s="426" t="s">
        <v>1515</v>
      </c>
      <c r="E173" s="417" t="s">
        <v>2305</v>
      </c>
      <c r="F173" s="417"/>
      <c r="G173" s="1094" t="e">
        <f>G179</f>
        <v>#N/A</v>
      </c>
      <c r="H173" s="1094" t="e">
        <f t="shared" ref="H173:K173" si="19">H179</f>
        <v>#N/A</v>
      </c>
      <c r="I173" s="1094" t="e">
        <f t="shared" si="19"/>
        <v>#N/A</v>
      </c>
      <c r="J173" s="1094" t="e">
        <f t="shared" si="19"/>
        <v>#N/A</v>
      </c>
      <c r="K173" s="1094" t="e">
        <f t="shared" si="19"/>
        <v>#N/A</v>
      </c>
      <c r="L173" s="572"/>
    </row>
    <row r="174" spans="1:13" s="426" customFormat="1" ht="14.25">
      <c r="A174" s="556" t="s">
        <v>2306</v>
      </c>
      <c r="B174" s="367" t="s">
        <v>2307</v>
      </c>
      <c r="C174" s="417"/>
      <c r="D174" s="426" t="s">
        <v>1515</v>
      </c>
      <c r="E174" s="417" t="s">
        <v>2298</v>
      </c>
      <c r="F174" s="417"/>
      <c r="G174" s="1092" t="e">
        <f>G172*G173</f>
        <v>#N/A</v>
      </c>
      <c r="H174" s="1092" t="e">
        <f>H172*H173</f>
        <v>#N/A</v>
      </c>
      <c r="I174" s="1092" t="e">
        <f>I172*I173</f>
        <v>#N/A</v>
      </c>
      <c r="J174" s="1092" t="e">
        <f>J172*J173</f>
        <v>#N/A</v>
      </c>
      <c r="K174" s="1092" t="e">
        <f>K172*K173</f>
        <v>#N/A</v>
      </c>
      <c r="L174" s="572"/>
    </row>
    <row r="175" spans="1:13" s="426" customFormat="1">
      <c r="A175" s="556"/>
      <c r="B175" s="367"/>
      <c r="C175" s="417"/>
      <c r="D175" s="417"/>
      <c r="E175" s="417"/>
      <c r="F175" s="417"/>
      <c r="G175" s="558"/>
      <c r="H175" s="417"/>
      <c r="I175" s="558"/>
      <c r="J175" s="417"/>
      <c r="K175" s="417"/>
      <c r="L175" s="572"/>
    </row>
    <row r="176" spans="1:13" s="426" customFormat="1">
      <c r="A176" s="556"/>
      <c r="B176" s="367"/>
      <c r="C176" s="417"/>
      <c r="D176" s="417"/>
      <c r="E176" s="417"/>
      <c r="F176" s="417"/>
      <c r="G176" s="558"/>
      <c r="H176" s="417"/>
      <c r="I176" s="558"/>
      <c r="J176" s="417"/>
      <c r="K176" s="417"/>
      <c r="L176" s="572"/>
    </row>
    <row r="177" spans="1:13" s="426" customFormat="1" ht="18.75">
      <c r="A177" s="554" t="s">
        <v>1541</v>
      </c>
      <c r="B177" s="367"/>
      <c r="C177" s="417"/>
      <c r="D177" s="417"/>
      <c r="E177" s="417"/>
      <c r="F177" s="417"/>
      <c r="G177" s="558"/>
      <c r="H177" s="417"/>
      <c r="I177" s="558"/>
      <c r="J177" s="417"/>
      <c r="K177" s="417"/>
      <c r="L177" s="572"/>
    </row>
    <row r="178" spans="1:13" s="426" customFormat="1">
      <c r="A178" s="556"/>
      <c r="B178" s="367"/>
      <c r="C178" s="417"/>
      <c r="E178" s="417"/>
      <c r="F178" s="417"/>
      <c r="G178" s="558"/>
      <c r="H178" s="417"/>
      <c r="I178" s="558"/>
      <c r="J178" s="417"/>
      <c r="K178" s="417"/>
      <c r="L178" s="572"/>
    </row>
    <row r="179" spans="1:13" s="426" customFormat="1" ht="14.25">
      <c r="A179" s="441" t="s">
        <v>2303</v>
      </c>
      <c r="B179" s="367" t="s">
        <v>2304</v>
      </c>
      <c r="C179" s="417"/>
      <c r="D179" s="426" t="s">
        <v>1515</v>
      </c>
      <c r="E179" s="368" t="s">
        <v>2305</v>
      </c>
      <c r="F179" s="417"/>
      <c r="G179" s="1094" t="e">
        <f>'2.1 Revenue_Interface'!AB135*VLOOKUP(G$5,'1.5 Universal Data'!$C$28:$F$39,4,FALSE)</f>
        <v>#N/A</v>
      </c>
      <c r="H179" s="1094" t="e">
        <f>'2.1 Revenue_Interface'!AC135*VLOOKUP(H$5,'1.5 Universal Data'!$C$28:$F$39,4,FALSE)</f>
        <v>#N/A</v>
      </c>
      <c r="I179" s="1094" t="e">
        <f>'2.1 Revenue_Interface'!AD135*VLOOKUP(I$5,'1.5 Universal Data'!$C$28:$F$39,4,FALSE)</f>
        <v>#N/A</v>
      </c>
      <c r="J179" s="1094" t="e">
        <f>'2.1 Revenue_Interface'!AE135*VLOOKUP(J$5,'1.5 Universal Data'!$C$28:$F$39,4,FALSE)</f>
        <v>#N/A</v>
      </c>
      <c r="K179" s="1094" t="e">
        <f>'2.1 Revenue_Interface'!AF135*VLOOKUP(K$5,'1.5 Universal Data'!$C$28:$F$39,4,FALSE)</f>
        <v>#N/A</v>
      </c>
      <c r="L179" s="428" t="s">
        <v>2293</v>
      </c>
      <c r="M179" s="590"/>
    </row>
    <row r="180" spans="1:13" s="426" customFormat="1">
      <c r="A180" s="556"/>
      <c r="B180" s="367"/>
      <c r="C180" s="417"/>
      <c r="D180" s="417"/>
      <c r="E180" s="417"/>
      <c r="F180" s="417"/>
      <c r="G180" s="558"/>
      <c r="H180" s="417"/>
      <c r="I180" s="558"/>
      <c r="J180" s="417"/>
      <c r="K180" s="417"/>
      <c r="L180" s="572"/>
    </row>
    <row r="181" spans="1:13" s="426" customFormat="1" ht="13.5" thickBot="1">
      <c r="A181" s="574"/>
      <c r="B181" s="465"/>
      <c r="C181" s="438"/>
      <c r="D181" s="438"/>
      <c r="E181" s="438"/>
      <c r="F181" s="438"/>
      <c r="G181" s="438"/>
      <c r="H181" s="438"/>
      <c r="I181" s="438"/>
      <c r="J181" s="438"/>
      <c r="K181" s="438"/>
      <c r="L181" s="577"/>
    </row>
    <row r="182" spans="1:13" s="426" customFormat="1" ht="24" customHeight="1" thickBot="1">
      <c r="A182" s="359"/>
      <c r="B182" s="367"/>
      <c r="C182" s="417"/>
      <c r="D182" s="417"/>
      <c r="E182" s="417"/>
      <c r="F182" s="417"/>
      <c r="G182" s="417"/>
      <c r="H182" s="417"/>
      <c r="I182" s="417"/>
      <c r="J182" s="417"/>
      <c r="K182" s="417"/>
    </row>
    <row r="183" spans="1:13" s="426" customFormat="1" ht="16.5">
      <c r="A183" s="579" t="s">
        <v>2308</v>
      </c>
      <c r="B183" s="469"/>
      <c r="C183" s="431"/>
      <c r="D183" s="431"/>
      <c r="E183" s="431"/>
      <c r="F183" s="431"/>
      <c r="G183" s="431"/>
      <c r="H183" s="431"/>
      <c r="I183" s="431"/>
      <c r="J183" s="584"/>
      <c r="K183" s="431"/>
      <c r="L183" s="570"/>
    </row>
    <row r="184" spans="1:13" s="426" customFormat="1">
      <c r="A184" s="554"/>
      <c r="B184" s="367"/>
      <c r="C184" s="417"/>
      <c r="D184" s="417"/>
      <c r="E184" s="417"/>
      <c r="F184" s="417"/>
      <c r="G184" s="417"/>
      <c r="H184" s="417"/>
      <c r="I184" s="417"/>
      <c r="J184" s="417"/>
      <c r="K184" s="417"/>
      <c r="L184" s="572"/>
    </row>
    <row r="185" spans="1:13" s="426" customFormat="1" ht="14.25">
      <c r="A185" s="556" t="s">
        <v>2309</v>
      </c>
      <c r="B185" s="367" t="s">
        <v>2310</v>
      </c>
      <c r="C185" s="417"/>
      <c r="D185" s="426" t="s">
        <v>1515</v>
      </c>
      <c r="E185" s="368" t="s">
        <v>1502</v>
      </c>
      <c r="F185" s="417"/>
      <c r="G185" s="1094">
        <f>G207</f>
        <v>0</v>
      </c>
      <c r="H185" s="1094">
        <f>H207</f>
        <v>0</v>
      </c>
      <c r="I185" s="1094">
        <f>I207</f>
        <v>0</v>
      </c>
      <c r="J185" s="1094">
        <f>J207</f>
        <v>0</v>
      </c>
      <c r="K185" s="1094">
        <f>K207</f>
        <v>0</v>
      </c>
      <c r="L185" s="572"/>
    </row>
    <row r="186" spans="1:13" s="426" customFormat="1" ht="14.25">
      <c r="A186" s="556" t="s">
        <v>2311</v>
      </c>
      <c r="B186" s="367" t="s">
        <v>2312</v>
      </c>
      <c r="C186" s="417"/>
      <c r="D186" s="426" t="s">
        <v>1515</v>
      </c>
      <c r="E186" s="368" t="s">
        <v>1502</v>
      </c>
      <c r="F186" s="417"/>
      <c r="G186" s="1094">
        <f>G224</f>
        <v>0</v>
      </c>
      <c r="H186" s="1094">
        <f>H224</f>
        <v>0</v>
      </c>
      <c r="I186" s="1094">
        <f>I224</f>
        <v>0</v>
      </c>
      <c r="J186" s="1094">
        <f>J224</f>
        <v>0</v>
      </c>
      <c r="K186" s="1094">
        <f>K224</f>
        <v>0</v>
      </c>
      <c r="L186" s="572"/>
    </row>
    <row r="187" spans="1:13" s="426" customFormat="1" ht="14.25">
      <c r="A187" s="556" t="s">
        <v>2313</v>
      </c>
      <c r="B187" s="367" t="s">
        <v>2314</v>
      </c>
      <c r="C187" s="417"/>
      <c r="D187" s="426" t="s">
        <v>1515</v>
      </c>
      <c r="E187" s="368" t="s">
        <v>1502</v>
      </c>
      <c r="F187" s="417"/>
      <c r="G187" s="1094">
        <f>G239</f>
        <v>0</v>
      </c>
      <c r="H187" s="1094">
        <f>H239</f>
        <v>0</v>
      </c>
      <c r="I187" s="1094">
        <f>I239</f>
        <v>0</v>
      </c>
      <c r="J187" s="1094">
        <f>J239</f>
        <v>0</v>
      </c>
      <c r="K187" s="1094">
        <f>K239</f>
        <v>0</v>
      </c>
      <c r="L187" s="572"/>
    </row>
    <row r="188" spans="1:13" s="426" customFormat="1" ht="14.25">
      <c r="A188" s="556" t="s">
        <v>2315</v>
      </c>
      <c r="B188" s="367" t="s">
        <v>1861</v>
      </c>
      <c r="C188" s="417"/>
      <c r="D188" s="426" t="s">
        <v>1515</v>
      </c>
      <c r="E188" s="368" t="s">
        <v>1502</v>
      </c>
      <c r="F188" s="417"/>
      <c r="G188" s="1092">
        <f>(G185+G186+G187)</f>
        <v>0</v>
      </c>
      <c r="H188" s="1092">
        <f t="shared" ref="H188:I188" si="20">(H185+H186+H187)</f>
        <v>0</v>
      </c>
      <c r="I188" s="1092">
        <f t="shared" si="20"/>
        <v>0</v>
      </c>
      <c r="J188" s="1097"/>
      <c r="K188" s="1097"/>
      <c r="L188" s="781" t="s">
        <v>2223</v>
      </c>
    </row>
    <row r="189" spans="1:13" s="426" customFormat="1">
      <c r="A189" s="556"/>
      <c r="B189" s="367"/>
      <c r="C189" s="417"/>
      <c r="D189" s="417"/>
      <c r="E189" s="417"/>
      <c r="F189" s="417"/>
      <c r="G189" s="558"/>
      <c r="H189" s="417"/>
      <c r="I189" s="558"/>
      <c r="J189" s="417"/>
      <c r="K189" s="417"/>
      <c r="L189" s="572"/>
    </row>
    <row r="190" spans="1:13" s="426" customFormat="1">
      <c r="A190" s="556"/>
      <c r="B190" s="367"/>
      <c r="C190" s="417"/>
      <c r="D190" s="417"/>
      <c r="E190" s="417"/>
      <c r="F190" s="417"/>
      <c r="G190" s="558"/>
      <c r="H190" s="417"/>
      <c r="I190" s="558"/>
      <c r="J190" s="417"/>
      <c r="K190" s="417"/>
      <c r="L190" s="572"/>
    </row>
    <row r="191" spans="1:13" s="426" customFormat="1" ht="14.25">
      <c r="A191" s="554" t="s">
        <v>1544</v>
      </c>
      <c r="B191" s="367"/>
      <c r="C191" s="417"/>
      <c r="D191" s="417"/>
      <c r="E191" s="417"/>
      <c r="F191" s="417"/>
      <c r="G191" s="558"/>
      <c r="H191" s="417"/>
      <c r="I191" s="558"/>
      <c r="J191" s="417"/>
      <c r="K191" s="417"/>
      <c r="L191" s="572"/>
    </row>
    <row r="192" spans="1:13" s="426" customFormat="1">
      <c r="A192" s="554"/>
      <c r="B192" s="367"/>
      <c r="C192" s="417"/>
      <c r="D192" s="417"/>
      <c r="E192" s="417"/>
      <c r="F192" s="417"/>
      <c r="G192" s="558"/>
      <c r="H192" s="417"/>
      <c r="I192" s="558"/>
      <c r="J192" s="417"/>
      <c r="K192" s="417"/>
      <c r="L192" s="572"/>
    </row>
    <row r="193" spans="1:13" s="426" customFormat="1">
      <c r="A193" s="556"/>
      <c r="B193" s="367"/>
      <c r="C193" s="417"/>
      <c r="D193" s="417"/>
      <c r="E193" s="417"/>
      <c r="F193" s="417"/>
      <c r="G193" s="558"/>
      <c r="H193" s="417"/>
      <c r="I193" s="558"/>
      <c r="J193" s="417"/>
      <c r="K193" s="417"/>
      <c r="L193" s="572"/>
    </row>
    <row r="194" spans="1:13" s="426" customFormat="1">
      <c r="A194" s="556"/>
      <c r="B194" s="367"/>
      <c r="C194" s="417"/>
      <c r="D194" s="417"/>
      <c r="E194" s="417"/>
      <c r="F194" s="417"/>
      <c r="G194" s="558"/>
      <c r="H194" s="417"/>
      <c r="I194" s="558"/>
      <c r="J194" s="417"/>
      <c r="K194" s="417"/>
      <c r="L194" s="572"/>
    </row>
    <row r="195" spans="1:13" s="426" customFormat="1">
      <c r="A195" s="556"/>
      <c r="B195" s="367"/>
      <c r="C195" s="417"/>
      <c r="D195" s="417"/>
      <c r="E195" s="417"/>
      <c r="F195" s="417"/>
      <c r="G195" s="558"/>
      <c r="H195" s="417"/>
      <c r="I195" s="558"/>
      <c r="J195" s="417"/>
      <c r="K195" s="417"/>
      <c r="L195" s="572"/>
    </row>
    <row r="196" spans="1:13" s="426" customFormat="1">
      <c r="A196" s="556"/>
      <c r="B196" s="367"/>
      <c r="C196" s="417"/>
      <c r="D196" s="417"/>
      <c r="E196" s="417"/>
      <c r="F196" s="417"/>
      <c r="G196" s="558"/>
      <c r="H196" s="417"/>
      <c r="I196" s="558"/>
      <c r="J196" s="417"/>
      <c r="K196" s="417"/>
      <c r="L196" s="572"/>
    </row>
    <row r="197" spans="1:13" s="426" customFormat="1">
      <c r="A197" s="556"/>
      <c r="B197" s="367"/>
      <c r="C197" s="417"/>
      <c r="D197" s="417"/>
      <c r="E197" s="417"/>
      <c r="F197" s="417"/>
      <c r="G197" s="558"/>
      <c r="H197" s="417"/>
      <c r="I197" s="558"/>
      <c r="J197" s="417"/>
      <c r="K197" s="417"/>
      <c r="L197" s="572"/>
    </row>
    <row r="198" spans="1:13" s="426" customFormat="1">
      <c r="A198" s="556"/>
      <c r="B198" s="367"/>
      <c r="C198" s="417"/>
      <c r="D198" s="417"/>
      <c r="E198" s="417"/>
      <c r="F198" s="417"/>
      <c r="G198" s="558"/>
      <c r="H198" s="417"/>
      <c r="I198" s="558"/>
      <c r="J198" s="359"/>
      <c r="K198" s="417"/>
      <c r="L198" s="572"/>
    </row>
    <row r="199" spans="1:13" s="426" customFormat="1">
      <c r="A199" s="571"/>
      <c r="B199" s="361"/>
      <c r="F199" s="417"/>
      <c r="G199" s="417"/>
      <c r="H199" s="417"/>
      <c r="I199" s="417"/>
      <c r="J199" s="558"/>
      <c r="K199" s="417"/>
      <c r="L199" s="572"/>
    </row>
    <row r="200" spans="1:13" s="426" customFormat="1">
      <c r="A200" s="571"/>
      <c r="B200" s="361"/>
      <c r="F200" s="417"/>
      <c r="G200" s="417"/>
      <c r="H200" s="417"/>
      <c r="I200" s="417"/>
      <c r="J200" s="417"/>
      <c r="K200" s="417"/>
      <c r="L200" s="572"/>
    </row>
    <row r="201" spans="1:13" s="426" customFormat="1">
      <c r="A201" s="441" t="s">
        <v>1545</v>
      </c>
      <c r="B201" s="367"/>
      <c r="C201" s="417"/>
      <c r="D201" s="417"/>
      <c r="E201" s="417" t="s">
        <v>1546</v>
      </c>
      <c r="F201" s="417"/>
      <c r="G201" s="1094">
        <f>'2.1 Revenue_Interface'!AB139</f>
        <v>0</v>
      </c>
      <c r="H201" s="1094">
        <f>'2.1 Revenue_Interface'!AC139</f>
        <v>0</v>
      </c>
      <c r="I201" s="1094">
        <f>'2.1 Revenue_Interface'!AD139</f>
        <v>0</v>
      </c>
      <c r="J201" s="1094">
        <f>'2.1 Revenue_Interface'!AE139</f>
        <v>0</v>
      </c>
      <c r="K201" s="1094">
        <f>'2.1 Revenue_Interface'!AF139</f>
        <v>0</v>
      </c>
      <c r="L201" s="572"/>
    </row>
    <row r="202" spans="1:13" s="426" customFormat="1">
      <c r="A202" s="441" t="s">
        <v>2316</v>
      </c>
      <c r="B202" s="367"/>
      <c r="C202" s="417"/>
      <c r="D202" s="417"/>
      <c r="E202" s="417"/>
      <c r="F202" s="417"/>
      <c r="G202" s="1094">
        <v>7.2499999999999995E-2</v>
      </c>
      <c r="H202" s="1094">
        <v>7.2499999999999995E-2</v>
      </c>
      <c r="I202" s="1094">
        <v>7.2499999999999995E-2</v>
      </c>
      <c r="J202" s="1094">
        <v>7.2499999999999995E-2</v>
      </c>
      <c r="K202" s="1094">
        <v>7.2499999999999995E-2</v>
      </c>
      <c r="L202" s="773"/>
    </row>
    <row r="203" spans="1:13" s="426" customFormat="1" ht="14.25">
      <c r="A203" s="556" t="s">
        <v>2317</v>
      </c>
      <c r="B203" s="367" t="s">
        <v>2318</v>
      </c>
      <c r="C203" s="417"/>
      <c r="D203" s="417"/>
      <c r="E203" s="417" t="s">
        <v>1550</v>
      </c>
      <c r="F203" s="417"/>
      <c r="G203" s="1105">
        <f>G201*G202</f>
        <v>0</v>
      </c>
      <c r="H203" s="1105">
        <f t="shared" ref="H203:K203" si="21">H201*H202</f>
        <v>0</v>
      </c>
      <c r="I203" s="1105">
        <f t="shared" si="21"/>
        <v>0</v>
      </c>
      <c r="J203" s="1105">
        <f t="shared" si="21"/>
        <v>0</v>
      </c>
      <c r="K203" s="1105">
        <f t="shared" si="21"/>
        <v>0</v>
      </c>
      <c r="L203" s="580" t="s">
        <v>2319</v>
      </c>
      <c r="M203" s="581"/>
    </row>
    <row r="204" spans="1:13" s="426" customFormat="1" ht="14.25">
      <c r="A204" s="556" t="s">
        <v>1548</v>
      </c>
      <c r="B204" s="367" t="s">
        <v>1549</v>
      </c>
      <c r="C204" s="417"/>
      <c r="D204" s="417"/>
      <c r="E204" s="417" t="s">
        <v>1550</v>
      </c>
      <c r="F204" s="417"/>
      <c r="G204" s="1094">
        <f>'2.1 Revenue_Interface'!AB140</f>
        <v>0</v>
      </c>
      <c r="H204" s="1094">
        <f>'2.1 Revenue_Interface'!AC140</f>
        <v>0</v>
      </c>
      <c r="I204" s="1094">
        <f>'2.1 Revenue_Interface'!AD140</f>
        <v>0</v>
      </c>
      <c r="J204" s="1094">
        <f>'2.1 Revenue_Interface'!AE140</f>
        <v>0</v>
      </c>
      <c r="K204" s="1094">
        <f>'2.1 Revenue_Interface'!AF140</f>
        <v>0</v>
      </c>
      <c r="L204" s="428" t="s">
        <v>2320</v>
      </c>
      <c r="M204" s="385"/>
    </row>
    <row r="205" spans="1:13" s="426" customFormat="1" ht="14.25">
      <c r="A205" s="556" t="s">
        <v>2321</v>
      </c>
      <c r="B205" s="367" t="s">
        <v>2322</v>
      </c>
      <c r="C205" s="417"/>
      <c r="D205" s="417"/>
      <c r="E205" s="417" t="s">
        <v>1550</v>
      </c>
      <c r="F205" s="417"/>
      <c r="G205" s="1092">
        <f>G203-G204</f>
        <v>0</v>
      </c>
      <c r="H205" s="1092">
        <f>H203-H204</f>
        <v>0</v>
      </c>
      <c r="I205" s="1092">
        <f>I203-I204</f>
        <v>0</v>
      </c>
      <c r="J205" s="1092">
        <f>J203-J204</f>
        <v>0</v>
      </c>
      <c r="K205" s="1092">
        <f>K203-K204</f>
        <v>0</v>
      </c>
      <c r="L205" s="428"/>
      <c r="M205" s="385"/>
    </row>
    <row r="206" spans="1:13">
      <c r="A206" s="441"/>
      <c r="L206" s="434"/>
    </row>
    <row r="207" spans="1:13" ht="14.25">
      <c r="A207" s="556" t="s">
        <v>2323</v>
      </c>
      <c r="B207" s="367" t="s">
        <v>2310</v>
      </c>
      <c r="E207" s="368" t="s">
        <v>1502</v>
      </c>
      <c r="G207" s="1105">
        <f>IF(G204&lt;=G203,0,MAX((G205*0.05),-0.5))</f>
        <v>0</v>
      </c>
      <c r="H207" s="1105">
        <f>IF(H204&lt;=H203,0,MAX((H205*0.05),-0.5))</f>
        <v>0</v>
      </c>
      <c r="I207" s="1105">
        <f>IF(I204&lt;=I203,0,MAX((I205*0.05),-0.5))</f>
        <v>0</v>
      </c>
      <c r="J207" s="1105">
        <f>IF(J204&lt;=J203,0,MAX((J205*0.05),-0.5))</f>
        <v>0</v>
      </c>
      <c r="K207" s="1105">
        <f>IF(K204&lt;=K203,0,MAX((K205*0.05),-0.5))</f>
        <v>0</v>
      </c>
      <c r="L207" s="428" t="s">
        <v>2320</v>
      </c>
      <c r="M207" s="385"/>
    </row>
    <row r="208" spans="1:13">
      <c r="A208" s="556"/>
      <c r="L208" s="434"/>
    </row>
    <row r="209" spans="1:13" ht="14.25">
      <c r="A209" s="554" t="s">
        <v>1551</v>
      </c>
      <c r="G209" s="558"/>
      <c r="I209" s="558"/>
      <c r="L209" s="434"/>
    </row>
    <row r="210" spans="1:13">
      <c r="A210" s="554"/>
      <c r="G210" s="558"/>
      <c r="I210" s="558"/>
      <c r="L210" s="434"/>
    </row>
    <row r="211" spans="1:13">
      <c r="A211" s="556"/>
      <c r="G211" s="558"/>
      <c r="I211" s="558"/>
      <c r="L211" s="434"/>
    </row>
    <row r="212" spans="1:13">
      <c r="A212" s="556"/>
      <c r="G212" s="558"/>
      <c r="I212" s="558"/>
      <c r="L212" s="434"/>
    </row>
    <row r="213" spans="1:13">
      <c r="A213" s="556"/>
      <c r="G213" s="558"/>
      <c r="I213" s="558"/>
      <c r="L213" s="434"/>
    </row>
    <row r="214" spans="1:13">
      <c r="A214" s="556"/>
      <c r="G214" s="558"/>
      <c r="I214" s="558"/>
      <c r="L214" s="434"/>
    </row>
    <row r="215" spans="1:13">
      <c r="A215" s="556"/>
      <c r="G215" s="558"/>
      <c r="I215" s="558"/>
      <c r="L215" s="434"/>
    </row>
    <row r="216" spans="1:13">
      <c r="A216" s="556"/>
      <c r="G216" s="558"/>
      <c r="I216" s="558"/>
      <c r="L216" s="434"/>
    </row>
    <row r="217" spans="1:13">
      <c r="A217" s="441"/>
      <c r="L217" s="434"/>
    </row>
    <row r="218" spans="1:13" ht="14.25">
      <c r="A218" s="441" t="s">
        <v>1552</v>
      </c>
      <c r="B218" s="367" t="s">
        <v>1553</v>
      </c>
      <c r="E218" s="417" t="s">
        <v>1550</v>
      </c>
      <c r="G218" s="1094">
        <f>'2.1 Revenue_Interface'!AB142</f>
        <v>0</v>
      </c>
      <c r="H218" s="1094">
        <f>'2.1 Revenue_Interface'!AC142</f>
        <v>0</v>
      </c>
      <c r="I218" s="1094">
        <f>'2.1 Revenue_Interface'!AD142</f>
        <v>0</v>
      </c>
      <c r="J218" s="1094">
        <f>'2.1 Revenue_Interface'!AE142</f>
        <v>0</v>
      </c>
      <c r="K218" s="1094">
        <f>'2.1 Revenue_Interface'!AF142</f>
        <v>0</v>
      </c>
      <c r="L218" s="434"/>
    </row>
    <row r="219" spans="1:13">
      <c r="A219" s="441" t="s">
        <v>2316</v>
      </c>
      <c r="G219" s="1095">
        <v>0.75</v>
      </c>
      <c r="H219" s="1095">
        <v>0.75</v>
      </c>
      <c r="I219" s="1095">
        <v>0.75</v>
      </c>
      <c r="J219" s="1095">
        <v>0.75</v>
      </c>
      <c r="K219" s="1095">
        <v>0.75</v>
      </c>
      <c r="L219" s="434"/>
    </row>
    <row r="220" spans="1:13" ht="14.25">
      <c r="A220" s="556" t="s">
        <v>2324</v>
      </c>
      <c r="B220" s="367" t="s">
        <v>2325</v>
      </c>
      <c r="E220" s="417" t="s">
        <v>1550</v>
      </c>
      <c r="G220" s="1105">
        <f>G218*G219</f>
        <v>0</v>
      </c>
      <c r="H220" s="1105">
        <f t="shared" ref="H220:K220" si="22">H218*H219</f>
        <v>0</v>
      </c>
      <c r="I220" s="1105">
        <f t="shared" si="22"/>
        <v>0</v>
      </c>
      <c r="J220" s="1105">
        <f t="shared" si="22"/>
        <v>0</v>
      </c>
      <c r="K220" s="1105">
        <f t="shared" si="22"/>
        <v>0</v>
      </c>
      <c r="L220" s="428" t="s">
        <v>2326</v>
      </c>
      <c r="M220" s="385"/>
    </row>
    <row r="221" spans="1:13" ht="14.25">
      <c r="A221" s="556" t="s">
        <v>1554</v>
      </c>
      <c r="B221" s="367" t="s">
        <v>1555</v>
      </c>
      <c r="E221" s="417" t="s">
        <v>1550</v>
      </c>
      <c r="G221" s="1094">
        <f>'2.1 Revenue_Interface'!AB143</f>
        <v>0</v>
      </c>
      <c r="H221" s="1094">
        <f>'2.1 Revenue_Interface'!AC143</f>
        <v>0</v>
      </c>
      <c r="I221" s="1094">
        <f>'2.1 Revenue_Interface'!AD143</f>
        <v>0</v>
      </c>
      <c r="J221" s="1094">
        <f>'2.1 Revenue_Interface'!AE143</f>
        <v>0</v>
      </c>
      <c r="K221" s="1094">
        <f>'2.1 Revenue_Interface'!AF143</f>
        <v>0</v>
      </c>
      <c r="L221" s="428" t="s">
        <v>2320</v>
      </c>
      <c r="M221" s="385"/>
    </row>
    <row r="222" spans="1:13" ht="14.25">
      <c r="A222" s="556" t="s">
        <v>2327</v>
      </c>
      <c r="B222" s="367" t="s">
        <v>2328</v>
      </c>
      <c r="E222" s="417" t="s">
        <v>1550</v>
      </c>
      <c r="G222" s="1092">
        <f>G221-G220</f>
        <v>0</v>
      </c>
      <c r="H222" s="1092">
        <f>H221-H220</f>
        <v>0</v>
      </c>
      <c r="I222" s="1092">
        <f>I221-I220</f>
        <v>0</v>
      </c>
      <c r="J222" s="1092">
        <f>J221-J220</f>
        <v>0</v>
      </c>
      <c r="K222" s="1092">
        <f>K221-K220</f>
        <v>0</v>
      </c>
      <c r="L222" s="434"/>
    </row>
    <row r="223" spans="1:13">
      <c r="A223" s="441"/>
      <c r="G223" s="838"/>
      <c r="H223" s="838"/>
      <c r="I223" s="838"/>
      <c r="J223" s="838"/>
      <c r="K223" s="838"/>
      <c r="L223" s="434"/>
    </row>
    <row r="224" spans="1:13" ht="14.25">
      <c r="A224" s="556" t="s">
        <v>2311</v>
      </c>
      <c r="B224" s="367" t="s">
        <v>2312</v>
      </c>
      <c r="E224" s="368" t="s">
        <v>1502</v>
      </c>
      <c r="G224" s="1092">
        <f>IF(G221&gt;=G220,MIN(0.5,G222*0.05),MAX(G222*0.05,-0.5))</f>
        <v>0</v>
      </c>
      <c r="H224" s="1092">
        <f>IF(H221&gt;=H220,MIN(0.5,H222*0.05),MAX(H222*0.05,-0.5))</f>
        <v>0</v>
      </c>
      <c r="I224" s="1092">
        <f>IF(I221&gt;=I220,MIN(0.5,I222*0.05),MAX(I222*0.05,-0.5))</f>
        <v>0</v>
      </c>
      <c r="J224" s="1092">
        <f>IF(J221&gt;=J220,MIN(0.5,J222*0.05),MAX(J222*0.05,-0.5))</f>
        <v>0</v>
      </c>
      <c r="K224" s="1092">
        <f>IF(K221&gt;=K220,MIN(0.5,K222*0.05),MAX(K222*0.05,-0.5))</f>
        <v>0</v>
      </c>
      <c r="L224" s="434"/>
    </row>
    <row r="225" spans="1:13">
      <c r="A225" s="556"/>
      <c r="L225" s="434"/>
    </row>
    <row r="226" spans="1:13" ht="14.25">
      <c r="A226" s="554" t="s">
        <v>1556</v>
      </c>
      <c r="G226" s="558"/>
      <c r="I226" s="558"/>
      <c r="L226" s="434"/>
    </row>
    <row r="227" spans="1:13">
      <c r="A227" s="554"/>
      <c r="G227" s="558"/>
      <c r="I227" s="558"/>
      <c r="L227" s="434"/>
    </row>
    <row r="228" spans="1:13">
      <c r="A228" s="556"/>
      <c r="G228" s="558"/>
      <c r="I228" s="558"/>
      <c r="L228" s="434"/>
    </row>
    <row r="229" spans="1:13">
      <c r="A229" s="556"/>
      <c r="G229" s="558"/>
      <c r="I229" s="558"/>
      <c r="L229" s="434"/>
    </row>
    <row r="230" spans="1:13">
      <c r="A230" s="556"/>
      <c r="G230" s="558"/>
      <c r="I230" s="558"/>
      <c r="L230" s="434"/>
    </row>
    <row r="231" spans="1:13">
      <c r="A231" s="556"/>
      <c r="G231" s="558"/>
      <c r="I231" s="558"/>
      <c r="L231" s="434"/>
    </row>
    <row r="232" spans="1:13">
      <c r="A232" s="556"/>
      <c r="G232" s="558"/>
      <c r="I232" s="558"/>
      <c r="L232" s="434"/>
    </row>
    <row r="233" spans="1:13">
      <c r="A233" s="556"/>
      <c r="G233" s="558"/>
      <c r="I233" s="558"/>
      <c r="L233" s="434"/>
    </row>
    <row r="234" spans="1:13">
      <c r="A234" s="441"/>
      <c r="L234" s="434"/>
    </row>
    <row r="235" spans="1:13" ht="14.25">
      <c r="A235" s="556" t="s">
        <v>2329</v>
      </c>
      <c r="B235" s="367" t="s">
        <v>2330</v>
      </c>
      <c r="E235" s="417" t="s">
        <v>1550</v>
      </c>
      <c r="G235" s="1095">
        <v>11</v>
      </c>
      <c r="H235" s="1095">
        <v>11</v>
      </c>
      <c r="I235" s="1095">
        <v>11</v>
      </c>
      <c r="J235" s="1095">
        <v>11</v>
      </c>
      <c r="K235" s="1095">
        <v>11</v>
      </c>
      <c r="L235" s="428" t="s">
        <v>2331</v>
      </c>
      <c r="M235" s="385"/>
    </row>
    <row r="236" spans="1:13" ht="14.25">
      <c r="A236" s="556" t="s">
        <v>1557</v>
      </c>
      <c r="B236" s="367" t="s">
        <v>1558</v>
      </c>
      <c r="E236" s="417" t="s">
        <v>1550</v>
      </c>
      <c r="G236" s="1094">
        <f>'2.1 Revenue_Interface'!AB145</f>
        <v>0</v>
      </c>
      <c r="H236" s="1094">
        <f>'2.1 Revenue_Interface'!AC145</f>
        <v>0</v>
      </c>
      <c r="I236" s="1094">
        <f>'2.1 Revenue_Interface'!AD145</f>
        <v>0</v>
      </c>
      <c r="J236" s="1094">
        <f>'2.1 Revenue_Interface'!AE145</f>
        <v>0</v>
      </c>
      <c r="K236" s="1094">
        <f>'2.1 Revenue_Interface'!AF145</f>
        <v>0</v>
      </c>
      <c r="L236" s="428" t="s">
        <v>2332</v>
      </c>
      <c r="M236" s="385"/>
    </row>
    <row r="237" spans="1:13" ht="14.25">
      <c r="A237" s="556" t="s">
        <v>2333</v>
      </c>
      <c r="B237" s="367" t="s">
        <v>2334</v>
      </c>
      <c r="E237" s="417" t="s">
        <v>1550</v>
      </c>
      <c r="G237" s="1092">
        <f>G235-G236</f>
        <v>11</v>
      </c>
      <c r="H237" s="1092">
        <f>H235-H236</f>
        <v>11</v>
      </c>
      <c r="I237" s="1092">
        <f>I235-I236</f>
        <v>11</v>
      </c>
      <c r="J237" s="1092">
        <f>J235-J236</f>
        <v>11</v>
      </c>
      <c r="K237" s="1092">
        <f>K235-K236</f>
        <v>11</v>
      </c>
      <c r="L237" s="434"/>
    </row>
    <row r="238" spans="1:13">
      <c r="A238" s="441"/>
      <c r="G238" s="838"/>
      <c r="H238" s="838"/>
      <c r="I238" s="838"/>
      <c r="J238" s="838"/>
      <c r="K238" s="838"/>
      <c r="L238" s="434"/>
    </row>
    <row r="239" spans="1:13" ht="14.25">
      <c r="A239" s="556" t="s">
        <v>2335</v>
      </c>
      <c r="B239" s="367" t="s">
        <v>2314</v>
      </c>
      <c r="E239" s="368" t="s">
        <v>1502</v>
      </c>
      <c r="G239" s="1092">
        <f>IF(G236&lt;=10,0,MAX(G237*0.02,-0.5))</f>
        <v>0</v>
      </c>
      <c r="H239" s="1092">
        <f>IF(H236&lt;=10,0,MAX(H237*0.02,-0.5))</f>
        <v>0</v>
      </c>
      <c r="I239" s="1092">
        <f>IF(I236&lt;=10,0,MAX(I237*0.02,-0.5))</f>
        <v>0</v>
      </c>
      <c r="J239" s="1092">
        <f>IF(J236&lt;=10,0,MAX(J237*0.02,-0.5))</f>
        <v>0</v>
      </c>
      <c r="K239" s="1092">
        <f>IF(K236&lt;=10,0,MAX(K237*0.02,-0.5))</f>
        <v>0</v>
      </c>
      <c r="L239" s="434"/>
    </row>
    <row r="240" spans="1:13">
      <c r="A240" s="441"/>
      <c r="L240" s="434"/>
    </row>
    <row r="241" spans="1:13">
      <c r="A241" s="556"/>
      <c r="L241" s="434"/>
    </row>
    <row r="242" spans="1:13" ht="13.5" thickBot="1">
      <c r="A242" s="574"/>
      <c r="B242" s="465"/>
      <c r="C242" s="438"/>
      <c r="D242" s="438"/>
      <c r="E242" s="438"/>
      <c r="F242" s="438"/>
      <c r="G242" s="438"/>
      <c r="H242" s="438"/>
      <c r="I242" s="438"/>
      <c r="J242" s="438"/>
      <c r="K242" s="438"/>
      <c r="L242" s="439"/>
    </row>
    <row r="243" spans="1:13" ht="30.75" customHeight="1" thickBot="1">
      <c r="A243" s="578"/>
    </row>
    <row r="244" spans="1:13">
      <c r="A244" s="587"/>
      <c r="B244" s="469"/>
      <c r="C244" s="431"/>
      <c r="D244" s="431"/>
      <c r="E244" s="431"/>
      <c r="F244" s="431"/>
      <c r="G244" s="431"/>
      <c r="H244" s="431"/>
      <c r="I244" s="431"/>
      <c r="J244" s="431"/>
      <c r="K244" s="431"/>
      <c r="L244" s="432"/>
    </row>
    <row r="245" spans="1:13" ht="15">
      <c r="A245" s="585" t="s">
        <v>1852</v>
      </c>
      <c r="J245" s="558"/>
      <c r="L245" s="434"/>
    </row>
    <row r="246" spans="1:13">
      <c r="A246" s="554"/>
      <c r="L246" s="434"/>
    </row>
    <row r="247" spans="1:13">
      <c r="A247" s="554"/>
      <c r="L247" s="434"/>
    </row>
    <row r="248" spans="1:13">
      <c r="A248" s="556" t="s">
        <v>1559</v>
      </c>
      <c r="B248" s="367" t="s">
        <v>1560</v>
      </c>
      <c r="E248" s="368" t="s">
        <v>1785</v>
      </c>
      <c r="G248" s="1094">
        <f>'2.1 Revenue_Interface'!AB149</f>
        <v>0</v>
      </c>
      <c r="H248" s="1094">
        <f>'2.1 Revenue_Interface'!AC149</f>
        <v>0</v>
      </c>
      <c r="I248" s="1094">
        <f>'2.1 Revenue_Interface'!AD149</f>
        <v>0</v>
      </c>
      <c r="J248" s="1094">
        <f>'2.1 Revenue_Interface'!AE149</f>
        <v>0</v>
      </c>
      <c r="K248" s="1094">
        <f>'2.1 Revenue_Interface'!AF149</f>
        <v>0</v>
      </c>
      <c r="L248" s="428" t="s">
        <v>2336</v>
      </c>
      <c r="M248" s="385"/>
    </row>
    <row r="249" spans="1:13">
      <c r="A249" s="556" t="s">
        <v>1562</v>
      </c>
      <c r="B249" s="367" t="s">
        <v>1563</v>
      </c>
      <c r="E249" s="368" t="s">
        <v>1785</v>
      </c>
      <c r="G249" s="1094">
        <f>'2.1 Revenue_Interface'!AB150</f>
        <v>0</v>
      </c>
      <c r="H249" s="1094">
        <f>'2.1 Revenue_Interface'!AC150</f>
        <v>0</v>
      </c>
      <c r="I249" s="1094">
        <f>'2.1 Revenue_Interface'!AD150</f>
        <v>0</v>
      </c>
      <c r="J249" s="1094">
        <f>'2.1 Revenue_Interface'!AE150</f>
        <v>0</v>
      </c>
      <c r="K249" s="1094">
        <f>'2.1 Revenue_Interface'!AF150</f>
        <v>0</v>
      </c>
      <c r="L249" s="428" t="s">
        <v>2336</v>
      </c>
      <c r="M249" s="385"/>
    </row>
    <row r="250" spans="1:13" ht="14.25">
      <c r="A250" s="556" t="s">
        <v>2337</v>
      </c>
      <c r="B250" s="367" t="s">
        <v>2338</v>
      </c>
      <c r="E250" s="368" t="s">
        <v>1785</v>
      </c>
      <c r="F250" s="595"/>
      <c r="G250" s="775">
        <f>G248-G249</f>
        <v>0</v>
      </c>
      <c r="H250" s="776">
        <f>H248-H249</f>
        <v>0</v>
      </c>
      <c r="I250" s="776">
        <f>I248-I249</f>
        <v>0</v>
      </c>
      <c r="J250" s="777">
        <f>J248-J249</f>
        <v>0</v>
      </c>
      <c r="K250" s="778">
        <f>K248-K249</f>
        <v>0</v>
      </c>
      <c r="L250" s="428" t="s">
        <v>2336</v>
      </c>
      <c r="M250" s="385"/>
    </row>
    <row r="251" spans="1:13" ht="14.25">
      <c r="A251" s="556" t="s">
        <v>1564</v>
      </c>
      <c r="B251" s="367" t="s">
        <v>2339</v>
      </c>
      <c r="E251" s="368" t="s">
        <v>1785</v>
      </c>
      <c r="G251" s="774">
        <f>'2.1 Revenue_Interface'!AB151</f>
        <v>0</v>
      </c>
      <c r="H251" s="774">
        <f>'2.1 Revenue_Interface'!AC151</f>
        <v>0</v>
      </c>
      <c r="I251" s="774">
        <f>'2.1 Revenue_Interface'!AD151</f>
        <v>0</v>
      </c>
      <c r="J251" s="774">
        <f>'2.1 Revenue_Interface'!AE151</f>
        <v>0</v>
      </c>
      <c r="K251" s="774">
        <f>'2.1 Revenue_Interface'!AF151</f>
        <v>0</v>
      </c>
      <c r="L251" s="428" t="s">
        <v>2336</v>
      </c>
      <c r="M251" s="385"/>
    </row>
    <row r="252" spans="1:13" ht="14.25">
      <c r="A252" s="556" t="s">
        <v>2251</v>
      </c>
      <c r="B252" s="367" t="s">
        <v>2252</v>
      </c>
      <c r="E252" s="368" t="s">
        <v>1785</v>
      </c>
      <c r="G252" s="776">
        <f>SUM(G250:G251)</f>
        <v>0</v>
      </c>
      <c r="H252" s="776">
        <f t="shared" ref="H252:K252" si="23">SUM(H250:H251)</f>
        <v>0</v>
      </c>
      <c r="I252" s="776">
        <f t="shared" si="23"/>
        <v>0</v>
      </c>
      <c r="J252" s="776">
        <f t="shared" si="23"/>
        <v>0</v>
      </c>
      <c r="K252" s="776">
        <f t="shared" si="23"/>
        <v>0</v>
      </c>
      <c r="L252" s="562"/>
      <c r="M252" s="385"/>
    </row>
    <row r="253" spans="1:13">
      <c r="A253" s="441"/>
      <c r="L253" s="434"/>
    </row>
    <row r="254" spans="1:13" ht="13.5" thickBot="1">
      <c r="A254" s="437"/>
      <c r="B254" s="465"/>
      <c r="C254" s="438"/>
      <c r="D254" s="438"/>
      <c r="E254" s="438"/>
      <c r="F254" s="438"/>
      <c r="G254" s="438"/>
      <c r="H254" s="438"/>
      <c r="I254" s="438"/>
      <c r="J254" s="438"/>
      <c r="K254" s="438"/>
      <c r="L254" s="439"/>
    </row>
  </sheetData>
  <pageMargins left="0.19685039370078741" right="0.19685039370078741" top="0.39370078740157483" bottom="0.53" header="0.19685039370078741" footer="0.23622047244094491"/>
  <pageSetup paperSize="8" scale="26" orientation="portrait" r:id="rId1"/>
  <headerFooter>
    <oddFooter>&amp;C&amp;D_x000D_&amp;1#&amp;"Calibri"&amp;10&amp;K000000 OFFICIAL-InternalOnly&amp;R&amp;F</oddFooter>
  </headerFooter>
  <ignoredErrors>
    <ignoredError sqref="G236:K252 G11:J12 G25:J27 G37:K43" unlockedFormula="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0735-23B3-4708-A9A4-36684D29DC0E}">
  <sheetPr>
    <tabColor theme="4" tint="0.79998168889431442"/>
  </sheetPr>
  <dimension ref="A1:AQ106"/>
  <sheetViews>
    <sheetView workbookViewId="0">
      <selection activeCell="I105" sqref="I105:M105"/>
    </sheetView>
    <sheetView workbookViewId="1"/>
  </sheetViews>
  <sheetFormatPr defaultColWidth="10.42578125" defaultRowHeight="12.75"/>
  <cols>
    <col min="1" max="2" width="10.42578125" style="357"/>
    <col min="3" max="3" width="12.85546875" style="357" customWidth="1"/>
    <col min="4" max="8" width="10.42578125" style="357"/>
    <col min="9" max="13" width="11.140625" style="357" customWidth="1"/>
    <col min="14" max="16384" width="10.42578125" style="357"/>
  </cols>
  <sheetData>
    <row r="1" spans="1:43" ht="15">
      <c r="A1" s="351" t="s">
        <v>28</v>
      </c>
      <c r="B1" s="352"/>
      <c r="C1" s="596"/>
      <c r="D1" s="353"/>
      <c r="E1" s="353"/>
      <c r="F1" s="353"/>
      <c r="G1" s="353"/>
      <c r="H1" s="353"/>
      <c r="I1" s="353"/>
      <c r="J1" s="353"/>
      <c r="K1" s="353"/>
      <c r="L1" s="353"/>
      <c r="M1" s="353"/>
    </row>
    <row r="2" spans="1:43" ht="15">
      <c r="A2" s="351"/>
      <c r="B2" s="356"/>
      <c r="C2" s="596"/>
      <c r="D2" s="351"/>
      <c r="E2" s="351"/>
      <c r="F2" s="351"/>
      <c r="G2" s="351"/>
      <c r="H2" s="351"/>
      <c r="I2" s="351"/>
      <c r="J2" s="351"/>
      <c r="K2" s="351"/>
      <c r="L2" s="351"/>
      <c r="M2" s="351"/>
    </row>
    <row r="3" spans="1:43" ht="15" customHeight="1">
      <c r="A3" s="356"/>
      <c r="B3" s="356"/>
      <c r="C3" s="356"/>
      <c r="D3" s="351"/>
      <c r="E3" s="351"/>
      <c r="F3" s="351"/>
      <c r="G3" s="351"/>
      <c r="H3" s="351"/>
      <c r="I3" s="351"/>
      <c r="J3" s="351"/>
      <c r="K3" s="351"/>
      <c r="L3" s="351"/>
      <c r="M3" s="351"/>
    </row>
    <row r="4" spans="1:43" ht="18" customHeight="1">
      <c r="A4" s="597" t="s">
        <v>2340</v>
      </c>
      <c r="B4" s="598"/>
      <c r="C4" s="598"/>
      <c r="D4" s="599"/>
      <c r="E4" s="599"/>
      <c r="F4" s="599"/>
      <c r="G4" s="599"/>
      <c r="H4" s="599"/>
      <c r="I4" s="599"/>
      <c r="J4" s="599"/>
      <c r="K4" s="599"/>
      <c r="L4" s="599"/>
      <c r="M4" s="599"/>
    </row>
    <row r="7" spans="1:43" s="600" customFormat="1" ht="15" customHeight="1">
      <c r="A7" s="1692" t="s">
        <v>2341</v>
      </c>
      <c r="B7" s="243"/>
      <c r="C7" s="243"/>
      <c r="D7" s="243"/>
      <c r="E7" s="243"/>
      <c r="F7" s="243"/>
      <c r="G7" s="243"/>
      <c r="H7" s="243"/>
      <c r="I7" s="243"/>
      <c r="J7" s="243"/>
      <c r="K7" s="243"/>
      <c r="L7" s="243"/>
      <c r="M7" s="243"/>
    </row>
    <row r="8" spans="1:43" s="600" customFormat="1" ht="15" customHeight="1">
      <c r="A8" s="601"/>
      <c r="B8" s="601"/>
      <c r="C8" s="601"/>
      <c r="D8" s="601"/>
      <c r="E8" s="601"/>
      <c r="F8" s="601"/>
      <c r="G8" s="601"/>
      <c r="H8" s="601"/>
      <c r="I8" s="52">
        <v>2022</v>
      </c>
      <c r="J8" s="51">
        <v>2023</v>
      </c>
      <c r="K8" s="51">
        <v>2024</v>
      </c>
      <c r="L8" s="51">
        <v>2025</v>
      </c>
      <c r="M8" s="50">
        <v>2026</v>
      </c>
    </row>
    <row r="9" spans="1:43" s="600" customFormat="1" ht="15">
      <c r="A9" s="256" t="s">
        <v>2342</v>
      </c>
      <c r="B9" s="256"/>
      <c r="C9" s="256"/>
      <c r="D9" s="256"/>
      <c r="E9" s="256"/>
      <c r="F9" s="256"/>
      <c r="G9" s="256"/>
      <c r="H9" s="256"/>
      <c r="I9" s="256"/>
      <c r="J9" s="256"/>
      <c r="K9" s="256"/>
      <c r="L9" s="256"/>
      <c r="M9" s="256"/>
    </row>
    <row r="10" spans="1:43" s="600" customFormat="1" ht="15.75" thickBot="1">
      <c r="A10" s="601"/>
      <c r="B10" s="601"/>
      <c r="C10" s="601"/>
      <c r="D10" s="601"/>
      <c r="E10" s="601"/>
      <c r="F10" s="601"/>
      <c r="G10" s="601"/>
      <c r="H10" s="601"/>
      <c r="I10" s="601"/>
      <c r="J10" s="601"/>
      <c r="K10" s="601"/>
      <c r="L10" s="601"/>
      <c r="M10" s="601"/>
    </row>
    <row r="11" spans="1:43" s="600" customFormat="1" ht="15">
      <c r="A11" s="601"/>
      <c r="B11" s="601" t="s">
        <v>2343</v>
      </c>
      <c r="C11" s="601"/>
      <c r="D11" s="601" t="s">
        <v>1479</v>
      </c>
      <c r="E11" s="602" t="s">
        <v>2344</v>
      </c>
      <c r="F11" s="601"/>
      <c r="G11" s="601"/>
      <c r="H11" s="603"/>
      <c r="I11" s="923"/>
      <c r="J11" s="924"/>
      <c r="K11" s="924"/>
      <c r="L11" s="924"/>
      <c r="M11" s="925"/>
      <c r="N11" s="601" t="s">
        <v>2345</v>
      </c>
      <c r="AM11" s="600">
        <v>0</v>
      </c>
      <c r="AN11" s="600">
        <v>0</v>
      </c>
      <c r="AO11" s="600">
        <v>0</v>
      </c>
      <c r="AP11" s="600">
        <v>0</v>
      </c>
      <c r="AQ11" s="600">
        <v>0</v>
      </c>
    </row>
    <row r="12" spans="1:43" s="600" customFormat="1" ht="15">
      <c r="A12" s="601"/>
      <c r="B12" s="601" t="s">
        <v>2343</v>
      </c>
      <c r="C12" s="601"/>
      <c r="D12" s="601" t="s">
        <v>1479</v>
      </c>
      <c r="E12" s="602" t="s">
        <v>2346</v>
      </c>
      <c r="F12" s="601"/>
      <c r="G12" s="601"/>
      <c r="H12" s="603"/>
      <c r="I12" s="1106"/>
      <c r="J12" s="1107"/>
      <c r="K12" s="1107"/>
      <c r="L12" s="1107"/>
      <c r="M12" s="1108"/>
      <c r="AM12" s="600">
        <v>0</v>
      </c>
      <c r="AN12" s="600">
        <v>0</v>
      </c>
      <c r="AO12" s="600">
        <v>0</v>
      </c>
      <c r="AP12" s="600">
        <v>0</v>
      </c>
      <c r="AQ12" s="600">
        <v>0</v>
      </c>
    </row>
    <row r="13" spans="1:43" s="600" customFormat="1" ht="15">
      <c r="A13" s="601"/>
      <c r="B13" s="601" t="s">
        <v>2343</v>
      </c>
      <c r="C13" s="601"/>
      <c r="D13" s="601" t="s">
        <v>1479</v>
      </c>
      <c r="E13" s="602" t="s">
        <v>2347</v>
      </c>
      <c r="F13" s="601"/>
      <c r="G13" s="601"/>
      <c r="H13" s="603"/>
      <c r="I13" s="1106"/>
      <c r="J13" s="1107"/>
      <c r="K13" s="1107"/>
      <c r="L13" s="1107"/>
      <c r="M13" s="1108"/>
      <c r="AM13" s="600">
        <v>0.57001000000000002</v>
      </c>
      <c r="AN13" s="600">
        <v>0.65868000000000004</v>
      </c>
      <c r="AO13" s="600">
        <v>0.64093999999999995</v>
      </c>
      <c r="AP13" s="600">
        <v>0.66456999999999999</v>
      </c>
      <c r="AQ13" s="600">
        <v>0.61523000000000005</v>
      </c>
    </row>
    <row r="14" spans="1:43" s="600" customFormat="1" ht="15">
      <c r="A14" s="601"/>
      <c r="B14" s="601" t="s">
        <v>2343</v>
      </c>
      <c r="C14" s="601"/>
      <c r="D14" s="601" t="s">
        <v>1479</v>
      </c>
      <c r="E14" s="602" t="s">
        <v>2348</v>
      </c>
      <c r="F14" s="601"/>
      <c r="G14" s="601"/>
      <c r="H14" s="603"/>
      <c r="I14" s="1106"/>
      <c r="J14" s="1107"/>
      <c r="K14" s="1107"/>
      <c r="L14" s="1107"/>
      <c r="M14" s="1108"/>
      <c r="AM14" s="600">
        <v>0</v>
      </c>
      <c r="AN14" s="600">
        <v>0</v>
      </c>
      <c r="AO14" s="600">
        <v>0</v>
      </c>
      <c r="AP14" s="600">
        <v>0</v>
      </c>
      <c r="AQ14" s="600">
        <v>0</v>
      </c>
    </row>
    <row r="15" spans="1:43" s="600" customFormat="1" ht="15">
      <c r="A15" s="601"/>
      <c r="B15" s="601" t="s">
        <v>2343</v>
      </c>
      <c r="C15" s="601"/>
      <c r="D15" s="601" t="s">
        <v>1479</v>
      </c>
      <c r="E15" s="602" t="s">
        <v>2349</v>
      </c>
      <c r="F15" s="601"/>
      <c r="G15" s="601"/>
      <c r="H15" s="603"/>
      <c r="I15" s="1106"/>
      <c r="J15" s="1107"/>
      <c r="K15" s="1107"/>
      <c r="L15" s="1107"/>
      <c r="M15" s="1108"/>
      <c r="AM15" s="600">
        <v>0</v>
      </c>
      <c r="AN15" s="600">
        <v>0</v>
      </c>
      <c r="AO15" s="600">
        <v>0</v>
      </c>
      <c r="AP15" s="600">
        <v>0</v>
      </c>
      <c r="AQ15" s="600">
        <v>0</v>
      </c>
    </row>
    <row r="16" spans="1:43" s="600" customFormat="1" ht="15.75" thickBot="1">
      <c r="A16" s="601"/>
      <c r="B16" s="604" t="s">
        <v>2343</v>
      </c>
      <c r="C16" s="604"/>
      <c r="D16" s="604" t="s">
        <v>1479</v>
      </c>
      <c r="E16" s="605" t="s">
        <v>377</v>
      </c>
      <c r="F16" s="604"/>
      <c r="G16" s="604"/>
      <c r="H16" s="606"/>
      <c r="I16" s="1109"/>
      <c r="J16" s="1110"/>
      <c r="K16" s="1110"/>
      <c r="L16" s="1110"/>
      <c r="M16" s="1111"/>
      <c r="AM16" s="600">
        <v>0.45669999999999999</v>
      </c>
      <c r="AN16" s="600">
        <v>0.32285999999999998</v>
      </c>
      <c r="AO16" s="600">
        <v>0.36942999999999998</v>
      </c>
      <c r="AP16" s="600">
        <v>0.44368999999999997</v>
      </c>
      <c r="AQ16" s="600">
        <v>0.51836000000000004</v>
      </c>
    </row>
    <row r="17" spans="1:43" s="600" customFormat="1" ht="15">
      <c r="A17" s="601"/>
      <c r="B17" s="601" t="s">
        <v>2350</v>
      </c>
      <c r="C17" s="601"/>
      <c r="D17" s="601" t="s">
        <v>1479</v>
      </c>
      <c r="E17" s="602" t="s">
        <v>2344</v>
      </c>
      <c r="F17" s="601"/>
      <c r="G17" s="601"/>
      <c r="H17" s="603"/>
      <c r="I17" s="923"/>
      <c r="J17" s="924"/>
      <c r="K17" s="924"/>
      <c r="L17" s="924"/>
      <c r="M17" s="925"/>
      <c r="AM17" s="600">
        <v>0.92091999999999996</v>
      </c>
      <c r="AN17" s="600">
        <v>0.92740999999999996</v>
      </c>
      <c r="AO17" s="600">
        <v>0.91927000000000003</v>
      </c>
      <c r="AP17" s="600">
        <v>0.87880000000000003</v>
      </c>
      <c r="AQ17" s="600">
        <v>0.89095000000000002</v>
      </c>
    </row>
    <row r="18" spans="1:43" s="600" customFormat="1" ht="15">
      <c r="A18" s="601"/>
      <c r="B18" s="601" t="s">
        <v>2350</v>
      </c>
      <c r="C18" s="601"/>
      <c r="D18" s="601" t="s">
        <v>1479</v>
      </c>
      <c r="E18" s="602" t="s">
        <v>2346</v>
      </c>
      <c r="F18" s="601"/>
      <c r="G18" s="601"/>
      <c r="H18" s="603"/>
      <c r="I18" s="1106"/>
      <c r="J18" s="1107"/>
      <c r="K18" s="1107"/>
      <c r="L18" s="1107"/>
      <c r="M18" s="1108"/>
      <c r="AM18" s="600">
        <v>0.94843</v>
      </c>
      <c r="AN18" s="600">
        <v>0.93854000000000004</v>
      </c>
      <c r="AO18" s="600">
        <v>0.90883999999999998</v>
      </c>
      <c r="AP18" s="600">
        <v>0.89154</v>
      </c>
      <c r="AQ18" s="600">
        <v>0.88639999999999997</v>
      </c>
    </row>
    <row r="19" spans="1:43" s="600" customFormat="1" ht="15">
      <c r="A19" s="601"/>
      <c r="B19" s="601" t="s">
        <v>2350</v>
      </c>
      <c r="C19" s="601"/>
      <c r="D19" s="601" t="s">
        <v>1479</v>
      </c>
      <c r="E19" s="602" t="s">
        <v>2347</v>
      </c>
      <c r="F19" s="601"/>
      <c r="G19" s="601"/>
      <c r="H19" s="603"/>
      <c r="I19" s="1106"/>
      <c r="J19" s="1107"/>
      <c r="K19" s="1107"/>
      <c r="L19" s="1107"/>
      <c r="M19" s="1108"/>
      <c r="AM19" s="600">
        <v>0.39854000000000001</v>
      </c>
      <c r="AN19" s="600">
        <v>0.30214000000000002</v>
      </c>
      <c r="AO19" s="600">
        <v>0.31859999999999999</v>
      </c>
      <c r="AP19" s="600">
        <v>0.29692000000000002</v>
      </c>
      <c r="AQ19" s="600">
        <v>0.34469</v>
      </c>
    </row>
    <row r="20" spans="1:43" s="600" customFormat="1" ht="15">
      <c r="A20" s="601"/>
      <c r="B20" s="601" t="s">
        <v>2350</v>
      </c>
      <c r="C20" s="601"/>
      <c r="D20" s="601" t="s">
        <v>1479</v>
      </c>
      <c r="E20" s="602" t="s">
        <v>2348</v>
      </c>
      <c r="F20" s="601"/>
      <c r="G20" s="601"/>
      <c r="H20" s="603"/>
      <c r="I20" s="1106"/>
      <c r="J20" s="1107"/>
      <c r="K20" s="1107"/>
      <c r="L20" s="1107"/>
      <c r="M20" s="1108"/>
      <c r="AM20" s="600">
        <v>0</v>
      </c>
      <c r="AN20" s="600">
        <v>0</v>
      </c>
      <c r="AO20" s="600">
        <v>0</v>
      </c>
      <c r="AP20" s="600">
        <v>0</v>
      </c>
      <c r="AQ20" s="600">
        <v>0</v>
      </c>
    </row>
    <row r="21" spans="1:43" s="600" customFormat="1" ht="15">
      <c r="A21" s="601"/>
      <c r="B21" s="601" t="s">
        <v>2350</v>
      </c>
      <c r="C21" s="601"/>
      <c r="D21" s="601" t="s">
        <v>1479</v>
      </c>
      <c r="E21" s="602" t="s">
        <v>2349</v>
      </c>
      <c r="F21" s="601"/>
      <c r="G21" s="601"/>
      <c r="H21" s="603"/>
      <c r="I21" s="1106"/>
      <c r="J21" s="1107"/>
      <c r="K21" s="1107"/>
      <c r="L21" s="1107"/>
      <c r="M21" s="1108"/>
      <c r="AM21" s="600">
        <v>0</v>
      </c>
      <c r="AN21" s="600">
        <v>0</v>
      </c>
      <c r="AO21" s="600">
        <v>0</v>
      </c>
      <c r="AP21" s="600">
        <v>0</v>
      </c>
      <c r="AQ21" s="600">
        <v>0</v>
      </c>
    </row>
    <row r="22" spans="1:43" s="600" customFormat="1" ht="15.75" thickBot="1">
      <c r="A22" s="601"/>
      <c r="B22" s="604" t="s">
        <v>2350</v>
      </c>
      <c r="C22" s="604"/>
      <c r="D22" s="604" t="s">
        <v>1479</v>
      </c>
      <c r="E22" s="605" t="s">
        <v>377</v>
      </c>
      <c r="F22" s="604"/>
      <c r="G22" s="604"/>
      <c r="H22" s="606"/>
      <c r="I22" s="1109"/>
      <c r="J22" s="1110"/>
      <c r="K22" s="1110"/>
      <c r="L22" s="1110"/>
      <c r="M22" s="1111"/>
      <c r="AM22" s="600">
        <v>0.14717</v>
      </c>
      <c r="AN22" s="600">
        <v>0.15761</v>
      </c>
      <c r="AO22" s="600">
        <v>0.15298</v>
      </c>
      <c r="AP22" s="600">
        <v>0.25076999999999999</v>
      </c>
      <c r="AQ22" s="600">
        <v>0.21711</v>
      </c>
    </row>
    <row r="23" spans="1:43" s="600" customFormat="1" ht="15">
      <c r="A23" s="601"/>
      <c r="B23" s="601" t="s">
        <v>2351</v>
      </c>
      <c r="C23" s="601"/>
      <c r="D23" s="601" t="s">
        <v>1479</v>
      </c>
      <c r="E23" s="602" t="s">
        <v>2344</v>
      </c>
      <c r="F23" s="601"/>
      <c r="G23" s="601"/>
      <c r="H23" s="603"/>
      <c r="I23" s="923"/>
      <c r="J23" s="924"/>
      <c r="K23" s="924"/>
      <c r="L23" s="924"/>
      <c r="M23" s="925"/>
      <c r="AM23" s="600">
        <v>5.9080000000000001E-2</v>
      </c>
      <c r="AN23" s="600">
        <v>5.2589999999999998E-2</v>
      </c>
      <c r="AO23" s="600">
        <v>6.0729999999999999E-2</v>
      </c>
      <c r="AP23" s="600">
        <v>0.1012</v>
      </c>
      <c r="AQ23" s="600">
        <v>8.9050000000000004E-2</v>
      </c>
    </row>
    <row r="24" spans="1:43" s="600" customFormat="1" ht="15">
      <c r="A24" s="601"/>
      <c r="B24" s="601" t="s">
        <v>2351</v>
      </c>
      <c r="C24" s="601"/>
      <c r="D24" s="601" t="s">
        <v>1479</v>
      </c>
      <c r="E24" s="602" t="s">
        <v>2346</v>
      </c>
      <c r="F24" s="601"/>
      <c r="G24" s="601"/>
      <c r="H24" s="603"/>
      <c r="I24" s="1106"/>
      <c r="J24" s="1107"/>
      <c r="K24" s="1107"/>
      <c r="L24" s="1107"/>
      <c r="M24" s="1108"/>
      <c r="AM24" s="600">
        <v>3.1570000000000001E-2</v>
      </c>
      <c r="AN24" s="600">
        <v>3.8339999999999999E-2</v>
      </c>
      <c r="AO24" s="600">
        <v>7.1160000000000001E-2</v>
      </c>
      <c r="AP24" s="600">
        <v>8.8459999999999997E-2</v>
      </c>
      <c r="AQ24" s="600">
        <v>9.3600000000000003E-2</v>
      </c>
    </row>
    <row r="25" spans="1:43" s="600" customFormat="1" ht="15">
      <c r="A25" s="601"/>
      <c r="B25" s="601" t="s">
        <v>2351</v>
      </c>
      <c r="C25" s="601"/>
      <c r="D25" s="601" t="s">
        <v>1479</v>
      </c>
      <c r="E25" s="602" t="s">
        <v>2347</v>
      </c>
      <c r="F25" s="601"/>
      <c r="G25" s="601"/>
      <c r="H25" s="603"/>
      <c r="I25" s="1106"/>
      <c r="J25" s="1107"/>
      <c r="K25" s="1107"/>
      <c r="L25" s="1107"/>
      <c r="M25" s="1108"/>
      <c r="AM25" s="600">
        <v>0</v>
      </c>
      <c r="AN25" s="600">
        <v>0</v>
      </c>
      <c r="AO25" s="600">
        <v>0</v>
      </c>
      <c r="AP25" s="600">
        <v>0</v>
      </c>
      <c r="AQ25" s="600">
        <v>0</v>
      </c>
    </row>
    <row r="26" spans="1:43" s="600" customFormat="1" ht="15">
      <c r="A26" s="601"/>
      <c r="B26" s="601" t="s">
        <v>2351</v>
      </c>
      <c r="C26" s="601"/>
      <c r="D26" s="601" t="s">
        <v>1479</v>
      </c>
      <c r="E26" s="602" t="s">
        <v>2348</v>
      </c>
      <c r="F26" s="601"/>
      <c r="G26" s="601"/>
      <c r="H26" s="603"/>
      <c r="I26" s="1106"/>
      <c r="J26" s="1107"/>
      <c r="K26" s="1107"/>
      <c r="L26" s="1107"/>
      <c r="M26" s="1108"/>
      <c r="AM26" s="600">
        <v>0</v>
      </c>
      <c r="AN26" s="600">
        <v>0</v>
      </c>
      <c r="AO26" s="600">
        <v>0</v>
      </c>
      <c r="AP26" s="600">
        <v>0</v>
      </c>
      <c r="AQ26" s="600">
        <v>0</v>
      </c>
    </row>
    <row r="27" spans="1:43" s="600" customFormat="1" ht="15">
      <c r="A27" s="601"/>
      <c r="B27" s="601" t="s">
        <v>2351</v>
      </c>
      <c r="C27" s="601"/>
      <c r="D27" s="601" t="s">
        <v>1479</v>
      </c>
      <c r="E27" s="602" t="s">
        <v>2349</v>
      </c>
      <c r="F27" s="601"/>
      <c r="G27" s="601"/>
      <c r="H27" s="603"/>
      <c r="I27" s="1106"/>
      <c r="J27" s="1107"/>
      <c r="K27" s="1107"/>
      <c r="L27" s="1107"/>
      <c r="M27" s="1108"/>
      <c r="AM27" s="600">
        <v>0</v>
      </c>
      <c r="AN27" s="600">
        <v>0</v>
      </c>
      <c r="AO27" s="600">
        <v>0</v>
      </c>
      <c r="AP27" s="600">
        <v>0</v>
      </c>
      <c r="AQ27" s="600">
        <v>0</v>
      </c>
    </row>
    <row r="28" spans="1:43" s="600" customFormat="1" ht="15.75" thickBot="1">
      <c r="A28" s="601"/>
      <c r="B28" s="604" t="s">
        <v>2351</v>
      </c>
      <c r="C28" s="604"/>
      <c r="D28" s="604" t="s">
        <v>1479</v>
      </c>
      <c r="E28" s="605" t="s">
        <v>377</v>
      </c>
      <c r="F28" s="604"/>
      <c r="G28" s="604"/>
      <c r="H28" s="606"/>
      <c r="I28" s="1109"/>
      <c r="J28" s="1110"/>
      <c r="K28" s="1110"/>
      <c r="L28" s="1110"/>
      <c r="M28" s="1111"/>
      <c r="AM28" s="600">
        <v>0.35849999999999999</v>
      </c>
      <c r="AN28" s="600">
        <v>0.46799000000000002</v>
      </c>
      <c r="AO28" s="600">
        <v>0.43070999999999998</v>
      </c>
      <c r="AP28" s="600">
        <v>0.28502</v>
      </c>
      <c r="AQ28" s="600">
        <v>0.24676000000000001</v>
      </c>
    </row>
    <row r="29" spans="1:43" s="600" customFormat="1" ht="15">
      <c r="A29" s="601"/>
      <c r="B29" s="601" t="s">
        <v>2352</v>
      </c>
      <c r="C29" s="601"/>
      <c r="D29" s="601" t="s">
        <v>1479</v>
      </c>
      <c r="E29" s="602" t="s">
        <v>2344</v>
      </c>
      <c r="F29" s="601"/>
      <c r="G29" s="601"/>
      <c r="H29" s="603"/>
      <c r="I29" s="923"/>
      <c r="J29" s="924"/>
      <c r="K29" s="924"/>
      <c r="L29" s="924"/>
      <c r="M29" s="925"/>
      <c r="AM29" s="600">
        <v>0</v>
      </c>
      <c r="AN29" s="600">
        <v>0</v>
      </c>
      <c r="AO29" s="600">
        <v>0</v>
      </c>
      <c r="AP29" s="600">
        <v>0</v>
      </c>
      <c r="AQ29" s="600">
        <v>0</v>
      </c>
    </row>
    <row r="30" spans="1:43" s="600" customFormat="1" ht="15">
      <c r="A30" s="601"/>
      <c r="B30" s="601" t="s">
        <v>2352</v>
      </c>
      <c r="C30" s="601"/>
      <c r="D30" s="601" t="s">
        <v>1479</v>
      </c>
      <c r="E30" s="602" t="s">
        <v>2346</v>
      </c>
      <c r="F30" s="601"/>
      <c r="G30" s="601"/>
      <c r="H30" s="603"/>
      <c r="I30" s="1106"/>
      <c r="J30" s="1107"/>
      <c r="K30" s="1107"/>
      <c r="L30" s="1107"/>
      <c r="M30" s="1108"/>
      <c r="AM30" s="600">
        <v>0</v>
      </c>
      <c r="AN30" s="600">
        <v>3.1099999999999999E-3</v>
      </c>
      <c r="AO30" s="600">
        <v>0</v>
      </c>
      <c r="AP30" s="600">
        <v>0</v>
      </c>
      <c r="AQ30" s="600">
        <v>0</v>
      </c>
    </row>
    <row r="31" spans="1:43" s="600" customFormat="1" ht="15">
      <c r="A31" s="601"/>
      <c r="B31" s="601" t="s">
        <v>2352</v>
      </c>
      <c r="C31" s="601"/>
      <c r="D31" s="601" t="s">
        <v>1479</v>
      </c>
      <c r="E31" s="602" t="s">
        <v>2347</v>
      </c>
      <c r="F31" s="601"/>
      <c r="G31" s="601"/>
      <c r="H31" s="603"/>
      <c r="I31" s="1106"/>
      <c r="J31" s="1107"/>
      <c r="K31" s="1107"/>
      <c r="L31" s="1107"/>
      <c r="M31" s="1108"/>
      <c r="AM31" s="600">
        <v>3.1460000000000002E-2</v>
      </c>
      <c r="AN31" s="600">
        <v>3.918E-2</v>
      </c>
      <c r="AO31" s="600">
        <v>4.045E-2</v>
      </c>
      <c r="AP31" s="600">
        <v>3.85E-2</v>
      </c>
      <c r="AQ31" s="600">
        <v>4.0079999999999998E-2</v>
      </c>
    </row>
    <row r="32" spans="1:43" s="600" customFormat="1" ht="15">
      <c r="A32" s="601"/>
      <c r="B32" s="601" t="s">
        <v>2352</v>
      </c>
      <c r="C32" s="601"/>
      <c r="D32" s="601" t="s">
        <v>1479</v>
      </c>
      <c r="E32" s="602" t="s">
        <v>2348</v>
      </c>
      <c r="F32" s="601"/>
      <c r="G32" s="601"/>
      <c r="H32" s="603"/>
      <c r="I32" s="1106"/>
      <c r="J32" s="1107"/>
      <c r="K32" s="1107"/>
      <c r="L32" s="1107"/>
      <c r="M32" s="1108"/>
      <c r="AM32" s="600">
        <v>0</v>
      </c>
      <c r="AN32" s="600">
        <v>0</v>
      </c>
      <c r="AO32" s="600">
        <v>0</v>
      </c>
      <c r="AP32" s="600">
        <v>0</v>
      </c>
      <c r="AQ32" s="600">
        <v>0</v>
      </c>
    </row>
    <row r="33" spans="1:43" s="600" customFormat="1" ht="15">
      <c r="A33" s="601"/>
      <c r="B33" s="601" t="s">
        <v>2352</v>
      </c>
      <c r="C33" s="601"/>
      <c r="D33" s="601" t="s">
        <v>1479</v>
      </c>
      <c r="E33" s="602" t="s">
        <v>2349</v>
      </c>
      <c r="F33" s="601"/>
      <c r="G33" s="601"/>
      <c r="H33" s="603"/>
      <c r="I33" s="1106"/>
      <c r="J33" s="1107"/>
      <c r="K33" s="1107"/>
      <c r="L33" s="1107"/>
      <c r="M33" s="1108"/>
      <c r="AM33" s="600">
        <v>0</v>
      </c>
      <c r="AN33" s="600">
        <v>0</v>
      </c>
      <c r="AO33" s="600">
        <v>0</v>
      </c>
      <c r="AP33" s="600">
        <v>0</v>
      </c>
      <c r="AQ33" s="600">
        <v>0</v>
      </c>
    </row>
    <row r="34" spans="1:43" s="600" customFormat="1" ht="15.75" thickBot="1">
      <c r="A34" s="601"/>
      <c r="B34" s="604" t="s">
        <v>2352</v>
      </c>
      <c r="C34" s="604"/>
      <c r="D34" s="604" t="s">
        <v>1479</v>
      </c>
      <c r="E34" s="605" t="s">
        <v>377</v>
      </c>
      <c r="F34" s="604"/>
      <c r="G34" s="604"/>
      <c r="H34" s="606"/>
      <c r="I34" s="1109"/>
      <c r="J34" s="1110"/>
      <c r="K34" s="1110"/>
      <c r="L34" s="1110"/>
      <c r="M34" s="1111"/>
      <c r="AM34" s="600">
        <v>0</v>
      </c>
      <c r="AN34" s="600">
        <v>0</v>
      </c>
      <c r="AO34" s="600">
        <v>0</v>
      </c>
      <c r="AP34" s="600">
        <v>0</v>
      </c>
      <c r="AQ34" s="600">
        <v>0</v>
      </c>
    </row>
    <row r="35" spans="1:43" s="600" customFormat="1" ht="15">
      <c r="A35" s="601"/>
      <c r="B35" s="601" t="s">
        <v>74</v>
      </c>
      <c r="C35" s="601"/>
      <c r="D35" s="601" t="s">
        <v>1479</v>
      </c>
      <c r="E35" s="602" t="s">
        <v>2344</v>
      </c>
      <c r="F35" s="601"/>
      <c r="G35" s="601"/>
      <c r="H35" s="603"/>
      <c r="I35" s="923"/>
      <c r="J35" s="924"/>
      <c r="K35" s="924"/>
      <c r="L35" s="924"/>
      <c r="M35" s="925"/>
      <c r="AM35" s="600">
        <v>0</v>
      </c>
      <c r="AN35" s="600">
        <v>0</v>
      </c>
      <c r="AO35" s="600">
        <v>0</v>
      </c>
      <c r="AP35" s="600">
        <v>0</v>
      </c>
      <c r="AQ35" s="600">
        <v>0</v>
      </c>
    </row>
    <row r="36" spans="1:43" s="600" customFormat="1" ht="15">
      <c r="A36" s="601"/>
      <c r="B36" s="601" t="s">
        <v>74</v>
      </c>
      <c r="C36" s="601"/>
      <c r="D36" s="601" t="s">
        <v>1479</v>
      </c>
      <c r="E36" s="602" t="s">
        <v>2346</v>
      </c>
      <c r="F36" s="601"/>
      <c r="G36" s="601"/>
      <c r="H36" s="603"/>
      <c r="I36" s="1106"/>
      <c r="J36" s="1107"/>
      <c r="K36" s="1107"/>
      <c r="L36" s="1107"/>
      <c r="M36" s="1108"/>
      <c r="AM36" s="600">
        <v>0</v>
      </c>
      <c r="AN36" s="600">
        <v>0</v>
      </c>
      <c r="AO36" s="600">
        <v>0</v>
      </c>
      <c r="AP36" s="600">
        <v>0</v>
      </c>
      <c r="AQ36" s="600">
        <v>0</v>
      </c>
    </row>
    <row r="37" spans="1:43" s="600" customFormat="1" ht="15">
      <c r="A37" s="601"/>
      <c r="B37" s="601" t="s">
        <v>74</v>
      </c>
      <c r="C37" s="601"/>
      <c r="D37" s="601" t="s">
        <v>1479</v>
      </c>
      <c r="E37" s="602" t="s">
        <v>2347</v>
      </c>
      <c r="F37" s="601"/>
      <c r="G37" s="601"/>
      <c r="H37" s="603"/>
      <c r="I37" s="1106"/>
      <c r="J37" s="1107"/>
      <c r="K37" s="1107"/>
      <c r="L37" s="1107"/>
      <c r="M37" s="1108"/>
      <c r="AM37" s="600">
        <v>0</v>
      </c>
      <c r="AN37" s="600">
        <v>0</v>
      </c>
      <c r="AO37" s="600">
        <v>0</v>
      </c>
      <c r="AP37" s="600">
        <v>0</v>
      </c>
      <c r="AQ37" s="600">
        <v>0</v>
      </c>
    </row>
    <row r="38" spans="1:43" s="600" customFormat="1" ht="15">
      <c r="A38" s="601"/>
      <c r="B38" s="601" t="s">
        <v>74</v>
      </c>
      <c r="C38" s="601"/>
      <c r="D38" s="601" t="s">
        <v>1479</v>
      </c>
      <c r="E38" s="602" t="s">
        <v>2348</v>
      </c>
      <c r="F38" s="601"/>
      <c r="G38" s="601"/>
      <c r="H38" s="603"/>
      <c r="I38" s="1106"/>
      <c r="J38" s="1107"/>
      <c r="K38" s="1107"/>
      <c r="L38" s="1107"/>
      <c r="M38" s="1108"/>
      <c r="AM38" s="600">
        <v>1</v>
      </c>
      <c r="AN38" s="600">
        <v>1</v>
      </c>
      <c r="AO38" s="600">
        <v>1</v>
      </c>
      <c r="AP38" s="600">
        <v>1</v>
      </c>
      <c r="AQ38" s="600">
        <v>1</v>
      </c>
    </row>
    <row r="39" spans="1:43" s="600" customFormat="1" ht="15">
      <c r="A39" s="601"/>
      <c r="B39" s="601" t="s">
        <v>74</v>
      </c>
      <c r="C39" s="601"/>
      <c r="D39" s="601" t="s">
        <v>1479</v>
      </c>
      <c r="E39" s="602" t="s">
        <v>2349</v>
      </c>
      <c r="F39" s="601"/>
      <c r="G39" s="601"/>
      <c r="H39" s="603"/>
      <c r="I39" s="1106"/>
      <c r="J39" s="1107"/>
      <c r="K39" s="1107"/>
      <c r="L39" s="1107"/>
      <c r="M39" s="1108"/>
      <c r="AM39" s="600">
        <v>1</v>
      </c>
      <c r="AN39" s="600">
        <v>1</v>
      </c>
      <c r="AO39" s="600">
        <v>1</v>
      </c>
      <c r="AP39" s="600">
        <v>1</v>
      </c>
      <c r="AQ39" s="600">
        <v>1</v>
      </c>
    </row>
    <row r="40" spans="1:43" s="600" customFormat="1" ht="15.75" thickBot="1">
      <c r="A40" s="601"/>
      <c r="B40" s="604" t="s">
        <v>74</v>
      </c>
      <c r="C40" s="604"/>
      <c r="D40" s="604" t="s">
        <v>1479</v>
      </c>
      <c r="E40" s="605" t="s">
        <v>377</v>
      </c>
      <c r="F40" s="604"/>
      <c r="G40" s="604"/>
      <c r="H40" s="606"/>
      <c r="I40" s="1109"/>
      <c r="J40" s="1110"/>
      <c r="K40" s="1110"/>
      <c r="L40" s="1110"/>
      <c r="M40" s="1111"/>
      <c r="AM40" s="600">
        <v>0</v>
      </c>
      <c r="AN40" s="600">
        <v>0</v>
      </c>
      <c r="AO40" s="600">
        <v>0</v>
      </c>
      <c r="AP40" s="600">
        <v>0</v>
      </c>
      <c r="AQ40" s="600">
        <v>0</v>
      </c>
    </row>
    <row r="41" spans="1:43" s="600" customFormat="1" ht="15">
      <c r="A41" s="601"/>
      <c r="B41" s="601" t="s">
        <v>2353</v>
      </c>
      <c r="C41" s="601"/>
      <c r="D41" s="601" t="s">
        <v>1479</v>
      </c>
      <c r="E41" s="602" t="s">
        <v>2344</v>
      </c>
      <c r="F41" s="601"/>
      <c r="G41" s="601"/>
      <c r="H41" s="603"/>
      <c r="I41" s="923"/>
      <c r="J41" s="924"/>
      <c r="K41" s="924"/>
      <c r="L41" s="924"/>
      <c r="M41" s="925"/>
      <c r="AM41" s="600">
        <v>0.02</v>
      </c>
      <c r="AN41" s="600">
        <v>0.02</v>
      </c>
      <c r="AO41" s="600">
        <v>0.02</v>
      </c>
      <c r="AP41" s="600">
        <v>0.02</v>
      </c>
      <c r="AQ41" s="600">
        <v>0.02</v>
      </c>
    </row>
    <row r="42" spans="1:43" s="600" customFormat="1" ht="15">
      <c r="A42" s="601"/>
      <c r="B42" s="601" t="s">
        <v>2353</v>
      </c>
      <c r="C42" s="601"/>
      <c r="D42" s="601" t="s">
        <v>1479</v>
      </c>
      <c r="E42" s="602" t="s">
        <v>2346</v>
      </c>
      <c r="F42" s="601"/>
      <c r="G42" s="601"/>
      <c r="H42" s="603"/>
      <c r="I42" s="1106"/>
      <c r="J42" s="1107"/>
      <c r="K42" s="1107"/>
      <c r="L42" s="1107"/>
      <c r="M42" s="1108"/>
      <c r="AM42" s="600">
        <v>0.02</v>
      </c>
      <c r="AN42" s="600">
        <v>0.02</v>
      </c>
      <c r="AO42" s="600">
        <v>0.02</v>
      </c>
      <c r="AP42" s="600">
        <v>0.02</v>
      </c>
      <c r="AQ42" s="600">
        <v>0.02</v>
      </c>
    </row>
    <row r="43" spans="1:43" s="600" customFormat="1" ht="15">
      <c r="A43" s="601"/>
      <c r="B43" s="601" t="s">
        <v>2353</v>
      </c>
      <c r="C43" s="601"/>
      <c r="D43" s="601" t="s">
        <v>1479</v>
      </c>
      <c r="E43" s="602" t="s">
        <v>2347</v>
      </c>
      <c r="F43" s="601"/>
      <c r="G43" s="601"/>
      <c r="H43" s="603"/>
      <c r="I43" s="1106"/>
      <c r="J43" s="1107"/>
      <c r="K43" s="1107"/>
      <c r="L43" s="1107"/>
      <c r="M43" s="1108"/>
      <c r="AM43" s="600">
        <v>0</v>
      </c>
      <c r="AN43" s="600">
        <v>0</v>
      </c>
      <c r="AO43" s="600">
        <v>0</v>
      </c>
      <c r="AP43" s="600">
        <v>0</v>
      </c>
      <c r="AQ43" s="600">
        <v>0</v>
      </c>
    </row>
    <row r="44" spans="1:43" s="600" customFormat="1" ht="15">
      <c r="A44" s="601"/>
      <c r="B44" s="601" t="s">
        <v>2353</v>
      </c>
      <c r="C44" s="601"/>
      <c r="D44" s="601" t="s">
        <v>1479</v>
      </c>
      <c r="E44" s="602" t="s">
        <v>2348</v>
      </c>
      <c r="F44" s="601"/>
      <c r="G44" s="601"/>
      <c r="H44" s="603"/>
      <c r="I44" s="1106"/>
      <c r="J44" s="1107"/>
      <c r="K44" s="1107"/>
      <c r="L44" s="1107"/>
      <c r="M44" s="1108"/>
      <c r="AM44" s="600">
        <v>0</v>
      </c>
      <c r="AN44" s="600">
        <v>0</v>
      </c>
      <c r="AO44" s="600">
        <v>0</v>
      </c>
      <c r="AP44" s="600">
        <v>0</v>
      </c>
      <c r="AQ44" s="600">
        <v>0</v>
      </c>
    </row>
    <row r="45" spans="1:43" s="600" customFormat="1" ht="15">
      <c r="A45" s="601"/>
      <c r="B45" s="601" t="s">
        <v>2353</v>
      </c>
      <c r="C45" s="601"/>
      <c r="D45" s="601" t="s">
        <v>1479</v>
      </c>
      <c r="E45" s="602" t="s">
        <v>2349</v>
      </c>
      <c r="F45" s="601"/>
      <c r="G45" s="601"/>
      <c r="H45" s="603"/>
      <c r="I45" s="1106"/>
      <c r="J45" s="1107"/>
      <c r="K45" s="1107"/>
      <c r="L45" s="1107"/>
      <c r="M45" s="1108"/>
      <c r="AM45" s="600">
        <v>0</v>
      </c>
      <c r="AN45" s="600">
        <v>0</v>
      </c>
      <c r="AO45" s="600">
        <v>0</v>
      </c>
      <c r="AP45" s="600">
        <v>0</v>
      </c>
      <c r="AQ45" s="600">
        <v>0</v>
      </c>
    </row>
    <row r="46" spans="1:43" s="600" customFormat="1" ht="15.75" thickBot="1">
      <c r="A46" s="601"/>
      <c r="B46" s="601" t="s">
        <v>2353</v>
      </c>
      <c r="C46" s="601"/>
      <c r="D46" s="601" t="s">
        <v>1479</v>
      </c>
      <c r="E46" s="602" t="s">
        <v>377</v>
      </c>
      <c r="F46" s="601"/>
      <c r="G46" s="601"/>
      <c r="H46" s="603"/>
      <c r="I46" s="1109"/>
      <c r="J46" s="1110"/>
      <c r="K46" s="1110"/>
      <c r="L46" s="1110"/>
      <c r="M46" s="1111"/>
      <c r="AM46" s="600">
        <v>3.7620000000000001E-2</v>
      </c>
      <c r="AN46" s="600">
        <v>5.1540000000000002E-2</v>
      </c>
      <c r="AO46" s="600">
        <v>4.6870000000000002E-2</v>
      </c>
      <c r="AP46" s="600">
        <v>2.051E-2</v>
      </c>
      <c r="AQ46" s="600">
        <v>1.7760000000000001E-2</v>
      </c>
    </row>
    <row r="47" spans="1:43" s="600" customFormat="1" ht="15">
      <c r="A47" s="601"/>
      <c r="B47" s="601"/>
      <c r="C47" s="601"/>
      <c r="D47" s="601"/>
      <c r="E47" s="601"/>
      <c r="F47" s="601"/>
      <c r="G47" s="601"/>
      <c r="H47" s="603"/>
      <c r="I47" s="603"/>
      <c r="J47" s="603"/>
      <c r="K47" s="603"/>
      <c r="L47" s="603"/>
      <c r="M47" s="603"/>
    </row>
    <row r="48" spans="1:43" s="600" customFormat="1" ht="15">
      <c r="A48" s="256" t="s">
        <v>2354</v>
      </c>
      <c r="B48" s="256"/>
      <c r="C48" s="256"/>
      <c r="D48" s="256"/>
      <c r="E48" s="256"/>
      <c r="F48" s="256"/>
      <c r="G48" s="256"/>
      <c r="H48" s="256"/>
      <c r="I48" s="256"/>
      <c r="J48" s="256"/>
      <c r="K48" s="256"/>
      <c r="L48" s="256"/>
      <c r="M48" s="256"/>
    </row>
    <row r="49" spans="1:13" s="600" customFormat="1" ht="15">
      <c r="A49" s="601"/>
      <c r="B49" s="601"/>
      <c r="C49" s="601"/>
      <c r="D49" s="601"/>
      <c r="E49" s="601"/>
      <c r="F49" s="601"/>
      <c r="G49" s="601"/>
      <c r="H49" s="603"/>
      <c r="I49" s="603"/>
      <c r="J49" s="603"/>
      <c r="K49" s="603"/>
      <c r="L49" s="603"/>
      <c r="M49" s="603"/>
    </row>
    <row r="50" spans="1:13" s="600" customFormat="1" ht="15">
      <c r="A50" s="601"/>
      <c r="B50" s="601" t="s">
        <v>2344</v>
      </c>
      <c r="C50" s="601"/>
      <c r="D50" s="601" t="s">
        <v>1502</v>
      </c>
      <c r="E50" s="601"/>
      <c r="F50" s="601"/>
      <c r="G50" s="601"/>
      <c r="H50" s="603"/>
      <c r="I50" s="754">
        <f>'4.1 TO PCFM Input Summary'!H46+'4.1 TO PCFM Input Summary'!H54</f>
        <v>0</v>
      </c>
      <c r="J50" s="754">
        <f>'4.1 TO PCFM Input Summary'!I46+'4.1 TO PCFM Input Summary'!I54</f>
        <v>0</v>
      </c>
      <c r="K50" s="754">
        <f>'4.1 TO PCFM Input Summary'!J46+'4.1 TO PCFM Input Summary'!J54</f>
        <v>0</v>
      </c>
      <c r="L50" s="754">
        <f>'4.1 TO PCFM Input Summary'!K46+'4.1 TO PCFM Input Summary'!K54</f>
        <v>0</v>
      </c>
      <c r="M50" s="754">
        <f>'4.1 TO PCFM Input Summary'!L46+'4.1 TO PCFM Input Summary'!L54</f>
        <v>0</v>
      </c>
    </row>
    <row r="51" spans="1:13" s="600" customFormat="1" ht="15">
      <c r="A51" s="601"/>
      <c r="B51" s="601" t="s">
        <v>2346</v>
      </c>
      <c r="C51" s="601"/>
      <c r="D51" s="601" t="s">
        <v>1502</v>
      </c>
      <c r="E51" s="601"/>
      <c r="F51" s="601"/>
      <c r="G51" s="601"/>
      <c r="H51" s="603"/>
      <c r="I51" s="754">
        <f>'4.1 TO PCFM Input Summary'!H47+'4.1 TO PCFM Input Summary'!H55</f>
        <v>0</v>
      </c>
      <c r="J51" s="754">
        <f>'4.1 TO PCFM Input Summary'!I47+'4.1 TO PCFM Input Summary'!I55</f>
        <v>0</v>
      </c>
      <c r="K51" s="754">
        <f>'4.1 TO PCFM Input Summary'!J47+'4.1 TO PCFM Input Summary'!J55</f>
        <v>0</v>
      </c>
      <c r="L51" s="754">
        <f>'4.1 TO PCFM Input Summary'!K47+'4.1 TO PCFM Input Summary'!K55</f>
        <v>0</v>
      </c>
      <c r="M51" s="754">
        <f>'4.1 TO PCFM Input Summary'!L47+'4.1 TO PCFM Input Summary'!L55</f>
        <v>0</v>
      </c>
    </row>
    <row r="52" spans="1:13" s="600" customFormat="1" ht="15">
      <c r="A52" s="601"/>
      <c r="B52" s="601" t="s">
        <v>2347</v>
      </c>
      <c r="C52" s="601"/>
      <c r="D52" s="601" t="s">
        <v>1502</v>
      </c>
      <c r="E52" s="601"/>
      <c r="F52" s="601"/>
      <c r="G52" s="601"/>
      <c r="H52" s="603"/>
      <c r="I52" s="754">
        <f>'4.1 TO PCFM Input Summary'!H48+'4.1 TO PCFM Input Summary'!H56</f>
        <v>0</v>
      </c>
      <c r="J52" s="754">
        <f>'4.1 TO PCFM Input Summary'!I48+'4.1 TO PCFM Input Summary'!I56</f>
        <v>0</v>
      </c>
      <c r="K52" s="754">
        <f>'4.1 TO PCFM Input Summary'!J48+'4.1 TO PCFM Input Summary'!J56</f>
        <v>0</v>
      </c>
      <c r="L52" s="754">
        <f>'4.1 TO PCFM Input Summary'!K48+'4.1 TO PCFM Input Summary'!K56</f>
        <v>0</v>
      </c>
      <c r="M52" s="754">
        <f>'4.1 TO PCFM Input Summary'!L48+'4.1 TO PCFM Input Summary'!L56</f>
        <v>0</v>
      </c>
    </row>
    <row r="53" spans="1:13" s="600" customFormat="1" ht="15">
      <c r="A53" s="601"/>
      <c r="B53" s="601" t="s">
        <v>2355</v>
      </c>
      <c r="C53" s="601"/>
      <c r="D53" s="601" t="s">
        <v>1502</v>
      </c>
      <c r="E53" s="601"/>
      <c r="F53" s="601"/>
      <c r="G53" s="601"/>
      <c r="H53" s="603"/>
      <c r="I53" s="754">
        <f>'4.1 TO PCFM Input Summary'!H49+'4.1 TO PCFM Input Summary'!H57</f>
        <v>0</v>
      </c>
      <c r="J53" s="754">
        <f>'4.1 TO PCFM Input Summary'!I49+'4.1 TO PCFM Input Summary'!I57</f>
        <v>0</v>
      </c>
      <c r="K53" s="754">
        <f>'4.1 TO PCFM Input Summary'!J49+'4.1 TO PCFM Input Summary'!J57</f>
        <v>0</v>
      </c>
      <c r="L53" s="754">
        <f>'4.1 TO PCFM Input Summary'!K49+'4.1 TO PCFM Input Summary'!K57</f>
        <v>0</v>
      </c>
      <c r="M53" s="754">
        <f>'4.1 TO PCFM Input Summary'!L49+'4.1 TO PCFM Input Summary'!L57</f>
        <v>0</v>
      </c>
    </row>
    <row r="54" spans="1:13" s="600" customFormat="1" ht="15">
      <c r="A54" s="601"/>
      <c r="B54" s="601" t="s">
        <v>2349</v>
      </c>
      <c r="C54" s="601"/>
      <c r="D54" s="601" t="s">
        <v>1502</v>
      </c>
      <c r="E54" s="601"/>
      <c r="F54" s="601"/>
      <c r="G54" s="601"/>
      <c r="H54" s="603"/>
      <c r="I54" s="754">
        <f>'4.1 TO PCFM Input Summary'!H50+'4.1 TO PCFM Input Summary'!H58</f>
        <v>0</v>
      </c>
      <c r="J54" s="754">
        <f>'4.1 TO PCFM Input Summary'!I50+'4.1 TO PCFM Input Summary'!I58</f>
        <v>0</v>
      </c>
      <c r="K54" s="754">
        <f>'4.1 TO PCFM Input Summary'!J50+'4.1 TO PCFM Input Summary'!J58</f>
        <v>0</v>
      </c>
      <c r="L54" s="754">
        <f>'4.1 TO PCFM Input Summary'!K50+'4.1 TO PCFM Input Summary'!K58</f>
        <v>0</v>
      </c>
      <c r="M54" s="754">
        <f>'4.1 TO PCFM Input Summary'!L50+'4.1 TO PCFM Input Summary'!L58</f>
        <v>0</v>
      </c>
    </row>
    <row r="55" spans="1:13" s="600" customFormat="1" ht="15">
      <c r="A55" s="601"/>
      <c r="B55" s="601" t="s">
        <v>377</v>
      </c>
      <c r="C55" s="601"/>
      <c r="D55" s="601" t="s">
        <v>1502</v>
      </c>
      <c r="E55" s="601"/>
      <c r="F55" s="601"/>
      <c r="G55" s="601"/>
      <c r="H55" s="603"/>
      <c r="I55" s="754">
        <f>'4.1 TO PCFM Input Summary'!H51+'4.1 TO PCFM Input Summary'!H59</f>
        <v>0</v>
      </c>
      <c r="J55" s="754">
        <f>'4.1 TO PCFM Input Summary'!I51+'4.1 TO PCFM Input Summary'!I59</f>
        <v>0</v>
      </c>
      <c r="K55" s="754">
        <f>'4.1 TO PCFM Input Summary'!J51+'4.1 TO PCFM Input Summary'!J59</f>
        <v>0</v>
      </c>
      <c r="L55" s="754">
        <f>'4.1 TO PCFM Input Summary'!K51+'4.1 TO PCFM Input Summary'!K59</f>
        <v>0</v>
      </c>
      <c r="M55" s="754">
        <f>'4.1 TO PCFM Input Summary'!L51+'4.1 TO PCFM Input Summary'!L59</f>
        <v>0</v>
      </c>
    </row>
    <row r="56" spans="1:13" s="600" customFormat="1" ht="15">
      <c r="A56" s="601"/>
      <c r="B56" s="601" t="s">
        <v>2356</v>
      </c>
      <c r="C56" s="601"/>
      <c r="D56" s="601"/>
      <c r="E56" s="601"/>
      <c r="F56" s="601"/>
      <c r="G56" s="601"/>
      <c r="H56" s="603"/>
      <c r="I56" s="1478">
        <f>SUM(I50:I55)</f>
        <v>0</v>
      </c>
      <c r="J56" s="1478">
        <f t="shared" ref="J56:M56" si="0">SUM(J50:J55)</f>
        <v>0</v>
      </c>
      <c r="K56" s="1478">
        <f t="shared" si="0"/>
        <v>0</v>
      </c>
      <c r="L56" s="1478">
        <f t="shared" si="0"/>
        <v>0</v>
      </c>
      <c r="M56" s="1478">
        <f t="shared" si="0"/>
        <v>0</v>
      </c>
    </row>
    <row r="57" spans="1:13" s="600" customFormat="1" ht="15">
      <c r="A57" s="601"/>
      <c r="B57" s="601"/>
      <c r="C57" s="601"/>
      <c r="D57" s="601"/>
      <c r="E57" s="601"/>
      <c r="F57" s="601"/>
      <c r="G57" s="601"/>
      <c r="H57" s="603"/>
      <c r="I57" s="601"/>
      <c r="J57" s="601"/>
      <c r="K57" s="601"/>
      <c r="L57" s="601"/>
      <c r="M57" s="601"/>
    </row>
    <row r="58" spans="1:13" s="600" customFormat="1" ht="15">
      <c r="A58" s="601"/>
      <c r="B58" s="601"/>
      <c r="C58" s="601"/>
      <c r="D58" s="601"/>
      <c r="E58" s="601"/>
      <c r="F58" s="601"/>
      <c r="G58" s="601"/>
      <c r="H58" s="603"/>
      <c r="I58" s="601"/>
      <c r="J58" s="601"/>
      <c r="K58" s="601"/>
      <c r="L58" s="601"/>
      <c r="M58" s="601"/>
    </row>
    <row r="59" spans="1:13" s="600" customFormat="1" ht="15">
      <c r="A59" s="601"/>
      <c r="B59" s="601"/>
      <c r="C59" s="601"/>
      <c r="D59" s="601"/>
      <c r="E59" s="601"/>
      <c r="F59" s="601"/>
      <c r="G59" s="601"/>
      <c r="H59" s="603"/>
      <c r="I59" s="603"/>
      <c r="J59" s="603"/>
      <c r="K59" s="603"/>
      <c r="L59" s="603"/>
      <c r="M59" s="603"/>
    </row>
    <row r="60" spans="1:13" s="600" customFormat="1" ht="15">
      <c r="A60" s="601"/>
      <c r="B60" s="601" t="s">
        <v>2343</v>
      </c>
      <c r="C60" s="601"/>
      <c r="D60" s="601" t="s">
        <v>1502</v>
      </c>
      <c r="E60" s="602" t="s">
        <v>2344</v>
      </c>
      <c r="F60" s="601"/>
      <c r="G60" s="601"/>
      <c r="H60" s="603"/>
      <c r="I60" s="754">
        <f>INDEX($I$50:$I$55, MATCH($E60, $B$50:$B$55, 0)) * I11</f>
        <v>0</v>
      </c>
      <c r="J60" s="754">
        <f>INDEX($J$50:$J$55, MATCH($E60, $B$50:$B$55, 0)) * J11</f>
        <v>0</v>
      </c>
      <c r="K60" s="754">
        <f>INDEX($K$50:$K$55, MATCH($E60, $B$50:$B$55, 0)) * K11</f>
        <v>0</v>
      </c>
      <c r="L60" s="754">
        <f>INDEX($L$50:$L$55, MATCH($E60, $B$50:$B$55, 0)) * L11</f>
        <v>0</v>
      </c>
      <c r="M60" s="754">
        <f>INDEX($M$50:$M$55, MATCH($E60, $B$50:$B$55, 0)) * M11</f>
        <v>0</v>
      </c>
    </row>
    <row r="61" spans="1:13" s="600" customFormat="1" ht="15">
      <c r="A61" s="601"/>
      <c r="B61" s="601" t="s">
        <v>2343</v>
      </c>
      <c r="C61" s="601"/>
      <c r="D61" s="601" t="s">
        <v>1502</v>
      </c>
      <c r="E61" s="602" t="s">
        <v>2346</v>
      </c>
      <c r="F61" s="601"/>
      <c r="G61" s="601"/>
      <c r="H61" s="603"/>
      <c r="I61" s="754">
        <f t="shared" ref="I61:I95" si="1">INDEX($I$50:$I$55, MATCH($E61, $B$50:$B$55, 0)) * I12</f>
        <v>0</v>
      </c>
      <c r="J61" s="754">
        <f t="shared" ref="J61:J64" si="2">INDEX($J$50:$J$55, MATCH($E61, $B$50:$B$55, 0)) * J12</f>
        <v>0</v>
      </c>
      <c r="K61" s="754">
        <f t="shared" ref="K61:K64" si="3">INDEX($K$50:$K$55, MATCH($E61, $B$50:$B$55, 0)) * K12</f>
        <v>0</v>
      </c>
      <c r="L61" s="754">
        <f t="shared" ref="L61:L64" si="4">INDEX($L$50:$L$55, MATCH($E61, $B$50:$B$55, 0)) * L12</f>
        <v>0</v>
      </c>
      <c r="M61" s="754">
        <f t="shared" ref="M61:M95" si="5">INDEX($M$50:$M$55, MATCH($E61, $B$50:$B$55, 0)) * M12</f>
        <v>0</v>
      </c>
    </row>
    <row r="62" spans="1:13" s="600" customFormat="1" ht="15">
      <c r="A62" s="601"/>
      <c r="B62" s="601" t="s">
        <v>2343</v>
      </c>
      <c r="C62" s="601"/>
      <c r="D62" s="601" t="s">
        <v>1502</v>
      </c>
      <c r="E62" s="602" t="s">
        <v>2347</v>
      </c>
      <c r="F62" s="601"/>
      <c r="G62" s="601"/>
      <c r="H62" s="603"/>
      <c r="I62" s="754">
        <f t="shared" si="1"/>
        <v>0</v>
      </c>
      <c r="J62" s="754">
        <f t="shared" si="2"/>
        <v>0</v>
      </c>
      <c r="K62" s="754">
        <f t="shared" si="3"/>
        <v>0</v>
      </c>
      <c r="L62" s="754">
        <f t="shared" si="4"/>
        <v>0</v>
      </c>
      <c r="M62" s="754">
        <f t="shared" si="5"/>
        <v>0</v>
      </c>
    </row>
    <row r="63" spans="1:13" s="600" customFormat="1" ht="15">
      <c r="A63" s="601"/>
      <c r="B63" s="601" t="s">
        <v>2343</v>
      </c>
      <c r="C63" s="601"/>
      <c r="D63" s="601" t="s">
        <v>1502</v>
      </c>
      <c r="E63" s="602" t="s">
        <v>2355</v>
      </c>
      <c r="F63" s="601"/>
      <c r="G63" s="601"/>
      <c r="H63" s="603"/>
      <c r="I63" s="754">
        <f t="shared" si="1"/>
        <v>0</v>
      </c>
      <c r="J63" s="754">
        <f t="shared" si="2"/>
        <v>0</v>
      </c>
      <c r="K63" s="754">
        <f t="shared" si="3"/>
        <v>0</v>
      </c>
      <c r="L63" s="754">
        <f t="shared" si="4"/>
        <v>0</v>
      </c>
      <c r="M63" s="754">
        <f t="shared" si="5"/>
        <v>0</v>
      </c>
    </row>
    <row r="64" spans="1:13" s="600" customFormat="1" ht="15">
      <c r="A64" s="601"/>
      <c r="B64" s="601" t="s">
        <v>2343</v>
      </c>
      <c r="C64" s="601"/>
      <c r="D64" s="601" t="s">
        <v>1502</v>
      </c>
      <c r="E64" s="602" t="s">
        <v>2349</v>
      </c>
      <c r="F64" s="601"/>
      <c r="G64" s="601"/>
      <c r="H64" s="603"/>
      <c r="I64" s="754">
        <f t="shared" si="1"/>
        <v>0</v>
      </c>
      <c r="J64" s="754">
        <f t="shared" si="2"/>
        <v>0</v>
      </c>
      <c r="K64" s="754">
        <f t="shared" si="3"/>
        <v>0</v>
      </c>
      <c r="L64" s="754">
        <f t="shared" si="4"/>
        <v>0</v>
      </c>
      <c r="M64" s="754">
        <f t="shared" si="5"/>
        <v>0</v>
      </c>
    </row>
    <row r="65" spans="1:15" s="600" customFormat="1" ht="15">
      <c r="A65" s="601"/>
      <c r="B65" s="604" t="s">
        <v>2343</v>
      </c>
      <c r="C65" s="604"/>
      <c r="D65" s="604" t="s">
        <v>1502</v>
      </c>
      <c r="E65" s="605" t="s">
        <v>377</v>
      </c>
      <c r="F65" s="604"/>
      <c r="G65" s="604"/>
      <c r="H65" s="606"/>
      <c r="I65" s="753">
        <f t="shared" si="1"/>
        <v>0</v>
      </c>
      <c r="J65" s="753">
        <f>INDEX($J$50:$J$55, MATCH($E65, $B$50:$B$55, 0)) * J16</f>
        <v>0</v>
      </c>
      <c r="K65" s="753">
        <f>INDEX($K$50:$K$55, MATCH($E65, $B$50:$B$55, 0)) * K16</f>
        <v>0</v>
      </c>
      <c r="L65" s="753">
        <f>INDEX($L$50:$L$55, MATCH($E65, $B$50:$B$55, 0)) * L16</f>
        <v>0</v>
      </c>
      <c r="M65" s="753">
        <f t="shared" si="5"/>
        <v>0</v>
      </c>
    </row>
    <row r="66" spans="1:15" s="600" customFormat="1" ht="15">
      <c r="A66" s="601"/>
      <c r="B66" s="601" t="s">
        <v>2350</v>
      </c>
      <c r="C66" s="601"/>
      <c r="D66" s="601" t="s">
        <v>1502</v>
      </c>
      <c r="E66" s="602" t="s">
        <v>2344</v>
      </c>
      <c r="F66" s="601"/>
      <c r="G66" s="601"/>
      <c r="H66" s="603"/>
      <c r="I66" s="754">
        <f t="shared" si="1"/>
        <v>0</v>
      </c>
      <c r="J66" s="754">
        <f t="shared" ref="J66:J95" si="6">INDEX($J$50:$J$55, MATCH($E66, $B$50:$B$55, 0)) * J17</f>
        <v>0</v>
      </c>
      <c r="K66" s="754">
        <f t="shared" ref="K66:K95" si="7">INDEX($K$50:$K$55, MATCH($E66, $B$50:$B$55, 0)) * K17</f>
        <v>0</v>
      </c>
      <c r="L66" s="754">
        <f t="shared" ref="L66:L95" si="8">INDEX($L$50:$L$55, MATCH($E66, $B$50:$B$55, 0)) * L17</f>
        <v>0</v>
      </c>
      <c r="M66" s="754">
        <f t="shared" si="5"/>
        <v>0</v>
      </c>
    </row>
    <row r="67" spans="1:15" s="600" customFormat="1" ht="15">
      <c r="A67" s="601"/>
      <c r="B67" s="601" t="s">
        <v>2350</v>
      </c>
      <c r="C67" s="601"/>
      <c r="D67" s="601" t="s">
        <v>1502</v>
      </c>
      <c r="E67" s="602" t="s">
        <v>2346</v>
      </c>
      <c r="F67" s="601"/>
      <c r="G67" s="601"/>
      <c r="H67" s="603"/>
      <c r="I67" s="754">
        <f t="shared" si="1"/>
        <v>0</v>
      </c>
      <c r="J67" s="754">
        <f>INDEX($J$50:$J$55, MATCH($E67, $B$50:$B$55, 0)) * J18</f>
        <v>0</v>
      </c>
      <c r="K67" s="754">
        <f t="shared" si="7"/>
        <v>0</v>
      </c>
      <c r="L67" s="754">
        <f t="shared" si="8"/>
        <v>0</v>
      </c>
      <c r="M67" s="754">
        <f t="shared" si="5"/>
        <v>0</v>
      </c>
    </row>
    <row r="68" spans="1:15" s="600" customFormat="1" ht="15">
      <c r="A68" s="601"/>
      <c r="B68" s="601" t="s">
        <v>2350</v>
      </c>
      <c r="C68" s="601"/>
      <c r="D68" s="601" t="s">
        <v>1502</v>
      </c>
      <c r="E68" s="602" t="s">
        <v>2347</v>
      </c>
      <c r="F68" s="601"/>
      <c r="G68" s="601"/>
      <c r="H68" s="603"/>
      <c r="I68" s="754">
        <f t="shared" si="1"/>
        <v>0</v>
      </c>
      <c r="J68" s="754">
        <f t="shared" si="6"/>
        <v>0</v>
      </c>
      <c r="K68" s="754">
        <f t="shared" si="7"/>
        <v>0</v>
      </c>
      <c r="L68" s="754">
        <f t="shared" si="8"/>
        <v>0</v>
      </c>
      <c r="M68" s="754">
        <f t="shared" si="5"/>
        <v>0</v>
      </c>
    </row>
    <row r="69" spans="1:15" s="600" customFormat="1" ht="15">
      <c r="A69" s="601"/>
      <c r="B69" s="601" t="s">
        <v>2350</v>
      </c>
      <c r="C69" s="601"/>
      <c r="D69" s="601" t="s">
        <v>1502</v>
      </c>
      <c r="E69" s="602" t="s">
        <v>2355</v>
      </c>
      <c r="F69" s="601"/>
      <c r="G69" s="601"/>
      <c r="H69" s="603"/>
      <c r="I69" s="754">
        <f t="shared" si="1"/>
        <v>0</v>
      </c>
      <c r="J69" s="754">
        <f t="shared" si="6"/>
        <v>0</v>
      </c>
      <c r="K69" s="754">
        <f t="shared" si="7"/>
        <v>0</v>
      </c>
      <c r="L69" s="754">
        <f t="shared" si="8"/>
        <v>0</v>
      </c>
      <c r="M69" s="754">
        <f t="shared" si="5"/>
        <v>0</v>
      </c>
    </row>
    <row r="70" spans="1:15" s="600" customFormat="1" ht="15">
      <c r="A70" s="601"/>
      <c r="B70" s="601" t="s">
        <v>2350</v>
      </c>
      <c r="C70" s="601"/>
      <c r="D70" s="601" t="s">
        <v>1502</v>
      </c>
      <c r="E70" s="602" t="s">
        <v>2349</v>
      </c>
      <c r="F70" s="601"/>
      <c r="G70" s="601"/>
      <c r="H70" s="603"/>
      <c r="I70" s="754">
        <f t="shared" si="1"/>
        <v>0</v>
      </c>
      <c r="J70" s="754">
        <f t="shared" si="6"/>
        <v>0</v>
      </c>
      <c r="K70" s="754">
        <f t="shared" si="7"/>
        <v>0</v>
      </c>
      <c r="L70" s="754">
        <f t="shared" si="8"/>
        <v>0</v>
      </c>
      <c r="M70" s="754">
        <f t="shared" si="5"/>
        <v>0</v>
      </c>
      <c r="O70" s="607"/>
    </row>
    <row r="71" spans="1:15" s="600" customFormat="1" ht="15">
      <c r="A71" s="601"/>
      <c r="B71" s="604" t="s">
        <v>2350</v>
      </c>
      <c r="C71" s="604"/>
      <c r="D71" s="604" t="s">
        <v>1502</v>
      </c>
      <c r="E71" s="605" t="s">
        <v>377</v>
      </c>
      <c r="F71" s="604"/>
      <c r="G71" s="604"/>
      <c r="H71" s="606"/>
      <c r="I71" s="753">
        <f t="shared" si="1"/>
        <v>0</v>
      </c>
      <c r="J71" s="753">
        <f t="shared" si="6"/>
        <v>0</v>
      </c>
      <c r="K71" s="753">
        <f t="shared" si="7"/>
        <v>0</v>
      </c>
      <c r="L71" s="753">
        <f t="shared" si="8"/>
        <v>0</v>
      </c>
      <c r="M71" s="753">
        <f t="shared" si="5"/>
        <v>0</v>
      </c>
    </row>
    <row r="72" spans="1:15" s="600" customFormat="1" ht="15">
      <c r="A72" s="601"/>
      <c r="B72" s="601" t="s">
        <v>2351</v>
      </c>
      <c r="C72" s="601"/>
      <c r="D72" s="601" t="s">
        <v>1502</v>
      </c>
      <c r="E72" s="602" t="s">
        <v>2344</v>
      </c>
      <c r="F72" s="601"/>
      <c r="G72" s="601"/>
      <c r="H72" s="603"/>
      <c r="I72" s="754">
        <f t="shared" si="1"/>
        <v>0</v>
      </c>
      <c r="J72" s="754">
        <f t="shared" si="6"/>
        <v>0</v>
      </c>
      <c r="K72" s="754">
        <f t="shared" si="7"/>
        <v>0</v>
      </c>
      <c r="L72" s="754">
        <f t="shared" si="8"/>
        <v>0</v>
      </c>
      <c r="M72" s="754">
        <f t="shared" si="5"/>
        <v>0</v>
      </c>
    </row>
    <row r="73" spans="1:15" s="600" customFormat="1" ht="15">
      <c r="A73" s="601"/>
      <c r="B73" s="601" t="s">
        <v>2351</v>
      </c>
      <c r="C73" s="601"/>
      <c r="D73" s="601" t="s">
        <v>1502</v>
      </c>
      <c r="E73" s="602" t="s">
        <v>2346</v>
      </c>
      <c r="F73" s="601"/>
      <c r="G73" s="601"/>
      <c r="H73" s="603"/>
      <c r="I73" s="754">
        <f t="shared" si="1"/>
        <v>0</v>
      </c>
      <c r="J73" s="754">
        <f t="shared" si="6"/>
        <v>0</v>
      </c>
      <c r="K73" s="754">
        <f t="shared" si="7"/>
        <v>0</v>
      </c>
      <c r="L73" s="754">
        <f t="shared" si="8"/>
        <v>0</v>
      </c>
      <c r="M73" s="754">
        <f t="shared" si="5"/>
        <v>0</v>
      </c>
    </row>
    <row r="74" spans="1:15" s="600" customFormat="1" ht="15">
      <c r="A74" s="601"/>
      <c r="B74" s="601" t="s">
        <v>2351</v>
      </c>
      <c r="C74" s="601"/>
      <c r="D74" s="601" t="s">
        <v>1502</v>
      </c>
      <c r="E74" s="602" t="s">
        <v>2347</v>
      </c>
      <c r="F74" s="601"/>
      <c r="G74" s="601"/>
      <c r="H74" s="603"/>
      <c r="I74" s="754">
        <f t="shared" si="1"/>
        <v>0</v>
      </c>
      <c r="J74" s="754">
        <f t="shared" si="6"/>
        <v>0</v>
      </c>
      <c r="K74" s="754">
        <f t="shared" si="7"/>
        <v>0</v>
      </c>
      <c r="L74" s="754">
        <f t="shared" si="8"/>
        <v>0</v>
      </c>
      <c r="M74" s="754">
        <f t="shared" si="5"/>
        <v>0</v>
      </c>
    </row>
    <row r="75" spans="1:15" s="600" customFormat="1" ht="15">
      <c r="A75" s="601"/>
      <c r="B75" s="601" t="s">
        <v>2351</v>
      </c>
      <c r="C75" s="601"/>
      <c r="D75" s="601" t="s">
        <v>1502</v>
      </c>
      <c r="E75" s="602" t="s">
        <v>2355</v>
      </c>
      <c r="F75" s="601"/>
      <c r="G75" s="601"/>
      <c r="H75" s="603"/>
      <c r="I75" s="754">
        <f t="shared" si="1"/>
        <v>0</v>
      </c>
      <c r="J75" s="754">
        <f t="shared" si="6"/>
        <v>0</v>
      </c>
      <c r="K75" s="754">
        <f t="shared" si="7"/>
        <v>0</v>
      </c>
      <c r="L75" s="754">
        <f t="shared" si="8"/>
        <v>0</v>
      </c>
      <c r="M75" s="754">
        <f t="shared" si="5"/>
        <v>0</v>
      </c>
    </row>
    <row r="76" spans="1:15" s="600" customFormat="1" ht="15">
      <c r="A76" s="601"/>
      <c r="B76" s="601" t="s">
        <v>2351</v>
      </c>
      <c r="C76" s="601"/>
      <c r="D76" s="601" t="s">
        <v>1502</v>
      </c>
      <c r="E76" s="602" t="s">
        <v>2349</v>
      </c>
      <c r="F76" s="601"/>
      <c r="G76" s="601"/>
      <c r="H76" s="603"/>
      <c r="I76" s="754">
        <f t="shared" si="1"/>
        <v>0</v>
      </c>
      <c r="J76" s="754">
        <f t="shared" si="6"/>
        <v>0</v>
      </c>
      <c r="K76" s="754">
        <f t="shared" si="7"/>
        <v>0</v>
      </c>
      <c r="L76" s="754">
        <f t="shared" si="8"/>
        <v>0</v>
      </c>
      <c r="M76" s="754">
        <f t="shared" si="5"/>
        <v>0</v>
      </c>
    </row>
    <row r="77" spans="1:15" s="600" customFormat="1" ht="15">
      <c r="A77" s="601"/>
      <c r="B77" s="604" t="s">
        <v>2351</v>
      </c>
      <c r="C77" s="604"/>
      <c r="D77" s="604" t="s">
        <v>1502</v>
      </c>
      <c r="E77" s="605" t="s">
        <v>377</v>
      </c>
      <c r="F77" s="604"/>
      <c r="G77" s="604"/>
      <c r="H77" s="606"/>
      <c r="I77" s="753">
        <f t="shared" si="1"/>
        <v>0</v>
      </c>
      <c r="J77" s="753">
        <f t="shared" si="6"/>
        <v>0</v>
      </c>
      <c r="K77" s="753">
        <f t="shared" si="7"/>
        <v>0</v>
      </c>
      <c r="L77" s="753">
        <f t="shared" si="8"/>
        <v>0</v>
      </c>
      <c r="M77" s="753">
        <f t="shared" si="5"/>
        <v>0</v>
      </c>
    </row>
    <row r="78" spans="1:15" s="600" customFormat="1" ht="15">
      <c r="A78" s="601"/>
      <c r="B78" s="601" t="s">
        <v>2352</v>
      </c>
      <c r="C78" s="601"/>
      <c r="D78" s="601" t="s">
        <v>1502</v>
      </c>
      <c r="E78" s="602" t="s">
        <v>2344</v>
      </c>
      <c r="F78" s="601"/>
      <c r="G78" s="601"/>
      <c r="H78" s="603"/>
      <c r="I78" s="754">
        <f t="shared" si="1"/>
        <v>0</v>
      </c>
      <c r="J78" s="754">
        <f t="shared" si="6"/>
        <v>0</v>
      </c>
      <c r="K78" s="754">
        <f t="shared" si="7"/>
        <v>0</v>
      </c>
      <c r="L78" s="754">
        <f t="shared" si="8"/>
        <v>0</v>
      </c>
      <c r="M78" s="754">
        <f t="shared" si="5"/>
        <v>0</v>
      </c>
    </row>
    <row r="79" spans="1:15" s="600" customFormat="1" ht="15">
      <c r="A79" s="601"/>
      <c r="B79" s="601" t="s">
        <v>2352</v>
      </c>
      <c r="C79" s="601"/>
      <c r="D79" s="601" t="s">
        <v>1502</v>
      </c>
      <c r="E79" s="602" t="s">
        <v>2346</v>
      </c>
      <c r="F79" s="601"/>
      <c r="G79" s="601"/>
      <c r="H79" s="603"/>
      <c r="I79" s="754">
        <f t="shared" si="1"/>
        <v>0</v>
      </c>
      <c r="J79" s="754">
        <f t="shared" si="6"/>
        <v>0</v>
      </c>
      <c r="K79" s="754">
        <f t="shared" si="7"/>
        <v>0</v>
      </c>
      <c r="L79" s="754">
        <f t="shared" si="8"/>
        <v>0</v>
      </c>
      <c r="M79" s="754">
        <f t="shared" si="5"/>
        <v>0</v>
      </c>
    </row>
    <row r="80" spans="1:15" s="600" customFormat="1" ht="15">
      <c r="A80" s="601"/>
      <c r="B80" s="601" t="s">
        <v>2352</v>
      </c>
      <c r="C80" s="601"/>
      <c r="D80" s="601" t="s">
        <v>1502</v>
      </c>
      <c r="E80" s="602" t="s">
        <v>2347</v>
      </c>
      <c r="F80" s="601"/>
      <c r="G80" s="601"/>
      <c r="H80" s="603"/>
      <c r="I80" s="754">
        <f t="shared" si="1"/>
        <v>0</v>
      </c>
      <c r="J80" s="754">
        <f t="shared" si="6"/>
        <v>0</v>
      </c>
      <c r="K80" s="754">
        <f t="shared" si="7"/>
        <v>0</v>
      </c>
      <c r="L80" s="754">
        <f t="shared" si="8"/>
        <v>0</v>
      </c>
      <c r="M80" s="754">
        <f t="shared" si="5"/>
        <v>0</v>
      </c>
    </row>
    <row r="81" spans="1:13" s="600" customFormat="1" ht="15">
      <c r="A81" s="601"/>
      <c r="B81" s="601" t="s">
        <v>2352</v>
      </c>
      <c r="C81" s="601"/>
      <c r="D81" s="601" t="s">
        <v>1502</v>
      </c>
      <c r="E81" s="602" t="s">
        <v>2355</v>
      </c>
      <c r="F81" s="601"/>
      <c r="G81" s="601"/>
      <c r="H81" s="603"/>
      <c r="I81" s="754">
        <f t="shared" si="1"/>
        <v>0</v>
      </c>
      <c r="J81" s="754">
        <f t="shared" si="6"/>
        <v>0</v>
      </c>
      <c r="K81" s="754">
        <f t="shared" si="7"/>
        <v>0</v>
      </c>
      <c r="L81" s="754">
        <f t="shared" si="8"/>
        <v>0</v>
      </c>
      <c r="M81" s="754">
        <f t="shared" si="5"/>
        <v>0</v>
      </c>
    </row>
    <row r="82" spans="1:13" s="600" customFormat="1" ht="15">
      <c r="A82" s="601"/>
      <c r="B82" s="601" t="s">
        <v>2352</v>
      </c>
      <c r="C82" s="601"/>
      <c r="D82" s="601" t="s">
        <v>1502</v>
      </c>
      <c r="E82" s="602" t="s">
        <v>2349</v>
      </c>
      <c r="F82" s="601"/>
      <c r="G82" s="601"/>
      <c r="H82" s="603"/>
      <c r="I82" s="754">
        <f t="shared" si="1"/>
        <v>0</v>
      </c>
      <c r="J82" s="754">
        <f t="shared" si="6"/>
        <v>0</v>
      </c>
      <c r="K82" s="754">
        <f t="shared" si="7"/>
        <v>0</v>
      </c>
      <c r="L82" s="754">
        <f t="shared" si="8"/>
        <v>0</v>
      </c>
      <c r="M82" s="754">
        <f t="shared" si="5"/>
        <v>0</v>
      </c>
    </row>
    <row r="83" spans="1:13" s="600" customFormat="1" ht="15">
      <c r="A83" s="601"/>
      <c r="B83" s="604" t="s">
        <v>2352</v>
      </c>
      <c r="C83" s="604"/>
      <c r="D83" s="604" t="s">
        <v>1502</v>
      </c>
      <c r="E83" s="605" t="s">
        <v>377</v>
      </c>
      <c r="F83" s="604"/>
      <c r="G83" s="604"/>
      <c r="H83" s="606"/>
      <c r="I83" s="753">
        <f t="shared" si="1"/>
        <v>0</v>
      </c>
      <c r="J83" s="753">
        <f t="shared" si="6"/>
        <v>0</v>
      </c>
      <c r="K83" s="753">
        <f t="shared" si="7"/>
        <v>0</v>
      </c>
      <c r="L83" s="753">
        <f t="shared" si="8"/>
        <v>0</v>
      </c>
      <c r="M83" s="753">
        <f t="shared" si="5"/>
        <v>0</v>
      </c>
    </row>
    <row r="84" spans="1:13" s="600" customFormat="1" ht="15">
      <c r="A84" s="601"/>
      <c r="B84" s="601" t="s">
        <v>74</v>
      </c>
      <c r="C84" s="601"/>
      <c r="D84" s="601" t="s">
        <v>1502</v>
      </c>
      <c r="E84" s="602" t="s">
        <v>2344</v>
      </c>
      <c r="F84" s="601"/>
      <c r="G84" s="601"/>
      <c r="H84" s="603"/>
      <c r="I84" s="754">
        <f t="shared" si="1"/>
        <v>0</v>
      </c>
      <c r="J84" s="754">
        <f t="shared" si="6"/>
        <v>0</v>
      </c>
      <c r="K84" s="754">
        <f t="shared" si="7"/>
        <v>0</v>
      </c>
      <c r="L84" s="754">
        <f t="shared" si="8"/>
        <v>0</v>
      </c>
      <c r="M84" s="754">
        <f t="shared" si="5"/>
        <v>0</v>
      </c>
    </row>
    <row r="85" spans="1:13" s="600" customFormat="1" ht="15">
      <c r="A85" s="601"/>
      <c r="B85" s="601" t="s">
        <v>74</v>
      </c>
      <c r="C85" s="601"/>
      <c r="D85" s="601" t="s">
        <v>1502</v>
      </c>
      <c r="E85" s="602" t="s">
        <v>2346</v>
      </c>
      <c r="F85" s="601"/>
      <c r="G85" s="601"/>
      <c r="H85" s="603"/>
      <c r="I85" s="754">
        <f t="shared" si="1"/>
        <v>0</v>
      </c>
      <c r="J85" s="754">
        <f t="shared" si="6"/>
        <v>0</v>
      </c>
      <c r="K85" s="754">
        <f t="shared" si="7"/>
        <v>0</v>
      </c>
      <c r="L85" s="754">
        <f t="shared" si="8"/>
        <v>0</v>
      </c>
      <c r="M85" s="754">
        <f t="shared" si="5"/>
        <v>0</v>
      </c>
    </row>
    <row r="86" spans="1:13" s="600" customFormat="1" ht="15">
      <c r="A86" s="601"/>
      <c r="B86" s="601" t="s">
        <v>74</v>
      </c>
      <c r="C86" s="601"/>
      <c r="D86" s="601" t="s">
        <v>1502</v>
      </c>
      <c r="E86" s="602" t="s">
        <v>2347</v>
      </c>
      <c r="F86" s="601"/>
      <c r="G86" s="601"/>
      <c r="H86" s="603"/>
      <c r="I86" s="754">
        <f t="shared" si="1"/>
        <v>0</v>
      </c>
      <c r="J86" s="754">
        <f t="shared" si="6"/>
        <v>0</v>
      </c>
      <c r="K86" s="754">
        <f t="shared" si="7"/>
        <v>0</v>
      </c>
      <c r="L86" s="754">
        <f t="shared" si="8"/>
        <v>0</v>
      </c>
      <c r="M86" s="754">
        <f t="shared" si="5"/>
        <v>0</v>
      </c>
    </row>
    <row r="87" spans="1:13" s="600" customFormat="1" ht="15">
      <c r="A87" s="601"/>
      <c r="B87" s="601" t="s">
        <v>74</v>
      </c>
      <c r="C87" s="601"/>
      <c r="D87" s="601" t="s">
        <v>1502</v>
      </c>
      <c r="E87" s="602" t="s">
        <v>2355</v>
      </c>
      <c r="F87" s="601"/>
      <c r="G87" s="601"/>
      <c r="H87" s="603"/>
      <c r="I87" s="754">
        <f t="shared" si="1"/>
        <v>0</v>
      </c>
      <c r="J87" s="754">
        <f t="shared" si="6"/>
        <v>0</v>
      </c>
      <c r="K87" s="754">
        <f t="shared" si="7"/>
        <v>0</v>
      </c>
      <c r="L87" s="754">
        <f t="shared" si="8"/>
        <v>0</v>
      </c>
      <c r="M87" s="754">
        <f t="shared" si="5"/>
        <v>0</v>
      </c>
    </row>
    <row r="88" spans="1:13" s="600" customFormat="1" ht="15">
      <c r="A88" s="601"/>
      <c r="B88" s="601" t="s">
        <v>74</v>
      </c>
      <c r="C88" s="601"/>
      <c r="D88" s="601" t="s">
        <v>1502</v>
      </c>
      <c r="E88" s="602" t="s">
        <v>2349</v>
      </c>
      <c r="F88" s="601"/>
      <c r="G88" s="601"/>
      <c r="H88" s="603"/>
      <c r="I88" s="754">
        <f t="shared" si="1"/>
        <v>0</v>
      </c>
      <c r="J88" s="754">
        <f t="shared" si="6"/>
        <v>0</v>
      </c>
      <c r="K88" s="754">
        <f t="shared" si="7"/>
        <v>0</v>
      </c>
      <c r="L88" s="754">
        <f t="shared" si="8"/>
        <v>0</v>
      </c>
      <c r="M88" s="754">
        <f t="shared" si="5"/>
        <v>0</v>
      </c>
    </row>
    <row r="89" spans="1:13" s="600" customFormat="1" ht="15">
      <c r="A89" s="601"/>
      <c r="B89" s="604" t="s">
        <v>74</v>
      </c>
      <c r="C89" s="604"/>
      <c r="D89" s="604" t="s">
        <v>1502</v>
      </c>
      <c r="E89" s="605" t="s">
        <v>377</v>
      </c>
      <c r="F89" s="604"/>
      <c r="G89" s="604"/>
      <c r="H89" s="606"/>
      <c r="I89" s="753">
        <f t="shared" si="1"/>
        <v>0</v>
      </c>
      <c r="J89" s="753">
        <f t="shared" si="6"/>
        <v>0</v>
      </c>
      <c r="K89" s="753">
        <f t="shared" si="7"/>
        <v>0</v>
      </c>
      <c r="L89" s="753">
        <f t="shared" si="8"/>
        <v>0</v>
      </c>
      <c r="M89" s="753">
        <f t="shared" si="5"/>
        <v>0</v>
      </c>
    </row>
    <row r="90" spans="1:13" s="600" customFormat="1" ht="15">
      <c r="A90" s="601"/>
      <c r="B90" s="601" t="s">
        <v>2353</v>
      </c>
      <c r="C90" s="601"/>
      <c r="D90" s="601" t="s">
        <v>1502</v>
      </c>
      <c r="E90" s="602" t="s">
        <v>2344</v>
      </c>
      <c r="F90" s="601"/>
      <c r="G90" s="601"/>
      <c r="H90" s="603"/>
      <c r="I90" s="754">
        <f t="shared" si="1"/>
        <v>0</v>
      </c>
      <c r="J90" s="754">
        <f t="shared" si="6"/>
        <v>0</v>
      </c>
      <c r="K90" s="754">
        <f t="shared" si="7"/>
        <v>0</v>
      </c>
      <c r="L90" s="754">
        <f t="shared" si="8"/>
        <v>0</v>
      </c>
      <c r="M90" s="754">
        <f t="shared" si="5"/>
        <v>0</v>
      </c>
    </row>
    <row r="91" spans="1:13" s="600" customFormat="1" ht="15">
      <c r="A91" s="601"/>
      <c r="B91" s="601" t="s">
        <v>2353</v>
      </c>
      <c r="C91" s="601"/>
      <c r="D91" s="601" t="s">
        <v>1502</v>
      </c>
      <c r="E91" s="602" t="s">
        <v>2346</v>
      </c>
      <c r="F91" s="601"/>
      <c r="G91" s="601"/>
      <c r="H91" s="603"/>
      <c r="I91" s="754">
        <f t="shared" si="1"/>
        <v>0</v>
      </c>
      <c r="J91" s="754">
        <f t="shared" si="6"/>
        <v>0</v>
      </c>
      <c r="K91" s="754">
        <f t="shared" si="7"/>
        <v>0</v>
      </c>
      <c r="L91" s="754">
        <f t="shared" si="8"/>
        <v>0</v>
      </c>
      <c r="M91" s="754">
        <f t="shared" si="5"/>
        <v>0</v>
      </c>
    </row>
    <row r="92" spans="1:13" s="600" customFormat="1" ht="15">
      <c r="A92" s="601"/>
      <c r="B92" s="601" t="s">
        <v>2353</v>
      </c>
      <c r="C92" s="601"/>
      <c r="D92" s="601" t="s">
        <v>1502</v>
      </c>
      <c r="E92" s="602" t="s">
        <v>2347</v>
      </c>
      <c r="F92" s="601"/>
      <c r="G92" s="601"/>
      <c r="H92" s="603"/>
      <c r="I92" s="754">
        <f t="shared" si="1"/>
        <v>0</v>
      </c>
      <c r="J92" s="754">
        <f t="shared" si="6"/>
        <v>0</v>
      </c>
      <c r="K92" s="754">
        <f t="shared" si="7"/>
        <v>0</v>
      </c>
      <c r="L92" s="754">
        <f t="shared" si="8"/>
        <v>0</v>
      </c>
      <c r="M92" s="754">
        <f t="shared" si="5"/>
        <v>0</v>
      </c>
    </row>
    <row r="93" spans="1:13" s="600" customFormat="1" ht="15">
      <c r="A93" s="601"/>
      <c r="B93" s="601" t="s">
        <v>2353</v>
      </c>
      <c r="C93" s="601"/>
      <c r="D93" s="601" t="s">
        <v>1502</v>
      </c>
      <c r="E93" s="602" t="s">
        <v>2355</v>
      </c>
      <c r="F93" s="601"/>
      <c r="G93" s="601"/>
      <c r="H93" s="603"/>
      <c r="I93" s="754">
        <f t="shared" si="1"/>
        <v>0</v>
      </c>
      <c r="J93" s="754">
        <f t="shared" si="6"/>
        <v>0</v>
      </c>
      <c r="K93" s="754">
        <f t="shared" si="7"/>
        <v>0</v>
      </c>
      <c r="L93" s="754">
        <f t="shared" si="8"/>
        <v>0</v>
      </c>
      <c r="M93" s="754">
        <f t="shared" si="5"/>
        <v>0</v>
      </c>
    </row>
    <row r="94" spans="1:13" s="600" customFormat="1" ht="15">
      <c r="A94" s="601"/>
      <c r="B94" s="601" t="s">
        <v>2353</v>
      </c>
      <c r="C94" s="601"/>
      <c r="D94" s="601" t="s">
        <v>1502</v>
      </c>
      <c r="E94" s="602" t="s">
        <v>2349</v>
      </c>
      <c r="F94" s="601"/>
      <c r="G94" s="601"/>
      <c r="H94" s="603"/>
      <c r="I94" s="754">
        <f t="shared" si="1"/>
        <v>0</v>
      </c>
      <c r="J94" s="754">
        <f t="shared" si="6"/>
        <v>0</v>
      </c>
      <c r="K94" s="754">
        <f t="shared" si="7"/>
        <v>0</v>
      </c>
      <c r="L94" s="754">
        <f t="shared" si="8"/>
        <v>0</v>
      </c>
      <c r="M94" s="754">
        <f t="shared" si="5"/>
        <v>0</v>
      </c>
    </row>
    <row r="95" spans="1:13" s="600" customFormat="1" ht="15">
      <c r="A95" s="601"/>
      <c r="B95" s="601" t="s">
        <v>2353</v>
      </c>
      <c r="C95" s="601"/>
      <c r="D95" s="601" t="s">
        <v>1502</v>
      </c>
      <c r="E95" s="602" t="s">
        <v>377</v>
      </c>
      <c r="F95" s="601"/>
      <c r="G95" s="601"/>
      <c r="H95" s="603"/>
      <c r="I95" s="753">
        <f t="shared" si="1"/>
        <v>0</v>
      </c>
      <c r="J95" s="753">
        <f t="shared" si="6"/>
        <v>0</v>
      </c>
      <c r="K95" s="753">
        <f t="shared" si="7"/>
        <v>0</v>
      </c>
      <c r="L95" s="753">
        <f t="shared" si="8"/>
        <v>0</v>
      </c>
      <c r="M95" s="753">
        <f t="shared" si="5"/>
        <v>0</v>
      </c>
    </row>
    <row r="96" spans="1:13" s="600" customFormat="1" ht="15">
      <c r="A96" s="601"/>
      <c r="B96" s="601"/>
      <c r="C96" s="601"/>
      <c r="D96" s="601"/>
      <c r="E96" s="601"/>
      <c r="F96" s="601"/>
      <c r="G96" s="601"/>
      <c r="H96" s="608"/>
      <c r="I96" s="601"/>
      <c r="J96" s="601"/>
      <c r="K96" s="601"/>
      <c r="L96" s="601"/>
      <c r="M96" s="601"/>
    </row>
    <row r="97" spans="1:13" s="600" customFormat="1" ht="15">
      <c r="A97" s="256" t="s">
        <v>2357</v>
      </c>
      <c r="B97" s="256"/>
      <c r="C97" s="256"/>
      <c r="D97" s="256"/>
      <c r="E97" s="256"/>
      <c r="F97" s="256"/>
      <c r="G97" s="256"/>
      <c r="H97" s="256"/>
      <c r="I97" s="256"/>
      <c r="J97" s="256"/>
      <c r="K97" s="256"/>
      <c r="L97" s="256"/>
      <c r="M97" s="256"/>
    </row>
    <row r="98" spans="1:13" s="600" customFormat="1" ht="15">
      <c r="A98" s="601"/>
      <c r="B98" s="601"/>
      <c r="C98" s="601"/>
      <c r="D98" s="601"/>
      <c r="E98" s="601"/>
      <c r="F98" s="601"/>
      <c r="G98" s="601"/>
      <c r="H98" s="603"/>
      <c r="I98" s="603"/>
      <c r="J98" s="603"/>
      <c r="K98" s="603"/>
      <c r="L98" s="603"/>
      <c r="M98" s="603"/>
    </row>
    <row r="99" spans="1:13" s="600" customFormat="1" ht="15">
      <c r="A99" s="601"/>
      <c r="B99" s="601" t="s">
        <v>2343</v>
      </c>
      <c r="C99" s="601"/>
      <c r="D99" s="601" t="s">
        <v>1479</v>
      </c>
      <c r="E99" s="601"/>
      <c r="F99" s="601"/>
      <c r="G99" s="601"/>
      <c r="H99" s="603"/>
      <c r="I99" s="864" cm="1">
        <f t="array" ref="I99">IFERROR(SUMPRODUCT(($I$60:$I$95) * ($B$60:$B$95 =$B99)) /$I$56,0)</f>
        <v>0</v>
      </c>
      <c r="J99" s="864" cm="1">
        <f t="array" ref="J99">IFERROR(SUMPRODUCT(($J$60:$J$95) * ($B$60:$B$95 =$B99)) /$J$56,0)</f>
        <v>0</v>
      </c>
      <c r="K99" s="864" cm="1">
        <f t="array" ref="K99">IFERROR(SUMPRODUCT(($K$60:$K$95) * ($B$60:$B$95 =$B99)) /$K$56,0)</f>
        <v>0</v>
      </c>
      <c r="L99" s="864" cm="1">
        <f t="array" ref="L99">IFERROR(SUMPRODUCT(($L$60:$L$95) * ($B$60:$B$95 =$B99)) /$L$56,0)</f>
        <v>0</v>
      </c>
      <c r="M99" s="864" cm="1">
        <f t="array" ref="M99">IFERROR(SUMPRODUCT(($M$60:$M$95) * ($B$60:$B$95 =$B99)) /$M$56,0)</f>
        <v>0</v>
      </c>
    </row>
    <row r="100" spans="1:13" s="600" customFormat="1" ht="15">
      <c r="A100" s="601"/>
      <c r="B100" s="601" t="s">
        <v>2350</v>
      </c>
      <c r="C100" s="601"/>
      <c r="D100" s="601" t="s">
        <v>1479</v>
      </c>
      <c r="E100" s="601"/>
      <c r="F100" s="601"/>
      <c r="G100" s="601"/>
      <c r="H100" s="603"/>
      <c r="I100" s="864" cm="1">
        <f t="array" ref="I100">IFERROR(SUMPRODUCT(($I$60:$I$95) * ($B$60:$B$95 =$B100)) /$I$56,0)</f>
        <v>0</v>
      </c>
      <c r="J100" s="864" cm="1">
        <f t="array" ref="J100">IFERROR(SUMPRODUCT(($J$60:$J$95) * ($B$60:$B$95 =$B100)) /$J$56,0)</f>
        <v>0</v>
      </c>
      <c r="K100" s="864" cm="1">
        <f t="array" ref="K100">IFERROR(SUMPRODUCT(($K$60:$K$95) * ($B$60:$B$95 =$B100)) /$K$56,0)</f>
        <v>0</v>
      </c>
      <c r="L100" s="864" cm="1">
        <f t="array" ref="L100">IFERROR(SUMPRODUCT(($L$60:$L$95) * ($B$60:$B$95 =$B100)) /$L$56,0)</f>
        <v>0</v>
      </c>
      <c r="M100" s="864" cm="1">
        <f t="array" ref="M100">IFERROR(SUMPRODUCT(($M$60:$M$95) * ($B$60:$B$95 =$B100)) /$M$56,0)</f>
        <v>0</v>
      </c>
    </row>
    <row r="101" spans="1:13" s="600" customFormat="1" ht="15">
      <c r="A101" s="601"/>
      <c r="B101" s="601" t="s">
        <v>2351</v>
      </c>
      <c r="C101" s="601"/>
      <c r="D101" s="601" t="s">
        <v>1479</v>
      </c>
      <c r="E101" s="601"/>
      <c r="F101" s="601"/>
      <c r="G101" s="601"/>
      <c r="H101" s="603"/>
      <c r="I101" s="864" cm="1">
        <f t="array" ref="I101">IFERROR(SUMPRODUCT(($I$60:$I$95) * ($B$60:$B$95 =$B101)) /$I$56,0)</f>
        <v>0</v>
      </c>
      <c r="J101" s="864" cm="1">
        <f t="array" ref="J101">IFERROR(SUMPRODUCT(($J$60:$J$95) * ($B$60:$B$95 =$B101)) /$J$56,0)</f>
        <v>0</v>
      </c>
      <c r="K101" s="864" cm="1">
        <f t="array" ref="K101">IFERROR(SUMPRODUCT(($K$60:$K$95) * ($B$60:$B$95 =$B101)) /$K$56,0)</f>
        <v>0</v>
      </c>
      <c r="L101" s="864" cm="1">
        <f t="array" ref="L101">IFERROR(SUMPRODUCT(($L$60:$L$95) * ($B$60:$B$95 =$B101)) /$L$56,0)</f>
        <v>0</v>
      </c>
      <c r="M101" s="864" cm="1">
        <f t="array" ref="M101">IFERROR(SUMPRODUCT(($M$60:$M$95) * ($B$60:$B$95 =$B101)) /$M$56,0)</f>
        <v>0</v>
      </c>
    </row>
    <row r="102" spans="1:13" s="600" customFormat="1" ht="15">
      <c r="A102" s="601"/>
      <c r="B102" s="601" t="s">
        <v>2352</v>
      </c>
      <c r="C102" s="601"/>
      <c r="D102" s="601" t="s">
        <v>1479</v>
      </c>
      <c r="E102" s="601"/>
      <c r="F102" s="601"/>
      <c r="G102" s="601"/>
      <c r="H102" s="603"/>
      <c r="I102" s="864" cm="1">
        <f t="array" ref="I102">IFERROR(SUMPRODUCT(($I$60:$I$95) * ($B$60:$B$95 =$B102)) /$I$56,0)</f>
        <v>0</v>
      </c>
      <c r="J102" s="864" cm="1">
        <f t="array" ref="J102">IFERROR(SUMPRODUCT(($J$60:$J$95) * ($B$60:$B$95 =$B102)) /$J$56,0)</f>
        <v>0</v>
      </c>
      <c r="K102" s="864" cm="1">
        <f t="array" ref="K102">IFERROR(SUMPRODUCT(($K$60:$K$95) * ($B$60:$B$95 =$B102)) /$K$56,0)</f>
        <v>0</v>
      </c>
      <c r="L102" s="864" cm="1">
        <f t="array" ref="L102">IFERROR(SUMPRODUCT(($L$60:$L$95) * ($B$60:$B$95 =$B102)) /$L$56,0)</f>
        <v>0</v>
      </c>
      <c r="M102" s="864" cm="1">
        <f t="array" ref="M102">IFERROR(SUMPRODUCT(($M$60:$M$95) * ($B$60:$B$95 =$B102)) /$M$56,0)</f>
        <v>0</v>
      </c>
    </row>
    <row r="103" spans="1:13" s="600" customFormat="1" ht="15">
      <c r="A103" s="601"/>
      <c r="B103" s="601" t="s">
        <v>74</v>
      </c>
      <c r="C103" s="601"/>
      <c r="D103" s="601" t="s">
        <v>1479</v>
      </c>
      <c r="E103" s="601"/>
      <c r="F103" s="601"/>
      <c r="G103" s="601"/>
      <c r="H103" s="603"/>
      <c r="I103" s="864" cm="1">
        <f t="array" ref="I103">IFERROR(SUMPRODUCT(($I$60:$I$95) * ($B$60:$B$95 =$B103)) /$I$56,0)</f>
        <v>0</v>
      </c>
      <c r="J103" s="864" cm="1">
        <f t="array" ref="J103">IFERROR(SUMPRODUCT(($J$60:$J$95) * ($B$60:$B$95 =$B103)) /$J$56,0)</f>
        <v>0</v>
      </c>
      <c r="K103" s="864" cm="1">
        <f t="array" ref="K103">IFERROR(SUMPRODUCT(($K$60:$K$95) * ($B$60:$B$95 =$B103)) /$K$56,0)</f>
        <v>0</v>
      </c>
      <c r="L103" s="864" cm="1">
        <f t="array" ref="L103">IFERROR(SUMPRODUCT(($L$60:$L$95) * ($B$60:$B$95 =$B103)) /$L$56,0)</f>
        <v>0</v>
      </c>
      <c r="M103" s="864" cm="1">
        <f t="array" ref="M103">IFERROR(SUMPRODUCT(($M$60:$M$95) * ($B$60:$B$95 =$B103)) /$M$56,0)</f>
        <v>0</v>
      </c>
    </row>
    <row r="104" spans="1:13" s="600" customFormat="1" ht="15">
      <c r="A104" s="601"/>
      <c r="B104" s="601" t="s">
        <v>2353</v>
      </c>
      <c r="C104" s="601"/>
      <c r="D104" s="601" t="s">
        <v>1479</v>
      </c>
      <c r="E104" s="601"/>
      <c r="F104" s="601"/>
      <c r="G104" s="601"/>
      <c r="H104" s="603"/>
      <c r="I104" s="864" cm="1">
        <f t="array" ref="I104">IFERROR(SUMPRODUCT(($I$60:$I$95) * ($B$60:$B$95 =$B104)) /$I$56,0)</f>
        <v>0</v>
      </c>
      <c r="J104" s="864" cm="1">
        <f t="array" ref="J104">IFERROR(SUMPRODUCT(($J$60:$J$95) * ($B$60:$B$95 =$B104)) /$J$56,0)</f>
        <v>0</v>
      </c>
      <c r="K104" s="864" cm="1">
        <f t="array" ref="K104">IFERROR(SUMPRODUCT(($K$60:$K$95) * ($B$60:$B$95 =$B104)) /$K$56,0)</f>
        <v>0</v>
      </c>
      <c r="L104" s="864" cm="1">
        <f t="array" ref="L104">IFERROR(SUMPRODUCT(($L$60:$L$95) * ($B$60:$B$95 =$B104)) /$L$56,0)</f>
        <v>0</v>
      </c>
      <c r="M104" s="864" cm="1">
        <f t="array" ref="M104">IFERROR(SUMPRODUCT(($M$60:$M$95) * ($B$60:$B$95 =$B104)) /$M$56,0)</f>
        <v>0</v>
      </c>
    </row>
    <row r="105" spans="1:13" s="600" customFormat="1" ht="15">
      <c r="A105" s="601"/>
      <c r="B105" s="1693" t="s">
        <v>2358</v>
      </c>
      <c r="C105" s="601"/>
      <c r="D105" s="1693" t="s">
        <v>1479</v>
      </c>
      <c r="E105" s="601"/>
      <c r="F105" s="601"/>
      <c r="G105" s="601"/>
      <c r="H105" s="603"/>
      <c r="I105" s="1694">
        <f>SUM(I99:I104)</f>
        <v>0</v>
      </c>
      <c r="J105" s="1694">
        <f>SUM(J99:J104)</f>
        <v>0</v>
      </c>
      <c r="K105" s="1694">
        <f>SUM(K99:K104)</f>
        <v>0</v>
      </c>
      <c r="L105" s="1694">
        <f>SUM(L99:L104)</f>
        <v>0</v>
      </c>
      <c r="M105" s="1694">
        <f>SUM(M99:M104)</f>
        <v>0</v>
      </c>
    </row>
    <row r="106" spans="1:13" s="600" customFormat="1" ht="15">
      <c r="H106" s="609"/>
      <c r="I106" s="609"/>
      <c r="J106" s="609"/>
      <c r="K106" s="609"/>
      <c r="L106" s="609"/>
      <c r="M106" s="609"/>
    </row>
  </sheetData>
  <pageMargins left="0.7" right="0.7" top="0.75" bottom="0.75" header="0.3" footer="0.3"/>
  <pageSetup orientation="portrait" r:id="rId1"/>
  <headerFooter>
    <oddFooter>&amp;C_x000D_&amp;1#&amp;"Calibri"&amp;10&amp;K000000 OFFICIAL-InternalOnly</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A6A4B-A6A2-470D-9519-F7FD91E8E9F4}">
  <sheetPr>
    <tabColor theme="4" tint="0.79998168889431442"/>
  </sheetPr>
  <dimension ref="A1:AQ54"/>
  <sheetViews>
    <sheetView topLeftCell="A37" workbookViewId="0">
      <selection activeCell="I53" sqref="I53:M53"/>
    </sheetView>
    <sheetView workbookViewId="1"/>
  </sheetViews>
  <sheetFormatPr defaultColWidth="10.42578125" defaultRowHeight="12.75"/>
  <cols>
    <col min="1" max="16384" width="10.42578125" style="357"/>
  </cols>
  <sheetData>
    <row r="1" spans="1:43" ht="15">
      <c r="A1" s="351" t="s">
        <v>28</v>
      </c>
      <c r="B1" s="352"/>
      <c r="C1" s="596"/>
      <c r="D1" s="353"/>
      <c r="E1" s="353"/>
      <c r="F1" s="353"/>
      <c r="G1" s="353"/>
      <c r="H1" s="353"/>
      <c r="I1" s="353"/>
      <c r="J1" s="353"/>
      <c r="K1" s="353"/>
      <c r="L1" s="353"/>
      <c r="M1" s="353"/>
    </row>
    <row r="2" spans="1:43" ht="15">
      <c r="A2" s="351"/>
      <c r="B2" s="356"/>
      <c r="C2" s="596"/>
      <c r="D2" s="351"/>
      <c r="E2" s="351"/>
      <c r="F2" s="351"/>
      <c r="G2" s="351"/>
      <c r="H2" s="351"/>
      <c r="I2" s="351"/>
      <c r="J2" s="351"/>
      <c r="K2" s="351"/>
      <c r="L2" s="351"/>
      <c r="M2" s="351"/>
    </row>
    <row r="3" spans="1:43" ht="18" customHeight="1">
      <c r="A3" s="356"/>
      <c r="B3" s="356"/>
      <c r="C3" s="356"/>
      <c r="D3" s="351"/>
      <c r="E3" s="351"/>
      <c r="F3" s="351"/>
      <c r="G3" s="351"/>
      <c r="H3" s="351"/>
      <c r="I3" s="351"/>
      <c r="J3" s="351"/>
      <c r="K3" s="351"/>
      <c r="L3" s="351"/>
      <c r="M3" s="351"/>
    </row>
    <row r="4" spans="1:43" ht="18" customHeight="1">
      <c r="A4" s="597" t="s">
        <v>2359</v>
      </c>
      <c r="B4" s="598"/>
      <c r="C4" s="598"/>
      <c r="D4" s="599"/>
      <c r="E4" s="599"/>
      <c r="F4" s="599"/>
      <c r="G4" s="599"/>
      <c r="H4" s="599"/>
      <c r="I4" s="599"/>
      <c r="J4" s="599"/>
      <c r="K4" s="599"/>
      <c r="L4" s="599"/>
      <c r="M4" s="599"/>
    </row>
    <row r="7" spans="1:43" s="600" customFormat="1" ht="15" customHeight="1">
      <c r="A7" s="1692" t="s">
        <v>2341</v>
      </c>
      <c r="B7" s="243"/>
      <c r="C7" s="243"/>
      <c r="D7" s="243"/>
      <c r="E7" s="243"/>
      <c r="F7" s="243"/>
      <c r="G7" s="247"/>
      <c r="H7" s="247"/>
      <c r="I7" s="247"/>
      <c r="J7" s="247"/>
      <c r="K7" s="247"/>
      <c r="L7" s="247"/>
      <c r="M7" s="247"/>
    </row>
    <row r="8" spans="1:43" s="600" customFormat="1" ht="15" customHeight="1">
      <c r="A8" s="601"/>
      <c r="B8" s="601"/>
      <c r="C8" s="601"/>
      <c r="D8" s="601"/>
      <c r="E8" s="601"/>
      <c r="F8" s="601"/>
      <c r="I8" s="52">
        <v>2022</v>
      </c>
      <c r="J8" s="51">
        <v>2023</v>
      </c>
      <c r="K8" s="51">
        <v>2024</v>
      </c>
      <c r="L8" s="51">
        <v>2025</v>
      </c>
      <c r="M8" s="50">
        <v>2026</v>
      </c>
    </row>
    <row r="9" spans="1:43" s="600" customFormat="1" ht="15">
      <c r="A9" s="256" t="s">
        <v>2342</v>
      </c>
      <c r="B9" s="256"/>
      <c r="C9" s="256"/>
      <c r="D9" s="256"/>
      <c r="E9" s="256"/>
      <c r="F9" s="256"/>
      <c r="G9" s="257"/>
      <c r="H9" s="257"/>
      <c r="I9" s="257"/>
      <c r="J9" s="257"/>
      <c r="K9" s="257"/>
      <c r="L9" s="257"/>
      <c r="M9" s="257"/>
    </row>
    <row r="10" spans="1:43" s="600" customFormat="1" ht="15.75" thickBot="1">
      <c r="A10" s="601"/>
      <c r="B10" s="601"/>
      <c r="C10" s="601"/>
      <c r="D10" s="601"/>
      <c r="E10" s="601"/>
      <c r="F10" s="601"/>
    </row>
    <row r="11" spans="1:43" s="600" customFormat="1" ht="15">
      <c r="A11" s="601"/>
      <c r="B11" s="601" t="s">
        <v>2343</v>
      </c>
      <c r="C11" s="601"/>
      <c r="D11" s="601" t="s">
        <v>1479</v>
      </c>
      <c r="E11" s="602" t="s">
        <v>377</v>
      </c>
      <c r="F11" s="601"/>
      <c r="H11" s="609"/>
      <c r="I11" s="926"/>
      <c r="J11" s="927"/>
      <c r="K11" s="927"/>
      <c r="L11" s="927"/>
      <c r="M11" s="928"/>
      <c r="N11" s="601" t="s">
        <v>2345</v>
      </c>
      <c r="AM11" s="600">
        <v>0</v>
      </c>
      <c r="AN11" s="600">
        <v>0</v>
      </c>
      <c r="AO11" s="600">
        <v>0</v>
      </c>
      <c r="AP11" s="600">
        <v>0</v>
      </c>
      <c r="AQ11" s="600">
        <v>0</v>
      </c>
    </row>
    <row r="12" spans="1:43" s="600" customFormat="1" ht="15">
      <c r="A12" s="601"/>
      <c r="B12" s="604" t="s">
        <v>2343</v>
      </c>
      <c r="C12" s="604"/>
      <c r="D12" s="604" t="s">
        <v>1479</v>
      </c>
      <c r="E12" s="605" t="s">
        <v>2360</v>
      </c>
      <c r="F12" s="604"/>
      <c r="G12" s="610"/>
      <c r="H12" s="611"/>
      <c r="I12" s="929"/>
      <c r="J12" s="627"/>
      <c r="K12" s="627"/>
      <c r="L12" s="627"/>
      <c r="M12" s="930"/>
      <c r="AM12" s="600">
        <v>0</v>
      </c>
      <c r="AN12" s="600">
        <v>0</v>
      </c>
      <c r="AO12" s="600">
        <v>0</v>
      </c>
      <c r="AP12" s="600">
        <v>0</v>
      </c>
      <c r="AQ12" s="600">
        <v>0</v>
      </c>
    </row>
    <row r="13" spans="1:43" s="600" customFormat="1" ht="15">
      <c r="A13" s="601"/>
      <c r="B13" s="601" t="s">
        <v>2350</v>
      </c>
      <c r="C13" s="601"/>
      <c r="D13" s="601" t="s">
        <v>1479</v>
      </c>
      <c r="E13" s="602" t="s">
        <v>377</v>
      </c>
      <c r="F13" s="601"/>
      <c r="H13" s="609"/>
      <c r="I13" s="931"/>
      <c r="J13" s="626"/>
      <c r="K13" s="626"/>
      <c r="L13" s="626"/>
      <c r="M13" s="932"/>
      <c r="AM13" s="600">
        <v>0.57001000000000002</v>
      </c>
      <c r="AN13" s="600">
        <v>0.65868000000000004</v>
      </c>
      <c r="AO13" s="600">
        <v>0.64093999999999995</v>
      </c>
      <c r="AP13" s="600">
        <v>0.66456999999999999</v>
      </c>
      <c r="AQ13" s="600">
        <v>0.61523000000000005</v>
      </c>
    </row>
    <row r="14" spans="1:43" s="600" customFormat="1" ht="15">
      <c r="A14" s="601"/>
      <c r="B14" s="604" t="s">
        <v>2350</v>
      </c>
      <c r="C14" s="604"/>
      <c r="D14" s="604" t="s">
        <v>1479</v>
      </c>
      <c r="E14" s="605" t="s">
        <v>2360</v>
      </c>
      <c r="F14" s="604"/>
      <c r="G14" s="610"/>
      <c r="H14" s="611"/>
      <c r="I14" s="929"/>
      <c r="J14" s="627"/>
      <c r="K14" s="627"/>
      <c r="L14" s="627"/>
      <c r="M14" s="930"/>
      <c r="AM14" s="600">
        <v>0</v>
      </c>
      <c r="AN14" s="600">
        <v>0</v>
      </c>
      <c r="AO14" s="600">
        <v>0</v>
      </c>
      <c r="AP14" s="600">
        <v>0</v>
      </c>
      <c r="AQ14" s="600">
        <v>0</v>
      </c>
    </row>
    <row r="15" spans="1:43" s="600" customFormat="1" ht="15">
      <c r="A15" s="601"/>
      <c r="B15" s="601" t="s">
        <v>74</v>
      </c>
      <c r="C15" s="601"/>
      <c r="D15" s="601" t="s">
        <v>1479</v>
      </c>
      <c r="E15" s="602" t="s">
        <v>377</v>
      </c>
      <c r="F15" s="601"/>
      <c r="H15" s="609"/>
      <c r="I15" s="931"/>
      <c r="J15" s="626"/>
      <c r="K15" s="626"/>
      <c r="L15" s="626"/>
      <c r="M15" s="932"/>
      <c r="AM15" s="600">
        <v>0</v>
      </c>
      <c r="AN15" s="600">
        <v>0</v>
      </c>
      <c r="AO15" s="600">
        <v>0</v>
      </c>
      <c r="AP15" s="600">
        <v>0</v>
      </c>
      <c r="AQ15" s="600">
        <v>0</v>
      </c>
    </row>
    <row r="16" spans="1:43" s="600" customFormat="1" ht="15">
      <c r="A16" s="601"/>
      <c r="B16" s="604" t="s">
        <v>74</v>
      </c>
      <c r="C16" s="604"/>
      <c r="D16" s="604" t="s">
        <v>1479</v>
      </c>
      <c r="E16" s="605" t="s">
        <v>2360</v>
      </c>
      <c r="F16" s="604"/>
      <c r="G16" s="610"/>
      <c r="H16" s="611"/>
      <c r="I16" s="929"/>
      <c r="J16" s="627"/>
      <c r="K16" s="627"/>
      <c r="L16" s="627"/>
      <c r="M16" s="930"/>
      <c r="AM16" s="600">
        <v>0.45669999999999999</v>
      </c>
      <c r="AN16" s="600">
        <v>0.32285999999999998</v>
      </c>
      <c r="AO16" s="600">
        <v>0.36942999999999998</v>
      </c>
      <c r="AP16" s="600">
        <v>0.44368999999999997</v>
      </c>
      <c r="AQ16" s="600">
        <v>0.51836000000000004</v>
      </c>
    </row>
    <row r="17" spans="1:43" s="600" customFormat="1" ht="15">
      <c r="A17" s="601"/>
      <c r="B17" s="601" t="s">
        <v>2351</v>
      </c>
      <c r="C17" s="601"/>
      <c r="D17" s="601" t="s">
        <v>1479</v>
      </c>
      <c r="E17" s="602" t="s">
        <v>377</v>
      </c>
      <c r="F17" s="601"/>
      <c r="H17" s="609"/>
      <c r="I17" s="931"/>
      <c r="J17" s="626"/>
      <c r="K17" s="626"/>
      <c r="L17" s="626"/>
      <c r="M17" s="932"/>
      <c r="AM17" s="600">
        <v>0.92091999999999996</v>
      </c>
      <c r="AN17" s="600">
        <v>0.92740999999999996</v>
      </c>
      <c r="AO17" s="600">
        <v>0.91927000000000003</v>
      </c>
      <c r="AP17" s="600">
        <v>0.87880000000000003</v>
      </c>
      <c r="AQ17" s="600">
        <v>0.89095000000000002</v>
      </c>
    </row>
    <row r="18" spans="1:43" s="600" customFormat="1" ht="15">
      <c r="A18" s="601"/>
      <c r="B18" s="604" t="s">
        <v>2351</v>
      </c>
      <c r="C18" s="604"/>
      <c r="D18" s="604" t="s">
        <v>1479</v>
      </c>
      <c r="E18" s="605" t="s">
        <v>2360</v>
      </c>
      <c r="F18" s="604"/>
      <c r="G18" s="610"/>
      <c r="H18" s="611"/>
      <c r="I18" s="929"/>
      <c r="J18" s="627"/>
      <c r="K18" s="627"/>
      <c r="L18" s="627"/>
      <c r="M18" s="930"/>
      <c r="AM18" s="600">
        <v>0.94843</v>
      </c>
      <c r="AN18" s="600">
        <v>0.93854000000000004</v>
      </c>
      <c r="AO18" s="600">
        <v>0.90883999999999998</v>
      </c>
      <c r="AP18" s="600">
        <v>0.89154</v>
      </c>
      <c r="AQ18" s="600">
        <v>0.88639999999999997</v>
      </c>
    </row>
    <row r="19" spans="1:43" s="600" customFormat="1" ht="15">
      <c r="A19" s="601"/>
      <c r="B19" s="601" t="s">
        <v>2352</v>
      </c>
      <c r="C19" s="601"/>
      <c r="D19" s="601" t="s">
        <v>1479</v>
      </c>
      <c r="E19" s="602" t="s">
        <v>377</v>
      </c>
      <c r="F19" s="601"/>
      <c r="H19" s="609"/>
      <c r="I19" s="931"/>
      <c r="J19" s="626"/>
      <c r="K19" s="626"/>
      <c r="L19" s="626"/>
      <c r="M19" s="932"/>
      <c r="AM19" s="600">
        <v>0.39854000000000001</v>
      </c>
      <c r="AN19" s="600">
        <v>0.30214000000000002</v>
      </c>
      <c r="AO19" s="600">
        <v>0.31859999999999999</v>
      </c>
      <c r="AP19" s="600">
        <v>0.29692000000000002</v>
      </c>
      <c r="AQ19" s="600">
        <v>0.34469</v>
      </c>
    </row>
    <row r="20" spans="1:43" s="600" customFormat="1" ht="15">
      <c r="A20" s="601"/>
      <c r="B20" s="604" t="s">
        <v>2352</v>
      </c>
      <c r="C20" s="604"/>
      <c r="D20" s="604" t="s">
        <v>1479</v>
      </c>
      <c r="E20" s="605" t="s">
        <v>2360</v>
      </c>
      <c r="F20" s="604"/>
      <c r="G20" s="610"/>
      <c r="H20" s="611"/>
      <c r="I20" s="929"/>
      <c r="J20" s="627"/>
      <c r="K20" s="627"/>
      <c r="L20" s="627"/>
      <c r="M20" s="930"/>
      <c r="AM20" s="600">
        <v>0</v>
      </c>
      <c r="AN20" s="600">
        <v>0</v>
      </c>
      <c r="AO20" s="600">
        <v>0</v>
      </c>
      <c r="AP20" s="600">
        <v>0</v>
      </c>
      <c r="AQ20" s="600">
        <v>0</v>
      </c>
    </row>
    <row r="21" spans="1:43" s="600" customFormat="1" ht="15">
      <c r="A21" s="601"/>
      <c r="B21" s="601" t="s">
        <v>2353</v>
      </c>
      <c r="C21" s="601"/>
      <c r="D21" s="601" t="s">
        <v>1479</v>
      </c>
      <c r="E21" s="602" t="s">
        <v>377</v>
      </c>
      <c r="F21" s="601"/>
      <c r="H21" s="609"/>
      <c r="I21" s="931"/>
      <c r="J21" s="626"/>
      <c r="K21" s="626"/>
      <c r="L21" s="626"/>
      <c r="M21" s="932"/>
      <c r="AM21" s="600">
        <v>0</v>
      </c>
      <c r="AN21" s="600">
        <v>0</v>
      </c>
      <c r="AO21" s="600">
        <v>0</v>
      </c>
      <c r="AP21" s="600">
        <v>0</v>
      </c>
      <c r="AQ21" s="600">
        <v>0</v>
      </c>
    </row>
    <row r="22" spans="1:43" s="600" customFormat="1" ht="15.75" thickBot="1">
      <c r="A22" s="601"/>
      <c r="B22" s="601" t="s">
        <v>2353</v>
      </c>
      <c r="C22" s="601"/>
      <c r="D22" s="601" t="s">
        <v>1479</v>
      </c>
      <c r="E22" s="602" t="s">
        <v>2360</v>
      </c>
      <c r="F22" s="601"/>
      <c r="H22" s="609"/>
      <c r="I22" s="933"/>
      <c r="J22" s="934"/>
      <c r="K22" s="934"/>
      <c r="L22" s="934"/>
      <c r="M22" s="935"/>
      <c r="AM22" s="600">
        <v>0.14717</v>
      </c>
      <c r="AN22" s="600">
        <v>0.15761</v>
      </c>
      <c r="AO22" s="600">
        <v>0.15298</v>
      </c>
      <c r="AP22" s="600">
        <v>0.25076999999999999</v>
      </c>
      <c r="AQ22" s="600">
        <v>0.21711</v>
      </c>
    </row>
    <row r="23" spans="1:43" s="600" customFormat="1" ht="15">
      <c r="A23" s="601"/>
      <c r="B23" s="601"/>
      <c r="C23" s="601"/>
      <c r="D23" s="601"/>
      <c r="E23" s="601"/>
      <c r="F23" s="601"/>
      <c r="H23" s="609"/>
      <c r="I23" s="609"/>
      <c r="J23" s="609"/>
      <c r="K23" s="609"/>
      <c r="L23" s="609"/>
      <c r="M23" s="609"/>
    </row>
    <row r="24" spans="1:43" s="600" customFormat="1" ht="15">
      <c r="A24" s="256" t="s">
        <v>2354</v>
      </c>
      <c r="B24" s="256"/>
      <c r="C24" s="256"/>
      <c r="D24" s="256"/>
      <c r="E24" s="256"/>
      <c r="F24" s="256"/>
      <c r="G24" s="257"/>
      <c r="H24" s="257"/>
      <c r="I24" s="257"/>
      <c r="J24" s="257"/>
      <c r="K24" s="257"/>
      <c r="L24" s="257"/>
      <c r="M24" s="257"/>
    </row>
    <row r="25" spans="1:43" s="600" customFormat="1" ht="15">
      <c r="A25" s="601"/>
      <c r="B25" s="601"/>
      <c r="C25" s="601"/>
      <c r="D25" s="601"/>
      <c r="E25" s="601"/>
      <c r="F25" s="601"/>
      <c r="H25" s="609"/>
      <c r="I25" s="609"/>
      <c r="J25" s="609"/>
      <c r="K25" s="609"/>
      <c r="L25" s="609"/>
      <c r="M25" s="609"/>
    </row>
    <row r="26" spans="1:43" s="600" customFormat="1" ht="15">
      <c r="A26" s="601"/>
      <c r="B26" s="601" t="s">
        <v>377</v>
      </c>
      <c r="C26" s="601"/>
      <c r="D26" s="601" t="s">
        <v>1502</v>
      </c>
      <c r="E26" s="601"/>
      <c r="F26" s="601"/>
      <c r="H26" s="609"/>
      <c r="I26" s="750">
        <f>'4.2 SO PCFM Input Summary'!H26</f>
        <v>0</v>
      </c>
      <c r="J26" s="750">
        <f>'4.2 SO PCFM Input Summary'!I26</f>
        <v>0</v>
      </c>
      <c r="K26" s="750">
        <f>'4.2 SO PCFM Input Summary'!J26</f>
        <v>0</v>
      </c>
      <c r="L26" s="750">
        <f>'4.2 SO PCFM Input Summary'!K26</f>
        <v>0</v>
      </c>
      <c r="M26" s="750">
        <f>'4.2 SO PCFM Input Summary'!L26</f>
        <v>0</v>
      </c>
    </row>
    <row r="27" spans="1:43" s="600" customFormat="1" ht="15">
      <c r="A27" s="601"/>
      <c r="B27" s="604" t="s">
        <v>2360</v>
      </c>
      <c r="C27" s="604"/>
      <c r="D27" s="604" t="s">
        <v>1502</v>
      </c>
      <c r="E27" s="604"/>
      <c r="F27" s="604"/>
      <c r="G27" s="610"/>
      <c r="H27" s="611"/>
      <c r="I27" s="750">
        <f>'4.2 SO PCFM Input Summary'!H27</f>
        <v>0</v>
      </c>
      <c r="J27" s="750">
        <f>'4.2 SO PCFM Input Summary'!I27</f>
        <v>0</v>
      </c>
      <c r="K27" s="750">
        <f>'4.2 SO PCFM Input Summary'!J27</f>
        <v>0</v>
      </c>
      <c r="L27" s="750">
        <f>'4.2 SO PCFM Input Summary'!K27</f>
        <v>0</v>
      </c>
      <c r="M27" s="750">
        <f>'4.2 SO PCFM Input Summary'!L27</f>
        <v>0</v>
      </c>
    </row>
    <row r="28" spans="1:43" s="600" customFormat="1" ht="15">
      <c r="A28" s="601"/>
      <c r="B28" s="601" t="s">
        <v>2356</v>
      </c>
      <c r="C28" s="601"/>
      <c r="D28" s="601"/>
      <c r="E28" s="601"/>
      <c r="F28" s="601"/>
      <c r="H28" s="609"/>
      <c r="I28" s="1479">
        <f>SUM(I26:I27)</f>
        <v>0</v>
      </c>
      <c r="J28" s="1479">
        <f>SUM(J26:J27)</f>
        <v>0</v>
      </c>
      <c r="K28" s="1479">
        <f>SUM(K26:K27)</f>
        <v>0</v>
      </c>
      <c r="L28" s="1479">
        <f>SUM(L26:L27)</f>
        <v>0</v>
      </c>
      <c r="M28" s="1479">
        <f>SUM(M26:M27)</f>
        <v>0</v>
      </c>
    </row>
    <row r="29" spans="1:43" s="600" customFormat="1" ht="15">
      <c r="A29" s="601"/>
      <c r="B29" s="601"/>
      <c r="C29" s="601"/>
      <c r="D29" s="601"/>
      <c r="E29" s="601"/>
      <c r="F29" s="601"/>
      <c r="H29" s="609"/>
    </row>
    <row r="30" spans="1:43" s="600" customFormat="1" ht="15">
      <c r="A30" s="601"/>
      <c r="B30" s="601"/>
      <c r="C30" s="601"/>
      <c r="D30" s="601"/>
      <c r="E30" s="601"/>
      <c r="F30" s="601"/>
      <c r="H30" s="609"/>
    </row>
    <row r="31" spans="1:43" s="600" customFormat="1" ht="15.75" thickBot="1">
      <c r="A31" s="601"/>
      <c r="B31" s="601"/>
      <c r="C31" s="601"/>
      <c r="D31" s="601"/>
      <c r="E31" s="601"/>
      <c r="F31" s="601"/>
      <c r="H31" s="609"/>
      <c r="I31" s="609"/>
      <c r="J31" s="609"/>
      <c r="K31" s="609"/>
      <c r="L31" s="609"/>
      <c r="M31" s="609"/>
    </row>
    <row r="32" spans="1:43" s="600" customFormat="1" ht="15">
      <c r="A32" s="601"/>
      <c r="B32" s="601" t="s">
        <v>2343</v>
      </c>
      <c r="C32" s="601"/>
      <c r="D32" s="601" t="s">
        <v>1502</v>
      </c>
      <c r="E32" s="602" t="s">
        <v>377</v>
      </c>
      <c r="F32" s="601"/>
      <c r="H32" s="609"/>
      <c r="I32" s="936">
        <f>INDEX($I$26:$I$27, MATCH($E32, $B$26:$B$27, 0)) * I11</f>
        <v>0</v>
      </c>
      <c r="J32" s="937">
        <f>INDEX($J$26:$J$27, MATCH($E32, $B$26:$B$27, 0)) * J11</f>
        <v>0</v>
      </c>
      <c r="K32" s="937">
        <f>INDEX($K$26:$K$27, MATCH($E32, $B$26:$B$27, 0)) * K11</f>
        <v>0</v>
      </c>
      <c r="L32" s="937">
        <f>INDEX($L$26:$L$27, MATCH($E32, $B$26:$B$27, 0)) * L11</f>
        <v>0</v>
      </c>
      <c r="M32" s="938">
        <f>INDEX($M$26:$M$27, MATCH($E32, $B$26:$B$27, 0)) * M11</f>
        <v>0</v>
      </c>
    </row>
    <row r="33" spans="1:15" s="600" customFormat="1" ht="15">
      <c r="A33" s="601"/>
      <c r="B33" s="604" t="s">
        <v>2343</v>
      </c>
      <c r="C33" s="604"/>
      <c r="D33" s="604" t="s">
        <v>1502</v>
      </c>
      <c r="E33" s="605" t="s">
        <v>2360</v>
      </c>
      <c r="F33" s="604"/>
      <c r="G33" s="610"/>
      <c r="H33" s="611"/>
      <c r="I33" s="939">
        <f t="shared" ref="I33:I43" si="0">INDEX($I$26:$I$27, MATCH($E33, $B$26:$B$27, 0)) * I12</f>
        <v>0</v>
      </c>
      <c r="J33" s="741">
        <f t="shared" ref="J33:J43" si="1">INDEX($J$26:$J$27, MATCH($E33, $B$26:$B$27, 0)) * J12</f>
        <v>0</v>
      </c>
      <c r="K33" s="741">
        <f t="shared" ref="K33:K43" si="2">INDEX($K$26:$K$27, MATCH($E33, $B$26:$B$27, 0)) * K12</f>
        <v>0</v>
      </c>
      <c r="L33" s="741">
        <f t="shared" ref="L33:L43" si="3">INDEX($L$26:$L$27, MATCH($E33, $B$26:$B$27, 0)) * L12</f>
        <v>0</v>
      </c>
      <c r="M33" s="940">
        <f t="shared" ref="M33:M43" si="4">INDEX($M$26:$M$27, MATCH($E33, $B$26:$B$27, 0)) * M12</f>
        <v>0</v>
      </c>
    </row>
    <row r="34" spans="1:15" s="600" customFormat="1" ht="15">
      <c r="A34" s="601"/>
      <c r="B34" s="601" t="s">
        <v>2350</v>
      </c>
      <c r="C34" s="601"/>
      <c r="D34" s="601" t="s">
        <v>1502</v>
      </c>
      <c r="E34" s="602" t="s">
        <v>377</v>
      </c>
      <c r="F34" s="601"/>
      <c r="H34" s="609"/>
      <c r="I34" s="941">
        <f t="shared" si="0"/>
        <v>0</v>
      </c>
      <c r="J34" s="942">
        <f t="shared" si="1"/>
        <v>0</v>
      </c>
      <c r="K34" s="942">
        <f t="shared" si="2"/>
        <v>0</v>
      </c>
      <c r="L34" s="942">
        <f t="shared" si="3"/>
        <v>0</v>
      </c>
      <c r="M34" s="943">
        <f t="shared" si="4"/>
        <v>0</v>
      </c>
    </row>
    <row r="35" spans="1:15" s="600" customFormat="1" ht="15">
      <c r="A35" s="601"/>
      <c r="B35" s="604" t="s">
        <v>2350</v>
      </c>
      <c r="C35" s="604"/>
      <c r="D35" s="604" t="s">
        <v>1502</v>
      </c>
      <c r="E35" s="605" t="s">
        <v>2360</v>
      </c>
      <c r="F35" s="604"/>
      <c r="G35" s="610"/>
      <c r="H35" s="611"/>
      <c r="I35" s="939">
        <f t="shared" si="0"/>
        <v>0</v>
      </c>
      <c r="J35" s="741">
        <f t="shared" si="1"/>
        <v>0</v>
      </c>
      <c r="K35" s="741">
        <f t="shared" si="2"/>
        <v>0</v>
      </c>
      <c r="L35" s="741">
        <f t="shared" si="3"/>
        <v>0</v>
      </c>
      <c r="M35" s="940">
        <f t="shared" si="4"/>
        <v>0</v>
      </c>
    </row>
    <row r="36" spans="1:15" s="600" customFormat="1" ht="15">
      <c r="A36" s="601"/>
      <c r="B36" s="601" t="s">
        <v>74</v>
      </c>
      <c r="C36" s="601"/>
      <c r="D36" s="601" t="s">
        <v>1502</v>
      </c>
      <c r="E36" s="602" t="s">
        <v>377</v>
      </c>
      <c r="F36" s="601"/>
      <c r="H36" s="609"/>
      <c r="I36" s="941">
        <f t="shared" si="0"/>
        <v>0</v>
      </c>
      <c r="J36" s="942">
        <f t="shared" si="1"/>
        <v>0</v>
      </c>
      <c r="K36" s="942">
        <f t="shared" si="2"/>
        <v>0</v>
      </c>
      <c r="L36" s="942">
        <f t="shared" si="3"/>
        <v>0</v>
      </c>
      <c r="M36" s="943">
        <f t="shared" si="4"/>
        <v>0</v>
      </c>
    </row>
    <row r="37" spans="1:15" s="600" customFormat="1" ht="15">
      <c r="A37" s="601"/>
      <c r="B37" s="604" t="s">
        <v>74</v>
      </c>
      <c r="C37" s="604"/>
      <c r="D37" s="604" t="s">
        <v>1502</v>
      </c>
      <c r="E37" s="605" t="s">
        <v>2360</v>
      </c>
      <c r="F37" s="604"/>
      <c r="G37" s="610"/>
      <c r="H37" s="611"/>
      <c r="I37" s="939">
        <f t="shared" si="0"/>
        <v>0</v>
      </c>
      <c r="J37" s="741">
        <f t="shared" si="1"/>
        <v>0</v>
      </c>
      <c r="K37" s="741">
        <f t="shared" si="2"/>
        <v>0</v>
      </c>
      <c r="L37" s="741">
        <f t="shared" si="3"/>
        <v>0</v>
      </c>
      <c r="M37" s="940">
        <f t="shared" si="4"/>
        <v>0</v>
      </c>
    </row>
    <row r="38" spans="1:15" s="600" customFormat="1" ht="15">
      <c r="A38" s="601"/>
      <c r="B38" s="601" t="s">
        <v>2351</v>
      </c>
      <c r="C38" s="601"/>
      <c r="D38" s="601" t="s">
        <v>1502</v>
      </c>
      <c r="E38" s="602" t="s">
        <v>377</v>
      </c>
      <c r="F38" s="601"/>
      <c r="H38" s="609"/>
      <c r="I38" s="941">
        <f t="shared" si="0"/>
        <v>0</v>
      </c>
      <c r="J38" s="942">
        <f t="shared" si="1"/>
        <v>0</v>
      </c>
      <c r="K38" s="942">
        <f t="shared" si="2"/>
        <v>0</v>
      </c>
      <c r="L38" s="942">
        <f t="shared" si="3"/>
        <v>0</v>
      </c>
      <c r="M38" s="943">
        <f t="shared" si="4"/>
        <v>0</v>
      </c>
      <c r="O38" s="607"/>
    </row>
    <row r="39" spans="1:15" s="600" customFormat="1" ht="15">
      <c r="A39" s="601"/>
      <c r="B39" s="604" t="s">
        <v>2351</v>
      </c>
      <c r="C39" s="604"/>
      <c r="D39" s="604" t="s">
        <v>1502</v>
      </c>
      <c r="E39" s="605" t="s">
        <v>2360</v>
      </c>
      <c r="F39" s="604"/>
      <c r="G39" s="610"/>
      <c r="H39" s="611"/>
      <c r="I39" s="939">
        <f t="shared" si="0"/>
        <v>0</v>
      </c>
      <c r="J39" s="741">
        <f t="shared" si="1"/>
        <v>0</v>
      </c>
      <c r="K39" s="741">
        <f t="shared" si="2"/>
        <v>0</v>
      </c>
      <c r="L39" s="741">
        <f t="shared" si="3"/>
        <v>0</v>
      </c>
      <c r="M39" s="940">
        <f t="shared" si="4"/>
        <v>0</v>
      </c>
    </row>
    <row r="40" spans="1:15" s="600" customFormat="1" ht="15">
      <c r="A40" s="601"/>
      <c r="B40" s="601" t="s">
        <v>2352</v>
      </c>
      <c r="C40" s="601"/>
      <c r="D40" s="601" t="s">
        <v>1502</v>
      </c>
      <c r="E40" s="602" t="s">
        <v>377</v>
      </c>
      <c r="F40" s="601"/>
      <c r="H40" s="609"/>
      <c r="I40" s="941">
        <f t="shared" si="0"/>
        <v>0</v>
      </c>
      <c r="J40" s="942">
        <f t="shared" si="1"/>
        <v>0</v>
      </c>
      <c r="K40" s="942">
        <f t="shared" si="2"/>
        <v>0</v>
      </c>
      <c r="L40" s="942">
        <f t="shared" si="3"/>
        <v>0</v>
      </c>
      <c r="M40" s="943">
        <f t="shared" si="4"/>
        <v>0</v>
      </c>
    </row>
    <row r="41" spans="1:15" s="600" customFormat="1" ht="15">
      <c r="A41" s="601"/>
      <c r="B41" s="604" t="s">
        <v>2352</v>
      </c>
      <c r="C41" s="604"/>
      <c r="D41" s="604" t="s">
        <v>1502</v>
      </c>
      <c r="E41" s="605" t="s">
        <v>2360</v>
      </c>
      <c r="F41" s="604"/>
      <c r="G41" s="610"/>
      <c r="H41" s="611"/>
      <c r="I41" s="939">
        <f t="shared" si="0"/>
        <v>0</v>
      </c>
      <c r="J41" s="741">
        <f t="shared" si="1"/>
        <v>0</v>
      </c>
      <c r="K41" s="741">
        <f t="shared" si="2"/>
        <v>0</v>
      </c>
      <c r="L41" s="741">
        <f t="shared" si="3"/>
        <v>0</v>
      </c>
      <c r="M41" s="940">
        <f t="shared" si="4"/>
        <v>0</v>
      </c>
    </row>
    <row r="42" spans="1:15" s="600" customFormat="1" ht="15">
      <c r="A42" s="601"/>
      <c r="B42" s="601" t="s">
        <v>2353</v>
      </c>
      <c r="C42" s="601"/>
      <c r="D42" s="601" t="s">
        <v>1502</v>
      </c>
      <c r="E42" s="602" t="s">
        <v>377</v>
      </c>
      <c r="F42" s="601"/>
      <c r="H42" s="609"/>
      <c r="I42" s="941">
        <f t="shared" si="0"/>
        <v>0</v>
      </c>
      <c r="J42" s="942">
        <f t="shared" si="1"/>
        <v>0</v>
      </c>
      <c r="K42" s="942">
        <f t="shared" si="2"/>
        <v>0</v>
      </c>
      <c r="L42" s="942">
        <f t="shared" si="3"/>
        <v>0</v>
      </c>
      <c r="M42" s="943">
        <f t="shared" si="4"/>
        <v>0</v>
      </c>
    </row>
    <row r="43" spans="1:15" s="600" customFormat="1" ht="15.75" thickBot="1">
      <c r="A43" s="601"/>
      <c r="B43" s="601" t="s">
        <v>2353</v>
      </c>
      <c r="C43" s="601"/>
      <c r="D43" s="601" t="s">
        <v>1502</v>
      </c>
      <c r="E43" s="602" t="s">
        <v>2360</v>
      </c>
      <c r="F43" s="601"/>
      <c r="H43" s="609"/>
      <c r="I43" s="944">
        <f t="shared" si="0"/>
        <v>0</v>
      </c>
      <c r="J43" s="945">
        <f t="shared" si="1"/>
        <v>0</v>
      </c>
      <c r="K43" s="945">
        <f t="shared" si="2"/>
        <v>0</v>
      </c>
      <c r="L43" s="945">
        <f t="shared" si="3"/>
        <v>0</v>
      </c>
      <c r="M43" s="946">
        <f t="shared" si="4"/>
        <v>0</v>
      </c>
    </row>
    <row r="44" spans="1:15" s="600" customFormat="1" ht="15">
      <c r="A44" s="601"/>
      <c r="B44" s="601"/>
      <c r="C44" s="601"/>
      <c r="D44" s="601"/>
      <c r="E44" s="601"/>
      <c r="F44" s="601"/>
      <c r="H44" s="612"/>
    </row>
    <row r="45" spans="1:15" s="600" customFormat="1" ht="15">
      <c r="A45" s="256" t="s">
        <v>2357</v>
      </c>
      <c r="B45" s="256"/>
      <c r="C45" s="256"/>
      <c r="D45" s="256"/>
      <c r="E45" s="256"/>
      <c r="F45" s="256"/>
      <c r="G45" s="257"/>
      <c r="H45" s="257"/>
      <c r="I45" s="257"/>
      <c r="J45" s="257"/>
      <c r="K45" s="257"/>
      <c r="L45" s="257"/>
      <c r="M45" s="257"/>
    </row>
    <row r="46" spans="1:15" s="600" customFormat="1" ht="15">
      <c r="A46" s="601"/>
      <c r="B46" s="601"/>
      <c r="C46" s="601"/>
      <c r="D46" s="601"/>
      <c r="E46" s="601"/>
      <c r="F46" s="601"/>
      <c r="H46" s="609"/>
      <c r="I46" s="609"/>
      <c r="J46" s="609"/>
      <c r="K46" s="609"/>
      <c r="L46" s="609"/>
      <c r="M46" s="609"/>
    </row>
    <row r="47" spans="1:15" s="600" customFormat="1" ht="15">
      <c r="A47" s="601"/>
      <c r="B47" s="601" t="s">
        <v>2343</v>
      </c>
      <c r="C47" s="601"/>
      <c r="D47" s="601" t="s">
        <v>1479</v>
      </c>
      <c r="E47" s="601"/>
      <c r="F47" s="601"/>
      <c r="H47" s="609"/>
      <c r="I47" s="850" cm="1">
        <f t="array" ref="I47">IFERROR(SUMPRODUCT(($I$32:$I$43) * ($B$32:$B$43 =$B47)) /$I$28,0)</f>
        <v>0</v>
      </c>
      <c r="J47" s="850" cm="1">
        <f t="array" ref="J47">IFERROR(SUMPRODUCT(($J$32:$J$43) * ($B$32:$B$43 =$B47)) /$J$28,0)</f>
        <v>0</v>
      </c>
      <c r="K47" s="850" cm="1">
        <f t="array" ref="K47">IFERROR(SUMPRODUCT(($K$32:$K$43) * ($B$32:$B$43 =$B47)) /$K$28,0)</f>
        <v>0</v>
      </c>
      <c r="L47" s="850" cm="1">
        <f t="array" ref="L47">IFERROR(SUMPRODUCT(($L$32:$L$43) * ($B$32:$B$43 =$B47)) /$L$28,0)</f>
        <v>0</v>
      </c>
      <c r="M47" s="850" cm="1">
        <f t="array" ref="M47">IFERROR(SUMPRODUCT(($M$32:$M$43) * ($B$32:$B$43 =$B47)) /$M$28,0)</f>
        <v>0</v>
      </c>
    </row>
    <row r="48" spans="1:15" s="600" customFormat="1" ht="15">
      <c r="A48" s="601"/>
      <c r="B48" s="601" t="s">
        <v>2350</v>
      </c>
      <c r="C48" s="601"/>
      <c r="D48" s="601" t="s">
        <v>1479</v>
      </c>
      <c r="E48" s="601"/>
      <c r="F48" s="601"/>
      <c r="H48" s="609"/>
      <c r="I48" s="850" cm="1">
        <f t="array" ref="I48">IFERROR(SUMPRODUCT(($I$32:$I$43) * ($B$32:$B$43 =$B48)) /$I$28,0)</f>
        <v>0</v>
      </c>
      <c r="J48" s="850" cm="1">
        <f t="array" ref="J48">IFERROR(SUMPRODUCT(($J$32:$J$43) * ($B$32:$B$43 =$B48)) /$J$28,0)</f>
        <v>0</v>
      </c>
      <c r="K48" s="850" cm="1">
        <f t="array" ref="K48">IFERROR(SUMPRODUCT(($K$32:$K$43) * ($B$32:$B$43 =$B48)) /$K$28,0)</f>
        <v>0</v>
      </c>
      <c r="L48" s="850" cm="1">
        <f t="array" ref="L48">IFERROR(SUMPRODUCT(($L$32:$L$43) * ($B$32:$B$43 =$B48)) /$L$28,0)</f>
        <v>0</v>
      </c>
      <c r="M48" s="850" cm="1">
        <f t="array" ref="M48">IFERROR(SUMPRODUCT(($M$32:$M$43) * ($B$32:$B$43 =$B48)) /$M$28,0)</f>
        <v>0</v>
      </c>
    </row>
    <row r="49" spans="1:13" s="600" customFormat="1" ht="15">
      <c r="A49" s="601"/>
      <c r="B49" s="601" t="s">
        <v>74</v>
      </c>
      <c r="C49" s="601"/>
      <c r="D49" s="601" t="s">
        <v>1479</v>
      </c>
      <c r="E49" s="601"/>
      <c r="F49" s="601"/>
      <c r="H49" s="609"/>
      <c r="I49" s="850" cm="1">
        <f t="array" ref="I49">IFERROR(SUMPRODUCT(($I$32:$I$43) * ($B$32:$B$43 =$B49)) /$I$28,0)</f>
        <v>0</v>
      </c>
      <c r="J49" s="850" cm="1">
        <f t="array" ref="J49">IFERROR(SUMPRODUCT(($J$32:$J$43) * ($B$32:$B$43 =$B49)) /$J$28,0)</f>
        <v>0</v>
      </c>
      <c r="K49" s="850" cm="1">
        <f t="array" ref="K49">IFERROR(SUMPRODUCT(($K$32:$K$43) * ($B$32:$B$43 =$B49)) /$K$28,0)</f>
        <v>0</v>
      </c>
      <c r="L49" s="850" cm="1">
        <f t="array" ref="L49">IFERROR(SUMPRODUCT(($L$32:$L$43) * ($B$32:$B$43 =$B49)) /$L$28,0)</f>
        <v>0</v>
      </c>
      <c r="M49" s="850" cm="1">
        <f t="array" ref="M49">IFERROR(SUMPRODUCT(($M$32:$M$43) * ($B$32:$B$43 =$B49)) /$M$28,0)</f>
        <v>0</v>
      </c>
    </row>
    <row r="50" spans="1:13" s="600" customFormat="1" ht="15">
      <c r="A50" s="601"/>
      <c r="B50" s="601" t="s">
        <v>2351</v>
      </c>
      <c r="C50" s="601"/>
      <c r="D50" s="601" t="s">
        <v>1479</v>
      </c>
      <c r="E50" s="601"/>
      <c r="F50" s="601"/>
      <c r="H50" s="609"/>
      <c r="I50" s="850" cm="1">
        <f t="array" ref="I50">IFERROR(SUMPRODUCT(($I$32:$I$43) * ($B$32:$B$43 =$B50)) /$I$28,0)</f>
        <v>0</v>
      </c>
      <c r="J50" s="850" cm="1">
        <f t="array" ref="J50">IFERROR(SUMPRODUCT(($J$32:$J$43) * ($B$32:$B$43 =$B50)) /$J$28,0)</f>
        <v>0</v>
      </c>
      <c r="K50" s="850" cm="1">
        <f t="array" ref="K50">IFERROR(SUMPRODUCT(($K$32:$K$43) * ($B$32:$B$43 =$B50)) /$K$28,0)</f>
        <v>0</v>
      </c>
      <c r="L50" s="850" cm="1">
        <f t="array" ref="L50">IFERROR(SUMPRODUCT(($L$32:$L$43) * ($B$32:$B$43 =$B50)) /$L$28,0)</f>
        <v>0</v>
      </c>
      <c r="M50" s="850" cm="1">
        <f t="array" ref="M50">IFERROR(SUMPRODUCT(($M$32:$M$43) * ($B$32:$B$43 =$B50)) /$M$28,0)</f>
        <v>0</v>
      </c>
    </row>
    <row r="51" spans="1:13" s="600" customFormat="1" ht="15">
      <c r="A51" s="601"/>
      <c r="B51" s="601" t="s">
        <v>2352</v>
      </c>
      <c r="C51" s="601"/>
      <c r="D51" s="601" t="s">
        <v>1479</v>
      </c>
      <c r="E51" s="601"/>
      <c r="F51" s="601"/>
      <c r="H51" s="609"/>
      <c r="I51" s="850" cm="1">
        <f t="array" ref="I51">IFERROR(SUMPRODUCT(($I$32:$I$43) * ($B$32:$B$43 =$B51)) /$I$28,0)</f>
        <v>0</v>
      </c>
      <c r="J51" s="850" cm="1">
        <f t="array" ref="J51">IFERROR(SUMPRODUCT(($J$32:$J$43) * ($B$32:$B$43 =$B51)) /$J$28,0)</f>
        <v>0</v>
      </c>
      <c r="K51" s="850" cm="1">
        <f t="array" ref="K51">IFERROR(SUMPRODUCT(($K$32:$K$43) * ($B$32:$B$43 =$B51)) /$K$28,0)</f>
        <v>0</v>
      </c>
      <c r="L51" s="850" cm="1">
        <f t="array" ref="L51">IFERROR(SUMPRODUCT(($L$32:$L$43) * ($B$32:$B$43 =$B51)) /$L$28,0)</f>
        <v>0</v>
      </c>
      <c r="M51" s="850" cm="1">
        <f t="array" ref="M51">IFERROR(SUMPRODUCT(($M$32:$M$43) * ($B$32:$B$43 =$B51)) /$M$28,0)</f>
        <v>0</v>
      </c>
    </row>
    <row r="52" spans="1:13" s="600" customFormat="1" ht="15">
      <c r="A52" s="601"/>
      <c r="B52" s="601" t="s">
        <v>2353</v>
      </c>
      <c r="C52" s="601"/>
      <c r="D52" s="601" t="s">
        <v>1479</v>
      </c>
      <c r="E52" s="601"/>
      <c r="F52" s="601"/>
      <c r="H52" s="609"/>
      <c r="I52" s="850" cm="1">
        <f t="array" ref="I52">IFERROR(SUMPRODUCT(($I$32:$I$43) * ($B$32:$B$43 =$B52)) /$I$28,0)</f>
        <v>0</v>
      </c>
      <c r="J52" s="850" cm="1">
        <f t="array" ref="J52">IFERROR(SUMPRODUCT(($J$32:$J$43) * ($B$32:$B$43 =$B52)) /$J$28,0)</f>
        <v>0</v>
      </c>
      <c r="K52" s="850" cm="1">
        <f t="array" ref="K52">IFERROR(SUMPRODUCT(($K$32:$K$43) * ($B$32:$B$43 =$B52)) /$K$28,0)</f>
        <v>0</v>
      </c>
      <c r="L52" s="850" cm="1">
        <f t="array" ref="L52">IFERROR(SUMPRODUCT(($L$32:$L$43) * ($B$32:$B$43 =$B52)) /$L$28,0)</f>
        <v>0</v>
      </c>
      <c r="M52" s="850" cm="1">
        <f t="array" ref="M52">IFERROR(SUMPRODUCT(($M$32:$M$43) * ($B$32:$B$43 =$B52)) /$M$28,0)</f>
        <v>0</v>
      </c>
    </row>
    <row r="53" spans="1:13" s="600" customFormat="1" ht="15">
      <c r="A53" s="601"/>
      <c r="B53" s="1693" t="s">
        <v>2358</v>
      </c>
      <c r="C53" s="601"/>
      <c r="D53" s="1693" t="s">
        <v>1479</v>
      </c>
      <c r="E53" s="601"/>
      <c r="F53" s="601"/>
      <c r="H53" s="609"/>
      <c r="I53" s="1695">
        <f>SUM(I47:I52)</f>
        <v>0</v>
      </c>
      <c r="J53" s="1695">
        <f>SUM(J47:J52)</f>
        <v>0</v>
      </c>
      <c r="K53" s="1695">
        <f>SUM(K47:K52)</f>
        <v>0</v>
      </c>
      <c r="L53" s="1695">
        <f>SUM(L47:L52)</f>
        <v>0</v>
      </c>
      <c r="M53" s="1695">
        <f>SUM(M47:M52)</f>
        <v>0</v>
      </c>
    </row>
    <row r="54" spans="1:13" s="600" customFormat="1" ht="15">
      <c r="H54" s="609"/>
      <c r="I54" s="609"/>
      <c r="J54" s="609"/>
      <c r="K54" s="609"/>
      <c r="L54" s="609"/>
      <c r="M54" s="609"/>
    </row>
  </sheetData>
  <pageMargins left="0.7" right="0.7" top="0.75" bottom="0.75" header="0.3" footer="0.3"/>
  <headerFooter>
    <oddFooter>&amp;C_x000D_&amp;1#&amp;"Calibri"&amp;10&amp;K000000 OFFICIAL-InternalOnly</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6CAC6-6008-443B-88A9-01D7C149E538}">
  <sheetPr>
    <tabColor theme="8" tint="0.79998168889431442"/>
    <pageSetUpPr fitToPage="1"/>
  </sheetPr>
  <dimension ref="A1:Q81"/>
  <sheetViews>
    <sheetView workbookViewId="0">
      <selection activeCell="E26" sqref="E26"/>
    </sheetView>
    <sheetView workbookViewId="1"/>
  </sheetViews>
  <sheetFormatPr defaultColWidth="9.140625" defaultRowHeight="0" customHeight="1" zeroHeight="1"/>
  <cols>
    <col min="1" max="1" width="9.85546875" style="655" customWidth="1"/>
    <col min="2" max="2" width="70.42578125" style="655" bestFit="1" customWidth="1"/>
    <col min="3" max="5" width="9.140625" style="655" customWidth="1"/>
    <col min="6" max="6" width="19.140625" style="655" customWidth="1"/>
    <col min="7" max="7" width="16.140625" style="655" bestFit="1" customWidth="1"/>
    <col min="8" max="8" width="3.85546875" style="655" bestFit="1" customWidth="1"/>
    <col min="9" max="13" width="9.85546875" style="655" customWidth="1"/>
    <col min="14" max="16384" width="9.140625" style="655"/>
  </cols>
  <sheetData>
    <row r="1" spans="1:17" s="658" customFormat="1" ht="14.25">
      <c r="A1" s="351" t="s">
        <v>28</v>
      </c>
      <c r="B1" s="351"/>
      <c r="C1" s="351"/>
      <c r="D1" s="351"/>
      <c r="E1" s="351"/>
      <c r="F1" s="351"/>
      <c r="G1" s="351"/>
      <c r="H1" s="351"/>
      <c r="I1" s="351"/>
      <c r="J1" s="351"/>
      <c r="L1" s="672"/>
      <c r="M1" s="672"/>
      <c r="N1" s="672"/>
      <c r="O1" s="672"/>
      <c r="P1" s="672"/>
      <c r="Q1" s="672"/>
    </row>
    <row r="2" spans="1:17" s="658" customFormat="1" ht="14.25">
      <c r="A2" s="351"/>
      <c r="B2" s="351"/>
      <c r="C2" s="351"/>
      <c r="D2" s="351"/>
      <c r="E2" s="351"/>
      <c r="F2" s="351"/>
      <c r="G2" s="351"/>
      <c r="H2" s="351"/>
      <c r="I2" s="351"/>
      <c r="J2" s="351"/>
      <c r="L2" s="672"/>
      <c r="M2" s="672"/>
      <c r="N2" s="672"/>
      <c r="O2" s="672"/>
      <c r="P2" s="672"/>
      <c r="Q2" s="672"/>
    </row>
    <row r="3" spans="1:17" s="658" customFormat="1" ht="15">
      <c r="A3" s="356"/>
      <c r="B3" s="356"/>
      <c r="C3" s="356"/>
      <c r="D3" s="356"/>
      <c r="E3" s="356"/>
      <c r="F3" s="356"/>
      <c r="G3" s="356"/>
      <c r="H3" s="356"/>
      <c r="I3" s="356"/>
      <c r="J3" s="356"/>
      <c r="L3" s="672"/>
      <c r="M3" s="672"/>
      <c r="N3" s="672"/>
      <c r="O3" s="672"/>
      <c r="P3" s="672"/>
      <c r="Q3" s="672"/>
    </row>
    <row r="4" spans="1:17" s="658" customFormat="1" ht="15.75" thickBot="1">
      <c r="A4" s="673" t="s">
        <v>2361</v>
      </c>
      <c r="B4" s="673"/>
      <c r="C4" s="673"/>
      <c r="D4" s="673"/>
      <c r="E4" s="673"/>
      <c r="F4" s="673"/>
      <c r="G4" s="673"/>
      <c r="H4" s="673"/>
      <c r="I4" s="673"/>
      <c r="J4" s="673"/>
      <c r="L4" s="672"/>
      <c r="M4" s="672"/>
      <c r="N4" s="672"/>
      <c r="O4" s="672"/>
      <c r="P4" s="672"/>
      <c r="Q4" s="672"/>
    </row>
    <row r="5" spans="1:17" ht="15.95" customHeight="1">
      <c r="A5" s="671"/>
      <c r="B5" s="671"/>
      <c r="C5" s="671"/>
      <c r="D5" s="671"/>
      <c r="E5" s="671"/>
      <c r="F5" s="671"/>
      <c r="G5" s="671"/>
      <c r="H5" s="671"/>
      <c r="I5" s="671"/>
      <c r="J5" s="671"/>
    </row>
    <row r="6" spans="1:17" ht="15.95" customHeight="1">
      <c r="A6" s="671"/>
      <c r="B6" s="671"/>
      <c r="C6" s="671"/>
      <c r="D6" s="671"/>
      <c r="E6" s="671"/>
      <c r="F6" s="671"/>
      <c r="G6" s="671"/>
      <c r="H6" s="671"/>
      <c r="I6" s="671"/>
      <c r="J6" s="671"/>
    </row>
    <row r="7" spans="1:17" ht="15">
      <c r="A7" s="670" t="s">
        <v>2362</v>
      </c>
      <c r="B7" s="664"/>
      <c r="C7" s="664"/>
      <c r="D7" s="664"/>
      <c r="E7" s="664"/>
      <c r="F7" s="664"/>
      <c r="G7" s="664"/>
      <c r="H7" s="664"/>
    </row>
    <row r="8" spans="1:17" ht="9.1999999999999993" customHeight="1">
      <c r="A8" s="664"/>
      <c r="B8" s="664"/>
      <c r="C8" s="664"/>
      <c r="D8" s="664"/>
      <c r="E8" s="664"/>
      <c r="F8" s="664"/>
      <c r="G8" s="664"/>
      <c r="H8" s="664"/>
    </row>
    <row r="9" spans="1:17" ht="15">
      <c r="A9" s="667" t="s">
        <v>2363</v>
      </c>
      <c r="B9" s="664"/>
      <c r="C9" s="664"/>
      <c r="D9" s="664"/>
      <c r="E9" s="664"/>
      <c r="F9" s="664"/>
      <c r="G9" s="664"/>
      <c r="H9" s="664"/>
    </row>
    <row r="10" spans="1:17" ht="9.1999999999999993" customHeight="1">
      <c r="A10" s="669"/>
      <c r="B10" s="664"/>
      <c r="C10" s="664"/>
      <c r="D10" s="664"/>
      <c r="E10" s="664"/>
      <c r="F10" s="664"/>
      <c r="G10" s="664"/>
      <c r="H10" s="664"/>
    </row>
    <row r="11" spans="1:17" ht="15">
      <c r="A11" s="1697" t="s">
        <v>2364</v>
      </c>
      <c r="B11" s="804"/>
      <c r="C11" s="804"/>
      <c r="D11" s="804"/>
      <c r="E11" s="804"/>
      <c r="F11" s="665"/>
      <c r="G11" s="665"/>
      <c r="H11" s="665"/>
    </row>
    <row r="12" spans="1:17" ht="15">
      <c r="A12" s="666"/>
      <c r="B12" s="665"/>
      <c r="C12" s="665"/>
      <c r="D12" s="665"/>
      <c r="E12" s="665"/>
      <c r="F12" s="665"/>
      <c r="G12" s="665"/>
      <c r="H12" s="665"/>
    </row>
    <row r="13" spans="1:17" ht="15">
      <c r="A13" s="664"/>
      <c r="B13" s="664"/>
      <c r="C13" s="664"/>
      <c r="D13" s="664"/>
      <c r="E13" s="664"/>
      <c r="F13" s="664"/>
      <c r="G13" s="664"/>
      <c r="H13" s="664"/>
      <c r="I13" s="1658"/>
      <c r="J13" s="1659"/>
      <c r="K13" s="1659" t="s">
        <v>3191</v>
      </c>
      <c r="L13" s="1659"/>
      <c r="M13" s="1660"/>
    </row>
    <row r="14" spans="1:17" ht="15">
      <c r="G14" s="661" t="s">
        <v>1578</v>
      </c>
      <c r="I14" s="52">
        <v>2022</v>
      </c>
      <c r="J14" s="51">
        <v>2023</v>
      </c>
      <c r="K14" s="51">
        <v>2024</v>
      </c>
      <c r="L14" s="51">
        <v>2025</v>
      </c>
      <c r="M14" s="50">
        <v>2026</v>
      </c>
    </row>
    <row r="15" spans="1:17" ht="15">
      <c r="B15" s="730" t="s">
        <v>2365</v>
      </c>
      <c r="G15" s="662"/>
    </row>
    <row r="16" spans="1:17" ht="15">
      <c r="A16" s="661">
        <v>1</v>
      </c>
      <c r="B16" s="697" t="s">
        <v>2366</v>
      </c>
      <c r="C16" s="697"/>
      <c r="D16" s="697"/>
      <c r="E16" s="697"/>
      <c r="F16" s="697"/>
      <c r="G16" s="657" t="s">
        <v>1502</v>
      </c>
      <c r="I16" s="1112"/>
      <c r="J16" s="1112"/>
      <c r="K16" s="1112"/>
      <c r="L16" s="1112"/>
      <c r="M16" s="1112"/>
    </row>
    <row r="17" spans="1:14" ht="15">
      <c r="A17" s="661">
        <v>2</v>
      </c>
      <c r="B17" s="697" t="s">
        <v>2367</v>
      </c>
      <c r="C17" s="697"/>
      <c r="D17" s="697"/>
      <c r="E17" s="697"/>
      <c r="F17" s="697"/>
      <c r="G17" s="657" t="s">
        <v>1502</v>
      </c>
      <c r="I17" s="1112"/>
      <c r="J17" s="1112"/>
      <c r="K17" s="1112"/>
      <c r="L17" s="1112"/>
      <c r="M17" s="1112"/>
    </row>
    <row r="18" spans="1:14" ht="15">
      <c r="A18" s="661">
        <v>3</v>
      </c>
      <c r="B18" s="697" t="s">
        <v>2368</v>
      </c>
      <c r="C18" s="697"/>
      <c r="D18" s="697"/>
      <c r="E18" s="697"/>
      <c r="F18" s="697"/>
      <c r="G18" s="657" t="s">
        <v>1502</v>
      </c>
      <c r="I18" s="1112"/>
      <c r="J18" s="1112"/>
      <c r="K18" s="1112"/>
      <c r="L18" s="1112"/>
      <c r="M18" s="1112"/>
    </row>
    <row r="19" spans="1:14" ht="15">
      <c r="A19" s="661">
        <v>4</v>
      </c>
      <c r="B19" s="697" t="s">
        <v>2369</v>
      </c>
      <c r="C19" s="697"/>
      <c r="D19" s="697"/>
      <c r="E19" s="697"/>
      <c r="F19" s="697"/>
      <c r="G19" s="657" t="s">
        <v>1502</v>
      </c>
      <c r="I19" s="1112"/>
      <c r="J19" s="1112"/>
      <c r="K19" s="1112"/>
      <c r="L19" s="1112"/>
      <c r="M19" s="1112"/>
    </row>
    <row r="20" spans="1:14" ht="15">
      <c r="A20" s="661">
        <v>5</v>
      </c>
      <c r="B20" s="697" t="s">
        <v>2370</v>
      </c>
      <c r="C20" s="697"/>
      <c r="D20" s="697"/>
      <c r="E20" s="697"/>
      <c r="F20" s="697"/>
      <c r="G20" s="657" t="s">
        <v>1502</v>
      </c>
      <c r="I20" s="1112"/>
      <c r="J20" s="1112"/>
      <c r="K20" s="1112"/>
      <c r="L20" s="1112"/>
      <c r="M20" s="1112"/>
    </row>
    <row r="21" spans="1:14" ht="15">
      <c r="A21" s="661">
        <v>6</v>
      </c>
      <c r="B21" s="697" t="s">
        <v>2371</v>
      </c>
      <c r="C21" s="697"/>
      <c r="D21" s="697"/>
      <c r="E21" s="697"/>
      <c r="F21" s="697"/>
      <c r="G21" s="657" t="s">
        <v>1502</v>
      </c>
      <c r="I21" s="1112"/>
      <c r="J21" s="1112"/>
      <c r="K21" s="1112"/>
      <c r="L21" s="1112"/>
      <c r="M21" s="1112"/>
    </row>
    <row r="22" spans="1:14" ht="15">
      <c r="A22" s="661">
        <v>7</v>
      </c>
      <c r="B22" s="697" t="s">
        <v>2372</v>
      </c>
      <c r="C22" s="697"/>
      <c r="D22" s="697"/>
      <c r="E22" s="697"/>
      <c r="F22" s="697"/>
      <c r="G22" s="657" t="s">
        <v>1502</v>
      </c>
      <c r="I22" s="1112"/>
      <c r="J22" s="1112"/>
      <c r="K22" s="1112"/>
      <c r="L22" s="1112"/>
      <c r="M22" s="1112"/>
    </row>
    <row r="23" spans="1:14" ht="15">
      <c r="A23" s="661">
        <v>8</v>
      </c>
      <c r="B23" s="697" t="s">
        <v>2373</v>
      </c>
      <c r="C23" s="697"/>
      <c r="D23" s="697"/>
      <c r="E23" s="697"/>
      <c r="F23" s="697"/>
      <c r="G23" s="657" t="s">
        <v>1502</v>
      </c>
      <c r="I23" s="1112"/>
      <c r="J23" s="1112"/>
      <c r="K23" s="1112"/>
      <c r="L23" s="1112"/>
      <c r="M23" s="1112"/>
    </row>
    <row r="24" spans="1:14" ht="15">
      <c r="A24" s="661">
        <v>9</v>
      </c>
      <c r="B24" s="697" t="s">
        <v>2374</v>
      </c>
      <c r="C24" s="697"/>
      <c r="D24" s="697"/>
      <c r="E24" s="697"/>
      <c r="F24" s="697"/>
      <c r="G24" s="657" t="s">
        <v>1502</v>
      </c>
      <c r="I24" s="1112"/>
      <c r="J24" s="1112"/>
      <c r="K24" s="1112"/>
      <c r="L24" s="1112"/>
      <c r="M24" s="1112"/>
    </row>
    <row r="25" spans="1:14" ht="15">
      <c r="A25" s="661">
        <v>10</v>
      </c>
      <c r="B25" s="697" t="s">
        <v>2375</v>
      </c>
      <c r="C25" s="697"/>
      <c r="D25" s="697"/>
      <c r="E25" s="697"/>
      <c r="F25" s="697"/>
      <c r="G25" s="657" t="s">
        <v>1502</v>
      </c>
      <c r="I25" s="1112"/>
      <c r="J25" s="1112"/>
      <c r="K25" s="1112"/>
      <c r="L25" s="1112"/>
      <c r="M25" s="1112"/>
    </row>
    <row r="26" spans="1:14" ht="15">
      <c r="A26" s="661">
        <v>11</v>
      </c>
      <c r="B26" s="697" t="s">
        <v>2376</v>
      </c>
      <c r="C26" s="697"/>
      <c r="D26" s="697"/>
      <c r="E26" s="697"/>
      <c r="F26" s="697"/>
      <c r="G26" s="657" t="s">
        <v>1502</v>
      </c>
      <c r="I26" s="1112"/>
      <c r="J26" s="1112"/>
      <c r="K26" s="1112"/>
      <c r="L26" s="1112"/>
      <c r="M26" s="1112"/>
    </row>
    <row r="27" spans="1:14" ht="15">
      <c r="A27" s="661">
        <v>12</v>
      </c>
      <c r="B27" s="697" t="s">
        <v>2377</v>
      </c>
      <c r="C27" s="697"/>
      <c r="D27" s="697"/>
      <c r="E27" s="697"/>
      <c r="F27" s="697"/>
      <c r="G27" s="657" t="s">
        <v>1502</v>
      </c>
      <c r="I27" s="1112"/>
      <c r="J27" s="1112"/>
      <c r="K27" s="1112"/>
      <c r="L27" s="1112"/>
      <c r="M27" s="1112"/>
    </row>
    <row r="28" spans="1:14" ht="15">
      <c r="A28" s="661">
        <v>13</v>
      </c>
      <c r="B28" s="697" t="s">
        <v>2378</v>
      </c>
      <c r="C28" s="697"/>
      <c r="D28" s="697"/>
      <c r="E28" s="697"/>
      <c r="F28" s="697"/>
      <c r="G28" s="657" t="s">
        <v>1502</v>
      </c>
      <c r="I28" s="1112"/>
      <c r="J28" s="1112"/>
      <c r="K28" s="1112"/>
      <c r="L28" s="1112"/>
      <c r="M28" s="1112"/>
    </row>
    <row r="29" spans="1:14" ht="15">
      <c r="A29" s="661">
        <v>14</v>
      </c>
      <c r="B29" s="697" t="s">
        <v>2379</v>
      </c>
      <c r="C29" s="697"/>
      <c r="D29" s="697"/>
      <c r="E29" s="697"/>
      <c r="F29" s="697"/>
      <c r="G29" s="657" t="s">
        <v>1502</v>
      </c>
      <c r="I29" s="1112"/>
      <c r="J29" s="1112"/>
      <c r="K29" s="1112"/>
      <c r="L29" s="1112"/>
      <c r="M29" s="1112"/>
    </row>
    <row r="30" spans="1:14" ht="15">
      <c r="A30" s="661">
        <v>15</v>
      </c>
      <c r="B30" s="697" t="s">
        <v>2380</v>
      </c>
      <c r="C30" s="697"/>
      <c r="D30" s="697"/>
      <c r="E30" s="697"/>
      <c r="F30" s="697"/>
      <c r="G30" s="657" t="s">
        <v>1502</v>
      </c>
      <c r="I30" s="1112"/>
      <c r="J30" s="1112"/>
      <c r="K30" s="1112"/>
      <c r="L30" s="1112"/>
      <c r="M30" s="1112"/>
    </row>
    <row r="31" spans="1:14" ht="15">
      <c r="A31" s="668"/>
      <c r="B31" s="668"/>
      <c r="C31" s="668"/>
      <c r="D31" s="668"/>
      <c r="E31" s="668"/>
      <c r="F31" s="668"/>
      <c r="G31" s="657"/>
      <c r="I31" s="659"/>
      <c r="J31" s="659"/>
      <c r="K31" s="659"/>
      <c r="L31" s="659"/>
      <c r="M31" s="659"/>
    </row>
    <row r="32" spans="1:14" ht="15">
      <c r="F32" s="658" t="s">
        <v>1648</v>
      </c>
      <c r="G32" s="657" t="s">
        <v>1502</v>
      </c>
      <c r="H32" s="656"/>
      <c r="I32" s="851">
        <f>SUM(I16:I30)</f>
        <v>0</v>
      </c>
      <c r="J32" s="851">
        <f>SUM(J16:J30)</f>
        <v>0</v>
      </c>
      <c r="K32" s="851">
        <f>SUM(K16:K30)</f>
        <v>0</v>
      </c>
      <c r="L32" s="851">
        <f>SUM(L16:L30)</f>
        <v>0</v>
      </c>
      <c r="M32" s="851">
        <f>SUM(M16:M30)</f>
        <v>0</v>
      </c>
      <c r="N32" s="852"/>
    </row>
    <row r="33" spans="1:13" ht="15"/>
    <row r="34" spans="1:13" ht="15"/>
    <row r="35" spans="1:13" ht="15">
      <c r="A35" s="667" t="s">
        <v>2381</v>
      </c>
      <c r="B35" s="664"/>
      <c r="C35" s="664"/>
      <c r="D35" s="664"/>
      <c r="E35" s="664"/>
      <c r="F35" s="664"/>
      <c r="G35" s="664"/>
      <c r="H35" s="664"/>
    </row>
    <row r="36" spans="1:13" ht="15">
      <c r="A36" s="664"/>
      <c r="B36" s="664"/>
      <c r="C36" s="664"/>
      <c r="D36" s="664"/>
      <c r="E36" s="664"/>
      <c r="F36" s="664"/>
      <c r="G36" s="664"/>
      <c r="H36" s="664"/>
    </row>
    <row r="37" spans="1:13" ht="15">
      <c r="A37" s="1696" t="s">
        <v>2382</v>
      </c>
      <c r="B37" s="665"/>
      <c r="C37" s="665"/>
      <c r="D37" s="665"/>
      <c r="E37" s="665"/>
      <c r="F37" s="665"/>
      <c r="G37" s="665"/>
      <c r="H37" s="665"/>
    </row>
    <row r="38" spans="1:13" ht="15">
      <c r="A38" s="664"/>
      <c r="B38" s="664"/>
      <c r="C38" s="664"/>
      <c r="D38" s="664"/>
      <c r="E38" s="664"/>
      <c r="F38" s="664"/>
      <c r="G38" s="664"/>
      <c r="H38" s="664"/>
      <c r="I38" s="1846" t="s">
        <v>1331</v>
      </c>
      <c r="J38" s="1847"/>
      <c r="K38" s="1847"/>
      <c r="L38" s="1847"/>
      <c r="M38" s="1848"/>
    </row>
    <row r="39" spans="1:13" ht="15">
      <c r="G39" s="661" t="s">
        <v>1578</v>
      </c>
      <c r="I39" s="57">
        <v>2022</v>
      </c>
      <c r="J39" s="58">
        <v>2023</v>
      </c>
      <c r="K39" s="58">
        <v>2024</v>
      </c>
      <c r="L39" s="58">
        <v>2025</v>
      </c>
      <c r="M39" s="59">
        <v>2026</v>
      </c>
    </row>
    <row r="40" spans="1:13" ht="15">
      <c r="B40" s="663" t="s">
        <v>2365</v>
      </c>
      <c r="G40" s="662"/>
    </row>
    <row r="41" spans="1:13" ht="15">
      <c r="A41" s="661">
        <v>1</v>
      </c>
      <c r="B41" s="1619"/>
      <c r="C41" s="1620"/>
      <c r="D41" s="1620"/>
      <c r="E41" s="1620"/>
      <c r="F41" s="1621"/>
      <c r="G41" s="657" t="s">
        <v>1502</v>
      </c>
      <c r="I41" s="1112"/>
      <c r="J41" s="978"/>
      <c r="K41" s="978"/>
      <c r="L41" s="978"/>
      <c r="M41" s="978"/>
    </row>
    <row r="42" spans="1:13" ht="15">
      <c r="A42" s="661">
        <v>2</v>
      </c>
      <c r="B42" s="1849"/>
      <c r="C42" s="1850"/>
      <c r="D42" s="1850"/>
      <c r="E42" s="1850"/>
      <c r="F42" s="1851"/>
      <c r="G42" s="657" t="s">
        <v>1502</v>
      </c>
      <c r="I42" s="1112"/>
      <c r="J42" s="978"/>
      <c r="K42" s="978"/>
      <c r="L42" s="978"/>
      <c r="M42" s="978"/>
    </row>
    <row r="43" spans="1:13" ht="15">
      <c r="A43" s="661">
        <v>3</v>
      </c>
      <c r="B43" s="1849"/>
      <c r="C43" s="1850"/>
      <c r="D43" s="1850"/>
      <c r="E43" s="1850"/>
      <c r="F43" s="1851"/>
      <c r="G43" s="657" t="s">
        <v>1502</v>
      </c>
      <c r="I43" s="1112"/>
      <c r="J43" s="978"/>
      <c r="K43" s="978"/>
      <c r="L43" s="978"/>
      <c r="M43" s="978"/>
    </row>
    <row r="44" spans="1:13" ht="15">
      <c r="A44" s="661">
        <v>4</v>
      </c>
      <c r="B44" s="1849"/>
      <c r="C44" s="1850"/>
      <c r="D44" s="1850"/>
      <c r="E44" s="1850"/>
      <c r="F44" s="1851"/>
      <c r="G44" s="657" t="s">
        <v>1502</v>
      </c>
      <c r="I44" s="1112"/>
      <c r="J44" s="978"/>
      <c r="K44" s="978"/>
      <c r="L44" s="978"/>
      <c r="M44" s="978"/>
    </row>
    <row r="45" spans="1:13" ht="15">
      <c r="A45" s="661">
        <v>5</v>
      </c>
      <c r="B45" s="1849"/>
      <c r="C45" s="1850"/>
      <c r="D45" s="1850"/>
      <c r="E45" s="1850"/>
      <c r="F45" s="1851"/>
      <c r="G45" s="657" t="s">
        <v>1502</v>
      </c>
      <c r="I45" s="1112"/>
      <c r="J45" s="978"/>
      <c r="K45" s="978"/>
      <c r="L45" s="978"/>
      <c r="M45" s="978"/>
    </row>
    <row r="46" spans="1:13" ht="15">
      <c r="A46" s="661">
        <v>6</v>
      </c>
      <c r="B46" s="1849"/>
      <c r="C46" s="1850"/>
      <c r="D46" s="1850"/>
      <c r="E46" s="1850"/>
      <c r="F46" s="1851"/>
      <c r="G46" s="657" t="s">
        <v>1502</v>
      </c>
      <c r="I46" s="1112"/>
      <c r="J46" s="978"/>
      <c r="K46" s="978"/>
      <c r="L46" s="978"/>
      <c r="M46" s="978"/>
    </row>
    <row r="47" spans="1:13" ht="15">
      <c r="A47" s="661">
        <v>7</v>
      </c>
      <c r="B47" s="1849"/>
      <c r="C47" s="1850"/>
      <c r="D47" s="1850"/>
      <c r="E47" s="1850"/>
      <c r="F47" s="1851"/>
      <c r="G47" s="657" t="s">
        <v>1502</v>
      </c>
      <c r="I47" s="1112"/>
      <c r="J47" s="978"/>
      <c r="K47" s="978"/>
      <c r="L47" s="978"/>
      <c r="M47" s="978"/>
    </row>
    <row r="48" spans="1:13" ht="15">
      <c r="A48" s="661">
        <v>8</v>
      </c>
      <c r="B48" s="1849"/>
      <c r="C48" s="1850"/>
      <c r="D48" s="1850"/>
      <c r="E48" s="1850"/>
      <c r="F48" s="1851"/>
      <c r="G48" s="657" t="s">
        <v>1502</v>
      </c>
      <c r="I48" s="1112"/>
      <c r="J48" s="978"/>
      <c r="K48" s="978"/>
      <c r="L48" s="978"/>
      <c r="M48" s="978"/>
    </row>
    <row r="49" spans="1:13" ht="15">
      <c r="A49" s="661">
        <v>9</v>
      </c>
      <c r="B49" s="1849"/>
      <c r="C49" s="1850"/>
      <c r="D49" s="1850"/>
      <c r="E49" s="1850"/>
      <c r="F49" s="1851"/>
      <c r="G49" s="657" t="s">
        <v>1502</v>
      </c>
      <c r="I49" s="1112"/>
      <c r="J49" s="978"/>
      <c r="K49" s="978"/>
      <c r="L49" s="978"/>
      <c r="M49" s="978"/>
    </row>
    <row r="50" spans="1:13" ht="15">
      <c r="A50" s="661">
        <v>10</v>
      </c>
      <c r="B50" s="1849"/>
      <c r="C50" s="1850"/>
      <c r="D50" s="1850"/>
      <c r="E50" s="1850"/>
      <c r="F50" s="1851"/>
      <c r="G50" s="657" t="s">
        <v>1502</v>
      </c>
      <c r="I50" s="1112"/>
      <c r="J50" s="978"/>
      <c r="K50" s="978"/>
      <c r="L50" s="978"/>
      <c r="M50" s="978"/>
    </row>
    <row r="51" spans="1:13" ht="15">
      <c r="A51" s="661">
        <v>11</v>
      </c>
      <c r="B51" s="1849"/>
      <c r="C51" s="1850"/>
      <c r="D51" s="1850"/>
      <c r="E51" s="1850"/>
      <c r="F51" s="1851"/>
      <c r="G51" s="657" t="s">
        <v>1502</v>
      </c>
      <c r="I51" s="1112"/>
      <c r="J51" s="978"/>
      <c r="K51" s="978"/>
      <c r="L51" s="978"/>
      <c r="M51" s="978"/>
    </row>
    <row r="52" spans="1:13" ht="15">
      <c r="A52" s="661">
        <v>12</v>
      </c>
      <c r="B52" s="1849"/>
      <c r="C52" s="1850"/>
      <c r="D52" s="1850"/>
      <c r="E52" s="1850"/>
      <c r="F52" s="1851"/>
      <c r="G52" s="657" t="s">
        <v>1502</v>
      </c>
      <c r="I52" s="1112"/>
      <c r="J52" s="978"/>
      <c r="K52" s="978"/>
      <c r="L52" s="978"/>
      <c r="M52" s="978"/>
    </row>
    <row r="53" spans="1:13" ht="15">
      <c r="A53" s="661">
        <v>13</v>
      </c>
      <c r="B53" s="1849"/>
      <c r="C53" s="1850"/>
      <c r="D53" s="1850"/>
      <c r="E53" s="1850"/>
      <c r="F53" s="1851"/>
      <c r="G53" s="657" t="s">
        <v>1502</v>
      </c>
      <c r="I53" s="1112"/>
      <c r="J53" s="978"/>
      <c r="K53" s="978"/>
      <c r="L53" s="978"/>
      <c r="M53" s="978"/>
    </row>
    <row r="54" spans="1:13" ht="15">
      <c r="A54" s="661">
        <v>14</v>
      </c>
      <c r="B54" s="1849"/>
      <c r="C54" s="1850"/>
      <c r="D54" s="1850"/>
      <c r="E54" s="1850"/>
      <c r="F54" s="1851"/>
      <c r="G54" s="657" t="s">
        <v>1502</v>
      </c>
      <c r="I54" s="1112"/>
      <c r="J54" s="978"/>
      <c r="K54" s="978"/>
      <c r="L54" s="978"/>
      <c r="M54" s="978"/>
    </row>
    <row r="55" spans="1:13" ht="15">
      <c r="A55" s="661">
        <v>15</v>
      </c>
      <c r="B55" s="1849"/>
      <c r="C55" s="1850"/>
      <c r="D55" s="1850"/>
      <c r="E55" s="1850"/>
      <c r="F55" s="1851"/>
      <c r="G55" s="657" t="s">
        <v>1502</v>
      </c>
      <c r="I55" s="1112"/>
      <c r="J55" s="978"/>
      <c r="K55" s="978"/>
      <c r="L55" s="978"/>
      <c r="M55" s="978"/>
    </row>
    <row r="56" spans="1:13" ht="15">
      <c r="D56" s="660"/>
      <c r="G56" s="657"/>
      <c r="I56" s="659"/>
      <c r="J56" s="659"/>
      <c r="K56" s="659"/>
      <c r="L56" s="659"/>
      <c r="M56" s="659"/>
    </row>
    <row r="57" spans="1:13" ht="15">
      <c r="F57" s="658" t="s">
        <v>1648</v>
      </c>
      <c r="G57" s="657" t="s">
        <v>1502</v>
      </c>
      <c r="H57" s="656"/>
      <c r="I57" s="851">
        <f>SUM(I41:I55)</f>
        <v>0</v>
      </c>
      <c r="J57" s="851">
        <f>SUM(J41:J55)</f>
        <v>0</v>
      </c>
      <c r="K57" s="851">
        <f>SUM(K41:K55)</f>
        <v>0</v>
      </c>
      <c r="L57" s="851">
        <f>SUM(L41:L55)</f>
        <v>0</v>
      </c>
      <c r="M57" s="851">
        <f>SUM(M41:M55)</f>
        <v>0</v>
      </c>
    </row>
    <row r="58" spans="1:13" ht="15"/>
    <row r="59" spans="1:13" ht="15">
      <c r="A59" s="667" t="s">
        <v>2383</v>
      </c>
    </row>
    <row r="60" spans="1:13" ht="15">
      <c r="A60" s="664"/>
    </row>
    <row r="61" spans="1:13" ht="15">
      <c r="A61" s="1696" t="s">
        <v>2384</v>
      </c>
    </row>
    <row r="62" spans="1:13" ht="15">
      <c r="A62" s="664"/>
      <c r="B62" s="664"/>
      <c r="C62" s="664"/>
      <c r="D62" s="664"/>
      <c r="E62" s="664"/>
      <c r="F62" s="664"/>
      <c r="G62" s="664"/>
      <c r="H62" s="664"/>
      <c r="I62" s="1846" t="s">
        <v>1331</v>
      </c>
      <c r="J62" s="1847"/>
      <c r="K62" s="1847"/>
      <c r="L62" s="1847"/>
      <c r="M62" s="1848"/>
    </row>
    <row r="63" spans="1:13" ht="15">
      <c r="G63" s="661" t="s">
        <v>1578</v>
      </c>
      <c r="I63" s="57">
        <v>2022</v>
      </c>
      <c r="J63" s="58">
        <v>2023</v>
      </c>
      <c r="K63" s="58">
        <v>2024</v>
      </c>
      <c r="L63" s="58">
        <v>2025</v>
      </c>
      <c r="M63" s="59">
        <v>2026</v>
      </c>
    </row>
    <row r="64" spans="1:13" ht="15">
      <c r="B64" s="663" t="s">
        <v>2365</v>
      </c>
      <c r="G64" s="662"/>
    </row>
    <row r="65" spans="1:13" ht="15">
      <c r="A65" s="661">
        <v>1</v>
      </c>
      <c r="B65" s="1619"/>
      <c r="C65" s="1620"/>
      <c r="D65" s="1620"/>
      <c r="E65" s="1620"/>
      <c r="F65" s="1621"/>
      <c r="G65" s="657" t="s">
        <v>1502</v>
      </c>
      <c r="I65" s="1112"/>
      <c r="J65" s="978"/>
      <c r="K65" s="978"/>
      <c r="L65" s="978"/>
      <c r="M65" s="978"/>
    </row>
    <row r="66" spans="1:13" ht="15">
      <c r="A66" s="661">
        <v>2</v>
      </c>
      <c r="B66" s="1849"/>
      <c r="C66" s="1850"/>
      <c r="D66" s="1850"/>
      <c r="E66" s="1850"/>
      <c r="F66" s="1851"/>
      <c r="G66" s="657" t="s">
        <v>1502</v>
      </c>
      <c r="I66" s="1112"/>
      <c r="J66" s="978"/>
      <c r="K66" s="978"/>
      <c r="L66" s="978"/>
      <c r="M66" s="978"/>
    </row>
    <row r="67" spans="1:13" ht="15">
      <c r="A67" s="661">
        <v>3</v>
      </c>
      <c r="B67" s="1849"/>
      <c r="C67" s="1850"/>
      <c r="D67" s="1850"/>
      <c r="E67" s="1850"/>
      <c r="F67" s="1851"/>
      <c r="G67" s="657" t="s">
        <v>1502</v>
      </c>
      <c r="I67" s="1112"/>
      <c r="J67" s="978"/>
      <c r="K67" s="978"/>
      <c r="L67" s="978"/>
      <c r="M67" s="978"/>
    </row>
    <row r="68" spans="1:13" ht="15">
      <c r="A68" s="661">
        <v>4</v>
      </c>
      <c r="B68" s="1849"/>
      <c r="C68" s="1850"/>
      <c r="D68" s="1850"/>
      <c r="E68" s="1850"/>
      <c r="F68" s="1851"/>
      <c r="G68" s="657" t="s">
        <v>1502</v>
      </c>
      <c r="I68" s="1112"/>
      <c r="J68" s="978"/>
      <c r="K68" s="978"/>
      <c r="L68" s="978"/>
      <c r="M68" s="978"/>
    </row>
    <row r="69" spans="1:13" ht="15">
      <c r="A69" s="661">
        <v>5</v>
      </c>
      <c r="B69" s="1849"/>
      <c r="C69" s="1850"/>
      <c r="D69" s="1850"/>
      <c r="E69" s="1850"/>
      <c r="F69" s="1851"/>
      <c r="G69" s="657" t="s">
        <v>1502</v>
      </c>
      <c r="I69" s="1112"/>
      <c r="J69" s="978"/>
      <c r="K69" s="978"/>
      <c r="L69" s="978"/>
      <c r="M69" s="978"/>
    </row>
    <row r="70" spans="1:13" ht="15">
      <c r="A70" s="661">
        <v>6</v>
      </c>
      <c r="B70" s="1849"/>
      <c r="C70" s="1850"/>
      <c r="D70" s="1850"/>
      <c r="E70" s="1850"/>
      <c r="F70" s="1851"/>
      <c r="G70" s="657" t="s">
        <v>1502</v>
      </c>
      <c r="I70" s="1112"/>
      <c r="J70" s="978"/>
      <c r="K70" s="978"/>
      <c r="L70" s="978"/>
      <c r="M70" s="978"/>
    </row>
    <row r="71" spans="1:13" ht="15">
      <c r="A71" s="661">
        <v>7</v>
      </c>
      <c r="B71" s="1849"/>
      <c r="C71" s="1850"/>
      <c r="D71" s="1850"/>
      <c r="E71" s="1850"/>
      <c r="F71" s="1851"/>
      <c r="G71" s="657" t="s">
        <v>1502</v>
      </c>
      <c r="I71" s="1112"/>
      <c r="J71" s="978"/>
      <c r="K71" s="978"/>
      <c r="L71" s="978"/>
      <c r="M71" s="978"/>
    </row>
    <row r="72" spans="1:13" ht="15">
      <c r="A72" s="661">
        <v>8</v>
      </c>
      <c r="B72" s="1849"/>
      <c r="C72" s="1850"/>
      <c r="D72" s="1850"/>
      <c r="E72" s="1850"/>
      <c r="F72" s="1851"/>
      <c r="G72" s="657" t="s">
        <v>1502</v>
      </c>
      <c r="I72" s="1112"/>
      <c r="J72" s="978"/>
      <c r="K72" s="978"/>
      <c r="L72" s="978"/>
      <c r="M72" s="978"/>
    </row>
    <row r="73" spans="1:13" ht="15">
      <c r="A73" s="661">
        <v>9</v>
      </c>
      <c r="B73" s="1849"/>
      <c r="C73" s="1850"/>
      <c r="D73" s="1850"/>
      <c r="E73" s="1850"/>
      <c r="F73" s="1851"/>
      <c r="G73" s="657" t="s">
        <v>1502</v>
      </c>
      <c r="I73" s="1112"/>
      <c r="J73" s="978"/>
      <c r="K73" s="978"/>
      <c r="L73" s="978"/>
      <c r="M73" s="978"/>
    </row>
    <row r="74" spans="1:13" ht="15">
      <c r="A74" s="661">
        <v>10</v>
      </c>
      <c r="B74" s="1849"/>
      <c r="C74" s="1850"/>
      <c r="D74" s="1850"/>
      <c r="E74" s="1850"/>
      <c r="F74" s="1851"/>
      <c r="G74" s="657" t="s">
        <v>1502</v>
      </c>
      <c r="I74" s="1112"/>
      <c r="J74" s="978"/>
      <c r="K74" s="978"/>
      <c r="L74" s="978"/>
      <c r="M74" s="978"/>
    </row>
    <row r="75" spans="1:13" ht="15">
      <c r="A75" s="661">
        <v>11</v>
      </c>
      <c r="B75" s="1849"/>
      <c r="C75" s="1850"/>
      <c r="D75" s="1850"/>
      <c r="E75" s="1850"/>
      <c r="F75" s="1851"/>
      <c r="G75" s="657" t="s">
        <v>1502</v>
      </c>
      <c r="I75" s="1112"/>
      <c r="J75" s="978"/>
      <c r="K75" s="978"/>
      <c r="L75" s="978"/>
      <c r="M75" s="978"/>
    </row>
    <row r="76" spans="1:13" ht="15">
      <c r="A76" s="661">
        <v>12</v>
      </c>
      <c r="B76" s="1849"/>
      <c r="C76" s="1850"/>
      <c r="D76" s="1850"/>
      <c r="E76" s="1850"/>
      <c r="F76" s="1851"/>
      <c r="G76" s="657" t="s">
        <v>1502</v>
      </c>
      <c r="I76" s="1112"/>
      <c r="J76" s="978"/>
      <c r="K76" s="978"/>
      <c r="L76" s="978"/>
      <c r="M76" s="978"/>
    </row>
    <row r="77" spans="1:13" ht="15">
      <c r="A77" s="661">
        <v>13</v>
      </c>
      <c r="B77" s="1849"/>
      <c r="C77" s="1850"/>
      <c r="D77" s="1850"/>
      <c r="E77" s="1850"/>
      <c r="F77" s="1851"/>
      <c r="G77" s="657" t="s">
        <v>1502</v>
      </c>
      <c r="I77" s="1112"/>
      <c r="J77" s="978"/>
      <c r="K77" s="978"/>
      <c r="L77" s="978"/>
      <c r="M77" s="978"/>
    </row>
    <row r="78" spans="1:13" ht="15">
      <c r="A78" s="661">
        <v>14</v>
      </c>
      <c r="B78" s="1849"/>
      <c r="C78" s="1850"/>
      <c r="D78" s="1850"/>
      <c r="E78" s="1850"/>
      <c r="F78" s="1851"/>
      <c r="G78" s="657" t="s">
        <v>1502</v>
      </c>
      <c r="I78" s="1112"/>
      <c r="J78" s="978"/>
      <c r="K78" s="978"/>
      <c r="L78" s="978"/>
      <c r="M78" s="978"/>
    </row>
    <row r="79" spans="1:13" ht="15">
      <c r="A79" s="661">
        <v>15</v>
      </c>
      <c r="B79" s="1849"/>
      <c r="C79" s="1850"/>
      <c r="D79" s="1850"/>
      <c r="E79" s="1850"/>
      <c r="F79" s="1851"/>
      <c r="G79" s="657" t="s">
        <v>1502</v>
      </c>
      <c r="I79" s="1112"/>
      <c r="J79" s="978"/>
      <c r="K79" s="978"/>
      <c r="L79" s="978"/>
      <c r="M79" s="978"/>
    </row>
    <row r="80" spans="1:13" ht="15">
      <c r="D80" s="660"/>
      <c r="G80" s="657"/>
      <c r="I80" s="659"/>
      <c r="J80" s="659"/>
      <c r="K80" s="659"/>
      <c r="L80" s="659"/>
      <c r="M80" s="659"/>
    </row>
    <row r="81" spans="6:13" ht="15">
      <c r="F81" s="658" t="s">
        <v>1648</v>
      </c>
      <c r="G81" s="657" t="s">
        <v>1502</v>
      </c>
      <c r="H81" s="656"/>
      <c r="I81" s="851">
        <f>SUM(I65:I79)</f>
        <v>0</v>
      </c>
      <c r="J81" s="851">
        <f>SUM(J65:J79)</f>
        <v>0</v>
      </c>
      <c r="K81" s="851">
        <f>SUM(K65:K79)</f>
        <v>0</v>
      </c>
      <c r="L81" s="851">
        <f>SUM(L65:L79)</f>
        <v>0</v>
      </c>
      <c r="M81" s="851">
        <f>SUM(M65:M79)</f>
        <v>0</v>
      </c>
    </row>
  </sheetData>
  <mergeCells count="30">
    <mergeCell ref="B71:F71"/>
    <mergeCell ref="B78:F78"/>
    <mergeCell ref="B79:F79"/>
    <mergeCell ref="B72:F72"/>
    <mergeCell ref="B73:F73"/>
    <mergeCell ref="B74:F74"/>
    <mergeCell ref="B75:F75"/>
    <mergeCell ref="B76:F76"/>
    <mergeCell ref="B77:F77"/>
    <mergeCell ref="B68:F68"/>
    <mergeCell ref="B69:F69"/>
    <mergeCell ref="B54:F54"/>
    <mergeCell ref="B55:F55"/>
    <mergeCell ref="B70:F70"/>
    <mergeCell ref="I62:M62"/>
    <mergeCell ref="B66:F66"/>
    <mergeCell ref="B67:F67"/>
    <mergeCell ref="I38:M38"/>
    <mergeCell ref="B42:F42"/>
    <mergeCell ref="B43:F43"/>
    <mergeCell ref="B44:F44"/>
    <mergeCell ref="B45:F45"/>
    <mergeCell ref="B46:F46"/>
    <mergeCell ref="B47:F47"/>
    <mergeCell ref="B48:F48"/>
    <mergeCell ref="B49:F49"/>
    <mergeCell ref="B50:F50"/>
    <mergeCell ref="B51:F51"/>
    <mergeCell ref="B52:F52"/>
    <mergeCell ref="B53:F53"/>
  </mergeCells>
  <pageMargins left="0.15748031496062992" right="0.15748031496062992" top="0.39370078740157483" bottom="0.59055118110236227" header="0.11811023622047245" footer="0.11811023622047245"/>
  <pageSetup paperSize="9" scale="72" orientation="portrait" r:id="rId1"/>
  <headerFooter scaleWithDoc="0" alignWithMargins="0">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extLst>
    <ext xmlns:x14="http://schemas.microsoft.com/office/spreadsheetml/2009/9/main" uri="{78C0D931-6437-407d-A8EE-F0AAD7539E65}">
      <x14:conditionalFormattings>
        <x14:conditionalFormatting xmlns:xm="http://schemas.microsoft.com/office/excel/2006/main">
          <x14:cfRule type="expression" priority="1" id="{493EE7CA-24F7-47F6-9DC1-DAE035F5448E}">
            <xm:f>'1.5 Universal Data'!$C$8&lt;$AF$7</xm:f>
            <x14:dxf>
              <fill>
                <patternFill patternType="lightUp">
                  <bgColor theme="0"/>
                </patternFill>
              </fill>
            </x14:dxf>
          </x14:cfRule>
          <xm:sqref>J41:M79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CD0F-8CA6-4104-ACB3-2C7481182B37}">
  <sheetPr codeName="Sheet28"/>
  <dimension ref="A1:BF346"/>
  <sheetViews>
    <sheetView topLeftCell="R295" zoomScale="80" zoomScaleNormal="80" workbookViewId="0">
      <selection activeCell="V315" sqref="V315:W338"/>
    </sheetView>
    <sheetView workbookViewId="1"/>
  </sheetViews>
  <sheetFormatPr defaultColWidth="0" defaultRowHeight="15"/>
  <cols>
    <col min="1" max="2" width="1.140625" customWidth="1"/>
    <col min="3" max="3" width="1.85546875" customWidth="1"/>
    <col min="4" max="4" width="21.140625" bestFit="1" customWidth="1"/>
    <col min="5" max="5" width="27.85546875" bestFit="1" customWidth="1"/>
    <col min="6" max="6" width="8.140625" bestFit="1" customWidth="1"/>
    <col min="7" max="7" width="8.85546875" bestFit="1" customWidth="1"/>
    <col min="8" max="8" width="23.140625" bestFit="1" customWidth="1"/>
    <col min="9" max="9" width="16.140625" bestFit="1" customWidth="1"/>
    <col min="10" max="10" width="11.85546875" bestFit="1" customWidth="1"/>
    <col min="11" max="11" width="26.42578125" bestFit="1" customWidth="1"/>
    <col min="12" max="12" width="8.42578125" bestFit="1" customWidth="1"/>
    <col min="13" max="13" width="21" bestFit="1" customWidth="1"/>
    <col min="14" max="14" width="35.85546875" bestFit="1" customWidth="1"/>
    <col min="15" max="15" width="10.85546875" bestFit="1" customWidth="1"/>
    <col min="16" max="16" width="56.140625" bestFit="1" customWidth="1"/>
    <col min="17" max="17" width="35.42578125" bestFit="1" customWidth="1"/>
    <col min="18" max="18" width="8.85546875" bestFit="1" customWidth="1"/>
    <col min="19" max="19" width="47.85546875" bestFit="1" customWidth="1"/>
    <col min="20" max="20" width="19" bestFit="1" customWidth="1"/>
    <col min="21" max="21" width="57.42578125" bestFit="1" customWidth="1"/>
    <col min="22" max="22" width="12.140625" bestFit="1" customWidth="1"/>
    <col min="23" max="23" width="40.85546875" customWidth="1"/>
    <col min="24" max="24" width="31.140625" customWidth="1"/>
    <col min="25" max="25" width="20" bestFit="1" customWidth="1"/>
    <col min="26" max="26" width="18.140625" bestFit="1" customWidth="1"/>
    <col min="27" max="27" width="19" bestFit="1" customWidth="1"/>
    <col min="28" max="30" width="19" customWidth="1"/>
    <col min="31" max="32" width="57" bestFit="1" customWidth="1"/>
    <col min="33" max="35" width="18" customWidth="1"/>
    <col min="36" max="36" width="8.85546875" customWidth="1"/>
    <col min="37" max="37" width="17" bestFit="1" customWidth="1"/>
    <col min="38" max="40" width="8.85546875" customWidth="1"/>
    <col min="41" max="58" width="0" hidden="1" customWidth="1"/>
    <col min="59" max="16384" width="8.85546875" hidden="1"/>
  </cols>
  <sheetData>
    <row r="1" spans="1:40" s="46" customFormat="1" ht="23.25">
      <c r="A1" s="56" t="str">
        <f>'1.1 Cover'!A1</f>
        <v>Regulatory Reporting Pack</v>
      </c>
    </row>
    <row r="2" spans="1:40" s="46" customFormat="1" ht="23.25">
      <c r="A2" s="56" t="str">
        <f>'1.1 Cover'!A2</f>
        <v>Price base - 2018/19</v>
      </c>
    </row>
    <row r="3" spans="1:40" s="46" customFormat="1" ht="23.25">
      <c r="A3" s="56" t="str">
        <f>'1.1 Cover'!A3</f>
        <v>Regulatory Year: April 2024 - March 2025</v>
      </c>
    </row>
    <row r="4" spans="1:40" s="46" customFormat="1" ht="23.25">
      <c r="A4" s="56" t="s">
        <v>49</v>
      </c>
    </row>
    <row r="6" spans="1:40" ht="15.75">
      <c r="C6" s="3"/>
      <c r="D6" s="3"/>
      <c r="E6" s="3"/>
      <c r="F6" s="3"/>
      <c r="G6" s="3"/>
      <c r="H6" s="3"/>
      <c r="I6" s="3"/>
      <c r="J6" s="3"/>
      <c r="K6" s="3"/>
      <c r="L6" s="3"/>
      <c r="M6" s="3"/>
      <c r="N6" s="3"/>
      <c r="O6" s="3"/>
      <c r="P6" s="3"/>
      <c r="Q6" s="4"/>
      <c r="R6" s="4"/>
      <c r="S6" s="4"/>
      <c r="T6" s="4"/>
      <c r="U6" s="4"/>
      <c r="V6" s="4"/>
      <c r="W6" s="4"/>
      <c r="X6" s="4"/>
      <c r="Y6" s="4"/>
    </row>
    <row r="7" spans="1:40" ht="15.75">
      <c r="C7" s="3"/>
      <c r="D7" s="3"/>
      <c r="E7" s="3"/>
      <c r="F7" s="3"/>
      <c r="G7" s="3"/>
      <c r="H7" s="3"/>
      <c r="I7" s="3"/>
      <c r="J7" s="3"/>
      <c r="K7" s="3"/>
      <c r="L7" s="3"/>
      <c r="M7" s="3"/>
      <c r="N7" s="3"/>
      <c r="O7" s="3"/>
      <c r="P7" s="3"/>
      <c r="Q7" s="4"/>
      <c r="R7" s="4"/>
      <c r="S7" s="4"/>
      <c r="T7" s="4"/>
      <c r="U7" s="4"/>
      <c r="V7" s="4"/>
      <c r="W7" s="4"/>
      <c r="X7" s="4"/>
      <c r="Y7" s="4"/>
    </row>
    <row r="8" spans="1:40" s="1" customFormat="1" ht="18">
      <c r="A8" s="2"/>
      <c r="B8" s="2"/>
    </row>
    <row r="9" spans="1:40">
      <c r="B9" s="34"/>
      <c r="C9" s="34"/>
      <c r="D9" s="34"/>
      <c r="E9" s="35"/>
      <c r="F9" s="35"/>
      <c r="G9" s="35"/>
      <c r="H9" s="35"/>
      <c r="I9" s="35"/>
      <c r="J9" s="35"/>
      <c r="K9" s="35"/>
      <c r="L9" s="35"/>
      <c r="M9" s="35"/>
      <c r="N9" s="35"/>
      <c r="O9" s="35"/>
      <c r="P9" s="35"/>
      <c r="Q9" s="35"/>
      <c r="R9" s="35"/>
      <c r="S9" s="35"/>
      <c r="T9" s="35"/>
      <c r="U9" s="35"/>
      <c r="V9" s="35"/>
      <c r="W9" s="35"/>
      <c r="X9" s="35"/>
      <c r="Y9" s="35"/>
    </row>
    <row r="10" spans="1:40" s="43" customFormat="1">
      <c r="C10" s="39"/>
      <c r="D10" s="624" t="s">
        <v>242</v>
      </c>
      <c r="E10" s="624" t="s">
        <v>243</v>
      </c>
      <c r="F10" s="624" t="s">
        <v>244</v>
      </c>
      <c r="G10" s="624" t="s">
        <v>245</v>
      </c>
      <c r="H10" s="624" t="s">
        <v>246</v>
      </c>
      <c r="I10" s="624" t="s">
        <v>247</v>
      </c>
      <c r="J10" s="624" t="s">
        <v>248</v>
      </c>
      <c r="K10" s="38" t="s">
        <v>249</v>
      </c>
      <c r="L10" s="38" t="s">
        <v>250</v>
      </c>
      <c r="M10" s="38" t="s">
        <v>251</v>
      </c>
      <c r="N10" s="55" t="s">
        <v>252</v>
      </c>
      <c r="O10" s="55" t="s">
        <v>253</v>
      </c>
      <c r="P10" s="55" t="s">
        <v>254</v>
      </c>
      <c r="Q10" s="38" t="s">
        <v>255</v>
      </c>
      <c r="R10" s="38" t="s">
        <v>256</v>
      </c>
      <c r="S10" s="38" t="s">
        <v>257</v>
      </c>
      <c r="T10" s="38" t="s">
        <v>258</v>
      </c>
      <c r="U10" s="38" t="s">
        <v>259</v>
      </c>
      <c r="V10" s="38" t="s">
        <v>260</v>
      </c>
      <c r="W10" s="38" t="s">
        <v>261</v>
      </c>
      <c r="X10" s="38" t="s">
        <v>262</v>
      </c>
      <c r="Y10" s="38" t="s">
        <v>263</v>
      </c>
      <c r="Z10" s="38" t="s">
        <v>264</v>
      </c>
      <c r="AA10" s="38" t="s">
        <v>265</v>
      </c>
      <c r="AB10" s="38" t="s">
        <v>266</v>
      </c>
      <c r="AC10" s="38" t="s">
        <v>267</v>
      </c>
      <c r="AD10" s="38"/>
      <c r="AE10" s="38"/>
      <c r="AF10" s="38"/>
      <c r="AG10" s="38"/>
      <c r="AH10" s="38"/>
      <c r="AI10" s="38"/>
      <c r="AJ10" s="38"/>
      <c r="AK10" s="38"/>
    </row>
    <row r="11" spans="1:40">
      <c r="C11" s="41"/>
      <c r="D11" s="41"/>
      <c r="E11" s="41"/>
      <c r="F11" s="41"/>
      <c r="G11" s="41"/>
      <c r="H11" s="41"/>
      <c r="I11" s="41"/>
      <c r="J11" s="41"/>
      <c r="K11" s="41"/>
      <c r="L11" s="41"/>
      <c r="M11" s="41"/>
      <c r="N11" s="41"/>
      <c r="O11" s="41"/>
      <c r="P11" s="41"/>
      <c r="Q11" s="41"/>
      <c r="R11" s="41"/>
      <c r="S11" s="41"/>
      <c r="T11" s="41"/>
      <c r="U11" s="41"/>
      <c r="V11" s="41"/>
      <c r="W11" s="41"/>
      <c r="X11" s="41"/>
      <c r="Y11" s="41"/>
      <c r="Z11" s="41"/>
      <c r="AE11" s="38"/>
      <c r="AF11" s="38"/>
      <c r="AG11" s="40"/>
      <c r="AH11" s="40"/>
      <c r="AI11" s="40"/>
      <c r="AJ11" s="40"/>
      <c r="AK11" s="40"/>
      <c r="AL11" s="40"/>
      <c r="AM11" s="40"/>
      <c r="AN11" s="40"/>
    </row>
    <row r="12" spans="1:40" s="41" customFormat="1">
      <c r="D12" s="41" t="s">
        <v>28</v>
      </c>
      <c r="E12" s="41" t="s">
        <v>268</v>
      </c>
      <c r="F12" s="41" t="s">
        <v>269</v>
      </c>
      <c r="G12" s="41" t="s">
        <v>245</v>
      </c>
      <c r="H12" s="41" t="s">
        <v>270</v>
      </c>
      <c r="I12" s="41" t="s">
        <v>271</v>
      </c>
      <c r="J12" s="41" t="s">
        <v>272</v>
      </c>
      <c r="K12" s="41" t="s">
        <v>273</v>
      </c>
      <c r="L12" s="41" t="s">
        <v>130</v>
      </c>
      <c r="M12" s="41" t="s">
        <v>274</v>
      </c>
      <c r="N12" s="41" t="s">
        <v>275</v>
      </c>
      <c r="O12" s="41" t="s">
        <v>276</v>
      </c>
      <c r="P12" s="41" t="s">
        <v>277</v>
      </c>
      <c r="Q12" s="41" t="s">
        <v>278</v>
      </c>
      <c r="R12" s="41" t="s">
        <v>279</v>
      </c>
      <c r="S12" s="41" t="s">
        <v>280</v>
      </c>
      <c r="T12" s="41" t="s">
        <v>281</v>
      </c>
      <c r="U12" s="41" t="s">
        <v>282</v>
      </c>
      <c r="V12" s="41" t="s">
        <v>283</v>
      </c>
      <c r="W12" s="41" t="s">
        <v>284</v>
      </c>
      <c r="X12" s="41" t="s">
        <v>285</v>
      </c>
      <c r="Y12" s="41" t="s">
        <v>286</v>
      </c>
      <c r="Z12" s="41" t="s">
        <v>287</v>
      </c>
      <c r="AA12" s="41" t="s">
        <v>288</v>
      </c>
      <c r="AB12" s="41" t="s">
        <v>289</v>
      </c>
      <c r="AC12" s="41" t="s">
        <v>290</v>
      </c>
      <c r="AE12" s="38"/>
      <c r="AF12" s="38"/>
    </row>
    <row r="13" spans="1:40" s="41" customFormat="1">
      <c r="E13" s="41" t="s">
        <v>291</v>
      </c>
      <c r="F13" s="41" t="s">
        <v>292</v>
      </c>
      <c r="G13" s="41" t="s">
        <v>293</v>
      </c>
      <c r="H13" s="41" t="s">
        <v>294</v>
      </c>
      <c r="I13" s="41" t="s">
        <v>295</v>
      </c>
      <c r="J13" s="41" t="s">
        <v>296</v>
      </c>
      <c r="K13" s="41" t="s">
        <v>297</v>
      </c>
      <c r="L13" s="41" t="s">
        <v>109</v>
      </c>
      <c r="M13" s="41" t="s">
        <v>298</v>
      </c>
      <c r="N13" s="41" t="s">
        <v>299</v>
      </c>
      <c r="O13" s="41" t="s">
        <v>300</v>
      </c>
      <c r="P13" s="41" t="s">
        <v>301</v>
      </c>
      <c r="Q13" s="41" t="s">
        <v>302</v>
      </c>
      <c r="R13" s="41" t="s">
        <v>303</v>
      </c>
      <c r="S13" s="41" t="s">
        <v>304</v>
      </c>
      <c r="T13" s="41" t="s">
        <v>305</v>
      </c>
      <c r="U13" s="41" t="s">
        <v>306</v>
      </c>
      <c r="V13" s="41" t="s">
        <v>307</v>
      </c>
      <c r="W13" s="41" t="s">
        <v>308</v>
      </c>
      <c r="X13" s="41" t="s">
        <v>309</v>
      </c>
      <c r="Y13" s="41" t="s">
        <v>310</v>
      </c>
      <c r="Z13" s="41">
        <v>4.0999999999999996</v>
      </c>
      <c r="AA13" s="41" t="s">
        <v>311</v>
      </c>
      <c r="AB13" s="41" t="s">
        <v>312</v>
      </c>
      <c r="AC13" s="41" t="s">
        <v>313</v>
      </c>
      <c r="AE13" s="38"/>
      <c r="AF13" s="38"/>
    </row>
    <row r="14" spans="1:40" s="41" customFormat="1">
      <c r="E14" s="41" t="s">
        <v>314</v>
      </c>
      <c r="I14" s="41" t="s">
        <v>315</v>
      </c>
      <c r="K14" s="41" t="s">
        <v>10</v>
      </c>
      <c r="M14" s="41" t="s">
        <v>316</v>
      </c>
      <c r="N14" s="41" t="s">
        <v>317</v>
      </c>
      <c r="O14" s="620" t="s">
        <v>318</v>
      </c>
      <c r="P14" s="41" t="s">
        <v>319</v>
      </c>
      <c r="Q14" s="41" t="s">
        <v>320</v>
      </c>
      <c r="R14" s="41" t="s">
        <v>321</v>
      </c>
      <c r="S14" s="41" t="s">
        <v>322</v>
      </c>
      <c r="T14" s="41" t="s">
        <v>323</v>
      </c>
      <c r="U14" s="41" t="s">
        <v>324</v>
      </c>
      <c r="V14" s="41" t="s">
        <v>325</v>
      </c>
      <c r="W14" s="41" t="s">
        <v>326</v>
      </c>
      <c r="Y14" s="41" t="s">
        <v>327</v>
      </c>
      <c r="Z14" s="41">
        <v>4.2</v>
      </c>
      <c r="AA14" s="41" t="s">
        <v>328</v>
      </c>
      <c r="AB14" s="41" t="s">
        <v>329</v>
      </c>
      <c r="AE14" s="38"/>
      <c r="AF14" s="38"/>
    </row>
    <row r="15" spans="1:40" s="41" customFormat="1">
      <c r="E15" s="41" t="s">
        <v>30</v>
      </c>
      <c r="K15" s="41" t="s">
        <v>309</v>
      </c>
      <c r="M15" s="41" t="s">
        <v>330</v>
      </c>
      <c r="N15" s="41" t="s">
        <v>331</v>
      </c>
      <c r="P15" s="41" t="s">
        <v>332</v>
      </c>
      <c r="Q15" s="41" t="s">
        <v>333</v>
      </c>
      <c r="R15" s="41" t="s">
        <v>334</v>
      </c>
      <c r="S15" s="41" t="s">
        <v>335</v>
      </c>
      <c r="T15" s="41" t="s">
        <v>336</v>
      </c>
      <c r="U15" s="41" t="s">
        <v>337</v>
      </c>
      <c r="V15" s="41" t="s">
        <v>338</v>
      </c>
      <c r="W15" s="41" t="s">
        <v>339</v>
      </c>
      <c r="Y15" s="41" t="s">
        <v>340</v>
      </c>
      <c r="Z15" s="41">
        <v>4.3</v>
      </c>
      <c r="AA15" s="41" t="s">
        <v>341</v>
      </c>
      <c r="AB15" s="41" t="s">
        <v>328</v>
      </c>
      <c r="AE15" s="38"/>
      <c r="AF15" s="38"/>
    </row>
    <row r="16" spans="1:40" s="41" customFormat="1">
      <c r="E16" s="41" t="s">
        <v>342</v>
      </c>
      <c r="K16" s="41" t="s">
        <v>343</v>
      </c>
      <c r="M16" s="41" t="s">
        <v>344</v>
      </c>
      <c r="N16" s="41" t="s">
        <v>345</v>
      </c>
      <c r="P16" s="41" t="s">
        <v>346</v>
      </c>
      <c r="Q16" s="41" t="s">
        <v>347</v>
      </c>
      <c r="R16" s="41" t="s">
        <v>348</v>
      </c>
      <c r="S16" s="41" t="s">
        <v>349</v>
      </c>
      <c r="T16" s="41" t="s">
        <v>350</v>
      </c>
      <c r="U16" s="41" t="s">
        <v>351</v>
      </c>
      <c r="V16" s="41" t="s">
        <v>352</v>
      </c>
      <c r="W16" s="41" t="s">
        <v>353</v>
      </c>
      <c r="Z16" s="41">
        <v>4.4000000000000004</v>
      </c>
      <c r="AA16" s="41" t="s">
        <v>354</v>
      </c>
      <c r="AB16" s="41" t="s">
        <v>355</v>
      </c>
      <c r="AE16" s="38"/>
      <c r="AF16" s="38"/>
    </row>
    <row r="17" spans="13:28" s="41" customFormat="1" ht="14.25">
      <c r="M17" s="41" t="s">
        <v>356</v>
      </c>
      <c r="N17" s="41" t="s">
        <v>357</v>
      </c>
      <c r="P17" s="41" t="s">
        <v>358</v>
      </c>
      <c r="Q17" s="41" t="s">
        <v>359</v>
      </c>
      <c r="R17" s="41" t="s">
        <v>360</v>
      </c>
      <c r="S17" s="41" t="s">
        <v>361</v>
      </c>
      <c r="T17" s="41" t="s">
        <v>362</v>
      </c>
      <c r="U17" s="41" t="s">
        <v>323</v>
      </c>
      <c r="V17" s="41" t="s">
        <v>363</v>
      </c>
      <c r="W17" s="41" t="s">
        <v>364</v>
      </c>
      <c r="Z17" s="41">
        <v>4.5</v>
      </c>
      <c r="AB17" s="41" t="s">
        <v>365</v>
      </c>
    </row>
    <row r="18" spans="13:28" s="41" customFormat="1" ht="14.25">
      <c r="M18" s="41" t="s">
        <v>366</v>
      </c>
      <c r="N18" s="41" t="s">
        <v>367</v>
      </c>
      <c r="P18" s="41" t="s">
        <v>368</v>
      </c>
      <c r="Q18" s="41" t="s">
        <v>369</v>
      </c>
      <c r="R18" s="41" t="s">
        <v>370</v>
      </c>
      <c r="S18" s="41" t="s">
        <v>371</v>
      </c>
      <c r="T18" s="41" t="s">
        <v>372</v>
      </c>
      <c r="U18" s="41" t="s">
        <v>373</v>
      </c>
      <c r="V18" s="41" t="s">
        <v>374</v>
      </c>
      <c r="W18" s="41" t="s">
        <v>375</v>
      </c>
      <c r="Z18" s="41" t="s">
        <v>376</v>
      </c>
    </row>
    <row r="19" spans="13:28" s="41" customFormat="1">
      <c r="M19" s="41" t="s">
        <v>377</v>
      </c>
      <c r="N19" s="41" t="s">
        <v>378</v>
      </c>
      <c r="P19" s="41" t="s">
        <v>379</v>
      </c>
      <c r="Q19" s="41" t="s">
        <v>380</v>
      </c>
      <c r="R19" s="41" t="s">
        <v>381</v>
      </c>
      <c r="S19" s="41" t="s">
        <v>382</v>
      </c>
      <c r="T19"/>
      <c r="U19" s="41" t="s">
        <v>383</v>
      </c>
      <c r="V19" s="41" t="s">
        <v>384</v>
      </c>
      <c r="W19" s="41" t="s">
        <v>385</v>
      </c>
    </row>
    <row r="20" spans="13:28" s="41" customFormat="1" ht="14.25">
      <c r="M20" s="41" t="s">
        <v>148</v>
      </c>
      <c r="N20" s="41" t="s">
        <v>386</v>
      </c>
      <c r="P20" s="41" t="s">
        <v>387</v>
      </c>
      <c r="Q20" s="41" t="s">
        <v>388</v>
      </c>
      <c r="R20" s="41" t="s">
        <v>389</v>
      </c>
      <c r="S20" s="41" t="s">
        <v>390</v>
      </c>
      <c r="U20" s="41" t="s">
        <v>391</v>
      </c>
      <c r="V20" s="41" t="s">
        <v>392</v>
      </c>
      <c r="W20" s="41" t="s">
        <v>393</v>
      </c>
    </row>
    <row r="21" spans="13:28" s="41" customFormat="1" ht="14.25">
      <c r="M21" s="41" t="s">
        <v>394</v>
      </c>
      <c r="N21" s="41" t="s">
        <v>395</v>
      </c>
      <c r="P21" s="41" t="s">
        <v>396</v>
      </c>
      <c r="Q21" s="620" t="s">
        <v>318</v>
      </c>
      <c r="R21" s="41" t="s">
        <v>397</v>
      </c>
      <c r="S21" s="41" t="s">
        <v>398</v>
      </c>
      <c r="U21" s="41" t="s">
        <v>399</v>
      </c>
      <c r="V21" s="41" t="s">
        <v>400</v>
      </c>
      <c r="W21" s="41" t="s">
        <v>385</v>
      </c>
    </row>
    <row r="22" spans="13:28" s="41" customFormat="1" ht="14.25">
      <c r="M22" s="41" t="s">
        <v>401</v>
      </c>
      <c r="N22" s="41" t="s">
        <v>402</v>
      </c>
      <c r="P22" s="41" t="s">
        <v>282</v>
      </c>
      <c r="R22" s="41" t="s">
        <v>403</v>
      </c>
      <c r="S22" s="41" t="s">
        <v>404</v>
      </c>
      <c r="U22" s="41" t="s">
        <v>405</v>
      </c>
      <c r="V22" s="41" t="s">
        <v>406</v>
      </c>
      <c r="W22" s="41" t="s">
        <v>407</v>
      </c>
    </row>
    <row r="23" spans="13:28" s="41" customFormat="1" ht="14.25">
      <c r="M23" s="41" t="s">
        <v>408</v>
      </c>
      <c r="N23" s="41" t="s">
        <v>409</v>
      </c>
      <c r="P23" s="41" t="s">
        <v>306</v>
      </c>
      <c r="R23" s="41" t="s">
        <v>410</v>
      </c>
      <c r="S23" s="41" t="s">
        <v>411</v>
      </c>
      <c r="U23" s="41" t="s">
        <v>412</v>
      </c>
      <c r="V23" s="41" t="s">
        <v>413</v>
      </c>
      <c r="W23" s="41" t="s">
        <v>414</v>
      </c>
    </row>
    <row r="24" spans="13:28" s="41" customFormat="1" ht="14.25">
      <c r="M24" s="41" t="s">
        <v>415</v>
      </c>
      <c r="N24" s="41" t="s">
        <v>416</v>
      </c>
      <c r="P24" s="41" t="s">
        <v>324</v>
      </c>
      <c r="S24" s="41" t="s">
        <v>417</v>
      </c>
      <c r="U24" s="41" t="s">
        <v>418</v>
      </c>
      <c r="V24" s="41" t="s">
        <v>419</v>
      </c>
      <c r="W24" s="41" t="s">
        <v>420</v>
      </c>
    </row>
    <row r="25" spans="13:28" s="41" customFormat="1" ht="14.25">
      <c r="M25" s="41" t="s">
        <v>421</v>
      </c>
      <c r="N25" s="41" t="s">
        <v>323</v>
      </c>
      <c r="P25" s="41" t="s">
        <v>337</v>
      </c>
      <c r="S25" s="41" t="s">
        <v>422</v>
      </c>
      <c r="U25" s="41" t="s">
        <v>423</v>
      </c>
      <c r="V25" s="41" t="s">
        <v>424</v>
      </c>
      <c r="W25" s="41" t="s">
        <v>414</v>
      </c>
    </row>
    <row r="26" spans="13:28" s="41" customFormat="1" ht="14.25">
      <c r="M26" s="41" t="s">
        <v>196</v>
      </c>
      <c r="N26" s="41" t="s">
        <v>372</v>
      </c>
      <c r="P26" s="41" t="s">
        <v>351</v>
      </c>
      <c r="S26" s="41" t="s">
        <v>425</v>
      </c>
      <c r="U26" s="41" t="s">
        <v>426</v>
      </c>
      <c r="V26" s="41" t="s">
        <v>427</v>
      </c>
      <c r="W26" s="41" t="s">
        <v>428</v>
      </c>
    </row>
    <row r="27" spans="13:28" s="41" customFormat="1" ht="14.25">
      <c r="N27" s="41" t="s">
        <v>350</v>
      </c>
      <c r="P27" s="41" t="s">
        <v>323</v>
      </c>
      <c r="S27" s="41" t="s">
        <v>429</v>
      </c>
      <c r="U27" s="41" t="s">
        <v>430</v>
      </c>
      <c r="V27" s="41" t="s">
        <v>431</v>
      </c>
      <c r="W27" s="41" t="s">
        <v>432</v>
      </c>
    </row>
    <row r="28" spans="13:28" s="41" customFormat="1" ht="14.25">
      <c r="N28" s="41" t="s">
        <v>362</v>
      </c>
      <c r="P28" s="41" t="s">
        <v>373</v>
      </c>
      <c r="S28" s="41" t="s">
        <v>433</v>
      </c>
      <c r="U28" s="41" t="s">
        <v>434</v>
      </c>
      <c r="V28" s="41" t="s">
        <v>435</v>
      </c>
      <c r="W28" s="41" t="s">
        <v>436</v>
      </c>
    </row>
    <row r="29" spans="13:28" s="41" customFormat="1" ht="14.25">
      <c r="N29" s="41" t="s">
        <v>305</v>
      </c>
      <c r="P29" s="41" t="s">
        <v>383</v>
      </c>
      <c r="S29" s="41" t="s">
        <v>437</v>
      </c>
      <c r="U29" s="41" t="s">
        <v>438</v>
      </c>
      <c r="V29" s="41" t="s">
        <v>439</v>
      </c>
      <c r="W29" s="41" t="s">
        <v>440</v>
      </c>
    </row>
    <row r="30" spans="13:28" s="41" customFormat="1" ht="14.25">
      <c r="N30" s="41" t="s">
        <v>336</v>
      </c>
      <c r="P30" s="41" t="s">
        <v>391</v>
      </c>
      <c r="S30" s="41" t="s">
        <v>441</v>
      </c>
      <c r="U30" s="41" t="s">
        <v>372</v>
      </c>
      <c r="V30" s="41" t="s">
        <v>442</v>
      </c>
      <c r="W30" s="41" t="s">
        <v>443</v>
      </c>
    </row>
    <row r="31" spans="13:28" s="41" customFormat="1" ht="14.25">
      <c r="N31" s="41" t="s">
        <v>281</v>
      </c>
      <c r="P31" s="41" t="s">
        <v>399</v>
      </c>
      <c r="S31" s="41" t="s">
        <v>444</v>
      </c>
      <c r="U31" s="41" t="s">
        <v>276</v>
      </c>
      <c r="V31" s="41" t="s">
        <v>445</v>
      </c>
      <c r="W31" s="41" t="s">
        <v>446</v>
      </c>
    </row>
    <row r="32" spans="13:28" s="41" customFormat="1" ht="14.25">
      <c r="N32" s="41" t="s">
        <v>333</v>
      </c>
      <c r="P32" s="41" t="s">
        <v>405</v>
      </c>
      <c r="S32" s="41" t="s">
        <v>447</v>
      </c>
      <c r="U32" s="41" t="s">
        <v>448</v>
      </c>
      <c r="V32" s="41" t="s">
        <v>449</v>
      </c>
      <c r="W32" s="41" t="s">
        <v>432</v>
      </c>
    </row>
    <row r="33" spans="14:23" s="41" customFormat="1" ht="14.25">
      <c r="N33" s="41" t="s">
        <v>450</v>
      </c>
      <c r="P33" s="41" t="s">
        <v>418</v>
      </c>
      <c r="S33" s="41" t="s">
        <v>451</v>
      </c>
      <c r="V33" s="41" t="s">
        <v>452</v>
      </c>
      <c r="W33" s="41" t="s">
        <v>428</v>
      </c>
    </row>
    <row r="34" spans="14:23" s="41" customFormat="1" ht="14.25">
      <c r="N34" s="41" t="s">
        <v>347</v>
      </c>
      <c r="P34" s="41" t="s">
        <v>423</v>
      </c>
      <c r="S34" s="41" t="s">
        <v>453</v>
      </c>
      <c r="V34" s="41" t="s">
        <v>454</v>
      </c>
      <c r="W34" s="41" t="s">
        <v>455</v>
      </c>
    </row>
    <row r="35" spans="14:23" s="41" customFormat="1" ht="14.25">
      <c r="N35" s="41" t="s">
        <v>456</v>
      </c>
      <c r="P35" s="41" t="s">
        <v>457</v>
      </c>
      <c r="S35" s="41" t="s">
        <v>458</v>
      </c>
      <c r="V35" s="41" t="s">
        <v>459</v>
      </c>
      <c r="W35" s="41" t="s">
        <v>460</v>
      </c>
    </row>
    <row r="36" spans="14:23" s="41" customFormat="1" ht="14.25">
      <c r="N36" s="41" t="s">
        <v>359</v>
      </c>
      <c r="P36" s="41" t="s">
        <v>426</v>
      </c>
      <c r="S36" s="41" t="s">
        <v>461</v>
      </c>
      <c r="V36" s="41" t="s">
        <v>462</v>
      </c>
      <c r="W36" s="41" t="s">
        <v>455</v>
      </c>
    </row>
    <row r="37" spans="14:23" s="41" customFormat="1" ht="14.25">
      <c r="N37" s="41" t="s">
        <v>463</v>
      </c>
      <c r="P37" s="41" t="s">
        <v>430</v>
      </c>
      <c r="S37" s="41" t="s">
        <v>464</v>
      </c>
      <c r="V37" s="41" t="s">
        <v>465</v>
      </c>
      <c r="W37" s="41" t="s">
        <v>428</v>
      </c>
    </row>
    <row r="38" spans="14:23" s="41" customFormat="1" ht="14.25">
      <c r="N38" s="41" t="s">
        <v>466</v>
      </c>
      <c r="P38" s="41" t="s">
        <v>434</v>
      </c>
      <c r="S38" s="41" t="s">
        <v>467</v>
      </c>
      <c r="V38" s="41" t="s">
        <v>468</v>
      </c>
      <c r="W38" s="41" t="s">
        <v>469</v>
      </c>
    </row>
    <row r="39" spans="14:23" s="41" customFormat="1" ht="14.25">
      <c r="N39" s="41" t="s">
        <v>369</v>
      </c>
      <c r="P39" s="41" t="s">
        <v>438</v>
      </c>
      <c r="S39" s="41" t="s">
        <v>470</v>
      </c>
      <c r="V39" s="41" t="s">
        <v>471</v>
      </c>
      <c r="W39" s="41" t="s">
        <v>472</v>
      </c>
    </row>
    <row r="40" spans="14:23" s="41" customFormat="1" ht="14.25">
      <c r="N40" s="41" t="s">
        <v>473</v>
      </c>
      <c r="P40" s="41" t="s">
        <v>372</v>
      </c>
      <c r="S40" s="41" t="s">
        <v>474</v>
      </c>
      <c r="V40" s="41" t="s">
        <v>475</v>
      </c>
      <c r="W40" s="41" t="s">
        <v>428</v>
      </c>
    </row>
    <row r="41" spans="14:23" s="41" customFormat="1" ht="14.25">
      <c r="N41" s="41" t="s">
        <v>476</v>
      </c>
      <c r="P41" s="41" t="s">
        <v>477</v>
      </c>
      <c r="S41" s="41" t="s">
        <v>478</v>
      </c>
      <c r="V41" s="41" t="s">
        <v>479</v>
      </c>
      <c r="W41" s="41" t="s">
        <v>455</v>
      </c>
    </row>
    <row r="42" spans="14:23" s="41" customFormat="1" ht="14.25">
      <c r="N42" s="41" t="s">
        <v>480</v>
      </c>
      <c r="P42" s="41" t="s">
        <v>481</v>
      </c>
      <c r="S42" s="41" t="s">
        <v>482</v>
      </c>
      <c r="V42" s="41" t="s">
        <v>483</v>
      </c>
      <c r="W42" s="41" t="s">
        <v>460</v>
      </c>
    </row>
    <row r="43" spans="14:23" s="41" customFormat="1" ht="14.25">
      <c r="N43" s="41" t="s">
        <v>484</v>
      </c>
      <c r="P43" s="41" t="s">
        <v>485</v>
      </c>
      <c r="S43" s="41" t="s">
        <v>486</v>
      </c>
      <c r="V43" s="41" t="s">
        <v>487</v>
      </c>
      <c r="W43" s="41" t="s">
        <v>488</v>
      </c>
    </row>
    <row r="44" spans="14:23" s="41" customFormat="1" ht="14.25">
      <c r="N44" s="41" t="s">
        <v>489</v>
      </c>
      <c r="P44" s="41" t="s">
        <v>490</v>
      </c>
      <c r="S44" s="41" t="s">
        <v>491</v>
      </c>
      <c r="V44" s="41" t="s">
        <v>492</v>
      </c>
      <c r="W44" s="41" t="s">
        <v>493</v>
      </c>
    </row>
    <row r="45" spans="14:23" s="41" customFormat="1" ht="14.25">
      <c r="N45" s="41" t="s">
        <v>494</v>
      </c>
      <c r="P45" s="41" t="s">
        <v>495</v>
      </c>
      <c r="S45" s="41" t="s">
        <v>496</v>
      </c>
      <c r="V45" s="41" t="s">
        <v>497</v>
      </c>
      <c r="W45" s="41" t="s">
        <v>498</v>
      </c>
    </row>
    <row r="46" spans="14:23" s="41" customFormat="1" ht="14.25">
      <c r="N46" s="620" t="s">
        <v>318</v>
      </c>
      <c r="P46" s="41" t="s">
        <v>499</v>
      </c>
      <c r="S46" s="41" t="s">
        <v>500</v>
      </c>
      <c r="V46" s="41" t="s">
        <v>501</v>
      </c>
      <c r="W46" s="41" t="s">
        <v>502</v>
      </c>
    </row>
    <row r="47" spans="14:23" s="41" customFormat="1" ht="14.25">
      <c r="P47" s="41" t="s">
        <v>503</v>
      </c>
      <c r="S47" s="41" t="s">
        <v>504</v>
      </c>
      <c r="V47" s="41" t="s">
        <v>505</v>
      </c>
      <c r="W47" s="41" t="s">
        <v>506</v>
      </c>
    </row>
    <row r="48" spans="14:23" s="41" customFormat="1" ht="14.25">
      <c r="P48" s="41" t="s">
        <v>507</v>
      </c>
      <c r="S48" s="41" t="s">
        <v>508</v>
      </c>
      <c r="V48" s="41" t="s">
        <v>509</v>
      </c>
      <c r="W48" s="41" t="s">
        <v>455</v>
      </c>
    </row>
    <row r="49" spans="16:23" s="41" customFormat="1" ht="14.25">
      <c r="P49" s="41" t="s">
        <v>510</v>
      </c>
      <c r="S49" s="41" t="s">
        <v>511</v>
      </c>
      <c r="V49" s="41" t="s">
        <v>512</v>
      </c>
      <c r="W49" s="41" t="s">
        <v>428</v>
      </c>
    </row>
    <row r="50" spans="16:23" s="41" customFormat="1" ht="14.25">
      <c r="P50" s="41" t="s">
        <v>513</v>
      </c>
      <c r="S50" s="41" t="s">
        <v>514</v>
      </c>
      <c r="V50" s="41" t="s">
        <v>515</v>
      </c>
      <c r="W50" s="41" t="s">
        <v>516</v>
      </c>
    </row>
    <row r="51" spans="16:23" s="41" customFormat="1" ht="14.25">
      <c r="P51" s="41" t="s">
        <v>517</v>
      </c>
      <c r="S51" s="41" t="s">
        <v>518</v>
      </c>
      <c r="V51" s="41" t="s">
        <v>519</v>
      </c>
      <c r="W51" s="41" t="s">
        <v>520</v>
      </c>
    </row>
    <row r="52" spans="16:23" s="41" customFormat="1" ht="14.25">
      <c r="P52" s="41" t="s">
        <v>521</v>
      </c>
      <c r="S52" s="41" t="s">
        <v>522</v>
      </c>
      <c r="V52" s="41" t="s">
        <v>523</v>
      </c>
      <c r="W52" s="41" t="s">
        <v>524</v>
      </c>
    </row>
    <row r="53" spans="16:23" s="41" customFormat="1" ht="14.25">
      <c r="P53" s="41" t="s">
        <v>525</v>
      </c>
      <c r="S53" s="41" t="s">
        <v>526</v>
      </c>
      <c r="V53" s="41" t="s">
        <v>527</v>
      </c>
      <c r="W53" s="41" t="s">
        <v>528</v>
      </c>
    </row>
    <row r="54" spans="16:23" s="41" customFormat="1" ht="14.25">
      <c r="P54" s="41" t="s">
        <v>529</v>
      </c>
      <c r="S54" s="41" t="s">
        <v>530</v>
      </c>
      <c r="V54" s="41" t="s">
        <v>531</v>
      </c>
      <c r="W54" s="41" t="s">
        <v>428</v>
      </c>
    </row>
    <row r="55" spans="16:23" s="41" customFormat="1" ht="14.25">
      <c r="P55" s="41" t="s">
        <v>532</v>
      </c>
      <c r="S55" s="41" t="s">
        <v>533</v>
      </c>
      <c r="V55" s="41" t="s">
        <v>534</v>
      </c>
      <c r="W55" s="41" t="s">
        <v>455</v>
      </c>
    </row>
    <row r="56" spans="16:23" s="41" customFormat="1" ht="14.25">
      <c r="P56" s="41" t="s">
        <v>535</v>
      </c>
      <c r="S56" s="41" t="s">
        <v>536</v>
      </c>
      <c r="V56" s="41" t="s">
        <v>537</v>
      </c>
      <c r="W56" s="41" t="s">
        <v>460</v>
      </c>
    </row>
    <row r="57" spans="16:23" s="41" customFormat="1" ht="14.25">
      <c r="P57" s="41" t="s">
        <v>538</v>
      </c>
      <c r="S57" s="41" t="s">
        <v>539</v>
      </c>
      <c r="V57" s="41" t="s">
        <v>540</v>
      </c>
      <c r="W57" s="41" t="s">
        <v>455</v>
      </c>
    </row>
    <row r="58" spans="16:23" s="41" customFormat="1" ht="14.25">
      <c r="P58" s="41" t="s">
        <v>541</v>
      </c>
      <c r="S58" s="41" t="s">
        <v>542</v>
      </c>
      <c r="V58" s="41" t="s">
        <v>543</v>
      </c>
      <c r="W58" s="41" t="s">
        <v>428</v>
      </c>
    </row>
    <row r="59" spans="16:23" s="41" customFormat="1" ht="14.25">
      <c r="P59" s="41" t="s">
        <v>544</v>
      </c>
      <c r="V59" s="41" t="s">
        <v>545</v>
      </c>
      <c r="W59" s="41" t="s">
        <v>546</v>
      </c>
    </row>
    <row r="60" spans="16:23" s="41" customFormat="1" ht="14.25">
      <c r="P60" s="41" t="s">
        <v>547</v>
      </c>
      <c r="V60" s="41" t="s">
        <v>548</v>
      </c>
      <c r="W60" s="41" t="s">
        <v>549</v>
      </c>
    </row>
    <row r="61" spans="16:23" s="41" customFormat="1" ht="14.25">
      <c r="P61" s="41" t="s">
        <v>550</v>
      </c>
      <c r="V61" s="41" t="s">
        <v>551</v>
      </c>
      <c r="W61" s="41" t="s">
        <v>552</v>
      </c>
    </row>
    <row r="62" spans="16:23" s="41" customFormat="1" ht="14.25">
      <c r="P62" s="41" t="s">
        <v>281</v>
      </c>
      <c r="V62" s="41" t="s">
        <v>553</v>
      </c>
      <c r="W62" s="41" t="s">
        <v>428</v>
      </c>
    </row>
    <row r="63" spans="16:23" s="41" customFormat="1" ht="14.25">
      <c r="P63" s="41" t="s">
        <v>305</v>
      </c>
      <c r="V63" s="41" t="s">
        <v>554</v>
      </c>
      <c r="W63" s="41" t="s">
        <v>455</v>
      </c>
    </row>
    <row r="64" spans="16:23" s="41" customFormat="1" ht="14.25">
      <c r="P64" s="41" t="s">
        <v>323</v>
      </c>
      <c r="V64" s="41" t="s">
        <v>555</v>
      </c>
      <c r="W64" s="41" t="s">
        <v>460</v>
      </c>
    </row>
    <row r="65" spans="16:23" s="41" customFormat="1" ht="14.25">
      <c r="P65" s="41" t="s">
        <v>556</v>
      </c>
      <c r="V65" s="41" t="s">
        <v>557</v>
      </c>
      <c r="W65" s="41" t="s">
        <v>455</v>
      </c>
    </row>
    <row r="66" spans="16:23" s="41" customFormat="1" ht="14.25">
      <c r="P66" s="41" t="s">
        <v>362</v>
      </c>
      <c r="V66" s="41" t="s">
        <v>558</v>
      </c>
      <c r="W66" s="41" t="s">
        <v>428</v>
      </c>
    </row>
    <row r="67" spans="16:23" s="41" customFormat="1" ht="14.25">
      <c r="P67" s="41" t="s">
        <v>372</v>
      </c>
      <c r="V67" s="41" t="s">
        <v>559</v>
      </c>
      <c r="W67" s="41" t="s">
        <v>560</v>
      </c>
    </row>
    <row r="68" spans="16:23" s="41" customFormat="1" ht="14.25">
      <c r="P68" s="41" t="s">
        <v>10</v>
      </c>
      <c r="V68" s="41" t="s">
        <v>561</v>
      </c>
      <c r="W68" s="41" t="s">
        <v>562</v>
      </c>
    </row>
    <row r="69" spans="16:23" s="41" customFormat="1" ht="14.25">
      <c r="P69" s="41" t="s">
        <v>563</v>
      </c>
      <c r="V69" s="41" t="s">
        <v>564</v>
      </c>
      <c r="W69" s="41" t="s">
        <v>428</v>
      </c>
    </row>
    <row r="70" spans="16:23" s="41" customFormat="1" ht="14.25">
      <c r="P70" s="41" t="s">
        <v>565</v>
      </c>
      <c r="V70" s="41" t="s">
        <v>566</v>
      </c>
      <c r="W70" s="41" t="s">
        <v>567</v>
      </c>
    </row>
    <row r="71" spans="16:23" s="41" customFormat="1" ht="14.25">
      <c r="P71" s="41" t="s">
        <v>568</v>
      </c>
      <c r="V71" s="41" t="s">
        <v>569</v>
      </c>
      <c r="W71" s="41" t="s">
        <v>570</v>
      </c>
    </row>
    <row r="72" spans="16:23" s="41" customFormat="1" ht="14.25">
      <c r="P72" s="41" t="s">
        <v>571</v>
      </c>
      <c r="V72" s="41" t="s">
        <v>572</v>
      </c>
      <c r="W72" s="41" t="s">
        <v>455</v>
      </c>
    </row>
    <row r="73" spans="16:23" s="41" customFormat="1" ht="14.25">
      <c r="P73" s="41" t="s">
        <v>573</v>
      </c>
      <c r="V73" s="41" t="s">
        <v>574</v>
      </c>
      <c r="W73" s="41" t="s">
        <v>575</v>
      </c>
    </row>
    <row r="74" spans="16:23" s="41" customFormat="1" ht="14.25">
      <c r="P74" s="41" t="s">
        <v>576</v>
      </c>
      <c r="V74" s="41" t="s">
        <v>577</v>
      </c>
      <c r="W74" s="41" t="s">
        <v>428</v>
      </c>
    </row>
    <row r="75" spans="16:23" s="41" customFormat="1" ht="14.25">
      <c r="P75" s="41" t="s">
        <v>578</v>
      </c>
      <c r="V75" s="41" t="s">
        <v>579</v>
      </c>
      <c r="W75" s="41" t="s">
        <v>455</v>
      </c>
    </row>
    <row r="76" spans="16:23" s="41" customFormat="1" ht="14.25">
      <c r="P76" s="41" t="s">
        <v>580</v>
      </c>
      <c r="V76" s="41" t="s">
        <v>581</v>
      </c>
      <c r="W76" s="41" t="s">
        <v>460</v>
      </c>
    </row>
    <row r="77" spans="16:23" s="41" customFormat="1" ht="14.25">
      <c r="P77" s="41" t="s">
        <v>582</v>
      </c>
      <c r="V77" s="41" t="s">
        <v>583</v>
      </c>
      <c r="W77" s="41" t="s">
        <v>455</v>
      </c>
    </row>
    <row r="78" spans="16:23" s="41" customFormat="1" ht="14.25">
      <c r="P78" s="41" t="s">
        <v>584</v>
      </c>
      <c r="V78" s="41" t="s">
        <v>585</v>
      </c>
      <c r="W78" s="41" t="s">
        <v>428</v>
      </c>
    </row>
    <row r="79" spans="16:23" s="41" customFormat="1" ht="14.25">
      <c r="P79" s="41" t="s">
        <v>586</v>
      </c>
      <c r="V79" s="41" t="s">
        <v>587</v>
      </c>
      <c r="W79" s="41" t="s">
        <v>588</v>
      </c>
    </row>
    <row r="80" spans="16:23" s="41" customFormat="1" ht="14.25">
      <c r="P80" s="41" t="s">
        <v>589</v>
      </c>
      <c r="V80" s="41" t="s">
        <v>590</v>
      </c>
      <c r="W80" s="41" t="s">
        <v>591</v>
      </c>
    </row>
    <row r="81" spans="22:23" s="41" customFormat="1" ht="14.25">
      <c r="V81" s="41" t="s">
        <v>592</v>
      </c>
      <c r="W81" s="41" t="s">
        <v>593</v>
      </c>
    </row>
    <row r="82" spans="22:23" s="41" customFormat="1" ht="14.25">
      <c r="V82" s="41" t="s">
        <v>594</v>
      </c>
      <c r="W82" s="41" t="s">
        <v>428</v>
      </c>
    </row>
    <row r="83" spans="22:23" s="41" customFormat="1" ht="14.25">
      <c r="V83" s="41" t="s">
        <v>595</v>
      </c>
      <c r="W83" s="41" t="s">
        <v>455</v>
      </c>
    </row>
    <row r="84" spans="22:23" s="41" customFormat="1" ht="14.25">
      <c r="V84" s="41" t="s">
        <v>596</v>
      </c>
      <c r="W84" s="41" t="s">
        <v>597</v>
      </c>
    </row>
    <row r="85" spans="22:23" s="41" customFormat="1" ht="14.25">
      <c r="V85" s="41" t="s">
        <v>598</v>
      </c>
      <c r="W85" s="41" t="s">
        <v>455</v>
      </c>
    </row>
    <row r="86" spans="22:23" s="41" customFormat="1" ht="14.25">
      <c r="V86" s="41" t="s">
        <v>599</v>
      </c>
      <c r="W86" s="41" t="s">
        <v>428</v>
      </c>
    </row>
    <row r="87" spans="22:23" s="41" customFormat="1" ht="14.25">
      <c r="V87" s="41" t="s">
        <v>600</v>
      </c>
      <c r="W87" s="41" t="s">
        <v>597</v>
      </c>
    </row>
    <row r="88" spans="22:23" s="41" customFormat="1" ht="14.25">
      <c r="V88" s="41" t="s">
        <v>601</v>
      </c>
      <c r="W88" s="41" t="s">
        <v>597</v>
      </c>
    </row>
    <row r="89" spans="22:23" s="41" customFormat="1" ht="14.25">
      <c r="V89" s="41" t="s">
        <v>602</v>
      </c>
      <c r="W89" s="41" t="s">
        <v>603</v>
      </c>
    </row>
    <row r="90" spans="22:23" s="41" customFormat="1" ht="14.25">
      <c r="V90" s="41" t="s">
        <v>604</v>
      </c>
      <c r="W90" s="41" t="s">
        <v>605</v>
      </c>
    </row>
    <row r="91" spans="22:23" s="41" customFormat="1" ht="14.25">
      <c r="V91" s="41" t="s">
        <v>606</v>
      </c>
      <c r="W91" s="41" t="s">
        <v>607</v>
      </c>
    </row>
    <row r="92" spans="22:23" s="41" customFormat="1" ht="14.25">
      <c r="V92" s="41" t="s">
        <v>608</v>
      </c>
      <c r="W92" s="41" t="s">
        <v>609</v>
      </c>
    </row>
    <row r="93" spans="22:23" s="41" customFormat="1" ht="14.25">
      <c r="V93" s="41" t="s">
        <v>610</v>
      </c>
      <c r="W93" s="41" t="s">
        <v>611</v>
      </c>
    </row>
    <row r="94" spans="22:23" s="41" customFormat="1" ht="14.25">
      <c r="V94" s="41" t="s">
        <v>612</v>
      </c>
      <c r="W94" s="41" t="s">
        <v>613</v>
      </c>
    </row>
    <row r="95" spans="22:23" s="41" customFormat="1" ht="14.25">
      <c r="V95" s="41" t="s">
        <v>614</v>
      </c>
      <c r="W95" s="41" t="s">
        <v>615</v>
      </c>
    </row>
    <row r="96" spans="22:23" s="41" customFormat="1" ht="14.25">
      <c r="V96" s="41" t="s">
        <v>616</v>
      </c>
      <c r="W96" s="41" t="s">
        <v>617</v>
      </c>
    </row>
    <row r="97" spans="22:23" s="41" customFormat="1" ht="14.25">
      <c r="V97" s="41" t="s">
        <v>618</v>
      </c>
      <c r="W97" s="41" t="s">
        <v>619</v>
      </c>
    </row>
    <row r="98" spans="22:23" s="41" customFormat="1" ht="14.25">
      <c r="V98" s="41" t="s">
        <v>620</v>
      </c>
      <c r="W98" s="41" t="s">
        <v>621</v>
      </c>
    </row>
    <row r="99" spans="22:23" s="41" customFormat="1" ht="14.25">
      <c r="V99" s="41" t="s">
        <v>622</v>
      </c>
      <c r="W99" s="41" t="s">
        <v>623</v>
      </c>
    </row>
    <row r="100" spans="22:23" s="41" customFormat="1" ht="14.25">
      <c r="V100" s="41" t="s">
        <v>624</v>
      </c>
      <c r="W100" s="41" t="s">
        <v>625</v>
      </c>
    </row>
    <row r="101" spans="22:23" s="41" customFormat="1" ht="14.25">
      <c r="V101" s="41" t="s">
        <v>626</v>
      </c>
      <c r="W101" s="41" t="s">
        <v>627</v>
      </c>
    </row>
    <row r="102" spans="22:23" s="41" customFormat="1" ht="14.25">
      <c r="V102" s="41" t="s">
        <v>628</v>
      </c>
      <c r="W102" s="41" t="s">
        <v>629</v>
      </c>
    </row>
    <row r="103" spans="22:23" s="41" customFormat="1" ht="14.25">
      <c r="V103" s="41" t="s">
        <v>630</v>
      </c>
      <c r="W103" s="41" t="s">
        <v>631</v>
      </c>
    </row>
    <row r="104" spans="22:23" s="41" customFormat="1" ht="14.25">
      <c r="V104" s="41" t="s">
        <v>632</v>
      </c>
      <c r="W104" s="41" t="s">
        <v>633</v>
      </c>
    </row>
    <row r="105" spans="22:23" s="41" customFormat="1" ht="14.25">
      <c r="V105" s="41" t="s">
        <v>634</v>
      </c>
      <c r="W105" s="41" t="s">
        <v>635</v>
      </c>
    </row>
    <row r="106" spans="22:23" s="41" customFormat="1" ht="14.25">
      <c r="V106" s="41" t="s">
        <v>636</v>
      </c>
      <c r="W106" s="41" t="s">
        <v>637</v>
      </c>
    </row>
    <row r="107" spans="22:23" s="41" customFormat="1" ht="14.25">
      <c r="V107" s="41" t="s">
        <v>638</v>
      </c>
      <c r="W107" s="41" t="s">
        <v>639</v>
      </c>
    </row>
    <row r="108" spans="22:23" s="41" customFormat="1" ht="14.25">
      <c r="V108" s="41" t="s">
        <v>640</v>
      </c>
      <c r="W108" s="41" t="s">
        <v>641</v>
      </c>
    </row>
    <row r="109" spans="22:23" s="41" customFormat="1" ht="14.25">
      <c r="V109" s="41" t="s">
        <v>642</v>
      </c>
      <c r="W109" s="41" t="s">
        <v>643</v>
      </c>
    </row>
    <row r="110" spans="22:23" s="41" customFormat="1" ht="14.25">
      <c r="V110" s="41" t="s">
        <v>644</v>
      </c>
      <c r="W110" s="41" t="s">
        <v>645</v>
      </c>
    </row>
    <row r="111" spans="22:23" s="41" customFormat="1" ht="14.25">
      <c r="V111" s="41" t="s">
        <v>646</v>
      </c>
      <c r="W111" s="41" t="s">
        <v>647</v>
      </c>
    </row>
    <row r="112" spans="22:23" s="41" customFormat="1" ht="14.25">
      <c r="V112" s="41" t="s">
        <v>648</v>
      </c>
      <c r="W112" s="41" t="s">
        <v>649</v>
      </c>
    </row>
    <row r="113" spans="22:23" s="41" customFormat="1" ht="14.25">
      <c r="V113" s="41" t="s">
        <v>650</v>
      </c>
      <c r="W113" s="41" t="s">
        <v>651</v>
      </c>
    </row>
    <row r="114" spans="22:23" s="41" customFormat="1" ht="14.25">
      <c r="V114" s="41" t="s">
        <v>652</v>
      </c>
      <c r="W114" s="41" t="s">
        <v>653</v>
      </c>
    </row>
    <row r="115" spans="22:23" s="41" customFormat="1" ht="14.25">
      <c r="V115" s="41" t="s">
        <v>654</v>
      </c>
      <c r="W115" s="41" t="s">
        <v>655</v>
      </c>
    </row>
    <row r="116" spans="22:23" s="41" customFormat="1" ht="14.25">
      <c r="V116" s="41" t="s">
        <v>656</v>
      </c>
      <c r="W116" s="41" t="s">
        <v>657</v>
      </c>
    </row>
    <row r="117" spans="22:23" s="41" customFormat="1" ht="14.25">
      <c r="V117" s="41" t="s">
        <v>658</v>
      </c>
      <c r="W117" s="41" t="s">
        <v>659</v>
      </c>
    </row>
    <row r="118" spans="22:23" s="41" customFormat="1" ht="14.25">
      <c r="V118" s="41" t="s">
        <v>660</v>
      </c>
      <c r="W118" s="41" t="s">
        <v>661</v>
      </c>
    </row>
    <row r="119" spans="22:23" s="41" customFormat="1" ht="14.25">
      <c r="V119" s="41" t="s">
        <v>662</v>
      </c>
      <c r="W119" s="41" t="s">
        <v>643</v>
      </c>
    </row>
    <row r="120" spans="22:23" s="41" customFormat="1" ht="14.25">
      <c r="V120" s="41" t="s">
        <v>663</v>
      </c>
      <c r="W120" s="41" t="s">
        <v>657</v>
      </c>
    </row>
    <row r="121" spans="22:23" s="41" customFormat="1" ht="14.25">
      <c r="V121" s="41" t="s">
        <v>664</v>
      </c>
      <c r="W121" s="41" t="s">
        <v>661</v>
      </c>
    </row>
    <row r="122" spans="22:23" s="41" customFormat="1" ht="14.25">
      <c r="V122" s="41" t="s">
        <v>665</v>
      </c>
      <c r="W122" s="41" t="s">
        <v>641</v>
      </c>
    </row>
    <row r="123" spans="22:23" s="41" customFormat="1" ht="14.25">
      <c r="V123" s="41" t="s">
        <v>666</v>
      </c>
      <c r="W123" s="41" t="s">
        <v>647</v>
      </c>
    </row>
    <row r="124" spans="22:23" s="41" customFormat="1" ht="14.25">
      <c r="V124" s="41" t="s">
        <v>667</v>
      </c>
      <c r="W124" s="41" t="s">
        <v>651</v>
      </c>
    </row>
    <row r="125" spans="22:23" s="41" customFormat="1" ht="14.25">
      <c r="V125" s="41" t="s">
        <v>668</v>
      </c>
      <c r="W125" s="41" t="s">
        <v>649</v>
      </c>
    </row>
    <row r="126" spans="22:23" s="41" customFormat="1" ht="14.25">
      <c r="V126" s="41" t="s">
        <v>669</v>
      </c>
      <c r="W126" s="41" t="s">
        <v>655</v>
      </c>
    </row>
    <row r="127" spans="22:23" s="41" customFormat="1" ht="14.25">
      <c r="V127" s="41" t="s">
        <v>670</v>
      </c>
      <c r="W127" s="41" t="s">
        <v>671</v>
      </c>
    </row>
    <row r="128" spans="22:23" s="41" customFormat="1" ht="14.25">
      <c r="V128" s="41" t="s">
        <v>672</v>
      </c>
      <c r="W128" s="41" t="s">
        <v>673</v>
      </c>
    </row>
    <row r="129" spans="22:23" s="41" customFormat="1" ht="14.25">
      <c r="V129" s="41" t="s">
        <v>674</v>
      </c>
      <c r="W129" s="41" t="s">
        <v>675</v>
      </c>
    </row>
    <row r="130" spans="22:23" s="41" customFormat="1" ht="14.25">
      <c r="V130" s="41" t="s">
        <v>676</v>
      </c>
      <c r="W130" s="41" t="s">
        <v>677</v>
      </c>
    </row>
    <row r="131" spans="22:23" s="41" customFormat="1" ht="14.25">
      <c r="V131" s="41" t="s">
        <v>678</v>
      </c>
      <c r="W131" s="41" t="s">
        <v>671</v>
      </c>
    </row>
    <row r="132" spans="22:23" s="41" customFormat="1" ht="14.25">
      <c r="V132" s="41" t="s">
        <v>679</v>
      </c>
      <c r="W132" s="41" t="s">
        <v>428</v>
      </c>
    </row>
    <row r="133" spans="22:23" s="41" customFormat="1" ht="14.25">
      <c r="V133" s="41" t="s">
        <v>680</v>
      </c>
      <c r="W133" s="41" t="s">
        <v>681</v>
      </c>
    </row>
    <row r="134" spans="22:23" s="41" customFormat="1" ht="14.25">
      <c r="V134" s="41" t="s">
        <v>682</v>
      </c>
      <c r="W134" s="41" t="s">
        <v>683</v>
      </c>
    </row>
    <row r="135" spans="22:23" s="41" customFormat="1" ht="14.25">
      <c r="V135" s="41" t="s">
        <v>684</v>
      </c>
      <c r="W135" s="41" t="s">
        <v>685</v>
      </c>
    </row>
    <row r="136" spans="22:23" s="41" customFormat="1" ht="14.25">
      <c r="V136" s="41" t="s">
        <v>686</v>
      </c>
      <c r="W136" s="41" t="s">
        <v>687</v>
      </c>
    </row>
    <row r="137" spans="22:23" s="41" customFormat="1" ht="14.25">
      <c r="V137" s="41" t="s">
        <v>688</v>
      </c>
      <c r="W137" s="41" t="s">
        <v>689</v>
      </c>
    </row>
    <row r="138" spans="22:23" s="41" customFormat="1" ht="14.25">
      <c r="V138" s="41" t="s">
        <v>690</v>
      </c>
      <c r="W138" s="41" t="s">
        <v>691</v>
      </c>
    </row>
    <row r="139" spans="22:23" s="41" customFormat="1" ht="14.25">
      <c r="V139" s="41" t="s">
        <v>692</v>
      </c>
      <c r="W139" s="41" t="s">
        <v>693</v>
      </c>
    </row>
    <row r="140" spans="22:23" s="41" customFormat="1" ht="14.25">
      <c r="V140" s="41" t="s">
        <v>694</v>
      </c>
      <c r="W140" s="41" t="s">
        <v>695</v>
      </c>
    </row>
    <row r="141" spans="22:23" s="41" customFormat="1" ht="14.25">
      <c r="V141" s="41" t="s">
        <v>696</v>
      </c>
      <c r="W141" s="41" t="s">
        <v>697</v>
      </c>
    </row>
    <row r="142" spans="22:23" s="41" customFormat="1" ht="14.25">
      <c r="V142" s="41" t="s">
        <v>698</v>
      </c>
      <c r="W142" s="41" t="s">
        <v>699</v>
      </c>
    </row>
    <row r="143" spans="22:23" s="41" customFormat="1" ht="14.25">
      <c r="V143" s="41" t="s">
        <v>700</v>
      </c>
      <c r="W143" s="41" t="s">
        <v>701</v>
      </c>
    </row>
    <row r="144" spans="22:23" s="41" customFormat="1" ht="14.25">
      <c r="V144" s="41" t="s">
        <v>702</v>
      </c>
      <c r="W144" s="41" t="s">
        <v>703</v>
      </c>
    </row>
    <row r="145" spans="22:23" s="41" customFormat="1" ht="14.25">
      <c r="V145" s="41" t="s">
        <v>704</v>
      </c>
      <c r="W145" s="41" t="s">
        <v>705</v>
      </c>
    </row>
    <row r="146" spans="22:23" s="41" customFormat="1" ht="14.25">
      <c r="V146" s="41" t="s">
        <v>706</v>
      </c>
      <c r="W146" s="41" t="s">
        <v>707</v>
      </c>
    </row>
    <row r="147" spans="22:23" s="41" customFormat="1" ht="14.25">
      <c r="V147" s="41" t="s">
        <v>708</v>
      </c>
      <c r="W147" s="41" t="s">
        <v>709</v>
      </c>
    </row>
    <row r="148" spans="22:23" s="41" customFormat="1" ht="14.25">
      <c r="V148" s="41" t="s">
        <v>710</v>
      </c>
      <c r="W148" s="41" t="s">
        <v>711</v>
      </c>
    </row>
    <row r="149" spans="22:23" s="41" customFormat="1" ht="14.25">
      <c r="V149" s="41" t="s">
        <v>712</v>
      </c>
      <c r="W149" s="41" t="s">
        <v>713</v>
      </c>
    </row>
    <row r="150" spans="22:23" s="41" customFormat="1" ht="14.25">
      <c r="V150" s="41" t="s">
        <v>714</v>
      </c>
      <c r="W150" s="41" t="s">
        <v>715</v>
      </c>
    </row>
    <row r="151" spans="22:23" s="41" customFormat="1" ht="14.25">
      <c r="V151" s="41" t="s">
        <v>716</v>
      </c>
      <c r="W151" s="41" t="s">
        <v>717</v>
      </c>
    </row>
    <row r="152" spans="22:23" s="41" customFormat="1" ht="14.25">
      <c r="V152" s="41" t="s">
        <v>718</v>
      </c>
      <c r="W152" s="41" t="s">
        <v>719</v>
      </c>
    </row>
    <row r="153" spans="22:23" s="41" customFormat="1" ht="14.25">
      <c r="V153" s="41" t="s">
        <v>720</v>
      </c>
      <c r="W153" s="41" t="s">
        <v>721</v>
      </c>
    </row>
    <row r="154" spans="22:23" s="41" customFormat="1" ht="14.25">
      <c r="V154" s="41" t="s">
        <v>722</v>
      </c>
      <c r="W154" s="41" t="s">
        <v>723</v>
      </c>
    </row>
    <row r="155" spans="22:23" s="41" customFormat="1" ht="14.25">
      <c r="V155" s="41" t="s">
        <v>724</v>
      </c>
      <c r="W155" s="41" t="s">
        <v>725</v>
      </c>
    </row>
    <row r="156" spans="22:23" s="41" customFormat="1" ht="14.25">
      <c r="V156" s="41" t="s">
        <v>726</v>
      </c>
      <c r="W156" s="41" t="s">
        <v>727</v>
      </c>
    </row>
    <row r="157" spans="22:23" s="41" customFormat="1" ht="14.25">
      <c r="V157" s="41" t="s">
        <v>728</v>
      </c>
      <c r="W157" s="41" t="s">
        <v>729</v>
      </c>
    </row>
    <row r="158" spans="22:23" s="41" customFormat="1" ht="14.25">
      <c r="V158" s="41" t="s">
        <v>730</v>
      </c>
      <c r="W158" s="41" t="s">
        <v>731</v>
      </c>
    </row>
    <row r="159" spans="22:23" s="41" customFormat="1" ht="14.25">
      <c r="V159" s="41" t="s">
        <v>732</v>
      </c>
      <c r="W159" s="41" t="s">
        <v>733</v>
      </c>
    </row>
    <row r="160" spans="22:23" s="41" customFormat="1" ht="14.25">
      <c r="V160" s="41" t="s">
        <v>734</v>
      </c>
      <c r="W160" s="41" t="s">
        <v>735</v>
      </c>
    </row>
    <row r="161" spans="22:23" s="41" customFormat="1" ht="14.25">
      <c r="V161" s="41" t="s">
        <v>736</v>
      </c>
      <c r="W161" s="41" t="s">
        <v>737</v>
      </c>
    </row>
    <row r="162" spans="22:23" s="41" customFormat="1" ht="14.25">
      <c r="V162" s="41" t="s">
        <v>738</v>
      </c>
      <c r="W162" s="41" t="s">
        <v>739</v>
      </c>
    </row>
    <row r="163" spans="22:23" s="41" customFormat="1" ht="14.25">
      <c r="V163" s="41" t="s">
        <v>740</v>
      </c>
      <c r="W163" s="41" t="s">
        <v>741</v>
      </c>
    </row>
    <row r="164" spans="22:23" s="41" customFormat="1" ht="14.25">
      <c r="V164" s="41" t="s">
        <v>742</v>
      </c>
      <c r="W164" s="41" t="s">
        <v>743</v>
      </c>
    </row>
    <row r="165" spans="22:23" s="41" customFormat="1" ht="14.25">
      <c r="V165" s="41" t="s">
        <v>744</v>
      </c>
      <c r="W165" s="41" t="s">
        <v>745</v>
      </c>
    </row>
    <row r="166" spans="22:23" s="41" customFormat="1" ht="14.25">
      <c r="V166" s="41" t="s">
        <v>746</v>
      </c>
      <c r="W166" s="41" t="s">
        <v>747</v>
      </c>
    </row>
    <row r="167" spans="22:23" s="41" customFormat="1" ht="14.25">
      <c r="V167" s="41" t="s">
        <v>748</v>
      </c>
      <c r="W167" s="41" t="s">
        <v>749</v>
      </c>
    </row>
    <row r="168" spans="22:23" s="41" customFormat="1" ht="14.25">
      <c r="V168" s="41" t="s">
        <v>750</v>
      </c>
      <c r="W168" s="41" t="s">
        <v>737</v>
      </c>
    </row>
    <row r="169" spans="22:23" s="41" customFormat="1" ht="14.25">
      <c r="V169" s="41" t="s">
        <v>751</v>
      </c>
      <c r="W169" s="41" t="s">
        <v>735</v>
      </c>
    </row>
    <row r="170" spans="22:23" s="41" customFormat="1" ht="14.25">
      <c r="V170" s="41" t="s">
        <v>752</v>
      </c>
      <c r="W170" s="41" t="s">
        <v>739</v>
      </c>
    </row>
    <row r="171" spans="22:23" s="41" customFormat="1" ht="14.25">
      <c r="V171" s="41" t="s">
        <v>753</v>
      </c>
      <c r="W171" s="41" t="s">
        <v>754</v>
      </c>
    </row>
    <row r="172" spans="22:23" s="41" customFormat="1" ht="14.25">
      <c r="V172" s="41" t="s">
        <v>755</v>
      </c>
      <c r="W172" s="41" t="s">
        <v>756</v>
      </c>
    </row>
    <row r="173" spans="22:23" s="41" customFormat="1" ht="14.25">
      <c r="V173" s="41" t="s">
        <v>757</v>
      </c>
      <c r="W173" s="41" t="s">
        <v>687</v>
      </c>
    </row>
    <row r="174" spans="22:23" s="41" customFormat="1" ht="14.25">
      <c r="V174" s="41" t="s">
        <v>758</v>
      </c>
      <c r="W174" s="41" t="s">
        <v>685</v>
      </c>
    </row>
    <row r="175" spans="22:23" s="41" customFormat="1" ht="14.25">
      <c r="V175" s="41" t="s">
        <v>759</v>
      </c>
      <c r="W175" s="41" t="s">
        <v>689</v>
      </c>
    </row>
    <row r="176" spans="22:23" s="41" customFormat="1" ht="14.25">
      <c r="V176" s="41" t="s">
        <v>760</v>
      </c>
      <c r="W176" s="41" t="s">
        <v>693</v>
      </c>
    </row>
    <row r="177" spans="22:23" s="41" customFormat="1" ht="14.25">
      <c r="V177" s="41" t="s">
        <v>761</v>
      </c>
      <c r="W177" s="41" t="s">
        <v>691</v>
      </c>
    </row>
    <row r="178" spans="22:23" s="41" customFormat="1" ht="14.25">
      <c r="V178" s="41" t="s">
        <v>762</v>
      </c>
      <c r="W178" s="41" t="s">
        <v>743</v>
      </c>
    </row>
    <row r="179" spans="22:23" s="41" customFormat="1" ht="14.25">
      <c r="V179" s="41" t="s">
        <v>763</v>
      </c>
      <c r="W179" s="41" t="s">
        <v>695</v>
      </c>
    </row>
    <row r="180" spans="22:23" s="41" customFormat="1" ht="14.25">
      <c r="V180" s="41" t="s">
        <v>764</v>
      </c>
      <c r="W180" s="41" t="s">
        <v>729</v>
      </c>
    </row>
    <row r="181" spans="22:23" s="41" customFormat="1" ht="14.25">
      <c r="V181" s="41" t="s">
        <v>765</v>
      </c>
      <c r="W181" s="41" t="s">
        <v>733</v>
      </c>
    </row>
    <row r="182" spans="22:23" s="41" customFormat="1" ht="14.25">
      <c r="V182" s="41" t="s">
        <v>766</v>
      </c>
      <c r="W182" s="41" t="s">
        <v>745</v>
      </c>
    </row>
    <row r="183" spans="22:23" s="41" customFormat="1" ht="14.25">
      <c r="V183" s="41" t="s">
        <v>767</v>
      </c>
      <c r="W183" s="41" t="s">
        <v>725</v>
      </c>
    </row>
    <row r="184" spans="22:23" s="41" customFormat="1" ht="14.25">
      <c r="V184" s="41" t="s">
        <v>768</v>
      </c>
      <c r="W184" s="41" t="s">
        <v>727</v>
      </c>
    </row>
    <row r="185" spans="22:23" s="41" customFormat="1" ht="14.25">
      <c r="V185" s="41" t="s">
        <v>769</v>
      </c>
      <c r="W185" s="41" t="s">
        <v>770</v>
      </c>
    </row>
    <row r="186" spans="22:23" s="41" customFormat="1" ht="14.25">
      <c r="V186" s="41" t="s">
        <v>771</v>
      </c>
      <c r="W186" s="41" t="s">
        <v>772</v>
      </c>
    </row>
    <row r="187" spans="22:23" s="41" customFormat="1" ht="14.25">
      <c r="V187" s="41" t="s">
        <v>773</v>
      </c>
      <c r="W187" s="41" t="s">
        <v>713</v>
      </c>
    </row>
    <row r="188" spans="22:23" s="41" customFormat="1" ht="14.25">
      <c r="V188" s="41" t="s">
        <v>774</v>
      </c>
      <c r="W188" s="41" t="s">
        <v>717</v>
      </c>
    </row>
    <row r="189" spans="22:23" s="41" customFormat="1" ht="14.25">
      <c r="V189" s="41" t="s">
        <v>775</v>
      </c>
      <c r="W189" s="41" t="s">
        <v>776</v>
      </c>
    </row>
    <row r="190" spans="22:23" s="41" customFormat="1" ht="14.25">
      <c r="V190" s="41" t="s">
        <v>777</v>
      </c>
      <c r="W190" s="41" t="s">
        <v>719</v>
      </c>
    </row>
    <row r="191" spans="22:23" s="41" customFormat="1" ht="14.25">
      <c r="V191" s="41" t="s">
        <v>778</v>
      </c>
      <c r="W191" s="41" t="s">
        <v>779</v>
      </c>
    </row>
    <row r="192" spans="22:23" s="41" customFormat="1" ht="14.25">
      <c r="V192" s="41" t="s">
        <v>780</v>
      </c>
      <c r="W192" s="41" t="s">
        <v>707</v>
      </c>
    </row>
    <row r="193" spans="22:23" s="41" customFormat="1" ht="14.25">
      <c r="V193" s="41" t="s">
        <v>781</v>
      </c>
      <c r="W193" s="41" t="s">
        <v>782</v>
      </c>
    </row>
    <row r="194" spans="22:23" s="41" customFormat="1" ht="14.25">
      <c r="V194" s="41" t="s">
        <v>783</v>
      </c>
      <c r="W194" s="41" t="s">
        <v>709</v>
      </c>
    </row>
    <row r="195" spans="22:23" s="41" customFormat="1" ht="14.25">
      <c r="V195" s="41" t="s">
        <v>784</v>
      </c>
      <c r="W195" s="41" t="s">
        <v>681</v>
      </c>
    </row>
    <row r="196" spans="22:23" s="41" customFormat="1" ht="14.25">
      <c r="V196" s="41" t="s">
        <v>785</v>
      </c>
      <c r="W196" s="41" t="s">
        <v>749</v>
      </c>
    </row>
    <row r="197" spans="22:23" s="41" customFormat="1" ht="14.25">
      <c r="V197" s="41" t="s">
        <v>786</v>
      </c>
      <c r="W197" s="41" t="s">
        <v>699</v>
      </c>
    </row>
    <row r="198" spans="22:23" s="41" customFormat="1" ht="14.25">
      <c r="V198" s="41" t="s">
        <v>787</v>
      </c>
      <c r="W198" s="41" t="s">
        <v>697</v>
      </c>
    </row>
    <row r="199" spans="22:23" s="41" customFormat="1" ht="14.25">
      <c r="V199" s="41" t="s">
        <v>788</v>
      </c>
      <c r="W199" s="41" t="s">
        <v>703</v>
      </c>
    </row>
    <row r="200" spans="22:23" s="41" customFormat="1" ht="14.25">
      <c r="V200" s="41" t="s">
        <v>789</v>
      </c>
      <c r="W200" s="41" t="s">
        <v>754</v>
      </c>
    </row>
    <row r="201" spans="22:23" s="41" customFormat="1" ht="14.25">
      <c r="V201" s="41" t="s">
        <v>790</v>
      </c>
      <c r="W201" s="41" t="s">
        <v>756</v>
      </c>
    </row>
    <row r="202" spans="22:23" s="41" customFormat="1" ht="14.25">
      <c r="V202" s="41" t="s">
        <v>791</v>
      </c>
      <c r="W202" s="41" t="s">
        <v>721</v>
      </c>
    </row>
    <row r="203" spans="22:23" s="41" customFormat="1" ht="14.25">
      <c r="V203" s="41" t="s">
        <v>792</v>
      </c>
      <c r="W203" s="41" t="s">
        <v>793</v>
      </c>
    </row>
    <row r="204" spans="22:23" s="41" customFormat="1" ht="14.25">
      <c r="V204" s="41" t="s">
        <v>794</v>
      </c>
      <c r="W204" s="41" t="s">
        <v>795</v>
      </c>
    </row>
    <row r="205" spans="22:23" s="41" customFormat="1" ht="14.25">
      <c r="V205" s="41" t="s">
        <v>796</v>
      </c>
      <c r="W205" s="41" t="s">
        <v>797</v>
      </c>
    </row>
    <row r="206" spans="22:23" s="41" customFormat="1" ht="14.25">
      <c r="V206" s="41" t="s">
        <v>798</v>
      </c>
      <c r="W206" s="41" t="s">
        <v>799</v>
      </c>
    </row>
    <row r="207" spans="22:23" s="41" customFormat="1" ht="14.25">
      <c r="V207" s="41" t="s">
        <v>800</v>
      </c>
      <c r="W207" s="41" t="s">
        <v>801</v>
      </c>
    </row>
    <row r="208" spans="22:23" s="41" customFormat="1" ht="14.25">
      <c r="V208" s="41" t="s">
        <v>802</v>
      </c>
      <c r="W208" s="41" t="s">
        <v>803</v>
      </c>
    </row>
    <row r="209" spans="22:23" s="41" customFormat="1" ht="14.25">
      <c r="V209" s="41" t="s">
        <v>804</v>
      </c>
      <c r="W209" s="41" t="s">
        <v>805</v>
      </c>
    </row>
    <row r="210" spans="22:23" s="41" customFormat="1" ht="14.25">
      <c r="V210" s="41" t="s">
        <v>806</v>
      </c>
      <c r="W210" s="41" t="s">
        <v>807</v>
      </c>
    </row>
    <row r="211" spans="22:23" s="41" customFormat="1" ht="14.25">
      <c r="V211" s="41" t="s">
        <v>808</v>
      </c>
      <c r="W211" s="41" t="s">
        <v>809</v>
      </c>
    </row>
    <row r="212" spans="22:23" s="41" customFormat="1" ht="14.25">
      <c r="V212" s="41" t="s">
        <v>810</v>
      </c>
      <c r="W212" s="41" t="s">
        <v>811</v>
      </c>
    </row>
    <row r="213" spans="22:23" s="41" customFormat="1" ht="14.25">
      <c r="V213" s="41" t="s">
        <v>812</v>
      </c>
      <c r="W213" s="41" t="s">
        <v>813</v>
      </c>
    </row>
    <row r="214" spans="22:23" s="41" customFormat="1" ht="14.25">
      <c r="V214" s="41" t="s">
        <v>814</v>
      </c>
      <c r="W214" s="41" t="s">
        <v>815</v>
      </c>
    </row>
    <row r="215" spans="22:23" s="41" customFormat="1" ht="14.25">
      <c r="V215" s="41" t="s">
        <v>816</v>
      </c>
      <c r="W215" s="41" t="s">
        <v>817</v>
      </c>
    </row>
    <row r="216" spans="22:23" s="41" customFormat="1" ht="14.25">
      <c r="V216" s="41" t="s">
        <v>818</v>
      </c>
      <c r="W216" s="41" t="s">
        <v>819</v>
      </c>
    </row>
    <row r="217" spans="22:23" s="41" customFormat="1" ht="14.25">
      <c r="V217" s="41" t="s">
        <v>820</v>
      </c>
      <c r="W217" s="41" t="s">
        <v>821</v>
      </c>
    </row>
    <row r="218" spans="22:23" s="41" customFormat="1" ht="14.25">
      <c r="V218" s="41" t="s">
        <v>822</v>
      </c>
      <c r="W218" s="41" t="s">
        <v>823</v>
      </c>
    </row>
    <row r="219" spans="22:23" s="41" customFormat="1" ht="14.25">
      <c r="V219" s="41" t="s">
        <v>824</v>
      </c>
      <c r="W219" s="41" t="s">
        <v>825</v>
      </c>
    </row>
    <row r="220" spans="22:23" s="41" customFormat="1" ht="14.25">
      <c r="V220" s="41" t="s">
        <v>826</v>
      </c>
      <c r="W220" s="41" t="s">
        <v>827</v>
      </c>
    </row>
    <row r="221" spans="22:23" s="41" customFormat="1" ht="14.25">
      <c r="V221" s="41" t="s">
        <v>828</v>
      </c>
      <c r="W221" s="41" t="s">
        <v>803</v>
      </c>
    </row>
    <row r="222" spans="22:23" s="41" customFormat="1" ht="14.25">
      <c r="V222" s="41" t="s">
        <v>829</v>
      </c>
      <c r="W222" s="41" t="s">
        <v>801</v>
      </c>
    </row>
    <row r="223" spans="22:23" s="41" customFormat="1" ht="14.25">
      <c r="V223" s="41" t="s">
        <v>830</v>
      </c>
      <c r="W223" s="41" t="s">
        <v>805</v>
      </c>
    </row>
    <row r="224" spans="22:23" s="41" customFormat="1" ht="14.25">
      <c r="V224" s="41" t="s">
        <v>831</v>
      </c>
      <c r="W224" s="41" t="s">
        <v>819</v>
      </c>
    </row>
    <row r="225" spans="22:23" s="41" customFormat="1" ht="14.25">
      <c r="V225" s="41" t="s">
        <v>832</v>
      </c>
      <c r="W225" s="41" t="s">
        <v>817</v>
      </c>
    </row>
    <row r="226" spans="22:23" s="41" customFormat="1" ht="14.25">
      <c r="V226" s="41" t="s">
        <v>833</v>
      </c>
      <c r="W226" s="41" t="s">
        <v>821</v>
      </c>
    </row>
    <row r="227" spans="22:23" s="41" customFormat="1" ht="14.25">
      <c r="V227" s="41" t="s">
        <v>834</v>
      </c>
      <c r="W227" s="41" t="s">
        <v>813</v>
      </c>
    </row>
    <row r="228" spans="22:23" s="41" customFormat="1" ht="14.25">
      <c r="V228" s="41" t="s">
        <v>835</v>
      </c>
      <c r="W228" s="41" t="s">
        <v>793</v>
      </c>
    </row>
    <row r="229" spans="22:23" s="41" customFormat="1" ht="14.25">
      <c r="V229" s="41" t="s">
        <v>836</v>
      </c>
      <c r="W229" s="41" t="s">
        <v>837</v>
      </c>
    </row>
    <row r="230" spans="22:23" s="41" customFormat="1" ht="14.25">
      <c r="V230" s="41" t="s">
        <v>838</v>
      </c>
      <c r="W230" s="41" t="s">
        <v>839</v>
      </c>
    </row>
    <row r="231" spans="22:23" s="41" customFormat="1" ht="14.25">
      <c r="V231" s="41" t="s">
        <v>840</v>
      </c>
      <c r="W231" s="41" t="s">
        <v>841</v>
      </c>
    </row>
    <row r="232" spans="22:23" s="41" customFormat="1" ht="14.25">
      <c r="V232" s="41" t="s">
        <v>842</v>
      </c>
      <c r="W232" s="41" t="s">
        <v>843</v>
      </c>
    </row>
    <row r="233" spans="22:23" s="41" customFormat="1" ht="14.25">
      <c r="V233" s="41" t="s">
        <v>844</v>
      </c>
      <c r="W233" s="41" t="s">
        <v>845</v>
      </c>
    </row>
    <row r="234" spans="22:23" s="41" customFormat="1" ht="14.25">
      <c r="V234" s="41" t="s">
        <v>846</v>
      </c>
      <c r="W234" s="41" t="s">
        <v>847</v>
      </c>
    </row>
    <row r="235" spans="22:23" s="41" customFormat="1" ht="14.25">
      <c r="V235" s="41" t="s">
        <v>848</v>
      </c>
      <c r="W235" s="41" t="s">
        <v>849</v>
      </c>
    </row>
    <row r="236" spans="22:23" s="41" customFormat="1" ht="14.25">
      <c r="V236" s="41" t="s">
        <v>850</v>
      </c>
      <c r="W236" s="41" t="s">
        <v>851</v>
      </c>
    </row>
    <row r="237" spans="22:23" s="41" customFormat="1" ht="14.25">
      <c r="V237" s="41" t="s">
        <v>852</v>
      </c>
      <c r="W237" s="41" t="s">
        <v>853</v>
      </c>
    </row>
    <row r="238" spans="22:23" s="41" customFormat="1" ht="14.25">
      <c r="V238" s="41" t="s">
        <v>854</v>
      </c>
      <c r="W238" s="41" t="s">
        <v>855</v>
      </c>
    </row>
    <row r="239" spans="22:23" s="41" customFormat="1" ht="14.25">
      <c r="V239" s="41" t="s">
        <v>856</v>
      </c>
      <c r="W239" s="41" t="s">
        <v>857</v>
      </c>
    </row>
    <row r="240" spans="22:23" s="41" customFormat="1" ht="14.25">
      <c r="V240" s="41" t="s">
        <v>858</v>
      </c>
      <c r="W240" s="41" t="s">
        <v>859</v>
      </c>
    </row>
    <row r="241" spans="16:23" s="41" customFormat="1" ht="14.25">
      <c r="V241" s="41" t="s">
        <v>860</v>
      </c>
      <c r="W241" s="41" t="s">
        <v>861</v>
      </c>
    </row>
    <row r="242" spans="16:23" s="41" customFormat="1" ht="14.25">
      <c r="V242" s="41" t="s">
        <v>862</v>
      </c>
      <c r="W242" s="41" t="s">
        <v>863</v>
      </c>
    </row>
    <row r="243" spans="16:23" s="41" customFormat="1" ht="14.25">
      <c r="V243" s="41" t="s">
        <v>864</v>
      </c>
      <c r="W243" s="41" t="s">
        <v>865</v>
      </c>
    </row>
    <row r="244" spans="16:23" s="41" customFormat="1" ht="14.25">
      <c r="V244" s="41" t="s">
        <v>866</v>
      </c>
      <c r="W244" s="41" t="s">
        <v>867</v>
      </c>
    </row>
    <row r="245" spans="16:23" s="41" customFormat="1" ht="14.25">
      <c r="V245" s="41" t="s">
        <v>868</v>
      </c>
      <c r="W245" s="41" t="s">
        <v>869</v>
      </c>
    </row>
    <row r="246" spans="16:23" s="41" customFormat="1" ht="14.25">
      <c r="V246" s="41" t="s">
        <v>870</v>
      </c>
      <c r="W246" s="41" t="s">
        <v>871</v>
      </c>
    </row>
    <row r="247" spans="16:23" s="41" customFormat="1" ht="14.25">
      <c r="V247" s="41" t="s">
        <v>872</v>
      </c>
      <c r="W247" s="41" t="s">
        <v>873</v>
      </c>
    </row>
    <row r="248" spans="16:23" s="41" customFormat="1" ht="14.25">
      <c r="V248" s="41" t="s">
        <v>874</v>
      </c>
      <c r="W248" s="41" t="s">
        <v>875</v>
      </c>
    </row>
    <row r="249" spans="16:23" s="41" customFormat="1" ht="14.25">
      <c r="V249" s="41" t="s">
        <v>876</v>
      </c>
      <c r="W249" s="41" t="s">
        <v>877</v>
      </c>
    </row>
    <row r="250" spans="16:23" s="41" customFormat="1" ht="14.25">
      <c r="V250" s="41" t="s">
        <v>878</v>
      </c>
      <c r="W250" s="41" t="s">
        <v>879</v>
      </c>
    </row>
    <row r="251" spans="16:23" s="41" customFormat="1" ht="14.25">
      <c r="V251" s="41" t="s">
        <v>880</v>
      </c>
      <c r="W251" s="41" t="s">
        <v>881</v>
      </c>
    </row>
    <row r="252" spans="16:23" s="41" customFormat="1" ht="14.25">
      <c r="V252" s="41" t="s">
        <v>882</v>
      </c>
      <c r="W252" s="41" t="s">
        <v>883</v>
      </c>
    </row>
    <row r="253" spans="16:23" s="41" customFormat="1" ht="14.25">
      <c r="V253" s="41" t="s">
        <v>884</v>
      </c>
      <c r="W253" s="41" t="s">
        <v>885</v>
      </c>
    </row>
    <row r="254" spans="16:23" s="41" customFormat="1" ht="14.25">
      <c r="V254" s="41" t="s">
        <v>886</v>
      </c>
      <c r="W254" s="41" t="s">
        <v>887</v>
      </c>
    </row>
    <row r="255" spans="16:23" s="41" customFormat="1">
      <c r="P255"/>
      <c r="V255" s="41" t="s">
        <v>888</v>
      </c>
      <c r="W255" s="41" t="s">
        <v>889</v>
      </c>
    </row>
    <row r="256" spans="16:23" s="41" customFormat="1">
      <c r="P256"/>
      <c r="V256" s="41" t="s">
        <v>890</v>
      </c>
      <c r="W256" s="41" t="s">
        <v>889</v>
      </c>
    </row>
    <row r="257" spans="16:32" s="41" customFormat="1">
      <c r="P257"/>
      <c r="V257" s="41" t="s">
        <v>891</v>
      </c>
      <c r="W257" s="41" t="s">
        <v>892</v>
      </c>
    </row>
    <row r="258" spans="16:32" s="41" customFormat="1">
      <c r="P258"/>
      <c r="V258" s="41" t="s">
        <v>893</v>
      </c>
      <c r="W258" s="41" t="s">
        <v>887</v>
      </c>
    </row>
    <row r="259" spans="16:32" s="41" customFormat="1">
      <c r="P259"/>
      <c r="V259" s="41" t="s">
        <v>894</v>
      </c>
      <c r="W259" s="41" t="s">
        <v>895</v>
      </c>
    </row>
    <row r="260" spans="16:32" s="41" customFormat="1">
      <c r="P260"/>
      <c r="V260" s="41" t="s">
        <v>896</v>
      </c>
      <c r="W260" s="41" t="s">
        <v>897</v>
      </c>
    </row>
    <row r="261" spans="16:32" s="41" customFormat="1">
      <c r="P261"/>
      <c r="V261" s="41" t="s">
        <v>898</v>
      </c>
      <c r="W261" s="41" t="s">
        <v>899</v>
      </c>
      <c r="AF261"/>
    </row>
    <row r="262" spans="16:32">
      <c r="V262" t="s">
        <v>900</v>
      </c>
      <c r="W262" t="s">
        <v>901</v>
      </c>
    </row>
    <row r="263" spans="16:32">
      <c r="V263" t="s">
        <v>902</v>
      </c>
      <c r="W263" t="s">
        <v>903</v>
      </c>
    </row>
    <row r="264" spans="16:32">
      <c r="V264" t="s">
        <v>904</v>
      </c>
      <c r="W264" t="s">
        <v>903</v>
      </c>
    </row>
    <row r="265" spans="16:32">
      <c r="V265" t="s">
        <v>905</v>
      </c>
      <c r="W265" t="s">
        <v>906</v>
      </c>
    </row>
    <row r="266" spans="16:32">
      <c r="V266" t="s">
        <v>907</v>
      </c>
      <c r="W266" t="s">
        <v>908</v>
      </c>
    </row>
    <row r="267" spans="16:32">
      <c r="V267" t="s">
        <v>909</v>
      </c>
      <c r="W267" t="s">
        <v>910</v>
      </c>
    </row>
    <row r="268" spans="16:32">
      <c r="V268" t="s">
        <v>911</v>
      </c>
      <c r="W268" t="s">
        <v>912</v>
      </c>
    </row>
    <row r="269" spans="16:32">
      <c r="V269" t="s">
        <v>913</v>
      </c>
      <c r="W269" t="s">
        <v>914</v>
      </c>
    </row>
    <row r="270" spans="16:32">
      <c r="V270" t="s">
        <v>915</v>
      </c>
      <c r="W270" t="s">
        <v>910</v>
      </c>
    </row>
    <row r="271" spans="16:32">
      <c r="V271" t="s">
        <v>916</v>
      </c>
      <c r="W271" t="s">
        <v>917</v>
      </c>
    </row>
    <row r="272" spans="16:32">
      <c r="V272" t="s">
        <v>918</v>
      </c>
      <c r="W272" t="s">
        <v>919</v>
      </c>
    </row>
    <row r="273" spans="22:23">
      <c r="V273" t="s">
        <v>920</v>
      </c>
      <c r="W273" t="s">
        <v>921</v>
      </c>
    </row>
    <row r="274" spans="22:23">
      <c r="V274" t="s">
        <v>922</v>
      </c>
      <c r="W274" t="s">
        <v>923</v>
      </c>
    </row>
    <row r="275" spans="22:23">
      <c r="V275" t="s">
        <v>924</v>
      </c>
      <c r="W275" t="s">
        <v>925</v>
      </c>
    </row>
    <row r="276" spans="22:23">
      <c r="V276" t="s">
        <v>926</v>
      </c>
      <c r="W276" t="s">
        <v>919</v>
      </c>
    </row>
    <row r="277" spans="22:23">
      <c r="V277" t="s">
        <v>927</v>
      </c>
      <c r="W277" t="s">
        <v>921</v>
      </c>
    </row>
    <row r="278" spans="22:23">
      <c r="V278" t="s">
        <v>928</v>
      </c>
      <c r="W278" t="s">
        <v>923</v>
      </c>
    </row>
    <row r="279" spans="22:23">
      <c r="V279" t="s">
        <v>929</v>
      </c>
      <c r="W279" t="s">
        <v>930</v>
      </c>
    </row>
    <row r="280" spans="22:23">
      <c r="V280" t="s">
        <v>931</v>
      </c>
      <c r="W280" t="s">
        <v>932</v>
      </c>
    </row>
    <row r="281" spans="22:23">
      <c r="V281" t="s">
        <v>933</v>
      </c>
      <c r="W281" t="s">
        <v>934</v>
      </c>
    </row>
    <row r="282" spans="22:23">
      <c r="V282" t="s">
        <v>935</v>
      </c>
      <c r="W282" t="s">
        <v>936</v>
      </c>
    </row>
    <row r="283" spans="22:23">
      <c r="V283" t="s">
        <v>937</v>
      </c>
      <c r="W283" t="s">
        <v>938</v>
      </c>
    </row>
    <row r="284" spans="22:23">
      <c r="V284" t="s">
        <v>939</v>
      </c>
      <c r="W284" t="s">
        <v>940</v>
      </c>
    </row>
    <row r="285" spans="22:23">
      <c r="V285" t="s">
        <v>941</v>
      </c>
      <c r="W285" t="s">
        <v>942</v>
      </c>
    </row>
    <row r="286" spans="22:23">
      <c r="V286" t="s">
        <v>943</v>
      </c>
      <c r="W286" t="s">
        <v>944</v>
      </c>
    </row>
    <row r="287" spans="22:23">
      <c r="V287" t="s">
        <v>945</v>
      </c>
      <c r="W287" t="s">
        <v>936</v>
      </c>
    </row>
    <row r="288" spans="22:23">
      <c r="V288" t="s">
        <v>946</v>
      </c>
      <c r="W288" t="s">
        <v>942</v>
      </c>
    </row>
    <row r="289" spans="22:23">
      <c r="V289" t="s">
        <v>947</v>
      </c>
      <c r="W289" t="s">
        <v>948</v>
      </c>
    </row>
    <row r="290" spans="22:23">
      <c r="V290" t="s">
        <v>949</v>
      </c>
      <c r="W290" t="s">
        <v>948</v>
      </c>
    </row>
    <row r="291" spans="22:23">
      <c r="V291" t="s">
        <v>950</v>
      </c>
      <c r="W291" t="s">
        <v>951</v>
      </c>
    </row>
    <row r="292" spans="22:23">
      <c r="V292" t="s">
        <v>952</v>
      </c>
      <c r="W292" t="s">
        <v>953</v>
      </c>
    </row>
    <row r="293" spans="22:23">
      <c r="V293" t="s">
        <v>954</v>
      </c>
      <c r="W293" t="s">
        <v>953</v>
      </c>
    </row>
    <row r="294" spans="22:23">
      <c r="V294" t="s">
        <v>955</v>
      </c>
      <c r="W294" t="s">
        <v>951</v>
      </c>
    </row>
    <row r="295" spans="22:23">
      <c r="V295" t="s">
        <v>956</v>
      </c>
      <c r="W295" t="s">
        <v>957</v>
      </c>
    </row>
    <row r="296" spans="22:23">
      <c r="V296" t="s">
        <v>958</v>
      </c>
      <c r="W296" t="s">
        <v>959</v>
      </c>
    </row>
    <row r="297" spans="22:23">
      <c r="V297" t="s">
        <v>960</v>
      </c>
      <c r="W297" t="s">
        <v>961</v>
      </c>
    </row>
    <row r="298" spans="22:23">
      <c r="V298" t="s">
        <v>962</v>
      </c>
      <c r="W298" t="s">
        <v>963</v>
      </c>
    </row>
    <row r="299" spans="22:23">
      <c r="V299" t="s">
        <v>964</v>
      </c>
      <c r="W299" t="s">
        <v>965</v>
      </c>
    </row>
    <row r="300" spans="22:23">
      <c r="V300" t="s">
        <v>966</v>
      </c>
      <c r="W300" t="s">
        <v>967</v>
      </c>
    </row>
    <row r="301" spans="22:23">
      <c r="V301" t="s">
        <v>968</v>
      </c>
      <c r="W301" t="s">
        <v>965</v>
      </c>
    </row>
    <row r="302" spans="22:23">
      <c r="V302" t="s">
        <v>969</v>
      </c>
      <c r="W302" t="s">
        <v>967</v>
      </c>
    </row>
    <row r="303" spans="22:23">
      <c r="V303" t="s">
        <v>970</v>
      </c>
      <c r="W303" t="s">
        <v>959</v>
      </c>
    </row>
    <row r="304" spans="22:23">
      <c r="V304" t="s">
        <v>971</v>
      </c>
      <c r="W304" t="s">
        <v>963</v>
      </c>
    </row>
    <row r="305" spans="22:23">
      <c r="V305" t="s">
        <v>972</v>
      </c>
      <c r="W305" t="s">
        <v>973</v>
      </c>
    </row>
    <row r="306" spans="22:23">
      <c r="V306" t="s">
        <v>974</v>
      </c>
      <c r="W306" t="s">
        <v>975</v>
      </c>
    </row>
    <row r="307" spans="22:23">
      <c r="V307" t="s">
        <v>976</v>
      </c>
      <c r="W307" t="s">
        <v>977</v>
      </c>
    </row>
    <row r="308" spans="22:23">
      <c r="V308" t="s">
        <v>978</v>
      </c>
      <c r="W308" t="s">
        <v>979</v>
      </c>
    </row>
    <row r="309" spans="22:23">
      <c r="V309" t="s">
        <v>980</v>
      </c>
      <c r="W309" t="s">
        <v>981</v>
      </c>
    </row>
    <row r="310" spans="22:23">
      <c r="V310" t="s">
        <v>982</v>
      </c>
      <c r="W310" t="s">
        <v>975</v>
      </c>
    </row>
    <row r="311" spans="22:23">
      <c r="V311" t="s">
        <v>983</v>
      </c>
      <c r="W311" t="s">
        <v>977</v>
      </c>
    </row>
    <row r="312" spans="22:23">
      <c r="V312" t="s">
        <v>984</v>
      </c>
      <c r="W312" t="s">
        <v>981</v>
      </c>
    </row>
    <row r="313" spans="22:23">
      <c r="V313" s="784" t="s">
        <v>985</v>
      </c>
      <c r="W313" t="s">
        <v>973</v>
      </c>
    </row>
    <row r="314" spans="22:23">
      <c r="V314" s="784" t="s">
        <v>986</v>
      </c>
      <c r="W314" t="s">
        <v>987</v>
      </c>
    </row>
    <row r="315" spans="22:23">
      <c r="V315" s="1683" t="s">
        <v>988</v>
      </c>
      <c r="W315" s="1683" t="s">
        <v>989</v>
      </c>
    </row>
    <row r="316" spans="22:23">
      <c r="V316" s="1683" t="s">
        <v>990</v>
      </c>
      <c r="W316" s="1683" t="s">
        <v>991</v>
      </c>
    </row>
    <row r="317" spans="22:23">
      <c r="V317" s="1683" t="s">
        <v>992</v>
      </c>
      <c r="W317" s="1683" t="s">
        <v>993</v>
      </c>
    </row>
    <row r="318" spans="22:23">
      <c r="V318" s="1683" t="s">
        <v>994</v>
      </c>
      <c r="W318" s="1683" t="s">
        <v>995</v>
      </c>
    </row>
    <row r="319" spans="22:23">
      <c r="V319" s="1683" t="s">
        <v>996</v>
      </c>
      <c r="W319" s="1683" t="s">
        <v>997</v>
      </c>
    </row>
    <row r="320" spans="22:23">
      <c r="V320" s="1683" t="s">
        <v>998</v>
      </c>
      <c r="W320" s="1683" t="s">
        <v>999</v>
      </c>
    </row>
    <row r="321" spans="22:23">
      <c r="V321" s="1683" t="s">
        <v>1000</v>
      </c>
      <c r="W321" s="1683" t="s">
        <v>1001</v>
      </c>
    </row>
    <row r="322" spans="22:23">
      <c r="V322" s="1683" t="s">
        <v>1002</v>
      </c>
      <c r="W322" s="1683" t="s">
        <v>1003</v>
      </c>
    </row>
    <row r="323" spans="22:23">
      <c r="V323" s="1683" t="s">
        <v>1004</v>
      </c>
      <c r="W323" s="1683" t="s">
        <v>1005</v>
      </c>
    </row>
    <row r="324" spans="22:23">
      <c r="V324" s="1683" t="s">
        <v>1006</v>
      </c>
      <c r="W324" s="1683" t="s">
        <v>1007</v>
      </c>
    </row>
    <row r="325" spans="22:23">
      <c r="V325" s="1684" t="s">
        <v>1008</v>
      </c>
      <c r="W325" s="1683" t="s">
        <v>1009</v>
      </c>
    </row>
    <row r="326" spans="22:23">
      <c r="V326" s="1684" t="s">
        <v>1010</v>
      </c>
      <c r="W326" s="1683" t="s">
        <v>1011</v>
      </c>
    </row>
    <row r="327" spans="22:23">
      <c r="V327" s="1684" t="s">
        <v>1012</v>
      </c>
      <c r="W327" s="1683" t="s">
        <v>1013</v>
      </c>
    </row>
    <row r="328" spans="22:23">
      <c r="V328" s="1684" t="s">
        <v>1014</v>
      </c>
      <c r="W328" s="1683" t="s">
        <v>1015</v>
      </c>
    </row>
    <row r="329" spans="22:23">
      <c r="V329" s="1684" t="s">
        <v>1016</v>
      </c>
      <c r="W329" s="1683" t="s">
        <v>1017</v>
      </c>
    </row>
    <row r="330" spans="22:23">
      <c r="V330" s="1684" t="s">
        <v>1018</v>
      </c>
      <c r="W330" s="1683" t="s">
        <v>1019</v>
      </c>
    </row>
    <row r="331" spans="22:23">
      <c r="V331" s="1684" t="s">
        <v>1020</v>
      </c>
      <c r="W331" s="1683" t="s">
        <v>1021</v>
      </c>
    </row>
    <row r="332" spans="22:23">
      <c r="V332" s="1684" t="s">
        <v>1022</v>
      </c>
      <c r="W332" s="1683" t="s">
        <v>1023</v>
      </c>
    </row>
    <row r="333" spans="22:23">
      <c r="V333" s="1684" t="s">
        <v>1024</v>
      </c>
      <c r="W333" s="1683" t="s">
        <v>1025</v>
      </c>
    </row>
    <row r="334" spans="22:23">
      <c r="V334" s="1684" t="s">
        <v>1026</v>
      </c>
      <c r="W334" s="1683" t="s">
        <v>1027</v>
      </c>
    </row>
    <row r="335" spans="22:23">
      <c r="V335" s="1684" t="s">
        <v>1028</v>
      </c>
      <c r="W335" s="1683" t="s">
        <v>1029</v>
      </c>
    </row>
    <row r="336" spans="22:23">
      <c r="V336" s="1684" t="s">
        <v>1030</v>
      </c>
      <c r="W336" s="1683" t="s">
        <v>1031</v>
      </c>
    </row>
    <row r="337" spans="22:23">
      <c r="V337" s="1684" t="s">
        <v>1032</v>
      </c>
      <c r="W337" s="1683" t="s">
        <v>1033</v>
      </c>
    </row>
    <row r="338" spans="22:23">
      <c r="V338" s="1684" t="s">
        <v>1034</v>
      </c>
      <c r="W338" s="1683" t="s">
        <v>1035</v>
      </c>
    </row>
    <row r="339" spans="22:23">
      <c r="V339" s="172" t="s">
        <v>10</v>
      </c>
      <c r="W339" t="s">
        <v>1036</v>
      </c>
    </row>
    <row r="340" spans="22:23">
      <c r="V340" s="1532" t="s">
        <v>3614</v>
      </c>
      <c r="W340" s="1532" t="s">
        <v>3615</v>
      </c>
    </row>
    <row r="341" spans="22:23">
      <c r="V341" s="1532" t="s">
        <v>3616</v>
      </c>
      <c r="W341" s="1532" t="s">
        <v>3617</v>
      </c>
    </row>
    <row r="342" spans="22:23">
      <c r="V342" s="1532" t="s">
        <v>3618</v>
      </c>
      <c r="W342" s="1532" t="s">
        <v>3619</v>
      </c>
    </row>
    <row r="343" spans="22:23">
      <c r="V343" s="1532" t="s">
        <v>3620</v>
      </c>
      <c r="W343" s="1532" t="s">
        <v>3621</v>
      </c>
    </row>
    <row r="344" spans="22:23">
      <c r="V344" s="1532" t="s">
        <v>3622</v>
      </c>
      <c r="W344" s="1532" t="s">
        <v>3623</v>
      </c>
    </row>
    <row r="345" spans="22:23">
      <c r="V345" s="1532" t="s">
        <v>3624</v>
      </c>
      <c r="W345" s="1532" t="s">
        <v>3625</v>
      </c>
    </row>
    <row r="346" spans="22:23">
      <c r="V346" s="1532" t="s">
        <v>3626</v>
      </c>
      <c r="W346" s="1532" t="s">
        <v>3627</v>
      </c>
    </row>
  </sheetData>
  <sortState xmlns:xlrd2="http://schemas.microsoft.com/office/spreadsheetml/2017/richdata2" ref="S12:S57">
    <sortCondition ref="S12:S57"/>
  </sortState>
  <pageMargins left="0.7" right="0.7" top="0.75" bottom="0.75" header="0.3" footer="0.3"/>
  <pageSetup paperSize="9" orientation="portrait" r:id="rId1"/>
  <headerFooter>
    <oddFooter>&amp;C_x000D_&amp;1#&amp;"Calibri"&amp;10&amp;K000000 OFFICIAL-InternalOnly</oddFooter>
  </headerFooter>
  <ignoredErrors>
    <ignoredError sqref="Z1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9664D-A4F9-4408-880B-1B407A372AF9}">
  <sheetPr>
    <tabColor theme="4" tint="0.79998168889431442"/>
  </sheetPr>
  <dimension ref="A1:Q28"/>
  <sheetViews>
    <sheetView workbookViewId="0">
      <selection activeCell="H6" sqref="H6:L7"/>
    </sheetView>
    <sheetView workbookViewId="1"/>
  </sheetViews>
  <sheetFormatPr defaultColWidth="8.85546875" defaultRowHeight="15"/>
  <cols>
    <col min="1" max="1" width="36.140625" customWidth="1"/>
    <col min="4" max="4" width="15.85546875" customWidth="1"/>
    <col min="5" max="5" width="0" hidden="1" customWidth="1"/>
    <col min="6" max="6" width="9" hidden="1" customWidth="1"/>
    <col min="7" max="7" width="10.85546875" customWidth="1"/>
    <col min="8" max="8" width="11.85546875" customWidth="1"/>
    <col min="9" max="9" width="12.42578125" customWidth="1"/>
    <col min="10" max="10" width="12.85546875" customWidth="1"/>
    <col min="11" max="11" width="13" customWidth="1"/>
    <col min="12" max="12" width="12.140625" customWidth="1"/>
  </cols>
  <sheetData>
    <row r="1" spans="1:17" s="658" customFormat="1" ht="14.25">
      <c r="A1" s="351" t="s">
        <v>28</v>
      </c>
      <c r="B1" s="351"/>
      <c r="C1" s="351"/>
      <c r="D1" s="351"/>
      <c r="E1" s="351"/>
      <c r="F1" s="351"/>
      <c r="G1" s="351"/>
      <c r="H1" s="351"/>
      <c r="I1" s="351"/>
      <c r="J1" s="351"/>
      <c r="L1" s="672"/>
      <c r="M1" s="672"/>
      <c r="N1" s="672"/>
      <c r="O1" s="672"/>
      <c r="P1" s="672"/>
      <c r="Q1" s="672"/>
    </row>
    <row r="2" spans="1:17" s="658" customFormat="1" ht="14.25">
      <c r="A2" s="351"/>
      <c r="B2" s="351"/>
      <c r="C2" s="351"/>
      <c r="D2" s="351"/>
      <c r="E2" s="351"/>
      <c r="F2" s="351"/>
      <c r="G2" s="351"/>
      <c r="H2" s="351"/>
      <c r="I2" s="351"/>
      <c r="J2" s="351"/>
      <c r="L2" s="672"/>
      <c r="M2" s="672"/>
      <c r="N2" s="672"/>
      <c r="O2" s="672"/>
      <c r="P2" s="672"/>
      <c r="Q2" s="672"/>
    </row>
    <row r="3" spans="1:17" s="658" customFormat="1">
      <c r="A3" s="356"/>
      <c r="B3" s="356"/>
      <c r="C3" s="356"/>
      <c r="D3" s="356"/>
      <c r="E3" s="356"/>
      <c r="F3" s="356"/>
      <c r="G3" s="356"/>
      <c r="H3" s="356"/>
      <c r="I3" s="356"/>
      <c r="J3" s="356"/>
      <c r="L3" s="672"/>
      <c r="M3" s="672"/>
      <c r="N3" s="672"/>
      <c r="O3" s="672"/>
      <c r="P3" s="672"/>
      <c r="Q3" s="672"/>
    </row>
    <row r="4" spans="1:17" s="658" customFormat="1" ht="15.75" thickBot="1">
      <c r="A4" s="673" t="s">
        <v>106</v>
      </c>
      <c r="B4" s="673"/>
      <c r="C4" s="673"/>
      <c r="D4" s="673"/>
      <c r="E4" s="673"/>
      <c r="F4" s="673"/>
      <c r="G4" s="673"/>
      <c r="H4" s="673"/>
      <c r="I4" s="673"/>
      <c r="J4" s="673"/>
      <c r="L4" s="672"/>
      <c r="M4" s="672"/>
      <c r="N4" s="672"/>
      <c r="O4" s="672"/>
      <c r="P4" s="672"/>
      <c r="Q4" s="672"/>
    </row>
    <row r="6" spans="1:17">
      <c r="H6" s="1658"/>
      <c r="I6" s="1659"/>
      <c r="J6" s="1662" t="s">
        <v>3191</v>
      </c>
      <c r="K6" s="1659"/>
      <c r="L6" s="1660"/>
    </row>
    <row r="7" spans="1:17">
      <c r="D7" s="674" t="s">
        <v>2385</v>
      </c>
      <c r="E7" s="675"/>
      <c r="F7" s="676"/>
      <c r="G7" s="52">
        <v>2021</v>
      </c>
      <c r="H7" s="52">
        <v>2022</v>
      </c>
      <c r="I7" s="51">
        <v>2023</v>
      </c>
      <c r="J7" s="51">
        <v>2024</v>
      </c>
      <c r="K7" s="51">
        <v>2025</v>
      </c>
      <c r="L7" s="50">
        <v>2026</v>
      </c>
    </row>
    <row r="9" spans="1:17" s="677" customFormat="1" ht="12.75">
      <c r="B9" s="678"/>
    </row>
    <row r="10" spans="1:17" s="677" customFormat="1" ht="14.25">
      <c r="A10" s="679" t="s">
        <v>2386</v>
      </c>
      <c r="B10" s="678"/>
    </row>
    <row r="11" spans="1:17" s="677" customFormat="1" ht="12.75">
      <c r="B11" s="678"/>
    </row>
    <row r="12" spans="1:17" s="677" customFormat="1" ht="12.75">
      <c r="B12" s="678"/>
    </row>
    <row r="13" spans="1:17" s="677" customFormat="1" ht="12.75">
      <c r="B13" s="678"/>
    </row>
    <row r="14" spans="1:17" s="677" customFormat="1" ht="12.75">
      <c r="A14" s="680" t="s">
        <v>1393</v>
      </c>
      <c r="B14" s="681"/>
      <c r="C14" s="682"/>
      <c r="D14" s="683" t="s">
        <v>1785</v>
      </c>
      <c r="G14" s="1113"/>
      <c r="H14" s="1114">
        <f>'2.1 Revenue_Interface'!AB41</f>
        <v>0</v>
      </c>
      <c r="I14" s="1114">
        <f>'2.1 Revenue_Interface'!AC41</f>
        <v>0</v>
      </c>
      <c r="J14" s="1114">
        <f>'2.1 Revenue_Interface'!AD41</f>
        <v>0</v>
      </c>
      <c r="K14" s="1114">
        <f>'2.1 Revenue_Interface'!AE41</f>
        <v>0</v>
      </c>
      <c r="L14" s="1114">
        <f>'2.1 Revenue_Interface'!AF41</f>
        <v>0</v>
      </c>
      <c r="M14" s="385"/>
    </row>
    <row r="15" spans="1:17" s="677" customFormat="1" ht="17.25" customHeight="1">
      <c r="A15" s="684" t="s">
        <v>1395</v>
      </c>
      <c r="B15" s="683"/>
      <c r="C15" s="683"/>
      <c r="D15" s="683" t="s">
        <v>1785</v>
      </c>
      <c r="E15" s="685"/>
      <c r="F15" s="685"/>
      <c r="G15" s="1113"/>
      <c r="H15" s="1114">
        <f>'2.1 Revenue_Interface'!AB42</f>
        <v>0</v>
      </c>
      <c r="I15" s="1114">
        <f>'2.1 Revenue_Interface'!AC42</f>
        <v>0</v>
      </c>
      <c r="J15" s="1114">
        <f>'2.1 Revenue_Interface'!AD42</f>
        <v>0</v>
      </c>
      <c r="K15" s="1114">
        <f>'2.1 Revenue_Interface'!AE42</f>
        <v>0</v>
      </c>
      <c r="L15" s="1114">
        <f>'2.1 Revenue_Interface'!AF42</f>
        <v>0</v>
      </c>
      <c r="M15" s="385"/>
    </row>
    <row r="16" spans="1:17" s="677" customFormat="1" ht="17.25" customHeight="1">
      <c r="A16" s="684" t="s">
        <v>1397</v>
      </c>
      <c r="B16" s="683"/>
      <c r="C16" s="683"/>
      <c r="D16" s="683" t="s">
        <v>1785</v>
      </c>
      <c r="E16" s="685"/>
      <c r="F16" s="685"/>
      <c r="G16" s="1113"/>
      <c r="H16" s="1114">
        <f>'2.1 Revenue_Interface'!AB43</f>
        <v>0</v>
      </c>
      <c r="I16" s="1114">
        <f>'2.1 Revenue_Interface'!AC43</f>
        <v>0</v>
      </c>
      <c r="J16" s="1114">
        <f>'2.1 Revenue_Interface'!AD43</f>
        <v>0</v>
      </c>
      <c r="K16" s="1114">
        <f>'2.1 Revenue_Interface'!AE43</f>
        <v>0</v>
      </c>
      <c r="L16" s="1114">
        <f>'2.1 Revenue_Interface'!AF43</f>
        <v>0</v>
      </c>
      <c r="M16" s="385"/>
    </row>
    <row r="17" spans="1:13" s="677" customFormat="1" ht="16.5" customHeight="1">
      <c r="A17" s="684" t="s">
        <v>2387</v>
      </c>
      <c r="B17" s="683" t="s">
        <v>2388</v>
      </c>
      <c r="C17" s="683"/>
      <c r="D17" s="683" t="s">
        <v>1785</v>
      </c>
      <c r="E17" s="685"/>
      <c r="F17" s="685"/>
      <c r="G17" s="1115">
        <f t="shared" ref="G17:L17" si="0">SUM(G14:G16)</f>
        <v>0</v>
      </c>
      <c r="H17" s="1115">
        <f t="shared" si="0"/>
        <v>0</v>
      </c>
      <c r="I17" s="1115">
        <f t="shared" si="0"/>
        <v>0</v>
      </c>
      <c r="J17" s="1115">
        <f t="shared" si="0"/>
        <v>0</v>
      </c>
      <c r="K17" s="1115">
        <f t="shared" si="0"/>
        <v>0</v>
      </c>
      <c r="L17" s="1115">
        <f t="shared" si="0"/>
        <v>0</v>
      </c>
      <c r="M17" s="367"/>
    </row>
    <row r="18" spans="1:13" s="677" customFormat="1" ht="14.25">
      <c r="A18" s="680" t="s">
        <v>1399</v>
      </c>
      <c r="B18" s="681" t="s">
        <v>2389</v>
      </c>
      <c r="C18" s="683"/>
      <c r="D18" s="683" t="s">
        <v>1785</v>
      </c>
      <c r="E18" s="685"/>
      <c r="F18" s="685"/>
      <c r="G18" s="1113"/>
      <c r="H18" s="1114">
        <f>'2.1 Revenue_Interface'!AB44</f>
        <v>0</v>
      </c>
      <c r="I18" s="1114">
        <f>'2.1 Revenue_Interface'!AC44</f>
        <v>0</v>
      </c>
      <c r="J18" s="1114">
        <f>'2.1 Revenue_Interface'!AD44</f>
        <v>0</v>
      </c>
      <c r="K18" s="1114">
        <f>'2.1 Revenue_Interface'!AE44</f>
        <v>0</v>
      </c>
      <c r="L18" s="1114">
        <f>'2.1 Revenue_Interface'!AF44</f>
        <v>0</v>
      </c>
      <c r="M18" s="385"/>
    </row>
    <row r="19" spans="1:13" s="677" customFormat="1" ht="14.1" customHeight="1">
      <c r="A19" s="686" t="s">
        <v>2390</v>
      </c>
      <c r="B19" s="687" t="s">
        <v>2391</v>
      </c>
      <c r="C19" s="687"/>
      <c r="D19" s="687" t="s">
        <v>1785</v>
      </c>
      <c r="E19" s="688"/>
      <c r="F19" s="688"/>
      <c r="G19" s="1115">
        <f t="shared" ref="G19:L19" si="1">(G17-G18)</f>
        <v>0</v>
      </c>
      <c r="H19" s="1115">
        <f t="shared" si="1"/>
        <v>0</v>
      </c>
      <c r="I19" s="1115">
        <f t="shared" si="1"/>
        <v>0</v>
      </c>
      <c r="J19" s="1115">
        <f t="shared" si="1"/>
        <v>0</v>
      </c>
      <c r="K19" s="1115">
        <f t="shared" si="1"/>
        <v>0</v>
      </c>
      <c r="L19" s="1115">
        <f t="shared" si="1"/>
        <v>0</v>
      </c>
    </row>
    <row r="20" spans="1:13" s="677" customFormat="1" ht="12.75">
      <c r="B20" s="678"/>
      <c r="G20" s="853"/>
      <c r="H20" s="853"/>
      <c r="I20" s="853"/>
      <c r="J20" s="853"/>
      <c r="K20" s="853"/>
      <c r="L20" s="853"/>
    </row>
    <row r="21" spans="1:13" s="677" customFormat="1" ht="12.75">
      <c r="B21" s="678"/>
      <c r="G21" s="853"/>
      <c r="H21" s="853"/>
      <c r="I21" s="853"/>
      <c r="J21" s="853"/>
      <c r="K21" s="853"/>
      <c r="L21" s="853"/>
    </row>
    <row r="22" spans="1:13" s="677" customFormat="1" ht="14.25">
      <c r="A22" s="679" t="s">
        <v>2392</v>
      </c>
      <c r="B22" s="678"/>
      <c r="G22" s="853"/>
      <c r="H22" s="853"/>
      <c r="I22" s="853"/>
      <c r="J22" s="853"/>
      <c r="K22" s="853"/>
      <c r="L22" s="853"/>
    </row>
    <row r="23" spans="1:13">
      <c r="G23" s="854"/>
      <c r="H23" s="854"/>
      <c r="I23" s="854"/>
      <c r="J23" s="854"/>
      <c r="K23" s="854"/>
      <c r="L23" s="854"/>
    </row>
    <row r="24" spans="1:13">
      <c r="A24" t="s">
        <v>1827</v>
      </c>
      <c r="B24" t="s">
        <v>2393</v>
      </c>
      <c r="D24" t="s">
        <v>1785</v>
      </c>
      <c r="G24" s="1116"/>
      <c r="H24" s="1116"/>
      <c r="I24" s="1116"/>
      <c r="J24" s="1116"/>
      <c r="K24" s="1116"/>
      <c r="L24" s="1116"/>
      <c r="M24" s="428" t="s">
        <v>2394</v>
      </c>
    </row>
    <row r="25" spans="1:13">
      <c r="A25" t="s">
        <v>1392</v>
      </c>
      <c r="B25" t="s">
        <v>2395</v>
      </c>
      <c r="D25" t="s">
        <v>1785</v>
      </c>
      <c r="G25" s="1114">
        <f>G19</f>
        <v>0</v>
      </c>
      <c r="H25" s="1114">
        <f>H19</f>
        <v>0</v>
      </c>
      <c r="I25" s="1114">
        <f t="shared" ref="I25:L25" si="2">I19</f>
        <v>0</v>
      </c>
      <c r="J25" s="1114">
        <f t="shared" si="2"/>
        <v>0</v>
      </c>
      <c r="K25" s="1114">
        <f t="shared" si="2"/>
        <v>0</v>
      </c>
      <c r="L25" s="1114">
        <f t="shared" si="2"/>
        <v>0</v>
      </c>
    </row>
    <row r="26" spans="1:13">
      <c r="A26" s="43" t="s">
        <v>1826</v>
      </c>
      <c r="B26" s="43" t="s">
        <v>2396</v>
      </c>
      <c r="C26" t="s">
        <v>2397</v>
      </c>
      <c r="D26" s="43" t="s">
        <v>1785</v>
      </c>
      <c r="G26" s="1117">
        <f>G24-G25</f>
        <v>0</v>
      </c>
      <c r="H26" s="1117">
        <f>H24-H25</f>
        <v>0</v>
      </c>
      <c r="I26" s="1117">
        <f t="shared" ref="I26:L26" si="3">I24-I25</f>
        <v>0</v>
      </c>
      <c r="J26" s="1117">
        <f t="shared" si="3"/>
        <v>0</v>
      </c>
      <c r="K26" s="1117">
        <f t="shared" si="3"/>
        <v>0</v>
      </c>
      <c r="L26" s="1117">
        <f t="shared" si="3"/>
        <v>0</v>
      </c>
    </row>
    <row r="27" spans="1:13">
      <c r="G27" s="854"/>
      <c r="H27" s="854"/>
      <c r="I27" s="854"/>
      <c r="J27" s="854"/>
      <c r="K27" s="854"/>
      <c r="L27" s="854"/>
    </row>
    <row r="28" spans="1:13">
      <c r="G28" s="854"/>
      <c r="H28" s="854"/>
      <c r="I28" s="854"/>
      <c r="J28" s="854"/>
      <c r="K28" s="854"/>
      <c r="L28" s="854"/>
    </row>
  </sheetData>
  <pageMargins left="0.7" right="0.7" top="0.75" bottom="0.75" header="0.3" footer="0.3"/>
  <headerFooter>
    <oddFooter>&amp;C_x000D_&amp;1#&amp;"Calibri"&amp;10&amp;K000000 OFFICIAL-InternalOnly</oddFooter>
  </headerFooter>
  <ignoredErrors>
    <ignoredError sqref="G17:L17 G19:L23 H18:L18 G25:L26" unlockedFormula="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1FE1-210F-4E23-A94D-B3448F7EAA12}">
  <sheetPr>
    <tabColor theme="4" tint="0.79998168889431442"/>
  </sheetPr>
  <dimension ref="A1:Q29"/>
  <sheetViews>
    <sheetView zoomScale="85" zoomScaleNormal="85" workbookViewId="0">
      <selection activeCell="H6" sqref="H6:L7"/>
    </sheetView>
    <sheetView workbookViewId="1"/>
  </sheetViews>
  <sheetFormatPr defaultRowHeight="15"/>
  <cols>
    <col min="1" max="1" width="36.140625" customWidth="1"/>
    <col min="4" max="4" width="16.85546875" customWidth="1"/>
    <col min="5" max="5" width="0" hidden="1" customWidth="1"/>
    <col min="6" max="6" width="1.42578125" hidden="1" customWidth="1"/>
    <col min="7" max="7" width="10.85546875" customWidth="1"/>
    <col min="8" max="8" width="11.85546875" customWidth="1"/>
    <col min="9" max="9" width="12.42578125" customWidth="1"/>
    <col min="10" max="10" width="12.85546875" customWidth="1"/>
    <col min="11" max="11" width="13" customWidth="1"/>
    <col min="12" max="12" width="12.140625" customWidth="1"/>
  </cols>
  <sheetData>
    <row r="1" spans="1:17" s="658" customFormat="1" ht="14.25">
      <c r="A1" s="351" t="s">
        <v>28</v>
      </c>
      <c r="B1" s="351"/>
      <c r="C1" s="351"/>
      <c r="D1" s="351"/>
      <c r="E1" s="351"/>
      <c r="F1" s="351"/>
      <c r="G1" s="351"/>
      <c r="H1" s="351"/>
      <c r="I1" s="351"/>
      <c r="J1" s="351"/>
      <c r="L1" s="672"/>
      <c r="M1" s="672"/>
      <c r="N1" s="672"/>
      <c r="O1" s="672"/>
      <c r="P1" s="672"/>
      <c r="Q1" s="672"/>
    </row>
    <row r="2" spans="1:17" s="658" customFormat="1" ht="14.25">
      <c r="A2" s="351"/>
      <c r="B2" s="351"/>
      <c r="C2" s="351"/>
      <c r="D2" s="351"/>
      <c r="E2" s="351"/>
      <c r="F2" s="351"/>
      <c r="G2" s="351"/>
      <c r="H2" s="351"/>
      <c r="I2" s="351"/>
      <c r="J2" s="351"/>
      <c r="L2" s="672"/>
      <c r="M2" s="672"/>
      <c r="N2" s="672"/>
      <c r="O2" s="672"/>
      <c r="P2" s="672"/>
      <c r="Q2" s="672"/>
    </row>
    <row r="3" spans="1:17" s="658" customFormat="1">
      <c r="A3" s="356"/>
      <c r="B3" s="356"/>
      <c r="C3" s="356"/>
      <c r="D3" s="356"/>
      <c r="E3" s="356"/>
      <c r="F3" s="356"/>
      <c r="G3" s="356"/>
      <c r="H3" s="356"/>
      <c r="I3" s="356"/>
      <c r="J3" s="356"/>
      <c r="L3" s="672"/>
      <c r="M3" s="672"/>
      <c r="N3" s="672"/>
      <c r="O3" s="672"/>
      <c r="P3" s="672"/>
      <c r="Q3" s="672"/>
    </row>
    <row r="4" spans="1:17" s="658" customFormat="1" ht="15.75" thickBot="1">
      <c r="A4" s="673" t="s">
        <v>108</v>
      </c>
      <c r="B4" s="673"/>
      <c r="C4" s="673"/>
      <c r="D4" s="673"/>
      <c r="E4" s="673"/>
      <c r="F4" s="673"/>
      <c r="G4" s="673"/>
      <c r="H4" s="673"/>
      <c r="I4" s="673"/>
      <c r="J4" s="673"/>
      <c r="L4" s="672"/>
      <c r="M4" s="672"/>
      <c r="N4" s="672"/>
      <c r="O4" s="672"/>
      <c r="P4" s="672"/>
      <c r="Q4" s="672"/>
    </row>
    <row r="6" spans="1:17">
      <c r="H6" s="1658"/>
      <c r="I6" s="1659"/>
      <c r="J6" s="1662" t="s">
        <v>3191</v>
      </c>
      <c r="K6" s="1659"/>
      <c r="L6" s="1660"/>
    </row>
    <row r="7" spans="1:17">
      <c r="D7" s="674" t="s">
        <v>2385</v>
      </c>
      <c r="E7" s="675"/>
      <c r="F7" s="676"/>
      <c r="G7" s="52">
        <v>2021</v>
      </c>
      <c r="H7" s="52">
        <v>2022</v>
      </c>
      <c r="I7" s="51">
        <v>2023</v>
      </c>
      <c r="J7" s="51">
        <v>2024</v>
      </c>
      <c r="K7" s="51">
        <v>2025</v>
      </c>
      <c r="L7" s="50">
        <v>2026</v>
      </c>
    </row>
    <row r="9" spans="1:17" s="677" customFormat="1" ht="12.75">
      <c r="B9" s="678"/>
    </row>
    <row r="10" spans="1:17" s="677" customFormat="1" ht="14.25">
      <c r="A10" s="679" t="s">
        <v>2398</v>
      </c>
      <c r="B10" s="678"/>
    </row>
    <row r="11" spans="1:17" s="677" customFormat="1" ht="12.75">
      <c r="B11" s="678"/>
    </row>
    <row r="12" spans="1:17" s="677" customFormat="1" ht="12.75">
      <c r="B12" s="678"/>
    </row>
    <row r="13" spans="1:17" s="677" customFormat="1" ht="12.75">
      <c r="B13" s="678"/>
    </row>
    <row r="14" spans="1:17" s="677" customFormat="1" ht="12.75">
      <c r="A14" s="680" t="s">
        <v>1393</v>
      </c>
      <c r="B14" s="681"/>
      <c r="C14" s="682"/>
      <c r="D14" s="683" t="s">
        <v>1785</v>
      </c>
      <c r="G14" s="1116"/>
      <c r="H14" s="1114">
        <f>'2.1 Revenue_Interface'!AB56</f>
        <v>0</v>
      </c>
      <c r="I14" s="1114">
        <f>'2.1 Revenue_Interface'!AC56</f>
        <v>0</v>
      </c>
      <c r="J14" s="1114">
        <f>'2.1 Revenue_Interface'!AD56</f>
        <v>0</v>
      </c>
      <c r="K14" s="1114">
        <f>'2.1 Revenue_Interface'!AE56</f>
        <v>0</v>
      </c>
      <c r="L14" s="1114">
        <f>'2.1 Revenue_Interface'!AF56</f>
        <v>0</v>
      </c>
      <c r="M14" s="385"/>
    </row>
    <row r="15" spans="1:17" s="677" customFormat="1" ht="17.25" customHeight="1">
      <c r="A15" s="684" t="s">
        <v>1395</v>
      </c>
      <c r="B15" s="683"/>
      <c r="C15" s="683"/>
      <c r="D15" s="683" t="s">
        <v>1785</v>
      </c>
      <c r="E15" s="685"/>
      <c r="F15" s="685"/>
      <c r="G15" s="1116"/>
      <c r="H15" s="1114">
        <f>'2.1 Revenue_Interface'!AB57</f>
        <v>0</v>
      </c>
      <c r="I15" s="1114">
        <f>'2.1 Revenue_Interface'!AC57</f>
        <v>0</v>
      </c>
      <c r="J15" s="1114">
        <f>'2.1 Revenue_Interface'!AD57</f>
        <v>0</v>
      </c>
      <c r="K15" s="1114">
        <f>'2.1 Revenue_Interface'!AE57</f>
        <v>0</v>
      </c>
      <c r="L15" s="1114">
        <f>'2.1 Revenue_Interface'!AF57</f>
        <v>0</v>
      </c>
      <c r="M15" s="385"/>
    </row>
    <row r="16" spans="1:17" s="677" customFormat="1" ht="17.25" customHeight="1">
      <c r="A16" s="684" t="s">
        <v>1397</v>
      </c>
      <c r="B16" s="683"/>
      <c r="C16" s="683"/>
      <c r="D16" s="683" t="s">
        <v>1785</v>
      </c>
      <c r="E16" s="685"/>
      <c r="F16" s="685"/>
      <c r="G16" s="1116"/>
      <c r="H16" s="1114">
        <f>'2.1 Revenue_Interface'!AB58</f>
        <v>0</v>
      </c>
      <c r="I16" s="1114">
        <f>'2.1 Revenue_Interface'!AC58</f>
        <v>0</v>
      </c>
      <c r="J16" s="1114">
        <f>'2.1 Revenue_Interface'!AD58</f>
        <v>0</v>
      </c>
      <c r="K16" s="1114">
        <f>'2.1 Revenue_Interface'!AE58</f>
        <v>0</v>
      </c>
      <c r="L16" s="1114">
        <f>'2.1 Revenue_Interface'!AF58</f>
        <v>0</v>
      </c>
      <c r="M16" s="385"/>
    </row>
    <row r="17" spans="1:13" s="677" customFormat="1" ht="16.5" customHeight="1">
      <c r="A17" s="684" t="s">
        <v>2387</v>
      </c>
      <c r="B17" s="683" t="s">
        <v>2399</v>
      </c>
      <c r="C17" s="683"/>
      <c r="D17" s="683" t="s">
        <v>1785</v>
      </c>
      <c r="E17" s="685"/>
      <c r="F17" s="685"/>
      <c r="G17" s="1115">
        <f t="shared" ref="G17:L17" si="0">SUM(G14:G16)</f>
        <v>0</v>
      </c>
      <c r="H17" s="1115">
        <f t="shared" si="0"/>
        <v>0</v>
      </c>
      <c r="I17" s="1115">
        <f t="shared" si="0"/>
        <v>0</v>
      </c>
      <c r="J17" s="1115">
        <f t="shared" si="0"/>
        <v>0</v>
      </c>
      <c r="K17" s="1115">
        <f t="shared" si="0"/>
        <v>0</v>
      </c>
      <c r="L17" s="1115">
        <f t="shared" si="0"/>
        <v>0</v>
      </c>
      <c r="M17" s="367"/>
    </row>
    <row r="18" spans="1:13" s="677" customFormat="1" ht="14.25">
      <c r="A18" s="680" t="s">
        <v>1399</v>
      </c>
      <c r="B18" s="681" t="s">
        <v>2400</v>
      </c>
      <c r="C18" s="683"/>
      <c r="D18" s="683" t="s">
        <v>1785</v>
      </c>
      <c r="E18" s="685"/>
      <c r="F18" s="685"/>
      <c r="G18" s="1116"/>
      <c r="H18" s="1114">
        <f>'2.1 Revenue_Interface'!AB59</f>
        <v>0</v>
      </c>
      <c r="I18" s="1114">
        <f>'2.1 Revenue_Interface'!AC59</f>
        <v>0</v>
      </c>
      <c r="J18" s="1114">
        <f>'2.1 Revenue_Interface'!AD59</f>
        <v>0</v>
      </c>
      <c r="K18" s="1114">
        <f>'2.1 Revenue_Interface'!AE59</f>
        <v>0</v>
      </c>
      <c r="L18" s="1114">
        <f>'2.1 Revenue_Interface'!AF59</f>
        <v>0</v>
      </c>
      <c r="M18" s="385"/>
    </row>
    <row r="19" spans="1:13" s="677" customFormat="1" ht="14.1" customHeight="1">
      <c r="A19" s="686" t="s">
        <v>2390</v>
      </c>
      <c r="B19" s="687" t="s">
        <v>2401</v>
      </c>
      <c r="C19" s="687"/>
      <c r="D19" s="687" t="s">
        <v>1785</v>
      </c>
      <c r="E19" s="688"/>
      <c r="F19" s="688"/>
      <c r="G19" s="1115">
        <f t="shared" ref="G19:L19" si="1">(G17-G18)</f>
        <v>0</v>
      </c>
      <c r="H19" s="1115">
        <f t="shared" si="1"/>
        <v>0</v>
      </c>
      <c r="I19" s="1115">
        <f t="shared" si="1"/>
        <v>0</v>
      </c>
      <c r="J19" s="1115">
        <f t="shared" si="1"/>
        <v>0</v>
      </c>
      <c r="K19" s="1115">
        <f t="shared" si="1"/>
        <v>0</v>
      </c>
      <c r="L19" s="1115">
        <f t="shared" si="1"/>
        <v>0</v>
      </c>
    </row>
    <row r="20" spans="1:13" s="677" customFormat="1" ht="12.75">
      <c r="B20" s="678"/>
      <c r="G20" s="853"/>
      <c r="H20" s="853"/>
      <c r="I20" s="853"/>
      <c r="J20" s="853"/>
      <c r="K20" s="853"/>
      <c r="L20" s="853"/>
    </row>
    <row r="21" spans="1:13" s="677" customFormat="1" ht="12.75">
      <c r="B21" s="678"/>
      <c r="G21" s="853"/>
      <c r="H21" s="853"/>
      <c r="I21" s="853"/>
      <c r="J21" s="853"/>
      <c r="K21" s="853"/>
      <c r="L21" s="853"/>
    </row>
    <row r="22" spans="1:13" s="677" customFormat="1" ht="14.25">
      <c r="A22" s="679" t="s">
        <v>2402</v>
      </c>
      <c r="B22" s="678"/>
      <c r="G22" s="853"/>
      <c r="H22" s="853"/>
      <c r="I22" s="853"/>
      <c r="J22" s="853"/>
      <c r="K22" s="853"/>
      <c r="L22" s="853"/>
    </row>
    <row r="23" spans="1:13">
      <c r="G23" s="854"/>
      <c r="H23" s="854"/>
      <c r="I23" s="854"/>
      <c r="J23" s="854"/>
      <c r="K23" s="854"/>
      <c r="L23" s="854"/>
    </row>
    <row r="24" spans="1:13">
      <c r="A24" t="s">
        <v>1827</v>
      </c>
      <c r="B24" t="s">
        <v>2403</v>
      </c>
      <c r="D24" t="s">
        <v>1785</v>
      </c>
      <c r="G24" s="1116"/>
      <c r="H24" s="1116"/>
      <c r="I24" s="1116"/>
      <c r="J24" s="1116"/>
      <c r="K24" s="1116"/>
      <c r="L24" s="1116"/>
      <c r="M24" s="428" t="s">
        <v>2394</v>
      </c>
    </row>
    <row r="25" spans="1:13">
      <c r="A25" t="s">
        <v>1392</v>
      </c>
      <c r="B25" t="s">
        <v>2404</v>
      </c>
      <c r="D25" t="s">
        <v>1785</v>
      </c>
      <c r="G25" s="1114">
        <f>G19</f>
        <v>0</v>
      </c>
      <c r="H25" s="1114">
        <f>H19</f>
        <v>0</v>
      </c>
      <c r="I25" s="1114">
        <f t="shared" ref="I25:L25" si="2">I19</f>
        <v>0</v>
      </c>
      <c r="J25" s="1114">
        <f t="shared" si="2"/>
        <v>0</v>
      </c>
      <c r="K25" s="1114">
        <f t="shared" si="2"/>
        <v>0</v>
      </c>
      <c r="L25" s="1114">
        <f t="shared" si="2"/>
        <v>0</v>
      </c>
    </row>
    <row r="26" spans="1:13">
      <c r="A26" s="43" t="s">
        <v>1826</v>
      </c>
      <c r="B26" s="43" t="s">
        <v>2405</v>
      </c>
      <c r="C26" t="s">
        <v>2397</v>
      </c>
      <c r="D26" s="43" t="s">
        <v>1785</v>
      </c>
      <c r="G26" s="1117">
        <f>G24-G25</f>
        <v>0</v>
      </c>
      <c r="H26" s="1117">
        <f>H24-H25</f>
        <v>0</v>
      </c>
      <c r="I26" s="1117">
        <f t="shared" ref="I26:L26" si="3">I24-I25</f>
        <v>0</v>
      </c>
      <c r="J26" s="1117">
        <f t="shared" si="3"/>
        <v>0</v>
      </c>
      <c r="K26" s="1117">
        <f t="shared" si="3"/>
        <v>0</v>
      </c>
      <c r="L26" s="1117">
        <f t="shared" si="3"/>
        <v>0</v>
      </c>
    </row>
    <row r="27" spans="1:13">
      <c r="G27" s="854"/>
      <c r="H27" s="854"/>
      <c r="I27" s="854"/>
      <c r="J27" s="854"/>
      <c r="K27" s="854"/>
      <c r="L27" s="854"/>
    </row>
    <row r="28" spans="1:13">
      <c r="G28" s="854"/>
      <c r="H28" s="854"/>
      <c r="I28" s="854"/>
      <c r="J28" s="854"/>
      <c r="K28" s="854"/>
      <c r="L28" s="854"/>
    </row>
    <row r="29" spans="1:13">
      <c r="G29" s="854"/>
      <c r="H29" s="854"/>
      <c r="I29" s="854"/>
      <c r="J29" s="854"/>
      <c r="K29" s="854"/>
      <c r="L29" s="854"/>
    </row>
  </sheetData>
  <pageMargins left="0.7" right="0.7" top="0.75" bottom="0.75" header="0.3" footer="0.3"/>
  <headerFooter>
    <oddFooter>&amp;C_x000D_&amp;1#&amp;"Calibri"&amp;10&amp;K000000 OFFICIAL-InternalOnly</oddFooter>
  </headerFooter>
  <ignoredErrors>
    <ignoredError sqref="G17:L17 G19:L23 H18:L18 G25:L26" unlockedFormula="1"/>
  </ignoredErrors>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C02F-20C7-445B-96EA-0AEA7CF8FF7C}">
  <sheetPr>
    <tabColor theme="9" tint="-0.249977111117893"/>
  </sheetPr>
  <dimension ref="A1:AK111"/>
  <sheetViews>
    <sheetView workbookViewId="0">
      <selection activeCell="AE6" sqref="AE6:AI7"/>
    </sheetView>
    <sheetView workbookViewId="1"/>
  </sheetViews>
  <sheetFormatPr defaultRowHeight="15"/>
  <cols>
    <col min="1" max="3" width="1.85546875" customWidth="1"/>
    <col min="4" max="4" width="8.85546875" bestFit="1" customWidth="1"/>
    <col min="5" max="5" width="9.42578125" bestFit="1" customWidth="1"/>
    <col min="6" max="6" width="12.140625" bestFit="1" customWidth="1"/>
    <col min="7" max="8" width="5" customWidth="1"/>
    <col min="9" max="9" width="14.140625" bestFit="1" customWidth="1"/>
    <col min="10" max="10" width="9.42578125" bestFit="1" customWidth="1"/>
    <col min="11" max="11" width="36.85546875" customWidth="1"/>
    <col min="12" max="13" width="11.42578125" bestFit="1" customWidth="1"/>
    <col min="14" max="14" width="45.42578125" bestFit="1" customWidth="1"/>
    <col min="15" max="15" width="5.85546875" bestFit="1" customWidth="1"/>
    <col min="16" max="16" width="8.42578125" customWidth="1"/>
    <col min="17" max="17" width="1.85546875" customWidth="1"/>
    <col min="18"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111</v>
      </c>
    </row>
    <row r="6" spans="1:35">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t="s">
        <v>276</v>
      </c>
      <c r="P7" s="55" t="s">
        <v>256</v>
      </c>
      <c r="Q7" s="55"/>
      <c r="R7" s="55"/>
      <c r="S7" s="55"/>
      <c r="T7" s="55"/>
      <c r="U7" s="55"/>
      <c r="V7" s="55"/>
      <c r="W7" s="55"/>
      <c r="X7" s="55"/>
      <c r="Y7" s="55"/>
      <c r="Z7" s="55"/>
      <c r="AA7" s="55"/>
      <c r="AB7" s="55"/>
      <c r="AC7" s="43" t="s">
        <v>1578</v>
      </c>
      <c r="AE7" s="52">
        <v>2022</v>
      </c>
      <c r="AF7" s="51">
        <v>2023</v>
      </c>
      <c r="AG7" s="51">
        <v>2024</v>
      </c>
      <c r="AH7" s="51">
        <v>2025</v>
      </c>
      <c r="AI7" s="50">
        <v>2026</v>
      </c>
    </row>
    <row r="8" spans="1:35">
      <c r="S8" s="43"/>
      <c r="T8" s="43"/>
      <c r="U8" s="43"/>
      <c r="V8" s="43"/>
    </row>
    <row r="9" spans="1:35" s="1" customFormat="1" ht="18">
      <c r="A9" s="2" t="s">
        <v>2408</v>
      </c>
      <c r="B9" s="2"/>
    </row>
    <row r="10" spans="1:35">
      <c r="D10" t="s">
        <v>37</v>
      </c>
    </row>
    <row r="11" spans="1:35" s="1" customFormat="1">
      <c r="A11" s="42"/>
      <c r="B11" s="48" t="s">
        <v>394</v>
      </c>
    </row>
    <row r="13" spans="1:35">
      <c r="D13" t="s">
        <v>269</v>
      </c>
      <c r="E13" t="s">
        <v>245</v>
      </c>
      <c r="F13" t="s">
        <v>270</v>
      </c>
      <c r="G13" t="s">
        <v>2409</v>
      </c>
      <c r="H13" t="s">
        <v>272</v>
      </c>
      <c r="I13" t="s">
        <v>309</v>
      </c>
      <c r="J13" t="s">
        <v>109</v>
      </c>
      <c r="K13" t="s">
        <v>2410</v>
      </c>
      <c r="L13" s="172" t="s">
        <v>318</v>
      </c>
      <c r="M13" s="172" t="s">
        <v>318</v>
      </c>
      <c r="N13" t="s">
        <v>477</v>
      </c>
      <c r="O13" s="172" t="s">
        <v>318</v>
      </c>
      <c r="P13" t="s">
        <v>348</v>
      </c>
      <c r="AC13" t="s">
        <v>1581</v>
      </c>
      <c r="AD13" s="49"/>
      <c r="AE13" s="1013">
        <f>SUMIFS('5.9 Bus_Sup_Alloc'!AE$11:AE$72,'5.9 Bus_Sup_Alloc'!$D$11:$D$72,$D13,'5.9 Bus_Sup_Alloc'!$N$11:$N$72,$N13)</f>
        <v>0</v>
      </c>
      <c r="AF13" s="1013">
        <f>SUMIFS('5.9 Bus_Sup_Alloc'!AF$11:AF$72,'5.9 Bus_Sup_Alloc'!$D$11:$D$72,$D13,'5.9 Bus_Sup_Alloc'!$N$11:$N$72,$N13)</f>
        <v>0</v>
      </c>
      <c r="AG13" s="1013">
        <f>SUMIFS('5.9 Bus_Sup_Alloc'!AG$11:AG$72,'5.9 Bus_Sup_Alloc'!$D$11:$D$72,$D13,'5.9 Bus_Sup_Alloc'!$N$11:$N$72,$N13)</f>
        <v>0</v>
      </c>
      <c r="AH13" s="1013">
        <f>SUMIFS('5.9 Bus_Sup_Alloc'!AH$11:AH$72,'5.9 Bus_Sup_Alloc'!$D$11:$D$72,$D13,'5.9 Bus_Sup_Alloc'!$N$11:$N$72,$N13)</f>
        <v>0</v>
      </c>
      <c r="AI13" s="1013">
        <f>SUMIFS('5.9 Bus_Sup_Alloc'!AI$11:AI$72,'5.9 Bus_Sup_Alloc'!$D$11:$D$72,$D13,'5.9 Bus_Sup_Alloc'!$N$11:$N$72,$N13)</f>
        <v>0</v>
      </c>
    </row>
    <row r="14" spans="1:35">
      <c r="D14" t="s">
        <v>269</v>
      </c>
      <c r="E14" t="s">
        <v>245</v>
      </c>
      <c r="F14" t="s">
        <v>270</v>
      </c>
      <c r="G14" t="s">
        <v>2409</v>
      </c>
      <c r="H14" t="s">
        <v>272</v>
      </c>
      <c r="I14" t="s">
        <v>309</v>
      </c>
      <c r="J14" t="s">
        <v>109</v>
      </c>
      <c r="K14" t="s">
        <v>2410</v>
      </c>
      <c r="L14" s="172" t="s">
        <v>318</v>
      </c>
      <c r="M14" s="172" t="s">
        <v>318</v>
      </c>
      <c r="N14" t="s">
        <v>481</v>
      </c>
      <c r="O14" s="172" t="s">
        <v>318</v>
      </c>
      <c r="P14" t="s">
        <v>348</v>
      </c>
      <c r="AC14" t="s">
        <v>1581</v>
      </c>
      <c r="AD14" s="49"/>
      <c r="AE14" s="1013">
        <f>SUMIFS('5.9 Bus_Sup_Alloc'!AE$11:AE$72,'5.9 Bus_Sup_Alloc'!$D$11:$D$72,$D14,'5.9 Bus_Sup_Alloc'!$N$11:$N$72,$N14)</f>
        <v>0</v>
      </c>
      <c r="AF14" s="1013">
        <f>SUMIFS('5.9 Bus_Sup_Alloc'!AF$11:AF$72,'5.9 Bus_Sup_Alloc'!$D$11:$D$72,$D14,'5.9 Bus_Sup_Alloc'!$N$11:$N$72,$N14)</f>
        <v>0</v>
      </c>
      <c r="AG14" s="1013">
        <f>SUMIFS('5.9 Bus_Sup_Alloc'!AG$11:AG$72,'5.9 Bus_Sup_Alloc'!$D$11:$D$72,$D14,'5.9 Bus_Sup_Alloc'!$N$11:$N$72,$N14)</f>
        <v>0</v>
      </c>
      <c r="AH14" s="1013">
        <f>SUMIFS('5.9 Bus_Sup_Alloc'!AH$11:AH$72,'5.9 Bus_Sup_Alloc'!$D$11:$D$72,$D14,'5.9 Bus_Sup_Alloc'!$N$11:$N$72,$N14)</f>
        <v>0</v>
      </c>
      <c r="AI14" s="1013">
        <f>SUMIFS('5.9 Bus_Sup_Alloc'!AI$11:AI$72,'5.9 Bus_Sup_Alloc'!$D$11:$D$72,$D14,'5.9 Bus_Sup_Alloc'!$N$11:$N$72,$N14)</f>
        <v>0</v>
      </c>
    </row>
    <row r="15" spans="1:35">
      <c r="D15" t="s">
        <v>269</v>
      </c>
      <c r="E15" t="s">
        <v>245</v>
      </c>
      <c r="F15" t="s">
        <v>270</v>
      </c>
      <c r="G15" t="s">
        <v>2409</v>
      </c>
      <c r="H15" t="s">
        <v>272</v>
      </c>
      <c r="I15" t="s">
        <v>309</v>
      </c>
      <c r="J15" t="s">
        <v>109</v>
      </c>
      <c r="K15" t="s">
        <v>2410</v>
      </c>
      <c r="L15" s="172" t="s">
        <v>318</v>
      </c>
      <c r="M15" s="172" t="s">
        <v>318</v>
      </c>
      <c r="N15" t="s">
        <v>485</v>
      </c>
      <c r="O15" s="172" t="s">
        <v>318</v>
      </c>
      <c r="P15" t="s">
        <v>348</v>
      </c>
      <c r="AC15" t="s">
        <v>1581</v>
      </c>
      <c r="AD15" s="49"/>
      <c r="AE15" s="1013">
        <f>SUMIFS('5.9 Bus_Sup_Alloc'!AE$11:AE$72,'5.9 Bus_Sup_Alloc'!$D$11:$D$72,$D15,'5.9 Bus_Sup_Alloc'!$N$11:$N$72,$N15)</f>
        <v>0</v>
      </c>
      <c r="AF15" s="1013">
        <f>SUMIFS('5.9 Bus_Sup_Alloc'!AF$11:AF$72,'5.9 Bus_Sup_Alloc'!$D$11:$D$72,$D15,'5.9 Bus_Sup_Alloc'!$N$11:$N$72,$N15)</f>
        <v>0</v>
      </c>
      <c r="AG15" s="1013">
        <f>SUMIFS('5.9 Bus_Sup_Alloc'!AG$11:AG$72,'5.9 Bus_Sup_Alloc'!$D$11:$D$72,$D15,'5.9 Bus_Sup_Alloc'!$N$11:$N$72,$N15)</f>
        <v>0</v>
      </c>
      <c r="AH15" s="1013">
        <f>SUMIFS('5.9 Bus_Sup_Alloc'!AH$11:AH$72,'5.9 Bus_Sup_Alloc'!$D$11:$D$72,$D15,'5.9 Bus_Sup_Alloc'!$N$11:$N$72,$N15)</f>
        <v>0</v>
      </c>
      <c r="AI15" s="1013">
        <f>SUMIFS('5.9 Bus_Sup_Alloc'!AI$11:AI$72,'5.9 Bus_Sup_Alloc'!$D$11:$D$72,$D15,'5.9 Bus_Sup_Alloc'!$N$11:$N$72,$N15)</f>
        <v>0</v>
      </c>
    </row>
    <row r="16" spans="1:35">
      <c r="D16" t="s">
        <v>269</v>
      </c>
      <c r="E16" t="s">
        <v>245</v>
      </c>
      <c r="F16" t="s">
        <v>270</v>
      </c>
      <c r="G16" t="s">
        <v>2409</v>
      </c>
      <c r="H16" t="s">
        <v>272</v>
      </c>
      <c r="I16" t="s">
        <v>309</v>
      </c>
      <c r="J16" t="s">
        <v>109</v>
      </c>
      <c r="K16" t="s">
        <v>2410</v>
      </c>
      <c r="L16" s="172" t="s">
        <v>318</v>
      </c>
      <c r="M16" s="172" t="s">
        <v>318</v>
      </c>
      <c r="N16" t="s">
        <v>490</v>
      </c>
      <c r="O16" s="172" t="s">
        <v>318</v>
      </c>
      <c r="P16" t="s">
        <v>348</v>
      </c>
      <c r="AC16" t="s">
        <v>1581</v>
      </c>
      <c r="AD16" s="49"/>
      <c r="AE16" s="1013">
        <f>SUMIFS('5.9 Bus_Sup_Alloc'!AE$11:AE$72,'5.9 Bus_Sup_Alloc'!$D$11:$D$72,$D16,'5.9 Bus_Sup_Alloc'!$N$11:$N$72,$N16)</f>
        <v>0</v>
      </c>
      <c r="AF16" s="1013">
        <f>SUMIFS('5.9 Bus_Sup_Alloc'!AF$11:AF$72,'5.9 Bus_Sup_Alloc'!$D$11:$D$72,$D16,'5.9 Bus_Sup_Alloc'!$N$11:$N$72,$N16)</f>
        <v>0</v>
      </c>
      <c r="AG16" s="1013">
        <f>SUMIFS('5.9 Bus_Sup_Alloc'!AG$11:AG$72,'5.9 Bus_Sup_Alloc'!$D$11:$D$72,$D16,'5.9 Bus_Sup_Alloc'!$N$11:$N$72,$N16)</f>
        <v>0</v>
      </c>
      <c r="AH16" s="1013">
        <f>SUMIFS('5.9 Bus_Sup_Alloc'!AH$11:AH$72,'5.9 Bus_Sup_Alloc'!$D$11:$D$72,$D16,'5.9 Bus_Sup_Alloc'!$N$11:$N$72,$N16)</f>
        <v>0</v>
      </c>
      <c r="AI16" s="1013">
        <f>SUMIFS('5.9 Bus_Sup_Alloc'!AI$11:AI$72,'5.9 Bus_Sup_Alloc'!$D$11:$D$72,$D16,'5.9 Bus_Sup_Alloc'!$N$11:$N$72,$N16)</f>
        <v>0</v>
      </c>
    </row>
    <row r="17" spans="1:35">
      <c r="D17" t="s">
        <v>269</v>
      </c>
      <c r="E17" t="s">
        <v>245</v>
      </c>
      <c r="F17" t="s">
        <v>270</v>
      </c>
      <c r="G17" t="s">
        <v>2409</v>
      </c>
      <c r="H17" t="s">
        <v>272</v>
      </c>
      <c r="I17" t="s">
        <v>309</v>
      </c>
      <c r="J17" t="s">
        <v>109</v>
      </c>
      <c r="K17" t="s">
        <v>2410</v>
      </c>
      <c r="L17" s="172" t="s">
        <v>318</v>
      </c>
      <c r="M17" s="172" t="s">
        <v>318</v>
      </c>
      <c r="N17" t="s">
        <v>495</v>
      </c>
      <c r="O17" s="172" t="s">
        <v>318</v>
      </c>
      <c r="P17" t="s">
        <v>348</v>
      </c>
      <c r="AC17" t="s">
        <v>1581</v>
      </c>
      <c r="AD17" s="49"/>
      <c r="AE17" s="1013">
        <f>SUMIFS('5.9 Bus_Sup_Alloc'!AE$11:AE$72,'5.9 Bus_Sup_Alloc'!$D$11:$D$72,$D17,'5.9 Bus_Sup_Alloc'!$N$11:$N$72,$N17)</f>
        <v>0</v>
      </c>
      <c r="AF17" s="1013">
        <f>SUMIFS('5.9 Bus_Sup_Alloc'!AF$11:AF$72,'5.9 Bus_Sup_Alloc'!$D$11:$D$72,$D17,'5.9 Bus_Sup_Alloc'!$N$11:$N$72,$N17)</f>
        <v>0</v>
      </c>
      <c r="AG17" s="1013">
        <f>SUMIFS('5.9 Bus_Sup_Alloc'!AG$11:AG$72,'5.9 Bus_Sup_Alloc'!$D$11:$D$72,$D17,'5.9 Bus_Sup_Alloc'!$N$11:$N$72,$N17)</f>
        <v>0</v>
      </c>
      <c r="AH17" s="1013">
        <f>SUMIFS('5.9 Bus_Sup_Alloc'!AH$11:AH$72,'5.9 Bus_Sup_Alloc'!$D$11:$D$72,$D17,'5.9 Bus_Sup_Alloc'!$N$11:$N$72,$N17)</f>
        <v>0</v>
      </c>
      <c r="AI17" s="1013">
        <f>SUMIFS('5.9 Bus_Sup_Alloc'!AI$11:AI$72,'5.9 Bus_Sup_Alloc'!$D$11:$D$72,$D17,'5.9 Bus_Sup_Alloc'!$N$11:$N$72,$N17)</f>
        <v>0</v>
      </c>
    </row>
    <row r="18" spans="1:35">
      <c r="D18" t="s">
        <v>269</v>
      </c>
      <c r="E18" t="s">
        <v>245</v>
      </c>
      <c r="F18" t="s">
        <v>270</v>
      </c>
      <c r="G18" t="s">
        <v>2409</v>
      </c>
      <c r="H18" t="s">
        <v>272</v>
      </c>
      <c r="I18" t="s">
        <v>309</v>
      </c>
      <c r="J18" t="s">
        <v>109</v>
      </c>
      <c r="K18" t="s">
        <v>2410</v>
      </c>
      <c r="L18" s="172" t="s">
        <v>318</v>
      </c>
      <c r="M18" s="172" t="s">
        <v>318</v>
      </c>
      <c r="N18" t="s">
        <v>499</v>
      </c>
      <c r="O18" s="172" t="s">
        <v>318</v>
      </c>
      <c r="P18" t="s">
        <v>348</v>
      </c>
      <c r="AC18" t="s">
        <v>1581</v>
      </c>
      <c r="AD18" s="49"/>
      <c r="AE18" s="1013">
        <f>SUMIFS('5.9 Bus_Sup_Alloc'!AE$11:AE$72,'5.9 Bus_Sup_Alloc'!$D$11:$D$72,$D18,'5.9 Bus_Sup_Alloc'!$N$11:$N$72,$N18)</f>
        <v>0</v>
      </c>
      <c r="AF18" s="1013">
        <f>SUMIFS('5.9 Bus_Sup_Alloc'!AF$11:AF$72,'5.9 Bus_Sup_Alloc'!$D$11:$D$72,$D18,'5.9 Bus_Sup_Alloc'!$N$11:$N$72,$N18)</f>
        <v>0</v>
      </c>
      <c r="AG18" s="1013">
        <f>SUMIFS('5.9 Bus_Sup_Alloc'!AG$11:AG$72,'5.9 Bus_Sup_Alloc'!$D$11:$D$72,$D18,'5.9 Bus_Sup_Alloc'!$N$11:$N$72,$N18)</f>
        <v>0</v>
      </c>
      <c r="AH18" s="1013">
        <f>SUMIFS('5.9 Bus_Sup_Alloc'!AH$11:AH$72,'5.9 Bus_Sup_Alloc'!$D$11:$D$72,$D18,'5.9 Bus_Sup_Alloc'!$N$11:$N$72,$N18)</f>
        <v>0</v>
      </c>
      <c r="AI18" s="1013">
        <f>SUMIFS('5.9 Bus_Sup_Alloc'!AI$11:AI$72,'5.9 Bus_Sup_Alloc'!$D$11:$D$72,$D18,'5.9 Bus_Sup_Alloc'!$N$11:$N$72,$N18)</f>
        <v>0</v>
      </c>
    </row>
    <row r="19" spans="1:35">
      <c r="D19" t="s">
        <v>269</v>
      </c>
      <c r="E19" t="s">
        <v>245</v>
      </c>
      <c r="F19" t="s">
        <v>270</v>
      </c>
      <c r="G19" t="s">
        <v>2409</v>
      </c>
      <c r="H19" t="s">
        <v>272</v>
      </c>
      <c r="I19" t="s">
        <v>309</v>
      </c>
      <c r="J19" t="s">
        <v>109</v>
      </c>
      <c r="K19" t="s">
        <v>2410</v>
      </c>
      <c r="L19" s="172" t="s">
        <v>318</v>
      </c>
      <c r="M19" s="172" t="s">
        <v>318</v>
      </c>
      <c r="N19" t="s">
        <v>503</v>
      </c>
      <c r="O19" s="172" t="s">
        <v>318</v>
      </c>
      <c r="P19" t="s">
        <v>348</v>
      </c>
      <c r="AC19" t="s">
        <v>1581</v>
      </c>
      <c r="AD19" s="49"/>
      <c r="AE19" s="1013">
        <f>SUMIFS('5.9 Bus_Sup_Alloc'!AE$11:AE$72,'5.9 Bus_Sup_Alloc'!$D$11:$D$72,$D19,'5.9 Bus_Sup_Alloc'!$N$11:$N$72,$N19)</f>
        <v>0</v>
      </c>
      <c r="AF19" s="1013">
        <f>SUMIFS('5.9 Bus_Sup_Alloc'!AF$11:AF$72,'5.9 Bus_Sup_Alloc'!$D$11:$D$72,$D19,'5.9 Bus_Sup_Alloc'!$N$11:$N$72,$N19)</f>
        <v>0</v>
      </c>
      <c r="AG19" s="1013">
        <f>SUMIFS('5.9 Bus_Sup_Alloc'!AG$11:AG$72,'5.9 Bus_Sup_Alloc'!$D$11:$D$72,$D19,'5.9 Bus_Sup_Alloc'!$N$11:$N$72,$N19)</f>
        <v>0</v>
      </c>
      <c r="AH19" s="1013">
        <f>SUMIFS('5.9 Bus_Sup_Alloc'!AH$11:AH$72,'5.9 Bus_Sup_Alloc'!$D$11:$D$72,$D19,'5.9 Bus_Sup_Alloc'!$N$11:$N$72,$N19)</f>
        <v>0</v>
      </c>
      <c r="AI19" s="1013">
        <f>SUMIFS('5.9 Bus_Sup_Alloc'!AI$11:AI$72,'5.9 Bus_Sup_Alloc'!$D$11:$D$72,$D19,'5.9 Bus_Sup_Alloc'!$N$11:$N$72,$N19)</f>
        <v>0</v>
      </c>
    </row>
    <row r="20" spans="1:35">
      <c r="D20" t="s">
        <v>269</v>
      </c>
      <c r="E20" t="s">
        <v>245</v>
      </c>
      <c r="F20" t="s">
        <v>270</v>
      </c>
      <c r="G20" t="s">
        <v>2409</v>
      </c>
      <c r="H20" t="s">
        <v>272</v>
      </c>
      <c r="I20" t="s">
        <v>309</v>
      </c>
      <c r="J20" t="s">
        <v>109</v>
      </c>
      <c r="K20" t="s">
        <v>2410</v>
      </c>
      <c r="L20" s="172" t="s">
        <v>318</v>
      </c>
      <c r="M20" s="172" t="s">
        <v>318</v>
      </c>
      <c r="O20" s="172" t="s">
        <v>318</v>
      </c>
      <c r="P20" t="s">
        <v>348</v>
      </c>
      <c r="AC20" t="s">
        <v>1581</v>
      </c>
      <c r="AD20" s="49"/>
      <c r="AE20" s="1019"/>
      <c r="AF20" s="1019"/>
      <c r="AG20" s="1019"/>
      <c r="AH20" s="1019"/>
      <c r="AI20" s="1019"/>
    </row>
    <row r="21" spans="1:35">
      <c r="D21" t="s">
        <v>269</v>
      </c>
      <c r="E21" t="s">
        <v>245</v>
      </c>
      <c r="F21" t="s">
        <v>270</v>
      </c>
      <c r="G21" t="s">
        <v>2409</v>
      </c>
      <c r="H21" t="s">
        <v>272</v>
      </c>
      <c r="I21" t="s">
        <v>309</v>
      </c>
      <c r="J21" t="s">
        <v>109</v>
      </c>
      <c r="K21" t="s">
        <v>2410</v>
      </c>
      <c r="L21" s="172" t="s">
        <v>318</v>
      </c>
      <c r="M21" s="172" t="s">
        <v>318</v>
      </c>
      <c r="O21" s="172" t="s">
        <v>318</v>
      </c>
      <c r="P21" t="s">
        <v>348</v>
      </c>
      <c r="AC21" t="s">
        <v>1581</v>
      </c>
      <c r="AD21" s="49"/>
      <c r="AE21" s="1019"/>
      <c r="AF21" s="1019"/>
      <c r="AG21" s="1019"/>
      <c r="AH21" s="1019"/>
      <c r="AI21" s="1019"/>
    </row>
    <row r="23" spans="1:35" s="1" customFormat="1">
      <c r="A23" s="42"/>
      <c r="B23" s="48" t="s">
        <v>2411</v>
      </c>
    </row>
    <row r="25" spans="1:35">
      <c r="D25" t="s">
        <v>269</v>
      </c>
      <c r="E25" t="s">
        <v>245</v>
      </c>
      <c r="F25" t="s">
        <v>270</v>
      </c>
      <c r="G25" t="s">
        <v>2409</v>
      </c>
      <c r="H25" t="s">
        <v>272</v>
      </c>
      <c r="I25" t="s">
        <v>309</v>
      </c>
      <c r="J25" t="s">
        <v>109</v>
      </c>
      <c r="K25" t="s">
        <v>401</v>
      </c>
      <c r="L25" s="172" t="s">
        <v>318</v>
      </c>
      <c r="M25" s="172" t="s">
        <v>318</v>
      </c>
      <c r="N25" t="s">
        <v>507</v>
      </c>
      <c r="O25" s="172" t="s">
        <v>318</v>
      </c>
      <c r="P25" t="s">
        <v>348</v>
      </c>
      <c r="AC25" t="s">
        <v>1336</v>
      </c>
      <c r="AD25" s="49"/>
      <c r="AE25" s="978"/>
      <c r="AF25" s="978"/>
      <c r="AG25" s="978"/>
      <c r="AH25" s="978"/>
      <c r="AI25" s="978"/>
    </row>
    <row r="26" spans="1:35">
      <c r="D26" t="s">
        <v>269</v>
      </c>
      <c r="E26" t="s">
        <v>245</v>
      </c>
      <c r="F26" t="s">
        <v>270</v>
      </c>
      <c r="G26" t="s">
        <v>2409</v>
      </c>
      <c r="H26" t="s">
        <v>272</v>
      </c>
      <c r="I26" t="s">
        <v>309</v>
      </c>
      <c r="J26" t="s">
        <v>109</v>
      </c>
      <c r="K26" t="s">
        <v>401</v>
      </c>
      <c r="L26" s="172" t="s">
        <v>318</v>
      </c>
      <c r="M26" s="172" t="s">
        <v>318</v>
      </c>
      <c r="N26" t="s">
        <v>510</v>
      </c>
      <c r="O26" s="172" t="s">
        <v>318</v>
      </c>
      <c r="P26" t="s">
        <v>348</v>
      </c>
      <c r="AC26" t="s">
        <v>1336</v>
      </c>
      <c r="AD26" s="49"/>
      <c r="AE26" s="978"/>
      <c r="AF26" s="978"/>
      <c r="AG26" s="978"/>
      <c r="AH26" s="978"/>
      <c r="AI26" s="978"/>
    </row>
    <row r="27" spans="1:35">
      <c r="D27" t="s">
        <v>269</v>
      </c>
      <c r="E27" t="s">
        <v>245</v>
      </c>
      <c r="F27" t="s">
        <v>270</v>
      </c>
      <c r="G27" t="s">
        <v>2409</v>
      </c>
      <c r="H27" t="s">
        <v>272</v>
      </c>
      <c r="I27" t="s">
        <v>309</v>
      </c>
      <c r="J27" t="s">
        <v>109</v>
      </c>
      <c r="K27" t="s">
        <v>401</v>
      </c>
      <c r="L27" s="172" t="s">
        <v>318</v>
      </c>
      <c r="M27" s="172" t="s">
        <v>318</v>
      </c>
      <c r="N27" t="s">
        <v>513</v>
      </c>
      <c r="O27" s="172" t="s">
        <v>318</v>
      </c>
      <c r="P27" t="s">
        <v>348</v>
      </c>
      <c r="AC27" t="s">
        <v>1336</v>
      </c>
      <c r="AD27" s="49"/>
      <c r="AE27" s="978"/>
      <c r="AF27" s="978"/>
      <c r="AG27" s="978"/>
      <c r="AH27" s="978"/>
      <c r="AI27" s="978"/>
    </row>
    <row r="28" spans="1:35">
      <c r="D28" t="s">
        <v>269</v>
      </c>
      <c r="E28" t="s">
        <v>245</v>
      </c>
      <c r="F28" t="s">
        <v>270</v>
      </c>
      <c r="G28" t="s">
        <v>2409</v>
      </c>
      <c r="H28" t="s">
        <v>272</v>
      </c>
      <c r="I28" t="s">
        <v>309</v>
      </c>
      <c r="J28" t="s">
        <v>109</v>
      </c>
      <c r="K28" t="s">
        <v>401</v>
      </c>
      <c r="L28" s="172" t="s">
        <v>318</v>
      </c>
      <c r="M28" s="172" t="s">
        <v>318</v>
      </c>
      <c r="N28" t="s">
        <v>517</v>
      </c>
      <c r="O28" s="172" t="s">
        <v>318</v>
      </c>
      <c r="P28" t="s">
        <v>348</v>
      </c>
      <c r="AC28" t="s">
        <v>1336</v>
      </c>
      <c r="AD28" s="49"/>
      <c r="AE28" s="978"/>
      <c r="AF28" s="978"/>
      <c r="AG28" s="978"/>
      <c r="AH28" s="978"/>
      <c r="AI28" s="978"/>
    </row>
    <row r="29" spans="1:35">
      <c r="D29" t="s">
        <v>269</v>
      </c>
      <c r="E29" t="s">
        <v>245</v>
      </c>
      <c r="F29" t="s">
        <v>270</v>
      </c>
      <c r="G29" t="s">
        <v>2409</v>
      </c>
      <c r="H29" t="s">
        <v>272</v>
      </c>
      <c r="I29" t="s">
        <v>309</v>
      </c>
      <c r="J29" t="s">
        <v>109</v>
      </c>
      <c r="K29" t="s">
        <v>401</v>
      </c>
      <c r="L29" s="172" t="s">
        <v>318</v>
      </c>
      <c r="M29" s="172" t="s">
        <v>318</v>
      </c>
      <c r="N29" t="s">
        <v>521</v>
      </c>
      <c r="O29" s="172" t="s">
        <v>318</v>
      </c>
      <c r="P29" t="s">
        <v>348</v>
      </c>
      <c r="AC29" t="s">
        <v>1336</v>
      </c>
      <c r="AD29" s="49"/>
      <c r="AE29" s="978"/>
      <c r="AF29" s="978"/>
      <c r="AG29" s="978"/>
      <c r="AH29" s="978"/>
      <c r="AI29" s="978"/>
    </row>
    <row r="30" spans="1:35">
      <c r="D30" t="s">
        <v>269</v>
      </c>
      <c r="E30" t="s">
        <v>245</v>
      </c>
      <c r="F30" t="s">
        <v>270</v>
      </c>
      <c r="G30" t="s">
        <v>2409</v>
      </c>
      <c r="H30" t="s">
        <v>272</v>
      </c>
      <c r="I30" t="s">
        <v>309</v>
      </c>
      <c r="J30" t="s">
        <v>109</v>
      </c>
      <c r="K30" t="s">
        <v>401</v>
      </c>
      <c r="L30" s="172" t="s">
        <v>318</v>
      </c>
      <c r="M30" s="172" t="s">
        <v>318</v>
      </c>
      <c r="N30" t="s">
        <v>525</v>
      </c>
      <c r="O30" s="172" t="s">
        <v>318</v>
      </c>
      <c r="P30" t="s">
        <v>348</v>
      </c>
      <c r="AC30" t="s">
        <v>1336</v>
      </c>
      <c r="AD30" s="49"/>
      <c r="AE30" s="978"/>
      <c r="AF30" s="978"/>
      <c r="AG30" s="978"/>
      <c r="AH30" s="978"/>
      <c r="AI30" s="978"/>
    </row>
    <row r="31" spans="1:35">
      <c r="D31" t="s">
        <v>269</v>
      </c>
      <c r="E31" t="s">
        <v>245</v>
      </c>
      <c r="F31" t="s">
        <v>270</v>
      </c>
      <c r="G31" t="s">
        <v>2409</v>
      </c>
      <c r="H31" t="s">
        <v>272</v>
      </c>
      <c r="I31" t="s">
        <v>309</v>
      </c>
      <c r="J31" t="s">
        <v>109</v>
      </c>
      <c r="K31" t="s">
        <v>401</v>
      </c>
      <c r="L31" s="172" t="s">
        <v>318</v>
      </c>
      <c r="M31" s="172" t="s">
        <v>318</v>
      </c>
      <c r="N31" t="s">
        <v>529</v>
      </c>
      <c r="O31" s="172" t="s">
        <v>318</v>
      </c>
      <c r="P31" t="s">
        <v>348</v>
      </c>
      <c r="AC31" t="s">
        <v>1336</v>
      </c>
      <c r="AD31" s="49"/>
      <c r="AE31" s="978"/>
      <c r="AF31" s="978"/>
      <c r="AG31" s="978"/>
      <c r="AH31" s="978"/>
      <c r="AI31" s="978"/>
    </row>
    <row r="32" spans="1:35">
      <c r="D32" t="s">
        <v>269</v>
      </c>
      <c r="E32" t="s">
        <v>245</v>
      </c>
      <c r="F32" t="s">
        <v>270</v>
      </c>
      <c r="G32" t="s">
        <v>2409</v>
      </c>
      <c r="H32" t="s">
        <v>272</v>
      </c>
      <c r="I32" t="s">
        <v>309</v>
      </c>
      <c r="J32" t="s">
        <v>109</v>
      </c>
      <c r="K32" t="s">
        <v>401</v>
      </c>
      <c r="L32" s="172" t="s">
        <v>318</v>
      </c>
      <c r="M32" s="172" t="s">
        <v>318</v>
      </c>
      <c r="N32" t="s">
        <v>532</v>
      </c>
      <c r="O32" s="172" t="s">
        <v>318</v>
      </c>
      <c r="P32" t="s">
        <v>348</v>
      </c>
      <c r="AC32" t="s">
        <v>1336</v>
      </c>
      <c r="AD32" s="49"/>
      <c r="AE32" s="978"/>
      <c r="AF32" s="978"/>
      <c r="AG32" s="978"/>
      <c r="AH32" s="978"/>
      <c r="AI32" s="978"/>
    </row>
    <row r="33" spans="1:35">
      <c r="D33" t="s">
        <v>269</v>
      </c>
      <c r="E33" t="s">
        <v>245</v>
      </c>
      <c r="F33" t="s">
        <v>270</v>
      </c>
      <c r="G33" t="s">
        <v>2409</v>
      </c>
      <c r="H33" t="s">
        <v>272</v>
      </c>
      <c r="I33" t="s">
        <v>309</v>
      </c>
      <c r="J33" t="s">
        <v>109</v>
      </c>
      <c r="K33" t="s">
        <v>401</v>
      </c>
      <c r="L33" s="172" t="s">
        <v>318</v>
      </c>
      <c r="M33" s="172" t="s">
        <v>318</v>
      </c>
      <c r="N33" t="s">
        <v>535</v>
      </c>
      <c r="O33" s="172" t="s">
        <v>318</v>
      </c>
      <c r="P33" t="s">
        <v>348</v>
      </c>
      <c r="AC33" t="s">
        <v>1336</v>
      </c>
      <c r="AD33" s="49"/>
      <c r="AE33" s="978"/>
      <c r="AF33" s="978"/>
      <c r="AG33" s="978"/>
      <c r="AH33" s="978"/>
      <c r="AI33" s="978"/>
    </row>
    <row r="34" spans="1:35">
      <c r="D34" t="s">
        <v>269</v>
      </c>
      <c r="E34" t="s">
        <v>245</v>
      </c>
      <c r="F34" t="s">
        <v>270</v>
      </c>
      <c r="G34" t="s">
        <v>2409</v>
      </c>
      <c r="H34" t="s">
        <v>272</v>
      </c>
      <c r="I34" t="s">
        <v>309</v>
      </c>
      <c r="J34" t="s">
        <v>109</v>
      </c>
      <c r="K34" t="s">
        <v>401</v>
      </c>
      <c r="L34" s="172" t="s">
        <v>318</v>
      </c>
      <c r="M34" s="172" t="s">
        <v>318</v>
      </c>
      <c r="N34" t="s">
        <v>538</v>
      </c>
      <c r="O34" s="172" t="s">
        <v>318</v>
      </c>
      <c r="P34" t="s">
        <v>348</v>
      </c>
      <c r="AC34" t="s">
        <v>1336</v>
      </c>
      <c r="AD34" s="49"/>
      <c r="AE34" s="978"/>
      <c r="AF34" s="978"/>
      <c r="AG34" s="978"/>
      <c r="AH34" s="978"/>
      <c r="AI34" s="978"/>
    </row>
    <row r="35" spans="1:35">
      <c r="D35" t="s">
        <v>269</v>
      </c>
      <c r="E35" t="s">
        <v>245</v>
      </c>
      <c r="F35" t="s">
        <v>270</v>
      </c>
      <c r="G35" t="s">
        <v>2409</v>
      </c>
      <c r="H35" t="s">
        <v>272</v>
      </c>
      <c r="I35" t="s">
        <v>309</v>
      </c>
      <c r="J35" t="s">
        <v>109</v>
      </c>
      <c r="K35" t="s">
        <v>401</v>
      </c>
      <c r="L35" s="172" t="s">
        <v>318</v>
      </c>
      <c r="M35" s="172" t="s">
        <v>318</v>
      </c>
      <c r="N35" t="s">
        <v>541</v>
      </c>
      <c r="O35" s="172" t="s">
        <v>318</v>
      </c>
      <c r="P35" t="s">
        <v>348</v>
      </c>
      <c r="AC35" t="s">
        <v>1336</v>
      </c>
      <c r="AD35" s="49"/>
      <c r="AE35" s="978"/>
      <c r="AF35" s="978"/>
      <c r="AG35" s="978"/>
      <c r="AH35" s="978"/>
      <c r="AI35" s="978"/>
    </row>
    <row r="36" spans="1:35">
      <c r="D36" t="s">
        <v>269</v>
      </c>
      <c r="E36" t="s">
        <v>245</v>
      </c>
      <c r="F36" t="s">
        <v>270</v>
      </c>
      <c r="G36" t="s">
        <v>2409</v>
      </c>
      <c r="H36" t="s">
        <v>272</v>
      </c>
      <c r="I36" t="s">
        <v>309</v>
      </c>
      <c r="J36" t="s">
        <v>109</v>
      </c>
      <c r="K36" t="s">
        <v>401</v>
      </c>
      <c r="L36" s="172" t="s">
        <v>318</v>
      </c>
      <c r="M36" s="172" t="s">
        <v>318</v>
      </c>
      <c r="N36" t="s">
        <v>544</v>
      </c>
      <c r="O36" s="172" t="s">
        <v>318</v>
      </c>
      <c r="P36" t="s">
        <v>348</v>
      </c>
      <c r="AC36" t="s">
        <v>1336</v>
      </c>
      <c r="AD36" s="49"/>
      <c r="AE36" s="978"/>
      <c r="AF36" s="978"/>
      <c r="AG36" s="978"/>
      <c r="AH36" s="978"/>
      <c r="AI36" s="978"/>
    </row>
    <row r="37" spans="1:35">
      <c r="D37" t="s">
        <v>269</v>
      </c>
      <c r="E37" t="s">
        <v>245</v>
      </c>
      <c r="F37" t="s">
        <v>270</v>
      </c>
      <c r="G37" t="s">
        <v>2409</v>
      </c>
      <c r="H37" t="s">
        <v>272</v>
      </c>
      <c r="I37" t="s">
        <v>309</v>
      </c>
      <c r="J37" t="s">
        <v>109</v>
      </c>
      <c r="K37" t="s">
        <v>401</v>
      </c>
      <c r="L37" s="172" t="s">
        <v>318</v>
      </c>
      <c r="M37" s="172" t="s">
        <v>318</v>
      </c>
      <c r="O37" s="172" t="s">
        <v>318</v>
      </c>
      <c r="P37" t="s">
        <v>348</v>
      </c>
      <c r="AC37" t="s">
        <v>1336</v>
      </c>
      <c r="AD37" s="49"/>
      <c r="AE37" s="1019"/>
      <c r="AF37" s="1019"/>
      <c r="AG37" s="1019"/>
      <c r="AH37" s="1019"/>
      <c r="AI37" s="1019"/>
    </row>
    <row r="38" spans="1:35">
      <c r="D38" t="s">
        <v>269</v>
      </c>
      <c r="E38" t="s">
        <v>245</v>
      </c>
      <c r="F38" t="s">
        <v>270</v>
      </c>
      <c r="G38" t="s">
        <v>2409</v>
      </c>
      <c r="H38" t="s">
        <v>272</v>
      </c>
      <c r="I38" t="s">
        <v>309</v>
      </c>
      <c r="J38" t="s">
        <v>109</v>
      </c>
      <c r="K38" t="s">
        <v>401</v>
      </c>
      <c r="L38" s="172" t="s">
        <v>318</v>
      </c>
      <c r="M38" s="172" t="s">
        <v>318</v>
      </c>
      <c r="O38" s="172" t="s">
        <v>318</v>
      </c>
      <c r="P38" t="s">
        <v>348</v>
      </c>
      <c r="AC38" t="s">
        <v>1336</v>
      </c>
      <c r="AD38" s="49"/>
      <c r="AE38" s="1019"/>
      <c r="AF38" s="1019"/>
      <c r="AG38" s="1019"/>
      <c r="AH38" s="1019"/>
      <c r="AI38" s="1019"/>
    </row>
    <row r="39" spans="1:35">
      <c r="D39" t="s">
        <v>269</v>
      </c>
      <c r="E39" t="s">
        <v>245</v>
      </c>
      <c r="F39" t="s">
        <v>270</v>
      </c>
      <c r="G39" t="s">
        <v>2409</v>
      </c>
      <c r="H39" t="s">
        <v>272</v>
      </c>
      <c r="I39" t="s">
        <v>309</v>
      </c>
      <c r="J39" t="s">
        <v>109</v>
      </c>
      <c r="K39" t="s">
        <v>401</v>
      </c>
      <c r="L39" s="172" t="s">
        <v>318</v>
      </c>
      <c r="M39" s="172" t="s">
        <v>318</v>
      </c>
      <c r="O39" s="172" t="s">
        <v>318</v>
      </c>
      <c r="P39" t="s">
        <v>348</v>
      </c>
      <c r="AC39" t="s">
        <v>1336</v>
      </c>
      <c r="AD39" s="49"/>
      <c r="AE39" s="1019"/>
      <c r="AF39" s="1019"/>
      <c r="AG39" s="1019"/>
      <c r="AH39" s="1019"/>
      <c r="AI39" s="1019"/>
    </row>
    <row r="41" spans="1:35">
      <c r="AE41" s="242"/>
      <c r="AF41" s="242"/>
      <c r="AG41" s="242"/>
      <c r="AH41" s="242"/>
      <c r="AI41" s="242"/>
    </row>
    <row r="42" spans="1:35" s="1" customFormat="1">
      <c r="A42" s="42"/>
      <c r="B42" s="48" t="s">
        <v>2412</v>
      </c>
    </row>
    <row r="44" spans="1:35">
      <c r="D44" t="s">
        <v>269</v>
      </c>
      <c r="E44" t="s">
        <v>245</v>
      </c>
      <c r="F44" t="s">
        <v>270</v>
      </c>
      <c r="G44" t="s">
        <v>2409</v>
      </c>
      <c r="H44" t="s">
        <v>272</v>
      </c>
      <c r="I44" t="s">
        <v>309</v>
      </c>
      <c r="J44" t="s">
        <v>109</v>
      </c>
      <c r="K44" t="s">
        <v>415</v>
      </c>
      <c r="L44" s="172" t="s">
        <v>318</v>
      </c>
      <c r="M44" s="172" t="s">
        <v>318</v>
      </c>
      <c r="N44" t="s">
        <v>547</v>
      </c>
      <c r="O44" s="172" t="s">
        <v>318</v>
      </c>
      <c r="P44" t="s">
        <v>348</v>
      </c>
      <c r="AC44" t="s">
        <v>1336</v>
      </c>
      <c r="AD44" s="49"/>
      <c r="AE44" s="978"/>
      <c r="AF44" s="978"/>
      <c r="AG44" s="978"/>
      <c r="AH44" s="978"/>
      <c r="AI44" s="978"/>
    </row>
    <row r="45" spans="1:35">
      <c r="D45" t="s">
        <v>269</v>
      </c>
      <c r="E45" t="s">
        <v>245</v>
      </c>
      <c r="F45" t="s">
        <v>270</v>
      </c>
      <c r="G45" t="s">
        <v>2409</v>
      </c>
      <c r="H45" t="s">
        <v>272</v>
      </c>
      <c r="I45" t="s">
        <v>309</v>
      </c>
      <c r="J45" t="s">
        <v>109</v>
      </c>
      <c r="L45" s="172"/>
      <c r="M45" s="172" t="s">
        <v>318</v>
      </c>
      <c r="P45" t="s">
        <v>348</v>
      </c>
      <c r="AC45" t="s">
        <v>1336</v>
      </c>
      <c r="AD45" s="49"/>
      <c r="AE45" s="1019"/>
      <c r="AF45" s="1019"/>
      <c r="AG45" s="1019"/>
      <c r="AH45" s="1019"/>
      <c r="AI45" s="1019"/>
    </row>
    <row r="46" spans="1:35">
      <c r="AE46" s="242"/>
      <c r="AF46" s="242"/>
      <c r="AG46" s="242"/>
      <c r="AH46" s="242"/>
      <c r="AI46" s="242"/>
    </row>
    <row r="47" spans="1:35" s="1" customFormat="1">
      <c r="A47" s="42"/>
      <c r="B47" s="48" t="s">
        <v>2413</v>
      </c>
    </row>
    <row r="49" spans="1:37" s="1" customFormat="1">
      <c r="A49" s="42"/>
      <c r="B49"/>
      <c r="C49" s="1" t="s">
        <v>2414</v>
      </c>
    </row>
    <row r="51" spans="1:37">
      <c r="D51" t="s">
        <v>269</v>
      </c>
      <c r="E51" t="s">
        <v>293</v>
      </c>
      <c r="F51" t="s">
        <v>270</v>
      </c>
      <c r="G51" t="s">
        <v>2409</v>
      </c>
      <c r="H51" t="s">
        <v>272</v>
      </c>
      <c r="I51" t="s">
        <v>2415</v>
      </c>
      <c r="J51" t="s">
        <v>109</v>
      </c>
      <c r="K51" t="s">
        <v>2416</v>
      </c>
      <c r="O51" s="172" t="s">
        <v>318</v>
      </c>
      <c r="P51" t="s">
        <v>1371</v>
      </c>
      <c r="AC51" t="s">
        <v>1373</v>
      </c>
      <c r="AD51" s="49"/>
      <c r="AE51" s="978"/>
      <c r="AF51" s="978"/>
      <c r="AG51" s="978"/>
      <c r="AH51" s="978"/>
      <c r="AI51" s="978"/>
      <c r="AK51" s="62"/>
    </row>
    <row r="52" spans="1:37">
      <c r="D52" t="s">
        <v>269</v>
      </c>
      <c r="E52" t="s">
        <v>293</v>
      </c>
      <c r="F52" t="s">
        <v>270</v>
      </c>
      <c r="G52" t="s">
        <v>2409</v>
      </c>
      <c r="H52" t="s">
        <v>272</v>
      </c>
      <c r="I52" t="s">
        <v>2415</v>
      </c>
      <c r="J52" t="s">
        <v>109</v>
      </c>
      <c r="K52" t="s">
        <v>1376</v>
      </c>
      <c r="O52" s="172" t="s">
        <v>318</v>
      </c>
      <c r="P52" t="s">
        <v>1377</v>
      </c>
      <c r="AC52" t="s">
        <v>1373</v>
      </c>
      <c r="AD52" s="49"/>
      <c r="AE52" s="978"/>
      <c r="AF52" s="978"/>
      <c r="AG52" s="978"/>
      <c r="AH52" s="978"/>
      <c r="AI52" s="978"/>
      <c r="AK52" s="62"/>
    </row>
    <row r="53" spans="1:37">
      <c r="D53" t="s">
        <v>269</v>
      </c>
      <c r="E53" t="s">
        <v>293</v>
      </c>
      <c r="F53" t="s">
        <v>270</v>
      </c>
      <c r="G53" t="s">
        <v>2409</v>
      </c>
      <c r="H53" t="s">
        <v>272</v>
      </c>
      <c r="I53" t="s">
        <v>2415</v>
      </c>
      <c r="J53" t="s">
        <v>109</v>
      </c>
      <c r="K53" t="s">
        <v>2417</v>
      </c>
      <c r="O53" s="172" t="s">
        <v>318</v>
      </c>
      <c r="P53" t="s">
        <v>1380</v>
      </c>
      <c r="AC53" t="s">
        <v>1336</v>
      </c>
      <c r="AD53" s="49"/>
      <c r="AE53" s="978"/>
      <c r="AF53" s="978"/>
      <c r="AG53" s="978"/>
      <c r="AH53" s="978"/>
      <c r="AI53" s="978"/>
      <c r="AK53" s="62"/>
    </row>
    <row r="54" spans="1:37">
      <c r="D54" t="s">
        <v>269</v>
      </c>
      <c r="E54" t="s">
        <v>293</v>
      </c>
      <c r="F54" t="s">
        <v>270</v>
      </c>
      <c r="G54" t="s">
        <v>2409</v>
      </c>
      <c r="H54" t="s">
        <v>272</v>
      </c>
      <c r="I54" t="s">
        <v>2415</v>
      </c>
      <c r="J54" t="s">
        <v>109</v>
      </c>
      <c r="K54" t="s">
        <v>2418</v>
      </c>
      <c r="O54" s="172" t="s">
        <v>318</v>
      </c>
      <c r="P54" t="s">
        <v>1383</v>
      </c>
      <c r="AC54" t="s">
        <v>1373</v>
      </c>
      <c r="AD54" s="49"/>
      <c r="AE54" s="978"/>
      <c r="AF54" s="978"/>
      <c r="AG54" s="978"/>
      <c r="AH54" s="978"/>
      <c r="AI54" s="978"/>
      <c r="AK54" s="62"/>
    </row>
    <row r="55" spans="1:37">
      <c r="D55" t="s">
        <v>269</v>
      </c>
      <c r="E55" t="s">
        <v>293</v>
      </c>
      <c r="F55" t="s">
        <v>270</v>
      </c>
      <c r="G55" t="s">
        <v>2409</v>
      </c>
      <c r="H55" t="s">
        <v>272</v>
      </c>
      <c r="I55" t="s">
        <v>2415</v>
      </c>
      <c r="J55" t="s">
        <v>109</v>
      </c>
      <c r="K55" t="s">
        <v>1385</v>
      </c>
      <c r="O55" s="172" t="s">
        <v>318</v>
      </c>
      <c r="P55" t="s">
        <v>1386</v>
      </c>
      <c r="AC55" t="s">
        <v>1373</v>
      </c>
      <c r="AD55" s="49"/>
      <c r="AE55" s="978"/>
      <c r="AF55" s="978"/>
      <c r="AG55" s="978"/>
      <c r="AH55" s="978"/>
      <c r="AI55" s="978"/>
    </row>
    <row r="56" spans="1:37">
      <c r="D56" t="s">
        <v>269</v>
      </c>
      <c r="E56" t="s">
        <v>293</v>
      </c>
      <c r="F56" t="s">
        <v>270</v>
      </c>
      <c r="G56" t="s">
        <v>2409</v>
      </c>
      <c r="H56" t="s">
        <v>272</v>
      </c>
      <c r="I56" t="s">
        <v>2415</v>
      </c>
      <c r="J56" t="s">
        <v>109</v>
      </c>
      <c r="K56" t="s">
        <v>1388</v>
      </c>
      <c r="O56" s="172" t="s">
        <v>318</v>
      </c>
      <c r="P56" t="s">
        <v>2419</v>
      </c>
      <c r="AC56" t="s">
        <v>1336</v>
      </c>
      <c r="AD56" s="49"/>
      <c r="AE56" s="978"/>
      <c r="AF56" s="978"/>
      <c r="AG56" s="978"/>
      <c r="AH56" s="978"/>
      <c r="AI56" s="978"/>
    </row>
    <row r="57" spans="1:37">
      <c r="D57" t="s">
        <v>269</v>
      </c>
      <c r="E57" t="s">
        <v>293</v>
      </c>
      <c r="F57" t="s">
        <v>270</v>
      </c>
      <c r="G57" t="s">
        <v>2409</v>
      </c>
      <c r="H57" t="s">
        <v>272</v>
      </c>
      <c r="I57" t="s">
        <v>2415</v>
      </c>
      <c r="J57" t="s">
        <v>109</v>
      </c>
      <c r="K57" t="s">
        <v>2420</v>
      </c>
      <c r="O57" s="172" t="s">
        <v>318</v>
      </c>
      <c r="AC57" t="s">
        <v>1373</v>
      </c>
      <c r="AD57" s="49"/>
      <c r="AE57" s="978"/>
      <c r="AF57" s="978"/>
      <c r="AG57" s="978"/>
      <c r="AH57" s="978"/>
      <c r="AI57" s="978"/>
    </row>
    <row r="58" spans="1:37">
      <c r="O58" s="172"/>
      <c r="AD58" s="49"/>
      <c r="AE58" s="42"/>
      <c r="AF58" s="42"/>
      <c r="AG58" s="42"/>
      <c r="AH58" s="42"/>
      <c r="AI58" s="42"/>
      <c r="AK58" s="62"/>
    </row>
    <row r="59" spans="1:37" s="1" customFormat="1">
      <c r="A59" s="42"/>
      <c r="B59"/>
      <c r="C59" s="1" t="s">
        <v>2421</v>
      </c>
    </row>
    <row r="60" spans="1:37">
      <c r="O60" s="172"/>
      <c r="AD60" s="49"/>
      <c r="AE60" s="42"/>
      <c r="AF60" s="42"/>
      <c r="AG60" s="42"/>
      <c r="AH60" s="42"/>
      <c r="AI60" s="42"/>
      <c r="AK60" s="62"/>
    </row>
    <row r="61" spans="1:37">
      <c r="D61" t="s">
        <v>269</v>
      </c>
      <c r="E61" t="s">
        <v>293</v>
      </c>
      <c r="F61" t="s">
        <v>270</v>
      </c>
      <c r="G61" t="s">
        <v>2409</v>
      </c>
      <c r="H61" t="s">
        <v>272</v>
      </c>
      <c r="I61" t="s">
        <v>2415</v>
      </c>
      <c r="J61" t="s">
        <v>109</v>
      </c>
      <c r="K61" t="s">
        <v>1393</v>
      </c>
      <c r="O61" s="172" t="s">
        <v>318</v>
      </c>
      <c r="AC61" t="s">
        <v>1336</v>
      </c>
      <c r="AD61" s="49"/>
      <c r="AE61" s="978"/>
      <c r="AF61" s="978"/>
      <c r="AG61" s="978"/>
      <c r="AH61" s="978"/>
      <c r="AI61" s="978"/>
      <c r="AK61" s="62"/>
    </row>
    <row r="62" spans="1:37">
      <c r="D62" t="s">
        <v>269</v>
      </c>
      <c r="E62" t="s">
        <v>293</v>
      </c>
      <c r="F62" t="s">
        <v>270</v>
      </c>
      <c r="G62" t="s">
        <v>2409</v>
      </c>
      <c r="H62" t="s">
        <v>272</v>
      </c>
      <c r="I62" t="s">
        <v>2415</v>
      </c>
      <c r="J62" t="s">
        <v>109</v>
      </c>
      <c r="K62" t="s">
        <v>1395</v>
      </c>
      <c r="O62" s="172" t="s">
        <v>318</v>
      </c>
      <c r="P62" t="s">
        <v>1395</v>
      </c>
      <c r="AC62" t="s">
        <v>1336</v>
      </c>
      <c r="AD62" s="49"/>
      <c r="AE62" s="978"/>
      <c r="AF62" s="978"/>
      <c r="AG62" s="978"/>
      <c r="AH62" s="978"/>
      <c r="AI62" s="978"/>
      <c r="AK62" s="62"/>
    </row>
    <row r="63" spans="1:37">
      <c r="D63" t="s">
        <v>269</v>
      </c>
      <c r="E63" t="s">
        <v>293</v>
      </c>
      <c r="F63" t="s">
        <v>270</v>
      </c>
      <c r="G63" t="s">
        <v>2409</v>
      </c>
      <c r="H63" t="s">
        <v>272</v>
      </c>
      <c r="I63" t="s">
        <v>2415</v>
      </c>
      <c r="J63" t="s">
        <v>109</v>
      </c>
      <c r="K63" t="s">
        <v>1397</v>
      </c>
      <c r="O63" s="172" t="s">
        <v>318</v>
      </c>
      <c r="AC63" t="s">
        <v>1336</v>
      </c>
      <c r="AD63" s="49"/>
      <c r="AE63" s="978"/>
      <c r="AF63" s="978"/>
      <c r="AG63" s="978"/>
      <c r="AH63" s="978"/>
      <c r="AI63" s="978"/>
      <c r="AK63" s="62"/>
    </row>
    <row r="64" spans="1:37">
      <c r="D64" t="s">
        <v>269</v>
      </c>
      <c r="E64" t="s">
        <v>293</v>
      </c>
      <c r="F64" t="s">
        <v>270</v>
      </c>
      <c r="G64" t="s">
        <v>2409</v>
      </c>
      <c r="H64" t="s">
        <v>272</v>
      </c>
      <c r="I64" t="s">
        <v>2415</v>
      </c>
      <c r="J64" t="s">
        <v>109</v>
      </c>
      <c r="K64" t="s">
        <v>1399</v>
      </c>
      <c r="O64" s="172" t="s">
        <v>318</v>
      </c>
      <c r="P64" t="s">
        <v>1400</v>
      </c>
      <c r="AC64" t="s">
        <v>1336</v>
      </c>
      <c r="AD64" s="49"/>
      <c r="AE64" s="978"/>
      <c r="AF64" s="978"/>
      <c r="AG64" s="978"/>
      <c r="AH64" s="978"/>
      <c r="AI64" s="978"/>
      <c r="AK64" s="62"/>
    </row>
    <row r="65" spans="1:37">
      <c r="O65" s="172"/>
      <c r="AD65" s="49"/>
      <c r="AE65" s="42"/>
      <c r="AF65" s="42"/>
      <c r="AG65" s="42"/>
      <c r="AH65" s="42"/>
      <c r="AI65" s="42"/>
      <c r="AK65" s="62"/>
    </row>
    <row r="66" spans="1:37" s="1" customFormat="1">
      <c r="A66" s="42"/>
      <c r="B66"/>
      <c r="C66" s="1" t="s">
        <v>2422</v>
      </c>
    </row>
    <row r="67" spans="1:37" s="42" customFormat="1">
      <c r="B67"/>
    </row>
    <row r="68" spans="1:37">
      <c r="D68" t="s">
        <v>269</v>
      </c>
      <c r="E68" t="s">
        <v>293</v>
      </c>
      <c r="F68" t="s">
        <v>270</v>
      </c>
      <c r="G68" t="s">
        <v>2409</v>
      </c>
      <c r="I68" t="s">
        <v>2415</v>
      </c>
      <c r="K68" t="s">
        <v>2423</v>
      </c>
      <c r="O68" s="172" t="s">
        <v>318</v>
      </c>
      <c r="P68" t="s">
        <v>1404</v>
      </c>
      <c r="AC68" t="s">
        <v>1373</v>
      </c>
      <c r="AD68" s="49"/>
      <c r="AE68" s="978"/>
      <c r="AF68" s="978"/>
      <c r="AG68" s="978"/>
      <c r="AH68" s="978"/>
      <c r="AI68" s="978"/>
      <c r="AK68" s="62"/>
    </row>
    <row r="70" spans="1:37" s="1" customFormat="1">
      <c r="A70" s="42"/>
      <c r="B70"/>
      <c r="C70" s="1" t="s">
        <v>2424</v>
      </c>
    </row>
    <row r="71" spans="1:37" s="42" customFormat="1">
      <c r="B71"/>
    </row>
    <row r="72" spans="1:37">
      <c r="D72" t="s">
        <v>269</v>
      </c>
      <c r="E72" t="s">
        <v>293</v>
      </c>
      <c r="F72" t="s">
        <v>270</v>
      </c>
      <c r="G72" t="s">
        <v>2409</v>
      </c>
      <c r="H72" t="s">
        <v>272</v>
      </c>
      <c r="I72" t="s">
        <v>2415</v>
      </c>
      <c r="J72" t="s">
        <v>109</v>
      </c>
      <c r="K72" t="s">
        <v>2425</v>
      </c>
      <c r="O72" s="172" t="s">
        <v>318</v>
      </c>
      <c r="P72" t="s">
        <v>1408</v>
      </c>
      <c r="AC72" t="s">
        <v>1373</v>
      </c>
      <c r="AD72" s="49"/>
      <c r="AE72" s="978"/>
      <c r="AF72" s="978"/>
      <c r="AG72" s="978"/>
      <c r="AH72" s="978"/>
      <c r="AI72" s="978"/>
      <c r="AK72" s="62"/>
    </row>
    <row r="74" spans="1:37" s="1" customFormat="1" ht="18">
      <c r="A74" s="2" t="s">
        <v>2426</v>
      </c>
      <c r="B74" s="2"/>
    </row>
    <row r="76" spans="1:37" s="1" customFormat="1">
      <c r="A76" s="42"/>
      <c r="B76" s="48" t="s">
        <v>394</v>
      </c>
    </row>
    <row r="78" spans="1:37">
      <c r="D78" t="s">
        <v>269</v>
      </c>
      <c r="E78" t="s">
        <v>245</v>
      </c>
      <c r="F78" t="s">
        <v>270</v>
      </c>
      <c r="G78" t="s">
        <v>2427</v>
      </c>
      <c r="H78" t="s">
        <v>272</v>
      </c>
      <c r="I78" t="s">
        <v>309</v>
      </c>
      <c r="J78" t="s">
        <v>109</v>
      </c>
      <c r="K78" t="s">
        <v>2410</v>
      </c>
      <c r="L78" s="172" t="s">
        <v>318</v>
      </c>
      <c r="M78" s="172" t="s">
        <v>318</v>
      </c>
      <c r="N78" t="s">
        <v>477</v>
      </c>
      <c r="O78" s="172" t="s">
        <v>318</v>
      </c>
      <c r="P78" t="s">
        <v>348</v>
      </c>
      <c r="AC78" t="s">
        <v>1336</v>
      </c>
      <c r="AD78" s="49"/>
      <c r="AE78" s="1013">
        <f>SUMIFS('5.9 Bus_Sup_Alloc'!AE$76:AE$137,'5.9 Bus_Sup_Alloc'!$D$76:$D$137,$D78,'5.9 Bus_Sup_Alloc'!$N$76:$N$137,$N78)</f>
        <v>0</v>
      </c>
      <c r="AF78" s="1013">
        <f>SUMIFS('5.9 Bus_Sup_Alloc'!AF$76:AF$137,'5.9 Bus_Sup_Alloc'!$D$76:$D$137,$D78,'5.9 Bus_Sup_Alloc'!$N$76:$N$137,$N78)</f>
        <v>0</v>
      </c>
      <c r="AG78" s="1013">
        <f>SUMIFS('5.9 Bus_Sup_Alloc'!AG$76:AG$137,'5.9 Bus_Sup_Alloc'!$D$76:$D$137,$D78,'5.9 Bus_Sup_Alloc'!$N$76:$N$137,$N78)</f>
        <v>0</v>
      </c>
      <c r="AH78" s="1013">
        <f>SUMIFS('5.9 Bus_Sup_Alloc'!AH$76:AH$137,'5.9 Bus_Sup_Alloc'!$D$76:$D$137,$D78,'5.9 Bus_Sup_Alloc'!$N$76:$N$137,$N78)</f>
        <v>0</v>
      </c>
      <c r="AI78" s="1013">
        <f>SUMIFS('5.9 Bus_Sup_Alloc'!AI$76:AI$137,'5.9 Bus_Sup_Alloc'!$D$76:$D$137,$D78,'5.9 Bus_Sup_Alloc'!$N$76:$N$137,$N78)</f>
        <v>0</v>
      </c>
    </row>
    <row r="79" spans="1:37">
      <c r="D79" t="s">
        <v>269</v>
      </c>
      <c r="E79" t="s">
        <v>245</v>
      </c>
      <c r="F79" t="s">
        <v>270</v>
      </c>
      <c r="G79" t="s">
        <v>2427</v>
      </c>
      <c r="H79" t="s">
        <v>272</v>
      </c>
      <c r="I79" t="s">
        <v>309</v>
      </c>
      <c r="J79" t="s">
        <v>109</v>
      </c>
      <c r="K79" t="s">
        <v>2410</v>
      </c>
      <c r="L79" s="172" t="s">
        <v>318</v>
      </c>
      <c r="M79" s="172" t="s">
        <v>318</v>
      </c>
      <c r="N79" t="s">
        <v>481</v>
      </c>
      <c r="O79" s="172" t="s">
        <v>318</v>
      </c>
      <c r="P79" t="s">
        <v>348</v>
      </c>
      <c r="AC79" t="s">
        <v>1336</v>
      </c>
      <c r="AD79" s="49"/>
      <c r="AE79" s="1013">
        <f>SUMIFS('5.9 Bus_Sup_Alloc'!AE$76:AE$137,'5.9 Bus_Sup_Alloc'!$D$76:$D$137,$D79,'5.9 Bus_Sup_Alloc'!$N$76:$N$137,$N79)</f>
        <v>0</v>
      </c>
      <c r="AF79" s="1013">
        <f>SUMIFS('5.9 Bus_Sup_Alloc'!AF$76:AF$137,'5.9 Bus_Sup_Alloc'!$D$76:$D$137,$D79,'5.9 Bus_Sup_Alloc'!$N$76:$N$137,$N79)</f>
        <v>0</v>
      </c>
      <c r="AG79" s="1013">
        <f>SUMIFS('5.9 Bus_Sup_Alloc'!AG$76:AG$137,'5.9 Bus_Sup_Alloc'!$D$76:$D$137,$D79,'5.9 Bus_Sup_Alloc'!$N$76:$N$137,$N79)</f>
        <v>0</v>
      </c>
      <c r="AH79" s="1013">
        <f>SUMIFS('5.9 Bus_Sup_Alloc'!AH$76:AH$137,'5.9 Bus_Sup_Alloc'!$D$76:$D$137,$D79,'5.9 Bus_Sup_Alloc'!$N$76:$N$137,$N79)</f>
        <v>0</v>
      </c>
      <c r="AI79" s="1013">
        <f>SUMIFS('5.9 Bus_Sup_Alloc'!AI$76:AI$137,'5.9 Bus_Sup_Alloc'!$D$76:$D$137,$D79,'5.9 Bus_Sup_Alloc'!$N$76:$N$137,$N79)</f>
        <v>0</v>
      </c>
    </row>
    <row r="80" spans="1:37">
      <c r="D80" t="s">
        <v>269</v>
      </c>
      <c r="E80" t="s">
        <v>245</v>
      </c>
      <c r="F80" t="s">
        <v>270</v>
      </c>
      <c r="G80" t="s">
        <v>2427</v>
      </c>
      <c r="H80" t="s">
        <v>272</v>
      </c>
      <c r="I80" t="s">
        <v>309</v>
      </c>
      <c r="J80" t="s">
        <v>109</v>
      </c>
      <c r="K80" t="s">
        <v>2410</v>
      </c>
      <c r="L80" s="172" t="s">
        <v>318</v>
      </c>
      <c r="M80" s="172" t="s">
        <v>318</v>
      </c>
      <c r="N80" t="s">
        <v>485</v>
      </c>
      <c r="O80" s="172" t="s">
        <v>318</v>
      </c>
      <c r="P80" t="s">
        <v>348</v>
      </c>
      <c r="AC80" t="s">
        <v>1336</v>
      </c>
      <c r="AD80" s="49"/>
      <c r="AE80" s="1013">
        <f>SUMIFS('5.9 Bus_Sup_Alloc'!AE$76:AE$137,'5.9 Bus_Sup_Alloc'!$D$76:$D$137,$D80,'5.9 Bus_Sup_Alloc'!$N$76:$N$137,$N80)</f>
        <v>0</v>
      </c>
      <c r="AF80" s="1013">
        <f>SUMIFS('5.9 Bus_Sup_Alloc'!AF$76:AF$137,'5.9 Bus_Sup_Alloc'!$D$76:$D$137,$D80,'5.9 Bus_Sup_Alloc'!$N$76:$N$137,$N80)</f>
        <v>0</v>
      </c>
      <c r="AG80" s="1013">
        <f>SUMIFS('5.9 Bus_Sup_Alloc'!AG$76:AG$137,'5.9 Bus_Sup_Alloc'!$D$76:$D$137,$D80,'5.9 Bus_Sup_Alloc'!$N$76:$N$137,$N80)</f>
        <v>0</v>
      </c>
      <c r="AH80" s="1013">
        <f>SUMIFS('5.9 Bus_Sup_Alloc'!AH$76:AH$137,'5.9 Bus_Sup_Alloc'!$D$76:$D$137,$D80,'5.9 Bus_Sup_Alloc'!$N$76:$N$137,$N80)</f>
        <v>0</v>
      </c>
      <c r="AI80" s="1013">
        <f>SUMIFS('5.9 Bus_Sup_Alloc'!AI$76:AI$137,'5.9 Bus_Sup_Alloc'!$D$76:$D$137,$D80,'5.9 Bus_Sup_Alloc'!$N$76:$N$137,$N80)</f>
        <v>0</v>
      </c>
    </row>
    <row r="81" spans="1:35">
      <c r="D81" t="s">
        <v>269</v>
      </c>
      <c r="E81" t="s">
        <v>245</v>
      </c>
      <c r="F81" t="s">
        <v>270</v>
      </c>
      <c r="G81" t="s">
        <v>2427</v>
      </c>
      <c r="H81" t="s">
        <v>272</v>
      </c>
      <c r="I81" t="s">
        <v>309</v>
      </c>
      <c r="J81" t="s">
        <v>109</v>
      </c>
      <c r="K81" t="s">
        <v>2410</v>
      </c>
      <c r="L81" s="172" t="s">
        <v>318</v>
      </c>
      <c r="M81" s="172" t="s">
        <v>318</v>
      </c>
      <c r="N81" t="s">
        <v>490</v>
      </c>
      <c r="O81" s="172" t="s">
        <v>318</v>
      </c>
      <c r="P81" t="s">
        <v>348</v>
      </c>
      <c r="AC81" t="s">
        <v>1336</v>
      </c>
      <c r="AD81" s="49"/>
      <c r="AE81" s="1013">
        <f>SUMIFS('5.9 Bus_Sup_Alloc'!AE$76:AE$137,'5.9 Bus_Sup_Alloc'!$D$76:$D$137,$D81,'5.9 Bus_Sup_Alloc'!$N$76:$N$137,$N81)</f>
        <v>0</v>
      </c>
      <c r="AF81" s="1013">
        <f>SUMIFS('5.9 Bus_Sup_Alloc'!AF$76:AF$137,'5.9 Bus_Sup_Alloc'!$D$76:$D$137,$D81,'5.9 Bus_Sup_Alloc'!$N$76:$N$137,$N81)</f>
        <v>0</v>
      </c>
      <c r="AG81" s="1013">
        <f>SUMIFS('5.9 Bus_Sup_Alloc'!AG$76:AG$137,'5.9 Bus_Sup_Alloc'!$D$76:$D$137,$D81,'5.9 Bus_Sup_Alloc'!$N$76:$N$137,$N81)</f>
        <v>0</v>
      </c>
      <c r="AH81" s="1013">
        <f>SUMIFS('5.9 Bus_Sup_Alloc'!AH$76:AH$137,'5.9 Bus_Sup_Alloc'!$D$76:$D$137,$D81,'5.9 Bus_Sup_Alloc'!$N$76:$N$137,$N81)</f>
        <v>0</v>
      </c>
      <c r="AI81" s="1013">
        <f>SUMIFS('5.9 Bus_Sup_Alloc'!AI$76:AI$137,'5.9 Bus_Sup_Alloc'!$D$76:$D$137,$D81,'5.9 Bus_Sup_Alloc'!$N$76:$N$137,$N81)</f>
        <v>0</v>
      </c>
    </row>
    <row r="82" spans="1:35">
      <c r="D82" t="s">
        <v>269</v>
      </c>
      <c r="E82" t="s">
        <v>245</v>
      </c>
      <c r="F82" t="s">
        <v>270</v>
      </c>
      <c r="G82" t="s">
        <v>2427</v>
      </c>
      <c r="H82" t="s">
        <v>272</v>
      </c>
      <c r="I82" t="s">
        <v>309</v>
      </c>
      <c r="J82" t="s">
        <v>109</v>
      </c>
      <c r="K82" t="s">
        <v>2410</v>
      </c>
      <c r="L82" s="172" t="s">
        <v>318</v>
      </c>
      <c r="M82" s="172" t="s">
        <v>318</v>
      </c>
      <c r="N82" t="s">
        <v>495</v>
      </c>
      <c r="O82" s="172" t="s">
        <v>318</v>
      </c>
      <c r="P82" t="s">
        <v>348</v>
      </c>
      <c r="AC82" t="s">
        <v>1336</v>
      </c>
      <c r="AD82" s="49"/>
      <c r="AE82" s="1013">
        <f>SUMIFS('5.9 Bus_Sup_Alloc'!AE$76:AE$137,'5.9 Bus_Sup_Alloc'!$D$76:$D$137,$D82,'5.9 Bus_Sup_Alloc'!$N$76:$N$137,$N82)</f>
        <v>0</v>
      </c>
      <c r="AF82" s="1013">
        <f>SUMIFS('5.9 Bus_Sup_Alloc'!AF$76:AF$137,'5.9 Bus_Sup_Alloc'!$D$76:$D$137,$D82,'5.9 Bus_Sup_Alloc'!$N$76:$N$137,$N82)</f>
        <v>0</v>
      </c>
      <c r="AG82" s="1013">
        <f>SUMIFS('5.9 Bus_Sup_Alloc'!AG$76:AG$137,'5.9 Bus_Sup_Alloc'!$D$76:$D$137,$D82,'5.9 Bus_Sup_Alloc'!$N$76:$N$137,$N82)</f>
        <v>0</v>
      </c>
      <c r="AH82" s="1013">
        <f>SUMIFS('5.9 Bus_Sup_Alloc'!AH$76:AH$137,'5.9 Bus_Sup_Alloc'!$D$76:$D$137,$D82,'5.9 Bus_Sup_Alloc'!$N$76:$N$137,$N82)</f>
        <v>0</v>
      </c>
      <c r="AI82" s="1013">
        <f>SUMIFS('5.9 Bus_Sup_Alloc'!AI$76:AI$137,'5.9 Bus_Sup_Alloc'!$D$76:$D$137,$D82,'5.9 Bus_Sup_Alloc'!$N$76:$N$137,$N82)</f>
        <v>0</v>
      </c>
    </row>
    <row r="83" spans="1:35">
      <c r="D83" t="s">
        <v>269</v>
      </c>
      <c r="E83" t="s">
        <v>245</v>
      </c>
      <c r="F83" t="s">
        <v>270</v>
      </c>
      <c r="G83" t="s">
        <v>2427</v>
      </c>
      <c r="H83" t="s">
        <v>272</v>
      </c>
      <c r="I83" t="s">
        <v>309</v>
      </c>
      <c r="J83" t="s">
        <v>109</v>
      </c>
      <c r="K83" t="s">
        <v>2410</v>
      </c>
      <c r="L83" s="172" t="s">
        <v>318</v>
      </c>
      <c r="M83" s="172" t="s">
        <v>318</v>
      </c>
      <c r="N83" t="s">
        <v>499</v>
      </c>
      <c r="O83" s="172" t="s">
        <v>318</v>
      </c>
      <c r="P83" t="s">
        <v>348</v>
      </c>
      <c r="AC83" t="s">
        <v>1336</v>
      </c>
      <c r="AD83" s="49"/>
      <c r="AE83" s="1013">
        <f>SUMIFS('5.9 Bus_Sup_Alloc'!AE$76:AE$137,'5.9 Bus_Sup_Alloc'!$D$76:$D$137,$D83,'5.9 Bus_Sup_Alloc'!$N$76:$N$137,$N83)</f>
        <v>0</v>
      </c>
      <c r="AF83" s="1013">
        <f>SUMIFS('5.9 Bus_Sup_Alloc'!AF$76:AF$137,'5.9 Bus_Sup_Alloc'!$D$76:$D$137,$D83,'5.9 Bus_Sup_Alloc'!$N$76:$N$137,$N83)</f>
        <v>0</v>
      </c>
      <c r="AG83" s="1013">
        <f>SUMIFS('5.9 Bus_Sup_Alloc'!AG$76:AG$137,'5.9 Bus_Sup_Alloc'!$D$76:$D$137,$D83,'5.9 Bus_Sup_Alloc'!$N$76:$N$137,$N83)</f>
        <v>0</v>
      </c>
      <c r="AH83" s="1013">
        <f>SUMIFS('5.9 Bus_Sup_Alloc'!AH$76:AH$137,'5.9 Bus_Sup_Alloc'!$D$76:$D$137,$D83,'5.9 Bus_Sup_Alloc'!$N$76:$N$137,$N83)</f>
        <v>0</v>
      </c>
      <c r="AI83" s="1013">
        <f>SUMIFS('5.9 Bus_Sup_Alloc'!AI$76:AI$137,'5.9 Bus_Sup_Alloc'!$D$76:$D$137,$D83,'5.9 Bus_Sup_Alloc'!$N$76:$N$137,$N83)</f>
        <v>0</v>
      </c>
    </row>
    <row r="84" spans="1:35">
      <c r="D84" t="s">
        <v>269</v>
      </c>
      <c r="E84" t="s">
        <v>245</v>
      </c>
      <c r="F84" t="s">
        <v>270</v>
      </c>
      <c r="G84" t="s">
        <v>2427</v>
      </c>
      <c r="H84" t="s">
        <v>272</v>
      </c>
      <c r="I84" t="s">
        <v>309</v>
      </c>
      <c r="J84" t="s">
        <v>109</v>
      </c>
      <c r="K84" t="s">
        <v>2410</v>
      </c>
      <c r="L84" s="172" t="s">
        <v>318</v>
      </c>
      <c r="M84" s="172" t="s">
        <v>318</v>
      </c>
      <c r="N84" t="s">
        <v>503</v>
      </c>
      <c r="O84" s="172" t="s">
        <v>318</v>
      </c>
      <c r="P84" t="s">
        <v>348</v>
      </c>
      <c r="AC84" t="s">
        <v>1336</v>
      </c>
      <c r="AD84" s="49"/>
      <c r="AE84" s="1013">
        <f>SUMIFS('5.9 Bus_Sup_Alloc'!AE$76:AE$137,'5.9 Bus_Sup_Alloc'!$D$76:$D$137,$D84,'5.9 Bus_Sup_Alloc'!$N$76:$N$137,$N84)</f>
        <v>0</v>
      </c>
      <c r="AF84" s="1013">
        <f>SUMIFS('5.9 Bus_Sup_Alloc'!AF$76:AF$137,'5.9 Bus_Sup_Alloc'!$D$76:$D$137,$D84,'5.9 Bus_Sup_Alloc'!$N$76:$N$137,$N84)</f>
        <v>0</v>
      </c>
      <c r="AG84" s="1013">
        <f>SUMIFS('5.9 Bus_Sup_Alloc'!AG$76:AG$137,'5.9 Bus_Sup_Alloc'!$D$76:$D$137,$D84,'5.9 Bus_Sup_Alloc'!$N$76:$N$137,$N84)</f>
        <v>0</v>
      </c>
      <c r="AH84" s="1013">
        <f>SUMIFS('5.9 Bus_Sup_Alloc'!AH$76:AH$137,'5.9 Bus_Sup_Alloc'!$D$76:$D$137,$D84,'5.9 Bus_Sup_Alloc'!$N$76:$N$137,$N84)</f>
        <v>0</v>
      </c>
      <c r="AI84" s="1013">
        <f>SUMIFS('5.9 Bus_Sup_Alloc'!AI$76:AI$137,'5.9 Bus_Sup_Alloc'!$D$76:$D$137,$D84,'5.9 Bus_Sup_Alloc'!$N$76:$N$137,$N84)</f>
        <v>0</v>
      </c>
    </row>
    <row r="85" spans="1:35">
      <c r="D85" t="s">
        <v>269</v>
      </c>
      <c r="E85" t="s">
        <v>245</v>
      </c>
      <c r="F85" t="s">
        <v>270</v>
      </c>
      <c r="G85" t="s">
        <v>2427</v>
      </c>
      <c r="H85" t="s">
        <v>272</v>
      </c>
      <c r="I85" t="s">
        <v>309</v>
      </c>
      <c r="J85" t="s">
        <v>109</v>
      </c>
      <c r="K85" t="s">
        <v>2410</v>
      </c>
      <c r="L85" s="172" t="s">
        <v>318</v>
      </c>
      <c r="M85" s="172" t="s">
        <v>318</v>
      </c>
      <c r="O85" s="172" t="s">
        <v>318</v>
      </c>
      <c r="P85" t="s">
        <v>348</v>
      </c>
      <c r="AC85" t="s">
        <v>1336</v>
      </c>
      <c r="AD85" s="49"/>
      <c r="AE85" s="1019"/>
      <c r="AF85" s="1019"/>
      <c r="AG85" s="1019"/>
      <c r="AH85" s="1019"/>
      <c r="AI85" s="1019"/>
    </row>
    <row r="86" spans="1:35">
      <c r="D86" t="s">
        <v>269</v>
      </c>
      <c r="E86" t="s">
        <v>245</v>
      </c>
      <c r="F86" t="s">
        <v>270</v>
      </c>
      <c r="G86" t="s">
        <v>2427</v>
      </c>
      <c r="H86" t="s">
        <v>272</v>
      </c>
      <c r="I86" t="s">
        <v>309</v>
      </c>
      <c r="J86" t="s">
        <v>109</v>
      </c>
      <c r="K86" t="s">
        <v>2410</v>
      </c>
      <c r="L86" s="172" t="s">
        <v>318</v>
      </c>
      <c r="M86" s="172" t="s">
        <v>318</v>
      </c>
      <c r="O86" s="172" t="s">
        <v>318</v>
      </c>
      <c r="P86" t="s">
        <v>348</v>
      </c>
      <c r="AC86" t="s">
        <v>1336</v>
      </c>
      <c r="AD86" s="49"/>
      <c r="AE86" s="1019"/>
      <c r="AF86" s="1019"/>
      <c r="AG86" s="1019"/>
      <c r="AH86" s="1019"/>
      <c r="AI86" s="1019"/>
    </row>
    <row r="88" spans="1:35" s="1" customFormat="1">
      <c r="A88" s="42"/>
      <c r="B88" s="48" t="s">
        <v>2411</v>
      </c>
    </row>
    <row r="90" spans="1:35">
      <c r="D90" t="s">
        <v>269</v>
      </c>
      <c r="E90" t="s">
        <v>245</v>
      </c>
      <c r="F90" t="s">
        <v>270</v>
      </c>
      <c r="G90" t="s">
        <v>2427</v>
      </c>
      <c r="H90" t="s">
        <v>272</v>
      </c>
      <c r="I90" t="s">
        <v>309</v>
      </c>
      <c r="J90" t="s">
        <v>109</v>
      </c>
      <c r="K90" t="s">
        <v>401</v>
      </c>
      <c r="L90" s="172" t="s">
        <v>318</v>
      </c>
      <c r="M90" s="172" t="s">
        <v>318</v>
      </c>
      <c r="N90" t="s">
        <v>507</v>
      </c>
      <c r="O90" s="172" t="s">
        <v>318</v>
      </c>
      <c r="P90" t="s">
        <v>348</v>
      </c>
      <c r="AC90" t="s">
        <v>1336</v>
      </c>
      <c r="AD90" s="49"/>
      <c r="AE90" s="978"/>
      <c r="AF90" s="978"/>
      <c r="AG90" s="978"/>
      <c r="AH90" s="978"/>
      <c r="AI90" s="978"/>
    </row>
    <row r="91" spans="1:35">
      <c r="D91" t="s">
        <v>269</v>
      </c>
      <c r="E91" t="s">
        <v>245</v>
      </c>
      <c r="F91" t="s">
        <v>270</v>
      </c>
      <c r="G91" t="s">
        <v>2427</v>
      </c>
      <c r="H91" t="s">
        <v>272</v>
      </c>
      <c r="I91" t="s">
        <v>309</v>
      </c>
      <c r="J91" t="s">
        <v>109</v>
      </c>
      <c r="K91" t="s">
        <v>401</v>
      </c>
      <c r="L91" s="172" t="s">
        <v>318</v>
      </c>
      <c r="M91" s="172" t="s">
        <v>318</v>
      </c>
      <c r="N91" t="s">
        <v>510</v>
      </c>
      <c r="O91" s="172" t="s">
        <v>318</v>
      </c>
      <c r="P91" t="s">
        <v>348</v>
      </c>
      <c r="AC91" t="s">
        <v>1336</v>
      </c>
      <c r="AD91" s="49"/>
      <c r="AE91" s="978"/>
      <c r="AF91" s="978"/>
      <c r="AG91" s="978"/>
      <c r="AH91" s="978"/>
      <c r="AI91" s="978"/>
    </row>
    <row r="92" spans="1:35">
      <c r="D92" t="s">
        <v>269</v>
      </c>
      <c r="E92" t="s">
        <v>245</v>
      </c>
      <c r="F92" t="s">
        <v>270</v>
      </c>
      <c r="G92" t="s">
        <v>2427</v>
      </c>
      <c r="H92" t="s">
        <v>272</v>
      </c>
      <c r="I92" t="s">
        <v>309</v>
      </c>
      <c r="J92" t="s">
        <v>109</v>
      </c>
      <c r="K92" t="s">
        <v>401</v>
      </c>
      <c r="L92" s="172" t="s">
        <v>318</v>
      </c>
      <c r="M92" s="172" t="s">
        <v>318</v>
      </c>
      <c r="N92" t="s">
        <v>513</v>
      </c>
      <c r="O92" s="172" t="s">
        <v>318</v>
      </c>
      <c r="P92" t="s">
        <v>348</v>
      </c>
      <c r="AC92" t="s">
        <v>1336</v>
      </c>
      <c r="AD92" s="49"/>
      <c r="AE92" s="978"/>
      <c r="AF92" s="978"/>
      <c r="AG92" s="978"/>
      <c r="AH92" s="978"/>
      <c r="AI92" s="978"/>
    </row>
    <row r="93" spans="1:35">
      <c r="D93" t="s">
        <v>269</v>
      </c>
      <c r="E93" t="s">
        <v>245</v>
      </c>
      <c r="F93" t="s">
        <v>270</v>
      </c>
      <c r="G93" t="s">
        <v>2427</v>
      </c>
      <c r="H93" t="s">
        <v>272</v>
      </c>
      <c r="I93" t="s">
        <v>309</v>
      </c>
      <c r="J93" t="s">
        <v>109</v>
      </c>
      <c r="K93" t="s">
        <v>401</v>
      </c>
      <c r="L93" s="172" t="s">
        <v>318</v>
      </c>
      <c r="M93" s="172" t="s">
        <v>318</v>
      </c>
      <c r="N93" t="s">
        <v>517</v>
      </c>
      <c r="O93" s="172" t="s">
        <v>318</v>
      </c>
      <c r="P93" t="s">
        <v>348</v>
      </c>
      <c r="AC93" t="s">
        <v>1336</v>
      </c>
      <c r="AD93" s="49"/>
      <c r="AE93" s="978"/>
      <c r="AF93" s="978"/>
      <c r="AG93" s="978"/>
      <c r="AH93" s="978"/>
      <c r="AI93" s="978"/>
    </row>
    <row r="94" spans="1:35">
      <c r="D94" t="s">
        <v>269</v>
      </c>
      <c r="E94" t="s">
        <v>245</v>
      </c>
      <c r="F94" t="s">
        <v>270</v>
      </c>
      <c r="G94" t="s">
        <v>2427</v>
      </c>
      <c r="H94" t="s">
        <v>272</v>
      </c>
      <c r="I94" t="s">
        <v>309</v>
      </c>
      <c r="J94" t="s">
        <v>109</v>
      </c>
      <c r="K94" t="s">
        <v>401</v>
      </c>
      <c r="L94" s="172" t="s">
        <v>318</v>
      </c>
      <c r="M94" s="172" t="s">
        <v>318</v>
      </c>
      <c r="N94" t="s">
        <v>521</v>
      </c>
      <c r="O94" s="172" t="s">
        <v>318</v>
      </c>
      <c r="P94" t="s">
        <v>348</v>
      </c>
      <c r="AC94" t="s">
        <v>1336</v>
      </c>
      <c r="AD94" s="49"/>
      <c r="AE94" s="978"/>
      <c r="AF94" s="978"/>
      <c r="AG94" s="978"/>
      <c r="AH94" s="978"/>
      <c r="AI94" s="978"/>
    </row>
    <row r="95" spans="1:35">
      <c r="D95" t="s">
        <v>269</v>
      </c>
      <c r="E95" t="s">
        <v>245</v>
      </c>
      <c r="F95" t="s">
        <v>270</v>
      </c>
      <c r="G95" t="s">
        <v>2427</v>
      </c>
      <c r="H95" t="s">
        <v>272</v>
      </c>
      <c r="I95" t="s">
        <v>309</v>
      </c>
      <c r="J95" t="s">
        <v>109</v>
      </c>
      <c r="K95" t="s">
        <v>401</v>
      </c>
      <c r="L95" s="172" t="s">
        <v>318</v>
      </c>
      <c r="M95" s="172" t="s">
        <v>318</v>
      </c>
      <c r="N95" t="s">
        <v>525</v>
      </c>
      <c r="O95" s="172" t="s">
        <v>318</v>
      </c>
      <c r="P95" t="s">
        <v>348</v>
      </c>
      <c r="AC95" t="s">
        <v>1336</v>
      </c>
      <c r="AD95" s="49"/>
      <c r="AE95" s="978"/>
      <c r="AF95" s="978"/>
      <c r="AG95" s="978"/>
      <c r="AH95" s="978"/>
      <c r="AI95" s="978"/>
    </row>
    <row r="96" spans="1:35">
      <c r="D96" t="s">
        <v>269</v>
      </c>
      <c r="E96" t="s">
        <v>245</v>
      </c>
      <c r="F96" t="s">
        <v>270</v>
      </c>
      <c r="G96" t="s">
        <v>2427</v>
      </c>
      <c r="H96" t="s">
        <v>272</v>
      </c>
      <c r="I96" t="s">
        <v>309</v>
      </c>
      <c r="J96" t="s">
        <v>109</v>
      </c>
      <c r="K96" t="s">
        <v>401</v>
      </c>
      <c r="L96" s="172" t="s">
        <v>318</v>
      </c>
      <c r="M96" s="172" t="s">
        <v>318</v>
      </c>
      <c r="N96" t="s">
        <v>529</v>
      </c>
      <c r="O96" s="172" t="s">
        <v>318</v>
      </c>
      <c r="P96" t="s">
        <v>348</v>
      </c>
      <c r="AC96" t="s">
        <v>1336</v>
      </c>
      <c r="AD96" s="49"/>
      <c r="AE96" s="978"/>
      <c r="AF96" s="978"/>
      <c r="AG96" s="978"/>
      <c r="AH96" s="978"/>
      <c r="AI96" s="978"/>
    </row>
    <row r="97" spans="1:35">
      <c r="D97" t="s">
        <v>269</v>
      </c>
      <c r="E97" t="s">
        <v>245</v>
      </c>
      <c r="F97" t="s">
        <v>270</v>
      </c>
      <c r="G97" t="s">
        <v>2427</v>
      </c>
      <c r="H97" t="s">
        <v>272</v>
      </c>
      <c r="I97" t="s">
        <v>309</v>
      </c>
      <c r="J97" t="s">
        <v>109</v>
      </c>
      <c r="K97" t="s">
        <v>401</v>
      </c>
      <c r="L97" s="172" t="s">
        <v>318</v>
      </c>
      <c r="M97" s="172" t="s">
        <v>318</v>
      </c>
      <c r="N97" t="s">
        <v>532</v>
      </c>
      <c r="O97" s="172" t="s">
        <v>318</v>
      </c>
      <c r="P97" t="s">
        <v>348</v>
      </c>
      <c r="AC97" t="s">
        <v>1336</v>
      </c>
      <c r="AD97" s="49"/>
      <c r="AE97" s="978"/>
      <c r="AF97" s="978"/>
      <c r="AG97" s="978"/>
      <c r="AH97" s="978"/>
      <c r="AI97" s="978"/>
    </row>
    <row r="98" spans="1:35">
      <c r="D98" t="s">
        <v>269</v>
      </c>
      <c r="E98" t="s">
        <v>245</v>
      </c>
      <c r="F98" t="s">
        <v>270</v>
      </c>
      <c r="G98" t="s">
        <v>2427</v>
      </c>
      <c r="H98" t="s">
        <v>272</v>
      </c>
      <c r="I98" t="s">
        <v>309</v>
      </c>
      <c r="J98" t="s">
        <v>109</v>
      </c>
      <c r="K98" t="s">
        <v>401</v>
      </c>
      <c r="L98" s="172" t="s">
        <v>318</v>
      </c>
      <c r="M98" s="172" t="s">
        <v>318</v>
      </c>
      <c r="N98" t="s">
        <v>535</v>
      </c>
      <c r="O98" s="172" t="s">
        <v>318</v>
      </c>
      <c r="P98" t="s">
        <v>348</v>
      </c>
      <c r="AC98" t="s">
        <v>1336</v>
      </c>
      <c r="AD98" s="49"/>
      <c r="AE98" s="978"/>
      <c r="AF98" s="978"/>
      <c r="AG98" s="978"/>
      <c r="AH98" s="978"/>
      <c r="AI98" s="978"/>
    </row>
    <row r="99" spans="1:35">
      <c r="D99" t="s">
        <v>269</v>
      </c>
      <c r="E99" t="s">
        <v>245</v>
      </c>
      <c r="F99" t="s">
        <v>270</v>
      </c>
      <c r="G99" t="s">
        <v>2427</v>
      </c>
      <c r="H99" t="s">
        <v>272</v>
      </c>
      <c r="I99" t="s">
        <v>309</v>
      </c>
      <c r="J99" t="s">
        <v>109</v>
      </c>
      <c r="K99" t="s">
        <v>401</v>
      </c>
      <c r="L99" s="172" t="s">
        <v>318</v>
      </c>
      <c r="M99" s="172" t="s">
        <v>318</v>
      </c>
      <c r="N99" t="s">
        <v>538</v>
      </c>
      <c r="O99" s="172" t="s">
        <v>318</v>
      </c>
      <c r="P99" t="s">
        <v>348</v>
      </c>
      <c r="AC99" t="s">
        <v>1336</v>
      </c>
      <c r="AD99" s="49"/>
      <c r="AE99" s="978"/>
      <c r="AF99" s="978"/>
      <c r="AG99" s="978"/>
      <c r="AH99" s="978"/>
      <c r="AI99" s="978"/>
    </row>
    <row r="100" spans="1:35">
      <c r="D100" t="s">
        <v>269</v>
      </c>
      <c r="E100" t="s">
        <v>245</v>
      </c>
      <c r="F100" t="s">
        <v>270</v>
      </c>
      <c r="G100" t="s">
        <v>2427</v>
      </c>
      <c r="H100" t="s">
        <v>272</v>
      </c>
      <c r="I100" t="s">
        <v>309</v>
      </c>
      <c r="J100" t="s">
        <v>109</v>
      </c>
      <c r="K100" t="s">
        <v>401</v>
      </c>
      <c r="L100" s="172" t="s">
        <v>318</v>
      </c>
      <c r="M100" s="172" t="s">
        <v>318</v>
      </c>
      <c r="N100" t="s">
        <v>541</v>
      </c>
      <c r="O100" s="172" t="s">
        <v>318</v>
      </c>
      <c r="P100" t="s">
        <v>348</v>
      </c>
      <c r="AC100" t="s">
        <v>1336</v>
      </c>
      <c r="AD100" s="49"/>
      <c r="AE100" s="978"/>
      <c r="AF100" s="978"/>
      <c r="AG100" s="978"/>
      <c r="AH100" s="978"/>
      <c r="AI100" s="978"/>
    </row>
    <row r="101" spans="1:35">
      <c r="D101" t="s">
        <v>269</v>
      </c>
      <c r="E101" t="s">
        <v>245</v>
      </c>
      <c r="F101" t="s">
        <v>270</v>
      </c>
      <c r="G101" t="s">
        <v>2427</v>
      </c>
      <c r="H101" t="s">
        <v>272</v>
      </c>
      <c r="I101" t="s">
        <v>309</v>
      </c>
      <c r="J101" t="s">
        <v>109</v>
      </c>
      <c r="K101" t="s">
        <v>401</v>
      </c>
      <c r="L101" s="172" t="s">
        <v>318</v>
      </c>
      <c r="M101" s="172" t="s">
        <v>318</v>
      </c>
      <c r="N101" t="s">
        <v>544</v>
      </c>
      <c r="O101" s="172" t="s">
        <v>318</v>
      </c>
      <c r="P101" t="s">
        <v>348</v>
      </c>
      <c r="AC101" t="s">
        <v>1336</v>
      </c>
      <c r="AD101" s="49"/>
      <c r="AE101" s="978"/>
      <c r="AF101" s="978"/>
      <c r="AG101" s="978"/>
      <c r="AH101" s="978"/>
      <c r="AI101" s="978"/>
    </row>
    <row r="102" spans="1:35">
      <c r="D102" t="s">
        <v>269</v>
      </c>
      <c r="E102" t="s">
        <v>245</v>
      </c>
      <c r="F102" t="s">
        <v>270</v>
      </c>
      <c r="G102" t="s">
        <v>2427</v>
      </c>
      <c r="H102" t="s">
        <v>272</v>
      </c>
      <c r="I102" t="s">
        <v>309</v>
      </c>
      <c r="J102" t="s">
        <v>109</v>
      </c>
      <c r="K102" t="s">
        <v>401</v>
      </c>
      <c r="L102" s="172" t="s">
        <v>318</v>
      </c>
      <c r="M102" s="172" t="s">
        <v>318</v>
      </c>
      <c r="O102" s="172" t="s">
        <v>318</v>
      </c>
      <c r="P102" t="s">
        <v>348</v>
      </c>
      <c r="AC102" t="s">
        <v>1336</v>
      </c>
      <c r="AD102" s="49"/>
      <c r="AE102" s="1019"/>
      <c r="AF102" s="1019"/>
      <c r="AG102" s="1019"/>
      <c r="AH102" s="1019"/>
      <c r="AI102" s="1019"/>
    </row>
    <row r="103" spans="1:35">
      <c r="D103" t="s">
        <v>269</v>
      </c>
      <c r="E103" t="s">
        <v>245</v>
      </c>
      <c r="F103" t="s">
        <v>270</v>
      </c>
      <c r="G103" t="s">
        <v>2427</v>
      </c>
      <c r="H103" t="s">
        <v>272</v>
      </c>
      <c r="I103" t="s">
        <v>309</v>
      </c>
      <c r="J103" t="s">
        <v>109</v>
      </c>
      <c r="K103" t="s">
        <v>401</v>
      </c>
      <c r="L103" s="172" t="s">
        <v>318</v>
      </c>
      <c r="M103" s="172" t="s">
        <v>318</v>
      </c>
      <c r="O103" s="172" t="s">
        <v>318</v>
      </c>
      <c r="P103" t="s">
        <v>348</v>
      </c>
      <c r="AC103" t="s">
        <v>1336</v>
      </c>
      <c r="AD103" s="49"/>
      <c r="AE103" s="1019"/>
      <c r="AF103" s="1019"/>
      <c r="AG103" s="1019"/>
      <c r="AH103" s="1019"/>
      <c r="AI103" s="1019"/>
    </row>
    <row r="104" spans="1:35">
      <c r="D104" t="s">
        <v>269</v>
      </c>
      <c r="E104" t="s">
        <v>245</v>
      </c>
      <c r="F104" t="s">
        <v>270</v>
      </c>
      <c r="G104" t="s">
        <v>2427</v>
      </c>
      <c r="H104" t="s">
        <v>272</v>
      </c>
      <c r="I104" t="s">
        <v>309</v>
      </c>
      <c r="J104" t="s">
        <v>109</v>
      </c>
      <c r="K104" t="s">
        <v>401</v>
      </c>
      <c r="L104" s="172" t="s">
        <v>318</v>
      </c>
      <c r="M104" s="172" t="s">
        <v>318</v>
      </c>
      <c r="O104" s="172" t="s">
        <v>318</v>
      </c>
      <c r="P104" t="s">
        <v>348</v>
      </c>
      <c r="AC104" t="s">
        <v>1336</v>
      </c>
      <c r="AD104" s="49"/>
      <c r="AE104" s="1019"/>
      <c r="AF104" s="1019"/>
      <c r="AG104" s="1019"/>
      <c r="AH104" s="1019"/>
      <c r="AI104" s="1019"/>
    </row>
    <row r="106" spans="1:35" s="1" customFormat="1">
      <c r="A106" s="42"/>
      <c r="B106" s="48" t="s">
        <v>2412</v>
      </c>
    </row>
    <row r="108" spans="1:35">
      <c r="D108" t="s">
        <v>269</v>
      </c>
      <c r="E108" t="s">
        <v>245</v>
      </c>
      <c r="F108" t="s">
        <v>270</v>
      </c>
      <c r="G108" t="s">
        <v>2427</v>
      </c>
      <c r="H108" t="s">
        <v>272</v>
      </c>
      <c r="I108" t="s">
        <v>309</v>
      </c>
      <c r="J108" t="s">
        <v>109</v>
      </c>
      <c r="K108" t="s">
        <v>2428</v>
      </c>
      <c r="L108" s="172" t="s">
        <v>318</v>
      </c>
      <c r="M108" s="172" t="s">
        <v>318</v>
      </c>
      <c r="N108" t="s">
        <v>547</v>
      </c>
      <c r="O108" s="172" t="s">
        <v>318</v>
      </c>
      <c r="P108" t="s">
        <v>348</v>
      </c>
      <c r="AC108" t="s">
        <v>1336</v>
      </c>
      <c r="AD108" s="49"/>
      <c r="AE108" s="978"/>
      <c r="AF108" s="978"/>
      <c r="AG108" s="978"/>
      <c r="AH108" s="978"/>
      <c r="AI108" s="978"/>
    </row>
    <row r="109" spans="1:35">
      <c r="D109" t="s">
        <v>269</v>
      </c>
      <c r="E109" t="s">
        <v>245</v>
      </c>
      <c r="F109" t="s">
        <v>270</v>
      </c>
      <c r="G109" t="s">
        <v>2427</v>
      </c>
      <c r="H109" t="s">
        <v>272</v>
      </c>
      <c r="I109" t="s">
        <v>309</v>
      </c>
      <c r="J109" t="s">
        <v>109</v>
      </c>
      <c r="P109" t="s">
        <v>348</v>
      </c>
      <c r="AC109" t="s">
        <v>1336</v>
      </c>
      <c r="AD109" s="49"/>
      <c r="AE109" s="1019"/>
      <c r="AF109" s="1019"/>
      <c r="AG109" s="1019"/>
      <c r="AH109" s="1019"/>
      <c r="AI109" s="1019"/>
    </row>
    <row r="110" spans="1:35">
      <c r="AD110" s="49"/>
      <c r="AE110" s="242"/>
      <c r="AF110" s="242"/>
      <c r="AG110" s="242"/>
      <c r="AH110" s="242"/>
      <c r="AI110" s="242"/>
    </row>
    <row r="111" spans="1:35" s="46" customFormat="1" ht="18.75">
      <c r="A111"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37" id="{42F9C939-4667-4E95-A5D6-3C34301C7B66}">
            <xm:f>'1.5 Universal Data'!$C$8&lt;$AE$7</xm:f>
            <x14:dxf>
              <fill>
                <patternFill patternType="lightUp">
                  <bgColor theme="0"/>
                </patternFill>
              </fill>
            </x14:dxf>
          </x14:cfRule>
          <xm:sqref>AE90:AE101</xm:sqref>
        </x14:conditionalFormatting>
        <x14:conditionalFormatting xmlns:xm="http://schemas.microsoft.com/office/excel/2006/main">
          <x14:cfRule type="expression" priority="32" id="{D066C9EB-31D3-43B7-BAB4-4C78102B37CD}">
            <xm:f>'1.5 Universal Data'!$C$8&lt;$AE$7</xm:f>
            <x14:dxf>
              <fill>
                <patternFill patternType="lightUp">
                  <bgColor theme="0"/>
                </patternFill>
              </fill>
            </x14:dxf>
          </x14:cfRule>
          <xm:sqref>AE108</xm:sqref>
        </x14:conditionalFormatting>
        <x14:conditionalFormatting xmlns:xm="http://schemas.microsoft.com/office/excel/2006/main">
          <x14:cfRule type="expression" priority="2" id="{2F6023D3-588C-43D7-B739-28B228DF6DA6}">
            <xm:f>'1.5 Universal Data'!$C$8&lt;$AE$7</xm:f>
            <x14:dxf>
              <fill>
                <patternFill patternType="lightUp">
                  <bgColor theme="0"/>
                </patternFill>
              </fill>
            </x14:dxf>
          </x14:cfRule>
          <xm:sqref>AE25:AF36</xm:sqref>
        </x14:conditionalFormatting>
        <x14:conditionalFormatting xmlns:xm="http://schemas.microsoft.com/office/excel/2006/main">
          <x14:cfRule type="expression" priority="1" id="{9244697C-F7C3-42C3-9785-A29146F8D079}">
            <xm:f>'1.5 Universal Data'!$C$8&lt;$AE$7</xm:f>
            <x14:dxf>
              <fill>
                <patternFill patternType="lightUp">
                  <bgColor theme="0"/>
                </patternFill>
              </fill>
            </x14:dxf>
          </x14:cfRule>
          <xm:sqref>AE44:AF44</xm:sqref>
        </x14:conditionalFormatting>
        <x14:conditionalFormatting xmlns:xm="http://schemas.microsoft.com/office/excel/2006/main">
          <x14:cfRule type="expression" priority="36" id="{C98644B9-D046-4624-A61D-F9FD105688BB}">
            <xm:f>'1.5 Universal Data'!$C$8&lt;$AF$7</xm:f>
            <x14:dxf>
              <fill>
                <patternFill patternType="lightUp">
                  <bgColor theme="0"/>
                </patternFill>
              </fill>
            </x14:dxf>
          </x14:cfRule>
          <xm:sqref>AF90:AF101</xm:sqref>
        </x14:conditionalFormatting>
        <x14:conditionalFormatting xmlns:xm="http://schemas.microsoft.com/office/excel/2006/main">
          <x14:cfRule type="expression" priority="31" id="{ACD7445D-D414-4663-8523-5515CDF5CC9E}">
            <xm:f>'1.5 Universal Data'!$C$8&lt;$AF$7</xm:f>
            <x14:dxf>
              <fill>
                <patternFill patternType="lightUp">
                  <bgColor theme="0"/>
                </patternFill>
              </fill>
            </x14:dxf>
          </x14:cfRule>
          <xm:sqref>AF108</xm:sqref>
        </x14:conditionalFormatting>
        <x14:conditionalFormatting xmlns:xm="http://schemas.microsoft.com/office/excel/2006/main">
          <x14:cfRule type="expression" priority="65" id="{FF52F9E4-C0AE-45D2-A965-630AC727804C}">
            <xm:f>'1.5 Universal Data'!$C$8&lt;$AG$7</xm:f>
            <x14:dxf>
              <fill>
                <patternFill patternType="lightUp">
                  <bgColor theme="0"/>
                </patternFill>
              </fill>
            </x14:dxf>
          </x14:cfRule>
          <xm:sqref>AG25:AG36</xm:sqref>
        </x14:conditionalFormatting>
        <x14:conditionalFormatting xmlns:xm="http://schemas.microsoft.com/office/excel/2006/main">
          <x14:cfRule type="expression" priority="60" id="{C13F7544-3228-4039-9010-989992D94293}">
            <xm:f>'1.5 Universal Data'!$C$8&lt;$AG$7</xm:f>
            <x14:dxf>
              <fill>
                <patternFill patternType="lightUp">
                  <bgColor theme="0"/>
                </patternFill>
              </fill>
            </x14:dxf>
          </x14:cfRule>
          <xm:sqref>AG44</xm:sqref>
        </x14:conditionalFormatting>
        <x14:conditionalFormatting xmlns:xm="http://schemas.microsoft.com/office/excel/2006/main">
          <x14:cfRule type="expression" priority="35" id="{DABC86C6-DA94-4D84-8858-2125245235C1}">
            <xm:f>'1.5 Universal Data'!$C$8&lt;$AG$7</xm:f>
            <x14:dxf>
              <fill>
                <patternFill patternType="lightUp">
                  <bgColor theme="0"/>
                </patternFill>
              </fill>
            </x14:dxf>
          </x14:cfRule>
          <xm:sqref>AG90:AG101</xm:sqref>
        </x14:conditionalFormatting>
        <x14:conditionalFormatting xmlns:xm="http://schemas.microsoft.com/office/excel/2006/main">
          <x14:cfRule type="expression" priority="30" id="{D4E24A7E-C587-4E80-A37B-7AF5857D0A67}">
            <xm:f>'1.5 Universal Data'!$C$8&lt;$AG$7</xm:f>
            <x14:dxf>
              <fill>
                <patternFill patternType="lightUp">
                  <bgColor theme="0"/>
                </patternFill>
              </fill>
            </x14:dxf>
          </x14:cfRule>
          <xm:sqref>AG108</xm:sqref>
        </x14:conditionalFormatting>
        <x14:conditionalFormatting xmlns:xm="http://schemas.microsoft.com/office/excel/2006/main">
          <x14:cfRule type="expression" priority="64" id="{FB47B9FB-ED64-4F99-8A81-ED5DADCF511F}">
            <xm:f>'1.5 Universal Data'!$C$8&lt;$AH$7</xm:f>
            <x14:dxf>
              <fill>
                <patternFill patternType="lightUp">
                  <bgColor theme="0"/>
                </patternFill>
              </fill>
            </x14:dxf>
          </x14:cfRule>
          <xm:sqref>AH25:AH36</xm:sqref>
        </x14:conditionalFormatting>
        <x14:conditionalFormatting xmlns:xm="http://schemas.microsoft.com/office/excel/2006/main">
          <x14:cfRule type="expression" priority="59" id="{CD03B48B-91D3-42B2-A4EC-F50EA3C6BC93}">
            <xm:f>'1.5 Universal Data'!$C$8&lt;$AH$7</xm:f>
            <x14:dxf>
              <fill>
                <patternFill patternType="lightUp">
                  <bgColor theme="0"/>
                </patternFill>
              </fill>
            </x14:dxf>
          </x14:cfRule>
          <xm:sqref>AH44</xm:sqref>
        </x14:conditionalFormatting>
        <x14:conditionalFormatting xmlns:xm="http://schemas.microsoft.com/office/excel/2006/main">
          <x14:cfRule type="expression" priority="34" id="{071451AC-9916-448B-9C50-0421179CB005}">
            <xm:f>'1.5 Universal Data'!$C$8&lt;$AH$7</xm:f>
            <x14:dxf>
              <fill>
                <patternFill patternType="lightUp">
                  <bgColor theme="0"/>
                </patternFill>
              </fill>
            </x14:dxf>
          </x14:cfRule>
          <xm:sqref>AH90:AH101</xm:sqref>
        </x14:conditionalFormatting>
        <x14:conditionalFormatting xmlns:xm="http://schemas.microsoft.com/office/excel/2006/main">
          <x14:cfRule type="expression" priority="29" id="{C26C8DC6-D1A1-4207-98B1-99BEEE8C1C35}">
            <xm:f>'1.5 Universal Data'!$C$8&lt;$AH$7</xm:f>
            <x14:dxf>
              <fill>
                <patternFill patternType="lightUp">
                  <bgColor theme="0"/>
                </patternFill>
              </fill>
            </x14:dxf>
          </x14:cfRule>
          <xm:sqref>AH108</xm:sqref>
        </x14:conditionalFormatting>
        <x14:conditionalFormatting xmlns:xm="http://schemas.microsoft.com/office/excel/2006/main">
          <x14:cfRule type="expression" priority="63" id="{DF966446-C0B4-4C1B-B733-65627A511228}">
            <xm:f>'1.5 Universal Data'!$C$8&lt;$AI$7</xm:f>
            <x14:dxf>
              <fill>
                <patternFill patternType="lightUp">
                  <bgColor theme="0"/>
                </patternFill>
              </fill>
            </x14:dxf>
          </x14:cfRule>
          <xm:sqref>AI25:AI36</xm:sqref>
        </x14:conditionalFormatting>
        <x14:conditionalFormatting xmlns:xm="http://schemas.microsoft.com/office/excel/2006/main">
          <x14:cfRule type="expression" priority="58" id="{6A499FB6-9F48-46A8-82B8-2D80AB5C9BB3}">
            <xm:f>'1.5 Universal Data'!$C$8&lt;$AI$7</xm:f>
            <x14:dxf>
              <fill>
                <patternFill patternType="lightUp">
                  <bgColor theme="0"/>
                </patternFill>
              </fill>
            </x14:dxf>
          </x14:cfRule>
          <xm:sqref>AI44</xm:sqref>
        </x14:conditionalFormatting>
        <x14:conditionalFormatting xmlns:xm="http://schemas.microsoft.com/office/excel/2006/main">
          <x14:cfRule type="expression" priority="33" id="{F126EB32-03ED-41A2-86BA-EC452B52F593}">
            <xm:f>'1.5 Universal Data'!$C$8&lt;$AI$7</xm:f>
            <x14:dxf>
              <fill>
                <patternFill patternType="lightUp">
                  <bgColor theme="0"/>
                </patternFill>
              </fill>
            </x14:dxf>
          </x14:cfRule>
          <xm:sqref>AI90:AI101</xm:sqref>
        </x14:conditionalFormatting>
        <x14:conditionalFormatting xmlns:xm="http://schemas.microsoft.com/office/excel/2006/main">
          <x14:cfRule type="expression" priority="28" id="{228EF5A0-AEAC-4889-A447-006D731E26D5}">
            <xm:f>'1.5 Universal Data'!$C$8&lt;$AI$7</xm:f>
            <x14:dxf>
              <fill>
                <patternFill patternType="lightUp">
                  <bgColor theme="0"/>
                </patternFill>
              </fill>
            </x14:dxf>
          </x14:cfRule>
          <xm:sqref>AI108</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EA549-08C7-4825-9C22-203B76F61113}">
  <sheetPr>
    <tabColor theme="9" tint="-0.249977111117893"/>
  </sheetPr>
  <dimension ref="A1:AK110"/>
  <sheetViews>
    <sheetView topLeftCell="A37" workbookViewId="0">
      <selection activeCell="K53" sqref="K53"/>
    </sheetView>
    <sheetView workbookViewId="1"/>
  </sheetViews>
  <sheetFormatPr defaultRowHeight="15"/>
  <cols>
    <col min="1" max="3" width="1.85546875" customWidth="1"/>
    <col min="4" max="4" width="8.85546875" bestFit="1" customWidth="1"/>
    <col min="5" max="5" width="9.42578125" bestFit="1" customWidth="1"/>
    <col min="6" max="6" width="12.140625" bestFit="1" customWidth="1"/>
    <col min="7" max="8" width="5" customWidth="1"/>
    <col min="9" max="9" width="14.140625" bestFit="1" customWidth="1"/>
    <col min="10" max="10" width="10" bestFit="1" customWidth="1"/>
    <col min="11" max="11" width="65.140625" bestFit="1" customWidth="1"/>
    <col min="12" max="13" width="11.42578125" bestFit="1" customWidth="1"/>
    <col min="14" max="14" width="45.42578125" bestFit="1" customWidth="1"/>
    <col min="15" max="15" width="5.85546875" bestFit="1" customWidth="1"/>
    <col min="16" max="16" width="9.85546875" customWidth="1"/>
    <col min="17" max="17" width="1.85546875" customWidth="1"/>
    <col min="18"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113</v>
      </c>
    </row>
    <row r="6" spans="1:35">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t="s">
        <v>276</v>
      </c>
      <c r="P7" s="55" t="s">
        <v>256</v>
      </c>
      <c r="Q7" s="55"/>
      <c r="R7" s="55"/>
      <c r="S7" s="55"/>
      <c r="T7" s="55"/>
      <c r="U7" s="55"/>
      <c r="V7" s="55"/>
      <c r="W7" s="55"/>
      <c r="X7" s="55"/>
      <c r="Y7" s="55"/>
      <c r="Z7" s="55"/>
      <c r="AA7" s="55"/>
      <c r="AB7" s="55"/>
      <c r="AC7" s="43" t="s">
        <v>1578</v>
      </c>
      <c r="AE7" s="52">
        <v>2022</v>
      </c>
      <c r="AF7" s="51">
        <v>2023</v>
      </c>
      <c r="AG7" s="51">
        <v>2024</v>
      </c>
      <c r="AH7" s="51">
        <v>2025</v>
      </c>
      <c r="AI7" s="50">
        <v>2026</v>
      </c>
    </row>
    <row r="8" spans="1:35">
      <c r="S8" s="43"/>
      <c r="T8" s="43"/>
      <c r="U8" s="43"/>
      <c r="V8" s="43"/>
    </row>
    <row r="9" spans="1:35" s="1" customFormat="1" ht="18">
      <c r="A9" s="2" t="s">
        <v>2408</v>
      </c>
      <c r="B9" s="2"/>
    </row>
    <row r="11" spans="1:35" s="1" customFormat="1">
      <c r="A11" s="42"/>
      <c r="B11" s="48" t="s">
        <v>394</v>
      </c>
    </row>
    <row r="13" spans="1:35">
      <c r="D13" t="s">
        <v>292</v>
      </c>
      <c r="E13" t="s">
        <v>245</v>
      </c>
      <c r="F13" t="s">
        <v>270</v>
      </c>
      <c r="G13" t="s">
        <v>2409</v>
      </c>
      <c r="H13" t="s">
        <v>272</v>
      </c>
      <c r="I13" t="s">
        <v>309</v>
      </c>
      <c r="J13" t="s">
        <v>109</v>
      </c>
      <c r="K13" t="s">
        <v>2410</v>
      </c>
      <c r="L13" s="172" t="s">
        <v>318</v>
      </c>
      <c r="M13" s="172" t="s">
        <v>318</v>
      </c>
      <c r="N13" t="s">
        <v>477</v>
      </c>
      <c r="O13" s="172" t="s">
        <v>318</v>
      </c>
      <c r="P13" t="s">
        <v>410</v>
      </c>
      <c r="AC13" t="s">
        <v>1581</v>
      </c>
      <c r="AD13" s="49"/>
      <c r="AE13" s="1013">
        <f>SUMIFS('5.9 Bus_Sup_Alloc'!AE$11:AE$72,'5.9 Bus_Sup_Alloc'!$D$11:$D$72,$D13,'5.9 Bus_Sup_Alloc'!$N$11:$N$72,$N13)</f>
        <v>0</v>
      </c>
      <c r="AF13" s="1013">
        <f>SUMIFS('5.9 Bus_Sup_Alloc'!AF$11:AF$72,'5.9 Bus_Sup_Alloc'!$D$11:$D$72,$D13,'5.9 Bus_Sup_Alloc'!$N$11:$N$72,$N13)</f>
        <v>0</v>
      </c>
      <c r="AG13" s="1013">
        <f>SUMIFS('5.9 Bus_Sup_Alloc'!AG$11:AG$72,'5.9 Bus_Sup_Alloc'!$D$11:$D$72,$D13,'5.9 Bus_Sup_Alloc'!$N$11:$N$72,$N13)</f>
        <v>0</v>
      </c>
      <c r="AH13" s="1013">
        <f>SUMIFS('5.9 Bus_Sup_Alloc'!AH$11:AH$72,'5.9 Bus_Sup_Alloc'!$D$11:$D$72,$D13,'5.9 Bus_Sup_Alloc'!$N$11:$N$72,$N13)</f>
        <v>0</v>
      </c>
      <c r="AI13" s="1013">
        <f>SUMIFS('5.9 Bus_Sup_Alloc'!AI$11:AI$72,'5.9 Bus_Sup_Alloc'!$D$11:$D$72,$D13,'5.9 Bus_Sup_Alloc'!$N$11:$N$72,$N13)</f>
        <v>0</v>
      </c>
    </row>
    <row r="14" spans="1:35">
      <c r="D14" t="s">
        <v>292</v>
      </c>
      <c r="E14" t="s">
        <v>245</v>
      </c>
      <c r="F14" t="s">
        <v>270</v>
      </c>
      <c r="G14" t="s">
        <v>2409</v>
      </c>
      <c r="H14" t="s">
        <v>272</v>
      </c>
      <c r="I14" t="s">
        <v>309</v>
      </c>
      <c r="J14" t="s">
        <v>109</v>
      </c>
      <c r="K14" t="s">
        <v>2410</v>
      </c>
      <c r="L14" s="172" t="s">
        <v>318</v>
      </c>
      <c r="M14" s="172" t="s">
        <v>318</v>
      </c>
      <c r="N14" t="s">
        <v>481</v>
      </c>
      <c r="O14" s="172" t="s">
        <v>318</v>
      </c>
      <c r="P14" t="s">
        <v>410</v>
      </c>
      <c r="AC14" t="s">
        <v>1581</v>
      </c>
      <c r="AD14" s="49"/>
      <c r="AE14" s="1013">
        <f>SUMIFS('5.9 Bus_Sup_Alloc'!AE$11:AE$72,'5.9 Bus_Sup_Alloc'!$D$11:$D$72,$D14,'5.9 Bus_Sup_Alloc'!$N$11:$N$72,$N14)</f>
        <v>0</v>
      </c>
      <c r="AF14" s="1013">
        <f>SUMIFS('5.9 Bus_Sup_Alloc'!AF$11:AF$72,'5.9 Bus_Sup_Alloc'!$D$11:$D$72,$D14,'5.9 Bus_Sup_Alloc'!$N$11:$N$72,$N14)</f>
        <v>0</v>
      </c>
      <c r="AG14" s="1013">
        <f>SUMIFS('5.9 Bus_Sup_Alloc'!AG$11:AG$72,'5.9 Bus_Sup_Alloc'!$D$11:$D$72,$D14,'5.9 Bus_Sup_Alloc'!$N$11:$N$72,$N14)</f>
        <v>0</v>
      </c>
      <c r="AH14" s="1013">
        <f>SUMIFS('5.9 Bus_Sup_Alloc'!AH$11:AH$72,'5.9 Bus_Sup_Alloc'!$D$11:$D$72,$D14,'5.9 Bus_Sup_Alloc'!$N$11:$N$72,$N14)</f>
        <v>0</v>
      </c>
      <c r="AI14" s="1013">
        <f>SUMIFS('5.9 Bus_Sup_Alloc'!AI$11:AI$72,'5.9 Bus_Sup_Alloc'!$D$11:$D$72,$D14,'5.9 Bus_Sup_Alloc'!$N$11:$N$72,$N14)</f>
        <v>0</v>
      </c>
    </row>
    <row r="15" spans="1:35">
      <c r="D15" t="s">
        <v>292</v>
      </c>
      <c r="E15" t="s">
        <v>245</v>
      </c>
      <c r="F15" t="s">
        <v>270</v>
      </c>
      <c r="G15" t="s">
        <v>2409</v>
      </c>
      <c r="H15" t="s">
        <v>272</v>
      </c>
      <c r="I15" t="s">
        <v>309</v>
      </c>
      <c r="J15" t="s">
        <v>109</v>
      </c>
      <c r="K15" t="s">
        <v>2410</v>
      </c>
      <c r="L15" s="172" t="s">
        <v>318</v>
      </c>
      <c r="M15" s="172" t="s">
        <v>318</v>
      </c>
      <c r="N15" t="s">
        <v>485</v>
      </c>
      <c r="O15" s="172" t="s">
        <v>318</v>
      </c>
      <c r="P15" t="s">
        <v>410</v>
      </c>
      <c r="AC15" t="s">
        <v>1581</v>
      </c>
      <c r="AD15" s="49"/>
      <c r="AE15" s="1013">
        <f>SUMIFS('5.9 Bus_Sup_Alloc'!AE$11:AE$72,'5.9 Bus_Sup_Alloc'!$D$11:$D$72,$D15,'5.9 Bus_Sup_Alloc'!$N$11:$N$72,$N15)</f>
        <v>0</v>
      </c>
      <c r="AF15" s="1013">
        <f>SUMIFS('5.9 Bus_Sup_Alloc'!AF$11:AF$72,'5.9 Bus_Sup_Alloc'!$D$11:$D$72,$D15,'5.9 Bus_Sup_Alloc'!$N$11:$N$72,$N15)</f>
        <v>0</v>
      </c>
      <c r="AG15" s="1013">
        <f>SUMIFS('5.9 Bus_Sup_Alloc'!AG$11:AG$72,'5.9 Bus_Sup_Alloc'!$D$11:$D$72,$D15,'5.9 Bus_Sup_Alloc'!$N$11:$N$72,$N15)</f>
        <v>0</v>
      </c>
      <c r="AH15" s="1013">
        <f>SUMIFS('5.9 Bus_Sup_Alloc'!AH$11:AH$72,'5.9 Bus_Sup_Alloc'!$D$11:$D$72,$D15,'5.9 Bus_Sup_Alloc'!$N$11:$N$72,$N15)</f>
        <v>0</v>
      </c>
      <c r="AI15" s="1013">
        <f>SUMIFS('5.9 Bus_Sup_Alloc'!AI$11:AI$72,'5.9 Bus_Sup_Alloc'!$D$11:$D$72,$D15,'5.9 Bus_Sup_Alloc'!$N$11:$N$72,$N15)</f>
        <v>0</v>
      </c>
    </row>
    <row r="16" spans="1:35">
      <c r="D16" t="s">
        <v>292</v>
      </c>
      <c r="E16" t="s">
        <v>245</v>
      </c>
      <c r="F16" t="s">
        <v>270</v>
      </c>
      <c r="G16" t="s">
        <v>2409</v>
      </c>
      <c r="H16" t="s">
        <v>272</v>
      </c>
      <c r="I16" t="s">
        <v>309</v>
      </c>
      <c r="J16" t="s">
        <v>109</v>
      </c>
      <c r="K16" t="s">
        <v>2410</v>
      </c>
      <c r="L16" s="172" t="s">
        <v>318</v>
      </c>
      <c r="M16" s="172" t="s">
        <v>318</v>
      </c>
      <c r="N16" t="s">
        <v>490</v>
      </c>
      <c r="O16" s="172" t="s">
        <v>318</v>
      </c>
      <c r="P16" t="s">
        <v>410</v>
      </c>
      <c r="AC16" t="s">
        <v>1581</v>
      </c>
      <c r="AD16" s="49"/>
      <c r="AE16" s="1013">
        <f>SUMIFS('5.9 Bus_Sup_Alloc'!AE$11:AE$72,'5.9 Bus_Sup_Alloc'!$D$11:$D$72,$D16,'5.9 Bus_Sup_Alloc'!$N$11:$N$72,$N16)</f>
        <v>0</v>
      </c>
      <c r="AF16" s="1013">
        <f>SUMIFS('5.9 Bus_Sup_Alloc'!AF$11:AF$72,'5.9 Bus_Sup_Alloc'!$D$11:$D$72,$D16,'5.9 Bus_Sup_Alloc'!$N$11:$N$72,$N16)</f>
        <v>0</v>
      </c>
      <c r="AG16" s="1013">
        <f>SUMIFS('5.9 Bus_Sup_Alloc'!AG$11:AG$72,'5.9 Bus_Sup_Alloc'!$D$11:$D$72,$D16,'5.9 Bus_Sup_Alloc'!$N$11:$N$72,$N16)</f>
        <v>0</v>
      </c>
      <c r="AH16" s="1013">
        <f>SUMIFS('5.9 Bus_Sup_Alloc'!AH$11:AH$72,'5.9 Bus_Sup_Alloc'!$D$11:$D$72,$D16,'5.9 Bus_Sup_Alloc'!$N$11:$N$72,$N16)</f>
        <v>0</v>
      </c>
      <c r="AI16" s="1013">
        <f>SUMIFS('5.9 Bus_Sup_Alloc'!AI$11:AI$72,'5.9 Bus_Sup_Alloc'!$D$11:$D$72,$D16,'5.9 Bus_Sup_Alloc'!$N$11:$N$72,$N16)</f>
        <v>0</v>
      </c>
    </row>
    <row r="17" spans="1:35">
      <c r="D17" t="s">
        <v>292</v>
      </c>
      <c r="E17" t="s">
        <v>245</v>
      </c>
      <c r="F17" t="s">
        <v>270</v>
      </c>
      <c r="G17" t="s">
        <v>2409</v>
      </c>
      <c r="H17" t="s">
        <v>272</v>
      </c>
      <c r="I17" t="s">
        <v>309</v>
      </c>
      <c r="J17" t="s">
        <v>109</v>
      </c>
      <c r="K17" t="s">
        <v>2410</v>
      </c>
      <c r="L17" s="172" t="s">
        <v>318</v>
      </c>
      <c r="M17" s="172" t="s">
        <v>318</v>
      </c>
      <c r="N17" t="s">
        <v>495</v>
      </c>
      <c r="O17" s="172" t="s">
        <v>318</v>
      </c>
      <c r="P17" t="s">
        <v>410</v>
      </c>
      <c r="AC17" t="s">
        <v>1581</v>
      </c>
      <c r="AD17" s="49"/>
      <c r="AE17" s="1013">
        <f>SUMIFS('5.9 Bus_Sup_Alloc'!AE$11:AE$72,'5.9 Bus_Sup_Alloc'!$D$11:$D$72,$D17,'5.9 Bus_Sup_Alloc'!$N$11:$N$72,$N17)</f>
        <v>0</v>
      </c>
      <c r="AF17" s="1013">
        <f>SUMIFS('5.9 Bus_Sup_Alloc'!AF$11:AF$72,'5.9 Bus_Sup_Alloc'!$D$11:$D$72,$D17,'5.9 Bus_Sup_Alloc'!$N$11:$N$72,$N17)</f>
        <v>0</v>
      </c>
      <c r="AG17" s="1013">
        <f>SUMIFS('5.9 Bus_Sup_Alloc'!AG$11:AG$72,'5.9 Bus_Sup_Alloc'!$D$11:$D$72,$D17,'5.9 Bus_Sup_Alloc'!$N$11:$N$72,$N17)</f>
        <v>0</v>
      </c>
      <c r="AH17" s="1013">
        <f>SUMIFS('5.9 Bus_Sup_Alloc'!AH$11:AH$72,'5.9 Bus_Sup_Alloc'!$D$11:$D$72,$D17,'5.9 Bus_Sup_Alloc'!$N$11:$N$72,$N17)</f>
        <v>0</v>
      </c>
      <c r="AI17" s="1013">
        <f>SUMIFS('5.9 Bus_Sup_Alloc'!AI$11:AI$72,'5.9 Bus_Sup_Alloc'!$D$11:$D$72,$D17,'5.9 Bus_Sup_Alloc'!$N$11:$N$72,$N17)</f>
        <v>0</v>
      </c>
    </row>
    <row r="18" spans="1:35">
      <c r="D18" t="s">
        <v>292</v>
      </c>
      <c r="E18" t="s">
        <v>245</v>
      </c>
      <c r="F18" t="s">
        <v>270</v>
      </c>
      <c r="G18" t="s">
        <v>2409</v>
      </c>
      <c r="H18" t="s">
        <v>272</v>
      </c>
      <c r="I18" t="s">
        <v>309</v>
      </c>
      <c r="J18" t="s">
        <v>109</v>
      </c>
      <c r="K18" t="s">
        <v>2410</v>
      </c>
      <c r="L18" s="172" t="s">
        <v>318</v>
      </c>
      <c r="M18" s="172" t="s">
        <v>318</v>
      </c>
      <c r="N18" t="s">
        <v>499</v>
      </c>
      <c r="O18" s="172" t="s">
        <v>318</v>
      </c>
      <c r="P18" t="s">
        <v>410</v>
      </c>
      <c r="AC18" t="s">
        <v>1581</v>
      </c>
      <c r="AD18" s="49"/>
      <c r="AE18" s="1013">
        <f>SUMIFS('5.9 Bus_Sup_Alloc'!AE$11:AE$72,'5.9 Bus_Sup_Alloc'!$D$11:$D$72,$D18,'5.9 Bus_Sup_Alloc'!$N$11:$N$72,$N18)</f>
        <v>0</v>
      </c>
      <c r="AF18" s="1013">
        <f>SUMIFS('5.9 Bus_Sup_Alloc'!AF$11:AF$72,'5.9 Bus_Sup_Alloc'!$D$11:$D$72,$D18,'5.9 Bus_Sup_Alloc'!$N$11:$N$72,$N18)</f>
        <v>0</v>
      </c>
      <c r="AG18" s="1013">
        <f>SUMIFS('5.9 Bus_Sup_Alloc'!AG$11:AG$72,'5.9 Bus_Sup_Alloc'!$D$11:$D$72,$D18,'5.9 Bus_Sup_Alloc'!$N$11:$N$72,$N18)</f>
        <v>0</v>
      </c>
      <c r="AH18" s="1013">
        <f>SUMIFS('5.9 Bus_Sup_Alloc'!AH$11:AH$72,'5.9 Bus_Sup_Alloc'!$D$11:$D$72,$D18,'5.9 Bus_Sup_Alloc'!$N$11:$N$72,$N18)</f>
        <v>0</v>
      </c>
      <c r="AI18" s="1013">
        <f>SUMIFS('5.9 Bus_Sup_Alloc'!AI$11:AI$72,'5.9 Bus_Sup_Alloc'!$D$11:$D$72,$D18,'5.9 Bus_Sup_Alloc'!$N$11:$N$72,$N18)</f>
        <v>0</v>
      </c>
    </row>
    <row r="19" spans="1:35">
      <c r="D19" t="s">
        <v>292</v>
      </c>
      <c r="E19" t="s">
        <v>245</v>
      </c>
      <c r="F19" t="s">
        <v>270</v>
      </c>
      <c r="G19" t="s">
        <v>2409</v>
      </c>
      <c r="H19" t="s">
        <v>272</v>
      </c>
      <c r="I19" t="s">
        <v>309</v>
      </c>
      <c r="J19" t="s">
        <v>109</v>
      </c>
      <c r="K19" t="s">
        <v>2410</v>
      </c>
      <c r="L19" s="172" t="s">
        <v>318</v>
      </c>
      <c r="M19" s="172" t="s">
        <v>318</v>
      </c>
      <c r="N19" t="s">
        <v>503</v>
      </c>
      <c r="O19" s="172" t="s">
        <v>318</v>
      </c>
      <c r="P19" t="s">
        <v>410</v>
      </c>
      <c r="AC19" t="s">
        <v>1581</v>
      </c>
      <c r="AD19" s="49"/>
      <c r="AE19" s="1013">
        <f>SUMIFS('5.9 Bus_Sup_Alloc'!AE$11:AE$72,'5.9 Bus_Sup_Alloc'!$D$11:$D$72,$D19,'5.9 Bus_Sup_Alloc'!$N$11:$N$72,$N19)</f>
        <v>0</v>
      </c>
      <c r="AF19" s="1013">
        <f>SUMIFS('5.9 Bus_Sup_Alloc'!AF$11:AF$72,'5.9 Bus_Sup_Alloc'!$D$11:$D$72,$D19,'5.9 Bus_Sup_Alloc'!$N$11:$N$72,$N19)</f>
        <v>0</v>
      </c>
      <c r="AG19" s="1013">
        <f>SUMIFS('5.9 Bus_Sup_Alloc'!AG$11:AG$72,'5.9 Bus_Sup_Alloc'!$D$11:$D$72,$D19,'5.9 Bus_Sup_Alloc'!$N$11:$N$72,$N19)</f>
        <v>0</v>
      </c>
      <c r="AH19" s="1013">
        <f>SUMIFS('5.9 Bus_Sup_Alloc'!AH$11:AH$72,'5.9 Bus_Sup_Alloc'!$D$11:$D$72,$D19,'5.9 Bus_Sup_Alloc'!$N$11:$N$72,$N19)</f>
        <v>0</v>
      </c>
      <c r="AI19" s="1013">
        <f>SUMIFS('5.9 Bus_Sup_Alloc'!AI$11:AI$72,'5.9 Bus_Sup_Alloc'!$D$11:$D$72,$D19,'5.9 Bus_Sup_Alloc'!$N$11:$N$72,$N19)</f>
        <v>0</v>
      </c>
    </row>
    <row r="20" spans="1:35">
      <c r="D20" t="s">
        <v>292</v>
      </c>
      <c r="E20" t="s">
        <v>245</v>
      </c>
      <c r="F20" t="s">
        <v>270</v>
      </c>
      <c r="G20" t="s">
        <v>2409</v>
      </c>
      <c r="H20" t="s">
        <v>272</v>
      </c>
      <c r="I20" t="s">
        <v>309</v>
      </c>
      <c r="J20" t="s">
        <v>109</v>
      </c>
      <c r="K20" t="s">
        <v>2410</v>
      </c>
      <c r="L20" s="172" t="s">
        <v>318</v>
      </c>
      <c r="M20" s="172" t="s">
        <v>318</v>
      </c>
      <c r="O20" s="172" t="s">
        <v>318</v>
      </c>
      <c r="P20" t="s">
        <v>410</v>
      </c>
      <c r="AC20" t="s">
        <v>1581</v>
      </c>
      <c r="AD20" s="49"/>
      <c r="AE20" s="1019"/>
      <c r="AF20" s="1019"/>
      <c r="AG20" s="1019"/>
      <c r="AH20" s="1019"/>
      <c r="AI20" s="1019"/>
    </row>
    <row r="21" spans="1:35">
      <c r="D21" t="s">
        <v>292</v>
      </c>
      <c r="E21" t="s">
        <v>245</v>
      </c>
      <c r="F21" t="s">
        <v>270</v>
      </c>
      <c r="G21" t="s">
        <v>2409</v>
      </c>
      <c r="H21" t="s">
        <v>272</v>
      </c>
      <c r="I21" t="s">
        <v>309</v>
      </c>
      <c r="J21" t="s">
        <v>109</v>
      </c>
      <c r="K21" t="s">
        <v>2410</v>
      </c>
      <c r="L21" s="172" t="s">
        <v>318</v>
      </c>
      <c r="M21" s="172" t="s">
        <v>318</v>
      </c>
      <c r="O21" s="172" t="s">
        <v>318</v>
      </c>
      <c r="P21" t="s">
        <v>410</v>
      </c>
      <c r="AC21" t="s">
        <v>1581</v>
      </c>
      <c r="AD21" s="49"/>
      <c r="AE21" s="1019"/>
      <c r="AF21" s="1019"/>
      <c r="AG21" s="1019"/>
      <c r="AH21" s="1019"/>
      <c r="AI21" s="1019"/>
    </row>
    <row r="23" spans="1:35" s="1" customFormat="1">
      <c r="A23" s="42"/>
      <c r="B23" s="48" t="s">
        <v>2411</v>
      </c>
    </row>
    <row r="25" spans="1:35">
      <c r="D25" t="s">
        <v>292</v>
      </c>
      <c r="E25" t="s">
        <v>245</v>
      </c>
      <c r="F25" t="s">
        <v>270</v>
      </c>
      <c r="G25" t="s">
        <v>2409</v>
      </c>
      <c r="H25" t="s">
        <v>272</v>
      </c>
      <c r="I25" t="s">
        <v>309</v>
      </c>
      <c r="J25" t="s">
        <v>109</v>
      </c>
      <c r="K25" t="s">
        <v>401</v>
      </c>
      <c r="L25" s="172" t="s">
        <v>318</v>
      </c>
      <c r="M25" s="172" t="s">
        <v>318</v>
      </c>
      <c r="N25" t="s">
        <v>507</v>
      </c>
      <c r="O25" s="172" t="s">
        <v>318</v>
      </c>
      <c r="P25" t="s">
        <v>410</v>
      </c>
      <c r="AC25" t="s">
        <v>1336</v>
      </c>
      <c r="AD25" s="49"/>
      <c r="AE25" s="1118"/>
      <c r="AF25" s="1118"/>
      <c r="AG25" s="1118"/>
      <c r="AH25" s="1118"/>
      <c r="AI25" s="1118"/>
    </row>
    <row r="26" spans="1:35">
      <c r="D26" t="s">
        <v>292</v>
      </c>
      <c r="E26" t="s">
        <v>245</v>
      </c>
      <c r="F26" t="s">
        <v>270</v>
      </c>
      <c r="G26" t="s">
        <v>2409</v>
      </c>
      <c r="H26" t="s">
        <v>272</v>
      </c>
      <c r="I26" t="s">
        <v>309</v>
      </c>
      <c r="J26" t="s">
        <v>109</v>
      </c>
      <c r="K26" t="s">
        <v>401</v>
      </c>
      <c r="L26" s="172" t="s">
        <v>318</v>
      </c>
      <c r="M26" s="172" t="s">
        <v>318</v>
      </c>
      <c r="N26" t="s">
        <v>510</v>
      </c>
      <c r="O26" s="172" t="s">
        <v>318</v>
      </c>
      <c r="P26" t="s">
        <v>410</v>
      </c>
      <c r="AC26" t="s">
        <v>1336</v>
      </c>
      <c r="AD26" s="49"/>
      <c r="AE26" s="1118"/>
      <c r="AF26" s="1118"/>
      <c r="AG26" s="1118"/>
      <c r="AH26" s="1118"/>
      <c r="AI26" s="1118"/>
    </row>
    <row r="27" spans="1:35">
      <c r="D27" t="s">
        <v>292</v>
      </c>
      <c r="E27" t="s">
        <v>245</v>
      </c>
      <c r="F27" t="s">
        <v>270</v>
      </c>
      <c r="G27" t="s">
        <v>2409</v>
      </c>
      <c r="H27" t="s">
        <v>272</v>
      </c>
      <c r="I27" t="s">
        <v>309</v>
      </c>
      <c r="J27" t="s">
        <v>109</v>
      </c>
      <c r="K27" t="s">
        <v>401</v>
      </c>
      <c r="L27" s="172" t="s">
        <v>318</v>
      </c>
      <c r="M27" s="172" t="s">
        <v>318</v>
      </c>
      <c r="N27" t="s">
        <v>513</v>
      </c>
      <c r="O27" s="172" t="s">
        <v>318</v>
      </c>
      <c r="P27" t="s">
        <v>410</v>
      </c>
      <c r="AC27" t="s">
        <v>1336</v>
      </c>
      <c r="AD27" s="49"/>
      <c r="AE27" s="1118"/>
      <c r="AF27" s="1118"/>
      <c r="AG27" s="1118"/>
      <c r="AH27" s="1118"/>
      <c r="AI27" s="1118"/>
    </row>
    <row r="28" spans="1:35">
      <c r="D28" t="s">
        <v>292</v>
      </c>
      <c r="E28" t="s">
        <v>245</v>
      </c>
      <c r="F28" t="s">
        <v>270</v>
      </c>
      <c r="G28" t="s">
        <v>2409</v>
      </c>
      <c r="H28" t="s">
        <v>272</v>
      </c>
      <c r="I28" t="s">
        <v>309</v>
      </c>
      <c r="J28" t="s">
        <v>109</v>
      </c>
      <c r="K28" t="s">
        <v>401</v>
      </c>
      <c r="L28" s="172" t="s">
        <v>318</v>
      </c>
      <c r="M28" s="172" t="s">
        <v>318</v>
      </c>
      <c r="N28" t="s">
        <v>517</v>
      </c>
      <c r="O28" s="172" t="s">
        <v>318</v>
      </c>
      <c r="P28" t="s">
        <v>410</v>
      </c>
      <c r="AC28" t="s">
        <v>1336</v>
      </c>
      <c r="AD28" s="49"/>
      <c r="AE28" s="978"/>
      <c r="AF28" s="978"/>
      <c r="AG28" s="978"/>
      <c r="AH28" s="978"/>
      <c r="AI28" s="978"/>
    </row>
    <row r="29" spans="1:35">
      <c r="D29" t="s">
        <v>292</v>
      </c>
      <c r="E29" t="s">
        <v>245</v>
      </c>
      <c r="F29" t="s">
        <v>270</v>
      </c>
      <c r="G29" t="s">
        <v>2409</v>
      </c>
      <c r="H29" t="s">
        <v>272</v>
      </c>
      <c r="I29" t="s">
        <v>309</v>
      </c>
      <c r="J29" t="s">
        <v>109</v>
      </c>
      <c r="K29" t="s">
        <v>401</v>
      </c>
      <c r="L29" s="172" t="s">
        <v>318</v>
      </c>
      <c r="M29" s="172" t="s">
        <v>318</v>
      </c>
      <c r="N29" t="s">
        <v>521</v>
      </c>
      <c r="O29" s="172" t="s">
        <v>318</v>
      </c>
      <c r="P29" t="s">
        <v>410</v>
      </c>
      <c r="AC29" t="s">
        <v>1336</v>
      </c>
      <c r="AD29" s="49"/>
      <c r="AE29" s="1118"/>
      <c r="AF29" s="1118"/>
      <c r="AG29" s="1118"/>
      <c r="AH29" s="1118"/>
      <c r="AI29" s="1118"/>
    </row>
    <row r="30" spans="1:35">
      <c r="D30" t="s">
        <v>292</v>
      </c>
      <c r="E30" t="s">
        <v>245</v>
      </c>
      <c r="F30" t="s">
        <v>270</v>
      </c>
      <c r="G30" t="s">
        <v>2409</v>
      </c>
      <c r="H30" t="s">
        <v>272</v>
      </c>
      <c r="I30" t="s">
        <v>309</v>
      </c>
      <c r="J30" t="s">
        <v>109</v>
      </c>
      <c r="K30" t="s">
        <v>401</v>
      </c>
      <c r="L30" s="172" t="s">
        <v>318</v>
      </c>
      <c r="M30" s="172" t="s">
        <v>318</v>
      </c>
      <c r="N30" t="s">
        <v>525</v>
      </c>
      <c r="O30" s="172" t="s">
        <v>318</v>
      </c>
      <c r="P30" t="s">
        <v>410</v>
      </c>
      <c r="AC30" t="s">
        <v>1336</v>
      </c>
      <c r="AD30" s="49"/>
      <c r="AE30" s="1118"/>
      <c r="AF30" s="1118"/>
      <c r="AG30" s="1118"/>
      <c r="AH30" s="1118"/>
      <c r="AI30" s="1118"/>
    </row>
    <row r="31" spans="1:35">
      <c r="D31" t="s">
        <v>292</v>
      </c>
      <c r="E31" t="s">
        <v>245</v>
      </c>
      <c r="F31" t="s">
        <v>270</v>
      </c>
      <c r="G31" t="s">
        <v>2409</v>
      </c>
      <c r="H31" t="s">
        <v>272</v>
      </c>
      <c r="I31" t="s">
        <v>309</v>
      </c>
      <c r="J31" t="s">
        <v>109</v>
      </c>
      <c r="K31" t="s">
        <v>401</v>
      </c>
      <c r="L31" s="172" t="s">
        <v>318</v>
      </c>
      <c r="M31" s="172" t="s">
        <v>318</v>
      </c>
      <c r="N31" t="s">
        <v>529</v>
      </c>
      <c r="O31" s="172" t="s">
        <v>318</v>
      </c>
      <c r="P31" t="s">
        <v>410</v>
      </c>
      <c r="AC31" t="s">
        <v>1336</v>
      </c>
      <c r="AD31" s="49"/>
      <c r="AE31" s="978"/>
      <c r="AF31" s="978"/>
      <c r="AG31" s="978"/>
      <c r="AH31" s="978"/>
      <c r="AI31" s="978"/>
    </row>
    <row r="32" spans="1:35">
      <c r="D32" t="s">
        <v>292</v>
      </c>
      <c r="E32" t="s">
        <v>245</v>
      </c>
      <c r="F32" t="s">
        <v>270</v>
      </c>
      <c r="G32" t="s">
        <v>2409</v>
      </c>
      <c r="H32" t="s">
        <v>272</v>
      </c>
      <c r="I32" t="s">
        <v>309</v>
      </c>
      <c r="J32" t="s">
        <v>109</v>
      </c>
      <c r="K32" t="s">
        <v>401</v>
      </c>
      <c r="L32" s="172" t="s">
        <v>318</v>
      </c>
      <c r="M32" s="172" t="s">
        <v>318</v>
      </c>
      <c r="N32" t="s">
        <v>532</v>
      </c>
      <c r="O32" s="172" t="s">
        <v>318</v>
      </c>
      <c r="P32" t="s">
        <v>410</v>
      </c>
      <c r="AC32" t="s">
        <v>1336</v>
      </c>
      <c r="AD32" s="49"/>
      <c r="AE32" s="1118"/>
      <c r="AF32" s="1118"/>
      <c r="AG32" s="1118"/>
      <c r="AH32" s="1118"/>
      <c r="AI32" s="1118"/>
    </row>
    <row r="33" spans="1:35">
      <c r="D33" t="s">
        <v>292</v>
      </c>
      <c r="E33" t="s">
        <v>245</v>
      </c>
      <c r="F33" t="s">
        <v>270</v>
      </c>
      <c r="G33" t="s">
        <v>2409</v>
      </c>
      <c r="H33" t="s">
        <v>272</v>
      </c>
      <c r="I33" t="s">
        <v>309</v>
      </c>
      <c r="J33" t="s">
        <v>109</v>
      </c>
      <c r="K33" t="s">
        <v>401</v>
      </c>
      <c r="L33" s="172" t="s">
        <v>318</v>
      </c>
      <c r="M33" s="172" t="s">
        <v>318</v>
      </c>
      <c r="N33" t="s">
        <v>535</v>
      </c>
      <c r="O33" s="172" t="s">
        <v>318</v>
      </c>
      <c r="P33" t="s">
        <v>410</v>
      </c>
      <c r="AC33" t="s">
        <v>1336</v>
      </c>
      <c r="AD33" s="49"/>
      <c r="AE33" s="1118"/>
      <c r="AF33" s="1118"/>
      <c r="AG33" s="1118"/>
      <c r="AH33" s="1118"/>
      <c r="AI33" s="1118"/>
    </row>
    <row r="34" spans="1:35">
      <c r="D34" t="s">
        <v>292</v>
      </c>
      <c r="E34" t="s">
        <v>245</v>
      </c>
      <c r="F34" t="s">
        <v>270</v>
      </c>
      <c r="G34" t="s">
        <v>2409</v>
      </c>
      <c r="H34" t="s">
        <v>272</v>
      </c>
      <c r="I34" t="s">
        <v>309</v>
      </c>
      <c r="J34" t="s">
        <v>109</v>
      </c>
      <c r="K34" t="s">
        <v>401</v>
      </c>
      <c r="L34" s="172" t="s">
        <v>318</v>
      </c>
      <c r="M34" s="172" t="s">
        <v>318</v>
      </c>
      <c r="N34" t="s">
        <v>538</v>
      </c>
      <c r="O34" s="172" t="s">
        <v>318</v>
      </c>
      <c r="P34" t="s">
        <v>410</v>
      </c>
      <c r="AC34" t="s">
        <v>1336</v>
      </c>
      <c r="AD34" s="49"/>
      <c r="AE34" s="1118"/>
      <c r="AF34" s="1118"/>
      <c r="AG34" s="1118"/>
      <c r="AH34" s="1118"/>
      <c r="AI34" s="1118"/>
    </row>
    <row r="35" spans="1:35">
      <c r="D35" t="s">
        <v>292</v>
      </c>
      <c r="E35" t="s">
        <v>245</v>
      </c>
      <c r="F35" t="s">
        <v>270</v>
      </c>
      <c r="G35" t="s">
        <v>2409</v>
      </c>
      <c r="H35" t="s">
        <v>272</v>
      </c>
      <c r="I35" t="s">
        <v>309</v>
      </c>
      <c r="J35" t="s">
        <v>109</v>
      </c>
      <c r="K35" t="s">
        <v>401</v>
      </c>
      <c r="L35" s="172" t="s">
        <v>318</v>
      </c>
      <c r="M35" s="172" t="s">
        <v>318</v>
      </c>
      <c r="N35" t="s">
        <v>541</v>
      </c>
      <c r="O35" s="172" t="s">
        <v>318</v>
      </c>
      <c r="P35" t="s">
        <v>410</v>
      </c>
      <c r="AC35" t="s">
        <v>1336</v>
      </c>
      <c r="AD35" s="49"/>
      <c r="AE35" s="1118"/>
      <c r="AF35" s="1118"/>
      <c r="AG35" s="1118"/>
      <c r="AH35" s="1118"/>
      <c r="AI35" s="1118"/>
    </row>
    <row r="36" spans="1:35">
      <c r="D36" t="s">
        <v>292</v>
      </c>
      <c r="E36" t="s">
        <v>245</v>
      </c>
      <c r="F36" t="s">
        <v>270</v>
      </c>
      <c r="G36" t="s">
        <v>2409</v>
      </c>
      <c r="H36" t="s">
        <v>272</v>
      </c>
      <c r="I36" t="s">
        <v>309</v>
      </c>
      <c r="J36" t="s">
        <v>109</v>
      </c>
      <c r="K36" t="s">
        <v>401</v>
      </c>
      <c r="L36" s="172" t="s">
        <v>318</v>
      </c>
      <c r="M36" s="172" t="s">
        <v>318</v>
      </c>
      <c r="N36" t="s">
        <v>544</v>
      </c>
      <c r="O36" s="172" t="s">
        <v>318</v>
      </c>
      <c r="P36" t="s">
        <v>410</v>
      </c>
      <c r="AC36" t="s">
        <v>1336</v>
      </c>
      <c r="AD36" s="49"/>
      <c r="AE36" s="1118"/>
      <c r="AF36" s="1118"/>
      <c r="AG36" s="1118"/>
      <c r="AH36" s="1118"/>
      <c r="AI36" s="1118"/>
    </row>
    <row r="37" spans="1:35">
      <c r="D37" t="s">
        <v>292</v>
      </c>
      <c r="E37" t="s">
        <v>245</v>
      </c>
      <c r="F37" t="s">
        <v>270</v>
      </c>
      <c r="G37" t="s">
        <v>2409</v>
      </c>
      <c r="H37" t="s">
        <v>272</v>
      </c>
      <c r="I37" t="s">
        <v>309</v>
      </c>
      <c r="J37" t="s">
        <v>109</v>
      </c>
      <c r="K37" t="s">
        <v>401</v>
      </c>
      <c r="L37" s="172" t="s">
        <v>318</v>
      </c>
      <c r="M37" s="172" t="s">
        <v>318</v>
      </c>
      <c r="O37" s="172" t="s">
        <v>318</v>
      </c>
      <c r="P37" t="s">
        <v>410</v>
      </c>
      <c r="AC37" t="s">
        <v>1336</v>
      </c>
      <c r="AD37" s="49"/>
      <c r="AE37" s="1019"/>
      <c r="AF37" s="1019"/>
      <c r="AG37" s="1019"/>
      <c r="AH37" s="1019"/>
      <c r="AI37" s="1019"/>
    </row>
    <row r="38" spans="1:35">
      <c r="D38" t="s">
        <v>292</v>
      </c>
      <c r="E38" t="s">
        <v>245</v>
      </c>
      <c r="F38" t="s">
        <v>270</v>
      </c>
      <c r="G38" t="s">
        <v>2409</v>
      </c>
      <c r="H38" t="s">
        <v>272</v>
      </c>
      <c r="I38" t="s">
        <v>309</v>
      </c>
      <c r="J38" t="s">
        <v>109</v>
      </c>
      <c r="K38" t="s">
        <v>401</v>
      </c>
      <c r="L38" s="172" t="s">
        <v>318</v>
      </c>
      <c r="M38" s="172" t="s">
        <v>318</v>
      </c>
      <c r="O38" s="172" t="s">
        <v>318</v>
      </c>
      <c r="P38" t="s">
        <v>410</v>
      </c>
      <c r="AC38" t="s">
        <v>1336</v>
      </c>
      <c r="AD38" s="49"/>
      <c r="AE38" s="1019"/>
      <c r="AF38" s="1019"/>
      <c r="AG38" s="1019"/>
      <c r="AH38" s="1019"/>
      <c r="AI38" s="1019"/>
    </row>
    <row r="39" spans="1:35">
      <c r="D39" t="s">
        <v>292</v>
      </c>
      <c r="E39" t="s">
        <v>245</v>
      </c>
      <c r="F39" t="s">
        <v>270</v>
      </c>
      <c r="G39" t="s">
        <v>2409</v>
      </c>
      <c r="H39" t="s">
        <v>272</v>
      </c>
      <c r="I39" t="s">
        <v>309</v>
      </c>
      <c r="J39" t="s">
        <v>109</v>
      </c>
      <c r="K39" t="s">
        <v>401</v>
      </c>
      <c r="L39" s="172" t="s">
        <v>318</v>
      </c>
      <c r="M39" s="172" t="s">
        <v>318</v>
      </c>
      <c r="O39" s="172" t="s">
        <v>318</v>
      </c>
      <c r="P39" t="s">
        <v>410</v>
      </c>
      <c r="AC39" t="s">
        <v>1336</v>
      </c>
      <c r="AD39" s="49"/>
      <c r="AE39" s="1019"/>
      <c r="AF39" s="1019"/>
      <c r="AG39" s="1019"/>
      <c r="AH39" s="1019"/>
      <c r="AI39" s="1019"/>
    </row>
    <row r="41" spans="1:35">
      <c r="AE41" s="242"/>
      <c r="AF41" s="242"/>
      <c r="AG41" s="242"/>
      <c r="AH41" s="242"/>
      <c r="AI41" s="242"/>
    </row>
    <row r="42" spans="1:35" s="1" customFormat="1">
      <c r="A42" s="42"/>
      <c r="B42" s="48" t="s">
        <v>2412</v>
      </c>
    </row>
    <row r="44" spans="1:35">
      <c r="D44" t="s">
        <v>292</v>
      </c>
      <c r="E44" t="s">
        <v>245</v>
      </c>
      <c r="F44" t="s">
        <v>270</v>
      </c>
      <c r="G44" t="s">
        <v>2409</v>
      </c>
      <c r="H44" t="s">
        <v>272</v>
      </c>
      <c r="I44" t="s">
        <v>309</v>
      </c>
      <c r="J44" t="s">
        <v>109</v>
      </c>
      <c r="K44" t="s">
        <v>415</v>
      </c>
      <c r="L44" s="172" t="s">
        <v>318</v>
      </c>
      <c r="M44" s="172" t="s">
        <v>318</v>
      </c>
      <c r="N44" t="s">
        <v>547</v>
      </c>
      <c r="O44" s="172" t="s">
        <v>318</v>
      </c>
      <c r="P44" t="s">
        <v>410</v>
      </c>
      <c r="AC44" t="s">
        <v>1336</v>
      </c>
      <c r="AD44" s="49"/>
      <c r="AE44" s="978"/>
      <c r="AF44" s="978"/>
      <c r="AG44" s="978"/>
      <c r="AH44" s="978"/>
      <c r="AI44" s="978"/>
    </row>
    <row r="45" spans="1:35">
      <c r="D45" t="s">
        <v>292</v>
      </c>
      <c r="E45" t="s">
        <v>245</v>
      </c>
      <c r="F45" t="s">
        <v>270</v>
      </c>
      <c r="G45" t="s">
        <v>2409</v>
      </c>
      <c r="H45" t="s">
        <v>272</v>
      </c>
      <c r="I45" t="s">
        <v>309</v>
      </c>
      <c r="J45" t="s">
        <v>109</v>
      </c>
      <c r="L45" s="172"/>
      <c r="M45" s="172" t="s">
        <v>318</v>
      </c>
      <c r="O45" s="172" t="s">
        <v>318</v>
      </c>
      <c r="P45" t="s">
        <v>410</v>
      </c>
      <c r="AC45" t="s">
        <v>1336</v>
      </c>
      <c r="AD45" s="49"/>
      <c r="AE45" s="1019"/>
      <c r="AF45" s="1019"/>
      <c r="AG45" s="1019"/>
      <c r="AH45" s="1019"/>
      <c r="AI45" s="1019"/>
    </row>
    <row r="46" spans="1:35">
      <c r="AE46" s="242"/>
      <c r="AF46" s="242"/>
      <c r="AG46" s="242"/>
      <c r="AH46" s="242"/>
      <c r="AI46" s="242"/>
    </row>
    <row r="47" spans="1:35" s="1" customFormat="1">
      <c r="A47" s="42"/>
      <c r="B47" s="48" t="s">
        <v>2413</v>
      </c>
    </row>
    <row r="49" spans="1:37" s="1" customFormat="1">
      <c r="A49" s="42"/>
      <c r="B49"/>
      <c r="C49" s="1" t="s">
        <v>2414</v>
      </c>
    </row>
    <row r="51" spans="1:37">
      <c r="D51" t="s">
        <v>292</v>
      </c>
      <c r="E51" t="s">
        <v>293</v>
      </c>
      <c r="F51" t="s">
        <v>270</v>
      </c>
      <c r="G51" t="s">
        <v>2409</v>
      </c>
      <c r="H51" t="s">
        <v>272</v>
      </c>
      <c r="I51" t="s">
        <v>2415</v>
      </c>
      <c r="J51" t="s">
        <v>109</v>
      </c>
      <c r="K51" t="s">
        <v>576</v>
      </c>
      <c r="O51" s="172" t="s">
        <v>318</v>
      </c>
      <c r="P51" t="s">
        <v>1414</v>
      </c>
      <c r="AC51" t="s">
        <v>1373</v>
      </c>
      <c r="AD51" s="49"/>
      <c r="AE51" s="978"/>
      <c r="AF51" s="978"/>
      <c r="AG51" s="978"/>
      <c r="AH51" s="978"/>
      <c r="AI51" s="978"/>
      <c r="AK51" s="62"/>
    </row>
    <row r="52" spans="1:37">
      <c r="D52" t="s">
        <v>292</v>
      </c>
      <c r="E52" t="s">
        <v>293</v>
      </c>
      <c r="F52" t="s">
        <v>270</v>
      </c>
      <c r="G52" t="s">
        <v>2409</v>
      </c>
      <c r="H52" t="s">
        <v>272</v>
      </c>
      <c r="I52" t="s">
        <v>2415</v>
      </c>
      <c r="J52" t="s">
        <v>109</v>
      </c>
      <c r="K52" t="s">
        <v>2417</v>
      </c>
      <c r="O52" s="172" t="s">
        <v>318</v>
      </c>
      <c r="P52" t="s">
        <v>1418</v>
      </c>
      <c r="AC52" t="s">
        <v>1336</v>
      </c>
      <c r="AD52" s="49"/>
      <c r="AE52" s="978"/>
      <c r="AF52" s="978"/>
      <c r="AG52" s="978"/>
      <c r="AH52" s="978"/>
      <c r="AI52" s="978"/>
      <c r="AK52" s="62"/>
    </row>
    <row r="53" spans="1:37" s="62" customFormat="1">
      <c r="D53" s="1685" t="s">
        <v>292</v>
      </c>
      <c r="E53" s="1685" t="s">
        <v>293</v>
      </c>
      <c r="F53" s="1685" t="s">
        <v>270</v>
      </c>
      <c r="G53" s="1685" t="s">
        <v>2409</v>
      </c>
      <c r="H53" s="1685" t="s">
        <v>272</v>
      </c>
      <c r="I53" s="1685" t="s">
        <v>2415</v>
      </c>
      <c r="J53" s="1685" t="s">
        <v>109</v>
      </c>
      <c r="K53" s="1686" t="s">
        <v>2008</v>
      </c>
      <c r="O53" s="172" t="s">
        <v>318</v>
      </c>
      <c r="P53" s="1685" t="s">
        <v>2009</v>
      </c>
      <c r="AC53" t="s">
        <v>1373</v>
      </c>
      <c r="AD53" s="49"/>
      <c r="AE53" s="978"/>
      <c r="AF53" s="978"/>
      <c r="AG53" s="978"/>
      <c r="AH53" s="978"/>
      <c r="AI53" s="978"/>
      <c r="AJ53"/>
    </row>
    <row r="54" spans="1:37">
      <c r="O54" s="172"/>
      <c r="AD54" s="49"/>
      <c r="AE54" s="1119"/>
      <c r="AF54" s="1119"/>
      <c r="AG54" s="1119"/>
      <c r="AH54" s="1119"/>
      <c r="AI54" s="1119"/>
      <c r="AK54" s="62"/>
    </row>
    <row r="55" spans="1:37">
      <c r="O55" s="172"/>
      <c r="AD55" s="49"/>
      <c r="AE55" s="1119"/>
      <c r="AF55" s="1119"/>
      <c r="AG55" s="1119"/>
      <c r="AH55" s="1119"/>
      <c r="AI55" s="1119"/>
      <c r="AK55" s="62"/>
    </row>
    <row r="56" spans="1:37">
      <c r="K56" s="618"/>
      <c r="O56" s="172"/>
      <c r="AD56" s="49"/>
      <c r="AE56" s="1119"/>
      <c r="AF56" s="1119"/>
      <c r="AG56" s="1119"/>
      <c r="AH56" s="1119"/>
      <c r="AI56" s="1119"/>
      <c r="AK56" s="62"/>
    </row>
    <row r="57" spans="1:37">
      <c r="O57" s="172"/>
      <c r="AD57" s="49"/>
      <c r="AE57" s="42"/>
      <c r="AF57" s="42"/>
      <c r="AG57" s="42"/>
      <c r="AH57" s="42"/>
      <c r="AI57" s="42"/>
      <c r="AK57" s="62"/>
    </row>
    <row r="58" spans="1:37" s="1" customFormat="1">
      <c r="A58" s="42"/>
      <c r="B58"/>
      <c r="C58" s="1" t="s">
        <v>2421</v>
      </c>
    </row>
    <row r="59" spans="1:37">
      <c r="O59" s="172"/>
      <c r="AD59" s="49"/>
      <c r="AE59" s="42"/>
      <c r="AF59" s="42"/>
      <c r="AG59" s="42"/>
      <c r="AH59" s="42"/>
      <c r="AI59" s="42"/>
      <c r="AK59" s="62"/>
    </row>
    <row r="60" spans="1:37">
      <c r="D60" t="s">
        <v>292</v>
      </c>
      <c r="E60" t="s">
        <v>293</v>
      </c>
      <c r="F60" t="s">
        <v>270</v>
      </c>
      <c r="G60" t="s">
        <v>2409</v>
      </c>
      <c r="H60" t="s">
        <v>272</v>
      </c>
      <c r="I60" t="s">
        <v>2415</v>
      </c>
      <c r="J60" t="s">
        <v>109</v>
      </c>
      <c r="K60" t="s">
        <v>1393</v>
      </c>
      <c r="O60" s="172" t="s">
        <v>318</v>
      </c>
      <c r="AC60" t="s">
        <v>1336</v>
      </c>
      <c r="AD60" s="49"/>
      <c r="AE60" s="978"/>
      <c r="AF60" s="978"/>
      <c r="AG60" s="978"/>
      <c r="AH60" s="978"/>
      <c r="AI60" s="978"/>
      <c r="AK60" s="62"/>
    </row>
    <row r="61" spans="1:37">
      <c r="D61" t="s">
        <v>292</v>
      </c>
      <c r="E61" t="s">
        <v>293</v>
      </c>
      <c r="F61" t="s">
        <v>270</v>
      </c>
      <c r="G61" t="s">
        <v>2409</v>
      </c>
      <c r="H61" t="s">
        <v>272</v>
      </c>
      <c r="I61" t="s">
        <v>2415</v>
      </c>
      <c r="J61" t="s">
        <v>109</v>
      </c>
      <c r="K61" t="s">
        <v>1395</v>
      </c>
      <c r="O61" s="172" t="s">
        <v>318</v>
      </c>
      <c r="P61" t="s">
        <v>1395</v>
      </c>
      <c r="AC61" t="s">
        <v>1336</v>
      </c>
      <c r="AD61" s="49"/>
      <c r="AE61" s="978"/>
      <c r="AF61" s="978"/>
      <c r="AG61" s="978"/>
      <c r="AH61" s="978"/>
      <c r="AI61" s="978"/>
      <c r="AK61" s="62"/>
    </row>
    <row r="62" spans="1:37">
      <c r="D62" t="s">
        <v>292</v>
      </c>
      <c r="E62" t="s">
        <v>293</v>
      </c>
      <c r="F62" t="s">
        <v>270</v>
      </c>
      <c r="G62" t="s">
        <v>2409</v>
      </c>
      <c r="H62" t="s">
        <v>272</v>
      </c>
      <c r="I62" t="s">
        <v>2415</v>
      </c>
      <c r="J62" t="s">
        <v>109</v>
      </c>
      <c r="K62" t="s">
        <v>1397</v>
      </c>
      <c r="O62" s="172" t="s">
        <v>318</v>
      </c>
      <c r="AC62" t="s">
        <v>1336</v>
      </c>
      <c r="AD62" s="49"/>
      <c r="AE62" s="978"/>
      <c r="AF62" s="978"/>
      <c r="AG62" s="978"/>
      <c r="AH62" s="978"/>
      <c r="AI62" s="978"/>
      <c r="AK62" s="62"/>
    </row>
    <row r="63" spans="1:37">
      <c r="D63" t="s">
        <v>292</v>
      </c>
      <c r="E63" t="s">
        <v>293</v>
      </c>
      <c r="F63" t="s">
        <v>270</v>
      </c>
      <c r="G63" t="s">
        <v>2409</v>
      </c>
      <c r="H63" t="s">
        <v>272</v>
      </c>
      <c r="I63" t="s">
        <v>2415</v>
      </c>
      <c r="J63" t="s">
        <v>109</v>
      </c>
      <c r="K63" t="s">
        <v>1399</v>
      </c>
      <c r="O63" s="172" t="s">
        <v>318</v>
      </c>
      <c r="P63" t="s">
        <v>1429</v>
      </c>
      <c r="AC63" t="s">
        <v>1336</v>
      </c>
      <c r="AD63" s="49"/>
      <c r="AE63" s="978"/>
      <c r="AF63" s="978"/>
      <c r="AG63" s="978"/>
      <c r="AH63" s="978"/>
      <c r="AI63" s="978"/>
      <c r="AK63" s="62"/>
    </row>
    <row r="64" spans="1:37">
      <c r="O64" s="172"/>
      <c r="AD64" s="49"/>
      <c r="AE64" s="42"/>
      <c r="AF64" s="42"/>
      <c r="AG64" s="42"/>
      <c r="AH64" s="42"/>
      <c r="AI64" s="42"/>
      <c r="AK64" s="62"/>
    </row>
    <row r="65" spans="1:37" s="1" customFormat="1">
      <c r="A65" s="42"/>
      <c r="B65"/>
    </row>
    <row r="66" spans="1:37" s="42" customFormat="1">
      <c r="B66"/>
    </row>
    <row r="67" spans="1:37">
      <c r="O67" s="172"/>
      <c r="AD67" s="49"/>
      <c r="AE67" s="1119"/>
      <c r="AF67" s="1119"/>
      <c r="AG67" s="1119"/>
      <c r="AH67" s="1119"/>
      <c r="AI67" s="1119"/>
      <c r="AK67" s="62"/>
    </row>
    <row r="68" spans="1:37">
      <c r="AD68" s="49"/>
      <c r="AE68" s="242"/>
      <c r="AF68" s="242"/>
      <c r="AG68" s="242"/>
      <c r="AH68" s="242"/>
      <c r="AI68" s="242"/>
      <c r="AK68" s="62"/>
    </row>
    <row r="69" spans="1:37" s="1" customFormat="1">
      <c r="A69" s="42"/>
      <c r="B69"/>
    </row>
    <row r="70" spans="1:37" s="42" customFormat="1">
      <c r="B70"/>
    </row>
    <row r="71" spans="1:37">
      <c r="O71" s="172"/>
      <c r="AD71" s="49"/>
      <c r="AE71" s="1119"/>
      <c r="AF71" s="1119"/>
      <c r="AG71" s="1119"/>
      <c r="AH71" s="1119"/>
      <c r="AI71" s="1119"/>
      <c r="AK71" s="62"/>
    </row>
    <row r="72" spans="1:37">
      <c r="AD72" s="49"/>
      <c r="AE72" s="242"/>
      <c r="AF72" s="242"/>
      <c r="AG72" s="242"/>
      <c r="AH72" s="242"/>
      <c r="AI72" s="242"/>
      <c r="AK72" s="62"/>
    </row>
    <row r="73" spans="1:37" s="1" customFormat="1" ht="18">
      <c r="A73" s="2" t="s">
        <v>2426</v>
      </c>
      <c r="B73" s="2"/>
    </row>
    <row r="75" spans="1:37" s="1" customFormat="1">
      <c r="A75" s="42"/>
      <c r="B75" s="48" t="s">
        <v>394</v>
      </c>
    </row>
    <row r="77" spans="1:37">
      <c r="D77" t="s">
        <v>292</v>
      </c>
      <c r="E77" t="s">
        <v>245</v>
      </c>
      <c r="F77" t="s">
        <v>270</v>
      </c>
      <c r="G77" t="s">
        <v>2427</v>
      </c>
      <c r="H77" t="s">
        <v>272</v>
      </c>
      <c r="I77" t="s">
        <v>309</v>
      </c>
      <c r="J77" t="s">
        <v>109</v>
      </c>
      <c r="K77" t="s">
        <v>2410</v>
      </c>
      <c r="L77" s="172" t="s">
        <v>318</v>
      </c>
      <c r="M77" s="172" t="s">
        <v>318</v>
      </c>
      <c r="N77" t="s">
        <v>477</v>
      </c>
      <c r="O77" s="172" t="s">
        <v>318</v>
      </c>
      <c r="P77" t="s">
        <v>410</v>
      </c>
      <c r="AC77" t="s">
        <v>1336</v>
      </c>
      <c r="AD77" s="49"/>
      <c r="AE77" s="1013">
        <f>SUMIFS('5.9 Bus_Sup_Alloc'!AE$76:AE$137,'5.9 Bus_Sup_Alloc'!$D$76:$D$137,$D77,'5.9 Bus_Sup_Alloc'!$N$76:$N$137,$N77)</f>
        <v>0</v>
      </c>
      <c r="AF77" s="1013">
        <f>SUMIFS('5.9 Bus_Sup_Alloc'!AF$76:AF$137,'5.9 Bus_Sup_Alloc'!$D$76:$D$137,$D77,'5.9 Bus_Sup_Alloc'!$N$76:$N$137,$N77)</f>
        <v>0</v>
      </c>
      <c r="AG77" s="1013">
        <f>SUMIFS('5.9 Bus_Sup_Alloc'!AG$76:AG$137,'5.9 Bus_Sup_Alloc'!$D$76:$D$137,$D77,'5.9 Bus_Sup_Alloc'!$N$76:$N$137,$N77)</f>
        <v>0</v>
      </c>
      <c r="AH77" s="1013">
        <f>SUMIFS('5.9 Bus_Sup_Alloc'!AH$76:AH$137,'5.9 Bus_Sup_Alloc'!$D$76:$D$137,$D77,'5.9 Bus_Sup_Alloc'!$N$76:$N$137,$N77)</f>
        <v>0</v>
      </c>
      <c r="AI77" s="1013">
        <f>SUMIFS('5.9 Bus_Sup_Alloc'!AI$76:AI$137,'5.9 Bus_Sup_Alloc'!$D$76:$D$137,$D77,'5.9 Bus_Sup_Alloc'!$N$76:$N$137,$N77)</f>
        <v>0</v>
      </c>
    </row>
    <row r="78" spans="1:37">
      <c r="D78" t="s">
        <v>292</v>
      </c>
      <c r="E78" t="s">
        <v>245</v>
      </c>
      <c r="F78" t="s">
        <v>270</v>
      </c>
      <c r="G78" t="s">
        <v>2427</v>
      </c>
      <c r="H78" t="s">
        <v>272</v>
      </c>
      <c r="I78" t="s">
        <v>309</v>
      </c>
      <c r="J78" t="s">
        <v>109</v>
      </c>
      <c r="K78" t="s">
        <v>2410</v>
      </c>
      <c r="L78" s="172" t="s">
        <v>318</v>
      </c>
      <c r="M78" s="172" t="s">
        <v>318</v>
      </c>
      <c r="N78" t="s">
        <v>481</v>
      </c>
      <c r="O78" s="172" t="s">
        <v>318</v>
      </c>
      <c r="P78" t="s">
        <v>410</v>
      </c>
      <c r="AC78" t="s">
        <v>1336</v>
      </c>
      <c r="AD78" s="49"/>
      <c r="AE78" s="1013">
        <f>SUMIFS('5.9 Bus_Sup_Alloc'!AE$76:AE$137,'5.9 Bus_Sup_Alloc'!$D$76:$D$137,$D78,'5.9 Bus_Sup_Alloc'!$N$76:$N$137,$N78)</f>
        <v>0</v>
      </c>
      <c r="AF78" s="1013">
        <f>SUMIFS('5.9 Bus_Sup_Alloc'!AF$76:AF$137,'5.9 Bus_Sup_Alloc'!$D$76:$D$137,$D78,'5.9 Bus_Sup_Alloc'!$N$76:$N$137,$N78)</f>
        <v>0</v>
      </c>
      <c r="AG78" s="1013">
        <f>SUMIFS('5.9 Bus_Sup_Alloc'!AG$76:AG$137,'5.9 Bus_Sup_Alloc'!$D$76:$D$137,$D78,'5.9 Bus_Sup_Alloc'!$N$76:$N$137,$N78)</f>
        <v>0</v>
      </c>
      <c r="AH78" s="1013">
        <f>SUMIFS('5.9 Bus_Sup_Alloc'!AH$76:AH$137,'5.9 Bus_Sup_Alloc'!$D$76:$D$137,$D78,'5.9 Bus_Sup_Alloc'!$N$76:$N$137,$N78)</f>
        <v>0</v>
      </c>
      <c r="AI78" s="1013">
        <f>SUMIFS('5.9 Bus_Sup_Alloc'!AI$76:AI$137,'5.9 Bus_Sup_Alloc'!$D$76:$D$137,$D78,'5.9 Bus_Sup_Alloc'!$N$76:$N$137,$N78)</f>
        <v>0</v>
      </c>
    </row>
    <row r="79" spans="1:37">
      <c r="D79" t="s">
        <v>292</v>
      </c>
      <c r="E79" t="s">
        <v>245</v>
      </c>
      <c r="F79" t="s">
        <v>270</v>
      </c>
      <c r="G79" t="s">
        <v>2427</v>
      </c>
      <c r="H79" t="s">
        <v>272</v>
      </c>
      <c r="I79" t="s">
        <v>309</v>
      </c>
      <c r="J79" t="s">
        <v>109</v>
      </c>
      <c r="K79" t="s">
        <v>2410</v>
      </c>
      <c r="L79" s="172" t="s">
        <v>318</v>
      </c>
      <c r="M79" s="172" t="s">
        <v>318</v>
      </c>
      <c r="N79" t="s">
        <v>485</v>
      </c>
      <c r="O79" s="172" t="s">
        <v>318</v>
      </c>
      <c r="P79" t="s">
        <v>410</v>
      </c>
      <c r="AC79" t="s">
        <v>1336</v>
      </c>
      <c r="AD79" s="49"/>
      <c r="AE79" s="1013">
        <f>SUMIFS('5.9 Bus_Sup_Alloc'!AE$76:AE$137,'5.9 Bus_Sup_Alloc'!$D$76:$D$137,$D79,'5.9 Bus_Sup_Alloc'!$N$76:$N$137,$N79)</f>
        <v>0</v>
      </c>
      <c r="AF79" s="1013">
        <f>SUMIFS('5.9 Bus_Sup_Alloc'!AF$76:AF$137,'5.9 Bus_Sup_Alloc'!$D$76:$D$137,$D79,'5.9 Bus_Sup_Alloc'!$N$76:$N$137,$N79)</f>
        <v>0</v>
      </c>
      <c r="AG79" s="1013">
        <f>SUMIFS('5.9 Bus_Sup_Alloc'!AG$76:AG$137,'5.9 Bus_Sup_Alloc'!$D$76:$D$137,$D79,'5.9 Bus_Sup_Alloc'!$N$76:$N$137,$N79)</f>
        <v>0</v>
      </c>
      <c r="AH79" s="1013">
        <f>SUMIFS('5.9 Bus_Sup_Alloc'!AH$76:AH$137,'5.9 Bus_Sup_Alloc'!$D$76:$D$137,$D79,'5.9 Bus_Sup_Alloc'!$N$76:$N$137,$N79)</f>
        <v>0</v>
      </c>
      <c r="AI79" s="1013">
        <f>SUMIFS('5.9 Bus_Sup_Alloc'!AI$76:AI$137,'5.9 Bus_Sup_Alloc'!$D$76:$D$137,$D79,'5.9 Bus_Sup_Alloc'!$N$76:$N$137,$N79)</f>
        <v>0</v>
      </c>
    </row>
    <row r="80" spans="1:37">
      <c r="D80" t="s">
        <v>292</v>
      </c>
      <c r="E80" t="s">
        <v>245</v>
      </c>
      <c r="F80" t="s">
        <v>270</v>
      </c>
      <c r="G80" t="s">
        <v>2427</v>
      </c>
      <c r="H80" t="s">
        <v>272</v>
      </c>
      <c r="I80" t="s">
        <v>309</v>
      </c>
      <c r="J80" t="s">
        <v>109</v>
      </c>
      <c r="K80" t="s">
        <v>2410</v>
      </c>
      <c r="L80" s="172" t="s">
        <v>318</v>
      </c>
      <c r="M80" s="172" t="s">
        <v>318</v>
      </c>
      <c r="N80" t="s">
        <v>490</v>
      </c>
      <c r="O80" s="172" t="s">
        <v>318</v>
      </c>
      <c r="P80" t="s">
        <v>410</v>
      </c>
      <c r="AC80" t="s">
        <v>1336</v>
      </c>
      <c r="AD80" s="49"/>
      <c r="AE80" s="1013">
        <f>SUMIFS('5.9 Bus_Sup_Alloc'!AE$76:AE$137,'5.9 Bus_Sup_Alloc'!$D$76:$D$137,$D80,'5.9 Bus_Sup_Alloc'!$N$76:$N$137,$N80)</f>
        <v>0</v>
      </c>
      <c r="AF80" s="1013">
        <f>SUMIFS('5.9 Bus_Sup_Alloc'!AF$76:AF$137,'5.9 Bus_Sup_Alloc'!$D$76:$D$137,$D80,'5.9 Bus_Sup_Alloc'!$N$76:$N$137,$N80)</f>
        <v>0</v>
      </c>
      <c r="AG80" s="1013">
        <f>SUMIFS('5.9 Bus_Sup_Alloc'!AG$76:AG$137,'5.9 Bus_Sup_Alloc'!$D$76:$D$137,$D80,'5.9 Bus_Sup_Alloc'!$N$76:$N$137,$N80)</f>
        <v>0</v>
      </c>
      <c r="AH80" s="1013">
        <f>SUMIFS('5.9 Bus_Sup_Alloc'!AH$76:AH$137,'5.9 Bus_Sup_Alloc'!$D$76:$D$137,$D80,'5.9 Bus_Sup_Alloc'!$N$76:$N$137,$N80)</f>
        <v>0</v>
      </c>
      <c r="AI80" s="1013">
        <f>SUMIFS('5.9 Bus_Sup_Alloc'!AI$76:AI$137,'5.9 Bus_Sup_Alloc'!$D$76:$D$137,$D80,'5.9 Bus_Sup_Alloc'!$N$76:$N$137,$N80)</f>
        <v>0</v>
      </c>
    </row>
    <row r="81" spans="1:35">
      <c r="D81" t="s">
        <v>292</v>
      </c>
      <c r="E81" t="s">
        <v>245</v>
      </c>
      <c r="F81" t="s">
        <v>270</v>
      </c>
      <c r="G81" t="s">
        <v>2427</v>
      </c>
      <c r="H81" t="s">
        <v>272</v>
      </c>
      <c r="I81" t="s">
        <v>309</v>
      </c>
      <c r="J81" t="s">
        <v>109</v>
      </c>
      <c r="K81" t="s">
        <v>2410</v>
      </c>
      <c r="L81" s="172" t="s">
        <v>318</v>
      </c>
      <c r="M81" s="172" t="s">
        <v>318</v>
      </c>
      <c r="N81" t="s">
        <v>495</v>
      </c>
      <c r="O81" s="172" t="s">
        <v>318</v>
      </c>
      <c r="P81" t="s">
        <v>410</v>
      </c>
      <c r="AC81" t="s">
        <v>1336</v>
      </c>
      <c r="AD81" s="49"/>
      <c r="AE81" s="1013">
        <f>SUMIFS('5.9 Bus_Sup_Alloc'!AE$76:AE$137,'5.9 Bus_Sup_Alloc'!$D$76:$D$137,$D81,'5.9 Bus_Sup_Alloc'!$N$76:$N$137,$N81)</f>
        <v>0</v>
      </c>
      <c r="AF81" s="1013">
        <f>SUMIFS('5.9 Bus_Sup_Alloc'!AF$76:AF$137,'5.9 Bus_Sup_Alloc'!$D$76:$D$137,$D81,'5.9 Bus_Sup_Alloc'!$N$76:$N$137,$N81)</f>
        <v>0</v>
      </c>
      <c r="AG81" s="1013">
        <f>SUMIFS('5.9 Bus_Sup_Alloc'!AG$76:AG$137,'5.9 Bus_Sup_Alloc'!$D$76:$D$137,$D81,'5.9 Bus_Sup_Alloc'!$N$76:$N$137,$N81)</f>
        <v>0</v>
      </c>
      <c r="AH81" s="1013">
        <f>SUMIFS('5.9 Bus_Sup_Alloc'!AH$76:AH$137,'5.9 Bus_Sup_Alloc'!$D$76:$D$137,$D81,'5.9 Bus_Sup_Alloc'!$N$76:$N$137,$N81)</f>
        <v>0</v>
      </c>
      <c r="AI81" s="1013">
        <f>SUMIFS('5.9 Bus_Sup_Alloc'!AI$76:AI$137,'5.9 Bus_Sup_Alloc'!$D$76:$D$137,$D81,'5.9 Bus_Sup_Alloc'!$N$76:$N$137,$N81)</f>
        <v>0</v>
      </c>
    </row>
    <row r="82" spans="1:35">
      <c r="D82" t="s">
        <v>292</v>
      </c>
      <c r="E82" t="s">
        <v>245</v>
      </c>
      <c r="F82" t="s">
        <v>270</v>
      </c>
      <c r="G82" t="s">
        <v>2427</v>
      </c>
      <c r="H82" t="s">
        <v>272</v>
      </c>
      <c r="I82" t="s">
        <v>309</v>
      </c>
      <c r="J82" t="s">
        <v>109</v>
      </c>
      <c r="K82" t="s">
        <v>2410</v>
      </c>
      <c r="L82" s="172" t="s">
        <v>318</v>
      </c>
      <c r="M82" s="172" t="s">
        <v>318</v>
      </c>
      <c r="N82" t="s">
        <v>499</v>
      </c>
      <c r="O82" s="172" t="s">
        <v>318</v>
      </c>
      <c r="P82" t="s">
        <v>410</v>
      </c>
      <c r="AC82" t="s">
        <v>1336</v>
      </c>
      <c r="AD82" s="49"/>
      <c r="AE82" s="1013">
        <f>SUMIFS('5.9 Bus_Sup_Alloc'!AE$76:AE$137,'5.9 Bus_Sup_Alloc'!$D$76:$D$137,$D82,'5.9 Bus_Sup_Alloc'!$N$76:$N$137,$N82)</f>
        <v>0</v>
      </c>
      <c r="AF82" s="1013">
        <f>SUMIFS('5.9 Bus_Sup_Alloc'!AF$76:AF$137,'5.9 Bus_Sup_Alloc'!$D$76:$D$137,$D82,'5.9 Bus_Sup_Alloc'!$N$76:$N$137,$N82)</f>
        <v>0</v>
      </c>
      <c r="AG82" s="1013">
        <f>SUMIFS('5.9 Bus_Sup_Alloc'!AG$76:AG$137,'5.9 Bus_Sup_Alloc'!$D$76:$D$137,$D82,'5.9 Bus_Sup_Alloc'!$N$76:$N$137,$N82)</f>
        <v>0</v>
      </c>
      <c r="AH82" s="1013">
        <f>SUMIFS('5.9 Bus_Sup_Alloc'!AH$76:AH$137,'5.9 Bus_Sup_Alloc'!$D$76:$D$137,$D82,'5.9 Bus_Sup_Alloc'!$N$76:$N$137,$N82)</f>
        <v>0</v>
      </c>
      <c r="AI82" s="1013">
        <f>SUMIFS('5.9 Bus_Sup_Alloc'!AI$76:AI$137,'5.9 Bus_Sup_Alloc'!$D$76:$D$137,$D82,'5.9 Bus_Sup_Alloc'!$N$76:$N$137,$N82)</f>
        <v>0</v>
      </c>
    </row>
    <row r="83" spans="1:35">
      <c r="D83" t="s">
        <v>292</v>
      </c>
      <c r="E83" t="s">
        <v>245</v>
      </c>
      <c r="F83" t="s">
        <v>270</v>
      </c>
      <c r="G83" t="s">
        <v>2427</v>
      </c>
      <c r="H83" t="s">
        <v>272</v>
      </c>
      <c r="I83" t="s">
        <v>309</v>
      </c>
      <c r="J83" t="s">
        <v>109</v>
      </c>
      <c r="K83" t="s">
        <v>2410</v>
      </c>
      <c r="L83" s="172" t="s">
        <v>318</v>
      </c>
      <c r="M83" s="172" t="s">
        <v>318</v>
      </c>
      <c r="N83" t="s">
        <v>503</v>
      </c>
      <c r="O83" s="172" t="s">
        <v>318</v>
      </c>
      <c r="P83" t="s">
        <v>410</v>
      </c>
      <c r="AC83" t="s">
        <v>1336</v>
      </c>
      <c r="AD83" s="49"/>
      <c r="AE83" s="1013">
        <f>SUMIFS('5.9 Bus_Sup_Alloc'!AE$76:AE$137,'5.9 Bus_Sup_Alloc'!$D$76:$D$137,$D83,'5.9 Bus_Sup_Alloc'!$N$76:$N$137,$N83)</f>
        <v>0</v>
      </c>
      <c r="AF83" s="1013">
        <f>SUMIFS('5.9 Bus_Sup_Alloc'!AF$76:AF$137,'5.9 Bus_Sup_Alloc'!$D$76:$D$137,$D83,'5.9 Bus_Sup_Alloc'!$N$76:$N$137,$N83)</f>
        <v>0</v>
      </c>
      <c r="AG83" s="1013">
        <f>SUMIFS('5.9 Bus_Sup_Alloc'!AG$76:AG$137,'5.9 Bus_Sup_Alloc'!$D$76:$D$137,$D83,'5.9 Bus_Sup_Alloc'!$N$76:$N$137,$N83)</f>
        <v>0</v>
      </c>
      <c r="AH83" s="1013">
        <f>SUMIFS('5.9 Bus_Sup_Alloc'!AH$76:AH$137,'5.9 Bus_Sup_Alloc'!$D$76:$D$137,$D83,'5.9 Bus_Sup_Alloc'!$N$76:$N$137,$N83)</f>
        <v>0</v>
      </c>
      <c r="AI83" s="1013">
        <f>SUMIFS('5.9 Bus_Sup_Alloc'!AI$76:AI$137,'5.9 Bus_Sup_Alloc'!$D$76:$D$137,$D83,'5.9 Bus_Sup_Alloc'!$N$76:$N$137,$N83)</f>
        <v>0</v>
      </c>
    </row>
    <row r="84" spans="1:35">
      <c r="D84" t="s">
        <v>292</v>
      </c>
      <c r="E84" t="s">
        <v>245</v>
      </c>
      <c r="F84" t="s">
        <v>270</v>
      </c>
      <c r="G84" t="s">
        <v>2427</v>
      </c>
      <c r="H84" t="s">
        <v>272</v>
      </c>
      <c r="I84" t="s">
        <v>309</v>
      </c>
      <c r="J84" t="s">
        <v>109</v>
      </c>
      <c r="K84" t="s">
        <v>2410</v>
      </c>
      <c r="L84" s="172" t="s">
        <v>318</v>
      </c>
      <c r="M84" s="172" t="s">
        <v>318</v>
      </c>
      <c r="O84" s="172" t="s">
        <v>318</v>
      </c>
      <c r="P84" t="s">
        <v>410</v>
      </c>
      <c r="AC84" t="s">
        <v>1336</v>
      </c>
      <c r="AD84" s="49"/>
      <c r="AE84" s="1019"/>
      <c r="AF84" s="1019"/>
      <c r="AG84" s="1019"/>
      <c r="AH84" s="1019"/>
      <c r="AI84" s="1019"/>
    </row>
    <row r="85" spans="1:35">
      <c r="D85" t="s">
        <v>292</v>
      </c>
      <c r="E85" t="s">
        <v>245</v>
      </c>
      <c r="F85" t="s">
        <v>270</v>
      </c>
      <c r="G85" t="s">
        <v>2427</v>
      </c>
      <c r="H85" t="s">
        <v>272</v>
      </c>
      <c r="I85" t="s">
        <v>309</v>
      </c>
      <c r="J85" t="s">
        <v>109</v>
      </c>
      <c r="K85" t="s">
        <v>2410</v>
      </c>
      <c r="L85" s="172" t="s">
        <v>318</v>
      </c>
      <c r="M85" s="172" t="s">
        <v>318</v>
      </c>
      <c r="O85" s="172" t="s">
        <v>318</v>
      </c>
      <c r="P85" t="s">
        <v>410</v>
      </c>
      <c r="AC85" t="s">
        <v>1336</v>
      </c>
      <c r="AD85" s="49"/>
      <c r="AE85" s="1019"/>
      <c r="AF85" s="1019"/>
      <c r="AG85" s="1019"/>
      <c r="AH85" s="1019"/>
      <c r="AI85" s="1019"/>
    </row>
    <row r="87" spans="1:35" s="1" customFormat="1">
      <c r="A87" s="42"/>
      <c r="B87" s="48" t="s">
        <v>2411</v>
      </c>
    </row>
    <row r="89" spans="1:35">
      <c r="D89" t="s">
        <v>292</v>
      </c>
      <c r="E89" t="s">
        <v>245</v>
      </c>
      <c r="F89" t="s">
        <v>270</v>
      </c>
      <c r="G89" t="s">
        <v>2427</v>
      </c>
      <c r="H89" t="s">
        <v>272</v>
      </c>
      <c r="I89" t="s">
        <v>309</v>
      </c>
      <c r="J89" t="s">
        <v>109</v>
      </c>
      <c r="K89" t="s">
        <v>401</v>
      </c>
      <c r="L89" s="172" t="s">
        <v>318</v>
      </c>
      <c r="M89" s="172" t="s">
        <v>318</v>
      </c>
      <c r="N89" t="s">
        <v>507</v>
      </c>
      <c r="O89" s="172" t="s">
        <v>318</v>
      </c>
      <c r="P89" t="s">
        <v>410</v>
      </c>
      <c r="AC89" t="s">
        <v>1336</v>
      </c>
      <c r="AD89" s="49"/>
      <c r="AE89" s="1118"/>
      <c r="AF89" s="1118"/>
      <c r="AG89" s="1118"/>
      <c r="AH89" s="1118"/>
      <c r="AI89" s="1118"/>
    </row>
    <row r="90" spans="1:35">
      <c r="D90" t="s">
        <v>292</v>
      </c>
      <c r="E90" t="s">
        <v>245</v>
      </c>
      <c r="F90" t="s">
        <v>270</v>
      </c>
      <c r="G90" t="s">
        <v>2427</v>
      </c>
      <c r="H90" t="s">
        <v>272</v>
      </c>
      <c r="I90" t="s">
        <v>309</v>
      </c>
      <c r="J90" t="s">
        <v>109</v>
      </c>
      <c r="K90" t="s">
        <v>401</v>
      </c>
      <c r="L90" s="172" t="s">
        <v>318</v>
      </c>
      <c r="M90" s="172" t="s">
        <v>318</v>
      </c>
      <c r="N90" t="s">
        <v>510</v>
      </c>
      <c r="O90" s="172" t="s">
        <v>318</v>
      </c>
      <c r="P90" t="s">
        <v>410</v>
      </c>
      <c r="AC90" t="s">
        <v>1336</v>
      </c>
      <c r="AD90" s="49"/>
      <c r="AE90" s="1118"/>
      <c r="AF90" s="1118"/>
      <c r="AG90" s="1118"/>
      <c r="AH90" s="1118"/>
      <c r="AI90" s="1118"/>
    </row>
    <row r="91" spans="1:35">
      <c r="D91" t="s">
        <v>292</v>
      </c>
      <c r="E91" t="s">
        <v>245</v>
      </c>
      <c r="F91" t="s">
        <v>270</v>
      </c>
      <c r="G91" t="s">
        <v>2427</v>
      </c>
      <c r="H91" t="s">
        <v>272</v>
      </c>
      <c r="I91" t="s">
        <v>309</v>
      </c>
      <c r="J91" t="s">
        <v>109</v>
      </c>
      <c r="K91" t="s">
        <v>401</v>
      </c>
      <c r="L91" s="172" t="s">
        <v>318</v>
      </c>
      <c r="M91" s="172" t="s">
        <v>318</v>
      </c>
      <c r="N91" t="s">
        <v>513</v>
      </c>
      <c r="O91" s="172" t="s">
        <v>318</v>
      </c>
      <c r="P91" t="s">
        <v>410</v>
      </c>
      <c r="AC91" t="s">
        <v>1336</v>
      </c>
      <c r="AD91" s="49"/>
      <c r="AE91" s="1118"/>
      <c r="AF91" s="1118"/>
      <c r="AG91" s="1118"/>
      <c r="AH91" s="1118"/>
      <c r="AI91" s="1118"/>
    </row>
    <row r="92" spans="1:35">
      <c r="D92" t="s">
        <v>292</v>
      </c>
      <c r="E92" t="s">
        <v>245</v>
      </c>
      <c r="F92" t="s">
        <v>270</v>
      </c>
      <c r="G92" t="s">
        <v>2427</v>
      </c>
      <c r="H92" t="s">
        <v>272</v>
      </c>
      <c r="I92" t="s">
        <v>309</v>
      </c>
      <c r="J92" t="s">
        <v>109</v>
      </c>
      <c r="K92" t="s">
        <v>401</v>
      </c>
      <c r="L92" s="172" t="s">
        <v>318</v>
      </c>
      <c r="M92" s="172" t="s">
        <v>318</v>
      </c>
      <c r="N92" t="s">
        <v>517</v>
      </c>
      <c r="O92" s="172" t="s">
        <v>318</v>
      </c>
      <c r="P92" t="s">
        <v>410</v>
      </c>
      <c r="AC92" t="s">
        <v>1336</v>
      </c>
      <c r="AD92" s="49"/>
      <c r="AE92" s="978"/>
      <c r="AF92" s="978"/>
      <c r="AG92" s="978"/>
      <c r="AH92" s="978"/>
      <c r="AI92" s="978"/>
    </row>
    <row r="93" spans="1:35">
      <c r="D93" t="s">
        <v>292</v>
      </c>
      <c r="E93" t="s">
        <v>245</v>
      </c>
      <c r="F93" t="s">
        <v>270</v>
      </c>
      <c r="G93" t="s">
        <v>2427</v>
      </c>
      <c r="H93" t="s">
        <v>272</v>
      </c>
      <c r="I93" t="s">
        <v>309</v>
      </c>
      <c r="J93" t="s">
        <v>109</v>
      </c>
      <c r="K93" t="s">
        <v>401</v>
      </c>
      <c r="L93" s="172" t="s">
        <v>318</v>
      </c>
      <c r="M93" s="172" t="s">
        <v>318</v>
      </c>
      <c r="N93" t="s">
        <v>521</v>
      </c>
      <c r="O93" s="172" t="s">
        <v>318</v>
      </c>
      <c r="P93" t="s">
        <v>410</v>
      </c>
      <c r="AC93" t="s">
        <v>1336</v>
      </c>
      <c r="AD93" s="49"/>
      <c r="AE93" s="1118"/>
      <c r="AF93" s="1118"/>
      <c r="AG93" s="1118"/>
      <c r="AH93" s="1118"/>
      <c r="AI93" s="1118"/>
    </row>
    <row r="94" spans="1:35">
      <c r="D94" t="s">
        <v>292</v>
      </c>
      <c r="E94" t="s">
        <v>245</v>
      </c>
      <c r="F94" t="s">
        <v>270</v>
      </c>
      <c r="G94" t="s">
        <v>2427</v>
      </c>
      <c r="H94" t="s">
        <v>272</v>
      </c>
      <c r="I94" t="s">
        <v>309</v>
      </c>
      <c r="J94" t="s">
        <v>109</v>
      </c>
      <c r="K94" t="s">
        <v>401</v>
      </c>
      <c r="L94" s="172" t="s">
        <v>318</v>
      </c>
      <c r="M94" s="172" t="s">
        <v>318</v>
      </c>
      <c r="N94" t="s">
        <v>525</v>
      </c>
      <c r="O94" s="172" t="s">
        <v>318</v>
      </c>
      <c r="P94" t="s">
        <v>410</v>
      </c>
      <c r="AC94" t="s">
        <v>1336</v>
      </c>
      <c r="AD94" s="49"/>
      <c r="AE94" s="1118"/>
      <c r="AF94" s="1118"/>
      <c r="AG94" s="1118"/>
      <c r="AH94" s="1118"/>
      <c r="AI94" s="1118"/>
    </row>
    <row r="95" spans="1:35">
      <c r="D95" t="s">
        <v>292</v>
      </c>
      <c r="E95" t="s">
        <v>245</v>
      </c>
      <c r="F95" t="s">
        <v>270</v>
      </c>
      <c r="G95" t="s">
        <v>2427</v>
      </c>
      <c r="H95" t="s">
        <v>272</v>
      </c>
      <c r="I95" t="s">
        <v>309</v>
      </c>
      <c r="J95" t="s">
        <v>109</v>
      </c>
      <c r="K95" t="s">
        <v>401</v>
      </c>
      <c r="L95" s="172" t="s">
        <v>318</v>
      </c>
      <c r="M95" s="172" t="s">
        <v>318</v>
      </c>
      <c r="N95" t="s">
        <v>529</v>
      </c>
      <c r="O95" s="172" t="s">
        <v>318</v>
      </c>
      <c r="P95" t="s">
        <v>410</v>
      </c>
      <c r="AC95" t="s">
        <v>1336</v>
      </c>
      <c r="AD95" s="49"/>
      <c r="AE95" s="978"/>
      <c r="AF95" s="978"/>
      <c r="AG95" s="978"/>
      <c r="AH95" s="978"/>
      <c r="AI95" s="978"/>
    </row>
    <row r="96" spans="1:35">
      <c r="D96" t="s">
        <v>292</v>
      </c>
      <c r="E96" t="s">
        <v>245</v>
      </c>
      <c r="F96" t="s">
        <v>270</v>
      </c>
      <c r="G96" t="s">
        <v>2427</v>
      </c>
      <c r="H96" t="s">
        <v>272</v>
      </c>
      <c r="I96" t="s">
        <v>309</v>
      </c>
      <c r="J96" t="s">
        <v>109</v>
      </c>
      <c r="K96" t="s">
        <v>401</v>
      </c>
      <c r="L96" s="172" t="s">
        <v>318</v>
      </c>
      <c r="M96" s="172" t="s">
        <v>318</v>
      </c>
      <c r="N96" t="s">
        <v>532</v>
      </c>
      <c r="O96" s="172" t="s">
        <v>318</v>
      </c>
      <c r="P96" t="s">
        <v>410</v>
      </c>
      <c r="AC96" t="s">
        <v>1336</v>
      </c>
      <c r="AD96" s="49"/>
      <c r="AE96" s="1118"/>
      <c r="AF96" s="1118"/>
      <c r="AG96" s="1118"/>
      <c r="AH96" s="1118"/>
      <c r="AI96" s="1118"/>
    </row>
    <row r="97" spans="1:35">
      <c r="D97" t="s">
        <v>292</v>
      </c>
      <c r="E97" t="s">
        <v>245</v>
      </c>
      <c r="F97" t="s">
        <v>270</v>
      </c>
      <c r="G97" t="s">
        <v>2427</v>
      </c>
      <c r="H97" t="s">
        <v>272</v>
      </c>
      <c r="I97" t="s">
        <v>309</v>
      </c>
      <c r="J97" t="s">
        <v>109</v>
      </c>
      <c r="K97" t="s">
        <v>401</v>
      </c>
      <c r="L97" s="172" t="s">
        <v>318</v>
      </c>
      <c r="M97" s="172" t="s">
        <v>318</v>
      </c>
      <c r="N97" t="s">
        <v>535</v>
      </c>
      <c r="O97" s="172" t="s">
        <v>318</v>
      </c>
      <c r="P97" t="s">
        <v>410</v>
      </c>
      <c r="AC97" t="s">
        <v>1336</v>
      </c>
      <c r="AD97" s="49"/>
      <c r="AE97" s="1118"/>
      <c r="AF97" s="1118"/>
      <c r="AG97" s="1118"/>
      <c r="AH97" s="1118"/>
      <c r="AI97" s="1118"/>
    </row>
    <row r="98" spans="1:35">
      <c r="D98" t="s">
        <v>292</v>
      </c>
      <c r="E98" t="s">
        <v>245</v>
      </c>
      <c r="F98" t="s">
        <v>270</v>
      </c>
      <c r="G98" t="s">
        <v>2427</v>
      </c>
      <c r="H98" t="s">
        <v>272</v>
      </c>
      <c r="I98" t="s">
        <v>309</v>
      </c>
      <c r="J98" t="s">
        <v>109</v>
      </c>
      <c r="K98" t="s">
        <v>401</v>
      </c>
      <c r="L98" s="172" t="s">
        <v>318</v>
      </c>
      <c r="M98" s="172" t="s">
        <v>318</v>
      </c>
      <c r="N98" t="s">
        <v>538</v>
      </c>
      <c r="O98" s="172" t="s">
        <v>318</v>
      </c>
      <c r="P98" t="s">
        <v>410</v>
      </c>
      <c r="AC98" t="s">
        <v>1336</v>
      </c>
      <c r="AD98" s="49"/>
      <c r="AE98" s="1118"/>
      <c r="AF98" s="1118"/>
      <c r="AG98" s="1118"/>
      <c r="AH98" s="1118"/>
      <c r="AI98" s="1118"/>
    </row>
    <row r="99" spans="1:35">
      <c r="D99" t="s">
        <v>292</v>
      </c>
      <c r="E99" t="s">
        <v>245</v>
      </c>
      <c r="F99" t="s">
        <v>270</v>
      </c>
      <c r="G99" t="s">
        <v>2427</v>
      </c>
      <c r="H99" t="s">
        <v>272</v>
      </c>
      <c r="I99" t="s">
        <v>309</v>
      </c>
      <c r="J99" t="s">
        <v>109</v>
      </c>
      <c r="K99" t="s">
        <v>401</v>
      </c>
      <c r="L99" s="172" t="s">
        <v>318</v>
      </c>
      <c r="M99" s="172" t="s">
        <v>318</v>
      </c>
      <c r="N99" t="s">
        <v>541</v>
      </c>
      <c r="O99" s="172" t="s">
        <v>318</v>
      </c>
      <c r="P99" t="s">
        <v>410</v>
      </c>
      <c r="AC99" t="s">
        <v>1336</v>
      </c>
      <c r="AD99" s="49"/>
      <c r="AE99" s="1118"/>
      <c r="AF99" s="1118"/>
      <c r="AG99" s="1118"/>
      <c r="AH99" s="1118"/>
      <c r="AI99" s="1118"/>
    </row>
    <row r="100" spans="1:35">
      <c r="D100" t="s">
        <v>292</v>
      </c>
      <c r="E100" t="s">
        <v>245</v>
      </c>
      <c r="F100" t="s">
        <v>270</v>
      </c>
      <c r="G100" t="s">
        <v>2427</v>
      </c>
      <c r="H100" t="s">
        <v>272</v>
      </c>
      <c r="I100" t="s">
        <v>309</v>
      </c>
      <c r="J100" t="s">
        <v>109</v>
      </c>
      <c r="K100" t="s">
        <v>401</v>
      </c>
      <c r="L100" s="172" t="s">
        <v>318</v>
      </c>
      <c r="M100" s="172" t="s">
        <v>318</v>
      </c>
      <c r="N100" t="s">
        <v>544</v>
      </c>
      <c r="O100" s="172" t="s">
        <v>318</v>
      </c>
      <c r="P100" t="s">
        <v>410</v>
      </c>
      <c r="AC100" t="s">
        <v>1336</v>
      </c>
      <c r="AD100" s="49"/>
      <c r="AE100" s="1118"/>
      <c r="AF100" s="1118"/>
      <c r="AG100" s="1118"/>
      <c r="AH100" s="1118"/>
      <c r="AI100" s="1118"/>
    </row>
    <row r="101" spans="1:35">
      <c r="D101" t="s">
        <v>292</v>
      </c>
      <c r="E101" t="s">
        <v>245</v>
      </c>
      <c r="F101" t="s">
        <v>270</v>
      </c>
      <c r="G101" t="s">
        <v>2427</v>
      </c>
      <c r="H101" t="s">
        <v>272</v>
      </c>
      <c r="I101" t="s">
        <v>309</v>
      </c>
      <c r="J101" t="s">
        <v>109</v>
      </c>
      <c r="K101" t="s">
        <v>401</v>
      </c>
      <c r="L101" s="172" t="s">
        <v>318</v>
      </c>
      <c r="M101" s="172" t="s">
        <v>318</v>
      </c>
      <c r="O101" s="172" t="s">
        <v>318</v>
      </c>
      <c r="P101" t="s">
        <v>410</v>
      </c>
      <c r="AC101" t="s">
        <v>1336</v>
      </c>
      <c r="AD101" s="49"/>
      <c r="AE101" s="1019"/>
      <c r="AF101" s="1019"/>
      <c r="AG101" s="1019"/>
      <c r="AH101" s="1019"/>
      <c r="AI101" s="1019"/>
    </row>
    <row r="102" spans="1:35">
      <c r="D102" t="s">
        <v>292</v>
      </c>
      <c r="E102" t="s">
        <v>245</v>
      </c>
      <c r="F102" t="s">
        <v>270</v>
      </c>
      <c r="G102" t="s">
        <v>2427</v>
      </c>
      <c r="H102" t="s">
        <v>272</v>
      </c>
      <c r="I102" t="s">
        <v>309</v>
      </c>
      <c r="J102" t="s">
        <v>109</v>
      </c>
      <c r="K102" t="s">
        <v>401</v>
      </c>
      <c r="L102" s="172" t="s">
        <v>318</v>
      </c>
      <c r="M102" s="172" t="s">
        <v>318</v>
      </c>
      <c r="O102" s="172" t="s">
        <v>318</v>
      </c>
      <c r="P102" t="s">
        <v>410</v>
      </c>
      <c r="AC102" t="s">
        <v>1336</v>
      </c>
      <c r="AD102" s="49"/>
      <c r="AE102" s="1019"/>
      <c r="AF102" s="1019"/>
      <c r="AG102" s="1019"/>
      <c r="AH102" s="1019"/>
      <c r="AI102" s="1019"/>
    </row>
    <row r="103" spans="1:35">
      <c r="D103" t="s">
        <v>292</v>
      </c>
      <c r="E103" t="s">
        <v>245</v>
      </c>
      <c r="F103" t="s">
        <v>270</v>
      </c>
      <c r="G103" t="s">
        <v>2427</v>
      </c>
      <c r="H103" t="s">
        <v>272</v>
      </c>
      <c r="I103" t="s">
        <v>309</v>
      </c>
      <c r="J103" t="s">
        <v>109</v>
      </c>
      <c r="K103" t="s">
        <v>401</v>
      </c>
      <c r="L103" s="172" t="s">
        <v>318</v>
      </c>
      <c r="M103" s="172" t="s">
        <v>318</v>
      </c>
      <c r="O103" s="172" t="s">
        <v>318</v>
      </c>
      <c r="P103" t="s">
        <v>410</v>
      </c>
      <c r="AC103" t="s">
        <v>1336</v>
      </c>
      <c r="AD103" s="49"/>
      <c r="AE103" s="1019"/>
      <c r="AF103" s="1019"/>
      <c r="AG103" s="1019"/>
      <c r="AH103" s="1019"/>
      <c r="AI103" s="1019"/>
    </row>
    <row r="105" spans="1:35" s="1" customFormat="1">
      <c r="A105" s="42"/>
      <c r="B105" s="48" t="s">
        <v>2412</v>
      </c>
    </row>
    <row r="107" spans="1:35">
      <c r="D107" t="s">
        <v>292</v>
      </c>
      <c r="E107" t="s">
        <v>245</v>
      </c>
      <c r="F107" t="s">
        <v>270</v>
      </c>
      <c r="G107" t="s">
        <v>2427</v>
      </c>
      <c r="H107" t="s">
        <v>272</v>
      </c>
      <c r="I107" t="s">
        <v>309</v>
      </c>
      <c r="J107" t="s">
        <v>109</v>
      </c>
      <c r="K107" t="s">
        <v>2428</v>
      </c>
      <c r="L107" s="172" t="s">
        <v>318</v>
      </c>
      <c r="M107" s="172" t="s">
        <v>318</v>
      </c>
      <c r="N107" t="s">
        <v>547</v>
      </c>
      <c r="O107" s="172" t="s">
        <v>318</v>
      </c>
      <c r="P107" t="s">
        <v>410</v>
      </c>
      <c r="AC107" t="s">
        <v>1336</v>
      </c>
      <c r="AD107" s="49"/>
      <c r="AE107" s="978"/>
      <c r="AF107" s="978"/>
      <c r="AG107" s="978"/>
      <c r="AH107" s="978"/>
      <c r="AI107" s="978"/>
    </row>
    <row r="108" spans="1:35">
      <c r="D108" t="s">
        <v>292</v>
      </c>
      <c r="E108" t="s">
        <v>245</v>
      </c>
      <c r="F108" t="s">
        <v>270</v>
      </c>
      <c r="G108" t="s">
        <v>2427</v>
      </c>
      <c r="H108" t="s">
        <v>272</v>
      </c>
      <c r="I108" t="s">
        <v>309</v>
      </c>
      <c r="J108" t="s">
        <v>109</v>
      </c>
      <c r="O108" s="172" t="s">
        <v>318</v>
      </c>
      <c r="P108" t="s">
        <v>410</v>
      </c>
      <c r="AC108" t="s">
        <v>1336</v>
      </c>
      <c r="AD108" s="49"/>
      <c r="AE108" s="1019"/>
      <c r="AF108" s="1019"/>
      <c r="AG108" s="1019"/>
      <c r="AH108" s="1019"/>
      <c r="AI108" s="1019"/>
    </row>
    <row r="109" spans="1:35">
      <c r="AE109" s="242"/>
      <c r="AF109" s="242"/>
      <c r="AG109" s="242"/>
      <c r="AH109" s="242"/>
      <c r="AI109" s="242"/>
    </row>
    <row r="110" spans="1:35" s="46" customFormat="1" ht="18.75">
      <c r="A110"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50" id="{A2C325CA-27C8-4820-ADD3-C5C2335C0326}">
            <xm:f>'1.5 Universal Data'!$C$8&lt;$AE$7</xm:f>
            <x14:dxf>
              <fill>
                <patternFill patternType="lightUp">
                  <bgColor theme="0"/>
                </patternFill>
              </fill>
            </x14:dxf>
          </x14:cfRule>
          <xm:sqref>AE28:AF28</xm:sqref>
        </x14:conditionalFormatting>
        <x14:conditionalFormatting xmlns:xm="http://schemas.microsoft.com/office/excel/2006/main">
          <x14:cfRule type="expression" priority="45" id="{D6C21EFE-A72F-4183-806D-0A0EB997F1D7}">
            <xm:f>'1.5 Universal Data'!$C$8&lt;$AE$7</xm:f>
            <x14:dxf>
              <fill>
                <patternFill patternType="lightUp">
                  <bgColor theme="0"/>
                </patternFill>
              </fill>
            </x14:dxf>
          </x14:cfRule>
          <xm:sqref>AE31:AF31</xm:sqref>
        </x14:conditionalFormatting>
        <x14:conditionalFormatting xmlns:xm="http://schemas.microsoft.com/office/excel/2006/main">
          <x14:cfRule type="expression" priority="40" id="{A0A81481-9056-4E34-B137-99A157673721}">
            <xm:f>'1.5 Universal Data'!$C$8&lt;$AE$7</xm:f>
            <x14:dxf>
              <fill>
                <patternFill patternType="lightUp">
                  <bgColor theme="0"/>
                </patternFill>
              </fill>
            </x14:dxf>
          </x14:cfRule>
          <xm:sqref>AE44:AF44</xm:sqref>
        </x14:conditionalFormatting>
        <x14:conditionalFormatting xmlns:xm="http://schemas.microsoft.com/office/excel/2006/main">
          <x14:cfRule type="expression" priority="20" id="{4F16485D-5DF3-4F33-A3C7-10640A6B8573}">
            <xm:f>'1.5 Universal Data'!$C$8&lt;$AE$7</xm:f>
            <x14:dxf>
              <fill>
                <patternFill patternType="lightUp">
                  <bgColor theme="0"/>
                </patternFill>
              </fill>
            </x14:dxf>
          </x14:cfRule>
          <xm:sqref>AE92:AF92 AE95:AF95</xm:sqref>
        </x14:conditionalFormatting>
        <x14:conditionalFormatting xmlns:xm="http://schemas.microsoft.com/office/excel/2006/main">
          <x14:cfRule type="expression" priority="15" id="{2182A9F4-14AA-4250-9DF4-205E35541DD9}">
            <xm:f>'1.5 Universal Data'!$C$8&lt;$AE$7</xm:f>
            <x14:dxf>
              <fill>
                <patternFill patternType="lightUp">
                  <bgColor theme="0"/>
                </patternFill>
              </fill>
            </x14:dxf>
          </x14:cfRule>
          <xm:sqref>AE107:AF107</xm:sqref>
        </x14:conditionalFormatting>
        <x14:conditionalFormatting xmlns:xm="http://schemas.microsoft.com/office/excel/2006/main">
          <x14:cfRule type="expression" priority="48" id="{43609B18-5687-414F-9634-04B166CA97DC}">
            <xm:f>'1.5 Universal Data'!$C$8&lt;$AG$7</xm:f>
            <x14:dxf>
              <fill>
                <patternFill patternType="lightUp">
                  <bgColor theme="0"/>
                </patternFill>
              </fill>
            </x14:dxf>
          </x14:cfRule>
          <xm:sqref>AG28</xm:sqref>
        </x14:conditionalFormatting>
        <x14:conditionalFormatting xmlns:xm="http://schemas.microsoft.com/office/excel/2006/main">
          <x14:cfRule type="expression" priority="43" id="{9994FCA0-0934-4951-B0FB-EBB8183AEC7F}">
            <xm:f>'1.5 Universal Data'!$C$8&lt;$AG$7</xm:f>
            <x14:dxf>
              <fill>
                <patternFill patternType="lightUp">
                  <bgColor theme="0"/>
                </patternFill>
              </fill>
            </x14:dxf>
          </x14:cfRule>
          <xm:sqref>AG31</xm:sqref>
        </x14:conditionalFormatting>
        <x14:conditionalFormatting xmlns:xm="http://schemas.microsoft.com/office/excel/2006/main">
          <x14:cfRule type="expression" priority="38" id="{4AC6F3D9-56EE-4010-821F-93EAB228E3C3}">
            <xm:f>'1.5 Universal Data'!$C$8&lt;$AG$7</xm:f>
            <x14:dxf>
              <fill>
                <patternFill patternType="lightUp">
                  <bgColor theme="0"/>
                </patternFill>
              </fill>
            </x14:dxf>
          </x14:cfRule>
          <xm:sqref>AG44</xm:sqref>
        </x14:conditionalFormatting>
        <x14:conditionalFormatting xmlns:xm="http://schemas.microsoft.com/office/excel/2006/main">
          <x14:cfRule type="expression" priority="18" id="{C528ADAB-4648-46BE-99E4-0A39CED43EFD}">
            <xm:f>'1.5 Universal Data'!$C$8&lt;$AG$7</xm:f>
            <x14:dxf>
              <fill>
                <patternFill patternType="lightUp">
                  <bgColor theme="0"/>
                </patternFill>
              </fill>
            </x14:dxf>
          </x14:cfRule>
          <xm:sqref>AG92 AG95</xm:sqref>
        </x14:conditionalFormatting>
        <x14:conditionalFormatting xmlns:xm="http://schemas.microsoft.com/office/excel/2006/main">
          <x14:cfRule type="expression" priority="13" id="{7E23905D-3E51-4211-B48D-1F05879D6376}">
            <xm:f>'1.5 Universal Data'!$C$8&lt;$AG$7</xm:f>
            <x14:dxf>
              <fill>
                <patternFill patternType="lightUp">
                  <bgColor theme="0"/>
                </patternFill>
              </fill>
            </x14:dxf>
          </x14:cfRule>
          <xm:sqref>AG107</xm:sqref>
        </x14:conditionalFormatting>
        <x14:conditionalFormatting xmlns:xm="http://schemas.microsoft.com/office/excel/2006/main">
          <x14:cfRule type="expression" priority="47" id="{8D40AC05-24BC-42B5-9AFD-E0791FB6D17B}">
            <xm:f>'1.5 Universal Data'!$C$8&lt;$AH$7</xm:f>
            <x14:dxf>
              <fill>
                <patternFill patternType="lightUp">
                  <bgColor theme="0"/>
                </patternFill>
              </fill>
            </x14:dxf>
          </x14:cfRule>
          <xm:sqref>AH28</xm:sqref>
        </x14:conditionalFormatting>
        <x14:conditionalFormatting xmlns:xm="http://schemas.microsoft.com/office/excel/2006/main">
          <x14:cfRule type="expression" priority="42" id="{D0BFE880-F50E-4817-ABC1-96AD1B2A27C8}">
            <xm:f>'1.5 Universal Data'!$C$8&lt;$AH$7</xm:f>
            <x14:dxf>
              <fill>
                <patternFill patternType="lightUp">
                  <bgColor theme="0"/>
                </patternFill>
              </fill>
            </x14:dxf>
          </x14:cfRule>
          <xm:sqref>AH31</xm:sqref>
        </x14:conditionalFormatting>
        <x14:conditionalFormatting xmlns:xm="http://schemas.microsoft.com/office/excel/2006/main">
          <x14:cfRule type="expression" priority="37" id="{5D4ADE7C-7DBE-492B-95A2-7DFEBBD29882}">
            <xm:f>'1.5 Universal Data'!$C$8&lt;$AH$7</xm:f>
            <x14:dxf>
              <fill>
                <patternFill patternType="lightUp">
                  <bgColor theme="0"/>
                </patternFill>
              </fill>
            </x14:dxf>
          </x14:cfRule>
          <xm:sqref>AH44</xm:sqref>
        </x14:conditionalFormatting>
        <x14:conditionalFormatting xmlns:xm="http://schemas.microsoft.com/office/excel/2006/main">
          <x14:cfRule type="expression" priority="17" id="{E9E9067A-7A3E-4560-B9C7-62C436D389FB}">
            <xm:f>'1.5 Universal Data'!$C$8&lt;$AH$7</xm:f>
            <x14:dxf>
              <fill>
                <patternFill patternType="lightUp">
                  <bgColor theme="0"/>
                </patternFill>
              </fill>
            </x14:dxf>
          </x14:cfRule>
          <xm:sqref>AH92 AH95</xm:sqref>
        </x14:conditionalFormatting>
        <x14:conditionalFormatting xmlns:xm="http://schemas.microsoft.com/office/excel/2006/main">
          <x14:cfRule type="expression" priority="12" id="{BAD88BCE-28E9-4A17-A400-18086678E910}">
            <xm:f>'1.5 Universal Data'!$C$8&lt;$AH$7</xm:f>
            <x14:dxf>
              <fill>
                <patternFill patternType="lightUp">
                  <bgColor theme="0"/>
                </patternFill>
              </fill>
            </x14:dxf>
          </x14:cfRule>
          <xm:sqref>AH107</xm:sqref>
        </x14:conditionalFormatting>
        <x14:conditionalFormatting xmlns:xm="http://schemas.microsoft.com/office/excel/2006/main">
          <x14:cfRule type="expression" priority="46" id="{814AD00A-DDCF-49BB-9E56-17713A661B9E}">
            <xm:f>'1.5 Universal Data'!$C$8&lt;$AI$7</xm:f>
            <x14:dxf>
              <fill>
                <patternFill patternType="lightUp">
                  <bgColor theme="0"/>
                </patternFill>
              </fill>
            </x14:dxf>
          </x14:cfRule>
          <xm:sqref>AI28</xm:sqref>
        </x14:conditionalFormatting>
        <x14:conditionalFormatting xmlns:xm="http://schemas.microsoft.com/office/excel/2006/main">
          <x14:cfRule type="expression" priority="41" id="{2A28ACA3-057B-49A8-B723-71440E8719B3}">
            <xm:f>'1.5 Universal Data'!$C$8&lt;$AI$7</xm:f>
            <x14:dxf>
              <fill>
                <patternFill patternType="lightUp">
                  <bgColor theme="0"/>
                </patternFill>
              </fill>
            </x14:dxf>
          </x14:cfRule>
          <xm:sqref>AI31</xm:sqref>
        </x14:conditionalFormatting>
        <x14:conditionalFormatting xmlns:xm="http://schemas.microsoft.com/office/excel/2006/main">
          <x14:cfRule type="expression" priority="36" id="{CC334143-B7A8-499E-95E1-BC03368AAD23}">
            <xm:f>'1.5 Universal Data'!$C$8&lt;$AI$7</xm:f>
            <x14:dxf>
              <fill>
                <patternFill patternType="lightUp">
                  <bgColor theme="0"/>
                </patternFill>
              </fill>
            </x14:dxf>
          </x14:cfRule>
          <xm:sqref>AI44</xm:sqref>
        </x14:conditionalFormatting>
        <x14:conditionalFormatting xmlns:xm="http://schemas.microsoft.com/office/excel/2006/main">
          <x14:cfRule type="expression" priority="16" id="{5E957460-8B86-4372-A029-BF1995D0DA03}">
            <xm:f>'1.5 Universal Data'!$C$8&lt;$AI$7</xm:f>
            <x14:dxf>
              <fill>
                <patternFill patternType="lightUp">
                  <bgColor theme="0"/>
                </patternFill>
              </fill>
            </x14:dxf>
          </x14:cfRule>
          <xm:sqref>AI92 AI95</xm:sqref>
        </x14:conditionalFormatting>
        <x14:conditionalFormatting xmlns:xm="http://schemas.microsoft.com/office/excel/2006/main">
          <x14:cfRule type="expression" priority="11" id="{8037FFA4-89C7-4006-9CD7-C3591920CD38}">
            <xm:f>'1.5 Universal Data'!$C$8&lt;$AI$7</xm:f>
            <x14:dxf>
              <fill>
                <patternFill patternType="lightUp">
                  <bgColor theme="0"/>
                </patternFill>
              </fill>
            </x14:dxf>
          </x14:cfRule>
          <xm:sqref>AI107</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09EC4-8942-4429-9123-CBEA629325D4}">
  <sheetPr>
    <tabColor theme="9" tint="-0.249977111117893"/>
  </sheetPr>
  <dimension ref="A1:AI135"/>
  <sheetViews>
    <sheetView topLeftCell="O1" workbookViewId="0">
      <selection activeCell="AE6" sqref="AE6:AI7"/>
    </sheetView>
    <sheetView workbookViewId="1"/>
  </sheetViews>
  <sheetFormatPr defaultRowHeight="15"/>
  <cols>
    <col min="1" max="3" width="1.85546875" customWidth="1"/>
    <col min="4" max="4" width="4.42578125" customWidth="1"/>
    <col min="5" max="5" width="5" bestFit="1" customWidth="1"/>
    <col min="6" max="6" width="12.140625" bestFit="1" customWidth="1"/>
    <col min="7" max="7" width="5.85546875" customWidth="1"/>
    <col min="8" max="8" width="11.140625" bestFit="1" customWidth="1"/>
    <col min="9" max="9" width="25.140625" bestFit="1" customWidth="1"/>
    <col min="10" max="10" width="10" bestFit="1" customWidth="1"/>
    <col min="11" max="11" width="12.140625" bestFit="1" customWidth="1"/>
    <col min="12" max="12" width="37.85546875" bestFit="1" customWidth="1"/>
    <col min="13" max="13" width="11.42578125" bestFit="1" customWidth="1"/>
    <col min="14" max="14" width="19.42578125" bestFit="1" customWidth="1"/>
    <col min="15" max="15" width="5.85546875" bestFit="1" customWidth="1"/>
    <col min="16" max="16" width="7.140625" bestFit="1" customWidth="1"/>
    <col min="17" max="17" width="1.85546875" customWidth="1"/>
    <col min="18" max="18" width="57.140625" bestFit="1" customWidth="1"/>
    <col min="19" max="27" width="1.85546875" hidden="1" customWidth="1"/>
    <col min="28" max="28" width="1.42578125" hidden="1" customWidth="1"/>
    <col min="29" max="29" width="5" bestFit="1" customWidth="1"/>
    <col min="30" max="32" width="9.85546875" customWidth="1"/>
    <col min="33" max="33" width="11.42578125" bestFit="1" customWidth="1"/>
    <col min="34"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115</v>
      </c>
    </row>
    <row r="6" spans="1:35">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t="s">
        <v>276</v>
      </c>
      <c r="P7" s="55" t="s">
        <v>256</v>
      </c>
      <c r="Q7" s="55"/>
      <c r="R7" s="55" t="s">
        <v>2429</v>
      </c>
      <c r="S7" s="55"/>
      <c r="T7" s="55"/>
      <c r="U7" s="55"/>
      <c r="V7" s="55"/>
      <c r="W7" s="55"/>
      <c r="X7" s="55"/>
      <c r="Y7" s="55"/>
      <c r="Z7" s="55"/>
      <c r="AA7" s="55"/>
      <c r="AB7" s="55"/>
      <c r="AC7" s="43" t="s">
        <v>1578</v>
      </c>
      <c r="AE7" s="52">
        <v>2022</v>
      </c>
      <c r="AF7" s="51">
        <v>2023</v>
      </c>
      <c r="AG7" s="51">
        <v>2024</v>
      </c>
      <c r="AH7" s="51">
        <v>2025</v>
      </c>
      <c r="AI7" s="50">
        <v>2026</v>
      </c>
    </row>
    <row r="8" spans="1:35">
      <c r="S8" s="43"/>
      <c r="T8" s="43"/>
      <c r="U8" s="43"/>
      <c r="V8" s="43"/>
      <c r="AD8" s="43"/>
    </row>
    <row r="9" spans="1:35" s="1" customFormat="1" ht="18">
      <c r="A9" s="2" t="s">
        <v>2430</v>
      </c>
      <c r="B9" s="2"/>
    </row>
    <row r="11" spans="1:35" s="1" customFormat="1">
      <c r="A11" s="42"/>
      <c r="B11" s="48" t="s">
        <v>2431</v>
      </c>
    </row>
    <row r="13" spans="1:35">
      <c r="D13" t="s">
        <v>269</v>
      </c>
      <c r="E13" t="s">
        <v>245</v>
      </c>
      <c r="F13" t="s">
        <v>270</v>
      </c>
      <c r="G13" t="s">
        <v>2409</v>
      </c>
      <c r="H13" t="s">
        <v>272</v>
      </c>
      <c r="I13" t="s">
        <v>343</v>
      </c>
      <c r="J13" t="s">
        <v>109</v>
      </c>
      <c r="K13" t="s">
        <v>1607</v>
      </c>
      <c r="L13" t="s">
        <v>480</v>
      </c>
      <c r="M13" s="621" t="s">
        <v>318</v>
      </c>
      <c r="N13" s="282" t="s">
        <v>281</v>
      </c>
      <c r="O13" s="172" t="s">
        <v>318</v>
      </c>
      <c r="P13" t="s">
        <v>360</v>
      </c>
      <c r="R13" s="282" t="s">
        <v>282</v>
      </c>
      <c r="AC13" t="s">
        <v>1581</v>
      </c>
      <c r="AE13" s="978"/>
      <c r="AF13" s="978"/>
      <c r="AG13" s="978"/>
      <c r="AH13" s="978"/>
      <c r="AI13" s="978"/>
    </row>
    <row r="14" spans="1:35">
      <c r="D14" t="s">
        <v>269</v>
      </c>
      <c r="E14" t="s">
        <v>245</v>
      </c>
      <c r="F14" t="s">
        <v>270</v>
      </c>
      <c r="G14" t="s">
        <v>2409</v>
      </c>
      <c r="H14" t="s">
        <v>272</v>
      </c>
      <c r="I14" t="s">
        <v>343</v>
      </c>
      <c r="J14" t="s">
        <v>109</v>
      </c>
      <c r="K14" t="s">
        <v>1607</v>
      </c>
      <c r="L14" t="s">
        <v>480</v>
      </c>
      <c r="M14" s="621" t="s">
        <v>318</v>
      </c>
      <c r="N14" s="282" t="s">
        <v>281</v>
      </c>
      <c r="O14" s="172" t="s">
        <v>318</v>
      </c>
      <c r="P14" t="s">
        <v>360</v>
      </c>
      <c r="R14" s="282" t="s">
        <v>306</v>
      </c>
      <c r="AC14" t="s">
        <v>1581</v>
      </c>
      <c r="AE14" s="978"/>
      <c r="AF14" s="978"/>
      <c r="AG14" s="978"/>
      <c r="AH14" s="978"/>
      <c r="AI14" s="978"/>
    </row>
    <row r="15" spans="1:35">
      <c r="D15" t="s">
        <v>269</v>
      </c>
      <c r="E15" t="s">
        <v>245</v>
      </c>
      <c r="F15" t="s">
        <v>270</v>
      </c>
      <c r="G15" t="s">
        <v>2409</v>
      </c>
      <c r="H15" t="s">
        <v>272</v>
      </c>
      <c r="I15" t="s">
        <v>343</v>
      </c>
      <c r="J15" t="s">
        <v>109</v>
      </c>
      <c r="K15" t="s">
        <v>1607</v>
      </c>
      <c r="L15" t="s">
        <v>480</v>
      </c>
      <c r="M15" s="621" t="s">
        <v>318</v>
      </c>
      <c r="N15" s="282" t="s">
        <v>281</v>
      </c>
      <c r="O15" s="172" t="s">
        <v>318</v>
      </c>
      <c r="P15" t="s">
        <v>360</v>
      </c>
      <c r="R15" s="282" t="s">
        <v>10</v>
      </c>
      <c r="AC15" t="s">
        <v>1581</v>
      </c>
      <c r="AE15" s="978"/>
      <c r="AF15" s="978"/>
      <c r="AG15" s="978"/>
      <c r="AH15" s="978"/>
      <c r="AI15" s="978"/>
    </row>
    <row r="16" spans="1:35">
      <c r="D16" t="s">
        <v>269</v>
      </c>
      <c r="E16" t="s">
        <v>245</v>
      </c>
      <c r="F16" t="s">
        <v>270</v>
      </c>
      <c r="G16" t="s">
        <v>2409</v>
      </c>
      <c r="H16" t="s">
        <v>272</v>
      </c>
      <c r="I16" t="s">
        <v>343</v>
      </c>
      <c r="J16" t="s">
        <v>109</v>
      </c>
      <c r="K16" t="s">
        <v>1607</v>
      </c>
      <c r="L16" t="s">
        <v>480</v>
      </c>
      <c r="M16" s="621" t="s">
        <v>318</v>
      </c>
      <c r="N16" s="282" t="s">
        <v>305</v>
      </c>
      <c r="O16" s="172" t="s">
        <v>318</v>
      </c>
      <c r="P16" t="s">
        <v>360</v>
      </c>
      <c r="R16" s="282" t="s">
        <v>324</v>
      </c>
      <c r="AC16" t="s">
        <v>1581</v>
      </c>
      <c r="AE16" s="978"/>
      <c r="AF16" s="978"/>
      <c r="AG16" s="978"/>
      <c r="AH16" s="978"/>
      <c r="AI16" s="978"/>
    </row>
    <row r="17" spans="4:35">
      <c r="D17" t="s">
        <v>269</v>
      </c>
      <c r="E17" t="s">
        <v>245</v>
      </c>
      <c r="F17" t="s">
        <v>270</v>
      </c>
      <c r="G17" t="s">
        <v>2409</v>
      </c>
      <c r="H17" t="s">
        <v>272</v>
      </c>
      <c r="I17" t="s">
        <v>343</v>
      </c>
      <c r="J17" t="s">
        <v>109</v>
      </c>
      <c r="K17" t="s">
        <v>1607</v>
      </c>
      <c r="L17" t="s">
        <v>480</v>
      </c>
      <c r="M17" s="621" t="s">
        <v>318</v>
      </c>
      <c r="N17" s="282" t="s">
        <v>305</v>
      </c>
      <c r="O17" s="172" t="s">
        <v>318</v>
      </c>
      <c r="P17" t="s">
        <v>360</v>
      </c>
      <c r="R17" s="282" t="s">
        <v>337</v>
      </c>
      <c r="AC17" t="s">
        <v>1581</v>
      </c>
      <c r="AE17" s="978"/>
      <c r="AF17" s="978"/>
      <c r="AG17" s="978"/>
      <c r="AH17" s="978"/>
      <c r="AI17" s="978"/>
    </row>
    <row r="18" spans="4:35">
      <c r="D18" t="s">
        <v>269</v>
      </c>
      <c r="E18" t="s">
        <v>245</v>
      </c>
      <c r="F18" t="s">
        <v>270</v>
      </c>
      <c r="G18" t="s">
        <v>2409</v>
      </c>
      <c r="H18" t="s">
        <v>272</v>
      </c>
      <c r="I18" t="s">
        <v>343</v>
      </c>
      <c r="J18" t="s">
        <v>109</v>
      </c>
      <c r="K18" t="s">
        <v>1607</v>
      </c>
      <c r="L18" t="s">
        <v>480</v>
      </c>
      <c r="M18" s="621" t="s">
        <v>318</v>
      </c>
      <c r="N18" s="282" t="s">
        <v>305</v>
      </c>
      <c r="O18" s="172" t="s">
        <v>318</v>
      </c>
      <c r="P18" t="s">
        <v>360</v>
      </c>
      <c r="R18" s="282" t="s">
        <v>351</v>
      </c>
      <c r="AC18" t="s">
        <v>1581</v>
      </c>
      <c r="AE18" s="978"/>
      <c r="AF18" s="978"/>
      <c r="AG18" s="978"/>
      <c r="AH18" s="978"/>
      <c r="AI18" s="978"/>
    </row>
    <row r="19" spans="4:35">
      <c r="D19" t="s">
        <v>269</v>
      </c>
      <c r="E19" t="s">
        <v>245</v>
      </c>
      <c r="F19" t="s">
        <v>270</v>
      </c>
      <c r="G19" t="s">
        <v>2409</v>
      </c>
      <c r="H19" t="s">
        <v>272</v>
      </c>
      <c r="I19" t="s">
        <v>343</v>
      </c>
      <c r="J19" t="s">
        <v>109</v>
      </c>
      <c r="K19" t="s">
        <v>1607</v>
      </c>
      <c r="L19" t="s">
        <v>480</v>
      </c>
      <c r="M19" s="621" t="s">
        <v>318</v>
      </c>
      <c r="N19" s="282" t="s">
        <v>305</v>
      </c>
      <c r="O19" s="172" t="s">
        <v>318</v>
      </c>
      <c r="P19" t="s">
        <v>360</v>
      </c>
      <c r="R19" s="282" t="s">
        <v>10</v>
      </c>
      <c r="AC19" t="s">
        <v>1581</v>
      </c>
      <c r="AE19" s="978"/>
      <c r="AF19" s="978"/>
      <c r="AG19" s="978"/>
      <c r="AH19" s="978"/>
      <c r="AI19" s="978"/>
    </row>
    <row r="20" spans="4:35">
      <c r="D20" t="s">
        <v>269</v>
      </c>
      <c r="E20" t="s">
        <v>245</v>
      </c>
      <c r="F20" t="s">
        <v>270</v>
      </c>
      <c r="G20" t="s">
        <v>2409</v>
      </c>
      <c r="H20" t="s">
        <v>272</v>
      </c>
      <c r="I20" t="s">
        <v>343</v>
      </c>
      <c r="J20" t="s">
        <v>109</v>
      </c>
      <c r="K20" t="s">
        <v>1607</v>
      </c>
      <c r="L20" t="s">
        <v>480</v>
      </c>
      <c r="M20" s="621" t="s">
        <v>318</v>
      </c>
      <c r="N20" s="282" t="s">
        <v>323</v>
      </c>
      <c r="O20" s="172" t="s">
        <v>318</v>
      </c>
      <c r="P20" t="s">
        <v>360</v>
      </c>
      <c r="R20" s="282" t="s">
        <v>323</v>
      </c>
      <c r="AC20" t="s">
        <v>1581</v>
      </c>
      <c r="AE20" s="978"/>
      <c r="AF20" s="978"/>
      <c r="AG20" s="978"/>
      <c r="AH20" s="978"/>
      <c r="AI20" s="978"/>
    </row>
    <row r="21" spans="4:35">
      <c r="D21" t="s">
        <v>269</v>
      </c>
      <c r="E21" t="s">
        <v>245</v>
      </c>
      <c r="F21" t="s">
        <v>270</v>
      </c>
      <c r="G21" t="s">
        <v>2409</v>
      </c>
      <c r="H21" t="s">
        <v>272</v>
      </c>
      <c r="I21" t="s">
        <v>343</v>
      </c>
      <c r="J21" t="s">
        <v>109</v>
      </c>
      <c r="K21" t="s">
        <v>1607</v>
      </c>
      <c r="L21" t="s">
        <v>480</v>
      </c>
      <c r="M21" s="621" t="s">
        <v>318</v>
      </c>
      <c r="N21" s="282" t="s">
        <v>323</v>
      </c>
      <c r="O21" s="172" t="s">
        <v>318</v>
      </c>
      <c r="P21" t="s">
        <v>360</v>
      </c>
      <c r="R21" s="282" t="s">
        <v>2432</v>
      </c>
      <c r="AC21" t="s">
        <v>1581</v>
      </c>
      <c r="AE21" s="978"/>
      <c r="AF21" s="978"/>
      <c r="AG21" s="978"/>
      <c r="AH21" s="978"/>
      <c r="AI21" s="978"/>
    </row>
    <row r="22" spans="4:35">
      <c r="D22" t="s">
        <v>269</v>
      </c>
      <c r="E22" t="s">
        <v>245</v>
      </c>
      <c r="F22" t="s">
        <v>270</v>
      </c>
      <c r="G22" t="s">
        <v>2409</v>
      </c>
      <c r="H22" t="s">
        <v>272</v>
      </c>
      <c r="I22" t="s">
        <v>343</v>
      </c>
      <c r="J22" t="s">
        <v>109</v>
      </c>
      <c r="K22" t="s">
        <v>1607</v>
      </c>
      <c r="L22" t="s">
        <v>480</v>
      </c>
      <c r="M22" s="621" t="s">
        <v>318</v>
      </c>
      <c r="N22" s="282" t="s">
        <v>323</v>
      </c>
      <c r="O22" s="172" t="s">
        <v>318</v>
      </c>
      <c r="P22" t="s">
        <v>360</v>
      </c>
      <c r="R22" s="282" t="s">
        <v>383</v>
      </c>
      <c r="AC22" t="s">
        <v>1581</v>
      </c>
      <c r="AE22" s="978"/>
      <c r="AF22" s="978"/>
      <c r="AG22" s="978"/>
      <c r="AH22" s="978"/>
      <c r="AI22" s="978"/>
    </row>
    <row r="23" spans="4:35">
      <c r="D23" t="s">
        <v>269</v>
      </c>
      <c r="E23" t="s">
        <v>245</v>
      </c>
      <c r="F23" t="s">
        <v>270</v>
      </c>
      <c r="G23" t="s">
        <v>2409</v>
      </c>
      <c r="H23" t="s">
        <v>272</v>
      </c>
      <c r="I23" t="s">
        <v>343</v>
      </c>
      <c r="J23" t="s">
        <v>109</v>
      </c>
      <c r="K23" t="s">
        <v>1607</v>
      </c>
      <c r="L23" t="s">
        <v>480</v>
      </c>
      <c r="M23" s="621" t="s">
        <v>318</v>
      </c>
      <c r="N23" s="282" t="s">
        <v>323</v>
      </c>
      <c r="O23" s="172" t="s">
        <v>318</v>
      </c>
      <c r="P23" t="s">
        <v>360</v>
      </c>
      <c r="R23" s="282" t="s">
        <v>391</v>
      </c>
      <c r="AC23" t="s">
        <v>1581</v>
      </c>
      <c r="AE23" s="978"/>
      <c r="AF23" s="978"/>
      <c r="AG23" s="978"/>
      <c r="AH23" s="978"/>
      <c r="AI23" s="978"/>
    </row>
    <row r="24" spans="4:35">
      <c r="D24" t="s">
        <v>269</v>
      </c>
      <c r="E24" t="s">
        <v>245</v>
      </c>
      <c r="F24" t="s">
        <v>270</v>
      </c>
      <c r="G24" t="s">
        <v>2409</v>
      </c>
      <c r="H24" t="s">
        <v>272</v>
      </c>
      <c r="I24" t="s">
        <v>343</v>
      </c>
      <c r="J24" t="s">
        <v>109</v>
      </c>
      <c r="K24" t="s">
        <v>1607</v>
      </c>
      <c r="L24" t="s">
        <v>480</v>
      </c>
      <c r="M24" s="621" t="s">
        <v>318</v>
      </c>
      <c r="N24" s="282" t="s">
        <v>323</v>
      </c>
      <c r="O24" s="172" t="s">
        <v>318</v>
      </c>
      <c r="P24" t="s">
        <v>360</v>
      </c>
      <c r="R24" s="282" t="s">
        <v>10</v>
      </c>
      <c r="AC24" t="s">
        <v>1581</v>
      </c>
      <c r="AE24" s="978"/>
      <c r="AF24" s="978"/>
      <c r="AG24" s="978"/>
      <c r="AH24" s="978"/>
      <c r="AI24" s="978"/>
    </row>
    <row r="25" spans="4:35">
      <c r="D25" t="s">
        <v>269</v>
      </c>
      <c r="E25" t="s">
        <v>245</v>
      </c>
      <c r="F25" t="s">
        <v>270</v>
      </c>
      <c r="G25" t="s">
        <v>2409</v>
      </c>
      <c r="H25" t="s">
        <v>272</v>
      </c>
      <c r="I25" t="s">
        <v>343</v>
      </c>
      <c r="J25" t="s">
        <v>109</v>
      </c>
      <c r="K25" t="s">
        <v>1607</v>
      </c>
      <c r="L25" t="s">
        <v>480</v>
      </c>
      <c r="M25" s="621" t="s">
        <v>318</v>
      </c>
      <c r="N25" s="282" t="s">
        <v>336</v>
      </c>
      <c r="O25" s="172" t="s">
        <v>318</v>
      </c>
      <c r="P25" t="s">
        <v>360</v>
      </c>
      <c r="R25" s="282" t="s">
        <v>399</v>
      </c>
      <c r="AC25" t="s">
        <v>1581</v>
      </c>
      <c r="AE25" s="978"/>
      <c r="AF25" s="978"/>
      <c r="AG25" s="978"/>
      <c r="AH25" s="978"/>
      <c r="AI25" s="978"/>
    </row>
    <row r="26" spans="4:35">
      <c r="D26" t="s">
        <v>269</v>
      </c>
      <c r="E26" t="s">
        <v>245</v>
      </c>
      <c r="F26" t="s">
        <v>270</v>
      </c>
      <c r="G26" t="s">
        <v>2409</v>
      </c>
      <c r="H26" t="s">
        <v>272</v>
      </c>
      <c r="I26" t="s">
        <v>343</v>
      </c>
      <c r="J26" t="s">
        <v>109</v>
      </c>
      <c r="K26" t="s">
        <v>1607</v>
      </c>
      <c r="L26" t="s">
        <v>480</v>
      </c>
      <c r="M26" s="621" t="s">
        <v>318</v>
      </c>
      <c r="N26" s="282" t="s">
        <v>336</v>
      </c>
      <c r="O26" s="172" t="s">
        <v>318</v>
      </c>
      <c r="P26" t="s">
        <v>360</v>
      </c>
      <c r="R26" s="282" t="s">
        <v>405</v>
      </c>
      <c r="AC26" t="s">
        <v>1581</v>
      </c>
      <c r="AE26" s="978"/>
      <c r="AF26" s="978"/>
      <c r="AG26" s="978"/>
      <c r="AH26" s="978"/>
      <c r="AI26" s="978"/>
    </row>
    <row r="27" spans="4:35">
      <c r="D27" t="s">
        <v>269</v>
      </c>
      <c r="E27" t="s">
        <v>245</v>
      </c>
      <c r="F27" t="s">
        <v>270</v>
      </c>
      <c r="G27" t="s">
        <v>2409</v>
      </c>
      <c r="H27" t="s">
        <v>272</v>
      </c>
      <c r="I27" t="s">
        <v>343</v>
      </c>
      <c r="J27" t="s">
        <v>109</v>
      </c>
      <c r="K27" t="s">
        <v>1607</v>
      </c>
      <c r="L27" t="s">
        <v>480</v>
      </c>
      <c r="M27" s="621" t="s">
        <v>318</v>
      </c>
      <c r="N27" s="282" t="s">
        <v>336</v>
      </c>
      <c r="O27" s="172" t="s">
        <v>318</v>
      </c>
      <c r="P27" t="s">
        <v>360</v>
      </c>
      <c r="R27" s="282" t="s">
        <v>10</v>
      </c>
      <c r="AC27" t="s">
        <v>1581</v>
      </c>
      <c r="AE27" s="978"/>
      <c r="AF27" s="978"/>
      <c r="AG27" s="978"/>
      <c r="AH27" s="978"/>
      <c r="AI27" s="978"/>
    </row>
    <row r="28" spans="4:35">
      <c r="D28" t="s">
        <v>269</v>
      </c>
      <c r="E28" t="s">
        <v>245</v>
      </c>
      <c r="F28" t="s">
        <v>270</v>
      </c>
      <c r="G28" t="s">
        <v>2409</v>
      </c>
      <c r="H28" t="s">
        <v>272</v>
      </c>
      <c r="I28" t="s">
        <v>343</v>
      </c>
      <c r="J28" t="s">
        <v>109</v>
      </c>
      <c r="K28" t="s">
        <v>1607</v>
      </c>
      <c r="L28" t="s">
        <v>480</v>
      </c>
      <c r="M28" s="621" t="s">
        <v>318</v>
      </c>
      <c r="N28" s="282" t="s">
        <v>556</v>
      </c>
      <c r="O28" s="172" t="s">
        <v>318</v>
      </c>
      <c r="P28" t="s">
        <v>360</v>
      </c>
      <c r="R28" s="282" t="s">
        <v>2433</v>
      </c>
      <c r="AC28" t="s">
        <v>1581</v>
      </c>
      <c r="AE28" s="978"/>
      <c r="AF28" s="978"/>
      <c r="AG28" s="978"/>
      <c r="AH28" s="978"/>
      <c r="AI28" s="978"/>
    </row>
    <row r="29" spans="4:35">
      <c r="D29" t="s">
        <v>269</v>
      </c>
      <c r="E29" t="s">
        <v>245</v>
      </c>
      <c r="F29" t="s">
        <v>270</v>
      </c>
      <c r="G29" t="s">
        <v>2409</v>
      </c>
      <c r="H29" t="s">
        <v>272</v>
      </c>
      <c r="I29" t="s">
        <v>343</v>
      </c>
      <c r="J29" t="s">
        <v>109</v>
      </c>
      <c r="K29" t="s">
        <v>1607</v>
      </c>
      <c r="L29" t="s">
        <v>480</v>
      </c>
      <c r="M29" s="621" t="s">
        <v>318</v>
      </c>
      <c r="N29" s="282" t="s">
        <v>556</v>
      </c>
      <c r="O29" s="172" t="s">
        <v>318</v>
      </c>
      <c r="P29" t="s">
        <v>360</v>
      </c>
      <c r="R29" s="282" t="s">
        <v>2434</v>
      </c>
      <c r="AC29" t="s">
        <v>1581</v>
      </c>
      <c r="AE29" s="978"/>
      <c r="AF29" s="978"/>
      <c r="AG29" s="978"/>
      <c r="AH29" s="978"/>
      <c r="AI29" s="978"/>
    </row>
    <row r="30" spans="4:35">
      <c r="D30" t="s">
        <v>269</v>
      </c>
      <c r="E30" t="s">
        <v>245</v>
      </c>
      <c r="F30" t="s">
        <v>270</v>
      </c>
      <c r="G30" t="s">
        <v>2409</v>
      </c>
      <c r="H30" t="s">
        <v>272</v>
      </c>
      <c r="I30" t="s">
        <v>343</v>
      </c>
      <c r="J30" t="s">
        <v>109</v>
      </c>
      <c r="K30" t="s">
        <v>1607</v>
      </c>
      <c r="L30" t="s">
        <v>480</v>
      </c>
      <c r="M30" s="621" t="s">
        <v>318</v>
      </c>
      <c r="N30" s="282" t="s">
        <v>556</v>
      </c>
      <c r="O30" s="172" t="s">
        <v>318</v>
      </c>
      <c r="P30" t="s">
        <v>360</v>
      </c>
      <c r="R30" s="282" t="s">
        <v>423</v>
      </c>
      <c r="AC30" t="s">
        <v>1581</v>
      </c>
      <c r="AE30" s="978"/>
      <c r="AF30" s="978"/>
      <c r="AG30" s="978"/>
      <c r="AH30" s="978"/>
      <c r="AI30" s="978"/>
    </row>
    <row r="31" spans="4:35">
      <c r="D31" t="s">
        <v>269</v>
      </c>
      <c r="E31" t="s">
        <v>245</v>
      </c>
      <c r="F31" t="s">
        <v>270</v>
      </c>
      <c r="G31" t="s">
        <v>2409</v>
      </c>
      <c r="H31" t="s">
        <v>272</v>
      </c>
      <c r="I31" t="s">
        <v>343</v>
      </c>
      <c r="J31" t="s">
        <v>109</v>
      </c>
      <c r="K31" t="s">
        <v>1607</v>
      </c>
      <c r="L31" t="s">
        <v>480</v>
      </c>
      <c r="M31" s="621" t="s">
        <v>318</v>
      </c>
      <c r="N31" s="282" t="s">
        <v>556</v>
      </c>
      <c r="O31" s="172" t="s">
        <v>318</v>
      </c>
      <c r="P31" t="s">
        <v>360</v>
      </c>
      <c r="R31" s="282" t="s">
        <v>457</v>
      </c>
      <c r="AC31" t="s">
        <v>1581</v>
      </c>
      <c r="AE31" s="978"/>
      <c r="AF31" s="978"/>
      <c r="AG31" s="978"/>
      <c r="AH31" s="978"/>
      <c r="AI31" s="978"/>
    </row>
    <row r="32" spans="4:35">
      <c r="D32" t="s">
        <v>269</v>
      </c>
      <c r="E32" t="s">
        <v>245</v>
      </c>
      <c r="F32" t="s">
        <v>270</v>
      </c>
      <c r="G32" t="s">
        <v>2409</v>
      </c>
      <c r="H32" t="s">
        <v>272</v>
      </c>
      <c r="I32" t="s">
        <v>343</v>
      </c>
      <c r="J32" t="s">
        <v>109</v>
      </c>
      <c r="K32" t="s">
        <v>1607</v>
      </c>
      <c r="L32" t="s">
        <v>480</v>
      </c>
      <c r="M32" s="621" t="s">
        <v>318</v>
      </c>
      <c r="N32" s="282" t="s">
        <v>556</v>
      </c>
      <c r="O32" s="172" t="s">
        <v>318</v>
      </c>
      <c r="P32" t="s">
        <v>360</v>
      </c>
      <c r="R32" s="282" t="s">
        <v>2435</v>
      </c>
      <c r="AC32" t="s">
        <v>1581</v>
      </c>
      <c r="AE32" s="978"/>
      <c r="AF32" s="978"/>
      <c r="AG32" s="978"/>
      <c r="AH32" s="978"/>
      <c r="AI32" s="978"/>
    </row>
    <row r="33" spans="4:35">
      <c r="D33" t="s">
        <v>269</v>
      </c>
      <c r="E33" t="s">
        <v>245</v>
      </c>
      <c r="F33" t="s">
        <v>270</v>
      </c>
      <c r="G33" t="s">
        <v>2409</v>
      </c>
      <c r="H33" t="s">
        <v>272</v>
      </c>
      <c r="I33" t="s">
        <v>343</v>
      </c>
      <c r="J33" t="s">
        <v>109</v>
      </c>
      <c r="K33" t="s">
        <v>1607</v>
      </c>
      <c r="L33" t="s">
        <v>480</v>
      </c>
      <c r="M33" s="621" t="s">
        <v>318</v>
      </c>
      <c r="N33" s="282" t="s">
        <v>556</v>
      </c>
      <c r="O33" s="172" t="s">
        <v>318</v>
      </c>
      <c r="P33" t="s">
        <v>360</v>
      </c>
      <c r="R33" s="282" t="s">
        <v>10</v>
      </c>
      <c r="AC33" t="s">
        <v>1581</v>
      </c>
      <c r="AE33" s="978"/>
      <c r="AF33" s="978"/>
      <c r="AG33" s="978"/>
      <c r="AH33" s="978"/>
      <c r="AI33" s="978"/>
    </row>
    <row r="34" spans="4:35">
      <c r="D34" t="s">
        <v>269</v>
      </c>
      <c r="E34" t="s">
        <v>245</v>
      </c>
      <c r="F34" t="s">
        <v>270</v>
      </c>
      <c r="G34" t="s">
        <v>2409</v>
      </c>
      <c r="H34" t="s">
        <v>272</v>
      </c>
      <c r="I34" t="s">
        <v>343</v>
      </c>
      <c r="J34" t="s">
        <v>109</v>
      </c>
      <c r="K34" t="s">
        <v>1607</v>
      </c>
      <c r="L34" t="s">
        <v>480</v>
      </c>
      <c r="M34" s="621" t="s">
        <v>318</v>
      </c>
      <c r="N34" s="282" t="s">
        <v>362</v>
      </c>
      <c r="O34" s="172" t="s">
        <v>318</v>
      </c>
      <c r="P34" t="s">
        <v>360</v>
      </c>
      <c r="R34" s="282" t="s">
        <v>430</v>
      </c>
      <c r="AC34" t="s">
        <v>1581</v>
      </c>
      <c r="AE34" s="978"/>
      <c r="AF34" s="978"/>
      <c r="AG34" s="978"/>
      <c r="AH34" s="978"/>
      <c r="AI34" s="978"/>
    </row>
    <row r="35" spans="4:35">
      <c r="D35" t="s">
        <v>269</v>
      </c>
      <c r="E35" t="s">
        <v>245</v>
      </c>
      <c r="F35" t="s">
        <v>270</v>
      </c>
      <c r="G35" t="s">
        <v>2409</v>
      </c>
      <c r="H35" t="s">
        <v>272</v>
      </c>
      <c r="I35" t="s">
        <v>343</v>
      </c>
      <c r="J35" t="s">
        <v>109</v>
      </c>
      <c r="K35" t="s">
        <v>1607</v>
      </c>
      <c r="L35" t="s">
        <v>480</v>
      </c>
      <c r="M35" s="621" t="s">
        <v>318</v>
      </c>
      <c r="N35" s="282" t="s">
        <v>362</v>
      </c>
      <c r="O35" s="172" t="s">
        <v>318</v>
      </c>
      <c r="P35" t="s">
        <v>360</v>
      </c>
      <c r="R35" s="282" t="s">
        <v>434</v>
      </c>
      <c r="AC35" t="s">
        <v>1581</v>
      </c>
      <c r="AE35" s="978"/>
      <c r="AF35" s="978"/>
      <c r="AG35" s="978"/>
      <c r="AH35" s="978"/>
      <c r="AI35" s="978"/>
    </row>
    <row r="36" spans="4:35">
      <c r="D36" t="s">
        <v>269</v>
      </c>
      <c r="E36" t="s">
        <v>245</v>
      </c>
      <c r="F36" t="s">
        <v>270</v>
      </c>
      <c r="G36" t="s">
        <v>2409</v>
      </c>
      <c r="H36" t="s">
        <v>272</v>
      </c>
      <c r="I36" t="s">
        <v>343</v>
      </c>
      <c r="J36" t="s">
        <v>109</v>
      </c>
      <c r="K36" t="s">
        <v>1607</v>
      </c>
      <c r="L36" t="s">
        <v>480</v>
      </c>
      <c r="M36" s="621" t="s">
        <v>318</v>
      </c>
      <c r="N36" s="282" t="s">
        <v>362</v>
      </c>
      <c r="O36" s="172" t="s">
        <v>318</v>
      </c>
      <c r="P36" t="s">
        <v>360</v>
      </c>
      <c r="R36" s="282" t="s">
        <v>438</v>
      </c>
      <c r="AC36" t="s">
        <v>1581</v>
      </c>
      <c r="AE36" s="978"/>
      <c r="AF36" s="978"/>
      <c r="AG36" s="978"/>
      <c r="AH36" s="978"/>
      <c r="AI36" s="978"/>
    </row>
    <row r="37" spans="4:35">
      <c r="D37" t="s">
        <v>269</v>
      </c>
      <c r="E37" t="s">
        <v>245</v>
      </c>
      <c r="F37" t="s">
        <v>270</v>
      </c>
      <c r="G37" t="s">
        <v>2409</v>
      </c>
      <c r="H37" t="s">
        <v>272</v>
      </c>
      <c r="I37" t="s">
        <v>343</v>
      </c>
      <c r="J37" t="s">
        <v>109</v>
      </c>
      <c r="K37" t="s">
        <v>1607</v>
      </c>
      <c r="L37" t="s">
        <v>480</v>
      </c>
      <c r="M37" s="621" t="s">
        <v>318</v>
      </c>
      <c r="N37" s="282" t="s">
        <v>362</v>
      </c>
      <c r="O37" s="172" t="s">
        <v>318</v>
      </c>
      <c r="P37" t="s">
        <v>360</v>
      </c>
      <c r="R37" s="282" t="s">
        <v>10</v>
      </c>
      <c r="AC37" t="s">
        <v>1581</v>
      </c>
      <c r="AE37" s="978"/>
      <c r="AF37" s="978"/>
      <c r="AG37" s="978"/>
      <c r="AH37" s="978"/>
      <c r="AI37" s="978"/>
    </row>
    <row r="38" spans="4:35">
      <c r="D38" t="s">
        <v>269</v>
      </c>
      <c r="E38" t="s">
        <v>245</v>
      </c>
      <c r="F38" t="s">
        <v>270</v>
      </c>
      <c r="G38" t="s">
        <v>2409</v>
      </c>
      <c r="H38" t="s">
        <v>272</v>
      </c>
      <c r="I38" t="s">
        <v>343</v>
      </c>
      <c r="J38" t="s">
        <v>109</v>
      </c>
      <c r="K38" t="s">
        <v>1607</v>
      </c>
      <c r="L38" t="s">
        <v>480</v>
      </c>
      <c r="M38" s="621" t="s">
        <v>318</v>
      </c>
      <c r="N38" s="282" t="s">
        <v>372</v>
      </c>
      <c r="O38" s="172" t="s">
        <v>318</v>
      </c>
      <c r="P38" t="s">
        <v>360</v>
      </c>
      <c r="R38" s="282" t="s">
        <v>2436</v>
      </c>
      <c r="AC38" t="s">
        <v>1581</v>
      </c>
      <c r="AE38" s="978"/>
      <c r="AF38" s="978"/>
      <c r="AG38" s="978"/>
      <c r="AH38" s="978"/>
      <c r="AI38" s="978"/>
    </row>
    <row r="39" spans="4:35">
      <c r="D39" t="s">
        <v>269</v>
      </c>
      <c r="E39" t="s">
        <v>245</v>
      </c>
      <c r="F39" t="s">
        <v>270</v>
      </c>
      <c r="G39" t="s">
        <v>2409</v>
      </c>
      <c r="H39" t="s">
        <v>272</v>
      </c>
      <c r="I39" t="s">
        <v>343</v>
      </c>
      <c r="J39" t="s">
        <v>109</v>
      </c>
      <c r="K39" t="s">
        <v>1607</v>
      </c>
      <c r="L39" t="s">
        <v>480</v>
      </c>
      <c r="M39" s="621" t="s">
        <v>318</v>
      </c>
      <c r="N39" s="282" t="s">
        <v>372</v>
      </c>
      <c r="O39" s="172" t="s">
        <v>318</v>
      </c>
      <c r="P39" t="s">
        <v>360</v>
      </c>
      <c r="R39" s="282" t="s">
        <v>10</v>
      </c>
      <c r="AC39" t="s">
        <v>1581</v>
      </c>
      <c r="AE39" s="978"/>
      <c r="AF39" s="978"/>
      <c r="AG39" s="978"/>
      <c r="AH39" s="978"/>
      <c r="AI39" s="978"/>
    </row>
    <row r="40" spans="4:35">
      <c r="D40" t="s">
        <v>269</v>
      </c>
      <c r="E40" t="s">
        <v>245</v>
      </c>
      <c r="F40" t="s">
        <v>270</v>
      </c>
      <c r="G40" t="s">
        <v>2409</v>
      </c>
      <c r="H40" t="s">
        <v>272</v>
      </c>
      <c r="I40" t="s">
        <v>343</v>
      </c>
      <c r="J40" t="s">
        <v>109</v>
      </c>
      <c r="K40" t="s">
        <v>1607</v>
      </c>
      <c r="L40" t="s">
        <v>480</v>
      </c>
      <c r="M40" s="621" t="s">
        <v>318</v>
      </c>
      <c r="N40" s="282" t="s">
        <v>10</v>
      </c>
      <c r="O40" s="172" t="s">
        <v>318</v>
      </c>
      <c r="P40" t="s">
        <v>360</v>
      </c>
      <c r="R40" s="1120"/>
      <c r="S40" s="242"/>
      <c r="T40" s="242"/>
      <c r="U40" s="242"/>
      <c r="V40" s="242"/>
      <c r="AC40" t="s">
        <v>1581</v>
      </c>
      <c r="AD40" s="49"/>
      <c r="AE40" s="978"/>
      <c r="AF40" s="978"/>
      <c r="AG40" s="978"/>
      <c r="AH40" s="978"/>
      <c r="AI40" s="978"/>
    </row>
    <row r="41" spans="4:35">
      <c r="D41" t="s">
        <v>269</v>
      </c>
      <c r="E41" t="s">
        <v>245</v>
      </c>
      <c r="F41" t="s">
        <v>270</v>
      </c>
      <c r="G41" t="s">
        <v>2409</v>
      </c>
      <c r="H41" t="s">
        <v>272</v>
      </c>
      <c r="I41" t="s">
        <v>343</v>
      </c>
      <c r="J41" t="s">
        <v>109</v>
      </c>
      <c r="K41" t="s">
        <v>1607</v>
      </c>
      <c r="L41" t="s">
        <v>480</v>
      </c>
      <c r="M41" s="621" t="s">
        <v>318</v>
      </c>
      <c r="N41" s="282" t="s">
        <v>10</v>
      </c>
      <c r="O41" s="172" t="s">
        <v>318</v>
      </c>
      <c r="P41" t="s">
        <v>360</v>
      </c>
      <c r="R41" s="1120"/>
      <c r="S41" s="242"/>
      <c r="T41" s="242"/>
      <c r="U41" s="242"/>
      <c r="V41" s="242"/>
      <c r="AC41" t="s">
        <v>1581</v>
      </c>
      <c r="AD41" s="49"/>
      <c r="AE41" s="978"/>
      <c r="AF41" s="978"/>
      <c r="AG41" s="978"/>
      <c r="AH41" s="978"/>
      <c r="AI41" s="978"/>
    </row>
    <row r="42" spans="4:35">
      <c r="D42" t="s">
        <v>269</v>
      </c>
      <c r="E42" t="s">
        <v>245</v>
      </c>
      <c r="F42" t="s">
        <v>270</v>
      </c>
      <c r="G42" t="s">
        <v>2409</v>
      </c>
      <c r="H42" t="s">
        <v>272</v>
      </c>
      <c r="I42" t="s">
        <v>343</v>
      </c>
      <c r="J42" t="s">
        <v>109</v>
      </c>
      <c r="K42" t="s">
        <v>1607</v>
      </c>
      <c r="L42" t="s">
        <v>480</v>
      </c>
      <c r="M42" s="621" t="s">
        <v>318</v>
      </c>
      <c r="N42" s="282" t="s">
        <v>10</v>
      </c>
      <c r="O42" s="172" t="s">
        <v>318</v>
      </c>
      <c r="P42" t="s">
        <v>360</v>
      </c>
      <c r="R42" s="1120"/>
      <c r="S42" s="242"/>
      <c r="T42" s="242"/>
      <c r="U42" s="242"/>
      <c r="V42" s="242"/>
      <c r="AC42" t="s">
        <v>1581</v>
      </c>
      <c r="AD42" s="49"/>
      <c r="AE42" s="978"/>
      <c r="AF42" s="978"/>
      <c r="AG42" s="978"/>
      <c r="AH42" s="978"/>
      <c r="AI42" s="978"/>
    </row>
    <row r="43" spans="4:35">
      <c r="D43" t="s">
        <v>269</v>
      </c>
      <c r="E43" t="s">
        <v>245</v>
      </c>
      <c r="F43" t="s">
        <v>270</v>
      </c>
      <c r="G43" t="s">
        <v>2409</v>
      </c>
      <c r="H43" t="s">
        <v>272</v>
      </c>
      <c r="I43" t="s">
        <v>343</v>
      </c>
      <c r="J43" t="s">
        <v>109</v>
      </c>
      <c r="K43" t="s">
        <v>1607</v>
      </c>
      <c r="L43" t="s">
        <v>480</v>
      </c>
      <c r="M43" s="621" t="s">
        <v>318</v>
      </c>
      <c r="N43" s="282" t="s">
        <v>10</v>
      </c>
      <c r="O43" s="172" t="s">
        <v>318</v>
      </c>
      <c r="P43" t="s">
        <v>360</v>
      </c>
      <c r="R43" s="1120"/>
      <c r="S43" s="242"/>
      <c r="T43" s="242"/>
      <c r="U43" s="242"/>
      <c r="V43" s="242"/>
      <c r="AC43" t="s">
        <v>1581</v>
      </c>
      <c r="AD43" s="49"/>
      <c r="AE43" s="978"/>
      <c r="AF43" s="978"/>
      <c r="AG43" s="978"/>
      <c r="AH43" s="978"/>
      <c r="AI43" s="978"/>
    </row>
    <row r="44" spans="4:35">
      <c r="D44" t="s">
        <v>269</v>
      </c>
      <c r="E44" t="s">
        <v>245</v>
      </c>
      <c r="F44" t="s">
        <v>270</v>
      </c>
      <c r="G44" t="s">
        <v>2409</v>
      </c>
      <c r="H44" t="s">
        <v>272</v>
      </c>
      <c r="I44" t="s">
        <v>343</v>
      </c>
      <c r="J44" t="s">
        <v>109</v>
      </c>
      <c r="K44" t="s">
        <v>1607</v>
      </c>
      <c r="L44" t="s">
        <v>480</v>
      </c>
      <c r="M44" s="621" t="s">
        <v>318</v>
      </c>
      <c r="N44" s="282" t="s">
        <v>10</v>
      </c>
      <c r="O44" s="172" t="s">
        <v>318</v>
      </c>
      <c r="P44" t="s">
        <v>360</v>
      </c>
      <c r="R44" s="1120"/>
      <c r="S44" s="242"/>
      <c r="T44" s="242"/>
      <c r="U44" s="242"/>
      <c r="V44" s="242"/>
      <c r="AC44" t="s">
        <v>1581</v>
      </c>
      <c r="AD44" s="49"/>
      <c r="AE44" s="978"/>
      <c r="AF44" s="978"/>
      <c r="AG44" s="978"/>
      <c r="AH44" s="978"/>
      <c r="AI44" s="978"/>
    </row>
    <row r="45" spans="4:35">
      <c r="D45" t="s">
        <v>269</v>
      </c>
      <c r="E45" t="s">
        <v>245</v>
      </c>
      <c r="F45" t="s">
        <v>270</v>
      </c>
      <c r="G45" t="s">
        <v>2409</v>
      </c>
      <c r="H45" t="s">
        <v>272</v>
      </c>
      <c r="I45" t="s">
        <v>343</v>
      </c>
      <c r="J45" t="s">
        <v>109</v>
      </c>
      <c r="K45" t="s">
        <v>1607</v>
      </c>
      <c r="L45" t="s">
        <v>480</v>
      </c>
      <c r="M45" s="621" t="s">
        <v>318</v>
      </c>
      <c r="N45" s="282" t="s">
        <v>10</v>
      </c>
      <c r="O45" s="172" t="s">
        <v>318</v>
      </c>
      <c r="P45" t="s">
        <v>360</v>
      </c>
      <c r="R45" s="1120"/>
      <c r="S45" s="242"/>
      <c r="T45" s="242"/>
      <c r="U45" s="242"/>
      <c r="V45" s="242"/>
      <c r="AC45" t="s">
        <v>1581</v>
      </c>
      <c r="AD45" s="49"/>
      <c r="AE45" s="978"/>
      <c r="AF45" s="978"/>
      <c r="AG45" s="978"/>
      <c r="AH45" s="978"/>
      <c r="AI45" s="978"/>
    </row>
    <row r="46" spans="4:35">
      <c r="D46" t="s">
        <v>269</v>
      </c>
      <c r="E46" t="s">
        <v>245</v>
      </c>
      <c r="F46" t="s">
        <v>270</v>
      </c>
      <c r="G46" t="s">
        <v>2409</v>
      </c>
      <c r="H46" t="s">
        <v>272</v>
      </c>
      <c r="I46" t="s">
        <v>343</v>
      </c>
      <c r="J46" t="s">
        <v>109</v>
      </c>
      <c r="K46" t="s">
        <v>1607</v>
      </c>
      <c r="L46" t="s">
        <v>480</v>
      </c>
      <c r="M46" s="621" t="s">
        <v>318</v>
      </c>
      <c r="N46" s="282" t="s">
        <v>10</v>
      </c>
      <c r="O46" s="172" t="s">
        <v>318</v>
      </c>
      <c r="P46" t="s">
        <v>360</v>
      </c>
      <c r="R46" s="1120"/>
      <c r="S46" s="242"/>
      <c r="T46" s="242"/>
      <c r="U46" s="242"/>
      <c r="V46" s="242"/>
      <c r="AC46" t="s">
        <v>1581</v>
      </c>
      <c r="AD46" s="49"/>
      <c r="AE46" s="978"/>
      <c r="AF46" s="978"/>
      <c r="AG46" s="978"/>
      <c r="AH46" s="978"/>
      <c r="AI46" s="978"/>
    </row>
    <row r="47" spans="4:35">
      <c r="D47" t="s">
        <v>269</v>
      </c>
      <c r="E47" t="s">
        <v>245</v>
      </c>
      <c r="F47" t="s">
        <v>270</v>
      </c>
      <c r="G47" t="s">
        <v>2409</v>
      </c>
      <c r="H47" t="s">
        <v>272</v>
      </c>
      <c r="I47" t="s">
        <v>343</v>
      </c>
      <c r="J47" t="s">
        <v>109</v>
      </c>
      <c r="K47" t="s">
        <v>1607</v>
      </c>
      <c r="L47" t="s">
        <v>480</v>
      </c>
      <c r="M47" s="621" t="s">
        <v>318</v>
      </c>
      <c r="N47" s="282" t="s">
        <v>10</v>
      </c>
      <c r="O47" s="172" t="s">
        <v>318</v>
      </c>
      <c r="P47" t="s">
        <v>360</v>
      </c>
      <c r="R47" s="1120"/>
      <c r="S47" s="242"/>
      <c r="T47" s="242"/>
      <c r="U47" s="242"/>
      <c r="V47" s="242"/>
      <c r="AC47" t="s">
        <v>1581</v>
      </c>
      <c r="AD47" s="49"/>
      <c r="AE47" s="978"/>
      <c r="AF47" s="978"/>
      <c r="AG47" s="978"/>
      <c r="AH47" s="978"/>
      <c r="AI47" s="978"/>
    </row>
    <row r="48" spans="4:35">
      <c r="L48" s="282"/>
      <c r="M48" s="282"/>
    </row>
    <row r="49" spans="1:35" s="1" customFormat="1">
      <c r="A49" s="42"/>
      <c r="B49" s="48" t="s">
        <v>476</v>
      </c>
    </row>
    <row r="50" spans="1:35">
      <c r="L50" s="282"/>
      <c r="M50" s="282"/>
    </row>
    <row r="51" spans="1:35">
      <c r="D51" t="s">
        <v>269</v>
      </c>
      <c r="E51" t="s">
        <v>245</v>
      </c>
      <c r="F51" t="s">
        <v>270</v>
      </c>
      <c r="G51" t="s">
        <v>2409</v>
      </c>
      <c r="H51" t="s">
        <v>272</v>
      </c>
      <c r="I51" t="s">
        <v>343</v>
      </c>
      <c r="J51" t="s">
        <v>109</v>
      </c>
      <c r="K51" t="s">
        <v>1607</v>
      </c>
      <c r="L51" t="s">
        <v>476</v>
      </c>
      <c r="M51" s="621" t="s">
        <v>318</v>
      </c>
      <c r="N51" s="282" t="s">
        <v>281</v>
      </c>
      <c r="O51" s="172" t="s">
        <v>318</v>
      </c>
      <c r="P51" t="s">
        <v>360</v>
      </c>
      <c r="R51" s="242"/>
      <c r="S51" s="242"/>
      <c r="T51" s="242"/>
      <c r="U51" s="242"/>
      <c r="V51" s="242"/>
      <c r="AC51" t="s">
        <v>1336</v>
      </c>
      <c r="AD51" s="49"/>
      <c r="AE51" s="978"/>
      <c r="AF51" s="978"/>
      <c r="AG51" s="978"/>
      <c r="AH51" s="978"/>
      <c r="AI51" s="978"/>
    </row>
    <row r="52" spans="1:35">
      <c r="D52" t="s">
        <v>269</v>
      </c>
      <c r="E52" t="s">
        <v>245</v>
      </c>
      <c r="F52" t="s">
        <v>270</v>
      </c>
      <c r="G52" t="s">
        <v>2409</v>
      </c>
      <c r="H52" t="s">
        <v>272</v>
      </c>
      <c r="I52" t="s">
        <v>343</v>
      </c>
      <c r="J52" t="s">
        <v>109</v>
      </c>
      <c r="K52" t="s">
        <v>1607</v>
      </c>
      <c r="L52" t="s">
        <v>476</v>
      </c>
      <c r="M52" s="621" t="s">
        <v>318</v>
      </c>
      <c r="N52" s="282" t="s">
        <v>305</v>
      </c>
      <c r="O52" s="172" t="s">
        <v>318</v>
      </c>
      <c r="P52" t="s">
        <v>360</v>
      </c>
      <c r="R52" s="242"/>
      <c r="S52" s="242"/>
      <c r="T52" s="242"/>
      <c r="U52" s="242"/>
      <c r="V52" s="242"/>
      <c r="AC52" t="s">
        <v>1336</v>
      </c>
      <c r="AD52" s="49"/>
      <c r="AE52" s="978"/>
      <c r="AF52" s="978"/>
      <c r="AG52" s="978"/>
      <c r="AH52" s="978"/>
      <c r="AI52" s="978"/>
    </row>
    <row r="53" spans="1:35">
      <c r="D53" t="s">
        <v>269</v>
      </c>
      <c r="E53" t="s">
        <v>245</v>
      </c>
      <c r="F53" t="s">
        <v>270</v>
      </c>
      <c r="G53" t="s">
        <v>2409</v>
      </c>
      <c r="H53" t="s">
        <v>272</v>
      </c>
      <c r="I53" t="s">
        <v>343</v>
      </c>
      <c r="J53" t="s">
        <v>109</v>
      </c>
      <c r="K53" t="s">
        <v>1607</v>
      </c>
      <c r="L53" t="s">
        <v>476</v>
      </c>
      <c r="M53" s="621" t="s">
        <v>318</v>
      </c>
      <c r="N53" s="282" t="s">
        <v>323</v>
      </c>
      <c r="O53" s="172" t="s">
        <v>318</v>
      </c>
      <c r="P53" t="s">
        <v>360</v>
      </c>
      <c r="R53" s="242"/>
      <c r="S53" s="242"/>
      <c r="T53" s="242"/>
      <c r="U53" s="242"/>
      <c r="V53" s="242"/>
      <c r="AC53" t="s">
        <v>1336</v>
      </c>
      <c r="AD53" s="49"/>
      <c r="AE53" s="978"/>
      <c r="AF53" s="978"/>
      <c r="AG53" s="978"/>
      <c r="AH53" s="978"/>
      <c r="AI53" s="978"/>
    </row>
    <row r="54" spans="1:35">
      <c r="D54" t="s">
        <v>269</v>
      </c>
      <c r="E54" t="s">
        <v>245</v>
      </c>
      <c r="F54" t="s">
        <v>270</v>
      </c>
      <c r="G54" t="s">
        <v>2409</v>
      </c>
      <c r="H54" t="s">
        <v>272</v>
      </c>
      <c r="I54" t="s">
        <v>343</v>
      </c>
      <c r="J54" t="s">
        <v>109</v>
      </c>
      <c r="K54" t="s">
        <v>1607</v>
      </c>
      <c r="L54" t="s">
        <v>476</v>
      </c>
      <c r="M54" s="621" t="s">
        <v>318</v>
      </c>
      <c r="N54" s="282" t="s">
        <v>336</v>
      </c>
      <c r="O54" s="172" t="s">
        <v>318</v>
      </c>
      <c r="P54" t="s">
        <v>360</v>
      </c>
      <c r="R54" s="242"/>
      <c r="S54" s="242"/>
      <c r="T54" s="242"/>
      <c r="U54" s="242"/>
      <c r="V54" s="242"/>
      <c r="AC54" t="s">
        <v>1336</v>
      </c>
      <c r="AD54" s="49"/>
      <c r="AE54" s="978"/>
      <c r="AF54" s="978"/>
      <c r="AG54" s="978"/>
      <c r="AH54" s="978"/>
      <c r="AI54" s="978"/>
    </row>
    <row r="55" spans="1:35">
      <c r="D55" t="s">
        <v>269</v>
      </c>
      <c r="E55" t="s">
        <v>245</v>
      </c>
      <c r="F55" t="s">
        <v>270</v>
      </c>
      <c r="G55" t="s">
        <v>2409</v>
      </c>
      <c r="H55" t="s">
        <v>272</v>
      </c>
      <c r="I55" t="s">
        <v>343</v>
      </c>
      <c r="J55" t="s">
        <v>109</v>
      </c>
      <c r="K55" t="s">
        <v>1607</v>
      </c>
      <c r="L55" t="s">
        <v>476</v>
      </c>
      <c r="M55" s="621" t="s">
        <v>318</v>
      </c>
      <c r="N55" s="282" t="s">
        <v>556</v>
      </c>
      <c r="O55" s="172" t="s">
        <v>318</v>
      </c>
      <c r="P55" t="s">
        <v>360</v>
      </c>
      <c r="R55" s="242"/>
      <c r="S55" s="242"/>
      <c r="T55" s="242"/>
      <c r="U55" s="242"/>
      <c r="V55" s="242"/>
      <c r="AC55" t="s">
        <v>1336</v>
      </c>
      <c r="AD55" s="49"/>
      <c r="AE55" s="978"/>
      <c r="AF55" s="978"/>
      <c r="AG55" s="978"/>
      <c r="AH55" s="978"/>
      <c r="AI55" s="978"/>
    </row>
    <row r="56" spans="1:35">
      <c r="D56" t="s">
        <v>269</v>
      </c>
      <c r="E56" t="s">
        <v>245</v>
      </c>
      <c r="F56" t="s">
        <v>270</v>
      </c>
      <c r="G56" t="s">
        <v>2409</v>
      </c>
      <c r="H56" t="s">
        <v>272</v>
      </c>
      <c r="I56" t="s">
        <v>343</v>
      </c>
      <c r="J56" t="s">
        <v>109</v>
      </c>
      <c r="K56" t="s">
        <v>1607</v>
      </c>
      <c r="L56" t="s">
        <v>476</v>
      </c>
      <c r="M56" s="621" t="s">
        <v>318</v>
      </c>
      <c r="N56" s="282" t="s">
        <v>362</v>
      </c>
      <c r="O56" s="172" t="s">
        <v>318</v>
      </c>
      <c r="P56" t="s">
        <v>360</v>
      </c>
      <c r="R56" s="242"/>
      <c r="S56" s="242"/>
      <c r="T56" s="242"/>
      <c r="U56" s="242"/>
      <c r="V56" s="242"/>
      <c r="AC56" t="s">
        <v>1336</v>
      </c>
      <c r="AD56" s="49"/>
      <c r="AE56" s="978"/>
      <c r="AF56" s="978"/>
      <c r="AG56" s="978"/>
      <c r="AH56" s="978"/>
      <c r="AI56" s="978"/>
    </row>
    <row r="57" spans="1:35">
      <c r="D57" t="s">
        <v>269</v>
      </c>
      <c r="E57" t="s">
        <v>245</v>
      </c>
      <c r="F57" t="s">
        <v>270</v>
      </c>
      <c r="G57" t="s">
        <v>2409</v>
      </c>
      <c r="H57" t="s">
        <v>272</v>
      </c>
      <c r="I57" t="s">
        <v>343</v>
      </c>
      <c r="J57" t="s">
        <v>109</v>
      </c>
      <c r="K57" t="s">
        <v>1607</v>
      </c>
      <c r="L57" t="s">
        <v>476</v>
      </c>
      <c r="M57" s="621" t="s">
        <v>318</v>
      </c>
      <c r="N57" s="282" t="s">
        <v>372</v>
      </c>
      <c r="O57" s="172" t="s">
        <v>318</v>
      </c>
      <c r="P57" t="s">
        <v>360</v>
      </c>
      <c r="R57" s="242"/>
      <c r="S57" s="242"/>
      <c r="T57" s="242"/>
      <c r="U57" s="242"/>
      <c r="V57" s="242"/>
      <c r="AC57" t="s">
        <v>1336</v>
      </c>
      <c r="AD57" s="49"/>
      <c r="AE57" s="978"/>
      <c r="AF57" s="978"/>
      <c r="AG57" s="978"/>
      <c r="AH57" s="978"/>
      <c r="AI57" s="978"/>
    </row>
    <row r="58" spans="1:35">
      <c r="D58" t="s">
        <v>269</v>
      </c>
      <c r="E58" t="s">
        <v>245</v>
      </c>
      <c r="F58" t="s">
        <v>270</v>
      </c>
      <c r="G58" t="s">
        <v>2409</v>
      </c>
      <c r="H58" t="s">
        <v>272</v>
      </c>
      <c r="I58" t="s">
        <v>343</v>
      </c>
      <c r="J58" t="s">
        <v>109</v>
      </c>
      <c r="K58" t="s">
        <v>1607</v>
      </c>
      <c r="L58" t="s">
        <v>476</v>
      </c>
      <c r="M58" s="621" t="s">
        <v>318</v>
      </c>
      <c r="N58" s="282" t="s">
        <v>10</v>
      </c>
      <c r="O58" s="172" t="s">
        <v>318</v>
      </c>
      <c r="P58" t="s">
        <v>360</v>
      </c>
      <c r="R58" s="1120"/>
      <c r="S58" s="242"/>
      <c r="T58" s="242"/>
      <c r="U58" s="242"/>
      <c r="V58" s="242"/>
      <c r="AC58" t="s">
        <v>1336</v>
      </c>
      <c r="AD58" s="49"/>
      <c r="AE58" s="978"/>
      <c r="AF58" s="978"/>
      <c r="AG58" s="978"/>
      <c r="AH58" s="978"/>
      <c r="AI58" s="978"/>
    </row>
    <row r="59" spans="1:35">
      <c r="D59" t="s">
        <v>269</v>
      </c>
      <c r="E59" t="s">
        <v>245</v>
      </c>
      <c r="F59" t="s">
        <v>270</v>
      </c>
      <c r="G59" t="s">
        <v>2409</v>
      </c>
      <c r="H59" t="s">
        <v>272</v>
      </c>
      <c r="I59" t="s">
        <v>343</v>
      </c>
      <c r="J59" t="s">
        <v>109</v>
      </c>
      <c r="K59" t="s">
        <v>1607</v>
      </c>
      <c r="L59" t="s">
        <v>476</v>
      </c>
      <c r="M59" s="621" t="s">
        <v>318</v>
      </c>
      <c r="N59" s="282" t="s">
        <v>10</v>
      </c>
      <c r="O59" s="172" t="s">
        <v>318</v>
      </c>
      <c r="P59" t="s">
        <v>360</v>
      </c>
      <c r="R59" s="1120"/>
      <c r="S59" s="242"/>
      <c r="T59" s="242"/>
      <c r="U59" s="242"/>
      <c r="V59" s="242"/>
      <c r="AC59" t="s">
        <v>1336</v>
      </c>
      <c r="AD59" s="49"/>
      <c r="AE59" s="978"/>
      <c r="AF59" s="978"/>
      <c r="AG59" s="978"/>
      <c r="AH59" s="978"/>
      <c r="AI59" s="978"/>
    </row>
    <row r="60" spans="1:35">
      <c r="D60" t="s">
        <v>269</v>
      </c>
      <c r="E60" t="s">
        <v>245</v>
      </c>
      <c r="F60" t="s">
        <v>270</v>
      </c>
      <c r="G60" t="s">
        <v>2409</v>
      </c>
      <c r="H60" t="s">
        <v>272</v>
      </c>
      <c r="I60" t="s">
        <v>343</v>
      </c>
      <c r="J60" t="s">
        <v>109</v>
      </c>
      <c r="K60" t="s">
        <v>1607</v>
      </c>
      <c r="L60" t="s">
        <v>476</v>
      </c>
      <c r="M60" s="621" t="s">
        <v>318</v>
      </c>
      <c r="N60" s="282" t="s">
        <v>10</v>
      </c>
      <c r="O60" s="172" t="s">
        <v>318</v>
      </c>
      <c r="P60" t="s">
        <v>360</v>
      </c>
      <c r="R60" s="1120"/>
      <c r="S60" s="242"/>
      <c r="T60" s="242"/>
      <c r="U60" s="242"/>
      <c r="V60" s="242"/>
      <c r="AC60" t="s">
        <v>1336</v>
      </c>
      <c r="AD60" s="49"/>
      <c r="AE60" s="978"/>
      <c r="AF60" s="978"/>
      <c r="AG60" s="978"/>
      <c r="AH60" s="978"/>
      <c r="AI60" s="978"/>
    </row>
    <row r="61" spans="1:35">
      <c r="D61" t="s">
        <v>269</v>
      </c>
      <c r="E61" t="s">
        <v>245</v>
      </c>
      <c r="F61" t="s">
        <v>270</v>
      </c>
      <c r="G61" t="s">
        <v>2409</v>
      </c>
      <c r="H61" t="s">
        <v>272</v>
      </c>
      <c r="I61" t="s">
        <v>343</v>
      </c>
      <c r="J61" t="s">
        <v>109</v>
      </c>
      <c r="K61" t="s">
        <v>1607</v>
      </c>
      <c r="L61" t="s">
        <v>476</v>
      </c>
      <c r="M61" s="621" t="s">
        <v>318</v>
      </c>
      <c r="N61" s="282" t="s">
        <v>10</v>
      </c>
      <c r="O61" s="172" t="s">
        <v>318</v>
      </c>
      <c r="P61" t="s">
        <v>360</v>
      </c>
      <c r="R61" s="1120"/>
      <c r="S61" s="242"/>
      <c r="T61" s="242"/>
      <c r="U61" s="242"/>
      <c r="V61" s="242"/>
      <c r="AC61" t="s">
        <v>1336</v>
      </c>
      <c r="AD61" s="49"/>
      <c r="AE61" s="978"/>
      <c r="AF61" s="978"/>
      <c r="AG61" s="978"/>
      <c r="AH61" s="978"/>
      <c r="AI61" s="978"/>
    </row>
    <row r="62" spans="1:35">
      <c r="D62" t="s">
        <v>269</v>
      </c>
      <c r="E62" t="s">
        <v>245</v>
      </c>
      <c r="F62" t="s">
        <v>270</v>
      </c>
      <c r="G62" t="s">
        <v>2409</v>
      </c>
      <c r="H62" t="s">
        <v>272</v>
      </c>
      <c r="I62" t="s">
        <v>343</v>
      </c>
      <c r="J62" t="s">
        <v>109</v>
      </c>
      <c r="K62" t="s">
        <v>1607</v>
      </c>
      <c r="L62" t="s">
        <v>476</v>
      </c>
      <c r="M62" s="621" t="s">
        <v>318</v>
      </c>
      <c r="N62" s="282" t="s">
        <v>10</v>
      </c>
      <c r="O62" s="172" t="s">
        <v>318</v>
      </c>
      <c r="P62" t="s">
        <v>360</v>
      </c>
      <c r="R62" s="1120"/>
      <c r="S62" s="242"/>
      <c r="T62" s="242"/>
      <c r="U62" s="242"/>
      <c r="V62" s="242"/>
      <c r="AC62" t="s">
        <v>1336</v>
      </c>
      <c r="AD62" s="49"/>
      <c r="AE62" s="978"/>
      <c r="AF62" s="978"/>
      <c r="AG62" s="978"/>
      <c r="AH62" s="978"/>
      <c r="AI62" s="978"/>
    </row>
    <row r="63" spans="1:35">
      <c r="D63" t="s">
        <v>269</v>
      </c>
      <c r="E63" t="s">
        <v>245</v>
      </c>
      <c r="F63" t="s">
        <v>270</v>
      </c>
      <c r="G63" t="s">
        <v>2409</v>
      </c>
      <c r="H63" t="s">
        <v>272</v>
      </c>
      <c r="I63" t="s">
        <v>343</v>
      </c>
      <c r="J63" t="s">
        <v>109</v>
      </c>
      <c r="K63" t="s">
        <v>1607</v>
      </c>
      <c r="L63" t="s">
        <v>476</v>
      </c>
      <c r="M63" s="621" t="s">
        <v>318</v>
      </c>
      <c r="N63" s="282" t="s">
        <v>10</v>
      </c>
      <c r="O63" s="172" t="s">
        <v>318</v>
      </c>
      <c r="P63" t="s">
        <v>360</v>
      </c>
      <c r="R63" s="1120"/>
      <c r="S63" s="242"/>
      <c r="T63" s="242"/>
      <c r="U63" s="242"/>
      <c r="V63" s="242"/>
      <c r="AC63" t="s">
        <v>1336</v>
      </c>
      <c r="AD63" s="49"/>
      <c r="AE63" s="978"/>
      <c r="AF63" s="978"/>
      <c r="AG63" s="978"/>
      <c r="AH63" s="978"/>
      <c r="AI63" s="978"/>
    </row>
    <row r="64" spans="1:35">
      <c r="D64" t="s">
        <v>269</v>
      </c>
      <c r="E64" t="s">
        <v>245</v>
      </c>
      <c r="F64" t="s">
        <v>270</v>
      </c>
      <c r="G64" t="s">
        <v>2409</v>
      </c>
      <c r="H64" t="s">
        <v>272</v>
      </c>
      <c r="I64" t="s">
        <v>343</v>
      </c>
      <c r="J64" t="s">
        <v>109</v>
      </c>
      <c r="K64" t="s">
        <v>1607</v>
      </c>
      <c r="L64" t="s">
        <v>476</v>
      </c>
      <c r="M64" s="621" t="s">
        <v>318</v>
      </c>
      <c r="N64" s="282" t="s">
        <v>10</v>
      </c>
      <c r="O64" s="172" t="s">
        <v>318</v>
      </c>
      <c r="P64" t="s">
        <v>360</v>
      </c>
      <c r="R64" s="1120"/>
      <c r="S64" s="242"/>
      <c r="T64" s="242"/>
      <c r="U64" s="242"/>
      <c r="V64" s="242"/>
      <c r="AC64" t="s">
        <v>1336</v>
      </c>
      <c r="AD64" s="49"/>
      <c r="AE64" s="978"/>
      <c r="AF64" s="978"/>
      <c r="AG64" s="978"/>
      <c r="AH64" s="978"/>
      <c r="AI64" s="978"/>
    </row>
    <row r="65" spans="1:35">
      <c r="D65" t="s">
        <v>269</v>
      </c>
      <c r="E65" t="s">
        <v>245</v>
      </c>
      <c r="F65" t="s">
        <v>270</v>
      </c>
      <c r="G65" t="s">
        <v>2409</v>
      </c>
      <c r="H65" t="s">
        <v>272</v>
      </c>
      <c r="I65" t="s">
        <v>343</v>
      </c>
      <c r="J65" t="s">
        <v>109</v>
      </c>
      <c r="K65" t="s">
        <v>1607</v>
      </c>
      <c r="L65" t="s">
        <v>476</v>
      </c>
      <c r="M65" s="621" t="s">
        <v>318</v>
      </c>
      <c r="N65" s="282" t="s">
        <v>10</v>
      </c>
      <c r="O65" s="172" t="s">
        <v>318</v>
      </c>
      <c r="P65" t="s">
        <v>360</v>
      </c>
      <c r="R65" s="1120"/>
      <c r="S65" s="242"/>
      <c r="T65" s="242"/>
      <c r="U65" s="242"/>
      <c r="V65" s="242"/>
      <c r="AC65" t="s">
        <v>1336</v>
      </c>
      <c r="AD65" s="49"/>
      <c r="AE65" s="978"/>
      <c r="AF65" s="978"/>
      <c r="AG65" s="978"/>
      <c r="AH65" s="978"/>
      <c r="AI65" s="978"/>
    </row>
    <row r="66" spans="1:35" s="43" customFormat="1">
      <c r="D66"/>
      <c r="E66"/>
      <c r="F66"/>
      <c r="G66"/>
      <c r="H66"/>
      <c r="I66"/>
      <c r="J66"/>
      <c r="K66"/>
      <c r="L66" s="282"/>
      <c r="M66" s="282"/>
      <c r="N66"/>
      <c r="O66"/>
      <c r="P66"/>
      <c r="Q66"/>
      <c r="R66" s="242"/>
      <c r="S66" s="242"/>
      <c r="T66" s="242"/>
      <c r="U66" s="242"/>
      <c r="V66" s="242"/>
      <c r="W66"/>
      <c r="X66"/>
      <c r="Y66"/>
      <c r="Z66"/>
      <c r="AA66"/>
      <c r="AB66"/>
      <c r="AC66"/>
      <c r="AD66" s="49"/>
      <c r="AE66" s="242"/>
      <c r="AF66" s="242"/>
      <c r="AG66" s="242"/>
      <c r="AH66" s="242"/>
      <c r="AI66" s="242"/>
    </row>
    <row r="67" spans="1:35" s="1" customFormat="1">
      <c r="A67" s="42"/>
      <c r="B67" s="48" t="s">
        <v>484</v>
      </c>
    </row>
    <row r="68" spans="1:35">
      <c r="L68" s="282"/>
      <c r="M68" s="282"/>
    </row>
    <row r="69" spans="1:35">
      <c r="D69" t="s">
        <v>269</v>
      </c>
      <c r="E69" t="s">
        <v>245</v>
      </c>
      <c r="F69" t="s">
        <v>270</v>
      </c>
      <c r="G69" t="s">
        <v>2409</v>
      </c>
      <c r="H69" t="s">
        <v>272</v>
      </c>
      <c r="I69" t="s">
        <v>343</v>
      </c>
      <c r="J69" t="s">
        <v>109</v>
      </c>
      <c r="K69" t="s">
        <v>1607</v>
      </c>
      <c r="L69" t="s">
        <v>2437</v>
      </c>
      <c r="M69" s="621" t="s">
        <v>318</v>
      </c>
      <c r="O69" s="172" t="s">
        <v>318</v>
      </c>
      <c r="P69" t="s">
        <v>360</v>
      </c>
      <c r="R69" s="242"/>
      <c r="S69" s="242"/>
      <c r="T69" s="242"/>
      <c r="U69" s="242"/>
      <c r="V69" s="242"/>
      <c r="AC69" t="s">
        <v>1336</v>
      </c>
      <c r="AE69" s="978"/>
      <c r="AF69" s="978"/>
      <c r="AG69" s="978"/>
      <c r="AH69" s="978"/>
      <c r="AI69" s="978"/>
    </row>
    <row r="70" spans="1:35" s="43" customFormat="1">
      <c r="D70"/>
      <c r="E70"/>
      <c r="F70"/>
      <c r="G70"/>
      <c r="H70"/>
      <c r="I70"/>
      <c r="J70"/>
      <c r="K70"/>
      <c r="L70" s="282"/>
      <c r="M70" s="282"/>
      <c r="N70"/>
      <c r="O70"/>
      <c r="P70"/>
      <c r="Q70"/>
      <c r="R70" s="242"/>
      <c r="S70" s="242"/>
      <c r="T70" s="242"/>
      <c r="U70" s="242"/>
      <c r="V70" s="242"/>
      <c r="W70"/>
      <c r="X70"/>
      <c r="Y70"/>
      <c r="Z70"/>
      <c r="AA70"/>
      <c r="AB70"/>
      <c r="AC70"/>
      <c r="AD70"/>
      <c r="AE70" s="1121"/>
      <c r="AF70" s="1121"/>
      <c r="AG70" s="1121"/>
      <c r="AH70" s="1121"/>
      <c r="AI70" s="1121"/>
    </row>
    <row r="71" spans="1:35">
      <c r="L71" s="282"/>
      <c r="M71" s="282"/>
    </row>
    <row r="72" spans="1:35" s="1" customFormat="1" ht="18">
      <c r="A72" s="2" t="s">
        <v>296</v>
      </c>
      <c r="B72" s="2"/>
    </row>
    <row r="73" spans="1:35">
      <c r="L73" s="282"/>
      <c r="M73" s="282"/>
    </row>
    <row r="74" spans="1:35" s="1" customFormat="1">
      <c r="A74" s="42"/>
      <c r="B74" s="48" t="s">
        <v>2431</v>
      </c>
    </row>
    <row r="75" spans="1:35">
      <c r="L75" s="282"/>
      <c r="M75" s="282"/>
    </row>
    <row r="76" spans="1:35">
      <c r="D76" t="s">
        <v>269</v>
      </c>
      <c r="E76" t="s">
        <v>245</v>
      </c>
      <c r="F76" t="s">
        <v>270</v>
      </c>
      <c r="G76" t="s">
        <v>315</v>
      </c>
      <c r="H76" t="s">
        <v>296</v>
      </c>
      <c r="I76" t="s">
        <v>343</v>
      </c>
      <c r="J76" t="s">
        <v>109</v>
      </c>
      <c r="K76" t="s">
        <v>1607</v>
      </c>
      <c r="L76" t="s">
        <v>480</v>
      </c>
      <c r="M76" s="621" t="s">
        <v>318</v>
      </c>
      <c r="N76" s="282" t="s">
        <v>281</v>
      </c>
      <c r="O76" s="172" t="s">
        <v>318</v>
      </c>
      <c r="R76" s="282" t="s">
        <v>282</v>
      </c>
      <c r="AC76" t="s">
        <v>1583</v>
      </c>
      <c r="AE76" s="978"/>
      <c r="AF76" s="978"/>
      <c r="AG76" s="978"/>
      <c r="AH76" s="978"/>
      <c r="AI76" s="978"/>
    </row>
    <row r="77" spans="1:35">
      <c r="D77" t="s">
        <v>269</v>
      </c>
      <c r="E77" t="s">
        <v>245</v>
      </c>
      <c r="F77" t="s">
        <v>270</v>
      </c>
      <c r="G77" t="s">
        <v>315</v>
      </c>
      <c r="H77" t="s">
        <v>296</v>
      </c>
      <c r="I77" t="s">
        <v>343</v>
      </c>
      <c r="J77" t="s">
        <v>109</v>
      </c>
      <c r="K77" t="s">
        <v>1607</v>
      </c>
      <c r="L77" t="s">
        <v>480</v>
      </c>
      <c r="M77" s="621" t="s">
        <v>318</v>
      </c>
      <c r="N77" s="282" t="s">
        <v>281</v>
      </c>
      <c r="O77" s="172" t="s">
        <v>318</v>
      </c>
      <c r="R77" s="282" t="s">
        <v>306</v>
      </c>
      <c r="AC77" t="s">
        <v>1583</v>
      </c>
      <c r="AE77" s="978"/>
      <c r="AF77" s="978"/>
      <c r="AG77" s="978"/>
      <c r="AH77" s="978"/>
      <c r="AI77" s="978"/>
    </row>
    <row r="78" spans="1:35">
      <c r="D78" t="s">
        <v>269</v>
      </c>
      <c r="E78" t="s">
        <v>245</v>
      </c>
      <c r="F78" t="s">
        <v>270</v>
      </c>
      <c r="G78" t="s">
        <v>315</v>
      </c>
      <c r="H78" t="s">
        <v>296</v>
      </c>
      <c r="I78" t="s">
        <v>343</v>
      </c>
      <c r="J78" t="s">
        <v>109</v>
      </c>
      <c r="K78" t="s">
        <v>1607</v>
      </c>
      <c r="L78" t="s">
        <v>480</v>
      </c>
      <c r="M78" s="621" t="s">
        <v>318</v>
      </c>
      <c r="N78" s="282" t="s">
        <v>281</v>
      </c>
      <c r="O78" s="172" t="s">
        <v>318</v>
      </c>
      <c r="R78" s="282" t="s">
        <v>10</v>
      </c>
      <c r="AC78" t="s">
        <v>1583</v>
      </c>
      <c r="AE78" s="978"/>
      <c r="AF78" s="978"/>
      <c r="AG78" s="978"/>
      <c r="AH78" s="978"/>
      <c r="AI78" s="978"/>
    </row>
    <row r="79" spans="1:35">
      <c r="D79" t="s">
        <v>269</v>
      </c>
      <c r="E79" t="s">
        <v>245</v>
      </c>
      <c r="F79" t="s">
        <v>270</v>
      </c>
      <c r="G79" t="s">
        <v>315</v>
      </c>
      <c r="H79" t="s">
        <v>296</v>
      </c>
      <c r="I79" t="s">
        <v>343</v>
      </c>
      <c r="J79" t="s">
        <v>109</v>
      </c>
      <c r="K79" t="s">
        <v>1607</v>
      </c>
      <c r="L79" t="s">
        <v>480</v>
      </c>
      <c r="M79" s="621" t="s">
        <v>318</v>
      </c>
      <c r="N79" s="282" t="s">
        <v>305</v>
      </c>
      <c r="O79" s="172" t="s">
        <v>318</v>
      </c>
      <c r="R79" s="282" t="s">
        <v>324</v>
      </c>
      <c r="AC79" t="s">
        <v>1583</v>
      </c>
      <c r="AE79" s="978"/>
      <c r="AF79" s="978"/>
      <c r="AG79" s="978"/>
      <c r="AH79" s="978"/>
      <c r="AI79" s="978"/>
    </row>
    <row r="80" spans="1:35">
      <c r="D80" t="s">
        <v>269</v>
      </c>
      <c r="E80" t="s">
        <v>245</v>
      </c>
      <c r="F80" t="s">
        <v>270</v>
      </c>
      <c r="G80" t="s">
        <v>315</v>
      </c>
      <c r="H80" t="s">
        <v>296</v>
      </c>
      <c r="I80" t="s">
        <v>343</v>
      </c>
      <c r="J80" t="s">
        <v>109</v>
      </c>
      <c r="K80" t="s">
        <v>1607</v>
      </c>
      <c r="L80" t="s">
        <v>480</v>
      </c>
      <c r="M80" s="621" t="s">
        <v>318</v>
      </c>
      <c r="N80" s="282" t="s">
        <v>305</v>
      </c>
      <c r="O80" s="172" t="s">
        <v>318</v>
      </c>
      <c r="R80" s="282" t="s">
        <v>337</v>
      </c>
      <c r="AC80" t="s">
        <v>1583</v>
      </c>
      <c r="AE80" s="978"/>
      <c r="AF80" s="978"/>
      <c r="AG80" s="978"/>
      <c r="AH80" s="978"/>
      <c r="AI80" s="978"/>
    </row>
    <row r="81" spans="4:35">
      <c r="D81" t="s">
        <v>269</v>
      </c>
      <c r="E81" t="s">
        <v>245</v>
      </c>
      <c r="F81" t="s">
        <v>270</v>
      </c>
      <c r="G81" t="s">
        <v>315</v>
      </c>
      <c r="H81" t="s">
        <v>296</v>
      </c>
      <c r="I81" t="s">
        <v>343</v>
      </c>
      <c r="J81" t="s">
        <v>109</v>
      </c>
      <c r="K81" t="s">
        <v>1607</v>
      </c>
      <c r="L81" t="s">
        <v>480</v>
      </c>
      <c r="M81" s="621" t="s">
        <v>318</v>
      </c>
      <c r="N81" s="282" t="s">
        <v>305</v>
      </c>
      <c r="O81" s="172" t="s">
        <v>318</v>
      </c>
      <c r="R81" s="282" t="s">
        <v>351</v>
      </c>
      <c r="AC81" t="s">
        <v>1583</v>
      </c>
      <c r="AE81" s="978"/>
      <c r="AF81" s="978"/>
      <c r="AG81" s="978"/>
      <c r="AH81" s="978"/>
      <c r="AI81" s="978"/>
    </row>
    <row r="82" spans="4:35">
      <c r="D82" t="s">
        <v>269</v>
      </c>
      <c r="E82" t="s">
        <v>245</v>
      </c>
      <c r="F82" t="s">
        <v>270</v>
      </c>
      <c r="G82" t="s">
        <v>315</v>
      </c>
      <c r="H82" t="s">
        <v>296</v>
      </c>
      <c r="I82" t="s">
        <v>343</v>
      </c>
      <c r="J82" t="s">
        <v>109</v>
      </c>
      <c r="K82" t="s">
        <v>1607</v>
      </c>
      <c r="L82" t="s">
        <v>480</v>
      </c>
      <c r="M82" s="621" t="s">
        <v>318</v>
      </c>
      <c r="N82" s="282" t="s">
        <v>305</v>
      </c>
      <c r="O82" s="172" t="s">
        <v>318</v>
      </c>
      <c r="R82" s="282" t="s">
        <v>10</v>
      </c>
      <c r="AC82" t="s">
        <v>1583</v>
      </c>
      <c r="AE82" s="978"/>
      <c r="AF82" s="978"/>
      <c r="AG82" s="978"/>
      <c r="AH82" s="978"/>
      <c r="AI82" s="978"/>
    </row>
    <row r="83" spans="4:35">
      <c r="D83" t="s">
        <v>269</v>
      </c>
      <c r="E83" t="s">
        <v>245</v>
      </c>
      <c r="F83" t="s">
        <v>270</v>
      </c>
      <c r="G83" t="s">
        <v>315</v>
      </c>
      <c r="H83" t="s">
        <v>296</v>
      </c>
      <c r="I83" t="s">
        <v>343</v>
      </c>
      <c r="J83" t="s">
        <v>109</v>
      </c>
      <c r="K83" t="s">
        <v>1607</v>
      </c>
      <c r="L83" t="s">
        <v>480</v>
      </c>
      <c r="M83" s="621" t="s">
        <v>318</v>
      </c>
      <c r="N83" s="282" t="s">
        <v>323</v>
      </c>
      <c r="O83" s="172" t="s">
        <v>318</v>
      </c>
      <c r="R83" s="282" t="s">
        <v>323</v>
      </c>
      <c r="AC83" t="s">
        <v>1583</v>
      </c>
      <c r="AE83" s="978"/>
      <c r="AF83" s="978"/>
      <c r="AG83" s="978"/>
      <c r="AH83" s="978"/>
      <c r="AI83" s="978"/>
    </row>
    <row r="84" spans="4:35">
      <c r="D84" t="s">
        <v>269</v>
      </c>
      <c r="E84" t="s">
        <v>245</v>
      </c>
      <c r="F84" t="s">
        <v>270</v>
      </c>
      <c r="G84" t="s">
        <v>315</v>
      </c>
      <c r="H84" t="s">
        <v>296</v>
      </c>
      <c r="I84" t="s">
        <v>343</v>
      </c>
      <c r="J84" t="s">
        <v>109</v>
      </c>
      <c r="K84" t="s">
        <v>1607</v>
      </c>
      <c r="L84" t="s">
        <v>480</v>
      </c>
      <c r="M84" s="621" t="s">
        <v>318</v>
      </c>
      <c r="N84" s="282" t="s">
        <v>323</v>
      </c>
      <c r="O84" s="172" t="s">
        <v>318</v>
      </c>
      <c r="R84" s="282" t="s">
        <v>2432</v>
      </c>
      <c r="AC84" t="s">
        <v>1583</v>
      </c>
      <c r="AE84" s="978"/>
      <c r="AF84" s="978"/>
      <c r="AG84" s="978"/>
      <c r="AH84" s="978"/>
      <c r="AI84" s="978"/>
    </row>
    <row r="85" spans="4:35">
      <c r="D85" t="s">
        <v>269</v>
      </c>
      <c r="E85" t="s">
        <v>245</v>
      </c>
      <c r="F85" t="s">
        <v>270</v>
      </c>
      <c r="G85" t="s">
        <v>315</v>
      </c>
      <c r="H85" t="s">
        <v>296</v>
      </c>
      <c r="I85" t="s">
        <v>343</v>
      </c>
      <c r="J85" t="s">
        <v>109</v>
      </c>
      <c r="K85" t="s">
        <v>1607</v>
      </c>
      <c r="L85" t="s">
        <v>480</v>
      </c>
      <c r="M85" s="621" t="s">
        <v>318</v>
      </c>
      <c r="N85" s="282" t="s">
        <v>323</v>
      </c>
      <c r="O85" s="172" t="s">
        <v>318</v>
      </c>
      <c r="R85" s="282" t="s">
        <v>383</v>
      </c>
      <c r="AC85" t="s">
        <v>1583</v>
      </c>
      <c r="AE85" s="978"/>
      <c r="AF85" s="978"/>
      <c r="AG85" s="978"/>
      <c r="AH85" s="978"/>
      <c r="AI85" s="978"/>
    </row>
    <row r="86" spans="4:35">
      <c r="D86" t="s">
        <v>269</v>
      </c>
      <c r="E86" t="s">
        <v>245</v>
      </c>
      <c r="F86" t="s">
        <v>270</v>
      </c>
      <c r="G86" t="s">
        <v>315</v>
      </c>
      <c r="H86" t="s">
        <v>296</v>
      </c>
      <c r="I86" t="s">
        <v>343</v>
      </c>
      <c r="J86" t="s">
        <v>109</v>
      </c>
      <c r="K86" t="s">
        <v>1607</v>
      </c>
      <c r="L86" t="s">
        <v>480</v>
      </c>
      <c r="M86" s="621" t="s">
        <v>318</v>
      </c>
      <c r="N86" s="282" t="s">
        <v>323</v>
      </c>
      <c r="O86" s="172" t="s">
        <v>318</v>
      </c>
      <c r="R86" s="282" t="s">
        <v>391</v>
      </c>
      <c r="AC86" t="s">
        <v>1583</v>
      </c>
      <c r="AE86" s="978"/>
      <c r="AF86" s="978"/>
      <c r="AG86" s="978"/>
      <c r="AH86" s="978"/>
      <c r="AI86" s="978"/>
    </row>
    <row r="87" spans="4:35">
      <c r="D87" t="s">
        <v>269</v>
      </c>
      <c r="E87" t="s">
        <v>245</v>
      </c>
      <c r="F87" t="s">
        <v>270</v>
      </c>
      <c r="G87" t="s">
        <v>315</v>
      </c>
      <c r="H87" t="s">
        <v>296</v>
      </c>
      <c r="I87" t="s">
        <v>343</v>
      </c>
      <c r="J87" t="s">
        <v>109</v>
      </c>
      <c r="K87" t="s">
        <v>1607</v>
      </c>
      <c r="L87" t="s">
        <v>480</v>
      </c>
      <c r="M87" s="621" t="s">
        <v>318</v>
      </c>
      <c r="N87" s="282" t="s">
        <v>323</v>
      </c>
      <c r="O87" s="172" t="s">
        <v>318</v>
      </c>
      <c r="R87" s="282" t="s">
        <v>10</v>
      </c>
      <c r="AC87" t="s">
        <v>1583</v>
      </c>
      <c r="AE87" s="978"/>
      <c r="AF87" s="978"/>
      <c r="AG87" s="978"/>
      <c r="AH87" s="978"/>
      <c r="AI87" s="978"/>
    </row>
    <row r="88" spans="4:35">
      <c r="D88" t="s">
        <v>269</v>
      </c>
      <c r="E88" t="s">
        <v>245</v>
      </c>
      <c r="F88" t="s">
        <v>270</v>
      </c>
      <c r="G88" t="s">
        <v>315</v>
      </c>
      <c r="H88" t="s">
        <v>296</v>
      </c>
      <c r="I88" t="s">
        <v>343</v>
      </c>
      <c r="J88" t="s">
        <v>109</v>
      </c>
      <c r="K88" t="s">
        <v>1607</v>
      </c>
      <c r="L88" t="s">
        <v>480</v>
      </c>
      <c r="M88" s="621" t="s">
        <v>318</v>
      </c>
      <c r="N88" s="282" t="s">
        <v>336</v>
      </c>
      <c r="O88" s="172" t="s">
        <v>318</v>
      </c>
      <c r="R88" s="282" t="s">
        <v>399</v>
      </c>
      <c r="AC88" t="s">
        <v>1583</v>
      </c>
      <c r="AE88" s="978"/>
      <c r="AF88" s="978"/>
      <c r="AG88" s="978"/>
      <c r="AH88" s="978"/>
      <c r="AI88" s="978"/>
    </row>
    <row r="89" spans="4:35">
      <c r="D89" t="s">
        <v>269</v>
      </c>
      <c r="E89" t="s">
        <v>245</v>
      </c>
      <c r="F89" t="s">
        <v>270</v>
      </c>
      <c r="G89" t="s">
        <v>315</v>
      </c>
      <c r="H89" t="s">
        <v>296</v>
      </c>
      <c r="I89" t="s">
        <v>343</v>
      </c>
      <c r="J89" t="s">
        <v>109</v>
      </c>
      <c r="K89" t="s">
        <v>1607</v>
      </c>
      <c r="L89" t="s">
        <v>480</v>
      </c>
      <c r="M89" s="621" t="s">
        <v>318</v>
      </c>
      <c r="N89" s="282" t="s">
        <v>336</v>
      </c>
      <c r="O89" s="172" t="s">
        <v>318</v>
      </c>
      <c r="R89" s="282" t="s">
        <v>405</v>
      </c>
      <c r="AC89" t="s">
        <v>1583</v>
      </c>
      <c r="AE89" s="978"/>
      <c r="AF89" s="978"/>
      <c r="AG89" s="978"/>
      <c r="AH89" s="978"/>
      <c r="AI89" s="978"/>
    </row>
    <row r="90" spans="4:35">
      <c r="D90" t="s">
        <v>269</v>
      </c>
      <c r="E90" t="s">
        <v>245</v>
      </c>
      <c r="F90" t="s">
        <v>270</v>
      </c>
      <c r="G90" t="s">
        <v>315</v>
      </c>
      <c r="H90" t="s">
        <v>296</v>
      </c>
      <c r="I90" t="s">
        <v>343</v>
      </c>
      <c r="J90" t="s">
        <v>109</v>
      </c>
      <c r="K90" t="s">
        <v>1607</v>
      </c>
      <c r="L90" t="s">
        <v>480</v>
      </c>
      <c r="M90" s="621" t="s">
        <v>318</v>
      </c>
      <c r="N90" s="282" t="s">
        <v>336</v>
      </c>
      <c r="O90" s="172" t="s">
        <v>318</v>
      </c>
      <c r="R90" s="282" t="s">
        <v>10</v>
      </c>
      <c r="AC90" t="s">
        <v>1583</v>
      </c>
      <c r="AE90" s="978"/>
      <c r="AF90" s="978"/>
      <c r="AG90" s="978"/>
      <c r="AH90" s="978"/>
      <c r="AI90" s="978"/>
    </row>
    <row r="91" spans="4:35">
      <c r="D91" t="s">
        <v>269</v>
      </c>
      <c r="E91" t="s">
        <v>245</v>
      </c>
      <c r="F91" t="s">
        <v>270</v>
      </c>
      <c r="G91" t="s">
        <v>315</v>
      </c>
      <c r="H91" t="s">
        <v>296</v>
      </c>
      <c r="I91" t="s">
        <v>343</v>
      </c>
      <c r="J91" t="s">
        <v>109</v>
      </c>
      <c r="K91" t="s">
        <v>1607</v>
      </c>
      <c r="L91" t="s">
        <v>480</v>
      </c>
      <c r="M91" s="621" t="s">
        <v>318</v>
      </c>
      <c r="N91" s="282" t="s">
        <v>556</v>
      </c>
      <c r="O91" s="172" t="s">
        <v>318</v>
      </c>
      <c r="R91" s="282" t="s">
        <v>2433</v>
      </c>
      <c r="AC91" t="s">
        <v>1583</v>
      </c>
      <c r="AE91" s="978"/>
      <c r="AF91" s="978"/>
      <c r="AG91" s="978"/>
      <c r="AH91" s="978"/>
      <c r="AI91" s="978"/>
    </row>
    <row r="92" spans="4:35">
      <c r="D92" t="s">
        <v>269</v>
      </c>
      <c r="E92" t="s">
        <v>245</v>
      </c>
      <c r="F92" t="s">
        <v>270</v>
      </c>
      <c r="G92" t="s">
        <v>315</v>
      </c>
      <c r="H92" t="s">
        <v>296</v>
      </c>
      <c r="I92" t="s">
        <v>343</v>
      </c>
      <c r="J92" t="s">
        <v>109</v>
      </c>
      <c r="K92" t="s">
        <v>1607</v>
      </c>
      <c r="L92" t="s">
        <v>480</v>
      </c>
      <c r="M92" s="621" t="s">
        <v>318</v>
      </c>
      <c r="N92" s="282" t="s">
        <v>556</v>
      </c>
      <c r="O92" s="172" t="s">
        <v>318</v>
      </c>
      <c r="R92" s="282" t="s">
        <v>2434</v>
      </c>
      <c r="AC92" t="s">
        <v>1583</v>
      </c>
      <c r="AE92" s="978"/>
      <c r="AF92" s="978"/>
      <c r="AG92" s="978"/>
      <c r="AH92" s="978"/>
      <c r="AI92" s="978"/>
    </row>
    <row r="93" spans="4:35">
      <c r="D93" t="s">
        <v>269</v>
      </c>
      <c r="E93" t="s">
        <v>245</v>
      </c>
      <c r="F93" t="s">
        <v>270</v>
      </c>
      <c r="G93" t="s">
        <v>315</v>
      </c>
      <c r="H93" t="s">
        <v>296</v>
      </c>
      <c r="I93" t="s">
        <v>343</v>
      </c>
      <c r="J93" t="s">
        <v>109</v>
      </c>
      <c r="K93" t="s">
        <v>1607</v>
      </c>
      <c r="L93" t="s">
        <v>480</v>
      </c>
      <c r="M93" s="621" t="s">
        <v>318</v>
      </c>
      <c r="N93" s="282" t="s">
        <v>556</v>
      </c>
      <c r="O93" s="172" t="s">
        <v>318</v>
      </c>
      <c r="R93" s="282" t="s">
        <v>423</v>
      </c>
      <c r="AC93" t="s">
        <v>1583</v>
      </c>
      <c r="AE93" s="978"/>
      <c r="AF93" s="978"/>
      <c r="AG93" s="978"/>
      <c r="AH93" s="978"/>
      <c r="AI93" s="978"/>
    </row>
    <row r="94" spans="4:35">
      <c r="D94" t="s">
        <v>269</v>
      </c>
      <c r="E94" t="s">
        <v>245</v>
      </c>
      <c r="F94" t="s">
        <v>270</v>
      </c>
      <c r="G94" t="s">
        <v>315</v>
      </c>
      <c r="H94" t="s">
        <v>296</v>
      </c>
      <c r="I94" t="s">
        <v>343</v>
      </c>
      <c r="J94" t="s">
        <v>109</v>
      </c>
      <c r="K94" t="s">
        <v>1607</v>
      </c>
      <c r="L94" t="s">
        <v>480</v>
      </c>
      <c r="M94" s="621" t="s">
        <v>318</v>
      </c>
      <c r="N94" s="282" t="s">
        <v>556</v>
      </c>
      <c r="O94" s="172" t="s">
        <v>318</v>
      </c>
      <c r="R94" s="282" t="s">
        <v>457</v>
      </c>
      <c r="AC94" t="s">
        <v>1583</v>
      </c>
      <c r="AE94" s="978"/>
      <c r="AF94" s="978"/>
      <c r="AG94" s="978"/>
      <c r="AH94" s="978"/>
      <c r="AI94" s="978"/>
    </row>
    <row r="95" spans="4:35">
      <c r="D95" t="s">
        <v>269</v>
      </c>
      <c r="E95" t="s">
        <v>245</v>
      </c>
      <c r="F95" t="s">
        <v>270</v>
      </c>
      <c r="G95" t="s">
        <v>315</v>
      </c>
      <c r="H95" t="s">
        <v>296</v>
      </c>
      <c r="I95" t="s">
        <v>343</v>
      </c>
      <c r="J95" t="s">
        <v>109</v>
      </c>
      <c r="K95" t="s">
        <v>1607</v>
      </c>
      <c r="L95" t="s">
        <v>480</v>
      </c>
      <c r="M95" s="621" t="s">
        <v>318</v>
      </c>
      <c r="N95" s="282" t="s">
        <v>556</v>
      </c>
      <c r="O95" s="172" t="s">
        <v>318</v>
      </c>
      <c r="R95" s="282" t="s">
        <v>2435</v>
      </c>
      <c r="AC95" t="s">
        <v>1583</v>
      </c>
      <c r="AE95" s="978"/>
      <c r="AF95" s="978"/>
      <c r="AG95" s="978"/>
      <c r="AH95" s="978"/>
      <c r="AI95" s="978"/>
    </row>
    <row r="96" spans="4:35">
      <c r="D96" t="s">
        <v>269</v>
      </c>
      <c r="E96" t="s">
        <v>245</v>
      </c>
      <c r="F96" t="s">
        <v>270</v>
      </c>
      <c r="G96" t="s">
        <v>315</v>
      </c>
      <c r="H96" t="s">
        <v>296</v>
      </c>
      <c r="I96" t="s">
        <v>343</v>
      </c>
      <c r="J96" t="s">
        <v>109</v>
      </c>
      <c r="K96" t="s">
        <v>1607</v>
      </c>
      <c r="L96" t="s">
        <v>480</v>
      </c>
      <c r="M96" s="621" t="s">
        <v>318</v>
      </c>
      <c r="N96" s="282" t="s">
        <v>556</v>
      </c>
      <c r="O96" s="172" t="s">
        <v>318</v>
      </c>
      <c r="R96" s="282" t="s">
        <v>10</v>
      </c>
      <c r="AC96" t="s">
        <v>1583</v>
      </c>
      <c r="AE96" s="978"/>
      <c r="AF96" s="978"/>
      <c r="AG96" s="978"/>
      <c r="AH96" s="978"/>
      <c r="AI96" s="978"/>
    </row>
    <row r="97" spans="1:35">
      <c r="D97" t="s">
        <v>269</v>
      </c>
      <c r="E97" t="s">
        <v>245</v>
      </c>
      <c r="F97" t="s">
        <v>270</v>
      </c>
      <c r="G97" t="s">
        <v>315</v>
      </c>
      <c r="H97" t="s">
        <v>296</v>
      </c>
      <c r="I97" t="s">
        <v>343</v>
      </c>
      <c r="J97" t="s">
        <v>109</v>
      </c>
      <c r="K97" t="s">
        <v>1607</v>
      </c>
      <c r="L97" t="s">
        <v>480</v>
      </c>
      <c r="M97" s="621" t="s">
        <v>318</v>
      </c>
      <c r="N97" s="282" t="s">
        <v>362</v>
      </c>
      <c r="O97" s="172" t="s">
        <v>318</v>
      </c>
      <c r="R97" s="282" t="s">
        <v>430</v>
      </c>
      <c r="AC97" t="s">
        <v>1583</v>
      </c>
      <c r="AE97" s="978"/>
      <c r="AF97" s="978"/>
      <c r="AG97" s="978"/>
      <c r="AH97" s="978"/>
      <c r="AI97" s="978"/>
    </row>
    <row r="98" spans="1:35">
      <c r="D98" t="s">
        <v>269</v>
      </c>
      <c r="E98" t="s">
        <v>245</v>
      </c>
      <c r="F98" t="s">
        <v>270</v>
      </c>
      <c r="G98" t="s">
        <v>315</v>
      </c>
      <c r="H98" t="s">
        <v>296</v>
      </c>
      <c r="I98" t="s">
        <v>343</v>
      </c>
      <c r="J98" t="s">
        <v>109</v>
      </c>
      <c r="K98" t="s">
        <v>1607</v>
      </c>
      <c r="L98" t="s">
        <v>480</v>
      </c>
      <c r="M98" s="621" t="s">
        <v>318</v>
      </c>
      <c r="N98" s="282" t="s">
        <v>362</v>
      </c>
      <c r="O98" s="172" t="s">
        <v>318</v>
      </c>
      <c r="R98" s="282" t="s">
        <v>434</v>
      </c>
      <c r="AC98" t="s">
        <v>1583</v>
      </c>
      <c r="AE98" s="978"/>
      <c r="AF98" s="978"/>
      <c r="AG98" s="978"/>
      <c r="AH98" s="978"/>
      <c r="AI98" s="978"/>
    </row>
    <row r="99" spans="1:35">
      <c r="D99" t="s">
        <v>269</v>
      </c>
      <c r="E99" t="s">
        <v>245</v>
      </c>
      <c r="F99" t="s">
        <v>270</v>
      </c>
      <c r="G99" t="s">
        <v>315</v>
      </c>
      <c r="H99" t="s">
        <v>296</v>
      </c>
      <c r="I99" t="s">
        <v>343</v>
      </c>
      <c r="J99" t="s">
        <v>109</v>
      </c>
      <c r="K99" t="s">
        <v>1607</v>
      </c>
      <c r="L99" t="s">
        <v>480</v>
      </c>
      <c r="M99" s="621" t="s">
        <v>318</v>
      </c>
      <c r="N99" s="282" t="s">
        <v>362</v>
      </c>
      <c r="O99" s="172" t="s">
        <v>318</v>
      </c>
      <c r="R99" s="282" t="s">
        <v>438</v>
      </c>
      <c r="AC99" t="s">
        <v>1583</v>
      </c>
      <c r="AE99" s="978"/>
      <c r="AF99" s="978"/>
      <c r="AG99" s="978"/>
      <c r="AH99" s="978"/>
      <c r="AI99" s="978"/>
    </row>
    <row r="100" spans="1:35">
      <c r="D100" t="s">
        <v>269</v>
      </c>
      <c r="E100" t="s">
        <v>245</v>
      </c>
      <c r="F100" t="s">
        <v>270</v>
      </c>
      <c r="G100" t="s">
        <v>315</v>
      </c>
      <c r="H100" t="s">
        <v>296</v>
      </c>
      <c r="I100" t="s">
        <v>343</v>
      </c>
      <c r="J100" t="s">
        <v>109</v>
      </c>
      <c r="K100" t="s">
        <v>1607</v>
      </c>
      <c r="L100" t="s">
        <v>480</v>
      </c>
      <c r="M100" s="621" t="s">
        <v>318</v>
      </c>
      <c r="N100" s="282" t="s">
        <v>362</v>
      </c>
      <c r="O100" s="172" t="s">
        <v>318</v>
      </c>
      <c r="R100" s="282" t="s">
        <v>10</v>
      </c>
      <c r="AC100" t="s">
        <v>1583</v>
      </c>
      <c r="AE100" s="978"/>
      <c r="AF100" s="978"/>
      <c r="AG100" s="978"/>
      <c r="AH100" s="978"/>
      <c r="AI100" s="978"/>
    </row>
    <row r="101" spans="1:35">
      <c r="D101" t="s">
        <v>269</v>
      </c>
      <c r="E101" t="s">
        <v>245</v>
      </c>
      <c r="F101" t="s">
        <v>270</v>
      </c>
      <c r="G101" t="s">
        <v>315</v>
      </c>
      <c r="H101" t="s">
        <v>296</v>
      </c>
      <c r="I101" t="s">
        <v>343</v>
      </c>
      <c r="J101" t="s">
        <v>109</v>
      </c>
      <c r="K101" t="s">
        <v>1607</v>
      </c>
      <c r="L101" t="s">
        <v>480</v>
      </c>
      <c r="M101" s="621" t="s">
        <v>318</v>
      </c>
      <c r="N101" s="282" t="s">
        <v>372</v>
      </c>
      <c r="O101" s="172" t="s">
        <v>318</v>
      </c>
      <c r="R101" s="282" t="s">
        <v>2436</v>
      </c>
      <c r="AC101" t="s">
        <v>1583</v>
      </c>
      <c r="AE101" s="978"/>
      <c r="AF101" s="978"/>
      <c r="AG101" s="978"/>
      <c r="AH101" s="978"/>
      <c r="AI101" s="978"/>
    </row>
    <row r="102" spans="1:35">
      <c r="D102" t="s">
        <v>269</v>
      </c>
      <c r="E102" t="s">
        <v>245</v>
      </c>
      <c r="F102" t="s">
        <v>270</v>
      </c>
      <c r="G102" t="s">
        <v>315</v>
      </c>
      <c r="H102" t="s">
        <v>296</v>
      </c>
      <c r="I102" t="s">
        <v>343</v>
      </c>
      <c r="J102" t="s">
        <v>109</v>
      </c>
      <c r="K102" t="s">
        <v>1607</v>
      </c>
      <c r="L102" t="s">
        <v>480</v>
      </c>
      <c r="M102" s="621" t="s">
        <v>318</v>
      </c>
      <c r="N102" s="282" t="s">
        <v>372</v>
      </c>
      <c r="O102" s="172" t="s">
        <v>318</v>
      </c>
      <c r="R102" s="282" t="s">
        <v>10</v>
      </c>
      <c r="AC102" t="s">
        <v>1583</v>
      </c>
      <c r="AE102" s="978"/>
      <c r="AF102" s="978"/>
      <c r="AG102" s="978"/>
      <c r="AH102" s="978"/>
      <c r="AI102" s="978"/>
    </row>
    <row r="103" spans="1:35">
      <c r="D103" t="s">
        <v>269</v>
      </c>
      <c r="E103" t="s">
        <v>245</v>
      </c>
      <c r="F103" t="s">
        <v>270</v>
      </c>
      <c r="G103" t="s">
        <v>315</v>
      </c>
      <c r="H103" t="s">
        <v>296</v>
      </c>
      <c r="I103" t="s">
        <v>343</v>
      </c>
      <c r="J103" t="s">
        <v>109</v>
      </c>
      <c r="K103" t="s">
        <v>1607</v>
      </c>
      <c r="L103" t="s">
        <v>480</v>
      </c>
      <c r="M103" s="621" t="s">
        <v>318</v>
      </c>
      <c r="N103" s="282" t="s">
        <v>10</v>
      </c>
      <c r="O103" s="172" t="s">
        <v>318</v>
      </c>
      <c r="R103" s="1122" t="str">
        <f t="shared" ref="R103:R110" si="0">IF(R40="","",R40)</f>
        <v/>
      </c>
      <c r="S103" s="242"/>
      <c r="T103" s="242"/>
      <c r="U103" s="242"/>
      <c r="V103" s="242"/>
      <c r="AC103" t="s">
        <v>1583</v>
      </c>
      <c r="AD103" s="49"/>
      <c r="AE103" s="978"/>
      <c r="AF103" s="978"/>
      <c r="AG103" s="978"/>
      <c r="AH103" s="978"/>
      <c r="AI103" s="978"/>
    </row>
    <row r="104" spans="1:35">
      <c r="D104" t="s">
        <v>269</v>
      </c>
      <c r="E104" t="s">
        <v>245</v>
      </c>
      <c r="F104" t="s">
        <v>270</v>
      </c>
      <c r="G104" t="s">
        <v>315</v>
      </c>
      <c r="H104" t="s">
        <v>296</v>
      </c>
      <c r="I104" t="s">
        <v>343</v>
      </c>
      <c r="J104" t="s">
        <v>109</v>
      </c>
      <c r="K104" t="s">
        <v>1607</v>
      </c>
      <c r="L104" t="s">
        <v>480</v>
      </c>
      <c r="M104" s="621" t="s">
        <v>318</v>
      </c>
      <c r="N104" s="282" t="s">
        <v>10</v>
      </c>
      <c r="O104" s="172" t="s">
        <v>318</v>
      </c>
      <c r="R104" s="1122" t="str">
        <f t="shared" si="0"/>
        <v/>
      </c>
      <c r="S104" s="242"/>
      <c r="T104" s="242"/>
      <c r="U104" s="242"/>
      <c r="V104" s="242"/>
      <c r="AC104" t="s">
        <v>1583</v>
      </c>
      <c r="AD104" s="49"/>
      <c r="AE104" s="978"/>
      <c r="AF104" s="978"/>
      <c r="AG104" s="978"/>
      <c r="AH104" s="978"/>
      <c r="AI104" s="978"/>
    </row>
    <row r="105" spans="1:35">
      <c r="D105" t="s">
        <v>269</v>
      </c>
      <c r="E105" t="s">
        <v>245</v>
      </c>
      <c r="F105" t="s">
        <v>270</v>
      </c>
      <c r="G105" t="s">
        <v>315</v>
      </c>
      <c r="H105" t="s">
        <v>296</v>
      </c>
      <c r="I105" t="s">
        <v>343</v>
      </c>
      <c r="J105" t="s">
        <v>109</v>
      </c>
      <c r="K105" t="s">
        <v>1607</v>
      </c>
      <c r="L105" t="s">
        <v>480</v>
      </c>
      <c r="M105" s="621" t="s">
        <v>318</v>
      </c>
      <c r="N105" s="282" t="s">
        <v>10</v>
      </c>
      <c r="O105" s="172" t="s">
        <v>318</v>
      </c>
      <c r="R105" s="1122" t="str">
        <f t="shared" si="0"/>
        <v/>
      </c>
      <c r="S105" s="242"/>
      <c r="T105" s="242"/>
      <c r="U105" s="242"/>
      <c r="V105" s="242"/>
      <c r="AC105" t="s">
        <v>1583</v>
      </c>
      <c r="AD105" s="49"/>
      <c r="AE105" s="978"/>
      <c r="AF105" s="978"/>
      <c r="AG105" s="978"/>
      <c r="AH105" s="978"/>
      <c r="AI105" s="978"/>
    </row>
    <row r="106" spans="1:35">
      <c r="D106" t="s">
        <v>269</v>
      </c>
      <c r="E106" t="s">
        <v>245</v>
      </c>
      <c r="F106" t="s">
        <v>270</v>
      </c>
      <c r="G106" t="s">
        <v>315</v>
      </c>
      <c r="H106" t="s">
        <v>296</v>
      </c>
      <c r="I106" t="s">
        <v>343</v>
      </c>
      <c r="J106" t="s">
        <v>109</v>
      </c>
      <c r="K106" t="s">
        <v>1607</v>
      </c>
      <c r="L106" t="s">
        <v>480</v>
      </c>
      <c r="M106" s="621" t="s">
        <v>318</v>
      </c>
      <c r="N106" s="282" t="s">
        <v>10</v>
      </c>
      <c r="O106" s="172" t="s">
        <v>318</v>
      </c>
      <c r="R106" s="1122" t="str">
        <f t="shared" si="0"/>
        <v/>
      </c>
      <c r="S106" s="242"/>
      <c r="T106" s="242"/>
      <c r="U106" s="242"/>
      <c r="V106" s="242"/>
      <c r="AC106" t="s">
        <v>1583</v>
      </c>
      <c r="AD106" s="49"/>
      <c r="AE106" s="978"/>
      <c r="AF106" s="978"/>
      <c r="AG106" s="978"/>
      <c r="AH106" s="978"/>
      <c r="AI106" s="978"/>
    </row>
    <row r="107" spans="1:35">
      <c r="D107" t="s">
        <v>269</v>
      </c>
      <c r="E107" t="s">
        <v>245</v>
      </c>
      <c r="F107" t="s">
        <v>270</v>
      </c>
      <c r="G107" t="s">
        <v>315</v>
      </c>
      <c r="H107" t="s">
        <v>296</v>
      </c>
      <c r="I107" t="s">
        <v>343</v>
      </c>
      <c r="J107" t="s">
        <v>109</v>
      </c>
      <c r="K107" t="s">
        <v>1607</v>
      </c>
      <c r="L107" t="s">
        <v>480</v>
      </c>
      <c r="M107" s="621" t="s">
        <v>318</v>
      </c>
      <c r="N107" s="282" t="s">
        <v>10</v>
      </c>
      <c r="O107" s="172" t="s">
        <v>318</v>
      </c>
      <c r="R107" s="1122" t="str">
        <f t="shared" si="0"/>
        <v/>
      </c>
      <c r="S107" s="242"/>
      <c r="T107" s="242"/>
      <c r="U107" s="242"/>
      <c r="V107" s="242"/>
      <c r="AC107" t="s">
        <v>1583</v>
      </c>
      <c r="AD107" s="49"/>
      <c r="AE107" s="978"/>
      <c r="AF107" s="978"/>
      <c r="AG107" s="978"/>
      <c r="AH107" s="978"/>
      <c r="AI107" s="978"/>
    </row>
    <row r="108" spans="1:35">
      <c r="D108" t="s">
        <v>269</v>
      </c>
      <c r="E108" t="s">
        <v>245</v>
      </c>
      <c r="F108" t="s">
        <v>270</v>
      </c>
      <c r="G108" t="s">
        <v>315</v>
      </c>
      <c r="H108" t="s">
        <v>296</v>
      </c>
      <c r="I108" t="s">
        <v>343</v>
      </c>
      <c r="J108" t="s">
        <v>109</v>
      </c>
      <c r="K108" t="s">
        <v>1607</v>
      </c>
      <c r="L108" t="s">
        <v>480</v>
      </c>
      <c r="M108" s="621" t="s">
        <v>318</v>
      </c>
      <c r="N108" s="282" t="s">
        <v>10</v>
      </c>
      <c r="O108" s="172" t="s">
        <v>318</v>
      </c>
      <c r="R108" s="1122" t="str">
        <f t="shared" si="0"/>
        <v/>
      </c>
      <c r="S108" s="242"/>
      <c r="T108" s="242"/>
      <c r="U108" s="242"/>
      <c r="V108" s="242"/>
      <c r="AC108" t="s">
        <v>1583</v>
      </c>
      <c r="AD108" s="49"/>
      <c r="AE108" s="978"/>
      <c r="AF108" s="978"/>
      <c r="AG108" s="978"/>
      <c r="AH108" s="978"/>
      <c r="AI108" s="978"/>
    </row>
    <row r="109" spans="1:35">
      <c r="D109" t="s">
        <v>269</v>
      </c>
      <c r="E109" t="s">
        <v>245</v>
      </c>
      <c r="F109" t="s">
        <v>270</v>
      </c>
      <c r="G109" t="s">
        <v>315</v>
      </c>
      <c r="H109" t="s">
        <v>296</v>
      </c>
      <c r="I109" t="s">
        <v>343</v>
      </c>
      <c r="J109" t="s">
        <v>109</v>
      </c>
      <c r="K109" t="s">
        <v>1607</v>
      </c>
      <c r="L109" t="s">
        <v>480</v>
      </c>
      <c r="M109" s="621" t="s">
        <v>318</v>
      </c>
      <c r="N109" s="282" t="s">
        <v>10</v>
      </c>
      <c r="O109" s="172" t="s">
        <v>318</v>
      </c>
      <c r="R109" s="1122" t="str">
        <f t="shared" si="0"/>
        <v/>
      </c>
      <c r="S109" s="242"/>
      <c r="T109" s="242"/>
      <c r="U109" s="242"/>
      <c r="V109" s="242"/>
      <c r="AC109" t="s">
        <v>1583</v>
      </c>
      <c r="AD109" s="49"/>
      <c r="AE109" s="978"/>
      <c r="AF109" s="978"/>
      <c r="AG109" s="978"/>
      <c r="AH109" s="978"/>
      <c r="AI109" s="978"/>
    </row>
    <row r="110" spans="1:35">
      <c r="D110" t="s">
        <v>269</v>
      </c>
      <c r="E110" t="s">
        <v>245</v>
      </c>
      <c r="F110" t="s">
        <v>270</v>
      </c>
      <c r="G110" t="s">
        <v>315</v>
      </c>
      <c r="H110" t="s">
        <v>296</v>
      </c>
      <c r="I110" t="s">
        <v>343</v>
      </c>
      <c r="J110" t="s">
        <v>109</v>
      </c>
      <c r="K110" t="s">
        <v>1607</v>
      </c>
      <c r="L110" t="s">
        <v>480</v>
      </c>
      <c r="M110" s="621" t="s">
        <v>318</v>
      </c>
      <c r="N110" s="282" t="s">
        <v>10</v>
      </c>
      <c r="O110" s="172" t="s">
        <v>318</v>
      </c>
      <c r="R110" s="1122" t="str">
        <f t="shared" si="0"/>
        <v/>
      </c>
      <c r="S110" s="242"/>
      <c r="T110" s="242"/>
      <c r="U110" s="242"/>
      <c r="V110" s="242"/>
      <c r="AC110" t="s">
        <v>1583</v>
      </c>
      <c r="AD110" s="49"/>
      <c r="AE110" s="978"/>
      <c r="AF110" s="978"/>
      <c r="AG110" s="978"/>
      <c r="AH110" s="978"/>
      <c r="AI110" s="978"/>
    </row>
    <row r="111" spans="1:35">
      <c r="L111" s="282"/>
      <c r="M111" s="282"/>
    </row>
    <row r="112" spans="1:35" s="1" customFormat="1">
      <c r="A112" s="42"/>
      <c r="B112" s="48" t="s">
        <v>476</v>
      </c>
    </row>
    <row r="113" spans="4:35">
      <c r="L113" s="282"/>
      <c r="M113" s="282"/>
    </row>
    <row r="114" spans="4:35">
      <c r="D114" t="s">
        <v>269</v>
      </c>
      <c r="E114" t="s">
        <v>245</v>
      </c>
      <c r="F114" t="s">
        <v>270</v>
      </c>
      <c r="G114" t="s">
        <v>315</v>
      </c>
      <c r="H114" t="s">
        <v>296</v>
      </c>
      <c r="I114" t="s">
        <v>343</v>
      </c>
      <c r="J114" t="s">
        <v>109</v>
      </c>
      <c r="K114" t="s">
        <v>1607</v>
      </c>
      <c r="L114" s="282" t="s">
        <v>476</v>
      </c>
      <c r="M114" s="621" t="s">
        <v>318</v>
      </c>
      <c r="N114" s="282" t="s">
        <v>281</v>
      </c>
      <c r="O114" s="172" t="s">
        <v>318</v>
      </c>
      <c r="R114" s="242"/>
      <c r="S114" s="242"/>
      <c r="T114" s="242"/>
      <c r="U114" s="242"/>
      <c r="V114" s="242"/>
      <c r="AC114" t="s">
        <v>1583</v>
      </c>
      <c r="AD114" s="49"/>
      <c r="AE114" s="978"/>
      <c r="AF114" s="978"/>
      <c r="AG114" s="978"/>
      <c r="AH114" s="978"/>
      <c r="AI114" s="978"/>
    </row>
    <row r="115" spans="4:35">
      <c r="D115" t="s">
        <v>269</v>
      </c>
      <c r="E115" t="s">
        <v>245</v>
      </c>
      <c r="F115" t="s">
        <v>270</v>
      </c>
      <c r="G115" t="s">
        <v>315</v>
      </c>
      <c r="H115" t="s">
        <v>296</v>
      </c>
      <c r="I115" t="s">
        <v>343</v>
      </c>
      <c r="J115" t="s">
        <v>109</v>
      </c>
      <c r="K115" t="s">
        <v>1607</v>
      </c>
      <c r="L115" s="282" t="s">
        <v>476</v>
      </c>
      <c r="M115" s="621" t="s">
        <v>318</v>
      </c>
      <c r="N115" s="282" t="s">
        <v>305</v>
      </c>
      <c r="O115" s="172" t="s">
        <v>318</v>
      </c>
      <c r="R115" s="242"/>
      <c r="S115" s="242"/>
      <c r="T115" s="242"/>
      <c r="U115" s="242"/>
      <c r="V115" s="242"/>
      <c r="AC115" t="s">
        <v>1583</v>
      </c>
      <c r="AD115" s="49"/>
      <c r="AE115" s="978"/>
      <c r="AF115" s="978"/>
      <c r="AG115" s="978"/>
      <c r="AH115" s="978"/>
      <c r="AI115" s="978"/>
    </row>
    <row r="116" spans="4:35">
      <c r="D116" t="s">
        <v>269</v>
      </c>
      <c r="E116" t="s">
        <v>245</v>
      </c>
      <c r="F116" t="s">
        <v>270</v>
      </c>
      <c r="G116" t="s">
        <v>315</v>
      </c>
      <c r="H116" t="s">
        <v>296</v>
      </c>
      <c r="I116" t="s">
        <v>343</v>
      </c>
      <c r="J116" t="s">
        <v>109</v>
      </c>
      <c r="K116" t="s">
        <v>1607</v>
      </c>
      <c r="L116" s="282" t="s">
        <v>476</v>
      </c>
      <c r="M116" s="621" t="s">
        <v>318</v>
      </c>
      <c r="N116" s="282" t="s">
        <v>323</v>
      </c>
      <c r="O116" s="172" t="s">
        <v>318</v>
      </c>
      <c r="R116" s="242"/>
      <c r="S116" s="242"/>
      <c r="T116" s="242"/>
      <c r="U116" s="242"/>
      <c r="V116" s="242"/>
      <c r="AC116" t="s">
        <v>1583</v>
      </c>
      <c r="AD116" s="49"/>
      <c r="AE116" s="978"/>
      <c r="AF116" s="978"/>
      <c r="AG116" s="978"/>
      <c r="AH116" s="978"/>
      <c r="AI116" s="978"/>
    </row>
    <row r="117" spans="4:35">
      <c r="D117" t="s">
        <v>269</v>
      </c>
      <c r="E117" t="s">
        <v>245</v>
      </c>
      <c r="F117" t="s">
        <v>270</v>
      </c>
      <c r="G117" t="s">
        <v>315</v>
      </c>
      <c r="H117" t="s">
        <v>296</v>
      </c>
      <c r="I117" t="s">
        <v>343</v>
      </c>
      <c r="J117" t="s">
        <v>109</v>
      </c>
      <c r="K117" t="s">
        <v>1607</v>
      </c>
      <c r="L117" s="282" t="s">
        <v>476</v>
      </c>
      <c r="M117" s="621" t="s">
        <v>318</v>
      </c>
      <c r="N117" s="282" t="s">
        <v>336</v>
      </c>
      <c r="O117" s="172" t="s">
        <v>318</v>
      </c>
      <c r="R117" s="242"/>
      <c r="S117" s="242"/>
      <c r="T117" s="242"/>
      <c r="U117" s="242"/>
      <c r="V117" s="242"/>
      <c r="AC117" t="s">
        <v>1583</v>
      </c>
      <c r="AD117" s="49"/>
      <c r="AE117" s="978"/>
      <c r="AF117" s="978"/>
      <c r="AG117" s="978"/>
      <c r="AH117" s="978"/>
      <c r="AI117" s="978"/>
    </row>
    <row r="118" spans="4:35">
      <c r="D118" t="s">
        <v>269</v>
      </c>
      <c r="E118" t="s">
        <v>245</v>
      </c>
      <c r="F118" t="s">
        <v>270</v>
      </c>
      <c r="G118" t="s">
        <v>315</v>
      </c>
      <c r="H118" t="s">
        <v>296</v>
      </c>
      <c r="I118" t="s">
        <v>343</v>
      </c>
      <c r="J118" t="s">
        <v>109</v>
      </c>
      <c r="K118" t="s">
        <v>1607</v>
      </c>
      <c r="L118" s="282" t="s">
        <v>476</v>
      </c>
      <c r="M118" s="621" t="s">
        <v>318</v>
      </c>
      <c r="N118" s="282" t="s">
        <v>556</v>
      </c>
      <c r="O118" s="172" t="s">
        <v>318</v>
      </c>
      <c r="R118" s="242"/>
      <c r="S118" s="242"/>
      <c r="T118" s="242"/>
      <c r="U118" s="242"/>
      <c r="V118" s="242"/>
      <c r="AC118" t="s">
        <v>1583</v>
      </c>
      <c r="AD118" s="49"/>
      <c r="AE118" s="978"/>
      <c r="AF118" s="978"/>
      <c r="AG118" s="978"/>
      <c r="AH118" s="978"/>
      <c r="AI118" s="978"/>
    </row>
    <row r="119" spans="4:35">
      <c r="D119" t="s">
        <v>269</v>
      </c>
      <c r="E119" t="s">
        <v>245</v>
      </c>
      <c r="F119" t="s">
        <v>270</v>
      </c>
      <c r="G119" t="s">
        <v>315</v>
      </c>
      <c r="H119" t="s">
        <v>296</v>
      </c>
      <c r="I119" t="s">
        <v>343</v>
      </c>
      <c r="J119" t="s">
        <v>109</v>
      </c>
      <c r="K119" t="s">
        <v>1607</v>
      </c>
      <c r="L119" s="282" t="s">
        <v>476</v>
      </c>
      <c r="M119" s="621" t="s">
        <v>318</v>
      </c>
      <c r="N119" s="282" t="s">
        <v>362</v>
      </c>
      <c r="O119" s="172" t="s">
        <v>318</v>
      </c>
      <c r="R119" s="242"/>
      <c r="S119" s="242"/>
      <c r="T119" s="242"/>
      <c r="U119" s="242"/>
      <c r="V119" s="242"/>
      <c r="AC119" t="s">
        <v>1583</v>
      </c>
      <c r="AD119" s="49"/>
      <c r="AE119" s="978"/>
      <c r="AF119" s="978"/>
      <c r="AG119" s="978"/>
      <c r="AH119" s="978"/>
      <c r="AI119" s="978"/>
    </row>
    <row r="120" spans="4:35">
      <c r="D120" t="s">
        <v>269</v>
      </c>
      <c r="E120" t="s">
        <v>245</v>
      </c>
      <c r="F120" t="s">
        <v>270</v>
      </c>
      <c r="G120" t="s">
        <v>315</v>
      </c>
      <c r="H120" t="s">
        <v>296</v>
      </c>
      <c r="I120" t="s">
        <v>343</v>
      </c>
      <c r="J120" t="s">
        <v>109</v>
      </c>
      <c r="K120" t="s">
        <v>1607</v>
      </c>
      <c r="L120" s="282" t="s">
        <v>476</v>
      </c>
      <c r="M120" s="621" t="s">
        <v>318</v>
      </c>
      <c r="N120" s="282" t="s">
        <v>372</v>
      </c>
      <c r="O120" s="172" t="s">
        <v>318</v>
      </c>
      <c r="R120" s="242"/>
      <c r="S120" s="242"/>
      <c r="T120" s="242"/>
      <c r="U120" s="242"/>
      <c r="V120" s="242"/>
      <c r="AC120" t="s">
        <v>1583</v>
      </c>
      <c r="AD120" s="49"/>
      <c r="AE120" s="978"/>
      <c r="AF120" s="978"/>
      <c r="AG120" s="978"/>
      <c r="AH120" s="978"/>
      <c r="AI120" s="978"/>
    </row>
    <row r="121" spans="4:35">
      <c r="D121" t="s">
        <v>269</v>
      </c>
      <c r="E121" t="s">
        <v>245</v>
      </c>
      <c r="F121" t="s">
        <v>270</v>
      </c>
      <c r="G121" t="s">
        <v>315</v>
      </c>
      <c r="H121" t="s">
        <v>296</v>
      </c>
      <c r="I121" t="s">
        <v>343</v>
      </c>
      <c r="J121" t="s">
        <v>109</v>
      </c>
      <c r="K121" t="s">
        <v>1607</v>
      </c>
      <c r="L121" s="282" t="s">
        <v>476</v>
      </c>
      <c r="M121" s="621" t="s">
        <v>318</v>
      </c>
      <c r="N121" s="282" t="s">
        <v>10</v>
      </c>
      <c r="O121" s="172" t="s">
        <v>318</v>
      </c>
      <c r="R121" s="1122" t="str">
        <f>IF(R58="","",R58)</f>
        <v/>
      </c>
      <c r="S121" s="242"/>
      <c r="T121" s="242"/>
      <c r="U121" s="242"/>
      <c r="V121" s="242"/>
      <c r="AC121" t="s">
        <v>1583</v>
      </c>
      <c r="AD121" s="49"/>
      <c r="AE121" s="978"/>
      <c r="AF121" s="978"/>
      <c r="AG121" s="978"/>
      <c r="AH121" s="978"/>
      <c r="AI121" s="978"/>
    </row>
    <row r="122" spans="4:35">
      <c r="D122" t="s">
        <v>269</v>
      </c>
      <c r="E122" t="s">
        <v>245</v>
      </c>
      <c r="F122" t="s">
        <v>270</v>
      </c>
      <c r="G122" t="s">
        <v>315</v>
      </c>
      <c r="H122" t="s">
        <v>296</v>
      </c>
      <c r="I122" t="s">
        <v>343</v>
      </c>
      <c r="J122" t="s">
        <v>109</v>
      </c>
      <c r="K122" t="s">
        <v>1607</v>
      </c>
      <c r="L122" s="282" t="s">
        <v>476</v>
      </c>
      <c r="M122" s="621" t="s">
        <v>318</v>
      </c>
      <c r="N122" s="282" t="s">
        <v>10</v>
      </c>
      <c r="O122" s="172" t="s">
        <v>318</v>
      </c>
      <c r="R122" s="1122" t="str">
        <f t="shared" ref="R122:R128" si="1">IF(R59="","",R59)</f>
        <v/>
      </c>
      <c r="S122" s="242"/>
      <c r="T122" s="242"/>
      <c r="U122" s="242"/>
      <c r="V122" s="242"/>
      <c r="AC122" t="s">
        <v>1583</v>
      </c>
      <c r="AD122" s="49"/>
      <c r="AE122" s="978"/>
      <c r="AF122" s="978"/>
      <c r="AG122" s="978"/>
      <c r="AH122" s="978"/>
      <c r="AI122" s="978"/>
    </row>
    <row r="123" spans="4:35">
      <c r="D123" t="s">
        <v>269</v>
      </c>
      <c r="E123" t="s">
        <v>245</v>
      </c>
      <c r="F123" t="s">
        <v>270</v>
      </c>
      <c r="G123" t="s">
        <v>315</v>
      </c>
      <c r="H123" t="s">
        <v>296</v>
      </c>
      <c r="I123" t="s">
        <v>343</v>
      </c>
      <c r="J123" t="s">
        <v>109</v>
      </c>
      <c r="K123" t="s">
        <v>1607</v>
      </c>
      <c r="L123" s="282" t="s">
        <v>476</v>
      </c>
      <c r="M123" s="621" t="s">
        <v>318</v>
      </c>
      <c r="N123" s="282" t="s">
        <v>10</v>
      </c>
      <c r="O123" s="172" t="s">
        <v>318</v>
      </c>
      <c r="R123" s="1122" t="str">
        <f t="shared" si="1"/>
        <v/>
      </c>
      <c r="S123" s="242"/>
      <c r="T123" s="242"/>
      <c r="U123" s="242"/>
      <c r="V123" s="242"/>
      <c r="AC123" t="s">
        <v>1583</v>
      </c>
      <c r="AD123" s="49"/>
      <c r="AE123" s="978"/>
      <c r="AF123" s="978"/>
      <c r="AG123" s="978"/>
      <c r="AH123" s="978"/>
      <c r="AI123" s="978"/>
    </row>
    <row r="124" spans="4:35">
      <c r="D124" t="s">
        <v>269</v>
      </c>
      <c r="E124" t="s">
        <v>245</v>
      </c>
      <c r="F124" t="s">
        <v>270</v>
      </c>
      <c r="G124" t="s">
        <v>315</v>
      </c>
      <c r="H124" t="s">
        <v>296</v>
      </c>
      <c r="I124" t="s">
        <v>343</v>
      </c>
      <c r="J124" t="s">
        <v>109</v>
      </c>
      <c r="K124" t="s">
        <v>1607</v>
      </c>
      <c r="L124" s="282" t="s">
        <v>476</v>
      </c>
      <c r="M124" s="621" t="s">
        <v>318</v>
      </c>
      <c r="N124" s="282" t="s">
        <v>10</v>
      </c>
      <c r="O124" s="172" t="s">
        <v>318</v>
      </c>
      <c r="R124" s="1122" t="str">
        <f t="shared" si="1"/>
        <v/>
      </c>
      <c r="S124" s="242"/>
      <c r="T124" s="242"/>
      <c r="U124" s="242"/>
      <c r="V124" s="242"/>
      <c r="AC124" t="s">
        <v>1583</v>
      </c>
      <c r="AD124" s="49"/>
      <c r="AE124" s="978"/>
      <c r="AF124" s="978"/>
      <c r="AG124" s="978"/>
      <c r="AH124" s="978"/>
      <c r="AI124" s="978"/>
    </row>
    <row r="125" spans="4:35">
      <c r="D125" t="s">
        <v>269</v>
      </c>
      <c r="E125" t="s">
        <v>245</v>
      </c>
      <c r="F125" t="s">
        <v>270</v>
      </c>
      <c r="G125" t="s">
        <v>315</v>
      </c>
      <c r="H125" t="s">
        <v>296</v>
      </c>
      <c r="I125" t="s">
        <v>343</v>
      </c>
      <c r="J125" t="s">
        <v>109</v>
      </c>
      <c r="K125" t="s">
        <v>1607</v>
      </c>
      <c r="L125" s="282" t="s">
        <v>476</v>
      </c>
      <c r="M125" s="621" t="s">
        <v>318</v>
      </c>
      <c r="N125" s="282" t="s">
        <v>10</v>
      </c>
      <c r="O125" s="172" t="s">
        <v>318</v>
      </c>
      <c r="R125" s="1122" t="str">
        <f t="shared" si="1"/>
        <v/>
      </c>
      <c r="S125" s="242"/>
      <c r="T125" s="242"/>
      <c r="U125" s="242"/>
      <c r="V125" s="242"/>
      <c r="AC125" t="s">
        <v>1583</v>
      </c>
      <c r="AD125" s="49"/>
      <c r="AE125" s="978"/>
      <c r="AF125" s="978"/>
      <c r="AG125" s="978"/>
      <c r="AH125" s="978"/>
      <c r="AI125" s="978"/>
    </row>
    <row r="126" spans="4:35">
      <c r="D126" t="s">
        <v>269</v>
      </c>
      <c r="E126" t="s">
        <v>245</v>
      </c>
      <c r="F126" t="s">
        <v>270</v>
      </c>
      <c r="G126" t="s">
        <v>315</v>
      </c>
      <c r="H126" t="s">
        <v>296</v>
      </c>
      <c r="I126" t="s">
        <v>343</v>
      </c>
      <c r="J126" t="s">
        <v>109</v>
      </c>
      <c r="K126" t="s">
        <v>1607</v>
      </c>
      <c r="L126" s="282" t="s">
        <v>476</v>
      </c>
      <c r="M126" s="621" t="s">
        <v>318</v>
      </c>
      <c r="N126" s="282" t="s">
        <v>10</v>
      </c>
      <c r="O126" s="172" t="s">
        <v>318</v>
      </c>
      <c r="R126" s="1122" t="str">
        <f t="shared" si="1"/>
        <v/>
      </c>
      <c r="S126" s="242"/>
      <c r="T126" s="242"/>
      <c r="U126" s="242"/>
      <c r="V126" s="242"/>
      <c r="AC126" t="s">
        <v>1583</v>
      </c>
      <c r="AD126" s="49"/>
      <c r="AE126" s="978"/>
      <c r="AF126" s="978"/>
      <c r="AG126" s="978"/>
      <c r="AH126" s="978"/>
      <c r="AI126" s="978"/>
    </row>
    <row r="127" spans="4:35">
      <c r="D127" t="s">
        <v>269</v>
      </c>
      <c r="E127" t="s">
        <v>245</v>
      </c>
      <c r="F127" t="s">
        <v>270</v>
      </c>
      <c r="G127" t="s">
        <v>315</v>
      </c>
      <c r="H127" t="s">
        <v>296</v>
      </c>
      <c r="I127" t="s">
        <v>343</v>
      </c>
      <c r="J127" t="s">
        <v>109</v>
      </c>
      <c r="K127" t="s">
        <v>1607</v>
      </c>
      <c r="L127" s="282" t="s">
        <v>476</v>
      </c>
      <c r="M127" s="621" t="s">
        <v>318</v>
      </c>
      <c r="N127" s="282" t="s">
        <v>10</v>
      </c>
      <c r="O127" s="172" t="s">
        <v>318</v>
      </c>
      <c r="R127" s="1122" t="str">
        <f t="shared" si="1"/>
        <v/>
      </c>
      <c r="S127" s="242"/>
      <c r="T127" s="242"/>
      <c r="U127" s="242"/>
      <c r="V127" s="242"/>
      <c r="AC127" t="s">
        <v>1583</v>
      </c>
      <c r="AD127" s="49"/>
      <c r="AE127" s="978"/>
      <c r="AF127" s="978"/>
      <c r="AG127" s="978"/>
      <c r="AH127" s="978"/>
      <c r="AI127" s="978"/>
    </row>
    <row r="128" spans="4:35">
      <c r="D128" t="s">
        <v>269</v>
      </c>
      <c r="E128" t="s">
        <v>245</v>
      </c>
      <c r="F128" t="s">
        <v>270</v>
      </c>
      <c r="G128" t="s">
        <v>315</v>
      </c>
      <c r="H128" t="s">
        <v>296</v>
      </c>
      <c r="I128" t="s">
        <v>343</v>
      </c>
      <c r="J128" t="s">
        <v>109</v>
      </c>
      <c r="K128" t="s">
        <v>1607</v>
      </c>
      <c r="L128" s="282" t="s">
        <v>476</v>
      </c>
      <c r="M128" s="621" t="s">
        <v>318</v>
      </c>
      <c r="N128" s="282" t="s">
        <v>10</v>
      </c>
      <c r="O128" s="172" t="s">
        <v>318</v>
      </c>
      <c r="R128" s="1122" t="str">
        <f t="shared" si="1"/>
        <v/>
      </c>
      <c r="S128" s="242"/>
      <c r="T128" s="242"/>
      <c r="U128" s="242"/>
      <c r="V128" s="242"/>
      <c r="AC128" t="s">
        <v>1583</v>
      </c>
      <c r="AD128" s="49"/>
      <c r="AE128" s="978"/>
      <c r="AF128" s="978"/>
      <c r="AG128" s="978"/>
      <c r="AH128" s="978"/>
      <c r="AI128" s="978"/>
    </row>
    <row r="129" spans="1:35" s="43" customFormat="1">
      <c r="D129"/>
      <c r="E129"/>
      <c r="F129"/>
      <c r="G129"/>
      <c r="H129"/>
      <c r="I129"/>
      <c r="J129"/>
      <c r="K129"/>
      <c r="L129"/>
      <c r="M129"/>
      <c r="N129"/>
      <c r="O129"/>
      <c r="P129"/>
      <c r="Q129"/>
      <c r="R129" s="242"/>
      <c r="S129" s="242"/>
      <c r="T129" s="242"/>
      <c r="U129" s="242"/>
      <c r="V129" s="242"/>
      <c r="W129"/>
      <c r="X129"/>
      <c r="Y129"/>
      <c r="Z129"/>
      <c r="AA129"/>
      <c r="AB129"/>
      <c r="AC129"/>
      <c r="AD129" s="49"/>
      <c r="AE129" s="242"/>
      <c r="AF129" s="242"/>
      <c r="AG129" s="242"/>
      <c r="AH129" s="242"/>
      <c r="AI129" s="242"/>
    </row>
    <row r="130" spans="1:35" s="1" customFormat="1">
      <c r="A130" s="42"/>
      <c r="B130" s="48" t="s">
        <v>484</v>
      </c>
    </row>
    <row r="132" spans="1:35">
      <c r="D132" t="s">
        <v>269</v>
      </c>
      <c r="E132" t="s">
        <v>245</v>
      </c>
      <c r="F132" t="s">
        <v>270</v>
      </c>
      <c r="G132" t="s">
        <v>315</v>
      </c>
      <c r="H132" t="s">
        <v>296</v>
      </c>
      <c r="I132" t="s">
        <v>343</v>
      </c>
      <c r="J132" t="s">
        <v>109</v>
      </c>
      <c r="K132" t="s">
        <v>1607</v>
      </c>
      <c r="L132" t="s">
        <v>2437</v>
      </c>
      <c r="M132" s="621" t="s">
        <v>318</v>
      </c>
      <c r="O132" s="172" t="s">
        <v>318</v>
      </c>
      <c r="R132" s="242"/>
      <c r="S132" s="242"/>
      <c r="T132" s="242"/>
      <c r="U132" s="242"/>
      <c r="V132" s="242"/>
      <c r="AC132" t="s">
        <v>2438</v>
      </c>
      <c r="AE132" s="978"/>
      <c r="AF132" s="978"/>
      <c r="AG132" s="978"/>
      <c r="AH132" s="978"/>
      <c r="AI132" s="978"/>
    </row>
    <row r="133" spans="1:35" s="43" customFormat="1">
      <c r="D133"/>
      <c r="E133"/>
      <c r="F133"/>
      <c r="G133"/>
      <c r="H133"/>
      <c r="I133"/>
      <c r="J133"/>
      <c r="K133"/>
      <c r="L133"/>
      <c r="M133"/>
      <c r="N133"/>
      <c r="O133"/>
      <c r="P133"/>
      <c r="Q133"/>
      <c r="R133" s="242"/>
      <c r="S133" s="242"/>
      <c r="T133" s="242"/>
      <c r="U133" s="242"/>
      <c r="V133" s="242"/>
      <c r="W133"/>
      <c r="X133"/>
      <c r="Y133"/>
      <c r="Z133"/>
      <c r="AA133"/>
      <c r="AB133"/>
      <c r="AC133"/>
      <c r="AD133"/>
      <c r="AE133" s="1121"/>
      <c r="AF133" s="1121"/>
      <c r="AG133" s="1121"/>
      <c r="AH133" s="1121"/>
      <c r="AI133" s="1121"/>
    </row>
    <row r="134" spans="1:35" s="43" customFormat="1">
      <c r="D134"/>
      <c r="E134"/>
      <c r="F134"/>
      <c r="G134"/>
      <c r="H134"/>
      <c r="I134"/>
      <c r="J134"/>
      <c r="K134"/>
      <c r="L134"/>
      <c r="M134"/>
      <c r="N134"/>
      <c r="O134"/>
      <c r="P134"/>
      <c r="Q134"/>
      <c r="R134" s="242"/>
      <c r="S134" s="242"/>
      <c r="T134" s="242"/>
      <c r="U134" s="242"/>
      <c r="V134" s="242"/>
      <c r="W134"/>
      <c r="X134"/>
      <c r="Y134"/>
      <c r="Z134"/>
      <c r="AA134"/>
      <c r="AB134"/>
      <c r="AC134"/>
      <c r="AD134"/>
      <c r="AE134" s="726"/>
      <c r="AF134" s="726"/>
      <c r="AG134" s="726"/>
      <c r="AH134" s="726"/>
      <c r="AI134" s="726"/>
    </row>
    <row r="135" spans="1:35" s="46" customFormat="1" ht="18.75">
      <c r="A135"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6" id="{25B46B6E-33C8-4CD7-BB9C-F7BE701F069C}">
            <xm:f>'1.5 Universal Data'!$C$8&lt;$AE$7</xm:f>
            <x14:dxf>
              <fill>
                <patternFill patternType="lightUp">
                  <bgColor theme="0"/>
                </patternFill>
              </fill>
            </x14:dxf>
          </x14:cfRule>
          <xm:sqref>AE13:AF47</xm:sqref>
        </x14:conditionalFormatting>
        <x14:conditionalFormatting xmlns:xm="http://schemas.microsoft.com/office/excel/2006/main">
          <x14:cfRule type="expression" priority="5" id="{ECD6C606-EA35-427C-ADF2-0D7D82C36359}">
            <xm:f>'1.5 Universal Data'!$C$8&lt;$AE$7</xm:f>
            <x14:dxf>
              <fill>
                <patternFill patternType="lightUp">
                  <bgColor theme="0"/>
                </patternFill>
              </fill>
            </x14:dxf>
          </x14:cfRule>
          <xm:sqref>AE51:AF65</xm:sqref>
        </x14:conditionalFormatting>
        <x14:conditionalFormatting xmlns:xm="http://schemas.microsoft.com/office/excel/2006/main">
          <x14:cfRule type="expression" priority="4" id="{7546351F-8BE4-4B20-835C-E44578458E7D}">
            <xm:f>'1.5 Universal Data'!$C$8&lt;$AE$7</xm:f>
            <x14:dxf>
              <fill>
                <patternFill patternType="lightUp">
                  <bgColor theme="0"/>
                </patternFill>
              </fill>
            </x14:dxf>
          </x14:cfRule>
          <xm:sqref>AE69:AF69</xm:sqref>
        </x14:conditionalFormatting>
        <x14:conditionalFormatting xmlns:xm="http://schemas.microsoft.com/office/excel/2006/main">
          <x14:cfRule type="expression" priority="3" id="{58722FEA-96D8-48F6-BA4D-9BA88DE1D342}">
            <xm:f>'1.5 Universal Data'!$C$8&lt;$AE$7</xm:f>
            <x14:dxf>
              <fill>
                <patternFill patternType="lightUp">
                  <bgColor theme="0"/>
                </patternFill>
              </fill>
            </x14:dxf>
          </x14:cfRule>
          <xm:sqref>AE76:AF110</xm:sqref>
        </x14:conditionalFormatting>
        <x14:conditionalFormatting xmlns:xm="http://schemas.microsoft.com/office/excel/2006/main">
          <x14:cfRule type="expression" priority="2" id="{73A5531F-39B5-46B5-BEF6-447AC9A4D173}">
            <xm:f>'1.5 Universal Data'!$C$8&lt;$AE$7</xm:f>
            <x14:dxf>
              <fill>
                <patternFill patternType="lightUp">
                  <bgColor theme="0"/>
                </patternFill>
              </fill>
            </x14:dxf>
          </x14:cfRule>
          <xm:sqref>AE114:AF128</xm:sqref>
        </x14:conditionalFormatting>
        <x14:conditionalFormatting xmlns:xm="http://schemas.microsoft.com/office/excel/2006/main">
          <x14:cfRule type="expression" priority="1" id="{5BBB10C7-ADAC-4571-B69D-1DC54987B03B}">
            <xm:f>'1.5 Universal Data'!$C$8&lt;$AE$7</xm:f>
            <x14:dxf>
              <fill>
                <patternFill patternType="lightUp">
                  <bgColor theme="0"/>
                </patternFill>
              </fill>
            </x14:dxf>
          </x14:cfRule>
          <xm:sqref>AE132:AF132</xm:sqref>
        </x14:conditionalFormatting>
        <x14:conditionalFormatting xmlns:xm="http://schemas.microsoft.com/office/excel/2006/main">
          <x14:cfRule type="expression" priority="29" id="{92EA4217-5714-4256-B258-0F82327978F3}">
            <xm:f>'1.5 Universal Data'!$C$8&lt;$AG$7</xm:f>
            <x14:dxf>
              <fill>
                <patternFill patternType="lightUp">
                  <bgColor theme="0"/>
                </patternFill>
              </fill>
            </x14:dxf>
          </x14:cfRule>
          <xm:sqref>AG13:AG47</xm:sqref>
        </x14:conditionalFormatting>
        <x14:conditionalFormatting xmlns:xm="http://schemas.microsoft.com/office/excel/2006/main">
          <x14:cfRule type="expression" priority="24" id="{21CFCF85-FA95-4AF1-AE4C-6A22B074D3E3}">
            <xm:f>'1.5 Universal Data'!$C$8&lt;$AG$7</xm:f>
            <x14:dxf>
              <fill>
                <patternFill patternType="lightUp">
                  <bgColor theme="0"/>
                </patternFill>
              </fill>
            </x14:dxf>
          </x14:cfRule>
          <xm:sqref>AG51:AG65</xm:sqref>
        </x14:conditionalFormatting>
        <x14:conditionalFormatting xmlns:xm="http://schemas.microsoft.com/office/excel/2006/main">
          <x14:cfRule type="expression" priority="53" id="{582846D0-ABBD-46DA-A7DF-56E68394E4A7}">
            <xm:f>'1.5 Universal Data'!$C$8&lt;$AG$7</xm:f>
            <x14:dxf>
              <fill>
                <patternFill patternType="lightUp">
                  <bgColor theme="0"/>
                </patternFill>
              </fill>
            </x14:dxf>
          </x14:cfRule>
          <xm:sqref>AG69</xm:sqref>
        </x14:conditionalFormatting>
        <x14:conditionalFormatting xmlns:xm="http://schemas.microsoft.com/office/excel/2006/main">
          <x14:cfRule type="expression" priority="19" id="{D776F9E7-F39D-43BB-A6DD-80B5EDCA0976}">
            <xm:f>'1.5 Universal Data'!$C$8&lt;$AG$7</xm:f>
            <x14:dxf>
              <fill>
                <patternFill patternType="lightUp">
                  <bgColor theme="0"/>
                </patternFill>
              </fill>
            </x14:dxf>
          </x14:cfRule>
          <xm:sqref>AG76:AG110</xm:sqref>
        </x14:conditionalFormatting>
        <x14:conditionalFormatting xmlns:xm="http://schemas.microsoft.com/office/excel/2006/main">
          <x14:cfRule type="expression" priority="9" id="{95C385EB-47B4-47A4-8309-3E0D4224B38F}">
            <xm:f>'1.5 Universal Data'!$C$8&lt;$AG$7</xm:f>
            <x14:dxf>
              <fill>
                <patternFill patternType="lightUp">
                  <bgColor theme="0"/>
                </patternFill>
              </fill>
            </x14:dxf>
          </x14:cfRule>
          <xm:sqref>AG114:AG128</xm:sqref>
        </x14:conditionalFormatting>
        <x14:conditionalFormatting xmlns:xm="http://schemas.microsoft.com/office/excel/2006/main">
          <x14:cfRule type="expression" priority="34" id="{ED620D52-CA61-4263-A49C-E4E76748504D}">
            <xm:f>'1.5 Universal Data'!$C$8&lt;$AG$7</xm:f>
            <x14:dxf>
              <fill>
                <patternFill patternType="lightUp">
                  <bgColor theme="0"/>
                </patternFill>
              </fill>
            </x14:dxf>
          </x14:cfRule>
          <xm:sqref>AG132</xm:sqref>
        </x14:conditionalFormatting>
        <x14:conditionalFormatting xmlns:xm="http://schemas.microsoft.com/office/excel/2006/main">
          <x14:cfRule type="expression" priority="28" id="{F353B853-81B9-4813-AD80-44672C809FC0}">
            <xm:f>'1.5 Universal Data'!$C$8&lt;$AH$7</xm:f>
            <x14:dxf>
              <fill>
                <patternFill patternType="lightUp">
                  <bgColor theme="0"/>
                </patternFill>
              </fill>
            </x14:dxf>
          </x14:cfRule>
          <xm:sqref>AH13:AH47</xm:sqref>
        </x14:conditionalFormatting>
        <x14:conditionalFormatting xmlns:xm="http://schemas.microsoft.com/office/excel/2006/main">
          <x14:cfRule type="expression" priority="23" id="{282F0837-1DC9-4FAC-B535-F18AF8CB7ED1}">
            <xm:f>'1.5 Universal Data'!$C$8&lt;$AH$7</xm:f>
            <x14:dxf>
              <fill>
                <patternFill patternType="lightUp">
                  <bgColor theme="0"/>
                </patternFill>
              </fill>
            </x14:dxf>
          </x14:cfRule>
          <xm:sqref>AH51:AH65</xm:sqref>
        </x14:conditionalFormatting>
        <x14:conditionalFormatting xmlns:xm="http://schemas.microsoft.com/office/excel/2006/main">
          <x14:cfRule type="expression" priority="52" id="{23C787DE-0659-4343-90E5-E31EE3B06A84}">
            <xm:f>'1.5 Universal Data'!$C$8&lt;$AH$7</xm:f>
            <x14:dxf>
              <fill>
                <patternFill patternType="lightUp">
                  <bgColor theme="0"/>
                </patternFill>
              </fill>
            </x14:dxf>
          </x14:cfRule>
          <xm:sqref>AH69</xm:sqref>
        </x14:conditionalFormatting>
        <x14:conditionalFormatting xmlns:xm="http://schemas.microsoft.com/office/excel/2006/main">
          <x14:cfRule type="expression" priority="18" id="{29282A90-61ED-4639-80C8-B994B629BE44}">
            <xm:f>'1.5 Universal Data'!$C$8&lt;$AH$7</xm:f>
            <x14:dxf>
              <fill>
                <patternFill patternType="lightUp">
                  <bgColor theme="0"/>
                </patternFill>
              </fill>
            </x14:dxf>
          </x14:cfRule>
          <xm:sqref>AH76:AH110</xm:sqref>
        </x14:conditionalFormatting>
        <x14:conditionalFormatting xmlns:xm="http://schemas.microsoft.com/office/excel/2006/main">
          <x14:cfRule type="expression" priority="8" id="{BE8AE983-6D64-4CDF-93C4-8185E1CC0460}">
            <xm:f>'1.5 Universal Data'!$C$8&lt;$AH$7</xm:f>
            <x14:dxf>
              <fill>
                <patternFill patternType="lightUp">
                  <bgColor theme="0"/>
                </patternFill>
              </fill>
            </x14:dxf>
          </x14:cfRule>
          <xm:sqref>AH114:AH128</xm:sqref>
        </x14:conditionalFormatting>
        <x14:conditionalFormatting xmlns:xm="http://schemas.microsoft.com/office/excel/2006/main">
          <x14:cfRule type="expression" priority="33" id="{32902509-6437-4739-9394-A9C4862B346A}">
            <xm:f>'1.5 Universal Data'!$C$8&lt;$AH$7</xm:f>
            <x14:dxf>
              <fill>
                <patternFill patternType="lightUp">
                  <bgColor theme="0"/>
                </patternFill>
              </fill>
            </x14:dxf>
          </x14:cfRule>
          <xm:sqref>AH132</xm:sqref>
        </x14:conditionalFormatting>
        <x14:conditionalFormatting xmlns:xm="http://schemas.microsoft.com/office/excel/2006/main">
          <x14:cfRule type="expression" priority="27" id="{D4C6EC6E-2F48-4AAB-A02B-31D9BA629843}">
            <xm:f>'1.5 Universal Data'!$C$8&lt;$AI$7</xm:f>
            <x14:dxf>
              <fill>
                <patternFill patternType="lightUp">
                  <bgColor theme="0"/>
                </patternFill>
              </fill>
            </x14:dxf>
          </x14:cfRule>
          <xm:sqref>AI13:AI47</xm:sqref>
        </x14:conditionalFormatting>
        <x14:conditionalFormatting xmlns:xm="http://schemas.microsoft.com/office/excel/2006/main">
          <x14:cfRule type="expression" priority="22" id="{2B283115-401C-453C-92D1-5F504AB7FAFF}">
            <xm:f>'1.5 Universal Data'!$C$8&lt;$AI$7</xm:f>
            <x14:dxf>
              <fill>
                <patternFill patternType="lightUp">
                  <bgColor theme="0"/>
                </patternFill>
              </fill>
            </x14:dxf>
          </x14:cfRule>
          <xm:sqref>AI51:AI65</xm:sqref>
        </x14:conditionalFormatting>
        <x14:conditionalFormatting xmlns:xm="http://schemas.microsoft.com/office/excel/2006/main">
          <x14:cfRule type="expression" priority="51" id="{780ED89D-8EA1-4462-B3DB-B5B2D651B6F8}">
            <xm:f>'1.5 Universal Data'!$C$8&lt;$AI$7</xm:f>
            <x14:dxf>
              <fill>
                <patternFill patternType="lightUp">
                  <bgColor theme="0"/>
                </patternFill>
              </fill>
            </x14:dxf>
          </x14:cfRule>
          <xm:sqref>AI69</xm:sqref>
        </x14:conditionalFormatting>
        <x14:conditionalFormatting xmlns:xm="http://schemas.microsoft.com/office/excel/2006/main">
          <x14:cfRule type="expression" priority="17" id="{B51F2FE9-C60B-449C-999F-9A6C8C11C1B8}">
            <xm:f>'1.5 Universal Data'!$C$8&lt;$AI$7</xm:f>
            <x14:dxf>
              <fill>
                <patternFill patternType="lightUp">
                  <bgColor theme="0"/>
                </patternFill>
              </fill>
            </x14:dxf>
          </x14:cfRule>
          <xm:sqref>AI76:AI110</xm:sqref>
        </x14:conditionalFormatting>
        <x14:conditionalFormatting xmlns:xm="http://schemas.microsoft.com/office/excel/2006/main">
          <x14:cfRule type="expression" priority="7" id="{84EBC3E6-BF06-4274-9236-7C912B58B763}">
            <xm:f>'1.5 Universal Data'!$C$8&lt;$AI$7</xm:f>
            <x14:dxf>
              <fill>
                <patternFill patternType="lightUp">
                  <bgColor theme="0"/>
                </patternFill>
              </fill>
            </x14:dxf>
          </x14:cfRule>
          <xm:sqref>AI114:AI128</xm:sqref>
        </x14:conditionalFormatting>
        <x14:conditionalFormatting xmlns:xm="http://schemas.microsoft.com/office/excel/2006/main">
          <x14:cfRule type="expression" priority="32" id="{110E4595-D002-4CE0-9DF3-F12E48B50ABB}">
            <xm:f>'1.5 Universal Data'!$C$8&lt;$AI$7</xm:f>
            <x14:dxf>
              <fill>
                <patternFill patternType="lightUp">
                  <bgColor theme="0"/>
                </patternFill>
              </fill>
            </x14:dxf>
          </x14:cfRule>
          <xm:sqref>AI132</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FAC94-1BDA-47EB-8DA5-31F23E111DDA}">
  <sheetPr>
    <tabColor theme="9" tint="-0.249977111117893"/>
  </sheetPr>
  <dimension ref="A1:AI26"/>
  <sheetViews>
    <sheetView workbookViewId="0">
      <selection activeCell="AE6" sqref="AE6:AI7"/>
    </sheetView>
    <sheetView workbookViewId="1"/>
  </sheetViews>
  <sheetFormatPr defaultRowHeight="15"/>
  <cols>
    <col min="1" max="3" width="1.85546875" customWidth="1"/>
    <col min="4" max="4" width="4.42578125" customWidth="1"/>
    <col min="5" max="5" width="5" bestFit="1" customWidth="1"/>
    <col min="6" max="6" width="12.140625" bestFit="1" customWidth="1"/>
    <col min="7" max="7" width="5.42578125" bestFit="1" customWidth="1"/>
    <col min="8" max="8" width="11.140625" bestFit="1" customWidth="1"/>
    <col min="9" max="9" width="25.85546875" bestFit="1" customWidth="1"/>
    <col min="10" max="10" width="9.42578125" bestFit="1" customWidth="1"/>
    <col min="11" max="11" width="11.42578125" bestFit="1" customWidth="1"/>
    <col min="12" max="13" width="11" bestFit="1" customWidth="1"/>
    <col min="14" max="14" width="25.140625" bestFit="1" customWidth="1"/>
    <col min="15" max="15" width="5.85546875" bestFit="1" customWidth="1"/>
    <col min="16" max="16" width="7.42578125" bestFit="1" customWidth="1"/>
    <col min="17" max="17" width="1.85546875" customWidth="1"/>
    <col min="18"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117</v>
      </c>
    </row>
    <row r="6" spans="1:35">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t="s">
        <v>276</v>
      </c>
      <c r="P7" s="55" t="s">
        <v>256</v>
      </c>
      <c r="Q7" s="55"/>
      <c r="R7" s="55"/>
      <c r="S7" s="55"/>
      <c r="T7" s="55"/>
      <c r="U7" s="55"/>
      <c r="V7" s="55"/>
      <c r="W7" s="55"/>
      <c r="X7" s="55"/>
      <c r="Y7" s="55"/>
      <c r="Z7" s="55"/>
      <c r="AA7" s="55"/>
      <c r="AB7" s="55"/>
      <c r="AC7" s="43" t="s">
        <v>1578</v>
      </c>
      <c r="AE7" s="52">
        <v>2022</v>
      </c>
      <c r="AF7" s="51">
        <v>2023</v>
      </c>
      <c r="AG7" s="51">
        <v>2024</v>
      </c>
      <c r="AH7" s="51">
        <v>2025</v>
      </c>
      <c r="AI7" s="50">
        <v>2026</v>
      </c>
    </row>
    <row r="8" spans="1:35">
      <c r="R8" s="55"/>
      <c r="S8" s="55"/>
      <c r="T8" s="55"/>
      <c r="U8" s="55"/>
      <c r="V8" s="55"/>
      <c r="W8" s="55"/>
      <c r="X8" s="55"/>
      <c r="Y8" s="55"/>
      <c r="Z8" s="55"/>
      <c r="AA8" s="55"/>
      <c r="AB8" s="55"/>
    </row>
    <row r="9" spans="1:35" s="1" customFormat="1" ht="18">
      <c r="A9" s="2" t="s">
        <v>2430</v>
      </c>
      <c r="B9" s="2"/>
    </row>
    <row r="11" spans="1:35" s="1" customFormat="1">
      <c r="A11" s="42"/>
      <c r="B11" s="48" t="s">
        <v>421</v>
      </c>
    </row>
    <row r="13" spans="1:35">
      <c r="D13" t="s">
        <v>292</v>
      </c>
      <c r="E13" t="s">
        <v>245</v>
      </c>
      <c r="F13" t="s">
        <v>270</v>
      </c>
      <c r="G13" t="s">
        <v>2409</v>
      </c>
      <c r="H13" t="s">
        <v>272</v>
      </c>
      <c r="I13" t="s">
        <v>343</v>
      </c>
      <c r="J13" t="s">
        <v>109</v>
      </c>
      <c r="K13" t="s">
        <v>1607</v>
      </c>
      <c r="L13" s="621" t="s">
        <v>318</v>
      </c>
      <c r="M13" s="621" t="s">
        <v>318</v>
      </c>
      <c r="N13" t="s">
        <v>563</v>
      </c>
      <c r="O13" s="172" t="s">
        <v>318</v>
      </c>
      <c r="P13" t="s">
        <v>410</v>
      </c>
      <c r="R13" s="242"/>
      <c r="S13" s="242"/>
      <c r="T13" s="242"/>
      <c r="U13" s="242"/>
      <c r="V13" s="242"/>
      <c r="AC13" t="s">
        <v>1581</v>
      </c>
      <c r="AD13" s="49"/>
      <c r="AE13" s="978"/>
      <c r="AF13" s="978"/>
      <c r="AG13" s="978"/>
      <c r="AH13" s="978"/>
      <c r="AI13" s="978"/>
    </row>
    <row r="14" spans="1:35">
      <c r="D14" t="s">
        <v>292</v>
      </c>
      <c r="E14" t="s">
        <v>245</v>
      </c>
      <c r="F14" t="s">
        <v>270</v>
      </c>
      <c r="G14" t="s">
        <v>2409</v>
      </c>
      <c r="H14" t="s">
        <v>272</v>
      </c>
      <c r="I14" t="s">
        <v>343</v>
      </c>
      <c r="J14" t="s">
        <v>109</v>
      </c>
      <c r="K14" t="s">
        <v>1607</v>
      </c>
      <c r="L14" s="621" t="s">
        <v>318</v>
      </c>
      <c r="M14" s="621" t="s">
        <v>318</v>
      </c>
      <c r="N14" t="s">
        <v>565</v>
      </c>
      <c r="O14" s="172" t="s">
        <v>318</v>
      </c>
      <c r="P14" t="s">
        <v>410</v>
      </c>
      <c r="R14" s="242"/>
      <c r="S14" s="242"/>
      <c r="T14" s="242"/>
      <c r="U14" s="242"/>
      <c r="V14" s="242"/>
      <c r="AC14" t="s">
        <v>1581</v>
      </c>
      <c r="AD14" s="49"/>
      <c r="AE14" s="978"/>
      <c r="AF14" s="978"/>
      <c r="AG14" s="978"/>
      <c r="AH14" s="978"/>
      <c r="AI14" s="978"/>
    </row>
    <row r="15" spans="1:35">
      <c r="D15" t="s">
        <v>292</v>
      </c>
      <c r="E15" t="s">
        <v>245</v>
      </c>
      <c r="F15" t="s">
        <v>270</v>
      </c>
      <c r="G15" t="s">
        <v>2409</v>
      </c>
      <c r="H15" t="s">
        <v>272</v>
      </c>
      <c r="I15" t="s">
        <v>343</v>
      </c>
      <c r="J15" t="s">
        <v>109</v>
      </c>
      <c r="K15" t="s">
        <v>1607</v>
      </c>
      <c r="L15" s="621" t="s">
        <v>318</v>
      </c>
      <c r="M15" s="621" t="s">
        <v>318</v>
      </c>
      <c r="N15" t="s">
        <v>568</v>
      </c>
      <c r="O15" s="172" t="s">
        <v>318</v>
      </c>
      <c r="P15" t="s">
        <v>410</v>
      </c>
      <c r="R15" s="242"/>
      <c r="S15" s="242"/>
      <c r="T15" s="242"/>
      <c r="U15" s="242"/>
      <c r="V15" s="242"/>
      <c r="AC15" t="s">
        <v>1581</v>
      </c>
      <c r="AD15" s="49"/>
      <c r="AE15" s="978"/>
      <c r="AF15" s="978"/>
      <c r="AG15" s="978"/>
      <c r="AH15" s="978"/>
      <c r="AI15" s="978"/>
    </row>
    <row r="16" spans="1:35">
      <c r="D16" t="s">
        <v>292</v>
      </c>
      <c r="E16" t="s">
        <v>245</v>
      </c>
      <c r="F16" t="s">
        <v>270</v>
      </c>
      <c r="G16" t="s">
        <v>2409</v>
      </c>
      <c r="H16" t="s">
        <v>272</v>
      </c>
      <c r="I16" t="s">
        <v>343</v>
      </c>
      <c r="J16" t="s">
        <v>109</v>
      </c>
      <c r="K16" t="s">
        <v>1607</v>
      </c>
      <c r="L16" s="621" t="s">
        <v>318</v>
      </c>
      <c r="M16" s="621" t="s">
        <v>318</v>
      </c>
      <c r="N16" t="s">
        <v>571</v>
      </c>
      <c r="O16" s="172" t="s">
        <v>318</v>
      </c>
      <c r="P16" t="s">
        <v>410</v>
      </c>
      <c r="R16" s="242"/>
      <c r="S16" s="242"/>
      <c r="T16" s="242"/>
      <c r="U16" s="242"/>
      <c r="V16" s="242"/>
      <c r="AC16" t="s">
        <v>1581</v>
      </c>
      <c r="AD16" s="49"/>
      <c r="AE16" s="978"/>
      <c r="AF16" s="978"/>
      <c r="AG16" s="978"/>
      <c r="AH16" s="978"/>
      <c r="AI16" s="978"/>
    </row>
    <row r="17" spans="1:35">
      <c r="D17" t="s">
        <v>292</v>
      </c>
      <c r="E17" t="s">
        <v>245</v>
      </c>
      <c r="F17" t="s">
        <v>270</v>
      </c>
      <c r="G17" t="s">
        <v>2409</v>
      </c>
      <c r="H17" t="s">
        <v>272</v>
      </c>
      <c r="I17" t="s">
        <v>343</v>
      </c>
      <c r="J17" t="s">
        <v>109</v>
      </c>
      <c r="K17" t="s">
        <v>1607</v>
      </c>
      <c r="L17" s="621" t="s">
        <v>318</v>
      </c>
      <c r="M17" s="621" t="s">
        <v>318</v>
      </c>
      <c r="N17" t="s">
        <v>573</v>
      </c>
      <c r="O17" s="172" t="s">
        <v>318</v>
      </c>
      <c r="P17" t="s">
        <v>410</v>
      </c>
      <c r="R17" s="242"/>
      <c r="S17" s="242"/>
      <c r="T17" s="242"/>
      <c r="U17" s="242"/>
      <c r="V17" s="242"/>
      <c r="AC17" t="s">
        <v>1581</v>
      </c>
      <c r="AD17" s="49"/>
      <c r="AE17" s="978"/>
      <c r="AF17" s="978"/>
      <c r="AG17" s="978"/>
      <c r="AH17" s="978"/>
      <c r="AI17" s="978"/>
    </row>
    <row r="18" spans="1:35">
      <c r="D18" t="s">
        <v>292</v>
      </c>
      <c r="E18" t="s">
        <v>245</v>
      </c>
      <c r="F18" t="s">
        <v>270</v>
      </c>
      <c r="G18" t="s">
        <v>2409</v>
      </c>
      <c r="H18" t="s">
        <v>272</v>
      </c>
      <c r="I18" t="s">
        <v>343</v>
      </c>
      <c r="J18" t="s">
        <v>109</v>
      </c>
      <c r="K18" t="s">
        <v>1607</v>
      </c>
      <c r="L18" s="621" t="s">
        <v>318</v>
      </c>
      <c r="M18" s="621" t="s">
        <v>318</v>
      </c>
      <c r="N18" t="s">
        <v>576</v>
      </c>
      <c r="O18" s="172" t="s">
        <v>318</v>
      </c>
      <c r="P18" t="s">
        <v>410</v>
      </c>
      <c r="R18" s="242"/>
      <c r="S18" s="242"/>
      <c r="T18" s="242"/>
      <c r="U18" s="242"/>
      <c r="V18" s="242"/>
      <c r="AC18" t="s">
        <v>1581</v>
      </c>
      <c r="AD18" s="49"/>
      <c r="AE18" s="978"/>
      <c r="AF18" s="978"/>
      <c r="AG18" s="978"/>
      <c r="AH18" s="978"/>
      <c r="AI18" s="978"/>
    </row>
    <row r="19" spans="1:35">
      <c r="D19" t="s">
        <v>292</v>
      </c>
      <c r="E19" t="s">
        <v>245</v>
      </c>
      <c r="F19" t="s">
        <v>270</v>
      </c>
      <c r="G19" t="s">
        <v>2409</v>
      </c>
      <c r="H19" t="s">
        <v>272</v>
      </c>
      <c r="I19" t="s">
        <v>343</v>
      </c>
      <c r="J19" t="s">
        <v>109</v>
      </c>
      <c r="K19" t="s">
        <v>1607</v>
      </c>
      <c r="L19" s="621" t="s">
        <v>318</v>
      </c>
      <c r="M19" s="621" t="s">
        <v>318</v>
      </c>
      <c r="O19" s="172" t="s">
        <v>318</v>
      </c>
      <c r="P19" t="s">
        <v>410</v>
      </c>
      <c r="R19" s="242"/>
      <c r="S19" s="242"/>
      <c r="T19" s="242"/>
      <c r="U19" s="242"/>
      <c r="V19" s="242"/>
      <c r="AC19" t="s">
        <v>1581</v>
      </c>
      <c r="AD19" s="49"/>
      <c r="AE19" s="1019"/>
      <c r="AF19" s="1019"/>
      <c r="AG19" s="1019"/>
      <c r="AH19" s="1019"/>
      <c r="AI19" s="1019"/>
    </row>
    <row r="20" spans="1:35" s="43" customFormat="1">
      <c r="D20" t="s">
        <v>292</v>
      </c>
      <c r="E20" t="s">
        <v>245</v>
      </c>
      <c r="F20" t="s">
        <v>270</v>
      </c>
      <c r="G20" t="s">
        <v>2409</v>
      </c>
      <c r="H20" t="s">
        <v>272</v>
      </c>
      <c r="I20" t="s">
        <v>343</v>
      </c>
      <c r="J20" t="s">
        <v>109</v>
      </c>
      <c r="K20" t="s">
        <v>1607</v>
      </c>
      <c r="L20" s="621" t="s">
        <v>318</v>
      </c>
      <c r="M20" s="621" t="s">
        <v>318</v>
      </c>
      <c r="N20"/>
      <c r="O20" s="172" t="s">
        <v>318</v>
      </c>
      <c r="P20" t="s">
        <v>410</v>
      </c>
      <c r="Q20"/>
      <c r="R20" s="242"/>
      <c r="S20" s="242"/>
      <c r="T20" s="242"/>
      <c r="U20" s="242"/>
      <c r="V20" s="242"/>
      <c r="W20"/>
      <c r="X20"/>
      <c r="Y20"/>
      <c r="Z20"/>
      <c r="AA20"/>
      <c r="AB20"/>
      <c r="AC20" t="s">
        <v>1581</v>
      </c>
      <c r="AD20" s="49"/>
      <c r="AE20" s="1019"/>
      <c r="AF20" s="1019"/>
      <c r="AG20" s="1019"/>
      <c r="AH20" s="1019"/>
      <c r="AI20" s="1019"/>
    </row>
    <row r="22" spans="1:35" s="1" customFormat="1" ht="18">
      <c r="A22" s="2" t="s">
        <v>296</v>
      </c>
      <c r="B22" s="2"/>
    </row>
    <row r="24" spans="1:35" s="1" customFormat="1">
      <c r="A24" s="42"/>
      <c r="B24" s="48" t="s">
        <v>421</v>
      </c>
    </row>
    <row r="25" spans="1:35" s="43" customFormat="1">
      <c r="D25"/>
      <c r="E25"/>
      <c r="F25"/>
      <c r="G25"/>
      <c r="H25"/>
      <c r="I25"/>
      <c r="J25"/>
      <c r="K25"/>
      <c r="L25"/>
      <c r="M25"/>
      <c r="N25"/>
      <c r="O25"/>
      <c r="P25"/>
      <c r="Q25"/>
      <c r="R25" s="242"/>
      <c r="S25" s="242"/>
      <c r="T25" s="242"/>
      <c r="U25" s="242"/>
      <c r="V25" s="242"/>
      <c r="W25"/>
      <c r="X25"/>
      <c r="Y25"/>
      <c r="Z25"/>
      <c r="AA25"/>
      <c r="AB25"/>
      <c r="AC25"/>
      <c r="AD25"/>
      <c r="AE25" s="726"/>
      <c r="AF25" s="726"/>
      <c r="AG25" s="726"/>
      <c r="AH25" s="726"/>
      <c r="AI25" s="726"/>
    </row>
    <row r="26" spans="1:35" s="46" customFormat="1" ht="18.75">
      <c r="A26"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5" id="{DE14E2E8-D2F7-4752-BE5E-94A5C00920F2}">
            <xm:f>'1.5 Universal Data'!$C$8&lt;$AE$7</xm:f>
            <x14:dxf>
              <fill>
                <patternFill patternType="lightUp">
                  <bgColor theme="0"/>
                </patternFill>
              </fill>
            </x14:dxf>
          </x14:cfRule>
          <xm:sqref>AE13:AF18</xm:sqref>
        </x14:conditionalFormatting>
        <x14:conditionalFormatting xmlns:xm="http://schemas.microsoft.com/office/excel/2006/main">
          <x14:cfRule type="expression" priority="3" id="{465DA30B-0DD1-444C-B5AB-11D9D58D5EA4}">
            <xm:f>'1.5 Universal Data'!$C$8&lt;$AG$7</xm:f>
            <x14:dxf>
              <fill>
                <patternFill patternType="lightUp">
                  <bgColor theme="0"/>
                </patternFill>
              </fill>
            </x14:dxf>
          </x14:cfRule>
          <xm:sqref>AG13:AG18</xm:sqref>
        </x14:conditionalFormatting>
        <x14:conditionalFormatting xmlns:xm="http://schemas.microsoft.com/office/excel/2006/main">
          <x14:cfRule type="expression" priority="2" id="{903E36FB-698F-4EBB-A579-7CA8B3710998}">
            <xm:f>'1.5 Universal Data'!$C$8&lt;$AH$7</xm:f>
            <x14:dxf>
              <fill>
                <patternFill patternType="lightUp">
                  <bgColor theme="0"/>
                </patternFill>
              </fill>
            </x14:dxf>
          </x14:cfRule>
          <xm:sqref>AH13:AH18</xm:sqref>
        </x14:conditionalFormatting>
        <x14:conditionalFormatting xmlns:xm="http://schemas.microsoft.com/office/excel/2006/main">
          <x14:cfRule type="expression" priority="1" id="{E6E1768B-3EE7-4C14-B3EB-285C6186DA3F}">
            <xm:f>'1.5 Universal Data'!$C$8&lt;$AI$7</xm:f>
            <x14:dxf>
              <fill>
                <patternFill patternType="lightUp">
                  <bgColor theme="0"/>
                </patternFill>
              </fill>
            </x14:dxf>
          </x14:cfRule>
          <xm:sqref>AI13:AI18</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1F387-F349-47A6-8664-96D0D5B43375}">
  <sheetPr>
    <tabColor theme="9" tint="-0.249977111117893"/>
  </sheetPr>
  <dimension ref="A1:AI151"/>
  <sheetViews>
    <sheetView workbookViewId="0">
      <selection activeCell="AE6" sqref="AE6:AI7"/>
    </sheetView>
    <sheetView workbookViewId="1"/>
  </sheetViews>
  <sheetFormatPr defaultRowHeight="15"/>
  <cols>
    <col min="1" max="3" width="1.85546875" customWidth="1"/>
    <col min="4" max="4" width="4.85546875" customWidth="1"/>
    <col min="5" max="5" width="5" bestFit="1" customWidth="1"/>
    <col min="6" max="6" width="12.140625" bestFit="1" customWidth="1"/>
    <col min="7" max="7" width="9.140625" customWidth="1"/>
    <col min="8" max="8" width="11.140625" bestFit="1" customWidth="1"/>
    <col min="9" max="9" width="23" bestFit="1" customWidth="1"/>
    <col min="10" max="10" width="9.42578125" bestFit="1" customWidth="1"/>
    <col min="11" max="11" width="26.140625" bestFit="1" customWidth="1"/>
    <col min="12" max="17" width="1.85546875" customWidth="1"/>
    <col min="18" max="27" width="1.85546875" hidden="1" customWidth="1"/>
    <col min="28" max="28" width="20.140625" bestFit="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2439</v>
      </c>
    </row>
    <row r="6" spans="1:35">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c r="M7" s="55"/>
      <c r="N7" s="55"/>
      <c r="O7" s="55"/>
      <c r="P7" s="55"/>
      <c r="Q7" s="55"/>
      <c r="R7" s="55"/>
      <c r="S7" s="55"/>
      <c r="T7" s="55"/>
      <c r="U7" s="55"/>
      <c r="V7" s="55"/>
      <c r="W7" s="55"/>
      <c r="X7" s="55"/>
      <c r="Y7" s="55"/>
      <c r="Z7" s="55"/>
      <c r="AA7" s="55"/>
      <c r="AB7" s="54" t="s">
        <v>263</v>
      </c>
      <c r="AC7" s="43" t="s">
        <v>1578</v>
      </c>
      <c r="AE7" s="52">
        <v>2022</v>
      </c>
      <c r="AF7" s="51">
        <v>2023</v>
      </c>
      <c r="AG7" s="51">
        <v>2024</v>
      </c>
      <c r="AH7" s="51">
        <v>2025</v>
      </c>
      <c r="AI7" s="50">
        <v>2026</v>
      </c>
    </row>
    <row r="8" spans="1:35">
      <c r="S8" s="43"/>
      <c r="T8" s="43"/>
      <c r="U8" s="43"/>
      <c r="V8" s="43"/>
    </row>
    <row r="9" spans="1:35" s="1" customFormat="1" ht="18">
      <c r="A9" s="48" t="s">
        <v>1588</v>
      </c>
      <c r="B9" s="2"/>
    </row>
    <row r="11" spans="1:35" s="1" customFormat="1">
      <c r="A11" s="42"/>
      <c r="B11" s="48" t="s">
        <v>394</v>
      </c>
    </row>
    <row r="13" spans="1:35">
      <c r="D13" t="s">
        <v>269</v>
      </c>
      <c r="E13" t="s">
        <v>376</v>
      </c>
      <c r="F13" t="s">
        <v>270</v>
      </c>
      <c r="G13" t="s">
        <v>2409</v>
      </c>
      <c r="H13" t="s">
        <v>2430</v>
      </c>
      <c r="I13" t="s">
        <v>309</v>
      </c>
      <c r="J13" t="s">
        <v>109</v>
      </c>
      <c r="K13" t="s">
        <v>394</v>
      </c>
      <c r="AB13" s="978"/>
      <c r="AC13" t="s">
        <v>1581</v>
      </c>
      <c r="AD13" s="49"/>
      <c r="AE13" s="978"/>
      <c r="AF13" s="978"/>
      <c r="AG13" s="978"/>
      <c r="AH13" s="978"/>
      <c r="AI13" s="978"/>
    </row>
    <row r="14" spans="1:35">
      <c r="D14" t="s">
        <v>269</v>
      </c>
      <c r="E14" t="s">
        <v>376</v>
      </c>
      <c r="F14" t="s">
        <v>270</v>
      </c>
      <c r="G14" t="s">
        <v>2409</v>
      </c>
      <c r="H14" t="s">
        <v>2430</v>
      </c>
      <c r="I14" t="s">
        <v>309</v>
      </c>
      <c r="J14" t="s">
        <v>109</v>
      </c>
      <c r="K14" t="s">
        <v>394</v>
      </c>
      <c r="AB14" s="978"/>
      <c r="AC14" t="s">
        <v>1581</v>
      </c>
      <c r="AD14" s="49"/>
      <c r="AE14" s="978"/>
      <c r="AF14" s="978"/>
      <c r="AG14" s="978"/>
      <c r="AH14" s="978"/>
      <c r="AI14" s="978"/>
    </row>
    <row r="15" spans="1:35">
      <c r="D15" t="s">
        <v>269</v>
      </c>
      <c r="E15" t="s">
        <v>376</v>
      </c>
      <c r="F15" t="s">
        <v>270</v>
      </c>
      <c r="G15" t="s">
        <v>2409</v>
      </c>
      <c r="H15" t="s">
        <v>2430</v>
      </c>
      <c r="I15" t="s">
        <v>309</v>
      </c>
      <c r="J15" t="s">
        <v>109</v>
      </c>
      <c r="K15" t="s">
        <v>394</v>
      </c>
      <c r="AB15" s="978"/>
      <c r="AC15" t="s">
        <v>1581</v>
      </c>
      <c r="AD15" s="49"/>
      <c r="AE15" s="978"/>
      <c r="AF15" s="978"/>
      <c r="AG15" s="978"/>
      <c r="AH15" s="978"/>
      <c r="AI15" s="978"/>
    </row>
    <row r="16" spans="1:35">
      <c r="D16" t="s">
        <v>269</v>
      </c>
      <c r="E16" t="s">
        <v>376</v>
      </c>
      <c r="F16" t="s">
        <v>270</v>
      </c>
      <c r="G16" t="s">
        <v>2409</v>
      </c>
      <c r="H16" t="s">
        <v>2430</v>
      </c>
      <c r="I16" t="s">
        <v>309</v>
      </c>
      <c r="J16" t="s">
        <v>109</v>
      </c>
      <c r="K16" t="s">
        <v>394</v>
      </c>
      <c r="AB16" s="978"/>
      <c r="AC16" t="s">
        <v>1581</v>
      </c>
      <c r="AD16" s="49"/>
      <c r="AE16" s="978"/>
      <c r="AF16" s="978"/>
      <c r="AG16" s="978"/>
      <c r="AH16" s="978"/>
      <c r="AI16" s="978"/>
    </row>
    <row r="17" spans="4:35">
      <c r="D17" t="s">
        <v>269</v>
      </c>
      <c r="E17" t="s">
        <v>376</v>
      </c>
      <c r="F17" t="s">
        <v>270</v>
      </c>
      <c r="G17" t="s">
        <v>2409</v>
      </c>
      <c r="H17" t="s">
        <v>2430</v>
      </c>
      <c r="I17" t="s">
        <v>309</v>
      </c>
      <c r="J17" t="s">
        <v>109</v>
      </c>
      <c r="K17" t="s">
        <v>394</v>
      </c>
      <c r="AB17" s="978"/>
      <c r="AC17" t="s">
        <v>1581</v>
      </c>
      <c r="AD17" s="49"/>
      <c r="AE17" s="978"/>
      <c r="AF17" s="978"/>
      <c r="AG17" s="978"/>
      <c r="AH17" s="978"/>
      <c r="AI17" s="978"/>
    </row>
    <row r="18" spans="4:35">
      <c r="D18" t="s">
        <v>269</v>
      </c>
      <c r="E18" t="s">
        <v>376</v>
      </c>
      <c r="F18" t="s">
        <v>270</v>
      </c>
      <c r="G18" t="s">
        <v>2409</v>
      </c>
      <c r="H18" t="s">
        <v>2430</v>
      </c>
      <c r="I18" t="s">
        <v>309</v>
      </c>
      <c r="J18" t="s">
        <v>109</v>
      </c>
      <c r="K18" t="s">
        <v>394</v>
      </c>
      <c r="AB18" s="978"/>
      <c r="AC18" t="s">
        <v>1581</v>
      </c>
      <c r="AD18" s="49"/>
      <c r="AE18" s="978"/>
      <c r="AF18" s="978"/>
      <c r="AG18" s="978"/>
      <c r="AH18" s="978"/>
      <c r="AI18" s="978"/>
    </row>
    <row r="19" spans="4:35">
      <c r="D19" t="s">
        <v>269</v>
      </c>
      <c r="E19" t="s">
        <v>376</v>
      </c>
      <c r="F19" t="s">
        <v>270</v>
      </c>
      <c r="G19" t="s">
        <v>2409</v>
      </c>
      <c r="H19" t="s">
        <v>2430</v>
      </c>
      <c r="I19" t="s">
        <v>309</v>
      </c>
      <c r="J19" t="s">
        <v>109</v>
      </c>
      <c r="K19" t="s">
        <v>394</v>
      </c>
      <c r="AB19" s="978"/>
      <c r="AC19" t="s">
        <v>1581</v>
      </c>
      <c r="AD19" s="49"/>
      <c r="AE19" s="978"/>
      <c r="AF19" s="978"/>
      <c r="AG19" s="978"/>
      <c r="AH19" s="978"/>
      <c r="AI19" s="978"/>
    </row>
    <row r="20" spans="4:35">
      <c r="D20" t="s">
        <v>269</v>
      </c>
      <c r="E20" t="s">
        <v>376</v>
      </c>
      <c r="F20" t="s">
        <v>270</v>
      </c>
      <c r="G20" t="s">
        <v>2409</v>
      </c>
      <c r="H20" t="s">
        <v>2430</v>
      </c>
      <c r="I20" t="s">
        <v>309</v>
      </c>
      <c r="J20" t="s">
        <v>109</v>
      </c>
      <c r="K20" t="s">
        <v>394</v>
      </c>
      <c r="AB20" s="978"/>
      <c r="AC20" t="s">
        <v>1581</v>
      </c>
      <c r="AD20" s="49"/>
      <c r="AE20" s="978"/>
      <c r="AF20" s="978"/>
      <c r="AG20" s="978"/>
      <c r="AH20" s="978"/>
      <c r="AI20" s="978"/>
    </row>
    <row r="21" spans="4:35">
      <c r="D21" t="s">
        <v>269</v>
      </c>
      <c r="E21" t="s">
        <v>376</v>
      </c>
      <c r="F21" t="s">
        <v>270</v>
      </c>
      <c r="G21" t="s">
        <v>2409</v>
      </c>
      <c r="H21" t="s">
        <v>2430</v>
      </c>
      <c r="I21" t="s">
        <v>309</v>
      </c>
      <c r="J21" t="s">
        <v>109</v>
      </c>
      <c r="K21" t="s">
        <v>394</v>
      </c>
      <c r="AB21" s="978"/>
      <c r="AC21" t="s">
        <v>1581</v>
      </c>
      <c r="AD21" s="49"/>
      <c r="AE21" s="978"/>
      <c r="AF21" s="978"/>
      <c r="AG21" s="978"/>
      <c r="AH21" s="978"/>
      <c r="AI21" s="978"/>
    </row>
    <row r="22" spans="4:35">
      <c r="D22" t="s">
        <v>269</v>
      </c>
      <c r="E22" t="s">
        <v>376</v>
      </c>
      <c r="F22" t="s">
        <v>270</v>
      </c>
      <c r="G22" t="s">
        <v>2409</v>
      </c>
      <c r="H22" t="s">
        <v>2430</v>
      </c>
      <c r="I22" t="s">
        <v>309</v>
      </c>
      <c r="J22" t="s">
        <v>109</v>
      </c>
      <c r="K22" t="s">
        <v>394</v>
      </c>
      <c r="AB22" s="978"/>
      <c r="AC22" t="s">
        <v>1581</v>
      </c>
      <c r="AD22" s="49"/>
      <c r="AE22" s="978"/>
      <c r="AF22" s="978"/>
      <c r="AG22" s="978"/>
      <c r="AH22" s="978"/>
      <c r="AI22" s="978"/>
    </row>
    <row r="23" spans="4:35">
      <c r="D23" t="s">
        <v>269</v>
      </c>
      <c r="E23" t="s">
        <v>376</v>
      </c>
      <c r="F23" t="s">
        <v>270</v>
      </c>
      <c r="G23" t="s">
        <v>2409</v>
      </c>
      <c r="H23" t="s">
        <v>2430</v>
      </c>
      <c r="I23" t="s">
        <v>309</v>
      </c>
      <c r="J23" t="s">
        <v>109</v>
      </c>
      <c r="K23" t="s">
        <v>394</v>
      </c>
      <c r="AB23" s="978"/>
      <c r="AC23" t="s">
        <v>1581</v>
      </c>
      <c r="AD23" s="49"/>
      <c r="AE23" s="978"/>
      <c r="AF23" s="978"/>
      <c r="AG23" s="978"/>
      <c r="AH23" s="978"/>
      <c r="AI23" s="978"/>
    </row>
    <row r="24" spans="4:35">
      <c r="D24" t="s">
        <v>269</v>
      </c>
      <c r="E24" t="s">
        <v>376</v>
      </c>
      <c r="F24" t="s">
        <v>270</v>
      </c>
      <c r="G24" t="s">
        <v>2409</v>
      </c>
      <c r="H24" t="s">
        <v>2430</v>
      </c>
      <c r="I24" t="s">
        <v>309</v>
      </c>
      <c r="J24" t="s">
        <v>109</v>
      </c>
      <c r="K24" t="s">
        <v>394</v>
      </c>
      <c r="AB24" s="978"/>
      <c r="AC24" t="s">
        <v>1581</v>
      </c>
      <c r="AD24" s="49"/>
      <c r="AE24" s="978"/>
      <c r="AF24" s="978"/>
      <c r="AG24" s="978"/>
      <c r="AH24" s="978"/>
      <c r="AI24" s="978"/>
    </row>
    <row r="25" spans="4:35">
      <c r="D25" t="s">
        <v>269</v>
      </c>
      <c r="E25" t="s">
        <v>376</v>
      </c>
      <c r="F25" t="s">
        <v>270</v>
      </c>
      <c r="G25" t="s">
        <v>2409</v>
      </c>
      <c r="H25" t="s">
        <v>2430</v>
      </c>
      <c r="I25" t="s">
        <v>309</v>
      </c>
      <c r="J25" t="s">
        <v>109</v>
      </c>
      <c r="K25" t="s">
        <v>394</v>
      </c>
      <c r="AB25" s="978"/>
      <c r="AC25" t="s">
        <v>1581</v>
      </c>
      <c r="AD25" s="49"/>
      <c r="AE25" s="978"/>
      <c r="AF25" s="978"/>
      <c r="AG25" s="978"/>
      <c r="AH25" s="978"/>
      <c r="AI25" s="978"/>
    </row>
    <row r="26" spans="4:35">
      <c r="D26" t="s">
        <v>269</v>
      </c>
      <c r="E26" t="s">
        <v>376</v>
      </c>
      <c r="F26" t="s">
        <v>270</v>
      </c>
      <c r="G26" t="s">
        <v>2409</v>
      </c>
      <c r="H26" t="s">
        <v>2430</v>
      </c>
      <c r="I26" t="s">
        <v>309</v>
      </c>
      <c r="J26" t="s">
        <v>109</v>
      </c>
      <c r="K26" t="s">
        <v>394</v>
      </c>
      <c r="AB26" s="978"/>
      <c r="AC26" t="s">
        <v>1581</v>
      </c>
      <c r="AD26" s="49"/>
      <c r="AE26" s="978"/>
      <c r="AF26" s="978"/>
      <c r="AG26" s="978"/>
      <c r="AH26" s="978"/>
      <c r="AI26" s="978"/>
    </row>
    <row r="27" spans="4:35">
      <c r="D27" t="s">
        <v>269</v>
      </c>
      <c r="E27" t="s">
        <v>376</v>
      </c>
      <c r="F27" t="s">
        <v>270</v>
      </c>
      <c r="G27" t="s">
        <v>2409</v>
      </c>
      <c r="H27" t="s">
        <v>2430</v>
      </c>
      <c r="I27" t="s">
        <v>309</v>
      </c>
      <c r="J27" t="s">
        <v>109</v>
      </c>
      <c r="K27" t="s">
        <v>394</v>
      </c>
      <c r="AB27" s="978"/>
      <c r="AC27" t="s">
        <v>1581</v>
      </c>
      <c r="AD27" s="49"/>
      <c r="AE27" s="978"/>
      <c r="AF27" s="978"/>
      <c r="AG27" s="978"/>
      <c r="AH27" s="978"/>
      <c r="AI27" s="978"/>
    </row>
    <row r="28" spans="4:35">
      <c r="D28" t="s">
        <v>269</v>
      </c>
      <c r="E28" t="s">
        <v>376</v>
      </c>
      <c r="F28" t="s">
        <v>270</v>
      </c>
      <c r="G28" t="s">
        <v>2409</v>
      </c>
      <c r="H28" t="s">
        <v>2430</v>
      </c>
      <c r="I28" t="s">
        <v>309</v>
      </c>
      <c r="J28" t="s">
        <v>109</v>
      </c>
      <c r="K28" t="s">
        <v>394</v>
      </c>
      <c r="AB28" s="978"/>
      <c r="AC28" t="s">
        <v>1581</v>
      </c>
      <c r="AD28" s="49"/>
      <c r="AE28" s="978"/>
      <c r="AF28" s="978"/>
      <c r="AG28" s="978"/>
      <c r="AH28" s="978"/>
      <c r="AI28" s="978"/>
    </row>
    <row r="29" spans="4:35">
      <c r="D29" t="s">
        <v>269</v>
      </c>
      <c r="E29" t="s">
        <v>376</v>
      </c>
      <c r="F29" t="s">
        <v>270</v>
      </c>
      <c r="G29" t="s">
        <v>2409</v>
      </c>
      <c r="H29" t="s">
        <v>2430</v>
      </c>
      <c r="I29" t="s">
        <v>309</v>
      </c>
      <c r="J29" t="s">
        <v>109</v>
      </c>
      <c r="K29" t="s">
        <v>394</v>
      </c>
      <c r="AB29" s="978"/>
      <c r="AC29" t="s">
        <v>1581</v>
      </c>
      <c r="AD29" s="49"/>
      <c r="AE29" s="978"/>
      <c r="AF29" s="978"/>
      <c r="AG29" s="978"/>
      <c r="AH29" s="978"/>
      <c r="AI29" s="978"/>
    </row>
    <row r="30" spans="4:35">
      <c r="D30" t="s">
        <v>269</v>
      </c>
      <c r="E30" t="s">
        <v>376</v>
      </c>
      <c r="F30" t="s">
        <v>270</v>
      </c>
      <c r="G30" t="s">
        <v>2409</v>
      </c>
      <c r="H30" t="s">
        <v>2430</v>
      </c>
      <c r="I30" t="s">
        <v>309</v>
      </c>
      <c r="J30" t="s">
        <v>109</v>
      </c>
      <c r="K30" t="s">
        <v>394</v>
      </c>
      <c r="AB30" s="978"/>
      <c r="AC30" t="s">
        <v>1581</v>
      </c>
      <c r="AD30" s="49"/>
      <c r="AE30" s="978"/>
      <c r="AF30" s="978"/>
      <c r="AG30" s="978"/>
      <c r="AH30" s="978"/>
      <c r="AI30" s="978"/>
    </row>
    <row r="31" spans="4:35">
      <c r="D31" t="s">
        <v>269</v>
      </c>
      <c r="E31" t="s">
        <v>376</v>
      </c>
      <c r="F31" t="s">
        <v>270</v>
      </c>
      <c r="G31" t="s">
        <v>2409</v>
      </c>
      <c r="H31" t="s">
        <v>2430</v>
      </c>
      <c r="I31" t="s">
        <v>309</v>
      </c>
      <c r="J31" t="s">
        <v>109</v>
      </c>
      <c r="K31" t="s">
        <v>394</v>
      </c>
      <c r="AB31" s="978"/>
      <c r="AC31" t="s">
        <v>1581</v>
      </c>
      <c r="AD31" s="49"/>
      <c r="AE31" s="978"/>
      <c r="AF31" s="978"/>
      <c r="AG31" s="978"/>
      <c r="AH31" s="978"/>
      <c r="AI31" s="978"/>
    </row>
    <row r="32" spans="4:35" s="43" customFormat="1">
      <c r="D32" t="s">
        <v>269</v>
      </c>
      <c r="E32" t="s">
        <v>376</v>
      </c>
      <c r="F32" t="s">
        <v>270</v>
      </c>
      <c r="G32" t="s">
        <v>2409</v>
      </c>
      <c r="H32" t="s">
        <v>2430</v>
      </c>
      <c r="I32" t="s">
        <v>309</v>
      </c>
      <c r="J32" t="s">
        <v>109</v>
      </c>
      <c r="K32" t="s">
        <v>394</v>
      </c>
      <c r="L32"/>
      <c r="M32"/>
      <c r="N32"/>
      <c r="O32"/>
      <c r="P32"/>
      <c r="Q32"/>
      <c r="R32"/>
      <c r="S32"/>
      <c r="T32"/>
      <c r="U32"/>
      <c r="V32"/>
      <c r="W32"/>
      <c r="X32"/>
      <c r="Y32"/>
      <c r="Z32"/>
      <c r="AA32"/>
      <c r="AB32" s="978"/>
      <c r="AC32" t="s">
        <v>1581</v>
      </c>
      <c r="AD32" s="49"/>
      <c r="AE32" s="978"/>
      <c r="AF32" s="978"/>
      <c r="AG32" s="978"/>
      <c r="AH32" s="978"/>
      <c r="AI32" s="978"/>
    </row>
    <row r="34" spans="1:35" s="1" customFormat="1">
      <c r="A34" s="42"/>
      <c r="B34" s="48" t="s">
        <v>2411</v>
      </c>
    </row>
    <row r="36" spans="1:35">
      <c r="D36" t="s">
        <v>269</v>
      </c>
      <c r="E36" t="s">
        <v>376</v>
      </c>
      <c r="F36" t="s">
        <v>270</v>
      </c>
      <c r="G36" t="s">
        <v>2409</v>
      </c>
      <c r="H36" t="s">
        <v>2430</v>
      </c>
      <c r="I36" t="s">
        <v>309</v>
      </c>
      <c r="J36" t="s">
        <v>109</v>
      </c>
      <c r="K36" t="s">
        <v>401</v>
      </c>
      <c r="AB36" s="978"/>
      <c r="AC36" t="s">
        <v>1336</v>
      </c>
      <c r="AD36" s="49"/>
      <c r="AE36" s="978"/>
      <c r="AF36" s="978"/>
      <c r="AG36" s="978"/>
      <c r="AH36" s="978"/>
      <c r="AI36" s="978"/>
    </row>
    <row r="37" spans="1:35">
      <c r="D37" t="s">
        <v>269</v>
      </c>
      <c r="E37" t="s">
        <v>376</v>
      </c>
      <c r="F37" t="s">
        <v>270</v>
      </c>
      <c r="G37" t="s">
        <v>2409</v>
      </c>
      <c r="H37" t="s">
        <v>2430</v>
      </c>
      <c r="I37" t="s">
        <v>309</v>
      </c>
      <c r="J37" t="s">
        <v>109</v>
      </c>
      <c r="K37" t="s">
        <v>401</v>
      </c>
      <c r="AB37" s="978"/>
      <c r="AC37" t="s">
        <v>1336</v>
      </c>
      <c r="AD37" s="49"/>
      <c r="AE37" s="978"/>
      <c r="AF37" s="978"/>
      <c r="AG37" s="978"/>
      <c r="AH37" s="978"/>
      <c r="AI37" s="978"/>
    </row>
    <row r="38" spans="1:35">
      <c r="D38" t="s">
        <v>269</v>
      </c>
      <c r="E38" t="s">
        <v>376</v>
      </c>
      <c r="F38" t="s">
        <v>270</v>
      </c>
      <c r="G38" t="s">
        <v>2409</v>
      </c>
      <c r="H38" t="s">
        <v>2430</v>
      </c>
      <c r="I38" t="s">
        <v>309</v>
      </c>
      <c r="J38" t="s">
        <v>109</v>
      </c>
      <c r="K38" t="s">
        <v>401</v>
      </c>
      <c r="AB38" s="978"/>
      <c r="AC38" t="s">
        <v>1336</v>
      </c>
      <c r="AD38" s="49"/>
      <c r="AE38" s="978"/>
      <c r="AF38" s="978"/>
      <c r="AG38" s="978"/>
      <c r="AH38" s="978"/>
      <c r="AI38" s="978"/>
    </row>
    <row r="39" spans="1:35">
      <c r="D39" t="s">
        <v>269</v>
      </c>
      <c r="E39" t="s">
        <v>376</v>
      </c>
      <c r="F39" t="s">
        <v>270</v>
      </c>
      <c r="G39" t="s">
        <v>2409</v>
      </c>
      <c r="H39" t="s">
        <v>2430</v>
      </c>
      <c r="I39" t="s">
        <v>309</v>
      </c>
      <c r="J39" t="s">
        <v>109</v>
      </c>
      <c r="K39" t="s">
        <v>401</v>
      </c>
      <c r="AB39" s="978"/>
      <c r="AC39" t="s">
        <v>1336</v>
      </c>
      <c r="AD39" s="49"/>
      <c r="AE39" s="978"/>
      <c r="AF39" s="978"/>
      <c r="AG39" s="978"/>
      <c r="AH39" s="978"/>
      <c r="AI39" s="978"/>
    </row>
    <row r="40" spans="1:35">
      <c r="D40" t="s">
        <v>269</v>
      </c>
      <c r="E40" t="s">
        <v>376</v>
      </c>
      <c r="F40" t="s">
        <v>270</v>
      </c>
      <c r="G40" t="s">
        <v>2409</v>
      </c>
      <c r="H40" t="s">
        <v>2430</v>
      </c>
      <c r="I40" t="s">
        <v>309</v>
      </c>
      <c r="J40" t="s">
        <v>109</v>
      </c>
      <c r="K40" t="s">
        <v>401</v>
      </c>
      <c r="AB40" s="978"/>
      <c r="AC40" t="s">
        <v>1336</v>
      </c>
      <c r="AD40" s="49"/>
      <c r="AE40" s="978"/>
      <c r="AF40" s="978"/>
      <c r="AG40" s="978"/>
      <c r="AH40" s="978"/>
      <c r="AI40" s="978"/>
    </row>
    <row r="41" spans="1:35">
      <c r="D41" t="s">
        <v>269</v>
      </c>
      <c r="E41" t="s">
        <v>376</v>
      </c>
      <c r="F41" t="s">
        <v>270</v>
      </c>
      <c r="G41" t="s">
        <v>2409</v>
      </c>
      <c r="H41" t="s">
        <v>2430</v>
      </c>
      <c r="I41" t="s">
        <v>309</v>
      </c>
      <c r="J41" t="s">
        <v>109</v>
      </c>
      <c r="K41" t="s">
        <v>401</v>
      </c>
      <c r="AB41" s="978"/>
      <c r="AC41" t="s">
        <v>1336</v>
      </c>
      <c r="AD41" s="49"/>
      <c r="AE41" s="978"/>
      <c r="AF41" s="978"/>
      <c r="AG41" s="978"/>
      <c r="AH41" s="978"/>
      <c r="AI41" s="978"/>
    </row>
    <row r="42" spans="1:35">
      <c r="D42" t="s">
        <v>269</v>
      </c>
      <c r="E42" t="s">
        <v>376</v>
      </c>
      <c r="F42" t="s">
        <v>270</v>
      </c>
      <c r="G42" t="s">
        <v>2409</v>
      </c>
      <c r="H42" t="s">
        <v>2430</v>
      </c>
      <c r="I42" t="s">
        <v>309</v>
      </c>
      <c r="J42" t="s">
        <v>109</v>
      </c>
      <c r="K42" t="s">
        <v>401</v>
      </c>
      <c r="AB42" s="978"/>
      <c r="AC42" t="s">
        <v>1336</v>
      </c>
      <c r="AD42" s="49"/>
      <c r="AE42" s="978"/>
      <c r="AF42" s="978"/>
      <c r="AG42" s="978"/>
      <c r="AH42" s="978"/>
      <c r="AI42" s="978"/>
    </row>
    <row r="43" spans="1:35">
      <c r="D43" t="s">
        <v>269</v>
      </c>
      <c r="E43" t="s">
        <v>376</v>
      </c>
      <c r="F43" t="s">
        <v>270</v>
      </c>
      <c r="G43" t="s">
        <v>2409</v>
      </c>
      <c r="H43" t="s">
        <v>2430</v>
      </c>
      <c r="I43" t="s">
        <v>309</v>
      </c>
      <c r="J43" t="s">
        <v>109</v>
      </c>
      <c r="K43" t="s">
        <v>401</v>
      </c>
      <c r="AB43" s="978"/>
      <c r="AC43" t="s">
        <v>1336</v>
      </c>
      <c r="AD43" s="49"/>
      <c r="AE43" s="978"/>
      <c r="AF43" s="978"/>
      <c r="AG43" s="978"/>
      <c r="AH43" s="978"/>
      <c r="AI43" s="978"/>
    </row>
    <row r="44" spans="1:35">
      <c r="D44" t="s">
        <v>269</v>
      </c>
      <c r="E44" t="s">
        <v>376</v>
      </c>
      <c r="F44" t="s">
        <v>270</v>
      </c>
      <c r="G44" t="s">
        <v>2409</v>
      </c>
      <c r="H44" t="s">
        <v>2430</v>
      </c>
      <c r="I44" t="s">
        <v>309</v>
      </c>
      <c r="J44" t="s">
        <v>109</v>
      </c>
      <c r="K44" t="s">
        <v>401</v>
      </c>
      <c r="AB44" s="978"/>
      <c r="AC44" t="s">
        <v>1336</v>
      </c>
      <c r="AD44" s="49"/>
      <c r="AE44" s="978"/>
      <c r="AF44" s="978"/>
      <c r="AG44" s="978"/>
      <c r="AH44" s="978"/>
      <c r="AI44" s="978"/>
    </row>
    <row r="45" spans="1:35">
      <c r="D45" t="s">
        <v>269</v>
      </c>
      <c r="E45" t="s">
        <v>376</v>
      </c>
      <c r="F45" t="s">
        <v>270</v>
      </c>
      <c r="G45" t="s">
        <v>2409</v>
      </c>
      <c r="H45" t="s">
        <v>2430</v>
      </c>
      <c r="I45" t="s">
        <v>309</v>
      </c>
      <c r="J45" t="s">
        <v>109</v>
      </c>
      <c r="K45" t="s">
        <v>401</v>
      </c>
      <c r="AB45" s="978"/>
      <c r="AC45" t="s">
        <v>1336</v>
      </c>
      <c r="AD45" s="49"/>
      <c r="AE45" s="978"/>
      <c r="AF45" s="978"/>
      <c r="AG45" s="978"/>
      <c r="AH45" s="978"/>
      <c r="AI45" s="978"/>
    </row>
    <row r="46" spans="1:35">
      <c r="D46" t="s">
        <v>269</v>
      </c>
      <c r="E46" t="s">
        <v>376</v>
      </c>
      <c r="F46" t="s">
        <v>270</v>
      </c>
      <c r="G46" t="s">
        <v>2409</v>
      </c>
      <c r="H46" t="s">
        <v>2430</v>
      </c>
      <c r="I46" t="s">
        <v>309</v>
      </c>
      <c r="J46" t="s">
        <v>109</v>
      </c>
      <c r="K46" t="s">
        <v>401</v>
      </c>
      <c r="AB46" s="978"/>
      <c r="AC46" t="s">
        <v>1336</v>
      </c>
      <c r="AD46" s="49"/>
      <c r="AE46" s="978"/>
      <c r="AF46" s="978"/>
      <c r="AG46" s="978"/>
      <c r="AH46" s="978"/>
      <c r="AI46" s="978"/>
    </row>
    <row r="47" spans="1:35">
      <c r="D47" t="s">
        <v>269</v>
      </c>
      <c r="E47" t="s">
        <v>376</v>
      </c>
      <c r="F47" t="s">
        <v>270</v>
      </c>
      <c r="G47" t="s">
        <v>2409</v>
      </c>
      <c r="H47" t="s">
        <v>2430</v>
      </c>
      <c r="I47" t="s">
        <v>309</v>
      </c>
      <c r="J47" t="s">
        <v>109</v>
      </c>
      <c r="K47" t="s">
        <v>401</v>
      </c>
      <c r="AB47" s="978"/>
      <c r="AC47" t="s">
        <v>1336</v>
      </c>
      <c r="AD47" s="49"/>
      <c r="AE47" s="978"/>
      <c r="AF47" s="978"/>
      <c r="AG47" s="978"/>
      <c r="AH47" s="978"/>
      <c r="AI47" s="978"/>
    </row>
    <row r="48" spans="1:35">
      <c r="D48" t="s">
        <v>269</v>
      </c>
      <c r="E48" t="s">
        <v>376</v>
      </c>
      <c r="F48" t="s">
        <v>270</v>
      </c>
      <c r="G48" t="s">
        <v>2409</v>
      </c>
      <c r="H48" t="s">
        <v>2430</v>
      </c>
      <c r="I48" t="s">
        <v>309</v>
      </c>
      <c r="J48" t="s">
        <v>109</v>
      </c>
      <c r="K48" t="s">
        <v>401</v>
      </c>
      <c r="AB48" s="978"/>
      <c r="AC48" t="s">
        <v>1336</v>
      </c>
      <c r="AD48" s="49"/>
      <c r="AE48" s="978"/>
      <c r="AF48" s="978"/>
      <c r="AG48" s="978"/>
      <c r="AH48" s="978"/>
      <c r="AI48" s="978"/>
    </row>
    <row r="49" spans="1:35">
      <c r="D49" t="s">
        <v>269</v>
      </c>
      <c r="E49" t="s">
        <v>376</v>
      </c>
      <c r="F49" t="s">
        <v>270</v>
      </c>
      <c r="G49" t="s">
        <v>2409</v>
      </c>
      <c r="H49" t="s">
        <v>2430</v>
      </c>
      <c r="I49" t="s">
        <v>309</v>
      </c>
      <c r="J49" t="s">
        <v>109</v>
      </c>
      <c r="K49" t="s">
        <v>401</v>
      </c>
      <c r="AB49" s="978"/>
      <c r="AC49" t="s">
        <v>1336</v>
      </c>
      <c r="AD49" s="49"/>
      <c r="AE49" s="978"/>
      <c r="AF49" s="978"/>
      <c r="AG49" s="978"/>
      <c r="AH49" s="978"/>
      <c r="AI49" s="978"/>
    </row>
    <row r="50" spans="1:35">
      <c r="D50" t="s">
        <v>269</v>
      </c>
      <c r="E50" t="s">
        <v>376</v>
      </c>
      <c r="F50" t="s">
        <v>270</v>
      </c>
      <c r="G50" t="s">
        <v>2409</v>
      </c>
      <c r="H50" t="s">
        <v>2430</v>
      </c>
      <c r="I50" t="s">
        <v>309</v>
      </c>
      <c r="J50" t="s">
        <v>109</v>
      </c>
      <c r="K50" t="s">
        <v>401</v>
      </c>
      <c r="AB50" s="978"/>
      <c r="AC50" t="s">
        <v>1336</v>
      </c>
      <c r="AD50" s="49"/>
      <c r="AE50" s="978"/>
      <c r="AF50" s="978"/>
      <c r="AG50" s="978"/>
      <c r="AH50" s="978"/>
      <c r="AI50" s="978"/>
    </row>
    <row r="51" spans="1:35">
      <c r="D51" t="s">
        <v>269</v>
      </c>
      <c r="E51" t="s">
        <v>376</v>
      </c>
      <c r="F51" t="s">
        <v>270</v>
      </c>
      <c r="G51" t="s">
        <v>2409</v>
      </c>
      <c r="H51" t="s">
        <v>2430</v>
      </c>
      <c r="I51" t="s">
        <v>309</v>
      </c>
      <c r="J51" t="s">
        <v>109</v>
      </c>
      <c r="K51" t="s">
        <v>401</v>
      </c>
      <c r="AB51" s="978"/>
      <c r="AC51" t="s">
        <v>1336</v>
      </c>
      <c r="AD51" s="49"/>
      <c r="AE51" s="978"/>
      <c r="AF51" s="978"/>
      <c r="AG51" s="978"/>
      <c r="AH51" s="978"/>
      <c r="AI51" s="978"/>
    </row>
    <row r="52" spans="1:35">
      <c r="D52" t="s">
        <v>269</v>
      </c>
      <c r="E52" t="s">
        <v>376</v>
      </c>
      <c r="F52" t="s">
        <v>270</v>
      </c>
      <c r="G52" t="s">
        <v>2409</v>
      </c>
      <c r="H52" t="s">
        <v>2430</v>
      </c>
      <c r="I52" t="s">
        <v>309</v>
      </c>
      <c r="J52" t="s">
        <v>109</v>
      </c>
      <c r="K52" t="s">
        <v>401</v>
      </c>
      <c r="AB52" s="978"/>
      <c r="AC52" t="s">
        <v>1336</v>
      </c>
      <c r="AD52" s="49"/>
      <c r="AE52" s="978"/>
      <c r="AF52" s="978"/>
      <c r="AG52" s="978"/>
      <c r="AH52" s="978"/>
      <c r="AI52" s="978"/>
    </row>
    <row r="53" spans="1:35">
      <c r="D53" t="s">
        <v>269</v>
      </c>
      <c r="E53" t="s">
        <v>376</v>
      </c>
      <c r="F53" t="s">
        <v>270</v>
      </c>
      <c r="G53" t="s">
        <v>2409</v>
      </c>
      <c r="H53" t="s">
        <v>2430</v>
      </c>
      <c r="I53" t="s">
        <v>309</v>
      </c>
      <c r="J53" t="s">
        <v>109</v>
      </c>
      <c r="K53" t="s">
        <v>401</v>
      </c>
      <c r="AB53" s="978"/>
      <c r="AC53" t="s">
        <v>1336</v>
      </c>
      <c r="AD53" s="49"/>
      <c r="AE53" s="978"/>
      <c r="AF53" s="978"/>
      <c r="AG53" s="978"/>
      <c r="AH53" s="978"/>
      <c r="AI53" s="978"/>
    </row>
    <row r="54" spans="1:35">
      <c r="D54" t="s">
        <v>269</v>
      </c>
      <c r="E54" t="s">
        <v>376</v>
      </c>
      <c r="F54" t="s">
        <v>270</v>
      </c>
      <c r="G54" t="s">
        <v>2409</v>
      </c>
      <c r="H54" t="s">
        <v>2430</v>
      </c>
      <c r="I54" t="s">
        <v>309</v>
      </c>
      <c r="J54" t="s">
        <v>109</v>
      </c>
      <c r="K54" t="s">
        <v>401</v>
      </c>
      <c r="AB54" s="978"/>
      <c r="AC54" t="s">
        <v>1336</v>
      </c>
      <c r="AD54" s="49"/>
      <c r="AE54" s="978"/>
      <c r="AF54" s="978"/>
      <c r="AG54" s="978"/>
      <c r="AH54" s="978"/>
      <c r="AI54" s="978"/>
    </row>
    <row r="55" spans="1:35">
      <c r="D55" t="s">
        <v>269</v>
      </c>
      <c r="E55" t="s">
        <v>376</v>
      </c>
      <c r="F55" t="s">
        <v>270</v>
      </c>
      <c r="G55" t="s">
        <v>2409</v>
      </c>
      <c r="H55" t="s">
        <v>2430</v>
      </c>
      <c r="I55" t="s">
        <v>309</v>
      </c>
      <c r="J55" t="s">
        <v>109</v>
      </c>
      <c r="K55" t="s">
        <v>401</v>
      </c>
      <c r="AB55" s="978"/>
      <c r="AC55" t="s">
        <v>1336</v>
      </c>
      <c r="AD55" s="49"/>
      <c r="AE55" s="978"/>
      <c r="AF55" s="978"/>
      <c r="AG55" s="978"/>
      <c r="AH55" s="978"/>
      <c r="AI55" s="978"/>
    </row>
    <row r="57" spans="1:35" s="1" customFormat="1">
      <c r="A57" s="42"/>
      <c r="B57" s="48" t="s">
        <v>1607</v>
      </c>
    </row>
    <row r="59" spans="1:35">
      <c r="D59" t="s">
        <v>269</v>
      </c>
      <c r="E59" t="s">
        <v>376</v>
      </c>
      <c r="F59" t="s">
        <v>270</v>
      </c>
      <c r="G59" t="s">
        <v>2409</v>
      </c>
      <c r="H59" t="s">
        <v>2430</v>
      </c>
      <c r="I59" t="s">
        <v>343</v>
      </c>
      <c r="J59" t="s">
        <v>109</v>
      </c>
      <c r="K59" t="s">
        <v>1607</v>
      </c>
      <c r="AB59" s="978"/>
      <c r="AC59" t="s">
        <v>1336</v>
      </c>
      <c r="AD59" s="49"/>
      <c r="AE59" s="978"/>
      <c r="AF59" s="978"/>
      <c r="AG59" s="978"/>
      <c r="AH59" s="978"/>
      <c r="AI59" s="978"/>
    </row>
    <row r="60" spans="1:35">
      <c r="D60" t="s">
        <v>269</v>
      </c>
      <c r="E60" t="s">
        <v>376</v>
      </c>
      <c r="F60" t="s">
        <v>270</v>
      </c>
      <c r="G60" t="s">
        <v>2409</v>
      </c>
      <c r="H60" t="s">
        <v>2430</v>
      </c>
      <c r="I60" t="s">
        <v>343</v>
      </c>
      <c r="J60" t="s">
        <v>109</v>
      </c>
      <c r="K60" t="s">
        <v>1607</v>
      </c>
      <c r="AB60" s="978"/>
      <c r="AC60" t="s">
        <v>1336</v>
      </c>
      <c r="AD60" s="49"/>
      <c r="AE60" s="978"/>
      <c r="AF60" s="978"/>
      <c r="AG60" s="978"/>
      <c r="AH60" s="978"/>
      <c r="AI60" s="978"/>
    </row>
    <row r="61" spans="1:35">
      <c r="D61" t="s">
        <v>269</v>
      </c>
      <c r="E61" t="s">
        <v>376</v>
      </c>
      <c r="F61" t="s">
        <v>270</v>
      </c>
      <c r="G61" t="s">
        <v>2409</v>
      </c>
      <c r="H61" t="s">
        <v>2430</v>
      </c>
      <c r="I61" t="s">
        <v>343</v>
      </c>
      <c r="J61" t="s">
        <v>109</v>
      </c>
      <c r="K61" t="s">
        <v>1607</v>
      </c>
      <c r="AB61" s="978"/>
      <c r="AC61" t="s">
        <v>1336</v>
      </c>
      <c r="AD61" s="49"/>
      <c r="AE61" s="978"/>
      <c r="AF61" s="978"/>
      <c r="AG61" s="978"/>
      <c r="AH61" s="978"/>
      <c r="AI61" s="978"/>
    </row>
    <row r="62" spans="1:35">
      <c r="D62" t="s">
        <v>269</v>
      </c>
      <c r="E62" t="s">
        <v>376</v>
      </c>
      <c r="F62" t="s">
        <v>270</v>
      </c>
      <c r="G62" t="s">
        <v>2409</v>
      </c>
      <c r="H62" t="s">
        <v>2430</v>
      </c>
      <c r="I62" t="s">
        <v>343</v>
      </c>
      <c r="J62" t="s">
        <v>109</v>
      </c>
      <c r="K62" t="s">
        <v>1607</v>
      </c>
      <c r="AB62" s="978"/>
      <c r="AC62" t="s">
        <v>1336</v>
      </c>
      <c r="AD62" s="49"/>
      <c r="AE62" s="978"/>
      <c r="AF62" s="978"/>
      <c r="AG62" s="978"/>
      <c r="AH62" s="978"/>
      <c r="AI62" s="978"/>
    </row>
    <row r="63" spans="1:35">
      <c r="D63" t="s">
        <v>269</v>
      </c>
      <c r="E63" t="s">
        <v>376</v>
      </c>
      <c r="F63" t="s">
        <v>270</v>
      </c>
      <c r="G63" t="s">
        <v>2409</v>
      </c>
      <c r="H63" t="s">
        <v>2430</v>
      </c>
      <c r="I63" t="s">
        <v>343</v>
      </c>
      <c r="J63" t="s">
        <v>109</v>
      </c>
      <c r="K63" t="s">
        <v>1607</v>
      </c>
      <c r="AB63" s="978"/>
      <c r="AC63" t="s">
        <v>1336</v>
      </c>
      <c r="AD63" s="49"/>
      <c r="AE63" s="978"/>
      <c r="AF63" s="978"/>
      <c r="AG63" s="978"/>
      <c r="AH63" s="978"/>
      <c r="AI63" s="978"/>
    </row>
    <row r="64" spans="1:35">
      <c r="D64" t="s">
        <v>269</v>
      </c>
      <c r="E64" t="s">
        <v>376</v>
      </c>
      <c r="F64" t="s">
        <v>270</v>
      </c>
      <c r="G64" t="s">
        <v>2409</v>
      </c>
      <c r="H64" t="s">
        <v>2430</v>
      </c>
      <c r="I64" t="s">
        <v>343</v>
      </c>
      <c r="J64" t="s">
        <v>109</v>
      </c>
      <c r="K64" t="s">
        <v>1607</v>
      </c>
      <c r="AB64" s="978"/>
      <c r="AC64" t="s">
        <v>1336</v>
      </c>
      <c r="AD64" s="49"/>
      <c r="AE64" s="978"/>
      <c r="AF64" s="978"/>
      <c r="AG64" s="978"/>
      <c r="AH64" s="978"/>
      <c r="AI64" s="978"/>
    </row>
    <row r="65" spans="1:35">
      <c r="D65" t="s">
        <v>269</v>
      </c>
      <c r="E65" t="s">
        <v>376</v>
      </c>
      <c r="F65" t="s">
        <v>270</v>
      </c>
      <c r="G65" t="s">
        <v>2409</v>
      </c>
      <c r="H65" t="s">
        <v>2430</v>
      </c>
      <c r="I65" t="s">
        <v>343</v>
      </c>
      <c r="J65" t="s">
        <v>109</v>
      </c>
      <c r="K65" t="s">
        <v>1607</v>
      </c>
      <c r="AB65" s="978"/>
      <c r="AC65" t="s">
        <v>1336</v>
      </c>
      <c r="AD65" s="49"/>
      <c r="AE65" s="978"/>
      <c r="AF65" s="978"/>
      <c r="AG65" s="978"/>
      <c r="AH65" s="978"/>
      <c r="AI65" s="978"/>
    </row>
    <row r="66" spans="1:35">
      <c r="D66" t="s">
        <v>269</v>
      </c>
      <c r="E66" t="s">
        <v>376</v>
      </c>
      <c r="F66" t="s">
        <v>270</v>
      </c>
      <c r="G66" t="s">
        <v>2409</v>
      </c>
      <c r="H66" t="s">
        <v>2430</v>
      </c>
      <c r="I66" t="s">
        <v>343</v>
      </c>
      <c r="J66" t="s">
        <v>109</v>
      </c>
      <c r="K66" t="s">
        <v>1607</v>
      </c>
      <c r="AB66" s="978"/>
      <c r="AC66" t="s">
        <v>1336</v>
      </c>
      <c r="AD66" s="49"/>
      <c r="AE66" s="978"/>
      <c r="AF66" s="978"/>
      <c r="AG66" s="978"/>
      <c r="AH66" s="978"/>
      <c r="AI66" s="978"/>
    </row>
    <row r="67" spans="1:35">
      <c r="D67" t="s">
        <v>269</v>
      </c>
      <c r="E67" t="s">
        <v>376</v>
      </c>
      <c r="F67" t="s">
        <v>270</v>
      </c>
      <c r="G67" t="s">
        <v>2409</v>
      </c>
      <c r="H67" t="s">
        <v>2430</v>
      </c>
      <c r="I67" t="s">
        <v>343</v>
      </c>
      <c r="J67" t="s">
        <v>109</v>
      </c>
      <c r="K67" t="s">
        <v>1607</v>
      </c>
      <c r="AB67" s="978"/>
      <c r="AC67" t="s">
        <v>1336</v>
      </c>
      <c r="AD67" s="49"/>
      <c r="AE67" s="978"/>
      <c r="AF67" s="978"/>
      <c r="AG67" s="978"/>
      <c r="AH67" s="978"/>
      <c r="AI67" s="978"/>
    </row>
    <row r="68" spans="1:35">
      <c r="D68" t="s">
        <v>269</v>
      </c>
      <c r="E68" t="s">
        <v>376</v>
      </c>
      <c r="F68" t="s">
        <v>270</v>
      </c>
      <c r="G68" t="s">
        <v>2409</v>
      </c>
      <c r="H68" t="s">
        <v>2430</v>
      </c>
      <c r="I68" t="s">
        <v>343</v>
      </c>
      <c r="J68" t="s">
        <v>109</v>
      </c>
      <c r="K68" t="s">
        <v>1607</v>
      </c>
      <c r="AB68" s="978"/>
      <c r="AC68" t="s">
        <v>1336</v>
      </c>
      <c r="AD68" s="49"/>
      <c r="AE68" s="978"/>
      <c r="AF68" s="978"/>
      <c r="AG68" s="978"/>
      <c r="AH68" s="978"/>
      <c r="AI68" s="978"/>
    </row>
    <row r="69" spans="1:35">
      <c r="D69" t="s">
        <v>269</v>
      </c>
      <c r="E69" t="s">
        <v>376</v>
      </c>
      <c r="F69" t="s">
        <v>270</v>
      </c>
      <c r="G69" t="s">
        <v>2409</v>
      </c>
      <c r="H69" t="s">
        <v>2430</v>
      </c>
      <c r="I69" t="s">
        <v>343</v>
      </c>
      <c r="J69" t="s">
        <v>109</v>
      </c>
      <c r="K69" t="s">
        <v>1607</v>
      </c>
      <c r="AB69" s="978"/>
      <c r="AC69" t="s">
        <v>1336</v>
      </c>
      <c r="AD69" s="49"/>
      <c r="AE69" s="978"/>
      <c r="AF69" s="978"/>
      <c r="AG69" s="978"/>
      <c r="AH69" s="978"/>
      <c r="AI69" s="978"/>
    </row>
    <row r="70" spans="1:35">
      <c r="D70" t="s">
        <v>269</v>
      </c>
      <c r="E70" t="s">
        <v>376</v>
      </c>
      <c r="F70" t="s">
        <v>270</v>
      </c>
      <c r="G70" t="s">
        <v>2409</v>
      </c>
      <c r="H70" t="s">
        <v>2430</v>
      </c>
      <c r="I70" t="s">
        <v>343</v>
      </c>
      <c r="J70" t="s">
        <v>109</v>
      </c>
      <c r="K70" t="s">
        <v>1607</v>
      </c>
      <c r="AB70" s="978"/>
      <c r="AC70" t="s">
        <v>1336</v>
      </c>
      <c r="AD70" s="49"/>
      <c r="AE70" s="978"/>
      <c r="AF70" s="978"/>
      <c r="AG70" s="978"/>
      <c r="AH70" s="978"/>
      <c r="AI70" s="978"/>
    </row>
    <row r="71" spans="1:35">
      <c r="D71" t="s">
        <v>269</v>
      </c>
      <c r="E71" t="s">
        <v>376</v>
      </c>
      <c r="F71" t="s">
        <v>270</v>
      </c>
      <c r="G71" t="s">
        <v>2409</v>
      </c>
      <c r="H71" t="s">
        <v>2430</v>
      </c>
      <c r="I71" t="s">
        <v>343</v>
      </c>
      <c r="J71" t="s">
        <v>109</v>
      </c>
      <c r="K71" t="s">
        <v>1607</v>
      </c>
      <c r="AB71" s="978"/>
      <c r="AC71" t="s">
        <v>1336</v>
      </c>
      <c r="AD71" s="49"/>
      <c r="AE71" s="978"/>
      <c r="AF71" s="978"/>
      <c r="AG71" s="978"/>
      <c r="AH71" s="978"/>
      <c r="AI71" s="978"/>
    </row>
    <row r="72" spans="1:35">
      <c r="D72" t="s">
        <v>269</v>
      </c>
      <c r="E72" t="s">
        <v>376</v>
      </c>
      <c r="F72" t="s">
        <v>270</v>
      </c>
      <c r="G72" t="s">
        <v>2409</v>
      </c>
      <c r="H72" t="s">
        <v>2430</v>
      </c>
      <c r="I72" t="s">
        <v>343</v>
      </c>
      <c r="J72" t="s">
        <v>109</v>
      </c>
      <c r="K72" t="s">
        <v>1607</v>
      </c>
      <c r="AB72" s="978"/>
      <c r="AC72" t="s">
        <v>1336</v>
      </c>
      <c r="AD72" s="49"/>
      <c r="AE72" s="978"/>
      <c r="AF72" s="978"/>
      <c r="AG72" s="978"/>
      <c r="AH72" s="978"/>
      <c r="AI72" s="978"/>
    </row>
    <row r="73" spans="1:35">
      <c r="D73" t="s">
        <v>269</v>
      </c>
      <c r="E73" t="s">
        <v>376</v>
      </c>
      <c r="F73" t="s">
        <v>270</v>
      </c>
      <c r="G73" t="s">
        <v>2409</v>
      </c>
      <c r="H73" t="s">
        <v>2430</v>
      </c>
      <c r="I73" t="s">
        <v>343</v>
      </c>
      <c r="J73" t="s">
        <v>109</v>
      </c>
      <c r="K73" t="s">
        <v>1607</v>
      </c>
      <c r="AB73" s="978"/>
      <c r="AC73" t="s">
        <v>1336</v>
      </c>
      <c r="AD73" s="49"/>
      <c r="AE73" s="978"/>
      <c r="AF73" s="978"/>
      <c r="AG73" s="978"/>
      <c r="AH73" s="978"/>
      <c r="AI73" s="978"/>
    </row>
    <row r="74" spans="1:35">
      <c r="D74" t="s">
        <v>269</v>
      </c>
      <c r="E74" t="s">
        <v>376</v>
      </c>
      <c r="F74" t="s">
        <v>270</v>
      </c>
      <c r="G74" t="s">
        <v>2409</v>
      </c>
      <c r="H74" t="s">
        <v>2430</v>
      </c>
      <c r="I74" t="s">
        <v>343</v>
      </c>
      <c r="J74" t="s">
        <v>109</v>
      </c>
      <c r="K74" t="s">
        <v>1607</v>
      </c>
      <c r="AB74" s="978"/>
      <c r="AC74" t="s">
        <v>1336</v>
      </c>
      <c r="AD74" s="49"/>
      <c r="AE74" s="978"/>
      <c r="AF74" s="978"/>
      <c r="AG74" s="978"/>
      <c r="AH74" s="978"/>
      <c r="AI74" s="978"/>
    </row>
    <row r="75" spans="1:35">
      <c r="D75" t="s">
        <v>269</v>
      </c>
      <c r="E75" t="s">
        <v>376</v>
      </c>
      <c r="F75" t="s">
        <v>270</v>
      </c>
      <c r="G75" t="s">
        <v>2409</v>
      </c>
      <c r="H75" t="s">
        <v>2430</v>
      </c>
      <c r="I75" t="s">
        <v>343</v>
      </c>
      <c r="J75" t="s">
        <v>109</v>
      </c>
      <c r="K75" t="s">
        <v>1607</v>
      </c>
      <c r="AB75" s="978"/>
      <c r="AC75" t="s">
        <v>1336</v>
      </c>
      <c r="AD75" s="49"/>
      <c r="AE75" s="978"/>
      <c r="AF75" s="978"/>
      <c r="AG75" s="978"/>
      <c r="AH75" s="978"/>
      <c r="AI75" s="978"/>
    </row>
    <row r="76" spans="1:35">
      <c r="D76" t="s">
        <v>269</v>
      </c>
      <c r="E76" t="s">
        <v>376</v>
      </c>
      <c r="F76" t="s">
        <v>270</v>
      </c>
      <c r="G76" t="s">
        <v>2409</v>
      </c>
      <c r="H76" t="s">
        <v>2430</v>
      </c>
      <c r="I76" t="s">
        <v>343</v>
      </c>
      <c r="J76" t="s">
        <v>109</v>
      </c>
      <c r="K76" t="s">
        <v>1607</v>
      </c>
      <c r="AB76" s="978"/>
      <c r="AC76" t="s">
        <v>1336</v>
      </c>
      <c r="AD76" s="49"/>
      <c r="AE76" s="978"/>
      <c r="AF76" s="978"/>
      <c r="AG76" s="978"/>
      <c r="AH76" s="978"/>
      <c r="AI76" s="978"/>
    </row>
    <row r="77" spans="1:35">
      <c r="D77" t="s">
        <v>269</v>
      </c>
      <c r="E77" t="s">
        <v>376</v>
      </c>
      <c r="F77" t="s">
        <v>270</v>
      </c>
      <c r="G77" t="s">
        <v>2409</v>
      </c>
      <c r="H77" t="s">
        <v>2430</v>
      </c>
      <c r="I77" t="s">
        <v>343</v>
      </c>
      <c r="J77" t="s">
        <v>109</v>
      </c>
      <c r="K77" t="s">
        <v>1607</v>
      </c>
      <c r="AB77" s="978"/>
      <c r="AC77" t="s">
        <v>1336</v>
      </c>
      <c r="AD77" s="49"/>
      <c r="AE77" s="978"/>
      <c r="AF77" s="978"/>
      <c r="AG77" s="978"/>
      <c r="AH77" s="978"/>
      <c r="AI77" s="978"/>
    </row>
    <row r="78" spans="1:35">
      <c r="D78" t="s">
        <v>269</v>
      </c>
      <c r="E78" t="s">
        <v>376</v>
      </c>
      <c r="F78" t="s">
        <v>270</v>
      </c>
      <c r="H78" t="s">
        <v>2430</v>
      </c>
      <c r="I78" t="s">
        <v>343</v>
      </c>
      <c r="J78" t="s">
        <v>109</v>
      </c>
      <c r="K78" t="s">
        <v>1607</v>
      </c>
      <c r="AB78" s="978"/>
      <c r="AC78" t="s">
        <v>1336</v>
      </c>
      <c r="AD78" s="49"/>
      <c r="AE78" s="978"/>
      <c r="AF78" s="978"/>
      <c r="AG78" s="978"/>
      <c r="AH78" s="978"/>
      <c r="AI78" s="978"/>
    </row>
    <row r="80" spans="1:35" s="1" customFormat="1" ht="18">
      <c r="A80" s="48" t="s">
        <v>1619</v>
      </c>
      <c r="B80" s="2"/>
    </row>
    <row r="82" spans="1:35" s="1" customFormat="1">
      <c r="A82" s="42"/>
      <c r="B82" s="48" t="s">
        <v>394</v>
      </c>
    </row>
    <row r="84" spans="1:35">
      <c r="D84" t="s">
        <v>292</v>
      </c>
      <c r="E84" t="s">
        <v>376</v>
      </c>
      <c r="F84" t="s">
        <v>270</v>
      </c>
      <c r="G84" t="s">
        <v>2409</v>
      </c>
      <c r="H84" t="s">
        <v>2430</v>
      </c>
      <c r="I84" t="s">
        <v>309</v>
      </c>
      <c r="J84" t="s">
        <v>109</v>
      </c>
      <c r="K84" t="s">
        <v>394</v>
      </c>
      <c r="AB84" s="978"/>
      <c r="AC84" t="s">
        <v>1336</v>
      </c>
      <c r="AD84" s="49"/>
      <c r="AE84" s="978"/>
      <c r="AF84" s="978"/>
      <c r="AG84" s="978"/>
      <c r="AH84" s="978"/>
      <c r="AI84" s="978"/>
    </row>
    <row r="85" spans="1:35">
      <c r="D85" t="s">
        <v>292</v>
      </c>
      <c r="E85" t="s">
        <v>376</v>
      </c>
      <c r="F85" t="s">
        <v>270</v>
      </c>
      <c r="G85" t="s">
        <v>2409</v>
      </c>
      <c r="H85" t="s">
        <v>2430</v>
      </c>
      <c r="I85" t="s">
        <v>309</v>
      </c>
      <c r="J85" t="s">
        <v>109</v>
      </c>
      <c r="K85" t="s">
        <v>394</v>
      </c>
      <c r="AB85" s="978"/>
      <c r="AC85" t="s">
        <v>1336</v>
      </c>
      <c r="AD85" s="49"/>
      <c r="AE85" s="978"/>
      <c r="AF85" s="978"/>
      <c r="AG85" s="978"/>
      <c r="AH85" s="978"/>
      <c r="AI85" s="978"/>
    </row>
    <row r="86" spans="1:35">
      <c r="D86" t="s">
        <v>292</v>
      </c>
      <c r="E86" t="s">
        <v>376</v>
      </c>
      <c r="F86" t="s">
        <v>270</v>
      </c>
      <c r="G86" t="s">
        <v>2409</v>
      </c>
      <c r="H86" t="s">
        <v>2430</v>
      </c>
      <c r="I86" t="s">
        <v>309</v>
      </c>
      <c r="J86" t="s">
        <v>109</v>
      </c>
      <c r="K86" t="s">
        <v>394</v>
      </c>
      <c r="AB86" s="978"/>
      <c r="AC86" t="s">
        <v>1336</v>
      </c>
      <c r="AD86" s="49"/>
      <c r="AE86" s="978"/>
      <c r="AF86" s="978"/>
      <c r="AG86" s="978"/>
      <c r="AH86" s="978"/>
      <c r="AI86" s="978"/>
    </row>
    <row r="87" spans="1:35">
      <c r="D87" t="s">
        <v>292</v>
      </c>
      <c r="E87" t="s">
        <v>376</v>
      </c>
      <c r="F87" t="s">
        <v>270</v>
      </c>
      <c r="G87" t="s">
        <v>2409</v>
      </c>
      <c r="H87" t="s">
        <v>2430</v>
      </c>
      <c r="I87" t="s">
        <v>309</v>
      </c>
      <c r="J87" t="s">
        <v>109</v>
      </c>
      <c r="K87" t="s">
        <v>394</v>
      </c>
      <c r="AB87" s="978"/>
      <c r="AC87" t="s">
        <v>1336</v>
      </c>
      <c r="AD87" s="49"/>
      <c r="AE87" s="978"/>
      <c r="AF87" s="978"/>
      <c r="AG87" s="978"/>
      <c r="AH87" s="978"/>
      <c r="AI87" s="978"/>
    </row>
    <row r="88" spans="1:35">
      <c r="D88" t="s">
        <v>292</v>
      </c>
      <c r="E88" t="s">
        <v>376</v>
      </c>
      <c r="F88" t="s">
        <v>270</v>
      </c>
      <c r="G88" t="s">
        <v>2409</v>
      </c>
      <c r="H88" t="s">
        <v>2430</v>
      </c>
      <c r="I88" t="s">
        <v>309</v>
      </c>
      <c r="J88" t="s">
        <v>109</v>
      </c>
      <c r="K88" t="s">
        <v>394</v>
      </c>
      <c r="AB88" s="978"/>
      <c r="AC88" t="s">
        <v>1336</v>
      </c>
      <c r="AD88" s="49"/>
      <c r="AE88" s="978"/>
      <c r="AF88" s="978"/>
      <c r="AG88" s="978"/>
      <c r="AH88" s="978"/>
      <c r="AI88" s="978"/>
    </row>
    <row r="89" spans="1:35">
      <c r="D89" t="s">
        <v>292</v>
      </c>
      <c r="E89" t="s">
        <v>376</v>
      </c>
      <c r="F89" t="s">
        <v>270</v>
      </c>
      <c r="G89" t="s">
        <v>2409</v>
      </c>
      <c r="H89" t="s">
        <v>2430</v>
      </c>
      <c r="I89" t="s">
        <v>309</v>
      </c>
      <c r="J89" t="s">
        <v>109</v>
      </c>
      <c r="K89" t="s">
        <v>394</v>
      </c>
      <c r="AB89" s="978"/>
      <c r="AC89" t="s">
        <v>1336</v>
      </c>
      <c r="AD89" s="49"/>
      <c r="AE89" s="978"/>
      <c r="AF89" s="978"/>
      <c r="AG89" s="978"/>
      <c r="AH89" s="978"/>
      <c r="AI89" s="978"/>
    </row>
    <row r="90" spans="1:35">
      <c r="D90" t="s">
        <v>292</v>
      </c>
      <c r="E90" t="s">
        <v>376</v>
      </c>
      <c r="F90" t="s">
        <v>270</v>
      </c>
      <c r="G90" t="s">
        <v>2409</v>
      </c>
      <c r="H90" t="s">
        <v>2430</v>
      </c>
      <c r="I90" t="s">
        <v>309</v>
      </c>
      <c r="J90" t="s">
        <v>109</v>
      </c>
      <c r="K90" t="s">
        <v>394</v>
      </c>
      <c r="AB90" s="978"/>
      <c r="AC90" t="s">
        <v>1336</v>
      </c>
      <c r="AD90" s="49"/>
      <c r="AE90" s="978"/>
      <c r="AF90" s="978"/>
      <c r="AG90" s="978"/>
      <c r="AH90" s="978"/>
      <c r="AI90" s="978"/>
    </row>
    <row r="91" spans="1:35">
      <c r="D91" t="s">
        <v>292</v>
      </c>
      <c r="E91" t="s">
        <v>376</v>
      </c>
      <c r="F91" t="s">
        <v>270</v>
      </c>
      <c r="G91" t="s">
        <v>2409</v>
      </c>
      <c r="H91" t="s">
        <v>2430</v>
      </c>
      <c r="I91" t="s">
        <v>309</v>
      </c>
      <c r="J91" t="s">
        <v>109</v>
      </c>
      <c r="K91" t="s">
        <v>394</v>
      </c>
      <c r="AB91" s="978"/>
      <c r="AC91" t="s">
        <v>1336</v>
      </c>
      <c r="AD91" s="49"/>
      <c r="AE91" s="978"/>
      <c r="AF91" s="978"/>
      <c r="AG91" s="978"/>
      <c r="AH91" s="978"/>
      <c r="AI91" s="978"/>
    </row>
    <row r="92" spans="1:35">
      <c r="D92" t="s">
        <v>292</v>
      </c>
      <c r="E92" t="s">
        <v>376</v>
      </c>
      <c r="F92" t="s">
        <v>270</v>
      </c>
      <c r="G92" t="s">
        <v>2409</v>
      </c>
      <c r="H92" t="s">
        <v>2430</v>
      </c>
      <c r="I92" t="s">
        <v>309</v>
      </c>
      <c r="J92" t="s">
        <v>109</v>
      </c>
      <c r="K92" t="s">
        <v>394</v>
      </c>
      <c r="AB92" s="978"/>
      <c r="AC92" t="s">
        <v>1336</v>
      </c>
      <c r="AD92" s="49"/>
      <c r="AE92" s="978"/>
      <c r="AF92" s="978"/>
      <c r="AG92" s="978"/>
      <c r="AH92" s="978"/>
      <c r="AI92" s="978"/>
    </row>
    <row r="93" spans="1:35">
      <c r="D93" t="s">
        <v>292</v>
      </c>
      <c r="E93" t="s">
        <v>376</v>
      </c>
      <c r="F93" t="s">
        <v>270</v>
      </c>
      <c r="G93" t="s">
        <v>2409</v>
      </c>
      <c r="H93" t="s">
        <v>2430</v>
      </c>
      <c r="I93" t="s">
        <v>309</v>
      </c>
      <c r="J93" t="s">
        <v>109</v>
      </c>
      <c r="K93" t="s">
        <v>394</v>
      </c>
      <c r="AB93" s="978"/>
      <c r="AC93" t="s">
        <v>1336</v>
      </c>
      <c r="AD93" s="49"/>
      <c r="AE93" s="978"/>
      <c r="AF93" s="978"/>
      <c r="AG93" s="978"/>
      <c r="AH93" s="978"/>
      <c r="AI93" s="978"/>
    </row>
    <row r="94" spans="1:35">
      <c r="D94" t="s">
        <v>292</v>
      </c>
      <c r="E94" t="s">
        <v>376</v>
      </c>
      <c r="F94" t="s">
        <v>270</v>
      </c>
      <c r="G94" t="s">
        <v>2409</v>
      </c>
      <c r="H94" t="s">
        <v>2430</v>
      </c>
      <c r="I94" t="s">
        <v>309</v>
      </c>
      <c r="J94" t="s">
        <v>109</v>
      </c>
      <c r="K94" t="s">
        <v>394</v>
      </c>
      <c r="AB94" s="978"/>
      <c r="AC94" t="s">
        <v>1336</v>
      </c>
      <c r="AD94" s="49"/>
      <c r="AE94" s="978"/>
      <c r="AF94" s="978"/>
      <c r="AG94" s="978"/>
      <c r="AH94" s="978"/>
      <c r="AI94" s="978"/>
    </row>
    <row r="95" spans="1:35">
      <c r="D95" t="s">
        <v>292</v>
      </c>
      <c r="E95" t="s">
        <v>376</v>
      </c>
      <c r="F95" t="s">
        <v>270</v>
      </c>
      <c r="G95" t="s">
        <v>2409</v>
      </c>
      <c r="H95" t="s">
        <v>2430</v>
      </c>
      <c r="I95" t="s">
        <v>309</v>
      </c>
      <c r="J95" t="s">
        <v>109</v>
      </c>
      <c r="K95" t="s">
        <v>394</v>
      </c>
      <c r="AB95" s="978"/>
      <c r="AC95" t="s">
        <v>1336</v>
      </c>
      <c r="AD95" s="49"/>
      <c r="AE95" s="978"/>
      <c r="AF95" s="978"/>
      <c r="AG95" s="978"/>
      <c r="AH95" s="978"/>
      <c r="AI95" s="978"/>
    </row>
    <row r="96" spans="1:35">
      <c r="D96" t="s">
        <v>292</v>
      </c>
      <c r="E96" t="s">
        <v>376</v>
      </c>
      <c r="F96" t="s">
        <v>270</v>
      </c>
      <c r="G96" t="s">
        <v>2409</v>
      </c>
      <c r="H96" t="s">
        <v>2430</v>
      </c>
      <c r="I96" t="s">
        <v>309</v>
      </c>
      <c r="J96" t="s">
        <v>109</v>
      </c>
      <c r="K96" t="s">
        <v>394</v>
      </c>
      <c r="AB96" s="978"/>
      <c r="AC96" t="s">
        <v>1336</v>
      </c>
      <c r="AD96" s="49"/>
      <c r="AE96" s="978"/>
      <c r="AF96" s="978"/>
      <c r="AG96" s="978"/>
      <c r="AH96" s="978"/>
      <c r="AI96" s="978"/>
    </row>
    <row r="97" spans="1:35">
      <c r="D97" t="s">
        <v>292</v>
      </c>
      <c r="E97" t="s">
        <v>376</v>
      </c>
      <c r="F97" t="s">
        <v>270</v>
      </c>
      <c r="G97" t="s">
        <v>2409</v>
      </c>
      <c r="H97" t="s">
        <v>2430</v>
      </c>
      <c r="I97" t="s">
        <v>309</v>
      </c>
      <c r="J97" t="s">
        <v>109</v>
      </c>
      <c r="K97" t="s">
        <v>394</v>
      </c>
      <c r="AB97" s="978"/>
      <c r="AC97" t="s">
        <v>1336</v>
      </c>
      <c r="AD97" s="49"/>
      <c r="AE97" s="978"/>
      <c r="AF97" s="978"/>
      <c r="AG97" s="978"/>
      <c r="AH97" s="978"/>
      <c r="AI97" s="978"/>
    </row>
    <row r="98" spans="1:35">
      <c r="D98" t="s">
        <v>292</v>
      </c>
      <c r="E98" t="s">
        <v>376</v>
      </c>
      <c r="F98" t="s">
        <v>270</v>
      </c>
      <c r="G98" t="s">
        <v>2409</v>
      </c>
      <c r="H98" t="s">
        <v>2430</v>
      </c>
      <c r="I98" t="s">
        <v>309</v>
      </c>
      <c r="J98" t="s">
        <v>109</v>
      </c>
      <c r="K98" t="s">
        <v>394</v>
      </c>
      <c r="AB98" s="978"/>
      <c r="AC98" t="s">
        <v>1336</v>
      </c>
      <c r="AD98" s="49"/>
      <c r="AE98" s="978"/>
      <c r="AF98" s="978"/>
      <c r="AG98" s="978"/>
      <c r="AH98" s="978"/>
      <c r="AI98" s="978"/>
    </row>
    <row r="99" spans="1:35">
      <c r="D99" t="s">
        <v>292</v>
      </c>
      <c r="E99" t="s">
        <v>376</v>
      </c>
      <c r="F99" t="s">
        <v>270</v>
      </c>
      <c r="G99" t="s">
        <v>2409</v>
      </c>
      <c r="H99" t="s">
        <v>2430</v>
      </c>
      <c r="I99" t="s">
        <v>309</v>
      </c>
      <c r="J99" t="s">
        <v>109</v>
      </c>
      <c r="K99" t="s">
        <v>394</v>
      </c>
      <c r="AB99" s="978"/>
      <c r="AC99" t="s">
        <v>1336</v>
      </c>
      <c r="AD99" s="49"/>
      <c r="AE99" s="978"/>
      <c r="AF99" s="978"/>
      <c r="AG99" s="978"/>
      <c r="AH99" s="978"/>
      <c r="AI99" s="978"/>
    </row>
    <row r="100" spans="1:35">
      <c r="D100" t="s">
        <v>292</v>
      </c>
      <c r="E100" t="s">
        <v>376</v>
      </c>
      <c r="F100" t="s">
        <v>270</v>
      </c>
      <c r="G100" t="s">
        <v>2409</v>
      </c>
      <c r="H100" t="s">
        <v>2430</v>
      </c>
      <c r="I100" t="s">
        <v>309</v>
      </c>
      <c r="J100" t="s">
        <v>109</v>
      </c>
      <c r="K100" t="s">
        <v>394</v>
      </c>
      <c r="AB100" s="978"/>
      <c r="AC100" t="s">
        <v>1336</v>
      </c>
      <c r="AD100" s="49"/>
      <c r="AE100" s="978"/>
      <c r="AF100" s="978"/>
      <c r="AG100" s="978"/>
      <c r="AH100" s="978"/>
      <c r="AI100" s="978"/>
    </row>
    <row r="101" spans="1:35">
      <c r="D101" t="s">
        <v>292</v>
      </c>
      <c r="E101" t="s">
        <v>376</v>
      </c>
      <c r="F101" t="s">
        <v>270</v>
      </c>
      <c r="G101" t="s">
        <v>2409</v>
      </c>
      <c r="H101" t="s">
        <v>2430</v>
      </c>
      <c r="I101" t="s">
        <v>309</v>
      </c>
      <c r="J101" t="s">
        <v>109</v>
      </c>
      <c r="K101" t="s">
        <v>394</v>
      </c>
      <c r="AB101" s="978"/>
      <c r="AC101" t="s">
        <v>1336</v>
      </c>
      <c r="AD101" s="49"/>
      <c r="AE101" s="978"/>
      <c r="AF101" s="978"/>
      <c r="AG101" s="978"/>
      <c r="AH101" s="978"/>
      <c r="AI101" s="978"/>
    </row>
    <row r="102" spans="1:35">
      <c r="D102" t="s">
        <v>292</v>
      </c>
      <c r="E102" t="s">
        <v>376</v>
      </c>
      <c r="F102" t="s">
        <v>270</v>
      </c>
      <c r="G102" t="s">
        <v>2409</v>
      </c>
      <c r="H102" t="s">
        <v>2430</v>
      </c>
      <c r="I102" t="s">
        <v>309</v>
      </c>
      <c r="J102" t="s">
        <v>109</v>
      </c>
      <c r="K102" t="s">
        <v>394</v>
      </c>
      <c r="AB102" s="978"/>
      <c r="AC102" t="s">
        <v>1336</v>
      </c>
      <c r="AD102" s="49"/>
      <c r="AE102" s="978"/>
      <c r="AF102" s="978"/>
      <c r="AG102" s="978"/>
      <c r="AH102" s="978"/>
      <c r="AI102" s="978"/>
    </row>
    <row r="103" spans="1:35" s="43" customFormat="1">
      <c r="D103" t="s">
        <v>292</v>
      </c>
      <c r="E103" t="s">
        <v>376</v>
      </c>
      <c r="F103" t="s">
        <v>270</v>
      </c>
      <c r="G103" t="s">
        <v>2409</v>
      </c>
      <c r="H103" t="s">
        <v>2430</v>
      </c>
      <c r="I103" t="s">
        <v>309</v>
      </c>
      <c r="J103" t="s">
        <v>109</v>
      </c>
      <c r="K103" t="s">
        <v>394</v>
      </c>
      <c r="L103"/>
      <c r="M103"/>
      <c r="N103"/>
      <c r="O103"/>
      <c r="P103"/>
      <c r="Q103"/>
      <c r="R103"/>
      <c r="S103"/>
      <c r="T103"/>
      <c r="U103"/>
      <c r="V103"/>
      <c r="W103"/>
      <c r="X103"/>
      <c r="Y103"/>
      <c r="Z103"/>
      <c r="AA103"/>
      <c r="AB103" s="978"/>
      <c r="AC103" t="s">
        <v>1336</v>
      </c>
      <c r="AD103" s="49"/>
      <c r="AE103" s="978"/>
      <c r="AF103" s="978"/>
      <c r="AG103" s="978"/>
      <c r="AH103" s="978"/>
      <c r="AI103" s="978"/>
    </row>
    <row r="105" spans="1:35" s="1" customFormat="1">
      <c r="A105" s="42"/>
      <c r="B105" s="48" t="s">
        <v>2411</v>
      </c>
    </row>
    <row r="107" spans="1:35">
      <c r="D107" t="s">
        <v>292</v>
      </c>
      <c r="E107" t="s">
        <v>376</v>
      </c>
      <c r="F107" t="s">
        <v>270</v>
      </c>
      <c r="G107" t="s">
        <v>2409</v>
      </c>
      <c r="H107" t="s">
        <v>2430</v>
      </c>
      <c r="I107" t="s">
        <v>309</v>
      </c>
      <c r="J107" t="s">
        <v>109</v>
      </c>
      <c r="K107" t="s">
        <v>401</v>
      </c>
      <c r="AB107" s="978"/>
      <c r="AC107" t="s">
        <v>1336</v>
      </c>
      <c r="AD107" s="49"/>
      <c r="AE107" s="978"/>
      <c r="AF107" s="978"/>
      <c r="AG107" s="978"/>
      <c r="AH107" s="978"/>
      <c r="AI107" s="978"/>
    </row>
    <row r="108" spans="1:35">
      <c r="D108" t="s">
        <v>292</v>
      </c>
      <c r="E108" t="s">
        <v>376</v>
      </c>
      <c r="F108" t="s">
        <v>270</v>
      </c>
      <c r="G108" t="s">
        <v>2409</v>
      </c>
      <c r="H108" t="s">
        <v>2430</v>
      </c>
      <c r="I108" t="s">
        <v>309</v>
      </c>
      <c r="J108" t="s">
        <v>109</v>
      </c>
      <c r="K108" t="s">
        <v>401</v>
      </c>
      <c r="AB108" s="978"/>
      <c r="AC108" t="s">
        <v>1336</v>
      </c>
      <c r="AD108" s="49"/>
      <c r="AE108" s="978"/>
      <c r="AF108" s="978"/>
      <c r="AG108" s="978"/>
      <c r="AH108" s="978"/>
      <c r="AI108" s="978"/>
    </row>
    <row r="109" spans="1:35">
      <c r="D109" t="s">
        <v>292</v>
      </c>
      <c r="E109" t="s">
        <v>376</v>
      </c>
      <c r="F109" t="s">
        <v>270</v>
      </c>
      <c r="G109" t="s">
        <v>2409</v>
      </c>
      <c r="H109" t="s">
        <v>2430</v>
      </c>
      <c r="I109" t="s">
        <v>309</v>
      </c>
      <c r="J109" t="s">
        <v>109</v>
      </c>
      <c r="K109" t="s">
        <v>401</v>
      </c>
      <c r="AB109" s="978"/>
      <c r="AC109" t="s">
        <v>1336</v>
      </c>
      <c r="AD109" s="49"/>
      <c r="AE109" s="978"/>
      <c r="AF109" s="978"/>
      <c r="AG109" s="978"/>
      <c r="AH109" s="978"/>
      <c r="AI109" s="978"/>
    </row>
    <row r="110" spans="1:35">
      <c r="D110" t="s">
        <v>292</v>
      </c>
      <c r="E110" t="s">
        <v>376</v>
      </c>
      <c r="F110" t="s">
        <v>270</v>
      </c>
      <c r="G110" t="s">
        <v>2409</v>
      </c>
      <c r="H110" t="s">
        <v>2430</v>
      </c>
      <c r="I110" t="s">
        <v>309</v>
      </c>
      <c r="J110" t="s">
        <v>109</v>
      </c>
      <c r="K110" t="s">
        <v>401</v>
      </c>
      <c r="AB110" s="978"/>
      <c r="AC110" t="s">
        <v>1336</v>
      </c>
      <c r="AD110" s="49"/>
      <c r="AE110" s="978"/>
      <c r="AF110" s="978"/>
      <c r="AG110" s="978"/>
      <c r="AH110" s="978"/>
      <c r="AI110" s="978"/>
    </row>
    <row r="111" spans="1:35">
      <c r="D111" t="s">
        <v>292</v>
      </c>
      <c r="E111" t="s">
        <v>376</v>
      </c>
      <c r="F111" t="s">
        <v>270</v>
      </c>
      <c r="G111" t="s">
        <v>2409</v>
      </c>
      <c r="H111" t="s">
        <v>2430</v>
      </c>
      <c r="I111" t="s">
        <v>309</v>
      </c>
      <c r="J111" t="s">
        <v>109</v>
      </c>
      <c r="K111" t="s">
        <v>401</v>
      </c>
      <c r="AB111" s="978"/>
      <c r="AC111" t="s">
        <v>1336</v>
      </c>
      <c r="AD111" s="49"/>
      <c r="AE111" s="978"/>
      <c r="AF111" s="978"/>
      <c r="AG111" s="978"/>
      <c r="AH111" s="978"/>
      <c r="AI111" s="978"/>
    </row>
    <row r="112" spans="1:35">
      <c r="D112" t="s">
        <v>292</v>
      </c>
      <c r="E112" t="s">
        <v>376</v>
      </c>
      <c r="F112" t="s">
        <v>270</v>
      </c>
      <c r="G112" t="s">
        <v>2409</v>
      </c>
      <c r="H112" t="s">
        <v>2430</v>
      </c>
      <c r="I112" t="s">
        <v>309</v>
      </c>
      <c r="J112" t="s">
        <v>109</v>
      </c>
      <c r="K112" t="s">
        <v>401</v>
      </c>
      <c r="AB112" s="978"/>
      <c r="AC112" t="s">
        <v>1336</v>
      </c>
      <c r="AD112" s="49"/>
      <c r="AE112" s="978"/>
      <c r="AF112" s="978"/>
      <c r="AG112" s="978"/>
      <c r="AH112" s="978"/>
      <c r="AI112" s="978"/>
    </row>
    <row r="113" spans="1:35">
      <c r="D113" t="s">
        <v>292</v>
      </c>
      <c r="E113" t="s">
        <v>376</v>
      </c>
      <c r="F113" t="s">
        <v>270</v>
      </c>
      <c r="G113" t="s">
        <v>2409</v>
      </c>
      <c r="H113" t="s">
        <v>2430</v>
      </c>
      <c r="I113" t="s">
        <v>309</v>
      </c>
      <c r="J113" t="s">
        <v>109</v>
      </c>
      <c r="K113" t="s">
        <v>401</v>
      </c>
      <c r="AB113" s="978"/>
      <c r="AC113" t="s">
        <v>1336</v>
      </c>
      <c r="AD113" s="49"/>
      <c r="AE113" s="978"/>
      <c r="AF113" s="978"/>
      <c r="AG113" s="978"/>
      <c r="AH113" s="978"/>
      <c r="AI113" s="978"/>
    </row>
    <row r="114" spans="1:35">
      <c r="D114" t="s">
        <v>292</v>
      </c>
      <c r="E114" t="s">
        <v>376</v>
      </c>
      <c r="F114" t="s">
        <v>270</v>
      </c>
      <c r="G114" t="s">
        <v>2409</v>
      </c>
      <c r="H114" t="s">
        <v>2430</v>
      </c>
      <c r="I114" t="s">
        <v>309</v>
      </c>
      <c r="J114" t="s">
        <v>109</v>
      </c>
      <c r="K114" t="s">
        <v>401</v>
      </c>
      <c r="AB114" s="978"/>
      <c r="AC114" t="s">
        <v>1336</v>
      </c>
      <c r="AD114" s="49"/>
      <c r="AE114" s="978"/>
      <c r="AF114" s="978"/>
      <c r="AG114" s="978"/>
      <c r="AH114" s="978"/>
      <c r="AI114" s="978"/>
    </row>
    <row r="115" spans="1:35">
      <c r="D115" t="s">
        <v>292</v>
      </c>
      <c r="E115" t="s">
        <v>376</v>
      </c>
      <c r="F115" t="s">
        <v>270</v>
      </c>
      <c r="G115" t="s">
        <v>2409</v>
      </c>
      <c r="H115" t="s">
        <v>2430</v>
      </c>
      <c r="I115" t="s">
        <v>309</v>
      </c>
      <c r="J115" t="s">
        <v>109</v>
      </c>
      <c r="K115" t="s">
        <v>401</v>
      </c>
      <c r="AB115" s="978"/>
      <c r="AC115" t="s">
        <v>1336</v>
      </c>
      <c r="AD115" s="49"/>
      <c r="AE115" s="978"/>
      <c r="AF115" s="978"/>
      <c r="AG115" s="978"/>
      <c r="AH115" s="978"/>
      <c r="AI115" s="978"/>
    </row>
    <row r="116" spans="1:35">
      <c r="D116" t="s">
        <v>292</v>
      </c>
      <c r="E116" t="s">
        <v>376</v>
      </c>
      <c r="F116" t="s">
        <v>270</v>
      </c>
      <c r="G116" t="s">
        <v>2409</v>
      </c>
      <c r="H116" t="s">
        <v>2430</v>
      </c>
      <c r="I116" t="s">
        <v>309</v>
      </c>
      <c r="J116" t="s">
        <v>109</v>
      </c>
      <c r="K116" t="s">
        <v>401</v>
      </c>
      <c r="AB116" s="978"/>
      <c r="AC116" t="s">
        <v>1336</v>
      </c>
      <c r="AD116" s="49"/>
      <c r="AE116" s="978"/>
      <c r="AF116" s="978"/>
      <c r="AG116" s="978"/>
      <c r="AH116" s="978"/>
      <c r="AI116" s="978"/>
    </row>
    <row r="117" spans="1:35">
      <c r="D117" t="s">
        <v>292</v>
      </c>
      <c r="E117" t="s">
        <v>376</v>
      </c>
      <c r="F117" t="s">
        <v>270</v>
      </c>
      <c r="G117" t="s">
        <v>2409</v>
      </c>
      <c r="H117" t="s">
        <v>2430</v>
      </c>
      <c r="I117" t="s">
        <v>309</v>
      </c>
      <c r="J117" t="s">
        <v>109</v>
      </c>
      <c r="K117" t="s">
        <v>401</v>
      </c>
      <c r="AB117" s="978"/>
      <c r="AC117" t="s">
        <v>1336</v>
      </c>
      <c r="AD117" s="49"/>
      <c r="AE117" s="978"/>
      <c r="AF117" s="978"/>
      <c r="AG117" s="978"/>
      <c r="AH117" s="978"/>
      <c r="AI117" s="978"/>
    </row>
    <row r="118" spans="1:35">
      <c r="D118" t="s">
        <v>292</v>
      </c>
      <c r="E118" t="s">
        <v>376</v>
      </c>
      <c r="F118" t="s">
        <v>270</v>
      </c>
      <c r="G118" t="s">
        <v>2409</v>
      </c>
      <c r="H118" t="s">
        <v>2430</v>
      </c>
      <c r="I118" t="s">
        <v>309</v>
      </c>
      <c r="J118" t="s">
        <v>109</v>
      </c>
      <c r="K118" t="s">
        <v>401</v>
      </c>
      <c r="AB118" s="978"/>
      <c r="AC118" t="s">
        <v>1336</v>
      </c>
      <c r="AD118" s="49"/>
      <c r="AE118" s="978"/>
      <c r="AF118" s="978"/>
      <c r="AG118" s="978"/>
      <c r="AH118" s="978"/>
      <c r="AI118" s="978"/>
    </row>
    <row r="119" spans="1:35">
      <c r="D119" t="s">
        <v>292</v>
      </c>
      <c r="E119" t="s">
        <v>376</v>
      </c>
      <c r="F119" t="s">
        <v>270</v>
      </c>
      <c r="G119" t="s">
        <v>2409</v>
      </c>
      <c r="H119" t="s">
        <v>2430</v>
      </c>
      <c r="I119" t="s">
        <v>309</v>
      </c>
      <c r="J119" t="s">
        <v>109</v>
      </c>
      <c r="K119" t="s">
        <v>401</v>
      </c>
      <c r="AB119" s="978"/>
      <c r="AC119" t="s">
        <v>1336</v>
      </c>
      <c r="AD119" s="49"/>
      <c r="AE119" s="978"/>
      <c r="AF119" s="978"/>
      <c r="AG119" s="978"/>
      <c r="AH119" s="978"/>
      <c r="AI119" s="978"/>
    </row>
    <row r="120" spans="1:35">
      <c r="D120" t="s">
        <v>292</v>
      </c>
      <c r="E120" t="s">
        <v>376</v>
      </c>
      <c r="F120" t="s">
        <v>270</v>
      </c>
      <c r="G120" t="s">
        <v>2409</v>
      </c>
      <c r="H120" t="s">
        <v>2430</v>
      </c>
      <c r="I120" t="s">
        <v>309</v>
      </c>
      <c r="J120" t="s">
        <v>109</v>
      </c>
      <c r="K120" t="s">
        <v>401</v>
      </c>
      <c r="AB120" s="978"/>
      <c r="AC120" t="s">
        <v>1336</v>
      </c>
      <c r="AD120" s="49"/>
      <c r="AE120" s="978"/>
      <c r="AF120" s="978"/>
      <c r="AG120" s="978"/>
      <c r="AH120" s="978"/>
      <c r="AI120" s="978"/>
    </row>
    <row r="121" spans="1:35">
      <c r="D121" t="s">
        <v>292</v>
      </c>
      <c r="E121" t="s">
        <v>376</v>
      </c>
      <c r="F121" t="s">
        <v>270</v>
      </c>
      <c r="G121" t="s">
        <v>2409</v>
      </c>
      <c r="H121" t="s">
        <v>2430</v>
      </c>
      <c r="I121" t="s">
        <v>309</v>
      </c>
      <c r="J121" t="s">
        <v>109</v>
      </c>
      <c r="K121" t="s">
        <v>401</v>
      </c>
      <c r="AB121" s="978"/>
      <c r="AC121" t="s">
        <v>1336</v>
      </c>
      <c r="AD121" s="49"/>
      <c r="AE121" s="978"/>
      <c r="AF121" s="978"/>
      <c r="AG121" s="978"/>
      <c r="AH121" s="978"/>
      <c r="AI121" s="978"/>
    </row>
    <row r="122" spans="1:35">
      <c r="D122" t="s">
        <v>292</v>
      </c>
      <c r="E122" t="s">
        <v>376</v>
      </c>
      <c r="F122" t="s">
        <v>270</v>
      </c>
      <c r="G122" t="s">
        <v>2409</v>
      </c>
      <c r="H122" t="s">
        <v>2430</v>
      </c>
      <c r="I122" t="s">
        <v>309</v>
      </c>
      <c r="J122" t="s">
        <v>109</v>
      </c>
      <c r="K122" t="s">
        <v>401</v>
      </c>
      <c r="AB122" s="978"/>
      <c r="AC122" t="s">
        <v>1336</v>
      </c>
      <c r="AD122" s="49"/>
      <c r="AE122" s="978"/>
      <c r="AF122" s="978"/>
      <c r="AG122" s="978"/>
      <c r="AH122" s="978"/>
      <c r="AI122" s="978"/>
    </row>
    <row r="123" spans="1:35">
      <c r="D123" t="s">
        <v>292</v>
      </c>
      <c r="E123" t="s">
        <v>376</v>
      </c>
      <c r="F123" t="s">
        <v>270</v>
      </c>
      <c r="G123" t="s">
        <v>2409</v>
      </c>
      <c r="H123" t="s">
        <v>2430</v>
      </c>
      <c r="I123" t="s">
        <v>309</v>
      </c>
      <c r="J123" t="s">
        <v>109</v>
      </c>
      <c r="K123" t="s">
        <v>401</v>
      </c>
      <c r="AB123" s="978"/>
      <c r="AC123" t="s">
        <v>1336</v>
      </c>
      <c r="AD123" s="49"/>
      <c r="AE123" s="978"/>
      <c r="AF123" s="978"/>
      <c r="AG123" s="978"/>
      <c r="AH123" s="978"/>
      <c r="AI123" s="978"/>
    </row>
    <row r="124" spans="1:35">
      <c r="D124" t="s">
        <v>292</v>
      </c>
      <c r="E124" t="s">
        <v>376</v>
      </c>
      <c r="F124" t="s">
        <v>270</v>
      </c>
      <c r="G124" t="s">
        <v>2409</v>
      </c>
      <c r="H124" t="s">
        <v>2430</v>
      </c>
      <c r="I124" t="s">
        <v>309</v>
      </c>
      <c r="J124" t="s">
        <v>109</v>
      </c>
      <c r="K124" t="s">
        <v>401</v>
      </c>
      <c r="AB124" s="978"/>
      <c r="AC124" t="s">
        <v>1336</v>
      </c>
      <c r="AD124" s="49"/>
      <c r="AE124" s="978"/>
      <c r="AF124" s="978"/>
      <c r="AG124" s="978"/>
      <c r="AH124" s="978"/>
      <c r="AI124" s="978"/>
    </row>
    <row r="125" spans="1:35">
      <c r="D125" t="s">
        <v>292</v>
      </c>
      <c r="E125" t="s">
        <v>376</v>
      </c>
      <c r="F125" t="s">
        <v>270</v>
      </c>
      <c r="G125" t="s">
        <v>2409</v>
      </c>
      <c r="H125" t="s">
        <v>2430</v>
      </c>
      <c r="I125" t="s">
        <v>309</v>
      </c>
      <c r="J125" t="s">
        <v>109</v>
      </c>
      <c r="K125" t="s">
        <v>401</v>
      </c>
      <c r="AB125" s="978"/>
      <c r="AC125" t="s">
        <v>1336</v>
      </c>
      <c r="AD125" s="49"/>
      <c r="AE125" s="978"/>
      <c r="AF125" s="978"/>
      <c r="AG125" s="978"/>
      <c r="AH125" s="978"/>
      <c r="AI125" s="978"/>
    </row>
    <row r="126" spans="1:35">
      <c r="D126" t="s">
        <v>292</v>
      </c>
      <c r="E126" t="s">
        <v>376</v>
      </c>
      <c r="F126" t="s">
        <v>270</v>
      </c>
      <c r="G126" t="s">
        <v>2409</v>
      </c>
      <c r="H126" t="s">
        <v>2430</v>
      </c>
      <c r="I126" t="s">
        <v>309</v>
      </c>
      <c r="J126" t="s">
        <v>109</v>
      </c>
      <c r="K126" t="s">
        <v>401</v>
      </c>
      <c r="AB126" s="978"/>
      <c r="AC126" t="s">
        <v>1336</v>
      </c>
      <c r="AD126" s="49"/>
      <c r="AE126" s="978"/>
      <c r="AF126" s="978"/>
      <c r="AG126" s="978"/>
      <c r="AH126" s="978"/>
      <c r="AI126" s="978"/>
    </row>
    <row r="128" spans="1:35" s="1" customFormat="1">
      <c r="A128" s="42"/>
      <c r="B128" s="48" t="s">
        <v>421</v>
      </c>
    </row>
    <row r="130" spans="4:35">
      <c r="D130" t="s">
        <v>292</v>
      </c>
      <c r="E130" t="s">
        <v>376</v>
      </c>
      <c r="F130" t="s">
        <v>270</v>
      </c>
      <c r="G130" t="s">
        <v>2409</v>
      </c>
      <c r="H130" t="s">
        <v>2430</v>
      </c>
      <c r="I130" t="s">
        <v>343</v>
      </c>
      <c r="J130" t="s">
        <v>109</v>
      </c>
      <c r="K130" t="s">
        <v>1607</v>
      </c>
      <c r="AB130" s="978"/>
      <c r="AC130" t="s">
        <v>1581</v>
      </c>
      <c r="AD130" s="49"/>
      <c r="AE130" s="978"/>
      <c r="AF130" s="978"/>
      <c r="AG130" s="978"/>
      <c r="AH130" s="978"/>
      <c r="AI130" s="978"/>
    </row>
    <row r="131" spans="4:35">
      <c r="D131" t="s">
        <v>292</v>
      </c>
      <c r="E131" t="s">
        <v>376</v>
      </c>
      <c r="F131" t="s">
        <v>270</v>
      </c>
      <c r="G131" t="s">
        <v>2409</v>
      </c>
      <c r="H131" t="s">
        <v>2430</v>
      </c>
      <c r="I131" t="s">
        <v>343</v>
      </c>
      <c r="J131" t="s">
        <v>109</v>
      </c>
      <c r="K131" t="s">
        <v>1607</v>
      </c>
      <c r="AB131" s="978"/>
      <c r="AC131" t="s">
        <v>1581</v>
      </c>
      <c r="AD131" s="49"/>
      <c r="AE131" s="978"/>
      <c r="AF131" s="978"/>
      <c r="AG131" s="978"/>
      <c r="AH131" s="978"/>
      <c r="AI131" s="978"/>
    </row>
    <row r="132" spans="4:35">
      <c r="D132" t="s">
        <v>292</v>
      </c>
      <c r="E132" t="s">
        <v>376</v>
      </c>
      <c r="F132" t="s">
        <v>270</v>
      </c>
      <c r="G132" t="s">
        <v>2409</v>
      </c>
      <c r="H132" t="s">
        <v>2430</v>
      </c>
      <c r="I132" t="s">
        <v>343</v>
      </c>
      <c r="J132" t="s">
        <v>109</v>
      </c>
      <c r="K132" t="s">
        <v>1607</v>
      </c>
      <c r="AB132" s="978"/>
      <c r="AC132" t="s">
        <v>1581</v>
      </c>
      <c r="AD132" s="49"/>
      <c r="AE132" s="978"/>
      <c r="AF132" s="978"/>
      <c r="AG132" s="978"/>
      <c r="AH132" s="978"/>
      <c r="AI132" s="978"/>
    </row>
    <row r="133" spans="4:35">
      <c r="D133" t="s">
        <v>292</v>
      </c>
      <c r="E133" t="s">
        <v>376</v>
      </c>
      <c r="F133" t="s">
        <v>270</v>
      </c>
      <c r="G133" t="s">
        <v>2409</v>
      </c>
      <c r="H133" t="s">
        <v>2430</v>
      </c>
      <c r="I133" t="s">
        <v>343</v>
      </c>
      <c r="J133" t="s">
        <v>109</v>
      </c>
      <c r="K133" t="s">
        <v>1607</v>
      </c>
      <c r="AB133" s="978"/>
      <c r="AC133" t="s">
        <v>1581</v>
      </c>
      <c r="AD133" s="49"/>
      <c r="AE133" s="978"/>
      <c r="AF133" s="978"/>
      <c r="AG133" s="978"/>
      <c r="AH133" s="978"/>
      <c r="AI133" s="978"/>
    </row>
    <row r="134" spans="4:35">
      <c r="D134" t="s">
        <v>292</v>
      </c>
      <c r="E134" t="s">
        <v>376</v>
      </c>
      <c r="F134" t="s">
        <v>270</v>
      </c>
      <c r="G134" t="s">
        <v>2409</v>
      </c>
      <c r="H134" t="s">
        <v>2430</v>
      </c>
      <c r="I134" t="s">
        <v>343</v>
      </c>
      <c r="J134" t="s">
        <v>109</v>
      </c>
      <c r="K134" t="s">
        <v>1607</v>
      </c>
      <c r="AB134" s="978"/>
      <c r="AC134" t="s">
        <v>1581</v>
      </c>
      <c r="AD134" s="49"/>
      <c r="AE134" s="978"/>
      <c r="AF134" s="978"/>
      <c r="AG134" s="978"/>
      <c r="AH134" s="978"/>
      <c r="AI134" s="978"/>
    </row>
    <row r="135" spans="4:35">
      <c r="D135" t="s">
        <v>292</v>
      </c>
      <c r="E135" t="s">
        <v>376</v>
      </c>
      <c r="F135" t="s">
        <v>270</v>
      </c>
      <c r="G135" t="s">
        <v>2409</v>
      </c>
      <c r="H135" t="s">
        <v>2430</v>
      </c>
      <c r="I135" t="s">
        <v>343</v>
      </c>
      <c r="J135" t="s">
        <v>109</v>
      </c>
      <c r="K135" t="s">
        <v>1607</v>
      </c>
      <c r="AB135" s="978"/>
      <c r="AC135" t="s">
        <v>1581</v>
      </c>
      <c r="AD135" s="49"/>
      <c r="AE135" s="978"/>
      <c r="AF135" s="978"/>
      <c r="AG135" s="978"/>
      <c r="AH135" s="978"/>
      <c r="AI135" s="978"/>
    </row>
    <row r="136" spans="4:35">
      <c r="D136" t="s">
        <v>292</v>
      </c>
      <c r="E136" t="s">
        <v>376</v>
      </c>
      <c r="F136" t="s">
        <v>270</v>
      </c>
      <c r="G136" t="s">
        <v>2409</v>
      </c>
      <c r="H136" t="s">
        <v>2430</v>
      </c>
      <c r="I136" t="s">
        <v>343</v>
      </c>
      <c r="J136" t="s">
        <v>109</v>
      </c>
      <c r="K136" t="s">
        <v>1607</v>
      </c>
      <c r="AB136" s="978"/>
      <c r="AC136" t="s">
        <v>1581</v>
      </c>
      <c r="AD136" s="49"/>
      <c r="AE136" s="978"/>
      <c r="AF136" s="978"/>
      <c r="AG136" s="978"/>
      <c r="AH136" s="978"/>
      <c r="AI136" s="978"/>
    </row>
    <row r="137" spans="4:35">
      <c r="D137" t="s">
        <v>292</v>
      </c>
      <c r="E137" t="s">
        <v>376</v>
      </c>
      <c r="F137" t="s">
        <v>270</v>
      </c>
      <c r="G137" t="s">
        <v>2409</v>
      </c>
      <c r="H137" t="s">
        <v>2430</v>
      </c>
      <c r="I137" t="s">
        <v>343</v>
      </c>
      <c r="J137" t="s">
        <v>109</v>
      </c>
      <c r="K137" t="s">
        <v>1607</v>
      </c>
      <c r="AB137" s="978"/>
      <c r="AC137" t="s">
        <v>1581</v>
      </c>
      <c r="AD137" s="49"/>
      <c r="AE137" s="978"/>
      <c r="AF137" s="978"/>
      <c r="AG137" s="978"/>
      <c r="AH137" s="978"/>
      <c r="AI137" s="978"/>
    </row>
    <row r="138" spans="4:35">
      <c r="D138" t="s">
        <v>292</v>
      </c>
      <c r="E138" t="s">
        <v>376</v>
      </c>
      <c r="F138" t="s">
        <v>270</v>
      </c>
      <c r="G138" t="s">
        <v>2409</v>
      </c>
      <c r="H138" t="s">
        <v>2430</v>
      </c>
      <c r="I138" t="s">
        <v>343</v>
      </c>
      <c r="J138" t="s">
        <v>109</v>
      </c>
      <c r="K138" t="s">
        <v>1607</v>
      </c>
      <c r="AB138" s="978"/>
      <c r="AC138" t="s">
        <v>1581</v>
      </c>
      <c r="AD138" s="49"/>
      <c r="AE138" s="978"/>
      <c r="AF138" s="978"/>
      <c r="AG138" s="978"/>
      <c r="AH138" s="978"/>
      <c r="AI138" s="978"/>
    </row>
    <row r="139" spans="4:35">
      <c r="D139" t="s">
        <v>292</v>
      </c>
      <c r="E139" t="s">
        <v>376</v>
      </c>
      <c r="F139" t="s">
        <v>270</v>
      </c>
      <c r="G139" t="s">
        <v>2409</v>
      </c>
      <c r="H139" t="s">
        <v>2430</v>
      </c>
      <c r="I139" t="s">
        <v>343</v>
      </c>
      <c r="J139" t="s">
        <v>109</v>
      </c>
      <c r="K139" t="s">
        <v>1607</v>
      </c>
      <c r="AB139" s="978"/>
      <c r="AC139" t="s">
        <v>1581</v>
      </c>
      <c r="AD139" s="49"/>
      <c r="AE139" s="978"/>
      <c r="AF139" s="978"/>
      <c r="AG139" s="978"/>
      <c r="AH139" s="978"/>
      <c r="AI139" s="978"/>
    </row>
    <row r="140" spans="4:35">
      <c r="D140" t="s">
        <v>292</v>
      </c>
      <c r="E140" t="s">
        <v>376</v>
      </c>
      <c r="F140" t="s">
        <v>270</v>
      </c>
      <c r="G140" t="s">
        <v>2409</v>
      </c>
      <c r="H140" t="s">
        <v>2430</v>
      </c>
      <c r="I140" t="s">
        <v>343</v>
      </c>
      <c r="J140" t="s">
        <v>109</v>
      </c>
      <c r="K140" t="s">
        <v>1607</v>
      </c>
      <c r="AB140" s="978"/>
      <c r="AC140" t="s">
        <v>1581</v>
      </c>
      <c r="AD140" s="49"/>
      <c r="AE140" s="978"/>
      <c r="AF140" s="978"/>
      <c r="AG140" s="978"/>
      <c r="AH140" s="978"/>
      <c r="AI140" s="978"/>
    </row>
    <row r="141" spans="4:35">
      <c r="D141" t="s">
        <v>292</v>
      </c>
      <c r="E141" t="s">
        <v>376</v>
      </c>
      <c r="F141" t="s">
        <v>270</v>
      </c>
      <c r="G141" t="s">
        <v>2409</v>
      </c>
      <c r="H141" t="s">
        <v>2430</v>
      </c>
      <c r="I141" t="s">
        <v>343</v>
      </c>
      <c r="J141" t="s">
        <v>109</v>
      </c>
      <c r="K141" t="s">
        <v>1607</v>
      </c>
      <c r="AB141" s="978"/>
      <c r="AC141" t="s">
        <v>1581</v>
      </c>
      <c r="AD141" s="49"/>
      <c r="AE141" s="978"/>
      <c r="AF141" s="978"/>
      <c r="AG141" s="978"/>
      <c r="AH141" s="978"/>
      <c r="AI141" s="978"/>
    </row>
    <row r="142" spans="4:35">
      <c r="D142" t="s">
        <v>292</v>
      </c>
      <c r="E142" t="s">
        <v>376</v>
      </c>
      <c r="F142" t="s">
        <v>270</v>
      </c>
      <c r="G142" t="s">
        <v>2409</v>
      </c>
      <c r="H142" t="s">
        <v>2430</v>
      </c>
      <c r="I142" t="s">
        <v>343</v>
      </c>
      <c r="J142" t="s">
        <v>109</v>
      </c>
      <c r="K142" t="s">
        <v>1607</v>
      </c>
      <c r="AB142" s="978"/>
      <c r="AC142" t="s">
        <v>1581</v>
      </c>
      <c r="AD142" s="49"/>
      <c r="AE142" s="978"/>
      <c r="AF142" s="978"/>
      <c r="AG142" s="978"/>
      <c r="AH142" s="978"/>
      <c r="AI142" s="978"/>
    </row>
    <row r="143" spans="4:35">
      <c r="D143" t="s">
        <v>292</v>
      </c>
      <c r="E143" t="s">
        <v>376</v>
      </c>
      <c r="F143" t="s">
        <v>270</v>
      </c>
      <c r="G143" t="s">
        <v>2409</v>
      </c>
      <c r="H143" t="s">
        <v>2430</v>
      </c>
      <c r="I143" t="s">
        <v>343</v>
      </c>
      <c r="J143" t="s">
        <v>109</v>
      </c>
      <c r="K143" t="s">
        <v>1607</v>
      </c>
      <c r="AB143" s="978"/>
      <c r="AC143" t="s">
        <v>1581</v>
      </c>
      <c r="AD143" s="49"/>
      <c r="AE143" s="978"/>
      <c r="AF143" s="978"/>
      <c r="AG143" s="978"/>
      <c r="AH143" s="978"/>
      <c r="AI143" s="978"/>
    </row>
    <row r="144" spans="4:35">
      <c r="D144" t="s">
        <v>292</v>
      </c>
      <c r="E144" t="s">
        <v>376</v>
      </c>
      <c r="F144" t="s">
        <v>270</v>
      </c>
      <c r="G144" t="s">
        <v>2409</v>
      </c>
      <c r="H144" t="s">
        <v>2430</v>
      </c>
      <c r="I144" t="s">
        <v>343</v>
      </c>
      <c r="J144" t="s">
        <v>109</v>
      </c>
      <c r="K144" t="s">
        <v>1607</v>
      </c>
      <c r="AB144" s="978"/>
      <c r="AC144" t="s">
        <v>1581</v>
      </c>
      <c r="AD144" s="49"/>
      <c r="AE144" s="978"/>
      <c r="AF144" s="978"/>
      <c r="AG144" s="978"/>
      <c r="AH144" s="978"/>
      <c r="AI144" s="978"/>
    </row>
    <row r="145" spans="1:35">
      <c r="D145" t="s">
        <v>292</v>
      </c>
      <c r="E145" t="s">
        <v>376</v>
      </c>
      <c r="F145" t="s">
        <v>270</v>
      </c>
      <c r="G145" t="s">
        <v>2409</v>
      </c>
      <c r="H145" t="s">
        <v>2430</v>
      </c>
      <c r="I145" t="s">
        <v>343</v>
      </c>
      <c r="J145" t="s">
        <v>109</v>
      </c>
      <c r="K145" t="s">
        <v>1607</v>
      </c>
      <c r="AB145" s="978"/>
      <c r="AC145" t="s">
        <v>1581</v>
      </c>
      <c r="AD145" s="49"/>
      <c r="AE145" s="978"/>
      <c r="AF145" s="978"/>
      <c r="AG145" s="978"/>
      <c r="AH145" s="978"/>
      <c r="AI145" s="978"/>
    </row>
    <row r="146" spans="1:35">
      <c r="D146" t="s">
        <v>292</v>
      </c>
      <c r="E146" t="s">
        <v>376</v>
      </c>
      <c r="F146" t="s">
        <v>270</v>
      </c>
      <c r="G146" t="s">
        <v>2409</v>
      </c>
      <c r="H146" t="s">
        <v>2430</v>
      </c>
      <c r="I146" t="s">
        <v>343</v>
      </c>
      <c r="J146" t="s">
        <v>109</v>
      </c>
      <c r="K146" t="s">
        <v>1607</v>
      </c>
      <c r="AB146" s="978"/>
      <c r="AC146" t="s">
        <v>1581</v>
      </c>
      <c r="AD146" s="49"/>
      <c r="AE146" s="978"/>
      <c r="AF146" s="978"/>
      <c r="AG146" s="978"/>
      <c r="AH146" s="978"/>
      <c r="AI146" s="978"/>
    </row>
    <row r="147" spans="1:35">
      <c r="D147" t="s">
        <v>292</v>
      </c>
      <c r="E147" t="s">
        <v>376</v>
      </c>
      <c r="F147" t="s">
        <v>270</v>
      </c>
      <c r="G147" t="s">
        <v>2409</v>
      </c>
      <c r="H147" t="s">
        <v>2430</v>
      </c>
      <c r="I147" t="s">
        <v>343</v>
      </c>
      <c r="J147" t="s">
        <v>109</v>
      </c>
      <c r="K147" t="s">
        <v>1607</v>
      </c>
      <c r="AB147" s="978"/>
      <c r="AC147" t="s">
        <v>1581</v>
      </c>
      <c r="AD147" s="49"/>
      <c r="AE147" s="978"/>
      <c r="AF147" s="978"/>
      <c r="AG147" s="978"/>
      <c r="AH147" s="978"/>
      <c r="AI147" s="978"/>
    </row>
    <row r="148" spans="1:35">
      <c r="D148" t="s">
        <v>292</v>
      </c>
      <c r="E148" t="s">
        <v>376</v>
      </c>
      <c r="F148" t="s">
        <v>270</v>
      </c>
      <c r="G148" t="s">
        <v>2409</v>
      </c>
      <c r="H148" t="s">
        <v>2430</v>
      </c>
      <c r="I148" t="s">
        <v>343</v>
      </c>
      <c r="J148" t="s">
        <v>109</v>
      </c>
      <c r="K148" t="s">
        <v>1607</v>
      </c>
      <c r="AB148" s="978"/>
      <c r="AC148" t="s">
        <v>1581</v>
      </c>
      <c r="AD148" s="49"/>
      <c r="AE148" s="978"/>
      <c r="AF148" s="978"/>
      <c r="AG148" s="978"/>
      <c r="AH148" s="978"/>
      <c r="AI148" s="978"/>
    </row>
    <row r="149" spans="1:35">
      <c r="D149" t="s">
        <v>292</v>
      </c>
      <c r="E149" t="s">
        <v>376</v>
      </c>
      <c r="F149" t="s">
        <v>270</v>
      </c>
      <c r="G149" t="s">
        <v>2409</v>
      </c>
      <c r="H149" t="s">
        <v>2430</v>
      </c>
      <c r="I149" t="s">
        <v>343</v>
      </c>
      <c r="J149" t="s">
        <v>109</v>
      </c>
      <c r="K149" t="s">
        <v>1607</v>
      </c>
      <c r="AB149" s="978"/>
      <c r="AC149" t="s">
        <v>1581</v>
      </c>
      <c r="AD149" s="49"/>
      <c r="AE149" s="978"/>
      <c r="AF149" s="978"/>
      <c r="AG149" s="978"/>
      <c r="AH149" s="978"/>
      <c r="AI149" s="978"/>
    </row>
    <row r="151" spans="1:35" s="46" customFormat="1" ht="18.75">
      <c r="A151"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6" id="{F7DA6236-9E7C-467C-98E7-E463B02CD64C}">
            <xm:f>'1.5 Universal Data'!$C$8&lt;$AE$7</xm:f>
            <x14:dxf>
              <fill>
                <patternFill patternType="lightUp">
                  <bgColor theme="0"/>
                </patternFill>
              </fill>
            </x14:dxf>
          </x14:cfRule>
          <xm:sqref>AE13:AF32</xm:sqref>
        </x14:conditionalFormatting>
        <x14:conditionalFormatting xmlns:xm="http://schemas.microsoft.com/office/excel/2006/main">
          <x14:cfRule type="expression" priority="5" id="{DB49D970-4D84-486F-8033-9CE70D6671B6}">
            <xm:f>'1.5 Universal Data'!$C$8&lt;$AE$7</xm:f>
            <x14:dxf>
              <fill>
                <patternFill patternType="lightUp">
                  <bgColor theme="0"/>
                </patternFill>
              </fill>
            </x14:dxf>
          </x14:cfRule>
          <xm:sqref>AE36:AF55</xm:sqref>
        </x14:conditionalFormatting>
        <x14:conditionalFormatting xmlns:xm="http://schemas.microsoft.com/office/excel/2006/main">
          <x14:cfRule type="expression" priority="4" id="{EA62CBB3-4458-4318-B186-371271B0D498}">
            <xm:f>'1.5 Universal Data'!$C$8&lt;$AE$7</xm:f>
            <x14:dxf>
              <fill>
                <patternFill patternType="lightUp">
                  <bgColor theme="0"/>
                </patternFill>
              </fill>
            </x14:dxf>
          </x14:cfRule>
          <xm:sqref>AE59:AF78</xm:sqref>
        </x14:conditionalFormatting>
        <x14:conditionalFormatting xmlns:xm="http://schemas.microsoft.com/office/excel/2006/main">
          <x14:cfRule type="expression" priority="3" id="{A88DE117-F946-4796-967C-B52474215800}">
            <xm:f>'1.5 Universal Data'!$C$8&lt;$AE$7</xm:f>
            <x14:dxf>
              <fill>
                <patternFill patternType="lightUp">
                  <bgColor theme="0"/>
                </patternFill>
              </fill>
            </x14:dxf>
          </x14:cfRule>
          <xm:sqref>AE84:AF103</xm:sqref>
        </x14:conditionalFormatting>
        <x14:conditionalFormatting xmlns:xm="http://schemas.microsoft.com/office/excel/2006/main">
          <x14:cfRule type="expression" priority="2" id="{A1692C25-63FF-4EAB-BB57-E710FB000C4A}">
            <xm:f>'1.5 Universal Data'!$C$8&lt;$AE$7</xm:f>
            <x14:dxf>
              <fill>
                <patternFill patternType="lightUp">
                  <bgColor theme="0"/>
                </patternFill>
              </fill>
            </x14:dxf>
          </x14:cfRule>
          <xm:sqref>AE107:AF126</xm:sqref>
        </x14:conditionalFormatting>
        <x14:conditionalFormatting xmlns:xm="http://schemas.microsoft.com/office/excel/2006/main">
          <x14:cfRule type="expression" priority="1" id="{F872B9B9-0FB0-40C8-85DB-E603357C6250}">
            <xm:f>'1.5 Universal Data'!$C$8&lt;$AE$7</xm:f>
            <x14:dxf>
              <fill>
                <patternFill patternType="lightUp">
                  <bgColor theme="0"/>
                </patternFill>
              </fill>
            </x14:dxf>
          </x14:cfRule>
          <xm:sqref>AE130:AF149</xm:sqref>
        </x14:conditionalFormatting>
        <x14:conditionalFormatting xmlns:xm="http://schemas.microsoft.com/office/excel/2006/main">
          <x14:cfRule type="expression" priority="34" id="{A521B1E9-690C-4854-889A-8B4B3453AD57}">
            <xm:f>'1.5 Universal Data'!$C$8&lt;$AG$7</xm:f>
            <x14:dxf>
              <fill>
                <patternFill patternType="lightUp">
                  <bgColor theme="0"/>
                </patternFill>
              </fill>
            </x14:dxf>
          </x14:cfRule>
          <xm:sqref>AG13:AG32</xm:sqref>
        </x14:conditionalFormatting>
        <x14:conditionalFormatting xmlns:xm="http://schemas.microsoft.com/office/excel/2006/main">
          <x14:cfRule type="expression" priority="29" id="{39437BF9-78AC-4E4D-9B8A-84C4E892EA4A}">
            <xm:f>'1.5 Universal Data'!$C$8&lt;$AG$7</xm:f>
            <x14:dxf>
              <fill>
                <patternFill patternType="lightUp">
                  <bgColor theme="0"/>
                </patternFill>
              </fill>
            </x14:dxf>
          </x14:cfRule>
          <xm:sqref>AG36:AG55</xm:sqref>
        </x14:conditionalFormatting>
        <x14:conditionalFormatting xmlns:xm="http://schemas.microsoft.com/office/excel/2006/main">
          <x14:cfRule type="expression" priority="24" id="{C63C200D-8526-4EE6-821B-1C192F58B40F}">
            <xm:f>'1.5 Universal Data'!$C$8&lt;$AG$7</xm:f>
            <x14:dxf>
              <fill>
                <patternFill patternType="lightUp">
                  <bgColor theme="0"/>
                </patternFill>
              </fill>
            </x14:dxf>
          </x14:cfRule>
          <xm:sqref>AG59:AG78</xm:sqref>
        </x14:conditionalFormatting>
        <x14:conditionalFormatting xmlns:xm="http://schemas.microsoft.com/office/excel/2006/main">
          <x14:cfRule type="expression" priority="19" id="{2C30F50C-7BDF-4302-8713-7B25DA0C3A64}">
            <xm:f>'1.5 Universal Data'!$C$8&lt;$AG$7</xm:f>
            <x14:dxf>
              <fill>
                <patternFill patternType="lightUp">
                  <bgColor theme="0"/>
                </patternFill>
              </fill>
            </x14:dxf>
          </x14:cfRule>
          <xm:sqref>AG84:AG103</xm:sqref>
        </x14:conditionalFormatting>
        <x14:conditionalFormatting xmlns:xm="http://schemas.microsoft.com/office/excel/2006/main">
          <x14:cfRule type="expression" priority="14" id="{C63BBFC0-51FF-449F-B996-5DF9476F0929}">
            <xm:f>'1.5 Universal Data'!$C$8&lt;$AG$7</xm:f>
            <x14:dxf>
              <fill>
                <patternFill patternType="lightUp">
                  <bgColor theme="0"/>
                </patternFill>
              </fill>
            </x14:dxf>
          </x14:cfRule>
          <xm:sqref>AG107:AG126</xm:sqref>
        </x14:conditionalFormatting>
        <x14:conditionalFormatting xmlns:xm="http://schemas.microsoft.com/office/excel/2006/main">
          <x14:cfRule type="expression" priority="9" id="{D5CF89B6-BB4A-4570-AE5A-A81729B5F5DF}">
            <xm:f>'1.5 Universal Data'!$C$8&lt;$AG$7</xm:f>
            <x14:dxf>
              <fill>
                <patternFill patternType="lightUp">
                  <bgColor theme="0"/>
                </patternFill>
              </fill>
            </x14:dxf>
          </x14:cfRule>
          <xm:sqref>AG130:AG149</xm:sqref>
        </x14:conditionalFormatting>
        <x14:conditionalFormatting xmlns:xm="http://schemas.microsoft.com/office/excel/2006/main">
          <x14:cfRule type="expression" priority="33" id="{99050744-5650-4109-A3BF-8222D9001697}">
            <xm:f>'1.5 Universal Data'!$C$8&lt;$AH$7</xm:f>
            <x14:dxf>
              <fill>
                <patternFill patternType="lightUp">
                  <bgColor theme="0"/>
                </patternFill>
              </fill>
            </x14:dxf>
          </x14:cfRule>
          <xm:sqref>AH13:AH32</xm:sqref>
        </x14:conditionalFormatting>
        <x14:conditionalFormatting xmlns:xm="http://schemas.microsoft.com/office/excel/2006/main">
          <x14:cfRule type="expression" priority="28" id="{371C4009-AD37-47FD-A6F9-E112AAB9B5CB}">
            <xm:f>'1.5 Universal Data'!$C$8&lt;$AH$7</xm:f>
            <x14:dxf>
              <fill>
                <patternFill patternType="lightUp">
                  <bgColor theme="0"/>
                </patternFill>
              </fill>
            </x14:dxf>
          </x14:cfRule>
          <xm:sqref>AH36:AH55</xm:sqref>
        </x14:conditionalFormatting>
        <x14:conditionalFormatting xmlns:xm="http://schemas.microsoft.com/office/excel/2006/main">
          <x14:cfRule type="expression" priority="23" id="{DA3864D2-7EB3-4389-94D7-AD5009E13C51}">
            <xm:f>'1.5 Universal Data'!$C$8&lt;$AH$7</xm:f>
            <x14:dxf>
              <fill>
                <patternFill patternType="lightUp">
                  <bgColor theme="0"/>
                </patternFill>
              </fill>
            </x14:dxf>
          </x14:cfRule>
          <xm:sqref>AH59:AH78</xm:sqref>
        </x14:conditionalFormatting>
        <x14:conditionalFormatting xmlns:xm="http://schemas.microsoft.com/office/excel/2006/main">
          <x14:cfRule type="expression" priority="18" id="{B597DFAC-1443-4BD9-B709-B5263AEA8914}">
            <xm:f>'1.5 Universal Data'!$C$8&lt;$AH$7</xm:f>
            <x14:dxf>
              <fill>
                <patternFill patternType="lightUp">
                  <bgColor theme="0"/>
                </patternFill>
              </fill>
            </x14:dxf>
          </x14:cfRule>
          <xm:sqref>AH84:AH103</xm:sqref>
        </x14:conditionalFormatting>
        <x14:conditionalFormatting xmlns:xm="http://schemas.microsoft.com/office/excel/2006/main">
          <x14:cfRule type="expression" priority="13" id="{69330D9A-8A60-4FBD-9057-C5FCD014715E}">
            <xm:f>'1.5 Universal Data'!$C$8&lt;$AH$7</xm:f>
            <x14:dxf>
              <fill>
                <patternFill patternType="lightUp">
                  <bgColor theme="0"/>
                </patternFill>
              </fill>
            </x14:dxf>
          </x14:cfRule>
          <xm:sqref>AH107:AH126</xm:sqref>
        </x14:conditionalFormatting>
        <x14:conditionalFormatting xmlns:xm="http://schemas.microsoft.com/office/excel/2006/main">
          <x14:cfRule type="expression" priority="8" id="{B147610D-737B-4C00-8F0A-D65E8EBA9703}">
            <xm:f>'1.5 Universal Data'!$C$8&lt;$AH$7</xm:f>
            <x14:dxf>
              <fill>
                <patternFill patternType="lightUp">
                  <bgColor theme="0"/>
                </patternFill>
              </fill>
            </x14:dxf>
          </x14:cfRule>
          <xm:sqref>AH130:AH149</xm:sqref>
        </x14:conditionalFormatting>
        <x14:conditionalFormatting xmlns:xm="http://schemas.microsoft.com/office/excel/2006/main">
          <x14:cfRule type="expression" priority="32" id="{484A5F50-F908-47FC-9E1E-EFEF312BCFF4}">
            <xm:f>'1.5 Universal Data'!$C$8&lt;$AI$7</xm:f>
            <x14:dxf>
              <fill>
                <patternFill patternType="lightUp">
                  <bgColor theme="0"/>
                </patternFill>
              </fill>
            </x14:dxf>
          </x14:cfRule>
          <xm:sqref>AI13:AI32</xm:sqref>
        </x14:conditionalFormatting>
        <x14:conditionalFormatting xmlns:xm="http://schemas.microsoft.com/office/excel/2006/main">
          <x14:cfRule type="expression" priority="27" id="{8C229E79-DC1B-4B1F-BDFC-30ACA48EABE1}">
            <xm:f>'1.5 Universal Data'!$C$8&lt;$AI$7</xm:f>
            <x14:dxf>
              <fill>
                <patternFill patternType="lightUp">
                  <bgColor theme="0"/>
                </patternFill>
              </fill>
            </x14:dxf>
          </x14:cfRule>
          <xm:sqref>AI36:AI55</xm:sqref>
        </x14:conditionalFormatting>
        <x14:conditionalFormatting xmlns:xm="http://schemas.microsoft.com/office/excel/2006/main">
          <x14:cfRule type="expression" priority="22" id="{DE8A983B-A1FF-4CB0-A8EE-B4A7CFC1B61B}">
            <xm:f>'1.5 Universal Data'!$C$8&lt;$AI$7</xm:f>
            <x14:dxf>
              <fill>
                <patternFill patternType="lightUp">
                  <bgColor theme="0"/>
                </patternFill>
              </fill>
            </x14:dxf>
          </x14:cfRule>
          <xm:sqref>AI59:AI78</xm:sqref>
        </x14:conditionalFormatting>
        <x14:conditionalFormatting xmlns:xm="http://schemas.microsoft.com/office/excel/2006/main">
          <x14:cfRule type="expression" priority="17" id="{084A034C-9AF6-4541-8990-7635FCC86366}">
            <xm:f>'1.5 Universal Data'!$C$8&lt;$AI$7</xm:f>
            <x14:dxf>
              <fill>
                <patternFill patternType="lightUp">
                  <bgColor theme="0"/>
                </patternFill>
              </fill>
            </x14:dxf>
          </x14:cfRule>
          <xm:sqref>AI84:AI103</xm:sqref>
        </x14:conditionalFormatting>
        <x14:conditionalFormatting xmlns:xm="http://schemas.microsoft.com/office/excel/2006/main">
          <x14:cfRule type="expression" priority="12" id="{F3E3C119-879B-4CE5-9038-99C8D5310826}">
            <xm:f>'1.5 Universal Data'!$C$8&lt;$AI$7</xm:f>
            <x14:dxf>
              <fill>
                <patternFill patternType="lightUp">
                  <bgColor theme="0"/>
                </patternFill>
              </fill>
            </x14:dxf>
          </x14:cfRule>
          <xm:sqref>AI107:AI126</xm:sqref>
        </x14:conditionalFormatting>
        <x14:conditionalFormatting xmlns:xm="http://schemas.microsoft.com/office/excel/2006/main">
          <x14:cfRule type="expression" priority="7" id="{A798147F-DD50-49EF-896B-867F4C33716D}">
            <xm:f>'1.5 Universal Data'!$C$8&lt;$AI$7</xm:f>
            <x14:dxf>
              <fill>
                <patternFill patternType="lightUp">
                  <bgColor theme="0"/>
                </patternFill>
              </fill>
            </x14:dxf>
          </x14:cfRule>
          <xm:sqref>AI130:AI149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2801CD9-7E90-414A-AA72-7D13CD4E377D}">
          <x14:formula1>
            <xm:f>'1.3 Lists'!$Y$11:$Y$15</xm:f>
          </x14:formula1>
          <xm:sqref>AB13:AB32 AB36:AB55 AB59:AB78 AB84:AB103 AB107:AB126 AB130:AB149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15D7C-9B24-4E8F-86D9-5B75785A4CBC}">
  <sheetPr codeName="Sheet6">
    <tabColor theme="9" tint="-0.249977111117893"/>
  </sheetPr>
  <dimension ref="A1:AI55"/>
  <sheetViews>
    <sheetView topLeftCell="K1" workbookViewId="0">
      <selection activeCell="AE6" sqref="AE6:AI7"/>
    </sheetView>
    <sheetView workbookViewId="1"/>
  </sheetViews>
  <sheetFormatPr defaultRowHeight="15"/>
  <cols>
    <col min="1" max="3" width="1.85546875" customWidth="1"/>
    <col min="4" max="4" width="4.85546875" customWidth="1"/>
    <col min="5" max="5" width="5" bestFit="1" customWidth="1"/>
    <col min="6" max="6" width="12.140625" bestFit="1" customWidth="1"/>
    <col min="7" max="7" width="5.42578125" bestFit="1" customWidth="1"/>
    <col min="8" max="8" width="11.140625" bestFit="1" customWidth="1"/>
    <col min="9" max="9" width="13.85546875" bestFit="1" customWidth="1"/>
    <col min="10" max="10" width="9.42578125" bestFit="1" customWidth="1"/>
    <col min="11" max="11" width="23.42578125" bestFit="1" customWidth="1"/>
    <col min="12" max="12" width="22" bestFit="1" customWidth="1"/>
    <col min="13" max="13" width="11.42578125" bestFit="1" customWidth="1"/>
    <col min="14" max="14" width="38.85546875" bestFit="1" customWidth="1"/>
    <col min="15" max="15" width="7.42578125" customWidth="1"/>
    <col min="16" max="16" width="7.140625" bestFit="1" customWidth="1"/>
    <col min="17" max="17" width="2.140625" customWidth="1"/>
    <col min="18" max="18" width="34.140625" bestFit="1" customWidth="1"/>
    <col min="19"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2440</v>
      </c>
    </row>
    <row r="6" spans="1:35">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t="s">
        <v>276</v>
      </c>
      <c r="P7" s="55" t="s">
        <v>256</v>
      </c>
      <c r="Q7" s="55"/>
      <c r="R7" s="55" t="s">
        <v>2441</v>
      </c>
      <c r="S7" s="55"/>
      <c r="T7" s="55"/>
      <c r="U7" s="55"/>
      <c r="V7" s="55"/>
      <c r="W7" s="55"/>
      <c r="X7" s="55"/>
      <c r="Y7" s="55"/>
      <c r="Z7" s="55"/>
      <c r="AA7" s="55"/>
      <c r="AB7" s="55"/>
      <c r="AC7" s="43" t="s">
        <v>1578</v>
      </c>
      <c r="AE7" s="52">
        <v>2022</v>
      </c>
      <c r="AF7" s="51">
        <v>2023</v>
      </c>
      <c r="AG7" s="51">
        <v>2024</v>
      </c>
      <c r="AH7" s="51">
        <v>2025</v>
      </c>
      <c r="AI7" s="50">
        <v>2026</v>
      </c>
    </row>
    <row r="8" spans="1:35">
      <c r="S8" s="43"/>
      <c r="T8" s="43"/>
      <c r="U8" s="43"/>
      <c r="V8" s="43"/>
    </row>
    <row r="9" spans="1:35" s="1" customFormat="1" ht="18">
      <c r="A9" s="2" t="s">
        <v>2430</v>
      </c>
      <c r="B9" s="2"/>
    </row>
    <row r="11" spans="1:35" s="1" customFormat="1">
      <c r="A11" s="42"/>
      <c r="B11" s="48" t="s">
        <v>2442</v>
      </c>
    </row>
    <row r="13" spans="1:35">
      <c r="D13" t="s">
        <v>269</v>
      </c>
      <c r="E13" t="s">
        <v>245</v>
      </c>
      <c r="F13" t="s">
        <v>270</v>
      </c>
      <c r="G13" t="s">
        <v>2409</v>
      </c>
      <c r="H13" t="s">
        <v>272</v>
      </c>
      <c r="I13" t="s">
        <v>309</v>
      </c>
      <c r="J13" t="s">
        <v>109</v>
      </c>
      <c r="K13" t="s">
        <v>408</v>
      </c>
      <c r="L13" t="s">
        <v>408</v>
      </c>
      <c r="M13" s="172" t="s">
        <v>318</v>
      </c>
      <c r="N13" t="s">
        <v>578</v>
      </c>
      <c r="O13" s="172" t="s">
        <v>318</v>
      </c>
      <c r="P13" t="s">
        <v>348</v>
      </c>
      <c r="R13" t="s">
        <v>2443</v>
      </c>
      <c r="S13" s="242"/>
      <c r="T13" s="242"/>
      <c r="U13" s="242"/>
      <c r="V13" s="242"/>
      <c r="AC13" t="s">
        <v>1581</v>
      </c>
      <c r="AD13" s="49"/>
      <c r="AE13" s="978"/>
      <c r="AF13" s="978"/>
      <c r="AG13" s="978"/>
      <c r="AH13" s="978"/>
      <c r="AI13" s="978"/>
    </row>
    <row r="14" spans="1:35">
      <c r="D14" t="s">
        <v>269</v>
      </c>
      <c r="E14" t="s">
        <v>245</v>
      </c>
      <c r="F14" t="s">
        <v>270</v>
      </c>
      <c r="G14" t="s">
        <v>2409</v>
      </c>
      <c r="H14" t="s">
        <v>272</v>
      </c>
      <c r="I14" t="s">
        <v>309</v>
      </c>
      <c r="J14" t="s">
        <v>109</v>
      </c>
      <c r="K14" t="s">
        <v>408</v>
      </c>
      <c r="L14" t="s">
        <v>408</v>
      </c>
      <c r="M14" s="172" t="s">
        <v>318</v>
      </c>
      <c r="N14" t="s">
        <v>578</v>
      </c>
      <c r="O14" s="172" t="s">
        <v>318</v>
      </c>
      <c r="P14" t="s">
        <v>348</v>
      </c>
      <c r="R14" t="s">
        <v>2444</v>
      </c>
      <c r="S14" s="242"/>
      <c r="T14" s="242"/>
      <c r="U14" s="242"/>
      <c r="V14" s="242"/>
      <c r="AC14" t="s">
        <v>1581</v>
      </c>
      <c r="AD14" s="49"/>
      <c r="AE14" s="978"/>
      <c r="AF14" s="978"/>
      <c r="AG14" s="978"/>
      <c r="AH14" s="978"/>
      <c r="AI14" s="978"/>
    </row>
    <row r="15" spans="1:35">
      <c r="D15" t="s">
        <v>269</v>
      </c>
      <c r="E15" t="s">
        <v>245</v>
      </c>
      <c r="F15" t="s">
        <v>270</v>
      </c>
      <c r="G15" t="s">
        <v>2409</v>
      </c>
      <c r="H15" t="s">
        <v>272</v>
      </c>
      <c r="I15" t="s">
        <v>309</v>
      </c>
      <c r="J15" t="s">
        <v>109</v>
      </c>
      <c r="K15" t="s">
        <v>408</v>
      </c>
      <c r="L15" t="s">
        <v>408</v>
      </c>
      <c r="M15" s="172" t="s">
        <v>318</v>
      </c>
      <c r="N15" t="s">
        <v>578</v>
      </c>
      <c r="O15" s="172" t="s">
        <v>318</v>
      </c>
      <c r="P15" t="s">
        <v>348</v>
      </c>
      <c r="R15" t="s">
        <v>2445</v>
      </c>
      <c r="S15" s="242"/>
      <c r="T15" s="242"/>
      <c r="U15" s="242"/>
      <c r="V15" s="242"/>
      <c r="AC15" t="s">
        <v>1581</v>
      </c>
      <c r="AD15" s="49"/>
      <c r="AE15" s="978"/>
      <c r="AF15" s="978"/>
      <c r="AG15" s="978"/>
      <c r="AH15" s="978"/>
      <c r="AI15" s="978"/>
    </row>
    <row r="16" spans="1:35">
      <c r="D16" t="s">
        <v>269</v>
      </c>
      <c r="E16" t="s">
        <v>245</v>
      </c>
      <c r="F16" t="s">
        <v>270</v>
      </c>
      <c r="G16" t="s">
        <v>2409</v>
      </c>
      <c r="H16" t="s">
        <v>272</v>
      </c>
      <c r="I16" t="s">
        <v>309</v>
      </c>
      <c r="J16" t="s">
        <v>109</v>
      </c>
      <c r="K16" t="s">
        <v>408</v>
      </c>
      <c r="L16" t="s">
        <v>408</v>
      </c>
      <c r="M16" s="172" t="s">
        <v>318</v>
      </c>
      <c r="N16" t="s">
        <v>578</v>
      </c>
      <c r="O16" s="172" t="s">
        <v>318</v>
      </c>
      <c r="P16" t="s">
        <v>348</v>
      </c>
      <c r="R16" t="s">
        <v>2446</v>
      </c>
      <c r="S16" s="242"/>
      <c r="T16" s="242"/>
      <c r="U16" s="242"/>
      <c r="V16" s="242"/>
      <c r="AC16" t="s">
        <v>1581</v>
      </c>
      <c r="AD16" s="49"/>
      <c r="AE16" s="978"/>
      <c r="AF16" s="978"/>
      <c r="AG16" s="978"/>
      <c r="AH16" s="978"/>
      <c r="AI16" s="978"/>
    </row>
    <row r="17" spans="1:35">
      <c r="D17" t="s">
        <v>269</v>
      </c>
      <c r="E17" t="s">
        <v>245</v>
      </c>
      <c r="F17" t="s">
        <v>270</v>
      </c>
      <c r="G17" t="s">
        <v>2409</v>
      </c>
      <c r="H17" t="s">
        <v>272</v>
      </c>
      <c r="I17" t="s">
        <v>309</v>
      </c>
      <c r="J17" t="s">
        <v>109</v>
      </c>
      <c r="K17" t="s">
        <v>408</v>
      </c>
      <c r="L17" t="s">
        <v>408</v>
      </c>
      <c r="M17" s="172" t="s">
        <v>318</v>
      </c>
      <c r="N17" t="s">
        <v>580</v>
      </c>
      <c r="O17" s="172" t="s">
        <v>318</v>
      </c>
      <c r="P17" t="s">
        <v>348</v>
      </c>
      <c r="R17" t="s">
        <v>2447</v>
      </c>
      <c r="S17" s="242"/>
      <c r="T17" s="242"/>
      <c r="U17" s="242"/>
      <c r="V17" s="242"/>
      <c r="AC17" t="s">
        <v>1581</v>
      </c>
      <c r="AD17" s="49"/>
      <c r="AE17" s="978"/>
      <c r="AF17" s="978"/>
      <c r="AG17" s="978"/>
      <c r="AH17" s="978"/>
      <c r="AI17" s="978"/>
    </row>
    <row r="18" spans="1:35">
      <c r="D18" t="s">
        <v>269</v>
      </c>
      <c r="E18" t="s">
        <v>245</v>
      </c>
      <c r="F18" t="s">
        <v>270</v>
      </c>
      <c r="G18" t="s">
        <v>2409</v>
      </c>
      <c r="H18" t="s">
        <v>272</v>
      </c>
      <c r="I18" t="s">
        <v>309</v>
      </c>
      <c r="J18" t="s">
        <v>109</v>
      </c>
      <c r="K18" t="s">
        <v>408</v>
      </c>
      <c r="L18" t="s">
        <v>408</v>
      </c>
      <c r="M18" s="172" t="s">
        <v>318</v>
      </c>
      <c r="N18" t="s">
        <v>580</v>
      </c>
      <c r="O18" s="172" t="s">
        <v>318</v>
      </c>
      <c r="P18" t="s">
        <v>348</v>
      </c>
      <c r="R18" t="s">
        <v>2448</v>
      </c>
      <c r="S18" s="242"/>
      <c r="T18" s="242"/>
      <c r="U18" s="242"/>
      <c r="V18" s="242"/>
      <c r="AC18" t="s">
        <v>1581</v>
      </c>
      <c r="AD18" s="49"/>
      <c r="AE18" s="978"/>
      <c r="AF18" s="978"/>
      <c r="AG18" s="978"/>
      <c r="AH18" s="978"/>
      <c r="AI18" s="978"/>
    </row>
    <row r="19" spans="1:35">
      <c r="D19" t="s">
        <v>269</v>
      </c>
      <c r="E19" t="s">
        <v>245</v>
      </c>
      <c r="F19" t="s">
        <v>270</v>
      </c>
      <c r="G19" t="s">
        <v>2409</v>
      </c>
      <c r="H19" t="s">
        <v>272</v>
      </c>
      <c r="I19" t="s">
        <v>309</v>
      </c>
      <c r="J19" t="s">
        <v>109</v>
      </c>
      <c r="K19" t="s">
        <v>408</v>
      </c>
      <c r="L19" t="s">
        <v>408</v>
      </c>
      <c r="M19" s="172" t="s">
        <v>318</v>
      </c>
      <c r="N19" t="s">
        <v>580</v>
      </c>
      <c r="O19" s="172" t="s">
        <v>318</v>
      </c>
      <c r="P19" t="s">
        <v>348</v>
      </c>
      <c r="R19" t="s">
        <v>2449</v>
      </c>
      <c r="S19" s="242"/>
      <c r="T19" s="242"/>
      <c r="U19" s="242"/>
      <c r="V19" s="242"/>
      <c r="AC19" t="s">
        <v>1581</v>
      </c>
      <c r="AD19" s="49"/>
      <c r="AE19" s="978"/>
      <c r="AF19" s="978"/>
      <c r="AG19" s="978"/>
      <c r="AH19" s="978"/>
      <c r="AI19" s="978"/>
    </row>
    <row r="20" spans="1:35">
      <c r="D20" t="s">
        <v>269</v>
      </c>
      <c r="E20" t="s">
        <v>245</v>
      </c>
      <c r="F20" t="s">
        <v>270</v>
      </c>
      <c r="G20" t="s">
        <v>2409</v>
      </c>
      <c r="H20" t="s">
        <v>272</v>
      </c>
      <c r="I20" t="s">
        <v>309</v>
      </c>
      <c r="J20" t="s">
        <v>109</v>
      </c>
      <c r="K20" t="s">
        <v>408</v>
      </c>
      <c r="L20" t="s">
        <v>408</v>
      </c>
      <c r="M20" s="172" t="s">
        <v>318</v>
      </c>
      <c r="N20" t="s">
        <v>582</v>
      </c>
      <c r="O20" s="172" t="s">
        <v>318</v>
      </c>
      <c r="P20" t="s">
        <v>348</v>
      </c>
      <c r="S20" s="242"/>
      <c r="T20" s="242"/>
      <c r="U20" s="242"/>
      <c r="V20" s="242"/>
      <c r="AC20" t="s">
        <v>1581</v>
      </c>
      <c r="AD20" s="49"/>
      <c r="AE20" s="978"/>
      <c r="AF20" s="978"/>
      <c r="AG20" s="978"/>
      <c r="AH20" s="978"/>
      <c r="AI20" s="978"/>
    </row>
    <row r="21" spans="1:35">
      <c r="D21" t="s">
        <v>269</v>
      </c>
      <c r="E21" t="s">
        <v>245</v>
      </c>
      <c r="F21" t="s">
        <v>270</v>
      </c>
      <c r="G21" t="s">
        <v>2409</v>
      </c>
      <c r="H21" t="s">
        <v>272</v>
      </c>
      <c r="I21" t="s">
        <v>309</v>
      </c>
      <c r="J21" t="s">
        <v>109</v>
      </c>
      <c r="K21" t="s">
        <v>408</v>
      </c>
      <c r="L21" t="s">
        <v>408</v>
      </c>
      <c r="M21" s="172" t="s">
        <v>318</v>
      </c>
      <c r="N21" t="s">
        <v>584</v>
      </c>
      <c r="O21" s="172" t="s">
        <v>318</v>
      </c>
      <c r="P21" t="s">
        <v>348</v>
      </c>
      <c r="S21" s="242"/>
      <c r="T21" s="242"/>
      <c r="U21" s="242"/>
      <c r="V21" s="242"/>
      <c r="AC21" t="s">
        <v>1581</v>
      </c>
      <c r="AD21" s="49"/>
      <c r="AE21" s="978"/>
      <c r="AF21" s="978"/>
      <c r="AG21" s="978"/>
      <c r="AH21" s="978"/>
      <c r="AI21" s="978"/>
    </row>
    <row r="22" spans="1:35">
      <c r="D22" t="s">
        <v>269</v>
      </c>
      <c r="E22" t="s">
        <v>245</v>
      </c>
      <c r="F22" t="s">
        <v>270</v>
      </c>
      <c r="G22" t="s">
        <v>2409</v>
      </c>
      <c r="H22" t="s">
        <v>272</v>
      </c>
      <c r="I22" t="s">
        <v>309</v>
      </c>
      <c r="J22" t="s">
        <v>109</v>
      </c>
      <c r="K22" t="s">
        <v>408</v>
      </c>
      <c r="L22" t="s">
        <v>408</v>
      </c>
      <c r="M22" s="172" t="s">
        <v>318</v>
      </c>
      <c r="O22" s="172" t="s">
        <v>318</v>
      </c>
      <c r="P22" t="s">
        <v>348</v>
      </c>
      <c r="S22" s="242"/>
      <c r="T22" s="242"/>
      <c r="U22" s="242"/>
      <c r="V22" s="242"/>
      <c r="AC22" t="s">
        <v>1581</v>
      </c>
      <c r="AD22" s="49"/>
      <c r="AE22" s="1019"/>
      <c r="AF22" s="1019"/>
      <c r="AG22" s="1019"/>
      <c r="AH22" s="1019"/>
      <c r="AI22" s="1019"/>
    </row>
    <row r="23" spans="1:35">
      <c r="D23" t="s">
        <v>269</v>
      </c>
      <c r="E23" t="s">
        <v>245</v>
      </c>
      <c r="F23" t="s">
        <v>270</v>
      </c>
      <c r="G23" t="s">
        <v>2409</v>
      </c>
      <c r="H23" t="s">
        <v>272</v>
      </c>
      <c r="I23" t="s">
        <v>309</v>
      </c>
      <c r="J23" t="s">
        <v>109</v>
      </c>
      <c r="K23" t="s">
        <v>408</v>
      </c>
      <c r="L23" t="s">
        <v>408</v>
      </c>
      <c r="M23" s="172" t="s">
        <v>318</v>
      </c>
      <c r="O23" s="172" t="s">
        <v>318</v>
      </c>
      <c r="P23" t="s">
        <v>348</v>
      </c>
      <c r="S23" s="242"/>
      <c r="T23" s="242"/>
      <c r="U23" s="242"/>
      <c r="V23" s="242"/>
      <c r="AC23" t="s">
        <v>1581</v>
      </c>
      <c r="AD23" s="49"/>
      <c r="AE23" s="1019"/>
      <c r="AF23" s="1019"/>
      <c r="AG23" s="1019"/>
      <c r="AH23" s="1019"/>
      <c r="AI23" s="1019"/>
    </row>
    <row r="24" spans="1:35" s="43" customFormat="1">
      <c r="D24" t="s">
        <v>269</v>
      </c>
      <c r="E24" t="s">
        <v>245</v>
      </c>
      <c r="F24" t="s">
        <v>270</v>
      </c>
      <c r="G24" t="s">
        <v>2409</v>
      </c>
      <c r="H24" t="s">
        <v>272</v>
      </c>
      <c r="I24" t="s">
        <v>309</v>
      </c>
      <c r="J24" t="s">
        <v>109</v>
      </c>
      <c r="K24" t="s">
        <v>408</v>
      </c>
      <c r="L24" t="s">
        <v>408</v>
      </c>
      <c r="M24" s="172" t="s">
        <v>318</v>
      </c>
      <c r="N24"/>
      <c r="O24" s="172" t="s">
        <v>318</v>
      </c>
      <c r="P24" t="s">
        <v>348</v>
      </c>
      <c r="Q24"/>
      <c r="R24"/>
      <c r="S24" s="242"/>
      <c r="T24" s="242"/>
      <c r="U24" s="242"/>
      <c r="V24" s="242"/>
      <c r="W24"/>
      <c r="X24"/>
      <c r="Y24"/>
      <c r="Z24"/>
      <c r="AA24"/>
      <c r="AB24"/>
      <c r="AC24" t="s">
        <v>1581</v>
      </c>
      <c r="AD24" s="49"/>
      <c r="AE24" s="1019"/>
      <c r="AF24" s="1019"/>
      <c r="AG24" s="1019"/>
      <c r="AH24" s="1019"/>
      <c r="AI24" s="1019"/>
    </row>
    <row r="25" spans="1:35" s="43" customFormat="1">
      <c r="D25"/>
      <c r="E25"/>
      <c r="F25"/>
      <c r="G25"/>
      <c r="H25"/>
      <c r="I25"/>
      <c r="J25"/>
      <c r="K25"/>
      <c r="L25"/>
      <c r="M25"/>
      <c r="N25"/>
      <c r="O25"/>
      <c r="P25"/>
      <c r="Q25"/>
      <c r="R25" s="242"/>
      <c r="S25" s="242"/>
      <c r="T25" s="242"/>
      <c r="U25" s="242"/>
      <c r="V25" s="242"/>
      <c r="W25"/>
      <c r="X25"/>
      <c r="Y25"/>
      <c r="Z25"/>
      <c r="AA25"/>
      <c r="AB25"/>
      <c r="AC25"/>
      <c r="AD25" s="49"/>
      <c r="AE25" s="242"/>
      <c r="AF25" s="242"/>
      <c r="AG25" s="242"/>
      <c r="AH25" s="242"/>
      <c r="AI25" s="242"/>
    </row>
    <row r="26" spans="1:35" s="1" customFormat="1">
      <c r="A26" s="42"/>
      <c r="B26" s="48" t="s">
        <v>2450</v>
      </c>
    </row>
    <row r="28" spans="1:35">
      <c r="D28" t="s">
        <v>269</v>
      </c>
      <c r="E28" t="s">
        <v>376</v>
      </c>
      <c r="G28" t="s">
        <v>2409</v>
      </c>
      <c r="I28" t="s">
        <v>309</v>
      </c>
      <c r="J28" t="s">
        <v>109</v>
      </c>
      <c r="K28" t="s">
        <v>408</v>
      </c>
      <c r="L28" t="s">
        <v>2450</v>
      </c>
      <c r="N28" t="s">
        <v>2451</v>
      </c>
      <c r="AC28" t="s">
        <v>1336</v>
      </c>
      <c r="AE28" s="1123"/>
      <c r="AF28" s="1124">
        <f>IF('1.5 Universal Data'!$C$8&lt;'5.6 Quarry_Loss'!AF7,"",AE31)</f>
        <v>0</v>
      </c>
      <c r="AG28" s="1124">
        <f>IF('1.5 Universal Data'!$C$8&lt;'5.6 Quarry_Loss'!AG7,"",AF31)</f>
        <v>0</v>
      </c>
      <c r="AH28" s="1124">
        <f>IF('1.5 Universal Data'!$C$8&lt;'5.6 Quarry_Loss'!AH7,"",AG31)</f>
        <v>0</v>
      </c>
      <c r="AI28" s="1124" t="str">
        <f>IF('1.5 Universal Data'!$C$8&lt;'5.6 Quarry_Loss'!AI7,"",AH31)</f>
        <v/>
      </c>
    </row>
    <row r="29" spans="1:35">
      <c r="D29" t="s">
        <v>269</v>
      </c>
      <c r="E29" t="s">
        <v>376</v>
      </c>
      <c r="G29" t="s">
        <v>2409</v>
      </c>
      <c r="I29" t="s">
        <v>309</v>
      </c>
      <c r="J29" t="s">
        <v>109</v>
      </c>
      <c r="K29" t="s">
        <v>408</v>
      </c>
      <c r="L29" t="s">
        <v>2450</v>
      </c>
      <c r="N29" t="s">
        <v>2452</v>
      </c>
      <c r="AC29" t="s">
        <v>1336</v>
      </c>
      <c r="AE29" s="1480"/>
      <c r="AF29" s="1480"/>
      <c r="AG29" s="628"/>
      <c r="AH29" s="628"/>
      <c r="AI29" s="628"/>
    </row>
    <row r="30" spans="1:35">
      <c r="D30" t="s">
        <v>269</v>
      </c>
      <c r="E30" t="s">
        <v>376</v>
      </c>
      <c r="G30" t="s">
        <v>2409</v>
      </c>
      <c r="I30" t="s">
        <v>309</v>
      </c>
      <c r="J30" t="s">
        <v>109</v>
      </c>
      <c r="K30" t="s">
        <v>408</v>
      </c>
      <c r="L30" t="s">
        <v>2450</v>
      </c>
      <c r="N30" t="s">
        <v>2453</v>
      </c>
      <c r="AC30" t="s">
        <v>1336</v>
      </c>
      <c r="AE30" s="1124">
        <f>-SUM(AE13:AE24)</f>
        <v>0</v>
      </c>
      <c r="AF30" s="1124">
        <f>-SUM(AF13:AF24)</f>
        <v>0</v>
      </c>
      <c r="AG30" s="1124">
        <f>-SUM(AG13:AG24)</f>
        <v>0</v>
      </c>
      <c r="AH30" s="1124">
        <f>-SUM(AH13:AH24)</f>
        <v>0</v>
      </c>
      <c r="AI30" s="1124">
        <f>-SUM(AI13:AI24)</f>
        <v>0</v>
      </c>
    </row>
    <row r="31" spans="1:35">
      <c r="D31" t="s">
        <v>269</v>
      </c>
      <c r="E31" t="s">
        <v>376</v>
      </c>
      <c r="G31" t="s">
        <v>2409</v>
      </c>
      <c r="I31" t="s">
        <v>309</v>
      </c>
      <c r="J31" t="s">
        <v>109</v>
      </c>
      <c r="K31" t="s">
        <v>408</v>
      </c>
      <c r="L31" t="s">
        <v>2450</v>
      </c>
      <c r="N31" t="s">
        <v>2454</v>
      </c>
      <c r="AC31" t="s">
        <v>1336</v>
      </c>
      <c r="AD31" s="49"/>
      <c r="AE31" s="1124">
        <f>IF('1.5 Universal Data'!$C$8&lt;'5.6 Quarry_Loss'!AE7,"",AE28+AE29+AE30)</f>
        <v>0</v>
      </c>
      <c r="AF31" s="1124">
        <f>IF('1.5 Universal Data'!$C$8&lt;'5.6 Quarry_Loss'!AF7,"",AF28+AF29+AF30)</f>
        <v>0</v>
      </c>
      <c r="AG31" s="1124">
        <f>IF('1.5 Universal Data'!$C$8&lt;'5.6 Quarry_Loss'!AG7,"",AG28+AG29+AG30)</f>
        <v>0</v>
      </c>
      <c r="AH31" s="1124">
        <f>IF('1.5 Universal Data'!$C$8&lt;'5.6 Quarry_Loss'!AH7,"",AH28+AH29+AH30)</f>
        <v>0</v>
      </c>
      <c r="AI31" s="1124" t="str">
        <f>IF('1.5 Universal Data'!$C$8&lt;'5.6 Quarry_Loss'!AI7,"",AI28+AI29+AI30)</f>
        <v/>
      </c>
    </row>
    <row r="33" spans="1:35" s="1" customFormat="1" ht="18">
      <c r="A33" s="2" t="s">
        <v>296</v>
      </c>
      <c r="B33" s="2"/>
    </row>
    <row r="35" spans="1:35" s="1" customFormat="1">
      <c r="A35" s="42"/>
      <c r="B35" s="48" t="s">
        <v>2442</v>
      </c>
    </row>
    <row r="37" spans="1:35">
      <c r="D37" t="s">
        <v>269</v>
      </c>
      <c r="E37" t="s">
        <v>245</v>
      </c>
      <c r="F37" t="s">
        <v>270</v>
      </c>
      <c r="G37" t="s">
        <v>315</v>
      </c>
      <c r="H37" t="s">
        <v>272</v>
      </c>
      <c r="I37" t="s">
        <v>309</v>
      </c>
      <c r="J37" t="s">
        <v>109</v>
      </c>
      <c r="K37" t="s">
        <v>408</v>
      </c>
      <c r="L37" t="s">
        <v>408</v>
      </c>
      <c r="M37" s="172" t="s">
        <v>318</v>
      </c>
      <c r="N37" t="s">
        <v>578</v>
      </c>
      <c r="O37" s="172" t="s">
        <v>318</v>
      </c>
      <c r="P37" t="s">
        <v>348</v>
      </c>
      <c r="R37" s="645" t="s">
        <v>2443</v>
      </c>
      <c r="S37" s="242"/>
      <c r="T37" s="242"/>
      <c r="U37" s="242"/>
      <c r="V37" s="242"/>
      <c r="AC37" t="s">
        <v>2455</v>
      </c>
      <c r="AE37" s="978"/>
      <c r="AF37" s="978"/>
      <c r="AG37" s="978"/>
      <c r="AH37" s="978"/>
      <c r="AI37" s="978"/>
    </row>
    <row r="38" spans="1:35">
      <c r="D38" t="s">
        <v>269</v>
      </c>
      <c r="E38" t="s">
        <v>245</v>
      </c>
      <c r="F38" t="s">
        <v>270</v>
      </c>
      <c r="G38" t="s">
        <v>315</v>
      </c>
      <c r="H38" t="s">
        <v>272</v>
      </c>
      <c r="I38" t="s">
        <v>309</v>
      </c>
      <c r="J38" t="s">
        <v>109</v>
      </c>
      <c r="K38" t="s">
        <v>408</v>
      </c>
      <c r="L38" t="s">
        <v>408</v>
      </c>
      <c r="M38" s="172" t="s">
        <v>318</v>
      </c>
      <c r="N38" t="s">
        <v>578</v>
      </c>
      <c r="O38" s="172" t="s">
        <v>318</v>
      </c>
      <c r="P38" t="s">
        <v>348</v>
      </c>
      <c r="R38" s="645" t="s">
        <v>2444</v>
      </c>
      <c r="S38" s="242"/>
      <c r="T38" s="242"/>
      <c r="U38" s="242"/>
      <c r="V38" s="242"/>
      <c r="AC38" t="s">
        <v>2455</v>
      </c>
      <c r="AE38" s="978"/>
      <c r="AF38" s="978"/>
      <c r="AG38" s="978"/>
      <c r="AH38" s="978"/>
      <c r="AI38" s="978"/>
    </row>
    <row r="39" spans="1:35">
      <c r="D39" t="s">
        <v>269</v>
      </c>
      <c r="E39" t="s">
        <v>245</v>
      </c>
      <c r="F39" t="s">
        <v>270</v>
      </c>
      <c r="G39" t="s">
        <v>315</v>
      </c>
      <c r="H39" t="s">
        <v>272</v>
      </c>
      <c r="I39" t="s">
        <v>309</v>
      </c>
      <c r="J39" t="s">
        <v>109</v>
      </c>
      <c r="K39" t="s">
        <v>408</v>
      </c>
      <c r="L39" t="s">
        <v>408</v>
      </c>
      <c r="M39" s="172" t="s">
        <v>318</v>
      </c>
      <c r="N39" t="s">
        <v>578</v>
      </c>
      <c r="O39" s="172" t="s">
        <v>318</v>
      </c>
      <c r="P39" t="s">
        <v>348</v>
      </c>
      <c r="R39" s="645" t="s">
        <v>2445</v>
      </c>
      <c r="S39" s="242"/>
      <c r="T39" s="242"/>
      <c r="U39" s="242"/>
      <c r="V39" s="242"/>
      <c r="AC39" t="s">
        <v>2455</v>
      </c>
      <c r="AE39" s="978"/>
      <c r="AF39" s="978"/>
      <c r="AG39" s="978"/>
      <c r="AH39" s="978"/>
      <c r="AI39" s="978"/>
    </row>
    <row r="40" spans="1:35">
      <c r="D40" t="s">
        <v>269</v>
      </c>
      <c r="E40" t="s">
        <v>245</v>
      </c>
      <c r="F40" t="s">
        <v>270</v>
      </c>
      <c r="G40" t="s">
        <v>315</v>
      </c>
      <c r="H40" t="s">
        <v>272</v>
      </c>
      <c r="I40" t="s">
        <v>309</v>
      </c>
      <c r="J40" t="s">
        <v>109</v>
      </c>
      <c r="K40" t="s">
        <v>408</v>
      </c>
      <c r="L40" t="s">
        <v>408</v>
      </c>
      <c r="M40" s="172" t="s">
        <v>318</v>
      </c>
      <c r="N40" t="s">
        <v>578</v>
      </c>
      <c r="O40" s="172" t="s">
        <v>318</v>
      </c>
      <c r="P40" t="s">
        <v>348</v>
      </c>
      <c r="R40" s="645" t="s">
        <v>2446</v>
      </c>
      <c r="S40" s="242"/>
      <c r="T40" s="242"/>
      <c r="U40" s="242"/>
      <c r="V40" s="242"/>
      <c r="AC40" t="s">
        <v>2455</v>
      </c>
      <c r="AE40" s="978"/>
      <c r="AF40" s="978"/>
      <c r="AG40" s="978"/>
      <c r="AH40" s="978"/>
      <c r="AI40" s="978"/>
    </row>
    <row r="41" spans="1:35">
      <c r="D41" t="s">
        <v>269</v>
      </c>
      <c r="E41" t="s">
        <v>245</v>
      </c>
      <c r="F41" t="s">
        <v>270</v>
      </c>
      <c r="G41" t="s">
        <v>315</v>
      </c>
      <c r="H41" t="s">
        <v>272</v>
      </c>
      <c r="I41" t="s">
        <v>309</v>
      </c>
      <c r="J41" t="s">
        <v>109</v>
      </c>
      <c r="K41" t="s">
        <v>408</v>
      </c>
      <c r="L41" t="s">
        <v>408</v>
      </c>
      <c r="M41" s="172" t="s">
        <v>318</v>
      </c>
      <c r="N41" t="s">
        <v>580</v>
      </c>
      <c r="O41" s="172" t="s">
        <v>318</v>
      </c>
      <c r="P41" t="s">
        <v>348</v>
      </c>
      <c r="R41" s="645" t="s">
        <v>2447</v>
      </c>
      <c r="S41" s="242"/>
      <c r="T41" s="242"/>
      <c r="U41" s="242"/>
      <c r="V41" s="242"/>
      <c r="AC41" t="s">
        <v>2455</v>
      </c>
      <c r="AE41" s="978"/>
      <c r="AF41" s="978"/>
      <c r="AG41" s="978"/>
      <c r="AH41" s="978"/>
      <c r="AI41" s="978"/>
    </row>
    <row r="42" spans="1:35">
      <c r="D42" t="s">
        <v>269</v>
      </c>
      <c r="E42" t="s">
        <v>245</v>
      </c>
      <c r="F42" t="s">
        <v>270</v>
      </c>
      <c r="G42" t="s">
        <v>315</v>
      </c>
      <c r="H42" t="s">
        <v>272</v>
      </c>
      <c r="I42" t="s">
        <v>309</v>
      </c>
      <c r="J42" t="s">
        <v>109</v>
      </c>
      <c r="K42" t="s">
        <v>408</v>
      </c>
      <c r="L42" t="s">
        <v>408</v>
      </c>
      <c r="M42" s="172" t="s">
        <v>318</v>
      </c>
      <c r="N42" t="s">
        <v>580</v>
      </c>
      <c r="O42" s="172" t="s">
        <v>318</v>
      </c>
      <c r="P42" t="s">
        <v>348</v>
      </c>
      <c r="R42" s="645" t="s">
        <v>2448</v>
      </c>
      <c r="S42" s="242"/>
      <c r="T42" s="242"/>
      <c r="U42" s="242"/>
      <c r="V42" s="242"/>
      <c r="AC42" t="s">
        <v>2455</v>
      </c>
      <c r="AE42" s="978"/>
      <c r="AF42" s="978"/>
      <c r="AG42" s="978"/>
      <c r="AH42" s="978"/>
      <c r="AI42" s="978"/>
    </row>
    <row r="43" spans="1:35">
      <c r="D43" t="s">
        <v>269</v>
      </c>
      <c r="E43" t="s">
        <v>245</v>
      </c>
      <c r="F43" t="s">
        <v>270</v>
      </c>
      <c r="G43" t="s">
        <v>315</v>
      </c>
      <c r="H43" t="s">
        <v>272</v>
      </c>
      <c r="I43" t="s">
        <v>309</v>
      </c>
      <c r="J43" t="s">
        <v>109</v>
      </c>
      <c r="K43" t="s">
        <v>408</v>
      </c>
      <c r="L43" t="s">
        <v>408</v>
      </c>
      <c r="M43" s="172" t="s">
        <v>318</v>
      </c>
      <c r="N43" t="s">
        <v>580</v>
      </c>
      <c r="O43" s="172" t="s">
        <v>318</v>
      </c>
      <c r="P43" t="s">
        <v>348</v>
      </c>
      <c r="R43" s="645" t="s">
        <v>2449</v>
      </c>
      <c r="S43" s="242"/>
      <c r="T43" s="242"/>
      <c r="U43" s="242"/>
      <c r="V43" s="242"/>
      <c r="AC43" t="s">
        <v>2455</v>
      </c>
      <c r="AE43" s="978"/>
      <c r="AF43" s="978"/>
      <c r="AG43" s="978"/>
      <c r="AH43" s="978"/>
      <c r="AI43" s="978"/>
    </row>
    <row r="44" spans="1:35">
      <c r="D44" t="s">
        <v>269</v>
      </c>
      <c r="E44" t="s">
        <v>245</v>
      </c>
      <c r="F44" t="s">
        <v>270</v>
      </c>
      <c r="G44" t="s">
        <v>315</v>
      </c>
      <c r="H44" t="s">
        <v>272</v>
      </c>
      <c r="I44" t="s">
        <v>309</v>
      </c>
      <c r="J44" t="s">
        <v>109</v>
      </c>
      <c r="K44" t="s">
        <v>408</v>
      </c>
      <c r="L44" t="s">
        <v>408</v>
      </c>
      <c r="M44" s="172" t="s">
        <v>318</v>
      </c>
      <c r="N44" t="s">
        <v>582</v>
      </c>
      <c r="O44" s="172" t="s">
        <v>318</v>
      </c>
      <c r="P44" t="s">
        <v>348</v>
      </c>
      <c r="R44" s="645"/>
      <c r="S44" s="242"/>
      <c r="T44" s="242"/>
      <c r="U44" s="242"/>
      <c r="V44" s="242"/>
      <c r="AC44" t="s">
        <v>2455</v>
      </c>
      <c r="AE44" s="978"/>
      <c r="AF44" s="978"/>
      <c r="AG44" s="978"/>
      <c r="AH44" s="978"/>
      <c r="AI44" s="978"/>
    </row>
    <row r="45" spans="1:35">
      <c r="D45" t="s">
        <v>269</v>
      </c>
      <c r="E45" t="s">
        <v>245</v>
      </c>
      <c r="F45" t="s">
        <v>270</v>
      </c>
      <c r="G45" t="s">
        <v>315</v>
      </c>
      <c r="H45" t="s">
        <v>272</v>
      </c>
      <c r="I45" t="s">
        <v>309</v>
      </c>
      <c r="J45" t="s">
        <v>109</v>
      </c>
      <c r="K45" t="s">
        <v>408</v>
      </c>
      <c r="L45" t="s">
        <v>408</v>
      </c>
      <c r="M45" s="172" t="s">
        <v>318</v>
      </c>
      <c r="N45" t="s">
        <v>584</v>
      </c>
      <c r="O45" s="172" t="s">
        <v>318</v>
      </c>
      <c r="P45" t="s">
        <v>348</v>
      </c>
      <c r="R45" s="645"/>
      <c r="S45" s="242"/>
      <c r="T45" s="242"/>
      <c r="U45" s="242"/>
      <c r="V45" s="242"/>
      <c r="AC45" t="s">
        <v>2455</v>
      </c>
      <c r="AE45" s="978"/>
      <c r="AF45" s="978"/>
      <c r="AG45" s="978"/>
      <c r="AH45" s="978"/>
      <c r="AI45" s="978"/>
    </row>
    <row r="46" spans="1:35">
      <c r="D46" t="s">
        <v>269</v>
      </c>
      <c r="E46" t="s">
        <v>245</v>
      </c>
      <c r="F46" t="s">
        <v>270</v>
      </c>
      <c r="G46" t="s">
        <v>315</v>
      </c>
      <c r="H46" t="s">
        <v>272</v>
      </c>
      <c r="I46" t="s">
        <v>309</v>
      </c>
      <c r="J46" t="s">
        <v>109</v>
      </c>
      <c r="K46" t="s">
        <v>408</v>
      </c>
      <c r="L46" t="s">
        <v>408</v>
      </c>
      <c r="M46" s="172" t="s">
        <v>318</v>
      </c>
      <c r="O46" s="172" t="s">
        <v>318</v>
      </c>
      <c r="P46" t="s">
        <v>348</v>
      </c>
      <c r="R46" s="645"/>
      <c r="S46" s="242"/>
      <c r="T46" s="242"/>
      <c r="U46" s="242"/>
      <c r="V46" s="242"/>
      <c r="AE46" s="1121"/>
      <c r="AF46" s="1121"/>
      <c r="AG46" s="1121"/>
      <c r="AH46" s="1121"/>
      <c r="AI46" s="1121"/>
    </row>
    <row r="47" spans="1:35">
      <c r="D47" t="s">
        <v>269</v>
      </c>
      <c r="E47" t="s">
        <v>245</v>
      </c>
      <c r="F47" t="s">
        <v>270</v>
      </c>
      <c r="G47" t="s">
        <v>315</v>
      </c>
      <c r="H47" t="s">
        <v>272</v>
      </c>
      <c r="I47" t="s">
        <v>309</v>
      </c>
      <c r="J47" t="s">
        <v>109</v>
      </c>
      <c r="K47" t="s">
        <v>408</v>
      </c>
      <c r="L47" t="s">
        <v>408</v>
      </c>
      <c r="M47" s="172" t="s">
        <v>318</v>
      </c>
      <c r="O47" s="172" t="s">
        <v>318</v>
      </c>
      <c r="P47" t="s">
        <v>348</v>
      </c>
      <c r="R47" s="645"/>
      <c r="S47" s="242"/>
      <c r="T47" s="242"/>
      <c r="U47" s="242"/>
      <c r="V47" s="242"/>
      <c r="AE47" s="1121"/>
      <c r="AF47" s="1121"/>
      <c r="AG47" s="1121"/>
      <c r="AH47" s="1121"/>
      <c r="AI47" s="1121"/>
    </row>
    <row r="48" spans="1:35" s="43" customFormat="1">
      <c r="D48" t="s">
        <v>269</v>
      </c>
      <c r="E48" t="s">
        <v>245</v>
      </c>
      <c r="F48" t="s">
        <v>270</v>
      </c>
      <c r="G48" t="s">
        <v>315</v>
      </c>
      <c r="H48" t="s">
        <v>272</v>
      </c>
      <c r="I48" t="s">
        <v>309</v>
      </c>
      <c r="J48" t="s">
        <v>109</v>
      </c>
      <c r="K48" t="s">
        <v>408</v>
      </c>
      <c r="L48" t="s">
        <v>408</v>
      </c>
      <c r="M48" s="172" t="s">
        <v>318</v>
      </c>
      <c r="N48"/>
      <c r="O48" s="172" t="s">
        <v>318</v>
      </c>
      <c r="P48" t="s">
        <v>348</v>
      </c>
      <c r="Q48"/>
      <c r="R48" s="645"/>
      <c r="S48" s="242"/>
      <c r="T48" s="242"/>
      <c r="U48" s="242"/>
      <c r="V48" s="242"/>
      <c r="W48"/>
      <c r="X48"/>
      <c r="Y48"/>
      <c r="Z48"/>
      <c r="AA48"/>
      <c r="AB48"/>
      <c r="AC48"/>
      <c r="AD48"/>
      <c r="AE48" s="1121"/>
      <c r="AF48" s="1121"/>
      <c r="AG48" s="1121"/>
      <c r="AH48" s="1121"/>
      <c r="AI48" s="1121"/>
    </row>
    <row r="50" spans="1:35" s="803" customFormat="1" ht="18">
      <c r="A50" s="800"/>
      <c r="B50" s="801" t="s">
        <v>2456</v>
      </c>
      <c r="C50" s="800"/>
      <c r="D50" s="800"/>
      <c r="E50" s="800"/>
      <c r="F50" s="800"/>
      <c r="G50" s="800"/>
      <c r="H50" s="800"/>
      <c r="I50" s="800"/>
      <c r="J50" s="800"/>
      <c r="K50" s="800"/>
      <c r="L50" s="802"/>
      <c r="M50" s="802"/>
      <c r="N50" s="802"/>
      <c r="O50" s="802"/>
      <c r="P50" s="802"/>
      <c r="Q50" s="802"/>
      <c r="R50" s="802"/>
      <c r="S50" s="802"/>
      <c r="T50" s="802"/>
      <c r="U50" s="802"/>
      <c r="V50" s="802"/>
      <c r="W50" s="802"/>
      <c r="X50" s="802"/>
      <c r="Y50" s="802"/>
      <c r="Z50" s="802"/>
      <c r="AA50" s="802"/>
      <c r="AB50" s="802"/>
      <c r="AC50" s="802"/>
      <c r="AD50" s="802"/>
      <c r="AE50" s="802"/>
      <c r="AF50" s="802"/>
      <c r="AG50" s="802"/>
      <c r="AH50" s="802"/>
      <c r="AI50" s="802"/>
    </row>
    <row r="52" spans="1:35">
      <c r="D52" t="s">
        <v>269</v>
      </c>
      <c r="E52" t="s">
        <v>245</v>
      </c>
      <c r="F52" t="s">
        <v>270</v>
      </c>
      <c r="G52" t="s">
        <v>315</v>
      </c>
      <c r="H52" t="s">
        <v>272</v>
      </c>
      <c r="I52" t="s">
        <v>309</v>
      </c>
      <c r="J52" t="s">
        <v>109</v>
      </c>
      <c r="K52" t="s">
        <v>408</v>
      </c>
      <c r="L52" t="s">
        <v>408</v>
      </c>
      <c r="M52" s="172" t="s">
        <v>318</v>
      </c>
      <c r="AC52" t="s">
        <v>1581</v>
      </c>
      <c r="AE52" s="978"/>
      <c r="AF52" s="978"/>
      <c r="AG52" s="978"/>
      <c r="AH52" s="978"/>
      <c r="AI52" s="978"/>
    </row>
    <row r="53" spans="1:35">
      <c r="D53" t="s">
        <v>269</v>
      </c>
      <c r="E53" t="s">
        <v>245</v>
      </c>
      <c r="F53" t="s">
        <v>270</v>
      </c>
      <c r="G53" t="s">
        <v>315</v>
      </c>
      <c r="H53" t="s">
        <v>272</v>
      </c>
      <c r="I53" t="s">
        <v>309</v>
      </c>
      <c r="J53" t="s">
        <v>109</v>
      </c>
      <c r="K53" t="s">
        <v>408</v>
      </c>
      <c r="L53" t="s">
        <v>408</v>
      </c>
      <c r="M53" s="172" t="s">
        <v>318</v>
      </c>
      <c r="AC53" t="s">
        <v>2455</v>
      </c>
      <c r="AE53" s="978"/>
      <c r="AF53" s="978"/>
      <c r="AG53" s="978"/>
      <c r="AH53" s="978"/>
      <c r="AI53" s="978"/>
    </row>
    <row r="55" spans="1:35" s="46" customFormat="1" ht="18.75">
      <c r="A55"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4" id="{F9DFF66C-9E9D-4C1E-AB60-A18C68DBAEB6}">
            <xm:f>'1.5 Universal Data'!$C$8&lt;$AE$7</xm:f>
            <x14:dxf>
              <fill>
                <patternFill patternType="lightUp">
                  <bgColor theme="0"/>
                </patternFill>
              </fill>
            </x14:dxf>
          </x14:cfRule>
          <xm:sqref>AE13:AF27 AE28 AE29:AF30 AE31 AE32:AF53</xm:sqref>
        </x14:conditionalFormatting>
        <x14:conditionalFormatting xmlns:xm="http://schemas.microsoft.com/office/excel/2006/main">
          <x14:cfRule type="expression" priority="23" id="{F49F173A-B0AE-4E9D-BABF-231C2BBFDD88}">
            <xm:f>'1.5 Universal Data'!$C$8&lt;$AG$7</xm:f>
            <x14:dxf>
              <fill>
                <patternFill patternType="lightUp">
                  <bgColor theme="0"/>
                </patternFill>
              </fill>
            </x14:dxf>
          </x14:cfRule>
          <xm:sqref>AG13:AG21</xm:sqref>
        </x14:conditionalFormatting>
        <x14:conditionalFormatting xmlns:xm="http://schemas.microsoft.com/office/excel/2006/main">
          <x14:cfRule type="expression" priority="8" id="{0E511FD8-091F-4831-A643-DC1BA63A65C1}">
            <xm:f>'1.5 Universal Data'!$C$8&lt;$AG$7</xm:f>
            <x14:dxf>
              <fill>
                <patternFill patternType="lightUp">
                  <bgColor theme="0"/>
                </patternFill>
              </fill>
            </x14:dxf>
          </x14:cfRule>
          <xm:sqref>AG29</xm:sqref>
        </x14:conditionalFormatting>
        <x14:conditionalFormatting xmlns:xm="http://schemas.microsoft.com/office/excel/2006/main">
          <x14:cfRule type="expression" priority="13" id="{F6E20A2C-0934-4C80-94E8-8565D28E3845}">
            <xm:f>'1.5 Universal Data'!$C$8&lt;$AG$7</xm:f>
            <x14:dxf>
              <fill>
                <patternFill patternType="lightUp">
                  <bgColor theme="0"/>
                </patternFill>
              </fill>
            </x14:dxf>
          </x14:cfRule>
          <xm:sqref>AG37:AG45</xm:sqref>
        </x14:conditionalFormatting>
        <x14:conditionalFormatting xmlns:xm="http://schemas.microsoft.com/office/excel/2006/main">
          <x14:cfRule type="expression" priority="3" id="{7FD61A47-656E-4721-994B-1105591080F1}">
            <xm:f>'1.5 Universal Data'!$C$8&lt;$AG$7</xm:f>
            <x14:dxf>
              <fill>
                <patternFill patternType="lightUp">
                  <bgColor theme="0"/>
                </patternFill>
              </fill>
            </x14:dxf>
          </x14:cfRule>
          <xm:sqref>AG52:AG53</xm:sqref>
        </x14:conditionalFormatting>
        <x14:conditionalFormatting xmlns:xm="http://schemas.microsoft.com/office/excel/2006/main">
          <x14:cfRule type="expression" priority="22" id="{8E763686-5FE1-4E7C-8662-65ECB21DDF6E}">
            <xm:f>'1.5 Universal Data'!$C$8&lt;$AH$7</xm:f>
            <x14:dxf>
              <fill>
                <patternFill patternType="lightUp">
                  <bgColor theme="0"/>
                </patternFill>
              </fill>
            </x14:dxf>
          </x14:cfRule>
          <xm:sqref>AH13:AH21</xm:sqref>
        </x14:conditionalFormatting>
        <x14:conditionalFormatting xmlns:xm="http://schemas.microsoft.com/office/excel/2006/main">
          <x14:cfRule type="expression" priority="7" id="{327031DE-5DA5-4627-AD18-FCECF67833EF}">
            <xm:f>'1.5 Universal Data'!$C$8&lt;$AH$7</xm:f>
            <x14:dxf>
              <fill>
                <patternFill patternType="lightUp">
                  <bgColor theme="0"/>
                </patternFill>
              </fill>
            </x14:dxf>
          </x14:cfRule>
          <xm:sqref>AH29</xm:sqref>
        </x14:conditionalFormatting>
        <x14:conditionalFormatting xmlns:xm="http://schemas.microsoft.com/office/excel/2006/main">
          <x14:cfRule type="expression" priority="12" id="{1F68F02C-7EA6-4E89-A8AB-97FC3A112D13}">
            <xm:f>'1.5 Universal Data'!$C$8&lt;$AH$7</xm:f>
            <x14:dxf>
              <fill>
                <patternFill patternType="lightUp">
                  <bgColor theme="0"/>
                </patternFill>
              </fill>
            </x14:dxf>
          </x14:cfRule>
          <xm:sqref>AH37:AH45</xm:sqref>
        </x14:conditionalFormatting>
        <x14:conditionalFormatting xmlns:xm="http://schemas.microsoft.com/office/excel/2006/main">
          <x14:cfRule type="expression" priority="2" id="{8C459305-E7E4-4A21-871D-39B6FAA130CF}">
            <xm:f>'1.5 Universal Data'!$C$8&lt;$AH$7</xm:f>
            <x14:dxf>
              <fill>
                <patternFill patternType="lightUp">
                  <bgColor theme="0"/>
                </patternFill>
              </fill>
            </x14:dxf>
          </x14:cfRule>
          <xm:sqref>AH52:AH53</xm:sqref>
        </x14:conditionalFormatting>
        <x14:conditionalFormatting xmlns:xm="http://schemas.microsoft.com/office/excel/2006/main">
          <x14:cfRule type="expression" priority="21" id="{4BE9DAB3-22CE-479F-8311-2395C1F389D6}">
            <xm:f>'1.5 Universal Data'!$C$8&lt;$AI$7</xm:f>
            <x14:dxf>
              <fill>
                <patternFill patternType="lightUp">
                  <bgColor theme="0"/>
                </patternFill>
              </fill>
            </x14:dxf>
          </x14:cfRule>
          <xm:sqref>AI13:AI21</xm:sqref>
        </x14:conditionalFormatting>
        <x14:conditionalFormatting xmlns:xm="http://schemas.microsoft.com/office/excel/2006/main">
          <x14:cfRule type="expression" priority="6" id="{8C1DA0E6-6B94-450E-BAFB-1738AB14CDB0}">
            <xm:f>'1.5 Universal Data'!$C$8&lt;$AI$7</xm:f>
            <x14:dxf>
              <fill>
                <patternFill patternType="lightUp">
                  <bgColor theme="0"/>
                </patternFill>
              </fill>
            </x14:dxf>
          </x14:cfRule>
          <xm:sqref>AI29</xm:sqref>
        </x14:conditionalFormatting>
        <x14:conditionalFormatting xmlns:xm="http://schemas.microsoft.com/office/excel/2006/main">
          <x14:cfRule type="expression" priority="11" id="{7DD7CF0A-9859-4CE4-8935-C56CA2CB1BF5}">
            <xm:f>'1.5 Universal Data'!$C$8&lt;$AI$7</xm:f>
            <x14:dxf>
              <fill>
                <patternFill patternType="lightUp">
                  <bgColor theme="0"/>
                </patternFill>
              </fill>
            </x14:dxf>
          </x14:cfRule>
          <xm:sqref>AI37:AI45</xm:sqref>
        </x14:conditionalFormatting>
        <x14:conditionalFormatting xmlns:xm="http://schemas.microsoft.com/office/excel/2006/main">
          <x14:cfRule type="expression" priority="1" id="{9C20F40B-6160-4E0C-8242-10149B125F37}">
            <xm:f>'1.5 Universal Data'!$C$8&lt;$AI$7</xm:f>
            <x14:dxf>
              <fill>
                <patternFill patternType="lightUp">
                  <bgColor theme="0"/>
                </patternFill>
              </fill>
            </x14:dxf>
          </x14:cfRule>
          <xm:sqref>AI52:AI53</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D89E5-D1EC-4A4F-8D96-ED91D025C534}">
  <sheetPr>
    <tabColor theme="9" tint="-0.249977111117893"/>
  </sheetPr>
  <dimension ref="A1:AI41"/>
  <sheetViews>
    <sheetView workbookViewId="0">
      <selection activeCell="AF6" sqref="AF6"/>
    </sheetView>
    <sheetView workbookViewId="1"/>
  </sheetViews>
  <sheetFormatPr defaultRowHeight="15"/>
  <cols>
    <col min="1" max="3" width="1.85546875" customWidth="1"/>
    <col min="4" max="4" width="4.85546875" customWidth="1"/>
    <col min="5" max="5" width="5" bestFit="1" customWidth="1"/>
    <col min="6" max="8" width="5" customWidth="1"/>
    <col min="9" max="9" width="25.140625" bestFit="1" customWidth="1"/>
    <col min="10" max="10" width="9.42578125" bestFit="1" customWidth="1"/>
    <col min="11" max="11" width="12.140625" bestFit="1" customWidth="1"/>
    <col min="12" max="12" width="17.140625" bestFit="1" customWidth="1"/>
    <col min="13" max="13" width="11" bestFit="1" customWidth="1"/>
    <col min="14" max="14" width="13.42578125" bestFit="1" customWidth="1"/>
    <col min="15" max="15" width="12.140625" customWidth="1"/>
    <col min="16" max="16" width="14.85546875" bestFit="1" customWidth="1"/>
    <col min="17" max="17" width="1.85546875" customWidth="1"/>
    <col min="18"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2457</v>
      </c>
    </row>
    <row r="6" spans="1:35">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t="s">
        <v>276</v>
      </c>
      <c r="P7" s="55" t="s">
        <v>256</v>
      </c>
      <c r="Q7" s="55"/>
      <c r="R7" s="55"/>
      <c r="S7" s="55"/>
      <c r="T7" s="55"/>
      <c r="U7" s="55"/>
      <c r="V7" s="55"/>
      <c r="W7" s="55"/>
      <c r="X7" s="55"/>
      <c r="Y7" s="55"/>
      <c r="Z7" s="55"/>
      <c r="AA7" s="55"/>
      <c r="AB7" s="55"/>
      <c r="AC7" s="43" t="s">
        <v>1578</v>
      </c>
      <c r="AE7" s="52">
        <v>2022</v>
      </c>
      <c r="AF7" s="51">
        <v>2023</v>
      </c>
      <c r="AG7" s="51">
        <v>2024</v>
      </c>
      <c r="AH7" s="51">
        <v>2025</v>
      </c>
      <c r="AI7" s="50">
        <v>2026</v>
      </c>
    </row>
    <row r="8" spans="1:35">
      <c r="S8" s="43"/>
      <c r="T8" s="43"/>
      <c r="U8" s="43"/>
      <c r="V8" s="43"/>
    </row>
    <row r="9" spans="1:35" s="1" customFormat="1" ht="18">
      <c r="A9" s="2" t="s">
        <v>2430</v>
      </c>
      <c r="B9" s="2"/>
    </row>
    <row r="11" spans="1:35" s="1" customFormat="1">
      <c r="A11" s="42"/>
      <c r="B11" s="48" t="s">
        <v>2458</v>
      </c>
    </row>
    <row r="13" spans="1:35">
      <c r="D13" t="s">
        <v>269</v>
      </c>
      <c r="E13" t="s">
        <v>245</v>
      </c>
      <c r="F13" t="s">
        <v>270</v>
      </c>
      <c r="G13" t="s">
        <v>2409</v>
      </c>
      <c r="H13" t="s">
        <v>272</v>
      </c>
      <c r="I13" t="s">
        <v>343</v>
      </c>
      <c r="J13" t="s">
        <v>109</v>
      </c>
      <c r="K13" t="s">
        <v>1607</v>
      </c>
      <c r="L13" t="s">
        <v>2459</v>
      </c>
      <c r="M13" s="172" t="s">
        <v>318</v>
      </c>
      <c r="N13" t="s">
        <v>589</v>
      </c>
      <c r="O13" s="172" t="s">
        <v>318</v>
      </c>
      <c r="P13" t="s">
        <v>360</v>
      </c>
      <c r="R13" s="242"/>
      <c r="S13" s="242"/>
      <c r="T13" s="242"/>
      <c r="U13" s="242"/>
      <c r="V13" s="242"/>
      <c r="AC13" t="s">
        <v>1336</v>
      </c>
      <c r="AD13" s="49"/>
      <c r="AE13" s="978"/>
      <c r="AF13" s="978"/>
      <c r="AG13" s="978"/>
      <c r="AH13" s="978"/>
      <c r="AI13" s="978"/>
    </row>
    <row r="14" spans="1:35">
      <c r="D14" t="s">
        <v>269</v>
      </c>
      <c r="E14" t="s">
        <v>245</v>
      </c>
      <c r="F14" t="s">
        <v>270</v>
      </c>
      <c r="G14" t="s">
        <v>2409</v>
      </c>
      <c r="H14" t="s">
        <v>272</v>
      </c>
      <c r="I14" t="s">
        <v>343</v>
      </c>
      <c r="J14" t="s">
        <v>109</v>
      </c>
      <c r="K14" t="s">
        <v>1607</v>
      </c>
      <c r="L14" t="s">
        <v>2459</v>
      </c>
      <c r="M14" s="172" t="s">
        <v>318</v>
      </c>
      <c r="O14" s="172" t="s">
        <v>318</v>
      </c>
      <c r="P14" t="s">
        <v>360</v>
      </c>
      <c r="R14" s="242"/>
      <c r="S14" s="242"/>
      <c r="T14" s="242"/>
      <c r="U14" s="242"/>
      <c r="V14" s="242"/>
      <c r="AD14" s="49"/>
      <c r="AE14" s="1019"/>
      <c r="AF14" s="1019"/>
      <c r="AG14" s="1019"/>
      <c r="AH14" s="1019"/>
      <c r="AI14" s="1019"/>
    </row>
    <row r="15" spans="1:35" s="43" customFormat="1">
      <c r="D15" t="s">
        <v>269</v>
      </c>
      <c r="E15" t="s">
        <v>245</v>
      </c>
      <c r="F15" t="s">
        <v>270</v>
      </c>
      <c r="G15" t="s">
        <v>2409</v>
      </c>
      <c r="H15" t="s">
        <v>272</v>
      </c>
      <c r="I15" t="s">
        <v>343</v>
      </c>
      <c r="J15" t="s">
        <v>109</v>
      </c>
      <c r="K15" t="s">
        <v>1607</v>
      </c>
      <c r="L15" t="s">
        <v>2459</v>
      </c>
      <c r="M15" s="172" t="s">
        <v>318</v>
      </c>
      <c r="N15"/>
      <c r="O15" s="172" t="s">
        <v>318</v>
      </c>
      <c r="P15" t="s">
        <v>360</v>
      </c>
      <c r="Q15"/>
      <c r="R15" s="242"/>
      <c r="S15" s="242"/>
      <c r="T15" s="242"/>
      <c r="U15" s="242"/>
      <c r="V15" s="242"/>
      <c r="W15"/>
      <c r="X15"/>
      <c r="Y15"/>
      <c r="Z15"/>
      <c r="AA15"/>
      <c r="AB15"/>
      <c r="AC15"/>
      <c r="AD15" s="49"/>
      <c r="AE15" s="1019"/>
      <c r="AF15" s="1019"/>
      <c r="AG15" s="1019"/>
      <c r="AH15" s="1019"/>
      <c r="AI15" s="1019"/>
    </row>
    <row r="16" spans="1:35">
      <c r="D16" t="s">
        <v>269</v>
      </c>
      <c r="E16" t="s">
        <v>245</v>
      </c>
      <c r="F16" t="s">
        <v>270</v>
      </c>
      <c r="G16" t="s">
        <v>2409</v>
      </c>
      <c r="H16" t="s">
        <v>272</v>
      </c>
      <c r="I16" t="s">
        <v>343</v>
      </c>
      <c r="J16" t="s">
        <v>109</v>
      </c>
      <c r="K16" t="s">
        <v>1607</v>
      </c>
      <c r="L16" t="s">
        <v>2459</v>
      </c>
      <c r="M16" s="172" t="s">
        <v>318</v>
      </c>
      <c r="O16" s="172" t="s">
        <v>318</v>
      </c>
      <c r="P16" t="s">
        <v>360</v>
      </c>
      <c r="AD16" s="49"/>
      <c r="AE16" s="1019"/>
      <c r="AF16" s="1019"/>
      <c r="AG16" s="1019"/>
      <c r="AH16" s="1019"/>
      <c r="AI16" s="1019"/>
    </row>
    <row r="18" spans="1:35" s="1" customFormat="1">
      <c r="A18" s="42"/>
      <c r="B18" s="48" t="s">
        <v>2460</v>
      </c>
    </row>
    <row r="20" spans="1:35">
      <c r="D20" t="s">
        <v>269</v>
      </c>
      <c r="E20" t="s">
        <v>245</v>
      </c>
      <c r="F20" t="s">
        <v>270</v>
      </c>
      <c r="G20" t="s">
        <v>2409</v>
      </c>
      <c r="H20" t="s">
        <v>272</v>
      </c>
      <c r="I20" t="s">
        <v>343</v>
      </c>
      <c r="J20" t="s">
        <v>109</v>
      </c>
      <c r="K20" t="s">
        <v>1607</v>
      </c>
      <c r="L20" t="s">
        <v>2459</v>
      </c>
      <c r="M20" s="172" t="s">
        <v>318</v>
      </c>
      <c r="N20" t="s">
        <v>586</v>
      </c>
      <c r="O20" s="172" t="s">
        <v>318</v>
      </c>
      <c r="P20" t="s">
        <v>360</v>
      </c>
      <c r="R20" s="242"/>
      <c r="S20" s="242"/>
      <c r="T20" s="242"/>
      <c r="U20" s="242"/>
      <c r="V20" s="242"/>
      <c r="AC20" t="s">
        <v>1336</v>
      </c>
      <c r="AD20" s="49"/>
      <c r="AE20" s="978"/>
      <c r="AF20" s="978"/>
      <c r="AG20" s="978"/>
      <c r="AH20" s="978"/>
      <c r="AI20" s="978"/>
    </row>
    <row r="21" spans="1:35">
      <c r="D21" t="s">
        <v>269</v>
      </c>
      <c r="E21" t="s">
        <v>245</v>
      </c>
      <c r="F21" t="s">
        <v>270</v>
      </c>
      <c r="G21" t="s">
        <v>2409</v>
      </c>
      <c r="H21" t="s">
        <v>272</v>
      </c>
      <c r="I21" t="s">
        <v>343</v>
      </c>
      <c r="J21" t="s">
        <v>109</v>
      </c>
      <c r="K21" t="s">
        <v>1607</v>
      </c>
      <c r="L21" t="s">
        <v>2459</v>
      </c>
      <c r="M21" s="172" t="s">
        <v>318</v>
      </c>
      <c r="O21" s="172" t="s">
        <v>318</v>
      </c>
      <c r="P21" t="s">
        <v>360</v>
      </c>
      <c r="R21" s="242"/>
      <c r="S21" s="242"/>
      <c r="T21" s="242"/>
      <c r="U21" s="242"/>
      <c r="V21" s="242"/>
      <c r="AD21" s="49"/>
      <c r="AE21" s="1019"/>
      <c r="AF21" s="1019"/>
      <c r="AG21" s="1019"/>
      <c r="AH21" s="1019"/>
      <c r="AI21" s="1019"/>
    </row>
    <row r="22" spans="1:35" s="43" customFormat="1">
      <c r="D22" t="s">
        <v>269</v>
      </c>
      <c r="E22" t="s">
        <v>245</v>
      </c>
      <c r="F22" t="s">
        <v>270</v>
      </c>
      <c r="G22" t="s">
        <v>2409</v>
      </c>
      <c r="H22" t="s">
        <v>272</v>
      </c>
      <c r="I22" t="s">
        <v>343</v>
      </c>
      <c r="J22" t="s">
        <v>109</v>
      </c>
      <c r="K22" t="s">
        <v>1607</v>
      </c>
      <c r="L22" t="s">
        <v>2459</v>
      </c>
      <c r="M22" s="172" t="s">
        <v>318</v>
      </c>
      <c r="N22"/>
      <c r="O22" s="172" t="s">
        <v>318</v>
      </c>
      <c r="P22" t="s">
        <v>360</v>
      </c>
      <c r="Q22"/>
      <c r="R22" s="242"/>
      <c r="S22" s="242"/>
      <c r="T22" s="242"/>
      <c r="U22" s="242"/>
      <c r="V22" s="242"/>
      <c r="W22"/>
      <c r="X22"/>
      <c r="Y22"/>
      <c r="Z22"/>
      <c r="AA22"/>
      <c r="AB22"/>
      <c r="AC22"/>
      <c r="AD22" s="49"/>
      <c r="AE22" s="1019"/>
      <c r="AF22" s="1019"/>
      <c r="AG22" s="1019"/>
      <c r="AH22" s="1019"/>
      <c r="AI22" s="1019"/>
    </row>
    <row r="23" spans="1:35">
      <c r="D23" t="s">
        <v>269</v>
      </c>
      <c r="E23" t="s">
        <v>245</v>
      </c>
      <c r="F23" t="s">
        <v>270</v>
      </c>
      <c r="G23" t="s">
        <v>2409</v>
      </c>
      <c r="H23" t="s">
        <v>272</v>
      </c>
      <c r="I23" t="s">
        <v>343</v>
      </c>
      <c r="J23" t="s">
        <v>109</v>
      </c>
      <c r="K23" t="s">
        <v>1607</v>
      </c>
      <c r="L23" t="s">
        <v>2459</v>
      </c>
      <c r="M23" s="172" t="s">
        <v>318</v>
      </c>
      <c r="O23" s="172" t="s">
        <v>318</v>
      </c>
      <c r="P23" t="s">
        <v>360</v>
      </c>
      <c r="AD23" s="49"/>
      <c r="AE23" s="1019"/>
      <c r="AF23" s="1019"/>
      <c r="AG23" s="1019"/>
      <c r="AH23" s="1019"/>
      <c r="AI23" s="1019"/>
    </row>
    <row r="25" spans="1:35" s="1" customFormat="1" ht="18">
      <c r="A25" s="2" t="s">
        <v>296</v>
      </c>
      <c r="B25" s="2"/>
    </row>
    <row r="27" spans="1:35" s="1" customFormat="1">
      <c r="A27" s="42"/>
      <c r="B27" s="48" t="s">
        <v>2458</v>
      </c>
    </row>
    <row r="29" spans="1:35">
      <c r="D29" t="s">
        <v>269</v>
      </c>
      <c r="E29" t="s">
        <v>245</v>
      </c>
      <c r="F29" t="s">
        <v>270</v>
      </c>
      <c r="G29" t="s">
        <v>315</v>
      </c>
      <c r="H29" t="s">
        <v>296</v>
      </c>
      <c r="I29" t="s">
        <v>343</v>
      </c>
      <c r="J29" t="s">
        <v>109</v>
      </c>
      <c r="K29" t="s">
        <v>1607</v>
      </c>
      <c r="L29" t="s">
        <v>2459</v>
      </c>
      <c r="M29" s="172" t="s">
        <v>318</v>
      </c>
      <c r="N29" t="s">
        <v>589</v>
      </c>
      <c r="O29" s="172" t="s">
        <v>318</v>
      </c>
      <c r="P29" t="s">
        <v>360</v>
      </c>
      <c r="R29" s="242"/>
      <c r="S29" s="242"/>
      <c r="T29" s="242"/>
      <c r="U29" s="242"/>
      <c r="V29" s="242"/>
      <c r="AC29" t="s">
        <v>2461</v>
      </c>
      <c r="AE29" s="978"/>
      <c r="AF29" s="978"/>
      <c r="AG29" s="978"/>
      <c r="AH29" s="978"/>
      <c r="AI29" s="978"/>
    </row>
    <row r="30" spans="1:35">
      <c r="D30" t="s">
        <v>269</v>
      </c>
      <c r="E30" t="s">
        <v>245</v>
      </c>
      <c r="F30" t="s">
        <v>270</v>
      </c>
      <c r="G30" t="s">
        <v>315</v>
      </c>
      <c r="H30" t="s">
        <v>296</v>
      </c>
      <c r="I30" t="s">
        <v>343</v>
      </c>
      <c r="J30" t="s">
        <v>109</v>
      </c>
      <c r="K30" t="s">
        <v>1607</v>
      </c>
      <c r="L30" t="s">
        <v>2459</v>
      </c>
      <c r="M30" s="172" t="s">
        <v>318</v>
      </c>
      <c r="O30" s="172" t="s">
        <v>318</v>
      </c>
      <c r="P30" t="s">
        <v>360</v>
      </c>
      <c r="R30" s="242"/>
      <c r="S30" s="242"/>
      <c r="T30" s="242"/>
      <c r="U30" s="242"/>
      <c r="V30" s="242"/>
      <c r="AE30" s="1121"/>
      <c r="AF30" s="1121"/>
      <c r="AG30" s="1121"/>
      <c r="AH30" s="1121"/>
      <c r="AI30" s="1121"/>
    </row>
    <row r="31" spans="1:35" s="43" customFormat="1">
      <c r="D31" t="s">
        <v>269</v>
      </c>
      <c r="E31" t="s">
        <v>245</v>
      </c>
      <c r="F31" t="s">
        <v>270</v>
      </c>
      <c r="G31" t="s">
        <v>315</v>
      </c>
      <c r="H31" t="s">
        <v>296</v>
      </c>
      <c r="I31" t="s">
        <v>343</v>
      </c>
      <c r="J31" t="s">
        <v>109</v>
      </c>
      <c r="K31" t="s">
        <v>1607</v>
      </c>
      <c r="L31" t="s">
        <v>2459</v>
      </c>
      <c r="M31" s="172" t="s">
        <v>318</v>
      </c>
      <c r="N31"/>
      <c r="O31" s="172" t="s">
        <v>318</v>
      </c>
      <c r="P31" t="s">
        <v>360</v>
      </c>
      <c r="Q31"/>
      <c r="R31" s="242"/>
      <c r="S31" s="242"/>
      <c r="T31" s="242"/>
      <c r="U31" s="242"/>
      <c r="V31" s="242"/>
      <c r="W31"/>
      <c r="X31"/>
      <c r="Y31"/>
      <c r="Z31"/>
      <c r="AA31"/>
      <c r="AB31"/>
      <c r="AC31"/>
      <c r="AD31"/>
      <c r="AE31" s="1121"/>
      <c r="AF31" s="1121"/>
      <c r="AG31" s="1121"/>
      <c r="AH31" s="1121"/>
      <c r="AI31" s="1121"/>
    </row>
    <row r="32" spans="1:35">
      <c r="D32" t="s">
        <v>269</v>
      </c>
      <c r="E32" t="s">
        <v>245</v>
      </c>
      <c r="F32" t="s">
        <v>270</v>
      </c>
      <c r="G32" t="s">
        <v>315</v>
      </c>
      <c r="H32" t="s">
        <v>296</v>
      </c>
      <c r="I32" t="s">
        <v>343</v>
      </c>
      <c r="J32" t="s">
        <v>109</v>
      </c>
      <c r="K32" t="s">
        <v>1607</v>
      </c>
      <c r="L32" t="s">
        <v>2459</v>
      </c>
      <c r="M32" s="172" t="s">
        <v>318</v>
      </c>
      <c r="O32" s="172" t="s">
        <v>318</v>
      </c>
      <c r="P32" t="s">
        <v>360</v>
      </c>
      <c r="AE32" s="1121"/>
      <c r="AF32" s="1121"/>
      <c r="AG32" s="1121"/>
      <c r="AH32" s="1121"/>
      <c r="AI32" s="1121"/>
    </row>
    <row r="34" spans="1:35" s="1" customFormat="1">
      <c r="A34" s="42"/>
      <c r="B34" s="48" t="s">
        <v>2462</v>
      </c>
    </row>
    <row r="36" spans="1:35">
      <c r="D36" t="s">
        <v>269</v>
      </c>
      <c r="E36" t="s">
        <v>245</v>
      </c>
      <c r="F36" t="s">
        <v>270</v>
      </c>
      <c r="G36" t="s">
        <v>315</v>
      </c>
      <c r="H36" t="s">
        <v>296</v>
      </c>
      <c r="I36" t="s">
        <v>343</v>
      </c>
      <c r="J36" t="s">
        <v>109</v>
      </c>
      <c r="K36" t="s">
        <v>1607</v>
      </c>
      <c r="L36" t="s">
        <v>2459</v>
      </c>
      <c r="M36" s="172" t="s">
        <v>318</v>
      </c>
      <c r="N36" t="s">
        <v>586</v>
      </c>
      <c r="O36" s="172" t="s">
        <v>318</v>
      </c>
      <c r="P36" t="s">
        <v>360</v>
      </c>
      <c r="R36" s="242"/>
      <c r="S36" s="242"/>
      <c r="T36" s="242"/>
      <c r="U36" s="242"/>
      <c r="V36" s="242"/>
      <c r="AC36" t="s">
        <v>2461</v>
      </c>
      <c r="AE36" s="978"/>
      <c r="AF36" s="978"/>
      <c r="AG36" s="978"/>
      <c r="AH36" s="978"/>
      <c r="AI36" s="978"/>
    </row>
    <row r="37" spans="1:35">
      <c r="D37" t="s">
        <v>269</v>
      </c>
      <c r="E37" t="s">
        <v>245</v>
      </c>
      <c r="F37" t="s">
        <v>270</v>
      </c>
      <c r="G37" t="s">
        <v>315</v>
      </c>
      <c r="H37" t="s">
        <v>296</v>
      </c>
      <c r="I37" t="s">
        <v>343</v>
      </c>
      <c r="J37" t="s">
        <v>109</v>
      </c>
      <c r="K37" t="s">
        <v>1607</v>
      </c>
      <c r="L37" t="s">
        <v>2459</v>
      </c>
      <c r="M37" s="172" t="s">
        <v>318</v>
      </c>
      <c r="O37" s="172" t="s">
        <v>318</v>
      </c>
      <c r="P37" t="s">
        <v>360</v>
      </c>
      <c r="R37" s="242"/>
      <c r="S37" s="242"/>
      <c r="T37" s="242"/>
      <c r="U37" s="242"/>
      <c r="V37" s="242"/>
      <c r="AE37" s="1121"/>
      <c r="AF37" s="1121"/>
      <c r="AG37" s="1121"/>
      <c r="AH37" s="1121"/>
      <c r="AI37" s="1121"/>
    </row>
    <row r="38" spans="1:35" s="43" customFormat="1">
      <c r="D38" t="s">
        <v>269</v>
      </c>
      <c r="E38" t="s">
        <v>245</v>
      </c>
      <c r="F38" t="s">
        <v>270</v>
      </c>
      <c r="G38" t="s">
        <v>315</v>
      </c>
      <c r="H38" t="s">
        <v>296</v>
      </c>
      <c r="I38" t="s">
        <v>343</v>
      </c>
      <c r="J38" t="s">
        <v>109</v>
      </c>
      <c r="K38" t="s">
        <v>1607</v>
      </c>
      <c r="L38" t="s">
        <v>2459</v>
      </c>
      <c r="M38" s="172" t="s">
        <v>318</v>
      </c>
      <c r="N38"/>
      <c r="O38" s="172" t="s">
        <v>318</v>
      </c>
      <c r="P38" t="s">
        <v>360</v>
      </c>
      <c r="Q38"/>
      <c r="R38" s="242"/>
      <c r="S38" s="242"/>
      <c r="T38" s="242"/>
      <c r="U38" s="242"/>
      <c r="V38" s="242"/>
      <c r="W38"/>
      <c r="X38"/>
      <c r="Y38"/>
      <c r="Z38"/>
      <c r="AA38"/>
      <c r="AB38"/>
      <c r="AC38"/>
      <c r="AD38"/>
      <c r="AE38" s="1121"/>
      <c r="AF38" s="1121"/>
      <c r="AG38" s="1121"/>
      <c r="AH38" s="1121"/>
      <c r="AI38" s="1121"/>
    </row>
    <row r="39" spans="1:35">
      <c r="D39" t="s">
        <v>269</v>
      </c>
      <c r="E39" t="s">
        <v>245</v>
      </c>
      <c r="F39" t="s">
        <v>270</v>
      </c>
      <c r="G39" t="s">
        <v>315</v>
      </c>
      <c r="H39" t="s">
        <v>296</v>
      </c>
      <c r="I39" t="s">
        <v>343</v>
      </c>
      <c r="J39" t="s">
        <v>109</v>
      </c>
      <c r="K39" t="s">
        <v>1607</v>
      </c>
      <c r="L39" t="s">
        <v>2459</v>
      </c>
      <c r="M39" s="172" t="s">
        <v>318</v>
      </c>
      <c r="O39" s="172" t="s">
        <v>318</v>
      </c>
      <c r="P39" t="s">
        <v>360</v>
      </c>
      <c r="AE39" s="1121"/>
      <c r="AF39" s="1121"/>
      <c r="AG39" s="1121"/>
      <c r="AH39" s="1121"/>
      <c r="AI39" s="1121"/>
    </row>
    <row r="41" spans="1:35" s="46" customFormat="1" ht="18.75">
      <c r="A41"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0" id="{E542EF29-8D26-47AB-BFBB-E349023657D0}">
            <xm:f>'1.5 Universal Data'!$C$8&lt;$AE$7</xm:f>
            <x14:dxf>
              <fill>
                <patternFill patternType="lightUp">
                  <bgColor theme="0"/>
                </patternFill>
              </fill>
            </x14:dxf>
          </x14:cfRule>
          <xm:sqref>AE13:AF13</xm:sqref>
        </x14:conditionalFormatting>
        <x14:conditionalFormatting xmlns:xm="http://schemas.microsoft.com/office/excel/2006/main">
          <x14:cfRule type="expression" priority="15" id="{68F8D554-B1CE-410E-B586-4F4615BED76B}">
            <xm:f>'1.5 Universal Data'!$C$8&lt;$AE$7</xm:f>
            <x14:dxf>
              <fill>
                <patternFill patternType="lightUp">
                  <bgColor theme="0"/>
                </patternFill>
              </fill>
            </x14:dxf>
          </x14:cfRule>
          <xm:sqref>AE20:AG20</xm:sqref>
        </x14:conditionalFormatting>
        <x14:conditionalFormatting xmlns:xm="http://schemas.microsoft.com/office/excel/2006/main">
          <x14:cfRule type="expression" priority="10" id="{ADBCCEBF-D413-42D7-A6EF-476A0790EEF6}">
            <xm:f>'1.5 Universal Data'!$C$8&lt;$AE$7</xm:f>
            <x14:dxf>
              <fill>
                <patternFill patternType="lightUp">
                  <bgColor theme="0"/>
                </patternFill>
              </fill>
            </x14:dxf>
          </x14:cfRule>
          <xm:sqref>AE29:AG29</xm:sqref>
        </x14:conditionalFormatting>
        <x14:conditionalFormatting xmlns:xm="http://schemas.microsoft.com/office/excel/2006/main">
          <x14:cfRule type="expression" priority="5" id="{87E6798D-2034-441A-A52C-E162B04EA13E}">
            <xm:f>'1.5 Universal Data'!$C$8&lt;$AE$7</xm:f>
            <x14:dxf>
              <fill>
                <patternFill patternType="lightUp">
                  <bgColor theme="0"/>
                </patternFill>
              </fill>
            </x14:dxf>
          </x14:cfRule>
          <xm:sqref>AE36:AG36</xm:sqref>
        </x14:conditionalFormatting>
        <x14:conditionalFormatting xmlns:xm="http://schemas.microsoft.com/office/excel/2006/main">
          <x14:cfRule type="expression" priority="18" id="{AAA2A5C5-8BD4-4E50-936F-88DAD12C27C3}">
            <xm:f>'1.5 Universal Data'!$C$8&lt;$AG$7</xm:f>
            <x14:dxf>
              <fill>
                <patternFill patternType="lightUp">
                  <bgColor theme="0"/>
                </patternFill>
              </fill>
            </x14:dxf>
          </x14:cfRule>
          <xm:sqref>AG13</xm:sqref>
        </x14:conditionalFormatting>
        <x14:conditionalFormatting xmlns:xm="http://schemas.microsoft.com/office/excel/2006/main">
          <x14:cfRule type="expression" priority="17" id="{67492155-8EE0-4B91-9511-37BEE8A4C98A}">
            <xm:f>'1.5 Universal Data'!$C$8&lt;$AH$7</xm:f>
            <x14:dxf>
              <fill>
                <patternFill patternType="lightUp">
                  <bgColor theme="0"/>
                </patternFill>
              </fill>
            </x14:dxf>
          </x14:cfRule>
          <xm:sqref>AH13</xm:sqref>
        </x14:conditionalFormatting>
        <x14:conditionalFormatting xmlns:xm="http://schemas.microsoft.com/office/excel/2006/main">
          <x14:cfRule type="expression" priority="12" id="{309623B1-CA3E-4F66-A6AC-35CE113F8D53}">
            <xm:f>'1.5 Universal Data'!$C$8&lt;$AH$7</xm:f>
            <x14:dxf>
              <fill>
                <patternFill patternType="lightUp">
                  <bgColor theme="0"/>
                </patternFill>
              </fill>
            </x14:dxf>
          </x14:cfRule>
          <xm:sqref>AH20</xm:sqref>
        </x14:conditionalFormatting>
        <x14:conditionalFormatting xmlns:xm="http://schemas.microsoft.com/office/excel/2006/main">
          <x14:cfRule type="expression" priority="7" id="{B448962C-9CB9-4BF8-8BC5-281CFB819799}">
            <xm:f>'1.5 Universal Data'!$C$8&lt;$AH$7</xm:f>
            <x14:dxf>
              <fill>
                <patternFill patternType="lightUp">
                  <bgColor theme="0"/>
                </patternFill>
              </fill>
            </x14:dxf>
          </x14:cfRule>
          <xm:sqref>AH29</xm:sqref>
        </x14:conditionalFormatting>
        <x14:conditionalFormatting xmlns:xm="http://schemas.microsoft.com/office/excel/2006/main">
          <x14:cfRule type="expression" priority="2" id="{997280D6-B5C5-48D1-9CC9-1AB18D122CC9}">
            <xm:f>'1.5 Universal Data'!$C$8&lt;$AH$7</xm:f>
            <x14:dxf>
              <fill>
                <patternFill patternType="lightUp">
                  <bgColor theme="0"/>
                </patternFill>
              </fill>
            </x14:dxf>
          </x14:cfRule>
          <xm:sqref>AH36</xm:sqref>
        </x14:conditionalFormatting>
        <x14:conditionalFormatting xmlns:xm="http://schemas.microsoft.com/office/excel/2006/main">
          <x14:cfRule type="expression" priority="16" id="{0828D5B8-F5BB-4F54-B9C6-9F18EC22C065}">
            <xm:f>'1.5 Universal Data'!$C$8&lt;$AI$7</xm:f>
            <x14:dxf>
              <fill>
                <patternFill patternType="lightUp">
                  <bgColor theme="0"/>
                </patternFill>
              </fill>
            </x14:dxf>
          </x14:cfRule>
          <xm:sqref>AI13</xm:sqref>
        </x14:conditionalFormatting>
        <x14:conditionalFormatting xmlns:xm="http://schemas.microsoft.com/office/excel/2006/main">
          <x14:cfRule type="expression" priority="11" id="{34BB2BDA-0C3D-4FBE-8ACA-898F4DA57DC4}">
            <xm:f>'1.5 Universal Data'!$C$8&lt;$AI$7</xm:f>
            <x14:dxf>
              <fill>
                <patternFill patternType="lightUp">
                  <bgColor theme="0"/>
                </patternFill>
              </fill>
            </x14:dxf>
          </x14:cfRule>
          <xm:sqref>AI20</xm:sqref>
        </x14:conditionalFormatting>
        <x14:conditionalFormatting xmlns:xm="http://schemas.microsoft.com/office/excel/2006/main">
          <x14:cfRule type="expression" priority="6" id="{E3BA74D3-1F3F-4C09-BEA6-CD6C60317722}">
            <xm:f>'1.5 Universal Data'!$C$8&lt;$AI$7</xm:f>
            <x14:dxf>
              <fill>
                <patternFill patternType="lightUp">
                  <bgColor theme="0"/>
                </patternFill>
              </fill>
            </x14:dxf>
          </x14:cfRule>
          <xm:sqref>AI29</xm:sqref>
        </x14:conditionalFormatting>
        <x14:conditionalFormatting xmlns:xm="http://schemas.microsoft.com/office/excel/2006/main">
          <x14:cfRule type="expression" priority="1" id="{4C5D75DD-1F1C-43E3-8F2E-9C7381D31D34}">
            <xm:f>'1.5 Universal Data'!$C$8&lt;$AI$7</xm:f>
            <x14:dxf>
              <fill>
                <patternFill patternType="lightUp">
                  <bgColor theme="0"/>
                </patternFill>
              </fill>
            </x14:dxf>
          </x14:cfRule>
          <xm:sqref>AI36</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73FB-A82C-45E1-B275-637FDEC8EAAE}">
  <sheetPr>
    <tabColor theme="9" tint="-0.249977111117893"/>
  </sheetPr>
  <dimension ref="A1:AI115"/>
  <sheetViews>
    <sheetView workbookViewId="0">
      <selection activeCell="AG8" sqref="AG8"/>
    </sheetView>
    <sheetView workbookViewId="1"/>
  </sheetViews>
  <sheetFormatPr defaultRowHeight="15"/>
  <cols>
    <col min="1" max="3" width="1.85546875" customWidth="1"/>
    <col min="4" max="4" width="8.140625" bestFit="1" customWidth="1"/>
    <col min="5" max="5" width="5" bestFit="1" customWidth="1"/>
    <col min="6" max="6" width="12.140625" bestFit="1" customWidth="1"/>
    <col min="7" max="7" width="5.42578125" bestFit="1" customWidth="1"/>
    <col min="8" max="8" width="11.140625" bestFit="1" customWidth="1"/>
    <col min="9" max="9" width="13.85546875" bestFit="1" customWidth="1"/>
    <col min="10" max="17" width="1.85546875" customWidth="1"/>
    <col min="18" max="26" width="1.85546875" hidden="1" customWidth="1"/>
    <col min="27" max="28" width="39.85546875" bestFit="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2463</v>
      </c>
    </row>
    <row r="6" spans="1:35">
      <c r="AD6" s="49"/>
      <c r="AE6" s="1658"/>
      <c r="AF6" s="1659"/>
      <c r="AG6" s="1662" t="s">
        <v>3191</v>
      </c>
      <c r="AH6" s="1659"/>
      <c r="AI6" s="1660"/>
    </row>
    <row r="7" spans="1:35" s="43" customFormat="1">
      <c r="D7" s="55" t="s">
        <v>244</v>
      </c>
      <c r="E7" s="55" t="s">
        <v>245</v>
      </c>
      <c r="F7" s="55" t="s">
        <v>2406</v>
      </c>
      <c r="G7" s="55" t="s">
        <v>1587</v>
      </c>
      <c r="H7" s="55" t="s">
        <v>2407</v>
      </c>
      <c r="I7" s="55" t="s">
        <v>249</v>
      </c>
      <c r="J7" s="55"/>
      <c r="K7" s="55"/>
      <c r="L7" s="55"/>
      <c r="M7" s="55"/>
      <c r="N7" s="55"/>
      <c r="O7" s="55"/>
      <c r="P7" s="55"/>
      <c r="Q7" s="55"/>
      <c r="R7" s="54" t="s">
        <v>1567</v>
      </c>
      <c r="S7" s="54" t="s">
        <v>1568</v>
      </c>
      <c r="T7" s="54" t="s">
        <v>1569</v>
      </c>
      <c r="U7" s="54" t="s">
        <v>1570</v>
      </c>
      <c r="V7" s="54" t="s">
        <v>1571</v>
      </c>
      <c r="W7" s="54" t="s">
        <v>1572</v>
      </c>
      <c r="X7" s="54" t="s">
        <v>1573</v>
      </c>
      <c r="Y7" s="54" t="s">
        <v>1574</v>
      </c>
      <c r="Z7" s="54"/>
      <c r="AA7" s="54" t="s">
        <v>2464</v>
      </c>
      <c r="AB7" s="54" t="s">
        <v>2465</v>
      </c>
      <c r="AC7" s="43" t="s">
        <v>1578</v>
      </c>
      <c r="AD7" s="49"/>
      <c r="AE7" s="52">
        <v>2022</v>
      </c>
      <c r="AF7" s="51">
        <v>2023</v>
      </c>
      <c r="AG7" s="51">
        <v>2024</v>
      </c>
      <c r="AH7" s="51">
        <v>2025</v>
      </c>
      <c r="AI7" s="50">
        <v>2026</v>
      </c>
    </row>
    <row r="8" spans="1:35">
      <c r="R8" s="43"/>
      <c r="S8" s="43"/>
      <c r="T8" s="43"/>
      <c r="U8" s="43"/>
      <c r="AA8" s="43"/>
      <c r="AB8" s="43"/>
    </row>
    <row r="9" spans="1:35" s="1" customFormat="1" ht="18">
      <c r="A9" s="2" t="s">
        <v>2430</v>
      </c>
      <c r="B9" s="2"/>
    </row>
    <row r="11" spans="1:35" s="1" customFormat="1">
      <c r="A11" s="42"/>
      <c r="B11" s="48" t="s">
        <v>1588</v>
      </c>
    </row>
    <row r="13" spans="1:35">
      <c r="D13" t="s">
        <v>269</v>
      </c>
      <c r="E13" t="s">
        <v>376</v>
      </c>
      <c r="H13" t="s">
        <v>272</v>
      </c>
      <c r="I13" t="s">
        <v>125</v>
      </c>
      <c r="Q13" s="242"/>
      <c r="R13" s="242"/>
      <c r="S13" s="242"/>
      <c r="T13" s="242"/>
      <c r="U13" s="242"/>
      <c r="AA13" t="s">
        <v>2466</v>
      </c>
      <c r="AB13" t="s">
        <v>2467</v>
      </c>
      <c r="AC13" t="s">
        <v>1581</v>
      </c>
      <c r="AD13" s="49"/>
      <c r="AE13" s="978"/>
      <c r="AF13" s="978"/>
      <c r="AG13" s="978"/>
      <c r="AH13" s="978"/>
      <c r="AI13" s="978"/>
    </row>
    <row r="14" spans="1:35">
      <c r="D14" t="s">
        <v>269</v>
      </c>
      <c r="E14" t="s">
        <v>376</v>
      </c>
      <c r="H14" t="s">
        <v>272</v>
      </c>
      <c r="I14" t="s">
        <v>125</v>
      </c>
      <c r="Q14" s="242"/>
      <c r="R14" s="242"/>
      <c r="S14" s="242"/>
      <c r="T14" s="242"/>
      <c r="U14" s="242"/>
      <c r="AB14" t="s">
        <v>2468</v>
      </c>
      <c r="AC14" t="s">
        <v>1581</v>
      </c>
      <c r="AD14" s="49"/>
      <c r="AE14" s="978"/>
      <c r="AF14" s="978"/>
      <c r="AG14" s="978"/>
      <c r="AH14" s="978"/>
      <c r="AI14" s="978"/>
    </row>
    <row r="15" spans="1:35">
      <c r="D15" t="s">
        <v>269</v>
      </c>
      <c r="E15" t="s">
        <v>376</v>
      </c>
      <c r="H15" t="s">
        <v>272</v>
      </c>
      <c r="I15" t="s">
        <v>125</v>
      </c>
      <c r="Q15" s="242"/>
      <c r="R15" s="242"/>
      <c r="S15" s="242"/>
      <c r="T15" s="242"/>
      <c r="U15" s="242"/>
      <c r="AB15" t="s">
        <v>2469</v>
      </c>
      <c r="AC15" t="s">
        <v>1581</v>
      </c>
      <c r="AD15" s="49"/>
      <c r="AE15" s="978"/>
      <c r="AF15" s="978"/>
      <c r="AG15" s="978"/>
      <c r="AH15" s="978"/>
      <c r="AI15" s="978"/>
    </row>
    <row r="16" spans="1:35">
      <c r="D16" t="s">
        <v>269</v>
      </c>
      <c r="E16" t="s">
        <v>376</v>
      </c>
      <c r="H16" t="s">
        <v>272</v>
      </c>
      <c r="I16" t="s">
        <v>125</v>
      </c>
      <c r="Q16" s="242"/>
      <c r="R16" s="242"/>
      <c r="S16" s="242"/>
      <c r="T16" s="242"/>
      <c r="U16" s="242"/>
      <c r="AB16" t="s">
        <v>2470</v>
      </c>
      <c r="AC16" t="s">
        <v>1581</v>
      </c>
      <c r="AD16" s="49"/>
      <c r="AE16" s="978"/>
      <c r="AF16" s="978"/>
      <c r="AG16" s="978"/>
      <c r="AH16" s="978"/>
      <c r="AI16" s="978"/>
    </row>
    <row r="17" spans="4:35">
      <c r="D17" t="s">
        <v>269</v>
      </c>
      <c r="E17" t="s">
        <v>376</v>
      </c>
      <c r="H17" t="s">
        <v>272</v>
      </c>
      <c r="I17" t="s">
        <v>125</v>
      </c>
      <c r="Q17" s="242"/>
      <c r="R17" s="242"/>
      <c r="S17" s="242"/>
      <c r="T17" s="242"/>
      <c r="U17" s="242"/>
      <c r="AB17" t="s">
        <v>2471</v>
      </c>
      <c r="AC17" t="s">
        <v>1581</v>
      </c>
      <c r="AD17" s="49"/>
      <c r="AE17" s="978"/>
      <c r="AF17" s="978"/>
      <c r="AG17" s="978"/>
      <c r="AH17" s="978"/>
      <c r="AI17" s="978"/>
    </row>
    <row r="18" spans="4:35">
      <c r="D18" t="s">
        <v>269</v>
      </c>
      <c r="E18" t="s">
        <v>376</v>
      </c>
      <c r="H18" t="s">
        <v>272</v>
      </c>
      <c r="I18" t="s">
        <v>125</v>
      </c>
      <c r="Q18" s="242"/>
      <c r="R18" s="242"/>
      <c r="S18" s="242"/>
      <c r="T18" s="242"/>
      <c r="U18" s="242"/>
      <c r="AB18" t="s">
        <v>2472</v>
      </c>
      <c r="AC18" t="s">
        <v>1581</v>
      </c>
      <c r="AD18" s="49"/>
      <c r="AE18" s="1023">
        <f>SUM(AE13:AE17)</f>
        <v>0</v>
      </c>
      <c r="AF18" s="1023">
        <f t="shared" ref="AF18:AG18" si="0">SUM(AF13:AF17)</f>
        <v>0</v>
      </c>
      <c r="AG18" s="1023">
        <f t="shared" si="0"/>
        <v>0</v>
      </c>
      <c r="AH18" s="1023">
        <f t="shared" ref="AH18" si="1">SUM(AH13:AH17)</f>
        <v>0</v>
      </c>
      <c r="AI18" s="978"/>
    </row>
    <row r="19" spans="4:35">
      <c r="D19" t="s">
        <v>269</v>
      </c>
      <c r="E19" t="s">
        <v>376</v>
      </c>
      <c r="H19" t="s">
        <v>272</v>
      </c>
      <c r="I19" t="s">
        <v>125</v>
      </c>
      <c r="Q19" s="242"/>
      <c r="R19" s="242"/>
      <c r="S19" s="242"/>
      <c r="T19" s="242"/>
      <c r="U19" s="242"/>
      <c r="AB19" t="s">
        <v>2473</v>
      </c>
      <c r="AC19" t="s">
        <v>1581</v>
      </c>
      <c r="AD19" s="49"/>
      <c r="AE19" s="1023">
        <f>SUM(AE14:AE17)</f>
        <v>0</v>
      </c>
      <c r="AF19" s="1023">
        <f t="shared" ref="AF19:AG19" si="2">SUM(AF14:AF17)</f>
        <v>0</v>
      </c>
      <c r="AG19" s="1023">
        <f t="shared" si="2"/>
        <v>0</v>
      </c>
      <c r="AH19" s="1023">
        <f t="shared" ref="AH19" si="3">SUM(AH14:AH17)</f>
        <v>0</v>
      </c>
      <c r="AI19" s="978"/>
    </row>
    <row r="20" spans="4:35">
      <c r="D20" t="s">
        <v>269</v>
      </c>
      <c r="E20" t="s">
        <v>376</v>
      </c>
      <c r="H20" t="s">
        <v>272</v>
      </c>
      <c r="I20" t="s">
        <v>125</v>
      </c>
      <c r="Q20" s="242"/>
      <c r="R20" s="242"/>
      <c r="S20" s="242"/>
      <c r="T20" s="242"/>
      <c r="U20" s="242"/>
      <c r="AA20" t="s">
        <v>2474</v>
      </c>
      <c r="AB20" t="s">
        <v>2467</v>
      </c>
      <c r="AC20" t="s">
        <v>1581</v>
      </c>
      <c r="AD20" s="49"/>
      <c r="AE20" s="978"/>
      <c r="AF20" s="978"/>
      <c r="AG20" s="978"/>
      <c r="AH20" s="978"/>
      <c r="AI20" s="978"/>
    </row>
    <row r="21" spans="4:35">
      <c r="D21" t="s">
        <v>269</v>
      </c>
      <c r="E21" t="s">
        <v>376</v>
      </c>
      <c r="H21" t="s">
        <v>272</v>
      </c>
      <c r="I21" t="s">
        <v>125</v>
      </c>
      <c r="Q21" s="242"/>
      <c r="R21" s="242"/>
      <c r="S21" s="242"/>
      <c r="T21" s="242"/>
      <c r="U21" s="242"/>
      <c r="AB21" t="s">
        <v>2468</v>
      </c>
      <c r="AC21" t="s">
        <v>1581</v>
      </c>
      <c r="AD21" s="49"/>
      <c r="AE21" s="978"/>
      <c r="AF21" s="978"/>
      <c r="AG21" s="978"/>
      <c r="AH21" s="978"/>
      <c r="AI21" s="978"/>
    </row>
    <row r="22" spans="4:35">
      <c r="D22" t="s">
        <v>269</v>
      </c>
      <c r="E22" t="s">
        <v>376</v>
      </c>
      <c r="H22" t="s">
        <v>272</v>
      </c>
      <c r="I22" t="s">
        <v>125</v>
      </c>
      <c r="Q22" s="242"/>
      <c r="R22" s="242"/>
      <c r="S22" s="242"/>
      <c r="T22" s="242"/>
      <c r="U22" s="242"/>
      <c r="AB22" t="s">
        <v>2469</v>
      </c>
      <c r="AC22" t="s">
        <v>1581</v>
      </c>
      <c r="AD22" s="49"/>
      <c r="AE22" s="978"/>
      <c r="AF22" s="978"/>
      <c r="AG22" s="978"/>
      <c r="AH22" s="978"/>
      <c r="AI22" s="978"/>
    </row>
    <row r="23" spans="4:35">
      <c r="D23" t="s">
        <v>269</v>
      </c>
      <c r="E23" t="s">
        <v>376</v>
      </c>
      <c r="H23" t="s">
        <v>272</v>
      </c>
      <c r="I23" t="s">
        <v>125</v>
      </c>
      <c r="Q23" s="242"/>
      <c r="R23" s="242"/>
      <c r="S23" s="242"/>
      <c r="T23" s="242"/>
      <c r="U23" s="242"/>
      <c r="AB23" t="s">
        <v>2470</v>
      </c>
      <c r="AC23" t="s">
        <v>1581</v>
      </c>
      <c r="AD23" s="49"/>
      <c r="AE23" s="978"/>
      <c r="AF23" s="978"/>
      <c r="AG23" s="978"/>
      <c r="AH23" s="978"/>
      <c r="AI23" s="978"/>
    </row>
    <row r="24" spans="4:35">
      <c r="D24" t="s">
        <v>269</v>
      </c>
      <c r="E24" t="s">
        <v>376</v>
      </c>
      <c r="H24" t="s">
        <v>272</v>
      </c>
      <c r="I24" t="s">
        <v>125</v>
      </c>
      <c r="Q24" s="242"/>
      <c r="R24" s="242"/>
      <c r="S24" s="242"/>
      <c r="T24" s="242"/>
      <c r="U24" s="242"/>
      <c r="AB24" t="s">
        <v>2471</v>
      </c>
      <c r="AC24" t="s">
        <v>1581</v>
      </c>
      <c r="AD24" s="49"/>
      <c r="AE24" s="978"/>
      <c r="AF24" s="978"/>
      <c r="AG24" s="978"/>
      <c r="AH24" s="978"/>
      <c r="AI24" s="978"/>
    </row>
    <row r="25" spans="4:35">
      <c r="D25" t="s">
        <v>269</v>
      </c>
      <c r="E25" t="s">
        <v>376</v>
      </c>
      <c r="H25" t="s">
        <v>272</v>
      </c>
      <c r="I25" t="s">
        <v>125</v>
      </c>
      <c r="Q25" s="242"/>
      <c r="R25" s="242"/>
      <c r="S25" s="242"/>
      <c r="T25" s="242"/>
      <c r="U25" s="242"/>
      <c r="AB25" t="s">
        <v>2472</v>
      </c>
      <c r="AC25" t="s">
        <v>1581</v>
      </c>
      <c r="AD25" s="49"/>
      <c r="AE25" s="1023">
        <f>SUM(AE20:AE24)</f>
        <v>0</v>
      </c>
      <c r="AF25" s="1023">
        <f t="shared" ref="AF25" si="4">SUM(AF20:AF24)</f>
        <v>0</v>
      </c>
      <c r="AG25" s="1023">
        <f t="shared" ref="AG25:AH25" si="5">SUM(AG20:AG24)</f>
        <v>0</v>
      </c>
      <c r="AH25" s="1023">
        <f t="shared" si="5"/>
        <v>0</v>
      </c>
      <c r="AI25" s="978"/>
    </row>
    <row r="26" spans="4:35">
      <c r="D26" t="s">
        <v>269</v>
      </c>
      <c r="E26" t="s">
        <v>376</v>
      </c>
      <c r="H26" t="s">
        <v>272</v>
      </c>
      <c r="I26" t="s">
        <v>125</v>
      </c>
      <c r="Q26" s="242"/>
      <c r="R26" s="242"/>
      <c r="S26" s="242"/>
      <c r="T26" s="242"/>
      <c r="U26" s="242"/>
      <c r="AB26" t="s">
        <v>2473</v>
      </c>
      <c r="AC26" t="s">
        <v>1581</v>
      </c>
      <c r="AD26" s="49"/>
      <c r="AE26" s="1023">
        <f>SUM(AE21:AE24)</f>
        <v>0</v>
      </c>
      <c r="AF26" s="1023">
        <f t="shared" ref="AF26:AG26" si="6">SUM(AF21:AF24)</f>
        <v>0</v>
      </c>
      <c r="AG26" s="1023">
        <f t="shared" si="6"/>
        <v>0</v>
      </c>
      <c r="AH26" s="1023">
        <f t="shared" ref="AH26" si="7">SUM(AH21:AH24)</f>
        <v>0</v>
      </c>
      <c r="AI26" s="978"/>
    </row>
    <row r="27" spans="4:35">
      <c r="D27" t="s">
        <v>269</v>
      </c>
      <c r="E27" t="s">
        <v>376</v>
      </c>
      <c r="H27" t="s">
        <v>272</v>
      </c>
      <c r="I27" t="s">
        <v>125</v>
      </c>
      <c r="Q27" s="242"/>
      <c r="R27" s="242"/>
      <c r="S27" s="242"/>
      <c r="T27" s="242"/>
      <c r="U27" s="242"/>
      <c r="AA27" t="s">
        <v>2475</v>
      </c>
      <c r="AB27" t="s">
        <v>2467</v>
      </c>
      <c r="AC27" t="s">
        <v>1581</v>
      </c>
      <c r="AD27" s="49"/>
      <c r="AE27" s="978"/>
      <c r="AF27" s="978"/>
      <c r="AG27" s="978"/>
      <c r="AH27" s="978"/>
      <c r="AI27" s="978"/>
    </row>
    <row r="28" spans="4:35">
      <c r="D28" t="s">
        <v>269</v>
      </c>
      <c r="E28" t="s">
        <v>376</v>
      </c>
      <c r="H28" t="s">
        <v>272</v>
      </c>
      <c r="I28" t="s">
        <v>125</v>
      </c>
      <c r="Q28" s="242"/>
      <c r="R28" s="242"/>
      <c r="S28" s="242"/>
      <c r="T28" s="242"/>
      <c r="U28" s="242"/>
      <c r="AB28" t="s">
        <v>2468</v>
      </c>
      <c r="AC28" t="s">
        <v>1581</v>
      </c>
      <c r="AD28" s="49"/>
      <c r="AE28" s="978"/>
      <c r="AF28" s="978"/>
      <c r="AG28" s="978"/>
      <c r="AH28" s="978"/>
      <c r="AI28" s="978"/>
    </row>
    <row r="29" spans="4:35">
      <c r="D29" t="s">
        <v>269</v>
      </c>
      <c r="E29" t="s">
        <v>376</v>
      </c>
      <c r="H29" t="s">
        <v>272</v>
      </c>
      <c r="I29" t="s">
        <v>125</v>
      </c>
      <c r="Q29" s="242"/>
      <c r="R29" s="242"/>
      <c r="S29" s="242"/>
      <c r="T29" s="242"/>
      <c r="U29" s="242"/>
      <c r="AB29" t="s">
        <v>2469</v>
      </c>
      <c r="AC29" t="s">
        <v>1581</v>
      </c>
      <c r="AD29" s="49"/>
      <c r="AE29" s="978"/>
      <c r="AF29" s="978"/>
      <c r="AG29" s="978"/>
      <c r="AH29" s="978"/>
      <c r="AI29" s="978"/>
    </row>
    <row r="30" spans="4:35">
      <c r="D30" t="s">
        <v>269</v>
      </c>
      <c r="E30" t="s">
        <v>376</v>
      </c>
      <c r="H30" t="s">
        <v>272</v>
      </c>
      <c r="I30" t="s">
        <v>125</v>
      </c>
      <c r="Q30" s="242"/>
      <c r="R30" s="242"/>
      <c r="S30" s="242"/>
      <c r="T30" s="242"/>
      <c r="U30" s="242"/>
      <c r="AB30" t="s">
        <v>2470</v>
      </c>
      <c r="AC30" t="s">
        <v>1581</v>
      </c>
      <c r="AD30" s="49"/>
      <c r="AE30" s="978"/>
      <c r="AF30" s="978"/>
      <c r="AG30" s="978"/>
      <c r="AH30" s="978"/>
      <c r="AI30" s="978"/>
    </row>
    <row r="31" spans="4:35">
      <c r="D31" t="s">
        <v>269</v>
      </c>
      <c r="E31" t="s">
        <v>376</v>
      </c>
      <c r="H31" t="s">
        <v>272</v>
      </c>
      <c r="I31" t="s">
        <v>125</v>
      </c>
      <c r="Q31" s="242"/>
      <c r="R31" s="242"/>
      <c r="S31" s="242"/>
      <c r="T31" s="242"/>
      <c r="U31" s="242"/>
      <c r="AB31" t="s">
        <v>2471</v>
      </c>
      <c r="AC31" t="s">
        <v>1581</v>
      </c>
      <c r="AD31" s="49"/>
      <c r="AE31" s="978"/>
      <c r="AF31" s="978"/>
      <c r="AG31" s="978"/>
      <c r="AH31" s="978"/>
      <c r="AI31" s="978"/>
    </row>
    <row r="32" spans="4:35">
      <c r="D32" t="s">
        <v>269</v>
      </c>
      <c r="E32" t="s">
        <v>376</v>
      </c>
      <c r="H32" t="s">
        <v>272</v>
      </c>
      <c r="I32" t="s">
        <v>125</v>
      </c>
      <c r="Q32" s="242"/>
      <c r="R32" s="242"/>
      <c r="S32" s="242"/>
      <c r="T32" s="242"/>
      <c r="U32" s="242"/>
      <c r="AB32" t="s">
        <v>2472</v>
      </c>
      <c r="AC32" t="s">
        <v>1581</v>
      </c>
      <c r="AD32" s="49"/>
      <c r="AE32" s="1023">
        <f>SUM(AE27:AE31)</f>
        <v>0</v>
      </c>
      <c r="AF32" s="1023">
        <f t="shared" ref="AF32" si="8">SUM(AF27:AF31)</f>
        <v>0</v>
      </c>
      <c r="AG32" s="1023">
        <f t="shared" ref="AG32:AH32" si="9">SUM(AG27:AG31)</f>
        <v>0</v>
      </c>
      <c r="AH32" s="1023">
        <f t="shared" si="9"/>
        <v>0</v>
      </c>
      <c r="AI32" s="978"/>
    </row>
    <row r="33" spans="4:35">
      <c r="D33" t="s">
        <v>269</v>
      </c>
      <c r="E33" t="s">
        <v>376</v>
      </c>
      <c r="H33" t="s">
        <v>272</v>
      </c>
      <c r="I33" t="s">
        <v>125</v>
      </c>
      <c r="Q33" s="242"/>
      <c r="R33" s="242"/>
      <c r="S33" s="242"/>
      <c r="T33" s="242"/>
      <c r="U33" s="242"/>
      <c r="AB33" t="s">
        <v>2473</v>
      </c>
      <c r="AC33" t="s">
        <v>1581</v>
      </c>
      <c r="AD33" s="49"/>
      <c r="AE33" s="1023">
        <f>SUM(AE28:AE31)</f>
        <v>0</v>
      </c>
      <c r="AF33" s="1023">
        <f t="shared" ref="AF33:AG33" si="10">SUM(AF28:AF31)</f>
        <v>0</v>
      </c>
      <c r="AG33" s="1023">
        <f t="shared" si="10"/>
        <v>0</v>
      </c>
      <c r="AH33" s="1023">
        <f t="shared" ref="AH33" si="11">SUM(AH28:AH31)</f>
        <v>0</v>
      </c>
      <c r="AI33" s="978"/>
    </row>
    <row r="34" spans="4:35">
      <c r="D34" t="s">
        <v>269</v>
      </c>
      <c r="E34" t="s">
        <v>376</v>
      </c>
      <c r="H34" t="s">
        <v>272</v>
      </c>
      <c r="I34" t="s">
        <v>125</v>
      </c>
      <c r="Q34" s="242"/>
      <c r="R34" s="242"/>
      <c r="S34" s="242"/>
      <c r="T34" s="242"/>
      <c r="U34" s="242"/>
      <c r="AA34" t="s">
        <v>2476</v>
      </c>
      <c r="AB34" t="s">
        <v>2467</v>
      </c>
      <c r="AC34" t="s">
        <v>1581</v>
      </c>
      <c r="AD34" s="49"/>
      <c r="AE34" s="978"/>
      <c r="AF34" s="978"/>
      <c r="AG34" s="978"/>
      <c r="AH34" s="978"/>
      <c r="AI34" s="978"/>
    </row>
    <row r="35" spans="4:35">
      <c r="D35" t="s">
        <v>269</v>
      </c>
      <c r="E35" t="s">
        <v>376</v>
      </c>
      <c r="H35" t="s">
        <v>272</v>
      </c>
      <c r="I35" t="s">
        <v>125</v>
      </c>
      <c r="Q35" s="242"/>
      <c r="R35" s="242"/>
      <c r="S35" s="242"/>
      <c r="T35" s="242"/>
      <c r="U35" s="242"/>
      <c r="AB35" t="s">
        <v>2468</v>
      </c>
      <c r="AC35" t="s">
        <v>1581</v>
      </c>
      <c r="AD35" s="49"/>
      <c r="AE35" s="978"/>
      <c r="AF35" s="978"/>
      <c r="AG35" s="978"/>
      <c r="AH35" s="978"/>
      <c r="AI35" s="978"/>
    </row>
    <row r="36" spans="4:35">
      <c r="D36" t="s">
        <v>269</v>
      </c>
      <c r="E36" t="s">
        <v>376</v>
      </c>
      <c r="H36" t="s">
        <v>272</v>
      </c>
      <c r="I36" t="s">
        <v>125</v>
      </c>
      <c r="Q36" s="242"/>
      <c r="R36" s="242"/>
      <c r="S36" s="242"/>
      <c r="T36" s="242"/>
      <c r="U36" s="242"/>
      <c r="AB36" t="s">
        <v>2469</v>
      </c>
      <c r="AC36" t="s">
        <v>1581</v>
      </c>
      <c r="AD36" s="49"/>
      <c r="AE36" s="978"/>
      <c r="AF36" s="978"/>
      <c r="AG36" s="978"/>
      <c r="AH36" s="978"/>
      <c r="AI36" s="978"/>
    </row>
    <row r="37" spans="4:35">
      <c r="D37" t="s">
        <v>269</v>
      </c>
      <c r="E37" t="s">
        <v>376</v>
      </c>
      <c r="H37" t="s">
        <v>272</v>
      </c>
      <c r="I37" t="s">
        <v>125</v>
      </c>
      <c r="Q37" s="242"/>
      <c r="R37" s="242"/>
      <c r="S37" s="242"/>
      <c r="T37" s="242"/>
      <c r="U37" s="242"/>
      <c r="AB37" t="s">
        <v>2470</v>
      </c>
      <c r="AC37" t="s">
        <v>1581</v>
      </c>
      <c r="AD37" s="49"/>
      <c r="AE37" s="978"/>
      <c r="AF37" s="978"/>
      <c r="AG37" s="978"/>
      <c r="AH37" s="978"/>
      <c r="AI37" s="978"/>
    </row>
    <row r="38" spans="4:35">
      <c r="D38" t="s">
        <v>269</v>
      </c>
      <c r="E38" t="s">
        <v>376</v>
      </c>
      <c r="H38" t="s">
        <v>272</v>
      </c>
      <c r="I38" t="s">
        <v>125</v>
      </c>
      <c r="Q38" s="242"/>
      <c r="R38" s="242"/>
      <c r="S38" s="242"/>
      <c r="T38" s="242"/>
      <c r="U38" s="242"/>
      <c r="AB38" t="s">
        <v>2471</v>
      </c>
      <c r="AC38" t="s">
        <v>1581</v>
      </c>
      <c r="AD38" s="49"/>
      <c r="AE38" s="978"/>
      <c r="AF38" s="978"/>
      <c r="AG38" s="978"/>
      <c r="AH38" s="978"/>
      <c r="AI38" s="978"/>
    </row>
    <row r="39" spans="4:35">
      <c r="D39" t="s">
        <v>269</v>
      </c>
      <c r="E39" t="s">
        <v>376</v>
      </c>
      <c r="H39" t="s">
        <v>272</v>
      </c>
      <c r="I39" t="s">
        <v>125</v>
      </c>
      <c r="Q39" s="242"/>
      <c r="R39" s="242"/>
      <c r="S39" s="242"/>
      <c r="T39" s="242"/>
      <c r="U39" s="242"/>
      <c r="AB39" t="s">
        <v>2472</v>
      </c>
      <c r="AC39" t="s">
        <v>1581</v>
      </c>
      <c r="AD39" s="49"/>
      <c r="AE39" s="1023">
        <f>SUM(AE34:AE38)</f>
        <v>0</v>
      </c>
      <c r="AF39" s="1023">
        <f t="shared" ref="AF39" si="12">SUM(AF34:AF38)</f>
        <v>0</v>
      </c>
      <c r="AG39" s="1023">
        <f t="shared" ref="AG39:AH39" si="13">SUM(AG34:AG38)</f>
        <v>0</v>
      </c>
      <c r="AH39" s="1023">
        <f t="shared" si="13"/>
        <v>0</v>
      </c>
      <c r="AI39" s="978"/>
    </row>
    <row r="40" spans="4:35">
      <c r="D40" t="s">
        <v>269</v>
      </c>
      <c r="E40" t="s">
        <v>376</v>
      </c>
      <c r="H40" t="s">
        <v>272</v>
      </c>
      <c r="I40" t="s">
        <v>125</v>
      </c>
      <c r="Q40" s="242"/>
      <c r="R40" s="242"/>
      <c r="S40" s="242"/>
      <c r="T40" s="242"/>
      <c r="U40" s="242"/>
      <c r="AB40" t="s">
        <v>2473</v>
      </c>
      <c r="AC40" t="s">
        <v>1581</v>
      </c>
      <c r="AD40" s="49"/>
      <c r="AE40" s="1023">
        <f>SUM(AE35:AE38)</f>
        <v>0</v>
      </c>
      <c r="AF40" s="1023">
        <f t="shared" ref="AF40:AG40" si="14">SUM(AF35:AF38)</f>
        <v>0</v>
      </c>
      <c r="AG40" s="1023">
        <f t="shared" si="14"/>
        <v>0</v>
      </c>
      <c r="AH40" s="1023">
        <f t="shared" ref="AH40" si="15">SUM(AH35:AH38)</f>
        <v>0</v>
      </c>
      <c r="AI40" s="978"/>
    </row>
    <row r="41" spans="4:35">
      <c r="D41" t="s">
        <v>269</v>
      </c>
      <c r="E41" t="s">
        <v>376</v>
      </c>
      <c r="H41" t="s">
        <v>272</v>
      </c>
      <c r="I41" t="s">
        <v>125</v>
      </c>
      <c r="Q41" s="242"/>
      <c r="R41" s="242"/>
      <c r="S41" s="242"/>
      <c r="T41" s="242"/>
      <c r="U41" s="242"/>
      <c r="AA41" s="978"/>
      <c r="AB41" t="s">
        <v>2467</v>
      </c>
      <c r="AC41" t="s">
        <v>1581</v>
      </c>
      <c r="AD41" s="49"/>
      <c r="AE41" s="978"/>
      <c r="AF41" s="978"/>
      <c r="AG41" s="978"/>
      <c r="AH41" s="978"/>
      <c r="AI41" s="978"/>
    </row>
    <row r="42" spans="4:35">
      <c r="D42" t="s">
        <v>269</v>
      </c>
      <c r="E42" t="s">
        <v>376</v>
      </c>
      <c r="H42" t="s">
        <v>272</v>
      </c>
      <c r="I42" t="s">
        <v>125</v>
      </c>
      <c r="Q42" s="242"/>
      <c r="R42" s="242"/>
      <c r="S42" s="242"/>
      <c r="T42" s="242"/>
      <c r="U42" s="242"/>
      <c r="AB42" t="s">
        <v>2468</v>
      </c>
      <c r="AC42" t="s">
        <v>1581</v>
      </c>
      <c r="AD42" s="49"/>
      <c r="AE42" s="978"/>
      <c r="AF42" s="978"/>
      <c r="AG42" s="978"/>
      <c r="AH42" s="978"/>
      <c r="AI42" s="978"/>
    </row>
    <row r="43" spans="4:35">
      <c r="D43" t="s">
        <v>269</v>
      </c>
      <c r="E43" t="s">
        <v>376</v>
      </c>
      <c r="H43" t="s">
        <v>272</v>
      </c>
      <c r="I43" t="s">
        <v>125</v>
      </c>
      <c r="Q43" s="242"/>
      <c r="R43" s="242"/>
      <c r="S43" s="242"/>
      <c r="T43" s="242"/>
      <c r="U43" s="242"/>
      <c r="AB43" t="s">
        <v>2469</v>
      </c>
      <c r="AC43" t="s">
        <v>1581</v>
      </c>
      <c r="AD43" s="49"/>
      <c r="AE43" s="978"/>
      <c r="AF43" s="978"/>
      <c r="AG43" s="978"/>
      <c r="AH43" s="978"/>
      <c r="AI43" s="978"/>
    </row>
    <row r="44" spans="4:35">
      <c r="D44" t="s">
        <v>269</v>
      </c>
      <c r="E44" t="s">
        <v>376</v>
      </c>
      <c r="H44" t="s">
        <v>272</v>
      </c>
      <c r="I44" t="s">
        <v>125</v>
      </c>
      <c r="Q44" s="242"/>
      <c r="R44" s="242"/>
      <c r="S44" s="242"/>
      <c r="T44" s="242"/>
      <c r="U44" s="242"/>
      <c r="AB44" t="s">
        <v>2470</v>
      </c>
      <c r="AC44" t="s">
        <v>1581</v>
      </c>
      <c r="AD44" s="49"/>
      <c r="AE44" s="978"/>
      <c r="AF44" s="978"/>
      <c r="AG44" s="978"/>
      <c r="AH44" s="978"/>
      <c r="AI44" s="978"/>
    </row>
    <row r="45" spans="4:35">
      <c r="D45" t="s">
        <v>269</v>
      </c>
      <c r="E45" t="s">
        <v>376</v>
      </c>
      <c r="H45" t="s">
        <v>272</v>
      </c>
      <c r="I45" t="s">
        <v>125</v>
      </c>
      <c r="Q45" s="242"/>
      <c r="R45" s="242"/>
      <c r="S45" s="242"/>
      <c r="T45" s="242"/>
      <c r="U45" s="242"/>
      <c r="AB45" t="s">
        <v>2471</v>
      </c>
      <c r="AC45" t="s">
        <v>1581</v>
      </c>
      <c r="AD45" s="49"/>
      <c r="AE45" s="978"/>
      <c r="AF45" s="978"/>
      <c r="AG45" s="978"/>
      <c r="AH45" s="978"/>
      <c r="AI45" s="978"/>
    </row>
    <row r="46" spans="4:35">
      <c r="D46" t="s">
        <v>269</v>
      </c>
      <c r="E46" t="s">
        <v>376</v>
      </c>
      <c r="H46" t="s">
        <v>272</v>
      </c>
      <c r="I46" t="s">
        <v>125</v>
      </c>
      <c r="Q46" s="242"/>
      <c r="R46" s="242"/>
      <c r="S46" s="242"/>
      <c r="T46" s="242"/>
      <c r="U46" s="242"/>
      <c r="AB46" t="s">
        <v>2472</v>
      </c>
      <c r="AC46" t="s">
        <v>1581</v>
      </c>
      <c r="AD46" s="49"/>
      <c r="AE46" s="1023">
        <f>SUM(AE41:AE45)</f>
        <v>0</v>
      </c>
      <c r="AF46" s="1023">
        <f t="shared" ref="AF46" si="16">SUM(AF41:AF45)</f>
        <v>0</v>
      </c>
      <c r="AG46" s="1023">
        <f t="shared" ref="AG46:AH46" si="17">SUM(AG41:AG45)</f>
        <v>0</v>
      </c>
      <c r="AH46" s="1023">
        <f t="shared" si="17"/>
        <v>0</v>
      </c>
      <c r="AI46" s="978"/>
    </row>
    <row r="47" spans="4:35">
      <c r="D47" t="s">
        <v>269</v>
      </c>
      <c r="E47" t="s">
        <v>376</v>
      </c>
      <c r="H47" t="s">
        <v>272</v>
      </c>
      <c r="I47" t="s">
        <v>125</v>
      </c>
      <c r="Q47" s="242"/>
      <c r="R47" s="242"/>
      <c r="S47" s="242"/>
      <c r="T47" s="242"/>
      <c r="U47" s="242"/>
      <c r="AB47" t="s">
        <v>2473</v>
      </c>
      <c r="AC47" t="s">
        <v>1581</v>
      </c>
      <c r="AD47" s="49"/>
      <c r="AE47" s="1023">
        <f>SUM(AE42:AE45)</f>
        <v>0</v>
      </c>
      <c r="AF47" s="1023">
        <f t="shared" ref="AF47:AG47" si="18">SUM(AF42:AF45)</f>
        <v>0</v>
      </c>
      <c r="AG47" s="1023">
        <f t="shared" si="18"/>
        <v>0</v>
      </c>
      <c r="AH47" s="1023">
        <f t="shared" ref="AH47" si="19">SUM(AH42:AH45)</f>
        <v>0</v>
      </c>
      <c r="AI47" s="978"/>
    </row>
    <row r="48" spans="4:35">
      <c r="D48" t="s">
        <v>269</v>
      </c>
      <c r="E48" t="s">
        <v>376</v>
      </c>
      <c r="H48" t="s">
        <v>272</v>
      </c>
      <c r="I48" t="s">
        <v>125</v>
      </c>
      <c r="Q48" s="242"/>
      <c r="R48" s="242"/>
      <c r="S48" s="242"/>
      <c r="T48" s="242"/>
      <c r="U48" s="242"/>
      <c r="AA48" s="978"/>
      <c r="AB48" t="s">
        <v>2467</v>
      </c>
      <c r="AC48" t="s">
        <v>1581</v>
      </c>
      <c r="AD48" s="49"/>
      <c r="AE48" s="978"/>
      <c r="AF48" s="978"/>
      <c r="AG48" s="978"/>
      <c r="AH48" s="978"/>
      <c r="AI48" s="978"/>
    </row>
    <row r="49" spans="1:35">
      <c r="D49" t="s">
        <v>269</v>
      </c>
      <c r="E49" t="s">
        <v>376</v>
      </c>
      <c r="H49" t="s">
        <v>272</v>
      </c>
      <c r="I49" t="s">
        <v>125</v>
      </c>
      <c r="Q49" s="242"/>
      <c r="R49" s="242"/>
      <c r="S49" s="242"/>
      <c r="T49" s="242"/>
      <c r="U49" s="242"/>
      <c r="AB49" t="s">
        <v>2468</v>
      </c>
      <c r="AC49" t="s">
        <v>1581</v>
      </c>
      <c r="AD49" s="49"/>
      <c r="AE49" s="978"/>
      <c r="AF49" s="978"/>
      <c r="AG49" s="978"/>
      <c r="AH49" s="978"/>
      <c r="AI49" s="978"/>
    </row>
    <row r="50" spans="1:35">
      <c r="D50" t="s">
        <v>269</v>
      </c>
      <c r="E50" t="s">
        <v>376</v>
      </c>
      <c r="H50" t="s">
        <v>272</v>
      </c>
      <c r="I50" t="s">
        <v>125</v>
      </c>
      <c r="Q50" s="242"/>
      <c r="R50" s="242"/>
      <c r="S50" s="242"/>
      <c r="T50" s="242"/>
      <c r="U50" s="242"/>
      <c r="AB50" t="s">
        <v>2469</v>
      </c>
      <c r="AC50" t="s">
        <v>1581</v>
      </c>
      <c r="AD50" s="49"/>
      <c r="AE50" s="978"/>
      <c r="AF50" s="978"/>
      <c r="AG50" s="978"/>
      <c r="AH50" s="978"/>
      <c r="AI50" s="978"/>
    </row>
    <row r="51" spans="1:35">
      <c r="D51" t="s">
        <v>269</v>
      </c>
      <c r="E51" t="s">
        <v>376</v>
      </c>
      <c r="H51" t="s">
        <v>272</v>
      </c>
      <c r="I51" t="s">
        <v>125</v>
      </c>
      <c r="Q51" s="242"/>
      <c r="R51" s="242"/>
      <c r="S51" s="242"/>
      <c r="T51" s="242"/>
      <c r="U51" s="242"/>
      <c r="AB51" t="s">
        <v>2470</v>
      </c>
      <c r="AC51" t="s">
        <v>1581</v>
      </c>
      <c r="AD51" s="49"/>
      <c r="AE51" s="978"/>
      <c r="AF51" s="978"/>
      <c r="AG51" s="978"/>
      <c r="AH51" s="978"/>
      <c r="AI51" s="978"/>
    </row>
    <row r="52" spans="1:35">
      <c r="D52" t="s">
        <v>269</v>
      </c>
      <c r="E52" t="s">
        <v>376</v>
      </c>
      <c r="H52" t="s">
        <v>272</v>
      </c>
      <c r="I52" t="s">
        <v>125</v>
      </c>
      <c r="Q52" s="242"/>
      <c r="R52" s="242"/>
      <c r="S52" s="242"/>
      <c r="T52" s="242"/>
      <c r="U52" s="242"/>
      <c r="AB52" t="s">
        <v>2471</v>
      </c>
      <c r="AC52" t="s">
        <v>1581</v>
      </c>
      <c r="AD52" s="49"/>
      <c r="AE52" s="978"/>
      <c r="AF52" s="978"/>
      <c r="AG52" s="978"/>
      <c r="AH52" s="978"/>
      <c r="AI52" s="978"/>
    </row>
    <row r="53" spans="1:35">
      <c r="D53" t="s">
        <v>269</v>
      </c>
      <c r="E53" t="s">
        <v>376</v>
      </c>
      <c r="H53" t="s">
        <v>272</v>
      </c>
      <c r="I53" t="s">
        <v>125</v>
      </c>
      <c r="Q53" s="242"/>
      <c r="R53" s="242"/>
      <c r="S53" s="242"/>
      <c r="T53" s="242"/>
      <c r="U53" s="242"/>
      <c r="AB53" t="s">
        <v>2472</v>
      </c>
      <c r="AC53" t="s">
        <v>1581</v>
      </c>
      <c r="AD53" s="49"/>
      <c r="AE53" s="1023">
        <f>SUM(AE48:AE52)</f>
        <v>0</v>
      </c>
      <c r="AF53" s="1023">
        <f t="shared" ref="AF53" si="20">SUM(AF48:AF52)</f>
        <v>0</v>
      </c>
      <c r="AG53" s="1023">
        <f t="shared" ref="AG53:AH53" si="21">SUM(AG48:AG52)</f>
        <v>0</v>
      </c>
      <c r="AH53" s="1023">
        <f t="shared" si="21"/>
        <v>0</v>
      </c>
      <c r="AI53" s="978"/>
    </row>
    <row r="54" spans="1:35">
      <c r="D54" t="s">
        <v>269</v>
      </c>
      <c r="E54" t="s">
        <v>376</v>
      </c>
      <c r="H54" t="s">
        <v>272</v>
      </c>
      <c r="I54" t="s">
        <v>125</v>
      </c>
      <c r="Q54" s="242"/>
      <c r="R54" s="242"/>
      <c r="S54" s="242"/>
      <c r="T54" s="242"/>
      <c r="U54" s="242"/>
      <c r="AB54" t="s">
        <v>2473</v>
      </c>
      <c r="AC54" t="s">
        <v>1581</v>
      </c>
      <c r="AD54" s="49"/>
      <c r="AE54" s="1023">
        <f>SUM(AE49:AE52)</f>
        <v>0</v>
      </c>
      <c r="AF54" s="1023">
        <f t="shared" ref="AF54:AG54" si="22">SUM(AF49:AF52)</f>
        <v>0</v>
      </c>
      <c r="AG54" s="1023">
        <f t="shared" si="22"/>
        <v>0</v>
      </c>
      <c r="AH54" s="1023">
        <f t="shared" ref="AH54" si="23">SUM(AH49:AH52)</f>
        <v>0</v>
      </c>
      <c r="AI54" s="978"/>
    </row>
    <row r="55" spans="1:35">
      <c r="D55" t="s">
        <v>269</v>
      </c>
      <c r="E55" t="s">
        <v>376</v>
      </c>
      <c r="H55" t="s">
        <v>272</v>
      </c>
      <c r="I55" t="s">
        <v>125</v>
      </c>
      <c r="Q55" s="242"/>
      <c r="R55" s="242"/>
      <c r="S55" s="242"/>
      <c r="T55" s="242"/>
      <c r="U55" s="242"/>
      <c r="AA55" s="978"/>
      <c r="AB55" t="s">
        <v>2467</v>
      </c>
      <c r="AC55" t="s">
        <v>1581</v>
      </c>
      <c r="AD55" s="49"/>
      <c r="AE55" s="978"/>
      <c r="AF55" s="978"/>
      <c r="AG55" s="978"/>
      <c r="AH55" s="978"/>
      <c r="AI55" s="978"/>
    </row>
    <row r="56" spans="1:35">
      <c r="D56" t="s">
        <v>269</v>
      </c>
      <c r="E56" t="s">
        <v>376</v>
      </c>
      <c r="H56" t="s">
        <v>272</v>
      </c>
      <c r="I56" t="s">
        <v>125</v>
      </c>
      <c r="Q56" s="242"/>
      <c r="R56" s="242"/>
      <c r="S56" s="242"/>
      <c r="T56" s="242"/>
      <c r="U56" s="242"/>
      <c r="AB56" t="s">
        <v>2468</v>
      </c>
      <c r="AC56" t="s">
        <v>1581</v>
      </c>
      <c r="AD56" s="49"/>
      <c r="AE56" s="978"/>
      <c r="AF56" s="978"/>
      <c r="AG56" s="978"/>
      <c r="AH56" s="978"/>
      <c r="AI56" s="978"/>
    </row>
    <row r="57" spans="1:35">
      <c r="D57" t="s">
        <v>269</v>
      </c>
      <c r="E57" t="s">
        <v>376</v>
      </c>
      <c r="H57" t="s">
        <v>272</v>
      </c>
      <c r="I57" t="s">
        <v>125</v>
      </c>
      <c r="Q57" s="242"/>
      <c r="R57" s="242"/>
      <c r="S57" s="242"/>
      <c r="T57" s="242"/>
      <c r="U57" s="242"/>
      <c r="AB57" t="s">
        <v>2469</v>
      </c>
      <c r="AC57" t="s">
        <v>1581</v>
      </c>
      <c r="AD57" s="49"/>
      <c r="AE57" s="978"/>
      <c r="AF57" s="978"/>
      <c r="AG57" s="978"/>
      <c r="AH57" s="978"/>
      <c r="AI57" s="978"/>
    </row>
    <row r="58" spans="1:35">
      <c r="D58" t="s">
        <v>269</v>
      </c>
      <c r="E58" t="s">
        <v>376</v>
      </c>
      <c r="H58" t="s">
        <v>272</v>
      </c>
      <c r="I58" t="s">
        <v>125</v>
      </c>
      <c r="Q58" s="242"/>
      <c r="R58" s="242"/>
      <c r="S58" s="242"/>
      <c r="T58" s="242"/>
      <c r="U58" s="242"/>
      <c r="AB58" t="s">
        <v>2470</v>
      </c>
      <c r="AC58" t="s">
        <v>1581</v>
      </c>
      <c r="AD58" s="49"/>
      <c r="AE58" s="978"/>
      <c r="AF58" s="978"/>
      <c r="AG58" s="978"/>
      <c r="AH58" s="978"/>
      <c r="AI58" s="978"/>
    </row>
    <row r="59" spans="1:35">
      <c r="D59" t="s">
        <v>269</v>
      </c>
      <c r="E59" t="s">
        <v>376</v>
      </c>
      <c r="H59" t="s">
        <v>272</v>
      </c>
      <c r="I59" t="s">
        <v>125</v>
      </c>
      <c r="Q59" s="242"/>
      <c r="R59" s="242"/>
      <c r="S59" s="242"/>
      <c r="T59" s="242"/>
      <c r="U59" s="242"/>
      <c r="AB59" t="s">
        <v>2471</v>
      </c>
      <c r="AC59" t="s">
        <v>1581</v>
      </c>
      <c r="AD59" s="49"/>
      <c r="AE59" s="978"/>
      <c r="AF59" s="978"/>
      <c r="AG59" s="978"/>
      <c r="AH59" s="978"/>
      <c r="AI59" s="978"/>
    </row>
    <row r="60" spans="1:35">
      <c r="D60" t="s">
        <v>269</v>
      </c>
      <c r="E60" t="s">
        <v>376</v>
      </c>
      <c r="H60" t="s">
        <v>272</v>
      </c>
      <c r="I60" t="s">
        <v>125</v>
      </c>
      <c r="Q60" s="242"/>
      <c r="R60" s="242"/>
      <c r="S60" s="242"/>
      <c r="T60" s="242"/>
      <c r="U60" s="242"/>
      <c r="AB60" t="s">
        <v>2472</v>
      </c>
      <c r="AC60" t="s">
        <v>1581</v>
      </c>
      <c r="AD60" s="49"/>
      <c r="AE60" s="1023">
        <f>SUM(AE55:AE59)</f>
        <v>0</v>
      </c>
      <c r="AF60" s="1023">
        <f t="shared" ref="AF60" si="24">SUM(AF55:AF59)</f>
        <v>0</v>
      </c>
      <c r="AG60" s="1023">
        <f t="shared" ref="AG60:AH60" si="25">SUM(AG55:AG59)</f>
        <v>0</v>
      </c>
      <c r="AH60" s="1023">
        <f t="shared" si="25"/>
        <v>0</v>
      </c>
      <c r="AI60" s="978"/>
    </row>
    <row r="61" spans="1:35" s="43" customFormat="1">
      <c r="D61" t="s">
        <v>269</v>
      </c>
      <c r="E61" t="s">
        <v>376</v>
      </c>
      <c r="F61"/>
      <c r="G61"/>
      <c r="H61" t="s">
        <v>272</v>
      </c>
      <c r="I61" t="s">
        <v>125</v>
      </c>
      <c r="J61"/>
      <c r="K61"/>
      <c r="L61"/>
      <c r="M61"/>
      <c r="N61"/>
      <c r="O61"/>
      <c r="P61"/>
      <c r="Q61" s="242"/>
      <c r="R61" s="242"/>
      <c r="S61" s="242"/>
      <c r="T61" s="242"/>
      <c r="U61" s="242"/>
      <c r="V61"/>
      <c r="W61"/>
      <c r="X61"/>
      <c r="Y61"/>
      <c r="Z61"/>
      <c r="AA61"/>
      <c r="AB61" t="s">
        <v>2473</v>
      </c>
      <c r="AC61" t="s">
        <v>1581</v>
      </c>
      <c r="AD61" s="49"/>
      <c r="AE61" s="1023">
        <f>SUM(AE56:AE59)</f>
        <v>0</v>
      </c>
      <c r="AF61" s="1023">
        <f t="shared" ref="AF61:AG61" si="26">SUM(AF56:AF59)</f>
        <v>0</v>
      </c>
      <c r="AG61" s="1023">
        <f t="shared" si="26"/>
        <v>0</v>
      </c>
      <c r="AH61" s="1023">
        <f t="shared" ref="AH61" si="27">SUM(AH56:AH59)</f>
        <v>0</v>
      </c>
      <c r="AI61" s="978"/>
    </row>
    <row r="63" spans="1:35" s="1" customFormat="1">
      <c r="A63" s="42"/>
      <c r="B63" s="48" t="s">
        <v>1619</v>
      </c>
    </row>
    <row r="65" spans="4:35">
      <c r="D65" t="s">
        <v>292</v>
      </c>
      <c r="E65" t="s">
        <v>376</v>
      </c>
      <c r="F65" t="s">
        <v>270</v>
      </c>
      <c r="H65" t="s">
        <v>272</v>
      </c>
      <c r="I65" t="s">
        <v>125</v>
      </c>
      <c r="Q65" s="242"/>
      <c r="R65" s="242"/>
      <c r="S65" s="242"/>
      <c r="T65" s="242"/>
      <c r="U65" s="242"/>
      <c r="AA65" t="s">
        <v>2466</v>
      </c>
      <c r="AB65" t="s">
        <v>2467</v>
      </c>
      <c r="AC65" t="s">
        <v>1336</v>
      </c>
      <c r="AD65" s="49"/>
      <c r="AE65" s="978"/>
      <c r="AF65" s="978"/>
      <c r="AG65" s="978"/>
      <c r="AH65" s="978"/>
      <c r="AI65" s="978"/>
    </row>
    <row r="66" spans="4:35">
      <c r="D66" t="s">
        <v>292</v>
      </c>
      <c r="E66" t="s">
        <v>376</v>
      </c>
      <c r="F66" t="s">
        <v>270</v>
      </c>
      <c r="H66" t="s">
        <v>272</v>
      </c>
      <c r="I66" t="s">
        <v>125</v>
      </c>
      <c r="Q66" s="242"/>
      <c r="R66" s="242"/>
      <c r="S66" s="242"/>
      <c r="T66" s="242"/>
      <c r="U66" s="242"/>
      <c r="AB66" t="s">
        <v>2468</v>
      </c>
      <c r="AC66" t="s">
        <v>1336</v>
      </c>
      <c r="AD66" s="49"/>
      <c r="AE66" s="978"/>
      <c r="AF66" s="978"/>
      <c r="AG66" s="978"/>
      <c r="AH66" s="978"/>
      <c r="AI66" s="978"/>
    </row>
    <row r="67" spans="4:35">
      <c r="D67" t="s">
        <v>292</v>
      </c>
      <c r="E67" t="s">
        <v>376</v>
      </c>
      <c r="F67" t="s">
        <v>270</v>
      </c>
      <c r="H67" t="s">
        <v>272</v>
      </c>
      <c r="I67" t="s">
        <v>125</v>
      </c>
      <c r="Q67" s="242"/>
      <c r="R67" s="242"/>
      <c r="S67" s="242"/>
      <c r="T67" s="242"/>
      <c r="U67" s="242"/>
      <c r="AB67" t="s">
        <v>2469</v>
      </c>
      <c r="AC67" t="s">
        <v>1336</v>
      </c>
      <c r="AD67" s="49"/>
      <c r="AE67" s="978"/>
      <c r="AF67" s="978"/>
      <c r="AG67" s="978"/>
      <c r="AH67" s="978"/>
      <c r="AI67" s="978"/>
    </row>
    <row r="68" spans="4:35">
      <c r="D68" t="s">
        <v>292</v>
      </c>
      <c r="E68" t="s">
        <v>376</v>
      </c>
      <c r="F68" t="s">
        <v>270</v>
      </c>
      <c r="H68" t="s">
        <v>272</v>
      </c>
      <c r="I68" t="s">
        <v>125</v>
      </c>
      <c r="Q68" s="242"/>
      <c r="R68" s="242"/>
      <c r="S68" s="242"/>
      <c r="T68" s="242"/>
      <c r="U68" s="242"/>
      <c r="AB68" t="s">
        <v>2470</v>
      </c>
      <c r="AC68" t="s">
        <v>1336</v>
      </c>
      <c r="AD68" s="49"/>
      <c r="AE68" s="978"/>
      <c r="AF68" s="978"/>
      <c r="AG68" s="978"/>
      <c r="AH68" s="978"/>
      <c r="AI68" s="978"/>
    </row>
    <row r="69" spans="4:35">
      <c r="D69" t="s">
        <v>292</v>
      </c>
      <c r="E69" t="s">
        <v>376</v>
      </c>
      <c r="F69" t="s">
        <v>270</v>
      </c>
      <c r="H69" t="s">
        <v>272</v>
      </c>
      <c r="I69" t="s">
        <v>125</v>
      </c>
      <c r="Q69" s="242"/>
      <c r="R69" s="242"/>
      <c r="S69" s="242"/>
      <c r="T69" s="242"/>
      <c r="U69" s="242"/>
      <c r="AB69" t="s">
        <v>2471</v>
      </c>
      <c r="AC69" t="s">
        <v>1336</v>
      </c>
      <c r="AD69" s="49"/>
      <c r="AE69" s="978"/>
      <c r="AF69" s="978"/>
      <c r="AG69" s="978"/>
      <c r="AH69" s="978"/>
      <c r="AI69" s="978"/>
    </row>
    <row r="70" spans="4:35">
      <c r="D70" t="s">
        <v>292</v>
      </c>
      <c r="E70" t="s">
        <v>376</v>
      </c>
      <c r="F70" t="s">
        <v>270</v>
      </c>
      <c r="H70" t="s">
        <v>272</v>
      </c>
      <c r="I70" t="s">
        <v>125</v>
      </c>
      <c r="Q70" s="242"/>
      <c r="R70" s="242"/>
      <c r="S70" s="242"/>
      <c r="T70" s="242"/>
      <c r="U70" s="242"/>
      <c r="AB70" t="s">
        <v>2472</v>
      </c>
      <c r="AC70" t="s">
        <v>1336</v>
      </c>
      <c r="AD70" s="49"/>
      <c r="AE70" s="1023">
        <f>SUM(AE65:AE69)</f>
        <v>0</v>
      </c>
      <c r="AF70" s="1023">
        <f t="shared" ref="AF70" si="28">SUM(AF65:AF69)</f>
        <v>0</v>
      </c>
      <c r="AG70" s="1023">
        <f t="shared" ref="AG70:AH70" si="29">SUM(AG65:AG69)</f>
        <v>0</v>
      </c>
      <c r="AH70" s="1023">
        <f t="shared" si="29"/>
        <v>0</v>
      </c>
      <c r="AI70" s="978"/>
    </row>
    <row r="71" spans="4:35">
      <c r="D71" t="s">
        <v>292</v>
      </c>
      <c r="E71" t="s">
        <v>376</v>
      </c>
      <c r="F71" t="s">
        <v>270</v>
      </c>
      <c r="H71" t="s">
        <v>272</v>
      </c>
      <c r="I71" t="s">
        <v>125</v>
      </c>
      <c r="Q71" s="242"/>
      <c r="R71" s="242"/>
      <c r="S71" s="242"/>
      <c r="T71" s="242"/>
      <c r="U71" s="242"/>
      <c r="AB71" t="s">
        <v>2473</v>
      </c>
      <c r="AC71" t="s">
        <v>1336</v>
      </c>
      <c r="AD71" s="49"/>
      <c r="AE71" s="1023">
        <f>SUM(AE66:AE69)</f>
        <v>0</v>
      </c>
      <c r="AF71" s="1023">
        <f t="shared" ref="AF71:AG71" si="30">SUM(AF66:AF69)</f>
        <v>0</v>
      </c>
      <c r="AG71" s="1023">
        <f t="shared" si="30"/>
        <v>0</v>
      </c>
      <c r="AH71" s="1023">
        <f t="shared" ref="AH71" si="31">SUM(AH66:AH69)</f>
        <v>0</v>
      </c>
      <c r="AI71" s="978"/>
    </row>
    <row r="72" spans="4:35">
      <c r="D72" t="s">
        <v>292</v>
      </c>
      <c r="E72" t="s">
        <v>376</v>
      </c>
      <c r="F72" t="s">
        <v>270</v>
      </c>
      <c r="H72" t="s">
        <v>272</v>
      </c>
      <c r="I72" t="s">
        <v>125</v>
      </c>
      <c r="Q72" s="242"/>
      <c r="R72" s="242"/>
      <c r="S72" s="242"/>
      <c r="T72" s="242"/>
      <c r="U72" s="242"/>
      <c r="AA72" t="s">
        <v>2474</v>
      </c>
      <c r="AB72" t="s">
        <v>2467</v>
      </c>
      <c r="AC72" t="s">
        <v>1336</v>
      </c>
      <c r="AD72" s="49"/>
      <c r="AE72" s="978"/>
      <c r="AF72" s="978"/>
      <c r="AG72" s="978"/>
      <c r="AH72" s="978"/>
      <c r="AI72" s="978"/>
    </row>
    <row r="73" spans="4:35">
      <c r="D73" t="s">
        <v>292</v>
      </c>
      <c r="E73" t="s">
        <v>376</v>
      </c>
      <c r="F73" t="s">
        <v>270</v>
      </c>
      <c r="H73" t="s">
        <v>272</v>
      </c>
      <c r="I73" t="s">
        <v>125</v>
      </c>
      <c r="Q73" s="242"/>
      <c r="R73" s="242"/>
      <c r="S73" s="242"/>
      <c r="T73" s="242"/>
      <c r="U73" s="242"/>
      <c r="AB73" t="s">
        <v>2468</v>
      </c>
      <c r="AC73" t="s">
        <v>1336</v>
      </c>
      <c r="AD73" s="49"/>
      <c r="AE73" s="978"/>
      <c r="AF73" s="978"/>
      <c r="AG73" s="978"/>
      <c r="AH73" s="978"/>
      <c r="AI73" s="978"/>
    </row>
    <row r="74" spans="4:35">
      <c r="D74" t="s">
        <v>292</v>
      </c>
      <c r="E74" t="s">
        <v>376</v>
      </c>
      <c r="F74" t="s">
        <v>270</v>
      </c>
      <c r="H74" t="s">
        <v>272</v>
      </c>
      <c r="I74" t="s">
        <v>125</v>
      </c>
      <c r="Q74" s="242"/>
      <c r="R74" s="242"/>
      <c r="S74" s="242"/>
      <c r="T74" s="242"/>
      <c r="U74" s="242"/>
      <c r="AB74" t="s">
        <v>2469</v>
      </c>
      <c r="AC74" t="s">
        <v>1336</v>
      </c>
      <c r="AD74" s="49"/>
      <c r="AE74" s="978"/>
      <c r="AF74" s="978"/>
      <c r="AG74" s="978"/>
      <c r="AH74" s="978"/>
      <c r="AI74" s="978"/>
    </row>
    <row r="75" spans="4:35">
      <c r="D75" t="s">
        <v>292</v>
      </c>
      <c r="E75" t="s">
        <v>376</v>
      </c>
      <c r="F75" t="s">
        <v>270</v>
      </c>
      <c r="H75" t="s">
        <v>272</v>
      </c>
      <c r="I75" t="s">
        <v>125</v>
      </c>
      <c r="Q75" s="242"/>
      <c r="R75" s="242"/>
      <c r="S75" s="242"/>
      <c r="T75" s="242"/>
      <c r="U75" s="242"/>
      <c r="AB75" t="s">
        <v>2470</v>
      </c>
      <c r="AC75" t="s">
        <v>1336</v>
      </c>
      <c r="AD75" s="49"/>
      <c r="AE75" s="978"/>
      <c r="AF75" s="978"/>
      <c r="AG75" s="978"/>
      <c r="AH75" s="978"/>
      <c r="AI75" s="978"/>
    </row>
    <row r="76" spans="4:35">
      <c r="D76" t="s">
        <v>292</v>
      </c>
      <c r="E76" t="s">
        <v>376</v>
      </c>
      <c r="F76" t="s">
        <v>270</v>
      </c>
      <c r="H76" t="s">
        <v>272</v>
      </c>
      <c r="I76" t="s">
        <v>125</v>
      </c>
      <c r="Q76" s="242"/>
      <c r="R76" s="242"/>
      <c r="S76" s="242"/>
      <c r="T76" s="242"/>
      <c r="U76" s="242"/>
      <c r="AB76" t="s">
        <v>2471</v>
      </c>
      <c r="AC76" t="s">
        <v>1336</v>
      </c>
      <c r="AD76" s="49"/>
      <c r="AE76" s="978"/>
      <c r="AF76" s="978"/>
      <c r="AG76" s="978"/>
      <c r="AH76" s="978"/>
      <c r="AI76" s="978"/>
    </row>
    <row r="77" spans="4:35">
      <c r="D77" t="s">
        <v>292</v>
      </c>
      <c r="E77" t="s">
        <v>376</v>
      </c>
      <c r="F77" t="s">
        <v>270</v>
      </c>
      <c r="H77" t="s">
        <v>272</v>
      </c>
      <c r="I77" t="s">
        <v>125</v>
      </c>
      <c r="Q77" s="242"/>
      <c r="R77" s="242"/>
      <c r="S77" s="242"/>
      <c r="T77" s="242"/>
      <c r="U77" s="242"/>
      <c r="AB77" t="s">
        <v>2472</v>
      </c>
      <c r="AC77" t="s">
        <v>1336</v>
      </c>
      <c r="AD77" s="49"/>
      <c r="AE77" s="1023">
        <f>SUM(AE72:AE76)</f>
        <v>0</v>
      </c>
      <c r="AF77" s="1023">
        <f t="shared" ref="AF77" si="32">SUM(AF72:AF76)</f>
        <v>0</v>
      </c>
      <c r="AG77" s="1023">
        <f t="shared" ref="AG77:AH77" si="33">SUM(AG72:AG76)</f>
        <v>0</v>
      </c>
      <c r="AH77" s="1023">
        <f t="shared" si="33"/>
        <v>0</v>
      </c>
      <c r="AI77" s="978"/>
    </row>
    <row r="78" spans="4:35">
      <c r="D78" t="s">
        <v>292</v>
      </c>
      <c r="E78" t="s">
        <v>376</v>
      </c>
      <c r="F78" t="s">
        <v>270</v>
      </c>
      <c r="H78" t="s">
        <v>272</v>
      </c>
      <c r="I78" t="s">
        <v>125</v>
      </c>
      <c r="Q78" s="242"/>
      <c r="R78" s="242"/>
      <c r="S78" s="242"/>
      <c r="T78" s="242"/>
      <c r="U78" s="242"/>
      <c r="AB78" t="s">
        <v>2473</v>
      </c>
      <c r="AC78" t="s">
        <v>1336</v>
      </c>
      <c r="AD78" s="49"/>
      <c r="AE78" s="1023">
        <f>SUM(AE73:AE76)</f>
        <v>0</v>
      </c>
      <c r="AF78" s="1023">
        <f t="shared" ref="AF78:AG78" si="34">SUM(AF73:AF76)</f>
        <v>0</v>
      </c>
      <c r="AG78" s="1023">
        <f t="shared" si="34"/>
        <v>0</v>
      </c>
      <c r="AH78" s="1023">
        <f t="shared" ref="AH78" si="35">SUM(AH73:AH76)</f>
        <v>0</v>
      </c>
      <c r="AI78" s="978"/>
    </row>
    <row r="79" spans="4:35">
      <c r="D79" t="s">
        <v>292</v>
      </c>
      <c r="E79" t="s">
        <v>376</v>
      </c>
      <c r="F79" t="s">
        <v>270</v>
      </c>
      <c r="H79" t="s">
        <v>272</v>
      </c>
      <c r="I79" t="s">
        <v>125</v>
      </c>
      <c r="Q79" s="242"/>
      <c r="R79" s="242"/>
      <c r="S79" s="242"/>
      <c r="T79" s="242"/>
      <c r="U79" s="242"/>
      <c r="AA79" t="s">
        <v>2475</v>
      </c>
      <c r="AB79" t="s">
        <v>2467</v>
      </c>
      <c r="AC79" t="s">
        <v>1336</v>
      </c>
      <c r="AD79" s="49"/>
      <c r="AE79" s="978"/>
      <c r="AF79" s="978"/>
      <c r="AG79" s="978"/>
      <c r="AH79" s="978"/>
      <c r="AI79" s="978"/>
    </row>
    <row r="80" spans="4:35">
      <c r="D80" t="s">
        <v>292</v>
      </c>
      <c r="E80" t="s">
        <v>376</v>
      </c>
      <c r="F80" t="s">
        <v>270</v>
      </c>
      <c r="H80" t="s">
        <v>272</v>
      </c>
      <c r="I80" t="s">
        <v>125</v>
      </c>
      <c r="Q80" s="242"/>
      <c r="R80" s="242"/>
      <c r="S80" s="242"/>
      <c r="T80" s="242"/>
      <c r="U80" s="242"/>
      <c r="AB80" t="s">
        <v>2468</v>
      </c>
      <c r="AC80" t="s">
        <v>1336</v>
      </c>
      <c r="AD80" s="49"/>
      <c r="AE80" s="978"/>
      <c r="AF80" s="978"/>
      <c r="AG80" s="978"/>
      <c r="AH80" s="978"/>
      <c r="AI80" s="978"/>
    </row>
    <row r="81" spans="4:35">
      <c r="D81" t="s">
        <v>292</v>
      </c>
      <c r="E81" t="s">
        <v>376</v>
      </c>
      <c r="F81" t="s">
        <v>270</v>
      </c>
      <c r="H81" t="s">
        <v>272</v>
      </c>
      <c r="I81" t="s">
        <v>125</v>
      </c>
      <c r="Q81" s="242"/>
      <c r="R81" s="242"/>
      <c r="S81" s="242"/>
      <c r="T81" s="242"/>
      <c r="U81" s="242"/>
      <c r="AB81" t="s">
        <v>2469</v>
      </c>
      <c r="AC81" t="s">
        <v>1336</v>
      </c>
      <c r="AD81" s="49"/>
      <c r="AE81" s="978"/>
      <c r="AF81" s="978"/>
      <c r="AG81" s="978"/>
      <c r="AH81" s="978"/>
      <c r="AI81" s="978"/>
    </row>
    <row r="82" spans="4:35">
      <c r="D82" t="s">
        <v>292</v>
      </c>
      <c r="E82" t="s">
        <v>376</v>
      </c>
      <c r="F82" t="s">
        <v>270</v>
      </c>
      <c r="H82" t="s">
        <v>272</v>
      </c>
      <c r="I82" t="s">
        <v>125</v>
      </c>
      <c r="Q82" s="242"/>
      <c r="R82" s="242"/>
      <c r="S82" s="242"/>
      <c r="T82" s="242"/>
      <c r="U82" s="242"/>
      <c r="AB82" t="s">
        <v>2470</v>
      </c>
      <c r="AC82" t="s">
        <v>1336</v>
      </c>
      <c r="AD82" s="49"/>
      <c r="AE82" s="978"/>
      <c r="AF82" s="978"/>
      <c r="AG82" s="978"/>
      <c r="AH82" s="978"/>
      <c r="AI82" s="978"/>
    </row>
    <row r="83" spans="4:35">
      <c r="D83" t="s">
        <v>292</v>
      </c>
      <c r="E83" t="s">
        <v>376</v>
      </c>
      <c r="F83" t="s">
        <v>270</v>
      </c>
      <c r="H83" t="s">
        <v>272</v>
      </c>
      <c r="I83" t="s">
        <v>125</v>
      </c>
      <c r="Q83" s="242"/>
      <c r="R83" s="242"/>
      <c r="S83" s="242"/>
      <c r="T83" s="242"/>
      <c r="U83" s="242"/>
      <c r="AB83" t="s">
        <v>2471</v>
      </c>
      <c r="AC83" t="s">
        <v>1336</v>
      </c>
      <c r="AD83" s="49"/>
      <c r="AE83" s="978"/>
      <c r="AF83" s="978"/>
      <c r="AG83" s="978"/>
      <c r="AH83" s="978"/>
      <c r="AI83" s="978"/>
    </row>
    <row r="84" spans="4:35">
      <c r="D84" t="s">
        <v>292</v>
      </c>
      <c r="E84" t="s">
        <v>376</v>
      </c>
      <c r="F84" t="s">
        <v>270</v>
      </c>
      <c r="H84" t="s">
        <v>272</v>
      </c>
      <c r="I84" t="s">
        <v>125</v>
      </c>
      <c r="Q84" s="242"/>
      <c r="R84" s="242"/>
      <c r="S84" s="242"/>
      <c r="T84" s="242"/>
      <c r="U84" s="242"/>
      <c r="AB84" t="s">
        <v>2472</v>
      </c>
      <c r="AC84" t="s">
        <v>1336</v>
      </c>
      <c r="AD84" s="49"/>
      <c r="AE84" s="1023">
        <f>SUM(AE79:AE83)</f>
        <v>0</v>
      </c>
      <c r="AF84" s="1023">
        <f t="shared" ref="AF84" si="36">SUM(AF79:AF83)</f>
        <v>0</v>
      </c>
      <c r="AG84" s="1023">
        <f t="shared" ref="AG84:AH84" si="37">SUM(AG79:AG83)</f>
        <v>0</v>
      </c>
      <c r="AH84" s="1023">
        <f t="shared" si="37"/>
        <v>0</v>
      </c>
      <c r="AI84" s="978"/>
    </row>
    <row r="85" spans="4:35">
      <c r="D85" t="s">
        <v>292</v>
      </c>
      <c r="E85" t="s">
        <v>376</v>
      </c>
      <c r="F85" t="s">
        <v>270</v>
      </c>
      <c r="H85" t="s">
        <v>272</v>
      </c>
      <c r="I85" t="s">
        <v>125</v>
      </c>
      <c r="Q85" s="242"/>
      <c r="R85" s="242"/>
      <c r="S85" s="242"/>
      <c r="T85" s="242"/>
      <c r="U85" s="242"/>
      <c r="AB85" t="s">
        <v>2473</v>
      </c>
      <c r="AC85" t="s">
        <v>1336</v>
      </c>
      <c r="AD85" s="49"/>
      <c r="AE85" s="1023">
        <f>SUM(AE80:AE83)</f>
        <v>0</v>
      </c>
      <c r="AF85" s="1023">
        <f t="shared" ref="AF85:AG85" si="38">SUM(AF80:AF83)</f>
        <v>0</v>
      </c>
      <c r="AG85" s="1023">
        <f t="shared" si="38"/>
        <v>0</v>
      </c>
      <c r="AH85" s="1023">
        <f t="shared" ref="AH85" si="39">SUM(AH80:AH83)</f>
        <v>0</v>
      </c>
      <c r="AI85" s="978"/>
    </row>
    <row r="86" spans="4:35">
      <c r="D86" t="s">
        <v>292</v>
      </c>
      <c r="E86" t="s">
        <v>376</v>
      </c>
      <c r="F86" t="s">
        <v>270</v>
      </c>
      <c r="H86" t="s">
        <v>272</v>
      </c>
      <c r="I86" t="s">
        <v>125</v>
      </c>
      <c r="Q86" s="242"/>
      <c r="R86" s="242"/>
      <c r="S86" s="242"/>
      <c r="T86" s="242"/>
      <c r="U86" s="242"/>
      <c r="AA86" t="s">
        <v>2476</v>
      </c>
      <c r="AB86" t="s">
        <v>2467</v>
      </c>
      <c r="AC86" t="s">
        <v>1336</v>
      </c>
      <c r="AD86" s="49"/>
      <c r="AE86" s="978"/>
      <c r="AF86" s="978"/>
      <c r="AG86" s="978"/>
      <c r="AH86" s="978"/>
      <c r="AI86" s="978"/>
    </row>
    <row r="87" spans="4:35">
      <c r="D87" t="s">
        <v>292</v>
      </c>
      <c r="E87" t="s">
        <v>376</v>
      </c>
      <c r="F87" t="s">
        <v>270</v>
      </c>
      <c r="H87" t="s">
        <v>272</v>
      </c>
      <c r="I87" t="s">
        <v>125</v>
      </c>
      <c r="Q87" s="242"/>
      <c r="R87" s="242"/>
      <c r="S87" s="242"/>
      <c r="T87" s="242"/>
      <c r="U87" s="242"/>
      <c r="AB87" t="s">
        <v>2468</v>
      </c>
      <c r="AC87" t="s">
        <v>1336</v>
      </c>
      <c r="AD87" s="49"/>
      <c r="AE87" s="978"/>
      <c r="AF87" s="978"/>
      <c r="AG87" s="978"/>
      <c r="AH87" s="978"/>
      <c r="AI87" s="978"/>
    </row>
    <row r="88" spans="4:35">
      <c r="D88" t="s">
        <v>292</v>
      </c>
      <c r="E88" t="s">
        <v>376</v>
      </c>
      <c r="F88" t="s">
        <v>270</v>
      </c>
      <c r="H88" t="s">
        <v>272</v>
      </c>
      <c r="I88" t="s">
        <v>125</v>
      </c>
      <c r="Q88" s="242"/>
      <c r="R88" s="242"/>
      <c r="S88" s="242"/>
      <c r="T88" s="242"/>
      <c r="U88" s="242"/>
      <c r="AB88" t="s">
        <v>2469</v>
      </c>
      <c r="AC88" t="s">
        <v>1336</v>
      </c>
      <c r="AD88" s="49"/>
      <c r="AE88" s="978"/>
      <c r="AF88" s="978"/>
      <c r="AG88" s="978"/>
      <c r="AH88" s="978"/>
      <c r="AI88" s="978"/>
    </row>
    <row r="89" spans="4:35">
      <c r="D89" t="s">
        <v>292</v>
      </c>
      <c r="E89" t="s">
        <v>376</v>
      </c>
      <c r="F89" t="s">
        <v>270</v>
      </c>
      <c r="H89" t="s">
        <v>272</v>
      </c>
      <c r="I89" t="s">
        <v>125</v>
      </c>
      <c r="Q89" s="242"/>
      <c r="R89" s="242"/>
      <c r="S89" s="242"/>
      <c r="T89" s="242"/>
      <c r="U89" s="242"/>
      <c r="AB89" t="s">
        <v>2470</v>
      </c>
      <c r="AC89" t="s">
        <v>1336</v>
      </c>
      <c r="AD89" s="49"/>
      <c r="AE89" s="978"/>
      <c r="AF89" s="978"/>
      <c r="AG89" s="978"/>
      <c r="AH89" s="978"/>
      <c r="AI89" s="978"/>
    </row>
    <row r="90" spans="4:35">
      <c r="D90" t="s">
        <v>292</v>
      </c>
      <c r="E90" t="s">
        <v>376</v>
      </c>
      <c r="F90" t="s">
        <v>270</v>
      </c>
      <c r="H90" t="s">
        <v>272</v>
      </c>
      <c r="I90" t="s">
        <v>125</v>
      </c>
      <c r="Q90" s="242"/>
      <c r="R90" s="242"/>
      <c r="S90" s="242"/>
      <c r="T90" s="242"/>
      <c r="U90" s="242"/>
      <c r="AB90" t="s">
        <v>2471</v>
      </c>
      <c r="AC90" t="s">
        <v>1336</v>
      </c>
      <c r="AD90" s="49"/>
      <c r="AE90" s="978"/>
      <c r="AF90" s="978"/>
      <c r="AG90" s="978"/>
      <c r="AH90" s="978"/>
      <c r="AI90" s="978"/>
    </row>
    <row r="91" spans="4:35">
      <c r="D91" t="s">
        <v>292</v>
      </c>
      <c r="E91" t="s">
        <v>376</v>
      </c>
      <c r="F91" t="s">
        <v>270</v>
      </c>
      <c r="H91" t="s">
        <v>272</v>
      </c>
      <c r="I91" t="s">
        <v>125</v>
      </c>
      <c r="Q91" s="242"/>
      <c r="R91" s="242"/>
      <c r="S91" s="242"/>
      <c r="T91" s="242"/>
      <c r="U91" s="242"/>
      <c r="AB91" t="s">
        <v>2472</v>
      </c>
      <c r="AC91" t="s">
        <v>1336</v>
      </c>
      <c r="AD91" s="49"/>
      <c r="AE91" s="1023">
        <f>SUM(AE86:AE90)</f>
        <v>0</v>
      </c>
      <c r="AF91" s="1023">
        <f t="shared" ref="AF91" si="40">SUM(AF86:AF90)</f>
        <v>0</v>
      </c>
      <c r="AG91" s="1023">
        <f t="shared" ref="AG91:AH91" si="41">SUM(AG86:AG90)</f>
        <v>0</v>
      </c>
      <c r="AH91" s="1023">
        <f t="shared" si="41"/>
        <v>0</v>
      </c>
      <c r="AI91" s="978"/>
    </row>
    <row r="92" spans="4:35">
      <c r="D92" t="s">
        <v>292</v>
      </c>
      <c r="E92" t="s">
        <v>376</v>
      </c>
      <c r="F92" t="s">
        <v>270</v>
      </c>
      <c r="H92" t="s">
        <v>272</v>
      </c>
      <c r="I92" t="s">
        <v>125</v>
      </c>
      <c r="Q92" s="242"/>
      <c r="R92" s="242"/>
      <c r="S92" s="242"/>
      <c r="T92" s="242"/>
      <c r="U92" s="242"/>
      <c r="AB92" t="s">
        <v>2473</v>
      </c>
      <c r="AC92" t="s">
        <v>1336</v>
      </c>
      <c r="AD92" s="49"/>
      <c r="AE92" s="1023">
        <f>SUM(AE87:AE90)</f>
        <v>0</v>
      </c>
      <c r="AF92" s="1023">
        <f t="shared" ref="AF92:AG92" si="42">SUM(AF87:AF90)</f>
        <v>0</v>
      </c>
      <c r="AG92" s="1023">
        <f t="shared" si="42"/>
        <v>0</v>
      </c>
      <c r="AH92" s="1023">
        <f t="shared" ref="AH92" si="43">SUM(AH87:AH90)</f>
        <v>0</v>
      </c>
      <c r="AI92" s="978"/>
    </row>
    <row r="93" spans="4:35">
      <c r="D93" t="s">
        <v>292</v>
      </c>
      <c r="E93" t="s">
        <v>376</v>
      </c>
      <c r="F93" t="s">
        <v>270</v>
      </c>
      <c r="H93" t="s">
        <v>272</v>
      </c>
      <c r="I93" t="s">
        <v>125</v>
      </c>
      <c r="Q93" s="242"/>
      <c r="R93" s="242"/>
      <c r="S93" s="242"/>
      <c r="T93" s="242"/>
      <c r="U93" s="242"/>
      <c r="AA93" s="978"/>
      <c r="AB93" t="s">
        <v>2467</v>
      </c>
      <c r="AC93" t="s">
        <v>1336</v>
      </c>
      <c r="AD93" s="49"/>
      <c r="AE93" s="978"/>
      <c r="AF93" s="978"/>
      <c r="AG93" s="978"/>
      <c r="AH93" s="978"/>
      <c r="AI93" s="978"/>
    </row>
    <row r="94" spans="4:35">
      <c r="D94" t="s">
        <v>292</v>
      </c>
      <c r="E94" t="s">
        <v>376</v>
      </c>
      <c r="F94" t="s">
        <v>270</v>
      </c>
      <c r="H94" t="s">
        <v>272</v>
      </c>
      <c r="I94" t="s">
        <v>125</v>
      </c>
      <c r="Q94" s="242"/>
      <c r="R94" s="242"/>
      <c r="S94" s="242"/>
      <c r="T94" s="242"/>
      <c r="U94" s="242"/>
      <c r="AB94" t="s">
        <v>2468</v>
      </c>
      <c r="AC94" t="s">
        <v>1336</v>
      </c>
      <c r="AD94" s="49"/>
      <c r="AE94" s="978"/>
      <c r="AF94" s="978"/>
      <c r="AG94" s="978"/>
      <c r="AH94" s="978"/>
      <c r="AI94" s="978"/>
    </row>
    <row r="95" spans="4:35">
      <c r="D95" t="s">
        <v>292</v>
      </c>
      <c r="E95" t="s">
        <v>376</v>
      </c>
      <c r="F95" t="s">
        <v>270</v>
      </c>
      <c r="H95" t="s">
        <v>272</v>
      </c>
      <c r="I95" t="s">
        <v>125</v>
      </c>
      <c r="Q95" s="242"/>
      <c r="R95" s="242"/>
      <c r="S95" s="242"/>
      <c r="T95" s="242"/>
      <c r="U95" s="242"/>
      <c r="AB95" t="s">
        <v>2469</v>
      </c>
      <c r="AC95" t="s">
        <v>1336</v>
      </c>
      <c r="AD95" s="49"/>
      <c r="AE95" s="978"/>
      <c r="AF95" s="978"/>
      <c r="AG95" s="978"/>
      <c r="AH95" s="978"/>
      <c r="AI95" s="978"/>
    </row>
    <row r="96" spans="4:35">
      <c r="D96" t="s">
        <v>292</v>
      </c>
      <c r="E96" t="s">
        <v>376</v>
      </c>
      <c r="F96" t="s">
        <v>270</v>
      </c>
      <c r="H96" t="s">
        <v>272</v>
      </c>
      <c r="I96" t="s">
        <v>125</v>
      </c>
      <c r="Q96" s="242"/>
      <c r="R96" s="242"/>
      <c r="S96" s="242"/>
      <c r="T96" s="242"/>
      <c r="U96" s="242"/>
      <c r="AB96" t="s">
        <v>2470</v>
      </c>
      <c r="AC96" t="s">
        <v>1336</v>
      </c>
      <c r="AD96" s="49"/>
      <c r="AE96" s="978"/>
      <c r="AF96" s="978"/>
      <c r="AG96" s="978"/>
      <c r="AH96" s="978"/>
      <c r="AI96" s="978"/>
    </row>
    <row r="97" spans="4:35">
      <c r="D97" t="s">
        <v>292</v>
      </c>
      <c r="E97" t="s">
        <v>376</v>
      </c>
      <c r="F97" t="s">
        <v>270</v>
      </c>
      <c r="H97" t="s">
        <v>272</v>
      </c>
      <c r="I97" t="s">
        <v>125</v>
      </c>
      <c r="Q97" s="242"/>
      <c r="R97" s="242"/>
      <c r="S97" s="242"/>
      <c r="T97" s="242"/>
      <c r="U97" s="242"/>
      <c r="AB97" t="s">
        <v>2471</v>
      </c>
      <c r="AC97" t="s">
        <v>1336</v>
      </c>
      <c r="AD97" s="49"/>
      <c r="AE97" s="978"/>
      <c r="AF97" s="978"/>
      <c r="AG97" s="978"/>
      <c r="AH97" s="978"/>
      <c r="AI97" s="978"/>
    </row>
    <row r="98" spans="4:35">
      <c r="D98" t="s">
        <v>292</v>
      </c>
      <c r="E98" t="s">
        <v>376</v>
      </c>
      <c r="F98" t="s">
        <v>270</v>
      </c>
      <c r="H98" t="s">
        <v>272</v>
      </c>
      <c r="I98" t="s">
        <v>125</v>
      </c>
      <c r="Q98" s="242"/>
      <c r="R98" s="242"/>
      <c r="S98" s="242"/>
      <c r="T98" s="242"/>
      <c r="U98" s="242"/>
      <c r="AB98" t="s">
        <v>2472</v>
      </c>
      <c r="AC98" t="s">
        <v>1336</v>
      </c>
      <c r="AD98" s="49"/>
      <c r="AE98" s="1023">
        <f>SUM(AE93:AE97)</f>
        <v>0</v>
      </c>
      <c r="AF98" s="1023">
        <f t="shared" ref="AF98" si="44">SUM(AF93:AF97)</f>
        <v>0</v>
      </c>
      <c r="AG98" s="1023">
        <f t="shared" ref="AG98:AH98" si="45">SUM(AG93:AG97)</f>
        <v>0</v>
      </c>
      <c r="AH98" s="1023">
        <f t="shared" si="45"/>
        <v>0</v>
      </c>
      <c r="AI98" s="978"/>
    </row>
    <row r="99" spans="4:35">
      <c r="D99" t="s">
        <v>292</v>
      </c>
      <c r="E99" t="s">
        <v>376</v>
      </c>
      <c r="F99" t="s">
        <v>270</v>
      </c>
      <c r="H99" t="s">
        <v>272</v>
      </c>
      <c r="I99" t="s">
        <v>125</v>
      </c>
      <c r="Q99" s="242"/>
      <c r="R99" s="242"/>
      <c r="S99" s="242"/>
      <c r="T99" s="242"/>
      <c r="U99" s="242"/>
      <c r="AB99" t="s">
        <v>2473</v>
      </c>
      <c r="AC99" t="s">
        <v>1336</v>
      </c>
      <c r="AD99" s="49"/>
      <c r="AE99" s="1023">
        <f>SUM(AE94:AE97)</f>
        <v>0</v>
      </c>
      <c r="AF99" s="1023">
        <f t="shared" ref="AF99:AG99" si="46">SUM(AF94:AF97)</f>
        <v>0</v>
      </c>
      <c r="AG99" s="1023">
        <f t="shared" si="46"/>
        <v>0</v>
      </c>
      <c r="AH99" s="1023">
        <f t="shared" ref="AH99" si="47">SUM(AH94:AH97)</f>
        <v>0</v>
      </c>
      <c r="AI99" s="978"/>
    </row>
    <row r="100" spans="4:35">
      <c r="D100" t="s">
        <v>292</v>
      </c>
      <c r="E100" t="s">
        <v>376</v>
      </c>
      <c r="F100" t="s">
        <v>270</v>
      </c>
      <c r="H100" t="s">
        <v>272</v>
      </c>
      <c r="I100" t="s">
        <v>125</v>
      </c>
      <c r="Q100" s="242"/>
      <c r="R100" s="242"/>
      <c r="S100" s="242"/>
      <c r="T100" s="242"/>
      <c r="U100" s="242"/>
      <c r="AA100" s="978"/>
      <c r="AB100" t="s">
        <v>2467</v>
      </c>
      <c r="AC100" t="s">
        <v>1336</v>
      </c>
      <c r="AD100" s="49"/>
      <c r="AE100" s="978"/>
      <c r="AF100" s="978"/>
      <c r="AG100" s="978"/>
      <c r="AH100" s="978"/>
      <c r="AI100" s="978"/>
    </row>
    <row r="101" spans="4:35">
      <c r="D101" t="s">
        <v>292</v>
      </c>
      <c r="E101" t="s">
        <v>376</v>
      </c>
      <c r="F101" t="s">
        <v>270</v>
      </c>
      <c r="H101" t="s">
        <v>272</v>
      </c>
      <c r="I101" t="s">
        <v>125</v>
      </c>
      <c r="Q101" s="242"/>
      <c r="R101" s="242"/>
      <c r="S101" s="242"/>
      <c r="T101" s="242"/>
      <c r="U101" s="242"/>
      <c r="AB101" t="s">
        <v>2468</v>
      </c>
      <c r="AC101" t="s">
        <v>1336</v>
      </c>
      <c r="AD101" s="49"/>
      <c r="AE101" s="978"/>
      <c r="AF101" s="978"/>
      <c r="AG101" s="978"/>
      <c r="AH101" s="978"/>
      <c r="AI101" s="978"/>
    </row>
    <row r="102" spans="4:35">
      <c r="D102" t="s">
        <v>292</v>
      </c>
      <c r="E102" t="s">
        <v>376</v>
      </c>
      <c r="F102" t="s">
        <v>270</v>
      </c>
      <c r="H102" t="s">
        <v>272</v>
      </c>
      <c r="I102" t="s">
        <v>125</v>
      </c>
      <c r="Q102" s="242"/>
      <c r="R102" s="242"/>
      <c r="S102" s="242"/>
      <c r="T102" s="242"/>
      <c r="U102" s="242"/>
      <c r="AB102" t="s">
        <v>2469</v>
      </c>
      <c r="AC102" t="s">
        <v>1336</v>
      </c>
      <c r="AD102" s="49"/>
      <c r="AE102" s="978"/>
      <c r="AF102" s="978"/>
      <c r="AG102" s="978"/>
      <c r="AH102" s="978"/>
      <c r="AI102" s="978"/>
    </row>
    <row r="103" spans="4:35">
      <c r="D103" t="s">
        <v>292</v>
      </c>
      <c r="E103" t="s">
        <v>376</v>
      </c>
      <c r="F103" t="s">
        <v>270</v>
      </c>
      <c r="H103" t="s">
        <v>272</v>
      </c>
      <c r="I103" t="s">
        <v>125</v>
      </c>
      <c r="Q103" s="242"/>
      <c r="R103" s="242"/>
      <c r="S103" s="242"/>
      <c r="T103" s="242"/>
      <c r="U103" s="242"/>
      <c r="AB103" t="s">
        <v>2470</v>
      </c>
      <c r="AC103" t="s">
        <v>1336</v>
      </c>
      <c r="AD103" s="49"/>
      <c r="AE103" s="978"/>
      <c r="AF103" s="978"/>
      <c r="AG103" s="978"/>
      <c r="AH103" s="978"/>
      <c r="AI103" s="978"/>
    </row>
    <row r="104" spans="4:35">
      <c r="D104" t="s">
        <v>292</v>
      </c>
      <c r="E104" t="s">
        <v>376</v>
      </c>
      <c r="F104" t="s">
        <v>270</v>
      </c>
      <c r="H104" t="s">
        <v>272</v>
      </c>
      <c r="I104" t="s">
        <v>125</v>
      </c>
      <c r="Q104" s="242"/>
      <c r="R104" s="242"/>
      <c r="S104" s="242"/>
      <c r="T104" s="242"/>
      <c r="U104" s="242"/>
      <c r="AB104" t="s">
        <v>2471</v>
      </c>
      <c r="AC104" t="s">
        <v>1336</v>
      </c>
      <c r="AD104" s="49"/>
      <c r="AE104" s="978"/>
      <c r="AF104" s="978"/>
      <c r="AG104" s="978"/>
      <c r="AH104" s="978"/>
      <c r="AI104" s="978"/>
    </row>
    <row r="105" spans="4:35">
      <c r="D105" t="s">
        <v>292</v>
      </c>
      <c r="E105" t="s">
        <v>376</v>
      </c>
      <c r="F105" t="s">
        <v>270</v>
      </c>
      <c r="H105" t="s">
        <v>272</v>
      </c>
      <c r="I105" t="s">
        <v>125</v>
      </c>
      <c r="Q105" s="242"/>
      <c r="R105" s="242"/>
      <c r="S105" s="242"/>
      <c r="T105" s="242"/>
      <c r="U105" s="242"/>
      <c r="AB105" t="s">
        <v>2472</v>
      </c>
      <c r="AC105" t="s">
        <v>1336</v>
      </c>
      <c r="AD105" s="49"/>
      <c r="AE105" s="1023">
        <f>SUM(AE100:AE104)</f>
        <v>0</v>
      </c>
      <c r="AF105" s="1023">
        <f t="shared" ref="AF105" si="48">SUM(AF100:AF104)</f>
        <v>0</v>
      </c>
      <c r="AG105" s="1023">
        <f t="shared" ref="AG105:AH105" si="49">SUM(AG100:AG104)</f>
        <v>0</v>
      </c>
      <c r="AH105" s="1023">
        <f t="shared" si="49"/>
        <v>0</v>
      </c>
      <c r="AI105" s="978"/>
    </row>
    <row r="106" spans="4:35">
      <c r="D106" t="s">
        <v>292</v>
      </c>
      <c r="E106" t="s">
        <v>376</v>
      </c>
      <c r="F106" t="s">
        <v>270</v>
      </c>
      <c r="H106" t="s">
        <v>272</v>
      </c>
      <c r="I106" t="s">
        <v>125</v>
      </c>
      <c r="Q106" s="242"/>
      <c r="R106" s="242"/>
      <c r="S106" s="242"/>
      <c r="T106" s="242"/>
      <c r="U106" s="242"/>
      <c r="AB106" t="s">
        <v>2473</v>
      </c>
      <c r="AC106" t="s">
        <v>1336</v>
      </c>
      <c r="AD106" s="49"/>
      <c r="AE106" s="1023">
        <f>SUM(AE101:AE104)</f>
        <v>0</v>
      </c>
      <c r="AF106" s="1023">
        <f t="shared" ref="AF106:AG106" si="50">SUM(AF101:AF104)</f>
        <v>0</v>
      </c>
      <c r="AG106" s="1023">
        <f t="shared" si="50"/>
        <v>0</v>
      </c>
      <c r="AH106" s="1023">
        <f t="shared" ref="AH106" si="51">SUM(AH101:AH104)</f>
        <v>0</v>
      </c>
      <c r="AI106" s="978"/>
    </row>
    <row r="107" spans="4:35">
      <c r="D107" t="s">
        <v>292</v>
      </c>
      <c r="E107" t="s">
        <v>376</v>
      </c>
      <c r="F107" t="s">
        <v>270</v>
      </c>
      <c r="H107" t="s">
        <v>272</v>
      </c>
      <c r="I107" t="s">
        <v>125</v>
      </c>
      <c r="Q107" s="242"/>
      <c r="R107" s="242"/>
      <c r="S107" s="242"/>
      <c r="T107" s="242"/>
      <c r="U107" s="242"/>
      <c r="AA107" s="978"/>
      <c r="AB107" t="s">
        <v>2467</v>
      </c>
      <c r="AC107" t="s">
        <v>1336</v>
      </c>
      <c r="AD107" s="49"/>
      <c r="AE107" s="978"/>
      <c r="AF107" s="978"/>
      <c r="AG107" s="978"/>
      <c r="AH107" s="978"/>
      <c r="AI107" s="978"/>
    </row>
    <row r="108" spans="4:35">
      <c r="D108" t="s">
        <v>292</v>
      </c>
      <c r="E108" t="s">
        <v>376</v>
      </c>
      <c r="F108" t="s">
        <v>270</v>
      </c>
      <c r="H108" t="s">
        <v>272</v>
      </c>
      <c r="I108" t="s">
        <v>125</v>
      </c>
      <c r="Q108" s="242"/>
      <c r="R108" s="242"/>
      <c r="S108" s="242"/>
      <c r="T108" s="242"/>
      <c r="U108" s="242"/>
      <c r="AB108" t="s">
        <v>2468</v>
      </c>
      <c r="AC108" t="s">
        <v>1336</v>
      </c>
      <c r="AD108" s="49"/>
      <c r="AE108" s="978"/>
      <c r="AF108" s="978"/>
      <c r="AG108" s="978"/>
      <c r="AH108" s="978"/>
      <c r="AI108" s="978"/>
    </row>
    <row r="109" spans="4:35">
      <c r="D109" t="s">
        <v>292</v>
      </c>
      <c r="E109" t="s">
        <v>376</v>
      </c>
      <c r="F109" t="s">
        <v>270</v>
      </c>
      <c r="H109" t="s">
        <v>272</v>
      </c>
      <c r="I109" t="s">
        <v>125</v>
      </c>
      <c r="Q109" s="242"/>
      <c r="R109" s="242"/>
      <c r="S109" s="242"/>
      <c r="T109" s="242"/>
      <c r="U109" s="242"/>
      <c r="AB109" t="s">
        <v>2469</v>
      </c>
      <c r="AC109" t="s">
        <v>1336</v>
      </c>
      <c r="AD109" s="49"/>
      <c r="AE109" s="978"/>
      <c r="AF109" s="978"/>
      <c r="AG109" s="978"/>
      <c r="AH109" s="978"/>
      <c r="AI109" s="978"/>
    </row>
    <row r="110" spans="4:35">
      <c r="D110" t="s">
        <v>292</v>
      </c>
      <c r="E110" t="s">
        <v>376</v>
      </c>
      <c r="F110" t="s">
        <v>270</v>
      </c>
      <c r="H110" t="s">
        <v>272</v>
      </c>
      <c r="I110" t="s">
        <v>125</v>
      </c>
      <c r="Q110" s="242"/>
      <c r="R110" s="242"/>
      <c r="S110" s="242"/>
      <c r="T110" s="242"/>
      <c r="U110" s="242"/>
      <c r="AB110" t="s">
        <v>2470</v>
      </c>
      <c r="AC110" t="s">
        <v>1336</v>
      </c>
      <c r="AD110" s="49"/>
      <c r="AE110" s="978"/>
      <c r="AF110" s="978"/>
      <c r="AG110" s="978"/>
      <c r="AH110" s="978"/>
      <c r="AI110" s="978"/>
    </row>
    <row r="111" spans="4:35">
      <c r="D111" t="s">
        <v>292</v>
      </c>
      <c r="E111" t="s">
        <v>376</v>
      </c>
      <c r="F111" t="s">
        <v>270</v>
      </c>
      <c r="H111" t="s">
        <v>272</v>
      </c>
      <c r="I111" t="s">
        <v>125</v>
      </c>
      <c r="Q111" s="242"/>
      <c r="R111" s="242"/>
      <c r="S111" s="242"/>
      <c r="T111" s="242"/>
      <c r="U111" s="242"/>
      <c r="AB111" t="s">
        <v>2471</v>
      </c>
      <c r="AC111" t="s">
        <v>1336</v>
      </c>
      <c r="AD111" s="49"/>
      <c r="AE111" s="978"/>
      <c r="AF111" s="978"/>
      <c r="AG111" s="978"/>
      <c r="AH111" s="978"/>
      <c r="AI111" s="978"/>
    </row>
    <row r="112" spans="4:35">
      <c r="D112" t="s">
        <v>292</v>
      </c>
      <c r="E112" t="s">
        <v>376</v>
      </c>
      <c r="F112" t="s">
        <v>270</v>
      </c>
      <c r="H112" t="s">
        <v>272</v>
      </c>
      <c r="I112" t="s">
        <v>125</v>
      </c>
      <c r="Q112" s="242"/>
      <c r="R112" s="242"/>
      <c r="S112" s="242"/>
      <c r="T112" s="242"/>
      <c r="U112" s="242"/>
      <c r="AB112" t="s">
        <v>2472</v>
      </c>
      <c r="AC112" t="s">
        <v>1336</v>
      </c>
      <c r="AD112" s="49"/>
      <c r="AE112" s="1023">
        <f>SUM(AE107:AE111)</f>
        <v>0</v>
      </c>
      <c r="AF112" s="1023">
        <f t="shared" ref="AF112" si="52">SUM(AF107:AF111)</f>
        <v>0</v>
      </c>
      <c r="AG112" s="1023">
        <f t="shared" ref="AG112:AH112" si="53">SUM(AG107:AG111)</f>
        <v>0</v>
      </c>
      <c r="AH112" s="1023">
        <f t="shared" si="53"/>
        <v>0</v>
      </c>
      <c r="AI112" s="978"/>
    </row>
    <row r="113" spans="1:35" s="43" customFormat="1">
      <c r="D113" t="s">
        <v>292</v>
      </c>
      <c r="E113" t="s">
        <v>376</v>
      </c>
      <c r="F113" t="s">
        <v>270</v>
      </c>
      <c r="G113"/>
      <c r="H113" t="s">
        <v>272</v>
      </c>
      <c r="I113" t="s">
        <v>125</v>
      </c>
      <c r="J113"/>
      <c r="K113"/>
      <c r="L113"/>
      <c r="M113"/>
      <c r="N113"/>
      <c r="O113"/>
      <c r="P113"/>
      <c r="Q113" s="242"/>
      <c r="R113" s="242"/>
      <c r="S113" s="242"/>
      <c r="T113" s="242"/>
      <c r="U113" s="242"/>
      <c r="V113"/>
      <c r="W113"/>
      <c r="X113"/>
      <c r="Y113"/>
      <c r="Z113"/>
      <c r="AA113"/>
      <c r="AB113" t="s">
        <v>2473</v>
      </c>
      <c r="AC113" t="s">
        <v>1336</v>
      </c>
      <c r="AD113" s="49"/>
      <c r="AE113" s="1023">
        <f>SUM(AE108:AE111)</f>
        <v>0</v>
      </c>
      <c r="AF113" s="1023">
        <f t="shared" ref="AF113:AG113" si="54">SUM(AF108:AF111)</f>
        <v>0</v>
      </c>
      <c r="AG113" s="1023">
        <f t="shared" si="54"/>
        <v>0</v>
      </c>
      <c r="AH113" s="1023">
        <f t="shared" ref="AH113" si="55">SUM(AH108:AH111)</f>
        <v>0</v>
      </c>
      <c r="AI113" s="978"/>
    </row>
    <row r="115" spans="1:35" s="46" customFormat="1" ht="18.75">
      <c r="A115" s="47" t="s">
        <v>1566</v>
      </c>
    </row>
  </sheetData>
  <pageMargins left="0.7" right="0.7" top="0.75" bottom="0.75" header="0.3" footer="0.3"/>
  <pageSetup paperSize="9" orientation="portrait" r:id="rId1"/>
  <headerFooter>
    <oddFooter>&amp;C_x000D_&amp;1#&amp;"Calibri"&amp;10&amp;K000000 OFFICIAL-InternalOnly</oddFooter>
  </headerFooter>
  <ignoredErrors>
    <ignoredError sqref="AE47:AF47" formulaRange="1"/>
  </ignoredErrors>
  <extLst>
    <ext xmlns:x14="http://schemas.microsoft.com/office/spreadsheetml/2009/9/main" uri="{78C0D931-6437-407d-A8EE-F0AAD7539E65}">
      <x14:conditionalFormattings>
        <x14:conditionalFormatting xmlns:xm="http://schemas.microsoft.com/office/excel/2006/main">
          <x14:cfRule type="expression" priority="50" id="{1A784162-77CB-4BEA-8DC3-D5DA90424849}">
            <xm:f>'1.5 Universal Data'!$C$8&lt;$AG$7</xm:f>
            <x14:dxf>
              <fill>
                <patternFill patternType="lightUp">
                  <bgColor theme="0"/>
                </patternFill>
              </fill>
            </x14:dxf>
          </x14:cfRule>
          <xm:sqref>AG13:AG17 AG20:AG24 AG27:AH31 AG34:AH38 AG41:AH45 AG48:AH52 AG55:AH59</xm:sqref>
        </x14:conditionalFormatting>
        <x14:conditionalFormatting xmlns:xm="http://schemas.microsoft.com/office/excel/2006/main">
          <x14:cfRule type="expression" priority="3" id="{4CA33837-ADBF-44C7-AA4B-2DF5596C5DBC}">
            <xm:f>'1.5 Universal Data'!$C$8&lt;$AG$7</xm:f>
            <x14:dxf>
              <fill>
                <patternFill patternType="lightUp">
                  <bgColor theme="0"/>
                </patternFill>
              </fill>
            </x14:dxf>
          </x14:cfRule>
          <xm:sqref>AG65:AG69 AG72:AH76 AG79:AH83 AG86:AH90 AG93:AH97 AG100:AH104 AG107:AH111</xm:sqref>
        </x14:conditionalFormatting>
        <x14:conditionalFormatting xmlns:xm="http://schemas.microsoft.com/office/excel/2006/main">
          <x14:cfRule type="expression" priority="49" id="{00CFBFA6-6C20-4664-8719-9FE455A610D3}">
            <xm:f>'1.5 Universal Data'!$C$8&lt;$AH$7</xm:f>
            <x14:dxf>
              <fill>
                <patternFill patternType="lightUp">
                  <bgColor theme="0"/>
                </patternFill>
              </fill>
            </x14:dxf>
          </x14:cfRule>
          <xm:sqref>AH13:AH17 AH20:AH24</xm:sqref>
        </x14:conditionalFormatting>
        <x14:conditionalFormatting xmlns:xm="http://schemas.microsoft.com/office/excel/2006/main">
          <x14:cfRule type="expression" priority="2" id="{AE60D619-DD96-4D17-A91D-8379F0BD8580}">
            <xm:f>'1.5 Universal Data'!$C$8&lt;$AH$7</xm:f>
            <x14:dxf>
              <fill>
                <patternFill patternType="lightUp">
                  <bgColor theme="0"/>
                </patternFill>
              </fill>
            </x14:dxf>
          </x14:cfRule>
          <xm:sqref>AH65:AH69</xm:sqref>
        </x14:conditionalFormatting>
        <x14:conditionalFormatting xmlns:xm="http://schemas.microsoft.com/office/excel/2006/main">
          <x14:cfRule type="expression" priority="48" id="{4F106CD6-2FC7-4543-A2F1-2C8C1C2285D9}">
            <xm:f>'1.5 Universal Data'!$C$8&lt;$AI$7</xm:f>
            <x14:dxf>
              <fill>
                <patternFill patternType="lightUp">
                  <bgColor theme="0"/>
                </patternFill>
              </fill>
            </x14:dxf>
          </x14:cfRule>
          <xm:sqref>AI13:AI61</xm:sqref>
        </x14:conditionalFormatting>
        <x14:conditionalFormatting xmlns:xm="http://schemas.microsoft.com/office/excel/2006/main">
          <x14:cfRule type="expression" priority="1" id="{B1745ACD-0B46-4974-9644-0E19BA0D3ADA}">
            <xm:f>'1.5 Universal Data'!$C$8&lt;$AI$7</xm:f>
            <x14:dxf>
              <fill>
                <patternFill patternType="lightUp">
                  <bgColor theme="0"/>
                </patternFill>
              </fill>
            </x14:dxf>
          </x14:cfRule>
          <xm:sqref>AI65:AI113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59C5A-E987-426C-81A0-343BD6A5D2CD}">
  <sheetPr codeName="Sheet4"/>
  <dimension ref="A1:Z41"/>
  <sheetViews>
    <sheetView topLeftCell="A22" zoomScale="90" zoomScaleNormal="90" workbookViewId="0">
      <selection activeCell="C54" sqref="C54"/>
    </sheetView>
    <sheetView workbookViewId="1"/>
  </sheetViews>
  <sheetFormatPr defaultColWidth="0" defaultRowHeight="15"/>
  <cols>
    <col min="1" max="1" width="10.42578125" customWidth="1"/>
    <col min="2" max="2" width="39" bestFit="1" customWidth="1"/>
    <col min="3" max="3" width="38.42578125" bestFit="1" customWidth="1"/>
    <col min="4" max="5" width="28.140625" customWidth="1"/>
    <col min="6" max="6" width="29.42578125" customWidth="1"/>
    <col min="7" max="7" width="13.140625" bestFit="1" customWidth="1"/>
    <col min="8" max="26" width="9" customWidth="1"/>
    <col min="27" max="16384" width="8.85546875" hidden="1"/>
  </cols>
  <sheetData>
    <row r="1" spans="1:3" s="46" customFormat="1" ht="23.25">
      <c r="A1" s="56" t="str">
        <f>'1.1 Cover'!A1</f>
        <v>Regulatory Reporting Pack</v>
      </c>
    </row>
    <row r="2" spans="1:3" s="46" customFormat="1" ht="23.25">
      <c r="A2" s="56" t="str">
        <f>'1.1 Cover'!A2</f>
        <v>Price base - 2018/19</v>
      </c>
    </row>
    <row r="3" spans="1:3" s="46" customFormat="1" ht="23.25">
      <c r="A3" s="56" t="str">
        <f>'1.1 Cover'!A3</f>
        <v>Regulatory Year: April 2024 - March 2025</v>
      </c>
    </row>
    <row r="4" spans="1:3" s="46" customFormat="1" ht="23.25">
      <c r="A4" s="56" t="s">
        <v>53</v>
      </c>
    </row>
    <row r="6" spans="1:3">
      <c r="B6" s="989" t="s">
        <v>1037</v>
      </c>
      <c r="C6" s="990" t="str">
        <f>'1.1 Cover'!E14</f>
        <v>National Gas Transmission</v>
      </c>
    </row>
    <row r="7" spans="1:3">
      <c r="B7" s="989" t="s">
        <v>1038</v>
      </c>
      <c r="C7" s="991" t="s">
        <v>1039</v>
      </c>
    </row>
    <row r="8" spans="1:3">
      <c r="B8" s="989" t="s">
        <v>1040</v>
      </c>
      <c r="C8" s="992">
        <v>2025</v>
      </c>
    </row>
    <row r="9" spans="1:3">
      <c r="B9" s="989" t="s">
        <v>1041</v>
      </c>
      <c r="C9" s="990">
        <f>'1.1 Cover'!E18</f>
        <v>2.4</v>
      </c>
    </row>
    <row r="10" spans="1:3">
      <c r="B10" s="989" t="s">
        <v>1042</v>
      </c>
      <c r="C10" s="993">
        <f>'1.1 Cover'!E20</f>
        <v>45869</v>
      </c>
    </row>
    <row r="12" spans="1:3">
      <c r="B12" s="989" t="s">
        <v>1043</v>
      </c>
      <c r="C12" s="994" t="str">
        <f>$C$8-6&amp;"/"&amp;RIGHT($C$8-5,2)</f>
        <v>2019/20</v>
      </c>
    </row>
    <row r="13" spans="1:3">
      <c r="B13" s="989" t="s">
        <v>1044</v>
      </c>
      <c r="C13" s="994" t="str">
        <f>$C$8-5&amp;"/"&amp;RIGHT($C$8-4,2)</f>
        <v>2020/21</v>
      </c>
    </row>
    <row r="14" spans="1:3">
      <c r="B14" s="989" t="s">
        <v>1045</v>
      </c>
      <c r="C14" s="994" t="str">
        <f>$C$8-4&amp;"/"&amp;RIGHT($C$8-3,2)</f>
        <v>2021/22</v>
      </c>
    </row>
    <row r="15" spans="1:3">
      <c r="B15" s="989" t="s">
        <v>1046</v>
      </c>
      <c r="C15" s="994" t="str">
        <f>$C$8-3&amp;"/"&amp;RIGHT($C$8-2,2)</f>
        <v>2022/23</v>
      </c>
    </row>
    <row r="16" spans="1:3">
      <c r="B16" s="989" t="s">
        <v>1047</v>
      </c>
      <c r="C16" s="994" t="str">
        <f>$C$8-2&amp;"/"&amp;RIGHT($C$8-1,2)</f>
        <v>2023/24</v>
      </c>
    </row>
    <row r="17" spans="2:6">
      <c r="B17" s="995" t="s">
        <v>29</v>
      </c>
      <c r="C17" s="994" t="str">
        <f>$C$8-1&amp;"/"&amp;RIGHT($C$8,2)</f>
        <v>2024/25</v>
      </c>
    </row>
    <row r="18" spans="2:6">
      <c r="B18" s="989" t="s">
        <v>1048</v>
      </c>
      <c r="C18" s="994" t="str">
        <f>$C$8&amp;"/"&amp;RIGHT($C$8+1,2)</f>
        <v>2025/26</v>
      </c>
    </row>
    <row r="19" spans="2:6">
      <c r="B19" s="989" t="s">
        <v>1049</v>
      </c>
      <c r="C19" s="994" t="str">
        <f>$C$8+1&amp;"/"&amp;RIGHT($C$8+2,2)</f>
        <v>2026/27</v>
      </c>
    </row>
    <row r="20" spans="2:6">
      <c r="B20" s="989" t="s">
        <v>1050</v>
      </c>
      <c r="C20" s="994" t="str">
        <f>$C$8+2&amp;"/"&amp;RIGHT($C$8+3,2)</f>
        <v>2027/28</v>
      </c>
    </row>
    <row r="21" spans="2:6">
      <c r="B21" s="989" t="s">
        <v>1051</v>
      </c>
      <c r="C21" s="994" t="str">
        <f>$C$8+3&amp;"/"&amp;RIGHT($C$8+4,2)</f>
        <v>2028/29</v>
      </c>
    </row>
    <row r="22" spans="2:6">
      <c r="B22" s="989" t="s">
        <v>1052</v>
      </c>
      <c r="C22" s="994" t="str">
        <f>$C$8+4&amp;"/"&amp;RIGHT($C$8+5,2)</f>
        <v>2029/30</v>
      </c>
    </row>
    <row r="23" spans="2:6">
      <c r="B23" s="9"/>
      <c r="C23" s="9"/>
    </row>
    <row r="24" spans="2:6">
      <c r="B24" s="9"/>
      <c r="C24" s="9"/>
    </row>
    <row r="25" spans="2:6">
      <c r="B25" s="9" t="s">
        <v>1053</v>
      </c>
      <c r="C25" s="996">
        <v>0.1</v>
      </c>
    </row>
    <row r="28" spans="2:6" ht="51.75">
      <c r="B28" s="997" t="s">
        <v>1054</v>
      </c>
      <c r="C28" s="998" t="s">
        <v>243</v>
      </c>
      <c r="D28" s="999" t="s">
        <v>1055</v>
      </c>
      <c r="E28" s="998" t="s">
        <v>1056</v>
      </c>
      <c r="F28" s="998" t="s">
        <v>1057</v>
      </c>
    </row>
    <row r="29" spans="2:6">
      <c r="B29" s="1000"/>
      <c r="C29" s="1001" t="s">
        <v>1058</v>
      </c>
      <c r="D29" s="1644">
        <v>264.99200000000002</v>
      </c>
      <c r="E29" s="1002"/>
      <c r="F29" s="1002"/>
    </row>
    <row r="30" spans="2:6">
      <c r="B30" s="1000"/>
      <c r="C30" s="1001" t="s">
        <v>1059</v>
      </c>
      <c r="D30" s="1644">
        <v>274.90800000000002</v>
      </c>
      <c r="E30" s="1002"/>
      <c r="F30" s="1002"/>
    </row>
    <row r="31" spans="2:6">
      <c r="B31" s="1000"/>
      <c r="C31" s="1001" t="s">
        <v>1060</v>
      </c>
      <c r="D31" s="1645">
        <v>283.30799999999999</v>
      </c>
      <c r="E31" s="1003">
        <f>D31/$D$31</f>
        <v>1</v>
      </c>
      <c r="F31" s="1003">
        <f>$E$31/E31</f>
        <v>1</v>
      </c>
    </row>
    <row r="32" spans="2:6">
      <c r="B32" s="1000"/>
      <c r="C32" s="1001" t="s">
        <v>1061</v>
      </c>
      <c r="D32" s="1646">
        <v>290.642</v>
      </c>
      <c r="E32" s="1003">
        <f t="shared" ref="E32:E33" si="0">D32/$D$31</f>
        <v>1.0258870204865376</v>
      </c>
      <c r="F32" s="1003">
        <f t="shared" ref="F32:F33" si="1">$E$31/E32</f>
        <v>0.97476620722400764</v>
      </c>
    </row>
    <row r="33" spans="2:8">
      <c r="B33" s="1000"/>
      <c r="C33" s="1001" t="s">
        <v>1062</v>
      </c>
      <c r="D33" s="1647">
        <v>294.16699999999997</v>
      </c>
      <c r="E33" s="1003">
        <f t="shared" si="0"/>
        <v>1.0383293094441384</v>
      </c>
      <c r="F33" s="1003">
        <f t="shared" si="1"/>
        <v>0.96308559423728712</v>
      </c>
    </row>
    <row r="34" spans="2:8">
      <c r="B34" s="1000"/>
      <c r="C34" s="1001" t="s">
        <v>1063</v>
      </c>
      <c r="D34" s="1648">
        <v>307.32799999999997</v>
      </c>
      <c r="E34" s="1003">
        <f t="shared" ref="E34:E38" si="2">D34/$D$31</f>
        <v>1.084784051279879</v>
      </c>
      <c r="F34" s="1003">
        <f t="shared" ref="F34:F38" si="3">$E$31/E34</f>
        <v>0.92184246147438575</v>
      </c>
    </row>
    <row r="35" spans="2:8">
      <c r="B35" s="1000"/>
      <c r="C35" s="1001" t="s">
        <v>1064</v>
      </c>
      <c r="D35" s="1644">
        <v>334.29399999999998</v>
      </c>
      <c r="E35" s="1003">
        <f t="shared" si="2"/>
        <v>1.1799666793736852</v>
      </c>
      <c r="F35" s="1003">
        <f t="shared" si="3"/>
        <v>0.84748155814941339</v>
      </c>
      <c r="H35" s="780"/>
    </row>
    <row r="36" spans="2:8">
      <c r="B36" s="1000"/>
      <c r="C36" s="1001" t="s">
        <v>1065</v>
      </c>
      <c r="D36" s="1649">
        <v>352.83651735739545</v>
      </c>
      <c r="E36" s="1003">
        <f t="shared" si="2"/>
        <v>1.2454167102849036</v>
      </c>
      <c r="F36" s="1003">
        <f t="shared" si="3"/>
        <v>0.80294410034954344</v>
      </c>
      <c r="H36" s="951"/>
    </row>
    <row r="37" spans="2:8">
      <c r="B37" s="1000"/>
      <c r="C37" s="1001" t="s">
        <v>3</v>
      </c>
      <c r="D37" s="1649">
        <v>363.99152318558401</v>
      </c>
      <c r="E37" s="1003">
        <f t="shared" si="2"/>
        <v>1.2847908396006609</v>
      </c>
      <c r="F37" s="1003">
        <f t="shared" si="3"/>
        <v>0.77833680718864739</v>
      </c>
      <c r="G37" s="960"/>
    </row>
    <row r="38" spans="2:8">
      <c r="B38" s="1000"/>
      <c r="C38" s="1001" t="s">
        <v>1066</v>
      </c>
      <c r="D38" s="1650">
        <v>373.06569648120501</v>
      </c>
      <c r="E38" s="1003">
        <f t="shared" si="2"/>
        <v>1.3168201973866076</v>
      </c>
      <c r="F38" s="1003">
        <f t="shared" si="3"/>
        <v>0.75940511998876048</v>
      </c>
      <c r="G38" s="960"/>
    </row>
    <row r="39" spans="2:8">
      <c r="B39" s="1000"/>
      <c r="C39" s="1001" t="s">
        <v>1067</v>
      </c>
      <c r="D39" s="1004"/>
      <c r="E39" s="1002"/>
      <c r="F39" s="1002"/>
    </row>
    <row r="40" spans="2:8">
      <c r="B40" s="9"/>
      <c r="C40" s="9"/>
      <c r="D40" s="9"/>
    </row>
    <row r="41" spans="2:8">
      <c r="B41" s="1830" t="s">
        <v>1068</v>
      </c>
      <c r="C41" s="1830"/>
      <c r="D41" s="1643">
        <f>INDEX($D$29:$D$39,MATCH($C$17,C29:C39,0))</f>
        <v>363.99152318558401</v>
      </c>
    </row>
  </sheetData>
  <mergeCells count="1">
    <mergeCell ref="B41:C41"/>
  </mergeCells>
  <phoneticPr fontId="48" type="noConversion"/>
  <pageMargins left="0.7" right="0.7" top="0.75" bottom="0.75" header="0.3" footer="0.3"/>
  <pageSetup paperSize="9" orientation="portrait" r:id="rId1"/>
  <headerFooter>
    <oddFooter>&amp;C_x000D_&amp;1#&amp;"Calibri"&amp;10&amp;K000000 OFFICIAL-InternalOnly</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298A-5B68-43AB-9C3A-FF22D316F833}">
  <sheetPr>
    <tabColor theme="9" tint="-0.249977111117893"/>
  </sheetPr>
  <dimension ref="A1:AI139"/>
  <sheetViews>
    <sheetView workbookViewId="0">
      <selection activeCell="AE6" sqref="AE6:AI7"/>
    </sheetView>
    <sheetView workbookViewId="1"/>
  </sheetViews>
  <sheetFormatPr defaultRowHeight="15"/>
  <cols>
    <col min="1" max="3" width="1.85546875" customWidth="1"/>
    <col min="4" max="4" width="4.85546875" customWidth="1"/>
    <col min="5" max="5" width="5" bestFit="1" customWidth="1"/>
    <col min="6" max="6" width="12.140625" bestFit="1" customWidth="1"/>
    <col min="7" max="8" width="5" customWidth="1"/>
    <col min="9" max="9" width="12.42578125" bestFit="1" customWidth="1"/>
    <col min="10" max="10" width="9.42578125" bestFit="1" customWidth="1"/>
    <col min="11" max="11" width="24.140625" bestFit="1" customWidth="1"/>
    <col min="12" max="13" width="11" bestFit="1" customWidth="1"/>
    <col min="14" max="14" width="31.42578125" bestFit="1" customWidth="1"/>
    <col min="15" max="15" width="1.85546875" customWidth="1"/>
    <col min="16" max="16" width="1.42578125" customWidth="1"/>
    <col min="17" max="17" width="1.85546875" customWidth="1"/>
    <col min="18" max="18" width="1.85546875" hidden="1" customWidth="1"/>
    <col min="19" max="19" width="29.140625" bestFit="1" customWidth="1"/>
    <col min="20"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2477</v>
      </c>
    </row>
    <row r="6" spans="1:35">
      <c r="AD6" s="49"/>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c r="P7" s="55"/>
      <c r="Q7" s="55"/>
      <c r="R7" s="55"/>
      <c r="S7" s="43" t="s">
        <v>2478</v>
      </c>
      <c r="T7" s="55"/>
      <c r="U7" s="55"/>
      <c r="V7" s="55"/>
      <c r="W7" s="55"/>
      <c r="X7" s="55"/>
      <c r="Y7" s="55"/>
      <c r="Z7" s="55"/>
      <c r="AA7" s="55"/>
      <c r="AB7" s="55"/>
      <c r="AC7" s="43" t="s">
        <v>1578</v>
      </c>
      <c r="AD7" s="49"/>
      <c r="AE7" s="52">
        <v>2022</v>
      </c>
      <c r="AF7" s="51">
        <v>2023</v>
      </c>
      <c r="AG7" s="51">
        <v>2024</v>
      </c>
      <c r="AH7" s="51">
        <v>2025</v>
      </c>
      <c r="AI7" s="50">
        <v>2026</v>
      </c>
    </row>
    <row r="8" spans="1:35">
      <c r="S8" s="43"/>
      <c r="T8" s="43"/>
      <c r="U8" s="43"/>
      <c r="V8" s="43"/>
    </row>
    <row r="9" spans="1:35" s="1" customFormat="1" ht="18">
      <c r="B9" s="2" t="s">
        <v>2408</v>
      </c>
    </row>
    <row r="11" spans="1:35" s="1" customFormat="1">
      <c r="A11" s="42"/>
      <c r="B11" s="48" t="s">
        <v>2479</v>
      </c>
    </row>
    <row r="13" spans="1:35">
      <c r="D13" t="s">
        <v>376</v>
      </c>
      <c r="E13" t="s">
        <v>376</v>
      </c>
      <c r="F13" t="s">
        <v>270</v>
      </c>
      <c r="G13" t="s">
        <v>2409</v>
      </c>
      <c r="H13" t="s">
        <v>272</v>
      </c>
      <c r="I13" t="s">
        <v>309</v>
      </c>
      <c r="J13" t="s">
        <v>109</v>
      </c>
      <c r="K13" t="s">
        <v>394</v>
      </c>
      <c r="L13" s="172" t="s">
        <v>318</v>
      </c>
      <c r="M13" s="172" t="s">
        <v>318</v>
      </c>
      <c r="N13" t="s">
        <v>477</v>
      </c>
      <c r="S13" t="s">
        <v>2480</v>
      </c>
      <c r="AC13" t="s">
        <v>1581</v>
      </c>
      <c r="AD13" s="49"/>
      <c r="AE13" s="978"/>
      <c r="AF13" s="978"/>
      <c r="AG13" s="978"/>
      <c r="AH13" s="978"/>
      <c r="AI13" s="978"/>
    </row>
    <row r="14" spans="1:35">
      <c r="D14" t="s">
        <v>269</v>
      </c>
      <c r="E14" t="s">
        <v>376</v>
      </c>
      <c r="F14" t="s">
        <v>270</v>
      </c>
      <c r="G14" t="s">
        <v>2409</v>
      </c>
      <c r="H14" t="s">
        <v>272</v>
      </c>
      <c r="I14" t="s">
        <v>309</v>
      </c>
      <c r="J14" t="s">
        <v>109</v>
      </c>
      <c r="K14" t="s">
        <v>394</v>
      </c>
      <c r="L14" s="172" t="s">
        <v>318</v>
      </c>
      <c r="M14" s="172" t="s">
        <v>318</v>
      </c>
      <c r="N14" t="s">
        <v>477</v>
      </c>
      <c r="S14" t="s">
        <v>2481</v>
      </c>
      <c r="AC14" t="s">
        <v>1581</v>
      </c>
      <c r="AD14" s="49"/>
      <c r="AE14" s="978"/>
      <c r="AF14" s="978"/>
      <c r="AG14" s="978"/>
      <c r="AH14" s="978"/>
      <c r="AI14" s="978"/>
    </row>
    <row r="15" spans="1:35">
      <c r="D15" t="s">
        <v>292</v>
      </c>
      <c r="E15" t="s">
        <v>376</v>
      </c>
      <c r="F15" t="s">
        <v>270</v>
      </c>
      <c r="G15" t="s">
        <v>2409</v>
      </c>
      <c r="H15" t="s">
        <v>272</v>
      </c>
      <c r="I15" t="s">
        <v>309</v>
      </c>
      <c r="J15" t="s">
        <v>109</v>
      </c>
      <c r="K15" t="s">
        <v>394</v>
      </c>
      <c r="L15" s="172" t="s">
        <v>318</v>
      </c>
      <c r="M15" s="172" t="s">
        <v>318</v>
      </c>
      <c r="N15" t="s">
        <v>477</v>
      </c>
      <c r="S15" t="s">
        <v>2482</v>
      </c>
      <c r="AC15" t="s">
        <v>1581</v>
      </c>
      <c r="AD15" s="49"/>
      <c r="AE15" s="978"/>
      <c r="AF15" s="978"/>
      <c r="AG15" s="978"/>
      <c r="AH15" s="978"/>
      <c r="AI15" s="978"/>
    </row>
    <row r="16" spans="1:35">
      <c r="D16" t="s">
        <v>376</v>
      </c>
      <c r="E16" t="s">
        <v>376</v>
      </c>
      <c r="F16" t="s">
        <v>270</v>
      </c>
      <c r="G16" t="s">
        <v>2409</v>
      </c>
      <c r="H16" t="s">
        <v>272</v>
      </c>
      <c r="I16" t="s">
        <v>309</v>
      </c>
      <c r="J16" t="s">
        <v>109</v>
      </c>
      <c r="K16" t="s">
        <v>394</v>
      </c>
      <c r="L16" s="172" t="s">
        <v>318</v>
      </c>
      <c r="M16" s="172" t="s">
        <v>318</v>
      </c>
      <c r="N16" t="s">
        <v>477</v>
      </c>
      <c r="S16" t="s">
        <v>2483</v>
      </c>
      <c r="AC16" t="s">
        <v>1581</v>
      </c>
      <c r="AD16" s="49"/>
      <c r="AE16" s="978"/>
      <c r="AF16" s="978"/>
      <c r="AG16" s="978"/>
      <c r="AH16" s="978"/>
      <c r="AI16" s="978"/>
    </row>
    <row r="17" spans="1:35">
      <c r="D17" t="s">
        <v>376</v>
      </c>
      <c r="E17" t="s">
        <v>376</v>
      </c>
      <c r="F17" t="s">
        <v>270</v>
      </c>
      <c r="G17" t="s">
        <v>2409</v>
      </c>
      <c r="H17" t="s">
        <v>272</v>
      </c>
      <c r="I17" t="s">
        <v>309</v>
      </c>
      <c r="J17" t="s">
        <v>109</v>
      </c>
      <c r="K17" t="s">
        <v>394</v>
      </c>
      <c r="L17" s="172" t="s">
        <v>318</v>
      </c>
      <c r="M17" s="172" t="s">
        <v>318</v>
      </c>
      <c r="N17" t="s">
        <v>477</v>
      </c>
      <c r="S17" t="s">
        <v>2484</v>
      </c>
      <c r="AC17" t="s">
        <v>1581</v>
      </c>
      <c r="AD17" s="49"/>
      <c r="AE17" s="978"/>
      <c r="AF17" s="978"/>
      <c r="AG17" s="978"/>
      <c r="AH17" s="978"/>
      <c r="AI17" s="978"/>
    </row>
    <row r="18" spans="1:35">
      <c r="D18" t="s">
        <v>376</v>
      </c>
      <c r="E18" t="s">
        <v>376</v>
      </c>
      <c r="F18" t="s">
        <v>270</v>
      </c>
      <c r="G18" t="s">
        <v>2409</v>
      </c>
      <c r="H18" t="s">
        <v>272</v>
      </c>
      <c r="I18" t="s">
        <v>309</v>
      </c>
      <c r="J18" t="s">
        <v>109</v>
      </c>
      <c r="K18" t="s">
        <v>394</v>
      </c>
      <c r="L18" s="172" t="s">
        <v>318</v>
      </c>
      <c r="M18" s="172" t="s">
        <v>318</v>
      </c>
      <c r="N18" t="s">
        <v>477</v>
      </c>
      <c r="S18" t="s">
        <v>2485</v>
      </c>
      <c r="AC18" t="s">
        <v>1581</v>
      </c>
      <c r="AD18" s="49"/>
      <c r="AE18" s="978"/>
      <c r="AF18" s="978"/>
      <c r="AG18" s="978"/>
      <c r="AH18" s="978"/>
      <c r="AI18" s="978"/>
    </row>
    <row r="20" spans="1:35" s="1" customFormat="1">
      <c r="A20" s="42"/>
      <c r="B20" s="48" t="s">
        <v>2486</v>
      </c>
    </row>
    <row r="22" spans="1:35">
      <c r="D22" t="s">
        <v>376</v>
      </c>
      <c r="E22" t="s">
        <v>376</v>
      </c>
      <c r="F22" t="s">
        <v>270</v>
      </c>
      <c r="G22" t="s">
        <v>2409</v>
      </c>
      <c r="H22" t="s">
        <v>272</v>
      </c>
      <c r="I22" t="s">
        <v>309</v>
      </c>
      <c r="J22" t="s">
        <v>109</v>
      </c>
      <c r="K22" t="s">
        <v>394</v>
      </c>
      <c r="L22" s="172" t="s">
        <v>318</v>
      </c>
      <c r="M22" s="172" t="s">
        <v>318</v>
      </c>
      <c r="N22" t="s">
        <v>481</v>
      </c>
      <c r="S22" t="s">
        <v>2480</v>
      </c>
      <c r="AC22" t="s">
        <v>1336</v>
      </c>
      <c r="AD22" s="49"/>
      <c r="AE22" s="978"/>
      <c r="AF22" s="978"/>
      <c r="AG22" s="978"/>
      <c r="AH22" s="978"/>
      <c r="AI22" s="978"/>
    </row>
    <row r="23" spans="1:35">
      <c r="D23" t="s">
        <v>269</v>
      </c>
      <c r="E23" t="s">
        <v>376</v>
      </c>
      <c r="F23" t="s">
        <v>270</v>
      </c>
      <c r="G23" t="s">
        <v>2409</v>
      </c>
      <c r="H23" t="s">
        <v>272</v>
      </c>
      <c r="I23" t="s">
        <v>309</v>
      </c>
      <c r="J23" t="s">
        <v>109</v>
      </c>
      <c r="K23" t="s">
        <v>394</v>
      </c>
      <c r="L23" s="172" t="s">
        <v>318</v>
      </c>
      <c r="M23" s="172" t="s">
        <v>318</v>
      </c>
      <c r="N23" t="s">
        <v>481</v>
      </c>
      <c r="S23" t="s">
        <v>2481</v>
      </c>
      <c r="AC23" t="s">
        <v>1336</v>
      </c>
      <c r="AD23" s="49"/>
      <c r="AE23" s="978"/>
      <c r="AF23" s="978"/>
      <c r="AG23" s="978"/>
      <c r="AH23" s="978"/>
      <c r="AI23" s="978"/>
    </row>
    <row r="24" spans="1:35">
      <c r="D24" t="s">
        <v>292</v>
      </c>
      <c r="E24" t="s">
        <v>376</v>
      </c>
      <c r="F24" t="s">
        <v>270</v>
      </c>
      <c r="G24" t="s">
        <v>2409</v>
      </c>
      <c r="H24" t="s">
        <v>272</v>
      </c>
      <c r="I24" t="s">
        <v>309</v>
      </c>
      <c r="J24" t="s">
        <v>109</v>
      </c>
      <c r="K24" t="s">
        <v>394</v>
      </c>
      <c r="L24" s="172" t="s">
        <v>318</v>
      </c>
      <c r="M24" s="172" t="s">
        <v>318</v>
      </c>
      <c r="N24" t="s">
        <v>481</v>
      </c>
      <c r="S24" t="s">
        <v>2482</v>
      </c>
      <c r="AC24" t="s">
        <v>1336</v>
      </c>
      <c r="AD24" s="49"/>
      <c r="AE24" s="978"/>
      <c r="AF24" s="978"/>
      <c r="AG24" s="978"/>
      <c r="AH24" s="978"/>
      <c r="AI24" s="978"/>
    </row>
    <row r="25" spans="1:35">
      <c r="D25" t="s">
        <v>376</v>
      </c>
      <c r="E25" t="s">
        <v>376</v>
      </c>
      <c r="F25" t="s">
        <v>270</v>
      </c>
      <c r="G25" t="s">
        <v>2409</v>
      </c>
      <c r="H25" t="s">
        <v>272</v>
      </c>
      <c r="I25" t="s">
        <v>309</v>
      </c>
      <c r="J25" t="s">
        <v>109</v>
      </c>
      <c r="K25" t="s">
        <v>394</v>
      </c>
      <c r="L25" s="172" t="s">
        <v>318</v>
      </c>
      <c r="M25" s="172" t="s">
        <v>318</v>
      </c>
      <c r="N25" t="s">
        <v>481</v>
      </c>
      <c r="S25" t="s">
        <v>2483</v>
      </c>
      <c r="AC25" t="s">
        <v>1336</v>
      </c>
      <c r="AD25" s="49"/>
      <c r="AE25" s="978"/>
      <c r="AF25" s="978"/>
      <c r="AG25" s="978"/>
      <c r="AH25" s="978"/>
      <c r="AI25" s="978"/>
    </row>
    <row r="26" spans="1:35">
      <c r="D26" t="s">
        <v>376</v>
      </c>
      <c r="E26" t="s">
        <v>376</v>
      </c>
      <c r="F26" t="s">
        <v>270</v>
      </c>
      <c r="G26" t="s">
        <v>2409</v>
      </c>
      <c r="H26" t="s">
        <v>272</v>
      </c>
      <c r="I26" t="s">
        <v>309</v>
      </c>
      <c r="J26" t="s">
        <v>109</v>
      </c>
      <c r="K26" t="s">
        <v>394</v>
      </c>
      <c r="L26" s="172" t="s">
        <v>318</v>
      </c>
      <c r="M26" s="172" t="s">
        <v>318</v>
      </c>
      <c r="N26" t="s">
        <v>481</v>
      </c>
      <c r="S26" t="s">
        <v>2484</v>
      </c>
      <c r="AC26" t="s">
        <v>1336</v>
      </c>
      <c r="AD26" s="49"/>
      <c r="AE26" s="978"/>
      <c r="AF26" s="978"/>
      <c r="AG26" s="978"/>
      <c r="AH26" s="978"/>
      <c r="AI26" s="978"/>
    </row>
    <row r="27" spans="1:35">
      <c r="D27" t="s">
        <v>376</v>
      </c>
      <c r="E27" t="s">
        <v>376</v>
      </c>
      <c r="F27" t="s">
        <v>270</v>
      </c>
      <c r="G27" t="s">
        <v>2409</v>
      </c>
      <c r="H27" t="s">
        <v>272</v>
      </c>
      <c r="I27" t="s">
        <v>309</v>
      </c>
      <c r="J27" t="s">
        <v>109</v>
      </c>
      <c r="K27" t="s">
        <v>394</v>
      </c>
      <c r="L27" s="172" t="s">
        <v>318</v>
      </c>
      <c r="M27" s="172" t="s">
        <v>318</v>
      </c>
      <c r="N27" t="s">
        <v>481</v>
      </c>
      <c r="S27" t="s">
        <v>2485</v>
      </c>
      <c r="AC27" t="s">
        <v>1336</v>
      </c>
      <c r="AD27" s="49"/>
      <c r="AE27" s="978"/>
      <c r="AF27" s="978"/>
      <c r="AG27" s="978"/>
      <c r="AH27" s="978"/>
      <c r="AI27" s="978"/>
    </row>
    <row r="29" spans="1:35" s="1" customFormat="1">
      <c r="A29" s="42"/>
      <c r="B29" s="48" t="s">
        <v>2487</v>
      </c>
    </row>
    <row r="31" spans="1:35">
      <c r="D31" t="s">
        <v>376</v>
      </c>
      <c r="E31" t="s">
        <v>376</v>
      </c>
      <c r="F31" t="s">
        <v>270</v>
      </c>
      <c r="G31" t="s">
        <v>2409</v>
      </c>
      <c r="H31" t="s">
        <v>272</v>
      </c>
      <c r="I31" t="s">
        <v>309</v>
      </c>
      <c r="J31" t="s">
        <v>109</v>
      </c>
      <c r="K31" t="s">
        <v>394</v>
      </c>
      <c r="L31" s="172" t="s">
        <v>318</v>
      </c>
      <c r="M31" s="172" t="s">
        <v>318</v>
      </c>
      <c r="N31" t="s">
        <v>485</v>
      </c>
      <c r="S31" t="s">
        <v>2480</v>
      </c>
      <c r="AC31" t="s">
        <v>1336</v>
      </c>
      <c r="AD31" s="49"/>
      <c r="AE31" s="978"/>
      <c r="AF31" s="978"/>
      <c r="AG31" s="978"/>
      <c r="AH31" s="978"/>
      <c r="AI31" s="978"/>
    </row>
    <row r="32" spans="1:35">
      <c r="D32" t="s">
        <v>269</v>
      </c>
      <c r="E32" t="s">
        <v>376</v>
      </c>
      <c r="F32" t="s">
        <v>270</v>
      </c>
      <c r="G32" t="s">
        <v>2409</v>
      </c>
      <c r="H32" t="s">
        <v>272</v>
      </c>
      <c r="I32" t="s">
        <v>309</v>
      </c>
      <c r="J32" t="s">
        <v>109</v>
      </c>
      <c r="K32" t="s">
        <v>394</v>
      </c>
      <c r="L32" s="172" t="s">
        <v>318</v>
      </c>
      <c r="M32" s="172" t="s">
        <v>318</v>
      </c>
      <c r="N32" t="s">
        <v>485</v>
      </c>
      <c r="S32" t="s">
        <v>2481</v>
      </c>
      <c r="AC32" t="s">
        <v>1336</v>
      </c>
      <c r="AD32" s="49"/>
      <c r="AE32" s="978"/>
      <c r="AF32" s="978"/>
      <c r="AG32" s="978"/>
      <c r="AH32" s="978"/>
      <c r="AI32" s="978"/>
    </row>
    <row r="33" spans="1:35">
      <c r="D33" t="s">
        <v>292</v>
      </c>
      <c r="E33" t="s">
        <v>376</v>
      </c>
      <c r="F33" t="s">
        <v>270</v>
      </c>
      <c r="G33" t="s">
        <v>2409</v>
      </c>
      <c r="H33" t="s">
        <v>272</v>
      </c>
      <c r="I33" t="s">
        <v>309</v>
      </c>
      <c r="J33" t="s">
        <v>109</v>
      </c>
      <c r="K33" t="s">
        <v>394</v>
      </c>
      <c r="L33" s="172" t="s">
        <v>318</v>
      </c>
      <c r="M33" s="172" t="s">
        <v>318</v>
      </c>
      <c r="N33" t="s">
        <v>485</v>
      </c>
      <c r="S33" t="s">
        <v>2482</v>
      </c>
      <c r="AC33" t="s">
        <v>1336</v>
      </c>
      <c r="AD33" s="49"/>
      <c r="AE33" s="978"/>
      <c r="AF33" s="978"/>
      <c r="AG33" s="978"/>
      <c r="AH33" s="978"/>
      <c r="AI33" s="978"/>
    </row>
    <row r="34" spans="1:35">
      <c r="D34" t="s">
        <v>376</v>
      </c>
      <c r="E34" t="s">
        <v>376</v>
      </c>
      <c r="F34" t="s">
        <v>270</v>
      </c>
      <c r="G34" t="s">
        <v>2409</v>
      </c>
      <c r="H34" t="s">
        <v>272</v>
      </c>
      <c r="I34" t="s">
        <v>309</v>
      </c>
      <c r="J34" t="s">
        <v>109</v>
      </c>
      <c r="K34" t="s">
        <v>394</v>
      </c>
      <c r="L34" s="172" t="s">
        <v>318</v>
      </c>
      <c r="M34" s="172" t="s">
        <v>318</v>
      </c>
      <c r="N34" t="s">
        <v>485</v>
      </c>
      <c r="S34" t="s">
        <v>2483</v>
      </c>
      <c r="AC34" t="s">
        <v>1336</v>
      </c>
      <c r="AD34" s="49"/>
      <c r="AE34" s="978"/>
      <c r="AF34" s="978"/>
      <c r="AG34" s="978"/>
      <c r="AH34" s="978"/>
      <c r="AI34" s="978"/>
    </row>
    <row r="35" spans="1:35">
      <c r="D35" t="s">
        <v>376</v>
      </c>
      <c r="E35" t="s">
        <v>376</v>
      </c>
      <c r="F35" t="s">
        <v>270</v>
      </c>
      <c r="G35" t="s">
        <v>2409</v>
      </c>
      <c r="H35" t="s">
        <v>272</v>
      </c>
      <c r="I35" t="s">
        <v>309</v>
      </c>
      <c r="J35" t="s">
        <v>109</v>
      </c>
      <c r="K35" t="s">
        <v>394</v>
      </c>
      <c r="L35" s="172" t="s">
        <v>318</v>
      </c>
      <c r="M35" s="172" t="s">
        <v>318</v>
      </c>
      <c r="N35" t="s">
        <v>485</v>
      </c>
      <c r="S35" t="s">
        <v>2484</v>
      </c>
      <c r="AC35" t="s">
        <v>1336</v>
      </c>
      <c r="AD35" s="49"/>
      <c r="AE35" s="978"/>
      <c r="AF35" s="978"/>
      <c r="AG35" s="978"/>
      <c r="AH35" s="978"/>
      <c r="AI35" s="978"/>
    </row>
    <row r="36" spans="1:35">
      <c r="D36" t="s">
        <v>376</v>
      </c>
      <c r="E36" t="s">
        <v>376</v>
      </c>
      <c r="F36" t="s">
        <v>270</v>
      </c>
      <c r="G36" t="s">
        <v>2409</v>
      </c>
      <c r="H36" t="s">
        <v>272</v>
      </c>
      <c r="I36" t="s">
        <v>309</v>
      </c>
      <c r="J36" t="s">
        <v>109</v>
      </c>
      <c r="K36" t="s">
        <v>394</v>
      </c>
      <c r="L36" s="172" t="s">
        <v>318</v>
      </c>
      <c r="M36" s="172" t="s">
        <v>318</v>
      </c>
      <c r="N36" t="s">
        <v>485</v>
      </c>
      <c r="S36" t="s">
        <v>2485</v>
      </c>
      <c r="AC36" t="s">
        <v>1336</v>
      </c>
      <c r="AD36" s="49"/>
      <c r="AE36" s="978"/>
      <c r="AF36" s="978"/>
      <c r="AG36" s="978"/>
      <c r="AH36" s="978"/>
      <c r="AI36" s="978"/>
    </row>
    <row r="37" spans="1:35">
      <c r="AE37" s="242"/>
      <c r="AF37" s="242"/>
      <c r="AG37" s="242"/>
      <c r="AH37" s="242"/>
      <c r="AI37" s="242"/>
    </row>
    <row r="38" spans="1:35" s="1" customFormat="1">
      <c r="A38" s="42"/>
      <c r="B38" s="48" t="s">
        <v>490</v>
      </c>
    </row>
    <row r="40" spans="1:35">
      <c r="D40" t="s">
        <v>376</v>
      </c>
      <c r="E40" t="s">
        <v>376</v>
      </c>
      <c r="F40" t="s">
        <v>270</v>
      </c>
      <c r="G40" t="s">
        <v>2409</v>
      </c>
      <c r="H40" t="s">
        <v>272</v>
      </c>
      <c r="I40" t="s">
        <v>309</v>
      </c>
      <c r="J40" t="s">
        <v>109</v>
      </c>
      <c r="K40" t="s">
        <v>394</v>
      </c>
      <c r="L40" s="172" t="s">
        <v>318</v>
      </c>
      <c r="M40" s="172" t="s">
        <v>318</v>
      </c>
      <c r="N40" t="s">
        <v>490</v>
      </c>
      <c r="S40" t="s">
        <v>2480</v>
      </c>
      <c r="AC40" t="s">
        <v>1336</v>
      </c>
      <c r="AD40" s="49"/>
      <c r="AE40" s="978"/>
      <c r="AF40" s="978"/>
      <c r="AG40" s="978"/>
      <c r="AH40" s="978"/>
      <c r="AI40" s="978"/>
    </row>
    <row r="41" spans="1:35">
      <c r="D41" t="s">
        <v>269</v>
      </c>
      <c r="E41" t="s">
        <v>376</v>
      </c>
      <c r="F41" t="s">
        <v>270</v>
      </c>
      <c r="G41" t="s">
        <v>2409</v>
      </c>
      <c r="H41" t="s">
        <v>272</v>
      </c>
      <c r="I41" t="s">
        <v>309</v>
      </c>
      <c r="J41" t="s">
        <v>109</v>
      </c>
      <c r="K41" t="s">
        <v>394</v>
      </c>
      <c r="L41" s="172" t="s">
        <v>318</v>
      </c>
      <c r="M41" s="172" t="s">
        <v>318</v>
      </c>
      <c r="N41" t="s">
        <v>490</v>
      </c>
      <c r="S41" t="s">
        <v>2481</v>
      </c>
      <c r="AC41" t="s">
        <v>1336</v>
      </c>
      <c r="AD41" s="49"/>
      <c r="AE41" s="978"/>
      <c r="AF41" s="978"/>
      <c r="AG41" s="978"/>
      <c r="AH41" s="978"/>
      <c r="AI41" s="978"/>
    </row>
    <row r="42" spans="1:35">
      <c r="D42" t="s">
        <v>292</v>
      </c>
      <c r="E42" t="s">
        <v>376</v>
      </c>
      <c r="F42" t="s">
        <v>270</v>
      </c>
      <c r="G42" t="s">
        <v>2409</v>
      </c>
      <c r="H42" t="s">
        <v>272</v>
      </c>
      <c r="I42" t="s">
        <v>309</v>
      </c>
      <c r="J42" t="s">
        <v>109</v>
      </c>
      <c r="K42" t="s">
        <v>394</v>
      </c>
      <c r="L42" s="172" t="s">
        <v>318</v>
      </c>
      <c r="M42" s="172" t="s">
        <v>318</v>
      </c>
      <c r="N42" t="s">
        <v>490</v>
      </c>
      <c r="S42" t="s">
        <v>2482</v>
      </c>
      <c r="AC42" t="s">
        <v>1336</v>
      </c>
      <c r="AD42" s="49"/>
      <c r="AE42" s="978"/>
      <c r="AF42" s="978"/>
      <c r="AG42" s="978"/>
      <c r="AH42" s="978"/>
      <c r="AI42" s="978"/>
    </row>
    <row r="43" spans="1:35">
      <c r="D43" t="s">
        <v>376</v>
      </c>
      <c r="E43" t="s">
        <v>376</v>
      </c>
      <c r="F43" t="s">
        <v>270</v>
      </c>
      <c r="G43" t="s">
        <v>2409</v>
      </c>
      <c r="H43" t="s">
        <v>272</v>
      </c>
      <c r="I43" t="s">
        <v>309</v>
      </c>
      <c r="J43" t="s">
        <v>109</v>
      </c>
      <c r="K43" t="s">
        <v>394</v>
      </c>
      <c r="L43" s="172" t="s">
        <v>318</v>
      </c>
      <c r="M43" s="172" t="s">
        <v>318</v>
      </c>
      <c r="N43" t="s">
        <v>490</v>
      </c>
      <c r="S43" t="s">
        <v>2483</v>
      </c>
      <c r="AC43" t="s">
        <v>1336</v>
      </c>
      <c r="AD43" s="49"/>
      <c r="AE43" s="978"/>
      <c r="AF43" s="978"/>
      <c r="AG43" s="978"/>
      <c r="AH43" s="978"/>
      <c r="AI43" s="978"/>
    </row>
    <row r="44" spans="1:35">
      <c r="D44" t="s">
        <v>376</v>
      </c>
      <c r="E44" t="s">
        <v>376</v>
      </c>
      <c r="F44" t="s">
        <v>270</v>
      </c>
      <c r="G44" t="s">
        <v>2409</v>
      </c>
      <c r="H44" t="s">
        <v>272</v>
      </c>
      <c r="I44" t="s">
        <v>309</v>
      </c>
      <c r="J44" t="s">
        <v>109</v>
      </c>
      <c r="K44" t="s">
        <v>394</v>
      </c>
      <c r="L44" s="172" t="s">
        <v>318</v>
      </c>
      <c r="M44" s="172" t="s">
        <v>318</v>
      </c>
      <c r="N44" t="s">
        <v>490</v>
      </c>
      <c r="S44" t="s">
        <v>2484</v>
      </c>
      <c r="AC44" t="s">
        <v>1336</v>
      </c>
      <c r="AD44" s="49"/>
      <c r="AE44" s="978"/>
      <c r="AF44" s="978"/>
      <c r="AG44" s="978"/>
      <c r="AH44" s="978"/>
      <c r="AI44" s="978"/>
    </row>
    <row r="45" spans="1:35">
      <c r="D45" t="s">
        <v>376</v>
      </c>
      <c r="E45" t="s">
        <v>376</v>
      </c>
      <c r="F45" t="s">
        <v>270</v>
      </c>
      <c r="G45" t="s">
        <v>2409</v>
      </c>
      <c r="H45" t="s">
        <v>272</v>
      </c>
      <c r="I45" t="s">
        <v>309</v>
      </c>
      <c r="J45" t="s">
        <v>109</v>
      </c>
      <c r="K45" t="s">
        <v>394</v>
      </c>
      <c r="L45" s="172" t="s">
        <v>318</v>
      </c>
      <c r="M45" s="172" t="s">
        <v>318</v>
      </c>
      <c r="N45" t="s">
        <v>490</v>
      </c>
      <c r="S45" t="s">
        <v>2485</v>
      </c>
      <c r="AC45" t="s">
        <v>1336</v>
      </c>
      <c r="AD45" s="49"/>
      <c r="AE45" s="978"/>
      <c r="AF45" s="978"/>
      <c r="AG45" s="978"/>
      <c r="AH45" s="978"/>
      <c r="AI45" s="978"/>
    </row>
    <row r="47" spans="1:35" s="1" customFormat="1">
      <c r="A47" s="42"/>
      <c r="B47" s="48" t="s">
        <v>495</v>
      </c>
    </row>
    <row r="49" spans="1:35">
      <c r="D49" t="s">
        <v>376</v>
      </c>
      <c r="E49" t="s">
        <v>376</v>
      </c>
      <c r="F49" t="s">
        <v>270</v>
      </c>
      <c r="G49" t="s">
        <v>2409</v>
      </c>
      <c r="H49" t="s">
        <v>272</v>
      </c>
      <c r="I49" t="s">
        <v>309</v>
      </c>
      <c r="J49" t="s">
        <v>109</v>
      </c>
      <c r="K49" t="s">
        <v>394</v>
      </c>
      <c r="L49" s="172" t="s">
        <v>318</v>
      </c>
      <c r="M49" s="172" t="s">
        <v>318</v>
      </c>
      <c r="N49" t="s">
        <v>495</v>
      </c>
      <c r="S49" t="s">
        <v>2480</v>
      </c>
      <c r="AC49" t="s">
        <v>1336</v>
      </c>
      <c r="AD49" s="49"/>
      <c r="AE49" s="978"/>
      <c r="AF49" s="978"/>
      <c r="AG49" s="978"/>
      <c r="AH49" s="978"/>
      <c r="AI49" s="978"/>
    </row>
    <row r="50" spans="1:35">
      <c r="D50" t="s">
        <v>269</v>
      </c>
      <c r="E50" t="s">
        <v>376</v>
      </c>
      <c r="F50" t="s">
        <v>270</v>
      </c>
      <c r="G50" t="s">
        <v>2409</v>
      </c>
      <c r="H50" t="s">
        <v>272</v>
      </c>
      <c r="I50" t="s">
        <v>309</v>
      </c>
      <c r="J50" t="s">
        <v>109</v>
      </c>
      <c r="K50" t="s">
        <v>394</v>
      </c>
      <c r="L50" s="172" t="s">
        <v>318</v>
      </c>
      <c r="M50" s="172" t="s">
        <v>318</v>
      </c>
      <c r="N50" t="s">
        <v>495</v>
      </c>
      <c r="S50" t="s">
        <v>2481</v>
      </c>
      <c r="AC50" t="s">
        <v>1336</v>
      </c>
      <c r="AD50" s="49"/>
      <c r="AE50" s="978"/>
      <c r="AF50" s="978"/>
      <c r="AG50" s="978"/>
      <c r="AH50" s="978"/>
      <c r="AI50" s="978"/>
    </row>
    <row r="51" spans="1:35">
      <c r="D51" t="s">
        <v>292</v>
      </c>
      <c r="E51" t="s">
        <v>376</v>
      </c>
      <c r="F51" t="s">
        <v>270</v>
      </c>
      <c r="G51" t="s">
        <v>2409</v>
      </c>
      <c r="H51" t="s">
        <v>272</v>
      </c>
      <c r="I51" t="s">
        <v>309</v>
      </c>
      <c r="J51" t="s">
        <v>109</v>
      </c>
      <c r="K51" t="s">
        <v>394</v>
      </c>
      <c r="L51" s="172" t="s">
        <v>318</v>
      </c>
      <c r="M51" s="172" t="s">
        <v>318</v>
      </c>
      <c r="N51" t="s">
        <v>495</v>
      </c>
      <c r="S51" t="s">
        <v>2482</v>
      </c>
      <c r="AC51" t="s">
        <v>1336</v>
      </c>
      <c r="AD51" s="49"/>
      <c r="AE51" s="978"/>
      <c r="AF51" s="978"/>
      <c r="AG51" s="978"/>
      <c r="AH51" s="978"/>
      <c r="AI51" s="978"/>
    </row>
    <row r="52" spans="1:35">
      <c r="D52" t="s">
        <v>376</v>
      </c>
      <c r="E52" t="s">
        <v>376</v>
      </c>
      <c r="F52" t="s">
        <v>270</v>
      </c>
      <c r="G52" t="s">
        <v>2409</v>
      </c>
      <c r="H52" t="s">
        <v>272</v>
      </c>
      <c r="I52" t="s">
        <v>309</v>
      </c>
      <c r="J52" t="s">
        <v>109</v>
      </c>
      <c r="K52" t="s">
        <v>394</v>
      </c>
      <c r="L52" s="172" t="s">
        <v>318</v>
      </c>
      <c r="M52" s="172" t="s">
        <v>318</v>
      </c>
      <c r="N52" t="s">
        <v>495</v>
      </c>
      <c r="S52" t="s">
        <v>2483</v>
      </c>
      <c r="AC52" t="s">
        <v>1336</v>
      </c>
      <c r="AD52" s="49"/>
      <c r="AE52" s="978"/>
      <c r="AF52" s="978"/>
      <c r="AG52" s="978"/>
      <c r="AH52" s="978"/>
      <c r="AI52" s="978"/>
    </row>
    <row r="53" spans="1:35">
      <c r="D53" t="s">
        <v>376</v>
      </c>
      <c r="E53" t="s">
        <v>376</v>
      </c>
      <c r="F53" t="s">
        <v>270</v>
      </c>
      <c r="G53" t="s">
        <v>2409</v>
      </c>
      <c r="H53" t="s">
        <v>272</v>
      </c>
      <c r="I53" t="s">
        <v>309</v>
      </c>
      <c r="J53" t="s">
        <v>109</v>
      </c>
      <c r="K53" t="s">
        <v>394</v>
      </c>
      <c r="L53" s="172" t="s">
        <v>318</v>
      </c>
      <c r="M53" s="172" t="s">
        <v>318</v>
      </c>
      <c r="N53" t="s">
        <v>495</v>
      </c>
      <c r="S53" t="s">
        <v>2484</v>
      </c>
      <c r="AC53" t="s">
        <v>1336</v>
      </c>
      <c r="AD53" s="49"/>
      <c r="AE53" s="978"/>
      <c r="AF53" s="978"/>
      <c r="AG53" s="978"/>
      <c r="AH53" s="978"/>
      <c r="AI53" s="978"/>
    </row>
    <row r="54" spans="1:35">
      <c r="D54" t="s">
        <v>376</v>
      </c>
      <c r="E54" t="s">
        <v>376</v>
      </c>
      <c r="F54" t="s">
        <v>270</v>
      </c>
      <c r="G54" t="s">
        <v>2409</v>
      </c>
      <c r="H54" t="s">
        <v>272</v>
      </c>
      <c r="I54" t="s">
        <v>309</v>
      </c>
      <c r="J54" t="s">
        <v>109</v>
      </c>
      <c r="K54" t="s">
        <v>394</v>
      </c>
      <c r="L54" s="172" t="s">
        <v>318</v>
      </c>
      <c r="M54" s="172" t="s">
        <v>318</v>
      </c>
      <c r="N54" t="s">
        <v>495</v>
      </c>
      <c r="S54" t="s">
        <v>2485</v>
      </c>
      <c r="AC54" t="s">
        <v>1336</v>
      </c>
      <c r="AD54" s="49"/>
      <c r="AE54" s="978"/>
      <c r="AF54" s="978"/>
      <c r="AG54" s="978"/>
      <c r="AH54" s="978"/>
      <c r="AI54" s="978"/>
    </row>
    <row r="56" spans="1:35" s="1" customFormat="1">
      <c r="A56" s="42"/>
      <c r="B56" s="48" t="s">
        <v>499</v>
      </c>
    </row>
    <row r="58" spans="1:35">
      <c r="D58" t="s">
        <v>376</v>
      </c>
      <c r="E58" t="s">
        <v>376</v>
      </c>
      <c r="F58" t="s">
        <v>270</v>
      </c>
      <c r="G58" t="s">
        <v>2409</v>
      </c>
      <c r="H58" t="s">
        <v>272</v>
      </c>
      <c r="I58" t="s">
        <v>309</v>
      </c>
      <c r="J58" t="s">
        <v>109</v>
      </c>
      <c r="K58" t="s">
        <v>394</v>
      </c>
      <c r="L58" s="172" t="s">
        <v>318</v>
      </c>
      <c r="M58" s="172" t="s">
        <v>318</v>
      </c>
      <c r="N58" t="s">
        <v>499</v>
      </c>
      <c r="S58" t="s">
        <v>2480</v>
      </c>
      <c r="AC58" t="s">
        <v>1336</v>
      </c>
      <c r="AD58" s="49"/>
      <c r="AE58" s="978"/>
      <c r="AF58" s="978"/>
      <c r="AG58" s="978"/>
      <c r="AH58" s="978"/>
      <c r="AI58" s="978"/>
    </row>
    <row r="59" spans="1:35">
      <c r="D59" t="s">
        <v>269</v>
      </c>
      <c r="E59" t="s">
        <v>376</v>
      </c>
      <c r="F59" t="s">
        <v>270</v>
      </c>
      <c r="G59" t="s">
        <v>2409</v>
      </c>
      <c r="H59" t="s">
        <v>272</v>
      </c>
      <c r="I59" t="s">
        <v>309</v>
      </c>
      <c r="J59" t="s">
        <v>109</v>
      </c>
      <c r="K59" t="s">
        <v>394</v>
      </c>
      <c r="L59" s="172" t="s">
        <v>318</v>
      </c>
      <c r="M59" s="172" t="s">
        <v>318</v>
      </c>
      <c r="N59" t="s">
        <v>499</v>
      </c>
      <c r="S59" t="s">
        <v>2481</v>
      </c>
      <c r="AC59" t="s">
        <v>1336</v>
      </c>
      <c r="AD59" s="49"/>
      <c r="AE59" s="978"/>
      <c r="AF59" s="978"/>
      <c r="AG59" s="978"/>
      <c r="AH59" s="978"/>
      <c r="AI59" s="978"/>
    </row>
    <row r="60" spans="1:35">
      <c r="D60" t="s">
        <v>292</v>
      </c>
      <c r="E60" t="s">
        <v>376</v>
      </c>
      <c r="F60" t="s">
        <v>270</v>
      </c>
      <c r="G60" t="s">
        <v>2409</v>
      </c>
      <c r="H60" t="s">
        <v>272</v>
      </c>
      <c r="I60" t="s">
        <v>309</v>
      </c>
      <c r="J60" t="s">
        <v>109</v>
      </c>
      <c r="K60" t="s">
        <v>394</v>
      </c>
      <c r="L60" s="172" t="s">
        <v>318</v>
      </c>
      <c r="M60" s="172" t="s">
        <v>318</v>
      </c>
      <c r="N60" t="s">
        <v>499</v>
      </c>
      <c r="S60" t="s">
        <v>2482</v>
      </c>
      <c r="AC60" t="s">
        <v>1336</v>
      </c>
      <c r="AD60" s="49"/>
      <c r="AE60" s="978"/>
      <c r="AF60" s="978"/>
      <c r="AG60" s="978"/>
      <c r="AH60" s="978"/>
      <c r="AI60" s="978"/>
    </row>
    <row r="61" spans="1:35">
      <c r="D61" t="s">
        <v>376</v>
      </c>
      <c r="E61" t="s">
        <v>376</v>
      </c>
      <c r="F61" t="s">
        <v>270</v>
      </c>
      <c r="G61" t="s">
        <v>2409</v>
      </c>
      <c r="H61" t="s">
        <v>272</v>
      </c>
      <c r="I61" t="s">
        <v>309</v>
      </c>
      <c r="J61" t="s">
        <v>109</v>
      </c>
      <c r="K61" t="s">
        <v>394</v>
      </c>
      <c r="L61" s="172" t="s">
        <v>318</v>
      </c>
      <c r="M61" s="172" t="s">
        <v>318</v>
      </c>
      <c r="N61" t="s">
        <v>499</v>
      </c>
      <c r="S61" t="s">
        <v>2483</v>
      </c>
      <c r="AC61" t="s">
        <v>1336</v>
      </c>
      <c r="AD61" s="49"/>
      <c r="AE61" s="978"/>
      <c r="AF61" s="978"/>
      <c r="AG61" s="978"/>
      <c r="AH61" s="978"/>
      <c r="AI61" s="978"/>
    </row>
    <row r="62" spans="1:35">
      <c r="D62" t="s">
        <v>376</v>
      </c>
      <c r="E62" t="s">
        <v>376</v>
      </c>
      <c r="F62" t="s">
        <v>270</v>
      </c>
      <c r="G62" t="s">
        <v>2409</v>
      </c>
      <c r="H62" t="s">
        <v>272</v>
      </c>
      <c r="I62" t="s">
        <v>309</v>
      </c>
      <c r="J62" t="s">
        <v>109</v>
      </c>
      <c r="K62" t="s">
        <v>394</v>
      </c>
      <c r="L62" s="172" t="s">
        <v>318</v>
      </c>
      <c r="M62" s="172" t="s">
        <v>318</v>
      </c>
      <c r="N62" t="s">
        <v>499</v>
      </c>
      <c r="S62" t="s">
        <v>2484</v>
      </c>
      <c r="AC62" t="s">
        <v>1336</v>
      </c>
      <c r="AD62" s="49"/>
      <c r="AE62" s="978"/>
      <c r="AF62" s="978"/>
      <c r="AG62" s="978"/>
      <c r="AH62" s="978"/>
      <c r="AI62" s="978"/>
    </row>
    <row r="63" spans="1:35">
      <c r="D63" t="s">
        <v>376</v>
      </c>
      <c r="E63" t="s">
        <v>376</v>
      </c>
      <c r="F63" t="s">
        <v>270</v>
      </c>
      <c r="G63" t="s">
        <v>2409</v>
      </c>
      <c r="H63" t="s">
        <v>272</v>
      </c>
      <c r="I63" t="s">
        <v>309</v>
      </c>
      <c r="J63" t="s">
        <v>109</v>
      </c>
      <c r="K63" t="s">
        <v>394</v>
      </c>
      <c r="L63" s="172" t="s">
        <v>318</v>
      </c>
      <c r="M63" s="172" t="s">
        <v>318</v>
      </c>
      <c r="N63" t="s">
        <v>499</v>
      </c>
      <c r="S63" t="s">
        <v>2485</v>
      </c>
      <c r="AC63" t="s">
        <v>1336</v>
      </c>
      <c r="AD63" s="49"/>
      <c r="AE63" s="978"/>
      <c r="AF63" s="978"/>
      <c r="AG63" s="978"/>
      <c r="AH63" s="978"/>
      <c r="AI63" s="978"/>
    </row>
    <row r="65" spans="1:35" s="1" customFormat="1">
      <c r="A65" s="42"/>
      <c r="B65" s="48" t="s">
        <v>2488</v>
      </c>
    </row>
    <row r="67" spans="1:35">
      <c r="D67" t="s">
        <v>376</v>
      </c>
      <c r="E67" t="s">
        <v>376</v>
      </c>
      <c r="F67" t="s">
        <v>270</v>
      </c>
      <c r="G67" t="s">
        <v>2409</v>
      </c>
      <c r="H67" t="s">
        <v>272</v>
      </c>
      <c r="I67" t="s">
        <v>309</v>
      </c>
      <c r="J67" t="s">
        <v>109</v>
      </c>
      <c r="K67" t="s">
        <v>394</v>
      </c>
      <c r="L67" s="172" t="s">
        <v>318</v>
      </c>
      <c r="M67" s="172" t="s">
        <v>318</v>
      </c>
      <c r="N67" t="s">
        <v>2489</v>
      </c>
      <c r="S67" t="s">
        <v>2480</v>
      </c>
      <c r="AC67" t="s">
        <v>1336</v>
      </c>
      <c r="AD67" s="49"/>
      <c r="AE67" s="978"/>
      <c r="AF67" s="978"/>
      <c r="AG67" s="978"/>
      <c r="AH67" s="978"/>
      <c r="AI67" s="978"/>
    </row>
    <row r="68" spans="1:35">
      <c r="D68" t="s">
        <v>269</v>
      </c>
      <c r="E68" t="s">
        <v>376</v>
      </c>
      <c r="F68" t="s">
        <v>270</v>
      </c>
      <c r="G68" t="s">
        <v>2409</v>
      </c>
      <c r="H68" t="s">
        <v>272</v>
      </c>
      <c r="I68" t="s">
        <v>309</v>
      </c>
      <c r="J68" t="s">
        <v>109</v>
      </c>
      <c r="K68" t="s">
        <v>394</v>
      </c>
      <c r="L68" s="172" t="s">
        <v>318</v>
      </c>
      <c r="M68" s="172" t="s">
        <v>318</v>
      </c>
      <c r="N68" t="s">
        <v>2489</v>
      </c>
      <c r="S68" t="s">
        <v>2481</v>
      </c>
      <c r="AC68" t="s">
        <v>1336</v>
      </c>
      <c r="AD68" s="49"/>
      <c r="AE68" s="978"/>
      <c r="AF68" s="978"/>
      <c r="AG68" s="978"/>
      <c r="AH68" s="978"/>
      <c r="AI68" s="978"/>
    </row>
    <row r="69" spans="1:35">
      <c r="D69" t="s">
        <v>292</v>
      </c>
      <c r="E69" t="s">
        <v>376</v>
      </c>
      <c r="F69" t="s">
        <v>270</v>
      </c>
      <c r="G69" t="s">
        <v>2409</v>
      </c>
      <c r="H69" t="s">
        <v>272</v>
      </c>
      <c r="I69" t="s">
        <v>309</v>
      </c>
      <c r="J69" t="s">
        <v>109</v>
      </c>
      <c r="K69" t="s">
        <v>394</v>
      </c>
      <c r="L69" s="172" t="s">
        <v>318</v>
      </c>
      <c r="M69" s="172" t="s">
        <v>318</v>
      </c>
      <c r="N69" t="s">
        <v>2489</v>
      </c>
      <c r="S69" t="s">
        <v>2482</v>
      </c>
      <c r="AC69" t="s">
        <v>1336</v>
      </c>
      <c r="AD69" s="49"/>
      <c r="AE69" s="978"/>
      <c r="AF69" s="978"/>
      <c r="AG69" s="978"/>
      <c r="AH69" s="978"/>
      <c r="AI69" s="978"/>
    </row>
    <row r="70" spans="1:35">
      <c r="D70" t="s">
        <v>376</v>
      </c>
      <c r="E70" t="s">
        <v>376</v>
      </c>
      <c r="F70" t="s">
        <v>270</v>
      </c>
      <c r="G70" t="s">
        <v>2409</v>
      </c>
      <c r="H70" t="s">
        <v>272</v>
      </c>
      <c r="I70" t="s">
        <v>309</v>
      </c>
      <c r="J70" t="s">
        <v>109</v>
      </c>
      <c r="K70" t="s">
        <v>394</v>
      </c>
      <c r="L70" s="172" t="s">
        <v>318</v>
      </c>
      <c r="M70" s="172" t="s">
        <v>318</v>
      </c>
      <c r="N70" t="s">
        <v>2489</v>
      </c>
      <c r="S70" t="s">
        <v>2483</v>
      </c>
      <c r="AC70" t="s">
        <v>1336</v>
      </c>
      <c r="AD70" s="49"/>
      <c r="AE70" s="978"/>
      <c r="AF70" s="978"/>
      <c r="AG70" s="978"/>
      <c r="AH70" s="978"/>
      <c r="AI70" s="978"/>
    </row>
    <row r="71" spans="1:35">
      <c r="D71" t="s">
        <v>376</v>
      </c>
      <c r="E71" t="s">
        <v>376</v>
      </c>
      <c r="F71" t="s">
        <v>270</v>
      </c>
      <c r="G71" t="s">
        <v>2409</v>
      </c>
      <c r="H71" t="s">
        <v>272</v>
      </c>
      <c r="I71" t="s">
        <v>309</v>
      </c>
      <c r="J71" t="s">
        <v>109</v>
      </c>
      <c r="K71" t="s">
        <v>394</v>
      </c>
      <c r="L71" s="172" t="s">
        <v>318</v>
      </c>
      <c r="M71" s="172" t="s">
        <v>318</v>
      </c>
      <c r="N71" t="s">
        <v>2489</v>
      </c>
      <c r="S71" t="s">
        <v>2484</v>
      </c>
      <c r="AC71" t="s">
        <v>1336</v>
      </c>
      <c r="AD71" s="49"/>
      <c r="AE71" s="978"/>
      <c r="AF71" s="978"/>
      <c r="AG71" s="978"/>
      <c r="AH71" s="978"/>
      <c r="AI71" s="978"/>
    </row>
    <row r="72" spans="1:35">
      <c r="D72" t="s">
        <v>376</v>
      </c>
      <c r="E72" t="s">
        <v>376</v>
      </c>
      <c r="F72" t="s">
        <v>270</v>
      </c>
      <c r="G72" t="s">
        <v>2409</v>
      </c>
      <c r="H72" t="s">
        <v>272</v>
      </c>
      <c r="I72" t="s">
        <v>309</v>
      </c>
      <c r="J72" t="s">
        <v>109</v>
      </c>
      <c r="K72" t="s">
        <v>394</v>
      </c>
      <c r="L72" s="172" t="s">
        <v>318</v>
      </c>
      <c r="M72" s="172" t="s">
        <v>318</v>
      </c>
      <c r="N72" t="s">
        <v>2489</v>
      </c>
      <c r="S72" t="s">
        <v>2485</v>
      </c>
      <c r="AC72" t="s">
        <v>1336</v>
      </c>
      <c r="AD72" s="49"/>
      <c r="AE72" s="978"/>
      <c r="AF72" s="978"/>
      <c r="AG72" s="978"/>
      <c r="AH72" s="978"/>
      <c r="AI72" s="978"/>
    </row>
    <row r="74" spans="1:35" s="1" customFormat="1" ht="18">
      <c r="B74" s="2" t="s">
        <v>2426</v>
      </c>
    </row>
    <row r="76" spans="1:35" s="1" customFormat="1">
      <c r="A76" s="42"/>
      <c r="B76" s="48" t="s">
        <v>2479</v>
      </c>
    </row>
    <row r="78" spans="1:35">
      <c r="D78" t="s">
        <v>376</v>
      </c>
      <c r="E78" t="s">
        <v>376</v>
      </c>
      <c r="F78" t="s">
        <v>270</v>
      </c>
      <c r="G78" t="s">
        <v>2427</v>
      </c>
      <c r="H78" t="s">
        <v>272</v>
      </c>
      <c r="I78" t="s">
        <v>309</v>
      </c>
      <c r="J78" t="s">
        <v>109</v>
      </c>
      <c r="K78" t="s">
        <v>394</v>
      </c>
      <c r="L78" s="172" t="s">
        <v>318</v>
      </c>
      <c r="M78" s="172" t="s">
        <v>318</v>
      </c>
      <c r="N78" t="s">
        <v>477</v>
      </c>
      <c r="S78" t="s">
        <v>2480</v>
      </c>
      <c r="AC78" t="s">
        <v>1336</v>
      </c>
      <c r="AD78" s="49"/>
      <c r="AE78" s="978"/>
      <c r="AF78" s="978"/>
      <c r="AG78" s="978"/>
      <c r="AH78" s="978"/>
      <c r="AI78" s="978"/>
    </row>
    <row r="79" spans="1:35">
      <c r="D79" t="s">
        <v>269</v>
      </c>
      <c r="E79" t="s">
        <v>376</v>
      </c>
      <c r="F79" t="s">
        <v>270</v>
      </c>
      <c r="G79" t="s">
        <v>2427</v>
      </c>
      <c r="H79" t="s">
        <v>272</v>
      </c>
      <c r="I79" t="s">
        <v>309</v>
      </c>
      <c r="J79" t="s">
        <v>109</v>
      </c>
      <c r="K79" t="s">
        <v>394</v>
      </c>
      <c r="L79" s="172" t="s">
        <v>318</v>
      </c>
      <c r="M79" s="172" t="s">
        <v>318</v>
      </c>
      <c r="N79" t="s">
        <v>477</v>
      </c>
      <c r="S79" t="s">
        <v>2481</v>
      </c>
      <c r="AC79" t="s">
        <v>1336</v>
      </c>
      <c r="AD79" s="49"/>
      <c r="AE79" s="978"/>
      <c r="AF79" s="978"/>
      <c r="AG79" s="978"/>
      <c r="AH79" s="978"/>
      <c r="AI79" s="978"/>
    </row>
    <row r="80" spans="1:35">
      <c r="D80" t="s">
        <v>292</v>
      </c>
      <c r="E80" t="s">
        <v>376</v>
      </c>
      <c r="F80" t="s">
        <v>270</v>
      </c>
      <c r="G80" t="s">
        <v>2427</v>
      </c>
      <c r="H80" t="s">
        <v>272</v>
      </c>
      <c r="I80" t="s">
        <v>309</v>
      </c>
      <c r="J80" t="s">
        <v>109</v>
      </c>
      <c r="K80" t="s">
        <v>394</v>
      </c>
      <c r="L80" s="172" t="s">
        <v>318</v>
      </c>
      <c r="M80" s="172" t="s">
        <v>318</v>
      </c>
      <c r="N80" t="s">
        <v>477</v>
      </c>
      <c r="S80" t="s">
        <v>2482</v>
      </c>
      <c r="AC80" t="s">
        <v>1336</v>
      </c>
      <c r="AD80" s="49"/>
      <c r="AE80" s="978"/>
      <c r="AF80" s="978"/>
      <c r="AG80" s="978"/>
      <c r="AH80" s="978"/>
      <c r="AI80" s="978"/>
    </row>
    <row r="81" spans="1:35">
      <c r="D81" t="s">
        <v>376</v>
      </c>
      <c r="E81" t="s">
        <v>376</v>
      </c>
      <c r="F81" t="s">
        <v>270</v>
      </c>
      <c r="G81" t="s">
        <v>2427</v>
      </c>
      <c r="H81" t="s">
        <v>272</v>
      </c>
      <c r="I81" t="s">
        <v>309</v>
      </c>
      <c r="J81" t="s">
        <v>109</v>
      </c>
      <c r="K81" t="s">
        <v>394</v>
      </c>
      <c r="L81" s="172" t="s">
        <v>318</v>
      </c>
      <c r="M81" s="172" t="s">
        <v>318</v>
      </c>
      <c r="N81" t="s">
        <v>477</v>
      </c>
      <c r="S81" t="s">
        <v>2483</v>
      </c>
      <c r="AC81" t="s">
        <v>1336</v>
      </c>
      <c r="AD81" s="49"/>
      <c r="AE81" s="978"/>
      <c r="AF81" s="978"/>
      <c r="AG81" s="978"/>
      <c r="AH81" s="978"/>
      <c r="AI81" s="978"/>
    </row>
    <row r="82" spans="1:35">
      <c r="D82" t="s">
        <v>376</v>
      </c>
      <c r="E82" t="s">
        <v>376</v>
      </c>
      <c r="F82" t="s">
        <v>270</v>
      </c>
      <c r="G82" t="s">
        <v>2427</v>
      </c>
      <c r="H82" t="s">
        <v>272</v>
      </c>
      <c r="I82" t="s">
        <v>309</v>
      </c>
      <c r="J82" t="s">
        <v>109</v>
      </c>
      <c r="K82" t="s">
        <v>394</v>
      </c>
      <c r="L82" s="172" t="s">
        <v>318</v>
      </c>
      <c r="M82" s="172" t="s">
        <v>318</v>
      </c>
      <c r="N82" t="s">
        <v>477</v>
      </c>
      <c r="S82" t="s">
        <v>2484</v>
      </c>
      <c r="AC82" t="s">
        <v>1336</v>
      </c>
      <c r="AD82" s="49"/>
      <c r="AE82" s="978"/>
      <c r="AF82" s="978"/>
      <c r="AG82" s="978"/>
      <c r="AH82" s="978"/>
      <c r="AI82" s="978"/>
    </row>
    <row r="83" spans="1:35">
      <c r="D83" t="s">
        <v>376</v>
      </c>
      <c r="E83" t="s">
        <v>376</v>
      </c>
      <c r="F83" t="s">
        <v>270</v>
      </c>
      <c r="G83" t="s">
        <v>2427</v>
      </c>
      <c r="H83" t="s">
        <v>272</v>
      </c>
      <c r="I83" t="s">
        <v>309</v>
      </c>
      <c r="J83" t="s">
        <v>109</v>
      </c>
      <c r="K83" t="s">
        <v>394</v>
      </c>
      <c r="L83" s="172" t="s">
        <v>318</v>
      </c>
      <c r="M83" s="172" t="s">
        <v>318</v>
      </c>
      <c r="N83" t="s">
        <v>477</v>
      </c>
      <c r="S83" t="s">
        <v>2485</v>
      </c>
      <c r="AC83" t="s">
        <v>1336</v>
      </c>
      <c r="AD83" s="49"/>
      <c r="AE83" s="978"/>
      <c r="AF83" s="978"/>
      <c r="AG83" s="978"/>
      <c r="AH83" s="978"/>
      <c r="AI83" s="978"/>
    </row>
    <row r="85" spans="1:35" s="1" customFormat="1">
      <c r="A85" s="42"/>
      <c r="B85" s="48" t="s">
        <v>2486</v>
      </c>
    </row>
    <row r="87" spans="1:35">
      <c r="D87" t="s">
        <v>376</v>
      </c>
      <c r="E87" t="s">
        <v>376</v>
      </c>
      <c r="F87" t="s">
        <v>270</v>
      </c>
      <c r="G87" t="s">
        <v>2427</v>
      </c>
      <c r="H87" t="s">
        <v>272</v>
      </c>
      <c r="I87" t="s">
        <v>309</v>
      </c>
      <c r="J87" t="s">
        <v>109</v>
      </c>
      <c r="K87" t="s">
        <v>394</v>
      </c>
      <c r="L87" s="172" t="s">
        <v>318</v>
      </c>
      <c r="M87" s="172" t="s">
        <v>318</v>
      </c>
      <c r="N87" t="s">
        <v>481</v>
      </c>
      <c r="S87" t="s">
        <v>2480</v>
      </c>
      <c r="AC87" t="s">
        <v>1336</v>
      </c>
      <c r="AD87" s="49"/>
      <c r="AE87" s="978"/>
      <c r="AF87" s="978"/>
      <c r="AG87" s="978"/>
      <c r="AH87" s="978"/>
      <c r="AI87" s="978"/>
    </row>
    <row r="88" spans="1:35">
      <c r="D88" t="s">
        <v>269</v>
      </c>
      <c r="E88" t="s">
        <v>376</v>
      </c>
      <c r="F88" t="s">
        <v>270</v>
      </c>
      <c r="G88" t="s">
        <v>2427</v>
      </c>
      <c r="H88" t="s">
        <v>272</v>
      </c>
      <c r="I88" t="s">
        <v>309</v>
      </c>
      <c r="J88" t="s">
        <v>109</v>
      </c>
      <c r="K88" t="s">
        <v>394</v>
      </c>
      <c r="L88" s="172" t="s">
        <v>318</v>
      </c>
      <c r="M88" s="172" t="s">
        <v>318</v>
      </c>
      <c r="N88" t="s">
        <v>481</v>
      </c>
      <c r="S88" t="s">
        <v>2481</v>
      </c>
      <c r="AC88" t="s">
        <v>1336</v>
      </c>
      <c r="AD88" s="49"/>
      <c r="AE88" s="978"/>
      <c r="AF88" s="978"/>
      <c r="AG88" s="978"/>
      <c r="AH88" s="978"/>
      <c r="AI88" s="978"/>
    </row>
    <row r="89" spans="1:35">
      <c r="D89" t="s">
        <v>292</v>
      </c>
      <c r="E89" t="s">
        <v>376</v>
      </c>
      <c r="F89" t="s">
        <v>270</v>
      </c>
      <c r="G89" t="s">
        <v>2427</v>
      </c>
      <c r="H89" t="s">
        <v>272</v>
      </c>
      <c r="I89" t="s">
        <v>309</v>
      </c>
      <c r="J89" t="s">
        <v>109</v>
      </c>
      <c r="K89" t="s">
        <v>394</v>
      </c>
      <c r="L89" s="172" t="s">
        <v>318</v>
      </c>
      <c r="M89" s="172" t="s">
        <v>318</v>
      </c>
      <c r="N89" t="s">
        <v>481</v>
      </c>
      <c r="S89" t="s">
        <v>2482</v>
      </c>
      <c r="AC89" t="s">
        <v>1336</v>
      </c>
      <c r="AD89" s="49"/>
      <c r="AE89" s="978"/>
      <c r="AF89" s="978"/>
      <c r="AG89" s="978"/>
      <c r="AH89" s="978"/>
      <c r="AI89" s="978"/>
    </row>
    <row r="90" spans="1:35">
      <c r="D90" t="s">
        <v>376</v>
      </c>
      <c r="E90" t="s">
        <v>376</v>
      </c>
      <c r="F90" t="s">
        <v>270</v>
      </c>
      <c r="G90" t="s">
        <v>2427</v>
      </c>
      <c r="H90" t="s">
        <v>272</v>
      </c>
      <c r="I90" t="s">
        <v>309</v>
      </c>
      <c r="J90" t="s">
        <v>109</v>
      </c>
      <c r="K90" t="s">
        <v>394</v>
      </c>
      <c r="L90" s="172" t="s">
        <v>318</v>
      </c>
      <c r="M90" s="172" t="s">
        <v>318</v>
      </c>
      <c r="N90" t="s">
        <v>481</v>
      </c>
      <c r="S90" t="s">
        <v>2483</v>
      </c>
      <c r="AC90" t="s">
        <v>1336</v>
      </c>
      <c r="AD90" s="49"/>
      <c r="AE90" s="978"/>
      <c r="AF90" s="978"/>
      <c r="AG90" s="978"/>
      <c r="AH90" s="978"/>
      <c r="AI90" s="978"/>
    </row>
    <row r="91" spans="1:35">
      <c r="D91" t="s">
        <v>376</v>
      </c>
      <c r="E91" t="s">
        <v>376</v>
      </c>
      <c r="F91" t="s">
        <v>270</v>
      </c>
      <c r="G91" t="s">
        <v>2427</v>
      </c>
      <c r="H91" t="s">
        <v>272</v>
      </c>
      <c r="I91" t="s">
        <v>309</v>
      </c>
      <c r="J91" t="s">
        <v>109</v>
      </c>
      <c r="K91" t="s">
        <v>394</v>
      </c>
      <c r="L91" s="172" t="s">
        <v>318</v>
      </c>
      <c r="M91" s="172" t="s">
        <v>318</v>
      </c>
      <c r="N91" t="s">
        <v>481</v>
      </c>
      <c r="S91" t="s">
        <v>2484</v>
      </c>
      <c r="AC91" t="s">
        <v>1336</v>
      </c>
      <c r="AD91" s="49"/>
      <c r="AE91" s="978"/>
      <c r="AF91" s="978"/>
      <c r="AG91" s="978"/>
      <c r="AH91" s="978"/>
      <c r="AI91" s="978"/>
    </row>
    <row r="92" spans="1:35">
      <c r="D92" t="s">
        <v>376</v>
      </c>
      <c r="E92" t="s">
        <v>376</v>
      </c>
      <c r="F92" t="s">
        <v>270</v>
      </c>
      <c r="G92" t="s">
        <v>2427</v>
      </c>
      <c r="H92" t="s">
        <v>272</v>
      </c>
      <c r="I92" t="s">
        <v>309</v>
      </c>
      <c r="J92" t="s">
        <v>109</v>
      </c>
      <c r="K92" t="s">
        <v>394</v>
      </c>
      <c r="L92" s="172" t="s">
        <v>318</v>
      </c>
      <c r="M92" s="172" t="s">
        <v>318</v>
      </c>
      <c r="N92" t="s">
        <v>481</v>
      </c>
      <c r="S92" t="s">
        <v>2485</v>
      </c>
      <c r="AC92" t="s">
        <v>1336</v>
      </c>
      <c r="AD92" s="49"/>
      <c r="AE92" s="978"/>
      <c r="AF92" s="978"/>
      <c r="AG92" s="978"/>
      <c r="AH92" s="978"/>
      <c r="AI92" s="978"/>
    </row>
    <row r="94" spans="1:35" s="1" customFormat="1">
      <c r="A94" s="42"/>
      <c r="B94" s="48" t="s">
        <v>2487</v>
      </c>
    </row>
    <row r="96" spans="1:35">
      <c r="D96" t="s">
        <v>376</v>
      </c>
      <c r="E96" t="s">
        <v>376</v>
      </c>
      <c r="F96" t="s">
        <v>270</v>
      </c>
      <c r="G96" t="s">
        <v>2427</v>
      </c>
      <c r="H96" t="s">
        <v>272</v>
      </c>
      <c r="I96" t="s">
        <v>309</v>
      </c>
      <c r="J96" t="s">
        <v>109</v>
      </c>
      <c r="K96" t="s">
        <v>394</v>
      </c>
      <c r="L96" s="172" t="s">
        <v>318</v>
      </c>
      <c r="M96" s="172" t="s">
        <v>318</v>
      </c>
      <c r="N96" t="s">
        <v>485</v>
      </c>
      <c r="S96" t="s">
        <v>2480</v>
      </c>
      <c r="AC96" t="s">
        <v>1336</v>
      </c>
      <c r="AD96" s="49"/>
      <c r="AE96" s="978"/>
      <c r="AF96" s="978"/>
      <c r="AG96" s="978"/>
      <c r="AH96" s="978"/>
      <c r="AI96" s="978"/>
    </row>
    <row r="97" spans="1:35">
      <c r="D97" t="s">
        <v>269</v>
      </c>
      <c r="E97" t="s">
        <v>376</v>
      </c>
      <c r="F97" t="s">
        <v>270</v>
      </c>
      <c r="G97" t="s">
        <v>2427</v>
      </c>
      <c r="H97" t="s">
        <v>272</v>
      </c>
      <c r="I97" t="s">
        <v>309</v>
      </c>
      <c r="J97" t="s">
        <v>109</v>
      </c>
      <c r="K97" t="s">
        <v>394</v>
      </c>
      <c r="L97" s="172" t="s">
        <v>318</v>
      </c>
      <c r="M97" s="172" t="s">
        <v>318</v>
      </c>
      <c r="N97" t="s">
        <v>485</v>
      </c>
      <c r="S97" t="s">
        <v>2481</v>
      </c>
      <c r="AC97" t="s">
        <v>1336</v>
      </c>
      <c r="AD97" s="49"/>
      <c r="AE97" s="978"/>
      <c r="AF97" s="978"/>
      <c r="AG97" s="978"/>
      <c r="AH97" s="978"/>
      <c r="AI97" s="978"/>
    </row>
    <row r="98" spans="1:35">
      <c r="D98" t="s">
        <v>292</v>
      </c>
      <c r="E98" t="s">
        <v>376</v>
      </c>
      <c r="F98" t="s">
        <v>270</v>
      </c>
      <c r="G98" t="s">
        <v>2427</v>
      </c>
      <c r="H98" t="s">
        <v>272</v>
      </c>
      <c r="I98" t="s">
        <v>309</v>
      </c>
      <c r="J98" t="s">
        <v>109</v>
      </c>
      <c r="K98" t="s">
        <v>394</v>
      </c>
      <c r="L98" s="172" t="s">
        <v>318</v>
      </c>
      <c r="M98" s="172" t="s">
        <v>318</v>
      </c>
      <c r="N98" t="s">
        <v>485</v>
      </c>
      <c r="S98" t="s">
        <v>2482</v>
      </c>
      <c r="AC98" t="s">
        <v>1336</v>
      </c>
      <c r="AD98" s="49"/>
      <c r="AE98" s="978"/>
      <c r="AF98" s="978"/>
      <c r="AG98" s="978"/>
      <c r="AH98" s="978"/>
      <c r="AI98" s="978"/>
    </row>
    <row r="99" spans="1:35">
      <c r="D99" t="s">
        <v>376</v>
      </c>
      <c r="E99" t="s">
        <v>376</v>
      </c>
      <c r="F99" t="s">
        <v>270</v>
      </c>
      <c r="G99" t="s">
        <v>2427</v>
      </c>
      <c r="H99" t="s">
        <v>272</v>
      </c>
      <c r="I99" t="s">
        <v>309</v>
      </c>
      <c r="J99" t="s">
        <v>109</v>
      </c>
      <c r="K99" t="s">
        <v>394</v>
      </c>
      <c r="L99" s="172" t="s">
        <v>318</v>
      </c>
      <c r="M99" s="172" t="s">
        <v>318</v>
      </c>
      <c r="N99" t="s">
        <v>485</v>
      </c>
      <c r="S99" t="s">
        <v>2483</v>
      </c>
      <c r="AC99" t="s">
        <v>1336</v>
      </c>
      <c r="AD99" s="49"/>
      <c r="AE99" s="978"/>
      <c r="AF99" s="978"/>
      <c r="AG99" s="978"/>
      <c r="AH99" s="978"/>
      <c r="AI99" s="978"/>
    </row>
    <row r="100" spans="1:35">
      <c r="D100" t="s">
        <v>376</v>
      </c>
      <c r="E100" t="s">
        <v>376</v>
      </c>
      <c r="F100" t="s">
        <v>270</v>
      </c>
      <c r="G100" t="s">
        <v>2427</v>
      </c>
      <c r="H100" t="s">
        <v>272</v>
      </c>
      <c r="I100" t="s">
        <v>309</v>
      </c>
      <c r="J100" t="s">
        <v>109</v>
      </c>
      <c r="K100" t="s">
        <v>394</v>
      </c>
      <c r="L100" s="172" t="s">
        <v>318</v>
      </c>
      <c r="M100" s="172" t="s">
        <v>318</v>
      </c>
      <c r="N100" t="s">
        <v>485</v>
      </c>
      <c r="S100" t="s">
        <v>2484</v>
      </c>
      <c r="AC100" t="s">
        <v>1336</v>
      </c>
      <c r="AD100" s="49"/>
      <c r="AE100" s="978"/>
      <c r="AF100" s="978"/>
      <c r="AG100" s="978"/>
      <c r="AH100" s="978"/>
      <c r="AI100" s="978"/>
    </row>
    <row r="101" spans="1:35">
      <c r="D101" t="s">
        <v>376</v>
      </c>
      <c r="E101" t="s">
        <v>376</v>
      </c>
      <c r="F101" t="s">
        <v>270</v>
      </c>
      <c r="G101" t="s">
        <v>2427</v>
      </c>
      <c r="H101" t="s">
        <v>272</v>
      </c>
      <c r="I101" t="s">
        <v>309</v>
      </c>
      <c r="J101" t="s">
        <v>109</v>
      </c>
      <c r="K101" t="s">
        <v>394</v>
      </c>
      <c r="L101" s="172" t="s">
        <v>318</v>
      </c>
      <c r="M101" s="172" t="s">
        <v>318</v>
      </c>
      <c r="N101" t="s">
        <v>485</v>
      </c>
      <c r="S101" t="s">
        <v>2485</v>
      </c>
      <c r="AC101" t="s">
        <v>1336</v>
      </c>
      <c r="AD101" s="49"/>
      <c r="AE101" s="978"/>
      <c r="AF101" s="978"/>
      <c r="AG101" s="978"/>
      <c r="AH101" s="978"/>
      <c r="AI101" s="978"/>
    </row>
    <row r="102" spans="1:35">
      <c r="AE102" s="242"/>
      <c r="AF102" s="242"/>
      <c r="AG102" s="242"/>
      <c r="AH102" s="242"/>
      <c r="AI102" s="242"/>
    </row>
    <row r="103" spans="1:35" s="1" customFormat="1">
      <c r="A103" s="42"/>
      <c r="B103" s="48" t="s">
        <v>490</v>
      </c>
    </row>
    <row r="105" spans="1:35">
      <c r="D105" t="s">
        <v>376</v>
      </c>
      <c r="E105" t="s">
        <v>376</v>
      </c>
      <c r="F105" t="s">
        <v>270</v>
      </c>
      <c r="G105" t="s">
        <v>2427</v>
      </c>
      <c r="H105" t="s">
        <v>272</v>
      </c>
      <c r="I105" t="s">
        <v>309</v>
      </c>
      <c r="J105" t="s">
        <v>109</v>
      </c>
      <c r="K105" t="s">
        <v>394</v>
      </c>
      <c r="L105" s="172" t="s">
        <v>318</v>
      </c>
      <c r="M105" s="172" t="s">
        <v>318</v>
      </c>
      <c r="N105" t="s">
        <v>490</v>
      </c>
      <c r="S105" t="s">
        <v>2480</v>
      </c>
      <c r="AC105" t="s">
        <v>1336</v>
      </c>
      <c r="AD105" s="49"/>
      <c r="AE105" s="978"/>
      <c r="AF105" s="978"/>
      <c r="AG105" s="978"/>
      <c r="AH105" s="978"/>
      <c r="AI105" s="978"/>
    </row>
    <row r="106" spans="1:35">
      <c r="D106" t="s">
        <v>269</v>
      </c>
      <c r="E106" t="s">
        <v>376</v>
      </c>
      <c r="F106" t="s">
        <v>270</v>
      </c>
      <c r="G106" t="s">
        <v>2427</v>
      </c>
      <c r="H106" t="s">
        <v>272</v>
      </c>
      <c r="I106" t="s">
        <v>309</v>
      </c>
      <c r="J106" t="s">
        <v>109</v>
      </c>
      <c r="K106" t="s">
        <v>394</v>
      </c>
      <c r="L106" s="172" t="s">
        <v>318</v>
      </c>
      <c r="M106" s="172" t="s">
        <v>318</v>
      </c>
      <c r="N106" t="s">
        <v>490</v>
      </c>
      <c r="S106" t="s">
        <v>2481</v>
      </c>
      <c r="AC106" t="s">
        <v>1336</v>
      </c>
      <c r="AD106" s="49"/>
      <c r="AE106" s="978"/>
      <c r="AF106" s="978"/>
      <c r="AG106" s="978"/>
      <c r="AH106" s="978"/>
      <c r="AI106" s="978"/>
    </row>
    <row r="107" spans="1:35">
      <c r="D107" t="s">
        <v>292</v>
      </c>
      <c r="E107" t="s">
        <v>376</v>
      </c>
      <c r="F107" t="s">
        <v>270</v>
      </c>
      <c r="G107" t="s">
        <v>2427</v>
      </c>
      <c r="H107" t="s">
        <v>272</v>
      </c>
      <c r="I107" t="s">
        <v>309</v>
      </c>
      <c r="J107" t="s">
        <v>109</v>
      </c>
      <c r="K107" t="s">
        <v>394</v>
      </c>
      <c r="L107" s="172" t="s">
        <v>318</v>
      </c>
      <c r="M107" s="172" t="s">
        <v>318</v>
      </c>
      <c r="N107" t="s">
        <v>490</v>
      </c>
      <c r="S107" t="s">
        <v>2482</v>
      </c>
      <c r="AC107" t="s">
        <v>1336</v>
      </c>
      <c r="AD107" s="49"/>
      <c r="AE107" s="978"/>
      <c r="AF107" s="978"/>
      <c r="AG107" s="978"/>
      <c r="AH107" s="978"/>
      <c r="AI107" s="978"/>
    </row>
    <row r="108" spans="1:35">
      <c r="D108" t="s">
        <v>376</v>
      </c>
      <c r="E108" t="s">
        <v>376</v>
      </c>
      <c r="F108" t="s">
        <v>270</v>
      </c>
      <c r="G108" t="s">
        <v>2427</v>
      </c>
      <c r="H108" t="s">
        <v>272</v>
      </c>
      <c r="I108" t="s">
        <v>309</v>
      </c>
      <c r="J108" t="s">
        <v>109</v>
      </c>
      <c r="K108" t="s">
        <v>394</v>
      </c>
      <c r="L108" s="172" t="s">
        <v>318</v>
      </c>
      <c r="M108" s="172" t="s">
        <v>318</v>
      </c>
      <c r="N108" t="s">
        <v>490</v>
      </c>
      <c r="S108" t="s">
        <v>2483</v>
      </c>
      <c r="AC108" t="s">
        <v>1336</v>
      </c>
      <c r="AD108" s="49"/>
      <c r="AE108" s="978"/>
      <c r="AF108" s="978"/>
      <c r="AG108" s="978"/>
      <c r="AH108" s="978"/>
      <c r="AI108" s="978"/>
    </row>
    <row r="109" spans="1:35">
      <c r="D109" t="s">
        <v>376</v>
      </c>
      <c r="E109" t="s">
        <v>376</v>
      </c>
      <c r="F109" t="s">
        <v>270</v>
      </c>
      <c r="G109" t="s">
        <v>2427</v>
      </c>
      <c r="H109" t="s">
        <v>272</v>
      </c>
      <c r="I109" t="s">
        <v>309</v>
      </c>
      <c r="J109" t="s">
        <v>109</v>
      </c>
      <c r="K109" t="s">
        <v>394</v>
      </c>
      <c r="L109" s="172" t="s">
        <v>318</v>
      </c>
      <c r="M109" s="172" t="s">
        <v>318</v>
      </c>
      <c r="N109" t="s">
        <v>490</v>
      </c>
      <c r="S109" t="s">
        <v>2484</v>
      </c>
      <c r="AC109" t="s">
        <v>1336</v>
      </c>
      <c r="AD109" s="49"/>
      <c r="AE109" s="978"/>
      <c r="AF109" s="978"/>
      <c r="AG109" s="978"/>
      <c r="AH109" s="978"/>
      <c r="AI109" s="978"/>
    </row>
    <row r="110" spans="1:35">
      <c r="D110" t="s">
        <v>376</v>
      </c>
      <c r="E110" t="s">
        <v>376</v>
      </c>
      <c r="F110" t="s">
        <v>270</v>
      </c>
      <c r="G110" t="s">
        <v>2427</v>
      </c>
      <c r="H110" t="s">
        <v>272</v>
      </c>
      <c r="I110" t="s">
        <v>309</v>
      </c>
      <c r="J110" t="s">
        <v>109</v>
      </c>
      <c r="K110" t="s">
        <v>394</v>
      </c>
      <c r="L110" s="172" t="s">
        <v>318</v>
      </c>
      <c r="M110" s="172" t="s">
        <v>318</v>
      </c>
      <c r="N110" t="s">
        <v>490</v>
      </c>
      <c r="S110" t="s">
        <v>2485</v>
      </c>
      <c r="AC110" t="s">
        <v>1336</v>
      </c>
      <c r="AD110" s="49"/>
      <c r="AE110" s="978"/>
      <c r="AF110" s="978"/>
      <c r="AG110" s="978"/>
      <c r="AH110" s="978"/>
      <c r="AI110" s="978"/>
    </row>
    <row r="112" spans="1:35" s="1" customFormat="1">
      <c r="A112" s="42"/>
      <c r="B112" s="48" t="s">
        <v>495</v>
      </c>
    </row>
    <row r="114" spans="1:35">
      <c r="D114" t="s">
        <v>376</v>
      </c>
      <c r="E114" t="s">
        <v>376</v>
      </c>
      <c r="F114" t="s">
        <v>270</v>
      </c>
      <c r="G114" t="s">
        <v>2427</v>
      </c>
      <c r="H114" t="s">
        <v>272</v>
      </c>
      <c r="I114" t="s">
        <v>309</v>
      </c>
      <c r="J114" t="s">
        <v>109</v>
      </c>
      <c r="K114" t="s">
        <v>394</v>
      </c>
      <c r="L114" s="172" t="s">
        <v>318</v>
      </c>
      <c r="M114" s="172" t="s">
        <v>318</v>
      </c>
      <c r="N114" t="s">
        <v>495</v>
      </c>
      <c r="S114" t="s">
        <v>2480</v>
      </c>
      <c r="AC114" t="s">
        <v>1336</v>
      </c>
      <c r="AD114" s="49"/>
      <c r="AE114" s="978"/>
      <c r="AF114" s="978"/>
      <c r="AG114" s="978"/>
      <c r="AH114" s="978"/>
      <c r="AI114" s="978"/>
    </row>
    <row r="115" spans="1:35">
      <c r="D115" t="s">
        <v>269</v>
      </c>
      <c r="E115" t="s">
        <v>376</v>
      </c>
      <c r="F115" t="s">
        <v>270</v>
      </c>
      <c r="G115" t="s">
        <v>2427</v>
      </c>
      <c r="H115" t="s">
        <v>272</v>
      </c>
      <c r="I115" t="s">
        <v>309</v>
      </c>
      <c r="J115" t="s">
        <v>109</v>
      </c>
      <c r="K115" t="s">
        <v>394</v>
      </c>
      <c r="L115" s="172" t="s">
        <v>318</v>
      </c>
      <c r="M115" s="172" t="s">
        <v>318</v>
      </c>
      <c r="N115" t="s">
        <v>495</v>
      </c>
      <c r="S115" t="s">
        <v>2481</v>
      </c>
      <c r="AC115" t="s">
        <v>1336</v>
      </c>
      <c r="AD115" s="49"/>
      <c r="AE115" s="978"/>
      <c r="AF115" s="978"/>
      <c r="AG115" s="978"/>
      <c r="AH115" s="978"/>
      <c r="AI115" s="978"/>
    </row>
    <row r="116" spans="1:35">
      <c r="D116" t="s">
        <v>292</v>
      </c>
      <c r="E116" t="s">
        <v>376</v>
      </c>
      <c r="F116" t="s">
        <v>270</v>
      </c>
      <c r="G116" t="s">
        <v>2427</v>
      </c>
      <c r="H116" t="s">
        <v>272</v>
      </c>
      <c r="I116" t="s">
        <v>309</v>
      </c>
      <c r="J116" t="s">
        <v>109</v>
      </c>
      <c r="K116" t="s">
        <v>394</v>
      </c>
      <c r="L116" s="172" t="s">
        <v>318</v>
      </c>
      <c r="M116" s="172" t="s">
        <v>318</v>
      </c>
      <c r="N116" t="s">
        <v>495</v>
      </c>
      <c r="S116" t="s">
        <v>2482</v>
      </c>
      <c r="AC116" t="s">
        <v>1336</v>
      </c>
      <c r="AD116" s="49"/>
      <c r="AE116" s="978"/>
      <c r="AF116" s="978"/>
      <c r="AG116" s="978"/>
      <c r="AH116" s="978"/>
      <c r="AI116" s="978"/>
    </row>
    <row r="117" spans="1:35">
      <c r="D117" t="s">
        <v>376</v>
      </c>
      <c r="E117" t="s">
        <v>376</v>
      </c>
      <c r="F117" t="s">
        <v>270</v>
      </c>
      <c r="G117" t="s">
        <v>2427</v>
      </c>
      <c r="H117" t="s">
        <v>272</v>
      </c>
      <c r="I117" t="s">
        <v>309</v>
      </c>
      <c r="J117" t="s">
        <v>109</v>
      </c>
      <c r="K117" t="s">
        <v>394</v>
      </c>
      <c r="L117" s="172" t="s">
        <v>318</v>
      </c>
      <c r="M117" s="172" t="s">
        <v>318</v>
      </c>
      <c r="N117" t="s">
        <v>495</v>
      </c>
      <c r="S117" t="s">
        <v>2483</v>
      </c>
      <c r="AC117" t="s">
        <v>1336</v>
      </c>
      <c r="AD117" s="49"/>
      <c r="AE117" s="978"/>
      <c r="AF117" s="978"/>
      <c r="AG117" s="978"/>
      <c r="AH117" s="978"/>
      <c r="AI117" s="978"/>
    </row>
    <row r="118" spans="1:35">
      <c r="D118" t="s">
        <v>376</v>
      </c>
      <c r="E118" t="s">
        <v>376</v>
      </c>
      <c r="F118" t="s">
        <v>270</v>
      </c>
      <c r="G118" t="s">
        <v>2427</v>
      </c>
      <c r="H118" t="s">
        <v>272</v>
      </c>
      <c r="I118" t="s">
        <v>309</v>
      </c>
      <c r="J118" t="s">
        <v>109</v>
      </c>
      <c r="K118" t="s">
        <v>394</v>
      </c>
      <c r="L118" s="172" t="s">
        <v>318</v>
      </c>
      <c r="M118" s="172" t="s">
        <v>318</v>
      </c>
      <c r="N118" t="s">
        <v>495</v>
      </c>
      <c r="S118" t="s">
        <v>2484</v>
      </c>
      <c r="AC118" t="s">
        <v>1336</v>
      </c>
      <c r="AD118" s="49"/>
      <c r="AE118" s="978"/>
      <c r="AF118" s="978"/>
      <c r="AG118" s="978"/>
      <c r="AH118" s="978"/>
      <c r="AI118" s="978"/>
    </row>
    <row r="119" spans="1:35">
      <c r="D119" t="s">
        <v>376</v>
      </c>
      <c r="E119" t="s">
        <v>376</v>
      </c>
      <c r="F119" t="s">
        <v>270</v>
      </c>
      <c r="G119" t="s">
        <v>2427</v>
      </c>
      <c r="H119" t="s">
        <v>272</v>
      </c>
      <c r="I119" t="s">
        <v>309</v>
      </c>
      <c r="J119" t="s">
        <v>109</v>
      </c>
      <c r="K119" t="s">
        <v>394</v>
      </c>
      <c r="L119" s="172" t="s">
        <v>318</v>
      </c>
      <c r="M119" s="172" t="s">
        <v>318</v>
      </c>
      <c r="N119" t="s">
        <v>495</v>
      </c>
      <c r="S119" t="s">
        <v>2485</v>
      </c>
      <c r="AC119" t="s">
        <v>1336</v>
      </c>
      <c r="AD119" s="49"/>
      <c r="AE119" s="978"/>
      <c r="AF119" s="978"/>
      <c r="AG119" s="978"/>
      <c r="AH119" s="978"/>
      <c r="AI119" s="978"/>
    </row>
    <row r="121" spans="1:35" s="1" customFormat="1">
      <c r="A121" s="42"/>
      <c r="B121" s="48" t="s">
        <v>499</v>
      </c>
    </row>
    <row r="123" spans="1:35">
      <c r="D123" t="s">
        <v>376</v>
      </c>
      <c r="E123" t="s">
        <v>376</v>
      </c>
      <c r="F123" t="s">
        <v>270</v>
      </c>
      <c r="G123" t="s">
        <v>2427</v>
      </c>
      <c r="H123" t="s">
        <v>272</v>
      </c>
      <c r="I123" t="s">
        <v>309</v>
      </c>
      <c r="J123" t="s">
        <v>109</v>
      </c>
      <c r="K123" t="s">
        <v>394</v>
      </c>
      <c r="L123" s="172" t="s">
        <v>318</v>
      </c>
      <c r="M123" s="172" t="s">
        <v>318</v>
      </c>
      <c r="N123" t="s">
        <v>499</v>
      </c>
      <c r="S123" t="s">
        <v>2480</v>
      </c>
      <c r="AC123" t="s">
        <v>1336</v>
      </c>
      <c r="AD123" s="49"/>
      <c r="AE123" s="978"/>
      <c r="AF123" s="978"/>
      <c r="AG123" s="978"/>
      <c r="AH123" s="978"/>
      <c r="AI123" s="978"/>
    </row>
    <row r="124" spans="1:35">
      <c r="D124" t="s">
        <v>269</v>
      </c>
      <c r="E124" t="s">
        <v>376</v>
      </c>
      <c r="F124" t="s">
        <v>270</v>
      </c>
      <c r="G124" t="s">
        <v>2427</v>
      </c>
      <c r="H124" t="s">
        <v>272</v>
      </c>
      <c r="I124" t="s">
        <v>309</v>
      </c>
      <c r="J124" t="s">
        <v>109</v>
      </c>
      <c r="K124" t="s">
        <v>394</v>
      </c>
      <c r="L124" s="172" t="s">
        <v>318</v>
      </c>
      <c r="M124" s="172" t="s">
        <v>318</v>
      </c>
      <c r="N124" t="s">
        <v>499</v>
      </c>
      <c r="S124" t="s">
        <v>2481</v>
      </c>
      <c r="AC124" t="s">
        <v>1336</v>
      </c>
      <c r="AD124" s="49"/>
      <c r="AE124" s="978"/>
      <c r="AF124" s="978"/>
      <c r="AG124" s="978"/>
      <c r="AH124" s="978"/>
      <c r="AI124" s="978"/>
    </row>
    <row r="125" spans="1:35">
      <c r="D125" t="s">
        <v>292</v>
      </c>
      <c r="E125" t="s">
        <v>376</v>
      </c>
      <c r="F125" t="s">
        <v>270</v>
      </c>
      <c r="G125" t="s">
        <v>2427</v>
      </c>
      <c r="H125" t="s">
        <v>272</v>
      </c>
      <c r="I125" t="s">
        <v>309</v>
      </c>
      <c r="J125" t="s">
        <v>109</v>
      </c>
      <c r="K125" t="s">
        <v>394</v>
      </c>
      <c r="L125" s="172" t="s">
        <v>318</v>
      </c>
      <c r="M125" s="172" t="s">
        <v>318</v>
      </c>
      <c r="N125" t="s">
        <v>499</v>
      </c>
      <c r="S125" t="s">
        <v>2482</v>
      </c>
      <c r="AC125" t="s">
        <v>1336</v>
      </c>
      <c r="AD125" s="49"/>
      <c r="AE125" s="978"/>
      <c r="AF125" s="978"/>
      <c r="AG125" s="978"/>
      <c r="AH125" s="978"/>
      <c r="AI125" s="978"/>
    </row>
    <row r="126" spans="1:35">
      <c r="D126" t="s">
        <v>376</v>
      </c>
      <c r="E126" t="s">
        <v>376</v>
      </c>
      <c r="F126" t="s">
        <v>270</v>
      </c>
      <c r="G126" t="s">
        <v>2427</v>
      </c>
      <c r="H126" t="s">
        <v>272</v>
      </c>
      <c r="I126" t="s">
        <v>309</v>
      </c>
      <c r="J126" t="s">
        <v>109</v>
      </c>
      <c r="K126" t="s">
        <v>394</v>
      </c>
      <c r="L126" s="172" t="s">
        <v>318</v>
      </c>
      <c r="M126" s="172" t="s">
        <v>318</v>
      </c>
      <c r="N126" t="s">
        <v>499</v>
      </c>
      <c r="S126" t="s">
        <v>2483</v>
      </c>
      <c r="AC126" t="s">
        <v>1336</v>
      </c>
      <c r="AD126" s="49"/>
      <c r="AE126" s="978"/>
      <c r="AF126" s="978"/>
      <c r="AG126" s="978"/>
      <c r="AH126" s="978"/>
      <c r="AI126" s="978"/>
    </row>
    <row r="127" spans="1:35">
      <c r="D127" t="s">
        <v>376</v>
      </c>
      <c r="E127" t="s">
        <v>376</v>
      </c>
      <c r="F127" t="s">
        <v>270</v>
      </c>
      <c r="G127" t="s">
        <v>2427</v>
      </c>
      <c r="H127" t="s">
        <v>272</v>
      </c>
      <c r="I127" t="s">
        <v>309</v>
      </c>
      <c r="J127" t="s">
        <v>109</v>
      </c>
      <c r="K127" t="s">
        <v>394</v>
      </c>
      <c r="L127" s="172" t="s">
        <v>318</v>
      </c>
      <c r="M127" s="172" t="s">
        <v>318</v>
      </c>
      <c r="N127" t="s">
        <v>499</v>
      </c>
      <c r="S127" t="s">
        <v>2484</v>
      </c>
      <c r="AC127" t="s">
        <v>1336</v>
      </c>
      <c r="AD127" s="49"/>
      <c r="AE127" s="978"/>
      <c r="AF127" s="978"/>
      <c r="AG127" s="978"/>
      <c r="AH127" s="978"/>
      <c r="AI127" s="978"/>
    </row>
    <row r="128" spans="1:35">
      <c r="D128" t="s">
        <v>376</v>
      </c>
      <c r="E128" t="s">
        <v>376</v>
      </c>
      <c r="F128" t="s">
        <v>270</v>
      </c>
      <c r="G128" t="s">
        <v>2427</v>
      </c>
      <c r="H128" t="s">
        <v>272</v>
      </c>
      <c r="I128" t="s">
        <v>309</v>
      </c>
      <c r="J128" t="s">
        <v>109</v>
      </c>
      <c r="K128" t="s">
        <v>394</v>
      </c>
      <c r="L128" s="172" t="s">
        <v>318</v>
      </c>
      <c r="M128" s="172" t="s">
        <v>318</v>
      </c>
      <c r="N128" t="s">
        <v>499</v>
      </c>
      <c r="S128" t="s">
        <v>2485</v>
      </c>
      <c r="AC128" t="s">
        <v>1336</v>
      </c>
      <c r="AD128" s="49"/>
      <c r="AE128" s="978"/>
      <c r="AF128" s="978"/>
      <c r="AG128" s="978"/>
      <c r="AH128" s="978"/>
      <c r="AI128" s="978"/>
    </row>
    <row r="130" spans="1:35" s="1" customFormat="1">
      <c r="A130" s="42"/>
      <c r="B130" s="48" t="s">
        <v>2488</v>
      </c>
    </row>
    <row r="132" spans="1:35">
      <c r="D132" t="s">
        <v>376</v>
      </c>
      <c r="E132" t="s">
        <v>376</v>
      </c>
      <c r="F132" t="s">
        <v>270</v>
      </c>
      <c r="G132" t="s">
        <v>2427</v>
      </c>
      <c r="H132" t="s">
        <v>272</v>
      </c>
      <c r="I132" t="s">
        <v>309</v>
      </c>
      <c r="J132" t="s">
        <v>109</v>
      </c>
      <c r="K132" t="s">
        <v>394</v>
      </c>
      <c r="L132" s="172" t="s">
        <v>318</v>
      </c>
      <c r="M132" s="172" t="s">
        <v>318</v>
      </c>
      <c r="N132" t="s">
        <v>2488</v>
      </c>
      <c r="S132" t="s">
        <v>2480</v>
      </c>
      <c r="AC132" t="s">
        <v>1336</v>
      </c>
      <c r="AD132" s="49"/>
      <c r="AE132" s="978"/>
      <c r="AF132" s="978"/>
      <c r="AG132" s="978"/>
      <c r="AH132" s="978"/>
      <c r="AI132" s="978"/>
    </row>
    <row r="133" spans="1:35">
      <c r="D133" t="s">
        <v>269</v>
      </c>
      <c r="E133" t="s">
        <v>376</v>
      </c>
      <c r="F133" t="s">
        <v>270</v>
      </c>
      <c r="G133" t="s">
        <v>2427</v>
      </c>
      <c r="H133" t="s">
        <v>272</v>
      </c>
      <c r="I133" t="s">
        <v>309</v>
      </c>
      <c r="J133" t="s">
        <v>109</v>
      </c>
      <c r="K133" t="s">
        <v>394</v>
      </c>
      <c r="L133" s="172" t="s">
        <v>318</v>
      </c>
      <c r="M133" s="172" t="s">
        <v>318</v>
      </c>
      <c r="N133" t="s">
        <v>2488</v>
      </c>
      <c r="S133" t="s">
        <v>2481</v>
      </c>
      <c r="AC133" t="s">
        <v>1336</v>
      </c>
      <c r="AD133" s="49"/>
      <c r="AE133" s="978"/>
      <c r="AF133" s="978"/>
      <c r="AG133" s="978"/>
      <c r="AH133" s="978"/>
      <c r="AI133" s="978"/>
    </row>
    <row r="134" spans="1:35">
      <c r="D134" t="s">
        <v>292</v>
      </c>
      <c r="E134" t="s">
        <v>376</v>
      </c>
      <c r="F134" t="s">
        <v>270</v>
      </c>
      <c r="G134" t="s">
        <v>2427</v>
      </c>
      <c r="H134" t="s">
        <v>272</v>
      </c>
      <c r="I134" t="s">
        <v>309</v>
      </c>
      <c r="J134" t="s">
        <v>109</v>
      </c>
      <c r="K134" t="s">
        <v>394</v>
      </c>
      <c r="L134" s="172" t="s">
        <v>318</v>
      </c>
      <c r="M134" s="172" t="s">
        <v>318</v>
      </c>
      <c r="N134" t="s">
        <v>2488</v>
      </c>
      <c r="S134" t="s">
        <v>2482</v>
      </c>
      <c r="AC134" t="s">
        <v>1336</v>
      </c>
      <c r="AD134" s="49"/>
      <c r="AE134" s="978"/>
      <c r="AF134" s="978"/>
      <c r="AG134" s="978"/>
      <c r="AH134" s="978"/>
      <c r="AI134" s="978"/>
    </row>
    <row r="135" spans="1:35">
      <c r="D135" t="s">
        <v>376</v>
      </c>
      <c r="E135" t="s">
        <v>376</v>
      </c>
      <c r="F135" t="s">
        <v>270</v>
      </c>
      <c r="G135" t="s">
        <v>2427</v>
      </c>
      <c r="H135" t="s">
        <v>272</v>
      </c>
      <c r="I135" t="s">
        <v>309</v>
      </c>
      <c r="J135" t="s">
        <v>109</v>
      </c>
      <c r="K135" t="s">
        <v>394</v>
      </c>
      <c r="L135" s="172" t="s">
        <v>318</v>
      </c>
      <c r="M135" s="172" t="s">
        <v>318</v>
      </c>
      <c r="N135" t="s">
        <v>2488</v>
      </c>
      <c r="S135" t="s">
        <v>2483</v>
      </c>
      <c r="AC135" t="s">
        <v>1336</v>
      </c>
      <c r="AD135" s="49"/>
      <c r="AE135" s="978"/>
      <c r="AF135" s="978"/>
      <c r="AG135" s="978"/>
      <c r="AH135" s="978"/>
      <c r="AI135" s="978"/>
    </row>
    <row r="136" spans="1:35">
      <c r="D136" t="s">
        <v>376</v>
      </c>
      <c r="E136" t="s">
        <v>376</v>
      </c>
      <c r="F136" t="s">
        <v>270</v>
      </c>
      <c r="G136" t="s">
        <v>2427</v>
      </c>
      <c r="H136" t="s">
        <v>272</v>
      </c>
      <c r="I136" t="s">
        <v>309</v>
      </c>
      <c r="J136" t="s">
        <v>109</v>
      </c>
      <c r="K136" t="s">
        <v>394</v>
      </c>
      <c r="L136" s="172" t="s">
        <v>318</v>
      </c>
      <c r="M136" s="172" t="s">
        <v>318</v>
      </c>
      <c r="N136" t="s">
        <v>2488</v>
      </c>
      <c r="S136" t="s">
        <v>2484</v>
      </c>
      <c r="AC136" t="s">
        <v>1336</v>
      </c>
      <c r="AD136" s="49"/>
      <c r="AE136" s="978"/>
      <c r="AF136" s="978"/>
      <c r="AG136" s="978"/>
      <c r="AH136" s="978"/>
      <c r="AI136" s="978"/>
    </row>
    <row r="137" spans="1:35">
      <c r="D137" t="s">
        <v>376</v>
      </c>
      <c r="E137" t="s">
        <v>376</v>
      </c>
      <c r="F137" t="s">
        <v>270</v>
      </c>
      <c r="G137" t="s">
        <v>2427</v>
      </c>
      <c r="H137" t="s">
        <v>272</v>
      </c>
      <c r="I137" t="s">
        <v>309</v>
      </c>
      <c r="J137" t="s">
        <v>109</v>
      </c>
      <c r="K137" t="s">
        <v>394</v>
      </c>
      <c r="L137" s="172" t="s">
        <v>318</v>
      </c>
      <c r="M137" s="172" t="s">
        <v>318</v>
      </c>
      <c r="N137" t="s">
        <v>2488</v>
      </c>
      <c r="S137" t="s">
        <v>2485</v>
      </c>
      <c r="AC137" t="s">
        <v>1336</v>
      </c>
      <c r="AD137" s="49"/>
      <c r="AE137" s="978"/>
      <c r="AF137" s="978"/>
      <c r="AG137" s="978"/>
      <c r="AH137" s="978"/>
      <c r="AI137" s="978"/>
    </row>
    <row r="139" spans="1:35" s="46" customFormat="1" ht="18.75">
      <c r="A139"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36" id="{12749D59-5D12-45C8-BE64-5458A4C2C0BA}">
            <xm:f>'1.5 Universal Data'!$C$8&lt;$AE$7</xm:f>
            <x14:dxf>
              <fill>
                <patternFill patternType="lightUp">
                  <bgColor theme="0"/>
                </patternFill>
              </fill>
            </x14:dxf>
          </x14:cfRule>
          <xm:sqref>AE105:AE110</xm:sqref>
        </x14:conditionalFormatting>
        <x14:conditionalFormatting xmlns:xm="http://schemas.microsoft.com/office/excel/2006/main">
          <x14:cfRule type="expression" priority="31" id="{43EE2684-2AEE-409C-8C1C-111A87B5FB78}">
            <xm:f>'1.5 Universal Data'!$C$8&lt;$AE$7</xm:f>
            <x14:dxf>
              <fill>
                <patternFill patternType="lightUp">
                  <bgColor theme="0"/>
                </patternFill>
              </fill>
            </x14:dxf>
          </x14:cfRule>
          <xm:sqref>AE114:AE119</xm:sqref>
        </x14:conditionalFormatting>
        <x14:conditionalFormatting xmlns:xm="http://schemas.microsoft.com/office/excel/2006/main">
          <x14:cfRule type="expression" priority="26" id="{9CD8CE06-B213-4A3F-BCFB-EC2E8CCE5729}">
            <xm:f>'1.5 Universal Data'!$C$8&lt;$AE$7</xm:f>
            <x14:dxf>
              <fill>
                <patternFill patternType="lightUp">
                  <bgColor theme="0"/>
                </patternFill>
              </fill>
            </x14:dxf>
          </x14:cfRule>
          <xm:sqref>AE123:AE128</xm:sqref>
        </x14:conditionalFormatting>
        <x14:conditionalFormatting xmlns:xm="http://schemas.microsoft.com/office/excel/2006/main">
          <x14:cfRule type="expression" priority="21" id="{BBF8A81C-28A7-4733-BA63-110D2D31EA68}">
            <xm:f>'1.5 Universal Data'!$C$8&lt;$AE$7</xm:f>
            <x14:dxf>
              <fill>
                <patternFill patternType="lightUp">
                  <bgColor theme="0"/>
                </patternFill>
              </fill>
            </x14:dxf>
          </x14:cfRule>
          <xm:sqref>AE132:AE137</xm:sqref>
        </x14:conditionalFormatting>
        <x14:conditionalFormatting xmlns:xm="http://schemas.microsoft.com/office/excel/2006/main">
          <x14:cfRule type="expression" priority="11" id="{79F5DB5E-4A20-4AFC-84B3-3E04AF965473}">
            <xm:f>'1.5 Universal Data'!$C$8&lt;$AE$7</xm:f>
            <x14:dxf>
              <fill>
                <patternFill patternType="lightUp">
                  <bgColor theme="0"/>
                </patternFill>
              </fill>
            </x14:dxf>
          </x14:cfRule>
          <xm:sqref>AE13:AF18</xm:sqref>
        </x14:conditionalFormatting>
        <x14:conditionalFormatting xmlns:xm="http://schemas.microsoft.com/office/excel/2006/main">
          <x14:cfRule type="expression" priority="10" id="{87DD1CAB-38D2-4760-B2E8-B8D68CDA8678}">
            <xm:f>'1.5 Universal Data'!$C$8&lt;$AE$7</xm:f>
            <x14:dxf>
              <fill>
                <patternFill patternType="lightUp">
                  <bgColor theme="0"/>
                </patternFill>
              </fill>
            </x14:dxf>
          </x14:cfRule>
          <xm:sqref>AE22:AF27</xm:sqref>
        </x14:conditionalFormatting>
        <x14:conditionalFormatting xmlns:xm="http://schemas.microsoft.com/office/excel/2006/main">
          <x14:cfRule type="expression" priority="9" id="{1FB5DDB4-D93E-4E2E-8FCA-CF9EAB1C25C8}">
            <xm:f>'1.5 Universal Data'!$C$8&lt;$AE$7</xm:f>
            <x14:dxf>
              <fill>
                <patternFill patternType="lightUp">
                  <bgColor theme="0"/>
                </patternFill>
              </fill>
            </x14:dxf>
          </x14:cfRule>
          <xm:sqref>AE31:AF36</xm:sqref>
        </x14:conditionalFormatting>
        <x14:conditionalFormatting xmlns:xm="http://schemas.microsoft.com/office/excel/2006/main">
          <x14:cfRule type="expression" priority="8" id="{8FF5A6CB-B703-4178-926F-B48F8CD9CF72}">
            <xm:f>'1.5 Universal Data'!$C$8&lt;$AE$7</xm:f>
            <x14:dxf>
              <fill>
                <patternFill patternType="lightUp">
                  <bgColor theme="0"/>
                </patternFill>
              </fill>
            </x14:dxf>
          </x14:cfRule>
          <xm:sqref>AE40:AF45</xm:sqref>
        </x14:conditionalFormatting>
        <x14:conditionalFormatting xmlns:xm="http://schemas.microsoft.com/office/excel/2006/main">
          <x14:cfRule type="expression" priority="7" id="{A59B17CA-D3CA-4402-9034-B5727F04BFBA}">
            <xm:f>'1.5 Universal Data'!$C$8&lt;$AE$7</xm:f>
            <x14:dxf>
              <fill>
                <patternFill patternType="lightUp">
                  <bgColor theme="0"/>
                </patternFill>
              </fill>
            </x14:dxf>
          </x14:cfRule>
          <xm:sqref>AE49:AF54</xm:sqref>
        </x14:conditionalFormatting>
        <x14:conditionalFormatting xmlns:xm="http://schemas.microsoft.com/office/excel/2006/main">
          <x14:cfRule type="expression" priority="6" id="{E6FF7501-3B48-4ED5-BA87-AE05FA00D582}">
            <xm:f>'1.5 Universal Data'!$C$8&lt;$AE$7</xm:f>
            <x14:dxf>
              <fill>
                <patternFill patternType="lightUp">
                  <bgColor theme="0"/>
                </patternFill>
              </fill>
            </x14:dxf>
          </x14:cfRule>
          <xm:sqref>AE58:AF63</xm:sqref>
        </x14:conditionalFormatting>
        <x14:conditionalFormatting xmlns:xm="http://schemas.microsoft.com/office/excel/2006/main">
          <x14:cfRule type="expression" priority="5" id="{1EA4ABBA-1364-4E23-A216-8C23CBA96F06}">
            <xm:f>'1.5 Universal Data'!$C$8&lt;$AE$7</xm:f>
            <x14:dxf>
              <fill>
                <patternFill patternType="lightUp">
                  <bgColor theme="0"/>
                </patternFill>
              </fill>
            </x14:dxf>
          </x14:cfRule>
          <xm:sqref>AE67:AF72</xm:sqref>
        </x14:conditionalFormatting>
        <x14:conditionalFormatting xmlns:xm="http://schemas.microsoft.com/office/excel/2006/main">
          <x14:cfRule type="expression" priority="4" id="{CDDAED02-4E73-4DB1-AEF6-284BEFB55F28}">
            <xm:f>'1.5 Universal Data'!$C$8&lt;$AE$7</xm:f>
            <x14:dxf>
              <fill>
                <patternFill patternType="lightUp">
                  <bgColor theme="0"/>
                </patternFill>
              </fill>
            </x14:dxf>
          </x14:cfRule>
          <xm:sqref>AE78:AF83</xm:sqref>
        </x14:conditionalFormatting>
        <x14:conditionalFormatting xmlns:xm="http://schemas.microsoft.com/office/excel/2006/main">
          <x14:cfRule type="expression" priority="3" id="{A90BFF86-11BB-425A-B212-011DB49F1E14}">
            <xm:f>'1.5 Universal Data'!$C$8&lt;$AE$7</xm:f>
            <x14:dxf>
              <fill>
                <patternFill patternType="lightUp">
                  <bgColor theme="0"/>
                </patternFill>
              </fill>
            </x14:dxf>
          </x14:cfRule>
          <xm:sqref>AE87:AF92</xm:sqref>
        </x14:conditionalFormatting>
        <x14:conditionalFormatting xmlns:xm="http://schemas.microsoft.com/office/excel/2006/main">
          <x14:cfRule type="expression" priority="2" id="{5EAE7E91-F57F-48B2-9ACF-7BB21478D241}">
            <xm:f>'1.5 Universal Data'!$C$8&lt;$AE$7</xm:f>
            <x14:dxf>
              <fill>
                <patternFill patternType="lightUp">
                  <bgColor theme="0"/>
                </patternFill>
              </fill>
            </x14:dxf>
          </x14:cfRule>
          <xm:sqref>AE96:AF101</xm:sqref>
        </x14:conditionalFormatting>
        <x14:conditionalFormatting xmlns:xm="http://schemas.microsoft.com/office/excel/2006/main">
          <x14:cfRule type="expression" priority="35" id="{46195717-F6D0-42E0-A9E5-7CEE6C3AA4A9}">
            <xm:f>'1.5 Universal Data'!$C$8&lt;$AF$7</xm:f>
            <x14:dxf>
              <fill>
                <patternFill patternType="lightUp">
                  <bgColor theme="0"/>
                </patternFill>
              </fill>
            </x14:dxf>
          </x14:cfRule>
          <xm:sqref>AF105:AF110</xm:sqref>
        </x14:conditionalFormatting>
        <x14:conditionalFormatting xmlns:xm="http://schemas.microsoft.com/office/excel/2006/main">
          <x14:cfRule type="expression" priority="30" id="{53C3CDA3-C2AB-469A-B006-6352AE0E01D3}">
            <xm:f>'1.5 Universal Data'!$C$8&lt;$AF$7</xm:f>
            <x14:dxf>
              <fill>
                <patternFill patternType="lightUp">
                  <bgColor theme="0"/>
                </patternFill>
              </fill>
            </x14:dxf>
          </x14:cfRule>
          <xm:sqref>AF114:AF119</xm:sqref>
        </x14:conditionalFormatting>
        <x14:conditionalFormatting xmlns:xm="http://schemas.microsoft.com/office/excel/2006/main">
          <x14:cfRule type="expression" priority="25" id="{62F18174-1E95-42AB-BE3F-EC4D9F4E8B7B}">
            <xm:f>'1.5 Universal Data'!$C$8&lt;$AF$7</xm:f>
            <x14:dxf>
              <fill>
                <patternFill patternType="lightUp">
                  <bgColor theme="0"/>
                </patternFill>
              </fill>
            </x14:dxf>
          </x14:cfRule>
          <xm:sqref>AF123:AF128</xm:sqref>
        </x14:conditionalFormatting>
        <x14:conditionalFormatting xmlns:xm="http://schemas.microsoft.com/office/excel/2006/main">
          <x14:cfRule type="expression" priority="20" id="{26EC2149-CB29-4789-BBC3-DFFF6C7F0484}">
            <xm:f>'1.5 Universal Data'!$C$8&lt;$AF$7</xm:f>
            <x14:dxf>
              <fill>
                <patternFill patternType="lightUp">
                  <bgColor theme="0"/>
                </patternFill>
              </fill>
            </x14:dxf>
          </x14:cfRule>
          <xm:sqref>AF132:AF137</xm:sqref>
        </x14:conditionalFormatting>
        <x14:conditionalFormatting xmlns:xm="http://schemas.microsoft.com/office/excel/2006/main">
          <x14:cfRule type="expression" priority="79" id="{A62A5597-802F-471B-9F27-28EBEEDF46AB}">
            <xm:f>'1.5 Universal Data'!$C$8&lt;$AG$7</xm:f>
            <x14:dxf>
              <fill>
                <patternFill patternType="lightUp">
                  <bgColor theme="0"/>
                </patternFill>
              </fill>
            </x14:dxf>
          </x14:cfRule>
          <xm:sqref>AG13:AG18</xm:sqref>
        </x14:conditionalFormatting>
        <x14:conditionalFormatting xmlns:xm="http://schemas.microsoft.com/office/excel/2006/main">
          <x14:cfRule type="expression" priority="74" id="{FF1B7DCD-A393-459E-9B7E-0BDA77271128}">
            <xm:f>'1.5 Universal Data'!$C$8&lt;$AG$7</xm:f>
            <x14:dxf>
              <fill>
                <patternFill patternType="lightUp">
                  <bgColor theme="0"/>
                </patternFill>
              </fill>
            </x14:dxf>
          </x14:cfRule>
          <xm:sqref>AG22:AG27</xm:sqref>
        </x14:conditionalFormatting>
        <x14:conditionalFormatting xmlns:xm="http://schemas.microsoft.com/office/excel/2006/main">
          <x14:cfRule type="expression" priority="69" id="{13049F0D-8A9D-42AD-AAB3-3483EA461A73}">
            <xm:f>'1.5 Universal Data'!$C$8&lt;$AG$7</xm:f>
            <x14:dxf>
              <fill>
                <patternFill patternType="lightUp">
                  <bgColor theme="0"/>
                </patternFill>
              </fill>
            </x14:dxf>
          </x14:cfRule>
          <xm:sqref>AG31:AG36</xm:sqref>
        </x14:conditionalFormatting>
        <x14:conditionalFormatting xmlns:xm="http://schemas.microsoft.com/office/excel/2006/main">
          <x14:cfRule type="expression" priority="64" id="{99623E61-A038-42E4-AC77-0E8C1D41A14A}">
            <xm:f>'1.5 Universal Data'!$C$8&lt;$AG$7</xm:f>
            <x14:dxf>
              <fill>
                <patternFill patternType="lightUp">
                  <bgColor theme="0"/>
                </patternFill>
              </fill>
            </x14:dxf>
          </x14:cfRule>
          <xm:sqref>AG40:AG45</xm:sqref>
        </x14:conditionalFormatting>
        <x14:conditionalFormatting xmlns:xm="http://schemas.microsoft.com/office/excel/2006/main">
          <x14:cfRule type="expression" priority="59" id="{8EAB6BFD-2F90-4BCD-96FC-24123B76A1CA}">
            <xm:f>'1.5 Universal Data'!$C$8&lt;$AG$7</xm:f>
            <x14:dxf>
              <fill>
                <patternFill patternType="lightUp">
                  <bgColor theme="0"/>
                </patternFill>
              </fill>
            </x14:dxf>
          </x14:cfRule>
          <xm:sqref>AG49:AG54</xm:sqref>
        </x14:conditionalFormatting>
        <x14:conditionalFormatting xmlns:xm="http://schemas.microsoft.com/office/excel/2006/main">
          <x14:cfRule type="expression" priority="54" id="{057B6D4A-E036-4BEC-AE93-A3BAE6D082E7}">
            <xm:f>'1.5 Universal Data'!$C$8&lt;$AG$7</xm:f>
            <x14:dxf>
              <fill>
                <patternFill patternType="lightUp">
                  <bgColor theme="0"/>
                </patternFill>
              </fill>
            </x14:dxf>
          </x14:cfRule>
          <xm:sqref>AG58:AG63</xm:sqref>
        </x14:conditionalFormatting>
        <x14:conditionalFormatting xmlns:xm="http://schemas.microsoft.com/office/excel/2006/main">
          <x14:cfRule type="expression" priority="14" id="{421E2FFC-704F-49F0-B933-34C2A0E9F2C0}">
            <xm:f>'1.5 Universal Data'!$C$8&lt;$AG$7</xm:f>
            <x14:dxf>
              <fill>
                <patternFill patternType="lightUp">
                  <bgColor theme="0"/>
                </patternFill>
              </fill>
            </x14:dxf>
          </x14:cfRule>
          <xm:sqref>AG67:AG72</xm:sqref>
        </x14:conditionalFormatting>
        <x14:conditionalFormatting xmlns:xm="http://schemas.microsoft.com/office/excel/2006/main">
          <x14:cfRule type="expression" priority="49" id="{A8BAC254-73D4-4EAA-83F1-CB18D855BC9B}">
            <xm:f>'1.5 Universal Data'!$C$8&lt;$AG$7</xm:f>
            <x14:dxf>
              <fill>
                <patternFill patternType="lightUp">
                  <bgColor theme="0"/>
                </patternFill>
              </fill>
            </x14:dxf>
          </x14:cfRule>
          <xm:sqref>AG78:AG83</xm:sqref>
        </x14:conditionalFormatting>
        <x14:conditionalFormatting xmlns:xm="http://schemas.microsoft.com/office/excel/2006/main">
          <x14:cfRule type="expression" priority="44" id="{4316694F-C194-42A1-906D-C40328BB0F47}">
            <xm:f>'1.5 Universal Data'!$C$8&lt;$AG$7</xm:f>
            <x14:dxf>
              <fill>
                <patternFill patternType="lightUp">
                  <bgColor theme="0"/>
                </patternFill>
              </fill>
            </x14:dxf>
          </x14:cfRule>
          <xm:sqref>AG87:AG92</xm:sqref>
        </x14:conditionalFormatting>
        <x14:conditionalFormatting xmlns:xm="http://schemas.microsoft.com/office/excel/2006/main">
          <x14:cfRule type="expression" priority="39" id="{621D8C65-8710-42F3-A556-B508AA7F418E}">
            <xm:f>'1.5 Universal Data'!$C$8&lt;$AG$7</xm:f>
            <x14:dxf>
              <fill>
                <patternFill patternType="lightUp">
                  <bgColor theme="0"/>
                </patternFill>
              </fill>
            </x14:dxf>
          </x14:cfRule>
          <xm:sqref>AG96:AG101</xm:sqref>
        </x14:conditionalFormatting>
        <x14:conditionalFormatting xmlns:xm="http://schemas.microsoft.com/office/excel/2006/main">
          <x14:cfRule type="expression" priority="34" id="{08BC2BB9-97D8-4D1C-A32C-2E267E948207}">
            <xm:f>'1.5 Universal Data'!$C$8&lt;$AG$7</xm:f>
            <x14:dxf>
              <fill>
                <patternFill patternType="lightUp">
                  <bgColor theme="0"/>
                </patternFill>
              </fill>
            </x14:dxf>
          </x14:cfRule>
          <xm:sqref>AG105:AG110</xm:sqref>
        </x14:conditionalFormatting>
        <x14:conditionalFormatting xmlns:xm="http://schemas.microsoft.com/office/excel/2006/main">
          <x14:cfRule type="expression" priority="29" id="{585B38B8-3890-476D-B7E8-F29E948343C8}">
            <xm:f>'1.5 Universal Data'!$C$8&lt;$AG$7</xm:f>
            <x14:dxf>
              <fill>
                <patternFill patternType="lightUp">
                  <bgColor theme="0"/>
                </patternFill>
              </fill>
            </x14:dxf>
          </x14:cfRule>
          <xm:sqref>AG114:AG119</xm:sqref>
        </x14:conditionalFormatting>
        <x14:conditionalFormatting xmlns:xm="http://schemas.microsoft.com/office/excel/2006/main">
          <x14:cfRule type="expression" priority="24" id="{9027E8C1-4357-4F61-A861-0E3C692FF965}">
            <xm:f>'1.5 Universal Data'!$C$8&lt;$AG$7</xm:f>
            <x14:dxf>
              <fill>
                <patternFill patternType="lightUp">
                  <bgColor theme="0"/>
                </patternFill>
              </fill>
            </x14:dxf>
          </x14:cfRule>
          <xm:sqref>AG123:AG128</xm:sqref>
        </x14:conditionalFormatting>
        <x14:conditionalFormatting xmlns:xm="http://schemas.microsoft.com/office/excel/2006/main">
          <x14:cfRule type="expression" priority="19" id="{01479393-A8A1-431E-822B-70DD5C58EFB9}">
            <xm:f>'1.5 Universal Data'!$C$8&lt;$AG$7</xm:f>
            <x14:dxf>
              <fill>
                <patternFill patternType="lightUp">
                  <bgColor theme="0"/>
                </patternFill>
              </fill>
            </x14:dxf>
          </x14:cfRule>
          <xm:sqref>AG132:AG137</xm:sqref>
        </x14:conditionalFormatting>
        <x14:conditionalFormatting xmlns:xm="http://schemas.microsoft.com/office/excel/2006/main">
          <x14:cfRule type="expression" priority="78" id="{69E13AE1-6DA8-4AD9-9264-93BF9F625504}">
            <xm:f>'1.5 Universal Data'!$C$8&lt;$AH$7</xm:f>
            <x14:dxf>
              <fill>
                <patternFill patternType="lightUp">
                  <bgColor theme="0"/>
                </patternFill>
              </fill>
            </x14:dxf>
          </x14:cfRule>
          <xm:sqref>AH13:AH18</xm:sqref>
        </x14:conditionalFormatting>
        <x14:conditionalFormatting xmlns:xm="http://schemas.microsoft.com/office/excel/2006/main">
          <x14:cfRule type="expression" priority="73" id="{6C22293D-B760-4858-8094-139F87A75791}">
            <xm:f>'1.5 Universal Data'!$C$8&lt;$AH$7</xm:f>
            <x14:dxf>
              <fill>
                <patternFill patternType="lightUp">
                  <bgColor theme="0"/>
                </patternFill>
              </fill>
            </x14:dxf>
          </x14:cfRule>
          <xm:sqref>AH22:AH27</xm:sqref>
        </x14:conditionalFormatting>
        <x14:conditionalFormatting xmlns:xm="http://schemas.microsoft.com/office/excel/2006/main">
          <x14:cfRule type="expression" priority="68" id="{3C3463AF-5228-4DC4-86E8-6985207DB8A5}">
            <xm:f>'1.5 Universal Data'!$C$8&lt;$AH$7</xm:f>
            <x14:dxf>
              <fill>
                <patternFill patternType="lightUp">
                  <bgColor theme="0"/>
                </patternFill>
              </fill>
            </x14:dxf>
          </x14:cfRule>
          <xm:sqref>AH31:AH36</xm:sqref>
        </x14:conditionalFormatting>
        <x14:conditionalFormatting xmlns:xm="http://schemas.microsoft.com/office/excel/2006/main">
          <x14:cfRule type="expression" priority="63" id="{630D3915-C422-44A6-B0B6-E8094738363C}">
            <xm:f>'1.5 Universal Data'!$C$8&lt;$AH$7</xm:f>
            <x14:dxf>
              <fill>
                <patternFill patternType="lightUp">
                  <bgColor theme="0"/>
                </patternFill>
              </fill>
            </x14:dxf>
          </x14:cfRule>
          <xm:sqref>AH40:AH45</xm:sqref>
        </x14:conditionalFormatting>
        <x14:conditionalFormatting xmlns:xm="http://schemas.microsoft.com/office/excel/2006/main">
          <x14:cfRule type="expression" priority="58" id="{0F382AF3-7BDA-4924-B08F-AF7416E2CA0E}">
            <xm:f>'1.5 Universal Data'!$C$8&lt;$AH$7</xm:f>
            <x14:dxf>
              <fill>
                <patternFill patternType="lightUp">
                  <bgColor theme="0"/>
                </patternFill>
              </fill>
            </x14:dxf>
          </x14:cfRule>
          <xm:sqref>AH49:AH54</xm:sqref>
        </x14:conditionalFormatting>
        <x14:conditionalFormatting xmlns:xm="http://schemas.microsoft.com/office/excel/2006/main">
          <x14:cfRule type="expression" priority="53" id="{710F30CF-DF9F-4C19-89A4-060E431A407B}">
            <xm:f>'1.5 Universal Data'!$C$8&lt;$AH$7</xm:f>
            <x14:dxf>
              <fill>
                <patternFill patternType="lightUp">
                  <bgColor theme="0"/>
                </patternFill>
              </fill>
            </x14:dxf>
          </x14:cfRule>
          <xm:sqref>AH58:AH63</xm:sqref>
        </x14:conditionalFormatting>
        <x14:conditionalFormatting xmlns:xm="http://schemas.microsoft.com/office/excel/2006/main">
          <x14:cfRule type="expression" priority="13" id="{F1676083-42CB-4BA8-B54D-E3920460DB3D}">
            <xm:f>'1.5 Universal Data'!$C$8&lt;$AH$7</xm:f>
            <x14:dxf>
              <fill>
                <patternFill patternType="lightUp">
                  <bgColor theme="0"/>
                </patternFill>
              </fill>
            </x14:dxf>
          </x14:cfRule>
          <xm:sqref>AH67:AH72</xm:sqref>
        </x14:conditionalFormatting>
        <x14:conditionalFormatting xmlns:xm="http://schemas.microsoft.com/office/excel/2006/main">
          <x14:cfRule type="expression" priority="48" id="{B75936C6-B650-4D20-B387-52B191B9B21F}">
            <xm:f>'1.5 Universal Data'!$C$8&lt;$AH$7</xm:f>
            <x14:dxf>
              <fill>
                <patternFill patternType="lightUp">
                  <bgColor theme="0"/>
                </patternFill>
              </fill>
            </x14:dxf>
          </x14:cfRule>
          <xm:sqref>AH78:AH83</xm:sqref>
        </x14:conditionalFormatting>
        <x14:conditionalFormatting xmlns:xm="http://schemas.microsoft.com/office/excel/2006/main">
          <x14:cfRule type="expression" priority="43" id="{0A50BD26-0C44-4287-B668-33257A0C00DD}">
            <xm:f>'1.5 Universal Data'!$C$8&lt;$AH$7</xm:f>
            <x14:dxf>
              <fill>
                <patternFill patternType="lightUp">
                  <bgColor theme="0"/>
                </patternFill>
              </fill>
            </x14:dxf>
          </x14:cfRule>
          <xm:sqref>AH87:AH92</xm:sqref>
        </x14:conditionalFormatting>
        <x14:conditionalFormatting xmlns:xm="http://schemas.microsoft.com/office/excel/2006/main">
          <x14:cfRule type="expression" priority="38" id="{3F6D6CA2-7563-4CCE-963B-84E493FAA56F}">
            <xm:f>'1.5 Universal Data'!$C$8&lt;$AH$7</xm:f>
            <x14:dxf>
              <fill>
                <patternFill patternType="lightUp">
                  <bgColor theme="0"/>
                </patternFill>
              </fill>
            </x14:dxf>
          </x14:cfRule>
          <xm:sqref>AH96:AH101</xm:sqref>
        </x14:conditionalFormatting>
        <x14:conditionalFormatting xmlns:xm="http://schemas.microsoft.com/office/excel/2006/main">
          <x14:cfRule type="expression" priority="33" id="{36A22C64-544B-47C4-8785-487F71162541}">
            <xm:f>'1.5 Universal Data'!$C$8&lt;$AH$7</xm:f>
            <x14:dxf>
              <fill>
                <patternFill patternType="lightUp">
                  <bgColor theme="0"/>
                </patternFill>
              </fill>
            </x14:dxf>
          </x14:cfRule>
          <xm:sqref>AH105:AH110</xm:sqref>
        </x14:conditionalFormatting>
        <x14:conditionalFormatting xmlns:xm="http://schemas.microsoft.com/office/excel/2006/main">
          <x14:cfRule type="expression" priority="28" id="{D0F46690-6643-42A6-98B2-3E7C7FB6B632}">
            <xm:f>'1.5 Universal Data'!$C$8&lt;$AH$7</xm:f>
            <x14:dxf>
              <fill>
                <patternFill patternType="lightUp">
                  <bgColor theme="0"/>
                </patternFill>
              </fill>
            </x14:dxf>
          </x14:cfRule>
          <xm:sqref>AH114:AH119</xm:sqref>
        </x14:conditionalFormatting>
        <x14:conditionalFormatting xmlns:xm="http://schemas.microsoft.com/office/excel/2006/main">
          <x14:cfRule type="expression" priority="23" id="{679DC63D-8A26-4C38-AE6D-50D935B64767}">
            <xm:f>'1.5 Universal Data'!$C$8&lt;$AH$7</xm:f>
            <x14:dxf>
              <fill>
                <patternFill patternType="lightUp">
                  <bgColor theme="0"/>
                </patternFill>
              </fill>
            </x14:dxf>
          </x14:cfRule>
          <xm:sqref>AH123:AH128</xm:sqref>
        </x14:conditionalFormatting>
        <x14:conditionalFormatting xmlns:xm="http://schemas.microsoft.com/office/excel/2006/main">
          <x14:cfRule type="expression" priority="18" id="{7F934E19-D52B-4472-81E8-9957A29C7CDD}">
            <xm:f>'1.5 Universal Data'!$C$8&lt;$AH$7</xm:f>
            <x14:dxf>
              <fill>
                <patternFill patternType="lightUp">
                  <bgColor theme="0"/>
                </patternFill>
              </fill>
            </x14:dxf>
          </x14:cfRule>
          <xm:sqref>AH132:AH137</xm:sqref>
        </x14:conditionalFormatting>
        <x14:conditionalFormatting xmlns:xm="http://schemas.microsoft.com/office/excel/2006/main">
          <x14:cfRule type="expression" priority="77" id="{0B40DFB2-D13F-47A3-A759-EA3A9C350747}">
            <xm:f>'1.5 Universal Data'!$C$8&lt;$AI$7</xm:f>
            <x14:dxf>
              <fill>
                <patternFill patternType="lightUp">
                  <bgColor theme="0"/>
                </patternFill>
              </fill>
            </x14:dxf>
          </x14:cfRule>
          <xm:sqref>AI13:AI18</xm:sqref>
        </x14:conditionalFormatting>
        <x14:conditionalFormatting xmlns:xm="http://schemas.microsoft.com/office/excel/2006/main">
          <x14:cfRule type="expression" priority="72" id="{D3147DBA-022F-4BD5-A8C5-4F6C489AE09E}">
            <xm:f>'1.5 Universal Data'!$C$8&lt;$AI$7</xm:f>
            <x14:dxf>
              <fill>
                <patternFill patternType="lightUp">
                  <bgColor theme="0"/>
                </patternFill>
              </fill>
            </x14:dxf>
          </x14:cfRule>
          <xm:sqref>AI22:AI27</xm:sqref>
        </x14:conditionalFormatting>
        <x14:conditionalFormatting xmlns:xm="http://schemas.microsoft.com/office/excel/2006/main">
          <x14:cfRule type="expression" priority="67" id="{90D6134C-DDEE-47FA-A909-3D64F746ED38}">
            <xm:f>'1.5 Universal Data'!$C$8&lt;$AI$7</xm:f>
            <x14:dxf>
              <fill>
                <patternFill patternType="lightUp">
                  <bgColor theme="0"/>
                </patternFill>
              </fill>
            </x14:dxf>
          </x14:cfRule>
          <xm:sqref>AI31:AI36</xm:sqref>
        </x14:conditionalFormatting>
        <x14:conditionalFormatting xmlns:xm="http://schemas.microsoft.com/office/excel/2006/main">
          <x14:cfRule type="expression" priority="62" id="{3150DE25-6F27-4885-9EA0-726185ADF6A8}">
            <xm:f>'1.5 Universal Data'!$C$8&lt;$AI$7</xm:f>
            <x14:dxf>
              <fill>
                <patternFill patternType="lightUp">
                  <bgColor theme="0"/>
                </patternFill>
              </fill>
            </x14:dxf>
          </x14:cfRule>
          <xm:sqref>AI40:AI45</xm:sqref>
        </x14:conditionalFormatting>
        <x14:conditionalFormatting xmlns:xm="http://schemas.microsoft.com/office/excel/2006/main">
          <x14:cfRule type="expression" priority="57" id="{16366E6C-B917-47FE-9174-62D704BCF862}">
            <xm:f>'1.5 Universal Data'!$C$8&lt;$AI$7</xm:f>
            <x14:dxf>
              <fill>
                <patternFill patternType="lightUp">
                  <bgColor theme="0"/>
                </patternFill>
              </fill>
            </x14:dxf>
          </x14:cfRule>
          <xm:sqref>AI49:AI54</xm:sqref>
        </x14:conditionalFormatting>
        <x14:conditionalFormatting xmlns:xm="http://schemas.microsoft.com/office/excel/2006/main">
          <x14:cfRule type="expression" priority="52" id="{B3B2C6B8-4320-4B04-8366-9443F2090967}">
            <xm:f>'1.5 Universal Data'!$C$8&lt;$AI$7</xm:f>
            <x14:dxf>
              <fill>
                <patternFill patternType="lightUp">
                  <bgColor theme="0"/>
                </patternFill>
              </fill>
            </x14:dxf>
          </x14:cfRule>
          <xm:sqref>AI58:AI63</xm:sqref>
        </x14:conditionalFormatting>
        <x14:conditionalFormatting xmlns:xm="http://schemas.microsoft.com/office/excel/2006/main">
          <x14:cfRule type="expression" priority="12" id="{2AAE0695-4D4D-41EE-8578-1F45B6CC1BED}">
            <xm:f>'1.5 Universal Data'!$C$8&lt;$AI$7</xm:f>
            <x14:dxf>
              <fill>
                <patternFill patternType="lightUp">
                  <bgColor theme="0"/>
                </patternFill>
              </fill>
            </x14:dxf>
          </x14:cfRule>
          <xm:sqref>AI67:AI72</xm:sqref>
        </x14:conditionalFormatting>
        <x14:conditionalFormatting xmlns:xm="http://schemas.microsoft.com/office/excel/2006/main">
          <x14:cfRule type="expression" priority="47" id="{68A2F1FF-6BA8-4A67-A367-37A4EB491AE1}">
            <xm:f>'1.5 Universal Data'!$C$8&lt;$AI$7</xm:f>
            <x14:dxf>
              <fill>
                <patternFill patternType="lightUp">
                  <bgColor theme="0"/>
                </patternFill>
              </fill>
            </x14:dxf>
          </x14:cfRule>
          <xm:sqref>AI78:AI83</xm:sqref>
        </x14:conditionalFormatting>
        <x14:conditionalFormatting xmlns:xm="http://schemas.microsoft.com/office/excel/2006/main">
          <x14:cfRule type="expression" priority="42" id="{5580FA8B-153C-4590-A77D-6CA509528822}">
            <xm:f>'1.5 Universal Data'!$C$8&lt;$AI$7</xm:f>
            <x14:dxf>
              <fill>
                <patternFill patternType="lightUp">
                  <bgColor theme="0"/>
                </patternFill>
              </fill>
            </x14:dxf>
          </x14:cfRule>
          <xm:sqref>AI87:AI92</xm:sqref>
        </x14:conditionalFormatting>
        <x14:conditionalFormatting xmlns:xm="http://schemas.microsoft.com/office/excel/2006/main">
          <x14:cfRule type="expression" priority="37" id="{5979A9C7-8651-4F9E-B469-CFC91B670C0B}">
            <xm:f>'1.5 Universal Data'!$C$8&lt;$AI$7</xm:f>
            <x14:dxf>
              <fill>
                <patternFill patternType="lightUp">
                  <bgColor theme="0"/>
                </patternFill>
              </fill>
            </x14:dxf>
          </x14:cfRule>
          <xm:sqref>AI96:AI101</xm:sqref>
        </x14:conditionalFormatting>
        <x14:conditionalFormatting xmlns:xm="http://schemas.microsoft.com/office/excel/2006/main">
          <x14:cfRule type="expression" priority="32" id="{9B1F8663-C2A0-4541-A09F-458DBB49DF39}">
            <xm:f>'1.5 Universal Data'!$C$8&lt;$AI$7</xm:f>
            <x14:dxf>
              <fill>
                <patternFill patternType="lightUp">
                  <bgColor theme="0"/>
                </patternFill>
              </fill>
            </x14:dxf>
          </x14:cfRule>
          <xm:sqref>AI105:AI110</xm:sqref>
        </x14:conditionalFormatting>
        <x14:conditionalFormatting xmlns:xm="http://schemas.microsoft.com/office/excel/2006/main">
          <x14:cfRule type="expression" priority="27" id="{579198FF-D809-467C-A8F1-EE601B44E7C3}">
            <xm:f>'1.5 Universal Data'!$C$8&lt;$AI$7</xm:f>
            <x14:dxf>
              <fill>
                <patternFill patternType="lightUp">
                  <bgColor theme="0"/>
                </patternFill>
              </fill>
            </x14:dxf>
          </x14:cfRule>
          <xm:sqref>AI114:AI119</xm:sqref>
        </x14:conditionalFormatting>
        <x14:conditionalFormatting xmlns:xm="http://schemas.microsoft.com/office/excel/2006/main">
          <x14:cfRule type="expression" priority="22" id="{29B76E35-51EF-4272-AEBB-EA7988F00F1B}">
            <xm:f>'1.5 Universal Data'!$C$8&lt;$AI$7</xm:f>
            <x14:dxf>
              <fill>
                <patternFill patternType="lightUp">
                  <bgColor theme="0"/>
                </patternFill>
              </fill>
            </x14:dxf>
          </x14:cfRule>
          <xm:sqref>AI123:AI128</xm:sqref>
        </x14:conditionalFormatting>
        <x14:conditionalFormatting xmlns:xm="http://schemas.microsoft.com/office/excel/2006/main">
          <x14:cfRule type="expression" priority="17" id="{EF663F3E-747B-4BC8-8D6C-2BF9327CF7B7}">
            <xm:f>'1.5 Universal Data'!$C$8&lt;$AI$7</xm:f>
            <x14:dxf>
              <fill>
                <patternFill patternType="lightUp">
                  <bgColor theme="0"/>
                </patternFill>
              </fill>
            </x14:dxf>
          </x14:cfRule>
          <xm:sqref>AI132:AI137</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C8063-F451-4C09-930B-CBE7FA9082F7}">
  <sheetPr>
    <tabColor theme="9" tint="-0.249977111117893"/>
  </sheetPr>
  <dimension ref="A1:AI153"/>
  <sheetViews>
    <sheetView workbookViewId="0">
      <selection activeCell="AE6" sqref="AE6:AI7"/>
    </sheetView>
    <sheetView workbookViewId="1"/>
  </sheetViews>
  <sheetFormatPr defaultRowHeight="15"/>
  <cols>
    <col min="1" max="3" width="1.85546875" customWidth="1"/>
    <col min="4" max="4" width="4.85546875" customWidth="1"/>
    <col min="5" max="5" width="5" bestFit="1" customWidth="1"/>
    <col min="6" max="6" width="12.140625" bestFit="1" customWidth="1"/>
    <col min="7" max="8" width="5" customWidth="1"/>
    <col min="9" max="9" width="12.42578125" bestFit="1" customWidth="1"/>
    <col min="10" max="10" width="9.42578125" bestFit="1" customWidth="1"/>
    <col min="11" max="11" width="24.140625" bestFit="1" customWidth="1"/>
    <col min="12" max="13" width="11" bestFit="1" customWidth="1"/>
    <col min="14" max="14" width="31.42578125" bestFit="1" customWidth="1"/>
    <col min="15" max="15" width="1.85546875" customWidth="1"/>
    <col min="16" max="16" width="1.42578125" customWidth="1"/>
    <col min="17" max="17" width="1.85546875" customWidth="1"/>
    <col min="18" max="18" width="1.85546875" hidden="1" customWidth="1"/>
    <col min="19" max="19" width="29.140625" bestFit="1" customWidth="1"/>
    <col min="20"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2490</v>
      </c>
    </row>
    <row r="6" spans="1:35" ht="23.25">
      <c r="A6" s="894" t="s">
        <v>2491</v>
      </c>
      <c r="B6" s="894"/>
      <c r="C6" s="894"/>
      <c r="D6" s="894"/>
      <c r="E6" s="894"/>
      <c r="F6" s="894"/>
      <c r="G6" s="894"/>
      <c r="H6" s="895"/>
      <c r="I6" s="895"/>
      <c r="AD6" s="49"/>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c r="P7" s="55"/>
      <c r="Q7" s="55"/>
      <c r="R7" s="55"/>
      <c r="S7" s="43" t="s">
        <v>2478</v>
      </c>
      <c r="T7" s="55"/>
      <c r="U7" s="55"/>
      <c r="V7" s="55"/>
      <c r="W7" s="55"/>
      <c r="X7" s="55"/>
      <c r="Y7" s="55"/>
      <c r="Z7" s="55"/>
      <c r="AA7" s="55"/>
      <c r="AB7" s="55"/>
      <c r="AC7" s="43" t="s">
        <v>1578</v>
      </c>
      <c r="AD7" s="49"/>
      <c r="AE7" s="52">
        <v>2022</v>
      </c>
      <c r="AF7" s="51">
        <v>2023</v>
      </c>
      <c r="AG7" s="51">
        <v>2024</v>
      </c>
      <c r="AH7" s="51">
        <v>2025</v>
      </c>
      <c r="AI7" s="50">
        <v>2026</v>
      </c>
    </row>
    <row r="8" spans="1:35">
      <c r="S8" s="43"/>
      <c r="T8" s="43"/>
      <c r="U8" s="43"/>
      <c r="V8" s="43"/>
    </row>
    <row r="9" spans="1:35" s="1" customFormat="1" ht="18">
      <c r="B9" s="2" t="s">
        <v>2492</v>
      </c>
    </row>
    <row r="10" spans="1:35" ht="15.95" customHeight="1"/>
    <row r="11" spans="1:35" s="1" customFormat="1">
      <c r="A11" s="42"/>
      <c r="B11" s="48" t="s">
        <v>2493</v>
      </c>
    </row>
    <row r="13" spans="1:35">
      <c r="D13" t="s">
        <v>269</v>
      </c>
      <c r="E13" t="s">
        <v>376</v>
      </c>
      <c r="F13" t="s">
        <v>270</v>
      </c>
      <c r="J13" t="s">
        <v>1602</v>
      </c>
      <c r="L13" s="172"/>
      <c r="M13" s="172"/>
      <c r="S13" t="s">
        <v>1039</v>
      </c>
      <c r="AC13" t="s">
        <v>2494</v>
      </c>
      <c r="AD13" s="49"/>
      <c r="AE13" s="978"/>
      <c r="AF13" s="978"/>
      <c r="AG13" s="978"/>
      <c r="AH13" s="978"/>
      <c r="AI13" s="978"/>
    </row>
    <row r="14" spans="1:35">
      <c r="D14" t="s">
        <v>269</v>
      </c>
      <c r="E14" t="s">
        <v>376</v>
      </c>
      <c r="F14" t="s">
        <v>270</v>
      </c>
      <c r="J14" t="s">
        <v>109</v>
      </c>
      <c r="L14" s="172"/>
      <c r="M14" s="172"/>
      <c r="S14" t="s">
        <v>1039</v>
      </c>
      <c r="AC14" t="s">
        <v>2494</v>
      </c>
      <c r="AD14" s="49"/>
      <c r="AE14" s="978"/>
      <c r="AF14" s="978"/>
      <c r="AG14" s="978"/>
      <c r="AH14" s="978"/>
      <c r="AI14" s="978"/>
    </row>
    <row r="16" spans="1:35" s="1" customFormat="1">
      <c r="A16" s="42"/>
      <c r="B16" s="48" t="s">
        <v>2495</v>
      </c>
    </row>
    <row r="18" spans="1:35">
      <c r="D18" t="s">
        <v>269</v>
      </c>
      <c r="E18" t="s">
        <v>376</v>
      </c>
      <c r="F18" t="s">
        <v>270</v>
      </c>
      <c r="J18" t="s">
        <v>1602</v>
      </c>
      <c r="L18" s="172"/>
      <c r="M18" s="172"/>
      <c r="S18" t="s">
        <v>1039</v>
      </c>
      <c r="AC18" t="s">
        <v>2494</v>
      </c>
      <c r="AD18" s="49"/>
      <c r="AE18" s="978"/>
      <c r="AF18" s="978"/>
      <c r="AG18" s="978"/>
      <c r="AH18" s="978"/>
      <c r="AI18" s="978"/>
    </row>
    <row r="19" spans="1:35">
      <c r="D19" t="s">
        <v>269</v>
      </c>
      <c r="E19" t="s">
        <v>376</v>
      </c>
      <c r="F19" t="s">
        <v>270</v>
      </c>
      <c r="J19" t="s">
        <v>109</v>
      </c>
      <c r="L19" s="172"/>
      <c r="M19" s="172"/>
      <c r="S19" t="s">
        <v>1039</v>
      </c>
      <c r="AC19" t="s">
        <v>2494</v>
      </c>
      <c r="AD19" s="49"/>
      <c r="AE19" s="978"/>
      <c r="AF19" s="978"/>
      <c r="AG19" s="978"/>
      <c r="AH19" s="978"/>
      <c r="AI19" s="978"/>
    </row>
    <row r="21" spans="1:35" s="1" customFormat="1" ht="18">
      <c r="B21" s="2" t="s">
        <v>2496</v>
      </c>
    </row>
    <row r="22" spans="1:35" ht="15.95" customHeight="1"/>
    <row r="23" spans="1:35" s="1" customFormat="1">
      <c r="A23" s="42"/>
      <c r="B23" s="48" t="s">
        <v>2493</v>
      </c>
    </row>
    <row r="25" spans="1:35">
      <c r="D25" t="s">
        <v>269</v>
      </c>
      <c r="E25" t="s">
        <v>376</v>
      </c>
      <c r="F25" t="s">
        <v>270</v>
      </c>
      <c r="J25" t="s">
        <v>1602</v>
      </c>
      <c r="L25" s="172"/>
      <c r="M25" s="172"/>
      <c r="S25" t="s">
        <v>1039</v>
      </c>
      <c r="AC25" t="s">
        <v>2494</v>
      </c>
      <c r="AD25" s="49"/>
      <c r="AE25" s="978"/>
      <c r="AF25" s="978"/>
      <c r="AG25" s="978"/>
      <c r="AH25" s="978"/>
      <c r="AI25" s="978"/>
    </row>
    <row r="26" spans="1:35">
      <c r="D26" t="s">
        <v>269</v>
      </c>
      <c r="E26" t="s">
        <v>376</v>
      </c>
      <c r="F26" t="s">
        <v>270</v>
      </c>
      <c r="J26" t="s">
        <v>109</v>
      </c>
      <c r="L26" s="172"/>
      <c r="M26" s="172"/>
      <c r="S26" t="s">
        <v>1039</v>
      </c>
      <c r="AC26" t="s">
        <v>2494</v>
      </c>
      <c r="AD26" s="49"/>
      <c r="AE26" s="978"/>
      <c r="AF26" s="978"/>
      <c r="AG26" s="978"/>
      <c r="AH26" s="978"/>
      <c r="AI26" s="978"/>
    </row>
    <row r="28" spans="1:35" s="1" customFormat="1">
      <c r="A28" s="42"/>
      <c r="B28" s="48" t="s">
        <v>2495</v>
      </c>
    </row>
    <row r="30" spans="1:35">
      <c r="D30" t="s">
        <v>269</v>
      </c>
      <c r="E30" t="s">
        <v>376</v>
      </c>
      <c r="F30" t="s">
        <v>270</v>
      </c>
      <c r="J30" t="s">
        <v>1602</v>
      </c>
      <c r="L30" s="172"/>
      <c r="M30" s="172"/>
      <c r="S30" t="s">
        <v>1039</v>
      </c>
      <c r="AC30" t="s">
        <v>2494</v>
      </c>
      <c r="AD30" s="49"/>
      <c r="AE30" s="978"/>
      <c r="AF30" s="978"/>
      <c r="AG30" s="978"/>
      <c r="AH30" s="978"/>
      <c r="AI30" s="978"/>
    </row>
    <row r="31" spans="1:35">
      <c r="D31" t="s">
        <v>269</v>
      </c>
      <c r="E31" t="s">
        <v>376</v>
      </c>
      <c r="F31" t="s">
        <v>270</v>
      </c>
      <c r="J31" t="s">
        <v>109</v>
      </c>
      <c r="L31" s="172"/>
      <c r="M31" s="172"/>
      <c r="S31" t="s">
        <v>1039</v>
      </c>
      <c r="AC31" t="s">
        <v>2494</v>
      </c>
      <c r="AD31" s="49"/>
      <c r="AE31" s="978"/>
      <c r="AF31" s="978"/>
      <c r="AG31" s="978"/>
      <c r="AH31" s="978"/>
      <c r="AI31" s="978"/>
    </row>
    <row r="35" spans="2:35" s="1" customFormat="1" ht="18">
      <c r="B35" s="2" t="s">
        <v>2497</v>
      </c>
    </row>
    <row r="37" spans="2:35">
      <c r="F37" t="s">
        <v>2498</v>
      </c>
      <c r="AD37" s="788" t="s">
        <v>2494</v>
      </c>
      <c r="AE37" s="1125">
        <f>SUM(AE13:AE14)+SUM(AE18:AE19)</f>
        <v>0</v>
      </c>
      <c r="AF37" s="1125">
        <f t="shared" ref="AF37:AI37" si="0">SUM(AF13:AF14)+SUM(AF18:AF19)</f>
        <v>0</v>
      </c>
      <c r="AG37" s="1125">
        <f t="shared" si="0"/>
        <v>0</v>
      </c>
      <c r="AH37" s="1125">
        <f t="shared" si="0"/>
        <v>0</v>
      </c>
      <c r="AI37" s="1125">
        <f t="shared" si="0"/>
        <v>0</v>
      </c>
    </row>
    <row r="38" spans="2:35">
      <c r="F38" t="s">
        <v>2499</v>
      </c>
      <c r="AD38" s="788" t="s">
        <v>2494</v>
      </c>
      <c r="AE38" s="1125">
        <f>SUM(AE25:AE26)+SUM(AE30:AE31)</f>
        <v>0</v>
      </c>
      <c r="AF38" s="1125">
        <f t="shared" ref="AF38:AI38" si="1">SUM(AF25:AF26)+SUM(AF30:AF31)</f>
        <v>0</v>
      </c>
      <c r="AG38" s="1125">
        <f t="shared" si="1"/>
        <v>0</v>
      </c>
      <c r="AH38" s="1125">
        <f t="shared" si="1"/>
        <v>0</v>
      </c>
      <c r="AI38" s="1125">
        <f t="shared" si="1"/>
        <v>0</v>
      </c>
    </row>
    <row r="39" spans="2:35">
      <c r="F39" s="43" t="s">
        <v>1635</v>
      </c>
      <c r="AD39" s="789" t="s">
        <v>2494</v>
      </c>
      <c r="AE39" s="1126">
        <f>SUM(AE37:AE38)</f>
        <v>0</v>
      </c>
      <c r="AF39" s="1126">
        <f t="shared" ref="AF39:AI39" si="2">SUM(AF37:AF38)</f>
        <v>0</v>
      </c>
      <c r="AG39" s="1126">
        <f t="shared" si="2"/>
        <v>0</v>
      </c>
      <c r="AH39" s="1126">
        <f t="shared" si="2"/>
        <v>0</v>
      </c>
      <c r="AI39" s="1126">
        <f t="shared" si="2"/>
        <v>0</v>
      </c>
    </row>
    <row r="153" spans="1:1" s="46" customFormat="1" ht="18.75">
      <c r="A153"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80" id="{06396CB8-CDC1-4E5B-8E5F-81BA0B6C7F59}">
            <xm:f>'1.5 Universal Data'!$C$8&lt;$AE$7</xm:f>
            <x14:dxf>
              <fill>
                <patternFill patternType="lightUp">
                  <bgColor theme="0"/>
                </patternFill>
              </fill>
            </x14:dxf>
          </x14:cfRule>
          <xm:sqref>AE13:AF14</xm:sqref>
        </x14:conditionalFormatting>
        <x14:conditionalFormatting xmlns:xm="http://schemas.microsoft.com/office/excel/2006/main">
          <x14:cfRule type="expression" priority="10" id="{52F405BF-B20A-4764-8F89-5C2E56C343E1}">
            <xm:f>'1.5 Universal Data'!$C$8&lt;$AE$7</xm:f>
            <x14:dxf>
              <fill>
                <patternFill patternType="lightUp">
                  <bgColor theme="0"/>
                </patternFill>
              </fill>
            </x14:dxf>
          </x14:cfRule>
          <xm:sqref>AE18:AF19</xm:sqref>
        </x14:conditionalFormatting>
        <x14:conditionalFormatting xmlns:xm="http://schemas.microsoft.com/office/excel/2006/main">
          <x14:cfRule type="expression" priority="9" id="{A85E9B69-1CD8-415B-B0E8-62395AAB5B69}">
            <xm:f>'1.5 Universal Data'!$C$8&lt;$AE$7</xm:f>
            <x14:dxf>
              <fill>
                <patternFill patternType="lightUp">
                  <bgColor theme="0"/>
                </patternFill>
              </fill>
            </x14:dxf>
          </x14:cfRule>
          <xm:sqref>AE25:AF26</xm:sqref>
        </x14:conditionalFormatting>
        <x14:conditionalFormatting xmlns:xm="http://schemas.microsoft.com/office/excel/2006/main">
          <x14:cfRule type="expression" priority="8" id="{43EC3395-0A0D-4C63-939A-8EA539D09245}">
            <xm:f>'1.5 Universal Data'!$C$8&lt;$AE$7</xm:f>
            <x14:dxf>
              <fill>
                <patternFill patternType="lightUp">
                  <bgColor theme="0"/>
                </patternFill>
              </fill>
            </x14:dxf>
          </x14:cfRule>
          <xm:sqref>AE30:AF31</xm:sqref>
        </x14:conditionalFormatting>
        <x14:conditionalFormatting xmlns:xm="http://schemas.microsoft.com/office/excel/2006/main">
          <x14:cfRule type="expression" priority="7" id="{B860981A-252D-49F9-9612-010CD5346BAA}">
            <xm:f>'1.5 Universal Data'!$C$8&lt;$AH$7</xm:f>
            <x14:dxf>
              <fill>
                <patternFill patternType="lightUp">
                  <bgColor theme="0"/>
                </patternFill>
              </fill>
            </x14:dxf>
          </x14:cfRule>
          <xm:sqref>AH13:AH14</xm:sqref>
        </x14:conditionalFormatting>
        <x14:conditionalFormatting xmlns:xm="http://schemas.microsoft.com/office/excel/2006/main">
          <x14:cfRule type="expression" priority="5" id="{8DA14C4E-8A22-484C-9F40-D2003C0F785B}">
            <xm:f>'1.5 Universal Data'!$C$8&lt;$AH$7</xm:f>
            <x14:dxf>
              <fill>
                <patternFill patternType="lightUp">
                  <bgColor theme="0"/>
                </patternFill>
              </fill>
            </x14:dxf>
          </x14:cfRule>
          <xm:sqref>AH18:AH19 AH25:AH26 AH30:AH31</xm:sqref>
        </x14:conditionalFormatting>
        <x14:conditionalFormatting xmlns:xm="http://schemas.microsoft.com/office/excel/2006/main">
          <x14:cfRule type="expression" priority="4" id="{FFCCA17B-3873-4B6C-9A2A-26C4F1B292DB}">
            <xm:f>'1.5 Universal Data'!$C$8&lt;$AI$7</xm:f>
            <x14:dxf>
              <fill>
                <patternFill patternType="lightUp">
                  <bgColor theme="0"/>
                </patternFill>
              </fill>
            </x14:dxf>
          </x14:cfRule>
          <xm:sqref>AI13:AI14</xm:sqref>
        </x14:conditionalFormatting>
        <x14:conditionalFormatting xmlns:xm="http://schemas.microsoft.com/office/excel/2006/main">
          <x14:cfRule type="expression" priority="3" id="{332B9DDE-33AB-42B7-A6D9-4029973A5459}">
            <xm:f>'1.5 Universal Data'!$C$8&lt;$AI$7</xm:f>
            <x14:dxf>
              <fill>
                <patternFill patternType="lightUp">
                  <bgColor theme="0"/>
                </patternFill>
              </fill>
            </x14:dxf>
          </x14:cfRule>
          <xm:sqref>AI18:AI19</xm:sqref>
        </x14:conditionalFormatting>
        <x14:conditionalFormatting xmlns:xm="http://schemas.microsoft.com/office/excel/2006/main">
          <x14:cfRule type="expression" priority="2" id="{E9E0D7C4-55A5-4EC0-80D5-86C80F8CB04A}">
            <xm:f>'1.5 Universal Data'!$C$8&lt;$AI$7</xm:f>
            <x14:dxf>
              <fill>
                <patternFill patternType="lightUp">
                  <bgColor theme="0"/>
                </patternFill>
              </fill>
            </x14:dxf>
          </x14:cfRule>
          <xm:sqref>AI25:AI26</xm:sqref>
        </x14:conditionalFormatting>
        <x14:conditionalFormatting xmlns:xm="http://schemas.microsoft.com/office/excel/2006/main">
          <x14:cfRule type="expression" priority="1" id="{CB340988-9F23-4799-9E63-B10C6D01E1AC}">
            <xm:f>'1.5 Universal Data'!$C$8&lt;$AI$7</xm:f>
            <x14:dxf>
              <fill>
                <patternFill patternType="lightUp">
                  <bgColor theme="0"/>
                </patternFill>
              </fill>
            </x14:dxf>
          </x14:cfRule>
          <xm:sqref>AI30:AI31</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42F07-7052-4B30-8562-AA7798506298}">
  <sheetPr>
    <tabColor theme="7" tint="0.39997558519241921"/>
  </sheetPr>
  <dimension ref="A1:AP210"/>
  <sheetViews>
    <sheetView topLeftCell="A127" zoomScale="70" zoomScaleNormal="70" workbookViewId="0">
      <selection activeCell="O171" sqref="O171"/>
    </sheetView>
    <sheetView topLeftCell="A126" zoomScale="85" zoomScaleNormal="85" workbookViewId="1">
      <selection activeCell="R170" sqref="R170"/>
    </sheetView>
  </sheetViews>
  <sheetFormatPr defaultRowHeight="15"/>
  <cols>
    <col min="1" max="3" width="1.85546875" customWidth="1"/>
    <col min="4" max="4" width="4.85546875" customWidth="1"/>
    <col min="5" max="5" width="5" bestFit="1" customWidth="1"/>
    <col min="6" max="6" width="24.42578125" bestFit="1" customWidth="1"/>
    <col min="7" max="7" width="5.42578125" bestFit="1" customWidth="1"/>
    <col min="8" max="8" width="11" bestFit="1" customWidth="1"/>
    <col min="9" max="9" width="24.140625" bestFit="1" customWidth="1"/>
    <col min="10" max="10" width="9.42578125" bestFit="1" customWidth="1"/>
    <col min="11" max="11" width="23.85546875" bestFit="1" customWidth="1"/>
    <col min="12" max="12" width="43.140625" bestFit="1" customWidth="1"/>
    <col min="13" max="13" width="11.42578125" bestFit="1" customWidth="1"/>
    <col min="14" max="14" width="1.85546875" customWidth="1"/>
    <col min="15" max="15" width="28.140625" bestFit="1" customWidth="1"/>
    <col min="16" max="16" width="8.85546875" bestFit="1" customWidth="1"/>
    <col min="17" max="17" width="15.42578125" style="74" customWidth="1"/>
    <col min="18" max="18" width="55.85546875" style="74" bestFit="1" customWidth="1"/>
    <col min="19" max="19" width="18.5703125" customWidth="1"/>
    <col min="20" max="20" width="12.42578125" bestFit="1" customWidth="1"/>
    <col min="21" max="27" width="1.85546875" customWidth="1"/>
    <col min="28" max="28" width="4.85546875" customWidth="1"/>
    <col min="29" max="29" width="14.5703125" customWidth="1"/>
    <col min="30" max="36" width="9.85546875" customWidth="1"/>
    <col min="37" max="37" width="1.85546875" customWidth="1"/>
    <col min="38" max="39" width="10.85546875" customWidth="1"/>
  </cols>
  <sheetData>
    <row r="1" spans="1:42" s="46" customFormat="1" ht="23.25">
      <c r="A1" s="56" t="str">
        <f>'1.1 Cover'!A1</f>
        <v>Regulatory Reporting Pack</v>
      </c>
      <c r="Q1" s="73"/>
      <c r="R1" s="73"/>
    </row>
    <row r="2" spans="1:42" s="46" customFormat="1" ht="23.25">
      <c r="A2" s="56" t="str">
        <f>'1.1 Cover'!A2</f>
        <v>Price base - 2018/19</v>
      </c>
      <c r="Q2" s="73"/>
      <c r="R2" s="73"/>
    </row>
    <row r="3" spans="1:42" s="46" customFormat="1" ht="23.25">
      <c r="A3" s="56" t="str">
        <f>'1.1 Cover'!A3</f>
        <v>Regulatory Year: April 2024 - March 2025</v>
      </c>
      <c r="Q3" s="73"/>
      <c r="R3" s="73"/>
    </row>
    <row r="4" spans="1:42" s="46" customFormat="1" ht="23.25">
      <c r="A4" s="56" t="s">
        <v>132</v>
      </c>
      <c r="Q4" s="73"/>
      <c r="R4" s="73"/>
    </row>
    <row r="6" spans="1:42">
      <c r="AD6" s="1481" t="s">
        <v>2500</v>
      </c>
      <c r="AE6" s="1658"/>
      <c r="AF6" s="1659"/>
      <c r="AG6" s="1662" t="s">
        <v>3191</v>
      </c>
      <c r="AH6" s="1659"/>
      <c r="AI6" s="1660"/>
      <c r="AJ6" s="1481" t="s">
        <v>2501</v>
      </c>
      <c r="AL6" s="1655" t="s">
        <v>2502</v>
      </c>
      <c r="AM6" s="1657"/>
      <c r="AN6" s="43"/>
      <c r="AO6" s="43"/>
      <c r="AP6" s="43"/>
    </row>
    <row r="7" spans="1:42" s="43" customFormat="1">
      <c r="D7" s="55" t="s">
        <v>244</v>
      </c>
      <c r="E7" s="55" t="s">
        <v>245</v>
      </c>
      <c r="F7" s="55" t="s">
        <v>246</v>
      </c>
      <c r="G7" s="55" t="s">
        <v>1587</v>
      </c>
      <c r="H7" s="55" t="s">
        <v>2407</v>
      </c>
      <c r="I7" s="55" t="s">
        <v>249</v>
      </c>
      <c r="J7" s="55" t="s">
        <v>250</v>
      </c>
      <c r="K7" s="55" t="s">
        <v>251</v>
      </c>
      <c r="L7" s="55" t="s">
        <v>252</v>
      </c>
      <c r="M7" s="55" t="s">
        <v>253</v>
      </c>
      <c r="N7" s="55"/>
      <c r="O7" s="55" t="s">
        <v>276</v>
      </c>
      <c r="P7" s="55" t="s">
        <v>256</v>
      </c>
      <c r="Q7" s="75" t="s">
        <v>2503</v>
      </c>
      <c r="R7" s="75" t="s">
        <v>2441</v>
      </c>
      <c r="S7" s="55" t="s">
        <v>249</v>
      </c>
      <c r="T7" s="55" t="s">
        <v>2504</v>
      </c>
      <c r="U7" s="55"/>
      <c r="V7" s="55"/>
      <c r="W7" s="55"/>
      <c r="X7" s="55"/>
      <c r="Y7" s="55"/>
      <c r="Z7" s="55"/>
      <c r="AA7" s="55"/>
      <c r="AB7" s="55"/>
      <c r="AC7" s="43" t="s">
        <v>1578</v>
      </c>
      <c r="AD7" s="53" t="s">
        <v>2505</v>
      </c>
      <c r="AE7" s="52">
        <v>2022</v>
      </c>
      <c r="AF7" s="51">
        <v>2023</v>
      </c>
      <c r="AG7" s="51">
        <v>2024</v>
      </c>
      <c r="AH7" s="51">
        <v>2025</v>
      </c>
      <c r="AI7" s="50">
        <v>2026</v>
      </c>
      <c r="AJ7" s="53" t="s">
        <v>2506</v>
      </c>
      <c r="AL7" s="1127" t="s">
        <v>285</v>
      </c>
      <c r="AM7" s="1127" t="s">
        <v>309</v>
      </c>
    </row>
    <row r="8" spans="1:42">
      <c r="T8" s="43"/>
      <c r="U8" s="43"/>
      <c r="V8" s="43"/>
    </row>
    <row r="9" spans="1:42" s="1" customFormat="1" ht="18">
      <c r="A9" s="2" t="s">
        <v>270</v>
      </c>
      <c r="B9" s="2"/>
      <c r="Q9" s="76"/>
      <c r="R9" s="76"/>
    </row>
    <row r="11" spans="1:42" s="1" customFormat="1">
      <c r="A11" s="42"/>
      <c r="B11" s="48" t="s">
        <v>274</v>
      </c>
      <c r="Q11" s="76"/>
      <c r="R11" s="76"/>
    </row>
    <row r="13" spans="1:42">
      <c r="D13" t="s">
        <v>269</v>
      </c>
      <c r="E13" t="s">
        <v>245</v>
      </c>
      <c r="F13" t="s">
        <v>270</v>
      </c>
      <c r="G13" t="s">
        <v>2409</v>
      </c>
      <c r="H13" t="s">
        <v>272</v>
      </c>
      <c r="I13" t="s">
        <v>273</v>
      </c>
      <c r="J13" t="s">
        <v>130</v>
      </c>
      <c r="K13" t="s">
        <v>274</v>
      </c>
      <c r="L13" s="172" t="s">
        <v>318</v>
      </c>
      <c r="M13" s="172" t="s">
        <v>318</v>
      </c>
      <c r="O13" s="172" t="s">
        <v>318</v>
      </c>
      <c r="P13" t="s">
        <v>279</v>
      </c>
      <c r="Q13" s="1120"/>
      <c r="R13" s="1128" t="s">
        <v>2507</v>
      </c>
      <c r="AC13" t="s">
        <v>1581</v>
      </c>
      <c r="AD13" s="978"/>
      <c r="AE13" s="978"/>
      <c r="AF13" s="978"/>
      <c r="AG13" s="978"/>
      <c r="AH13" s="978"/>
      <c r="AI13" s="978"/>
      <c r="AJ13" s="978"/>
      <c r="AL13" s="978"/>
      <c r="AM13" s="978"/>
    </row>
    <row r="14" spans="1:42">
      <c r="D14" t="s">
        <v>269</v>
      </c>
      <c r="E14" t="s">
        <v>245</v>
      </c>
      <c r="F14" t="s">
        <v>270</v>
      </c>
      <c r="G14" t="s">
        <v>2409</v>
      </c>
      <c r="H14" t="s">
        <v>272</v>
      </c>
      <c r="I14" t="s">
        <v>273</v>
      </c>
      <c r="J14" t="s">
        <v>130</v>
      </c>
      <c r="K14" t="s">
        <v>274</v>
      </c>
      <c r="L14" s="172" t="s">
        <v>318</v>
      </c>
      <c r="M14" s="172" t="s">
        <v>318</v>
      </c>
      <c r="O14" s="172" t="s">
        <v>318</v>
      </c>
      <c r="P14" t="s">
        <v>279</v>
      </c>
      <c r="Q14" s="1120"/>
      <c r="R14" s="1120"/>
      <c r="AC14" t="s">
        <v>1581</v>
      </c>
      <c r="AE14" s="978"/>
      <c r="AF14" s="978"/>
      <c r="AG14" s="978"/>
      <c r="AH14" s="978"/>
      <c r="AI14" s="978"/>
      <c r="AJ14" s="978"/>
      <c r="AL14" s="978"/>
      <c r="AM14" s="978"/>
    </row>
    <row r="15" spans="1:42">
      <c r="D15" t="s">
        <v>269</v>
      </c>
      <c r="E15" t="s">
        <v>245</v>
      </c>
      <c r="F15" t="s">
        <v>270</v>
      </c>
      <c r="G15" t="s">
        <v>2409</v>
      </c>
      <c r="H15" t="s">
        <v>272</v>
      </c>
      <c r="I15" t="s">
        <v>273</v>
      </c>
      <c r="J15" t="s">
        <v>130</v>
      </c>
      <c r="K15" t="s">
        <v>274</v>
      </c>
      <c r="L15" s="172" t="s">
        <v>318</v>
      </c>
      <c r="M15" s="172" t="s">
        <v>318</v>
      </c>
      <c r="O15" s="172" t="s">
        <v>318</v>
      </c>
      <c r="P15" t="s">
        <v>279</v>
      </c>
      <c r="Q15" s="1120"/>
      <c r="R15" s="1120"/>
      <c r="T15" s="242"/>
      <c r="U15" s="242"/>
      <c r="V15" s="242"/>
      <c r="AC15" t="s">
        <v>1581</v>
      </c>
      <c r="AE15" s="978"/>
      <c r="AF15" s="978"/>
      <c r="AG15" s="978"/>
      <c r="AH15" s="978"/>
      <c r="AI15" s="978"/>
      <c r="AJ15" s="978"/>
      <c r="AL15" s="978"/>
      <c r="AM15" s="978"/>
    </row>
    <row r="16" spans="1:42">
      <c r="D16" t="s">
        <v>269</v>
      </c>
      <c r="E16" t="s">
        <v>245</v>
      </c>
      <c r="F16" t="s">
        <v>270</v>
      </c>
      <c r="G16" t="s">
        <v>2409</v>
      </c>
      <c r="H16" t="s">
        <v>272</v>
      </c>
      <c r="I16" t="s">
        <v>273</v>
      </c>
      <c r="J16" t="s">
        <v>130</v>
      </c>
      <c r="K16" t="s">
        <v>274</v>
      </c>
      <c r="L16" s="172" t="s">
        <v>318</v>
      </c>
      <c r="M16" s="172" t="s">
        <v>318</v>
      </c>
      <c r="O16" s="172" t="s">
        <v>318</v>
      </c>
      <c r="P16" t="s">
        <v>279</v>
      </c>
      <c r="Q16" s="1120"/>
      <c r="R16" s="1120"/>
      <c r="T16" s="242"/>
      <c r="U16" s="242"/>
      <c r="V16" s="242"/>
      <c r="AC16" t="s">
        <v>1581</v>
      </c>
      <c r="AE16" s="978"/>
      <c r="AF16" s="978"/>
      <c r="AG16" s="978"/>
      <c r="AH16" s="978"/>
      <c r="AI16" s="978"/>
      <c r="AJ16" s="978"/>
      <c r="AL16" s="978"/>
      <c r="AM16" s="978"/>
    </row>
    <row r="17" spans="1:39">
      <c r="L17" s="172"/>
    </row>
    <row r="18" spans="1:39" s="1" customFormat="1">
      <c r="A18" s="42"/>
      <c r="B18" s="48" t="s">
        <v>298</v>
      </c>
      <c r="L18" s="345"/>
      <c r="Q18" s="76"/>
      <c r="R18" s="76"/>
    </row>
    <row r="19" spans="1:39">
      <c r="L19" s="172"/>
    </row>
    <row r="20" spans="1:39">
      <c r="D20" t="s">
        <v>269</v>
      </c>
      <c r="E20" t="s">
        <v>245</v>
      </c>
      <c r="F20" t="s">
        <v>270</v>
      </c>
      <c r="G20" t="s">
        <v>2409</v>
      </c>
      <c r="H20" t="s">
        <v>272</v>
      </c>
      <c r="I20" t="s">
        <v>273</v>
      </c>
      <c r="J20" t="s">
        <v>130</v>
      </c>
      <c r="K20" t="s">
        <v>298</v>
      </c>
      <c r="L20" s="172" t="s">
        <v>318</v>
      </c>
      <c r="M20" s="172" t="s">
        <v>318</v>
      </c>
      <c r="O20" s="172" t="s">
        <v>318</v>
      </c>
      <c r="P20" t="s">
        <v>279</v>
      </c>
      <c r="Q20" s="1120"/>
      <c r="R20" s="1120"/>
      <c r="AC20" t="s">
        <v>1336</v>
      </c>
      <c r="AE20" s="978"/>
      <c r="AF20" s="978"/>
      <c r="AG20" s="978"/>
      <c r="AH20" s="978"/>
      <c r="AI20" s="978"/>
      <c r="AJ20" s="978"/>
      <c r="AL20" s="978"/>
      <c r="AM20" s="978"/>
    </row>
    <row r="21" spans="1:39">
      <c r="D21" t="s">
        <v>269</v>
      </c>
      <c r="E21" t="s">
        <v>245</v>
      </c>
      <c r="F21" t="s">
        <v>270</v>
      </c>
      <c r="G21" t="s">
        <v>2409</v>
      </c>
      <c r="H21" t="s">
        <v>272</v>
      </c>
      <c r="I21" t="s">
        <v>273</v>
      </c>
      <c r="J21" t="s">
        <v>130</v>
      </c>
      <c r="K21" t="s">
        <v>298</v>
      </c>
      <c r="L21" s="172" t="s">
        <v>318</v>
      </c>
      <c r="M21" s="172" t="s">
        <v>318</v>
      </c>
      <c r="O21" s="172" t="s">
        <v>318</v>
      </c>
      <c r="P21" t="s">
        <v>279</v>
      </c>
      <c r="Q21" s="1120"/>
      <c r="R21" s="1120"/>
      <c r="AC21" t="s">
        <v>1336</v>
      </c>
      <c r="AE21" s="978"/>
      <c r="AF21" s="978"/>
      <c r="AG21" s="978"/>
      <c r="AH21" s="978"/>
      <c r="AI21" s="978"/>
      <c r="AJ21" s="978"/>
      <c r="AL21" s="978"/>
      <c r="AM21" s="978"/>
    </row>
    <row r="22" spans="1:39">
      <c r="D22" t="s">
        <v>269</v>
      </c>
      <c r="E22" t="s">
        <v>245</v>
      </c>
      <c r="F22" t="s">
        <v>270</v>
      </c>
      <c r="G22" t="s">
        <v>2409</v>
      </c>
      <c r="H22" t="s">
        <v>272</v>
      </c>
      <c r="I22" t="s">
        <v>273</v>
      </c>
      <c r="J22" t="s">
        <v>130</v>
      </c>
      <c r="K22" t="s">
        <v>298</v>
      </c>
      <c r="L22" s="172" t="s">
        <v>318</v>
      </c>
      <c r="M22" s="172" t="s">
        <v>318</v>
      </c>
      <c r="O22" s="172" t="s">
        <v>318</v>
      </c>
      <c r="P22" t="s">
        <v>279</v>
      </c>
      <c r="Q22" s="1120"/>
      <c r="R22" s="1120"/>
      <c r="T22" s="242"/>
      <c r="U22" s="242"/>
      <c r="V22" s="242"/>
      <c r="AC22" t="s">
        <v>1336</v>
      </c>
      <c r="AE22" s="978"/>
      <c r="AF22" s="978"/>
      <c r="AG22" s="978"/>
      <c r="AH22" s="978"/>
      <c r="AI22" s="978"/>
      <c r="AJ22" s="978"/>
      <c r="AL22" s="978"/>
      <c r="AM22" s="978"/>
    </row>
    <row r="23" spans="1:39">
      <c r="D23" t="s">
        <v>269</v>
      </c>
      <c r="E23" t="s">
        <v>245</v>
      </c>
      <c r="F23" t="s">
        <v>270</v>
      </c>
      <c r="G23" t="s">
        <v>2409</v>
      </c>
      <c r="H23" t="s">
        <v>272</v>
      </c>
      <c r="I23" t="s">
        <v>273</v>
      </c>
      <c r="J23" t="s">
        <v>130</v>
      </c>
      <c r="K23" t="s">
        <v>298</v>
      </c>
      <c r="L23" s="172" t="s">
        <v>318</v>
      </c>
      <c r="M23" s="172" t="s">
        <v>318</v>
      </c>
      <c r="O23" s="172" t="s">
        <v>318</v>
      </c>
      <c r="P23" t="s">
        <v>279</v>
      </c>
      <c r="Q23" s="1120"/>
      <c r="R23" s="1120"/>
      <c r="T23" s="242"/>
      <c r="U23" s="242"/>
      <c r="V23" s="242"/>
      <c r="AC23" t="s">
        <v>1336</v>
      </c>
      <c r="AE23" s="978"/>
      <c r="AF23" s="978"/>
      <c r="AG23" s="978"/>
      <c r="AH23" s="978"/>
      <c r="AI23" s="978"/>
      <c r="AJ23" s="978"/>
      <c r="AL23" s="978"/>
      <c r="AM23" s="978"/>
    </row>
    <row r="24" spans="1:39">
      <c r="L24" s="172"/>
    </row>
    <row r="25" spans="1:39" s="1" customFormat="1">
      <c r="A25" s="42"/>
      <c r="B25" s="48" t="s">
        <v>316</v>
      </c>
      <c r="L25" s="345"/>
      <c r="Q25" s="76"/>
      <c r="R25" s="76"/>
    </row>
    <row r="26" spans="1:39">
      <c r="L26" s="172"/>
    </row>
    <row r="27" spans="1:39">
      <c r="D27" t="s">
        <v>269</v>
      </c>
      <c r="E27" t="s">
        <v>245</v>
      </c>
      <c r="F27" t="s">
        <v>270</v>
      </c>
      <c r="G27" t="s">
        <v>2409</v>
      </c>
      <c r="H27" t="s">
        <v>272</v>
      </c>
      <c r="I27" t="s">
        <v>273</v>
      </c>
      <c r="J27" t="s">
        <v>130</v>
      </c>
      <c r="K27" t="s">
        <v>316</v>
      </c>
      <c r="L27" s="172" t="s">
        <v>318</v>
      </c>
      <c r="M27" s="172" t="s">
        <v>318</v>
      </c>
      <c r="O27" s="172" t="s">
        <v>318</v>
      </c>
      <c r="P27" t="s">
        <v>279</v>
      </c>
      <c r="Q27" s="1120"/>
      <c r="R27" s="1128" t="s">
        <v>2508</v>
      </c>
      <c r="AC27" t="s">
        <v>1336</v>
      </c>
      <c r="AD27" s="978"/>
      <c r="AE27" s="978"/>
      <c r="AF27" s="978"/>
      <c r="AG27" s="978"/>
      <c r="AH27" s="978"/>
      <c r="AI27" s="978"/>
      <c r="AL27" s="978"/>
      <c r="AM27" s="978"/>
    </row>
    <row r="28" spans="1:39">
      <c r="D28" t="s">
        <v>269</v>
      </c>
      <c r="E28" t="s">
        <v>245</v>
      </c>
      <c r="F28" t="s">
        <v>270</v>
      </c>
      <c r="G28" t="s">
        <v>2409</v>
      </c>
      <c r="H28" t="s">
        <v>272</v>
      </c>
      <c r="I28" t="s">
        <v>273</v>
      </c>
      <c r="J28" t="s">
        <v>130</v>
      </c>
      <c r="K28" t="s">
        <v>316</v>
      </c>
      <c r="L28" s="172" t="s">
        <v>318</v>
      </c>
      <c r="M28" s="172" t="s">
        <v>318</v>
      </c>
      <c r="O28" s="172" t="s">
        <v>318</v>
      </c>
      <c r="P28" t="s">
        <v>279</v>
      </c>
      <c r="Q28" s="1120"/>
      <c r="R28" s="1120" t="s">
        <v>2509</v>
      </c>
      <c r="AC28" t="s">
        <v>1336</v>
      </c>
      <c r="AE28" s="978"/>
      <c r="AF28" s="978"/>
      <c r="AG28" s="978"/>
      <c r="AH28" s="978"/>
      <c r="AI28" s="978"/>
      <c r="AL28" s="978"/>
      <c r="AM28" s="978"/>
    </row>
    <row r="29" spans="1:39">
      <c r="D29" t="s">
        <v>269</v>
      </c>
      <c r="E29" t="s">
        <v>245</v>
      </c>
      <c r="F29" t="s">
        <v>270</v>
      </c>
      <c r="G29" t="s">
        <v>2409</v>
      </c>
      <c r="H29" t="s">
        <v>272</v>
      </c>
      <c r="I29" t="s">
        <v>273</v>
      </c>
      <c r="J29" t="s">
        <v>130</v>
      </c>
      <c r="K29" t="s">
        <v>316</v>
      </c>
      <c r="L29" s="172" t="s">
        <v>318</v>
      </c>
      <c r="M29" s="172" t="s">
        <v>318</v>
      </c>
      <c r="O29" s="172" t="s">
        <v>318</v>
      </c>
      <c r="P29" t="s">
        <v>279</v>
      </c>
      <c r="Q29" s="1120"/>
      <c r="R29" s="1120"/>
      <c r="AC29" t="s">
        <v>1336</v>
      </c>
      <c r="AE29" s="978"/>
      <c r="AF29" s="978"/>
      <c r="AG29" s="978"/>
      <c r="AH29" s="978"/>
      <c r="AI29" s="978"/>
      <c r="AL29" s="978"/>
      <c r="AM29" s="978"/>
    </row>
    <row r="30" spans="1:39">
      <c r="D30" t="s">
        <v>269</v>
      </c>
      <c r="E30" t="s">
        <v>245</v>
      </c>
      <c r="F30" t="s">
        <v>270</v>
      </c>
      <c r="G30" t="s">
        <v>2409</v>
      </c>
      <c r="H30" t="s">
        <v>272</v>
      </c>
      <c r="I30" t="s">
        <v>273</v>
      </c>
      <c r="J30" t="s">
        <v>130</v>
      </c>
      <c r="K30" t="s">
        <v>316</v>
      </c>
      <c r="L30" s="172" t="s">
        <v>318</v>
      </c>
      <c r="M30" s="172" t="s">
        <v>318</v>
      </c>
      <c r="O30" s="172" t="s">
        <v>318</v>
      </c>
      <c r="P30" t="s">
        <v>279</v>
      </c>
      <c r="Q30" s="1120"/>
      <c r="R30" s="1120"/>
      <c r="AC30" t="s">
        <v>1336</v>
      </c>
      <c r="AE30" s="978"/>
      <c r="AF30" s="978"/>
      <c r="AG30" s="978"/>
      <c r="AH30" s="978"/>
      <c r="AI30" s="978"/>
      <c r="AL30" s="978"/>
      <c r="AM30" s="978"/>
    </row>
    <row r="31" spans="1:39">
      <c r="D31" t="s">
        <v>269</v>
      </c>
      <c r="E31" t="s">
        <v>245</v>
      </c>
      <c r="F31" t="s">
        <v>270</v>
      </c>
      <c r="G31" t="s">
        <v>2409</v>
      </c>
      <c r="H31" t="s">
        <v>272</v>
      </c>
      <c r="I31" t="s">
        <v>273</v>
      </c>
      <c r="J31" t="s">
        <v>130</v>
      </c>
      <c r="K31" t="s">
        <v>316</v>
      </c>
      <c r="L31" s="172" t="s">
        <v>318</v>
      </c>
      <c r="M31" s="172" t="s">
        <v>318</v>
      </c>
      <c r="O31" s="172" t="s">
        <v>318</v>
      </c>
      <c r="P31" t="s">
        <v>279</v>
      </c>
      <c r="Q31" s="1120"/>
      <c r="R31" s="1120"/>
      <c r="AC31" t="s">
        <v>1336</v>
      </c>
      <c r="AE31" s="978"/>
      <c r="AF31" s="978"/>
      <c r="AG31" s="978"/>
      <c r="AH31" s="978"/>
      <c r="AI31" s="978"/>
      <c r="AL31" s="978"/>
      <c r="AM31" s="978"/>
    </row>
    <row r="32" spans="1:39">
      <c r="D32" t="s">
        <v>269</v>
      </c>
      <c r="E32" t="s">
        <v>245</v>
      </c>
      <c r="F32" t="s">
        <v>270</v>
      </c>
      <c r="G32" t="s">
        <v>2409</v>
      </c>
      <c r="H32" t="s">
        <v>272</v>
      </c>
      <c r="I32" t="s">
        <v>273</v>
      </c>
      <c r="J32" t="s">
        <v>130</v>
      </c>
      <c r="K32" t="s">
        <v>316</v>
      </c>
      <c r="L32" s="172" t="s">
        <v>318</v>
      </c>
      <c r="M32" s="172" t="s">
        <v>318</v>
      </c>
      <c r="O32" s="172" t="s">
        <v>318</v>
      </c>
      <c r="P32" t="s">
        <v>279</v>
      </c>
      <c r="Q32" s="1120"/>
      <c r="R32" s="1120"/>
      <c r="AC32" t="s">
        <v>1336</v>
      </c>
      <c r="AE32" s="978"/>
      <c r="AF32" s="978"/>
      <c r="AG32" s="978"/>
      <c r="AH32" s="978"/>
      <c r="AI32" s="978"/>
      <c r="AL32" s="978"/>
      <c r="AM32" s="978"/>
    </row>
    <row r="33" spans="1:39">
      <c r="D33" t="s">
        <v>269</v>
      </c>
      <c r="E33" t="s">
        <v>245</v>
      </c>
      <c r="F33" t="s">
        <v>270</v>
      </c>
      <c r="G33" t="s">
        <v>2409</v>
      </c>
      <c r="H33" t="s">
        <v>272</v>
      </c>
      <c r="I33" t="s">
        <v>273</v>
      </c>
      <c r="J33" t="s">
        <v>130</v>
      </c>
      <c r="K33" t="s">
        <v>316</v>
      </c>
      <c r="L33" s="172" t="s">
        <v>318</v>
      </c>
      <c r="M33" s="172" t="s">
        <v>318</v>
      </c>
      <c r="O33" s="172" t="s">
        <v>318</v>
      </c>
      <c r="P33" t="s">
        <v>279</v>
      </c>
      <c r="Q33" s="1120"/>
      <c r="R33" s="1120"/>
      <c r="AC33" t="s">
        <v>1336</v>
      </c>
      <c r="AE33" s="978"/>
      <c r="AF33" s="978"/>
      <c r="AG33" s="978"/>
      <c r="AH33" s="978"/>
      <c r="AI33" s="978"/>
      <c r="AL33" s="978"/>
      <c r="AM33" s="978"/>
    </row>
    <row r="34" spans="1:39">
      <c r="D34" t="s">
        <v>269</v>
      </c>
      <c r="E34" t="s">
        <v>245</v>
      </c>
      <c r="F34" t="s">
        <v>270</v>
      </c>
      <c r="G34" t="s">
        <v>2409</v>
      </c>
      <c r="H34" t="s">
        <v>272</v>
      </c>
      <c r="I34" t="s">
        <v>273</v>
      </c>
      <c r="J34" t="s">
        <v>130</v>
      </c>
      <c r="K34" t="s">
        <v>316</v>
      </c>
      <c r="L34" s="172" t="s">
        <v>318</v>
      </c>
      <c r="M34" s="172" t="s">
        <v>318</v>
      </c>
      <c r="O34" s="172" t="s">
        <v>318</v>
      </c>
      <c r="P34" t="s">
        <v>279</v>
      </c>
      <c r="Q34" s="1120"/>
      <c r="R34" s="1120"/>
      <c r="AC34" t="s">
        <v>1336</v>
      </c>
      <c r="AE34" s="978"/>
      <c r="AF34" s="978"/>
      <c r="AG34" s="978"/>
      <c r="AH34" s="978"/>
      <c r="AI34" s="978"/>
      <c r="AL34" s="978"/>
      <c r="AM34" s="978"/>
    </row>
    <row r="35" spans="1:39">
      <c r="D35" t="s">
        <v>269</v>
      </c>
      <c r="E35" t="s">
        <v>245</v>
      </c>
      <c r="F35" t="s">
        <v>270</v>
      </c>
      <c r="G35" t="s">
        <v>2409</v>
      </c>
      <c r="H35" t="s">
        <v>272</v>
      </c>
      <c r="I35" t="s">
        <v>273</v>
      </c>
      <c r="J35" t="s">
        <v>130</v>
      </c>
      <c r="K35" t="s">
        <v>316</v>
      </c>
      <c r="L35" s="172" t="s">
        <v>318</v>
      </c>
      <c r="M35" s="172" t="s">
        <v>318</v>
      </c>
      <c r="O35" s="172" t="s">
        <v>318</v>
      </c>
      <c r="P35" t="s">
        <v>279</v>
      </c>
      <c r="Q35" s="1120"/>
      <c r="R35" s="1120"/>
      <c r="T35" s="242"/>
      <c r="U35" s="242"/>
      <c r="V35" s="242"/>
      <c r="AC35" t="s">
        <v>1336</v>
      </c>
      <c r="AE35" s="978"/>
      <c r="AF35" s="978"/>
      <c r="AG35" s="978"/>
      <c r="AH35" s="978"/>
      <c r="AI35" s="978"/>
      <c r="AL35" s="978"/>
      <c r="AM35" s="978"/>
    </row>
    <row r="36" spans="1:39">
      <c r="D36" t="s">
        <v>269</v>
      </c>
      <c r="E36" t="s">
        <v>245</v>
      </c>
      <c r="F36" t="s">
        <v>270</v>
      </c>
      <c r="G36" t="s">
        <v>2409</v>
      </c>
      <c r="H36" t="s">
        <v>272</v>
      </c>
      <c r="I36" t="s">
        <v>273</v>
      </c>
      <c r="J36" t="s">
        <v>130</v>
      </c>
      <c r="K36" t="s">
        <v>316</v>
      </c>
      <c r="L36" s="172" t="s">
        <v>318</v>
      </c>
      <c r="M36" s="172" t="s">
        <v>318</v>
      </c>
      <c r="O36" s="172" t="s">
        <v>318</v>
      </c>
      <c r="P36" t="s">
        <v>279</v>
      </c>
      <c r="Q36" s="1120"/>
      <c r="R36" s="1120"/>
      <c r="T36" s="242"/>
      <c r="U36" s="242"/>
      <c r="V36" s="242"/>
      <c r="AC36" t="s">
        <v>1336</v>
      </c>
      <c r="AE36" s="978"/>
      <c r="AF36" s="978"/>
      <c r="AG36" s="978"/>
      <c r="AH36" s="978"/>
      <c r="AI36" s="978"/>
      <c r="AL36" s="978"/>
      <c r="AM36" s="978"/>
    </row>
    <row r="38" spans="1:39" s="1" customFormat="1">
      <c r="A38" s="42"/>
      <c r="B38" s="48" t="s">
        <v>330</v>
      </c>
      <c r="Q38" s="76"/>
      <c r="R38" s="76"/>
    </row>
    <row r="40" spans="1:39">
      <c r="D40" t="s">
        <v>269</v>
      </c>
      <c r="E40" t="s">
        <v>245</v>
      </c>
      <c r="F40" t="s">
        <v>270</v>
      </c>
      <c r="G40" t="s">
        <v>2409</v>
      </c>
      <c r="H40" t="s">
        <v>272</v>
      </c>
      <c r="I40" t="s">
        <v>273</v>
      </c>
      <c r="J40" t="s">
        <v>130</v>
      </c>
      <c r="K40" t="s">
        <v>2510</v>
      </c>
      <c r="L40" t="str">
        <f t="shared" ref="L40:L43" si="0">IF(R40="","null",R40)</f>
        <v>Tactical Access</v>
      </c>
      <c r="M40" s="172" t="s">
        <v>318</v>
      </c>
      <c r="O40" s="172" t="s">
        <v>318</v>
      </c>
      <c r="P40" t="s">
        <v>279</v>
      </c>
      <c r="Q40" s="1120"/>
      <c r="R40" s="1128" t="s">
        <v>2511</v>
      </c>
      <c r="AC40" t="s">
        <v>1336</v>
      </c>
      <c r="AE40" s="978"/>
      <c r="AF40" s="978"/>
      <c r="AG40" s="978"/>
      <c r="AH40" s="978"/>
      <c r="AI40" s="978"/>
      <c r="AL40" s="978"/>
      <c r="AM40" s="978"/>
    </row>
    <row r="41" spans="1:39">
      <c r="D41" t="s">
        <v>269</v>
      </c>
      <c r="E41" t="s">
        <v>245</v>
      </c>
      <c r="F41" t="s">
        <v>270</v>
      </c>
      <c r="G41" t="s">
        <v>2409</v>
      </c>
      <c r="H41" t="s">
        <v>272</v>
      </c>
      <c r="I41" t="s">
        <v>273</v>
      </c>
      <c r="J41" t="s">
        <v>130</v>
      </c>
      <c r="K41" t="s">
        <v>2510</v>
      </c>
      <c r="L41" t="str">
        <f t="shared" si="0"/>
        <v>Changing Customer Needs</v>
      </c>
      <c r="M41" s="172" t="s">
        <v>318</v>
      </c>
      <c r="O41" s="172" t="s">
        <v>318</v>
      </c>
      <c r="P41" t="s">
        <v>279</v>
      </c>
      <c r="Q41" s="1120"/>
      <c r="R41" s="1128" t="s">
        <v>2512</v>
      </c>
      <c r="AC41" t="s">
        <v>1336</v>
      </c>
      <c r="AE41" s="978"/>
      <c r="AF41" s="978"/>
      <c r="AG41" s="978"/>
      <c r="AH41" s="978"/>
      <c r="AI41" s="978"/>
      <c r="AL41" s="978"/>
      <c r="AM41" s="978"/>
    </row>
    <row r="42" spans="1:39">
      <c r="D42" t="s">
        <v>269</v>
      </c>
      <c r="E42" t="s">
        <v>245</v>
      </c>
      <c r="F42" t="s">
        <v>270</v>
      </c>
      <c r="G42" t="s">
        <v>2409</v>
      </c>
      <c r="H42" t="s">
        <v>272</v>
      </c>
      <c r="I42" t="s">
        <v>273</v>
      </c>
      <c r="J42" t="s">
        <v>130</v>
      </c>
      <c r="K42" t="s">
        <v>2510</v>
      </c>
      <c r="L42" s="172" t="str">
        <f t="shared" si="0"/>
        <v>null</v>
      </c>
      <c r="M42" s="172" t="s">
        <v>318</v>
      </c>
      <c r="O42" s="172" t="s">
        <v>318</v>
      </c>
      <c r="P42" t="s">
        <v>279</v>
      </c>
      <c r="Q42" s="1120"/>
      <c r="R42" s="1120"/>
      <c r="T42" s="242"/>
      <c r="U42" s="242"/>
      <c r="V42" s="242"/>
      <c r="AC42" t="s">
        <v>1336</v>
      </c>
      <c r="AE42" s="978"/>
      <c r="AF42" s="978"/>
      <c r="AG42" s="978"/>
      <c r="AH42" s="978"/>
      <c r="AI42" s="978"/>
      <c r="AL42" s="978"/>
      <c r="AM42" s="978"/>
    </row>
    <row r="43" spans="1:39">
      <c r="D43" t="s">
        <v>269</v>
      </c>
      <c r="E43" t="s">
        <v>245</v>
      </c>
      <c r="F43" t="s">
        <v>270</v>
      </c>
      <c r="G43" t="s">
        <v>2409</v>
      </c>
      <c r="H43" t="s">
        <v>272</v>
      </c>
      <c r="I43" t="s">
        <v>273</v>
      </c>
      <c r="J43" t="s">
        <v>130</v>
      </c>
      <c r="K43" t="s">
        <v>2510</v>
      </c>
      <c r="L43" s="172" t="str">
        <f t="shared" si="0"/>
        <v>null</v>
      </c>
      <c r="M43" s="172" t="s">
        <v>318</v>
      </c>
      <c r="O43" s="172" t="s">
        <v>318</v>
      </c>
      <c r="P43" t="s">
        <v>279</v>
      </c>
      <c r="Q43" s="1120"/>
      <c r="R43" s="1120"/>
      <c r="T43" s="242"/>
      <c r="U43" s="242"/>
      <c r="V43" s="242"/>
      <c r="AC43" t="s">
        <v>1336</v>
      </c>
      <c r="AE43" s="978"/>
      <c r="AF43" s="978"/>
      <c r="AG43" s="978"/>
      <c r="AH43" s="978"/>
      <c r="AI43" s="978"/>
      <c r="AL43" s="978"/>
      <c r="AM43" s="978"/>
    </row>
    <row r="45" spans="1:39" s="1" customFormat="1">
      <c r="A45" s="42"/>
      <c r="B45" s="48" t="s">
        <v>344</v>
      </c>
      <c r="Q45" s="76"/>
      <c r="R45" s="76"/>
    </row>
    <row r="47" spans="1:39">
      <c r="D47" t="s">
        <v>269</v>
      </c>
      <c r="E47" t="s">
        <v>245</v>
      </c>
      <c r="F47" t="s">
        <v>270</v>
      </c>
      <c r="G47" t="s">
        <v>2409</v>
      </c>
      <c r="H47" t="s">
        <v>272</v>
      </c>
      <c r="I47" t="s">
        <v>2513</v>
      </c>
      <c r="J47" t="s">
        <v>130</v>
      </c>
      <c r="K47" t="s">
        <v>344</v>
      </c>
      <c r="L47" t="str">
        <f t="shared" ref="L47:L53" si="1">IF(R47="","null",R47)</f>
        <v>Hatton</v>
      </c>
      <c r="M47" s="282" t="s">
        <v>276</v>
      </c>
      <c r="O47" t="s">
        <v>278</v>
      </c>
      <c r="P47" t="s">
        <v>303</v>
      </c>
      <c r="Q47" s="1120"/>
      <c r="R47" s="1128" t="s">
        <v>317</v>
      </c>
      <c r="T47" s="242"/>
      <c r="U47" s="242"/>
      <c r="V47" s="242"/>
      <c r="AC47" t="s">
        <v>1336</v>
      </c>
      <c r="AD47" s="1013">
        <f>SUMIFS('6.2 Projects'!AD$9:AD$195,'6.2 Projects'!$F$9:$F$195,$F47,'6.2 Projects'!$R$9:$R$195,$R47)</f>
        <v>0</v>
      </c>
      <c r="AE47" s="1013">
        <f>SUMIFS('6.2 Projects'!AE$9:AE$195,'6.2 Projects'!$F$9:$F$195,$F47,'6.2 Projects'!$R$9:$R$195,$R47)</f>
        <v>0</v>
      </c>
      <c r="AF47" s="1013">
        <f>SUMIFS('6.2 Projects'!AF$9:AF$195,'6.2 Projects'!$F$9:$F$195,$F47,'6.2 Projects'!$R$9:$R$195,$R47)</f>
        <v>0</v>
      </c>
      <c r="AG47" s="1013">
        <f>SUMIFS('6.2 Projects'!AG$9:AG$195,'6.2 Projects'!$F$9:$F$195,$F47,'6.2 Projects'!$R$9:$R$195,$R47)</f>
        <v>0</v>
      </c>
      <c r="AH47" s="1013">
        <f>SUMIFS('6.2 Projects'!AH$9:AH$195,'6.2 Projects'!$F$9:$F$195,$F47,'6.2 Projects'!$R$9:$R$195,$R47)</f>
        <v>0</v>
      </c>
      <c r="AI47" s="1013">
        <f>SUMIFS('6.2 Projects'!AI$9:AI$195,'6.2 Projects'!$F$9:$F$195,$F47,'6.2 Projects'!$R$9:$R$195,$R47)</f>
        <v>0</v>
      </c>
      <c r="AJ47" s="1013">
        <f>SUMIFS('6.2 Projects'!AJ$9:AJ$195,'6.2 Projects'!$F$9:$F$195,$F47,'6.2 Projects'!$R$9:$R$195,$R47)</f>
        <v>0</v>
      </c>
      <c r="AL47" s="1013">
        <f>SUMIFS('6.2 Projects'!AD$9:AD$195,'6.2 Projects'!$F$9:$F$195,$F47,'6.2 Projects'!$R$9:$R$195,$R47,'6.2 Projects'!$T$9:$T$195,AL$7)+SUMIFS('6.2 Projects'!AE$9:AE$195,'6.2 Projects'!$F$9:$F$195,$F47,'6.2 Projects'!$R$9:$R$195,$R47,'6.2 Projects'!$T$9:$T$195,AL$7)+SUMIFS('6.2 Projects'!AF$9:AF$195,'6.2 Projects'!$F$9:$F$195,$F47,'6.2 Projects'!$R$9:$R$195,$R47,'6.2 Projects'!$T$9:$T$195,AL$7)+SUMIFS('6.2 Projects'!AG$9:AG$195,'6.2 Projects'!$F$9:$F$195,$F47,'6.2 Projects'!$R$9:$R$195,$R47,'6.2 Projects'!$T$9:$T$195,AL$7)+SUMIFS('6.2 Projects'!AH$9:AH$195,'6.2 Projects'!$F$9:$F$195,$F47,'6.2 Projects'!$R$9:$R$195,$R47,'6.2 Projects'!$T$9:$T$195,AL$7)+SUMIFS('6.2 Projects'!AI$9:AI$195,'6.2 Projects'!$F$9:$F$195,$F47,'6.2 Projects'!$R$9:$R$195,$R47,'6.2 Projects'!$T$9:$T$195,AL$7)+SUMIFS('6.2 Projects'!AJ$9:AJ$195,'6.2 Projects'!$F$9:$F$195,$F47,'6.2 Projects'!$R$9:$R$195,$R47,'6.2 Projects'!$T$9:$T$195,AL$7)</f>
        <v>0</v>
      </c>
      <c r="AM47" s="1013">
        <f>SUMIFS('6.2 Projects'!AD$9:AD$195,'6.2 Projects'!$F$9:$F$195,$F47,'6.2 Projects'!$R$9:$R$195,$R47,'6.2 Projects'!$T$9:$T$195,AM$7)+SUMIFS('6.2 Projects'!AE$9:AE$195,'6.2 Projects'!$F$9:$F$195,$F47,'6.2 Projects'!$R$9:$R$195,$R47,'6.2 Projects'!$T$9:$T$195,AM$7)+SUMIFS('6.2 Projects'!AF$9:AF$195,'6.2 Projects'!$F$9:$F$195,$F47,'6.2 Projects'!$R$9:$R$195,$R47,'6.2 Projects'!$T$9:$T$195,AM$7)+SUMIFS('6.2 Projects'!AG$9:AG$195,'6.2 Projects'!$F$9:$F$195,$F47,'6.2 Projects'!$R$9:$R$195,$R47,'6.2 Projects'!$T$9:$T$195,AM$7)+SUMIFS('6.2 Projects'!AH$9:AH$195,'6.2 Projects'!$F$9:$F$195,$F47,'6.2 Projects'!$R$9:$R$195,$R47,'6.2 Projects'!$T$9:$T$195,AM$7)+SUMIFS('6.2 Projects'!AI$9:AI$195,'6.2 Projects'!$F$9:$F$195,$F47,'6.2 Projects'!$R$9:$R$195,$R47,'6.2 Projects'!$T$9:$T$195,AM$7)+SUMIFS('6.2 Projects'!AJ$9:AJ$195,'6.2 Projects'!$F$9:$F$195,$F47,'6.2 Projects'!$R$9:$R$195,$R47,'6.2 Projects'!$T$9:$T$195,AM$7)</f>
        <v>0</v>
      </c>
    </row>
    <row r="48" spans="1:39">
      <c r="D48" t="s">
        <v>269</v>
      </c>
      <c r="E48" t="s">
        <v>245</v>
      </c>
      <c r="F48" t="s">
        <v>270</v>
      </c>
      <c r="G48" t="s">
        <v>2409</v>
      </c>
      <c r="H48" t="s">
        <v>272</v>
      </c>
      <c r="I48" t="s">
        <v>2513</v>
      </c>
      <c r="J48" t="s">
        <v>130</v>
      </c>
      <c r="K48" t="s">
        <v>344</v>
      </c>
      <c r="L48" t="str">
        <f t="shared" si="1"/>
        <v>Wormington FEED</v>
      </c>
      <c r="M48" s="282" t="s">
        <v>276</v>
      </c>
      <c r="O48" t="s">
        <v>278</v>
      </c>
      <c r="P48" t="s">
        <v>303</v>
      </c>
      <c r="Q48" s="1120"/>
      <c r="R48" s="1128" t="s">
        <v>331</v>
      </c>
      <c r="T48" s="242"/>
      <c r="U48" s="242"/>
      <c r="V48" s="242"/>
      <c r="AC48" t="s">
        <v>1336</v>
      </c>
      <c r="AD48" s="1013">
        <f>SUMIFS('6.2 Projects'!AD$9:AD$195,'6.2 Projects'!$F$9:$F$195,$F48,'6.2 Projects'!$R$9:$R$195,$R48)</f>
        <v>0</v>
      </c>
      <c r="AE48" s="1013">
        <f>SUMIFS('6.2 Projects'!AE$9:AE$195,'6.2 Projects'!$F$9:$F$195,$F48,'6.2 Projects'!$R$9:$R$195,$R48)</f>
        <v>0</v>
      </c>
      <c r="AF48" s="1013">
        <f>SUMIFS('6.2 Projects'!AF$9:AF$195,'6.2 Projects'!$F$9:$F$195,$F48,'6.2 Projects'!$R$9:$R$195,$R48)</f>
        <v>0</v>
      </c>
      <c r="AG48" s="1013">
        <f>SUMIFS('6.2 Projects'!AG$9:AG$195,'6.2 Projects'!$F$9:$F$195,$F48,'6.2 Projects'!$R$9:$R$195,$R48)</f>
        <v>0</v>
      </c>
      <c r="AH48" s="1013">
        <f>SUMIFS('6.2 Projects'!AH$9:AH$195,'6.2 Projects'!$F$9:$F$195,$F48,'6.2 Projects'!$R$9:$R$195,$R48)</f>
        <v>0</v>
      </c>
      <c r="AI48" s="1013">
        <f>SUMIFS('6.2 Projects'!AI$9:AI$195,'6.2 Projects'!$F$9:$F$195,$F48,'6.2 Projects'!$R$9:$R$195,$R48)</f>
        <v>0</v>
      </c>
      <c r="AJ48" s="1013">
        <f>SUMIFS('6.2 Projects'!AJ$9:AJ$195,'6.2 Projects'!$F$9:$F$195,$F48,'6.2 Projects'!$R$9:$R$195,$R48)</f>
        <v>0</v>
      </c>
      <c r="AL48" s="1013">
        <f>SUMIFS('6.2 Projects'!AD$9:AD$195,'6.2 Projects'!$F$9:$F$195,$F48,'6.2 Projects'!$R$9:$R$195,$R48,'6.2 Projects'!$T$9:$T$195,AL$7)+SUMIFS('6.2 Projects'!AE$9:AE$195,'6.2 Projects'!$F$9:$F$195,$F48,'6.2 Projects'!$R$9:$R$195,$R48,'6.2 Projects'!$T$9:$T$195,AL$7)+SUMIFS('6.2 Projects'!AF$9:AF$195,'6.2 Projects'!$F$9:$F$195,$F48,'6.2 Projects'!$R$9:$R$195,$R48,'6.2 Projects'!$T$9:$T$195,AL$7)+SUMIFS('6.2 Projects'!AG$9:AG$195,'6.2 Projects'!$F$9:$F$195,$F48,'6.2 Projects'!$R$9:$R$195,$R48,'6.2 Projects'!$T$9:$T$195,AL$7)+SUMIFS('6.2 Projects'!AH$9:AH$195,'6.2 Projects'!$F$9:$F$195,$F48,'6.2 Projects'!$R$9:$R$195,$R48,'6.2 Projects'!$T$9:$T$195,AL$7)+SUMIFS('6.2 Projects'!AI$9:AI$195,'6.2 Projects'!$F$9:$F$195,$F48,'6.2 Projects'!$R$9:$R$195,$R48,'6.2 Projects'!$T$9:$T$195,AL$7)+SUMIFS('6.2 Projects'!AJ$9:AJ$195,'6.2 Projects'!$F$9:$F$195,$F48,'6.2 Projects'!$R$9:$R$195,$R48,'6.2 Projects'!$T$9:$T$195,AL$7)</f>
        <v>0</v>
      </c>
      <c r="AM48" s="1013">
        <f>SUMIFS('6.2 Projects'!AD$9:AD$195,'6.2 Projects'!$F$9:$F$195,$F48,'6.2 Projects'!$R$9:$R$195,$R48,'6.2 Projects'!$T$9:$T$195,AM$7)+SUMIFS('6.2 Projects'!AE$9:AE$195,'6.2 Projects'!$F$9:$F$195,$F48,'6.2 Projects'!$R$9:$R$195,$R48,'6.2 Projects'!$T$9:$T$195,AM$7)+SUMIFS('6.2 Projects'!AF$9:AF$195,'6.2 Projects'!$F$9:$F$195,$F48,'6.2 Projects'!$R$9:$R$195,$R48,'6.2 Projects'!$T$9:$T$195,AM$7)+SUMIFS('6.2 Projects'!AG$9:AG$195,'6.2 Projects'!$F$9:$F$195,$F48,'6.2 Projects'!$R$9:$R$195,$R48,'6.2 Projects'!$T$9:$T$195,AM$7)+SUMIFS('6.2 Projects'!AH$9:AH$195,'6.2 Projects'!$F$9:$F$195,$F48,'6.2 Projects'!$R$9:$R$195,$R48,'6.2 Projects'!$T$9:$T$195,AM$7)+SUMIFS('6.2 Projects'!AI$9:AI$195,'6.2 Projects'!$F$9:$F$195,$F48,'6.2 Projects'!$R$9:$R$195,$R48,'6.2 Projects'!$T$9:$T$195,AM$7)+SUMIFS('6.2 Projects'!AJ$9:AJ$195,'6.2 Projects'!$F$9:$F$195,$F48,'6.2 Projects'!$R$9:$R$195,$R48,'6.2 Projects'!$T$9:$T$195,AM$7)</f>
        <v>0</v>
      </c>
    </row>
    <row r="49" spans="1:39">
      <c r="D49" t="s">
        <v>269</v>
      </c>
      <c r="E49" t="s">
        <v>245</v>
      </c>
      <c r="F49" t="s">
        <v>270</v>
      </c>
      <c r="G49" t="s">
        <v>2409</v>
      </c>
      <c r="H49" t="s">
        <v>272</v>
      </c>
      <c r="I49" t="s">
        <v>2513</v>
      </c>
      <c r="J49" t="s">
        <v>130</v>
      </c>
      <c r="K49" t="s">
        <v>344</v>
      </c>
      <c r="L49" t="str">
        <f t="shared" si="1"/>
        <v>Kings Lynn FEED</v>
      </c>
      <c r="M49" s="282" t="s">
        <v>276</v>
      </c>
      <c r="O49" t="s">
        <v>278</v>
      </c>
      <c r="P49" t="s">
        <v>303</v>
      </c>
      <c r="Q49" s="1120"/>
      <c r="R49" s="1128" t="s">
        <v>395</v>
      </c>
      <c r="T49" s="242"/>
      <c r="U49" s="242"/>
      <c r="V49" s="242"/>
      <c r="AC49" t="s">
        <v>1336</v>
      </c>
      <c r="AD49" s="1013">
        <f>SUMIFS('6.2 Projects'!AD$9:AD$195,'6.2 Projects'!$F$9:$F$195,$F49,'6.2 Projects'!$R$9:$R$195,$R49)</f>
        <v>0</v>
      </c>
      <c r="AE49" s="1013">
        <f>SUMIFS('6.2 Projects'!AE$9:AE$195,'6.2 Projects'!$F$9:$F$195,$F49,'6.2 Projects'!$R$9:$R$195,$R49)</f>
        <v>0</v>
      </c>
      <c r="AF49" s="1013">
        <f>SUMIFS('6.2 Projects'!AF$9:AF$195,'6.2 Projects'!$F$9:$F$195,$F49,'6.2 Projects'!$R$9:$R$195,$R49)</f>
        <v>0</v>
      </c>
      <c r="AG49" s="1013">
        <f>SUMIFS('6.2 Projects'!AG$9:AG$195,'6.2 Projects'!$F$9:$F$195,$F49,'6.2 Projects'!$R$9:$R$195,$R49)</f>
        <v>0</v>
      </c>
      <c r="AH49" s="1013">
        <f>SUMIFS('6.2 Projects'!AH$9:AH$195,'6.2 Projects'!$F$9:$F$195,$F49,'6.2 Projects'!$R$9:$R$195,$R49)</f>
        <v>0</v>
      </c>
      <c r="AI49" s="1013">
        <f>SUMIFS('6.2 Projects'!AI$9:AI$195,'6.2 Projects'!$F$9:$F$195,$F49,'6.2 Projects'!$R$9:$R$195,$R49)</f>
        <v>0</v>
      </c>
      <c r="AJ49" s="1013">
        <f>SUMIFS('6.2 Projects'!AJ$9:AJ$195,'6.2 Projects'!$F$9:$F$195,$F49,'6.2 Projects'!$R$9:$R$195,$R49)</f>
        <v>0</v>
      </c>
      <c r="AL49" s="1013">
        <f>SUMIFS('6.2 Projects'!AD$9:AD$195,'6.2 Projects'!$F$9:$F$195,$F49,'6.2 Projects'!$R$9:$R$195,$R49,'6.2 Projects'!$T$9:$T$195,AL$7)+SUMIFS('6.2 Projects'!AE$9:AE$195,'6.2 Projects'!$F$9:$F$195,$F49,'6.2 Projects'!$R$9:$R$195,$R49,'6.2 Projects'!$T$9:$T$195,AL$7)+SUMIFS('6.2 Projects'!AF$9:AF$195,'6.2 Projects'!$F$9:$F$195,$F49,'6.2 Projects'!$R$9:$R$195,$R49,'6.2 Projects'!$T$9:$T$195,AL$7)+SUMIFS('6.2 Projects'!AG$9:AG$195,'6.2 Projects'!$F$9:$F$195,$F49,'6.2 Projects'!$R$9:$R$195,$R49,'6.2 Projects'!$T$9:$T$195,AL$7)+SUMIFS('6.2 Projects'!AH$9:AH$195,'6.2 Projects'!$F$9:$F$195,$F49,'6.2 Projects'!$R$9:$R$195,$R49,'6.2 Projects'!$T$9:$T$195,AL$7)+SUMIFS('6.2 Projects'!AI$9:AI$195,'6.2 Projects'!$F$9:$F$195,$F49,'6.2 Projects'!$R$9:$R$195,$R49,'6.2 Projects'!$T$9:$T$195,AL$7)+SUMIFS('6.2 Projects'!AJ$9:AJ$195,'6.2 Projects'!$F$9:$F$195,$F49,'6.2 Projects'!$R$9:$R$195,$R49,'6.2 Projects'!$T$9:$T$195,AL$7)</f>
        <v>0</v>
      </c>
      <c r="AM49" s="1013">
        <f>SUMIFS('6.2 Projects'!AD$9:AD$195,'6.2 Projects'!$F$9:$F$195,$F49,'6.2 Projects'!$R$9:$R$195,$R49,'6.2 Projects'!$T$9:$T$195,AM$7)+SUMIFS('6.2 Projects'!AE$9:AE$195,'6.2 Projects'!$F$9:$F$195,$F49,'6.2 Projects'!$R$9:$R$195,$R49,'6.2 Projects'!$T$9:$T$195,AM$7)+SUMIFS('6.2 Projects'!AF$9:AF$195,'6.2 Projects'!$F$9:$F$195,$F49,'6.2 Projects'!$R$9:$R$195,$R49,'6.2 Projects'!$T$9:$T$195,AM$7)+SUMIFS('6.2 Projects'!AG$9:AG$195,'6.2 Projects'!$F$9:$F$195,$F49,'6.2 Projects'!$R$9:$R$195,$R49,'6.2 Projects'!$T$9:$T$195,AM$7)+SUMIFS('6.2 Projects'!AH$9:AH$195,'6.2 Projects'!$F$9:$F$195,$F49,'6.2 Projects'!$R$9:$R$195,$R49,'6.2 Projects'!$T$9:$T$195,AM$7)+SUMIFS('6.2 Projects'!AI$9:AI$195,'6.2 Projects'!$F$9:$F$195,$F49,'6.2 Projects'!$R$9:$R$195,$R49,'6.2 Projects'!$T$9:$T$195,AM$7)+SUMIFS('6.2 Projects'!AJ$9:AJ$195,'6.2 Projects'!$F$9:$F$195,$F49,'6.2 Projects'!$R$9:$R$195,$R49,'6.2 Projects'!$T$9:$T$195,AM$7)</f>
        <v>0</v>
      </c>
    </row>
    <row r="50" spans="1:39">
      <c r="D50" t="s">
        <v>269</v>
      </c>
      <c r="E50" t="s">
        <v>245</v>
      </c>
      <c r="F50" t="s">
        <v>270</v>
      </c>
      <c r="G50" t="s">
        <v>2409</v>
      </c>
      <c r="H50" t="s">
        <v>272</v>
      </c>
      <c r="I50" t="s">
        <v>2513</v>
      </c>
      <c r="J50" t="s">
        <v>130</v>
      </c>
      <c r="K50" t="s">
        <v>344</v>
      </c>
      <c r="L50" t="str">
        <f t="shared" si="1"/>
        <v>Peterborough FEED</v>
      </c>
      <c r="M50" s="282" t="s">
        <v>276</v>
      </c>
      <c r="O50" t="s">
        <v>278</v>
      </c>
      <c r="P50" t="s">
        <v>303</v>
      </c>
      <c r="Q50" s="1120"/>
      <c r="R50" s="1128" t="s">
        <v>357</v>
      </c>
      <c r="T50" s="242"/>
      <c r="U50" s="242"/>
      <c r="V50" s="242"/>
      <c r="AC50" t="s">
        <v>1336</v>
      </c>
      <c r="AD50" s="1013">
        <f>SUMIFS('6.2 Projects'!AD$9:AD$195,'6.2 Projects'!$F$9:$F$195,$F50,'6.2 Projects'!$R$9:$R$195,$R50)</f>
        <v>0</v>
      </c>
      <c r="AE50" s="1013">
        <f>SUMIFS('6.2 Projects'!AE$9:AE$195,'6.2 Projects'!$F$9:$F$195,$F50,'6.2 Projects'!$R$9:$R$195,$R50)</f>
        <v>0</v>
      </c>
      <c r="AF50" s="1013">
        <f>SUMIFS('6.2 Projects'!AF$9:AF$195,'6.2 Projects'!$F$9:$F$195,$F50,'6.2 Projects'!$R$9:$R$195,$R50)</f>
        <v>0</v>
      </c>
      <c r="AG50" s="1013">
        <f>SUMIFS('6.2 Projects'!AG$9:AG$195,'6.2 Projects'!$F$9:$F$195,$F50,'6.2 Projects'!$R$9:$R$195,$R50)</f>
        <v>0</v>
      </c>
      <c r="AH50" s="1013">
        <f>SUMIFS('6.2 Projects'!AH$9:AH$195,'6.2 Projects'!$F$9:$F$195,$F50,'6.2 Projects'!$R$9:$R$195,$R50)</f>
        <v>0</v>
      </c>
      <c r="AI50" s="1013">
        <f>SUMIFS('6.2 Projects'!AI$9:AI$195,'6.2 Projects'!$F$9:$F$195,$F50,'6.2 Projects'!$R$9:$R$195,$R50)</f>
        <v>0</v>
      </c>
      <c r="AJ50" s="1013">
        <f>SUMIFS('6.2 Projects'!AJ$9:AJ$195,'6.2 Projects'!$F$9:$F$195,$F50,'6.2 Projects'!$R$9:$R$195,$R50)</f>
        <v>0</v>
      </c>
      <c r="AL50" s="1013">
        <f>SUMIFS('6.2 Projects'!AD$9:AD$195,'6.2 Projects'!$F$9:$F$195,$F50,'6.2 Projects'!$R$9:$R$195,$R50,'6.2 Projects'!$T$9:$T$195,AL$7)+SUMIFS('6.2 Projects'!AE$9:AE$195,'6.2 Projects'!$F$9:$F$195,$F50,'6.2 Projects'!$R$9:$R$195,$R50,'6.2 Projects'!$T$9:$T$195,AL$7)+SUMIFS('6.2 Projects'!AF$9:AF$195,'6.2 Projects'!$F$9:$F$195,$F50,'6.2 Projects'!$R$9:$R$195,$R50,'6.2 Projects'!$T$9:$T$195,AL$7)+SUMIFS('6.2 Projects'!AG$9:AG$195,'6.2 Projects'!$F$9:$F$195,$F50,'6.2 Projects'!$R$9:$R$195,$R50,'6.2 Projects'!$T$9:$T$195,AL$7)+SUMIFS('6.2 Projects'!AH$9:AH$195,'6.2 Projects'!$F$9:$F$195,$F50,'6.2 Projects'!$R$9:$R$195,$R50,'6.2 Projects'!$T$9:$T$195,AL$7)+SUMIFS('6.2 Projects'!AI$9:AI$195,'6.2 Projects'!$F$9:$F$195,$F50,'6.2 Projects'!$R$9:$R$195,$R50,'6.2 Projects'!$T$9:$T$195,AL$7)+SUMIFS('6.2 Projects'!AJ$9:AJ$195,'6.2 Projects'!$F$9:$F$195,$F50,'6.2 Projects'!$R$9:$R$195,$R50,'6.2 Projects'!$T$9:$T$195,AL$7)</f>
        <v>0</v>
      </c>
      <c r="AM50" s="1013">
        <f>SUMIFS('6.2 Projects'!AD$9:AD$195,'6.2 Projects'!$F$9:$F$195,$F50,'6.2 Projects'!$R$9:$R$195,$R50,'6.2 Projects'!$T$9:$T$195,AM$7)+SUMIFS('6.2 Projects'!AE$9:AE$195,'6.2 Projects'!$F$9:$F$195,$F50,'6.2 Projects'!$R$9:$R$195,$R50,'6.2 Projects'!$T$9:$T$195,AM$7)+SUMIFS('6.2 Projects'!AF$9:AF$195,'6.2 Projects'!$F$9:$F$195,$F50,'6.2 Projects'!$R$9:$R$195,$R50,'6.2 Projects'!$T$9:$T$195,AM$7)+SUMIFS('6.2 Projects'!AG$9:AG$195,'6.2 Projects'!$F$9:$F$195,$F50,'6.2 Projects'!$R$9:$R$195,$R50,'6.2 Projects'!$T$9:$T$195,AM$7)+SUMIFS('6.2 Projects'!AH$9:AH$195,'6.2 Projects'!$F$9:$F$195,$F50,'6.2 Projects'!$R$9:$R$195,$R50,'6.2 Projects'!$T$9:$T$195,AM$7)+SUMIFS('6.2 Projects'!AI$9:AI$195,'6.2 Projects'!$F$9:$F$195,$F50,'6.2 Projects'!$R$9:$R$195,$R50,'6.2 Projects'!$T$9:$T$195,AM$7)+SUMIFS('6.2 Projects'!AJ$9:AJ$195,'6.2 Projects'!$F$9:$F$195,$F50,'6.2 Projects'!$R$9:$R$195,$R50,'6.2 Projects'!$T$9:$T$195,AM$7)</f>
        <v>0</v>
      </c>
    </row>
    <row r="51" spans="1:39">
      <c r="D51" t="s">
        <v>269</v>
      </c>
      <c r="E51" t="s">
        <v>245</v>
      </c>
      <c r="F51" t="s">
        <v>270</v>
      </c>
      <c r="G51" t="s">
        <v>2409</v>
      </c>
      <c r="H51" t="s">
        <v>272</v>
      </c>
      <c r="I51" t="s">
        <v>2513</v>
      </c>
      <c r="J51" t="s">
        <v>130</v>
      </c>
      <c r="K51" t="s">
        <v>344</v>
      </c>
      <c r="L51" t="str">
        <f t="shared" si="1"/>
        <v>St Fergus FEED</v>
      </c>
      <c r="M51" s="282" t="s">
        <v>276</v>
      </c>
      <c r="O51" t="s">
        <v>278</v>
      </c>
      <c r="P51" t="s">
        <v>303</v>
      </c>
      <c r="Q51" s="1120"/>
      <c r="R51" s="1128" t="s">
        <v>378</v>
      </c>
      <c r="T51" s="242"/>
      <c r="U51" s="242"/>
      <c r="V51" s="242"/>
      <c r="AC51" t="s">
        <v>1336</v>
      </c>
      <c r="AD51" s="1013">
        <f>SUMIFS('6.2 Projects'!AD$9:AD$195,'6.2 Projects'!$F$9:$F$195,$F51,'6.2 Projects'!$R$9:$R$195,$R51)</f>
        <v>0</v>
      </c>
      <c r="AE51" s="1013">
        <f>SUMIFS('6.2 Projects'!AE$9:AE$195,'6.2 Projects'!$F$9:$F$195,$F51,'6.2 Projects'!$R$9:$R$195,$R51)</f>
        <v>0</v>
      </c>
      <c r="AF51" s="1013">
        <f>SUMIFS('6.2 Projects'!AF$9:AF$195,'6.2 Projects'!$F$9:$F$195,$F51,'6.2 Projects'!$R$9:$R$195,$R51)</f>
        <v>0</v>
      </c>
      <c r="AG51" s="1013">
        <f>SUMIFS('6.2 Projects'!AG$9:AG$195,'6.2 Projects'!$F$9:$F$195,$F51,'6.2 Projects'!$R$9:$R$195,$R51)</f>
        <v>0</v>
      </c>
      <c r="AH51" s="1013">
        <f>SUMIFS('6.2 Projects'!AH$9:AH$195,'6.2 Projects'!$F$9:$F$195,$F51,'6.2 Projects'!$R$9:$R$195,$R51)</f>
        <v>0</v>
      </c>
      <c r="AI51" s="1013">
        <f>SUMIFS('6.2 Projects'!AI$9:AI$195,'6.2 Projects'!$F$9:$F$195,$F51,'6.2 Projects'!$R$9:$R$195,$R51)</f>
        <v>0</v>
      </c>
      <c r="AJ51" s="1013">
        <f>SUMIFS('6.2 Projects'!AJ$9:AJ$195,'6.2 Projects'!$F$9:$F$195,$F51,'6.2 Projects'!$R$9:$R$195,$R51)</f>
        <v>0</v>
      </c>
      <c r="AL51" s="1013">
        <f>SUMIFS('6.2 Projects'!AD$9:AD$195,'6.2 Projects'!$F$9:$F$195,$F51,'6.2 Projects'!$R$9:$R$195,$R51,'6.2 Projects'!$T$9:$T$195,AL$7)+SUMIFS('6.2 Projects'!AE$9:AE$195,'6.2 Projects'!$F$9:$F$195,$F51,'6.2 Projects'!$R$9:$R$195,$R51,'6.2 Projects'!$T$9:$T$195,AL$7)+SUMIFS('6.2 Projects'!AF$9:AF$195,'6.2 Projects'!$F$9:$F$195,$F51,'6.2 Projects'!$R$9:$R$195,$R51,'6.2 Projects'!$T$9:$T$195,AL$7)+SUMIFS('6.2 Projects'!AG$9:AG$195,'6.2 Projects'!$F$9:$F$195,$F51,'6.2 Projects'!$R$9:$R$195,$R51,'6.2 Projects'!$T$9:$T$195,AL$7)+SUMIFS('6.2 Projects'!AH$9:AH$195,'6.2 Projects'!$F$9:$F$195,$F51,'6.2 Projects'!$R$9:$R$195,$R51,'6.2 Projects'!$T$9:$T$195,AL$7)+SUMIFS('6.2 Projects'!AI$9:AI$195,'6.2 Projects'!$F$9:$F$195,$F51,'6.2 Projects'!$R$9:$R$195,$R51,'6.2 Projects'!$T$9:$T$195,AL$7)+SUMIFS('6.2 Projects'!AJ$9:AJ$195,'6.2 Projects'!$F$9:$F$195,$F51,'6.2 Projects'!$R$9:$R$195,$R51,'6.2 Projects'!$T$9:$T$195,AL$7)</f>
        <v>0</v>
      </c>
      <c r="AM51" s="1013">
        <f>SUMIFS('6.2 Projects'!AD$9:AD$195,'6.2 Projects'!$F$9:$F$195,$F51,'6.2 Projects'!$R$9:$R$195,$R51,'6.2 Projects'!$T$9:$T$195,AM$7)+SUMIFS('6.2 Projects'!AE$9:AE$195,'6.2 Projects'!$F$9:$F$195,$F51,'6.2 Projects'!$R$9:$R$195,$R51,'6.2 Projects'!$T$9:$T$195,AM$7)+SUMIFS('6.2 Projects'!AF$9:AF$195,'6.2 Projects'!$F$9:$F$195,$F51,'6.2 Projects'!$R$9:$R$195,$R51,'6.2 Projects'!$T$9:$T$195,AM$7)+SUMIFS('6.2 Projects'!AG$9:AG$195,'6.2 Projects'!$F$9:$F$195,$F51,'6.2 Projects'!$R$9:$R$195,$R51,'6.2 Projects'!$T$9:$T$195,AM$7)+SUMIFS('6.2 Projects'!AH$9:AH$195,'6.2 Projects'!$F$9:$F$195,$F51,'6.2 Projects'!$R$9:$R$195,$R51,'6.2 Projects'!$T$9:$T$195,AM$7)+SUMIFS('6.2 Projects'!AI$9:AI$195,'6.2 Projects'!$F$9:$F$195,$F51,'6.2 Projects'!$R$9:$R$195,$R51,'6.2 Projects'!$T$9:$T$195,AM$7)+SUMIFS('6.2 Projects'!AJ$9:AJ$195,'6.2 Projects'!$F$9:$F$195,$F51,'6.2 Projects'!$R$9:$R$195,$R51,'6.2 Projects'!$T$9:$T$195,AM$7)</f>
        <v>0</v>
      </c>
    </row>
    <row r="52" spans="1:39">
      <c r="D52" t="s">
        <v>269</v>
      </c>
      <c r="E52" t="s">
        <v>245</v>
      </c>
      <c r="F52" t="s">
        <v>270</v>
      </c>
      <c r="G52" t="s">
        <v>2409</v>
      </c>
      <c r="H52" t="s">
        <v>272</v>
      </c>
      <c r="I52" t="s">
        <v>2513</v>
      </c>
      <c r="J52" t="s">
        <v>130</v>
      </c>
      <c r="K52" t="s">
        <v>344</v>
      </c>
      <c r="L52" t="str">
        <f t="shared" si="1"/>
        <v>Recompression</v>
      </c>
      <c r="M52" s="172" t="s">
        <v>318</v>
      </c>
      <c r="O52" s="172" t="s">
        <v>318</v>
      </c>
      <c r="P52" t="s">
        <v>303</v>
      </c>
      <c r="Q52" s="1120"/>
      <c r="R52" s="1128" t="s">
        <v>416</v>
      </c>
      <c r="T52" s="242"/>
      <c r="U52" s="242"/>
      <c r="V52" s="242"/>
      <c r="AC52" t="s">
        <v>1336</v>
      </c>
      <c r="AE52" s="978"/>
      <c r="AF52" s="978"/>
      <c r="AG52" s="978"/>
      <c r="AH52" s="978"/>
      <c r="AI52" s="978"/>
      <c r="AL52" s="978"/>
      <c r="AM52" s="978"/>
    </row>
    <row r="53" spans="1:39">
      <c r="D53" t="s">
        <v>269</v>
      </c>
      <c r="E53" t="s">
        <v>245</v>
      </c>
      <c r="F53" t="s">
        <v>270</v>
      </c>
      <c r="G53" t="s">
        <v>2409</v>
      </c>
      <c r="H53" t="s">
        <v>272</v>
      </c>
      <c r="I53" t="s">
        <v>2513</v>
      </c>
      <c r="J53" t="s">
        <v>130</v>
      </c>
      <c r="K53" t="s">
        <v>344</v>
      </c>
      <c r="L53" t="str">
        <f t="shared" si="1"/>
        <v>Methane Detection &amp; Quantification</v>
      </c>
      <c r="M53" s="172" t="s">
        <v>318</v>
      </c>
      <c r="O53" s="172" t="s">
        <v>318</v>
      </c>
      <c r="P53" t="s">
        <v>303</v>
      </c>
      <c r="Q53" s="1120"/>
      <c r="R53" s="1128" t="s">
        <v>1631</v>
      </c>
      <c r="T53" s="242"/>
      <c r="U53" s="242"/>
      <c r="V53" s="242"/>
      <c r="AC53" t="s">
        <v>1336</v>
      </c>
      <c r="AE53" s="978"/>
      <c r="AF53" s="978"/>
      <c r="AG53" s="978"/>
      <c r="AH53" s="978"/>
      <c r="AI53" s="978"/>
      <c r="AL53" s="978"/>
      <c r="AM53" s="978"/>
    </row>
    <row r="54" spans="1:39">
      <c r="D54" t="s">
        <v>269</v>
      </c>
      <c r="E54" t="s">
        <v>245</v>
      </c>
      <c r="F54" t="s">
        <v>270</v>
      </c>
      <c r="G54" t="s">
        <v>2409</v>
      </c>
      <c r="H54" t="s">
        <v>272</v>
      </c>
      <c r="I54" t="s">
        <v>2513</v>
      </c>
      <c r="J54" t="s">
        <v>130</v>
      </c>
      <c r="K54" t="s">
        <v>344</v>
      </c>
      <c r="L54" s="1128" t="s">
        <v>1594</v>
      </c>
      <c r="M54" s="172" t="s">
        <v>318</v>
      </c>
      <c r="O54" s="172" t="s">
        <v>318</v>
      </c>
      <c r="P54" t="s">
        <v>303</v>
      </c>
      <c r="Q54" s="1120"/>
      <c r="R54" s="1128" t="s">
        <v>1594</v>
      </c>
      <c r="T54" s="242"/>
      <c r="U54" s="242"/>
      <c r="V54" s="242"/>
      <c r="AC54" t="s">
        <v>1336</v>
      </c>
      <c r="AD54" s="978"/>
      <c r="AE54" s="978"/>
      <c r="AF54" s="978"/>
      <c r="AG54" s="978"/>
      <c r="AH54" s="978"/>
      <c r="AI54" s="978"/>
      <c r="AL54" s="978"/>
      <c r="AM54" s="978"/>
    </row>
    <row r="55" spans="1:39">
      <c r="D55" t="s">
        <v>269</v>
      </c>
      <c r="E55" t="s">
        <v>245</v>
      </c>
      <c r="F55" t="s">
        <v>270</v>
      </c>
      <c r="G55" t="s">
        <v>2409</v>
      </c>
      <c r="H55" t="s">
        <v>272</v>
      </c>
      <c r="I55" t="s">
        <v>2513</v>
      </c>
      <c r="J55" t="s">
        <v>130</v>
      </c>
      <c r="K55" t="s">
        <v>344</v>
      </c>
      <c r="L55" s="172" t="s">
        <v>318</v>
      </c>
      <c r="M55" s="172" t="s">
        <v>318</v>
      </c>
      <c r="O55" s="172" t="s">
        <v>318</v>
      </c>
      <c r="P55" t="s">
        <v>303</v>
      </c>
      <c r="Q55" s="1120"/>
      <c r="R55" s="1120"/>
      <c r="T55" s="242"/>
      <c r="U55" s="242"/>
      <c r="V55" s="242"/>
      <c r="AC55" t="s">
        <v>1336</v>
      </c>
      <c r="AE55" s="978"/>
      <c r="AF55" s="978"/>
      <c r="AG55" s="978"/>
      <c r="AH55" s="978"/>
      <c r="AI55" s="978"/>
      <c r="AL55" s="978"/>
      <c r="AM55" s="978"/>
    </row>
    <row r="56" spans="1:39">
      <c r="D56" t="s">
        <v>269</v>
      </c>
      <c r="E56" t="s">
        <v>245</v>
      </c>
      <c r="F56" t="s">
        <v>270</v>
      </c>
      <c r="G56" t="s">
        <v>2409</v>
      </c>
      <c r="H56" t="s">
        <v>272</v>
      </c>
      <c r="I56" t="s">
        <v>2513</v>
      </c>
      <c r="J56" t="s">
        <v>130</v>
      </c>
      <c r="K56" t="s">
        <v>344</v>
      </c>
      <c r="L56" s="172" t="s">
        <v>318</v>
      </c>
      <c r="M56" s="172" t="s">
        <v>318</v>
      </c>
      <c r="O56" s="172" t="s">
        <v>318</v>
      </c>
      <c r="P56" t="s">
        <v>303</v>
      </c>
      <c r="Q56" s="1120"/>
      <c r="R56" s="1120"/>
      <c r="T56" s="242"/>
      <c r="U56" s="242"/>
      <c r="V56" s="242"/>
      <c r="AC56" t="s">
        <v>1336</v>
      </c>
      <c r="AE56" s="978"/>
      <c r="AF56" s="978"/>
      <c r="AG56" s="978"/>
      <c r="AH56" s="978"/>
      <c r="AI56" s="978"/>
      <c r="AL56" s="978"/>
      <c r="AM56" s="978"/>
    </row>
    <row r="57" spans="1:39">
      <c r="D57" t="s">
        <v>269</v>
      </c>
      <c r="E57" t="s">
        <v>245</v>
      </c>
      <c r="F57" t="s">
        <v>270</v>
      </c>
      <c r="G57" t="s">
        <v>2409</v>
      </c>
      <c r="H57" t="s">
        <v>272</v>
      </c>
      <c r="I57" t="s">
        <v>2513</v>
      </c>
      <c r="J57" t="s">
        <v>130</v>
      </c>
      <c r="K57" t="s">
        <v>344</v>
      </c>
      <c r="L57" s="172" t="s">
        <v>318</v>
      </c>
      <c r="M57" s="172" t="s">
        <v>318</v>
      </c>
      <c r="O57" s="172" t="s">
        <v>318</v>
      </c>
      <c r="P57" t="s">
        <v>303</v>
      </c>
      <c r="Q57" s="1120"/>
      <c r="R57" s="1120"/>
      <c r="T57" s="242"/>
      <c r="U57" s="242"/>
      <c r="V57" s="242"/>
      <c r="AC57" t="s">
        <v>1336</v>
      </c>
      <c r="AE57" s="978"/>
      <c r="AF57" s="978"/>
      <c r="AG57" s="978"/>
      <c r="AH57" s="978"/>
      <c r="AI57" s="978"/>
      <c r="AL57" s="978"/>
      <c r="AM57" s="978"/>
    </row>
    <row r="58" spans="1:39">
      <c r="D58" t="s">
        <v>269</v>
      </c>
      <c r="E58" t="s">
        <v>245</v>
      </c>
      <c r="F58" t="s">
        <v>270</v>
      </c>
      <c r="G58" t="s">
        <v>2409</v>
      </c>
      <c r="H58" t="s">
        <v>272</v>
      </c>
      <c r="I58" t="s">
        <v>2513</v>
      </c>
      <c r="J58" t="s">
        <v>130</v>
      </c>
      <c r="K58" t="s">
        <v>344</v>
      </c>
      <c r="L58" s="172" t="s">
        <v>318</v>
      </c>
      <c r="M58" s="172" t="s">
        <v>318</v>
      </c>
      <c r="O58" s="172" t="s">
        <v>318</v>
      </c>
      <c r="P58" t="s">
        <v>303</v>
      </c>
      <c r="Q58" s="1120"/>
      <c r="R58" s="1120"/>
      <c r="T58" s="242"/>
      <c r="U58" s="242"/>
      <c r="V58" s="242"/>
      <c r="AC58" t="s">
        <v>1336</v>
      </c>
      <c r="AE58" s="978"/>
      <c r="AF58" s="978"/>
      <c r="AG58" s="978"/>
      <c r="AH58" s="978"/>
      <c r="AI58" s="978"/>
      <c r="AL58" s="978"/>
      <c r="AM58" s="978"/>
    </row>
    <row r="59" spans="1:39">
      <c r="D59" t="s">
        <v>269</v>
      </c>
      <c r="E59" t="s">
        <v>245</v>
      </c>
      <c r="F59" t="s">
        <v>270</v>
      </c>
      <c r="G59" t="s">
        <v>2409</v>
      </c>
      <c r="H59" t="s">
        <v>272</v>
      </c>
      <c r="I59" t="s">
        <v>2513</v>
      </c>
      <c r="J59" t="s">
        <v>130</v>
      </c>
      <c r="K59" t="s">
        <v>344</v>
      </c>
      <c r="L59" s="172" t="s">
        <v>318</v>
      </c>
      <c r="M59" s="172" t="s">
        <v>318</v>
      </c>
      <c r="O59" s="172" t="s">
        <v>318</v>
      </c>
      <c r="P59" t="s">
        <v>303</v>
      </c>
      <c r="Q59" s="1120"/>
      <c r="R59" s="1120"/>
      <c r="T59" s="242"/>
      <c r="U59" s="242"/>
      <c r="V59" s="242"/>
      <c r="AC59" t="s">
        <v>1336</v>
      </c>
      <c r="AE59" s="978"/>
      <c r="AF59" s="978"/>
      <c r="AG59" s="978"/>
      <c r="AH59" s="978"/>
      <c r="AI59" s="978"/>
      <c r="AL59" s="978"/>
      <c r="AM59" s="978"/>
    </row>
    <row r="61" spans="1:39" s="1" customFormat="1">
      <c r="A61" s="42"/>
      <c r="B61" s="48" t="s">
        <v>1595</v>
      </c>
      <c r="Q61" s="76"/>
      <c r="R61" s="76"/>
    </row>
    <row r="63" spans="1:39">
      <c r="D63" t="s">
        <v>269</v>
      </c>
      <c r="E63" t="s">
        <v>245</v>
      </c>
      <c r="F63" t="s">
        <v>270</v>
      </c>
      <c r="G63" t="s">
        <v>2409</v>
      </c>
      <c r="H63" t="s">
        <v>272</v>
      </c>
      <c r="I63" t="s">
        <v>2513</v>
      </c>
      <c r="J63" t="s">
        <v>130</v>
      </c>
      <c r="K63" t="s">
        <v>356</v>
      </c>
      <c r="L63" t="s">
        <v>323</v>
      </c>
      <c r="M63" s="282" t="s">
        <v>276</v>
      </c>
      <c r="O63" t="s">
        <v>302</v>
      </c>
      <c r="P63" t="s">
        <v>303</v>
      </c>
      <c r="AC63" t="s">
        <v>1336</v>
      </c>
      <c r="AD63" s="49"/>
      <c r="AE63" s="1013">
        <f>SUMIFS('6.3 Asset_Health'!AE$9:AE$871,'6.3 Asset_Health'!$F$9:$F$871,$F63,'6.3 Asset_Health'!$L$9:$L$871,$L63,'6.3 Asset_Health'!$O$9:$O$871,$O63,'6.3 Asset_Health'!$H$9:$H$871,'6.1 Capex_summary'!$H63)</f>
        <v>0</v>
      </c>
      <c r="AF63" s="1013">
        <f>SUMIFS('6.3 Asset_Health'!AF$9:AF$871,'6.3 Asset_Health'!$F$9:$F$871,$F63,'6.3 Asset_Health'!$L$9:$L$871,$L63,'6.3 Asset_Health'!$O$9:$O$871,$O63,'6.3 Asset_Health'!$H$9:$H$871,'6.1 Capex_summary'!$H63)</f>
        <v>0</v>
      </c>
      <c r="AG63" s="1013">
        <f>SUMIFS('6.3 Asset_Health'!AG$9:AG$871,'6.3 Asset_Health'!$F$9:$F$871,$F63,'6.3 Asset_Health'!$L$9:$L$871,$L63,'6.3 Asset_Health'!$O$9:$O$871,$O63,'6.3 Asset_Health'!$H$9:$H$871,'6.1 Capex_summary'!$H63)</f>
        <v>0</v>
      </c>
      <c r="AH63" s="1013">
        <f>SUMIFS('6.3 Asset_Health'!AH$9:AH$871,'6.3 Asset_Health'!$F$9:$F$871,$F63,'6.3 Asset_Health'!$L$9:$L$871,$L63,'6.3 Asset_Health'!$O$9:$O$871,$O63,'6.3 Asset_Health'!$H$9:$H$871,'6.1 Capex_summary'!$H63)</f>
        <v>0</v>
      </c>
      <c r="AI63" s="1013">
        <f>SUMIFS('6.3 Asset_Health'!AI$9:AI$871,'6.3 Asset_Health'!$F$9:$F$871,$F63,'6.3 Asset_Health'!$L$9:$L$871,$L63,'6.3 Asset_Health'!$O$9:$O$871,$O63,'6.3 Asset_Health'!$H$9:$H$871,'6.1 Capex_summary'!$H63)</f>
        <v>0</v>
      </c>
      <c r="AJ63" s="49"/>
      <c r="AL63" s="978"/>
      <c r="AM63" s="978"/>
    </row>
    <row r="64" spans="1:39">
      <c r="D64" t="s">
        <v>269</v>
      </c>
      <c r="E64" t="s">
        <v>245</v>
      </c>
      <c r="F64" t="s">
        <v>270</v>
      </c>
      <c r="G64" t="s">
        <v>2409</v>
      </c>
      <c r="H64" t="s">
        <v>272</v>
      </c>
      <c r="I64" t="s">
        <v>2513</v>
      </c>
      <c r="J64" t="s">
        <v>130</v>
      </c>
      <c r="K64" t="s">
        <v>356</v>
      </c>
      <c r="L64" t="s">
        <v>323</v>
      </c>
      <c r="M64" s="282" t="s">
        <v>276</v>
      </c>
      <c r="O64" t="s">
        <v>320</v>
      </c>
      <c r="P64" t="s">
        <v>303</v>
      </c>
      <c r="AC64" t="s">
        <v>1336</v>
      </c>
      <c r="AD64" s="49"/>
      <c r="AE64" s="1013">
        <f>SUMIFS('6.3 Asset_Health'!AE$9:AE$871,'6.3 Asset_Health'!$F$9:$F$871,$F64,'6.3 Asset_Health'!$L$9:$L$871,$L64,'6.3 Asset_Health'!$O$9:$O$871,$O64,'6.3 Asset_Health'!$H$9:$H$871,'6.1 Capex_summary'!$H64)</f>
        <v>0</v>
      </c>
      <c r="AF64" s="1013">
        <f>SUMIFS('6.3 Asset_Health'!AF$9:AF$871,'6.3 Asset_Health'!$F$9:$F$871,$F64,'6.3 Asset_Health'!$L$9:$L$871,$L64,'6.3 Asset_Health'!$O$9:$O$871,$O64,'6.3 Asset_Health'!$H$9:$H$871,'6.1 Capex_summary'!$H64)</f>
        <v>0</v>
      </c>
      <c r="AG64" s="1013">
        <f>SUMIFS('6.3 Asset_Health'!AG$9:AG$871,'6.3 Asset_Health'!$F$9:$F$871,$F64,'6.3 Asset_Health'!$L$9:$L$871,$L64,'6.3 Asset_Health'!$O$9:$O$871,$O64,'6.3 Asset_Health'!$H$9:$H$871,'6.1 Capex_summary'!$H64)</f>
        <v>0</v>
      </c>
      <c r="AH64" s="1013">
        <f>SUMIFS('6.3 Asset_Health'!AH$9:AH$871,'6.3 Asset_Health'!$F$9:$F$871,$F64,'6.3 Asset_Health'!$L$9:$L$871,$L64,'6.3 Asset_Health'!$O$9:$O$871,$O64,'6.3 Asset_Health'!$H$9:$H$871,'6.1 Capex_summary'!$H64)</f>
        <v>0</v>
      </c>
      <c r="AI64" s="1013">
        <f>SUMIFS('6.3 Asset_Health'!AI$9:AI$871,'6.3 Asset_Health'!$F$9:$F$871,$F64,'6.3 Asset_Health'!$L$9:$L$871,$L64,'6.3 Asset_Health'!$O$9:$O$871,$O64,'6.3 Asset_Health'!$H$9:$H$871,'6.1 Capex_summary'!$H64)</f>
        <v>0</v>
      </c>
      <c r="AJ64" s="49"/>
      <c r="AL64" s="978"/>
      <c r="AM64" s="978"/>
    </row>
    <row r="65" spans="4:39">
      <c r="D65" t="s">
        <v>269</v>
      </c>
      <c r="E65" t="s">
        <v>245</v>
      </c>
      <c r="F65" t="s">
        <v>270</v>
      </c>
      <c r="G65" t="s">
        <v>2409</v>
      </c>
      <c r="H65" t="s">
        <v>272</v>
      </c>
      <c r="I65" t="s">
        <v>2513</v>
      </c>
      <c r="J65" t="s">
        <v>130</v>
      </c>
      <c r="K65" t="s">
        <v>356</v>
      </c>
      <c r="L65" t="s">
        <v>323</v>
      </c>
      <c r="M65" s="172" t="s">
        <v>318</v>
      </c>
      <c r="O65" s="172" t="s">
        <v>318</v>
      </c>
      <c r="P65" t="s">
        <v>303</v>
      </c>
      <c r="T65" s="242"/>
      <c r="U65" s="242"/>
      <c r="V65" s="242"/>
      <c r="AC65" t="s">
        <v>1336</v>
      </c>
      <c r="AD65" s="49"/>
      <c r="AE65" s="1013">
        <f>SUMIFS('6.3 Asset_Health'!AE$9:AE$871,'6.3 Asset_Health'!$F$9:$F$871,$F65,'6.3 Asset_Health'!$L$9:$L$871,$L65,'6.3 Asset_Health'!$O$9:$O$871,$O65,'6.3 Asset_Health'!$H$9:$H$871,'6.1 Capex_summary'!$H65)</f>
        <v>0</v>
      </c>
      <c r="AF65" s="1013">
        <f>SUMIFS('6.3 Asset_Health'!AF$9:AF$871,'6.3 Asset_Health'!$F$9:$F$871,$F65,'6.3 Asset_Health'!$L$9:$L$871,$L65,'6.3 Asset_Health'!$O$9:$O$871,$O65,'6.3 Asset_Health'!$H$9:$H$871,'6.1 Capex_summary'!$H65)</f>
        <v>0</v>
      </c>
      <c r="AG65" s="1013">
        <f>SUMIFS('6.3 Asset_Health'!AG$9:AG$871,'6.3 Asset_Health'!$F$9:$F$871,$F65,'6.3 Asset_Health'!$L$9:$L$871,$L65,'6.3 Asset_Health'!$O$9:$O$871,$O65,'6.3 Asset_Health'!$H$9:$H$871,'6.1 Capex_summary'!$H65)</f>
        <v>0</v>
      </c>
      <c r="AH65" s="1013">
        <f>SUMIFS('6.3 Asset_Health'!AH$9:AH$871,'6.3 Asset_Health'!$F$9:$F$871,$F65,'6.3 Asset_Health'!$L$9:$L$871,$L65,'6.3 Asset_Health'!$O$9:$O$871,$O65,'6.3 Asset_Health'!$H$9:$H$871,'6.1 Capex_summary'!$H65)</f>
        <v>0</v>
      </c>
      <c r="AI65" s="1013">
        <f>SUMIFS('6.3 Asset_Health'!AI$9:AI$871,'6.3 Asset_Health'!$F$9:$F$871,$F65,'6.3 Asset_Health'!$L$9:$L$871,$L65,'6.3 Asset_Health'!$O$9:$O$871,$O65,'6.3 Asset_Health'!$H$9:$H$871,'6.1 Capex_summary'!$H65)</f>
        <v>0</v>
      </c>
      <c r="AJ65" s="49"/>
      <c r="AL65" s="978"/>
      <c r="AM65" s="978"/>
    </row>
    <row r="66" spans="4:39">
      <c r="D66" t="s">
        <v>269</v>
      </c>
      <c r="E66" t="s">
        <v>245</v>
      </c>
      <c r="F66" t="s">
        <v>270</v>
      </c>
      <c r="G66" t="s">
        <v>2409</v>
      </c>
      <c r="H66" t="s">
        <v>272</v>
      </c>
      <c r="I66" t="s">
        <v>2513</v>
      </c>
      <c r="J66" t="s">
        <v>130</v>
      </c>
      <c r="K66" t="s">
        <v>356</v>
      </c>
      <c r="L66" t="s">
        <v>372</v>
      </c>
      <c r="M66" s="282" t="s">
        <v>276</v>
      </c>
      <c r="O66" t="s">
        <v>302</v>
      </c>
      <c r="P66" t="s">
        <v>303</v>
      </c>
      <c r="T66" s="242"/>
      <c r="U66" s="242"/>
      <c r="V66" s="242"/>
      <c r="AC66" t="s">
        <v>1336</v>
      </c>
      <c r="AD66" s="49"/>
      <c r="AE66" s="1013">
        <f>SUMIFS('6.3 Asset_Health'!AE$9:AE$871,'6.3 Asset_Health'!$F$9:$F$871,$F66,'6.3 Asset_Health'!$L$9:$L$871,$L66,'6.3 Asset_Health'!$O$9:$O$871,$O66,'6.3 Asset_Health'!$H$9:$H$871,'6.1 Capex_summary'!$H66)</f>
        <v>0</v>
      </c>
      <c r="AF66" s="1013">
        <f>SUMIFS('6.3 Asset_Health'!AF$9:AF$871,'6.3 Asset_Health'!$F$9:$F$871,$F66,'6.3 Asset_Health'!$L$9:$L$871,$L66,'6.3 Asset_Health'!$O$9:$O$871,$O66,'6.3 Asset_Health'!$H$9:$H$871,'6.1 Capex_summary'!$H66)</f>
        <v>0</v>
      </c>
      <c r="AG66" s="1013">
        <f>SUMIFS('6.3 Asset_Health'!AG$9:AG$871,'6.3 Asset_Health'!$F$9:$F$871,$F66,'6.3 Asset_Health'!$L$9:$L$871,$L66,'6.3 Asset_Health'!$O$9:$O$871,$O66,'6.3 Asset_Health'!$H$9:$H$871,'6.1 Capex_summary'!$H66)</f>
        <v>0</v>
      </c>
      <c r="AH66" s="1013">
        <f>SUMIFS('6.3 Asset_Health'!AH$9:AH$871,'6.3 Asset_Health'!$F$9:$F$871,$F66,'6.3 Asset_Health'!$L$9:$L$871,$L66,'6.3 Asset_Health'!$O$9:$O$871,$O66,'6.3 Asset_Health'!$H$9:$H$871,'6.1 Capex_summary'!$H66)</f>
        <v>0</v>
      </c>
      <c r="AI66" s="1013">
        <f>SUMIFS('6.3 Asset_Health'!AI$9:AI$871,'6.3 Asset_Health'!$F$9:$F$871,$F66,'6.3 Asset_Health'!$L$9:$L$871,$L66,'6.3 Asset_Health'!$O$9:$O$871,$O66,'6.3 Asset_Health'!$H$9:$H$871,'6.1 Capex_summary'!$H66)</f>
        <v>0</v>
      </c>
      <c r="AJ66" s="49"/>
      <c r="AL66" s="978"/>
      <c r="AM66" s="978"/>
    </row>
    <row r="67" spans="4:39">
      <c r="D67" t="s">
        <v>269</v>
      </c>
      <c r="E67" t="s">
        <v>245</v>
      </c>
      <c r="F67" t="s">
        <v>270</v>
      </c>
      <c r="G67" t="s">
        <v>2409</v>
      </c>
      <c r="H67" t="s">
        <v>272</v>
      </c>
      <c r="I67" t="s">
        <v>2513</v>
      </c>
      <c r="J67" t="s">
        <v>130</v>
      </c>
      <c r="K67" t="s">
        <v>356</v>
      </c>
      <c r="L67" t="s">
        <v>372</v>
      </c>
      <c r="M67" s="282" t="s">
        <v>276</v>
      </c>
      <c r="O67" t="s">
        <v>320</v>
      </c>
      <c r="P67" t="s">
        <v>303</v>
      </c>
      <c r="T67" s="242"/>
      <c r="U67" s="242"/>
      <c r="V67" s="242"/>
      <c r="AC67" t="s">
        <v>1336</v>
      </c>
      <c r="AD67" s="49"/>
      <c r="AE67" s="1013">
        <f>SUMIFS('6.3 Asset_Health'!AE$9:AE$871,'6.3 Asset_Health'!$F$9:$F$871,$F67,'6.3 Asset_Health'!$L$9:$L$871,$L67,'6.3 Asset_Health'!$O$9:$O$871,$O67,'6.3 Asset_Health'!$H$9:$H$871,'6.1 Capex_summary'!$H67)</f>
        <v>0</v>
      </c>
      <c r="AF67" s="1013">
        <f>SUMIFS('6.3 Asset_Health'!AF$9:AF$871,'6.3 Asset_Health'!$F$9:$F$871,$F67,'6.3 Asset_Health'!$L$9:$L$871,$L67,'6.3 Asset_Health'!$O$9:$O$871,$O67,'6.3 Asset_Health'!$H$9:$H$871,'6.1 Capex_summary'!$H67)</f>
        <v>0</v>
      </c>
      <c r="AG67" s="1013">
        <f>SUMIFS('6.3 Asset_Health'!AG$9:AG$871,'6.3 Asset_Health'!$F$9:$F$871,$F67,'6.3 Asset_Health'!$L$9:$L$871,$L67,'6.3 Asset_Health'!$O$9:$O$871,$O67,'6.3 Asset_Health'!$H$9:$H$871,'6.1 Capex_summary'!$H67)</f>
        <v>0</v>
      </c>
      <c r="AH67" s="1013">
        <f>SUMIFS('6.3 Asset_Health'!AH$9:AH$871,'6.3 Asset_Health'!$F$9:$F$871,$F67,'6.3 Asset_Health'!$L$9:$L$871,$L67,'6.3 Asset_Health'!$O$9:$O$871,$O67,'6.3 Asset_Health'!$H$9:$H$871,'6.1 Capex_summary'!$H67)</f>
        <v>0</v>
      </c>
      <c r="AI67" s="1013">
        <f>SUMIFS('6.3 Asset_Health'!AI$9:AI$871,'6.3 Asset_Health'!$F$9:$F$871,$F67,'6.3 Asset_Health'!$L$9:$L$871,$L67,'6.3 Asset_Health'!$O$9:$O$871,$O67,'6.3 Asset_Health'!$H$9:$H$871,'6.1 Capex_summary'!$H67)</f>
        <v>0</v>
      </c>
      <c r="AJ67" s="49"/>
      <c r="AL67" s="978"/>
      <c r="AM67" s="978"/>
    </row>
    <row r="68" spans="4:39">
      <c r="D68" t="s">
        <v>269</v>
      </c>
      <c r="E68" t="s">
        <v>245</v>
      </c>
      <c r="F68" t="s">
        <v>270</v>
      </c>
      <c r="G68" t="s">
        <v>2409</v>
      </c>
      <c r="H68" t="s">
        <v>272</v>
      </c>
      <c r="I68" t="s">
        <v>2513</v>
      </c>
      <c r="J68" t="s">
        <v>130</v>
      </c>
      <c r="K68" t="s">
        <v>356</v>
      </c>
      <c r="L68" t="s">
        <v>372</v>
      </c>
      <c r="M68" s="172" t="s">
        <v>318</v>
      </c>
      <c r="O68" s="172" t="s">
        <v>318</v>
      </c>
      <c r="P68" t="s">
        <v>303</v>
      </c>
      <c r="T68" s="242"/>
      <c r="U68" s="242"/>
      <c r="V68" s="242"/>
      <c r="AC68" t="s">
        <v>1336</v>
      </c>
      <c r="AD68" s="49"/>
      <c r="AE68" s="1013">
        <f>SUMIFS('6.3 Asset_Health'!AE$9:AE$871,'6.3 Asset_Health'!$F$9:$F$871,$F68,'6.3 Asset_Health'!$L$9:$L$871,$L68,'6.3 Asset_Health'!$O$9:$O$871,$O68,'6.3 Asset_Health'!$H$9:$H$871,'6.1 Capex_summary'!$H68)</f>
        <v>0</v>
      </c>
      <c r="AF68" s="1013">
        <f>SUMIFS('6.3 Asset_Health'!AF$9:AF$871,'6.3 Asset_Health'!$F$9:$F$871,$F68,'6.3 Asset_Health'!$L$9:$L$871,$L68,'6.3 Asset_Health'!$O$9:$O$871,$O68,'6.3 Asset_Health'!$H$9:$H$871,'6.1 Capex_summary'!$H68)</f>
        <v>0</v>
      </c>
      <c r="AG68" s="1013">
        <f>SUMIFS('6.3 Asset_Health'!AG$9:AG$871,'6.3 Asset_Health'!$F$9:$F$871,$F68,'6.3 Asset_Health'!$L$9:$L$871,$L68,'6.3 Asset_Health'!$O$9:$O$871,$O68,'6.3 Asset_Health'!$H$9:$H$871,'6.1 Capex_summary'!$H68)</f>
        <v>0</v>
      </c>
      <c r="AH68" s="1013">
        <f>SUMIFS('6.3 Asset_Health'!AH$9:AH$871,'6.3 Asset_Health'!$F$9:$F$871,$F68,'6.3 Asset_Health'!$L$9:$L$871,$L68,'6.3 Asset_Health'!$O$9:$O$871,$O68,'6.3 Asset_Health'!$H$9:$H$871,'6.1 Capex_summary'!$H68)</f>
        <v>0</v>
      </c>
      <c r="AI68" s="1013">
        <f>SUMIFS('6.3 Asset_Health'!AI$9:AI$871,'6.3 Asset_Health'!$F$9:$F$871,$F68,'6.3 Asset_Health'!$L$9:$L$871,$L68,'6.3 Asset_Health'!$O$9:$O$871,$O68,'6.3 Asset_Health'!$H$9:$H$871,'6.1 Capex_summary'!$H68)</f>
        <v>0</v>
      </c>
      <c r="AJ68" s="49"/>
      <c r="AL68" s="978"/>
      <c r="AM68" s="978"/>
    </row>
    <row r="69" spans="4:39">
      <c r="D69" t="s">
        <v>269</v>
      </c>
      <c r="E69" t="s">
        <v>245</v>
      </c>
      <c r="F69" t="s">
        <v>270</v>
      </c>
      <c r="G69" t="s">
        <v>2409</v>
      </c>
      <c r="H69" t="s">
        <v>272</v>
      </c>
      <c r="I69" t="s">
        <v>2513</v>
      </c>
      <c r="J69" t="s">
        <v>130</v>
      </c>
      <c r="K69" t="s">
        <v>356</v>
      </c>
      <c r="L69" t="s">
        <v>350</v>
      </c>
      <c r="M69" s="282" t="s">
        <v>276</v>
      </c>
      <c r="O69" t="s">
        <v>302</v>
      </c>
      <c r="P69" t="s">
        <v>303</v>
      </c>
      <c r="T69" s="242"/>
      <c r="U69" s="242"/>
      <c r="V69" s="242"/>
      <c r="AC69" t="s">
        <v>1336</v>
      </c>
      <c r="AD69" s="49"/>
      <c r="AE69" s="1013">
        <f>SUMIFS('6.3 Asset_Health'!AE$9:AE$871,'6.3 Asset_Health'!$F$9:$F$871,$F69,'6.3 Asset_Health'!$L$9:$L$871,$L69,'6.3 Asset_Health'!$O$9:$O$871,$O69,'6.3 Asset_Health'!$H$9:$H$871,'6.1 Capex_summary'!$H69)</f>
        <v>0</v>
      </c>
      <c r="AF69" s="1013">
        <f>SUMIFS('6.3 Asset_Health'!AF$9:AF$871,'6.3 Asset_Health'!$F$9:$F$871,$F69,'6.3 Asset_Health'!$L$9:$L$871,$L69,'6.3 Asset_Health'!$O$9:$O$871,$O69,'6.3 Asset_Health'!$H$9:$H$871,'6.1 Capex_summary'!$H69)</f>
        <v>0</v>
      </c>
      <c r="AG69" s="1013">
        <f>SUMIFS('6.3 Asset_Health'!AG$9:AG$871,'6.3 Asset_Health'!$F$9:$F$871,$F69,'6.3 Asset_Health'!$L$9:$L$871,$L69,'6.3 Asset_Health'!$O$9:$O$871,$O69,'6.3 Asset_Health'!$H$9:$H$871,'6.1 Capex_summary'!$H69)</f>
        <v>0</v>
      </c>
      <c r="AH69" s="1013">
        <f>SUMIFS('6.3 Asset_Health'!AH$9:AH$871,'6.3 Asset_Health'!$F$9:$F$871,$F69,'6.3 Asset_Health'!$L$9:$L$871,$L69,'6.3 Asset_Health'!$O$9:$O$871,$O69,'6.3 Asset_Health'!$H$9:$H$871,'6.1 Capex_summary'!$H69)</f>
        <v>0</v>
      </c>
      <c r="AI69" s="1013">
        <f>SUMIFS('6.3 Asset_Health'!AI$9:AI$871,'6.3 Asset_Health'!$F$9:$F$871,$F69,'6.3 Asset_Health'!$L$9:$L$871,$L69,'6.3 Asset_Health'!$O$9:$O$871,$O69,'6.3 Asset_Health'!$H$9:$H$871,'6.1 Capex_summary'!$H69)</f>
        <v>0</v>
      </c>
      <c r="AJ69" s="49"/>
      <c r="AL69" s="978"/>
      <c r="AM69" s="978"/>
    </row>
    <row r="70" spans="4:39">
      <c r="D70" t="s">
        <v>269</v>
      </c>
      <c r="E70" t="s">
        <v>245</v>
      </c>
      <c r="F70" t="s">
        <v>270</v>
      </c>
      <c r="G70" t="s">
        <v>2409</v>
      </c>
      <c r="H70" t="s">
        <v>272</v>
      </c>
      <c r="I70" t="s">
        <v>2513</v>
      </c>
      <c r="J70" t="s">
        <v>130</v>
      </c>
      <c r="K70" t="s">
        <v>356</v>
      </c>
      <c r="L70" t="s">
        <v>350</v>
      </c>
      <c r="M70" s="282" t="s">
        <v>276</v>
      </c>
      <c r="O70" t="s">
        <v>320</v>
      </c>
      <c r="P70" t="s">
        <v>303</v>
      </c>
      <c r="T70" s="242"/>
      <c r="U70" s="242"/>
      <c r="V70" s="242"/>
      <c r="AC70" t="s">
        <v>1336</v>
      </c>
      <c r="AD70" s="49"/>
      <c r="AE70" s="1013">
        <f>SUMIFS('6.3 Asset_Health'!AE$9:AE$871,'6.3 Asset_Health'!$F$9:$F$871,$F70,'6.3 Asset_Health'!$L$9:$L$871,$L70,'6.3 Asset_Health'!$O$9:$O$871,$O70,'6.3 Asset_Health'!$H$9:$H$871,'6.1 Capex_summary'!$H70)</f>
        <v>0</v>
      </c>
      <c r="AF70" s="1013">
        <f>SUMIFS('6.3 Asset_Health'!AF$9:AF$871,'6.3 Asset_Health'!$F$9:$F$871,$F70,'6.3 Asset_Health'!$L$9:$L$871,$L70,'6.3 Asset_Health'!$O$9:$O$871,$O70,'6.3 Asset_Health'!$H$9:$H$871,'6.1 Capex_summary'!$H70)</f>
        <v>0</v>
      </c>
      <c r="AG70" s="1013">
        <f>SUMIFS('6.3 Asset_Health'!AG$9:AG$871,'6.3 Asset_Health'!$F$9:$F$871,$F70,'6.3 Asset_Health'!$L$9:$L$871,$L70,'6.3 Asset_Health'!$O$9:$O$871,$O70,'6.3 Asset_Health'!$H$9:$H$871,'6.1 Capex_summary'!$H70)</f>
        <v>0</v>
      </c>
      <c r="AH70" s="1013">
        <f>SUMIFS('6.3 Asset_Health'!AH$9:AH$871,'6.3 Asset_Health'!$F$9:$F$871,$F70,'6.3 Asset_Health'!$L$9:$L$871,$L70,'6.3 Asset_Health'!$O$9:$O$871,$O70,'6.3 Asset_Health'!$H$9:$H$871,'6.1 Capex_summary'!$H70)</f>
        <v>0</v>
      </c>
      <c r="AI70" s="1013">
        <f>SUMIFS('6.3 Asset_Health'!AI$9:AI$871,'6.3 Asset_Health'!$F$9:$F$871,$F70,'6.3 Asset_Health'!$L$9:$L$871,$L70,'6.3 Asset_Health'!$O$9:$O$871,$O70,'6.3 Asset_Health'!$H$9:$H$871,'6.1 Capex_summary'!$H70)</f>
        <v>0</v>
      </c>
      <c r="AJ70" s="49"/>
      <c r="AL70" s="978"/>
      <c r="AM70" s="978"/>
    </row>
    <row r="71" spans="4:39">
      <c r="D71" t="s">
        <v>269</v>
      </c>
      <c r="E71" t="s">
        <v>245</v>
      </c>
      <c r="F71" t="s">
        <v>270</v>
      </c>
      <c r="G71" t="s">
        <v>2409</v>
      </c>
      <c r="H71" t="s">
        <v>272</v>
      </c>
      <c r="I71" t="s">
        <v>2513</v>
      </c>
      <c r="J71" t="s">
        <v>130</v>
      </c>
      <c r="K71" t="s">
        <v>356</v>
      </c>
      <c r="L71" t="s">
        <v>350</v>
      </c>
      <c r="M71" s="172" t="s">
        <v>318</v>
      </c>
      <c r="O71" s="172" t="s">
        <v>318</v>
      </c>
      <c r="P71" t="s">
        <v>303</v>
      </c>
      <c r="T71" s="242"/>
      <c r="U71" s="242"/>
      <c r="V71" s="242"/>
      <c r="AC71" t="s">
        <v>1336</v>
      </c>
      <c r="AD71" s="49"/>
      <c r="AE71" s="1013">
        <f>SUMIFS('6.3 Asset_Health'!AE$9:AE$871,'6.3 Asset_Health'!$F$9:$F$871,$F71,'6.3 Asset_Health'!$L$9:$L$871,$L71,'6.3 Asset_Health'!$O$9:$O$871,$O71,'6.3 Asset_Health'!$H$9:$H$871,'6.1 Capex_summary'!$H71)</f>
        <v>0</v>
      </c>
      <c r="AF71" s="1013">
        <f>SUMIFS('6.3 Asset_Health'!AF$9:AF$871,'6.3 Asset_Health'!$F$9:$F$871,$F71,'6.3 Asset_Health'!$L$9:$L$871,$L71,'6.3 Asset_Health'!$O$9:$O$871,$O71,'6.3 Asset_Health'!$H$9:$H$871,'6.1 Capex_summary'!$H71)</f>
        <v>0</v>
      </c>
      <c r="AG71" s="1013">
        <f>SUMIFS('6.3 Asset_Health'!AG$9:AG$871,'6.3 Asset_Health'!$F$9:$F$871,$F71,'6.3 Asset_Health'!$L$9:$L$871,$L71,'6.3 Asset_Health'!$O$9:$O$871,$O71,'6.3 Asset_Health'!$H$9:$H$871,'6.1 Capex_summary'!$H71)</f>
        <v>0</v>
      </c>
      <c r="AH71" s="1013">
        <f>SUMIFS('6.3 Asset_Health'!AH$9:AH$871,'6.3 Asset_Health'!$F$9:$F$871,$F71,'6.3 Asset_Health'!$L$9:$L$871,$L71,'6.3 Asset_Health'!$O$9:$O$871,$O71,'6.3 Asset_Health'!$H$9:$H$871,'6.1 Capex_summary'!$H71)</f>
        <v>0</v>
      </c>
      <c r="AI71" s="1013">
        <f>SUMIFS('6.3 Asset_Health'!AI$9:AI$871,'6.3 Asset_Health'!$F$9:$F$871,$F71,'6.3 Asset_Health'!$L$9:$L$871,$L71,'6.3 Asset_Health'!$O$9:$O$871,$O71,'6.3 Asset_Health'!$H$9:$H$871,'6.1 Capex_summary'!$H71)</f>
        <v>0</v>
      </c>
      <c r="AJ71" s="49"/>
      <c r="AL71" s="978"/>
      <c r="AM71" s="978"/>
    </row>
    <row r="72" spans="4:39">
      <c r="D72" t="s">
        <v>269</v>
      </c>
      <c r="E72" t="s">
        <v>245</v>
      </c>
      <c r="F72" t="s">
        <v>270</v>
      </c>
      <c r="G72" t="s">
        <v>2409</v>
      </c>
      <c r="H72" t="s">
        <v>272</v>
      </c>
      <c r="I72" t="s">
        <v>2513</v>
      </c>
      <c r="J72" t="s">
        <v>130</v>
      </c>
      <c r="K72" t="s">
        <v>356</v>
      </c>
      <c r="L72" t="s">
        <v>362</v>
      </c>
      <c r="M72" s="282" t="s">
        <v>276</v>
      </c>
      <c r="O72" t="s">
        <v>302</v>
      </c>
      <c r="P72" t="s">
        <v>303</v>
      </c>
      <c r="T72" s="242"/>
      <c r="U72" s="242"/>
      <c r="V72" s="242"/>
      <c r="AC72" t="s">
        <v>1336</v>
      </c>
      <c r="AD72" s="49"/>
      <c r="AE72" s="1013">
        <f>SUMIFS('6.3 Asset_Health'!AE$9:AE$871,'6.3 Asset_Health'!$F$9:$F$871,$F72,'6.3 Asset_Health'!$L$9:$L$871,$L72,'6.3 Asset_Health'!$O$9:$O$871,$O72,'6.3 Asset_Health'!$H$9:$H$871,'6.1 Capex_summary'!$H72)</f>
        <v>0</v>
      </c>
      <c r="AF72" s="1013">
        <f>SUMIFS('6.3 Asset_Health'!AF$9:AF$871,'6.3 Asset_Health'!$F$9:$F$871,$F72,'6.3 Asset_Health'!$L$9:$L$871,$L72,'6.3 Asset_Health'!$O$9:$O$871,$O72,'6.3 Asset_Health'!$H$9:$H$871,'6.1 Capex_summary'!$H72)</f>
        <v>0</v>
      </c>
      <c r="AG72" s="1013">
        <f>SUMIFS('6.3 Asset_Health'!AG$9:AG$871,'6.3 Asset_Health'!$F$9:$F$871,$F72,'6.3 Asset_Health'!$L$9:$L$871,$L72,'6.3 Asset_Health'!$O$9:$O$871,$O72,'6.3 Asset_Health'!$H$9:$H$871,'6.1 Capex_summary'!$H72)</f>
        <v>0</v>
      </c>
      <c r="AH72" s="1013">
        <f>SUMIFS('6.3 Asset_Health'!AH$9:AH$871,'6.3 Asset_Health'!$F$9:$F$871,$F72,'6.3 Asset_Health'!$L$9:$L$871,$L72,'6.3 Asset_Health'!$O$9:$O$871,$O72,'6.3 Asset_Health'!$H$9:$H$871,'6.1 Capex_summary'!$H72)</f>
        <v>0</v>
      </c>
      <c r="AI72" s="1013">
        <f>SUMIFS('6.3 Asset_Health'!AI$9:AI$871,'6.3 Asset_Health'!$F$9:$F$871,$F72,'6.3 Asset_Health'!$L$9:$L$871,$L72,'6.3 Asset_Health'!$O$9:$O$871,$O72,'6.3 Asset_Health'!$H$9:$H$871,'6.1 Capex_summary'!$H72)</f>
        <v>0</v>
      </c>
      <c r="AJ72" s="49"/>
      <c r="AL72" s="978"/>
      <c r="AM72" s="978"/>
    </row>
    <row r="73" spans="4:39">
      <c r="D73" t="s">
        <v>269</v>
      </c>
      <c r="E73" t="s">
        <v>245</v>
      </c>
      <c r="F73" t="s">
        <v>270</v>
      </c>
      <c r="G73" t="s">
        <v>2409</v>
      </c>
      <c r="H73" t="s">
        <v>272</v>
      </c>
      <c r="I73" t="s">
        <v>2513</v>
      </c>
      <c r="J73" t="s">
        <v>130</v>
      </c>
      <c r="K73" t="s">
        <v>356</v>
      </c>
      <c r="L73" t="s">
        <v>362</v>
      </c>
      <c r="M73" s="282" t="s">
        <v>276</v>
      </c>
      <c r="O73" t="s">
        <v>320</v>
      </c>
      <c r="P73" t="s">
        <v>303</v>
      </c>
      <c r="T73" s="242"/>
      <c r="U73" s="242"/>
      <c r="V73" s="242"/>
      <c r="AC73" t="s">
        <v>1336</v>
      </c>
      <c r="AD73" s="49"/>
      <c r="AE73" s="1013">
        <f>SUMIFS('6.3 Asset_Health'!AE$9:AE$871,'6.3 Asset_Health'!$F$9:$F$871,$F73,'6.3 Asset_Health'!$L$9:$L$871,$L73,'6.3 Asset_Health'!$O$9:$O$871,$O73,'6.3 Asset_Health'!$H$9:$H$871,'6.1 Capex_summary'!$H73)</f>
        <v>0</v>
      </c>
      <c r="AF73" s="1013">
        <f>SUMIFS('6.3 Asset_Health'!AF$9:AF$871,'6.3 Asset_Health'!$F$9:$F$871,$F73,'6.3 Asset_Health'!$L$9:$L$871,$L73,'6.3 Asset_Health'!$O$9:$O$871,$O73,'6.3 Asset_Health'!$H$9:$H$871,'6.1 Capex_summary'!$H73)</f>
        <v>0</v>
      </c>
      <c r="AG73" s="1013">
        <f>SUMIFS('6.3 Asset_Health'!AG$9:AG$871,'6.3 Asset_Health'!$F$9:$F$871,$F73,'6.3 Asset_Health'!$L$9:$L$871,$L73,'6.3 Asset_Health'!$O$9:$O$871,$O73,'6.3 Asset_Health'!$H$9:$H$871,'6.1 Capex_summary'!$H73)</f>
        <v>0</v>
      </c>
      <c r="AH73" s="1013">
        <f>SUMIFS('6.3 Asset_Health'!AH$9:AH$871,'6.3 Asset_Health'!$F$9:$F$871,$F73,'6.3 Asset_Health'!$L$9:$L$871,$L73,'6.3 Asset_Health'!$O$9:$O$871,$O73,'6.3 Asset_Health'!$H$9:$H$871,'6.1 Capex_summary'!$H73)</f>
        <v>0</v>
      </c>
      <c r="AI73" s="1013">
        <f>SUMIFS('6.3 Asset_Health'!AI$9:AI$871,'6.3 Asset_Health'!$F$9:$F$871,$F73,'6.3 Asset_Health'!$L$9:$L$871,$L73,'6.3 Asset_Health'!$O$9:$O$871,$O73,'6.3 Asset_Health'!$H$9:$H$871,'6.1 Capex_summary'!$H73)</f>
        <v>0</v>
      </c>
      <c r="AJ73" s="49"/>
      <c r="AL73" s="978"/>
      <c r="AM73" s="978"/>
    </row>
    <row r="74" spans="4:39">
      <c r="D74" t="s">
        <v>269</v>
      </c>
      <c r="E74" t="s">
        <v>245</v>
      </c>
      <c r="F74" t="s">
        <v>270</v>
      </c>
      <c r="G74" t="s">
        <v>2409</v>
      </c>
      <c r="H74" t="s">
        <v>272</v>
      </c>
      <c r="I74" t="s">
        <v>2513</v>
      </c>
      <c r="J74" t="s">
        <v>130</v>
      </c>
      <c r="K74" t="s">
        <v>356</v>
      </c>
      <c r="L74" t="s">
        <v>362</v>
      </c>
      <c r="M74" s="172" t="s">
        <v>318</v>
      </c>
      <c r="O74" s="172" t="s">
        <v>318</v>
      </c>
      <c r="P74" t="s">
        <v>303</v>
      </c>
      <c r="T74" s="242"/>
      <c r="U74" s="242"/>
      <c r="V74" s="242"/>
      <c r="AC74" t="s">
        <v>1336</v>
      </c>
      <c r="AD74" s="49"/>
      <c r="AE74" s="1013">
        <f>SUMIFS('6.3 Asset_Health'!AE$9:AE$871,'6.3 Asset_Health'!$F$9:$F$871,$F74,'6.3 Asset_Health'!$L$9:$L$871,$L74,'6.3 Asset_Health'!$O$9:$O$871,$O74,'6.3 Asset_Health'!$H$9:$H$871,'6.1 Capex_summary'!$H74)</f>
        <v>0</v>
      </c>
      <c r="AF74" s="1013">
        <f>SUMIFS('6.3 Asset_Health'!AF$9:AF$871,'6.3 Asset_Health'!$F$9:$F$871,$F74,'6.3 Asset_Health'!$L$9:$L$871,$L74,'6.3 Asset_Health'!$O$9:$O$871,$O74,'6.3 Asset_Health'!$H$9:$H$871,'6.1 Capex_summary'!$H74)</f>
        <v>0</v>
      </c>
      <c r="AG74" s="1013">
        <f>SUMIFS('6.3 Asset_Health'!AG$9:AG$871,'6.3 Asset_Health'!$F$9:$F$871,$F74,'6.3 Asset_Health'!$L$9:$L$871,$L74,'6.3 Asset_Health'!$O$9:$O$871,$O74,'6.3 Asset_Health'!$H$9:$H$871,'6.1 Capex_summary'!$H74)</f>
        <v>0</v>
      </c>
      <c r="AH74" s="1013">
        <f>SUMIFS('6.3 Asset_Health'!AH$9:AH$871,'6.3 Asset_Health'!$F$9:$F$871,$F74,'6.3 Asset_Health'!$L$9:$L$871,$L74,'6.3 Asset_Health'!$O$9:$O$871,$O74,'6.3 Asset_Health'!$H$9:$H$871,'6.1 Capex_summary'!$H74)</f>
        <v>0</v>
      </c>
      <c r="AI74" s="1013">
        <f>SUMIFS('6.3 Asset_Health'!AI$9:AI$871,'6.3 Asset_Health'!$F$9:$F$871,$F74,'6.3 Asset_Health'!$L$9:$L$871,$L74,'6.3 Asset_Health'!$O$9:$O$871,$O74,'6.3 Asset_Health'!$H$9:$H$871,'6.1 Capex_summary'!$H74)</f>
        <v>0</v>
      </c>
      <c r="AJ74" s="49"/>
      <c r="AL74" s="978"/>
      <c r="AM74" s="978"/>
    </row>
    <row r="75" spans="4:39">
      <c r="D75" t="s">
        <v>269</v>
      </c>
      <c r="E75" t="s">
        <v>245</v>
      </c>
      <c r="F75" t="s">
        <v>270</v>
      </c>
      <c r="G75" t="s">
        <v>2409</v>
      </c>
      <c r="H75" t="s">
        <v>272</v>
      </c>
      <c r="I75" t="s">
        <v>2513</v>
      </c>
      <c r="J75" t="s">
        <v>130</v>
      </c>
      <c r="K75" t="s">
        <v>356</v>
      </c>
      <c r="L75" t="s">
        <v>305</v>
      </c>
      <c r="M75" s="282" t="s">
        <v>276</v>
      </c>
      <c r="O75" t="s">
        <v>302</v>
      </c>
      <c r="P75" t="s">
        <v>303</v>
      </c>
      <c r="T75" s="242"/>
      <c r="U75" s="242"/>
      <c r="V75" s="242"/>
      <c r="AC75" t="s">
        <v>1336</v>
      </c>
      <c r="AD75" s="49"/>
      <c r="AE75" s="1013">
        <f>SUMIFS('6.3 Asset_Health'!AE$9:AE$871,'6.3 Asset_Health'!$F$9:$F$871,$F75,'6.3 Asset_Health'!$L$9:$L$871,$L75,'6.3 Asset_Health'!$O$9:$O$871,$O75,'6.3 Asset_Health'!$H$9:$H$871,'6.1 Capex_summary'!$H75)</f>
        <v>0</v>
      </c>
      <c r="AF75" s="1013">
        <f>SUMIFS('6.3 Asset_Health'!AF$9:AF$871,'6.3 Asset_Health'!$F$9:$F$871,$F75,'6.3 Asset_Health'!$L$9:$L$871,$L75,'6.3 Asset_Health'!$O$9:$O$871,$O75,'6.3 Asset_Health'!$H$9:$H$871,'6.1 Capex_summary'!$H75)</f>
        <v>0</v>
      </c>
      <c r="AG75" s="1013">
        <f>SUMIFS('6.3 Asset_Health'!AG$9:AG$871,'6.3 Asset_Health'!$F$9:$F$871,$F75,'6.3 Asset_Health'!$L$9:$L$871,$L75,'6.3 Asset_Health'!$O$9:$O$871,$O75,'6.3 Asset_Health'!$H$9:$H$871,'6.1 Capex_summary'!$H75)</f>
        <v>0</v>
      </c>
      <c r="AH75" s="1013">
        <f>SUMIFS('6.3 Asset_Health'!AH$9:AH$871,'6.3 Asset_Health'!$F$9:$F$871,$F75,'6.3 Asset_Health'!$L$9:$L$871,$L75,'6.3 Asset_Health'!$O$9:$O$871,$O75,'6.3 Asset_Health'!$H$9:$H$871,'6.1 Capex_summary'!$H75)</f>
        <v>0</v>
      </c>
      <c r="AI75" s="1013">
        <f>SUMIFS('6.3 Asset_Health'!AI$9:AI$871,'6.3 Asset_Health'!$F$9:$F$871,$F75,'6.3 Asset_Health'!$L$9:$L$871,$L75,'6.3 Asset_Health'!$O$9:$O$871,$O75,'6.3 Asset_Health'!$H$9:$H$871,'6.1 Capex_summary'!$H75)</f>
        <v>0</v>
      </c>
      <c r="AJ75" s="49"/>
      <c r="AL75" s="978"/>
      <c r="AM75" s="978"/>
    </row>
    <row r="76" spans="4:39">
      <c r="D76" t="s">
        <v>269</v>
      </c>
      <c r="E76" t="s">
        <v>245</v>
      </c>
      <c r="F76" t="s">
        <v>270</v>
      </c>
      <c r="G76" t="s">
        <v>2409</v>
      </c>
      <c r="H76" t="s">
        <v>272</v>
      </c>
      <c r="I76" t="s">
        <v>2513</v>
      </c>
      <c r="J76" t="s">
        <v>130</v>
      </c>
      <c r="K76" t="s">
        <v>356</v>
      </c>
      <c r="L76" t="s">
        <v>305</v>
      </c>
      <c r="M76" s="282" t="s">
        <v>276</v>
      </c>
      <c r="O76" t="s">
        <v>320</v>
      </c>
      <c r="P76" t="s">
        <v>303</v>
      </c>
      <c r="T76" s="242"/>
      <c r="U76" s="242"/>
      <c r="V76" s="242"/>
      <c r="AC76" t="s">
        <v>1336</v>
      </c>
      <c r="AD76" s="49"/>
      <c r="AE76" s="1013">
        <f>SUMIFS('6.3 Asset_Health'!AE$9:AE$871,'6.3 Asset_Health'!$F$9:$F$871,$F76,'6.3 Asset_Health'!$L$9:$L$871,$L76,'6.3 Asset_Health'!$O$9:$O$871,$O76,'6.3 Asset_Health'!$H$9:$H$871,'6.1 Capex_summary'!$H76)</f>
        <v>0</v>
      </c>
      <c r="AF76" s="1013">
        <f>SUMIFS('6.3 Asset_Health'!AF$9:AF$871,'6.3 Asset_Health'!$F$9:$F$871,$F76,'6.3 Asset_Health'!$L$9:$L$871,$L76,'6.3 Asset_Health'!$O$9:$O$871,$O76,'6.3 Asset_Health'!$H$9:$H$871,'6.1 Capex_summary'!$H76)</f>
        <v>0</v>
      </c>
      <c r="AG76" s="1013">
        <f>SUMIFS('6.3 Asset_Health'!AG$9:AG$871,'6.3 Asset_Health'!$F$9:$F$871,$F76,'6.3 Asset_Health'!$L$9:$L$871,$L76,'6.3 Asset_Health'!$O$9:$O$871,$O76,'6.3 Asset_Health'!$H$9:$H$871,'6.1 Capex_summary'!$H76)</f>
        <v>0</v>
      </c>
      <c r="AH76" s="1013">
        <f>SUMIFS('6.3 Asset_Health'!AH$9:AH$871,'6.3 Asset_Health'!$F$9:$F$871,$F76,'6.3 Asset_Health'!$L$9:$L$871,$L76,'6.3 Asset_Health'!$O$9:$O$871,$O76,'6.3 Asset_Health'!$H$9:$H$871,'6.1 Capex_summary'!$H76)</f>
        <v>0</v>
      </c>
      <c r="AI76" s="1013">
        <f>SUMIFS('6.3 Asset_Health'!AI$9:AI$871,'6.3 Asset_Health'!$F$9:$F$871,$F76,'6.3 Asset_Health'!$L$9:$L$871,$L76,'6.3 Asset_Health'!$O$9:$O$871,$O76,'6.3 Asset_Health'!$H$9:$H$871,'6.1 Capex_summary'!$H76)</f>
        <v>0</v>
      </c>
      <c r="AJ76" s="49"/>
      <c r="AL76" s="978"/>
      <c r="AM76" s="978"/>
    </row>
    <row r="77" spans="4:39">
      <c r="D77" t="s">
        <v>269</v>
      </c>
      <c r="E77" t="s">
        <v>245</v>
      </c>
      <c r="F77" t="s">
        <v>270</v>
      </c>
      <c r="G77" t="s">
        <v>2409</v>
      </c>
      <c r="H77" t="s">
        <v>272</v>
      </c>
      <c r="I77" t="s">
        <v>2513</v>
      </c>
      <c r="J77" t="s">
        <v>130</v>
      </c>
      <c r="K77" t="s">
        <v>356</v>
      </c>
      <c r="L77" t="s">
        <v>305</v>
      </c>
      <c r="M77" s="172" t="s">
        <v>318</v>
      </c>
      <c r="O77" s="172" t="s">
        <v>318</v>
      </c>
      <c r="P77" t="s">
        <v>303</v>
      </c>
      <c r="T77" s="242"/>
      <c r="U77" s="242"/>
      <c r="V77" s="242"/>
      <c r="AC77" t="s">
        <v>1336</v>
      </c>
      <c r="AD77" s="49"/>
      <c r="AE77" s="1013">
        <f>SUMIFS('6.3 Asset_Health'!AE$9:AE$871,'6.3 Asset_Health'!$F$9:$F$871,$F77,'6.3 Asset_Health'!$L$9:$L$871,$L77,'6.3 Asset_Health'!$O$9:$O$871,$O77,'6.3 Asset_Health'!$H$9:$H$871,'6.1 Capex_summary'!$H77)</f>
        <v>0</v>
      </c>
      <c r="AF77" s="1013">
        <f>SUMIFS('6.3 Asset_Health'!AF$9:AF$871,'6.3 Asset_Health'!$F$9:$F$871,$F77,'6.3 Asset_Health'!$L$9:$L$871,$L77,'6.3 Asset_Health'!$O$9:$O$871,$O77,'6.3 Asset_Health'!$H$9:$H$871,'6.1 Capex_summary'!$H77)</f>
        <v>0</v>
      </c>
      <c r="AG77" s="1013">
        <f>SUMIFS('6.3 Asset_Health'!AG$9:AG$871,'6.3 Asset_Health'!$F$9:$F$871,$F77,'6.3 Asset_Health'!$L$9:$L$871,$L77,'6.3 Asset_Health'!$O$9:$O$871,$O77,'6.3 Asset_Health'!$H$9:$H$871,'6.1 Capex_summary'!$H77)</f>
        <v>0</v>
      </c>
      <c r="AH77" s="1013">
        <f>SUMIFS('6.3 Asset_Health'!AH$9:AH$871,'6.3 Asset_Health'!$F$9:$F$871,$F77,'6.3 Asset_Health'!$L$9:$L$871,$L77,'6.3 Asset_Health'!$O$9:$O$871,$O77,'6.3 Asset_Health'!$H$9:$H$871,'6.1 Capex_summary'!$H77)</f>
        <v>0</v>
      </c>
      <c r="AI77" s="1013">
        <f>SUMIFS('6.3 Asset_Health'!AI$9:AI$871,'6.3 Asset_Health'!$F$9:$F$871,$F77,'6.3 Asset_Health'!$L$9:$L$871,$L77,'6.3 Asset_Health'!$O$9:$O$871,$O77,'6.3 Asset_Health'!$H$9:$H$871,'6.1 Capex_summary'!$H77)</f>
        <v>0</v>
      </c>
      <c r="AJ77" s="49"/>
      <c r="AL77" s="978"/>
      <c r="AM77" s="978"/>
    </row>
    <row r="78" spans="4:39">
      <c r="D78" t="s">
        <v>269</v>
      </c>
      <c r="E78" t="s">
        <v>245</v>
      </c>
      <c r="F78" t="s">
        <v>270</v>
      </c>
      <c r="G78" t="s">
        <v>2409</v>
      </c>
      <c r="H78" t="s">
        <v>272</v>
      </c>
      <c r="I78" t="s">
        <v>2513</v>
      </c>
      <c r="J78" t="s">
        <v>130</v>
      </c>
      <c r="K78" t="s">
        <v>356</v>
      </c>
      <c r="L78" t="s">
        <v>336</v>
      </c>
      <c r="M78" s="282" t="s">
        <v>276</v>
      </c>
      <c r="O78" t="s">
        <v>302</v>
      </c>
      <c r="P78" t="s">
        <v>303</v>
      </c>
      <c r="T78" s="242"/>
      <c r="U78" s="242"/>
      <c r="V78" s="242"/>
      <c r="AC78" t="s">
        <v>1336</v>
      </c>
      <c r="AD78" s="49"/>
      <c r="AE78" s="1013">
        <f>SUMIFS('6.3 Asset_Health'!AE$9:AE$871,'6.3 Asset_Health'!$F$9:$F$871,$F78,'6.3 Asset_Health'!$L$9:$L$871,$L78,'6.3 Asset_Health'!$O$9:$O$871,$O78,'6.3 Asset_Health'!$H$9:$H$871,'6.1 Capex_summary'!$H78)</f>
        <v>0</v>
      </c>
      <c r="AF78" s="1013">
        <f>SUMIFS('6.3 Asset_Health'!AF$9:AF$871,'6.3 Asset_Health'!$F$9:$F$871,$F78,'6.3 Asset_Health'!$L$9:$L$871,$L78,'6.3 Asset_Health'!$O$9:$O$871,$O78,'6.3 Asset_Health'!$H$9:$H$871,'6.1 Capex_summary'!$H78)</f>
        <v>0</v>
      </c>
      <c r="AG78" s="1013">
        <f>SUMIFS('6.3 Asset_Health'!AG$9:AG$871,'6.3 Asset_Health'!$F$9:$F$871,$F78,'6.3 Asset_Health'!$L$9:$L$871,$L78,'6.3 Asset_Health'!$O$9:$O$871,$O78,'6.3 Asset_Health'!$H$9:$H$871,'6.1 Capex_summary'!$H78)</f>
        <v>0</v>
      </c>
      <c r="AH78" s="1013">
        <f>SUMIFS('6.3 Asset_Health'!AH$9:AH$871,'6.3 Asset_Health'!$F$9:$F$871,$F78,'6.3 Asset_Health'!$L$9:$L$871,$L78,'6.3 Asset_Health'!$O$9:$O$871,$O78,'6.3 Asset_Health'!$H$9:$H$871,'6.1 Capex_summary'!$H78)</f>
        <v>0</v>
      </c>
      <c r="AI78" s="1013">
        <f>SUMIFS('6.3 Asset_Health'!AI$9:AI$871,'6.3 Asset_Health'!$F$9:$F$871,$F78,'6.3 Asset_Health'!$L$9:$L$871,$L78,'6.3 Asset_Health'!$O$9:$O$871,$O78,'6.3 Asset_Health'!$H$9:$H$871,'6.1 Capex_summary'!$H78)</f>
        <v>0</v>
      </c>
      <c r="AJ78" s="49"/>
      <c r="AL78" s="978"/>
      <c r="AM78" s="978"/>
    </row>
    <row r="79" spans="4:39">
      <c r="D79" t="s">
        <v>269</v>
      </c>
      <c r="E79" t="s">
        <v>245</v>
      </c>
      <c r="F79" t="s">
        <v>270</v>
      </c>
      <c r="G79" t="s">
        <v>2409</v>
      </c>
      <c r="H79" t="s">
        <v>272</v>
      </c>
      <c r="I79" t="s">
        <v>2513</v>
      </c>
      <c r="J79" t="s">
        <v>130</v>
      </c>
      <c r="K79" t="s">
        <v>356</v>
      </c>
      <c r="L79" t="s">
        <v>336</v>
      </c>
      <c r="M79" s="282" t="s">
        <v>276</v>
      </c>
      <c r="O79" t="s">
        <v>320</v>
      </c>
      <c r="P79" t="s">
        <v>303</v>
      </c>
      <c r="T79" s="242"/>
      <c r="U79" s="242"/>
      <c r="V79" s="242"/>
      <c r="AC79" t="s">
        <v>1336</v>
      </c>
      <c r="AD79" s="49"/>
      <c r="AE79" s="1013">
        <f>SUMIFS('6.3 Asset_Health'!AE$9:AE$871,'6.3 Asset_Health'!$F$9:$F$871,$F79,'6.3 Asset_Health'!$L$9:$L$871,$L79,'6.3 Asset_Health'!$O$9:$O$871,$O79,'6.3 Asset_Health'!$H$9:$H$871,'6.1 Capex_summary'!$H79)</f>
        <v>0</v>
      </c>
      <c r="AF79" s="1013">
        <f>SUMIFS('6.3 Asset_Health'!AF$9:AF$871,'6.3 Asset_Health'!$F$9:$F$871,$F79,'6.3 Asset_Health'!$L$9:$L$871,$L79,'6.3 Asset_Health'!$O$9:$O$871,$O79,'6.3 Asset_Health'!$H$9:$H$871,'6.1 Capex_summary'!$H79)</f>
        <v>0</v>
      </c>
      <c r="AG79" s="1013">
        <f>SUMIFS('6.3 Asset_Health'!AG$9:AG$871,'6.3 Asset_Health'!$F$9:$F$871,$F79,'6.3 Asset_Health'!$L$9:$L$871,$L79,'6.3 Asset_Health'!$O$9:$O$871,$O79,'6.3 Asset_Health'!$H$9:$H$871,'6.1 Capex_summary'!$H79)</f>
        <v>0</v>
      </c>
      <c r="AH79" s="1013">
        <f>SUMIFS('6.3 Asset_Health'!AH$9:AH$871,'6.3 Asset_Health'!$F$9:$F$871,$F79,'6.3 Asset_Health'!$L$9:$L$871,$L79,'6.3 Asset_Health'!$O$9:$O$871,$O79,'6.3 Asset_Health'!$H$9:$H$871,'6.1 Capex_summary'!$H79)</f>
        <v>0</v>
      </c>
      <c r="AI79" s="1013">
        <f>SUMIFS('6.3 Asset_Health'!AI$9:AI$871,'6.3 Asset_Health'!$F$9:$F$871,$F79,'6.3 Asset_Health'!$L$9:$L$871,$L79,'6.3 Asset_Health'!$O$9:$O$871,$O79,'6.3 Asset_Health'!$H$9:$H$871,'6.1 Capex_summary'!$H79)</f>
        <v>0</v>
      </c>
      <c r="AJ79" s="49"/>
      <c r="AL79" s="978"/>
      <c r="AM79" s="978"/>
    </row>
    <row r="80" spans="4:39">
      <c r="D80" t="s">
        <v>269</v>
      </c>
      <c r="E80" t="s">
        <v>245</v>
      </c>
      <c r="F80" t="s">
        <v>270</v>
      </c>
      <c r="G80" t="s">
        <v>2409</v>
      </c>
      <c r="H80" t="s">
        <v>272</v>
      </c>
      <c r="I80" t="s">
        <v>2513</v>
      </c>
      <c r="J80" t="s">
        <v>130</v>
      </c>
      <c r="K80" t="s">
        <v>356</v>
      </c>
      <c r="L80" t="s">
        <v>336</v>
      </c>
      <c r="M80" s="172" t="s">
        <v>318</v>
      </c>
      <c r="O80" s="172" t="s">
        <v>318</v>
      </c>
      <c r="P80" t="s">
        <v>303</v>
      </c>
      <c r="T80" s="242"/>
      <c r="U80" s="242"/>
      <c r="V80" s="242"/>
      <c r="AC80" t="s">
        <v>1336</v>
      </c>
      <c r="AD80" s="49"/>
      <c r="AE80" s="1013">
        <f>SUMIFS('6.3 Asset_Health'!AE$9:AE$871,'6.3 Asset_Health'!$F$9:$F$871,$F80,'6.3 Asset_Health'!$L$9:$L$871,$L80,'6.3 Asset_Health'!$O$9:$O$871,$O80,'6.3 Asset_Health'!$H$9:$H$871,'6.1 Capex_summary'!$H80)</f>
        <v>0</v>
      </c>
      <c r="AF80" s="1013">
        <f>SUMIFS('6.3 Asset_Health'!AF$9:AF$871,'6.3 Asset_Health'!$F$9:$F$871,$F80,'6.3 Asset_Health'!$L$9:$L$871,$L80,'6.3 Asset_Health'!$O$9:$O$871,$O80,'6.3 Asset_Health'!$H$9:$H$871,'6.1 Capex_summary'!$H80)</f>
        <v>0</v>
      </c>
      <c r="AG80" s="1013">
        <f>SUMIFS('6.3 Asset_Health'!AG$9:AG$871,'6.3 Asset_Health'!$F$9:$F$871,$F80,'6.3 Asset_Health'!$L$9:$L$871,$L80,'6.3 Asset_Health'!$O$9:$O$871,$O80,'6.3 Asset_Health'!$H$9:$H$871,'6.1 Capex_summary'!$H80)</f>
        <v>0</v>
      </c>
      <c r="AH80" s="1013">
        <f>SUMIFS('6.3 Asset_Health'!AH$9:AH$871,'6.3 Asset_Health'!$F$9:$F$871,$F80,'6.3 Asset_Health'!$L$9:$L$871,$L80,'6.3 Asset_Health'!$O$9:$O$871,$O80,'6.3 Asset_Health'!$H$9:$H$871,'6.1 Capex_summary'!$H80)</f>
        <v>0</v>
      </c>
      <c r="AI80" s="1013">
        <f>SUMIFS('6.3 Asset_Health'!AI$9:AI$871,'6.3 Asset_Health'!$F$9:$F$871,$F80,'6.3 Asset_Health'!$L$9:$L$871,$L80,'6.3 Asset_Health'!$O$9:$O$871,$O80,'6.3 Asset_Health'!$H$9:$H$871,'6.1 Capex_summary'!$H80)</f>
        <v>0</v>
      </c>
      <c r="AJ80" s="49"/>
      <c r="AL80" s="978"/>
      <c r="AM80" s="978"/>
    </row>
    <row r="81" spans="1:39">
      <c r="D81" t="s">
        <v>269</v>
      </c>
      <c r="E81" t="s">
        <v>245</v>
      </c>
      <c r="F81" t="s">
        <v>270</v>
      </c>
      <c r="G81" t="s">
        <v>2409</v>
      </c>
      <c r="H81" t="s">
        <v>272</v>
      </c>
      <c r="I81" t="s">
        <v>2513</v>
      </c>
      <c r="J81" t="s">
        <v>130</v>
      </c>
      <c r="K81" t="s">
        <v>356</v>
      </c>
      <c r="L81" t="s">
        <v>281</v>
      </c>
      <c r="M81" s="282" t="s">
        <v>276</v>
      </c>
      <c r="O81" t="s">
        <v>302</v>
      </c>
      <c r="P81" t="s">
        <v>303</v>
      </c>
      <c r="AC81" t="s">
        <v>1336</v>
      </c>
      <c r="AD81" s="49"/>
      <c r="AE81" s="1013">
        <f>SUMIFS('6.3 Asset_Health'!AE$9:AE$871,'6.3 Asset_Health'!$F$9:$F$871,$F81,'6.3 Asset_Health'!$L$9:$L$871,$L81,'6.3 Asset_Health'!$O$9:$O$871,$O81,'6.3 Asset_Health'!$H$9:$H$871,'6.1 Capex_summary'!$H81)</f>
        <v>0</v>
      </c>
      <c r="AF81" s="1013">
        <f>SUMIFS('6.3 Asset_Health'!AF$9:AF$871,'6.3 Asset_Health'!$F$9:$F$871,$F81,'6.3 Asset_Health'!$L$9:$L$871,$L81,'6.3 Asset_Health'!$O$9:$O$871,$O81,'6.3 Asset_Health'!$H$9:$H$871,'6.1 Capex_summary'!$H81)</f>
        <v>0</v>
      </c>
      <c r="AG81" s="1013">
        <f>SUMIFS('6.3 Asset_Health'!AG$9:AG$871,'6.3 Asset_Health'!$F$9:$F$871,$F81,'6.3 Asset_Health'!$L$9:$L$871,$L81,'6.3 Asset_Health'!$O$9:$O$871,$O81,'6.3 Asset_Health'!$H$9:$H$871,'6.1 Capex_summary'!$H81)</f>
        <v>0</v>
      </c>
      <c r="AH81" s="1013">
        <f>SUMIFS('6.3 Asset_Health'!AH$9:AH$871,'6.3 Asset_Health'!$F$9:$F$871,$F81,'6.3 Asset_Health'!$L$9:$L$871,$L81,'6.3 Asset_Health'!$O$9:$O$871,$O81,'6.3 Asset_Health'!$H$9:$H$871,'6.1 Capex_summary'!$H81)</f>
        <v>0</v>
      </c>
      <c r="AI81" s="1013">
        <f>SUMIFS('6.3 Asset_Health'!AI$9:AI$871,'6.3 Asset_Health'!$F$9:$F$871,$F81,'6.3 Asset_Health'!$L$9:$L$871,$L81,'6.3 Asset_Health'!$O$9:$O$871,$O81,'6.3 Asset_Health'!$H$9:$H$871,'6.1 Capex_summary'!$H81)</f>
        <v>0</v>
      </c>
      <c r="AJ81" s="49"/>
      <c r="AL81" s="978"/>
      <c r="AM81" s="978"/>
    </row>
    <row r="82" spans="1:39">
      <c r="D82" t="s">
        <v>269</v>
      </c>
      <c r="E82" t="s">
        <v>245</v>
      </c>
      <c r="F82" t="s">
        <v>270</v>
      </c>
      <c r="G82" t="s">
        <v>2409</v>
      </c>
      <c r="H82" t="s">
        <v>272</v>
      </c>
      <c r="I82" t="s">
        <v>2513</v>
      </c>
      <c r="J82" t="s">
        <v>130</v>
      </c>
      <c r="K82" t="s">
        <v>356</v>
      </c>
      <c r="L82" t="s">
        <v>281</v>
      </c>
      <c r="M82" s="282" t="s">
        <v>276</v>
      </c>
      <c r="O82" t="s">
        <v>320</v>
      </c>
      <c r="P82" t="s">
        <v>303</v>
      </c>
      <c r="AC82" t="s">
        <v>1336</v>
      </c>
      <c r="AD82" s="49"/>
      <c r="AE82" s="1013">
        <f>SUMIFS('6.3 Asset_Health'!AE$9:AE$871,'6.3 Asset_Health'!$F$9:$F$871,$F82,'6.3 Asset_Health'!$L$9:$L$871,$L82,'6.3 Asset_Health'!$O$9:$O$871,$O82,'6.3 Asset_Health'!$H$9:$H$871,'6.1 Capex_summary'!$H82)</f>
        <v>0</v>
      </c>
      <c r="AF82" s="1013">
        <f>SUMIFS('6.3 Asset_Health'!AF$9:AF$871,'6.3 Asset_Health'!$F$9:$F$871,$F82,'6.3 Asset_Health'!$L$9:$L$871,$L82,'6.3 Asset_Health'!$O$9:$O$871,$O82,'6.3 Asset_Health'!$H$9:$H$871,'6.1 Capex_summary'!$H82)</f>
        <v>0</v>
      </c>
      <c r="AG82" s="1013">
        <f>SUMIFS('6.3 Asset_Health'!AG$9:AG$871,'6.3 Asset_Health'!$F$9:$F$871,$F82,'6.3 Asset_Health'!$L$9:$L$871,$L82,'6.3 Asset_Health'!$O$9:$O$871,$O82,'6.3 Asset_Health'!$H$9:$H$871,'6.1 Capex_summary'!$H82)</f>
        <v>0</v>
      </c>
      <c r="AH82" s="1013">
        <f>SUMIFS('6.3 Asset_Health'!AH$9:AH$871,'6.3 Asset_Health'!$F$9:$F$871,$F82,'6.3 Asset_Health'!$L$9:$L$871,$L82,'6.3 Asset_Health'!$O$9:$O$871,$O82,'6.3 Asset_Health'!$H$9:$H$871,'6.1 Capex_summary'!$H82)</f>
        <v>0</v>
      </c>
      <c r="AI82" s="1013">
        <f>SUMIFS('6.3 Asset_Health'!AI$9:AI$871,'6.3 Asset_Health'!$F$9:$F$871,$F82,'6.3 Asset_Health'!$L$9:$L$871,$L82,'6.3 Asset_Health'!$O$9:$O$871,$O82,'6.3 Asset_Health'!$H$9:$H$871,'6.1 Capex_summary'!$H82)</f>
        <v>0</v>
      </c>
      <c r="AJ82" s="49"/>
      <c r="AL82" s="978"/>
      <c r="AM82" s="978"/>
    </row>
    <row r="83" spans="1:39">
      <c r="D83" t="s">
        <v>269</v>
      </c>
      <c r="E83" t="s">
        <v>245</v>
      </c>
      <c r="F83" t="s">
        <v>270</v>
      </c>
      <c r="G83" t="s">
        <v>2409</v>
      </c>
      <c r="H83" t="s">
        <v>272</v>
      </c>
      <c r="I83" t="s">
        <v>2513</v>
      </c>
      <c r="J83" t="s">
        <v>130</v>
      </c>
      <c r="K83" t="s">
        <v>356</v>
      </c>
      <c r="L83" t="s">
        <v>281</v>
      </c>
      <c r="M83" s="172" t="s">
        <v>318</v>
      </c>
      <c r="O83" s="172" t="s">
        <v>318</v>
      </c>
      <c r="P83" t="s">
        <v>303</v>
      </c>
      <c r="T83" s="242"/>
      <c r="U83" s="242"/>
      <c r="V83" s="242"/>
      <c r="AC83" t="s">
        <v>1336</v>
      </c>
      <c r="AD83" s="49"/>
      <c r="AE83" s="1013">
        <f>SUMIFS('6.3 Asset_Health'!AE$9:AE$871,'6.3 Asset_Health'!$F$9:$F$871,$F83,'6.3 Asset_Health'!$L$9:$L$871,$L83,'6.3 Asset_Health'!$O$9:$O$871,$O83,'6.3 Asset_Health'!$H$9:$H$871,'6.1 Capex_summary'!$H83)</f>
        <v>0</v>
      </c>
      <c r="AF83" s="1013">
        <f>SUMIFS('6.3 Asset_Health'!AF$9:AF$871,'6.3 Asset_Health'!$F$9:$F$871,$F83,'6.3 Asset_Health'!$L$9:$L$871,$L83,'6.3 Asset_Health'!$O$9:$O$871,$O83,'6.3 Asset_Health'!$H$9:$H$871,'6.1 Capex_summary'!$H83)</f>
        <v>0</v>
      </c>
      <c r="AG83" s="1013">
        <f>SUMIFS('6.3 Asset_Health'!AG$9:AG$871,'6.3 Asset_Health'!$F$9:$F$871,$F83,'6.3 Asset_Health'!$L$9:$L$871,$L83,'6.3 Asset_Health'!$O$9:$O$871,$O83,'6.3 Asset_Health'!$H$9:$H$871,'6.1 Capex_summary'!$H83)</f>
        <v>0</v>
      </c>
      <c r="AH83" s="1013">
        <f>SUMIFS('6.3 Asset_Health'!AH$9:AH$871,'6.3 Asset_Health'!$F$9:$F$871,$F83,'6.3 Asset_Health'!$L$9:$L$871,$L83,'6.3 Asset_Health'!$O$9:$O$871,$O83,'6.3 Asset_Health'!$H$9:$H$871,'6.1 Capex_summary'!$H83)</f>
        <v>0</v>
      </c>
      <c r="AI83" s="1013">
        <f>SUMIFS('6.3 Asset_Health'!AI$9:AI$871,'6.3 Asset_Health'!$F$9:$F$871,$F83,'6.3 Asset_Health'!$L$9:$L$871,$L83,'6.3 Asset_Health'!$O$9:$O$871,$O83,'6.3 Asset_Health'!$H$9:$H$871,'6.1 Capex_summary'!$H83)</f>
        <v>0</v>
      </c>
      <c r="AJ83" s="49"/>
      <c r="AL83" s="978"/>
      <c r="AM83" s="978"/>
    </row>
    <row r="84" spans="1:39">
      <c r="L84" s="60"/>
      <c r="M84" s="60"/>
      <c r="Q84" s="645"/>
      <c r="R84" s="645"/>
      <c r="T84" s="242"/>
      <c r="U84" s="242"/>
      <c r="V84" s="242"/>
      <c r="AD84" s="49"/>
      <c r="AE84" s="242"/>
      <c r="AF84" s="242"/>
      <c r="AG84" s="242"/>
      <c r="AH84" s="242"/>
      <c r="AI84" s="242"/>
      <c r="AJ84" s="49"/>
    </row>
    <row r="85" spans="1:39" s="1" customFormat="1">
      <c r="A85" s="42"/>
      <c r="B85" s="48" t="s">
        <v>1596</v>
      </c>
      <c r="Q85" s="76"/>
      <c r="R85" s="76"/>
    </row>
    <row r="87" spans="1:39">
      <c r="D87" t="s">
        <v>269</v>
      </c>
      <c r="E87" t="s">
        <v>245</v>
      </c>
      <c r="F87" t="s">
        <v>270</v>
      </c>
      <c r="G87" t="s">
        <v>2409</v>
      </c>
      <c r="H87" t="s">
        <v>272</v>
      </c>
      <c r="I87" t="s">
        <v>2513</v>
      </c>
      <c r="J87" t="s">
        <v>130</v>
      </c>
      <c r="K87" t="s">
        <v>1596</v>
      </c>
      <c r="L87" t="s">
        <v>333</v>
      </c>
      <c r="M87" s="282" t="s">
        <v>276</v>
      </c>
      <c r="O87" t="s">
        <v>1597</v>
      </c>
      <c r="P87" t="s">
        <v>303</v>
      </c>
      <c r="Q87" s="1120"/>
      <c r="R87" s="1128" t="s">
        <v>333</v>
      </c>
      <c r="T87" s="242"/>
      <c r="U87" s="242"/>
      <c r="V87" s="242"/>
      <c r="AC87" t="s">
        <v>1336</v>
      </c>
      <c r="AE87" s="1013">
        <f>SUM('6.5 Redundant_Assets'!AE13:AE109)</f>
        <v>0</v>
      </c>
      <c r="AF87" s="1013">
        <f>SUM('6.5 Redundant_Assets'!AF13:AF109)</f>
        <v>0</v>
      </c>
      <c r="AG87" s="1013">
        <f>SUM('6.5 Redundant_Assets'!AG13:AG109)</f>
        <v>0</v>
      </c>
      <c r="AH87" s="1013">
        <f>SUM('6.5 Redundant_Assets'!AH13:AH109)</f>
        <v>0</v>
      </c>
      <c r="AI87" s="1013">
        <f>SUM('6.5 Redundant_Assets'!AI13:AI109)</f>
        <v>0</v>
      </c>
      <c r="AL87" s="978"/>
      <c r="AM87" s="978"/>
    </row>
    <row r="88" spans="1:39">
      <c r="D88" t="s">
        <v>269</v>
      </c>
      <c r="E88" t="s">
        <v>245</v>
      </c>
      <c r="F88" t="s">
        <v>270</v>
      </c>
      <c r="G88" t="s">
        <v>2409</v>
      </c>
      <c r="H88" t="s">
        <v>272</v>
      </c>
      <c r="I88" t="s">
        <v>2513</v>
      </c>
      <c r="J88" t="s">
        <v>130</v>
      </c>
      <c r="K88" t="s">
        <v>1596</v>
      </c>
      <c r="L88" t="s">
        <v>450</v>
      </c>
      <c r="M88" s="282" t="s">
        <v>276</v>
      </c>
      <c r="O88" t="s">
        <v>347</v>
      </c>
      <c r="P88" t="s">
        <v>303</v>
      </c>
      <c r="Q88" s="1120"/>
      <c r="R88" s="1128" t="s">
        <v>1691</v>
      </c>
      <c r="T88" s="242"/>
      <c r="U88" s="242"/>
      <c r="V88" s="242"/>
      <c r="AC88" t="s">
        <v>1336</v>
      </c>
      <c r="AD88" s="1013">
        <f>SUMIFS('6.2 Projects'!AD$9:AD$195,'6.2 Projects'!$F$9:$F$195,$F88,'6.2 Projects'!$R$9:$R$195,$R88)</f>
        <v>0</v>
      </c>
      <c r="AE88" s="1013">
        <f>SUMIFS('6.2 Projects'!AE$9:AE$195,'6.2 Projects'!$F$9:$F$195,$F88,'6.2 Projects'!$R$9:$R$195,$R88)</f>
        <v>0</v>
      </c>
      <c r="AF88" s="1013">
        <f>SUMIFS('6.2 Projects'!AF$9:AF$195,'6.2 Projects'!$F$9:$F$195,$F88,'6.2 Projects'!$R$9:$R$195,$R88)</f>
        <v>0</v>
      </c>
      <c r="AG88" s="1013">
        <f>SUMIFS('6.2 Projects'!AG$9:AG$195,'6.2 Projects'!$F$9:$F$195,$F88,'6.2 Projects'!$R$9:$R$195,$R88)</f>
        <v>0</v>
      </c>
      <c r="AH88" s="1013">
        <f>SUMIFS('6.2 Projects'!AH$9:AH$195,'6.2 Projects'!$F$9:$F$195,$F88,'6.2 Projects'!$R$9:$R$195,$R88)</f>
        <v>0</v>
      </c>
      <c r="AI88" s="1013">
        <f>SUMIFS('6.2 Projects'!AI$9:AI$195,'6.2 Projects'!$F$9:$F$195,$F88,'6.2 Projects'!$R$9:$R$195,$R88)</f>
        <v>0</v>
      </c>
      <c r="AJ88" s="1013">
        <f>SUMIFS('6.2 Projects'!AJ$9:AJ$195,'6.2 Projects'!$F$9:$F$195,$F88,'6.2 Projects'!$R$9:$R$195,$R88)</f>
        <v>0</v>
      </c>
      <c r="AL88" s="1013">
        <f>SUMIFS('6.2 Projects'!AD$9:AD$195,'6.2 Projects'!$F$9:$F$195,$F88,'6.2 Projects'!$R$9:$R$195,$R88,'6.2 Projects'!$T$9:$T$195,AL$7)+SUMIFS('6.2 Projects'!AE$9:AE$195,'6.2 Projects'!$F$9:$F$195,$F88,'6.2 Projects'!$R$9:$R$195,$R88,'6.2 Projects'!$T$9:$T$195,AL$7)+SUMIFS('6.2 Projects'!AF$9:AF$195,'6.2 Projects'!$F$9:$F$195,$F88,'6.2 Projects'!$R$9:$R$195,$R88,'6.2 Projects'!$T$9:$T$195,AL$7)+SUMIFS('6.2 Projects'!AG$9:AG$195,'6.2 Projects'!$F$9:$F$195,$F88,'6.2 Projects'!$R$9:$R$195,$R88,'6.2 Projects'!$T$9:$T$195,AL$7)+SUMIFS('6.2 Projects'!AH$9:AH$195,'6.2 Projects'!$F$9:$F$195,$F88,'6.2 Projects'!$R$9:$R$195,$R88,'6.2 Projects'!$T$9:$T$195,AL$7)+SUMIFS('6.2 Projects'!AI$9:AI$195,'6.2 Projects'!$F$9:$F$195,$F88,'6.2 Projects'!$R$9:$R$195,$R88,'6.2 Projects'!$T$9:$T$195,AL$7)+SUMIFS('6.2 Projects'!AJ$9:AJ$195,'6.2 Projects'!$F$9:$F$195,$F88,'6.2 Projects'!$R$9:$R$195,$R88,'6.2 Projects'!$T$9:$T$195,AL$7)</f>
        <v>0</v>
      </c>
      <c r="AM88" s="1013">
        <f>SUMIFS('6.2 Projects'!AD$9:AD$195,'6.2 Projects'!$F$9:$F$195,$F88,'6.2 Projects'!$R$9:$R$195,$R88,'6.2 Projects'!$T$9:$T$195,AM$7)+SUMIFS('6.2 Projects'!AE$9:AE$195,'6.2 Projects'!$F$9:$F$195,$F88,'6.2 Projects'!$R$9:$R$195,$R88,'6.2 Projects'!$T$9:$T$195,AM$7)+SUMIFS('6.2 Projects'!AF$9:AF$195,'6.2 Projects'!$F$9:$F$195,$F88,'6.2 Projects'!$R$9:$R$195,$R88,'6.2 Projects'!$T$9:$T$195,AM$7)+SUMIFS('6.2 Projects'!AG$9:AG$195,'6.2 Projects'!$F$9:$F$195,$F88,'6.2 Projects'!$R$9:$R$195,$R88,'6.2 Projects'!$T$9:$T$195,AM$7)+SUMIFS('6.2 Projects'!AH$9:AH$195,'6.2 Projects'!$F$9:$F$195,$F88,'6.2 Projects'!$R$9:$R$195,$R88,'6.2 Projects'!$T$9:$T$195,AM$7)+SUMIFS('6.2 Projects'!AI$9:AI$195,'6.2 Projects'!$F$9:$F$195,$F88,'6.2 Projects'!$R$9:$R$195,$R88,'6.2 Projects'!$T$9:$T$195,AM$7)+SUMIFS('6.2 Projects'!AJ$9:AJ$195,'6.2 Projects'!$F$9:$F$195,$F88,'6.2 Projects'!$R$9:$R$195,$R88,'6.2 Projects'!$T$9:$T$195,AM$7)</f>
        <v>0</v>
      </c>
    </row>
    <row r="89" spans="1:39">
      <c r="D89" t="s">
        <v>269</v>
      </c>
      <c r="E89" t="s">
        <v>245</v>
      </c>
      <c r="F89" t="s">
        <v>270</v>
      </c>
      <c r="G89" t="s">
        <v>2409</v>
      </c>
      <c r="H89" t="s">
        <v>272</v>
      </c>
      <c r="I89" t="s">
        <v>2513</v>
      </c>
      <c r="J89" t="s">
        <v>130</v>
      </c>
      <c r="K89" t="s">
        <v>1596</v>
      </c>
      <c r="L89" t="s">
        <v>456</v>
      </c>
      <c r="M89" s="282" t="s">
        <v>276</v>
      </c>
      <c r="O89" t="s">
        <v>359</v>
      </c>
      <c r="P89" t="s">
        <v>303</v>
      </c>
      <c r="Q89" s="1120"/>
      <c r="R89" s="1128" t="s">
        <v>1598</v>
      </c>
      <c r="T89" s="242"/>
      <c r="U89" s="242"/>
      <c r="V89" s="242"/>
      <c r="AC89" t="s">
        <v>1336</v>
      </c>
      <c r="AD89" s="1013">
        <f>SUMIFS('6.2 Projects'!AD$9:AD$195,'6.2 Projects'!$F$9:$F$195,$F89,'6.2 Projects'!$R$9:$R$195,$R89)</f>
        <v>0</v>
      </c>
      <c r="AE89" s="1013">
        <f>SUMIFS('6.2 Projects'!AE$9:AE$195,'6.2 Projects'!$F$9:$F$195,$F89,'6.2 Projects'!$R$9:$R$195,$R89)</f>
        <v>0</v>
      </c>
      <c r="AF89" s="1013">
        <f>SUMIFS('6.2 Projects'!AF$9:AF$195,'6.2 Projects'!$F$9:$F$195,$F89,'6.2 Projects'!$R$9:$R$195,$R89)</f>
        <v>0</v>
      </c>
      <c r="AG89" s="1013">
        <f>SUMIFS('6.2 Projects'!AG$9:AG$195,'6.2 Projects'!$F$9:$F$195,$F89,'6.2 Projects'!$R$9:$R$195,$R89)</f>
        <v>0</v>
      </c>
      <c r="AH89" s="1013">
        <f>SUMIFS('6.2 Projects'!AH$9:AH$195,'6.2 Projects'!$F$9:$F$195,$F89,'6.2 Projects'!$R$9:$R$195,$R89)</f>
        <v>0</v>
      </c>
      <c r="AI89" s="1013">
        <f>SUMIFS('6.2 Projects'!AI$9:AI$195,'6.2 Projects'!$F$9:$F$195,$F89,'6.2 Projects'!$R$9:$R$195,$R89)</f>
        <v>0</v>
      </c>
      <c r="AJ89" s="1013">
        <f>SUMIFS('6.2 Projects'!AJ$9:AJ$195,'6.2 Projects'!$F$9:$F$195,$F89,'6.2 Projects'!$R$9:$R$195,$R89)</f>
        <v>0</v>
      </c>
      <c r="AL89" s="1013">
        <f>SUMIFS('6.2 Projects'!AD$9:AD$195,'6.2 Projects'!$F$9:$F$195,$F89,'6.2 Projects'!$R$9:$R$195,$R89,'6.2 Projects'!$T$9:$T$195,AL$7)+SUMIFS('6.2 Projects'!AE$9:AE$195,'6.2 Projects'!$F$9:$F$195,$F89,'6.2 Projects'!$R$9:$R$195,$R89,'6.2 Projects'!$T$9:$T$195,AL$7)+SUMIFS('6.2 Projects'!AF$9:AF$195,'6.2 Projects'!$F$9:$F$195,$F89,'6.2 Projects'!$R$9:$R$195,$R89,'6.2 Projects'!$T$9:$T$195,AL$7)+SUMIFS('6.2 Projects'!AG$9:AG$195,'6.2 Projects'!$F$9:$F$195,$F89,'6.2 Projects'!$R$9:$R$195,$R89,'6.2 Projects'!$T$9:$T$195,AL$7)+SUMIFS('6.2 Projects'!AH$9:AH$195,'6.2 Projects'!$F$9:$F$195,$F89,'6.2 Projects'!$R$9:$R$195,$R89,'6.2 Projects'!$T$9:$T$195,AL$7)+SUMIFS('6.2 Projects'!AI$9:AI$195,'6.2 Projects'!$F$9:$F$195,$F89,'6.2 Projects'!$R$9:$R$195,$R89,'6.2 Projects'!$T$9:$T$195,AL$7)+SUMIFS('6.2 Projects'!AJ$9:AJ$195,'6.2 Projects'!$F$9:$F$195,$F89,'6.2 Projects'!$R$9:$R$195,$R89,'6.2 Projects'!$T$9:$T$195,AL$7)</f>
        <v>0</v>
      </c>
      <c r="AM89" s="1013">
        <f>SUMIFS('6.2 Projects'!AD$9:AD$195,'6.2 Projects'!$F$9:$F$195,$F89,'6.2 Projects'!$R$9:$R$195,$R89,'6.2 Projects'!$T$9:$T$195,AM$7)+SUMIFS('6.2 Projects'!AE$9:AE$195,'6.2 Projects'!$F$9:$F$195,$F89,'6.2 Projects'!$R$9:$R$195,$R89,'6.2 Projects'!$T$9:$T$195,AM$7)+SUMIFS('6.2 Projects'!AF$9:AF$195,'6.2 Projects'!$F$9:$F$195,$F89,'6.2 Projects'!$R$9:$R$195,$R89,'6.2 Projects'!$T$9:$T$195,AM$7)+SUMIFS('6.2 Projects'!AG$9:AG$195,'6.2 Projects'!$F$9:$F$195,$F89,'6.2 Projects'!$R$9:$R$195,$R89,'6.2 Projects'!$T$9:$T$195,AM$7)+SUMIFS('6.2 Projects'!AH$9:AH$195,'6.2 Projects'!$F$9:$F$195,$F89,'6.2 Projects'!$R$9:$R$195,$R89,'6.2 Projects'!$T$9:$T$195,AM$7)+SUMIFS('6.2 Projects'!AI$9:AI$195,'6.2 Projects'!$F$9:$F$195,$F89,'6.2 Projects'!$R$9:$R$195,$R89,'6.2 Projects'!$T$9:$T$195,AM$7)+SUMIFS('6.2 Projects'!AJ$9:AJ$195,'6.2 Projects'!$F$9:$F$195,$F89,'6.2 Projects'!$R$9:$R$195,$R89,'6.2 Projects'!$T$9:$T$195,AM$7)</f>
        <v>0</v>
      </c>
    </row>
    <row r="90" spans="1:39">
      <c r="D90" t="s">
        <v>269</v>
      </c>
      <c r="E90" t="s">
        <v>245</v>
      </c>
      <c r="F90" t="s">
        <v>270</v>
      </c>
      <c r="G90" t="s">
        <v>2409</v>
      </c>
      <c r="H90" t="s">
        <v>272</v>
      </c>
      <c r="I90" t="s">
        <v>2513</v>
      </c>
      <c r="J90" t="s">
        <v>130</v>
      </c>
      <c r="K90" t="s">
        <v>1596</v>
      </c>
      <c r="L90" s="172" t="s">
        <v>318</v>
      </c>
      <c r="M90" s="172" t="s">
        <v>318</v>
      </c>
      <c r="O90" s="172" t="s">
        <v>318</v>
      </c>
      <c r="P90" t="s">
        <v>303</v>
      </c>
      <c r="Q90" s="1120"/>
      <c r="R90" s="1128" t="s">
        <v>466</v>
      </c>
      <c r="T90" s="242"/>
      <c r="U90" s="242"/>
      <c r="V90" s="242"/>
      <c r="AC90" t="s">
        <v>1336</v>
      </c>
      <c r="AE90" s="978"/>
      <c r="AF90" s="978"/>
      <c r="AG90" s="978"/>
      <c r="AH90" s="978"/>
      <c r="AI90" s="978"/>
      <c r="AL90" s="978"/>
      <c r="AM90" s="978"/>
    </row>
    <row r="91" spans="1:39">
      <c r="D91" t="s">
        <v>269</v>
      </c>
      <c r="E91" t="s">
        <v>245</v>
      </c>
      <c r="F91" t="s">
        <v>270</v>
      </c>
      <c r="G91" t="s">
        <v>2409</v>
      </c>
      <c r="H91" t="s">
        <v>272</v>
      </c>
      <c r="I91" t="s">
        <v>2513</v>
      </c>
      <c r="J91" t="s">
        <v>130</v>
      </c>
      <c r="K91" t="s">
        <v>1596</v>
      </c>
      <c r="L91" s="172" t="s">
        <v>318</v>
      </c>
      <c r="M91" s="172" t="s">
        <v>318</v>
      </c>
      <c r="O91" s="172" t="s">
        <v>318</v>
      </c>
      <c r="P91" t="s">
        <v>303</v>
      </c>
      <c r="Q91" s="1120"/>
      <c r="R91" s="1128" t="s">
        <v>2514</v>
      </c>
      <c r="T91" s="242"/>
      <c r="U91" s="242"/>
      <c r="V91" s="242"/>
      <c r="AC91" t="s">
        <v>1336</v>
      </c>
      <c r="AE91" s="978"/>
      <c r="AF91" s="978"/>
      <c r="AG91" s="978"/>
      <c r="AH91" s="978"/>
      <c r="AI91" s="978"/>
      <c r="AL91" s="978"/>
      <c r="AM91" s="978"/>
    </row>
    <row r="92" spans="1:39">
      <c r="D92" t="s">
        <v>269</v>
      </c>
      <c r="E92" t="s">
        <v>245</v>
      </c>
      <c r="F92" t="s">
        <v>270</v>
      </c>
      <c r="G92" t="s">
        <v>2409</v>
      </c>
      <c r="H92" t="s">
        <v>272</v>
      </c>
      <c r="I92" t="s">
        <v>2513</v>
      </c>
      <c r="J92" t="s">
        <v>130</v>
      </c>
      <c r="K92" t="s">
        <v>1596</v>
      </c>
      <c r="L92" s="172" t="s">
        <v>318</v>
      </c>
      <c r="M92" s="172" t="s">
        <v>318</v>
      </c>
      <c r="O92" s="172" t="s">
        <v>318</v>
      </c>
      <c r="P92" t="s">
        <v>303</v>
      </c>
      <c r="Q92" s="1120"/>
      <c r="R92" s="1128" t="s">
        <v>2515</v>
      </c>
      <c r="T92" s="242"/>
      <c r="U92" s="242"/>
      <c r="V92" s="242"/>
      <c r="AC92" t="s">
        <v>1336</v>
      </c>
      <c r="AD92" s="978"/>
      <c r="AE92" s="978"/>
      <c r="AF92" s="978"/>
      <c r="AG92" s="978"/>
      <c r="AH92" s="978"/>
      <c r="AI92" s="978"/>
      <c r="AL92" s="978"/>
      <c r="AM92" s="978"/>
    </row>
    <row r="93" spans="1:39">
      <c r="D93" t="s">
        <v>269</v>
      </c>
      <c r="E93" t="s">
        <v>245</v>
      </c>
      <c r="F93" t="s">
        <v>270</v>
      </c>
      <c r="G93" t="s">
        <v>2409</v>
      </c>
      <c r="H93" t="s">
        <v>272</v>
      </c>
      <c r="I93" t="s">
        <v>2513</v>
      </c>
      <c r="J93" t="s">
        <v>130</v>
      </c>
      <c r="K93" t="s">
        <v>1596</v>
      </c>
      <c r="L93" s="172" t="s">
        <v>318</v>
      </c>
      <c r="M93" s="172" t="s">
        <v>318</v>
      </c>
      <c r="O93" s="172" t="s">
        <v>318</v>
      </c>
      <c r="P93" t="s">
        <v>303</v>
      </c>
      <c r="Q93" s="1120"/>
      <c r="R93" s="1128" t="s">
        <v>2516</v>
      </c>
      <c r="T93" s="242"/>
      <c r="U93" s="242"/>
      <c r="V93" s="242"/>
      <c r="AC93" t="s">
        <v>1336</v>
      </c>
      <c r="AD93" s="978"/>
      <c r="AE93" s="978"/>
      <c r="AF93" s="978"/>
      <c r="AG93" s="978"/>
      <c r="AH93" s="978"/>
      <c r="AI93" s="978"/>
      <c r="AL93" s="978"/>
      <c r="AM93" s="978"/>
    </row>
    <row r="94" spans="1:39">
      <c r="D94" t="s">
        <v>269</v>
      </c>
      <c r="E94" t="s">
        <v>245</v>
      </c>
      <c r="F94" t="s">
        <v>270</v>
      </c>
      <c r="G94" t="s">
        <v>2409</v>
      </c>
      <c r="H94" t="s">
        <v>272</v>
      </c>
      <c r="I94" t="s">
        <v>2513</v>
      </c>
      <c r="J94" t="s">
        <v>130</v>
      </c>
      <c r="K94" t="s">
        <v>1596</v>
      </c>
      <c r="L94" s="172" t="s">
        <v>318</v>
      </c>
      <c r="M94" s="172" t="s">
        <v>318</v>
      </c>
      <c r="O94" s="172" t="s">
        <v>318</v>
      </c>
      <c r="P94" t="s">
        <v>303</v>
      </c>
      <c r="Q94" s="1120"/>
      <c r="R94" s="1128" t="s">
        <v>2517</v>
      </c>
      <c r="T94" s="242"/>
      <c r="U94" s="242"/>
      <c r="V94" s="242"/>
      <c r="AC94" t="s">
        <v>1336</v>
      </c>
      <c r="AD94" s="978"/>
      <c r="AE94" s="978"/>
      <c r="AF94" s="978"/>
      <c r="AG94" s="978"/>
      <c r="AH94" s="978"/>
      <c r="AI94" s="978"/>
      <c r="AL94" s="978"/>
      <c r="AM94" s="978"/>
    </row>
    <row r="95" spans="1:39">
      <c r="D95" t="s">
        <v>269</v>
      </c>
      <c r="E95" t="s">
        <v>245</v>
      </c>
      <c r="F95" t="s">
        <v>270</v>
      </c>
      <c r="G95" t="s">
        <v>2409</v>
      </c>
      <c r="H95" t="s">
        <v>272</v>
      </c>
      <c r="I95" t="s">
        <v>2513</v>
      </c>
      <c r="J95" t="s">
        <v>130</v>
      </c>
      <c r="K95" t="s">
        <v>1596</v>
      </c>
      <c r="L95" s="172" t="s">
        <v>318</v>
      </c>
      <c r="M95" s="172" t="s">
        <v>318</v>
      </c>
      <c r="O95" s="172" t="s">
        <v>318</v>
      </c>
      <c r="P95" t="s">
        <v>303</v>
      </c>
      <c r="Q95" s="1120"/>
      <c r="R95" s="1128" t="s">
        <v>2518</v>
      </c>
      <c r="T95" s="242"/>
      <c r="U95" s="242"/>
      <c r="V95" s="242"/>
      <c r="AC95" t="s">
        <v>1336</v>
      </c>
      <c r="AD95" s="978"/>
      <c r="AE95" s="978"/>
      <c r="AF95" s="978"/>
      <c r="AG95" s="978"/>
      <c r="AH95" s="978"/>
      <c r="AI95" s="978"/>
      <c r="AL95" s="978"/>
      <c r="AM95" s="978"/>
    </row>
    <row r="96" spans="1:39">
      <c r="D96" t="s">
        <v>269</v>
      </c>
      <c r="E96" t="s">
        <v>245</v>
      </c>
      <c r="F96" t="s">
        <v>270</v>
      </c>
      <c r="G96" t="s">
        <v>2409</v>
      </c>
      <c r="H96" t="s">
        <v>272</v>
      </c>
      <c r="I96" t="s">
        <v>2513</v>
      </c>
      <c r="J96" t="s">
        <v>130</v>
      </c>
      <c r="K96" t="s">
        <v>1596</v>
      </c>
      <c r="L96" s="172" t="s">
        <v>318</v>
      </c>
      <c r="M96" s="172" t="s">
        <v>318</v>
      </c>
      <c r="O96" s="172" t="s">
        <v>318</v>
      </c>
      <c r="P96" t="s">
        <v>303</v>
      </c>
      <c r="Q96" s="1120"/>
      <c r="R96" s="1120"/>
      <c r="T96" s="242"/>
      <c r="U96" s="242"/>
      <c r="V96" s="242"/>
      <c r="AC96" t="s">
        <v>1336</v>
      </c>
      <c r="AE96" s="978"/>
      <c r="AF96" s="978"/>
      <c r="AG96" s="978"/>
      <c r="AH96" s="978"/>
      <c r="AI96" s="978"/>
      <c r="AL96" s="978"/>
      <c r="AM96" s="978"/>
    </row>
    <row r="97" spans="1:39">
      <c r="D97" t="s">
        <v>269</v>
      </c>
      <c r="E97" t="s">
        <v>245</v>
      </c>
      <c r="F97" t="s">
        <v>270</v>
      </c>
      <c r="G97" t="s">
        <v>2409</v>
      </c>
      <c r="H97" t="s">
        <v>272</v>
      </c>
      <c r="I97" t="s">
        <v>2513</v>
      </c>
      <c r="J97" t="s">
        <v>130</v>
      </c>
      <c r="K97" t="s">
        <v>1596</v>
      </c>
      <c r="L97" s="172" t="s">
        <v>318</v>
      </c>
      <c r="M97" s="172" t="s">
        <v>318</v>
      </c>
      <c r="O97" s="172" t="s">
        <v>318</v>
      </c>
      <c r="P97" t="s">
        <v>303</v>
      </c>
      <c r="Q97" s="1120"/>
      <c r="R97" s="1120"/>
      <c r="T97" s="242"/>
      <c r="U97" s="242"/>
      <c r="V97" s="242"/>
      <c r="AC97" t="s">
        <v>1336</v>
      </c>
      <c r="AE97" s="978"/>
      <c r="AF97" s="978"/>
      <c r="AG97" s="978"/>
      <c r="AH97" s="978"/>
      <c r="AI97" s="978"/>
      <c r="AL97" s="978"/>
      <c r="AM97" s="978"/>
    </row>
    <row r="98" spans="1:39">
      <c r="D98" t="s">
        <v>269</v>
      </c>
      <c r="E98" t="s">
        <v>245</v>
      </c>
      <c r="F98" t="s">
        <v>270</v>
      </c>
      <c r="G98" t="s">
        <v>2409</v>
      </c>
      <c r="H98" t="s">
        <v>272</v>
      </c>
      <c r="I98" t="s">
        <v>2513</v>
      </c>
      <c r="J98" t="s">
        <v>130</v>
      </c>
      <c r="K98" t="s">
        <v>1596</v>
      </c>
      <c r="L98" s="172" t="s">
        <v>318</v>
      </c>
      <c r="M98" s="172" t="s">
        <v>318</v>
      </c>
      <c r="O98" s="172" t="s">
        <v>318</v>
      </c>
      <c r="P98" t="s">
        <v>303</v>
      </c>
      <c r="Q98" s="1120"/>
      <c r="R98" s="1120"/>
      <c r="T98" s="242"/>
      <c r="U98" s="242"/>
      <c r="V98" s="242"/>
      <c r="AC98" t="s">
        <v>1336</v>
      </c>
      <c r="AE98" s="978"/>
      <c r="AF98" s="978"/>
      <c r="AG98" s="978"/>
      <c r="AH98" s="978"/>
      <c r="AI98" s="978"/>
      <c r="AL98" s="978"/>
      <c r="AM98" s="978"/>
    </row>
    <row r="99" spans="1:39">
      <c r="D99" t="s">
        <v>269</v>
      </c>
      <c r="E99" t="s">
        <v>245</v>
      </c>
      <c r="F99" t="s">
        <v>270</v>
      </c>
      <c r="G99" t="s">
        <v>2409</v>
      </c>
      <c r="H99" t="s">
        <v>272</v>
      </c>
      <c r="I99" t="s">
        <v>2513</v>
      </c>
      <c r="J99" t="s">
        <v>130</v>
      </c>
      <c r="K99" t="s">
        <v>1596</v>
      </c>
      <c r="L99" s="172" t="s">
        <v>318</v>
      </c>
      <c r="M99" s="172" t="s">
        <v>318</v>
      </c>
      <c r="O99" s="172" t="s">
        <v>318</v>
      </c>
      <c r="P99" t="s">
        <v>303</v>
      </c>
      <c r="Q99" s="1120"/>
      <c r="R99" s="1120"/>
      <c r="T99" s="242"/>
      <c r="U99" s="242"/>
      <c r="V99" s="242"/>
      <c r="AC99" t="s">
        <v>1336</v>
      </c>
      <c r="AE99" s="978"/>
      <c r="AF99" s="978"/>
      <c r="AG99" s="978"/>
      <c r="AH99" s="978"/>
      <c r="AI99" s="978"/>
      <c r="AL99" s="978"/>
      <c r="AM99" s="978"/>
    </row>
    <row r="100" spans="1:39">
      <c r="D100" t="s">
        <v>269</v>
      </c>
      <c r="E100" t="s">
        <v>245</v>
      </c>
      <c r="F100" t="s">
        <v>270</v>
      </c>
      <c r="G100" t="s">
        <v>2409</v>
      </c>
      <c r="H100" t="s">
        <v>272</v>
      </c>
      <c r="I100" t="s">
        <v>2513</v>
      </c>
      <c r="J100" t="s">
        <v>130</v>
      </c>
      <c r="K100" t="s">
        <v>1596</v>
      </c>
      <c r="L100" s="172" t="s">
        <v>318</v>
      </c>
      <c r="M100" s="172" t="s">
        <v>318</v>
      </c>
      <c r="O100" s="172" t="s">
        <v>318</v>
      </c>
      <c r="P100" t="s">
        <v>303</v>
      </c>
      <c r="Q100" s="1120"/>
      <c r="R100" s="1120"/>
      <c r="T100" s="242"/>
      <c r="U100" s="242"/>
      <c r="V100" s="242"/>
      <c r="AC100" t="s">
        <v>1336</v>
      </c>
      <c r="AE100" s="978"/>
      <c r="AF100" s="978"/>
      <c r="AG100" s="978"/>
      <c r="AH100" s="978"/>
      <c r="AI100" s="978"/>
      <c r="AL100" s="978"/>
      <c r="AM100" s="978"/>
    </row>
    <row r="101" spans="1:39">
      <c r="D101" t="s">
        <v>269</v>
      </c>
      <c r="E101" t="s">
        <v>245</v>
      </c>
      <c r="F101" t="s">
        <v>270</v>
      </c>
      <c r="G101" t="s">
        <v>2409</v>
      </c>
      <c r="H101" t="s">
        <v>272</v>
      </c>
      <c r="I101" t="s">
        <v>2513</v>
      </c>
      <c r="J101" t="s">
        <v>130</v>
      </c>
      <c r="K101" t="s">
        <v>1596</v>
      </c>
      <c r="L101" s="172" t="s">
        <v>318</v>
      </c>
      <c r="M101" s="172" t="s">
        <v>318</v>
      </c>
      <c r="O101" s="172" t="s">
        <v>318</v>
      </c>
      <c r="P101" t="s">
        <v>303</v>
      </c>
      <c r="Q101" s="1120"/>
      <c r="R101" s="1120"/>
      <c r="T101" s="242"/>
      <c r="U101" s="242"/>
      <c r="V101" s="242"/>
      <c r="AC101" t="s">
        <v>1336</v>
      </c>
      <c r="AE101" s="978"/>
      <c r="AF101" s="978"/>
      <c r="AG101" s="978"/>
      <c r="AH101" s="978"/>
      <c r="AI101" s="978"/>
      <c r="AL101" s="978"/>
      <c r="AM101" s="978"/>
    </row>
    <row r="102" spans="1:39">
      <c r="D102" t="s">
        <v>269</v>
      </c>
      <c r="E102" t="s">
        <v>245</v>
      </c>
      <c r="F102" t="s">
        <v>270</v>
      </c>
      <c r="G102" t="s">
        <v>2409</v>
      </c>
      <c r="H102" t="s">
        <v>272</v>
      </c>
      <c r="I102" t="s">
        <v>2513</v>
      </c>
      <c r="J102" t="s">
        <v>130</v>
      </c>
      <c r="K102" t="s">
        <v>1596</v>
      </c>
      <c r="L102" s="172" t="s">
        <v>318</v>
      </c>
      <c r="M102" s="172" t="s">
        <v>318</v>
      </c>
      <c r="O102" s="172" t="s">
        <v>318</v>
      </c>
      <c r="P102" t="s">
        <v>303</v>
      </c>
      <c r="Q102" s="1120"/>
      <c r="R102" s="1120"/>
      <c r="T102" s="242"/>
      <c r="U102" s="242"/>
      <c r="V102" s="242"/>
      <c r="AC102" t="s">
        <v>1336</v>
      </c>
      <c r="AE102" s="978"/>
      <c r="AF102" s="978"/>
      <c r="AG102" s="978"/>
      <c r="AH102" s="978"/>
      <c r="AI102" s="978"/>
      <c r="AL102" s="978"/>
      <c r="AM102" s="978"/>
    </row>
    <row r="103" spans="1:39">
      <c r="D103" t="s">
        <v>269</v>
      </c>
      <c r="E103" t="s">
        <v>245</v>
      </c>
      <c r="F103" t="s">
        <v>270</v>
      </c>
      <c r="G103" t="s">
        <v>2409</v>
      </c>
      <c r="H103" t="s">
        <v>272</v>
      </c>
      <c r="I103" t="s">
        <v>2513</v>
      </c>
      <c r="J103" t="s">
        <v>130</v>
      </c>
      <c r="K103" t="s">
        <v>1596</v>
      </c>
      <c r="L103" s="172" t="s">
        <v>318</v>
      </c>
      <c r="M103" s="172" t="s">
        <v>318</v>
      </c>
      <c r="O103" s="172" t="s">
        <v>318</v>
      </c>
      <c r="P103" t="s">
        <v>303</v>
      </c>
      <c r="Q103" s="1120"/>
      <c r="R103" s="1120"/>
      <c r="T103" s="242"/>
      <c r="U103" s="242"/>
      <c r="V103" s="242"/>
      <c r="AC103" t="s">
        <v>1336</v>
      </c>
      <c r="AE103" s="978"/>
      <c r="AF103" s="978"/>
      <c r="AG103" s="978"/>
      <c r="AH103" s="978"/>
      <c r="AI103" s="978"/>
      <c r="AL103" s="978"/>
      <c r="AM103" s="978"/>
    </row>
    <row r="104" spans="1:39">
      <c r="D104" t="s">
        <v>269</v>
      </c>
      <c r="E104" t="s">
        <v>245</v>
      </c>
      <c r="F104" t="s">
        <v>270</v>
      </c>
      <c r="G104" t="s">
        <v>2409</v>
      </c>
      <c r="H104" t="s">
        <v>272</v>
      </c>
      <c r="I104" t="s">
        <v>2513</v>
      </c>
      <c r="J104" t="s">
        <v>130</v>
      </c>
      <c r="K104" t="s">
        <v>1596</v>
      </c>
      <c r="L104" s="172" t="s">
        <v>318</v>
      </c>
      <c r="M104" s="172" t="s">
        <v>318</v>
      </c>
      <c r="O104" s="172" t="s">
        <v>318</v>
      </c>
      <c r="P104" t="s">
        <v>303</v>
      </c>
      <c r="Q104" s="1120"/>
      <c r="R104" s="1120"/>
      <c r="T104" s="242"/>
      <c r="U104" s="242"/>
      <c r="V104" s="242"/>
      <c r="AC104" t="s">
        <v>1336</v>
      </c>
      <c r="AE104" s="978"/>
      <c r="AF104" s="978"/>
      <c r="AG104" s="978"/>
      <c r="AH104" s="978"/>
      <c r="AI104" s="978"/>
      <c r="AL104" s="978"/>
      <c r="AM104" s="978"/>
    </row>
    <row r="105" spans="1:39">
      <c r="L105" s="60"/>
      <c r="M105" s="60"/>
      <c r="T105" s="242"/>
      <c r="U105" s="242"/>
      <c r="V105" s="242"/>
      <c r="AD105" s="49"/>
      <c r="AJ105" s="49"/>
    </row>
    <row r="106" spans="1:39" s="1" customFormat="1">
      <c r="A106" s="42"/>
      <c r="B106" s="48" t="s">
        <v>377</v>
      </c>
      <c r="Q106" s="76"/>
      <c r="R106" s="76"/>
    </row>
    <row r="108" spans="1:39">
      <c r="D108" t="s">
        <v>269</v>
      </c>
      <c r="E108" t="s">
        <v>245</v>
      </c>
      <c r="F108" t="s">
        <v>270</v>
      </c>
      <c r="G108" t="s">
        <v>2409</v>
      </c>
      <c r="H108" t="s">
        <v>272</v>
      </c>
      <c r="I108" t="s">
        <v>377</v>
      </c>
      <c r="J108" t="s">
        <v>130</v>
      </c>
      <c r="K108" t="s">
        <v>377</v>
      </c>
      <c r="L108" s="172" t="s">
        <v>318</v>
      </c>
      <c r="M108" s="172" t="s">
        <v>318</v>
      </c>
      <c r="O108" s="172" t="s">
        <v>318</v>
      </c>
      <c r="P108" t="s">
        <v>321</v>
      </c>
      <c r="T108" s="242"/>
      <c r="U108" s="242"/>
      <c r="V108" s="242"/>
      <c r="AC108" t="s">
        <v>1336</v>
      </c>
      <c r="AE108" s="1013">
        <f>SUMIFS('6.7 TO_NonOp_Capex'!AE$9:AE$997,'6.7 TO_NonOp_Capex'!$D$9:$D$997,$D108,'6.7 TO_NonOp_Capex'!$E$9:$E$997,$E108,'6.7 TO_NonOp_Capex'!$F$9:$F$997,$F108,'6.7 TO_NonOp_Capex'!$G$9:$G$997,$G108,'6.7 TO_NonOp_Capex'!$H$9:$H$997,$H108,'6.7 TO_NonOp_Capex'!$I$9:$I$997,$I108,'6.7 TO_NonOp_Capex'!$K$9:$K$997,$K108)</f>
        <v>0</v>
      </c>
      <c r="AF108" s="1013">
        <f>SUMIFS('6.7 TO_NonOp_Capex'!AF$9:AF$997,'6.7 TO_NonOp_Capex'!$D$9:$D$997,$D108,'6.7 TO_NonOp_Capex'!$E$9:$E$997,$E108,'6.7 TO_NonOp_Capex'!$F$9:$F$997,$F108,'6.7 TO_NonOp_Capex'!$G$9:$G$997,$G108,'6.7 TO_NonOp_Capex'!$H$9:$H$997,$H108,'6.7 TO_NonOp_Capex'!$I$9:$I$997,$I108,'6.7 TO_NonOp_Capex'!$K$9:$K$997,$K108)</f>
        <v>0</v>
      </c>
      <c r="AG108" s="1013">
        <f>SUMIFS('6.7 TO_NonOp_Capex'!AG$9:AG$997,'6.7 TO_NonOp_Capex'!$D$9:$D$997,$D108,'6.7 TO_NonOp_Capex'!$E$9:$E$997,$E108,'6.7 TO_NonOp_Capex'!$F$9:$F$997,$F108,'6.7 TO_NonOp_Capex'!$G$9:$G$997,$G108,'6.7 TO_NonOp_Capex'!$H$9:$H$997,$H108,'6.7 TO_NonOp_Capex'!$I$9:$I$997,$I108,'6.7 TO_NonOp_Capex'!$K$9:$K$997,$K108)</f>
        <v>0</v>
      </c>
      <c r="AH108" s="1013">
        <f>SUMIFS('6.7 TO_NonOp_Capex'!AH$9:AH$997,'6.7 TO_NonOp_Capex'!$D$9:$D$997,$D108,'6.7 TO_NonOp_Capex'!$E$9:$E$997,$E108,'6.7 TO_NonOp_Capex'!$F$9:$F$997,$F108,'6.7 TO_NonOp_Capex'!$G$9:$G$997,$G108,'6.7 TO_NonOp_Capex'!$H$9:$H$997,$H108,'6.7 TO_NonOp_Capex'!$I$9:$I$997,$I108,'6.7 TO_NonOp_Capex'!$K$9:$K$997,$K108)</f>
        <v>0</v>
      </c>
      <c r="AI108" s="1013">
        <f>SUMIFS('6.7 TO_NonOp_Capex'!AI$9:AI$997,'6.7 TO_NonOp_Capex'!$D$9:$D$997,$D108,'6.7 TO_NonOp_Capex'!$E$9:$E$997,$E108,'6.7 TO_NonOp_Capex'!$F$9:$F$997,$F108,'6.7 TO_NonOp_Capex'!$G$9:$G$997,$G108,'6.7 TO_NonOp_Capex'!$H$9:$H$997,$H108,'6.7 TO_NonOp_Capex'!$I$9:$I$997,$I108,'6.7 TO_NonOp_Capex'!$K$9:$K$997,$K108)</f>
        <v>0</v>
      </c>
      <c r="AL108" s="978"/>
      <c r="AM108" s="978"/>
    </row>
    <row r="109" spans="1:39">
      <c r="D109" t="s">
        <v>269</v>
      </c>
      <c r="E109" t="s">
        <v>245</v>
      </c>
      <c r="F109" t="s">
        <v>270</v>
      </c>
      <c r="G109" t="s">
        <v>2409</v>
      </c>
      <c r="H109" t="s">
        <v>272</v>
      </c>
      <c r="I109" t="s">
        <v>377</v>
      </c>
      <c r="J109" t="s">
        <v>130</v>
      </c>
      <c r="K109" t="s">
        <v>377</v>
      </c>
      <c r="L109" s="172" t="s">
        <v>318</v>
      </c>
      <c r="M109" s="172" t="s">
        <v>318</v>
      </c>
      <c r="O109" s="172" t="s">
        <v>318</v>
      </c>
      <c r="P109" t="s">
        <v>321</v>
      </c>
      <c r="R109" s="1128" t="s">
        <v>2519</v>
      </c>
      <c r="T109" s="242"/>
      <c r="U109" s="242"/>
      <c r="V109" s="242"/>
      <c r="AC109" t="s">
        <v>1336</v>
      </c>
      <c r="AD109" s="978"/>
      <c r="AE109" s="978"/>
      <c r="AF109" s="978"/>
      <c r="AG109" s="978"/>
      <c r="AH109" s="978"/>
      <c r="AI109" s="978"/>
      <c r="AL109" s="978"/>
      <c r="AM109" s="978"/>
    </row>
    <row r="110" spans="1:39">
      <c r="D110" s="282" t="s">
        <v>292</v>
      </c>
      <c r="E110" t="s">
        <v>245</v>
      </c>
      <c r="F110" t="s">
        <v>270</v>
      </c>
      <c r="G110" t="s">
        <v>2409</v>
      </c>
      <c r="H110" t="s">
        <v>272</v>
      </c>
      <c r="I110" t="s">
        <v>377</v>
      </c>
      <c r="J110" t="s">
        <v>130</v>
      </c>
      <c r="K110" t="s">
        <v>377</v>
      </c>
      <c r="L110" s="172" t="s">
        <v>318</v>
      </c>
      <c r="M110" s="172" t="s">
        <v>318</v>
      </c>
      <c r="O110" s="172" t="s">
        <v>318</v>
      </c>
      <c r="P110" t="s">
        <v>403</v>
      </c>
      <c r="T110" s="242"/>
      <c r="U110" s="242"/>
      <c r="V110" s="242"/>
      <c r="AC110" t="s">
        <v>1336</v>
      </c>
      <c r="AE110" s="1013">
        <f>SUMIFS('6.8 SO_NonOp_Capex'!AE$9:AE$997,'6.8 SO_NonOp_Capex'!$D$9:$D$997,$D110,'6.8 SO_NonOp_Capex'!$E$9:$E$997,$E110,'6.8 SO_NonOp_Capex'!$F$9:$F$997,$F110,'6.8 SO_NonOp_Capex'!$G$9:$G$997,$G110,'6.8 SO_NonOp_Capex'!$H$9:$H$997,$H110,'6.8 SO_NonOp_Capex'!$I$9:$I$997,$I110,'6.8 SO_NonOp_Capex'!$K$9:$K$997,$K110)</f>
        <v>0</v>
      </c>
      <c r="AF110" s="1013">
        <f>SUMIFS('6.8 SO_NonOp_Capex'!AF$9:AF$997,'6.8 SO_NonOp_Capex'!$D$9:$D$997,$D110,'6.8 SO_NonOp_Capex'!$E$9:$E$997,$E110,'6.8 SO_NonOp_Capex'!$F$9:$F$997,$F110,'6.8 SO_NonOp_Capex'!$G$9:$G$997,$G110,'6.8 SO_NonOp_Capex'!$H$9:$H$997,$H110,'6.8 SO_NonOp_Capex'!$I$9:$I$997,$I110,'6.8 SO_NonOp_Capex'!$K$9:$K$997,$K110)</f>
        <v>0</v>
      </c>
      <c r="AG110" s="1013">
        <f>SUMIFS('6.8 SO_NonOp_Capex'!AG$9:AG$997,'6.8 SO_NonOp_Capex'!$D$9:$D$997,$D110,'6.8 SO_NonOp_Capex'!$E$9:$E$997,$E110,'6.8 SO_NonOp_Capex'!$F$9:$F$997,$F110,'6.8 SO_NonOp_Capex'!$G$9:$G$997,$G110,'6.8 SO_NonOp_Capex'!$H$9:$H$997,$H110,'6.8 SO_NonOp_Capex'!$I$9:$I$997,$I110,'6.8 SO_NonOp_Capex'!$K$9:$K$997,$K110)</f>
        <v>0</v>
      </c>
      <c r="AH110" s="1013">
        <f>SUMIFS('6.8 SO_NonOp_Capex'!AH$9:AH$997,'6.8 SO_NonOp_Capex'!$D$9:$D$997,$D110,'6.8 SO_NonOp_Capex'!$E$9:$E$997,$E110,'6.8 SO_NonOp_Capex'!$F$9:$F$997,$F110,'6.8 SO_NonOp_Capex'!$G$9:$G$997,$G110,'6.8 SO_NonOp_Capex'!$H$9:$H$997,$H110,'6.8 SO_NonOp_Capex'!$I$9:$I$997,$I110,'6.8 SO_NonOp_Capex'!$K$9:$K$997,$K110)</f>
        <v>0</v>
      </c>
      <c r="AI110" s="1013">
        <f>SUMIFS('6.8 SO_NonOp_Capex'!AI$9:AI$997,'6.8 SO_NonOp_Capex'!$D$9:$D$997,$D110,'6.8 SO_NonOp_Capex'!$E$9:$E$997,$E110,'6.8 SO_NonOp_Capex'!$F$9:$F$997,$F110,'6.8 SO_NonOp_Capex'!$G$9:$G$997,$G110,'6.8 SO_NonOp_Capex'!$H$9:$H$997,$H110,'6.8 SO_NonOp_Capex'!$I$9:$I$997,$I110,'6.8 SO_NonOp_Capex'!$K$9:$K$997,$K110)</f>
        <v>0</v>
      </c>
      <c r="AL110" s="978"/>
      <c r="AM110" s="978"/>
    </row>
    <row r="111" spans="1:39">
      <c r="D111" s="282" t="s">
        <v>292</v>
      </c>
      <c r="E111" t="s">
        <v>245</v>
      </c>
      <c r="F111" t="s">
        <v>270</v>
      </c>
      <c r="G111" t="s">
        <v>2409</v>
      </c>
      <c r="H111" t="s">
        <v>272</v>
      </c>
      <c r="I111" t="s">
        <v>377</v>
      </c>
      <c r="J111" t="s">
        <v>130</v>
      </c>
      <c r="K111" t="s">
        <v>377</v>
      </c>
      <c r="L111" s="172" t="s">
        <v>318</v>
      </c>
      <c r="M111" s="172" t="s">
        <v>318</v>
      </c>
      <c r="O111" s="172" t="s">
        <v>318</v>
      </c>
      <c r="P111" t="s">
        <v>403</v>
      </c>
      <c r="R111" s="1128" t="s">
        <v>2520</v>
      </c>
      <c r="T111" s="242"/>
      <c r="U111" s="242"/>
      <c r="V111" s="242"/>
      <c r="AC111" t="s">
        <v>1336</v>
      </c>
      <c r="AD111" s="978"/>
      <c r="AE111" s="978"/>
      <c r="AF111" s="978"/>
      <c r="AG111" s="978"/>
      <c r="AH111" s="978"/>
      <c r="AI111" s="978"/>
      <c r="AL111" s="978"/>
      <c r="AM111" s="978"/>
    </row>
    <row r="112" spans="1:39">
      <c r="L112" s="60"/>
      <c r="M112" s="60"/>
      <c r="T112" s="242"/>
      <c r="U112" s="242"/>
      <c r="V112" s="242"/>
      <c r="AJ112" s="49"/>
    </row>
    <row r="113" spans="1:40" s="1" customFormat="1">
      <c r="A113" s="42"/>
      <c r="B113" s="48" t="s">
        <v>148</v>
      </c>
      <c r="Q113" s="76"/>
      <c r="R113" s="76"/>
    </row>
    <row r="115" spans="1:40">
      <c r="D115" t="s">
        <v>269</v>
      </c>
      <c r="E115" t="s">
        <v>245</v>
      </c>
      <c r="F115" t="s">
        <v>270</v>
      </c>
      <c r="G115" t="s">
        <v>2409</v>
      </c>
      <c r="H115" t="s">
        <v>272</v>
      </c>
      <c r="I115" t="s">
        <v>10</v>
      </c>
      <c r="J115" t="s">
        <v>130</v>
      </c>
      <c r="K115" t="s">
        <v>148</v>
      </c>
      <c r="L115" t="s">
        <v>369</v>
      </c>
      <c r="M115" t="s">
        <v>276</v>
      </c>
      <c r="O115" t="s">
        <v>1692</v>
      </c>
      <c r="P115" t="s">
        <v>334</v>
      </c>
      <c r="T115" s="242"/>
      <c r="U115" s="242"/>
      <c r="V115" s="242"/>
      <c r="AC115" t="s">
        <v>1336</v>
      </c>
      <c r="AE115" s="1013">
        <f>SUMIFS('6.6 PSUP_Capex'!AE$9:AE$1000,'6.6 PSUP_Capex'!$D$9:$D$1000,$D115,'6.6 PSUP_Capex'!$E$9:$E$1000,$E115,'6.6 PSUP_Capex'!$F$9:$F$1000,$F115,'6.6 PSUP_Capex'!$G$9:$G$1000,$G115,'6.6 PSUP_Capex'!$H$9:$H$1000,$H115,'6.6 PSUP_Capex'!$I$9:$I$1000,$I115,'6.6 PSUP_Capex'!$K$9:$K$1000,$K115,'6.6 PSUP_Capex'!$L$9:$L$1000,$L115,'6.6 PSUP_Capex'!$O$9:$O$1000,$O115)</f>
        <v>0</v>
      </c>
      <c r="AF115" s="1013">
        <f>SUMIFS('6.6 PSUP_Capex'!AF$9:AF$1000,'6.6 PSUP_Capex'!$D$9:$D$1000,$D115,'6.6 PSUP_Capex'!$E$9:$E$1000,$E115,'6.6 PSUP_Capex'!$F$9:$F$1000,$F115,'6.6 PSUP_Capex'!$G$9:$G$1000,$G115,'6.6 PSUP_Capex'!$H$9:$H$1000,$H115,'6.6 PSUP_Capex'!$I$9:$I$1000,$I115,'6.6 PSUP_Capex'!$K$9:$K$1000,$K115,'6.6 PSUP_Capex'!$L$9:$L$1000,$L115,'6.6 PSUP_Capex'!$O$9:$O$1000,$O115)</f>
        <v>0</v>
      </c>
      <c r="AG115" s="1013">
        <f>SUMIFS('6.6 PSUP_Capex'!AG$9:AG$1000,'6.6 PSUP_Capex'!$D$9:$D$1000,$D115,'6.6 PSUP_Capex'!$E$9:$E$1000,$E115,'6.6 PSUP_Capex'!$F$9:$F$1000,$F115,'6.6 PSUP_Capex'!$G$9:$G$1000,$G115,'6.6 PSUP_Capex'!$H$9:$H$1000,$H115,'6.6 PSUP_Capex'!$I$9:$I$1000,$I115,'6.6 PSUP_Capex'!$K$9:$K$1000,$K115,'6.6 PSUP_Capex'!$L$9:$L$1000,$L115,'6.6 PSUP_Capex'!$O$9:$O$1000,$O115)</f>
        <v>0</v>
      </c>
      <c r="AH115" s="1013">
        <f>SUMIFS('6.6 PSUP_Capex'!AH$9:AH$1000,'6.6 PSUP_Capex'!$D$9:$D$1000,$D115,'6.6 PSUP_Capex'!$E$9:$E$1000,$E115,'6.6 PSUP_Capex'!$F$9:$F$1000,$F115,'6.6 PSUP_Capex'!$G$9:$G$1000,$G115,'6.6 PSUP_Capex'!$H$9:$H$1000,$H115,'6.6 PSUP_Capex'!$I$9:$I$1000,$I115,'6.6 PSUP_Capex'!$K$9:$K$1000,$K115,'6.6 PSUP_Capex'!$L$9:$L$1000,$L115,'6.6 PSUP_Capex'!$O$9:$O$1000,$O115)</f>
        <v>0</v>
      </c>
      <c r="AI115" s="1013">
        <f>SUMIFS('6.6 PSUP_Capex'!AI$9:AI$1000,'6.6 PSUP_Capex'!$D$9:$D$1000,$D115,'6.6 PSUP_Capex'!$E$9:$E$1000,$E115,'6.6 PSUP_Capex'!$F$9:$F$1000,$F115,'6.6 PSUP_Capex'!$G$9:$G$1000,$G115,'6.6 PSUP_Capex'!$H$9:$H$1000,$H115,'6.6 PSUP_Capex'!$I$9:$I$1000,$I115,'6.6 PSUP_Capex'!$K$9:$K$1000,$K115,'6.6 PSUP_Capex'!$L$9:$L$1000,$L115,'6.6 PSUP_Capex'!$O$9:$O$1000,$O115)</f>
        <v>0</v>
      </c>
      <c r="AL115" s="978"/>
      <c r="AM115" s="978"/>
    </row>
    <row r="116" spans="1:40">
      <c r="D116" t="s">
        <v>269</v>
      </c>
      <c r="E116" t="s">
        <v>245</v>
      </c>
      <c r="F116" t="s">
        <v>270</v>
      </c>
      <c r="G116" t="s">
        <v>2409</v>
      </c>
      <c r="H116" t="s">
        <v>272</v>
      </c>
      <c r="I116" t="s">
        <v>10</v>
      </c>
      <c r="J116" t="s">
        <v>130</v>
      </c>
      <c r="K116" t="s">
        <v>148</v>
      </c>
      <c r="L116" t="s">
        <v>369</v>
      </c>
      <c r="M116" s="172" t="s">
        <v>318</v>
      </c>
      <c r="O116" s="172" t="s">
        <v>318</v>
      </c>
      <c r="P116" t="s">
        <v>334</v>
      </c>
      <c r="R116" s="1128" t="s">
        <v>2521</v>
      </c>
      <c r="T116" s="242"/>
      <c r="U116" s="242"/>
      <c r="V116" s="242"/>
      <c r="AC116" t="s">
        <v>1336</v>
      </c>
      <c r="AD116" s="978"/>
      <c r="AE116" s="978"/>
      <c r="AF116" s="978"/>
      <c r="AG116" s="978"/>
      <c r="AH116" s="978"/>
      <c r="AI116" s="978"/>
      <c r="AL116" s="978"/>
      <c r="AM116" s="978"/>
    </row>
    <row r="117" spans="1:40">
      <c r="D117" t="s">
        <v>269</v>
      </c>
      <c r="E117" t="s">
        <v>245</v>
      </c>
      <c r="F117" t="s">
        <v>270</v>
      </c>
      <c r="G117" t="s">
        <v>2409</v>
      </c>
      <c r="H117" t="s">
        <v>272</v>
      </c>
      <c r="I117" t="s">
        <v>10</v>
      </c>
      <c r="J117" t="s">
        <v>130</v>
      </c>
      <c r="K117" t="s">
        <v>148</v>
      </c>
      <c r="L117" t="s">
        <v>369</v>
      </c>
      <c r="M117" s="172" t="s">
        <v>318</v>
      </c>
      <c r="O117" s="172" t="s">
        <v>318</v>
      </c>
      <c r="P117" t="s">
        <v>334</v>
      </c>
      <c r="T117" s="242"/>
      <c r="U117" s="242"/>
      <c r="V117" s="242"/>
      <c r="AC117" t="s">
        <v>1336</v>
      </c>
      <c r="AE117" s="1013">
        <f>SUMIFS('6.6 PSUP_Capex'!AE$9:AE$1000,'6.6 PSUP_Capex'!$D$9:$D$1000,$D117,'6.6 PSUP_Capex'!$E$9:$E$1000,$E117,'6.6 PSUP_Capex'!$F$9:$F$1000,$F117,'6.6 PSUP_Capex'!$G$9:$G$1000,$G117,'6.6 PSUP_Capex'!$H$9:$H$1000,$H117,'6.6 PSUP_Capex'!$I$9:$I$1000,$I117,'6.6 PSUP_Capex'!$K$9:$K$1000,$K117,'6.6 PSUP_Capex'!$L$9:$L$1000,$L117,'6.6 PSUP_Capex'!$O$9:$O$1000,$O117)</f>
        <v>0</v>
      </c>
      <c r="AF117" s="1013">
        <f>SUMIFS('6.6 PSUP_Capex'!AF$9:AF$1000,'6.6 PSUP_Capex'!$D$9:$D$1000,$D117,'6.6 PSUP_Capex'!$E$9:$E$1000,$E117,'6.6 PSUP_Capex'!$F$9:$F$1000,$F117,'6.6 PSUP_Capex'!$G$9:$G$1000,$G117,'6.6 PSUP_Capex'!$H$9:$H$1000,$H117,'6.6 PSUP_Capex'!$I$9:$I$1000,$I117,'6.6 PSUP_Capex'!$K$9:$K$1000,$K117,'6.6 PSUP_Capex'!$L$9:$L$1000,$L117,'6.6 PSUP_Capex'!$O$9:$O$1000,$O117)</f>
        <v>0</v>
      </c>
      <c r="AG117" s="1013">
        <f>SUMIFS('6.6 PSUP_Capex'!AG$9:AG$1000,'6.6 PSUP_Capex'!$D$9:$D$1000,$D117,'6.6 PSUP_Capex'!$E$9:$E$1000,$E117,'6.6 PSUP_Capex'!$F$9:$F$1000,$F117,'6.6 PSUP_Capex'!$G$9:$G$1000,$G117,'6.6 PSUP_Capex'!$H$9:$H$1000,$H117,'6.6 PSUP_Capex'!$I$9:$I$1000,$I117,'6.6 PSUP_Capex'!$K$9:$K$1000,$K117,'6.6 PSUP_Capex'!$L$9:$L$1000,$L117,'6.6 PSUP_Capex'!$O$9:$O$1000,$O117)</f>
        <v>0</v>
      </c>
      <c r="AH117" s="1013">
        <f>SUMIFS('6.6 PSUP_Capex'!AH$9:AH$1000,'6.6 PSUP_Capex'!$D$9:$D$1000,$D117,'6.6 PSUP_Capex'!$E$9:$E$1000,$E117,'6.6 PSUP_Capex'!$F$9:$F$1000,$F117,'6.6 PSUP_Capex'!$G$9:$G$1000,$G117,'6.6 PSUP_Capex'!$H$9:$H$1000,$H117,'6.6 PSUP_Capex'!$I$9:$I$1000,$I117,'6.6 PSUP_Capex'!$K$9:$K$1000,$K117,'6.6 PSUP_Capex'!$L$9:$L$1000,$L117,'6.6 PSUP_Capex'!$O$9:$O$1000,$O117)</f>
        <v>0</v>
      </c>
      <c r="AI117" s="1013">
        <f>SUMIFS('6.6 PSUP_Capex'!AI$9:AI$1000,'6.6 PSUP_Capex'!$D$9:$D$1000,$D117,'6.6 PSUP_Capex'!$E$9:$E$1000,$E117,'6.6 PSUP_Capex'!$F$9:$F$1000,$F117,'6.6 PSUP_Capex'!$G$9:$G$1000,$G117,'6.6 PSUP_Capex'!$H$9:$H$1000,$H117,'6.6 PSUP_Capex'!$I$9:$I$1000,$I117,'6.6 PSUP_Capex'!$K$9:$K$1000,$K117,'6.6 PSUP_Capex'!$L$9:$L$1000,$L117,'6.6 PSUP_Capex'!$O$9:$O$1000,$O117)</f>
        <v>0</v>
      </c>
      <c r="AL117" s="978"/>
      <c r="AM117" s="978"/>
    </row>
    <row r="118" spans="1:40">
      <c r="D118" t="s">
        <v>269</v>
      </c>
      <c r="E118" t="s">
        <v>245</v>
      </c>
      <c r="F118" t="s">
        <v>270</v>
      </c>
      <c r="G118" t="s">
        <v>1591</v>
      </c>
      <c r="H118" t="s">
        <v>272</v>
      </c>
      <c r="I118" t="s">
        <v>10</v>
      </c>
      <c r="J118" t="s">
        <v>130</v>
      </c>
      <c r="K118" t="s">
        <v>148</v>
      </c>
      <c r="L118" s="282" t="s">
        <v>473</v>
      </c>
      <c r="M118" s="282" t="s">
        <v>276</v>
      </c>
      <c r="O118" t="s">
        <v>380</v>
      </c>
      <c r="P118" t="s">
        <v>334</v>
      </c>
      <c r="Q118"/>
      <c r="R118" s="242"/>
      <c r="T118" s="242"/>
      <c r="U118" s="242"/>
      <c r="V118" s="242"/>
      <c r="AC118" t="s">
        <v>1336</v>
      </c>
      <c r="AE118" s="1013">
        <f>SUMIFS('6.9 Resilience'!AE$9:AE$1010,'6.9 Resilience'!$D$9:$D$1010,$D118,'6.9 Resilience'!$E$9:$E$1010,$E118,'6.9 Resilience'!$F$9:$F$1010,$F118,'6.9 Resilience'!$G$9:$G$1010,$G118,'6.9 Resilience'!$H$9:$H$1010,$H118,'6.9 Resilience'!$I$9:$I$1010,$I118,'6.9 Resilience'!$J$9:$J$1010,$J118,'6.9 Resilience'!$K$9:$K$1010,$K118,'6.9 Resilience'!$L$9:$L$1010,$L118,'6.9 Resilience'!$O$9:$O$1010,$O118)</f>
        <v>0</v>
      </c>
      <c r="AF118" s="1013">
        <f>SUMIFS('6.9 Resilience'!AF$9:AF$1010,'6.9 Resilience'!$D$9:$D$1010,$D118,'6.9 Resilience'!$E$9:$E$1010,$E118,'6.9 Resilience'!$F$9:$F$1010,$F118,'6.9 Resilience'!$G$9:$G$1010,$G118,'6.9 Resilience'!$H$9:$H$1010,$H118,'6.9 Resilience'!$I$9:$I$1010,$I118,'6.9 Resilience'!$J$9:$J$1010,$J118,'6.9 Resilience'!$K$9:$K$1010,$K118,'6.9 Resilience'!$L$9:$L$1010,$L118,'6.9 Resilience'!$O$9:$O$1010,$O118)</f>
        <v>0</v>
      </c>
      <c r="AG118" s="1013">
        <f>SUMIFS('6.9 Resilience'!AG$9:AG$1010,'6.9 Resilience'!$D$9:$D$1010,$D118,'6.9 Resilience'!$E$9:$E$1010,$E118,'6.9 Resilience'!$F$9:$F$1010,$F118,'6.9 Resilience'!$G$9:$G$1010,$G118,'6.9 Resilience'!$H$9:$H$1010,$H118,'6.9 Resilience'!$I$9:$I$1010,$I118,'6.9 Resilience'!$J$9:$J$1010,$J118,'6.9 Resilience'!$K$9:$K$1010,$K118,'6.9 Resilience'!$L$9:$L$1010,$L118,'6.9 Resilience'!$O$9:$O$1010,$O118)</f>
        <v>0</v>
      </c>
      <c r="AH118" s="1013">
        <f>SUMIFS('6.9 Resilience'!AH$9:AH$1010,'6.9 Resilience'!$D$9:$D$1010,$D118,'6.9 Resilience'!$E$9:$E$1010,$E118,'6.9 Resilience'!$F$9:$F$1010,$F118,'6.9 Resilience'!$G$9:$G$1010,$G118,'6.9 Resilience'!$H$9:$H$1010,$H118,'6.9 Resilience'!$I$9:$I$1010,$I118,'6.9 Resilience'!$J$9:$J$1010,$J118,'6.9 Resilience'!$K$9:$K$1010,$K118,'6.9 Resilience'!$L$9:$L$1010,$L118,'6.9 Resilience'!$O$9:$O$1010,$O118)</f>
        <v>0</v>
      </c>
      <c r="AI118" s="1013">
        <f>SUMIFS('6.9 Resilience'!AI$9:AI$1010,'6.9 Resilience'!$D$9:$D$1010,$D118,'6.9 Resilience'!$E$9:$E$1010,$E118,'6.9 Resilience'!$F$9:$F$1010,$F118,'6.9 Resilience'!$G$9:$G$1010,$G118,'6.9 Resilience'!$H$9:$H$1010,$H118,'6.9 Resilience'!$I$9:$I$1010,$I118,'6.9 Resilience'!$J$9:$J$1010,$J118,'6.9 Resilience'!$K$9:$K$1010,$K118,'6.9 Resilience'!$L$9:$L$1010,$L118,'6.9 Resilience'!$O$9:$O$1010,$O118)</f>
        <v>0</v>
      </c>
      <c r="AL118" s="978"/>
      <c r="AM118" s="978"/>
    </row>
    <row r="119" spans="1:40">
      <c r="D119" t="s">
        <v>269</v>
      </c>
      <c r="E119" t="s">
        <v>245</v>
      </c>
      <c r="F119" t="s">
        <v>270</v>
      </c>
      <c r="G119" t="s">
        <v>2409</v>
      </c>
      <c r="H119" t="s">
        <v>272</v>
      </c>
      <c r="I119" t="s">
        <v>10</v>
      </c>
      <c r="J119" t="s">
        <v>130</v>
      </c>
      <c r="K119" t="s">
        <v>148</v>
      </c>
      <c r="L119" s="282" t="s">
        <v>473</v>
      </c>
      <c r="M119" s="172" t="s">
        <v>318</v>
      </c>
      <c r="O119" t="s">
        <v>380</v>
      </c>
      <c r="P119" t="s">
        <v>334</v>
      </c>
      <c r="R119" s="1128" t="s">
        <v>2522</v>
      </c>
      <c r="T119" s="242"/>
      <c r="U119" s="242"/>
      <c r="V119" s="242"/>
      <c r="AC119" t="s">
        <v>1336</v>
      </c>
      <c r="AD119" s="978"/>
      <c r="AE119" s="978"/>
      <c r="AF119" s="978"/>
      <c r="AG119" s="978"/>
      <c r="AH119" s="978"/>
      <c r="AI119" s="978"/>
      <c r="AL119" s="978"/>
      <c r="AM119" s="978"/>
    </row>
    <row r="120" spans="1:40">
      <c r="D120" t="s">
        <v>269</v>
      </c>
      <c r="E120" t="s">
        <v>293</v>
      </c>
      <c r="F120" t="s">
        <v>270</v>
      </c>
      <c r="G120" t="s">
        <v>2409</v>
      </c>
      <c r="H120" t="s">
        <v>272</v>
      </c>
      <c r="I120" t="s">
        <v>10</v>
      </c>
      <c r="J120" t="s">
        <v>130</v>
      </c>
      <c r="K120" t="s">
        <v>148</v>
      </c>
      <c r="L120" s="282" t="s">
        <v>473</v>
      </c>
      <c r="M120" s="282" t="s">
        <v>276</v>
      </c>
      <c r="O120" t="s">
        <v>388</v>
      </c>
      <c r="P120" t="s">
        <v>334</v>
      </c>
      <c r="T120" s="242"/>
      <c r="U120" s="242"/>
      <c r="V120" s="242"/>
      <c r="AC120" t="s">
        <v>1336</v>
      </c>
      <c r="AE120" s="1013">
        <f>SUMIFS('6.9 Resilience'!AE$9:AE$1010,'6.9 Resilience'!$D$9:$D$1010,$D120,'6.9 Resilience'!$E$9:$E$1010,$E120,'6.9 Resilience'!$F$9:$F$1010,$F120,'6.9 Resilience'!$G$9:$G$1010,$G120,'6.9 Resilience'!$H$9:$H$1010,$H120,'6.9 Resilience'!$I$9:$I$1010,$I120,'6.9 Resilience'!$J$9:$J$1010,$J120,'6.9 Resilience'!$K$9:$K$1010,$K120,'6.9 Resilience'!$L$9:$L$1010,$L120,'6.9 Resilience'!$O$9:$O$1010,$O120)</f>
        <v>0</v>
      </c>
      <c r="AF120" s="1013">
        <f>SUMIFS('6.9 Resilience'!AF$9:AF$1010,'6.9 Resilience'!$D$9:$D$1010,$D120,'6.9 Resilience'!$E$9:$E$1010,$E120,'6.9 Resilience'!$F$9:$F$1010,$F120,'6.9 Resilience'!$G$9:$G$1010,$G120,'6.9 Resilience'!$H$9:$H$1010,$H120,'6.9 Resilience'!$I$9:$I$1010,$I120,'6.9 Resilience'!$J$9:$J$1010,$J120,'6.9 Resilience'!$K$9:$K$1010,$K120,'6.9 Resilience'!$L$9:$L$1010,$L120,'6.9 Resilience'!$O$9:$O$1010,$O120)</f>
        <v>0</v>
      </c>
      <c r="AG120" s="1013">
        <f>SUMIFS('6.9 Resilience'!AG$9:AG$1010,'6.9 Resilience'!$D$9:$D$1010,$D120,'6.9 Resilience'!$E$9:$E$1010,$E120,'6.9 Resilience'!$F$9:$F$1010,$F120,'6.9 Resilience'!$G$9:$G$1010,$G120,'6.9 Resilience'!$H$9:$H$1010,$H120,'6.9 Resilience'!$I$9:$I$1010,$I120,'6.9 Resilience'!$J$9:$J$1010,$J120,'6.9 Resilience'!$K$9:$K$1010,$K120,'6.9 Resilience'!$L$9:$L$1010,$L120,'6.9 Resilience'!$O$9:$O$1010,$O120)</f>
        <v>0</v>
      </c>
      <c r="AH120" s="1013">
        <f>SUMIFS('6.9 Resilience'!AH$9:AH$1010,'6.9 Resilience'!$D$9:$D$1010,$D120,'6.9 Resilience'!$E$9:$E$1010,$E120,'6.9 Resilience'!$F$9:$F$1010,$F120,'6.9 Resilience'!$G$9:$G$1010,$G120,'6.9 Resilience'!$H$9:$H$1010,$H120,'6.9 Resilience'!$I$9:$I$1010,$I120,'6.9 Resilience'!$J$9:$J$1010,$J120,'6.9 Resilience'!$K$9:$K$1010,$K120,'6.9 Resilience'!$L$9:$L$1010,$L120,'6.9 Resilience'!$O$9:$O$1010,$O120)</f>
        <v>0</v>
      </c>
      <c r="AI120" s="1013">
        <f>SUMIFS('6.9 Resilience'!AI$9:AI$1010,'6.9 Resilience'!$D$9:$D$1010,$D120,'6.9 Resilience'!$E$9:$E$1010,$E120,'6.9 Resilience'!$F$9:$F$1010,$F120,'6.9 Resilience'!$G$9:$G$1010,$G120,'6.9 Resilience'!$H$9:$H$1010,$H120,'6.9 Resilience'!$I$9:$I$1010,$I120,'6.9 Resilience'!$J$9:$J$1010,$J120,'6.9 Resilience'!$K$9:$K$1010,$K120,'6.9 Resilience'!$L$9:$L$1010,$L120,'6.9 Resilience'!$O$9:$O$1010,$O120)</f>
        <v>0</v>
      </c>
      <c r="AL120" s="978"/>
      <c r="AM120" s="978"/>
    </row>
    <row r="121" spans="1:40">
      <c r="D121" t="s">
        <v>269</v>
      </c>
      <c r="E121" t="s">
        <v>245</v>
      </c>
      <c r="F121" t="s">
        <v>270</v>
      </c>
      <c r="G121" t="s">
        <v>2409</v>
      </c>
      <c r="H121" t="s">
        <v>272</v>
      </c>
      <c r="I121" t="s">
        <v>10</v>
      </c>
      <c r="J121" t="s">
        <v>130</v>
      </c>
      <c r="K121" t="s">
        <v>148</v>
      </c>
      <c r="L121" s="282" t="s">
        <v>473</v>
      </c>
      <c r="M121" s="172" t="s">
        <v>318</v>
      </c>
      <c r="O121" t="s">
        <v>388</v>
      </c>
      <c r="P121" t="s">
        <v>334</v>
      </c>
      <c r="R121" s="1128" t="s">
        <v>2523</v>
      </c>
      <c r="T121" s="242"/>
      <c r="U121" s="242"/>
      <c r="V121" s="242"/>
      <c r="AC121" t="s">
        <v>1336</v>
      </c>
      <c r="AD121" s="978"/>
      <c r="AE121" s="978"/>
      <c r="AF121" s="978"/>
      <c r="AG121" s="978"/>
      <c r="AH121" s="978"/>
      <c r="AI121" s="978"/>
      <c r="AL121" s="978"/>
      <c r="AM121" s="978"/>
    </row>
    <row r="122" spans="1:40">
      <c r="D122" s="282" t="s">
        <v>292</v>
      </c>
      <c r="E122" t="s">
        <v>245</v>
      </c>
      <c r="F122" t="s">
        <v>270</v>
      </c>
      <c r="G122" t="s">
        <v>1591</v>
      </c>
      <c r="H122" t="s">
        <v>272</v>
      </c>
      <c r="I122" t="s">
        <v>10</v>
      </c>
      <c r="J122" t="s">
        <v>130</v>
      </c>
      <c r="K122" t="s">
        <v>148</v>
      </c>
      <c r="L122" s="282" t="s">
        <v>473</v>
      </c>
      <c r="M122" s="282" t="s">
        <v>276</v>
      </c>
      <c r="O122" t="s">
        <v>380</v>
      </c>
      <c r="P122" t="s">
        <v>334</v>
      </c>
      <c r="Q122"/>
      <c r="R122" s="242"/>
      <c r="T122" s="242"/>
      <c r="U122" s="242"/>
      <c r="V122" s="242"/>
      <c r="AC122" t="s">
        <v>1336</v>
      </c>
      <c r="AE122" s="1013">
        <f>SUMIFS('6.9 Resilience'!AE$9:AE$1010,'6.9 Resilience'!$D$9:$D$1010,$D122,'6.9 Resilience'!$E$9:$E$1010,$E122,'6.9 Resilience'!$F$9:$F$1010,$F122,'6.9 Resilience'!$G$9:$G$1010,$G122,'6.9 Resilience'!$H$9:$H$1010,$H122,'6.9 Resilience'!$I$9:$I$1010,$I122,'6.9 Resilience'!$J$9:$J$1010,$J122,'6.9 Resilience'!$K$9:$K$1010,$K122,'6.9 Resilience'!$L$9:$L$1010,$L122,'6.9 Resilience'!$O$9:$O$1010,$O122)</f>
        <v>0</v>
      </c>
      <c r="AF122" s="1013">
        <f>SUMIFS('6.9 Resilience'!AF$9:AF$1010,'6.9 Resilience'!$D$9:$D$1010,$D122,'6.9 Resilience'!$E$9:$E$1010,$E122,'6.9 Resilience'!$F$9:$F$1010,$F122,'6.9 Resilience'!$G$9:$G$1010,$G122,'6.9 Resilience'!$H$9:$H$1010,$H122,'6.9 Resilience'!$I$9:$I$1010,$I122,'6.9 Resilience'!$J$9:$J$1010,$J122,'6.9 Resilience'!$K$9:$K$1010,$K122,'6.9 Resilience'!$L$9:$L$1010,$L122,'6.9 Resilience'!$O$9:$O$1010,$O122)</f>
        <v>0</v>
      </c>
      <c r="AG122" s="1013">
        <f>SUMIFS('6.9 Resilience'!AG$9:AG$1010,'6.9 Resilience'!$D$9:$D$1010,$D122,'6.9 Resilience'!$E$9:$E$1010,$E122,'6.9 Resilience'!$F$9:$F$1010,$F122,'6.9 Resilience'!$G$9:$G$1010,$G122,'6.9 Resilience'!$H$9:$H$1010,$H122,'6.9 Resilience'!$I$9:$I$1010,$I122,'6.9 Resilience'!$J$9:$J$1010,$J122,'6.9 Resilience'!$K$9:$K$1010,$K122,'6.9 Resilience'!$L$9:$L$1010,$L122,'6.9 Resilience'!$O$9:$O$1010,$O122)</f>
        <v>0</v>
      </c>
      <c r="AH122" s="1013">
        <f>SUMIFS('6.9 Resilience'!AH$9:AH$1010,'6.9 Resilience'!$D$9:$D$1010,$D122,'6.9 Resilience'!$E$9:$E$1010,$E122,'6.9 Resilience'!$F$9:$F$1010,$F122,'6.9 Resilience'!$G$9:$G$1010,$G122,'6.9 Resilience'!$H$9:$H$1010,$H122,'6.9 Resilience'!$I$9:$I$1010,$I122,'6.9 Resilience'!$J$9:$J$1010,$J122,'6.9 Resilience'!$K$9:$K$1010,$K122,'6.9 Resilience'!$L$9:$L$1010,$L122,'6.9 Resilience'!$O$9:$O$1010,$O122)</f>
        <v>0</v>
      </c>
      <c r="AI122" s="1013">
        <f>SUMIFS('6.9 Resilience'!AI$9:AI$1010,'6.9 Resilience'!$D$9:$D$1010,$D122,'6.9 Resilience'!$E$9:$E$1010,$E122,'6.9 Resilience'!$F$9:$F$1010,$F122,'6.9 Resilience'!$G$9:$G$1010,$G122,'6.9 Resilience'!$H$9:$H$1010,$H122,'6.9 Resilience'!$I$9:$I$1010,$I122,'6.9 Resilience'!$J$9:$J$1010,$J122,'6.9 Resilience'!$K$9:$K$1010,$K122,'6.9 Resilience'!$L$9:$L$1010,$L122,'6.9 Resilience'!$O$9:$O$1010,$O122)</f>
        <v>0</v>
      </c>
      <c r="AL122" s="978"/>
      <c r="AM122" s="978"/>
    </row>
    <row r="123" spans="1:40">
      <c r="D123" s="282" t="s">
        <v>292</v>
      </c>
      <c r="E123" t="s">
        <v>245</v>
      </c>
      <c r="F123" t="s">
        <v>270</v>
      </c>
      <c r="G123" t="s">
        <v>2409</v>
      </c>
      <c r="H123" t="s">
        <v>272</v>
      </c>
      <c r="I123" t="s">
        <v>10</v>
      </c>
      <c r="J123" t="s">
        <v>130</v>
      </c>
      <c r="K123" t="s">
        <v>148</v>
      </c>
      <c r="L123" s="282" t="s">
        <v>473</v>
      </c>
      <c r="M123" s="172" t="s">
        <v>318</v>
      </c>
      <c r="O123" t="s">
        <v>380</v>
      </c>
      <c r="P123" t="s">
        <v>334</v>
      </c>
      <c r="R123" s="1128" t="s">
        <v>2522</v>
      </c>
      <c r="T123" s="242"/>
      <c r="U123" s="242"/>
      <c r="V123" s="242"/>
      <c r="AC123" t="s">
        <v>1336</v>
      </c>
      <c r="AD123" s="978"/>
      <c r="AE123" s="978"/>
      <c r="AF123" s="978"/>
      <c r="AG123" s="978"/>
      <c r="AH123" s="978"/>
      <c r="AI123" s="978"/>
      <c r="AL123" s="978"/>
      <c r="AM123" s="978"/>
    </row>
    <row r="124" spans="1:40">
      <c r="D124" s="282"/>
      <c r="L124" s="60"/>
      <c r="M124" s="60"/>
      <c r="T124" s="242"/>
      <c r="U124" s="242"/>
      <c r="V124" s="242"/>
      <c r="AD124" s="49"/>
      <c r="AJ124" s="49"/>
    </row>
    <row r="125" spans="1:40" s="1" customFormat="1">
      <c r="A125" s="42"/>
      <c r="B125" s="48" t="s">
        <v>1603</v>
      </c>
      <c r="Q125" s="76"/>
      <c r="R125" s="76"/>
    </row>
    <row r="127" spans="1:40">
      <c r="D127" t="s">
        <v>269</v>
      </c>
      <c r="E127" t="s">
        <v>245</v>
      </c>
      <c r="F127" t="s">
        <v>270</v>
      </c>
      <c r="G127" t="s">
        <v>2409</v>
      </c>
      <c r="H127" t="s">
        <v>272</v>
      </c>
      <c r="I127" s="1129"/>
      <c r="J127" t="s">
        <v>130</v>
      </c>
      <c r="K127" t="s">
        <v>1603</v>
      </c>
      <c r="L127" s="1120"/>
      <c r="M127" s="1120"/>
      <c r="O127" s="1120"/>
      <c r="Q127" s="1120"/>
      <c r="R127" s="1120"/>
      <c r="S127" s="1120"/>
      <c r="T127" s="978"/>
      <c r="U127" s="242"/>
      <c r="V127" s="242"/>
      <c r="AC127" t="s">
        <v>1336</v>
      </c>
      <c r="AD127" s="978"/>
      <c r="AE127" s="978"/>
      <c r="AF127" s="978"/>
      <c r="AG127" s="978"/>
      <c r="AH127" s="978"/>
      <c r="AI127" s="978"/>
      <c r="AJ127" s="978"/>
      <c r="AL127" s="978"/>
      <c r="AM127" s="978"/>
      <c r="AN127" s="60"/>
    </row>
    <row r="128" spans="1:40">
      <c r="D128" t="s">
        <v>269</v>
      </c>
      <c r="E128" t="s">
        <v>245</v>
      </c>
      <c r="F128" t="s">
        <v>270</v>
      </c>
      <c r="G128" t="s">
        <v>2409</v>
      </c>
      <c r="H128" t="s">
        <v>272</v>
      </c>
      <c r="I128" s="1130"/>
      <c r="J128" t="s">
        <v>130</v>
      </c>
      <c r="K128" t="s">
        <v>1603</v>
      </c>
      <c r="L128" s="1120"/>
      <c r="M128" s="1120"/>
      <c r="O128" s="1120"/>
      <c r="Q128" s="1120"/>
      <c r="R128" s="1120"/>
      <c r="S128" s="1120"/>
      <c r="T128" s="978"/>
      <c r="U128" s="242"/>
      <c r="V128" s="242"/>
      <c r="AC128" t="s">
        <v>1336</v>
      </c>
      <c r="AD128" s="978"/>
      <c r="AE128" s="978"/>
      <c r="AF128" s="978"/>
      <c r="AG128" s="978"/>
      <c r="AH128" s="978"/>
      <c r="AI128" s="978"/>
      <c r="AJ128" s="978"/>
      <c r="AL128" s="978"/>
      <c r="AM128" s="978"/>
    </row>
    <row r="129" spans="1:39">
      <c r="D129" t="s">
        <v>269</v>
      </c>
      <c r="E129" t="s">
        <v>245</v>
      </c>
      <c r="F129" t="s">
        <v>270</v>
      </c>
      <c r="G129" t="s">
        <v>2409</v>
      </c>
      <c r="H129" t="s">
        <v>272</v>
      </c>
      <c r="I129" s="1130"/>
      <c r="J129" t="s">
        <v>130</v>
      </c>
      <c r="K129" t="s">
        <v>1603</v>
      </c>
      <c r="L129" s="1120"/>
      <c r="M129" s="1120"/>
      <c r="O129" s="1120"/>
      <c r="Q129" s="1120"/>
      <c r="R129" s="1120"/>
      <c r="S129" s="1120"/>
      <c r="T129" s="978"/>
      <c r="U129" s="242"/>
      <c r="V129" s="242"/>
      <c r="AC129" t="s">
        <v>1336</v>
      </c>
      <c r="AD129" s="978"/>
      <c r="AE129" s="978"/>
      <c r="AF129" s="978"/>
      <c r="AG129" s="978"/>
      <c r="AH129" s="978"/>
      <c r="AI129" s="978"/>
      <c r="AJ129" s="978"/>
      <c r="AL129" s="978"/>
      <c r="AM129" s="978"/>
    </row>
    <row r="130" spans="1:39">
      <c r="D130" t="s">
        <v>269</v>
      </c>
      <c r="E130" t="s">
        <v>245</v>
      </c>
      <c r="F130" t="s">
        <v>270</v>
      </c>
      <c r="G130" t="s">
        <v>2409</v>
      </c>
      <c r="H130" t="s">
        <v>272</v>
      </c>
      <c r="I130" s="1130"/>
      <c r="J130" t="s">
        <v>130</v>
      </c>
      <c r="K130" t="s">
        <v>1603</v>
      </c>
      <c r="L130" s="1120"/>
      <c r="M130" s="1120"/>
      <c r="O130" s="1120"/>
      <c r="Q130" s="1120"/>
      <c r="R130" s="1120"/>
      <c r="S130" s="1120"/>
      <c r="T130" s="978"/>
      <c r="U130" s="242"/>
      <c r="V130" s="242"/>
      <c r="AC130" t="s">
        <v>1336</v>
      </c>
      <c r="AD130" s="978"/>
      <c r="AE130" s="978"/>
      <c r="AF130" s="978"/>
      <c r="AG130" s="978"/>
      <c r="AH130" s="978"/>
      <c r="AI130" s="978"/>
      <c r="AJ130" s="978"/>
      <c r="AL130" s="978"/>
      <c r="AM130" s="978"/>
    </row>
    <row r="131" spans="1:39">
      <c r="D131" t="s">
        <v>269</v>
      </c>
      <c r="E131" t="s">
        <v>245</v>
      </c>
      <c r="F131" t="s">
        <v>270</v>
      </c>
      <c r="G131" t="s">
        <v>2409</v>
      </c>
      <c r="H131" t="s">
        <v>272</v>
      </c>
      <c r="I131" s="1130"/>
      <c r="J131" t="s">
        <v>130</v>
      </c>
      <c r="K131" t="s">
        <v>1603</v>
      </c>
      <c r="L131" s="1120"/>
      <c r="M131" s="1120"/>
      <c r="O131" s="1120"/>
      <c r="Q131" s="1120"/>
      <c r="R131" s="1120"/>
      <c r="S131" s="1120"/>
      <c r="T131" s="978"/>
      <c r="U131" s="242"/>
      <c r="V131" s="242"/>
      <c r="AC131" t="s">
        <v>1336</v>
      </c>
      <c r="AD131" s="978"/>
      <c r="AE131" s="978"/>
      <c r="AF131" s="978"/>
      <c r="AG131" s="978"/>
      <c r="AH131" s="978"/>
      <c r="AI131" s="978"/>
      <c r="AJ131" s="978"/>
      <c r="AL131" s="978"/>
      <c r="AM131" s="978"/>
    </row>
    <row r="132" spans="1:39">
      <c r="D132" t="s">
        <v>269</v>
      </c>
      <c r="E132" t="s">
        <v>245</v>
      </c>
      <c r="F132" t="s">
        <v>270</v>
      </c>
      <c r="G132" t="s">
        <v>2409</v>
      </c>
      <c r="H132" t="s">
        <v>272</v>
      </c>
      <c r="I132" s="1130"/>
      <c r="J132" t="s">
        <v>130</v>
      </c>
      <c r="K132" t="s">
        <v>1603</v>
      </c>
      <c r="L132" s="1120"/>
      <c r="M132" s="1120"/>
      <c r="O132" s="1120"/>
      <c r="Q132" s="1120"/>
      <c r="R132" s="1120"/>
      <c r="S132" s="1120"/>
      <c r="T132" s="978"/>
      <c r="U132" s="242"/>
      <c r="V132" s="242"/>
      <c r="AC132" t="s">
        <v>1336</v>
      </c>
      <c r="AD132" s="978"/>
      <c r="AE132" s="978"/>
      <c r="AF132" s="978"/>
      <c r="AG132" s="978"/>
      <c r="AH132" s="978"/>
      <c r="AI132" s="978"/>
      <c r="AJ132" s="978"/>
      <c r="AL132" s="978"/>
      <c r="AM132" s="978"/>
    </row>
    <row r="133" spans="1:39">
      <c r="D133" t="s">
        <v>269</v>
      </c>
      <c r="E133" t="s">
        <v>245</v>
      </c>
      <c r="F133" t="s">
        <v>270</v>
      </c>
      <c r="G133" t="s">
        <v>2409</v>
      </c>
      <c r="H133" t="s">
        <v>272</v>
      </c>
      <c r="I133" s="1130"/>
      <c r="J133" t="s">
        <v>130</v>
      </c>
      <c r="K133" t="s">
        <v>1603</v>
      </c>
      <c r="L133" s="1120"/>
      <c r="M133" s="1120"/>
      <c r="O133" s="1120"/>
      <c r="Q133" s="1120"/>
      <c r="R133" s="1120"/>
      <c r="S133" s="1120"/>
      <c r="T133" s="978"/>
      <c r="U133" s="242"/>
      <c r="V133" s="242"/>
      <c r="AC133" t="s">
        <v>1336</v>
      </c>
      <c r="AD133" s="978"/>
      <c r="AE133" s="978"/>
      <c r="AF133" s="978"/>
      <c r="AG133" s="978"/>
      <c r="AH133" s="978"/>
      <c r="AI133" s="978"/>
      <c r="AJ133" s="978"/>
      <c r="AL133" s="978"/>
      <c r="AM133" s="978"/>
    </row>
    <row r="134" spans="1:39">
      <c r="D134" t="s">
        <v>269</v>
      </c>
      <c r="E134" t="s">
        <v>245</v>
      </c>
      <c r="F134" t="s">
        <v>270</v>
      </c>
      <c r="G134" t="s">
        <v>2409</v>
      </c>
      <c r="H134" t="s">
        <v>272</v>
      </c>
      <c r="I134" s="1130"/>
      <c r="J134" t="s">
        <v>130</v>
      </c>
      <c r="K134" t="s">
        <v>1603</v>
      </c>
      <c r="L134" s="1120"/>
      <c r="M134" s="1120"/>
      <c r="O134" s="1120"/>
      <c r="Q134" s="1120"/>
      <c r="R134" s="1120"/>
      <c r="S134" s="1120"/>
      <c r="T134" s="978"/>
      <c r="U134" s="242"/>
      <c r="V134" s="242"/>
      <c r="AC134" t="s">
        <v>1336</v>
      </c>
      <c r="AD134" s="978"/>
      <c r="AE134" s="978"/>
      <c r="AF134" s="978"/>
      <c r="AG134" s="978"/>
      <c r="AH134" s="978"/>
      <c r="AI134" s="978"/>
      <c r="AJ134" s="978"/>
      <c r="AL134" s="978"/>
      <c r="AM134" s="978"/>
    </row>
    <row r="135" spans="1:39">
      <c r="D135" t="s">
        <v>269</v>
      </c>
      <c r="E135" t="s">
        <v>245</v>
      </c>
      <c r="F135" t="s">
        <v>270</v>
      </c>
      <c r="G135" t="s">
        <v>2409</v>
      </c>
      <c r="H135" t="s">
        <v>272</v>
      </c>
      <c r="I135" s="1130"/>
      <c r="J135" t="s">
        <v>130</v>
      </c>
      <c r="K135" t="s">
        <v>1603</v>
      </c>
      <c r="L135" s="1120"/>
      <c r="M135" s="1120"/>
      <c r="O135" s="1120"/>
      <c r="Q135" s="1120"/>
      <c r="R135" s="1120"/>
      <c r="S135" s="1120"/>
      <c r="T135" s="978"/>
      <c r="U135" s="242"/>
      <c r="V135" s="242"/>
      <c r="AC135" t="s">
        <v>1336</v>
      </c>
      <c r="AD135" s="978"/>
      <c r="AE135" s="978"/>
      <c r="AF135" s="978"/>
      <c r="AG135" s="978"/>
      <c r="AH135" s="978"/>
      <c r="AI135" s="978"/>
      <c r="AJ135" s="978"/>
      <c r="AL135" s="978"/>
      <c r="AM135" s="978"/>
    </row>
    <row r="136" spans="1:39">
      <c r="D136" t="s">
        <v>269</v>
      </c>
      <c r="E136" t="s">
        <v>245</v>
      </c>
      <c r="F136" t="s">
        <v>270</v>
      </c>
      <c r="G136" t="s">
        <v>2409</v>
      </c>
      <c r="H136" t="s">
        <v>272</v>
      </c>
      <c r="I136" s="1130"/>
      <c r="J136" t="s">
        <v>130</v>
      </c>
      <c r="K136" t="s">
        <v>1603</v>
      </c>
      <c r="L136" s="1120"/>
      <c r="M136" s="1120"/>
      <c r="O136" s="1120"/>
      <c r="Q136" s="1120"/>
      <c r="R136" s="1120"/>
      <c r="S136" s="1120"/>
      <c r="T136" s="978"/>
      <c r="U136" s="242"/>
      <c r="V136" s="242"/>
      <c r="AC136" t="s">
        <v>1336</v>
      </c>
      <c r="AD136" s="978"/>
      <c r="AE136" s="978"/>
      <c r="AF136" s="978"/>
      <c r="AG136" s="978"/>
      <c r="AH136" s="978"/>
      <c r="AI136" s="978"/>
      <c r="AJ136" s="978"/>
      <c r="AL136" s="978"/>
      <c r="AM136" s="978"/>
    </row>
    <row r="138" spans="1:39" s="1" customFormat="1" ht="18">
      <c r="A138" s="2" t="s">
        <v>2524</v>
      </c>
      <c r="B138" s="2"/>
      <c r="Q138" s="76"/>
      <c r="R138" s="76"/>
    </row>
    <row r="140" spans="1:39" s="1" customFormat="1">
      <c r="A140" s="42"/>
      <c r="B140" s="48" t="s">
        <v>274</v>
      </c>
      <c r="Q140" s="76"/>
      <c r="R140" s="76"/>
    </row>
    <row r="142" spans="1:39">
      <c r="D142" t="s">
        <v>269</v>
      </c>
      <c r="E142" t="s">
        <v>245</v>
      </c>
      <c r="F142" t="s">
        <v>294</v>
      </c>
      <c r="G142" t="s">
        <v>2409</v>
      </c>
      <c r="H142" t="s">
        <v>272</v>
      </c>
      <c r="I142" t="s">
        <v>273</v>
      </c>
      <c r="J142" t="s">
        <v>130</v>
      </c>
      <c r="K142" t="s">
        <v>274</v>
      </c>
      <c r="L142" s="172" t="s">
        <v>318</v>
      </c>
      <c r="M142" s="172" t="s">
        <v>318</v>
      </c>
      <c r="O142" s="172" t="s">
        <v>318</v>
      </c>
      <c r="P142" t="s">
        <v>370</v>
      </c>
      <c r="Q142" s="1120"/>
      <c r="R142" s="1120"/>
      <c r="AC142" t="s">
        <v>1336</v>
      </c>
      <c r="AD142" s="978"/>
      <c r="AE142" s="978"/>
      <c r="AF142" s="978"/>
      <c r="AG142" s="978"/>
      <c r="AH142" s="978"/>
      <c r="AI142" s="978"/>
      <c r="AJ142" s="978"/>
      <c r="AL142" s="978"/>
      <c r="AM142" s="978"/>
    </row>
    <row r="143" spans="1:39">
      <c r="D143" t="s">
        <v>269</v>
      </c>
      <c r="E143" t="s">
        <v>245</v>
      </c>
      <c r="F143" t="s">
        <v>294</v>
      </c>
      <c r="G143" t="s">
        <v>2409</v>
      </c>
      <c r="H143" t="s">
        <v>272</v>
      </c>
      <c r="I143" t="s">
        <v>273</v>
      </c>
      <c r="J143" t="s">
        <v>130</v>
      </c>
      <c r="K143" t="s">
        <v>274</v>
      </c>
      <c r="L143" s="172" t="s">
        <v>318</v>
      </c>
      <c r="M143" s="172" t="s">
        <v>318</v>
      </c>
      <c r="O143" s="172" t="s">
        <v>318</v>
      </c>
      <c r="P143" t="s">
        <v>370</v>
      </c>
      <c r="Q143" s="1120"/>
      <c r="R143" s="1120"/>
      <c r="AC143" t="s">
        <v>1336</v>
      </c>
      <c r="AD143" s="978"/>
      <c r="AE143" s="978"/>
      <c r="AF143" s="978"/>
      <c r="AG143" s="978"/>
      <c r="AH143" s="978"/>
      <c r="AI143" s="978"/>
      <c r="AJ143" s="978"/>
      <c r="AL143" s="978"/>
      <c r="AM143" s="978"/>
    </row>
    <row r="144" spans="1:39">
      <c r="D144" t="s">
        <v>269</v>
      </c>
      <c r="E144" t="s">
        <v>245</v>
      </c>
      <c r="F144" t="s">
        <v>294</v>
      </c>
      <c r="G144" t="s">
        <v>2409</v>
      </c>
      <c r="H144" t="s">
        <v>272</v>
      </c>
      <c r="I144" t="s">
        <v>273</v>
      </c>
      <c r="J144" t="s">
        <v>130</v>
      </c>
      <c r="K144" t="s">
        <v>274</v>
      </c>
      <c r="L144" s="172" t="s">
        <v>318</v>
      </c>
      <c r="M144" s="172" t="s">
        <v>318</v>
      </c>
      <c r="O144" s="172" t="s">
        <v>318</v>
      </c>
      <c r="P144" t="s">
        <v>370</v>
      </c>
      <c r="Q144" s="1120"/>
      <c r="R144" s="1120"/>
      <c r="S144" s="242"/>
      <c r="T144" s="242"/>
      <c r="U144" s="242"/>
      <c r="V144" s="242"/>
      <c r="AC144" t="s">
        <v>1336</v>
      </c>
      <c r="AD144" s="978"/>
      <c r="AE144" s="978"/>
      <c r="AF144" s="978"/>
      <c r="AG144" s="978"/>
      <c r="AH144" s="978"/>
      <c r="AI144" s="978"/>
      <c r="AJ144" s="978"/>
      <c r="AL144" s="978"/>
      <c r="AM144" s="978"/>
    </row>
    <row r="145" spans="1:41">
      <c r="D145" t="s">
        <v>269</v>
      </c>
      <c r="E145" t="s">
        <v>245</v>
      </c>
      <c r="F145" t="s">
        <v>294</v>
      </c>
      <c r="G145" t="s">
        <v>2409</v>
      </c>
      <c r="H145" t="s">
        <v>272</v>
      </c>
      <c r="I145" t="s">
        <v>273</v>
      </c>
      <c r="J145" t="s">
        <v>130</v>
      </c>
      <c r="K145" t="s">
        <v>274</v>
      </c>
      <c r="L145" s="172" t="s">
        <v>318</v>
      </c>
      <c r="M145" s="172" t="s">
        <v>318</v>
      </c>
      <c r="O145" s="172" t="s">
        <v>318</v>
      </c>
      <c r="P145" t="s">
        <v>370</v>
      </c>
      <c r="Q145" s="1120"/>
      <c r="R145" s="1120"/>
      <c r="S145" s="242"/>
      <c r="T145" s="242"/>
      <c r="U145" s="242"/>
      <c r="V145" s="242"/>
      <c r="AC145" t="s">
        <v>1336</v>
      </c>
      <c r="AD145" s="978"/>
      <c r="AE145" s="978"/>
      <c r="AF145" s="978"/>
      <c r="AG145" s="978"/>
      <c r="AH145" s="978"/>
      <c r="AI145" s="978"/>
      <c r="AJ145" s="978"/>
      <c r="AL145" s="978"/>
      <c r="AM145" s="978"/>
    </row>
    <row r="147" spans="1:41" s="1" customFormat="1">
      <c r="A147" s="42"/>
      <c r="B147" s="48" t="s">
        <v>298</v>
      </c>
      <c r="Q147" s="76"/>
      <c r="R147" s="76"/>
    </row>
    <row r="149" spans="1:41">
      <c r="D149" t="s">
        <v>269</v>
      </c>
      <c r="E149" t="s">
        <v>245</v>
      </c>
      <c r="F149" t="s">
        <v>294</v>
      </c>
      <c r="G149" t="s">
        <v>2409</v>
      </c>
      <c r="H149" t="s">
        <v>272</v>
      </c>
      <c r="I149" t="s">
        <v>273</v>
      </c>
      <c r="J149" t="s">
        <v>130</v>
      </c>
      <c r="K149" t="s">
        <v>298</v>
      </c>
      <c r="L149" s="172" t="s">
        <v>318</v>
      </c>
      <c r="M149" s="172" t="s">
        <v>318</v>
      </c>
      <c r="O149" s="172" t="s">
        <v>318</v>
      </c>
      <c r="P149" t="s">
        <v>370</v>
      </c>
      <c r="Q149" s="1120"/>
      <c r="R149" s="1120"/>
      <c r="AC149" t="s">
        <v>1336</v>
      </c>
      <c r="AD149" s="978"/>
      <c r="AE149" s="978"/>
      <c r="AF149" s="978"/>
      <c r="AG149" s="978"/>
      <c r="AH149" s="978"/>
      <c r="AI149" s="978"/>
      <c r="AJ149" s="978"/>
      <c r="AL149" s="978"/>
      <c r="AM149" s="978"/>
    </row>
    <row r="150" spans="1:41">
      <c r="D150" t="s">
        <v>269</v>
      </c>
      <c r="E150" t="s">
        <v>245</v>
      </c>
      <c r="F150" t="s">
        <v>294</v>
      </c>
      <c r="G150" t="s">
        <v>2409</v>
      </c>
      <c r="H150" t="s">
        <v>272</v>
      </c>
      <c r="I150" t="s">
        <v>273</v>
      </c>
      <c r="J150" t="s">
        <v>130</v>
      </c>
      <c r="K150" t="s">
        <v>298</v>
      </c>
      <c r="L150" s="172" t="s">
        <v>318</v>
      </c>
      <c r="M150" s="172" t="s">
        <v>318</v>
      </c>
      <c r="O150" s="172" t="s">
        <v>318</v>
      </c>
      <c r="P150" t="s">
        <v>370</v>
      </c>
      <c r="Q150" s="1120"/>
      <c r="R150" s="1120"/>
      <c r="AC150" t="s">
        <v>1336</v>
      </c>
      <c r="AD150" s="978"/>
      <c r="AE150" s="978"/>
      <c r="AF150" s="978"/>
      <c r="AG150" s="978"/>
      <c r="AH150" s="978"/>
      <c r="AI150" s="978"/>
      <c r="AJ150" s="978"/>
      <c r="AL150" s="978"/>
      <c r="AM150" s="978"/>
    </row>
    <row r="151" spans="1:41">
      <c r="D151" t="s">
        <v>269</v>
      </c>
      <c r="E151" t="s">
        <v>245</v>
      </c>
      <c r="F151" t="s">
        <v>294</v>
      </c>
      <c r="G151" t="s">
        <v>2409</v>
      </c>
      <c r="H151" t="s">
        <v>272</v>
      </c>
      <c r="I151" t="s">
        <v>273</v>
      </c>
      <c r="J151" t="s">
        <v>130</v>
      </c>
      <c r="K151" t="s">
        <v>298</v>
      </c>
      <c r="L151" s="172" t="s">
        <v>318</v>
      </c>
      <c r="M151" s="172" t="s">
        <v>318</v>
      </c>
      <c r="O151" s="172" t="s">
        <v>318</v>
      </c>
      <c r="P151" t="s">
        <v>370</v>
      </c>
      <c r="Q151" s="1120"/>
      <c r="R151" s="1120"/>
      <c r="S151" s="242"/>
      <c r="T151" s="242"/>
      <c r="U151" s="242"/>
      <c r="V151" s="242"/>
      <c r="AC151" t="s">
        <v>1336</v>
      </c>
      <c r="AD151" s="978"/>
      <c r="AE151" s="978"/>
      <c r="AF151" s="978"/>
      <c r="AG151" s="978"/>
      <c r="AH151" s="978"/>
      <c r="AI151" s="978"/>
      <c r="AJ151" s="978"/>
      <c r="AL151" s="978"/>
      <c r="AM151" s="978"/>
    </row>
    <row r="152" spans="1:41">
      <c r="D152" t="s">
        <v>269</v>
      </c>
      <c r="E152" t="s">
        <v>245</v>
      </c>
      <c r="F152" t="s">
        <v>294</v>
      </c>
      <c r="G152" t="s">
        <v>2409</v>
      </c>
      <c r="H152" t="s">
        <v>272</v>
      </c>
      <c r="I152" t="s">
        <v>273</v>
      </c>
      <c r="J152" t="s">
        <v>130</v>
      </c>
      <c r="K152" t="s">
        <v>298</v>
      </c>
      <c r="L152" s="172" t="s">
        <v>318</v>
      </c>
      <c r="M152" s="172" t="s">
        <v>318</v>
      </c>
      <c r="O152" s="172" t="s">
        <v>318</v>
      </c>
      <c r="P152" t="s">
        <v>370</v>
      </c>
      <c r="Q152" s="1120"/>
      <c r="R152" s="1120"/>
      <c r="S152" s="242"/>
      <c r="T152" s="242"/>
      <c r="U152" s="242"/>
      <c r="V152" s="242"/>
      <c r="AC152" t="s">
        <v>1336</v>
      </c>
      <c r="AD152" s="978"/>
      <c r="AE152" s="978"/>
      <c r="AF152" s="978"/>
      <c r="AG152" s="978"/>
      <c r="AH152" s="978"/>
      <c r="AI152" s="978"/>
      <c r="AJ152" s="978"/>
      <c r="AL152" s="978"/>
      <c r="AM152" s="978"/>
    </row>
    <row r="154" spans="1:41" s="1" customFormat="1">
      <c r="A154" s="42"/>
      <c r="B154" s="48" t="s">
        <v>1614</v>
      </c>
      <c r="Q154" s="76"/>
      <c r="R154" s="76"/>
    </row>
    <row r="156" spans="1:41">
      <c r="D156" t="s">
        <v>269</v>
      </c>
      <c r="E156" t="s">
        <v>245</v>
      </c>
      <c r="F156" t="s">
        <v>294</v>
      </c>
      <c r="G156" t="s">
        <v>2409</v>
      </c>
      <c r="H156" t="s">
        <v>272</v>
      </c>
      <c r="I156" t="s">
        <v>2513</v>
      </c>
      <c r="J156" t="s">
        <v>130</v>
      </c>
      <c r="K156" t="s">
        <v>1614</v>
      </c>
      <c r="L156" t="str">
        <f t="shared" ref="L156:L162" si="2">IF(R156="","null",R156)</f>
        <v>Wormington</v>
      </c>
      <c r="M156" t="s">
        <v>276</v>
      </c>
      <c r="O156" t="s">
        <v>278</v>
      </c>
      <c r="P156" t="s">
        <v>381</v>
      </c>
      <c r="Q156" s="1120"/>
      <c r="R156" s="1128" t="s">
        <v>345</v>
      </c>
      <c r="S156" s="242"/>
      <c r="T156" s="242"/>
      <c r="U156" s="242"/>
      <c r="V156" s="242"/>
      <c r="AC156" t="s">
        <v>1336</v>
      </c>
      <c r="AD156" s="1013">
        <f>SUMIFS('6.2 Projects'!AD$9:AD$195,'6.2 Projects'!$F$9:$F$195,$F156,'6.2 Projects'!$R$9:$R$195,$R156)</f>
        <v>0</v>
      </c>
      <c r="AE156" s="1013">
        <f>SUMIFS('6.2 Projects'!AE$9:AE$195,'6.2 Projects'!$F$9:$F$195,$F156,'6.2 Projects'!$R$9:$R$195,$R156)</f>
        <v>0</v>
      </c>
      <c r="AF156" s="1013">
        <f>SUMIFS('6.2 Projects'!AF$9:AF$195,'6.2 Projects'!$F$9:$F$195,$F156,'6.2 Projects'!$R$9:$R$195,$R156)</f>
        <v>0</v>
      </c>
      <c r="AG156" s="1013">
        <f>SUMIFS('6.2 Projects'!AG$9:AG$195,'6.2 Projects'!$F$9:$F$195,$F156,'6.2 Projects'!$R$9:$R$195,$R156)</f>
        <v>0</v>
      </c>
      <c r="AH156" s="1013">
        <f>SUMIFS('6.2 Projects'!AH$9:AH$195,'6.2 Projects'!$F$9:$F$195,$F156,'6.2 Projects'!$R$9:$R$195,$R156)</f>
        <v>0</v>
      </c>
      <c r="AI156" s="1013">
        <f>SUMIFS('6.2 Projects'!AI$9:AI$195,'6.2 Projects'!$F$9:$F$195,$F156,'6.2 Projects'!$R$9:$R$195,$R156)</f>
        <v>0</v>
      </c>
      <c r="AJ156" s="1013">
        <f>SUMIFS('6.2 Projects'!AJ$9:AJ$195,'6.2 Projects'!$F$9:$F$195,$F156,'6.2 Projects'!$R$9:$R$195,$R156)</f>
        <v>0</v>
      </c>
      <c r="AL156" s="1013">
        <f>SUMIFS('6.2 Projects'!AD$9:AD$195,'6.2 Projects'!$F$9:$F$195,$F156,'6.2 Projects'!$R$9:$R$195,$R156,'6.2 Projects'!$T$9:$T$195,AL$7)+SUMIFS('6.2 Projects'!AE$9:AE$195,'6.2 Projects'!$F$9:$F$195,$F156,'6.2 Projects'!$R$9:$R$195,$R156,'6.2 Projects'!$T$9:$T$195,AL$7)+SUMIFS('6.2 Projects'!AF$9:AF$195,'6.2 Projects'!$F$9:$F$195,$F156,'6.2 Projects'!$R$9:$R$195,$R156,'6.2 Projects'!$T$9:$T$195,AL$7)+SUMIFS('6.2 Projects'!AG$9:AG$195,'6.2 Projects'!$F$9:$F$195,$F156,'6.2 Projects'!$R$9:$R$195,$R156,'6.2 Projects'!$T$9:$T$195,AL$7)+SUMIFS('6.2 Projects'!AH$9:AH$195,'6.2 Projects'!$F$9:$F$195,$F156,'6.2 Projects'!$R$9:$R$195,$R156,'6.2 Projects'!$T$9:$T$195,AL$7)+SUMIFS('6.2 Projects'!AI$9:AI$195,'6.2 Projects'!$F$9:$F$195,$F156,'6.2 Projects'!$R$9:$R$195,$R156,'6.2 Projects'!$T$9:$T$195,AL$7)+SUMIFS('6.2 Projects'!AJ$9:AJ$195,'6.2 Projects'!$F$9:$F$195,$F156,'6.2 Projects'!$R$9:$R$195,$R156,'6.2 Projects'!$T$9:$T$195,AL$7)</f>
        <v>0</v>
      </c>
      <c r="AM156" s="1013">
        <f>SUMIFS('6.2 Projects'!AD$9:AD$195,'6.2 Projects'!$F$9:$F$195,$F156,'6.2 Projects'!$R$9:$R$195,$R156,'6.2 Projects'!$T$9:$T$195,AM$7)+SUMIFS('6.2 Projects'!AE$9:AE$195,'6.2 Projects'!$F$9:$F$195,$F156,'6.2 Projects'!$R$9:$R$195,$R156,'6.2 Projects'!$T$9:$T$195,AM$7)+SUMIFS('6.2 Projects'!AF$9:AF$195,'6.2 Projects'!$F$9:$F$195,$F156,'6.2 Projects'!$R$9:$R$195,$R156,'6.2 Projects'!$T$9:$T$195,AM$7)+SUMIFS('6.2 Projects'!AG$9:AG$195,'6.2 Projects'!$F$9:$F$195,$F156,'6.2 Projects'!$R$9:$R$195,$R156,'6.2 Projects'!$T$9:$T$195,AM$7)+SUMIFS('6.2 Projects'!AH$9:AH$195,'6.2 Projects'!$F$9:$F$195,$F156,'6.2 Projects'!$R$9:$R$195,$R156,'6.2 Projects'!$T$9:$T$195,AM$7)+SUMIFS('6.2 Projects'!AI$9:AI$195,'6.2 Projects'!$F$9:$F$195,$F156,'6.2 Projects'!$R$9:$R$195,$R156,'6.2 Projects'!$T$9:$T$195,AM$7)+SUMIFS('6.2 Projects'!AJ$9:AJ$195,'6.2 Projects'!$F$9:$F$195,$F156,'6.2 Projects'!$R$9:$R$195,$R156,'6.2 Projects'!$T$9:$T$195,AM$7)</f>
        <v>0</v>
      </c>
    </row>
    <row r="157" spans="1:41">
      <c r="D157" t="s">
        <v>269</v>
      </c>
      <c r="E157" t="s">
        <v>245</v>
      </c>
      <c r="F157" t="s">
        <v>294</v>
      </c>
      <c r="G157" t="s">
        <v>2409</v>
      </c>
      <c r="H157" t="s">
        <v>272</v>
      </c>
      <c r="I157" t="s">
        <v>2513</v>
      </c>
      <c r="J157" t="s">
        <v>130</v>
      </c>
      <c r="K157" t="s">
        <v>1614</v>
      </c>
      <c r="L157" t="str">
        <f t="shared" si="2"/>
        <v>Kings Lynn</v>
      </c>
      <c r="M157" t="s">
        <v>276</v>
      </c>
      <c r="O157" t="s">
        <v>278</v>
      </c>
      <c r="P157" t="s">
        <v>381</v>
      </c>
      <c r="Q157" s="1120"/>
      <c r="R157" s="1128" t="s">
        <v>402</v>
      </c>
      <c r="S157" s="242"/>
      <c r="T157" s="242"/>
      <c r="U157" s="242"/>
      <c r="V157" s="242"/>
      <c r="AC157" t="s">
        <v>1336</v>
      </c>
      <c r="AD157" s="1013">
        <f>SUMIFS('6.2 Projects'!AD$9:AD$195,'6.2 Projects'!$F$9:$F$195,$F157,'6.2 Projects'!$R$9:$R$195,$R157)</f>
        <v>0</v>
      </c>
      <c r="AE157" s="1013">
        <f>SUMIFS('6.2 Projects'!AE$9:AE$195,'6.2 Projects'!$F$9:$F$195,$F157,'6.2 Projects'!$R$9:$R$195,$R157)</f>
        <v>0</v>
      </c>
      <c r="AF157" s="1013">
        <f>SUMIFS('6.2 Projects'!AF$9:AF$195,'6.2 Projects'!$F$9:$F$195,$F157,'6.2 Projects'!$R$9:$R$195,$R157)</f>
        <v>0</v>
      </c>
      <c r="AG157" s="1013">
        <f>SUMIFS('6.2 Projects'!AG$9:AG$195,'6.2 Projects'!$F$9:$F$195,$F157,'6.2 Projects'!$R$9:$R$195,$R157)</f>
        <v>0</v>
      </c>
      <c r="AH157" s="1013">
        <f>SUMIFS('6.2 Projects'!AH$9:AH$195,'6.2 Projects'!$F$9:$F$195,$F157,'6.2 Projects'!$R$9:$R$195,$R157)</f>
        <v>0</v>
      </c>
      <c r="AI157" s="1013">
        <f>SUMIFS('6.2 Projects'!AI$9:AI$195,'6.2 Projects'!$F$9:$F$195,$F157,'6.2 Projects'!$R$9:$R$195,$R157)</f>
        <v>0</v>
      </c>
      <c r="AJ157" s="1013">
        <f>SUMIFS('6.2 Projects'!AJ$9:AJ$195,'6.2 Projects'!$F$9:$F$195,$F157,'6.2 Projects'!$R$9:$R$195,$R157)</f>
        <v>0</v>
      </c>
      <c r="AL157" s="1013">
        <f>SUMIFS('6.2 Projects'!AD$9:AD$195,'6.2 Projects'!$F$9:$F$195,$F157,'6.2 Projects'!$R$9:$R$195,$R157,'6.2 Projects'!$T$9:$T$195,AL$7)+SUMIFS('6.2 Projects'!AE$9:AE$195,'6.2 Projects'!$F$9:$F$195,$F157,'6.2 Projects'!$R$9:$R$195,$R157,'6.2 Projects'!$T$9:$T$195,AL$7)+SUMIFS('6.2 Projects'!AF$9:AF$195,'6.2 Projects'!$F$9:$F$195,$F157,'6.2 Projects'!$R$9:$R$195,$R157,'6.2 Projects'!$T$9:$T$195,AL$7)+SUMIFS('6.2 Projects'!AG$9:AG$195,'6.2 Projects'!$F$9:$F$195,$F157,'6.2 Projects'!$R$9:$R$195,$R157,'6.2 Projects'!$T$9:$T$195,AL$7)+SUMIFS('6.2 Projects'!AH$9:AH$195,'6.2 Projects'!$F$9:$F$195,$F157,'6.2 Projects'!$R$9:$R$195,$R157,'6.2 Projects'!$T$9:$T$195,AL$7)+SUMIFS('6.2 Projects'!AI$9:AI$195,'6.2 Projects'!$F$9:$F$195,$F157,'6.2 Projects'!$R$9:$R$195,$R157,'6.2 Projects'!$T$9:$T$195,AL$7)+SUMIFS('6.2 Projects'!AJ$9:AJ$195,'6.2 Projects'!$F$9:$F$195,$F157,'6.2 Projects'!$R$9:$R$195,$R157,'6.2 Projects'!$T$9:$T$195,AL$7)</f>
        <v>0</v>
      </c>
      <c r="AM157" s="1013">
        <f>SUMIFS('6.2 Projects'!AD$9:AD$195,'6.2 Projects'!$F$9:$F$195,$F157,'6.2 Projects'!$R$9:$R$195,$R157,'6.2 Projects'!$T$9:$T$195,AM$7)+SUMIFS('6.2 Projects'!AE$9:AE$195,'6.2 Projects'!$F$9:$F$195,$F157,'6.2 Projects'!$R$9:$R$195,$R157,'6.2 Projects'!$T$9:$T$195,AM$7)+SUMIFS('6.2 Projects'!AF$9:AF$195,'6.2 Projects'!$F$9:$F$195,$F157,'6.2 Projects'!$R$9:$R$195,$R157,'6.2 Projects'!$T$9:$T$195,AM$7)+SUMIFS('6.2 Projects'!AG$9:AG$195,'6.2 Projects'!$F$9:$F$195,$F157,'6.2 Projects'!$R$9:$R$195,$R157,'6.2 Projects'!$T$9:$T$195,AM$7)+SUMIFS('6.2 Projects'!AH$9:AH$195,'6.2 Projects'!$F$9:$F$195,$F157,'6.2 Projects'!$R$9:$R$195,$R157,'6.2 Projects'!$T$9:$T$195,AM$7)+SUMIFS('6.2 Projects'!AI$9:AI$195,'6.2 Projects'!$F$9:$F$195,$F157,'6.2 Projects'!$R$9:$R$195,$R157,'6.2 Projects'!$T$9:$T$195,AM$7)+SUMIFS('6.2 Projects'!AJ$9:AJ$195,'6.2 Projects'!$F$9:$F$195,$F157,'6.2 Projects'!$R$9:$R$195,$R157,'6.2 Projects'!$T$9:$T$195,AM$7)</f>
        <v>0</v>
      </c>
    </row>
    <row r="158" spans="1:41">
      <c r="D158" t="s">
        <v>269</v>
      </c>
      <c r="E158" t="s">
        <v>245</v>
      </c>
      <c r="F158" t="s">
        <v>294</v>
      </c>
      <c r="G158" t="s">
        <v>2409</v>
      </c>
      <c r="H158" t="s">
        <v>272</v>
      </c>
      <c r="I158" t="s">
        <v>2513</v>
      </c>
      <c r="J158" t="s">
        <v>130</v>
      </c>
      <c r="K158" t="s">
        <v>1614</v>
      </c>
      <c r="L158" t="str">
        <f t="shared" si="2"/>
        <v>Peterborough</v>
      </c>
      <c r="M158" t="s">
        <v>276</v>
      </c>
      <c r="O158" t="s">
        <v>278</v>
      </c>
      <c r="P158" t="s">
        <v>381</v>
      </c>
      <c r="Q158" s="1120"/>
      <c r="R158" s="1128" t="s">
        <v>367</v>
      </c>
      <c r="S158" s="242"/>
      <c r="T158" s="242"/>
      <c r="U158" s="242"/>
      <c r="V158" s="242"/>
      <c r="AC158" t="s">
        <v>1336</v>
      </c>
      <c r="AD158" s="1013">
        <f>SUMIFS('6.2 Projects'!AD$9:AD$195,'6.2 Projects'!$F$9:$F$195,$F158,'6.2 Projects'!$R$9:$R$195,$R158)</f>
        <v>0</v>
      </c>
      <c r="AE158" s="1013">
        <f>SUMIFS('6.2 Projects'!AE$9:AE$195,'6.2 Projects'!$F$9:$F$195,$F158,'6.2 Projects'!$R$9:$R$195,$R158)</f>
        <v>0</v>
      </c>
      <c r="AF158" s="1013">
        <f>SUMIFS('6.2 Projects'!AF$9:AF$195,'6.2 Projects'!$F$9:$F$195,$F158,'6.2 Projects'!$R$9:$R$195,$R158)</f>
        <v>0</v>
      </c>
      <c r="AG158" s="1013">
        <f>SUMIFS('6.2 Projects'!AG$9:AG$195,'6.2 Projects'!$F$9:$F$195,$F158,'6.2 Projects'!$R$9:$R$195,$R158)</f>
        <v>0</v>
      </c>
      <c r="AH158" s="1013">
        <f>SUMIFS('6.2 Projects'!AH$9:AH$195,'6.2 Projects'!$F$9:$F$195,$F158,'6.2 Projects'!$R$9:$R$195,$R158)</f>
        <v>0</v>
      </c>
      <c r="AI158" s="1013">
        <f>SUMIFS('6.2 Projects'!AI$9:AI$195,'6.2 Projects'!$F$9:$F$195,$F158,'6.2 Projects'!$R$9:$R$195,$R158)</f>
        <v>0</v>
      </c>
      <c r="AJ158" s="1013">
        <f>SUMIFS('6.2 Projects'!AJ$9:AJ$195,'6.2 Projects'!$F$9:$F$195,$F158,'6.2 Projects'!$R$9:$R$195,$R158)</f>
        <v>0</v>
      </c>
      <c r="AL158" s="1013">
        <f>SUMIFS('6.2 Projects'!AD$9:AD$195,'6.2 Projects'!$F$9:$F$195,$F158,'6.2 Projects'!$R$9:$R$195,$R158,'6.2 Projects'!$T$9:$T$195,AL$7)+SUMIFS('6.2 Projects'!AE$9:AE$195,'6.2 Projects'!$F$9:$F$195,$F158,'6.2 Projects'!$R$9:$R$195,$R158,'6.2 Projects'!$T$9:$T$195,AL$7)+SUMIFS('6.2 Projects'!AF$9:AF$195,'6.2 Projects'!$F$9:$F$195,$F158,'6.2 Projects'!$R$9:$R$195,$R158,'6.2 Projects'!$T$9:$T$195,AL$7)+SUMIFS('6.2 Projects'!AG$9:AG$195,'6.2 Projects'!$F$9:$F$195,$F158,'6.2 Projects'!$R$9:$R$195,$R158,'6.2 Projects'!$T$9:$T$195,AL$7)+SUMIFS('6.2 Projects'!AH$9:AH$195,'6.2 Projects'!$F$9:$F$195,$F158,'6.2 Projects'!$R$9:$R$195,$R158,'6.2 Projects'!$T$9:$T$195,AL$7)+SUMIFS('6.2 Projects'!AI$9:AI$195,'6.2 Projects'!$F$9:$F$195,$F158,'6.2 Projects'!$R$9:$R$195,$R158,'6.2 Projects'!$T$9:$T$195,AL$7)+SUMIFS('6.2 Projects'!AJ$9:AJ$195,'6.2 Projects'!$F$9:$F$195,$F158,'6.2 Projects'!$R$9:$R$195,$R158,'6.2 Projects'!$T$9:$T$195,AL$7)</f>
        <v>0</v>
      </c>
      <c r="AM158" s="1013">
        <f>SUMIFS('6.2 Projects'!AD$9:AD$195,'6.2 Projects'!$F$9:$F$195,$F158,'6.2 Projects'!$R$9:$R$195,$R158,'6.2 Projects'!$T$9:$T$195,AM$7)+SUMIFS('6.2 Projects'!AE$9:AE$195,'6.2 Projects'!$F$9:$F$195,$F158,'6.2 Projects'!$R$9:$R$195,$R158,'6.2 Projects'!$T$9:$T$195,AM$7)+SUMIFS('6.2 Projects'!AF$9:AF$195,'6.2 Projects'!$F$9:$F$195,$F158,'6.2 Projects'!$R$9:$R$195,$R158,'6.2 Projects'!$T$9:$T$195,AM$7)+SUMIFS('6.2 Projects'!AG$9:AG$195,'6.2 Projects'!$F$9:$F$195,$F158,'6.2 Projects'!$R$9:$R$195,$R158,'6.2 Projects'!$T$9:$T$195,AM$7)+SUMIFS('6.2 Projects'!AH$9:AH$195,'6.2 Projects'!$F$9:$F$195,$F158,'6.2 Projects'!$R$9:$R$195,$R158,'6.2 Projects'!$T$9:$T$195,AM$7)+SUMIFS('6.2 Projects'!AI$9:AI$195,'6.2 Projects'!$F$9:$F$195,$F158,'6.2 Projects'!$R$9:$R$195,$R158,'6.2 Projects'!$T$9:$T$195,AM$7)+SUMIFS('6.2 Projects'!AJ$9:AJ$195,'6.2 Projects'!$F$9:$F$195,$F158,'6.2 Projects'!$R$9:$R$195,$R158,'6.2 Projects'!$T$9:$T$195,AM$7)</f>
        <v>0</v>
      </c>
    </row>
    <row r="159" spans="1:41">
      <c r="D159" t="s">
        <v>269</v>
      </c>
      <c r="E159" t="s">
        <v>245</v>
      </c>
      <c r="F159" t="s">
        <v>294</v>
      </c>
      <c r="G159" t="s">
        <v>2409</v>
      </c>
      <c r="H159" t="s">
        <v>272</v>
      </c>
      <c r="I159" t="s">
        <v>2513</v>
      </c>
      <c r="J159" t="s">
        <v>130</v>
      </c>
      <c r="K159" t="s">
        <v>1614</v>
      </c>
      <c r="L159" t="str">
        <f t="shared" si="2"/>
        <v>St Fergus</v>
      </c>
      <c r="M159" t="s">
        <v>276</v>
      </c>
      <c r="O159" t="s">
        <v>278</v>
      </c>
      <c r="P159" t="s">
        <v>381</v>
      </c>
      <c r="Q159" s="1120"/>
      <c r="R159" s="1128" t="s">
        <v>386</v>
      </c>
      <c r="S159" s="242"/>
      <c r="T159" s="242"/>
      <c r="U159" s="242"/>
      <c r="V159" s="242"/>
      <c r="AC159" t="s">
        <v>1336</v>
      </c>
      <c r="AD159" s="1013">
        <f>SUMIFS('6.2 Projects'!AD$9:AD$195,'6.2 Projects'!$F$9:$F$195,$F159,'6.2 Projects'!$R$9:$R$195,$R159)</f>
        <v>0</v>
      </c>
      <c r="AE159" s="1013">
        <f>SUMIFS('6.2 Projects'!AE$9:AE$195,'6.2 Projects'!$F$9:$F$195,$F159,'6.2 Projects'!$R$9:$R$195,$R159)</f>
        <v>0</v>
      </c>
      <c r="AF159" s="1013">
        <f>SUMIFS('6.2 Projects'!AF$9:AF$195,'6.2 Projects'!$F$9:$F$195,$F159,'6.2 Projects'!$R$9:$R$195,$R159)</f>
        <v>0</v>
      </c>
      <c r="AG159" s="1013">
        <f>SUMIFS('6.2 Projects'!AG$9:AG$195,'6.2 Projects'!$F$9:$F$195,$F159,'6.2 Projects'!$R$9:$R$195,$R159)</f>
        <v>0</v>
      </c>
      <c r="AH159" s="1013">
        <f>SUMIFS('6.2 Projects'!AH$9:AH$195,'6.2 Projects'!$F$9:$F$195,$F159,'6.2 Projects'!$R$9:$R$195,$R159)</f>
        <v>0</v>
      </c>
      <c r="AI159" s="1013">
        <f>SUMIFS('6.2 Projects'!AI$9:AI$195,'6.2 Projects'!$F$9:$F$195,$F159,'6.2 Projects'!$R$9:$R$195,$R159)</f>
        <v>0</v>
      </c>
      <c r="AJ159" s="1013">
        <f>SUMIFS('6.2 Projects'!AJ$9:AJ$195,'6.2 Projects'!$F$9:$F$195,$F159,'6.2 Projects'!$R$9:$R$195,$R159)</f>
        <v>0</v>
      </c>
      <c r="AL159" s="1013">
        <f>SUMIFS('6.2 Projects'!AD$9:AD$195,'6.2 Projects'!$F$9:$F$195,$F159,'6.2 Projects'!$R$9:$R$195,$R159,'6.2 Projects'!$T$9:$T$195,AL$7)+SUMIFS('6.2 Projects'!AE$9:AE$195,'6.2 Projects'!$F$9:$F$195,$F159,'6.2 Projects'!$R$9:$R$195,$R159,'6.2 Projects'!$T$9:$T$195,AL$7)+SUMIFS('6.2 Projects'!AF$9:AF$195,'6.2 Projects'!$F$9:$F$195,$F159,'6.2 Projects'!$R$9:$R$195,$R159,'6.2 Projects'!$T$9:$T$195,AL$7)+SUMIFS('6.2 Projects'!AG$9:AG$195,'6.2 Projects'!$F$9:$F$195,$F159,'6.2 Projects'!$R$9:$R$195,$R159,'6.2 Projects'!$T$9:$T$195,AL$7)+SUMIFS('6.2 Projects'!AH$9:AH$195,'6.2 Projects'!$F$9:$F$195,$F159,'6.2 Projects'!$R$9:$R$195,$R159,'6.2 Projects'!$T$9:$T$195,AL$7)+SUMIFS('6.2 Projects'!AI$9:AI$195,'6.2 Projects'!$F$9:$F$195,$F159,'6.2 Projects'!$R$9:$R$195,$R159,'6.2 Projects'!$T$9:$T$195,AL$7)+SUMIFS('6.2 Projects'!AJ$9:AJ$195,'6.2 Projects'!$F$9:$F$195,$F159,'6.2 Projects'!$R$9:$R$195,$R159,'6.2 Projects'!$T$9:$T$195,AL$7)</f>
        <v>0</v>
      </c>
      <c r="AM159" s="1013">
        <f>SUMIFS('6.2 Projects'!AD$9:AD$195,'6.2 Projects'!$F$9:$F$195,$F159,'6.2 Projects'!$R$9:$R$195,$R159,'6.2 Projects'!$T$9:$T$195,AM$7)+SUMIFS('6.2 Projects'!AE$9:AE$195,'6.2 Projects'!$F$9:$F$195,$F159,'6.2 Projects'!$R$9:$R$195,$R159,'6.2 Projects'!$T$9:$T$195,AM$7)+SUMIFS('6.2 Projects'!AF$9:AF$195,'6.2 Projects'!$F$9:$F$195,$F159,'6.2 Projects'!$R$9:$R$195,$R159,'6.2 Projects'!$T$9:$T$195,AM$7)+SUMIFS('6.2 Projects'!AG$9:AG$195,'6.2 Projects'!$F$9:$F$195,$F159,'6.2 Projects'!$R$9:$R$195,$R159,'6.2 Projects'!$T$9:$T$195,AM$7)+SUMIFS('6.2 Projects'!AH$9:AH$195,'6.2 Projects'!$F$9:$F$195,$F159,'6.2 Projects'!$R$9:$R$195,$R159,'6.2 Projects'!$T$9:$T$195,AM$7)+SUMIFS('6.2 Projects'!AI$9:AI$195,'6.2 Projects'!$F$9:$F$195,$F159,'6.2 Projects'!$R$9:$R$195,$R159,'6.2 Projects'!$T$9:$T$195,AM$7)+SUMIFS('6.2 Projects'!AJ$9:AJ$195,'6.2 Projects'!$F$9:$F$195,$F159,'6.2 Projects'!$R$9:$R$195,$R159,'6.2 Projects'!$T$9:$T$195,AM$7)</f>
        <v>0</v>
      </c>
    </row>
    <row r="160" spans="1:41">
      <c r="D160" t="s">
        <v>269</v>
      </c>
      <c r="E160" t="s">
        <v>245</v>
      </c>
      <c r="F160" t="s">
        <v>294</v>
      </c>
      <c r="G160" t="s">
        <v>2409</v>
      </c>
      <c r="H160" t="s">
        <v>272</v>
      </c>
      <c r="I160" t="s">
        <v>2513</v>
      </c>
      <c r="J160" t="s">
        <v>130</v>
      </c>
      <c r="K160" t="s">
        <v>1614</v>
      </c>
      <c r="L160" t="s">
        <v>1616</v>
      </c>
      <c r="M160" t="s">
        <v>318</v>
      </c>
      <c r="O160" t="s">
        <v>278</v>
      </c>
      <c r="P160" t="s">
        <v>381</v>
      </c>
      <c r="Q160" s="1120"/>
      <c r="R160" s="1120"/>
      <c r="S160" s="242"/>
      <c r="T160" s="242"/>
      <c r="U160" s="242"/>
      <c r="V160" s="242"/>
      <c r="AC160" t="s">
        <v>1336</v>
      </c>
      <c r="AD160" s="978"/>
      <c r="AE160" s="978"/>
      <c r="AF160" s="978"/>
      <c r="AG160" s="978"/>
      <c r="AH160" s="978"/>
      <c r="AI160" s="978"/>
      <c r="AJ160" s="242"/>
      <c r="AL160" s="978"/>
      <c r="AM160" s="978"/>
      <c r="AO160" s="62"/>
    </row>
    <row r="161" spans="1:39">
      <c r="D161" t="s">
        <v>269</v>
      </c>
      <c r="E161" t="s">
        <v>245</v>
      </c>
      <c r="F161" t="s">
        <v>294</v>
      </c>
      <c r="G161" t="s">
        <v>2409</v>
      </c>
      <c r="H161" t="s">
        <v>272</v>
      </c>
      <c r="I161" t="s">
        <v>2513</v>
      </c>
      <c r="J161" t="s">
        <v>130</v>
      </c>
      <c r="K161" t="s">
        <v>1614</v>
      </c>
      <c r="L161" s="172" t="str">
        <f t="shared" si="2"/>
        <v>null</v>
      </c>
      <c r="M161" s="172" t="s">
        <v>318</v>
      </c>
      <c r="O161" s="172" t="s">
        <v>318</v>
      </c>
      <c r="P161" t="s">
        <v>381</v>
      </c>
      <c r="Q161" s="1120"/>
      <c r="R161" s="1120"/>
      <c r="S161" s="242"/>
      <c r="T161" s="242"/>
      <c r="U161" s="242"/>
      <c r="V161" s="242"/>
      <c r="AC161" t="s">
        <v>1336</v>
      </c>
      <c r="AD161" s="978"/>
      <c r="AE161" s="978"/>
      <c r="AF161" s="978"/>
      <c r="AG161" s="978"/>
      <c r="AH161" s="978"/>
      <c r="AI161" s="978"/>
      <c r="AJ161" s="242"/>
      <c r="AL161" s="978"/>
      <c r="AM161" s="978"/>
    </row>
    <row r="162" spans="1:39">
      <c r="D162" t="s">
        <v>269</v>
      </c>
      <c r="E162" t="s">
        <v>245</v>
      </c>
      <c r="F162" t="s">
        <v>294</v>
      </c>
      <c r="G162" t="s">
        <v>2409</v>
      </c>
      <c r="H162" t="s">
        <v>272</v>
      </c>
      <c r="I162" t="s">
        <v>2513</v>
      </c>
      <c r="J162" t="s">
        <v>130</v>
      </c>
      <c r="K162" t="s">
        <v>1614</v>
      </c>
      <c r="L162" s="172" t="str">
        <f t="shared" si="2"/>
        <v>null</v>
      </c>
      <c r="M162" s="172" t="s">
        <v>318</v>
      </c>
      <c r="O162" s="172" t="s">
        <v>318</v>
      </c>
      <c r="P162" t="s">
        <v>381</v>
      </c>
      <c r="Q162" s="1120"/>
      <c r="R162" s="1120"/>
      <c r="S162" s="242"/>
      <c r="T162" s="242"/>
      <c r="U162" s="242"/>
      <c r="V162" s="242"/>
      <c r="AC162" t="s">
        <v>1336</v>
      </c>
      <c r="AD162" s="978"/>
      <c r="AE162" s="978"/>
      <c r="AF162" s="978"/>
      <c r="AG162" s="978"/>
      <c r="AH162" s="978"/>
      <c r="AI162" s="978"/>
      <c r="AJ162" s="242"/>
      <c r="AL162" s="978"/>
      <c r="AM162" s="978"/>
    </row>
    <row r="164" spans="1:39" s="1" customFormat="1">
      <c r="A164" s="42"/>
      <c r="B164" s="48" t="s">
        <v>356</v>
      </c>
      <c r="Q164" s="76"/>
      <c r="R164" s="76"/>
    </row>
    <row r="166" spans="1:39">
      <c r="D166" t="s">
        <v>269</v>
      </c>
      <c r="E166" t="s">
        <v>245</v>
      </c>
      <c r="F166" t="s">
        <v>294</v>
      </c>
      <c r="G166" t="s">
        <v>2409</v>
      </c>
      <c r="H166" t="s">
        <v>272</v>
      </c>
      <c r="I166" t="s">
        <v>2513</v>
      </c>
      <c r="J166" t="s">
        <v>130</v>
      </c>
      <c r="K166" t="s">
        <v>356</v>
      </c>
      <c r="L166" t="s">
        <v>372</v>
      </c>
      <c r="M166" t="s">
        <v>276</v>
      </c>
      <c r="O166" t="s">
        <v>302</v>
      </c>
      <c r="P166" t="s">
        <v>381</v>
      </c>
      <c r="Q166" s="645"/>
      <c r="R166" s="645"/>
      <c r="AC166" t="s">
        <v>1336</v>
      </c>
      <c r="AD166" s="49"/>
      <c r="AE166" s="1013">
        <f>SUMIFS('6.3 Asset_Health'!AE$9:AE$871,'6.3 Asset_Health'!$F$9:$F$871,$F166,'6.3 Asset_Health'!$L$9:$L$871,$L166,'6.3 Asset_Health'!$O$9:$O$871,$O166,'6.3 Asset_Health'!$H$9:$H$871,'6.1 Capex_summary'!$H166)</f>
        <v>0</v>
      </c>
      <c r="AF166" s="1013">
        <f>SUMIFS('6.3 Asset_Health'!AF$9:AF$871,'6.3 Asset_Health'!$F$9:$F$871,$F166,'6.3 Asset_Health'!$L$9:$L$871,$L166,'6.3 Asset_Health'!$O$9:$O$871,$O166,'6.3 Asset_Health'!$H$9:$H$871,'6.1 Capex_summary'!$H166)</f>
        <v>0</v>
      </c>
      <c r="AG166" s="1013">
        <f>SUMIFS('6.3 Asset_Health'!AG$9:AG$871,'6.3 Asset_Health'!$F$9:$F$871,$F166,'6.3 Asset_Health'!$L$9:$L$871,$L166,'6.3 Asset_Health'!$O$9:$O$871,$O166,'6.3 Asset_Health'!$H$9:$H$871,'6.1 Capex_summary'!$H166)</f>
        <v>0</v>
      </c>
      <c r="AH166" s="1013">
        <f>SUMIFS('6.3 Asset_Health'!AH$9:AH$871,'6.3 Asset_Health'!$F$9:$F$871,$F166,'6.3 Asset_Health'!$L$9:$L$871,$L166,'6.3 Asset_Health'!$O$9:$O$871,$O166,'6.3 Asset_Health'!$H$9:$H$871,'6.1 Capex_summary'!$H166)</f>
        <v>0</v>
      </c>
      <c r="AI166" s="1013">
        <f>SUMIFS('6.3 Asset_Health'!AI$9:AI$871,'6.3 Asset_Health'!$F$9:$F$871,$F166,'6.3 Asset_Health'!$L$9:$L$871,$L166,'6.3 Asset_Health'!$O$9:$O$871,$O166,'6.3 Asset_Health'!$H$9:$H$871,'6.1 Capex_summary'!$H166)</f>
        <v>0</v>
      </c>
      <c r="AJ166" s="49"/>
      <c r="AL166" s="978"/>
      <c r="AM166" s="978"/>
    </row>
    <row r="167" spans="1:39">
      <c r="D167" t="s">
        <v>269</v>
      </c>
      <c r="E167" t="s">
        <v>245</v>
      </c>
      <c r="F167" t="s">
        <v>294</v>
      </c>
      <c r="G167" t="s">
        <v>2409</v>
      </c>
      <c r="H167" t="s">
        <v>272</v>
      </c>
      <c r="I167" t="s">
        <v>2513</v>
      </c>
      <c r="J167" t="s">
        <v>130</v>
      </c>
      <c r="K167" t="s">
        <v>356</v>
      </c>
      <c r="L167" t="s">
        <v>372</v>
      </c>
      <c r="M167" s="172" t="s">
        <v>318</v>
      </c>
      <c r="O167" s="172" t="s">
        <v>318</v>
      </c>
      <c r="P167" t="s">
        <v>381</v>
      </c>
      <c r="Q167" s="645"/>
      <c r="R167" s="645"/>
      <c r="AC167" t="s">
        <v>1336</v>
      </c>
      <c r="AD167" s="49"/>
      <c r="AE167" s="1013">
        <f>SUMIFS('6.3 Asset_Health'!AE$9:AE$871,'6.3 Asset_Health'!$F$9:$F$871,$F167,'6.3 Asset_Health'!$L$9:$L$871,$L167,'6.3 Asset_Health'!$O$9:$O$871,$O167,'6.3 Asset_Health'!$H$9:$H$871,'6.1 Capex_summary'!$H167)</f>
        <v>0</v>
      </c>
      <c r="AF167" s="1013">
        <f>SUMIFS('6.3 Asset_Health'!AF$9:AF$871,'6.3 Asset_Health'!$F$9:$F$871,$F167,'6.3 Asset_Health'!$L$9:$L$871,$L167,'6.3 Asset_Health'!$O$9:$O$871,$O167,'6.3 Asset_Health'!$H$9:$H$871,'6.1 Capex_summary'!$H167)</f>
        <v>0</v>
      </c>
      <c r="AG167" s="1013">
        <f>SUMIFS('6.3 Asset_Health'!AG$9:AG$871,'6.3 Asset_Health'!$F$9:$F$871,$F167,'6.3 Asset_Health'!$L$9:$L$871,$L167,'6.3 Asset_Health'!$O$9:$O$871,$O167,'6.3 Asset_Health'!$H$9:$H$871,'6.1 Capex_summary'!$H167)</f>
        <v>0</v>
      </c>
      <c r="AH167" s="1013">
        <f>SUMIFS('6.3 Asset_Health'!AH$9:AH$871,'6.3 Asset_Health'!$F$9:$F$871,$F167,'6.3 Asset_Health'!$L$9:$L$871,$L167,'6.3 Asset_Health'!$O$9:$O$871,$O167,'6.3 Asset_Health'!$H$9:$H$871,'6.1 Capex_summary'!$H167)</f>
        <v>0</v>
      </c>
      <c r="AI167" s="1013">
        <f>SUMIFS('6.3 Asset_Health'!AI$9:AI$871,'6.3 Asset_Health'!$F$9:$F$871,$F167,'6.3 Asset_Health'!$L$9:$L$871,$L167,'6.3 Asset_Health'!$O$9:$O$871,$O167,'6.3 Asset_Health'!$H$9:$H$871,'6.1 Capex_summary'!$H167)</f>
        <v>0</v>
      </c>
      <c r="AJ167" s="49"/>
      <c r="AL167" s="978"/>
      <c r="AM167" s="978"/>
    </row>
    <row r="168" spans="1:39">
      <c r="D168" t="s">
        <v>269</v>
      </c>
      <c r="E168" t="s">
        <v>245</v>
      </c>
      <c r="F168" t="s">
        <v>294</v>
      </c>
      <c r="G168" t="s">
        <v>2409</v>
      </c>
      <c r="H168" t="s">
        <v>272</v>
      </c>
      <c r="I168" t="s">
        <v>2513</v>
      </c>
      <c r="J168" t="s">
        <v>130</v>
      </c>
      <c r="K168" t="s">
        <v>356</v>
      </c>
      <c r="L168" t="s">
        <v>362</v>
      </c>
      <c r="M168" t="s">
        <v>276</v>
      </c>
      <c r="O168" t="s">
        <v>302</v>
      </c>
      <c r="P168" t="s">
        <v>381</v>
      </c>
      <c r="Q168" s="645"/>
      <c r="R168" s="645"/>
      <c r="AC168" t="s">
        <v>1336</v>
      </c>
      <c r="AD168" s="49"/>
      <c r="AE168" s="1013">
        <f>SUMIFS('6.3 Asset_Health'!AE$9:AE$871,'6.3 Asset_Health'!$F$9:$F$871,$F168,'6.3 Asset_Health'!$L$9:$L$871,$L168,'6.3 Asset_Health'!$O$9:$O$871,$O168,'6.3 Asset_Health'!$H$9:$H$871,'6.1 Capex_summary'!$H168)</f>
        <v>0</v>
      </c>
      <c r="AF168" s="1013">
        <f>SUMIFS('6.3 Asset_Health'!AF$9:AF$871,'6.3 Asset_Health'!$F$9:$F$871,$F168,'6.3 Asset_Health'!$L$9:$L$871,$L168,'6.3 Asset_Health'!$O$9:$O$871,$O168,'6.3 Asset_Health'!$H$9:$H$871,'6.1 Capex_summary'!$H168)</f>
        <v>0</v>
      </c>
      <c r="AG168" s="1013">
        <f>SUMIFS('6.3 Asset_Health'!AG$9:AG$871,'6.3 Asset_Health'!$F$9:$F$871,$F168,'6.3 Asset_Health'!$L$9:$L$871,$L168,'6.3 Asset_Health'!$O$9:$O$871,$O168,'6.3 Asset_Health'!$H$9:$H$871,'6.1 Capex_summary'!$H168)</f>
        <v>0</v>
      </c>
      <c r="AH168" s="1013">
        <f>SUMIFS('6.3 Asset_Health'!AH$9:AH$871,'6.3 Asset_Health'!$F$9:$F$871,$F168,'6.3 Asset_Health'!$L$9:$L$871,$L168,'6.3 Asset_Health'!$O$9:$O$871,$O168,'6.3 Asset_Health'!$H$9:$H$871,'6.1 Capex_summary'!$H168)</f>
        <v>0</v>
      </c>
      <c r="AI168" s="1013">
        <f>SUMIFS('6.3 Asset_Health'!AI$9:AI$871,'6.3 Asset_Health'!$F$9:$F$871,$F168,'6.3 Asset_Health'!$L$9:$L$871,$L168,'6.3 Asset_Health'!$O$9:$O$871,$O168,'6.3 Asset_Health'!$H$9:$H$871,'6.1 Capex_summary'!$H168)</f>
        <v>0</v>
      </c>
      <c r="AJ168" s="49"/>
      <c r="AL168" s="978"/>
      <c r="AM168" s="978"/>
    </row>
    <row r="169" spans="1:39">
      <c r="D169" t="s">
        <v>269</v>
      </c>
      <c r="E169" t="s">
        <v>245</v>
      </c>
      <c r="F169" t="s">
        <v>294</v>
      </c>
      <c r="G169" t="s">
        <v>2409</v>
      </c>
      <c r="H169" t="s">
        <v>272</v>
      </c>
      <c r="I169" t="s">
        <v>2513</v>
      </c>
      <c r="J169" t="s">
        <v>130</v>
      </c>
      <c r="K169" t="s">
        <v>356</v>
      </c>
      <c r="L169" t="s">
        <v>362</v>
      </c>
      <c r="M169" s="1916" t="s">
        <v>318</v>
      </c>
      <c r="N169" s="1917"/>
      <c r="O169" s="1916" t="s">
        <v>318</v>
      </c>
      <c r="P169" s="1917" t="s">
        <v>381</v>
      </c>
      <c r="Q169" s="645"/>
      <c r="R169" s="645"/>
      <c r="AC169" t="s">
        <v>1336</v>
      </c>
      <c r="AD169" s="49"/>
      <c r="AE169" s="1013">
        <f>SUMIFS('6.3 Asset_Health'!AE$9:AE$871,'6.3 Asset_Health'!$F$9:$F$871,$F169,'6.3 Asset_Health'!$L$9:$L$871,$L169,'6.3 Asset_Health'!$O$9:$O$871,$O169,'6.3 Asset_Health'!$H$9:$H$871,'6.1 Capex_summary'!$H169)</f>
        <v>0</v>
      </c>
      <c r="AF169" s="1013">
        <f>SUMIFS('6.3 Asset_Health'!AF$9:AF$871,'6.3 Asset_Health'!$F$9:$F$871,$F169,'6.3 Asset_Health'!$L$9:$L$871,$L169,'6.3 Asset_Health'!$O$9:$O$871,$O169,'6.3 Asset_Health'!$H$9:$H$871,'6.1 Capex_summary'!$H169)</f>
        <v>0</v>
      </c>
      <c r="AG169" s="1013">
        <f>SUMIFS('6.3 Asset_Health'!AG$9:AG$871,'6.3 Asset_Health'!$F$9:$F$871,$F169,'6.3 Asset_Health'!$L$9:$L$871,$L169,'6.3 Asset_Health'!$O$9:$O$871,$O169,'6.3 Asset_Health'!$H$9:$H$871,'6.1 Capex_summary'!$H169)</f>
        <v>0</v>
      </c>
      <c r="AH169" s="1013">
        <f>SUMIFS('6.3 Asset_Health'!AH$9:AH$871,'6.3 Asset_Health'!$F$9:$F$871,$F169,'6.3 Asset_Health'!$L$9:$L$871,$L169,'6.3 Asset_Health'!$O$9:$O$871,$O169,'6.3 Asset_Health'!$H$9:$H$871,'6.1 Capex_summary'!$H169)</f>
        <v>0</v>
      </c>
      <c r="AI169" s="1013">
        <f>SUMIFS('6.3 Asset_Health'!AI$9:AI$871,'6.3 Asset_Health'!$F$9:$F$871,$F169,'6.3 Asset_Health'!$L$9:$L$871,$L169,'6.3 Asset_Health'!$O$9:$O$871,$O169,'6.3 Asset_Health'!$H$9:$H$871,'6.1 Capex_summary'!$H169)</f>
        <v>0</v>
      </c>
      <c r="AJ169" s="49"/>
      <c r="AL169" s="978"/>
      <c r="AM169" s="978"/>
    </row>
    <row r="170" spans="1:39">
      <c r="D170" t="s">
        <v>269</v>
      </c>
      <c r="E170" t="s">
        <v>245</v>
      </c>
      <c r="F170" t="s">
        <v>294</v>
      </c>
      <c r="G170" t="s">
        <v>2409</v>
      </c>
      <c r="H170" t="s">
        <v>272</v>
      </c>
      <c r="I170" t="s">
        <v>2513</v>
      </c>
      <c r="J170" t="s">
        <v>130</v>
      </c>
      <c r="K170" t="s">
        <v>356</v>
      </c>
      <c r="L170" t="s">
        <v>362</v>
      </c>
      <c r="M170" s="1917" t="s">
        <v>276</v>
      </c>
      <c r="N170" s="1917"/>
      <c r="O170" s="1917" t="s">
        <v>2525</v>
      </c>
      <c r="P170" s="1917" t="s">
        <v>381</v>
      </c>
      <c r="Q170" s="645"/>
      <c r="R170" s="645"/>
      <c r="AC170" t="s">
        <v>1336</v>
      </c>
      <c r="AD170" s="49"/>
      <c r="AE170" s="1013">
        <f>SUMIFS('6.3 Asset_Health'!AE$9:AE$871,'6.3 Asset_Health'!$F$9:$F$871,$F170,'6.3 Asset_Health'!$L$9:$L$871,$L170,'6.3 Asset_Health'!$O$9:$O$871,$O170,'6.3 Asset_Health'!$H$9:$H$871,'6.1 Capex_summary'!$H170)</f>
        <v>0</v>
      </c>
      <c r="AF170" s="1013">
        <f>SUMIFS('6.3 Asset_Health'!AF$9:AF$871,'6.3 Asset_Health'!$F$9:$F$871,$F170,'6.3 Asset_Health'!$L$9:$L$871,$L170,'6.3 Asset_Health'!$O$9:$O$871,$O170,'6.3 Asset_Health'!$H$9:$H$871,'6.1 Capex_summary'!$H170)</f>
        <v>0</v>
      </c>
      <c r="AG170" s="1013">
        <f>SUMIFS('6.3 Asset_Health'!AG$9:AG$871,'6.3 Asset_Health'!$F$9:$F$871,$F170,'6.3 Asset_Health'!$L$9:$L$871,$L170,'6.3 Asset_Health'!$O$9:$O$871,$O170,'6.3 Asset_Health'!$H$9:$H$871,'6.1 Capex_summary'!$H170)</f>
        <v>0</v>
      </c>
      <c r="AH170" s="1013">
        <f>SUMIFS('6.3 Asset_Health'!AH$9:AH$871,'6.3 Asset_Health'!$F$9:$F$871,$F170,'6.3 Asset_Health'!$L$9:$L$871,$L170,'6.3 Asset_Health'!$O$9:$O$871,$O170,'6.3 Asset_Health'!$H$9:$H$871,'6.1 Capex_summary'!$H170)</f>
        <v>0</v>
      </c>
      <c r="AI170" s="1013">
        <f>SUMIFS('6.3 Asset_Health'!AI$9:AI$871,'6.3 Asset_Health'!$F$9:$F$871,$F170,'6.3 Asset_Health'!$L$9:$L$871,$L170,'6.3 Asset_Health'!$O$9:$O$871,$O170,'6.3 Asset_Health'!$H$9:$H$871,'6.1 Capex_summary'!$H170)</f>
        <v>0</v>
      </c>
      <c r="AJ170" s="49"/>
      <c r="AL170" s="978"/>
      <c r="AM170" s="978"/>
    </row>
    <row r="171" spans="1:39">
      <c r="D171" t="s">
        <v>269</v>
      </c>
      <c r="E171" t="s">
        <v>245</v>
      </c>
      <c r="F171" t="s">
        <v>294</v>
      </c>
      <c r="G171" t="s">
        <v>2409</v>
      </c>
      <c r="H171" t="s">
        <v>272</v>
      </c>
      <c r="I171" t="s">
        <v>2513</v>
      </c>
      <c r="J171" t="s">
        <v>130</v>
      </c>
      <c r="K171" t="s">
        <v>356</v>
      </c>
      <c r="L171" t="s">
        <v>323</v>
      </c>
      <c r="M171" s="1917" t="s">
        <v>276</v>
      </c>
      <c r="N171" s="1917"/>
      <c r="O171" s="1917" t="s">
        <v>302</v>
      </c>
      <c r="P171" s="1917" t="s">
        <v>381</v>
      </c>
      <c r="Q171" s="645"/>
      <c r="R171" s="645"/>
      <c r="AC171" t="s">
        <v>1336</v>
      </c>
      <c r="AD171" s="49"/>
      <c r="AE171" s="1013">
        <f>SUMIFS('6.3 Asset_Health'!AE$9:AE$871,'6.3 Asset_Health'!$F$9:$F$871,$F171,'6.3 Asset_Health'!$L$9:$L$871,$L171,'6.3 Asset_Health'!$O$9:$O$871,$O171,'6.3 Asset_Health'!$H$9:$H$871,'6.1 Capex_summary'!$H171)</f>
        <v>0</v>
      </c>
      <c r="AF171" s="1013">
        <f>SUMIFS('6.3 Asset_Health'!AF$9:AF$871,'6.3 Asset_Health'!$F$9:$F$871,$F171,'6.3 Asset_Health'!$L$9:$L$871,$L171,'6.3 Asset_Health'!$O$9:$O$871,$O171,'6.3 Asset_Health'!$H$9:$H$871,'6.1 Capex_summary'!$H171)</f>
        <v>0</v>
      </c>
      <c r="AG171" s="1013">
        <f>SUMIFS('6.3 Asset_Health'!AG$9:AG$871,'6.3 Asset_Health'!$F$9:$F$871,$F171,'6.3 Asset_Health'!$L$9:$L$871,$L171,'6.3 Asset_Health'!$O$9:$O$871,$O171,'6.3 Asset_Health'!$H$9:$H$871,'6.1 Capex_summary'!$H171)</f>
        <v>0</v>
      </c>
      <c r="AH171" s="1013">
        <f>SUMIFS('6.3 Asset_Health'!AH$9:AH$871,'6.3 Asset_Health'!$F$9:$F$871,$F171,'6.3 Asset_Health'!$L$9:$L$871,$L171,'6.3 Asset_Health'!$O$9:$O$871,$O171,'6.3 Asset_Health'!$H$9:$H$871,'6.1 Capex_summary'!$H171)</f>
        <v>0</v>
      </c>
      <c r="AI171" s="1013">
        <f>SUMIFS('6.3 Asset_Health'!AI$9:AI$871,'6.3 Asset_Health'!$F$9:$F$871,$F171,'6.3 Asset_Health'!$L$9:$L$871,$L171,'6.3 Asset_Health'!$O$9:$O$871,$O171,'6.3 Asset_Health'!$H$9:$H$871,'6.1 Capex_summary'!$H171)</f>
        <v>0</v>
      </c>
      <c r="AJ171" s="49"/>
      <c r="AL171" s="978"/>
      <c r="AM171" s="978"/>
    </row>
    <row r="172" spans="1:39">
      <c r="D172" t="s">
        <v>269</v>
      </c>
      <c r="E172" t="s">
        <v>245</v>
      </c>
      <c r="F172" t="s">
        <v>294</v>
      </c>
      <c r="G172" t="s">
        <v>2409</v>
      </c>
      <c r="H172" t="s">
        <v>272</v>
      </c>
      <c r="I172" t="s">
        <v>2513</v>
      </c>
      <c r="J172" t="s">
        <v>130</v>
      </c>
      <c r="K172" t="s">
        <v>356</v>
      </c>
      <c r="L172" t="s">
        <v>350</v>
      </c>
      <c r="M172" s="1917" t="s">
        <v>276</v>
      </c>
      <c r="N172" s="1917"/>
      <c r="O172" s="1917" t="s">
        <v>302</v>
      </c>
      <c r="P172" s="1917" t="s">
        <v>381</v>
      </c>
      <c r="Q172" s="645"/>
      <c r="R172" s="645"/>
      <c r="AC172" t="s">
        <v>1336</v>
      </c>
      <c r="AD172" s="49"/>
      <c r="AE172" s="1013">
        <f>SUMIFS('6.3 Asset_Health'!AE$9:AE$871,'6.3 Asset_Health'!$F$9:$F$871,$F172,'6.3 Asset_Health'!$L$9:$L$871,$L172,'6.3 Asset_Health'!$O$9:$O$871,$O172,'6.3 Asset_Health'!$H$9:$H$871,'6.1 Capex_summary'!$H172)</f>
        <v>0</v>
      </c>
      <c r="AF172" s="1013">
        <f>SUMIFS('6.3 Asset_Health'!AF$9:AF$871,'6.3 Asset_Health'!$F$9:$F$871,$F172,'6.3 Asset_Health'!$L$9:$L$871,$L172,'6.3 Asset_Health'!$O$9:$O$871,$O172,'6.3 Asset_Health'!$H$9:$H$871,'6.1 Capex_summary'!$H172)</f>
        <v>0</v>
      </c>
      <c r="AG172" s="1013">
        <f>SUMIFS('6.3 Asset_Health'!AG$9:AG$871,'6.3 Asset_Health'!$F$9:$F$871,$F172,'6.3 Asset_Health'!$L$9:$L$871,$L172,'6.3 Asset_Health'!$O$9:$O$871,$O172,'6.3 Asset_Health'!$H$9:$H$871,'6.1 Capex_summary'!$H172)</f>
        <v>0</v>
      </c>
      <c r="AH172" s="1013">
        <f>SUMIFS('6.3 Asset_Health'!AH$9:AH$871,'6.3 Asset_Health'!$F$9:$F$871,$F172,'6.3 Asset_Health'!$L$9:$L$871,$L172,'6.3 Asset_Health'!$O$9:$O$871,$O172,'6.3 Asset_Health'!$H$9:$H$871,'6.1 Capex_summary'!$H172)</f>
        <v>0</v>
      </c>
      <c r="AI172" s="1013">
        <f>SUMIFS('6.3 Asset_Health'!AI$9:AI$871,'6.3 Asset_Health'!$F$9:$F$871,$F172,'6.3 Asset_Health'!$L$9:$L$871,$L172,'6.3 Asset_Health'!$O$9:$O$871,$O172,'6.3 Asset_Health'!$H$9:$H$871,'6.1 Capex_summary'!$H172)</f>
        <v>0</v>
      </c>
      <c r="AJ172" s="49"/>
      <c r="AL172" s="978"/>
      <c r="AM172" s="978"/>
    </row>
    <row r="173" spans="1:39">
      <c r="D173" t="s">
        <v>269</v>
      </c>
      <c r="E173" t="s">
        <v>245</v>
      </c>
      <c r="F173" t="s">
        <v>294</v>
      </c>
      <c r="G173" t="s">
        <v>2409</v>
      </c>
      <c r="H173" t="s">
        <v>272</v>
      </c>
      <c r="I173" t="s">
        <v>2513</v>
      </c>
      <c r="J173" t="s">
        <v>130</v>
      </c>
      <c r="K173" t="s">
        <v>356</v>
      </c>
      <c r="L173" t="s">
        <v>281</v>
      </c>
      <c r="M173" s="1917" t="s">
        <v>276</v>
      </c>
      <c r="N173" s="1917"/>
      <c r="O173" s="1917" t="s">
        <v>302</v>
      </c>
      <c r="P173" s="1917" t="s">
        <v>381</v>
      </c>
      <c r="Q173" s="645"/>
      <c r="R173" s="645"/>
      <c r="AC173" t="s">
        <v>1336</v>
      </c>
      <c r="AD173" s="49"/>
      <c r="AE173" s="1013">
        <f>SUMIFS('6.3 Asset_Health'!AE$9:AE$871,'6.3 Asset_Health'!$F$9:$F$871,$F173,'6.3 Asset_Health'!$L$9:$L$871,$L173,'6.3 Asset_Health'!$O$9:$O$871,$O173,'6.3 Asset_Health'!$H$9:$H$871,'6.1 Capex_summary'!$H173)</f>
        <v>0</v>
      </c>
      <c r="AF173" s="1013">
        <f>SUMIFS('6.3 Asset_Health'!AF$9:AF$871,'6.3 Asset_Health'!$F$9:$F$871,$F173,'6.3 Asset_Health'!$L$9:$L$871,$L173,'6.3 Asset_Health'!$O$9:$O$871,$O173,'6.3 Asset_Health'!$H$9:$H$871,'6.1 Capex_summary'!$H173)</f>
        <v>0</v>
      </c>
      <c r="AG173" s="1013">
        <f>SUMIFS('6.3 Asset_Health'!AG$9:AG$871,'6.3 Asset_Health'!$F$9:$F$871,$F173,'6.3 Asset_Health'!$L$9:$L$871,$L173,'6.3 Asset_Health'!$O$9:$O$871,$O173,'6.3 Asset_Health'!$H$9:$H$871,'6.1 Capex_summary'!$H173)</f>
        <v>0</v>
      </c>
      <c r="AH173" s="1013">
        <f>SUMIFS('6.3 Asset_Health'!AH$9:AH$871,'6.3 Asset_Health'!$F$9:$F$871,$F173,'6.3 Asset_Health'!$L$9:$L$871,$L173,'6.3 Asset_Health'!$O$9:$O$871,$O173,'6.3 Asset_Health'!$H$9:$H$871,'6.1 Capex_summary'!$H173)</f>
        <v>0</v>
      </c>
      <c r="AI173" s="1013">
        <f>SUMIFS('6.3 Asset_Health'!AI$9:AI$871,'6.3 Asset_Health'!$F$9:$F$871,$F173,'6.3 Asset_Health'!$L$9:$L$871,$L173,'6.3 Asset_Health'!$O$9:$O$871,$O173,'6.3 Asset_Health'!$H$9:$H$871,'6.1 Capex_summary'!$H173)</f>
        <v>0</v>
      </c>
      <c r="AJ173" s="49"/>
      <c r="AL173" s="978"/>
      <c r="AM173" s="978"/>
    </row>
    <row r="174" spans="1:39">
      <c r="D174" t="s">
        <v>269</v>
      </c>
      <c r="E174" t="s">
        <v>245</v>
      </c>
      <c r="F174" t="s">
        <v>294</v>
      </c>
      <c r="G174" t="s">
        <v>2409</v>
      </c>
      <c r="H174" t="s">
        <v>272</v>
      </c>
      <c r="I174" t="s">
        <v>2513</v>
      </c>
      <c r="J174" t="s">
        <v>130</v>
      </c>
      <c r="K174" t="s">
        <v>356</v>
      </c>
      <c r="L174" t="s">
        <v>281</v>
      </c>
      <c r="M174" t="s">
        <v>276</v>
      </c>
      <c r="O174" t="s">
        <v>2525</v>
      </c>
      <c r="P174" t="s">
        <v>381</v>
      </c>
      <c r="Q174" s="645"/>
      <c r="R174" s="645"/>
      <c r="S174" s="242"/>
      <c r="T174" s="242"/>
      <c r="U174" s="242"/>
      <c r="V174" s="242"/>
      <c r="AC174" t="s">
        <v>1336</v>
      </c>
      <c r="AD174" s="49"/>
      <c r="AE174" s="1013">
        <f>SUMIFS('6.3 Asset_Health'!AE$9:AE$871,'6.3 Asset_Health'!$F$9:$F$871,$F174,'6.3 Asset_Health'!$L$9:$L$871,$L174,'6.3 Asset_Health'!$O$9:$O$871,$O174,'6.3 Asset_Health'!$H$9:$H$871,'6.1 Capex_summary'!$H174)</f>
        <v>0</v>
      </c>
      <c r="AF174" s="1013">
        <f>SUMIFS('6.3 Asset_Health'!AF$9:AF$871,'6.3 Asset_Health'!$F$9:$F$871,$F174,'6.3 Asset_Health'!$L$9:$L$871,$L174,'6.3 Asset_Health'!$O$9:$O$871,$O174,'6.3 Asset_Health'!$H$9:$H$871,'6.1 Capex_summary'!$H174)</f>
        <v>0</v>
      </c>
      <c r="AG174" s="1013">
        <f>SUMIFS('6.3 Asset_Health'!AG$9:AG$871,'6.3 Asset_Health'!$F$9:$F$871,$F174,'6.3 Asset_Health'!$L$9:$L$871,$L174,'6.3 Asset_Health'!$O$9:$O$871,$O174,'6.3 Asset_Health'!$H$9:$H$871,'6.1 Capex_summary'!$H174)</f>
        <v>0</v>
      </c>
      <c r="AH174" s="1013">
        <f>SUMIFS('6.3 Asset_Health'!AH$9:AH$871,'6.3 Asset_Health'!$F$9:$F$871,$F174,'6.3 Asset_Health'!$L$9:$L$871,$L174,'6.3 Asset_Health'!$O$9:$O$871,$O174,'6.3 Asset_Health'!$H$9:$H$871,'6.1 Capex_summary'!$H174)</f>
        <v>0</v>
      </c>
      <c r="AI174" s="1013">
        <f>SUMIFS('6.3 Asset_Health'!AI$9:AI$871,'6.3 Asset_Health'!$F$9:$F$871,$F174,'6.3 Asset_Health'!$L$9:$L$871,$L174,'6.3 Asset_Health'!$O$9:$O$871,$O174,'6.3 Asset_Health'!$H$9:$H$871,'6.1 Capex_summary'!$H174)</f>
        <v>0</v>
      </c>
      <c r="AJ174" s="49"/>
      <c r="AL174" s="978"/>
      <c r="AM174" s="978"/>
    </row>
    <row r="175" spans="1:39">
      <c r="D175" t="s">
        <v>269</v>
      </c>
      <c r="E175" t="s">
        <v>245</v>
      </c>
      <c r="F175" t="s">
        <v>294</v>
      </c>
      <c r="G175" t="s">
        <v>2409</v>
      </c>
      <c r="H175" t="s">
        <v>272</v>
      </c>
      <c r="I175" t="s">
        <v>2513</v>
      </c>
      <c r="J175" t="s">
        <v>130</v>
      </c>
      <c r="K175" t="s">
        <v>356</v>
      </c>
      <c r="L175" t="s">
        <v>281</v>
      </c>
      <c r="M175" s="172" t="s">
        <v>318</v>
      </c>
      <c r="O175" s="172" t="s">
        <v>318</v>
      </c>
      <c r="P175" t="s">
        <v>381</v>
      </c>
      <c r="Q175" s="645"/>
      <c r="R175" s="645"/>
      <c r="S175" s="242"/>
      <c r="T175" s="242"/>
      <c r="U175" s="242"/>
      <c r="V175" s="242"/>
      <c r="AC175" t="s">
        <v>1336</v>
      </c>
      <c r="AD175" s="49"/>
      <c r="AE175" s="1013">
        <f>SUMIFS('6.3 Asset_Health'!AE$9:AE$871,'6.3 Asset_Health'!$F$9:$F$871,$F175,'6.3 Asset_Health'!$L$9:$L$871,$L175,'6.3 Asset_Health'!$O$9:$O$871,$O175,'6.3 Asset_Health'!$H$9:$H$871,'6.1 Capex_summary'!$H175)</f>
        <v>0</v>
      </c>
      <c r="AF175" s="1013">
        <f>SUMIFS('6.3 Asset_Health'!AF$9:AF$871,'6.3 Asset_Health'!$F$9:$F$871,$F175,'6.3 Asset_Health'!$L$9:$L$871,$L175,'6.3 Asset_Health'!$O$9:$O$871,$O175,'6.3 Asset_Health'!$H$9:$H$871,'6.1 Capex_summary'!$H175)</f>
        <v>0</v>
      </c>
      <c r="AG175" s="1013">
        <f>SUMIFS('6.3 Asset_Health'!AG$9:AG$871,'6.3 Asset_Health'!$F$9:$F$871,$F175,'6.3 Asset_Health'!$L$9:$L$871,$L175,'6.3 Asset_Health'!$O$9:$O$871,$O175,'6.3 Asset_Health'!$H$9:$H$871,'6.1 Capex_summary'!$H175)</f>
        <v>0</v>
      </c>
      <c r="AH175" s="1013">
        <f>SUMIFS('6.3 Asset_Health'!AH$9:AH$871,'6.3 Asset_Health'!$F$9:$F$871,$F175,'6.3 Asset_Health'!$L$9:$L$871,$L175,'6.3 Asset_Health'!$O$9:$O$871,$O175,'6.3 Asset_Health'!$H$9:$H$871,'6.1 Capex_summary'!$H175)</f>
        <v>0</v>
      </c>
      <c r="AI175" s="1013">
        <f>SUMIFS('6.3 Asset_Health'!AI$9:AI$871,'6.3 Asset_Health'!$F$9:$F$871,$F175,'6.3 Asset_Health'!$L$9:$L$871,$L175,'6.3 Asset_Health'!$O$9:$O$871,$O175,'6.3 Asset_Health'!$H$9:$H$871,'6.1 Capex_summary'!$H175)</f>
        <v>0</v>
      </c>
      <c r="AJ175" s="49"/>
      <c r="AL175" s="978"/>
      <c r="AM175" s="978"/>
    </row>
    <row r="176" spans="1:39">
      <c r="D176" t="s">
        <v>269</v>
      </c>
      <c r="E176" t="s">
        <v>245</v>
      </c>
      <c r="F176" t="s">
        <v>294</v>
      </c>
      <c r="G176" t="s">
        <v>2409</v>
      </c>
      <c r="H176" t="s">
        <v>272</v>
      </c>
      <c r="I176" t="s">
        <v>2513</v>
      </c>
      <c r="J176" t="s">
        <v>130</v>
      </c>
      <c r="K176" t="s">
        <v>356</v>
      </c>
      <c r="L176" t="s">
        <v>305</v>
      </c>
      <c r="M176" s="172" t="s">
        <v>318</v>
      </c>
      <c r="O176" s="172" t="s">
        <v>318</v>
      </c>
      <c r="P176" t="s">
        <v>381</v>
      </c>
      <c r="Q176" s="645"/>
      <c r="R176" s="645"/>
      <c r="S176" s="242"/>
      <c r="T176" s="242"/>
      <c r="U176" s="242"/>
      <c r="V176" s="242"/>
      <c r="AC176" t="s">
        <v>1336</v>
      </c>
      <c r="AD176" s="49"/>
      <c r="AE176" s="1013">
        <f>SUMIFS('6.3 Asset_Health'!AE$9:AE$871,'6.3 Asset_Health'!$F$9:$F$871,$F176,'6.3 Asset_Health'!$L$9:$L$871,$L176,'6.3 Asset_Health'!$O$9:$O$871,$O176,'6.3 Asset_Health'!$H$9:$H$871,'6.1 Capex_summary'!$H176)</f>
        <v>0</v>
      </c>
      <c r="AF176" s="1013">
        <f>SUMIFS('6.3 Asset_Health'!AF$9:AF$871,'6.3 Asset_Health'!$F$9:$F$871,$F176,'6.3 Asset_Health'!$L$9:$L$871,$L176,'6.3 Asset_Health'!$O$9:$O$871,$O176,'6.3 Asset_Health'!$H$9:$H$871,'6.1 Capex_summary'!$H176)</f>
        <v>0</v>
      </c>
      <c r="AG176" s="1013">
        <f>SUMIFS('6.3 Asset_Health'!AG$9:AG$871,'6.3 Asset_Health'!$F$9:$F$871,$F176,'6.3 Asset_Health'!$L$9:$L$871,$L176,'6.3 Asset_Health'!$O$9:$O$871,$O176,'6.3 Asset_Health'!$H$9:$H$871,'6.1 Capex_summary'!$H176)</f>
        <v>0</v>
      </c>
      <c r="AH176" s="1013">
        <f>SUMIFS('6.3 Asset_Health'!AH$9:AH$871,'6.3 Asset_Health'!$F$9:$F$871,$F176,'6.3 Asset_Health'!$L$9:$L$871,$L176,'6.3 Asset_Health'!$O$9:$O$871,$O176,'6.3 Asset_Health'!$H$9:$H$871,'6.1 Capex_summary'!$H176)</f>
        <v>0</v>
      </c>
      <c r="AI176" s="1013">
        <f>SUMIFS('6.3 Asset_Health'!AI$9:AI$871,'6.3 Asset_Health'!$F$9:$F$871,$F176,'6.3 Asset_Health'!$L$9:$L$871,$L176,'6.3 Asset_Health'!$O$9:$O$871,$O176,'6.3 Asset_Health'!$H$9:$H$871,'6.1 Capex_summary'!$H176)</f>
        <v>0</v>
      </c>
      <c r="AJ176" s="49"/>
      <c r="AL176" s="978"/>
      <c r="AM176" s="978"/>
    </row>
    <row r="177" spans="1:39">
      <c r="D177" t="s">
        <v>269</v>
      </c>
      <c r="E177" t="s">
        <v>245</v>
      </c>
      <c r="F177" t="s">
        <v>294</v>
      </c>
      <c r="G177" t="s">
        <v>2409</v>
      </c>
      <c r="H177" t="s">
        <v>272</v>
      </c>
      <c r="I177" t="s">
        <v>2513</v>
      </c>
      <c r="J177" t="s">
        <v>130</v>
      </c>
      <c r="K177" t="s">
        <v>356</v>
      </c>
      <c r="L177" t="s">
        <v>336</v>
      </c>
      <c r="M177" s="172" t="s">
        <v>318</v>
      </c>
      <c r="O177" s="172" t="s">
        <v>318</v>
      </c>
      <c r="P177" t="s">
        <v>381</v>
      </c>
      <c r="Q177" s="645"/>
      <c r="R177" s="645"/>
      <c r="S177" s="242"/>
      <c r="T177" s="242"/>
      <c r="U177" s="242"/>
      <c r="V177" s="242"/>
      <c r="AC177" t="s">
        <v>1336</v>
      </c>
      <c r="AD177" s="49"/>
      <c r="AE177" s="1013">
        <f>SUMIFS('6.3 Asset_Health'!AE$9:AE$871,'6.3 Asset_Health'!$F$9:$F$871,$F177,'6.3 Asset_Health'!$L$9:$L$871,$L177,'6.3 Asset_Health'!$O$9:$O$871,$O177,'6.3 Asset_Health'!$H$9:$H$871,'6.1 Capex_summary'!$H177)</f>
        <v>0</v>
      </c>
      <c r="AF177" s="1013">
        <f>SUMIFS('6.3 Asset_Health'!AF$9:AF$871,'6.3 Asset_Health'!$F$9:$F$871,$F177,'6.3 Asset_Health'!$L$9:$L$871,$L177,'6.3 Asset_Health'!$O$9:$O$871,$O177,'6.3 Asset_Health'!$H$9:$H$871,'6.1 Capex_summary'!$H177)</f>
        <v>0</v>
      </c>
      <c r="AG177" s="1013">
        <f>SUMIFS('6.3 Asset_Health'!AG$9:AG$871,'6.3 Asset_Health'!$F$9:$F$871,$F177,'6.3 Asset_Health'!$L$9:$L$871,$L177,'6.3 Asset_Health'!$O$9:$O$871,$O177,'6.3 Asset_Health'!$H$9:$H$871,'6.1 Capex_summary'!$H177)</f>
        <v>0</v>
      </c>
      <c r="AH177" s="1013">
        <f>SUMIFS('6.3 Asset_Health'!AH$9:AH$871,'6.3 Asset_Health'!$F$9:$F$871,$F177,'6.3 Asset_Health'!$L$9:$L$871,$L177,'6.3 Asset_Health'!$O$9:$O$871,$O177,'6.3 Asset_Health'!$H$9:$H$871,'6.1 Capex_summary'!$H177)</f>
        <v>0</v>
      </c>
      <c r="AI177" s="1013">
        <f>SUMIFS('6.3 Asset_Health'!AI$9:AI$871,'6.3 Asset_Health'!$F$9:$F$871,$F177,'6.3 Asset_Health'!$L$9:$L$871,$L177,'6.3 Asset_Health'!$O$9:$O$871,$O177,'6.3 Asset_Health'!$H$9:$H$871,'6.1 Capex_summary'!$H177)</f>
        <v>0</v>
      </c>
      <c r="AJ177" s="49"/>
      <c r="AL177" s="978"/>
      <c r="AM177" s="978"/>
    </row>
    <row r="178" spans="1:39">
      <c r="L178" s="60"/>
      <c r="M178" s="60"/>
      <c r="Q178" s="645"/>
      <c r="R178" s="645"/>
      <c r="S178" s="242"/>
      <c r="T178" s="242"/>
      <c r="U178" s="242"/>
      <c r="V178" s="242"/>
      <c r="AD178" s="49"/>
      <c r="AE178" s="242"/>
      <c r="AF178" s="242"/>
      <c r="AG178" s="242"/>
      <c r="AH178" s="242"/>
      <c r="AI178" s="242"/>
      <c r="AJ178" s="49"/>
    </row>
    <row r="179" spans="1:39" s="1" customFormat="1">
      <c r="A179" s="42"/>
      <c r="B179" s="48" t="s">
        <v>2526</v>
      </c>
      <c r="Q179" s="76"/>
      <c r="R179" s="76"/>
    </row>
    <row r="181" spans="1:39">
      <c r="D181" t="s">
        <v>269</v>
      </c>
      <c r="E181" t="s">
        <v>245</v>
      </c>
      <c r="F181" t="s">
        <v>294</v>
      </c>
      <c r="G181" t="s">
        <v>2409</v>
      </c>
      <c r="H181" t="s">
        <v>272</v>
      </c>
      <c r="I181" t="s">
        <v>2513</v>
      </c>
      <c r="J181" t="s">
        <v>130</v>
      </c>
      <c r="K181" t="s">
        <v>366</v>
      </c>
      <c r="L181" t="str">
        <f t="shared" ref="L181:L185" si="3">IF(R181="","null",R181)</f>
        <v>Bacton site redevelopment</v>
      </c>
      <c r="M181" t="s">
        <v>276</v>
      </c>
      <c r="O181" t="s">
        <v>347</v>
      </c>
      <c r="P181" t="s">
        <v>381</v>
      </c>
      <c r="Q181" s="1120"/>
      <c r="R181" s="1128" t="s">
        <v>347</v>
      </c>
      <c r="S181" s="242"/>
      <c r="T181" s="242"/>
      <c r="U181" s="242"/>
      <c r="V181" s="242"/>
      <c r="AC181" t="s">
        <v>1336</v>
      </c>
      <c r="AD181" s="1013">
        <f>SUMIFS('6.2 Projects'!AD$9:AD$195,'6.2 Projects'!$F$9:$F$195,$F181,'6.2 Projects'!$R$9:$R$195,$R181)</f>
        <v>0</v>
      </c>
      <c r="AE181" s="1013">
        <f>SUMIFS('6.2 Projects'!AE$9:AE$195,'6.2 Projects'!$F$9:$F$195,$F181,'6.2 Projects'!$R$9:$R$195,$R181)</f>
        <v>0</v>
      </c>
      <c r="AF181" s="1013">
        <f>SUMIFS('6.2 Projects'!AF$9:AF$195,'6.2 Projects'!$F$9:$F$195,$F181,'6.2 Projects'!$R$9:$R$195,$R181)</f>
        <v>0</v>
      </c>
      <c r="AG181" s="1013">
        <f>SUMIFS('6.2 Projects'!AG$9:AG$195,'6.2 Projects'!$F$9:$F$195,$F181,'6.2 Projects'!$R$9:$R$195,$R181)</f>
        <v>0</v>
      </c>
      <c r="AH181" s="1013">
        <f>SUMIFS('6.2 Projects'!AH$9:AH$195,'6.2 Projects'!$F$9:$F$195,$F181,'6.2 Projects'!$R$9:$R$195,$R181)</f>
        <v>0</v>
      </c>
      <c r="AI181" s="1013">
        <f>SUMIFS('6.2 Projects'!AI$9:AI$195,'6.2 Projects'!$F$9:$F$195,$F181,'6.2 Projects'!$R$9:$R$195,$R181)</f>
        <v>0</v>
      </c>
      <c r="AJ181" s="1013">
        <f>SUMIFS('6.2 Projects'!AJ$9:AJ$195,'6.2 Projects'!$F$9:$F$195,$F181,'6.2 Projects'!$R$9:$R$195,$R181)</f>
        <v>0</v>
      </c>
      <c r="AL181" s="1013">
        <f>SUMIFS('6.2 Projects'!AD$9:AD$195,'6.2 Projects'!$F$9:$F$195,$F181,'6.2 Projects'!$R$9:$R$195,$R181,'6.2 Projects'!$T$9:$T$195,AL$7)+SUMIFS('6.2 Projects'!AE$9:AE$195,'6.2 Projects'!$F$9:$F$195,$F181,'6.2 Projects'!$R$9:$R$195,$R181,'6.2 Projects'!$T$9:$T$195,AL$7)+SUMIFS('6.2 Projects'!AF$9:AF$195,'6.2 Projects'!$F$9:$F$195,$F181,'6.2 Projects'!$R$9:$R$195,$R181,'6.2 Projects'!$T$9:$T$195,AL$7)+SUMIFS('6.2 Projects'!AG$9:AG$195,'6.2 Projects'!$F$9:$F$195,$F181,'6.2 Projects'!$R$9:$R$195,$R181,'6.2 Projects'!$T$9:$T$195,AL$7)+SUMIFS('6.2 Projects'!AH$9:AH$195,'6.2 Projects'!$F$9:$F$195,$F181,'6.2 Projects'!$R$9:$R$195,$R181,'6.2 Projects'!$T$9:$T$195,AL$7)+SUMIFS('6.2 Projects'!AI$9:AI$195,'6.2 Projects'!$F$9:$F$195,$F181,'6.2 Projects'!$R$9:$R$195,$R181,'6.2 Projects'!$T$9:$T$195,AL$7)+SUMIFS('6.2 Projects'!AJ$9:AJ$195,'6.2 Projects'!$F$9:$F$195,$F181,'6.2 Projects'!$R$9:$R$195,$R181,'6.2 Projects'!$T$9:$T$195,AL$7)</f>
        <v>0</v>
      </c>
      <c r="AM181" s="1013">
        <f>SUMIFS('6.2 Projects'!AD$9:AD$195,'6.2 Projects'!$F$9:$F$195,$F181,'6.2 Projects'!$R$9:$R$195,$R181,'6.2 Projects'!$T$9:$T$195,AM$7)+SUMIFS('6.2 Projects'!AE$9:AE$195,'6.2 Projects'!$F$9:$F$195,$F181,'6.2 Projects'!$R$9:$R$195,$R181,'6.2 Projects'!$T$9:$T$195,AM$7)+SUMIFS('6.2 Projects'!AF$9:AF$195,'6.2 Projects'!$F$9:$F$195,$F181,'6.2 Projects'!$R$9:$R$195,$R181,'6.2 Projects'!$T$9:$T$195,AM$7)+SUMIFS('6.2 Projects'!AG$9:AG$195,'6.2 Projects'!$F$9:$F$195,$F181,'6.2 Projects'!$R$9:$R$195,$R181,'6.2 Projects'!$T$9:$T$195,AM$7)+SUMIFS('6.2 Projects'!AH$9:AH$195,'6.2 Projects'!$F$9:$F$195,$F181,'6.2 Projects'!$R$9:$R$195,$R181,'6.2 Projects'!$T$9:$T$195,AM$7)+SUMIFS('6.2 Projects'!AI$9:AI$195,'6.2 Projects'!$F$9:$F$195,$F181,'6.2 Projects'!$R$9:$R$195,$R181,'6.2 Projects'!$T$9:$T$195,AM$7)+SUMIFS('6.2 Projects'!AJ$9:AJ$195,'6.2 Projects'!$F$9:$F$195,$F181,'6.2 Projects'!$R$9:$R$195,$R181,'6.2 Projects'!$T$9:$T$195,AM$7)</f>
        <v>0</v>
      </c>
    </row>
    <row r="182" spans="1:39">
      <c r="D182" t="s">
        <v>269</v>
      </c>
      <c r="E182" t="s">
        <v>245</v>
      </c>
      <c r="F182" t="s">
        <v>294</v>
      </c>
      <c r="G182" t="s">
        <v>2409</v>
      </c>
      <c r="H182" t="s">
        <v>272</v>
      </c>
      <c r="I182" t="s">
        <v>2513</v>
      </c>
      <c r="J182" t="s">
        <v>130</v>
      </c>
      <c r="K182" t="s">
        <v>366</v>
      </c>
      <c r="L182" t="str">
        <f t="shared" si="3"/>
        <v>Kings Lynn subsidence</v>
      </c>
      <c r="M182" t="s">
        <v>276</v>
      </c>
      <c r="O182" t="s">
        <v>359</v>
      </c>
      <c r="P182" t="s">
        <v>381</v>
      </c>
      <c r="Q182" s="1120"/>
      <c r="R182" s="1128" t="s">
        <v>359</v>
      </c>
      <c r="S182" s="242"/>
      <c r="T182" s="242"/>
      <c r="U182" s="242"/>
      <c r="V182" s="242"/>
      <c r="AC182" t="s">
        <v>1336</v>
      </c>
      <c r="AD182" s="1013">
        <f>SUMIFS('6.2 Projects'!AD$9:AD$195,'6.2 Projects'!$F$9:$F$195,$F182,'6.2 Projects'!$R$9:$R$195,$R182)</f>
        <v>0</v>
      </c>
      <c r="AE182" s="1013">
        <f>SUMIFS('6.2 Projects'!AE$9:AE$195,'6.2 Projects'!$F$9:$F$195,$F182,'6.2 Projects'!$R$9:$R$195,$R182)</f>
        <v>0</v>
      </c>
      <c r="AF182" s="1013">
        <f>SUMIFS('6.2 Projects'!AF$9:AF$195,'6.2 Projects'!$F$9:$F$195,$F182,'6.2 Projects'!$R$9:$R$195,$R182)</f>
        <v>0</v>
      </c>
      <c r="AG182" s="1013">
        <f>SUMIFS('6.2 Projects'!AG$9:AG$195,'6.2 Projects'!$F$9:$F$195,$F182,'6.2 Projects'!$R$9:$R$195,$R182)</f>
        <v>0</v>
      </c>
      <c r="AH182" s="1013">
        <f>SUMIFS('6.2 Projects'!AH$9:AH$195,'6.2 Projects'!$F$9:$F$195,$F182,'6.2 Projects'!$R$9:$R$195,$R182)</f>
        <v>0</v>
      </c>
      <c r="AI182" s="1013">
        <f>SUMIFS('6.2 Projects'!AI$9:AI$195,'6.2 Projects'!$F$9:$F$195,$F182,'6.2 Projects'!$R$9:$R$195,$R182)</f>
        <v>0</v>
      </c>
      <c r="AJ182" s="1013">
        <f>SUMIFS('6.2 Projects'!AJ$9:AJ$195,'6.2 Projects'!$F$9:$F$195,$F182,'6.2 Projects'!$R$9:$R$195,$R182)</f>
        <v>0</v>
      </c>
      <c r="AL182" s="1013">
        <f>SUMIFS('6.2 Projects'!AD$9:AD$195,'6.2 Projects'!$F$9:$F$195,$F182,'6.2 Projects'!$R$9:$R$195,$R182,'6.2 Projects'!$T$9:$T$195,AL$7)+SUMIFS('6.2 Projects'!AE$9:AE$195,'6.2 Projects'!$F$9:$F$195,$F182,'6.2 Projects'!$R$9:$R$195,$R182,'6.2 Projects'!$T$9:$T$195,AL$7)+SUMIFS('6.2 Projects'!AF$9:AF$195,'6.2 Projects'!$F$9:$F$195,$F182,'6.2 Projects'!$R$9:$R$195,$R182,'6.2 Projects'!$T$9:$T$195,AL$7)+SUMIFS('6.2 Projects'!AG$9:AG$195,'6.2 Projects'!$F$9:$F$195,$F182,'6.2 Projects'!$R$9:$R$195,$R182,'6.2 Projects'!$T$9:$T$195,AL$7)+SUMIFS('6.2 Projects'!AH$9:AH$195,'6.2 Projects'!$F$9:$F$195,$F182,'6.2 Projects'!$R$9:$R$195,$R182,'6.2 Projects'!$T$9:$T$195,AL$7)+SUMIFS('6.2 Projects'!AI$9:AI$195,'6.2 Projects'!$F$9:$F$195,$F182,'6.2 Projects'!$R$9:$R$195,$R182,'6.2 Projects'!$T$9:$T$195,AL$7)+SUMIFS('6.2 Projects'!AJ$9:AJ$195,'6.2 Projects'!$F$9:$F$195,$F182,'6.2 Projects'!$R$9:$R$195,$R182,'6.2 Projects'!$T$9:$T$195,AL$7)</f>
        <v>0</v>
      </c>
      <c r="AM182" s="1013">
        <f>SUMIFS('6.2 Projects'!AD$9:AD$195,'6.2 Projects'!$F$9:$F$195,$F182,'6.2 Projects'!$R$9:$R$195,$R182,'6.2 Projects'!$T$9:$T$195,AM$7)+SUMIFS('6.2 Projects'!AE$9:AE$195,'6.2 Projects'!$F$9:$F$195,$F182,'6.2 Projects'!$R$9:$R$195,$R182,'6.2 Projects'!$T$9:$T$195,AM$7)+SUMIFS('6.2 Projects'!AF$9:AF$195,'6.2 Projects'!$F$9:$F$195,$F182,'6.2 Projects'!$R$9:$R$195,$R182,'6.2 Projects'!$T$9:$T$195,AM$7)+SUMIFS('6.2 Projects'!AG$9:AG$195,'6.2 Projects'!$F$9:$F$195,$F182,'6.2 Projects'!$R$9:$R$195,$R182,'6.2 Projects'!$T$9:$T$195,AM$7)+SUMIFS('6.2 Projects'!AH$9:AH$195,'6.2 Projects'!$F$9:$F$195,$F182,'6.2 Projects'!$R$9:$R$195,$R182,'6.2 Projects'!$T$9:$T$195,AM$7)+SUMIFS('6.2 Projects'!AI$9:AI$195,'6.2 Projects'!$F$9:$F$195,$F182,'6.2 Projects'!$R$9:$R$195,$R182,'6.2 Projects'!$T$9:$T$195,AM$7)+SUMIFS('6.2 Projects'!AJ$9:AJ$195,'6.2 Projects'!$F$9:$F$195,$F182,'6.2 Projects'!$R$9:$R$195,$R182,'6.2 Projects'!$T$9:$T$195,AM$7)</f>
        <v>0</v>
      </c>
    </row>
    <row r="183" spans="1:39">
      <c r="D183" t="s">
        <v>269</v>
      </c>
      <c r="E183" t="s">
        <v>245</v>
      </c>
      <c r="F183" t="s">
        <v>294</v>
      </c>
      <c r="G183" t="s">
        <v>2409</v>
      </c>
      <c r="H183" t="s">
        <v>272</v>
      </c>
      <c r="I183" t="s">
        <v>2513</v>
      </c>
      <c r="J183" t="s">
        <v>130</v>
      </c>
      <c r="K183" t="s">
        <v>366</v>
      </c>
      <c r="L183" s="172" t="str">
        <f t="shared" si="3"/>
        <v>null</v>
      </c>
      <c r="M183" s="172" t="s">
        <v>318</v>
      </c>
      <c r="O183" s="172" t="s">
        <v>318</v>
      </c>
      <c r="P183" t="s">
        <v>381</v>
      </c>
      <c r="Q183" s="1120"/>
      <c r="R183" s="1120"/>
      <c r="S183" s="242"/>
      <c r="T183" s="242"/>
      <c r="U183" s="242"/>
      <c r="V183" s="242"/>
      <c r="AC183" t="s">
        <v>1336</v>
      </c>
      <c r="AD183" s="242"/>
      <c r="AE183" s="978"/>
      <c r="AF183" s="978"/>
      <c r="AG183" s="978"/>
      <c r="AH183" s="978"/>
      <c r="AI183" s="978"/>
      <c r="AJ183" s="242"/>
      <c r="AL183" s="978"/>
      <c r="AM183" s="978"/>
    </row>
    <row r="184" spans="1:39">
      <c r="D184" t="s">
        <v>269</v>
      </c>
      <c r="E184" t="s">
        <v>245</v>
      </c>
      <c r="F184" t="s">
        <v>294</v>
      </c>
      <c r="G184" t="s">
        <v>2409</v>
      </c>
      <c r="H184" t="s">
        <v>272</v>
      </c>
      <c r="I184" t="s">
        <v>2513</v>
      </c>
      <c r="J184" t="s">
        <v>130</v>
      </c>
      <c r="K184" t="s">
        <v>366</v>
      </c>
      <c r="L184" s="172" t="str">
        <f t="shared" si="3"/>
        <v>null</v>
      </c>
      <c r="M184" s="172" t="s">
        <v>318</v>
      </c>
      <c r="O184" s="172" t="s">
        <v>318</v>
      </c>
      <c r="P184" t="s">
        <v>381</v>
      </c>
      <c r="Q184" s="1120"/>
      <c r="R184" s="1120"/>
      <c r="S184" s="242"/>
      <c r="T184" s="242"/>
      <c r="U184" s="242"/>
      <c r="V184" s="242"/>
      <c r="AC184" t="s">
        <v>1336</v>
      </c>
      <c r="AD184" s="242"/>
      <c r="AE184" s="978"/>
      <c r="AF184" s="978"/>
      <c r="AG184" s="978"/>
      <c r="AH184" s="978"/>
      <c r="AI184" s="978"/>
      <c r="AJ184" s="242"/>
      <c r="AL184" s="978"/>
      <c r="AM184" s="978"/>
    </row>
    <row r="185" spans="1:39">
      <c r="D185" t="s">
        <v>269</v>
      </c>
      <c r="E185" t="s">
        <v>245</v>
      </c>
      <c r="F185" t="s">
        <v>294</v>
      </c>
      <c r="G185" t="s">
        <v>2409</v>
      </c>
      <c r="H185" t="s">
        <v>272</v>
      </c>
      <c r="I185" t="s">
        <v>2513</v>
      </c>
      <c r="J185" t="s">
        <v>130</v>
      </c>
      <c r="K185" t="s">
        <v>366</v>
      </c>
      <c r="L185" s="172" t="str">
        <f t="shared" si="3"/>
        <v>null</v>
      </c>
      <c r="M185" s="172" t="s">
        <v>318</v>
      </c>
      <c r="O185" s="172" t="s">
        <v>318</v>
      </c>
      <c r="P185" t="s">
        <v>381</v>
      </c>
      <c r="Q185" s="1120"/>
      <c r="R185" s="1120"/>
      <c r="S185" s="242"/>
      <c r="T185" s="242"/>
      <c r="U185" s="242"/>
      <c r="V185" s="242"/>
      <c r="AC185" t="s">
        <v>1336</v>
      </c>
      <c r="AD185" s="242"/>
      <c r="AE185" s="978"/>
      <c r="AF185" s="978"/>
      <c r="AG185" s="978"/>
      <c r="AH185" s="978"/>
      <c r="AI185" s="978"/>
      <c r="AJ185" s="242"/>
      <c r="AL185" s="978"/>
      <c r="AM185" s="978"/>
    </row>
    <row r="186" spans="1:39">
      <c r="L186" s="60"/>
      <c r="M186" s="60"/>
      <c r="S186" s="242"/>
      <c r="T186" s="242"/>
      <c r="U186" s="242"/>
      <c r="V186" s="242"/>
      <c r="AD186" s="49"/>
      <c r="AJ186" s="49"/>
    </row>
    <row r="187" spans="1:39" s="1" customFormat="1">
      <c r="A187" s="42"/>
      <c r="B187" s="48" t="s">
        <v>377</v>
      </c>
      <c r="Q187" s="76"/>
      <c r="R187" s="76"/>
    </row>
    <row r="189" spans="1:39">
      <c r="D189" t="s">
        <v>269</v>
      </c>
      <c r="E189" t="s">
        <v>245</v>
      </c>
      <c r="F189" t="s">
        <v>294</v>
      </c>
      <c r="G189" t="s">
        <v>2409</v>
      </c>
      <c r="H189" t="s">
        <v>272</v>
      </c>
      <c r="I189" t="s">
        <v>377</v>
      </c>
      <c r="J189" t="s">
        <v>130</v>
      </c>
      <c r="K189" t="s">
        <v>1680</v>
      </c>
      <c r="L189" s="172" t="s">
        <v>377</v>
      </c>
      <c r="M189" s="172" t="s">
        <v>276</v>
      </c>
      <c r="O189" s="172" t="s">
        <v>377</v>
      </c>
      <c r="P189" t="s">
        <v>389</v>
      </c>
      <c r="S189" s="242"/>
      <c r="T189" s="242"/>
      <c r="U189" s="242"/>
      <c r="V189" s="242"/>
      <c r="AC189" t="s">
        <v>1336</v>
      </c>
      <c r="AE189" s="1013">
        <f>SUMIFS('6.7 TO_NonOp_Capex'!AE$9:AE$997,'6.7 TO_NonOp_Capex'!$D$9:$D$997,$D189,'6.7 TO_NonOp_Capex'!$E$9:$E$997,$E189,'6.7 TO_NonOp_Capex'!$F$9:$F$997,$F189,'6.7 TO_NonOp_Capex'!$G$9:$G$997,$G189,'6.7 TO_NonOp_Capex'!$H$9:$H$997,$H189,'6.7 TO_NonOp_Capex'!$I$9:$I$997,$I189,'6.7 TO_NonOp_Capex'!$K$9:$K$997,$K189)</f>
        <v>0</v>
      </c>
      <c r="AF189" s="1013">
        <f>SUMIFS('6.7 TO_NonOp_Capex'!AF$9:AF$997,'6.7 TO_NonOp_Capex'!$D$9:$D$997,$D189,'6.7 TO_NonOp_Capex'!$E$9:$E$997,$E189,'6.7 TO_NonOp_Capex'!$F$9:$F$997,$F189,'6.7 TO_NonOp_Capex'!$G$9:$G$997,$G189,'6.7 TO_NonOp_Capex'!$H$9:$H$997,$H189,'6.7 TO_NonOp_Capex'!$I$9:$I$997,$I189,'6.7 TO_NonOp_Capex'!$K$9:$K$997,$K189)</f>
        <v>0</v>
      </c>
      <c r="AG189" s="1013">
        <f>SUMIFS('6.7 TO_NonOp_Capex'!AG$9:AG$997,'6.7 TO_NonOp_Capex'!$D$9:$D$997,$D189,'6.7 TO_NonOp_Capex'!$E$9:$E$997,$E189,'6.7 TO_NonOp_Capex'!$F$9:$F$997,$F189,'6.7 TO_NonOp_Capex'!$G$9:$G$997,$G189,'6.7 TO_NonOp_Capex'!$H$9:$H$997,$H189,'6.7 TO_NonOp_Capex'!$I$9:$I$997,$I189,'6.7 TO_NonOp_Capex'!$K$9:$K$997,$K189)</f>
        <v>0</v>
      </c>
      <c r="AH189" s="1013">
        <f>SUMIFS('6.7 TO_NonOp_Capex'!AH$9:AH$997,'6.7 TO_NonOp_Capex'!$D$9:$D$997,$D189,'6.7 TO_NonOp_Capex'!$E$9:$E$997,$E189,'6.7 TO_NonOp_Capex'!$F$9:$F$997,$F189,'6.7 TO_NonOp_Capex'!$G$9:$G$997,$G189,'6.7 TO_NonOp_Capex'!$H$9:$H$997,$H189,'6.7 TO_NonOp_Capex'!$I$9:$I$997,$I189,'6.7 TO_NonOp_Capex'!$K$9:$K$997,$K189)</f>
        <v>0</v>
      </c>
      <c r="AI189" s="1013">
        <f>SUMIFS('6.7 TO_NonOp_Capex'!AI$9:AI$997,'6.7 TO_NonOp_Capex'!$D$9:$D$997,$D189,'6.7 TO_NonOp_Capex'!$E$9:$E$997,$E189,'6.7 TO_NonOp_Capex'!$F$9:$F$997,$F189,'6.7 TO_NonOp_Capex'!$G$9:$G$997,$G189,'6.7 TO_NonOp_Capex'!$H$9:$H$997,$H189,'6.7 TO_NonOp_Capex'!$I$9:$I$997,$I189,'6.7 TO_NonOp_Capex'!$K$9:$K$997,$K189)</f>
        <v>0</v>
      </c>
      <c r="AL189" s="978"/>
      <c r="AM189" s="978"/>
    </row>
    <row r="190" spans="1:39">
      <c r="C190" s="282"/>
      <c r="D190" s="282" t="s">
        <v>292</v>
      </c>
      <c r="E190" t="s">
        <v>245</v>
      </c>
      <c r="F190" t="s">
        <v>294</v>
      </c>
      <c r="G190" t="s">
        <v>2409</v>
      </c>
      <c r="H190" t="s">
        <v>272</v>
      </c>
      <c r="I190" t="s">
        <v>377</v>
      </c>
      <c r="J190" t="s">
        <v>130</v>
      </c>
      <c r="K190" t="s">
        <v>1680</v>
      </c>
      <c r="L190" s="172" t="s">
        <v>377</v>
      </c>
      <c r="M190" s="172" t="s">
        <v>276</v>
      </c>
      <c r="O190" s="172" t="s">
        <v>377</v>
      </c>
      <c r="P190" t="s">
        <v>403</v>
      </c>
      <c r="S190" s="242"/>
      <c r="T190" s="242"/>
      <c r="U190" s="242"/>
      <c r="V190" s="242"/>
      <c r="AC190" t="s">
        <v>1336</v>
      </c>
      <c r="AE190" s="1013">
        <f>SUMIFS('6.8 SO_NonOp_Capex'!AE$9:AE$997,'6.8 SO_NonOp_Capex'!$D$9:$D$997,$D190,'6.8 SO_NonOp_Capex'!$E$9:$E$997,$E190,'6.8 SO_NonOp_Capex'!$F$9:$F$997,$F190,'6.8 SO_NonOp_Capex'!$G$9:$G$997,$G190,'6.8 SO_NonOp_Capex'!$H$9:$H$997,$H190,'6.8 SO_NonOp_Capex'!$I$9:$I$997,$I190,'6.8 SO_NonOp_Capex'!$K$9:$K$997,$K190)</f>
        <v>0</v>
      </c>
      <c r="AF190" s="1013">
        <f>SUMIFS('6.8 SO_NonOp_Capex'!AF$9:AF$997,'6.8 SO_NonOp_Capex'!$D$9:$D$997,$D190,'6.8 SO_NonOp_Capex'!$E$9:$E$997,$E190,'6.8 SO_NonOp_Capex'!$F$9:$F$997,$F190,'6.8 SO_NonOp_Capex'!$G$9:$G$997,$G190,'6.8 SO_NonOp_Capex'!$H$9:$H$997,$H190,'6.8 SO_NonOp_Capex'!$I$9:$I$997,$I190,'6.8 SO_NonOp_Capex'!$K$9:$K$997,$K190)</f>
        <v>0</v>
      </c>
      <c r="AG190" s="1013">
        <f>SUMIFS('6.8 SO_NonOp_Capex'!AG$9:AG$997,'6.8 SO_NonOp_Capex'!$D$9:$D$997,$D190,'6.8 SO_NonOp_Capex'!$E$9:$E$997,$E190,'6.8 SO_NonOp_Capex'!$F$9:$F$997,$F190,'6.8 SO_NonOp_Capex'!$G$9:$G$997,$G190,'6.8 SO_NonOp_Capex'!$H$9:$H$997,$H190,'6.8 SO_NonOp_Capex'!$I$9:$I$997,$I190,'6.8 SO_NonOp_Capex'!$K$9:$K$997,$K190)</f>
        <v>0</v>
      </c>
      <c r="AH190" s="1013">
        <f>SUMIFS('6.8 SO_NonOp_Capex'!AH$9:AH$997,'6.8 SO_NonOp_Capex'!$D$9:$D$997,$D190,'6.8 SO_NonOp_Capex'!$E$9:$E$997,$E190,'6.8 SO_NonOp_Capex'!$F$9:$F$997,$F190,'6.8 SO_NonOp_Capex'!$G$9:$G$997,$G190,'6.8 SO_NonOp_Capex'!$H$9:$H$997,$H190,'6.8 SO_NonOp_Capex'!$I$9:$I$997,$I190,'6.8 SO_NonOp_Capex'!$K$9:$K$997,$K190)</f>
        <v>0</v>
      </c>
      <c r="AI190" s="1013">
        <f>SUMIFS('6.8 SO_NonOp_Capex'!AI$9:AI$997,'6.8 SO_NonOp_Capex'!$D$9:$D$997,$D190,'6.8 SO_NonOp_Capex'!$E$9:$E$997,$E190,'6.8 SO_NonOp_Capex'!$F$9:$F$997,$F190,'6.8 SO_NonOp_Capex'!$G$9:$G$997,$G190,'6.8 SO_NonOp_Capex'!$H$9:$H$997,$H190,'6.8 SO_NonOp_Capex'!$I$9:$I$997,$I190,'6.8 SO_NonOp_Capex'!$K$9:$K$997,$K190)</f>
        <v>0</v>
      </c>
      <c r="AL190" s="978"/>
      <c r="AM190" s="978"/>
    </row>
    <row r="191" spans="1:39">
      <c r="C191" s="282"/>
      <c r="D191" s="282"/>
      <c r="L191" s="60"/>
      <c r="M191" s="60"/>
      <c r="S191" s="242"/>
      <c r="T191" s="242"/>
      <c r="U191" s="242"/>
      <c r="V191" s="242"/>
      <c r="AD191" s="49"/>
      <c r="AJ191" s="49"/>
    </row>
    <row r="192" spans="1:39" s="1" customFormat="1">
      <c r="A192" s="42"/>
      <c r="B192" s="48" t="s">
        <v>148</v>
      </c>
      <c r="Q192" s="76"/>
      <c r="R192" s="76"/>
    </row>
    <row r="193" spans="1:40">
      <c r="C193" s="282"/>
      <c r="D193" s="282"/>
    </row>
    <row r="194" spans="1:40">
      <c r="C194" s="282"/>
      <c r="D194" s="282" t="s">
        <v>269</v>
      </c>
      <c r="E194" t="s">
        <v>245</v>
      </c>
      <c r="F194" t="s">
        <v>294</v>
      </c>
      <c r="G194" t="s">
        <v>2409</v>
      </c>
      <c r="H194" t="s">
        <v>272</v>
      </c>
      <c r="I194" t="s">
        <v>10</v>
      </c>
      <c r="J194" t="s">
        <v>130</v>
      </c>
      <c r="K194" t="s">
        <v>148</v>
      </c>
      <c r="L194" t="s">
        <v>369</v>
      </c>
      <c r="M194" t="s">
        <v>276</v>
      </c>
      <c r="O194" t="s">
        <v>1692</v>
      </c>
      <c r="P194" t="s">
        <v>397</v>
      </c>
      <c r="S194" s="242"/>
      <c r="T194" s="242"/>
      <c r="U194" s="242"/>
      <c r="V194" s="242"/>
      <c r="AC194" t="s">
        <v>1336</v>
      </c>
      <c r="AE194" s="1013">
        <f>SUMIFS('6.6 PSUP_Capex'!AE$9:AE$1000,'6.6 PSUP_Capex'!$D$9:$D$1000,$D194,'6.6 PSUP_Capex'!$E$9:$E$1000,$E194,'6.6 PSUP_Capex'!$F$9:$F$1000,$F194,'6.6 PSUP_Capex'!$G$9:$G$1000,$G194,'6.6 PSUP_Capex'!$H$9:$H$1000,$H194,'6.6 PSUP_Capex'!$I$9:$I$1000,$I194,'6.6 PSUP_Capex'!$K$9:$K$1000,$K194,'6.6 PSUP_Capex'!$L$9:$L$1000,$L194,'6.6 PSUP_Capex'!$O$9:$O$1000,$O194)</f>
        <v>0</v>
      </c>
      <c r="AF194" s="1013">
        <f>SUMIFS('6.6 PSUP_Capex'!AF$9:AF$1000,'6.6 PSUP_Capex'!$D$9:$D$1000,$D194,'6.6 PSUP_Capex'!$E$9:$E$1000,$E194,'6.6 PSUP_Capex'!$F$9:$F$1000,$F194,'6.6 PSUP_Capex'!$G$9:$G$1000,$G194,'6.6 PSUP_Capex'!$H$9:$H$1000,$H194,'6.6 PSUP_Capex'!$I$9:$I$1000,$I194,'6.6 PSUP_Capex'!$K$9:$K$1000,$K194,'6.6 PSUP_Capex'!$L$9:$L$1000,$L194,'6.6 PSUP_Capex'!$O$9:$O$1000,$O194)</f>
        <v>0</v>
      </c>
      <c r="AG194" s="1013">
        <f>SUMIFS('6.6 PSUP_Capex'!AG$9:AG$1000,'6.6 PSUP_Capex'!$D$9:$D$1000,$D194,'6.6 PSUP_Capex'!$E$9:$E$1000,$E194,'6.6 PSUP_Capex'!$F$9:$F$1000,$F194,'6.6 PSUP_Capex'!$G$9:$G$1000,$G194,'6.6 PSUP_Capex'!$H$9:$H$1000,$H194,'6.6 PSUP_Capex'!$I$9:$I$1000,$I194,'6.6 PSUP_Capex'!$K$9:$K$1000,$K194,'6.6 PSUP_Capex'!$L$9:$L$1000,$L194,'6.6 PSUP_Capex'!$O$9:$O$1000,$O194)</f>
        <v>0</v>
      </c>
      <c r="AH194" s="1013">
        <f>SUMIFS('6.6 PSUP_Capex'!AH$9:AH$1000,'6.6 PSUP_Capex'!$D$9:$D$1000,$D194,'6.6 PSUP_Capex'!$E$9:$E$1000,$E194,'6.6 PSUP_Capex'!$F$9:$F$1000,$F194,'6.6 PSUP_Capex'!$G$9:$G$1000,$G194,'6.6 PSUP_Capex'!$H$9:$H$1000,$H194,'6.6 PSUP_Capex'!$I$9:$I$1000,$I194,'6.6 PSUP_Capex'!$K$9:$K$1000,$K194,'6.6 PSUP_Capex'!$L$9:$L$1000,$L194,'6.6 PSUP_Capex'!$O$9:$O$1000,$O194)</f>
        <v>0</v>
      </c>
      <c r="AI194" s="1013">
        <f>SUMIFS('6.6 PSUP_Capex'!AI$9:AI$1000,'6.6 PSUP_Capex'!$D$9:$D$1000,$D194,'6.6 PSUP_Capex'!$E$9:$E$1000,$E194,'6.6 PSUP_Capex'!$F$9:$F$1000,$F194,'6.6 PSUP_Capex'!$G$9:$G$1000,$G194,'6.6 PSUP_Capex'!$H$9:$H$1000,$H194,'6.6 PSUP_Capex'!$I$9:$I$1000,$I194,'6.6 PSUP_Capex'!$K$9:$K$1000,$K194,'6.6 PSUP_Capex'!$L$9:$L$1000,$L194,'6.6 PSUP_Capex'!$O$9:$O$1000,$O194)</f>
        <v>0</v>
      </c>
      <c r="AL194" s="978"/>
      <c r="AM194" s="978"/>
    </row>
    <row r="195" spans="1:40">
      <c r="C195" s="282"/>
      <c r="D195" s="282" t="s">
        <v>269</v>
      </c>
      <c r="E195" t="s">
        <v>245</v>
      </c>
      <c r="F195" t="s">
        <v>294</v>
      </c>
      <c r="G195" t="s">
        <v>1591</v>
      </c>
      <c r="H195" t="s">
        <v>272</v>
      </c>
      <c r="I195" t="s">
        <v>10</v>
      </c>
      <c r="J195" t="s">
        <v>130</v>
      </c>
      <c r="K195" t="s">
        <v>148</v>
      </c>
      <c r="L195" s="282" t="s">
        <v>473</v>
      </c>
      <c r="M195" s="282" t="s">
        <v>276</v>
      </c>
      <c r="O195" t="s">
        <v>380</v>
      </c>
      <c r="P195" t="s">
        <v>397</v>
      </c>
      <c r="S195" s="242"/>
      <c r="T195" s="242"/>
      <c r="U195" s="242"/>
      <c r="V195" s="242"/>
      <c r="AC195" t="s">
        <v>1336</v>
      </c>
      <c r="AE195" s="1013">
        <f>SUMIFS('6.9 Resilience'!AE$9:AE$1010,'6.9 Resilience'!$D$9:$D$1010,$D195,'6.9 Resilience'!$E$9:$E$1010,$E195,'6.9 Resilience'!$F$9:$F$1010,$F195,'6.9 Resilience'!$G$9:$G$1010,$G195,'6.9 Resilience'!$H$9:$H$1010,$H195,'6.9 Resilience'!$I$9:$I$1010,$I195,'6.9 Resilience'!$K$9:$K$1010,$K195,'6.9 Resilience'!$L$9:$L$1010,$L195,'6.9 Resilience'!$O$9:$O$1010,$O195)</f>
        <v>0</v>
      </c>
      <c r="AF195" s="1013">
        <f>SUMIFS('6.9 Resilience'!AF$9:AF$1010,'6.9 Resilience'!$D$9:$D$1010,$D195,'6.9 Resilience'!$E$9:$E$1010,$E195,'6.9 Resilience'!$F$9:$F$1010,$F195,'6.9 Resilience'!$G$9:$G$1010,$G195,'6.9 Resilience'!$H$9:$H$1010,$H195,'6.9 Resilience'!$I$9:$I$1010,$I195,'6.9 Resilience'!$K$9:$K$1010,$K195,'6.9 Resilience'!$L$9:$L$1010,$L195,'6.9 Resilience'!$O$9:$O$1010,$O195)</f>
        <v>0</v>
      </c>
      <c r="AG195" s="1013">
        <f>SUMIFS('6.9 Resilience'!AG$9:AG$1010,'6.9 Resilience'!$D$9:$D$1010,$D195,'6.9 Resilience'!$E$9:$E$1010,$E195,'6.9 Resilience'!$F$9:$F$1010,$F195,'6.9 Resilience'!$G$9:$G$1010,$G195,'6.9 Resilience'!$H$9:$H$1010,$H195,'6.9 Resilience'!$I$9:$I$1010,$I195,'6.9 Resilience'!$K$9:$K$1010,$K195,'6.9 Resilience'!$L$9:$L$1010,$L195,'6.9 Resilience'!$O$9:$O$1010,$O195)</f>
        <v>0</v>
      </c>
      <c r="AH195" s="1013">
        <f>SUMIFS('6.9 Resilience'!AH$9:AH$1010,'6.9 Resilience'!$D$9:$D$1010,$D195,'6.9 Resilience'!$E$9:$E$1010,$E195,'6.9 Resilience'!$F$9:$F$1010,$F195,'6.9 Resilience'!$G$9:$G$1010,$G195,'6.9 Resilience'!$H$9:$H$1010,$H195,'6.9 Resilience'!$I$9:$I$1010,$I195,'6.9 Resilience'!$K$9:$K$1010,$K195,'6.9 Resilience'!$L$9:$L$1010,$L195,'6.9 Resilience'!$O$9:$O$1010,$O195)</f>
        <v>0</v>
      </c>
      <c r="AI195" s="1013">
        <f>SUMIFS('6.9 Resilience'!AI$9:AI$1010,'6.9 Resilience'!$D$9:$D$1010,$D195,'6.9 Resilience'!$E$9:$E$1010,$E195,'6.9 Resilience'!$F$9:$F$1010,$F195,'6.9 Resilience'!$G$9:$G$1010,$G195,'6.9 Resilience'!$H$9:$H$1010,$H195,'6.9 Resilience'!$I$9:$I$1010,$I195,'6.9 Resilience'!$K$9:$K$1010,$K195,'6.9 Resilience'!$L$9:$L$1010,$L195,'6.9 Resilience'!$O$9:$O$1010,$O195)</f>
        <v>0</v>
      </c>
      <c r="AL195" s="978"/>
      <c r="AM195" s="978"/>
    </row>
    <row r="196" spans="1:40">
      <c r="C196" s="282"/>
      <c r="D196" s="282" t="s">
        <v>269</v>
      </c>
      <c r="E196" t="s">
        <v>293</v>
      </c>
      <c r="F196" t="s">
        <v>294</v>
      </c>
      <c r="G196" t="s">
        <v>2409</v>
      </c>
      <c r="H196" t="s">
        <v>272</v>
      </c>
      <c r="I196" t="s">
        <v>10</v>
      </c>
      <c r="J196" t="s">
        <v>130</v>
      </c>
      <c r="K196" t="s">
        <v>148</v>
      </c>
      <c r="L196" s="282" t="s">
        <v>473</v>
      </c>
      <c r="M196" s="282" t="s">
        <v>276</v>
      </c>
      <c r="O196" t="s">
        <v>388</v>
      </c>
      <c r="P196" t="s">
        <v>397</v>
      </c>
      <c r="S196" s="242"/>
      <c r="T196" s="242"/>
      <c r="U196" s="242"/>
      <c r="V196" s="242"/>
      <c r="AC196" t="s">
        <v>1336</v>
      </c>
      <c r="AE196" s="1013">
        <f>SUMIFS('6.9 Resilience'!AE$9:AE$1010,'6.9 Resilience'!$D$9:$D$1010,$D196,'6.9 Resilience'!$E$9:$E$1010,$E196,'6.9 Resilience'!$F$9:$F$1010,$F196,'6.9 Resilience'!$G$9:$G$1010,$G196,'6.9 Resilience'!$H$9:$H$1010,$H196,'6.9 Resilience'!$I$9:$I$1010,$I196,'6.9 Resilience'!$K$9:$K$1010,$K196,'6.9 Resilience'!$L$9:$L$1010,$L196,'6.9 Resilience'!$O$9:$O$1010,$O196)</f>
        <v>0</v>
      </c>
      <c r="AF196" s="1013">
        <f>SUMIFS('6.9 Resilience'!AF$9:AF$1010,'6.9 Resilience'!$D$9:$D$1010,$D196,'6.9 Resilience'!$E$9:$E$1010,$E196,'6.9 Resilience'!$F$9:$F$1010,$F196,'6.9 Resilience'!$G$9:$G$1010,$G196,'6.9 Resilience'!$H$9:$H$1010,$H196,'6.9 Resilience'!$I$9:$I$1010,$I196,'6.9 Resilience'!$K$9:$K$1010,$K196,'6.9 Resilience'!$L$9:$L$1010,$L196,'6.9 Resilience'!$O$9:$O$1010,$O196)</f>
        <v>0</v>
      </c>
      <c r="AG196" s="1013">
        <f>SUMIFS('6.9 Resilience'!AG$9:AG$1010,'6.9 Resilience'!$D$9:$D$1010,$D196,'6.9 Resilience'!$E$9:$E$1010,$E196,'6.9 Resilience'!$F$9:$F$1010,$F196,'6.9 Resilience'!$G$9:$G$1010,$G196,'6.9 Resilience'!$H$9:$H$1010,$H196,'6.9 Resilience'!$I$9:$I$1010,$I196,'6.9 Resilience'!$K$9:$K$1010,$K196,'6.9 Resilience'!$L$9:$L$1010,$L196,'6.9 Resilience'!$O$9:$O$1010,$O196)</f>
        <v>0</v>
      </c>
      <c r="AH196" s="1013">
        <f>SUMIFS('6.9 Resilience'!AH$9:AH$1010,'6.9 Resilience'!$D$9:$D$1010,$D196,'6.9 Resilience'!$E$9:$E$1010,$E196,'6.9 Resilience'!$F$9:$F$1010,$F196,'6.9 Resilience'!$G$9:$G$1010,$G196,'6.9 Resilience'!$H$9:$H$1010,$H196,'6.9 Resilience'!$I$9:$I$1010,$I196,'6.9 Resilience'!$K$9:$K$1010,$K196,'6.9 Resilience'!$L$9:$L$1010,$L196,'6.9 Resilience'!$O$9:$O$1010,$O196)</f>
        <v>0</v>
      </c>
      <c r="AI196" s="1013">
        <f>SUMIFS('6.9 Resilience'!AI$9:AI$1010,'6.9 Resilience'!$D$9:$D$1010,$D196,'6.9 Resilience'!$E$9:$E$1010,$E196,'6.9 Resilience'!$F$9:$F$1010,$F196,'6.9 Resilience'!$G$9:$G$1010,$G196,'6.9 Resilience'!$H$9:$H$1010,$H196,'6.9 Resilience'!$I$9:$I$1010,$I196,'6.9 Resilience'!$K$9:$K$1010,$K196,'6.9 Resilience'!$L$9:$L$1010,$L196,'6.9 Resilience'!$O$9:$O$1010,$O196)</f>
        <v>0</v>
      </c>
      <c r="AL196" s="978"/>
      <c r="AM196" s="978"/>
    </row>
    <row r="197" spans="1:40">
      <c r="C197" s="282"/>
      <c r="D197" s="282" t="s">
        <v>292</v>
      </c>
      <c r="E197" t="s">
        <v>245</v>
      </c>
      <c r="F197" t="s">
        <v>294</v>
      </c>
      <c r="G197" t="s">
        <v>1591</v>
      </c>
      <c r="H197" t="s">
        <v>272</v>
      </c>
      <c r="I197" t="s">
        <v>10</v>
      </c>
      <c r="J197" t="s">
        <v>130</v>
      </c>
      <c r="K197" t="s">
        <v>148</v>
      </c>
      <c r="L197" s="282" t="s">
        <v>473</v>
      </c>
      <c r="M197" s="282" t="s">
        <v>276</v>
      </c>
      <c r="O197" t="s">
        <v>380</v>
      </c>
      <c r="P197" t="s">
        <v>403</v>
      </c>
      <c r="S197" s="242"/>
      <c r="T197" s="242"/>
      <c r="U197" s="242"/>
      <c r="V197" s="242"/>
      <c r="AC197" t="s">
        <v>1336</v>
      </c>
      <c r="AE197" s="1013">
        <f>SUMIFS('6.9 Resilience'!AE$9:AE$1010,'6.9 Resilience'!$D$9:$D$1010,$D197,'6.9 Resilience'!$E$9:$E$1010,$E197,'6.9 Resilience'!$F$9:$F$1010,$F197,'6.9 Resilience'!$G$9:$G$1010,$G197,'6.9 Resilience'!$H$9:$H$1010,$H197,'6.9 Resilience'!$I$9:$I$1010,$I197,'6.9 Resilience'!$K$9:$K$1010,$K197,'6.9 Resilience'!$L$9:$L$1010,$L197,'6.9 Resilience'!$O$9:$O$1010,$O197)</f>
        <v>0</v>
      </c>
      <c r="AF197" s="1013">
        <f>SUMIFS('6.9 Resilience'!AF$9:AF$1010,'6.9 Resilience'!$D$9:$D$1010,$D197,'6.9 Resilience'!$E$9:$E$1010,$E197,'6.9 Resilience'!$F$9:$F$1010,$F197,'6.9 Resilience'!$G$9:$G$1010,$G197,'6.9 Resilience'!$H$9:$H$1010,$H197,'6.9 Resilience'!$I$9:$I$1010,$I197,'6.9 Resilience'!$K$9:$K$1010,$K197,'6.9 Resilience'!$L$9:$L$1010,$L197,'6.9 Resilience'!$O$9:$O$1010,$O197)</f>
        <v>0</v>
      </c>
      <c r="AG197" s="1013">
        <f>SUMIFS('6.9 Resilience'!AG$9:AG$1010,'6.9 Resilience'!$D$9:$D$1010,$D197,'6.9 Resilience'!$E$9:$E$1010,$E197,'6.9 Resilience'!$F$9:$F$1010,$F197,'6.9 Resilience'!$G$9:$G$1010,$G197,'6.9 Resilience'!$H$9:$H$1010,$H197,'6.9 Resilience'!$I$9:$I$1010,$I197,'6.9 Resilience'!$K$9:$K$1010,$K197,'6.9 Resilience'!$L$9:$L$1010,$L197,'6.9 Resilience'!$O$9:$O$1010,$O197)</f>
        <v>0</v>
      </c>
      <c r="AH197" s="1013">
        <f>SUMIFS('6.9 Resilience'!AH$9:AH$1010,'6.9 Resilience'!$D$9:$D$1010,$D197,'6.9 Resilience'!$E$9:$E$1010,$E197,'6.9 Resilience'!$F$9:$F$1010,$F197,'6.9 Resilience'!$G$9:$G$1010,$G197,'6.9 Resilience'!$H$9:$H$1010,$H197,'6.9 Resilience'!$I$9:$I$1010,$I197,'6.9 Resilience'!$K$9:$K$1010,$K197,'6.9 Resilience'!$L$9:$L$1010,$L197,'6.9 Resilience'!$O$9:$O$1010,$O197)</f>
        <v>0</v>
      </c>
      <c r="AI197" s="1013">
        <f>SUMIFS('6.9 Resilience'!AI$9:AI$1010,'6.9 Resilience'!$D$9:$D$1010,$D197,'6.9 Resilience'!$E$9:$E$1010,$E197,'6.9 Resilience'!$F$9:$F$1010,$F197,'6.9 Resilience'!$G$9:$G$1010,$G197,'6.9 Resilience'!$H$9:$H$1010,$H197,'6.9 Resilience'!$I$9:$I$1010,$I197,'6.9 Resilience'!$K$9:$K$1010,$K197,'6.9 Resilience'!$L$9:$L$1010,$L197,'6.9 Resilience'!$O$9:$O$1010,$O197)</f>
        <v>0</v>
      </c>
      <c r="AL197" s="978"/>
      <c r="AM197" s="978"/>
    </row>
    <row r="198" spans="1:40">
      <c r="C198" s="282"/>
      <c r="D198" s="282"/>
      <c r="L198" s="60"/>
      <c r="M198" s="60"/>
      <c r="S198" s="242"/>
      <c r="T198" s="242"/>
      <c r="U198" s="242"/>
      <c r="V198" s="242"/>
      <c r="AD198" s="49"/>
      <c r="AJ198" s="49"/>
    </row>
    <row r="199" spans="1:40" s="1" customFormat="1">
      <c r="A199" s="42"/>
      <c r="B199" s="48" t="s">
        <v>2527</v>
      </c>
      <c r="Q199" s="76"/>
      <c r="R199" s="76"/>
    </row>
    <row r="201" spans="1:40">
      <c r="D201" t="s">
        <v>269</v>
      </c>
      <c r="E201" t="s">
        <v>245</v>
      </c>
      <c r="F201" t="s">
        <v>294</v>
      </c>
      <c r="G201" t="s">
        <v>2409</v>
      </c>
      <c r="H201" t="s">
        <v>272</v>
      </c>
      <c r="I201" t="s">
        <v>130</v>
      </c>
      <c r="J201" t="s">
        <v>130</v>
      </c>
      <c r="K201" t="s">
        <v>1603</v>
      </c>
      <c r="L201" s="1120"/>
      <c r="M201" s="1120"/>
      <c r="O201" s="1120"/>
      <c r="Q201" s="1120"/>
      <c r="R201" s="1120"/>
      <c r="S201" s="1120"/>
      <c r="T201" s="1131"/>
      <c r="U201" s="242"/>
      <c r="V201" s="242"/>
      <c r="AC201" t="s">
        <v>1336</v>
      </c>
      <c r="AD201" s="978"/>
      <c r="AE201" s="978"/>
      <c r="AF201" s="978"/>
      <c r="AG201" s="978"/>
      <c r="AH201" s="978"/>
      <c r="AI201" s="978"/>
      <c r="AJ201" s="978"/>
      <c r="AL201" s="978"/>
      <c r="AM201" s="978"/>
    </row>
    <row r="202" spans="1:40">
      <c r="D202" t="s">
        <v>269</v>
      </c>
      <c r="E202" t="s">
        <v>245</v>
      </c>
      <c r="F202" t="s">
        <v>294</v>
      </c>
      <c r="G202" t="s">
        <v>2409</v>
      </c>
      <c r="H202" t="s">
        <v>272</v>
      </c>
      <c r="I202" t="s">
        <v>130</v>
      </c>
      <c r="J202" t="s">
        <v>130</v>
      </c>
      <c r="K202" t="s">
        <v>1603</v>
      </c>
      <c r="L202" s="1120"/>
      <c r="M202" s="1120"/>
      <c r="O202" s="1120"/>
      <c r="Q202" s="1120"/>
      <c r="R202" s="1120"/>
      <c r="S202" s="1120"/>
      <c r="T202" s="978"/>
      <c r="U202" s="242"/>
      <c r="V202" s="242"/>
      <c r="AC202" t="s">
        <v>1336</v>
      </c>
      <c r="AD202" s="978"/>
      <c r="AE202" s="978"/>
      <c r="AF202" s="978"/>
      <c r="AG202" s="978"/>
      <c r="AH202" s="978"/>
      <c r="AI202" s="978"/>
      <c r="AJ202" s="978"/>
      <c r="AL202" s="978"/>
      <c r="AM202" s="978"/>
    </row>
    <row r="203" spans="1:40">
      <c r="D203" t="s">
        <v>269</v>
      </c>
      <c r="E203" t="s">
        <v>245</v>
      </c>
      <c r="F203" t="s">
        <v>294</v>
      </c>
      <c r="G203" t="s">
        <v>2409</v>
      </c>
      <c r="H203" t="s">
        <v>272</v>
      </c>
      <c r="I203" t="s">
        <v>130</v>
      </c>
      <c r="J203" t="s">
        <v>130</v>
      </c>
      <c r="K203" t="s">
        <v>1603</v>
      </c>
      <c r="L203" s="1120"/>
      <c r="M203" s="1120"/>
      <c r="O203" s="1120"/>
      <c r="Q203" s="1120"/>
      <c r="R203" s="1120"/>
      <c r="S203" s="1120"/>
      <c r="T203" s="978"/>
      <c r="U203" s="242"/>
      <c r="V203" s="242"/>
      <c r="AC203" t="s">
        <v>1336</v>
      </c>
      <c r="AD203" s="978"/>
      <c r="AE203" s="978"/>
      <c r="AF203" s="978"/>
      <c r="AG203" s="978"/>
      <c r="AH203" s="978"/>
      <c r="AI203" s="978"/>
      <c r="AJ203" s="978"/>
      <c r="AL203" s="978"/>
      <c r="AM203" s="978"/>
    </row>
    <row r="204" spans="1:40">
      <c r="D204" t="s">
        <v>269</v>
      </c>
      <c r="E204" t="s">
        <v>245</v>
      </c>
      <c r="F204" t="s">
        <v>294</v>
      </c>
      <c r="G204" t="s">
        <v>2409</v>
      </c>
      <c r="H204" t="s">
        <v>272</v>
      </c>
      <c r="I204" t="s">
        <v>130</v>
      </c>
      <c r="J204" t="s">
        <v>130</v>
      </c>
      <c r="K204" t="s">
        <v>1603</v>
      </c>
      <c r="L204" s="1120"/>
      <c r="M204" s="1120"/>
      <c r="O204" s="1120"/>
      <c r="Q204" s="1120"/>
      <c r="R204" s="1120"/>
      <c r="S204" s="1120"/>
      <c r="T204" s="978"/>
      <c r="U204" s="242"/>
      <c r="V204" s="242"/>
      <c r="AC204" t="s">
        <v>1336</v>
      </c>
      <c r="AD204" s="978"/>
      <c r="AE204" s="978"/>
      <c r="AF204" s="978"/>
      <c r="AG204" s="978"/>
      <c r="AH204" s="978"/>
      <c r="AI204" s="978"/>
      <c r="AJ204" s="978"/>
      <c r="AL204" s="978"/>
      <c r="AM204" s="978"/>
    </row>
    <row r="206" spans="1:40" s="1" customFormat="1">
      <c r="A206" s="42"/>
      <c r="B206" s="48" t="s">
        <v>2528</v>
      </c>
      <c r="Q206" s="76"/>
      <c r="R206" s="76"/>
    </row>
    <row r="208" spans="1:40">
      <c r="Q208"/>
      <c r="R208" t="s">
        <v>2529</v>
      </c>
      <c r="S208" s="242"/>
      <c r="T208" s="242"/>
      <c r="U208" s="242"/>
      <c r="V208" s="242"/>
      <c r="AC208" t="s">
        <v>1336</v>
      </c>
      <c r="AE208" s="978"/>
      <c r="AF208" s="978"/>
      <c r="AG208" s="978"/>
      <c r="AH208" s="978"/>
      <c r="AI208" s="978"/>
      <c r="AJ208" s="978"/>
      <c r="AN208" s="172" t="s">
        <v>2530</v>
      </c>
    </row>
    <row r="209" spans="1:36">
      <c r="J209" s="60"/>
      <c r="K209" s="60"/>
      <c r="L209" s="60"/>
      <c r="M209" s="60"/>
      <c r="S209" s="242"/>
      <c r="T209" s="242"/>
      <c r="U209" s="242"/>
      <c r="V209" s="242"/>
      <c r="AD209" s="49"/>
      <c r="AJ209" s="49"/>
    </row>
    <row r="210" spans="1:36" s="46" customFormat="1" ht="18.75">
      <c r="A210" s="47" t="s">
        <v>1566</v>
      </c>
      <c r="Q210" s="73"/>
      <c r="R210" s="73"/>
    </row>
  </sheetData>
  <phoneticPr fontId="48" type="noConversion"/>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181" id="{FB5E73D5-BED1-430B-8CD4-F3FC797B5A9D}">
            <xm:f>'1.5 Universal Data'!$C$8&lt;$AE$7</xm:f>
            <x14:dxf>
              <fill>
                <patternFill patternType="lightUp">
                  <bgColor theme="0"/>
                </patternFill>
              </fill>
            </x14:dxf>
          </x14:cfRule>
          <xm:sqref>AD13</xm:sqref>
        </x14:conditionalFormatting>
        <x14:conditionalFormatting xmlns:xm="http://schemas.microsoft.com/office/excel/2006/main">
          <x14:cfRule type="expression" priority="57" id="{F82BF11B-B5D2-4DC5-82D1-D7733D8EE7D4}">
            <xm:f>'1.5 Universal Data'!$C$8&lt;$AE$7</xm:f>
            <x14:dxf>
              <fill>
                <patternFill patternType="lightUp">
                  <bgColor theme="0"/>
                </patternFill>
              </fill>
            </x14:dxf>
          </x14:cfRule>
          <xm:sqref>AD27</xm:sqref>
        </x14:conditionalFormatting>
        <x14:conditionalFormatting xmlns:xm="http://schemas.microsoft.com/office/excel/2006/main">
          <x14:cfRule type="expression" priority="10" id="{911256C5-2788-4148-9290-545BF89F96DF}">
            <xm:f>'1.5 Universal Data'!$C$8&lt;$AE$7</xm:f>
            <x14:dxf>
              <fill>
                <patternFill patternType="lightUp">
                  <bgColor theme="0"/>
                </patternFill>
              </fill>
            </x14:dxf>
          </x14:cfRule>
          <xm:sqref>AD109 AD111 AD116 AD119 AD121</xm:sqref>
        </x14:conditionalFormatting>
        <x14:conditionalFormatting xmlns:xm="http://schemas.microsoft.com/office/excel/2006/main">
          <x14:cfRule type="expression" priority="5" id="{BB0D8627-9585-431D-8E93-EF078C6BF995}">
            <xm:f>'1.5 Universal Data'!$C$8&lt;$AE$7</xm:f>
            <x14:dxf>
              <fill>
                <patternFill patternType="lightUp">
                  <bgColor theme="0"/>
                </patternFill>
              </fill>
            </x14:dxf>
          </x14:cfRule>
          <xm:sqref>AD123</xm:sqref>
        </x14:conditionalFormatting>
        <x14:conditionalFormatting xmlns:xm="http://schemas.microsoft.com/office/excel/2006/main">
          <x14:cfRule type="expression" priority="4" id="{5B8F50D6-7E92-422E-8189-F03790239A8C}">
            <xm:f>'1.5 Universal Data'!$C$8&lt;$AE$7</xm:f>
            <x14:dxf>
              <fill>
                <patternFill patternType="lightUp">
                  <bgColor theme="0"/>
                </patternFill>
              </fill>
            </x14:dxf>
          </x14:cfRule>
          <xm:sqref>AD127:AD136</xm:sqref>
        </x14:conditionalFormatting>
        <x14:conditionalFormatting xmlns:xm="http://schemas.microsoft.com/office/excel/2006/main">
          <x14:cfRule type="expression" priority="1" id="{4315A8FE-8A1E-499A-95B4-4F7784D31229}">
            <xm:f>'1.5 Universal Data'!$C$8&lt;$AE$7</xm:f>
            <x14:dxf>
              <fill>
                <patternFill patternType="lightUp">
                  <bgColor theme="0"/>
                </patternFill>
              </fill>
            </x14:dxf>
          </x14:cfRule>
          <xm:sqref>AD201:AD204</xm:sqref>
        </x14:conditionalFormatting>
        <x14:conditionalFormatting xmlns:xm="http://schemas.microsoft.com/office/excel/2006/main">
          <x14:cfRule type="expression" priority="8" id="{B13C165E-C2AC-45D9-B826-8B79DCA168C2}">
            <xm:f>'1.5 Universal Data'!$C$8&lt;$AE$7</xm:f>
            <x14:dxf>
              <fill>
                <patternFill patternType="lightUp">
                  <bgColor theme="0"/>
                </patternFill>
              </fill>
            </x14:dxf>
          </x14:cfRule>
          <xm:sqref>AD54:AF54</xm:sqref>
        </x14:conditionalFormatting>
        <x14:conditionalFormatting xmlns:xm="http://schemas.microsoft.com/office/excel/2006/main">
          <x14:cfRule type="expression" priority="3" id="{F64D0416-A6D7-44C9-9A48-EDDF4A561D68}">
            <xm:f>'1.5 Universal Data'!$C$8&lt;$AE$7</xm:f>
            <x14:dxf>
              <fill>
                <patternFill patternType="lightUp">
                  <bgColor theme="0"/>
                </patternFill>
              </fill>
            </x14:dxf>
          </x14:cfRule>
          <xm:sqref>AD160:AF162</xm:sqref>
        </x14:conditionalFormatting>
        <x14:conditionalFormatting xmlns:xm="http://schemas.microsoft.com/office/excel/2006/main">
          <x14:cfRule type="expression" priority="12" id="{2F04B09B-E129-44E8-A690-57F65C5E1FA1}">
            <xm:f>'1.5 Universal Data'!$C$8&lt;$AE$7</xm:f>
            <x14:dxf>
              <fill>
                <patternFill patternType="lightUp">
                  <bgColor theme="0"/>
                </patternFill>
              </fill>
            </x14:dxf>
          </x14:cfRule>
          <xm:sqref>AE13:AF53 AD92:AD95 AD142:AH143 AD142:AD145 AD149:AD152</xm:sqref>
        </x14:conditionalFormatting>
        <x14:conditionalFormatting xmlns:xm="http://schemas.microsoft.com/office/excel/2006/main">
          <x14:cfRule type="expression" priority="7" id="{092CCC36-DCA3-4DAB-9F58-A7B584DEC47E}">
            <xm:f>'1.5 Universal Data'!$C$8&lt;$AE$7</xm:f>
            <x14:dxf>
              <fill>
                <patternFill patternType="lightUp">
                  <bgColor theme="0"/>
                </patternFill>
              </fill>
            </x14:dxf>
          </x14:cfRule>
          <xm:sqref>AE55:AF152</xm:sqref>
        </x14:conditionalFormatting>
        <x14:conditionalFormatting xmlns:xm="http://schemas.microsoft.com/office/excel/2006/main">
          <x14:cfRule type="expression" priority="2" id="{2FD55544-C884-4283-BF2B-ABADCEBE99AF}">
            <xm:f>'1.5 Universal Data'!$C$8&lt;$AE$7</xm:f>
            <x14:dxf>
              <fill>
                <patternFill patternType="lightUp">
                  <bgColor theme="0"/>
                </patternFill>
              </fill>
            </x14:dxf>
          </x14:cfRule>
          <xm:sqref>AE183:AF185</xm:sqref>
        </x14:conditionalFormatting>
        <x14:conditionalFormatting xmlns:xm="http://schemas.microsoft.com/office/excel/2006/main">
          <x14:cfRule type="expression" priority="14" id="{BE1DAE90-82DF-4E57-A62F-798946014DAC}">
            <xm:f>'1.5 Universal Data'!$C$8&lt;$AE$7</xm:f>
            <x14:dxf>
              <fill>
                <patternFill patternType="lightUp">
                  <bgColor theme="0"/>
                </patternFill>
              </fill>
            </x14:dxf>
          </x14:cfRule>
          <xm:sqref>AE208:AF208</xm:sqref>
        </x14:conditionalFormatting>
        <x14:conditionalFormatting xmlns:xm="http://schemas.microsoft.com/office/excel/2006/main">
          <x14:cfRule type="expression" priority="64" id="{6A3C5CF7-6B7F-4C0B-AD53-7B8C79B374A4}">
            <xm:f>'1.5 Universal Data'!$C$8&lt;$AG$7</xm:f>
            <x14:dxf>
              <fill>
                <patternFill patternType="lightUp">
                  <bgColor theme="0"/>
                </patternFill>
              </fill>
            </x14:dxf>
          </x14:cfRule>
          <xm:sqref>AE201:AG204 AG208</xm:sqref>
        </x14:conditionalFormatting>
        <x14:conditionalFormatting xmlns:xm="http://schemas.microsoft.com/office/excel/2006/main">
          <x14:cfRule type="expression" priority="178" id="{17CD1B84-EBD4-4F67-A858-5857F99BDCD6}">
            <xm:f>'1.5 Universal Data'!$C$8&lt;$AG$7</xm:f>
            <x14:dxf>
              <fill>
                <patternFill patternType="lightUp">
                  <bgColor theme="0"/>
                </patternFill>
              </fill>
            </x14:dxf>
          </x14:cfRule>
          <xm:sqref>AG13:AG16</xm:sqref>
        </x14:conditionalFormatting>
        <x14:conditionalFormatting xmlns:xm="http://schemas.microsoft.com/office/excel/2006/main">
          <x14:cfRule type="expression" priority="166" id="{3160AB6C-4FE8-4214-B502-3E70A511A313}">
            <xm:f>'1.5 Universal Data'!$C$8&lt;$AG$7</xm:f>
            <x14:dxf>
              <fill>
                <patternFill patternType="lightUp">
                  <bgColor theme="0"/>
                </patternFill>
              </fill>
            </x14:dxf>
          </x14:cfRule>
          <xm:sqref>AG20:AG23</xm:sqref>
        </x14:conditionalFormatting>
        <x14:conditionalFormatting xmlns:xm="http://schemas.microsoft.com/office/excel/2006/main">
          <x14:cfRule type="expression" priority="154" id="{86188CFC-0D64-41F0-B8B9-07BDA4B3B92C}">
            <xm:f>'1.5 Universal Data'!$C$8&lt;$AG$7</xm:f>
            <x14:dxf>
              <fill>
                <patternFill patternType="lightUp">
                  <bgColor theme="0"/>
                </patternFill>
              </fill>
            </x14:dxf>
          </x14:cfRule>
          <xm:sqref>AG27:AG36</xm:sqref>
        </x14:conditionalFormatting>
        <x14:conditionalFormatting xmlns:xm="http://schemas.microsoft.com/office/excel/2006/main">
          <x14:cfRule type="expression" priority="142" id="{465C052A-2DA7-4AD6-A673-C177D7D91E7C}">
            <xm:f>'1.5 Universal Data'!$C$8&lt;$AG$7</xm:f>
            <x14:dxf>
              <fill>
                <patternFill patternType="lightUp">
                  <bgColor theme="0"/>
                </patternFill>
              </fill>
            </x14:dxf>
          </x14:cfRule>
          <xm:sqref>AG40:AG43</xm:sqref>
        </x14:conditionalFormatting>
        <x14:conditionalFormatting xmlns:xm="http://schemas.microsoft.com/office/excel/2006/main">
          <x14:cfRule type="expression" priority="130" id="{1FAC6723-E42F-4B96-AD1D-EE0803B133A2}">
            <xm:f>'1.5 Universal Data'!$C$8&lt;$AG$7</xm:f>
            <x14:dxf>
              <fill>
                <patternFill patternType="lightUp">
                  <bgColor theme="0"/>
                </patternFill>
              </fill>
            </x14:dxf>
          </x14:cfRule>
          <xm:sqref>AG52:AG59</xm:sqref>
        </x14:conditionalFormatting>
        <x14:conditionalFormatting xmlns:xm="http://schemas.microsoft.com/office/excel/2006/main">
          <x14:cfRule type="expression" priority="118" id="{6F41080C-BFCE-4C1E-BA22-0C164CE5DEC3}">
            <xm:f>'1.5 Universal Data'!$C$8&lt;$AG$7</xm:f>
            <x14:dxf>
              <fill>
                <patternFill patternType="lightUp">
                  <bgColor theme="0"/>
                </patternFill>
              </fill>
            </x14:dxf>
          </x14:cfRule>
          <xm:sqref>AG90:AG104</xm:sqref>
        </x14:conditionalFormatting>
        <x14:conditionalFormatting xmlns:xm="http://schemas.microsoft.com/office/excel/2006/main">
          <x14:cfRule type="expression" priority="53" id="{A346DE65-6448-4869-A688-3E113550C3F2}">
            <xm:f>'1.5 Universal Data'!$C$8&lt;$AG$7</xm:f>
            <x14:dxf>
              <fill>
                <patternFill patternType="lightUp">
                  <bgColor theme="0"/>
                </patternFill>
              </fill>
            </x14:dxf>
          </x14:cfRule>
          <xm:sqref>AG109</xm:sqref>
        </x14:conditionalFormatting>
        <x14:conditionalFormatting xmlns:xm="http://schemas.microsoft.com/office/excel/2006/main">
          <x14:cfRule type="expression" priority="48" id="{4A98AC1C-9199-40AC-98AE-6CE147DB4D01}">
            <xm:f>'1.5 Universal Data'!$C$8&lt;$AG$7</xm:f>
            <x14:dxf>
              <fill>
                <patternFill patternType="lightUp">
                  <bgColor theme="0"/>
                </patternFill>
              </fill>
            </x14:dxf>
          </x14:cfRule>
          <xm:sqref>AG111</xm:sqref>
        </x14:conditionalFormatting>
        <x14:conditionalFormatting xmlns:xm="http://schemas.microsoft.com/office/excel/2006/main">
          <x14:cfRule type="expression" priority="43" id="{C659A312-2245-4A6C-9085-B26F40B490BE}">
            <xm:f>'1.5 Universal Data'!$C$8&lt;$AG$7</xm:f>
            <x14:dxf>
              <fill>
                <patternFill patternType="lightUp">
                  <bgColor theme="0"/>
                </patternFill>
              </fill>
            </x14:dxf>
          </x14:cfRule>
          <xm:sqref>AG116</xm:sqref>
        </x14:conditionalFormatting>
        <x14:conditionalFormatting xmlns:xm="http://schemas.microsoft.com/office/excel/2006/main">
          <x14:cfRule type="expression" priority="38" id="{DDF00F37-41DC-4254-92A0-9D7FB274D7E1}">
            <xm:f>'1.5 Universal Data'!$C$8&lt;$AG$7</xm:f>
            <x14:dxf>
              <fill>
                <patternFill patternType="lightUp">
                  <bgColor theme="0"/>
                </patternFill>
              </fill>
            </x14:dxf>
          </x14:cfRule>
          <xm:sqref>AG119</xm:sqref>
        </x14:conditionalFormatting>
        <x14:conditionalFormatting xmlns:xm="http://schemas.microsoft.com/office/excel/2006/main">
          <x14:cfRule type="expression" priority="33" id="{362CA4B3-1D07-4450-80F3-39324A800504}">
            <xm:f>'1.5 Universal Data'!$C$8&lt;$AG$7</xm:f>
            <x14:dxf>
              <fill>
                <patternFill patternType="lightUp">
                  <bgColor theme="0"/>
                </patternFill>
              </fill>
            </x14:dxf>
          </x14:cfRule>
          <xm:sqref>AG121</xm:sqref>
        </x14:conditionalFormatting>
        <x14:conditionalFormatting xmlns:xm="http://schemas.microsoft.com/office/excel/2006/main">
          <x14:cfRule type="expression" priority="28" id="{E6EB2D49-92CD-46B9-AE8F-1547635A3BD1}">
            <xm:f>'1.5 Universal Data'!$C$8&lt;$AG$7</xm:f>
            <x14:dxf>
              <fill>
                <patternFill patternType="lightUp">
                  <bgColor theme="0"/>
                </patternFill>
              </fill>
            </x14:dxf>
          </x14:cfRule>
          <xm:sqref>AG123</xm:sqref>
        </x14:conditionalFormatting>
        <x14:conditionalFormatting xmlns:xm="http://schemas.microsoft.com/office/excel/2006/main">
          <x14:cfRule type="expression" priority="106" id="{1919F167-29DB-4A64-A736-01A178B81276}">
            <xm:f>'1.5 Universal Data'!$C$8&lt;$AG$7</xm:f>
            <x14:dxf>
              <fill>
                <patternFill patternType="lightUp">
                  <bgColor theme="0"/>
                </patternFill>
              </fill>
            </x14:dxf>
          </x14:cfRule>
          <xm:sqref>AG127:AG136</xm:sqref>
        </x14:conditionalFormatting>
        <x14:conditionalFormatting xmlns:xm="http://schemas.microsoft.com/office/excel/2006/main">
          <x14:cfRule type="expression" priority="94" id="{8C822059-31A3-4FC7-8AB4-55B5F17BD500}">
            <xm:f>'1.5 Universal Data'!$C$8&lt;$AG$7</xm:f>
            <x14:dxf>
              <fill>
                <patternFill patternType="lightUp">
                  <bgColor theme="0"/>
                </patternFill>
              </fill>
            </x14:dxf>
          </x14:cfRule>
          <xm:sqref>AG142:AG145</xm:sqref>
        </x14:conditionalFormatting>
        <x14:conditionalFormatting xmlns:xm="http://schemas.microsoft.com/office/excel/2006/main">
          <x14:cfRule type="expression" priority="82" id="{E4494109-E21F-4E55-B789-5215CD8FA1CC}">
            <xm:f>'1.5 Universal Data'!$C$8&lt;$AG$7</xm:f>
            <x14:dxf>
              <fill>
                <patternFill patternType="lightUp">
                  <bgColor theme="0"/>
                </patternFill>
              </fill>
            </x14:dxf>
          </x14:cfRule>
          <xm:sqref>AG149:AG152</xm:sqref>
        </x14:conditionalFormatting>
        <x14:conditionalFormatting xmlns:xm="http://schemas.microsoft.com/office/excel/2006/main">
          <x14:cfRule type="expression" priority="76" id="{45AE6B8B-6325-4BA8-8E0D-44BF722C10EF}">
            <xm:f>'1.5 Universal Data'!$C$8&lt;$AG$7</xm:f>
            <x14:dxf>
              <fill>
                <patternFill patternType="lightUp">
                  <bgColor theme="0"/>
                </patternFill>
              </fill>
            </x14:dxf>
          </x14:cfRule>
          <xm:sqref>AG160:AG162</xm:sqref>
        </x14:conditionalFormatting>
        <x14:conditionalFormatting xmlns:xm="http://schemas.microsoft.com/office/excel/2006/main">
          <x14:cfRule type="expression" priority="70" id="{D10BC021-6F41-43D8-A051-58C70ADB7FA0}">
            <xm:f>'1.5 Universal Data'!$C$8&lt;$AG$7</xm:f>
            <x14:dxf>
              <fill>
                <patternFill patternType="lightUp">
                  <bgColor theme="0"/>
                </patternFill>
              </fill>
            </x14:dxf>
          </x14:cfRule>
          <xm:sqref>AG183:AG185</xm:sqref>
        </x14:conditionalFormatting>
        <x14:conditionalFormatting xmlns:xm="http://schemas.microsoft.com/office/excel/2006/main">
          <x14:cfRule type="expression" priority="177" id="{AFD323C5-FF7A-40A7-BC8F-C6B5DCA49433}">
            <xm:f>'1.5 Universal Data'!$C$8&lt;$AH$7</xm:f>
            <x14:dxf>
              <fill>
                <patternFill patternType="lightUp">
                  <bgColor theme="0"/>
                </patternFill>
              </fill>
            </x14:dxf>
          </x14:cfRule>
          <xm:sqref>AH13:AH16</xm:sqref>
        </x14:conditionalFormatting>
        <x14:conditionalFormatting xmlns:xm="http://schemas.microsoft.com/office/excel/2006/main">
          <x14:cfRule type="expression" priority="165" id="{F1CE6445-2244-4A57-95A1-C67CEF6F1C7B}">
            <xm:f>'1.5 Universal Data'!$C$8&lt;$AH$7</xm:f>
            <x14:dxf>
              <fill>
                <patternFill patternType="lightUp">
                  <bgColor theme="0"/>
                </patternFill>
              </fill>
            </x14:dxf>
          </x14:cfRule>
          <xm:sqref>AH20:AH23</xm:sqref>
        </x14:conditionalFormatting>
        <x14:conditionalFormatting xmlns:xm="http://schemas.microsoft.com/office/excel/2006/main">
          <x14:cfRule type="expression" priority="153" id="{2C9BDC9D-70C8-4C0F-9B21-43055CAEDA75}">
            <xm:f>'1.5 Universal Data'!$C$8&lt;$AH$7</xm:f>
            <x14:dxf>
              <fill>
                <patternFill patternType="lightUp">
                  <bgColor theme="0"/>
                </patternFill>
              </fill>
            </x14:dxf>
          </x14:cfRule>
          <xm:sqref>AH27:AH36</xm:sqref>
        </x14:conditionalFormatting>
        <x14:conditionalFormatting xmlns:xm="http://schemas.microsoft.com/office/excel/2006/main">
          <x14:cfRule type="expression" priority="141" id="{D3DC05BB-50D9-4E40-A562-B0B29465F8A1}">
            <xm:f>'1.5 Universal Data'!$C$8&lt;$AH$7</xm:f>
            <x14:dxf>
              <fill>
                <patternFill patternType="lightUp">
                  <bgColor theme="0"/>
                </patternFill>
              </fill>
            </x14:dxf>
          </x14:cfRule>
          <xm:sqref>AH40:AH43</xm:sqref>
        </x14:conditionalFormatting>
        <x14:conditionalFormatting xmlns:xm="http://schemas.microsoft.com/office/excel/2006/main">
          <x14:cfRule type="expression" priority="129" id="{D8C792C8-B139-4160-A962-F745D2C2B6F4}">
            <xm:f>'1.5 Universal Data'!$C$8&lt;$AH$7</xm:f>
            <x14:dxf>
              <fill>
                <patternFill patternType="lightUp">
                  <bgColor theme="0"/>
                </patternFill>
              </fill>
            </x14:dxf>
          </x14:cfRule>
          <xm:sqref>AH52:AH59</xm:sqref>
        </x14:conditionalFormatting>
        <x14:conditionalFormatting xmlns:xm="http://schemas.microsoft.com/office/excel/2006/main">
          <x14:cfRule type="expression" priority="117" id="{D28D233B-2EBF-40DB-8F76-E014260C4B98}">
            <xm:f>'1.5 Universal Data'!$C$8&lt;$AH$7</xm:f>
            <x14:dxf>
              <fill>
                <patternFill patternType="lightUp">
                  <bgColor theme="0"/>
                </patternFill>
              </fill>
            </x14:dxf>
          </x14:cfRule>
          <xm:sqref>AH90:AH104</xm:sqref>
        </x14:conditionalFormatting>
        <x14:conditionalFormatting xmlns:xm="http://schemas.microsoft.com/office/excel/2006/main">
          <x14:cfRule type="expression" priority="52" id="{D3E55911-B81E-40D8-AA64-8A330F0DFB0C}">
            <xm:f>'1.5 Universal Data'!$C$8&lt;$AH$7</xm:f>
            <x14:dxf>
              <fill>
                <patternFill patternType="lightUp">
                  <bgColor theme="0"/>
                </patternFill>
              </fill>
            </x14:dxf>
          </x14:cfRule>
          <xm:sqref>AH109</xm:sqref>
        </x14:conditionalFormatting>
        <x14:conditionalFormatting xmlns:xm="http://schemas.microsoft.com/office/excel/2006/main">
          <x14:cfRule type="expression" priority="47" id="{83E14C6F-D716-421F-8468-F1002FF16E62}">
            <xm:f>'1.5 Universal Data'!$C$8&lt;$AH$7</xm:f>
            <x14:dxf>
              <fill>
                <patternFill patternType="lightUp">
                  <bgColor theme="0"/>
                </patternFill>
              </fill>
            </x14:dxf>
          </x14:cfRule>
          <xm:sqref>AH111</xm:sqref>
        </x14:conditionalFormatting>
        <x14:conditionalFormatting xmlns:xm="http://schemas.microsoft.com/office/excel/2006/main">
          <x14:cfRule type="expression" priority="42" id="{CC392B1E-AD7A-4E81-9C9D-201836D835FA}">
            <xm:f>'1.5 Universal Data'!$C$8&lt;$AH$7</xm:f>
            <x14:dxf>
              <fill>
                <patternFill patternType="lightUp">
                  <bgColor theme="0"/>
                </patternFill>
              </fill>
            </x14:dxf>
          </x14:cfRule>
          <xm:sqref>AH116</xm:sqref>
        </x14:conditionalFormatting>
        <x14:conditionalFormatting xmlns:xm="http://schemas.microsoft.com/office/excel/2006/main">
          <x14:cfRule type="expression" priority="37" id="{A375C570-F2AE-4F64-B262-DB0ECFE9312D}">
            <xm:f>'1.5 Universal Data'!$C$8&lt;$AH$7</xm:f>
            <x14:dxf>
              <fill>
                <patternFill patternType="lightUp">
                  <bgColor theme="0"/>
                </patternFill>
              </fill>
            </x14:dxf>
          </x14:cfRule>
          <xm:sqref>AH119</xm:sqref>
        </x14:conditionalFormatting>
        <x14:conditionalFormatting xmlns:xm="http://schemas.microsoft.com/office/excel/2006/main">
          <x14:cfRule type="expression" priority="32" id="{070B27EE-85B0-4751-B2E3-E056E5FC58E1}">
            <xm:f>'1.5 Universal Data'!$C$8&lt;$AH$7</xm:f>
            <x14:dxf>
              <fill>
                <patternFill patternType="lightUp">
                  <bgColor theme="0"/>
                </patternFill>
              </fill>
            </x14:dxf>
          </x14:cfRule>
          <xm:sqref>AH121</xm:sqref>
        </x14:conditionalFormatting>
        <x14:conditionalFormatting xmlns:xm="http://schemas.microsoft.com/office/excel/2006/main">
          <x14:cfRule type="expression" priority="27" id="{45292255-770E-434B-B8BF-48F9F3290960}">
            <xm:f>'1.5 Universal Data'!$C$8&lt;$AH$7</xm:f>
            <x14:dxf>
              <fill>
                <patternFill patternType="lightUp">
                  <bgColor theme="0"/>
                </patternFill>
              </fill>
            </x14:dxf>
          </x14:cfRule>
          <xm:sqref>AH123</xm:sqref>
        </x14:conditionalFormatting>
        <x14:conditionalFormatting xmlns:xm="http://schemas.microsoft.com/office/excel/2006/main">
          <x14:cfRule type="expression" priority="105" id="{7163A218-3DEB-4DE8-9438-B7C9F0364B84}">
            <xm:f>'1.5 Universal Data'!$C$8&lt;$AH$7</xm:f>
            <x14:dxf>
              <fill>
                <patternFill patternType="lightUp">
                  <bgColor theme="0"/>
                </patternFill>
              </fill>
            </x14:dxf>
          </x14:cfRule>
          <xm:sqref>AH127:AH136</xm:sqref>
        </x14:conditionalFormatting>
        <x14:conditionalFormatting xmlns:xm="http://schemas.microsoft.com/office/excel/2006/main">
          <x14:cfRule type="expression" priority="93" id="{8D786D79-7597-462F-AD02-CCFDC23AFFF1}">
            <xm:f>'1.5 Universal Data'!$C$8&lt;$AH$7</xm:f>
            <x14:dxf>
              <fill>
                <patternFill patternType="lightUp">
                  <bgColor theme="0"/>
                </patternFill>
              </fill>
            </x14:dxf>
          </x14:cfRule>
          <xm:sqref>AH142:AH145</xm:sqref>
        </x14:conditionalFormatting>
        <x14:conditionalFormatting xmlns:xm="http://schemas.microsoft.com/office/excel/2006/main">
          <x14:cfRule type="expression" priority="81" id="{B6320B4D-9C35-405A-A2C4-99DF4D5FF087}">
            <xm:f>'1.5 Universal Data'!$C$8&lt;$AH$7</xm:f>
            <x14:dxf>
              <fill>
                <patternFill patternType="lightUp">
                  <bgColor theme="0"/>
                </patternFill>
              </fill>
            </x14:dxf>
          </x14:cfRule>
          <xm:sqref>AH149:AH152</xm:sqref>
        </x14:conditionalFormatting>
        <x14:conditionalFormatting xmlns:xm="http://schemas.microsoft.com/office/excel/2006/main">
          <x14:cfRule type="expression" priority="75" id="{9027D9F7-F452-4399-B8E7-5689BA02FC68}">
            <xm:f>'1.5 Universal Data'!$C$8&lt;$AH$7</xm:f>
            <x14:dxf>
              <fill>
                <patternFill patternType="lightUp">
                  <bgColor theme="0"/>
                </patternFill>
              </fill>
            </x14:dxf>
          </x14:cfRule>
          <xm:sqref>AH160:AH162</xm:sqref>
        </x14:conditionalFormatting>
        <x14:conditionalFormatting xmlns:xm="http://schemas.microsoft.com/office/excel/2006/main">
          <x14:cfRule type="expression" priority="69" id="{A343EDB4-F861-4F0F-9105-1F7172593576}">
            <xm:f>'1.5 Universal Data'!$C$8&lt;$AH$7</xm:f>
            <x14:dxf>
              <fill>
                <patternFill patternType="lightUp">
                  <bgColor theme="0"/>
                </patternFill>
              </fill>
            </x14:dxf>
          </x14:cfRule>
          <xm:sqref>AH183:AH185</xm:sqref>
        </x14:conditionalFormatting>
        <x14:conditionalFormatting xmlns:xm="http://schemas.microsoft.com/office/excel/2006/main">
          <x14:cfRule type="expression" priority="63" id="{0AE9268C-87AE-4F7D-87B2-D925F7147C4E}">
            <xm:f>'1.5 Universal Data'!$C$8&lt;$AH$7</xm:f>
            <x14:dxf>
              <fill>
                <patternFill patternType="lightUp">
                  <bgColor theme="0"/>
                </patternFill>
              </fill>
            </x14:dxf>
          </x14:cfRule>
          <xm:sqref>AH201:AH204 AH208</xm:sqref>
        </x14:conditionalFormatting>
        <x14:conditionalFormatting xmlns:xm="http://schemas.microsoft.com/office/excel/2006/main">
          <x14:cfRule type="expression" priority="176" id="{5E4F5296-C729-4F70-9FD6-B9627554CD86}">
            <xm:f>'1.5 Universal Data'!$C$8&lt;$AI$7</xm:f>
            <x14:dxf>
              <fill>
                <patternFill patternType="lightUp">
                  <bgColor theme="0"/>
                </patternFill>
              </fill>
            </x14:dxf>
          </x14:cfRule>
          <xm:sqref>AI13:AI16</xm:sqref>
        </x14:conditionalFormatting>
        <x14:conditionalFormatting xmlns:xm="http://schemas.microsoft.com/office/excel/2006/main">
          <x14:cfRule type="expression" priority="164" id="{2BB3BBE6-4F9A-4523-80D4-50FDFBA1C3D5}">
            <xm:f>'1.5 Universal Data'!$C$8&lt;$AI$7</xm:f>
            <x14:dxf>
              <fill>
                <patternFill patternType="lightUp">
                  <bgColor theme="0"/>
                </patternFill>
              </fill>
            </x14:dxf>
          </x14:cfRule>
          <xm:sqref>AI20:AI23</xm:sqref>
        </x14:conditionalFormatting>
        <x14:conditionalFormatting xmlns:xm="http://schemas.microsoft.com/office/excel/2006/main">
          <x14:cfRule type="expression" priority="152" id="{F03A7424-80A5-4525-8FD1-011C079372F0}">
            <xm:f>'1.5 Universal Data'!$C$8&lt;$AI$7</xm:f>
            <x14:dxf>
              <fill>
                <patternFill patternType="lightUp">
                  <bgColor theme="0"/>
                </patternFill>
              </fill>
            </x14:dxf>
          </x14:cfRule>
          <xm:sqref>AI27:AI36</xm:sqref>
        </x14:conditionalFormatting>
        <x14:conditionalFormatting xmlns:xm="http://schemas.microsoft.com/office/excel/2006/main">
          <x14:cfRule type="expression" priority="140" id="{8D961EBD-17A1-463A-9701-4743A150DE95}">
            <xm:f>'1.5 Universal Data'!$C$8&lt;$AI$7</xm:f>
            <x14:dxf>
              <fill>
                <patternFill patternType="lightUp">
                  <bgColor theme="0"/>
                </patternFill>
              </fill>
            </x14:dxf>
          </x14:cfRule>
          <xm:sqref>AI40:AI43</xm:sqref>
        </x14:conditionalFormatting>
        <x14:conditionalFormatting xmlns:xm="http://schemas.microsoft.com/office/excel/2006/main">
          <x14:cfRule type="expression" priority="128" id="{3BD7D243-60BB-4659-9882-1D54B104013A}">
            <xm:f>'1.5 Universal Data'!$C$8&lt;$AI$7</xm:f>
            <x14:dxf>
              <fill>
                <patternFill patternType="lightUp">
                  <bgColor theme="0"/>
                </patternFill>
              </fill>
            </x14:dxf>
          </x14:cfRule>
          <xm:sqref>AI52:AI59</xm:sqref>
        </x14:conditionalFormatting>
        <x14:conditionalFormatting xmlns:xm="http://schemas.microsoft.com/office/excel/2006/main">
          <x14:cfRule type="expression" priority="116" id="{E6C658CB-522D-4529-B782-175F28BF4091}">
            <xm:f>'1.5 Universal Data'!$C$8&lt;$AI$7</xm:f>
            <x14:dxf>
              <fill>
                <patternFill patternType="lightUp">
                  <bgColor theme="0"/>
                </patternFill>
              </fill>
            </x14:dxf>
          </x14:cfRule>
          <xm:sqref>AI90:AI104</xm:sqref>
        </x14:conditionalFormatting>
        <x14:conditionalFormatting xmlns:xm="http://schemas.microsoft.com/office/excel/2006/main">
          <x14:cfRule type="expression" priority="51" id="{F8E09558-A9FE-443C-BF88-818247897560}">
            <xm:f>'1.5 Universal Data'!$C$8&lt;$AI$7</xm:f>
            <x14:dxf>
              <fill>
                <patternFill patternType="lightUp">
                  <bgColor theme="0"/>
                </patternFill>
              </fill>
            </x14:dxf>
          </x14:cfRule>
          <xm:sqref>AI109</xm:sqref>
        </x14:conditionalFormatting>
        <x14:conditionalFormatting xmlns:xm="http://schemas.microsoft.com/office/excel/2006/main">
          <x14:cfRule type="expression" priority="46" id="{D13CCDA9-37FD-4122-BEA4-602940D664C2}">
            <xm:f>'1.5 Universal Data'!$C$8&lt;$AI$7</xm:f>
            <x14:dxf>
              <fill>
                <patternFill patternType="lightUp">
                  <bgColor theme="0"/>
                </patternFill>
              </fill>
            </x14:dxf>
          </x14:cfRule>
          <xm:sqref>AI111</xm:sqref>
        </x14:conditionalFormatting>
        <x14:conditionalFormatting xmlns:xm="http://schemas.microsoft.com/office/excel/2006/main">
          <x14:cfRule type="expression" priority="41" id="{17022054-19B9-4D06-BE98-910FAC37A846}">
            <xm:f>'1.5 Universal Data'!$C$8&lt;$AI$7</xm:f>
            <x14:dxf>
              <fill>
                <patternFill patternType="lightUp">
                  <bgColor theme="0"/>
                </patternFill>
              </fill>
            </x14:dxf>
          </x14:cfRule>
          <xm:sqref>AI116</xm:sqref>
        </x14:conditionalFormatting>
        <x14:conditionalFormatting xmlns:xm="http://schemas.microsoft.com/office/excel/2006/main">
          <x14:cfRule type="expression" priority="36" id="{979D897E-EB51-4C6B-B20E-62C47C5CA39B}">
            <xm:f>'1.5 Universal Data'!$C$8&lt;$AI$7</xm:f>
            <x14:dxf>
              <fill>
                <patternFill patternType="lightUp">
                  <bgColor theme="0"/>
                </patternFill>
              </fill>
            </x14:dxf>
          </x14:cfRule>
          <xm:sqref>AI119</xm:sqref>
        </x14:conditionalFormatting>
        <x14:conditionalFormatting xmlns:xm="http://schemas.microsoft.com/office/excel/2006/main">
          <x14:cfRule type="expression" priority="31" id="{648A128A-5800-4C7E-82DB-D68148F495A9}">
            <xm:f>'1.5 Universal Data'!$C$8&lt;$AI$7</xm:f>
            <x14:dxf>
              <fill>
                <patternFill patternType="lightUp">
                  <bgColor theme="0"/>
                </patternFill>
              </fill>
            </x14:dxf>
          </x14:cfRule>
          <xm:sqref>AI121</xm:sqref>
        </x14:conditionalFormatting>
        <x14:conditionalFormatting xmlns:xm="http://schemas.microsoft.com/office/excel/2006/main">
          <x14:cfRule type="expression" priority="26" id="{CE698DED-61FE-453A-B634-EA3A17857887}">
            <xm:f>'1.5 Universal Data'!$C$8&lt;$AI$7</xm:f>
            <x14:dxf>
              <fill>
                <patternFill patternType="lightUp">
                  <bgColor theme="0"/>
                </patternFill>
              </fill>
            </x14:dxf>
          </x14:cfRule>
          <xm:sqref>AI123</xm:sqref>
        </x14:conditionalFormatting>
        <x14:conditionalFormatting xmlns:xm="http://schemas.microsoft.com/office/excel/2006/main">
          <x14:cfRule type="expression" priority="104" id="{65FC197F-A924-411D-90E2-D6220127BF84}">
            <xm:f>'1.5 Universal Data'!$C$8&lt;$AI$7</xm:f>
            <x14:dxf>
              <fill>
                <patternFill patternType="lightUp">
                  <bgColor theme="0"/>
                </patternFill>
              </fill>
            </x14:dxf>
          </x14:cfRule>
          <xm:sqref>AI127:AI136</xm:sqref>
        </x14:conditionalFormatting>
        <x14:conditionalFormatting xmlns:xm="http://schemas.microsoft.com/office/excel/2006/main">
          <x14:cfRule type="expression" priority="92" id="{DB580D17-110D-4D3A-923C-6128B3B7C4EC}">
            <xm:f>'1.5 Universal Data'!$C$8&lt;$AI$7</xm:f>
            <x14:dxf>
              <fill>
                <patternFill patternType="lightUp">
                  <bgColor theme="0"/>
                </patternFill>
              </fill>
            </x14:dxf>
          </x14:cfRule>
          <xm:sqref>AI142:AI145</xm:sqref>
        </x14:conditionalFormatting>
        <x14:conditionalFormatting xmlns:xm="http://schemas.microsoft.com/office/excel/2006/main">
          <x14:cfRule type="expression" priority="80" id="{E7581408-CAC3-42AB-9FC9-DB6A18E27F6D}">
            <xm:f>'1.5 Universal Data'!$C$8&lt;$AI$7</xm:f>
            <x14:dxf>
              <fill>
                <patternFill patternType="lightUp">
                  <bgColor theme="0"/>
                </patternFill>
              </fill>
            </x14:dxf>
          </x14:cfRule>
          <xm:sqref>AI149:AI152</xm:sqref>
        </x14:conditionalFormatting>
        <x14:conditionalFormatting xmlns:xm="http://schemas.microsoft.com/office/excel/2006/main">
          <x14:cfRule type="expression" priority="74" id="{E24E221A-C55E-49D0-9874-3E66CC7ACE19}">
            <xm:f>'1.5 Universal Data'!$C$8&lt;$AI$7</xm:f>
            <x14:dxf>
              <fill>
                <patternFill patternType="lightUp">
                  <bgColor theme="0"/>
                </patternFill>
              </fill>
            </x14:dxf>
          </x14:cfRule>
          <xm:sqref>AI160:AI162</xm:sqref>
        </x14:conditionalFormatting>
        <x14:conditionalFormatting xmlns:xm="http://schemas.microsoft.com/office/excel/2006/main">
          <x14:cfRule type="expression" priority="68" id="{D02677FC-BF31-4541-81BE-B1B61C751974}">
            <xm:f>'1.5 Universal Data'!$C$8&lt;$AI$7</xm:f>
            <x14:dxf>
              <fill>
                <patternFill patternType="lightUp">
                  <bgColor theme="0"/>
                </patternFill>
              </fill>
            </x14:dxf>
          </x14:cfRule>
          <xm:sqref>AI183:AI185</xm:sqref>
        </x14:conditionalFormatting>
        <x14:conditionalFormatting xmlns:xm="http://schemas.microsoft.com/office/excel/2006/main">
          <x14:cfRule type="expression" priority="62" id="{7D07B0D2-D5DD-479D-BF49-B66DCD16E195}">
            <xm:f>'1.5 Universal Data'!$C$8&lt;$AI$7</xm:f>
            <x14:dxf>
              <fill>
                <patternFill patternType="lightUp">
                  <bgColor theme="0"/>
                </patternFill>
              </fill>
            </x14:dxf>
          </x14:cfRule>
          <xm:sqref>AI201:AI204 AI208</xm:sqref>
        </x14:conditionalFormatting>
        <x14:conditionalFormatting xmlns:xm="http://schemas.microsoft.com/office/excel/2006/main">
          <x14:cfRule type="expression" priority="175" id="{50D13048-4DEE-4D0B-B074-90DDE4C729F5}">
            <xm:f>'1.5 Universal Data'!$C$8&lt;$AJ$7</xm:f>
            <x14:dxf>
              <fill>
                <patternFill patternType="lightUp">
                  <bgColor theme="0"/>
                </patternFill>
              </fill>
            </x14:dxf>
          </x14:cfRule>
          <xm:sqref>AJ13:AJ16</xm:sqref>
        </x14:conditionalFormatting>
        <x14:conditionalFormatting xmlns:xm="http://schemas.microsoft.com/office/excel/2006/main">
          <x14:cfRule type="expression" priority="163" id="{247A85DC-CC2A-476E-B03F-35E18160A411}">
            <xm:f>'1.5 Universal Data'!$C$8&lt;$AJ$7</xm:f>
            <x14:dxf>
              <fill>
                <patternFill patternType="lightUp">
                  <bgColor theme="0"/>
                </patternFill>
              </fill>
            </x14:dxf>
          </x14:cfRule>
          <xm:sqref>AJ20:AJ23</xm:sqref>
        </x14:conditionalFormatting>
        <x14:conditionalFormatting xmlns:xm="http://schemas.microsoft.com/office/excel/2006/main">
          <x14:cfRule type="expression" priority="103" id="{1D2258A3-67C4-4271-914F-AD631D56810B}">
            <xm:f>'1.5 Universal Data'!$C$8&lt;$AJ$7</xm:f>
            <x14:dxf>
              <fill>
                <patternFill patternType="lightUp">
                  <bgColor theme="0"/>
                </patternFill>
              </fill>
            </x14:dxf>
          </x14:cfRule>
          <xm:sqref>AJ127:AJ136</xm:sqref>
        </x14:conditionalFormatting>
        <x14:conditionalFormatting xmlns:xm="http://schemas.microsoft.com/office/excel/2006/main">
          <x14:cfRule type="expression" priority="91" id="{A217CCEF-3F57-4621-8BCD-0B0A9F5B987C}">
            <xm:f>'1.5 Universal Data'!$C$8&lt;$AJ$7</xm:f>
            <x14:dxf>
              <fill>
                <patternFill patternType="lightUp">
                  <bgColor theme="0"/>
                </patternFill>
              </fill>
            </x14:dxf>
          </x14:cfRule>
          <xm:sqref>AJ142:AJ145</xm:sqref>
        </x14:conditionalFormatting>
        <x14:conditionalFormatting xmlns:xm="http://schemas.microsoft.com/office/excel/2006/main">
          <x14:cfRule type="expression" priority="79" id="{ED392457-C0BA-4F45-8605-B462A4D55DF9}">
            <xm:f>'1.5 Universal Data'!$C$8&lt;$AJ$7</xm:f>
            <x14:dxf>
              <fill>
                <patternFill patternType="lightUp">
                  <bgColor theme="0"/>
                </patternFill>
              </fill>
            </x14:dxf>
          </x14:cfRule>
          <xm:sqref>AJ149:AJ152</xm:sqref>
        </x14:conditionalFormatting>
        <x14:conditionalFormatting xmlns:xm="http://schemas.microsoft.com/office/excel/2006/main">
          <x14:cfRule type="expression" priority="61" id="{B7EF5769-C94C-4D35-96D6-DA06822FBBE1}">
            <xm:f>'1.5 Universal Data'!$C$8&lt;$AJ$7</xm:f>
            <x14:dxf>
              <fill>
                <patternFill patternType="lightUp">
                  <bgColor theme="0"/>
                </patternFill>
              </fill>
            </x14:dxf>
          </x14:cfRule>
          <xm:sqref>AJ201:AJ204 AJ208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D5E62061-A7B5-43E8-9C9F-418A9D575028}">
          <x14:formula1>
            <xm:f>'1.3 Lists'!$K$11:$K$14</xm:f>
          </x14:formula1>
          <xm:sqref>S201:S204 S127:S136 I127:I136</xm:sqref>
        </x14:dataValidation>
        <x14:dataValidation type="list" allowBlank="1" showInputMessage="1" showErrorMessage="1" xr:uid="{3BDB5947-426B-4CB5-9939-681768353ED0}">
          <x14:formula1>
            <xm:f>'1.3 Lists'!$M$11:$M$20</xm:f>
          </x14:formula1>
          <xm:sqref>T201:T204 T127:T136</xm:sqref>
        </x14:dataValidation>
        <x14:dataValidation type="list" allowBlank="1" showInputMessage="1" showErrorMessage="1" xr:uid="{B33B9814-672E-4CED-BC3C-AA6C0061CA9A}">
          <x14:formula1>
            <xm:f>'1.3 Lists'!$N$11:$N$40</xm:f>
          </x14:formula1>
          <xm:sqref>L201:L204</xm:sqref>
        </x14:dataValidation>
        <x14:dataValidation type="list" allowBlank="1" showInputMessage="1" showErrorMessage="1" xr:uid="{454E3263-1B5E-423C-BAF6-CD7189DEA3F1}">
          <x14:formula1>
            <xm:f>'1.3 Lists'!$O$11:$O$14</xm:f>
          </x14:formula1>
          <xm:sqref>M201:M204 M127:M136</xm:sqref>
        </x14:dataValidation>
        <x14:dataValidation type="list" allowBlank="1" showInputMessage="1" showErrorMessage="1" xr:uid="{8B309B5F-E43C-44D3-9FC4-3C7B28A668D8}">
          <x14:formula1>
            <xm:f>'1.3 Lists'!$Q$11:$Q$21</xm:f>
          </x14:formula1>
          <xm:sqref>O201:O204 O127:O136</xm:sqref>
        </x14:dataValidation>
        <x14:dataValidation type="list" allowBlank="1" showInputMessage="1" showErrorMessage="1" xr:uid="{1A761318-BF65-4C62-92FB-A384CBE94C64}">
          <x14:formula1>
            <xm:f>'1.3 Lists'!$N$11:$N$46</xm:f>
          </x14:formula1>
          <xm:sqref>L127:L136</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3728B-0B8C-4E30-B49F-4299BF3F582E}">
  <sheetPr>
    <tabColor theme="7" tint="0.39997558519241921"/>
  </sheetPr>
  <dimension ref="A1:AJ195"/>
  <sheetViews>
    <sheetView topLeftCell="S1" workbookViewId="0">
      <selection activeCell="AG9" sqref="AG9"/>
    </sheetView>
    <sheetView workbookViewId="1"/>
  </sheetViews>
  <sheetFormatPr defaultRowHeight="15"/>
  <cols>
    <col min="1" max="3" width="1.85546875" customWidth="1"/>
    <col min="4" max="4" width="4.140625" customWidth="1"/>
    <col min="5" max="5" width="5" bestFit="1" customWidth="1"/>
    <col min="6" max="6" width="11.85546875" customWidth="1"/>
    <col min="7" max="7" width="7.140625" customWidth="1"/>
    <col min="8" max="8" width="11.140625" bestFit="1" customWidth="1"/>
    <col min="9" max="9" width="18.140625" bestFit="1" customWidth="1"/>
    <col min="10" max="10" width="9.42578125" bestFit="1" customWidth="1"/>
    <col min="11" max="11" width="28.85546875" customWidth="1"/>
    <col min="12" max="12" width="34.140625" bestFit="1" customWidth="1"/>
    <col min="13" max="13" width="11.42578125" bestFit="1" customWidth="1"/>
    <col min="14" max="14" width="1.85546875" customWidth="1"/>
    <col min="15" max="15" width="28.140625" bestFit="1" customWidth="1"/>
    <col min="16" max="16" width="7.140625" bestFit="1" customWidth="1"/>
    <col min="17" max="17" width="1.85546875" customWidth="1"/>
    <col min="18" max="18" width="32.140625" style="74" customWidth="1"/>
    <col min="19" max="19" width="1.85546875" customWidth="1"/>
    <col min="20" max="20" width="18.140625" bestFit="1" customWidth="1"/>
    <col min="21" max="21" width="27.140625" bestFit="1" customWidth="1"/>
    <col min="22" max="28" width="1.85546875" hidden="1" customWidth="1"/>
    <col min="29" max="29" width="9.85546875" bestFit="1" customWidth="1"/>
    <col min="30" max="36" width="9.85546875" customWidth="1"/>
  </cols>
  <sheetData>
    <row r="1" spans="1:36" s="46" customFormat="1" ht="23.25">
      <c r="A1" s="56" t="str">
        <f>'1.1 Cover'!A1</f>
        <v>Regulatory Reporting Pack</v>
      </c>
      <c r="R1" s="73"/>
    </row>
    <row r="2" spans="1:36" s="46" customFormat="1" ht="23.25">
      <c r="A2" s="56" t="str">
        <f>'1.1 Cover'!A2</f>
        <v>Price base - 2018/19</v>
      </c>
      <c r="R2" s="73"/>
    </row>
    <row r="3" spans="1:36" s="46" customFormat="1" ht="23.25">
      <c r="A3" s="56" t="str">
        <f>'1.1 Cover'!A3</f>
        <v>Regulatory Year: April 2024 - March 2025</v>
      </c>
      <c r="R3" s="73"/>
    </row>
    <row r="4" spans="1:36" s="46" customFormat="1" ht="23.25">
      <c r="A4" s="56" t="s">
        <v>2531</v>
      </c>
      <c r="R4" s="73"/>
    </row>
    <row r="6" spans="1:36">
      <c r="AD6" s="1481" t="s">
        <v>2500</v>
      </c>
      <c r="AE6" s="1658"/>
      <c r="AF6" s="1659"/>
      <c r="AG6" s="1662" t="s">
        <v>3191</v>
      </c>
      <c r="AH6" s="1659"/>
      <c r="AI6" s="1660"/>
      <c r="AJ6" s="1481" t="s">
        <v>2501</v>
      </c>
    </row>
    <row r="7" spans="1:36" s="43" customFormat="1">
      <c r="D7" s="55" t="s">
        <v>244</v>
      </c>
      <c r="E7" s="55" t="s">
        <v>245</v>
      </c>
      <c r="F7" s="55" t="s">
        <v>246</v>
      </c>
      <c r="G7" s="55" t="s">
        <v>1587</v>
      </c>
      <c r="H7" s="55" t="s">
        <v>2407</v>
      </c>
      <c r="I7" s="55" t="s">
        <v>249</v>
      </c>
      <c r="J7" s="55" t="s">
        <v>250</v>
      </c>
      <c r="K7" s="55" t="s">
        <v>251</v>
      </c>
      <c r="L7" s="55" t="s">
        <v>252</v>
      </c>
      <c r="M7" s="55" t="s">
        <v>253</v>
      </c>
      <c r="N7" s="55"/>
      <c r="O7" s="55" t="s">
        <v>276</v>
      </c>
      <c r="P7" s="55" t="s">
        <v>256</v>
      </c>
      <c r="Q7" s="55"/>
      <c r="R7" s="75" t="s">
        <v>2441</v>
      </c>
      <c r="S7" s="54" t="s">
        <v>1567</v>
      </c>
      <c r="T7" s="43" t="s">
        <v>2532</v>
      </c>
      <c r="U7" s="43" t="s">
        <v>262</v>
      </c>
      <c r="V7" s="55"/>
      <c r="W7" s="55"/>
      <c r="X7" s="55"/>
      <c r="Y7" s="55"/>
      <c r="Z7" s="55"/>
      <c r="AA7" s="55"/>
      <c r="AB7" s="55"/>
      <c r="AC7" s="43" t="s">
        <v>1578</v>
      </c>
      <c r="AD7" s="53" t="s">
        <v>2505</v>
      </c>
      <c r="AE7" s="52">
        <v>2022</v>
      </c>
      <c r="AF7" s="51">
        <v>2023</v>
      </c>
      <c r="AG7" s="51">
        <v>2024</v>
      </c>
      <c r="AH7" s="51">
        <v>2025</v>
      </c>
      <c r="AI7" s="50">
        <v>2026</v>
      </c>
      <c r="AJ7" s="53" t="s">
        <v>2506</v>
      </c>
    </row>
    <row r="8" spans="1:36">
      <c r="S8" s="43"/>
      <c r="T8" s="43"/>
      <c r="U8" s="43"/>
      <c r="V8" s="43"/>
    </row>
    <row r="9" spans="1:36" s="1" customFormat="1" ht="18">
      <c r="B9" s="2" t="s">
        <v>270</v>
      </c>
      <c r="R9" s="76"/>
    </row>
    <row r="11" spans="1:36" s="1" customFormat="1">
      <c r="A11" s="42"/>
      <c r="B11" s="48" t="s">
        <v>2533</v>
      </c>
      <c r="R11" s="76"/>
    </row>
    <row r="13" spans="1:36">
      <c r="D13" t="s">
        <v>269</v>
      </c>
      <c r="E13" t="s">
        <v>245</v>
      </c>
      <c r="F13" t="s">
        <v>270</v>
      </c>
      <c r="G13" t="s">
        <v>2409</v>
      </c>
      <c r="H13" t="s">
        <v>272</v>
      </c>
      <c r="I13" t="s">
        <v>297</v>
      </c>
      <c r="J13" t="s">
        <v>130</v>
      </c>
      <c r="K13" t="s">
        <v>1614</v>
      </c>
      <c r="L13" s="282" t="str">
        <f>R13</f>
        <v>Hatton</v>
      </c>
      <c r="M13" s="282" t="s">
        <v>276</v>
      </c>
      <c r="O13" t="s">
        <v>278</v>
      </c>
      <c r="P13" t="s">
        <v>303</v>
      </c>
      <c r="Q13" s="726"/>
      <c r="R13" s="645" t="s">
        <v>317</v>
      </c>
      <c r="S13" s="726"/>
      <c r="T13" s="645" t="s">
        <v>285</v>
      </c>
      <c r="U13" s="645" t="s">
        <v>2534</v>
      </c>
      <c r="V13" s="242"/>
      <c r="AC13" t="s">
        <v>1581</v>
      </c>
      <c r="AD13" s="978"/>
      <c r="AE13" s="978"/>
      <c r="AF13" s="978"/>
      <c r="AG13" s="978"/>
      <c r="AH13" s="978"/>
      <c r="AI13" s="978"/>
      <c r="AJ13" s="978"/>
    </row>
    <row r="14" spans="1:36">
      <c r="D14" t="s">
        <v>269</v>
      </c>
      <c r="E14" t="s">
        <v>245</v>
      </c>
      <c r="F14" t="s">
        <v>270</v>
      </c>
      <c r="G14" t="s">
        <v>2409</v>
      </c>
      <c r="H14" t="s">
        <v>272</v>
      </c>
      <c r="I14" t="s">
        <v>297</v>
      </c>
      <c r="J14" t="s">
        <v>130</v>
      </c>
      <c r="K14" t="s">
        <v>1614</v>
      </c>
      <c r="L14" s="282" t="str">
        <f t="shared" ref="L14:L23" si="0">R14</f>
        <v>Hatton</v>
      </c>
      <c r="M14" s="282" t="s">
        <v>276</v>
      </c>
      <c r="O14" t="s">
        <v>278</v>
      </c>
      <c r="P14" t="s">
        <v>303</v>
      </c>
      <c r="Q14" s="726"/>
      <c r="R14" s="645" t="s">
        <v>317</v>
      </c>
      <c r="S14" s="726"/>
      <c r="T14" s="645" t="s">
        <v>285</v>
      </c>
      <c r="U14" s="645" t="s">
        <v>2535</v>
      </c>
      <c r="V14" s="242"/>
      <c r="AC14" t="s">
        <v>1581</v>
      </c>
      <c r="AD14" s="978"/>
      <c r="AE14" s="978"/>
      <c r="AF14" s="978"/>
      <c r="AG14" s="978"/>
      <c r="AH14" s="978"/>
      <c r="AI14" s="978"/>
      <c r="AJ14" s="978"/>
    </row>
    <row r="15" spans="1:36">
      <c r="D15" t="s">
        <v>269</v>
      </c>
      <c r="E15" t="s">
        <v>245</v>
      </c>
      <c r="F15" t="s">
        <v>270</v>
      </c>
      <c r="G15" t="s">
        <v>2409</v>
      </c>
      <c r="H15" t="s">
        <v>272</v>
      </c>
      <c r="I15" t="s">
        <v>297</v>
      </c>
      <c r="J15" t="s">
        <v>130</v>
      </c>
      <c r="K15" t="s">
        <v>1614</v>
      </c>
      <c r="L15" s="282" t="str">
        <f t="shared" si="0"/>
        <v>Hatton</v>
      </c>
      <c r="M15" s="282" t="s">
        <v>276</v>
      </c>
      <c r="O15" t="s">
        <v>278</v>
      </c>
      <c r="P15" t="s">
        <v>303</v>
      </c>
      <c r="Q15" s="726"/>
      <c r="R15" s="645" t="s">
        <v>317</v>
      </c>
      <c r="S15" s="726"/>
      <c r="T15" s="645" t="s">
        <v>285</v>
      </c>
      <c r="U15" s="645" t="s">
        <v>2536</v>
      </c>
      <c r="V15" s="242"/>
      <c r="AC15" t="s">
        <v>1581</v>
      </c>
      <c r="AD15" s="978"/>
      <c r="AE15" s="978"/>
      <c r="AF15" s="978"/>
      <c r="AG15" s="978"/>
      <c r="AH15" s="978"/>
      <c r="AI15" s="978"/>
      <c r="AJ15" s="978"/>
    </row>
    <row r="16" spans="1:36">
      <c r="D16" t="s">
        <v>269</v>
      </c>
      <c r="E16" t="s">
        <v>245</v>
      </c>
      <c r="F16" t="s">
        <v>270</v>
      </c>
      <c r="G16" t="s">
        <v>2409</v>
      </c>
      <c r="H16" t="s">
        <v>272</v>
      </c>
      <c r="I16" t="s">
        <v>297</v>
      </c>
      <c r="J16" t="s">
        <v>130</v>
      </c>
      <c r="K16" t="s">
        <v>1614</v>
      </c>
      <c r="L16" s="282" t="str">
        <f t="shared" si="0"/>
        <v>Hatton</v>
      </c>
      <c r="M16" s="282" t="s">
        <v>276</v>
      </c>
      <c r="O16" t="s">
        <v>278</v>
      </c>
      <c r="P16" t="s">
        <v>303</v>
      </c>
      <c r="Q16" s="726"/>
      <c r="R16" s="645" t="s">
        <v>317</v>
      </c>
      <c r="S16" s="726"/>
      <c r="T16" s="645" t="s">
        <v>285</v>
      </c>
      <c r="U16" s="645" t="s">
        <v>2537</v>
      </c>
      <c r="V16" s="242"/>
      <c r="AC16" t="s">
        <v>1581</v>
      </c>
      <c r="AD16" s="978"/>
      <c r="AE16" s="978"/>
      <c r="AF16" s="978"/>
      <c r="AG16" s="978"/>
      <c r="AH16" s="978"/>
      <c r="AI16" s="978"/>
      <c r="AJ16" s="978"/>
    </row>
    <row r="17" spans="1:36">
      <c r="D17" t="s">
        <v>269</v>
      </c>
      <c r="E17" t="s">
        <v>245</v>
      </c>
      <c r="F17" t="s">
        <v>270</v>
      </c>
      <c r="G17" t="s">
        <v>2409</v>
      </c>
      <c r="H17" t="s">
        <v>272</v>
      </c>
      <c r="I17" t="s">
        <v>297</v>
      </c>
      <c r="J17" t="s">
        <v>130</v>
      </c>
      <c r="K17" t="s">
        <v>1614</v>
      </c>
      <c r="L17" s="282" t="str">
        <f t="shared" si="0"/>
        <v>Hatton</v>
      </c>
      <c r="M17" s="282" t="s">
        <v>276</v>
      </c>
      <c r="O17" t="s">
        <v>278</v>
      </c>
      <c r="P17" t="s">
        <v>303</v>
      </c>
      <c r="Q17" s="726"/>
      <c r="R17" s="645" t="s">
        <v>317</v>
      </c>
      <c r="S17" s="726"/>
      <c r="T17" s="645" t="s">
        <v>285</v>
      </c>
      <c r="U17" s="645" t="s">
        <v>2538</v>
      </c>
      <c r="V17" s="242"/>
      <c r="AC17" t="s">
        <v>1581</v>
      </c>
      <c r="AD17" s="978"/>
      <c r="AE17" s="978"/>
      <c r="AF17" s="978"/>
      <c r="AG17" s="978"/>
      <c r="AH17" s="978"/>
      <c r="AI17" s="978"/>
      <c r="AJ17" s="978"/>
    </row>
    <row r="18" spans="1:36">
      <c r="D18" t="s">
        <v>269</v>
      </c>
      <c r="E18" t="s">
        <v>245</v>
      </c>
      <c r="F18" t="s">
        <v>270</v>
      </c>
      <c r="G18" t="s">
        <v>2409</v>
      </c>
      <c r="H18" t="s">
        <v>272</v>
      </c>
      <c r="I18" t="s">
        <v>297</v>
      </c>
      <c r="J18" t="s">
        <v>130</v>
      </c>
      <c r="K18" t="s">
        <v>1614</v>
      </c>
      <c r="L18" s="282" t="str">
        <f t="shared" si="0"/>
        <v>Hatton</v>
      </c>
      <c r="M18" s="282" t="s">
        <v>276</v>
      </c>
      <c r="O18" t="s">
        <v>278</v>
      </c>
      <c r="P18" t="s">
        <v>303</v>
      </c>
      <c r="Q18" s="726"/>
      <c r="R18" s="645" t="s">
        <v>317</v>
      </c>
      <c r="S18" s="726"/>
      <c r="T18" s="645" t="s">
        <v>309</v>
      </c>
      <c r="U18" s="645" t="s">
        <v>2539</v>
      </c>
      <c r="V18" s="242"/>
      <c r="AC18" t="s">
        <v>1581</v>
      </c>
      <c r="AD18" s="978"/>
      <c r="AE18" s="978"/>
      <c r="AF18" s="978"/>
      <c r="AG18" s="978"/>
      <c r="AH18" s="978"/>
      <c r="AI18" s="978"/>
      <c r="AJ18" s="978"/>
    </row>
    <row r="19" spans="1:36">
      <c r="D19" t="s">
        <v>269</v>
      </c>
      <c r="E19" t="s">
        <v>245</v>
      </c>
      <c r="F19" t="s">
        <v>270</v>
      </c>
      <c r="G19" t="s">
        <v>2409</v>
      </c>
      <c r="H19" t="s">
        <v>272</v>
      </c>
      <c r="I19" t="s">
        <v>297</v>
      </c>
      <c r="J19" t="s">
        <v>130</v>
      </c>
      <c r="K19" t="s">
        <v>1614</v>
      </c>
      <c r="L19" s="282" t="str">
        <f t="shared" si="0"/>
        <v>Hatton</v>
      </c>
      <c r="M19" s="282" t="s">
        <v>276</v>
      </c>
      <c r="O19" t="s">
        <v>278</v>
      </c>
      <c r="P19" t="s">
        <v>303</v>
      </c>
      <c r="Q19" s="726"/>
      <c r="R19" s="645" t="s">
        <v>317</v>
      </c>
      <c r="S19" s="726"/>
      <c r="T19" s="645" t="s">
        <v>309</v>
      </c>
      <c r="U19" s="645" t="s">
        <v>507</v>
      </c>
      <c r="V19" s="242"/>
      <c r="AC19" t="s">
        <v>1581</v>
      </c>
      <c r="AD19" s="978"/>
      <c r="AE19" s="978"/>
      <c r="AF19" s="978"/>
      <c r="AG19" s="978"/>
      <c r="AH19" s="978"/>
      <c r="AI19" s="978"/>
      <c r="AJ19" s="978"/>
    </row>
    <row r="20" spans="1:36">
      <c r="D20" t="s">
        <v>269</v>
      </c>
      <c r="E20" t="s">
        <v>245</v>
      </c>
      <c r="F20" t="s">
        <v>270</v>
      </c>
      <c r="G20" t="s">
        <v>2409</v>
      </c>
      <c r="H20" t="s">
        <v>272</v>
      </c>
      <c r="I20" t="s">
        <v>297</v>
      </c>
      <c r="J20" t="s">
        <v>130</v>
      </c>
      <c r="K20" t="s">
        <v>1614</v>
      </c>
      <c r="L20" s="282" t="str">
        <f t="shared" si="0"/>
        <v>Hatton</v>
      </c>
      <c r="M20" s="282" t="s">
        <v>276</v>
      </c>
      <c r="O20" t="s">
        <v>278</v>
      </c>
      <c r="P20" t="s">
        <v>303</v>
      </c>
      <c r="Q20" s="726"/>
      <c r="R20" s="645" t="s">
        <v>317</v>
      </c>
      <c r="S20" s="726"/>
      <c r="T20" s="645" t="s">
        <v>309</v>
      </c>
      <c r="U20" s="645" t="s">
        <v>2540</v>
      </c>
      <c r="V20" s="242"/>
      <c r="AC20" t="s">
        <v>1581</v>
      </c>
      <c r="AD20" s="978"/>
      <c r="AE20" s="978"/>
      <c r="AF20" s="978"/>
      <c r="AG20" s="978"/>
      <c r="AH20" s="978"/>
      <c r="AI20" s="978"/>
      <c r="AJ20" s="978"/>
    </row>
    <row r="21" spans="1:36">
      <c r="D21" t="s">
        <v>269</v>
      </c>
      <c r="E21" t="s">
        <v>245</v>
      </c>
      <c r="F21" t="s">
        <v>270</v>
      </c>
      <c r="G21" t="s">
        <v>2409</v>
      </c>
      <c r="H21" t="s">
        <v>272</v>
      </c>
      <c r="I21" t="s">
        <v>297</v>
      </c>
      <c r="J21" t="s">
        <v>130</v>
      </c>
      <c r="K21" t="s">
        <v>1614</v>
      </c>
      <c r="L21" s="282" t="str">
        <f t="shared" si="0"/>
        <v>Hatton</v>
      </c>
      <c r="M21" s="282" t="s">
        <v>276</v>
      </c>
      <c r="O21" t="s">
        <v>278</v>
      </c>
      <c r="P21" t="s">
        <v>303</v>
      </c>
      <c r="Q21" s="726"/>
      <c r="R21" s="645" t="s">
        <v>317</v>
      </c>
      <c r="S21" s="726"/>
      <c r="T21" s="645" t="s">
        <v>309</v>
      </c>
      <c r="U21" s="645" t="s">
        <v>2541</v>
      </c>
      <c r="V21" s="242"/>
      <c r="AC21" t="s">
        <v>1581</v>
      </c>
      <c r="AD21" s="978"/>
      <c r="AE21" s="978"/>
      <c r="AF21" s="978"/>
      <c r="AG21" s="978"/>
      <c r="AH21" s="978"/>
      <c r="AI21" s="978"/>
      <c r="AJ21" s="978"/>
    </row>
    <row r="22" spans="1:36">
      <c r="D22" t="s">
        <v>269</v>
      </c>
      <c r="E22" t="s">
        <v>245</v>
      </c>
      <c r="F22" t="s">
        <v>270</v>
      </c>
      <c r="G22" t="s">
        <v>2409</v>
      </c>
      <c r="H22" t="s">
        <v>272</v>
      </c>
      <c r="I22" t="s">
        <v>297</v>
      </c>
      <c r="J22" t="s">
        <v>130</v>
      </c>
      <c r="K22" t="s">
        <v>1614</v>
      </c>
      <c r="L22" s="282" t="str">
        <f t="shared" si="0"/>
        <v>Hatton</v>
      </c>
      <c r="M22" s="282" t="s">
        <v>276</v>
      </c>
      <c r="O22" t="s">
        <v>278</v>
      </c>
      <c r="P22" t="s">
        <v>303</v>
      </c>
      <c r="Q22" s="645"/>
      <c r="R22" s="645" t="s">
        <v>317</v>
      </c>
      <c r="S22" s="726"/>
      <c r="T22" s="978"/>
      <c r="U22" s="978"/>
      <c r="V22" s="242"/>
      <c r="AC22" t="s">
        <v>1581</v>
      </c>
      <c r="AD22" s="978"/>
      <c r="AE22" s="978"/>
      <c r="AF22" s="978"/>
      <c r="AG22" s="978"/>
      <c r="AH22" s="978"/>
      <c r="AI22" s="978"/>
      <c r="AJ22" s="978"/>
    </row>
    <row r="23" spans="1:36">
      <c r="D23" t="s">
        <v>269</v>
      </c>
      <c r="E23" t="s">
        <v>245</v>
      </c>
      <c r="F23" t="s">
        <v>270</v>
      </c>
      <c r="G23" t="s">
        <v>2409</v>
      </c>
      <c r="H23" t="s">
        <v>272</v>
      </c>
      <c r="I23" t="s">
        <v>297</v>
      </c>
      <c r="J23" t="s">
        <v>130</v>
      </c>
      <c r="K23" t="s">
        <v>1614</v>
      </c>
      <c r="L23" s="282" t="str">
        <f t="shared" si="0"/>
        <v>Hatton</v>
      </c>
      <c r="M23" s="282" t="s">
        <v>276</v>
      </c>
      <c r="O23" t="s">
        <v>278</v>
      </c>
      <c r="P23" t="s">
        <v>303</v>
      </c>
      <c r="Q23" s="645"/>
      <c r="R23" s="645" t="s">
        <v>317</v>
      </c>
      <c r="S23" s="726"/>
      <c r="T23" s="978"/>
      <c r="U23" s="978"/>
      <c r="V23" s="242"/>
      <c r="AC23" t="s">
        <v>1581</v>
      </c>
      <c r="AD23" s="978"/>
      <c r="AE23" s="978"/>
      <c r="AF23" s="978"/>
      <c r="AG23" s="978"/>
      <c r="AH23" s="978"/>
      <c r="AI23" s="978"/>
      <c r="AJ23" s="978"/>
    </row>
    <row r="25" spans="1:36" s="1" customFormat="1">
      <c r="A25" s="42"/>
      <c r="B25" s="48" t="s">
        <v>331</v>
      </c>
      <c r="R25" s="76"/>
    </row>
    <row r="27" spans="1:36">
      <c r="D27" t="s">
        <v>269</v>
      </c>
      <c r="E27" t="s">
        <v>245</v>
      </c>
      <c r="F27" t="s">
        <v>270</v>
      </c>
      <c r="G27" t="s">
        <v>2409</v>
      </c>
      <c r="H27" t="s">
        <v>272</v>
      </c>
      <c r="I27" t="s">
        <v>297</v>
      </c>
      <c r="J27" t="s">
        <v>130</v>
      </c>
      <c r="K27" t="s">
        <v>1614</v>
      </c>
      <c r="L27" s="282" t="str">
        <f t="shared" ref="L27:L37" si="1">R27</f>
        <v>Wormington FEED</v>
      </c>
      <c r="M27" s="282" t="s">
        <v>276</v>
      </c>
      <c r="O27" t="s">
        <v>278</v>
      </c>
      <c r="P27" t="s">
        <v>303</v>
      </c>
      <c r="Q27" s="726"/>
      <c r="R27" s="645" t="s">
        <v>331</v>
      </c>
      <c r="S27" s="726"/>
      <c r="T27" s="645" t="s">
        <v>285</v>
      </c>
      <c r="U27" s="645" t="s">
        <v>2534</v>
      </c>
      <c r="V27" s="242"/>
      <c r="AC27" t="s">
        <v>1336</v>
      </c>
      <c r="AD27" s="978"/>
      <c r="AE27" s="978"/>
      <c r="AF27" s="978"/>
      <c r="AG27" s="978"/>
      <c r="AH27" s="978"/>
      <c r="AI27" s="978"/>
      <c r="AJ27" s="978"/>
    </row>
    <row r="28" spans="1:36">
      <c r="D28" t="s">
        <v>269</v>
      </c>
      <c r="E28" t="s">
        <v>245</v>
      </c>
      <c r="F28" t="s">
        <v>270</v>
      </c>
      <c r="G28" t="s">
        <v>2409</v>
      </c>
      <c r="H28" t="s">
        <v>272</v>
      </c>
      <c r="I28" t="s">
        <v>297</v>
      </c>
      <c r="J28" t="s">
        <v>130</v>
      </c>
      <c r="K28" t="s">
        <v>1614</v>
      </c>
      <c r="L28" s="282" t="str">
        <f t="shared" si="1"/>
        <v>Wormington FEED</v>
      </c>
      <c r="M28" s="282" t="s">
        <v>276</v>
      </c>
      <c r="O28" t="s">
        <v>278</v>
      </c>
      <c r="P28" t="s">
        <v>303</v>
      </c>
      <c r="Q28" s="726"/>
      <c r="R28" s="645" t="s">
        <v>331</v>
      </c>
      <c r="S28" s="726"/>
      <c r="T28" s="645" t="s">
        <v>285</v>
      </c>
      <c r="U28" s="645" t="s">
        <v>2535</v>
      </c>
      <c r="V28" s="242"/>
      <c r="AC28" t="s">
        <v>1336</v>
      </c>
      <c r="AD28" s="978"/>
      <c r="AE28" s="978"/>
      <c r="AF28" s="978"/>
      <c r="AG28" s="978"/>
      <c r="AH28" s="978"/>
      <c r="AI28" s="978"/>
      <c r="AJ28" s="978"/>
    </row>
    <row r="29" spans="1:36">
      <c r="D29" t="s">
        <v>269</v>
      </c>
      <c r="E29" t="s">
        <v>245</v>
      </c>
      <c r="F29" t="s">
        <v>270</v>
      </c>
      <c r="G29" t="s">
        <v>2409</v>
      </c>
      <c r="H29" t="s">
        <v>272</v>
      </c>
      <c r="I29" t="s">
        <v>297</v>
      </c>
      <c r="J29" t="s">
        <v>130</v>
      </c>
      <c r="K29" t="s">
        <v>1614</v>
      </c>
      <c r="L29" s="282" t="str">
        <f t="shared" si="1"/>
        <v>Wormington FEED</v>
      </c>
      <c r="M29" s="282" t="s">
        <v>276</v>
      </c>
      <c r="O29" t="s">
        <v>278</v>
      </c>
      <c r="P29" t="s">
        <v>303</v>
      </c>
      <c r="Q29" s="726"/>
      <c r="R29" s="645" t="s">
        <v>331</v>
      </c>
      <c r="S29" s="726"/>
      <c r="T29" s="645" t="s">
        <v>285</v>
      </c>
      <c r="U29" s="645" t="s">
        <v>2536</v>
      </c>
      <c r="V29" s="242"/>
      <c r="AC29" t="s">
        <v>1336</v>
      </c>
      <c r="AD29" s="978"/>
      <c r="AE29" s="978"/>
      <c r="AF29" s="978"/>
      <c r="AG29" s="978"/>
      <c r="AH29" s="978"/>
      <c r="AI29" s="978"/>
      <c r="AJ29" s="978"/>
    </row>
    <row r="30" spans="1:36">
      <c r="D30" t="s">
        <v>269</v>
      </c>
      <c r="E30" t="s">
        <v>245</v>
      </c>
      <c r="F30" t="s">
        <v>270</v>
      </c>
      <c r="G30" t="s">
        <v>2409</v>
      </c>
      <c r="H30" t="s">
        <v>272</v>
      </c>
      <c r="I30" t="s">
        <v>297</v>
      </c>
      <c r="J30" t="s">
        <v>130</v>
      </c>
      <c r="K30" t="s">
        <v>1614</v>
      </c>
      <c r="L30" s="282" t="str">
        <f t="shared" si="1"/>
        <v>Wormington FEED</v>
      </c>
      <c r="M30" s="282" t="s">
        <v>276</v>
      </c>
      <c r="O30" t="s">
        <v>278</v>
      </c>
      <c r="P30" t="s">
        <v>303</v>
      </c>
      <c r="Q30" s="726"/>
      <c r="R30" s="645" t="s">
        <v>331</v>
      </c>
      <c r="S30" s="726"/>
      <c r="T30" s="645" t="s">
        <v>285</v>
      </c>
      <c r="U30" s="645" t="s">
        <v>2537</v>
      </c>
      <c r="V30" s="242"/>
      <c r="AC30" t="s">
        <v>1336</v>
      </c>
      <c r="AD30" s="978"/>
      <c r="AE30" s="978"/>
      <c r="AF30" s="978"/>
      <c r="AG30" s="978"/>
      <c r="AH30" s="978"/>
      <c r="AI30" s="978"/>
      <c r="AJ30" s="978"/>
    </row>
    <row r="31" spans="1:36">
      <c r="D31" t="s">
        <v>269</v>
      </c>
      <c r="E31" t="s">
        <v>245</v>
      </c>
      <c r="F31" t="s">
        <v>270</v>
      </c>
      <c r="G31" t="s">
        <v>2409</v>
      </c>
      <c r="H31" t="s">
        <v>272</v>
      </c>
      <c r="I31" t="s">
        <v>297</v>
      </c>
      <c r="J31" t="s">
        <v>130</v>
      </c>
      <c r="K31" t="s">
        <v>1614</v>
      </c>
      <c r="L31" s="282" t="str">
        <f t="shared" si="1"/>
        <v>Wormington FEED</v>
      </c>
      <c r="M31" s="282" t="s">
        <v>276</v>
      </c>
      <c r="O31" t="s">
        <v>278</v>
      </c>
      <c r="P31" t="s">
        <v>303</v>
      </c>
      <c r="Q31" s="726"/>
      <c r="R31" s="645" t="s">
        <v>331</v>
      </c>
      <c r="S31" s="726"/>
      <c r="T31" s="645" t="s">
        <v>285</v>
      </c>
      <c r="U31" s="645" t="s">
        <v>2538</v>
      </c>
      <c r="V31" s="242"/>
      <c r="AC31" t="s">
        <v>1336</v>
      </c>
      <c r="AD31" s="978"/>
      <c r="AE31" s="978"/>
      <c r="AF31" s="978"/>
      <c r="AG31" s="978"/>
      <c r="AH31" s="978"/>
      <c r="AI31" s="978"/>
      <c r="AJ31" s="978"/>
    </row>
    <row r="32" spans="1:36">
      <c r="D32" t="s">
        <v>269</v>
      </c>
      <c r="E32" t="s">
        <v>245</v>
      </c>
      <c r="F32" t="s">
        <v>270</v>
      </c>
      <c r="G32" t="s">
        <v>2409</v>
      </c>
      <c r="H32" t="s">
        <v>272</v>
      </c>
      <c r="I32" t="s">
        <v>297</v>
      </c>
      <c r="J32" t="s">
        <v>130</v>
      </c>
      <c r="K32" t="s">
        <v>1614</v>
      </c>
      <c r="L32" s="282" t="str">
        <f t="shared" si="1"/>
        <v>Wormington FEED</v>
      </c>
      <c r="M32" s="282" t="s">
        <v>276</v>
      </c>
      <c r="O32" t="s">
        <v>278</v>
      </c>
      <c r="P32" t="s">
        <v>303</v>
      </c>
      <c r="Q32" s="726"/>
      <c r="R32" s="645" t="s">
        <v>331</v>
      </c>
      <c r="S32" s="726"/>
      <c r="T32" s="645" t="s">
        <v>309</v>
      </c>
      <c r="U32" s="645" t="s">
        <v>2539</v>
      </c>
      <c r="V32" s="242"/>
      <c r="AC32" t="s">
        <v>1336</v>
      </c>
      <c r="AD32" s="978"/>
      <c r="AE32" s="978"/>
      <c r="AF32" s="978"/>
      <c r="AG32" s="978"/>
      <c r="AH32" s="978"/>
      <c r="AI32" s="978"/>
      <c r="AJ32" s="978"/>
    </row>
    <row r="33" spans="1:36">
      <c r="D33" t="s">
        <v>269</v>
      </c>
      <c r="E33" t="s">
        <v>245</v>
      </c>
      <c r="F33" t="s">
        <v>270</v>
      </c>
      <c r="G33" t="s">
        <v>2409</v>
      </c>
      <c r="H33" t="s">
        <v>272</v>
      </c>
      <c r="I33" t="s">
        <v>297</v>
      </c>
      <c r="J33" t="s">
        <v>130</v>
      </c>
      <c r="K33" t="s">
        <v>1614</v>
      </c>
      <c r="L33" s="282" t="str">
        <f t="shared" si="1"/>
        <v>Wormington FEED</v>
      </c>
      <c r="M33" s="282" t="s">
        <v>276</v>
      </c>
      <c r="O33" t="s">
        <v>278</v>
      </c>
      <c r="P33" t="s">
        <v>303</v>
      </c>
      <c r="Q33" s="726"/>
      <c r="R33" s="645" t="s">
        <v>331</v>
      </c>
      <c r="S33" s="726"/>
      <c r="T33" s="645" t="s">
        <v>309</v>
      </c>
      <c r="U33" s="645" t="s">
        <v>507</v>
      </c>
      <c r="V33" s="242"/>
      <c r="AC33" t="s">
        <v>1336</v>
      </c>
      <c r="AD33" s="978"/>
      <c r="AE33" s="978"/>
      <c r="AF33" s="978"/>
      <c r="AG33" s="978"/>
      <c r="AH33" s="978"/>
      <c r="AI33" s="978"/>
      <c r="AJ33" s="978"/>
    </row>
    <row r="34" spans="1:36">
      <c r="D34" t="s">
        <v>269</v>
      </c>
      <c r="E34" t="s">
        <v>245</v>
      </c>
      <c r="F34" t="s">
        <v>270</v>
      </c>
      <c r="G34" t="s">
        <v>2409</v>
      </c>
      <c r="H34" t="s">
        <v>272</v>
      </c>
      <c r="I34" t="s">
        <v>297</v>
      </c>
      <c r="J34" t="s">
        <v>130</v>
      </c>
      <c r="K34" t="s">
        <v>1614</v>
      </c>
      <c r="L34" s="282" t="str">
        <f t="shared" si="1"/>
        <v>Wormington FEED</v>
      </c>
      <c r="M34" s="282" t="s">
        <v>276</v>
      </c>
      <c r="O34" t="s">
        <v>278</v>
      </c>
      <c r="P34" t="s">
        <v>303</v>
      </c>
      <c r="Q34" s="726"/>
      <c r="R34" s="645" t="s">
        <v>331</v>
      </c>
      <c r="S34" s="726"/>
      <c r="T34" s="645" t="s">
        <v>309</v>
      </c>
      <c r="U34" s="645" t="s">
        <v>2540</v>
      </c>
      <c r="V34" s="242"/>
      <c r="AC34" t="s">
        <v>1336</v>
      </c>
      <c r="AD34" s="978"/>
      <c r="AE34" s="978"/>
      <c r="AF34" s="978"/>
      <c r="AG34" s="978"/>
      <c r="AH34" s="978"/>
      <c r="AI34" s="978"/>
      <c r="AJ34" s="978"/>
    </row>
    <row r="35" spans="1:36">
      <c r="D35" t="s">
        <v>269</v>
      </c>
      <c r="E35" t="s">
        <v>245</v>
      </c>
      <c r="F35" t="s">
        <v>270</v>
      </c>
      <c r="G35" t="s">
        <v>2409</v>
      </c>
      <c r="H35" t="s">
        <v>272</v>
      </c>
      <c r="I35" t="s">
        <v>297</v>
      </c>
      <c r="J35" t="s">
        <v>130</v>
      </c>
      <c r="K35" t="s">
        <v>1614</v>
      </c>
      <c r="L35" s="282" t="str">
        <f t="shared" si="1"/>
        <v>Wormington FEED</v>
      </c>
      <c r="M35" s="282" t="s">
        <v>276</v>
      </c>
      <c r="O35" t="s">
        <v>278</v>
      </c>
      <c r="P35" t="s">
        <v>303</v>
      </c>
      <c r="Q35" s="726"/>
      <c r="R35" s="645" t="s">
        <v>331</v>
      </c>
      <c r="S35" s="726"/>
      <c r="T35" s="645" t="s">
        <v>309</v>
      </c>
      <c r="U35" s="645" t="s">
        <v>2541</v>
      </c>
      <c r="V35" s="242"/>
      <c r="AC35" t="s">
        <v>1336</v>
      </c>
      <c r="AD35" s="978"/>
      <c r="AE35" s="978"/>
      <c r="AF35" s="978"/>
      <c r="AG35" s="978"/>
      <c r="AH35" s="978"/>
      <c r="AI35" s="978"/>
      <c r="AJ35" s="978"/>
    </row>
    <row r="36" spans="1:36">
      <c r="D36" t="s">
        <v>269</v>
      </c>
      <c r="E36" t="s">
        <v>245</v>
      </c>
      <c r="F36" t="s">
        <v>270</v>
      </c>
      <c r="G36" t="s">
        <v>2409</v>
      </c>
      <c r="H36" t="s">
        <v>272</v>
      </c>
      <c r="I36" t="s">
        <v>297</v>
      </c>
      <c r="J36" t="s">
        <v>130</v>
      </c>
      <c r="K36" t="s">
        <v>1614</v>
      </c>
      <c r="L36" s="282" t="str">
        <f t="shared" si="1"/>
        <v>Wormington FEED</v>
      </c>
      <c r="M36" s="282" t="s">
        <v>276</v>
      </c>
      <c r="O36" t="s">
        <v>278</v>
      </c>
      <c r="P36" t="s">
        <v>303</v>
      </c>
      <c r="Q36" s="645"/>
      <c r="R36" s="645" t="s">
        <v>331</v>
      </c>
      <c r="S36" s="726"/>
      <c r="T36" s="978"/>
      <c r="U36" s="978"/>
      <c r="V36" s="242"/>
      <c r="AC36" t="s">
        <v>1336</v>
      </c>
      <c r="AD36" s="978"/>
      <c r="AE36" s="978"/>
      <c r="AF36" s="978"/>
      <c r="AG36" s="978"/>
      <c r="AH36" s="978"/>
      <c r="AI36" s="978"/>
      <c r="AJ36" s="978"/>
    </row>
    <row r="37" spans="1:36">
      <c r="D37" t="s">
        <v>269</v>
      </c>
      <c r="E37" t="s">
        <v>245</v>
      </c>
      <c r="F37" t="s">
        <v>270</v>
      </c>
      <c r="G37" t="s">
        <v>2409</v>
      </c>
      <c r="H37" t="s">
        <v>272</v>
      </c>
      <c r="I37" t="s">
        <v>297</v>
      </c>
      <c r="J37" t="s">
        <v>130</v>
      </c>
      <c r="K37" t="s">
        <v>1614</v>
      </c>
      <c r="L37" s="282" t="str">
        <f t="shared" si="1"/>
        <v>Wormington FEED</v>
      </c>
      <c r="M37" s="282" t="s">
        <v>276</v>
      </c>
      <c r="O37" t="s">
        <v>278</v>
      </c>
      <c r="P37" t="s">
        <v>303</v>
      </c>
      <c r="Q37" s="645"/>
      <c r="R37" s="645" t="s">
        <v>331</v>
      </c>
      <c r="S37" s="726"/>
      <c r="T37" s="978"/>
      <c r="U37" s="978"/>
      <c r="V37" s="242"/>
      <c r="AC37" t="s">
        <v>1336</v>
      </c>
      <c r="AD37" s="978"/>
      <c r="AE37" s="978"/>
      <c r="AF37" s="978"/>
      <c r="AG37" s="978"/>
      <c r="AH37" s="978"/>
      <c r="AI37" s="978"/>
      <c r="AJ37" s="978"/>
    </row>
    <row r="39" spans="1:36" s="1" customFormat="1">
      <c r="A39" s="42"/>
      <c r="B39" s="48" t="s">
        <v>395</v>
      </c>
      <c r="R39" s="76"/>
    </row>
    <row r="41" spans="1:36">
      <c r="D41" t="s">
        <v>269</v>
      </c>
      <c r="E41" t="s">
        <v>245</v>
      </c>
      <c r="F41" t="s">
        <v>270</v>
      </c>
      <c r="G41" t="s">
        <v>2409</v>
      </c>
      <c r="H41" t="s">
        <v>272</v>
      </c>
      <c r="I41" t="s">
        <v>297</v>
      </c>
      <c r="J41" t="s">
        <v>130</v>
      </c>
      <c r="K41" t="s">
        <v>1614</v>
      </c>
      <c r="L41" s="282" t="str">
        <f t="shared" ref="L41:L51" si="2">R41</f>
        <v>Kings Lynn FEED</v>
      </c>
      <c r="M41" s="282" t="s">
        <v>276</v>
      </c>
      <c r="O41" t="s">
        <v>278</v>
      </c>
      <c r="P41" t="s">
        <v>303</v>
      </c>
      <c r="Q41" s="726"/>
      <c r="R41" s="645" t="s">
        <v>395</v>
      </c>
      <c r="S41" s="726"/>
      <c r="T41" s="645" t="s">
        <v>285</v>
      </c>
      <c r="U41" s="645" t="s">
        <v>2534</v>
      </c>
      <c r="V41" s="242"/>
      <c r="AC41" t="s">
        <v>1336</v>
      </c>
      <c r="AD41" s="978"/>
      <c r="AE41" s="978"/>
      <c r="AF41" s="978"/>
      <c r="AG41" s="978"/>
      <c r="AH41" s="978"/>
      <c r="AI41" s="978"/>
      <c r="AJ41" s="978"/>
    </row>
    <row r="42" spans="1:36">
      <c r="D42" t="s">
        <v>269</v>
      </c>
      <c r="E42" t="s">
        <v>245</v>
      </c>
      <c r="F42" t="s">
        <v>270</v>
      </c>
      <c r="G42" t="s">
        <v>2409</v>
      </c>
      <c r="H42" t="s">
        <v>272</v>
      </c>
      <c r="I42" t="s">
        <v>297</v>
      </c>
      <c r="J42" t="s">
        <v>130</v>
      </c>
      <c r="K42" t="s">
        <v>1614</v>
      </c>
      <c r="L42" s="282" t="str">
        <f t="shared" si="2"/>
        <v>Kings Lynn FEED</v>
      </c>
      <c r="M42" s="282" t="s">
        <v>276</v>
      </c>
      <c r="O42" t="s">
        <v>278</v>
      </c>
      <c r="P42" t="s">
        <v>303</v>
      </c>
      <c r="Q42" s="726"/>
      <c r="R42" s="645" t="s">
        <v>395</v>
      </c>
      <c r="S42" s="726"/>
      <c r="T42" s="645" t="s">
        <v>285</v>
      </c>
      <c r="U42" s="645" t="s">
        <v>2535</v>
      </c>
      <c r="V42" s="242"/>
      <c r="AC42" t="s">
        <v>1336</v>
      </c>
      <c r="AD42" s="978"/>
      <c r="AE42" s="978"/>
      <c r="AF42" s="978"/>
      <c r="AG42" s="978"/>
      <c r="AH42" s="978"/>
      <c r="AI42" s="978"/>
      <c r="AJ42" s="978"/>
    </row>
    <row r="43" spans="1:36">
      <c r="D43" t="s">
        <v>269</v>
      </c>
      <c r="E43" t="s">
        <v>245</v>
      </c>
      <c r="F43" t="s">
        <v>270</v>
      </c>
      <c r="G43" t="s">
        <v>2409</v>
      </c>
      <c r="H43" t="s">
        <v>272</v>
      </c>
      <c r="I43" t="s">
        <v>297</v>
      </c>
      <c r="J43" t="s">
        <v>130</v>
      </c>
      <c r="K43" t="s">
        <v>1614</v>
      </c>
      <c r="L43" s="282" t="str">
        <f t="shared" si="2"/>
        <v>Kings Lynn FEED</v>
      </c>
      <c r="M43" s="282" t="s">
        <v>276</v>
      </c>
      <c r="O43" t="s">
        <v>278</v>
      </c>
      <c r="P43" t="s">
        <v>303</v>
      </c>
      <c r="Q43" s="726"/>
      <c r="R43" s="645" t="s">
        <v>395</v>
      </c>
      <c r="S43" s="726"/>
      <c r="T43" s="645" t="s">
        <v>285</v>
      </c>
      <c r="U43" s="645" t="s">
        <v>2536</v>
      </c>
      <c r="V43" s="242"/>
      <c r="AC43" t="s">
        <v>1336</v>
      </c>
      <c r="AD43" s="978"/>
      <c r="AE43" s="978"/>
      <c r="AF43" s="978"/>
      <c r="AG43" s="978"/>
      <c r="AH43" s="978"/>
      <c r="AI43" s="978"/>
      <c r="AJ43" s="978"/>
    </row>
    <row r="44" spans="1:36">
      <c r="D44" t="s">
        <v>269</v>
      </c>
      <c r="E44" t="s">
        <v>245</v>
      </c>
      <c r="F44" t="s">
        <v>270</v>
      </c>
      <c r="G44" t="s">
        <v>2409</v>
      </c>
      <c r="H44" t="s">
        <v>272</v>
      </c>
      <c r="I44" t="s">
        <v>297</v>
      </c>
      <c r="J44" t="s">
        <v>130</v>
      </c>
      <c r="K44" t="s">
        <v>1614</v>
      </c>
      <c r="L44" s="282" t="str">
        <f t="shared" si="2"/>
        <v>Kings Lynn FEED</v>
      </c>
      <c r="M44" s="282" t="s">
        <v>276</v>
      </c>
      <c r="O44" t="s">
        <v>278</v>
      </c>
      <c r="P44" t="s">
        <v>303</v>
      </c>
      <c r="Q44" s="726"/>
      <c r="R44" s="645" t="s">
        <v>395</v>
      </c>
      <c r="S44" s="726"/>
      <c r="T44" s="645" t="s">
        <v>285</v>
      </c>
      <c r="U44" s="645" t="s">
        <v>2537</v>
      </c>
      <c r="V44" s="242"/>
      <c r="AC44" t="s">
        <v>1336</v>
      </c>
      <c r="AD44" s="978"/>
      <c r="AE44" s="978"/>
      <c r="AF44" s="978"/>
      <c r="AG44" s="978"/>
      <c r="AH44" s="978"/>
      <c r="AI44" s="978"/>
      <c r="AJ44" s="978"/>
    </row>
    <row r="45" spans="1:36">
      <c r="D45" t="s">
        <v>269</v>
      </c>
      <c r="E45" t="s">
        <v>245</v>
      </c>
      <c r="F45" t="s">
        <v>270</v>
      </c>
      <c r="G45" t="s">
        <v>2409</v>
      </c>
      <c r="H45" t="s">
        <v>272</v>
      </c>
      <c r="I45" t="s">
        <v>297</v>
      </c>
      <c r="J45" t="s">
        <v>130</v>
      </c>
      <c r="K45" t="s">
        <v>1614</v>
      </c>
      <c r="L45" s="282" t="str">
        <f t="shared" si="2"/>
        <v>Kings Lynn FEED</v>
      </c>
      <c r="M45" s="282" t="s">
        <v>276</v>
      </c>
      <c r="O45" t="s">
        <v>278</v>
      </c>
      <c r="P45" t="s">
        <v>303</v>
      </c>
      <c r="Q45" s="726"/>
      <c r="R45" s="645" t="s">
        <v>395</v>
      </c>
      <c r="S45" s="726"/>
      <c r="T45" s="645" t="s">
        <v>285</v>
      </c>
      <c r="U45" s="645" t="s">
        <v>2538</v>
      </c>
      <c r="V45" s="242"/>
      <c r="AC45" t="s">
        <v>1336</v>
      </c>
      <c r="AD45" s="978"/>
      <c r="AE45" s="978"/>
      <c r="AF45" s="978"/>
      <c r="AG45" s="978"/>
      <c r="AH45" s="978"/>
      <c r="AI45" s="978"/>
      <c r="AJ45" s="978"/>
    </row>
    <row r="46" spans="1:36">
      <c r="D46" t="s">
        <v>269</v>
      </c>
      <c r="E46" t="s">
        <v>245</v>
      </c>
      <c r="F46" t="s">
        <v>270</v>
      </c>
      <c r="G46" t="s">
        <v>2409</v>
      </c>
      <c r="H46" t="s">
        <v>272</v>
      </c>
      <c r="I46" t="s">
        <v>297</v>
      </c>
      <c r="J46" t="s">
        <v>130</v>
      </c>
      <c r="K46" t="s">
        <v>1614</v>
      </c>
      <c r="L46" s="282" t="str">
        <f t="shared" si="2"/>
        <v>Kings Lynn FEED</v>
      </c>
      <c r="M46" s="282" t="s">
        <v>276</v>
      </c>
      <c r="O46" t="s">
        <v>278</v>
      </c>
      <c r="P46" t="s">
        <v>303</v>
      </c>
      <c r="Q46" s="726"/>
      <c r="R46" s="645" t="s">
        <v>395</v>
      </c>
      <c r="S46" s="726"/>
      <c r="T46" s="645" t="s">
        <v>309</v>
      </c>
      <c r="U46" s="645" t="s">
        <v>2539</v>
      </c>
      <c r="V46" s="242"/>
      <c r="AC46" t="s">
        <v>1336</v>
      </c>
      <c r="AD46" s="978"/>
      <c r="AE46" s="978"/>
      <c r="AF46" s="978"/>
      <c r="AG46" s="978"/>
      <c r="AH46" s="978"/>
      <c r="AI46" s="978"/>
      <c r="AJ46" s="978"/>
    </row>
    <row r="47" spans="1:36">
      <c r="D47" t="s">
        <v>269</v>
      </c>
      <c r="E47" t="s">
        <v>245</v>
      </c>
      <c r="F47" t="s">
        <v>270</v>
      </c>
      <c r="G47" t="s">
        <v>2409</v>
      </c>
      <c r="H47" t="s">
        <v>272</v>
      </c>
      <c r="I47" t="s">
        <v>297</v>
      </c>
      <c r="J47" t="s">
        <v>130</v>
      </c>
      <c r="K47" t="s">
        <v>1614</v>
      </c>
      <c r="L47" s="282" t="str">
        <f t="shared" si="2"/>
        <v>Kings Lynn FEED</v>
      </c>
      <c r="M47" s="282" t="s">
        <v>276</v>
      </c>
      <c r="O47" t="s">
        <v>278</v>
      </c>
      <c r="P47" t="s">
        <v>303</v>
      </c>
      <c r="Q47" s="726"/>
      <c r="R47" s="645" t="s">
        <v>395</v>
      </c>
      <c r="S47" s="726"/>
      <c r="T47" s="645" t="s">
        <v>309</v>
      </c>
      <c r="U47" s="645" t="s">
        <v>507</v>
      </c>
      <c r="V47" s="242"/>
      <c r="AC47" t="s">
        <v>1336</v>
      </c>
      <c r="AD47" s="978"/>
      <c r="AE47" s="978"/>
      <c r="AF47" s="978"/>
      <c r="AG47" s="978"/>
      <c r="AH47" s="978"/>
      <c r="AI47" s="978"/>
      <c r="AJ47" s="978"/>
    </row>
    <row r="48" spans="1:36">
      <c r="D48" t="s">
        <v>269</v>
      </c>
      <c r="E48" t="s">
        <v>245</v>
      </c>
      <c r="F48" t="s">
        <v>270</v>
      </c>
      <c r="G48" t="s">
        <v>2409</v>
      </c>
      <c r="H48" t="s">
        <v>272</v>
      </c>
      <c r="I48" t="s">
        <v>297</v>
      </c>
      <c r="J48" t="s">
        <v>130</v>
      </c>
      <c r="K48" t="s">
        <v>1614</v>
      </c>
      <c r="L48" s="282" t="str">
        <f t="shared" si="2"/>
        <v>Kings Lynn FEED</v>
      </c>
      <c r="M48" s="282" t="s">
        <v>276</v>
      </c>
      <c r="O48" t="s">
        <v>278</v>
      </c>
      <c r="P48" t="s">
        <v>303</v>
      </c>
      <c r="Q48" s="726"/>
      <c r="R48" s="645" t="s">
        <v>395</v>
      </c>
      <c r="S48" s="726"/>
      <c r="T48" s="645" t="s">
        <v>309</v>
      </c>
      <c r="U48" s="645" t="s">
        <v>2540</v>
      </c>
      <c r="V48" s="242"/>
      <c r="AC48" t="s">
        <v>1336</v>
      </c>
      <c r="AD48" s="978"/>
      <c r="AE48" s="978"/>
      <c r="AF48" s="978"/>
      <c r="AG48" s="978"/>
      <c r="AH48" s="978"/>
      <c r="AI48" s="978"/>
      <c r="AJ48" s="978"/>
    </row>
    <row r="49" spans="1:36">
      <c r="D49" t="s">
        <v>269</v>
      </c>
      <c r="E49" t="s">
        <v>245</v>
      </c>
      <c r="F49" t="s">
        <v>270</v>
      </c>
      <c r="G49" t="s">
        <v>2409</v>
      </c>
      <c r="H49" t="s">
        <v>272</v>
      </c>
      <c r="I49" t="s">
        <v>297</v>
      </c>
      <c r="J49" t="s">
        <v>130</v>
      </c>
      <c r="K49" t="s">
        <v>1614</v>
      </c>
      <c r="L49" s="282" t="str">
        <f t="shared" si="2"/>
        <v>Kings Lynn FEED</v>
      </c>
      <c r="M49" s="282" t="s">
        <v>276</v>
      </c>
      <c r="O49" t="s">
        <v>278</v>
      </c>
      <c r="P49" t="s">
        <v>303</v>
      </c>
      <c r="Q49" s="726"/>
      <c r="R49" s="645" t="s">
        <v>395</v>
      </c>
      <c r="S49" s="726"/>
      <c r="T49" s="645" t="s">
        <v>309</v>
      </c>
      <c r="U49" s="645" t="s">
        <v>2541</v>
      </c>
      <c r="V49" s="242"/>
      <c r="AC49" t="s">
        <v>1336</v>
      </c>
      <c r="AD49" s="978"/>
      <c r="AE49" s="978"/>
      <c r="AF49" s="978"/>
      <c r="AG49" s="978"/>
      <c r="AH49" s="978"/>
      <c r="AI49" s="978"/>
      <c r="AJ49" s="978"/>
    </row>
    <row r="50" spans="1:36">
      <c r="D50" t="s">
        <v>269</v>
      </c>
      <c r="E50" t="s">
        <v>245</v>
      </c>
      <c r="F50" t="s">
        <v>270</v>
      </c>
      <c r="G50" t="s">
        <v>2409</v>
      </c>
      <c r="H50" t="s">
        <v>272</v>
      </c>
      <c r="I50" t="s">
        <v>297</v>
      </c>
      <c r="J50" t="s">
        <v>130</v>
      </c>
      <c r="K50" t="s">
        <v>1614</v>
      </c>
      <c r="L50" s="282" t="str">
        <f t="shared" si="2"/>
        <v>Kings Lynn FEED</v>
      </c>
      <c r="M50" s="282" t="s">
        <v>276</v>
      </c>
      <c r="O50" t="s">
        <v>278</v>
      </c>
      <c r="P50" t="s">
        <v>303</v>
      </c>
      <c r="Q50" s="645"/>
      <c r="R50" s="645" t="s">
        <v>395</v>
      </c>
      <c r="S50" s="726"/>
      <c r="T50" s="978"/>
      <c r="U50" s="978"/>
      <c r="V50" s="242"/>
      <c r="AC50" t="s">
        <v>1336</v>
      </c>
      <c r="AD50" s="978"/>
      <c r="AE50" s="978"/>
      <c r="AF50" s="978"/>
      <c r="AG50" s="978"/>
      <c r="AH50" s="978"/>
      <c r="AI50" s="978"/>
      <c r="AJ50" s="978"/>
    </row>
    <row r="51" spans="1:36">
      <c r="D51" t="s">
        <v>269</v>
      </c>
      <c r="E51" t="s">
        <v>245</v>
      </c>
      <c r="F51" t="s">
        <v>270</v>
      </c>
      <c r="G51" t="s">
        <v>2409</v>
      </c>
      <c r="H51" t="s">
        <v>272</v>
      </c>
      <c r="I51" t="s">
        <v>297</v>
      </c>
      <c r="J51" t="s">
        <v>130</v>
      </c>
      <c r="K51" t="s">
        <v>1614</v>
      </c>
      <c r="L51" s="282" t="str">
        <f t="shared" si="2"/>
        <v>Kings Lynn FEED</v>
      </c>
      <c r="M51" s="282" t="s">
        <v>276</v>
      </c>
      <c r="O51" t="s">
        <v>278</v>
      </c>
      <c r="P51" t="s">
        <v>303</v>
      </c>
      <c r="Q51" s="645"/>
      <c r="R51" s="645" t="s">
        <v>395</v>
      </c>
      <c r="S51" s="726"/>
      <c r="T51" s="978"/>
      <c r="U51" s="978"/>
      <c r="V51" s="242"/>
      <c r="AC51" t="s">
        <v>1336</v>
      </c>
      <c r="AD51" s="978"/>
      <c r="AE51" s="978"/>
      <c r="AF51" s="978"/>
      <c r="AG51" s="978"/>
      <c r="AH51" s="978"/>
      <c r="AI51" s="978"/>
      <c r="AJ51" s="978"/>
    </row>
    <row r="53" spans="1:36" s="1" customFormat="1">
      <c r="A53" s="42"/>
      <c r="B53" s="48" t="s">
        <v>357</v>
      </c>
      <c r="R53" s="76"/>
    </row>
    <row r="55" spans="1:36">
      <c r="D55" t="s">
        <v>269</v>
      </c>
      <c r="E55" t="s">
        <v>245</v>
      </c>
      <c r="F55" t="s">
        <v>270</v>
      </c>
      <c r="G55" t="s">
        <v>2409</v>
      </c>
      <c r="H55" t="s">
        <v>272</v>
      </c>
      <c r="I55" t="s">
        <v>297</v>
      </c>
      <c r="J55" t="s">
        <v>130</v>
      </c>
      <c r="K55" t="s">
        <v>1614</v>
      </c>
      <c r="L55" s="282" t="str">
        <f t="shared" ref="L55:L65" si="3">R55</f>
        <v>Peterborough FEED</v>
      </c>
      <c r="M55" s="282" t="s">
        <v>276</v>
      </c>
      <c r="O55" t="s">
        <v>278</v>
      </c>
      <c r="P55" t="s">
        <v>303</v>
      </c>
      <c r="Q55" s="726"/>
      <c r="R55" s="645" t="s">
        <v>357</v>
      </c>
      <c r="S55" s="726"/>
      <c r="T55" s="645" t="s">
        <v>285</v>
      </c>
      <c r="U55" s="645" t="s">
        <v>2534</v>
      </c>
      <c r="V55" s="242"/>
      <c r="AC55" t="s">
        <v>1336</v>
      </c>
      <c r="AD55" s="978"/>
      <c r="AE55" s="978"/>
      <c r="AF55" s="978"/>
      <c r="AG55" s="978"/>
      <c r="AH55" s="978"/>
      <c r="AI55" s="978"/>
      <c r="AJ55" s="978"/>
    </row>
    <row r="56" spans="1:36">
      <c r="D56" t="s">
        <v>269</v>
      </c>
      <c r="E56" t="s">
        <v>245</v>
      </c>
      <c r="F56" t="s">
        <v>270</v>
      </c>
      <c r="G56" t="s">
        <v>2409</v>
      </c>
      <c r="H56" t="s">
        <v>272</v>
      </c>
      <c r="I56" t="s">
        <v>297</v>
      </c>
      <c r="J56" t="s">
        <v>130</v>
      </c>
      <c r="K56" t="s">
        <v>1614</v>
      </c>
      <c r="L56" s="282" t="str">
        <f t="shared" si="3"/>
        <v>Peterborough FEED</v>
      </c>
      <c r="M56" s="282" t="s">
        <v>276</v>
      </c>
      <c r="O56" t="s">
        <v>278</v>
      </c>
      <c r="P56" t="s">
        <v>303</v>
      </c>
      <c r="Q56" s="726"/>
      <c r="R56" s="645" t="s">
        <v>357</v>
      </c>
      <c r="S56" s="726"/>
      <c r="T56" s="645" t="s">
        <v>285</v>
      </c>
      <c r="U56" s="645" t="s">
        <v>2535</v>
      </c>
      <c r="V56" s="242"/>
      <c r="AC56" t="s">
        <v>1336</v>
      </c>
      <c r="AD56" s="978"/>
      <c r="AE56" s="978"/>
      <c r="AF56" s="978"/>
      <c r="AG56" s="978"/>
      <c r="AH56" s="978"/>
      <c r="AI56" s="978"/>
      <c r="AJ56" s="978"/>
    </row>
    <row r="57" spans="1:36">
      <c r="D57" t="s">
        <v>269</v>
      </c>
      <c r="E57" t="s">
        <v>245</v>
      </c>
      <c r="F57" t="s">
        <v>270</v>
      </c>
      <c r="G57" t="s">
        <v>2409</v>
      </c>
      <c r="H57" t="s">
        <v>272</v>
      </c>
      <c r="I57" t="s">
        <v>297</v>
      </c>
      <c r="J57" t="s">
        <v>130</v>
      </c>
      <c r="K57" t="s">
        <v>1614</v>
      </c>
      <c r="L57" s="282" t="str">
        <f t="shared" si="3"/>
        <v>Peterborough FEED</v>
      </c>
      <c r="M57" s="282" t="s">
        <v>276</v>
      </c>
      <c r="O57" t="s">
        <v>278</v>
      </c>
      <c r="P57" t="s">
        <v>303</v>
      </c>
      <c r="Q57" s="726"/>
      <c r="R57" s="645" t="s">
        <v>357</v>
      </c>
      <c r="S57" s="726"/>
      <c r="T57" s="645" t="s">
        <v>285</v>
      </c>
      <c r="U57" s="645" t="s">
        <v>2536</v>
      </c>
      <c r="V57" s="242"/>
      <c r="AC57" t="s">
        <v>1336</v>
      </c>
      <c r="AD57" s="978"/>
      <c r="AE57" s="978"/>
      <c r="AF57" s="978"/>
      <c r="AG57" s="978"/>
      <c r="AH57" s="978"/>
      <c r="AI57" s="978"/>
      <c r="AJ57" s="978"/>
    </row>
    <row r="58" spans="1:36">
      <c r="D58" t="s">
        <v>269</v>
      </c>
      <c r="E58" t="s">
        <v>245</v>
      </c>
      <c r="F58" t="s">
        <v>270</v>
      </c>
      <c r="G58" t="s">
        <v>2409</v>
      </c>
      <c r="H58" t="s">
        <v>272</v>
      </c>
      <c r="I58" t="s">
        <v>297</v>
      </c>
      <c r="J58" t="s">
        <v>130</v>
      </c>
      <c r="K58" t="s">
        <v>1614</v>
      </c>
      <c r="L58" s="282" t="str">
        <f t="shared" si="3"/>
        <v>Peterborough FEED</v>
      </c>
      <c r="M58" s="282" t="s">
        <v>276</v>
      </c>
      <c r="O58" t="s">
        <v>278</v>
      </c>
      <c r="P58" t="s">
        <v>303</v>
      </c>
      <c r="Q58" s="726"/>
      <c r="R58" s="645" t="s">
        <v>357</v>
      </c>
      <c r="S58" s="726"/>
      <c r="T58" s="645" t="s">
        <v>285</v>
      </c>
      <c r="U58" s="645" t="s">
        <v>2537</v>
      </c>
      <c r="V58" s="242"/>
      <c r="AC58" t="s">
        <v>1336</v>
      </c>
      <c r="AD58" s="978"/>
      <c r="AE58" s="978"/>
      <c r="AF58" s="978"/>
      <c r="AG58" s="978"/>
      <c r="AH58" s="978"/>
      <c r="AI58" s="978"/>
      <c r="AJ58" s="978"/>
    </row>
    <row r="59" spans="1:36">
      <c r="D59" t="s">
        <v>269</v>
      </c>
      <c r="E59" t="s">
        <v>245</v>
      </c>
      <c r="F59" t="s">
        <v>270</v>
      </c>
      <c r="G59" t="s">
        <v>2409</v>
      </c>
      <c r="H59" t="s">
        <v>272</v>
      </c>
      <c r="I59" t="s">
        <v>297</v>
      </c>
      <c r="J59" t="s">
        <v>130</v>
      </c>
      <c r="K59" t="s">
        <v>1614</v>
      </c>
      <c r="L59" s="282" t="str">
        <f t="shared" si="3"/>
        <v>Peterborough FEED</v>
      </c>
      <c r="M59" s="282" t="s">
        <v>276</v>
      </c>
      <c r="O59" t="s">
        <v>278</v>
      </c>
      <c r="P59" t="s">
        <v>303</v>
      </c>
      <c r="Q59" s="726"/>
      <c r="R59" s="645" t="s">
        <v>357</v>
      </c>
      <c r="S59" s="726"/>
      <c r="T59" s="645" t="s">
        <v>285</v>
      </c>
      <c r="U59" s="645" t="s">
        <v>2538</v>
      </c>
      <c r="V59" s="242"/>
      <c r="AC59" t="s">
        <v>1336</v>
      </c>
      <c r="AD59" s="978"/>
      <c r="AE59" s="978"/>
      <c r="AF59" s="978"/>
      <c r="AG59" s="978"/>
      <c r="AH59" s="978"/>
      <c r="AI59" s="978"/>
      <c r="AJ59" s="978"/>
    </row>
    <row r="60" spans="1:36">
      <c r="D60" t="s">
        <v>269</v>
      </c>
      <c r="E60" t="s">
        <v>245</v>
      </c>
      <c r="F60" t="s">
        <v>270</v>
      </c>
      <c r="G60" t="s">
        <v>2409</v>
      </c>
      <c r="H60" t="s">
        <v>272</v>
      </c>
      <c r="I60" t="s">
        <v>297</v>
      </c>
      <c r="J60" t="s">
        <v>130</v>
      </c>
      <c r="K60" t="s">
        <v>1614</v>
      </c>
      <c r="L60" s="282" t="str">
        <f t="shared" si="3"/>
        <v>Peterborough FEED</v>
      </c>
      <c r="M60" s="282" t="s">
        <v>276</v>
      </c>
      <c r="O60" t="s">
        <v>278</v>
      </c>
      <c r="P60" t="s">
        <v>303</v>
      </c>
      <c r="Q60" s="726"/>
      <c r="R60" s="645" t="s">
        <v>357</v>
      </c>
      <c r="S60" s="726"/>
      <c r="T60" s="645" t="s">
        <v>309</v>
      </c>
      <c r="U60" s="645" t="s">
        <v>2539</v>
      </c>
      <c r="V60" s="242"/>
      <c r="AC60" t="s">
        <v>1336</v>
      </c>
      <c r="AD60" s="978"/>
      <c r="AE60" s="978"/>
      <c r="AF60" s="978"/>
      <c r="AG60" s="978"/>
      <c r="AH60" s="978"/>
      <c r="AI60" s="978"/>
      <c r="AJ60" s="978"/>
    </row>
    <row r="61" spans="1:36">
      <c r="D61" t="s">
        <v>269</v>
      </c>
      <c r="E61" t="s">
        <v>245</v>
      </c>
      <c r="F61" t="s">
        <v>270</v>
      </c>
      <c r="G61" t="s">
        <v>2409</v>
      </c>
      <c r="H61" t="s">
        <v>272</v>
      </c>
      <c r="I61" t="s">
        <v>297</v>
      </c>
      <c r="J61" t="s">
        <v>130</v>
      </c>
      <c r="K61" t="s">
        <v>1614</v>
      </c>
      <c r="L61" s="282" t="str">
        <f t="shared" si="3"/>
        <v>Peterborough FEED</v>
      </c>
      <c r="M61" s="282" t="s">
        <v>276</v>
      </c>
      <c r="O61" t="s">
        <v>278</v>
      </c>
      <c r="P61" t="s">
        <v>303</v>
      </c>
      <c r="Q61" s="726"/>
      <c r="R61" s="645" t="s">
        <v>357</v>
      </c>
      <c r="S61" s="726"/>
      <c r="T61" s="645" t="s">
        <v>309</v>
      </c>
      <c r="U61" s="645" t="s">
        <v>507</v>
      </c>
      <c r="V61" s="242"/>
      <c r="AC61" t="s">
        <v>1336</v>
      </c>
      <c r="AD61" s="978"/>
      <c r="AE61" s="978"/>
      <c r="AF61" s="978"/>
      <c r="AG61" s="978"/>
      <c r="AH61" s="978"/>
      <c r="AI61" s="978"/>
      <c r="AJ61" s="978"/>
    </row>
    <row r="62" spans="1:36">
      <c r="D62" t="s">
        <v>269</v>
      </c>
      <c r="E62" t="s">
        <v>245</v>
      </c>
      <c r="F62" t="s">
        <v>270</v>
      </c>
      <c r="G62" t="s">
        <v>2409</v>
      </c>
      <c r="H62" t="s">
        <v>272</v>
      </c>
      <c r="I62" t="s">
        <v>297</v>
      </c>
      <c r="J62" t="s">
        <v>130</v>
      </c>
      <c r="K62" t="s">
        <v>1614</v>
      </c>
      <c r="L62" s="282" t="str">
        <f t="shared" si="3"/>
        <v>Peterborough FEED</v>
      </c>
      <c r="M62" s="282" t="s">
        <v>276</v>
      </c>
      <c r="O62" t="s">
        <v>278</v>
      </c>
      <c r="P62" t="s">
        <v>303</v>
      </c>
      <c r="Q62" s="726"/>
      <c r="R62" s="645" t="s">
        <v>357</v>
      </c>
      <c r="S62" s="726"/>
      <c r="T62" s="645" t="s">
        <v>309</v>
      </c>
      <c r="U62" s="645" t="s">
        <v>2540</v>
      </c>
      <c r="V62" s="242"/>
      <c r="AC62" t="s">
        <v>1336</v>
      </c>
      <c r="AD62" s="978"/>
      <c r="AE62" s="978"/>
      <c r="AF62" s="978"/>
      <c r="AG62" s="978"/>
      <c r="AH62" s="978"/>
      <c r="AI62" s="978"/>
      <c r="AJ62" s="978"/>
    </row>
    <row r="63" spans="1:36">
      <c r="D63" t="s">
        <v>269</v>
      </c>
      <c r="E63" t="s">
        <v>245</v>
      </c>
      <c r="F63" t="s">
        <v>270</v>
      </c>
      <c r="G63" t="s">
        <v>2409</v>
      </c>
      <c r="H63" t="s">
        <v>272</v>
      </c>
      <c r="I63" t="s">
        <v>297</v>
      </c>
      <c r="J63" t="s">
        <v>130</v>
      </c>
      <c r="K63" t="s">
        <v>1614</v>
      </c>
      <c r="L63" s="282" t="str">
        <f t="shared" si="3"/>
        <v>Peterborough FEED</v>
      </c>
      <c r="M63" s="282" t="s">
        <v>276</v>
      </c>
      <c r="O63" t="s">
        <v>278</v>
      </c>
      <c r="P63" t="s">
        <v>303</v>
      </c>
      <c r="Q63" s="726"/>
      <c r="R63" s="645" t="s">
        <v>357</v>
      </c>
      <c r="S63" s="726"/>
      <c r="T63" s="645" t="s">
        <v>309</v>
      </c>
      <c r="U63" s="645" t="s">
        <v>2541</v>
      </c>
      <c r="V63" s="242"/>
      <c r="AC63" t="s">
        <v>1336</v>
      </c>
      <c r="AD63" s="978"/>
      <c r="AE63" s="978"/>
      <c r="AF63" s="978"/>
      <c r="AG63" s="978"/>
      <c r="AH63" s="978"/>
      <c r="AI63" s="978"/>
      <c r="AJ63" s="978"/>
    </row>
    <row r="64" spans="1:36">
      <c r="D64" t="s">
        <v>269</v>
      </c>
      <c r="E64" t="s">
        <v>245</v>
      </c>
      <c r="F64" t="s">
        <v>270</v>
      </c>
      <c r="G64" t="s">
        <v>2409</v>
      </c>
      <c r="H64" t="s">
        <v>272</v>
      </c>
      <c r="I64" t="s">
        <v>297</v>
      </c>
      <c r="J64" t="s">
        <v>130</v>
      </c>
      <c r="K64" t="s">
        <v>1614</v>
      </c>
      <c r="L64" s="282" t="str">
        <f t="shared" si="3"/>
        <v>Peterborough FEED</v>
      </c>
      <c r="M64" s="282" t="s">
        <v>276</v>
      </c>
      <c r="O64" t="s">
        <v>278</v>
      </c>
      <c r="P64" t="s">
        <v>303</v>
      </c>
      <c r="Q64" s="645"/>
      <c r="R64" s="645" t="s">
        <v>357</v>
      </c>
      <c r="S64" s="726"/>
      <c r="T64" s="978"/>
      <c r="U64" s="978"/>
      <c r="V64" s="242"/>
      <c r="AC64" t="s">
        <v>1336</v>
      </c>
      <c r="AD64" s="978"/>
      <c r="AE64" s="978"/>
      <c r="AF64" s="978"/>
      <c r="AG64" s="978"/>
      <c r="AH64" s="978"/>
      <c r="AI64" s="978"/>
      <c r="AJ64" s="978"/>
    </row>
    <row r="65" spans="1:36">
      <c r="D65" t="s">
        <v>269</v>
      </c>
      <c r="E65" t="s">
        <v>245</v>
      </c>
      <c r="F65" t="s">
        <v>270</v>
      </c>
      <c r="G65" t="s">
        <v>2409</v>
      </c>
      <c r="H65" t="s">
        <v>272</v>
      </c>
      <c r="I65" t="s">
        <v>297</v>
      </c>
      <c r="J65" t="s">
        <v>130</v>
      </c>
      <c r="K65" t="s">
        <v>1614</v>
      </c>
      <c r="L65" s="282" t="str">
        <f t="shared" si="3"/>
        <v>Peterborough FEED</v>
      </c>
      <c r="M65" s="282" t="s">
        <v>276</v>
      </c>
      <c r="O65" t="s">
        <v>278</v>
      </c>
      <c r="P65" t="s">
        <v>303</v>
      </c>
      <c r="Q65" s="645"/>
      <c r="R65" s="645" t="s">
        <v>357</v>
      </c>
      <c r="S65" s="726"/>
      <c r="T65" s="978"/>
      <c r="U65" s="978"/>
      <c r="V65" s="242"/>
      <c r="AC65" t="s">
        <v>1336</v>
      </c>
      <c r="AD65" s="978"/>
      <c r="AE65" s="978"/>
      <c r="AF65" s="978"/>
      <c r="AG65" s="978"/>
      <c r="AH65" s="978"/>
      <c r="AI65" s="978"/>
      <c r="AJ65" s="978"/>
    </row>
    <row r="67" spans="1:36" s="1" customFormat="1">
      <c r="A67" s="42"/>
      <c r="B67" s="48" t="s">
        <v>378</v>
      </c>
      <c r="R67" s="76"/>
    </row>
    <row r="69" spans="1:36">
      <c r="D69" t="s">
        <v>269</v>
      </c>
      <c r="E69" t="s">
        <v>245</v>
      </c>
      <c r="F69" t="s">
        <v>270</v>
      </c>
      <c r="G69" t="s">
        <v>2409</v>
      </c>
      <c r="H69" t="s">
        <v>272</v>
      </c>
      <c r="I69" t="s">
        <v>297</v>
      </c>
      <c r="J69" t="s">
        <v>130</v>
      </c>
      <c r="K69" t="s">
        <v>1614</v>
      </c>
      <c r="L69" s="282" t="str">
        <f t="shared" ref="L69:L79" si="4">R69</f>
        <v>St Fergus FEED</v>
      </c>
      <c r="M69" s="282" t="s">
        <v>276</v>
      </c>
      <c r="O69" t="s">
        <v>278</v>
      </c>
      <c r="P69" t="s">
        <v>303</v>
      </c>
      <c r="Q69" s="726"/>
      <c r="R69" s="645" t="s">
        <v>378</v>
      </c>
      <c r="S69" s="726"/>
      <c r="T69" s="645" t="s">
        <v>285</v>
      </c>
      <c r="U69" s="645" t="s">
        <v>2534</v>
      </c>
      <c r="V69" s="242"/>
      <c r="AC69" t="s">
        <v>1336</v>
      </c>
      <c r="AD69" s="978"/>
      <c r="AE69" s="978"/>
      <c r="AF69" s="978"/>
      <c r="AG69" s="978"/>
      <c r="AH69" s="978"/>
      <c r="AI69" s="978"/>
      <c r="AJ69" s="978"/>
    </row>
    <row r="70" spans="1:36">
      <c r="D70" t="s">
        <v>269</v>
      </c>
      <c r="E70" t="s">
        <v>245</v>
      </c>
      <c r="F70" t="s">
        <v>270</v>
      </c>
      <c r="G70" t="s">
        <v>2409</v>
      </c>
      <c r="H70" t="s">
        <v>272</v>
      </c>
      <c r="I70" t="s">
        <v>297</v>
      </c>
      <c r="J70" t="s">
        <v>130</v>
      </c>
      <c r="K70" t="s">
        <v>1614</v>
      </c>
      <c r="L70" s="282" t="str">
        <f t="shared" si="4"/>
        <v>St Fergus FEED</v>
      </c>
      <c r="M70" s="282" t="s">
        <v>276</v>
      </c>
      <c r="O70" t="s">
        <v>278</v>
      </c>
      <c r="P70" t="s">
        <v>303</v>
      </c>
      <c r="Q70" s="726"/>
      <c r="R70" s="645" t="s">
        <v>378</v>
      </c>
      <c r="S70" s="726"/>
      <c r="T70" s="645" t="s">
        <v>285</v>
      </c>
      <c r="U70" s="645" t="s">
        <v>2535</v>
      </c>
      <c r="V70" s="242"/>
      <c r="AC70" t="s">
        <v>1336</v>
      </c>
      <c r="AD70" s="978"/>
      <c r="AE70" s="978"/>
      <c r="AF70" s="978"/>
      <c r="AG70" s="978"/>
      <c r="AH70" s="978"/>
      <c r="AI70" s="978"/>
      <c r="AJ70" s="978"/>
    </row>
    <row r="71" spans="1:36">
      <c r="D71" t="s">
        <v>269</v>
      </c>
      <c r="E71" t="s">
        <v>245</v>
      </c>
      <c r="F71" t="s">
        <v>270</v>
      </c>
      <c r="G71" t="s">
        <v>2409</v>
      </c>
      <c r="H71" t="s">
        <v>272</v>
      </c>
      <c r="I71" t="s">
        <v>297</v>
      </c>
      <c r="J71" t="s">
        <v>130</v>
      </c>
      <c r="K71" t="s">
        <v>1614</v>
      </c>
      <c r="L71" s="282" t="str">
        <f t="shared" si="4"/>
        <v>St Fergus FEED</v>
      </c>
      <c r="M71" s="282" t="s">
        <v>276</v>
      </c>
      <c r="O71" t="s">
        <v>278</v>
      </c>
      <c r="P71" t="s">
        <v>303</v>
      </c>
      <c r="Q71" s="726"/>
      <c r="R71" s="645" t="s">
        <v>378</v>
      </c>
      <c r="S71" s="726"/>
      <c r="T71" s="645" t="s">
        <v>285</v>
      </c>
      <c r="U71" s="645" t="s">
        <v>2536</v>
      </c>
      <c r="V71" s="242"/>
      <c r="AC71" t="s">
        <v>1336</v>
      </c>
      <c r="AD71" s="978"/>
      <c r="AE71" s="978"/>
      <c r="AF71" s="978"/>
      <c r="AG71" s="978"/>
      <c r="AH71" s="978"/>
      <c r="AI71" s="978"/>
      <c r="AJ71" s="978"/>
    </row>
    <row r="72" spans="1:36">
      <c r="D72" t="s">
        <v>269</v>
      </c>
      <c r="E72" t="s">
        <v>245</v>
      </c>
      <c r="F72" t="s">
        <v>270</v>
      </c>
      <c r="G72" t="s">
        <v>2409</v>
      </c>
      <c r="H72" t="s">
        <v>272</v>
      </c>
      <c r="I72" t="s">
        <v>297</v>
      </c>
      <c r="J72" t="s">
        <v>130</v>
      </c>
      <c r="K72" t="s">
        <v>1614</v>
      </c>
      <c r="L72" s="282" t="str">
        <f t="shared" si="4"/>
        <v>St Fergus FEED</v>
      </c>
      <c r="M72" s="282" t="s">
        <v>276</v>
      </c>
      <c r="O72" t="s">
        <v>278</v>
      </c>
      <c r="P72" t="s">
        <v>303</v>
      </c>
      <c r="Q72" s="726"/>
      <c r="R72" s="645" t="s">
        <v>378</v>
      </c>
      <c r="S72" s="726"/>
      <c r="T72" s="645" t="s">
        <v>285</v>
      </c>
      <c r="U72" s="645" t="s">
        <v>2537</v>
      </c>
      <c r="V72" s="242"/>
      <c r="AC72" t="s">
        <v>1336</v>
      </c>
      <c r="AD72" s="978"/>
      <c r="AE72" s="978"/>
      <c r="AF72" s="978"/>
      <c r="AG72" s="978"/>
      <c r="AH72" s="978"/>
      <c r="AI72" s="978"/>
      <c r="AJ72" s="978"/>
    </row>
    <row r="73" spans="1:36">
      <c r="D73" t="s">
        <v>269</v>
      </c>
      <c r="E73" t="s">
        <v>245</v>
      </c>
      <c r="F73" t="s">
        <v>270</v>
      </c>
      <c r="G73" t="s">
        <v>2409</v>
      </c>
      <c r="H73" t="s">
        <v>272</v>
      </c>
      <c r="I73" t="s">
        <v>297</v>
      </c>
      <c r="J73" t="s">
        <v>130</v>
      </c>
      <c r="K73" t="s">
        <v>1614</v>
      </c>
      <c r="L73" s="282" t="str">
        <f t="shared" si="4"/>
        <v>St Fergus FEED</v>
      </c>
      <c r="M73" s="282" t="s">
        <v>276</v>
      </c>
      <c r="O73" t="s">
        <v>278</v>
      </c>
      <c r="P73" t="s">
        <v>303</v>
      </c>
      <c r="Q73" s="726"/>
      <c r="R73" s="645" t="s">
        <v>378</v>
      </c>
      <c r="S73" s="726"/>
      <c r="T73" s="645" t="s">
        <v>285</v>
      </c>
      <c r="U73" s="645" t="s">
        <v>2538</v>
      </c>
      <c r="V73" s="242"/>
      <c r="AC73" t="s">
        <v>1336</v>
      </c>
      <c r="AD73" s="978"/>
      <c r="AE73" s="978"/>
      <c r="AF73" s="978"/>
      <c r="AG73" s="978"/>
      <c r="AH73" s="978"/>
      <c r="AI73" s="978"/>
      <c r="AJ73" s="978"/>
    </row>
    <row r="74" spans="1:36">
      <c r="D74" t="s">
        <v>269</v>
      </c>
      <c r="E74" t="s">
        <v>245</v>
      </c>
      <c r="F74" t="s">
        <v>270</v>
      </c>
      <c r="G74" t="s">
        <v>2409</v>
      </c>
      <c r="H74" t="s">
        <v>272</v>
      </c>
      <c r="I74" t="s">
        <v>297</v>
      </c>
      <c r="J74" t="s">
        <v>130</v>
      </c>
      <c r="K74" t="s">
        <v>1614</v>
      </c>
      <c r="L74" s="282" t="str">
        <f t="shared" si="4"/>
        <v>St Fergus FEED</v>
      </c>
      <c r="M74" s="282" t="s">
        <v>276</v>
      </c>
      <c r="O74" t="s">
        <v>278</v>
      </c>
      <c r="P74" t="s">
        <v>303</v>
      </c>
      <c r="Q74" s="726"/>
      <c r="R74" s="645" t="s">
        <v>378</v>
      </c>
      <c r="S74" s="726"/>
      <c r="T74" s="645" t="s">
        <v>309</v>
      </c>
      <c r="U74" s="645" t="s">
        <v>2539</v>
      </c>
      <c r="V74" s="242"/>
      <c r="AC74" t="s">
        <v>1336</v>
      </c>
      <c r="AD74" s="978"/>
      <c r="AE74" s="978"/>
      <c r="AF74" s="978"/>
      <c r="AG74" s="978"/>
      <c r="AH74" s="978"/>
      <c r="AI74" s="978"/>
      <c r="AJ74" s="978"/>
    </row>
    <row r="75" spans="1:36">
      <c r="D75" t="s">
        <v>269</v>
      </c>
      <c r="E75" t="s">
        <v>245</v>
      </c>
      <c r="F75" t="s">
        <v>270</v>
      </c>
      <c r="G75" t="s">
        <v>2409</v>
      </c>
      <c r="H75" t="s">
        <v>272</v>
      </c>
      <c r="I75" t="s">
        <v>297</v>
      </c>
      <c r="J75" t="s">
        <v>130</v>
      </c>
      <c r="K75" t="s">
        <v>1614</v>
      </c>
      <c r="L75" s="282" t="str">
        <f t="shared" si="4"/>
        <v>St Fergus FEED</v>
      </c>
      <c r="M75" s="282" t="s">
        <v>276</v>
      </c>
      <c r="O75" t="s">
        <v>278</v>
      </c>
      <c r="P75" t="s">
        <v>303</v>
      </c>
      <c r="Q75" s="726"/>
      <c r="R75" s="645" t="s">
        <v>378</v>
      </c>
      <c r="S75" s="726"/>
      <c r="T75" s="645" t="s">
        <v>309</v>
      </c>
      <c r="U75" s="645" t="s">
        <v>507</v>
      </c>
      <c r="V75" s="242"/>
      <c r="AC75" t="s">
        <v>1336</v>
      </c>
      <c r="AD75" s="978"/>
      <c r="AE75" s="978"/>
      <c r="AF75" s="978"/>
      <c r="AG75" s="978"/>
      <c r="AH75" s="978"/>
      <c r="AI75" s="978"/>
      <c r="AJ75" s="978"/>
    </row>
    <row r="76" spans="1:36">
      <c r="D76" t="s">
        <v>269</v>
      </c>
      <c r="E76" t="s">
        <v>245</v>
      </c>
      <c r="F76" t="s">
        <v>270</v>
      </c>
      <c r="G76" t="s">
        <v>2409</v>
      </c>
      <c r="H76" t="s">
        <v>272</v>
      </c>
      <c r="I76" t="s">
        <v>297</v>
      </c>
      <c r="J76" t="s">
        <v>130</v>
      </c>
      <c r="K76" t="s">
        <v>1614</v>
      </c>
      <c r="L76" s="282" t="str">
        <f t="shared" si="4"/>
        <v>St Fergus FEED</v>
      </c>
      <c r="M76" s="282" t="s">
        <v>276</v>
      </c>
      <c r="O76" t="s">
        <v>278</v>
      </c>
      <c r="P76" t="s">
        <v>303</v>
      </c>
      <c r="Q76" s="726"/>
      <c r="R76" s="645" t="s">
        <v>378</v>
      </c>
      <c r="S76" s="726"/>
      <c r="T76" s="645" t="s">
        <v>309</v>
      </c>
      <c r="U76" s="645" t="s">
        <v>2540</v>
      </c>
      <c r="V76" s="242"/>
      <c r="AC76" t="s">
        <v>1336</v>
      </c>
      <c r="AD76" s="978"/>
      <c r="AE76" s="978"/>
      <c r="AF76" s="978"/>
      <c r="AG76" s="978"/>
      <c r="AH76" s="978"/>
      <c r="AI76" s="978"/>
      <c r="AJ76" s="978"/>
    </row>
    <row r="77" spans="1:36">
      <c r="D77" t="s">
        <v>269</v>
      </c>
      <c r="E77" t="s">
        <v>245</v>
      </c>
      <c r="F77" t="s">
        <v>270</v>
      </c>
      <c r="G77" t="s">
        <v>2409</v>
      </c>
      <c r="H77" t="s">
        <v>272</v>
      </c>
      <c r="I77" t="s">
        <v>297</v>
      </c>
      <c r="J77" t="s">
        <v>130</v>
      </c>
      <c r="K77" t="s">
        <v>1614</v>
      </c>
      <c r="L77" s="282" t="str">
        <f t="shared" si="4"/>
        <v>St Fergus FEED</v>
      </c>
      <c r="M77" s="282" t="s">
        <v>276</v>
      </c>
      <c r="O77" t="s">
        <v>278</v>
      </c>
      <c r="P77" t="s">
        <v>303</v>
      </c>
      <c r="Q77" s="726"/>
      <c r="R77" s="645" t="s">
        <v>378</v>
      </c>
      <c r="S77" s="726"/>
      <c r="T77" s="645" t="s">
        <v>309</v>
      </c>
      <c r="U77" s="645" t="s">
        <v>2541</v>
      </c>
      <c r="V77" s="242"/>
      <c r="AC77" t="s">
        <v>1336</v>
      </c>
      <c r="AD77" s="978"/>
      <c r="AE77" s="978"/>
      <c r="AF77" s="978"/>
      <c r="AG77" s="978"/>
      <c r="AH77" s="978"/>
      <c r="AI77" s="978"/>
      <c r="AJ77" s="978"/>
    </row>
    <row r="78" spans="1:36">
      <c r="D78" t="s">
        <v>269</v>
      </c>
      <c r="E78" t="s">
        <v>245</v>
      </c>
      <c r="F78" t="s">
        <v>270</v>
      </c>
      <c r="G78" t="s">
        <v>2409</v>
      </c>
      <c r="H78" t="s">
        <v>272</v>
      </c>
      <c r="I78" t="s">
        <v>297</v>
      </c>
      <c r="J78" t="s">
        <v>130</v>
      </c>
      <c r="K78" t="s">
        <v>1614</v>
      </c>
      <c r="L78" s="282" t="str">
        <f t="shared" si="4"/>
        <v>St Fergus FEED</v>
      </c>
      <c r="M78" s="282" t="s">
        <v>276</v>
      </c>
      <c r="O78" t="s">
        <v>278</v>
      </c>
      <c r="P78" t="s">
        <v>303</v>
      </c>
      <c r="Q78" s="645"/>
      <c r="R78" s="645" t="s">
        <v>378</v>
      </c>
      <c r="S78" s="726"/>
      <c r="T78" s="978"/>
      <c r="U78" s="978"/>
      <c r="V78" s="242"/>
      <c r="AC78" t="s">
        <v>1336</v>
      </c>
      <c r="AD78" s="978"/>
      <c r="AE78" s="978"/>
      <c r="AF78" s="978"/>
      <c r="AG78" s="978"/>
      <c r="AH78" s="978"/>
      <c r="AI78" s="978"/>
      <c r="AJ78" s="978"/>
    </row>
    <row r="79" spans="1:36">
      <c r="D79" t="s">
        <v>269</v>
      </c>
      <c r="E79" t="s">
        <v>245</v>
      </c>
      <c r="F79" t="s">
        <v>270</v>
      </c>
      <c r="G79" t="s">
        <v>2409</v>
      </c>
      <c r="H79" t="s">
        <v>272</v>
      </c>
      <c r="I79" t="s">
        <v>297</v>
      </c>
      <c r="J79" t="s">
        <v>130</v>
      </c>
      <c r="K79" t="s">
        <v>1614</v>
      </c>
      <c r="L79" s="282" t="str">
        <f t="shared" si="4"/>
        <v>St Fergus FEED</v>
      </c>
      <c r="M79" s="282" t="s">
        <v>276</v>
      </c>
      <c r="O79" t="s">
        <v>278</v>
      </c>
      <c r="P79" t="s">
        <v>303</v>
      </c>
      <c r="Q79" s="645"/>
      <c r="R79" s="645" t="s">
        <v>378</v>
      </c>
      <c r="S79" s="726"/>
      <c r="T79" s="978"/>
      <c r="U79" s="978"/>
      <c r="V79" s="242"/>
      <c r="AC79" t="s">
        <v>1336</v>
      </c>
      <c r="AD79" s="978"/>
      <c r="AE79" s="978"/>
      <c r="AF79" s="978"/>
      <c r="AG79" s="978"/>
      <c r="AH79" s="978"/>
      <c r="AI79" s="978"/>
      <c r="AJ79" s="978"/>
    </row>
    <row r="81" spans="1:36" s="1" customFormat="1">
      <c r="A81" s="42"/>
      <c r="B81" s="48" t="s">
        <v>1691</v>
      </c>
      <c r="R81" s="76"/>
    </row>
    <row r="83" spans="1:36">
      <c r="D83" t="s">
        <v>269</v>
      </c>
      <c r="E83" t="s">
        <v>245</v>
      </c>
      <c r="F83" t="s">
        <v>270</v>
      </c>
      <c r="G83" t="s">
        <v>2409</v>
      </c>
      <c r="H83" t="s">
        <v>272</v>
      </c>
      <c r="I83" t="s">
        <v>297</v>
      </c>
      <c r="J83" t="s">
        <v>130</v>
      </c>
      <c r="K83" t="s">
        <v>366</v>
      </c>
      <c r="L83" s="282" t="str">
        <f t="shared" ref="L83:L93" si="5">R83</f>
        <v>Bacton Site Redevelopment FEED</v>
      </c>
      <c r="M83" s="282" t="s">
        <v>276</v>
      </c>
      <c r="O83" t="s">
        <v>347</v>
      </c>
      <c r="P83" t="s">
        <v>303</v>
      </c>
      <c r="Q83" s="726"/>
      <c r="R83" s="645" t="s">
        <v>1691</v>
      </c>
      <c r="S83" s="726"/>
      <c r="T83" s="645" t="s">
        <v>285</v>
      </c>
      <c r="U83" s="645" t="s">
        <v>2534</v>
      </c>
      <c r="V83" s="242"/>
      <c r="AC83" t="s">
        <v>1336</v>
      </c>
      <c r="AD83" s="978"/>
      <c r="AE83" s="978"/>
      <c r="AF83" s="978"/>
      <c r="AG83" s="978"/>
      <c r="AH83" s="978"/>
      <c r="AI83" s="978"/>
      <c r="AJ83" s="978"/>
    </row>
    <row r="84" spans="1:36">
      <c r="D84" t="s">
        <v>269</v>
      </c>
      <c r="E84" t="s">
        <v>245</v>
      </c>
      <c r="F84" t="s">
        <v>270</v>
      </c>
      <c r="G84" t="s">
        <v>2409</v>
      </c>
      <c r="H84" t="s">
        <v>272</v>
      </c>
      <c r="I84" t="s">
        <v>297</v>
      </c>
      <c r="J84" t="s">
        <v>130</v>
      </c>
      <c r="K84" t="s">
        <v>366</v>
      </c>
      <c r="L84" s="282" t="str">
        <f t="shared" si="5"/>
        <v>Bacton Site Redevelopment FEED</v>
      </c>
      <c r="M84" s="282" t="s">
        <v>276</v>
      </c>
      <c r="O84" t="s">
        <v>347</v>
      </c>
      <c r="P84" t="s">
        <v>303</v>
      </c>
      <c r="Q84" s="726"/>
      <c r="R84" s="645" t="s">
        <v>1691</v>
      </c>
      <c r="S84" s="726"/>
      <c r="T84" s="645" t="s">
        <v>285</v>
      </c>
      <c r="U84" s="645" t="s">
        <v>2535</v>
      </c>
      <c r="V84" s="242"/>
      <c r="AC84" t="s">
        <v>1336</v>
      </c>
      <c r="AD84" s="978"/>
      <c r="AE84" s="978"/>
      <c r="AF84" s="978"/>
      <c r="AG84" s="978"/>
      <c r="AH84" s="978"/>
      <c r="AI84" s="978"/>
      <c r="AJ84" s="978"/>
    </row>
    <row r="85" spans="1:36">
      <c r="D85" t="s">
        <v>269</v>
      </c>
      <c r="E85" t="s">
        <v>245</v>
      </c>
      <c r="F85" t="s">
        <v>270</v>
      </c>
      <c r="G85" t="s">
        <v>2409</v>
      </c>
      <c r="H85" t="s">
        <v>272</v>
      </c>
      <c r="I85" t="s">
        <v>297</v>
      </c>
      <c r="J85" t="s">
        <v>130</v>
      </c>
      <c r="K85" t="s">
        <v>366</v>
      </c>
      <c r="L85" s="282" t="str">
        <f t="shared" si="5"/>
        <v>Bacton Site Redevelopment FEED</v>
      </c>
      <c r="M85" s="282" t="s">
        <v>276</v>
      </c>
      <c r="O85" t="s">
        <v>347</v>
      </c>
      <c r="P85" t="s">
        <v>303</v>
      </c>
      <c r="Q85" s="726"/>
      <c r="R85" s="645" t="s">
        <v>1691</v>
      </c>
      <c r="S85" s="726"/>
      <c r="T85" s="645" t="s">
        <v>285</v>
      </c>
      <c r="U85" s="645" t="s">
        <v>2536</v>
      </c>
      <c r="V85" s="242"/>
      <c r="AC85" t="s">
        <v>1336</v>
      </c>
      <c r="AD85" s="978"/>
      <c r="AE85" s="978"/>
      <c r="AF85" s="978"/>
      <c r="AG85" s="978"/>
      <c r="AH85" s="978"/>
      <c r="AI85" s="978"/>
      <c r="AJ85" s="978"/>
    </row>
    <row r="86" spans="1:36">
      <c r="D86" t="s">
        <v>269</v>
      </c>
      <c r="E86" t="s">
        <v>245</v>
      </c>
      <c r="F86" t="s">
        <v>270</v>
      </c>
      <c r="G86" t="s">
        <v>2409</v>
      </c>
      <c r="H86" t="s">
        <v>272</v>
      </c>
      <c r="I86" t="s">
        <v>297</v>
      </c>
      <c r="J86" t="s">
        <v>130</v>
      </c>
      <c r="K86" t="s">
        <v>366</v>
      </c>
      <c r="L86" s="282" t="str">
        <f t="shared" si="5"/>
        <v>Bacton Site Redevelopment FEED</v>
      </c>
      <c r="M86" s="282" t="s">
        <v>276</v>
      </c>
      <c r="O86" t="s">
        <v>347</v>
      </c>
      <c r="P86" t="s">
        <v>303</v>
      </c>
      <c r="Q86" s="726"/>
      <c r="R86" s="645" t="s">
        <v>1691</v>
      </c>
      <c r="S86" s="726"/>
      <c r="T86" s="645" t="s">
        <v>285</v>
      </c>
      <c r="U86" s="645" t="s">
        <v>2537</v>
      </c>
      <c r="V86" s="242"/>
      <c r="AC86" t="s">
        <v>1336</v>
      </c>
      <c r="AD86" s="978"/>
      <c r="AE86" s="978"/>
      <c r="AF86" s="978"/>
      <c r="AG86" s="978"/>
      <c r="AH86" s="978"/>
      <c r="AI86" s="978"/>
      <c r="AJ86" s="978"/>
    </row>
    <row r="87" spans="1:36">
      <c r="D87" t="s">
        <v>269</v>
      </c>
      <c r="E87" t="s">
        <v>245</v>
      </c>
      <c r="F87" t="s">
        <v>270</v>
      </c>
      <c r="G87" t="s">
        <v>2409</v>
      </c>
      <c r="H87" t="s">
        <v>272</v>
      </c>
      <c r="I87" t="s">
        <v>297</v>
      </c>
      <c r="J87" t="s">
        <v>130</v>
      </c>
      <c r="K87" t="s">
        <v>366</v>
      </c>
      <c r="L87" s="282" t="str">
        <f t="shared" si="5"/>
        <v>Bacton Site Redevelopment FEED</v>
      </c>
      <c r="M87" s="282" t="s">
        <v>276</v>
      </c>
      <c r="O87" t="s">
        <v>347</v>
      </c>
      <c r="P87" t="s">
        <v>303</v>
      </c>
      <c r="Q87" s="726"/>
      <c r="R87" s="645" t="s">
        <v>1691</v>
      </c>
      <c r="S87" s="726"/>
      <c r="T87" s="645" t="s">
        <v>285</v>
      </c>
      <c r="U87" s="645" t="s">
        <v>2538</v>
      </c>
      <c r="V87" s="242"/>
      <c r="AC87" t="s">
        <v>1336</v>
      </c>
      <c r="AD87" s="978"/>
      <c r="AE87" s="978"/>
      <c r="AF87" s="978"/>
      <c r="AG87" s="978"/>
      <c r="AH87" s="978"/>
      <c r="AI87" s="978"/>
      <c r="AJ87" s="978"/>
    </row>
    <row r="88" spans="1:36">
      <c r="D88" t="s">
        <v>269</v>
      </c>
      <c r="E88" t="s">
        <v>245</v>
      </c>
      <c r="F88" t="s">
        <v>270</v>
      </c>
      <c r="G88" t="s">
        <v>2409</v>
      </c>
      <c r="H88" t="s">
        <v>272</v>
      </c>
      <c r="I88" t="s">
        <v>297</v>
      </c>
      <c r="J88" t="s">
        <v>130</v>
      </c>
      <c r="K88" t="s">
        <v>366</v>
      </c>
      <c r="L88" s="282" t="str">
        <f t="shared" si="5"/>
        <v>Bacton Site Redevelopment FEED</v>
      </c>
      <c r="M88" s="282" t="s">
        <v>276</v>
      </c>
      <c r="O88" t="s">
        <v>347</v>
      </c>
      <c r="P88" t="s">
        <v>303</v>
      </c>
      <c r="Q88" s="726"/>
      <c r="R88" s="645" t="s">
        <v>1691</v>
      </c>
      <c r="S88" s="726"/>
      <c r="T88" s="645" t="s">
        <v>309</v>
      </c>
      <c r="U88" s="645" t="s">
        <v>2539</v>
      </c>
      <c r="V88" s="242"/>
      <c r="AC88" t="s">
        <v>1336</v>
      </c>
      <c r="AD88" s="978"/>
      <c r="AE88" s="978"/>
      <c r="AF88" s="978"/>
      <c r="AG88" s="978"/>
      <c r="AH88" s="978"/>
      <c r="AI88" s="978"/>
      <c r="AJ88" s="978"/>
    </row>
    <row r="89" spans="1:36">
      <c r="D89" t="s">
        <v>269</v>
      </c>
      <c r="E89" t="s">
        <v>245</v>
      </c>
      <c r="F89" t="s">
        <v>270</v>
      </c>
      <c r="G89" t="s">
        <v>2409</v>
      </c>
      <c r="H89" t="s">
        <v>272</v>
      </c>
      <c r="I89" t="s">
        <v>297</v>
      </c>
      <c r="J89" t="s">
        <v>130</v>
      </c>
      <c r="K89" t="s">
        <v>366</v>
      </c>
      <c r="L89" s="282" t="str">
        <f t="shared" si="5"/>
        <v>Bacton Site Redevelopment FEED</v>
      </c>
      <c r="M89" s="282" t="s">
        <v>276</v>
      </c>
      <c r="O89" t="s">
        <v>347</v>
      </c>
      <c r="P89" t="s">
        <v>303</v>
      </c>
      <c r="Q89" s="726"/>
      <c r="R89" s="645" t="s">
        <v>1691</v>
      </c>
      <c r="S89" s="726"/>
      <c r="T89" s="645" t="s">
        <v>309</v>
      </c>
      <c r="U89" s="645" t="s">
        <v>507</v>
      </c>
      <c r="V89" s="242"/>
      <c r="AC89" t="s">
        <v>1336</v>
      </c>
      <c r="AD89" s="978"/>
      <c r="AE89" s="978"/>
      <c r="AF89" s="978"/>
      <c r="AG89" s="978"/>
      <c r="AH89" s="978"/>
      <c r="AI89" s="978"/>
      <c r="AJ89" s="978"/>
    </row>
    <row r="90" spans="1:36">
      <c r="D90" t="s">
        <v>269</v>
      </c>
      <c r="E90" t="s">
        <v>245</v>
      </c>
      <c r="F90" t="s">
        <v>270</v>
      </c>
      <c r="G90" t="s">
        <v>2409</v>
      </c>
      <c r="H90" t="s">
        <v>272</v>
      </c>
      <c r="I90" t="s">
        <v>297</v>
      </c>
      <c r="J90" t="s">
        <v>130</v>
      </c>
      <c r="K90" t="s">
        <v>366</v>
      </c>
      <c r="L90" s="282" t="str">
        <f t="shared" si="5"/>
        <v>Bacton Site Redevelopment FEED</v>
      </c>
      <c r="M90" s="282" t="s">
        <v>276</v>
      </c>
      <c r="O90" t="s">
        <v>347</v>
      </c>
      <c r="P90" t="s">
        <v>303</v>
      </c>
      <c r="Q90" s="726"/>
      <c r="R90" s="645" t="s">
        <v>1691</v>
      </c>
      <c r="S90" s="726"/>
      <c r="T90" s="645" t="s">
        <v>309</v>
      </c>
      <c r="U90" s="645" t="s">
        <v>2540</v>
      </c>
      <c r="V90" s="242"/>
      <c r="AC90" t="s">
        <v>1336</v>
      </c>
      <c r="AD90" s="978"/>
      <c r="AE90" s="978"/>
      <c r="AF90" s="978"/>
      <c r="AG90" s="978"/>
      <c r="AH90" s="978"/>
      <c r="AI90" s="978"/>
      <c r="AJ90" s="978"/>
    </row>
    <row r="91" spans="1:36">
      <c r="D91" t="s">
        <v>269</v>
      </c>
      <c r="E91" t="s">
        <v>245</v>
      </c>
      <c r="F91" t="s">
        <v>270</v>
      </c>
      <c r="G91" t="s">
        <v>2409</v>
      </c>
      <c r="H91" t="s">
        <v>272</v>
      </c>
      <c r="I91" t="s">
        <v>297</v>
      </c>
      <c r="J91" t="s">
        <v>130</v>
      </c>
      <c r="K91" t="s">
        <v>366</v>
      </c>
      <c r="L91" s="282" t="str">
        <f t="shared" si="5"/>
        <v>Bacton Site Redevelopment FEED</v>
      </c>
      <c r="M91" s="282" t="s">
        <v>276</v>
      </c>
      <c r="O91" t="s">
        <v>347</v>
      </c>
      <c r="P91" t="s">
        <v>303</v>
      </c>
      <c r="Q91" s="726"/>
      <c r="R91" s="645" t="s">
        <v>1691</v>
      </c>
      <c r="S91" s="726"/>
      <c r="T91" s="645" t="s">
        <v>309</v>
      </c>
      <c r="U91" s="645" t="s">
        <v>2541</v>
      </c>
      <c r="V91" s="242"/>
      <c r="AC91" t="s">
        <v>1336</v>
      </c>
      <c r="AD91" s="978"/>
      <c r="AE91" s="978"/>
      <c r="AF91" s="978"/>
      <c r="AG91" s="978"/>
      <c r="AH91" s="978"/>
      <c r="AI91" s="978"/>
      <c r="AJ91" s="978"/>
    </row>
    <row r="92" spans="1:36">
      <c r="D92" t="s">
        <v>269</v>
      </c>
      <c r="E92" t="s">
        <v>245</v>
      </c>
      <c r="F92" t="s">
        <v>270</v>
      </c>
      <c r="G92" t="s">
        <v>2409</v>
      </c>
      <c r="H92" t="s">
        <v>272</v>
      </c>
      <c r="I92" t="s">
        <v>297</v>
      </c>
      <c r="J92" t="s">
        <v>130</v>
      </c>
      <c r="K92" t="s">
        <v>366</v>
      </c>
      <c r="L92" s="282" t="str">
        <f t="shared" si="5"/>
        <v>Bacton Site Redevelopment FEED</v>
      </c>
      <c r="M92" s="282" t="s">
        <v>276</v>
      </c>
      <c r="O92" t="s">
        <v>347</v>
      </c>
      <c r="P92" t="s">
        <v>303</v>
      </c>
      <c r="Q92" s="645"/>
      <c r="R92" s="645" t="s">
        <v>1691</v>
      </c>
      <c r="S92" s="726"/>
      <c r="T92" s="978"/>
      <c r="U92" s="978"/>
      <c r="V92" s="242"/>
      <c r="AC92" t="s">
        <v>1336</v>
      </c>
      <c r="AD92" s="978"/>
      <c r="AE92" s="978"/>
      <c r="AF92" s="978"/>
      <c r="AG92" s="978"/>
      <c r="AH92" s="978"/>
      <c r="AI92" s="978"/>
      <c r="AJ92" s="978"/>
    </row>
    <row r="93" spans="1:36">
      <c r="D93" t="s">
        <v>269</v>
      </c>
      <c r="E93" t="s">
        <v>245</v>
      </c>
      <c r="F93" t="s">
        <v>270</v>
      </c>
      <c r="G93" t="s">
        <v>2409</v>
      </c>
      <c r="H93" t="s">
        <v>272</v>
      </c>
      <c r="I93" t="s">
        <v>297</v>
      </c>
      <c r="J93" t="s">
        <v>130</v>
      </c>
      <c r="K93" t="s">
        <v>366</v>
      </c>
      <c r="L93" s="282" t="str">
        <f t="shared" si="5"/>
        <v>Bacton Site Redevelopment FEED</v>
      </c>
      <c r="M93" s="282" t="s">
        <v>276</v>
      </c>
      <c r="O93" t="s">
        <v>347</v>
      </c>
      <c r="P93" t="s">
        <v>303</v>
      </c>
      <c r="Q93" s="645"/>
      <c r="R93" s="645" t="s">
        <v>1691</v>
      </c>
      <c r="S93" s="726"/>
      <c r="T93" s="978"/>
      <c r="U93" s="978"/>
      <c r="V93" s="242"/>
      <c r="AC93" t="s">
        <v>1336</v>
      </c>
      <c r="AD93" s="978"/>
      <c r="AE93" s="978"/>
      <c r="AF93" s="978"/>
      <c r="AG93" s="978"/>
      <c r="AH93" s="978"/>
      <c r="AI93" s="978"/>
      <c r="AJ93" s="978"/>
    </row>
    <row r="95" spans="1:36" s="1" customFormat="1">
      <c r="A95" s="42"/>
      <c r="B95" s="48" t="s">
        <v>1598</v>
      </c>
      <c r="R95" s="76"/>
    </row>
    <row r="97" spans="1:36">
      <c r="D97" t="s">
        <v>269</v>
      </c>
      <c r="E97" t="s">
        <v>245</v>
      </c>
      <c r="F97" t="s">
        <v>270</v>
      </c>
      <c r="G97" t="s">
        <v>2409</v>
      </c>
      <c r="H97" t="s">
        <v>272</v>
      </c>
      <c r="I97" t="s">
        <v>297</v>
      </c>
      <c r="J97" t="s">
        <v>130</v>
      </c>
      <c r="K97" t="s">
        <v>366</v>
      </c>
      <c r="L97" s="282" t="str">
        <f t="shared" ref="L97:L107" si="6">R97</f>
        <v>Kings Lynn subsidence FEED</v>
      </c>
      <c r="M97" s="282" t="s">
        <v>276</v>
      </c>
      <c r="O97" t="s">
        <v>1599</v>
      </c>
      <c r="P97" t="s">
        <v>303</v>
      </c>
      <c r="Q97" s="726"/>
      <c r="R97" s="645" t="s">
        <v>456</v>
      </c>
      <c r="S97" s="726"/>
      <c r="T97" s="645" t="s">
        <v>285</v>
      </c>
      <c r="U97" s="645" t="s">
        <v>2534</v>
      </c>
      <c r="V97" s="242"/>
      <c r="AC97" t="s">
        <v>1336</v>
      </c>
      <c r="AD97" s="978"/>
      <c r="AE97" s="978"/>
      <c r="AF97" s="978"/>
      <c r="AG97" s="978"/>
      <c r="AH97" s="978"/>
      <c r="AI97" s="978"/>
      <c r="AJ97" s="978"/>
    </row>
    <row r="98" spans="1:36">
      <c r="D98" t="s">
        <v>269</v>
      </c>
      <c r="E98" t="s">
        <v>245</v>
      </c>
      <c r="F98" t="s">
        <v>270</v>
      </c>
      <c r="G98" t="s">
        <v>2409</v>
      </c>
      <c r="H98" t="s">
        <v>272</v>
      </c>
      <c r="I98" t="s">
        <v>297</v>
      </c>
      <c r="J98" t="s">
        <v>130</v>
      </c>
      <c r="K98" t="s">
        <v>366</v>
      </c>
      <c r="L98" s="282" t="str">
        <f t="shared" si="6"/>
        <v>Kings Lynn subsidence FEED</v>
      </c>
      <c r="M98" s="282" t="s">
        <v>276</v>
      </c>
      <c r="O98" t="s">
        <v>1599</v>
      </c>
      <c r="P98" t="s">
        <v>303</v>
      </c>
      <c r="Q98" s="726"/>
      <c r="R98" s="645" t="s">
        <v>456</v>
      </c>
      <c r="S98" s="726"/>
      <c r="T98" s="645" t="s">
        <v>285</v>
      </c>
      <c r="U98" s="645" t="s">
        <v>2535</v>
      </c>
      <c r="V98" s="242"/>
      <c r="AC98" t="s">
        <v>1336</v>
      </c>
      <c r="AD98" s="978"/>
      <c r="AE98" s="978"/>
      <c r="AF98" s="978"/>
      <c r="AG98" s="978"/>
      <c r="AH98" s="978"/>
      <c r="AI98" s="978"/>
      <c r="AJ98" s="978"/>
    </row>
    <row r="99" spans="1:36">
      <c r="D99" t="s">
        <v>269</v>
      </c>
      <c r="E99" t="s">
        <v>245</v>
      </c>
      <c r="F99" t="s">
        <v>270</v>
      </c>
      <c r="G99" t="s">
        <v>2409</v>
      </c>
      <c r="H99" t="s">
        <v>272</v>
      </c>
      <c r="I99" t="s">
        <v>297</v>
      </c>
      <c r="J99" t="s">
        <v>130</v>
      </c>
      <c r="K99" t="s">
        <v>366</v>
      </c>
      <c r="L99" s="282" t="str">
        <f t="shared" si="6"/>
        <v>Kings Lynn subsidence FEED</v>
      </c>
      <c r="M99" s="282" t="s">
        <v>276</v>
      </c>
      <c r="O99" t="s">
        <v>1599</v>
      </c>
      <c r="P99" t="s">
        <v>303</v>
      </c>
      <c r="Q99" s="726"/>
      <c r="R99" s="645" t="s">
        <v>456</v>
      </c>
      <c r="S99" s="726"/>
      <c r="T99" s="645" t="s">
        <v>285</v>
      </c>
      <c r="U99" s="645" t="s">
        <v>2536</v>
      </c>
      <c r="V99" s="242"/>
      <c r="AC99" t="s">
        <v>1336</v>
      </c>
      <c r="AD99" s="978"/>
      <c r="AE99" s="978"/>
      <c r="AF99" s="978"/>
      <c r="AG99" s="978"/>
      <c r="AH99" s="978"/>
      <c r="AI99" s="978"/>
      <c r="AJ99" s="978"/>
    </row>
    <row r="100" spans="1:36">
      <c r="D100" t="s">
        <v>269</v>
      </c>
      <c r="E100" t="s">
        <v>245</v>
      </c>
      <c r="F100" t="s">
        <v>270</v>
      </c>
      <c r="G100" t="s">
        <v>2409</v>
      </c>
      <c r="H100" t="s">
        <v>272</v>
      </c>
      <c r="I100" t="s">
        <v>297</v>
      </c>
      <c r="J100" t="s">
        <v>130</v>
      </c>
      <c r="K100" t="s">
        <v>366</v>
      </c>
      <c r="L100" s="282" t="str">
        <f t="shared" si="6"/>
        <v>Kings Lynn subsidence FEED</v>
      </c>
      <c r="M100" s="282" t="s">
        <v>276</v>
      </c>
      <c r="O100" t="s">
        <v>1599</v>
      </c>
      <c r="P100" t="s">
        <v>303</v>
      </c>
      <c r="Q100" s="726"/>
      <c r="R100" s="645" t="s">
        <v>456</v>
      </c>
      <c r="S100" s="726"/>
      <c r="T100" s="645" t="s">
        <v>285</v>
      </c>
      <c r="U100" s="645" t="s">
        <v>2537</v>
      </c>
      <c r="V100" s="242"/>
      <c r="AC100" t="s">
        <v>1336</v>
      </c>
      <c r="AD100" s="978"/>
      <c r="AE100" s="978"/>
      <c r="AF100" s="978"/>
      <c r="AG100" s="978"/>
      <c r="AH100" s="978"/>
      <c r="AI100" s="978"/>
      <c r="AJ100" s="978"/>
    </row>
    <row r="101" spans="1:36">
      <c r="D101" t="s">
        <v>269</v>
      </c>
      <c r="E101" t="s">
        <v>245</v>
      </c>
      <c r="F101" t="s">
        <v>270</v>
      </c>
      <c r="G101" t="s">
        <v>2409</v>
      </c>
      <c r="H101" t="s">
        <v>272</v>
      </c>
      <c r="I101" t="s">
        <v>297</v>
      </c>
      <c r="J101" t="s">
        <v>130</v>
      </c>
      <c r="K101" t="s">
        <v>366</v>
      </c>
      <c r="L101" s="282" t="str">
        <f t="shared" si="6"/>
        <v>Kings Lynn subsidence FEED</v>
      </c>
      <c r="M101" s="282" t="s">
        <v>276</v>
      </c>
      <c r="O101" t="s">
        <v>1599</v>
      </c>
      <c r="P101" t="s">
        <v>303</v>
      </c>
      <c r="Q101" s="726"/>
      <c r="R101" s="645" t="s">
        <v>456</v>
      </c>
      <c r="S101" s="726"/>
      <c r="T101" s="645" t="s">
        <v>285</v>
      </c>
      <c r="U101" s="645" t="s">
        <v>2538</v>
      </c>
      <c r="V101" s="242"/>
      <c r="AC101" t="s">
        <v>1336</v>
      </c>
      <c r="AD101" s="978"/>
      <c r="AE101" s="978"/>
      <c r="AF101" s="978"/>
      <c r="AG101" s="978"/>
      <c r="AH101" s="978"/>
      <c r="AI101" s="978"/>
      <c r="AJ101" s="978"/>
    </row>
    <row r="102" spans="1:36">
      <c r="D102" t="s">
        <v>269</v>
      </c>
      <c r="E102" t="s">
        <v>245</v>
      </c>
      <c r="F102" t="s">
        <v>270</v>
      </c>
      <c r="G102" t="s">
        <v>2409</v>
      </c>
      <c r="H102" t="s">
        <v>272</v>
      </c>
      <c r="I102" t="s">
        <v>297</v>
      </c>
      <c r="J102" t="s">
        <v>130</v>
      </c>
      <c r="K102" t="s">
        <v>366</v>
      </c>
      <c r="L102" s="282" t="str">
        <f t="shared" si="6"/>
        <v>Kings Lynn subsidence FEED</v>
      </c>
      <c r="M102" s="282" t="s">
        <v>276</v>
      </c>
      <c r="O102" t="s">
        <v>1599</v>
      </c>
      <c r="P102" t="s">
        <v>303</v>
      </c>
      <c r="Q102" s="726"/>
      <c r="R102" s="645" t="s">
        <v>456</v>
      </c>
      <c r="S102" s="726"/>
      <c r="T102" s="645" t="s">
        <v>309</v>
      </c>
      <c r="U102" s="645" t="s">
        <v>2539</v>
      </c>
      <c r="V102" s="242"/>
      <c r="AC102" t="s">
        <v>1336</v>
      </c>
      <c r="AD102" s="978"/>
      <c r="AE102" s="978"/>
      <c r="AF102" s="978"/>
      <c r="AG102" s="978"/>
      <c r="AH102" s="978"/>
      <c r="AI102" s="978"/>
      <c r="AJ102" s="978"/>
    </row>
    <row r="103" spans="1:36">
      <c r="D103" t="s">
        <v>269</v>
      </c>
      <c r="E103" t="s">
        <v>245</v>
      </c>
      <c r="F103" t="s">
        <v>270</v>
      </c>
      <c r="G103" t="s">
        <v>2409</v>
      </c>
      <c r="H103" t="s">
        <v>272</v>
      </c>
      <c r="I103" t="s">
        <v>297</v>
      </c>
      <c r="J103" t="s">
        <v>130</v>
      </c>
      <c r="K103" t="s">
        <v>366</v>
      </c>
      <c r="L103" s="282" t="str">
        <f t="shared" si="6"/>
        <v>Kings Lynn subsidence FEED</v>
      </c>
      <c r="M103" s="282" t="s">
        <v>276</v>
      </c>
      <c r="O103" t="s">
        <v>1599</v>
      </c>
      <c r="P103" t="s">
        <v>303</v>
      </c>
      <c r="Q103" s="726"/>
      <c r="R103" s="645" t="s">
        <v>456</v>
      </c>
      <c r="S103" s="726"/>
      <c r="T103" s="645" t="s">
        <v>309</v>
      </c>
      <c r="U103" s="645" t="s">
        <v>507</v>
      </c>
      <c r="V103" s="242"/>
      <c r="AC103" t="s">
        <v>1336</v>
      </c>
      <c r="AD103" s="978"/>
      <c r="AE103" s="978"/>
      <c r="AF103" s="978"/>
      <c r="AG103" s="978"/>
      <c r="AH103" s="978"/>
      <c r="AI103" s="978"/>
      <c r="AJ103" s="978"/>
    </row>
    <row r="104" spans="1:36">
      <c r="D104" t="s">
        <v>269</v>
      </c>
      <c r="E104" t="s">
        <v>245</v>
      </c>
      <c r="F104" t="s">
        <v>270</v>
      </c>
      <c r="G104" t="s">
        <v>2409</v>
      </c>
      <c r="H104" t="s">
        <v>272</v>
      </c>
      <c r="I104" t="s">
        <v>297</v>
      </c>
      <c r="J104" t="s">
        <v>130</v>
      </c>
      <c r="K104" t="s">
        <v>366</v>
      </c>
      <c r="L104" s="282" t="str">
        <f t="shared" si="6"/>
        <v>Kings Lynn subsidence FEED</v>
      </c>
      <c r="M104" s="282" t="s">
        <v>276</v>
      </c>
      <c r="O104" t="s">
        <v>1599</v>
      </c>
      <c r="P104" t="s">
        <v>303</v>
      </c>
      <c r="Q104" s="726"/>
      <c r="R104" s="645" t="s">
        <v>456</v>
      </c>
      <c r="S104" s="726"/>
      <c r="T104" s="645" t="s">
        <v>309</v>
      </c>
      <c r="U104" s="645" t="s">
        <v>2540</v>
      </c>
      <c r="V104" s="242"/>
      <c r="AC104" t="s">
        <v>1336</v>
      </c>
      <c r="AD104" s="978"/>
      <c r="AE104" s="978"/>
      <c r="AF104" s="978"/>
      <c r="AG104" s="978"/>
      <c r="AH104" s="978"/>
      <c r="AI104" s="978"/>
      <c r="AJ104" s="978"/>
    </row>
    <row r="105" spans="1:36">
      <c r="D105" t="s">
        <v>269</v>
      </c>
      <c r="E105" t="s">
        <v>245</v>
      </c>
      <c r="F105" t="s">
        <v>270</v>
      </c>
      <c r="G105" t="s">
        <v>2409</v>
      </c>
      <c r="H105" t="s">
        <v>272</v>
      </c>
      <c r="I105" t="s">
        <v>297</v>
      </c>
      <c r="J105" t="s">
        <v>130</v>
      </c>
      <c r="K105" t="s">
        <v>366</v>
      </c>
      <c r="L105" s="282" t="str">
        <f t="shared" si="6"/>
        <v>Kings Lynn subsidence FEED</v>
      </c>
      <c r="M105" s="282" t="s">
        <v>276</v>
      </c>
      <c r="O105" t="s">
        <v>1599</v>
      </c>
      <c r="P105" t="s">
        <v>303</v>
      </c>
      <c r="Q105" s="726"/>
      <c r="R105" s="645" t="s">
        <v>456</v>
      </c>
      <c r="S105" s="726"/>
      <c r="T105" s="645" t="s">
        <v>309</v>
      </c>
      <c r="U105" s="645" t="s">
        <v>2541</v>
      </c>
      <c r="V105" s="242"/>
      <c r="AC105" t="s">
        <v>1336</v>
      </c>
      <c r="AD105" s="978"/>
      <c r="AE105" s="978"/>
      <c r="AF105" s="978"/>
      <c r="AG105" s="978"/>
      <c r="AH105" s="978"/>
      <c r="AI105" s="978"/>
      <c r="AJ105" s="978"/>
    </row>
    <row r="106" spans="1:36">
      <c r="D106" t="s">
        <v>269</v>
      </c>
      <c r="E106" t="s">
        <v>245</v>
      </c>
      <c r="F106" t="s">
        <v>270</v>
      </c>
      <c r="G106" t="s">
        <v>2409</v>
      </c>
      <c r="H106" t="s">
        <v>272</v>
      </c>
      <c r="I106" t="s">
        <v>297</v>
      </c>
      <c r="J106" t="s">
        <v>130</v>
      </c>
      <c r="K106" t="s">
        <v>366</v>
      </c>
      <c r="L106" s="282" t="str">
        <f t="shared" si="6"/>
        <v>Kings Lynn subsidence FEED</v>
      </c>
      <c r="M106" s="282" t="s">
        <v>276</v>
      </c>
      <c r="O106" t="s">
        <v>1599</v>
      </c>
      <c r="P106" t="s">
        <v>303</v>
      </c>
      <c r="Q106" s="645"/>
      <c r="R106" s="645" t="s">
        <v>456</v>
      </c>
      <c r="S106" s="726"/>
      <c r="T106" s="978"/>
      <c r="U106" s="978"/>
      <c r="V106" s="242"/>
      <c r="AC106" t="s">
        <v>1336</v>
      </c>
      <c r="AD106" s="978"/>
      <c r="AE106" s="978"/>
      <c r="AF106" s="978"/>
      <c r="AG106" s="978"/>
      <c r="AH106" s="978"/>
      <c r="AI106" s="978"/>
      <c r="AJ106" s="978"/>
    </row>
    <row r="107" spans="1:36">
      <c r="D107" t="s">
        <v>269</v>
      </c>
      <c r="E107" t="s">
        <v>245</v>
      </c>
      <c r="F107" t="s">
        <v>270</v>
      </c>
      <c r="G107" t="s">
        <v>2409</v>
      </c>
      <c r="H107" t="s">
        <v>272</v>
      </c>
      <c r="I107" t="s">
        <v>297</v>
      </c>
      <c r="J107" t="s">
        <v>130</v>
      </c>
      <c r="K107" t="s">
        <v>366</v>
      </c>
      <c r="L107" s="282" t="str">
        <f t="shared" si="6"/>
        <v>Kings Lynn subsidence FEED</v>
      </c>
      <c r="M107" s="282" t="s">
        <v>276</v>
      </c>
      <c r="O107" t="s">
        <v>1599</v>
      </c>
      <c r="P107" t="s">
        <v>303</v>
      </c>
      <c r="Q107" s="645"/>
      <c r="R107" s="645" t="s">
        <v>456</v>
      </c>
      <c r="S107" s="726"/>
      <c r="T107" s="978"/>
      <c r="U107" s="978"/>
      <c r="V107" s="242"/>
      <c r="AC107" t="s">
        <v>1336</v>
      </c>
      <c r="AD107" s="978"/>
      <c r="AE107" s="978"/>
      <c r="AF107" s="978"/>
      <c r="AG107" s="978"/>
      <c r="AH107" s="978"/>
      <c r="AI107" s="978"/>
      <c r="AJ107" s="978"/>
    </row>
    <row r="109" spans="1:36" s="1" customFormat="1" ht="18">
      <c r="B109" s="2" t="s">
        <v>294</v>
      </c>
      <c r="R109" s="76"/>
    </row>
    <row r="111" spans="1:36" s="1" customFormat="1">
      <c r="A111" s="42"/>
      <c r="B111" s="48" t="s">
        <v>345</v>
      </c>
      <c r="R111" s="76"/>
    </row>
    <row r="113" spans="1:36">
      <c r="D113" t="s">
        <v>269</v>
      </c>
      <c r="E113" t="s">
        <v>245</v>
      </c>
      <c r="F113" t="s">
        <v>294</v>
      </c>
      <c r="G113" t="s">
        <v>2409</v>
      </c>
      <c r="H113" t="s">
        <v>272</v>
      </c>
      <c r="I113" t="s">
        <v>297</v>
      </c>
      <c r="J113" t="s">
        <v>130</v>
      </c>
      <c r="K113" t="s">
        <v>1614</v>
      </c>
      <c r="L113" s="282" t="str">
        <f t="shared" ref="L113:L123" si="7">R113</f>
        <v>Wormington</v>
      </c>
      <c r="M113" s="282" t="s">
        <v>276</v>
      </c>
      <c r="O113" t="s">
        <v>278</v>
      </c>
      <c r="P113" t="s">
        <v>381</v>
      </c>
      <c r="Q113" s="726"/>
      <c r="R113" s="645" t="s">
        <v>345</v>
      </c>
      <c r="S113" s="726"/>
      <c r="T113" s="645" t="s">
        <v>285</v>
      </c>
      <c r="U113" s="645" t="s">
        <v>2534</v>
      </c>
      <c r="V113" s="242"/>
      <c r="AC113" t="s">
        <v>1336</v>
      </c>
      <c r="AD113" s="978"/>
      <c r="AE113" s="978"/>
      <c r="AF113" s="978"/>
      <c r="AG113" s="978"/>
      <c r="AH113" s="978"/>
      <c r="AI113" s="978"/>
      <c r="AJ113" s="978"/>
    </row>
    <row r="114" spans="1:36">
      <c r="D114" t="s">
        <v>269</v>
      </c>
      <c r="E114" t="s">
        <v>245</v>
      </c>
      <c r="F114" t="s">
        <v>294</v>
      </c>
      <c r="G114" t="s">
        <v>2409</v>
      </c>
      <c r="H114" t="s">
        <v>272</v>
      </c>
      <c r="I114" t="s">
        <v>297</v>
      </c>
      <c r="J114" t="s">
        <v>130</v>
      </c>
      <c r="K114" t="s">
        <v>1614</v>
      </c>
      <c r="L114" s="282" t="str">
        <f t="shared" si="7"/>
        <v>Wormington</v>
      </c>
      <c r="M114" s="282" t="s">
        <v>276</v>
      </c>
      <c r="O114" t="s">
        <v>278</v>
      </c>
      <c r="P114" t="s">
        <v>381</v>
      </c>
      <c r="Q114" s="726"/>
      <c r="R114" s="645" t="s">
        <v>345</v>
      </c>
      <c r="S114" s="726"/>
      <c r="T114" s="645" t="s">
        <v>285</v>
      </c>
      <c r="U114" s="645" t="s">
        <v>2535</v>
      </c>
      <c r="V114" s="242"/>
      <c r="AC114" t="s">
        <v>1336</v>
      </c>
      <c r="AD114" s="978"/>
      <c r="AE114" s="978"/>
      <c r="AF114" s="978"/>
      <c r="AG114" s="978"/>
      <c r="AH114" s="978"/>
      <c r="AI114" s="978"/>
      <c r="AJ114" s="978"/>
    </row>
    <row r="115" spans="1:36">
      <c r="D115" t="s">
        <v>269</v>
      </c>
      <c r="E115" t="s">
        <v>245</v>
      </c>
      <c r="F115" t="s">
        <v>294</v>
      </c>
      <c r="G115" t="s">
        <v>2409</v>
      </c>
      <c r="H115" t="s">
        <v>272</v>
      </c>
      <c r="I115" t="s">
        <v>297</v>
      </c>
      <c r="J115" t="s">
        <v>130</v>
      </c>
      <c r="K115" t="s">
        <v>1614</v>
      </c>
      <c r="L115" s="282" t="str">
        <f t="shared" si="7"/>
        <v>Wormington</v>
      </c>
      <c r="M115" s="282" t="s">
        <v>276</v>
      </c>
      <c r="O115" t="s">
        <v>278</v>
      </c>
      <c r="P115" t="s">
        <v>381</v>
      </c>
      <c r="Q115" s="726"/>
      <c r="R115" s="645" t="s">
        <v>345</v>
      </c>
      <c r="S115" s="726"/>
      <c r="T115" s="645" t="s">
        <v>285</v>
      </c>
      <c r="U115" s="645" t="s">
        <v>2536</v>
      </c>
      <c r="V115" s="242"/>
      <c r="AC115" t="s">
        <v>1336</v>
      </c>
      <c r="AD115" s="978"/>
      <c r="AE115" s="978"/>
      <c r="AF115" s="978"/>
      <c r="AG115" s="978"/>
      <c r="AH115" s="978"/>
      <c r="AI115" s="978"/>
      <c r="AJ115" s="978"/>
    </row>
    <row r="116" spans="1:36">
      <c r="D116" t="s">
        <v>269</v>
      </c>
      <c r="E116" t="s">
        <v>245</v>
      </c>
      <c r="F116" t="s">
        <v>294</v>
      </c>
      <c r="G116" t="s">
        <v>2409</v>
      </c>
      <c r="H116" t="s">
        <v>272</v>
      </c>
      <c r="I116" t="s">
        <v>297</v>
      </c>
      <c r="J116" t="s">
        <v>130</v>
      </c>
      <c r="K116" t="s">
        <v>1614</v>
      </c>
      <c r="L116" s="282" t="str">
        <f t="shared" si="7"/>
        <v>Wormington</v>
      </c>
      <c r="M116" s="282" t="s">
        <v>276</v>
      </c>
      <c r="O116" t="s">
        <v>278</v>
      </c>
      <c r="P116" t="s">
        <v>381</v>
      </c>
      <c r="Q116" s="726"/>
      <c r="R116" s="645" t="s">
        <v>345</v>
      </c>
      <c r="S116" s="726"/>
      <c r="T116" s="645" t="s">
        <v>285</v>
      </c>
      <c r="U116" s="645" t="s">
        <v>2537</v>
      </c>
      <c r="V116" s="242"/>
      <c r="AC116" t="s">
        <v>1336</v>
      </c>
      <c r="AD116" s="978"/>
      <c r="AE116" s="978"/>
      <c r="AF116" s="978"/>
      <c r="AG116" s="978"/>
      <c r="AH116" s="978"/>
      <c r="AI116" s="978"/>
      <c r="AJ116" s="978"/>
    </row>
    <row r="117" spans="1:36">
      <c r="D117" t="s">
        <v>269</v>
      </c>
      <c r="E117" t="s">
        <v>245</v>
      </c>
      <c r="F117" t="s">
        <v>294</v>
      </c>
      <c r="G117" t="s">
        <v>2409</v>
      </c>
      <c r="H117" t="s">
        <v>272</v>
      </c>
      <c r="I117" t="s">
        <v>297</v>
      </c>
      <c r="J117" t="s">
        <v>130</v>
      </c>
      <c r="K117" t="s">
        <v>1614</v>
      </c>
      <c r="L117" s="282" t="str">
        <f t="shared" si="7"/>
        <v>Wormington</v>
      </c>
      <c r="M117" s="282" t="s">
        <v>276</v>
      </c>
      <c r="O117" t="s">
        <v>278</v>
      </c>
      <c r="P117" t="s">
        <v>381</v>
      </c>
      <c r="Q117" s="726"/>
      <c r="R117" s="645" t="s">
        <v>345</v>
      </c>
      <c r="S117" s="726"/>
      <c r="T117" s="645" t="s">
        <v>285</v>
      </c>
      <c r="U117" s="645" t="s">
        <v>2538</v>
      </c>
      <c r="V117" s="242"/>
      <c r="AC117" t="s">
        <v>1336</v>
      </c>
      <c r="AD117" s="978"/>
      <c r="AE117" s="978"/>
      <c r="AF117" s="978"/>
      <c r="AG117" s="978"/>
      <c r="AH117" s="978"/>
      <c r="AI117" s="978"/>
      <c r="AJ117" s="978"/>
    </row>
    <row r="118" spans="1:36">
      <c r="D118" t="s">
        <v>269</v>
      </c>
      <c r="E118" t="s">
        <v>245</v>
      </c>
      <c r="F118" t="s">
        <v>294</v>
      </c>
      <c r="G118" t="s">
        <v>2409</v>
      </c>
      <c r="H118" t="s">
        <v>272</v>
      </c>
      <c r="I118" t="s">
        <v>297</v>
      </c>
      <c r="J118" t="s">
        <v>130</v>
      </c>
      <c r="K118" t="s">
        <v>1614</v>
      </c>
      <c r="L118" s="282" t="str">
        <f t="shared" si="7"/>
        <v>Wormington</v>
      </c>
      <c r="M118" s="282" t="s">
        <v>276</v>
      </c>
      <c r="O118" t="s">
        <v>278</v>
      </c>
      <c r="P118" t="s">
        <v>381</v>
      </c>
      <c r="Q118" s="726"/>
      <c r="R118" s="645" t="s">
        <v>345</v>
      </c>
      <c r="S118" s="726"/>
      <c r="T118" s="645" t="s">
        <v>309</v>
      </c>
      <c r="U118" s="645" t="s">
        <v>2539</v>
      </c>
      <c r="V118" s="242"/>
      <c r="AC118" t="s">
        <v>1336</v>
      </c>
      <c r="AD118" s="978"/>
      <c r="AE118" s="978"/>
      <c r="AF118" s="978"/>
      <c r="AG118" s="978"/>
      <c r="AH118" s="978"/>
      <c r="AI118" s="978"/>
      <c r="AJ118" s="978"/>
    </row>
    <row r="119" spans="1:36">
      <c r="D119" t="s">
        <v>269</v>
      </c>
      <c r="E119" t="s">
        <v>245</v>
      </c>
      <c r="F119" t="s">
        <v>294</v>
      </c>
      <c r="G119" t="s">
        <v>2409</v>
      </c>
      <c r="H119" t="s">
        <v>272</v>
      </c>
      <c r="I119" t="s">
        <v>297</v>
      </c>
      <c r="J119" t="s">
        <v>130</v>
      </c>
      <c r="K119" t="s">
        <v>1614</v>
      </c>
      <c r="L119" s="282" t="str">
        <f t="shared" si="7"/>
        <v>Wormington</v>
      </c>
      <c r="M119" s="282" t="s">
        <v>276</v>
      </c>
      <c r="O119" t="s">
        <v>278</v>
      </c>
      <c r="P119" t="s">
        <v>381</v>
      </c>
      <c r="Q119" s="726"/>
      <c r="R119" s="645" t="s">
        <v>345</v>
      </c>
      <c r="S119" s="726"/>
      <c r="T119" s="645" t="s">
        <v>309</v>
      </c>
      <c r="U119" s="645" t="s">
        <v>507</v>
      </c>
      <c r="V119" s="242"/>
      <c r="AC119" t="s">
        <v>1336</v>
      </c>
      <c r="AD119" s="978"/>
      <c r="AE119" s="978"/>
      <c r="AF119" s="978"/>
      <c r="AG119" s="978"/>
      <c r="AH119" s="978"/>
      <c r="AI119" s="978"/>
      <c r="AJ119" s="978"/>
    </row>
    <row r="120" spans="1:36">
      <c r="D120" t="s">
        <v>269</v>
      </c>
      <c r="E120" t="s">
        <v>245</v>
      </c>
      <c r="F120" t="s">
        <v>294</v>
      </c>
      <c r="G120" t="s">
        <v>2409</v>
      </c>
      <c r="H120" t="s">
        <v>272</v>
      </c>
      <c r="I120" t="s">
        <v>297</v>
      </c>
      <c r="J120" t="s">
        <v>130</v>
      </c>
      <c r="K120" t="s">
        <v>1614</v>
      </c>
      <c r="L120" s="282" t="str">
        <f t="shared" si="7"/>
        <v>Wormington</v>
      </c>
      <c r="M120" s="282" t="s">
        <v>276</v>
      </c>
      <c r="O120" t="s">
        <v>278</v>
      </c>
      <c r="P120" t="s">
        <v>381</v>
      </c>
      <c r="Q120" s="726"/>
      <c r="R120" s="645" t="s">
        <v>345</v>
      </c>
      <c r="S120" s="726"/>
      <c r="T120" s="645" t="s">
        <v>309</v>
      </c>
      <c r="U120" s="645" t="s">
        <v>2540</v>
      </c>
      <c r="V120" s="242"/>
      <c r="AC120" t="s">
        <v>1336</v>
      </c>
      <c r="AD120" s="978"/>
      <c r="AE120" s="978"/>
      <c r="AF120" s="978"/>
      <c r="AG120" s="978"/>
      <c r="AH120" s="978"/>
      <c r="AI120" s="978"/>
      <c r="AJ120" s="978"/>
    </row>
    <row r="121" spans="1:36">
      <c r="D121" t="s">
        <v>269</v>
      </c>
      <c r="E121" t="s">
        <v>245</v>
      </c>
      <c r="F121" t="s">
        <v>294</v>
      </c>
      <c r="G121" t="s">
        <v>2409</v>
      </c>
      <c r="H121" t="s">
        <v>272</v>
      </c>
      <c r="I121" t="s">
        <v>297</v>
      </c>
      <c r="J121" t="s">
        <v>130</v>
      </c>
      <c r="K121" t="s">
        <v>1614</v>
      </c>
      <c r="L121" s="282" t="str">
        <f t="shared" si="7"/>
        <v>Wormington</v>
      </c>
      <c r="M121" s="282" t="s">
        <v>276</v>
      </c>
      <c r="O121" t="s">
        <v>278</v>
      </c>
      <c r="P121" t="s">
        <v>381</v>
      </c>
      <c r="Q121" s="726"/>
      <c r="R121" s="645" t="s">
        <v>345</v>
      </c>
      <c r="S121" s="726"/>
      <c r="T121" s="645" t="s">
        <v>309</v>
      </c>
      <c r="U121" s="645" t="s">
        <v>2541</v>
      </c>
      <c r="V121" s="242"/>
      <c r="AC121" t="s">
        <v>1336</v>
      </c>
      <c r="AD121" s="978"/>
      <c r="AE121" s="978"/>
      <c r="AF121" s="978"/>
      <c r="AG121" s="978"/>
      <c r="AH121" s="978"/>
      <c r="AI121" s="978"/>
      <c r="AJ121" s="978"/>
    </row>
    <row r="122" spans="1:36">
      <c r="D122" t="s">
        <v>269</v>
      </c>
      <c r="E122" t="s">
        <v>245</v>
      </c>
      <c r="F122" t="s">
        <v>294</v>
      </c>
      <c r="G122" t="s">
        <v>2409</v>
      </c>
      <c r="H122" t="s">
        <v>272</v>
      </c>
      <c r="I122" t="s">
        <v>297</v>
      </c>
      <c r="J122" t="s">
        <v>130</v>
      </c>
      <c r="K122" t="s">
        <v>1614</v>
      </c>
      <c r="L122" s="282" t="str">
        <f t="shared" si="7"/>
        <v>Wormington</v>
      </c>
      <c r="M122" s="282" t="s">
        <v>276</v>
      </c>
      <c r="O122" t="s">
        <v>278</v>
      </c>
      <c r="P122" t="s">
        <v>381</v>
      </c>
      <c r="Q122" s="645"/>
      <c r="R122" s="645" t="s">
        <v>345</v>
      </c>
      <c r="S122" s="726"/>
      <c r="T122" s="978"/>
      <c r="U122" s="978"/>
      <c r="V122" s="242"/>
      <c r="AC122" t="s">
        <v>1336</v>
      </c>
      <c r="AD122" s="978"/>
      <c r="AE122" s="978"/>
      <c r="AF122" s="978"/>
      <c r="AG122" s="978"/>
      <c r="AH122" s="978"/>
      <c r="AI122" s="978"/>
      <c r="AJ122" s="978"/>
    </row>
    <row r="123" spans="1:36">
      <c r="D123" t="s">
        <v>269</v>
      </c>
      <c r="E123" t="s">
        <v>245</v>
      </c>
      <c r="F123" t="s">
        <v>294</v>
      </c>
      <c r="G123" t="s">
        <v>2409</v>
      </c>
      <c r="H123" t="s">
        <v>272</v>
      </c>
      <c r="I123" t="s">
        <v>297</v>
      </c>
      <c r="J123" t="s">
        <v>130</v>
      </c>
      <c r="K123" t="s">
        <v>1614</v>
      </c>
      <c r="L123" s="282" t="str">
        <f t="shared" si="7"/>
        <v>Wormington</v>
      </c>
      <c r="M123" s="282" t="s">
        <v>276</v>
      </c>
      <c r="O123" t="s">
        <v>278</v>
      </c>
      <c r="P123" t="s">
        <v>381</v>
      </c>
      <c r="Q123" s="645"/>
      <c r="R123" s="645" t="s">
        <v>345</v>
      </c>
      <c r="S123" s="726"/>
      <c r="T123" s="978"/>
      <c r="U123" s="978"/>
      <c r="V123" s="242"/>
      <c r="AC123" t="s">
        <v>1336</v>
      </c>
      <c r="AD123" s="978"/>
      <c r="AE123" s="978"/>
      <c r="AF123" s="978"/>
      <c r="AG123" s="978"/>
      <c r="AH123" s="978"/>
      <c r="AI123" s="978"/>
      <c r="AJ123" s="978"/>
    </row>
    <row r="125" spans="1:36" s="1" customFormat="1">
      <c r="A125" s="42"/>
      <c r="B125" s="48" t="s">
        <v>402</v>
      </c>
      <c r="R125" s="76"/>
    </row>
    <row r="127" spans="1:36">
      <c r="D127" t="s">
        <v>269</v>
      </c>
      <c r="E127" t="s">
        <v>245</v>
      </c>
      <c r="F127" t="s">
        <v>294</v>
      </c>
      <c r="G127" t="s">
        <v>2409</v>
      </c>
      <c r="H127" t="s">
        <v>272</v>
      </c>
      <c r="I127" t="s">
        <v>297</v>
      </c>
      <c r="J127" t="s">
        <v>130</v>
      </c>
      <c r="K127" t="s">
        <v>1614</v>
      </c>
      <c r="L127" s="282" t="str">
        <f t="shared" ref="L127:L137" si="8">R127</f>
        <v>Kings Lynn</v>
      </c>
      <c r="M127" s="282" t="s">
        <v>276</v>
      </c>
      <c r="O127" t="s">
        <v>278</v>
      </c>
      <c r="P127" t="s">
        <v>381</v>
      </c>
      <c r="Q127" s="726"/>
      <c r="R127" s="645" t="s">
        <v>402</v>
      </c>
      <c r="S127" s="726"/>
      <c r="T127" s="645" t="s">
        <v>285</v>
      </c>
      <c r="U127" s="645" t="s">
        <v>2534</v>
      </c>
      <c r="V127" s="242"/>
      <c r="AC127" t="s">
        <v>1336</v>
      </c>
      <c r="AD127" s="978"/>
      <c r="AE127" s="978"/>
      <c r="AF127" s="978"/>
      <c r="AG127" s="978"/>
      <c r="AH127" s="978"/>
      <c r="AI127" s="978"/>
      <c r="AJ127" s="978"/>
    </row>
    <row r="128" spans="1:36">
      <c r="D128" t="s">
        <v>269</v>
      </c>
      <c r="E128" t="s">
        <v>245</v>
      </c>
      <c r="F128" t="s">
        <v>294</v>
      </c>
      <c r="G128" t="s">
        <v>2409</v>
      </c>
      <c r="H128" t="s">
        <v>272</v>
      </c>
      <c r="I128" t="s">
        <v>297</v>
      </c>
      <c r="J128" t="s">
        <v>130</v>
      </c>
      <c r="K128" t="s">
        <v>1614</v>
      </c>
      <c r="L128" s="282" t="str">
        <f t="shared" si="8"/>
        <v>Kings Lynn</v>
      </c>
      <c r="M128" s="282" t="s">
        <v>276</v>
      </c>
      <c r="O128" t="s">
        <v>278</v>
      </c>
      <c r="P128" t="s">
        <v>381</v>
      </c>
      <c r="Q128" s="726"/>
      <c r="R128" s="645" t="s">
        <v>402</v>
      </c>
      <c r="S128" s="726"/>
      <c r="T128" s="645" t="s">
        <v>285</v>
      </c>
      <c r="U128" s="645" t="s">
        <v>2535</v>
      </c>
      <c r="V128" s="242"/>
      <c r="AC128" t="s">
        <v>1336</v>
      </c>
      <c r="AD128" s="978"/>
      <c r="AE128" s="978"/>
      <c r="AF128" s="978"/>
      <c r="AG128" s="978"/>
      <c r="AH128" s="978"/>
      <c r="AI128" s="978"/>
      <c r="AJ128" s="978"/>
    </row>
    <row r="129" spans="1:36">
      <c r="D129" t="s">
        <v>269</v>
      </c>
      <c r="E129" t="s">
        <v>245</v>
      </c>
      <c r="F129" t="s">
        <v>294</v>
      </c>
      <c r="G129" t="s">
        <v>2409</v>
      </c>
      <c r="H129" t="s">
        <v>272</v>
      </c>
      <c r="I129" t="s">
        <v>297</v>
      </c>
      <c r="J129" t="s">
        <v>130</v>
      </c>
      <c r="K129" t="s">
        <v>1614</v>
      </c>
      <c r="L129" s="282" t="str">
        <f t="shared" si="8"/>
        <v>Kings Lynn</v>
      </c>
      <c r="M129" s="282" t="s">
        <v>276</v>
      </c>
      <c r="O129" t="s">
        <v>278</v>
      </c>
      <c r="P129" t="s">
        <v>381</v>
      </c>
      <c r="Q129" s="726"/>
      <c r="R129" s="645" t="s">
        <v>402</v>
      </c>
      <c r="S129" s="726"/>
      <c r="T129" s="645" t="s">
        <v>285</v>
      </c>
      <c r="U129" s="645" t="s">
        <v>2536</v>
      </c>
      <c r="V129" s="242"/>
      <c r="AC129" t="s">
        <v>1336</v>
      </c>
      <c r="AD129" s="978"/>
      <c r="AE129" s="978"/>
      <c r="AF129" s="978"/>
      <c r="AG129" s="978"/>
      <c r="AH129" s="978"/>
      <c r="AI129" s="978"/>
      <c r="AJ129" s="978"/>
    </row>
    <row r="130" spans="1:36">
      <c r="D130" t="s">
        <v>269</v>
      </c>
      <c r="E130" t="s">
        <v>245</v>
      </c>
      <c r="F130" t="s">
        <v>294</v>
      </c>
      <c r="G130" t="s">
        <v>2409</v>
      </c>
      <c r="H130" t="s">
        <v>272</v>
      </c>
      <c r="I130" t="s">
        <v>297</v>
      </c>
      <c r="J130" t="s">
        <v>130</v>
      </c>
      <c r="K130" t="s">
        <v>1614</v>
      </c>
      <c r="L130" s="282" t="str">
        <f t="shared" si="8"/>
        <v>Kings Lynn</v>
      </c>
      <c r="M130" s="282" t="s">
        <v>276</v>
      </c>
      <c r="O130" t="s">
        <v>278</v>
      </c>
      <c r="P130" t="s">
        <v>381</v>
      </c>
      <c r="Q130" s="726"/>
      <c r="R130" s="645" t="s">
        <v>402</v>
      </c>
      <c r="S130" s="726"/>
      <c r="T130" s="645" t="s">
        <v>285</v>
      </c>
      <c r="U130" s="645" t="s">
        <v>2537</v>
      </c>
      <c r="V130" s="242"/>
      <c r="AC130" t="s">
        <v>1336</v>
      </c>
      <c r="AD130" s="978"/>
      <c r="AE130" s="978"/>
      <c r="AF130" s="978"/>
      <c r="AG130" s="978"/>
      <c r="AH130" s="978"/>
      <c r="AI130" s="978"/>
      <c r="AJ130" s="978"/>
    </row>
    <row r="131" spans="1:36">
      <c r="D131" t="s">
        <v>269</v>
      </c>
      <c r="E131" t="s">
        <v>245</v>
      </c>
      <c r="F131" t="s">
        <v>294</v>
      </c>
      <c r="G131" t="s">
        <v>2409</v>
      </c>
      <c r="H131" t="s">
        <v>272</v>
      </c>
      <c r="I131" t="s">
        <v>297</v>
      </c>
      <c r="J131" t="s">
        <v>130</v>
      </c>
      <c r="K131" t="s">
        <v>1614</v>
      </c>
      <c r="L131" s="282" t="str">
        <f t="shared" si="8"/>
        <v>Kings Lynn</v>
      </c>
      <c r="M131" s="282" t="s">
        <v>276</v>
      </c>
      <c r="O131" t="s">
        <v>278</v>
      </c>
      <c r="P131" t="s">
        <v>381</v>
      </c>
      <c r="Q131" s="726"/>
      <c r="R131" s="645" t="s">
        <v>402</v>
      </c>
      <c r="S131" s="726"/>
      <c r="T131" s="645" t="s">
        <v>285</v>
      </c>
      <c r="U131" s="645" t="s">
        <v>2538</v>
      </c>
      <c r="V131" s="242"/>
      <c r="AC131" t="s">
        <v>1336</v>
      </c>
      <c r="AD131" s="978"/>
      <c r="AE131" s="978"/>
      <c r="AF131" s="978"/>
      <c r="AG131" s="978"/>
      <c r="AH131" s="978"/>
      <c r="AI131" s="978"/>
      <c r="AJ131" s="978"/>
    </row>
    <row r="132" spans="1:36">
      <c r="D132" t="s">
        <v>269</v>
      </c>
      <c r="E132" t="s">
        <v>245</v>
      </c>
      <c r="F132" t="s">
        <v>294</v>
      </c>
      <c r="G132" t="s">
        <v>2409</v>
      </c>
      <c r="H132" t="s">
        <v>272</v>
      </c>
      <c r="I132" t="s">
        <v>297</v>
      </c>
      <c r="J132" t="s">
        <v>130</v>
      </c>
      <c r="K132" t="s">
        <v>1614</v>
      </c>
      <c r="L132" s="282" t="str">
        <f t="shared" si="8"/>
        <v>Kings Lynn</v>
      </c>
      <c r="M132" s="282" t="s">
        <v>276</v>
      </c>
      <c r="O132" t="s">
        <v>278</v>
      </c>
      <c r="P132" t="s">
        <v>381</v>
      </c>
      <c r="Q132" s="726"/>
      <c r="R132" s="645" t="s">
        <v>402</v>
      </c>
      <c r="S132" s="726"/>
      <c r="T132" s="645" t="s">
        <v>309</v>
      </c>
      <c r="U132" s="645" t="s">
        <v>2539</v>
      </c>
      <c r="V132" s="242"/>
      <c r="AC132" t="s">
        <v>1336</v>
      </c>
      <c r="AD132" s="978"/>
      <c r="AE132" s="978"/>
      <c r="AF132" s="978"/>
      <c r="AG132" s="978"/>
      <c r="AH132" s="978"/>
      <c r="AI132" s="978"/>
      <c r="AJ132" s="978"/>
    </row>
    <row r="133" spans="1:36">
      <c r="D133" t="s">
        <v>269</v>
      </c>
      <c r="E133" t="s">
        <v>245</v>
      </c>
      <c r="F133" t="s">
        <v>294</v>
      </c>
      <c r="G133" t="s">
        <v>2409</v>
      </c>
      <c r="H133" t="s">
        <v>272</v>
      </c>
      <c r="I133" t="s">
        <v>297</v>
      </c>
      <c r="J133" t="s">
        <v>130</v>
      </c>
      <c r="K133" t="s">
        <v>1614</v>
      </c>
      <c r="L133" s="282" t="str">
        <f t="shared" si="8"/>
        <v>Kings Lynn</v>
      </c>
      <c r="M133" s="282" t="s">
        <v>276</v>
      </c>
      <c r="O133" t="s">
        <v>278</v>
      </c>
      <c r="P133" t="s">
        <v>381</v>
      </c>
      <c r="Q133" s="726"/>
      <c r="R133" s="645" t="s">
        <v>402</v>
      </c>
      <c r="S133" s="726"/>
      <c r="T133" s="645" t="s">
        <v>309</v>
      </c>
      <c r="U133" s="645" t="s">
        <v>507</v>
      </c>
      <c r="V133" s="242"/>
      <c r="AC133" t="s">
        <v>1336</v>
      </c>
      <c r="AD133" s="978"/>
      <c r="AE133" s="978"/>
      <c r="AF133" s="978"/>
      <c r="AG133" s="978"/>
      <c r="AH133" s="978"/>
      <c r="AI133" s="978"/>
      <c r="AJ133" s="978"/>
    </row>
    <row r="134" spans="1:36">
      <c r="D134" t="s">
        <v>269</v>
      </c>
      <c r="E134" t="s">
        <v>245</v>
      </c>
      <c r="F134" t="s">
        <v>294</v>
      </c>
      <c r="G134" t="s">
        <v>2409</v>
      </c>
      <c r="H134" t="s">
        <v>272</v>
      </c>
      <c r="I134" t="s">
        <v>297</v>
      </c>
      <c r="J134" t="s">
        <v>130</v>
      </c>
      <c r="K134" t="s">
        <v>1614</v>
      </c>
      <c r="L134" s="282" t="str">
        <f t="shared" si="8"/>
        <v>Kings Lynn</v>
      </c>
      <c r="M134" s="282" t="s">
        <v>276</v>
      </c>
      <c r="O134" t="s">
        <v>278</v>
      </c>
      <c r="P134" t="s">
        <v>381</v>
      </c>
      <c r="Q134" s="726"/>
      <c r="R134" s="645" t="s">
        <v>402</v>
      </c>
      <c r="S134" s="726"/>
      <c r="T134" s="645" t="s">
        <v>309</v>
      </c>
      <c r="U134" s="645" t="s">
        <v>2540</v>
      </c>
      <c r="V134" s="242"/>
      <c r="AC134" t="s">
        <v>1336</v>
      </c>
      <c r="AD134" s="978"/>
      <c r="AE134" s="978"/>
      <c r="AF134" s="978"/>
      <c r="AG134" s="978"/>
      <c r="AH134" s="978"/>
      <c r="AI134" s="978"/>
      <c r="AJ134" s="978"/>
    </row>
    <row r="135" spans="1:36">
      <c r="D135" t="s">
        <v>269</v>
      </c>
      <c r="E135" t="s">
        <v>245</v>
      </c>
      <c r="F135" t="s">
        <v>294</v>
      </c>
      <c r="G135" t="s">
        <v>2409</v>
      </c>
      <c r="H135" t="s">
        <v>272</v>
      </c>
      <c r="I135" t="s">
        <v>297</v>
      </c>
      <c r="J135" t="s">
        <v>130</v>
      </c>
      <c r="K135" t="s">
        <v>1614</v>
      </c>
      <c r="L135" s="282" t="str">
        <f t="shared" si="8"/>
        <v>Kings Lynn</v>
      </c>
      <c r="M135" s="282" t="s">
        <v>276</v>
      </c>
      <c r="O135" t="s">
        <v>278</v>
      </c>
      <c r="P135" t="s">
        <v>381</v>
      </c>
      <c r="Q135" s="726"/>
      <c r="R135" s="645" t="s">
        <v>402</v>
      </c>
      <c r="S135" s="726"/>
      <c r="T135" s="645" t="s">
        <v>309</v>
      </c>
      <c r="U135" s="645" t="s">
        <v>2541</v>
      </c>
      <c r="V135" s="242"/>
      <c r="AC135" t="s">
        <v>1336</v>
      </c>
      <c r="AD135" s="978"/>
      <c r="AE135" s="978"/>
      <c r="AF135" s="978"/>
      <c r="AG135" s="978"/>
      <c r="AH135" s="978"/>
      <c r="AI135" s="978"/>
      <c r="AJ135" s="978"/>
    </row>
    <row r="136" spans="1:36">
      <c r="D136" t="s">
        <v>269</v>
      </c>
      <c r="E136" t="s">
        <v>245</v>
      </c>
      <c r="F136" t="s">
        <v>294</v>
      </c>
      <c r="G136" t="s">
        <v>2409</v>
      </c>
      <c r="H136" t="s">
        <v>272</v>
      </c>
      <c r="I136" t="s">
        <v>297</v>
      </c>
      <c r="J136" t="s">
        <v>130</v>
      </c>
      <c r="K136" t="s">
        <v>1614</v>
      </c>
      <c r="L136" s="282" t="str">
        <f t="shared" si="8"/>
        <v>Kings Lynn</v>
      </c>
      <c r="M136" s="282" t="s">
        <v>276</v>
      </c>
      <c r="O136" t="s">
        <v>278</v>
      </c>
      <c r="P136" t="s">
        <v>381</v>
      </c>
      <c r="Q136" s="645"/>
      <c r="R136" s="645" t="s">
        <v>402</v>
      </c>
      <c r="S136" s="726"/>
      <c r="T136" s="978"/>
      <c r="U136" s="978"/>
      <c r="V136" s="242"/>
      <c r="AC136" t="s">
        <v>1336</v>
      </c>
      <c r="AD136" s="978"/>
      <c r="AE136" s="978"/>
      <c r="AF136" s="978"/>
      <c r="AG136" s="978"/>
      <c r="AH136" s="978"/>
      <c r="AI136" s="978"/>
      <c r="AJ136" s="978"/>
    </row>
    <row r="137" spans="1:36">
      <c r="D137" t="s">
        <v>269</v>
      </c>
      <c r="E137" t="s">
        <v>245</v>
      </c>
      <c r="F137" t="s">
        <v>294</v>
      </c>
      <c r="G137" t="s">
        <v>2409</v>
      </c>
      <c r="H137" t="s">
        <v>272</v>
      </c>
      <c r="I137" t="s">
        <v>297</v>
      </c>
      <c r="J137" t="s">
        <v>130</v>
      </c>
      <c r="K137" t="s">
        <v>1614</v>
      </c>
      <c r="L137" s="282" t="str">
        <f t="shared" si="8"/>
        <v>Kings Lynn</v>
      </c>
      <c r="M137" s="282" t="s">
        <v>276</v>
      </c>
      <c r="O137" t="s">
        <v>278</v>
      </c>
      <c r="P137" t="s">
        <v>381</v>
      </c>
      <c r="Q137" s="645"/>
      <c r="R137" s="645" t="s">
        <v>402</v>
      </c>
      <c r="S137" s="726"/>
      <c r="T137" s="978"/>
      <c r="U137" s="978"/>
      <c r="V137" s="242"/>
      <c r="AC137" t="s">
        <v>1336</v>
      </c>
      <c r="AD137" s="978"/>
      <c r="AE137" s="978"/>
      <c r="AF137" s="978"/>
      <c r="AG137" s="978"/>
      <c r="AH137" s="978"/>
      <c r="AI137" s="978"/>
      <c r="AJ137" s="978"/>
    </row>
    <row r="139" spans="1:36" s="1" customFormat="1">
      <c r="A139" s="42"/>
      <c r="B139" s="48" t="s">
        <v>367</v>
      </c>
      <c r="R139" s="76"/>
    </row>
    <row r="141" spans="1:36">
      <c r="D141" t="s">
        <v>269</v>
      </c>
      <c r="E141" t="s">
        <v>245</v>
      </c>
      <c r="F141" t="s">
        <v>294</v>
      </c>
      <c r="G141" t="s">
        <v>2409</v>
      </c>
      <c r="H141" t="s">
        <v>272</v>
      </c>
      <c r="I141" t="s">
        <v>297</v>
      </c>
      <c r="J141" t="s">
        <v>130</v>
      </c>
      <c r="K141" t="s">
        <v>1614</v>
      </c>
      <c r="L141" s="282" t="str">
        <f t="shared" ref="L141:L151" si="9">R141</f>
        <v>Peterborough</v>
      </c>
      <c r="M141" s="282" t="s">
        <v>276</v>
      </c>
      <c r="O141" t="s">
        <v>278</v>
      </c>
      <c r="P141" t="s">
        <v>381</v>
      </c>
      <c r="Q141" s="726"/>
      <c r="R141" s="645" t="s">
        <v>367</v>
      </c>
      <c r="S141" s="726"/>
      <c r="T141" s="645" t="s">
        <v>285</v>
      </c>
      <c r="U141" s="645" t="s">
        <v>2534</v>
      </c>
      <c r="V141" s="242"/>
      <c r="AC141" t="s">
        <v>1336</v>
      </c>
      <c r="AD141" s="978"/>
      <c r="AE141" s="978"/>
      <c r="AF141" s="978"/>
      <c r="AG141" s="978"/>
      <c r="AH141" s="978"/>
      <c r="AI141" s="978"/>
      <c r="AJ141" s="978"/>
    </row>
    <row r="142" spans="1:36">
      <c r="D142" t="s">
        <v>269</v>
      </c>
      <c r="E142" t="s">
        <v>245</v>
      </c>
      <c r="F142" t="s">
        <v>294</v>
      </c>
      <c r="G142" t="s">
        <v>2409</v>
      </c>
      <c r="H142" t="s">
        <v>272</v>
      </c>
      <c r="I142" t="s">
        <v>297</v>
      </c>
      <c r="J142" t="s">
        <v>130</v>
      </c>
      <c r="K142" t="s">
        <v>1614</v>
      </c>
      <c r="L142" s="282" t="str">
        <f t="shared" si="9"/>
        <v>Peterborough</v>
      </c>
      <c r="M142" s="282" t="s">
        <v>276</v>
      </c>
      <c r="O142" t="s">
        <v>278</v>
      </c>
      <c r="P142" t="s">
        <v>381</v>
      </c>
      <c r="Q142" s="726"/>
      <c r="R142" s="645" t="s">
        <v>367</v>
      </c>
      <c r="S142" s="726"/>
      <c r="T142" s="645" t="s">
        <v>285</v>
      </c>
      <c r="U142" s="645" t="s">
        <v>2535</v>
      </c>
      <c r="V142" s="242"/>
      <c r="AC142" t="s">
        <v>1336</v>
      </c>
      <c r="AD142" s="978"/>
      <c r="AE142" s="978"/>
      <c r="AF142" s="978"/>
      <c r="AG142" s="978"/>
      <c r="AH142" s="978"/>
      <c r="AI142" s="978"/>
      <c r="AJ142" s="978"/>
    </row>
    <row r="143" spans="1:36">
      <c r="D143" t="s">
        <v>269</v>
      </c>
      <c r="E143" t="s">
        <v>245</v>
      </c>
      <c r="F143" t="s">
        <v>294</v>
      </c>
      <c r="G143" t="s">
        <v>2409</v>
      </c>
      <c r="H143" t="s">
        <v>272</v>
      </c>
      <c r="I143" t="s">
        <v>297</v>
      </c>
      <c r="J143" t="s">
        <v>130</v>
      </c>
      <c r="K143" t="s">
        <v>1614</v>
      </c>
      <c r="L143" s="282" t="str">
        <f t="shared" si="9"/>
        <v>Peterborough</v>
      </c>
      <c r="M143" s="282" t="s">
        <v>276</v>
      </c>
      <c r="O143" t="s">
        <v>278</v>
      </c>
      <c r="P143" t="s">
        <v>381</v>
      </c>
      <c r="Q143" s="726"/>
      <c r="R143" s="645" t="s">
        <v>367</v>
      </c>
      <c r="S143" s="726"/>
      <c r="T143" s="645" t="s">
        <v>285</v>
      </c>
      <c r="U143" s="645" t="s">
        <v>2536</v>
      </c>
      <c r="V143" s="242"/>
      <c r="AC143" t="s">
        <v>1336</v>
      </c>
      <c r="AD143" s="978"/>
      <c r="AE143" s="978"/>
      <c r="AF143" s="978"/>
      <c r="AG143" s="978"/>
      <c r="AH143" s="978"/>
      <c r="AI143" s="978"/>
      <c r="AJ143" s="978"/>
    </row>
    <row r="144" spans="1:36">
      <c r="D144" t="s">
        <v>269</v>
      </c>
      <c r="E144" t="s">
        <v>245</v>
      </c>
      <c r="F144" t="s">
        <v>294</v>
      </c>
      <c r="G144" t="s">
        <v>2409</v>
      </c>
      <c r="H144" t="s">
        <v>272</v>
      </c>
      <c r="I144" t="s">
        <v>297</v>
      </c>
      <c r="J144" t="s">
        <v>130</v>
      </c>
      <c r="K144" t="s">
        <v>1614</v>
      </c>
      <c r="L144" s="282" t="str">
        <f t="shared" si="9"/>
        <v>Peterborough</v>
      </c>
      <c r="M144" s="282" t="s">
        <v>276</v>
      </c>
      <c r="O144" t="s">
        <v>278</v>
      </c>
      <c r="P144" t="s">
        <v>381</v>
      </c>
      <c r="Q144" s="726"/>
      <c r="R144" s="645" t="s">
        <v>367</v>
      </c>
      <c r="S144" s="726"/>
      <c r="T144" s="645" t="s">
        <v>285</v>
      </c>
      <c r="U144" s="645" t="s">
        <v>2537</v>
      </c>
      <c r="V144" s="242"/>
      <c r="AC144" t="s">
        <v>1336</v>
      </c>
      <c r="AD144" s="978"/>
      <c r="AE144" s="978"/>
      <c r="AF144" s="978"/>
      <c r="AG144" s="978"/>
      <c r="AH144" s="978"/>
      <c r="AI144" s="978"/>
      <c r="AJ144" s="978"/>
    </row>
    <row r="145" spans="1:36">
      <c r="D145" t="s">
        <v>269</v>
      </c>
      <c r="E145" t="s">
        <v>245</v>
      </c>
      <c r="F145" t="s">
        <v>294</v>
      </c>
      <c r="G145" t="s">
        <v>2409</v>
      </c>
      <c r="H145" t="s">
        <v>272</v>
      </c>
      <c r="I145" t="s">
        <v>297</v>
      </c>
      <c r="J145" t="s">
        <v>130</v>
      </c>
      <c r="K145" t="s">
        <v>1614</v>
      </c>
      <c r="L145" s="282" t="str">
        <f t="shared" si="9"/>
        <v>Peterborough</v>
      </c>
      <c r="M145" s="282" t="s">
        <v>276</v>
      </c>
      <c r="O145" t="s">
        <v>278</v>
      </c>
      <c r="P145" t="s">
        <v>381</v>
      </c>
      <c r="Q145" s="726"/>
      <c r="R145" s="645" t="s">
        <v>367</v>
      </c>
      <c r="S145" s="726"/>
      <c r="T145" s="645" t="s">
        <v>285</v>
      </c>
      <c r="U145" s="645" t="s">
        <v>2538</v>
      </c>
      <c r="V145" s="242"/>
      <c r="AC145" t="s">
        <v>1336</v>
      </c>
      <c r="AD145" s="978"/>
      <c r="AE145" s="978"/>
      <c r="AF145" s="978"/>
      <c r="AG145" s="978"/>
      <c r="AH145" s="978"/>
      <c r="AI145" s="978"/>
      <c r="AJ145" s="978"/>
    </row>
    <row r="146" spans="1:36">
      <c r="D146" t="s">
        <v>269</v>
      </c>
      <c r="E146" t="s">
        <v>245</v>
      </c>
      <c r="F146" t="s">
        <v>294</v>
      </c>
      <c r="G146" t="s">
        <v>2409</v>
      </c>
      <c r="H146" t="s">
        <v>272</v>
      </c>
      <c r="I146" t="s">
        <v>297</v>
      </c>
      <c r="J146" t="s">
        <v>130</v>
      </c>
      <c r="K146" t="s">
        <v>1614</v>
      </c>
      <c r="L146" s="282" t="str">
        <f t="shared" si="9"/>
        <v>Peterborough</v>
      </c>
      <c r="M146" s="282" t="s">
        <v>276</v>
      </c>
      <c r="O146" t="s">
        <v>278</v>
      </c>
      <c r="P146" t="s">
        <v>381</v>
      </c>
      <c r="Q146" s="726"/>
      <c r="R146" s="645" t="s">
        <v>367</v>
      </c>
      <c r="S146" s="726"/>
      <c r="T146" s="645" t="s">
        <v>309</v>
      </c>
      <c r="U146" s="645" t="s">
        <v>2539</v>
      </c>
      <c r="V146" s="242"/>
      <c r="AC146" t="s">
        <v>1336</v>
      </c>
      <c r="AD146" s="978"/>
      <c r="AE146" s="978"/>
      <c r="AF146" s="978"/>
      <c r="AG146" s="978"/>
      <c r="AH146" s="978"/>
      <c r="AI146" s="978"/>
      <c r="AJ146" s="978"/>
    </row>
    <row r="147" spans="1:36">
      <c r="D147" t="s">
        <v>269</v>
      </c>
      <c r="E147" t="s">
        <v>245</v>
      </c>
      <c r="F147" t="s">
        <v>294</v>
      </c>
      <c r="G147" t="s">
        <v>2409</v>
      </c>
      <c r="H147" t="s">
        <v>272</v>
      </c>
      <c r="I147" t="s">
        <v>297</v>
      </c>
      <c r="J147" t="s">
        <v>130</v>
      </c>
      <c r="K147" t="s">
        <v>1614</v>
      </c>
      <c r="L147" s="282" t="str">
        <f t="shared" si="9"/>
        <v>Peterborough</v>
      </c>
      <c r="M147" s="282" t="s">
        <v>276</v>
      </c>
      <c r="O147" t="s">
        <v>278</v>
      </c>
      <c r="P147" t="s">
        <v>381</v>
      </c>
      <c r="Q147" s="726"/>
      <c r="R147" s="645" t="s">
        <v>367</v>
      </c>
      <c r="S147" s="726"/>
      <c r="T147" s="645" t="s">
        <v>309</v>
      </c>
      <c r="U147" s="645" t="s">
        <v>507</v>
      </c>
      <c r="V147" s="242"/>
      <c r="AC147" t="s">
        <v>1336</v>
      </c>
      <c r="AD147" s="978"/>
      <c r="AE147" s="978"/>
      <c r="AF147" s="978"/>
      <c r="AG147" s="978"/>
      <c r="AH147" s="978"/>
      <c r="AI147" s="978"/>
      <c r="AJ147" s="978"/>
    </row>
    <row r="148" spans="1:36">
      <c r="D148" t="s">
        <v>269</v>
      </c>
      <c r="E148" t="s">
        <v>245</v>
      </c>
      <c r="F148" t="s">
        <v>294</v>
      </c>
      <c r="G148" t="s">
        <v>2409</v>
      </c>
      <c r="H148" t="s">
        <v>272</v>
      </c>
      <c r="I148" t="s">
        <v>297</v>
      </c>
      <c r="J148" t="s">
        <v>130</v>
      </c>
      <c r="K148" t="s">
        <v>1614</v>
      </c>
      <c r="L148" s="282" t="str">
        <f t="shared" si="9"/>
        <v>Peterborough</v>
      </c>
      <c r="M148" s="282" t="s">
        <v>276</v>
      </c>
      <c r="O148" t="s">
        <v>278</v>
      </c>
      <c r="P148" t="s">
        <v>381</v>
      </c>
      <c r="Q148" s="726"/>
      <c r="R148" s="645" t="s">
        <v>367</v>
      </c>
      <c r="S148" s="726"/>
      <c r="T148" s="645" t="s">
        <v>309</v>
      </c>
      <c r="U148" s="645" t="s">
        <v>2540</v>
      </c>
      <c r="V148" s="242"/>
      <c r="AC148" t="s">
        <v>1336</v>
      </c>
      <c r="AD148" s="978"/>
      <c r="AE148" s="978"/>
      <c r="AF148" s="978"/>
      <c r="AG148" s="978"/>
      <c r="AH148" s="978"/>
      <c r="AI148" s="978"/>
      <c r="AJ148" s="978"/>
    </row>
    <row r="149" spans="1:36">
      <c r="D149" t="s">
        <v>269</v>
      </c>
      <c r="E149" t="s">
        <v>245</v>
      </c>
      <c r="F149" t="s">
        <v>294</v>
      </c>
      <c r="G149" t="s">
        <v>2409</v>
      </c>
      <c r="H149" t="s">
        <v>272</v>
      </c>
      <c r="I149" t="s">
        <v>297</v>
      </c>
      <c r="J149" t="s">
        <v>130</v>
      </c>
      <c r="K149" t="s">
        <v>1614</v>
      </c>
      <c r="L149" s="282" t="str">
        <f t="shared" si="9"/>
        <v>Peterborough</v>
      </c>
      <c r="M149" s="282" t="s">
        <v>276</v>
      </c>
      <c r="O149" t="s">
        <v>278</v>
      </c>
      <c r="P149" t="s">
        <v>381</v>
      </c>
      <c r="Q149" s="726"/>
      <c r="R149" s="645" t="s">
        <v>367</v>
      </c>
      <c r="S149" s="726"/>
      <c r="T149" s="645" t="s">
        <v>309</v>
      </c>
      <c r="U149" s="645" t="s">
        <v>2541</v>
      </c>
      <c r="V149" s="242"/>
      <c r="AC149" t="s">
        <v>1336</v>
      </c>
      <c r="AD149" s="978"/>
      <c r="AE149" s="978"/>
      <c r="AF149" s="978"/>
      <c r="AG149" s="978"/>
      <c r="AH149" s="978"/>
      <c r="AI149" s="978"/>
      <c r="AJ149" s="978"/>
    </row>
    <row r="150" spans="1:36">
      <c r="D150" t="s">
        <v>269</v>
      </c>
      <c r="E150" t="s">
        <v>245</v>
      </c>
      <c r="F150" t="s">
        <v>294</v>
      </c>
      <c r="G150" t="s">
        <v>2409</v>
      </c>
      <c r="H150" t="s">
        <v>272</v>
      </c>
      <c r="I150" t="s">
        <v>297</v>
      </c>
      <c r="J150" t="s">
        <v>130</v>
      </c>
      <c r="K150" t="s">
        <v>1614</v>
      </c>
      <c r="L150" s="282" t="str">
        <f t="shared" si="9"/>
        <v>Peterborough</v>
      </c>
      <c r="M150" s="282" t="s">
        <v>276</v>
      </c>
      <c r="O150" t="s">
        <v>278</v>
      </c>
      <c r="P150" t="s">
        <v>381</v>
      </c>
      <c r="Q150" s="645"/>
      <c r="R150" s="645" t="s">
        <v>367</v>
      </c>
      <c r="S150" s="726"/>
      <c r="T150" s="978"/>
      <c r="U150" s="978"/>
      <c r="V150" s="242"/>
      <c r="AC150" t="s">
        <v>1336</v>
      </c>
      <c r="AD150" s="978"/>
      <c r="AE150" s="978"/>
      <c r="AF150" s="978"/>
      <c r="AG150" s="978"/>
      <c r="AH150" s="978"/>
      <c r="AI150" s="978"/>
      <c r="AJ150" s="978"/>
    </row>
    <row r="151" spans="1:36">
      <c r="D151" t="s">
        <v>269</v>
      </c>
      <c r="E151" t="s">
        <v>245</v>
      </c>
      <c r="F151" t="s">
        <v>294</v>
      </c>
      <c r="G151" t="s">
        <v>2409</v>
      </c>
      <c r="H151" t="s">
        <v>272</v>
      </c>
      <c r="I151" t="s">
        <v>297</v>
      </c>
      <c r="J151" t="s">
        <v>130</v>
      </c>
      <c r="K151" t="s">
        <v>1614</v>
      </c>
      <c r="L151" s="282" t="str">
        <f t="shared" si="9"/>
        <v>Peterborough</v>
      </c>
      <c r="M151" s="282" t="s">
        <v>276</v>
      </c>
      <c r="O151" t="s">
        <v>278</v>
      </c>
      <c r="P151" t="s">
        <v>381</v>
      </c>
      <c r="Q151" s="645"/>
      <c r="R151" s="645" t="s">
        <v>367</v>
      </c>
      <c r="S151" s="726"/>
      <c r="T151" s="978"/>
      <c r="U151" s="978"/>
      <c r="V151" s="242"/>
      <c r="AC151" t="s">
        <v>1336</v>
      </c>
      <c r="AD151" s="978"/>
      <c r="AE151" s="978"/>
      <c r="AF151" s="978"/>
      <c r="AG151" s="978"/>
      <c r="AH151" s="978"/>
      <c r="AI151" s="978"/>
      <c r="AJ151" s="978"/>
    </row>
    <row r="153" spans="1:36" s="1" customFormat="1">
      <c r="A153" s="42"/>
      <c r="B153" s="48" t="s">
        <v>386</v>
      </c>
      <c r="R153" s="76"/>
    </row>
    <row r="155" spans="1:36">
      <c r="D155" t="s">
        <v>269</v>
      </c>
      <c r="E155" t="s">
        <v>245</v>
      </c>
      <c r="F155" t="s">
        <v>294</v>
      </c>
      <c r="G155" t="s">
        <v>2409</v>
      </c>
      <c r="H155" t="s">
        <v>272</v>
      </c>
      <c r="I155" t="s">
        <v>297</v>
      </c>
      <c r="J155" t="s">
        <v>130</v>
      </c>
      <c r="K155" t="s">
        <v>1614</v>
      </c>
      <c r="L155" s="282" t="str">
        <f t="shared" ref="L155:L165" si="10">R155</f>
        <v>St Fergus</v>
      </c>
      <c r="M155" s="282" t="s">
        <v>276</v>
      </c>
      <c r="O155" t="s">
        <v>278</v>
      </c>
      <c r="P155" t="s">
        <v>381</v>
      </c>
      <c r="Q155" s="726"/>
      <c r="R155" s="645" t="s">
        <v>386</v>
      </c>
      <c r="S155" s="726"/>
      <c r="T155" s="645" t="s">
        <v>285</v>
      </c>
      <c r="U155" s="645" t="s">
        <v>2534</v>
      </c>
      <c r="V155" s="242"/>
      <c r="AC155" t="s">
        <v>1336</v>
      </c>
      <c r="AD155" s="978"/>
      <c r="AE155" s="978"/>
      <c r="AF155" s="978"/>
      <c r="AG155" s="978"/>
      <c r="AH155" s="978"/>
      <c r="AI155" s="978"/>
      <c r="AJ155" s="978"/>
    </row>
    <row r="156" spans="1:36">
      <c r="D156" t="s">
        <v>269</v>
      </c>
      <c r="E156" t="s">
        <v>245</v>
      </c>
      <c r="F156" t="s">
        <v>294</v>
      </c>
      <c r="G156" t="s">
        <v>2409</v>
      </c>
      <c r="H156" t="s">
        <v>272</v>
      </c>
      <c r="I156" t="s">
        <v>297</v>
      </c>
      <c r="J156" t="s">
        <v>130</v>
      </c>
      <c r="K156" t="s">
        <v>1614</v>
      </c>
      <c r="L156" s="282" t="str">
        <f t="shared" si="10"/>
        <v>St Fergus</v>
      </c>
      <c r="M156" s="282" t="s">
        <v>276</v>
      </c>
      <c r="O156" t="s">
        <v>278</v>
      </c>
      <c r="P156" t="s">
        <v>381</v>
      </c>
      <c r="Q156" s="726"/>
      <c r="R156" s="645" t="s">
        <v>386</v>
      </c>
      <c r="S156" s="726"/>
      <c r="T156" s="645" t="s">
        <v>285</v>
      </c>
      <c r="U156" s="645" t="s">
        <v>2535</v>
      </c>
      <c r="V156" s="242"/>
      <c r="AC156" t="s">
        <v>1336</v>
      </c>
      <c r="AD156" s="978"/>
      <c r="AE156" s="978"/>
      <c r="AF156" s="978"/>
      <c r="AG156" s="978"/>
      <c r="AH156" s="978"/>
      <c r="AI156" s="978"/>
      <c r="AJ156" s="978"/>
    </row>
    <row r="157" spans="1:36">
      <c r="D157" t="s">
        <v>269</v>
      </c>
      <c r="E157" t="s">
        <v>245</v>
      </c>
      <c r="F157" t="s">
        <v>294</v>
      </c>
      <c r="G157" t="s">
        <v>2409</v>
      </c>
      <c r="H157" t="s">
        <v>272</v>
      </c>
      <c r="I157" t="s">
        <v>297</v>
      </c>
      <c r="J157" t="s">
        <v>130</v>
      </c>
      <c r="K157" t="s">
        <v>1614</v>
      </c>
      <c r="L157" s="282" t="str">
        <f t="shared" si="10"/>
        <v>St Fergus</v>
      </c>
      <c r="M157" s="282" t="s">
        <v>276</v>
      </c>
      <c r="O157" t="s">
        <v>278</v>
      </c>
      <c r="P157" t="s">
        <v>381</v>
      </c>
      <c r="Q157" s="726"/>
      <c r="R157" s="645" t="s">
        <v>386</v>
      </c>
      <c r="S157" s="726"/>
      <c r="T157" s="645" t="s">
        <v>285</v>
      </c>
      <c r="U157" s="645" t="s">
        <v>2536</v>
      </c>
      <c r="V157" s="242"/>
      <c r="AC157" t="s">
        <v>1336</v>
      </c>
      <c r="AD157" s="978"/>
      <c r="AE157" s="978"/>
      <c r="AF157" s="978"/>
      <c r="AG157" s="978"/>
      <c r="AH157" s="978"/>
      <c r="AI157" s="978"/>
      <c r="AJ157" s="978"/>
    </row>
    <row r="158" spans="1:36">
      <c r="D158" t="s">
        <v>269</v>
      </c>
      <c r="E158" t="s">
        <v>245</v>
      </c>
      <c r="F158" t="s">
        <v>294</v>
      </c>
      <c r="G158" t="s">
        <v>2409</v>
      </c>
      <c r="H158" t="s">
        <v>272</v>
      </c>
      <c r="I158" t="s">
        <v>297</v>
      </c>
      <c r="J158" t="s">
        <v>130</v>
      </c>
      <c r="K158" t="s">
        <v>1614</v>
      </c>
      <c r="L158" s="282" t="str">
        <f t="shared" si="10"/>
        <v>St Fergus</v>
      </c>
      <c r="M158" s="282" t="s">
        <v>276</v>
      </c>
      <c r="O158" t="s">
        <v>278</v>
      </c>
      <c r="P158" t="s">
        <v>381</v>
      </c>
      <c r="Q158" s="726"/>
      <c r="R158" s="645" t="s">
        <v>386</v>
      </c>
      <c r="S158" s="726"/>
      <c r="T158" s="645" t="s">
        <v>285</v>
      </c>
      <c r="U158" s="645" t="s">
        <v>2537</v>
      </c>
      <c r="V158" s="242"/>
      <c r="AC158" t="s">
        <v>1336</v>
      </c>
      <c r="AD158" s="978"/>
      <c r="AE158" s="978"/>
      <c r="AF158" s="978"/>
      <c r="AG158" s="978"/>
      <c r="AH158" s="978"/>
      <c r="AI158" s="978"/>
      <c r="AJ158" s="978"/>
    </row>
    <row r="159" spans="1:36">
      <c r="D159" t="s">
        <v>269</v>
      </c>
      <c r="E159" t="s">
        <v>245</v>
      </c>
      <c r="F159" t="s">
        <v>294</v>
      </c>
      <c r="G159" t="s">
        <v>2409</v>
      </c>
      <c r="H159" t="s">
        <v>272</v>
      </c>
      <c r="I159" t="s">
        <v>297</v>
      </c>
      <c r="J159" t="s">
        <v>130</v>
      </c>
      <c r="K159" t="s">
        <v>1614</v>
      </c>
      <c r="L159" s="282" t="str">
        <f t="shared" si="10"/>
        <v>St Fergus</v>
      </c>
      <c r="M159" s="282" t="s">
        <v>276</v>
      </c>
      <c r="O159" t="s">
        <v>278</v>
      </c>
      <c r="P159" t="s">
        <v>381</v>
      </c>
      <c r="Q159" s="726"/>
      <c r="R159" s="645" t="s">
        <v>386</v>
      </c>
      <c r="S159" s="726"/>
      <c r="T159" s="645" t="s">
        <v>285</v>
      </c>
      <c r="U159" s="645" t="s">
        <v>2538</v>
      </c>
      <c r="V159" s="242"/>
      <c r="AC159" t="s">
        <v>1336</v>
      </c>
      <c r="AD159" s="978"/>
      <c r="AE159" s="978"/>
      <c r="AF159" s="978"/>
      <c r="AG159" s="978"/>
      <c r="AH159" s="978"/>
      <c r="AI159" s="978"/>
      <c r="AJ159" s="978"/>
    </row>
    <row r="160" spans="1:36">
      <c r="D160" t="s">
        <v>269</v>
      </c>
      <c r="E160" t="s">
        <v>245</v>
      </c>
      <c r="F160" t="s">
        <v>294</v>
      </c>
      <c r="G160" t="s">
        <v>2409</v>
      </c>
      <c r="H160" t="s">
        <v>272</v>
      </c>
      <c r="I160" t="s">
        <v>297</v>
      </c>
      <c r="J160" t="s">
        <v>130</v>
      </c>
      <c r="K160" t="s">
        <v>1614</v>
      </c>
      <c r="L160" s="282" t="str">
        <f t="shared" si="10"/>
        <v>St Fergus</v>
      </c>
      <c r="M160" s="282" t="s">
        <v>276</v>
      </c>
      <c r="O160" t="s">
        <v>278</v>
      </c>
      <c r="P160" t="s">
        <v>381</v>
      </c>
      <c r="Q160" s="726"/>
      <c r="R160" s="645" t="s">
        <v>386</v>
      </c>
      <c r="S160" s="726"/>
      <c r="T160" s="645" t="s">
        <v>309</v>
      </c>
      <c r="U160" s="645" t="s">
        <v>2539</v>
      </c>
      <c r="V160" s="242"/>
      <c r="AC160" t="s">
        <v>1336</v>
      </c>
      <c r="AD160" s="978"/>
      <c r="AE160" s="978"/>
      <c r="AF160" s="978"/>
      <c r="AG160" s="978"/>
      <c r="AH160" s="978"/>
      <c r="AI160" s="978"/>
      <c r="AJ160" s="978"/>
    </row>
    <row r="161" spans="1:36">
      <c r="D161" t="s">
        <v>269</v>
      </c>
      <c r="E161" t="s">
        <v>245</v>
      </c>
      <c r="F161" t="s">
        <v>294</v>
      </c>
      <c r="G161" t="s">
        <v>2409</v>
      </c>
      <c r="H161" t="s">
        <v>272</v>
      </c>
      <c r="I161" t="s">
        <v>297</v>
      </c>
      <c r="J161" t="s">
        <v>130</v>
      </c>
      <c r="K161" t="s">
        <v>1614</v>
      </c>
      <c r="L161" s="282" t="str">
        <f t="shared" si="10"/>
        <v>St Fergus</v>
      </c>
      <c r="M161" s="282" t="s">
        <v>276</v>
      </c>
      <c r="O161" t="s">
        <v>278</v>
      </c>
      <c r="P161" t="s">
        <v>381</v>
      </c>
      <c r="Q161" s="726"/>
      <c r="R161" s="645" t="s">
        <v>386</v>
      </c>
      <c r="S161" s="726"/>
      <c r="T161" s="645" t="s">
        <v>309</v>
      </c>
      <c r="U161" s="645" t="s">
        <v>507</v>
      </c>
      <c r="V161" s="242"/>
      <c r="AC161" t="s">
        <v>1336</v>
      </c>
      <c r="AD161" s="978"/>
      <c r="AE161" s="978"/>
      <c r="AF161" s="978"/>
      <c r="AG161" s="978"/>
      <c r="AH161" s="978"/>
      <c r="AI161" s="978"/>
      <c r="AJ161" s="978"/>
    </row>
    <row r="162" spans="1:36">
      <c r="D162" t="s">
        <v>269</v>
      </c>
      <c r="E162" t="s">
        <v>245</v>
      </c>
      <c r="F162" t="s">
        <v>294</v>
      </c>
      <c r="G162" t="s">
        <v>2409</v>
      </c>
      <c r="H162" t="s">
        <v>272</v>
      </c>
      <c r="I162" t="s">
        <v>297</v>
      </c>
      <c r="J162" t="s">
        <v>130</v>
      </c>
      <c r="K162" t="s">
        <v>1614</v>
      </c>
      <c r="L162" s="282" t="str">
        <f t="shared" si="10"/>
        <v>St Fergus</v>
      </c>
      <c r="M162" s="282" t="s">
        <v>276</v>
      </c>
      <c r="O162" t="s">
        <v>278</v>
      </c>
      <c r="P162" t="s">
        <v>381</v>
      </c>
      <c r="Q162" s="726"/>
      <c r="R162" s="645" t="s">
        <v>386</v>
      </c>
      <c r="S162" s="726"/>
      <c r="T162" s="645" t="s">
        <v>309</v>
      </c>
      <c r="U162" s="645" t="s">
        <v>2540</v>
      </c>
      <c r="V162" s="242"/>
      <c r="AC162" t="s">
        <v>1336</v>
      </c>
      <c r="AD162" s="978"/>
      <c r="AE162" s="978"/>
      <c r="AF162" s="978"/>
      <c r="AG162" s="978"/>
      <c r="AH162" s="978"/>
      <c r="AI162" s="978"/>
      <c r="AJ162" s="978"/>
    </row>
    <row r="163" spans="1:36">
      <c r="D163" t="s">
        <v>269</v>
      </c>
      <c r="E163" t="s">
        <v>245</v>
      </c>
      <c r="F163" t="s">
        <v>294</v>
      </c>
      <c r="G163" t="s">
        <v>2409</v>
      </c>
      <c r="H163" t="s">
        <v>272</v>
      </c>
      <c r="I163" t="s">
        <v>297</v>
      </c>
      <c r="J163" t="s">
        <v>130</v>
      </c>
      <c r="K163" t="s">
        <v>1614</v>
      </c>
      <c r="L163" s="282" t="str">
        <f t="shared" si="10"/>
        <v>St Fergus</v>
      </c>
      <c r="M163" s="282" t="s">
        <v>276</v>
      </c>
      <c r="O163" t="s">
        <v>278</v>
      </c>
      <c r="P163" t="s">
        <v>381</v>
      </c>
      <c r="Q163" s="726"/>
      <c r="R163" s="645" t="s">
        <v>386</v>
      </c>
      <c r="S163" s="726"/>
      <c r="T163" s="645" t="s">
        <v>309</v>
      </c>
      <c r="U163" s="645" t="s">
        <v>2541</v>
      </c>
      <c r="V163" s="242"/>
      <c r="AC163" t="s">
        <v>1336</v>
      </c>
      <c r="AD163" s="978"/>
      <c r="AE163" s="978"/>
      <c r="AF163" s="978"/>
      <c r="AG163" s="978"/>
      <c r="AH163" s="978"/>
      <c r="AI163" s="978"/>
      <c r="AJ163" s="978"/>
    </row>
    <row r="164" spans="1:36">
      <c r="D164" t="s">
        <v>269</v>
      </c>
      <c r="E164" t="s">
        <v>245</v>
      </c>
      <c r="F164" t="s">
        <v>294</v>
      </c>
      <c r="G164" t="s">
        <v>2409</v>
      </c>
      <c r="H164" t="s">
        <v>272</v>
      </c>
      <c r="I164" t="s">
        <v>297</v>
      </c>
      <c r="J164" t="s">
        <v>130</v>
      </c>
      <c r="K164" t="s">
        <v>1614</v>
      </c>
      <c r="L164" s="282" t="str">
        <f t="shared" si="10"/>
        <v>St Fergus</v>
      </c>
      <c r="M164" s="282" t="s">
        <v>276</v>
      </c>
      <c r="O164" t="s">
        <v>278</v>
      </c>
      <c r="P164" t="s">
        <v>381</v>
      </c>
      <c r="Q164" s="645"/>
      <c r="R164" s="645" t="s">
        <v>386</v>
      </c>
      <c r="S164" s="726"/>
      <c r="T164" s="978"/>
      <c r="U164" s="978"/>
      <c r="V164" s="242"/>
      <c r="AC164" t="s">
        <v>1336</v>
      </c>
      <c r="AD164" s="978"/>
      <c r="AE164" s="978"/>
      <c r="AF164" s="978"/>
      <c r="AG164" s="978"/>
      <c r="AH164" s="978"/>
      <c r="AI164" s="978"/>
      <c r="AJ164" s="978"/>
    </row>
    <row r="165" spans="1:36">
      <c r="D165" t="s">
        <v>269</v>
      </c>
      <c r="E165" t="s">
        <v>245</v>
      </c>
      <c r="F165" t="s">
        <v>294</v>
      </c>
      <c r="G165" t="s">
        <v>2409</v>
      </c>
      <c r="H165" t="s">
        <v>272</v>
      </c>
      <c r="I165" t="s">
        <v>297</v>
      </c>
      <c r="J165" t="s">
        <v>130</v>
      </c>
      <c r="K165" t="s">
        <v>1614</v>
      </c>
      <c r="L165" s="282" t="str">
        <f t="shared" si="10"/>
        <v>St Fergus</v>
      </c>
      <c r="M165" s="282" t="s">
        <v>276</v>
      </c>
      <c r="O165" t="s">
        <v>278</v>
      </c>
      <c r="P165" t="s">
        <v>381</v>
      </c>
      <c r="Q165" s="645"/>
      <c r="R165" s="645" t="s">
        <v>386</v>
      </c>
      <c r="S165" s="726"/>
      <c r="T165" s="978"/>
      <c r="U165" s="978"/>
      <c r="V165" s="242"/>
      <c r="AC165" t="s">
        <v>1336</v>
      </c>
      <c r="AD165" s="978"/>
      <c r="AE165" s="978"/>
      <c r="AF165" s="978"/>
      <c r="AG165" s="978"/>
      <c r="AH165" s="978"/>
      <c r="AI165" s="978"/>
      <c r="AJ165" s="978"/>
    </row>
    <row r="167" spans="1:36" s="1" customFormat="1">
      <c r="A167" s="42"/>
      <c r="B167" s="48" t="s">
        <v>1678</v>
      </c>
      <c r="R167" s="76"/>
    </row>
    <row r="169" spans="1:36">
      <c r="D169" t="s">
        <v>269</v>
      </c>
      <c r="E169" t="s">
        <v>245</v>
      </c>
      <c r="F169" t="s">
        <v>294</v>
      </c>
      <c r="G169" t="s">
        <v>2409</v>
      </c>
      <c r="H169" t="s">
        <v>272</v>
      </c>
      <c r="I169" t="s">
        <v>297</v>
      </c>
      <c r="J169" t="s">
        <v>130</v>
      </c>
      <c r="K169" t="s">
        <v>366</v>
      </c>
      <c r="L169" s="282" t="str">
        <f t="shared" ref="L169:L179" si="11">R169</f>
        <v>Bacton site redevelopment</v>
      </c>
      <c r="M169" s="282" t="s">
        <v>276</v>
      </c>
      <c r="O169" t="s">
        <v>347</v>
      </c>
      <c r="P169" t="s">
        <v>381</v>
      </c>
      <c r="Q169" s="726"/>
      <c r="R169" t="s">
        <v>347</v>
      </c>
      <c r="S169" s="726"/>
      <c r="T169" s="645" t="s">
        <v>285</v>
      </c>
      <c r="U169" s="645" t="s">
        <v>2534</v>
      </c>
      <c r="V169" s="242"/>
      <c r="AC169" t="s">
        <v>1336</v>
      </c>
      <c r="AD169" s="978"/>
      <c r="AE169" s="978"/>
      <c r="AF169" s="978"/>
      <c r="AG169" s="978"/>
      <c r="AH169" s="978"/>
      <c r="AI169" s="978"/>
      <c r="AJ169" s="978"/>
    </row>
    <row r="170" spans="1:36">
      <c r="D170" t="s">
        <v>269</v>
      </c>
      <c r="E170" t="s">
        <v>245</v>
      </c>
      <c r="F170" t="s">
        <v>294</v>
      </c>
      <c r="G170" t="s">
        <v>2409</v>
      </c>
      <c r="H170" t="s">
        <v>272</v>
      </c>
      <c r="I170" t="s">
        <v>297</v>
      </c>
      <c r="J170" t="s">
        <v>130</v>
      </c>
      <c r="K170" t="s">
        <v>366</v>
      </c>
      <c r="L170" s="282" t="str">
        <f t="shared" si="11"/>
        <v>Bacton site redevelopment</v>
      </c>
      <c r="M170" s="282" t="s">
        <v>276</v>
      </c>
      <c r="O170" t="s">
        <v>347</v>
      </c>
      <c r="P170" t="s">
        <v>381</v>
      </c>
      <c r="Q170" s="726"/>
      <c r="R170" t="s">
        <v>347</v>
      </c>
      <c r="S170" s="726"/>
      <c r="T170" s="645" t="s">
        <v>285</v>
      </c>
      <c r="U170" s="645" t="s">
        <v>2535</v>
      </c>
      <c r="V170" s="242"/>
      <c r="AC170" t="s">
        <v>1336</v>
      </c>
      <c r="AD170" s="978"/>
      <c r="AE170" s="978"/>
      <c r="AF170" s="978"/>
      <c r="AG170" s="978"/>
      <c r="AH170" s="978"/>
      <c r="AI170" s="978"/>
      <c r="AJ170" s="978"/>
    </row>
    <row r="171" spans="1:36">
      <c r="D171" t="s">
        <v>269</v>
      </c>
      <c r="E171" t="s">
        <v>245</v>
      </c>
      <c r="F171" t="s">
        <v>294</v>
      </c>
      <c r="G171" t="s">
        <v>2409</v>
      </c>
      <c r="H171" t="s">
        <v>272</v>
      </c>
      <c r="I171" t="s">
        <v>297</v>
      </c>
      <c r="J171" t="s">
        <v>130</v>
      </c>
      <c r="K171" t="s">
        <v>366</v>
      </c>
      <c r="L171" s="282" t="str">
        <f t="shared" si="11"/>
        <v>Bacton site redevelopment</v>
      </c>
      <c r="M171" s="282" t="s">
        <v>276</v>
      </c>
      <c r="O171" t="s">
        <v>347</v>
      </c>
      <c r="P171" t="s">
        <v>381</v>
      </c>
      <c r="Q171" s="726"/>
      <c r="R171" t="s">
        <v>347</v>
      </c>
      <c r="S171" s="726"/>
      <c r="T171" s="645" t="s">
        <v>285</v>
      </c>
      <c r="U171" s="645" t="s">
        <v>2536</v>
      </c>
      <c r="V171" s="242"/>
      <c r="AC171" t="s">
        <v>1336</v>
      </c>
      <c r="AD171" s="978"/>
      <c r="AE171" s="978"/>
      <c r="AF171" s="978"/>
      <c r="AG171" s="978"/>
      <c r="AH171" s="978"/>
      <c r="AI171" s="978"/>
      <c r="AJ171" s="978"/>
    </row>
    <row r="172" spans="1:36">
      <c r="D172" t="s">
        <v>269</v>
      </c>
      <c r="E172" t="s">
        <v>245</v>
      </c>
      <c r="F172" t="s">
        <v>294</v>
      </c>
      <c r="G172" t="s">
        <v>2409</v>
      </c>
      <c r="H172" t="s">
        <v>272</v>
      </c>
      <c r="I172" t="s">
        <v>297</v>
      </c>
      <c r="J172" t="s">
        <v>130</v>
      </c>
      <c r="K172" t="s">
        <v>366</v>
      </c>
      <c r="L172" s="282" t="str">
        <f t="shared" si="11"/>
        <v>Bacton site redevelopment</v>
      </c>
      <c r="M172" s="282" t="s">
        <v>276</v>
      </c>
      <c r="O172" t="s">
        <v>347</v>
      </c>
      <c r="P172" t="s">
        <v>381</v>
      </c>
      <c r="Q172" s="726"/>
      <c r="R172" t="s">
        <v>347</v>
      </c>
      <c r="S172" s="726"/>
      <c r="T172" s="645" t="s">
        <v>285</v>
      </c>
      <c r="U172" s="645" t="s">
        <v>2537</v>
      </c>
      <c r="V172" s="242"/>
      <c r="AC172" t="s">
        <v>1336</v>
      </c>
      <c r="AD172" s="978"/>
      <c r="AE172" s="978"/>
      <c r="AF172" s="978"/>
      <c r="AG172" s="978"/>
      <c r="AH172" s="978"/>
      <c r="AI172" s="978"/>
      <c r="AJ172" s="978"/>
    </row>
    <row r="173" spans="1:36">
      <c r="D173" t="s">
        <v>269</v>
      </c>
      <c r="E173" t="s">
        <v>245</v>
      </c>
      <c r="F173" t="s">
        <v>294</v>
      </c>
      <c r="G173" t="s">
        <v>2409</v>
      </c>
      <c r="H173" t="s">
        <v>272</v>
      </c>
      <c r="I173" t="s">
        <v>297</v>
      </c>
      <c r="J173" t="s">
        <v>130</v>
      </c>
      <c r="K173" t="s">
        <v>366</v>
      </c>
      <c r="L173" s="282" t="str">
        <f t="shared" si="11"/>
        <v>Bacton site redevelopment</v>
      </c>
      <c r="M173" s="282" t="s">
        <v>276</v>
      </c>
      <c r="O173" t="s">
        <v>347</v>
      </c>
      <c r="P173" t="s">
        <v>381</v>
      </c>
      <c r="Q173" s="726"/>
      <c r="R173" t="s">
        <v>347</v>
      </c>
      <c r="S173" s="726"/>
      <c r="T173" s="645" t="s">
        <v>285</v>
      </c>
      <c r="U173" s="645" t="s">
        <v>2538</v>
      </c>
      <c r="V173" s="242"/>
      <c r="AC173" t="s">
        <v>1336</v>
      </c>
      <c r="AD173" s="978"/>
      <c r="AE173" s="978"/>
      <c r="AF173" s="978"/>
      <c r="AG173" s="978"/>
      <c r="AH173" s="978"/>
      <c r="AI173" s="978"/>
      <c r="AJ173" s="978"/>
    </row>
    <row r="174" spans="1:36">
      <c r="D174" t="s">
        <v>269</v>
      </c>
      <c r="E174" t="s">
        <v>245</v>
      </c>
      <c r="F174" t="s">
        <v>294</v>
      </c>
      <c r="G174" t="s">
        <v>2409</v>
      </c>
      <c r="H174" t="s">
        <v>272</v>
      </c>
      <c r="I174" t="s">
        <v>297</v>
      </c>
      <c r="J174" t="s">
        <v>130</v>
      </c>
      <c r="K174" t="s">
        <v>366</v>
      </c>
      <c r="L174" s="282" t="str">
        <f t="shared" si="11"/>
        <v>Bacton site redevelopment</v>
      </c>
      <c r="M174" s="282" t="s">
        <v>276</v>
      </c>
      <c r="O174" t="s">
        <v>347</v>
      </c>
      <c r="P174" t="s">
        <v>381</v>
      </c>
      <c r="Q174" s="726"/>
      <c r="R174" t="s">
        <v>347</v>
      </c>
      <c r="S174" s="726"/>
      <c r="T174" s="645" t="s">
        <v>309</v>
      </c>
      <c r="U174" s="645" t="s">
        <v>2539</v>
      </c>
      <c r="V174" s="242"/>
      <c r="AC174" t="s">
        <v>1336</v>
      </c>
      <c r="AD174" s="978"/>
      <c r="AE174" s="978"/>
      <c r="AF174" s="978"/>
      <c r="AG174" s="978"/>
      <c r="AH174" s="978"/>
      <c r="AI174" s="978"/>
      <c r="AJ174" s="978"/>
    </row>
    <row r="175" spans="1:36">
      <c r="D175" t="s">
        <v>269</v>
      </c>
      <c r="E175" t="s">
        <v>245</v>
      </c>
      <c r="F175" t="s">
        <v>294</v>
      </c>
      <c r="G175" t="s">
        <v>2409</v>
      </c>
      <c r="H175" t="s">
        <v>272</v>
      </c>
      <c r="I175" t="s">
        <v>297</v>
      </c>
      <c r="J175" t="s">
        <v>130</v>
      </c>
      <c r="K175" t="s">
        <v>366</v>
      </c>
      <c r="L175" s="282" t="str">
        <f t="shared" si="11"/>
        <v>Bacton site redevelopment</v>
      </c>
      <c r="M175" s="282" t="s">
        <v>276</v>
      </c>
      <c r="O175" t="s">
        <v>347</v>
      </c>
      <c r="P175" t="s">
        <v>381</v>
      </c>
      <c r="Q175" s="726"/>
      <c r="R175" t="s">
        <v>347</v>
      </c>
      <c r="S175" s="726"/>
      <c r="T175" s="645" t="s">
        <v>309</v>
      </c>
      <c r="U175" s="645" t="s">
        <v>507</v>
      </c>
      <c r="V175" s="242"/>
      <c r="AC175" t="s">
        <v>1336</v>
      </c>
      <c r="AD175" s="978"/>
      <c r="AE175" s="978"/>
      <c r="AF175" s="978"/>
      <c r="AG175" s="978"/>
      <c r="AH175" s="978"/>
      <c r="AI175" s="978"/>
      <c r="AJ175" s="978"/>
    </row>
    <row r="176" spans="1:36">
      <c r="D176" t="s">
        <v>269</v>
      </c>
      <c r="E176" t="s">
        <v>245</v>
      </c>
      <c r="F176" t="s">
        <v>294</v>
      </c>
      <c r="G176" t="s">
        <v>2409</v>
      </c>
      <c r="H176" t="s">
        <v>272</v>
      </c>
      <c r="I176" t="s">
        <v>297</v>
      </c>
      <c r="J176" t="s">
        <v>130</v>
      </c>
      <c r="K176" t="s">
        <v>366</v>
      </c>
      <c r="L176" s="282" t="str">
        <f t="shared" si="11"/>
        <v>Bacton site redevelopment</v>
      </c>
      <c r="M176" s="282" t="s">
        <v>276</v>
      </c>
      <c r="O176" t="s">
        <v>347</v>
      </c>
      <c r="P176" t="s">
        <v>381</v>
      </c>
      <c r="Q176" s="726"/>
      <c r="R176" t="s">
        <v>347</v>
      </c>
      <c r="S176" s="726"/>
      <c r="T176" s="645" t="s">
        <v>309</v>
      </c>
      <c r="U176" s="645" t="s">
        <v>2540</v>
      </c>
      <c r="V176" s="242"/>
      <c r="AC176" t="s">
        <v>1336</v>
      </c>
      <c r="AD176" s="978"/>
      <c r="AE176" s="978"/>
      <c r="AF176" s="978"/>
      <c r="AG176" s="978"/>
      <c r="AH176" s="978"/>
      <c r="AI176" s="978"/>
      <c r="AJ176" s="978"/>
    </row>
    <row r="177" spans="1:36">
      <c r="D177" t="s">
        <v>269</v>
      </c>
      <c r="E177" t="s">
        <v>245</v>
      </c>
      <c r="F177" t="s">
        <v>294</v>
      </c>
      <c r="G177" t="s">
        <v>2409</v>
      </c>
      <c r="H177" t="s">
        <v>272</v>
      </c>
      <c r="I177" t="s">
        <v>297</v>
      </c>
      <c r="J177" t="s">
        <v>130</v>
      </c>
      <c r="K177" t="s">
        <v>366</v>
      </c>
      <c r="L177" s="282" t="str">
        <f t="shared" si="11"/>
        <v>Bacton site redevelopment</v>
      </c>
      <c r="M177" s="282" t="s">
        <v>276</v>
      </c>
      <c r="O177" t="s">
        <v>347</v>
      </c>
      <c r="P177" t="s">
        <v>381</v>
      </c>
      <c r="Q177" s="726"/>
      <c r="R177" t="s">
        <v>347</v>
      </c>
      <c r="S177" s="726"/>
      <c r="T177" s="645" t="s">
        <v>309</v>
      </c>
      <c r="U177" s="645" t="s">
        <v>2541</v>
      </c>
      <c r="V177" s="242"/>
      <c r="AC177" t="s">
        <v>1336</v>
      </c>
      <c r="AD177" s="978"/>
      <c r="AE177" s="978"/>
      <c r="AF177" s="978"/>
      <c r="AG177" s="978"/>
      <c r="AH177" s="978"/>
      <c r="AI177" s="978"/>
      <c r="AJ177" s="978"/>
    </row>
    <row r="178" spans="1:36">
      <c r="D178" t="s">
        <v>269</v>
      </c>
      <c r="E178" t="s">
        <v>245</v>
      </c>
      <c r="F178" t="s">
        <v>294</v>
      </c>
      <c r="G178" t="s">
        <v>2409</v>
      </c>
      <c r="H178" t="s">
        <v>272</v>
      </c>
      <c r="I178" t="s">
        <v>297</v>
      </c>
      <c r="J178" t="s">
        <v>130</v>
      </c>
      <c r="K178" t="s">
        <v>366</v>
      </c>
      <c r="L178" s="282" t="str">
        <f t="shared" si="11"/>
        <v>Bacton site redevelopment</v>
      </c>
      <c r="M178" s="282" t="s">
        <v>276</v>
      </c>
      <c r="O178" t="s">
        <v>347</v>
      </c>
      <c r="P178" t="s">
        <v>381</v>
      </c>
      <c r="Q178" s="645"/>
      <c r="R178" t="s">
        <v>347</v>
      </c>
      <c r="S178" s="726"/>
      <c r="T178" s="978"/>
      <c r="U178" s="978"/>
      <c r="V178" s="242"/>
      <c r="AC178" t="s">
        <v>1336</v>
      </c>
      <c r="AD178" s="978"/>
      <c r="AE178" s="978"/>
      <c r="AF178" s="978"/>
      <c r="AG178" s="978"/>
      <c r="AH178" s="978"/>
      <c r="AI178" s="978"/>
      <c r="AJ178" s="978"/>
    </row>
    <row r="179" spans="1:36">
      <c r="D179" t="s">
        <v>269</v>
      </c>
      <c r="E179" t="s">
        <v>245</v>
      </c>
      <c r="F179" t="s">
        <v>294</v>
      </c>
      <c r="G179" t="s">
        <v>2409</v>
      </c>
      <c r="H179" t="s">
        <v>272</v>
      </c>
      <c r="I179" t="s">
        <v>297</v>
      </c>
      <c r="J179" t="s">
        <v>130</v>
      </c>
      <c r="K179" t="s">
        <v>366</v>
      </c>
      <c r="L179" s="282" t="str">
        <f t="shared" si="11"/>
        <v>Bacton site redevelopment</v>
      </c>
      <c r="M179" s="282" t="s">
        <v>276</v>
      </c>
      <c r="O179" t="s">
        <v>347</v>
      </c>
      <c r="P179" t="s">
        <v>381</v>
      </c>
      <c r="Q179" s="645"/>
      <c r="R179" t="s">
        <v>347</v>
      </c>
      <c r="S179" s="726"/>
      <c r="T179" s="978"/>
      <c r="U179" s="978"/>
      <c r="V179" s="242"/>
      <c r="AC179" t="s">
        <v>1336</v>
      </c>
      <c r="AD179" s="978"/>
      <c r="AE179" s="978"/>
      <c r="AF179" s="978"/>
      <c r="AG179" s="978"/>
      <c r="AH179" s="978"/>
      <c r="AI179" s="978"/>
      <c r="AJ179" s="978"/>
    </row>
    <row r="181" spans="1:36" s="1" customFormat="1">
      <c r="A181" s="42"/>
      <c r="B181" s="48" t="s">
        <v>1599</v>
      </c>
      <c r="R181" s="76"/>
    </row>
    <row r="183" spans="1:36">
      <c r="D183" t="s">
        <v>269</v>
      </c>
      <c r="E183" t="s">
        <v>245</v>
      </c>
      <c r="F183" t="s">
        <v>294</v>
      </c>
      <c r="G183" t="s">
        <v>2409</v>
      </c>
      <c r="H183" t="s">
        <v>272</v>
      </c>
      <c r="I183" t="s">
        <v>297</v>
      </c>
      <c r="J183" t="s">
        <v>130</v>
      </c>
      <c r="K183" t="s">
        <v>366</v>
      </c>
      <c r="L183" s="282" t="str">
        <f t="shared" ref="L183:L193" si="12">R183</f>
        <v>Kings Lynn subsidence</v>
      </c>
      <c r="M183" s="282" t="s">
        <v>276</v>
      </c>
      <c r="O183" t="s">
        <v>1599</v>
      </c>
      <c r="P183" t="s">
        <v>381</v>
      </c>
      <c r="Q183" s="726"/>
      <c r="R183" s="645" t="s">
        <v>359</v>
      </c>
      <c r="S183" s="726"/>
      <c r="T183" s="645" t="s">
        <v>285</v>
      </c>
      <c r="U183" s="645" t="s">
        <v>2534</v>
      </c>
      <c r="V183" s="242"/>
      <c r="AC183" t="s">
        <v>1336</v>
      </c>
      <c r="AD183" s="978"/>
      <c r="AE183" s="978"/>
      <c r="AF183" s="978"/>
      <c r="AG183" s="978"/>
      <c r="AH183" s="978"/>
      <c r="AI183" s="978"/>
      <c r="AJ183" s="978"/>
    </row>
    <row r="184" spans="1:36">
      <c r="D184" t="s">
        <v>269</v>
      </c>
      <c r="E184" t="s">
        <v>245</v>
      </c>
      <c r="F184" t="s">
        <v>294</v>
      </c>
      <c r="G184" t="s">
        <v>2409</v>
      </c>
      <c r="H184" t="s">
        <v>272</v>
      </c>
      <c r="I184" t="s">
        <v>297</v>
      </c>
      <c r="J184" t="s">
        <v>130</v>
      </c>
      <c r="K184" t="s">
        <v>366</v>
      </c>
      <c r="L184" s="282" t="str">
        <f t="shared" si="12"/>
        <v>Kings Lynn subsidence</v>
      </c>
      <c r="M184" s="282" t="s">
        <v>276</v>
      </c>
      <c r="O184" t="s">
        <v>1599</v>
      </c>
      <c r="P184" t="s">
        <v>381</v>
      </c>
      <c r="Q184" s="726"/>
      <c r="R184" s="645" t="s">
        <v>359</v>
      </c>
      <c r="S184" s="726"/>
      <c r="T184" s="645" t="s">
        <v>285</v>
      </c>
      <c r="U184" s="645" t="s">
        <v>2535</v>
      </c>
      <c r="V184" s="242"/>
      <c r="AC184" t="s">
        <v>1336</v>
      </c>
      <c r="AD184" s="978"/>
      <c r="AE184" s="978"/>
      <c r="AF184" s="978"/>
      <c r="AG184" s="978"/>
      <c r="AH184" s="978"/>
      <c r="AI184" s="978"/>
      <c r="AJ184" s="978"/>
    </row>
    <row r="185" spans="1:36">
      <c r="D185" t="s">
        <v>269</v>
      </c>
      <c r="E185" t="s">
        <v>245</v>
      </c>
      <c r="F185" t="s">
        <v>294</v>
      </c>
      <c r="G185" t="s">
        <v>2409</v>
      </c>
      <c r="H185" t="s">
        <v>272</v>
      </c>
      <c r="I185" t="s">
        <v>297</v>
      </c>
      <c r="J185" t="s">
        <v>130</v>
      </c>
      <c r="K185" t="s">
        <v>366</v>
      </c>
      <c r="L185" s="282" t="str">
        <f t="shared" si="12"/>
        <v>Kings Lynn subsidence</v>
      </c>
      <c r="M185" s="282" t="s">
        <v>276</v>
      </c>
      <c r="O185" t="s">
        <v>1599</v>
      </c>
      <c r="P185" t="s">
        <v>381</v>
      </c>
      <c r="Q185" s="726"/>
      <c r="R185" s="645" t="s">
        <v>359</v>
      </c>
      <c r="S185" s="726"/>
      <c r="T185" s="645" t="s">
        <v>285</v>
      </c>
      <c r="U185" s="645" t="s">
        <v>2536</v>
      </c>
      <c r="V185" s="242"/>
      <c r="AC185" t="s">
        <v>1336</v>
      </c>
      <c r="AD185" s="978"/>
      <c r="AE185" s="978"/>
      <c r="AF185" s="978"/>
      <c r="AG185" s="978"/>
      <c r="AH185" s="978"/>
      <c r="AI185" s="978"/>
      <c r="AJ185" s="978"/>
    </row>
    <row r="186" spans="1:36">
      <c r="D186" t="s">
        <v>269</v>
      </c>
      <c r="E186" t="s">
        <v>245</v>
      </c>
      <c r="F186" t="s">
        <v>294</v>
      </c>
      <c r="G186" t="s">
        <v>2409</v>
      </c>
      <c r="H186" t="s">
        <v>272</v>
      </c>
      <c r="I186" t="s">
        <v>297</v>
      </c>
      <c r="J186" t="s">
        <v>130</v>
      </c>
      <c r="K186" t="s">
        <v>366</v>
      </c>
      <c r="L186" s="282" t="str">
        <f t="shared" si="12"/>
        <v>Kings Lynn subsidence</v>
      </c>
      <c r="M186" s="282" t="s">
        <v>276</v>
      </c>
      <c r="O186" t="s">
        <v>1599</v>
      </c>
      <c r="P186" t="s">
        <v>381</v>
      </c>
      <c r="Q186" s="726"/>
      <c r="R186" s="645" t="s">
        <v>359</v>
      </c>
      <c r="S186" s="726"/>
      <c r="T186" s="645" t="s">
        <v>285</v>
      </c>
      <c r="U186" s="645" t="s">
        <v>2537</v>
      </c>
      <c r="V186" s="242"/>
      <c r="AC186" t="s">
        <v>1336</v>
      </c>
      <c r="AD186" s="978"/>
      <c r="AE186" s="978"/>
      <c r="AF186" s="978"/>
      <c r="AG186" s="978"/>
      <c r="AH186" s="978"/>
      <c r="AI186" s="978"/>
      <c r="AJ186" s="978"/>
    </row>
    <row r="187" spans="1:36">
      <c r="D187" t="s">
        <v>269</v>
      </c>
      <c r="E187" t="s">
        <v>245</v>
      </c>
      <c r="F187" t="s">
        <v>294</v>
      </c>
      <c r="G187" t="s">
        <v>2409</v>
      </c>
      <c r="H187" t="s">
        <v>272</v>
      </c>
      <c r="I187" t="s">
        <v>297</v>
      </c>
      <c r="J187" t="s">
        <v>130</v>
      </c>
      <c r="K187" t="s">
        <v>366</v>
      </c>
      <c r="L187" s="282" t="str">
        <f t="shared" si="12"/>
        <v>Kings Lynn subsidence</v>
      </c>
      <c r="M187" s="282" t="s">
        <v>276</v>
      </c>
      <c r="O187" t="s">
        <v>1599</v>
      </c>
      <c r="P187" t="s">
        <v>381</v>
      </c>
      <c r="Q187" s="726"/>
      <c r="R187" s="645" t="s">
        <v>359</v>
      </c>
      <c r="S187" s="726"/>
      <c r="T187" s="645" t="s">
        <v>285</v>
      </c>
      <c r="U187" s="645" t="s">
        <v>2538</v>
      </c>
      <c r="V187" s="242"/>
      <c r="AC187" t="s">
        <v>1336</v>
      </c>
      <c r="AD187" s="978"/>
      <c r="AE187" s="978"/>
      <c r="AF187" s="978"/>
      <c r="AG187" s="978"/>
      <c r="AH187" s="978"/>
      <c r="AI187" s="978"/>
      <c r="AJ187" s="978"/>
    </row>
    <row r="188" spans="1:36">
      <c r="D188" t="s">
        <v>269</v>
      </c>
      <c r="E188" t="s">
        <v>245</v>
      </c>
      <c r="F188" t="s">
        <v>294</v>
      </c>
      <c r="G188" t="s">
        <v>2409</v>
      </c>
      <c r="H188" t="s">
        <v>272</v>
      </c>
      <c r="I188" t="s">
        <v>297</v>
      </c>
      <c r="J188" t="s">
        <v>130</v>
      </c>
      <c r="K188" t="s">
        <v>366</v>
      </c>
      <c r="L188" s="282" t="str">
        <f t="shared" si="12"/>
        <v>Kings Lynn subsidence</v>
      </c>
      <c r="M188" s="282" t="s">
        <v>276</v>
      </c>
      <c r="O188" t="s">
        <v>1599</v>
      </c>
      <c r="P188" t="s">
        <v>381</v>
      </c>
      <c r="Q188" s="726"/>
      <c r="R188" s="645" t="s">
        <v>359</v>
      </c>
      <c r="S188" s="726"/>
      <c r="T188" s="645" t="s">
        <v>309</v>
      </c>
      <c r="U188" s="645" t="s">
        <v>2539</v>
      </c>
      <c r="V188" s="242"/>
      <c r="AC188" t="s">
        <v>1336</v>
      </c>
      <c r="AD188" s="978"/>
      <c r="AE188" s="978"/>
      <c r="AF188" s="978"/>
      <c r="AG188" s="978"/>
      <c r="AH188" s="978"/>
      <c r="AI188" s="978"/>
      <c r="AJ188" s="978"/>
    </row>
    <row r="189" spans="1:36">
      <c r="D189" t="s">
        <v>269</v>
      </c>
      <c r="E189" t="s">
        <v>245</v>
      </c>
      <c r="F189" t="s">
        <v>294</v>
      </c>
      <c r="G189" t="s">
        <v>2409</v>
      </c>
      <c r="H189" t="s">
        <v>272</v>
      </c>
      <c r="I189" t="s">
        <v>297</v>
      </c>
      <c r="J189" t="s">
        <v>130</v>
      </c>
      <c r="K189" t="s">
        <v>366</v>
      </c>
      <c r="L189" s="282" t="str">
        <f t="shared" si="12"/>
        <v>Kings Lynn subsidence</v>
      </c>
      <c r="M189" s="282" t="s">
        <v>276</v>
      </c>
      <c r="O189" t="s">
        <v>1599</v>
      </c>
      <c r="P189" t="s">
        <v>381</v>
      </c>
      <c r="Q189" s="726"/>
      <c r="R189" s="645" t="s">
        <v>359</v>
      </c>
      <c r="S189" s="726"/>
      <c r="T189" s="645" t="s">
        <v>309</v>
      </c>
      <c r="U189" s="645" t="s">
        <v>507</v>
      </c>
      <c r="V189" s="242"/>
      <c r="AC189" t="s">
        <v>1336</v>
      </c>
      <c r="AD189" s="978"/>
      <c r="AE189" s="978"/>
      <c r="AF189" s="978"/>
      <c r="AG189" s="978"/>
      <c r="AH189" s="978"/>
      <c r="AI189" s="978"/>
      <c r="AJ189" s="978"/>
    </row>
    <row r="190" spans="1:36">
      <c r="D190" t="s">
        <v>269</v>
      </c>
      <c r="E190" t="s">
        <v>245</v>
      </c>
      <c r="F190" t="s">
        <v>294</v>
      </c>
      <c r="G190" t="s">
        <v>2409</v>
      </c>
      <c r="H190" t="s">
        <v>272</v>
      </c>
      <c r="I190" t="s">
        <v>297</v>
      </c>
      <c r="J190" t="s">
        <v>130</v>
      </c>
      <c r="K190" t="s">
        <v>366</v>
      </c>
      <c r="L190" s="282" t="str">
        <f t="shared" si="12"/>
        <v>Kings Lynn subsidence</v>
      </c>
      <c r="M190" s="282" t="s">
        <v>276</v>
      </c>
      <c r="O190" t="s">
        <v>1599</v>
      </c>
      <c r="P190" t="s">
        <v>381</v>
      </c>
      <c r="Q190" s="726"/>
      <c r="R190" s="645" t="s">
        <v>359</v>
      </c>
      <c r="S190" s="726"/>
      <c r="T190" s="645" t="s">
        <v>309</v>
      </c>
      <c r="U190" s="645" t="s">
        <v>2540</v>
      </c>
      <c r="V190" s="242"/>
      <c r="AC190" t="s">
        <v>1336</v>
      </c>
      <c r="AD190" s="978"/>
      <c r="AE190" s="978"/>
      <c r="AF190" s="978"/>
      <c r="AG190" s="978"/>
      <c r="AH190" s="978"/>
      <c r="AI190" s="978"/>
      <c r="AJ190" s="978"/>
    </row>
    <row r="191" spans="1:36">
      <c r="D191" t="s">
        <v>269</v>
      </c>
      <c r="E191" t="s">
        <v>245</v>
      </c>
      <c r="F191" t="s">
        <v>294</v>
      </c>
      <c r="G191" t="s">
        <v>2409</v>
      </c>
      <c r="H191" t="s">
        <v>272</v>
      </c>
      <c r="I191" t="s">
        <v>297</v>
      </c>
      <c r="J191" t="s">
        <v>130</v>
      </c>
      <c r="K191" t="s">
        <v>366</v>
      </c>
      <c r="L191" s="282" t="str">
        <f t="shared" si="12"/>
        <v>Kings Lynn subsidence</v>
      </c>
      <c r="M191" s="282" t="s">
        <v>276</v>
      </c>
      <c r="O191" t="s">
        <v>1599</v>
      </c>
      <c r="P191" t="s">
        <v>381</v>
      </c>
      <c r="Q191" s="726"/>
      <c r="R191" s="645" t="s">
        <v>359</v>
      </c>
      <c r="S191" s="726"/>
      <c r="T191" s="645" t="s">
        <v>309</v>
      </c>
      <c r="U191" s="645" t="s">
        <v>2541</v>
      </c>
      <c r="V191" s="242"/>
      <c r="AC191" t="s">
        <v>1336</v>
      </c>
      <c r="AD191" s="978"/>
      <c r="AE191" s="978"/>
      <c r="AF191" s="978"/>
      <c r="AG191" s="978"/>
      <c r="AH191" s="978"/>
      <c r="AI191" s="978"/>
      <c r="AJ191" s="978"/>
    </row>
    <row r="192" spans="1:36">
      <c r="D192" t="s">
        <v>269</v>
      </c>
      <c r="E192" t="s">
        <v>245</v>
      </c>
      <c r="F192" t="s">
        <v>294</v>
      </c>
      <c r="G192" t="s">
        <v>2409</v>
      </c>
      <c r="H192" t="s">
        <v>272</v>
      </c>
      <c r="I192" t="s">
        <v>297</v>
      </c>
      <c r="J192" t="s">
        <v>130</v>
      </c>
      <c r="K192" t="s">
        <v>366</v>
      </c>
      <c r="L192" s="282" t="str">
        <f t="shared" si="12"/>
        <v>Kings Lynn subsidence</v>
      </c>
      <c r="M192" s="282" t="s">
        <v>276</v>
      </c>
      <c r="O192" t="s">
        <v>1599</v>
      </c>
      <c r="P192" t="s">
        <v>381</v>
      </c>
      <c r="Q192" s="645"/>
      <c r="R192" s="645" t="s">
        <v>359</v>
      </c>
      <c r="S192" s="726"/>
      <c r="T192" s="978"/>
      <c r="U192" s="978"/>
      <c r="V192" s="242"/>
      <c r="AC192" t="s">
        <v>1336</v>
      </c>
      <c r="AD192" s="978"/>
      <c r="AE192" s="978"/>
      <c r="AF192" s="978"/>
      <c r="AG192" s="978"/>
      <c r="AH192" s="978"/>
      <c r="AI192" s="978"/>
      <c r="AJ192" s="978"/>
    </row>
    <row r="193" spans="1:36">
      <c r="D193" t="s">
        <v>269</v>
      </c>
      <c r="E193" t="s">
        <v>245</v>
      </c>
      <c r="F193" t="s">
        <v>294</v>
      </c>
      <c r="G193" t="s">
        <v>2409</v>
      </c>
      <c r="H193" t="s">
        <v>272</v>
      </c>
      <c r="I193" t="s">
        <v>297</v>
      </c>
      <c r="J193" t="s">
        <v>130</v>
      </c>
      <c r="K193" t="s">
        <v>366</v>
      </c>
      <c r="L193" s="282" t="str">
        <f t="shared" si="12"/>
        <v>Kings Lynn subsidence</v>
      </c>
      <c r="M193" s="282" t="s">
        <v>276</v>
      </c>
      <c r="O193" t="s">
        <v>1599</v>
      </c>
      <c r="P193" t="s">
        <v>381</v>
      </c>
      <c r="Q193" s="645"/>
      <c r="R193" s="645" t="s">
        <v>359</v>
      </c>
      <c r="S193" s="726"/>
      <c r="T193" s="978"/>
      <c r="U193" s="978"/>
      <c r="V193" s="242"/>
      <c r="AC193" t="s">
        <v>1336</v>
      </c>
      <c r="AD193" s="978"/>
      <c r="AE193" s="978"/>
      <c r="AF193" s="978"/>
      <c r="AG193" s="978"/>
      <c r="AH193" s="978"/>
      <c r="AI193" s="978"/>
      <c r="AJ193" s="978"/>
    </row>
    <row r="194" spans="1:36">
      <c r="J194" s="60"/>
      <c r="K194" s="60"/>
      <c r="L194" s="60"/>
      <c r="M194" s="60"/>
      <c r="S194" s="726"/>
      <c r="T194" s="726"/>
      <c r="U194" s="726"/>
      <c r="V194" s="242"/>
      <c r="AD194" s="49"/>
    </row>
    <row r="195" spans="1:36" s="46" customFormat="1" ht="18.75">
      <c r="A195" s="47" t="s">
        <v>1566</v>
      </c>
      <c r="R195" s="73"/>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FB8C120-4392-44BD-847C-0F9BBF38D916}">
          <x14:formula1>
            <xm:f>'1.3 Lists'!$X$11:$X$13</xm:f>
          </x14:formula1>
          <xm:sqref>T22:T23 T36:T37 T50:T51 T64:T65 T78:T79 T92:T93 T106:T107 T122:T123 T136:T137 T150:T151 T164:T165 T178:T179 T192:T193</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5106D-F0E1-4787-A385-F4D96AFD5C54}">
  <sheetPr>
    <tabColor theme="7" tint="0.39997558519241921"/>
  </sheetPr>
  <dimension ref="A1:AJ844"/>
  <sheetViews>
    <sheetView topLeftCell="A712" zoomScale="80" zoomScaleNormal="80" workbookViewId="0">
      <selection activeCell="A743" sqref="A743:XFD743"/>
    </sheetView>
    <sheetView workbookViewId="1"/>
  </sheetViews>
  <sheetFormatPr defaultColWidth="9.140625" defaultRowHeight="15"/>
  <cols>
    <col min="1" max="3" width="1.85546875" customWidth="1"/>
    <col min="4" max="4" width="4.85546875" customWidth="1"/>
    <col min="5" max="5" width="5" bestFit="1" customWidth="1"/>
    <col min="6" max="6" width="24.42578125" bestFit="1" customWidth="1"/>
    <col min="7" max="7" width="5.42578125" bestFit="1" customWidth="1"/>
    <col min="8" max="8" width="11.140625" bestFit="1" customWidth="1"/>
    <col min="9" max="9" width="18.140625" bestFit="1" customWidth="1"/>
    <col min="10" max="10" width="9.42578125" bestFit="1" customWidth="1"/>
    <col min="11" max="11" width="13.85546875" bestFit="1" customWidth="1"/>
    <col min="12" max="12" width="20.140625" bestFit="1" customWidth="1"/>
    <col min="13" max="13" width="11.42578125" bestFit="1" customWidth="1"/>
    <col min="14" max="14" width="61" bestFit="1" customWidth="1"/>
    <col min="15" max="15" width="17.42578125" bestFit="1" customWidth="1"/>
    <col min="16" max="16" width="7.140625" bestFit="1" customWidth="1"/>
    <col min="17" max="17" width="2.140625" customWidth="1"/>
    <col min="18" max="18" width="1.85546875" customWidth="1"/>
    <col min="19" max="19" width="11.42578125" bestFit="1" customWidth="1"/>
    <col min="20" max="20" width="42.140625" customWidth="1"/>
    <col min="21" max="21" width="50.85546875" bestFit="1" customWidth="1"/>
    <col min="22"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2542</v>
      </c>
    </row>
    <row r="6" spans="1:35">
      <c r="AE6" s="1658"/>
      <c r="AF6" s="1659"/>
      <c r="AG6" s="1662" t="s">
        <v>3191</v>
      </c>
      <c r="AH6" s="1659"/>
      <c r="AI6" s="1660"/>
    </row>
    <row r="7" spans="1:35" s="43" customFormat="1">
      <c r="D7" s="55" t="s">
        <v>244</v>
      </c>
      <c r="E7" s="55" t="s">
        <v>245</v>
      </c>
      <c r="F7" s="55" t="s">
        <v>246</v>
      </c>
      <c r="G7" s="55" t="s">
        <v>1587</v>
      </c>
      <c r="H7" s="55" t="s">
        <v>2407</v>
      </c>
      <c r="I7" s="55" t="s">
        <v>249</v>
      </c>
      <c r="J7" s="55" t="s">
        <v>250</v>
      </c>
      <c r="K7" s="55" t="s">
        <v>251</v>
      </c>
      <c r="L7" s="55" t="s">
        <v>252</v>
      </c>
      <c r="M7" s="55" t="s">
        <v>253</v>
      </c>
      <c r="N7" s="55" t="s">
        <v>254</v>
      </c>
      <c r="O7" s="55" t="s">
        <v>276</v>
      </c>
      <c r="P7" s="55" t="s">
        <v>256</v>
      </c>
      <c r="Q7" s="55"/>
      <c r="R7" s="55"/>
      <c r="S7" s="43" t="s">
        <v>260</v>
      </c>
      <c r="T7" s="43" t="s">
        <v>2543</v>
      </c>
      <c r="U7" s="54" t="s">
        <v>257</v>
      </c>
      <c r="V7" s="55"/>
      <c r="W7" s="55"/>
      <c r="X7" s="55"/>
      <c r="Y7" s="55"/>
      <c r="Z7" s="55"/>
      <c r="AA7" s="55"/>
      <c r="AB7" s="55"/>
      <c r="AC7" s="43" t="s">
        <v>1578</v>
      </c>
      <c r="AE7" s="52">
        <v>2022</v>
      </c>
      <c r="AF7" s="51">
        <v>2023</v>
      </c>
      <c r="AG7" s="51">
        <v>2024</v>
      </c>
      <c r="AH7" s="51">
        <v>2025</v>
      </c>
      <c r="AI7" s="50">
        <v>2026</v>
      </c>
    </row>
    <row r="8" spans="1:35">
      <c r="U8" s="43"/>
      <c r="V8" s="43"/>
      <c r="W8" s="43"/>
      <c r="X8" s="43"/>
      <c r="Y8" s="43"/>
    </row>
    <row r="9" spans="1:35" s="1" customFormat="1" ht="18">
      <c r="A9" s="2" t="s">
        <v>270</v>
      </c>
      <c r="B9" s="2"/>
    </row>
    <row r="11" spans="1:35" s="1" customFormat="1">
      <c r="A11" s="42"/>
      <c r="B11" s="48" t="s">
        <v>2544</v>
      </c>
    </row>
    <row r="13" spans="1:35">
      <c r="D13" t="s">
        <v>269</v>
      </c>
      <c r="E13" t="s">
        <v>245</v>
      </c>
      <c r="F13" t="s">
        <v>270</v>
      </c>
      <c r="G13" t="s">
        <v>2409</v>
      </c>
      <c r="H13" t="s">
        <v>272</v>
      </c>
      <c r="I13" t="s">
        <v>297</v>
      </c>
      <c r="J13" t="s">
        <v>130</v>
      </c>
      <c r="K13" t="s">
        <v>356</v>
      </c>
      <c r="L13" s="173" t="s">
        <v>281</v>
      </c>
      <c r="M13" s="173" t="s">
        <v>276</v>
      </c>
      <c r="N13" s="173" t="s">
        <v>282</v>
      </c>
      <c r="O13" t="s">
        <v>320</v>
      </c>
      <c r="P13" t="s">
        <v>303</v>
      </c>
      <c r="S13" t="s">
        <v>283</v>
      </c>
      <c r="T13" t="s">
        <v>284</v>
      </c>
      <c r="U13" t="s">
        <v>322</v>
      </c>
      <c r="AC13" t="s">
        <v>1336</v>
      </c>
      <c r="AE13" s="978"/>
      <c r="AF13" s="978"/>
      <c r="AG13" s="978"/>
      <c r="AH13" s="978"/>
      <c r="AI13" s="978"/>
    </row>
    <row r="14" spans="1:35">
      <c r="D14" t="s">
        <v>269</v>
      </c>
      <c r="E14" t="s">
        <v>245</v>
      </c>
      <c r="F14" t="s">
        <v>270</v>
      </c>
      <c r="G14" t="s">
        <v>2409</v>
      </c>
      <c r="H14" t="s">
        <v>272</v>
      </c>
      <c r="I14" t="s">
        <v>297</v>
      </c>
      <c r="J14" t="s">
        <v>130</v>
      </c>
      <c r="K14" t="s">
        <v>356</v>
      </c>
      <c r="L14" s="173" t="s">
        <v>281</v>
      </c>
      <c r="M14" s="173" t="s">
        <v>276</v>
      </c>
      <c r="N14" s="173" t="s">
        <v>282</v>
      </c>
      <c r="O14" t="s">
        <v>320</v>
      </c>
      <c r="P14" t="s">
        <v>303</v>
      </c>
      <c r="S14" t="s">
        <v>307</v>
      </c>
      <c r="T14" t="s">
        <v>308</v>
      </c>
      <c r="U14" t="s">
        <v>322</v>
      </c>
      <c r="AC14" t="s">
        <v>1336</v>
      </c>
      <c r="AE14" s="978"/>
      <c r="AF14" s="978"/>
      <c r="AG14" s="978"/>
      <c r="AH14" s="978"/>
      <c r="AI14" s="978"/>
    </row>
    <row r="15" spans="1:35">
      <c r="D15" t="s">
        <v>269</v>
      </c>
      <c r="E15" t="s">
        <v>245</v>
      </c>
      <c r="F15" t="s">
        <v>270</v>
      </c>
      <c r="G15" t="s">
        <v>2409</v>
      </c>
      <c r="H15" t="s">
        <v>272</v>
      </c>
      <c r="I15" t="s">
        <v>297</v>
      </c>
      <c r="J15" t="s">
        <v>130</v>
      </c>
      <c r="K15" t="s">
        <v>356</v>
      </c>
      <c r="L15" s="173" t="s">
        <v>281</v>
      </c>
      <c r="M15" s="173" t="s">
        <v>276</v>
      </c>
      <c r="N15" s="173" t="s">
        <v>282</v>
      </c>
      <c r="O15" t="s">
        <v>320</v>
      </c>
      <c r="P15" t="s">
        <v>303</v>
      </c>
      <c r="S15" t="s">
        <v>325</v>
      </c>
      <c r="T15" t="s">
        <v>326</v>
      </c>
      <c r="U15" t="s">
        <v>322</v>
      </c>
      <c r="AC15" t="s">
        <v>1336</v>
      </c>
      <c r="AE15" s="978"/>
      <c r="AF15" s="978"/>
      <c r="AG15" s="978"/>
      <c r="AH15" s="978"/>
      <c r="AI15" s="978"/>
    </row>
    <row r="16" spans="1:35">
      <c r="D16" t="s">
        <v>269</v>
      </c>
      <c r="E16" t="s">
        <v>245</v>
      </c>
      <c r="F16" t="s">
        <v>270</v>
      </c>
      <c r="G16" t="s">
        <v>2409</v>
      </c>
      <c r="H16" t="s">
        <v>272</v>
      </c>
      <c r="I16" t="s">
        <v>297</v>
      </c>
      <c r="J16" t="s">
        <v>130</v>
      </c>
      <c r="K16" t="s">
        <v>356</v>
      </c>
      <c r="L16" s="173" t="s">
        <v>281</v>
      </c>
      <c r="M16" s="173" t="s">
        <v>276</v>
      </c>
      <c r="N16" s="173" t="s">
        <v>282</v>
      </c>
      <c r="O16" t="s">
        <v>320</v>
      </c>
      <c r="P16" t="s">
        <v>303</v>
      </c>
      <c r="S16" t="s">
        <v>338</v>
      </c>
      <c r="T16" t="s">
        <v>339</v>
      </c>
      <c r="U16" t="s">
        <v>335</v>
      </c>
      <c r="AC16" t="s">
        <v>1336</v>
      </c>
      <c r="AE16" s="978"/>
      <c r="AF16" s="978"/>
      <c r="AG16" s="978"/>
      <c r="AH16" s="978"/>
      <c r="AI16" s="978"/>
    </row>
    <row r="17" spans="4:35">
      <c r="D17" t="s">
        <v>269</v>
      </c>
      <c r="E17" t="s">
        <v>245</v>
      </c>
      <c r="F17" t="s">
        <v>270</v>
      </c>
      <c r="G17" t="s">
        <v>2409</v>
      </c>
      <c r="H17" t="s">
        <v>272</v>
      </c>
      <c r="I17" t="s">
        <v>297</v>
      </c>
      <c r="J17" t="s">
        <v>130</v>
      </c>
      <c r="K17" t="s">
        <v>356</v>
      </c>
      <c r="L17" s="173" t="s">
        <v>281</v>
      </c>
      <c r="M17" s="173" t="s">
        <v>276</v>
      </c>
      <c r="N17" s="173" t="s">
        <v>282</v>
      </c>
      <c r="O17" t="s">
        <v>320</v>
      </c>
      <c r="P17" t="s">
        <v>303</v>
      </c>
      <c r="S17" t="s">
        <v>352</v>
      </c>
      <c r="T17" t="s">
        <v>353</v>
      </c>
      <c r="U17" t="s">
        <v>335</v>
      </c>
      <c r="AC17" t="s">
        <v>1336</v>
      </c>
      <c r="AE17" s="978"/>
      <c r="AF17" s="978"/>
      <c r="AG17" s="978"/>
      <c r="AH17" s="978"/>
      <c r="AI17" s="978"/>
    </row>
    <row r="18" spans="4:35">
      <c r="D18" t="s">
        <v>269</v>
      </c>
      <c r="E18" t="s">
        <v>245</v>
      </c>
      <c r="F18" t="s">
        <v>270</v>
      </c>
      <c r="G18" t="s">
        <v>2409</v>
      </c>
      <c r="H18" t="s">
        <v>272</v>
      </c>
      <c r="I18" t="s">
        <v>297</v>
      </c>
      <c r="J18" t="s">
        <v>130</v>
      </c>
      <c r="K18" t="s">
        <v>356</v>
      </c>
      <c r="L18" s="173" t="s">
        <v>281</v>
      </c>
      <c r="M18" s="173" t="s">
        <v>276</v>
      </c>
      <c r="N18" s="173" t="s">
        <v>282</v>
      </c>
      <c r="O18" t="s">
        <v>320</v>
      </c>
      <c r="P18" t="s">
        <v>303</v>
      </c>
      <c r="S18" t="s">
        <v>363</v>
      </c>
      <c r="T18" t="s">
        <v>364</v>
      </c>
      <c r="U18" t="s">
        <v>335</v>
      </c>
      <c r="AC18" t="s">
        <v>1336</v>
      </c>
      <c r="AE18" s="978"/>
      <c r="AF18" s="978"/>
      <c r="AG18" s="978"/>
      <c r="AH18" s="978"/>
      <c r="AI18" s="978"/>
    </row>
    <row r="19" spans="4:35">
      <c r="D19" t="s">
        <v>269</v>
      </c>
      <c r="E19" t="s">
        <v>245</v>
      </c>
      <c r="F19" t="s">
        <v>270</v>
      </c>
      <c r="G19" t="s">
        <v>2409</v>
      </c>
      <c r="H19" t="s">
        <v>272</v>
      </c>
      <c r="I19" t="s">
        <v>297</v>
      </c>
      <c r="J19" t="s">
        <v>130</v>
      </c>
      <c r="K19" t="s">
        <v>356</v>
      </c>
      <c r="L19" s="173" t="s">
        <v>281</v>
      </c>
      <c r="M19" s="173" t="s">
        <v>276</v>
      </c>
      <c r="N19" s="173" t="s">
        <v>282</v>
      </c>
      <c r="O19" t="s">
        <v>320</v>
      </c>
      <c r="P19" t="s">
        <v>303</v>
      </c>
      <c r="S19" t="s">
        <v>374</v>
      </c>
      <c r="T19" t="s">
        <v>375</v>
      </c>
      <c r="U19" t="s">
        <v>361</v>
      </c>
      <c r="AC19" t="s">
        <v>1336</v>
      </c>
      <c r="AE19" s="978"/>
      <c r="AF19" s="978"/>
      <c r="AG19" s="978"/>
      <c r="AH19" s="978"/>
      <c r="AI19" s="978"/>
    </row>
    <row r="20" spans="4:35">
      <c r="D20" t="s">
        <v>269</v>
      </c>
      <c r="E20" t="s">
        <v>245</v>
      </c>
      <c r="F20" t="s">
        <v>270</v>
      </c>
      <c r="G20" t="s">
        <v>2409</v>
      </c>
      <c r="H20" t="s">
        <v>272</v>
      </c>
      <c r="I20" t="s">
        <v>297</v>
      </c>
      <c r="J20" t="s">
        <v>130</v>
      </c>
      <c r="K20" t="s">
        <v>356</v>
      </c>
      <c r="L20" s="173" t="s">
        <v>281</v>
      </c>
      <c r="M20" s="173" t="s">
        <v>276</v>
      </c>
      <c r="N20" s="173" t="s">
        <v>282</v>
      </c>
      <c r="O20" t="s">
        <v>320</v>
      </c>
      <c r="P20" t="s">
        <v>303</v>
      </c>
      <c r="S20" t="s">
        <v>384</v>
      </c>
      <c r="T20" t="s">
        <v>385</v>
      </c>
      <c r="U20" t="s">
        <v>361</v>
      </c>
      <c r="AC20" t="s">
        <v>1336</v>
      </c>
      <c r="AE20" s="978"/>
      <c r="AF20" s="978"/>
      <c r="AG20" s="978"/>
      <c r="AH20" s="978"/>
      <c r="AI20" s="978"/>
    </row>
    <row r="21" spans="4:35">
      <c r="D21" t="s">
        <v>269</v>
      </c>
      <c r="E21" t="s">
        <v>245</v>
      </c>
      <c r="F21" t="s">
        <v>270</v>
      </c>
      <c r="G21" t="s">
        <v>2409</v>
      </c>
      <c r="H21" t="s">
        <v>272</v>
      </c>
      <c r="I21" t="s">
        <v>297</v>
      </c>
      <c r="J21" t="s">
        <v>130</v>
      </c>
      <c r="K21" t="s">
        <v>356</v>
      </c>
      <c r="L21" s="173" t="s">
        <v>281</v>
      </c>
      <c r="M21" s="173" t="s">
        <v>276</v>
      </c>
      <c r="N21" s="173" t="s">
        <v>282</v>
      </c>
      <c r="O21" t="s">
        <v>320</v>
      </c>
      <c r="P21" t="s">
        <v>303</v>
      </c>
      <c r="S21" t="s">
        <v>392</v>
      </c>
      <c r="T21" t="s">
        <v>393</v>
      </c>
      <c r="U21" t="s">
        <v>361</v>
      </c>
      <c r="AC21" t="s">
        <v>1336</v>
      </c>
      <c r="AE21" s="978"/>
      <c r="AF21" s="978"/>
      <c r="AG21" s="978"/>
      <c r="AH21" s="978"/>
      <c r="AI21" s="978"/>
    </row>
    <row r="22" spans="4:35">
      <c r="D22" t="s">
        <v>269</v>
      </c>
      <c r="E22" t="s">
        <v>245</v>
      </c>
      <c r="F22" t="s">
        <v>270</v>
      </c>
      <c r="G22" t="s">
        <v>2409</v>
      </c>
      <c r="H22" t="s">
        <v>272</v>
      </c>
      <c r="I22" t="s">
        <v>297</v>
      </c>
      <c r="J22" t="s">
        <v>130</v>
      </c>
      <c r="K22" t="s">
        <v>356</v>
      </c>
      <c r="L22" s="173" t="s">
        <v>281</v>
      </c>
      <c r="M22" s="625" t="s">
        <v>448</v>
      </c>
      <c r="N22" s="173" t="s">
        <v>282</v>
      </c>
      <c r="O22" s="172" t="s">
        <v>448</v>
      </c>
      <c r="P22" t="s">
        <v>303</v>
      </c>
      <c r="S22" t="s">
        <v>400</v>
      </c>
      <c r="T22" t="s">
        <v>385</v>
      </c>
      <c r="U22" t="s">
        <v>361</v>
      </c>
      <c r="AC22" t="s">
        <v>1336</v>
      </c>
      <c r="AE22" s="978"/>
      <c r="AF22" s="978"/>
      <c r="AG22" s="978"/>
      <c r="AH22" s="978"/>
      <c r="AI22" s="978"/>
    </row>
    <row r="23" spans="4:35">
      <c r="D23" t="s">
        <v>269</v>
      </c>
      <c r="E23" t="s">
        <v>245</v>
      </c>
      <c r="F23" t="s">
        <v>270</v>
      </c>
      <c r="G23" t="s">
        <v>2409</v>
      </c>
      <c r="H23" t="s">
        <v>272</v>
      </c>
      <c r="I23" t="s">
        <v>297</v>
      </c>
      <c r="J23" t="s">
        <v>130</v>
      </c>
      <c r="K23" t="s">
        <v>356</v>
      </c>
      <c r="L23" s="173" t="s">
        <v>281</v>
      </c>
      <c r="M23" s="173" t="s">
        <v>276</v>
      </c>
      <c r="N23" s="173" t="s">
        <v>282</v>
      </c>
      <c r="O23" t="s">
        <v>320</v>
      </c>
      <c r="P23" t="s">
        <v>303</v>
      </c>
      <c r="S23" t="s">
        <v>406</v>
      </c>
      <c r="T23" t="s">
        <v>407</v>
      </c>
      <c r="U23" t="s">
        <v>390</v>
      </c>
      <c r="AC23" t="s">
        <v>1336</v>
      </c>
      <c r="AE23" s="978"/>
      <c r="AF23" s="978"/>
      <c r="AG23" s="978"/>
      <c r="AH23" s="978"/>
      <c r="AI23" s="978"/>
    </row>
    <row r="24" spans="4:35">
      <c r="D24" t="s">
        <v>269</v>
      </c>
      <c r="E24" t="s">
        <v>245</v>
      </c>
      <c r="F24" t="s">
        <v>270</v>
      </c>
      <c r="G24" t="s">
        <v>2409</v>
      </c>
      <c r="H24" t="s">
        <v>272</v>
      </c>
      <c r="I24" t="s">
        <v>297</v>
      </c>
      <c r="J24" t="s">
        <v>130</v>
      </c>
      <c r="K24" t="s">
        <v>356</v>
      </c>
      <c r="L24" s="173" t="s">
        <v>281</v>
      </c>
      <c r="M24" s="173" t="s">
        <v>276</v>
      </c>
      <c r="N24" s="173" t="s">
        <v>282</v>
      </c>
      <c r="O24" t="s">
        <v>320</v>
      </c>
      <c r="P24" t="s">
        <v>303</v>
      </c>
      <c r="S24" t="s">
        <v>413</v>
      </c>
      <c r="T24" t="s">
        <v>414</v>
      </c>
      <c r="U24" t="s">
        <v>390</v>
      </c>
      <c r="AC24" t="s">
        <v>1336</v>
      </c>
      <c r="AE24" s="978"/>
      <c r="AF24" s="978"/>
      <c r="AG24" s="978"/>
      <c r="AH24" s="978"/>
      <c r="AI24" s="978"/>
    </row>
    <row r="25" spans="4:35">
      <c r="D25" t="s">
        <v>269</v>
      </c>
      <c r="E25" t="s">
        <v>245</v>
      </c>
      <c r="F25" t="s">
        <v>270</v>
      </c>
      <c r="G25" t="s">
        <v>2409</v>
      </c>
      <c r="H25" t="s">
        <v>272</v>
      </c>
      <c r="I25" t="s">
        <v>297</v>
      </c>
      <c r="J25" t="s">
        <v>130</v>
      </c>
      <c r="K25" t="s">
        <v>356</v>
      </c>
      <c r="L25" s="173" t="s">
        <v>281</v>
      </c>
      <c r="M25" s="173" t="s">
        <v>276</v>
      </c>
      <c r="N25" s="173" t="s">
        <v>282</v>
      </c>
      <c r="O25" t="s">
        <v>320</v>
      </c>
      <c r="P25" t="s">
        <v>303</v>
      </c>
      <c r="S25" t="s">
        <v>419</v>
      </c>
      <c r="T25" t="s">
        <v>420</v>
      </c>
      <c r="U25" t="s">
        <v>390</v>
      </c>
      <c r="AC25" t="s">
        <v>1336</v>
      </c>
      <c r="AE25" s="978"/>
      <c r="AF25" s="978"/>
      <c r="AG25" s="978"/>
      <c r="AH25" s="978"/>
      <c r="AI25" s="978"/>
    </row>
    <row r="26" spans="4:35">
      <c r="D26" t="s">
        <v>269</v>
      </c>
      <c r="E26" t="s">
        <v>245</v>
      </c>
      <c r="F26" t="s">
        <v>270</v>
      </c>
      <c r="G26" t="s">
        <v>2409</v>
      </c>
      <c r="H26" t="s">
        <v>272</v>
      </c>
      <c r="I26" t="s">
        <v>297</v>
      </c>
      <c r="J26" t="s">
        <v>130</v>
      </c>
      <c r="K26" t="s">
        <v>356</v>
      </c>
      <c r="L26" s="173" t="s">
        <v>281</v>
      </c>
      <c r="M26" s="625" t="s">
        <v>448</v>
      </c>
      <c r="N26" s="173" t="s">
        <v>282</v>
      </c>
      <c r="O26" s="172" t="s">
        <v>448</v>
      </c>
      <c r="P26" t="s">
        <v>303</v>
      </c>
      <c r="S26" t="s">
        <v>424</v>
      </c>
      <c r="T26" t="s">
        <v>414</v>
      </c>
      <c r="U26" t="s">
        <v>390</v>
      </c>
      <c r="AC26" t="s">
        <v>1336</v>
      </c>
      <c r="AE26" s="978"/>
      <c r="AF26" s="978"/>
      <c r="AG26" s="978"/>
      <c r="AH26" s="978"/>
      <c r="AI26" s="978"/>
    </row>
    <row r="27" spans="4:35">
      <c r="D27" t="s">
        <v>269</v>
      </c>
      <c r="E27" t="s">
        <v>245</v>
      </c>
      <c r="F27" t="s">
        <v>270</v>
      </c>
      <c r="G27" t="s">
        <v>2409</v>
      </c>
      <c r="H27" t="s">
        <v>272</v>
      </c>
      <c r="I27" t="s">
        <v>297</v>
      </c>
      <c r="J27" t="s">
        <v>130</v>
      </c>
      <c r="K27" t="s">
        <v>356</v>
      </c>
      <c r="L27" s="173" t="s">
        <v>281</v>
      </c>
      <c r="M27" s="173" t="s">
        <v>276</v>
      </c>
      <c r="N27" s="173" t="s">
        <v>282</v>
      </c>
      <c r="O27" t="s">
        <v>320</v>
      </c>
      <c r="P27" t="s">
        <v>303</v>
      </c>
      <c r="S27" t="s">
        <v>427</v>
      </c>
      <c r="T27" t="s">
        <v>428</v>
      </c>
      <c r="U27" t="s">
        <v>390</v>
      </c>
      <c r="AC27" t="s">
        <v>1336</v>
      </c>
      <c r="AE27" s="978"/>
      <c r="AF27" s="978"/>
      <c r="AG27" s="978"/>
      <c r="AH27" s="978"/>
      <c r="AI27" s="978"/>
    </row>
    <row r="28" spans="4:35">
      <c r="D28" t="s">
        <v>269</v>
      </c>
      <c r="E28" t="s">
        <v>245</v>
      </c>
      <c r="F28" t="s">
        <v>270</v>
      </c>
      <c r="G28" t="s">
        <v>2409</v>
      </c>
      <c r="H28" t="s">
        <v>272</v>
      </c>
      <c r="I28" t="s">
        <v>297</v>
      </c>
      <c r="J28" t="s">
        <v>130</v>
      </c>
      <c r="K28" t="s">
        <v>356</v>
      </c>
      <c r="L28" s="173" t="s">
        <v>281</v>
      </c>
      <c r="M28" s="173" t="s">
        <v>276</v>
      </c>
      <c r="N28" s="173" t="s">
        <v>306</v>
      </c>
      <c r="O28" t="s">
        <v>302</v>
      </c>
      <c r="P28" t="s">
        <v>303</v>
      </c>
      <c r="S28" t="s">
        <v>431</v>
      </c>
      <c r="T28" t="s">
        <v>432</v>
      </c>
      <c r="U28" t="s">
        <v>444</v>
      </c>
      <c r="AC28" t="s">
        <v>1336</v>
      </c>
      <c r="AE28" s="978"/>
      <c r="AF28" s="978"/>
      <c r="AG28" s="978"/>
      <c r="AH28" s="978"/>
      <c r="AI28" s="978"/>
    </row>
    <row r="29" spans="4:35">
      <c r="D29" t="s">
        <v>269</v>
      </c>
      <c r="E29" t="s">
        <v>245</v>
      </c>
      <c r="F29" t="s">
        <v>270</v>
      </c>
      <c r="G29" t="s">
        <v>2409</v>
      </c>
      <c r="H29" t="s">
        <v>272</v>
      </c>
      <c r="I29" t="s">
        <v>297</v>
      </c>
      <c r="J29" t="s">
        <v>130</v>
      </c>
      <c r="K29" t="s">
        <v>356</v>
      </c>
      <c r="L29" s="173" t="s">
        <v>281</v>
      </c>
      <c r="M29" s="173" t="s">
        <v>276</v>
      </c>
      <c r="N29" s="173" t="s">
        <v>306</v>
      </c>
      <c r="O29" t="s">
        <v>320</v>
      </c>
      <c r="P29" t="s">
        <v>303</v>
      </c>
      <c r="S29" t="s">
        <v>435</v>
      </c>
      <c r="T29" t="s">
        <v>436</v>
      </c>
      <c r="U29" t="s">
        <v>444</v>
      </c>
      <c r="AC29" t="s">
        <v>1336</v>
      </c>
      <c r="AE29" s="978"/>
      <c r="AF29" s="978"/>
      <c r="AG29" s="978"/>
      <c r="AH29" s="978"/>
      <c r="AI29" s="978"/>
    </row>
    <row r="30" spans="4:35">
      <c r="D30" t="s">
        <v>269</v>
      </c>
      <c r="E30" t="s">
        <v>245</v>
      </c>
      <c r="F30" t="s">
        <v>270</v>
      </c>
      <c r="G30" t="s">
        <v>2409</v>
      </c>
      <c r="H30" t="s">
        <v>272</v>
      </c>
      <c r="I30" t="s">
        <v>297</v>
      </c>
      <c r="J30" t="s">
        <v>130</v>
      </c>
      <c r="K30" t="s">
        <v>356</v>
      </c>
      <c r="L30" s="173" t="s">
        <v>281</v>
      </c>
      <c r="M30" s="173" t="s">
        <v>276</v>
      </c>
      <c r="N30" s="173" t="s">
        <v>306</v>
      </c>
      <c r="O30" t="s">
        <v>320</v>
      </c>
      <c r="P30" t="s">
        <v>303</v>
      </c>
      <c r="S30" t="s">
        <v>439</v>
      </c>
      <c r="T30" t="s">
        <v>440</v>
      </c>
      <c r="U30" t="s">
        <v>444</v>
      </c>
      <c r="AC30" t="s">
        <v>1336</v>
      </c>
      <c r="AE30" s="978"/>
      <c r="AF30" s="978"/>
      <c r="AG30" s="978"/>
      <c r="AH30" s="978"/>
      <c r="AI30" s="978"/>
    </row>
    <row r="31" spans="4:35">
      <c r="D31" t="s">
        <v>269</v>
      </c>
      <c r="E31" t="s">
        <v>245</v>
      </c>
      <c r="F31" t="s">
        <v>270</v>
      </c>
      <c r="G31" t="s">
        <v>2409</v>
      </c>
      <c r="H31" t="s">
        <v>272</v>
      </c>
      <c r="I31" t="s">
        <v>297</v>
      </c>
      <c r="J31" t="s">
        <v>130</v>
      </c>
      <c r="K31" t="s">
        <v>356</v>
      </c>
      <c r="L31" s="173" t="s">
        <v>281</v>
      </c>
      <c r="M31" s="173" t="s">
        <v>276</v>
      </c>
      <c r="N31" s="173" t="s">
        <v>306</v>
      </c>
      <c r="O31" t="s">
        <v>320</v>
      </c>
      <c r="P31" t="s">
        <v>303</v>
      </c>
      <c r="S31" t="s">
        <v>442</v>
      </c>
      <c r="T31" t="s">
        <v>443</v>
      </c>
      <c r="U31" t="s">
        <v>444</v>
      </c>
      <c r="AC31" t="s">
        <v>1336</v>
      </c>
      <c r="AE31" s="978"/>
      <c r="AF31" s="978"/>
      <c r="AG31" s="978"/>
      <c r="AH31" s="978"/>
      <c r="AI31" s="978"/>
    </row>
    <row r="32" spans="4:35">
      <c r="D32" t="s">
        <v>269</v>
      </c>
      <c r="E32" t="s">
        <v>245</v>
      </c>
      <c r="F32" t="s">
        <v>270</v>
      </c>
      <c r="G32" t="s">
        <v>2409</v>
      </c>
      <c r="H32" t="s">
        <v>272</v>
      </c>
      <c r="I32" t="s">
        <v>297</v>
      </c>
      <c r="J32" t="s">
        <v>130</v>
      </c>
      <c r="K32" t="s">
        <v>356</v>
      </c>
      <c r="L32" s="173" t="s">
        <v>281</v>
      </c>
      <c r="M32" s="173" t="s">
        <v>276</v>
      </c>
      <c r="N32" s="173" t="s">
        <v>306</v>
      </c>
      <c r="O32" t="s">
        <v>320</v>
      </c>
      <c r="P32" t="s">
        <v>303</v>
      </c>
      <c r="S32" t="s">
        <v>445</v>
      </c>
      <c r="T32" t="s">
        <v>446</v>
      </c>
      <c r="U32" t="s">
        <v>444</v>
      </c>
      <c r="AC32" t="s">
        <v>1336</v>
      </c>
      <c r="AE32" s="978"/>
      <c r="AF32" s="978"/>
      <c r="AG32" s="978"/>
      <c r="AH32" s="978"/>
      <c r="AI32" s="978"/>
    </row>
    <row r="33" spans="4:35">
      <c r="D33" t="s">
        <v>269</v>
      </c>
      <c r="E33" t="s">
        <v>245</v>
      </c>
      <c r="F33" t="s">
        <v>270</v>
      </c>
      <c r="G33" t="s">
        <v>2409</v>
      </c>
      <c r="H33" t="s">
        <v>272</v>
      </c>
      <c r="I33" t="s">
        <v>297</v>
      </c>
      <c r="J33" t="s">
        <v>130</v>
      </c>
      <c r="K33" t="s">
        <v>356</v>
      </c>
      <c r="L33" s="173" t="s">
        <v>281</v>
      </c>
      <c r="M33" s="173" t="s">
        <v>276</v>
      </c>
      <c r="N33" s="173" t="s">
        <v>306</v>
      </c>
      <c r="O33" t="s">
        <v>320</v>
      </c>
      <c r="P33" t="s">
        <v>303</v>
      </c>
      <c r="S33" t="s">
        <v>449</v>
      </c>
      <c r="T33" t="s">
        <v>432</v>
      </c>
      <c r="U33" t="s">
        <v>444</v>
      </c>
      <c r="AC33" t="s">
        <v>1336</v>
      </c>
      <c r="AE33" s="978"/>
      <c r="AF33" s="978"/>
      <c r="AG33" s="978"/>
      <c r="AH33" s="978"/>
      <c r="AI33" s="978"/>
    </row>
    <row r="34" spans="4:35">
      <c r="D34" t="s">
        <v>269</v>
      </c>
      <c r="E34" t="s">
        <v>245</v>
      </c>
      <c r="F34" t="s">
        <v>270</v>
      </c>
      <c r="G34" t="s">
        <v>2409</v>
      </c>
      <c r="H34" t="s">
        <v>272</v>
      </c>
      <c r="I34" t="s">
        <v>297</v>
      </c>
      <c r="J34" t="s">
        <v>130</v>
      </c>
      <c r="K34" t="s">
        <v>356</v>
      </c>
      <c r="L34" s="173" t="s">
        <v>305</v>
      </c>
      <c r="M34" s="625" t="s">
        <v>448</v>
      </c>
      <c r="N34" s="173" t="s">
        <v>324</v>
      </c>
      <c r="O34" s="172" t="s">
        <v>448</v>
      </c>
      <c r="P34" t="s">
        <v>303</v>
      </c>
      <c r="S34" t="s">
        <v>452</v>
      </c>
      <c r="T34" t="s">
        <v>428</v>
      </c>
      <c r="U34" t="s">
        <v>398</v>
      </c>
      <c r="AC34" t="s">
        <v>1336</v>
      </c>
      <c r="AE34" s="978"/>
      <c r="AF34" s="978"/>
      <c r="AG34" s="978"/>
      <c r="AH34" s="978"/>
      <c r="AI34" s="978"/>
    </row>
    <row r="35" spans="4:35">
      <c r="D35" t="s">
        <v>269</v>
      </c>
      <c r="E35" t="s">
        <v>245</v>
      </c>
      <c r="F35" t="s">
        <v>270</v>
      </c>
      <c r="G35" t="s">
        <v>2409</v>
      </c>
      <c r="H35" t="s">
        <v>272</v>
      </c>
      <c r="I35" t="s">
        <v>297</v>
      </c>
      <c r="J35" t="s">
        <v>130</v>
      </c>
      <c r="K35" t="s">
        <v>356</v>
      </c>
      <c r="L35" s="173" t="s">
        <v>305</v>
      </c>
      <c r="M35" s="625" t="s">
        <v>448</v>
      </c>
      <c r="N35" s="173" t="s">
        <v>324</v>
      </c>
      <c r="O35" s="172" t="s">
        <v>448</v>
      </c>
      <c r="P35" t="s">
        <v>303</v>
      </c>
      <c r="S35" t="s">
        <v>454</v>
      </c>
      <c r="T35" t="s">
        <v>455</v>
      </c>
      <c r="U35" t="s">
        <v>398</v>
      </c>
      <c r="AC35" t="s">
        <v>1336</v>
      </c>
      <c r="AE35" s="978"/>
      <c r="AF35" s="978"/>
      <c r="AG35" s="978"/>
      <c r="AH35" s="978"/>
      <c r="AI35" s="978"/>
    </row>
    <row r="36" spans="4:35">
      <c r="D36" t="s">
        <v>269</v>
      </c>
      <c r="E36" t="s">
        <v>245</v>
      </c>
      <c r="F36" t="s">
        <v>270</v>
      </c>
      <c r="G36" t="s">
        <v>2409</v>
      </c>
      <c r="H36" t="s">
        <v>272</v>
      </c>
      <c r="I36" t="s">
        <v>297</v>
      </c>
      <c r="J36" t="s">
        <v>130</v>
      </c>
      <c r="K36" t="s">
        <v>356</v>
      </c>
      <c r="L36" s="173" t="s">
        <v>305</v>
      </c>
      <c r="M36" s="625" t="s">
        <v>448</v>
      </c>
      <c r="N36" s="173" t="s">
        <v>324</v>
      </c>
      <c r="O36" s="172" t="s">
        <v>448</v>
      </c>
      <c r="P36" t="s">
        <v>303</v>
      </c>
      <c r="S36" t="s">
        <v>459</v>
      </c>
      <c r="T36" t="s">
        <v>460</v>
      </c>
      <c r="U36" t="s">
        <v>398</v>
      </c>
      <c r="AC36" t="s">
        <v>1336</v>
      </c>
      <c r="AE36" s="978"/>
      <c r="AF36" s="978"/>
      <c r="AG36" s="978"/>
      <c r="AH36" s="978"/>
      <c r="AI36" s="978"/>
    </row>
    <row r="37" spans="4:35">
      <c r="D37" t="s">
        <v>269</v>
      </c>
      <c r="E37" t="s">
        <v>245</v>
      </c>
      <c r="F37" t="s">
        <v>270</v>
      </c>
      <c r="G37" t="s">
        <v>2409</v>
      </c>
      <c r="H37" t="s">
        <v>272</v>
      </c>
      <c r="I37" t="s">
        <v>297</v>
      </c>
      <c r="J37" t="s">
        <v>130</v>
      </c>
      <c r="K37" t="s">
        <v>356</v>
      </c>
      <c r="L37" s="173" t="s">
        <v>305</v>
      </c>
      <c r="M37" s="625" t="s">
        <v>448</v>
      </c>
      <c r="N37" s="173" t="s">
        <v>324</v>
      </c>
      <c r="O37" s="172" t="s">
        <v>448</v>
      </c>
      <c r="P37" t="s">
        <v>303</v>
      </c>
      <c r="S37" t="s">
        <v>462</v>
      </c>
      <c r="T37" t="s">
        <v>455</v>
      </c>
      <c r="U37" t="s">
        <v>398</v>
      </c>
      <c r="AC37" t="s">
        <v>1336</v>
      </c>
      <c r="AE37" s="978"/>
      <c r="AF37" s="978"/>
      <c r="AG37" s="978"/>
      <c r="AH37" s="978"/>
      <c r="AI37" s="978"/>
    </row>
    <row r="38" spans="4:35">
      <c r="D38" t="s">
        <v>269</v>
      </c>
      <c r="E38" t="s">
        <v>245</v>
      </c>
      <c r="F38" t="s">
        <v>270</v>
      </c>
      <c r="G38" t="s">
        <v>2409</v>
      </c>
      <c r="H38" t="s">
        <v>272</v>
      </c>
      <c r="I38" t="s">
        <v>297</v>
      </c>
      <c r="J38" t="s">
        <v>130</v>
      </c>
      <c r="K38" t="s">
        <v>356</v>
      </c>
      <c r="L38" s="173" t="s">
        <v>305</v>
      </c>
      <c r="M38" s="625" t="s">
        <v>448</v>
      </c>
      <c r="N38" s="173" t="s">
        <v>324</v>
      </c>
      <c r="O38" s="172" t="s">
        <v>448</v>
      </c>
      <c r="P38" t="s">
        <v>303</v>
      </c>
      <c r="S38" t="s">
        <v>465</v>
      </c>
      <c r="T38" t="s">
        <v>428</v>
      </c>
      <c r="U38" t="s">
        <v>398</v>
      </c>
      <c r="AC38" t="s">
        <v>1336</v>
      </c>
      <c r="AE38" s="978"/>
      <c r="AF38" s="978"/>
      <c r="AG38" s="978"/>
      <c r="AH38" s="978"/>
      <c r="AI38" s="978"/>
    </row>
    <row r="39" spans="4:35">
      <c r="D39" t="s">
        <v>269</v>
      </c>
      <c r="E39" t="s">
        <v>245</v>
      </c>
      <c r="F39" t="s">
        <v>270</v>
      </c>
      <c r="G39" t="s">
        <v>2409</v>
      </c>
      <c r="H39" t="s">
        <v>272</v>
      </c>
      <c r="I39" t="s">
        <v>297</v>
      </c>
      <c r="J39" t="s">
        <v>130</v>
      </c>
      <c r="K39" t="s">
        <v>356</v>
      </c>
      <c r="L39" s="173" t="s">
        <v>305</v>
      </c>
      <c r="M39" s="625" t="s">
        <v>448</v>
      </c>
      <c r="N39" s="173" t="s">
        <v>324</v>
      </c>
      <c r="O39" s="172" t="s">
        <v>448</v>
      </c>
      <c r="P39" t="s">
        <v>303</v>
      </c>
      <c r="S39" t="s">
        <v>468</v>
      </c>
      <c r="T39" t="s">
        <v>469</v>
      </c>
      <c r="U39" t="s">
        <v>398</v>
      </c>
      <c r="AC39" t="s">
        <v>1336</v>
      </c>
      <c r="AE39" s="978"/>
      <c r="AF39" s="978"/>
      <c r="AG39" s="978"/>
      <c r="AH39" s="978"/>
      <c r="AI39" s="978"/>
    </row>
    <row r="40" spans="4:35">
      <c r="D40" t="s">
        <v>269</v>
      </c>
      <c r="E40" t="s">
        <v>245</v>
      </c>
      <c r="F40" t="s">
        <v>270</v>
      </c>
      <c r="G40" t="s">
        <v>2409</v>
      </c>
      <c r="H40" t="s">
        <v>272</v>
      </c>
      <c r="I40" t="s">
        <v>297</v>
      </c>
      <c r="J40" t="s">
        <v>130</v>
      </c>
      <c r="K40" t="s">
        <v>356</v>
      </c>
      <c r="L40" s="173" t="s">
        <v>305</v>
      </c>
      <c r="M40" s="625" t="s">
        <v>448</v>
      </c>
      <c r="N40" s="173" t="s">
        <v>324</v>
      </c>
      <c r="O40" s="172" t="s">
        <v>448</v>
      </c>
      <c r="P40" t="s">
        <v>303</v>
      </c>
      <c r="S40" t="s">
        <v>471</v>
      </c>
      <c r="T40" t="s">
        <v>472</v>
      </c>
      <c r="U40" t="s">
        <v>398</v>
      </c>
      <c r="AC40" t="s">
        <v>1336</v>
      </c>
      <c r="AE40" s="978"/>
      <c r="AF40" s="978"/>
      <c r="AG40" s="978"/>
      <c r="AH40" s="978"/>
      <c r="AI40" s="978"/>
    </row>
    <row r="41" spans="4:35">
      <c r="D41" t="s">
        <v>269</v>
      </c>
      <c r="E41" t="s">
        <v>245</v>
      </c>
      <c r="F41" t="s">
        <v>270</v>
      </c>
      <c r="G41" t="s">
        <v>2409</v>
      </c>
      <c r="H41" t="s">
        <v>272</v>
      </c>
      <c r="I41" t="s">
        <v>297</v>
      </c>
      <c r="J41" t="s">
        <v>130</v>
      </c>
      <c r="K41" t="s">
        <v>356</v>
      </c>
      <c r="L41" s="173" t="s">
        <v>305</v>
      </c>
      <c r="M41" s="625" t="s">
        <v>448</v>
      </c>
      <c r="N41" s="173" t="s">
        <v>324</v>
      </c>
      <c r="O41" s="172" t="s">
        <v>448</v>
      </c>
      <c r="P41" t="s">
        <v>303</v>
      </c>
      <c r="S41" t="s">
        <v>475</v>
      </c>
      <c r="T41" t="s">
        <v>428</v>
      </c>
      <c r="U41" t="s">
        <v>411</v>
      </c>
      <c r="AC41" t="s">
        <v>1336</v>
      </c>
      <c r="AE41" s="978"/>
      <c r="AF41" s="978"/>
      <c r="AG41" s="978"/>
      <c r="AH41" s="978"/>
      <c r="AI41" s="978"/>
    </row>
    <row r="42" spans="4:35">
      <c r="D42" t="s">
        <v>269</v>
      </c>
      <c r="E42" t="s">
        <v>245</v>
      </c>
      <c r="F42" t="s">
        <v>270</v>
      </c>
      <c r="G42" t="s">
        <v>2409</v>
      </c>
      <c r="H42" t="s">
        <v>272</v>
      </c>
      <c r="I42" t="s">
        <v>297</v>
      </c>
      <c r="J42" t="s">
        <v>130</v>
      </c>
      <c r="K42" t="s">
        <v>356</v>
      </c>
      <c r="L42" s="173" t="s">
        <v>305</v>
      </c>
      <c r="M42" s="625" t="s">
        <v>448</v>
      </c>
      <c r="N42" s="173" t="s">
        <v>324</v>
      </c>
      <c r="O42" s="172" t="s">
        <v>448</v>
      </c>
      <c r="P42" t="s">
        <v>303</v>
      </c>
      <c r="S42" t="s">
        <v>479</v>
      </c>
      <c r="T42" t="s">
        <v>455</v>
      </c>
      <c r="U42" t="s">
        <v>411</v>
      </c>
      <c r="AC42" t="s">
        <v>1336</v>
      </c>
      <c r="AE42" s="978"/>
      <c r="AF42" s="978"/>
      <c r="AG42" s="978"/>
      <c r="AH42" s="978"/>
      <c r="AI42" s="978"/>
    </row>
    <row r="43" spans="4:35">
      <c r="D43" t="s">
        <v>269</v>
      </c>
      <c r="E43" t="s">
        <v>245</v>
      </c>
      <c r="F43" t="s">
        <v>270</v>
      </c>
      <c r="G43" t="s">
        <v>2409</v>
      </c>
      <c r="H43" t="s">
        <v>272</v>
      </c>
      <c r="I43" t="s">
        <v>297</v>
      </c>
      <c r="J43" t="s">
        <v>130</v>
      </c>
      <c r="K43" t="s">
        <v>356</v>
      </c>
      <c r="L43" s="173" t="s">
        <v>305</v>
      </c>
      <c r="M43" s="173" t="s">
        <v>276</v>
      </c>
      <c r="N43" s="173" t="s">
        <v>324</v>
      </c>
      <c r="O43" t="s">
        <v>320</v>
      </c>
      <c r="P43" t="s">
        <v>303</v>
      </c>
      <c r="S43" t="s">
        <v>483</v>
      </c>
      <c r="T43" t="s">
        <v>460</v>
      </c>
      <c r="U43" t="s">
        <v>411</v>
      </c>
      <c r="AC43" t="s">
        <v>1336</v>
      </c>
      <c r="AE43" s="978"/>
      <c r="AF43" s="978"/>
      <c r="AG43" s="978"/>
      <c r="AH43" s="978"/>
      <c r="AI43" s="978"/>
    </row>
    <row r="44" spans="4:35">
      <c r="D44" t="s">
        <v>269</v>
      </c>
      <c r="E44" t="s">
        <v>245</v>
      </c>
      <c r="F44" t="s">
        <v>270</v>
      </c>
      <c r="G44" t="s">
        <v>2409</v>
      </c>
      <c r="H44" t="s">
        <v>272</v>
      </c>
      <c r="I44" t="s">
        <v>297</v>
      </c>
      <c r="J44" t="s">
        <v>130</v>
      </c>
      <c r="K44" t="s">
        <v>356</v>
      </c>
      <c r="L44" s="173" t="s">
        <v>305</v>
      </c>
      <c r="M44" s="173" t="s">
        <v>276</v>
      </c>
      <c r="N44" s="173" t="s">
        <v>324</v>
      </c>
      <c r="O44" t="s">
        <v>320</v>
      </c>
      <c r="P44" t="s">
        <v>303</v>
      </c>
      <c r="S44" t="s">
        <v>487</v>
      </c>
      <c r="T44" t="s">
        <v>488</v>
      </c>
      <c r="U44" t="s">
        <v>411</v>
      </c>
      <c r="AC44" t="s">
        <v>1336</v>
      </c>
      <c r="AE44" s="978"/>
      <c r="AF44" s="978"/>
      <c r="AG44" s="978"/>
      <c r="AH44" s="978"/>
      <c r="AI44" s="978"/>
    </row>
    <row r="45" spans="4:35">
      <c r="D45" t="s">
        <v>269</v>
      </c>
      <c r="E45" t="s">
        <v>245</v>
      </c>
      <c r="F45" t="s">
        <v>270</v>
      </c>
      <c r="G45" t="s">
        <v>2409</v>
      </c>
      <c r="H45" t="s">
        <v>272</v>
      </c>
      <c r="I45" t="s">
        <v>297</v>
      </c>
      <c r="J45" t="s">
        <v>130</v>
      </c>
      <c r="K45" t="s">
        <v>356</v>
      </c>
      <c r="L45" s="173" t="s">
        <v>305</v>
      </c>
      <c r="M45" s="173" t="s">
        <v>276</v>
      </c>
      <c r="N45" s="173" t="s">
        <v>324</v>
      </c>
      <c r="O45" t="s">
        <v>320</v>
      </c>
      <c r="P45" t="s">
        <v>303</v>
      </c>
      <c r="S45" t="s">
        <v>492</v>
      </c>
      <c r="T45" t="s">
        <v>493</v>
      </c>
      <c r="U45" t="s">
        <v>411</v>
      </c>
      <c r="AC45" t="s">
        <v>1336</v>
      </c>
      <c r="AE45" s="978"/>
      <c r="AF45" s="978"/>
      <c r="AG45" s="978"/>
      <c r="AH45" s="978"/>
      <c r="AI45" s="978"/>
    </row>
    <row r="46" spans="4:35">
      <c r="D46" t="s">
        <v>269</v>
      </c>
      <c r="E46" t="s">
        <v>245</v>
      </c>
      <c r="F46" t="s">
        <v>270</v>
      </c>
      <c r="G46" t="s">
        <v>2409</v>
      </c>
      <c r="H46" t="s">
        <v>272</v>
      </c>
      <c r="I46" t="s">
        <v>297</v>
      </c>
      <c r="J46" t="s">
        <v>130</v>
      </c>
      <c r="K46" t="s">
        <v>356</v>
      </c>
      <c r="L46" s="173" t="s">
        <v>305</v>
      </c>
      <c r="M46" s="173" t="s">
        <v>276</v>
      </c>
      <c r="N46" s="173" t="s">
        <v>324</v>
      </c>
      <c r="O46" t="s">
        <v>320</v>
      </c>
      <c r="P46" t="s">
        <v>303</v>
      </c>
      <c r="S46" t="s">
        <v>497</v>
      </c>
      <c r="T46" t="s">
        <v>498</v>
      </c>
      <c r="U46" t="s">
        <v>411</v>
      </c>
      <c r="AC46" t="s">
        <v>1336</v>
      </c>
      <c r="AE46" s="978"/>
      <c r="AF46" s="978"/>
      <c r="AG46" s="978"/>
      <c r="AH46" s="978"/>
      <c r="AI46" s="978"/>
    </row>
    <row r="47" spans="4:35">
      <c r="D47" t="s">
        <v>269</v>
      </c>
      <c r="E47" t="s">
        <v>245</v>
      </c>
      <c r="F47" t="s">
        <v>270</v>
      </c>
      <c r="G47" t="s">
        <v>2409</v>
      </c>
      <c r="H47" t="s">
        <v>272</v>
      </c>
      <c r="I47" t="s">
        <v>297</v>
      </c>
      <c r="J47" t="s">
        <v>130</v>
      </c>
      <c r="K47" t="s">
        <v>356</v>
      </c>
      <c r="L47" s="173" t="s">
        <v>305</v>
      </c>
      <c r="M47" s="173" t="s">
        <v>276</v>
      </c>
      <c r="N47" s="173" t="s">
        <v>324</v>
      </c>
      <c r="O47" t="s">
        <v>320</v>
      </c>
      <c r="P47" t="s">
        <v>303</v>
      </c>
      <c r="S47" t="s">
        <v>501</v>
      </c>
      <c r="T47" t="s">
        <v>502</v>
      </c>
      <c r="U47" t="s">
        <v>411</v>
      </c>
      <c r="AC47" t="s">
        <v>1336</v>
      </c>
      <c r="AE47" s="978"/>
      <c r="AF47" s="978"/>
      <c r="AG47" s="978"/>
      <c r="AH47" s="978"/>
      <c r="AI47" s="978"/>
    </row>
    <row r="48" spans="4:35">
      <c r="D48" t="s">
        <v>269</v>
      </c>
      <c r="E48" t="s">
        <v>245</v>
      </c>
      <c r="F48" t="s">
        <v>270</v>
      </c>
      <c r="G48" t="s">
        <v>2409</v>
      </c>
      <c r="H48" t="s">
        <v>272</v>
      </c>
      <c r="I48" t="s">
        <v>297</v>
      </c>
      <c r="J48" t="s">
        <v>130</v>
      </c>
      <c r="K48" t="s">
        <v>356</v>
      </c>
      <c r="L48" s="173" t="s">
        <v>305</v>
      </c>
      <c r="M48" s="173" t="s">
        <v>276</v>
      </c>
      <c r="N48" s="173" t="s">
        <v>324</v>
      </c>
      <c r="O48" t="s">
        <v>320</v>
      </c>
      <c r="P48" t="s">
        <v>303</v>
      </c>
      <c r="S48" t="s">
        <v>505</v>
      </c>
      <c r="T48" t="s">
        <v>506</v>
      </c>
      <c r="U48" t="s">
        <v>411</v>
      </c>
      <c r="AC48" t="s">
        <v>1336</v>
      </c>
      <c r="AE48" s="978"/>
      <c r="AF48" s="978"/>
      <c r="AG48" s="978"/>
      <c r="AH48" s="978"/>
      <c r="AI48" s="978"/>
    </row>
    <row r="49" spans="4:35">
      <c r="D49" t="s">
        <v>269</v>
      </c>
      <c r="E49" t="s">
        <v>245</v>
      </c>
      <c r="F49" t="s">
        <v>270</v>
      </c>
      <c r="G49" t="s">
        <v>2409</v>
      </c>
      <c r="H49" t="s">
        <v>272</v>
      </c>
      <c r="I49" t="s">
        <v>297</v>
      </c>
      <c r="J49" t="s">
        <v>130</v>
      </c>
      <c r="K49" t="s">
        <v>356</v>
      </c>
      <c r="L49" s="173" t="s">
        <v>305</v>
      </c>
      <c r="M49" s="625" t="s">
        <v>448</v>
      </c>
      <c r="N49" s="173" t="s">
        <v>324</v>
      </c>
      <c r="O49" s="172" t="s">
        <v>448</v>
      </c>
      <c r="P49" t="s">
        <v>303</v>
      </c>
      <c r="S49" t="s">
        <v>509</v>
      </c>
      <c r="T49" t="s">
        <v>455</v>
      </c>
      <c r="U49" t="s">
        <v>411</v>
      </c>
      <c r="AC49" t="s">
        <v>1336</v>
      </c>
      <c r="AE49" s="978"/>
      <c r="AF49" s="978"/>
      <c r="AG49" s="978"/>
      <c r="AH49" s="978"/>
      <c r="AI49" s="978"/>
    </row>
    <row r="50" spans="4:35">
      <c r="D50" t="s">
        <v>269</v>
      </c>
      <c r="E50" t="s">
        <v>245</v>
      </c>
      <c r="F50" t="s">
        <v>270</v>
      </c>
      <c r="G50" t="s">
        <v>2409</v>
      </c>
      <c r="H50" t="s">
        <v>272</v>
      </c>
      <c r="I50" t="s">
        <v>297</v>
      </c>
      <c r="J50" t="s">
        <v>130</v>
      </c>
      <c r="K50" t="s">
        <v>356</v>
      </c>
      <c r="L50" s="173" t="s">
        <v>305</v>
      </c>
      <c r="M50" s="625" t="s">
        <v>448</v>
      </c>
      <c r="N50" s="173" t="s">
        <v>324</v>
      </c>
      <c r="O50" s="172" t="s">
        <v>448</v>
      </c>
      <c r="P50" t="s">
        <v>303</v>
      </c>
      <c r="S50" t="s">
        <v>512</v>
      </c>
      <c r="T50" t="s">
        <v>428</v>
      </c>
      <c r="U50" t="s">
        <v>411</v>
      </c>
      <c r="AC50" t="s">
        <v>1336</v>
      </c>
      <c r="AE50" s="978"/>
      <c r="AF50" s="978"/>
      <c r="AG50" s="978"/>
      <c r="AH50" s="978"/>
      <c r="AI50" s="978"/>
    </row>
    <row r="51" spans="4:35">
      <c r="D51" t="s">
        <v>269</v>
      </c>
      <c r="E51" t="s">
        <v>245</v>
      </c>
      <c r="F51" t="s">
        <v>270</v>
      </c>
      <c r="G51" t="s">
        <v>2409</v>
      </c>
      <c r="H51" t="s">
        <v>272</v>
      </c>
      <c r="I51" t="s">
        <v>297</v>
      </c>
      <c r="J51" t="s">
        <v>130</v>
      </c>
      <c r="K51" t="s">
        <v>356</v>
      </c>
      <c r="L51" s="173" t="s">
        <v>305</v>
      </c>
      <c r="M51" s="173" t="s">
        <v>276</v>
      </c>
      <c r="N51" s="173" t="s">
        <v>324</v>
      </c>
      <c r="O51" t="s">
        <v>320</v>
      </c>
      <c r="P51" t="s">
        <v>303</v>
      </c>
      <c r="S51" t="s">
        <v>515</v>
      </c>
      <c r="T51" t="s">
        <v>516</v>
      </c>
      <c r="U51" t="s">
        <v>411</v>
      </c>
      <c r="AC51" t="s">
        <v>1336</v>
      </c>
      <c r="AE51" s="978"/>
      <c r="AF51" s="978"/>
      <c r="AG51" s="978"/>
      <c r="AH51" s="978"/>
      <c r="AI51" s="978"/>
    </row>
    <row r="52" spans="4:35">
      <c r="D52" t="s">
        <v>269</v>
      </c>
      <c r="E52" t="s">
        <v>245</v>
      </c>
      <c r="F52" t="s">
        <v>270</v>
      </c>
      <c r="G52" t="s">
        <v>2409</v>
      </c>
      <c r="H52" t="s">
        <v>272</v>
      </c>
      <c r="I52" t="s">
        <v>297</v>
      </c>
      <c r="J52" t="s">
        <v>130</v>
      </c>
      <c r="K52" t="s">
        <v>356</v>
      </c>
      <c r="L52" s="173" t="s">
        <v>305</v>
      </c>
      <c r="M52" s="173" t="s">
        <v>276</v>
      </c>
      <c r="N52" s="173" t="s">
        <v>324</v>
      </c>
      <c r="O52" t="s">
        <v>320</v>
      </c>
      <c r="P52" t="s">
        <v>303</v>
      </c>
      <c r="S52" t="s">
        <v>519</v>
      </c>
      <c r="T52" t="s">
        <v>520</v>
      </c>
      <c r="U52" t="s">
        <v>411</v>
      </c>
      <c r="AC52" t="s">
        <v>1336</v>
      </c>
      <c r="AE52" s="978"/>
      <c r="AF52" s="978"/>
      <c r="AG52" s="978"/>
      <c r="AH52" s="978"/>
      <c r="AI52" s="978"/>
    </row>
    <row r="53" spans="4:35">
      <c r="D53" t="s">
        <v>269</v>
      </c>
      <c r="E53" t="s">
        <v>245</v>
      </c>
      <c r="F53" t="s">
        <v>270</v>
      </c>
      <c r="G53" t="s">
        <v>2409</v>
      </c>
      <c r="H53" t="s">
        <v>272</v>
      </c>
      <c r="I53" t="s">
        <v>297</v>
      </c>
      <c r="J53" t="s">
        <v>130</v>
      </c>
      <c r="K53" t="s">
        <v>356</v>
      </c>
      <c r="L53" s="173" t="s">
        <v>305</v>
      </c>
      <c r="M53" s="625" t="s">
        <v>448</v>
      </c>
      <c r="N53" s="173" t="s">
        <v>324</v>
      </c>
      <c r="O53" s="172" t="s">
        <v>448</v>
      </c>
      <c r="P53" t="s">
        <v>303</v>
      </c>
      <c r="S53" t="s">
        <v>523</v>
      </c>
      <c r="T53" t="s">
        <v>524</v>
      </c>
      <c r="U53" t="s">
        <v>411</v>
      </c>
      <c r="AC53" t="s">
        <v>1336</v>
      </c>
      <c r="AE53" s="978"/>
      <c r="AF53" s="978"/>
      <c r="AG53" s="978"/>
      <c r="AH53" s="978"/>
      <c r="AI53" s="978"/>
    </row>
    <row r="54" spans="4:35">
      <c r="D54" t="s">
        <v>269</v>
      </c>
      <c r="E54" t="s">
        <v>245</v>
      </c>
      <c r="F54" t="s">
        <v>270</v>
      </c>
      <c r="G54" t="s">
        <v>2409</v>
      </c>
      <c r="H54" t="s">
        <v>272</v>
      </c>
      <c r="I54" t="s">
        <v>297</v>
      </c>
      <c r="J54" t="s">
        <v>130</v>
      </c>
      <c r="K54" t="s">
        <v>356</v>
      </c>
      <c r="L54" s="173" t="s">
        <v>305</v>
      </c>
      <c r="M54" s="625" t="s">
        <v>448</v>
      </c>
      <c r="N54" s="173" t="s">
        <v>324</v>
      </c>
      <c r="O54" s="172" t="s">
        <v>448</v>
      </c>
      <c r="P54" t="s">
        <v>303</v>
      </c>
      <c r="S54" t="s">
        <v>527</v>
      </c>
      <c r="T54" t="s">
        <v>528</v>
      </c>
      <c r="U54" t="s">
        <v>411</v>
      </c>
      <c r="AC54" t="s">
        <v>1336</v>
      </c>
      <c r="AE54" s="978"/>
      <c r="AF54" s="978"/>
      <c r="AG54" s="978"/>
      <c r="AH54" s="978"/>
      <c r="AI54" s="978"/>
    </row>
    <row r="55" spans="4:35">
      <c r="D55" t="s">
        <v>269</v>
      </c>
      <c r="E55" t="s">
        <v>245</v>
      </c>
      <c r="F55" t="s">
        <v>270</v>
      </c>
      <c r="G55" t="s">
        <v>2409</v>
      </c>
      <c r="H55" t="s">
        <v>272</v>
      </c>
      <c r="I55" t="s">
        <v>297</v>
      </c>
      <c r="J55" t="s">
        <v>130</v>
      </c>
      <c r="K55" t="s">
        <v>356</v>
      </c>
      <c r="L55" s="173" t="s">
        <v>305</v>
      </c>
      <c r="M55" s="625" t="s">
        <v>448</v>
      </c>
      <c r="N55" s="173" t="s">
        <v>337</v>
      </c>
      <c r="O55" s="172" t="s">
        <v>448</v>
      </c>
      <c r="P55" t="s">
        <v>303</v>
      </c>
      <c r="S55" t="s">
        <v>531</v>
      </c>
      <c r="T55" t="s">
        <v>428</v>
      </c>
      <c r="U55" t="s">
        <v>382</v>
      </c>
      <c r="AC55" t="s">
        <v>1336</v>
      </c>
      <c r="AE55" s="978"/>
      <c r="AF55" s="978"/>
      <c r="AG55" s="978"/>
      <c r="AH55" s="978"/>
      <c r="AI55" s="978"/>
    </row>
    <row r="56" spans="4:35">
      <c r="D56" t="s">
        <v>269</v>
      </c>
      <c r="E56" t="s">
        <v>245</v>
      </c>
      <c r="F56" t="s">
        <v>270</v>
      </c>
      <c r="G56" t="s">
        <v>2409</v>
      </c>
      <c r="H56" t="s">
        <v>272</v>
      </c>
      <c r="I56" t="s">
        <v>297</v>
      </c>
      <c r="J56" t="s">
        <v>130</v>
      </c>
      <c r="K56" t="s">
        <v>356</v>
      </c>
      <c r="L56" s="173" t="s">
        <v>305</v>
      </c>
      <c r="M56" s="625" t="s">
        <v>448</v>
      </c>
      <c r="N56" s="173" t="s">
        <v>337</v>
      </c>
      <c r="O56" s="172" t="s">
        <v>448</v>
      </c>
      <c r="P56" t="s">
        <v>303</v>
      </c>
      <c r="S56" t="s">
        <v>534</v>
      </c>
      <c r="T56" t="s">
        <v>455</v>
      </c>
      <c r="U56" t="s">
        <v>382</v>
      </c>
      <c r="AC56" t="s">
        <v>1336</v>
      </c>
      <c r="AE56" s="978"/>
      <c r="AF56" s="978"/>
      <c r="AG56" s="978"/>
      <c r="AH56" s="978"/>
      <c r="AI56" s="978"/>
    </row>
    <row r="57" spans="4:35">
      <c r="D57" t="s">
        <v>269</v>
      </c>
      <c r="E57" t="s">
        <v>245</v>
      </c>
      <c r="F57" t="s">
        <v>270</v>
      </c>
      <c r="G57" t="s">
        <v>2409</v>
      </c>
      <c r="H57" t="s">
        <v>272</v>
      </c>
      <c r="I57" t="s">
        <v>297</v>
      </c>
      <c r="J57" t="s">
        <v>130</v>
      </c>
      <c r="K57" t="s">
        <v>356</v>
      </c>
      <c r="L57" s="173" t="s">
        <v>305</v>
      </c>
      <c r="M57" s="625" t="s">
        <v>448</v>
      </c>
      <c r="N57" s="173" t="s">
        <v>337</v>
      </c>
      <c r="O57" s="172" t="s">
        <v>448</v>
      </c>
      <c r="P57" t="s">
        <v>303</v>
      </c>
      <c r="S57" t="s">
        <v>537</v>
      </c>
      <c r="T57" t="s">
        <v>460</v>
      </c>
      <c r="U57" t="s">
        <v>382</v>
      </c>
      <c r="AC57" t="s">
        <v>1336</v>
      </c>
      <c r="AE57" s="978"/>
      <c r="AF57" s="978"/>
      <c r="AG57" s="978"/>
      <c r="AH57" s="978"/>
      <c r="AI57" s="978"/>
    </row>
    <row r="58" spans="4:35">
      <c r="D58" t="s">
        <v>269</v>
      </c>
      <c r="E58" t="s">
        <v>245</v>
      </c>
      <c r="F58" t="s">
        <v>270</v>
      </c>
      <c r="G58" t="s">
        <v>2409</v>
      </c>
      <c r="H58" t="s">
        <v>272</v>
      </c>
      <c r="I58" t="s">
        <v>297</v>
      </c>
      <c r="J58" t="s">
        <v>130</v>
      </c>
      <c r="K58" t="s">
        <v>356</v>
      </c>
      <c r="L58" s="173" t="s">
        <v>305</v>
      </c>
      <c r="M58" s="625" t="s">
        <v>448</v>
      </c>
      <c r="N58" s="173" t="s">
        <v>337</v>
      </c>
      <c r="O58" s="172" t="s">
        <v>448</v>
      </c>
      <c r="P58" t="s">
        <v>303</v>
      </c>
      <c r="S58" t="s">
        <v>540</v>
      </c>
      <c r="T58" t="s">
        <v>455</v>
      </c>
      <c r="U58" t="s">
        <v>382</v>
      </c>
      <c r="AC58" t="s">
        <v>1336</v>
      </c>
      <c r="AE58" s="978"/>
      <c r="AF58" s="978"/>
      <c r="AG58" s="978"/>
      <c r="AH58" s="978"/>
      <c r="AI58" s="978"/>
    </row>
    <row r="59" spans="4:35">
      <c r="D59" t="s">
        <v>269</v>
      </c>
      <c r="E59" t="s">
        <v>245</v>
      </c>
      <c r="F59" t="s">
        <v>270</v>
      </c>
      <c r="G59" t="s">
        <v>2409</v>
      </c>
      <c r="H59" t="s">
        <v>272</v>
      </c>
      <c r="I59" t="s">
        <v>297</v>
      </c>
      <c r="J59" t="s">
        <v>130</v>
      </c>
      <c r="K59" t="s">
        <v>356</v>
      </c>
      <c r="L59" s="173" t="s">
        <v>305</v>
      </c>
      <c r="M59" s="625" t="s">
        <v>448</v>
      </c>
      <c r="N59" s="173" t="s">
        <v>337</v>
      </c>
      <c r="O59" s="172" t="s">
        <v>448</v>
      </c>
      <c r="P59" t="s">
        <v>303</v>
      </c>
      <c r="S59" t="s">
        <v>543</v>
      </c>
      <c r="T59" t="s">
        <v>428</v>
      </c>
      <c r="U59" t="s">
        <v>382</v>
      </c>
      <c r="AC59" t="s">
        <v>1336</v>
      </c>
      <c r="AE59" s="978"/>
      <c r="AF59" s="978"/>
      <c r="AG59" s="978"/>
      <c r="AH59" s="978"/>
      <c r="AI59" s="978"/>
    </row>
    <row r="60" spans="4:35">
      <c r="D60" t="s">
        <v>269</v>
      </c>
      <c r="E60" t="s">
        <v>245</v>
      </c>
      <c r="F60" t="s">
        <v>270</v>
      </c>
      <c r="G60" t="s">
        <v>2409</v>
      </c>
      <c r="H60" t="s">
        <v>272</v>
      </c>
      <c r="I60" t="s">
        <v>297</v>
      </c>
      <c r="J60" t="s">
        <v>130</v>
      </c>
      <c r="K60" t="s">
        <v>356</v>
      </c>
      <c r="L60" s="173" t="s">
        <v>305</v>
      </c>
      <c r="M60" s="625" t="s">
        <v>448</v>
      </c>
      <c r="N60" s="173" t="s">
        <v>337</v>
      </c>
      <c r="O60" s="172" t="s">
        <v>448</v>
      </c>
      <c r="P60" t="s">
        <v>303</v>
      </c>
      <c r="S60" t="s">
        <v>545</v>
      </c>
      <c r="T60" t="s">
        <v>546</v>
      </c>
      <c r="U60" t="s">
        <v>382</v>
      </c>
      <c r="AC60" t="s">
        <v>1336</v>
      </c>
      <c r="AE60" s="978"/>
      <c r="AF60" s="978"/>
      <c r="AG60" s="978"/>
      <c r="AH60" s="978"/>
      <c r="AI60" s="978"/>
    </row>
    <row r="61" spans="4:35">
      <c r="D61" t="s">
        <v>269</v>
      </c>
      <c r="E61" t="s">
        <v>245</v>
      </c>
      <c r="F61" t="s">
        <v>270</v>
      </c>
      <c r="G61" t="s">
        <v>2409</v>
      </c>
      <c r="H61" t="s">
        <v>272</v>
      </c>
      <c r="I61" t="s">
        <v>297</v>
      </c>
      <c r="J61" t="s">
        <v>130</v>
      </c>
      <c r="K61" t="s">
        <v>356</v>
      </c>
      <c r="L61" s="173" t="s">
        <v>305</v>
      </c>
      <c r="M61" s="173" t="s">
        <v>276</v>
      </c>
      <c r="N61" s="173" t="s">
        <v>337</v>
      </c>
      <c r="O61" t="s">
        <v>320</v>
      </c>
      <c r="P61" t="s">
        <v>303</v>
      </c>
      <c r="S61" t="s">
        <v>548</v>
      </c>
      <c r="T61" t="s">
        <v>549</v>
      </c>
      <c r="U61" t="s">
        <v>382</v>
      </c>
      <c r="AC61" t="s">
        <v>1336</v>
      </c>
      <c r="AE61" s="978"/>
      <c r="AF61" s="978"/>
      <c r="AG61" s="978"/>
      <c r="AH61" s="978"/>
      <c r="AI61" s="978"/>
    </row>
    <row r="62" spans="4:35">
      <c r="D62" t="s">
        <v>269</v>
      </c>
      <c r="E62" t="s">
        <v>245</v>
      </c>
      <c r="F62" t="s">
        <v>270</v>
      </c>
      <c r="G62" t="s">
        <v>2409</v>
      </c>
      <c r="H62" t="s">
        <v>272</v>
      </c>
      <c r="I62" t="s">
        <v>297</v>
      </c>
      <c r="J62" t="s">
        <v>130</v>
      </c>
      <c r="K62" t="s">
        <v>356</v>
      </c>
      <c r="L62" s="173" t="s">
        <v>305</v>
      </c>
      <c r="M62" s="625" t="s">
        <v>448</v>
      </c>
      <c r="N62" s="173" t="s">
        <v>337</v>
      </c>
      <c r="O62" s="172" t="s">
        <v>448</v>
      </c>
      <c r="P62" t="s">
        <v>303</v>
      </c>
      <c r="S62" t="s">
        <v>551</v>
      </c>
      <c r="T62" t="s">
        <v>552</v>
      </c>
      <c r="U62" t="s">
        <v>382</v>
      </c>
      <c r="AC62" t="s">
        <v>1336</v>
      </c>
      <c r="AE62" s="978"/>
      <c r="AF62" s="978"/>
      <c r="AG62" s="978"/>
      <c r="AH62" s="978"/>
      <c r="AI62" s="978"/>
    </row>
    <row r="63" spans="4:35">
      <c r="D63" t="s">
        <v>269</v>
      </c>
      <c r="E63" t="s">
        <v>245</v>
      </c>
      <c r="F63" t="s">
        <v>270</v>
      </c>
      <c r="G63" t="s">
        <v>2409</v>
      </c>
      <c r="H63" t="s">
        <v>272</v>
      </c>
      <c r="I63" t="s">
        <v>297</v>
      </c>
      <c r="J63" t="s">
        <v>130</v>
      </c>
      <c r="K63" t="s">
        <v>356</v>
      </c>
      <c r="L63" s="173" t="s">
        <v>305</v>
      </c>
      <c r="M63" s="625" t="s">
        <v>448</v>
      </c>
      <c r="N63" s="173" t="s">
        <v>337</v>
      </c>
      <c r="O63" s="172" t="s">
        <v>448</v>
      </c>
      <c r="P63" t="s">
        <v>303</v>
      </c>
      <c r="S63" t="s">
        <v>553</v>
      </c>
      <c r="T63" t="s">
        <v>428</v>
      </c>
      <c r="U63" t="s">
        <v>390</v>
      </c>
      <c r="AC63" t="s">
        <v>1336</v>
      </c>
      <c r="AE63" s="978"/>
      <c r="AF63" s="978"/>
      <c r="AG63" s="978"/>
      <c r="AH63" s="978"/>
      <c r="AI63" s="978"/>
    </row>
    <row r="64" spans="4:35">
      <c r="D64" t="s">
        <v>269</v>
      </c>
      <c r="E64" t="s">
        <v>245</v>
      </c>
      <c r="F64" t="s">
        <v>270</v>
      </c>
      <c r="G64" t="s">
        <v>2409</v>
      </c>
      <c r="H64" t="s">
        <v>272</v>
      </c>
      <c r="I64" t="s">
        <v>297</v>
      </c>
      <c r="J64" t="s">
        <v>130</v>
      </c>
      <c r="K64" t="s">
        <v>356</v>
      </c>
      <c r="L64" s="173" t="s">
        <v>305</v>
      </c>
      <c r="M64" s="625" t="s">
        <v>448</v>
      </c>
      <c r="N64" s="173" t="s">
        <v>337</v>
      </c>
      <c r="O64" s="172" t="s">
        <v>448</v>
      </c>
      <c r="P64" t="s">
        <v>303</v>
      </c>
      <c r="S64" t="s">
        <v>554</v>
      </c>
      <c r="T64" t="s">
        <v>455</v>
      </c>
      <c r="U64" t="s">
        <v>390</v>
      </c>
      <c r="AC64" t="s">
        <v>1336</v>
      </c>
      <c r="AE64" s="978"/>
      <c r="AF64" s="978"/>
      <c r="AG64" s="978"/>
      <c r="AH64" s="978"/>
      <c r="AI64" s="978"/>
    </row>
    <row r="65" spans="4:35">
      <c r="D65" t="s">
        <v>269</v>
      </c>
      <c r="E65" t="s">
        <v>245</v>
      </c>
      <c r="F65" t="s">
        <v>270</v>
      </c>
      <c r="G65" t="s">
        <v>2409</v>
      </c>
      <c r="H65" t="s">
        <v>272</v>
      </c>
      <c r="I65" t="s">
        <v>297</v>
      </c>
      <c r="J65" t="s">
        <v>130</v>
      </c>
      <c r="K65" t="s">
        <v>356</v>
      </c>
      <c r="L65" s="173" t="s">
        <v>305</v>
      </c>
      <c r="M65" s="625" t="s">
        <v>448</v>
      </c>
      <c r="N65" s="173" t="s">
        <v>337</v>
      </c>
      <c r="O65" s="172" t="s">
        <v>448</v>
      </c>
      <c r="P65" t="s">
        <v>303</v>
      </c>
      <c r="S65" t="s">
        <v>555</v>
      </c>
      <c r="T65" t="s">
        <v>460</v>
      </c>
      <c r="U65" t="s">
        <v>390</v>
      </c>
      <c r="AC65" t="s">
        <v>1336</v>
      </c>
      <c r="AE65" s="978"/>
      <c r="AF65" s="978"/>
      <c r="AG65" s="978"/>
      <c r="AH65" s="978"/>
      <c r="AI65" s="978"/>
    </row>
    <row r="66" spans="4:35">
      <c r="D66" t="s">
        <v>269</v>
      </c>
      <c r="E66" t="s">
        <v>245</v>
      </c>
      <c r="F66" t="s">
        <v>270</v>
      </c>
      <c r="G66" t="s">
        <v>2409</v>
      </c>
      <c r="H66" t="s">
        <v>272</v>
      </c>
      <c r="I66" t="s">
        <v>297</v>
      </c>
      <c r="J66" t="s">
        <v>130</v>
      </c>
      <c r="K66" t="s">
        <v>356</v>
      </c>
      <c r="L66" s="173" t="s">
        <v>305</v>
      </c>
      <c r="M66" s="625" t="s">
        <v>448</v>
      </c>
      <c r="N66" s="173" t="s">
        <v>337</v>
      </c>
      <c r="O66" s="172" t="s">
        <v>448</v>
      </c>
      <c r="P66" t="s">
        <v>303</v>
      </c>
      <c r="S66" t="s">
        <v>557</v>
      </c>
      <c r="T66" t="s">
        <v>455</v>
      </c>
      <c r="U66" t="s">
        <v>390</v>
      </c>
      <c r="AC66" t="s">
        <v>1336</v>
      </c>
      <c r="AE66" s="978"/>
      <c r="AF66" s="978"/>
      <c r="AG66" s="978"/>
      <c r="AH66" s="978"/>
      <c r="AI66" s="978"/>
    </row>
    <row r="67" spans="4:35">
      <c r="D67" t="s">
        <v>269</v>
      </c>
      <c r="E67" t="s">
        <v>245</v>
      </c>
      <c r="F67" t="s">
        <v>270</v>
      </c>
      <c r="G67" t="s">
        <v>2409</v>
      </c>
      <c r="H67" t="s">
        <v>272</v>
      </c>
      <c r="I67" t="s">
        <v>297</v>
      </c>
      <c r="J67" t="s">
        <v>130</v>
      </c>
      <c r="K67" t="s">
        <v>356</v>
      </c>
      <c r="L67" s="173" t="s">
        <v>305</v>
      </c>
      <c r="M67" s="625" t="s">
        <v>448</v>
      </c>
      <c r="N67" s="173" t="s">
        <v>337</v>
      </c>
      <c r="O67" s="172" t="s">
        <v>448</v>
      </c>
      <c r="P67" t="s">
        <v>303</v>
      </c>
      <c r="S67" t="s">
        <v>558</v>
      </c>
      <c r="T67" t="s">
        <v>428</v>
      </c>
      <c r="U67" t="s">
        <v>390</v>
      </c>
      <c r="AC67" t="s">
        <v>1336</v>
      </c>
      <c r="AE67" s="978"/>
      <c r="AF67" s="978"/>
      <c r="AG67" s="978"/>
      <c r="AH67" s="978"/>
      <c r="AI67" s="978"/>
    </row>
    <row r="68" spans="4:35">
      <c r="D68" t="s">
        <v>269</v>
      </c>
      <c r="E68" t="s">
        <v>245</v>
      </c>
      <c r="F68" t="s">
        <v>270</v>
      </c>
      <c r="G68" t="s">
        <v>2409</v>
      </c>
      <c r="H68" t="s">
        <v>272</v>
      </c>
      <c r="I68" t="s">
        <v>297</v>
      </c>
      <c r="J68" t="s">
        <v>130</v>
      </c>
      <c r="K68" t="s">
        <v>356</v>
      </c>
      <c r="L68" s="173" t="s">
        <v>305</v>
      </c>
      <c r="M68" s="625" t="s">
        <v>448</v>
      </c>
      <c r="N68" s="173" t="s">
        <v>337</v>
      </c>
      <c r="O68" s="172" t="s">
        <v>448</v>
      </c>
      <c r="P68" t="s">
        <v>303</v>
      </c>
      <c r="S68" t="s">
        <v>559</v>
      </c>
      <c r="T68" t="s">
        <v>560</v>
      </c>
      <c r="U68" t="s">
        <v>390</v>
      </c>
      <c r="AC68" t="s">
        <v>1336</v>
      </c>
      <c r="AE68" s="978"/>
      <c r="AF68" s="978"/>
      <c r="AG68" s="978"/>
      <c r="AH68" s="978"/>
      <c r="AI68" s="978"/>
    </row>
    <row r="69" spans="4:35">
      <c r="D69" t="s">
        <v>269</v>
      </c>
      <c r="E69" t="s">
        <v>245</v>
      </c>
      <c r="F69" t="s">
        <v>270</v>
      </c>
      <c r="G69" t="s">
        <v>2409</v>
      </c>
      <c r="H69" t="s">
        <v>272</v>
      </c>
      <c r="I69" t="s">
        <v>297</v>
      </c>
      <c r="J69" t="s">
        <v>130</v>
      </c>
      <c r="K69" t="s">
        <v>356</v>
      </c>
      <c r="L69" s="173" t="s">
        <v>305</v>
      </c>
      <c r="M69" s="625" t="s">
        <v>448</v>
      </c>
      <c r="N69" s="173" t="s">
        <v>337</v>
      </c>
      <c r="O69" s="172" t="s">
        <v>448</v>
      </c>
      <c r="P69" t="s">
        <v>303</v>
      </c>
      <c r="S69" t="s">
        <v>561</v>
      </c>
      <c r="T69" t="s">
        <v>562</v>
      </c>
      <c r="U69" t="s">
        <v>390</v>
      </c>
      <c r="AC69" t="s">
        <v>1336</v>
      </c>
      <c r="AE69" s="978"/>
      <c r="AF69" s="978"/>
      <c r="AG69" s="978"/>
      <c r="AH69" s="978"/>
      <c r="AI69" s="978"/>
    </row>
    <row r="70" spans="4:35">
      <c r="D70" t="s">
        <v>269</v>
      </c>
      <c r="E70" t="s">
        <v>245</v>
      </c>
      <c r="F70" t="s">
        <v>270</v>
      </c>
      <c r="G70" t="s">
        <v>2409</v>
      </c>
      <c r="H70" t="s">
        <v>272</v>
      </c>
      <c r="I70" t="s">
        <v>297</v>
      </c>
      <c r="J70" t="s">
        <v>130</v>
      </c>
      <c r="K70" t="s">
        <v>356</v>
      </c>
      <c r="L70" s="173" t="s">
        <v>305</v>
      </c>
      <c r="M70" s="625" t="s">
        <v>448</v>
      </c>
      <c r="N70" s="173" t="s">
        <v>337</v>
      </c>
      <c r="O70" s="172" t="s">
        <v>448</v>
      </c>
      <c r="P70" t="s">
        <v>303</v>
      </c>
      <c r="S70" t="s">
        <v>564</v>
      </c>
      <c r="T70" t="s">
        <v>428</v>
      </c>
      <c r="U70" t="s">
        <v>514</v>
      </c>
      <c r="AC70" t="s">
        <v>1336</v>
      </c>
      <c r="AE70" s="978"/>
      <c r="AF70" s="978"/>
      <c r="AG70" s="978"/>
      <c r="AH70" s="978"/>
      <c r="AI70" s="978"/>
    </row>
    <row r="71" spans="4:35">
      <c r="D71" t="s">
        <v>269</v>
      </c>
      <c r="E71" t="s">
        <v>245</v>
      </c>
      <c r="F71" t="s">
        <v>270</v>
      </c>
      <c r="G71" t="s">
        <v>2409</v>
      </c>
      <c r="H71" t="s">
        <v>272</v>
      </c>
      <c r="I71" t="s">
        <v>297</v>
      </c>
      <c r="J71" t="s">
        <v>130</v>
      </c>
      <c r="K71" t="s">
        <v>356</v>
      </c>
      <c r="L71" s="173" t="s">
        <v>305</v>
      </c>
      <c r="M71" s="173" t="s">
        <v>276</v>
      </c>
      <c r="N71" s="173" t="s">
        <v>337</v>
      </c>
      <c r="O71" t="s">
        <v>320</v>
      </c>
      <c r="P71" t="s">
        <v>303</v>
      </c>
      <c r="S71" t="s">
        <v>566</v>
      </c>
      <c r="T71" t="s">
        <v>567</v>
      </c>
      <c r="U71" t="s">
        <v>514</v>
      </c>
      <c r="AC71" t="s">
        <v>1336</v>
      </c>
      <c r="AE71" s="978"/>
      <c r="AF71" s="978"/>
      <c r="AG71" s="978"/>
      <c r="AH71" s="978"/>
      <c r="AI71" s="978"/>
    </row>
    <row r="72" spans="4:35">
      <c r="D72" t="s">
        <v>269</v>
      </c>
      <c r="E72" t="s">
        <v>245</v>
      </c>
      <c r="F72" t="s">
        <v>270</v>
      </c>
      <c r="G72" t="s">
        <v>2409</v>
      </c>
      <c r="H72" t="s">
        <v>272</v>
      </c>
      <c r="I72" t="s">
        <v>297</v>
      </c>
      <c r="J72" t="s">
        <v>130</v>
      </c>
      <c r="K72" t="s">
        <v>356</v>
      </c>
      <c r="L72" s="173" t="s">
        <v>305</v>
      </c>
      <c r="M72" s="173" t="s">
        <v>276</v>
      </c>
      <c r="N72" s="173" t="s">
        <v>337</v>
      </c>
      <c r="O72" t="s">
        <v>320</v>
      </c>
      <c r="P72" t="s">
        <v>303</v>
      </c>
      <c r="S72" t="s">
        <v>569</v>
      </c>
      <c r="T72" t="s">
        <v>570</v>
      </c>
      <c r="U72" t="s">
        <v>514</v>
      </c>
      <c r="AC72" t="s">
        <v>1336</v>
      </c>
      <c r="AE72" s="978"/>
      <c r="AF72" s="978"/>
      <c r="AG72" s="978"/>
      <c r="AH72" s="978"/>
      <c r="AI72" s="978"/>
    </row>
    <row r="73" spans="4:35">
      <c r="D73" t="s">
        <v>269</v>
      </c>
      <c r="E73" t="s">
        <v>245</v>
      </c>
      <c r="F73" t="s">
        <v>270</v>
      </c>
      <c r="G73" t="s">
        <v>2409</v>
      </c>
      <c r="H73" t="s">
        <v>272</v>
      </c>
      <c r="I73" t="s">
        <v>297</v>
      </c>
      <c r="J73" t="s">
        <v>130</v>
      </c>
      <c r="K73" t="s">
        <v>356</v>
      </c>
      <c r="L73" s="173" t="s">
        <v>305</v>
      </c>
      <c r="M73" s="625" t="s">
        <v>448</v>
      </c>
      <c r="N73" s="173" t="s">
        <v>337</v>
      </c>
      <c r="O73" s="172" t="s">
        <v>448</v>
      </c>
      <c r="P73" t="s">
        <v>303</v>
      </c>
      <c r="S73" t="s">
        <v>572</v>
      </c>
      <c r="T73" t="s">
        <v>455</v>
      </c>
      <c r="U73" t="s">
        <v>514</v>
      </c>
      <c r="AC73" t="s">
        <v>1336</v>
      </c>
      <c r="AE73" s="978"/>
      <c r="AF73" s="978"/>
      <c r="AG73" s="978"/>
      <c r="AH73" s="978"/>
      <c r="AI73" s="978"/>
    </row>
    <row r="74" spans="4:35">
      <c r="D74" t="s">
        <v>269</v>
      </c>
      <c r="E74" t="s">
        <v>245</v>
      </c>
      <c r="F74" t="s">
        <v>270</v>
      </c>
      <c r="G74" t="s">
        <v>2409</v>
      </c>
      <c r="H74" t="s">
        <v>272</v>
      </c>
      <c r="I74" t="s">
        <v>297</v>
      </c>
      <c r="J74" t="s">
        <v>130</v>
      </c>
      <c r="K74" t="s">
        <v>356</v>
      </c>
      <c r="L74" s="173" t="s">
        <v>305</v>
      </c>
      <c r="M74" s="625" t="s">
        <v>448</v>
      </c>
      <c r="N74" s="173" t="s">
        <v>337</v>
      </c>
      <c r="O74" s="172" t="s">
        <v>448</v>
      </c>
      <c r="P74" t="s">
        <v>303</v>
      </c>
      <c r="S74" t="s">
        <v>574</v>
      </c>
      <c r="T74" t="s">
        <v>575</v>
      </c>
      <c r="U74" t="s">
        <v>514</v>
      </c>
      <c r="AC74" t="s">
        <v>1336</v>
      </c>
      <c r="AE74" s="978"/>
      <c r="AF74" s="978"/>
      <c r="AG74" s="978"/>
      <c r="AH74" s="978"/>
      <c r="AI74" s="978"/>
    </row>
    <row r="75" spans="4:35">
      <c r="D75" t="s">
        <v>269</v>
      </c>
      <c r="E75" t="s">
        <v>245</v>
      </c>
      <c r="F75" t="s">
        <v>270</v>
      </c>
      <c r="G75" t="s">
        <v>2409</v>
      </c>
      <c r="H75" t="s">
        <v>272</v>
      </c>
      <c r="I75" t="s">
        <v>297</v>
      </c>
      <c r="J75" t="s">
        <v>130</v>
      </c>
      <c r="K75" t="s">
        <v>356</v>
      </c>
      <c r="L75" s="173" t="s">
        <v>305</v>
      </c>
      <c r="M75" s="625" t="s">
        <v>448</v>
      </c>
      <c r="N75" s="173" t="s">
        <v>351</v>
      </c>
      <c r="O75" s="172" t="s">
        <v>448</v>
      </c>
      <c r="P75" t="s">
        <v>303</v>
      </c>
      <c r="S75" t="s">
        <v>577</v>
      </c>
      <c r="T75" t="s">
        <v>428</v>
      </c>
      <c r="U75" t="s">
        <v>371</v>
      </c>
      <c r="AC75" t="s">
        <v>1336</v>
      </c>
      <c r="AE75" s="978"/>
      <c r="AF75" s="978"/>
      <c r="AG75" s="978"/>
      <c r="AH75" s="978"/>
      <c r="AI75" s="978"/>
    </row>
    <row r="76" spans="4:35">
      <c r="D76" t="s">
        <v>269</v>
      </c>
      <c r="E76" t="s">
        <v>245</v>
      </c>
      <c r="F76" t="s">
        <v>270</v>
      </c>
      <c r="G76" t="s">
        <v>2409</v>
      </c>
      <c r="H76" t="s">
        <v>272</v>
      </c>
      <c r="I76" t="s">
        <v>297</v>
      </c>
      <c r="J76" t="s">
        <v>130</v>
      </c>
      <c r="K76" t="s">
        <v>356</v>
      </c>
      <c r="L76" s="173" t="s">
        <v>305</v>
      </c>
      <c r="M76" s="625" t="s">
        <v>448</v>
      </c>
      <c r="N76" s="173" t="s">
        <v>351</v>
      </c>
      <c r="O76" s="172" t="s">
        <v>448</v>
      </c>
      <c r="P76" t="s">
        <v>303</v>
      </c>
      <c r="S76" t="s">
        <v>579</v>
      </c>
      <c r="T76" t="s">
        <v>455</v>
      </c>
      <c r="U76" t="s">
        <v>371</v>
      </c>
      <c r="AC76" t="s">
        <v>1336</v>
      </c>
      <c r="AE76" s="978"/>
      <c r="AF76" s="978"/>
      <c r="AG76" s="978"/>
      <c r="AH76" s="978"/>
      <c r="AI76" s="978"/>
    </row>
    <row r="77" spans="4:35">
      <c r="D77" t="s">
        <v>269</v>
      </c>
      <c r="E77" t="s">
        <v>245</v>
      </c>
      <c r="F77" t="s">
        <v>270</v>
      </c>
      <c r="G77" t="s">
        <v>2409</v>
      </c>
      <c r="H77" t="s">
        <v>272</v>
      </c>
      <c r="I77" t="s">
        <v>297</v>
      </c>
      <c r="J77" t="s">
        <v>130</v>
      </c>
      <c r="K77" t="s">
        <v>356</v>
      </c>
      <c r="L77" s="173" t="s">
        <v>305</v>
      </c>
      <c r="M77" s="625" t="s">
        <v>448</v>
      </c>
      <c r="N77" s="173" t="s">
        <v>351</v>
      </c>
      <c r="O77" s="172" t="s">
        <v>448</v>
      </c>
      <c r="P77" t="s">
        <v>303</v>
      </c>
      <c r="S77" t="s">
        <v>581</v>
      </c>
      <c r="T77" t="s">
        <v>460</v>
      </c>
      <c r="U77" t="s">
        <v>371</v>
      </c>
      <c r="AC77" t="s">
        <v>1336</v>
      </c>
      <c r="AE77" s="978"/>
      <c r="AF77" s="978"/>
      <c r="AG77" s="978"/>
      <c r="AH77" s="978"/>
      <c r="AI77" s="978"/>
    </row>
    <row r="78" spans="4:35">
      <c r="D78" t="s">
        <v>269</v>
      </c>
      <c r="E78" t="s">
        <v>245</v>
      </c>
      <c r="F78" t="s">
        <v>270</v>
      </c>
      <c r="G78" t="s">
        <v>2409</v>
      </c>
      <c r="H78" t="s">
        <v>272</v>
      </c>
      <c r="I78" t="s">
        <v>297</v>
      </c>
      <c r="J78" t="s">
        <v>130</v>
      </c>
      <c r="K78" t="s">
        <v>356</v>
      </c>
      <c r="L78" s="173" t="s">
        <v>305</v>
      </c>
      <c r="M78" s="625" t="s">
        <v>448</v>
      </c>
      <c r="N78" s="173" t="s">
        <v>351</v>
      </c>
      <c r="O78" s="172" t="s">
        <v>448</v>
      </c>
      <c r="P78" t="s">
        <v>303</v>
      </c>
      <c r="S78" t="s">
        <v>583</v>
      </c>
      <c r="T78" t="s">
        <v>455</v>
      </c>
      <c r="U78" t="s">
        <v>371</v>
      </c>
      <c r="AC78" t="s">
        <v>1336</v>
      </c>
      <c r="AE78" s="978"/>
      <c r="AF78" s="978"/>
      <c r="AG78" s="978"/>
      <c r="AH78" s="978"/>
      <c r="AI78" s="978"/>
    </row>
    <row r="79" spans="4:35">
      <c r="D79" t="s">
        <v>269</v>
      </c>
      <c r="E79" t="s">
        <v>245</v>
      </c>
      <c r="F79" t="s">
        <v>270</v>
      </c>
      <c r="G79" t="s">
        <v>2409</v>
      </c>
      <c r="H79" t="s">
        <v>272</v>
      </c>
      <c r="I79" t="s">
        <v>297</v>
      </c>
      <c r="J79" t="s">
        <v>130</v>
      </c>
      <c r="K79" t="s">
        <v>356</v>
      </c>
      <c r="L79" s="173" t="s">
        <v>305</v>
      </c>
      <c r="M79" s="625" t="s">
        <v>448</v>
      </c>
      <c r="N79" s="173" t="s">
        <v>351</v>
      </c>
      <c r="O79" s="172" t="s">
        <v>448</v>
      </c>
      <c r="P79" t="s">
        <v>303</v>
      </c>
      <c r="S79" t="s">
        <v>585</v>
      </c>
      <c r="T79" t="s">
        <v>428</v>
      </c>
      <c r="U79" t="s">
        <v>371</v>
      </c>
      <c r="AC79" t="s">
        <v>1336</v>
      </c>
      <c r="AE79" s="978"/>
      <c r="AF79" s="978"/>
      <c r="AG79" s="978"/>
      <c r="AH79" s="978"/>
      <c r="AI79" s="978"/>
    </row>
    <row r="80" spans="4:35">
      <c r="D80" t="s">
        <v>269</v>
      </c>
      <c r="E80" t="s">
        <v>245</v>
      </c>
      <c r="F80" t="s">
        <v>270</v>
      </c>
      <c r="G80" t="s">
        <v>2409</v>
      </c>
      <c r="H80" t="s">
        <v>272</v>
      </c>
      <c r="I80" t="s">
        <v>297</v>
      </c>
      <c r="J80" t="s">
        <v>130</v>
      </c>
      <c r="K80" t="s">
        <v>356</v>
      </c>
      <c r="L80" s="173" t="s">
        <v>305</v>
      </c>
      <c r="M80" s="625" t="s">
        <v>448</v>
      </c>
      <c r="N80" s="173" t="s">
        <v>351</v>
      </c>
      <c r="O80" s="172" t="s">
        <v>448</v>
      </c>
      <c r="P80" t="s">
        <v>303</v>
      </c>
      <c r="S80" t="s">
        <v>587</v>
      </c>
      <c r="T80" t="s">
        <v>588</v>
      </c>
      <c r="U80" t="s">
        <v>371</v>
      </c>
      <c r="AC80" t="s">
        <v>1336</v>
      </c>
      <c r="AE80" s="978"/>
      <c r="AF80" s="978"/>
      <c r="AG80" s="978"/>
      <c r="AH80" s="978"/>
      <c r="AI80" s="978"/>
    </row>
    <row r="81" spans="4:35">
      <c r="D81" t="s">
        <v>269</v>
      </c>
      <c r="E81" t="s">
        <v>245</v>
      </c>
      <c r="F81" t="s">
        <v>270</v>
      </c>
      <c r="G81" t="s">
        <v>2409</v>
      </c>
      <c r="H81" t="s">
        <v>272</v>
      </c>
      <c r="I81" t="s">
        <v>297</v>
      </c>
      <c r="J81" t="s">
        <v>130</v>
      </c>
      <c r="K81" t="s">
        <v>356</v>
      </c>
      <c r="L81" s="173" t="s">
        <v>305</v>
      </c>
      <c r="M81" s="625" t="s">
        <v>448</v>
      </c>
      <c r="N81" s="173" t="s">
        <v>351</v>
      </c>
      <c r="O81" s="172" t="s">
        <v>448</v>
      </c>
      <c r="P81" t="s">
        <v>303</v>
      </c>
      <c r="S81" t="s">
        <v>590</v>
      </c>
      <c r="T81" t="s">
        <v>591</v>
      </c>
      <c r="U81" t="s">
        <v>371</v>
      </c>
      <c r="AC81" t="s">
        <v>1336</v>
      </c>
      <c r="AE81" s="978"/>
      <c r="AF81" s="978"/>
      <c r="AG81" s="978"/>
      <c r="AH81" s="978"/>
      <c r="AI81" s="978"/>
    </row>
    <row r="82" spans="4:35">
      <c r="D82" t="s">
        <v>269</v>
      </c>
      <c r="E82" t="s">
        <v>245</v>
      </c>
      <c r="F82" t="s">
        <v>270</v>
      </c>
      <c r="G82" t="s">
        <v>2409</v>
      </c>
      <c r="H82" t="s">
        <v>272</v>
      </c>
      <c r="I82" t="s">
        <v>297</v>
      </c>
      <c r="J82" t="s">
        <v>130</v>
      </c>
      <c r="K82" t="s">
        <v>356</v>
      </c>
      <c r="L82" s="173" t="s">
        <v>305</v>
      </c>
      <c r="M82" s="625" t="s">
        <v>448</v>
      </c>
      <c r="N82" s="173" t="s">
        <v>351</v>
      </c>
      <c r="O82" s="172" t="s">
        <v>448</v>
      </c>
      <c r="P82" t="s">
        <v>303</v>
      </c>
      <c r="S82" t="s">
        <v>592</v>
      </c>
      <c r="T82" t="s">
        <v>593</v>
      </c>
      <c r="U82" t="s">
        <v>371</v>
      </c>
      <c r="AC82" t="s">
        <v>1336</v>
      </c>
      <c r="AE82" s="978"/>
      <c r="AF82" s="978"/>
      <c r="AG82" s="978"/>
      <c r="AH82" s="978"/>
      <c r="AI82" s="978"/>
    </row>
    <row r="83" spans="4:35">
      <c r="D83" t="s">
        <v>269</v>
      </c>
      <c r="E83" t="s">
        <v>245</v>
      </c>
      <c r="F83" t="s">
        <v>270</v>
      </c>
      <c r="G83" t="s">
        <v>2409</v>
      </c>
      <c r="H83" t="s">
        <v>272</v>
      </c>
      <c r="I83" t="s">
        <v>297</v>
      </c>
      <c r="J83" t="s">
        <v>130</v>
      </c>
      <c r="K83" t="s">
        <v>356</v>
      </c>
      <c r="L83" s="173" t="s">
        <v>305</v>
      </c>
      <c r="M83" s="173" t="s">
        <v>276</v>
      </c>
      <c r="N83" s="173" t="s">
        <v>351</v>
      </c>
      <c r="O83" t="s">
        <v>302</v>
      </c>
      <c r="P83" t="s">
        <v>303</v>
      </c>
      <c r="S83" t="s">
        <v>594</v>
      </c>
      <c r="T83" t="s">
        <v>428</v>
      </c>
      <c r="U83" t="s">
        <v>417</v>
      </c>
      <c r="AC83" t="s">
        <v>1336</v>
      </c>
      <c r="AE83" s="978"/>
      <c r="AF83" s="978"/>
      <c r="AG83" s="978"/>
      <c r="AH83" s="978"/>
      <c r="AI83" s="978"/>
    </row>
    <row r="84" spans="4:35">
      <c r="D84" t="s">
        <v>269</v>
      </c>
      <c r="E84" t="s">
        <v>245</v>
      </c>
      <c r="F84" t="s">
        <v>270</v>
      </c>
      <c r="G84" t="s">
        <v>2409</v>
      </c>
      <c r="H84" t="s">
        <v>272</v>
      </c>
      <c r="I84" t="s">
        <v>297</v>
      </c>
      <c r="J84" t="s">
        <v>130</v>
      </c>
      <c r="K84" t="s">
        <v>356</v>
      </c>
      <c r="L84" s="173" t="s">
        <v>305</v>
      </c>
      <c r="M84" s="173" t="s">
        <v>276</v>
      </c>
      <c r="N84" s="173" t="s">
        <v>351</v>
      </c>
      <c r="O84" t="s">
        <v>302</v>
      </c>
      <c r="P84" t="s">
        <v>303</v>
      </c>
      <c r="S84" t="s">
        <v>595</v>
      </c>
      <c r="T84" t="s">
        <v>455</v>
      </c>
      <c r="U84" t="s">
        <v>417</v>
      </c>
      <c r="AC84" t="s">
        <v>1336</v>
      </c>
      <c r="AE84" s="978"/>
      <c r="AF84" s="978"/>
      <c r="AG84" s="978"/>
      <c r="AH84" s="978"/>
      <c r="AI84" s="978"/>
    </row>
    <row r="85" spans="4:35">
      <c r="D85" t="s">
        <v>269</v>
      </c>
      <c r="E85" t="s">
        <v>245</v>
      </c>
      <c r="F85" t="s">
        <v>270</v>
      </c>
      <c r="G85" t="s">
        <v>2409</v>
      </c>
      <c r="H85" t="s">
        <v>272</v>
      </c>
      <c r="I85" t="s">
        <v>297</v>
      </c>
      <c r="J85" t="s">
        <v>130</v>
      </c>
      <c r="K85" t="s">
        <v>356</v>
      </c>
      <c r="L85" s="173" t="s">
        <v>305</v>
      </c>
      <c r="M85" s="173" t="s">
        <v>276</v>
      </c>
      <c r="N85" s="173" t="s">
        <v>351</v>
      </c>
      <c r="O85" t="s">
        <v>302</v>
      </c>
      <c r="P85" t="s">
        <v>303</v>
      </c>
      <c r="S85" t="s">
        <v>596</v>
      </c>
      <c r="T85" t="s">
        <v>597</v>
      </c>
      <c r="U85" t="s">
        <v>417</v>
      </c>
      <c r="AC85" t="s">
        <v>1336</v>
      </c>
      <c r="AE85" s="978"/>
      <c r="AF85" s="978"/>
      <c r="AG85" s="978"/>
      <c r="AH85" s="978"/>
      <c r="AI85" s="978"/>
    </row>
    <row r="86" spans="4:35">
      <c r="D86" t="s">
        <v>269</v>
      </c>
      <c r="E86" t="s">
        <v>245</v>
      </c>
      <c r="F86" t="s">
        <v>270</v>
      </c>
      <c r="G86" t="s">
        <v>2409</v>
      </c>
      <c r="H86" t="s">
        <v>272</v>
      </c>
      <c r="I86" t="s">
        <v>297</v>
      </c>
      <c r="J86" t="s">
        <v>130</v>
      </c>
      <c r="K86" t="s">
        <v>356</v>
      </c>
      <c r="L86" s="173" t="s">
        <v>305</v>
      </c>
      <c r="M86" s="173" t="s">
        <v>276</v>
      </c>
      <c r="N86" s="173" t="s">
        <v>351</v>
      </c>
      <c r="O86" t="s">
        <v>302</v>
      </c>
      <c r="P86" t="s">
        <v>303</v>
      </c>
      <c r="S86" t="s">
        <v>598</v>
      </c>
      <c r="T86" t="s">
        <v>455</v>
      </c>
      <c r="U86" t="s">
        <v>417</v>
      </c>
      <c r="AC86" t="s">
        <v>1336</v>
      </c>
      <c r="AE86" s="978"/>
      <c r="AF86" s="978"/>
      <c r="AG86" s="978"/>
      <c r="AH86" s="978"/>
      <c r="AI86" s="978"/>
    </row>
    <row r="87" spans="4:35">
      <c r="D87" t="s">
        <v>269</v>
      </c>
      <c r="E87" t="s">
        <v>245</v>
      </c>
      <c r="F87" t="s">
        <v>270</v>
      </c>
      <c r="G87" t="s">
        <v>2409</v>
      </c>
      <c r="H87" t="s">
        <v>272</v>
      </c>
      <c r="I87" t="s">
        <v>297</v>
      </c>
      <c r="J87" t="s">
        <v>130</v>
      </c>
      <c r="K87" t="s">
        <v>356</v>
      </c>
      <c r="L87" s="173" t="s">
        <v>305</v>
      </c>
      <c r="M87" s="173" t="s">
        <v>276</v>
      </c>
      <c r="N87" s="173" t="s">
        <v>351</v>
      </c>
      <c r="O87" t="s">
        <v>302</v>
      </c>
      <c r="P87" t="s">
        <v>303</v>
      </c>
      <c r="S87" t="s">
        <v>599</v>
      </c>
      <c r="T87" t="s">
        <v>428</v>
      </c>
      <c r="U87" t="s">
        <v>417</v>
      </c>
      <c r="AC87" t="s">
        <v>1336</v>
      </c>
      <c r="AE87" s="978"/>
      <c r="AF87" s="978"/>
      <c r="AG87" s="978"/>
      <c r="AH87" s="978"/>
      <c r="AI87" s="978"/>
    </row>
    <row r="88" spans="4:35">
      <c r="D88" t="s">
        <v>269</v>
      </c>
      <c r="E88" t="s">
        <v>245</v>
      </c>
      <c r="F88" t="s">
        <v>270</v>
      </c>
      <c r="G88" t="s">
        <v>2409</v>
      </c>
      <c r="H88" t="s">
        <v>272</v>
      </c>
      <c r="I88" t="s">
        <v>297</v>
      </c>
      <c r="J88" t="s">
        <v>130</v>
      </c>
      <c r="K88" t="s">
        <v>356</v>
      </c>
      <c r="L88" s="173" t="s">
        <v>305</v>
      </c>
      <c r="M88" s="173" t="s">
        <v>276</v>
      </c>
      <c r="N88" s="173" t="s">
        <v>351</v>
      </c>
      <c r="O88" t="s">
        <v>302</v>
      </c>
      <c r="P88" t="s">
        <v>303</v>
      </c>
      <c r="S88" t="s">
        <v>600</v>
      </c>
      <c r="T88" t="s">
        <v>597</v>
      </c>
      <c r="U88" t="s">
        <v>417</v>
      </c>
      <c r="AC88" t="s">
        <v>1336</v>
      </c>
      <c r="AE88" s="978"/>
      <c r="AF88" s="978"/>
      <c r="AG88" s="978"/>
      <c r="AH88" s="978"/>
      <c r="AI88" s="978"/>
    </row>
    <row r="89" spans="4:35">
      <c r="D89" t="s">
        <v>269</v>
      </c>
      <c r="E89" t="s">
        <v>245</v>
      </c>
      <c r="F89" t="s">
        <v>270</v>
      </c>
      <c r="G89" t="s">
        <v>2409</v>
      </c>
      <c r="H89" t="s">
        <v>272</v>
      </c>
      <c r="I89" t="s">
        <v>297</v>
      </c>
      <c r="J89" t="s">
        <v>130</v>
      </c>
      <c r="K89" t="s">
        <v>356</v>
      </c>
      <c r="L89" s="173" t="s">
        <v>305</v>
      </c>
      <c r="M89" s="173" t="s">
        <v>276</v>
      </c>
      <c r="N89" s="173" t="s">
        <v>351</v>
      </c>
      <c r="O89" t="s">
        <v>302</v>
      </c>
      <c r="P89" t="s">
        <v>303</v>
      </c>
      <c r="S89" t="s">
        <v>601</v>
      </c>
      <c r="T89" t="s">
        <v>597</v>
      </c>
      <c r="U89" t="s">
        <v>417</v>
      </c>
      <c r="AC89" t="s">
        <v>1336</v>
      </c>
      <c r="AE89" s="978"/>
      <c r="AF89" s="978"/>
      <c r="AG89" s="978"/>
      <c r="AH89" s="978"/>
      <c r="AI89" s="978"/>
    </row>
    <row r="90" spans="4:35">
      <c r="D90" t="s">
        <v>269</v>
      </c>
      <c r="E90" t="s">
        <v>245</v>
      </c>
      <c r="F90" t="s">
        <v>270</v>
      </c>
      <c r="G90" t="s">
        <v>2409</v>
      </c>
      <c r="H90" t="s">
        <v>272</v>
      </c>
      <c r="I90" t="s">
        <v>297</v>
      </c>
      <c r="J90" t="s">
        <v>130</v>
      </c>
      <c r="K90" t="s">
        <v>356</v>
      </c>
      <c r="L90" s="173" t="s">
        <v>323</v>
      </c>
      <c r="M90" s="173" t="s">
        <v>276</v>
      </c>
      <c r="N90" s="173" t="s">
        <v>323</v>
      </c>
      <c r="O90" t="s">
        <v>302</v>
      </c>
      <c r="P90" t="s">
        <v>303</v>
      </c>
      <c r="S90" t="s">
        <v>602</v>
      </c>
      <c r="T90" t="s">
        <v>603</v>
      </c>
      <c r="U90" t="s">
        <v>422</v>
      </c>
      <c r="AC90" t="s">
        <v>1336</v>
      </c>
      <c r="AE90" s="978"/>
      <c r="AF90" s="978"/>
      <c r="AG90" s="978"/>
      <c r="AH90" s="978"/>
      <c r="AI90" s="978"/>
    </row>
    <row r="91" spans="4:35">
      <c r="D91" t="s">
        <v>269</v>
      </c>
      <c r="E91" t="s">
        <v>245</v>
      </c>
      <c r="F91" t="s">
        <v>270</v>
      </c>
      <c r="G91" t="s">
        <v>2409</v>
      </c>
      <c r="H91" t="s">
        <v>272</v>
      </c>
      <c r="I91" t="s">
        <v>297</v>
      </c>
      <c r="J91" t="s">
        <v>130</v>
      </c>
      <c r="K91" t="s">
        <v>356</v>
      </c>
      <c r="L91" s="173" t="s">
        <v>323</v>
      </c>
      <c r="M91" s="173" t="s">
        <v>276</v>
      </c>
      <c r="N91" s="173" t="s">
        <v>323</v>
      </c>
      <c r="O91" t="s">
        <v>302</v>
      </c>
      <c r="P91" t="s">
        <v>303</v>
      </c>
      <c r="S91" t="s">
        <v>604</v>
      </c>
      <c r="T91" t="s">
        <v>605</v>
      </c>
      <c r="U91" t="s">
        <v>422</v>
      </c>
      <c r="AC91" t="s">
        <v>1336</v>
      </c>
      <c r="AE91" s="978"/>
      <c r="AF91" s="978"/>
      <c r="AG91" s="978"/>
      <c r="AH91" s="978"/>
      <c r="AI91" s="978"/>
    </row>
    <row r="92" spans="4:35">
      <c r="D92" t="s">
        <v>269</v>
      </c>
      <c r="E92" t="s">
        <v>245</v>
      </c>
      <c r="F92" t="s">
        <v>270</v>
      </c>
      <c r="G92" t="s">
        <v>2409</v>
      </c>
      <c r="H92" t="s">
        <v>272</v>
      </c>
      <c r="I92" t="s">
        <v>297</v>
      </c>
      <c r="J92" t="s">
        <v>130</v>
      </c>
      <c r="K92" t="s">
        <v>356</v>
      </c>
      <c r="L92" s="173" t="s">
        <v>323</v>
      </c>
      <c r="M92" s="173" t="s">
        <v>276</v>
      </c>
      <c r="N92" s="173" t="s">
        <v>323</v>
      </c>
      <c r="O92" t="s">
        <v>302</v>
      </c>
      <c r="P92" t="s">
        <v>303</v>
      </c>
      <c r="S92" t="s">
        <v>606</v>
      </c>
      <c r="T92" t="s">
        <v>607</v>
      </c>
      <c r="U92" t="s">
        <v>422</v>
      </c>
      <c r="AC92" t="s">
        <v>1336</v>
      </c>
      <c r="AE92" s="978"/>
      <c r="AF92" s="978"/>
      <c r="AG92" s="978"/>
      <c r="AH92" s="978"/>
      <c r="AI92" s="978"/>
    </row>
    <row r="93" spans="4:35">
      <c r="D93" t="s">
        <v>269</v>
      </c>
      <c r="E93" t="s">
        <v>245</v>
      </c>
      <c r="F93" t="s">
        <v>270</v>
      </c>
      <c r="G93" t="s">
        <v>2409</v>
      </c>
      <c r="H93" t="s">
        <v>272</v>
      </c>
      <c r="I93" t="s">
        <v>297</v>
      </c>
      <c r="J93" t="s">
        <v>130</v>
      </c>
      <c r="K93" t="s">
        <v>356</v>
      </c>
      <c r="L93" s="173" t="s">
        <v>323</v>
      </c>
      <c r="M93" s="173" t="s">
        <v>276</v>
      </c>
      <c r="N93" s="173" t="s">
        <v>323</v>
      </c>
      <c r="O93" t="s">
        <v>302</v>
      </c>
      <c r="P93" t="s">
        <v>303</v>
      </c>
      <c r="S93" t="s">
        <v>608</v>
      </c>
      <c r="T93" t="s">
        <v>609</v>
      </c>
      <c r="U93" t="s">
        <v>422</v>
      </c>
      <c r="AC93" t="s">
        <v>1336</v>
      </c>
      <c r="AE93" s="978"/>
      <c r="AF93" s="978"/>
      <c r="AG93" s="978"/>
      <c r="AH93" s="978"/>
      <c r="AI93" s="978"/>
    </row>
    <row r="94" spans="4:35">
      <c r="D94" t="s">
        <v>269</v>
      </c>
      <c r="E94" t="s">
        <v>245</v>
      </c>
      <c r="F94" t="s">
        <v>270</v>
      </c>
      <c r="G94" t="s">
        <v>2409</v>
      </c>
      <c r="H94" t="s">
        <v>272</v>
      </c>
      <c r="I94" t="s">
        <v>297</v>
      </c>
      <c r="J94" t="s">
        <v>130</v>
      </c>
      <c r="K94" t="s">
        <v>356</v>
      </c>
      <c r="L94" s="173" t="s">
        <v>323</v>
      </c>
      <c r="M94" s="173" t="s">
        <v>276</v>
      </c>
      <c r="N94" s="173" t="s">
        <v>323</v>
      </c>
      <c r="O94" t="s">
        <v>302</v>
      </c>
      <c r="P94" t="s">
        <v>303</v>
      </c>
      <c r="S94" t="s">
        <v>610</v>
      </c>
      <c r="T94" t="s">
        <v>611</v>
      </c>
      <c r="U94" t="s">
        <v>422</v>
      </c>
      <c r="AC94" t="s">
        <v>1336</v>
      </c>
      <c r="AE94" s="978"/>
      <c r="AF94" s="978"/>
      <c r="AG94" s="978"/>
      <c r="AH94" s="978"/>
      <c r="AI94" s="978"/>
    </row>
    <row r="95" spans="4:35">
      <c r="D95" t="s">
        <v>269</v>
      </c>
      <c r="E95" t="s">
        <v>245</v>
      </c>
      <c r="F95" t="s">
        <v>270</v>
      </c>
      <c r="G95" t="s">
        <v>2409</v>
      </c>
      <c r="H95" t="s">
        <v>272</v>
      </c>
      <c r="I95" t="s">
        <v>297</v>
      </c>
      <c r="J95" t="s">
        <v>130</v>
      </c>
      <c r="K95" t="s">
        <v>356</v>
      </c>
      <c r="L95" s="173" t="s">
        <v>323</v>
      </c>
      <c r="M95" s="173" t="s">
        <v>276</v>
      </c>
      <c r="N95" s="173" t="s">
        <v>323</v>
      </c>
      <c r="O95" t="s">
        <v>302</v>
      </c>
      <c r="P95" t="s">
        <v>303</v>
      </c>
      <c r="S95" t="s">
        <v>612</v>
      </c>
      <c r="T95" t="s">
        <v>613</v>
      </c>
      <c r="U95" t="s">
        <v>422</v>
      </c>
      <c r="AC95" t="s">
        <v>1336</v>
      </c>
      <c r="AE95" s="978"/>
      <c r="AF95" s="978"/>
      <c r="AG95" s="978"/>
      <c r="AH95" s="978"/>
      <c r="AI95" s="978"/>
    </row>
    <row r="96" spans="4:35">
      <c r="D96" t="s">
        <v>269</v>
      </c>
      <c r="E96" t="s">
        <v>245</v>
      </c>
      <c r="F96" t="s">
        <v>270</v>
      </c>
      <c r="G96" t="s">
        <v>2409</v>
      </c>
      <c r="H96" t="s">
        <v>272</v>
      </c>
      <c r="I96" t="s">
        <v>297</v>
      </c>
      <c r="J96" t="s">
        <v>130</v>
      </c>
      <c r="K96" t="s">
        <v>356</v>
      </c>
      <c r="L96" s="173" t="s">
        <v>323</v>
      </c>
      <c r="M96" s="173" t="s">
        <v>276</v>
      </c>
      <c r="N96" s="173" t="s">
        <v>373</v>
      </c>
      <c r="O96" t="s">
        <v>302</v>
      </c>
      <c r="P96" t="s">
        <v>303</v>
      </c>
      <c r="S96" t="s">
        <v>614</v>
      </c>
      <c r="T96" t="s">
        <v>615</v>
      </c>
      <c r="U96" t="s">
        <v>453</v>
      </c>
      <c r="AC96" t="s">
        <v>1336</v>
      </c>
      <c r="AE96" s="978"/>
      <c r="AF96" s="978"/>
      <c r="AG96" s="978"/>
      <c r="AH96" s="978"/>
      <c r="AI96" s="978"/>
    </row>
    <row r="97" spans="4:35">
      <c r="D97" t="s">
        <v>269</v>
      </c>
      <c r="E97" t="s">
        <v>245</v>
      </c>
      <c r="F97" t="s">
        <v>270</v>
      </c>
      <c r="G97" t="s">
        <v>2409</v>
      </c>
      <c r="H97" t="s">
        <v>272</v>
      </c>
      <c r="I97" t="s">
        <v>297</v>
      </c>
      <c r="J97" t="s">
        <v>130</v>
      </c>
      <c r="K97" t="s">
        <v>356</v>
      </c>
      <c r="L97" s="173" t="s">
        <v>323</v>
      </c>
      <c r="M97" s="173" t="s">
        <v>276</v>
      </c>
      <c r="N97" s="173" t="s">
        <v>373</v>
      </c>
      <c r="O97" t="s">
        <v>302</v>
      </c>
      <c r="P97" t="s">
        <v>303</v>
      </c>
      <c r="S97" t="s">
        <v>616</v>
      </c>
      <c r="T97" t="s">
        <v>617</v>
      </c>
      <c r="U97" t="s">
        <v>453</v>
      </c>
      <c r="AC97" t="s">
        <v>1336</v>
      </c>
      <c r="AE97" s="978"/>
      <c r="AF97" s="978"/>
      <c r="AG97" s="978"/>
      <c r="AH97" s="978"/>
      <c r="AI97" s="978"/>
    </row>
    <row r="98" spans="4:35">
      <c r="D98" t="s">
        <v>269</v>
      </c>
      <c r="E98" t="s">
        <v>245</v>
      </c>
      <c r="F98" t="s">
        <v>270</v>
      </c>
      <c r="G98" t="s">
        <v>2409</v>
      </c>
      <c r="H98" t="s">
        <v>272</v>
      </c>
      <c r="I98" t="s">
        <v>297</v>
      </c>
      <c r="J98" t="s">
        <v>130</v>
      </c>
      <c r="K98" t="s">
        <v>356</v>
      </c>
      <c r="L98" s="173" t="s">
        <v>323</v>
      </c>
      <c r="M98" s="173" t="s">
        <v>276</v>
      </c>
      <c r="N98" s="173" t="s">
        <v>373</v>
      </c>
      <c r="O98" t="s">
        <v>302</v>
      </c>
      <c r="P98" t="s">
        <v>303</v>
      </c>
      <c r="S98" t="s">
        <v>618</v>
      </c>
      <c r="T98" t="s">
        <v>619</v>
      </c>
      <c r="U98" t="s">
        <v>453</v>
      </c>
      <c r="AC98" t="s">
        <v>1336</v>
      </c>
      <c r="AE98" s="978"/>
      <c r="AF98" s="978"/>
      <c r="AG98" s="978"/>
      <c r="AH98" s="978"/>
      <c r="AI98" s="978"/>
    </row>
    <row r="99" spans="4:35">
      <c r="D99" t="s">
        <v>269</v>
      </c>
      <c r="E99" t="s">
        <v>245</v>
      </c>
      <c r="F99" t="s">
        <v>270</v>
      </c>
      <c r="G99" t="s">
        <v>2409</v>
      </c>
      <c r="H99" t="s">
        <v>272</v>
      </c>
      <c r="I99" t="s">
        <v>297</v>
      </c>
      <c r="J99" t="s">
        <v>130</v>
      </c>
      <c r="K99" t="s">
        <v>356</v>
      </c>
      <c r="L99" s="173" t="s">
        <v>323</v>
      </c>
      <c r="M99" s="173" t="s">
        <v>276</v>
      </c>
      <c r="N99" s="173" t="s">
        <v>373</v>
      </c>
      <c r="O99" t="s">
        <v>302</v>
      </c>
      <c r="P99" t="s">
        <v>303</v>
      </c>
      <c r="S99" t="s">
        <v>620</v>
      </c>
      <c r="T99" t="s">
        <v>621</v>
      </c>
      <c r="U99" t="s">
        <v>453</v>
      </c>
      <c r="AC99" t="s">
        <v>1336</v>
      </c>
      <c r="AE99" s="978"/>
      <c r="AF99" s="978"/>
      <c r="AG99" s="978"/>
      <c r="AH99" s="978"/>
      <c r="AI99" s="978"/>
    </row>
    <row r="100" spans="4:35">
      <c r="D100" t="s">
        <v>269</v>
      </c>
      <c r="E100" t="s">
        <v>245</v>
      </c>
      <c r="F100" t="s">
        <v>270</v>
      </c>
      <c r="G100" t="s">
        <v>2409</v>
      </c>
      <c r="H100" t="s">
        <v>272</v>
      </c>
      <c r="I100" t="s">
        <v>297</v>
      </c>
      <c r="J100" t="s">
        <v>130</v>
      </c>
      <c r="K100" t="s">
        <v>356</v>
      </c>
      <c r="L100" s="173" t="s">
        <v>323</v>
      </c>
      <c r="M100" s="173" t="s">
        <v>276</v>
      </c>
      <c r="N100" s="173" t="s">
        <v>373</v>
      </c>
      <c r="O100" t="s">
        <v>302</v>
      </c>
      <c r="P100" t="s">
        <v>303</v>
      </c>
      <c r="S100" t="s">
        <v>622</v>
      </c>
      <c r="T100" t="s">
        <v>623</v>
      </c>
      <c r="U100" t="s">
        <v>453</v>
      </c>
      <c r="AC100" t="s">
        <v>1336</v>
      </c>
      <c r="AE100" s="978"/>
      <c r="AF100" s="978"/>
      <c r="AG100" s="978"/>
      <c r="AH100" s="978"/>
      <c r="AI100" s="978"/>
    </row>
    <row r="101" spans="4:35">
      <c r="D101" t="s">
        <v>269</v>
      </c>
      <c r="E101" t="s">
        <v>245</v>
      </c>
      <c r="F101" t="s">
        <v>270</v>
      </c>
      <c r="G101" t="s">
        <v>2409</v>
      </c>
      <c r="H101" t="s">
        <v>272</v>
      </c>
      <c r="I101" t="s">
        <v>297</v>
      </c>
      <c r="J101" t="s">
        <v>130</v>
      </c>
      <c r="K101" t="s">
        <v>356</v>
      </c>
      <c r="L101" s="173" t="s">
        <v>323</v>
      </c>
      <c r="M101" s="173" t="s">
        <v>276</v>
      </c>
      <c r="N101" s="173" t="s">
        <v>373</v>
      </c>
      <c r="O101" t="s">
        <v>302</v>
      </c>
      <c r="P101" t="s">
        <v>303</v>
      </c>
      <c r="S101" t="s">
        <v>624</v>
      </c>
      <c r="T101" t="s">
        <v>625</v>
      </c>
      <c r="U101" t="s">
        <v>453</v>
      </c>
      <c r="AC101" t="s">
        <v>1336</v>
      </c>
      <c r="AE101" s="978"/>
      <c r="AF101" s="978"/>
      <c r="AG101" s="978"/>
      <c r="AH101" s="978"/>
      <c r="AI101" s="978"/>
    </row>
    <row r="102" spans="4:35">
      <c r="D102" t="s">
        <v>269</v>
      </c>
      <c r="E102" t="s">
        <v>245</v>
      </c>
      <c r="F102" t="s">
        <v>270</v>
      </c>
      <c r="G102" t="s">
        <v>2409</v>
      </c>
      <c r="H102" t="s">
        <v>272</v>
      </c>
      <c r="I102" t="s">
        <v>297</v>
      </c>
      <c r="J102" t="s">
        <v>130</v>
      </c>
      <c r="K102" t="s">
        <v>356</v>
      </c>
      <c r="L102" s="173" t="s">
        <v>323</v>
      </c>
      <c r="M102" s="173" t="s">
        <v>276</v>
      </c>
      <c r="N102" s="173" t="s">
        <v>373</v>
      </c>
      <c r="O102" t="s">
        <v>302</v>
      </c>
      <c r="P102" t="s">
        <v>303</v>
      </c>
      <c r="S102" t="s">
        <v>626</v>
      </c>
      <c r="T102" t="s">
        <v>627</v>
      </c>
      <c r="U102" t="s">
        <v>453</v>
      </c>
      <c r="AC102" t="s">
        <v>1336</v>
      </c>
      <c r="AE102" s="978"/>
      <c r="AF102" s="978"/>
      <c r="AG102" s="978"/>
      <c r="AH102" s="978"/>
      <c r="AI102" s="978"/>
    </row>
    <row r="103" spans="4:35">
      <c r="D103" t="s">
        <v>269</v>
      </c>
      <c r="E103" t="s">
        <v>245</v>
      </c>
      <c r="F103" t="s">
        <v>270</v>
      </c>
      <c r="G103" t="s">
        <v>2409</v>
      </c>
      <c r="H103" t="s">
        <v>272</v>
      </c>
      <c r="I103" t="s">
        <v>297</v>
      </c>
      <c r="J103" t="s">
        <v>130</v>
      </c>
      <c r="K103" t="s">
        <v>356</v>
      </c>
      <c r="L103" s="173" t="s">
        <v>323</v>
      </c>
      <c r="M103" s="173" t="s">
        <v>276</v>
      </c>
      <c r="N103" s="173" t="s">
        <v>373</v>
      </c>
      <c r="O103" t="s">
        <v>302</v>
      </c>
      <c r="P103" t="s">
        <v>303</v>
      </c>
      <c r="S103" t="s">
        <v>628</v>
      </c>
      <c r="T103" t="s">
        <v>629</v>
      </c>
      <c r="U103" t="s">
        <v>496</v>
      </c>
      <c r="AC103" t="s">
        <v>1336</v>
      </c>
      <c r="AE103" s="978"/>
      <c r="AF103" s="978"/>
      <c r="AG103" s="978"/>
      <c r="AH103" s="978"/>
      <c r="AI103" s="978"/>
    </row>
    <row r="104" spans="4:35">
      <c r="D104" t="s">
        <v>269</v>
      </c>
      <c r="E104" t="s">
        <v>245</v>
      </c>
      <c r="F104" t="s">
        <v>270</v>
      </c>
      <c r="G104" t="s">
        <v>2409</v>
      </c>
      <c r="H104" t="s">
        <v>272</v>
      </c>
      <c r="I104" t="s">
        <v>297</v>
      </c>
      <c r="J104" t="s">
        <v>130</v>
      </c>
      <c r="K104" t="s">
        <v>356</v>
      </c>
      <c r="L104" s="173" t="s">
        <v>323</v>
      </c>
      <c r="M104" s="173" t="s">
        <v>276</v>
      </c>
      <c r="N104" s="173" t="s">
        <v>373</v>
      </c>
      <c r="O104" t="s">
        <v>302</v>
      </c>
      <c r="P104" t="s">
        <v>303</v>
      </c>
      <c r="S104" t="s">
        <v>630</v>
      </c>
      <c r="T104" t="s">
        <v>631</v>
      </c>
      <c r="U104" t="s">
        <v>496</v>
      </c>
      <c r="AC104" t="s">
        <v>1336</v>
      </c>
      <c r="AE104" s="978"/>
      <c r="AF104" s="978"/>
      <c r="AG104" s="978"/>
      <c r="AH104" s="978"/>
      <c r="AI104" s="978"/>
    </row>
    <row r="105" spans="4:35">
      <c r="D105" t="s">
        <v>269</v>
      </c>
      <c r="E105" t="s">
        <v>245</v>
      </c>
      <c r="F105" t="s">
        <v>270</v>
      </c>
      <c r="G105" t="s">
        <v>2409</v>
      </c>
      <c r="H105" t="s">
        <v>272</v>
      </c>
      <c r="I105" t="s">
        <v>297</v>
      </c>
      <c r="J105" t="s">
        <v>130</v>
      </c>
      <c r="K105" t="s">
        <v>356</v>
      </c>
      <c r="L105" s="173" t="s">
        <v>323</v>
      </c>
      <c r="M105" s="173" t="s">
        <v>276</v>
      </c>
      <c r="N105" s="173" t="s">
        <v>373</v>
      </c>
      <c r="O105" t="s">
        <v>302</v>
      </c>
      <c r="P105" t="s">
        <v>303</v>
      </c>
      <c r="S105" t="s">
        <v>632</v>
      </c>
      <c r="T105" t="s">
        <v>633</v>
      </c>
      <c r="U105" t="s">
        <v>496</v>
      </c>
      <c r="AC105" t="s">
        <v>1336</v>
      </c>
      <c r="AE105" s="978"/>
      <c r="AF105" s="978"/>
      <c r="AG105" s="978"/>
      <c r="AH105" s="978"/>
      <c r="AI105" s="978"/>
    </row>
    <row r="106" spans="4:35">
      <c r="D106" t="s">
        <v>269</v>
      </c>
      <c r="E106" t="s">
        <v>245</v>
      </c>
      <c r="F106" t="s">
        <v>270</v>
      </c>
      <c r="G106" t="s">
        <v>2409</v>
      </c>
      <c r="H106" t="s">
        <v>272</v>
      </c>
      <c r="I106" t="s">
        <v>297</v>
      </c>
      <c r="J106" t="s">
        <v>130</v>
      </c>
      <c r="K106" t="s">
        <v>356</v>
      </c>
      <c r="L106" s="173" t="s">
        <v>323</v>
      </c>
      <c r="M106" s="173" t="s">
        <v>276</v>
      </c>
      <c r="N106" s="173" t="s">
        <v>373</v>
      </c>
      <c r="O106" t="s">
        <v>302</v>
      </c>
      <c r="P106" t="s">
        <v>303</v>
      </c>
      <c r="S106" t="s">
        <v>634</v>
      </c>
      <c r="T106" t="s">
        <v>635</v>
      </c>
      <c r="U106" t="s">
        <v>496</v>
      </c>
      <c r="AC106" t="s">
        <v>1336</v>
      </c>
      <c r="AE106" s="978"/>
      <c r="AF106" s="978"/>
      <c r="AG106" s="978"/>
      <c r="AH106" s="978"/>
      <c r="AI106" s="978"/>
    </row>
    <row r="107" spans="4:35">
      <c r="D107" t="s">
        <v>269</v>
      </c>
      <c r="E107" t="s">
        <v>245</v>
      </c>
      <c r="F107" t="s">
        <v>270</v>
      </c>
      <c r="G107" t="s">
        <v>2409</v>
      </c>
      <c r="H107" t="s">
        <v>272</v>
      </c>
      <c r="I107" t="s">
        <v>297</v>
      </c>
      <c r="J107" t="s">
        <v>130</v>
      </c>
      <c r="K107" t="s">
        <v>356</v>
      </c>
      <c r="L107" s="173" t="s">
        <v>323</v>
      </c>
      <c r="M107" s="173" t="s">
        <v>276</v>
      </c>
      <c r="N107" s="173" t="s">
        <v>373</v>
      </c>
      <c r="O107" t="s">
        <v>302</v>
      </c>
      <c r="P107" t="s">
        <v>303</v>
      </c>
      <c r="S107" t="s">
        <v>636</v>
      </c>
      <c r="T107" t="s">
        <v>637</v>
      </c>
      <c r="U107" t="s">
        <v>496</v>
      </c>
      <c r="AC107" t="s">
        <v>1336</v>
      </c>
      <c r="AE107" s="978"/>
      <c r="AF107" s="978"/>
      <c r="AG107" s="978"/>
      <c r="AH107" s="978"/>
      <c r="AI107" s="978"/>
    </row>
    <row r="108" spans="4:35">
      <c r="D108" t="s">
        <v>269</v>
      </c>
      <c r="E108" t="s">
        <v>245</v>
      </c>
      <c r="F108" t="s">
        <v>270</v>
      </c>
      <c r="G108" t="s">
        <v>2409</v>
      </c>
      <c r="H108" t="s">
        <v>272</v>
      </c>
      <c r="I108" t="s">
        <v>297</v>
      </c>
      <c r="J108" t="s">
        <v>130</v>
      </c>
      <c r="K108" t="s">
        <v>356</v>
      </c>
      <c r="L108" s="173" t="s">
        <v>323</v>
      </c>
      <c r="M108" s="173" t="s">
        <v>276</v>
      </c>
      <c r="N108" s="173" t="s">
        <v>383</v>
      </c>
      <c r="O108" t="s">
        <v>302</v>
      </c>
      <c r="P108" t="s">
        <v>303</v>
      </c>
      <c r="S108" t="s">
        <v>638</v>
      </c>
      <c r="T108" t="s">
        <v>639</v>
      </c>
      <c r="U108" t="s">
        <v>526</v>
      </c>
      <c r="AC108" t="s">
        <v>1336</v>
      </c>
      <c r="AE108" s="978"/>
      <c r="AF108" s="978"/>
      <c r="AG108" s="978"/>
      <c r="AH108" s="978"/>
      <c r="AI108" s="978"/>
    </row>
    <row r="109" spans="4:35">
      <c r="D109" t="s">
        <v>269</v>
      </c>
      <c r="E109" t="s">
        <v>245</v>
      </c>
      <c r="F109" t="s">
        <v>270</v>
      </c>
      <c r="G109" t="s">
        <v>2409</v>
      </c>
      <c r="H109" t="s">
        <v>272</v>
      </c>
      <c r="I109" t="s">
        <v>297</v>
      </c>
      <c r="J109" t="s">
        <v>130</v>
      </c>
      <c r="K109" t="s">
        <v>356</v>
      </c>
      <c r="L109" s="173" t="s">
        <v>323</v>
      </c>
      <c r="M109" s="173" t="s">
        <v>276</v>
      </c>
      <c r="N109" s="173" t="s">
        <v>383</v>
      </c>
      <c r="O109" t="s">
        <v>302</v>
      </c>
      <c r="P109" t="s">
        <v>303</v>
      </c>
      <c r="S109" t="s">
        <v>640</v>
      </c>
      <c r="T109" t="s">
        <v>641</v>
      </c>
      <c r="U109" t="s">
        <v>526</v>
      </c>
      <c r="AC109" t="s">
        <v>1336</v>
      </c>
      <c r="AE109" s="978"/>
      <c r="AF109" s="978"/>
      <c r="AG109" s="978"/>
      <c r="AH109" s="978"/>
      <c r="AI109" s="978"/>
    </row>
    <row r="110" spans="4:35">
      <c r="D110" t="s">
        <v>269</v>
      </c>
      <c r="E110" t="s">
        <v>245</v>
      </c>
      <c r="F110" t="s">
        <v>270</v>
      </c>
      <c r="G110" t="s">
        <v>2409</v>
      </c>
      <c r="H110" t="s">
        <v>272</v>
      </c>
      <c r="I110" t="s">
        <v>297</v>
      </c>
      <c r="J110" t="s">
        <v>130</v>
      </c>
      <c r="K110" t="s">
        <v>356</v>
      </c>
      <c r="L110" s="173" t="s">
        <v>323</v>
      </c>
      <c r="M110" s="173" t="s">
        <v>276</v>
      </c>
      <c r="N110" s="173" t="s">
        <v>383</v>
      </c>
      <c r="O110" t="s">
        <v>302</v>
      </c>
      <c r="P110" t="s">
        <v>303</v>
      </c>
      <c r="S110" t="s">
        <v>642</v>
      </c>
      <c r="T110" t="s">
        <v>643</v>
      </c>
      <c r="U110" t="s">
        <v>526</v>
      </c>
      <c r="AC110" t="s">
        <v>1336</v>
      </c>
      <c r="AE110" s="978"/>
      <c r="AF110" s="978"/>
      <c r="AG110" s="978"/>
      <c r="AH110" s="978"/>
      <c r="AI110" s="978"/>
    </row>
    <row r="111" spans="4:35">
      <c r="D111" t="s">
        <v>269</v>
      </c>
      <c r="E111" t="s">
        <v>245</v>
      </c>
      <c r="F111" t="s">
        <v>270</v>
      </c>
      <c r="G111" t="s">
        <v>2409</v>
      </c>
      <c r="H111" t="s">
        <v>272</v>
      </c>
      <c r="I111" t="s">
        <v>297</v>
      </c>
      <c r="J111" t="s">
        <v>130</v>
      </c>
      <c r="K111" t="s">
        <v>356</v>
      </c>
      <c r="L111" s="173" t="s">
        <v>323</v>
      </c>
      <c r="M111" s="173" t="s">
        <v>276</v>
      </c>
      <c r="N111" s="173" t="s">
        <v>383</v>
      </c>
      <c r="O111" t="s">
        <v>302</v>
      </c>
      <c r="P111" t="s">
        <v>303</v>
      </c>
      <c r="S111" t="s">
        <v>644</v>
      </c>
      <c r="T111" t="s">
        <v>2545</v>
      </c>
      <c r="U111" t="s">
        <v>526</v>
      </c>
      <c r="AC111" t="s">
        <v>1336</v>
      </c>
      <c r="AE111" s="978"/>
      <c r="AF111" s="978"/>
      <c r="AG111" s="978"/>
      <c r="AH111" s="978"/>
      <c r="AI111" s="978"/>
    </row>
    <row r="112" spans="4:35">
      <c r="D112" t="s">
        <v>269</v>
      </c>
      <c r="E112" t="s">
        <v>245</v>
      </c>
      <c r="F112" t="s">
        <v>270</v>
      </c>
      <c r="G112" t="s">
        <v>2409</v>
      </c>
      <c r="H112" t="s">
        <v>272</v>
      </c>
      <c r="I112" t="s">
        <v>297</v>
      </c>
      <c r="J112" t="s">
        <v>130</v>
      </c>
      <c r="K112" t="s">
        <v>356</v>
      </c>
      <c r="L112" s="173" t="s">
        <v>323</v>
      </c>
      <c r="M112" s="173" t="s">
        <v>276</v>
      </c>
      <c r="N112" s="173" t="s">
        <v>383</v>
      </c>
      <c r="O112" t="s">
        <v>302</v>
      </c>
      <c r="P112" t="s">
        <v>303</v>
      </c>
      <c r="S112" t="s">
        <v>646</v>
      </c>
      <c r="T112" t="s">
        <v>647</v>
      </c>
      <c r="U112" t="s">
        <v>526</v>
      </c>
      <c r="AC112" t="s">
        <v>1336</v>
      </c>
      <c r="AE112" s="978"/>
      <c r="AF112" s="978"/>
      <c r="AG112" s="978"/>
      <c r="AH112" s="978"/>
      <c r="AI112" s="978"/>
    </row>
    <row r="113" spans="4:35">
      <c r="D113" t="s">
        <v>269</v>
      </c>
      <c r="E113" t="s">
        <v>245</v>
      </c>
      <c r="F113" t="s">
        <v>270</v>
      </c>
      <c r="G113" t="s">
        <v>2409</v>
      </c>
      <c r="H113" t="s">
        <v>272</v>
      </c>
      <c r="I113" t="s">
        <v>297</v>
      </c>
      <c r="J113" t="s">
        <v>130</v>
      </c>
      <c r="K113" t="s">
        <v>356</v>
      </c>
      <c r="L113" s="173" t="s">
        <v>323</v>
      </c>
      <c r="M113" s="173" t="s">
        <v>276</v>
      </c>
      <c r="N113" s="173" t="s">
        <v>383</v>
      </c>
      <c r="O113" t="s">
        <v>302</v>
      </c>
      <c r="P113" t="s">
        <v>303</v>
      </c>
      <c r="S113" t="s">
        <v>648</v>
      </c>
      <c r="T113" t="s">
        <v>649</v>
      </c>
      <c r="U113" t="s">
        <v>526</v>
      </c>
      <c r="AC113" t="s">
        <v>1336</v>
      </c>
      <c r="AE113" s="978"/>
      <c r="AF113" s="978"/>
      <c r="AG113" s="978"/>
      <c r="AH113" s="978"/>
      <c r="AI113" s="978"/>
    </row>
    <row r="114" spans="4:35">
      <c r="D114" t="s">
        <v>269</v>
      </c>
      <c r="E114" t="s">
        <v>245</v>
      </c>
      <c r="F114" t="s">
        <v>270</v>
      </c>
      <c r="G114" t="s">
        <v>2409</v>
      </c>
      <c r="H114" t="s">
        <v>272</v>
      </c>
      <c r="I114" t="s">
        <v>297</v>
      </c>
      <c r="J114" t="s">
        <v>130</v>
      </c>
      <c r="K114" t="s">
        <v>356</v>
      </c>
      <c r="L114" s="173" t="s">
        <v>323</v>
      </c>
      <c r="M114" s="625" t="s">
        <v>448</v>
      </c>
      <c r="N114" s="173" t="s">
        <v>383</v>
      </c>
      <c r="O114" s="172" t="s">
        <v>448</v>
      </c>
      <c r="P114" t="s">
        <v>303</v>
      </c>
      <c r="S114" t="s">
        <v>650</v>
      </c>
      <c r="T114" t="s">
        <v>651</v>
      </c>
      <c r="U114" t="s">
        <v>526</v>
      </c>
      <c r="AC114" t="s">
        <v>1336</v>
      </c>
      <c r="AE114" s="978"/>
      <c r="AF114" s="978"/>
      <c r="AG114" s="978"/>
      <c r="AH114" s="978"/>
      <c r="AI114" s="978"/>
    </row>
    <row r="115" spans="4:35">
      <c r="D115" t="s">
        <v>269</v>
      </c>
      <c r="E115" t="s">
        <v>245</v>
      </c>
      <c r="F115" t="s">
        <v>270</v>
      </c>
      <c r="G115" t="s">
        <v>2409</v>
      </c>
      <c r="H115" t="s">
        <v>272</v>
      </c>
      <c r="I115" t="s">
        <v>297</v>
      </c>
      <c r="J115" t="s">
        <v>130</v>
      </c>
      <c r="K115" t="s">
        <v>356</v>
      </c>
      <c r="L115" s="173" t="s">
        <v>323</v>
      </c>
      <c r="M115" s="173" t="s">
        <v>276</v>
      </c>
      <c r="N115" s="173" t="s">
        <v>383</v>
      </c>
      <c r="O115" t="s">
        <v>302</v>
      </c>
      <c r="P115" t="s">
        <v>303</v>
      </c>
      <c r="S115" t="s">
        <v>652</v>
      </c>
      <c r="T115" t="s">
        <v>653</v>
      </c>
      <c r="U115" t="s">
        <v>526</v>
      </c>
      <c r="AC115" t="s">
        <v>1336</v>
      </c>
      <c r="AE115" s="978"/>
      <c r="AF115" s="978"/>
      <c r="AG115" s="978"/>
      <c r="AH115" s="978"/>
      <c r="AI115" s="978"/>
    </row>
    <row r="116" spans="4:35">
      <c r="D116" t="s">
        <v>269</v>
      </c>
      <c r="E116" t="s">
        <v>245</v>
      </c>
      <c r="F116" t="s">
        <v>270</v>
      </c>
      <c r="G116" t="s">
        <v>2409</v>
      </c>
      <c r="H116" t="s">
        <v>272</v>
      </c>
      <c r="I116" t="s">
        <v>297</v>
      </c>
      <c r="J116" t="s">
        <v>130</v>
      </c>
      <c r="K116" t="s">
        <v>356</v>
      </c>
      <c r="L116" s="173" t="s">
        <v>323</v>
      </c>
      <c r="M116" s="173" t="s">
        <v>276</v>
      </c>
      <c r="N116" s="173" t="s">
        <v>383</v>
      </c>
      <c r="O116" t="s">
        <v>302</v>
      </c>
      <c r="P116" t="s">
        <v>303</v>
      </c>
      <c r="S116" t="s">
        <v>654</v>
      </c>
      <c r="T116" t="s">
        <v>655</v>
      </c>
      <c r="U116" t="s">
        <v>526</v>
      </c>
      <c r="AC116" t="s">
        <v>1336</v>
      </c>
      <c r="AE116" s="978"/>
      <c r="AF116" s="978"/>
      <c r="AG116" s="978"/>
      <c r="AH116" s="978"/>
      <c r="AI116" s="978"/>
    </row>
    <row r="117" spans="4:35">
      <c r="D117" t="s">
        <v>269</v>
      </c>
      <c r="E117" t="s">
        <v>245</v>
      </c>
      <c r="F117" t="s">
        <v>270</v>
      </c>
      <c r="G117" t="s">
        <v>2409</v>
      </c>
      <c r="H117" t="s">
        <v>272</v>
      </c>
      <c r="I117" t="s">
        <v>297</v>
      </c>
      <c r="J117" t="s">
        <v>130</v>
      </c>
      <c r="K117" t="s">
        <v>356</v>
      </c>
      <c r="L117" s="173" t="s">
        <v>323</v>
      </c>
      <c r="M117" s="625" t="s">
        <v>448</v>
      </c>
      <c r="N117" s="173" t="s">
        <v>383</v>
      </c>
      <c r="O117" s="172" t="s">
        <v>448</v>
      </c>
      <c r="P117" t="s">
        <v>303</v>
      </c>
      <c r="S117" t="s">
        <v>656</v>
      </c>
      <c r="T117" t="s">
        <v>657</v>
      </c>
      <c r="U117" t="s">
        <v>526</v>
      </c>
      <c r="AC117" t="s">
        <v>1336</v>
      </c>
      <c r="AE117" s="978"/>
      <c r="AF117" s="978"/>
      <c r="AG117" s="978"/>
      <c r="AH117" s="978"/>
      <c r="AI117" s="978"/>
    </row>
    <row r="118" spans="4:35">
      <c r="D118" t="s">
        <v>269</v>
      </c>
      <c r="E118" t="s">
        <v>245</v>
      </c>
      <c r="F118" t="s">
        <v>270</v>
      </c>
      <c r="G118" t="s">
        <v>2409</v>
      </c>
      <c r="H118" t="s">
        <v>272</v>
      </c>
      <c r="I118" t="s">
        <v>297</v>
      </c>
      <c r="J118" t="s">
        <v>130</v>
      </c>
      <c r="K118" t="s">
        <v>356</v>
      </c>
      <c r="L118" s="173" t="s">
        <v>323</v>
      </c>
      <c r="M118" s="173" t="s">
        <v>276</v>
      </c>
      <c r="N118" s="173" t="s">
        <v>383</v>
      </c>
      <c r="O118" t="s">
        <v>302</v>
      </c>
      <c r="P118" t="s">
        <v>303</v>
      </c>
      <c r="S118" t="s">
        <v>658</v>
      </c>
      <c r="T118" t="s">
        <v>659</v>
      </c>
      <c r="U118" t="s">
        <v>526</v>
      </c>
      <c r="AC118" t="s">
        <v>1336</v>
      </c>
      <c r="AE118" s="978"/>
      <c r="AF118" s="978"/>
      <c r="AG118" s="978"/>
      <c r="AH118" s="978"/>
      <c r="AI118" s="978"/>
    </row>
    <row r="119" spans="4:35">
      <c r="D119" t="s">
        <v>269</v>
      </c>
      <c r="E119" t="s">
        <v>245</v>
      </c>
      <c r="F119" t="s">
        <v>270</v>
      </c>
      <c r="G119" t="s">
        <v>2409</v>
      </c>
      <c r="H119" t="s">
        <v>272</v>
      </c>
      <c r="I119" t="s">
        <v>297</v>
      </c>
      <c r="J119" t="s">
        <v>130</v>
      </c>
      <c r="K119" t="s">
        <v>356</v>
      </c>
      <c r="L119" s="173" t="s">
        <v>323</v>
      </c>
      <c r="M119" s="173" t="s">
        <v>276</v>
      </c>
      <c r="N119" s="173" t="s">
        <v>383</v>
      </c>
      <c r="O119" t="s">
        <v>302</v>
      </c>
      <c r="P119" t="s">
        <v>303</v>
      </c>
      <c r="S119" t="s">
        <v>660</v>
      </c>
      <c r="T119" t="s">
        <v>661</v>
      </c>
      <c r="U119" t="s">
        <v>526</v>
      </c>
      <c r="AC119" t="s">
        <v>1336</v>
      </c>
      <c r="AE119" s="978"/>
      <c r="AF119" s="978"/>
      <c r="AG119" s="978"/>
      <c r="AH119" s="978"/>
      <c r="AI119" s="978"/>
    </row>
    <row r="120" spans="4:35">
      <c r="D120" t="s">
        <v>269</v>
      </c>
      <c r="E120" t="s">
        <v>245</v>
      </c>
      <c r="F120" t="s">
        <v>270</v>
      </c>
      <c r="G120" t="s">
        <v>2409</v>
      </c>
      <c r="H120" t="s">
        <v>272</v>
      </c>
      <c r="I120" t="s">
        <v>297</v>
      </c>
      <c r="J120" t="s">
        <v>130</v>
      </c>
      <c r="K120" t="s">
        <v>356</v>
      </c>
      <c r="L120" s="173" t="s">
        <v>323</v>
      </c>
      <c r="M120" s="625" t="s">
        <v>448</v>
      </c>
      <c r="N120" s="173" t="s">
        <v>383</v>
      </c>
      <c r="O120" s="172" t="s">
        <v>448</v>
      </c>
      <c r="P120" t="s">
        <v>303</v>
      </c>
      <c r="S120" t="s">
        <v>662</v>
      </c>
      <c r="T120" t="s">
        <v>643</v>
      </c>
      <c r="U120" t="s">
        <v>526</v>
      </c>
      <c r="AC120" t="s">
        <v>1336</v>
      </c>
      <c r="AE120" s="978"/>
      <c r="AF120" s="978"/>
      <c r="AG120" s="978"/>
      <c r="AH120" s="978"/>
      <c r="AI120" s="978"/>
    </row>
    <row r="121" spans="4:35">
      <c r="D121" t="s">
        <v>269</v>
      </c>
      <c r="E121" t="s">
        <v>245</v>
      </c>
      <c r="F121" t="s">
        <v>270</v>
      </c>
      <c r="G121" t="s">
        <v>2409</v>
      </c>
      <c r="H121" t="s">
        <v>272</v>
      </c>
      <c r="I121" t="s">
        <v>297</v>
      </c>
      <c r="J121" t="s">
        <v>130</v>
      </c>
      <c r="K121" t="s">
        <v>356</v>
      </c>
      <c r="L121" s="173" t="s">
        <v>323</v>
      </c>
      <c r="M121" s="625" t="s">
        <v>448</v>
      </c>
      <c r="N121" s="173" t="s">
        <v>383</v>
      </c>
      <c r="O121" s="172" t="s">
        <v>448</v>
      </c>
      <c r="P121" t="s">
        <v>303</v>
      </c>
      <c r="S121" t="s">
        <v>663</v>
      </c>
      <c r="T121" t="s">
        <v>657</v>
      </c>
      <c r="U121" t="s">
        <v>526</v>
      </c>
      <c r="AC121" t="s">
        <v>1336</v>
      </c>
      <c r="AE121" s="978"/>
      <c r="AF121" s="978"/>
      <c r="AG121" s="978"/>
      <c r="AH121" s="978"/>
      <c r="AI121" s="978"/>
    </row>
    <row r="122" spans="4:35">
      <c r="D122" t="s">
        <v>269</v>
      </c>
      <c r="E122" t="s">
        <v>245</v>
      </c>
      <c r="F122" t="s">
        <v>270</v>
      </c>
      <c r="G122" t="s">
        <v>2409</v>
      </c>
      <c r="H122" t="s">
        <v>272</v>
      </c>
      <c r="I122" t="s">
        <v>297</v>
      </c>
      <c r="J122" t="s">
        <v>130</v>
      </c>
      <c r="K122" t="s">
        <v>356</v>
      </c>
      <c r="L122" s="173" t="s">
        <v>323</v>
      </c>
      <c r="M122" s="625" t="s">
        <v>448</v>
      </c>
      <c r="N122" s="173" t="s">
        <v>383</v>
      </c>
      <c r="O122" s="172" t="s">
        <v>448</v>
      </c>
      <c r="P122" t="s">
        <v>303</v>
      </c>
      <c r="S122" t="s">
        <v>664</v>
      </c>
      <c r="T122" t="s">
        <v>661</v>
      </c>
      <c r="U122" t="s">
        <v>526</v>
      </c>
      <c r="AC122" t="s">
        <v>1336</v>
      </c>
      <c r="AE122" s="978"/>
      <c r="AF122" s="978"/>
      <c r="AG122" s="978"/>
      <c r="AH122" s="978"/>
      <c r="AI122" s="978"/>
    </row>
    <row r="123" spans="4:35">
      <c r="D123" t="s">
        <v>269</v>
      </c>
      <c r="E123" t="s">
        <v>245</v>
      </c>
      <c r="F123" t="s">
        <v>270</v>
      </c>
      <c r="G123" t="s">
        <v>2409</v>
      </c>
      <c r="H123" t="s">
        <v>272</v>
      </c>
      <c r="I123" t="s">
        <v>297</v>
      </c>
      <c r="J123" t="s">
        <v>130</v>
      </c>
      <c r="K123" t="s">
        <v>356</v>
      </c>
      <c r="L123" s="173" t="s">
        <v>323</v>
      </c>
      <c r="M123" s="625" t="s">
        <v>448</v>
      </c>
      <c r="N123" s="173" t="s">
        <v>383</v>
      </c>
      <c r="O123" s="172" t="s">
        <v>448</v>
      </c>
      <c r="P123" t="s">
        <v>303</v>
      </c>
      <c r="S123" t="s">
        <v>665</v>
      </c>
      <c r="T123" t="s">
        <v>641</v>
      </c>
      <c r="U123" t="s">
        <v>526</v>
      </c>
      <c r="AC123" t="s">
        <v>1336</v>
      </c>
      <c r="AE123" s="978"/>
      <c r="AF123" s="978"/>
      <c r="AG123" s="978"/>
      <c r="AH123" s="978"/>
      <c r="AI123" s="978"/>
    </row>
    <row r="124" spans="4:35">
      <c r="D124" t="s">
        <v>269</v>
      </c>
      <c r="E124" t="s">
        <v>245</v>
      </c>
      <c r="F124" t="s">
        <v>270</v>
      </c>
      <c r="G124" t="s">
        <v>2409</v>
      </c>
      <c r="H124" t="s">
        <v>272</v>
      </c>
      <c r="I124" t="s">
        <v>297</v>
      </c>
      <c r="J124" t="s">
        <v>130</v>
      </c>
      <c r="K124" t="s">
        <v>356</v>
      </c>
      <c r="L124" s="173" t="s">
        <v>323</v>
      </c>
      <c r="M124" s="625" t="s">
        <v>448</v>
      </c>
      <c r="N124" s="173" t="s">
        <v>383</v>
      </c>
      <c r="O124" s="172" t="s">
        <v>448</v>
      </c>
      <c r="P124" t="s">
        <v>303</v>
      </c>
      <c r="S124" t="s">
        <v>666</v>
      </c>
      <c r="T124" t="s">
        <v>647</v>
      </c>
      <c r="U124" t="s">
        <v>526</v>
      </c>
      <c r="AC124" t="s">
        <v>1336</v>
      </c>
      <c r="AE124" s="978"/>
      <c r="AF124" s="978"/>
      <c r="AG124" s="978"/>
      <c r="AH124" s="978"/>
      <c r="AI124" s="978"/>
    </row>
    <row r="125" spans="4:35">
      <c r="D125" t="s">
        <v>269</v>
      </c>
      <c r="E125" t="s">
        <v>245</v>
      </c>
      <c r="F125" t="s">
        <v>270</v>
      </c>
      <c r="G125" t="s">
        <v>2409</v>
      </c>
      <c r="H125" t="s">
        <v>272</v>
      </c>
      <c r="I125" t="s">
        <v>297</v>
      </c>
      <c r="J125" t="s">
        <v>130</v>
      </c>
      <c r="K125" t="s">
        <v>356</v>
      </c>
      <c r="L125" s="173" t="s">
        <v>323</v>
      </c>
      <c r="M125" s="625" t="s">
        <v>448</v>
      </c>
      <c r="N125" s="173" t="s">
        <v>383</v>
      </c>
      <c r="O125" s="172" t="s">
        <v>448</v>
      </c>
      <c r="P125" t="s">
        <v>303</v>
      </c>
      <c r="S125" t="s">
        <v>667</v>
      </c>
      <c r="T125" t="s">
        <v>651</v>
      </c>
      <c r="U125" t="s">
        <v>526</v>
      </c>
      <c r="AC125" t="s">
        <v>1336</v>
      </c>
      <c r="AE125" s="978"/>
      <c r="AF125" s="978"/>
      <c r="AG125" s="978"/>
      <c r="AH125" s="978"/>
      <c r="AI125" s="978"/>
    </row>
    <row r="126" spans="4:35">
      <c r="D126" t="s">
        <v>269</v>
      </c>
      <c r="E126" t="s">
        <v>245</v>
      </c>
      <c r="F126" t="s">
        <v>270</v>
      </c>
      <c r="G126" t="s">
        <v>2409</v>
      </c>
      <c r="H126" t="s">
        <v>272</v>
      </c>
      <c r="I126" t="s">
        <v>297</v>
      </c>
      <c r="J126" t="s">
        <v>130</v>
      </c>
      <c r="K126" t="s">
        <v>356</v>
      </c>
      <c r="L126" s="173" t="s">
        <v>323</v>
      </c>
      <c r="M126" s="625" t="s">
        <v>448</v>
      </c>
      <c r="N126" s="173" t="s">
        <v>383</v>
      </c>
      <c r="O126" s="172" t="s">
        <v>448</v>
      </c>
      <c r="P126" t="s">
        <v>303</v>
      </c>
      <c r="S126" t="s">
        <v>668</v>
      </c>
      <c r="T126" t="s">
        <v>649</v>
      </c>
      <c r="U126" t="s">
        <v>526</v>
      </c>
      <c r="AC126" t="s">
        <v>1336</v>
      </c>
      <c r="AE126" s="978"/>
      <c r="AF126" s="978"/>
      <c r="AG126" s="978"/>
      <c r="AH126" s="978"/>
      <c r="AI126" s="978"/>
    </row>
    <row r="127" spans="4:35">
      <c r="D127" t="s">
        <v>269</v>
      </c>
      <c r="E127" t="s">
        <v>245</v>
      </c>
      <c r="F127" t="s">
        <v>270</v>
      </c>
      <c r="G127" t="s">
        <v>2409</v>
      </c>
      <c r="H127" t="s">
        <v>272</v>
      </c>
      <c r="I127" t="s">
        <v>297</v>
      </c>
      <c r="J127" t="s">
        <v>130</v>
      </c>
      <c r="K127" t="s">
        <v>356</v>
      </c>
      <c r="L127" s="173" t="s">
        <v>323</v>
      </c>
      <c r="M127" s="625" t="s">
        <v>448</v>
      </c>
      <c r="N127" s="173" t="s">
        <v>383</v>
      </c>
      <c r="O127" s="172" t="s">
        <v>448</v>
      </c>
      <c r="P127" t="s">
        <v>303</v>
      </c>
      <c r="S127" t="s">
        <v>669</v>
      </c>
      <c r="T127" t="s">
        <v>655</v>
      </c>
      <c r="U127" t="s">
        <v>526</v>
      </c>
      <c r="AC127" t="s">
        <v>1336</v>
      </c>
      <c r="AE127" s="978"/>
      <c r="AF127" s="978"/>
      <c r="AG127" s="978"/>
      <c r="AH127" s="978"/>
      <c r="AI127" s="978"/>
    </row>
    <row r="128" spans="4:35">
      <c r="D128" t="s">
        <v>269</v>
      </c>
      <c r="E128" t="s">
        <v>245</v>
      </c>
      <c r="F128" t="s">
        <v>270</v>
      </c>
      <c r="G128" t="s">
        <v>2409</v>
      </c>
      <c r="H128" t="s">
        <v>272</v>
      </c>
      <c r="I128" t="s">
        <v>297</v>
      </c>
      <c r="J128" t="s">
        <v>130</v>
      </c>
      <c r="K128" t="s">
        <v>356</v>
      </c>
      <c r="L128" s="173" t="s">
        <v>323</v>
      </c>
      <c r="M128" s="173" t="s">
        <v>276</v>
      </c>
      <c r="N128" s="173" t="s">
        <v>391</v>
      </c>
      <c r="O128" t="s">
        <v>302</v>
      </c>
      <c r="P128" t="s">
        <v>303</v>
      </c>
      <c r="S128" t="s">
        <v>670</v>
      </c>
      <c r="T128" t="s">
        <v>671</v>
      </c>
      <c r="U128" t="s">
        <v>522</v>
      </c>
      <c r="AC128" t="s">
        <v>1336</v>
      </c>
      <c r="AE128" s="978"/>
      <c r="AF128" s="978"/>
      <c r="AG128" s="978"/>
      <c r="AH128" s="978"/>
      <c r="AI128" s="978"/>
    </row>
    <row r="129" spans="4:35">
      <c r="D129" t="s">
        <v>269</v>
      </c>
      <c r="E129" t="s">
        <v>245</v>
      </c>
      <c r="F129" t="s">
        <v>270</v>
      </c>
      <c r="G129" t="s">
        <v>2409</v>
      </c>
      <c r="H129" t="s">
        <v>272</v>
      </c>
      <c r="I129" t="s">
        <v>297</v>
      </c>
      <c r="J129" t="s">
        <v>130</v>
      </c>
      <c r="K129" t="s">
        <v>356</v>
      </c>
      <c r="L129" s="173" t="s">
        <v>323</v>
      </c>
      <c r="M129" s="173" t="s">
        <v>276</v>
      </c>
      <c r="N129" s="173" t="s">
        <v>391</v>
      </c>
      <c r="O129" t="s">
        <v>302</v>
      </c>
      <c r="P129" t="s">
        <v>303</v>
      </c>
      <c r="S129" t="s">
        <v>672</v>
      </c>
      <c r="T129" t="s">
        <v>673</v>
      </c>
      <c r="U129" t="s">
        <v>522</v>
      </c>
      <c r="AC129" t="s">
        <v>1336</v>
      </c>
      <c r="AE129" s="978"/>
      <c r="AF129" s="978"/>
      <c r="AG129" s="978"/>
      <c r="AH129" s="978"/>
      <c r="AI129" s="978"/>
    </row>
    <row r="130" spans="4:35">
      <c r="D130" t="s">
        <v>269</v>
      </c>
      <c r="E130" t="s">
        <v>245</v>
      </c>
      <c r="F130" t="s">
        <v>270</v>
      </c>
      <c r="G130" t="s">
        <v>2409</v>
      </c>
      <c r="H130" t="s">
        <v>272</v>
      </c>
      <c r="I130" t="s">
        <v>297</v>
      </c>
      <c r="J130" t="s">
        <v>130</v>
      </c>
      <c r="K130" t="s">
        <v>356</v>
      </c>
      <c r="L130" s="173" t="s">
        <v>323</v>
      </c>
      <c r="M130" s="173" t="s">
        <v>276</v>
      </c>
      <c r="N130" s="173" t="s">
        <v>391</v>
      </c>
      <c r="O130" t="s">
        <v>302</v>
      </c>
      <c r="P130" t="s">
        <v>303</v>
      </c>
      <c r="S130" t="s">
        <v>674</v>
      </c>
      <c r="T130" t="s">
        <v>675</v>
      </c>
      <c r="U130" t="s">
        <v>522</v>
      </c>
      <c r="AC130" t="s">
        <v>1336</v>
      </c>
      <c r="AE130" s="978"/>
      <c r="AF130" s="978"/>
      <c r="AG130" s="978"/>
      <c r="AH130" s="978"/>
      <c r="AI130" s="978"/>
    </row>
    <row r="131" spans="4:35">
      <c r="D131" t="s">
        <v>269</v>
      </c>
      <c r="E131" t="s">
        <v>245</v>
      </c>
      <c r="F131" t="s">
        <v>270</v>
      </c>
      <c r="G131" t="s">
        <v>2409</v>
      </c>
      <c r="H131" t="s">
        <v>272</v>
      </c>
      <c r="I131" t="s">
        <v>297</v>
      </c>
      <c r="J131" t="s">
        <v>130</v>
      </c>
      <c r="K131" t="s">
        <v>356</v>
      </c>
      <c r="L131" s="173" t="s">
        <v>323</v>
      </c>
      <c r="M131" s="173" t="s">
        <v>276</v>
      </c>
      <c r="N131" s="173" t="s">
        <v>391</v>
      </c>
      <c r="O131" t="s">
        <v>302</v>
      </c>
      <c r="P131" t="s">
        <v>303</v>
      </c>
      <c r="S131" t="s">
        <v>676</v>
      </c>
      <c r="T131" t="s">
        <v>677</v>
      </c>
      <c r="U131" t="s">
        <v>522</v>
      </c>
      <c r="AC131" t="s">
        <v>1336</v>
      </c>
      <c r="AE131" s="978"/>
      <c r="AF131" s="978"/>
      <c r="AG131" s="978"/>
      <c r="AH131" s="978"/>
      <c r="AI131" s="978"/>
    </row>
    <row r="132" spans="4:35">
      <c r="D132" t="s">
        <v>269</v>
      </c>
      <c r="E132" t="s">
        <v>245</v>
      </c>
      <c r="F132" t="s">
        <v>270</v>
      </c>
      <c r="G132" t="s">
        <v>2409</v>
      </c>
      <c r="H132" t="s">
        <v>272</v>
      </c>
      <c r="I132" t="s">
        <v>297</v>
      </c>
      <c r="J132" t="s">
        <v>130</v>
      </c>
      <c r="K132" t="s">
        <v>356</v>
      </c>
      <c r="L132" s="173" t="s">
        <v>323</v>
      </c>
      <c r="M132" s="173" t="s">
        <v>276</v>
      </c>
      <c r="N132" s="173" t="s">
        <v>391</v>
      </c>
      <c r="O132" t="s">
        <v>302</v>
      </c>
      <c r="P132" t="s">
        <v>303</v>
      </c>
      <c r="S132" t="s">
        <v>678</v>
      </c>
      <c r="T132" t="s">
        <v>671</v>
      </c>
      <c r="U132" t="s">
        <v>522</v>
      </c>
      <c r="AC132" t="s">
        <v>1336</v>
      </c>
      <c r="AE132" s="978"/>
      <c r="AF132" s="978"/>
      <c r="AG132" s="978"/>
      <c r="AH132" s="978"/>
      <c r="AI132" s="978"/>
    </row>
    <row r="133" spans="4:35">
      <c r="D133" t="s">
        <v>269</v>
      </c>
      <c r="E133" t="s">
        <v>245</v>
      </c>
      <c r="F133" t="s">
        <v>270</v>
      </c>
      <c r="G133" t="s">
        <v>2409</v>
      </c>
      <c r="H133" t="s">
        <v>272</v>
      </c>
      <c r="I133" t="s">
        <v>297</v>
      </c>
      <c r="J133" t="s">
        <v>130</v>
      </c>
      <c r="K133" t="s">
        <v>356</v>
      </c>
      <c r="L133" s="173" t="s">
        <v>323</v>
      </c>
      <c r="M133" s="173" t="s">
        <v>276</v>
      </c>
      <c r="N133" s="173" t="s">
        <v>391</v>
      </c>
      <c r="O133" t="s">
        <v>302</v>
      </c>
      <c r="P133" t="s">
        <v>303</v>
      </c>
      <c r="S133" t="s">
        <v>679</v>
      </c>
      <c r="T133" t="s">
        <v>428</v>
      </c>
      <c r="U133" t="s">
        <v>522</v>
      </c>
      <c r="AC133" t="s">
        <v>1336</v>
      </c>
      <c r="AE133" s="978"/>
      <c r="AF133" s="978"/>
      <c r="AG133" s="978"/>
      <c r="AH133" s="978"/>
      <c r="AI133" s="978"/>
    </row>
    <row r="134" spans="4:35">
      <c r="D134" t="s">
        <v>269</v>
      </c>
      <c r="E134" t="s">
        <v>245</v>
      </c>
      <c r="F134" t="s">
        <v>270</v>
      </c>
      <c r="G134" t="s">
        <v>2409</v>
      </c>
      <c r="H134" t="s">
        <v>272</v>
      </c>
      <c r="I134" t="s">
        <v>297</v>
      </c>
      <c r="J134" t="s">
        <v>130</v>
      </c>
      <c r="K134" t="s">
        <v>356</v>
      </c>
      <c r="L134" s="173" t="s">
        <v>336</v>
      </c>
      <c r="M134" s="625" t="s">
        <v>448</v>
      </c>
      <c r="N134" s="173" t="s">
        <v>399</v>
      </c>
      <c r="O134" s="172" t="s">
        <v>448</v>
      </c>
      <c r="P134" t="s">
        <v>303</v>
      </c>
      <c r="S134" t="s">
        <v>680</v>
      </c>
      <c r="T134" t="s">
        <v>681</v>
      </c>
      <c r="U134" t="s">
        <v>429</v>
      </c>
      <c r="AC134" t="s">
        <v>1336</v>
      </c>
      <c r="AE134" s="978"/>
      <c r="AF134" s="978"/>
      <c r="AG134" s="978"/>
      <c r="AH134" s="978"/>
      <c r="AI134" s="978"/>
    </row>
    <row r="135" spans="4:35">
      <c r="D135" t="s">
        <v>269</v>
      </c>
      <c r="E135" t="s">
        <v>245</v>
      </c>
      <c r="F135" t="s">
        <v>270</v>
      </c>
      <c r="G135" t="s">
        <v>2409</v>
      </c>
      <c r="H135" t="s">
        <v>272</v>
      </c>
      <c r="I135" t="s">
        <v>297</v>
      </c>
      <c r="J135" t="s">
        <v>130</v>
      </c>
      <c r="K135" t="s">
        <v>356</v>
      </c>
      <c r="L135" s="173" t="s">
        <v>336</v>
      </c>
      <c r="M135" s="173" t="s">
        <v>276</v>
      </c>
      <c r="N135" s="173" t="s">
        <v>399</v>
      </c>
      <c r="O135" t="s">
        <v>302</v>
      </c>
      <c r="P135" t="s">
        <v>303</v>
      </c>
      <c r="S135" t="s">
        <v>682</v>
      </c>
      <c r="T135" t="s">
        <v>683</v>
      </c>
      <c r="U135" t="s">
        <v>429</v>
      </c>
      <c r="AC135" t="s">
        <v>1336</v>
      </c>
      <c r="AE135" s="978"/>
      <c r="AF135" s="978"/>
      <c r="AG135" s="978"/>
      <c r="AH135" s="978"/>
      <c r="AI135" s="978"/>
    </row>
    <row r="136" spans="4:35">
      <c r="D136" t="s">
        <v>269</v>
      </c>
      <c r="E136" t="s">
        <v>245</v>
      </c>
      <c r="F136" t="s">
        <v>270</v>
      </c>
      <c r="G136" t="s">
        <v>2409</v>
      </c>
      <c r="H136" t="s">
        <v>272</v>
      </c>
      <c r="I136" t="s">
        <v>297</v>
      </c>
      <c r="J136" t="s">
        <v>130</v>
      </c>
      <c r="K136" t="s">
        <v>356</v>
      </c>
      <c r="L136" s="173" t="s">
        <v>336</v>
      </c>
      <c r="M136" s="173" t="s">
        <v>276</v>
      </c>
      <c r="N136" s="173" t="s">
        <v>399</v>
      </c>
      <c r="O136" t="s">
        <v>302</v>
      </c>
      <c r="P136" t="s">
        <v>303</v>
      </c>
      <c r="S136" t="s">
        <v>684</v>
      </c>
      <c r="T136" t="s">
        <v>685</v>
      </c>
      <c r="U136" t="s">
        <v>429</v>
      </c>
      <c r="AC136" t="s">
        <v>1336</v>
      </c>
      <c r="AE136" s="978"/>
      <c r="AF136" s="978"/>
      <c r="AG136" s="978"/>
      <c r="AH136" s="978"/>
      <c r="AI136" s="978"/>
    </row>
    <row r="137" spans="4:35">
      <c r="D137" t="s">
        <v>269</v>
      </c>
      <c r="E137" t="s">
        <v>245</v>
      </c>
      <c r="F137" t="s">
        <v>270</v>
      </c>
      <c r="G137" t="s">
        <v>2409</v>
      </c>
      <c r="H137" t="s">
        <v>272</v>
      </c>
      <c r="I137" t="s">
        <v>297</v>
      </c>
      <c r="J137" t="s">
        <v>130</v>
      </c>
      <c r="K137" t="s">
        <v>356</v>
      </c>
      <c r="L137" s="173" t="s">
        <v>336</v>
      </c>
      <c r="M137" s="173" t="s">
        <v>276</v>
      </c>
      <c r="N137" s="173" t="s">
        <v>399</v>
      </c>
      <c r="O137" t="s">
        <v>302</v>
      </c>
      <c r="P137" t="s">
        <v>303</v>
      </c>
      <c r="S137" t="s">
        <v>686</v>
      </c>
      <c r="T137" t="s">
        <v>687</v>
      </c>
      <c r="U137" t="s">
        <v>429</v>
      </c>
      <c r="AC137" t="s">
        <v>1336</v>
      </c>
      <c r="AE137" s="978"/>
      <c r="AF137" s="978"/>
      <c r="AG137" s="978"/>
      <c r="AH137" s="978"/>
      <c r="AI137" s="978"/>
    </row>
    <row r="138" spans="4:35">
      <c r="D138" t="s">
        <v>269</v>
      </c>
      <c r="E138" t="s">
        <v>245</v>
      </c>
      <c r="F138" t="s">
        <v>270</v>
      </c>
      <c r="G138" t="s">
        <v>2409</v>
      </c>
      <c r="H138" t="s">
        <v>272</v>
      </c>
      <c r="I138" t="s">
        <v>297</v>
      </c>
      <c r="J138" t="s">
        <v>130</v>
      </c>
      <c r="K138" t="s">
        <v>356</v>
      </c>
      <c r="L138" s="173" t="s">
        <v>336</v>
      </c>
      <c r="M138" s="173" t="s">
        <v>276</v>
      </c>
      <c r="N138" s="173" t="s">
        <v>399</v>
      </c>
      <c r="O138" t="s">
        <v>302</v>
      </c>
      <c r="P138" t="s">
        <v>303</v>
      </c>
      <c r="S138" t="s">
        <v>688</v>
      </c>
      <c r="T138" t="s">
        <v>689</v>
      </c>
      <c r="U138" t="s">
        <v>429</v>
      </c>
      <c r="AC138" t="s">
        <v>1336</v>
      </c>
      <c r="AE138" s="978"/>
      <c r="AF138" s="978"/>
      <c r="AG138" s="978"/>
      <c r="AH138" s="978"/>
      <c r="AI138" s="978"/>
    </row>
    <row r="139" spans="4:35">
      <c r="D139" t="s">
        <v>269</v>
      </c>
      <c r="E139" t="s">
        <v>245</v>
      </c>
      <c r="F139" t="s">
        <v>270</v>
      </c>
      <c r="G139" t="s">
        <v>2409</v>
      </c>
      <c r="H139" t="s">
        <v>272</v>
      </c>
      <c r="I139" t="s">
        <v>297</v>
      </c>
      <c r="J139" t="s">
        <v>130</v>
      </c>
      <c r="K139" t="s">
        <v>356</v>
      </c>
      <c r="L139" s="173" t="s">
        <v>336</v>
      </c>
      <c r="M139" s="173" t="s">
        <v>276</v>
      </c>
      <c r="N139" s="173" t="s">
        <v>399</v>
      </c>
      <c r="O139" t="s">
        <v>302</v>
      </c>
      <c r="P139" t="s">
        <v>303</v>
      </c>
      <c r="S139" t="s">
        <v>690</v>
      </c>
      <c r="T139" t="s">
        <v>691</v>
      </c>
      <c r="U139" t="s">
        <v>429</v>
      </c>
      <c r="AC139" t="s">
        <v>1336</v>
      </c>
      <c r="AE139" s="978"/>
      <c r="AF139" s="978"/>
      <c r="AG139" s="978"/>
      <c r="AH139" s="978"/>
      <c r="AI139" s="978"/>
    </row>
    <row r="140" spans="4:35">
      <c r="D140" t="s">
        <v>269</v>
      </c>
      <c r="E140" t="s">
        <v>245</v>
      </c>
      <c r="F140" t="s">
        <v>270</v>
      </c>
      <c r="G140" t="s">
        <v>2409</v>
      </c>
      <c r="H140" t="s">
        <v>272</v>
      </c>
      <c r="I140" t="s">
        <v>297</v>
      </c>
      <c r="J140" t="s">
        <v>130</v>
      </c>
      <c r="K140" t="s">
        <v>356</v>
      </c>
      <c r="L140" s="173" t="s">
        <v>336</v>
      </c>
      <c r="M140" s="173" t="s">
        <v>276</v>
      </c>
      <c r="N140" s="173" t="s">
        <v>399</v>
      </c>
      <c r="O140" t="s">
        <v>302</v>
      </c>
      <c r="P140" t="s">
        <v>303</v>
      </c>
      <c r="S140" t="s">
        <v>692</v>
      </c>
      <c r="T140" t="s">
        <v>693</v>
      </c>
      <c r="U140" t="s">
        <v>429</v>
      </c>
      <c r="AC140" t="s">
        <v>1336</v>
      </c>
      <c r="AE140" s="978"/>
      <c r="AF140" s="978"/>
      <c r="AG140" s="978"/>
      <c r="AH140" s="978"/>
      <c r="AI140" s="978"/>
    </row>
    <row r="141" spans="4:35">
      <c r="D141" t="s">
        <v>269</v>
      </c>
      <c r="E141" t="s">
        <v>245</v>
      </c>
      <c r="F141" t="s">
        <v>270</v>
      </c>
      <c r="G141" t="s">
        <v>2409</v>
      </c>
      <c r="H141" t="s">
        <v>272</v>
      </c>
      <c r="I141" t="s">
        <v>297</v>
      </c>
      <c r="J141" t="s">
        <v>130</v>
      </c>
      <c r="K141" t="s">
        <v>356</v>
      </c>
      <c r="L141" s="173" t="s">
        <v>336</v>
      </c>
      <c r="M141" s="173" t="s">
        <v>276</v>
      </c>
      <c r="N141" s="173" t="s">
        <v>399</v>
      </c>
      <c r="O141" t="s">
        <v>302</v>
      </c>
      <c r="P141" t="s">
        <v>303</v>
      </c>
      <c r="S141" t="s">
        <v>694</v>
      </c>
      <c r="T141" t="s">
        <v>695</v>
      </c>
      <c r="U141" t="s">
        <v>429</v>
      </c>
      <c r="AC141" t="s">
        <v>1336</v>
      </c>
      <c r="AE141" s="978"/>
      <c r="AF141" s="978"/>
      <c r="AG141" s="978"/>
      <c r="AH141" s="978"/>
      <c r="AI141" s="978"/>
    </row>
    <row r="142" spans="4:35">
      <c r="D142" t="s">
        <v>269</v>
      </c>
      <c r="E142" t="s">
        <v>245</v>
      </c>
      <c r="F142" t="s">
        <v>270</v>
      </c>
      <c r="G142" t="s">
        <v>2409</v>
      </c>
      <c r="H142" t="s">
        <v>272</v>
      </c>
      <c r="I142" t="s">
        <v>297</v>
      </c>
      <c r="J142" t="s">
        <v>130</v>
      </c>
      <c r="K142" t="s">
        <v>356</v>
      </c>
      <c r="L142" s="173" t="s">
        <v>336</v>
      </c>
      <c r="M142" s="173" t="s">
        <v>276</v>
      </c>
      <c r="N142" s="173" t="s">
        <v>399</v>
      </c>
      <c r="O142" t="s">
        <v>302</v>
      </c>
      <c r="P142" t="s">
        <v>303</v>
      </c>
      <c r="S142" t="s">
        <v>696</v>
      </c>
      <c r="T142" t="s">
        <v>697</v>
      </c>
      <c r="U142" t="s">
        <v>429</v>
      </c>
      <c r="AC142" t="s">
        <v>1336</v>
      </c>
      <c r="AE142" s="978"/>
      <c r="AF142" s="978"/>
      <c r="AG142" s="978"/>
      <c r="AH142" s="978"/>
      <c r="AI142" s="978"/>
    </row>
    <row r="143" spans="4:35">
      <c r="D143" t="s">
        <v>269</v>
      </c>
      <c r="E143" t="s">
        <v>245</v>
      </c>
      <c r="F143" t="s">
        <v>270</v>
      </c>
      <c r="G143" t="s">
        <v>2409</v>
      </c>
      <c r="H143" t="s">
        <v>272</v>
      </c>
      <c r="I143" t="s">
        <v>297</v>
      </c>
      <c r="J143" t="s">
        <v>130</v>
      </c>
      <c r="K143" t="s">
        <v>356</v>
      </c>
      <c r="L143" s="173" t="s">
        <v>336</v>
      </c>
      <c r="M143" s="173" t="s">
        <v>276</v>
      </c>
      <c r="N143" s="173" t="s">
        <v>399</v>
      </c>
      <c r="O143" t="s">
        <v>302</v>
      </c>
      <c r="P143" t="s">
        <v>303</v>
      </c>
      <c r="S143" t="s">
        <v>698</v>
      </c>
      <c r="T143" t="s">
        <v>699</v>
      </c>
      <c r="U143" t="s">
        <v>429</v>
      </c>
      <c r="AC143" t="s">
        <v>1336</v>
      </c>
      <c r="AE143" s="978"/>
      <c r="AF143" s="978"/>
      <c r="AG143" s="978"/>
      <c r="AH143" s="978"/>
      <c r="AI143" s="978"/>
    </row>
    <row r="144" spans="4:35">
      <c r="D144" t="s">
        <v>269</v>
      </c>
      <c r="E144" t="s">
        <v>245</v>
      </c>
      <c r="F144" t="s">
        <v>270</v>
      </c>
      <c r="G144" t="s">
        <v>2409</v>
      </c>
      <c r="H144" t="s">
        <v>272</v>
      </c>
      <c r="I144" t="s">
        <v>297</v>
      </c>
      <c r="J144" t="s">
        <v>130</v>
      </c>
      <c r="K144" t="s">
        <v>356</v>
      </c>
      <c r="L144" s="173" t="s">
        <v>336</v>
      </c>
      <c r="M144" s="625" t="s">
        <v>448</v>
      </c>
      <c r="N144" s="173" t="s">
        <v>399</v>
      </c>
      <c r="O144" s="172" t="s">
        <v>448</v>
      </c>
      <c r="P144" t="s">
        <v>303</v>
      </c>
      <c r="S144" t="s">
        <v>700</v>
      </c>
      <c r="T144" t="s">
        <v>701</v>
      </c>
      <c r="U144" t="s">
        <v>429</v>
      </c>
      <c r="AC144" t="s">
        <v>1336</v>
      </c>
      <c r="AE144" s="978"/>
      <c r="AF144" s="978"/>
      <c r="AG144" s="978"/>
      <c r="AH144" s="978"/>
      <c r="AI144" s="978"/>
    </row>
    <row r="145" spans="4:35">
      <c r="D145" t="s">
        <v>269</v>
      </c>
      <c r="E145" t="s">
        <v>245</v>
      </c>
      <c r="F145" t="s">
        <v>270</v>
      </c>
      <c r="G145" t="s">
        <v>2409</v>
      </c>
      <c r="H145" t="s">
        <v>272</v>
      </c>
      <c r="I145" t="s">
        <v>297</v>
      </c>
      <c r="J145" t="s">
        <v>130</v>
      </c>
      <c r="K145" t="s">
        <v>356</v>
      </c>
      <c r="L145" s="173" t="s">
        <v>336</v>
      </c>
      <c r="M145" s="173" t="s">
        <v>276</v>
      </c>
      <c r="N145" s="173" t="s">
        <v>399</v>
      </c>
      <c r="O145" t="s">
        <v>302</v>
      </c>
      <c r="P145" t="s">
        <v>303</v>
      </c>
      <c r="S145" t="s">
        <v>702</v>
      </c>
      <c r="T145" t="s">
        <v>703</v>
      </c>
      <c r="U145" t="s">
        <v>429</v>
      </c>
      <c r="AC145" t="s">
        <v>1336</v>
      </c>
      <c r="AE145" s="978"/>
      <c r="AF145" s="978"/>
      <c r="AG145" s="978"/>
      <c r="AH145" s="978"/>
      <c r="AI145" s="978"/>
    </row>
    <row r="146" spans="4:35">
      <c r="D146" t="s">
        <v>269</v>
      </c>
      <c r="E146" t="s">
        <v>245</v>
      </c>
      <c r="F146" t="s">
        <v>270</v>
      </c>
      <c r="G146" t="s">
        <v>2409</v>
      </c>
      <c r="H146" t="s">
        <v>272</v>
      </c>
      <c r="I146" t="s">
        <v>297</v>
      </c>
      <c r="J146" t="s">
        <v>130</v>
      </c>
      <c r="K146" t="s">
        <v>356</v>
      </c>
      <c r="L146" s="173" t="s">
        <v>336</v>
      </c>
      <c r="M146" s="173" t="s">
        <v>276</v>
      </c>
      <c r="N146" s="173" t="s">
        <v>399</v>
      </c>
      <c r="O146" t="s">
        <v>320</v>
      </c>
      <c r="P146" t="s">
        <v>303</v>
      </c>
      <c r="S146" t="s">
        <v>704</v>
      </c>
      <c r="T146" t="s">
        <v>705</v>
      </c>
      <c r="U146" t="s">
        <v>429</v>
      </c>
      <c r="AC146" t="s">
        <v>1336</v>
      </c>
      <c r="AE146" s="978"/>
      <c r="AF146" s="978"/>
      <c r="AG146" s="978"/>
      <c r="AH146" s="978"/>
      <c r="AI146" s="978"/>
    </row>
    <row r="147" spans="4:35">
      <c r="D147" t="s">
        <v>269</v>
      </c>
      <c r="E147" t="s">
        <v>245</v>
      </c>
      <c r="F147" t="s">
        <v>270</v>
      </c>
      <c r="G147" t="s">
        <v>2409</v>
      </c>
      <c r="H147" t="s">
        <v>272</v>
      </c>
      <c r="I147" t="s">
        <v>297</v>
      </c>
      <c r="J147" t="s">
        <v>130</v>
      </c>
      <c r="K147" t="s">
        <v>356</v>
      </c>
      <c r="L147" s="173" t="s">
        <v>336</v>
      </c>
      <c r="M147" s="173" t="s">
        <v>276</v>
      </c>
      <c r="N147" s="173" t="s">
        <v>399</v>
      </c>
      <c r="O147" t="s">
        <v>320</v>
      </c>
      <c r="P147" t="s">
        <v>303</v>
      </c>
      <c r="S147" t="s">
        <v>706</v>
      </c>
      <c r="T147" t="s">
        <v>707</v>
      </c>
      <c r="U147" t="s">
        <v>429</v>
      </c>
      <c r="AC147" t="s">
        <v>1336</v>
      </c>
      <c r="AE147" s="978"/>
      <c r="AF147" s="978"/>
      <c r="AG147" s="978"/>
      <c r="AH147" s="978"/>
      <c r="AI147" s="978"/>
    </row>
    <row r="148" spans="4:35">
      <c r="D148" t="s">
        <v>269</v>
      </c>
      <c r="E148" t="s">
        <v>245</v>
      </c>
      <c r="F148" t="s">
        <v>270</v>
      </c>
      <c r="G148" t="s">
        <v>2409</v>
      </c>
      <c r="H148" t="s">
        <v>272</v>
      </c>
      <c r="I148" t="s">
        <v>297</v>
      </c>
      <c r="J148" t="s">
        <v>130</v>
      </c>
      <c r="K148" t="s">
        <v>356</v>
      </c>
      <c r="L148" s="173" t="s">
        <v>336</v>
      </c>
      <c r="M148" s="173" t="s">
        <v>276</v>
      </c>
      <c r="N148" s="173" t="s">
        <v>399</v>
      </c>
      <c r="O148" t="s">
        <v>320</v>
      </c>
      <c r="P148" t="s">
        <v>303</v>
      </c>
      <c r="S148" t="s">
        <v>708</v>
      </c>
      <c r="T148" t="s">
        <v>709</v>
      </c>
      <c r="U148" t="s">
        <v>429</v>
      </c>
      <c r="AC148" t="s">
        <v>1336</v>
      </c>
      <c r="AE148" s="978"/>
      <c r="AF148" s="978"/>
      <c r="AG148" s="978"/>
      <c r="AH148" s="978"/>
      <c r="AI148" s="978"/>
    </row>
    <row r="149" spans="4:35">
      <c r="D149" t="s">
        <v>269</v>
      </c>
      <c r="E149" t="s">
        <v>245</v>
      </c>
      <c r="F149" t="s">
        <v>270</v>
      </c>
      <c r="G149" t="s">
        <v>2409</v>
      </c>
      <c r="H149" t="s">
        <v>272</v>
      </c>
      <c r="I149" t="s">
        <v>297</v>
      </c>
      <c r="J149" t="s">
        <v>130</v>
      </c>
      <c r="K149" t="s">
        <v>356</v>
      </c>
      <c r="L149" s="173" t="s">
        <v>336</v>
      </c>
      <c r="M149" s="625" t="s">
        <v>448</v>
      </c>
      <c r="N149" s="173" t="s">
        <v>399</v>
      </c>
      <c r="O149" s="172" t="s">
        <v>448</v>
      </c>
      <c r="P149" t="s">
        <v>303</v>
      </c>
      <c r="S149" t="s">
        <v>710</v>
      </c>
      <c r="T149" t="s">
        <v>711</v>
      </c>
      <c r="U149" t="s">
        <v>429</v>
      </c>
      <c r="AC149" t="s">
        <v>1336</v>
      </c>
      <c r="AE149" s="978"/>
      <c r="AF149" s="978"/>
      <c r="AG149" s="978"/>
      <c r="AH149" s="978"/>
      <c r="AI149" s="978"/>
    </row>
    <row r="150" spans="4:35">
      <c r="D150" t="s">
        <v>269</v>
      </c>
      <c r="E150" t="s">
        <v>245</v>
      </c>
      <c r="F150" t="s">
        <v>270</v>
      </c>
      <c r="G150" t="s">
        <v>2409</v>
      </c>
      <c r="H150" t="s">
        <v>272</v>
      </c>
      <c r="I150" t="s">
        <v>297</v>
      </c>
      <c r="J150" t="s">
        <v>130</v>
      </c>
      <c r="K150" t="s">
        <v>356</v>
      </c>
      <c r="L150" s="173" t="s">
        <v>336</v>
      </c>
      <c r="M150" s="173" t="s">
        <v>276</v>
      </c>
      <c r="N150" s="173" t="s">
        <v>399</v>
      </c>
      <c r="O150" t="s">
        <v>320</v>
      </c>
      <c r="P150" t="s">
        <v>303</v>
      </c>
      <c r="S150" t="s">
        <v>712</v>
      </c>
      <c r="T150" t="s">
        <v>713</v>
      </c>
      <c r="U150" t="s">
        <v>429</v>
      </c>
      <c r="AC150" t="s">
        <v>1336</v>
      </c>
      <c r="AE150" s="978"/>
      <c r="AF150" s="978"/>
      <c r="AG150" s="978"/>
      <c r="AH150" s="978"/>
      <c r="AI150" s="978"/>
    </row>
    <row r="151" spans="4:35">
      <c r="D151" t="s">
        <v>269</v>
      </c>
      <c r="E151" t="s">
        <v>245</v>
      </c>
      <c r="F151" t="s">
        <v>270</v>
      </c>
      <c r="G151" t="s">
        <v>2409</v>
      </c>
      <c r="H151" t="s">
        <v>272</v>
      </c>
      <c r="I151" t="s">
        <v>297</v>
      </c>
      <c r="J151" t="s">
        <v>130</v>
      </c>
      <c r="K151" t="s">
        <v>356</v>
      </c>
      <c r="L151" s="173" t="s">
        <v>336</v>
      </c>
      <c r="M151" s="173" t="s">
        <v>276</v>
      </c>
      <c r="N151" s="173" t="s">
        <v>399</v>
      </c>
      <c r="O151" t="s">
        <v>320</v>
      </c>
      <c r="P151" t="s">
        <v>303</v>
      </c>
      <c r="S151" t="s">
        <v>714</v>
      </c>
      <c r="T151" t="s">
        <v>715</v>
      </c>
      <c r="U151" t="s">
        <v>429</v>
      </c>
      <c r="AC151" t="s">
        <v>1336</v>
      </c>
      <c r="AE151" s="978"/>
      <c r="AF151" s="978"/>
      <c r="AG151" s="978"/>
      <c r="AH151" s="978"/>
      <c r="AI151" s="978"/>
    </row>
    <row r="152" spans="4:35">
      <c r="D152" t="s">
        <v>269</v>
      </c>
      <c r="E152" t="s">
        <v>245</v>
      </c>
      <c r="F152" t="s">
        <v>270</v>
      </c>
      <c r="G152" t="s">
        <v>2409</v>
      </c>
      <c r="H152" t="s">
        <v>272</v>
      </c>
      <c r="I152" t="s">
        <v>297</v>
      </c>
      <c r="J152" t="s">
        <v>130</v>
      </c>
      <c r="K152" t="s">
        <v>356</v>
      </c>
      <c r="L152" s="173" t="s">
        <v>336</v>
      </c>
      <c r="M152" s="173" t="s">
        <v>276</v>
      </c>
      <c r="N152" s="173" t="s">
        <v>399</v>
      </c>
      <c r="O152" t="s">
        <v>320</v>
      </c>
      <c r="P152" t="s">
        <v>303</v>
      </c>
      <c r="S152" t="s">
        <v>716</v>
      </c>
      <c r="T152" t="s">
        <v>717</v>
      </c>
      <c r="U152" t="s">
        <v>429</v>
      </c>
      <c r="AC152" t="s">
        <v>1336</v>
      </c>
      <c r="AE152" s="978"/>
      <c r="AF152" s="978"/>
      <c r="AG152" s="978"/>
      <c r="AH152" s="978"/>
      <c r="AI152" s="978"/>
    </row>
    <row r="153" spans="4:35">
      <c r="D153" t="s">
        <v>269</v>
      </c>
      <c r="E153" t="s">
        <v>245</v>
      </c>
      <c r="F153" t="s">
        <v>270</v>
      </c>
      <c r="G153" t="s">
        <v>2409</v>
      </c>
      <c r="H153" t="s">
        <v>272</v>
      </c>
      <c r="I153" t="s">
        <v>297</v>
      </c>
      <c r="J153" t="s">
        <v>130</v>
      </c>
      <c r="K153" t="s">
        <v>356</v>
      </c>
      <c r="L153" s="173" t="s">
        <v>336</v>
      </c>
      <c r="M153" s="173" t="s">
        <v>276</v>
      </c>
      <c r="N153" s="173" t="s">
        <v>399</v>
      </c>
      <c r="O153" t="s">
        <v>320</v>
      </c>
      <c r="P153" t="s">
        <v>303</v>
      </c>
      <c r="S153" t="s">
        <v>718</v>
      </c>
      <c r="T153" t="s">
        <v>719</v>
      </c>
      <c r="U153" t="s">
        <v>429</v>
      </c>
      <c r="AC153" t="s">
        <v>1336</v>
      </c>
      <c r="AE153" s="978"/>
      <c r="AF153" s="978"/>
      <c r="AG153" s="978"/>
      <c r="AH153" s="978"/>
      <c r="AI153" s="978"/>
    </row>
    <row r="154" spans="4:35">
      <c r="D154" t="s">
        <v>269</v>
      </c>
      <c r="E154" t="s">
        <v>245</v>
      </c>
      <c r="F154" t="s">
        <v>270</v>
      </c>
      <c r="G154" t="s">
        <v>2409</v>
      </c>
      <c r="H154" t="s">
        <v>272</v>
      </c>
      <c r="I154" t="s">
        <v>297</v>
      </c>
      <c r="J154" t="s">
        <v>130</v>
      </c>
      <c r="K154" t="s">
        <v>356</v>
      </c>
      <c r="L154" s="173" t="s">
        <v>336</v>
      </c>
      <c r="M154" s="173" t="s">
        <v>276</v>
      </c>
      <c r="N154" s="173" t="s">
        <v>399</v>
      </c>
      <c r="O154" t="s">
        <v>320</v>
      </c>
      <c r="P154" t="s">
        <v>303</v>
      </c>
      <c r="S154" t="s">
        <v>720</v>
      </c>
      <c r="T154" t="s">
        <v>721</v>
      </c>
      <c r="U154" t="s">
        <v>429</v>
      </c>
      <c r="AC154" t="s">
        <v>1336</v>
      </c>
      <c r="AE154" s="978"/>
      <c r="AF154" s="978"/>
      <c r="AG154" s="978"/>
      <c r="AH154" s="978"/>
      <c r="AI154" s="978"/>
    </row>
    <row r="155" spans="4:35">
      <c r="D155" t="s">
        <v>269</v>
      </c>
      <c r="E155" t="s">
        <v>245</v>
      </c>
      <c r="F155" t="s">
        <v>270</v>
      </c>
      <c r="G155" t="s">
        <v>2409</v>
      </c>
      <c r="H155" t="s">
        <v>272</v>
      </c>
      <c r="I155" t="s">
        <v>297</v>
      </c>
      <c r="J155" t="s">
        <v>130</v>
      </c>
      <c r="K155" t="s">
        <v>356</v>
      </c>
      <c r="L155" s="173" t="s">
        <v>336</v>
      </c>
      <c r="M155" s="625" t="s">
        <v>448</v>
      </c>
      <c r="N155" s="173" t="s">
        <v>399</v>
      </c>
      <c r="O155" s="172" t="s">
        <v>448</v>
      </c>
      <c r="P155" t="s">
        <v>303</v>
      </c>
      <c r="S155" t="s">
        <v>722</v>
      </c>
      <c r="T155" t="s">
        <v>723</v>
      </c>
      <c r="U155" t="s">
        <v>429</v>
      </c>
      <c r="AC155" t="s">
        <v>1336</v>
      </c>
      <c r="AE155" s="978"/>
      <c r="AF155" s="978"/>
      <c r="AG155" s="978"/>
      <c r="AH155" s="978"/>
      <c r="AI155" s="978"/>
    </row>
    <row r="156" spans="4:35">
      <c r="D156" t="s">
        <v>269</v>
      </c>
      <c r="E156" t="s">
        <v>245</v>
      </c>
      <c r="F156" t="s">
        <v>270</v>
      </c>
      <c r="G156" t="s">
        <v>2409</v>
      </c>
      <c r="H156" t="s">
        <v>272</v>
      </c>
      <c r="I156" t="s">
        <v>297</v>
      </c>
      <c r="J156" t="s">
        <v>130</v>
      </c>
      <c r="K156" t="s">
        <v>356</v>
      </c>
      <c r="L156" s="173" t="s">
        <v>336</v>
      </c>
      <c r="M156" s="625" t="s">
        <v>448</v>
      </c>
      <c r="N156" s="173" t="s">
        <v>399</v>
      </c>
      <c r="O156" s="172" t="s">
        <v>448</v>
      </c>
      <c r="P156" t="s">
        <v>303</v>
      </c>
      <c r="S156" t="s">
        <v>724</v>
      </c>
      <c r="T156" t="s">
        <v>725</v>
      </c>
      <c r="U156" t="s">
        <v>429</v>
      </c>
      <c r="AC156" t="s">
        <v>1336</v>
      </c>
      <c r="AE156" s="978"/>
      <c r="AF156" s="978"/>
      <c r="AG156" s="978"/>
      <c r="AH156" s="978"/>
      <c r="AI156" s="978"/>
    </row>
    <row r="157" spans="4:35">
      <c r="D157" t="s">
        <v>269</v>
      </c>
      <c r="E157" t="s">
        <v>245</v>
      </c>
      <c r="F157" t="s">
        <v>270</v>
      </c>
      <c r="G157" t="s">
        <v>2409</v>
      </c>
      <c r="H157" t="s">
        <v>272</v>
      </c>
      <c r="I157" t="s">
        <v>297</v>
      </c>
      <c r="J157" t="s">
        <v>130</v>
      </c>
      <c r="K157" t="s">
        <v>356</v>
      </c>
      <c r="L157" s="173" t="s">
        <v>336</v>
      </c>
      <c r="M157" s="173" t="s">
        <v>276</v>
      </c>
      <c r="N157" s="173" t="s">
        <v>399</v>
      </c>
      <c r="O157" t="s">
        <v>320</v>
      </c>
      <c r="P157" t="s">
        <v>303</v>
      </c>
      <c r="S157" t="s">
        <v>726</v>
      </c>
      <c r="T157" t="s">
        <v>727</v>
      </c>
      <c r="U157" t="s">
        <v>429</v>
      </c>
      <c r="AC157" t="s">
        <v>1336</v>
      </c>
      <c r="AE157" s="978"/>
      <c r="AF157" s="978"/>
      <c r="AG157" s="978"/>
      <c r="AH157" s="978"/>
      <c r="AI157" s="978"/>
    </row>
    <row r="158" spans="4:35">
      <c r="D158" t="s">
        <v>269</v>
      </c>
      <c r="E158" t="s">
        <v>245</v>
      </c>
      <c r="F158" t="s">
        <v>270</v>
      </c>
      <c r="G158" t="s">
        <v>2409</v>
      </c>
      <c r="H158" t="s">
        <v>272</v>
      </c>
      <c r="I158" t="s">
        <v>297</v>
      </c>
      <c r="J158" t="s">
        <v>130</v>
      </c>
      <c r="K158" t="s">
        <v>356</v>
      </c>
      <c r="L158" s="173" t="s">
        <v>336</v>
      </c>
      <c r="M158" s="173" t="s">
        <v>276</v>
      </c>
      <c r="N158" s="173" t="s">
        <v>399</v>
      </c>
      <c r="O158" t="s">
        <v>302</v>
      </c>
      <c r="P158" t="s">
        <v>303</v>
      </c>
      <c r="S158" t="s">
        <v>728</v>
      </c>
      <c r="T158" t="s">
        <v>729</v>
      </c>
      <c r="U158" t="s">
        <v>429</v>
      </c>
      <c r="AC158" t="s">
        <v>1336</v>
      </c>
      <c r="AE158" s="978"/>
      <c r="AF158" s="978"/>
      <c r="AG158" s="978"/>
      <c r="AH158" s="978"/>
      <c r="AI158" s="978"/>
    </row>
    <row r="159" spans="4:35">
      <c r="D159" t="s">
        <v>269</v>
      </c>
      <c r="E159" t="s">
        <v>245</v>
      </c>
      <c r="F159" t="s">
        <v>270</v>
      </c>
      <c r="G159" t="s">
        <v>2409</v>
      </c>
      <c r="H159" t="s">
        <v>272</v>
      </c>
      <c r="I159" t="s">
        <v>297</v>
      </c>
      <c r="J159" t="s">
        <v>130</v>
      </c>
      <c r="K159" t="s">
        <v>356</v>
      </c>
      <c r="L159" s="173" t="s">
        <v>336</v>
      </c>
      <c r="M159" s="173" t="s">
        <v>276</v>
      </c>
      <c r="N159" s="173" t="s">
        <v>399</v>
      </c>
      <c r="O159" t="s">
        <v>302</v>
      </c>
      <c r="P159" t="s">
        <v>303</v>
      </c>
      <c r="S159" t="s">
        <v>730</v>
      </c>
      <c r="T159" t="s">
        <v>731</v>
      </c>
      <c r="U159" t="s">
        <v>429</v>
      </c>
      <c r="AC159" t="s">
        <v>1336</v>
      </c>
      <c r="AE159" s="978"/>
      <c r="AF159" s="978"/>
      <c r="AG159" s="978"/>
      <c r="AH159" s="978"/>
      <c r="AI159" s="978"/>
    </row>
    <row r="160" spans="4:35">
      <c r="D160" t="s">
        <v>269</v>
      </c>
      <c r="E160" t="s">
        <v>245</v>
      </c>
      <c r="F160" t="s">
        <v>270</v>
      </c>
      <c r="G160" t="s">
        <v>2409</v>
      </c>
      <c r="H160" t="s">
        <v>272</v>
      </c>
      <c r="I160" t="s">
        <v>297</v>
      </c>
      <c r="J160" t="s">
        <v>130</v>
      </c>
      <c r="K160" t="s">
        <v>356</v>
      </c>
      <c r="L160" s="173" t="s">
        <v>336</v>
      </c>
      <c r="M160" s="173" t="s">
        <v>276</v>
      </c>
      <c r="N160" s="173" t="s">
        <v>399</v>
      </c>
      <c r="O160" t="s">
        <v>302</v>
      </c>
      <c r="P160" t="s">
        <v>303</v>
      </c>
      <c r="S160" t="s">
        <v>732</v>
      </c>
      <c r="T160" t="s">
        <v>733</v>
      </c>
      <c r="U160" t="s">
        <v>429</v>
      </c>
      <c r="AC160" t="s">
        <v>1336</v>
      </c>
      <c r="AE160" s="978"/>
      <c r="AF160" s="978"/>
      <c r="AG160" s="978"/>
      <c r="AH160" s="978"/>
      <c r="AI160" s="978"/>
    </row>
    <row r="161" spans="4:35">
      <c r="D161" t="s">
        <v>269</v>
      </c>
      <c r="E161" t="s">
        <v>245</v>
      </c>
      <c r="F161" t="s">
        <v>270</v>
      </c>
      <c r="G161" t="s">
        <v>2409</v>
      </c>
      <c r="H161" t="s">
        <v>272</v>
      </c>
      <c r="I161" t="s">
        <v>297</v>
      </c>
      <c r="J161" t="s">
        <v>130</v>
      </c>
      <c r="K161" t="s">
        <v>356</v>
      </c>
      <c r="L161" s="173" t="s">
        <v>336</v>
      </c>
      <c r="M161" s="625" t="s">
        <v>448</v>
      </c>
      <c r="N161" s="173" t="s">
        <v>399</v>
      </c>
      <c r="O161" s="172" t="s">
        <v>448</v>
      </c>
      <c r="P161" t="s">
        <v>303</v>
      </c>
      <c r="S161" t="s">
        <v>734</v>
      </c>
      <c r="T161" t="s">
        <v>735</v>
      </c>
      <c r="U161" t="s">
        <v>429</v>
      </c>
      <c r="AC161" t="s">
        <v>1336</v>
      </c>
      <c r="AE161" s="978"/>
      <c r="AF161" s="978"/>
      <c r="AG161" s="978"/>
      <c r="AH161" s="978"/>
      <c r="AI161" s="978"/>
    </row>
    <row r="162" spans="4:35">
      <c r="D162" t="s">
        <v>269</v>
      </c>
      <c r="E162" t="s">
        <v>245</v>
      </c>
      <c r="F162" t="s">
        <v>270</v>
      </c>
      <c r="G162" t="s">
        <v>2409</v>
      </c>
      <c r="H162" t="s">
        <v>272</v>
      </c>
      <c r="I162" t="s">
        <v>297</v>
      </c>
      <c r="J162" t="s">
        <v>130</v>
      </c>
      <c r="K162" t="s">
        <v>356</v>
      </c>
      <c r="L162" s="173" t="s">
        <v>336</v>
      </c>
      <c r="M162" s="173" t="s">
        <v>276</v>
      </c>
      <c r="N162" s="173" t="s">
        <v>399</v>
      </c>
      <c r="O162" t="s">
        <v>302</v>
      </c>
      <c r="P162" t="s">
        <v>303</v>
      </c>
      <c r="S162" t="s">
        <v>736</v>
      </c>
      <c r="T162" t="s">
        <v>737</v>
      </c>
      <c r="U162" t="s">
        <v>429</v>
      </c>
      <c r="AC162" t="s">
        <v>1336</v>
      </c>
      <c r="AE162" s="978"/>
      <c r="AF162" s="978"/>
      <c r="AG162" s="978"/>
      <c r="AH162" s="978"/>
      <c r="AI162" s="978"/>
    </row>
    <row r="163" spans="4:35">
      <c r="D163" t="s">
        <v>269</v>
      </c>
      <c r="E163" t="s">
        <v>245</v>
      </c>
      <c r="F163" t="s">
        <v>270</v>
      </c>
      <c r="G163" t="s">
        <v>2409</v>
      </c>
      <c r="H163" t="s">
        <v>272</v>
      </c>
      <c r="I163" t="s">
        <v>297</v>
      </c>
      <c r="J163" t="s">
        <v>130</v>
      </c>
      <c r="K163" t="s">
        <v>356</v>
      </c>
      <c r="L163" s="173" t="s">
        <v>336</v>
      </c>
      <c r="M163" s="173" t="s">
        <v>276</v>
      </c>
      <c r="N163" s="173" t="s">
        <v>399</v>
      </c>
      <c r="O163" t="s">
        <v>302</v>
      </c>
      <c r="P163" t="s">
        <v>303</v>
      </c>
      <c r="S163" t="s">
        <v>738</v>
      </c>
      <c r="T163" t="s">
        <v>739</v>
      </c>
      <c r="U163" t="s">
        <v>429</v>
      </c>
      <c r="AC163" t="s">
        <v>1336</v>
      </c>
      <c r="AE163" s="978"/>
      <c r="AF163" s="978"/>
      <c r="AG163" s="978"/>
      <c r="AH163" s="978"/>
      <c r="AI163" s="978"/>
    </row>
    <row r="164" spans="4:35">
      <c r="D164" t="s">
        <v>269</v>
      </c>
      <c r="E164" t="s">
        <v>245</v>
      </c>
      <c r="F164" t="s">
        <v>270</v>
      </c>
      <c r="G164" t="s">
        <v>2409</v>
      </c>
      <c r="H164" t="s">
        <v>272</v>
      </c>
      <c r="I164" t="s">
        <v>297</v>
      </c>
      <c r="J164" t="s">
        <v>130</v>
      </c>
      <c r="K164" t="s">
        <v>356</v>
      </c>
      <c r="L164" s="173" t="s">
        <v>336</v>
      </c>
      <c r="M164" s="625" t="s">
        <v>448</v>
      </c>
      <c r="N164" s="173" t="s">
        <v>399</v>
      </c>
      <c r="O164" s="172" t="s">
        <v>448</v>
      </c>
      <c r="P164" t="s">
        <v>303</v>
      </c>
      <c r="S164" t="s">
        <v>740</v>
      </c>
      <c r="T164" t="s">
        <v>741</v>
      </c>
      <c r="U164" t="s">
        <v>429</v>
      </c>
      <c r="AC164" t="s">
        <v>1336</v>
      </c>
      <c r="AE164" s="978"/>
      <c r="AF164" s="978"/>
      <c r="AG164" s="978"/>
      <c r="AH164" s="978"/>
      <c r="AI164" s="978"/>
    </row>
    <row r="165" spans="4:35">
      <c r="D165" t="s">
        <v>269</v>
      </c>
      <c r="E165" t="s">
        <v>245</v>
      </c>
      <c r="F165" t="s">
        <v>270</v>
      </c>
      <c r="G165" t="s">
        <v>2409</v>
      </c>
      <c r="H165" t="s">
        <v>272</v>
      </c>
      <c r="I165" t="s">
        <v>297</v>
      </c>
      <c r="J165" t="s">
        <v>130</v>
      </c>
      <c r="K165" t="s">
        <v>356</v>
      </c>
      <c r="L165" s="173" t="s">
        <v>336</v>
      </c>
      <c r="M165" s="173" t="s">
        <v>276</v>
      </c>
      <c r="N165" s="173" t="s">
        <v>399</v>
      </c>
      <c r="O165" t="s">
        <v>302</v>
      </c>
      <c r="P165" t="s">
        <v>303</v>
      </c>
      <c r="S165" t="s">
        <v>742</v>
      </c>
      <c r="T165" t="s">
        <v>2546</v>
      </c>
      <c r="U165" t="s">
        <v>429</v>
      </c>
      <c r="AC165" t="s">
        <v>1336</v>
      </c>
      <c r="AE165" s="978"/>
      <c r="AF165" s="978"/>
      <c r="AG165" s="978"/>
      <c r="AH165" s="978"/>
      <c r="AI165" s="978"/>
    </row>
    <row r="166" spans="4:35">
      <c r="D166" t="s">
        <v>269</v>
      </c>
      <c r="E166" t="s">
        <v>245</v>
      </c>
      <c r="F166" t="s">
        <v>270</v>
      </c>
      <c r="G166" t="s">
        <v>2409</v>
      </c>
      <c r="H166" t="s">
        <v>272</v>
      </c>
      <c r="I166" t="s">
        <v>297</v>
      </c>
      <c r="J166" t="s">
        <v>130</v>
      </c>
      <c r="K166" t="s">
        <v>356</v>
      </c>
      <c r="L166" s="173" t="s">
        <v>336</v>
      </c>
      <c r="M166" s="173" t="s">
        <v>276</v>
      </c>
      <c r="N166" s="173" t="s">
        <v>399</v>
      </c>
      <c r="O166" t="s">
        <v>302</v>
      </c>
      <c r="P166" t="s">
        <v>303</v>
      </c>
      <c r="S166" t="s">
        <v>744</v>
      </c>
      <c r="T166" t="s">
        <v>2547</v>
      </c>
      <c r="U166" t="s">
        <v>429</v>
      </c>
      <c r="AC166" t="s">
        <v>1336</v>
      </c>
      <c r="AE166" s="978"/>
      <c r="AF166" s="978"/>
      <c r="AG166" s="978"/>
      <c r="AH166" s="978"/>
      <c r="AI166" s="978"/>
    </row>
    <row r="167" spans="4:35">
      <c r="D167" t="s">
        <v>269</v>
      </c>
      <c r="E167" t="s">
        <v>245</v>
      </c>
      <c r="F167" t="s">
        <v>270</v>
      </c>
      <c r="G167" t="s">
        <v>2409</v>
      </c>
      <c r="H167" t="s">
        <v>272</v>
      </c>
      <c r="I167" t="s">
        <v>297</v>
      </c>
      <c r="J167" t="s">
        <v>130</v>
      </c>
      <c r="K167" t="s">
        <v>356</v>
      </c>
      <c r="L167" s="173" t="s">
        <v>336</v>
      </c>
      <c r="M167" s="173" t="s">
        <v>276</v>
      </c>
      <c r="N167" s="173" t="s">
        <v>399</v>
      </c>
      <c r="O167" t="s">
        <v>302</v>
      </c>
      <c r="P167" t="s">
        <v>303</v>
      </c>
      <c r="S167" t="s">
        <v>746</v>
      </c>
      <c r="T167" t="s">
        <v>747</v>
      </c>
      <c r="U167" t="s">
        <v>429</v>
      </c>
      <c r="AC167" t="s">
        <v>1336</v>
      </c>
      <c r="AE167" s="978"/>
      <c r="AF167" s="978"/>
      <c r="AG167" s="978"/>
      <c r="AH167" s="978"/>
      <c r="AI167" s="978"/>
    </row>
    <row r="168" spans="4:35">
      <c r="D168" t="s">
        <v>269</v>
      </c>
      <c r="E168" t="s">
        <v>245</v>
      </c>
      <c r="F168" t="s">
        <v>270</v>
      </c>
      <c r="G168" t="s">
        <v>2409</v>
      </c>
      <c r="H168" t="s">
        <v>272</v>
      </c>
      <c r="I168" t="s">
        <v>297</v>
      </c>
      <c r="J168" t="s">
        <v>130</v>
      </c>
      <c r="K168" t="s">
        <v>356</v>
      </c>
      <c r="L168" s="173" t="s">
        <v>336</v>
      </c>
      <c r="M168" s="625" t="s">
        <v>448</v>
      </c>
      <c r="N168" s="173" t="s">
        <v>399</v>
      </c>
      <c r="O168" s="172" t="s">
        <v>448</v>
      </c>
      <c r="P168" t="s">
        <v>303</v>
      </c>
      <c r="S168" t="s">
        <v>748</v>
      </c>
      <c r="T168" t="s">
        <v>749</v>
      </c>
      <c r="U168" t="s">
        <v>429</v>
      </c>
      <c r="AC168" t="s">
        <v>1336</v>
      </c>
      <c r="AE168" s="978"/>
      <c r="AF168" s="978"/>
      <c r="AG168" s="978"/>
      <c r="AH168" s="978"/>
      <c r="AI168" s="978"/>
    </row>
    <row r="169" spans="4:35">
      <c r="D169" t="s">
        <v>269</v>
      </c>
      <c r="E169" t="s">
        <v>245</v>
      </c>
      <c r="F169" t="s">
        <v>270</v>
      </c>
      <c r="G169" t="s">
        <v>2409</v>
      </c>
      <c r="H169" t="s">
        <v>272</v>
      </c>
      <c r="I169" t="s">
        <v>297</v>
      </c>
      <c r="J169" t="s">
        <v>130</v>
      </c>
      <c r="K169" t="s">
        <v>356</v>
      </c>
      <c r="L169" s="173" t="s">
        <v>336</v>
      </c>
      <c r="M169" s="625" t="s">
        <v>448</v>
      </c>
      <c r="N169" s="173" t="s">
        <v>399</v>
      </c>
      <c r="O169" s="172" t="s">
        <v>448</v>
      </c>
      <c r="P169" t="s">
        <v>303</v>
      </c>
      <c r="S169" t="s">
        <v>750</v>
      </c>
      <c r="T169" t="s">
        <v>737</v>
      </c>
      <c r="U169" t="s">
        <v>429</v>
      </c>
      <c r="AC169" t="s">
        <v>1336</v>
      </c>
      <c r="AE169" s="978"/>
      <c r="AF169" s="978"/>
      <c r="AG169" s="978"/>
      <c r="AH169" s="978"/>
      <c r="AI169" s="978"/>
    </row>
    <row r="170" spans="4:35">
      <c r="D170" t="s">
        <v>269</v>
      </c>
      <c r="E170" t="s">
        <v>245</v>
      </c>
      <c r="F170" t="s">
        <v>270</v>
      </c>
      <c r="G170" t="s">
        <v>2409</v>
      </c>
      <c r="H170" t="s">
        <v>272</v>
      </c>
      <c r="I170" t="s">
        <v>297</v>
      </c>
      <c r="J170" t="s">
        <v>130</v>
      </c>
      <c r="K170" t="s">
        <v>356</v>
      </c>
      <c r="L170" s="173" t="s">
        <v>336</v>
      </c>
      <c r="M170" s="625" t="s">
        <v>448</v>
      </c>
      <c r="N170" s="173" t="s">
        <v>399</v>
      </c>
      <c r="O170" s="172" t="s">
        <v>448</v>
      </c>
      <c r="P170" t="s">
        <v>303</v>
      </c>
      <c r="S170" t="s">
        <v>751</v>
      </c>
      <c r="T170" t="s">
        <v>735</v>
      </c>
      <c r="U170" t="s">
        <v>429</v>
      </c>
      <c r="AC170" t="s">
        <v>1336</v>
      </c>
      <c r="AE170" s="978"/>
      <c r="AF170" s="978"/>
      <c r="AG170" s="978"/>
      <c r="AH170" s="978"/>
      <c r="AI170" s="978"/>
    </row>
    <row r="171" spans="4:35">
      <c r="D171" t="s">
        <v>269</v>
      </c>
      <c r="E171" t="s">
        <v>245</v>
      </c>
      <c r="F171" t="s">
        <v>270</v>
      </c>
      <c r="G171" t="s">
        <v>2409</v>
      </c>
      <c r="H171" t="s">
        <v>272</v>
      </c>
      <c r="I171" t="s">
        <v>297</v>
      </c>
      <c r="J171" t="s">
        <v>130</v>
      </c>
      <c r="K171" t="s">
        <v>356</v>
      </c>
      <c r="L171" s="173" t="s">
        <v>336</v>
      </c>
      <c r="M171" s="625" t="s">
        <v>448</v>
      </c>
      <c r="N171" s="173" t="s">
        <v>399</v>
      </c>
      <c r="O171" s="172" t="s">
        <v>448</v>
      </c>
      <c r="P171" t="s">
        <v>303</v>
      </c>
      <c r="S171" t="s">
        <v>752</v>
      </c>
      <c r="T171" t="s">
        <v>739</v>
      </c>
      <c r="U171" t="s">
        <v>429</v>
      </c>
      <c r="AC171" t="s">
        <v>1336</v>
      </c>
      <c r="AE171" s="978"/>
      <c r="AF171" s="978"/>
      <c r="AG171" s="978"/>
      <c r="AH171" s="978"/>
      <c r="AI171" s="978"/>
    </row>
    <row r="172" spans="4:35">
      <c r="D172" t="s">
        <v>269</v>
      </c>
      <c r="E172" t="s">
        <v>245</v>
      </c>
      <c r="F172" t="s">
        <v>270</v>
      </c>
      <c r="G172" t="s">
        <v>2409</v>
      </c>
      <c r="H172" t="s">
        <v>272</v>
      </c>
      <c r="I172" t="s">
        <v>297</v>
      </c>
      <c r="J172" t="s">
        <v>130</v>
      </c>
      <c r="K172" t="s">
        <v>356</v>
      </c>
      <c r="L172" s="173" t="s">
        <v>336</v>
      </c>
      <c r="M172" s="625" t="s">
        <v>448</v>
      </c>
      <c r="N172" s="173" t="s">
        <v>399</v>
      </c>
      <c r="O172" s="172" t="s">
        <v>448</v>
      </c>
      <c r="P172" t="s">
        <v>303</v>
      </c>
      <c r="S172" t="s">
        <v>753</v>
      </c>
      <c r="T172" t="s">
        <v>754</v>
      </c>
      <c r="U172" t="s">
        <v>429</v>
      </c>
      <c r="AC172" t="s">
        <v>1336</v>
      </c>
      <c r="AE172" s="978"/>
      <c r="AF172" s="978"/>
      <c r="AG172" s="978"/>
      <c r="AH172" s="978"/>
      <c r="AI172" s="978"/>
    </row>
    <row r="173" spans="4:35">
      <c r="D173" t="s">
        <v>269</v>
      </c>
      <c r="E173" t="s">
        <v>245</v>
      </c>
      <c r="F173" t="s">
        <v>270</v>
      </c>
      <c r="G173" t="s">
        <v>2409</v>
      </c>
      <c r="H173" t="s">
        <v>272</v>
      </c>
      <c r="I173" t="s">
        <v>297</v>
      </c>
      <c r="J173" t="s">
        <v>130</v>
      </c>
      <c r="K173" t="s">
        <v>356</v>
      </c>
      <c r="L173" s="173" t="s">
        <v>336</v>
      </c>
      <c r="M173" s="625" t="s">
        <v>448</v>
      </c>
      <c r="N173" s="173" t="s">
        <v>399</v>
      </c>
      <c r="O173" s="172" t="s">
        <v>448</v>
      </c>
      <c r="P173" t="s">
        <v>303</v>
      </c>
      <c r="S173" t="s">
        <v>755</v>
      </c>
      <c r="T173" t="s">
        <v>756</v>
      </c>
      <c r="U173" t="s">
        <v>429</v>
      </c>
      <c r="AC173" t="s">
        <v>1336</v>
      </c>
      <c r="AE173" s="978"/>
      <c r="AF173" s="978"/>
      <c r="AG173" s="978"/>
      <c r="AH173" s="978"/>
      <c r="AI173" s="978"/>
    </row>
    <row r="174" spans="4:35">
      <c r="D174" t="s">
        <v>269</v>
      </c>
      <c r="E174" t="s">
        <v>245</v>
      </c>
      <c r="F174" t="s">
        <v>270</v>
      </c>
      <c r="G174" t="s">
        <v>2409</v>
      </c>
      <c r="H174" t="s">
        <v>272</v>
      </c>
      <c r="I174" t="s">
        <v>297</v>
      </c>
      <c r="J174" t="s">
        <v>130</v>
      </c>
      <c r="K174" t="s">
        <v>356</v>
      </c>
      <c r="L174" s="173" t="s">
        <v>336</v>
      </c>
      <c r="M174" s="625" t="s">
        <v>448</v>
      </c>
      <c r="N174" s="173" t="s">
        <v>399</v>
      </c>
      <c r="O174" s="172" t="s">
        <v>448</v>
      </c>
      <c r="P174" t="s">
        <v>303</v>
      </c>
      <c r="S174" t="s">
        <v>757</v>
      </c>
      <c r="T174" t="s">
        <v>687</v>
      </c>
      <c r="U174" t="s">
        <v>429</v>
      </c>
      <c r="AC174" t="s">
        <v>1336</v>
      </c>
      <c r="AE174" s="978"/>
      <c r="AF174" s="978"/>
      <c r="AG174" s="978"/>
      <c r="AH174" s="978"/>
      <c r="AI174" s="978"/>
    </row>
    <row r="175" spans="4:35">
      <c r="D175" t="s">
        <v>269</v>
      </c>
      <c r="E175" t="s">
        <v>245</v>
      </c>
      <c r="F175" t="s">
        <v>270</v>
      </c>
      <c r="G175" t="s">
        <v>2409</v>
      </c>
      <c r="H175" t="s">
        <v>272</v>
      </c>
      <c r="I175" t="s">
        <v>297</v>
      </c>
      <c r="J175" t="s">
        <v>130</v>
      </c>
      <c r="K175" t="s">
        <v>356</v>
      </c>
      <c r="L175" s="173" t="s">
        <v>336</v>
      </c>
      <c r="M175" s="625" t="s">
        <v>448</v>
      </c>
      <c r="N175" s="173" t="s">
        <v>399</v>
      </c>
      <c r="O175" s="172" t="s">
        <v>448</v>
      </c>
      <c r="P175" t="s">
        <v>303</v>
      </c>
      <c r="S175" t="s">
        <v>758</v>
      </c>
      <c r="T175" t="s">
        <v>685</v>
      </c>
      <c r="U175" t="s">
        <v>429</v>
      </c>
      <c r="AC175" t="s">
        <v>1336</v>
      </c>
      <c r="AE175" s="978"/>
      <c r="AF175" s="978"/>
      <c r="AG175" s="978"/>
      <c r="AH175" s="978"/>
      <c r="AI175" s="978"/>
    </row>
    <row r="176" spans="4:35">
      <c r="D176" t="s">
        <v>269</v>
      </c>
      <c r="E176" t="s">
        <v>245</v>
      </c>
      <c r="F176" t="s">
        <v>270</v>
      </c>
      <c r="G176" t="s">
        <v>2409</v>
      </c>
      <c r="H176" t="s">
        <v>272</v>
      </c>
      <c r="I176" t="s">
        <v>297</v>
      </c>
      <c r="J176" t="s">
        <v>130</v>
      </c>
      <c r="K176" t="s">
        <v>356</v>
      </c>
      <c r="L176" s="173" t="s">
        <v>336</v>
      </c>
      <c r="M176" s="625" t="s">
        <v>448</v>
      </c>
      <c r="N176" s="173" t="s">
        <v>399</v>
      </c>
      <c r="O176" s="172" t="s">
        <v>448</v>
      </c>
      <c r="P176" t="s">
        <v>303</v>
      </c>
      <c r="S176" t="s">
        <v>759</v>
      </c>
      <c r="T176" t="s">
        <v>689</v>
      </c>
      <c r="U176" t="s">
        <v>429</v>
      </c>
      <c r="AC176" t="s">
        <v>1336</v>
      </c>
      <c r="AE176" s="978"/>
      <c r="AF176" s="978"/>
      <c r="AG176" s="978"/>
      <c r="AH176" s="978"/>
      <c r="AI176" s="978"/>
    </row>
    <row r="177" spans="4:35">
      <c r="D177" t="s">
        <v>269</v>
      </c>
      <c r="E177" t="s">
        <v>245</v>
      </c>
      <c r="F177" t="s">
        <v>270</v>
      </c>
      <c r="G177" t="s">
        <v>2409</v>
      </c>
      <c r="H177" t="s">
        <v>272</v>
      </c>
      <c r="I177" t="s">
        <v>297</v>
      </c>
      <c r="J177" t="s">
        <v>130</v>
      </c>
      <c r="K177" t="s">
        <v>356</v>
      </c>
      <c r="L177" s="173" t="s">
        <v>336</v>
      </c>
      <c r="M177" s="625" t="s">
        <v>448</v>
      </c>
      <c r="N177" s="173" t="s">
        <v>399</v>
      </c>
      <c r="O177" s="172" t="s">
        <v>448</v>
      </c>
      <c r="P177" t="s">
        <v>303</v>
      </c>
      <c r="S177" t="s">
        <v>760</v>
      </c>
      <c r="T177" t="s">
        <v>693</v>
      </c>
      <c r="U177" t="s">
        <v>429</v>
      </c>
      <c r="AC177" t="s">
        <v>1336</v>
      </c>
      <c r="AE177" s="978"/>
      <c r="AF177" s="978"/>
      <c r="AG177" s="978"/>
      <c r="AH177" s="978"/>
      <c r="AI177" s="978"/>
    </row>
    <row r="178" spans="4:35">
      <c r="D178" t="s">
        <v>269</v>
      </c>
      <c r="E178" t="s">
        <v>245</v>
      </c>
      <c r="F178" t="s">
        <v>270</v>
      </c>
      <c r="G178" t="s">
        <v>2409</v>
      </c>
      <c r="H178" t="s">
        <v>272</v>
      </c>
      <c r="I178" t="s">
        <v>297</v>
      </c>
      <c r="J178" t="s">
        <v>130</v>
      </c>
      <c r="K178" t="s">
        <v>356</v>
      </c>
      <c r="L178" s="173" t="s">
        <v>336</v>
      </c>
      <c r="M178" s="625" t="s">
        <v>448</v>
      </c>
      <c r="N178" s="173" t="s">
        <v>399</v>
      </c>
      <c r="O178" s="172" t="s">
        <v>448</v>
      </c>
      <c r="P178" t="s">
        <v>303</v>
      </c>
      <c r="S178" t="s">
        <v>761</v>
      </c>
      <c r="T178" t="s">
        <v>691</v>
      </c>
      <c r="U178" t="s">
        <v>429</v>
      </c>
      <c r="AC178" t="s">
        <v>1336</v>
      </c>
      <c r="AE178" s="978"/>
      <c r="AF178" s="978"/>
      <c r="AG178" s="978"/>
      <c r="AH178" s="978"/>
      <c r="AI178" s="978"/>
    </row>
    <row r="179" spans="4:35">
      <c r="D179" t="s">
        <v>269</v>
      </c>
      <c r="E179" t="s">
        <v>245</v>
      </c>
      <c r="F179" t="s">
        <v>270</v>
      </c>
      <c r="G179" t="s">
        <v>2409</v>
      </c>
      <c r="H179" t="s">
        <v>272</v>
      </c>
      <c r="I179" t="s">
        <v>297</v>
      </c>
      <c r="J179" t="s">
        <v>130</v>
      </c>
      <c r="K179" t="s">
        <v>356</v>
      </c>
      <c r="L179" s="173" t="s">
        <v>336</v>
      </c>
      <c r="M179" s="625" t="s">
        <v>448</v>
      </c>
      <c r="N179" s="173" t="s">
        <v>399</v>
      </c>
      <c r="O179" s="172" t="s">
        <v>448</v>
      </c>
      <c r="P179" t="s">
        <v>303</v>
      </c>
      <c r="S179" t="s">
        <v>762</v>
      </c>
      <c r="T179" t="s">
        <v>2546</v>
      </c>
      <c r="U179" t="s">
        <v>429</v>
      </c>
      <c r="AC179" t="s">
        <v>1336</v>
      </c>
      <c r="AE179" s="978"/>
      <c r="AF179" s="978"/>
      <c r="AG179" s="978"/>
      <c r="AH179" s="978"/>
      <c r="AI179" s="978"/>
    </row>
    <row r="180" spans="4:35">
      <c r="D180" t="s">
        <v>269</v>
      </c>
      <c r="E180" t="s">
        <v>245</v>
      </c>
      <c r="F180" t="s">
        <v>270</v>
      </c>
      <c r="G180" t="s">
        <v>2409</v>
      </c>
      <c r="H180" t="s">
        <v>272</v>
      </c>
      <c r="I180" t="s">
        <v>297</v>
      </c>
      <c r="J180" t="s">
        <v>130</v>
      </c>
      <c r="K180" t="s">
        <v>356</v>
      </c>
      <c r="L180" s="173" t="s">
        <v>336</v>
      </c>
      <c r="M180" s="625" t="s">
        <v>448</v>
      </c>
      <c r="N180" s="173" t="s">
        <v>399</v>
      </c>
      <c r="O180" s="172" t="s">
        <v>448</v>
      </c>
      <c r="P180" t="s">
        <v>303</v>
      </c>
      <c r="S180" t="s">
        <v>763</v>
      </c>
      <c r="T180" t="s">
        <v>695</v>
      </c>
      <c r="U180" t="s">
        <v>429</v>
      </c>
      <c r="AC180" t="s">
        <v>1336</v>
      </c>
      <c r="AE180" s="978"/>
      <c r="AF180" s="978"/>
      <c r="AG180" s="978"/>
      <c r="AH180" s="978"/>
      <c r="AI180" s="978"/>
    </row>
    <row r="181" spans="4:35">
      <c r="D181" t="s">
        <v>269</v>
      </c>
      <c r="E181" t="s">
        <v>245</v>
      </c>
      <c r="F181" t="s">
        <v>270</v>
      </c>
      <c r="G181" t="s">
        <v>2409</v>
      </c>
      <c r="H181" t="s">
        <v>272</v>
      </c>
      <c r="I181" t="s">
        <v>297</v>
      </c>
      <c r="J181" t="s">
        <v>130</v>
      </c>
      <c r="K181" t="s">
        <v>356</v>
      </c>
      <c r="L181" s="173" t="s">
        <v>336</v>
      </c>
      <c r="M181" s="625" t="s">
        <v>448</v>
      </c>
      <c r="N181" s="173" t="s">
        <v>399</v>
      </c>
      <c r="O181" s="172" t="s">
        <v>448</v>
      </c>
      <c r="P181" t="s">
        <v>303</v>
      </c>
      <c r="S181" t="s">
        <v>764</v>
      </c>
      <c r="T181" t="s">
        <v>729</v>
      </c>
      <c r="U181" t="s">
        <v>429</v>
      </c>
      <c r="AC181" t="s">
        <v>1336</v>
      </c>
      <c r="AE181" s="978"/>
      <c r="AF181" s="978"/>
      <c r="AG181" s="978"/>
      <c r="AH181" s="978"/>
      <c r="AI181" s="978"/>
    </row>
    <row r="182" spans="4:35">
      <c r="D182" t="s">
        <v>269</v>
      </c>
      <c r="E182" t="s">
        <v>245</v>
      </c>
      <c r="F182" t="s">
        <v>270</v>
      </c>
      <c r="G182" t="s">
        <v>2409</v>
      </c>
      <c r="H182" t="s">
        <v>272</v>
      </c>
      <c r="I182" t="s">
        <v>297</v>
      </c>
      <c r="J182" t="s">
        <v>130</v>
      </c>
      <c r="K182" t="s">
        <v>356</v>
      </c>
      <c r="L182" s="173" t="s">
        <v>336</v>
      </c>
      <c r="M182" s="625" t="s">
        <v>448</v>
      </c>
      <c r="N182" s="173" t="s">
        <v>399</v>
      </c>
      <c r="O182" s="172" t="s">
        <v>448</v>
      </c>
      <c r="P182" t="s">
        <v>303</v>
      </c>
      <c r="S182" t="s">
        <v>765</v>
      </c>
      <c r="T182" t="s">
        <v>733</v>
      </c>
      <c r="U182" t="s">
        <v>429</v>
      </c>
      <c r="AC182" t="s">
        <v>1336</v>
      </c>
      <c r="AE182" s="978"/>
      <c r="AF182" s="978"/>
      <c r="AG182" s="978"/>
      <c r="AH182" s="978"/>
      <c r="AI182" s="978"/>
    </row>
    <row r="183" spans="4:35">
      <c r="D183" t="s">
        <v>269</v>
      </c>
      <c r="E183" t="s">
        <v>245</v>
      </c>
      <c r="F183" t="s">
        <v>270</v>
      </c>
      <c r="G183" t="s">
        <v>2409</v>
      </c>
      <c r="H183" t="s">
        <v>272</v>
      </c>
      <c r="I183" t="s">
        <v>297</v>
      </c>
      <c r="J183" t="s">
        <v>130</v>
      </c>
      <c r="K183" t="s">
        <v>356</v>
      </c>
      <c r="L183" s="173" t="s">
        <v>336</v>
      </c>
      <c r="M183" s="625" t="s">
        <v>448</v>
      </c>
      <c r="N183" s="173" t="s">
        <v>399</v>
      </c>
      <c r="O183" s="172" t="s">
        <v>448</v>
      </c>
      <c r="P183" t="s">
        <v>303</v>
      </c>
      <c r="S183" t="s">
        <v>766</v>
      </c>
      <c r="T183" t="s">
        <v>2547</v>
      </c>
      <c r="U183" t="s">
        <v>429</v>
      </c>
      <c r="AC183" t="s">
        <v>1336</v>
      </c>
      <c r="AE183" s="978"/>
      <c r="AF183" s="978"/>
      <c r="AG183" s="978"/>
      <c r="AH183" s="978"/>
      <c r="AI183" s="978"/>
    </row>
    <row r="184" spans="4:35">
      <c r="D184" t="s">
        <v>269</v>
      </c>
      <c r="E184" t="s">
        <v>245</v>
      </c>
      <c r="F184" t="s">
        <v>270</v>
      </c>
      <c r="G184" t="s">
        <v>2409</v>
      </c>
      <c r="H184" t="s">
        <v>272</v>
      </c>
      <c r="I184" t="s">
        <v>297</v>
      </c>
      <c r="J184" t="s">
        <v>130</v>
      </c>
      <c r="K184" t="s">
        <v>356</v>
      </c>
      <c r="L184" s="173" t="s">
        <v>336</v>
      </c>
      <c r="M184" s="625" t="s">
        <v>448</v>
      </c>
      <c r="N184" s="173" t="s">
        <v>399</v>
      </c>
      <c r="O184" s="172" t="s">
        <v>448</v>
      </c>
      <c r="P184" t="s">
        <v>303</v>
      </c>
      <c r="S184" t="s">
        <v>767</v>
      </c>
      <c r="T184" t="s">
        <v>725</v>
      </c>
      <c r="U184" t="s">
        <v>429</v>
      </c>
      <c r="AC184" t="s">
        <v>1336</v>
      </c>
      <c r="AE184" s="978"/>
      <c r="AF184" s="978"/>
      <c r="AG184" s="978"/>
      <c r="AH184" s="978"/>
      <c r="AI184" s="978"/>
    </row>
    <row r="185" spans="4:35">
      <c r="D185" t="s">
        <v>269</v>
      </c>
      <c r="E185" t="s">
        <v>245</v>
      </c>
      <c r="F185" t="s">
        <v>270</v>
      </c>
      <c r="G185" t="s">
        <v>2409</v>
      </c>
      <c r="H185" t="s">
        <v>272</v>
      </c>
      <c r="I185" t="s">
        <v>297</v>
      </c>
      <c r="J185" t="s">
        <v>130</v>
      </c>
      <c r="K185" t="s">
        <v>356</v>
      </c>
      <c r="L185" s="173" t="s">
        <v>336</v>
      </c>
      <c r="M185" s="625" t="s">
        <v>448</v>
      </c>
      <c r="N185" s="173" t="s">
        <v>399</v>
      </c>
      <c r="O185" s="172" t="s">
        <v>448</v>
      </c>
      <c r="P185" t="s">
        <v>303</v>
      </c>
      <c r="S185" t="s">
        <v>768</v>
      </c>
      <c r="T185" t="s">
        <v>727</v>
      </c>
      <c r="U185" t="s">
        <v>429</v>
      </c>
      <c r="AC185" t="s">
        <v>1336</v>
      </c>
      <c r="AE185" s="978"/>
      <c r="AF185" s="978"/>
      <c r="AG185" s="978"/>
      <c r="AH185" s="978"/>
      <c r="AI185" s="978"/>
    </row>
    <row r="186" spans="4:35">
      <c r="D186" t="s">
        <v>269</v>
      </c>
      <c r="E186" t="s">
        <v>245</v>
      </c>
      <c r="F186" t="s">
        <v>270</v>
      </c>
      <c r="G186" t="s">
        <v>2409</v>
      </c>
      <c r="H186" t="s">
        <v>272</v>
      </c>
      <c r="I186" t="s">
        <v>297</v>
      </c>
      <c r="J186" t="s">
        <v>130</v>
      </c>
      <c r="K186" t="s">
        <v>356</v>
      </c>
      <c r="L186" s="173" t="s">
        <v>336</v>
      </c>
      <c r="M186" s="625" t="s">
        <v>448</v>
      </c>
      <c r="N186" s="173" t="s">
        <v>399</v>
      </c>
      <c r="O186" s="172" t="s">
        <v>448</v>
      </c>
      <c r="P186" t="s">
        <v>303</v>
      </c>
      <c r="S186" t="s">
        <v>769</v>
      </c>
      <c r="T186" t="s">
        <v>770</v>
      </c>
      <c r="U186" t="s">
        <v>429</v>
      </c>
      <c r="AC186" t="s">
        <v>1336</v>
      </c>
      <c r="AE186" s="978"/>
      <c r="AF186" s="978"/>
      <c r="AG186" s="978"/>
      <c r="AH186" s="978"/>
      <c r="AI186" s="978"/>
    </row>
    <row r="187" spans="4:35">
      <c r="D187" t="s">
        <v>269</v>
      </c>
      <c r="E187" t="s">
        <v>245</v>
      </c>
      <c r="F187" t="s">
        <v>270</v>
      </c>
      <c r="G187" t="s">
        <v>2409</v>
      </c>
      <c r="H187" t="s">
        <v>272</v>
      </c>
      <c r="I187" t="s">
        <v>297</v>
      </c>
      <c r="J187" t="s">
        <v>130</v>
      </c>
      <c r="K187" t="s">
        <v>356</v>
      </c>
      <c r="L187" s="173" t="s">
        <v>336</v>
      </c>
      <c r="M187" s="625" t="s">
        <v>448</v>
      </c>
      <c r="N187" s="173" t="s">
        <v>399</v>
      </c>
      <c r="O187" s="172" t="s">
        <v>448</v>
      </c>
      <c r="P187" t="s">
        <v>303</v>
      </c>
      <c r="S187" t="s">
        <v>771</v>
      </c>
      <c r="T187" t="s">
        <v>772</v>
      </c>
      <c r="U187" t="s">
        <v>429</v>
      </c>
      <c r="AC187" t="s">
        <v>1336</v>
      </c>
      <c r="AE187" s="978"/>
      <c r="AF187" s="978"/>
      <c r="AG187" s="978"/>
      <c r="AH187" s="978"/>
      <c r="AI187" s="978"/>
    </row>
    <row r="188" spans="4:35">
      <c r="D188" t="s">
        <v>269</v>
      </c>
      <c r="E188" t="s">
        <v>245</v>
      </c>
      <c r="F188" t="s">
        <v>270</v>
      </c>
      <c r="G188" t="s">
        <v>2409</v>
      </c>
      <c r="H188" t="s">
        <v>272</v>
      </c>
      <c r="I188" t="s">
        <v>297</v>
      </c>
      <c r="J188" t="s">
        <v>130</v>
      </c>
      <c r="K188" t="s">
        <v>356</v>
      </c>
      <c r="L188" s="173" t="s">
        <v>336</v>
      </c>
      <c r="M188" s="625" t="s">
        <v>448</v>
      </c>
      <c r="N188" s="173" t="s">
        <v>399</v>
      </c>
      <c r="O188" s="172" t="s">
        <v>448</v>
      </c>
      <c r="P188" t="s">
        <v>303</v>
      </c>
      <c r="S188" t="s">
        <v>773</v>
      </c>
      <c r="T188" t="s">
        <v>713</v>
      </c>
      <c r="U188" t="s">
        <v>429</v>
      </c>
      <c r="AC188" t="s">
        <v>1336</v>
      </c>
      <c r="AE188" s="978"/>
      <c r="AF188" s="978"/>
      <c r="AG188" s="978"/>
      <c r="AH188" s="978"/>
      <c r="AI188" s="978"/>
    </row>
    <row r="189" spans="4:35">
      <c r="D189" t="s">
        <v>269</v>
      </c>
      <c r="E189" t="s">
        <v>245</v>
      </c>
      <c r="F189" t="s">
        <v>270</v>
      </c>
      <c r="G189" t="s">
        <v>2409</v>
      </c>
      <c r="H189" t="s">
        <v>272</v>
      </c>
      <c r="I189" t="s">
        <v>297</v>
      </c>
      <c r="J189" t="s">
        <v>130</v>
      </c>
      <c r="K189" t="s">
        <v>356</v>
      </c>
      <c r="L189" s="173" t="s">
        <v>336</v>
      </c>
      <c r="M189" s="625" t="s">
        <v>448</v>
      </c>
      <c r="N189" s="173" t="s">
        <v>399</v>
      </c>
      <c r="O189" s="172" t="s">
        <v>448</v>
      </c>
      <c r="P189" t="s">
        <v>303</v>
      </c>
      <c r="S189" t="s">
        <v>774</v>
      </c>
      <c r="T189" t="s">
        <v>717</v>
      </c>
      <c r="U189" t="s">
        <v>429</v>
      </c>
      <c r="AC189" t="s">
        <v>1336</v>
      </c>
      <c r="AE189" s="978"/>
      <c r="AF189" s="978"/>
      <c r="AG189" s="978"/>
      <c r="AH189" s="978"/>
      <c r="AI189" s="978"/>
    </row>
    <row r="190" spans="4:35">
      <c r="D190" t="s">
        <v>269</v>
      </c>
      <c r="E190" t="s">
        <v>245</v>
      </c>
      <c r="F190" t="s">
        <v>270</v>
      </c>
      <c r="G190" t="s">
        <v>2409</v>
      </c>
      <c r="H190" t="s">
        <v>272</v>
      </c>
      <c r="I190" t="s">
        <v>297</v>
      </c>
      <c r="J190" t="s">
        <v>130</v>
      </c>
      <c r="K190" t="s">
        <v>356</v>
      </c>
      <c r="L190" s="173" t="s">
        <v>336</v>
      </c>
      <c r="M190" s="625" t="s">
        <v>448</v>
      </c>
      <c r="N190" s="173" t="s">
        <v>399</v>
      </c>
      <c r="O190" s="172" t="s">
        <v>448</v>
      </c>
      <c r="P190" t="s">
        <v>303</v>
      </c>
      <c r="S190" t="s">
        <v>775</v>
      </c>
      <c r="T190" t="s">
        <v>776</v>
      </c>
      <c r="U190" t="s">
        <v>429</v>
      </c>
      <c r="AC190" t="s">
        <v>1336</v>
      </c>
      <c r="AE190" s="978"/>
      <c r="AF190" s="978"/>
      <c r="AG190" s="978"/>
      <c r="AH190" s="978"/>
      <c r="AI190" s="978"/>
    </row>
    <row r="191" spans="4:35">
      <c r="D191" t="s">
        <v>269</v>
      </c>
      <c r="E191" t="s">
        <v>245</v>
      </c>
      <c r="F191" t="s">
        <v>270</v>
      </c>
      <c r="G191" t="s">
        <v>2409</v>
      </c>
      <c r="H191" t="s">
        <v>272</v>
      </c>
      <c r="I191" t="s">
        <v>297</v>
      </c>
      <c r="J191" t="s">
        <v>130</v>
      </c>
      <c r="K191" t="s">
        <v>356</v>
      </c>
      <c r="L191" s="173" t="s">
        <v>336</v>
      </c>
      <c r="M191" s="625" t="s">
        <v>448</v>
      </c>
      <c r="N191" s="173" t="s">
        <v>399</v>
      </c>
      <c r="O191" s="172" t="s">
        <v>448</v>
      </c>
      <c r="P191" t="s">
        <v>303</v>
      </c>
      <c r="S191" t="s">
        <v>777</v>
      </c>
      <c r="T191" t="s">
        <v>719</v>
      </c>
      <c r="U191" t="s">
        <v>429</v>
      </c>
      <c r="AC191" t="s">
        <v>1336</v>
      </c>
      <c r="AE191" s="978"/>
      <c r="AF191" s="978"/>
      <c r="AG191" s="978"/>
      <c r="AH191" s="978"/>
      <c r="AI191" s="978"/>
    </row>
    <row r="192" spans="4:35">
      <c r="D192" t="s">
        <v>269</v>
      </c>
      <c r="E192" t="s">
        <v>245</v>
      </c>
      <c r="F192" t="s">
        <v>270</v>
      </c>
      <c r="G192" t="s">
        <v>2409</v>
      </c>
      <c r="H192" t="s">
        <v>272</v>
      </c>
      <c r="I192" t="s">
        <v>297</v>
      </c>
      <c r="J192" t="s">
        <v>130</v>
      </c>
      <c r="K192" t="s">
        <v>356</v>
      </c>
      <c r="L192" s="173" t="s">
        <v>336</v>
      </c>
      <c r="M192" s="625" t="s">
        <v>448</v>
      </c>
      <c r="N192" s="173" t="s">
        <v>399</v>
      </c>
      <c r="O192" s="172" t="s">
        <v>448</v>
      </c>
      <c r="P192" t="s">
        <v>303</v>
      </c>
      <c r="S192" t="s">
        <v>778</v>
      </c>
      <c r="T192" t="s">
        <v>779</v>
      </c>
      <c r="U192" t="s">
        <v>429</v>
      </c>
      <c r="AC192" t="s">
        <v>1336</v>
      </c>
      <c r="AE192" s="978"/>
      <c r="AF192" s="978"/>
      <c r="AG192" s="978"/>
      <c r="AH192" s="978"/>
      <c r="AI192" s="978"/>
    </row>
    <row r="193" spans="4:35">
      <c r="D193" t="s">
        <v>269</v>
      </c>
      <c r="E193" t="s">
        <v>245</v>
      </c>
      <c r="F193" t="s">
        <v>270</v>
      </c>
      <c r="G193" t="s">
        <v>2409</v>
      </c>
      <c r="H193" t="s">
        <v>272</v>
      </c>
      <c r="I193" t="s">
        <v>297</v>
      </c>
      <c r="J193" t="s">
        <v>130</v>
      </c>
      <c r="K193" t="s">
        <v>356</v>
      </c>
      <c r="L193" s="173" t="s">
        <v>336</v>
      </c>
      <c r="M193" s="625" t="s">
        <v>448</v>
      </c>
      <c r="N193" s="173" t="s">
        <v>399</v>
      </c>
      <c r="O193" s="172" t="s">
        <v>448</v>
      </c>
      <c r="P193" t="s">
        <v>303</v>
      </c>
      <c r="S193" t="s">
        <v>780</v>
      </c>
      <c r="T193" t="s">
        <v>707</v>
      </c>
      <c r="U193" t="s">
        <v>429</v>
      </c>
      <c r="AC193" t="s">
        <v>1336</v>
      </c>
      <c r="AE193" s="978"/>
      <c r="AF193" s="978"/>
      <c r="AG193" s="978"/>
      <c r="AH193" s="978"/>
      <c r="AI193" s="978"/>
    </row>
    <row r="194" spans="4:35">
      <c r="D194" t="s">
        <v>269</v>
      </c>
      <c r="E194" t="s">
        <v>245</v>
      </c>
      <c r="F194" t="s">
        <v>270</v>
      </c>
      <c r="G194" t="s">
        <v>2409</v>
      </c>
      <c r="H194" t="s">
        <v>272</v>
      </c>
      <c r="I194" t="s">
        <v>297</v>
      </c>
      <c r="J194" t="s">
        <v>130</v>
      </c>
      <c r="K194" t="s">
        <v>356</v>
      </c>
      <c r="L194" s="173" t="s">
        <v>336</v>
      </c>
      <c r="M194" s="625" t="s">
        <v>448</v>
      </c>
      <c r="N194" s="173" t="s">
        <v>399</v>
      </c>
      <c r="O194" s="172" t="s">
        <v>448</v>
      </c>
      <c r="P194" t="s">
        <v>303</v>
      </c>
      <c r="S194" t="s">
        <v>781</v>
      </c>
      <c r="T194" t="s">
        <v>782</v>
      </c>
      <c r="U194" t="s">
        <v>429</v>
      </c>
      <c r="AC194" t="s">
        <v>1336</v>
      </c>
      <c r="AE194" s="978"/>
      <c r="AF194" s="978"/>
      <c r="AG194" s="978"/>
      <c r="AH194" s="978"/>
      <c r="AI194" s="978"/>
    </row>
    <row r="195" spans="4:35">
      <c r="D195" t="s">
        <v>269</v>
      </c>
      <c r="E195" t="s">
        <v>245</v>
      </c>
      <c r="F195" t="s">
        <v>270</v>
      </c>
      <c r="G195" t="s">
        <v>2409</v>
      </c>
      <c r="H195" t="s">
        <v>272</v>
      </c>
      <c r="I195" t="s">
        <v>297</v>
      </c>
      <c r="J195" t="s">
        <v>130</v>
      </c>
      <c r="K195" t="s">
        <v>356</v>
      </c>
      <c r="L195" s="173" t="s">
        <v>336</v>
      </c>
      <c r="M195" s="625" t="s">
        <v>448</v>
      </c>
      <c r="N195" s="173" t="s">
        <v>399</v>
      </c>
      <c r="O195" s="172" t="s">
        <v>448</v>
      </c>
      <c r="P195" t="s">
        <v>303</v>
      </c>
      <c r="S195" t="s">
        <v>783</v>
      </c>
      <c r="T195" t="s">
        <v>709</v>
      </c>
      <c r="U195" t="s">
        <v>429</v>
      </c>
      <c r="AC195" t="s">
        <v>1336</v>
      </c>
      <c r="AE195" s="978"/>
      <c r="AF195" s="978"/>
      <c r="AG195" s="978"/>
      <c r="AH195" s="978"/>
      <c r="AI195" s="978"/>
    </row>
    <row r="196" spans="4:35">
      <c r="D196" t="s">
        <v>269</v>
      </c>
      <c r="E196" t="s">
        <v>245</v>
      </c>
      <c r="F196" t="s">
        <v>270</v>
      </c>
      <c r="G196" t="s">
        <v>2409</v>
      </c>
      <c r="H196" t="s">
        <v>272</v>
      </c>
      <c r="I196" t="s">
        <v>297</v>
      </c>
      <c r="J196" t="s">
        <v>130</v>
      </c>
      <c r="K196" t="s">
        <v>356</v>
      </c>
      <c r="L196" s="173" t="s">
        <v>336</v>
      </c>
      <c r="M196" s="625" t="s">
        <v>448</v>
      </c>
      <c r="N196" s="173" t="s">
        <v>399</v>
      </c>
      <c r="O196" s="172" t="s">
        <v>448</v>
      </c>
      <c r="P196" t="s">
        <v>303</v>
      </c>
      <c r="S196" t="s">
        <v>784</v>
      </c>
      <c r="T196" t="s">
        <v>681</v>
      </c>
      <c r="U196" t="s">
        <v>429</v>
      </c>
      <c r="AC196" t="s">
        <v>1336</v>
      </c>
      <c r="AE196" s="978"/>
      <c r="AF196" s="978"/>
      <c r="AG196" s="978"/>
      <c r="AH196" s="978"/>
      <c r="AI196" s="978"/>
    </row>
    <row r="197" spans="4:35">
      <c r="D197" t="s">
        <v>269</v>
      </c>
      <c r="E197" t="s">
        <v>245</v>
      </c>
      <c r="F197" t="s">
        <v>270</v>
      </c>
      <c r="G197" t="s">
        <v>2409</v>
      </c>
      <c r="H197" t="s">
        <v>272</v>
      </c>
      <c r="I197" t="s">
        <v>297</v>
      </c>
      <c r="J197" t="s">
        <v>130</v>
      </c>
      <c r="K197" t="s">
        <v>356</v>
      </c>
      <c r="L197" s="173" t="s">
        <v>336</v>
      </c>
      <c r="M197" s="625" t="s">
        <v>448</v>
      </c>
      <c r="N197" s="173" t="s">
        <v>399</v>
      </c>
      <c r="O197" s="172" t="s">
        <v>448</v>
      </c>
      <c r="P197" t="s">
        <v>303</v>
      </c>
      <c r="S197" t="s">
        <v>785</v>
      </c>
      <c r="T197" t="s">
        <v>749</v>
      </c>
      <c r="U197" t="s">
        <v>429</v>
      </c>
      <c r="AC197" t="s">
        <v>1336</v>
      </c>
      <c r="AE197" s="978"/>
      <c r="AF197" s="978"/>
      <c r="AG197" s="978"/>
      <c r="AH197" s="978"/>
      <c r="AI197" s="978"/>
    </row>
    <row r="198" spans="4:35">
      <c r="D198" t="s">
        <v>269</v>
      </c>
      <c r="E198" t="s">
        <v>245</v>
      </c>
      <c r="F198" t="s">
        <v>270</v>
      </c>
      <c r="G198" t="s">
        <v>2409</v>
      </c>
      <c r="H198" t="s">
        <v>272</v>
      </c>
      <c r="I198" t="s">
        <v>297</v>
      </c>
      <c r="J198" t="s">
        <v>130</v>
      </c>
      <c r="K198" t="s">
        <v>356</v>
      </c>
      <c r="L198" s="173" t="s">
        <v>336</v>
      </c>
      <c r="M198" s="625" t="s">
        <v>448</v>
      </c>
      <c r="N198" s="173" t="s">
        <v>399</v>
      </c>
      <c r="O198" s="172" t="s">
        <v>448</v>
      </c>
      <c r="P198" t="s">
        <v>303</v>
      </c>
      <c r="S198" t="s">
        <v>786</v>
      </c>
      <c r="T198" t="s">
        <v>699</v>
      </c>
      <c r="U198" t="s">
        <v>429</v>
      </c>
      <c r="AC198" t="s">
        <v>1336</v>
      </c>
      <c r="AE198" s="978"/>
      <c r="AF198" s="978"/>
      <c r="AG198" s="978"/>
      <c r="AH198" s="978"/>
      <c r="AI198" s="978"/>
    </row>
    <row r="199" spans="4:35">
      <c r="D199" t="s">
        <v>269</v>
      </c>
      <c r="E199" t="s">
        <v>245</v>
      </c>
      <c r="F199" t="s">
        <v>270</v>
      </c>
      <c r="G199" t="s">
        <v>2409</v>
      </c>
      <c r="H199" t="s">
        <v>272</v>
      </c>
      <c r="I199" t="s">
        <v>297</v>
      </c>
      <c r="J199" t="s">
        <v>130</v>
      </c>
      <c r="K199" t="s">
        <v>356</v>
      </c>
      <c r="L199" s="173" t="s">
        <v>336</v>
      </c>
      <c r="M199" s="625" t="s">
        <v>448</v>
      </c>
      <c r="N199" s="173" t="s">
        <v>399</v>
      </c>
      <c r="O199" s="172" t="s">
        <v>448</v>
      </c>
      <c r="P199" t="s">
        <v>303</v>
      </c>
      <c r="S199" t="s">
        <v>787</v>
      </c>
      <c r="T199" t="s">
        <v>697</v>
      </c>
      <c r="U199" t="s">
        <v>429</v>
      </c>
      <c r="AC199" t="s">
        <v>1336</v>
      </c>
      <c r="AE199" s="978"/>
      <c r="AF199" s="978"/>
      <c r="AG199" s="978"/>
      <c r="AH199" s="978"/>
      <c r="AI199" s="978"/>
    </row>
    <row r="200" spans="4:35">
      <c r="D200" t="s">
        <v>269</v>
      </c>
      <c r="E200" t="s">
        <v>245</v>
      </c>
      <c r="F200" t="s">
        <v>270</v>
      </c>
      <c r="G200" t="s">
        <v>2409</v>
      </c>
      <c r="H200" t="s">
        <v>272</v>
      </c>
      <c r="I200" t="s">
        <v>297</v>
      </c>
      <c r="J200" t="s">
        <v>130</v>
      </c>
      <c r="K200" t="s">
        <v>356</v>
      </c>
      <c r="L200" s="173" t="s">
        <v>336</v>
      </c>
      <c r="M200" s="625" t="s">
        <v>448</v>
      </c>
      <c r="N200" s="173" t="s">
        <v>399</v>
      </c>
      <c r="O200" s="172" t="s">
        <v>448</v>
      </c>
      <c r="P200" t="s">
        <v>303</v>
      </c>
      <c r="S200" t="s">
        <v>788</v>
      </c>
      <c r="T200" t="s">
        <v>703</v>
      </c>
      <c r="U200" t="s">
        <v>429</v>
      </c>
      <c r="AC200" t="s">
        <v>1336</v>
      </c>
      <c r="AE200" s="978"/>
      <c r="AF200" s="978"/>
      <c r="AG200" s="978"/>
      <c r="AH200" s="978"/>
      <c r="AI200" s="978"/>
    </row>
    <row r="201" spans="4:35">
      <c r="D201" t="s">
        <v>269</v>
      </c>
      <c r="E201" t="s">
        <v>245</v>
      </c>
      <c r="F201" t="s">
        <v>270</v>
      </c>
      <c r="G201" t="s">
        <v>2409</v>
      </c>
      <c r="H201" t="s">
        <v>272</v>
      </c>
      <c r="I201" t="s">
        <v>297</v>
      </c>
      <c r="J201" t="s">
        <v>130</v>
      </c>
      <c r="K201" t="s">
        <v>356</v>
      </c>
      <c r="L201" s="173" t="s">
        <v>336</v>
      </c>
      <c r="M201" s="173" t="s">
        <v>276</v>
      </c>
      <c r="N201" s="173" t="s">
        <v>399</v>
      </c>
      <c r="O201" t="s">
        <v>302</v>
      </c>
      <c r="P201" t="s">
        <v>303</v>
      </c>
      <c r="S201" t="s">
        <v>789</v>
      </c>
      <c r="T201" t="s">
        <v>754</v>
      </c>
      <c r="U201" t="s">
        <v>429</v>
      </c>
      <c r="AC201" t="s">
        <v>1336</v>
      </c>
      <c r="AE201" s="978"/>
      <c r="AF201" s="978"/>
      <c r="AG201" s="978"/>
      <c r="AH201" s="978"/>
      <c r="AI201" s="978"/>
    </row>
    <row r="202" spans="4:35">
      <c r="D202" t="s">
        <v>269</v>
      </c>
      <c r="E202" t="s">
        <v>245</v>
      </c>
      <c r="F202" t="s">
        <v>270</v>
      </c>
      <c r="G202" t="s">
        <v>2409</v>
      </c>
      <c r="H202" t="s">
        <v>272</v>
      </c>
      <c r="I202" t="s">
        <v>297</v>
      </c>
      <c r="J202" t="s">
        <v>130</v>
      </c>
      <c r="K202" t="s">
        <v>356</v>
      </c>
      <c r="L202" s="173" t="s">
        <v>336</v>
      </c>
      <c r="M202" s="625" t="s">
        <v>448</v>
      </c>
      <c r="N202" s="173" t="s">
        <v>399</v>
      </c>
      <c r="O202" s="172" t="s">
        <v>448</v>
      </c>
      <c r="P202" t="s">
        <v>303</v>
      </c>
      <c r="S202" t="s">
        <v>790</v>
      </c>
      <c r="T202" t="s">
        <v>756</v>
      </c>
      <c r="U202" t="s">
        <v>429</v>
      </c>
      <c r="AC202" t="s">
        <v>1336</v>
      </c>
      <c r="AE202" s="978"/>
      <c r="AF202" s="978"/>
      <c r="AG202" s="978"/>
      <c r="AH202" s="978"/>
      <c r="AI202" s="978"/>
    </row>
    <row r="203" spans="4:35">
      <c r="D203" t="s">
        <v>269</v>
      </c>
      <c r="E203" t="s">
        <v>245</v>
      </c>
      <c r="F203" t="s">
        <v>270</v>
      </c>
      <c r="G203" t="s">
        <v>2409</v>
      </c>
      <c r="H203" t="s">
        <v>272</v>
      </c>
      <c r="I203" t="s">
        <v>297</v>
      </c>
      <c r="J203" t="s">
        <v>130</v>
      </c>
      <c r="K203" t="s">
        <v>356</v>
      </c>
      <c r="L203" s="173" t="s">
        <v>336</v>
      </c>
      <c r="M203" s="625" t="s">
        <v>448</v>
      </c>
      <c r="N203" s="173" t="s">
        <v>399</v>
      </c>
      <c r="O203" s="172" t="s">
        <v>448</v>
      </c>
      <c r="P203" t="s">
        <v>303</v>
      </c>
      <c r="S203" t="s">
        <v>791</v>
      </c>
      <c r="T203" t="s">
        <v>721</v>
      </c>
      <c r="U203" t="s">
        <v>429</v>
      </c>
      <c r="AC203" t="s">
        <v>1336</v>
      </c>
      <c r="AE203" s="978"/>
      <c r="AF203" s="978"/>
      <c r="AG203" s="978"/>
      <c r="AH203" s="978"/>
      <c r="AI203" s="978"/>
    </row>
    <row r="204" spans="4:35">
      <c r="D204" t="s">
        <v>269</v>
      </c>
      <c r="E204" t="s">
        <v>245</v>
      </c>
      <c r="F204" t="s">
        <v>270</v>
      </c>
      <c r="G204" t="s">
        <v>2409</v>
      </c>
      <c r="H204" t="s">
        <v>272</v>
      </c>
      <c r="I204" t="s">
        <v>297</v>
      </c>
      <c r="J204" t="s">
        <v>130</v>
      </c>
      <c r="K204" t="s">
        <v>356</v>
      </c>
      <c r="L204" s="173" t="s">
        <v>336</v>
      </c>
      <c r="M204" s="173" t="s">
        <v>276</v>
      </c>
      <c r="N204" s="173" t="s">
        <v>405</v>
      </c>
      <c r="O204" t="s">
        <v>302</v>
      </c>
      <c r="P204" t="s">
        <v>303</v>
      </c>
      <c r="S204" t="s">
        <v>792</v>
      </c>
      <c r="T204" t="s">
        <v>793</v>
      </c>
      <c r="U204" t="s">
        <v>433</v>
      </c>
      <c r="AC204" t="s">
        <v>1336</v>
      </c>
      <c r="AE204" s="978"/>
      <c r="AF204" s="978"/>
      <c r="AG204" s="978"/>
      <c r="AH204" s="978"/>
      <c r="AI204" s="978"/>
    </row>
    <row r="205" spans="4:35">
      <c r="D205" t="s">
        <v>269</v>
      </c>
      <c r="E205" t="s">
        <v>245</v>
      </c>
      <c r="F205" t="s">
        <v>270</v>
      </c>
      <c r="G205" t="s">
        <v>2409</v>
      </c>
      <c r="H205" t="s">
        <v>272</v>
      </c>
      <c r="I205" t="s">
        <v>297</v>
      </c>
      <c r="J205" t="s">
        <v>130</v>
      </c>
      <c r="K205" t="s">
        <v>356</v>
      </c>
      <c r="L205" s="173" t="s">
        <v>336</v>
      </c>
      <c r="M205" s="173" t="s">
        <v>276</v>
      </c>
      <c r="N205" s="173" t="s">
        <v>405</v>
      </c>
      <c r="O205" t="s">
        <v>302</v>
      </c>
      <c r="P205" t="s">
        <v>303</v>
      </c>
      <c r="S205" t="s">
        <v>794</v>
      </c>
      <c r="T205" t="s">
        <v>795</v>
      </c>
      <c r="U205" t="s">
        <v>433</v>
      </c>
      <c r="AC205" t="s">
        <v>1336</v>
      </c>
      <c r="AE205" s="978"/>
      <c r="AF205" s="978"/>
      <c r="AG205" s="978"/>
      <c r="AH205" s="978"/>
      <c r="AI205" s="978"/>
    </row>
    <row r="206" spans="4:35">
      <c r="D206" t="s">
        <v>269</v>
      </c>
      <c r="E206" t="s">
        <v>245</v>
      </c>
      <c r="F206" t="s">
        <v>270</v>
      </c>
      <c r="G206" t="s">
        <v>2409</v>
      </c>
      <c r="H206" t="s">
        <v>272</v>
      </c>
      <c r="I206" t="s">
        <v>297</v>
      </c>
      <c r="J206" t="s">
        <v>130</v>
      </c>
      <c r="K206" t="s">
        <v>356</v>
      </c>
      <c r="L206" s="173" t="s">
        <v>336</v>
      </c>
      <c r="M206" s="625" t="s">
        <v>448</v>
      </c>
      <c r="N206" s="173" t="s">
        <v>405</v>
      </c>
      <c r="O206" s="172" t="s">
        <v>448</v>
      </c>
      <c r="P206" t="s">
        <v>303</v>
      </c>
      <c r="S206" t="s">
        <v>796</v>
      </c>
      <c r="T206" t="s">
        <v>797</v>
      </c>
      <c r="U206" t="s">
        <v>433</v>
      </c>
      <c r="AC206" t="s">
        <v>1336</v>
      </c>
      <c r="AE206" s="978"/>
      <c r="AF206" s="978"/>
      <c r="AG206" s="978"/>
      <c r="AH206" s="978"/>
      <c r="AI206" s="978"/>
    </row>
    <row r="207" spans="4:35">
      <c r="D207" t="s">
        <v>269</v>
      </c>
      <c r="E207" t="s">
        <v>245</v>
      </c>
      <c r="F207" t="s">
        <v>270</v>
      </c>
      <c r="G207" t="s">
        <v>2409</v>
      </c>
      <c r="H207" t="s">
        <v>272</v>
      </c>
      <c r="I207" t="s">
        <v>297</v>
      </c>
      <c r="J207" t="s">
        <v>130</v>
      </c>
      <c r="K207" t="s">
        <v>356</v>
      </c>
      <c r="L207" s="173" t="s">
        <v>336</v>
      </c>
      <c r="M207" s="173" t="s">
        <v>276</v>
      </c>
      <c r="N207" s="173" t="s">
        <v>405</v>
      </c>
      <c r="O207" t="s">
        <v>302</v>
      </c>
      <c r="P207" t="s">
        <v>303</v>
      </c>
      <c r="S207" t="s">
        <v>798</v>
      </c>
      <c r="T207" t="s">
        <v>799</v>
      </c>
      <c r="U207" t="s">
        <v>433</v>
      </c>
      <c r="AC207" t="s">
        <v>1336</v>
      </c>
      <c r="AE207" s="978"/>
      <c r="AF207" s="978"/>
      <c r="AG207" s="978"/>
      <c r="AH207" s="978"/>
      <c r="AI207" s="978"/>
    </row>
    <row r="208" spans="4:35">
      <c r="D208" t="s">
        <v>269</v>
      </c>
      <c r="E208" t="s">
        <v>245</v>
      </c>
      <c r="F208" t="s">
        <v>270</v>
      </c>
      <c r="G208" t="s">
        <v>2409</v>
      </c>
      <c r="H208" t="s">
        <v>272</v>
      </c>
      <c r="I208" t="s">
        <v>297</v>
      </c>
      <c r="J208" t="s">
        <v>130</v>
      </c>
      <c r="K208" t="s">
        <v>356</v>
      </c>
      <c r="L208" s="173" t="s">
        <v>336</v>
      </c>
      <c r="M208" s="625" t="s">
        <v>448</v>
      </c>
      <c r="N208" s="173" t="s">
        <v>405</v>
      </c>
      <c r="O208" s="172" t="s">
        <v>448</v>
      </c>
      <c r="P208" t="s">
        <v>303</v>
      </c>
      <c r="S208" t="s">
        <v>800</v>
      </c>
      <c r="T208" t="s">
        <v>801</v>
      </c>
      <c r="U208" t="s">
        <v>433</v>
      </c>
      <c r="AC208" t="s">
        <v>1336</v>
      </c>
      <c r="AE208" s="978"/>
      <c r="AF208" s="978"/>
      <c r="AG208" s="978"/>
      <c r="AH208" s="978"/>
      <c r="AI208" s="978"/>
    </row>
    <row r="209" spans="4:35">
      <c r="D209" t="s">
        <v>269</v>
      </c>
      <c r="E209" t="s">
        <v>245</v>
      </c>
      <c r="F209" t="s">
        <v>270</v>
      </c>
      <c r="G209" t="s">
        <v>2409</v>
      </c>
      <c r="H209" t="s">
        <v>272</v>
      </c>
      <c r="I209" t="s">
        <v>297</v>
      </c>
      <c r="J209" t="s">
        <v>130</v>
      </c>
      <c r="K209" t="s">
        <v>356</v>
      </c>
      <c r="L209" s="173" t="s">
        <v>336</v>
      </c>
      <c r="M209" s="173" t="s">
        <v>276</v>
      </c>
      <c r="N209" s="173" t="s">
        <v>405</v>
      </c>
      <c r="O209" t="s">
        <v>302</v>
      </c>
      <c r="P209" t="s">
        <v>303</v>
      </c>
      <c r="S209" t="s">
        <v>802</v>
      </c>
      <c r="T209" t="s">
        <v>803</v>
      </c>
      <c r="U209" t="s">
        <v>433</v>
      </c>
      <c r="AC209" t="s">
        <v>1336</v>
      </c>
      <c r="AE209" s="978"/>
      <c r="AF209" s="978"/>
      <c r="AG209" s="978"/>
      <c r="AH209" s="978"/>
      <c r="AI209" s="978"/>
    </row>
    <row r="210" spans="4:35">
      <c r="D210" t="s">
        <v>269</v>
      </c>
      <c r="E210" t="s">
        <v>245</v>
      </c>
      <c r="F210" t="s">
        <v>270</v>
      </c>
      <c r="G210" t="s">
        <v>2409</v>
      </c>
      <c r="H210" t="s">
        <v>272</v>
      </c>
      <c r="I210" t="s">
        <v>297</v>
      </c>
      <c r="J210" t="s">
        <v>130</v>
      </c>
      <c r="K210" t="s">
        <v>356</v>
      </c>
      <c r="L210" s="173" t="s">
        <v>336</v>
      </c>
      <c r="M210" s="173" t="s">
        <v>276</v>
      </c>
      <c r="N210" s="173" t="s">
        <v>405</v>
      </c>
      <c r="O210" t="s">
        <v>302</v>
      </c>
      <c r="P210" t="s">
        <v>303</v>
      </c>
      <c r="S210" t="s">
        <v>804</v>
      </c>
      <c r="T210" t="s">
        <v>805</v>
      </c>
      <c r="U210" t="s">
        <v>433</v>
      </c>
      <c r="AC210" t="s">
        <v>1336</v>
      </c>
      <c r="AE210" s="978"/>
      <c r="AF210" s="978"/>
      <c r="AG210" s="978"/>
      <c r="AH210" s="978"/>
      <c r="AI210" s="978"/>
    </row>
    <row r="211" spans="4:35">
      <c r="D211" t="s">
        <v>269</v>
      </c>
      <c r="E211" t="s">
        <v>245</v>
      </c>
      <c r="F211" t="s">
        <v>270</v>
      </c>
      <c r="G211" t="s">
        <v>2409</v>
      </c>
      <c r="H211" t="s">
        <v>272</v>
      </c>
      <c r="I211" t="s">
        <v>297</v>
      </c>
      <c r="J211" t="s">
        <v>130</v>
      </c>
      <c r="K211" t="s">
        <v>356</v>
      </c>
      <c r="L211" s="173" t="s">
        <v>336</v>
      </c>
      <c r="M211" s="625" t="s">
        <v>448</v>
      </c>
      <c r="N211" s="173" t="s">
        <v>405</v>
      </c>
      <c r="O211" s="172" t="s">
        <v>448</v>
      </c>
      <c r="P211" t="s">
        <v>303</v>
      </c>
      <c r="S211" t="s">
        <v>806</v>
      </c>
      <c r="T211" t="s">
        <v>807</v>
      </c>
      <c r="U211" t="s">
        <v>433</v>
      </c>
      <c r="AC211" t="s">
        <v>1336</v>
      </c>
      <c r="AE211" s="978"/>
      <c r="AF211" s="978"/>
      <c r="AG211" s="978"/>
      <c r="AH211" s="978"/>
      <c r="AI211" s="978"/>
    </row>
    <row r="212" spans="4:35">
      <c r="D212" t="s">
        <v>269</v>
      </c>
      <c r="E212" t="s">
        <v>245</v>
      </c>
      <c r="F212" t="s">
        <v>270</v>
      </c>
      <c r="G212" t="s">
        <v>2409</v>
      </c>
      <c r="H212" t="s">
        <v>272</v>
      </c>
      <c r="I212" t="s">
        <v>297</v>
      </c>
      <c r="J212" t="s">
        <v>130</v>
      </c>
      <c r="K212" t="s">
        <v>356</v>
      </c>
      <c r="L212" s="173" t="s">
        <v>336</v>
      </c>
      <c r="M212" s="625" t="s">
        <v>448</v>
      </c>
      <c r="N212" s="173" t="s">
        <v>405</v>
      </c>
      <c r="O212" s="172" t="s">
        <v>448</v>
      </c>
      <c r="P212" t="s">
        <v>303</v>
      </c>
      <c r="S212" t="s">
        <v>808</v>
      </c>
      <c r="T212" t="s">
        <v>809</v>
      </c>
      <c r="U212" t="s">
        <v>433</v>
      </c>
      <c r="AC212" t="s">
        <v>1336</v>
      </c>
      <c r="AE212" s="978"/>
      <c r="AF212" s="978"/>
      <c r="AG212" s="978"/>
      <c r="AH212" s="978"/>
      <c r="AI212" s="978"/>
    </row>
    <row r="213" spans="4:35">
      <c r="D213" t="s">
        <v>269</v>
      </c>
      <c r="E213" t="s">
        <v>245</v>
      </c>
      <c r="F213" t="s">
        <v>270</v>
      </c>
      <c r="G213" t="s">
        <v>2409</v>
      </c>
      <c r="H213" t="s">
        <v>272</v>
      </c>
      <c r="I213" t="s">
        <v>297</v>
      </c>
      <c r="J213" t="s">
        <v>130</v>
      </c>
      <c r="K213" t="s">
        <v>356</v>
      </c>
      <c r="L213" s="173" t="s">
        <v>336</v>
      </c>
      <c r="M213" s="625" t="s">
        <v>448</v>
      </c>
      <c r="N213" s="173" t="s">
        <v>405</v>
      </c>
      <c r="O213" s="172" t="s">
        <v>448</v>
      </c>
      <c r="P213" t="s">
        <v>303</v>
      </c>
      <c r="S213" t="s">
        <v>810</v>
      </c>
      <c r="T213" t="s">
        <v>811</v>
      </c>
      <c r="U213" t="s">
        <v>433</v>
      </c>
      <c r="AC213" t="s">
        <v>1336</v>
      </c>
      <c r="AE213" s="978"/>
      <c r="AF213" s="978"/>
      <c r="AG213" s="978"/>
      <c r="AH213" s="978"/>
      <c r="AI213" s="978"/>
    </row>
    <row r="214" spans="4:35">
      <c r="D214" t="s">
        <v>269</v>
      </c>
      <c r="E214" t="s">
        <v>245</v>
      </c>
      <c r="F214" t="s">
        <v>270</v>
      </c>
      <c r="G214" t="s">
        <v>2409</v>
      </c>
      <c r="H214" t="s">
        <v>272</v>
      </c>
      <c r="I214" t="s">
        <v>297</v>
      </c>
      <c r="J214" t="s">
        <v>130</v>
      </c>
      <c r="K214" t="s">
        <v>356</v>
      </c>
      <c r="L214" s="173" t="s">
        <v>336</v>
      </c>
      <c r="M214" s="173" t="s">
        <v>276</v>
      </c>
      <c r="N214" s="173" t="s">
        <v>405</v>
      </c>
      <c r="O214" t="s">
        <v>302</v>
      </c>
      <c r="P214" t="s">
        <v>303</v>
      </c>
      <c r="S214" t="s">
        <v>812</v>
      </c>
      <c r="T214" t="s">
        <v>813</v>
      </c>
      <c r="U214" t="s">
        <v>433</v>
      </c>
      <c r="AC214" t="s">
        <v>1336</v>
      </c>
      <c r="AE214" s="978"/>
      <c r="AF214" s="978"/>
      <c r="AG214" s="978"/>
      <c r="AH214" s="978"/>
      <c r="AI214" s="978"/>
    </row>
    <row r="215" spans="4:35">
      <c r="D215" t="s">
        <v>269</v>
      </c>
      <c r="E215" t="s">
        <v>245</v>
      </c>
      <c r="F215" t="s">
        <v>270</v>
      </c>
      <c r="G215" t="s">
        <v>2409</v>
      </c>
      <c r="H215" t="s">
        <v>272</v>
      </c>
      <c r="I215" t="s">
        <v>297</v>
      </c>
      <c r="J215" t="s">
        <v>130</v>
      </c>
      <c r="K215" t="s">
        <v>356</v>
      </c>
      <c r="L215" s="173" t="s">
        <v>336</v>
      </c>
      <c r="M215" s="173" t="s">
        <v>276</v>
      </c>
      <c r="N215" s="173" t="s">
        <v>405</v>
      </c>
      <c r="O215" t="s">
        <v>302</v>
      </c>
      <c r="P215" t="s">
        <v>303</v>
      </c>
      <c r="S215" t="s">
        <v>814</v>
      </c>
      <c r="T215" t="s">
        <v>815</v>
      </c>
      <c r="U215" t="s">
        <v>433</v>
      </c>
      <c r="AC215" t="s">
        <v>1336</v>
      </c>
      <c r="AE215" s="978"/>
      <c r="AF215" s="978"/>
      <c r="AG215" s="978"/>
      <c r="AH215" s="978"/>
      <c r="AI215" s="978"/>
    </row>
    <row r="216" spans="4:35">
      <c r="D216" t="s">
        <v>269</v>
      </c>
      <c r="E216" t="s">
        <v>245</v>
      </c>
      <c r="F216" t="s">
        <v>270</v>
      </c>
      <c r="G216" t="s">
        <v>2409</v>
      </c>
      <c r="H216" t="s">
        <v>272</v>
      </c>
      <c r="I216" t="s">
        <v>297</v>
      </c>
      <c r="J216" t="s">
        <v>130</v>
      </c>
      <c r="K216" t="s">
        <v>356</v>
      </c>
      <c r="L216" s="173" t="s">
        <v>336</v>
      </c>
      <c r="M216" s="625" t="s">
        <v>448</v>
      </c>
      <c r="N216" s="173" t="s">
        <v>405</v>
      </c>
      <c r="O216" s="172" t="s">
        <v>448</v>
      </c>
      <c r="P216" t="s">
        <v>303</v>
      </c>
      <c r="S216" t="s">
        <v>816</v>
      </c>
      <c r="T216" t="s">
        <v>817</v>
      </c>
      <c r="U216" t="s">
        <v>433</v>
      </c>
      <c r="AC216" t="s">
        <v>1336</v>
      </c>
      <c r="AE216" s="978"/>
      <c r="AF216" s="978"/>
      <c r="AG216" s="978"/>
      <c r="AH216" s="978"/>
      <c r="AI216" s="978"/>
    </row>
    <row r="217" spans="4:35">
      <c r="D217" t="s">
        <v>269</v>
      </c>
      <c r="E217" t="s">
        <v>245</v>
      </c>
      <c r="F217" t="s">
        <v>270</v>
      </c>
      <c r="G217" t="s">
        <v>2409</v>
      </c>
      <c r="H217" t="s">
        <v>272</v>
      </c>
      <c r="I217" t="s">
        <v>297</v>
      </c>
      <c r="J217" t="s">
        <v>130</v>
      </c>
      <c r="K217" t="s">
        <v>356</v>
      </c>
      <c r="L217" s="173" t="s">
        <v>336</v>
      </c>
      <c r="M217" s="625" t="s">
        <v>448</v>
      </c>
      <c r="N217" s="173" t="s">
        <v>405</v>
      </c>
      <c r="O217" s="172" t="s">
        <v>448</v>
      </c>
      <c r="P217" t="s">
        <v>303</v>
      </c>
      <c r="S217" t="s">
        <v>818</v>
      </c>
      <c r="T217" t="s">
        <v>819</v>
      </c>
      <c r="U217" t="s">
        <v>433</v>
      </c>
      <c r="AC217" t="s">
        <v>1336</v>
      </c>
      <c r="AE217" s="978"/>
      <c r="AF217" s="978"/>
      <c r="AG217" s="978"/>
      <c r="AH217" s="978"/>
      <c r="AI217" s="978"/>
    </row>
    <row r="218" spans="4:35">
      <c r="D218" t="s">
        <v>269</v>
      </c>
      <c r="E218" t="s">
        <v>245</v>
      </c>
      <c r="F218" t="s">
        <v>270</v>
      </c>
      <c r="G218" t="s">
        <v>2409</v>
      </c>
      <c r="H218" t="s">
        <v>272</v>
      </c>
      <c r="I218" t="s">
        <v>297</v>
      </c>
      <c r="J218" t="s">
        <v>130</v>
      </c>
      <c r="K218" t="s">
        <v>356</v>
      </c>
      <c r="L218" s="173" t="s">
        <v>336</v>
      </c>
      <c r="M218" s="173" t="s">
        <v>276</v>
      </c>
      <c r="N218" s="173" t="s">
        <v>405</v>
      </c>
      <c r="O218" t="s">
        <v>302</v>
      </c>
      <c r="P218" t="s">
        <v>303</v>
      </c>
      <c r="S218" t="s">
        <v>820</v>
      </c>
      <c r="T218" t="s">
        <v>821</v>
      </c>
      <c r="U218" t="s">
        <v>433</v>
      </c>
      <c r="AC218" t="s">
        <v>1336</v>
      </c>
      <c r="AE218" s="978"/>
      <c r="AF218" s="978"/>
      <c r="AG218" s="978"/>
      <c r="AH218" s="978"/>
      <c r="AI218" s="978"/>
    </row>
    <row r="219" spans="4:35">
      <c r="D219" t="s">
        <v>269</v>
      </c>
      <c r="E219" t="s">
        <v>245</v>
      </c>
      <c r="F219" t="s">
        <v>270</v>
      </c>
      <c r="G219" t="s">
        <v>2409</v>
      </c>
      <c r="H219" t="s">
        <v>272</v>
      </c>
      <c r="I219" t="s">
        <v>297</v>
      </c>
      <c r="J219" t="s">
        <v>130</v>
      </c>
      <c r="K219" t="s">
        <v>356</v>
      </c>
      <c r="L219" s="173" t="s">
        <v>336</v>
      </c>
      <c r="M219" s="625" t="s">
        <v>448</v>
      </c>
      <c r="N219" s="173" t="s">
        <v>405</v>
      </c>
      <c r="O219" s="172" t="s">
        <v>448</v>
      </c>
      <c r="P219" t="s">
        <v>303</v>
      </c>
      <c r="S219" t="s">
        <v>822</v>
      </c>
      <c r="T219" t="s">
        <v>823</v>
      </c>
      <c r="U219" t="s">
        <v>433</v>
      </c>
      <c r="AC219" t="s">
        <v>1336</v>
      </c>
      <c r="AE219" s="978"/>
      <c r="AF219" s="978"/>
      <c r="AG219" s="978"/>
      <c r="AH219" s="978"/>
      <c r="AI219" s="978"/>
    </row>
    <row r="220" spans="4:35">
      <c r="D220" t="s">
        <v>269</v>
      </c>
      <c r="E220" t="s">
        <v>245</v>
      </c>
      <c r="F220" t="s">
        <v>270</v>
      </c>
      <c r="G220" t="s">
        <v>2409</v>
      </c>
      <c r="H220" t="s">
        <v>272</v>
      </c>
      <c r="I220" t="s">
        <v>297</v>
      </c>
      <c r="J220" t="s">
        <v>130</v>
      </c>
      <c r="K220" t="s">
        <v>356</v>
      </c>
      <c r="L220" s="173" t="s">
        <v>336</v>
      </c>
      <c r="M220" s="625" t="s">
        <v>448</v>
      </c>
      <c r="N220" s="173" t="s">
        <v>405</v>
      </c>
      <c r="O220" s="172" t="s">
        <v>448</v>
      </c>
      <c r="P220" t="s">
        <v>303</v>
      </c>
      <c r="S220" t="s">
        <v>824</v>
      </c>
      <c r="T220" t="s">
        <v>825</v>
      </c>
      <c r="U220" t="s">
        <v>433</v>
      </c>
      <c r="AC220" t="s">
        <v>1336</v>
      </c>
      <c r="AE220" s="978"/>
      <c r="AF220" s="978"/>
      <c r="AG220" s="978"/>
      <c r="AH220" s="978"/>
      <c r="AI220" s="978"/>
    </row>
    <row r="221" spans="4:35">
      <c r="D221" t="s">
        <v>269</v>
      </c>
      <c r="E221" t="s">
        <v>245</v>
      </c>
      <c r="F221" t="s">
        <v>270</v>
      </c>
      <c r="G221" t="s">
        <v>2409</v>
      </c>
      <c r="H221" t="s">
        <v>272</v>
      </c>
      <c r="I221" t="s">
        <v>297</v>
      </c>
      <c r="J221" t="s">
        <v>130</v>
      </c>
      <c r="K221" t="s">
        <v>356</v>
      </c>
      <c r="L221" s="173" t="s">
        <v>336</v>
      </c>
      <c r="M221" s="173" t="s">
        <v>276</v>
      </c>
      <c r="N221" s="173" t="s">
        <v>405</v>
      </c>
      <c r="O221" t="s">
        <v>302</v>
      </c>
      <c r="P221" t="s">
        <v>303</v>
      </c>
      <c r="S221" t="s">
        <v>826</v>
      </c>
      <c r="T221" t="s">
        <v>827</v>
      </c>
      <c r="U221" t="s">
        <v>433</v>
      </c>
      <c r="AC221" t="s">
        <v>1336</v>
      </c>
      <c r="AE221" s="978"/>
      <c r="AF221" s="978"/>
      <c r="AG221" s="978"/>
      <c r="AH221" s="978"/>
      <c r="AI221" s="978"/>
    </row>
    <row r="222" spans="4:35">
      <c r="D222" t="s">
        <v>269</v>
      </c>
      <c r="E222" t="s">
        <v>245</v>
      </c>
      <c r="F222" t="s">
        <v>270</v>
      </c>
      <c r="G222" t="s">
        <v>2409</v>
      </c>
      <c r="H222" t="s">
        <v>272</v>
      </c>
      <c r="I222" t="s">
        <v>297</v>
      </c>
      <c r="J222" t="s">
        <v>130</v>
      </c>
      <c r="K222" t="s">
        <v>356</v>
      </c>
      <c r="L222" s="173" t="s">
        <v>336</v>
      </c>
      <c r="M222" s="625" t="s">
        <v>448</v>
      </c>
      <c r="N222" s="173" t="s">
        <v>405</v>
      </c>
      <c r="O222" s="172" t="s">
        <v>448</v>
      </c>
      <c r="P222" t="s">
        <v>303</v>
      </c>
      <c r="S222" t="s">
        <v>828</v>
      </c>
      <c r="T222" t="s">
        <v>803</v>
      </c>
      <c r="U222" t="s">
        <v>433</v>
      </c>
      <c r="AC222" t="s">
        <v>1336</v>
      </c>
      <c r="AE222" s="978"/>
      <c r="AF222" s="978"/>
      <c r="AG222" s="978"/>
      <c r="AH222" s="978"/>
      <c r="AI222" s="978"/>
    </row>
    <row r="223" spans="4:35">
      <c r="D223" t="s">
        <v>269</v>
      </c>
      <c r="E223" t="s">
        <v>245</v>
      </c>
      <c r="F223" t="s">
        <v>270</v>
      </c>
      <c r="G223" t="s">
        <v>2409</v>
      </c>
      <c r="H223" t="s">
        <v>272</v>
      </c>
      <c r="I223" t="s">
        <v>297</v>
      </c>
      <c r="J223" t="s">
        <v>130</v>
      </c>
      <c r="K223" t="s">
        <v>356</v>
      </c>
      <c r="L223" s="173" t="s">
        <v>336</v>
      </c>
      <c r="M223" s="625" t="s">
        <v>448</v>
      </c>
      <c r="N223" s="173" t="s">
        <v>405</v>
      </c>
      <c r="O223" s="172" t="s">
        <v>448</v>
      </c>
      <c r="P223" t="s">
        <v>303</v>
      </c>
      <c r="S223" t="s">
        <v>829</v>
      </c>
      <c r="T223" t="s">
        <v>801</v>
      </c>
      <c r="U223" t="s">
        <v>433</v>
      </c>
      <c r="AC223" t="s">
        <v>1336</v>
      </c>
      <c r="AE223" s="978"/>
      <c r="AF223" s="978"/>
      <c r="AG223" s="978"/>
      <c r="AH223" s="978"/>
      <c r="AI223" s="978"/>
    </row>
    <row r="224" spans="4:35">
      <c r="D224" t="s">
        <v>269</v>
      </c>
      <c r="E224" t="s">
        <v>245</v>
      </c>
      <c r="F224" t="s">
        <v>270</v>
      </c>
      <c r="G224" t="s">
        <v>2409</v>
      </c>
      <c r="H224" t="s">
        <v>272</v>
      </c>
      <c r="I224" t="s">
        <v>297</v>
      </c>
      <c r="J224" t="s">
        <v>130</v>
      </c>
      <c r="K224" t="s">
        <v>356</v>
      </c>
      <c r="L224" s="173" t="s">
        <v>336</v>
      </c>
      <c r="M224" s="625" t="s">
        <v>448</v>
      </c>
      <c r="N224" s="173" t="s">
        <v>405</v>
      </c>
      <c r="O224" s="172" t="s">
        <v>448</v>
      </c>
      <c r="P224" t="s">
        <v>303</v>
      </c>
      <c r="S224" t="s">
        <v>830</v>
      </c>
      <c r="T224" t="s">
        <v>805</v>
      </c>
      <c r="U224" t="s">
        <v>433</v>
      </c>
      <c r="AC224" t="s">
        <v>1336</v>
      </c>
      <c r="AE224" s="978"/>
      <c r="AF224" s="978"/>
      <c r="AG224" s="978"/>
      <c r="AH224" s="978"/>
      <c r="AI224" s="978"/>
    </row>
    <row r="225" spans="4:35">
      <c r="D225" t="s">
        <v>269</v>
      </c>
      <c r="E225" t="s">
        <v>245</v>
      </c>
      <c r="F225" t="s">
        <v>270</v>
      </c>
      <c r="G225" t="s">
        <v>2409</v>
      </c>
      <c r="H225" t="s">
        <v>272</v>
      </c>
      <c r="I225" t="s">
        <v>297</v>
      </c>
      <c r="J225" t="s">
        <v>130</v>
      </c>
      <c r="K225" t="s">
        <v>356</v>
      </c>
      <c r="L225" s="173" t="s">
        <v>336</v>
      </c>
      <c r="M225" s="625" t="s">
        <v>448</v>
      </c>
      <c r="N225" s="173" t="s">
        <v>405</v>
      </c>
      <c r="O225" s="172" t="s">
        <v>448</v>
      </c>
      <c r="P225" t="s">
        <v>303</v>
      </c>
      <c r="S225" t="s">
        <v>831</v>
      </c>
      <c r="T225" t="s">
        <v>819</v>
      </c>
      <c r="U225" t="s">
        <v>433</v>
      </c>
      <c r="AC225" t="s">
        <v>1336</v>
      </c>
      <c r="AE225" s="978"/>
      <c r="AF225" s="978"/>
      <c r="AG225" s="978"/>
      <c r="AH225" s="978"/>
      <c r="AI225" s="978"/>
    </row>
    <row r="226" spans="4:35">
      <c r="D226" t="s">
        <v>269</v>
      </c>
      <c r="E226" t="s">
        <v>245</v>
      </c>
      <c r="F226" t="s">
        <v>270</v>
      </c>
      <c r="G226" t="s">
        <v>2409</v>
      </c>
      <c r="H226" t="s">
        <v>272</v>
      </c>
      <c r="I226" t="s">
        <v>297</v>
      </c>
      <c r="J226" t="s">
        <v>130</v>
      </c>
      <c r="K226" t="s">
        <v>356</v>
      </c>
      <c r="L226" s="173" t="s">
        <v>336</v>
      </c>
      <c r="M226" s="625" t="s">
        <v>448</v>
      </c>
      <c r="N226" s="173" t="s">
        <v>405</v>
      </c>
      <c r="O226" s="172" t="s">
        <v>448</v>
      </c>
      <c r="P226" t="s">
        <v>303</v>
      </c>
      <c r="S226" t="s">
        <v>832</v>
      </c>
      <c r="T226" t="s">
        <v>817</v>
      </c>
      <c r="U226" t="s">
        <v>433</v>
      </c>
      <c r="AC226" t="s">
        <v>1336</v>
      </c>
      <c r="AE226" s="978"/>
      <c r="AF226" s="978"/>
      <c r="AG226" s="978"/>
      <c r="AH226" s="978"/>
      <c r="AI226" s="978"/>
    </row>
    <row r="227" spans="4:35">
      <c r="D227" t="s">
        <v>269</v>
      </c>
      <c r="E227" t="s">
        <v>245</v>
      </c>
      <c r="F227" t="s">
        <v>270</v>
      </c>
      <c r="G227" t="s">
        <v>2409</v>
      </c>
      <c r="H227" t="s">
        <v>272</v>
      </c>
      <c r="I227" t="s">
        <v>297</v>
      </c>
      <c r="J227" t="s">
        <v>130</v>
      </c>
      <c r="K227" t="s">
        <v>356</v>
      </c>
      <c r="L227" s="173" t="s">
        <v>336</v>
      </c>
      <c r="M227" s="625" t="s">
        <v>448</v>
      </c>
      <c r="N227" s="173" t="s">
        <v>405</v>
      </c>
      <c r="O227" s="172" t="s">
        <v>448</v>
      </c>
      <c r="P227" t="s">
        <v>303</v>
      </c>
      <c r="S227" t="s">
        <v>833</v>
      </c>
      <c r="T227" t="s">
        <v>821</v>
      </c>
      <c r="U227" t="s">
        <v>433</v>
      </c>
      <c r="AC227" t="s">
        <v>1336</v>
      </c>
      <c r="AE227" s="978"/>
      <c r="AF227" s="978"/>
      <c r="AG227" s="978"/>
      <c r="AH227" s="978"/>
      <c r="AI227" s="978"/>
    </row>
    <row r="228" spans="4:35">
      <c r="D228" t="s">
        <v>269</v>
      </c>
      <c r="E228" t="s">
        <v>245</v>
      </c>
      <c r="F228" t="s">
        <v>270</v>
      </c>
      <c r="G228" t="s">
        <v>2409</v>
      </c>
      <c r="H228" t="s">
        <v>272</v>
      </c>
      <c r="I228" t="s">
        <v>297</v>
      </c>
      <c r="J228" t="s">
        <v>130</v>
      </c>
      <c r="K228" t="s">
        <v>356</v>
      </c>
      <c r="L228" s="173" t="s">
        <v>336</v>
      </c>
      <c r="M228" s="625" t="s">
        <v>448</v>
      </c>
      <c r="N228" s="173" t="s">
        <v>405</v>
      </c>
      <c r="O228" s="172" t="s">
        <v>448</v>
      </c>
      <c r="P228" t="s">
        <v>303</v>
      </c>
      <c r="S228" t="s">
        <v>834</v>
      </c>
      <c r="T228" t="s">
        <v>813</v>
      </c>
      <c r="U228" t="s">
        <v>433</v>
      </c>
      <c r="AC228" t="s">
        <v>1336</v>
      </c>
      <c r="AE228" s="978"/>
      <c r="AF228" s="978"/>
      <c r="AG228" s="978"/>
      <c r="AH228" s="978"/>
      <c r="AI228" s="978"/>
    </row>
    <row r="229" spans="4:35">
      <c r="D229" t="s">
        <v>269</v>
      </c>
      <c r="E229" t="s">
        <v>245</v>
      </c>
      <c r="F229" t="s">
        <v>270</v>
      </c>
      <c r="G229" t="s">
        <v>2409</v>
      </c>
      <c r="H229" t="s">
        <v>272</v>
      </c>
      <c r="I229" t="s">
        <v>297</v>
      </c>
      <c r="J229" t="s">
        <v>130</v>
      </c>
      <c r="K229" t="s">
        <v>356</v>
      </c>
      <c r="L229" s="173" t="s">
        <v>336</v>
      </c>
      <c r="M229" s="625" t="s">
        <v>448</v>
      </c>
      <c r="N229" s="173" t="s">
        <v>405</v>
      </c>
      <c r="O229" s="172" t="s">
        <v>448</v>
      </c>
      <c r="P229" t="s">
        <v>303</v>
      </c>
      <c r="S229" t="s">
        <v>835</v>
      </c>
      <c r="T229" t="s">
        <v>793</v>
      </c>
      <c r="U229" t="s">
        <v>433</v>
      </c>
      <c r="AC229" t="s">
        <v>1336</v>
      </c>
      <c r="AE229" s="978"/>
      <c r="AF229" s="978"/>
      <c r="AG229" s="978"/>
      <c r="AH229" s="978"/>
      <c r="AI229" s="978"/>
    </row>
    <row r="230" spans="4:35">
      <c r="D230" t="s">
        <v>269</v>
      </c>
      <c r="E230" t="s">
        <v>245</v>
      </c>
      <c r="F230" t="s">
        <v>270</v>
      </c>
      <c r="G230" t="s">
        <v>2409</v>
      </c>
      <c r="H230" t="s">
        <v>272</v>
      </c>
      <c r="I230" t="s">
        <v>297</v>
      </c>
      <c r="J230" t="s">
        <v>130</v>
      </c>
      <c r="K230" t="s">
        <v>356</v>
      </c>
      <c r="L230" s="173" t="s">
        <v>350</v>
      </c>
      <c r="M230" s="625" t="s">
        <v>448</v>
      </c>
      <c r="N230" s="173" t="s">
        <v>412</v>
      </c>
      <c r="O230" s="172" t="s">
        <v>448</v>
      </c>
      <c r="P230" t="s">
        <v>303</v>
      </c>
      <c r="S230" t="s">
        <v>836</v>
      </c>
      <c r="T230" t="s">
        <v>837</v>
      </c>
      <c r="U230" t="s">
        <v>458</v>
      </c>
      <c r="AC230" t="s">
        <v>1336</v>
      </c>
      <c r="AE230" s="978"/>
      <c r="AF230" s="978"/>
      <c r="AG230" s="978"/>
      <c r="AH230" s="978"/>
      <c r="AI230" s="978"/>
    </row>
    <row r="231" spans="4:35">
      <c r="D231" t="s">
        <v>269</v>
      </c>
      <c r="E231" t="s">
        <v>245</v>
      </c>
      <c r="F231" t="s">
        <v>270</v>
      </c>
      <c r="G231" t="s">
        <v>2409</v>
      </c>
      <c r="H231" t="s">
        <v>272</v>
      </c>
      <c r="I231" t="s">
        <v>297</v>
      </c>
      <c r="J231" t="s">
        <v>130</v>
      </c>
      <c r="K231" t="s">
        <v>356</v>
      </c>
      <c r="L231" s="173" t="s">
        <v>350</v>
      </c>
      <c r="M231" s="625" t="s">
        <v>448</v>
      </c>
      <c r="N231" s="173" t="s">
        <v>418</v>
      </c>
      <c r="O231" s="172" t="s">
        <v>448</v>
      </c>
      <c r="P231" t="s">
        <v>303</v>
      </c>
      <c r="S231" t="s">
        <v>838</v>
      </c>
      <c r="T231" t="s">
        <v>839</v>
      </c>
      <c r="U231" t="s">
        <v>458</v>
      </c>
      <c r="AC231" t="s">
        <v>1336</v>
      </c>
      <c r="AE231" s="978"/>
      <c r="AF231" s="978"/>
      <c r="AG231" s="978"/>
      <c r="AH231" s="978"/>
      <c r="AI231" s="978"/>
    </row>
    <row r="232" spans="4:35">
      <c r="D232" t="s">
        <v>269</v>
      </c>
      <c r="E232" t="s">
        <v>245</v>
      </c>
      <c r="F232" t="s">
        <v>270</v>
      </c>
      <c r="G232" t="s">
        <v>2409</v>
      </c>
      <c r="H232" t="s">
        <v>272</v>
      </c>
      <c r="I232" t="s">
        <v>297</v>
      </c>
      <c r="J232" t="s">
        <v>130</v>
      </c>
      <c r="K232" t="s">
        <v>356</v>
      </c>
      <c r="L232" s="173" t="s">
        <v>350</v>
      </c>
      <c r="M232" s="625" t="s">
        <v>448</v>
      </c>
      <c r="N232" s="173" t="s">
        <v>418</v>
      </c>
      <c r="O232" s="172" t="s">
        <v>448</v>
      </c>
      <c r="P232" t="s">
        <v>303</v>
      </c>
      <c r="S232" t="s">
        <v>840</v>
      </c>
      <c r="T232" t="s">
        <v>841</v>
      </c>
      <c r="U232" t="s">
        <v>458</v>
      </c>
      <c r="AC232" t="s">
        <v>1336</v>
      </c>
      <c r="AE232" s="978"/>
      <c r="AF232" s="978"/>
      <c r="AG232" s="978"/>
      <c r="AH232" s="978"/>
      <c r="AI232" s="978"/>
    </row>
    <row r="233" spans="4:35">
      <c r="D233" t="s">
        <v>269</v>
      </c>
      <c r="E233" t="s">
        <v>245</v>
      </c>
      <c r="F233" t="s">
        <v>270</v>
      </c>
      <c r="G233" t="s">
        <v>2409</v>
      </c>
      <c r="H233" t="s">
        <v>272</v>
      </c>
      <c r="I233" t="s">
        <v>297</v>
      </c>
      <c r="J233" t="s">
        <v>130</v>
      </c>
      <c r="K233" t="s">
        <v>356</v>
      </c>
      <c r="L233" s="173" t="s">
        <v>350</v>
      </c>
      <c r="M233" s="625" t="s">
        <v>448</v>
      </c>
      <c r="N233" s="173" t="s">
        <v>418</v>
      </c>
      <c r="O233" s="172" t="s">
        <v>448</v>
      </c>
      <c r="P233" t="s">
        <v>303</v>
      </c>
      <c r="S233" t="s">
        <v>842</v>
      </c>
      <c r="T233" t="s">
        <v>843</v>
      </c>
      <c r="U233" t="s">
        <v>458</v>
      </c>
      <c r="AC233" t="s">
        <v>1336</v>
      </c>
      <c r="AE233" s="978"/>
      <c r="AF233" s="978"/>
      <c r="AG233" s="978"/>
      <c r="AH233" s="978"/>
      <c r="AI233" s="978"/>
    </row>
    <row r="234" spans="4:35">
      <c r="D234" t="s">
        <v>269</v>
      </c>
      <c r="E234" t="s">
        <v>245</v>
      </c>
      <c r="F234" t="s">
        <v>270</v>
      </c>
      <c r="G234" t="s">
        <v>2409</v>
      </c>
      <c r="H234" t="s">
        <v>272</v>
      </c>
      <c r="I234" t="s">
        <v>297</v>
      </c>
      <c r="J234" t="s">
        <v>130</v>
      </c>
      <c r="K234" t="s">
        <v>356</v>
      </c>
      <c r="L234" s="173" t="s">
        <v>350</v>
      </c>
      <c r="M234" s="173" t="s">
        <v>276</v>
      </c>
      <c r="N234" s="173" t="s">
        <v>423</v>
      </c>
      <c r="O234" t="s">
        <v>302</v>
      </c>
      <c r="P234" t="s">
        <v>303</v>
      </c>
      <c r="S234" t="s">
        <v>844</v>
      </c>
      <c r="T234" t="s">
        <v>845</v>
      </c>
      <c r="U234" t="s">
        <v>482</v>
      </c>
      <c r="AC234" t="s">
        <v>1336</v>
      </c>
      <c r="AE234" s="978"/>
      <c r="AF234" s="978"/>
      <c r="AG234" s="978"/>
      <c r="AH234" s="978"/>
      <c r="AI234" s="978"/>
    </row>
    <row r="235" spans="4:35">
      <c r="D235" t="s">
        <v>269</v>
      </c>
      <c r="E235" t="s">
        <v>245</v>
      </c>
      <c r="F235" t="s">
        <v>270</v>
      </c>
      <c r="G235" t="s">
        <v>2409</v>
      </c>
      <c r="H235" t="s">
        <v>272</v>
      </c>
      <c r="I235" t="s">
        <v>297</v>
      </c>
      <c r="J235" t="s">
        <v>130</v>
      </c>
      <c r="K235" t="s">
        <v>356</v>
      </c>
      <c r="L235" s="173" t="s">
        <v>350</v>
      </c>
      <c r="M235" s="173" t="s">
        <v>276</v>
      </c>
      <c r="N235" s="173" t="s">
        <v>423</v>
      </c>
      <c r="O235" t="s">
        <v>302</v>
      </c>
      <c r="P235" t="s">
        <v>303</v>
      </c>
      <c r="S235" t="s">
        <v>846</v>
      </c>
      <c r="T235" t="s">
        <v>847</v>
      </c>
      <c r="U235" t="s">
        <v>482</v>
      </c>
      <c r="AC235" t="s">
        <v>1336</v>
      </c>
      <c r="AE235" s="978"/>
      <c r="AF235" s="978"/>
      <c r="AG235" s="978"/>
      <c r="AH235" s="978"/>
      <c r="AI235" s="978"/>
    </row>
    <row r="236" spans="4:35">
      <c r="D236" t="s">
        <v>269</v>
      </c>
      <c r="E236" t="s">
        <v>245</v>
      </c>
      <c r="F236" t="s">
        <v>270</v>
      </c>
      <c r="G236" t="s">
        <v>2409</v>
      </c>
      <c r="H236" t="s">
        <v>272</v>
      </c>
      <c r="I236" t="s">
        <v>297</v>
      </c>
      <c r="J236" t="s">
        <v>130</v>
      </c>
      <c r="K236" t="s">
        <v>356</v>
      </c>
      <c r="L236" s="173" t="s">
        <v>350</v>
      </c>
      <c r="M236" s="173" t="s">
        <v>276</v>
      </c>
      <c r="N236" s="173" t="s">
        <v>423</v>
      </c>
      <c r="O236" t="s">
        <v>302</v>
      </c>
      <c r="P236" t="s">
        <v>303</v>
      </c>
      <c r="S236" t="s">
        <v>848</v>
      </c>
      <c r="T236" t="s">
        <v>849</v>
      </c>
      <c r="U236" t="s">
        <v>482</v>
      </c>
      <c r="AC236" t="s">
        <v>1336</v>
      </c>
      <c r="AE236" s="978"/>
      <c r="AF236" s="978"/>
      <c r="AG236" s="978"/>
      <c r="AH236" s="978"/>
      <c r="AI236" s="978"/>
    </row>
    <row r="237" spans="4:35">
      <c r="D237" t="s">
        <v>269</v>
      </c>
      <c r="E237" t="s">
        <v>245</v>
      </c>
      <c r="F237" t="s">
        <v>270</v>
      </c>
      <c r="G237" t="s">
        <v>2409</v>
      </c>
      <c r="H237" t="s">
        <v>272</v>
      </c>
      <c r="I237" t="s">
        <v>297</v>
      </c>
      <c r="J237" t="s">
        <v>130</v>
      </c>
      <c r="K237" t="s">
        <v>356</v>
      </c>
      <c r="L237" s="173" t="s">
        <v>350</v>
      </c>
      <c r="M237" s="173" t="s">
        <v>276</v>
      </c>
      <c r="N237" s="173" t="s">
        <v>457</v>
      </c>
      <c r="O237" t="s">
        <v>302</v>
      </c>
      <c r="P237" t="s">
        <v>303</v>
      </c>
      <c r="S237" t="s">
        <v>850</v>
      </c>
      <c r="T237" t="s">
        <v>851</v>
      </c>
      <c r="U237" t="s">
        <v>425</v>
      </c>
      <c r="AC237" t="s">
        <v>1336</v>
      </c>
      <c r="AE237" s="978"/>
      <c r="AF237" s="978"/>
      <c r="AG237" s="978"/>
      <c r="AH237" s="978"/>
      <c r="AI237" s="978"/>
    </row>
    <row r="238" spans="4:35">
      <c r="D238" t="s">
        <v>269</v>
      </c>
      <c r="E238" t="s">
        <v>245</v>
      </c>
      <c r="F238" t="s">
        <v>270</v>
      </c>
      <c r="G238" t="s">
        <v>2409</v>
      </c>
      <c r="H238" t="s">
        <v>272</v>
      </c>
      <c r="I238" t="s">
        <v>297</v>
      </c>
      <c r="J238" t="s">
        <v>130</v>
      </c>
      <c r="K238" t="s">
        <v>356</v>
      </c>
      <c r="L238" s="173" t="s">
        <v>350</v>
      </c>
      <c r="M238" s="173" t="s">
        <v>276</v>
      </c>
      <c r="N238" s="173" t="s">
        <v>457</v>
      </c>
      <c r="O238" t="s">
        <v>302</v>
      </c>
      <c r="P238" t="s">
        <v>303</v>
      </c>
      <c r="S238" t="s">
        <v>852</v>
      </c>
      <c r="T238" t="s">
        <v>853</v>
      </c>
      <c r="U238" t="s">
        <v>425</v>
      </c>
      <c r="AC238" t="s">
        <v>1336</v>
      </c>
      <c r="AE238" s="978"/>
      <c r="AF238" s="978"/>
      <c r="AG238" s="978"/>
      <c r="AH238" s="978"/>
      <c r="AI238" s="978"/>
    </row>
    <row r="239" spans="4:35">
      <c r="D239" t="s">
        <v>269</v>
      </c>
      <c r="E239" t="s">
        <v>245</v>
      </c>
      <c r="F239" t="s">
        <v>270</v>
      </c>
      <c r="G239" t="s">
        <v>2409</v>
      </c>
      <c r="H239" t="s">
        <v>272</v>
      </c>
      <c r="I239" t="s">
        <v>297</v>
      </c>
      <c r="J239" t="s">
        <v>130</v>
      </c>
      <c r="K239" t="s">
        <v>356</v>
      </c>
      <c r="L239" s="173" t="s">
        <v>350</v>
      </c>
      <c r="M239" s="173" t="s">
        <v>276</v>
      </c>
      <c r="N239" s="173" t="s">
        <v>457</v>
      </c>
      <c r="O239" t="s">
        <v>302</v>
      </c>
      <c r="P239" t="s">
        <v>303</v>
      </c>
      <c r="S239" t="s">
        <v>854</v>
      </c>
      <c r="T239" t="s">
        <v>855</v>
      </c>
      <c r="U239" t="s">
        <v>425</v>
      </c>
      <c r="AC239" t="s">
        <v>1336</v>
      </c>
      <c r="AE239" s="978"/>
      <c r="AF239" s="978"/>
      <c r="AG239" s="978"/>
      <c r="AH239" s="978"/>
      <c r="AI239" s="978"/>
    </row>
    <row r="240" spans="4:35">
      <c r="D240" t="s">
        <v>269</v>
      </c>
      <c r="E240" t="s">
        <v>245</v>
      </c>
      <c r="F240" t="s">
        <v>270</v>
      </c>
      <c r="G240" t="s">
        <v>2409</v>
      </c>
      <c r="H240" t="s">
        <v>272</v>
      </c>
      <c r="I240" t="s">
        <v>297</v>
      </c>
      <c r="J240" t="s">
        <v>130</v>
      </c>
      <c r="K240" t="s">
        <v>356</v>
      </c>
      <c r="L240" s="173" t="s">
        <v>350</v>
      </c>
      <c r="M240" s="173" t="s">
        <v>276</v>
      </c>
      <c r="N240" s="173" t="s">
        <v>457</v>
      </c>
      <c r="O240" t="s">
        <v>302</v>
      </c>
      <c r="P240" t="s">
        <v>303</v>
      </c>
      <c r="S240" t="s">
        <v>856</v>
      </c>
      <c r="T240" t="s">
        <v>857</v>
      </c>
      <c r="U240" t="s">
        <v>425</v>
      </c>
      <c r="AC240" t="s">
        <v>1336</v>
      </c>
      <c r="AE240" s="978"/>
      <c r="AF240" s="978"/>
      <c r="AG240" s="978"/>
      <c r="AH240" s="978"/>
      <c r="AI240" s="978"/>
    </row>
    <row r="241" spans="4:35">
      <c r="D241" t="s">
        <v>269</v>
      </c>
      <c r="E241" t="s">
        <v>245</v>
      </c>
      <c r="F241" t="s">
        <v>270</v>
      </c>
      <c r="G241" t="s">
        <v>2409</v>
      </c>
      <c r="H241" t="s">
        <v>272</v>
      </c>
      <c r="I241" t="s">
        <v>297</v>
      </c>
      <c r="J241" t="s">
        <v>130</v>
      </c>
      <c r="K241" t="s">
        <v>356</v>
      </c>
      <c r="L241" s="173" t="s">
        <v>350</v>
      </c>
      <c r="M241" s="173" t="s">
        <v>276</v>
      </c>
      <c r="N241" s="173" t="s">
        <v>457</v>
      </c>
      <c r="O241" t="s">
        <v>302</v>
      </c>
      <c r="P241" t="s">
        <v>303</v>
      </c>
      <c r="S241" t="s">
        <v>858</v>
      </c>
      <c r="T241" t="s">
        <v>859</v>
      </c>
      <c r="U241" t="s">
        <v>425</v>
      </c>
      <c r="AC241" t="s">
        <v>1336</v>
      </c>
      <c r="AE241" s="978"/>
      <c r="AF241" s="978"/>
      <c r="AG241" s="978"/>
      <c r="AH241" s="978"/>
      <c r="AI241" s="978"/>
    </row>
    <row r="242" spans="4:35">
      <c r="D242" t="s">
        <v>269</v>
      </c>
      <c r="E242" t="s">
        <v>245</v>
      </c>
      <c r="F242" t="s">
        <v>270</v>
      </c>
      <c r="G242" t="s">
        <v>2409</v>
      </c>
      <c r="H242" t="s">
        <v>272</v>
      </c>
      <c r="I242" t="s">
        <v>297</v>
      </c>
      <c r="J242" t="s">
        <v>130</v>
      </c>
      <c r="K242" t="s">
        <v>356</v>
      </c>
      <c r="L242" s="173" t="s">
        <v>350</v>
      </c>
      <c r="M242" s="173" t="s">
        <v>276</v>
      </c>
      <c r="N242" s="173" t="s">
        <v>457</v>
      </c>
      <c r="O242" t="s">
        <v>302</v>
      </c>
      <c r="P242" t="s">
        <v>303</v>
      </c>
      <c r="S242" t="s">
        <v>860</v>
      </c>
      <c r="T242" t="s">
        <v>861</v>
      </c>
      <c r="U242" t="s">
        <v>425</v>
      </c>
      <c r="AC242" t="s">
        <v>1336</v>
      </c>
      <c r="AE242" s="978"/>
      <c r="AF242" s="978"/>
      <c r="AG242" s="978"/>
      <c r="AH242" s="978"/>
      <c r="AI242" s="978"/>
    </row>
    <row r="243" spans="4:35">
      <c r="D243" t="s">
        <v>269</v>
      </c>
      <c r="E243" t="s">
        <v>245</v>
      </c>
      <c r="F243" t="s">
        <v>270</v>
      </c>
      <c r="G243" t="s">
        <v>2409</v>
      </c>
      <c r="H243" t="s">
        <v>272</v>
      </c>
      <c r="I243" t="s">
        <v>297</v>
      </c>
      <c r="J243" t="s">
        <v>130</v>
      </c>
      <c r="K243" t="s">
        <v>356</v>
      </c>
      <c r="L243" s="173" t="s">
        <v>350</v>
      </c>
      <c r="M243" s="173" t="s">
        <v>276</v>
      </c>
      <c r="N243" s="173" t="s">
        <v>457</v>
      </c>
      <c r="O243" t="s">
        <v>302</v>
      </c>
      <c r="P243" t="s">
        <v>303</v>
      </c>
      <c r="S243" t="s">
        <v>862</v>
      </c>
      <c r="T243" t="s">
        <v>863</v>
      </c>
      <c r="U243" t="s">
        <v>425</v>
      </c>
      <c r="AC243" t="s">
        <v>1336</v>
      </c>
      <c r="AE243" s="978"/>
      <c r="AF243" s="978"/>
      <c r="AG243" s="978"/>
      <c r="AH243" s="978"/>
      <c r="AI243" s="978"/>
    </row>
    <row r="244" spans="4:35">
      <c r="D244" t="s">
        <v>269</v>
      </c>
      <c r="E244" t="s">
        <v>245</v>
      </c>
      <c r="F244" t="s">
        <v>270</v>
      </c>
      <c r="G244" t="s">
        <v>2409</v>
      </c>
      <c r="H244" t="s">
        <v>272</v>
      </c>
      <c r="I244" t="s">
        <v>297</v>
      </c>
      <c r="J244" t="s">
        <v>130</v>
      </c>
      <c r="K244" t="s">
        <v>356</v>
      </c>
      <c r="L244" s="173" t="s">
        <v>350</v>
      </c>
      <c r="M244" s="173" t="s">
        <v>276</v>
      </c>
      <c r="N244" s="173" t="s">
        <v>457</v>
      </c>
      <c r="O244" t="s">
        <v>302</v>
      </c>
      <c r="P244" t="s">
        <v>303</v>
      </c>
      <c r="S244" t="s">
        <v>864</v>
      </c>
      <c r="T244" t="s">
        <v>865</v>
      </c>
      <c r="U244" t="s">
        <v>491</v>
      </c>
      <c r="AC244" t="s">
        <v>1336</v>
      </c>
      <c r="AE244" s="978"/>
      <c r="AF244" s="978"/>
      <c r="AG244" s="978"/>
      <c r="AH244" s="978"/>
      <c r="AI244" s="978"/>
    </row>
    <row r="245" spans="4:35">
      <c r="D245" t="s">
        <v>269</v>
      </c>
      <c r="E245" t="s">
        <v>245</v>
      </c>
      <c r="F245" t="s">
        <v>270</v>
      </c>
      <c r="G245" t="s">
        <v>2409</v>
      </c>
      <c r="H245" t="s">
        <v>272</v>
      </c>
      <c r="I245" t="s">
        <v>297</v>
      </c>
      <c r="J245" t="s">
        <v>130</v>
      </c>
      <c r="K245" t="s">
        <v>356</v>
      </c>
      <c r="L245" s="173" t="s">
        <v>350</v>
      </c>
      <c r="M245" s="173" t="s">
        <v>276</v>
      </c>
      <c r="N245" s="173" t="s">
        <v>457</v>
      </c>
      <c r="O245" t="s">
        <v>302</v>
      </c>
      <c r="P245" t="s">
        <v>303</v>
      </c>
      <c r="S245" t="s">
        <v>866</v>
      </c>
      <c r="T245" t="s">
        <v>867</v>
      </c>
      <c r="U245" t="s">
        <v>491</v>
      </c>
      <c r="AC245" t="s">
        <v>1336</v>
      </c>
      <c r="AE245" s="978"/>
      <c r="AF245" s="978"/>
      <c r="AG245" s="978"/>
      <c r="AH245" s="978"/>
      <c r="AI245" s="978"/>
    </row>
    <row r="246" spans="4:35">
      <c r="D246" t="s">
        <v>269</v>
      </c>
      <c r="E246" t="s">
        <v>245</v>
      </c>
      <c r="F246" t="s">
        <v>270</v>
      </c>
      <c r="G246" t="s">
        <v>2409</v>
      </c>
      <c r="H246" t="s">
        <v>272</v>
      </c>
      <c r="I246" t="s">
        <v>297</v>
      </c>
      <c r="J246" t="s">
        <v>130</v>
      </c>
      <c r="K246" t="s">
        <v>356</v>
      </c>
      <c r="L246" s="173" t="s">
        <v>350</v>
      </c>
      <c r="M246" s="173" t="s">
        <v>276</v>
      </c>
      <c r="N246" s="173" t="s">
        <v>457</v>
      </c>
      <c r="O246" t="s">
        <v>302</v>
      </c>
      <c r="P246" t="s">
        <v>303</v>
      </c>
      <c r="S246" t="s">
        <v>868</v>
      </c>
      <c r="T246" t="s">
        <v>869</v>
      </c>
      <c r="U246" t="s">
        <v>491</v>
      </c>
      <c r="AC246" t="s">
        <v>1336</v>
      </c>
      <c r="AE246" s="978"/>
      <c r="AF246" s="978"/>
      <c r="AG246" s="978"/>
      <c r="AH246" s="978"/>
      <c r="AI246" s="978"/>
    </row>
    <row r="247" spans="4:35">
      <c r="D247" t="s">
        <v>269</v>
      </c>
      <c r="E247" t="s">
        <v>245</v>
      </c>
      <c r="F247" t="s">
        <v>270</v>
      </c>
      <c r="G247" t="s">
        <v>2409</v>
      </c>
      <c r="H247" t="s">
        <v>272</v>
      </c>
      <c r="I247" t="s">
        <v>297</v>
      </c>
      <c r="J247" t="s">
        <v>130</v>
      </c>
      <c r="K247" t="s">
        <v>356</v>
      </c>
      <c r="L247" s="173" t="s">
        <v>350</v>
      </c>
      <c r="M247" s="173" t="s">
        <v>276</v>
      </c>
      <c r="N247" s="173" t="s">
        <v>457</v>
      </c>
      <c r="O247" t="s">
        <v>302</v>
      </c>
      <c r="P247" t="s">
        <v>303</v>
      </c>
      <c r="S247" t="s">
        <v>870</v>
      </c>
      <c r="T247" t="s">
        <v>871</v>
      </c>
      <c r="U247" t="s">
        <v>491</v>
      </c>
      <c r="Y247" s="62"/>
      <c r="AC247" t="s">
        <v>1336</v>
      </c>
      <c r="AE247" s="978"/>
      <c r="AF247" s="978"/>
      <c r="AG247" s="978"/>
      <c r="AH247" s="978"/>
      <c r="AI247" s="978"/>
    </row>
    <row r="248" spans="4:35">
      <c r="D248" t="s">
        <v>269</v>
      </c>
      <c r="E248" t="s">
        <v>245</v>
      </c>
      <c r="F248" t="s">
        <v>270</v>
      </c>
      <c r="G248" t="s">
        <v>2409</v>
      </c>
      <c r="H248" t="s">
        <v>272</v>
      </c>
      <c r="I248" t="s">
        <v>297</v>
      </c>
      <c r="J248" t="s">
        <v>130</v>
      </c>
      <c r="K248" t="s">
        <v>356</v>
      </c>
      <c r="L248" s="173" t="s">
        <v>350</v>
      </c>
      <c r="M248" s="625" t="s">
        <v>448</v>
      </c>
      <c r="N248" s="174" t="s">
        <v>426</v>
      </c>
      <c r="O248" s="172" t="s">
        <v>448</v>
      </c>
      <c r="P248" t="s">
        <v>303</v>
      </c>
      <c r="S248" t="s">
        <v>872</v>
      </c>
      <c r="T248" t="s">
        <v>873</v>
      </c>
      <c r="U248" t="s">
        <v>461</v>
      </c>
      <c r="Y248" s="62"/>
      <c r="AC248" t="s">
        <v>1336</v>
      </c>
      <c r="AE248" s="978"/>
      <c r="AF248" s="978"/>
      <c r="AG248" s="978"/>
      <c r="AH248" s="978"/>
      <c r="AI248" s="978"/>
    </row>
    <row r="249" spans="4:35">
      <c r="D249" t="s">
        <v>269</v>
      </c>
      <c r="E249" t="s">
        <v>245</v>
      </c>
      <c r="F249" t="s">
        <v>270</v>
      </c>
      <c r="G249" t="s">
        <v>2409</v>
      </c>
      <c r="H249" t="s">
        <v>272</v>
      </c>
      <c r="I249" t="s">
        <v>297</v>
      </c>
      <c r="J249" t="s">
        <v>130</v>
      </c>
      <c r="K249" t="s">
        <v>356</v>
      </c>
      <c r="L249" s="173" t="s">
        <v>350</v>
      </c>
      <c r="M249" s="625" t="s">
        <v>448</v>
      </c>
      <c r="N249" s="174" t="s">
        <v>426</v>
      </c>
      <c r="O249" s="172" t="s">
        <v>448</v>
      </c>
      <c r="P249" t="s">
        <v>303</v>
      </c>
      <c r="S249" t="s">
        <v>874</v>
      </c>
      <c r="T249" t="s">
        <v>875</v>
      </c>
      <c r="U249" t="s">
        <v>461</v>
      </c>
      <c r="Y249" s="62"/>
      <c r="AC249" t="s">
        <v>1336</v>
      </c>
      <c r="AE249" s="978"/>
      <c r="AF249" s="978"/>
      <c r="AG249" s="978"/>
      <c r="AH249" s="978"/>
      <c r="AI249" s="978"/>
    </row>
    <row r="250" spans="4:35">
      <c r="D250" t="s">
        <v>269</v>
      </c>
      <c r="E250" t="s">
        <v>245</v>
      </c>
      <c r="F250" t="s">
        <v>270</v>
      </c>
      <c r="G250" t="s">
        <v>2409</v>
      </c>
      <c r="H250" t="s">
        <v>272</v>
      </c>
      <c r="I250" t="s">
        <v>297</v>
      </c>
      <c r="J250" t="s">
        <v>130</v>
      </c>
      <c r="K250" t="s">
        <v>356</v>
      </c>
      <c r="L250" s="174" t="s">
        <v>362</v>
      </c>
      <c r="M250" s="173" t="s">
        <v>276</v>
      </c>
      <c r="N250" s="174" t="s">
        <v>430</v>
      </c>
      <c r="O250" t="s">
        <v>302</v>
      </c>
      <c r="P250" t="s">
        <v>303</v>
      </c>
      <c r="S250" t="s">
        <v>876</v>
      </c>
      <c r="T250" t="s">
        <v>2548</v>
      </c>
      <c r="U250" t="s">
        <v>280</v>
      </c>
      <c r="AC250" t="s">
        <v>1336</v>
      </c>
      <c r="AE250" s="978"/>
      <c r="AF250" s="978"/>
      <c r="AG250" s="978"/>
      <c r="AH250" s="978"/>
      <c r="AI250" s="978"/>
    </row>
    <row r="251" spans="4:35">
      <c r="D251" t="s">
        <v>269</v>
      </c>
      <c r="E251" t="s">
        <v>245</v>
      </c>
      <c r="F251" t="s">
        <v>270</v>
      </c>
      <c r="G251" t="s">
        <v>2409</v>
      </c>
      <c r="H251" t="s">
        <v>272</v>
      </c>
      <c r="I251" t="s">
        <v>297</v>
      </c>
      <c r="J251" t="s">
        <v>130</v>
      </c>
      <c r="K251" t="s">
        <v>356</v>
      </c>
      <c r="L251" s="174" t="s">
        <v>362</v>
      </c>
      <c r="M251" s="173" t="s">
        <v>276</v>
      </c>
      <c r="N251" s="174" t="s">
        <v>430</v>
      </c>
      <c r="O251" t="s">
        <v>302</v>
      </c>
      <c r="P251" t="s">
        <v>303</v>
      </c>
      <c r="S251" t="s">
        <v>878</v>
      </c>
      <c r="T251" t="s">
        <v>879</v>
      </c>
      <c r="U251" t="s">
        <v>425</v>
      </c>
      <c r="AC251" t="s">
        <v>1336</v>
      </c>
      <c r="AE251" s="978"/>
      <c r="AF251" s="978"/>
      <c r="AG251" s="978"/>
      <c r="AH251" s="978"/>
      <c r="AI251" s="978"/>
    </row>
    <row r="252" spans="4:35">
      <c r="D252" t="s">
        <v>269</v>
      </c>
      <c r="E252" t="s">
        <v>245</v>
      </c>
      <c r="F252" t="s">
        <v>270</v>
      </c>
      <c r="G252" t="s">
        <v>2409</v>
      </c>
      <c r="H252" t="s">
        <v>272</v>
      </c>
      <c r="I252" t="s">
        <v>297</v>
      </c>
      <c r="J252" t="s">
        <v>130</v>
      </c>
      <c r="K252" t="s">
        <v>356</v>
      </c>
      <c r="L252" s="174" t="s">
        <v>362</v>
      </c>
      <c r="M252" s="173" t="s">
        <v>276</v>
      </c>
      <c r="N252" s="174" t="s">
        <v>430</v>
      </c>
      <c r="O252" t="s">
        <v>302</v>
      </c>
      <c r="P252" t="s">
        <v>303</v>
      </c>
      <c r="S252" t="s">
        <v>880</v>
      </c>
      <c r="T252" t="s">
        <v>881</v>
      </c>
      <c r="U252" t="s">
        <v>425</v>
      </c>
      <c r="V252" s="61"/>
      <c r="AC252" t="s">
        <v>1336</v>
      </c>
      <c r="AE252" s="978"/>
      <c r="AF252" s="978"/>
      <c r="AG252" s="978"/>
      <c r="AH252" s="978"/>
      <c r="AI252" s="978"/>
    </row>
    <row r="253" spans="4:35">
      <c r="D253" t="s">
        <v>269</v>
      </c>
      <c r="E253" t="s">
        <v>245</v>
      </c>
      <c r="F253" t="s">
        <v>270</v>
      </c>
      <c r="G253" t="s">
        <v>2409</v>
      </c>
      <c r="H253" t="s">
        <v>272</v>
      </c>
      <c r="I253" t="s">
        <v>297</v>
      </c>
      <c r="J253" t="s">
        <v>130</v>
      </c>
      <c r="K253" t="s">
        <v>356</v>
      </c>
      <c r="L253" s="174" t="s">
        <v>362</v>
      </c>
      <c r="M253" s="173" t="s">
        <v>276</v>
      </c>
      <c r="N253" s="174" t="s">
        <v>430</v>
      </c>
      <c r="O253" t="s">
        <v>302</v>
      </c>
      <c r="P253" t="s">
        <v>303</v>
      </c>
      <c r="S253" t="s">
        <v>882</v>
      </c>
      <c r="T253" t="s">
        <v>883</v>
      </c>
      <c r="U253" t="s">
        <v>425</v>
      </c>
      <c r="AC253" t="s">
        <v>1336</v>
      </c>
      <c r="AE253" s="978"/>
      <c r="AF253" s="978"/>
      <c r="AG253" s="978"/>
      <c r="AH253" s="978"/>
      <c r="AI253" s="978"/>
    </row>
    <row r="254" spans="4:35">
      <c r="D254" t="s">
        <v>269</v>
      </c>
      <c r="E254" t="s">
        <v>245</v>
      </c>
      <c r="F254" t="s">
        <v>270</v>
      </c>
      <c r="G254" t="s">
        <v>2409</v>
      </c>
      <c r="H254" t="s">
        <v>272</v>
      </c>
      <c r="I254" t="s">
        <v>297</v>
      </c>
      <c r="J254" t="s">
        <v>130</v>
      </c>
      <c r="K254" t="s">
        <v>356</v>
      </c>
      <c r="L254" s="174" t="s">
        <v>362</v>
      </c>
      <c r="M254" s="173" t="s">
        <v>276</v>
      </c>
      <c r="N254" s="174" t="s">
        <v>430</v>
      </c>
      <c r="O254" t="s">
        <v>302</v>
      </c>
      <c r="P254" t="s">
        <v>303</v>
      </c>
      <c r="S254" t="s">
        <v>884</v>
      </c>
      <c r="T254" t="s">
        <v>885</v>
      </c>
      <c r="U254" t="s">
        <v>425</v>
      </c>
      <c r="AC254" t="s">
        <v>1336</v>
      </c>
      <c r="AE254" s="978"/>
      <c r="AF254" s="978"/>
      <c r="AG254" s="978"/>
      <c r="AH254" s="978"/>
      <c r="AI254" s="978"/>
    </row>
    <row r="255" spans="4:35">
      <c r="D255" t="s">
        <v>269</v>
      </c>
      <c r="E255" t="s">
        <v>245</v>
      </c>
      <c r="F255" t="s">
        <v>270</v>
      </c>
      <c r="G255" t="s">
        <v>2409</v>
      </c>
      <c r="H255" t="s">
        <v>272</v>
      </c>
      <c r="I255" t="s">
        <v>297</v>
      </c>
      <c r="J255" t="s">
        <v>130</v>
      </c>
      <c r="K255" t="s">
        <v>356</v>
      </c>
      <c r="L255" s="174" t="s">
        <v>362</v>
      </c>
      <c r="M255" s="173" t="s">
        <v>276</v>
      </c>
      <c r="N255" s="174" t="s">
        <v>430</v>
      </c>
      <c r="O255" t="s">
        <v>302</v>
      </c>
      <c r="P255" t="s">
        <v>303</v>
      </c>
      <c r="S255" t="s">
        <v>886</v>
      </c>
      <c r="T255" t="s">
        <v>887</v>
      </c>
      <c r="U255" t="s">
        <v>486</v>
      </c>
      <c r="AC255" t="s">
        <v>1336</v>
      </c>
      <c r="AE255" s="978"/>
      <c r="AF255" s="978"/>
      <c r="AG255" s="978"/>
      <c r="AH255" s="978"/>
      <c r="AI255" s="978"/>
    </row>
    <row r="256" spans="4:35">
      <c r="D256" t="s">
        <v>269</v>
      </c>
      <c r="E256" t="s">
        <v>245</v>
      </c>
      <c r="F256" t="s">
        <v>270</v>
      </c>
      <c r="G256" t="s">
        <v>2409</v>
      </c>
      <c r="H256" t="s">
        <v>272</v>
      </c>
      <c r="I256" t="s">
        <v>297</v>
      </c>
      <c r="J256" t="s">
        <v>130</v>
      </c>
      <c r="K256" t="s">
        <v>356</v>
      </c>
      <c r="L256" s="174" t="s">
        <v>362</v>
      </c>
      <c r="M256" s="173" t="s">
        <v>276</v>
      </c>
      <c r="N256" s="174" t="s">
        <v>430</v>
      </c>
      <c r="O256" t="s">
        <v>302</v>
      </c>
      <c r="P256" t="s">
        <v>303</v>
      </c>
      <c r="S256" t="s">
        <v>888</v>
      </c>
      <c r="T256" t="s">
        <v>889</v>
      </c>
      <c r="U256" t="s">
        <v>486</v>
      </c>
      <c r="AC256" t="s">
        <v>1336</v>
      </c>
      <c r="AE256" s="978"/>
      <c r="AF256" s="978"/>
      <c r="AG256" s="978"/>
      <c r="AH256" s="978"/>
      <c r="AI256" s="978"/>
    </row>
    <row r="257" spans="4:35">
      <c r="D257" t="s">
        <v>269</v>
      </c>
      <c r="E257" t="s">
        <v>245</v>
      </c>
      <c r="F257" t="s">
        <v>270</v>
      </c>
      <c r="G257" t="s">
        <v>2409</v>
      </c>
      <c r="H257" t="s">
        <v>272</v>
      </c>
      <c r="I257" t="s">
        <v>297</v>
      </c>
      <c r="J257" t="s">
        <v>130</v>
      </c>
      <c r="K257" t="s">
        <v>356</v>
      </c>
      <c r="L257" s="174" t="s">
        <v>362</v>
      </c>
      <c r="M257" s="173" t="s">
        <v>276</v>
      </c>
      <c r="N257" s="174" t="s">
        <v>430</v>
      </c>
      <c r="O257" t="s">
        <v>302</v>
      </c>
      <c r="P257" t="s">
        <v>303</v>
      </c>
      <c r="S257" t="s">
        <v>890</v>
      </c>
      <c r="T257" t="s">
        <v>889</v>
      </c>
      <c r="U257" t="s">
        <v>486</v>
      </c>
      <c r="AC257" t="s">
        <v>1336</v>
      </c>
      <c r="AE257" s="978"/>
      <c r="AF257" s="978"/>
      <c r="AG257" s="978"/>
      <c r="AH257" s="978"/>
      <c r="AI257" s="978"/>
    </row>
    <row r="258" spans="4:35">
      <c r="D258" t="s">
        <v>269</v>
      </c>
      <c r="E258" t="s">
        <v>245</v>
      </c>
      <c r="F258" t="s">
        <v>270</v>
      </c>
      <c r="G258" t="s">
        <v>2409</v>
      </c>
      <c r="H258" t="s">
        <v>272</v>
      </c>
      <c r="I258" t="s">
        <v>297</v>
      </c>
      <c r="J258" t="s">
        <v>130</v>
      </c>
      <c r="K258" t="s">
        <v>356</v>
      </c>
      <c r="L258" s="174" t="s">
        <v>362</v>
      </c>
      <c r="M258" s="173" t="s">
        <v>276</v>
      </c>
      <c r="N258" s="174" t="s">
        <v>430</v>
      </c>
      <c r="O258" t="s">
        <v>302</v>
      </c>
      <c r="P258" t="s">
        <v>303</v>
      </c>
      <c r="S258" t="s">
        <v>891</v>
      </c>
      <c r="T258" t="s">
        <v>892</v>
      </c>
      <c r="U258" t="s">
        <v>486</v>
      </c>
      <c r="AC258" t="s">
        <v>1336</v>
      </c>
      <c r="AE258" s="978"/>
      <c r="AF258" s="978"/>
      <c r="AG258" s="978"/>
      <c r="AH258" s="978"/>
      <c r="AI258" s="978"/>
    </row>
    <row r="259" spans="4:35">
      <c r="D259" t="s">
        <v>269</v>
      </c>
      <c r="E259" t="s">
        <v>245</v>
      </c>
      <c r="F259" t="s">
        <v>270</v>
      </c>
      <c r="G259" t="s">
        <v>2409</v>
      </c>
      <c r="H259" t="s">
        <v>272</v>
      </c>
      <c r="I259" t="s">
        <v>297</v>
      </c>
      <c r="J259" t="s">
        <v>130</v>
      </c>
      <c r="K259" t="s">
        <v>356</v>
      </c>
      <c r="L259" s="174" t="s">
        <v>362</v>
      </c>
      <c r="M259" s="173" t="s">
        <v>276</v>
      </c>
      <c r="N259" s="174" t="s">
        <v>430</v>
      </c>
      <c r="O259" t="s">
        <v>302</v>
      </c>
      <c r="P259" t="s">
        <v>303</v>
      </c>
      <c r="S259" t="s">
        <v>893</v>
      </c>
      <c r="T259" t="s">
        <v>887</v>
      </c>
      <c r="U259" t="s">
        <v>486</v>
      </c>
      <c r="AC259" t="s">
        <v>1336</v>
      </c>
      <c r="AE259" s="978"/>
      <c r="AF259" s="978"/>
      <c r="AG259" s="978"/>
      <c r="AH259" s="978"/>
      <c r="AI259" s="978"/>
    </row>
    <row r="260" spans="4:35">
      <c r="D260" t="s">
        <v>269</v>
      </c>
      <c r="E260" t="s">
        <v>245</v>
      </c>
      <c r="F260" t="s">
        <v>270</v>
      </c>
      <c r="G260" t="s">
        <v>2409</v>
      </c>
      <c r="H260" t="s">
        <v>272</v>
      </c>
      <c r="I260" t="s">
        <v>297</v>
      </c>
      <c r="J260" t="s">
        <v>130</v>
      </c>
      <c r="K260" t="s">
        <v>356</v>
      </c>
      <c r="L260" s="174" t="s">
        <v>362</v>
      </c>
      <c r="M260" s="173" t="s">
        <v>276</v>
      </c>
      <c r="N260" s="174" t="s">
        <v>430</v>
      </c>
      <c r="O260" t="s">
        <v>302</v>
      </c>
      <c r="P260" t="s">
        <v>303</v>
      </c>
      <c r="S260" t="s">
        <v>894</v>
      </c>
      <c r="T260" t="s">
        <v>895</v>
      </c>
      <c r="U260" t="s">
        <v>486</v>
      </c>
      <c r="AC260" t="s">
        <v>1336</v>
      </c>
      <c r="AE260" s="978"/>
      <c r="AF260" s="978"/>
      <c r="AG260" s="978"/>
      <c r="AH260" s="978"/>
      <c r="AI260" s="978"/>
    </row>
    <row r="261" spans="4:35">
      <c r="D261" t="s">
        <v>269</v>
      </c>
      <c r="E261" t="s">
        <v>245</v>
      </c>
      <c r="F261" t="s">
        <v>270</v>
      </c>
      <c r="G261" t="s">
        <v>2409</v>
      </c>
      <c r="H261" t="s">
        <v>272</v>
      </c>
      <c r="I261" t="s">
        <v>297</v>
      </c>
      <c r="J261" t="s">
        <v>130</v>
      </c>
      <c r="K261" t="s">
        <v>356</v>
      </c>
      <c r="L261" s="174" t="s">
        <v>362</v>
      </c>
      <c r="M261" s="625" t="s">
        <v>448</v>
      </c>
      <c r="N261" s="174" t="s">
        <v>430</v>
      </c>
      <c r="O261" s="172" t="s">
        <v>448</v>
      </c>
      <c r="P261" t="s">
        <v>303</v>
      </c>
      <c r="S261" t="s">
        <v>896</v>
      </c>
      <c r="T261" t="s">
        <v>897</v>
      </c>
      <c r="U261" t="s">
        <v>486</v>
      </c>
      <c r="AC261" t="s">
        <v>1336</v>
      </c>
      <c r="AE261" s="978"/>
      <c r="AF261" s="978"/>
      <c r="AG261" s="978"/>
      <c r="AH261" s="978"/>
      <c r="AI261" s="978"/>
    </row>
    <row r="262" spans="4:35">
      <c r="D262" t="s">
        <v>269</v>
      </c>
      <c r="E262" t="s">
        <v>245</v>
      </c>
      <c r="F262" t="s">
        <v>270</v>
      </c>
      <c r="G262" t="s">
        <v>2409</v>
      </c>
      <c r="H262" t="s">
        <v>272</v>
      </c>
      <c r="I262" t="s">
        <v>297</v>
      </c>
      <c r="J262" t="s">
        <v>130</v>
      </c>
      <c r="K262" t="s">
        <v>356</v>
      </c>
      <c r="L262" s="174" t="s">
        <v>362</v>
      </c>
      <c r="M262" s="173" t="s">
        <v>276</v>
      </c>
      <c r="N262" s="174" t="s">
        <v>430</v>
      </c>
      <c r="O262" t="s">
        <v>302</v>
      </c>
      <c r="P262" t="s">
        <v>303</v>
      </c>
      <c r="S262" t="s">
        <v>898</v>
      </c>
      <c r="T262" t="s">
        <v>899</v>
      </c>
      <c r="U262" t="s">
        <v>486</v>
      </c>
      <c r="AC262" t="s">
        <v>1336</v>
      </c>
      <c r="AE262" s="978"/>
      <c r="AF262" s="978"/>
      <c r="AG262" s="978"/>
      <c r="AH262" s="978"/>
      <c r="AI262" s="978"/>
    </row>
    <row r="263" spans="4:35">
      <c r="D263" t="s">
        <v>269</v>
      </c>
      <c r="E263" t="s">
        <v>245</v>
      </c>
      <c r="F263" t="s">
        <v>270</v>
      </c>
      <c r="G263" t="s">
        <v>2409</v>
      </c>
      <c r="H263" t="s">
        <v>272</v>
      </c>
      <c r="I263" t="s">
        <v>297</v>
      </c>
      <c r="J263" t="s">
        <v>130</v>
      </c>
      <c r="K263" t="s">
        <v>356</v>
      </c>
      <c r="L263" s="174" t="s">
        <v>362</v>
      </c>
      <c r="M263" s="625" t="s">
        <v>448</v>
      </c>
      <c r="N263" s="174" t="s">
        <v>430</v>
      </c>
      <c r="O263" s="172" t="s">
        <v>448</v>
      </c>
      <c r="P263" t="s">
        <v>303</v>
      </c>
      <c r="S263" t="s">
        <v>900</v>
      </c>
      <c r="T263" t="s">
        <v>901</v>
      </c>
      <c r="U263" t="s">
        <v>486</v>
      </c>
      <c r="AC263" t="s">
        <v>1336</v>
      </c>
      <c r="AE263" s="978"/>
      <c r="AF263" s="978"/>
      <c r="AG263" s="978"/>
      <c r="AH263" s="978"/>
      <c r="AI263" s="978"/>
    </row>
    <row r="264" spans="4:35">
      <c r="D264" t="s">
        <v>269</v>
      </c>
      <c r="E264" t="s">
        <v>245</v>
      </c>
      <c r="F264" t="s">
        <v>270</v>
      </c>
      <c r="G264" t="s">
        <v>2409</v>
      </c>
      <c r="H264" t="s">
        <v>272</v>
      </c>
      <c r="I264" t="s">
        <v>297</v>
      </c>
      <c r="J264" t="s">
        <v>130</v>
      </c>
      <c r="K264" t="s">
        <v>356</v>
      </c>
      <c r="L264" s="174" t="s">
        <v>362</v>
      </c>
      <c r="M264" s="173" t="s">
        <v>276</v>
      </c>
      <c r="N264" s="174" t="s">
        <v>434</v>
      </c>
      <c r="O264" t="s">
        <v>302</v>
      </c>
      <c r="P264" t="s">
        <v>303</v>
      </c>
      <c r="S264" t="s">
        <v>902</v>
      </c>
      <c r="T264" t="s">
        <v>903</v>
      </c>
      <c r="U264" t="s">
        <v>437</v>
      </c>
      <c r="AC264" t="s">
        <v>1336</v>
      </c>
      <c r="AE264" s="978"/>
      <c r="AF264" s="978"/>
      <c r="AG264" s="978"/>
      <c r="AH264" s="978"/>
      <c r="AI264" s="978"/>
    </row>
    <row r="265" spans="4:35">
      <c r="D265" t="s">
        <v>269</v>
      </c>
      <c r="E265" t="s">
        <v>245</v>
      </c>
      <c r="F265" t="s">
        <v>270</v>
      </c>
      <c r="G265" t="s">
        <v>2409</v>
      </c>
      <c r="H265" t="s">
        <v>272</v>
      </c>
      <c r="I265" t="s">
        <v>297</v>
      </c>
      <c r="J265" t="s">
        <v>130</v>
      </c>
      <c r="K265" t="s">
        <v>356</v>
      </c>
      <c r="L265" s="174" t="s">
        <v>362</v>
      </c>
      <c r="M265" s="173" t="s">
        <v>276</v>
      </c>
      <c r="N265" s="174" t="s">
        <v>434</v>
      </c>
      <c r="O265" t="s">
        <v>302</v>
      </c>
      <c r="P265" t="s">
        <v>303</v>
      </c>
      <c r="S265" t="s">
        <v>904</v>
      </c>
      <c r="T265" t="s">
        <v>903</v>
      </c>
      <c r="U265" t="s">
        <v>437</v>
      </c>
      <c r="AC265" t="s">
        <v>1336</v>
      </c>
      <c r="AE265" s="978"/>
      <c r="AF265" s="978"/>
      <c r="AG265" s="978"/>
      <c r="AH265" s="978"/>
      <c r="AI265" s="978"/>
    </row>
    <row r="266" spans="4:35">
      <c r="D266" t="s">
        <v>269</v>
      </c>
      <c r="E266" t="s">
        <v>245</v>
      </c>
      <c r="F266" t="s">
        <v>270</v>
      </c>
      <c r="G266" t="s">
        <v>2409</v>
      </c>
      <c r="H266" t="s">
        <v>272</v>
      </c>
      <c r="I266" t="s">
        <v>297</v>
      </c>
      <c r="J266" t="s">
        <v>130</v>
      </c>
      <c r="K266" t="s">
        <v>356</v>
      </c>
      <c r="L266" s="174" t="s">
        <v>362</v>
      </c>
      <c r="M266" s="173" t="s">
        <v>276</v>
      </c>
      <c r="N266" s="174" t="s">
        <v>434</v>
      </c>
      <c r="O266" t="s">
        <v>302</v>
      </c>
      <c r="P266" t="s">
        <v>303</v>
      </c>
      <c r="S266" t="s">
        <v>905</v>
      </c>
      <c r="T266" t="s">
        <v>906</v>
      </c>
      <c r="U266" t="s">
        <v>437</v>
      </c>
      <c r="AC266" t="s">
        <v>1336</v>
      </c>
      <c r="AE266" s="978"/>
      <c r="AF266" s="978"/>
      <c r="AG266" s="978"/>
      <c r="AH266" s="978"/>
      <c r="AI266" s="978"/>
    </row>
    <row r="267" spans="4:35">
      <c r="D267" t="s">
        <v>269</v>
      </c>
      <c r="E267" t="s">
        <v>245</v>
      </c>
      <c r="F267" t="s">
        <v>270</v>
      </c>
      <c r="G267" t="s">
        <v>2409</v>
      </c>
      <c r="H267" t="s">
        <v>272</v>
      </c>
      <c r="I267" t="s">
        <v>297</v>
      </c>
      <c r="J267" t="s">
        <v>130</v>
      </c>
      <c r="K267" t="s">
        <v>356</v>
      </c>
      <c r="L267" s="174" t="s">
        <v>362</v>
      </c>
      <c r="M267" s="173" t="s">
        <v>276</v>
      </c>
      <c r="N267" s="174" t="s">
        <v>434</v>
      </c>
      <c r="O267" t="s">
        <v>302</v>
      </c>
      <c r="P267" t="s">
        <v>303</v>
      </c>
      <c r="S267" t="s">
        <v>907</v>
      </c>
      <c r="T267" t="s">
        <v>908</v>
      </c>
      <c r="U267" t="s">
        <v>437</v>
      </c>
      <c r="AC267" t="s">
        <v>1336</v>
      </c>
      <c r="AE267" s="978"/>
      <c r="AF267" s="978"/>
      <c r="AG267" s="978"/>
      <c r="AH267" s="978"/>
      <c r="AI267" s="978"/>
    </row>
    <row r="268" spans="4:35">
      <c r="D268" t="s">
        <v>269</v>
      </c>
      <c r="E268" t="s">
        <v>245</v>
      </c>
      <c r="F268" t="s">
        <v>270</v>
      </c>
      <c r="G268" t="s">
        <v>2409</v>
      </c>
      <c r="H268" t="s">
        <v>272</v>
      </c>
      <c r="I268" t="s">
        <v>297</v>
      </c>
      <c r="J268" t="s">
        <v>130</v>
      </c>
      <c r="K268" t="s">
        <v>356</v>
      </c>
      <c r="L268" s="174" t="s">
        <v>362</v>
      </c>
      <c r="M268" s="173" t="s">
        <v>276</v>
      </c>
      <c r="N268" s="174" t="s">
        <v>434</v>
      </c>
      <c r="O268" t="s">
        <v>302</v>
      </c>
      <c r="P268" t="s">
        <v>303</v>
      </c>
      <c r="S268" t="s">
        <v>909</v>
      </c>
      <c r="T268" t="s">
        <v>910</v>
      </c>
      <c r="U268" t="s">
        <v>500</v>
      </c>
      <c r="AC268" t="s">
        <v>1336</v>
      </c>
      <c r="AE268" s="978"/>
      <c r="AF268" s="978"/>
      <c r="AG268" s="978"/>
      <c r="AH268" s="978"/>
      <c r="AI268" s="978"/>
    </row>
    <row r="269" spans="4:35">
      <c r="D269" t="s">
        <v>269</v>
      </c>
      <c r="E269" t="s">
        <v>245</v>
      </c>
      <c r="F269" t="s">
        <v>270</v>
      </c>
      <c r="G269" t="s">
        <v>2409</v>
      </c>
      <c r="H269" t="s">
        <v>272</v>
      </c>
      <c r="I269" t="s">
        <v>297</v>
      </c>
      <c r="J269" t="s">
        <v>130</v>
      </c>
      <c r="K269" t="s">
        <v>356</v>
      </c>
      <c r="L269" s="174" t="s">
        <v>362</v>
      </c>
      <c r="M269" s="173" t="s">
        <v>276</v>
      </c>
      <c r="N269" s="174" t="s">
        <v>434</v>
      </c>
      <c r="O269" t="s">
        <v>302</v>
      </c>
      <c r="P269" t="s">
        <v>303</v>
      </c>
      <c r="S269" t="s">
        <v>911</v>
      </c>
      <c r="T269" t="s">
        <v>912</v>
      </c>
      <c r="U269" t="s">
        <v>500</v>
      </c>
      <c r="AC269" t="s">
        <v>1336</v>
      </c>
      <c r="AE269" s="978"/>
      <c r="AF269" s="978"/>
      <c r="AG269" s="978"/>
      <c r="AH269" s="978"/>
      <c r="AI269" s="978"/>
    </row>
    <row r="270" spans="4:35">
      <c r="D270" t="s">
        <v>269</v>
      </c>
      <c r="E270" t="s">
        <v>245</v>
      </c>
      <c r="F270" t="s">
        <v>270</v>
      </c>
      <c r="G270" t="s">
        <v>2409</v>
      </c>
      <c r="H270" t="s">
        <v>272</v>
      </c>
      <c r="I270" t="s">
        <v>297</v>
      </c>
      <c r="J270" t="s">
        <v>130</v>
      </c>
      <c r="K270" t="s">
        <v>356</v>
      </c>
      <c r="L270" s="174" t="s">
        <v>362</v>
      </c>
      <c r="M270" s="173" t="s">
        <v>276</v>
      </c>
      <c r="N270" s="174" t="s">
        <v>434</v>
      </c>
      <c r="O270" t="s">
        <v>302</v>
      </c>
      <c r="P270" t="s">
        <v>303</v>
      </c>
      <c r="S270" t="s">
        <v>913</v>
      </c>
      <c r="T270" t="s">
        <v>914</v>
      </c>
      <c r="U270" t="s">
        <v>500</v>
      </c>
      <c r="AC270" t="s">
        <v>1336</v>
      </c>
      <c r="AE270" s="978"/>
      <c r="AF270" s="978"/>
      <c r="AG270" s="978"/>
      <c r="AH270" s="978"/>
      <c r="AI270" s="978"/>
    </row>
    <row r="271" spans="4:35">
      <c r="D271" t="s">
        <v>269</v>
      </c>
      <c r="E271" t="s">
        <v>245</v>
      </c>
      <c r="F271" t="s">
        <v>270</v>
      </c>
      <c r="G271" t="s">
        <v>2409</v>
      </c>
      <c r="H271" t="s">
        <v>272</v>
      </c>
      <c r="I271" t="s">
        <v>297</v>
      </c>
      <c r="J271" t="s">
        <v>130</v>
      </c>
      <c r="K271" t="s">
        <v>356</v>
      </c>
      <c r="L271" s="174" t="s">
        <v>362</v>
      </c>
      <c r="M271" s="173" t="s">
        <v>276</v>
      </c>
      <c r="N271" s="174" t="s">
        <v>434</v>
      </c>
      <c r="O271" t="s">
        <v>302</v>
      </c>
      <c r="P271" t="s">
        <v>303</v>
      </c>
      <c r="S271" t="s">
        <v>915</v>
      </c>
      <c r="T271" t="s">
        <v>910</v>
      </c>
      <c r="U271" t="s">
        <v>500</v>
      </c>
      <c r="AC271" t="s">
        <v>1336</v>
      </c>
      <c r="AE271" s="978"/>
      <c r="AF271" s="978"/>
      <c r="AG271" s="978"/>
      <c r="AH271" s="978"/>
      <c r="AI271" s="978"/>
    </row>
    <row r="272" spans="4:35">
      <c r="D272" t="s">
        <v>269</v>
      </c>
      <c r="E272" t="s">
        <v>245</v>
      </c>
      <c r="F272" t="s">
        <v>270</v>
      </c>
      <c r="G272" t="s">
        <v>2409</v>
      </c>
      <c r="H272" t="s">
        <v>272</v>
      </c>
      <c r="I272" t="s">
        <v>297</v>
      </c>
      <c r="J272" t="s">
        <v>130</v>
      </c>
      <c r="K272" t="s">
        <v>356</v>
      </c>
      <c r="L272" s="174" t="s">
        <v>362</v>
      </c>
      <c r="M272" s="173" t="s">
        <v>276</v>
      </c>
      <c r="N272" s="174" t="s">
        <v>434</v>
      </c>
      <c r="O272" t="s">
        <v>302</v>
      </c>
      <c r="P272" t="s">
        <v>303</v>
      </c>
      <c r="S272" t="s">
        <v>916</v>
      </c>
      <c r="T272" t="s">
        <v>917</v>
      </c>
      <c r="U272" t="s">
        <v>500</v>
      </c>
      <c r="AC272" t="s">
        <v>1336</v>
      </c>
      <c r="AE272" s="978"/>
      <c r="AF272" s="978"/>
      <c r="AG272" s="978"/>
      <c r="AH272" s="978"/>
      <c r="AI272" s="978"/>
    </row>
    <row r="273" spans="4:35">
      <c r="D273" t="s">
        <v>269</v>
      </c>
      <c r="E273" t="s">
        <v>245</v>
      </c>
      <c r="F273" t="s">
        <v>270</v>
      </c>
      <c r="G273" t="s">
        <v>2409</v>
      </c>
      <c r="H273" t="s">
        <v>272</v>
      </c>
      <c r="I273" t="s">
        <v>297</v>
      </c>
      <c r="J273" t="s">
        <v>130</v>
      </c>
      <c r="K273" t="s">
        <v>356</v>
      </c>
      <c r="L273" s="174" t="s">
        <v>362</v>
      </c>
      <c r="M273" s="173" t="s">
        <v>276</v>
      </c>
      <c r="N273" s="174" t="s">
        <v>438</v>
      </c>
      <c r="O273" t="s">
        <v>302</v>
      </c>
      <c r="P273" t="s">
        <v>303</v>
      </c>
      <c r="S273" t="s">
        <v>918</v>
      </c>
      <c r="T273" t="s">
        <v>919</v>
      </c>
      <c r="U273" t="s">
        <v>447</v>
      </c>
      <c r="AC273" t="s">
        <v>1336</v>
      </c>
      <c r="AE273" s="978"/>
      <c r="AF273" s="978"/>
      <c r="AG273" s="978"/>
      <c r="AH273" s="978"/>
      <c r="AI273" s="978"/>
    </row>
    <row r="274" spans="4:35">
      <c r="D274" t="s">
        <v>269</v>
      </c>
      <c r="E274" t="s">
        <v>245</v>
      </c>
      <c r="F274" t="s">
        <v>270</v>
      </c>
      <c r="G274" t="s">
        <v>2409</v>
      </c>
      <c r="H274" t="s">
        <v>272</v>
      </c>
      <c r="I274" t="s">
        <v>297</v>
      </c>
      <c r="J274" t="s">
        <v>130</v>
      </c>
      <c r="K274" t="s">
        <v>356</v>
      </c>
      <c r="L274" s="174" t="s">
        <v>362</v>
      </c>
      <c r="M274" s="173" t="s">
        <v>276</v>
      </c>
      <c r="N274" s="174" t="s">
        <v>438</v>
      </c>
      <c r="O274" t="s">
        <v>302</v>
      </c>
      <c r="P274" t="s">
        <v>303</v>
      </c>
      <c r="S274" t="s">
        <v>920</v>
      </c>
      <c r="T274" t="s">
        <v>921</v>
      </c>
      <c r="U274" t="s">
        <v>447</v>
      </c>
      <c r="AC274" t="s">
        <v>1336</v>
      </c>
      <c r="AE274" s="978"/>
      <c r="AF274" s="978"/>
      <c r="AG274" s="978"/>
      <c r="AH274" s="978"/>
      <c r="AI274" s="978"/>
    </row>
    <row r="275" spans="4:35">
      <c r="D275" t="s">
        <v>269</v>
      </c>
      <c r="E275" t="s">
        <v>245</v>
      </c>
      <c r="F275" t="s">
        <v>270</v>
      </c>
      <c r="G275" t="s">
        <v>2409</v>
      </c>
      <c r="H275" t="s">
        <v>272</v>
      </c>
      <c r="I275" t="s">
        <v>297</v>
      </c>
      <c r="J275" t="s">
        <v>130</v>
      </c>
      <c r="K275" t="s">
        <v>356</v>
      </c>
      <c r="L275" s="174" t="s">
        <v>362</v>
      </c>
      <c r="M275" s="173" t="s">
        <v>276</v>
      </c>
      <c r="N275" s="174" t="s">
        <v>438</v>
      </c>
      <c r="O275" t="s">
        <v>302</v>
      </c>
      <c r="P275" t="s">
        <v>303</v>
      </c>
      <c r="S275" t="s">
        <v>922</v>
      </c>
      <c r="T275" t="s">
        <v>923</v>
      </c>
      <c r="U275" t="s">
        <v>447</v>
      </c>
      <c r="AC275" t="s">
        <v>1336</v>
      </c>
      <c r="AE275" s="978"/>
      <c r="AF275" s="978"/>
      <c r="AG275" s="978"/>
      <c r="AH275" s="978"/>
      <c r="AI275" s="978"/>
    </row>
    <row r="276" spans="4:35">
      <c r="D276" t="s">
        <v>269</v>
      </c>
      <c r="E276" t="s">
        <v>245</v>
      </c>
      <c r="F276" t="s">
        <v>270</v>
      </c>
      <c r="G276" t="s">
        <v>2409</v>
      </c>
      <c r="H276" t="s">
        <v>272</v>
      </c>
      <c r="I276" t="s">
        <v>297</v>
      </c>
      <c r="J276" t="s">
        <v>130</v>
      </c>
      <c r="K276" t="s">
        <v>356</v>
      </c>
      <c r="L276" s="174" t="s">
        <v>362</v>
      </c>
      <c r="M276" s="173" t="s">
        <v>276</v>
      </c>
      <c r="N276" s="174" t="s">
        <v>438</v>
      </c>
      <c r="O276" t="s">
        <v>302</v>
      </c>
      <c r="P276" t="s">
        <v>303</v>
      </c>
      <c r="S276" t="s">
        <v>924</v>
      </c>
      <c r="T276" t="s">
        <v>925</v>
      </c>
      <c r="U276" t="s">
        <v>447</v>
      </c>
      <c r="AC276" t="s">
        <v>1336</v>
      </c>
      <c r="AE276" s="978"/>
      <c r="AF276" s="978"/>
      <c r="AG276" s="978"/>
      <c r="AH276" s="978"/>
      <c r="AI276" s="978"/>
    </row>
    <row r="277" spans="4:35">
      <c r="D277" t="s">
        <v>269</v>
      </c>
      <c r="E277" t="s">
        <v>245</v>
      </c>
      <c r="F277" t="s">
        <v>270</v>
      </c>
      <c r="G277" t="s">
        <v>2409</v>
      </c>
      <c r="H277" t="s">
        <v>272</v>
      </c>
      <c r="I277" t="s">
        <v>297</v>
      </c>
      <c r="J277" t="s">
        <v>130</v>
      </c>
      <c r="K277" t="s">
        <v>356</v>
      </c>
      <c r="L277" s="174" t="s">
        <v>362</v>
      </c>
      <c r="M277" s="173" t="s">
        <v>276</v>
      </c>
      <c r="N277" s="174" t="s">
        <v>438</v>
      </c>
      <c r="O277" t="s">
        <v>302</v>
      </c>
      <c r="P277" t="s">
        <v>303</v>
      </c>
      <c r="S277" t="s">
        <v>926</v>
      </c>
      <c r="T277" t="s">
        <v>919</v>
      </c>
      <c r="U277" t="s">
        <v>542</v>
      </c>
      <c r="AC277" t="s">
        <v>1336</v>
      </c>
      <c r="AE277" s="978"/>
      <c r="AF277" s="978"/>
      <c r="AG277" s="978"/>
      <c r="AH277" s="978"/>
      <c r="AI277" s="978"/>
    </row>
    <row r="278" spans="4:35">
      <c r="D278" t="s">
        <v>269</v>
      </c>
      <c r="E278" t="s">
        <v>245</v>
      </c>
      <c r="F278" t="s">
        <v>270</v>
      </c>
      <c r="G278" t="s">
        <v>2409</v>
      </c>
      <c r="H278" t="s">
        <v>272</v>
      </c>
      <c r="I278" t="s">
        <v>297</v>
      </c>
      <c r="J278" t="s">
        <v>130</v>
      </c>
      <c r="K278" t="s">
        <v>356</v>
      </c>
      <c r="L278" s="174" t="s">
        <v>362</v>
      </c>
      <c r="M278" s="625" t="s">
        <v>448</v>
      </c>
      <c r="N278" s="174" t="s">
        <v>438</v>
      </c>
      <c r="O278" s="172" t="s">
        <v>448</v>
      </c>
      <c r="P278" t="s">
        <v>303</v>
      </c>
      <c r="S278" t="s">
        <v>927</v>
      </c>
      <c r="T278" t="s">
        <v>921</v>
      </c>
      <c r="U278" t="s">
        <v>542</v>
      </c>
      <c r="AC278" t="s">
        <v>1336</v>
      </c>
      <c r="AE278" s="978"/>
      <c r="AF278" s="978"/>
      <c r="AG278" s="978"/>
      <c r="AH278" s="978"/>
      <c r="AI278" s="978"/>
    </row>
    <row r="279" spans="4:35">
      <c r="D279" t="s">
        <v>269</v>
      </c>
      <c r="E279" t="s">
        <v>245</v>
      </c>
      <c r="F279" t="s">
        <v>270</v>
      </c>
      <c r="G279" t="s">
        <v>2409</v>
      </c>
      <c r="H279" t="s">
        <v>272</v>
      </c>
      <c r="I279" t="s">
        <v>297</v>
      </c>
      <c r="J279" t="s">
        <v>130</v>
      </c>
      <c r="K279" t="s">
        <v>356</v>
      </c>
      <c r="L279" s="174" t="s">
        <v>362</v>
      </c>
      <c r="M279" s="173" t="s">
        <v>276</v>
      </c>
      <c r="N279" s="174" t="s">
        <v>438</v>
      </c>
      <c r="O279" t="s">
        <v>302</v>
      </c>
      <c r="P279" t="s">
        <v>303</v>
      </c>
      <c r="S279" t="s">
        <v>928</v>
      </c>
      <c r="T279" t="s">
        <v>923</v>
      </c>
      <c r="U279" t="s">
        <v>542</v>
      </c>
      <c r="AC279" t="s">
        <v>1336</v>
      </c>
      <c r="AE279" s="978"/>
      <c r="AF279" s="978"/>
      <c r="AG279" s="978"/>
      <c r="AH279" s="978"/>
      <c r="AI279" s="978"/>
    </row>
    <row r="280" spans="4:35">
      <c r="D280" t="s">
        <v>269</v>
      </c>
      <c r="E280" t="s">
        <v>245</v>
      </c>
      <c r="F280" t="s">
        <v>270</v>
      </c>
      <c r="G280" t="s">
        <v>2409</v>
      </c>
      <c r="H280" t="s">
        <v>272</v>
      </c>
      <c r="I280" t="s">
        <v>297</v>
      </c>
      <c r="J280" t="s">
        <v>130</v>
      </c>
      <c r="K280" t="s">
        <v>356</v>
      </c>
      <c r="L280" s="174" t="s">
        <v>362</v>
      </c>
      <c r="M280" s="173" t="s">
        <v>276</v>
      </c>
      <c r="N280" s="174" t="s">
        <v>438</v>
      </c>
      <c r="O280" t="s">
        <v>302</v>
      </c>
      <c r="P280" t="s">
        <v>303</v>
      </c>
      <c r="S280" t="s">
        <v>929</v>
      </c>
      <c r="T280" t="s">
        <v>930</v>
      </c>
      <c r="U280" t="s">
        <v>542</v>
      </c>
      <c r="AC280" t="s">
        <v>1336</v>
      </c>
      <c r="AE280" s="978"/>
      <c r="AF280" s="978"/>
      <c r="AG280" s="978"/>
      <c r="AH280" s="978"/>
      <c r="AI280" s="978"/>
    </row>
    <row r="281" spans="4:35">
      <c r="D281" t="s">
        <v>269</v>
      </c>
      <c r="E281" t="s">
        <v>245</v>
      </c>
      <c r="F281" t="s">
        <v>270</v>
      </c>
      <c r="G281" t="s">
        <v>2409</v>
      </c>
      <c r="H281" t="s">
        <v>272</v>
      </c>
      <c r="I281" t="s">
        <v>297</v>
      </c>
      <c r="J281" t="s">
        <v>130</v>
      </c>
      <c r="K281" t="s">
        <v>356</v>
      </c>
      <c r="L281" s="173" t="s">
        <v>372</v>
      </c>
      <c r="M281" s="173" t="s">
        <v>276</v>
      </c>
      <c r="N281" s="173" t="s">
        <v>372</v>
      </c>
      <c r="O281" t="s">
        <v>302</v>
      </c>
      <c r="P281" t="s">
        <v>303</v>
      </c>
      <c r="S281" t="s">
        <v>931</v>
      </c>
      <c r="T281" t="s">
        <v>932</v>
      </c>
      <c r="U281" t="s">
        <v>530</v>
      </c>
      <c r="AC281" t="s">
        <v>1336</v>
      </c>
      <c r="AE281" s="978"/>
      <c r="AF281" s="978"/>
      <c r="AG281" s="978"/>
      <c r="AH281" s="978"/>
      <c r="AI281" s="978"/>
    </row>
    <row r="282" spans="4:35">
      <c r="D282" t="s">
        <v>269</v>
      </c>
      <c r="E282" t="s">
        <v>245</v>
      </c>
      <c r="F282" t="s">
        <v>270</v>
      </c>
      <c r="G282" t="s">
        <v>2409</v>
      </c>
      <c r="H282" t="s">
        <v>272</v>
      </c>
      <c r="I282" t="s">
        <v>297</v>
      </c>
      <c r="J282" t="s">
        <v>130</v>
      </c>
      <c r="K282" t="s">
        <v>356</v>
      </c>
      <c r="L282" s="173" t="s">
        <v>372</v>
      </c>
      <c r="M282" s="173" t="s">
        <v>276</v>
      </c>
      <c r="N282" s="173" t="s">
        <v>372</v>
      </c>
      <c r="O282" t="s">
        <v>302</v>
      </c>
      <c r="P282" t="s">
        <v>303</v>
      </c>
      <c r="S282" t="s">
        <v>933</v>
      </c>
      <c r="T282" t="s">
        <v>934</v>
      </c>
      <c r="U282" t="s">
        <v>530</v>
      </c>
      <c r="AC282" t="s">
        <v>1336</v>
      </c>
      <c r="AE282" s="978"/>
      <c r="AF282" s="978"/>
      <c r="AG282" s="978"/>
      <c r="AH282" s="978"/>
      <c r="AI282" s="978"/>
    </row>
    <row r="283" spans="4:35">
      <c r="D283" t="s">
        <v>269</v>
      </c>
      <c r="E283" t="s">
        <v>245</v>
      </c>
      <c r="F283" t="s">
        <v>270</v>
      </c>
      <c r="G283" t="s">
        <v>2409</v>
      </c>
      <c r="H283" t="s">
        <v>272</v>
      </c>
      <c r="I283" t="s">
        <v>297</v>
      </c>
      <c r="J283" t="s">
        <v>130</v>
      </c>
      <c r="K283" t="s">
        <v>356</v>
      </c>
      <c r="L283" s="173" t="s">
        <v>372</v>
      </c>
      <c r="M283" s="173" t="s">
        <v>276</v>
      </c>
      <c r="N283" s="173" t="s">
        <v>372</v>
      </c>
      <c r="O283" t="s">
        <v>302</v>
      </c>
      <c r="P283" t="s">
        <v>303</v>
      </c>
      <c r="S283" t="s">
        <v>935</v>
      </c>
      <c r="T283" t="s">
        <v>936</v>
      </c>
      <c r="U283" t="s">
        <v>530</v>
      </c>
      <c r="AC283" t="s">
        <v>1336</v>
      </c>
      <c r="AE283" s="978"/>
      <c r="AF283" s="978"/>
      <c r="AG283" s="978"/>
      <c r="AH283" s="978"/>
      <c r="AI283" s="978"/>
    </row>
    <row r="284" spans="4:35">
      <c r="D284" t="s">
        <v>269</v>
      </c>
      <c r="E284" t="s">
        <v>245</v>
      </c>
      <c r="F284" t="s">
        <v>270</v>
      </c>
      <c r="G284" t="s">
        <v>2409</v>
      </c>
      <c r="H284" t="s">
        <v>272</v>
      </c>
      <c r="I284" t="s">
        <v>297</v>
      </c>
      <c r="J284" t="s">
        <v>130</v>
      </c>
      <c r="K284" t="s">
        <v>356</v>
      </c>
      <c r="L284" s="173" t="s">
        <v>372</v>
      </c>
      <c r="M284" s="173" t="s">
        <v>276</v>
      </c>
      <c r="N284" s="173" t="s">
        <v>372</v>
      </c>
      <c r="O284" t="s">
        <v>302</v>
      </c>
      <c r="P284" t="s">
        <v>303</v>
      </c>
      <c r="S284" t="s">
        <v>937</v>
      </c>
      <c r="T284" t="s">
        <v>938</v>
      </c>
      <c r="U284" t="s">
        <v>530</v>
      </c>
      <c r="AC284" t="s">
        <v>1336</v>
      </c>
      <c r="AE284" s="978"/>
      <c r="AF284" s="978"/>
      <c r="AG284" s="978"/>
      <c r="AH284" s="978"/>
      <c r="AI284" s="978"/>
    </row>
    <row r="285" spans="4:35">
      <c r="D285" t="s">
        <v>269</v>
      </c>
      <c r="E285" t="s">
        <v>245</v>
      </c>
      <c r="F285" t="s">
        <v>270</v>
      </c>
      <c r="G285" t="s">
        <v>2409</v>
      </c>
      <c r="H285" t="s">
        <v>272</v>
      </c>
      <c r="I285" t="s">
        <v>297</v>
      </c>
      <c r="J285" t="s">
        <v>130</v>
      </c>
      <c r="K285" t="s">
        <v>356</v>
      </c>
      <c r="L285" s="173" t="s">
        <v>372</v>
      </c>
      <c r="M285" s="173" t="s">
        <v>276</v>
      </c>
      <c r="N285" s="173" t="s">
        <v>372</v>
      </c>
      <c r="O285" t="s">
        <v>302</v>
      </c>
      <c r="P285" t="s">
        <v>303</v>
      </c>
      <c r="S285" t="s">
        <v>939</v>
      </c>
      <c r="T285" t="s">
        <v>940</v>
      </c>
      <c r="U285" t="s">
        <v>530</v>
      </c>
      <c r="AC285" t="s">
        <v>1336</v>
      </c>
      <c r="AE285" s="978"/>
      <c r="AF285" s="978"/>
      <c r="AG285" s="978"/>
      <c r="AH285" s="978"/>
      <c r="AI285" s="978"/>
    </row>
    <row r="286" spans="4:35">
      <c r="D286" t="s">
        <v>269</v>
      </c>
      <c r="E286" t="s">
        <v>245</v>
      </c>
      <c r="F286" t="s">
        <v>270</v>
      </c>
      <c r="G286" t="s">
        <v>2409</v>
      </c>
      <c r="H286" t="s">
        <v>272</v>
      </c>
      <c r="I286" t="s">
        <v>297</v>
      </c>
      <c r="J286" t="s">
        <v>130</v>
      </c>
      <c r="K286" t="s">
        <v>356</v>
      </c>
      <c r="L286" s="173" t="s">
        <v>372</v>
      </c>
      <c r="M286" s="173" t="s">
        <v>276</v>
      </c>
      <c r="N286" s="173" t="s">
        <v>372</v>
      </c>
      <c r="O286" t="s">
        <v>302</v>
      </c>
      <c r="P286" t="s">
        <v>303</v>
      </c>
      <c r="S286" t="s">
        <v>941</v>
      </c>
      <c r="T286" t="s">
        <v>942</v>
      </c>
      <c r="U286" t="s">
        <v>530</v>
      </c>
      <c r="AC286" t="s">
        <v>1336</v>
      </c>
      <c r="AE286" s="978"/>
      <c r="AF286" s="978"/>
      <c r="AG286" s="978"/>
      <c r="AH286" s="978"/>
      <c r="AI286" s="978"/>
    </row>
    <row r="287" spans="4:35">
      <c r="D287" t="s">
        <v>269</v>
      </c>
      <c r="E287" t="s">
        <v>245</v>
      </c>
      <c r="F287" t="s">
        <v>270</v>
      </c>
      <c r="G287" t="s">
        <v>2409</v>
      </c>
      <c r="H287" t="s">
        <v>272</v>
      </c>
      <c r="I287" t="s">
        <v>297</v>
      </c>
      <c r="J287" t="s">
        <v>130</v>
      </c>
      <c r="K287" t="s">
        <v>356</v>
      </c>
      <c r="L287" s="173" t="s">
        <v>372</v>
      </c>
      <c r="M287" s="173" t="s">
        <v>276</v>
      </c>
      <c r="N287" s="173" t="s">
        <v>372</v>
      </c>
      <c r="O287" t="s">
        <v>302</v>
      </c>
      <c r="P287" t="s">
        <v>303</v>
      </c>
      <c r="S287" t="s">
        <v>943</v>
      </c>
      <c r="T287" t="s">
        <v>944</v>
      </c>
      <c r="U287" t="s">
        <v>530</v>
      </c>
      <c r="AC287" t="s">
        <v>1336</v>
      </c>
      <c r="AE287" s="978"/>
      <c r="AF287" s="978"/>
      <c r="AG287" s="978"/>
      <c r="AH287" s="978"/>
      <c r="AI287" s="978"/>
    </row>
    <row r="288" spans="4:35">
      <c r="D288" t="s">
        <v>269</v>
      </c>
      <c r="E288" t="s">
        <v>245</v>
      </c>
      <c r="F288" t="s">
        <v>270</v>
      </c>
      <c r="G288" t="s">
        <v>2409</v>
      </c>
      <c r="H288" t="s">
        <v>272</v>
      </c>
      <c r="I288" t="s">
        <v>297</v>
      </c>
      <c r="J288" t="s">
        <v>130</v>
      </c>
      <c r="K288" t="s">
        <v>356</v>
      </c>
      <c r="L288" s="173" t="s">
        <v>372</v>
      </c>
      <c r="M288" s="625" t="s">
        <v>448</v>
      </c>
      <c r="N288" s="173" t="s">
        <v>372</v>
      </c>
      <c r="O288" s="172" t="s">
        <v>448</v>
      </c>
      <c r="P288" t="s">
        <v>303</v>
      </c>
      <c r="S288" t="s">
        <v>945</v>
      </c>
      <c r="T288" t="s">
        <v>936</v>
      </c>
      <c r="U288" t="s">
        <v>530</v>
      </c>
      <c r="AC288" t="s">
        <v>1336</v>
      </c>
      <c r="AE288" s="978"/>
      <c r="AF288" s="978"/>
      <c r="AG288" s="978"/>
      <c r="AH288" s="978"/>
      <c r="AI288" s="978"/>
    </row>
    <row r="289" spans="4:35">
      <c r="D289" t="s">
        <v>269</v>
      </c>
      <c r="E289" t="s">
        <v>245</v>
      </c>
      <c r="F289" t="s">
        <v>270</v>
      </c>
      <c r="G289" t="s">
        <v>2409</v>
      </c>
      <c r="H289" t="s">
        <v>272</v>
      </c>
      <c r="I289" t="s">
        <v>297</v>
      </c>
      <c r="J289" t="s">
        <v>130</v>
      </c>
      <c r="K289" t="s">
        <v>356</v>
      </c>
      <c r="L289" s="173" t="s">
        <v>372</v>
      </c>
      <c r="M289" s="173" t="s">
        <v>276</v>
      </c>
      <c r="N289" s="173" t="s">
        <v>372</v>
      </c>
      <c r="O289" t="s">
        <v>302</v>
      </c>
      <c r="P289" t="s">
        <v>303</v>
      </c>
      <c r="S289" t="s">
        <v>946</v>
      </c>
      <c r="T289" t="s">
        <v>942</v>
      </c>
      <c r="U289" t="s">
        <v>530</v>
      </c>
      <c r="AC289" t="s">
        <v>1336</v>
      </c>
      <c r="AE289" s="978"/>
      <c r="AF289" s="978"/>
      <c r="AG289" s="978"/>
      <c r="AH289" s="978"/>
      <c r="AI289" s="978"/>
    </row>
    <row r="290" spans="4:35">
      <c r="D290" t="s">
        <v>269</v>
      </c>
      <c r="E290" t="s">
        <v>245</v>
      </c>
      <c r="F290" t="s">
        <v>270</v>
      </c>
      <c r="G290" t="s">
        <v>2409</v>
      </c>
      <c r="H290" t="s">
        <v>272</v>
      </c>
      <c r="I290" t="s">
        <v>297</v>
      </c>
      <c r="J290" t="s">
        <v>130</v>
      </c>
      <c r="K290" t="s">
        <v>356</v>
      </c>
      <c r="L290" s="173" t="s">
        <v>372</v>
      </c>
      <c r="M290" s="173" t="s">
        <v>276</v>
      </c>
      <c r="N290" s="173" t="s">
        <v>372</v>
      </c>
      <c r="O290" t="s">
        <v>302</v>
      </c>
      <c r="P290" t="s">
        <v>303</v>
      </c>
      <c r="S290" t="s">
        <v>947</v>
      </c>
      <c r="T290" t="s">
        <v>948</v>
      </c>
      <c r="U290" t="s">
        <v>530</v>
      </c>
      <c r="AC290" t="s">
        <v>1336</v>
      </c>
      <c r="AE290" s="978"/>
      <c r="AF290" s="978"/>
      <c r="AG290" s="978"/>
      <c r="AH290" s="978"/>
      <c r="AI290" s="978"/>
    </row>
    <row r="291" spans="4:35">
      <c r="D291" t="s">
        <v>269</v>
      </c>
      <c r="E291" t="s">
        <v>245</v>
      </c>
      <c r="F291" t="s">
        <v>270</v>
      </c>
      <c r="G291" t="s">
        <v>2409</v>
      </c>
      <c r="H291" t="s">
        <v>272</v>
      </c>
      <c r="I291" t="s">
        <v>297</v>
      </c>
      <c r="J291" t="s">
        <v>130</v>
      </c>
      <c r="K291" t="s">
        <v>356</v>
      </c>
      <c r="L291" s="173" t="s">
        <v>372</v>
      </c>
      <c r="M291" s="173" t="s">
        <v>276</v>
      </c>
      <c r="N291" s="173" t="s">
        <v>372</v>
      </c>
      <c r="O291" t="s">
        <v>302</v>
      </c>
      <c r="P291" t="s">
        <v>303</v>
      </c>
      <c r="S291" t="s">
        <v>949</v>
      </c>
      <c r="T291" t="s">
        <v>948</v>
      </c>
      <c r="U291" t="s">
        <v>530</v>
      </c>
      <c r="AC291" t="s">
        <v>1336</v>
      </c>
      <c r="AE291" s="978"/>
      <c r="AF291" s="978"/>
      <c r="AG291" s="978"/>
      <c r="AH291" s="978"/>
      <c r="AI291" s="978"/>
    </row>
    <row r="292" spans="4:35">
      <c r="D292" t="s">
        <v>269</v>
      </c>
      <c r="E292" t="s">
        <v>245</v>
      </c>
      <c r="F292" t="s">
        <v>270</v>
      </c>
      <c r="G292" t="s">
        <v>2409</v>
      </c>
      <c r="H292" t="s">
        <v>272</v>
      </c>
      <c r="I292" t="s">
        <v>297</v>
      </c>
      <c r="J292" t="s">
        <v>130</v>
      </c>
      <c r="K292" t="s">
        <v>356</v>
      </c>
      <c r="L292" s="173" t="s">
        <v>372</v>
      </c>
      <c r="M292" s="173" t="s">
        <v>276</v>
      </c>
      <c r="N292" s="173" t="s">
        <v>372</v>
      </c>
      <c r="O292" t="s">
        <v>302</v>
      </c>
      <c r="P292" t="s">
        <v>303</v>
      </c>
      <c r="S292" t="s">
        <v>950</v>
      </c>
      <c r="T292" t="s">
        <v>951</v>
      </c>
      <c r="U292" t="s">
        <v>533</v>
      </c>
      <c r="AC292" t="s">
        <v>1336</v>
      </c>
      <c r="AE292" s="978"/>
      <c r="AF292" s="978"/>
      <c r="AG292" s="978"/>
      <c r="AH292" s="978"/>
      <c r="AI292" s="978"/>
    </row>
    <row r="293" spans="4:35">
      <c r="D293" t="s">
        <v>269</v>
      </c>
      <c r="E293" t="s">
        <v>245</v>
      </c>
      <c r="F293" t="s">
        <v>270</v>
      </c>
      <c r="G293" t="s">
        <v>2409</v>
      </c>
      <c r="H293" t="s">
        <v>272</v>
      </c>
      <c r="I293" t="s">
        <v>297</v>
      </c>
      <c r="J293" t="s">
        <v>130</v>
      </c>
      <c r="K293" t="s">
        <v>356</v>
      </c>
      <c r="L293" s="173" t="s">
        <v>372</v>
      </c>
      <c r="M293" s="173" t="s">
        <v>276</v>
      </c>
      <c r="N293" s="173" t="s">
        <v>372</v>
      </c>
      <c r="O293" t="s">
        <v>302</v>
      </c>
      <c r="P293" t="s">
        <v>303</v>
      </c>
      <c r="S293" t="s">
        <v>952</v>
      </c>
      <c r="T293" t="s">
        <v>953</v>
      </c>
      <c r="U293" t="s">
        <v>533</v>
      </c>
      <c r="AC293" t="s">
        <v>1336</v>
      </c>
      <c r="AE293" s="978"/>
      <c r="AF293" s="978"/>
      <c r="AG293" s="978"/>
      <c r="AH293" s="978"/>
      <c r="AI293" s="978"/>
    </row>
    <row r="294" spans="4:35">
      <c r="D294" t="s">
        <v>269</v>
      </c>
      <c r="E294" t="s">
        <v>245</v>
      </c>
      <c r="F294" t="s">
        <v>270</v>
      </c>
      <c r="G294" t="s">
        <v>2409</v>
      </c>
      <c r="H294" t="s">
        <v>272</v>
      </c>
      <c r="I294" t="s">
        <v>297</v>
      </c>
      <c r="J294" t="s">
        <v>130</v>
      </c>
      <c r="K294" t="s">
        <v>356</v>
      </c>
      <c r="L294" s="173" t="s">
        <v>372</v>
      </c>
      <c r="M294" s="625" t="s">
        <v>448</v>
      </c>
      <c r="N294" s="173" t="s">
        <v>372</v>
      </c>
      <c r="O294" s="172" t="s">
        <v>448</v>
      </c>
      <c r="P294" t="s">
        <v>303</v>
      </c>
      <c r="S294" t="s">
        <v>954</v>
      </c>
      <c r="T294" t="s">
        <v>953</v>
      </c>
      <c r="U294" t="s">
        <v>533</v>
      </c>
      <c r="AC294" t="s">
        <v>1336</v>
      </c>
      <c r="AE294" s="978"/>
      <c r="AF294" s="978"/>
      <c r="AG294" s="978"/>
      <c r="AH294" s="978"/>
      <c r="AI294" s="978"/>
    </row>
    <row r="295" spans="4:35">
      <c r="D295" t="s">
        <v>269</v>
      </c>
      <c r="E295" t="s">
        <v>245</v>
      </c>
      <c r="F295" t="s">
        <v>270</v>
      </c>
      <c r="G295" t="s">
        <v>2409</v>
      </c>
      <c r="H295" t="s">
        <v>272</v>
      </c>
      <c r="I295" t="s">
        <v>297</v>
      </c>
      <c r="J295" t="s">
        <v>130</v>
      </c>
      <c r="K295" t="s">
        <v>356</v>
      </c>
      <c r="L295" s="173" t="s">
        <v>372</v>
      </c>
      <c r="M295" s="173" t="s">
        <v>276</v>
      </c>
      <c r="N295" s="173" t="s">
        <v>372</v>
      </c>
      <c r="O295" t="s">
        <v>302</v>
      </c>
      <c r="P295" t="s">
        <v>303</v>
      </c>
      <c r="S295" t="s">
        <v>955</v>
      </c>
      <c r="T295" t="s">
        <v>951</v>
      </c>
      <c r="U295" t="s">
        <v>533</v>
      </c>
      <c r="AC295" t="s">
        <v>1336</v>
      </c>
      <c r="AE295" s="978"/>
      <c r="AF295" s="978"/>
      <c r="AG295" s="978"/>
      <c r="AH295" s="978"/>
      <c r="AI295" s="978"/>
    </row>
    <row r="296" spans="4:35">
      <c r="D296" t="s">
        <v>269</v>
      </c>
      <c r="E296" t="s">
        <v>245</v>
      </c>
      <c r="F296" t="s">
        <v>270</v>
      </c>
      <c r="G296" t="s">
        <v>2409</v>
      </c>
      <c r="H296" t="s">
        <v>272</v>
      </c>
      <c r="I296" t="s">
        <v>297</v>
      </c>
      <c r="J296" t="s">
        <v>130</v>
      </c>
      <c r="K296" t="s">
        <v>356</v>
      </c>
      <c r="L296" s="173" t="s">
        <v>372</v>
      </c>
      <c r="M296" s="173" t="s">
        <v>276</v>
      </c>
      <c r="N296" s="173" t="s">
        <v>372</v>
      </c>
      <c r="O296" t="s">
        <v>302</v>
      </c>
      <c r="P296" t="s">
        <v>303</v>
      </c>
      <c r="S296" t="s">
        <v>956</v>
      </c>
      <c r="T296" t="s">
        <v>957</v>
      </c>
      <c r="U296" t="s">
        <v>536</v>
      </c>
      <c r="AC296" t="s">
        <v>1336</v>
      </c>
      <c r="AE296" s="978"/>
      <c r="AF296" s="978"/>
      <c r="AG296" s="978"/>
      <c r="AH296" s="978"/>
      <c r="AI296" s="978"/>
    </row>
    <row r="297" spans="4:35">
      <c r="D297" t="s">
        <v>269</v>
      </c>
      <c r="E297" t="s">
        <v>245</v>
      </c>
      <c r="F297" t="s">
        <v>270</v>
      </c>
      <c r="G297" t="s">
        <v>2409</v>
      </c>
      <c r="H297" t="s">
        <v>272</v>
      </c>
      <c r="I297" t="s">
        <v>297</v>
      </c>
      <c r="J297" t="s">
        <v>130</v>
      </c>
      <c r="K297" t="s">
        <v>356</v>
      </c>
      <c r="L297" s="173" t="s">
        <v>372</v>
      </c>
      <c r="M297" s="173" t="s">
        <v>276</v>
      </c>
      <c r="N297" s="173" t="s">
        <v>372</v>
      </c>
      <c r="O297" t="s">
        <v>302</v>
      </c>
      <c r="P297" t="s">
        <v>303</v>
      </c>
      <c r="S297" t="s">
        <v>958</v>
      </c>
      <c r="T297" t="s">
        <v>959</v>
      </c>
      <c r="U297" t="s">
        <v>536</v>
      </c>
      <c r="AC297" t="s">
        <v>1336</v>
      </c>
      <c r="AE297" s="978"/>
      <c r="AF297" s="978"/>
      <c r="AG297" s="978"/>
      <c r="AH297" s="978"/>
      <c r="AI297" s="978"/>
    </row>
    <row r="298" spans="4:35">
      <c r="D298" t="s">
        <v>269</v>
      </c>
      <c r="E298" t="s">
        <v>245</v>
      </c>
      <c r="F298" t="s">
        <v>270</v>
      </c>
      <c r="G298" t="s">
        <v>2409</v>
      </c>
      <c r="H298" t="s">
        <v>272</v>
      </c>
      <c r="I298" t="s">
        <v>297</v>
      </c>
      <c r="J298" t="s">
        <v>130</v>
      </c>
      <c r="K298" t="s">
        <v>356</v>
      </c>
      <c r="L298" s="173" t="s">
        <v>372</v>
      </c>
      <c r="M298" s="625" t="s">
        <v>448</v>
      </c>
      <c r="N298" s="173" t="s">
        <v>372</v>
      </c>
      <c r="O298" s="172" t="s">
        <v>448</v>
      </c>
      <c r="P298" t="s">
        <v>303</v>
      </c>
      <c r="S298" t="s">
        <v>960</v>
      </c>
      <c r="T298" t="s">
        <v>961</v>
      </c>
      <c r="U298" t="s">
        <v>536</v>
      </c>
      <c r="AC298" t="s">
        <v>1336</v>
      </c>
      <c r="AE298" s="978"/>
      <c r="AF298" s="978"/>
      <c r="AG298" s="978"/>
      <c r="AH298" s="978"/>
      <c r="AI298" s="978"/>
    </row>
    <row r="299" spans="4:35">
      <c r="D299" t="s">
        <v>269</v>
      </c>
      <c r="E299" t="s">
        <v>245</v>
      </c>
      <c r="F299" t="s">
        <v>270</v>
      </c>
      <c r="G299" t="s">
        <v>2409</v>
      </c>
      <c r="H299" t="s">
        <v>272</v>
      </c>
      <c r="I299" t="s">
        <v>297</v>
      </c>
      <c r="J299" t="s">
        <v>130</v>
      </c>
      <c r="K299" t="s">
        <v>356</v>
      </c>
      <c r="L299" s="173" t="s">
        <v>372</v>
      </c>
      <c r="M299" s="173" t="s">
        <v>276</v>
      </c>
      <c r="N299" s="173" t="s">
        <v>372</v>
      </c>
      <c r="O299" t="s">
        <v>302</v>
      </c>
      <c r="P299" t="s">
        <v>303</v>
      </c>
      <c r="S299" t="s">
        <v>962</v>
      </c>
      <c r="T299" t="s">
        <v>963</v>
      </c>
      <c r="U299" t="s">
        <v>536</v>
      </c>
      <c r="AC299" t="s">
        <v>1336</v>
      </c>
      <c r="AE299" s="978"/>
      <c r="AF299" s="978"/>
      <c r="AG299" s="978"/>
      <c r="AH299" s="978"/>
      <c r="AI299" s="978"/>
    </row>
    <row r="300" spans="4:35">
      <c r="D300" t="s">
        <v>269</v>
      </c>
      <c r="E300" t="s">
        <v>245</v>
      </c>
      <c r="F300" t="s">
        <v>270</v>
      </c>
      <c r="G300" t="s">
        <v>2409</v>
      </c>
      <c r="H300" t="s">
        <v>272</v>
      </c>
      <c r="I300" t="s">
        <v>297</v>
      </c>
      <c r="J300" t="s">
        <v>130</v>
      </c>
      <c r="K300" t="s">
        <v>356</v>
      </c>
      <c r="L300" s="173" t="s">
        <v>372</v>
      </c>
      <c r="M300" s="173" t="s">
        <v>276</v>
      </c>
      <c r="N300" s="173" t="s">
        <v>372</v>
      </c>
      <c r="O300" t="s">
        <v>302</v>
      </c>
      <c r="P300" t="s">
        <v>303</v>
      </c>
      <c r="S300" t="s">
        <v>964</v>
      </c>
      <c r="T300" t="s">
        <v>965</v>
      </c>
      <c r="U300" t="s">
        <v>536</v>
      </c>
      <c r="AC300" t="s">
        <v>1336</v>
      </c>
      <c r="AE300" s="978"/>
      <c r="AF300" s="978"/>
      <c r="AG300" s="978"/>
      <c r="AH300" s="978"/>
      <c r="AI300" s="978"/>
    </row>
    <row r="301" spans="4:35">
      <c r="D301" t="s">
        <v>269</v>
      </c>
      <c r="E301" t="s">
        <v>245</v>
      </c>
      <c r="F301" t="s">
        <v>270</v>
      </c>
      <c r="G301" t="s">
        <v>2409</v>
      </c>
      <c r="H301" t="s">
        <v>272</v>
      </c>
      <c r="I301" t="s">
        <v>297</v>
      </c>
      <c r="J301" t="s">
        <v>130</v>
      </c>
      <c r="K301" t="s">
        <v>356</v>
      </c>
      <c r="L301" s="173" t="s">
        <v>372</v>
      </c>
      <c r="M301" s="173" t="s">
        <v>276</v>
      </c>
      <c r="N301" s="173" t="s">
        <v>372</v>
      </c>
      <c r="O301" t="s">
        <v>302</v>
      </c>
      <c r="P301" t="s">
        <v>303</v>
      </c>
      <c r="S301" t="s">
        <v>966</v>
      </c>
      <c r="T301" t="s">
        <v>967</v>
      </c>
      <c r="U301" t="s">
        <v>536</v>
      </c>
      <c r="AC301" t="s">
        <v>1336</v>
      </c>
      <c r="AE301" s="978"/>
      <c r="AF301" s="978"/>
      <c r="AG301" s="978"/>
      <c r="AH301" s="978"/>
      <c r="AI301" s="978"/>
    </row>
    <row r="302" spans="4:35">
      <c r="D302" t="s">
        <v>269</v>
      </c>
      <c r="E302" t="s">
        <v>245</v>
      </c>
      <c r="F302" t="s">
        <v>270</v>
      </c>
      <c r="G302" t="s">
        <v>2409</v>
      </c>
      <c r="H302" t="s">
        <v>272</v>
      </c>
      <c r="I302" t="s">
        <v>297</v>
      </c>
      <c r="J302" t="s">
        <v>130</v>
      </c>
      <c r="K302" t="s">
        <v>356</v>
      </c>
      <c r="L302" s="173" t="s">
        <v>372</v>
      </c>
      <c r="M302" s="625" t="s">
        <v>448</v>
      </c>
      <c r="N302" s="173" t="s">
        <v>372</v>
      </c>
      <c r="O302" s="172" t="s">
        <v>448</v>
      </c>
      <c r="P302" t="s">
        <v>303</v>
      </c>
      <c r="S302" t="s">
        <v>968</v>
      </c>
      <c r="T302" t="s">
        <v>965</v>
      </c>
      <c r="U302" t="s">
        <v>536</v>
      </c>
      <c r="AC302" t="s">
        <v>1336</v>
      </c>
      <c r="AE302" s="978"/>
      <c r="AF302" s="978"/>
      <c r="AG302" s="978"/>
      <c r="AH302" s="978"/>
      <c r="AI302" s="978"/>
    </row>
    <row r="303" spans="4:35">
      <c r="D303" t="s">
        <v>269</v>
      </c>
      <c r="E303" t="s">
        <v>245</v>
      </c>
      <c r="F303" t="s">
        <v>270</v>
      </c>
      <c r="G303" t="s">
        <v>2409</v>
      </c>
      <c r="H303" t="s">
        <v>272</v>
      </c>
      <c r="I303" t="s">
        <v>297</v>
      </c>
      <c r="J303" t="s">
        <v>130</v>
      </c>
      <c r="K303" t="s">
        <v>356</v>
      </c>
      <c r="L303" s="173" t="s">
        <v>372</v>
      </c>
      <c r="M303" s="625" t="s">
        <v>448</v>
      </c>
      <c r="N303" s="173" t="s">
        <v>372</v>
      </c>
      <c r="O303" s="172" t="s">
        <v>448</v>
      </c>
      <c r="P303" t="s">
        <v>303</v>
      </c>
      <c r="S303" t="s">
        <v>969</v>
      </c>
      <c r="T303" t="s">
        <v>967</v>
      </c>
      <c r="U303" t="s">
        <v>536</v>
      </c>
      <c r="AC303" t="s">
        <v>1336</v>
      </c>
      <c r="AE303" s="978"/>
      <c r="AF303" s="978"/>
      <c r="AG303" s="978"/>
      <c r="AH303" s="978"/>
      <c r="AI303" s="978"/>
    </row>
    <row r="304" spans="4:35">
      <c r="D304" t="s">
        <v>269</v>
      </c>
      <c r="E304" t="s">
        <v>245</v>
      </c>
      <c r="F304" t="s">
        <v>270</v>
      </c>
      <c r="G304" t="s">
        <v>2409</v>
      </c>
      <c r="H304" t="s">
        <v>272</v>
      </c>
      <c r="I304" t="s">
        <v>297</v>
      </c>
      <c r="J304" t="s">
        <v>130</v>
      </c>
      <c r="K304" t="s">
        <v>356</v>
      </c>
      <c r="L304" s="173" t="s">
        <v>372</v>
      </c>
      <c r="M304" s="173" t="s">
        <v>276</v>
      </c>
      <c r="N304" s="173" t="s">
        <v>372</v>
      </c>
      <c r="O304" t="s">
        <v>302</v>
      </c>
      <c r="P304" t="s">
        <v>303</v>
      </c>
      <c r="S304" t="s">
        <v>970</v>
      </c>
      <c r="T304" t="s">
        <v>959</v>
      </c>
      <c r="U304" t="s">
        <v>536</v>
      </c>
      <c r="AC304" t="s">
        <v>1336</v>
      </c>
      <c r="AE304" s="978"/>
      <c r="AF304" s="978"/>
      <c r="AG304" s="978"/>
      <c r="AH304" s="978"/>
      <c r="AI304" s="978"/>
    </row>
    <row r="305" spans="4:35">
      <c r="D305" t="s">
        <v>269</v>
      </c>
      <c r="E305" t="s">
        <v>245</v>
      </c>
      <c r="F305" t="s">
        <v>270</v>
      </c>
      <c r="G305" t="s">
        <v>2409</v>
      </c>
      <c r="H305" t="s">
        <v>272</v>
      </c>
      <c r="I305" t="s">
        <v>297</v>
      </c>
      <c r="J305" t="s">
        <v>130</v>
      </c>
      <c r="K305" t="s">
        <v>356</v>
      </c>
      <c r="L305" s="173" t="s">
        <v>372</v>
      </c>
      <c r="M305" s="173" t="s">
        <v>276</v>
      </c>
      <c r="N305" s="173" t="s">
        <v>372</v>
      </c>
      <c r="O305" t="s">
        <v>302</v>
      </c>
      <c r="P305" t="s">
        <v>303</v>
      </c>
      <c r="S305" t="s">
        <v>971</v>
      </c>
      <c r="T305" t="s">
        <v>963</v>
      </c>
      <c r="U305" t="s">
        <v>536</v>
      </c>
      <c r="AC305" t="s">
        <v>1336</v>
      </c>
      <c r="AE305" s="978"/>
      <c r="AF305" s="978"/>
      <c r="AG305" s="978"/>
      <c r="AH305" s="978"/>
      <c r="AI305" s="978"/>
    </row>
    <row r="306" spans="4:35">
      <c r="D306" t="s">
        <v>269</v>
      </c>
      <c r="E306" t="s">
        <v>245</v>
      </c>
      <c r="F306" t="s">
        <v>270</v>
      </c>
      <c r="G306" t="s">
        <v>2409</v>
      </c>
      <c r="H306" t="s">
        <v>272</v>
      </c>
      <c r="I306" t="s">
        <v>297</v>
      </c>
      <c r="J306" t="s">
        <v>130</v>
      </c>
      <c r="K306" t="s">
        <v>356</v>
      </c>
      <c r="L306" s="173" t="s">
        <v>372</v>
      </c>
      <c r="M306" s="173" t="s">
        <v>276</v>
      </c>
      <c r="N306" s="173" t="s">
        <v>372</v>
      </c>
      <c r="O306" t="s">
        <v>302</v>
      </c>
      <c r="P306" t="s">
        <v>303</v>
      </c>
      <c r="S306" t="s">
        <v>972</v>
      </c>
      <c r="T306" t="s">
        <v>973</v>
      </c>
      <c r="U306" t="s">
        <v>539</v>
      </c>
      <c r="AC306" t="s">
        <v>1336</v>
      </c>
      <c r="AE306" s="978"/>
      <c r="AF306" s="978"/>
      <c r="AG306" s="978"/>
      <c r="AH306" s="978"/>
      <c r="AI306" s="978"/>
    </row>
    <row r="307" spans="4:35">
      <c r="D307" t="s">
        <v>269</v>
      </c>
      <c r="E307" t="s">
        <v>245</v>
      </c>
      <c r="F307" t="s">
        <v>270</v>
      </c>
      <c r="G307" t="s">
        <v>2409</v>
      </c>
      <c r="H307" t="s">
        <v>272</v>
      </c>
      <c r="I307" t="s">
        <v>297</v>
      </c>
      <c r="J307" t="s">
        <v>130</v>
      </c>
      <c r="K307" t="s">
        <v>356</v>
      </c>
      <c r="L307" s="173" t="s">
        <v>372</v>
      </c>
      <c r="M307" s="173" t="s">
        <v>276</v>
      </c>
      <c r="N307" s="173" t="s">
        <v>372</v>
      </c>
      <c r="O307" t="s">
        <v>302</v>
      </c>
      <c r="P307" t="s">
        <v>303</v>
      </c>
      <c r="S307" t="s">
        <v>974</v>
      </c>
      <c r="T307" t="s">
        <v>975</v>
      </c>
      <c r="U307" t="s">
        <v>539</v>
      </c>
      <c r="AC307" t="s">
        <v>1336</v>
      </c>
      <c r="AE307" s="978"/>
      <c r="AF307" s="978"/>
      <c r="AG307" s="978"/>
      <c r="AH307" s="978"/>
      <c r="AI307" s="978"/>
    </row>
    <row r="308" spans="4:35">
      <c r="D308" t="s">
        <v>269</v>
      </c>
      <c r="E308" t="s">
        <v>245</v>
      </c>
      <c r="F308" t="s">
        <v>270</v>
      </c>
      <c r="G308" t="s">
        <v>2409</v>
      </c>
      <c r="H308" t="s">
        <v>272</v>
      </c>
      <c r="I308" t="s">
        <v>297</v>
      </c>
      <c r="J308" t="s">
        <v>130</v>
      </c>
      <c r="K308" t="s">
        <v>356</v>
      </c>
      <c r="L308" s="173" t="s">
        <v>372</v>
      </c>
      <c r="M308" s="625" t="s">
        <v>448</v>
      </c>
      <c r="N308" s="173" t="s">
        <v>372</v>
      </c>
      <c r="O308" s="172" t="s">
        <v>448</v>
      </c>
      <c r="P308" t="s">
        <v>303</v>
      </c>
      <c r="S308" t="s">
        <v>976</v>
      </c>
      <c r="T308" t="s">
        <v>977</v>
      </c>
      <c r="U308" t="s">
        <v>539</v>
      </c>
      <c r="AC308" t="s">
        <v>1336</v>
      </c>
      <c r="AE308" s="978"/>
      <c r="AF308" s="978"/>
      <c r="AG308" s="978"/>
      <c r="AH308" s="978"/>
      <c r="AI308" s="978"/>
    </row>
    <row r="309" spans="4:35">
      <c r="D309" t="s">
        <v>269</v>
      </c>
      <c r="E309" t="s">
        <v>245</v>
      </c>
      <c r="F309" t="s">
        <v>270</v>
      </c>
      <c r="G309" t="s">
        <v>2409</v>
      </c>
      <c r="H309" t="s">
        <v>272</v>
      </c>
      <c r="I309" t="s">
        <v>297</v>
      </c>
      <c r="J309" t="s">
        <v>130</v>
      </c>
      <c r="K309" t="s">
        <v>356</v>
      </c>
      <c r="L309" s="173" t="s">
        <v>372</v>
      </c>
      <c r="M309" s="173" t="s">
        <v>276</v>
      </c>
      <c r="N309" s="173" t="s">
        <v>372</v>
      </c>
      <c r="O309" t="s">
        <v>302</v>
      </c>
      <c r="P309" t="s">
        <v>303</v>
      </c>
      <c r="S309" t="s">
        <v>978</v>
      </c>
      <c r="T309" t="s">
        <v>979</v>
      </c>
      <c r="U309" t="s">
        <v>539</v>
      </c>
      <c r="AC309" t="s">
        <v>1336</v>
      </c>
      <c r="AE309" s="978"/>
      <c r="AF309" s="978"/>
      <c r="AG309" s="978"/>
      <c r="AH309" s="978"/>
      <c r="AI309" s="978"/>
    </row>
    <row r="310" spans="4:35">
      <c r="D310" t="s">
        <v>269</v>
      </c>
      <c r="E310" t="s">
        <v>245</v>
      </c>
      <c r="F310" t="s">
        <v>270</v>
      </c>
      <c r="G310" t="s">
        <v>2409</v>
      </c>
      <c r="H310" t="s">
        <v>272</v>
      </c>
      <c r="I310" t="s">
        <v>297</v>
      </c>
      <c r="J310" t="s">
        <v>130</v>
      </c>
      <c r="K310" t="s">
        <v>356</v>
      </c>
      <c r="L310" s="173" t="s">
        <v>372</v>
      </c>
      <c r="M310" s="173" t="s">
        <v>276</v>
      </c>
      <c r="N310" s="173" t="s">
        <v>372</v>
      </c>
      <c r="O310" t="s">
        <v>302</v>
      </c>
      <c r="P310" t="s">
        <v>303</v>
      </c>
      <c r="S310" t="s">
        <v>980</v>
      </c>
      <c r="T310" t="s">
        <v>981</v>
      </c>
      <c r="U310" t="s">
        <v>539</v>
      </c>
      <c r="AC310" t="s">
        <v>1336</v>
      </c>
      <c r="AE310" s="978"/>
      <c r="AF310" s="978"/>
      <c r="AG310" s="978"/>
      <c r="AH310" s="978"/>
      <c r="AI310" s="978"/>
    </row>
    <row r="311" spans="4:35">
      <c r="D311" t="s">
        <v>269</v>
      </c>
      <c r="E311" t="s">
        <v>245</v>
      </c>
      <c r="F311" t="s">
        <v>270</v>
      </c>
      <c r="G311" t="s">
        <v>2409</v>
      </c>
      <c r="H311" t="s">
        <v>272</v>
      </c>
      <c r="I311" t="s">
        <v>297</v>
      </c>
      <c r="J311" t="s">
        <v>130</v>
      </c>
      <c r="K311" t="s">
        <v>356</v>
      </c>
      <c r="L311" s="173" t="s">
        <v>372</v>
      </c>
      <c r="M311" s="173" t="s">
        <v>276</v>
      </c>
      <c r="N311" s="173" t="s">
        <v>372</v>
      </c>
      <c r="O311" t="s">
        <v>302</v>
      </c>
      <c r="P311" t="s">
        <v>303</v>
      </c>
      <c r="S311" t="s">
        <v>982</v>
      </c>
      <c r="T311" t="s">
        <v>975</v>
      </c>
      <c r="U311" t="s">
        <v>539</v>
      </c>
      <c r="AC311" t="s">
        <v>1336</v>
      </c>
      <c r="AE311" s="978"/>
      <c r="AF311" s="978"/>
      <c r="AG311" s="978"/>
      <c r="AH311" s="978"/>
      <c r="AI311" s="978"/>
    </row>
    <row r="312" spans="4:35">
      <c r="D312" t="s">
        <v>269</v>
      </c>
      <c r="E312" t="s">
        <v>245</v>
      </c>
      <c r="F312" t="s">
        <v>270</v>
      </c>
      <c r="G312" t="s">
        <v>2409</v>
      </c>
      <c r="H312" t="s">
        <v>272</v>
      </c>
      <c r="I312" t="s">
        <v>297</v>
      </c>
      <c r="J312" t="s">
        <v>130</v>
      </c>
      <c r="K312" t="s">
        <v>356</v>
      </c>
      <c r="L312" s="173" t="s">
        <v>372</v>
      </c>
      <c r="M312" s="173" t="s">
        <v>276</v>
      </c>
      <c r="N312" s="173" t="s">
        <v>372</v>
      </c>
      <c r="O312" t="s">
        <v>302</v>
      </c>
      <c r="P312" t="s">
        <v>303</v>
      </c>
      <c r="S312" t="s">
        <v>983</v>
      </c>
      <c r="T312" t="s">
        <v>977</v>
      </c>
      <c r="U312" t="s">
        <v>539</v>
      </c>
      <c r="AC312" t="s">
        <v>1336</v>
      </c>
      <c r="AE312" s="978"/>
      <c r="AF312" s="978"/>
      <c r="AG312" s="978"/>
      <c r="AH312" s="978"/>
      <c r="AI312" s="978"/>
    </row>
    <row r="313" spans="4:35">
      <c r="D313" t="s">
        <v>269</v>
      </c>
      <c r="E313" t="s">
        <v>245</v>
      </c>
      <c r="F313" t="s">
        <v>270</v>
      </c>
      <c r="G313" t="s">
        <v>2409</v>
      </c>
      <c r="H313" t="s">
        <v>272</v>
      </c>
      <c r="I313" t="s">
        <v>297</v>
      </c>
      <c r="J313" t="s">
        <v>130</v>
      </c>
      <c r="K313" t="s">
        <v>356</v>
      </c>
      <c r="L313" s="173" t="s">
        <v>372</v>
      </c>
      <c r="M313" s="173" t="s">
        <v>276</v>
      </c>
      <c r="N313" s="173" t="s">
        <v>372</v>
      </c>
      <c r="O313" t="s">
        <v>302</v>
      </c>
      <c r="P313" t="s">
        <v>303</v>
      </c>
      <c r="S313" t="s">
        <v>984</v>
      </c>
      <c r="T313" t="s">
        <v>981</v>
      </c>
      <c r="U313" t="s">
        <v>539</v>
      </c>
      <c r="AC313" t="s">
        <v>1336</v>
      </c>
      <c r="AE313" s="978"/>
      <c r="AF313" s="978"/>
      <c r="AG313" s="978"/>
      <c r="AH313" s="978"/>
      <c r="AI313" s="978"/>
    </row>
    <row r="314" spans="4:35">
      <c r="D314" t="s">
        <v>269</v>
      </c>
      <c r="E314" t="s">
        <v>245</v>
      </c>
      <c r="F314" t="s">
        <v>270</v>
      </c>
      <c r="G314" t="s">
        <v>2409</v>
      </c>
      <c r="H314" t="s">
        <v>272</v>
      </c>
      <c r="I314" t="s">
        <v>297</v>
      </c>
      <c r="J314" t="s">
        <v>130</v>
      </c>
      <c r="K314" t="s">
        <v>356</v>
      </c>
      <c r="L314" s="173" t="s">
        <v>362</v>
      </c>
      <c r="M314" s="173" t="s">
        <v>276</v>
      </c>
      <c r="N314" s="173" t="s">
        <v>438</v>
      </c>
      <c r="O314" t="s">
        <v>302</v>
      </c>
      <c r="P314" t="s">
        <v>303</v>
      </c>
      <c r="S314" t="s">
        <v>986</v>
      </c>
      <c r="T314" t="s">
        <v>987</v>
      </c>
      <c r="U314" t="s">
        <v>304</v>
      </c>
      <c r="AC314" t="s">
        <v>1336</v>
      </c>
      <c r="AE314" s="978"/>
      <c r="AF314" s="978"/>
      <c r="AG314" s="978"/>
      <c r="AH314" s="978"/>
      <c r="AI314" s="978"/>
    </row>
    <row r="315" spans="4:35">
      <c r="D315" t="s">
        <v>269</v>
      </c>
      <c r="E315" t="s">
        <v>245</v>
      </c>
      <c r="F315" t="s">
        <v>270</v>
      </c>
      <c r="G315" t="s">
        <v>2409</v>
      </c>
      <c r="H315" t="s">
        <v>272</v>
      </c>
      <c r="I315" t="s">
        <v>297</v>
      </c>
      <c r="J315" t="s">
        <v>130</v>
      </c>
      <c r="K315" t="s">
        <v>356</v>
      </c>
      <c r="L315" s="173" t="s">
        <v>372</v>
      </c>
      <c r="M315" s="173" t="s">
        <v>276</v>
      </c>
      <c r="N315" s="173" t="s">
        <v>372</v>
      </c>
      <c r="O315" t="s">
        <v>302</v>
      </c>
      <c r="P315" t="s">
        <v>303</v>
      </c>
      <c r="S315" t="s">
        <v>985</v>
      </c>
      <c r="T315" t="s">
        <v>973</v>
      </c>
      <c r="U315" t="s">
        <v>539</v>
      </c>
      <c r="AC315" t="s">
        <v>1336</v>
      </c>
      <c r="AE315" s="978"/>
      <c r="AF315" s="978"/>
      <c r="AG315" s="978"/>
      <c r="AH315" s="978"/>
      <c r="AI315" s="978"/>
    </row>
    <row r="316" spans="4:35">
      <c r="D316" t="s">
        <v>269</v>
      </c>
      <c r="E316" t="s">
        <v>245</v>
      </c>
      <c r="F316" t="s">
        <v>270</v>
      </c>
      <c r="G316" t="s">
        <v>2409</v>
      </c>
      <c r="H316" t="s">
        <v>272</v>
      </c>
      <c r="I316" t="s">
        <v>297</v>
      </c>
      <c r="J316" t="s">
        <v>130</v>
      </c>
      <c r="K316" t="s">
        <v>356</v>
      </c>
      <c r="L316" s="978"/>
      <c r="M316" s="978"/>
      <c r="N316" s="978"/>
      <c r="O316" s="978"/>
      <c r="P316" t="s">
        <v>303</v>
      </c>
      <c r="S316" s="978"/>
      <c r="T316" s="978"/>
      <c r="U316" s="978"/>
      <c r="AC316" t="s">
        <v>1336</v>
      </c>
      <c r="AE316" s="978"/>
      <c r="AF316" s="978"/>
      <c r="AG316" s="978"/>
      <c r="AH316" s="978"/>
      <c r="AI316" s="978"/>
    </row>
    <row r="317" spans="4:35">
      <c r="D317" t="s">
        <v>269</v>
      </c>
      <c r="E317" t="s">
        <v>245</v>
      </c>
      <c r="F317" t="s">
        <v>270</v>
      </c>
      <c r="G317" t="s">
        <v>2409</v>
      </c>
      <c r="H317" t="s">
        <v>272</v>
      </c>
      <c r="I317" t="s">
        <v>297</v>
      </c>
      <c r="J317" t="s">
        <v>130</v>
      </c>
      <c r="K317" t="s">
        <v>356</v>
      </c>
      <c r="L317" s="978"/>
      <c r="M317" s="978"/>
      <c r="N317" s="978"/>
      <c r="O317" s="978"/>
      <c r="P317" t="s">
        <v>303</v>
      </c>
      <c r="S317" s="978"/>
      <c r="T317" s="978"/>
      <c r="U317" s="978"/>
      <c r="AC317" t="s">
        <v>1336</v>
      </c>
      <c r="AE317" s="978"/>
      <c r="AF317" s="978"/>
      <c r="AG317" s="978"/>
      <c r="AH317" s="978"/>
      <c r="AI317" s="978"/>
    </row>
    <row r="318" spans="4:35">
      <c r="D318" t="s">
        <v>269</v>
      </c>
      <c r="E318" t="s">
        <v>245</v>
      </c>
      <c r="F318" t="s">
        <v>270</v>
      </c>
      <c r="G318" t="s">
        <v>2409</v>
      </c>
      <c r="H318" t="s">
        <v>272</v>
      </c>
      <c r="I318" t="s">
        <v>297</v>
      </c>
      <c r="J318" t="s">
        <v>130</v>
      </c>
      <c r="K318" t="s">
        <v>356</v>
      </c>
      <c r="L318" s="978"/>
      <c r="M318" s="978"/>
      <c r="N318" s="978"/>
      <c r="O318" s="978"/>
      <c r="P318" t="s">
        <v>303</v>
      </c>
      <c r="S318" s="978"/>
      <c r="T318" s="978"/>
      <c r="U318" s="978"/>
      <c r="AC318" t="s">
        <v>1336</v>
      </c>
      <c r="AE318" s="978"/>
      <c r="AF318" s="978"/>
      <c r="AG318" s="978"/>
      <c r="AH318" s="978"/>
      <c r="AI318" s="978"/>
    </row>
    <row r="319" spans="4:35">
      <c r="D319" t="s">
        <v>269</v>
      </c>
      <c r="E319" t="s">
        <v>245</v>
      </c>
      <c r="F319" t="s">
        <v>270</v>
      </c>
      <c r="G319" t="s">
        <v>2409</v>
      </c>
      <c r="H319" t="s">
        <v>272</v>
      </c>
      <c r="I319" t="s">
        <v>297</v>
      </c>
      <c r="J319" t="s">
        <v>130</v>
      </c>
      <c r="K319" t="s">
        <v>356</v>
      </c>
      <c r="L319" s="978"/>
      <c r="M319" s="978"/>
      <c r="N319" s="978"/>
      <c r="O319" s="978"/>
      <c r="P319" t="s">
        <v>303</v>
      </c>
      <c r="S319" s="978"/>
      <c r="T319" s="978"/>
      <c r="U319" s="978"/>
      <c r="AC319" t="s">
        <v>1336</v>
      </c>
      <c r="AE319" s="978"/>
      <c r="AF319" s="978"/>
      <c r="AG319" s="978"/>
      <c r="AH319" s="978"/>
      <c r="AI319" s="978"/>
    </row>
    <row r="320" spans="4:35">
      <c r="D320" t="s">
        <v>269</v>
      </c>
      <c r="E320" t="s">
        <v>245</v>
      </c>
      <c r="F320" t="s">
        <v>270</v>
      </c>
      <c r="G320" t="s">
        <v>2409</v>
      </c>
      <c r="H320" t="s">
        <v>272</v>
      </c>
      <c r="I320" t="s">
        <v>297</v>
      </c>
      <c r="J320" t="s">
        <v>130</v>
      </c>
      <c r="K320" t="s">
        <v>356</v>
      </c>
      <c r="L320" s="978"/>
      <c r="M320" s="978"/>
      <c r="N320" s="978"/>
      <c r="O320" s="978"/>
      <c r="P320" t="s">
        <v>303</v>
      </c>
      <c r="S320" s="978"/>
      <c r="T320" s="978"/>
      <c r="U320" s="978"/>
      <c r="AC320" t="s">
        <v>1336</v>
      </c>
      <c r="AE320" s="978"/>
      <c r="AF320" s="978"/>
      <c r="AG320" s="978"/>
      <c r="AH320" s="978"/>
      <c r="AI320" s="978"/>
    </row>
    <row r="321" spans="4:35">
      <c r="D321" t="s">
        <v>269</v>
      </c>
      <c r="E321" t="s">
        <v>245</v>
      </c>
      <c r="F321" t="s">
        <v>270</v>
      </c>
      <c r="G321" t="s">
        <v>2409</v>
      </c>
      <c r="H321" t="s">
        <v>272</v>
      </c>
      <c r="I321" t="s">
        <v>297</v>
      </c>
      <c r="J321" t="s">
        <v>130</v>
      </c>
      <c r="K321" t="s">
        <v>356</v>
      </c>
      <c r="L321" s="978"/>
      <c r="M321" s="978"/>
      <c r="N321" s="978"/>
      <c r="O321" s="978"/>
      <c r="P321" t="s">
        <v>303</v>
      </c>
      <c r="R321" s="242"/>
      <c r="S321" s="978"/>
      <c r="T321" s="978"/>
      <c r="U321" s="978"/>
      <c r="V321" s="242"/>
      <c r="AC321" t="s">
        <v>1336</v>
      </c>
      <c r="AE321" s="978"/>
      <c r="AF321" s="978"/>
      <c r="AG321" s="978"/>
      <c r="AH321" s="978"/>
      <c r="AI321" s="978"/>
    </row>
    <row r="322" spans="4:35">
      <c r="D322" t="s">
        <v>269</v>
      </c>
      <c r="E322" t="s">
        <v>245</v>
      </c>
      <c r="F322" t="s">
        <v>270</v>
      </c>
      <c r="G322" t="s">
        <v>2409</v>
      </c>
      <c r="H322" t="s">
        <v>272</v>
      </c>
      <c r="I322" t="s">
        <v>297</v>
      </c>
      <c r="J322" t="s">
        <v>130</v>
      </c>
      <c r="K322" t="s">
        <v>356</v>
      </c>
      <c r="L322" s="978"/>
      <c r="M322" s="978"/>
      <c r="N322" s="978"/>
      <c r="O322" s="978"/>
      <c r="P322" t="s">
        <v>303</v>
      </c>
      <c r="R322" s="242"/>
      <c r="S322" s="978"/>
      <c r="T322" s="978"/>
      <c r="U322" s="978"/>
      <c r="V322" s="242"/>
      <c r="AC322" t="s">
        <v>1336</v>
      </c>
      <c r="AE322" s="978"/>
      <c r="AF322" s="978"/>
      <c r="AG322" s="978"/>
      <c r="AH322" s="978"/>
      <c r="AI322" s="978"/>
    </row>
    <row r="323" spans="4:35">
      <c r="D323" t="s">
        <v>269</v>
      </c>
      <c r="E323" t="s">
        <v>245</v>
      </c>
      <c r="F323" t="s">
        <v>270</v>
      </c>
      <c r="G323" t="s">
        <v>2409</v>
      </c>
      <c r="H323" t="s">
        <v>272</v>
      </c>
      <c r="I323" t="s">
        <v>297</v>
      </c>
      <c r="J323" t="s">
        <v>130</v>
      </c>
      <c r="K323" t="s">
        <v>356</v>
      </c>
      <c r="L323" s="978"/>
      <c r="M323" s="978"/>
      <c r="N323" s="978"/>
      <c r="O323" s="978"/>
      <c r="P323" t="s">
        <v>303</v>
      </c>
      <c r="R323" s="242"/>
      <c r="S323" s="978"/>
      <c r="T323" s="978"/>
      <c r="U323" s="978"/>
      <c r="V323" s="242"/>
      <c r="AC323" t="s">
        <v>1336</v>
      </c>
      <c r="AE323" s="978"/>
      <c r="AF323" s="978"/>
      <c r="AG323" s="978"/>
      <c r="AH323" s="978"/>
      <c r="AI323" s="978"/>
    </row>
    <row r="324" spans="4:35">
      <c r="D324" t="s">
        <v>269</v>
      </c>
      <c r="E324" t="s">
        <v>245</v>
      </c>
      <c r="F324" t="s">
        <v>270</v>
      </c>
      <c r="G324" t="s">
        <v>2409</v>
      </c>
      <c r="H324" t="s">
        <v>272</v>
      </c>
      <c r="I324" t="s">
        <v>297</v>
      </c>
      <c r="J324" t="s">
        <v>130</v>
      </c>
      <c r="K324" t="s">
        <v>356</v>
      </c>
      <c r="L324" s="978"/>
      <c r="M324" s="978"/>
      <c r="N324" s="978"/>
      <c r="O324" s="978"/>
      <c r="P324" t="s">
        <v>303</v>
      </c>
      <c r="R324" s="242"/>
      <c r="S324" s="978"/>
      <c r="T324" s="978"/>
      <c r="U324" s="978"/>
      <c r="V324" s="242"/>
      <c r="AC324" t="s">
        <v>1336</v>
      </c>
      <c r="AE324" s="978"/>
      <c r="AF324" s="978"/>
      <c r="AG324" s="978"/>
      <c r="AH324" s="978"/>
      <c r="AI324" s="978"/>
    </row>
    <row r="325" spans="4:35">
      <c r="D325" t="s">
        <v>269</v>
      </c>
      <c r="E325" t="s">
        <v>245</v>
      </c>
      <c r="F325" t="s">
        <v>270</v>
      </c>
      <c r="G325" t="s">
        <v>2409</v>
      </c>
      <c r="H325" t="s">
        <v>272</v>
      </c>
      <c r="I325" t="s">
        <v>297</v>
      </c>
      <c r="J325" t="s">
        <v>130</v>
      </c>
      <c r="K325" t="s">
        <v>356</v>
      </c>
      <c r="L325" s="978"/>
      <c r="M325" s="978"/>
      <c r="N325" s="978"/>
      <c r="O325" s="978"/>
      <c r="P325" t="s">
        <v>303</v>
      </c>
      <c r="R325" s="242"/>
      <c r="S325" s="978"/>
      <c r="T325" s="978"/>
      <c r="U325" s="978"/>
      <c r="V325" s="242"/>
      <c r="AC325" t="s">
        <v>1336</v>
      </c>
      <c r="AE325" s="978"/>
      <c r="AF325" s="978"/>
      <c r="AG325" s="978"/>
      <c r="AH325" s="978"/>
      <c r="AI325" s="978"/>
    </row>
    <row r="326" spans="4:35">
      <c r="D326" t="s">
        <v>269</v>
      </c>
      <c r="E326" t="s">
        <v>245</v>
      </c>
      <c r="F326" t="s">
        <v>270</v>
      </c>
      <c r="G326" t="s">
        <v>2409</v>
      </c>
      <c r="H326" t="s">
        <v>272</v>
      </c>
      <c r="I326" t="s">
        <v>297</v>
      </c>
      <c r="J326" t="s">
        <v>130</v>
      </c>
      <c r="K326" t="s">
        <v>356</v>
      </c>
      <c r="L326" s="978"/>
      <c r="M326" s="978"/>
      <c r="N326" s="978"/>
      <c r="O326" s="978"/>
      <c r="P326" t="s">
        <v>303</v>
      </c>
      <c r="R326" s="242"/>
      <c r="S326" s="978"/>
      <c r="T326" s="978"/>
      <c r="U326" s="978"/>
      <c r="V326" s="242"/>
      <c r="AC326" t="s">
        <v>1336</v>
      </c>
      <c r="AE326" s="978"/>
      <c r="AF326" s="978"/>
      <c r="AG326" s="978"/>
      <c r="AH326" s="978"/>
      <c r="AI326" s="978"/>
    </row>
    <row r="327" spans="4:35">
      <c r="D327" t="s">
        <v>269</v>
      </c>
      <c r="E327" t="s">
        <v>245</v>
      </c>
      <c r="F327" t="s">
        <v>270</v>
      </c>
      <c r="G327" t="s">
        <v>2409</v>
      </c>
      <c r="H327" t="s">
        <v>272</v>
      </c>
      <c r="I327" t="s">
        <v>297</v>
      </c>
      <c r="J327" t="s">
        <v>130</v>
      </c>
      <c r="K327" t="s">
        <v>356</v>
      </c>
      <c r="L327" s="978"/>
      <c r="M327" s="978"/>
      <c r="N327" s="978"/>
      <c r="O327" s="978"/>
      <c r="P327" t="s">
        <v>303</v>
      </c>
      <c r="R327" s="242"/>
      <c r="S327" s="978"/>
      <c r="T327" s="978"/>
      <c r="U327" s="978"/>
      <c r="V327" s="242"/>
      <c r="AC327" t="s">
        <v>1336</v>
      </c>
      <c r="AE327" s="978"/>
      <c r="AF327" s="978"/>
      <c r="AG327" s="978"/>
      <c r="AH327" s="978"/>
      <c r="AI327" s="978"/>
    </row>
    <row r="328" spans="4:35">
      <c r="D328" t="s">
        <v>269</v>
      </c>
      <c r="E328" t="s">
        <v>245</v>
      </c>
      <c r="F328" t="s">
        <v>270</v>
      </c>
      <c r="G328" t="s">
        <v>2409</v>
      </c>
      <c r="H328" t="s">
        <v>272</v>
      </c>
      <c r="I328" t="s">
        <v>297</v>
      </c>
      <c r="J328" t="s">
        <v>130</v>
      </c>
      <c r="K328" t="s">
        <v>356</v>
      </c>
      <c r="L328" s="978"/>
      <c r="M328" s="978"/>
      <c r="N328" s="978"/>
      <c r="O328" s="978"/>
      <c r="P328" t="s">
        <v>303</v>
      </c>
      <c r="R328" s="242"/>
      <c r="S328" s="978"/>
      <c r="T328" s="978"/>
      <c r="U328" s="978"/>
      <c r="V328" s="242"/>
      <c r="AC328" t="s">
        <v>1336</v>
      </c>
      <c r="AE328" s="978"/>
      <c r="AF328" s="978"/>
      <c r="AG328" s="978"/>
      <c r="AH328" s="978"/>
      <c r="AI328" s="978"/>
    </row>
    <row r="329" spans="4:35">
      <c r="D329" t="s">
        <v>269</v>
      </c>
      <c r="E329" t="s">
        <v>245</v>
      </c>
      <c r="F329" t="s">
        <v>270</v>
      </c>
      <c r="G329" t="s">
        <v>2409</v>
      </c>
      <c r="H329" t="s">
        <v>272</v>
      </c>
      <c r="I329" t="s">
        <v>297</v>
      </c>
      <c r="J329" t="s">
        <v>130</v>
      </c>
      <c r="K329" t="s">
        <v>356</v>
      </c>
      <c r="L329" s="978"/>
      <c r="M329" s="978"/>
      <c r="N329" s="978"/>
      <c r="O329" s="978"/>
      <c r="P329" t="s">
        <v>303</v>
      </c>
      <c r="S329" s="978"/>
      <c r="T329" s="978"/>
      <c r="U329" s="978"/>
      <c r="AC329" t="s">
        <v>1336</v>
      </c>
      <c r="AE329" s="978"/>
      <c r="AF329" s="978"/>
      <c r="AG329" s="978"/>
      <c r="AH329" s="978"/>
      <c r="AI329" s="978"/>
    </row>
    <row r="330" spans="4:35">
      <c r="D330" t="s">
        <v>269</v>
      </c>
      <c r="E330" t="s">
        <v>245</v>
      </c>
      <c r="F330" t="s">
        <v>270</v>
      </c>
      <c r="G330" t="s">
        <v>2409</v>
      </c>
      <c r="H330" t="s">
        <v>272</v>
      </c>
      <c r="I330" t="s">
        <v>297</v>
      </c>
      <c r="J330" t="s">
        <v>130</v>
      </c>
      <c r="K330" t="s">
        <v>356</v>
      </c>
      <c r="L330" s="978"/>
      <c r="M330" s="978"/>
      <c r="N330" s="978"/>
      <c r="O330" s="978"/>
      <c r="P330" t="s">
        <v>303</v>
      </c>
      <c r="S330" s="978"/>
      <c r="T330" s="978"/>
      <c r="U330" s="978"/>
      <c r="AC330" t="s">
        <v>1336</v>
      </c>
      <c r="AE330" s="978"/>
      <c r="AF330" s="978"/>
      <c r="AG330" s="978"/>
      <c r="AH330" s="978"/>
      <c r="AI330" s="978"/>
    </row>
    <row r="331" spans="4:35">
      <c r="D331" t="s">
        <v>269</v>
      </c>
      <c r="E331" t="s">
        <v>245</v>
      </c>
      <c r="F331" t="s">
        <v>270</v>
      </c>
      <c r="G331" t="s">
        <v>2409</v>
      </c>
      <c r="H331" t="s">
        <v>272</v>
      </c>
      <c r="I331" t="s">
        <v>297</v>
      </c>
      <c r="J331" t="s">
        <v>130</v>
      </c>
      <c r="K331" t="s">
        <v>356</v>
      </c>
      <c r="L331" s="978"/>
      <c r="M331" s="978"/>
      <c r="N331" s="978"/>
      <c r="O331" s="978"/>
      <c r="P331" t="s">
        <v>303</v>
      </c>
      <c r="S331" s="978"/>
      <c r="T331" s="978"/>
      <c r="U331" s="978"/>
      <c r="AC331" t="s">
        <v>1336</v>
      </c>
      <c r="AE331" s="978"/>
      <c r="AF331" s="978"/>
      <c r="AG331" s="978"/>
      <c r="AH331" s="978"/>
      <c r="AI331" s="978"/>
    </row>
    <row r="332" spans="4:35">
      <c r="D332" t="s">
        <v>269</v>
      </c>
      <c r="E332" t="s">
        <v>245</v>
      </c>
      <c r="F332" t="s">
        <v>270</v>
      </c>
      <c r="G332" t="s">
        <v>2409</v>
      </c>
      <c r="H332" t="s">
        <v>272</v>
      </c>
      <c r="I332" t="s">
        <v>297</v>
      </c>
      <c r="J332" t="s">
        <v>130</v>
      </c>
      <c r="K332" t="s">
        <v>356</v>
      </c>
      <c r="L332" s="978"/>
      <c r="M332" s="978"/>
      <c r="N332" s="978"/>
      <c r="O332" s="978"/>
      <c r="P332" t="s">
        <v>303</v>
      </c>
      <c r="S332" s="978"/>
      <c r="T332" s="978"/>
      <c r="U332" s="978"/>
      <c r="AC332" t="s">
        <v>1336</v>
      </c>
      <c r="AE332" s="978"/>
      <c r="AF332" s="978"/>
      <c r="AG332" s="978"/>
      <c r="AH332" s="978"/>
      <c r="AI332" s="978"/>
    </row>
    <row r="333" spans="4:35">
      <c r="D333" t="s">
        <v>269</v>
      </c>
      <c r="E333" t="s">
        <v>245</v>
      </c>
      <c r="F333" t="s">
        <v>270</v>
      </c>
      <c r="G333" t="s">
        <v>2409</v>
      </c>
      <c r="H333" t="s">
        <v>272</v>
      </c>
      <c r="I333" t="s">
        <v>297</v>
      </c>
      <c r="J333" t="s">
        <v>130</v>
      </c>
      <c r="K333" t="s">
        <v>356</v>
      </c>
      <c r="L333" s="978"/>
      <c r="M333" s="978"/>
      <c r="N333" s="978"/>
      <c r="O333" s="978"/>
      <c r="P333" t="s">
        <v>303</v>
      </c>
      <c r="S333" s="978"/>
      <c r="T333" s="978"/>
      <c r="U333" s="978"/>
      <c r="AC333" t="s">
        <v>1336</v>
      </c>
      <c r="AE333" s="978"/>
      <c r="AF333" s="978"/>
      <c r="AG333" s="978"/>
      <c r="AH333" s="978"/>
      <c r="AI333" s="978"/>
    </row>
    <row r="334" spans="4:35">
      <c r="D334" t="s">
        <v>269</v>
      </c>
      <c r="E334" t="s">
        <v>245</v>
      </c>
      <c r="F334" t="s">
        <v>270</v>
      </c>
      <c r="G334" t="s">
        <v>2409</v>
      </c>
      <c r="H334" t="s">
        <v>272</v>
      </c>
      <c r="I334" t="s">
        <v>297</v>
      </c>
      <c r="J334" t="s">
        <v>130</v>
      </c>
      <c r="K334" t="s">
        <v>356</v>
      </c>
      <c r="L334" s="978"/>
      <c r="M334" s="978"/>
      <c r="N334" s="978"/>
      <c r="O334" s="978"/>
      <c r="P334" t="s">
        <v>303</v>
      </c>
      <c r="R334" s="242"/>
      <c r="S334" s="978"/>
      <c r="T334" s="978"/>
      <c r="U334" s="978"/>
      <c r="V334" s="242"/>
      <c r="AC334" t="s">
        <v>1336</v>
      </c>
      <c r="AE334" s="978"/>
      <c r="AF334" s="978"/>
      <c r="AG334" s="978"/>
      <c r="AH334" s="978"/>
      <c r="AI334" s="978"/>
    </row>
    <row r="335" spans="4:35">
      <c r="D335" t="s">
        <v>269</v>
      </c>
      <c r="E335" t="s">
        <v>245</v>
      </c>
      <c r="F335" t="s">
        <v>270</v>
      </c>
      <c r="G335" t="s">
        <v>2409</v>
      </c>
      <c r="H335" t="s">
        <v>272</v>
      </c>
      <c r="I335" t="s">
        <v>297</v>
      </c>
      <c r="J335" t="s">
        <v>130</v>
      </c>
      <c r="K335" t="s">
        <v>356</v>
      </c>
      <c r="L335" s="978"/>
      <c r="M335" s="978"/>
      <c r="N335" s="978"/>
      <c r="O335" s="978"/>
      <c r="P335" t="s">
        <v>303</v>
      </c>
      <c r="R335" s="242"/>
      <c r="S335" s="978"/>
      <c r="T335" s="978"/>
      <c r="U335" s="978"/>
      <c r="V335" s="242"/>
      <c r="AC335" t="s">
        <v>1336</v>
      </c>
      <c r="AE335" s="978"/>
      <c r="AF335" s="978"/>
      <c r="AG335" s="978"/>
      <c r="AH335" s="978"/>
      <c r="AI335" s="978"/>
    </row>
    <row r="336" spans="4:35">
      <c r="D336" t="s">
        <v>269</v>
      </c>
      <c r="E336" t="s">
        <v>245</v>
      </c>
      <c r="F336" t="s">
        <v>270</v>
      </c>
      <c r="G336" t="s">
        <v>2409</v>
      </c>
      <c r="H336" t="s">
        <v>272</v>
      </c>
      <c r="I336" t="s">
        <v>297</v>
      </c>
      <c r="J336" t="s">
        <v>130</v>
      </c>
      <c r="K336" t="s">
        <v>356</v>
      </c>
      <c r="L336" s="978"/>
      <c r="M336" s="978"/>
      <c r="N336" s="978"/>
      <c r="O336" s="978"/>
      <c r="P336" t="s">
        <v>303</v>
      </c>
      <c r="R336" s="242"/>
      <c r="S336" s="978"/>
      <c r="T336" s="978"/>
      <c r="U336" s="978"/>
      <c r="V336" s="242"/>
      <c r="AC336" t="s">
        <v>1336</v>
      </c>
      <c r="AE336" s="978"/>
      <c r="AF336" s="978"/>
      <c r="AG336" s="978"/>
      <c r="AH336" s="978"/>
      <c r="AI336" s="978"/>
    </row>
    <row r="337" spans="1:35">
      <c r="D337" t="s">
        <v>269</v>
      </c>
      <c r="E337" t="s">
        <v>245</v>
      </c>
      <c r="F337" t="s">
        <v>270</v>
      </c>
      <c r="G337" t="s">
        <v>2409</v>
      </c>
      <c r="H337" t="s">
        <v>272</v>
      </c>
      <c r="I337" t="s">
        <v>297</v>
      </c>
      <c r="J337" t="s">
        <v>130</v>
      </c>
      <c r="K337" t="s">
        <v>356</v>
      </c>
      <c r="L337" s="978"/>
      <c r="M337" s="978"/>
      <c r="N337" s="978"/>
      <c r="O337" s="978"/>
      <c r="P337" t="s">
        <v>303</v>
      </c>
      <c r="R337" s="242"/>
      <c r="S337" s="978"/>
      <c r="T337" s="978"/>
      <c r="U337" s="978"/>
      <c r="V337" s="242"/>
      <c r="AC337" t="s">
        <v>1336</v>
      </c>
      <c r="AE337" s="978"/>
      <c r="AF337" s="978"/>
      <c r="AG337" s="978"/>
      <c r="AH337" s="978"/>
      <c r="AI337" s="978"/>
    </row>
    <row r="338" spans="1:35">
      <c r="D338" t="s">
        <v>269</v>
      </c>
      <c r="E338" t="s">
        <v>245</v>
      </c>
      <c r="F338" t="s">
        <v>270</v>
      </c>
      <c r="G338" t="s">
        <v>2409</v>
      </c>
      <c r="H338" t="s">
        <v>272</v>
      </c>
      <c r="I338" t="s">
        <v>297</v>
      </c>
      <c r="J338" t="s">
        <v>130</v>
      </c>
      <c r="K338" t="s">
        <v>356</v>
      </c>
      <c r="L338" s="978"/>
      <c r="M338" s="978"/>
      <c r="N338" s="978"/>
      <c r="O338" s="978"/>
      <c r="P338" t="s">
        <v>303</v>
      </c>
      <c r="R338" s="242"/>
      <c r="S338" s="978"/>
      <c r="T338" s="978"/>
      <c r="U338" s="978"/>
      <c r="V338" s="242"/>
      <c r="AC338" t="s">
        <v>1336</v>
      </c>
      <c r="AE338" s="978"/>
      <c r="AF338" s="978"/>
      <c r="AG338" s="978"/>
      <c r="AH338" s="978"/>
      <c r="AI338" s="978"/>
    </row>
    <row r="339" spans="1:35">
      <c r="D339" t="s">
        <v>269</v>
      </c>
      <c r="E339" t="s">
        <v>245</v>
      </c>
      <c r="F339" t="s">
        <v>270</v>
      </c>
      <c r="G339" t="s">
        <v>2409</v>
      </c>
      <c r="H339" t="s">
        <v>272</v>
      </c>
      <c r="I339" t="s">
        <v>297</v>
      </c>
      <c r="J339" t="s">
        <v>130</v>
      </c>
      <c r="K339" t="s">
        <v>356</v>
      </c>
      <c r="L339" s="978"/>
      <c r="M339" s="978"/>
      <c r="N339" s="978"/>
      <c r="O339" s="978"/>
      <c r="P339" t="s">
        <v>303</v>
      </c>
      <c r="R339" s="242"/>
      <c r="S339" s="978"/>
      <c r="T339" s="978"/>
      <c r="U339" s="978"/>
      <c r="V339" s="242"/>
      <c r="AC339" t="s">
        <v>1336</v>
      </c>
      <c r="AE339" s="978"/>
      <c r="AF339" s="978"/>
      <c r="AG339" s="978"/>
      <c r="AH339" s="978"/>
      <c r="AI339" s="978"/>
    </row>
    <row r="340" spans="1:35">
      <c r="D340" t="s">
        <v>269</v>
      </c>
      <c r="E340" t="s">
        <v>245</v>
      </c>
      <c r="F340" t="s">
        <v>270</v>
      </c>
      <c r="G340" t="s">
        <v>2409</v>
      </c>
      <c r="H340" t="s">
        <v>272</v>
      </c>
      <c r="I340" t="s">
        <v>297</v>
      </c>
      <c r="J340" t="s">
        <v>130</v>
      </c>
      <c r="K340" t="s">
        <v>356</v>
      </c>
      <c r="L340" s="978"/>
      <c r="M340" s="978"/>
      <c r="N340" s="978"/>
      <c r="O340" s="978"/>
      <c r="P340" t="s">
        <v>303</v>
      </c>
      <c r="R340" s="242"/>
      <c r="S340" s="978"/>
      <c r="T340" s="978"/>
      <c r="U340" s="978"/>
      <c r="V340" s="242"/>
      <c r="AC340" t="s">
        <v>1336</v>
      </c>
      <c r="AE340" s="978"/>
      <c r="AF340" s="978"/>
      <c r="AG340" s="978"/>
      <c r="AH340" s="978"/>
      <c r="AI340" s="978"/>
    </row>
    <row r="341" spans="1:35">
      <c r="D341" t="s">
        <v>269</v>
      </c>
      <c r="E341" t="s">
        <v>245</v>
      </c>
      <c r="F341" t="s">
        <v>270</v>
      </c>
      <c r="G341" t="s">
        <v>2409</v>
      </c>
      <c r="H341" t="s">
        <v>272</v>
      </c>
      <c r="I341" t="s">
        <v>297</v>
      </c>
      <c r="J341" t="s">
        <v>130</v>
      </c>
      <c r="K341" t="s">
        <v>356</v>
      </c>
      <c r="L341" s="978"/>
      <c r="M341" s="978"/>
      <c r="N341" s="978"/>
      <c r="O341" s="978"/>
      <c r="P341" t="s">
        <v>303</v>
      </c>
      <c r="R341" s="242"/>
      <c r="S341" s="978"/>
      <c r="T341" s="978"/>
      <c r="U341" s="978"/>
      <c r="V341" s="242"/>
      <c r="AC341" t="s">
        <v>1336</v>
      </c>
      <c r="AE341" s="978"/>
      <c r="AF341" s="978"/>
      <c r="AG341" s="978"/>
      <c r="AH341" s="978"/>
      <c r="AI341" s="978"/>
    </row>
    <row r="342" spans="1:35">
      <c r="D342" t="s">
        <v>269</v>
      </c>
      <c r="E342" t="s">
        <v>245</v>
      </c>
      <c r="F342" t="s">
        <v>270</v>
      </c>
      <c r="G342" t="s">
        <v>2409</v>
      </c>
      <c r="H342" t="s">
        <v>272</v>
      </c>
      <c r="I342" t="s">
        <v>297</v>
      </c>
      <c r="J342" t="s">
        <v>130</v>
      </c>
      <c r="K342" t="s">
        <v>356</v>
      </c>
      <c r="L342" s="978"/>
      <c r="M342" s="978"/>
      <c r="N342" s="978"/>
      <c r="O342" s="978"/>
      <c r="P342" t="s">
        <v>303</v>
      </c>
      <c r="R342" s="242"/>
      <c r="S342" s="978"/>
      <c r="T342" s="978"/>
      <c r="U342" s="978"/>
      <c r="V342" s="242"/>
      <c r="AC342" t="s">
        <v>1336</v>
      </c>
      <c r="AE342" s="978"/>
      <c r="AF342" s="978"/>
      <c r="AG342" s="978"/>
      <c r="AH342" s="978"/>
      <c r="AI342" s="978"/>
    </row>
    <row r="343" spans="1:35">
      <c r="D343" t="s">
        <v>269</v>
      </c>
      <c r="E343" t="s">
        <v>245</v>
      </c>
      <c r="F343" t="s">
        <v>270</v>
      </c>
      <c r="G343" t="s">
        <v>2409</v>
      </c>
      <c r="H343" t="s">
        <v>272</v>
      </c>
      <c r="I343" t="s">
        <v>297</v>
      </c>
      <c r="J343" t="s">
        <v>130</v>
      </c>
      <c r="K343" t="s">
        <v>356</v>
      </c>
      <c r="L343" s="978"/>
      <c r="M343" s="978"/>
      <c r="N343" s="978"/>
      <c r="O343" s="978"/>
      <c r="P343" t="s">
        <v>303</v>
      </c>
      <c r="R343" s="242"/>
      <c r="S343" s="978"/>
      <c r="T343" s="978"/>
      <c r="U343" s="978"/>
      <c r="V343" s="242"/>
      <c r="AC343" t="s">
        <v>1336</v>
      </c>
      <c r="AE343" s="978"/>
      <c r="AF343" s="978"/>
      <c r="AG343" s="978"/>
      <c r="AH343" s="978"/>
      <c r="AI343" s="978"/>
    </row>
    <row r="344" spans="1:35" s="43" customFormat="1">
      <c r="D344" t="s">
        <v>269</v>
      </c>
      <c r="E344" t="s">
        <v>245</v>
      </c>
      <c r="F344" t="s">
        <v>270</v>
      </c>
      <c r="G344" t="s">
        <v>2409</v>
      </c>
      <c r="H344" t="s">
        <v>272</v>
      </c>
      <c r="I344" t="s">
        <v>297</v>
      </c>
      <c r="J344" t="s">
        <v>130</v>
      </c>
      <c r="K344" t="s">
        <v>356</v>
      </c>
      <c r="L344" s="978"/>
      <c r="M344" s="978"/>
      <c r="N344" s="978"/>
      <c r="O344" s="978"/>
      <c r="P344" t="s">
        <v>303</v>
      </c>
      <c r="Q344"/>
      <c r="R344" s="242"/>
      <c r="S344" s="978"/>
      <c r="T344" s="978"/>
      <c r="U344" s="978"/>
      <c r="V344" s="242"/>
      <c r="W344"/>
      <c r="X344"/>
      <c r="Y344"/>
      <c r="Z344"/>
      <c r="AA344"/>
      <c r="AB344"/>
      <c r="AC344" t="s">
        <v>1336</v>
      </c>
      <c r="AD344"/>
      <c r="AE344" s="978"/>
      <c r="AF344" s="978"/>
      <c r="AG344" s="978"/>
      <c r="AH344" s="978"/>
      <c r="AI344" s="978"/>
    </row>
    <row r="345" spans="1:35" s="43" customFormat="1">
      <c r="D345" t="s">
        <v>269</v>
      </c>
      <c r="E345" t="s">
        <v>245</v>
      </c>
      <c r="F345" t="s">
        <v>270</v>
      </c>
      <c r="G345" t="s">
        <v>2409</v>
      </c>
      <c r="H345" t="s">
        <v>272</v>
      </c>
      <c r="I345" t="s">
        <v>297</v>
      </c>
      <c r="J345" t="s">
        <v>130</v>
      </c>
      <c r="K345" t="s">
        <v>356</v>
      </c>
      <c r="L345" s="978"/>
      <c r="M345" s="978"/>
      <c r="N345" s="978"/>
      <c r="O345" s="978"/>
      <c r="P345" t="s">
        <v>303</v>
      </c>
      <c r="Q345"/>
      <c r="R345" s="242"/>
      <c r="S345" s="978"/>
      <c r="T345" s="978"/>
      <c r="U345" s="978"/>
      <c r="V345" s="242"/>
      <c r="W345"/>
      <c r="X345"/>
      <c r="Y345"/>
      <c r="Z345"/>
      <c r="AA345"/>
      <c r="AB345"/>
      <c r="AC345" t="s">
        <v>1336</v>
      </c>
      <c r="AD345"/>
      <c r="AE345" s="978"/>
      <c r="AF345" s="978"/>
      <c r="AG345" s="978"/>
      <c r="AH345" s="978"/>
      <c r="AI345" s="978"/>
    </row>
    <row r="346" spans="1:35" s="43" customFormat="1">
      <c r="D346" t="s">
        <v>269</v>
      </c>
      <c r="E346" t="s">
        <v>245</v>
      </c>
      <c r="F346" t="s">
        <v>270</v>
      </c>
      <c r="G346" t="s">
        <v>2409</v>
      </c>
      <c r="H346" t="s">
        <v>272</v>
      </c>
      <c r="I346" t="s">
        <v>297</v>
      </c>
      <c r="J346" t="s">
        <v>130</v>
      </c>
      <c r="K346" t="s">
        <v>356</v>
      </c>
      <c r="L346" s="978"/>
      <c r="M346" s="978"/>
      <c r="N346" s="978"/>
      <c r="O346" s="978"/>
      <c r="P346" t="s">
        <v>303</v>
      </c>
      <c r="Q346"/>
      <c r="R346" s="242"/>
      <c r="S346" s="978"/>
      <c r="T346" s="978"/>
      <c r="U346" s="978"/>
      <c r="V346" s="242"/>
      <c r="W346"/>
      <c r="X346"/>
      <c r="Y346"/>
      <c r="Z346"/>
      <c r="AA346"/>
      <c r="AB346"/>
      <c r="AC346" t="s">
        <v>1336</v>
      </c>
      <c r="AD346"/>
      <c r="AE346" s="978"/>
      <c r="AF346" s="978"/>
      <c r="AG346" s="978"/>
      <c r="AH346" s="978"/>
      <c r="AI346" s="978"/>
    </row>
    <row r="347" spans="1:35" s="43" customFormat="1">
      <c r="D347" t="s">
        <v>269</v>
      </c>
      <c r="E347" t="s">
        <v>245</v>
      </c>
      <c r="F347" t="s">
        <v>270</v>
      </c>
      <c r="G347" t="s">
        <v>2409</v>
      </c>
      <c r="H347" t="s">
        <v>272</v>
      </c>
      <c r="I347" t="s">
        <v>297</v>
      </c>
      <c r="J347" t="s">
        <v>130</v>
      </c>
      <c r="K347" t="s">
        <v>356</v>
      </c>
      <c r="L347" s="978"/>
      <c r="M347" s="978"/>
      <c r="N347" s="978"/>
      <c r="O347" s="978"/>
      <c r="P347" t="s">
        <v>303</v>
      </c>
      <c r="Q347"/>
      <c r="R347" s="242"/>
      <c r="S347" s="978"/>
      <c r="T347" s="978"/>
      <c r="U347" s="978"/>
      <c r="V347" s="242"/>
      <c r="W347"/>
      <c r="X347"/>
      <c r="Y347"/>
      <c r="Z347"/>
      <c r="AA347"/>
      <c r="AB347"/>
      <c r="AC347" t="s">
        <v>1336</v>
      </c>
      <c r="AD347"/>
      <c r="AE347" s="978"/>
      <c r="AF347" s="978"/>
      <c r="AG347" s="978"/>
      <c r="AH347" s="978"/>
      <c r="AI347" s="978"/>
    </row>
    <row r="348" spans="1:35" s="43" customFormat="1">
      <c r="D348" t="s">
        <v>269</v>
      </c>
      <c r="E348" t="s">
        <v>245</v>
      </c>
      <c r="F348" t="s">
        <v>270</v>
      </c>
      <c r="G348" t="s">
        <v>2409</v>
      </c>
      <c r="H348" t="s">
        <v>272</v>
      </c>
      <c r="I348" t="s">
        <v>297</v>
      </c>
      <c r="J348" t="s">
        <v>130</v>
      </c>
      <c r="K348" t="s">
        <v>356</v>
      </c>
      <c r="L348" s="978"/>
      <c r="M348" s="978"/>
      <c r="N348" s="978"/>
      <c r="O348" s="978"/>
      <c r="P348" t="s">
        <v>303</v>
      </c>
      <c r="Q348"/>
      <c r="R348" s="242"/>
      <c r="S348" s="978"/>
      <c r="T348" s="978"/>
      <c r="U348" s="978"/>
      <c r="V348" s="242"/>
      <c r="W348"/>
      <c r="X348"/>
      <c r="Y348"/>
      <c r="Z348"/>
      <c r="AA348"/>
      <c r="AB348"/>
      <c r="AC348" t="s">
        <v>1336</v>
      </c>
      <c r="AD348"/>
      <c r="AE348" s="978"/>
      <c r="AF348" s="978"/>
      <c r="AG348" s="978"/>
      <c r="AH348" s="978"/>
      <c r="AI348" s="978"/>
    </row>
    <row r="349" spans="1:35" s="43" customFormat="1">
      <c r="D349" t="s">
        <v>269</v>
      </c>
      <c r="E349" t="s">
        <v>245</v>
      </c>
      <c r="F349" t="s">
        <v>270</v>
      </c>
      <c r="G349" t="s">
        <v>2409</v>
      </c>
      <c r="H349" t="s">
        <v>272</v>
      </c>
      <c r="I349" t="s">
        <v>297</v>
      </c>
      <c r="J349" t="s">
        <v>130</v>
      </c>
      <c r="K349" t="s">
        <v>356</v>
      </c>
      <c r="L349" s="978"/>
      <c r="M349" s="978"/>
      <c r="N349" s="978"/>
      <c r="O349" s="978"/>
      <c r="P349" t="s">
        <v>303</v>
      </c>
      <c r="Q349"/>
      <c r="R349" s="242"/>
      <c r="S349" s="978"/>
      <c r="T349" s="978"/>
      <c r="U349" s="978"/>
      <c r="V349" s="242"/>
      <c r="W349"/>
      <c r="X349"/>
      <c r="Y349"/>
      <c r="Z349"/>
      <c r="AA349"/>
      <c r="AB349"/>
      <c r="AC349" t="s">
        <v>1336</v>
      </c>
      <c r="AD349"/>
      <c r="AE349" s="978"/>
      <c r="AF349" s="978"/>
      <c r="AG349" s="978"/>
      <c r="AH349" s="978"/>
      <c r="AI349" s="978"/>
    </row>
    <row r="350" spans="1:35" s="43" customFormat="1">
      <c r="D350" t="s">
        <v>269</v>
      </c>
      <c r="E350" t="s">
        <v>245</v>
      </c>
      <c r="F350" t="s">
        <v>270</v>
      </c>
      <c r="G350" t="s">
        <v>2409</v>
      </c>
      <c r="H350" t="s">
        <v>272</v>
      </c>
      <c r="I350" t="s">
        <v>297</v>
      </c>
      <c r="J350" t="s">
        <v>130</v>
      </c>
      <c r="K350" t="s">
        <v>356</v>
      </c>
      <c r="L350" s="978"/>
      <c r="M350" s="978"/>
      <c r="N350" s="978"/>
      <c r="O350" s="978"/>
      <c r="P350" t="s">
        <v>303</v>
      </c>
      <c r="Q350"/>
      <c r="R350" s="242"/>
      <c r="S350" s="978"/>
      <c r="T350" s="978"/>
      <c r="U350" s="978"/>
      <c r="V350" s="242"/>
      <c r="W350"/>
      <c r="X350"/>
      <c r="Y350"/>
      <c r="Z350"/>
      <c r="AA350"/>
      <c r="AB350"/>
      <c r="AC350" t="s">
        <v>1336</v>
      </c>
      <c r="AD350"/>
      <c r="AE350" s="978"/>
      <c r="AF350" s="978"/>
      <c r="AG350" s="978"/>
      <c r="AH350" s="978"/>
      <c r="AI350" s="978"/>
    </row>
    <row r="351" spans="1:35">
      <c r="V351" s="43"/>
      <c r="W351" s="43"/>
      <c r="X351" s="43"/>
      <c r="Y351" s="43"/>
    </row>
    <row r="352" spans="1:35" s="1" customFormat="1">
      <c r="A352" s="42"/>
      <c r="B352" s="48" t="s">
        <v>1582</v>
      </c>
    </row>
    <row r="354" spans="4:35">
      <c r="D354" t="s">
        <v>269</v>
      </c>
      <c r="E354" t="s">
        <v>245</v>
      </c>
      <c r="F354" t="s">
        <v>270</v>
      </c>
      <c r="G354" t="s">
        <v>315</v>
      </c>
      <c r="H354" t="s">
        <v>296</v>
      </c>
      <c r="I354" t="s">
        <v>297</v>
      </c>
      <c r="J354" t="s">
        <v>130</v>
      </c>
      <c r="K354" t="s">
        <v>356</v>
      </c>
      <c r="L354" s="173" t="s">
        <v>281</v>
      </c>
      <c r="M354" s="173" t="s">
        <v>276</v>
      </c>
      <c r="N354" s="173" t="s">
        <v>282</v>
      </c>
      <c r="O354" t="s">
        <v>320</v>
      </c>
      <c r="S354" t="s">
        <v>283</v>
      </c>
      <c r="T354" t="s">
        <v>284</v>
      </c>
      <c r="U354" t="s">
        <v>322</v>
      </c>
      <c r="AC354" t="s">
        <v>2455</v>
      </c>
      <c r="AE354" s="978"/>
      <c r="AF354" s="978"/>
      <c r="AG354" s="978"/>
      <c r="AH354" s="978"/>
      <c r="AI354" s="978"/>
    </row>
    <row r="355" spans="4:35">
      <c r="D355" t="s">
        <v>269</v>
      </c>
      <c r="E355" t="s">
        <v>245</v>
      </c>
      <c r="F355" t="s">
        <v>270</v>
      </c>
      <c r="G355" t="s">
        <v>315</v>
      </c>
      <c r="H355" t="s">
        <v>296</v>
      </c>
      <c r="I355" t="s">
        <v>297</v>
      </c>
      <c r="J355" t="s">
        <v>130</v>
      </c>
      <c r="K355" t="s">
        <v>356</v>
      </c>
      <c r="L355" s="173" t="s">
        <v>281</v>
      </c>
      <c r="M355" s="173" t="s">
        <v>276</v>
      </c>
      <c r="N355" s="173" t="s">
        <v>282</v>
      </c>
      <c r="O355" t="s">
        <v>320</v>
      </c>
      <c r="S355" t="s">
        <v>307</v>
      </c>
      <c r="T355" t="s">
        <v>308</v>
      </c>
      <c r="U355" t="s">
        <v>322</v>
      </c>
      <c r="AC355" t="s">
        <v>2455</v>
      </c>
      <c r="AE355" s="978"/>
      <c r="AF355" s="978"/>
      <c r="AG355" s="978"/>
      <c r="AH355" s="978"/>
      <c r="AI355" s="978"/>
    </row>
    <row r="356" spans="4:35">
      <c r="D356" t="s">
        <v>269</v>
      </c>
      <c r="E356" t="s">
        <v>245</v>
      </c>
      <c r="F356" t="s">
        <v>270</v>
      </c>
      <c r="G356" t="s">
        <v>315</v>
      </c>
      <c r="H356" t="s">
        <v>296</v>
      </c>
      <c r="I356" t="s">
        <v>297</v>
      </c>
      <c r="J356" t="s">
        <v>130</v>
      </c>
      <c r="K356" t="s">
        <v>356</v>
      </c>
      <c r="L356" s="173" t="s">
        <v>281</v>
      </c>
      <c r="M356" s="173" t="s">
        <v>276</v>
      </c>
      <c r="N356" s="173" t="s">
        <v>282</v>
      </c>
      <c r="O356" t="s">
        <v>320</v>
      </c>
      <c r="S356" t="s">
        <v>325</v>
      </c>
      <c r="T356" t="s">
        <v>326</v>
      </c>
      <c r="U356" t="s">
        <v>322</v>
      </c>
      <c r="AC356" t="s">
        <v>2455</v>
      </c>
      <c r="AE356" s="978"/>
      <c r="AF356" s="978"/>
      <c r="AG356" s="978"/>
      <c r="AH356" s="978"/>
      <c r="AI356" s="978"/>
    </row>
    <row r="357" spans="4:35">
      <c r="D357" t="s">
        <v>269</v>
      </c>
      <c r="E357" t="s">
        <v>245</v>
      </c>
      <c r="F357" t="s">
        <v>270</v>
      </c>
      <c r="G357" t="s">
        <v>315</v>
      </c>
      <c r="H357" t="s">
        <v>296</v>
      </c>
      <c r="I357" t="s">
        <v>297</v>
      </c>
      <c r="J357" t="s">
        <v>130</v>
      </c>
      <c r="K357" t="s">
        <v>356</v>
      </c>
      <c r="L357" s="173" t="s">
        <v>281</v>
      </c>
      <c r="M357" s="173" t="s">
        <v>276</v>
      </c>
      <c r="N357" s="173" t="s">
        <v>282</v>
      </c>
      <c r="O357" t="s">
        <v>320</v>
      </c>
      <c r="S357" t="s">
        <v>338</v>
      </c>
      <c r="T357" t="s">
        <v>339</v>
      </c>
      <c r="U357" t="s">
        <v>335</v>
      </c>
      <c r="AC357" t="s">
        <v>2455</v>
      </c>
      <c r="AE357" s="978"/>
      <c r="AF357" s="978"/>
      <c r="AG357" s="978"/>
      <c r="AH357" s="978"/>
      <c r="AI357" s="978"/>
    </row>
    <row r="358" spans="4:35">
      <c r="D358" t="s">
        <v>269</v>
      </c>
      <c r="E358" t="s">
        <v>245</v>
      </c>
      <c r="F358" t="s">
        <v>270</v>
      </c>
      <c r="G358" t="s">
        <v>315</v>
      </c>
      <c r="H358" t="s">
        <v>296</v>
      </c>
      <c r="I358" t="s">
        <v>297</v>
      </c>
      <c r="J358" t="s">
        <v>130</v>
      </c>
      <c r="K358" t="s">
        <v>356</v>
      </c>
      <c r="L358" s="173" t="s">
        <v>281</v>
      </c>
      <c r="M358" s="173" t="s">
        <v>276</v>
      </c>
      <c r="N358" s="173" t="s">
        <v>282</v>
      </c>
      <c r="O358" t="s">
        <v>320</v>
      </c>
      <c r="S358" t="s">
        <v>352</v>
      </c>
      <c r="T358" t="s">
        <v>353</v>
      </c>
      <c r="U358" t="s">
        <v>335</v>
      </c>
      <c r="AC358" t="s">
        <v>2455</v>
      </c>
      <c r="AE358" s="978"/>
      <c r="AF358" s="978"/>
      <c r="AG358" s="978"/>
      <c r="AH358" s="978"/>
      <c r="AI358" s="978"/>
    </row>
    <row r="359" spans="4:35">
      <c r="D359" t="s">
        <v>269</v>
      </c>
      <c r="E359" t="s">
        <v>245</v>
      </c>
      <c r="F359" t="s">
        <v>270</v>
      </c>
      <c r="G359" t="s">
        <v>315</v>
      </c>
      <c r="H359" t="s">
        <v>296</v>
      </c>
      <c r="I359" t="s">
        <v>297</v>
      </c>
      <c r="J359" t="s">
        <v>130</v>
      </c>
      <c r="K359" t="s">
        <v>356</v>
      </c>
      <c r="L359" s="173" t="s">
        <v>281</v>
      </c>
      <c r="M359" s="173" t="s">
        <v>276</v>
      </c>
      <c r="N359" s="173" t="s">
        <v>282</v>
      </c>
      <c r="O359" t="s">
        <v>320</v>
      </c>
      <c r="S359" t="s">
        <v>363</v>
      </c>
      <c r="T359" t="s">
        <v>364</v>
      </c>
      <c r="U359" t="s">
        <v>335</v>
      </c>
      <c r="AC359" t="s">
        <v>2455</v>
      </c>
      <c r="AE359" s="978"/>
      <c r="AF359" s="978"/>
      <c r="AG359" s="978"/>
      <c r="AH359" s="978"/>
      <c r="AI359" s="978"/>
    </row>
    <row r="360" spans="4:35">
      <c r="D360" t="s">
        <v>269</v>
      </c>
      <c r="E360" t="s">
        <v>245</v>
      </c>
      <c r="F360" t="s">
        <v>270</v>
      </c>
      <c r="G360" t="s">
        <v>315</v>
      </c>
      <c r="H360" t="s">
        <v>296</v>
      </c>
      <c r="I360" t="s">
        <v>297</v>
      </c>
      <c r="J360" t="s">
        <v>130</v>
      </c>
      <c r="K360" t="s">
        <v>356</v>
      </c>
      <c r="L360" s="173" t="s">
        <v>281</v>
      </c>
      <c r="M360" s="173" t="s">
        <v>276</v>
      </c>
      <c r="N360" s="173" t="s">
        <v>282</v>
      </c>
      <c r="O360" t="s">
        <v>320</v>
      </c>
      <c r="S360" t="s">
        <v>374</v>
      </c>
      <c r="T360" t="s">
        <v>375</v>
      </c>
      <c r="U360" t="s">
        <v>361</v>
      </c>
      <c r="AC360" t="s">
        <v>2455</v>
      </c>
      <c r="AE360" s="978"/>
      <c r="AF360" s="978"/>
      <c r="AG360" s="978"/>
      <c r="AH360" s="978"/>
      <c r="AI360" s="978"/>
    </row>
    <row r="361" spans="4:35">
      <c r="D361" t="s">
        <v>269</v>
      </c>
      <c r="E361" t="s">
        <v>245</v>
      </c>
      <c r="F361" t="s">
        <v>270</v>
      </c>
      <c r="G361" t="s">
        <v>315</v>
      </c>
      <c r="H361" t="s">
        <v>296</v>
      </c>
      <c r="I361" t="s">
        <v>297</v>
      </c>
      <c r="J361" t="s">
        <v>130</v>
      </c>
      <c r="K361" t="s">
        <v>356</v>
      </c>
      <c r="L361" s="173" t="s">
        <v>281</v>
      </c>
      <c r="M361" s="173" t="s">
        <v>276</v>
      </c>
      <c r="N361" s="173" t="s">
        <v>282</v>
      </c>
      <c r="O361" t="s">
        <v>320</v>
      </c>
      <c r="S361" t="s">
        <v>384</v>
      </c>
      <c r="T361" t="s">
        <v>385</v>
      </c>
      <c r="U361" t="s">
        <v>361</v>
      </c>
      <c r="AC361" t="s">
        <v>2455</v>
      </c>
      <c r="AE361" s="978"/>
      <c r="AF361" s="978"/>
      <c r="AG361" s="978"/>
      <c r="AH361" s="978"/>
      <c r="AI361" s="978"/>
    </row>
    <row r="362" spans="4:35">
      <c r="D362" t="s">
        <v>269</v>
      </c>
      <c r="E362" t="s">
        <v>245</v>
      </c>
      <c r="F362" t="s">
        <v>270</v>
      </c>
      <c r="G362" t="s">
        <v>315</v>
      </c>
      <c r="H362" t="s">
        <v>296</v>
      </c>
      <c r="I362" t="s">
        <v>297</v>
      </c>
      <c r="J362" t="s">
        <v>130</v>
      </c>
      <c r="K362" t="s">
        <v>356</v>
      </c>
      <c r="L362" s="173" t="s">
        <v>281</v>
      </c>
      <c r="M362" s="173" t="s">
        <v>276</v>
      </c>
      <c r="N362" s="173" t="s">
        <v>282</v>
      </c>
      <c r="O362" t="s">
        <v>320</v>
      </c>
      <c r="S362" t="s">
        <v>392</v>
      </c>
      <c r="T362" t="s">
        <v>393</v>
      </c>
      <c r="U362" t="s">
        <v>361</v>
      </c>
      <c r="AC362" t="s">
        <v>2455</v>
      </c>
      <c r="AE362" s="978"/>
      <c r="AF362" s="978"/>
      <c r="AG362" s="978"/>
      <c r="AH362" s="978"/>
      <c r="AI362" s="978"/>
    </row>
    <row r="363" spans="4:35">
      <c r="D363" t="s">
        <v>269</v>
      </c>
      <c r="E363" t="s">
        <v>245</v>
      </c>
      <c r="F363" t="s">
        <v>270</v>
      </c>
      <c r="G363" t="s">
        <v>315</v>
      </c>
      <c r="H363" t="s">
        <v>296</v>
      </c>
      <c r="I363" t="s">
        <v>297</v>
      </c>
      <c r="J363" t="s">
        <v>130</v>
      </c>
      <c r="K363" t="s">
        <v>356</v>
      </c>
      <c r="L363" s="173" t="s">
        <v>281</v>
      </c>
      <c r="M363" s="625" t="s">
        <v>448</v>
      </c>
      <c r="N363" s="173" t="s">
        <v>282</v>
      </c>
      <c r="O363" s="172" t="s">
        <v>448</v>
      </c>
      <c r="S363" t="s">
        <v>400</v>
      </c>
      <c r="T363" t="s">
        <v>385</v>
      </c>
      <c r="U363" t="s">
        <v>361</v>
      </c>
      <c r="AC363" t="s">
        <v>2455</v>
      </c>
      <c r="AE363" s="978"/>
      <c r="AF363" s="978"/>
      <c r="AG363" s="978"/>
      <c r="AH363" s="978"/>
      <c r="AI363" s="978"/>
    </row>
    <row r="364" spans="4:35">
      <c r="D364" t="s">
        <v>269</v>
      </c>
      <c r="E364" t="s">
        <v>245</v>
      </c>
      <c r="F364" t="s">
        <v>270</v>
      </c>
      <c r="G364" t="s">
        <v>315</v>
      </c>
      <c r="H364" t="s">
        <v>296</v>
      </c>
      <c r="I364" t="s">
        <v>297</v>
      </c>
      <c r="J364" t="s">
        <v>130</v>
      </c>
      <c r="K364" t="s">
        <v>356</v>
      </c>
      <c r="L364" s="173" t="s">
        <v>281</v>
      </c>
      <c r="M364" s="173" t="s">
        <v>276</v>
      </c>
      <c r="N364" s="173" t="s">
        <v>282</v>
      </c>
      <c r="O364" t="s">
        <v>320</v>
      </c>
      <c r="S364" t="s">
        <v>406</v>
      </c>
      <c r="T364" t="s">
        <v>407</v>
      </c>
      <c r="U364" t="s">
        <v>390</v>
      </c>
      <c r="AC364" t="s">
        <v>2455</v>
      </c>
      <c r="AE364" s="978"/>
      <c r="AF364" s="978"/>
      <c r="AG364" s="978"/>
      <c r="AH364" s="978"/>
      <c r="AI364" s="978"/>
    </row>
    <row r="365" spans="4:35">
      <c r="D365" t="s">
        <v>269</v>
      </c>
      <c r="E365" t="s">
        <v>245</v>
      </c>
      <c r="F365" t="s">
        <v>270</v>
      </c>
      <c r="G365" t="s">
        <v>315</v>
      </c>
      <c r="H365" t="s">
        <v>296</v>
      </c>
      <c r="I365" t="s">
        <v>297</v>
      </c>
      <c r="J365" t="s">
        <v>130</v>
      </c>
      <c r="K365" t="s">
        <v>356</v>
      </c>
      <c r="L365" s="173" t="s">
        <v>281</v>
      </c>
      <c r="M365" s="173" t="s">
        <v>276</v>
      </c>
      <c r="N365" s="173" t="s">
        <v>282</v>
      </c>
      <c r="O365" t="s">
        <v>320</v>
      </c>
      <c r="S365" t="s">
        <v>413</v>
      </c>
      <c r="T365" t="s">
        <v>414</v>
      </c>
      <c r="U365" t="s">
        <v>390</v>
      </c>
      <c r="AC365" t="s">
        <v>2455</v>
      </c>
      <c r="AE365" s="978"/>
      <c r="AF365" s="978"/>
      <c r="AG365" s="978"/>
      <c r="AH365" s="978"/>
      <c r="AI365" s="978"/>
    </row>
    <row r="366" spans="4:35">
      <c r="D366" t="s">
        <v>269</v>
      </c>
      <c r="E366" t="s">
        <v>245</v>
      </c>
      <c r="F366" t="s">
        <v>270</v>
      </c>
      <c r="G366" t="s">
        <v>315</v>
      </c>
      <c r="H366" t="s">
        <v>296</v>
      </c>
      <c r="I366" t="s">
        <v>297</v>
      </c>
      <c r="J366" t="s">
        <v>130</v>
      </c>
      <c r="K366" t="s">
        <v>356</v>
      </c>
      <c r="L366" s="173" t="s">
        <v>281</v>
      </c>
      <c r="M366" s="173" t="s">
        <v>276</v>
      </c>
      <c r="N366" s="173" t="s">
        <v>282</v>
      </c>
      <c r="O366" t="s">
        <v>320</v>
      </c>
      <c r="S366" t="s">
        <v>419</v>
      </c>
      <c r="T366" t="s">
        <v>420</v>
      </c>
      <c r="U366" t="s">
        <v>390</v>
      </c>
      <c r="AC366" t="s">
        <v>2455</v>
      </c>
      <c r="AE366" s="978"/>
      <c r="AF366" s="978"/>
      <c r="AG366" s="978"/>
      <c r="AH366" s="978"/>
      <c r="AI366" s="978"/>
    </row>
    <row r="367" spans="4:35">
      <c r="D367" t="s">
        <v>269</v>
      </c>
      <c r="E367" t="s">
        <v>245</v>
      </c>
      <c r="F367" t="s">
        <v>270</v>
      </c>
      <c r="G367" t="s">
        <v>315</v>
      </c>
      <c r="H367" t="s">
        <v>296</v>
      </c>
      <c r="I367" t="s">
        <v>297</v>
      </c>
      <c r="J367" t="s">
        <v>130</v>
      </c>
      <c r="K367" t="s">
        <v>356</v>
      </c>
      <c r="L367" s="173" t="s">
        <v>281</v>
      </c>
      <c r="M367" s="625" t="s">
        <v>448</v>
      </c>
      <c r="N367" s="173" t="s">
        <v>282</v>
      </c>
      <c r="O367" s="172" t="s">
        <v>448</v>
      </c>
      <c r="S367" t="s">
        <v>424</v>
      </c>
      <c r="T367" t="s">
        <v>414</v>
      </c>
      <c r="U367" t="s">
        <v>390</v>
      </c>
      <c r="AC367" t="s">
        <v>2455</v>
      </c>
      <c r="AE367" s="978"/>
      <c r="AF367" s="978"/>
      <c r="AG367" s="978"/>
      <c r="AH367" s="978"/>
      <c r="AI367" s="978"/>
    </row>
    <row r="368" spans="4:35">
      <c r="D368" t="s">
        <v>269</v>
      </c>
      <c r="E368" t="s">
        <v>245</v>
      </c>
      <c r="F368" t="s">
        <v>270</v>
      </c>
      <c r="G368" t="s">
        <v>315</v>
      </c>
      <c r="H368" t="s">
        <v>296</v>
      </c>
      <c r="I368" t="s">
        <v>297</v>
      </c>
      <c r="J368" t="s">
        <v>130</v>
      </c>
      <c r="K368" t="s">
        <v>356</v>
      </c>
      <c r="L368" s="173" t="s">
        <v>281</v>
      </c>
      <c r="M368" s="173" t="s">
        <v>276</v>
      </c>
      <c r="N368" s="173" t="s">
        <v>282</v>
      </c>
      <c r="O368" t="s">
        <v>320</v>
      </c>
      <c r="S368" t="s">
        <v>427</v>
      </c>
      <c r="T368" t="s">
        <v>428</v>
      </c>
      <c r="U368" t="s">
        <v>390</v>
      </c>
      <c r="AC368" t="s">
        <v>2455</v>
      </c>
      <c r="AE368" s="978"/>
      <c r="AF368" s="978"/>
      <c r="AG368" s="978"/>
      <c r="AH368" s="978"/>
      <c r="AI368" s="978"/>
    </row>
    <row r="369" spans="4:35">
      <c r="D369" t="s">
        <v>269</v>
      </c>
      <c r="E369" t="s">
        <v>245</v>
      </c>
      <c r="F369" t="s">
        <v>270</v>
      </c>
      <c r="G369" t="s">
        <v>315</v>
      </c>
      <c r="H369" t="s">
        <v>296</v>
      </c>
      <c r="I369" t="s">
        <v>297</v>
      </c>
      <c r="J369" t="s">
        <v>130</v>
      </c>
      <c r="K369" t="s">
        <v>356</v>
      </c>
      <c r="L369" s="173" t="s">
        <v>281</v>
      </c>
      <c r="M369" s="173" t="s">
        <v>276</v>
      </c>
      <c r="N369" s="173" t="s">
        <v>306</v>
      </c>
      <c r="O369" t="s">
        <v>302</v>
      </c>
      <c r="S369" t="s">
        <v>431</v>
      </c>
      <c r="T369" t="s">
        <v>432</v>
      </c>
      <c r="U369" t="s">
        <v>444</v>
      </c>
      <c r="AC369" t="s">
        <v>2455</v>
      </c>
      <c r="AE369" s="978"/>
      <c r="AF369" s="978"/>
      <c r="AG369" s="978"/>
      <c r="AH369" s="978"/>
      <c r="AI369" s="978"/>
    </row>
    <row r="370" spans="4:35">
      <c r="D370" t="s">
        <v>269</v>
      </c>
      <c r="E370" t="s">
        <v>245</v>
      </c>
      <c r="F370" t="s">
        <v>270</v>
      </c>
      <c r="G370" t="s">
        <v>315</v>
      </c>
      <c r="H370" t="s">
        <v>296</v>
      </c>
      <c r="I370" t="s">
        <v>297</v>
      </c>
      <c r="J370" t="s">
        <v>130</v>
      </c>
      <c r="K370" t="s">
        <v>356</v>
      </c>
      <c r="L370" s="173" t="s">
        <v>281</v>
      </c>
      <c r="M370" s="173" t="s">
        <v>276</v>
      </c>
      <c r="N370" s="173" t="s">
        <v>306</v>
      </c>
      <c r="O370" t="s">
        <v>320</v>
      </c>
      <c r="S370" t="s">
        <v>435</v>
      </c>
      <c r="T370" t="s">
        <v>436</v>
      </c>
      <c r="U370" t="s">
        <v>444</v>
      </c>
      <c r="AC370" t="s">
        <v>2455</v>
      </c>
      <c r="AE370" s="978"/>
      <c r="AF370" s="978"/>
      <c r="AG370" s="978"/>
      <c r="AH370" s="978"/>
      <c r="AI370" s="978"/>
    </row>
    <row r="371" spans="4:35">
      <c r="D371" t="s">
        <v>269</v>
      </c>
      <c r="E371" t="s">
        <v>245</v>
      </c>
      <c r="F371" t="s">
        <v>270</v>
      </c>
      <c r="G371" t="s">
        <v>315</v>
      </c>
      <c r="H371" t="s">
        <v>296</v>
      </c>
      <c r="I371" t="s">
        <v>297</v>
      </c>
      <c r="J371" t="s">
        <v>130</v>
      </c>
      <c r="K371" t="s">
        <v>356</v>
      </c>
      <c r="L371" s="173" t="s">
        <v>281</v>
      </c>
      <c r="M371" s="173" t="s">
        <v>276</v>
      </c>
      <c r="N371" s="173" t="s">
        <v>306</v>
      </c>
      <c r="O371" t="s">
        <v>320</v>
      </c>
      <c r="S371" t="s">
        <v>439</v>
      </c>
      <c r="T371" t="s">
        <v>440</v>
      </c>
      <c r="U371" t="s">
        <v>444</v>
      </c>
      <c r="AC371" t="s">
        <v>2455</v>
      </c>
      <c r="AE371" s="978"/>
      <c r="AF371" s="978"/>
      <c r="AG371" s="978"/>
      <c r="AH371" s="978"/>
      <c r="AI371" s="978"/>
    </row>
    <row r="372" spans="4:35">
      <c r="D372" t="s">
        <v>269</v>
      </c>
      <c r="E372" t="s">
        <v>245</v>
      </c>
      <c r="F372" t="s">
        <v>270</v>
      </c>
      <c r="G372" t="s">
        <v>315</v>
      </c>
      <c r="H372" t="s">
        <v>296</v>
      </c>
      <c r="I372" t="s">
        <v>297</v>
      </c>
      <c r="J372" t="s">
        <v>130</v>
      </c>
      <c r="K372" t="s">
        <v>356</v>
      </c>
      <c r="L372" s="173" t="s">
        <v>281</v>
      </c>
      <c r="M372" s="173" t="s">
        <v>276</v>
      </c>
      <c r="N372" s="173" t="s">
        <v>306</v>
      </c>
      <c r="O372" t="s">
        <v>320</v>
      </c>
      <c r="S372" t="s">
        <v>442</v>
      </c>
      <c r="T372" t="s">
        <v>443</v>
      </c>
      <c r="U372" t="s">
        <v>444</v>
      </c>
      <c r="AC372" t="s">
        <v>2455</v>
      </c>
      <c r="AE372" s="978"/>
      <c r="AF372" s="978"/>
      <c r="AG372" s="978"/>
      <c r="AH372" s="978"/>
      <c r="AI372" s="978"/>
    </row>
    <row r="373" spans="4:35">
      <c r="D373" t="s">
        <v>269</v>
      </c>
      <c r="E373" t="s">
        <v>245</v>
      </c>
      <c r="F373" t="s">
        <v>270</v>
      </c>
      <c r="G373" t="s">
        <v>315</v>
      </c>
      <c r="H373" t="s">
        <v>296</v>
      </c>
      <c r="I373" t="s">
        <v>297</v>
      </c>
      <c r="J373" t="s">
        <v>130</v>
      </c>
      <c r="K373" t="s">
        <v>356</v>
      </c>
      <c r="L373" s="173" t="s">
        <v>281</v>
      </c>
      <c r="M373" s="173" t="s">
        <v>276</v>
      </c>
      <c r="N373" s="173" t="s">
        <v>306</v>
      </c>
      <c r="O373" t="s">
        <v>320</v>
      </c>
      <c r="S373" t="s">
        <v>445</v>
      </c>
      <c r="T373" t="s">
        <v>446</v>
      </c>
      <c r="U373" t="s">
        <v>444</v>
      </c>
      <c r="AC373" t="s">
        <v>2455</v>
      </c>
      <c r="AE373" s="978"/>
      <c r="AF373" s="978"/>
      <c r="AG373" s="978"/>
      <c r="AH373" s="978"/>
      <c r="AI373" s="978"/>
    </row>
    <row r="374" spans="4:35">
      <c r="D374" t="s">
        <v>269</v>
      </c>
      <c r="E374" t="s">
        <v>245</v>
      </c>
      <c r="F374" t="s">
        <v>270</v>
      </c>
      <c r="G374" t="s">
        <v>315</v>
      </c>
      <c r="H374" t="s">
        <v>296</v>
      </c>
      <c r="I374" t="s">
        <v>297</v>
      </c>
      <c r="J374" t="s">
        <v>130</v>
      </c>
      <c r="K374" t="s">
        <v>356</v>
      </c>
      <c r="L374" s="173" t="s">
        <v>281</v>
      </c>
      <c r="M374" s="173" t="s">
        <v>276</v>
      </c>
      <c r="N374" s="173" t="s">
        <v>306</v>
      </c>
      <c r="O374" t="s">
        <v>320</v>
      </c>
      <c r="S374" t="s">
        <v>449</v>
      </c>
      <c r="T374" t="s">
        <v>432</v>
      </c>
      <c r="U374" t="s">
        <v>444</v>
      </c>
      <c r="AC374" t="s">
        <v>2455</v>
      </c>
      <c r="AE374" s="978"/>
      <c r="AF374" s="978"/>
      <c r="AG374" s="978"/>
      <c r="AH374" s="978"/>
      <c r="AI374" s="978"/>
    </row>
    <row r="375" spans="4:35">
      <c r="D375" t="s">
        <v>269</v>
      </c>
      <c r="E375" t="s">
        <v>245</v>
      </c>
      <c r="F375" t="s">
        <v>270</v>
      </c>
      <c r="G375" t="s">
        <v>315</v>
      </c>
      <c r="H375" t="s">
        <v>296</v>
      </c>
      <c r="I375" t="s">
        <v>297</v>
      </c>
      <c r="J375" t="s">
        <v>130</v>
      </c>
      <c r="K375" t="s">
        <v>356</v>
      </c>
      <c r="L375" s="173" t="s">
        <v>305</v>
      </c>
      <c r="M375" s="625" t="s">
        <v>448</v>
      </c>
      <c r="N375" s="173" t="s">
        <v>324</v>
      </c>
      <c r="O375" s="172" t="s">
        <v>448</v>
      </c>
      <c r="S375" t="s">
        <v>452</v>
      </c>
      <c r="T375" t="s">
        <v>428</v>
      </c>
      <c r="U375" t="s">
        <v>398</v>
      </c>
      <c r="AC375" t="s">
        <v>2455</v>
      </c>
      <c r="AE375" s="978"/>
      <c r="AF375" s="978"/>
      <c r="AG375" s="978"/>
      <c r="AH375" s="978"/>
      <c r="AI375" s="978"/>
    </row>
    <row r="376" spans="4:35">
      <c r="D376" t="s">
        <v>269</v>
      </c>
      <c r="E376" t="s">
        <v>245</v>
      </c>
      <c r="F376" t="s">
        <v>270</v>
      </c>
      <c r="G376" t="s">
        <v>315</v>
      </c>
      <c r="H376" t="s">
        <v>296</v>
      </c>
      <c r="I376" t="s">
        <v>297</v>
      </c>
      <c r="J376" t="s">
        <v>130</v>
      </c>
      <c r="K376" t="s">
        <v>356</v>
      </c>
      <c r="L376" s="173" t="s">
        <v>305</v>
      </c>
      <c r="M376" s="625" t="s">
        <v>448</v>
      </c>
      <c r="N376" s="173" t="s">
        <v>324</v>
      </c>
      <c r="O376" s="172" t="s">
        <v>448</v>
      </c>
      <c r="S376" t="s">
        <v>454</v>
      </c>
      <c r="T376" t="s">
        <v>455</v>
      </c>
      <c r="U376" t="s">
        <v>398</v>
      </c>
      <c r="AC376" t="s">
        <v>2455</v>
      </c>
      <c r="AE376" s="978"/>
      <c r="AF376" s="978"/>
      <c r="AG376" s="978"/>
      <c r="AH376" s="978"/>
      <c r="AI376" s="978"/>
    </row>
    <row r="377" spans="4:35">
      <c r="D377" t="s">
        <v>269</v>
      </c>
      <c r="E377" t="s">
        <v>245</v>
      </c>
      <c r="F377" t="s">
        <v>270</v>
      </c>
      <c r="G377" t="s">
        <v>315</v>
      </c>
      <c r="H377" t="s">
        <v>296</v>
      </c>
      <c r="I377" t="s">
        <v>297</v>
      </c>
      <c r="J377" t="s">
        <v>130</v>
      </c>
      <c r="K377" t="s">
        <v>356</v>
      </c>
      <c r="L377" s="173" t="s">
        <v>305</v>
      </c>
      <c r="M377" s="625" t="s">
        <v>448</v>
      </c>
      <c r="N377" s="173" t="s">
        <v>324</v>
      </c>
      <c r="O377" s="172" t="s">
        <v>448</v>
      </c>
      <c r="S377" t="s">
        <v>459</v>
      </c>
      <c r="T377" t="s">
        <v>460</v>
      </c>
      <c r="U377" t="s">
        <v>398</v>
      </c>
      <c r="AC377" t="s">
        <v>2455</v>
      </c>
      <c r="AE377" s="978"/>
      <c r="AF377" s="978"/>
      <c r="AG377" s="978"/>
      <c r="AH377" s="978"/>
      <c r="AI377" s="978"/>
    </row>
    <row r="378" spans="4:35">
      <c r="D378" t="s">
        <v>269</v>
      </c>
      <c r="E378" t="s">
        <v>245</v>
      </c>
      <c r="F378" t="s">
        <v>270</v>
      </c>
      <c r="G378" t="s">
        <v>315</v>
      </c>
      <c r="H378" t="s">
        <v>296</v>
      </c>
      <c r="I378" t="s">
        <v>297</v>
      </c>
      <c r="J378" t="s">
        <v>130</v>
      </c>
      <c r="K378" t="s">
        <v>356</v>
      </c>
      <c r="L378" s="173" t="s">
        <v>305</v>
      </c>
      <c r="M378" s="625" t="s">
        <v>448</v>
      </c>
      <c r="N378" s="173" t="s">
        <v>324</v>
      </c>
      <c r="O378" s="172" t="s">
        <v>448</v>
      </c>
      <c r="S378" t="s">
        <v>462</v>
      </c>
      <c r="T378" t="s">
        <v>455</v>
      </c>
      <c r="U378" t="s">
        <v>398</v>
      </c>
      <c r="AC378" t="s">
        <v>2455</v>
      </c>
      <c r="AE378" s="978"/>
      <c r="AF378" s="978"/>
      <c r="AG378" s="978"/>
      <c r="AH378" s="978"/>
      <c r="AI378" s="978"/>
    </row>
    <row r="379" spans="4:35">
      <c r="D379" t="s">
        <v>269</v>
      </c>
      <c r="E379" t="s">
        <v>245</v>
      </c>
      <c r="F379" t="s">
        <v>270</v>
      </c>
      <c r="G379" t="s">
        <v>315</v>
      </c>
      <c r="H379" t="s">
        <v>296</v>
      </c>
      <c r="I379" t="s">
        <v>297</v>
      </c>
      <c r="J379" t="s">
        <v>130</v>
      </c>
      <c r="K379" t="s">
        <v>356</v>
      </c>
      <c r="L379" s="173" t="s">
        <v>305</v>
      </c>
      <c r="M379" s="625" t="s">
        <v>448</v>
      </c>
      <c r="N379" s="173" t="s">
        <v>324</v>
      </c>
      <c r="O379" s="172" t="s">
        <v>448</v>
      </c>
      <c r="S379" t="s">
        <v>465</v>
      </c>
      <c r="T379" t="s">
        <v>428</v>
      </c>
      <c r="U379" t="s">
        <v>398</v>
      </c>
      <c r="AC379" t="s">
        <v>2455</v>
      </c>
      <c r="AE379" s="978"/>
      <c r="AF379" s="978"/>
      <c r="AG379" s="978"/>
      <c r="AH379" s="978"/>
      <c r="AI379" s="978"/>
    </row>
    <row r="380" spans="4:35">
      <c r="D380" t="s">
        <v>269</v>
      </c>
      <c r="E380" t="s">
        <v>245</v>
      </c>
      <c r="F380" t="s">
        <v>270</v>
      </c>
      <c r="G380" t="s">
        <v>315</v>
      </c>
      <c r="H380" t="s">
        <v>296</v>
      </c>
      <c r="I380" t="s">
        <v>297</v>
      </c>
      <c r="J380" t="s">
        <v>130</v>
      </c>
      <c r="K380" t="s">
        <v>356</v>
      </c>
      <c r="L380" s="173" t="s">
        <v>305</v>
      </c>
      <c r="M380" s="625" t="s">
        <v>448</v>
      </c>
      <c r="N380" s="173" t="s">
        <v>324</v>
      </c>
      <c r="O380" s="172" t="s">
        <v>448</v>
      </c>
      <c r="S380" t="s">
        <v>468</v>
      </c>
      <c r="T380" t="s">
        <v>469</v>
      </c>
      <c r="U380" t="s">
        <v>398</v>
      </c>
      <c r="AC380" t="s">
        <v>2455</v>
      </c>
      <c r="AE380" s="978"/>
      <c r="AF380" s="978"/>
      <c r="AG380" s="978"/>
      <c r="AH380" s="978"/>
      <c r="AI380" s="978"/>
    </row>
    <row r="381" spans="4:35">
      <c r="D381" t="s">
        <v>269</v>
      </c>
      <c r="E381" t="s">
        <v>245</v>
      </c>
      <c r="F381" t="s">
        <v>270</v>
      </c>
      <c r="G381" t="s">
        <v>315</v>
      </c>
      <c r="H381" t="s">
        <v>296</v>
      </c>
      <c r="I381" t="s">
        <v>297</v>
      </c>
      <c r="J381" t="s">
        <v>130</v>
      </c>
      <c r="K381" t="s">
        <v>356</v>
      </c>
      <c r="L381" s="173" t="s">
        <v>305</v>
      </c>
      <c r="M381" s="625" t="s">
        <v>448</v>
      </c>
      <c r="N381" s="173" t="s">
        <v>324</v>
      </c>
      <c r="O381" s="172" t="s">
        <v>448</v>
      </c>
      <c r="S381" t="s">
        <v>471</v>
      </c>
      <c r="T381" t="s">
        <v>472</v>
      </c>
      <c r="U381" t="s">
        <v>398</v>
      </c>
      <c r="AC381" t="s">
        <v>2455</v>
      </c>
      <c r="AE381" s="978"/>
      <c r="AF381" s="978"/>
      <c r="AG381" s="978"/>
      <c r="AH381" s="978"/>
      <c r="AI381" s="978"/>
    </row>
    <row r="382" spans="4:35">
      <c r="D382" t="s">
        <v>269</v>
      </c>
      <c r="E382" t="s">
        <v>245</v>
      </c>
      <c r="F382" t="s">
        <v>270</v>
      </c>
      <c r="G382" t="s">
        <v>315</v>
      </c>
      <c r="H382" t="s">
        <v>296</v>
      </c>
      <c r="I382" t="s">
        <v>297</v>
      </c>
      <c r="J382" t="s">
        <v>130</v>
      </c>
      <c r="K382" t="s">
        <v>356</v>
      </c>
      <c r="L382" s="173" t="s">
        <v>305</v>
      </c>
      <c r="M382" s="625" t="s">
        <v>448</v>
      </c>
      <c r="N382" s="173" t="s">
        <v>324</v>
      </c>
      <c r="O382" s="172" t="s">
        <v>448</v>
      </c>
      <c r="S382" t="s">
        <v>475</v>
      </c>
      <c r="T382" t="s">
        <v>428</v>
      </c>
      <c r="U382" t="s">
        <v>411</v>
      </c>
      <c r="AC382" t="s">
        <v>2455</v>
      </c>
      <c r="AE382" s="978"/>
      <c r="AF382" s="978"/>
      <c r="AG382" s="978"/>
      <c r="AH382" s="978"/>
      <c r="AI382" s="978"/>
    </row>
    <row r="383" spans="4:35">
      <c r="D383" t="s">
        <v>269</v>
      </c>
      <c r="E383" t="s">
        <v>245</v>
      </c>
      <c r="F383" t="s">
        <v>270</v>
      </c>
      <c r="G383" t="s">
        <v>315</v>
      </c>
      <c r="H383" t="s">
        <v>296</v>
      </c>
      <c r="I383" t="s">
        <v>297</v>
      </c>
      <c r="J383" t="s">
        <v>130</v>
      </c>
      <c r="K383" t="s">
        <v>356</v>
      </c>
      <c r="L383" s="173" t="s">
        <v>305</v>
      </c>
      <c r="M383" s="625" t="s">
        <v>448</v>
      </c>
      <c r="N383" s="173" t="s">
        <v>324</v>
      </c>
      <c r="O383" s="172" t="s">
        <v>448</v>
      </c>
      <c r="S383" t="s">
        <v>479</v>
      </c>
      <c r="T383" t="s">
        <v>455</v>
      </c>
      <c r="U383" t="s">
        <v>411</v>
      </c>
      <c r="AC383" t="s">
        <v>2455</v>
      </c>
      <c r="AE383" s="978"/>
      <c r="AF383" s="978"/>
      <c r="AG383" s="978"/>
      <c r="AH383" s="978"/>
      <c r="AI383" s="978"/>
    </row>
    <row r="384" spans="4:35">
      <c r="D384" t="s">
        <v>269</v>
      </c>
      <c r="E384" t="s">
        <v>245</v>
      </c>
      <c r="F384" t="s">
        <v>270</v>
      </c>
      <c r="G384" t="s">
        <v>315</v>
      </c>
      <c r="H384" t="s">
        <v>296</v>
      </c>
      <c r="I384" t="s">
        <v>297</v>
      </c>
      <c r="J384" t="s">
        <v>130</v>
      </c>
      <c r="K384" t="s">
        <v>356</v>
      </c>
      <c r="L384" s="173" t="s">
        <v>305</v>
      </c>
      <c r="M384" s="173" t="s">
        <v>276</v>
      </c>
      <c r="N384" s="173" t="s">
        <v>324</v>
      </c>
      <c r="O384" t="s">
        <v>320</v>
      </c>
      <c r="S384" t="s">
        <v>483</v>
      </c>
      <c r="T384" t="s">
        <v>460</v>
      </c>
      <c r="U384" t="s">
        <v>411</v>
      </c>
      <c r="AC384" t="s">
        <v>2455</v>
      </c>
      <c r="AE384" s="978"/>
      <c r="AF384" s="978"/>
      <c r="AG384" s="978"/>
      <c r="AH384" s="978"/>
      <c r="AI384" s="978"/>
    </row>
    <row r="385" spans="4:35">
      <c r="D385" t="s">
        <v>269</v>
      </c>
      <c r="E385" t="s">
        <v>245</v>
      </c>
      <c r="F385" t="s">
        <v>270</v>
      </c>
      <c r="G385" t="s">
        <v>315</v>
      </c>
      <c r="H385" t="s">
        <v>296</v>
      </c>
      <c r="I385" t="s">
        <v>297</v>
      </c>
      <c r="J385" t="s">
        <v>130</v>
      </c>
      <c r="K385" t="s">
        <v>356</v>
      </c>
      <c r="L385" s="173" t="s">
        <v>305</v>
      </c>
      <c r="M385" s="173" t="s">
        <v>276</v>
      </c>
      <c r="N385" s="173" t="s">
        <v>324</v>
      </c>
      <c r="O385" t="s">
        <v>320</v>
      </c>
      <c r="S385" t="s">
        <v>487</v>
      </c>
      <c r="T385" t="s">
        <v>488</v>
      </c>
      <c r="U385" t="s">
        <v>411</v>
      </c>
      <c r="AC385" t="s">
        <v>2455</v>
      </c>
      <c r="AE385" s="978"/>
      <c r="AF385" s="978"/>
      <c r="AG385" s="978"/>
      <c r="AH385" s="978"/>
      <c r="AI385" s="978"/>
    </row>
    <row r="386" spans="4:35">
      <c r="D386" t="s">
        <v>269</v>
      </c>
      <c r="E386" t="s">
        <v>245</v>
      </c>
      <c r="F386" t="s">
        <v>270</v>
      </c>
      <c r="G386" t="s">
        <v>315</v>
      </c>
      <c r="H386" t="s">
        <v>296</v>
      </c>
      <c r="I386" t="s">
        <v>297</v>
      </c>
      <c r="J386" t="s">
        <v>130</v>
      </c>
      <c r="K386" t="s">
        <v>356</v>
      </c>
      <c r="L386" s="173" t="s">
        <v>305</v>
      </c>
      <c r="M386" s="173" t="s">
        <v>276</v>
      </c>
      <c r="N386" s="173" t="s">
        <v>324</v>
      </c>
      <c r="O386" t="s">
        <v>320</v>
      </c>
      <c r="S386" t="s">
        <v>492</v>
      </c>
      <c r="T386" t="s">
        <v>493</v>
      </c>
      <c r="U386" t="s">
        <v>411</v>
      </c>
      <c r="AC386" t="s">
        <v>2455</v>
      </c>
      <c r="AE386" s="978"/>
      <c r="AF386" s="978"/>
      <c r="AG386" s="978"/>
      <c r="AH386" s="978"/>
      <c r="AI386" s="978"/>
    </row>
    <row r="387" spans="4:35">
      <c r="D387" t="s">
        <v>269</v>
      </c>
      <c r="E387" t="s">
        <v>245</v>
      </c>
      <c r="F387" t="s">
        <v>270</v>
      </c>
      <c r="G387" t="s">
        <v>315</v>
      </c>
      <c r="H387" t="s">
        <v>296</v>
      </c>
      <c r="I387" t="s">
        <v>297</v>
      </c>
      <c r="J387" t="s">
        <v>130</v>
      </c>
      <c r="K387" t="s">
        <v>356</v>
      </c>
      <c r="L387" s="173" t="s">
        <v>305</v>
      </c>
      <c r="M387" s="173" t="s">
        <v>276</v>
      </c>
      <c r="N387" s="173" t="s">
        <v>324</v>
      </c>
      <c r="O387" t="s">
        <v>320</v>
      </c>
      <c r="S387" t="s">
        <v>497</v>
      </c>
      <c r="T387" t="s">
        <v>498</v>
      </c>
      <c r="U387" t="s">
        <v>411</v>
      </c>
      <c r="AC387" t="s">
        <v>2455</v>
      </c>
      <c r="AE387" s="978"/>
      <c r="AF387" s="978"/>
      <c r="AG387" s="978"/>
      <c r="AH387" s="978"/>
      <c r="AI387" s="978"/>
    </row>
    <row r="388" spans="4:35">
      <c r="D388" t="s">
        <v>269</v>
      </c>
      <c r="E388" t="s">
        <v>245</v>
      </c>
      <c r="F388" t="s">
        <v>270</v>
      </c>
      <c r="G388" t="s">
        <v>315</v>
      </c>
      <c r="H388" t="s">
        <v>296</v>
      </c>
      <c r="I388" t="s">
        <v>297</v>
      </c>
      <c r="J388" t="s">
        <v>130</v>
      </c>
      <c r="K388" t="s">
        <v>356</v>
      </c>
      <c r="L388" s="173" t="s">
        <v>305</v>
      </c>
      <c r="M388" s="173" t="s">
        <v>276</v>
      </c>
      <c r="N388" s="173" t="s">
        <v>324</v>
      </c>
      <c r="O388" t="s">
        <v>320</v>
      </c>
      <c r="S388" t="s">
        <v>501</v>
      </c>
      <c r="T388" t="s">
        <v>502</v>
      </c>
      <c r="U388" t="s">
        <v>411</v>
      </c>
      <c r="AC388" t="s">
        <v>2455</v>
      </c>
      <c r="AE388" s="978"/>
      <c r="AF388" s="978"/>
      <c r="AG388" s="978"/>
      <c r="AH388" s="978"/>
      <c r="AI388" s="978"/>
    </row>
    <row r="389" spans="4:35">
      <c r="D389" t="s">
        <v>269</v>
      </c>
      <c r="E389" t="s">
        <v>245</v>
      </c>
      <c r="F389" t="s">
        <v>270</v>
      </c>
      <c r="G389" t="s">
        <v>315</v>
      </c>
      <c r="H389" t="s">
        <v>296</v>
      </c>
      <c r="I389" t="s">
        <v>297</v>
      </c>
      <c r="J389" t="s">
        <v>130</v>
      </c>
      <c r="K389" t="s">
        <v>356</v>
      </c>
      <c r="L389" s="173" t="s">
        <v>305</v>
      </c>
      <c r="M389" s="173" t="s">
        <v>276</v>
      </c>
      <c r="N389" s="173" t="s">
        <v>324</v>
      </c>
      <c r="O389" t="s">
        <v>320</v>
      </c>
      <c r="S389" t="s">
        <v>505</v>
      </c>
      <c r="T389" t="s">
        <v>506</v>
      </c>
      <c r="U389" t="s">
        <v>411</v>
      </c>
      <c r="AC389" t="s">
        <v>2455</v>
      </c>
      <c r="AE389" s="978"/>
      <c r="AF389" s="978"/>
      <c r="AG389" s="978"/>
      <c r="AH389" s="978"/>
      <c r="AI389" s="978"/>
    </row>
    <row r="390" spans="4:35">
      <c r="D390" t="s">
        <v>269</v>
      </c>
      <c r="E390" t="s">
        <v>245</v>
      </c>
      <c r="F390" t="s">
        <v>270</v>
      </c>
      <c r="G390" t="s">
        <v>315</v>
      </c>
      <c r="H390" t="s">
        <v>296</v>
      </c>
      <c r="I390" t="s">
        <v>297</v>
      </c>
      <c r="J390" t="s">
        <v>130</v>
      </c>
      <c r="K390" t="s">
        <v>356</v>
      </c>
      <c r="L390" s="173" t="s">
        <v>305</v>
      </c>
      <c r="M390" s="625" t="s">
        <v>448</v>
      </c>
      <c r="N390" s="173" t="s">
        <v>324</v>
      </c>
      <c r="O390" s="172" t="s">
        <v>448</v>
      </c>
      <c r="S390" t="s">
        <v>509</v>
      </c>
      <c r="T390" t="s">
        <v>455</v>
      </c>
      <c r="U390" t="s">
        <v>411</v>
      </c>
      <c r="AC390" t="s">
        <v>2455</v>
      </c>
      <c r="AE390" s="978"/>
      <c r="AF390" s="978"/>
      <c r="AG390" s="978"/>
      <c r="AH390" s="978"/>
      <c r="AI390" s="978"/>
    </row>
    <row r="391" spans="4:35">
      <c r="D391" t="s">
        <v>269</v>
      </c>
      <c r="E391" t="s">
        <v>245</v>
      </c>
      <c r="F391" t="s">
        <v>270</v>
      </c>
      <c r="G391" t="s">
        <v>315</v>
      </c>
      <c r="H391" t="s">
        <v>296</v>
      </c>
      <c r="I391" t="s">
        <v>297</v>
      </c>
      <c r="J391" t="s">
        <v>130</v>
      </c>
      <c r="K391" t="s">
        <v>356</v>
      </c>
      <c r="L391" s="173" t="s">
        <v>305</v>
      </c>
      <c r="M391" s="625" t="s">
        <v>448</v>
      </c>
      <c r="N391" s="173" t="s">
        <v>324</v>
      </c>
      <c r="O391" s="172" t="s">
        <v>448</v>
      </c>
      <c r="S391" t="s">
        <v>512</v>
      </c>
      <c r="T391" t="s">
        <v>428</v>
      </c>
      <c r="U391" t="s">
        <v>411</v>
      </c>
      <c r="AC391" t="s">
        <v>2455</v>
      </c>
      <c r="AE391" s="978"/>
      <c r="AF391" s="978"/>
      <c r="AG391" s="978"/>
      <c r="AH391" s="978"/>
      <c r="AI391" s="978"/>
    </row>
    <row r="392" spans="4:35">
      <c r="D392" t="s">
        <v>269</v>
      </c>
      <c r="E392" t="s">
        <v>245</v>
      </c>
      <c r="F392" t="s">
        <v>270</v>
      </c>
      <c r="G392" t="s">
        <v>315</v>
      </c>
      <c r="H392" t="s">
        <v>296</v>
      </c>
      <c r="I392" t="s">
        <v>297</v>
      </c>
      <c r="J392" t="s">
        <v>130</v>
      </c>
      <c r="K392" t="s">
        <v>356</v>
      </c>
      <c r="L392" s="173" t="s">
        <v>305</v>
      </c>
      <c r="M392" s="173" t="s">
        <v>276</v>
      </c>
      <c r="N392" s="173" t="s">
        <v>324</v>
      </c>
      <c r="O392" t="s">
        <v>320</v>
      </c>
      <c r="S392" t="s">
        <v>515</v>
      </c>
      <c r="T392" t="s">
        <v>516</v>
      </c>
      <c r="U392" t="s">
        <v>411</v>
      </c>
      <c r="AC392" t="s">
        <v>2455</v>
      </c>
      <c r="AE392" s="978"/>
      <c r="AF392" s="978"/>
      <c r="AG392" s="978"/>
      <c r="AH392" s="978"/>
      <c r="AI392" s="978"/>
    </row>
    <row r="393" spans="4:35">
      <c r="D393" t="s">
        <v>269</v>
      </c>
      <c r="E393" t="s">
        <v>245</v>
      </c>
      <c r="F393" t="s">
        <v>270</v>
      </c>
      <c r="G393" t="s">
        <v>315</v>
      </c>
      <c r="H393" t="s">
        <v>296</v>
      </c>
      <c r="I393" t="s">
        <v>297</v>
      </c>
      <c r="J393" t="s">
        <v>130</v>
      </c>
      <c r="K393" t="s">
        <v>356</v>
      </c>
      <c r="L393" s="173" t="s">
        <v>305</v>
      </c>
      <c r="M393" s="173" t="s">
        <v>276</v>
      </c>
      <c r="N393" s="173" t="s">
        <v>324</v>
      </c>
      <c r="O393" t="s">
        <v>320</v>
      </c>
      <c r="S393" t="s">
        <v>519</v>
      </c>
      <c r="T393" t="s">
        <v>520</v>
      </c>
      <c r="U393" t="s">
        <v>411</v>
      </c>
      <c r="AC393" t="s">
        <v>2455</v>
      </c>
      <c r="AE393" s="978"/>
      <c r="AF393" s="978"/>
      <c r="AG393" s="978"/>
      <c r="AH393" s="978"/>
      <c r="AI393" s="978"/>
    </row>
    <row r="394" spans="4:35">
      <c r="D394" t="s">
        <v>269</v>
      </c>
      <c r="E394" t="s">
        <v>245</v>
      </c>
      <c r="F394" t="s">
        <v>270</v>
      </c>
      <c r="G394" t="s">
        <v>315</v>
      </c>
      <c r="H394" t="s">
        <v>296</v>
      </c>
      <c r="I394" t="s">
        <v>297</v>
      </c>
      <c r="J394" t="s">
        <v>130</v>
      </c>
      <c r="K394" t="s">
        <v>356</v>
      </c>
      <c r="L394" s="173" t="s">
        <v>305</v>
      </c>
      <c r="M394" s="625" t="s">
        <v>448</v>
      </c>
      <c r="N394" s="173" t="s">
        <v>324</v>
      </c>
      <c r="O394" s="172" t="s">
        <v>448</v>
      </c>
      <c r="S394" t="s">
        <v>523</v>
      </c>
      <c r="T394" t="s">
        <v>524</v>
      </c>
      <c r="U394" t="s">
        <v>411</v>
      </c>
      <c r="AC394" t="s">
        <v>2455</v>
      </c>
      <c r="AE394" s="978"/>
      <c r="AF394" s="978"/>
      <c r="AG394" s="978"/>
      <c r="AH394" s="978"/>
      <c r="AI394" s="978"/>
    </row>
    <row r="395" spans="4:35">
      <c r="D395" t="s">
        <v>269</v>
      </c>
      <c r="E395" t="s">
        <v>245</v>
      </c>
      <c r="F395" t="s">
        <v>270</v>
      </c>
      <c r="G395" t="s">
        <v>315</v>
      </c>
      <c r="H395" t="s">
        <v>296</v>
      </c>
      <c r="I395" t="s">
        <v>297</v>
      </c>
      <c r="J395" t="s">
        <v>130</v>
      </c>
      <c r="K395" t="s">
        <v>356</v>
      </c>
      <c r="L395" s="173" t="s">
        <v>305</v>
      </c>
      <c r="M395" s="625" t="s">
        <v>448</v>
      </c>
      <c r="N395" s="173" t="s">
        <v>324</v>
      </c>
      <c r="O395" s="172" t="s">
        <v>448</v>
      </c>
      <c r="S395" t="s">
        <v>527</v>
      </c>
      <c r="T395" t="s">
        <v>528</v>
      </c>
      <c r="U395" t="s">
        <v>411</v>
      </c>
      <c r="AC395" t="s">
        <v>2455</v>
      </c>
      <c r="AE395" s="978"/>
      <c r="AF395" s="978"/>
      <c r="AG395" s="978"/>
      <c r="AH395" s="978"/>
      <c r="AI395" s="978"/>
    </row>
    <row r="396" spans="4:35">
      <c r="D396" t="s">
        <v>269</v>
      </c>
      <c r="E396" t="s">
        <v>245</v>
      </c>
      <c r="F396" t="s">
        <v>270</v>
      </c>
      <c r="G396" t="s">
        <v>315</v>
      </c>
      <c r="H396" t="s">
        <v>296</v>
      </c>
      <c r="I396" t="s">
        <v>297</v>
      </c>
      <c r="J396" t="s">
        <v>130</v>
      </c>
      <c r="K396" t="s">
        <v>356</v>
      </c>
      <c r="L396" s="173" t="s">
        <v>305</v>
      </c>
      <c r="M396" s="625" t="s">
        <v>448</v>
      </c>
      <c r="N396" s="173" t="s">
        <v>337</v>
      </c>
      <c r="O396" s="172" t="s">
        <v>448</v>
      </c>
      <c r="S396" t="s">
        <v>531</v>
      </c>
      <c r="T396" t="s">
        <v>428</v>
      </c>
      <c r="U396" t="s">
        <v>382</v>
      </c>
      <c r="AC396" t="s">
        <v>2455</v>
      </c>
      <c r="AE396" s="978"/>
      <c r="AF396" s="978"/>
      <c r="AG396" s="978"/>
      <c r="AH396" s="978"/>
      <c r="AI396" s="978"/>
    </row>
    <row r="397" spans="4:35">
      <c r="D397" t="s">
        <v>269</v>
      </c>
      <c r="E397" t="s">
        <v>245</v>
      </c>
      <c r="F397" t="s">
        <v>270</v>
      </c>
      <c r="G397" t="s">
        <v>315</v>
      </c>
      <c r="H397" t="s">
        <v>296</v>
      </c>
      <c r="I397" t="s">
        <v>297</v>
      </c>
      <c r="J397" t="s">
        <v>130</v>
      </c>
      <c r="K397" t="s">
        <v>356</v>
      </c>
      <c r="L397" s="173" t="s">
        <v>305</v>
      </c>
      <c r="M397" s="625" t="s">
        <v>448</v>
      </c>
      <c r="N397" s="173" t="s">
        <v>337</v>
      </c>
      <c r="O397" s="172" t="s">
        <v>448</v>
      </c>
      <c r="S397" t="s">
        <v>534</v>
      </c>
      <c r="T397" t="s">
        <v>455</v>
      </c>
      <c r="U397" t="s">
        <v>382</v>
      </c>
      <c r="AC397" t="s">
        <v>2455</v>
      </c>
      <c r="AE397" s="978"/>
      <c r="AF397" s="978"/>
      <c r="AG397" s="978"/>
      <c r="AH397" s="978"/>
      <c r="AI397" s="978"/>
    </row>
    <row r="398" spans="4:35">
      <c r="D398" t="s">
        <v>269</v>
      </c>
      <c r="E398" t="s">
        <v>245</v>
      </c>
      <c r="F398" t="s">
        <v>270</v>
      </c>
      <c r="G398" t="s">
        <v>315</v>
      </c>
      <c r="H398" t="s">
        <v>296</v>
      </c>
      <c r="I398" t="s">
        <v>297</v>
      </c>
      <c r="J398" t="s">
        <v>130</v>
      </c>
      <c r="K398" t="s">
        <v>356</v>
      </c>
      <c r="L398" s="173" t="s">
        <v>305</v>
      </c>
      <c r="M398" s="625" t="s">
        <v>448</v>
      </c>
      <c r="N398" s="173" t="s">
        <v>337</v>
      </c>
      <c r="O398" s="172" t="s">
        <v>448</v>
      </c>
      <c r="S398" t="s">
        <v>537</v>
      </c>
      <c r="T398" t="s">
        <v>460</v>
      </c>
      <c r="U398" t="s">
        <v>382</v>
      </c>
      <c r="AC398" t="s">
        <v>2455</v>
      </c>
      <c r="AE398" s="978"/>
      <c r="AF398" s="978"/>
      <c r="AG398" s="978"/>
      <c r="AH398" s="978"/>
      <c r="AI398" s="978"/>
    </row>
    <row r="399" spans="4:35">
      <c r="D399" t="s">
        <v>269</v>
      </c>
      <c r="E399" t="s">
        <v>245</v>
      </c>
      <c r="F399" t="s">
        <v>270</v>
      </c>
      <c r="G399" t="s">
        <v>315</v>
      </c>
      <c r="H399" t="s">
        <v>296</v>
      </c>
      <c r="I399" t="s">
        <v>297</v>
      </c>
      <c r="J399" t="s">
        <v>130</v>
      </c>
      <c r="K399" t="s">
        <v>356</v>
      </c>
      <c r="L399" s="173" t="s">
        <v>305</v>
      </c>
      <c r="M399" s="625" t="s">
        <v>448</v>
      </c>
      <c r="N399" s="173" t="s">
        <v>337</v>
      </c>
      <c r="O399" s="172" t="s">
        <v>448</v>
      </c>
      <c r="S399" t="s">
        <v>540</v>
      </c>
      <c r="T399" t="s">
        <v>455</v>
      </c>
      <c r="U399" t="s">
        <v>382</v>
      </c>
      <c r="AC399" t="s">
        <v>2455</v>
      </c>
      <c r="AE399" s="978"/>
      <c r="AF399" s="978"/>
      <c r="AG399" s="978"/>
      <c r="AH399" s="978"/>
      <c r="AI399" s="978"/>
    </row>
    <row r="400" spans="4:35">
      <c r="D400" t="s">
        <v>269</v>
      </c>
      <c r="E400" t="s">
        <v>245</v>
      </c>
      <c r="F400" t="s">
        <v>270</v>
      </c>
      <c r="G400" t="s">
        <v>315</v>
      </c>
      <c r="H400" t="s">
        <v>296</v>
      </c>
      <c r="I400" t="s">
        <v>297</v>
      </c>
      <c r="J400" t="s">
        <v>130</v>
      </c>
      <c r="K400" t="s">
        <v>356</v>
      </c>
      <c r="L400" s="173" t="s">
        <v>305</v>
      </c>
      <c r="M400" s="625" t="s">
        <v>448</v>
      </c>
      <c r="N400" s="173" t="s">
        <v>337</v>
      </c>
      <c r="O400" s="172" t="s">
        <v>448</v>
      </c>
      <c r="S400" t="s">
        <v>543</v>
      </c>
      <c r="T400" t="s">
        <v>428</v>
      </c>
      <c r="U400" t="s">
        <v>382</v>
      </c>
      <c r="AC400" t="s">
        <v>2455</v>
      </c>
      <c r="AE400" s="978"/>
      <c r="AF400" s="978"/>
      <c r="AG400" s="978"/>
      <c r="AH400" s="978"/>
      <c r="AI400" s="978"/>
    </row>
    <row r="401" spans="4:35">
      <c r="D401" t="s">
        <v>269</v>
      </c>
      <c r="E401" t="s">
        <v>245</v>
      </c>
      <c r="F401" t="s">
        <v>270</v>
      </c>
      <c r="G401" t="s">
        <v>315</v>
      </c>
      <c r="H401" t="s">
        <v>296</v>
      </c>
      <c r="I401" t="s">
        <v>297</v>
      </c>
      <c r="J401" t="s">
        <v>130</v>
      </c>
      <c r="K401" t="s">
        <v>356</v>
      </c>
      <c r="L401" s="173" t="s">
        <v>305</v>
      </c>
      <c r="M401" s="625" t="s">
        <v>448</v>
      </c>
      <c r="N401" s="173" t="s">
        <v>337</v>
      </c>
      <c r="O401" s="172" t="s">
        <v>448</v>
      </c>
      <c r="S401" t="s">
        <v>545</v>
      </c>
      <c r="T401" t="s">
        <v>546</v>
      </c>
      <c r="U401" t="s">
        <v>382</v>
      </c>
      <c r="AC401" t="s">
        <v>2455</v>
      </c>
      <c r="AE401" s="978"/>
      <c r="AF401" s="978"/>
      <c r="AG401" s="978"/>
      <c r="AH401" s="978"/>
      <c r="AI401" s="978"/>
    </row>
    <row r="402" spans="4:35">
      <c r="D402" t="s">
        <v>269</v>
      </c>
      <c r="E402" t="s">
        <v>245</v>
      </c>
      <c r="F402" t="s">
        <v>270</v>
      </c>
      <c r="G402" t="s">
        <v>315</v>
      </c>
      <c r="H402" t="s">
        <v>296</v>
      </c>
      <c r="I402" t="s">
        <v>297</v>
      </c>
      <c r="J402" t="s">
        <v>130</v>
      </c>
      <c r="K402" t="s">
        <v>356</v>
      </c>
      <c r="L402" s="173" t="s">
        <v>305</v>
      </c>
      <c r="M402" s="173" t="s">
        <v>276</v>
      </c>
      <c r="N402" s="173" t="s">
        <v>337</v>
      </c>
      <c r="O402" t="s">
        <v>320</v>
      </c>
      <c r="S402" t="s">
        <v>548</v>
      </c>
      <c r="T402" t="s">
        <v>549</v>
      </c>
      <c r="U402" t="s">
        <v>382</v>
      </c>
      <c r="AC402" t="s">
        <v>2455</v>
      </c>
      <c r="AE402" s="978"/>
      <c r="AF402" s="978"/>
      <c r="AG402" s="978"/>
      <c r="AH402" s="978"/>
      <c r="AI402" s="978"/>
    </row>
    <row r="403" spans="4:35">
      <c r="D403" t="s">
        <v>269</v>
      </c>
      <c r="E403" t="s">
        <v>245</v>
      </c>
      <c r="F403" t="s">
        <v>270</v>
      </c>
      <c r="G403" t="s">
        <v>315</v>
      </c>
      <c r="H403" t="s">
        <v>296</v>
      </c>
      <c r="I403" t="s">
        <v>297</v>
      </c>
      <c r="J403" t="s">
        <v>130</v>
      </c>
      <c r="K403" t="s">
        <v>356</v>
      </c>
      <c r="L403" s="173" t="s">
        <v>305</v>
      </c>
      <c r="M403" s="625" t="s">
        <v>448</v>
      </c>
      <c r="N403" s="173" t="s">
        <v>337</v>
      </c>
      <c r="O403" s="172" t="s">
        <v>448</v>
      </c>
      <c r="S403" t="s">
        <v>551</v>
      </c>
      <c r="T403" t="s">
        <v>552</v>
      </c>
      <c r="U403" t="s">
        <v>382</v>
      </c>
      <c r="AC403" t="s">
        <v>2455</v>
      </c>
      <c r="AE403" s="978"/>
      <c r="AF403" s="978"/>
      <c r="AG403" s="978"/>
      <c r="AH403" s="978"/>
      <c r="AI403" s="978"/>
    </row>
    <row r="404" spans="4:35">
      <c r="D404" t="s">
        <v>269</v>
      </c>
      <c r="E404" t="s">
        <v>245</v>
      </c>
      <c r="F404" t="s">
        <v>270</v>
      </c>
      <c r="G404" t="s">
        <v>315</v>
      </c>
      <c r="H404" t="s">
        <v>296</v>
      </c>
      <c r="I404" t="s">
        <v>297</v>
      </c>
      <c r="J404" t="s">
        <v>130</v>
      </c>
      <c r="K404" t="s">
        <v>356</v>
      </c>
      <c r="L404" s="173" t="s">
        <v>305</v>
      </c>
      <c r="M404" s="625" t="s">
        <v>448</v>
      </c>
      <c r="N404" s="173" t="s">
        <v>337</v>
      </c>
      <c r="O404" s="172" t="s">
        <v>448</v>
      </c>
      <c r="S404" t="s">
        <v>553</v>
      </c>
      <c r="T404" t="s">
        <v>428</v>
      </c>
      <c r="U404" t="s">
        <v>390</v>
      </c>
      <c r="AC404" t="s">
        <v>2455</v>
      </c>
      <c r="AE404" s="978"/>
      <c r="AF404" s="978"/>
      <c r="AG404" s="978"/>
      <c r="AH404" s="978"/>
      <c r="AI404" s="978"/>
    </row>
    <row r="405" spans="4:35">
      <c r="D405" t="s">
        <v>269</v>
      </c>
      <c r="E405" t="s">
        <v>245</v>
      </c>
      <c r="F405" t="s">
        <v>270</v>
      </c>
      <c r="G405" t="s">
        <v>315</v>
      </c>
      <c r="H405" t="s">
        <v>296</v>
      </c>
      <c r="I405" t="s">
        <v>297</v>
      </c>
      <c r="J405" t="s">
        <v>130</v>
      </c>
      <c r="K405" t="s">
        <v>356</v>
      </c>
      <c r="L405" s="173" t="s">
        <v>305</v>
      </c>
      <c r="M405" s="625" t="s">
        <v>448</v>
      </c>
      <c r="N405" s="173" t="s">
        <v>337</v>
      </c>
      <c r="O405" s="172" t="s">
        <v>448</v>
      </c>
      <c r="S405" t="s">
        <v>554</v>
      </c>
      <c r="T405" t="s">
        <v>455</v>
      </c>
      <c r="U405" t="s">
        <v>390</v>
      </c>
      <c r="AC405" t="s">
        <v>2455</v>
      </c>
      <c r="AE405" s="978"/>
      <c r="AF405" s="978"/>
      <c r="AG405" s="978"/>
      <c r="AH405" s="978"/>
      <c r="AI405" s="978"/>
    </row>
    <row r="406" spans="4:35">
      <c r="D406" t="s">
        <v>269</v>
      </c>
      <c r="E406" t="s">
        <v>245</v>
      </c>
      <c r="F406" t="s">
        <v>270</v>
      </c>
      <c r="G406" t="s">
        <v>315</v>
      </c>
      <c r="H406" t="s">
        <v>296</v>
      </c>
      <c r="I406" t="s">
        <v>297</v>
      </c>
      <c r="J406" t="s">
        <v>130</v>
      </c>
      <c r="K406" t="s">
        <v>356</v>
      </c>
      <c r="L406" s="173" t="s">
        <v>305</v>
      </c>
      <c r="M406" s="625" t="s">
        <v>448</v>
      </c>
      <c r="N406" s="173" t="s">
        <v>337</v>
      </c>
      <c r="O406" s="172" t="s">
        <v>448</v>
      </c>
      <c r="S406" t="s">
        <v>555</v>
      </c>
      <c r="T406" t="s">
        <v>460</v>
      </c>
      <c r="U406" t="s">
        <v>390</v>
      </c>
      <c r="AC406" t="s">
        <v>2455</v>
      </c>
      <c r="AE406" s="978"/>
      <c r="AF406" s="978"/>
      <c r="AG406" s="978"/>
      <c r="AH406" s="978"/>
      <c r="AI406" s="978"/>
    </row>
    <row r="407" spans="4:35">
      <c r="D407" t="s">
        <v>269</v>
      </c>
      <c r="E407" t="s">
        <v>245</v>
      </c>
      <c r="F407" t="s">
        <v>270</v>
      </c>
      <c r="G407" t="s">
        <v>315</v>
      </c>
      <c r="H407" t="s">
        <v>296</v>
      </c>
      <c r="I407" t="s">
        <v>297</v>
      </c>
      <c r="J407" t="s">
        <v>130</v>
      </c>
      <c r="K407" t="s">
        <v>356</v>
      </c>
      <c r="L407" s="173" t="s">
        <v>305</v>
      </c>
      <c r="M407" s="625" t="s">
        <v>448</v>
      </c>
      <c r="N407" s="173" t="s">
        <v>337</v>
      </c>
      <c r="O407" s="172" t="s">
        <v>448</v>
      </c>
      <c r="S407" t="s">
        <v>557</v>
      </c>
      <c r="T407" t="s">
        <v>455</v>
      </c>
      <c r="U407" t="s">
        <v>390</v>
      </c>
      <c r="AC407" t="s">
        <v>2455</v>
      </c>
      <c r="AE407" s="978"/>
      <c r="AF407" s="978"/>
      <c r="AG407" s="978"/>
      <c r="AH407" s="978"/>
      <c r="AI407" s="978"/>
    </row>
    <row r="408" spans="4:35">
      <c r="D408" t="s">
        <v>269</v>
      </c>
      <c r="E408" t="s">
        <v>245</v>
      </c>
      <c r="F408" t="s">
        <v>270</v>
      </c>
      <c r="G408" t="s">
        <v>315</v>
      </c>
      <c r="H408" t="s">
        <v>296</v>
      </c>
      <c r="I408" t="s">
        <v>297</v>
      </c>
      <c r="J408" t="s">
        <v>130</v>
      </c>
      <c r="K408" t="s">
        <v>356</v>
      </c>
      <c r="L408" s="173" t="s">
        <v>305</v>
      </c>
      <c r="M408" s="625" t="s">
        <v>448</v>
      </c>
      <c r="N408" s="173" t="s">
        <v>337</v>
      </c>
      <c r="O408" s="172" t="s">
        <v>448</v>
      </c>
      <c r="S408" t="s">
        <v>558</v>
      </c>
      <c r="T408" t="s">
        <v>428</v>
      </c>
      <c r="U408" t="s">
        <v>390</v>
      </c>
      <c r="AC408" t="s">
        <v>2455</v>
      </c>
      <c r="AE408" s="978"/>
      <c r="AF408" s="978"/>
      <c r="AG408" s="978"/>
      <c r="AH408" s="978"/>
      <c r="AI408" s="978"/>
    </row>
    <row r="409" spans="4:35">
      <c r="D409" t="s">
        <v>269</v>
      </c>
      <c r="E409" t="s">
        <v>245</v>
      </c>
      <c r="F409" t="s">
        <v>270</v>
      </c>
      <c r="G409" t="s">
        <v>315</v>
      </c>
      <c r="H409" t="s">
        <v>296</v>
      </c>
      <c r="I409" t="s">
        <v>297</v>
      </c>
      <c r="J409" t="s">
        <v>130</v>
      </c>
      <c r="K409" t="s">
        <v>356</v>
      </c>
      <c r="L409" s="173" t="s">
        <v>305</v>
      </c>
      <c r="M409" s="625" t="s">
        <v>448</v>
      </c>
      <c r="N409" s="173" t="s">
        <v>337</v>
      </c>
      <c r="O409" s="172" t="s">
        <v>448</v>
      </c>
      <c r="S409" t="s">
        <v>559</v>
      </c>
      <c r="T409" t="s">
        <v>560</v>
      </c>
      <c r="U409" t="s">
        <v>390</v>
      </c>
      <c r="AC409" t="s">
        <v>2455</v>
      </c>
      <c r="AE409" s="978"/>
      <c r="AF409" s="978"/>
      <c r="AG409" s="978"/>
      <c r="AH409" s="978"/>
      <c r="AI409" s="978"/>
    </row>
    <row r="410" spans="4:35">
      <c r="D410" t="s">
        <v>269</v>
      </c>
      <c r="E410" t="s">
        <v>245</v>
      </c>
      <c r="F410" t="s">
        <v>270</v>
      </c>
      <c r="G410" t="s">
        <v>315</v>
      </c>
      <c r="H410" t="s">
        <v>296</v>
      </c>
      <c r="I410" t="s">
        <v>297</v>
      </c>
      <c r="J410" t="s">
        <v>130</v>
      </c>
      <c r="K410" t="s">
        <v>356</v>
      </c>
      <c r="L410" s="173" t="s">
        <v>305</v>
      </c>
      <c r="M410" s="625" t="s">
        <v>448</v>
      </c>
      <c r="N410" s="173" t="s">
        <v>337</v>
      </c>
      <c r="O410" s="172" t="s">
        <v>448</v>
      </c>
      <c r="S410" t="s">
        <v>561</v>
      </c>
      <c r="T410" t="s">
        <v>562</v>
      </c>
      <c r="U410" t="s">
        <v>390</v>
      </c>
      <c r="AC410" t="s">
        <v>2455</v>
      </c>
      <c r="AE410" s="978"/>
      <c r="AF410" s="978"/>
      <c r="AG410" s="978"/>
      <c r="AH410" s="978"/>
      <c r="AI410" s="978"/>
    </row>
    <row r="411" spans="4:35">
      <c r="D411" t="s">
        <v>269</v>
      </c>
      <c r="E411" t="s">
        <v>245</v>
      </c>
      <c r="F411" t="s">
        <v>270</v>
      </c>
      <c r="G411" t="s">
        <v>315</v>
      </c>
      <c r="H411" t="s">
        <v>296</v>
      </c>
      <c r="I411" t="s">
        <v>297</v>
      </c>
      <c r="J411" t="s">
        <v>130</v>
      </c>
      <c r="K411" t="s">
        <v>356</v>
      </c>
      <c r="L411" s="173" t="s">
        <v>305</v>
      </c>
      <c r="M411" s="625" t="s">
        <v>448</v>
      </c>
      <c r="N411" s="173" t="s">
        <v>337</v>
      </c>
      <c r="O411" s="172" t="s">
        <v>448</v>
      </c>
      <c r="S411" t="s">
        <v>564</v>
      </c>
      <c r="T411" t="s">
        <v>428</v>
      </c>
      <c r="U411" t="s">
        <v>514</v>
      </c>
      <c r="AC411" t="s">
        <v>2455</v>
      </c>
      <c r="AE411" s="978"/>
      <c r="AF411" s="978"/>
      <c r="AG411" s="978"/>
      <c r="AH411" s="978"/>
      <c r="AI411" s="978"/>
    </row>
    <row r="412" spans="4:35">
      <c r="D412" t="s">
        <v>269</v>
      </c>
      <c r="E412" t="s">
        <v>245</v>
      </c>
      <c r="F412" t="s">
        <v>270</v>
      </c>
      <c r="G412" t="s">
        <v>315</v>
      </c>
      <c r="H412" t="s">
        <v>296</v>
      </c>
      <c r="I412" t="s">
        <v>297</v>
      </c>
      <c r="J412" t="s">
        <v>130</v>
      </c>
      <c r="K412" t="s">
        <v>356</v>
      </c>
      <c r="L412" s="173" t="s">
        <v>305</v>
      </c>
      <c r="M412" s="173" t="s">
        <v>276</v>
      </c>
      <c r="N412" s="173" t="s">
        <v>337</v>
      </c>
      <c r="O412" t="s">
        <v>320</v>
      </c>
      <c r="S412" t="s">
        <v>566</v>
      </c>
      <c r="T412" t="s">
        <v>567</v>
      </c>
      <c r="U412" t="s">
        <v>514</v>
      </c>
      <c r="AC412" t="s">
        <v>2455</v>
      </c>
      <c r="AE412" s="978"/>
      <c r="AF412" s="978"/>
      <c r="AG412" s="978"/>
      <c r="AH412" s="978"/>
      <c r="AI412" s="978"/>
    </row>
    <row r="413" spans="4:35">
      <c r="D413" t="s">
        <v>269</v>
      </c>
      <c r="E413" t="s">
        <v>245</v>
      </c>
      <c r="F413" t="s">
        <v>270</v>
      </c>
      <c r="G413" t="s">
        <v>315</v>
      </c>
      <c r="H413" t="s">
        <v>296</v>
      </c>
      <c r="I413" t="s">
        <v>297</v>
      </c>
      <c r="J413" t="s">
        <v>130</v>
      </c>
      <c r="K413" t="s">
        <v>356</v>
      </c>
      <c r="L413" s="173" t="s">
        <v>305</v>
      </c>
      <c r="M413" s="173" t="s">
        <v>276</v>
      </c>
      <c r="N413" s="173" t="s">
        <v>337</v>
      </c>
      <c r="O413" t="s">
        <v>320</v>
      </c>
      <c r="S413" t="s">
        <v>569</v>
      </c>
      <c r="T413" t="s">
        <v>570</v>
      </c>
      <c r="U413" t="s">
        <v>514</v>
      </c>
      <c r="AC413" t="s">
        <v>2455</v>
      </c>
      <c r="AE413" s="978"/>
      <c r="AF413" s="978"/>
      <c r="AG413" s="978"/>
      <c r="AH413" s="978"/>
      <c r="AI413" s="978"/>
    </row>
    <row r="414" spans="4:35">
      <c r="D414" t="s">
        <v>269</v>
      </c>
      <c r="E414" t="s">
        <v>245</v>
      </c>
      <c r="F414" t="s">
        <v>270</v>
      </c>
      <c r="G414" t="s">
        <v>315</v>
      </c>
      <c r="H414" t="s">
        <v>296</v>
      </c>
      <c r="I414" t="s">
        <v>297</v>
      </c>
      <c r="J414" t="s">
        <v>130</v>
      </c>
      <c r="K414" t="s">
        <v>356</v>
      </c>
      <c r="L414" s="173" t="s">
        <v>305</v>
      </c>
      <c r="M414" s="625" t="s">
        <v>448</v>
      </c>
      <c r="N414" s="173" t="s">
        <v>337</v>
      </c>
      <c r="O414" s="172" t="s">
        <v>448</v>
      </c>
      <c r="S414" t="s">
        <v>572</v>
      </c>
      <c r="T414" t="s">
        <v>455</v>
      </c>
      <c r="U414" t="s">
        <v>514</v>
      </c>
      <c r="AC414" t="s">
        <v>2455</v>
      </c>
      <c r="AE414" s="978"/>
      <c r="AF414" s="978"/>
      <c r="AG414" s="978"/>
      <c r="AH414" s="978"/>
      <c r="AI414" s="978"/>
    </row>
    <row r="415" spans="4:35">
      <c r="D415" t="s">
        <v>269</v>
      </c>
      <c r="E415" t="s">
        <v>245</v>
      </c>
      <c r="F415" t="s">
        <v>270</v>
      </c>
      <c r="G415" t="s">
        <v>315</v>
      </c>
      <c r="H415" t="s">
        <v>296</v>
      </c>
      <c r="I415" t="s">
        <v>297</v>
      </c>
      <c r="J415" t="s">
        <v>130</v>
      </c>
      <c r="K415" t="s">
        <v>356</v>
      </c>
      <c r="L415" s="173" t="s">
        <v>305</v>
      </c>
      <c r="M415" s="625" t="s">
        <v>448</v>
      </c>
      <c r="N415" s="173" t="s">
        <v>337</v>
      </c>
      <c r="O415" s="172" t="s">
        <v>448</v>
      </c>
      <c r="S415" t="s">
        <v>574</v>
      </c>
      <c r="T415" t="s">
        <v>575</v>
      </c>
      <c r="U415" t="s">
        <v>514</v>
      </c>
      <c r="AC415" t="s">
        <v>2455</v>
      </c>
      <c r="AE415" s="978"/>
      <c r="AF415" s="978"/>
      <c r="AG415" s="978"/>
      <c r="AH415" s="978"/>
      <c r="AI415" s="978"/>
    </row>
    <row r="416" spans="4:35">
      <c r="D416" t="s">
        <v>269</v>
      </c>
      <c r="E416" t="s">
        <v>245</v>
      </c>
      <c r="F416" t="s">
        <v>270</v>
      </c>
      <c r="G416" t="s">
        <v>315</v>
      </c>
      <c r="H416" t="s">
        <v>296</v>
      </c>
      <c r="I416" t="s">
        <v>297</v>
      </c>
      <c r="J416" t="s">
        <v>130</v>
      </c>
      <c r="K416" t="s">
        <v>356</v>
      </c>
      <c r="L416" s="173" t="s">
        <v>305</v>
      </c>
      <c r="M416" s="625" t="s">
        <v>448</v>
      </c>
      <c r="N416" s="173" t="s">
        <v>351</v>
      </c>
      <c r="O416" s="172" t="s">
        <v>448</v>
      </c>
      <c r="S416" t="s">
        <v>577</v>
      </c>
      <c r="T416" t="s">
        <v>428</v>
      </c>
      <c r="U416" t="s">
        <v>371</v>
      </c>
      <c r="AC416" t="s">
        <v>2455</v>
      </c>
      <c r="AE416" s="978"/>
      <c r="AF416" s="978"/>
      <c r="AG416" s="978"/>
      <c r="AH416" s="978"/>
      <c r="AI416" s="978"/>
    </row>
    <row r="417" spans="4:35">
      <c r="D417" t="s">
        <v>269</v>
      </c>
      <c r="E417" t="s">
        <v>245</v>
      </c>
      <c r="F417" t="s">
        <v>270</v>
      </c>
      <c r="G417" t="s">
        <v>315</v>
      </c>
      <c r="H417" t="s">
        <v>296</v>
      </c>
      <c r="I417" t="s">
        <v>297</v>
      </c>
      <c r="J417" t="s">
        <v>130</v>
      </c>
      <c r="K417" t="s">
        <v>356</v>
      </c>
      <c r="L417" s="173" t="s">
        <v>305</v>
      </c>
      <c r="M417" s="625" t="s">
        <v>448</v>
      </c>
      <c r="N417" s="173" t="s">
        <v>351</v>
      </c>
      <c r="O417" s="172" t="s">
        <v>448</v>
      </c>
      <c r="S417" t="s">
        <v>579</v>
      </c>
      <c r="T417" t="s">
        <v>455</v>
      </c>
      <c r="U417" t="s">
        <v>371</v>
      </c>
      <c r="AC417" t="s">
        <v>2455</v>
      </c>
      <c r="AE417" s="978"/>
      <c r="AF417" s="978"/>
      <c r="AG417" s="978"/>
      <c r="AH417" s="978"/>
      <c r="AI417" s="978"/>
    </row>
    <row r="418" spans="4:35">
      <c r="D418" t="s">
        <v>269</v>
      </c>
      <c r="E418" t="s">
        <v>245</v>
      </c>
      <c r="F418" t="s">
        <v>270</v>
      </c>
      <c r="G418" t="s">
        <v>315</v>
      </c>
      <c r="H418" t="s">
        <v>296</v>
      </c>
      <c r="I418" t="s">
        <v>297</v>
      </c>
      <c r="J418" t="s">
        <v>130</v>
      </c>
      <c r="K418" t="s">
        <v>356</v>
      </c>
      <c r="L418" s="173" t="s">
        <v>305</v>
      </c>
      <c r="M418" s="625" t="s">
        <v>448</v>
      </c>
      <c r="N418" s="173" t="s">
        <v>351</v>
      </c>
      <c r="O418" s="172" t="s">
        <v>448</v>
      </c>
      <c r="S418" t="s">
        <v>581</v>
      </c>
      <c r="T418" t="s">
        <v>460</v>
      </c>
      <c r="U418" t="s">
        <v>371</v>
      </c>
      <c r="AC418" t="s">
        <v>2455</v>
      </c>
      <c r="AE418" s="978"/>
      <c r="AF418" s="978"/>
      <c r="AG418" s="978"/>
      <c r="AH418" s="978"/>
      <c r="AI418" s="978"/>
    </row>
    <row r="419" spans="4:35">
      <c r="D419" t="s">
        <v>269</v>
      </c>
      <c r="E419" t="s">
        <v>245</v>
      </c>
      <c r="F419" t="s">
        <v>270</v>
      </c>
      <c r="G419" t="s">
        <v>315</v>
      </c>
      <c r="H419" t="s">
        <v>296</v>
      </c>
      <c r="I419" t="s">
        <v>297</v>
      </c>
      <c r="J419" t="s">
        <v>130</v>
      </c>
      <c r="K419" t="s">
        <v>356</v>
      </c>
      <c r="L419" s="173" t="s">
        <v>305</v>
      </c>
      <c r="M419" s="625" t="s">
        <v>448</v>
      </c>
      <c r="N419" s="173" t="s">
        <v>351</v>
      </c>
      <c r="O419" s="172" t="s">
        <v>448</v>
      </c>
      <c r="S419" t="s">
        <v>583</v>
      </c>
      <c r="T419" t="s">
        <v>455</v>
      </c>
      <c r="U419" t="s">
        <v>371</v>
      </c>
      <c r="AC419" t="s">
        <v>2455</v>
      </c>
      <c r="AE419" s="978"/>
      <c r="AF419" s="978"/>
      <c r="AG419" s="978"/>
      <c r="AH419" s="978"/>
      <c r="AI419" s="978"/>
    </row>
    <row r="420" spans="4:35">
      <c r="D420" t="s">
        <v>269</v>
      </c>
      <c r="E420" t="s">
        <v>245</v>
      </c>
      <c r="F420" t="s">
        <v>270</v>
      </c>
      <c r="G420" t="s">
        <v>315</v>
      </c>
      <c r="H420" t="s">
        <v>296</v>
      </c>
      <c r="I420" t="s">
        <v>297</v>
      </c>
      <c r="J420" t="s">
        <v>130</v>
      </c>
      <c r="K420" t="s">
        <v>356</v>
      </c>
      <c r="L420" s="173" t="s">
        <v>305</v>
      </c>
      <c r="M420" s="625" t="s">
        <v>448</v>
      </c>
      <c r="N420" s="173" t="s">
        <v>351</v>
      </c>
      <c r="O420" s="172" t="s">
        <v>448</v>
      </c>
      <c r="S420" t="s">
        <v>585</v>
      </c>
      <c r="T420" t="s">
        <v>428</v>
      </c>
      <c r="U420" t="s">
        <v>371</v>
      </c>
      <c r="AC420" t="s">
        <v>2455</v>
      </c>
      <c r="AE420" s="978"/>
      <c r="AF420" s="978"/>
      <c r="AG420" s="978"/>
      <c r="AH420" s="978"/>
      <c r="AI420" s="978"/>
    </row>
    <row r="421" spans="4:35">
      <c r="D421" t="s">
        <v>269</v>
      </c>
      <c r="E421" t="s">
        <v>245</v>
      </c>
      <c r="F421" t="s">
        <v>270</v>
      </c>
      <c r="G421" t="s">
        <v>315</v>
      </c>
      <c r="H421" t="s">
        <v>296</v>
      </c>
      <c r="I421" t="s">
        <v>297</v>
      </c>
      <c r="J421" t="s">
        <v>130</v>
      </c>
      <c r="K421" t="s">
        <v>356</v>
      </c>
      <c r="L421" s="173" t="s">
        <v>305</v>
      </c>
      <c r="M421" s="625" t="s">
        <v>448</v>
      </c>
      <c r="N421" s="173" t="s">
        <v>351</v>
      </c>
      <c r="O421" s="172" t="s">
        <v>448</v>
      </c>
      <c r="S421" t="s">
        <v>587</v>
      </c>
      <c r="T421" t="s">
        <v>588</v>
      </c>
      <c r="U421" t="s">
        <v>371</v>
      </c>
      <c r="AC421" t="s">
        <v>2455</v>
      </c>
      <c r="AE421" s="978"/>
      <c r="AF421" s="978"/>
      <c r="AG421" s="978"/>
      <c r="AH421" s="978"/>
      <c r="AI421" s="978"/>
    </row>
    <row r="422" spans="4:35">
      <c r="D422" t="s">
        <v>269</v>
      </c>
      <c r="E422" t="s">
        <v>245</v>
      </c>
      <c r="F422" t="s">
        <v>270</v>
      </c>
      <c r="G422" t="s">
        <v>315</v>
      </c>
      <c r="H422" t="s">
        <v>296</v>
      </c>
      <c r="I422" t="s">
        <v>297</v>
      </c>
      <c r="J422" t="s">
        <v>130</v>
      </c>
      <c r="K422" t="s">
        <v>356</v>
      </c>
      <c r="L422" s="173" t="s">
        <v>305</v>
      </c>
      <c r="M422" s="625" t="s">
        <v>448</v>
      </c>
      <c r="N422" s="173" t="s">
        <v>351</v>
      </c>
      <c r="O422" s="172" t="s">
        <v>448</v>
      </c>
      <c r="S422" t="s">
        <v>590</v>
      </c>
      <c r="T422" t="s">
        <v>591</v>
      </c>
      <c r="U422" t="s">
        <v>371</v>
      </c>
      <c r="AC422" t="s">
        <v>2455</v>
      </c>
      <c r="AE422" s="978"/>
      <c r="AF422" s="978"/>
      <c r="AG422" s="978"/>
      <c r="AH422" s="978"/>
      <c r="AI422" s="978"/>
    </row>
    <row r="423" spans="4:35">
      <c r="D423" t="s">
        <v>269</v>
      </c>
      <c r="E423" t="s">
        <v>245</v>
      </c>
      <c r="F423" t="s">
        <v>270</v>
      </c>
      <c r="G423" t="s">
        <v>315</v>
      </c>
      <c r="H423" t="s">
        <v>296</v>
      </c>
      <c r="I423" t="s">
        <v>297</v>
      </c>
      <c r="J423" t="s">
        <v>130</v>
      </c>
      <c r="K423" t="s">
        <v>356</v>
      </c>
      <c r="L423" s="173" t="s">
        <v>305</v>
      </c>
      <c r="M423" s="625" t="s">
        <v>448</v>
      </c>
      <c r="N423" s="173" t="s">
        <v>351</v>
      </c>
      <c r="O423" s="172" t="s">
        <v>448</v>
      </c>
      <c r="S423" t="s">
        <v>592</v>
      </c>
      <c r="T423" t="s">
        <v>593</v>
      </c>
      <c r="U423" t="s">
        <v>371</v>
      </c>
      <c r="AC423" t="s">
        <v>2455</v>
      </c>
      <c r="AE423" s="978"/>
      <c r="AF423" s="978"/>
      <c r="AG423" s="978"/>
      <c r="AH423" s="978"/>
      <c r="AI423" s="978"/>
    </row>
    <row r="424" spans="4:35">
      <c r="D424" t="s">
        <v>269</v>
      </c>
      <c r="E424" t="s">
        <v>245</v>
      </c>
      <c r="F424" t="s">
        <v>270</v>
      </c>
      <c r="G424" t="s">
        <v>315</v>
      </c>
      <c r="H424" t="s">
        <v>296</v>
      </c>
      <c r="I424" t="s">
        <v>297</v>
      </c>
      <c r="J424" t="s">
        <v>130</v>
      </c>
      <c r="K424" t="s">
        <v>356</v>
      </c>
      <c r="L424" s="173" t="s">
        <v>305</v>
      </c>
      <c r="M424" s="173" t="s">
        <v>276</v>
      </c>
      <c r="N424" s="173" t="s">
        <v>351</v>
      </c>
      <c r="O424" t="s">
        <v>302</v>
      </c>
      <c r="S424" t="s">
        <v>594</v>
      </c>
      <c r="T424" t="s">
        <v>428</v>
      </c>
      <c r="U424" t="s">
        <v>417</v>
      </c>
      <c r="AC424" t="s">
        <v>2455</v>
      </c>
      <c r="AE424" s="978"/>
      <c r="AF424" s="978"/>
      <c r="AG424" s="978"/>
      <c r="AH424" s="978"/>
      <c r="AI424" s="978"/>
    </row>
    <row r="425" spans="4:35">
      <c r="D425" t="s">
        <v>269</v>
      </c>
      <c r="E425" t="s">
        <v>245</v>
      </c>
      <c r="F425" t="s">
        <v>270</v>
      </c>
      <c r="G425" t="s">
        <v>315</v>
      </c>
      <c r="H425" t="s">
        <v>296</v>
      </c>
      <c r="I425" t="s">
        <v>297</v>
      </c>
      <c r="J425" t="s">
        <v>130</v>
      </c>
      <c r="K425" t="s">
        <v>356</v>
      </c>
      <c r="L425" s="173" t="s">
        <v>305</v>
      </c>
      <c r="M425" s="173" t="s">
        <v>276</v>
      </c>
      <c r="N425" s="173" t="s">
        <v>351</v>
      </c>
      <c r="O425" t="s">
        <v>302</v>
      </c>
      <c r="S425" t="s">
        <v>595</v>
      </c>
      <c r="T425" t="s">
        <v>455</v>
      </c>
      <c r="U425" t="s">
        <v>417</v>
      </c>
      <c r="AC425" t="s">
        <v>2455</v>
      </c>
      <c r="AE425" s="978"/>
      <c r="AF425" s="978"/>
      <c r="AG425" s="978"/>
      <c r="AH425" s="978"/>
      <c r="AI425" s="978"/>
    </row>
    <row r="426" spans="4:35">
      <c r="D426" t="s">
        <v>269</v>
      </c>
      <c r="E426" t="s">
        <v>245</v>
      </c>
      <c r="F426" t="s">
        <v>270</v>
      </c>
      <c r="G426" t="s">
        <v>315</v>
      </c>
      <c r="H426" t="s">
        <v>296</v>
      </c>
      <c r="I426" t="s">
        <v>297</v>
      </c>
      <c r="J426" t="s">
        <v>130</v>
      </c>
      <c r="K426" t="s">
        <v>356</v>
      </c>
      <c r="L426" s="173" t="s">
        <v>305</v>
      </c>
      <c r="M426" s="173" t="s">
        <v>276</v>
      </c>
      <c r="N426" s="173" t="s">
        <v>351</v>
      </c>
      <c r="O426" t="s">
        <v>302</v>
      </c>
      <c r="S426" t="s">
        <v>596</v>
      </c>
      <c r="T426" t="s">
        <v>597</v>
      </c>
      <c r="U426" t="s">
        <v>417</v>
      </c>
      <c r="AC426" t="s">
        <v>2455</v>
      </c>
      <c r="AE426" s="978"/>
      <c r="AF426" s="978"/>
      <c r="AG426" s="978"/>
      <c r="AH426" s="978"/>
      <c r="AI426" s="978"/>
    </row>
    <row r="427" spans="4:35">
      <c r="D427" t="s">
        <v>269</v>
      </c>
      <c r="E427" t="s">
        <v>245</v>
      </c>
      <c r="F427" t="s">
        <v>270</v>
      </c>
      <c r="G427" t="s">
        <v>315</v>
      </c>
      <c r="H427" t="s">
        <v>296</v>
      </c>
      <c r="I427" t="s">
        <v>297</v>
      </c>
      <c r="J427" t="s">
        <v>130</v>
      </c>
      <c r="K427" t="s">
        <v>356</v>
      </c>
      <c r="L427" s="173" t="s">
        <v>305</v>
      </c>
      <c r="M427" s="173" t="s">
        <v>276</v>
      </c>
      <c r="N427" s="173" t="s">
        <v>351</v>
      </c>
      <c r="O427" t="s">
        <v>302</v>
      </c>
      <c r="S427" t="s">
        <v>598</v>
      </c>
      <c r="T427" t="s">
        <v>455</v>
      </c>
      <c r="U427" t="s">
        <v>417</v>
      </c>
      <c r="AC427" t="s">
        <v>2455</v>
      </c>
      <c r="AE427" s="978"/>
      <c r="AF427" s="978"/>
      <c r="AG427" s="978"/>
      <c r="AH427" s="978"/>
      <c r="AI427" s="978"/>
    </row>
    <row r="428" spans="4:35">
      <c r="D428" t="s">
        <v>269</v>
      </c>
      <c r="E428" t="s">
        <v>245</v>
      </c>
      <c r="F428" t="s">
        <v>270</v>
      </c>
      <c r="G428" t="s">
        <v>315</v>
      </c>
      <c r="H428" t="s">
        <v>296</v>
      </c>
      <c r="I428" t="s">
        <v>297</v>
      </c>
      <c r="J428" t="s">
        <v>130</v>
      </c>
      <c r="K428" t="s">
        <v>356</v>
      </c>
      <c r="L428" s="173" t="s">
        <v>305</v>
      </c>
      <c r="M428" s="173" t="s">
        <v>276</v>
      </c>
      <c r="N428" s="173" t="s">
        <v>351</v>
      </c>
      <c r="O428" t="s">
        <v>302</v>
      </c>
      <c r="S428" t="s">
        <v>599</v>
      </c>
      <c r="T428" t="s">
        <v>428</v>
      </c>
      <c r="U428" t="s">
        <v>417</v>
      </c>
      <c r="AC428" t="s">
        <v>2455</v>
      </c>
      <c r="AE428" s="978"/>
      <c r="AF428" s="978"/>
      <c r="AG428" s="978"/>
      <c r="AH428" s="978"/>
      <c r="AI428" s="978"/>
    </row>
    <row r="429" spans="4:35">
      <c r="D429" t="s">
        <v>269</v>
      </c>
      <c r="E429" t="s">
        <v>245</v>
      </c>
      <c r="F429" t="s">
        <v>270</v>
      </c>
      <c r="G429" t="s">
        <v>315</v>
      </c>
      <c r="H429" t="s">
        <v>296</v>
      </c>
      <c r="I429" t="s">
        <v>297</v>
      </c>
      <c r="J429" t="s">
        <v>130</v>
      </c>
      <c r="K429" t="s">
        <v>356</v>
      </c>
      <c r="L429" s="173" t="s">
        <v>305</v>
      </c>
      <c r="M429" s="173" t="s">
        <v>276</v>
      </c>
      <c r="N429" s="173" t="s">
        <v>351</v>
      </c>
      <c r="O429" t="s">
        <v>302</v>
      </c>
      <c r="S429" t="s">
        <v>600</v>
      </c>
      <c r="T429" t="s">
        <v>597</v>
      </c>
      <c r="U429" t="s">
        <v>417</v>
      </c>
      <c r="AC429" t="s">
        <v>2455</v>
      </c>
      <c r="AE429" s="978"/>
      <c r="AF429" s="978"/>
      <c r="AG429" s="978"/>
      <c r="AH429" s="978"/>
      <c r="AI429" s="978"/>
    </row>
    <row r="430" spans="4:35">
      <c r="D430" t="s">
        <v>269</v>
      </c>
      <c r="E430" t="s">
        <v>245</v>
      </c>
      <c r="F430" t="s">
        <v>270</v>
      </c>
      <c r="G430" t="s">
        <v>315</v>
      </c>
      <c r="H430" t="s">
        <v>296</v>
      </c>
      <c r="I430" t="s">
        <v>297</v>
      </c>
      <c r="J430" t="s">
        <v>130</v>
      </c>
      <c r="K430" t="s">
        <v>356</v>
      </c>
      <c r="L430" s="173" t="s">
        <v>305</v>
      </c>
      <c r="M430" s="173" t="s">
        <v>276</v>
      </c>
      <c r="N430" s="173" t="s">
        <v>351</v>
      </c>
      <c r="O430" t="s">
        <v>302</v>
      </c>
      <c r="S430" t="s">
        <v>601</v>
      </c>
      <c r="T430" t="s">
        <v>597</v>
      </c>
      <c r="U430" t="s">
        <v>417</v>
      </c>
      <c r="AC430" t="s">
        <v>2455</v>
      </c>
      <c r="AE430" s="978"/>
      <c r="AF430" s="978"/>
      <c r="AG430" s="978"/>
      <c r="AH430" s="978"/>
      <c r="AI430" s="978"/>
    </row>
    <row r="431" spans="4:35">
      <c r="D431" t="s">
        <v>269</v>
      </c>
      <c r="E431" t="s">
        <v>245</v>
      </c>
      <c r="F431" t="s">
        <v>270</v>
      </c>
      <c r="G431" t="s">
        <v>315</v>
      </c>
      <c r="H431" t="s">
        <v>296</v>
      </c>
      <c r="I431" t="s">
        <v>297</v>
      </c>
      <c r="J431" t="s">
        <v>130</v>
      </c>
      <c r="K431" t="s">
        <v>356</v>
      </c>
      <c r="L431" s="173" t="s">
        <v>323</v>
      </c>
      <c r="M431" s="173" t="s">
        <v>276</v>
      </c>
      <c r="N431" s="173" t="s">
        <v>323</v>
      </c>
      <c r="O431" t="s">
        <v>302</v>
      </c>
      <c r="S431" t="s">
        <v>602</v>
      </c>
      <c r="T431" t="s">
        <v>603</v>
      </c>
      <c r="U431" t="s">
        <v>422</v>
      </c>
      <c r="AC431" t="s">
        <v>2455</v>
      </c>
      <c r="AE431" s="978"/>
      <c r="AF431" s="978"/>
      <c r="AG431" s="978"/>
      <c r="AH431" s="978"/>
      <c r="AI431" s="978"/>
    </row>
    <row r="432" spans="4:35">
      <c r="D432" t="s">
        <v>269</v>
      </c>
      <c r="E432" t="s">
        <v>245</v>
      </c>
      <c r="F432" t="s">
        <v>270</v>
      </c>
      <c r="G432" t="s">
        <v>315</v>
      </c>
      <c r="H432" t="s">
        <v>296</v>
      </c>
      <c r="I432" t="s">
        <v>297</v>
      </c>
      <c r="J432" t="s">
        <v>130</v>
      </c>
      <c r="K432" t="s">
        <v>356</v>
      </c>
      <c r="L432" s="173" t="s">
        <v>323</v>
      </c>
      <c r="M432" s="173" t="s">
        <v>276</v>
      </c>
      <c r="N432" s="173" t="s">
        <v>323</v>
      </c>
      <c r="O432" t="s">
        <v>302</v>
      </c>
      <c r="S432" t="s">
        <v>604</v>
      </c>
      <c r="T432" t="s">
        <v>605</v>
      </c>
      <c r="U432" t="s">
        <v>422</v>
      </c>
      <c r="AC432" t="s">
        <v>2455</v>
      </c>
      <c r="AE432" s="978"/>
      <c r="AF432" s="978"/>
      <c r="AG432" s="978"/>
      <c r="AH432" s="978"/>
      <c r="AI432" s="978"/>
    </row>
    <row r="433" spans="4:35">
      <c r="D433" t="s">
        <v>269</v>
      </c>
      <c r="E433" t="s">
        <v>245</v>
      </c>
      <c r="F433" t="s">
        <v>270</v>
      </c>
      <c r="G433" t="s">
        <v>315</v>
      </c>
      <c r="H433" t="s">
        <v>296</v>
      </c>
      <c r="I433" t="s">
        <v>297</v>
      </c>
      <c r="J433" t="s">
        <v>130</v>
      </c>
      <c r="K433" t="s">
        <v>356</v>
      </c>
      <c r="L433" s="173" t="s">
        <v>323</v>
      </c>
      <c r="M433" s="173" t="s">
        <v>276</v>
      </c>
      <c r="N433" s="173" t="s">
        <v>323</v>
      </c>
      <c r="O433" t="s">
        <v>302</v>
      </c>
      <c r="S433" t="s">
        <v>606</v>
      </c>
      <c r="T433" t="s">
        <v>607</v>
      </c>
      <c r="U433" t="s">
        <v>422</v>
      </c>
      <c r="AC433" t="s">
        <v>2455</v>
      </c>
      <c r="AE433" s="978"/>
      <c r="AF433" s="978"/>
      <c r="AG433" s="978"/>
      <c r="AH433" s="978"/>
      <c r="AI433" s="978"/>
    </row>
    <row r="434" spans="4:35">
      <c r="D434" t="s">
        <v>269</v>
      </c>
      <c r="E434" t="s">
        <v>245</v>
      </c>
      <c r="F434" t="s">
        <v>270</v>
      </c>
      <c r="G434" t="s">
        <v>315</v>
      </c>
      <c r="H434" t="s">
        <v>296</v>
      </c>
      <c r="I434" t="s">
        <v>297</v>
      </c>
      <c r="J434" t="s">
        <v>130</v>
      </c>
      <c r="K434" t="s">
        <v>356</v>
      </c>
      <c r="L434" s="173" t="s">
        <v>323</v>
      </c>
      <c r="M434" s="173" t="s">
        <v>276</v>
      </c>
      <c r="N434" s="173" t="s">
        <v>323</v>
      </c>
      <c r="O434" t="s">
        <v>302</v>
      </c>
      <c r="S434" t="s">
        <v>608</v>
      </c>
      <c r="T434" t="s">
        <v>609</v>
      </c>
      <c r="U434" t="s">
        <v>422</v>
      </c>
      <c r="AC434" t="s">
        <v>2455</v>
      </c>
      <c r="AE434" s="978"/>
      <c r="AF434" s="978"/>
      <c r="AG434" s="978"/>
      <c r="AH434" s="978"/>
      <c r="AI434" s="978"/>
    </row>
    <row r="435" spans="4:35">
      <c r="D435" t="s">
        <v>269</v>
      </c>
      <c r="E435" t="s">
        <v>245</v>
      </c>
      <c r="F435" t="s">
        <v>270</v>
      </c>
      <c r="G435" t="s">
        <v>315</v>
      </c>
      <c r="H435" t="s">
        <v>296</v>
      </c>
      <c r="I435" t="s">
        <v>297</v>
      </c>
      <c r="J435" t="s">
        <v>130</v>
      </c>
      <c r="K435" t="s">
        <v>356</v>
      </c>
      <c r="L435" s="173" t="s">
        <v>323</v>
      </c>
      <c r="M435" s="173" t="s">
        <v>276</v>
      </c>
      <c r="N435" s="173" t="s">
        <v>323</v>
      </c>
      <c r="O435" t="s">
        <v>302</v>
      </c>
      <c r="S435" t="s">
        <v>610</v>
      </c>
      <c r="T435" t="s">
        <v>611</v>
      </c>
      <c r="U435" t="s">
        <v>422</v>
      </c>
      <c r="AC435" t="s">
        <v>2455</v>
      </c>
      <c r="AE435" s="978"/>
      <c r="AF435" s="978"/>
      <c r="AG435" s="978"/>
      <c r="AH435" s="978"/>
      <c r="AI435" s="978"/>
    </row>
    <row r="436" spans="4:35">
      <c r="D436" t="s">
        <v>269</v>
      </c>
      <c r="E436" t="s">
        <v>245</v>
      </c>
      <c r="F436" t="s">
        <v>270</v>
      </c>
      <c r="G436" t="s">
        <v>315</v>
      </c>
      <c r="H436" t="s">
        <v>296</v>
      </c>
      <c r="I436" t="s">
        <v>297</v>
      </c>
      <c r="J436" t="s">
        <v>130</v>
      </c>
      <c r="K436" t="s">
        <v>356</v>
      </c>
      <c r="L436" s="173" t="s">
        <v>323</v>
      </c>
      <c r="M436" s="173" t="s">
        <v>276</v>
      </c>
      <c r="N436" s="173" t="s">
        <v>323</v>
      </c>
      <c r="O436" t="s">
        <v>302</v>
      </c>
      <c r="S436" t="s">
        <v>612</v>
      </c>
      <c r="T436" t="s">
        <v>613</v>
      </c>
      <c r="U436" t="s">
        <v>422</v>
      </c>
      <c r="AC436" t="s">
        <v>2455</v>
      </c>
      <c r="AE436" s="978"/>
      <c r="AF436" s="978"/>
      <c r="AG436" s="978"/>
      <c r="AH436" s="978"/>
      <c r="AI436" s="978"/>
    </row>
    <row r="437" spans="4:35">
      <c r="D437" t="s">
        <v>269</v>
      </c>
      <c r="E437" t="s">
        <v>245</v>
      </c>
      <c r="F437" t="s">
        <v>270</v>
      </c>
      <c r="G437" t="s">
        <v>315</v>
      </c>
      <c r="H437" t="s">
        <v>296</v>
      </c>
      <c r="I437" t="s">
        <v>297</v>
      </c>
      <c r="J437" t="s">
        <v>130</v>
      </c>
      <c r="K437" t="s">
        <v>356</v>
      </c>
      <c r="L437" s="173" t="s">
        <v>323</v>
      </c>
      <c r="M437" s="173" t="s">
        <v>276</v>
      </c>
      <c r="N437" s="173" t="s">
        <v>373</v>
      </c>
      <c r="O437" t="s">
        <v>302</v>
      </c>
      <c r="S437" t="s">
        <v>614</v>
      </c>
      <c r="T437" t="s">
        <v>615</v>
      </c>
      <c r="U437" t="s">
        <v>453</v>
      </c>
      <c r="AC437" t="s">
        <v>2455</v>
      </c>
      <c r="AE437" s="978"/>
      <c r="AF437" s="978"/>
      <c r="AG437" s="978"/>
      <c r="AH437" s="978"/>
      <c r="AI437" s="978"/>
    </row>
    <row r="438" spans="4:35">
      <c r="D438" t="s">
        <v>269</v>
      </c>
      <c r="E438" t="s">
        <v>245</v>
      </c>
      <c r="F438" t="s">
        <v>270</v>
      </c>
      <c r="G438" t="s">
        <v>315</v>
      </c>
      <c r="H438" t="s">
        <v>296</v>
      </c>
      <c r="I438" t="s">
        <v>297</v>
      </c>
      <c r="J438" t="s">
        <v>130</v>
      </c>
      <c r="K438" t="s">
        <v>356</v>
      </c>
      <c r="L438" s="173" t="s">
        <v>323</v>
      </c>
      <c r="M438" s="173" t="s">
        <v>276</v>
      </c>
      <c r="N438" s="173" t="s">
        <v>373</v>
      </c>
      <c r="O438" t="s">
        <v>302</v>
      </c>
      <c r="S438" t="s">
        <v>616</v>
      </c>
      <c r="T438" t="s">
        <v>617</v>
      </c>
      <c r="U438" t="s">
        <v>453</v>
      </c>
      <c r="AC438" t="s">
        <v>2455</v>
      </c>
      <c r="AE438" s="978"/>
      <c r="AF438" s="978"/>
      <c r="AG438" s="978"/>
      <c r="AH438" s="978"/>
      <c r="AI438" s="978"/>
    </row>
    <row r="439" spans="4:35">
      <c r="D439" t="s">
        <v>269</v>
      </c>
      <c r="E439" t="s">
        <v>245</v>
      </c>
      <c r="F439" t="s">
        <v>270</v>
      </c>
      <c r="G439" t="s">
        <v>315</v>
      </c>
      <c r="H439" t="s">
        <v>296</v>
      </c>
      <c r="I439" t="s">
        <v>297</v>
      </c>
      <c r="J439" t="s">
        <v>130</v>
      </c>
      <c r="K439" t="s">
        <v>356</v>
      </c>
      <c r="L439" s="173" t="s">
        <v>323</v>
      </c>
      <c r="M439" s="173" t="s">
        <v>276</v>
      </c>
      <c r="N439" s="173" t="s">
        <v>373</v>
      </c>
      <c r="O439" t="s">
        <v>302</v>
      </c>
      <c r="S439" t="s">
        <v>618</v>
      </c>
      <c r="T439" t="s">
        <v>619</v>
      </c>
      <c r="U439" t="s">
        <v>453</v>
      </c>
      <c r="AC439" t="s">
        <v>2455</v>
      </c>
      <c r="AE439" s="978"/>
      <c r="AF439" s="978"/>
      <c r="AG439" s="978"/>
      <c r="AH439" s="978"/>
      <c r="AI439" s="978"/>
    </row>
    <row r="440" spans="4:35">
      <c r="D440" t="s">
        <v>269</v>
      </c>
      <c r="E440" t="s">
        <v>245</v>
      </c>
      <c r="F440" t="s">
        <v>270</v>
      </c>
      <c r="G440" t="s">
        <v>315</v>
      </c>
      <c r="H440" t="s">
        <v>296</v>
      </c>
      <c r="I440" t="s">
        <v>297</v>
      </c>
      <c r="J440" t="s">
        <v>130</v>
      </c>
      <c r="K440" t="s">
        <v>356</v>
      </c>
      <c r="L440" s="173" t="s">
        <v>323</v>
      </c>
      <c r="M440" s="173" t="s">
        <v>276</v>
      </c>
      <c r="N440" s="173" t="s">
        <v>373</v>
      </c>
      <c r="O440" t="s">
        <v>302</v>
      </c>
      <c r="S440" t="s">
        <v>620</v>
      </c>
      <c r="T440" t="s">
        <v>621</v>
      </c>
      <c r="U440" t="s">
        <v>453</v>
      </c>
      <c r="AC440" t="s">
        <v>2455</v>
      </c>
      <c r="AE440" s="978"/>
      <c r="AF440" s="978"/>
      <c r="AG440" s="978"/>
      <c r="AH440" s="978"/>
      <c r="AI440" s="978"/>
    </row>
    <row r="441" spans="4:35">
      <c r="D441" t="s">
        <v>269</v>
      </c>
      <c r="E441" t="s">
        <v>245</v>
      </c>
      <c r="F441" t="s">
        <v>270</v>
      </c>
      <c r="G441" t="s">
        <v>315</v>
      </c>
      <c r="H441" t="s">
        <v>296</v>
      </c>
      <c r="I441" t="s">
        <v>297</v>
      </c>
      <c r="J441" t="s">
        <v>130</v>
      </c>
      <c r="K441" t="s">
        <v>356</v>
      </c>
      <c r="L441" s="173" t="s">
        <v>323</v>
      </c>
      <c r="M441" s="173" t="s">
        <v>276</v>
      </c>
      <c r="N441" s="173" t="s">
        <v>373</v>
      </c>
      <c r="O441" t="s">
        <v>302</v>
      </c>
      <c r="S441" t="s">
        <v>622</v>
      </c>
      <c r="T441" t="s">
        <v>623</v>
      </c>
      <c r="U441" t="s">
        <v>453</v>
      </c>
      <c r="AC441" t="s">
        <v>2455</v>
      </c>
      <c r="AE441" s="978"/>
      <c r="AF441" s="978"/>
      <c r="AG441" s="978"/>
      <c r="AH441" s="978"/>
      <c r="AI441" s="978"/>
    </row>
    <row r="442" spans="4:35">
      <c r="D442" t="s">
        <v>269</v>
      </c>
      <c r="E442" t="s">
        <v>245</v>
      </c>
      <c r="F442" t="s">
        <v>270</v>
      </c>
      <c r="G442" t="s">
        <v>315</v>
      </c>
      <c r="H442" t="s">
        <v>296</v>
      </c>
      <c r="I442" t="s">
        <v>297</v>
      </c>
      <c r="J442" t="s">
        <v>130</v>
      </c>
      <c r="K442" t="s">
        <v>356</v>
      </c>
      <c r="L442" s="173" t="s">
        <v>323</v>
      </c>
      <c r="M442" s="173" t="s">
        <v>276</v>
      </c>
      <c r="N442" s="173" t="s">
        <v>373</v>
      </c>
      <c r="O442" t="s">
        <v>302</v>
      </c>
      <c r="S442" t="s">
        <v>624</v>
      </c>
      <c r="T442" t="s">
        <v>625</v>
      </c>
      <c r="U442" t="s">
        <v>453</v>
      </c>
      <c r="AC442" t="s">
        <v>2455</v>
      </c>
      <c r="AE442" s="978"/>
      <c r="AF442" s="978"/>
      <c r="AG442" s="978"/>
      <c r="AH442" s="978"/>
      <c r="AI442" s="978"/>
    </row>
    <row r="443" spans="4:35">
      <c r="D443" t="s">
        <v>269</v>
      </c>
      <c r="E443" t="s">
        <v>245</v>
      </c>
      <c r="F443" t="s">
        <v>270</v>
      </c>
      <c r="G443" t="s">
        <v>315</v>
      </c>
      <c r="H443" t="s">
        <v>296</v>
      </c>
      <c r="I443" t="s">
        <v>297</v>
      </c>
      <c r="J443" t="s">
        <v>130</v>
      </c>
      <c r="K443" t="s">
        <v>356</v>
      </c>
      <c r="L443" s="173" t="s">
        <v>323</v>
      </c>
      <c r="M443" s="173" t="s">
        <v>276</v>
      </c>
      <c r="N443" s="173" t="s">
        <v>373</v>
      </c>
      <c r="O443" t="s">
        <v>302</v>
      </c>
      <c r="S443" t="s">
        <v>626</v>
      </c>
      <c r="T443" t="s">
        <v>627</v>
      </c>
      <c r="U443" t="s">
        <v>453</v>
      </c>
      <c r="AC443" t="s">
        <v>2455</v>
      </c>
      <c r="AE443" s="978"/>
      <c r="AF443" s="978"/>
      <c r="AG443" s="978"/>
      <c r="AH443" s="978"/>
      <c r="AI443" s="978"/>
    </row>
    <row r="444" spans="4:35">
      <c r="D444" t="s">
        <v>269</v>
      </c>
      <c r="E444" t="s">
        <v>245</v>
      </c>
      <c r="F444" t="s">
        <v>270</v>
      </c>
      <c r="G444" t="s">
        <v>315</v>
      </c>
      <c r="H444" t="s">
        <v>296</v>
      </c>
      <c r="I444" t="s">
        <v>297</v>
      </c>
      <c r="J444" t="s">
        <v>130</v>
      </c>
      <c r="K444" t="s">
        <v>356</v>
      </c>
      <c r="L444" s="173" t="s">
        <v>323</v>
      </c>
      <c r="M444" s="173" t="s">
        <v>276</v>
      </c>
      <c r="N444" s="173" t="s">
        <v>373</v>
      </c>
      <c r="O444" t="s">
        <v>302</v>
      </c>
      <c r="S444" t="s">
        <v>628</v>
      </c>
      <c r="T444" t="s">
        <v>629</v>
      </c>
      <c r="U444" t="s">
        <v>496</v>
      </c>
      <c r="AC444" t="s">
        <v>2455</v>
      </c>
      <c r="AE444" s="978"/>
      <c r="AF444" s="978"/>
      <c r="AG444" s="978"/>
      <c r="AH444" s="978"/>
      <c r="AI444" s="978"/>
    </row>
    <row r="445" spans="4:35">
      <c r="D445" t="s">
        <v>269</v>
      </c>
      <c r="E445" t="s">
        <v>245</v>
      </c>
      <c r="F445" t="s">
        <v>270</v>
      </c>
      <c r="G445" t="s">
        <v>315</v>
      </c>
      <c r="H445" t="s">
        <v>296</v>
      </c>
      <c r="I445" t="s">
        <v>297</v>
      </c>
      <c r="J445" t="s">
        <v>130</v>
      </c>
      <c r="K445" t="s">
        <v>356</v>
      </c>
      <c r="L445" s="173" t="s">
        <v>323</v>
      </c>
      <c r="M445" s="173" t="s">
        <v>276</v>
      </c>
      <c r="N445" s="173" t="s">
        <v>373</v>
      </c>
      <c r="O445" t="s">
        <v>302</v>
      </c>
      <c r="S445" t="s">
        <v>630</v>
      </c>
      <c r="T445" t="s">
        <v>631</v>
      </c>
      <c r="U445" t="s">
        <v>496</v>
      </c>
      <c r="AC445" t="s">
        <v>2455</v>
      </c>
      <c r="AE445" s="978"/>
      <c r="AF445" s="978"/>
      <c r="AG445" s="978"/>
      <c r="AH445" s="978"/>
      <c r="AI445" s="978"/>
    </row>
    <row r="446" spans="4:35">
      <c r="D446" t="s">
        <v>269</v>
      </c>
      <c r="E446" t="s">
        <v>245</v>
      </c>
      <c r="F446" t="s">
        <v>270</v>
      </c>
      <c r="G446" t="s">
        <v>315</v>
      </c>
      <c r="H446" t="s">
        <v>296</v>
      </c>
      <c r="I446" t="s">
        <v>297</v>
      </c>
      <c r="J446" t="s">
        <v>130</v>
      </c>
      <c r="K446" t="s">
        <v>356</v>
      </c>
      <c r="L446" s="173" t="s">
        <v>323</v>
      </c>
      <c r="M446" s="173" t="s">
        <v>276</v>
      </c>
      <c r="N446" s="173" t="s">
        <v>373</v>
      </c>
      <c r="O446" t="s">
        <v>302</v>
      </c>
      <c r="S446" t="s">
        <v>632</v>
      </c>
      <c r="T446" t="s">
        <v>633</v>
      </c>
      <c r="U446" t="s">
        <v>496</v>
      </c>
      <c r="AC446" t="s">
        <v>2455</v>
      </c>
      <c r="AE446" s="978"/>
      <c r="AF446" s="978"/>
      <c r="AG446" s="978"/>
      <c r="AH446" s="978"/>
      <c r="AI446" s="978"/>
    </row>
    <row r="447" spans="4:35">
      <c r="D447" t="s">
        <v>269</v>
      </c>
      <c r="E447" t="s">
        <v>245</v>
      </c>
      <c r="F447" t="s">
        <v>270</v>
      </c>
      <c r="G447" t="s">
        <v>315</v>
      </c>
      <c r="H447" t="s">
        <v>296</v>
      </c>
      <c r="I447" t="s">
        <v>297</v>
      </c>
      <c r="J447" t="s">
        <v>130</v>
      </c>
      <c r="K447" t="s">
        <v>356</v>
      </c>
      <c r="L447" s="173" t="s">
        <v>323</v>
      </c>
      <c r="M447" s="173" t="s">
        <v>276</v>
      </c>
      <c r="N447" s="173" t="s">
        <v>373</v>
      </c>
      <c r="O447" t="s">
        <v>302</v>
      </c>
      <c r="S447" t="s">
        <v>634</v>
      </c>
      <c r="T447" t="s">
        <v>635</v>
      </c>
      <c r="U447" t="s">
        <v>496</v>
      </c>
      <c r="AC447" t="s">
        <v>2455</v>
      </c>
      <c r="AE447" s="978"/>
      <c r="AF447" s="978"/>
      <c r="AG447" s="978"/>
      <c r="AH447" s="978"/>
      <c r="AI447" s="978"/>
    </row>
    <row r="448" spans="4:35">
      <c r="D448" t="s">
        <v>269</v>
      </c>
      <c r="E448" t="s">
        <v>245</v>
      </c>
      <c r="F448" t="s">
        <v>270</v>
      </c>
      <c r="G448" t="s">
        <v>315</v>
      </c>
      <c r="H448" t="s">
        <v>296</v>
      </c>
      <c r="I448" t="s">
        <v>297</v>
      </c>
      <c r="J448" t="s">
        <v>130</v>
      </c>
      <c r="K448" t="s">
        <v>356</v>
      </c>
      <c r="L448" s="173" t="s">
        <v>323</v>
      </c>
      <c r="M448" s="173" t="s">
        <v>276</v>
      </c>
      <c r="N448" s="173" t="s">
        <v>373</v>
      </c>
      <c r="O448" t="s">
        <v>302</v>
      </c>
      <c r="S448" t="s">
        <v>636</v>
      </c>
      <c r="T448" t="s">
        <v>637</v>
      </c>
      <c r="U448" t="s">
        <v>496</v>
      </c>
      <c r="AC448" t="s">
        <v>2455</v>
      </c>
      <c r="AE448" s="978"/>
      <c r="AF448" s="978"/>
      <c r="AG448" s="978"/>
      <c r="AH448" s="978"/>
      <c r="AI448" s="978"/>
    </row>
    <row r="449" spans="4:35">
      <c r="D449" t="s">
        <v>269</v>
      </c>
      <c r="E449" t="s">
        <v>245</v>
      </c>
      <c r="F449" t="s">
        <v>270</v>
      </c>
      <c r="G449" t="s">
        <v>315</v>
      </c>
      <c r="H449" t="s">
        <v>296</v>
      </c>
      <c r="I449" t="s">
        <v>297</v>
      </c>
      <c r="J449" t="s">
        <v>130</v>
      </c>
      <c r="K449" t="s">
        <v>356</v>
      </c>
      <c r="L449" s="173" t="s">
        <v>323</v>
      </c>
      <c r="M449" s="173" t="s">
        <v>276</v>
      </c>
      <c r="N449" s="173" t="s">
        <v>383</v>
      </c>
      <c r="O449" t="s">
        <v>302</v>
      </c>
      <c r="S449" t="s">
        <v>638</v>
      </c>
      <c r="T449" t="s">
        <v>639</v>
      </c>
      <c r="U449" t="s">
        <v>526</v>
      </c>
      <c r="AC449" t="s">
        <v>2455</v>
      </c>
      <c r="AE449" s="978"/>
      <c r="AF449" s="978"/>
      <c r="AG449" s="978"/>
      <c r="AH449" s="978"/>
      <c r="AI449" s="978"/>
    </row>
    <row r="450" spans="4:35">
      <c r="D450" t="s">
        <v>269</v>
      </c>
      <c r="E450" t="s">
        <v>245</v>
      </c>
      <c r="F450" t="s">
        <v>270</v>
      </c>
      <c r="G450" t="s">
        <v>315</v>
      </c>
      <c r="H450" t="s">
        <v>296</v>
      </c>
      <c r="I450" t="s">
        <v>297</v>
      </c>
      <c r="J450" t="s">
        <v>130</v>
      </c>
      <c r="K450" t="s">
        <v>356</v>
      </c>
      <c r="L450" s="173" t="s">
        <v>323</v>
      </c>
      <c r="M450" s="173" t="s">
        <v>276</v>
      </c>
      <c r="N450" s="173" t="s">
        <v>383</v>
      </c>
      <c r="O450" t="s">
        <v>302</v>
      </c>
      <c r="S450" t="s">
        <v>640</v>
      </c>
      <c r="T450" t="s">
        <v>641</v>
      </c>
      <c r="U450" t="s">
        <v>526</v>
      </c>
      <c r="AC450" t="s">
        <v>2455</v>
      </c>
      <c r="AE450" s="978"/>
      <c r="AF450" s="978"/>
      <c r="AG450" s="978"/>
      <c r="AH450" s="978"/>
      <c r="AI450" s="978"/>
    </row>
    <row r="451" spans="4:35">
      <c r="D451" t="s">
        <v>269</v>
      </c>
      <c r="E451" t="s">
        <v>245</v>
      </c>
      <c r="F451" t="s">
        <v>270</v>
      </c>
      <c r="G451" t="s">
        <v>315</v>
      </c>
      <c r="H451" t="s">
        <v>296</v>
      </c>
      <c r="I451" t="s">
        <v>297</v>
      </c>
      <c r="J451" t="s">
        <v>130</v>
      </c>
      <c r="K451" t="s">
        <v>356</v>
      </c>
      <c r="L451" s="173" t="s">
        <v>323</v>
      </c>
      <c r="M451" s="173" t="s">
        <v>276</v>
      </c>
      <c r="N451" s="173" t="s">
        <v>383</v>
      </c>
      <c r="O451" t="s">
        <v>302</v>
      </c>
      <c r="S451" t="s">
        <v>642</v>
      </c>
      <c r="T451" t="s">
        <v>643</v>
      </c>
      <c r="U451" t="s">
        <v>526</v>
      </c>
      <c r="AC451" t="s">
        <v>2455</v>
      </c>
      <c r="AE451" s="978"/>
      <c r="AF451" s="978"/>
      <c r="AG451" s="978"/>
      <c r="AH451" s="978"/>
      <c r="AI451" s="978"/>
    </row>
    <row r="452" spans="4:35">
      <c r="D452" t="s">
        <v>269</v>
      </c>
      <c r="E452" t="s">
        <v>245</v>
      </c>
      <c r="F452" t="s">
        <v>270</v>
      </c>
      <c r="G452" t="s">
        <v>315</v>
      </c>
      <c r="H452" t="s">
        <v>296</v>
      </c>
      <c r="I452" t="s">
        <v>297</v>
      </c>
      <c r="J452" t="s">
        <v>130</v>
      </c>
      <c r="K452" t="s">
        <v>356</v>
      </c>
      <c r="L452" s="173" t="s">
        <v>323</v>
      </c>
      <c r="M452" s="173" t="s">
        <v>276</v>
      </c>
      <c r="N452" s="173" t="s">
        <v>383</v>
      </c>
      <c r="O452" t="s">
        <v>302</v>
      </c>
      <c r="S452" t="s">
        <v>644</v>
      </c>
      <c r="T452" t="s">
        <v>2545</v>
      </c>
      <c r="U452" t="s">
        <v>526</v>
      </c>
      <c r="AC452" t="s">
        <v>2455</v>
      </c>
      <c r="AE452" s="978"/>
      <c r="AF452" s="978"/>
      <c r="AG452" s="978"/>
      <c r="AH452" s="978"/>
      <c r="AI452" s="978"/>
    </row>
    <row r="453" spans="4:35">
      <c r="D453" t="s">
        <v>269</v>
      </c>
      <c r="E453" t="s">
        <v>245</v>
      </c>
      <c r="F453" t="s">
        <v>270</v>
      </c>
      <c r="G453" t="s">
        <v>315</v>
      </c>
      <c r="H453" t="s">
        <v>296</v>
      </c>
      <c r="I453" t="s">
        <v>297</v>
      </c>
      <c r="J453" t="s">
        <v>130</v>
      </c>
      <c r="K453" t="s">
        <v>356</v>
      </c>
      <c r="L453" s="173" t="s">
        <v>323</v>
      </c>
      <c r="M453" s="173" t="s">
        <v>276</v>
      </c>
      <c r="N453" s="173" t="s">
        <v>383</v>
      </c>
      <c r="O453" t="s">
        <v>302</v>
      </c>
      <c r="S453" t="s">
        <v>646</v>
      </c>
      <c r="T453" t="s">
        <v>647</v>
      </c>
      <c r="U453" t="s">
        <v>526</v>
      </c>
      <c r="AC453" t="s">
        <v>2455</v>
      </c>
      <c r="AE453" s="978"/>
      <c r="AF453" s="978"/>
      <c r="AG453" s="978"/>
      <c r="AH453" s="978"/>
      <c r="AI453" s="978"/>
    </row>
    <row r="454" spans="4:35">
      <c r="D454" t="s">
        <v>269</v>
      </c>
      <c r="E454" t="s">
        <v>245</v>
      </c>
      <c r="F454" t="s">
        <v>270</v>
      </c>
      <c r="G454" t="s">
        <v>315</v>
      </c>
      <c r="H454" t="s">
        <v>296</v>
      </c>
      <c r="I454" t="s">
        <v>297</v>
      </c>
      <c r="J454" t="s">
        <v>130</v>
      </c>
      <c r="K454" t="s">
        <v>356</v>
      </c>
      <c r="L454" s="173" t="s">
        <v>323</v>
      </c>
      <c r="M454" s="173" t="s">
        <v>276</v>
      </c>
      <c r="N454" s="173" t="s">
        <v>383</v>
      </c>
      <c r="O454" t="s">
        <v>302</v>
      </c>
      <c r="S454" t="s">
        <v>648</v>
      </c>
      <c r="T454" t="s">
        <v>649</v>
      </c>
      <c r="U454" t="s">
        <v>526</v>
      </c>
      <c r="AC454" t="s">
        <v>2455</v>
      </c>
      <c r="AE454" s="978"/>
      <c r="AF454" s="978"/>
      <c r="AG454" s="978"/>
      <c r="AH454" s="978"/>
      <c r="AI454" s="978"/>
    </row>
    <row r="455" spans="4:35">
      <c r="D455" t="s">
        <v>269</v>
      </c>
      <c r="E455" t="s">
        <v>245</v>
      </c>
      <c r="F455" t="s">
        <v>270</v>
      </c>
      <c r="G455" t="s">
        <v>315</v>
      </c>
      <c r="H455" t="s">
        <v>296</v>
      </c>
      <c r="I455" t="s">
        <v>297</v>
      </c>
      <c r="J455" t="s">
        <v>130</v>
      </c>
      <c r="K455" t="s">
        <v>356</v>
      </c>
      <c r="L455" s="173" t="s">
        <v>323</v>
      </c>
      <c r="M455" s="625" t="s">
        <v>448</v>
      </c>
      <c r="N455" s="173" t="s">
        <v>383</v>
      </c>
      <c r="O455" s="172" t="s">
        <v>448</v>
      </c>
      <c r="S455" t="s">
        <v>650</v>
      </c>
      <c r="T455" t="s">
        <v>651</v>
      </c>
      <c r="U455" t="s">
        <v>526</v>
      </c>
      <c r="AC455" t="s">
        <v>2455</v>
      </c>
      <c r="AE455" s="978"/>
      <c r="AF455" s="978"/>
      <c r="AG455" s="978"/>
      <c r="AH455" s="978"/>
      <c r="AI455" s="978"/>
    </row>
    <row r="456" spans="4:35">
      <c r="D456" t="s">
        <v>269</v>
      </c>
      <c r="E456" t="s">
        <v>245</v>
      </c>
      <c r="F456" t="s">
        <v>270</v>
      </c>
      <c r="G456" t="s">
        <v>315</v>
      </c>
      <c r="H456" t="s">
        <v>296</v>
      </c>
      <c r="I456" t="s">
        <v>297</v>
      </c>
      <c r="J456" t="s">
        <v>130</v>
      </c>
      <c r="K456" t="s">
        <v>356</v>
      </c>
      <c r="L456" s="173" t="s">
        <v>323</v>
      </c>
      <c r="M456" s="173" t="s">
        <v>276</v>
      </c>
      <c r="N456" s="173" t="s">
        <v>383</v>
      </c>
      <c r="O456" t="s">
        <v>302</v>
      </c>
      <c r="S456" t="s">
        <v>652</v>
      </c>
      <c r="T456" t="s">
        <v>653</v>
      </c>
      <c r="U456" t="s">
        <v>526</v>
      </c>
      <c r="AC456" t="s">
        <v>2455</v>
      </c>
      <c r="AE456" s="978"/>
      <c r="AF456" s="978"/>
      <c r="AG456" s="978"/>
      <c r="AH456" s="978"/>
      <c r="AI456" s="978"/>
    </row>
    <row r="457" spans="4:35">
      <c r="D457" t="s">
        <v>269</v>
      </c>
      <c r="E457" t="s">
        <v>245</v>
      </c>
      <c r="F457" t="s">
        <v>270</v>
      </c>
      <c r="G457" t="s">
        <v>315</v>
      </c>
      <c r="H457" t="s">
        <v>296</v>
      </c>
      <c r="I457" t="s">
        <v>297</v>
      </c>
      <c r="J457" t="s">
        <v>130</v>
      </c>
      <c r="K457" t="s">
        <v>356</v>
      </c>
      <c r="L457" s="173" t="s">
        <v>323</v>
      </c>
      <c r="M457" s="173" t="s">
        <v>276</v>
      </c>
      <c r="N457" s="173" t="s">
        <v>383</v>
      </c>
      <c r="O457" t="s">
        <v>302</v>
      </c>
      <c r="S457" t="s">
        <v>654</v>
      </c>
      <c r="T457" t="s">
        <v>655</v>
      </c>
      <c r="U457" t="s">
        <v>526</v>
      </c>
      <c r="AC457" t="s">
        <v>2455</v>
      </c>
      <c r="AE457" s="978"/>
      <c r="AF457" s="978"/>
      <c r="AG457" s="978"/>
      <c r="AH457" s="978"/>
      <c r="AI457" s="978"/>
    </row>
    <row r="458" spans="4:35">
      <c r="D458" t="s">
        <v>269</v>
      </c>
      <c r="E458" t="s">
        <v>245</v>
      </c>
      <c r="F458" t="s">
        <v>270</v>
      </c>
      <c r="G458" t="s">
        <v>315</v>
      </c>
      <c r="H458" t="s">
        <v>296</v>
      </c>
      <c r="I458" t="s">
        <v>297</v>
      </c>
      <c r="J458" t="s">
        <v>130</v>
      </c>
      <c r="K458" t="s">
        <v>356</v>
      </c>
      <c r="L458" s="173" t="s">
        <v>323</v>
      </c>
      <c r="M458" s="625" t="s">
        <v>448</v>
      </c>
      <c r="N458" s="173" t="s">
        <v>383</v>
      </c>
      <c r="O458" s="172" t="s">
        <v>448</v>
      </c>
      <c r="S458" t="s">
        <v>656</v>
      </c>
      <c r="T458" t="s">
        <v>657</v>
      </c>
      <c r="U458" t="s">
        <v>526</v>
      </c>
      <c r="AC458" t="s">
        <v>2455</v>
      </c>
      <c r="AE458" s="978"/>
      <c r="AF458" s="978"/>
      <c r="AG458" s="978"/>
      <c r="AH458" s="978"/>
      <c r="AI458" s="978"/>
    </row>
    <row r="459" spans="4:35">
      <c r="D459" t="s">
        <v>269</v>
      </c>
      <c r="E459" t="s">
        <v>245</v>
      </c>
      <c r="F459" t="s">
        <v>270</v>
      </c>
      <c r="G459" t="s">
        <v>315</v>
      </c>
      <c r="H459" t="s">
        <v>296</v>
      </c>
      <c r="I459" t="s">
        <v>297</v>
      </c>
      <c r="J459" t="s">
        <v>130</v>
      </c>
      <c r="K459" t="s">
        <v>356</v>
      </c>
      <c r="L459" s="173" t="s">
        <v>323</v>
      </c>
      <c r="M459" s="173" t="s">
        <v>276</v>
      </c>
      <c r="N459" s="173" t="s">
        <v>383</v>
      </c>
      <c r="O459" t="s">
        <v>302</v>
      </c>
      <c r="S459" t="s">
        <v>658</v>
      </c>
      <c r="T459" t="s">
        <v>659</v>
      </c>
      <c r="U459" t="s">
        <v>526</v>
      </c>
      <c r="AC459" t="s">
        <v>2455</v>
      </c>
      <c r="AE459" s="978"/>
      <c r="AF459" s="978"/>
      <c r="AG459" s="978"/>
      <c r="AH459" s="978"/>
      <c r="AI459" s="978"/>
    </row>
    <row r="460" spans="4:35">
      <c r="D460" t="s">
        <v>269</v>
      </c>
      <c r="E460" t="s">
        <v>245</v>
      </c>
      <c r="F460" t="s">
        <v>270</v>
      </c>
      <c r="G460" t="s">
        <v>315</v>
      </c>
      <c r="H460" t="s">
        <v>296</v>
      </c>
      <c r="I460" t="s">
        <v>297</v>
      </c>
      <c r="J460" t="s">
        <v>130</v>
      </c>
      <c r="K460" t="s">
        <v>356</v>
      </c>
      <c r="L460" s="173" t="s">
        <v>323</v>
      </c>
      <c r="M460" s="173" t="s">
        <v>276</v>
      </c>
      <c r="N460" s="173" t="s">
        <v>383</v>
      </c>
      <c r="O460" t="s">
        <v>302</v>
      </c>
      <c r="S460" t="s">
        <v>660</v>
      </c>
      <c r="T460" t="s">
        <v>661</v>
      </c>
      <c r="U460" t="s">
        <v>526</v>
      </c>
      <c r="AC460" t="s">
        <v>2455</v>
      </c>
      <c r="AE460" s="978"/>
      <c r="AF460" s="978"/>
      <c r="AG460" s="978"/>
      <c r="AH460" s="978"/>
      <c r="AI460" s="978"/>
    </row>
    <row r="461" spans="4:35">
      <c r="D461" t="s">
        <v>269</v>
      </c>
      <c r="E461" t="s">
        <v>245</v>
      </c>
      <c r="F461" t="s">
        <v>270</v>
      </c>
      <c r="G461" t="s">
        <v>315</v>
      </c>
      <c r="H461" t="s">
        <v>296</v>
      </c>
      <c r="I461" t="s">
        <v>297</v>
      </c>
      <c r="J461" t="s">
        <v>130</v>
      </c>
      <c r="K461" t="s">
        <v>356</v>
      </c>
      <c r="L461" s="173" t="s">
        <v>323</v>
      </c>
      <c r="M461" s="625" t="s">
        <v>448</v>
      </c>
      <c r="N461" s="173" t="s">
        <v>383</v>
      </c>
      <c r="O461" s="172" t="s">
        <v>448</v>
      </c>
      <c r="S461" t="s">
        <v>662</v>
      </c>
      <c r="T461" t="s">
        <v>643</v>
      </c>
      <c r="U461" t="s">
        <v>526</v>
      </c>
      <c r="AC461" t="s">
        <v>2455</v>
      </c>
      <c r="AE461" s="978"/>
      <c r="AF461" s="978"/>
      <c r="AG461" s="978"/>
      <c r="AH461" s="978"/>
      <c r="AI461" s="978"/>
    </row>
    <row r="462" spans="4:35">
      <c r="D462" t="s">
        <v>269</v>
      </c>
      <c r="E462" t="s">
        <v>245</v>
      </c>
      <c r="F462" t="s">
        <v>270</v>
      </c>
      <c r="G462" t="s">
        <v>315</v>
      </c>
      <c r="H462" t="s">
        <v>296</v>
      </c>
      <c r="I462" t="s">
        <v>297</v>
      </c>
      <c r="J462" t="s">
        <v>130</v>
      </c>
      <c r="K462" t="s">
        <v>356</v>
      </c>
      <c r="L462" s="173" t="s">
        <v>323</v>
      </c>
      <c r="M462" s="625" t="s">
        <v>448</v>
      </c>
      <c r="N462" s="173" t="s">
        <v>383</v>
      </c>
      <c r="O462" s="172" t="s">
        <v>448</v>
      </c>
      <c r="S462" t="s">
        <v>663</v>
      </c>
      <c r="T462" t="s">
        <v>657</v>
      </c>
      <c r="U462" t="s">
        <v>526</v>
      </c>
      <c r="AC462" t="s">
        <v>2455</v>
      </c>
      <c r="AE462" s="978"/>
      <c r="AF462" s="978"/>
      <c r="AG462" s="978"/>
      <c r="AH462" s="978"/>
      <c r="AI462" s="978"/>
    </row>
    <row r="463" spans="4:35">
      <c r="D463" t="s">
        <v>269</v>
      </c>
      <c r="E463" t="s">
        <v>245</v>
      </c>
      <c r="F463" t="s">
        <v>270</v>
      </c>
      <c r="G463" t="s">
        <v>315</v>
      </c>
      <c r="H463" t="s">
        <v>296</v>
      </c>
      <c r="I463" t="s">
        <v>297</v>
      </c>
      <c r="J463" t="s">
        <v>130</v>
      </c>
      <c r="K463" t="s">
        <v>356</v>
      </c>
      <c r="L463" s="173" t="s">
        <v>323</v>
      </c>
      <c r="M463" s="625" t="s">
        <v>448</v>
      </c>
      <c r="N463" s="173" t="s">
        <v>383</v>
      </c>
      <c r="O463" s="172" t="s">
        <v>448</v>
      </c>
      <c r="S463" t="s">
        <v>664</v>
      </c>
      <c r="T463" t="s">
        <v>661</v>
      </c>
      <c r="U463" t="s">
        <v>526</v>
      </c>
      <c r="AC463" t="s">
        <v>2455</v>
      </c>
      <c r="AE463" s="978"/>
      <c r="AF463" s="978"/>
      <c r="AG463" s="978"/>
      <c r="AH463" s="978"/>
      <c r="AI463" s="978"/>
    </row>
    <row r="464" spans="4:35">
      <c r="D464" t="s">
        <v>269</v>
      </c>
      <c r="E464" t="s">
        <v>245</v>
      </c>
      <c r="F464" t="s">
        <v>270</v>
      </c>
      <c r="G464" t="s">
        <v>315</v>
      </c>
      <c r="H464" t="s">
        <v>296</v>
      </c>
      <c r="I464" t="s">
        <v>297</v>
      </c>
      <c r="J464" t="s">
        <v>130</v>
      </c>
      <c r="K464" t="s">
        <v>356</v>
      </c>
      <c r="L464" s="173" t="s">
        <v>323</v>
      </c>
      <c r="M464" s="625" t="s">
        <v>448</v>
      </c>
      <c r="N464" s="173" t="s">
        <v>383</v>
      </c>
      <c r="O464" s="172" t="s">
        <v>448</v>
      </c>
      <c r="S464" t="s">
        <v>665</v>
      </c>
      <c r="T464" t="s">
        <v>641</v>
      </c>
      <c r="U464" t="s">
        <v>526</v>
      </c>
      <c r="AC464" t="s">
        <v>2455</v>
      </c>
      <c r="AE464" s="978"/>
      <c r="AF464" s="978"/>
      <c r="AG464" s="978"/>
      <c r="AH464" s="978"/>
      <c r="AI464" s="978"/>
    </row>
    <row r="465" spans="4:35">
      <c r="D465" t="s">
        <v>269</v>
      </c>
      <c r="E465" t="s">
        <v>245</v>
      </c>
      <c r="F465" t="s">
        <v>270</v>
      </c>
      <c r="G465" t="s">
        <v>315</v>
      </c>
      <c r="H465" t="s">
        <v>296</v>
      </c>
      <c r="I465" t="s">
        <v>297</v>
      </c>
      <c r="J465" t="s">
        <v>130</v>
      </c>
      <c r="K465" t="s">
        <v>356</v>
      </c>
      <c r="L465" s="173" t="s">
        <v>323</v>
      </c>
      <c r="M465" s="625" t="s">
        <v>448</v>
      </c>
      <c r="N465" s="173" t="s">
        <v>383</v>
      </c>
      <c r="O465" s="172" t="s">
        <v>448</v>
      </c>
      <c r="S465" t="s">
        <v>666</v>
      </c>
      <c r="T465" t="s">
        <v>647</v>
      </c>
      <c r="U465" t="s">
        <v>526</v>
      </c>
      <c r="AC465" t="s">
        <v>2455</v>
      </c>
      <c r="AE465" s="978"/>
      <c r="AF465" s="978"/>
      <c r="AG465" s="978"/>
      <c r="AH465" s="978"/>
      <c r="AI465" s="978"/>
    </row>
    <row r="466" spans="4:35">
      <c r="D466" t="s">
        <v>269</v>
      </c>
      <c r="E466" t="s">
        <v>245</v>
      </c>
      <c r="F466" t="s">
        <v>270</v>
      </c>
      <c r="G466" t="s">
        <v>315</v>
      </c>
      <c r="H466" t="s">
        <v>296</v>
      </c>
      <c r="I466" t="s">
        <v>297</v>
      </c>
      <c r="J466" t="s">
        <v>130</v>
      </c>
      <c r="K466" t="s">
        <v>356</v>
      </c>
      <c r="L466" s="173" t="s">
        <v>323</v>
      </c>
      <c r="M466" s="625" t="s">
        <v>448</v>
      </c>
      <c r="N466" s="173" t="s">
        <v>383</v>
      </c>
      <c r="O466" s="172" t="s">
        <v>448</v>
      </c>
      <c r="S466" t="s">
        <v>667</v>
      </c>
      <c r="T466" t="s">
        <v>651</v>
      </c>
      <c r="U466" t="s">
        <v>526</v>
      </c>
      <c r="AC466" t="s">
        <v>2455</v>
      </c>
      <c r="AE466" s="978"/>
      <c r="AF466" s="978"/>
      <c r="AG466" s="978"/>
      <c r="AH466" s="978"/>
      <c r="AI466" s="978"/>
    </row>
    <row r="467" spans="4:35">
      <c r="D467" t="s">
        <v>269</v>
      </c>
      <c r="E467" t="s">
        <v>245</v>
      </c>
      <c r="F467" t="s">
        <v>270</v>
      </c>
      <c r="G467" t="s">
        <v>315</v>
      </c>
      <c r="H467" t="s">
        <v>296</v>
      </c>
      <c r="I467" t="s">
        <v>297</v>
      </c>
      <c r="J467" t="s">
        <v>130</v>
      </c>
      <c r="K467" t="s">
        <v>356</v>
      </c>
      <c r="L467" s="173" t="s">
        <v>323</v>
      </c>
      <c r="M467" s="625" t="s">
        <v>448</v>
      </c>
      <c r="N467" s="173" t="s">
        <v>383</v>
      </c>
      <c r="O467" s="172" t="s">
        <v>448</v>
      </c>
      <c r="S467" t="s">
        <v>668</v>
      </c>
      <c r="T467" t="s">
        <v>649</v>
      </c>
      <c r="U467" t="s">
        <v>526</v>
      </c>
      <c r="AC467" t="s">
        <v>2455</v>
      </c>
      <c r="AE467" s="978"/>
      <c r="AF467" s="978"/>
      <c r="AG467" s="978"/>
      <c r="AH467" s="978"/>
      <c r="AI467" s="978"/>
    </row>
    <row r="468" spans="4:35">
      <c r="D468" t="s">
        <v>269</v>
      </c>
      <c r="E468" t="s">
        <v>245</v>
      </c>
      <c r="F468" t="s">
        <v>270</v>
      </c>
      <c r="G468" t="s">
        <v>315</v>
      </c>
      <c r="H468" t="s">
        <v>296</v>
      </c>
      <c r="I468" t="s">
        <v>297</v>
      </c>
      <c r="J468" t="s">
        <v>130</v>
      </c>
      <c r="K468" t="s">
        <v>356</v>
      </c>
      <c r="L468" s="173" t="s">
        <v>323</v>
      </c>
      <c r="M468" s="625" t="s">
        <v>448</v>
      </c>
      <c r="N468" s="173" t="s">
        <v>383</v>
      </c>
      <c r="O468" s="172" t="s">
        <v>448</v>
      </c>
      <c r="S468" t="s">
        <v>669</v>
      </c>
      <c r="T468" t="s">
        <v>655</v>
      </c>
      <c r="U468" t="s">
        <v>526</v>
      </c>
      <c r="AC468" t="s">
        <v>2455</v>
      </c>
      <c r="AE468" s="978"/>
      <c r="AF468" s="978"/>
      <c r="AG468" s="978"/>
      <c r="AH468" s="978"/>
      <c r="AI468" s="978"/>
    </row>
    <row r="469" spans="4:35">
      <c r="D469" t="s">
        <v>269</v>
      </c>
      <c r="E469" t="s">
        <v>245</v>
      </c>
      <c r="F469" t="s">
        <v>270</v>
      </c>
      <c r="G469" t="s">
        <v>315</v>
      </c>
      <c r="H469" t="s">
        <v>296</v>
      </c>
      <c r="I469" t="s">
        <v>297</v>
      </c>
      <c r="J469" t="s">
        <v>130</v>
      </c>
      <c r="K469" t="s">
        <v>356</v>
      </c>
      <c r="L469" s="173" t="s">
        <v>323</v>
      </c>
      <c r="M469" s="173" t="s">
        <v>276</v>
      </c>
      <c r="N469" s="173" t="s">
        <v>391</v>
      </c>
      <c r="O469" t="s">
        <v>302</v>
      </c>
      <c r="S469" t="s">
        <v>670</v>
      </c>
      <c r="T469" t="s">
        <v>671</v>
      </c>
      <c r="U469" t="s">
        <v>522</v>
      </c>
      <c r="AC469" t="s">
        <v>2455</v>
      </c>
      <c r="AE469" s="978"/>
      <c r="AF469" s="978"/>
      <c r="AG469" s="978"/>
      <c r="AH469" s="978"/>
      <c r="AI469" s="978"/>
    </row>
    <row r="470" spans="4:35">
      <c r="D470" t="s">
        <v>269</v>
      </c>
      <c r="E470" t="s">
        <v>245</v>
      </c>
      <c r="F470" t="s">
        <v>270</v>
      </c>
      <c r="G470" t="s">
        <v>315</v>
      </c>
      <c r="H470" t="s">
        <v>296</v>
      </c>
      <c r="I470" t="s">
        <v>297</v>
      </c>
      <c r="J470" t="s">
        <v>130</v>
      </c>
      <c r="K470" t="s">
        <v>356</v>
      </c>
      <c r="L470" s="173" t="s">
        <v>323</v>
      </c>
      <c r="M470" s="173" t="s">
        <v>276</v>
      </c>
      <c r="N470" s="173" t="s">
        <v>391</v>
      </c>
      <c r="O470" t="s">
        <v>302</v>
      </c>
      <c r="S470" t="s">
        <v>672</v>
      </c>
      <c r="T470" t="s">
        <v>673</v>
      </c>
      <c r="U470" t="s">
        <v>522</v>
      </c>
      <c r="AC470" t="s">
        <v>2455</v>
      </c>
      <c r="AE470" s="978"/>
      <c r="AF470" s="978"/>
      <c r="AG470" s="978"/>
      <c r="AH470" s="978"/>
      <c r="AI470" s="978"/>
    </row>
    <row r="471" spans="4:35">
      <c r="D471" t="s">
        <v>269</v>
      </c>
      <c r="E471" t="s">
        <v>245</v>
      </c>
      <c r="F471" t="s">
        <v>270</v>
      </c>
      <c r="G471" t="s">
        <v>315</v>
      </c>
      <c r="H471" t="s">
        <v>296</v>
      </c>
      <c r="I471" t="s">
        <v>297</v>
      </c>
      <c r="J471" t="s">
        <v>130</v>
      </c>
      <c r="K471" t="s">
        <v>356</v>
      </c>
      <c r="L471" s="173" t="s">
        <v>323</v>
      </c>
      <c r="M471" s="173" t="s">
        <v>276</v>
      </c>
      <c r="N471" s="173" t="s">
        <v>391</v>
      </c>
      <c r="O471" t="s">
        <v>302</v>
      </c>
      <c r="S471" t="s">
        <v>674</v>
      </c>
      <c r="T471" t="s">
        <v>675</v>
      </c>
      <c r="U471" t="s">
        <v>522</v>
      </c>
      <c r="AC471" t="s">
        <v>2455</v>
      </c>
      <c r="AE471" s="978"/>
      <c r="AF471" s="978"/>
      <c r="AG471" s="978"/>
      <c r="AH471" s="978"/>
      <c r="AI471" s="978"/>
    </row>
    <row r="472" spans="4:35">
      <c r="D472" t="s">
        <v>269</v>
      </c>
      <c r="E472" t="s">
        <v>245</v>
      </c>
      <c r="F472" t="s">
        <v>270</v>
      </c>
      <c r="G472" t="s">
        <v>315</v>
      </c>
      <c r="H472" t="s">
        <v>296</v>
      </c>
      <c r="I472" t="s">
        <v>297</v>
      </c>
      <c r="J472" t="s">
        <v>130</v>
      </c>
      <c r="K472" t="s">
        <v>356</v>
      </c>
      <c r="L472" s="173" t="s">
        <v>323</v>
      </c>
      <c r="M472" s="173" t="s">
        <v>276</v>
      </c>
      <c r="N472" s="173" t="s">
        <v>391</v>
      </c>
      <c r="O472" t="s">
        <v>302</v>
      </c>
      <c r="S472" t="s">
        <v>676</v>
      </c>
      <c r="T472" t="s">
        <v>677</v>
      </c>
      <c r="U472" t="s">
        <v>522</v>
      </c>
      <c r="AC472" t="s">
        <v>2455</v>
      </c>
      <c r="AE472" s="978"/>
      <c r="AF472" s="978"/>
      <c r="AG472" s="978"/>
      <c r="AH472" s="978"/>
      <c r="AI472" s="978"/>
    </row>
    <row r="473" spans="4:35">
      <c r="D473" t="s">
        <v>269</v>
      </c>
      <c r="E473" t="s">
        <v>245</v>
      </c>
      <c r="F473" t="s">
        <v>270</v>
      </c>
      <c r="G473" t="s">
        <v>315</v>
      </c>
      <c r="H473" t="s">
        <v>296</v>
      </c>
      <c r="I473" t="s">
        <v>297</v>
      </c>
      <c r="J473" t="s">
        <v>130</v>
      </c>
      <c r="K473" t="s">
        <v>356</v>
      </c>
      <c r="L473" s="173" t="s">
        <v>323</v>
      </c>
      <c r="M473" s="173" t="s">
        <v>276</v>
      </c>
      <c r="N473" s="173" t="s">
        <v>391</v>
      </c>
      <c r="O473" t="s">
        <v>302</v>
      </c>
      <c r="S473" t="s">
        <v>678</v>
      </c>
      <c r="T473" t="s">
        <v>671</v>
      </c>
      <c r="U473" t="s">
        <v>522</v>
      </c>
      <c r="AC473" t="s">
        <v>2455</v>
      </c>
      <c r="AE473" s="978"/>
      <c r="AF473" s="978"/>
      <c r="AG473" s="978"/>
      <c r="AH473" s="978"/>
      <c r="AI473" s="978"/>
    </row>
    <row r="474" spans="4:35">
      <c r="D474" t="s">
        <v>269</v>
      </c>
      <c r="E474" t="s">
        <v>245</v>
      </c>
      <c r="F474" t="s">
        <v>270</v>
      </c>
      <c r="G474" t="s">
        <v>315</v>
      </c>
      <c r="H474" t="s">
        <v>296</v>
      </c>
      <c r="I474" t="s">
        <v>297</v>
      </c>
      <c r="J474" t="s">
        <v>130</v>
      </c>
      <c r="K474" t="s">
        <v>356</v>
      </c>
      <c r="L474" s="173" t="s">
        <v>323</v>
      </c>
      <c r="M474" s="173" t="s">
        <v>276</v>
      </c>
      <c r="N474" s="173" t="s">
        <v>391</v>
      </c>
      <c r="O474" t="s">
        <v>302</v>
      </c>
      <c r="S474" t="s">
        <v>679</v>
      </c>
      <c r="T474" t="s">
        <v>428</v>
      </c>
      <c r="U474" t="s">
        <v>522</v>
      </c>
      <c r="AC474" t="s">
        <v>2455</v>
      </c>
      <c r="AE474" s="978"/>
      <c r="AF474" s="978"/>
      <c r="AG474" s="978"/>
      <c r="AH474" s="978"/>
      <c r="AI474" s="978"/>
    </row>
    <row r="475" spans="4:35">
      <c r="D475" t="s">
        <v>269</v>
      </c>
      <c r="E475" t="s">
        <v>245</v>
      </c>
      <c r="F475" t="s">
        <v>270</v>
      </c>
      <c r="G475" t="s">
        <v>315</v>
      </c>
      <c r="H475" t="s">
        <v>296</v>
      </c>
      <c r="I475" t="s">
        <v>297</v>
      </c>
      <c r="J475" t="s">
        <v>130</v>
      </c>
      <c r="K475" t="s">
        <v>356</v>
      </c>
      <c r="L475" s="173" t="s">
        <v>336</v>
      </c>
      <c r="M475" s="625" t="s">
        <v>448</v>
      </c>
      <c r="N475" s="173" t="s">
        <v>399</v>
      </c>
      <c r="O475" s="172" t="s">
        <v>448</v>
      </c>
      <c r="S475" t="s">
        <v>680</v>
      </c>
      <c r="T475" t="s">
        <v>681</v>
      </c>
      <c r="U475" t="s">
        <v>429</v>
      </c>
      <c r="AC475" t="s">
        <v>2455</v>
      </c>
      <c r="AE475" s="978"/>
      <c r="AF475" s="978"/>
      <c r="AG475" s="978"/>
      <c r="AH475" s="978"/>
      <c r="AI475" s="978"/>
    </row>
    <row r="476" spans="4:35">
      <c r="D476" t="s">
        <v>269</v>
      </c>
      <c r="E476" t="s">
        <v>245</v>
      </c>
      <c r="F476" t="s">
        <v>270</v>
      </c>
      <c r="G476" t="s">
        <v>315</v>
      </c>
      <c r="H476" t="s">
        <v>296</v>
      </c>
      <c r="I476" t="s">
        <v>297</v>
      </c>
      <c r="J476" t="s">
        <v>130</v>
      </c>
      <c r="K476" t="s">
        <v>356</v>
      </c>
      <c r="L476" s="173" t="s">
        <v>336</v>
      </c>
      <c r="M476" s="173" t="s">
        <v>276</v>
      </c>
      <c r="N476" s="173" t="s">
        <v>399</v>
      </c>
      <c r="O476" t="s">
        <v>302</v>
      </c>
      <c r="S476" t="s">
        <v>682</v>
      </c>
      <c r="T476" t="s">
        <v>683</v>
      </c>
      <c r="U476" t="s">
        <v>429</v>
      </c>
      <c r="AC476" t="s">
        <v>2455</v>
      </c>
      <c r="AE476" s="978"/>
      <c r="AF476" s="978"/>
      <c r="AG476" s="978"/>
      <c r="AH476" s="978"/>
      <c r="AI476" s="978"/>
    </row>
    <row r="477" spans="4:35">
      <c r="D477" t="s">
        <v>269</v>
      </c>
      <c r="E477" t="s">
        <v>245</v>
      </c>
      <c r="F477" t="s">
        <v>270</v>
      </c>
      <c r="G477" t="s">
        <v>315</v>
      </c>
      <c r="H477" t="s">
        <v>296</v>
      </c>
      <c r="I477" t="s">
        <v>297</v>
      </c>
      <c r="J477" t="s">
        <v>130</v>
      </c>
      <c r="K477" t="s">
        <v>356</v>
      </c>
      <c r="L477" s="173" t="s">
        <v>336</v>
      </c>
      <c r="M477" s="173" t="s">
        <v>276</v>
      </c>
      <c r="N477" s="173" t="s">
        <v>399</v>
      </c>
      <c r="O477" t="s">
        <v>302</v>
      </c>
      <c r="S477" t="s">
        <v>684</v>
      </c>
      <c r="T477" t="s">
        <v>685</v>
      </c>
      <c r="U477" t="s">
        <v>429</v>
      </c>
      <c r="AC477" t="s">
        <v>2455</v>
      </c>
      <c r="AE477" s="978"/>
      <c r="AF477" s="978"/>
      <c r="AG477" s="978"/>
      <c r="AH477" s="978"/>
      <c r="AI477" s="978"/>
    </row>
    <row r="478" spans="4:35">
      <c r="D478" t="s">
        <v>269</v>
      </c>
      <c r="E478" t="s">
        <v>245</v>
      </c>
      <c r="F478" t="s">
        <v>270</v>
      </c>
      <c r="G478" t="s">
        <v>315</v>
      </c>
      <c r="H478" t="s">
        <v>296</v>
      </c>
      <c r="I478" t="s">
        <v>297</v>
      </c>
      <c r="J478" t="s">
        <v>130</v>
      </c>
      <c r="K478" t="s">
        <v>356</v>
      </c>
      <c r="L478" s="173" t="s">
        <v>336</v>
      </c>
      <c r="M478" s="173" t="s">
        <v>276</v>
      </c>
      <c r="N478" s="173" t="s">
        <v>399</v>
      </c>
      <c r="O478" t="s">
        <v>302</v>
      </c>
      <c r="S478" t="s">
        <v>686</v>
      </c>
      <c r="T478" t="s">
        <v>687</v>
      </c>
      <c r="U478" t="s">
        <v>429</v>
      </c>
      <c r="AC478" t="s">
        <v>2455</v>
      </c>
      <c r="AE478" s="978"/>
      <c r="AF478" s="978"/>
      <c r="AG478" s="978"/>
      <c r="AH478" s="978"/>
      <c r="AI478" s="978"/>
    </row>
    <row r="479" spans="4:35">
      <c r="D479" t="s">
        <v>269</v>
      </c>
      <c r="E479" t="s">
        <v>245</v>
      </c>
      <c r="F479" t="s">
        <v>270</v>
      </c>
      <c r="G479" t="s">
        <v>315</v>
      </c>
      <c r="H479" t="s">
        <v>296</v>
      </c>
      <c r="I479" t="s">
        <v>297</v>
      </c>
      <c r="J479" t="s">
        <v>130</v>
      </c>
      <c r="K479" t="s">
        <v>356</v>
      </c>
      <c r="L479" s="173" t="s">
        <v>336</v>
      </c>
      <c r="M479" s="173" t="s">
        <v>276</v>
      </c>
      <c r="N479" s="173" t="s">
        <v>399</v>
      </c>
      <c r="O479" t="s">
        <v>302</v>
      </c>
      <c r="S479" t="s">
        <v>688</v>
      </c>
      <c r="T479" t="s">
        <v>689</v>
      </c>
      <c r="U479" t="s">
        <v>429</v>
      </c>
      <c r="AC479" t="s">
        <v>2455</v>
      </c>
      <c r="AE479" s="978"/>
      <c r="AF479" s="978"/>
      <c r="AG479" s="978"/>
      <c r="AH479" s="978"/>
      <c r="AI479" s="978"/>
    </row>
    <row r="480" spans="4:35">
      <c r="D480" t="s">
        <v>269</v>
      </c>
      <c r="E480" t="s">
        <v>245</v>
      </c>
      <c r="F480" t="s">
        <v>270</v>
      </c>
      <c r="G480" t="s">
        <v>315</v>
      </c>
      <c r="H480" t="s">
        <v>296</v>
      </c>
      <c r="I480" t="s">
        <v>297</v>
      </c>
      <c r="J480" t="s">
        <v>130</v>
      </c>
      <c r="K480" t="s">
        <v>356</v>
      </c>
      <c r="L480" s="173" t="s">
        <v>336</v>
      </c>
      <c r="M480" s="173" t="s">
        <v>276</v>
      </c>
      <c r="N480" s="173" t="s">
        <v>399</v>
      </c>
      <c r="O480" t="s">
        <v>302</v>
      </c>
      <c r="S480" t="s">
        <v>690</v>
      </c>
      <c r="T480" t="s">
        <v>691</v>
      </c>
      <c r="U480" t="s">
        <v>429</v>
      </c>
      <c r="AC480" t="s">
        <v>2455</v>
      </c>
      <c r="AE480" s="978"/>
      <c r="AF480" s="978"/>
      <c r="AG480" s="978"/>
      <c r="AH480" s="978"/>
      <c r="AI480" s="978"/>
    </row>
    <row r="481" spans="4:35">
      <c r="D481" t="s">
        <v>269</v>
      </c>
      <c r="E481" t="s">
        <v>245</v>
      </c>
      <c r="F481" t="s">
        <v>270</v>
      </c>
      <c r="G481" t="s">
        <v>315</v>
      </c>
      <c r="H481" t="s">
        <v>296</v>
      </c>
      <c r="I481" t="s">
        <v>297</v>
      </c>
      <c r="J481" t="s">
        <v>130</v>
      </c>
      <c r="K481" t="s">
        <v>356</v>
      </c>
      <c r="L481" s="173" t="s">
        <v>336</v>
      </c>
      <c r="M481" s="173" t="s">
        <v>276</v>
      </c>
      <c r="N481" s="173" t="s">
        <v>399</v>
      </c>
      <c r="O481" t="s">
        <v>302</v>
      </c>
      <c r="S481" t="s">
        <v>692</v>
      </c>
      <c r="T481" t="s">
        <v>693</v>
      </c>
      <c r="U481" t="s">
        <v>429</v>
      </c>
      <c r="AC481" t="s">
        <v>2455</v>
      </c>
      <c r="AE481" s="978"/>
      <c r="AF481" s="978"/>
      <c r="AG481" s="978"/>
      <c r="AH481" s="978"/>
      <c r="AI481" s="978"/>
    </row>
    <row r="482" spans="4:35">
      <c r="D482" t="s">
        <v>269</v>
      </c>
      <c r="E482" t="s">
        <v>245</v>
      </c>
      <c r="F482" t="s">
        <v>270</v>
      </c>
      <c r="G482" t="s">
        <v>315</v>
      </c>
      <c r="H482" t="s">
        <v>296</v>
      </c>
      <c r="I482" t="s">
        <v>297</v>
      </c>
      <c r="J482" t="s">
        <v>130</v>
      </c>
      <c r="K482" t="s">
        <v>356</v>
      </c>
      <c r="L482" s="173" t="s">
        <v>336</v>
      </c>
      <c r="M482" s="173" t="s">
        <v>276</v>
      </c>
      <c r="N482" s="173" t="s">
        <v>399</v>
      </c>
      <c r="O482" t="s">
        <v>302</v>
      </c>
      <c r="S482" t="s">
        <v>694</v>
      </c>
      <c r="T482" t="s">
        <v>695</v>
      </c>
      <c r="U482" t="s">
        <v>429</v>
      </c>
      <c r="AC482" t="s">
        <v>2455</v>
      </c>
      <c r="AE482" s="978"/>
      <c r="AF482" s="978"/>
      <c r="AG482" s="978"/>
      <c r="AH482" s="978"/>
      <c r="AI482" s="978"/>
    </row>
    <row r="483" spans="4:35">
      <c r="D483" t="s">
        <v>269</v>
      </c>
      <c r="E483" t="s">
        <v>245</v>
      </c>
      <c r="F483" t="s">
        <v>270</v>
      </c>
      <c r="G483" t="s">
        <v>315</v>
      </c>
      <c r="H483" t="s">
        <v>296</v>
      </c>
      <c r="I483" t="s">
        <v>297</v>
      </c>
      <c r="J483" t="s">
        <v>130</v>
      </c>
      <c r="K483" t="s">
        <v>356</v>
      </c>
      <c r="L483" s="173" t="s">
        <v>336</v>
      </c>
      <c r="M483" s="173" t="s">
        <v>276</v>
      </c>
      <c r="N483" s="173" t="s">
        <v>399</v>
      </c>
      <c r="O483" t="s">
        <v>302</v>
      </c>
      <c r="S483" t="s">
        <v>696</v>
      </c>
      <c r="T483" t="s">
        <v>697</v>
      </c>
      <c r="U483" t="s">
        <v>429</v>
      </c>
      <c r="AC483" t="s">
        <v>2455</v>
      </c>
      <c r="AE483" s="978"/>
      <c r="AF483" s="978"/>
      <c r="AG483" s="978"/>
      <c r="AH483" s="978"/>
      <c r="AI483" s="978"/>
    </row>
    <row r="484" spans="4:35">
      <c r="D484" t="s">
        <v>269</v>
      </c>
      <c r="E484" t="s">
        <v>245</v>
      </c>
      <c r="F484" t="s">
        <v>270</v>
      </c>
      <c r="G484" t="s">
        <v>315</v>
      </c>
      <c r="H484" t="s">
        <v>296</v>
      </c>
      <c r="I484" t="s">
        <v>297</v>
      </c>
      <c r="J484" t="s">
        <v>130</v>
      </c>
      <c r="K484" t="s">
        <v>356</v>
      </c>
      <c r="L484" s="173" t="s">
        <v>336</v>
      </c>
      <c r="M484" s="173" t="s">
        <v>276</v>
      </c>
      <c r="N484" s="173" t="s">
        <v>399</v>
      </c>
      <c r="O484" t="s">
        <v>302</v>
      </c>
      <c r="S484" t="s">
        <v>698</v>
      </c>
      <c r="T484" t="s">
        <v>699</v>
      </c>
      <c r="U484" t="s">
        <v>429</v>
      </c>
      <c r="AC484" t="s">
        <v>2455</v>
      </c>
      <c r="AE484" s="978"/>
      <c r="AF484" s="978"/>
      <c r="AG484" s="978"/>
      <c r="AH484" s="978"/>
      <c r="AI484" s="978"/>
    </row>
    <row r="485" spans="4:35">
      <c r="D485" t="s">
        <v>269</v>
      </c>
      <c r="E485" t="s">
        <v>245</v>
      </c>
      <c r="F485" t="s">
        <v>270</v>
      </c>
      <c r="G485" t="s">
        <v>315</v>
      </c>
      <c r="H485" t="s">
        <v>296</v>
      </c>
      <c r="I485" t="s">
        <v>297</v>
      </c>
      <c r="J485" t="s">
        <v>130</v>
      </c>
      <c r="K485" t="s">
        <v>356</v>
      </c>
      <c r="L485" s="173" t="s">
        <v>336</v>
      </c>
      <c r="M485" s="625" t="s">
        <v>448</v>
      </c>
      <c r="N485" s="173" t="s">
        <v>399</v>
      </c>
      <c r="O485" s="172" t="s">
        <v>448</v>
      </c>
      <c r="S485" t="s">
        <v>700</v>
      </c>
      <c r="T485" t="s">
        <v>701</v>
      </c>
      <c r="U485" t="s">
        <v>429</v>
      </c>
      <c r="AC485" t="s">
        <v>2455</v>
      </c>
      <c r="AE485" s="978"/>
      <c r="AF485" s="978"/>
      <c r="AG485" s="978"/>
      <c r="AH485" s="978"/>
      <c r="AI485" s="978"/>
    </row>
    <row r="486" spans="4:35">
      <c r="D486" t="s">
        <v>269</v>
      </c>
      <c r="E486" t="s">
        <v>245</v>
      </c>
      <c r="F486" t="s">
        <v>270</v>
      </c>
      <c r="G486" t="s">
        <v>315</v>
      </c>
      <c r="H486" t="s">
        <v>296</v>
      </c>
      <c r="I486" t="s">
        <v>297</v>
      </c>
      <c r="J486" t="s">
        <v>130</v>
      </c>
      <c r="K486" t="s">
        <v>356</v>
      </c>
      <c r="L486" s="173" t="s">
        <v>336</v>
      </c>
      <c r="M486" s="173" t="s">
        <v>276</v>
      </c>
      <c r="N486" s="173" t="s">
        <v>399</v>
      </c>
      <c r="O486" t="s">
        <v>302</v>
      </c>
      <c r="S486" t="s">
        <v>702</v>
      </c>
      <c r="T486" t="s">
        <v>703</v>
      </c>
      <c r="U486" t="s">
        <v>429</v>
      </c>
      <c r="AC486" t="s">
        <v>2455</v>
      </c>
      <c r="AE486" s="978"/>
      <c r="AF486" s="978"/>
      <c r="AG486" s="978"/>
      <c r="AH486" s="978"/>
      <c r="AI486" s="978"/>
    </row>
    <row r="487" spans="4:35">
      <c r="D487" t="s">
        <v>269</v>
      </c>
      <c r="E487" t="s">
        <v>245</v>
      </c>
      <c r="F487" t="s">
        <v>270</v>
      </c>
      <c r="G487" t="s">
        <v>315</v>
      </c>
      <c r="H487" t="s">
        <v>296</v>
      </c>
      <c r="I487" t="s">
        <v>297</v>
      </c>
      <c r="J487" t="s">
        <v>130</v>
      </c>
      <c r="K487" t="s">
        <v>356</v>
      </c>
      <c r="L487" s="173" t="s">
        <v>336</v>
      </c>
      <c r="M487" s="173" t="s">
        <v>276</v>
      </c>
      <c r="N487" s="173" t="s">
        <v>399</v>
      </c>
      <c r="O487" t="s">
        <v>320</v>
      </c>
      <c r="S487" t="s">
        <v>704</v>
      </c>
      <c r="T487" t="s">
        <v>705</v>
      </c>
      <c r="U487" t="s">
        <v>429</v>
      </c>
      <c r="AC487" t="s">
        <v>2455</v>
      </c>
      <c r="AE487" s="978"/>
      <c r="AF487" s="978"/>
      <c r="AG487" s="978"/>
      <c r="AH487" s="978"/>
      <c r="AI487" s="978"/>
    </row>
    <row r="488" spans="4:35">
      <c r="D488" t="s">
        <v>269</v>
      </c>
      <c r="E488" t="s">
        <v>245</v>
      </c>
      <c r="F488" t="s">
        <v>270</v>
      </c>
      <c r="G488" t="s">
        <v>315</v>
      </c>
      <c r="H488" t="s">
        <v>296</v>
      </c>
      <c r="I488" t="s">
        <v>297</v>
      </c>
      <c r="J488" t="s">
        <v>130</v>
      </c>
      <c r="K488" t="s">
        <v>356</v>
      </c>
      <c r="L488" s="173" t="s">
        <v>336</v>
      </c>
      <c r="M488" s="173" t="s">
        <v>276</v>
      </c>
      <c r="N488" s="173" t="s">
        <v>399</v>
      </c>
      <c r="O488" t="s">
        <v>320</v>
      </c>
      <c r="S488" t="s">
        <v>706</v>
      </c>
      <c r="T488" t="s">
        <v>707</v>
      </c>
      <c r="U488" t="s">
        <v>429</v>
      </c>
      <c r="AC488" t="s">
        <v>2455</v>
      </c>
      <c r="AE488" s="978"/>
      <c r="AF488" s="978"/>
      <c r="AG488" s="978"/>
      <c r="AH488" s="978"/>
      <c r="AI488" s="978"/>
    </row>
    <row r="489" spans="4:35">
      <c r="D489" t="s">
        <v>269</v>
      </c>
      <c r="E489" t="s">
        <v>245</v>
      </c>
      <c r="F489" t="s">
        <v>270</v>
      </c>
      <c r="G489" t="s">
        <v>315</v>
      </c>
      <c r="H489" t="s">
        <v>296</v>
      </c>
      <c r="I489" t="s">
        <v>297</v>
      </c>
      <c r="J489" t="s">
        <v>130</v>
      </c>
      <c r="K489" t="s">
        <v>356</v>
      </c>
      <c r="L489" s="173" t="s">
        <v>336</v>
      </c>
      <c r="M489" s="173" t="s">
        <v>276</v>
      </c>
      <c r="N489" s="173" t="s">
        <v>399</v>
      </c>
      <c r="O489" t="s">
        <v>320</v>
      </c>
      <c r="S489" t="s">
        <v>708</v>
      </c>
      <c r="T489" t="s">
        <v>709</v>
      </c>
      <c r="U489" t="s">
        <v>429</v>
      </c>
      <c r="AC489" t="s">
        <v>2455</v>
      </c>
      <c r="AE489" s="978"/>
      <c r="AF489" s="978"/>
      <c r="AG489" s="978"/>
      <c r="AH489" s="978"/>
      <c r="AI489" s="978"/>
    </row>
    <row r="490" spans="4:35">
      <c r="D490" t="s">
        <v>269</v>
      </c>
      <c r="E490" t="s">
        <v>245</v>
      </c>
      <c r="F490" t="s">
        <v>270</v>
      </c>
      <c r="G490" t="s">
        <v>315</v>
      </c>
      <c r="H490" t="s">
        <v>296</v>
      </c>
      <c r="I490" t="s">
        <v>297</v>
      </c>
      <c r="J490" t="s">
        <v>130</v>
      </c>
      <c r="K490" t="s">
        <v>356</v>
      </c>
      <c r="L490" s="173" t="s">
        <v>336</v>
      </c>
      <c r="M490" s="625" t="s">
        <v>448</v>
      </c>
      <c r="N490" s="173" t="s">
        <v>399</v>
      </c>
      <c r="O490" s="172" t="s">
        <v>448</v>
      </c>
      <c r="S490" t="s">
        <v>710</v>
      </c>
      <c r="T490" t="s">
        <v>711</v>
      </c>
      <c r="U490" t="s">
        <v>429</v>
      </c>
      <c r="AC490" t="s">
        <v>2455</v>
      </c>
      <c r="AE490" s="978"/>
      <c r="AF490" s="978"/>
      <c r="AG490" s="978"/>
      <c r="AH490" s="978"/>
      <c r="AI490" s="978"/>
    </row>
    <row r="491" spans="4:35">
      <c r="D491" t="s">
        <v>269</v>
      </c>
      <c r="E491" t="s">
        <v>245</v>
      </c>
      <c r="F491" t="s">
        <v>270</v>
      </c>
      <c r="G491" t="s">
        <v>315</v>
      </c>
      <c r="H491" t="s">
        <v>296</v>
      </c>
      <c r="I491" t="s">
        <v>297</v>
      </c>
      <c r="J491" t="s">
        <v>130</v>
      </c>
      <c r="K491" t="s">
        <v>356</v>
      </c>
      <c r="L491" s="173" t="s">
        <v>336</v>
      </c>
      <c r="M491" s="173" t="s">
        <v>276</v>
      </c>
      <c r="N491" s="173" t="s">
        <v>399</v>
      </c>
      <c r="O491" t="s">
        <v>320</v>
      </c>
      <c r="S491" t="s">
        <v>712</v>
      </c>
      <c r="T491" t="s">
        <v>713</v>
      </c>
      <c r="U491" t="s">
        <v>429</v>
      </c>
      <c r="AC491" t="s">
        <v>2455</v>
      </c>
      <c r="AE491" s="978"/>
      <c r="AF491" s="978"/>
      <c r="AG491" s="978"/>
      <c r="AH491" s="978"/>
      <c r="AI491" s="978"/>
    </row>
    <row r="492" spans="4:35">
      <c r="D492" t="s">
        <v>269</v>
      </c>
      <c r="E492" t="s">
        <v>245</v>
      </c>
      <c r="F492" t="s">
        <v>270</v>
      </c>
      <c r="G492" t="s">
        <v>315</v>
      </c>
      <c r="H492" t="s">
        <v>296</v>
      </c>
      <c r="I492" t="s">
        <v>297</v>
      </c>
      <c r="J492" t="s">
        <v>130</v>
      </c>
      <c r="K492" t="s">
        <v>356</v>
      </c>
      <c r="L492" s="173" t="s">
        <v>336</v>
      </c>
      <c r="M492" s="173" t="s">
        <v>276</v>
      </c>
      <c r="N492" s="173" t="s">
        <v>399</v>
      </c>
      <c r="O492" t="s">
        <v>320</v>
      </c>
      <c r="S492" t="s">
        <v>714</v>
      </c>
      <c r="T492" t="s">
        <v>715</v>
      </c>
      <c r="U492" t="s">
        <v>429</v>
      </c>
      <c r="AC492" t="s">
        <v>2455</v>
      </c>
      <c r="AE492" s="978"/>
      <c r="AF492" s="978"/>
      <c r="AG492" s="978"/>
      <c r="AH492" s="978"/>
      <c r="AI492" s="978"/>
    </row>
    <row r="493" spans="4:35">
      <c r="D493" t="s">
        <v>269</v>
      </c>
      <c r="E493" t="s">
        <v>245</v>
      </c>
      <c r="F493" t="s">
        <v>270</v>
      </c>
      <c r="G493" t="s">
        <v>315</v>
      </c>
      <c r="H493" t="s">
        <v>296</v>
      </c>
      <c r="I493" t="s">
        <v>297</v>
      </c>
      <c r="J493" t="s">
        <v>130</v>
      </c>
      <c r="K493" t="s">
        <v>356</v>
      </c>
      <c r="L493" s="173" t="s">
        <v>336</v>
      </c>
      <c r="M493" s="173" t="s">
        <v>276</v>
      </c>
      <c r="N493" s="173" t="s">
        <v>399</v>
      </c>
      <c r="O493" t="s">
        <v>320</v>
      </c>
      <c r="S493" t="s">
        <v>716</v>
      </c>
      <c r="T493" t="s">
        <v>717</v>
      </c>
      <c r="U493" t="s">
        <v>429</v>
      </c>
      <c r="AC493" t="s">
        <v>2455</v>
      </c>
      <c r="AE493" s="978"/>
      <c r="AF493" s="978"/>
      <c r="AG493" s="978"/>
      <c r="AH493" s="978"/>
      <c r="AI493" s="978"/>
    </row>
    <row r="494" spans="4:35">
      <c r="D494" t="s">
        <v>269</v>
      </c>
      <c r="E494" t="s">
        <v>245</v>
      </c>
      <c r="F494" t="s">
        <v>270</v>
      </c>
      <c r="G494" t="s">
        <v>315</v>
      </c>
      <c r="H494" t="s">
        <v>296</v>
      </c>
      <c r="I494" t="s">
        <v>297</v>
      </c>
      <c r="J494" t="s">
        <v>130</v>
      </c>
      <c r="K494" t="s">
        <v>356</v>
      </c>
      <c r="L494" s="173" t="s">
        <v>336</v>
      </c>
      <c r="M494" s="173" t="s">
        <v>276</v>
      </c>
      <c r="N494" s="173" t="s">
        <v>399</v>
      </c>
      <c r="O494" t="s">
        <v>320</v>
      </c>
      <c r="S494" t="s">
        <v>718</v>
      </c>
      <c r="T494" t="s">
        <v>719</v>
      </c>
      <c r="U494" t="s">
        <v>429</v>
      </c>
      <c r="AC494" t="s">
        <v>2455</v>
      </c>
      <c r="AE494" s="978"/>
      <c r="AF494" s="978"/>
      <c r="AG494" s="978"/>
      <c r="AH494" s="978"/>
      <c r="AI494" s="978"/>
    </row>
    <row r="495" spans="4:35">
      <c r="D495" t="s">
        <v>269</v>
      </c>
      <c r="E495" t="s">
        <v>245</v>
      </c>
      <c r="F495" t="s">
        <v>270</v>
      </c>
      <c r="G495" t="s">
        <v>315</v>
      </c>
      <c r="H495" t="s">
        <v>296</v>
      </c>
      <c r="I495" t="s">
        <v>297</v>
      </c>
      <c r="J495" t="s">
        <v>130</v>
      </c>
      <c r="K495" t="s">
        <v>356</v>
      </c>
      <c r="L495" s="173" t="s">
        <v>336</v>
      </c>
      <c r="M495" s="173" t="s">
        <v>276</v>
      </c>
      <c r="N495" s="173" t="s">
        <v>399</v>
      </c>
      <c r="O495" t="s">
        <v>320</v>
      </c>
      <c r="S495" t="s">
        <v>720</v>
      </c>
      <c r="T495" t="s">
        <v>721</v>
      </c>
      <c r="U495" t="s">
        <v>429</v>
      </c>
      <c r="AC495" t="s">
        <v>2455</v>
      </c>
      <c r="AE495" s="978"/>
      <c r="AF495" s="978"/>
      <c r="AG495" s="978"/>
      <c r="AH495" s="978"/>
      <c r="AI495" s="978"/>
    </row>
    <row r="496" spans="4:35">
      <c r="D496" t="s">
        <v>269</v>
      </c>
      <c r="E496" t="s">
        <v>245</v>
      </c>
      <c r="F496" t="s">
        <v>270</v>
      </c>
      <c r="G496" t="s">
        <v>315</v>
      </c>
      <c r="H496" t="s">
        <v>296</v>
      </c>
      <c r="I496" t="s">
        <v>297</v>
      </c>
      <c r="J496" t="s">
        <v>130</v>
      </c>
      <c r="K496" t="s">
        <v>356</v>
      </c>
      <c r="L496" s="173" t="s">
        <v>336</v>
      </c>
      <c r="M496" s="625" t="s">
        <v>448</v>
      </c>
      <c r="N496" s="173" t="s">
        <v>399</v>
      </c>
      <c r="O496" s="172" t="s">
        <v>448</v>
      </c>
      <c r="S496" t="s">
        <v>722</v>
      </c>
      <c r="T496" t="s">
        <v>723</v>
      </c>
      <c r="U496" t="s">
        <v>429</v>
      </c>
      <c r="AC496" t="s">
        <v>2455</v>
      </c>
      <c r="AE496" s="978"/>
      <c r="AF496" s="978"/>
      <c r="AG496" s="978"/>
      <c r="AH496" s="978"/>
      <c r="AI496" s="978"/>
    </row>
    <row r="497" spans="4:35">
      <c r="D497" t="s">
        <v>269</v>
      </c>
      <c r="E497" t="s">
        <v>245</v>
      </c>
      <c r="F497" t="s">
        <v>270</v>
      </c>
      <c r="G497" t="s">
        <v>315</v>
      </c>
      <c r="H497" t="s">
        <v>296</v>
      </c>
      <c r="I497" t="s">
        <v>297</v>
      </c>
      <c r="J497" t="s">
        <v>130</v>
      </c>
      <c r="K497" t="s">
        <v>356</v>
      </c>
      <c r="L497" s="173" t="s">
        <v>336</v>
      </c>
      <c r="M497" s="625" t="s">
        <v>448</v>
      </c>
      <c r="N497" s="173" t="s">
        <v>399</v>
      </c>
      <c r="O497" s="172" t="s">
        <v>448</v>
      </c>
      <c r="S497" t="s">
        <v>724</v>
      </c>
      <c r="T497" t="s">
        <v>725</v>
      </c>
      <c r="U497" t="s">
        <v>429</v>
      </c>
      <c r="AC497" t="s">
        <v>2455</v>
      </c>
      <c r="AE497" s="978"/>
      <c r="AF497" s="978"/>
      <c r="AG497" s="978"/>
      <c r="AH497" s="978"/>
      <c r="AI497" s="978"/>
    </row>
    <row r="498" spans="4:35">
      <c r="D498" t="s">
        <v>269</v>
      </c>
      <c r="E498" t="s">
        <v>245</v>
      </c>
      <c r="F498" t="s">
        <v>270</v>
      </c>
      <c r="G498" t="s">
        <v>315</v>
      </c>
      <c r="H498" t="s">
        <v>296</v>
      </c>
      <c r="I498" t="s">
        <v>297</v>
      </c>
      <c r="J498" t="s">
        <v>130</v>
      </c>
      <c r="K498" t="s">
        <v>356</v>
      </c>
      <c r="L498" s="173" t="s">
        <v>336</v>
      </c>
      <c r="M498" s="173" t="s">
        <v>276</v>
      </c>
      <c r="N498" s="173" t="s">
        <v>399</v>
      </c>
      <c r="O498" t="s">
        <v>320</v>
      </c>
      <c r="S498" t="s">
        <v>726</v>
      </c>
      <c r="T498" t="s">
        <v>727</v>
      </c>
      <c r="U498" t="s">
        <v>429</v>
      </c>
      <c r="AC498" t="s">
        <v>2455</v>
      </c>
      <c r="AE498" s="978"/>
      <c r="AF498" s="978"/>
      <c r="AG498" s="978"/>
      <c r="AH498" s="978"/>
      <c r="AI498" s="978"/>
    </row>
    <row r="499" spans="4:35">
      <c r="D499" t="s">
        <v>269</v>
      </c>
      <c r="E499" t="s">
        <v>245</v>
      </c>
      <c r="F499" t="s">
        <v>270</v>
      </c>
      <c r="G499" t="s">
        <v>315</v>
      </c>
      <c r="H499" t="s">
        <v>296</v>
      </c>
      <c r="I499" t="s">
        <v>297</v>
      </c>
      <c r="J499" t="s">
        <v>130</v>
      </c>
      <c r="K499" t="s">
        <v>356</v>
      </c>
      <c r="L499" s="173" t="s">
        <v>336</v>
      </c>
      <c r="M499" s="173" t="s">
        <v>276</v>
      </c>
      <c r="N499" s="173" t="s">
        <v>399</v>
      </c>
      <c r="O499" t="s">
        <v>302</v>
      </c>
      <c r="S499" t="s">
        <v>728</v>
      </c>
      <c r="T499" t="s">
        <v>729</v>
      </c>
      <c r="U499" t="s">
        <v>429</v>
      </c>
      <c r="AC499" t="s">
        <v>2455</v>
      </c>
      <c r="AE499" s="978"/>
      <c r="AF499" s="978"/>
      <c r="AG499" s="978"/>
      <c r="AH499" s="978"/>
      <c r="AI499" s="978"/>
    </row>
    <row r="500" spans="4:35">
      <c r="D500" t="s">
        <v>269</v>
      </c>
      <c r="E500" t="s">
        <v>245</v>
      </c>
      <c r="F500" t="s">
        <v>270</v>
      </c>
      <c r="G500" t="s">
        <v>315</v>
      </c>
      <c r="H500" t="s">
        <v>296</v>
      </c>
      <c r="I500" t="s">
        <v>297</v>
      </c>
      <c r="J500" t="s">
        <v>130</v>
      </c>
      <c r="K500" t="s">
        <v>356</v>
      </c>
      <c r="L500" s="173" t="s">
        <v>336</v>
      </c>
      <c r="M500" s="173" t="s">
        <v>276</v>
      </c>
      <c r="N500" s="173" t="s">
        <v>399</v>
      </c>
      <c r="O500" t="s">
        <v>302</v>
      </c>
      <c r="S500" t="s">
        <v>730</v>
      </c>
      <c r="T500" t="s">
        <v>731</v>
      </c>
      <c r="U500" t="s">
        <v>429</v>
      </c>
      <c r="AC500" t="s">
        <v>2455</v>
      </c>
      <c r="AE500" s="978"/>
      <c r="AF500" s="978"/>
      <c r="AG500" s="978"/>
      <c r="AH500" s="978"/>
      <c r="AI500" s="978"/>
    </row>
    <row r="501" spans="4:35">
      <c r="D501" t="s">
        <v>269</v>
      </c>
      <c r="E501" t="s">
        <v>245</v>
      </c>
      <c r="F501" t="s">
        <v>270</v>
      </c>
      <c r="G501" t="s">
        <v>315</v>
      </c>
      <c r="H501" t="s">
        <v>296</v>
      </c>
      <c r="I501" t="s">
        <v>297</v>
      </c>
      <c r="J501" t="s">
        <v>130</v>
      </c>
      <c r="K501" t="s">
        <v>356</v>
      </c>
      <c r="L501" s="173" t="s">
        <v>336</v>
      </c>
      <c r="M501" s="173" t="s">
        <v>276</v>
      </c>
      <c r="N501" s="173" t="s">
        <v>399</v>
      </c>
      <c r="O501" t="s">
        <v>302</v>
      </c>
      <c r="S501" t="s">
        <v>732</v>
      </c>
      <c r="T501" t="s">
        <v>733</v>
      </c>
      <c r="U501" t="s">
        <v>429</v>
      </c>
      <c r="AC501" t="s">
        <v>2455</v>
      </c>
      <c r="AE501" s="978"/>
      <c r="AF501" s="978"/>
      <c r="AG501" s="978"/>
      <c r="AH501" s="978"/>
      <c r="AI501" s="978"/>
    </row>
    <row r="502" spans="4:35">
      <c r="D502" t="s">
        <v>269</v>
      </c>
      <c r="E502" t="s">
        <v>245</v>
      </c>
      <c r="F502" t="s">
        <v>270</v>
      </c>
      <c r="G502" t="s">
        <v>315</v>
      </c>
      <c r="H502" t="s">
        <v>296</v>
      </c>
      <c r="I502" t="s">
        <v>297</v>
      </c>
      <c r="J502" t="s">
        <v>130</v>
      </c>
      <c r="K502" t="s">
        <v>356</v>
      </c>
      <c r="L502" s="173" t="s">
        <v>336</v>
      </c>
      <c r="M502" s="625" t="s">
        <v>448</v>
      </c>
      <c r="N502" s="173" t="s">
        <v>399</v>
      </c>
      <c r="O502" s="172" t="s">
        <v>448</v>
      </c>
      <c r="S502" t="s">
        <v>734</v>
      </c>
      <c r="T502" t="s">
        <v>735</v>
      </c>
      <c r="U502" t="s">
        <v>429</v>
      </c>
      <c r="AC502" t="s">
        <v>2455</v>
      </c>
      <c r="AE502" s="978"/>
      <c r="AF502" s="978"/>
      <c r="AG502" s="978"/>
      <c r="AH502" s="978"/>
      <c r="AI502" s="978"/>
    </row>
    <row r="503" spans="4:35">
      <c r="D503" t="s">
        <v>269</v>
      </c>
      <c r="E503" t="s">
        <v>245</v>
      </c>
      <c r="F503" t="s">
        <v>270</v>
      </c>
      <c r="G503" t="s">
        <v>315</v>
      </c>
      <c r="H503" t="s">
        <v>296</v>
      </c>
      <c r="I503" t="s">
        <v>297</v>
      </c>
      <c r="J503" t="s">
        <v>130</v>
      </c>
      <c r="K503" t="s">
        <v>356</v>
      </c>
      <c r="L503" s="173" t="s">
        <v>336</v>
      </c>
      <c r="M503" s="173" t="s">
        <v>276</v>
      </c>
      <c r="N503" s="173" t="s">
        <v>399</v>
      </c>
      <c r="O503" t="s">
        <v>302</v>
      </c>
      <c r="S503" t="s">
        <v>736</v>
      </c>
      <c r="T503" t="s">
        <v>737</v>
      </c>
      <c r="U503" t="s">
        <v>429</v>
      </c>
      <c r="AC503" t="s">
        <v>2455</v>
      </c>
      <c r="AE503" s="978"/>
      <c r="AF503" s="978"/>
      <c r="AG503" s="978"/>
      <c r="AH503" s="978"/>
      <c r="AI503" s="978"/>
    </row>
    <row r="504" spans="4:35">
      <c r="D504" t="s">
        <v>269</v>
      </c>
      <c r="E504" t="s">
        <v>245</v>
      </c>
      <c r="F504" t="s">
        <v>270</v>
      </c>
      <c r="G504" t="s">
        <v>315</v>
      </c>
      <c r="H504" t="s">
        <v>296</v>
      </c>
      <c r="I504" t="s">
        <v>297</v>
      </c>
      <c r="J504" t="s">
        <v>130</v>
      </c>
      <c r="K504" t="s">
        <v>356</v>
      </c>
      <c r="L504" s="173" t="s">
        <v>336</v>
      </c>
      <c r="M504" s="173" t="s">
        <v>276</v>
      </c>
      <c r="N504" s="173" t="s">
        <v>399</v>
      </c>
      <c r="O504" t="s">
        <v>302</v>
      </c>
      <c r="S504" t="s">
        <v>738</v>
      </c>
      <c r="T504" t="s">
        <v>739</v>
      </c>
      <c r="U504" t="s">
        <v>429</v>
      </c>
      <c r="AC504" t="s">
        <v>2455</v>
      </c>
      <c r="AE504" s="978"/>
      <c r="AF504" s="978"/>
      <c r="AG504" s="978"/>
      <c r="AH504" s="978"/>
      <c r="AI504" s="978"/>
    </row>
    <row r="505" spans="4:35">
      <c r="D505" t="s">
        <v>269</v>
      </c>
      <c r="E505" t="s">
        <v>245</v>
      </c>
      <c r="F505" t="s">
        <v>270</v>
      </c>
      <c r="G505" t="s">
        <v>315</v>
      </c>
      <c r="H505" t="s">
        <v>296</v>
      </c>
      <c r="I505" t="s">
        <v>297</v>
      </c>
      <c r="J505" t="s">
        <v>130</v>
      </c>
      <c r="K505" t="s">
        <v>356</v>
      </c>
      <c r="L505" s="173" t="s">
        <v>336</v>
      </c>
      <c r="M505" s="625" t="s">
        <v>448</v>
      </c>
      <c r="N505" s="173" t="s">
        <v>399</v>
      </c>
      <c r="O505" s="172" t="s">
        <v>448</v>
      </c>
      <c r="S505" t="s">
        <v>740</v>
      </c>
      <c r="T505" t="s">
        <v>741</v>
      </c>
      <c r="U505" t="s">
        <v>429</v>
      </c>
      <c r="AC505" t="s">
        <v>2455</v>
      </c>
      <c r="AE505" s="978"/>
      <c r="AF505" s="978"/>
      <c r="AG505" s="978"/>
      <c r="AH505" s="978"/>
      <c r="AI505" s="978"/>
    </row>
    <row r="506" spans="4:35">
      <c r="D506" t="s">
        <v>269</v>
      </c>
      <c r="E506" t="s">
        <v>245</v>
      </c>
      <c r="F506" t="s">
        <v>270</v>
      </c>
      <c r="G506" t="s">
        <v>315</v>
      </c>
      <c r="H506" t="s">
        <v>296</v>
      </c>
      <c r="I506" t="s">
        <v>297</v>
      </c>
      <c r="J506" t="s">
        <v>130</v>
      </c>
      <c r="K506" t="s">
        <v>356</v>
      </c>
      <c r="L506" s="173" t="s">
        <v>336</v>
      </c>
      <c r="M506" s="173" t="s">
        <v>276</v>
      </c>
      <c r="N506" s="173" t="s">
        <v>399</v>
      </c>
      <c r="O506" t="s">
        <v>302</v>
      </c>
      <c r="S506" t="s">
        <v>742</v>
      </c>
      <c r="T506" t="s">
        <v>2546</v>
      </c>
      <c r="U506" t="s">
        <v>429</v>
      </c>
      <c r="AC506" t="s">
        <v>2455</v>
      </c>
      <c r="AE506" s="978"/>
      <c r="AF506" s="978"/>
      <c r="AG506" s="978"/>
      <c r="AH506" s="978"/>
      <c r="AI506" s="978"/>
    </row>
    <row r="507" spans="4:35">
      <c r="D507" t="s">
        <v>269</v>
      </c>
      <c r="E507" t="s">
        <v>245</v>
      </c>
      <c r="F507" t="s">
        <v>270</v>
      </c>
      <c r="G507" t="s">
        <v>315</v>
      </c>
      <c r="H507" t="s">
        <v>296</v>
      </c>
      <c r="I507" t="s">
        <v>297</v>
      </c>
      <c r="J507" t="s">
        <v>130</v>
      </c>
      <c r="K507" t="s">
        <v>356</v>
      </c>
      <c r="L507" s="173" t="s">
        <v>336</v>
      </c>
      <c r="M507" s="173" t="s">
        <v>276</v>
      </c>
      <c r="N507" s="173" t="s">
        <v>399</v>
      </c>
      <c r="O507" t="s">
        <v>302</v>
      </c>
      <c r="S507" t="s">
        <v>744</v>
      </c>
      <c r="T507" t="s">
        <v>2547</v>
      </c>
      <c r="U507" t="s">
        <v>429</v>
      </c>
      <c r="AC507" t="s">
        <v>2455</v>
      </c>
      <c r="AE507" s="978"/>
      <c r="AF507" s="978"/>
      <c r="AG507" s="978"/>
      <c r="AH507" s="978"/>
      <c r="AI507" s="978"/>
    </row>
    <row r="508" spans="4:35">
      <c r="D508" t="s">
        <v>269</v>
      </c>
      <c r="E508" t="s">
        <v>245</v>
      </c>
      <c r="F508" t="s">
        <v>270</v>
      </c>
      <c r="G508" t="s">
        <v>315</v>
      </c>
      <c r="H508" t="s">
        <v>296</v>
      </c>
      <c r="I508" t="s">
        <v>297</v>
      </c>
      <c r="J508" t="s">
        <v>130</v>
      </c>
      <c r="K508" t="s">
        <v>356</v>
      </c>
      <c r="L508" s="173" t="s">
        <v>336</v>
      </c>
      <c r="M508" s="173" t="s">
        <v>276</v>
      </c>
      <c r="N508" s="173" t="s">
        <v>399</v>
      </c>
      <c r="O508" t="s">
        <v>302</v>
      </c>
      <c r="S508" t="s">
        <v>746</v>
      </c>
      <c r="T508" t="s">
        <v>747</v>
      </c>
      <c r="U508" t="s">
        <v>429</v>
      </c>
      <c r="AC508" t="s">
        <v>2455</v>
      </c>
      <c r="AE508" s="978"/>
      <c r="AF508" s="978"/>
      <c r="AG508" s="978"/>
      <c r="AH508" s="978"/>
      <c r="AI508" s="978"/>
    </row>
    <row r="509" spans="4:35">
      <c r="D509" t="s">
        <v>269</v>
      </c>
      <c r="E509" t="s">
        <v>245</v>
      </c>
      <c r="F509" t="s">
        <v>270</v>
      </c>
      <c r="G509" t="s">
        <v>315</v>
      </c>
      <c r="H509" t="s">
        <v>296</v>
      </c>
      <c r="I509" t="s">
        <v>297</v>
      </c>
      <c r="J509" t="s">
        <v>130</v>
      </c>
      <c r="K509" t="s">
        <v>356</v>
      </c>
      <c r="L509" s="173" t="s">
        <v>336</v>
      </c>
      <c r="M509" s="625" t="s">
        <v>448</v>
      </c>
      <c r="N509" s="173" t="s">
        <v>399</v>
      </c>
      <c r="O509" s="172" t="s">
        <v>448</v>
      </c>
      <c r="S509" t="s">
        <v>748</v>
      </c>
      <c r="T509" t="s">
        <v>749</v>
      </c>
      <c r="U509" t="s">
        <v>429</v>
      </c>
      <c r="AC509" t="s">
        <v>2455</v>
      </c>
      <c r="AE509" s="978"/>
      <c r="AF509" s="978"/>
      <c r="AG509" s="978"/>
      <c r="AH509" s="978"/>
      <c r="AI509" s="978"/>
    </row>
    <row r="510" spans="4:35">
      <c r="D510" t="s">
        <v>269</v>
      </c>
      <c r="E510" t="s">
        <v>245</v>
      </c>
      <c r="F510" t="s">
        <v>270</v>
      </c>
      <c r="G510" t="s">
        <v>315</v>
      </c>
      <c r="H510" t="s">
        <v>296</v>
      </c>
      <c r="I510" t="s">
        <v>297</v>
      </c>
      <c r="J510" t="s">
        <v>130</v>
      </c>
      <c r="K510" t="s">
        <v>356</v>
      </c>
      <c r="L510" s="173" t="s">
        <v>336</v>
      </c>
      <c r="M510" s="625" t="s">
        <v>448</v>
      </c>
      <c r="N510" s="173" t="s">
        <v>399</v>
      </c>
      <c r="O510" s="172" t="s">
        <v>448</v>
      </c>
      <c r="S510" t="s">
        <v>750</v>
      </c>
      <c r="T510" t="s">
        <v>737</v>
      </c>
      <c r="U510" t="s">
        <v>429</v>
      </c>
      <c r="AC510" t="s">
        <v>2455</v>
      </c>
      <c r="AE510" s="978"/>
      <c r="AF510" s="978"/>
      <c r="AG510" s="978"/>
      <c r="AH510" s="978"/>
      <c r="AI510" s="978"/>
    </row>
    <row r="511" spans="4:35">
      <c r="D511" t="s">
        <v>269</v>
      </c>
      <c r="E511" t="s">
        <v>245</v>
      </c>
      <c r="F511" t="s">
        <v>270</v>
      </c>
      <c r="G511" t="s">
        <v>315</v>
      </c>
      <c r="H511" t="s">
        <v>296</v>
      </c>
      <c r="I511" t="s">
        <v>297</v>
      </c>
      <c r="J511" t="s">
        <v>130</v>
      </c>
      <c r="K511" t="s">
        <v>356</v>
      </c>
      <c r="L511" s="173" t="s">
        <v>336</v>
      </c>
      <c r="M511" s="625" t="s">
        <v>448</v>
      </c>
      <c r="N511" s="173" t="s">
        <v>399</v>
      </c>
      <c r="O511" s="172" t="s">
        <v>448</v>
      </c>
      <c r="S511" t="s">
        <v>751</v>
      </c>
      <c r="T511" t="s">
        <v>735</v>
      </c>
      <c r="U511" t="s">
        <v>429</v>
      </c>
      <c r="AC511" t="s">
        <v>2455</v>
      </c>
      <c r="AE511" s="978"/>
      <c r="AF511" s="978"/>
      <c r="AG511" s="978"/>
      <c r="AH511" s="978"/>
      <c r="AI511" s="978"/>
    </row>
    <row r="512" spans="4:35">
      <c r="D512" t="s">
        <v>269</v>
      </c>
      <c r="E512" t="s">
        <v>245</v>
      </c>
      <c r="F512" t="s">
        <v>270</v>
      </c>
      <c r="G512" t="s">
        <v>315</v>
      </c>
      <c r="H512" t="s">
        <v>296</v>
      </c>
      <c r="I512" t="s">
        <v>297</v>
      </c>
      <c r="J512" t="s">
        <v>130</v>
      </c>
      <c r="K512" t="s">
        <v>356</v>
      </c>
      <c r="L512" s="173" t="s">
        <v>336</v>
      </c>
      <c r="M512" s="625" t="s">
        <v>448</v>
      </c>
      <c r="N512" s="173" t="s">
        <v>399</v>
      </c>
      <c r="O512" s="172" t="s">
        <v>448</v>
      </c>
      <c r="S512" t="s">
        <v>752</v>
      </c>
      <c r="T512" t="s">
        <v>739</v>
      </c>
      <c r="U512" t="s">
        <v>429</v>
      </c>
      <c r="AC512" t="s">
        <v>2455</v>
      </c>
      <c r="AE512" s="978"/>
      <c r="AF512" s="978"/>
      <c r="AG512" s="978"/>
      <c r="AH512" s="978"/>
      <c r="AI512" s="978"/>
    </row>
    <row r="513" spans="4:35">
      <c r="D513" t="s">
        <v>269</v>
      </c>
      <c r="E513" t="s">
        <v>245</v>
      </c>
      <c r="F513" t="s">
        <v>270</v>
      </c>
      <c r="G513" t="s">
        <v>315</v>
      </c>
      <c r="H513" t="s">
        <v>296</v>
      </c>
      <c r="I513" t="s">
        <v>297</v>
      </c>
      <c r="J513" t="s">
        <v>130</v>
      </c>
      <c r="K513" t="s">
        <v>356</v>
      </c>
      <c r="L513" s="173" t="s">
        <v>336</v>
      </c>
      <c r="M513" s="625" t="s">
        <v>448</v>
      </c>
      <c r="N513" s="173" t="s">
        <v>399</v>
      </c>
      <c r="O513" s="172" t="s">
        <v>448</v>
      </c>
      <c r="S513" t="s">
        <v>753</v>
      </c>
      <c r="T513" t="s">
        <v>754</v>
      </c>
      <c r="U513" t="s">
        <v>429</v>
      </c>
      <c r="AC513" t="s">
        <v>2455</v>
      </c>
      <c r="AE513" s="978"/>
      <c r="AF513" s="978"/>
      <c r="AG513" s="978"/>
      <c r="AH513" s="978"/>
      <c r="AI513" s="978"/>
    </row>
    <row r="514" spans="4:35">
      <c r="D514" t="s">
        <v>269</v>
      </c>
      <c r="E514" t="s">
        <v>245</v>
      </c>
      <c r="F514" t="s">
        <v>270</v>
      </c>
      <c r="G514" t="s">
        <v>315</v>
      </c>
      <c r="H514" t="s">
        <v>296</v>
      </c>
      <c r="I514" t="s">
        <v>297</v>
      </c>
      <c r="J514" t="s">
        <v>130</v>
      </c>
      <c r="K514" t="s">
        <v>356</v>
      </c>
      <c r="L514" s="173" t="s">
        <v>336</v>
      </c>
      <c r="M514" s="625" t="s">
        <v>448</v>
      </c>
      <c r="N514" s="173" t="s">
        <v>399</v>
      </c>
      <c r="O514" s="172" t="s">
        <v>448</v>
      </c>
      <c r="S514" t="s">
        <v>755</v>
      </c>
      <c r="T514" t="s">
        <v>756</v>
      </c>
      <c r="U514" t="s">
        <v>429</v>
      </c>
      <c r="AC514" t="s">
        <v>2455</v>
      </c>
      <c r="AE514" s="978"/>
      <c r="AF514" s="978"/>
      <c r="AG514" s="978"/>
      <c r="AH514" s="978"/>
      <c r="AI514" s="978"/>
    </row>
    <row r="515" spans="4:35">
      <c r="D515" t="s">
        <v>269</v>
      </c>
      <c r="E515" t="s">
        <v>245</v>
      </c>
      <c r="F515" t="s">
        <v>270</v>
      </c>
      <c r="G515" t="s">
        <v>315</v>
      </c>
      <c r="H515" t="s">
        <v>296</v>
      </c>
      <c r="I515" t="s">
        <v>297</v>
      </c>
      <c r="J515" t="s">
        <v>130</v>
      </c>
      <c r="K515" t="s">
        <v>356</v>
      </c>
      <c r="L515" s="173" t="s">
        <v>336</v>
      </c>
      <c r="M515" s="625" t="s">
        <v>448</v>
      </c>
      <c r="N515" s="173" t="s">
        <v>399</v>
      </c>
      <c r="O515" s="172" t="s">
        <v>448</v>
      </c>
      <c r="S515" t="s">
        <v>757</v>
      </c>
      <c r="T515" t="s">
        <v>687</v>
      </c>
      <c r="U515" t="s">
        <v>429</v>
      </c>
      <c r="AC515" t="s">
        <v>2455</v>
      </c>
      <c r="AE515" s="978"/>
      <c r="AF515" s="978"/>
      <c r="AG515" s="978"/>
      <c r="AH515" s="978"/>
      <c r="AI515" s="978"/>
    </row>
    <row r="516" spans="4:35">
      <c r="D516" t="s">
        <v>269</v>
      </c>
      <c r="E516" t="s">
        <v>245</v>
      </c>
      <c r="F516" t="s">
        <v>270</v>
      </c>
      <c r="G516" t="s">
        <v>315</v>
      </c>
      <c r="H516" t="s">
        <v>296</v>
      </c>
      <c r="I516" t="s">
        <v>297</v>
      </c>
      <c r="J516" t="s">
        <v>130</v>
      </c>
      <c r="K516" t="s">
        <v>356</v>
      </c>
      <c r="L516" s="173" t="s">
        <v>336</v>
      </c>
      <c r="M516" s="625" t="s">
        <v>448</v>
      </c>
      <c r="N516" s="173" t="s">
        <v>399</v>
      </c>
      <c r="O516" s="172" t="s">
        <v>448</v>
      </c>
      <c r="S516" t="s">
        <v>758</v>
      </c>
      <c r="T516" t="s">
        <v>685</v>
      </c>
      <c r="U516" t="s">
        <v>429</v>
      </c>
      <c r="AC516" t="s">
        <v>2455</v>
      </c>
      <c r="AE516" s="978"/>
      <c r="AF516" s="978"/>
      <c r="AG516" s="978"/>
      <c r="AH516" s="978"/>
      <c r="AI516" s="978"/>
    </row>
    <row r="517" spans="4:35">
      <c r="D517" t="s">
        <v>269</v>
      </c>
      <c r="E517" t="s">
        <v>245</v>
      </c>
      <c r="F517" t="s">
        <v>270</v>
      </c>
      <c r="G517" t="s">
        <v>315</v>
      </c>
      <c r="H517" t="s">
        <v>296</v>
      </c>
      <c r="I517" t="s">
        <v>297</v>
      </c>
      <c r="J517" t="s">
        <v>130</v>
      </c>
      <c r="K517" t="s">
        <v>356</v>
      </c>
      <c r="L517" s="173" t="s">
        <v>336</v>
      </c>
      <c r="M517" s="625" t="s">
        <v>448</v>
      </c>
      <c r="N517" s="173" t="s">
        <v>399</v>
      </c>
      <c r="O517" s="172" t="s">
        <v>448</v>
      </c>
      <c r="S517" t="s">
        <v>759</v>
      </c>
      <c r="T517" t="s">
        <v>689</v>
      </c>
      <c r="U517" t="s">
        <v>429</v>
      </c>
      <c r="AC517" t="s">
        <v>2455</v>
      </c>
      <c r="AE517" s="978"/>
      <c r="AF517" s="978"/>
      <c r="AG517" s="978"/>
      <c r="AH517" s="978"/>
      <c r="AI517" s="978"/>
    </row>
    <row r="518" spans="4:35">
      <c r="D518" t="s">
        <v>269</v>
      </c>
      <c r="E518" t="s">
        <v>245</v>
      </c>
      <c r="F518" t="s">
        <v>270</v>
      </c>
      <c r="G518" t="s">
        <v>315</v>
      </c>
      <c r="H518" t="s">
        <v>296</v>
      </c>
      <c r="I518" t="s">
        <v>297</v>
      </c>
      <c r="J518" t="s">
        <v>130</v>
      </c>
      <c r="K518" t="s">
        <v>356</v>
      </c>
      <c r="L518" s="173" t="s">
        <v>336</v>
      </c>
      <c r="M518" s="625" t="s">
        <v>448</v>
      </c>
      <c r="N518" s="173" t="s">
        <v>399</v>
      </c>
      <c r="O518" s="172" t="s">
        <v>448</v>
      </c>
      <c r="S518" t="s">
        <v>760</v>
      </c>
      <c r="T518" t="s">
        <v>693</v>
      </c>
      <c r="U518" t="s">
        <v>429</v>
      </c>
      <c r="AC518" t="s">
        <v>2455</v>
      </c>
      <c r="AE518" s="978"/>
      <c r="AF518" s="978"/>
      <c r="AG518" s="978"/>
      <c r="AH518" s="978"/>
      <c r="AI518" s="978"/>
    </row>
    <row r="519" spans="4:35">
      <c r="D519" t="s">
        <v>269</v>
      </c>
      <c r="E519" t="s">
        <v>245</v>
      </c>
      <c r="F519" t="s">
        <v>270</v>
      </c>
      <c r="G519" t="s">
        <v>315</v>
      </c>
      <c r="H519" t="s">
        <v>296</v>
      </c>
      <c r="I519" t="s">
        <v>297</v>
      </c>
      <c r="J519" t="s">
        <v>130</v>
      </c>
      <c r="K519" t="s">
        <v>356</v>
      </c>
      <c r="L519" s="173" t="s">
        <v>336</v>
      </c>
      <c r="M519" s="625" t="s">
        <v>448</v>
      </c>
      <c r="N519" s="173" t="s">
        <v>399</v>
      </c>
      <c r="O519" s="172" t="s">
        <v>448</v>
      </c>
      <c r="S519" t="s">
        <v>761</v>
      </c>
      <c r="T519" t="s">
        <v>691</v>
      </c>
      <c r="U519" t="s">
        <v>429</v>
      </c>
      <c r="AC519" t="s">
        <v>2455</v>
      </c>
      <c r="AE519" s="978"/>
      <c r="AF519" s="978"/>
      <c r="AG519" s="978"/>
      <c r="AH519" s="978"/>
      <c r="AI519" s="978"/>
    </row>
    <row r="520" spans="4:35">
      <c r="D520" t="s">
        <v>269</v>
      </c>
      <c r="E520" t="s">
        <v>245</v>
      </c>
      <c r="F520" t="s">
        <v>270</v>
      </c>
      <c r="G520" t="s">
        <v>315</v>
      </c>
      <c r="H520" t="s">
        <v>296</v>
      </c>
      <c r="I520" t="s">
        <v>297</v>
      </c>
      <c r="J520" t="s">
        <v>130</v>
      </c>
      <c r="K520" t="s">
        <v>356</v>
      </c>
      <c r="L520" s="173" t="s">
        <v>336</v>
      </c>
      <c r="M520" s="625" t="s">
        <v>448</v>
      </c>
      <c r="N520" s="173" t="s">
        <v>399</v>
      </c>
      <c r="O520" s="172" t="s">
        <v>448</v>
      </c>
      <c r="S520" t="s">
        <v>762</v>
      </c>
      <c r="T520" t="s">
        <v>2546</v>
      </c>
      <c r="U520" t="s">
        <v>429</v>
      </c>
      <c r="AC520" t="s">
        <v>2455</v>
      </c>
      <c r="AE520" s="978"/>
      <c r="AF520" s="978"/>
      <c r="AG520" s="978"/>
      <c r="AH520" s="978"/>
      <c r="AI520" s="978"/>
    </row>
    <row r="521" spans="4:35">
      <c r="D521" t="s">
        <v>269</v>
      </c>
      <c r="E521" t="s">
        <v>245</v>
      </c>
      <c r="F521" t="s">
        <v>270</v>
      </c>
      <c r="G521" t="s">
        <v>315</v>
      </c>
      <c r="H521" t="s">
        <v>296</v>
      </c>
      <c r="I521" t="s">
        <v>297</v>
      </c>
      <c r="J521" t="s">
        <v>130</v>
      </c>
      <c r="K521" t="s">
        <v>356</v>
      </c>
      <c r="L521" s="173" t="s">
        <v>336</v>
      </c>
      <c r="M521" s="625" t="s">
        <v>448</v>
      </c>
      <c r="N521" s="173" t="s">
        <v>399</v>
      </c>
      <c r="O521" s="172" t="s">
        <v>448</v>
      </c>
      <c r="S521" t="s">
        <v>763</v>
      </c>
      <c r="T521" t="s">
        <v>695</v>
      </c>
      <c r="U521" t="s">
        <v>429</v>
      </c>
      <c r="AC521" t="s">
        <v>2455</v>
      </c>
      <c r="AE521" s="978"/>
      <c r="AF521" s="978"/>
      <c r="AG521" s="978"/>
      <c r="AH521" s="978"/>
      <c r="AI521" s="978"/>
    </row>
    <row r="522" spans="4:35">
      <c r="D522" t="s">
        <v>269</v>
      </c>
      <c r="E522" t="s">
        <v>245</v>
      </c>
      <c r="F522" t="s">
        <v>270</v>
      </c>
      <c r="G522" t="s">
        <v>315</v>
      </c>
      <c r="H522" t="s">
        <v>296</v>
      </c>
      <c r="I522" t="s">
        <v>297</v>
      </c>
      <c r="J522" t="s">
        <v>130</v>
      </c>
      <c r="K522" t="s">
        <v>356</v>
      </c>
      <c r="L522" s="173" t="s">
        <v>336</v>
      </c>
      <c r="M522" s="625" t="s">
        <v>448</v>
      </c>
      <c r="N522" s="173" t="s">
        <v>399</v>
      </c>
      <c r="O522" s="172" t="s">
        <v>448</v>
      </c>
      <c r="S522" t="s">
        <v>764</v>
      </c>
      <c r="T522" t="s">
        <v>729</v>
      </c>
      <c r="U522" t="s">
        <v>429</v>
      </c>
      <c r="AC522" t="s">
        <v>2455</v>
      </c>
      <c r="AE522" s="978"/>
      <c r="AF522" s="978"/>
      <c r="AG522" s="978"/>
      <c r="AH522" s="978"/>
      <c r="AI522" s="978"/>
    </row>
    <row r="523" spans="4:35">
      <c r="D523" t="s">
        <v>269</v>
      </c>
      <c r="E523" t="s">
        <v>245</v>
      </c>
      <c r="F523" t="s">
        <v>270</v>
      </c>
      <c r="G523" t="s">
        <v>315</v>
      </c>
      <c r="H523" t="s">
        <v>296</v>
      </c>
      <c r="I523" t="s">
        <v>297</v>
      </c>
      <c r="J523" t="s">
        <v>130</v>
      </c>
      <c r="K523" t="s">
        <v>356</v>
      </c>
      <c r="L523" s="173" t="s">
        <v>336</v>
      </c>
      <c r="M523" s="625" t="s">
        <v>448</v>
      </c>
      <c r="N523" s="173" t="s">
        <v>399</v>
      </c>
      <c r="O523" s="172" t="s">
        <v>448</v>
      </c>
      <c r="S523" t="s">
        <v>765</v>
      </c>
      <c r="T523" t="s">
        <v>733</v>
      </c>
      <c r="U523" t="s">
        <v>429</v>
      </c>
      <c r="AC523" t="s">
        <v>2455</v>
      </c>
      <c r="AE523" s="978"/>
      <c r="AF523" s="978"/>
      <c r="AG523" s="978"/>
      <c r="AH523" s="978"/>
      <c r="AI523" s="978"/>
    </row>
    <row r="524" spans="4:35">
      <c r="D524" t="s">
        <v>269</v>
      </c>
      <c r="E524" t="s">
        <v>245</v>
      </c>
      <c r="F524" t="s">
        <v>270</v>
      </c>
      <c r="G524" t="s">
        <v>315</v>
      </c>
      <c r="H524" t="s">
        <v>296</v>
      </c>
      <c r="I524" t="s">
        <v>297</v>
      </c>
      <c r="J524" t="s">
        <v>130</v>
      </c>
      <c r="K524" t="s">
        <v>356</v>
      </c>
      <c r="L524" s="173" t="s">
        <v>336</v>
      </c>
      <c r="M524" s="625" t="s">
        <v>448</v>
      </c>
      <c r="N524" s="173" t="s">
        <v>399</v>
      </c>
      <c r="O524" s="172" t="s">
        <v>448</v>
      </c>
      <c r="S524" t="s">
        <v>766</v>
      </c>
      <c r="T524" t="s">
        <v>2547</v>
      </c>
      <c r="U524" t="s">
        <v>429</v>
      </c>
      <c r="AC524" t="s">
        <v>2455</v>
      </c>
      <c r="AE524" s="978"/>
      <c r="AF524" s="978"/>
      <c r="AG524" s="978"/>
      <c r="AH524" s="978"/>
      <c r="AI524" s="978"/>
    </row>
    <row r="525" spans="4:35">
      <c r="D525" t="s">
        <v>269</v>
      </c>
      <c r="E525" t="s">
        <v>245</v>
      </c>
      <c r="F525" t="s">
        <v>270</v>
      </c>
      <c r="G525" t="s">
        <v>315</v>
      </c>
      <c r="H525" t="s">
        <v>296</v>
      </c>
      <c r="I525" t="s">
        <v>297</v>
      </c>
      <c r="J525" t="s">
        <v>130</v>
      </c>
      <c r="K525" t="s">
        <v>356</v>
      </c>
      <c r="L525" s="173" t="s">
        <v>336</v>
      </c>
      <c r="M525" s="625" t="s">
        <v>448</v>
      </c>
      <c r="N525" s="173" t="s">
        <v>399</v>
      </c>
      <c r="O525" s="172" t="s">
        <v>448</v>
      </c>
      <c r="S525" t="s">
        <v>767</v>
      </c>
      <c r="T525" t="s">
        <v>725</v>
      </c>
      <c r="U525" t="s">
        <v>429</v>
      </c>
      <c r="AC525" t="s">
        <v>2455</v>
      </c>
      <c r="AE525" s="978"/>
      <c r="AF525" s="978"/>
      <c r="AG525" s="978"/>
      <c r="AH525" s="978"/>
      <c r="AI525" s="978"/>
    </row>
    <row r="526" spans="4:35">
      <c r="D526" t="s">
        <v>269</v>
      </c>
      <c r="E526" t="s">
        <v>245</v>
      </c>
      <c r="F526" t="s">
        <v>270</v>
      </c>
      <c r="G526" t="s">
        <v>315</v>
      </c>
      <c r="H526" t="s">
        <v>296</v>
      </c>
      <c r="I526" t="s">
        <v>297</v>
      </c>
      <c r="J526" t="s">
        <v>130</v>
      </c>
      <c r="K526" t="s">
        <v>356</v>
      </c>
      <c r="L526" s="173" t="s">
        <v>336</v>
      </c>
      <c r="M526" s="625" t="s">
        <v>448</v>
      </c>
      <c r="N526" s="173" t="s">
        <v>399</v>
      </c>
      <c r="O526" s="172" t="s">
        <v>448</v>
      </c>
      <c r="S526" t="s">
        <v>768</v>
      </c>
      <c r="T526" t="s">
        <v>727</v>
      </c>
      <c r="U526" t="s">
        <v>429</v>
      </c>
      <c r="AC526" t="s">
        <v>2455</v>
      </c>
      <c r="AE526" s="978"/>
      <c r="AF526" s="978"/>
      <c r="AG526" s="978"/>
      <c r="AH526" s="978"/>
      <c r="AI526" s="978"/>
    </row>
    <row r="527" spans="4:35">
      <c r="D527" t="s">
        <v>269</v>
      </c>
      <c r="E527" t="s">
        <v>245</v>
      </c>
      <c r="F527" t="s">
        <v>270</v>
      </c>
      <c r="G527" t="s">
        <v>315</v>
      </c>
      <c r="H527" t="s">
        <v>296</v>
      </c>
      <c r="I527" t="s">
        <v>297</v>
      </c>
      <c r="J527" t="s">
        <v>130</v>
      </c>
      <c r="K527" t="s">
        <v>356</v>
      </c>
      <c r="L527" s="173" t="s">
        <v>336</v>
      </c>
      <c r="M527" s="625" t="s">
        <v>448</v>
      </c>
      <c r="N527" s="173" t="s">
        <v>399</v>
      </c>
      <c r="O527" s="172" t="s">
        <v>448</v>
      </c>
      <c r="S527" t="s">
        <v>769</v>
      </c>
      <c r="T527" t="s">
        <v>770</v>
      </c>
      <c r="U527" t="s">
        <v>429</v>
      </c>
      <c r="AC527" t="s">
        <v>2455</v>
      </c>
      <c r="AE527" s="978"/>
      <c r="AF527" s="978"/>
      <c r="AG527" s="978"/>
      <c r="AH527" s="978"/>
      <c r="AI527" s="978"/>
    </row>
    <row r="528" spans="4:35">
      <c r="D528" t="s">
        <v>269</v>
      </c>
      <c r="E528" t="s">
        <v>245</v>
      </c>
      <c r="F528" t="s">
        <v>270</v>
      </c>
      <c r="G528" t="s">
        <v>315</v>
      </c>
      <c r="H528" t="s">
        <v>296</v>
      </c>
      <c r="I528" t="s">
        <v>297</v>
      </c>
      <c r="J528" t="s">
        <v>130</v>
      </c>
      <c r="K528" t="s">
        <v>356</v>
      </c>
      <c r="L528" s="173" t="s">
        <v>336</v>
      </c>
      <c r="M528" s="625" t="s">
        <v>448</v>
      </c>
      <c r="N528" s="173" t="s">
        <v>399</v>
      </c>
      <c r="O528" s="172" t="s">
        <v>448</v>
      </c>
      <c r="S528" t="s">
        <v>771</v>
      </c>
      <c r="T528" t="s">
        <v>772</v>
      </c>
      <c r="U528" t="s">
        <v>429</v>
      </c>
      <c r="AC528" t="s">
        <v>2455</v>
      </c>
      <c r="AE528" s="978"/>
      <c r="AF528" s="978"/>
      <c r="AG528" s="978"/>
      <c r="AH528" s="978"/>
      <c r="AI528" s="978"/>
    </row>
    <row r="529" spans="4:35">
      <c r="D529" t="s">
        <v>269</v>
      </c>
      <c r="E529" t="s">
        <v>245</v>
      </c>
      <c r="F529" t="s">
        <v>270</v>
      </c>
      <c r="G529" t="s">
        <v>315</v>
      </c>
      <c r="H529" t="s">
        <v>296</v>
      </c>
      <c r="I529" t="s">
        <v>297</v>
      </c>
      <c r="J529" t="s">
        <v>130</v>
      </c>
      <c r="K529" t="s">
        <v>356</v>
      </c>
      <c r="L529" s="173" t="s">
        <v>336</v>
      </c>
      <c r="M529" s="625" t="s">
        <v>448</v>
      </c>
      <c r="N529" s="173" t="s">
        <v>399</v>
      </c>
      <c r="O529" s="172" t="s">
        <v>448</v>
      </c>
      <c r="S529" t="s">
        <v>773</v>
      </c>
      <c r="T529" t="s">
        <v>713</v>
      </c>
      <c r="U529" t="s">
        <v>429</v>
      </c>
      <c r="AC529" t="s">
        <v>2455</v>
      </c>
      <c r="AE529" s="978"/>
      <c r="AF529" s="978"/>
      <c r="AG529" s="978"/>
      <c r="AH529" s="978"/>
      <c r="AI529" s="978"/>
    </row>
    <row r="530" spans="4:35">
      <c r="D530" t="s">
        <v>269</v>
      </c>
      <c r="E530" t="s">
        <v>245</v>
      </c>
      <c r="F530" t="s">
        <v>270</v>
      </c>
      <c r="G530" t="s">
        <v>315</v>
      </c>
      <c r="H530" t="s">
        <v>296</v>
      </c>
      <c r="I530" t="s">
        <v>297</v>
      </c>
      <c r="J530" t="s">
        <v>130</v>
      </c>
      <c r="K530" t="s">
        <v>356</v>
      </c>
      <c r="L530" s="173" t="s">
        <v>336</v>
      </c>
      <c r="M530" s="625" t="s">
        <v>448</v>
      </c>
      <c r="N530" s="173" t="s">
        <v>399</v>
      </c>
      <c r="O530" s="172" t="s">
        <v>448</v>
      </c>
      <c r="S530" t="s">
        <v>774</v>
      </c>
      <c r="T530" t="s">
        <v>717</v>
      </c>
      <c r="U530" t="s">
        <v>429</v>
      </c>
      <c r="AC530" t="s">
        <v>2455</v>
      </c>
      <c r="AE530" s="978"/>
      <c r="AF530" s="978"/>
      <c r="AG530" s="978"/>
      <c r="AH530" s="978"/>
      <c r="AI530" s="978"/>
    </row>
    <row r="531" spans="4:35">
      <c r="D531" t="s">
        <v>269</v>
      </c>
      <c r="E531" t="s">
        <v>245</v>
      </c>
      <c r="F531" t="s">
        <v>270</v>
      </c>
      <c r="G531" t="s">
        <v>315</v>
      </c>
      <c r="H531" t="s">
        <v>296</v>
      </c>
      <c r="I531" t="s">
        <v>297</v>
      </c>
      <c r="J531" t="s">
        <v>130</v>
      </c>
      <c r="K531" t="s">
        <v>356</v>
      </c>
      <c r="L531" s="173" t="s">
        <v>336</v>
      </c>
      <c r="M531" s="625" t="s">
        <v>448</v>
      </c>
      <c r="N531" s="173" t="s">
        <v>399</v>
      </c>
      <c r="O531" s="172" t="s">
        <v>448</v>
      </c>
      <c r="S531" t="s">
        <v>775</v>
      </c>
      <c r="T531" t="s">
        <v>776</v>
      </c>
      <c r="U531" t="s">
        <v>429</v>
      </c>
      <c r="AC531" t="s">
        <v>2455</v>
      </c>
      <c r="AE531" s="978"/>
      <c r="AF531" s="978"/>
      <c r="AG531" s="978"/>
      <c r="AH531" s="978"/>
      <c r="AI531" s="978"/>
    </row>
    <row r="532" spans="4:35">
      <c r="D532" t="s">
        <v>269</v>
      </c>
      <c r="E532" t="s">
        <v>245</v>
      </c>
      <c r="F532" t="s">
        <v>270</v>
      </c>
      <c r="G532" t="s">
        <v>315</v>
      </c>
      <c r="H532" t="s">
        <v>296</v>
      </c>
      <c r="I532" t="s">
        <v>297</v>
      </c>
      <c r="J532" t="s">
        <v>130</v>
      </c>
      <c r="K532" t="s">
        <v>356</v>
      </c>
      <c r="L532" s="173" t="s">
        <v>336</v>
      </c>
      <c r="M532" s="625" t="s">
        <v>448</v>
      </c>
      <c r="N532" s="173" t="s">
        <v>399</v>
      </c>
      <c r="O532" s="172" t="s">
        <v>448</v>
      </c>
      <c r="S532" t="s">
        <v>777</v>
      </c>
      <c r="T532" t="s">
        <v>719</v>
      </c>
      <c r="U532" t="s">
        <v>429</v>
      </c>
      <c r="AC532" t="s">
        <v>2455</v>
      </c>
      <c r="AE532" s="978"/>
      <c r="AF532" s="978"/>
      <c r="AG532" s="978"/>
      <c r="AH532" s="978"/>
      <c r="AI532" s="978"/>
    </row>
    <row r="533" spans="4:35">
      <c r="D533" t="s">
        <v>269</v>
      </c>
      <c r="E533" t="s">
        <v>245</v>
      </c>
      <c r="F533" t="s">
        <v>270</v>
      </c>
      <c r="G533" t="s">
        <v>315</v>
      </c>
      <c r="H533" t="s">
        <v>296</v>
      </c>
      <c r="I533" t="s">
        <v>297</v>
      </c>
      <c r="J533" t="s">
        <v>130</v>
      </c>
      <c r="K533" t="s">
        <v>356</v>
      </c>
      <c r="L533" s="173" t="s">
        <v>336</v>
      </c>
      <c r="M533" s="625" t="s">
        <v>448</v>
      </c>
      <c r="N533" s="173" t="s">
        <v>399</v>
      </c>
      <c r="O533" s="172" t="s">
        <v>448</v>
      </c>
      <c r="S533" t="s">
        <v>778</v>
      </c>
      <c r="T533" t="s">
        <v>779</v>
      </c>
      <c r="U533" t="s">
        <v>429</v>
      </c>
      <c r="AC533" t="s">
        <v>2455</v>
      </c>
      <c r="AE533" s="978"/>
      <c r="AF533" s="978"/>
      <c r="AG533" s="978"/>
      <c r="AH533" s="978"/>
      <c r="AI533" s="978"/>
    </row>
    <row r="534" spans="4:35">
      <c r="D534" t="s">
        <v>269</v>
      </c>
      <c r="E534" t="s">
        <v>245</v>
      </c>
      <c r="F534" t="s">
        <v>270</v>
      </c>
      <c r="G534" t="s">
        <v>315</v>
      </c>
      <c r="H534" t="s">
        <v>296</v>
      </c>
      <c r="I534" t="s">
        <v>297</v>
      </c>
      <c r="J534" t="s">
        <v>130</v>
      </c>
      <c r="K534" t="s">
        <v>356</v>
      </c>
      <c r="L534" s="173" t="s">
        <v>336</v>
      </c>
      <c r="M534" s="625" t="s">
        <v>448</v>
      </c>
      <c r="N534" s="173" t="s">
        <v>399</v>
      </c>
      <c r="O534" s="172" t="s">
        <v>448</v>
      </c>
      <c r="S534" t="s">
        <v>780</v>
      </c>
      <c r="T534" t="s">
        <v>707</v>
      </c>
      <c r="U534" t="s">
        <v>429</v>
      </c>
      <c r="AC534" t="s">
        <v>2455</v>
      </c>
      <c r="AE534" s="978"/>
      <c r="AF534" s="978"/>
      <c r="AG534" s="978"/>
      <c r="AH534" s="978"/>
      <c r="AI534" s="978"/>
    </row>
    <row r="535" spans="4:35">
      <c r="D535" t="s">
        <v>269</v>
      </c>
      <c r="E535" t="s">
        <v>245</v>
      </c>
      <c r="F535" t="s">
        <v>270</v>
      </c>
      <c r="G535" t="s">
        <v>315</v>
      </c>
      <c r="H535" t="s">
        <v>296</v>
      </c>
      <c r="I535" t="s">
        <v>297</v>
      </c>
      <c r="J535" t="s">
        <v>130</v>
      </c>
      <c r="K535" t="s">
        <v>356</v>
      </c>
      <c r="L535" s="173" t="s">
        <v>336</v>
      </c>
      <c r="M535" s="625" t="s">
        <v>448</v>
      </c>
      <c r="N535" s="173" t="s">
        <v>399</v>
      </c>
      <c r="O535" s="172" t="s">
        <v>448</v>
      </c>
      <c r="S535" t="s">
        <v>781</v>
      </c>
      <c r="T535" t="s">
        <v>782</v>
      </c>
      <c r="U535" t="s">
        <v>429</v>
      </c>
      <c r="AC535" t="s">
        <v>2455</v>
      </c>
      <c r="AE535" s="978"/>
      <c r="AF535" s="978"/>
      <c r="AG535" s="978"/>
      <c r="AH535" s="978"/>
      <c r="AI535" s="978"/>
    </row>
    <row r="536" spans="4:35">
      <c r="D536" t="s">
        <v>269</v>
      </c>
      <c r="E536" t="s">
        <v>245</v>
      </c>
      <c r="F536" t="s">
        <v>270</v>
      </c>
      <c r="G536" t="s">
        <v>315</v>
      </c>
      <c r="H536" t="s">
        <v>296</v>
      </c>
      <c r="I536" t="s">
        <v>297</v>
      </c>
      <c r="J536" t="s">
        <v>130</v>
      </c>
      <c r="K536" t="s">
        <v>356</v>
      </c>
      <c r="L536" s="173" t="s">
        <v>336</v>
      </c>
      <c r="M536" s="625" t="s">
        <v>448</v>
      </c>
      <c r="N536" s="173" t="s">
        <v>399</v>
      </c>
      <c r="O536" s="172" t="s">
        <v>448</v>
      </c>
      <c r="S536" t="s">
        <v>783</v>
      </c>
      <c r="T536" t="s">
        <v>709</v>
      </c>
      <c r="U536" t="s">
        <v>429</v>
      </c>
      <c r="AC536" t="s">
        <v>2455</v>
      </c>
      <c r="AE536" s="978"/>
      <c r="AF536" s="978"/>
      <c r="AG536" s="978"/>
      <c r="AH536" s="978"/>
      <c r="AI536" s="978"/>
    </row>
    <row r="537" spans="4:35">
      <c r="D537" t="s">
        <v>269</v>
      </c>
      <c r="E537" t="s">
        <v>245</v>
      </c>
      <c r="F537" t="s">
        <v>270</v>
      </c>
      <c r="G537" t="s">
        <v>315</v>
      </c>
      <c r="H537" t="s">
        <v>296</v>
      </c>
      <c r="I537" t="s">
        <v>297</v>
      </c>
      <c r="J537" t="s">
        <v>130</v>
      </c>
      <c r="K537" t="s">
        <v>356</v>
      </c>
      <c r="L537" s="173" t="s">
        <v>336</v>
      </c>
      <c r="M537" s="625" t="s">
        <v>448</v>
      </c>
      <c r="N537" s="173" t="s">
        <v>399</v>
      </c>
      <c r="O537" s="172" t="s">
        <v>448</v>
      </c>
      <c r="S537" t="s">
        <v>784</v>
      </c>
      <c r="T537" t="s">
        <v>681</v>
      </c>
      <c r="U537" t="s">
        <v>429</v>
      </c>
      <c r="AC537" t="s">
        <v>2455</v>
      </c>
      <c r="AE537" s="978"/>
      <c r="AF537" s="978"/>
      <c r="AG537" s="978"/>
      <c r="AH537" s="978"/>
      <c r="AI537" s="978"/>
    </row>
    <row r="538" spans="4:35">
      <c r="D538" t="s">
        <v>269</v>
      </c>
      <c r="E538" t="s">
        <v>245</v>
      </c>
      <c r="F538" t="s">
        <v>270</v>
      </c>
      <c r="G538" t="s">
        <v>315</v>
      </c>
      <c r="H538" t="s">
        <v>296</v>
      </c>
      <c r="I538" t="s">
        <v>297</v>
      </c>
      <c r="J538" t="s">
        <v>130</v>
      </c>
      <c r="K538" t="s">
        <v>356</v>
      </c>
      <c r="L538" s="173" t="s">
        <v>336</v>
      </c>
      <c r="M538" s="625" t="s">
        <v>448</v>
      </c>
      <c r="N538" s="173" t="s">
        <v>399</v>
      </c>
      <c r="O538" s="172" t="s">
        <v>448</v>
      </c>
      <c r="S538" t="s">
        <v>785</v>
      </c>
      <c r="T538" t="s">
        <v>749</v>
      </c>
      <c r="U538" t="s">
        <v>429</v>
      </c>
      <c r="AC538" t="s">
        <v>2455</v>
      </c>
      <c r="AE538" s="978"/>
      <c r="AF538" s="978"/>
      <c r="AG538" s="978"/>
      <c r="AH538" s="978"/>
      <c r="AI538" s="978"/>
    </row>
    <row r="539" spans="4:35">
      <c r="D539" t="s">
        <v>269</v>
      </c>
      <c r="E539" t="s">
        <v>245</v>
      </c>
      <c r="F539" t="s">
        <v>270</v>
      </c>
      <c r="G539" t="s">
        <v>315</v>
      </c>
      <c r="H539" t="s">
        <v>296</v>
      </c>
      <c r="I539" t="s">
        <v>297</v>
      </c>
      <c r="J539" t="s">
        <v>130</v>
      </c>
      <c r="K539" t="s">
        <v>356</v>
      </c>
      <c r="L539" s="173" t="s">
        <v>336</v>
      </c>
      <c r="M539" s="625" t="s">
        <v>448</v>
      </c>
      <c r="N539" s="173" t="s">
        <v>399</v>
      </c>
      <c r="O539" s="172" t="s">
        <v>448</v>
      </c>
      <c r="S539" t="s">
        <v>786</v>
      </c>
      <c r="T539" t="s">
        <v>699</v>
      </c>
      <c r="U539" t="s">
        <v>429</v>
      </c>
      <c r="AC539" t="s">
        <v>2455</v>
      </c>
      <c r="AE539" s="978"/>
      <c r="AF539" s="978"/>
      <c r="AG539" s="978"/>
      <c r="AH539" s="978"/>
      <c r="AI539" s="978"/>
    </row>
    <row r="540" spans="4:35">
      <c r="D540" t="s">
        <v>269</v>
      </c>
      <c r="E540" t="s">
        <v>245</v>
      </c>
      <c r="F540" t="s">
        <v>270</v>
      </c>
      <c r="G540" t="s">
        <v>315</v>
      </c>
      <c r="H540" t="s">
        <v>296</v>
      </c>
      <c r="I540" t="s">
        <v>297</v>
      </c>
      <c r="J540" t="s">
        <v>130</v>
      </c>
      <c r="K540" t="s">
        <v>356</v>
      </c>
      <c r="L540" s="173" t="s">
        <v>336</v>
      </c>
      <c r="M540" s="625" t="s">
        <v>448</v>
      </c>
      <c r="N540" s="173" t="s">
        <v>399</v>
      </c>
      <c r="O540" s="172" t="s">
        <v>448</v>
      </c>
      <c r="S540" t="s">
        <v>787</v>
      </c>
      <c r="T540" t="s">
        <v>697</v>
      </c>
      <c r="U540" t="s">
        <v>429</v>
      </c>
      <c r="AC540" t="s">
        <v>2455</v>
      </c>
      <c r="AE540" s="978"/>
      <c r="AF540" s="978"/>
      <c r="AG540" s="978"/>
      <c r="AH540" s="978"/>
      <c r="AI540" s="978"/>
    </row>
    <row r="541" spans="4:35">
      <c r="D541" t="s">
        <v>269</v>
      </c>
      <c r="E541" t="s">
        <v>245</v>
      </c>
      <c r="F541" t="s">
        <v>270</v>
      </c>
      <c r="G541" t="s">
        <v>315</v>
      </c>
      <c r="H541" t="s">
        <v>296</v>
      </c>
      <c r="I541" t="s">
        <v>297</v>
      </c>
      <c r="J541" t="s">
        <v>130</v>
      </c>
      <c r="K541" t="s">
        <v>356</v>
      </c>
      <c r="L541" s="173" t="s">
        <v>336</v>
      </c>
      <c r="M541" s="625" t="s">
        <v>448</v>
      </c>
      <c r="N541" s="173" t="s">
        <v>399</v>
      </c>
      <c r="O541" s="172" t="s">
        <v>448</v>
      </c>
      <c r="S541" t="s">
        <v>788</v>
      </c>
      <c r="T541" t="s">
        <v>703</v>
      </c>
      <c r="U541" t="s">
        <v>429</v>
      </c>
      <c r="AC541" t="s">
        <v>2455</v>
      </c>
      <c r="AE541" s="978"/>
      <c r="AF541" s="978"/>
      <c r="AG541" s="978"/>
      <c r="AH541" s="978"/>
      <c r="AI541" s="978"/>
    </row>
    <row r="542" spans="4:35">
      <c r="D542" t="s">
        <v>269</v>
      </c>
      <c r="E542" t="s">
        <v>245</v>
      </c>
      <c r="F542" t="s">
        <v>270</v>
      </c>
      <c r="G542" t="s">
        <v>315</v>
      </c>
      <c r="H542" t="s">
        <v>296</v>
      </c>
      <c r="I542" t="s">
        <v>297</v>
      </c>
      <c r="J542" t="s">
        <v>130</v>
      </c>
      <c r="K542" t="s">
        <v>356</v>
      </c>
      <c r="L542" s="173" t="s">
        <v>336</v>
      </c>
      <c r="M542" s="173" t="s">
        <v>276</v>
      </c>
      <c r="N542" s="173" t="s">
        <v>399</v>
      </c>
      <c r="O542" t="s">
        <v>302</v>
      </c>
      <c r="S542" t="s">
        <v>789</v>
      </c>
      <c r="T542" t="s">
        <v>754</v>
      </c>
      <c r="U542" t="s">
        <v>429</v>
      </c>
      <c r="AC542" t="s">
        <v>2455</v>
      </c>
      <c r="AE542" s="978"/>
      <c r="AF542" s="978"/>
      <c r="AG542" s="978"/>
      <c r="AH542" s="978"/>
      <c r="AI542" s="978"/>
    </row>
    <row r="543" spans="4:35">
      <c r="D543" t="s">
        <v>269</v>
      </c>
      <c r="E543" t="s">
        <v>245</v>
      </c>
      <c r="F543" t="s">
        <v>270</v>
      </c>
      <c r="G543" t="s">
        <v>315</v>
      </c>
      <c r="H543" t="s">
        <v>296</v>
      </c>
      <c r="I543" t="s">
        <v>297</v>
      </c>
      <c r="J543" t="s">
        <v>130</v>
      </c>
      <c r="K543" t="s">
        <v>356</v>
      </c>
      <c r="L543" s="173" t="s">
        <v>336</v>
      </c>
      <c r="M543" s="625" t="s">
        <v>448</v>
      </c>
      <c r="N543" s="173" t="s">
        <v>399</v>
      </c>
      <c r="O543" s="172" t="s">
        <v>448</v>
      </c>
      <c r="S543" t="s">
        <v>790</v>
      </c>
      <c r="T543" t="s">
        <v>756</v>
      </c>
      <c r="U543" t="s">
        <v>429</v>
      </c>
      <c r="AC543" t="s">
        <v>2455</v>
      </c>
      <c r="AE543" s="978"/>
      <c r="AF543" s="978"/>
      <c r="AG543" s="978"/>
      <c r="AH543" s="978"/>
      <c r="AI543" s="978"/>
    </row>
    <row r="544" spans="4:35">
      <c r="D544" t="s">
        <v>269</v>
      </c>
      <c r="E544" t="s">
        <v>245</v>
      </c>
      <c r="F544" t="s">
        <v>270</v>
      </c>
      <c r="G544" t="s">
        <v>315</v>
      </c>
      <c r="H544" t="s">
        <v>296</v>
      </c>
      <c r="I544" t="s">
        <v>297</v>
      </c>
      <c r="J544" t="s">
        <v>130</v>
      </c>
      <c r="K544" t="s">
        <v>356</v>
      </c>
      <c r="L544" s="173" t="s">
        <v>336</v>
      </c>
      <c r="M544" s="625" t="s">
        <v>448</v>
      </c>
      <c r="N544" s="173" t="s">
        <v>399</v>
      </c>
      <c r="O544" s="172" t="s">
        <v>448</v>
      </c>
      <c r="S544" t="s">
        <v>791</v>
      </c>
      <c r="T544" t="s">
        <v>721</v>
      </c>
      <c r="U544" t="s">
        <v>429</v>
      </c>
      <c r="AC544" t="s">
        <v>2455</v>
      </c>
      <c r="AE544" s="978"/>
      <c r="AF544" s="978"/>
      <c r="AG544" s="978"/>
      <c r="AH544" s="978"/>
      <c r="AI544" s="978"/>
    </row>
    <row r="545" spans="4:35">
      <c r="D545" t="s">
        <v>269</v>
      </c>
      <c r="E545" t="s">
        <v>245</v>
      </c>
      <c r="F545" t="s">
        <v>270</v>
      </c>
      <c r="G545" t="s">
        <v>315</v>
      </c>
      <c r="H545" t="s">
        <v>296</v>
      </c>
      <c r="I545" t="s">
        <v>297</v>
      </c>
      <c r="J545" t="s">
        <v>130</v>
      </c>
      <c r="K545" t="s">
        <v>356</v>
      </c>
      <c r="L545" s="173" t="s">
        <v>336</v>
      </c>
      <c r="M545" s="173" t="s">
        <v>276</v>
      </c>
      <c r="N545" s="173" t="s">
        <v>405</v>
      </c>
      <c r="O545" t="s">
        <v>302</v>
      </c>
      <c r="S545" t="s">
        <v>792</v>
      </c>
      <c r="T545" t="s">
        <v>793</v>
      </c>
      <c r="U545" t="s">
        <v>433</v>
      </c>
      <c r="AC545" t="s">
        <v>2455</v>
      </c>
      <c r="AE545" s="978"/>
      <c r="AF545" s="978"/>
      <c r="AG545" s="978"/>
      <c r="AH545" s="978"/>
      <c r="AI545" s="978"/>
    </row>
    <row r="546" spans="4:35">
      <c r="D546" t="s">
        <v>269</v>
      </c>
      <c r="E546" t="s">
        <v>245</v>
      </c>
      <c r="F546" t="s">
        <v>270</v>
      </c>
      <c r="G546" t="s">
        <v>315</v>
      </c>
      <c r="H546" t="s">
        <v>296</v>
      </c>
      <c r="I546" t="s">
        <v>297</v>
      </c>
      <c r="J546" t="s">
        <v>130</v>
      </c>
      <c r="K546" t="s">
        <v>356</v>
      </c>
      <c r="L546" s="173" t="s">
        <v>336</v>
      </c>
      <c r="M546" s="173" t="s">
        <v>276</v>
      </c>
      <c r="N546" s="173" t="s">
        <v>405</v>
      </c>
      <c r="O546" t="s">
        <v>302</v>
      </c>
      <c r="S546" t="s">
        <v>794</v>
      </c>
      <c r="T546" t="s">
        <v>795</v>
      </c>
      <c r="U546" t="s">
        <v>433</v>
      </c>
      <c r="AC546" t="s">
        <v>2455</v>
      </c>
      <c r="AE546" s="978"/>
      <c r="AF546" s="978"/>
      <c r="AG546" s="978"/>
      <c r="AH546" s="978"/>
      <c r="AI546" s="978"/>
    </row>
    <row r="547" spans="4:35">
      <c r="D547" t="s">
        <v>269</v>
      </c>
      <c r="E547" t="s">
        <v>245</v>
      </c>
      <c r="F547" t="s">
        <v>270</v>
      </c>
      <c r="G547" t="s">
        <v>315</v>
      </c>
      <c r="H547" t="s">
        <v>296</v>
      </c>
      <c r="I547" t="s">
        <v>297</v>
      </c>
      <c r="J547" t="s">
        <v>130</v>
      </c>
      <c r="K547" t="s">
        <v>356</v>
      </c>
      <c r="L547" s="173" t="s">
        <v>336</v>
      </c>
      <c r="M547" s="625" t="s">
        <v>448</v>
      </c>
      <c r="N547" s="173" t="s">
        <v>405</v>
      </c>
      <c r="O547" s="172" t="s">
        <v>448</v>
      </c>
      <c r="S547" t="s">
        <v>796</v>
      </c>
      <c r="T547" t="s">
        <v>797</v>
      </c>
      <c r="U547" t="s">
        <v>433</v>
      </c>
      <c r="AC547" t="s">
        <v>2455</v>
      </c>
      <c r="AE547" s="978"/>
      <c r="AF547" s="978"/>
      <c r="AG547" s="978"/>
      <c r="AH547" s="978"/>
      <c r="AI547" s="978"/>
    </row>
    <row r="548" spans="4:35">
      <c r="D548" t="s">
        <v>269</v>
      </c>
      <c r="E548" t="s">
        <v>245</v>
      </c>
      <c r="F548" t="s">
        <v>270</v>
      </c>
      <c r="G548" t="s">
        <v>315</v>
      </c>
      <c r="H548" t="s">
        <v>296</v>
      </c>
      <c r="I548" t="s">
        <v>297</v>
      </c>
      <c r="J548" t="s">
        <v>130</v>
      </c>
      <c r="K548" t="s">
        <v>356</v>
      </c>
      <c r="L548" s="173" t="s">
        <v>336</v>
      </c>
      <c r="M548" s="173" t="s">
        <v>276</v>
      </c>
      <c r="N548" s="173" t="s">
        <v>405</v>
      </c>
      <c r="O548" t="s">
        <v>302</v>
      </c>
      <c r="S548" t="s">
        <v>798</v>
      </c>
      <c r="T548" t="s">
        <v>799</v>
      </c>
      <c r="U548" t="s">
        <v>433</v>
      </c>
      <c r="AC548" t="s">
        <v>2455</v>
      </c>
      <c r="AE548" s="978"/>
      <c r="AF548" s="978"/>
      <c r="AG548" s="978"/>
      <c r="AH548" s="978"/>
      <c r="AI548" s="978"/>
    </row>
    <row r="549" spans="4:35">
      <c r="D549" t="s">
        <v>269</v>
      </c>
      <c r="E549" t="s">
        <v>245</v>
      </c>
      <c r="F549" t="s">
        <v>270</v>
      </c>
      <c r="G549" t="s">
        <v>315</v>
      </c>
      <c r="H549" t="s">
        <v>296</v>
      </c>
      <c r="I549" t="s">
        <v>297</v>
      </c>
      <c r="J549" t="s">
        <v>130</v>
      </c>
      <c r="K549" t="s">
        <v>356</v>
      </c>
      <c r="L549" s="173" t="s">
        <v>336</v>
      </c>
      <c r="M549" s="625" t="s">
        <v>448</v>
      </c>
      <c r="N549" s="173" t="s">
        <v>405</v>
      </c>
      <c r="O549" s="172" t="s">
        <v>448</v>
      </c>
      <c r="S549" t="s">
        <v>800</v>
      </c>
      <c r="T549" t="s">
        <v>801</v>
      </c>
      <c r="U549" t="s">
        <v>433</v>
      </c>
      <c r="AC549" t="s">
        <v>2455</v>
      </c>
      <c r="AE549" s="978"/>
      <c r="AF549" s="978"/>
      <c r="AG549" s="978"/>
      <c r="AH549" s="978"/>
      <c r="AI549" s="978"/>
    </row>
    <row r="550" spans="4:35">
      <c r="D550" t="s">
        <v>269</v>
      </c>
      <c r="E550" t="s">
        <v>245</v>
      </c>
      <c r="F550" t="s">
        <v>270</v>
      </c>
      <c r="G550" t="s">
        <v>315</v>
      </c>
      <c r="H550" t="s">
        <v>296</v>
      </c>
      <c r="I550" t="s">
        <v>297</v>
      </c>
      <c r="J550" t="s">
        <v>130</v>
      </c>
      <c r="K550" t="s">
        <v>356</v>
      </c>
      <c r="L550" s="173" t="s">
        <v>336</v>
      </c>
      <c r="M550" s="173" t="s">
        <v>276</v>
      </c>
      <c r="N550" s="173" t="s">
        <v>405</v>
      </c>
      <c r="O550" t="s">
        <v>302</v>
      </c>
      <c r="S550" t="s">
        <v>802</v>
      </c>
      <c r="T550" t="s">
        <v>803</v>
      </c>
      <c r="U550" t="s">
        <v>433</v>
      </c>
      <c r="AC550" t="s">
        <v>2455</v>
      </c>
      <c r="AE550" s="978"/>
      <c r="AF550" s="978"/>
      <c r="AG550" s="978"/>
      <c r="AH550" s="978"/>
      <c r="AI550" s="978"/>
    </row>
    <row r="551" spans="4:35">
      <c r="D551" t="s">
        <v>269</v>
      </c>
      <c r="E551" t="s">
        <v>245</v>
      </c>
      <c r="F551" t="s">
        <v>270</v>
      </c>
      <c r="G551" t="s">
        <v>315</v>
      </c>
      <c r="H551" t="s">
        <v>296</v>
      </c>
      <c r="I551" t="s">
        <v>297</v>
      </c>
      <c r="J551" t="s">
        <v>130</v>
      </c>
      <c r="K551" t="s">
        <v>356</v>
      </c>
      <c r="L551" s="173" t="s">
        <v>336</v>
      </c>
      <c r="M551" s="173" t="s">
        <v>276</v>
      </c>
      <c r="N551" s="173" t="s">
        <v>405</v>
      </c>
      <c r="O551" t="s">
        <v>302</v>
      </c>
      <c r="S551" t="s">
        <v>804</v>
      </c>
      <c r="T551" t="s">
        <v>805</v>
      </c>
      <c r="U551" t="s">
        <v>433</v>
      </c>
      <c r="AC551" t="s">
        <v>2455</v>
      </c>
      <c r="AE551" s="978"/>
      <c r="AF551" s="978"/>
      <c r="AG551" s="978"/>
      <c r="AH551" s="978"/>
      <c r="AI551" s="978"/>
    </row>
    <row r="552" spans="4:35">
      <c r="D552" t="s">
        <v>269</v>
      </c>
      <c r="E552" t="s">
        <v>245</v>
      </c>
      <c r="F552" t="s">
        <v>270</v>
      </c>
      <c r="G552" t="s">
        <v>315</v>
      </c>
      <c r="H552" t="s">
        <v>296</v>
      </c>
      <c r="I552" t="s">
        <v>297</v>
      </c>
      <c r="J552" t="s">
        <v>130</v>
      </c>
      <c r="K552" t="s">
        <v>356</v>
      </c>
      <c r="L552" s="173" t="s">
        <v>336</v>
      </c>
      <c r="M552" s="625" t="s">
        <v>448</v>
      </c>
      <c r="N552" s="173" t="s">
        <v>405</v>
      </c>
      <c r="O552" s="172" t="s">
        <v>448</v>
      </c>
      <c r="S552" t="s">
        <v>806</v>
      </c>
      <c r="T552" t="s">
        <v>807</v>
      </c>
      <c r="U552" t="s">
        <v>433</v>
      </c>
      <c r="AC552" t="s">
        <v>2455</v>
      </c>
      <c r="AE552" s="978"/>
      <c r="AF552" s="978"/>
      <c r="AG552" s="978"/>
      <c r="AH552" s="978"/>
      <c r="AI552" s="978"/>
    </row>
    <row r="553" spans="4:35">
      <c r="D553" t="s">
        <v>269</v>
      </c>
      <c r="E553" t="s">
        <v>245</v>
      </c>
      <c r="F553" t="s">
        <v>270</v>
      </c>
      <c r="G553" t="s">
        <v>315</v>
      </c>
      <c r="H553" t="s">
        <v>296</v>
      </c>
      <c r="I553" t="s">
        <v>297</v>
      </c>
      <c r="J553" t="s">
        <v>130</v>
      </c>
      <c r="K553" t="s">
        <v>356</v>
      </c>
      <c r="L553" s="173" t="s">
        <v>336</v>
      </c>
      <c r="M553" s="625" t="s">
        <v>448</v>
      </c>
      <c r="N553" s="173" t="s">
        <v>405</v>
      </c>
      <c r="O553" s="172" t="s">
        <v>448</v>
      </c>
      <c r="S553" t="s">
        <v>808</v>
      </c>
      <c r="T553" t="s">
        <v>809</v>
      </c>
      <c r="U553" t="s">
        <v>433</v>
      </c>
      <c r="AC553" t="s">
        <v>2455</v>
      </c>
      <c r="AE553" s="978"/>
      <c r="AF553" s="978"/>
      <c r="AG553" s="978"/>
      <c r="AH553" s="978"/>
      <c r="AI553" s="978"/>
    </row>
    <row r="554" spans="4:35">
      <c r="D554" t="s">
        <v>269</v>
      </c>
      <c r="E554" t="s">
        <v>245</v>
      </c>
      <c r="F554" t="s">
        <v>270</v>
      </c>
      <c r="G554" t="s">
        <v>315</v>
      </c>
      <c r="H554" t="s">
        <v>296</v>
      </c>
      <c r="I554" t="s">
        <v>297</v>
      </c>
      <c r="J554" t="s">
        <v>130</v>
      </c>
      <c r="K554" t="s">
        <v>356</v>
      </c>
      <c r="L554" s="173" t="s">
        <v>336</v>
      </c>
      <c r="M554" s="625" t="s">
        <v>448</v>
      </c>
      <c r="N554" s="173" t="s">
        <v>405</v>
      </c>
      <c r="O554" s="172" t="s">
        <v>448</v>
      </c>
      <c r="S554" t="s">
        <v>810</v>
      </c>
      <c r="T554" t="s">
        <v>811</v>
      </c>
      <c r="U554" t="s">
        <v>433</v>
      </c>
      <c r="AC554" t="s">
        <v>2455</v>
      </c>
      <c r="AE554" s="978"/>
      <c r="AF554" s="978"/>
      <c r="AG554" s="978"/>
      <c r="AH554" s="978"/>
      <c r="AI554" s="978"/>
    </row>
    <row r="555" spans="4:35">
      <c r="D555" t="s">
        <v>269</v>
      </c>
      <c r="E555" t="s">
        <v>245</v>
      </c>
      <c r="F555" t="s">
        <v>270</v>
      </c>
      <c r="G555" t="s">
        <v>315</v>
      </c>
      <c r="H555" t="s">
        <v>296</v>
      </c>
      <c r="I555" t="s">
        <v>297</v>
      </c>
      <c r="J555" t="s">
        <v>130</v>
      </c>
      <c r="K555" t="s">
        <v>356</v>
      </c>
      <c r="L555" s="173" t="s">
        <v>336</v>
      </c>
      <c r="M555" s="173" t="s">
        <v>276</v>
      </c>
      <c r="N555" s="173" t="s">
        <v>405</v>
      </c>
      <c r="O555" t="s">
        <v>302</v>
      </c>
      <c r="S555" t="s">
        <v>812</v>
      </c>
      <c r="T555" t="s">
        <v>813</v>
      </c>
      <c r="U555" t="s">
        <v>433</v>
      </c>
      <c r="AC555" t="s">
        <v>2455</v>
      </c>
      <c r="AE555" s="978"/>
      <c r="AF555" s="978"/>
      <c r="AG555" s="978"/>
      <c r="AH555" s="978"/>
      <c r="AI555" s="978"/>
    </row>
    <row r="556" spans="4:35">
      <c r="D556" t="s">
        <v>269</v>
      </c>
      <c r="E556" t="s">
        <v>245</v>
      </c>
      <c r="F556" t="s">
        <v>270</v>
      </c>
      <c r="G556" t="s">
        <v>315</v>
      </c>
      <c r="H556" t="s">
        <v>296</v>
      </c>
      <c r="I556" t="s">
        <v>297</v>
      </c>
      <c r="J556" t="s">
        <v>130</v>
      </c>
      <c r="K556" t="s">
        <v>356</v>
      </c>
      <c r="L556" s="173" t="s">
        <v>336</v>
      </c>
      <c r="M556" s="173" t="s">
        <v>276</v>
      </c>
      <c r="N556" s="173" t="s">
        <v>405</v>
      </c>
      <c r="O556" t="s">
        <v>302</v>
      </c>
      <c r="S556" t="s">
        <v>814</v>
      </c>
      <c r="T556" t="s">
        <v>815</v>
      </c>
      <c r="U556" t="s">
        <v>433</v>
      </c>
      <c r="AC556" t="s">
        <v>2455</v>
      </c>
      <c r="AE556" s="978"/>
      <c r="AF556" s="978"/>
      <c r="AG556" s="978"/>
      <c r="AH556" s="978"/>
      <c r="AI556" s="978"/>
    </row>
    <row r="557" spans="4:35">
      <c r="D557" t="s">
        <v>269</v>
      </c>
      <c r="E557" t="s">
        <v>245</v>
      </c>
      <c r="F557" t="s">
        <v>270</v>
      </c>
      <c r="G557" t="s">
        <v>315</v>
      </c>
      <c r="H557" t="s">
        <v>296</v>
      </c>
      <c r="I557" t="s">
        <v>297</v>
      </c>
      <c r="J557" t="s">
        <v>130</v>
      </c>
      <c r="K557" t="s">
        <v>356</v>
      </c>
      <c r="L557" s="173" t="s">
        <v>336</v>
      </c>
      <c r="M557" s="625" t="s">
        <v>448</v>
      </c>
      <c r="N557" s="173" t="s">
        <v>405</v>
      </c>
      <c r="O557" s="172" t="s">
        <v>448</v>
      </c>
      <c r="S557" t="s">
        <v>816</v>
      </c>
      <c r="T557" t="s">
        <v>817</v>
      </c>
      <c r="U557" t="s">
        <v>433</v>
      </c>
      <c r="AC557" t="s">
        <v>2455</v>
      </c>
      <c r="AE557" s="978"/>
      <c r="AF557" s="978"/>
      <c r="AG557" s="978"/>
      <c r="AH557" s="978"/>
      <c r="AI557" s="978"/>
    </row>
    <row r="558" spans="4:35">
      <c r="D558" t="s">
        <v>269</v>
      </c>
      <c r="E558" t="s">
        <v>245</v>
      </c>
      <c r="F558" t="s">
        <v>270</v>
      </c>
      <c r="G558" t="s">
        <v>315</v>
      </c>
      <c r="H558" t="s">
        <v>296</v>
      </c>
      <c r="I558" t="s">
        <v>297</v>
      </c>
      <c r="J558" t="s">
        <v>130</v>
      </c>
      <c r="K558" t="s">
        <v>356</v>
      </c>
      <c r="L558" s="173" t="s">
        <v>336</v>
      </c>
      <c r="M558" s="625" t="s">
        <v>448</v>
      </c>
      <c r="N558" s="173" t="s">
        <v>405</v>
      </c>
      <c r="O558" s="172" t="s">
        <v>448</v>
      </c>
      <c r="S558" t="s">
        <v>818</v>
      </c>
      <c r="T558" t="s">
        <v>819</v>
      </c>
      <c r="U558" t="s">
        <v>433</v>
      </c>
      <c r="AC558" t="s">
        <v>2455</v>
      </c>
      <c r="AE558" s="978"/>
      <c r="AF558" s="978"/>
      <c r="AG558" s="978"/>
      <c r="AH558" s="978"/>
      <c r="AI558" s="978"/>
    </row>
    <row r="559" spans="4:35">
      <c r="D559" t="s">
        <v>269</v>
      </c>
      <c r="E559" t="s">
        <v>245</v>
      </c>
      <c r="F559" t="s">
        <v>270</v>
      </c>
      <c r="G559" t="s">
        <v>315</v>
      </c>
      <c r="H559" t="s">
        <v>296</v>
      </c>
      <c r="I559" t="s">
        <v>297</v>
      </c>
      <c r="J559" t="s">
        <v>130</v>
      </c>
      <c r="K559" t="s">
        <v>356</v>
      </c>
      <c r="L559" s="173" t="s">
        <v>336</v>
      </c>
      <c r="M559" s="173" t="s">
        <v>276</v>
      </c>
      <c r="N559" s="173" t="s">
        <v>405</v>
      </c>
      <c r="O559" t="s">
        <v>302</v>
      </c>
      <c r="S559" t="s">
        <v>820</v>
      </c>
      <c r="T559" t="s">
        <v>821</v>
      </c>
      <c r="U559" t="s">
        <v>433</v>
      </c>
      <c r="AC559" t="s">
        <v>2455</v>
      </c>
      <c r="AE559" s="978"/>
      <c r="AF559" s="978"/>
      <c r="AG559" s="978"/>
      <c r="AH559" s="978"/>
      <c r="AI559" s="978"/>
    </row>
    <row r="560" spans="4:35">
      <c r="D560" t="s">
        <v>269</v>
      </c>
      <c r="E560" t="s">
        <v>245</v>
      </c>
      <c r="F560" t="s">
        <v>270</v>
      </c>
      <c r="G560" t="s">
        <v>315</v>
      </c>
      <c r="H560" t="s">
        <v>296</v>
      </c>
      <c r="I560" t="s">
        <v>297</v>
      </c>
      <c r="J560" t="s">
        <v>130</v>
      </c>
      <c r="K560" t="s">
        <v>356</v>
      </c>
      <c r="L560" s="173" t="s">
        <v>336</v>
      </c>
      <c r="M560" s="625" t="s">
        <v>448</v>
      </c>
      <c r="N560" s="173" t="s">
        <v>405</v>
      </c>
      <c r="O560" s="172" t="s">
        <v>448</v>
      </c>
      <c r="S560" t="s">
        <v>822</v>
      </c>
      <c r="T560" t="s">
        <v>823</v>
      </c>
      <c r="U560" t="s">
        <v>433</v>
      </c>
      <c r="AC560" t="s">
        <v>2455</v>
      </c>
      <c r="AE560" s="978"/>
      <c r="AF560" s="978"/>
      <c r="AG560" s="978"/>
      <c r="AH560" s="978"/>
      <c r="AI560" s="978"/>
    </row>
    <row r="561" spans="4:35">
      <c r="D561" t="s">
        <v>269</v>
      </c>
      <c r="E561" t="s">
        <v>245</v>
      </c>
      <c r="F561" t="s">
        <v>270</v>
      </c>
      <c r="G561" t="s">
        <v>315</v>
      </c>
      <c r="H561" t="s">
        <v>296</v>
      </c>
      <c r="I561" t="s">
        <v>297</v>
      </c>
      <c r="J561" t="s">
        <v>130</v>
      </c>
      <c r="K561" t="s">
        <v>356</v>
      </c>
      <c r="L561" s="173" t="s">
        <v>336</v>
      </c>
      <c r="M561" s="625" t="s">
        <v>448</v>
      </c>
      <c r="N561" s="173" t="s">
        <v>405</v>
      </c>
      <c r="O561" s="172" t="s">
        <v>448</v>
      </c>
      <c r="S561" t="s">
        <v>824</v>
      </c>
      <c r="T561" t="s">
        <v>825</v>
      </c>
      <c r="U561" t="s">
        <v>433</v>
      </c>
      <c r="AC561" t="s">
        <v>2455</v>
      </c>
      <c r="AE561" s="978"/>
      <c r="AF561" s="978"/>
      <c r="AG561" s="978"/>
      <c r="AH561" s="978"/>
      <c r="AI561" s="978"/>
    </row>
    <row r="562" spans="4:35">
      <c r="D562" t="s">
        <v>269</v>
      </c>
      <c r="E562" t="s">
        <v>245</v>
      </c>
      <c r="F562" t="s">
        <v>270</v>
      </c>
      <c r="G562" t="s">
        <v>315</v>
      </c>
      <c r="H562" t="s">
        <v>296</v>
      </c>
      <c r="I562" t="s">
        <v>297</v>
      </c>
      <c r="J562" t="s">
        <v>130</v>
      </c>
      <c r="K562" t="s">
        <v>356</v>
      </c>
      <c r="L562" s="173" t="s">
        <v>336</v>
      </c>
      <c r="M562" s="173" t="s">
        <v>276</v>
      </c>
      <c r="N562" s="173" t="s">
        <v>405</v>
      </c>
      <c r="O562" t="s">
        <v>302</v>
      </c>
      <c r="S562" t="s">
        <v>826</v>
      </c>
      <c r="T562" t="s">
        <v>827</v>
      </c>
      <c r="U562" t="s">
        <v>433</v>
      </c>
      <c r="AC562" t="s">
        <v>2455</v>
      </c>
      <c r="AE562" s="978"/>
      <c r="AF562" s="978"/>
      <c r="AG562" s="978"/>
      <c r="AH562" s="978"/>
      <c r="AI562" s="978"/>
    </row>
    <row r="563" spans="4:35">
      <c r="D563" t="s">
        <v>269</v>
      </c>
      <c r="E563" t="s">
        <v>245</v>
      </c>
      <c r="F563" t="s">
        <v>270</v>
      </c>
      <c r="G563" t="s">
        <v>315</v>
      </c>
      <c r="H563" t="s">
        <v>296</v>
      </c>
      <c r="I563" t="s">
        <v>297</v>
      </c>
      <c r="J563" t="s">
        <v>130</v>
      </c>
      <c r="K563" t="s">
        <v>356</v>
      </c>
      <c r="L563" s="173" t="s">
        <v>336</v>
      </c>
      <c r="M563" s="625" t="s">
        <v>448</v>
      </c>
      <c r="N563" s="173" t="s">
        <v>405</v>
      </c>
      <c r="O563" s="172" t="s">
        <v>448</v>
      </c>
      <c r="S563" t="s">
        <v>828</v>
      </c>
      <c r="T563" t="s">
        <v>803</v>
      </c>
      <c r="U563" t="s">
        <v>433</v>
      </c>
      <c r="AC563" t="s">
        <v>2455</v>
      </c>
      <c r="AE563" s="978"/>
      <c r="AF563" s="978"/>
      <c r="AG563" s="978"/>
      <c r="AH563" s="978"/>
      <c r="AI563" s="978"/>
    </row>
    <row r="564" spans="4:35">
      <c r="D564" t="s">
        <v>269</v>
      </c>
      <c r="E564" t="s">
        <v>245</v>
      </c>
      <c r="F564" t="s">
        <v>270</v>
      </c>
      <c r="G564" t="s">
        <v>315</v>
      </c>
      <c r="H564" t="s">
        <v>296</v>
      </c>
      <c r="I564" t="s">
        <v>297</v>
      </c>
      <c r="J564" t="s">
        <v>130</v>
      </c>
      <c r="K564" t="s">
        <v>356</v>
      </c>
      <c r="L564" s="173" t="s">
        <v>336</v>
      </c>
      <c r="M564" s="625" t="s">
        <v>448</v>
      </c>
      <c r="N564" s="173" t="s">
        <v>405</v>
      </c>
      <c r="O564" s="172" t="s">
        <v>448</v>
      </c>
      <c r="S564" t="s">
        <v>829</v>
      </c>
      <c r="T564" t="s">
        <v>801</v>
      </c>
      <c r="U564" t="s">
        <v>433</v>
      </c>
      <c r="AC564" t="s">
        <v>2455</v>
      </c>
      <c r="AE564" s="978"/>
      <c r="AF564" s="978"/>
      <c r="AG564" s="978"/>
      <c r="AH564" s="978"/>
      <c r="AI564" s="978"/>
    </row>
    <row r="565" spans="4:35">
      <c r="D565" t="s">
        <v>269</v>
      </c>
      <c r="E565" t="s">
        <v>245</v>
      </c>
      <c r="F565" t="s">
        <v>270</v>
      </c>
      <c r="G565" t="s">
        <v>315</v>
      </c>
      <c r="H565" t="s">
        <v>296</v>
      </c>
      <c r="I565" t="s">
        <v>297</v>
      </c>
      <c r="J565" t="s">
        <v>130</v>
      </c>
      <c r="K565" t="s">
        <v>356</v>
      </c>
      <c r="L565" s="173" t="s">
        <v>336</v>
      </c>
      <c r="M565" s="625" t="s">
        <v>448</v>
      </c>
      <c r="N565" s="173" t="s">
        <v>405</v>
      </c>
      <c r="O565" s="172" t="s">
        <v>448</v>
      </c>
      <c r="S565" t="s">
        <v>830</v>
      </c>
      <c r="T565" t="s">
        <v>805</v>
      </c>
      <c r="U565" t="s">
        <v>433</v>
      </c>
      <c r="AC565" t="s">
        <v>2455</v>
      </c>
      <c r="AE565" s="978"/>
      <c r="AF565" s="978"/>
      <c r="AG565" s="978"/>
      <c r="AH565" s="978"/>
      <c r="AI565" s="978"/>
    </row>
    <row r="566" spans="4:35">
      <c r="D566" t="s">
        <v>269</v>
      </c>
      <c r="E566" t="s">
        <v>245</v>
      </c>
      <c r="F566" t="s">
        <v>270</v>
      </c>
      <c r="G566" t="s">
        <v>315</v>
      </c>
      <c r="H566" t="s">
        <v>296</v>
      </c>
      <c r="I566" t="s">
        <v>297</v>
      </c>
      <c r="J566" t="s">
        <v>130</v>
      </c>
      <c r="K566" t="s">
        <v>356</v>
      </c>
      <c r="L566" s="173" t="s">
        <v>336</v>
      </c>
      <c r="M566" s="625" t="s">
        <v>448</v>
      </c>
      <c r="N566" s="173" t="s">
        <v>405</v>
      </c>
      <c r="O566" s="172" t="s">
        <v>448</v>
      </c>
      <c r="S566" t="s">
        <v>831</v>
      </c>
      <c r="T566" t="s">
        <v>819</v>
      </c>
      <c r="U566" t="s">
        <v>433</v>
      </c>
      <c r="AC566" t="s">
        <v>2455</v>
      </c>
      <c r="AE566" s="978"/>
      <c r="AF566" s="978"/>
      <c r="AG566" s="978"/>
      <c r="AH566" s="978"/>
      <c r="AI566" s="978"/>
    </row>
    <row r="567" spans="4:35">
      <c r="D567" t="s">
        <v>269</v>
      </c>
      <c r="E567" t="s">
        <v>245</v>
      </c>
      <c r="F567" t="s">
        <v>270</v>
      </c>
      <c r="G567" t="s">
        <v>315</v>
      </c>
      <c r="H567" t="s">
        <v>296</v>
      </c>
      <c r="I567" t="s">
        <v>297</v>
      </c>
      <c r="J567" t="s">
        <v>130</v>
      </c>
      <c r="K567" t="s">
        <v>356</v>
      </c>
      <c r="L567" s="173" t="s">
        <v>336</v>
      </c>
      <c r="M567" s="625" t="s">
        <v>448</v>
      </c>
      <c r="N567" s="173" t="s">
        <v>405</v>
      </c>
      <c r="O567" s="172" t="s">
        <v>448</v>
      </c>
      <c r="S567" t="s">
        <v>832</v>
      </c>
      <c r="T567" t="s">
        <v>817</v>
      </c>
      <c r="U567" t="s">
        <v>433</v>
      </c>
      <c r="AC567" t="s">
        <v>2455</v>
      </c>
      <c r="AE567" s="978"/>
      <c r="AF567" s="978"/>
      <c r="AG567" s="978"/>
      <c r="AH567" s="978"/>
      <c r="AI567" s="978"/>
    </row>
    <row r="568" spans="4:35">
      <c r="D568" t="s">
        <v>269</v>
      </c>
      <c r="E568" t="s">
        <v>245</v>
      </c>
      <c r="F568" t="s">
        <v>270</v>
      </c>
      <c r="G568" t="s">
        <v>315</v>
      </c>
      <c r="H568" t="s">
        <v>296</v>
      </c>
      <c r="I568" t="s">
        <v>297</v>
      </c>
      <c r="J568" t="s">
        <v>130</v>
      </c>
      <c r="K568" t="s">
        <v>356</v>
      </c>
      <c r="L568" s="173" t="s">
        <v>336</v>
      </c>
      <c r="M568" s="625" t="s">
        <v>448</v>
      </c>
      <c r="N568" s="173" t="s">
        <v>405</v>
      </c>
      <c r="O568" s="172" t="s">
        <v>448</v>
      </c>
      <c r="S568" t="s">
        <v>833</v>
      </c>
      <c r="T568" t="s">
        <v>821</v>
      </c>
      <c r="U568" t="s">
        <v>433</v>
      </c>
      <c r="AC568" t="s">
        <v>2455</v>
      </c>
      <c r="AE568" s="978"/>
      <c r="AF568" s="978"/>
      <c r="AG568" s="978"/>
      <c r="AH568" s="978"/>
      <c r="AI568" s="978"/>
    </row>
    <row r="569" spans="4:35">
      <c r="D569" t="s">
        <v>269</v>
      </c>
      <c r="E569" t="s">
        <v>245</v>
      </c>
      <c r="F569" t="s">
        <v>270</v>
      </c>
      <c r="G569" t="s">
        <v>315</v>
      </c>
      <c r="H569" t="s">
        <v>296</v>
      </c>
      <c r="I569" t="s">
        <v>297</v>
      </c>
      <c r="J569" t="s">
        <v>130</v>
      </c>
      <c r="K569" t="s">
        <v>356</v>
      </c>
      <c r="L569" s="173" t="s">
        <v>336</v>
      </c>
      <c r="M569" s="625" t="s">
        <v>448</v>
      </c>
      <c r="N569" s="173" t="s">
        <v>405</v>
      </c>
      <c r="O569" s="172" t="s">
        <v>448</v>
      </c>
      <c r="S569" t="s">
        <v>834</v>
      </c>
      <c r="T569" t="s">
        <v>813</v>
      </c>
      <c r="U569" t="s">
        <v>433</v>
      </c>
      <c r="AC569" t="s">
        <v>2455</v>
      </c>
      <c r="AE569" s="978"/>
      <c r="AF569" s="978"/>
      <c r="AG569" s="978"/>
      <c r="AH569" s="978"/>
      <c r="AI569" s="978"/>
    </row>
    <row r="570" spans="4:35">
      <c r="D570" t="s">
        <v>269</v>
      </c>
      <c r="E570" t="s">
        <v>245</v>
      </c>
      <c r="F570" t="s">
        <v>270</v>
      </c>
      <c r="G570" t="s">
        <v>315</v>
      </c>
      <c r="H570" t="s">
        <v>296</v>
      </c>
      <c r="I570" t="s">
        <v>297</v>
      </c>
      <c r="J570" t="s">
        <v>130</v>
      </c>
      <c r="K570" t="s">
        <v>356</v>
      </c>
      <c r="L570" s="173" t="s">
        <v>336</v>
      </c>
      <c r="M570" s="625" t="s">
        <v>448</v>
      </c>
      <c r="N570" s="173" t="s">
        <v>405</v>
      </c>
      <c r="O570" s="172" t="s">
        <v>448</v>
      </c>
      <c r="S570" t="s">
        <v>835</v>
      </c>
      <c r="T570" t="s">
        <v>793</v>
      </c>
      <c r="U570" t="s">
        <v>433</v>
      </c>
      <c r="AC570" t="s">
        <v>2455</v>
      </c>
      <c r="AE570" s="978"/>
      <c r="AF570" s="978"/>
      <c r="AG570" s="978"/>
      <c r="AH570" s="978"/>
      <c r="AI570" s="978"/>
    </row>
    <row r="571" spans="4:35">
      <c r="D571" t="s">
        <v>269</v>
      </c>
      <c r="E571" t="s">
        <v>245</v>
      </c>
      <c r="F571" t="s">
        <v>270</v>
      </c>
      <c r="G571" t="s">
        <v>315</v>
      </c>
      <c r="H571" t="s">
        <v>296</v>
      </c>
      <c r="I571" t="s">
        <v>297</v>
      </c>
      <c r="J571" t="s">
        <v>130</v>
      </c>
      <c r="K571" t="s">
        <v>356</v>
      </c>
      <c r="L571" s="173" t="s">
        <v>350</v>
      </c>
      <c r="M571" s="625" t="s">
        <v>448</v>
      </c>
      <c r="N571" s="173" t="s">
        <v>412</v>
      </c>
      <c r="O571" s="172" t="s">
        <v>448</v>
      </c>
      <c r="S571" t="s">
        <v>836</v>
      </c>
      <c r="T571" t="s">
        <v>837</v>
      </c>
      <c r="U571" t="s">
        <v>458</v>
      </c>
      <c r="AC571" t="s">
        <v>2455</v>
      </c>
      <c r="AE571" s="978"/>
      <c r="AF571" s="978"/>
      <c r="AG571" s="978"/>
      <c r="AH571" s="978"/>
      <c r="AI571" s="978"/>
    </row>
    <row r="572" spans="4:35">
      <c r="D572" t="s">
        <v>269</v>
      </c>
      <c r="E572" t="s">
        <v>245</v>
      </c>
      <c r="F572" t="s">
        <v>270</v>
      </c>
      <c r="G572" t="s">
        <v>315</v>
      </c>
      <c r="H572" t="s">
        <v>296</v>
      </c>
      <c r="I572" t="s">
        <v>297</v>
      </c>
      <c r="J572" t="s">
        <v>130</v>
      </c>
      <c r="K572" t="s">
        <v>356</v>
      </c>
      <c r="L572" s="173" t="s">
        <v>350</v>
      </c>
      <c r="M572" s="625" t="s">
        <v>448</v>
      </c>
      <c r="N572" s="173" t="s">
        <v>418</v>
      </c>
      <c r="O572" s="172" t="s">
        <v>448</v>
      </c>
      <c r="S572" t="s">
        <v>838</v>
      </c>
      <c r="T572" t="s">
        <v>839</v>
      </c>
      <c r="U572" t="s">
        <v>458</v>
      </c>
      <c r="AC572" t="s">
        <v>2455</v>
      </c>
      <c r="AE572" s="978"/>
      <c r="AF572" s="978"/>
      <c r="AG572" s="978"/>
      <c r="AH572" s="978"/>
      <c r="AI572" s="978"/>
    </row>
    <row r="573" spans="4:35">
      <c r="D573" t="s">
        <v>269</v>
      </c>
      <c r="E573" t="s">
        <v>245</v>
      </c>
      <c r="F573" t="s">
        <v>270</v>
      </c>
      <c r="G573" t="s">
        <v>315</v>
      </c>
      <c r="H573" t="s">
        <v>296</v>
      </c>
      <c r="I573" t="s">
        <v>297</v>
      </c>
      <c r="J573" t="s">
        <v>130</v>
      </c>
      <c r="K573" t="s">
        <v>356</v>
      </c>
      <c r="L573" s="173" t="s">
        <v>350</v>
      </c>
      <c r="M573" s="625" t="s">
        <v>448</v>
      </c>
      <c r="N573" s="173" t="s">
        <v>418</v>
      </c>
      <c r="O573" s="172" t="s">
        <v>448</v>
      </c>
      <c r="S573" t="s">
        <v>840</v>
      </c>
      <c r="T573" t="s">
        <v>841</v>
      </c>
      <c r="U573" t="s">
        <v>458</v>
      </c>
      <c r="AC573" t="s">
        <v>2455</v>
      </c>
      <c r="AE573" s="978"/>
      <c r="AF573" s="978"/>
      <c r="AG573" s="978"/>
      <c r="AH573" s="978"/>
      <c r="AI573" s="978"/>
    </row>
    <row r="574" spans="4:35">
      <c r="D574" t="s">
        <v>269</v>
      </c>
      <c r="E574" t="s">
        <v>245</v>
      </c>
      <c r="F574" t="s">
        <v>270</v>
      </c>
      <c r="G574" t="s">
        <v>315</v>
      </c>
      <c r="H574" t="s">
        <v>296</v>
      </c>
      <c r="I574" t="s">
        <v>297</v>
      </c>
      <c r="J574" t="s">
        <v>130</v>
      </c>
      <c r="K574" t="s">
        <v>356</v>
      </c>
      <c r="L574" s="173" t="s">
        <v>350</v>
      </c>
      <c r="M574" s="625" t="s">
        <v>448</v>
      </c>
      <c r="N574" s="173" t="s">
        <v>418</v>
      </c>
      <c r="O574" s="172" t="s">
        <v>448</v>
      </c>
      <c r="S574" t="s">
        <v>842</v>
      </c>
      <c r="T574" t="s">
        <v>843</v>
      </c>
      <c r="U574" t="s">
        <v>458</v>
      </c>
      <c r="AC574" t="s">
        <v>2455</v>
      </c>
      <c r="AE574" s="978"/>
      <c r="AF574" s="978"/>
      <c r="AG574" s="978"/>
      <c r="AH574" s="978"/>
      <c r="AI574" s="978"/>
    </row>
    <row r="575" spans="4:35">
      <c r="D575" t="s">
        <v>269</v>
      </c>
      <c r="E575" t="s">
        <v>245</v>
      </c>
      <c r="F575" t="s">
        <v>270</v>
      </c>
      <c r="G575" t="s">
        <v>315</v>
      </c>
      <c r="H575" t="s">
        <v>296</v>
      </c>
      <c r="I575" t="s">
        <v>297</v>
      </c>
      <c r="J575" t="s">
        <v>130</v>
      </c>
      <c r="K575" t="s">
        <v>356</v>
      </c>
      <c r="L575" s="173" t="s">
        <v>350</v>
      </c>
      <c r="M575" s="173" t="s">
        <v>276</v>
      </c>
      <c r="N575" s="173" t="s">
        <v>423</v>
      </c>
      <c r="O575" t="s">
        <v>302</v>
      </c>
      <c r="S575" t="s">
        <v>844</v>
      </c>
      <c r="T575" t="s">
        <v>845</v>
      </c>
      <c r="U575" t="s">
        <v>482</v>
      </c>
      <c r="AC575" t="s">
        <v>2455</v>
      </c>
      <c r="AE575" s="978"/>
      <c r="AF575" s="978"/>
      <c r="AG575" s="978"/>
      <c r="AH575" s="978"/>
      <c r="AI575" s="978"/>
    </row>
    <row r="576" spans="4:35">
      <c r="D576" t="s">
        <v>269</v>
      </c>
      <c r="E576" t="s">
        <v>245</v>
      </c>
      <c r="F576" t="s">
        <v>270</v>
      </c>
      <c r="G576" t="s">
        <v>315</v>
      </c>
      <c r="H576" t="s">
        <v>296</v>
      </c>
      <c r="I576" t="s">
        <v>297</v>
      </c>
      <c r="J576" t="s">
        <v>130</v>
      </c>
      <c r="K576" t="s">
        <v>356</v>
      </c>
      <c r="L576" s="173" t="s">
        <v>350</v>
      </c>
      <c r="M576" s="173" t="s">
        <v>276</v>
      </c>
      <c r="N576" s="173" t="s">
        <v>423</v>
      </c>
      <c r="O576" t="s">
        <v>302</v>
      </c>
      <c r="S576" t="s">
        <v>846</v>
      </c>
      <c r="T576" t="s">
        <v>847</v>
      </c>
      <c r="U576" t="s">
        <v>482</v>
      </c>
      <c r="AC576" t="s">
        <v>2455</v>
      </c>
      <c r="AE576" s="978"/>
      <c r="AF576" s="978"/>
      <c r="AG576" s="978"/>
      <c r="AH576" s="978"/>
      <c r="AI576" s="978"/>
    </row>
    <row r="577" spans="4:35">
      <c r="D577" t="s">
        <v>269</v>
      </c>
      <c r="E577" t="s">
        <v>245</v>
      </c>
      <c r="F577" t="s">
        <v>270</v>
      </c>
      <c r="G577" t="s">
        <v>315</v>
      </c>
      <c r="H577" t="s">
        <v>296</v>
      </c>
      <c r="I577" t="s">
        <v>297</v>
      </c>
      <c r="J577" t="s">
        <v>130</v>
      </c>
      <c r="K577" t="s">
        <v>356</v>
      </c>
      <c r="L577" s="173" t="s">
        <v>350</v>
      </c>
      <c r="M577" s="173" t="s">
        <v>276</v>
      </c>
      <c r="N577" s="173" t="s">
        <v>423</v>
      </c>
      <c r="O577" t="s">
        <v>302</v>
      </c>
      <c r="S577" t="s">
        <v>848</v>
      </c>
      <c r="T577" t="s">
        <v>849</v>
      </c>
      <c r="U577" t="s">
        <v>482</v>
      </c>
      <c r="AC577" t="s">
        <v>2455</v>
      </c>
      <c r="AE577" s="978"/>
      <c r="AF577" s="978"/>
      <c r="AG577" s="978"/>
      <c r="AH577" s="978"/>
      <c r="AI577" s="978"/>
    </row>
    <row r="578" spans="4:35">
      <c r="D578" t="s">
        <v>269</v>
      </c>
      <c r="E578" t="s">
        <v>245</v>
      </c>
      <c r="F578" t="s">
        <v>270</v>
      </c>
      <c r="G578" t="s">
        <v>315</v>
      </c>
      <c r="H578" t="s">
        <v>296</v>
      </c>
      <c r="I578" t="s">
        <v>297</v>
      </c>
      <c r="J578" t="s">
        <v>130</v>
      </c>
      <c r="K578" t="s">
        <v>356</v>
      </c>
      <c r="L578" s="173" t="s">
        <v>350</v>
      </c>
      <c r="M578" s="173" t="s">
        <v>276</v>
      </c>
      <c r="N578" s="173" t="s">
        <v>457</v>
      </c>
      <c r="O578" t="s">
        <v>302</v>
      </c>
      <c r="S578" t="s">
        <v>850</v>
      </c>
      <c r="T578" t="s">
        <v>851</v>
      </c>
      <c r="U578" t="s">
        <v>425</v>
      </c>
      <c r="AC578" t="s">
        <v>2455</v>
      </c>
      <c r="AE578" s="978"/>
      <c r="AF578" s="978"/>
      <c r="AG578" s="978"/>
      <c r="AH578" s="978"/>
      <c r="AI578" s="978"/>
    </row>
    <row r="579" spans="4:35">
      <c r="D579" t="s">
        <v>269</v>
      </c>
      <c r="E579" t="s">
        <v>245</v>
      </c>
      <c r="F579" t="s">
        <v>270</v>
      </c>
      <c r="G579" t="s">
        <v>315</v>
      </c>
      <c r="H579" t="s">
        <v>296</v>
      </c>
      <c r="I579" t="s">
        <v>297</v>
      </c>
      <c r="J579" t="s">
        <v>130</v>
      </c>
      <c r="K579" t="s">
        <v>356</v>
      </c>
      <c r="L579" s="173" t="s">
        <v>350</v>
      </c>
      <c r="M579" s="173" t="s">
        <v>276</v>
      </c>
      <c r="N579" s="173" t="s">
        <v>457</v>
      </c>
      <c r="O579" t="s">
        <v>302</v>
      </c>
      <c r="S579" t="s">
        <v>852</v>
      </c>
      <c r="T579" t="s">
        <v>853</v>
      </c>
      <c r="U579" t="s">
        <v>425</v>
      </c>
      <c r="AC579" t="s">
        <v>2455</v>
      </c>
      <c r="AE579" s="978"/>
      <c r="AF579" s="978"/>
      <c r="AG579" s="978"/>
      <c r="AH579" s="978"/>
      <c r="AI579" s="978"/>
    </row>
    <row r="580" spans="4:35">
      <c r="D580" t="s">
        <v>269</v>
      </c>
      <c r="E580" t="s">
        <v>245</v>
      </c>
      <c r="F580" t="s">
        <v>270</v>
      </c>
      <c r="G580" t="s">
        <v>315</v>
      </c>
      <c r="H580" t="s">
        <v>296</v>
      </c>
      <c r="I580" t="s">
        <v>297</v>
      </c>
      <c r="J580" t="s">
        <v>130</v>
      </c>
      <c r="K580" t="s">
        <v>356</v>
      </c>
      <c r="L580" s="173" t="s">
        <v>350</v>
      </c>
      <c r="M580" s="173" t="s">
        <v>276</v>
      </c>
      <c r="N580" s="173" t="s">
        <v>457</v>
      </c>
      <c r="O580" t="s">
        <v>302</v>
      </c>
      <c r="S580" t="s">
        <v>854</v>
      </c>
      <c r="T580" t="s">
        <v>855</v>
      </c>
      <c r="U580" t="s">
        <v>425</v>
      </c>
      <c r="AC580" t="s">
        <v>2455</v>
      </c>
      <c r="AE580" s="978"/>
      <c r="AF580" s="978"/>
      <c r="AG580" s="978"/>
      <c r="AH580" s="978"/>
      <c r="AI580" s="978"/>
    </row>
    <row r="581" spans="4:35">
      <c r="D581" t="s">
        <v>269</v>
      </c>
      <c r="E581" t="s">
        <v>245</v>
      </c>
      <c r="F581" t="s">
        <v>270</v>
      </c>
      <c r="G581" t="s">
        <v>315</v>
      </c>
      <c r="H581" t="s">
        <v>296</v>
      </c>
      <c r="I581" t="s">
        <v>297</v>
      </c>
      <c r="J581" t="s">
        <v>130</v>
      </c>
      <c r="K581" t="s">
        <v>356</v>
      </c>
      <c r="L581" s="173" t="s">
        <v>350</v>
      </c>
      <c r="M581" s="173" t="s">
        <v>276</v>
      </c>
      <c r="N581" s="173" t="s">
        <v>457</v>
      </c>
      <c r="O581" t="s">
        <v>302</v>
      </c>
      <c r="S581" t="s">
        <v>856</v>
      </c>
      <c r="T581" t="s">
        <v>857</v>
      </c>
      <c r="U581" t="s">
        <v>425</v>
      </c>
      <c r="AC581" t="s">
        <v>2455</v>
      </c>
      <c r="AE581" s="978"/>
      <c r="AF581" s="978"/>
      <c r="AG581" s="978"/>
      <c r="AH581" s="978"/>
      <c r="AI581" s="978"/>
    </row>
    <row r="582" spans="4:35">
      <c r="D582" t="s">
        <v>269</v>
      </c>
      <c r="E582" t="s">
        <v>245</v>
      </c>
      <c r="F582" t="s">
        <v>270</v>
      </c>
      <c r="G582" t="s">
        <v>315</v>
      </c>
      <c r="H582" t="s">
        <v>296</v>
      </c>
      <c r="I582" t="s">
        <v>297</v>
      </c>
      <c r="J582" t="s">
        <v>130</v>
      </c>
      <c r="K582" t="s">
        <v>356</v>
      </c>
      <c r="L582" s="173" t="s">
        <v>350</v>
      </c>
      <c r="M582" s="173" t="s">
        <v>276</v>
      </c>
      <c r="N582" s="173" t="s">
        <v>457</v>
      </c>
      <c r="O582" t="s">
        <v>302</v>
      </c>
      <c r="S582" t="s">
        <v>858</v>
      </c>
      <c r="T582" t="s">
        <v>859</v>
      </c>
      <c r="U582" t="s">
        <v>425</v>
      </c>
      <c r="AC582" t="s">
        <v>2455</v>
      </c>
      <c r="AE582" s="978"/>
      <c r="AF582" s="978"/>
      <c r="AG582" s="978"/>
      <c r="AH582" s="978"/>
      <c r="AI582" s="978"/>
    </row>
    <row r="583" spans="4:35">
      <c r="D583" t="s">
        <v>269</v>
      </c>
      <c r="E583" t="s">
        <v>245</v>
      </c>
      <c r="F583" t="s">
        <v>270</v>
      </c>
      <c r="G583" t="s">
        <v>315</v>
      </c>
      <c r="H583" t="s">
        <v>296</v>
      </c>
      <c r="I583" t="s">
        <v>297</v>
      </c>
      <c r="J583" t="s">
        <v>130</v>
      </c>
      <c r="K583" t="s">
        <v>356</v>
      </c>
      <c r="L583" s="173" t="s">
        <v>350</v>
      </c>
      <c r="M583" s="173" t="s">
        <v>276</v>
      </c>
      <c r="N583" s="173" t="s">
        <v>457</v>
      </c>
      <c r="O583" t="s">
        <v>302</v>
      </c>
      <c r="S583" t="s">
        <v>860</v>
      </c>
      <c r="T583" t="s">
        <v>861</v>
      </c>
      <c r="U583" t="s">
        <v>425</v>
      </c>
      <c r="AC583" t="s">
        <v>2455</v>
      </c>
      <c r="AE583" s="978"/>
      <c r="AF583" s="978"/>
      <c r="AG583" s="978"/>
      <c r="AH583" s="978"/>
      <c r="AI583" s="978"/>
    </row>
    <row r="584" spans="4:35">
      <c r="D584" t="s">
        <v>269</v>
      </c>
      <c r="E584" t="s">
        <v>245</v>
      </c>
      <c r="F584" t="s">
        <v>270</v>
      </c>
      <c r="G584" t="s">
        <v>315</v>
      </c>
      <c r="H584" t="s">
        <v>296</v>
      </c>
      <c r="I584" t="s">
        <v>297</v>
      </c>
      <c r="J584" t="s">
        <v>130</v>
      </c>
      <c r="K584" t="s">
        <v>356</v>
      </c>
      <c r="L584" s="173" t="s">
        <v>350</v>
      </c>
      <c r="M584" s="173" t="s">
        <v>276</v>
      </c>
      <c r="N584" s="173" t="s">
        <v>457</v>
      </c>
      <c r="O584" t="s">
        <v>302</v>
      </c>
      <c r="S584" t="s">
        <v>862</v>
      </c>
      <c r="T584" t="s">
        <v>863</v>
      </c>
      <c r="U584" t="s">
        <v>425</v>
      </c>
      <c r="AC584" t="s">
        <v>2455</v>
      </c>
      <c r="AE584" s="978"/>
      <c r="AF584" s="978"/>
      <c r="AG584" s="978"/>
      <c r="AH584" s="978"/>
      <c r="AI584" s="978"/>
    </row>
    <row r="585" spans="4:35">
      <c r="D585" t="s">
        <v>269</v>
      </c>
      <c r="E585" t="s">
        <v>245</v>
      </c>
      <c r="F585" t="s">
        <v>270</v>
      </c>
      <c r="G585" t="s">
        <v>315</v>
      </c>
      <c r="H585" t="s">
        <v>296</v>
      </c>
      <c r="I585" t="s">
        <v>297</v>
      </c>
      <c r="J585" t="s">
        <v>130</v>
      </c>
      <c r="K585" t="s">
        <v>356</v>
      </c>
      <c r="L585" s="173" t="s">
        <v>350</v>
      </c>
      <c r="M585" s="173" t="s">
        <v>276</v>
      </c>
      <c r="N585" s="173" t="s">
        <v>457</v>
      </c>
      <c r="O585" t="s">
        <v>302</v>
      </c>
      <c r="S585" t="s">
        <v>864</v>
      </c>
      <c r="T585" t="s">
        <v>865</v>
      </c>
      <c r="U585" t="s">
        <v>491</v>
      </c>
      <c r="AC585" t="s">
        <v>2455</v>
      </c>
      <c r="AE585" s="978"/>
      <c r="AF585" s="978"/>
      <c r="AG585" s="978"/>
      <c r="AH585" s="978"/>
      <c r="AI585" s="978"/>
    </row>
    <row r="586" spans="4:35">
      <c r="D586" t="s">
        <v>269</v>
      </c>
      <c r="E586" t="s">
        <v>245</v>
      </c>
      <c r="F586" t="s">
        <v>270</v>
      </c>
      <c r="G586" t="s">
        <v>315</v>
      </c>
      <c r="H586" t="s">
        <v>296</v>
      </c>
      <c r="I586" t="s">
        <v>297</v>
      </c>
      <c r="J586" t="s">
        <v>130</v>
      </c>
      <c r="K586" t="s">
        <v>356</v>
      </c>
      <c r="L586" s="173" t="s">
        <v>350</v>
      </c>
      <c r="M586" s="173" t="s">
        <v>276</v>
      </c>
      <c r="N586" s="173" t="s">
        <v>457</v>
      </c>
      <c r="O586" t="s">
        <v>302</v>
      </c>
      <c r="S586" t="s">
        <v>866</v>
      </c>
      <c r="T586" t="s">
        <v>867</v>
      </c>
      <c r="U586" t="s">
        <v>491</v>
      </c>
      <c r="AC586" t="s">
        <v>2455</v>
      </c>
      <c r="AE586" s="978"/>
      <c r="AF586" s="978"/>
      <c r="AG586" s="978"/>
      <c r="AH586" s="978"/>
      <c r="AI586" s="978"/>
    </row>
    <row r="587" spans="4:35">
      <c r="D587" t="s">
        <v>269</v>
      </c>
      <c r="E587" t="s">
        <v>245</v>
      </c>
      <c r="F587" t="s">
        <v>270</v>
      </c>
      <c r="G587" t="s">
        <v>315</v>
      </c>
      <c r="H587" t="s">
        <v>296</v>
      </c>
      <c r="I587" t="s">
        <v>297</v>
      </c>
      <c r="J587" t="s">
        <v>130</v>
      </c>
      <c r="K587" t="s">
        <v>356</v>
      </c>
      <c r="L587" s="173" t="s">
        <v>350</v>
      </c>
      <c r="M587" s="173" t="s">
        <v>276</v>
      </c>
      <c r="N587" s="173" t="s">
        <v>457</v>
      </c>
      <c r="O587" t="s">
        <v>302</v>
      </c>
      <c r="S587" t="s">
        <v>868</v>
      </c>
      <c r="T587" t="s">
        <v>869</v>
      </c>
      <c r="U587" t="s">
        <v>491</v>
      </c>
      <c r="AC587" t="s">
        <v>2455</v>
      </c>
      <c r="AE587" s="978"/>
      <c r="AF587" s="978"/>
      <c r="AG587" s="978"/>
      <c r="AH587" s="978"/>
      <c r="AI587" s="978"/>
    </row>
    <row r="588" spans="4:35">
      <c r="D588" t="s">
        <v>269</v>
      </c>
      <c r="E588" t="s">
        <v>245</v>
      </c>
      <c r="F588" t="s">
        <v>270</v>
      </c>
      <c r="G588" t="s">
        <v>315</v>
      </c>
      <c r="H588" t="s">
        <v>296</v>
      </c>
      <c r="I588" t="s">
        <v>297</v>
      </c>
      <c r="J588" t="s">
        <v>130</v>
      </c>
      <c r="K588" t="s">
        <v>356</v>
      </c>
      <c r="L588" s="173" t="s">
        <v>350</v>
      </c>
      <c r="M588" s="173" t="s">
        <v>276</v>
      </c>
      <c r="N588" s="173" t="s">
        <v>457</v>
      </c>
      <c r="O588" t="s">
        <v>302</v>
      </c>
      <c r="S588" t="s">
        <v>870</v>
      </c>
      <c r="T588" t="s">
        <v>871</v>
      </c>
      <c r="U588" t="s">
        <v>491</v>
      </c>
      <c r="Y588" s="62"/>
      <c r="AC588" t="s">
        <v>2455</v>
      </c>
      <c r="AE588" s="978"/>
      <c r="AF588" s="978"/>
      <c r="AG588" s="978"/>
      <c r="AH588" s="978"/>
      <c r="AI588" s="978"/>
    </row>
    <row r="589" spans="4:35">
      <c r="D589" t="s">
        <v>269</v>
      </c>
      <c r="E589" t="s">
        <v>245</v>
      </c>
      <c r="F589" t="s">
        <v>270</v>
      </c>
      <c r="G589" t="s">
        <v>315</v>
      </c>
      <c r="H589" t="s">
        <v>296</v>
      </c>
      <c r="I589" t="s">
        <v>297</v>
      </c>
      <c r="J589" t="s">
        <v>130</v>
      </c>
      <c r="K589" t="s">
        <v>356</v>
      </c>
      <c r="L589" s="173" t="s">
        <v>350</v>
      </c>
      <c r="M589" s="625" t="s">
        <v>448</v>
      </c>
      <c r="N589" s="174" t="s">
        <v>426</v>
      </c>
      <c r="O589" s="172" t="s">
        <v>448</v>
      </c>
      <c r="S589" t="s">
        <v>872</v>
      </c>
      <c r="T589" t="s">
        <v>873</v>
      </c>
      <c r="U589" t="s">
        <v>461</v>
      </c>
      <c r="Y589" s="62"/>
      <c r="AC589" t="s">
        <v>2455</v>
      </c>
      <c r="AE589" s="978"/>
      <c r="AF589" s="978"/>
      <c r="AG589" s="978"/>
      <c r="AH589" s="978"/>
      <c r="AI589" s="978"/>
    </row>
    <row r="590" spans="4:35">
      <c r="D590" t="s">
        <v>269</v>
      </c>
      <c r="E590" t="s">
        <v>245</v>
      </c>
      <c r="F590" t="s">
        <v>270</v>
      </c>
      <c r="G590" t="s">
        <v>315</v>
      </c>
      <c r="H590" t="s">
        <v>296</v>
      </c>
      <c r="I590" t="s">
        <v>297</v>
      </c>
      <c r="J590" t="s">
        <v>130</v>
      </c>
      <c r="K590" t="s">
        <v>356</v>
      </c>
      <c r="L590" s="173" t="s">
        <v>350</v>
      </c>
      <c r="M590" s="625" t="s">
        <v>448</v>
      </c>
      <c r="N590" s="174" t="s">
        <v>426</v>
      </c>
      <c r="O590" s="172" t="s">
        <v>448</v>
      </c>
      <c r="S590" t="s">
        <v>874</v>
      </c>
      <c r="T590" t="s">
        <v>875</v>
      </c>
      <c r="U590" t="s">
        <v>461</v>
      </c>
      <c r="Y590" s="62"/>
      <c r="AC590" t="s">
        <v>2455</v>
      </c>
      <c r="AE590" s="978"/>
      <c r="AF590" s="978"/>
      <c r="AG590" s="978"/>
      <c r="AH590" s="978"/>
      <c r="AI590" s="978"/>
    </row>
    <row r="591" spans="4:35">
      <c r="D591" t="s">
        <v>269</v>
      </c>
      <c r="E591" t="s">
        <v>245</v>
      </c>
      <c r="F591" t="s">
        <v>270</v>
      </c>
      <c r="G591" t="s">
        <v>315</v>
      </c>
      <c r="H591" t="s">
        <v>296</v>
      </c>
      <c r="I591" t="s">
        <v>297</v>
      </c>
      <c r="J591" t="s">
        <v>130</v>
      </c>
      <c r="K591" t="s">
        <v>356</v>
      </c>
      <c r="L591" s="174" t="s">
        <v>362</v>
      </c>
      <c r="M591" s="173" t="s">
        <v>276</v>
      </c>
      <c r="N591" s="174" t="s">
        <v>430</v>
      </c>
      <c r="O591" t="s">
        <v>302</v>
      </c>
      <c r="S591" t="s">
        <v>876</v>
      </c>
      <c r="T591" t="s">
        <v>2548</v>
      </c>
      <c r="U591" t="s">
        <v>280</v>
      </c>
      <c r="AC591" t="s">
        <v>2455</v>
      </c>
      <c r="AE591" s="978"/>
      <c r="AF591" s="978"/>
      <c r="AG591" s="978"/>
      <c r="AH591" s="978"/>
      <c r="AI591" s="978"/>
    </row>
    <row r="592" spans="4:35">
      <c r="D592" t="s">
        <v>269</v>
      </c>
      <c r="E592" t="s">
        <v>245</v>
      </c>
      <c r="F592" t="s">
        <v>270</v>
      </c>
      <c r="G592" t="s">
        <v>315</v>
      </c>
      <c r="H592" t="s">
        <v>296</v>
      </c>
      <c r="I592" t="s">
        <v>297</v>
      </c>
      <c r="J592" t="s">
        <v>130</v>
      </c>
      <c r="K592" t="s">
        <v>356</v>
      </c>
      <c r="L592" s="174" t="s">
        <v>362</v>
      </c>
      <c r="M592" s="173" t="s">
        <v>276</v>
      </c>
      <c r="N592" s="174" t="s">
        <v>430</v>
      </c>
      <c r="O592" t="s">
        <v>302</v>
      </c>
      <c r="S592" t="s">
        <v>878</v>
      </c>
      <c r="T592" t="s">
        <v>879</v>
      </c>
      <c r="U592" t="s">
        <v>425</v>
      </c>
      <c r="AC592" t="s">
        <v>2455</v>
      </c>
      <c r="AE592" s="978"/>
      <c r="AF592" s="978"/>
      <c r="AG592" s="978"/>
      <c r="AH592" s="978"/>
      <c r="AI592" s="978"/>
    </row>
    <row r="593" spans="4:35">
      <c r="D593" t="s">
        <v>269</v>
      </c>
      <c r="E593" t="s">
        <v>245</v>
      </c>
      <c r="F593" t="s">
        <v>270</v>
      </c>
      <c r="G593" t="s">
        <v>315</v>
      </c>
      <c r="H593" t="s">
        <v>296</v>
      </c>
      <c r="I593" t="s">
        <v>297</v>
      </c>
      <c r="J593" t="s">
        <v>130</v>
      </c>
      <c r="K593" t="s">
        <v>356</v>
      </c>
      <c r="L593" s="174" t="s">
        <v>362</v>
      </c>
      <c r="M593" s="173" t="s">
        <v>276</v>
      </c>
      <c r="N593" s="174" t="s">
        <v>430</v>
      </c>
      <c r="O593" t="s">
        <v>302</v>
      </c>
      <c r="S593" t="s">
        <v>880</v>
      </c>
      <c r="T593" t="s">
        <v>881</v>
      </c>
      <c r="U593" t="s">
        <v>425</v>
      </c>
      <c r="V593" s="61"/>
      <c r="AC593" t="s">
        <v>2455</v>
      </c>
      <c r="AE593" s="978"/>
      <c r="AF593" s="978"/>
      <c r="AG593" s="978"/>
      <c r="AH593" s="978"/>
      <c r="AI593" s="978"/>
    </row>
    <row r="594" spans="4:35">
      <c r="D594" t="s">
        <v>269</v>
      </c>
      <c r="E594" t="s">
        <v>245</v>
      </c>
      <c r="F594" t="s">
        <v>270</v>
      </c>
      <c r="G594" t="s">
        <v>315</v>
      </c>
      <c r="H594" t="s">
        <v>296</v>
      </c>
      <c r="I594" t="s">
        <v>297</v>
      </c>
      <c r="J594" t="s">
        <v>130</v>
      </c>
      <c r="K594" t="s">
        <v>356</v>
      </c>
      <c r="L594" s="174" t="s">
        <v>362</v>
      </c>
      <c r="M594" s="173" t="s">
        <v>276</v>
      </c>
      <c r="N594" s="174" t="s">
        <v>430</v>
      </c>
      <c r="O594" t="s">
        <v>302</v>
      </c>
      <c r="S594" t="s">
        <v>882</v>
      </c>
      <c r="T594" t="s">
        <v>883</v>
      </c>
      <c r="U594" t="s">
        <v>425</v>
      </c>
      <c r="AC594" t="s">
        <v>2455</v>
      </c>
      <c r="AE594" s="978"/>
      <c r="AF594" s="978"/>
      <c r="AG594" s="978"/>
      <c r="AH594" s="978"/>
      <c r="AI594" s="978"/>
    </row>
    <row r="595" spans="4:35">
      <c r="D595" t="s">
        <v>269</v>
      </c>
      <c r="E595" t="s">
        <v>245</v>
      </c>
      <c r="F595" t="s">
        <v>270</v>
      </c>
      <c r="G595" t="s">
        <v>315</v>
      </c>
      <c r="H595" t="s">
        <v>296</v>
      </c>
      <c r="I595" t="s">
        <v>297</v>
      </c>
      <c r="J595" t="s">
        <v>130</v>
      </c>
      <c r="K595" t="s">
        <v>356</v>
      </c>
      <c r="L595" s="174" t="s">
        <v>362</v>
      </c>
      <c r="M595" s="173" t="s">
        <v>276</v>
      </c>
      <c r="N595" s="174" t="s">
        <v>430</v>
      </c>
      <c r="O595" t="s">
        <v>302</v>
      </c>
      <c r="S595" t="s">
        <v>884</v>
      </c>
      <c r="T595" t="s">
        <v>885</v>
      </c>
      <c r="U595" t="s">
        <v>425</v>
      </c>
      <c r="AC595" t="s">
        <v>2455</v>
      </c>
      <c r="AE595" s="978"/>
      <c r="AF595" s="978"/>
      <c r="AG595" s="978"/>
      <c r="AH595" s="978"/>
      <c r="AI595" s="978"/>
    </row>
    <row r="596" spans="4:35">
      <c r="D596" t="s">
        <v>269</v>
      </c>
      <c r="E596" t="s">
        <v>245</v>
      </c>
      <c r="F596" t="s">
        <v>270</v>
      </c>
      <c r="G596" t="s">
        <v>315</v>
      </c>
      <c r="H596" t="s">
        <v>296</v>
      </c>
      <c r="I596" t="s">
        <v>297</v>
      </c>
      <c r="J596" t="s">
        <v>130</v>
      </c>
      <c r="K596" t="s">
        <v>356</v>
      </c>
      <c r="L596" s="174" t="s">
        <v>362</v>
      </c>
      <c r="M596" s="173" t="s">
        <v>276</v>
      </c>
      <c r="N596" s="174" t="s">
        <v>430</v>
      </c>
      <c r="O596" t="s">
        <v>302</v>
      </c>
      <c r="S596" t="s">
        <v>886</v>
      </c>
      <c r="T596" t="s">
        <v>887</v>
      </c>
      <c r="U596" t="s">
        <v>486</v>
      </c>
      <c r="AC596" t="s">
        <v>2455</v>
      </c>
      <c r="AE596" s="978"/>
      <c r="AF596" s="978"/>
      <c r="AG596" s="978"/>
      <c r="AH596" s="978"/>
      <c r="AI596" s="978"/>
    </row>
    <row r="597" spans="4:35">
      <c r="D597" t="s">
        <v>269</v>
      </c>
      <c r="E597" t="s">
        <v>245</v>
      </c>
      <c r="F597" t="s">
        <v>270</v>
      </c>
      <c r="G597" t="s">
        <v>315</v>
      </c>
      <c r="H597" t="s">
        <v>296</v>
      </c>
      <c r="I597" t="s">
        <v>297</v>
      </c>
      <c r="J597" t="s">
        <v>130</v>
      </c>
      <c r="K597" t="s">
        <v>356</v>
      </c>
      <c r="L597" s="174" t="s">
        <v>362</v>
      </c>
      <c r="M597" s="173" t="s">
        <v>276</v>
      </c>
      <c r="N597" s="174" t="s">
        <v>430</v>
      </c>
      <c r="O597" t="s">
        <v>302</v>
      </c>
      <c r="S597" t="s">
        <v>888</v>
      </c>
      <c r="T597" t="s">
        <v>889</v>
      </c>
      <c r="U597" t="s">
        <v>486</v>
      </c>
      <c r="AC597" t="s">
        <v>2455</v>
      </c>
      <c r="AE597" s="978"/>
      <c r="AF597" s="978"/>
      <c r="AG597" s="978"/>
      <c r="AH597" s="978"/>
      <c r="AI597" s="978"/>
    </row>
    <row r="598" spans="4:35">
      <c r="D598" t="s">
        <v>269</v>
      </c>
      <c r="E598" t="s">
        <v>245</v>
      </c>
      <c r="F598" t="s">
        <v>270</v>
      </c>
      <c r="G598" t="s">
        <v>315</v>
      </c>
      <c r="H598" t="s">
        <v>296</v>
      </c>
      <c r="I598" t="s">
        <v>297</v>
      </c>
      <c r="J598" t="s">
        <v>130</v>
      </c>
      <c r="K598" t="s">
        <v>356</v>
      </c>
      <c r="L598" s="174" t="s">
        <v>362</v>
      </c>
      <c r="M598" s="173" t="s">
        <v>276</v>
      </c>
      <c r="N598" s="174" t="s">
        <v>430</v>
      </c>
      <c r="O598" t="s">
        <v>302</v>
      </c>
      <c r="S598" t="s">
        <v>890</v>
      </c>
      <c r="T598" t="s">
        <v>889</v>
      </c>
      <c r="U598" t="s">
        <v>486</v>
      </c>
      <c r="AC598" t="s">
        <v>2455</v>
      </c>
      <c r="AE598" s="978"/>
      <c r="AF598" s="978"/>
      <c r="AG598" s="978"/>
      <c r="AH598" s="978"/>
      <c r="AI598" s="978"/>
    </row>
    <row r="599" spans="4:35">
      <c r="D599" t="s">
        <v>269</v>
      </c>
      <c r="E599" t="s">
        <v>245</v>
      </c>
      <c r="F599" t="s">
        <v>270</v>
      </c>
      <c r="G599" t="s">
        <v>315</v>
      </c>
      <c r="H599" t="s">
        <v>296</v>
      </c>
      <c r="I599" t="s">
        <v>297</v>
      </c>
      <c r="J599" t="s">
        <v>130</v>
      </c>
      <c r="K599" t="s">
        <v>356</v>
      </c>
      <c r="L599" s="174" t="s">
        <v>362</v>
      </c>
      <c r="M599" s="173" t="s">
        <v>276</v>
      </c>
      <c r="N599" s="174" t="s">
        <v>430</v>
      </c>
      <c r="O599" t="s">
        <v>302</v>
      </c>
      <c r="S599" t="s">
        <v>891</v>
      </c>
      <c r="T599" t="s">
        <v>892</v>
      </c>
      <c r="U599" t="s">
        <v>486</v>
      </c>
      <c r="AC599" t="s">
        <v>2455</v>
      </c>
      <c r="AE599" s="978"/>
      <c r="AF599" s="978"/>
      <c r="AG599" s="978"/>
      <c r="AH599" s="978"/>
      <c r="AI599" s="978"/>
    </row>
    <row r="600" spans="4:35">
      <c r="D600" t="s">
        <v>269</v>
      </c>
      <c r="E600" t="s">
        <v>245</v>
      </c>
      <c r="F600" t="s">
        <v>270</v>
      </c>
      <c r="G600" t="s">
        <v>315</v>
      </c>
      <c r="H600" t="s">
        <v>296</v>
      </c>
      <c r="I600" t="s">
        <v>297</v>
      </c>
      <c r="J600" t="s">
        <v>130</v>
      </c>
      <c r="K600" t="s">
        <v>356</v>
      </c>
      <c r="L600" s="174" t="s">
        <v>362</v>
      </c>
      <c r="M600" s="173" t="s">
        <v>276</v>
      </c>
      <c r="N600" s="174" t="s">
        <v>430</v>
      </c>
      <c r="O600" t="s">
        <v>302</v>
      </c>
      <c r="S600" t="s">
        <v>893</v>
      </c>
      <c r="T600" t="s">
        <v>887</v>
      </c>
      <c r="U600" t="s">
        <v>486</v>
      </c>
      <c r="AC600" t="s">
        <v>2455</v>
      </c>
      <c r="AE600" s="978"/>
      <c r="AF600" s="978"/>
      <c r="AG600" s="978"/>
      <c r="AH600" s="978"/>
      <c r="AI600" s="978"/>
    </row>
    <row r="601" spans="4:35">
      <c r="D601" t="s">
        <v>269</v>
      </c>
      <c r="E601" t="s">
        <v>245</v>
      </c>
      <c r="F601" t="s">
        <v>270</v>
      </c>
      <c r="G601" t="s">
        <v>315</v>
      </c>
      <c r="H601" t="s">
        <v>296</v>
      </c>
      <c r="I601" t="s">
        <v>297</v>
      </c>
      <c r="J601" t="s">
        <v>130</v>
      </c>
      <c r="K601" t="s">
        <v>356</v>
      </c>
      <c r="L601" s="174" t="s">
        <v>362</v>
      </c>
      <c r="M601" s="173" t="s">
        <v>276</v>
      </c>
      <c r="N601" s="174" t="s">
        <v>430</v>
      </c>
      <c r="O601" t="s">
        <v>302</v>
      </c>
      <c r="S601" t="s">
        <v>894</v>
      </c>
      <c r="T601" t="s">
        <v>895</v>
      </c>
      <c r="U601" t="s">
        <v>486</v>
      </c>
      <c r="AC601" t="s">
        <v>2455</v>
      </c>
      <c r="AE601" s="978"/>
      <c r="AF601" s="978"/>
      <c r="AG601" s="978"/>
      <c r="AH601" s="978"/>
      <c r="AI601" s="978"/>
    </row>
    <row r="602" spans="4:35">
      <c r="D602" t="s">
        <v>269</v>
      </c>
      <c r="E602" t="s">
        <v>245</v>
      </c>
      <c r="F602" t="s">
        <v>270</v>
      </c>
      <c r="G602" t="s">
        <v>315</v>
      </c>
      <c r="H602" t="s">
        <v>296</v>
      </c>
      <c r="I602" t="s">
        <v>297</v>
      </c>
      <c r="J602" t="s">
        <v>130</v>
      </c>
      <c r="K602" t="s">
        <v>356</v>
      </c>
      <c r="L602" s="174" t="s">
        <v>362</v>
      </c>
      <c r="M602" s="625" t="s">
        <v>448</v>
      </c>
      <c r="N602" s="174" t="s">
        <v>430</v>
      </c>
      <c r="O602" s="172" t="s">
        <v>448</v>
      </c>
      <c r="S602" t="s">
        <v>896</v>
      </c>
      <c r="T602" t="s">
        <v>897</v>
      </c>
      <c r="U602" t="s">
        <v>486</v>
      </c>
      <c r="AC602" t="s">
        <v>2455</v>
      </c>
      <c r="AE602" s="978"/>
      <c r="AF602" s="978"/>
      <c r="AG602" s="978"/>
      <c r="AH602" s="978"/>
      <c r="AI602" s="978"/>
    </row>
    <row r="603" spans="4:35">
      <c r="D603" t="s">
        <v>269</v>
      </c>
      <c r="E603" t="s">
        <v>245</v>
      </c>
      <c r="F603" t="s">
        <v>270</v>
      </c>
      <c r="G603" t="s">
        <v>315</v>
      </c>
      <c r="H603" t="s">
        <v>296</v>
      </c>
      <c r="I603" t="s">
        <v>297</v>
      </c>
      <c r="J603" t="s">
        <v>130</v>
      </c>
      <c r="K603" t="s">
        <v>356</v>
      </c>
      <c r="L603" s="174" t="s">
        <v>362</v>
      </c>
      <c r="M603" s="173" t="s">
        <v>276</v>
      </c>
      <c r="N603" s="174" t="s">
        <v>430</v>
      </c>
      <c r="O603" t="s">
        <v>302</v>
      </c>
      <c r="S603" t="s">
        <v>898</v>
      </c>
      <c r="T603" t="s">
        <v>899</v>
      </c>
      <c r="U603" t="s">
        <v>486</v>
      </c>
      <c r="AC603" t="s">
        <v>2455</v>
      </c>
      <c r="AE603" s="978"/>
      <c r="AF603" s="978"/>
      <c r="AG603" s="978"/>
      <c r="AH603" s="978"/>
      <c r="AI603" s="978"/>
    </row>
    <row r="604" spans="4:35">
      <c r="D604" t="s">
        <v>269</v>
      </c>
      <c r="E604" t="s">
        <v>245</v>
      </c>
      <c r="F604" t="s">
        <v>270</v>
      </c>
      <c r="G604" t="s">
        <v>315</v>
      </c>
      <c r="H604" t="s">
        <v>296</v>
      </c>
      <c r="I604" t="s">
        <v>297</v>
      </c>
      <c r="J604" t="s">
        <v>130</v>
      </c>
      <c r="K604" t="s">
        <v>356</v>
      </c>
      <c r="L604" s="174" t="s">
        <v>362</v>
      </c>
      <c r="M604" s="625" t="s">
        <v>448</v>
      </c>
      <c r="N604" s="174" t="s">
        <v>430</v>
      </c>
      <c r="O604" s="172" t="s">
        <v>448</v>
      </c>
      <c r="S604" t="s">
        <v>900</v>
      </c>
      <c r="T604" t="s">
        <v>901</v>
      </c>
      <c r="U604" t="s">
        <v>486</v>
      </c>
      <c r="AC604" t="s">
        <v>2455</v>
      </c>
      <c r="AE604" s="978"/>
      <c r="AF604" s="978"/>
      <c r="AG604" s="978"/>
      <c r="AH604" s="978"/>
      <c r="AI604" s="978"/>
    </row>
    <row r="605" spans="4:35">
      <c r="D605" t="s">
        <v>269</v>
      </c>
      <c r="E605" t="s">
        <v>245</v>
      </c>
      <c r="F605" t="s">
        <v>270</v>
      </c>
      <c r="G605" t="s">
        <v>315</v>
      </c>
      <c r="H605" t="s">
        <v>296</v>
      </c>
      <c r="I605" t="s">
        <v>297</v>
      </c>
      <c r="J605" t="s">
        <v>130</v>
      </c>
      <c r="K605" t="s">
        <v>356</v>
      </c>
      <c r="L605" s="174" t="s">
        <v>362</v>
      </c>
      <c r="M605" s="173" t="s">
        <v>276</v>
      </c>
      <c r="N605" s="174" t="s">
        <v>434</v>
      </c>
      <c r="O605" t="s">
        <v>302</v>
      </c>
      <c r="S605" t="s">
        <v>902</v>
      </c>
      <c r="T605" t="s">
        <v>903</v>
      </c>
      <c r="U605" t="s">
        <v>437</v>
      </c>
      <c r="AC605" t="s">
        <v>2455</v>
      </c>
      <c r="AE605" s="978"/>
      <c r="AF605" s="978"/>
      <c r="AG605" s="978"/>
      <c r="AH605" s="978"/>
      <c r="AI605" s="978"/>
    </row>
    <row r="606" spans="4:35">
      <c r="D606" t="s">
        <v>269</v>
      </c>
      <c r="E606" t="s">
        <v>245</v>
      </c>
      <c r="F606" t="s">
        <v>270</v>
      </c>
      <c r="G606" t="s">
        <v>315</v>
      </c>
      <c r="H606" t="s">
        <v>296</v>
      </c>
      <c r="I606" t="s">
        <v>297</v>
      </c>
      <c r="J606" t="s">
        <v>130</v>
      </c>
      <c r="K606" t="s">
        <v>356</v>
      </c>
      <c r="L606" s="174" t="s">
        <v>362</v>
      </c>
      <c r="M606" s="173" t="s">
        <v>276</v>
      </c>
      <c r="N606" s="174" t="s">
        <v>434</v>
      </c>
      <c r="O606" t="s">
        <v>302</v>
      </c>
      <c r="S606" t="s">
        <v>904</v>
      </c>
      <c r="T606" t="s">
        <v>903</v>
      </c>
      <c r="U606" t="s">
        <v>437</v>
      </c>
      <c r="AC606" t="s">
        <v>2455</v>
      </c>
      <c r="AE606" s="978"/>
      <c r="AF606" s="978"/>
      <c r="AG606" s="978"/>
      <c r="AH606" s="978"/>
      <c r="AI606" s="978"/>
    </row>
    <row r="607" spans="4:35">
      <c r="D607" t="s">
        <v>269</v>
      </c>
      <c r="E607" t="s">
        <v>245</v>
      </c>
      <c r="F607" t="s">
        <v>270</v>
      </c>
      <c r="G607" t="s">
        <v>315</v>
      </c>
      <c r="H607" t="s">
        <v>296</v>
      </c>
      <c r="I607" t="s">
        <v>297</v>
      </c>
      <c r="J607" t="s">
        <v>130</v>
      </c>
      <c r="K607" t="s">
        <v>356</v>
      </c>
      <c r="L607" s="174" t="s">
        <v>362</v>
      </c>
      <c r="M607" s="173" t="s">
        <v>276</v>
      </c>
      <c r="N607" s="174" t="s">
        <v>434</v>
      </c>
      <c r="O607" t="s">
        <v>302</v>
      </c>
      <c r="S607" t="s">
        <v>905</v>
      </c>
      <c r="T607" t="s">
        <v>906</v>
      </c>
      <c r="U607" t="s">
        <v>437</v>
      </c>
      <c r="AC607" t="s">
        <v>2455</v>
      </c>
      <c r="AE607" s="978"/>
      <c r="AF607" s="978"/>
      <c r="AG607" s="978"/>
      <c r="AH607" s="978"/>
      <c r="AI607" s="978"/>
    </row>
    <row r="608" spans="4:35">
      <c r="D608" t="s">
        <v>269</v>
      </c>
      <c r="E608" t="s">
        <v>245</v>
      </c>
      <c r="F608" t="s">
        <v>270</v>
      </c>
      <c r="G608" t="s">
        <v>315</v>
      </c>
      <c r="H608" t="s">
        <v>296</v>
      </c>
      <c r="I608" t="s">
        <v>297</v>
      </c>
      <c r="J608" t="s">
        <v>130</v>
      </c>
      <c r="K608" t="s">
        <v>356</v>
      </c>
      <c r="L608" s="174" t="s">
        <v>362</v>
      </c>
      <c r="M608" s="173" t="s">
        <v>276</v>
      </c>
      <c r="N608" s="174" t="s">
        <v>434</v>
      </c>
      <c r="O608" t="s">
        <v>302</v>
      </c>
      <c r="S608" t="s">
        <v>907</v>
      </c>
      <c r="T608" t="s">
        <v>908</v>
      </c>
      <c r="U608" t="s">
        <v>437</v>
      </c>
      <c r="AC608" t="s">
        <v>2455</v>
      </c>
      <c r="AE608" s="978"/>
      <c r="AF608" s="978"/>
      <c r="AG608" s="978"/>
      <c r="AH608" s="978"/>
      <c r="AI608" s="978"/>
    </row>
    <row r="609" spans="4:35">
      <c r="D609" t="s">
        <v>269</v>
      </c>
      <c r="E609" t="s">
        <v>245</v>
      </c>
      <c r="F609" t="s">
        <v>270</v>
      </c>
      <c r="G609" t="s">
        <v>315</v>
      </c>
      <c r="H609" t="s">
        <v>296</v>
      </c>
      <c r="I609" t="s">
        <v>297</v>
      </c>
      <c r="J609" t="s">
        <v>130</v>
      </c>
      <c r="K609" t="s">
        <v>356</v>
      </c>
      <c r="L609" s="174" t="s">
        <v>362</v>
      </c>
      <c r="M609" s="173" t="s">
        <v>276</v>
      </c>
      <c r="N609" s="174" t="s">
        <v>434</v>
      </c>
      <c r="O609" t="s">
        <v>302</v>
      </c>
      <c r="S609" t="s">
        <v>909</v>
      </c>
      <c r="T609" t="s">
        <v>910</v>
      </c>
      <c r="U609" t="s">
        <v>500</v>
      </c>
      <c r="AC609" t="s">
        <v>2455</v>
      </c>
      <c r="AE609" s="978"/>
      <c r="AF609" s="978"/>
      <c r="AG609" s="978"/>
      <c r="AH609" s="978"/>
      <c r="AI609" s="978"/>
    </row>
    <row r="610" spans="4:35">
      <c r="D610" t="s">
        <v>269</v>
      </c>
      <c r="E610" t="s">
        <v>245</v>
      </c>
      <c r="F610" t="s">
        <v>270</v>
      </c>
      <c r="G610" t="s">
        <v>315</v>
      </c>
      <c r="H610" t="s">
        <v>296</v>
      </c>
      <c r="I610" t="s">
        <v>297</v>
      </c>
      <c r="J610" t="s">
        <v>130</v>
      </c>
      <c r="K610" t="s">
        <v>356</v>
      </c>
      <c r="L610" s="174" t="s">
        <v>362</v>
      </c>
      <c r="M610" s="173" t="s">
        <v>276</v>
      </c>
      <c r="N610" s="174" t="s">
        <v>434</v>
      </c>
      <c r="O610" t="s">
        <v>302</v>
      </c>
      <c r="S610" t="s">
        <v>911</v>
      </c>
      <c r="T610" t="s">
        <v>912</v>
      </c>
      <c r="U610" t="s">
        <v>500</v>
      </c>
      <c r="AC610" t="s">
        <v>2455</v>
      </c>
      <c r="AE610" s="978"/>
      <c r="AF610" s="978"/>
      <c r="AG610" s="978"/>
      <c r="AH610" s="978"/>
      <c r="AI610" s="978"/>
    </row>
    <row r="611" spans="4:35">
      <c r="D611" t="s">
        <v>269</v>
      </c>
      <c r="E611" t="s">
        <v>245</v>
      </c>
      <c r="F611" t="s">
        <v>270</v>
      </c>
      <c r="G611" t="s">
        <v>315</v>
      </c>
      <c r="H611" t="s">
        <v>296</v>
      </c>
      <c r="I611" t="s">
        <v>297</v>
      </c>
      <c r="J611" t="s">
        <v>130</v>
      </c>
      <c r="K611" t="s">
        <v>356</v>
      </c>
      <c r="L611" s="174" t="s">
        <v>362</v>
      </c>
      <c r="M611" s="173" t="s">
        <v>276</v>
      </c>
      <c r="N611" s="174" t="s">
        <v>434</v>
      </c>
      <c r="O611" t="s">
        <v>302</v>
      </c>
      <c r="S611" t="s">
        <v>913</v>
      </c>
      <c r="T611" t="s">
        <v>914</v>
      </c>
      <c r="U611" t="s">
        <v>500</v>
      </c>
      <c r="AC611" t="s">
        <v>2455</v>
      </c>
      <c r="AE611" s="978"/>
      <c r="AF611" s="978"/>
      <c r="AG611" s="978"/>
      <c r="AH611" s="978"/>
      <c r="AI611" s="978"/>
    </row>
    <row r="612" spans="4:35">
      <c r="D612" t="s">
        <v>269</v>
      </c>
      <c r="E612" t="s">
        <v>245</v>
      </c>
      <c r="F612" t="s">
        <v>270</v>
      </c>
      <c r="G612" t="s">
        <v>315</v>
      </c>
      <c r="H612" t="s">
        <v>296</v>
      </c>
      <c r="I612" t="s">
        <v>297</v>
      </c>
      <c r="J612" t="s">
        <v>130</v>
      </c>
      <c r="K612" t="s">
        <v>356</v>
      </c>
      <c r="L612" s="174" t="s">
        <v>362</v>
      </c>
      <c r="M612" s="173" t="s">
        <v>276</v>
      </c>
      <c r="N612" s="174" t="s">
        <v>434</v>
      </c>
      <c r="O612" t="s">
        <v>302</v>
      </c>
      <c r="S612" t="s">
        <v>915</v>
      </c>
      <c r="T612" t="s">
        <v>910</v>
      </c>
      <c r="U612" t="s">
        <v>500</v>
      </c>
      <c r="AC612" t="s">
        <v>2455</v>
      </c>
      <c r="AE612" s="978"/>
      <c r="AF612" s="978"/>
      <c r="AG612" s="978"/>
      <c r="AH612" s="978"/>
      <c r="AI612" s="978"/>
    </row>
    <row r="613" spans="4:35">
      <c r="D613" t="s">
        <v>269</v>
      </c>
      <c r="E613" t="s">
        <v>245</v>
      </c>
      <c r="F613" t="s">
        <v>270</v>
      </c>
      <c r="G613" t="s">
        <v>315</v>
      </c>
      <c r="H613" t="s">
        <v>296</v>
      </c>
      <c r="I613" t="s">
        <v>297</v>
      </c>
      <c r="J613" t="s">
        <v>130</v>
      </c>
      <c r="K613" t="s">
        <v>356</v>
      </c>
      <c r="L613" s="174" t="s">
        <v>362</v>
      </c>
      <c r="M613" s="173" t="s">
        <v>276</v>
      </c>
      <c r="N613" s="174" t="s">
        <v>434</v>
      </c>
      <c r="O613" t="s">
        <v>302</v>
      </c>
      <c r="S613" t="s">
        <v>916</v>
      </c>
      <c r="T613" t="s">
        <v>917</v>
      </c>
      <c r="U613" t="s">
        <v>500</v>
      </c>
      <c r="AC613" t="s">
        <v>2455</v>
      </c>
      <c r="AE613" s="978"/>
      <c r="AF613" s="978"/>
      <c r="AG613" s="978"/>
      <c r="AH613" s="978"/>
      <c r="AI613" s="978"/>
    </row>
    <row r="614" spans="4:35">
      <c r="D614" t="s">
        <v>269</v>
      </c>
      <c r="E614" t="s">
        <v>245</v>
      </c>
      <c r="F614" t="s">
        <v>270</v>
      </c>
      <c r="G614" t="s">
        <v>315</v>
      </c>
      <c r="H614" t="s">
        <v>296</v>
      </c>
      <c r="I614" t="s">
        <v>297</v>
      </c>
      <c r="J614" t="s">
        <v>130</v>
      </c>
      <c r="K614" t="s">
        <v>356</v>
      </c>
      <c r="L614" s="174" t="s">
        <v>362</v>
      </c>
      <c r="M614" s="173" t="s">
        <v>276</v>
      </c>
      <c r="N614" s="174" t="s">
        <v>438</v>
      </c>
      <c r="O614" t="s">
        <v>302</v>
      </c>
      <c r="S614" t="s">
        <v>918</v>
      </c>
      <c r="T614" t="s">
        <v>919</v>
      </c>
      <c r="U614" t="s">
        <v>447</v>
      </c>
      <c r="AC614" t="s">
        <v>2455</v>
      </c>
      <c r="AE614" s="978"/>
      <c r="AF614" s="978"/>
      <c r="AG614" s="978"/>
      <c r="AH614" s="978"/>
      <c r="AI614" s="978"/>
    </row>
    <row r="615" spans="4:35">
      <c r="D615" t="s">
        <v>269</v>
      </c>
      <c r="E615" t="s">
        <v>245</v>
      </c>
      <c r="F615" t="s">
        <v>270</v>
      </c>
      <c r="G615" t="s">
        <v>315</v>
      </c>
      <c r="H615" t="s">
        <v>296</v>
      </c>
      <c r="I615" t="s">
        <v>297</v>
      </c>
      <c r="J615" t="s">
        <v>130</v>
      </c>
      <c r="K615" t="s">
        <v>356</v>
      </c>
      <c r="L615" s="174" t="s">
        <v>362</v>
      </c>
      <c r="M615" s="173" t="s">
        <v>276</v>
      </c>
      <c r="N615" s="174" t="s">
        <v>438</v>
      </c>
      <c r="O615" t="s">
        <v>302</v>
      </c>
      <c r="S615" t="s">
        <v>920</v>
      </c>
      <c r="T615" t="s">
        <v>921</v>
      </c>
      <c r="U615" t="s">
        <v>447</v>
      </c>
      <c r="AC615" t="s">
        <v>2455</v>
      </c>
      <c r="AE615" s="978"/>
      <c r="AF615" s="978"/>
      <c r="AG615" s="978"/>
      <c r="AH615" s="978"/>
      <c r="AI615" s="978"/>
    </row>
    <row r="616" spans="4:35">
      <c r="D616" t="s">
        <v>269</v>
      </c>
      <c r="E616" t="s">
        <v>245</v>
      </c>
      <c r="F616" t="s">
        <v>270</v>
      </c>
      <c r="G616" t="s">
        <v>315</v>
      </c>
      <c r="H616" t="s">
        <v>296</v>
      </c>
      <c r="I616" t="s">
        <v>297</v>
      </c>
      <c r="J616" t="s">
        <v>130</v>
      </c>
      <c r="K616" t="s">
        <v>356</v>
      </c>
      <c r="L616" s="174" t="s">
        <v>362</v>
      </c>
      <c r="M616" s="173" t="s">
        <v>276</v>
      </c>
      <c r="N616" s="174" t="s">
        <v>438</v>
      </c>
      <c r="O616" t="s">
        <v>302</v>
      </c>
      <c r="S616" t="s">
        <v>922</v>
      </c>
      <c r="T616" t="s">
        <v>923</v>
      </c>
      <c r="U616" t="s">
        <v>447</v>
      </c>
      <c r="AC616" t="s">
        <v>2455</v>
      </c>
      <c r="AE616" s="978"/>
      <c r="AF616" s="978"/>
      <c r="AG616" s="978"/>
      <c r="AH616" s="978"/>
      <c r="AI616" s="978"/>
    </row>
    <row r="617" spans="4:35">
      <c r="D617" t="s">
        <v>269</v>
      </c>
      <c r="E617" t="s">
        <v>245</v>
      </c>
      <c r="F617" t="s">
        <v>270</v>
      </c>
      <c r="G617" t="s">
        <v>315</v>
      </c>
      <c r="H617" t="s">
        <v>296</v>
      </c>
      <c r="I617" t="s">
        <v>297</v>
      </c>
      <c r="J617" t="s">
        <v>130</v>
      </c>
      <c r="K617" t="s">
        <v>356</v>
      </c>
      <c r="L617" s="174" t="s">
        <v>362</v>
      </c>
      <c r="M617" s="173" t="s">
        <v>276</v>
      </c>
      <c r="N617" s="174" t="s">
        <v>438</v>
      </c>
      <c r="O617" t="s">
        <v>302</v>
      </c>
      <c r="S617" t="s">
        <v>924</v>
      </c>
      <c r="T617" t="s">
        <v>925</v>
      </c>
      <c r="U617" t="s">
        <v>447</v>
      </c>
      <c r="AC617" t="s">
        <v>2455</v>
      </c>
      <c r="AE617" s="978"/>
      <c r="AF617" s="978"/>
      <c r="AG617" s="978"/>
      <c r="AH617" s="978"/>
      <c r="AI617" s="978"/>
    </row>
    <row r="618" spans="4:35">
      <c r="D618" t="s">
        <v>269</v>
      </c>
      <c r="E618" t="s">
        <v>245</v>
      </c>
      <c r="F618" t="s">
        <v>270</v>
      </c>
      <c r="G618" t="s">
        <v>315</v>
      </c>
      <c r="H618" t="s">
        <v>296</v>
      </c>
      <c r="I618" t="s">
        <v>297</v>
      </c>
      <c r="J618" t="s">
        <v>130</v>
      </c>
      <c r="K618" t="s">
        <v>356</v>
      </c>
      <c r="L618" s="174" t="s">
        <v>362</v>
      </c>
      <c r="M618" s="173" t="s">
        <v>276</v>
      </c>
      <c r="N618" s="174" t="s">
        <v>438</v>
      </c>
      <c r="O618" t="s">
        <v>302</v>
      </c>
      <c r="S618" t="s">
        <v>926</v>
      </c>
      <c r="T618" t="s">
        <v>919</v>
      </c>
      <c r="U618" t="s">
        <v>542</v>
      </c>
      <c r="AC618" t="s">
        <v>2455</v>
      </c>
      <c r="AE618" s="978"/>
      <c r="AF618" s="978"/>
      <c r="AG618" s="978"/>
      <c r="AH618" s="978"/>
      <c r="AI618" s="978"/>
    </row>
    <row r="619" spans="4:35">
      <c r="D619" t="s">
        <v>269</v>
      </c>
      <c r="E619" t="s">
        <v>245</v>
      </c>
      <c r="F619" t="s">
        <v>270</v>
      </c>
      <c r="G619" t="s">
        <v>315</v>
      </c>
      <c r="H619" t="s">
        <v>296</v>
      </c>
      <c r="I619" t="s">
        <v>297</v>
      </c>
      <c r="J619" t="s">
        <v>130</v>
      </c>
      <c r="K619" t="s">
        <v>356</v>
      </c>
      <c r="L619" s="174" t="s">
        <v>362</v>
      </c>
      <c r="M619" s="625" t="s">
        <v>448</v>
      </c>
      <c r="N619" s="174" t="s">
        <v>438</v>
      </c>
      <c r="O619" s="172" t="s">
        <v>448</v>
      </c>
      <c r="S619" t="s">
        <v>927</v>
      </c>
      <c r="T619" t="s">
        <v>921</v>
      </c>
      <c r="U619" t="s">
        <v>542</v>
      </c>
      <c r="AC619" t="s">
        <v>2455</v>
      </c>
      <c r="AE619" s="978"/>
      <c r="AF619" s="978"/>
      <c r="AG619" s="978"/>
      <c r="AH619" s="978"/>
      <c r="AI619" s="978"/>
    </row>
    <row r="620" spans="4:35">
      <c r="D620" t="s">
        <v>269</v>
      </c>
      <c r="E620" t="s">
        <v>245</v>
      </c>
      <c r="F620" t="s">
        <v>270</v>
      </c>
      <c r="G620" t="s">
        <v>315</v>
      </c>
      <c r="H620" t="s">
        <v>296</v>
      </c>
      <c r="I620" t="s">
        <v>297</v>
      </c>
      <c r="J620" t="s">
        <v>130</v>
      </c>
      <c r="K620" t="s">
        <v>356</v>
      </c>
      <c r="L620" s="174" t="s">
        <v>362</v>
      </c>
      <c r="M620" s="173" t="s">
        <v>276</v>
      </c>
      <c r="N620" s="174" t="s">
        <v>438</v>
      </c>
      <c r="O620" t="s">
        <v>302</v>
      </c>
      <c r="S620" t="s">
        <v>928</v>
      </c>
      <c r="T620" t="s">
        <v>923</v>
      </c>
      <c r="U620" t="s">
        <v>542</v>
      </c>
      <c r="AC620" t="s">
        <v>2455</v>
      </c>
      <c r="AE620" s="978"/>
      <c r="AF620" s="978"/>
      <c r="AG620" s="978"/>
      <c r="AH620" s="978"/>
      <c r="AI620" s="978"/>
    </row>
    <row r="621" spans="4:35">
      <c r="D621" t="s">
        <v>269</v>
      </c>
      <c r="E621" t="s">
        <v>245</v>
      </c>
      <c r="F621" t="s">
        <v>270</v>
      </c>
      <c r="G621" t="s">
        <v>315</v>
      </c>
      <c r="H621" t="s">
        <v>296</v>
      </c>
      <c r="I621" t="s">
        <v>297</v>
      </c>
      <c r="J621" t="s">
        <v>130</v>
      </c>
      <c r="K621" t="s">
        <v>356</v>
      </c>
      <c r="L621" s="174" t="s">
        <v>362</v>
      </c>
      <c r="M621" s="173" t="s">
        <v>276</v>
      </c>
      <c r="N621" s="174" t="s">
        <v>438</v>
      </c>
      <c r="O621" t="s">
        <v>302</v>
      </c>
      <c r="S621" t="s">
        <v>929</v>
      </c>
      <c r="T621" t="s">
        <v>930</v>
      </c>
      <c r="U621" t="s">
        <v>542</v>
      </c>
      <c r="AC621" t="s">
        <v>2455</v>
      </c>
      <c r="AE621" s="978"/>
      <c r="AF621" s="978"/>
      <c r="AG621" s="978"/>
      <c r="AH621" s="978"/>
      <c r="AI621" s="978"/>
    </row>
    <row r="622" spans="4:35">
      <c r="D622" t="s">
        <v>269</v>
      </c>
      <c r="E622" t="s">
        <v>245</v>
      </c>
      <c r="F622" t="s">
        <v>270</v>
      </c>
      <c r="G622" t="s">
        <v>315</v>
      </c>
      <c r="H622" t="s">
        <v>296</v>
      </c>
      <c r="I622" t="s">
        <v>297</v>
      </c>
      <c r="J622" t="s">
        <v>130</v>
      </c>
      <c r="K622" t="s">
        <v>356</v>
      </c>
      <c r="L622" s="173" t="s">
        <v>372</v>
      </c>
      <c r="M622" s="173" t="s">
        <v>276</v>
      </c>
      <c r="N622" s="173" t="s">
        <v>372</v>
      </c>
      <c r="O622" t="s">
        <v>302</v>
      </c>
      <c r="S622" t="s">
        <v>931</v>
      </c>
      <c r="T622" t="s">
        <v>932</v>
      </c>
      <c r="U622" t="s">
        <v>530</v>
      </c>
      <c r="AC622" t="s">
        <v>2455</v>
      </c>
      <c r="AE622" s="978"/>
      <c r="AF622" s="978"/>
      <c r="AG622" s="978"/>
      <c r="AH622" s="978"/>
      <c r="AI622" s="978"/>
    </row>
    <row r="623" spans="4:35">
      <c r="D623" t="s">
        <v>269</v>
      </c>
      <c r="E623" t="s">
        <v>245</v>
      </c>
      <c r="F623" t="s">
        <v>270</v>
      </c>
      <c r="G623" t="s">
        <v>315</v>
      </c>
      <c r="H623" t="s">
        <v>296</v>
      </c>
      <c r="I623" t="s">
        <v>297</v>
      </c>
      <c r="J623" t="s">
        <v>130</v>
      </c>
      <c r="K623" t="s">
        <v>356</v>
      </c>
      <c r="L623" s="173" t="s">
        <v>372</v>
      </c>
      <c r="M623" s="173" t="s">
        <v>276</v>
      </c>
      <c r="N623" s="173" t="s">
        <v>372</v>
      </c>
      <c r="O623" t="s">
        <v>302</v>
      </c>
      <c r="S623" t="s">
        <v>933</v>
      </c>
      <c r="T623" t="s">
        <v>934</v>
      </c>
      <c r="U623" t="s">
        <v>530</v>
      </c>
      <c r="AC623" t="s">
        <v>2455</v>
      </c>
      <c r="AE623" s="978"/>
      <c r="AF623" s="978"/>
      <c r="AG623" s="978"/>
      <c r="AH623" s="978"/>
      <c r="AI623" s="978"/>
    </row>
    <row r="624" spans="4:35">
      <c r="D624" t="s">
        <v>269</v>
      </c>
      <c r="E624" t="s">
        <v>245</v>
      </c>
      <c r="F624" t="s">
        <v>270</v>
      </c>
      <c r="G624" t="s">
        <v>315</v>
      </c>
      <c r="H624" t="s">
        <v>296</v>
      </c>
      <c r="I624" t="s">
        <v>297</v>
      </c>
      <c r="J624" t="s">
        <v>130</v>
      </c>
      <c r="K624" t="s">
        <v>356</v>
      </c>
      <c r="L624" s="173" t="s">
        <v>372</v>
      </c>
      <c r="M624" s="173" t="s">
        <v>276</v>
      </c>
      <c r="N624" s="173" t="s">
        <v>372</v>
      </c>
      <c r="O624" t="s">
        <v>302</v>
      </c>
      <c r="S624" t="s">
        <v>935</v>
      </c>
      <c r="T624" t="s">
        <v>936</v>
      </c>
      <c r="U624" t="s">
        <v>530</v>
      </c>
      <c r="AC624" t="s">
        <v>2455</v>
      </c>
      <c r="AE624" s="978"/>
      <c r="AF624" s="978"/>
      <c r="AG624" s="978"/>
      <c r="AH624" s="978"/>
      <c r="AI624" s="978"/>
    </row>
    <row r="625" spans="4:35">
      <c r="D625" t="s">
        <v>269</v>
      </c>
      <c r="E625" t="s">
        <v>245</v>
      </c>
      <c r="F625" t="s">
        <v>270</v>
      </c>
      <c r="G625" t="s">
        <v>315</v>
      </c>
      <c r="H625" t="s">
        <v>296</v>
      </c>
      <c r="I625" t="s">
        <v>297</v>
      </c>
      <c r="J625" t="s">
        <v>130</v>
      </c>
      <c r="K625" t="s">
        <v>356</v>
      </c>
      <c r="L625" s="173" t="s">
        <v>372</v>
      </c>
      <c r="M625" s="173" t="s">
        <v>276</v>
      </c>
      <c r="N625" s="173" t="s">
        <v>372</v>
      </c>
      <c r="O625" t="s">
        <v>302</v>
      </c>
      <c r="S625" t="s">
        <v>937</v>
      </c>
      <c r="T625" t="s">
        <v>938</v>
      </c>
      <c r="U625" t="s">
        <v>530</v>
      </c>
      <c r="AC625" t="s">
        <v>2455</v>
      </c>
      <c r="AE625" s="978"/>
      <c r="AF625" s="978"/>
      <c r="AG625" s="978"/>
      <c r="AH625" s="978"/>
      <c r="AI625" s="978"/>
    </row>
    <row r="626" spans="4:35">
      <c r="D626" t="s">
        <v>269</v>
      </c>
      <c r="E626" t="s">
        <v>245</v>
      </c>
      <c r="F626" t="s">
        <v>270</v>
      </c>
      <c r="G626" t="s">
        <v>315</v>
      </c>
      <c r="H626" t="s">
        <v>296</v>
      </c>
      <c r="I626" t="s">
        <v>297</v>
      </c>
      <c r="J626" t="s">
        <v>130</v>
      </c>
      <c r="K626" t="s">
        <v>356</v>
      </c>
      <c r="L626" s="173" t="s">
        <v>372</v>
      </c>
      <c r="M626" s="173" t="s">
        <v>276</v>
      </c>
      <c r="N626" s="173" t="s">
        <v>372</v>
      </c>
      <c r="O626" t="s">
        <v>302</v>
      </c>
      <c r="S626" t="s">
        <v>939</v>
      </c>
      <c r="T626" t="s">
        <v>940</v>
      </c>
      <c r="U626" t="s">
        <v>530</v>
      </c>
      <c r="AC626" t="s">
        <v>2455</v>
      </c>
      <c r="AE626" s="978"/>
      <c r="AF626" s="978"/>
      <c r="AG626" s="978"/>
      <c r="AH626" s="978"/>
      <c r="AI626" s="978"/>
    </row>
    <row r="627" spans="4:35">
      <c r="D627" t="s">
        <v>269</v>
      </c>
      <c r="E627" t="s">
        <v>245</v>
      </c>
      <c r="F627" t="s">
        <v>270</v>
      </c>
      <c r="G627" t="s">
        <v>315</v>
      </c>
      <c r="H627" t="s">
        <v>296</v>
      </c>
      <c r="I627" t="s">
        <v>297</v>
      </c>
      <c r="J627" t="s">
        <v>130</v>
      </c>
      <c r="K627" t="s">
        <v>356</v>
      </c>
      <c r="L627" s="173" t="s">
        <v>372</v>
      </c>
      <c r="M627" s="173" t="s">
        <v>276</v>
      </c>
      <c r="N627" s="173" t="s">
        <v>372</v>
      </c>
      <c r="O627" t="s">
        <v>302</v>
      </c>
      <c r="S627" t="s">
        <v>941</v>
      </c>
      <c r="T627" t="s">
        <v>942</v>
      </c>
      <c r="U627" t="s">
        <v>530</v>
      </c>
      <c r="AC627" t="s">
        <v>2455</v>
      </c>
      <c r="AE627" s="978"/>
      <c r="AF627" s="978"/>
      <c r="AG627" s="978"/>
      <c r="AH627" s="978"/>
      <c r="AI627" s="978"/>
    </row>
    <row r="628" spans="4:35">
      <c r="D628" t="s">
        <v>269</v>
      </c>
      <c r="E628" t="s">
        <v>245</v>
      </c>
      <c r="F628" t="s">
        <v>270</v>
      </c>
      <c r="G628" t="s">
        <v>315</v>
      </c>
      <c r="H628" t="s">
        <v>296</v>
      </c>
      <c r="I628" t="s">
        <v>297</v>
      </c>
      <c r="J628" t="s">
        <v>130</v>
      </c>
      <c r="K628" t="s">
        <v>356</v>
      </c>
      <c r="L628" s="173" t="s">
        <v>372</v>
      </c>
      <c r="M628" s="173" t="s">
        <v>276</v>
      </c>
      <c r="N628" s="173" t="s">
        <v>372</v>
      </c>
      <c r="O628" t="s">
        <v>302</v>
      </c>
      <c r="S628" t="s">
        <v>943</v>
      </c>
      <c r="T628" t="s">
        <v>944</v>
      </c>
      <c r="U628" t="s">
        <v>530</v>
      </c>
      <c r="AC628" t="s">
        <v>2455</v>
      </c>
      <c r="AE628" s="978"/>
      <c r="AF628" s="978"/>
      <c r="AG628" s="978"/>
      <c r="AH628" s="978"/>
      <c r="AI628" s="978"/>
    </row>
    <row r="629" spans="4:35">
      <c r="D629" t="s">
        <v>269</v>
      </c>
      <c r="E629" t="s">
        <v>245</v>
      </c>
      <c r="F629" t="s">
        <v>270</v>
      </c>
      <c r="G629" t="s">
        <v>315</v>
      </c>
      <c r="H629" t="s">
        <v>296</v>
      </c>
      <c r="I629" t="s">
        <v>297</v>
      </c>
      <c r="J629" t="s">
        <v>130</v>
      </c>
      <c r="K629" t="s">
        <v>356</v>
      </c>
      <c r="L629" s="173" t="s">
        <v>372</v>
      </c>
      <c r="M629" s="625" t="s">
        <v>448</v>
      </c>
      <c r="N629" s="173" t="s">
        <v>372</v>
      </c>
      <c r="O629" s="172" t="s">
        <v>448</v>
      </c>
      <c r="S629" t="s">
        <v>945</v>
      </c>
      <c r="T629" t="s">
        <v>936</v>
      </c>
      <c r="U629" t="s">
        <v>530</v>
      </c>
      <c r="AC629" t="s">
        <v>2455</v>
      </c>
      <c r="AE629" s="978"/>
      <c r="AF629" s="978"/>
      <c r="AG629" s="978"/>
      <c r="AH629" s="978"/>
      <c r="AI629" s="978"/>
    </row>
    <row r="630" spans="4:35">
      <c r="D630" t="s">
        <v>269</v>
      </c>
      <c r="E630" t="s">
        <v>245</v>
      </c>
      <c r="F630" t="s">
        <v>270</v>
      </c>
      <c r="G630" t="s">
        <v>315</v>
      </c>
      <c r="H630" t="s">
        <v>296</v>
      </c>
      <c r="I630" t="s">
        <v>297</v>
      </c>
      <c r="J630" t="s">
        <v>130</v>
      </c>
      <c r="K630" t="s">
        <v>356</v>
      </c>
      <c r="L630" s="173" t="s">
        <v>372</v>
      </c>
      <c r="M630" s="173" t="s">
        <v>276</v>
      </c>
      <c r="N630" s="173" t="s">
        <v>372</v>
      </c>
      <c r="O630" t="s">
        <v>302</v>
      </c>
      <c r="S630" t="s">
        <v>946</v>
      </c>
      <c r="T630" t="s">
        <v>942</v>
      </c>
      <c r="U630" t="s">
        <v>530</v>
      </c>
      <c r="AC630" t="s">
        <v>2455</v>
      </c>
      <c r="AE630" s="978"/>
      <c r="AF630" s="978"/>
      <c r="AG630" s="978"/>
      <c r="AH630" s="978"/>
      <c r="AI630" s="978"/>
    </row>
    <row r="631" spans="4:35">
      <c r="D631" t="s">
        <v>269</v>
      </c>
      <c r="E631" t="s">
        <v>245</v>
      </c>
      <c r="F631" t="s">
        <v>270</v>
      </c>
      <c r="G631" t="s">
        <v>315</v>
      </c>
      <c r="H631" t="s">
        <v>296</v>
      </c>
      <c r="I631" t="s">
        <v>297</v>
      </c>
      <c r="J631" t="s">
        <v>130</v>
      </c>
      <c r="K631" t="s">
        <v>356</v>
      </c>
      <c r="L631" s="173" t="s">
        <v>372</v>
      </c>
      <c r="M631" s="173" t="s">
        <v>276</v>
      </c>
      <c r="N631" s="173" t="s">
        <v>372</v>
      </c>
      <c r="O631" t="s">
        <v>302</v>
      </c>
      <c r="S631" t="s">
        <v>947</v>
      </c>
      <c r="T631" t="s">
        <v>948</v>
      </c>
      <c r="U631" t="s">
        <v>530</v>
      </c>
      <c r="AC631" t="s">
        <v>2455</v>
      </c>
      <c r="AE631" s="978"/>
      <c r="AF631" s="978"/>
      <c r="AG631" s="978"/>
      <c r="AH631" s="978"/>
      <c r="AI631" s="978"/>
    </row>
    <row r="632" spans="4:35">
      <c r="D632" t="s">
        <v>269</v>
      </c>
      <c r="E632" t="s">
        <v>245</v>
      </c>
      <c r="F632" t="s">
        <v>270</v>
      </c>
      <c r="G632" t="s">
        <v>315</v>
      </c>
      <c r="H632" t="s">
        <v>296</v>
      </c>
      <c r="I632" t="s">
        <v>297</v>
      </c>
      <c r="J632" t="s">
        <v>130</v>
      </c>
      <c r="K632" t="s">
        <v>356</v>
      </c>
      <c r="L632" s="173" t="s">
        <v>372</v>
      </c>
      <c r="M632" s="173" t="s">
        <v>276</v>
      </c>
      <c r="N632" s="173" t="s">
        <v>372</v>
      </c>
      <c r="O632" t="s">
        <v>302</v>
      </c>
      <c r="S632" t="s">
        <v>949</v>
      </c>
      <c r="T632" t="s">
        <v>948</v>
      </c>
      <c r="U632" t="s">
        <v>530</v>
      </c>
      <c r="AC632" t="s">
        <v>2455</v>
      </c>
      <c r="AE632" s="978"/>
      <c r="AF632" s="978"/>
      <c r="AG632" s="978"/>
      <c r="AH632" s="978"/>
      <c r="AI632" s="978"/>
    </row>
    <row r="633" spans="4:35">
      <c r="D633" t="s">
        <v>269</v>
      </c>
      <c r="E633" t="s">
        <v>245</v>
      </c>
      <c r="F633" t="s">
        <v>270</v>
      </c>
      <c r="G633" t="s">
        <v>315</v>
      </c>
      <c r="H633" t="s">
        <v>296</v>
      </c>
      <c r="I633" t="s">
        <v>297</v>
      </c>
      <c r="J633" t="s">
        <v>130</v>
      </c>
      <c r="K633" t="s">
        <v>356</v>
      </c>
      <c r="L633" s="173" t="s">
        <v>372</v>
      </c>
      <c r="M633" s="173" t="s">
        <v>276</v>
      </c>
      <c r="N633" s="173" t="s">
        <v>372</v>
      </c>
      <c r="O633" t="s">
        <v>302</v>
      </c>
      <c r="S633" t="s">
        <v>950</v>
      </c>
      <c r="T633" t="s">
        <v>951</v>
      </c>
      <c r="U633" t="s">
        <v>533</v>
      </c>
      <c r="AC633" t="s">
        <v>2455</v>
      </c>
      <c r="AE633" s="978"/>
      <c r="AF633" s="978"/>
      <c r="AG633" s="978"/>
      <c r="AH633" s="978"/>
      <c r="AI633" s="978"/>
    </row>
    <row r="634" spans="4:35">
      <c r="D634" t="s">
        <v>269</v>
      </c>
      <c r="E634" t="s">
        <v>245</v>
      </c>
      <c r="F634" t="s">
        <v>270</v>
      </c>
      <c r="G634" t="s">
        <v>315</v>
      </c>
      <c r="H634" t="s">
        <v>296</v>
      </c>
      <c r="I634" t="s">
        <v>297</v>
      </c>
      <c r="J634" t="s">
        <v>130</v>
      </c>
      <c r="K634" t="s">
        <v>356</v>
      </c>
      <c r="L634" s="173" t="s">
        <v>372</v>
      </c>
      <c r="M634" s="173" t="s">
        <v>276</v>
      </c>
      <c r="N634" s="173" t="s">
        <v>372</v>
      </c>
      <c r="O634" t="s">
        <v>302</v>
      </c>
      <c r="S634" t="s">
        <v>952</v>
      </c>
      <c r="T634" t="s">
        <v>953</v>
      </c>
      <c r="U634" t="s">
        <v>533</v>
      </c>
      <c r="AC634" t="s">
        <v>2455</v>
      </c>
      <c r="AE634" s="978"/>
      <c r="AF634" s="978"/>
      <c r="AG634" s="978"/>
      <c r="AH634" s="978"/>
      <c r="AI634" s="978"/>
    </row>
    <row r="635" spans="4:35">
      <c r="D635" t="s">
        <v>269</v>
      </c>
      <c r="E635" t="s">
        <v>245</v>
      </c>
      <c r="F635" t="s">
        <v>270</v>
      </c>
      <c r="G635" t="s">
        <v>315</v>
      </c>
      <c r="H635" t="s">
        <v>296</v>
      </c>
      <c r="I635" t="s">
        <v>297</v>
      </c>
      <c r="J635" t="s">
        <v>130</v>
      </c>
      <c r="K635" t="s">
        <v>356</v>
      </c>
      <c r="L635" s="173" t="s">
        <v>372</v>
      </c>
      <c r="M635" s="625" t="s">
        <v>448</v>
      </c>
      <c r="N635" s="173" t="s">
        <v>372</v>
      </c>
      <c r="O635" s="172" t="s">
        <v>448</v>
      </c>
      <c r="S635" t="s">
        <v>954</v>
      </c>
      <c r="T635" t="s">
        <v>953</v>
      </c>
      <c r="U635" t="s">
        <v>533</v>
      </c>
      <c r="AC635" t="s">
        <v>2455</v>
      </c>
      <c r="AE635" s="978"/>
      <c r="AF635" s="978"/>
      <c r="AG635" s="978"/>
      <c r="AH635" s="978"/>
      <c r="AI635" s="978"/>
    </row>
    <row r="636" spans="4:35">
      <c r="D636" t="s">
        <v>269</v>
      </c>
      <c r="E636" t="s">
        <v>245</v>
      </c>
      <c r="F636" t="s">
        <v>270</v>
      </c>
      <c r="G636" t="s">
        <v>315</v>
      </c>
      <c r="H636" t="s">
        <v>296</v>
      </c>
      <c r="I636" t="s">
        <v>297</v>
      </c>
      <c r="J636" t="s">
        <v>130</v>
      </c>
      <c r="K636" t="s">
        <v>356</v>
      </c>
      <c r="L636" s="173" t="s">
        <v>372</v>
      </c>
      <c r="M636" s="173" t="s">
        <v>276</v>
      </c>
      <c r="N636" s="173" t="s">
        <v>372</v>
      </c>
      <c r="O636" t="s">
        <v>302</v>
      </c>
      <c r="S636" t="s">
        <v>955</v>
      </c>
      <c r="T636" t="s">
        <v>951</v>
      </c>
      <c r="U636" t="s">
        <v>533</v>
      </c>
      <c r="AC636" t="s">
        <v>2455</v>
      </c>
      <c r="AE636" s="978"/>
      <c r="AF636" s="978"/>
      <c r="AG636" s="978"/>
      <c r="AH636" s="978"/>
      <c r="AI636" s="978"/>
    </row>
    <row r="637" spans="4:35">
      <c r="D637" t="s">
        <v>269</v>
      </c>
      <c r="E637" t="s">
        <v>245</v>
      </c>
      <c r="F637" t="s">
        <v>270</v>
      </c>
      <c r="G637" t="s">
        <v>315</v>
      </c>
      <c r="H637" t="s">
        <v>296</v>
      </c>
      <c r="I637" t="s">
        <v>297</v>
      </c>
      <c r="J637" t="s">
        <v>130</v>
      </c>
      <c r="K637" t="s">
        <v>356</v>
      </c>
      <c r="L637" s="173" t="s">
        <v>372</v>
      </c>
      <c r="M637" s="173" t="s">
        <v>276</v>
      </c>
      <c r="N637" s="173" t="s">
        <v>372</v>
      </c>
      <c r="O637" t="s">
        <v>302</v>
      </c>
      <c r="S637" t="s">
        <v>956</v>
      </c>
      <c r="T637" t="s">
        <v>957</v>
      </c>
      <c r="U637" t="s">
        <v>536</v>
      </c>
      <c r="AC637" t="s">
        <v>2455</v>
      </c>
      <c r="AE637" s="978"/>
      <c r="AF637" s="978"/>
      <c r="AG637" s="978"/>
      <c r="AH637" s="978"/>
      <c r="AI637" s="978"/>
    </row>
    <row r="638" spans="4:35">
      <c r="D638" t="s">
        <v>269</v>
      </c>
      <c r="E638" t="s">
        <v>245</v>
      </c>
      <c r="F638" t="s">
        <v>270</v>
      </c>
      <c r="G638" t="s">
        <v>315</v>
      </c>
      <c r="H638" t="s">
        <v>296</v>
      </c>
      <c r="I638" t="s">
        <v>297</v>
      </c>
      <c r="J638" t="s">
        <v>130</v>
      </c>
      <c r="K638" t="s">
        <v>356</v>
      </c>
      <c r="L638" s="173" t="s">
        <v>372</v>
      </c>
      <c r="M638" s="173" t="s">
        <v>276</v>
      </c>
      <c r="N638" s="173" t="s">
        <v>372</v>
      </c>
      <c r="O638" t="s">
        <v>302</v>
      </c>
      <c r="S638" t="s">
        <v>958</v>
      </c>
      <c r="T638" t="s">
        <v>959</v>
      </c>
      <c r="U638" t="s">
        <v>536</v>
      </c>
      <c r="AC638" t="s">
        <v>2455</v>
      </c>
      <c r="AE638" s="978"/>
      <c r="AF638" s="978"/>
      <c r="AG638" s="978"/>
      <c r="AH638" s="978"/>
      <c r="AI638" s="978"/>
    </row>
    <row r="639" spans="4:35">
      <c r="D639" t="s">
        <v>269</v>
      </c>
      <c r="E639" t="s">
        <v>245</v>
      </c>
      <c r="F639" t="s">
        <v>270</v>
      </c>
      <c r="G639" t="s">
        <v>315</v>
      </c>
      <c r="H639" t="s">
        <v>296</v>
      </c>
      <c r="I639" t="s">
        <v>297</v>
      </c>
      <c r="J639" t="s">
        <v>130</v>
      </c>
      <c r="K639" t="s">
        <v>356</v>
      </c>
      <c r="L639" s="173" t="s">
        <v>372</v>
      </c>
      <c r="M639" s="625" t="s">
        <v>448</v>
      </c>
      <c r="N639" s="173" t="s">
        <v>372</v>
      </c>
      <c r="O639" s="172" t="s">
        <v>448</v>
      </c>
      <c r="S639" t="s">
        <v>960</v>
      </c>
      <c r="T639" t="s">
        <v>961</v>
      </c>
      <c r="U639" t="s">
        <v>536</v>
      </c>
      <c r="AC639" t="s">
        <v>2455</v>
      </c>
      <c r="AE639" s="978"/>
      <c r="AF639" s="978"/>
      <c r="AG639" s="978"/>
      <c r="AH639" s="978"/>
      <c r="AI639" s="978"/>
    </row>
    <row r="640" spans="4:35">
      <c r="D640" t="s">
        <v>269</v>
      </c>
      <c r="E640" t="s">
        <v>245</v>
      </c>
      <c r="F640" t="s">
        <v>270</v>
      </c>
      <c r="G640" t="s">
        <v>315</v>
      </c>
      <c r="H640" t="s">
        <v>296</v>
      </c>
      <c r="I640" t="s">
        <v>297</v>
      </c>
      <c r="J640" t="s">
        <v>130</v>
      </c>
      <c r="K640" t="s">
        <v>356</v>
      </c>
      <c r="L640" s="173" t="s">
        <v>372</v>
      </c>
      <c r="M640" s="173" t="s">
        <v>276</v>
      </c>
      <c r="N640" s="173" t="s">
        <v>372</v>
      </c>
      <c r="O640" t="s">
        <v>302</v>
      </c>
      <c r="S640" t="s">
        <v>962</v>
      </c>
      <c r="T640" t="s">
        <v>963</v>
      </c>
      <c r="U640" t="s">
        <v>536</v>
      </c>
      <c r="AC640" t="s">
        <v>2455</v>
      </c>
      <c r="AE640" s="978"/>
      <c r="AF640" s="978"/>
      <c r="AG640" s="978"/>
      <c r="AH640" s="978"/>
      <c r="AI640" s="978"/>
    </row>
    <row r="641" spans="4:36">
      <c r="D641" t="s">
        <v>269</v>
      </c>
      <c r="E641" t="s">
        <v>245</v>
      </c>
      <c r="F641" t="s">
        <v>270</v>
      </c>
      <c r="G641" t="s">
        <v>315</v>
      </c>
      <c r="H641" t="s">
        <v>296</v>
      </c>
      <c r="I641" t="s">
        <v>297</v>
      </c>
      <c r="J641" t="s">
        <v>130</v>
      </c>
      <c r="K641" t="s">
        <v>356</v>
      </c>
      <c r="L641" s="173" t="s">
        <v>372</v>
      </c>
      <c r="M641" s="173" t="s">
        <v>276</v>
      </c>
      <c r="N641" s="173" t="s">
        <v>372</v>
      </c>
      <c r="O641" t="s">
        <v>302</v>
      </c>
      <c r="S641" t="s">
        <v>964</v>
      </c>
      <c r="T641" t="s">
        <v>965</v>
      </c>
      <c r="U641" t="s">
        <v>536</v>
      </c>
      <c r="AC641" t="s">
        <v>2455</v>
      </c>
      <c r="AE641" s="978"/>
      <c r="AF641" s="978"/>
      <c r="AG641" s="978"/>
      <c r="AH641" s="978"/>
      <c r="AI641" s="978"/>
    </row>
    <row r="642" spans="4:36">
      <c r="D642" t="s">
        <v>269</v>
      </c>
      <c r="E642" t="s">
        <v>245</v>
      </c>
      <c r="F642" t="s">
        <v>270</v>
      </c>
      <c r="G642" t="s">
        <v>315</v>
      </c>
      <c r="H642" t="s">
        <v>296</v>
      </c>
      <c r="I642" t="s">
        <v>297</v>
      </c>
      <c r="J642" t="s">
        <v>130</v>
      </c>
      <c r="K642" t="s">
        <v>356</v>
      </c>
      <c r="L642" s="173" t="s">
        <v>372</v>
      </c>
      <c r="M642" s="173" t="s">
        <v>276</v>
      </c>
      <c r="N642" s="173" t="s">
        <v>372</v>
      </c>
      <c r="O642" t="s">
        <v>302</v>
      </c>
      <c r="S642" t="s">
        <v>966</v>
      </c>
      <c r="T642" t="s">
        <v>967</v>
      </c>
      <c r="U642" t="s">
        <v>536</v>
      </c>
      <c r="AC642" t="s">
        <v>2455</v>
      </c>
      <c r="AE642" s="978"/>
      <c r="AF642" s="978"/>
      <c r="AG642" s="978"/>
      <c r="AH642" s="978"/>
      <c r="AI642" s="978"/>
    </row>
    <row r="643" spans="4:36">
      <c r="D643" t="s">
        <v>269</v>
      </c>
      <c r="E643" t="s">
        <v>245</v>
      </c>
      <c r="F643" t="s">
        <v>270</v>
      </c>
      <c r="G643" t="s">
        <v>315</v>
      </c>
      <c r="H643" t="s">
        <v>296</v>
      </c>
      <c r="I643" t="s">
        <v>297</v>
      </c>
      <c r="J643" t="s">
        <v>130</v>
      </c>
      <c r="K643" t="s">
        <v>356</v>
      </c>
      <c r="L643" s="173" t="s">
        <v>372</v>
      </c>
      <c r="M643" s="625" t="s">
        <v>448</v>
      </c>
      <c r="N643" s="173" t="s">
        <v>372</v>
      </c>
      <c r="O643" s="172" t="s">
        <v>448</v>
      </c>
      <c r="S643" t="s">
        <v>968</v>
      </c>
      <c r="T643" t="s">
        <v>965</v>
      </c>
      <c r="U643" t="s">
        <v>536</v>
      </c>
      <c r="AC643" t="s">
        <v>2455</v>
      </c>
      <c r="AE643" s="978"/>
      <c r="AF643" s="978"/>
      <c r="AG643" s="978"/>
      <c r="AH643" s="978"/>
      <c r="AI643" s="978"/>
    </row>
    <row r="644" spans="4:36">
      <c r="D644" t="s">
        <v>269</v>
      </c>
      <c r="E644" t="s">
        <v>245</v>
      </c>
      <c r="F644" t="s">
        <v>270</v>
      </c>
      <c r="G644" t="s">
        <v>315</v>
      </c>
      <c r="H644" t="s">
        <v>296</v>
      </c>
      <c r="I644" t="s">
        <v>297</v>
      </c>
      <c r="J644" t="s">
        <v>130</v>
      </c>
      <c r="K644" t="s">
        <v>356</v>
      </c>
      <c r="L644" s="173" t="s">
        <v>372</v>
      </c>
      <c r="M644" s="625" t="s">
        <v>448</v>
      </c>
      <c r="N644" s="173" t="s">
        <v>372</v>
      </c>
      <c r="O644" s="172" t="s">
        <v>448</v>
      </c>
      <c r="S644" t="s">
        <v>969</v>
      </c>
      <c r="T644" t="s">
        <v>967</v>
      </c>
      <c r="U644" t="s">
        <v>536</v>
      </c>
      <c r="AC644" t="s">
        <v>2455</v>
      </c>
      <c r="AE644" s="978"/>
      <c r="AF644" s="978"/>
      <c r="AG644" s="978"/>
      <c r="AH644" s="978"/>
      <c r="AI644" s="978"/>
    </row>
    <row r="645" spans="4:36">
      <c r="D645" t="s">
        <v>269</v>
      </c>
      <c r="E645" t="s">
        <v>245</v>
      </c>
      <c r="F645" t="s">
        <v>270</v>
      </c>
      <c r="G645" t="s">
        <v>315</v>
      </c>
      <c r="H645" t="s">
        <v>296</v>
      </c>
      <c r="I645" t="s">
        <v>297</v>
      </c>
      <c r="J645" t="s">
        <v>130</v>
      </c>
      <c r="K645" t="s">
        <v>356</v>
      </c>
      <c r="L645" s="173" t="s">
        <v>372</v>
      </c>
      <c r="M645" s="173" t="s">
        <v>276</v>
      </c>
      <c r="N645" s="173" t="s">
        <v>372</v>
      </c>
      <c r="O645" t="s">
        <v>302</v>
      </c>
      <c r="S645" t="s">
        <v>970</v>
      </c>
      <c r="T645" t="s">
        <v>959</v>
      </c>
      <c r="U645" t="s">
        <v>536</v>
      </c>
      <c r="AC645" t="s">
        <v>2455</v>
      </c>
      <c r="AE645" s="978"/>
      <c r="AF645" s="978"/>
      <c r="AG645" s="978"/>
      <c r="AH645" s="978"/>
      <c r="AI645" s="978"/>
    </row>
    <row r="646" spans="4:36">
      <c r="D646" t="s">
        <v>269</v>
      </c>
      <c r="E646" t="s">
        <v>245</v>
      </c>
      <c r="F646" t="s">
        <v>270</v>
      </c>
      <c r="G646" t="s">
        <v>315</v>
      </c>
      <c r="H646" t="s">
        <v>296</v>
      </c>
      <c r="I646" t="s">
        <v>297</v>
      </c>
      <c r="J646" t="s">
        <v>130</v>
      </c>
      <c r="K646" t="s">
        <v>356</v>
      </c>
      <c r="L646" s="173" t="s">
        <v>372</v>
      </c>
      <c r="M646" s="173" t="s">
        <v>276</v>
      </c>
      <c r="N646" s="173" t="s">
        <v>372</v>
      </c>
      <c r="O646" t="s">
        <v>302</v>
      </c>
      <c r="S646" t="s">
        <v>971</v>
      </c>
      <c r="T646" t="s">
        <v>963</v>
      </c>
      <c r="U646" t="s">
        <v>536</v>
      </c>
      <c r="AC646" t="s">
        <v>2455</v>
      </c>
      <c r="AE646" s="978"/>
      <c r="AF646" s="978"/>
      <c r="AG646" s="978"/>
      <c r="AH646" s="978"/>
      <c r="AI646" s="978"/>
    </row>
    <row r="647" spans="4:36">
      <c r="D647" t="s">
        <v>269</v>
      </c>
      <c r="E647" t="s">
        <v>245</v>
      </c>
      <c r="F647" t="s">
        <v>270</v>
      </c>
      <c r="G647" t="s">
        <v>315</v>
      </c>
      <c r="H647" t="s">
        <v>296</v>
      </c>
      <c r="I647" t="s">
        <v>297</v>
      </c>
      <c r="J647" t="s">
        <v>130</v>
      </c>
      <c r="K647" t="s">
        <v>356</v>
      </c>
      <c r="L647" s="173" t="s">
        <v>372</v>
      </c>
      <c r="M647" s="173" t="s">
        <v>276</v>
      </c>
      <c r="N647" s="173" t="s">
        <v>372</v>
      </c>
      <c r="O647" t="s">
        <v>302</v>
      </c>
      <c r="S647" t="s">
        <v>972</v>
      </c>
      <c r="T647" t="s">
        <v>973</v>
      </c>
      <c r="U647" t="s">
        <v>539</v>
      </c>
      <c r="AC647" t="s">
        <v>2455</v>
      </c>
      <c r="AE647" s="978"/>
      <c r="AF647" s="978"/>
      <c r="AG647" s="978"/>
      <c r="AH647" s="978"/>
      <c r="AI647" s="978"/>
    </row>
    <row r="648" spans="4:36">
      <c r="D648" t="s">
        <v>269</v>
      </c>
      <c r="E648" t="s">
        <v>245</v>
      </c>
      <c r="F648" t="s">
        <v>270</v>
      </c>
      <c r="G648" t="s">
        <v>315</v>
      </c>
      <c r="H648" t="s">
        <v>296</v>
      </c>
      <c r="I648" t="s">
        <v>297</v>
      </c>
      <c r="J648" t="s">
        <v>130</v>
      </c>
      <c r="K648" t="s">
        <v>356</v>
      </c>
      <c r="L648" s="173" t="s">
        <v>372</v>
      </c>
      <c r="M648" s="173" t="s">
        <v>276</v>
      </c>
      <c r="N648" s="173" t="s">
        <v>372</v>
      </c>
      <c r="O648" t="s">
        <v>302</v>
      </c>
      <c r="S648" t="s">
        <v>974</v>
      </c>
      <c r="T648" t="s">
        <v>975</v>
      </c>
      <c r="U648" t="s">
        <v>539</v>
      </c>
      <c r="AC648" t="s">
        <v>2455</v>
      </c>
      <c r="AE648" s="978"/>
      <c r="AF648" s="978"/>
      <c r="AG648" s="978"/>
      <c r="AH648" s="978"/>
      <c r="AI648" s="978"/>
    </row>
    <row r="649" spans="4:36">
      <c r="D649" t="s">
        <v>269</v>
      </c>
      <c r="E649" t="s">
        <v>245</v>
      </c>
      <c r="F649" t="s">
        <v>270</v>
      </c>
      <c r="G649" t="s">
        <v>315</v>
      </c>
      <c r="H649" t="s">
        <v>296</v>
      </c>
      <c r="I649" t="s">
        <v>297</v>
      </c>
      <c r="J649" t="s">
        <v>130</v>
      </c>
      <c r="K649" t="s">
        <v>356</v>
      </c>
      <c r="L649" s="173" t="s">
        <v>372</v>
      </c>
      <c r="M649" s="625" t="s">
        <v>448</v>
      </c>
      <c r="N649" s="173" t="s">
        <v>372</v>
      </c>
      <c r="O649" s="172" t="s">
        <v>448</v>
      </c>
      <c r="S649" t="s">
        <v>976</v>
      </c>
      <c r="T649" t="s">
        <v>977</v>
      </c>
      <c r="U649" t="s">
        <v>539</v>
      </c>
      <c r="AC649" t="s">
        <v>2455</v>
      </c>
      <c r="AE649" s="978"/>
      <c r="AF649" s="978"/>
      <c r="AG649" s="978"/>
      <c r="AH649" s="978"/>
      <c r="AI649" s="978"/>
    </row>
    <row r="650" spans="4:36">
      <c r="D650" t="s">
        <v>269</v>
      </c>
      <c r="E650" t="s">
        <v>245</v>
      </c>
      <c r="F650" t="s">
        <v>270</v>
      </c>
      <c r="G650" t="s">
        <v>315</v>
      </c>
      <c r="H650" t="s">
        <v>296</v>
      </c>
      <c r="I650" t="s">
        <v>297</v>
      </c>
      <c r="J650" t="s">
        <v>130</v>
      </c>
      <c r="K650" t="s">
        <v>356</v>
      </c>
      <c r="L650" s="173" t="s">
        <v>372</v>
      </c>
      <c r="M650" s="173" t="s">
        <v>276</v>
      </c>
      <c r="N650" s="173" t="s">
        <v>372</v>
      </c>
      <c r="O650" t="s">
        <v>302</v>
      </c>
      <c r="S650" t="s">
        <v>978</v>
      </c>
      <c r="T650" t="s">
        <v>979</v>
      </c>
      <c r="U650" t="s">
        <v>539</v>
      </c>
      <c r="AC650" t="s">
        <v>2455</v>
      </c>
      <c r="AE650" s="978"/>
      <c r="AF650" s="978"/>
      <c r="AG650" s="978"/>
      <c r="AH650" s="978"/>
      <c r="AI650" s="978"/>
    </row>
    <row r="651" spans="4:36">
      <c r="D651" t="s">
        <v>269</v>
      </c>
      <c r="E651" t="s">
        <v>245</v>
      </c>
      <c r="F651" t="s">
        <v>270</v>
      </c>
      <c r="G651" t="s">
        <v>315</v>
      </c>
      <c r="H651" t="s">
        <v>296</v>
      </c>
      <c r="I651" t="s">
        <v>297</v>
      </c>
      <c r="J651" t="s">
        <v>130</v>
      </c>
      <c r="K651" t="s">
        <v>356</v>
      </c>
      <c r="L651" s="173" t="s">
        <v>372</v>
      </c>
      <c r="M651" s="173" t="s">
        <v>276</v>
      </c>
      <c r="N651" s="173" t="s">
        <v>372</v>
      </c>
      <c r="O651" t="s">
        <v>302</v>
      </c>
      <c r="S651" t="s">
        <v>980</v>
      </c>
      <c r="T651" t="s">
        <v>981</v>
      </c>
      <c r="U651" t="s">
        <v>539</v>
      </c>
      <c r="AC651" t="s">
        <v>2455</v>
      </c>
      <c r="AE651" s="978"/>
      <c r="AF651" s="978"/>
      <c r="AG651" s="978"/>
      <c r="AH651" s="978"/>
      <c r="AI651" s="978"/>
    </row>
    <row r="652" spans="4:36">
      <c r="D652" t="s">
        <v>269</v>
      </c>
      <c r="E652" t="s">
        <v>245</v>
      </c>
      <c r="F652" t="s">
        <v>270</v>
      </c>
      <c r="G652" t="s">
        <v>315</v>
      </c>
      <c r="H652" t="s">
        <v>296</v>
      </c>
      <c r="I652" t="s">
        <v>297</v>
      </c>
      <c r="J652" t="s">
        <v>130</v>
      </c>
      <c r="K652" t="s">
        <v>356</v>
      </c>
      <c r="L652" s="173" t="s">
        <v>372</v>
      </c>
      <c r="M652" s="173" t="s">
        <v>276</v>
      </c>
      <c r="N652" s="173" t="s">
        <v>372</v>
      </c>
      <c r="O652" t="s">
        <v>302</v>
      </c>
      <c r="S652" t="s">
        <v>982</v>
      </c>
      <c r="T652" t="s">
        <v>975</v>
      </c>
      <c r="U652" t="s">
        <v>539</v>
      </c>
      <c r="AC652" t="s">
        <v>2455</v>
      </c>
      <c r="AE652" s="978"/>
      <c r="AF652" s="978"/>
      <c r="AG652" s="978"/>
      <c r="AH652" s="978"/>
      <c r="AI652" s="978"/>
    </row>
    <row r="653" spans="4:36">
      <c r="D653" t="s">
        <v>269</v>
      </c>
      <c r="E653" t="s">
        <v>245</v>
      </c>
      <c r="F653" t="s">
        <v>270</v>
      </c>
      <c r="G653" t="s">
        <v>315</v>
      </c>
      <c r="H653" t="s">
        <v>296</v>
      </c>
      <c r="I653" t="s">
        <v>297</v>
      </c>
      <c r="J653" t="s">
        <v>130</v>
      </c>
      <c r="K653" t="s">
        <v>356</v>
      </c>
      <c r="L653" s="173" t="s">
        <v>372</v>
      </c>
      <c r="M653" s="173" t="s">
        <v>276</v>
      </c>
      <c r="N653" s="173" t="s">
        <v>372</v>
      </c>
      <c r="O653" t="s">
        <v>302</v>
      </c>
      <c r="S653" t="s">
        <v>983</v>
      </c>
      <c r="T653" t="s">
        <v>977</v>
      </c>
      <c r="U653" t="s">
        <v>539</v>
      </c>
      <c r="AC653" t="s">
        <v>2455</v>
      </c>
      <c r="AE653" s="978"/>
      <c r="AF653" s="978"/>
      <c r="AG653" s="978"/>
      <c r="AH653" s="978"/>
      <c r="AI653" s="978"/>
    </row>
    <row r="654" spans="4:36">
      <c r="D654" t="s">
        <v>269</v>
      </c>
      <c r="E654" t="s">
        <v>245</v>
      </c>
      <c r="F654" t="s">
        <v>270</v>
      </c>
      <c r="G654" t="s">
        <v>315</v>
      </c>
      <c r="H654" t="s">
        <v>296</v>
      </c>
      <c r="I654" t="s">
        <v>297</v>
      </c>
      <c r="J654" t="s">
        <v>130</v>
      </c>
      <c r="K654" t="s">
        <v>356</v>
      </c>
      <c r="L654" s="173" t="s">
        <v>372</v>
      </c>
      <c r="M654" s="173" t="s">
        <v>276</v>
      </c>
      <c r="N654" s="173" t="s">
        <v>372</v>
      </c>
      <c r="O654" t="s">
        <v>302</v>
      </c>
      <c r="S654" t="s">
        <v>984</v>
      </c>
      <c r="T654" t="s">
        <v>981</v>
      </c>
      <c r="U654" t="s">
        <v>539</v>
      </c>
      <c r="AC654" t="s">
        <v>2455</v>
      </c>
      <c r="AE654" s="978"/>
      <c r="AF654" s="978"/>
      <c r="AG654" s="978"/>
      <c r="AH654" s="978"/>
      <c r="AI654" s="978"/>
    </row>
    <row r="655" spans="4:36">
      <c r="D655" t="s">
        <v>269</v>
      </c>
      <c r="E655" t="s">
        <v>245</v>
      </c>
      <c r="F655" t="s">
        <v>270</v>
      </c>
      <c r="G655" s="1685" t="s">
        <v>315</v>
      </c>
      <c r="H655" s="1685" t="s">
        <v>296</v>
      </c>
      <c r="I655" t="s">
        <v>297</v>
      </c>
      <c r="J655" t="s">
        <v>130</v>
      </c>
      <c r="K655" t="s">
        <v>356</v>
      </c>
      <c r="L655" s="173" t="s">
        <v>362</v>
      </c>
      <c r="M655" s="173" t="s">
        <v>276</v>
      </c>
      <c r="N655" s="173" t="s">
        <v>438</v>
      </c>
      <c r="O655" t="s">
        <v>302</v>
      </c>
      <c r="P655" t="s">
        <v>303</v>
      </c>
      <c r="S655" t="s">
        <v>986</v>
      </c>
      <c r="T655" t="s">
        <v>987</v>
      </c>
      <c r="U655" t="s">
        <v>304</v>
      </c>
      <c r="AC655" t="s">
        <v>2455</v>
      </c>
      <c r="AE655" s="978"/>
      <c r="AF655" s="978"/>
      <c r="AG655" s="978"/>
      <c r="AH655" s="978"/>
      <c r="AI655" s="978"/>
      <c r="AJ655" s="60"/>
    </row>
    <row r="656" spans="4:36">
      <c r="D656" t="s">
        <v>269</v>
      </c>
      <c r="E656" t="s">
        <v>245</v>
      </c>
      <c r="F656" t="s">
        <v>270</v>
      </c>
      <c r="G656" t="s">
        <v>315</v>
      </c>
      <c r="H656" t="s">
        <v>296</v>
      </c>
      <c r="I656" t="s">
        <v>297</v>
      </c>
      <c r="J656" t="s">
        <v>130</v>
      </c>
      <c r="K656" t="s">
        <v>356</v>
      </c>
      <c r="L656" s="173" t="s">
        <v>372</v>
      </c>
      <c r="M656" s="173" t="s">
        <v>276</v>
      </c>
      <c r="N656" s="173" t="s">
        <v>372</v>
      </c>
      <c r="O656" t="s">
        <v>302</v>
      </c>
      <c r="S656" t="s">
        <v>985</v>
      </c>
      <c r="T656" t="s">
        <v>973</v>
      </c>
      <c r="U656" t="s">
        <v>539</v>
      </c>
      <c r="AC656" t="s">
        <v>2455</v>
      </c>
      <c r="AE656" s="978"/>
      <c r="AF656" s="978"/>
      <c r="AG656" s="978"/>
      <c r="AH656" s="978"/>
      <c r="AI656" s="978"/>
    </row>
    <row r="657" spans="4:35">
      <c r="D657" t="s">
        <v>269</v>
      </c>
      <c r="E657" t="s">
        <v>245</v>
      </c>
      <c r="F657" t="s">
        <v>270</v>
      </c>
      <c r="G657" t="s">
        <v>315</v>
      </c>
      <c r="H657" t="s">
        <v>296</v>
      </c>
      <c r="I657" t="s">
        <v>297</v>
      </c>
      <c r="J657" t="s">
        <v>130</v>
      </c>
      <c r="K657" t="s">
        <v>356</v>
      </c>
      <c r="L657" s="978"/>
      <c r="M657" s="978"/>
      <c r="N657" s="978"/>
      <c r="O657" s="978"/>
      <c r="P657" s="978"/>
      <c r="Q657" s="727"/>
      <c r="S657" s="978"/>
      <c r="T657" s="978"/>
      <c r="U657" s="978"/>
      <c r="AC657" t="s">
        <v>2455</v>
      </c>
      <c r="AE657" s="978"/>
      <c r="AF657" s="978"/>
      <c r="AG657" s="978"/>
      <c r="AH657" s="978"/>
      <c r="AI657" s="978"/>
    </row>
    <row r="658" spans="4:35">
      <c r="D658" t="s">
        <v>269</v>
      </c>
      <c r="E658" t="s">
        <v>245</v>
      </c>
      <c r="F658" t="s">
        <v>270</v>
      </c>
      <c r="G658" t="s">
        <v>315</v>
      </c>
      <c r="H658" t="s">
        <v>296</v>
      </c>
      <c r="I658" t="s">
        <v>297</v>
      </c>
      <c r="J658" t="s">
        <v>130</v>
      </c>
      <c r="K658" t="s">
        <v>356</v>
      </c>
      <c r="L658" s="978"/>
      <c r="M658" s="978"/>
      <c r="N658" s="978"/>
      <c r="O658" s="978"/>
      <c r="P658" s="978"/>
      <c r="Q658" s="727"/>
      <c r="S658" s="978"/>
      <c r="T658" s="978"/>
      <c r="U658" s="978"/>
      <c r="AC658" t="s">
        <v>2455</v>
      </c>
      <c r="AE658" s="978"/>
      <c r="AF658" s="978"/>
      <c r="AG658" s="978"/>
      <c r="AH658" s="978"/>
      <c r="AI658" s="978"/>
    </row>
    <row r="659" spans="4:35">
      <c r="D659" t="s">
        <v>269</v>
      </c>
      <c r="E659" t="s">
        <v>245</v>
      </c>
      <c r="F659" t="s">
        <v>270</v>
      </c>
      <c r="G659" t="s">
        <v>315</v>
      </c>
      <c r="H659" t="s">
        <v>296</v>
      </c>
      <c r="I659" t="s">
        <v>297</v>
      </c>
      <c r="J659" t="s">
        <v>130</v>
      </c>
      <c r="K659" t="s">
        <v>356</v>
      </c>
      <c r="L659" s="978"/>
      <c r="M659" s="978"/>
      <c r="N659" s="978"/>
      <c r="O659" s="978"/>
      <c r="P659" s="978"/>
      <c r="Q659" s="727"/>
      <c r="S659" s="978"/>
      <c r="T659" s="978"/>
      <c r="U659" s="978"/>
      <c r="AC659" t="s">
        <v>2455</v>
      </c>
      <c r="AE659" s="978"/>
      <c r="AF659" s="978"/>
      <c r="AG659" s="978"/>
      <c r="AH659" s="978"/>
      <c r="AI659" s="978"/>
    </row>
    <row r="660" spans="4:35">
      <c r="D660" t="s">
        <v>269</v>
      </c>
      <c r="E660" t="s">
        <v>245</v>
      </c>
      <c r="F660" t="s">
        <v>270</v>
      </c>
      <c r="G660" t="s">
        <v>315</v>
      </c>
      <c r="H660" t="s">
        <v>296</v>
      </c>
      <c r="I660" t="s">
        <v>297</v>
      </c>
      <c r="J660" t="s">
        <v>130</v>
      </c>
      <c r="K660" t="s">
        <v>356</v>
      </c>
      <c r="L660" s="978"/>
      <c r="M660" s="978"/>
      <c r="N660" s="978"/>
      <c r="O660" s="978"/>
      <c r="P660" s="978"/>
      <c r="Q660" s="727"/>
      <c r="S660" s="978"/>
      <c r="T660" s="978"/>
      <c r="U660" s="978"/>
      <c r="AC660" t="s">
        <v>2455</v>
      </c>
      <c r="AE660" s="978"/>
      <c r="AF660" s="978"/>
      <c r="AG660" s="978"/>
      <c r="AH660" s="978"/>
      <c r="AI660" s="978"/>
    </row>
    <row r="661" spans="4:35">
      <c r="D661" t="s">
        <v>269</v>
      </c>
      <c r="E661" t="s">
        <v>245</v>
      </c>
      <c r="F661" t="s">
        <v>270</v>
      </c>
      <c r="G661" t="s">
        <v>315</v>
      </c>
      <c r="H661" t="s">
        <v>296</v>
      </c>
      <c r="I661" t="s">
        <v>297</v>
      </c>
      <c r="J661" t="s">
        <v>130</v>
      </c>
      <c r="K661" t="s">
        <v>356</v>
      </c>
      <c r="L661" s="978"/>
      <c r="M661" s="978"/>
      <c r="N661" s="978"/>
      <c r="O661" s="978"/>
      <c r="P661" s="978"/>
      <c r="Q661" s="727"/>
      <c r="S661" s="978"/>
      <c r="T661" s="978"/>
      <c r="U661" s="978"/>
      <c r="AC661" t="s">
        <v>2455</v>
      </c>
      <c r="AE661" s="978"/>
      <c r="AF661" s="978"/>
      <c r="AG661" s="978"/>
      <c r="AH661" s="978"/>
      <c r="AI661" s="978"/>
    </row>
    <row r="662" spans="4:35">
      <c r="D662" t="s">
        <v>269</v>
      </c>
      <c r="E662" t="s">
        <v>245</v>
      </c>
      <c r="F662" t="s">
        <v>270</v>
      </c>
      <c r="G662" t="s">
        <v>315</v>
      </c>
      <c r="H662" t="s">
        <v>296</v>
      </c>
      <c r="I662" t="s">
        <v>297</v>
      </c>
      <c r="J662" t="s">
        <v>130</v>
      </c>
      <c r="K662" t="s">
        <v>356</v>
      </c>
      <c r="L662" s="978"/>
      <c r="M662" s="978"/>
      <c r="N662" s="978"/>
      <c r="O662" s="978"/>
      <c r="P662" s="978"/>
      <c r="Q662" s="727"/>
      <c r="R662" s="242"/>
      <c r="S662" s="978"/>
      <c r="T662" s="978"/>
      <c r="U662" s="978"/>
      <c r="V662" s="242"/>
      <c r="AC662" t="s">
        <v>2455</v>
      </c>
      <c r="AE662" s="978"/>
      <c r="AF662" s="978"/>
      <c r="AG662" s="978"/>
      <c r="AH662" s="978"/>
      <c r="AI662" s="978"/>
    </row>
    <row r="663" spans="4:35">
      <c r="D663" t="s">
        <v>269</v>
      </c>
      <c r="E663" t="s">
        <v>245</v>
      </c>
      <c r="F663" t="s">
        <v>270</v>
      </c>
      <c r="G663" t="s">
        <v>315</v>
      </c>
      <c r="H663" t="s">
        <v>296</v>
      </c>
      <c r="I663" t="s">
        <v>297</v>
      </c>
      <c r="J663" t="s">
        <v>130</v>
      </c>
      <c r="K663" t="s">
        <v>356</v>
      </c>
      <c r="L663" s="978"/>
      <c r="M663" s="978"/>
      <c r="N663" s="978"/>
      <c r="O663" s="978"/>
      <c r="P663" s="978"/>
      <c r="Q663" s="727"/>
      <c r="R663" s="242"/>
      <c r="S663" s="978"/>
      <c r="T663" s="978"/>
      <c r="U663" s="978"/>
      <c r="V663" s="242"/>
      <c r="AC663" t="s">
        <v>2455</v>
      </c>
      <c r="AE663" s="978"/>
      <c r="AF663" s="978"/>
      <c r="AG663" s="978"/>
      <c r="AH663" s="978"/>
      <c r="AI663" s="978"/>
    </row>
    <row r="664" spans="4:35">
      <c r="D664" t="s">
        <v>269</v>
      </c>
      <c r="E664" t="s">
        <v>245</v>
      </c>
      <c r="F664" t="s">
        <v>270</v>
      </c>
      <c r="G664" t="s">
        <v>315</v>
      </c>
      <c r="H664" t="s">
        <v>296</v>
      </c>
      <c r="I664" t="s">
        <v>297</v>
      </c>
      <c r="J664" t="s">
        <v>130</v>
      </c>
      <c r="K664" t="s">
        <v>356</v>
      </c>
      <c r="L664" s="978"/>
      <c r="M664" s="978"/>
      <c r="N664" s="978"/>
      <c r="O664" s="978"/>
      <c r="P664" s="978"/>
      <c r="Q664" s="727"/>
      <c r="R664" s="242"/>
      <c r="S664" s="978"/>
      <c r="T664" s="978"/>
      <c r="U664" s="978"/>
      <c r="V664" s="242"/>
      <c r="AC664" t="s">
        <v>2455</v>
      </c>
      <c r="AE664" s="978"/>
      <c r="AF664" s="978"/>
      <c r="AG664" s="978"/>
      <c r="AH664" s="978"/>
      <c r="AI664" s="978"/>
    </row>
    <row r="665" spans="4:35">
      <c r="D665" t="s">
        <v>269</v>
      </c>
      <c r="E665" t="s">
        <v>245</v>
      </c>
      <c r="F665" t="s">
        <v>270</v>
      </c>
      <c r="G665" t="s">
        <v>315</v>
      </c>
      <c r="H665" t="s">
        <v>296</v>
      </c>
      <c r="I665" t="s">
        <v>297</v>
      </c>
      <c r="J665" t="s">
        <v>130</v>
      </c>
      <c r="K665" t="s">
        <v>356</v>
      </c>
      <c r="L665" s="978"/>
      <c r="M665" s="978"/>
      <c r="N665" s="978"/>
      <c r="O665" s="978"/>
      <c r="P665" s="978"/>
      <c r="Q665" s="727"/>
      <c r="R665" s="242"/>
      <c r="S665" s="978"/>
      <c r="T665" s="978"/>
      <c r="U665" s="978"/>
      <c r="V665" s="242"/>
      <c r="AC665" t="s">
        <v>2455</v>
      </c>
      <c r="AE665" s="978"/>
      <c r="AF665" s="978"/>
      <c r="AG665" s="978"/>
      <c r="AH665" s="978"/>
      <c r="AI665" s="978"/>
    </row>
    <row r="666" spans="4:35">
      <c r="D666" t="s">
        <v>269</v>
      </c>
      <c r="E666" t="s">
        <v>245</v>
      </c>
      <c r="F666" t="s">
        <v>270</v>
      </c>
      <c r="G666" t="s">
        <v>315</v>
      </c>
      <c r="H666" t="s">
        <v>296</v>
      </c>
      <c r="I666" t="s">
        <v>297</v>
      </c>
      <c r="J666" t="s">
        <v>130</v>
      </c>
      <c r="K666" t="s">
        <v>356</v>
      </c>
      <c r="L666" s="978"/>
      <c r="M666" s="978"/>
      <c r="N666" s="978"/>
      <c r="O666" s="978"/>
      <c r="P666" s="978"/>
      <c r="Q666" s="727"/>
      <c r="R666" s="242"/>
      <c r="S666" s="978"/>
      <c r="T666" s="978"/>
      <c r="U666" s="978"/>
      <c r="V666" s="242"/>
      <c r="AC666" t="s">
        <v>2455</v>
      </c>
      <c r="AE666" s="978"/>
      <c r="AF666" s="978"/>
      <c r="AG666" s="978"/>
      <c r="AH666" s="978"/>
      <c r="AI666" s="978"/>
    </row>
    <row r="667" spans="4:35">
      <c r="D667" t="s">
        <v>269</v>
      </c>
      <c r="E667" t="s">
        <v>245</v>
      </c>
      <c r="F667" t="s">
        <v>270</v>
      </c>
      <c r="G667" t="s">
        <v>315</v>
      </c>
      <c r="H667" t="s">
        <v>296</v>
      </c>
      <c r="I667" t="s">
        <v>297</v>
      </c>
      <c r="J667" t="s">
        <v>130</v>
      </c>
      <c r="K667" t="s">
        <v>356</v>
      </c>
      <c r="L667" s="978"/>
      <c r="M667" s="978"/>
      <c r="N667" s="978"/>
      <c r="O667" s="978"/>
      <c r="P667" s="978"/>
      <c r="Q667" s="727"/>
      <c r="R667" s="242"/>
      <c r="S667" s="978"/>
      <c r="T667" s="978"/>
      <c r="U667" s="978"/>
      <c r="V667" s="242"/>
      <c r="AC667" t="s">
        <v>2455</v>
      </c>
      <c r="AE667" s="978"/>
      <c r="AF667" s="978"/>
      <c r="AG667" s="978"/>
      <c r="AH667" s="978"/>
      <c r="AI667" s="978"/>
    </row>
    <row r="668" spans="4:35">
      <c r="D668" t="s">
        <v>269</v>
      </c>
      <c r="E668" t="s">
        <v>245</v>
      </c>
      <c r="F668" t="s">
        <v>270</v>
      </c>
      <c r="G668" t="s">
        <v>315</v>
      </c>
      <c r="H668" t="s">
        <v>296</v>
      </c>
      <c r="I668" t="s">
        <v>297</v>
      </c>
      <c r="J668" t="s">
        <v>130</v>
      </c>
      <c r="K668" t="s">
        <v>356</v>
      </c>
      <c r="L668" s="978"/>
      <c r="M668" s="978"/>
      <c r="N668" s="978"/>
      <c r="O668" s="978"/>
      <c r="P668" s="978"/>
      <c r="Q668" s="727"/>
      <c r="R668" s="242"/>
      <c r="S668" s="978"/>
      <c r="T668" s="978"/>
      <c r="U668" s="978"/>
      <c r="V668" s="242"/>
      <c r="AC668" t="s">
        <v>2455</v>
      </c>
      <c r="AE668" s="978"/>
      <c r="AF668" s="978"/>
      <c r="AG668" s="978"/>
      <c r="AH668" s="978"/>
      <c r="AI668" s="978"/>
    </row>
    <row r="669" spans="4:35">
      <c r="D669" t="s">
        <v>269</v>
      </c>
      <c r="E669" t="s">
        <v>245</v>
      </c>
      <c r="F669" t="s">
        <v>270</v>
      </c>
      <c r="G669" t="s">
        <v>315</v>
      </c>
      <c r="H669" t="s">
        <v>296</v>
      </c>
      <c r="I669" t="s">
        <v>297</v>
      </c>
      <c r="J669" t="s">
        <v>130</v>
      </c>
      <c r="K669" t="s">
        <v>356</v>
      </c>
      <c r="L669" s="978"/>
      <c r="M669" s="978"/>
      <c r="N669" s="978"/>
      <c r="O669" s="978"/>
      <c r="P669" s="978"/>
      <c r="Q669" s="727"/>
      <c r="R669" s="242"/>
      <c r="S669" s="978"/>
      <c r="T669" s="978"/>
      <c r="U669" s="978"/>
      <c r="V669" s="242"/>
      <c r="AC669" t="s">
        <v>2455</v>
      </c>
      <c r="AE669" s="978"/>
      <c r="AF669" s="978"/>
      <c r="AG669" s="978"/>
      <c r="AH669" s="978"/>
      <c r="AI669" s="978"/>
    </row>
    <row r="670" spans="4:35">
      <c r="D670" t="s">
        <v>269</v>
      </c>
      <c r="E670" t="s">
        <v>245</v>
      </c>
      <c r="F670" t="s">
        <v>270</v>
      </c>
      <c r="G670" t="s">
        <v>315</v>
      </c>
      <c r="H670" t="s">
        <v>296</v>
      </c>
      <c r="I670" t="s">
        <v>297</v>
      </c>
      <c r="J670" t="s">
        <v>130</v>
      </c>
      <c r="K670" t="s">
        <v>356</v>
      </c>
      <c r="L670" s="978"/>
      <c r="M670" s="978"/>
      <c r="N670" s="978"/>
      <c r="O670" s="978"/>
      <c r="P670" s="978"/>
      <c r="Q670" s="727"/>
      <c r="S670" s="978"/>
      <c r="T670" s="978"/>
      <c r="U670" s="978"/>
      <c r="AC670" t="s">
        <v>2455</v>
      </c>
      <c r="AE670" s="978"/>
      <c r="AF670" s="978"/>
      <c r="AG670" s="978"/>
      <c r="AH670" s="978"/>
      <c r="AI670" s="978"/>
    </row>
    <row r="671" spans="4:35">
      <c r="D671" t="s">
        <v>269</v>
      </c>
      <c r="E671" t="s">
        <v>245</v>
      </c>
      <c r="F671" t="s">
        <v>270</v>
      </c>
      <c r="G671" t="s">
        <v>315</v>
      </c>
      <c r="H671" t="s">
        <v>296</v>
      </c>
      <c r="I671" t="s">
        <v>297</v>
      </c>
      <c r="J671" t="s">
        <v>130</v>
      </c>
      <c r="K671" t="s">
        <v>356</v>
      </c>
      <c r="L671" s="978"/>
      <c r="M671" s="978"/>
      <c r="N671" s="978"/>
      <c r="O671" s="978"/>
      <c r="P671" s="978"/>
      <c r="Q671" s="727"/>
      <c r="S671" s="978"/>
      <c r="T671" s="978"/>
      <c r="U671" s="978"/>
      <c r="AC671" t="s">
        <v>2455</v>
      </c>
      <c r="AE671" s="978"/>
      <c r="AF671" s="978"/>
      <c r="AG671" s="978"/>
      <c r="AH671" s="978"/>
      <c r="AI671" s="978"/>
    </row>
    <row r="672" spans="4:35">
      <c r="D672" t="s">
        <v>269</v>
      </c>
      <c r="E672" t="s">
        <v>245</v>
      </c>
      <c r="F672" t="s">
        <v>270</v>
      </c>
      <c r="G672" t="s">
        <v>315</v>
      </c>
      <c r="H672" t="s">
        <v>296</v>
      </c>
      <c r="I672" t="s">
        <v>297</v>
      </c>
      <c r="J672" t="s">
        <v>130</v>
      </c>
      <c r="K672" t="s">
        <v>356</v>
      </c>
      <c r="L672" s="978"/>
      <c r="M672" s="978"/>
      <c r="N672" s="978"/>
      <c r="O672" s="978"/>
      <c r="P672" s="978"/>
      <c r="Q672" s="727"/>
      <c r="S672" s="978"/>
      <c r="T672" s="978"/>
      <c r="U672" s="978"/>
      <c r="AC672" t="s">
        <v>2455</v>
      </c>
      <c r="AE672" s="978"/>
      <c r="AF672" s="978"/>
      <c r="AG672" s="978"/>
      <c r="AH672" s="978"/>
      <c r="AI672" s="978"/>
    </row>
    <row r="673" spans="2:35">
      <c r="D673" t="s">
        <v>269</v>
      </c>
      <c r="E673" t="s">
        <v>245</v>
      </c>
      <c r="F673" t="s">
        <v>270</v>
      </c>
      <c r="G673" t="s">
        <v>315</v>
      </c>
      <c r="H673" t="s">
        <v>296</v>
      </c>
      <c r="I673" t="s">
        <v>297</v>
      </c>
      <c r="J673" t="s">
        <v>130</v>
      </c>
      <c r="K673" t="s">
        <v>356</v>
      </c>
      <c r="L673" s="978"/>
      <c r="M673" s="978"/>
      <c r="N673" s="978"/>
      <c r="O673" s="978"/>
      <c r="P673" s="978"/>
      <c r="Q673" s="727"/>
      <c r="S673" s="978"/>
      <c r="T673" s="978"/>
      <c r="U673" s="978"/>
      <c r="AC673" t="s">
        <v>2455</v>
      </c>
      <c r="AE673" s="978"/>
      <c r="AF673" s="978"/>
      <c r="AG673" s="978"/>
      <c r="AH673" s="978"/>
      <c r="AI673" s="978"/>
    </row>
    <row r="674" spans="2:35">
      <c r="D674" t="s">
        <v>269</v>
      </c>
      <c r="E674" t="s">
        <v>245</v>
      </c>
      <c r="F674" t="s">
        <v>270</v>
      </c>
      <c r="G674" t="s">
        <v>315</v>
      </c>
      <c r="H674" t="s">
        <v>296</v>
      </c>
      <c r="I674" t="s">
        <v>297</v>
      </c>
      <c r="J674" t="s">
        <v>130</v>
      </c>
      <c r="K674" t="s">
        <v>356</v>
      </c>
      <c r="L674" s="978"/>
      <c r="M674" s="978"/>
      <c r="N674" s="978"/>
      <c r="O674" s="978"/>
      <c r="P674" s="978"/>
      <c r="Q674" s="727"/>
      <c r="R674" s="242"/>
      <c r="S674" s="978"/>
      <c r="T674" s="978"/>
      <c r="U674" s="978"/>
      <c r="V674" s="242"/>
      <c r="AC674" t="s">
        <v>2455</v>
      </c>
      <c r="AE674" s="978"/>
      <c r="AF674" s="978"/>
      <c r="AG674" s="978"/>
      <c r="AH674" s="978"/>
      <c r="AI674" s="978"/>
    </row>
    <row r="675" spans="2:35">
      <c r="D675" t="s">
        <v>269</v>
      </c>
      <c r="E675" t="s">
        <v>245</v>
      </c>
      <c r="F675" t="s">
        <v>270</v>
      </c>
      <c r="G675" t="s">
        <v>315</v>
      </c>
      <c r="H675" t="s">
        <v>296</v>
      </c>
      <c r="I675" t="s">
        <v>297</v>
      </c>
      <c r="J675" t="s">
        <v>130</v>
      </c>
      <c r="K675" t="s">
        <v>356</v>
      </c>
      <c r="L675" s="978"/>
      <c r="M675" s="978"/>
      <c r="N675" s="978"/>
      <c r="O675" s="978"/>
      <c r="P675" s="978"/>
      <c r="Q675" s="727"/>
      <c r="R675" s="242"/>
      <c r="S675" s="978"/>
      <c r="T675" s="978"/>
      <c r="U675" s="978"/>
      <c r="V675" s="242"/>
      <c r="AC675" t="s">
        <v>2455</v>
      </c>
      <c r="AE675" s="978"/>
      <c r="AF675" s="978"/>
      <c r="AG675" s="978"/>
      <c r="AH675" s="978"/>
      <c r="AI675" s="978"/>
    </row>
    <row r="676" spans="2:35">
      <c r="D676" t="s">
        <v>269</v>
      </c>
      <c r="E676" t="s">
        <v>245</v>
      </c>
      <c r="F676" t="s">
        <v>270</v>
      </c>
      <c r="G676" t="s">
        <v>315</v>
      </c>
      <c r="H676" t="s">
        <v>296</v>
      </c>
      <c r="I676" t="s">
        <v>297</v>
      </c>
      <c r="J676" t="s">
        <v>130</v>
      </c>
      <c r="K676" t="s">
        <v>356</v>
      </c>
      <c r="L676" s="978"/>
      <c r="M676" s="978"/>
      <c r="N676" s="978"/>
      <c r="O676" s="978"/>
      <c r="P676" s="978"/>
      <c r="Q676" s="727"/>
      <c r="R676" s="242"/>
      <c r="S676" s="978"/>
      <c r="T676" s="978"/>
      <c r="U676" s="978"/>
      <c r="V676" s="242"/>
      <c r="AC676" t="s">
        <v>2455</v>
      </c>
      <c r="AE676" s="978"/>
      <c r="AF676" s="978"/>
      <c r="AG676" s="978"/>
      <c r="AH676" s="978"/>
      <c r="AI676" s="978"/>
    </row>
    <row r="677" spans="2:35">
      <c r="D677" t="s">
        <v>269</v>
      </c>
      <c r="E677" t="s">
        <v>245</v>
      </c>
      <c r="F677" t="s">
        <v>270</v>
      </c>
      <c r="G677" t="s">
        <v>315</v>
      </c>
      <c r="H677" t="s">
        <v>296</v>
      </c>
      <c r="I677" t="s">
        <v>297</v>
      </c>
      <c r="J677" t="s">
        <v>130</v>
      </c>
      <c r="K677" t="s">
        <v>356</v>
      </c>
      <c r="L677" s="978"/>
      <c r="M677" s="978"/>
      <c r="N677" s="978"/>
      <c r="O677" s="978"/>
      <c r="P677" s="978"/>
      <c r="Q677" s="727"/>
      <c r="R677" s="242"/>
      <c r="S677" s="978"/>
      <c r="T677" s="978"/>
      <c r="U677" s="978"/>
      <c r="V677" s="242"/>
      <c r="AC677" t="s">
        <v>2455</v>
      </c>
      <c r="AE677" s="978"/>
      <c r="AF677" s="978"/>
      <c r="AG677" s="978"/>
      <c r="AH677" s="978"/>
      <c r="AI677" s="978"/>
    </row>
    <row r="678" spans="2:35">
      <c r="D678" t="s">
        <v>269</v>
      </c>
      <c r="E678" t="s">
        <v>245</v>
      </c>
      <c r="F678" t="s">
        <v>270</v>
      </c>
      <c r="G678" t="s">
        <v>315</v>
      </c>
      <c r="H678" t="s">
        <v>296</v>
      </c>
      <c r="I678" t="s">
        <v>297</v>
      </c>
      <c r="J678" t="s">
        <v>130</v>
      </c>
      <c r="K678" t="s">
        <v>356</v>
      </c>
      <c r="L678" s="978"/>
      <c r="M678" s="978"/>
      <c r="N678" s="978"/>
      <c r="O678" s="978"/>
      <c r="P678" s="978"/>
      <c r="Q678" s="727"/>
      <c r="R678" s="242"/>
      <c r="S678" s="978"/>
      <c r="T678" s="978"/>
      <c r="U678" s="978"/>
      <c r="V678" s="242"/>
      <c r="AC678" t="s">
        <v>2455</v>
      </c>
      <c r="AE678" s="978"/>
      <c r="AF678" s="978"/>
      <c r="AG678" s="978"/>
      <c r="AH678" s="978"/>
      <c r="AI678" s="978"/>
    </row>
    <row r="679" spans="2:35">
      <c r="D679" t="s">
        <v>269</v>
      </c>
      <c r="E679" t="s">
        <v>245</v>
      </c>
      <c r="F679" t="s">
        <v>270</v>
      </c>
      <c r="G679" t="s">
        <v>315</v>
      </c>
      <c r="H679" t="s">
        <v>296</v>
      </c>
      <c r="I679" t="s">
        <v>297</v>
      </c>
      <c r="J679" t="s">
        <v>130</v>
      </c>
      <c r="K679" t="s">
        <v>356</v>
      </c>
      <c r="L679" s="978"/>
      <c r="M679" s="978"/>
      <c r="N679" s="978"/>
      <c r="O679" s="978"/>
      <c r="P679" s="978" t="s">
        <v>2549</v>
      </c>
      <c r="Q679" s="727"/>
      <c r="R679" s="242"/>
      <c r="S679" s="978"/>
      <c r="T679" s="978"/>
      <c r="U679" s="978"/>
      <c r="V679" s="242"/>
      <c r="AC679" t="s">
        <v>2455</v>
      </c>
      <c r="AE679" s="978"/>
      <c r="AF679" s="978"/>
      <c r="AG679" s="978"/>
      <c r="AH679" s="978"/>
      <c r="AI679" s="978"/>
    </row>
    <row r="680" spans="2:35">
      <c r="D680" t="s">
        <v>269</v>
      </c>
      <c r="E680" t="s">
        <v>245</v>
      </c>
      <c r="F680" t="s">
        <v>270</v>
      </c>
      <c r="G680" t="s">
        <v>315</v>
      </c>
      <c r="H680" t="s">
        <v>296</v>
      </c>
      <c r="I680" t="s">
        <v>297</v>
      </c>
      <c r="J680" t="s">
        <v>130</v>
      </c>
      <c r="K680" t="s">
        <v>356</v>
      </c>
      <c r="L680" s="978"/>
      <c r="M680" s="978"/>
      <c r="N680" s="978"/>
      <c r="O680" s="978"/>
      <c r="P680" s="978" t="s">
        <v>2549</v>
      </c>
      <c r="Q680" s="727"/>
      <c r="R680" s="242"/>
      <c r="S680" s="978"/>
      <c r="T680" s="978"/>
      <c r="U680" s="978"/>
      <c r="V680" s="242"/>
      <c r="AC680" t="s">
        <v>2455</v>
      </c>
      <c r="AE680" s="978"/>
      <c r="AF680" s="978"/>
      <c r="AG680" s="978"/>
      <c r="AH680" s="978"/>
      <c r="AI680" s="978"/>
    </row>
    <row r="681" spans="2:35">
      <c r="D681" t="s">
        <v>269</v>
      </c>
      <c r="E681" t="s">
        <v>245</v>
      </c>
      <c r="F681" t="s">
        <v>270</v>
      </c>
      <c r="G681" t="s">
        <v>315</v>
      </c>
      <c r="H681" t="s">
        <v>296</v>
      </c>
      <c r="I681" t="s">
        <v>297</v>
      </c>
      <c r="J681" t="s">
        <v>130</v>
      </c>
      <c r="K681" t="s">
        <v>356</v>
      </c>
      <c r="L681" s="978"/>
      <c r="M681" s="978"/>
      <c r="N681" s="978"/>
      <c r="O681" s="978"/>
      <c r="P681" s="978" t="s">
        <v>2549</v>
      </c>
      <c r="Q681" s="727"/>
      <c r="R681" s="242"/>
      <c r="S681" s="978"/>
      <c r="T681" s="978"/>
      <c r="U681" s="978"/>
      <c r="V681" s="242"/>
      <c r="AC681" t="s">
        <v>2455</v>
      </c>
      <c r="AE681" s="978"/>
      <c r="AF681" s="978"/>
      <c r="AG681" s="978"/>
      <c r="AH681" s="978"/>
      <c r="AI681" s="978"/>
    </row>
    <row r="682" spans="2:35">
      <c r="D682" t="s">
        <v>269</v>
      </c>
      <c r="E682" t="s">
        <v>245</v>
      </c>
      <c r="F682" t="s">
        <v>270</v>
      </c>
      <c r="G682" t="s">
        <v>315</v>
      </c>
      <c r="H682" t="s">
        <v>296</v>
      </c>
      <c r="I682" t="s">
        <v>297</v>
      </c>
      <c r="J682" t="s">
        <v>130</v>
      </c>
      <c r="K682" t="s">
        <v>356</v>
      </c>
      <c r="L682" s="978"/>
      <c r="M682" s="978"/>
      <c r="N682" s="978"/>
      <c r="O682" s="978"/>
      <c r="P682" s="978"/>
      <c r="Q682" s="727"/>
      <c r="S682" s="978"/>
      <c r="T682" s="978"/>
      <c r="U682" s="978"/>
      <c r="AC682" t="s">
        <v>2455</v>
      </c>
      <c r="AE682" s="978"/>
      <c r="AF682" s="978"/>
      <c r="AG682" s="978"/>
      <c r="AH682" s="978"/>
      <c r="AI682" s="978"/>
    </row>
    <row r="683" spans="2:35">
      <c r="D683" t="s">
        <v>269</v>
      </c>
      <c r="E683" t="s">
        <v>245</v>
      </c>
      <c r="F683" t="s">
        <v>270</v>
      </c>
      <c r="G683" t="s">
        <v>315</v>
      </c>
      <c r="H683" t="s">
        <v>296</v>
      </c>
      <c r="I683" t="s">
        <v>297</v>
      </c>
      <c r="J683" t="s">
        <v>130</v>
      </c>
      <c r="K683" t="s">
        <v>356</v>
      </c>
      <c r="L683" s="978"/>
      <c r="M683" s="978"/>
      <c r="N683" s="978"/>
      <c r="O683" s="978"/>
      <c r="P683" s="978"/>
      <c r="Q683" s="727"/>
      <c r="S683" s="978"/>
      <c r="T683" s="978"/>
      <c r="U683" s="978"/>
      <c r="AC683" t="s">
        <v>2455</v>
      </c>
      <c r="AE683" s="978"/>
      <c r="AF683" s="978"/>
      <c r="AG683" s="978"/>
      <c r="AH683" s="978"/>
      <c r="AI683" s="978"/>
    </row>
    <row r="684" spans="2:35">
      <c r="D684" t="s">
        <v>269</v>
      </c>
      <c r="E684" t="s">
        <v>245</v>
      </c>
      <c r="F684" t="s">
        <v>270</v>
      </c>
      <c r="G684" t="s">
        <v>315</v>
      </c>
      <c r="H684" t="s">
        <v>296</v>
      </c>
      <c r="I684" t="s">
        <v>297</v>
      </c>
      <c r="J684" t="s">
        <v>130</v>
      </c>
      <c r="K684" t="s">
        <v>356</v>
      </c>
      <c r="L684" s="978"/>
      <c r="M684" s="978"/>
      <c r="N684" s="978"/>
      <c r="O684" s="978"/>
      <c r="P684" s="978"/>
      <c r="Q684" s="727"/>
      <c r="S684" s="978"/>
      <c r="T684" s="978"/>
      <c r="U684" s="978"/>
      <c r="AC684" t="s">
        <v>2455</v>
      </c>
      <c r="AE684" s="978"/>
      <c r="AF684" s="978"/>
      <c r="AG684" s="978"/>
      <c r="AH684" s="978"/>
      <c r="AI684" s="978"/>
    </row>
    <row r="685" spans="2:35" s="43" customFormat="1">
      <c r="D685" t="s">
        <v>269</v>
      </c>
      <c r="E685" t="s">
        <v>245</v>
      </c>
      <c r="F685" t="s">
        <v>270</v>
      </c>
      <c r="G685" t="s">
        <v>315</v>
      </c>
      <c r="H685" t="s">
        <v>296</v>
      </c>
      <c r="I685" t="s">
        <v>297</v>
      </c>
      <c r="J685" t="s">
        <v>130</v>
      </c>
      <c r="K685" t="s">
        <v>356</v>
      </c>
      <c r="L685" s="978"/>
      <c r="M685" s="978"/>
      <c r="N685" s="978"/>
      <c r="O685" s="978"/>
      <c r="P685" s="978" t="s">
        <v>2549</v>
      </c>
      <c r="Q685" s="727"/>
      <c r="R685" s="242"/>
      <c r="S685" s="978"/>
      <c r="T685" s="978"/>
      <c r="U685" s="978"/>
      <c r="V685" s="242"/>
      <c r="W685"/>
      <c r="X685"/>
      <c r="Y685"/>
      <c r="Z685"/>
      <c r="AA685"/>
      <c r="AB685"/>
      <c r="AC685" t="s">
        <v>2455</v>
      </c>
      <c r="AD685"/>
      <c r="AE685" s="978"/>
      <c r="AF685" s="978"/>
      <c r="AG685" s="978"/>
      <c r="AH685" s="978"/>
      <c r="AI685" s="978"/>
    </row>
    <row r="687" spans="2:35" s="1" customFormat="1" ht="18">
      <c r="B687" s="2" t="s">
        <v>294</v>
      </c>
    </row>
    <row r="689" spans="1:35" s="1" customFormat="1">
      <c r="A689" s="42"/>
      <c r="B689" s="48" t="s">
        <v>1579</v>
      </c>
    </row>
    <row r="691" spans="1:35">
      <c r="D691" t="s">
        <v>269</v>
      </c>
      <c r="E691" t="s">
        <v>245</v>
      </c>
      <c r="F691" t="s">
        <v>294</v>
      </c>
      <c r="G691" t="s">
        <v>2409</v>
      </c>
      <c r="H691" t="s">
        <v>272</v>
      </c>
      <c r="I691" t="s">
        <v>297</v>
      </c>
      <c r="J691" t="s">
        <v>130</v>
      </c>
      <c r="K691" t="s">
        <v>356</v>
      </c>
      <c r="L691" s="173" t="s">
        <v>281</v>
      </c>
      <c r="M691" s="173" t="s">
        <v>276</v>
      </c>
      <c r="N691" s="173" t="s">
        <v>282</v>
      </c>
      <c r="O691" t="s">
        <v>320</v>
      </c>
      <c r="P691" t="s">
        <v>381</v>
      </c>
      <c r="S691" t="s">
        <v>283</v>
      </c>
      <c r="T691" t="s">
        <v>284</v>
      </c>
      <c r="U691" t="s">
        <v>322</v>
      </c>
      <c r="AC691" t="s">
        <v>1336</v>
      </c>
      <c r="AE691" s="978"/>
      <c r="AF691" s="978"/>
      <c r="AG691" s="978"/>
      <c r="AH691" s="978"/>
      <c r="AI691" s="978"/>
    </row>
    <row r="692" spans="1:35">
      <c r="D692" t="s">
        <v>269</v>
      </c>
      <c r="E692" t="s">
        <v>245</v>
      </c>
      <c r="F692" t="s">
        <v>294</v>
      </c>
      <c r="G692" t="s">
        <v>2409</v>
      </c>
      <c r="H692" t="s">
        <v>272</v>
      </c>
      <c r="I692" t="s">
        <v>297</v>
      </c>
      <c r="J692" t="s">
        <v>130</v>
      </c>
      <c r="K692" t="s">
        <v>356</v>
      </c>
      <c r="L692" s="173" t="s">
        <v>281</v>
      </c>
      <c r="M692" s="173" t="s">
        <v>276</v>
      </c>
      <c r="N692" s="173" t="s">
        <v>282</v>
      </c>
      <c r="O692" t="s">
        <v>320</v>
      </c>
      <c r="P692" t="s">
        <v>381</v>
      </c>
      <c r="S692" t="s">
        <v>307</v>
      </c>
      <c r="T692" t="s">
        <v>308</v>
      </c>
      <c r="U692" t="s">
        <v>322</v>
      </c>
      <c r="AC692" t="s">
        <v>1336</v>
      </c>
      <c r="AE692" s="978"/>
      <c r="AF692" s="978"/>
      <c r="AG692" s="978"/>
      <c r="AH692" s="978"/>
      <c r="AI692" s="978"/>
    </row>
    <row r="693" spans="1:35">
      <c r="D693" t="s">
        <v>269</v>
      </c>
      <c r="E693" t="s">
        <v>245</v>
      </c>
      <c r="F693" t="s">
        <v>294</v>
      </c>
      <c r="G693" t="s">
        <v>2409</v>
      </c>
      <c r="H693" t="s">
        <v>272</v>
      </c>
      <c r="I693" t="s">
        <v>297</v>
      </c>
      <c r="J693" t="s">
        <v>130</v>
      </c>
      <c r="K693" t="s">
        <v>356</v>
      </c>
      <c r="L693" s="173" t="s">
        <v>281</v>
      </c>
      <c r="M693" s="173" t="s">
        <v>276</v>
      </c>
      <c r="N693" s="173" t="s">
        <v>282</v>
      </c>
      <c r="O693" t="s">
        <v>320</v>
      </c>
      <c r="P693" t="s">
        <v>381</v>
      </c>
      <c r="S693" t="s">
        <v>325</v>
      </c>
      <c r="T693" t="s">
        <v>326</v>
      </c>
      <c r="U693" t="s">
        <v>322</v>
      </c>
      <c r="AC693" t="s">
        <v>1336</v>
      </c>
      <c r="AE693" s="978"/>
      <c r="AF693" s="978"/>
      <c r="AG693" s="978"/>
      <c r="AH693" s="978"/>
      <c r="AI693" s="978"/>
    </row>
    <row r="694" spans="1:35">
      <c r="D694" t="s">
        <v>269</v>
      </c>
      <c r="E694" t="s">
        <v>245</v>
      </c>
      <c r="F694" t="s">
        <v>294</v>
      </c>
      <c r="G694" t="s">
        <v>2409</v>
      </c>
      <c r="H694" t="s">
        <v>272</v>
      </c>
      <c r="I694" t="s">
        <v>297</v>
      </c>
      <c r="J694" t="s">
        <v>130</v>
      </c>
      <c r="K694" t="s">
        <v>356</v>
      </c>
      <c r="L694" s="173" t="s">
        <v>281</v>
      </c>
      <c r="M694" s="173" t="s">
        <v>276</v>
      </c>
      <c r="N694" s="173" t="s">
        <v>282</v>
      </c>
      <c r="O694" t="s">
        <v>320</v>
      </c>
      <c r="P694" t="s">
        <v>381</v>
      </c>
      <c r="S694" t="s">
        <v>338</v>
      </c>
      <c r="T694" t="s">
        <v>339</v>
      </c>
      <c r="U694" t="s">
        <v>335</v>
      </c>
      <c r="AC694" t="s">
        <v>1336</v>
      </c>
      <c r="AE694" s="978"/>
      <c r="AF694" s="978"/>
      <c r="AG694" s="978"/>
      <c r="AH694" s="978"/>
      <c r="AI694" s="978"/>
    </row>
    <row r="695" spans="1:35">
      <c r="D695" t="s">
        <v>269</v>
      </c>
      <c r="E695" t="s">
        <v>245</v>
      </c>
      <c r="F695" t="s">
        <v>294</v>
      </c>
      <c r="G695" t="s">
        <v>2409</v>
      </c>
      <c r="H695" t="s">
        <v>272</v>
      </c>
      <c r="I695" t="s">
        <v>297</v>
      </c>
      <c r="J695" t="s">
        <v>130</v>
      </c>
      <c r="K695" t="s">
        <v>356</v>
      </c>
      <c r="L695" s="173" t="s">
        <v>281</v>
      </c>
      <c r="M695" s="173" t="s">
        <v>276</v>
      </c>
      <c r="N695" s="173" t="s">
        <v>282</v>
      </c>
      <c r="O695" t="s">
        <v>320</v>
      </c>
      <c r="P695" t="s">
        <v>381</v>
      </c>
      <c r="S695" t="s">
        <v>352</v>
      </c>
      <c r="T695" t="s">
        <v>353</v>
      </c>
      <c r="U695" t="s">
        <v>335</v>
      </c>
      <c r="AC695" t="s">
        <v>1336</v>
      </c>
      <c r="AE695" s="978"/>
      <c r="AF695" s="978"/>
      <c r="AG695" s="978"/>
      <c r="AH695" s="978"/>
      <c r="AI695" s="978"/>
    </row>
    <row r="696" spans="1:35">
      <c r="D696" t="s">
        <v>269</v>
      </c>
      <c r="E696" t="s">
        <v>245</v>
      </c>
      <c r="F696" t="s">
        <v>294</v>
      </c>
      <c r="G696" t="s">
        <v>2409</v>
      </c>
      <c r="H696" t="s">
        <v>272</v>
      </c>
      <c r="I696" t="s">
        <v>297</v>
      </c>
      <c r="J696" t="s">
        <v>130</v>
      </c>
      <c r="K696" t="s">
        <v>356</v>
      </c>
      <c r="L696" s="173" t="s">
        <v>281</v>
      </c>
      <c r="M696" s="173" t="s">
        <v>276</v>
      </c>
      <c r="N696" s="173" t="s">
        <v>282</v>
      </c>
      <c r="O696" t="s">
        <v>320</v>
      </c>
      <c r="P696" t="s">
        <v>381</v>
      </c>
      <c r="S696" t="s">
        <v>363</v>
      </c>
      <c r="T696" t="s">
        <v>364</v>
      </c>
      <c r="U696" t="s">
        <v>335</v>
      </c>
      <c r="AC696" t="s">
        <v>1336</v>
      </c>
      <c r="AE696" s="978"/>
      <c r="AF696" s="978"/>
      <c r="AG696" s="978"/>
      <c r="AH696" s="978"/>
      <c r="AI696" s="978"/>
    </row>
    <row r="697" spans="1:35">
      <c r="D697" t="s">
        <v>269</v>
      </c>
      <c r="E697" t="s">
        <v>245</v>
      </c>
      <c r="F697" t="s">
        <v>294</v>
      </c>
      <c r="G697" t="s">
        <v>2409</v>
      </c>
      <c r="H697" t="s">
        <v>272</v>
      </c>
      <c r="I697" t="s">
        <v>297</v>
      </c>
      <c r="J697" t="s">
        <v>130</v>
      </c>
      <c r="K697" t="s">
        <v>356</v>
      </c>
      <c r="L697" s="173" t="s">
        <v>281</v>
      </c>
      <c r="M697" s="173" t="s">
        <v>276</v>
      </c>
      <c r="N697" s="173" t="s">
        <v>282</v>
      </c>
      <c r="O697" t="s">
        <v>320</v>
      </c>
      <c r="P697" t="s">
        <v>381</v>
      </c>
      <c r="S697" t="s">
        <v>374</v>
      </c>
      <c r="T697" t="s">
        <v>375</v>
      </c>
      <c r="U697" t="s">
        <v>361</v>
      </c>
      <c r="AC697" t="s">
        <v>1336</v>
      </c>
      <c r="AE697" s="978"/>
      <c r="AF697" s="978"/>
      <c r="AG697" s="978"/>
      <c r="AH697" s="978"/>
      <c r="AI697" s="978"/>
    </row>
    <row r="698" spans="1:35">
      <c r="D698" t="s">
        <v>269</v>
      </c>
      <c r="E698" t="s">
        <v>245</v>
      </c>
      <c r="F698" t="s">
        <v>294</v>
      </c>
      <c r="G698" t="s">
        <v>2409</v>
      </c>
      <c r="H698" t="s">
        <v>272</v>
      </c>
      <c r="I698" t="s">
        <v>297</v>
      </c>
      <c r="J698" t="s">
        <v>130</v>
      </c>
      <c r="K698" t="s">
        <v>356</v>
      </c>
      <c r="L698" s="173" t="s">
        <v>281</v>
      </c>
      <c r="M698" s="173" t="s">
        <v>276</v>
      </c>
      <c r="N698" s="173" t="s">
        <v>282</v>
      </c>
      <c r="O698" t="s">
        <v>320</v>
      </c>
      <c r="P698" t="s">
        <v>381</v>
      </c>
      <c r="S698" t="s">
        <v>384</v>
      </c>
      <c r="T698" t="s">
        <v>385</v>
      </c>
      <c r="U698" t="s">
        <v>361</v>
      </c>
      <c r="AC698" t="s">
        <v>1336</v>
      </c>
      <c r="AE698" s="978"/>
      <c r="AF698" s="978"/>
      <c r="AG698" s="978"/>
      <c r="AH698" s="978"/>
      <c r="AI698" s="978"/>
    </row>
    <row r="699" spans="1:35">
      <c r="D699" t="s">
        <v>269</v>
      </c>
      <c r="E699" t="s">
        <v>245</v>
      </c>
      <c r="F699" t="s">
        <v>294</v>
      </c>
      <c r="G699" t="s">
        <v>2409</v>
      </c>
      <c r="H699" t="s">
        <v>272</v>
      </c>
      <c r="I699" t="s">
        <v>297</v>
      </c>
      <c r="J699" t="s">
        <v>130</v>
      </c>
      <c r="K699" t="s">
        <v>356</v>
      </c>
      <c r="L699" s="173" t="s">
        <v>281</v>
      </c>
      <c r="M699" s="173" t="s">
        <v>276</v>
      </c>
      <c r="N699" s="173" t="s">
        <v>282</v>
      </c>
      <c r="O699" t="s">
        <v>320</v>
      </c>
      <c r="P699" t="s">
        <v>381</v>
      </c>
      <c r="S699" t="s">
        <v>392</v>
      </c>
      <c r="T699" t="s">
        <v>393</v>
      </c>
      <c r="U699" t="s">
        <v>361</v>
      </c>
      <c r="AC699" t="s">
        <v>1336</v>
      </c>
      <c r="AE699" s="978"/>
      <c r="AF699" s="978"/>
      <c r="AG699" s="978"/>
      <c r="AH699" s="978"/>
      <c r="AI699" s="978"/>
    </row>
    <row r="700" spans="1:35">
      <c r="D700" t="s">
        <v>269</v>
      </c>
      <c r="E700" t="s">
        <v>245</v>
      </c>
      <c r="F700" t="s">
        <v>294</v>
      </c>
      <c r="G700" t="s">
        <v>2409</v>
      </c>
      <c r="H700" t="s">
        <v>272</v>
      </c>
      <c r="I700" t="s">
        <v>297</v>
      </c>
      <c r="J700" t="s">
        <v>130</v>
      </c>
      <c r="K700" t="s">
        <v>356</v>
      </c>
      <c r="L700" s="173" t="s">
        <v>281</v>
      </c>
      <c r="M700" s="625" t="s">
        <v>448</v>
      </c>
      <c r="N700" s="173" t="s">
        <v>282</v>
      </c>
      <c r="O700" s="172" t="s">
        <v>448</v>
      </c>
      <c r="P700" t="s">
        <v>381</v>
      </c>
      <c r="S700" t="s">
        <v>400</v>
      </c>
      <c r="T700" t="s">
        <v>385</v>
      </c>
      <c r="U700" t="s">
        <v>361</v>
      </c>
      <c r="AC700" t="s">
        <v>1336</v>
      </c>
      <c r="AE700" s="978"/>
      <c r="AF700" s="978"/>
      <c r="AG700" s="978"/>
      <c r="AH700" s="978"/>
      <c r="AI700" s="978"/>
    </row>
    <row r="701" spans="1:35">
      <c r="D701" t="s">
        <v>269</v>
      </c>
      <c r="E701" t="s">
        <v>245</v>
      </c>
      <c r="F701" t="s">
        <v>294</v>
      </c>
      <c r="G701" t="s">
        <v>2409</v>
      </c>
      <c r="H701" t="s">
        <v>272</v>
      </c>
      <c r="I701" t="s">
        <v>297</v>
      </c>
      <c r="J701" t="s">
        <v>130</v>
      </c>
      <c r="K701" t="s">
        <v>356</v>
      </c>
      <c r="L701" s="173" t="s">
        <v>281</v>
      </c>
      <c r="M701" s="173" t="s">
        <v>276</v>
      </c>
      <c r="N701" s="173" t="s">
        <v>282</v>
      </c>
      <c r="O701" t="s">
        <v>320</v>
      </c>
      <c r="P701" t="s">
        <v>381</v>
      </c>
      <c r="S701" t="s">
        <v>406</v>
      </c>
      <c r="T701" t="s">
        <v>407</v>
      </c>
      <c r="U701" t="s">
        <v>390</v>
      </c>
      <c r="AC701" t="s">
        <v>1336</v>
      </c>
      <c r="AE701" s="978"/>
      <c r="AF701" s="978"/>
      <c r="AG701" s="978"/>
      <c r="AH701" s="978"/>
      <c r="AI701" s="978"/>
    </row>
    <row r="702" spans="1:35">
      <c r="D702" t="s">
        <v>269</v>
      </c>
      <c r="E702" t="s">
        <v>245</v>
      </c>
      <c r="F702" t="s">
        <v>294</v>
      </c>
      <c r="G702" t="s">
        <v>2409</v>
      </c>
      <c r="H702" t="s">
        <v>272</v>
      </c>
      <c r="I702" t="s">
        <v>297</v>
      </c>
      <c r="J702" t="s">
        <v>130</v>
      </c>
      <c r="K702" t="s">
        <v>356</v>
      </c>
      <c r="L702" s="173" t="s">
        <v>281</v>
      </c>
      <c r="M702" s="173" t="s">
        <v>276</v>
      </c>
      <c r="N702" s="173" t="s">
        <v>282</v>
      </c>
      <c r="O702" t="s">
        <v>320</v>
      </c>
      <c r="P702" t="s">
        <v>381</v>
      </c>
      <c r="S702" t="s">
        <v>413</v>
      </c>
      <c r="T702" t="s">
        <v>414</v>
      </c>
      <c r="U702" t="s">
        <v>390</v>
      </c>
      <c r="AC702" t="s">
        <v>1336</v>
      </c>
      <c r="AE702" s="978"/>
      <c r="AF702" s="978"/>
      <c r="AG702" s="978"/>
      <c r="AH702" s="978"/>
      <c r="AI702" s="978"/>
    </row>
    <row r="703" spans="1:35">
      <c r="D703" t="s">
        <v>269</v>
      </c>
      <c r="E703" t="s">
        <v>245</v>
      </c>
      <c r="F703" t="s">
        <v>294</v>
      </c>
      <c r="G703" t="s">
        <v>2409</v>
      </c>
      <c r="H703" t="s">
        <v>272</v>
      </c>
      <c r="I703" t="s">
        <v>297</v>
      </c>
      <c r="J703" t="s">
        <v>130</v>
      </c>
      <c r="K703" t="s">
        <v>356</v>
      </c>
      <c r="L703" s="173" t="s">
        <v>281</v>
      </c>
      <c r="M703" s="173" t="s">
        <v>276</v>
      </c>
      <c r="N703" s="173" t="s">
        <v>282</v>
      </c>
      <c r="O703" t="s">
        <v>320</v>
      </c>
      <c r="P703" t="s">
        <v>381</v>
      </c>
      <c r="S703" t="s">
        <v>419</v>
      </c>
      <c r="T703" t="s">
        <v>420</v>
      </c>
      <c r="U703" t="s">
        <v>390</v>
      </c>
      <c r="AC703" t="s">
        <v>1336</v>
      </c>
      <c r="AE703" s="978"/>
      <c r="AF703" s="978"/>
      <c r="AG703" s="978"/>
      <c r="AH703" s="978"/>
      <c r="AI703" s="978"/>
    </row>
    <row r="704" spans="1:35">
      <c r="D704" t="s">
        <v>269</v>
      </c>
      <c r="E704" t="s">
        <v>245</v>
      </c>
      <c r="F704" t="s">
        <v>294</v>
      </c>
      <c r="G704" t="s">
        <v>2409</v>
      </c>
      <c r="H704" t="s">
        <v>272</v>
      </c>
      <c r="I704" t="s">
        <v>297</v>
      </c>
      <c r="J704" t="s">
        <v>130</v>
      </c>
      <c r="K704" t="s">
        <v>356</v>
      </c>
      <c r="L704" s="173" t="s">
        <v>281</v>
      </c>
      <c r="M704" s="625" t="s">
        <v>448</v>
      </c>
      <c r="N704" s="173" t="s">
        <v>282</v>
      </c>
      <c r="O704" s="172" t="s">
        <v>448</v>
      </c>
      <c r="P704" t="s">
        <v>381</v>
      </c>
      <c r="S704" t="s">
        <v>424</v>
      </c>
      <c r="T704" t="s">
        <v>414</v>
      </c>
      <c r="U704" t="s">
        <v>390</v>
      </c>
      <c r="AC704" t="s">
        <v>1336</v>
      </c>
      <c r="AE704" s="978"/>
      <c r="AF704" s="978"/>
      <c r="AG704" s="978"/>
      <c r="AH704" s="978"/>
      <c r="AI704" s="978"/>
    </row>
    <row r="705" spans="4:35">
      <c r="D705" t="s">
        <v>269</v>
      </c>
      <c r="E705" t="s">
        <v>245</v>
      </c>
      <c r="F705" t="s">
        <v>294</v>
      </c>
      <c r="G705" t="s">
        <v>2409</v>
      </c>
      <c r="H705" t="s">
        <v>272</v>
      </c>
      <c r="I705" t="s">
        <v>297</v>
      </c>
      <c r="J705" t="s">
        <v>130</v>
      </c>
      <c r="K705" t="s">
        <v>356</v>
      </c>
      <c r="L705" s="173" t="s">
        <v>281</v>
      </c>
      <c r="M705" s="173" t="s">
        <v>276</v>
      </c>
      <c r="N705" s="173" t="s">
        <v>282</v>
      </c>
      <c r="O705" t="s">
        <v>320</v>
      </c>
      <c r="P705" t="s">
        <v>381</v>
      </c>
      <c r="S705" t="s">
        <v>427</v>
      </c>
      <c r="T705" t="s">
        <v>428</v>
      </c>
      <c r="U705" t="s">
        <v>390</v>
      </c>
      <c r="AC705" t="s">
        <v>1336</v>
      </c>
      <c r="AE705" s="978"/>
      <c r="AF705" s="978"/>
      <c r="AG705" s="978"/>
      <c r="AH705" s="978"/>
      <c r="AI705" s="978"/>
    </row>
    <row r="706" spans="4:35">
      <c r="D706" t="s">
        <v>269</v>
      </c>
      <c r="E706" t="s">
        <v>245</v>
      </c>
      <c r="F706" t="s">
        <v>294</v>
      </c>
      <c r="G706" t="s">
        <v>2409</v>
      </c>
      <c r="H706" t="s">
        <v>272</v>
      </c>
      <c r="I706" t="s">
        <v>297</v>
      </c>
      <c r="J706" t="s">
        <v>130</v>
      </c>
      <c r="K706" t="s">
        <v>356</v>
      </c>
      <c r="L706" s="173" t="s">
        <v>281</v>
      </c>
      <c r="M706" s="173" t="s">
        <v>276</v>
      </c>
      <c r="N706" s="173" t="s">
        <v>306</v>
      </c>
      <c r="O706" t="s">
        <v>302</v>
      </c>
      <c r="P706" t="s">
        <v>381</v>
      </c>
      <c r="S706" t="s">
        <v>431</v>
      </c>
      <c r="T706" t="s">
        <v>432</v>
      </c>
      <c r="U706" t="s">
        <v>444</v>
      </c>
      <c r="AC706" t="s">
        <v>1336</v>
      </c>
      <c r="AE706" s="978"/>
      <c r="AF706" s="978"/>
      <c r="AG706" s="978"/>
      <c r="AH706" s="978"/>
      <c r="AI706" s="978"/>
    </row>
    <row r="707" spans="4:35">
      <c r="D707" t="s">
        <v>269</v>
      </c>
      <c r="E707" t="s">
        <v>245</v>
      </c>
      <c r="F707" t="s">
        <v>294</v>
      </c>
      <c r="G707" t="s">
        <v>2409</v>
      </c>
      <c r="H707" t="s">
        <v>272</v>
      </c>
      <c r="I707" t="s">
        <v>297</v>
      </c>
      <c r="J707" t="s">
        <v>130</v>
      </c>
      <c r="K707" t="s">
        <v>356</v>
      </c>
      <c r="L707" s="173" t="s">
        <v>281</v>
      </c>
      <c r="M707" s="173" t="s">
        <v>276</v>
      </c>
      <c r="N707" s="173" t="s">
        <v>306</v>
      </c>
      <c r="O707" t="s">
        <v>320</v>
      </c>
      <c r="P707" t="s">
        <v>381</v>
      </c>
      <c r="S707" t="s">
        <v>435</v>
      </c>
      <c r="T707" t="s">
        <v>436</v>
      </c>
      <c r="U707" t="s">
        <v>444</v>
      </c>
      <c r="AC707" t="s">
        <v>1336</v>
      </c>
      <c r="AE707" s="978"/>
      <c r="AF707" s="978"/>
      <c r="AG707" s="978"/>
      <c r="AH707" s="978"/>
      <c r="AI707" s="978"/>
    </row>
    <row r="708" spans="4:35">
      <c r="D708" t="s">
        <v>269</v>
      </c>
      <c r="E708" t="s">
        <v>245</v>
      </c>
      <c r="F708" t="s">
        <v>294</v>
      </c>
      <c r="G708" t="s">
        <v>2409</v>
      </c>
      <c r="H708" t="s">
        <v>272</v>
      </c>
      <c r="I708" t="s">
        <v>297</v>
      </c>
      <c r="J708" t="s">
        <v>130</v>
      </c>
      <c r="K708" t="s">
        <v>356</v>
      </c>
      <c r="L708" s="173" t="s">
        <v>281</v>
      </c>
      <c r="M708" s="173" t="s">
        <v>276</v>
      </c>
      <c r="N708" s="173" t="s">
        <v>306</v>
      </c>
      <c r="O708" t="s">
        <v>320</v>
      </c>
      <c r="P708" t="s">
        <v>381</v>
      </c>
      <c r="S708" t="s">
        <v>439</v>
      </c>
      <c r="T708" t="s">
        <v>440</v>
      </c>
      <c r="U708" t="s">
        <v>444</v>
      </c>
      <c r="AC708" t="s">
        <v>1336</v>
      </c>
      <c r="AE708" s="978"/>
      <c r="AF708" s="978"/>
      <c r="AG708" s="978"/>
      <c r="AH708" s="978"/>
      <c r="AI708" s="978"/>
    </row>
    <row r="709" spans="4:35">
      <c r="D709" t="s">
        <v>269</v>
      </c>
      <c r="E709" t="s">
        <v>245</v>
      </c>
      <c r="F709" t="s">
        <v>294</v>
      </c>
      <c r="G709" t="s">
        <v>2409</v>
      </c>
      <c r="H709" t="s">
        <v>272</v>
      </c>
      <c r="I709" t="s">
        <v>297</v>
      </c>
      <c r="J709" t="s">
        <v>130</v>
      </c>
      <c r="K709" t="s">
        <v>356</v>
      </c>
      <c r="L709" s="173" t="s">
        <v>281</v>
      </c>
      <c r="M709" s="173" t="s">
        <v>276</v>
      </c>
      <c r="N709" s="173" t="s">
        <v>306</v>
      </c>
      <c r="O709" t="s">
        <v>320</v>
      </c>
      <c r="P709" t="s">
        <v>381</v>
      </c>
      <c r="S709" t="s">
        <v>442</v>
      </c>
      <c r="T709" t="s">
        <v>443</v>
      </c>
      <c r="U709" t="s">
        <v>444</v>
      </c>
      <c r="AC709" t="s">
        <v>1336</v>
      </c>
      <c r="AE709" s="978"/>
      <c r="AF709" s="978"/>
      <c r="AG709" s="978"/>
      <c r="AH709" s="978"/>
      <c r="AI709" s="978"/>
    </row>
    <row r="710" spans="4:35">
      <c r="D710" t="s">
        <v>269</v>
      </c>
      <c r="E710" t="s">
        <v>245</v>
      </c>
      <c r="F710" t="s">
        <v>294</v>
      </c>
      <c r="G710" t="s">
        <v>2409</v>
      </c>
      <c r="H710" t="s">
        <v>272</v>
      </c>
      <c r="I710" t="s">
        <v>297</v>
      </c>
      <c r="J710" t="s">
        <v>130</v>
      </c>
      <c r="K710" t="s">
        <v>356</v>
      </c>
      <c r="L710" s="173" t="s">
        <v>281</v>
      </c>
      <c r="M710" s="173" t="s">
        <v>276</v>
      </c>
      <c r="N710" s="173" t="s">
        <v>306</v>
      </c>
      <c r="O710" t="s">
        <v>320</v>
      </c>
      <c r="P710" t="s">
        <v>381</v>
      </c>
      <c r="S710" t="s">
        <v>445</v>
      </c>
      <c r="T710" t="s">
        <v>446</v>
      </c>
      <c r="U710" t="s">
        <v>444</v>
      </c>
      <c r="AC710" t="s">
        <v>1336</v>
      </c>
      <c r="AE710" s="978"/>
      <c r="AF710" s="978"/>
      <c r="AG710" s="978"/>
      <c r="AH710" s="978"/>
      <c r="AI710" s="978"/>
    </row>
    <row r="711" spans="4:35">
      <c r="D711" t="s">
        <v>269</v>
      </c>
      <c r="E711" t="s">
        <v>245</v>
      </c>
      <c r="F711" t="s">
        <v>294</v>
      </c>
      <c r="G711" t="s">
        <v>2409</v>
      </c>
      <c r="H711" t="s">
        <v>272</v>
      </c>
      <c r="I711" t="s">
        <v>297</v>
      </c>
      <c r="J711" t="s">
        <v>130</v>
      </c>
      <c r="K711" t="s">
        <v>356</v>
      </c>
      <c r="L711" s="173" t="s">
        <v>281</v>
      </c>
      <c r="M711" s="173" t="s">
        <v>276</v>
      </c>
      <c r="N711" s="173" t="s">
        <v>306</v>
      </c>
      <c r="O711" t="s">
        <v>320</v>
      </c>
      <c r="P711" t="s">
        <v>381</v>
      </c>
      <c r="S711" t="s">
        <v>449</v>
      </c>
      <c r="T711" t="s">
        <v>432</v>
      </c>
      <c r="U711" t="s">
        <v>444</v>
      </c>
      <c r="AC711" t="s">
        <v>1336</v>
      </c>
      <c r="AE711" s="978"/>
      <c r="AF711" s="978"/>
      <c r="AG711" s="978"/>
      <c r="AH711" s="978"/>
      <c r="AI711" s="978"/>
    </row>
    <row r="712" spans="4:35">
      <c r="D712" t="s">
        <v>269</v>
      </c>
      <c r="E712" t="s">
        <v>245</v>
      </c>
      <c r="F712" t="s">
        <v>294</v>
      </c>
      <c r="G712" t="s">
        <v>2409</v>
      </c>
      <c r="H712" t="s">
        <v>272</v>
      </c>
      <c r="I712" t="s">
        <v>297</v>
      </c>
      <c r="J712" t="s">
        <v>130</v>
      </c>
      <c r="K712" t="s">
        <v>356</v>
      </c>
      <c r="L712" s="174" t="s">
        <v>362</v>
      </c>
      <c r="M712" s="173" t="s">
        <v>276</v>
      </c>
      <c r="N712" s="174" t="s">
        <v>430</v>
      </c>
      <c r="O712" t="s">
        <v>302</v>
      </c>
      <c r="P712" t="s">
        <v>381</v>
      </c>
      <c r="S712" t="s">
        <v>876</v>
      </c>
      <c r="T712" t="s">
        <v>2548</v>
      </c>
      <c r="U712" t="s">
        <v>280</v>
      </c>
      <c r="AC712" t="s">
        <v>1336</v>
      </c>
      <c r="AE712" s="978"/>
      <c r="AF712" s="978"/>
      <c r="AG712" s="978"/>
      <c r="AH712" s="978"/>
      <c r="AI712" s="978"/>
    </row>
    <row r="713" spans="4:35">
      <c r="D713" t="s">
        <v>269</v>
      </c>
      <c r="E713" t="s">
        <v>245</v>
      </c>
      <c r="F713" t="s">
        <v>294</v>
      </c>
      <c r="G713" t="s">
        <v>2409</v>
      </c>
      <c r="H713" t="s">
        <v>272</v>
      </c>
      <c r="I713" t="s">
        <v>297</v>
      </c>
      <c r="J713" t="s">
        <v>130</v>
      </c>
      <c r="K713" t="s">
        <v>356</v>
      </c>
      <c r="L713" s="174" t="s">
        <v>362</v>
      </c>
      <c r="M713" s="173" t="s">
        <v>276</v>
      </c>
      <c r="N713" s="174" t="s">
        <v>430</v>
      </c>
      <c r="O713" t="s">
        <v>302</v>
      </c>
      <c r="P713" t="s">
        <v>381</v>
      </c>
      <c r="S713" t="s">
        <v>878</v>
      </c>
      <c r="T713" t="s">
        <v>879</v>
      </c>
      <c r="U713" t="s">
        <v>425</v>
      </c>
      <c r="AC713" t="s">
        <v>1336</v>
      </c>
      <c r="AE713" s="978"/>
      <c r="AF713" s="978"/>
      <c r="AG713" s="978"/>
      <c r="AH713" s="978"/>
      <c r="AI713" s="978"/>
    </row>
    <row r="714" spans="4:35">
      <c r="D714" t="s">
        <v>269</v>
      </c>
      <c r="E714" t="s">
        <v>245</v>
      </c>
      <c r="F714" t="s">
        <v>294</v>
      </c>
      <c r="G714" t="s">
        <v>2409</v>
      </c>
      <c r="H714" t="s">
        <v>272</v>
      </c>
      <c r="I714" t="s">
        <v>297</v>
      </c>
      <c r="J714" t="s">
        <v>130</v>
      </c>
      <c r="K714" t="s">
        <v>356</v>
      </c>
      <c r="L714" s="174" t="s">
        <v>362</v>
      </c>
      <c r="M714" s="173" t="s">
        <v>276</v>
      </c>
      <c r="N714" s="174" t="s">
        <v>430</v>
      </c>
      <c r="O714" t="s">
        <v>302</v>
      </c>
      <c r="P714" t="s">
        <v>381</v>
      </c>
      <c r="S714" t="s">
        <v>880</v>
      </c>
      <c r="T714" t="s">
        <v>881</v>
      </c>
      <c r="U714" t="s">
        <v>425</v>
      </c>
      <c r="V714" s="61"/>
      <c r="AC714" t="s">
        <v>1336</v>
      </c>
      <c r="AE714" s="978"/>
      <c r="AF714" s="978"/>
      <c r="AG714" s="978"/>
      <c r="AH714" s="978"/>
      <c r="AI714" s="978"/>
    </row>
    <row r="715" spans="4:35">
      <c r="D715" t="s">
        <v>269</v>
      </c>
      <c r="E715" t="s">
        <v>245</v>
      </c>
      <c r="F715" t="s">
        <v>294</v>
      </c>
      <c r="G715" t="s">
        <v>2409</v>
      </c>
      <c r="H715" t="s">
        <v>272</v>
      </c>
      <c r="I715" t="s">
        <v>297</v>
      </c>
      <c r="J715" t="s">
        <v>130</v>
      </c>
      <c r="K715" t="s">
        <v>356</v>
      </c>
      <c r="L715" s="174" t="s">
        <v>362</v>
      </c>
      <c r="M715" s="173" t="s">
        <v>276</v>
      </c>
      <c r="N715" s="174" t="s">
        <v>430</v>
      </c>
      <c r="O715" t="s">
        <v>302</v>
      </c>
      <c r="P715" t="s">
        <v>381</v>
      </c>
      <c r="S715" t="s">
        <v>882</v>
      </c>
      <c r="T715" t="s">
        <v>883</v>
      </c>
      <c r="U715" t="s">
        <v>425</v>
      </c>
      <c r="AC715" t="s">
        <v>1336</v>
      </c>
      <c r="AE715" s="978"/>
      <c r="AF715" s="978"/>
      <c r="AG715" s="978"/>
      <c r="AH715" s="978"/>
      <c r="AI715" s="978"/>
    </row>
    <row r="716" spans="4:35">
      <c r="D716" t="s">
        <v>269</v>
      </c>
      <c r="E716" t="s">
        <v>245</v>
      </c>
      <c r="F716" t="s">
        <v>294</v>
      </c>
      <c r="G716" t="s">
        <v>2409</v>
      </c>
      <c r="H716" t="s">
        <v>272</v>
      </c>
      <c r="I716" t="s">
        <v>297</v>
      </c>
      <c r="J716" t="s">
        <v>130</v>
      </c>
      <c r="K716" t="s">
        <v>356</v>
      </c>
      <c r="L716" s="174" t="s">
        <v>362</v>
      </c>
      <c r="M716" s="173" t="s">
        <v>276</v>
      </c>
      <c r="N716" s="174" t="s">
        <v>430</v>
      </c>
      <c r="O716" t="s">
        <v>302</v>
      </c>
      <c r="P716" t="s">
        <v>381</v>
      </c>
      <c r="S716" t="s">
        <v>884</v>
      </c>
      <c r="T716" t="s">
        <v>885</v>
      </c>
      <c r="U716" t="s">
        <v>425</v>
      </c>
      <c r="AC716" t="s">
        <v>1336</v>
      </c>
      <c r="AE716" s="978"/>
      <c r="AF716" s="978"/>
      <c r="AG716" s="978"/>
      <c r="AH716" s="978"/>
      <c r="AI716" s="978"/>
    </row>
    <row r="717" spans="4:35">
      <c r="D717" t="s">
        <v>269</v>
      </c>
      <c r="E717" t="s">
        <v>245</v>
      </c>
      <c r="F717" t="s">
        <v>294</v>
      </c>
      <c r="G717" t="s">
        <v>2409</v>
      </c>
      <c r="H717" t="s">
        <v>272</v>
      </c>
      <c r="I717" t="s">
        <v>297</v>
      </c>
      <c r="J717" t="s">
        <v>130</v>
      </c>
      <c r="K717" t="s">
        <v>356</v>
      </c>
      <c r="L717" s="174" t="s">
        <v>362</v>
      </c>
      <c r="M717" s="173" t="s">
        <v>276</v>
      </c>
      <c r="N717" s="174" t="s">
        <v>430</v>
      </c>
      <c r="O717" t="s">
        <v>302</v>
      </c>
      <c r="P717" t="s">
        <v>381</v>
      </c>
      <c r="S717" t="s">
        <v>886</v>
      </c>
      <c r="T717" t="s">
        <v>887</v>
      </c>
      <c r="U717" t="s">
        <v>486</v>
      </c>
      <c r="AC717" t="s">
        <v>1336</v>
      </c>
      <c r="AE717" s="978"/>
      <c r="AF717" s="978"/>
      <c r="AG717" s="978"/>
      <c r="AH717" s="978"/>
      <c r="AI717" s="978"/>
    </row>
    <row r="718" spans="4:35">
      <c r="D718" t="s">
        <v>269</v>
      </c>
      <c r="E718" t="s">
        <v>245</v>
      </c>
      <c r="F718" t="s">
        <v>294</v>
      </c>
      <c r="G718" t="s">
        <v>2409</v>
      </c>
      <c r="H718" t="s">
        <v>272</v>
      </c>
      <c r="I718" t="s">
        <v>297</v>
      </c>
      <c r="J718" t="s">
        <v>130</v>
      </c>
      <c r="K718" t="s">
        <v>356</v>
      </c>
      <c r="L718" s="174" t="s">
        <v>362</v>
      </c>
      <c r="M718" s="173" t="s">
        <v>276</v>
      </c>
      <c r="N718" s="174" t="s">
        <v>430</v>
      </c>
      <c r="O718" t="s">
        <v>302</v>
      </c>
      <c r="P718" t="s">
        <v>381</v>
      </c>
      <c r="S718" t="s">
        <v>888</v>
      </c>
      <c r="T718" t="s">
        <v>889</v>
      </c>
      <c r="U718" t="s">
        <v>486</v>
      </c>
      <c r="AC718" t="s">
        <v>1336</v>
      </c>
      <c r="AE718" s="978"/>
      <c r="AF718" s="978"/>
      <c r="AG718" s="978"/>
      <c r="AH718" s="978"/>
      <c r="AI718" s="978"/>
    </row>
    <row r="719" spans="4:35">
      <c r="D719" t="s">
        <v>269</v>
      </c>
      <c r="E719" t="s">
        <v>245</v>
      </c>
      <c r="F719" t="s">
        <v>294</v>
      </c>
      <c r="G719" t="s">
        <v>2409</v>
      </c>
      <c r="H719" t="s">
        <v>272</v>
      </c>
      <c r="I719" t="s">
        <v>297</v>
      </c>
      <c r="J719" t="s">
        <v>130</v>
      </c>
      <c r="K719" t="s">
        <v>356</v>
      </c>
      <c r="L719" s="174" t="s">
        <v>362</v>
      </c>
      <c r="M719" s="173" t="s">
        <v>276</v>
      </c>
      <c r="N719" s="174" t="s">
        <v>430</v>
      </c>
      <c r="O719" t="s">
        <v>302</v>
      </c>
      <c r="P719" t="s">
        <v>381</v>
      </c>
      <c r="S719" t="s">
        <v>890</v>
      </c>
      <c r="T719" t="s">
        <v>889</v>
      </c>
      <c r="U719" t="s">
        <v>486</v>
      </c>
      <c r="AC719" t="s">
        <v>1336</v>
      </c>
      <c r="AE719" s="978"/>
      <c r="AF719" s="978"/>
      <c r="AG719" s="978"/>
      <c r="AH719" s="978"/>
      <c r="AI719" s="978"/>
    </row>
    <row r="720" spans="4:35">
      <c r="D720" t="s">
        <v>269</v>
      </c>
      <c r="E720" t="s">
        <v>245</v>
      </c>
      <c r="F720" t="s">
        <v>294</v>
      </c>
      <c r="G720" t="s">
        <v>2409</v>
      </c>
      <c r="H720" t="s">
        <v>272</v>
      </c>
      <c r="I720" t="s">
        <v>297</v>
      </c>
      <c r="J720" t="s">
        <v>130</v>
      </c>
      <c r="K720" t="s">
        <v>356</v>
      </c>
      <c r="L720" s="174" t="s">
        <v>362</v>
      </c>
      <c r="M720" s="173" t="s">
        <v>276</v>
      </c>
      <c r="N720" s="174" t="s">
        <v>430</v>
      </c>
      <c r="O720" t="s">
        <v>302</v>
      </c>
      <c r="P720" t="s">
        <v>381</v>
      </c>
      <c r="S720" t="s">
        <v>891</v>
      </c>
      <c r="T720" t="s">
        <v>892</v>
      </c>
      <c r="U720" t="s">
        <v>486</v>
      </c>
      <c r="AC720" t="s">
        <v>1336</v>
      </c>
      <c r="AE720" s="978"/>
      <c r="AF720" s="978"/>
      <c r="AG720" s="978"/>
      <c r="AH720" s="978"/>
      <c r="AI720" s="978"/>
    </row>
    <row r="721" spans="4:35">
      <c r="D721" t="s">
        <v>269</v>
      </c>
      <c r="E721" t="s">
        <v>245</v>
      </c>
      <c r="F721" t="s">
        <v>294</v>
      </c>
      <c r="G721" t="s">
        <v>2409</v>
      </c>
      <c r="H721" t="s">
        <v>272</v>
      </c>
      <c r="I721" t="s">
        <v>297</v>
      </c>
      <c r="J721" t="s">
        <v>130</v>
      </c>
      <c r="K721" t="s">
        <v>356</v>
      </c>
      <c r="L721" s="174" t="s">
        <v>362</v>
      </c>
      <c r="M721" s="173" t="s">
        <v>276</v>
      </c>
      <c r="N721" s="174" t="s">
        <v>430</v>
      </c>
      <c r="O721" t="s">
        <v>302</v>
      </c>
      <c r="P721" t="s">
        <v>381</v>
      </c>
      <c r="S721" t="s">
        <v>893</v>
      </c>
      <c r="T721" t="s">
        <v>887</v>
      </c>
      <c r="U721" t="s">
        <v>486</v>
      </c>
      <c r="AC721" t="s">
        <v>1336</v>
      </c>
      <c r="AE721" s="978"/>
      <c r="AF721" s="978"/>
      <c r="AG721" s="978"/>
      <c r="AH721" s="978"/>
      <c r="AI721" s="978"/>
    </row>
    <row r="722" spans="4:35">
      <c r="D722" t="s">
        <v>269</v>
      </c>
      <c r="E722" t="s">
        <v>245</v>
      </c>
      <c r="F722" t="s">
        <v>294</v>
      </c>
      <c r="G722" t="s">
        <v>2409</v>
      </c>
      <c r="H722" t="s">
        <v>272</v>
      </c>
      <c r="I722" t="s">
        <v>297</v>
      </c>
      <c r="J722" t="s">
        <v>130</v>
      </c>
      <c r="K722" t="s">
        <v>356</v>
      </c>
      <c r="L722" s="174" t="s">
        <v>362</v>
      </c>
      <c r="M722" s="173" t="s">
        <v>276</v>
      </c>
      <c r="N722" s="174" t="s">
        <v>430</v>
      </c>
      <c r="O722" t="s">
        <v>302</v>
      </c>
      <c r="P722" t="s">
        <v>381</v>
      </c>
      <c r="S722" t="s">
        <v>894</v>
      </c>
      <c r="T722" t="s">
        <v>895</v>
      </c>
      <c r="U722" t="s">
        <v>486</v>
      </c>
      <c r="AC722" t="s">
        <v>1336</v>
      </c>
      <c r="AE722" s="978"/>
      <c r="AF722" s="978"/>
      <c r="AG722" s="978"/>
      <c r="AH722" s="978"/>
      <c r="AI722" s="978"/>
    </row>
    <row r="723" spans="4:35">
      <c r="D723" t="s">
        <v>269</v>
      </c>
      <c r="E723" t="s">
        <v>245</v>
      </c>
      <c r="F723" t="s">
        <v>294</v>
      </c>
      <c r="G723" t="s">
        <v>2409</v>
      </c>
      <c r="H723" t="s">
        <v>272</v>
      </c>
      <c r="I723" t="s">
        <v>297</v>
      </c>
      <c r="J723" t="s">
        <v>130</v>
      </c>
      <c r="K723" t="s">
        <v>356</v>
      </c>
      <c r="L723" s="174" t="s">
        <v>362</v>
      </c>
      <c r="M723" s="625" t="s">
        <v>448</v>
      </c>
      <c r="N723" s="174" t="s">
        <v>430</v>
      </c>
      <c r="O723" s="172" t="s">
        <v>448</v>
      </c>
      <c r="P723" t="s">
        <v>381</v>
      </c>
      <c r="S723" t="s">
        <v>896</v>
      </c>
      <c r="T723" t="s">
        <v>897</v>
      </c>
      <c r="U723" t="s">
        <v>486</v>
      </c>
      <c r="AC723" t="s">
        <v>1336</v>
      </c>
      <c r="AE723" s="978"/>
      <c r="AF723" s="978"/>
      <c r="AG723" s="978"/>
      <c r="AH723" s="978"/>
      <c r="AI723" s="978"/>
    </row>
    <row r="724" spans="4:35">
      <c r="D724" t="s">
        <v>269</v>
      </c>
      <c r="E724" t="s">
        <v>245</v>
      </c>
      <c r="F724" t="s">
        <v>294</v>
      </c>
      <c r="G724" t="s">
        <v>2409</v>
      </c>
      <c r="H724" t="s">
        <v>272</v>
      </c>
      <c r="I724" t="s">
        <v>297</v>
      </c>
      <c r="J724" t="s">
        <v>130</v>
      </c>
      <c r="K724" t="s">
        <v>356</v>
      </c>
      <c r="L724" s="174" t="s">
        <v>362</v>
      </c>
      <c r="M724" s="173" t="s">
        <v>276</v>
      </c>
      <c r="N724" s="174" t="s">
        <v>430</v>
      </c>
      <c r="O724" t="s">
        <v>302</v>
      </c>
      <c r="P724" t="s">
        <v>381</v>
      </c>
      <c r="S724" t="s">
        <v>898</v>
      </c>
      <c r="T724" t="s">
        <v>899</v>
      </c>
      <c r="U724" t="s">
        <v>486</v>
      </c>
      <c r="AC724" t="s">
        <v>1336</v>
      </c>
      <c r="AE724" s="978"/>
      <c r="AF724" s="978"/>
      <c r="AG724" s="978"/>
      <c r="AH724" s="978"/>
      <c r="AI724" s="978"/>
    </row>
    <row r="725" spans="4:35">
      <c r="D725" t="s">
        <v>269</v>
      </c>
      <c r="E725" t="s">
        <v>245</v>
      </c>
      <c r="F725" t="s">
        <v>294</v>
      </c>
      <c r="G725" t="s">
        <v>2409</v>
      </c>
      <c r="H725" t="s">
        <v>272</v>
      </c>
      <c r="I725" t="s">
        <v>297</v>
      </c>
      <c r="J725" t="s">
        <v>130</v>
      </c>
      <c r="K725" t="s">
        <v>356</v>
      </c>
      <c r="L725" s="174" t="s">
        <v>362</v>
      </c>
      <c r="M725" s="625" t="s">
        <v>448</v>
      </c>
      <c r="N725" s="174" t="s">
        <v>430</v>
      </c>
      <c r="O725" s="172" t="s">
        <v>448</v>
      </c>
      <c r="P725" t="s">
        <v>381</v>
      </c>
      <c r="S725" t="s">
        <v>900</v>
      </c>
      <c r="T725" t="s">
        <v>901</v>
      </c>
      <c r="U725" t="s">
        <v>486</v>
      </c>
      <c r="AC725" t="s">
        <v>1336</v>
      </c>
      <c r="AE725" s="978"/>
      <c r="AF725" s="978"/>
      <c r="AG725" s="978"/>
      <c r="AH725" s="978"/>
      <c r="AI725" s="978"/>
    </row>
    <row r="726" spans="4:35">
      <c r="D726" t="s">
        <v>269</v>
      </c>
      <c r="E726" t="s">
        <v>245</v>
      </c>
      <c r="F726" t="s">
        <v>294</v>
      </c>
      <c r="G726" t="s">
        <v>2409</v>
      </c>
      <c r="H726" t="s">
        <v>272</v>
      </c>
      <c r="I726" t="s">
        <v>297</v>
      </c>
      <c r="J726" t="s">
        <v>130</v>
      </c>
      <c r="K726" t="s">
        <v>356</v>
      </c>
      <c r="L726" s="174" t="s">
        <v>362</v>
      </c>
      <c r="M726" s="173" t="s">
        <v>276</v>
      </c>
      <c r="N726" s="174" t="s">
        <v>434</v>
      </c>
      <c r="O726" t="s">
        <v>302</v>
      </c>
      <c r="P726" t="s">
        <v>381</v>
      </c>
      <c r="S726" t="s">
        <v>902</v>
      </c>
      <c r="T726" t="s">
        <v>903</v>
      </c>
      <c r="U726" t="s">
        <v>437</v>
      </c>
      <c r="AC726" t="s">
        <v>1336</v>
      </c>
      <c r="AE726" s="978"/>
      <c r="AF726" s="978"/>
      <c r="AG726" s="978"/>
      <c r="AH726" s="978"/>
      <c r="AI726" s="978"/>
    </row>
    <row r="727" spans="4:35">
      <c r="D727" t="s">
        <v>269</v>
      </c>
      <c r="E727" t="s">
        <v>245</v>
      </c>
      <c r="F727" t="s">
        <v>294</v>
      </c>
      <c r="G727" t="s">
        <v>2409</v>
      </c>
      <c r="H727" t="s">
        <v>272</v>
      </c>
      <c r="I727" t="s">
        <v>297</v>
      </c>
      <c r="J727" t="s">
        <v>130</v>
      </c>
      <c r="K727" t="s">
        <v>356</v>
      </c>
      <c r="L727" s="174" t="s">
        <v>362</v>
      </c>
      <c r="M727" s="173" t="s">
        <v>276</v>
      </c>
      <c r="N727" s="174" t="s">
        <v>434</v>
      </c>
      <c r="O727" t="s">
        <v>302</v>
      </c>
      <c r="P727" t="s">
        <v>381</v>
      </c>
      <c r="S727" t="s">
        <v>904</v>
      </c>
      <c r="T727" t="s">
        <v>903</v>
      </c>
      <c r="U727" t="s">
        <v>437</v>
      </c>
      <c r="AC727" t="s">
        <v>1336</v>
      </c>
      <c r="AE727" s="978"/>
      <c r="AF727" s="978"/>
      <c r="AG727" s="978"/>
      <c r="AH727" s="978"/>
      <c r="AI727" s="978"/>
    </row>
    <row r="728" spans="4:35">
      <c r="D728" t="s">
        <v>269</v>
      </c>
      <c r="E728" t="s">
        <v>245</v>
      </c>
      <c r="F728" t="s">
        <v>294</v>
      </c>
      <c r="G728" t="s">
        <v>2409</v>
      </c>
      <c r="H728" t="s">
        <v>272</v>
      </c>
      <c r="I728" t="s">
        <v>297</v>
      </c>
      <c r="J728" t="s">
        <v>130</v>
      </c>
      <c r="K728" t="s">
        <v>356</v>
      </c>
      <c r="L728" s="174" t="s">
        <v>362</v>
      </c>
      <c r="M728" s="173" t="s">
        <v>276</v>
      </c>
      <c r="N728" s="174" t="s">
        <v>434</v>
      </c>
      <c r="O728" t="s">
        <v>302</v>
      </c>
      <c r="P728" t="s">
        <v>381</v>
      </c>
      <c r="S728" t="s">
        <v>905</v>
      </c>
      <c r="T728" t="s">
        <v>906</v>
      </c>
      <c r="U728" t="s">
        <v>437</v>
      </c>
      <c r="AC728" t="s">
        <v>1336</v>
      </c>
      <c r="AE728" s="978"/>
      <c r="AF728" s="978"/>
      <c r="AG728" s="978"/>
      <c r="AH728" s="978"/>
      <c r="AI728" s="978"/>
    </row>
    <row r="729" spans="4:35">
      <c r="D729" t="s">
        <v>269</v>
      </c>
      <c r="E729" t="s">
        <v>245</v>
      </c>
      <c r="F729" t="s">
        <v>294</v>
      </c>
      <c r="G729" t="s">
        <v>2409</v>
      </c>
      <c r="H729" t="s">
        <v>272</v>
      </c>
      <c r="I729" t="s">
        <v>297</v>
      </c>
      <c r="J729" t="s">
        <v>130</v>
      </c>
      <c r="K729" t="s">
        <v>356</v>
      </c>
      <c r="L729" s="174" t="s">
        <v>362</v>
      </c>
      <c r="M729" s="173" t="s">
        <v>276</v>
      </c>
      <c r="N729" s="174" t="s">
        <v>434</v>
      </c>
      <c r="O729" t="s">
        <v>302</v>
      </c>
      <c r="P729" t="s">
        <v>381</v>
      </c>
      <c r="S729" t="s">
        <v>907</v>
      </c>
      <c r="T729" t="s">
        <v>908</v>
      </c>
      <c r="U729" t="s">
        <v>437</v>
      </c>
      <c r="AC729" t="s">
        <v>1336</v>
      </c>
      <c r="AE729" s="978"/>
      <c r="AF729" s="978"/>
      <c r="AG729" s="978"/>
      <c r="AH729" s="978"/>
      <c r="AI729" s="978"/>
    </row>
    <row r="730" spans="4:35">
      <c r="D730" t="s">
        <v>269</v>
      </c>
      <c r="E730" t="s">
        <v>245</v>
      </c>
      <c r="F730" t="s">
        <v>294</v>
      </c>
      <c r="G730" t="s">
        <v>2409</v>
      </c>
      <c r="H730" t="s">
        <v>272</v>
      </c>
      <c r="I730" t="s">
        <v>297</v>
      </c>
      <c r="J730" t="s">
        <v>130</v>
      </c>
      <c r="K730" t="s">
        <v>356</v>
      </c>
      <c r="L730" s="174" t="s">
        <v>362</v>
      </c>
      <c r="M730" s="173" t="s">
        <v>276</v>
      </c>
      <c r="N730" s="174" t="s">
        <v>434</v>
      </c>
      <c r="O730" t="s">
        <v>302</v>
      </c>
      <c r="P730" t="s">
        <v>381</v>
      </c>
      <c r="S730" t="s">
        <v>909</v>
      </c>
      <c r="T730" t="s">
        <v>910</v>
      </c>
      <c r="U730" t="s">
        <v>500</v>
      </c>
      <c r="AC730" t="s">
        <v>1336</v>
      </c>
      <c r="AE730" s="978"/>
      <c r="AF730" s="978"/>
      <c r="AG730" s="978"/>
      <c r="AH730" s="978"/>
      <c r="AI730" s="978"/>
    </row>
    <row r="731" spans="4:35">
      <c r="D731" t="s">
        <v>269</v>
      </c>
      <c r="E731" t="s">
        <v>245</v>
      </c>
      <c r="F731" t="s">
        <v>294</v>
      </c>
      <c r="G731" t="s">
        <v>2409</v>
      </c>
      <c r="H731" t="s">
        <v>272</v>
      </c>
      <c r="I731" t="s">
        <v>297</v>
      </c>
      <c r="J731" t="s">
        <v>130</v>
      </c>
      <c r="K731" t="s">
        <v>356</v>
      </c>
      <c r="L731" s="174" t="s">
        <v>362</v>
      </c>
      <c r="M731" s="173" t="s">
        <v>276</v>
      </c>
      <c r="N731" s="174" t="s">
        <v>434</v>
      </c>
      <c r="O731" t="s">
        <v>302</v>
      </c>
      <c r="P731" t="s">
        <v>381</v>
      </c>
      <c r="S731" t="s">
        <v>911</v>
      </c>
      <c r="T731" t="s">
        <v>912</v>
      </c>
      <c r="U731" t="s">
        <v>500</v>
      </c>
      <c r="AC731" t="s">
        <v>1336</v>
      </c>
      <c r="AE731" s="978"/>
      <c r="AF731" s="978"/>
      <c r="AG731" s="978"/>
      <c r="AH731" s="978"/>
      <c r="AI731" s="978"/>
    </row>
    <row r="732" spans="4:35">
      <c r="D732" t="s">
        <v>269</v>
      </c>
      <c r="E732" t="s">
        <v>245</v>
      </c>
      <c r="F732" t="s">
        <v>294</v>
      </c>
      <c r="G732" t="s">
        <v>2409</v>
      </c>
      <c r="H732" t="s">
        <v>272</v>
      </c>
      <c r="I732" t="s">
        <v>297</v>
      </c>
      <c r="J732" t="s">
        <v>130</v>
      </c>
      <c r="K732" t="s">
        <v>356</v>
      </c>
      <c r="L732" s="174" t="s">
        <v>362</v>
      </c>
      <c r="M732" s="173" t="s">
        <v>276</v>
      </c>
      <c r="N732" s="174" t="s">
        <v>434</v>
      </c>
      <c r="O732" t="s">
        <v>302</v>
      </c>
      <c r="P732" t="s">
        <v>381</v>
      </c>
      <c r="S732" t="s">
        <v>913</v>
      </c>
      <c r="T732" t="s">
        <v>914</v>
      </c>
      <c r="U732" t="s">
        <v>500</v>
      </c>
      <c r="AC732" t="s">
        <v>1336</v>
      </c>
      <c r="AE732" s="978"/>
      <c r="AF732" s="978"/>
      <c r="AG732" s="978"/>
      <c r="AH732" s="978"/>
      <c r="AI732" s="978"/>
    </row>
    <row r="733" spans="4:35">
      <c r="D733" t="s">
        <v>269</v>
      </c>
      <c r="E733" t="s">
        <v>245</v>
      </c>
      <c r="F733" t="s">
        <v>294</v>
      </c>
      <c r="G733" t="s">
        <v>2409</v>
      </c>
      <c r="H733" t="s">
        <v>272</v>
      </c>
      <c r="I733" t="s">
        <v>297</v>
      </c>
      <c r="J733" t="s">
        <v>130</v>
      </c>
      <c r="K733" t="s">
        <v>356</v>
      </c>
      <c r="L733" s="174" t="s">
        <v>362</v>
      </c>
      <c r="M733" s="173" t="s">
        <v>276</v>
      </c>
      <c r="N733" s="174" t="s">
        <v>434</v>
      </c>
      <c r="O733" t="s">
        <v>302</v>
      </c>
      <c r="P733" t="s">
        <v>381</v>
      </c>
      <c r="S733" t="s">
        <v>915</v>
      </c>
      <c r="T733" t="s">
        <v>910</v>
      </c>
      <c r="U733" t="s">
        <v>500</v>
      </c>
      <c r="AC733" t="s">
        <v>1336</v>
      </c>
      <c r="AE733" s="978"/>
      <c r="AF733" s="978"/>
      <c r="AG733" s="978"/>
      <c r="AH733" s="978"/>
      <c r="AI733" s="978"/>
    </row>
    <row r="734" spans="4:35">
      <c r="D734" t="s">
        <v>269</v>
      </c>
      <c r="E734" t="s">
        <v>245</v>
      </c>
      <c r="F734" t="s">
        <v>294</v>
      </c>
      <c r="G734" t="s">
        <v>2409</v>
      </c>
      <c r="H734" t="s">
        <v>272</v>
      </c>
      <c r="I734" t="s">
        <v>297</v>
      </c>
      <c r="J734" t="s">
        <v>130</v>
      </c>
      <c r="K734" t="s">
        <v>356</v>
      </c>
      <c r="L734" s="174" t="s">
        <v>362</v>
      </c>
      <c r="M734" s="173" t="s">
        <v>276</v>
      </c>
      <c r="N734" s="174" t="s">
        <v>434</v>
      </c>
      <c r="O734" t="s">
        <v>302</v>
      </c>
      <c r="P734" t="s">
        <v>381</v>
      </c>
      <c r="S734" t="s">
        <v>916</v>
      </c>
      <c r="T734" t="s">
        <v>917</v>
      </c>
      <c r="U734" t="s">
        <v>500</v>
      </c>
      <c r="AC734" t="s">
        <v>1336</v>
      </c>
      <c r="AE734" s="978"/>
      <c r="AF734" s="978"/>
      <c r="AG734" s="978"/>
      <c r="AH734" s="978"/>
      <c r="AI734" s="978"/>
    </row>
    <row r="735" spans="4:35">
      <c r="D735" t="s">
        <v>269</v>
      </c>
      <c r="E735" t="s">
        <v>245</v>
      </c>
      <c r="F735" t="s">
        <v>294</v>
      </c>
      <c r="G735" t="s">
        <v>2409</v>
      </c>
      <c r="H735" t="s">
        <v>272</v>
      </c>
      <c r="I735" t="s">
        <v>297</v>
      </c>
      <c r="J735" t="s">
        <v>130</v>
      </c>
      <c r="K735" t="s">
        <v>356</v>
      </c>
      <c r="L735" s="174" t="s">
        <v>362</v>
      </c>
      <c r="M735" s="173" t="s">
        <v>276</v>
      </c>
      <c r="N735" s="174" t="s">
        <v>438</v>
      </c>
      <c r="O735" t="s">
        <v>302</v>
      </c>
      <c r="P735" t="s">
        <v>381</v>
      </c>
      <c r="S735" t="s">
        <v>918</v>
      </c>
      <c r="T735" t="s">
        <v>919</v>
      </c>
      <c r="U735" t="s">
        <v>447</v>
      </c>
      <c r="AC735" t="s">
        <v>1336</v>
      </c>
      <c r="AE735" s="978"/>
      <c r="AF735" s="978"/>
      <c r="AG735" s="978"/>
      <c r="AH735" s="978"/>
      <c r="AI735" s="978"/>
    </row>
    <row r="736" spans="4:35">
      <c r="D736" t="s">
        <v>269</v>
      </c>
      <c r="E736" t="s">
        <v>245</v>
      </c>
      <c r="F736" t="s">
        <v>294</v>
      </c>
      <c r="G736" t="s">
        <v>2409</v>
      </c>
      <c r="H736" t="s">
        <v>272</v>
      </c>
      <c r="I736" t="s">
        <v>297</v>
      </c>
      <c r="J736" t="s">
        <v>130</v>
      </c>
      <c r="K736" t="s">
        <v>356</v>
      </c>
      <c r="L736" s="174" t="s">
        <v>362</v>
      </c>
      <c r="M736" s="173" t="s">
        <v>276</v>
      </c>
      <c r="N736" s="174" t="s">
        <v>438</v>
      </c>
      <c r="O736" t="s">
        <v>302</v>
      </c>
      <c r="P736" t="s">
        <v>381</v>
      </c>
      <c r="S736" t="s">
        <v>920</v>
      </c>
      <c r="T736" t="s">
        <v>921</v>
      </c>
      <c r="U736" t="s">
        <v>447</v>
      </c>
      <c r="AC736" t="s">
        <v>1336</v>
      </c>
      <c r="AE736" s="978"/>
      <c r="AF736" s="978"/>
      <c r="AG736" s="978"/>
      <c r="AH736" s="978"/>
      <c r="AI736" s="978"/>
    </row>
    <row r="737" spans="4:35">
      <c r="D737" t="s">
        <v>269</v>
      </c>
      <c r="E737" t="s">
        <v>245</v>
      </c>
      <c r="F737" t="s">
        <v>294</v>
      </c>
      <c r="G737" t="s">
        <v>2409</v>
      </c>
      <c r="H737" t="s">
        <v>272</v>
      </c>
      <c r="I737" t="s">
        <v>297</v>
      </c>
      <c r="J737" t="s">
        <v>130</v>
      </c>
      <c r="K737" t="s">
        <v>356</v>
      </c>
      <c r="L737" s="174" t="s">
        <v>362</v>
      </c>
      <c r="M737" s="173" t="s">
        <v>276</v>
      </c>
      <c r="N737" s="174" t="s">
        <v>438</v>
      </c>
      <c r="O737" t="s">
        <v>302</v>
      </c>
      <c r="P737" t="s">
        <v>381</v>
      </c>
      <c r="S737" t="s">
        <v>922</v>
      </c>
      <c r="T737" t="s">
        <v>923</v>
      </c>
      <c r="U737" t="s">
        <v>447</v>
      </c>
      <c r="AC737" t="s">
        <v>1336</v>
      </c>
      <c r="AE737" s="978"/>
      <c r="AF737" s="978"/>
      <c r="AG737" s="978"/>
      <c r="AH737" s="978"/>
      <c r="AI737" s="978"/>
    </row>
    <row r="738" spans="4:35">
      <c r="D738" t="s">
        <v>269</v>
      </c>
      <c r="E738" t="s">
        <v>245</v>
      </c>
      <c r="F738" t="s">
        <v>294</v>
      </c>
      <c r="G738" t="s">
        <v>2409</v>
      </c>
      <c r="H738" t="s">
        <v>272</v>
      </c>
      <c r="I738" t="s">
        <v>297</v>
      </c>
      <c r="J738" t="s">
        <v>130</v>
      </c>
      <c r="K738" t="s">
        <v>356</v>
      </c>
      <c r="L738" s="174" t="s">
        <v>362</v>
      </c>
      <c r="M738" s="173" t="s">
        <v>276</v>
      </c>
      <c r="N738" s="174" t="s">
        <v>438</v>
      </c>
      <c r="O738" t="s">
        <v>302</v>
      </c>
      <c r="P738" t="s">
        <v>381</v>
      </c>
      <c r="S738" t="s">
        <v>924</v>
      </c>
      <c r="T738" t="s">
        <v>925</v>
      </c>
      <c r="U738" t="s">
        <v>447</v>
      </c>
      <c r="AC738" t="s">
        <v>1336</v>
      </c>
      <c r="AE738" s="978"/>
      <c r="AF738" s="978"/>
      <c r="AG738" s="978"/>
      <c r="AH738" s="978"/>
      <c r="AI738" s="978"/>
    </row>
    <row r="739" spans="4:35">
      <c r="D739" t="s">
        <v>269</v>
      </c>
      <c r="E739" t="s">
        <v>245</v>
      </c>
      <c r="F739" t="s">
        <v>294</v>
      </c>
      <c r="G739" t="s">
        <v>2409</v>
      </c>
      <c r="H739" t="s">
        <v>272</v>
      </c>
      <c r="I739" t="s">
        <v>297</v>
      </c>
      <c r="J739" t="s">
        <v>130</v>
      </c>
      <c r="K739" t="s">
        <v>356</v>
      </c>
      <c r="L739" s="174" t="s">
        <v>362</v>
      </c>
      <c r="M739" s="173" t="s">
        <v>276</v>
      </c>
      <c r="N739" s="174" t="s">
        <v>438</v>
      </c>
      <c r="O739" t="s">
        <v>302</v>
      </c>
      <c r="P739" t="s">
        <v>381</v>
      </c>
      <c r="S739" t="s">
        <v>926</v>
      </c>
      <c r="T739" t="s">
        <v>919</v>
      </c>
      <c r="U739" t="s">
        <v>542</v>
      </c>
      <c r="AC739" t="s">
        <v>1336</v>
      </c>
      <c r="AE739" s="978"/>
      <c r="AF739" s="978"/>
      <c r="AG739" s="978"/>
      <c r="AH739" s="978"/>
      <c r="AI739" s="978"/>
    </row>
    <row r="740" spans="4:35">
      <c r="D740" t="s">
        <v>269</v>
      </c>
      <c r="E740" t="s">
        <v>245</v>
      </c>
      <c r="F740" t="s">
        <v>294</v>
      </c>
      <c r="G740" t="s">
        <v>2409</v>
      </c>
      <c r="H740" t="s">
        <v>272</v>
      </c>
      <c r="I740" t="s">
        <v>297</v>
      </c>
      <c r="J740" t="s">
        <v>130</v>
      </c>
      <c r="K740" t="s">
        <v>356</v>
      </c>
      <c r="L740" s="174" t="s">
        <v>362</v>
      </c>
      <c r="M740" s="625" t="s">
        <v>448</v>
      </c>
      <c r="N740" s="174" t="s">
        <v>438</v>
      </c>
      <c r="O740" s="172" t="s">
        <v>448</v>
      </c>
      <c r="P740" t="s">
        <v>381</v>
      </c>
      <c r="S740" t="s">
        <v>927</v>
      </c>
      <c r="T740" t="s">
        <v>921</v>
      </c>
      <c r="U740" t="s">
        <v>542</v>
      </c>
      <c r="AC740" t="s">
        <v>1336</v>
      </c>
      <c r="AE740" s="978"/>
      <c r="AF740" s="978"/>
      <c r="AG740" s="978"/>
      <c r="AH740" s="978"/>
      <c r="AI740" s="978"/>
    </row>
    <row r="741" spans="4:35">
      <c r="D741" t="s">
        <v>269</v>
      </c>
      <c r="E741" t="s">
        <v>245</v>
      </c>
      <c r="F741" t="s">
        <v>294</v>
      </c>
      <c r="G741" t="s">
        <v>2409</v>
      </c>
      <c r="H741" t="s">
        <v>272</v>
      </c>
      <c r="I741" t="s">
        <v>297</v>
      </c>
      <c r="J741" t="s">
        <v>130</v>
      </c>
      <c r="K741" t="s">
        <v>356</v>
      </c>
      <c r="L741" s="174" t="s">
        <v>362</v>
      </c>
      <c r="M741" s="173" t="s">
        <v>276</v>
      </c>
      <c r="N741" s="174" t="s">
        <v>438</v>
      </c>
      <c r="O741" t="s">
        <v>302</v>
      </c>
      <c r="P741" t="s">
        <v>381</v>
      </c>
      <c r="S741" t="s">
        <v>928</v>
      </c>
      <c r="T741" t="s">
        <v>923</v>
      </c>
      <c r="U741" t="s">
        <v>542</v>
      </c>
      <c r="AC741" t="s">
        <v>1336</v>
      </c>
      <c r="AE741" s="978"/>
      <c r="AF741" s="978"/>
      <c r="AG741" s="978"/>
      <c r="AH741" s="978"/>
      <c r="AI741" s="978"/>
    </row>
    <row r="742" spans="4:35">
      <c r="D742" t="s">
        <v>269</v>
      </c>
      <c r="E742" t="s">
        <v>245</v>
      </c>
      <c r="F742" t="s">
        <v>294</v>
      </c>
      <c r="G742" t="s">
        <v>2409</v>
      </c>
      <c r="H742" t="s">
        <v>272</v>
      </c>
      <c r="I742" t="s">
        <v>297</v>
      </c>
      <c r="J742" t="s">
        <v>130</v>
      </c>
      <c r="K742" t="s">
        <v>356</v>
      </c>
      <c r="L742" s="174" t="s">
        <v>362</v>
      </c>
      <c r="M742" s="173" t="s">
        <v>276</v>
      </c>
      <c r="N742" s="174" t="s">
        <v>438</v>
      </c>
      <c r="O742" t="s">
        <v>302</v>
      </c>
      <c r="P742" t="s">
        <v>381</v>
      </c>
      <c r="S742" t="s">
        <v>929</v>
      </c>
      <c r="T742" t="s">
        <v>930</v>
      </c>
      <c r="U742" t="s">
        <v>542</v>
      </c>
      <c r="AC742" t="s">
        <v>1336</v>
      </c>
      <c r="AE742" s="978"/>
      <c r="AF742" s="978"/>
      <c r="AG742" s="978"/>
      <c r="AH742" s="978"/>
      <c r="AI742" s="978"/>
    </row>
    <row r="743" spans="4:35">
      <c r="D743" t="s">
        <v>269</v>
      </c>
      <c r="E743" t="s">
        <v>245</v>
      </c>
      <c r="F743" t="s">
        <v>294</v>
      </c>
      <c r="G743" t="s">
        <v>2409</v>
      </c>
      <c r="H743" t="s">
        <v>272</v>
      </c>
      <c r="I743" t="s">
        <v>297</v>
      </c>
      <c r="J743" t="s">
        <v>130</v>
      </c>
      <c r="K743" t="s">
        <v>356</v>
      </c>
      <c r="L743" s="978"/>
      <c r="M743" s="978"/>
      <c r="N743" s="978"/>
      <c r="O743" s="978"/>
      <c r="P743" t="s">
        <v>381</v>
      </c>
      <c r="S743" s="978"/>
      <c r="T743" s="978"/>
      <c r="U743" s="978"/>
      <c r="AC743" t="s">
        <v>1336</v>
      </c>
      <c r="AE743" s="978"/>
      <c r="AF743" s="978"/>
      <c r="AG743" s="978"/>
      <c r="AH743" s="978"/>
      <c r="AI743" s="978"/>
    </row>
    <row r="744" spans="4:35">
      <c r="D744" t="s">
        <v>269</v>
      </c>
      <c r="E744" t="s">
        <v>245</v>
      </c>
      <c r="F744" t="s">
        <v>294</v>
      </c>
      <c r="G744" t="s">
        <v>2409</v>
      </c>
      <c r="H744" t="s">
        <v>272</v>
      </c>
      <c r="I744" t="s">
        <v>297</v>
      </c>
      <c r="J744" t="s">
        <v>130</v>
      </c>
      <c r="K744" t="s">
        <v>356</v>
      </c>
      <c r="L744" s="978"/>
      <c r="M744" s="978"/>
      <c r="N744" s="978"/>
      <c r="O744" s="978"/>
      <c r="P744" t="s">
        <v>381</v>
      </c>
      <c r="S744" s="978"/>
      <c r="T744" s="978"/>
      <c r="U744" s="978"/>
      <c r="AC744" t="s">
        <v>1336</v>
      </c>
      <c r="AE744" s="978"/>
      <c r="AF744" s="978"/>
      <c r="AG744" s="978"/>
      <c r="AH744" s="978"/>
      <c r="AI744" s="978"/>
    </row>
    <row r="745" spans="4:35">
      <c r="D745" t="s">
        <v>269</v>
      </c>
      <c r="E745" t="s">
        <v>245</v>
      </c>
      <c r="F745" t="s">
        <v>294</v>
      </c>
      <c r="G745" t="s">
        <v>2409</v>
      </c>
      <c r="H745" t="s">
        <v>272</v>
      </c>
      <c r="I745" t="s">
        <v>297</v>
      </c>
      <c r="J745" t="s">
        <v>130</v>
      </c>
      <c r="K745" t="s">
        <v>356</v>
      </c>
      <c r="L745" s="978"/>
      <c r="M745" s="978"/>
      <c r="N745" s="978"/>
      <c r="O745" s="978"/>
      <c r="P745" t="s">
        <v>381</v>
      </c>
      <c r="S745" s="978"/>
      <c r="T745" s="978"/>
      <c r="U745" s="978"/>
      <c r="AC745" t="s">
        <v>1336</v>
      </c>
      <c r="AE745" s="978"/>
      <c r="AF745" s="978"/>
      <c r="AG745" s="978"/>
      <c r="AH745" s="978"/>
      <c r="AI745" s="978"/>
    </row>
    <row r="746" spans="4:35">
      <c r="D746" t="s">
        <v>269</v>
      </c>
      <c r="E746" t="s">
        <v>245</v>
      </c>
      <c r="F746" t="s">
        <v>294</v>
      </c>
      <c r="G746" t="s">
        <v>2409</v>
      </c>
      <c r="H746" t="s">
        <v>272</v>
      </c>
      <c r="I746" t="s">
        <v>297</v>
      </c>
      <c r="J746" t="s">
        <v>130</v>
      </c>
      <c r="K746" t="s">
        <v>356</v>
      </c>
      <c r="L746" s="978"/>
      <c r="M746" s="978"/>
      <c r="N746" s="978"/>
      <c r="O746" s="978"/>
      <c r="P746" t="s">
        <v>381</v>
      </c>
      <c r="S746" s="978"/>
      <c r="T746" s="978"/>
      <c r="U746" s="978"/>
      <c r="AC746" t="s">
        <v>1336</v>
      </c>
      <c r="AE746" s="978"/>
      <c r="AF746" s="978"/>
      <c r="AG746" s="978"/>
      <c r="AH746" s="978"/>
      <c r="AI746" s="978"/>
    </row>
    <row r="747" spans="4:35">
      <c r="D747" t="s">
        <v>269</v>
      </c>
      <c r="E747" t="s">
        <v>245</v>
      </c>
      <c r="F747" t="s">
        <v>294</v>
      </c>
      <c r="G747" t="s">
        <v>2409</v>
      </c>
      <c r="H747" t="s">
        <v>272</v>
      </c>
      <c r="I747" t="s">
        <v>297</v>
      </c>
      <c r="J747" t="s">
        <v>130</v>
      </c>
      <c r="K747" t="s">
        <v>356</v>
      </c>
      <c r="L747" s="978"/>
      <c r="M747" s="978"/>
      <c r="N747" s="978"/>
      <c r="O747" s="978"/>
      <c r="P747" t="s">
        <v>381</v>
      </c>
      <c r="S747" s="978"/>
      <c r="T747" s="978"/>
      <c r="U747" s="978"/>
      <c r="AC747" t="s">
        <v>1336</v>
      </c>
      <c r="AE747" s="978"/>
      <c r="AF747" s="978"/>
      <c r="AG747" s="978"/>
      <c r="AH747" s="978"/>
      <c r="AI747" s="978"/>
    </row>
    <row r="748" spans="4:35">
      <c r="D748" t="s">
        <v>269</v>
      </c>
      <c r="E748" t="s">
        <v>245</v>
      </c>
      <c r="F748" t="s">
        <v>294</v>
      </c>
      <c r="G748" t="s">
        <v>2409</v>
      </c>
      <c r="H748" t="s">
        <v>272</v>
      </c>
      <c r="I748" t="s">
        <v>297</v>
      </c>
      <c r="J748" t="s">
        <v>130</v>
      </c>
      <c r="K748" t="s">
        <v>356</v>
      </c>
      <c r="L748" s="978"/>
      <c r="M748" s="978"/>
      <c r="N748" s="978"/>
      <c r="O748" s="978"/>
      <c r="P748" t="s">
        <v>381</v>
      </c>
      <c r="R748" s="242"/>
      <c r="S748" s="978"/>
      <c r="T748" s="978"/>
      <c r="U748" s="978"/>
      <c r="V748" s="242"/>
      <c r="AC748" t="s">
        <v>1336</v>
      </c>
      <c r="AE748" s="978"/>
      <c r="AF748" s="978"/>
      <c r="AG748" s="978"/>
      <c r="AH748" s="978"/>
      <c r="AI748" s="978"/>
    </row>
    <row r="749" spans="4:35">
      <c r="D749" t="s">
        <v>269</v>
      </c>
      <c r="E749" t="s">
        <v>245</v>
      </c>
      <c r="F749" t="s">
        <v>294</v>
      </c>
      <c r="G749" t="s">
        <v>2409</v>
      </c>
      <c r="H749" t="s">
        <v>272</v>
      </c>
      <c r="I749" t="s">
        <v>297</v>
      </c>
      <c r="J749" t="s">
        <v>130</v>
      </c>
      <c r="K749" t="s">
        <v>356</v>
      </c>
      <c r="L749" s="978"/>
      <c r="M749" s="978"/>
      <c r="N749" s="978"/>
      <c r="O749" s="978"/>
      <c r="P749" t="s">
        <v>381</v>
      </c>
      <c r="R749" s="242"/>
      <c r="S749" s="978"/>
      <c r="T749" s="978"/>
      <c r="U749" s="978"/>
      <c r="V749" s="242"/>
      <c r="AC749" t="s">
        <v>1336</v>
      </c>
      <c r="AE749" s="978"/>
      <c r="AF749" s="978"/>
      <c r="AG749" s="978"/>
      <c r="AH749" s="978"/>
      <c r="AI749" s="978"/>
    </row>
    <row r="750" spans="4:35">
      <c r="D750" t="s">
        <v>269</v>
      </c>
      <c r="E750" t="s">
        <v>245</v>
      </c>
      <c r="F750" t="s">
        <v>294</v>
      </c>
      <c r="G750" t="s">
        <v>2409</v>
      </c>
      <c r="H750" t="s">
        <v>272</v>
      </c>
      <c r="I750" t="s">
        <v>297</v>
      </c>
      <c r="J750" t="s">
        <v>130</v>
      </c>
      <c r="K750" t="s">
        <v>356</v>
      </c>
      <c r="L750" s="978"/>
      <c r="M750" s="978"/>
      <c r="N750" s="978"/>
      <c r="O750" s="978"/>
      <c r="P750" t="s">
        <v>381</v>
      </c>
      <c r="R750" s="242"/>
      <c r="S750" s="978"/>
      <c r="T750" s="978"/>
      <c r="U750" s="978"/>
      <c r="V750" s="242"/>
      <c r="AC750" t="s">
        <v>1336</v>
      </c>
      <c r="AE750" s="978"/>
      <c r="AF750" s="978"/>
      <c r="AG750" s="978"/>
      <c r="AH750" s="978"/>
      <c r="AI750" s="978"/>
    </row>
    <row r="751" spans="4:35">
      <c r="D751" t="s">
        <v>269</v>
      </c>
      <c r="E751" t="s">
        <v>245</v>
      </c>
      <c r="F751" t="s">
        <v>294</v>
      </c>
      <c r="G751" t="s">
        <v>2409</v>
      </c>
      <c r="H751" t="s">
        <v>272</v>
      </c>
      <c r="I751" t="s">
        <v>297</v>
      </c>
      <c r="J751" t="s">
        <v>130</v>
      </c>
      <c r="K751" t="s">
        <v>356</v>
      </c>
      <c r="L751" s="978"/>
      <c r="M751" s="978"/>
      <c r="N751" s="978"/>
      <c r="O751" s="978"/>
      <c r="P751" t="s">
        <v>381</v>
      </c>
      <c r="R751" s="242"/>
      <c r="S751" s="978"/>
      <c r="T751" s="978"/>
      <c r="U751" s="978"/>
      <c r="V751" s="242"/>
      <c r="AC751" t="s">
        <v>1336</v>
      </c>
      <c r="AE751" s="978"/>
      <c r="AF751" s="978"/>
      <c r="AG751" s="978"/>
      <c r="AH751" s="978"/>
      <c r="AI751" s="978"/>
    </row>
    <row r="752" spans="4:35">
      <c r="D752" t="s">
        <v>269</v>
      </c>
      <c r="E752" t="s">
        <v>245</v>
      </c>
      <c r="F752" t="s">
        <v>294</v>
      </c>
      <c r="G752" t="s">
        <v>2409</v>
      </c>
      <c r="H752" t="s">
        <v>272</v>
      </c>
      <c r="I752" t="s">
        <v>297</v>
      </c>
      <c r="J752" t="s">
        <v>130</v>
      </c>
      <c r="K752" t="s">
        <v>356</v>
      </c>
      <c r="L752" s="978"/>
      <c r="M752" s="978"/>
      <c r="N752" s="978"/>
      <c r="O752" s="978"/>
      <c r="P752" t="s">
        <v>381</v>
      </c>
      <c r="R752" s="242"/>
      <c r="S752" s="978"/>
      <c r="T752" s="978"/>
      <c r="U752" s="978"/>
      <c r="V752" s="242"/>
      <c r="AC752" t="s">
        <v>1336</v>
      </c>
      <c r="AE752" s="978"/>
      <c r="AF752" s="978"/>
      <c r="AG752" s="978"/>
      <c r="AH752" s="978"/>
      <c r="AI752" s="978"/>
    </row>
    <row r="753" spans="4:36">
      <c r="D753" t="s">
        <v>269</v>
      </c>
      <c r="E753" t="s">
        <v>245</v>
      </c>
      <c r="F753" t="s">
        <v>294</v>
      </c>
      <c r="G753" t="s">
        <v>2409</v>
      </c>
      <c r="H753" t="s">
        <v>272</v>
      </c>
      <c r="I753" t="s">
        <v>297</v>
      </c>
      <c r="J753" t="s">
        <v>130</v>
      </c>
      <c r="K753" t="s">
        <v>356</v>
      </c>
      <c r="L753" s="978"/>
      <c r="M753" s="978"/>
      <c r="N753" s="978"/>
      <c r="O753" s="978"/>
      <c r="P753" t="s">
        <v>381</v>
      </c>
      <c r="R753" s="242"/>
      <c r="S753" s="978"/>
      <c r="T753" s="978"/>
      <c r="U753" s="978"/>
      <c r="V753" s="242"/>
      <c r="AC753" t="s">
        <v>1336</v>
      </c>
      <c r="AE753" s="978"/>
      <c r="AF753" s="978"/>
      <c r="AG753" s="978"/>
      <c r="AH753" s="978"/>
      <c r="AI753" s="978"/>
    </row>
    <row r="754" spans="4:36">
      <c r="D754" t="s">
        <v>269</v>
      </c>
      <c r="E754" t="s">
        <v>245</v>
      </c>
      <c r="F754" t="s">
        <v>294</v>
      </c>
      <c r="G754" t="s">
        <v>2409</v>
      </c>
      <c r="H754" t="s">
        <v>272</v>
      </c>
      <c r="I754" t="s">
        <v>297</v>
      </c>
      <c r="J754" t="s">
        <v>130</v>
      </c>
      <c r="K754" t="s">
        <v>356</v>
      </c>
      <c r="L754" s="978"/>
      <c r="M754" s="978"/>
      <c r="N754" s="978"/>
      <c r="O754" s="978"/>
      <c r="P754" t="s">
        <v>381</v>
      </c>
      <c r="R754" s="242"/>
      <c r="S754" s="978"/>
      <c r="T754" s="978"/>
      <c r="U754" s="978"/>
      <c r="V754" s="242"/>
      <c r="AC754" t="s">
        <v>1336</v>
      </c>
      <c r="AE754" s="978"/>
      <c r="AF754" s="978"/>
      <c r="AG754" s="978"/>
      <c r="AH754" s="978"/>
      <c r="AI754" s="978"/>
    </row>
    <row r="755" spans="4:36">
      <c r="D755" t="s">
        <v>269</v>
      </c>
      <c r="E755" t="s">
        <v>245</v>
      </c>
      <c r="F755" t="s">
        <v>294</v>
      </c>
      <c r="G755" t="s">
        <v>2409</v>
      </c>
      <c r="H755" t="s">
        <v>272</v>
      </c>
      <c r="I755" t="s">
        <v>297</v>
      </c>
      <c r="J755" t="s">
        <v>130</v>
      </c>
      <c r="K755" t="s">
        <v>356</v>
      </c>
      <c r="L755" s="978"/>
      <c r="M755" s="978"/>
      <c r="N755" s="978"/>
      <c r="O755" s="978"/>
      <c r="P755" t="s">
        <v>381</v>
      </c>
      <c r="R755" s="242"/>
      <c r="S755" s="978"/>
      <c r="T755" s="978"/>
      <c r="U755" s="978"/>
      <c r="V755" s="242"/>
      <c r="AC755" t="s">
        <v>1336</v>
      </c>
      <c r="AE755" s="978"/>
      <c r="AF755" s="978"/>
      <c r="AG755" s="978"/>
      <c r="AH755" s="978"/>
      <c r="AI755" s="978"/>
    </row>
    <row r="756" spans="4:36" s="43" customFormat="1">
      <c r="D756" t="s">
        <v>269</v>
      </c>
      <c r="E756" t="s">
        <v>245</v>
      </c>
      <c r="F756" t="s">
        <v>294</v>
      </c>
      <c r="G756" t="s">
        <v>2409</v>
      </c>
      <c r="H756" t="s">
        <v>272</v>
      </c>
      <c r="I756" t="s">
        <v>297</v>
      </c>
      <c r="J756" t="s">
        <v>130</v>
      </c>
      <c r="K756" t="s">
        <v>356</v>
      </c>
      <c r="L756" s="978"/>
      <c r="M756" s="978"/>
      <c r="N756" s="978"/>
      <c r="O756" s="978"/>
      <c r="P756" t="s">
        <v>381</v>
      </c>
      <c r="Q756"/>
      <c r="R756" s="242"/>
      <c r="S756" s="978"/>
      <c r="T756" s="978"/>
      <c r="U756" s="978"/>
      <c r="V756" s="242"/>
      <c r="W756"/>
      <c r="X756"/>
      <c r="Y756"/>
      <c r="Z756"/>
      <c r="AA756"/>
      <c r="AB756"/>
      <c r="AC756" t="s">
        <v>1336</v>
      </c>
      <c r="AD756"/>
      <c r="AE756" s="978"/>
      <c r="AF756" s="978"/>
      <c r="AG756" s="978"/>
      <c r="AH756" s="978"/>
      <c r="AI756" s="978"/>
    </row>
    <row r="757" spans="4:36" s="43" customFormat="1">
      <c r="D757" t="s">
        <v>269</v>
      </c>
      <c r="E757" t="s">
        <v>245</v>
      </c>
      <c r="F757" t="s">
        <v>294</v>
      </c>
      <c r="G757" t="s">
        <v>2409</v>
      </c>
      <c r="H757" t="s">
        <v>272</v>
      </c>
      <c r="I757" t="s">
        <v>297</v>
      </c>
      <c r="J757" t="s">
        <v>130</v>
      </c>
      <c r="K757" t="s">
        <v>356</v>
      </c>
      <c r="L757" s="978"/>
      <c r="M757" s="978"/>
      <c r="N757" s="978"/>
      <c r="O757" s="978"/>
      <c r="P757" t="s">
        <v>381</v>
      </c>
      <c r="Q757"/>
      <c r="R757" s="242"/>
      <c r="S757" s="978"/>
      <c r="T757" s="978"/>
      <c r="U757" s="978"/>
      <c r="V757" s="242"/>
      <c r="W757"/>
      <c r="X757"/>
      <c r="Y757"/>
      <c r="Z757"/>
      <c r="AA757"/>
      <c r="AB757"/>
      <c r="AC757" t="s">
        <v>1336</v>
      </c>
      <c r="AD757"/>
      <c r="AE757" s="978"/>
      <c r="AF757" s="978"/>
      <c r="AG757" s="978"/>
      <c r="AH757" s="978"/>
      <c r="AI757" s="978"/>
      <c r="AJ757" s="60"/>
    </row>
    <row r="758" spans="4:36" s="43" customFormat="1">
      <c r="D758" t="s">
        <v>269</v>
      </c>
      <c r="E758" t="s">
        <v>245</v>
      </c>
      <c r="F758" t="s">
        <v>294</v>
      </c>
      <c r="G758" t="s">
        <v>2409</v>
      </c>
      <c r="H758" t="s">
        <v>272</v>
      </c>
      <c r="I758" t="s">
        <v>297</v>
      </c>
      <c r="J758" t="s">
        <v>130</v>
      </c>
      <c r="K758" t="s">
        <v>356</v>
      </c>
      <c r="L758" s="978"/>
      <c r="M758" s="978"/>
      <c r="N758" s="978"/>
      <c r="O758" s="978"/>
      <c r="P758" t="s">
        <v>381</v>
      </c>
      <c r="Q758"/>
      <c r="R758" s="242"/>
      <c r="S758" s="978"/>
      <c r="T758" s="978"/>
      <c r="U758" s="978"/>
      <c r="V758" s="242"/>
      <c r="W758"/>
      <c r="X758"/>
      <c r="Y758"/>
      <c r="Z758"/>
      <c r="AA758"/>
      <c r="AB758"/>
      <c r="AC758" t="s">
        <v>1336</v>
      </c>
      <c r="AD758"/>
      <c r="AE758" s="978"/>
      <c r="AF758" s="978"/>
      <c r="AG758" s="978"/>
      <c r="AH758" s="978"/>
      <c r="AI758" s="978"/>
    </row>
    <row r="759" spans="4:36" s="43" customFormat="1">
      <c r="D759" t="s">
        <v>269</v>
      </c>
      <c r="E759" t="s">
        <v>245</v>
      </c>
      <c r="F759" t="s">
        <v>294</v>
      </c>
      <c r="G759" t="s">
        <v>2409</v>
      </c>
      <c r="H759" t="s">
        <v>272</v>
      </c>
      <c r="I759" t="s">
        <v>297</v>
      </c>
      <c r="J759" t="s">
        <v>130</v>
      </c>
      <c r="K759" t="s">
        <v>356</v>
      </c>
      <c r="L759" s="978"/>
      <c r="M759" s="978"/>
      <c r="N759" s="978"/>
      <c r="O759" s="978"/>
      <c r="P759" t="s">
        <v>381</v>
      </c>
      <c r="Q759"/>
      <c r="R759" s="242"/>
      <c r="S759" s="978"/>
      <c r="T759" s="978"/>
      <c r="U759" s="978"/>
      <c r="V759" s="242"/>
      <c r="W759"/>
      <c r="X759"/>
      <c r="Y759"/>
      <c r="Z759"/>
      <c r="AA759"/>
      <c r="AB759"/>
      <c r="AC759" t="s">
        <v>1336</v>
      </c>
      <c r="AD759"/>
      <c r="AE759" s="978"/>
      <c r="AF759" s="978"/>
      <c r="AG759" s="978"/>
      <c r="AH759" s="978"/>
      <c r="AI759" s="978"/>
    </row>
    <row r="760" spans="4:36" s="43" customFormat="1">
      <c r="D760" t="s">
        <v>269</v>
      </c>
      <c r="E760" t="s">
        <v>245</v>
      </c>
      <c r="F760" t="s">
        <v>294</v>
      </c>
      <c r="G760" t="s">
        <v>2409</v>
      </c>
      <c r="H760" t="s">
        <v>272</v>
      </c>
      <c r="I760" t="s">
        <v>297</v>
      </c>
      <c r="J760" t="s">
        <v>130</v>
      </c>
      <c r="K760" t="s">
        <v>356</v>
      </c>
      <c r="L760" s="978"/>
      <c r="M760" s="978"/>
      <c r="N760" s="978"/>
      <c r="O760" s="978"/>
      <c r="P760" t="s">
        <v>381</v>
      </c>
      <c r="Q760"/>
      <c r="R760" s="242"/>
      <c r="S760" s="978"/>
      <c r="T760" s="978"/>
      <c r="U760" s="978"/>
      <c r="V760" s="242"/>
      <c r="W760"/>
      <c r="X760"/>
      <c r="Y760"/>
      <c r="Z760"/>
      <c r="AA760"/>
      <c r="AB760"/>
      <c r="AC760" t="s">
        <v>1336</v>
      </c>
      <c r="AD760"/>
      <c r="AE760" s="978"/>
      <c r="AF760" s="978"/>
      <c r="AG760" s="978"/>
      <c r="AH760" s="978"/>
      <c r="AI760" s="978"/>
    </row>
    <row r="761" spans="4:36" s="43" customFormat="1">
      <c r="D761" t="s">
        <v>269</v>
      </c>
      <c r="E761" t="s">
        <v>245</v>
      </c>
      <c r="F761" t="s">
        <v>294</v>
      </c>
      <c r="G761" t="s">
        <v>2409</v>
      </c>
      <c r="H761" t="s">
        <v>272</v>
      </c>
      <c r="I761" t="s">
        <v>297</v>
      </c>
      <c r="J761" t="s">
        <v>130</v>
      </c>
      <c r="K761" t="s">
        <v>356</v>
      </c>
      <c r="L761" s="978"/>
      <c r="M761" s="978"/>
      <c r="N761" s="978"/>
      <c r="O761" s="978"/>
      <c r="P761" t="s">
        <v>381</v>
      </c>
      <c r="Q761"/>
      <c r="R761" s="242"/>
      <c r="S761" s="978"/>
      <c r="T761" s="978"/>
      <c r="U761" s="978"/>
      <c r="V761" s="242"/>
      <c r="W761"/>
      <c r="X761"/>
      <c r="Y761"/>
      <c r="Z761"/>
      <c r="AA761"/>
      <c r="AB761"/>
      <c r="AC761" t="s">
        <v>1336</v>
      </c>
      <c r="AD761"/>
      <c r="AE761" s="978"/>
      <c r="AF761" s="978"/>
      <c r="AG761" s="978"/>
      <c r="AH761" s="978"/>
      <c r="AI761" s="978"/>
    </row>
    <row r="762" spans="4:36" s="43" customFormat="1">
      <c r="D762" t="s">
        <v>269</v>
      </c>
      <c r="E762" t="s">
        <v>245</v>
      </c>
      <c r="F762" t="s">
        <v>294</v>
      </c>
      <c r="G762" t="s">
        <v>2409</v>
      </c>
      <c r="H762" t="s">
        <v>272</v>
      </c>
      <c r="I762" t="s">
        <v>297</v>
      </c>
      <c r="J762" t="s">
        <v>130</v>
      </c>
      <c r="K762" t="s">
        <v>356</v>
      </c>
      <c r="L762" s="978"/>
      <c r="M762" s="978"/>
      <c r="N762" s="978"/>
      <c r="O762" s="978"/>
      <c r="P762" t="s">
        <v>381</v>
      </c>
      <c r="Q762"/>
      <c r="R762" s="242"/>
      <c r="S762" s="978"/>
      <c r="T762" s="978"/>
      <c r="U762" s="978"/>
      <c r="V762" s="242"/>
      <c r="W762"/>
      <c r="X762"/>
      <c r="Y762"/>
      <c r="Z762"/>
      <c r="AA762"/>
      <c r="AB762"/>
      <c r="AC762" t="s">
        <v>1336</v>
      </c>
      <c r="AD762"/>
      <c r="AE762" s="978"/>
      <c r="AF762" s="978"/>
      <c r="AG762" s="978"/>
      <c r="AH762" s="978"/>
      <c r="AI762" s="978"/>
    </row>
    <row r="763" spans="4:36" s="43" customFormat="1">
      <c r="D763" t="s">
        <v>269</v>
      </c>
      <c r="E763" t="s">
        <v>245</v>
      </c>
      <c r="F763" t="s">
        <v>294</v>
      </c>
      <c r="G763" t="s">
        <v>2409</v>
      </c>
      <c r="H763" t="s">
        <v>272</v>
      </c>
      <c r="I763" t="s">
        <v>297</v>
      </c>
      <c r="J763" t="s">
        <v>130</v>
      </c>
      <c r="K763" t="s">
        <v>356</v>
      </c>
      <c r="L763" s="978"/>
      <c r="M763" s="978"/>
      <c r="N763" s="978"/>
      <c r="O763" s="978"/>
      <c r="P763" t="s">
        <v>381</v>
      </c>
      <c r="Q763"/>
      <c r="R763" s="242"/>
      <c r="S763" s="978"/>
      <c r="T763" s="978"/>
      <c r="U763" s="978"/>
      <c r="V763" s="242"/>
      <c r="W763"/>
      <c r="X763"/>
      <c r="Y763"/>
      <c r="Z763"/>
      <c r="AA763"/>
      <c r="AB763"/>
      <c r="AC763" t="s">
        <v>1336</v>
      </c>
      <c r="AD763"/>
      <c r="AE763" s="978"/>
      <c r="AF763" s="978"/>
      <c r="AG763" s="978"/>
      <c r="AH763" s="978"/>
      <c r="AI763" s="978"/>
    </row>
    <row r="764" spans="4:36" s="43" customFormat="1">
      <c r="D764" t="s">
        <v>269</v>
      </c>
      <c r="E764" t="s">
        <v>245</v>
      </c>
      <c r="F764" t="s">
        <v>294</v>
      </c>
      <c r="G764" t="s">
        <v>2409</v>
      </c>
      <c r="H764" t="s">
        <v>272</v>
      </c>
      <c r="I764" t="s">
        <v>297</v>
      </c>
      <c r="J764" t="s">
        <v>130</v>
      </c>
      <c r="K764" t="s">
        <v>356</v>
      </c>
      <c r="L764" s="978"/>
      <c r="M764" s="978"/>
      <c r="N764" s="978"/>
      <c r="O764" s="978"/>
      <c r="P764" t="s">
        <v>381</v>
      </c>
      <c r="Q764"/>
      <c r="R764" s="242"/>
      <c r="S764" s="978"/>
      <c r="T764" s="978"/>
      <c r="U764" s="978"/>
      <c r="V764" s="242"/>
      <c r="W764"/>
      <c r="X764"/>
      <c r="Y764"/>
      <c r="Z764"/>
      <c r="AA764"/>
      <c r="AB764"/>
      <c r="AC764" t="s">
        <v>1336</v>
      </c>
      <c r="AD764"/>
      <c r="AE764" s="978"/>
      <c r="AF764" s="978"/>
      <c r="AG764" s="978"/>
      <c r="AH764" s="978"/>
      <c r="AI764" s="978"/>
    </row>
    <row r="765" spans="4:36" s="43" customFormat="1">
      <c r="D765" t="s">
        <v>269</v>
      </c>
      <c r="E765" t="s">
        <v>245</v>
      </c>
      <c r="F765" t="s">
        <v>294</v>
      </c>
      <c r="G765" t="s">
        <v>2409</v>
      </c>
      <c r="H765" t="s">
        <v>272</v>
      </c>
      <c r="I765" t="s">
        <v>297</v>
      </c>
      <c r="J765" t="s">
        <v>130</v>
      </c>
      <c r="K765" t="s">
        <v>356</v>
      </c>
      <c r="L765" s="978"/>
      <c r="M765" s="978"/>
      <c r="N765" s="978"/>
      <c r="O765" s="978"/>
      <c r="P765" t="s">
        <v>381</v>
      </c>
      <c r="Q765"/>
      <c r="R765" s="242"/>
      <c r="S765" s="978"/>
      <c r="T765" s="978"/>
      <c r="U765" s="978"/>
      <c r="V765" s="242"/>
      <c r="W765"/>
      <c r="X765"/>
      <c r="Y765"/>
      <c r="Z765"/>
      <c r="AA765"/>
      <c r="AB765"/>
      <c r="AC765" t="s">
        <v>1336</v>
      </c>
      <c r="AD765"/>
      <c r="AE765" s="978"/>
      <c r="AF765" s="978"/>
      <c r="AG765" s="978"/>
      <c r="AH765" s="978"/>
      <c r="AI765" s="978"/>
    </row>
    <row r="766" spans="4:36" s="43" customFormat="1">
      <c r="D766" t="s">
        <v>269</v>
      </c>
      <c r="E766" t="s">
        <v>245</v>
      </c>
      <c r="F766" t="s">
        <v>294</v>
      </c>
      <c r="G766" t="s">
        <v>2409</v>
      </c>
      <c r="H766" t="s">
        <v>272</v>
      </c>
      <c r="I766" t="s">
        <v>297</v>
      </c>
      <c r="J766" t="s">
        <v>130</v>
      </c>
      <c r="K766" t="s">
        <v>356</v>
      </c>
      <c r="L766" s="978"/>
      <c r="M766" s="978"/>
      <c r="N766" s="978"/>
      <c r="O766" s="978"/>
      <c r="P766" t="s">
        <v>381</v>
      </c>
      <c r="Q766"/>
      <c r="R766" s="242"/>
      <c r="S766" s="978"/>
      <c r="T766" s="978"/>
      <c r="U766" s="978"/>
      <c r="V766" s="242"/>
      <c r="W766"/>
      <c r="X766"/>
      <c r="Y766"/>
      <c r="Z766"/>
      <c r="AA766"/>
      <c r="AB766"/>
      <c r="AC766" t="s">
        <v>1336</v>
      </c>
      <c r="AD766"/>
      <c r="AE766" s="978"/>
      <c r="AF766" s="978"/>
      <c r="AG766" s="978"/>
      <c r="AH766" s="978"/>
      <c r="AI766" s="978"/>
    </row>
    <row r="767" spans="4:36" s="43" customFormat="1">
      <c r="D767" t="s">
        <v>269</v>
      </c>
      <c r="E767" t="s">
        <v>245</v>
      </c>
      <c r="F767" t="s">
        <v>294</v>
      </c>
      <c r="G767" t="s">
        <v>2409</v>
      </c>
      <c r="H767" t="s">
        <v>272</v>
      </c>
      <c r="I767" t="s">
        <v>297</v>
      </c>
      <c r="J767" t="s">
        <v>130</v>
      </c>
      <c r="K767" t="s">
        <v>356</v>
      </c>
      <c r="L767" s="978"/>
      <c r="M767" s="978"/>
      <c r="N767" s="978"/>
      <c r="O767" s="978"/>
      <c r="P767" t="s">
        <v>381</v>
      </c>
      <c r="Q767"/>
      <c r="R767" s="242"/>
      <c r="S767" s="978"/>
      <c r="T767" s="978"/>
      <c r="U767" s="978"/>
      <c r="V767" s="242"/>
      <c r="W767"/>
      <c r="X767"/>
      <c r="Y767"/>
      <c r="Z767"/>
      <c r="AA767"/>
      <c r="AB767"/>
      <c r="AC767" t="s">
        <v>1336</v>
      </c>
      <c r="AD767"/>
      <c r="AE767" s="978"/>
      <c r="AF767" s="978"/>
      <c r="AG767" s="978"/>
      <c r="AH767" s="978"/>
      <c r="AI767" s="978"/>
    </row>
    <row r="768" spans="4:36" s="43" customFormat="1">
      <c r="D768" t="s">
        <v>269</v>
      </c>
      <c r="E768" t="s">
        <v>245</v>
      </c>
      <c r="F768" t="s">
        <v>294</v>
      </c>
      <c r="G768" t="s">
        <v>2409</v>
      </c>
      <c r="H768" t="s">
        <v>272</v>
      </c>
      <c r="I768" t="s">
        <v>297</v>
      </c>
      <c r="J768" t="s">
        <v>130</v>
      </c>
      <c r="K768" t="s">
        <v>356</v>
      </c>
      <c r="L768" s="978"/>
      <c r="M768" s="978"/>
      <c r="N768" s="978"/>
      <c r="O768" s="978"/>
      <c r="P768" t="s">
        <v>381</v>
      </c>
      <c r="Q768"/>
      <c r="R768" s="242"/>
      <c r="S768" s="978"/>
      <c r="T768" s="978"/>
      <c r="U768" s="978"/>
      <c r="V768" s="242"/>
      <c r="W768"/>
      <c r="X768"/>
      <c r="Y768"/>
      <c r="Z768"/>
      <c r="AA768"/>
      <c r="AB768"/>
      <c r="AC768" t="s">
        <v>1336</v>
      </c>
      <c r="AD768"/>
      <c r="AE768" s="978"/>
      <c r="AF768" s="978"/>
      <c r="AG768" s="978"/>
      <c r="AH768" s="978"/>
      <c r="AI768" s="978"/>
    </row>
    <row r="769" spans="4:35" s="43" customFormat="1">
      <c r="D769" t="s">
        <v>269</v>
      </c>
      <c r="E769" t="s">
        <v>245</v>
      </c>
      <c r="F769" t="s">
        <v>294</v>
      </c>
      <c r="G769" t="s">
        <v>2409</v>
      </c>
      <c r="H769" t="s">
        <v>272</v>
      </c>
      <c r="I769" t="s">
        <v>297</v>
      </c>
      <c r="J769" t="s">
        <v>130</v>
      </c>
      <c r="K769" t="s">
        <v>356</v>
      </c>
      <c r="L769" s="978"/>
      <c r="M769" s="978"/>
      <c r="N769" s="978"/>
      <c r="O769" s="978"/>
      <c r="P769" t="s">
        <v>381</v>
      </c>
      <c r="Q769"/>
      <c r="R769" s="242"/>
      <c r="S769" s="978"/>
      <c r="T769" s="978"/>
      <c r="U769" s="978"/>
      <c r="V769" s="242"/>
      <c r="W769"/>
      <c r="X769"/>
      <c r="Y769"/>
      <c r="Z769"/>
      <c r="AA769"/>
      <c r="AB769"/>
      <c r="AC769" t="s">
        <v>1336</v>
      </c>
      <c r="AD769"/>
      <c r="AE769" s="978"/>
      <c r="AF769" s="978"/>
      <c r="AG769" s="978"/>
      <c r="AH769" s="978"/>
      <c r="AI769" s="978"/>
    </row>
    <row r="770" spans="4:35" s="43" customFormat="1">
      <c r="D770" t="s">
        <v>269</v>
      </c>
      <c r="E770" t="s">
        <v>245</v>
      </c>
      <c r="F770" t="s">
        <v>294</v>
      </c>
      <c r="G770" t="s">
        <v>2409</v>
      </c>
      <c r="H770" t="s">
        <v>272</v>
      </c>
      <c r="I770" t="s">
        <v>297</v>
      </c>
      <c r="J770" t="s">
        <v>130</v>
      </c>
      <c r="K770" t="s">
        <v>356</v>
      </c>
      <c r="L770" s="978"/>
      <c r="M770" s="978"/>
      <c r="N770" s="978"/>
      <c r="O770" s="978"/>
      <c r="P770" t="s">
        <v>381</v>
      </c>
      <c r="Q770"/>
      <c r="R770" s="242"/>
      <c r="S770" s="978"/>
      <c r="T770" s="978"/>
      <c r="U770" s="978"/>
      <c r="V770" s="242"/>
      <c r="W770"/>
      <c r="X770"/>
      <c r="Y770"/>
      <c r="Z770"/>
      <c r="AA770"/>
      <c r="AB770"/>
      <c r="AC770" t="s">
        <v>1336</v>
      </c>
      <c r="AD770"/>
      <c r="AE770" s="978"/>
      <c r="AF770" s="978"/>
      <c r="AG770" s="978"/>
      <c r="AH770" s="978"/>
      <c r="AI770" s="978"/>
    </row>
    <row r="771" spans="4:35" s="43" customFormat="1">
      <c r="D771" t="s">
        <v>269</v>
      </c>
      <c r="E771" t="s">
        <v>245</v>
      </c>
      <c r="F771" t="s">
        <v>294</v>
      </c>
      <c r="G771" t="s">
        <v>2409</v>
      </c>
      <c r="H771" t="s">
        <v>272</v>
      </c>
      <c r="I771" t="s">
        <v>297</v>
      </c>
      <c r="J771" t="s">
        <v>130</v>
      </c>
      <c r="K771" t="s">
        <v>356</v>
      </c>
      <c r="L771" s="978"/>
      <c r="M771" s="978"/>
      <c r="N771" s="978"/>
      <c r="O771" s="978"/>
      <c r="P771" t="s">
        <v>381</v>
      </c>
      <c r="Q771"/>
      <c r="R771" s="242"/>
      <c r="S771" s="978"/>
      <c r="T771" s="978"/>
      <c r="U771" s="978"/>
      <c r="V771" s="242"/>
      <c r="W771"/>
      <c r="X771"/>
      <c r="Y771"/>
      <c r="Z771"/>
      <c r="AA771"/>
      <c r="AB771"/>
      <c r="AC771" t="s">
        <v>1336</v>
      </c>
      <c r="AD771"/>
      <c r="AE771" s="978"/>
      <c r="AF771" s="978"/>
      <c r="AG771" s="978"/>
      <c r="AH771" s="978"/>
      <c r="AI771" s="978"/>
    </row>
    <row r="772" spans="4:35" s="43" customFormat="1">
      <c r="D772" t="s">
        <v>269</v>
      </c>
      <c r="E772" t="s">
        <v>245</v>
      </c>
      <c r="F772" t="s">
        <v>294</v>
      </c>
      <c r="G772" t="s">
        <v>2409</v>
      </c>
      <c r="H772" t="s">
        <v>272</v>
      </c>
      <c r="I772" t="s">
        <v>297</v>
      </c>
      <c r="J772" t="s">
        <v>130</v>
      </c>
      <c r="K772" t="s">
        <v>356</v>
      </c>
      <c r="L772" s="978"/>
      <c r="M772" s="978"/>
      <c r="N772" s="978"/>
      <c r="O772" s="978"/>
      <c r="P772" t="s">
        <v>381</v>
      </c>
      <c r="Q772"/>
      <c r="R772" s="242"/>
      <c r="S772" s="978"/>
      <c r="T772" s="978"/>
      <c r="U772" s="978"/>
      <c r="V772" s="242"/>
      <c r="W772"/>
      <c r="X772"/>
      <c r="Y772"/>
      <c r="Z772"/>
      <c r="AA772"/>
      <c r="AB772"/>
      <c r="AC772" t="s">
        <v>1336</v>
      </c>
      <c r="AD772"/>
      <c r="AE772" s="978"/>
      <c r="AF772" s="978"/>
      <c r="AG772" s="978"/>
      <c r="AH772" s="978"/>
      <c r="AI772" s="978"/>
    </row>
    <row r="773" spans="4:35" s="43" customFormat="1">
      <c r="D773" t="s">
        <v>269</v>
      </c>
      <c r="E773" t="s">
        <v>245</v>
      </c>
      <c r="F773" t="s">
        <v>294</v>
      </c>
      <c r="G773" t="s">
        <v>2409</v>
      </c>
      <c r="H773" t="s">
        <v>272</v>
      </c>
      <c r="I773" t="s">
        <v>297</v>
      </c>
      <c r="J773" t="s">
        <v>130</v>
      </c>
      <c r="K773" t="s">
        <v>356</v>
      </c>
      <c r="L773" s="978"/>
      <c r="M773" s="978"/>
      <c r="N773" s="978"/>
      <c r="O773" s="978"/>
      <c r="P773" t="s">
        <v>381</v>
      </c>
      <c r="Q773"/>
      <c r="R773" s="242"/>
      <c r="S773" s="978"/>
      <c r="T773" s="978"/>
      <c r="U773" s="978"/>
      <c r="V773" s="242"/>
      <c r="W773"/>
      <c r="X773"/>
      <c r="Y773"/>
      <c r="Z773"/>
      <c r="AA773"/>
      <c r="AB773"/>
      <c r="AC773" t="s">
        <v>1336</v>
      </c>
      <c r="AD773"/>
      <c r="AE773" s="978"/>
      <c r="AF773" s="978"/>
      <c r="AG773" s="978"/>
      <c r="AH773" s="978"/>
      <c r="AI773" s="978"/>
    </row>
    <row r="774" spans="4:35" s="43" customFormat="1">
      <c r="D774" t="s">
        <v>269</v>
      </c>
      <c r="E774" t="s">
        <v>245</v>
      </c>
      <c r="F774" t="s">
        <v>294</v>
      </c>
      <c r="G774" t="s">
        <v>2409</v>
      </c>
      <c r="H774" t="s">
        <v>272</v>
      </c>
      <c r="I774" t="s">
        <v>297</v>
      </c>
      <c r="J774" t="s">
        <v>130</v>
      </c>
      <c r="K774" t="s">
        <v>356</v>
      </c>
      <c r="L774" s="978"/>
      <c r="M774" s="978"/>
      <c r="N774" s="978"/>
      <c r="O774" s="978"/>
      <c r="P774" t="s">
        <v>381</v>
      </c>
      <c r="Q774"/>
      <c r="R774" s="242"/>
      <c r="S774" s="978"/>
      <c r="T774" s="978"/>
      <c r="U774" s="978"/>
      <c r="V774" s="242"/>
      <c r="W774"/>
      <c r="X774"/>
      <c r="Y774"/>
      <c r="Z774"/>
      <c r="AA774"/>
      <c r="AB774"/>
      <c r="AC774" t="s">
        <v>1336</v>
      </c>
      <c r="AD774"/>
      <c r="AE774" s="978"/>
      <c r="AF774" s="978"/>
      <c r="AG774" s="978"/>
      <c r="AH774" s="978"/>
      <c r="AI774" s="978"/>
    </row>
    <row r="775" spans="4:35" s="43" customFormat="1">
      <c r="D775" t="s">
        <v>269</v>
      </c>
      <c r="E775" t="s">
        <v>245</v>
      </c>
      <c r="F775" t="s">
        <v>294</v>
      </c>
      <c r="G775" t="s">
        <v>2409</v>
      </c>
      <c r="H775" t="s">
        <v>272</v>
      </c>
      <c r="I775" t="s">
        <v>297</v>
      </c>
      <c r="J775" t="s">
        <v>130</v>
      </c>
      <c r="K775" t="s">
        <v>356</v>
      </c>
      <c r="L775" s="978"/>
      <c r="M775" s="978"/>
      <c r="N775" s="978"/>
      <c r="O775" s="978"/>
      <c r="P775" t="s">
        <v>381</v>
      </c>
      <c r="Q775"/>
      <c r="R775" s="242"/>
      <c r="S775" s="978"/>
      <c r="T775" s="978"/>
      <c r="U775" s="978"/>
      <c r="V775" s="242"/>
      <c r="W775"/>
      <c r="X775"/>
      <c r="Y775"/>
      <c r="Z775"/>
      <c r="AA775"/>
      <c r="AB775"/>
      <c r="AC775" t="s">
        <v>1336</v>
      </c>
      <c r="AD775"/>
      <c r="AE775" s="978"/>
      <c r="AF775" s="978"/>
      <c r="AG775" s="978"/>
      <c r="AH775" s="978"/>
      <c r="AI775" s="978"/>
    </row>
    <row r="776" spans="4:35" s="43" customFormat="1">
      <c r="D776" t="s">
        <v>269</v>
      </c>
      <c r="E776" t="s">
        <v>245</v>
      </c>
      <c r="F776" t="s">
        <v>294</v>
      </c>
      <c r="G776" t="s">
        <v>2409</v>
      </c>
      <c r="H776" t="s">
        <v>272</v>
      </c>
      <c r="I776" t="s">
        <v>297</v>
      </c>
      <c r="J776" t="s">
        <v>130</v>
      </c>
      <c r="K776" t="s">
        <v>356</v>
      </c>
      <c r="L776" s="978"/>
      <c r="M776" s="978"/>
      <c r="N776" s="978"/>
      <c r="O776" s="978"/>
      <c r="P776" t="s">
        <v>381</v>
      </c>
      <c r="Q776"/>
      <c r="R776" s="242"/>
      <c r="S776" s="978"/>
      <c r="T776" s="978"/>
      <c r="U776" s="978"/>
      <c r="V776" s="242"/>
      <c r="W776"/>
      <c r="X776"/>
      <c r="Y776"/>
      <c r="Z776"/>
      <c r="AA776"/>
      <c r="AB776"/>
      <c r="AC776" t="s">
        <v>1336</v>
      </c>
      <c r="AD776"/>
      <c r="AE776" s="978"/>
      <c r="AF776" s="978"/>
      <c r="AG776" s="978"/>
      <c r="AH776" s="978"/>
      <c r="AI776" s="978"/>
    </row>
    <row r="777" spans="4:35" s="43" customFormat="1">
      <c r="D777" t="s">
        <v>269</v>
      </c>
      <c r="E777" t="s">
        <v>245</v>
      </c>
      <c r="F777" t="s">
        <v>294</v>
      </c>
      <c r="G777" t="s">
        <v>2409</v>
      </c>
      <c r="H777" t="s">
        <v>272</v>
      </c>
      <c r="I777" t="s">
        <v>297</v>
      </c>
      <c r="J777" t="s">
        <v>130</v>
      </c>
      <c r="K777" t="s">
        <v>356</v>
      </c>
      <c r="L777" s="978"/>
      <c r="M777" s="978"/>
      <c r="N777" s="978"/>
      <c r="O777" s="978"/>
      <c r="P777" t="s">
        <v>381</v>
      </c>
      <c r="Q777"/>
      <c r="R777" s="242"/>
      <c r="S777" s="978"/>
      <c r="T777" s="978"/>
      <c r="U777" s="978"/>
      <c r="V777" s="242"/>
      <c r="W777"/>
      <c r="X777"/>
      <c r="Y777"/>
      <c r="Z777"/>
      <c r="AA777"/>
      <c r="AB777"/>
      <c r="AC777" t="s">
        <v>1336</v>
      </c>
      <c r="AD777"/>
      <c r="AE777" s="978"/>
      <c r="AF777" s="978"/>
      <c r="AG777" s="978"/>
      <c r="AH777" s="978"/>
      <c r="AI777" s="978"/>
    </row>
    <row r="778" spans="4:35" s="43" customFormat="1">
      <c r="D778" t="s">
        <v>269</v>
      </c>
      <c r="E778" t="s">
        <v>245</v>
      </c>
      <c r="F778" t="s">
        <v>294</v>
      </c>
      <c r="G778" t="s">
        <v>2409</v>
      </c>
      <c r="H778" t="s">
        <v>272</v>
      </c>
      <c r="I778" t="s">
        <v>297</v>
      </c>
      <c r="J778" t="s">
        <v>130</v>
      </c>
      <c r="K778" t="s">
        <v>356</v>
      </c>
      <c r="L778" s="978"/>
      <c r="M778" s="978"/>
      <c r="N778" s="978"/>
      <c r="O778" s="978"/>
      <c r="P778" t="s">
        <v>381</v>
      </c>
      <c r="Q778"/>
      <c r="R778" s="242"/>
      <c r="S778" s="978"/>
      <c r="T778" s="978"/>
      <c r="U778" s="978"/>
      <c r="V778" s="242"/>
      <c r="W778"/>
      <c r="X778"/>
      <c r="Y778"/>
      <c r="Z778"/>
      <c r="AA778"/>
      <c r="AB778"/>
      <c r="AC778" t="s">
        <v>1336</v>
      </c>
      <c r="AD778"/>
      <c r="AE778" s="978"/>
      <c r="AF778" s="978"/>
      <c r="AG778" s="978"/>
      <c r="AH778" s="978"/>
      <c r="AI778" s="978"/>
    </row>
    <row r="779" spans="4:35" s="43" customFormat="1">
      <c r="D779" t="s">
        <v>269</v>
      </c>
      <c r="E779" t="s">
        <v>245</v>
      </c>
      <c r="F779" t="s">
        <v>294</v>
      </c>
      <c r="G779" t="s">
        <v>2409</v>
      </c>
      <c r="H779" t="s">
        <v>272</v>
      </c>
      <c r="I779" t="s">
        <v>297</v>
      </c>
      <c r="J779" t="s">
        <v>130</v>
      </c>
      <c r="K779" t="s">
        <v>356</v>
      </c>
      <c r="L779" s="978"/>
      <c r="M779" s="978"/>
      <c r="N779" s="978"/>
      <c r="O779" s="978"/>
      <c r="P779" t="s">
        <v>381</v>
      </c>
      <c r="Q779"/>
      <c r="R779" s="242"/>
      <c r="S779" s="978"/>
      <c r="T779" s="978"/>
      <c r="U779" s="978"/>
      <c r="V779" s="242"/>
      <c r="W779"/>
      <c r="X779"/>
      <c r="Y779"/>
      <c r="Z779"/>
      <c r="AA779"/>
      <c r="AB779"/>
      <c r="AC779" t="s">
        <v>1336</v>
      </c>
      <c r="AD779"/>
      <c r="AE779" s="978"/>
      <c r="AF779" s="978"/>
      <c r="AG779" s="978"/>
      <c r="AH779" s="978"/>
      <c r="AI779" s="978"/>
    </row>
    <row r="780" spans="4:35" s="43" customFormat="1">
      <c r="D780" t="s">
        <v>269</v>
      </c>
      <c r="E780" t="s">
        <v>245</v>
      </c>
      <c r="F780" t="s">
        <v>294</v>
      </c>
      <c r="G780" t="s">
        <v>2409</v>
      </c>
      <c r="H780" t="s">
        <v>272</v>
      </c>
      <c r="I780" t="s">
        <v>297</v>
      </c>
      <c r="J780" t="s">
        <v>130</v>
      </c>
      <c r="K780" t="s">
        <v>356</v>
      </c>
      <c r="L780" s="978"/>
      <c r="M780" s="978"/>
      <c r="N780" s="978"/>
      <c r="O780" s="978"/>
      <c r="P780" t="s">
        <v>381</v>
      </c>
      <c r="Q780"/>
      <c r="R780" s="242"/>
      <c r="S780" s="978"/>
      <c r="T780" s="978"/>
      <c r="U780" s="978"/>
      <c r="V780" s="242"/>
      <c r="W780"/>
      <c r="X780"/>
      <c r="Y780"/>
      <c r="Z780"/>
      <c r="AA780"/>
      <c r="AB780"/>
      <c r="AC780" t="s">
        <v>1336</v>
      </c>
      <c r="AD780"/>
      <c r="AE780" s="978"/>
      <c r="AF780" s="978"/>
      <c r="AG780" s="978"/>
      <c r="AH780" s="978"/>
      <c r="AI780" s="978"/>
    </row>
    <row r="781" spans="4:35" s="43" customFormat="1">
      <c r="D781" t="s">
        <v>269</v>
      </c>
      <c r="E781" t="s">
        <v>245</v>
      </c>
      <c r="F781" t="s">
        <v>294</v>
      </c>
      <c r="G781" t="s">
        <v>2409</v>
      </c>
      <c r="H781" t="s">
        <v>272</v>
      </c>
      <c r="I781" t="s">
        <v>297</v>
      </c>
      <c r="J781" t="s">
        <v>130</v>
      </c>
      <c r="K781" t="s">
        <v>356</v>
      </c>
      <c r="L781" s="978"/>
      <c r="M781" s="978"/>
      <c r="N781" s="978"/>
      <c r="O781" s="978"/>
      <c r="P781" t="s">
        <v>381</v>
      </c>
      <c r="Q781"/>
      <c r="R781" s="242"/>
      <c r="S781" s="978"/>
      <c r="T781" s="978"/>
      <c r="U781" s="978"/>
      <c r="V781" s="242"/>
      <c r="W781"/>
      <c r="X781"/>
      <c r="Y781"/>
      <c r="Z781"/>
      <c r="AA781"/>
      <c r="AB781"/>
      <c r="AC781" t="s">
        <v>1336</v>
      </c>
      <c r="AD781"/>
      <c r="AE781" s="978"/>
      <c r="AF781" s="978"/>
      <c r="AG781" s="978"/>
      <c r="AH781" s="978"/>
      <c r="AI781" s="978"/>
    </row>
    <row r="782" spans="4:35" s="43" customFormat="1">
      <c r="D782" t="s">
        <v>269</v>
      </c>
      <c r="E782" t="s">
        <v>245</v>
      </c>
      <c r="F782" t="s">
        <v>294</v>
      </c>
      <c r="G782" t="s">
        <v>2409</v>
      </c>
      <c r="H782" t="s">
        <v>272</v>
      </c>
      <c r="I782" t="s">
        <v>297</v>
      </c>
      <c r="J782" t="s">
        <v>130</v>
      </c>
      <c r="K782" t="s">
        <v>356</v>
      </c>
      <c r="L782" s="978"/>
      <c r="M782" s="978"/>
      <c r="N782" s="978"/>
      <c r="O782" s="978"/>
      <c r="P782" t="s">
        <v>381</v>
      </c>
      <c r="Q782"/>
      <c r="R782" s="242"/>
      <c r="S782" s="978"/>
      <c r="T782" s="978"/>
      <c r="U782" s="978"/>
      <c r="V782" s="242"/>
      <c r="W782"/>
      <c r="X782"/>
      <c r="Y782"/>
      <c r="Z782"/>
      <c r="AA782"/>
      <c r="AB782"/>
      <c r="AC782" t="s">
        <v>1336</v>
      </c>
      <c r="AD782"/>
      <c r="AE782" s="978"/>
      <c r="AF782" s="978"/>
      <c r="AG782" s="978"/>
      <c r="AH782" s="978"/>
      <c r="AI782" s="978"/>
    </row>
    <row r="783" spans="4:35" s="43" customFormat="1">
      <c r="D783" t="s">
        <v>269</v>
      </c>
      <c r="E783" t="s">
        <v>245</v>
      </c>
      <c r="F783" t="s">
        <v>294</v>
      </c>
      <c r="G783" t="s">
        <v>2409</v>
      </c>
      <c r="H783" t="s">
        <v>272</v>
      </c>
      <c r="I783" t="s">
        <v>297</v>
      </c>
      <c r="J783" t="s">
        <v>130</v>
      </c>
      <c r="K783" t="s">
        <v>356</v>
      </c>
      <c r="L783" s="978"/>
      <c r="M783" s="978"/>
      <c r="N783" s="978"/>
      <c r="O783" s="978"/>
      <c r="P783" t="s">
        <v>381</v>
      </c>
      <c r="Q783"/>
      <c r="R783" s="242"/>
      <c r="S783" s="978"/>
      <c r="T783" s="978"/>
      <c r="U783" s="978"/>
      <c r="V783" s="242"/>
      <c r="W783"/>
      <c r="X783"/>
      <c r="Y783"/>
      <c r="Z783"/>
      <c r="AA783"/>
      <c r="AB783"/>
      <c r="AC783" t="s">
        <v>1336</v>
      </c>
      <c r="AD783"/>
      <c r="AE783" s="978"/>
      <c r="AF783" s="978"/>
      <c r="AG783" s="978"/>
      <c r="AH783" s="978"/>
      <c r="AI783" s="978"/>
    </row>
    <row r="784" spans="4:35" s="43" customFormat="1">
      <c r="D784" t="s">
        <v>269</v>
      </c>
      <c r="E784" t="s">
        <v>245</v>
      </c>
      <c r="F784" t="s">
        <v>294</v>
      </c>
      <c r="G784" t="s">
        <v>2409</v>
      </c>
      <c r="H784" t="s">
        <v>272</v>
      </c>
      <c r="I784" t="s">
        <v>297</v>
      </c>
      <c r="J784" t="s">
        <v>130</v>
      </c>
      <c r="K784" t="s">
        <v>356</v>
      </c>
      <c r="L784" s="978"/>
      <c r="M784" s="978"/>
      <c r="N784" s="978"/>
      <c r="O784" s="978"/>
      <c r="P784" t="s">
        <v>381</v>
      </c>
      <c r="Q784"/>
      <c r="R784" s="242"/>
      <c r="S784" s="978"/>
      <c r="T784" s="978"/>
      <c r="U784" s="978"/>
      <c r="V784" s="242"/>
      <c r="W784"/>
      <c r="X784"/>
      <c r="Y784"/>
      <c r="Z784"/>
      <c r="AA784"/>
      <c r="AB784"/>
      <c r="AC784" t="s">
        <v>1336</v>
      </c>
      <c r="AD784"/>
      <c r="AE784" s="978"/>
      <c r="AF784" s="978"/>
      <c r="AG784" s="978"/>
      <c r="AH784" s="978"/>
      <c r="AI784" s="978"/>
    </row>
    <row r="785" spans="4:36">
      <c r="D785" t="s">
        <v>269</v>
      </c>
      <c r="E785" t="s">
        <v>245</v>
      </c>
      <c r="F785" t="s">
        <v>294</v>
      </c>
      <c r="G785" t="s">
        <v>2409</v>
      </c>
      <c r="H785" t="s">
        <v>272</v>
      </c>
      <c r="I785" t="s">
        <v>297</v>
      </c>
      <c r="J785" t="s">
        <v>130</v>
      </c>
      <c r="K785" t="s">
        <v>356</v>
      </c>
      <c r="L785" s="978"/>
      <c r="M785" s="978"/>
      <c r="N785" s="978"/>
      <c r="O785" s="978"/>
      <c r="P785" t="s">
        <v>381</v>
      </c>
      <c r="S785" s="978"/>
      <c r="T785" s="978"/>
      <c r="U785" s="978"/>
      <c r="AC785" t="s">
        <v>1336</v>
      </c>
      <c r="AE785" s="978"/>
      <c r="AF785" s="978"/>
      <c r="AG785" s="978"/>
      <c r="AH785" s="978"/>
      <c r="AI785" s="978"/>
    </row>
    <row r="786" spans="4:36">
      <c r="D786" t="s">
        <v>269</v>
      </c>
      <c r="E786" t="s">
        <v>245</v>
      </c>
      <c r="F786" t="s">
        <v>294</v>
      </c>
      <c r="G786" t="s">
        <v>2409</v>
      </c>
      <c r="H786" t="s">
        <v>272</v>
      </c>
      <c r="I786" t="s">
        <v>297</v>
      </c>
      <c r="J786" t="s">
        <v>130</v>
      </c>
      <c r="K786" t="s">
        <v>356</v>
      </c>
      <c r="L786" s="978"/>
      <c r="M786" s="978"/>
      <c r="N786" s="978"/>
      <c r="O786" s="978"/>
      <c r="P786" t="s">
        <v>381</v>
      </c>
      <c r="S786" s="978"/>
      <c r="T786" s="978"/>
      <c r="U786" s="978"/>
      <c r="AC786" t="s">
        <v>1336</v>
      </c>
      <c r="AE786" s="978"/>
      <c r="AF786" s="978"/>
      <c r="AG786" s="978"/>
      <c r="AH786" s="978"/>
      <c r="AI786" s="978"/>
    </row>
    <row r="787" spans="4:36">
      <c r="D787" t="s">
        <v>269</v>
      </c>
      <c r="E787" t="s">
        <v>245</v>
      </c>
      <c r="F787" t="s">
        <v>294</v>
      </c>
      <c r="G787" t="s">
        <v>2409</v>
      </c>
      <c r="H787" t="s">
        <v>272</v>
      </c>
      <c r="I787" t="s">
        <v>297</v>
      </c>
      <c r="J787" t="s">
        <v>130</v>
      </c>
      <c r="K787" t="s">
        <v>356</v>
      </c>
      <c r="L787" s="978"/>
      <c r="M787" s="978"/>
      <c r="N787" s="978"/>
      <c r="O787" s="978"/>
      <c r="P787" t="s">
        <v>381</v>
      </c>
      <c r="S787" s="978"/>
      <c r="T787" s="978"/>
      <c r="U787" s="978"/>
      <c r="AC787" t="s">
        <v>1336</v>
      </c>
      <c r="AE787" s="978"/>
      <c r="AF787" s="978"/>
      <c r="AG787" s="978"/>
      <c r="AH787" s="978"/>
      <c r="AI787" s="978"/>
    </row>
    <row r="788" spans="4:36">
      <c r="D788" t="s">
        <v>269</v>
      </c>
      <c r="E788" t="s">
        <v>245</v>
      </c>
      <c r="F788" t="s">
        <v>294</v>
      </c>
      <c r="G788" t="s">
        <v>2409</v>
      </c>
      <c r="H788" t="s">
        <v>272</v>
      </c>
      <c r="I788" t="s">
        <v>297</v>
      </c>
      <c r="J788" t="s">
        <v>130</v>
      </c>
      <c r="K788" t="s">
        <v>356</v>
      </c>
      <c r="L788" s="978"/>
      <c r="M788" s="978"/>
      <c r="N788" s="978"/>
      <c r="O788" s="978"/>
      <c r="P788" t="s">
        <v>381</v>
      </c>
      <c r="S788" s="978"/>
      <c r="T788" s="978"/>
      <c r="U788" s="978"/>
      <c r="AC788" t="s">
        <v>1336</v>
      </c>
      <c r="AE788" s="978"/>
      <c r="AF788" s="978"/>
      <c r="AG788" s="978"/>
      <c r="AH788" s="978"/>
      <c r="AI788" s="978"/>
    </row>
    <row r="789" spans="4:36">
      <c r="D789" t="s">
        <v>269</v>
      </c>
      <c r="E789" t="s">
        <v>245</v>
      </c>
      <c r="F789" t="s">
        <v>294</v>
      </c>
      <c r="G789" t="s">
        <v>2409</v>
      </c>
      <c r="H789" t="s">
        <v>272</v>
      </c>
      <c r="I789" t="s">
        <v>297</v>
      </c>
      <c r="J789" t="s">
        <v>130</v>
      </c>
      <c r="K789" t="s">
        <v>356</v>
      </c>
      <c r="L789" s="978"/>
      <c r="M789" s="978"/>
      <c r="N789" s="978"/>
      <c r="O789" s="978"/>
      <c r="P789" t="s">
        <v>381</v>
      </c>
      <c r="R789" s="242"/>
      <c r="S789" s="978"/>
      <c r="T789" s="978"/>
      <c r="U789" s="978"/>
      <c r="V789" s="242"/>
      <c r="AC789" t="s">
        <v>1336</v>
      </c>
      <c r="AE789" s="978"/>
      <c r="AF789" s="978"/>
      <c r="AG789" s="978"/>
      <c r="AH789" s="978"/>
      <c r="AI789" s="978"/>
    </row>
    <row r="790" spans="4:36">
      <c r="D790" t="s">
        <v>269</v>
      </c>
      <c r="E790" t="s">
        <v>245</v>
      </c>
      <c r="F790" t="s">
        <v>294</v>
      </c>
      <c r="G790" t="s">
        <v>2409</v>
      </c>
      <c r="H790" t="s">
        <v>272</v>
      </c>
      <c r="I790" t="s">
        <v>297</v>
      </c>
      <c r="J790" t="s">
        <v>130</v>
      </c>
      <c r="K790" t="s">
        <v>356</v>
      </c>
      <c r="L790" s="978"/>
      <c r="M790" s="978"/>
      <c r="N790" s="978"/>
      <c r="O790" s="978"/>
      <c r="P790" t="s">
        <v>381</v>
      </c>
      <c r="R790" s="242"/>
      <c r="S790" s="978"/>
      <c r="T790" s="978"/>
      <c r="U790" s="978"/>
      <c r="V790" s="242"/>
      <c r="AC790" t="s">
        <v>1336</v>
      </c>
      <c r="AE790" s="978"/>
      <c r="AF790" s="978"/>
      <c r="AG790" s="978"/>
      <c r="AH790" s="978"/>
      <c r="AI790" s="978"/>
    </row>
    <row r="791" spans="4:36">
      <c r="D791" t="s">
        <v>269</v>
      </c>
      <c r="E791" t="s">
        <v>245</v>
      </c>
      <c r="F791" t="s">
        <v>294</v>
      </c>
      <c r="G791" t="s">
        <v>2409</v>
      </c>
      <c r="H791" t="s">
        <v>272</v>
      </c>
      <c r="I791" t="s">
        <v>297</v>
      </c>
      <c r="J791" t="s">
        <v>130</v>
      </c>
      <c r="K791" t="s">
        <v>356</v>
      </c>
      <c r="L791" s="978"/>
      <c r="M791" s="978"/>
      <c r="N791" s="978"/>
      <c r="O791" s="978"/>
      <c r="P791" t="s">
        <v>381</v>
      </c>
      <c r="R791" s="242"/>
      <c r="S791" s="978"/>
      <c r="T791" s="978"/>
      <c r="U791" s="978"/>
      <c r="V791" s="242"/>
      <c r="AC791" t="s">
        <v>1336</v>
      </c>
      <c r="AE791" s="978"/>
      <c r="AF791" s="978"/>
      <c r="AG791" s="978"/>
      <c r="AH791" s="978"/>
      <c r="AI791" s="978"/>
    </row>
    <row r="792" spans="4:36">
      <c r="D792" t="s">
        <v>269</v>
      </c>
      <c r="E792" t="s">
        <v>245</v>
      </c>
      <c r="F792" t="s">
        <v>294</v>
      </c>
      <c r="G792" t="s">
        <v>2409</v>
      </c>
      <c r="H792" t="s">
        <v>272</v>
      </c>
      <c r="I792" t="s">
        <v>297</v>
      </c>
      <c r="J792" t="s">
        <v>130</v>
      </c>
      <c r="K792" t="s">
        <v>356</v>
      </c>
      <c r="L792" s="978"/>
      <c r="M792" s="978"/>
      <c r="N792" s="978"/>
      <c r="O792" s="978"/>
      <c r="P792" t="s">
        <v>381</v>
      </c>
      <c r="R792" s="242"/>
      <c r="S792" s="978"/>
      <c r="T792" s="978"/>
      <c r="U792" s="978"/>
      <c r="V792" s="242"/>
      <c r="AC792" t="s">
        <v>1336</v>
      </c>
      <c r="AE792" s="978"/>
      <c r="AF792" s="978"/>
      <c r="AG792" s="978"/>
      <c r="AH792" s="978"/>
      <c r="AI792" s="978"/>
    </row>
    <row r="793" spans="4:36">
      <c r="D793" t="s">
        <v>269</v>
      </c>
      <c r="E793" t="s">
        <v>245</v>
      </c>
      <c r="F793" t="s">
        <v>294</v>
      </c>
      <c r="G793" t="s">
        <v>2409</v>
      </c>
      <c r="H793" t="s">
        <v>272</v>
      </c>
      <c r="I793" t="s">
        <v>297</v>
      </c>
      <c r="J793" t="s">
        <v>130</v>
      </c>
      <c r="K793" t="s">
        <v>356</v>
      </c>
      <c r="L793" s="978"/>
      <c r="M793" s="978"/>
      <c r="N793" s="978"/>
      <c r="O793" s="978"/>
      <c r="P793" t="s">
        <v>381</v>
      </c>
      <c r="R793" s="242"/>
      <c r="S793" s="978"/>
      <c r="T793" s="978"/>
      <c r="U793" s="978"/>
      <c r="V793" s="242"/>
      <c r="AC793" t="s">
        <v>1336</v>
      </c>
      <c r="AE793" s="978"/>
      <c r="AF793" s="978"/>
      <c r="AG793" s="978"/>
      <c r="AH793" s="978"/>
      <c r="AI793" s="978"/>
    </row>
    <row r="794" spans="4:36">
      <c r="D794" t="s">
        <v>269</v>
      </c>
      <c r="E794" t="s">
        <v>245</v>
      </c>
      <c r="F794" t="s">
        <v>294</v>
      </c>
      <c r="G794" t="s">
        <v>2409</v>
      </c>
      <c r="H794" t="s">
        <v>272</v>
      </c>
      <c r="I794" t="s">
        <v>297</v>
      </c>
      <c r="J794" t="s">
        <v>130</v>
      </c>
      <c r="K794" t="s">
        <v>356</v>
      </c>
      <c r="L794" s="978"/>
      <c r="M794" s="978"/>
      <c r="N794" s="978"/>
      <c r="O794" s="978"/>
      <c r="P794" t="s">
        <v>381</v>
      </c>
      <c r="R794" s="242"/>
      <c r="S794" s="978"/>
      <c r="T794" s="978"/>
      <c r="U794" s="978"/>
      <c r="V794" s="242"/>
      <c r="AC794" t="s">
        <v>1336</v>
      </c>
      <c r="AE794" s="978"/>
      <c r="AF794" s="978"/>
      <c r="AG794" s="978"/>
      <c r="AH794" s="978"/>
      <c r="AI794" s="978"/>
    </row>
    <row r="795" spans="4:36">
      <c r="D795" t="s">
        <v>269</v>
      </c>
      <c r="E795" t="s">
        <v>245</v>
      </c>
      <c r="F795" t="s">
        <v>294</v>
      </c>
      <c r="G795" t="s">
        <v>2409</v>
      </c>
      <c r="H795" t="s">
        <v>272</v>
      </c>
      <c r="I795" t="s">
        <v>297</v>
      </c>
      <c r="J795" t="s">
        <v>130</v>
      </c>
      <c r="K795" t="s">
        <v>356</v>
      </c>
      <c r="L795" s="978"/>
      <c r="M795" s="978"/>
      <c r="N795" s="978"/>
      <c r="O795" s="978"/>
      <c r="P795" t="s">
        <v>381</v>
      </c>
      <c r="R795" s="242"/>
      <c r="S795" s="978"/>
      <c r="T795" s="978"/>
      <c r="U795" s="978"/>
      <c r="V795" s="242"/>
      <c r="AC795" t="s">
        <v>1336</v>
      </c>
      <c r="AE795" s="978"/>
      <c r="AF795" s="978"/>
      <c r="AG795" s="978"/>
      <c r="AH795" s="978"/>
      <c r="AI795" s="978"/>
    </row>
    <row r="796" spans="4:36">
      <c r="D796" t="s">
        <v>269</v>
      </c>
      <c r="E796" t="s">
        <v>245</v>
      </c>
      <c r="F796" t="s">
        <v>294</v>
      </c>
      <c r="G796" t="s">
        <v>2409</v>
      </c>
      <c r="H796" t="s">
        <v>272</v>
      </c>
      <c r="I796" t="s">
        <v>297</v>
      </c>
      <c r="J796" t="s">
        <v>130</v>
      </c>
      <c r="K796" t="s">
        <v>356</v>
      </c>
      <c r="L796" s="978"/>
      <c r="M796" s="978"/>
      <c r="N796" s="978"/>
      <c r="O796" s="978"/>
      <c r="P796" t="s">
        <v>381</v>
      </c>
      <c r="R796" s="242"/>
      <c r="S796" s="978"/>
      <c r="T796" s="978"/>
      <c r="U796" s="978"/>
      <c r="V796" s="242"/>
      <c r="AC796" t="s">
        <v>1336</v>
      </c>
      <c r="AE796" s="978"/>
      <c r="AF796" s="978"/>
      <c r="AG796" s="978"/>
      <c r="AH796" s="978"/>
      <c r="AI796" s="978"/>
    </row>
    <row r="797" spans="4:36" s="43" customFormat="1">
      <c r="D797" t="s">
        <v>269</v>
      </c>
      <c r="E797" t="s">
        <v>245</v>
      </c>
      <c r="F797" t="s">
        <v>294</v>
      </c>
      <c r="G797" t="s">
        <v>2409</v>
      </c>
      <c r="H797" t="s">
        <v>272</v>
      </c>
      <c r="I797" t="s">
        <v>297</v>
      </c>
      <c r="J797" t="s">
        <v>130</v>
      </c>
      <c r="K797" t="s">
        <v>356</v>
      </c>
      <c r="L797" s="978"/>
      <c r="M797" s="978"/>
      <c r="N797" s="978"/>
      <c r="O797" s="978"/>
      <c r="P797" t="s">
        <v>381</v>
      </c>
      <c r="Q797"/>
      <c r="R797" s="242"/>
      <c r="S797" s="978"/>
      <c r="T797" s="978"/>
      <c r="U797" s="978"/>
      <c r="V797" s="242"/>
      <c r="W797"/>
      <c r="X797"/>
      <c r="Y797"/>
      <c r="Z797"/>
      <c r="AA797"/>
      <c r="AB797"/>
      <c r="AC797" t="s">
        <v>1336</v>
      </c>
      <c r="AD797"/>
      <c r="AE797" s="978"/>
      <c r="AF797" s="978"/>
      <c r="AG797" s="978"/>
      <c r="AH797" s="978"/>
      <c r="AI797" s="978"/>
    </row>
    <row r="798" spans="4:36" s="43" customFormat="1">
      <c r="D798" t="s">
        <v>269</v>
      </c>
      <c r="E798" t="s">
        <v>245</v>
      </c>
      <c r="F798" t="s">
        <v>294</v>
      </c>
      <c r="G798" t="s">
        <v>2409</v>
      </c>
      <c r="H798" t="s">
        <v>272</v>
      </c>
      <c r="I798" t="s">
        <v>297</v>
      </c>
      <c r="J798" t="s">
        <v>130</v>
      </c>
      <c r="K798" t="s">
        <v>356</v>
      </c>
      <c r="L798" s="978"/>
      <c r="M798" s="978"/>
      <c r="N798" s="978"/>
      <c r="O798" s="978"/>
      <c r="P798" t="s">
        <v>381</v>
      </c>
      <c r="Q798"/>
      <c r="R798" s="242"/>
      <c r="S798" s="978"/>
      <c r="T798" s="978"/>
      <c r="U798" s="978"/>
      <c r="V798" s="242"/>
      <c r="W798"/>
      <c r="X798"/>
      <c r="Y798"/>
      <c r="Z798"/>
      <c r="AA798"/>
      <c r="AB798"/>
      <c r="AC798" t="s">
        <v>1336</v>
      </c>
      <c r="AD798"/>
      <c r="AE798" s="978"/>
      <c r="AF798" s="978"/>
      <c r="AG798" s="978"/>
      <c r="AH798" s="978"/>
      <c r="AI798" s="978"/>
      <c r="AJ798" s="60"/>
    </row>
    <row r="799" spans="4:36" s="43" customFormat="1">
      <c r="D799" t="s">
        <v>269</v>
      </c>
      <c r="E799" t="s">
        <v>245</v>
      </c>
      <c r="F799" t="s">
        <v>294</v>
      </c>
      <c r="G799" t="s">
        <v>2409</v>
      </c>
      <c r="H799" t="s">
        <v>272</v>
      </c>
      <c r="I799" t="s">
        <v>297</v>
      </c>
      <c r="J799" t="s">
        <v>130</v>
      </c>
      <c r="K799" t="s">
        <v>356</v>
      </c>
      <c r="L799" s="978"/>
      <c r="M799" s="978"/>
      <c r="N799" s="978"/>
      <c r="O799" s="978"/>
      <c r="P799" t="s">
        <v>381</v>
      </c>
      <c r="Q799"/>
      <c r="R799" s="242"/>
      <c r="S799" s="978"/>
      <c r="T799" s="978"/>
      <c r="U799" s="978"/>
      <c r="V799" s="242"/>
      <c r="W799"/>
      <c r="X799"/>
      <c r="Y799"/>
      <c r="Z799"/>
      <c r="AA799"/>
      <c r="AB799"/>
      <c r="AC799" t="s">
        <v>1336</v>
      </c>
      <c r="AD799"/>
      <c r="AE799" s="978"/>
      <c r="AF799" s="978"/>
      <c r="AG799" s="978"/>
      <c r="AH799" s="978"/>
      <c r="AI799" s="978"/>
    </row>
    <row r="800" spans="4:36" s="43" customFormat="1">
      <c r="D800" t="s">
        <v>269</v>
      </c>
      <c r="E800" t="s">
        <v>245</v>
      </c>
      <c r="F800" t="s">
        <v>294</v>
      </c>
      <c r="G800" t="s">
        <v>2409</v>
      </c>
      <c r="H800" t="s">
        <v>272</v>
      </c>
      <c r="I800" t="s">
        <v>297</v>
      </c>
      <c r="J800" t="s">
        <v>130</v>
      </c>
      <c r="K800" t="s">
        <v>356</v>
      </c>
      <c r="L800" s="978"/>
      <c r="M800" s="978"/>
      <c r="N800" s="978"/>
      <c r="O800" s="978"/>
      <c r="P800" t="s">
        <v>381</v>
      </c>
      <c r="Q800"/>
      <c r="R800" s="242"/>
      <c r="S800" s="978"/>
      <c r="T800" s="978"/>
      <c r="U800" s="978"/>
      <c r="V800" s="242"/>
      <c r="W800"/>
      <c r="X800"/>
      <c r="Y800"/>
      <c r="Z800"/>
      <c r="AA800"/>
      <c r="AB800"/>
      <c r="AC800" t="s">
        <v>1336</v>
      </c>
      <c r="AD800"/>
      <c r="AE800" s="978"/>
      <c r="AF800" s="978"/>
      <c r="AG800" s="978"/>
      <c r="AH800" s="978"/>
      <c r="AI800" s="978"/>
    </row>
    <row r="801" spans="4:35" s="43" customFormat="1">
      <c r="D801" t="s">
        <v>269</v>
      </c>
      <c r="E801" t="s">
        <v>245</v>
      </c>
      <c r="F801" t="s">
        <v>294</v>
      </c>
      <c r="G801" t="s">
        <v>2409</v>
      </c>
      <c r="H801" t="s">
        <v>272</v>
      </c>
      <c r="I801" t="s">
        <v>297</v>
      </c>
      <c r="J801" t="s">
        <v>130</v>
      </c>
      <c r="K801" t="s">
        <v>356</v>
      </c>
      <c r="L801" s="978"/>
      <c r="M801" s="978"/>
      <c r="N801" s="978"/>
      <c r="O801" s="978"/>
      <c r="P801" t="s">
        <v>381</v>
      </c>
      <c r="Q801"/>
      <c r="R801" s="242"/>
      <c r="S801" s="978"/>
      <c r="T801" s="978"/>
      <c r="U801" s="978"/>
      <c r="V801" s="242"/>
      <c r="W801"/>
      <c r="X801"/>
      <c r="Y801"/>
      <c r="Z801"/>
      <c r="AA801"/>
      <c r="AB801"/>
      <c r="AC801" t="s">
        <v>1336</v>
      </c>
      <c r="AD801"/>
      <c r="AE801" s="978"/>
      <c r="AF801" s="978"/>
      <c r="AG801" s="978"/>
      <c r="AH801" s="978"/>
      <c r="AI801" s="978"/>
    </row>
    <row r="802" spans="4:35" s="43" customFormat="1">
      <c r="D802" t="s">
        <v>269</v>
      </c>
      <c r="E802" t="s">
        <v>245</v>
      </c>
      <c r="F802" t="s">
        <v>294</v>
      </c>
      <c r="G802" t="s">
        <v>2409</v>
      </c>
      <c r="H802" t="s">
        <v>272</v>
      </c>
      <c r="I802" t="s">
        <v>297</v>
      </c>
      <c r="J802" t="s">
        <v>130</v>
      </c>
      <c r="K802" t="s">
        <v>356</v>
      </c>
      <c r="L802" s="978"/>
      <c r="M802" s="978"/>
      <c r="N802" s="978"/>
      <c r="O802" s="978"/>
      <c r="P802" t="s">
        <v>381</v>
      </c>
      <c r="Q802"/>
      <c r="R802" s="242"/>
      <c r="S802" s="978"/>
      <c r="T802" s="978"/>
      <c r="U802" s="978"/>
      <c r="V802" s="242"/>
      <c r="W802"/>
      <c r="X802"/>
      <c r="Y802"/>
      <c r="Z802"/>
      <c r="AA802"/>
      <c r="AB802"/>
      <c r="AC802" t="s">
        <v>1336</v>
      </c>
      <c r="AD802"/>
      <c r="AE802" s="978"/>
      <c r="AF802" s="978"/>
      <c r="AG802" s="978"/>
      <c r="AH802" s="978"/>
      <c r="AI802" s="978"/>
    </row>
    <row r="803" spans="4:35" s="43" customFormat="1">
      <c r="D803" t="s">
        <v>269</v>
      </c>
      <c r="E803" t="s">
        <v>245</v>
      </c>
      <c r="F803" t="s">
        <v>294</v>
      </c>
      <c r="G803" t="s">
        <v>2409</v>
      </c>
      <c r="H803" t="s">
        <v>272</v>
      </c>
      <c r="I803" t="s">
        <v>297</v>
      </c>
      <c r="J803" t="s">
        <v>130</v>
      </c>
      <c r="K803" t="s">
        <v>356</v>
      </c>
      <c r="L803" s="978"/>
      <c r="M803" s="978"/>
      <c r="N803" s="978"/>
      <c r="O803" s="978"/>
      <c r="P803" t="s">
        <v>381</v>
      </c>
      <c r="Q803"/>
      <c r="R803" s="242"/>
      <c r="S803" s="978"/>
      <c r="T803" s="978"/>
      <c r="U803" s="978"/>
      <c r="V803" s="242"/>
      <c r="W803"/>
      <c r="X803"/>
      <c r="Y803"/>
      <c r="Z803"/>
      <c r="AA803"/>
      <c r="AB803"/>
      <c r="AC803" t="s">
        <v>1336</v>
      </c>
      <c r="AD803"/>
      <c r="AE803" s="978"/>
      <c r="AF803" s="978"/>
      <c r="AG803" s="978"/>
      <c r="AH803" s="978"/>
      <c r="AI803" s="978"/>
    </row>
    <row r="804" spans="4:35" s="43" customFormat="1">
      <c r="D804" t="s">
        <v>269</v>
      </c>
      <c r="E804" t="s">
        <v>245</v>
      </c>
      <c r="F804" t="s">
        <v>294</v>
      </c>
      <c r="G804" t="s">
        <v>2409</v>
      </c>
      <c r="H804" t="s">
        <v>272</v>
      </c>
      <c r="I804" t="s">
        <v>297</v>
      </c>
      <c r="J804" t="s">
        <v>130</v>
      </c>
      <c r="K804" t="s">
        <v>356</v>
      </c>
      <c r="L804" s="978"/>
      <c r="M804" s="978"/>
      <c r="N804" s="978"/>
      <c r="O804" s="978"/>
      <c r="P804" t="s">
        <v>381</v>
      </c>
      <c r="Q804"/>
      <c r="R804" s="242"/>
      <c r="S804" s="978"/>
      <c r="T804" s="978"/>
      <c r="U804" s="978"/>
      <c r="V804" s="242"/>
      <c r="W804"/>
      <c r="X804"/>
      <c r="Y804"/>
      <c r="Z804"/>
      <c r="AA804"/>
      <c r="AB804"/>
      <c r="AC804" t="s">
        <v>1336</v>
      </c>
      <c r="AD804"/>
      <c r="AE804" s="978"/>
      <c r="AF804" s="978"/>
      <c r="AG804" s="978"/>
      <c r="AH804" s="978"/>
      <c r="AI804" s="978"/>
    </row>
    <row r="805" spans="4:35" s="43" customFormat="1">
      <c r="D805" t="s">
        <v>269</v>
      </c>
      <c r="E805" t="s">
        <v>245</v>
      </c>
      <c r="F805" t="s">
        <v>294</v>
      </c>
      <c r="G805" t="s">
        <v>2409</v>
      </c>
      <c r="H805" t="s">
        <v>272</v>
      </c>
      <c r="I805" t="s">
        <v>297</v>
      </c>
      <c r="J805" t="s">
        <v>130</v>
      </c>
      <c r="K805" t="s">
        <v>356</v>
      </c>
      <c r="L805" s="978"/>
      <c r="M805" s="978"/>
      <c r="N805" s="978"/>
      <c r="O805" s="978"/>
      <c r="P805" t="s">
        <v>381</v>
      </c>
      <c r="Q805"/>
      <c r="R805" s="242"/>
      <c r="S805" s="978"/>
      <c r="T805" s="978"/>
      <c r="U805" s="978"/>
      <c r="V805" s="242"/>
      <c r="W805"/>
      <c r="X805"/>
      <c r="Y805"/>
      <c r="Z805"/>
      <c r="AA805"/>
      <c r="AB805"/>
      <c r="AC805" t="s">
        <v>1336</v>
      </c>
      <c r="AD805"/>
      <c r="AE805" s="978"/>
      <c r="AF805" s="978"/>
      <c r="AG805" s="978"/>
      <c r="AH805" s="978"/>
      <c r="AI805" s="978"/>
    </row>
    <row r="806" spans="4:35" s="43" customFormat="1">
      <c r="D806" t="s">
        <v>269</v>
      </c>
      <c r="E806" t="s">
        <v>245</v>
      </c>
      <c r="F806" t="s">
        <v>294</v>
      </c>
      <c r="G806" t="s">
        <v>2409</v>
      </c>
      <c r="H806" t="s">
        <v>272</v>
      </c>
      <c r="I806" t="s">
        <v>297</v>
      </c>
      <c r="J806" t="s">
        <v>130</v>
      </c>
      <c r="K806" t="s">
        <v>356</v>
      </c>
      <c r="L806" s="978"/>
      <c r="M806" s="978"/>
      <c r="N806" s="978"/>
      <c r="O806" s="978"/>
      <c r="P806" t="s">
        <v>381</v>
      </c>
      <c r="Q806"/>
      <c r="R806" s="242"/>
      <c r="S806" s="978"/>
      <c r="T806" s="978"/>
      <c r="U806" s="978"/>
      <c r="V806" s="242"/>
      <c r="W806"/>
      <c r="X806"/>
      <c r="Y806"/>
      <c r="Z806"/>
      <c r="AA806"/>
      <c r="AB806"/>
      <c r="AC806" t="s">
        <v>1336</v>
      </c>
      <c r="AD806"/>
      <c r="AE806" s="978"/>
      <c r="AF806" s="978"/>
      <c r="AG806" s="978"/>
      <c r="AH806" s="978"/>
      <c r="AI806" s="978"/>
    </row>
    <row r="807" spans="4:35" s="43" customFormat="1">
      <c r="D807" t="s">
        <v>269</v>
      </c>
      <c r="E807" t="s">
        <v>245</v>
      </c>
      <c r="F807" t="s">
        <v>294</v>
      </c>
      <c r="G807" t="s">
        <v>2409</v>
      </c>
      <c r="H807" t="s">
        <v>272</v>
      </c>
      <c r="I807" t="s">
        <v>297</v>
      </c>
      <c r="J807" t="s">
        <v>130</v>
      </c>
      <c r="K807" t="s">
        <v>356</v>
      </c>
      <c r="L807" s="978"/>
      <c r="M807" s="978"/>
      <c r="N807" s="978"/>
      <c r="O807" s="978"/>
      <c r="P807" t="s">
        <v>381</v>
      </c>
      <c r="Q807"/>
      <c r="R807" s="242"/>
      <c r="S807" s="978"/>
      <c r="T807" s="978"/>
      <c r="U807" s="978"/>
      <c r="V807" s="242"/>
      <c r="W807"/>
      <c r="X807"/>
      <c r="Y807"/>
      <c r="Z807"/>
      <c r="AA807"/>
      <c r="AB807"/>
      <c r="AC807" t="s">
        <v>1336</v>
      </c>
      <c r="AD807"/>
      <c r="AE807" s="978"/>
      <c r="AF807" s="978"/>
      <c r="AG807" s="978"/>
      <c r="AH807" s="978"/>
      <c r="AI807" s="978"/>
    </row>
    <row r="808" spans="4:35" s="43" customFormat="1">
      <c r="D808" t="s">
        <v>269</v>
      </c>
      <c r="E808" t="s">
        <v>245</v>
      </c>
      <c r="F808" t="s">
        <v>294</v>
      </c>
      <c r="G808" t="s">
        <v>2409</v>
      </c>
      <c r="H808" t="s">
        <v>272</v>
      </c>
      <c r="I808" t="s">
        <v>297</v>
      </c>
      <c r="J808" t="s">
        <v>130</v>
      </c>
      <c r="K808" t="s">
        <v>356</v>
      </c>
      <c r="L808" s="978"/>
      <c r="M808" s="978"/>
      <c r="N808" s="978"/>
      <c r="O808" s="978"/>
      <c r="P808" t="s">
        <v>381</v>
      </c>
      <c r="Q808"/>
      <c r="R808" s="242"/>
      <c r="S808" s="978"/>
      <c r="T808" s="978"/>
      <c r="U808" s="978"/>
      <c r="V808" s="242"/>
      <c r="W808"/>
      <c r="X808"/>
      <c r="Y808"/>
      <c r="Z808"/>
      <c r="AA808"/>
      <c r="AB808"/>
      <c r="AC808" t="s">
        <v>1336</v>
      </c>
      <c r="AD808"/>
      <c r="AE808" s="978"/>
      <c r="AF808" s="978"/>
      <c r="AG808" s="978"/>
      <c r="AH808" s="978"/>
      <c r="AI808" s="978"/>
    </row>
    <row r="809" spans="4:35" s="43" customFormat="1">
      <c r="D809" t="s">
        <v>269</v>
      </c>
      <c r="E809" t="s">
        <v>245</v>
      </c>
      <c r="F809" t="s">
        <v>294</v>
      </c>
      <c r="G809" t="s">
        <v>2409</v>
      </c>
      <c r="H809" t="s">
        <v>272</v>
      </c>
      <c r="I809" t="s">
        <v>297</v>
      </c>
      <c r="J809" t="s">
        <v>130</v>
      </c>
      <c r="K809" t="s">
        <v>356</v>
      </c>
      <c r="L809" s="978"/>
      <c r="M809" s="978"/>
      <c r="N809" s="978"/>
      <c r="O809" s="978"/>
      <c r="P809" t="s">
        <v>381</v>
      </c>
      <c r="Q809"/>
      <c r="R809" s="242"/>
      <c r="S809" s="978"/>
      <c r="T809" s="978"/>
      <c r="U809" s="978"/>
      <c r="V809" s="242"/>
      <c r="W809"/>
      <c r="X809"/>
      <c r="Y809"/>
      <c r="Z809"/>
      <c r="AA809"/>
      <c r="AB809"/>
      <c r="AC809" t="s">
        <v>1336</v>
      </c>
      <c r="AD809"/>
      <c r="AE809" s="978"/>
      <c r="AF809" s="978"/>
      <c r="AG809" s="978"/>
      <c r="AH809" s="978"/>
      <c r="AI809" s="978"/>
    </row>
    <row r="810" spans="4:35" s="43" customFormat="1">
      <c r="D810" t="s">
        <v>269</v>
      </c>
      <c r="E810" t="s">
        <v>245</v>
      </c>
      <c r="F810" t="s">
        <v>294</v>
      </c>
      <c r="G810" t="s">
        <v>2409</v>
      </c>
      <c r="H810" t="s">
        <v>272</v>
      </c>
      <c r="I810" t="s">
        <v>297</v>
      </c>
      <c r="J810" t="s">
        <v>130</v>
      </c>
      <c r="K810" t="s">
        <v>356</v>
      </c>
      <c r="L810" s="978"/>
      <c r="M810" s="978"/>
      <c r="N810" s="978"/>
      <c r="O810" s="978"/>
      <c r="P810" t="s">
        <v>381</v>
      </c>
      <c r="Q810"/>
      <c r="R810" s="242"/>
      <c r="S810" s="978"/>
      <c r="T810" s="978"/>
      <c r="U810" s="978"/>
      <c r="V810" s="242"/>
      <c r="W810"/>
      <c r="X810"/>
      <c r="Y810"/>
      <c r="Z810"/>
      <c r="AA810"/>
      <c r="AB810"/>
      <c r="AC810" t="s">
        <v>1336</v>
      </c>
      <c r="AD810"/>
      <c r="AE810" s="978"/>
      <c r="AF810" s="978"/>
      <c r="AG810" s="978"/>
      <c r="AH810" s="978"/>
      <c r="AI810" s="978"/>
    </row>
    <row r="811" spans="4:35" s="43" customFormat="1">
      <c r="D811" t="s">
        <v>269</v>
      </c>
      <c r="E811" t="s">
        <v>245</v>
      </c>
      <c r="F811" t="s">
        <v>294</v>
      </c>
      <c r="G811" t="s">
        <v>2409</v>
      </c>
      <c r="H811" t="s">
        <v>272</v>
      </c>
      <c r="I811" t="s">
        <v>297</v>
      </c>
      <c r="J811" t="s">
        <v>130</v>
      </c>
      <c r="K811" t="s">
        <v>356</v>
      </c>
      <c r="L811" s="978"/>
      <c r="M811" s="978"/>
      <c r="N811" s="978"/>
      <c r="O811" s="978"/>
      <c r="P811" t="s">
        <v>381</v>
      </c>
      <c r="Q811"/>
      <c r="R811" s="242"/>
      <c r="S811" s="978"/>
      <c r="T811" s="978"/>
      <c r="U811" s="978"/>
      <c r="V811" s="242"/>
      <c r="W811"/>
      <c r="X811"/>
      <c r="Y811"/>
      <c r="Z811"/>
      <c r="AA811"/>
      <c r="AB811"/>
      <c r="AC811" t="s">
        <v>1336</v>
      </c>
      <c r="AD811"/>
      <c r="AE811" s="978"/>
      <c r="AF811" s="978"/>
      <c r="AG811" s="978"/>
      <c r="AH811" s="978"/>
      <c r="AI811" s="978"/>
    </row>
    <row r="812" spans="4:35" s="43" customFormat="1">
      <c r="D812" t="s">
        <v>269</v>
      </c>
      <c r="E812" t="s">
        <v>245</v>
      </c>
      <c r="F812" t="s">
        <v>294</v>
      </c>
      <c r="G812" t="s">
        <v>2409</v>
      </c>
      <c r="H812" t="s">
        <v>272</v>
      </c>
      <c r="I812" t="s">
        <v>297</v>
      </c>
      <c r="J812" t="s">
        <v>130</v>
      </c>
      <c r="K812" t="s">
        <v>356</v>
      </c>
      <c r="L812" s="978"/>
      <c r="M812" s="978"/>
      <c r="N812" s="978"/>
      <c r="O812" s="978"/>
      <c r="P812" t="s">
        <v>381</v>
      </c>
      <c r="Q812"/>
      <c r="R812" s="242"/>
      <c r="S812" s="978"/>
      <c r="T812" s="978"/>
      <c r="U812" s="978"/>
      <c r="V812" s="242"/>
      <c r="W812"/>
      <c r="X812"/>
      <c r="Y812"/>
      <c r="Z812"/>
      <c r="AA812"/>
      <c r="AB812"/>
      <c r="AC812" t="s">
        <v>1336</v>
      </c>
      <c r="AD812"/>
      <c r="AE812" s="978"/>
      <c r="AF812" s="978"/>
      <c r="AG812" s="978"/>
      <c r="AH812" s="978"/>
      <c r="AI812" s="978"/>
    </row>
    <row r="813" spans="4:35" s="43" customFormat="1">
      <c r="D813" t="s">
        <v>269</v>
      </c>
      <c r="E813" t="s">
        <v>245</v>
      </c>
      <c r="F813" t="s">
        <v>294</v>
      </c>
      <c r="G813" t="s">
        <v>2409</v>
      </c>
      <c r="H813" t="s">
        <v>272</v>
      </c>
      <c r="I813" t="s">
        <v>297</v>
      </c>
      <c r="J813" t="s">
        <v>130</v>
      </c>
      <c r="K813" t="s">
        <v>356</v>
      </c>
      <c r="L813" s="978"/>
      <c r="M813" s="978"/>
      <c r="N813" s="978"/>
      <c r="O813" s="978"/>
      <c r="P813" t="s">
        <v>381</v>
      </c>
      <c r="Q813"/>
      <c r="R813" s="242"/>
      <c r="S813" s="978"/>
      <c r="T813" s="978"/>
      <c r="U813" s="978"/>
      <c r="V813" s="242"/>
      <c r="W813"/>
      <c r="X813"/>
      <c r="Y813"/>
      <c r="Z813"/>
      <c r="AA813"/>
      <c r="AB813"/>
      <c r="AC813" t="s">
        <v>1336</v>
      </c>
      <c r="AD813"/>
      <c r="AE813" s="978"/>
      <c r="AF813" s="978"/>
      <c r="AG813" s="978"/>
      <c r="AH813" s="978"/>
      <c r="AI813" s="978"/>
    </row>
    <row r="814" spans="4:35" s="43" customFormat="1">
      <c r="D814" t="s">
        <v>269</v>
      </c>
      <c r="E814" t="s">
        <v>245</v>
      </c>
      <c r="F814" t="s">
        <v>294</v>
      </c>
      <c r="G814" t="s">
        <v>2409</v>
      </c>
      <c r="H814" t="s">
        <v>272</v>
      </c>
      <c r="I814" t="s">
        <v>297</v>
      </c>
      <c r="J814" t="s">
        <v>130</v>
      </c>
      <c r="K814" t="s">
        <v>356</v>
      </c>
      <c r="L814" s="978"/>
      <c r="M814" s="978"/>
      <c r="N814" s="978"/>
      <c r="O814" s="978"/>
      <c r="P814" t="s">
        <v>381</v>
      </c>
      <c r="Q814"/>
      <c r="R814" s="242"/>
      <c r="S814" s="978"/>
      <c r="T814" s="978"/>
      <c r="U814" s="978"/>
      <c r="V814" s="242"/>
      <c r="W814"/>
      <c r="X814"/>
      <c r="Y814"/>
      <c r="Z814"/>
      <c r="AA814"/>
      <c r="AB814"/>
      <c r="AC814" t="s">
        <v>1336</v>
      </c>
      <c r="AD814"/>
      <c r="AE814" s="978"/>
      <c r="AF814" s="978"/>
      <c r="AG814" s="978"/>
      <c r="AH814" s="978"/>
      <c r="AI814" s="978"/>
    </row>
    <row r="815" spans="4:35" s="43" customFormat="1">
      <c r="D815" t="s">
        <v>269</v>
      </c>
      <c r="E815" t="s">
        <v>245</v>
      </c>
      <c r="F815" t="s">
        <v>294</v>
      </c>
      <c r="G815" t="s">
        <v>2409</v>
      </c>
      <c r="H815" t="s">
        <v>272</v>
      </c>
      <c r="I815" t="s">
        <v>297</v>
      </c>
      <c r="J815" t="s">
        <v>130</v>
      </c>
      <c r="K815" t="s">
        <v>356</v>
      </c>
      <c r="L815" s="978"/>
      <c r="M815" s="978"/>
      <c r="N815" s="978"/>
      <c r="O815" s="978"/>
      <c r="P815" t="s">
        <v>381</v>
      </c>
      <c r="Q815"/>
      <c r="R815" s="242"/>
      <c r="S815" s="978"/>
      <c r="T815" s="978"/>
      <c r="U815" s="978"/>
      <c r="V815" s="242"/>
      <c r="W815"/>
      <c r="X815"/>
      <c r="Y815"/>
      <c r="Z815"/>
      <c r="AA815"/>
      <c r="AB815"/>
      <c r="AC815" t="s">
        <v>1336</v>
      </c>
      <c r="AD815"/>
      <c r="AE815" s="978"/>
      <c r="AF815" s="978"/>
      <c r="AG815" s="978"/>
      <c r="AH815" s="978"/>
      <c r="AI815" s="978"/>
    </row>
    <row r="816" spans="4:35" s="43" customFormat="1">
      <c r="D816" t="s">
        <v>269</v>
      </c>
      <c r="E816" t="s">
        <v>245</v>
      </c>
      <c r="F816" t="s">
        <v>294</v>
      </c>
      <c r="G816" t="s">
        <v>2409</v>
      </c>
      <c r="H816" t="s">
        <v>272</v>
      </c>
      <c r="I816" t="s">
        <v>297</v>
      </c>
      <c r="J816" t="s">
        <v>130</v>
      </c>
      <c r="K816" t="s">
        <v>356</v>
      </c>
      <c r="L816" s="978"/>
      <c r="M816" s="978"/>
      <c r="N816" s="978"/>
      <c r="O816" s="978"/>
      <c r="P816" t="s">
        <v>381</v>
      </c>
      <c r="Q816"/>
      <c r="R816" s="242"/>
      <c r="S816" s="978"/>
      <c r="T816" s="978"/>
      <c r="U816" s="978"/>
      <c r="V816" s="242"/>
      <c r="W816"/>
      <c r="X816"/>
      <c r="Y816"/>
      <c r="Z816"/>
      <c r="AA816"/>
      <c r="AB816"/>
      <c r="AC816" t="s">
        <v>1336</v>
      </c>
      <c r="AD816"/>
      <c r="AE816" s="978"/>
      <c r="AF816" s="978"/>
      <c r="AG816" s="978"/>
      <c r="AH816" s="978"/>
      <c r="AI816" s="978"/>
    </row>
    <row r="817" spans="4:35" s="43" customFormat="1">
      <c r="D817" t="s">
        <v>269</v>
      </c>
      <c r="E817" t="s">
        <v>245</v>
      </c>
      <c r="F817" t="s">
        <v>294</v>
      </c>
      <c r="G817" t="s">
        <v>2409</v>
      </c>
      <c r="H817" t="s">
        <v>272</v>
      </c>
      <c r="I817" t="s">
        <v>297</v>
      </c>
      <c r="J817" t="s">
        <v>130</v>
      </c>
      <c r="K817" t="s">
        <v>356</v>
      </c>
      <c r="L817" s="978"/>
      <c r="M817" s="978"/>
      <c r="N817" s="978"/>
      <c r="O817" s="978"/>
      <c r="P817" t="s">
        <v>381</v>
      </c>
      <c r="Q817"/>
      <c r="R817" s="242"/>
      <c r="S817" s="978"/>
      <c r="T817" s="978"/>
      <c r="U817" s="978"/>
      <c r="V817" s="242"/>
      <c r="W817"/>
      <c r="X817"/>
      <c r="Y817"/>
      <c r="Z817"/>
      <c r="AA817"/>
      <c r="AB817"/>
      <c r="AC817" t="s">
        <v>1336</v>
      </c>
      <c r="AD817"/>
      <c r="AE817" s="978"/>
      <c r="AF817" s="978"/>
      <c r="AG817" s="978"/>
      <c r="AH817" s="978"/>
      <c r="AI817" s="978"/>
    </row>
    <row r="818" spans="4:35" s="43" customFormat="1">
      <c r="D818" t="s">
        <v>269</v>
      </c>
      <c r="E818" t="s">
        <v>245</v>
      </c>
      <c r="F818" t="s">
        <v>294</v>
      </c>
      <c r="G818" t="s">
        <v>2409</v>
      </c>
      <c r="H818" t="s">
        <v>272</v>
      </c>
      <c r="I818" t="s">
        <v>297</v>
      </c>
      <c r="J818" t="s">
        <v>130</v>
      </c>
      <c r="K818" t="s">
        <v>356</v>
      </c>
      <c r="L818" s="978"/>
      <c r="M818" s="978"/>
      <c r="N818" s="978"/>
      <c r="O818" s="978"/>
      <c r="P818" t="s">
        <v>381</v>
      </c>
      <c r="Q818"/>
      <c r="R818" s="242"/>
      <c r="S818" s="978"/>
      <c r="T818" s="978"/>
      <c r="U818" s="978"/>
      <c r="V818" s="242"/>
      <c r="W818"/>
      <c r="X818"/>
      <c r="Y818"/>
      <c r="Z818"/>
      <c r="AA818"/>
      <c r="AB818"/>
      <c r="AC818" t="s">
        <v>1336</v>
      </c>
      <c r="AD818"/>
      <c r="AE818" s="978"/>
      <c r="AF818" s="978"/>
      <c r="AG818" s="978"/>
      <c r="AH818" s="978"/>
      <c r="AI818" s="978"/>
    </row>
    <row r="819" spans="4:35" s="43" customFormat="1">
      <c r="D819" t="s">
        <v>269</v>
      </c>
      <c r="E819" t="s">
        <v>245</v>
      </c>
      <c r="F819" t="s">
        <v>294</v>
      </c>
      <c r="G819" t="s">
        <v>2409</v>
      </c>
      <c r="H819" t="s">
        <v>272</v>
      </c>
      <c r="I819" t="s">
        <v>297</v>
      </c>
      <c r="J819" t="s">
        <v>130</v>
      </c>
      <c r="K819" t="s">
        <v>356</v>
      </c>
      <c r="L819" s="978"/>
      <c r="M819" s="978"/>
      <c r="N819" s="978"/>
      <c r="O819" s="978"/>
      <c r="P819" t="s">
        <v>381</v>
      </c>
      <c r="Q819"/>
      <c r="R819" s="242"/>
      <c r="S819" s="978"/>
      <c r="T819" s="978"/>
      <c r="U819" s="978"/>
      <c r="V819" s="242"/>
      <c r="W819"/>
      <c r="X819"/>
      <c r="Y819"/>
      <c r="Z819"/>
      <c r="AA819"/>
      <c r="AB819"/>
      <c r="AC819" t="s">
        <v>1336</v>
      </c>
      <c r="AD819"/>
      <c r="AE819" s="978"/>
      <c r="AF819" s="978"/>
      <c r="AG819" s="978"/>
      <c r="AH819" s="978"/>
      <c r="AI819" s="978"/>
    </row>
    <row r="820" spans="4:35" s="43" customFormat="1">
      <c r="D820" t="s">
        <v>269</v>
      </c>
      <c r="E820" t="s">
        <v>245</v>
      </c>
      <c r="F820" t="s">
        <v>294</v>
      </c>
      <c r="G820" t="s">
        <v>2409</v>
      </c>
      <c r="H820" t="s">
        <v>272</v>
      </c>
      <c r="I820" t="s">
        <v>297</v>
      </c>
      <c r="J820" t="s">
        <v>130</v>
      </c>
      <c r="K820" t="s">
        <v>356</v>
      </c>
      <c r="L820" s="978"/>
      <c r="M820" s="978"/>
      <c r="N820" s="978"/>
      <c r="O820" s="978"/>
      <c r="P820" t="s">
        <v>381</v>
      </c>
      <c r="Q820"/>
      <c r="R820" s="242"/>
      <c r="S820" s="978"/>
      <c r="T820" s="978"/>
      <c r="U820" s="978"/>
      <c r="V820" s="242"/>
      <c r="W820"/>
      <c r="X820"/>
      <c r="Y820"/>
      <c r="Z820"/>
      <c r="AA820"/>
      <c r="AB820"/>
      <c r="AC820" t="s">
        <v>1336</v>
      </c>
      <c r="AD820"/>
      <c r="AE820" s="978"/>
      <c r="AF820" s="978"/>
      <c r="AG820" s="978"/>
      <c r="AH820" s="978"/>
      <c r="AI820" s="978"/>
    </row>
    <row r="821" spans="4:35" s="43" customFormat="1">
      <c r="D821" t="s">
        <v>269</v>
      </c>
      <c r="E821" t="s">
        <v>245</v>
      </c>
      <c r="F821" t="s">
        <v>294</v>
      </c>
      <c r="G821" t="s">
        <v>2409</v>
      </c>
      <c r="H821" t="s">
        <v>272</v>
      </c>
      <c r="I821" t="s">
        <v>297</v>
      </c>
      <c r="J821" t="s">
        <v>130</v>
      </c>
      <c r="K821" t="s">
        <v>356</v>
      </c>
      <c r="L821" s="978"/>
      <c r="M821" s="978"/>
      <c r="N821" s="978"/>
      <c r="O821" s="978"/>
      <c r="P821" t="s">
        <v>381</v>
      </c>
      <c r="Q821"/>
      <c r="R821" s="242"/>
      <c r="S821" s="978"/>
      <c r="T821" s="978"/>
      <c r="U821" s="978"/>
      <c r="V821" s="242"/>
      <c r="W821"/>
      <c r="X821"/>
      <c r="Y821"/>
      <c r="Z821"/>
      <c r="AA821"/>
      <c r="AB821"/>
      <c r="AC821" t="s">
        <v>1336</v>
      </c>
      <c r="AD821"/>
      <c r="AE821" s="978"/>
      <c r="AF821" s="978"/>
      <c r="AG821" s="978"/>
      <c r="AH821" s="978"/>
      <c r="AI821" s="978"/>
    </row>
    <row r="822" spans="4:35" s="43" customFormat="1">
      <c r="D822" t="s">
        <v>269</v>
      </c>
      <c r="E822" t="s">
        <v>245</v>
      </c>
      <c r="F822" t="s">
        <v>294</v>
      </c>
      <c r="G822" t="s">
        <v>2409</v>
      </c>
      <c r="H822" t="s">
        <v>272</v>
      </c>
      <c r="I822" t="s">
        <v>297</v>
      </c>
      <c r="J822" t="s">
        <v>130</v>
      </c>
      <c r="K822" t="s">
        <v>356</v>
      </c>
      <c r="L822" s="978"/>
      <c r="M822" s="978"/>
      <c r="N822" s="978"/>
      <c r="O822" s="978"/>
      <c r="P822" t="s">
        <v>381</v>
      </c>
      <c r="Q822"/>
      <c r="R822" s="242"/>
      <c r="S822" s="978"/>
      <c r="T822" s="978"/>
      <c r="U822" s="978"/>
      <c r="V822" s="242"/>
      <c r="W822"/>
      <c r="X822"/>
      <c r="Y822"/>
      <c r="Z822"/>
      <c r="AA822"/>
      <c r="AB822"/>
      <c r="AC822" t="s">
        <v>1336</v>
      </c>
      <c r="AD822"/>
      <c r="AE822" s="978"/>
      <c r="AF822" s="978"/>
      <c r="AG822" s="978"/>
      <c r="AH822" s="978"/>
      <c r="AI822" s="978"/>
    </row>
    <row r="823" spans="4:35" s="43" customFormat="1">
      <c r="D823" t="s">
        <v>269</v>
      </c>
      <c r="E823" t="s">
        <v>245</v>
      </c>
      <c r="F823" t="s">
        <v>294</v>
      </c>
      <c r="G823" t="s">
        <v>2409</v>
      </c>
      <c r="H823" t="s">
        <v>272</v>
      </c>
      <c r="I823" t="s">
        <v>297</v>
      </c>
      <c r="J823" t="s">
        <v>130</v>
      </c>
      <c r="K823" t="s">
        <v>356</v>
      </c>
      <c r="L823" s="978"/>
      <c r="M823" s="978"/>
      <c r="N823" s="978"/>
      <c r="O823" s="978"/>
      <c r="P823" t="s">
        <v>381</v>
      </c>
      <c r="Q823"/>
      <c r="R823" s="242"/>
      <c r="S823" s="978"/>
      <c r="T823" s="978"/>
      <c r="U823" s="978"/>
      <c r="V823" s="242"/>
      <c r="W823"/>
      <c r="X823"/>
      <c r="Y823"/>
      <c r="Z823"/>
      <c r="AA823"/>
      <c r="AB823"/>
      <c r="AC823" t="s">
        <v>1336</v>
      </c>
      <c r="AD823"/>
      <c r="AE823" s="978"/>
      <c r="AF823" s="978"/>
      <c r="AG823" s="978"/>
      <c r="AH823" s="978"/>
      <c r="AI823" s="978"/>
    </row>
    <row r="824" spans="4:35" s="43" customFormat="1">
      <c r="D824" t="s">
        <v>269</v>
      </c>
      <c r="E824" t="s">
        <v>245</v>
      </c>
      <c r="F824" t="s">
        <v>294</v>
      </c>
      <c r="G824" t="s">
        <v>2409</v>
      </c>
      <c r="H824" t="s">
        <v>272</v>
      </c>
      <c r="I824" t="s">
        <v>297</v>
      </c>
      <c r="J824" t="s">
        <v>130</v>
      </c>
      <c r="K824" t="s">
        <v>356</v>
      </c>
      <c r="L824" s="978"/>
      <c r="M824" s="978"/>
      <c r="N824" s="978"/>
      <c r="O824" s="978"/>
      <c r="P824" t="s">
        <v>381</v>
      </c>
      <c r="Q824"/>
      <c r="R824" s="242"/>
      <c r="S824" s="978"/>
      <c r="T824" s="978"/>
      <c r="U824" s="978"/>
      <c r="V824" s="242"/>
      <c r="W824"/>
      <c r="X824"/>
      <c r="Y824"/>
      <c r="Z824"/>
      <c r="AA824"/>
      <c r="AB824"/>
      <c r="AC824" t="s">
        <v>1336</v>
      </c>
      <c r="AD824"/>
      <c r="AE824" s="978"/>
      <c r="AF824" s="978"/>
      <c r="AG824" s="978"/>
      <c r="AH824" s="978"/>
      <c r="AI824" s="978"/>
    </row>
    <row r="825" spans="4:35" s="43" customFormat="1">
      <c r="D825" t="s">
        <v>269</v>
      </c>
      <c r="E825" t="s">
        <v>245</v>
      </c>
      <c r="F825" t="s">
        <v>294</v>
      </c>
      <c r="G825" t="s">
        <v>2409</v>
      </c>
      <c r="H825" t="s">
        <v>272</v>
      </c>
      <c r="I825" t="s">
        <v>297</v>
      </c>
      <c r="J825" t="s">
        <v>130</v>
      </c>
      <c r="K825" t="s">
        <v>356</v>
      </c>
      <c r="L825" s="978"/>
      <c r="M825" s="978"/>
      <c r="N825" s="978"/>
      <c r="O825" s="978"/>
      <c r="P825" t="s">
        <v>381</v>
      </c>
      <c r="Q825"/>
      <c r="R825" s="242"/>
      <c r="S825" s="978"/>
      <c r="T825" s="978"/>
      <c r="U825" s="978"/>
      <c r="V825" s="242"/>
      <c r="W825"/>
      <c r="X825"/>
      <c r="Y825"/>
      <c r="Z825"/>
      <c r="AA825"/>
      <c r="AB825"/>
      <c r="AC825" t="s">
        <v>1336</v>
      </c>
      <c r="AD825"/>
      <c r="AE825" s="978"/>
      <c r="AF825" s="978"/>
      <c r="AG825" s="978"/>
      <c r="AH825" s="978"/>
      <c r="AI825" s="978"/>
    </row>
    <row r="826" spans="4:35" s="43" customFormat="1">
      <c r="D826" t="s">
        <v>269</v>
      </c>
      <c r="E826" t="s">
        <v>245</v>
      </c>
      <c r="F826" t="s">
        <v>294</v>
      </c>
      <c r="G826" t="s">
        <v>2409</v>
      </c>
      <c r="H826" t="s">
        <v>272</v>
      </c>
      <c r="I826" t="s">
        <v>297</v>
      </c>
      <c r="J826" t="s">
        <v>130</v>
      </c>
      <c r="K826" t="s">
        <v>356</v>
      </c>
      <c r="L826" s="978"/>
      <c r="M826" s="978"/>
      <c r="N826" s="978"/>
      <c r="O826" s="978"/>
      <c r="P826" t="s">
        <v>381</v>
      </c>
      <c r="Q826"/>
      <c r="R826" s="242"/>
      <c r="S826" s="978"/>
      <c r="T826" s="978"/>
      <c r="U826" s="978"/>
      <c r="V826" s="242"/>
      <c r="W826"/>
      <c r="X826"/>
      <c r="Y826"/>
      <c r="Z826"/>
      <c r="AA826"/>
      <c r="AB826"/>
      <c r="AC826" t="s">
        <v>1336</v>
      </c>
      <c r="AD826"/>
      <c r="AE826" s="978"/>
      <c r="AF826" s="978"/>
      <c r="AG826" s="978"/>
      <c r="AH826" s="978"/>
      <c r="AI826" s="978"/>
    </row>
    <row r="827" spans="4:35" s="43" customFormat="1">
      <c r="D827" t="s">
        <v>269</v>
      </c>
      <c r="E827" t="s">
        <v>245</v>
      </c>
      <c r="F827" t="s">
        <v>294</v>
      </c>
      <c r="G827" t="s">
        <v>2409</v>
      </c>
      <c r="H827" t="s">
        <v>272</v>
      </c>
      <c r="I827" t="s">
        <v>297</v>
      </c>
      <c r="J827" t="s">
        <v>130</v>
      </c>
      <c r="K827" t="s">
        <v>356</v>
      </c>
      <c r="L827" s="978"/>
      <c r="M827" s="978"/>
      <c r="N827" s="978"/>
      <c r="O827" s="978"/>
      <c r="P827" t="s">
        <v>381</v>
      </c>
      <c r="Q827"/>
      <c r="R827" s="242"/>
      <c r="S827" s="978"/>
      <c r="T827" s="978"/>
      <c r="U827" s="978"/>
      <c r="V827" s="242"/>
      <c r="W827"/>
      <c r="X827"/>
      <c r="Y827"/>
      <c r="Z827"/>
      <c r="AA827"/>
      <c r="AB827"/>
      <c r="AC827" t="s">
        <v>1336</v>
      </c>
      <c r="AD827"/>
      <c r="AE827" s="978"/>
      <c r="AF827" s="978"/>
      <c r="AG827" s="978"/>
      <c r="AH827" s="978"/>
      <c r="AI827" s="978"/>
    </row>
    <row r="828" spans="4:35" s="43" customFormat="1">
      <c r="D828" t="s">
        <v>269</v>
      </c>
      <c r="E828" t="s">
        <v>245</v>
      </c>
      <c r="F828" t="s">
        <v>294</v>
      </c>
      <c r="G828" t="s">
        <v>2409</v>
      </c>
      <c r="H828" t="s">
        <v>272</v>
      </c>
      <c r="I828" t="s">
        <v>297</v>
      </c>
      <c r="J828" t="s">
        <v>130</v>
      </c>
      <c r="K828" t="s">
        <v>356</v>
      </c>
      <c r="L828" s="978"/>
      <c r="M828" s="978"/>
      <c r="N828" s="978"/>
      <c r="O828" s="978"/>
      <c r="P828" t="s">
        <v>381</v>
      </c>
      <c r="Q828"/>
      <c r="R828" s="242"/>
      <c r="S828" s="978"/>
      <c r="T828" s="978"/>
      <c r="U828" s="978"/>
      <c r="V828" s="242"/>
      <c r="W828"/>
      <c r="X828"/>
      <c r="Y828"/>
      <c r="Z828"/>
      <c r="AA828"/>
      <c r="AB828"/>
      <c r="AC828" t="s">
        <v>1336</v>
      </c>
      <c r="AD828"/>
      <c r="AE828" s="978"/>
      <c r="AF828" s="978"/>
      <c r="AG828" s="978"/>
      <c r="AH828" s="978"/>
      <c r="AI828" s="978"/>
    </row>
    <row r="829" spans="4:35" s="43" customFormat="1">
      <c r="D829" t="s">
        <v>269</v>
      </c>
      <c r="E829" t="s">
        <v>245</v>
      </c>
      <c r="F829" t="s">
        <v>294</v>
      </c>
      <c r="G829" t="s">
        <v>2409</v>
      </c>
      <c r="H829" t="s">
        <v>272</v>
      </c>
      <c r="I829" t="s">
        <v>297</v>
      </c>
      <c r="J829" t="s">
        <v>130</v>
      </c>
      <c r="K829" t="s">
        <v>356</v>
      </c>
      <c r="L829" s="978"/>
      <c r="M829" s="978"/>
      <c r="N829" s="978"/>
      <c r="O829" s="978"/>
      <c r="P829" t="s">
        <v>381</v>
      </c>
      <c r="Q829"/>
      <c r="R829" s="242"/>
      <c r="S829" s="978"/>
      <c r="T829" s="978"/>
      <c r="U829" s="978"/>
      <c r="V829" s="242"/>
      <c r="W829"/>
      <c r="X829"/>
      <c r="Y829"/>
      <c r="Z829"/>
      <c r="AA829"/>
      <c r="AB829"/>
      <c r="AC829" t="s">
        <v>1336</v>
      </c>
      <c r="AD829"/>
      <c r="AE829" s="978"/>
      <c r="AF829" s="978"/>
      <c r="AG829" s="978"/>
      <c r="AH829" s="978"/>
      <c r="AI829" s="978"/>
    </row>
    <row r="830" spans="4:35" s="43" customFormat="1">
      <c r="D830" t="s">
        <v>269</v>
      </c>
      <c r="E830" t="s">
        <v>245</v>
      </c>
      <c r="F830" t="s">
        <v>294</v>
      </c>
      <c r="G830" t="s">
        <v>2409</v>
      </c>
      <c r="H830" t="s">
        <v>272</v>
      </c>
      <c r="I830" t="s">
        <v>297</v>
      </c>
      <c r="J830" t="s">
        <v>130</v>
      </c>
      <c r="K830" t="s">
        <v>356</v>
      </c>
      <c r="L830" s="978"/>
      <c r="M830" s="978"/>
      <c r="N830" s="978"/>
      <c r="O830" s="978"/>
      <c r="P830" t="s">
        <v>381</v>
      </c>
      <c r="Q830"/>
      <c r="R830" s="242"/>
      <c r="S830" s="978"/>
      <c r="T830" s="978"/>
      <c r="U830" s="978"/>
      <c r="V830" s="242"/>
      <c r="W830"/>
      <c r="X830"/>
      <c r="Y830"/>
      <c r="Z830"/>
      <c r="AA830"/>
      <c r="AB830"/>
      <c r="AC830" t="s">
        <v>1336</v>
      </c>
      <c r="AD830"/>
      <c r="AE830" s="978"/>
      <c r="AF830" s="978"/>
      <c r="AG830" s="978"/>
      <c r="AH830" s="978"/>
      <c r="AI830" s="978"/>
    </row>
    <row r="831" spans="4:35" s="43" customFormat="1">
      <c r="D831" t="s">
        <v>269</v>
      </c>
      <c r="E831" t="s">
        <v>245</v>
      </c>
      <c r="F831" t="s">
        <v>294</v>
      </c>
      <c r="G831" t="s">
        <v>2409</v>
      </c>
      <c r="H831" t="s">
        <v>272</v>
      </c>
      <c r="I831" t="s">
        <v>297</v>
      </c>
      <c r="J831" t="s">
        <v>130</v>
      </c>
      <c r="K831" t="s">
        <v>356</v>
      </c>
      <c r="L831" s="978"/>
      <c r="M831" s="978"/>
      <c r="N831" s="978"/>
      <c r="O831" s="978"/>
      <c r="P831" t="s">
        <v>381</v>
      </c>
      <c r="Q831"/>
      <c r="R831" s="242"/>
      <c r="S831" s="978"/>
      <c r="T831" s="978"/>
      <c r="U831" s="978"/>
      <c r="V831" s="242"/>
      <c r="W831"/>
      <c r="X831"/>
      <c r="Y831"/>
      <c r="Z831"/>
      <c r="AA831"/>
      <c r="AB831"/>
      <c r="AC831" t="s">
        <v>1336</v>
      </c>
      <c r="AD831"/>
      <c r="AE831" s="978"/>
      <c r="AF831" s="978"/>
      <c r="AG831" s="978"/>
      <c r="AH831" s="978"/>
      <c r="AI831" s="978"/>
    </row>
    <row r="832" spans="4:35" s="43" customFormat="1">
      <c r="D832" t="s">
        <v>269</v>
      </c>
      <c r="E832" t="s">
        <v>245</v>
      </c>
      <c r="F832" t="s">
        <v>294</v>
      </c>
      <c r="G832" t="s">
        <v>2409</v>
      </c>
      <c r="H832" t="s">
        <v>272</v>
      </c>
      <c r="I832" t="s">
        <v>297</v>
      </c>
      <c r="J832" t="s">
        <v>130</v>
      </c>
      <c r="K832" t="s">
        <v>356</v>
      </c>
      <c r="L832" s="978"/>
      <c r="M832" s="978"/>
      <c r="N832" s="978"/>
      <c r="O832" s="978"/>
      <c r="P832" t="s">
        <v>381</v>
      </c>
      <c r="Q832"/>
      <c r="R832" s="242"/>
      <c r="S832" s="978"/>
      <c r="T832" s="978"/>
      <c r="U832" s="978"/>
      <c r="V832" s="242"/>
      <c r="W832"/>
      <c r="X832"/>
      <c r="Y832"/>
      <c r="Z832"/>
      <c r="AA832"/>
      <c r="AB832"/>
      <c r="AC832" t="s">
        <v>1336</v>
      </c>
      <c r="AD832"/>
      <c r="AE832" s="978"/>
      <c r="AF832" s="978"/>
      <c r="AG832" s="978"/>
      <c r="AH832" s="978"/>
      <c r="AI832" s="978"/>
    </row>
    <row r="833" spans="1:35" s="43" customFormat="1">
      <c r="D833" t="s">
        <v>269</v>
      </c>
      <c r="E833" t="s">
        <v>245</v>
      </c>
      <c r="F833" t="s">
        <v>294</v>
      </c>
      <c r="G833" t="s">
        <v>2409</v>
      </c>
      <c r="H833" t="s">
        <v>272</v>
      </c>
      <c r="I833" t="s">
        <v>297</v>
      </c>
      <c r="J833" t="s">
        <v>130</v>
      </c>
      <c r="K833" t="s">
        <v>356</v>
      </c>
      <c r="L833" s="978"/>
      <c r="M833" s="978"/>
      <c r="N833" s="978"/>
      <c r="O833" s="978"/>
      <c r="P833" t="s">
        <v>381</v>
      </c>
      <c r="Q833"/>
      <c r="R833" s="242"/>
      <c r="S833" s="978"/>
      <c r="T833" s="978"/>
      <c r="U833" s="978"/>
      <c r="V833" s="242"/>
      <c r="W833"/>
      <c r="X833"/>
      <c r="Y833"/>
      <c r="Z833"/>
      <c r="AA833"/>
      <c r="AB833"/>
      <c r="AC833" t="s">
        <v>1336</v>
      </c>
      <c r="AD833"/>
      <c r="AE833" s="978"/>
      <c r="AF833" s="978"/>
      <c r="AG833" s="978"/>
      <c r="AH833" s="978"/>
      <c r="AI833" s="978"/>
    </row>
    <row r="834" spans="1:35" s="43" customFormat="1">
      <c r="D834" t="s">
        <v>269</v>
      </c>
      <c r="E834" t="s">
        <v>245</v>
      </c>
      <c r="F834" t="s">
        <v>294</v>
      </c>
      <c r="G834" t="s">
        <v>2409</v>
      </c>
      <c r="H834" t="s">
        <v>272</v>
      </c>
      <c r="I834" t="s">
        <v>297</v>
      </c>
      <c r="J834" t="s">
        <v>130</v>
      </c>
      <c r="K834" t="s">
        <v>356</v>
      </c>
      <c r="L834" s="978"/>
      <c r="M834" s="978"/>
      <c r="N834" s="978"/>
      <c r="O834" s="978"/>
      <c r="P834" t="s">
        <v>381</v>
      </c>
      <c r="Q834"/>
      <c r="R834" s="242"/>
      <c r="S834" s="978"/>
      <c r="T834" s="978"/>
      <c r="U834" s="978"/>
      <c r="V834" s="242"/>
      <c r="W834"/>
      <c r="X834"/>
      <c r="Y834"/>
      <c r="Z834"/>
      <c r="AA834"/>
      <c r="AB834"/>
      <c r="AC834" t="s">
        <v>1336</v>
      </c>
      <c r="AD834"/>
      <c r="AE834" s="978"/>
      <c r="AF834" s="978"/>
      <c r="AG834" s="978"/>
      <c r="AH834" s="978"/>
      <c r="AI834" s="978"/>
    </row>
    <row r="835" spans="1:35" s="43" customFormat="1">
      <c r="D835" t="s">
        <v>269</v>
      </c>
      <c r="E835" t="s">
        <v>245</v>
      </c>
      <c r="F835" t="s">
        <v>294</v>
      </c>
      <c r="G835" t="s">
        <v>2409</v>
      </c>
      <c r="H835" t="s">
        <v>272</v>
      </c>
      <c r="I835" t="s">
        <v>297</v>
      </c>
      <c r="J835" t="s">
        <v>130</v>
      </c>
      <c r="K835" t="s">
        <v>356</v>
      </c>
      <c r="L835" s="978"/>
      <c r="M835" s="978"/>
      <c r="N835" s="978"/>
      <c r="O835" s="978"/>
      <c r="P835" t="s">
        <v>381</v>
      </c>
      <c r="Q835"/>
      <c r="R835" s="242"/>
      <c r="S835" s="978"/>
      <c r="T835" s="978"/>
      <c r="U835" s="978"/>
      <c r="V835" s="242"/>
      <c r="W835"/>
      <c r="X835"/>
      <c r="Y835"/>
      <c r="Z835"/>
      <c r="AA835"/>
      <c r="AB835"/>
      <c r="AC835" t="s">
        <v>1336</v>
      </c>
      <c r="AD835"/>
      <c r="AE835" s="978"/>
      <c r="AF835" s="978"/>
      <c r="AG835" s="978"/>
      <c r="AH835" s="978"/>
      <c r="AI835" s="978"/>
    </row>
    <row r="836" spans="1:35" s="43" customFormat="1">
      <c r="D836" t="s">
        <v>269</v>
      </c>
      <c r="E836" t="s">
        <v>245</v>
      </c>
      <c r="F836" t="s">
        <v>294</v>
      </c>
      <c r="G836" t="s">
        <v>2409</v>
      </c>
      <c r="H836" t="s">
        <v>272</v>
      </c>
      <c r="I836" t="s">
        <v>297</v>
      </c>
      <c r="J836" t="s">
        <v>130</v>
      </c>
      <c r="K836" t="s">
        <v>356</v>
      </c>
      <c r="L836" s="978"/>
      <c r="M836" s="978"/>
      <c r="N836" s="978"/>
      <c r="O836" s="978"/>
      <c r="P836" t="s">
        <v>381</v>
      </c>
      <c r="Q836"/>
      <c r="R836" s="242"/>
      <c r="S836" s="978"/>
      <c r="T836" s="978"/>
      <c r="U836" s="978"/>
      <c r="V836" s="242"/>
      <c r="W836"/>
      <c r="X836"/>
      <c r="Y836"/>
      <c r="Z836"/>
      <c r="AA836"/>
      <c r="AB836"/>
      <c r="AC836" t="s">
        <v>1336</v>
      </c>
      <c r="AD836"/>
      <c r="AE836" s="978"/>
      <c r="AF836" s="978"/>
      <c r="AG836" s="978"/>
      <c r="AH836" s="978"/>
      <c r="AI836" s="978"/>
    </row>
    <row r="837" spans="1:35" s="43" customFormat="1">
      <c r="D837" t="s">
        <v>269</v>
      </c>
      <c r="E837" t="s">
        <v>245</v>
      </c>
      <c r="F837" t="s">
        <v>294</v>
      </c>
      <c r="G837" t="s">
        <v>2409</v>
      </c>
      <c r="H837" t="s">
        <v>272</v>
      </c>
      <c r="I837" t="s">
        <v>297</v>
      </c>
      <c r="J837" t="s">
        <v>130</v>
      </c>
      <c r="K837" t="s">
        <v>356</v>
      </c>
      <c r="L837" s="978"/>
      <c r="M837" s="978"/>
      <c r="N837" s="978"/>
      <c r="O837" s="978"/>
      <c r="P837" t="s">
        <v>381</v>
      </c>
      <c r="Q837"/>
      <c r="R837" s="242"/>
      <c r="S837" s="978"/>
      <c r="T837" s="978"/>
      <c r="U837" s="978"/>
      <c r="V837" s="242"/>
      <c r="W837"/>
      <c r="X837"/>
      <c r="Y837"/>
      <c r="Z837"/>
      <c r="AA837"/>
      <c r="AB837"/>
      <c r="AC837" t="s">
        <v>1336</v>
      </c>
      <c r="AD837"/>
      <c r="AE837" s="978"/>
      <c r="AF837" s="978"/>
      <c r="AG837" s="978"/>
      <c r="AH837" s="978"/>
      <c r="AI837" s="978"/>
    </row>
    <row r="838" spans="1:35" s="43" customFormat="1">
      <c r="D838" t="s">
        <v>269</v>
      </c>
      <c r="E838" t="s">
        <v>245</v>
      </c>
      <c r="F838" t="s">
        <v>294</v>
      </c>
      <c r="G838" t="s">
        <v>2409</v>
      </c>
      <c r="H838" t="s">
        <v>272</v>
      </c>
      <c r="I838" t="s">
        <v>297</v>
      </c>
      <c r="J838" t="s">
        <v>130</v>
      </c>
      <c r="K838" t="s">
        <v>356</v>
      </c>
      <c r="L838" s="978"/>
      <c r="M838" s="978"/>
      <c r="N838" s="978"/>
      <c r="O838" s="978"/>
      <c r="P838" t="s">
        <v>381</v>
      </c>
      <c r="Q838"/>
      <c r="R838" s="242"/>
      <c r="S838" s="978"/>
      <c r="T838" s="978"/>
      <c r="U838" s="978"/>
      <c r="V838" s="242"/>
      <c r="W838"/>
      <c r="X838"/>
      <c r="Y838"/>
      <c r="Z838"/>
      <c r="AA838"/>
      <c r="AB838"/>
      <c r="AC838" t="s">
        <v>1336</v>
      </c>
      <c r="AD838"/>
      <c r="AE838" s="978"/>
      <c r="AF838" s="978"/>
      <c r="AG838" s="978"/>
      <c r="AH838" s="978"/>
      <c r="AI838" s="978"/>
    </row>
    <row r="839" spans="1:35" s="43" customFormat="1">
      <c r="D839" t="s">
        <v>269</v>
      </c>
      <c r="E839" t="s">
        <v>245</v>
      </c>
      <c r="F839" t="s">
        <v>294</v>
      </c>
      <c r="G839" t="s">
        <v>2409</v>
      </c>
      <c r="H839" t="s">
        <v>272</v>
      </c>
      <c r="I839" t="s">
        <v>297</v>
      </c>
      <c r="J839" t="s">
        <v>130</v>
      </c>
      <c r="K839" t="s">
        <v>356</v>
      </c>
      <c r="L839" s="978"/>
      <c r="M839" s="978"/>
      <c r="N839" s="978"/>
      <c r="O839" s="978"/>
      <c r="P839" t="s">
        <v>381</v>
      </c>
      <c r="Q839"/>
      <c r="R839" s="242"/>
      <c r="S839" s="978"/>
      <c r="T839" s="978"/>
      <c r="U839" s="978"/>
      <c r="V839" s="242"/>
      <c r="W839"/>
      <c r="X839"/>
      <c r="Y839"/>
      <c r="Z839"/>
      <c r="AA839"/>
      <c r="AB839"/>
      <c r="AC839" t="s">
        <v>1336</v>
      </c>
      <c r="AD839"/>
      <c r="AE839" s="978"/>
      <c r="AF839" s="978"/>
      <c r="AG839" s="978"/>
      <c r="AH839" s="978"/>
      <c r="AI839" s="978"/>
    </row>
    <row r="840" spans="1:35" s="43" customFormat="1">
      <c r="D840" t="s">
        <v>269</v>
      </c>
      <c r="E840" t="s">
        <v>245</v>
      </c>
      <c r="F840" t="s">
        <v>294</v>
      </c>
      <c r="G840" t="s">
        <v>2409</v>
      </c>
      <c r="H840" t="s">
        <v>272</v>
      </c>
      <c r="I840" t="s">
        <v>297</v>
      </c>
      <c r="J840" t="s">
        <v>130</v>
      </c>
      <c r="K840" t="s">
        <v>356</v>
      </c>
      <c r="L840" s="978"/>
      <c r="M840" s="978"/>
      <c r="N840" s="978"/>
      <c r="O840" s="978"/>
      <c r="P840" t="s">
        <v>381</v>
      </c>
      <c r="Q840"/>
      <c r="R840" s="242"/>
      <c r="S840" s="978"/>
      <c r="T840" s="978"/>
      <c r="U840" s="978"/>
      <c r="V840" s="242"/>
      <c r="W840"/>
      <c r="X840"/>
      <c r="Y840"/>
      <c r="Z840"/>
      <c r="AA840"/>
      <c r="AB840"/>
      <c r="AC840" t="s">
        <v>1336</v>
      </c>
      <c r="AD840"/>
      <c r="AE840" s="978"/>
      <c r="AF840" s="978"/>
      <c r="AG840" s="978"/>
      <c r="AH840" s="978"/>
      <c r="AI840" s="978"/>
    </row>
    <row r="841" spans="1:35" s="43" customFormat="1">
      <c r="D841" t="s">
        <v>269</v>
      </c>
      <c r="E841" t="s">
        <v>245</v>
      </c>
      <c r="F841" t="s">
        <v>294</v>
      </c>
      <c r="G841" t="s">
        <v>2409</v>
      </c>
      <c r="H841" t="s">
        <v>272</v>
      </c>
      <c r="I841" t="s">
        <v>297</v>
      </c>
      <c r="J841" t="s">
        <v>130</v>
      </c>
      <c r="K841" t="s">
        <v>356</v>
      </c>
      <c r="L841" s="978"/>
      <c r="M841" s="978"/>
      <c r="N841" s="978"/>
      <c r="O841" s="978"/>
      <c r="P841" t="s">
        <v>381</v>
      </c>
      <c r="Q841"/>
      <c r="R841" s="242"/>
      <c r="S841" s="978"/>
      <c r="T841" s="978"/>
      <c r="U841" s="978"/>
      <c r="V841" s="242"/>
      <c r="W841"/>
      <c r="X841"/>
      <c r="Y841"/>
      <c r="Z841"/>
      <c r="AA841"/>
      <c r="AB841"/>
      <c r="AC841" t="s">
        <v>1336</v>
      </c>
      <c r="AD841"/>
      <c r="AE841" s="978"/>
      <c r="AF841" s="978"/>
      <c r="AG841" s="978"/>
      <c r="AH841" s="978"/>
      <c r="AI841" s="978"/>
    </row>
    <row r="842" spans="1:35">
      <c r="U842" s="43"/>
      <c r="V842" s="43"/>
      <c r="W842" s="43"/>
      <c r="X842" s="43"/>
      <c r="Y842" s="43"/>
    </row>
    <row r="844" spans="1:35" s="46" customFormat="1" ht="18.75">
      <c r="A844" s="47" t="s">
        <v>1566</v>
      </c>
    </row>
  </sheetData>
  <phoneticPr fontId="48" type="noConversion"/>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9" id="{11ABAF73-660D-437D-814C-A146ADBB692D}">
            <xm:f>'1.5 Universal Data'!$C$8&lt;$AE$7</xm:f>
            <x14:dxf>
              <fill>
                <patternFill patternType="lightUp">
                  <bgColor theme="0"/>
                </patternFill>
              </fill>
            </x14:dxf>
          </x14:cfRule>
          <xm:sqref>AE13:AF350</xm:sqref>
        </x14:conditionalFormatting>
        <x14:conditionalFormatting xmlns:xm="http://schemas.microsoft.com/office/excel/2006/main">
          <x14:cfRule type="expression" priority="2" id="{9A048C98-860D-441C-A156-A775767C8055}">
            <xm:f>'1.5 Universal Data'!$C$8&lt;$AE$7</xm:f>
            <x14:dxf>
              <fill>
                <patternFill patternType="lightUp">
                  <bgColor theme="0"/>
                </patternFill>
              </fill>
            </x14:dxf>
          </x14:cfRule>
          <xm:sqref>AE354:AF685</xm:sqref>
        </x14:conditionalFormatting>
        <x14:conditionalFormatting xmlns:xm="http://schemas.microsoft.com/office/excel/2006/main">
          <x14:cfRule type="expression" priority="7" id="{60FBDE80-1340-4886-AF0E-E4EF3C1913FF}">
            <xm:f>'1.5 Universal Data'!$C$8&lt;$AE$7</xm:f>
            <x14:dxf>
              <fill>
                <patternFill patternType="lightUp">
                  <bgColor theme="0"/>
                </patternFill>
              </fill>
            </x14:dxf>
          </x14:cfRule>
          <xm:sqref>AE691:AF756</xm:sqref>
        </x14:conditionalFormatting>
        <x14:conditionalFormatting xmlns:xm="http://schemas.microsoft.com/office/excel/2006/main">
          <x14:cfRule type="expression" priority="1" id="{3F20AE73-973B-4298-B61F-BE61A4951591}">
            <xm:f>'1.5 Universal Data'!$C$8&lt;$AE$7</xm:f>
            <x14:dxf>
              <fill>
                <patternFill patternType="lightUp">
                  <bgColor theme="0"/>
                </patternFill>
              </fill>
            </x14:dxf>
          </x14:cfRule>
          <xm:sqref>AE789:AF797</xm:sqref>
        </x14:conditionalFormatting>
        <x14:conditionalFormatting xmlns:xm="http://schemas.microsoft.com/office/excel/2006/main">
          <x14:cfRule type="expression" priority="22" id="{27DC155D-F73D-4633-9086-5630780CD2E8}">
            <xm:f>'1.5 Universal Data'!$C$8&lt;$AG$7</xm:f>
            <x14:dxf>
              <fill>
                <patternFill patternType="lightUp">
                  <bgColor theme="0"/>
                </patternFill>
              </fill>
            </x14:dxf>
          </x14:cfRule>
          <xm:sqref>AG13:AG350</xm:sqref>
        </x14:conditionalFormatting>
        <x14:conditionalFormatting xmlns:xm="http://schemas.microsoft.com/office/excel/2006/main">
          <x14:cfRule type="expression" priority="5" id="{F63A3971-A829-46B8-B020-FECAF6FCE248}">
            <xm:f>'1.5 Universal Data'!$C$8&lt;$AG$7</xm:f>
            <x14:dxf>
              <fill>
                <patternFill patternType="lightUp">
                  <bgColor theme="0"/>
                </patternFill>
              </fill>
            </x14:dxf>
          </x14:cfRule>
          <xm:sqref>AG354:AG685</xm:sqref>
        </x14:conditionalFormatting>
        <x14:conditionalFormatting xmlns:xm="http://schemas.microsoft.com/office/excel/2006/main">
          <x14:cfRule type="expression" priority="12" id="{AC0C93B3-F8A1-444D-BB09-884B72E4215F}">
            <xm:f>'1.5 Universal Data'!$C$8&lt;$AG$7</xm:f>
            <x14:dxf>
              <fill>
                <patternFill patternType="lightUp">
                  <bgColor theme="0"/>
                </patternFill>
              </fill>
            </x14:dxf>
          </x14:cfRule>
          <xm:sqref>AG691:AG841</xm:sqref>
        </x14:conditionalFormatting>
        <x14:conditionalFormatting xmlns:xm="http://schemas.microsoft.com/office/excel/2006/main">
          <x14:cfRule type="expression" priority="21" id="{30FC72BE-4D52-497B-825A-B975E3FFBD09}">
            <xm:f>'1.5 Universal Data'!$C$8&lt;$AH$7</xm:f>
            <x14:dxf>
              <fill>
                <patternFill patternType="lightUp">
                  <bgColor theme="0"/>
                </patternFill>
              </fill>
            </x14:dxf>
          </x14:cfRule>
          <xm:sqref>AH13:AH350</xm:sqref>
        </x14:conditionalFormatting>
        <x14:conditionalFormatting xmlns:xm="http://schemas.microsoft.com/office/excel/2006/main">
          <x14:cfRule type="expression" priority="4" id="{B941FB6E-874D-4447-8CC3-7E30A39DA6BD}">
            <xm:f>'1.5 Universal Data'!$C$8&lt;$AH$7</xm:f>
            <x14:dxf>
              <fill>
                <patternFill patternType="lightUp">
                  <bgColor theme="0"/>
                </patternFill>
              </fill>
            </x14:dxf>
          </x14:cfRule>
          <xm:sqref>AH354:AH685</xm:sqref>
        </x14:conditionalFormatting>
        <x14:conditionalFormatting xmlns:xm="http://schemas.microsoft.com/office/excel/2006/main">
          <x14:cfRule type="expression" priority="11" id="{3666DB75-E8E7-48A5-B1E6-5935770F36E7}">
            <xm:f>'1.5 Universal Data'!$C$8&lt;$AH$7</xm:f>
            <x14:dxf>
              <fill>
                <patternFill patternType="lightUp">
                  <bgColor theme="0"/>
                </patternFill>
              </fill>
            </x14:dxf>
          </x14:cfRule>
          <xm:sqref>AH691:AH841</xm:sqref>
        </x14:conditionalFormatting>
        <x14:conditionalFormatting xmlns:xm="http://schemas.microsoft.com/office/excel/2006/main">
          <x14:cfRule type="expression" priority="20" id="{F894FDB4-7766-4EA6-9192-ED44F5286459}">
            <xm:f>'1.5 Universal Data'!$C$8&lt;$AI$7</xm:f>
            <x14:dxf>
              <fill>
                <patternFill patternType="lightUp">
                  <bgColor theme="0"/>
                </patternFill>
              </fill>
            </x14:dxf>
          </x14:cfRule>
          <xm:sqref>AI13:AI350</xm:sqref>
        </x14:conditionalFormatting>
        <x14:conditionalFormatting xmlns:xm="http://schemas.microsoft.com/office/excel/2006/main">
          <x14:cfRule type="expression" priority="3" id="{33B852DF-B18F-49F9-B293-4592B8AFB272}">
            <xm:f>'1.5 Universal Data'!$C$8&lt;$AI$7</xm:f>
            <x14:dxf>
              <fill>
                <patternFill patternType="lightUp">
                  <bgColor theme="0"/>
                </patternFill>
              </fill>
            </x14:dxf>
          </x14:cfRule>
          <xm:sqref>AI354:AI685</xm:sqref>
        </x14:conditionalFormatting>
        <x14:conditionalFormatting xmlns:xm="http://schemas.microsoft.com/office/excel/2006/main">
          <x14:cfRule type="expression" priority="10" id="{92FD54B1-F102-4C0F-95AA-45B278A6CAB1}">
            <xm:f>'1.5 Universal Data'!$C$8&lt;$AI$7</xm:f>
            <x14:dxf>
              <fill>
                <patternFill patternType="lightUp">
                  <bgColor theme="0"/>
                </patternFill>
              </fill>
            </x14:dxf>
          </x14:cfRule>
          <xm:sqref>AI691:AI841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C0C78436-3460-4CCF-8EE6-A0CA96F34762}">
          <x14:formula1>
            <xm:f>'1.3 Lists'!$T$11:$T$18</xm:f>
          </x14:formula1>
          <xm:sqref>L743:L756 L785:L797 L657:L685 L316:L350</xm:sqref>
        </x14:dataValidation>
        <x14:dataValidation type="list" allowBlank="1" showInputMessage="1" showErrorMessage="1" xr:uid="{31BE0555-9A24-4140-B40A-8E490ECD58DF}">
          <x14:formula1>
            <xm:f>'1.3 Lists'!$U$11:$U$30</xm:f>
          </x14:formula1>
          <xm:sqref>N785:N797 N743:N756 N657:N685 N316:N350</xm:sqref>
        </x14:dataValidation>
        <x14:dataValidation type="list" allowBlank="1" showInputMessage="1" showErrorMessage="1" xr:uid="{AB5A301C-0493-4094-A16A-906EECF10537}">
          <x14:formula1>
            <xm:f>'1.3 Lists'!$Q$13:$Q$14</xm:f>
          </x14:formula1>
          <xm:sqref>O657:O685 O316:O350</xm:sqref>
        </x14:dataValidation>
        <x14:dataValidation type="list" allowBlank="1" showInputMessage="1" showErrorMessage="1" xr:uid="{E57E01C2-5F9A-4734-A814-DF3859C316C2}">
          <x14:formula1>
            <xm:f>'1.3 Lists'!$Q$12:$Q$14</xm:f>
          </x14:formula1>
          <xm:sqref>O743:O756 O785:O797</xm:sqref>
        </x14:dataValidation>
        <x14:dataValidation type="list" allowBlank="1" showInputMessage="1" showErrorMessage="1" xr:uid="{E4DE6C78-256A-45C0-8741-03BAF374F77A}">
          <x14:formula1>
            <xm:f>'1.3 Lists'!$U$11:$U$32</xm:f>
          </x14:formula1>
          <xm:sqref>M743:M756 M785:M797 M657:M685 M316:M350</xm:sqref>
        </x14:dataValidation>
        <x14:dataValidation type="list" allowBlank="1" showInputMessage="1" showErrorMessage="1" xr:uid="{8E4EF6B6-E703-47AB-AC64-85B02C3F12F5}">
          <x14:formula1>
            <xm:f>'1.3 Lists'!$S$12:$S$57</xm:f>
          </x14:formula1>
          <xm:sqref>U743:U756 U785:U797 U316:U350 U673:U685</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9ABE4-FCB1-422A-8625-E50132950327}">
  <sheetPr>
    <tabColor theme="7" tint="0.39997558519241921"/>
  </sheetPr>
  <dimension ref="A1:AJ597"/>
  <sheetViews>
    <sheetView topLeftCell="S1" zoomScale="80" zoomScaleNormal="80" workbookViewId="0">
      <selection activeCell="AG76" sqref="AG76"/>
    </sheetView>
    <sheetView workbookViewId="1"/>
  </sheetViews>
  <sheetFormatPr defaultRowHeight="15"/>
  <cols>
    <col min="1" max="3" width="1.85546875" customWidth="1"/>
    <col min="4" max="4" width="8.140625" bestFit="1" customWidth="1"/>
    <col min="5" max="5" width="5" bestFit="1" customWidth="1"/>
    <col min="6" max="7" width="5" customWidth="1"/>
    <col min="8" max="8" width="11.140625" bestFit="1" customWidth="1"/>
    <col min="9" max="9" width="18.140625" bestFit="1" customWidth="1"/>
    <col min="10" max="10" width="9.42578125" bestFit="1" customWidth="1"/>
    <col min="11" max="11" width="19.42578125" customWidth="1"/>
    <col min="12" max="16" width="1.85546875" customWidth="1"/>
    <col min="17" max="17" width="14.140625" bestFit="1" customWidth="1"/>
    <col min="18" max="18" width="29" customWidth="1"/>
    <col min="19" max="19" width="24.42578125" bestFit="1" customWidth="1"/>
    <col min="20" max="20" width="29.42578125" customWidth="1"/>
    <col min="21" max="21" width="17.85546875" bestFit="1" customWidth="1"/>
    <col min="22" max="22" width="17.85546875" customWidth="1"/>
    <col min="23" max="23" width="33.140625" bestFit="1" customWidth="1"/>
    <col min="24" max="24" width="23.85546875" customWidth="1"/>
    <col min="25" max="28" width="1.85546875" customWidth="1"/>
    <col min="29" max="29" width="9.85546875" bestFit="1" customWidth="1"/>
    <col min="30" max="35"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2550</v>
      </c>
    </row>
    <row r="6" spans="1:35">
      <c r="AD6" s="1481" t="s">
        <v>2500</v>
      </c>
      <c r="AE6" s="1658"/>
      <c r="AF6" s="1659"/>
      <c r="AG6" s="1662" t="s">
        <v>3191</v>
      </c>
      <c r="AH6" s="1659"/>
      <c r="AI6" s="1660"/>
    </row>
    <row r="7" spans="1:35" s="43" customFormat="1">
      <c r="D7" s="55" t="s">
        <v>244</v>
      </c>
      <c r="E7" s="55" t="s">
        <v>245</v>
      </c>
      <c r="F7" s="55" t="s">
        <v>246</v>
      </c>
      <c r="G7" s="55" t="s">
        <v>1587</v>
      </c>
      <c r="H7" s="55" t="s">
        <v>2407</v>
      </c>
      <c r="I7" s="55" t="s">
        <v>249</v>
      </c>
      <c r="J7" s="55" t="s">
        <v>250</v>
      </c>
      <c r="K7" s="55" t="s">
        <v>251</v>
      </c>
      <c r="L7" s="55"/>
      <c r="M7" s="55"/>
      <c r="N7" s="55"/>
      <c r="O7" s="55"/>
      <c r="P7" s="55"/>
      <c r="Q7" s="55" t="s">
        <v>2503</v>
      </c>
      <c r="R7" s="55" t="s">
        <v>2441</v>
      </c>
      <c r="S7" s="55" t="s">
        <v>2551</v>
      </c>
      <c r="T7" s="55" t="s">
        <v>2552</v>
      </c>
      <c r="U7" s="55" t="s">
        <v>264</v>
      </c>
      <c r="V7" s="43" t="s">
        <v>260</v>
      </c>
      <c r="W7" s="43" t="s">
        <v>2553</v>
      </c>
      <c r="X7" s="43" t="s">
        <v>2554</v>
      </c>
      <c r="Y7" s="55"/>
      <c r="Z7" s="55"/>
      <c r="AA7" s="55"/>
      <c r="AB7" s="55"/>
      <c r="AC7" s="43" t="s">
        <v>1578</v>
      </c>
      <c r="AD7" s="53" t="s">
        <v>2505</v>
      </c>
      <c r="AE7" s="52">
        <v>2022</v>
      </c>
      <c r="AF7" s="51">
        <v>2023</v>
      </c>
      <c r="AG7" s="51">
        <v>2024</v>
      </c>
      <c r="AH7" s="51">
        <v>2025</v>
      </c>
      <c r="AI7" s="50">
        <v>2026</v>
      </c>
    </row>
    <row r="8" spans="1:35">
      <c r="S8" s="43"/>
      <c r="T8" s="43"/>
      <c r="U8" s="43"/>
      <c r="V8" s="43"/>
      <c r="W8" s="43"/>
      <c r="X8" s="43"/>
      <c r="Y8" s="43"/>
    </row>
    <row r="9" spans="1:35" s="1" customFormat="1" ht="18">
      <c r="B9" s="2" t="s">
        <v>2430</v>
      </c>
    </row>
    <row r="11" spans="1:35" s="1" customFormat="1">
      <c r="A11" s="42"/>
      <c r="B11" s="48" t="s">
        <v>356</v>
      </c>
    </row>
    <row r="13" spans="1:35">
      <c r="D13" t="s">
        <v>269</v>
      </c>
      <c r="E13" t="s">
        <v>245</v>
      </c>
      <c r="F13" t="s">
        <v>376</v>
      </c>
      <c r="G13" t="s">
        <v>2409</v>
      </c>
      <c r="H13" t="s">
        <v>272</v>
      </c>
      <c r="I13" t="s">
        <v>297</v>
      </c>
      <c r="J13" t="s">
        <v>130</v>
      </c>
      <c r="K13" t="s">
        <v>356</v>
      </c>
      <c r="L13" s="63"/>
      <c r="M13" s="63"/>
      <c r="Q13" s="978"/>
      <c r="R13" s="978"/>
      <c r="S13" s="978"/>
      <c r="T13" s="978"/>
      <c r="U13" s="978"/>
      <c r="AC13" t="s">
        <v>1336</v>
      </c>
      <c r="AD13" s="978">
        <v>0</v>
      </c>
      <c r="AE13" s="978">
        <v>9.2184290426073964E-9</v>
      </c>
      <c r="AF13" s="978">
        <v>1.04600812701707</v>
      </c>
      <c r="AG13" s="978">
        <v>-2.9619668417297251E-2</v>
      </c>
      <c r="AH13" s="978"/>
      <c r="AI13" s="978"/>
    </row>
    <row r="14" spans="1:35">
      <c r="D14" t="s">
        <v>269</v>
      </c>
      <c r="E14" t="s">
        <v>245</v>
      </c>
      <c r="F14" t="s">
        <v>376</v>
      </c>
      <c r="G14" t="s">
        <v>2409</v>
      </c>
      <c r="H14" t="s">
        <v>272</v>
      </c>
      <c r="I14" t="s">
        <v>297</v>
      </c>
      <c r="J14" t="s">
        <v>130</v>
      </c>
      <c r="K14" t="s">
        <v>356</v>
      </c>
      <c r="L14" s="63"/>
      <c r="M14" s="63"/>
      <c r="Q14" s="978"/>
      <c r="R14" s="978"/>
      <c r="S14" s="978"/>
      <c r="T14" s="978"/>
      <c r="U14" s="978"/>
      <c r="AC14" t="s">
        <v>1336</v>
      </c>
      <c r="AD14" s="978">
        <v>0</v>
      </c>
      <c r="AE14" s="978">
        <v>2.6209210600766454E-2</v>
      </c>
      <c r="AF14" s="978">
        <v>0.52563789003836958</v>
      </c>
      <c r="AG14" s="978">
        <v>1.7216751568312332</v>
      </c>
      <c r="AH14" s="978"/>
      <c r="AI14" s="978"/>
    </row>
    <row r="15" spans="1:35">
      <c r="D15" t="s">
        <v>269</v>
      </c>
      <c r="E15" t="s">
        <v>245</v>
      </c>
      <c r="F15" t="s">
        <v>376</v>
      </c>
      <c r="G15" t="s">
        <v>2409</v>
      </c>
      <c r="H15" t="s">
        <v>272</v>
      </c>
      <c r="I15" t="s">
        <v>297</v>
      </c>
      <c r="J15" t="s">
        <v>130</v>
      </c>
      <c r="K15" t="s">
        <v>356</v>
      </c>
      <c r="L15" s="63"/>
      <c r="M15" s="63"/>
      <c r="Q15" s="978"/>
      <c r="R15" s="978"/>
      <c r="S15" s="978"/>
      <c r="T15" s="978"/>
      <c r="U15" s="978"/>
      <c r="AC15" t="s">
        <v>1336</v>
      </c>
      <c r="AD15" s="978">
        <v>0</v>
      </c>
      <c r="AE15" s="978">
        <v>0</v>
      </c>
      <c r="AF15" s="978">
        <v>0.19970436976029032</v>
      </c>
      <c r="AG15" s="978">
        <v>2.5959748599008252</v>
      </c>
      <c r="AH15" s="978"/>
      <c r="AI15" s="978"/>
    </row>
    <row r="16" spans="1:35">
      <c r="D16" t="s">
        <v>269</v>
      </c>
      <c r="E16" t="s">
        <v>245</v>
      </c>
      <c r="F16" t="s">
        <v>376</v>
      </c>
      <c r="G16" t="s">
        <v>2409</v>
      </c>
      <c r="H16" t="s">
        <v>272</v>
      </c>
      <c r="I16" t="s">
        <v>297</v>
      </c>
      <c r="J16" t="s">
        <v>130</v>
      </c>
      <c r="K16" t="s">
        <v>356</v>
      </c>
      <c r="L16" s="63"/>
      <c r="M16" s="63"/>
      <c r="Q16" s="978"/>
      <c r="R16" s="978"/>
      <c r="S16" s="978"/>
      <c r="T16" s="978"/>
      <c r="U16" s="978"/>
      <c r="AC16" t="s">
        <v>1336</v>
      </c>
      <c r="AD16" s="978">
        <v>24.010173392675195</v>
      </c>
      <c r="AE16" s="978">
        <v>4.5793073932030648</v>
      </c>
      <c r="AF16" s="978">
        <v>1.7938792641115495</v>
      </c>
      <c r="AG16" s="978">
        <v>2.5642474391317887</v>
      </c>
      <c r="AH16" s="978"/>
      <c r="AI16" s="978"/>
    </row>
    <row r="17" spans="4:35">
      <c r="D17" t="s">
        <v>269</v>
      </c>
      <c r="E17" t="s">
        <v>245</v>
      </c>
      <c r="F17" t="s">
        <v>376</v>
      </c>
      <c r="G17" t="s">
        <v>2409</v>
      </c>
      <c r="H17" t="s">
        <v>272</v>
      </c>
      <c r="I17" t="s">
        <v>297</v>
      </c>
      <c r="J17" t="s">
        <v>130</v>
      </c>
      <c r="K17" t="s">
        <v>356</v>
      </c>
      <c r="L17" s="63"/>
      <c r="M17" s="63"/>
      <c r="Q17" s="978"/>
      <c r="R17" s="978"/>
      <c r="S17" s="978"/>
      <c r="T17" s="978"/>
      <c r="U17" s="978"/>
      <c r="AC17" t="s">
        <v>1336</v>
      </c>
      <c r="AD17" s="978">
        <v>0</v>
      </c>
      <c r="AE17" s="978">
        <v>3.4446808011669466E-2</v>
      </c>
      <c r="AF17" s="978">
        <v>-3.1376767263224734E-2</v>
      </c>
      <c r="AG17" s="978">
        <v>0</v>
      </c>
      <c r="AH17" s="978"/>
      <c r="AI17" s="978"/>
    </row>
    <row r="18" spans="4:35">
      <c r="D18" t="s">
        <v>269</v>
      </c>
      <c r="E18" t="s">
        <v>245</v>
      </c>
      <c r="F18" t="s">
        <v>376</v>
      </c>
      <c r="G18" t="s">
        <v>2409</v>
      </c>
      <c r="H18" t="s">
        <v>272</v>
      </c>
      <c r="I18" t="s">
        <v>297</v>
      </c>
      <c r="J18" t="s">
        <v>130</v>
      </c>
      <c r="K18" t="s">
        <v>356</v>
      </c>
      <c r="L18" s="63"/>
      <c r="M18" s="63"/>
      <c r="Q18" s="978"/>
      <c r="R18" s="978"/>
      <c r="S18" s="978"/>
      <c r="T18" s="978"/>
      <c r="U18" s="978"/>
      <c r="AC18" t="s">
        <v>1336</v>
      </c>
      <c r="AD18" s="978">
        <v>0</v>
      </c>
      <c r="AE18" s="978">
        <v>9.2184290426073964E-9</v>
      </c>
      <c r="AF18" s="978">
        <v>0.51387804636820145</v>
      </c>
      <c r="AG18" s="978">
        <v>1.1009516242048289</v>
      </c>
      <c r="AH18" s="978"/>
      <c r="AI18" s="978"/>
    </row>
    <row r="19" spans="4:35">
      <c r="D19" t="s">
        <v>269</v>
      </c>
      <c r="E19" t="s">
        <v>245</v>
      </c>
      <c r="F19" t="s">
        <v>376</v>
      </c>
      <c r="G19" t="s">
        <v>2409</v>
      </c>
      <c r="H19" t="s">
        <v>272</v>
      </c>
      <c r="I19" t="s">
        <v>297</v>
      </c>
      <c r="J19" t="s">
        <v>130</v>
      </c>
      <c r="K19" t="s">
        <v>356</v>
      </c>
      <c r="L19" s="63"/>
      <c r="M19" s="63"/>
      <c r="Q19" s="978"/>
      <c r="R19" s="978"/>
      <c r="S19" s="978"/>
      <c r="T19" s="978"/>
      <c r="U19" s="978"/>
      <c r="AC19" t="s">
        <v>1336</v>
      </c>
      <c r="AD19" s="978">
        <v>0</v>
      </c>
      <c r="AE19" s="978">
        <v>9.7509693918126875E-2</v>
      </c>
      <c r="AF19" s="978">
        <v>0.30237554362799601</v>
      </c>
      <c r="AG19" s="978">
        <v>-5.7364735361272162E-4</v>
      </c>
      <c r="AH19" s="978"/>
      <c r="AI19" s="978"/>
    </row>
    <row r="20" spans="4:35">
      <c r="D20" t="s">
        <v>269</v>
      </c>
      <c r="E20" t="s">
        <v>245</v>
      </c>
      <c r="F20" t="s">
        <v>376</v>
      </c>
      <c r="G20" t="s">
        <v>2409</v>
      </c>
      <c r="H20" t="s">
        <v>272</v>
      </c>
      <c r="I20" t="s">
        <v>297</v>
      </c>
      <c r="J20" t="s">
        <v>130</v>
      </c>
      <c r="K20" t="s">
        <v>356</v>
      </c>
      <c r="L20" s="63"/>
      <c r="M20" s="63"/>
      <c r="Q20" s="978"/>
      <c r="R20" s="978"/>
      <c r="S20" s="978"/>
      <c r="T20" s="978"/>
      <c r="U20" s="978"/>
      <c r="AC20" t="s">
        <v>1336</v>
      </c>
      <c r="AD20" s="978">
        <v>0</v>
      </c>
      <c r="AE20" s="978">
        <v>0.17827429584893825</v>
      </c>
      <c r="AF20" s="978">
        <v>0.28146313963065767</v>
      </c>
      <c r="AG20" s="978">
        <v>11.053640870814059</v>
      </c>
      <c r="AH20" s="978"/>
      <c r="AI20" s="978"/>
    </row>
    <row r="21" spans="4:35">
      <c r="D21" t="s">
        <v>269</v>
      </c>
      <c r="E21" t="s">
        <v>245</v>
      </c>
      <c r="F21" t="s">
        <v>376</v>
      </c>
      <c r="G21" t="s">
        <v>2409</v>
      </c>
      <c r="H21" t="s">
        <v>272</v>
      </c>
      <c r="I21" t="s">
        <v>297</v>
      </c>
      <c r="J21" t="s">
        <v>130</v>
      </c>
      <c r="K21" t="s">
        <v>356</v>
      </c>
      <c r="L21" s="63"/>
      <c r="M21" s="63"/>
      <c r="Q21" s="978"/>
      <c r="R21" s="978"/>
      <c r="S21" s="978"/>
      <c r="T21" s="978"/>
      <c r="U21" s="978"/>
      <c r="AC21" t="s">
        <v>1336</v>
      </c>
      <c r="AD21" s="978">
        <v>0</v>
      </c>
      <c r="AE21" s="978">
        <v>0.10138803451121649</v>
      </c>
      <c r="AF21" s="978">
        <v>1.1030677072755972</v>
      </c>
      <c r="AG21" s="978">
        <v>0.31082312996382183</v>
      </c>
      <c r="AH21" s="978"/>
      <c r="AI21" s="978"/>
    </row>
    <row r="22" spans="4:35">
      <c r="D22" t="s">
        <v>269</v>
      </c>
      <c r="E22" t="s">
        <v>245</v>
      </c>
      <c r="F22" t="s">
        <v>376</v>
      </c>
      <c r="G22" t="s">
        <v>2409</v>
      </c>
      <c r="H22" t="s">
        <v>272</v>
      </c>
      <c r="I22" t="s">
        <v>297</v>
      </c>
      <c r="J22" t="s">
        <v>130</v>
      </c>
      <c r="K22" t="s">
        <v>356</v>
      </c>
      <c r="L22" s="63"/>
      <c r="M22" s="63"/>
      <c r="Q22" s="978"/>
      <c r="R22" s="978"/>
      <c r="S22" s="978"/>
      <c r="T22" s="978"/>
      <c r="U22" s="978"/>
      <c r="AC22" t="s">
        <v>1336</v>
      </c>
      <c r="AD22" s="978">
        <v>1.3313369663172788E-2</v>
      </c>
      <c r="AE22" s="978">
        <v>8.8349746589365785E-2</v>
      </c>
      <c r="AF22" s="978">
        <v>0.26693832134116091</v>
      </c>
      <c r="AG22" s="978">
        <v>-0.27819542418114912</v>
      </c>
      <c r="AH22" s="978"/>
      <c r="AI22" s="978"/>
    </row>
    <row r="23" spans="4:35">
      <c r="D23" t="s">
        <v>269</v>
      </c>
      <c r="E23" t="s">
        <v>245</v>
      </c>
      <c r="F23" t="s">
        <v>376</v>
      </c>
      <c r="G23" t="s">
        <v>2409</v>
      </c>
      <c r="H23" t="s">
        <v>272</v>
      </c>
      <c r="I23" t="s">
        <v>297</v>
      </c>
      <c r="J23" t="s">
        <v>130</v>
      </c>
      <c r="K23" t="s">
        <v>356</v>
      </c>
      <c r="L23" s="63"/>
      <c r="M23" s="63"/>
      <c r="Q23" s="978"/>
      <c r="R23" s="978"/>
      <c r="S23" s="978"/>
      <c r="T23" s="978"/>
      <c r="U23" s="978"/>
      <c r="AC23" t="s">
        <v>1336</v>
      </c>
      <c r="AD23" s="978">
        <v>0</v>
      </c>
      <c r="AE23" s="978">
        <v>4.7984974466784604E-2</v>
      </c>
      <c r="AF23" s="978">
        <v>0.36004406628874719</v>
      </c>
      <c r="AG23" s="978">
        <v>0.24647741391696729</v>
      </c>
      <c r="AH23" s="978"/>
      <c r="AI23" s="978"/>
    </row>
    <row r="24" spans="4:35">
      <c r="D24" t="s">
        <v>269</v>
      </c>
      <c r="E24" t="s">
        <v>245</v>
      </c>
      <c r="F24" t="s">
        <v>376</v>
      </c>
      <c r="G24" t="s">
        <v>2409</v>
      </c>
      <c r="H24" t="s">
        <v>272</v>
      </c>
      <c r="I24" t="s">
        <v>297</v>
      </c>
      <c r="J24" t="s">
        <v>130</v>
      </c>
      <c r="K24" t="s">
        <v>356</v>
      </c>
      <c r="L24" s="63"/>
      <c r="M24" s="63"/>
      <c r="Q24" s="978"/>
      <c r="R24" s="978"/>
      <c r="S24" s="978"/>
      <c r="T24" s="978"/>
      <c r="U24" s="978"/>
      <c r="AC24" t="s">
        <v>1336</v>
      </c>
      <c r="AD24" s="978">
        <v>0</v>
      </c>
      <c r="AE24" s="978">
        <v>5.7336996983077475E-2</v>
      </c>
      <c r="AF24" s="978">
        <v>0.46305169962663123</v>
      </c>
      <c r="AG24" s="978">
        <v>1.2186551677573045</v>
      </c>
      <c r="AH24" s="978"/>
      <c r="AI24" s="978"/>
    </row>
    <row r="25" spans="4:35">
      <c r="D25" t="s">
        <v>269</v>
      </c>
      <c r="E25" t="s">
        <v>245</v>
      </c>
      <c r="F25" t="s">
        <v>376</v>
      </c>
      <c r="G25" t="s">
        <v>2409</v>
      </c>
      <c r="H25" t="s">
        <v>272</v>
      </c>
      <c r="I25" t="s">
        <v>297</v>
      </c>
      <c r="J25" t="s">
        <v>130</v>
      </c>
      <c r="K25" t="s">
        <v>356</v>
      </c>
      <c r="L25" s="63"/>
      <c r="M25" s="63"/>
      <c r="Q25" s="978"/>
      <c r="R25" s="978"/>
      <c r="S25" s="978"/>
      <c r="T25" s="978"/>
      <c r="U25" s="978"/>
      <c r="AC25" t="s">
        <v>1336</v>
      </c>
      <c r="AD25" s="978">
        <v>0.49460895375398239</v>
      </c>
      <c r="AE25" s="978">
        <v>0.64670024982059771</v>
      </c>
      <c r="AF25" s="978">
        <v>6.2791111949959427E-2</v>
      </c>
      <c r="AG25" s="978">
        <v>5.9775971596663098</v>
      </c>
      <c r="AH25" s="978"/>
      <c r="AI25" s="978"/>
    </row>
    <row r="26" spans="4:35">
      <c r="D26" t="s">
        <v>269</v>
      </c>
      <c r="E26" t="s">
        <v>245</v>
      </c>
      <c r="F26" t="s">
        <v>376</v>
      </c>
      <c r="G26" t="s">
        <v>2409</v>
      </c>
      <c r="H26" t="s">
        <v>272</v>
      </c>
      <c r="I26" t="s">
        <v>297</v>
      </c>
      <c r="J26" t="s">
        <v>130</v>
      </c>
      <c r="K26" t="s">
        <v>356</v>
      </c>
      <c r="L26" s="63"/>
      <c r="M26" s="63"/>
      <c r="Q26" s="978"/>
      <c r="R26" s="978"/>
      <c r="S26" s="978"/>
      <c r="T26" s="978"/>
      <c r="U26" s="978"/>
      <c r="AC26" t="s">
        <v>1336</v>
      </c>
      <c r="AD26" s="978">
        <v>1.1105770134277607E-2</v>
      </c>
      <c r="AE26" s="978">
        <v>0.12592092910115907</v>
      </c>
      <c r="AF26" s="978">
        <v>0.22673115617235107</v>
      </c>
      <c r="AG26" s="978">
        <v>2.5627055696642098</v>
      </c>
      <c r="AH26" s="978"/>
      <c r="AI26" s="978"/>
    </row>
    <row r="27" spans="4:35">
      <c r="D27" t="s">
        <v>269</v>
      </c>
      <c r="E27" t="s">
        <v>245</v>
      </c>
      <c r="F27" t="s">
        <v>376</v>
      </c>
      <c r="G27" t="s">
        <v>2409</v>
      </c>
      <c r="H27" t="s">
        <v>272</v>
      </c>
      <c r="I27" t="s">
        <v>297</v>
      </c>
      <c r="J27" t="s">
        <v>130</v>
      </c>
      <c r="K27" t="s">
        <v>356</v>
      </c>
      <c r="L27" s="63"/>
      <c r="M27" s="63"/>
      <c r="Q27" s="978"/>
      <c r="R27" s="978"/>
      <c r="S27" s="978"/>
      <c r="T27" s="978"/>
      <c r="U27" s="978"/>
      <c r="AC27" t="s">
        <v>1336</v>
      </c>
      <c r="AD27" s="978">
        <v>10.353774744049854</v>
      </c>
      <c r="AE27" s="978">
        <v>16.443306819235858</v>
      </c>
      <c r="AF27" s="978">
        <v>15.037510884258385</v>
      </c>
      <c r="AG27" s="978">
        <v>9.6135805880274834</v>
      </c>
      <c r="AH27" s="978"/>
      <c r="AI27" s="978"/>
    </row>
    <row r="28" spans="4:35">
      <c r="D28" t="s">
        <v>269</v>
      </c>
      <c r="E28" t="s">
        <v>245</v>
      </c>
      <c r="F28" t="s">
        <v>376</v>
      </c>
      <c r="G28" t="s">
        <v>2409</v>
      </c>
      <c r="H28" t="s">
        <v>272</v>
      </c>
      <c r="I28" t="s">
        <v>297</v>
      </c>
      <c r="J28" t="s">
        <v>130</v>
      </c>
      <c r="K28" t="s">
        <v>356</v>
      </c>
      <c r="L28" s="63"/>
      <c r="M28" s="63"/>
      <c r="Q28" s="978"/>
      <c r="R28" s="978"/>
      <c r="S28" s="978"/>
      <c r="T28" s="978"/>
      <c r="U28" s="978"/>
      <c r="AC28" t="s">
        <v>1336</v>
      </c>
      <c r="AD28" s="978">
        <v>0</v>
      </c>
      <c r="AE28" s="978">
        <v>0.71302751972747824</v>
      </c>
      <c r="AF28" s="978">
        <v>3.5258226119895073</v>
      </c>
      <c r="AG28" s="978">
        <v>-0.38012200742970609</v>
      </c>
      <c r="AH28" s="978"/>
      <c r="AI28" s="978"/>
    </row>
    <row r="29" spans="4:35">
      <c r="D29" t="s">
        <v>269</v>
      </c>
      <c r="E29" t="s">
        <v>245</v>
      </c>
      <c r="F29" t="s">
        <v>376</v>
      </c>
      <c r="G29" t="s">
        <v>2409</v>
      </c>
      <c r="H29" t="s">
        <v>272</v>
      </c>
      <c r="I29" t="s">
        <v>297</v>
      </c>
      <c r="J29" t="s">
        <v>130</v>
      </c>
      <c r="K29" t="s">
        <v>356</v>
      </c>
      <c r="L29" s="63"/>
      <c r="M29" s="63"/>
      <c r="Q29" s="978"/>
      <c r="R29" s="978"/>
      <c r="S29" s="978"/>
      <c r="T29" s="978"/>
      <c r="U29" s="978"/>
      <c r="AC29" t="s">
        <v>1336</v>
      </c>
      <c r="AD29" s="978">
        <v>0</v>
      </c>
      <c r="AE29" s="978">
        <v>0.1163858470209381</v>
      </c>
      <c r="AF29" s="978">
        <v>2.7416613789969277</v>
      </c>
      <c r="AG29" s="978">
        <v>-2.569655580795838E-2</v>
      </c>
      <c r="AH29" s="978"/>
      <c r="AI29" s="978"/>
    </row>
    <row r="30" spans="4:35">
      <c r="D30" t="s">
        <v>269</v>
      </c>
      <c r="E30" t="s">
        <v>245</v>
      </c>
      <c r="F30" t="s">
        <v>376</v>
      </c>
      <c r="G30" t="s">
        <v>2409</v>
      </c>
      <c r="H30" t="s">
        <v>272</v>
      </c>
      <c r="I30" t="s">
        <v>297</v>
      </c>
      <c r="J30" t="s">
        <v>130</v>
      </c>
      <c r="K30" t="s">
        <v>356</v>
      </c>
      <c r="L30" s="63"/>
      <c r="M30" s="63"/>
      <c r="Q30" s="978"/>
      <c r="R30" s="978"/>
      <c r="S30" s="978"/>
      <c r="T30" s="978"/>
      <c r="U30" s="978"/>
      <c r="AC30" t="s">
        <v>1336</v>
      </c>
      <c r="AD30" s="978">
        <v>0</v>
      </c>
      <c r="AE30" s="978">
        <v>0.37384928762201897</v>
      </c>
      <c r="AF30" s="978">
        <v>7.0598502128757259</v>
      </c>
      <c r="AG30" s="978">
        <v>-0.13710654320748422</v>
      </c>
      <c r="AH30" s="978"/>
      <c r="AI30" s="978"/>
    </row>
    <row r="31" spans="4:35">
      <c r="D31" t="s">
        <v>269</v>
      </c>
      <c r="E31" t="s">
        <v>245</v>
      </c>
      <c r="F31" t="s">
        <v>376</v>
      </c>
      <c r="G31" t="s">
        <v>2409</v>
      </c>
      <c r="H31" t="s">
        <v>272</v>
      </c>
      <c r="I31" t="s">
        <v>297</v>
      </c>
      <c r="J31" t="s">
        <v>130</v>
      </c>
      <c r="K31" t="s">
        <v>356</v>
      </c>
      <c r="L31" s="63"/>
      <c r="M31" s="63"/>
      <c r="Q31" s="978"/>
      <c r="R31" s="978"/>
      <c r="S31" s="978"/>
      <c r="T31" s="978"/>
      <c r="U31" s="978"/>
      <c r="AC31" t="s">
        <v>1336</v>
      </c>
      <c r="AD31" s="978">
        <v>0</v>
      </c>
      <c r="AE31" s="978">
        <v>1.0253009554503316</v>
      </c>
      <c r="AF31" s="978">
        <v>-2.5503832930550228E-2</v>
      </c>
      <c r="AG31" s="978">
        <v>2.1117429839192993E-4</v>
      </c>
      <c r="AH31" s="978"/>
      <c r="AI31" s="978"/>
    </row>
    <row r="32" spans="4:35">
      <c r="D32" t="s">
        <v>269</v>
      </c>
      <c r="E32" t="s">
        <v>245</v>
      </c>
      <c r="F32" t="s">
        <v>376</v>
      </c>
      <c r="G32" t="s">
        <v>2409</v>
      </c>
      <c r="H32" t="s">
        <v>272</v>
      </c>
      <c r="I32" t="s">
        <v>297</v>
      </c>
      <c r="J32" t="s">
        <v>130</v>
      </c>
      <c r="K32" t="s">
        <v>356</v>
      </c>
      <c r="L32" s="63"/>
      <c r="M32" s="63"/>
      <c r="Q32" s="978"/>
      <c r="R32" s="978"/>
      <c r="S32" s="978"/>
      <c r="T32" s="978"/>
      <c r="U32" s="978"/>
      <c r="AC32" t="s">
        <v>1336</v>
      </c>
      <c r="AD32" s="978">
        <v>0.59666776801348009</v>
      </c>
      <c r="AE32" s="978">
        <v>2.4924329091082686</v>
      </c>
      <c r="AF32" s="978">
        <v>0.92191182156466622</v>
      </c>
      <c r="AG32" s="978">
        <v>-0.19487068705259353</v>
      </c>
      <c r="AH32" s="978"/>
      <c r="AI32" s="978"/>
    </row>
    <row r="33" spans="4:35">
      <c r="D33" t="s">
        <v>269</v>
      </c>
      <c r="E33" t="s">
        <v>245</v>
      </c>
      <c r="F33" t="s">
        <v>376</v>
      </c>
      <c r="G33" t="s">
        <v>2409</v>
      </c>
      <c r="H33" t="s">
        <v>272</v>
      </c>
      <c r="I33" t="s">
        <v>297</v>
      </c>
      <c r="J33" t="s">
        <v>130</v>
      </c>
      <c r="K33" t="s">
        <v>356</v>
      </c>
      <c r="L33" s="63"/>
      <c r="M33" s="63"/>
      <c r="Q33" s="978"/>
      <c r="R33" s="978"/>
      <c r="S33" s="978"/>
      <c r="T33" s="978"/>
      <c r="U33" s="978"/>
      <c r="AC33" t="s">
        <v>1336</v>
      </c>
      <c r="AD33" s="978">
        <v>0.14248200485269102</v>
      </c>
      <c r="AE33" s="978">
        <v>4.3340870957083339</v>
      </c>
      <c r="AF33" s="978">
        <v>0.51542825492278566</v>
      </c>
      <c r="AG33" s="978">
        <v>0.12460219035000776</v>
      </c>
      <c r="AH33" s="978"/>
      <c r="AI33" s="978"/>
    </row>
    <row r="34" spans="4:35">
      <c r="D34" t="s">
        <v>269</v>
      </c>
      <c r="E34" t="s">
        <v>245</v>
      </c>
      <c r="F34" t="s">
        <v>376</v>
      </c>
      <c r="G34" t="s">
        <v>2409</v>
      </c>
      <c r="H34" t="s">
        <v>272</v>
      </c>
      <c r="I34" t="s">
        <v>297</v>
      </c>
      <c r="J34" t="s">
        <v>130</v>
      </c>
      <c r="K34" t="s">
        <v>356</v>
      </c>
      <c r="L34" s="63"/>
      <c r="M34" s="63"/>
      <c r="Q34" s="978"/>
      <c r="R34" s="978"/>
      <c r="S34" s="978"/>
      <c r="T34" s="978"/>
      <c r="U34" s="978"/>
      <c r="AC34" t="s">
        <v>1336</v>
      </c>
      <c r="AD34" s="978">
        <v>0.43039471016345554</v>
      </c>
      <c r="AE34" s="978">
        <v>3.828023752467498</v>
      </c>
      <c r="AF34" s="978">
        <v>5.6112449519547913E-2</v>
      </c>
      <c r="AG34" s="978">
        <v>2.3910470892258878E-3</v>
      </c>
      <c r="AH34" s="978"/>
      <c r="AI34" s="978"/>
    </row>
    <row r="35" spans="4:35">
      <c r="D35" t="s">
        <v>269</v>
      </c>
      <c r="E35" t="s">
        <v>245</v>
      </c>
      <c r="F35" t="s">
        <v>376</v>
      </c>
      <c r="G35" t="s">
        <v>2409</v>
      </c>
      <c r="H35" t="s">
        <v>272</v>
      </c>
      <c r="I35" t="s">
        <v>297</v>
      </c>
      <c r="J35" t="s">
        <v>130</v>
      </c>
      <c r="K35" t="s">
        <v>356</v>
      </c>
      <c r="L35" s="63"/>
      <c r="M35" s="63"/>
      <c r="Q35" s="978"/>
      <c r="R35" s="978"/>
      <c r="S35" s="978"/>
      <c r="T35" s="978"/>
      <c r="U35" s="978"/>
      <c r="AC35" t="s">
        <v>1336</v>
      </c>
      <c r="AD35" s="978">
        <v>0.59739747984022584</v>
      </c>
      <c r="AE35" s="978">
        <v>7.759069966915467</v>
      </c>
      <c r="AF35" s="978">
        <v>1.498642973309299</v>
      </c>
      <c r="AG35" s="978">
        <v>-0.23391682285470264</v>
      </c>
      <c r="AH35" s="978"/>
      <c r="AI35" s="978"/>
    </row>
    <row r="36" spans="4:35">
      <c r="D36" t="s">
        <v>269</v>
      </c>
      <c r="E36" t="s">
        <v>245</v>
      </c>
      <c r="F36" t="s">
        <v>376</v>
      </c>
      <c r="G36" t="s">
        <v>2409</v>
      </c>
      <c r="H36" t="s">
        <v>272</v>
      </c>
      <c r="I36" t="s">
        <v>297</v>
      </c>
      <c r="J36" t="s">
        <v>130</v>
      </c>
      <c r="K36" t="s">
        <v>356</v>
      </c>
      <c r="L36" s="63"/>
      <c r="M36" s="63"/>
      <c r="Q36" s="978"/>
      <c r="R36" s="978"/>
      <c r="S36" s="978"/>
      <c r="T36" s="978"/>
      <c r="U36" s="978"/>
      <c r="AC36" t="s">
        <v>1336</v>
      </c>
      <c r="AD36" s="978">
        <v>0.19389808530311589</v>
      </c>
      <c r="AE36" s="978">
        <v>4.9578936258992012</v>
      </c>
      <c r="AF36" s="978">
        <v>-0.14248421678114057</v>
      </c>
      <c r="AG36" s="978">
        <v>1.8851521588006581E-3</v>
      </c>
      <c r="AH36" s="978"/>
      <c r="AI36" s="978"/>
    </row>
    <row r="37" spans="4:35">
      <c r="D37" t="s">
        <v>269</v>
      </c>
      <c r="E37" t="s">
        <v>245</v>
      </c>
      <c r="F37" t="s">
        <v>376</v>
      </c>
      <c r="G37" t="s">
        <v>2409</v>
      </c>
      <c r="H37" t="s">
        <v>272</v>
      </c>
      <c r="I37" t="s">
        <v>297</v>
      </c>
      <c r="J37" t="s">
        <v>130</v>
      </c>
      <c r="K37" t="s">
        <v>356</v>
      </c>
      <c r="L37" s="63"/>
      <c r="M37" s="63"/>
      <c r="Q37" s="978"/>
      <c r="R37" s="978"/>
      <c r="S37" s="978"/>
      <c r="T37" s="978"/>
      <c r="U37" s="978"/>
      <c r="AC37" t="s">
        <v>1336</v>
      </c>
      <c r="AD37" s="978">
        <v>2.1005370529050964</v>
      </c>
      <c r="AE37" s="978">
        <v>3.9325464215903625</v>
      </c>
      <c r="AF37" s="978">
        <v>0.27831287353522749</v>
      </c>
      <c r="AG37" s="978">
        <v>6.3064434057603655E-3</v>
      </c>
      <c r="AH37" s="978"/>
      <c r="AI37" s="978"/>
    </row>
    <row r="38" spans="4:35">
      <c r="D38" t="s">
        <v>269</v>
      </c>
      <c r="E38" t="s">
        <v>245</v>
      </c>
      <c r="F38" t="s">
        <v>376</v>
      </c>
      <c r="G38" t="s">
        <v>2409</v>
      </c>
      <c r="H38" t="s">
        <v>272</v>
      </c>
      <c r="I38" t="s">
        <v>297</v>
      </c>
      <c r="J38" t="s">
        <v>130</v>
      </c>
      <c r="K38" t="s">
        <v>356</v>
      </c>
      <c r="L38" s="63"/>
      <c r="M38" s="63"/>
      <c r="Q38" s="978"/>
      <c r="R38" s="978"/>
      <c r="S38" s="978"/>
      <c r="T38" s="978"/>
      <c r="U38" s="978"/>
      <c r="AC38" t="s">
        <v>1336</v>
      </c>
      <c r="AD38" s="978">
        <v>0.19742864967592041</v>
      </c>
      <c r="AE38" s="978">
        <v>3.0945218972462736</v>
      </c>
      <c r="AF38" s="978">
        <v>15.843885850695795</v>
      </c>
      <c r="AG38" s="978">
        <v>1.8396040466454711</v>
      </c>
      <c r="AH38" s="978"/>
      <c r="AI38" s="978"/>
    </row>
    <row r="39" spans="4:35">
      <c r="D39" t="s">
        <v>269</v>
      </c>
      <c r="E39" t="s">
        <v>245</v>
      </c>
      <c r="F39" t="s">
        <v>376</v>
      </c>
      <c r="G39" t="s">
        <v>2409</v>
      </c>
      <c r="H39" t="s">
        <v>272</v>
      </c>
      <c r="I39" t="s">
        <v>297</v>
      </c>
      <c r="J39" t="s">
        <v>130</v>
      </c>
      <c r="K39" t="s">
        <v>356</v>
      </c>
      <c r="L39" s="63"/>
      <c r="M39" s="63"/>
      <c r="Q39" s="978"/>
      <c r="R39" s="978"/>
      <c r="S39" s="978"/>
      <c r="T39" s="978"/>
      <c r="U39" s="978"/>
      <c r="AC39" t="s">
        <v>1336</v>
      </c>
      <c r="AD39" s="978">
        <v>0</v>
      </c>
      <c r="AE39" s="978">
        <v>3.1735235962469397</v>
      </c>
      <c r="AF39" s="978">
        <v>6.2827843245827761</v>
      </c>
      <c r="AG39" s="978">
        <v>8.5707515419141576</v>
      </c>
      <c r="AH39" s="978"/>
      <c r="AI39" s="978"/>
    </row>
    <row r="40" spans="4:35">
      <c r="D40" t="s">
        <v>269</v>
      </c>
      <c r="E40" t="s">
        <v>245</v>
      </c>
      <c r="F40" t="s">
        <v>376</v>
      </c>
      <c r="G40" t="s">
        <v>2409</v>
      </c>
      <c r="H40" t="s">
        <v>272</v>
      </c>
      <c r="I40" t="s">
        <v>297</v>
      </c>
      <c r="J40" t="s">
        <v>130</v>
      </c>
      <c r="K40" t="s">
        <v>356</v>
      </c>
      <c r="L40" s="63"/>
      <c r="M40" s="63"/>
      <c r="Q40" s="978"/>
      <c r="R40" s="978"/>
      <c r="S40" s="978"/>
      <c r="T40" s="978"/>
      <c r="U40" s="978"/>
      <c r="AC40" t="s">
        <v>1336</v>
      </c>
      <c r="AD40" s="978">
        <v>2.0173993155807343E-3</v>
      </c>
      <c r="AE40" s="978">
        <v>0.54541071422370158</v>
      </c>
      <c r="AF40" s="978">
        <v>6.156021064466012</v>
      </c>
      <c r="AG40" s="978">
        <v>1.2024240221230256</v>
      </c>
      <c r="AH40" s="978"/>
      <c r="AI40" s="978"/>
    </row>
    <row r="41" spans="4:35">
      <c r="D41" t="s">
        <v>269</v>
      </c>
      <c r="E41" t="s">
        <v>245</v>
      </c>
      <c r="F41" t="s">
        <v>376</v>
      </c>
      <c r="G41" t="s">
        <v>2409</v>
      </c>
      <c r="H41" t="s">
        <v>272</v>
      </c>
      <c r="I41" t="s">
        <v>297</v>
      </c>
      <c r="J41" t="s">
        <v>130</v>
      </c>
      <c r="K41" t="s">
        <v>356</v>
      </c>
      <c r="L41" s="63"/>
      <c r="M41" s="63"/>
      <c r="Q41" s="978"/>
      <c r="R41" s="978"/>
      <c r="S41" s="978"/>
      <c r="T41" s="978"/>
      <c r="U41" s="978"/>
      <c r="AC41" t="s">
        <v>1336</v>
      </c>
      <c r="AD41" s="978">
        <v>0</v>
      </c>
      <c r="AE41" s="978">
        <v>0.42001109650333096</v>
      </c>
      <c r="AF41" s="978">
        <v>0.1690964311581851</v>
      </c>
      <c r="AG41" s="978">
        <v>-5.4174076389713454E-3</v>
      </c>
      <c r="AH41" s="978"/>
      <c r="AI41" s="978"/>
    </row>
    <row r="42" spans="4:35">
      <c r="D42" t="s">
        <v>269</v>
      </c>
      <c r="E42" t="s">
        <v>245</v>
      </c>
      <c r="F42" t="s">
        <v>376</v>
      </c>
      <c r="G42" t="s">
        <v>2409</v>
      </c>
      <c r="H42" t="s">
        <v>272</v>
      </c>
      <c r="I42" t="s">
        <v>297</v>
      </c>
      <c r="J42" t="s">
        <v>130</v>
      </c>
      <c r="K42" t="s">
        <v>356</v>
      </c>
      <c r="L42" s="63"/>
      <c r="M42" s="63"/>
      <c r="Q42" s="978"/>
      <c r="R42" s="978"/>
      <c r="S42" s="978"/>
      <c r="T42" s="978"/>
      <c r="U42" s="978"/>
      <c r="AC42" t="s">
        <v>1336</v>
      </c>
      <c r="AD42" s="978">
        <v>2.1207290076487228E-3</v>
      </c>
      <c r="AE42" s="978">
        <v>0.1560697275375742</v>
      </c>
      <c r="AF42" s="978">
        <v>1.394088377279078</v>
      </c>
      <c r="AG42" s="978">
        <v>0.12159912320861338</v>
      </c>
      <c r="AH42" s="978"/>
      <c r="AI42" s="978"/>
    </row>
    <row r="43" spans="4:35">
      <c r="D43" t="s">
        <v>269</v>
      </c>
      <c r="E43" t="s">
        <v>245</v>
      </c>
      <c r="F43" t="s">
        <v>376</v>
      </c>
      <c r="G43" t="s">
        <v>2409</v>
      </c>
      <c r="H43" t="s">
        <v>272</v>
      </c>
      <c r="I43" t="s">
        <v>297</v>
      </c>
      <c r="J43" t="s">
        <v>130</v>
      </c>
      <c r="K43" t="s">
        <v>356</v>
      </c>
      <c r="L43" s="63"/>
      <c r="M43" s="63"/>
      <c r="Q43" s="978"/>
      <c r="R43" s="978"/>
      <c r="S43" s="978"/>
      <c r="T43" s="978"/>
      <c r="U43" s="978"/>
      <c r="AC43" t="s">
        <v>1336</v>
      </c>
      <c r="AD43" s="978">
        <v>0</v>
      </c>
      <c r="AE43" s="978">
        <v>0.95187765229303956</v>
      </c>
      <c r="AF43" s="978">
        <v>0</v>
      </c>
      <c r="AG43" s="978">
        <v>0</v>
      </c>
      <c r="AH43" s="978"/>
      <c r="AI43" s="978"/>
    </row>
    <row r="44" spans="4:35">
      <c r="D44" t="s">
        <v>269</v>
      </c>
      <c r="E44" t="s">
        <v>245</v>
      </c>
      <c r="F44" t="s">
        <v>376</v>
      </c>
      <c r="G44" t="s">
        <v>2409</v>
      </c>
      <c r="H44" t="s">
        <v>272</v>
      </c>
      <c r="I44" t="s">
        <v>297</v>
      </c>
      <c r="J44" t="s">
        <v>130</v>
      </c>
      <c r="K44" t="s">
        <v>356</v>
      </c>
      <c r="L44" s="63"/>
      <c r="M44" s="63"/>
      <c r="Q44" s="978"/>
      <c r="R44" s="978"/>
      <c r="S44" s="978"/>
      <c r="T44" s="978"/>
      <c r="U44" s="978"/>
      <c r="AC44" t="s">
        <v>1336</v>
      </c>
      <c r="AD44" s="978">
        <v>0</v>
      </c>
      <c r="AE44" s="978">
        <v>1.014400946673917</v>
      </c>
      <c r="AF44" s="978">
        <v>3.7890974107174702</v>
      </c>
      <c r="AG44" s="978">
        <v>2.2328869020585431</v>
      </c>
      <c r="AH44" s="978"/>
      <c r="AI44" s="978"/>
    </row>
    <row r="45" spans="4:35">
      <c r="D45" t="s">
        <v>269</v>
      </c>
      <c r="E45" t="s">
        <v>245</v>
      </c>
      <c r="F45" t="s">
        <v>376</v>
      </c>
      <c r="G45" t="s">
        <v>2409</v>
      </c>
      <c r="H45" t="s">
        <v>272</v>
      </c>
      <c r="I45" t="s">
        <v>297</v>
      </c>
      <c r="J45" t="s">
        <v>130</v>
      </c>
      <c r="K45" t="s">
        <v>356</v>
      </c>
      <c r="L45" s="63"/>
      <c r="M45" s="63"/>
      <c r="Q45" s="978"/>
      <c r="R45" s="978"/>
      <c r="S45" s="978"/>
      <c r="T45" s="978"/>
      <c r="U45" s="978"/>
      <c r="AC45" t="s">
        <v>1336</v>
      </c>
      <c r="AD45" s="978">
        <v>0</v>
      </c>
      <c r="AE45" s="978">
        <v>0</v>
      </c>
      <c r="AF45" s="978">
        <v>0.2875261730131185</v>
      </c>
      <c r="AG45" s="978">
        <v>0.50992168705904162</v>
      </c>
      <c r="AH45" s="978"/>
      <c r="AI45" s="978"/>
    </row>
    <row r="46" spans="4:35">
      <c r="D46" t="s">
        <v>269</v>
      </c>
      <c r="E46" t="s">
        <v>245</v>
      </c>
      <c r="F46" t="s">
        <v>376</v>
      </c>
      <c r="G46" t="s">
        <v>2409</v>
      </c>
      <c r="H46" t="s">
        <v>272</v>
      </c>
      <c r="I46" t="s">
        <v>297</v>
      </c>
      <c r="J46" t="s">
        <v>130</v>
      </c>
      <c r="K46" t="s">
        <v>356</v>
      </c>
      <c r="L46" s="63"/>
      <c r="M46" s="63"/>
      <c r="Q46" s="978"/>
      <c r="R46" s="978"/>
      <c r="S46" s="978"/>
      <c r="T46" s="978"/>
      <c r="U46" s="978"/>
      <c r="AC46" t="s">
        <v>1336</v>
      </c>
      <c r="AD46" s="978">
        <v>0</v>
      </c>
      <c r="AE46" s="978">
        <v>0</v>
      </c>
      <c r="AF46" s="978">
        <v>0.15861223677569686</v>
      </c>
      <c r="AG46" s="978">
        <v>11.141798713159757</v>
      </c>
      <c r="AH46" s="978"/>
      <c r="AI46" s="978"/>
    </row>
    <row r="47" spans="4:35">
      <c r="D47" t="s">
        <v>269</v>
      </c>
      <c r="E47" t="s">
        <v>245</v>
      </c>
      <c r="F47" t="s">
        <v>376</v>
      </c>
      <c r="G47" t="s">
        <v>2409</v>
      </c>
      <c r="H47" t="s">
        <v>272</v>
      </c>
      <c r="I47" t="s">
        <v>297</v>
      </c>
      <c r="J47" t="s">
        <v>130</v>
      </c>
      <c r="K47" t="s">
        <v>356</v>
      </c>
      <c r="L47" s="63"/>
      <c r="M47" s="63"/>
      <c r="Q47" s="978"/>
      <c r="R47" s="978"/>
      <c r="S47" s="978"/>
      <c r="T47" s="978"/>
      <c r="U47" s="978"/>
      <c r="AC47" t="s">
        <v>1336</v>
      </c>
      <c r="AD47" s="978">
        <v>0</v>
      </c>
      <c r="AE47" s="978">
        <v>0</v>
      </c>
      <c r="AF47" s="978">
        <v>1.5859638883208753E-3</v>
      </c>
      <c r="AG47" s="978">
        <v>0.232124218032908</v>
      </c>
      <c r="AH47" s="978"/>
      <c r="AI47" s="978"/>
    </row>
    <row r="48" spans="4:35">
      <c r="D48" t="s">
        <v>269</v>
      </c>
      <c r="E48" t="s">
        <v>245</v>
      </c>
      <c r="F48" t="s">
        <v>376</v>
      </c>
      <c r="G48" t="s">
        <v>2409</v>
      </c>
      <c r="H48" t="s">
        <v>272</v>
      </c>
      <c r="I48" t="s">
        <v>297</v>
      </c>
      <c r="J48" t="s">
        <v>130</v>
      </c>
      <c r="K48" t="s">
        <v>356</v>
      </c>
      <c r="L48" s="63"/>
      <c r="M48" s="63"/>
      <c r="Q48" s="978"/>
      <c r="R48" s="978"/>
      <c r="S48" s="978"/>
      <c r="T48" s="978"/>
      <c r="U48" s="978"/>
      <c r="AC48" t="s">
        <v>1336</v>
      </c>
      <c r="AD48" s="978">
        <v>0</v>
      </c>
      <c r="AE48" s="978">
        <v>0</v>
      </c>
      <c r="AF48" s="978">
        <v>1.534712087854665</v>
      </c>
      <c r="AG48" s="978">
        <v>-7.0465266183817515E-2</v>
      </c>
      <c r="AH48" s="978"/>
      <c r="AI48" s="978"/>
    </row>
    <row r="49" spans="4:36">
      <c r="D49" t="s">
        <v>269</v>
      </c>
      <c r="E49" t="s">
        <v>245</v>
      </c>
      <c r="F49" t="s">
        <v>376</v>
      </c>
      <c r="G49" t="s">
        <v>2409</v>
      </c>
      <c r="H49" t="s">
        <v>272</v>
      </c>
      <c r="I49" t="s">
        <v>297</v>
      </c>
      <c r="J49" t="s">
        <v>130</v>
      </c>
      <c r="K49" t="s">
        <v>356</v>
      </c>
      <c r="L49" s="63"/>
      <c r="M49" s="63"/>
      <c r="Q49" s="978"/>
      <c r="R49" s="978"/>
      <c r="S49" s="978"/>
      <c r="T49" s="978"/>
      <c r="U49" s="978"/>
      <c r="AC49" t="s">
        <v>1336</v>
      </c>
      <c r="AD49" s="978">
        <v>0</v>
      </c>
      <c r="AE49" s="978">
        <v>0</v>
      </c>
      <c r="AF49" s="978">
        <v>0.14502825109675582</v>
      </c>
      <c r="AG49" s="978">
        <v>0</v>
      </c>
      <c r="AH49" s="978"/>
      <c r="AI49" s="978"/>
    </row>
    <row r="50" spans="4:36">
      <c r="D50" t="s">
        <v>269</v>
      </c>
      <c r="E50" t="s">
        <v>245</v>
      </c>
      <c r="F50" t="s">
        <v>376</v>
      </c>
      <c r="G50" t="s">
        <v>2409</v>
      </c>
      <c r="H50" t="s">
        <v>272</v>
      </c>
      <c r="I50" t="s">
        <v>297</v>
      </c>
      <c r="J50" t="s">
        <v>130</v>
      </c>
      <c r="K50" t="s">
        <v>356</v>
      </c>
      <c r="L50" s="63"/>
      <c r="M50" s="63"/>
      <c r="Q50" s="978"/>
      <c r="R50" s="978"/>
      <c r="S50" s="978"/>
      <c r="T50" s="978"/>
      <c r="U50" s="978"/>
      <c r="AC50" t="s">
        <v>1336</v>
      </c>
      <c r="AD50" s="978">
        <v>0</v>
      </c>
      <c r="AE50" s="978">
        <v>0</v>
      </c>
      <c r="AF50" s="978">
        <v>0.63730095828942468</v>
      </c>
      <c r="AG50" s="978">
        <v>0.89640052263680681</v>
      </c>
      <c r="AH50" s="978"/>
      <c r="AI50" s="978"/>
    </row>
    <row r="51" spans="4:36">
      <c r="D51" t="s">
        <v>269</v>
      </c>
      <c r="E51" t="s">
        <v>245</v>
      </c>
      <c r="F51" t="s">
        <v>376</v>
      </c>
      <c r="G51" t="s">
        <v>2409</v>
      </c>
      <c r="H51" t="s">
        <v>272</v>
      </c>
      <c r="I51" t="s">
        <v>297</v>
      </c>
      <c r="J51" t="s">
        <v>130</v>
      </c>
      <c r="K51" t="s">
        <v>356</v>
      </c>
      <c r="L51" s="63"/>
      <c r="M51" s="63"/>
      <c r="Q51" s="978"/>
      <c r="R51" s="978"/>
      <c r="S51" s="978"/>
      <c r="T51" s="978"/>
      <c r="U51" s="978"/>
      <c r="AC51" t="s">
        <v>1336</v>
      </c>
      <c r="AD51" s="978">
        <v>0</v>
      </c>
      <c r="AE51" s="978">
        <v>0</v>
      </c>
      <c r="AF51" s="978">
        <v>1.4104772527304763</v>
      </c>
      <c r="AG51" s="978">
        <v>4.0909251320664231</v>
      </c>
      <c r="AH51" s="978"/>
      <c r="AI51" s="978"/>
    </row>
    <row r="52" spans="4:36">
      <c r="D52" t="s">
        <v>269</v>
      </c>
      <c r="E52" t="s">
        <v>245</v>
      </c>
      <c r="F52" t="s">
        <v>376</v>
      </c>
      <c r="G52" t="s">
        <v>2409</v>
      </c>
      <c r="H52" t="s">
        <v>272</v>
      </c>
      <c r="I52" t="s">
        <v>297</v>
      </c>
      <c r="J52" t="s">
        <v>130</v>
      </c>
      <c r="K52" t="s">
        <v>356</v>
      </c>
      <c r="L52" s="63"/>
      <c r="M52" s="63"/>
      <c r="Q52" s="978"/>
      <c r="R52" s="978"/>
      <c r="S52" s="978"/>
      <c r="T52" s="978"/>
      <c r="U52" s="978"/>
      <c r="AC52" t="s">
        <v>1336</v>
      </c>
      <c r="AD52" s="978">
        <v>0</v>
      </c>
      <c r="AE52" s="978">
        <v>0</v>
      </c>
      <c r="AF52" s="978">
        <v>0.47507875488075757</v>
      </c>
      <c r="AG52" s="978">
        <v>5.7135146744355145</v>
      </c>
      <c r="AH52" s="978"/>
      <c r="AI52" s="978"/>
    </row>
    <row r="53" spans="4:36">
      <c r="D53" t="s">
        <v>269</v>
      </c>
      <c r="E53" t="s">
        <v>245</v>
      </c>
      <c r="F53" t="s">
        <v>376</v>
      </c>
      <c r="G53" t="s">
        <v>2409</v>
      </c>
      <c r="H53" t="s">
        <v>272</v>
      </c>
      <c r="I53" t="s">
        <v>297</v>
      </c>
      <c r="J53" t="s">
        <v>130</v>
      </c>
      <c r="K53" t="s">
        <v>356</v>
      </c>
      <c r="L53" s="63"/>
      <c r="M53" s="63"/>
      <c r="Q53" s="978"/>
      <c r="R53" s="978"/>
      <c r="S53" s="978"/>
      <c r="T53" s="978"/>
      <c r="U53" s="978"/>
      <c r="AC53" t="s">
        <v>1336</v>
      </c>
      <c r="AD53" s="978">
        <v>0</v>
      </c>
      <c r="AE53" s="978">
        <v>0</v>
      </c>
      <c r="AF53" s="978">
        <v>0.36033163442914895</v>
      </c>
      <c r="AG53" s="978">
        <v>1.2375696401627789</v>
      </c>
      <c r="AH53" s="978"/>
      <c r="AI53" s="978"/>
    </row>
    <row r="54" spans="4:36">
      <c r="D54" t="s">
        <v>269</v>
      </c>
      <c r="E54" t="s">
        <v>245</v>
      </c>
      <c r="F54" t="s">
        <v>376</v>
      </c>
      <c r="G54" t="s">
        <v>2409</v>
      </c>
      <c r="H54" t="s">
        <v>272</v>
      </c>
      <c r="I54" t="s">
        <v>297</v>
      </c>
      <c r="J54" t="s">
        <v>130</v>
      </c>
      <c r="K54" t="s">
        <v>356</v>
      </c>
      <c r="L54" s="63"/>
      <c r="M54" s="63"/>
      <c r="Q54" s="978"/>
      <c r="R54" s="978"/>
      <c r="S54" s="978"/>
      <c r="T54" s="978"/>
      <c r="U54" s="978"/>
      <c r="AC54" t="s">
        <v>1336</v>
      </c>
      <c r="AD54" s="978">
        <v>0</v>
      </c>
      <c r="AE54" s="978">
        <v>0</v>
      </c>
      <c r="AF54" s="978">
        <v>1.219713157126517</v>
      </c>
      <c r="AG54" s="978">
        <v>-2.5497650495419854E-3</v>
      </c>
      <c r="AH54" s="978"/>
      <c r="AI54" s="978"/>
    </row>
    <row r="55" spans="4:36">
      <c r="D55" t="s">
        <v>269</v>
      </c>
      <c r="E55" t="s">
        <v>245</v>
      </c>
      <c r="F55" t="s">
        <v>376</v>
      </c>
      <c r="G55" t="s">
        <v>2409</v>
      </c>
      <c r="H55" t="s">
        <v>272</v>
      </c>
      <c r="I55" t="s">
        <v>297</v>
      </c>
      <c r="J55" t="s">
        <v>130</v>
      </c>
      <c r="K55" t="s">
        <v>356</v>
      </c>
      <c r="L55" s="63"/>
      <c r="M55" s="63"/>
      <c r="Q55" s="978"/>
      <c r="R55" s="978"/>
      <c r="S55" s="978"/>
      <c r="T55" s="978"/>
      <c r="U55" s="978"/>
      <c r="AC55" t="s">
        <v>1336</v>
      </c>
      <c r="AD55" s="978">
        <v>0</v>
      </c>
      <c r="AE55" s="978">
        <v>0</v>
      </c>
      <c r="AF55" s="978">
        <v>0.36138866684338178</v>
      </c>
      <c r="AG55" s="978">
        <v>2.8175098671972059</v>
      </c>
      <c r="AH55" s="978"/>
      <c r="AI55" s="978"/>
    </row>
    <row r="56" spans="4:36">
      <c r="D56" t="s">
        <v>269</v>
      </c>
      <c r="E56" t="s">
        <v>245</v>
      </c>
      <c r="F56" t="s">
        <v>376</v>
      </c>
      <c r="G56" t="s">
        <v>2409</v>
      </c>
      <c r="H56" t="s">
        <v>272</v>
      </c>
      <c r="I56" t="s">
        <v>297</v>
      </c>
      <c r="J56" t="s">
        <v>130</v>
      </c>
      <c r="K56" t="s">
        <v>356</v>
      </c>
      <c r="L56" s="63"/>
      <c r="M56" s="63"/>
      <c r="Q56" s="978"/>
      <c r="R56" s="978"/>
      <c r="S56" s="978"/>
      <c r="T56" s="978"/>
      <c r="U56" s="978"/>
      <c r="AC56" t="s">
        <v>1336</v>
      </c>
      <c r="AD56" s="978">
        <v>0</v>
      </c>
      <c r="AE56" s="978">
        <v>0</v>
      </c>
      <c r="AF56" s="978">
        <v>0.12374714220283023</v>
      </c>
      <c r="AG56" s="978">
        <v>0.6096777999921813</v>
      </c>
      <c r="AH56" s="978"/>
      <c r="AI56" s="978"/>
    </row>
    <row r="57" spans="4:36">
      <c r="D57" t="s">
        <v>269</v>
      </c>
      <c r="E57" t="s">
        <v>245</v>
      </c>
      <c r="F57" t="s">
        <v>376</v>
      </c>
      <c r="G57" t="s">
        <v>2409</v>
      </c>
      <c r="H57" t="s">
        <v>272</v>
      </c>
      <c r="I57" t="s">
        <v>297</v>
      </c>
      <c r="J57" t="s">
        <v>130</v>
      </c>
      <c r="K57" t="s">
        <v>356</v>
      </c>
      <c r="L57" s="63"/>
      <c r="M57" s="63"/>
      <c r="Q57" s="978"/>
      <c r="R57" s="978"/>
      <c r="S57" s="978"/>
      <c r="T57" s="978"/>
      <c r="U57" s="978"/>
      <c r="AC57" t="s">
        <v>1336</v>
      </c>
      <c r="AD57" s="978">
        <v>0</v>
      </c>
      <c r="AE57" s="978">
        <v>0</v>
      </c>
      <c r="AF57" s="978">
        <v>0.58736549479927425</v>
      </c>
      <c r="AG57" s="978">
        <v>3.4018847707855078</v>
      </c>
      <c r="AH57" s="978"/>
      <c r="AI57" s="978"/>
    </row>
    <row r="58" spans="4:36">
      <c r="D58" t="s">
        <v>269</v>
      </c>
      <c r="E58" t="s">
        <v>245</v>
      </c>
      <c r="F58" t="s">
        <v>376</v>
      </c>
      <c r="G58" t="s">
        <v>2409</v>
      </c>
      <c r="H58" t="s">
        <v>272</v>
      </c>
      <c r="I58" t="s">
        <v>297</v>
      </c>
      <c r="J58" t="s">
        <v>130</v>
      </c>
      <c r="K58" t="s">
        <v>356</v>
      </c>
      <c r="L58" s="63"/>
      <c r="M58" s="63"/>
      <c r="Q58" s="978"/>
      <c r="R58" s="978"/>
      <c r="S58" s="978"/>
      <c r="T58" s="978"/>
      <c r="U58" s="978"/>
      <c r="AC58" t="s">
        <v>1336</v>
      </c>
      <c r="AD58" s="978">
        <v>0</v>
      </c>
      <c r="AE58" s="978">
        <v>0</v>
      </c>
      <c r="AF58" s="978">
        <v>3.3770933901439919E-2</v>
      </c>
      <c r="AG58" s="978">
        <v>0.17435175568691905</v>
      </c>
      <c r="AH58" s="978"/>
      <c r="AI58" s="978"/>
    </row>
    <row r="59" spans="4:36">
      <c r="D59" t="s">
        <v>269</v>
      </c>
      <c r="E59" t="s">
        <v>245</v>
      </c>
      <c r="F59" t="s">
        <v>376</v>
      </c>
      <c r="G59" t="s">
        <v>2409</v>
      </c>
      <c r="H59" t="s">
        <v>272</v>
      </c>
      <c r="I59" t="s">
        <v>297</v>
      </c>
      <c r="J59" t="s">
        <v>130</v>
      </c>
      <c r="K59" t="s">
        <v>356</v>
      </c>
      <c r="L59" s="63"/>
      <c r="M59" s="63"/>
      <c r="Q59" s="978"/>
      <c r="R59" s="978"/>
      <c r="S59" s="978"/>
      <c r="T59" s="978"/>
      <c r="U59" s="978"/>
      <c r="AC59" t="s">
        <v>1336</v>
      </c>
      <c r="AD59" s="978">
        <v>0</v>
      </c>
      <c r="AE59" s="978">
        <v>0</v>
      </c>
      <c r="AF59" s="978">
        <v>9.7923409631948052E-2</v>
      </c>
      <c r="AG59" s="978">
        <v>2.9466396666224997</v>
      </c>
      <c r="AH59" s="978"/>
      <c r="AI59" s="978"/>
    </row>
    <row r="60" spans="4:36">
      <c r="D60" t="s">
        <v>269</v>
      </c>
      <c r="E60" t="s">
        <v>245</v>
      </c>
      <c r="F60" t="s">
        <v>376</v>
      </c>
      <c r="G60" t="s">
        <v>2409</v>
      </c>
      <c r="H60" t="s">
        <v>272</v>
      </c>
      <c r="I60" t="s">
        <v>297</v>
      </c>
      <c r="J60" t="s">
        <v>130</v>
      </c>
      <c r="K60" t="s">
        <v>356</v>
      </c>
      <c r="L60" s="63"/>
      <c r="M60" s="63"/>
      <c r="Q60" s="978"/>
      <c r="R60" s="978"/>
      <c r="S60" s="978"/>
      <c r="T60" s="978"/>
      <c r="U60" s="978"/>
      <c r="AC60" t="s">
        <v>1336</v>
      </c>
      <c r="AD60" s="978">
        <v>0</v>
      </c>
      <c r="AE60" s="978">
        <v>0</v>
      </c>
      <c r="AF60" s="978">
        <v>5.6386737591695157E-2</v>
      </c>
      <c r="AG60" s="978">
        <v>0.1320992553266484</v>
      </c>
      <c r="AH60" s="978"/>
      <c r="AI60" s="978"/>
    </row>
    <row r="61" spans="4:36">
      <c r="D61" t="s">
        <v>269</v>
      </c>
      <c r="E61" t="s">
        <v>245</v>
      </c>
      <c r="F61" t="s">
        <v>376</v>
      </c>
      <c r="G61" t="s">
        <v>2409</v>
      </c>
      <c r="H61" t="s">
        <v>272</v>
      </c>
      <c r="I61" t="s">
        <v>297</v>
      </c>
      <c r="J61" t="s">
        <v>130</v>
      </c>
      <c r="K61" t="s">
        <v>356</v>
      </c>
      <c r="L61" s="63"/>
      <c r="M61" s="63"/>
      <c r="Q61" s="978"/>
      <c r="R61" s="978"/>
      <c r="S61" s="978"/>
      <c r="T61" s="978"/>
      <c r="U61" s="978"/>
      <c r="AC61" t="s">
        <v>1336</v>
      </c>
      <c r="AD61" s="978">
        <v>0</v>
      </c>
      <c r="AE61" s="978">
        <v>0</v>
      </c>
      <c r="AF61" s="978">
        <v>7.9393112580976549E-4</v>
      </c>
      <c r="AG61" s="978">
        <v>0.79766738457583564</v>
      </c>
      <c r="AH61" s="978"/>
      <c r="AI61" s="978"/>
    </row>
    <row r="62" spans="4:36">
      <c r="D62" t="s">
        <v>269</v>
      </c>
      <c r="E62" t="s">
        <v>245</v>
      </c>
      <c r="F62" t="s">
        <v>376</v>
      </c>
      <c r="G62" t="s">
        <v>2409</v>
      </c>
      <c r="H62" t="s">
        <v>272</v>
      </c>
      <c r="I62" t="s">
        <v>297</v>
      </c>
      <c r="J62" t="s">
        <v>130</v>
      </c>
      <c r="K62" t="s">
        <v>356</v>
      </c>
      <c r="L62" s="63"/>
      <c r="M62" s="63"/>
      <c r="Q62" s="978"/>
      <c r="R62" s="978"/>
      <c r="S62" s="978"/>
      <c r="T62" s="978"/>
      <c r="U62" s="978"/>
      <c r="AC62" t="s">
        <v>1336</v>
      </c>
      <c r="AD62" s="978">
        <v>0</v>
      </c>
      <c r="AE62" s="978">
        <v>0</v>
      </c>
      <c r="AF62" s="978">
        <v>0.11956336983833259</v>
      </c>
      <c r="AG62" s="978">
        <v>0.22440245717922544</v>
      </c>
      <c r="AH62" s="978"/>
      <c r="AI62" s="978"/>
    </row>
    <row r="63" spans="4:36">
      <c r="D63" t="s">
        <v>269</v>
      </c>
      <c r="E63" t="s">
        <v>245</v>
      </c>
      <c r="F63" t="s">
        <v>376</v>
      </c>
      <c r="G63" t="s">
        <v>2409</v>
      </c>
      <c r="H63" t="s">
        <v>272</v>
      </c>
      <c r="I63" t="s">
        <v>297</v>
      </c>
      <c r="J63" t="s">
        <v>130</v>
      </c>
      <c r="K63" t="s">
        <v>356</v>
      </c>
      <c r="L63" s="63"/>
      <c r="M63" s="63"/>
      <c r="Q63" s="978"/>
      <c r="R63" s="978"/>
      <c r="S63" s="978"/>
      <c r="T63" s="978"/>
      <c r="U63" s="978"/>
      <c r="AC63" t="s">
        <v>1336</v>
      </c>
      <c r="AD63" s="978">
        <v>0</v>
      </c>
      <c r="AE63" s="978">
        <v>0</v>
      </c>
      <c r="AF63" s="978">
        <v>0.59404597931945879</v>
      </c>
      <c r="AG63" s="978">
        <v>0.14066121688693667</v>
      </c>
      <c r="AH63" s="978"/>
      <c r="AI63" s="978"/>
      <c r="AJ63" s="60"/>
    </row>
    <row r="64" spans="4:36">
      <c r="D64" t="s">
        <v>269</v>
      </c>
      <c r="E64" t="s">
        <v>245</v>
      </c>
      <c r="F64" t="s">
        <v>376</v>
      </c>
      <c r="G64" t="s">
        <v>2409</v>
      </c>
      <c r="H64" t="s">
        <v>272</v>
      </c>
      <c r="I64" t="s">
        <v>297</v>
      </c>
      <c r="J64" t="s">
        <v>130</v>
      </c>
      <c r="K64" t="s">
        <v>356</v>
      </c>
      <c r="L64" s="63"/>
      <c r="M64" s="63"/>
      <c r="Q64" s="978"/>
      <c r="R64" s="978"/>
      <c r="S64" s="978"/>
      <c r="T64" s="978"/>
      <c r="U64" s="978"/>
      <c r="AC64" t="s">
        <v>1336</v>
      </c>
      <c r="AD64" s="978">
        <v>0</v>
      </c>
      <c r="AE64" s="978">
        <v>0</v>
      </c>
      <c r="AF64" s="978">
        <v>1.3836712442750821E-2</v>
      </c>
      <c r="AG64" s="978">
        <v>0.43350148230827412</v>
      </c>
      <c r="AH64" s="978"/>
      <c r="AI64" s="978"/>
    </row>
    <row r="65" spans="4:35">
      <c r="D65" t="s">
        <v>269</v>
      </c>
      <c r="E65" t="s">
        <v>245</v>
      </c>
      <c r="F65" t="s">
        <v>376</v>
      </c>
      <c r="G65" t="s">
        <v>2409</v>
      </c>
      <c r="H65" t="s">
        <v>272</v>
      </c>
      <c r="I65" t="s">
        <v>297</v>
      </c>
      <c r="J65" t="s">
        <v>130</v>
      </c>
      <c r="K65" t="s">
        <v>356</v>
      </c>
      <c r="L65" s="63"/>
      <c r="M65" s="63"/>
      <c r="Q65" s="978"/>
      <c r="R65" s="978"/>
      <c r="S65" s="978"/>
      <c r="T65" s="978"/>
      <c r="U65" s="978"/>
      <c r="AC65" t="s">
        <v>1336</v>
      </c>
      <c r="AD65" s="978">
        <v>0</v>
      </c>
      <c r="AE65" s="978">
        <v>0</v>
      </c>
      <c r="AF65" s="978">
        <v>1.2300703984634078</v>
      </c>
      <c r="AG65" s="978">
        <v>8.1395780755832305</v>
      </c>
      <c r="AH65" s="978"/>
      <c r="AI65" s="978"/>
    </row>
    <row r="66" spans="4:35">
      <c r="D66" t="s">
        <v>269</v>
      </c>
      <c r="E66" t="s">
        <v>245</v>
      </c>
      <c r="F66" t="s">
        <v>376</v>
      </c>
      <c r="G66" t="s">
        <v>2409</v>
      </c>
      <c r="H66" t="s">
        <v>272</v>
      </c>
      <c r="I66" t="s">
        <v>297</v>
      </c>
      <c r="J66" t="s">
        <v>130</v>
      </c>
      <c r="K66" t="s">
        <v>356</v>
      </c>
      <c r="L66" s="63"/>
      <c r="M66" s="63"/>
      <c r="Q66" s="978"/>
      <c r="R66" s="978"/>
      <c r="S66" s="978"/>
      <c r="T66" s="978"/>
      <c r="U66" s="978"/>
      <c r="AC66" t="s">
        <v>1336</v>
      </c>
      <c r="AD66" s="978">
        <v>0</v>
      </c>
      <c r="AE66" s="978">
        <v>0</v>
      </c>
      <c r="AF66" s="978">
        <v>0</v>
      </c>
      <c r="AG66" s="978">
        <v>0.72225027380131124</v>
      </c>
      <c r="AH66" s="978"/>
      <c r="AI66" s="978"/>
    </row>
    <row r="67" spans="4:35">
      <c r="D67" t="s">
        <v>269</v>
      </c>
      <c r="E67" t="s">
        <v>245</v>
      </c>
      <c r="F67" t="s">
        <v>376</v>
      </c>
      <c r="G67" t="s">
        <v>2409</v>
      </c>
      <c r="H67" t="s">
        <v>272</v>
      </c>
      <c r="I67" t="s">
        <v>297</v>
      </c>
      <c r="J67" t="s">
        <v>130</v>
      </c>
      <c r="K67" t="s">
        <v>356</v>
      </c>
      <c r="L67" s="63"/>
      <c r="M67" s="63"/>
      <c r="Q67" s="978"/>
      <c r="R67" s="978"/>
      <c r="S67" s="978"/>
      <c r="T67" s="978"/>
      <c r="U67" s="978"/>
      <c r="AC67" t="s">
        <v>1336</v>
      </c>
      <c r="AD67" s="978">
        <v>0</v>
      </c>
      <c r="AE67" s="978">
        <v>0</v>
      </c>
      <c r="AF67" s="978">
        <v>0</v>
      </c>
      <c r="AG67" s="978">
        <v>0.19062841219280674</v>
      </c>
      <c r="AH67" s="978"/>
      <c r="AI67" s="978"/>
    </row>
    <row r="68" spans="4:35">
      <c r="D68" t="s">
        <v>269</v>
      </c>
      <c r="E68" t="s">
        <v>245</v>
      </c>
      <c r="F68" t="s">
        <v>376</v>
      </c>
      <c r="G68" t="s">
        <v>2409</v>
      </c>
      <c r="H68" t="s">
        <v>272</v>
      </c>
      <c r="I68" t="s">
        <v>297</v>
      </c>
      <c r="J68" t="s">
        <v>130</v>
      </c>
      <c r="K68" t="s">
        <v>356</v>
      </c>
      <c r="L68" s="63"/>
      <c r="M68" s="63"/>
      <c r="Q68" s="978"/>
      <c r="R68" s="978"/>
      <c r="S68" s="978"/>
      <c r="T68" s="978"/>
      <c r="U68" s="978"/>
      <c r="AC68" t="s">
        <v>1336</v>
      </c>
      <c r="AD68" s="978">
        <v>0</v>
      </c>
      <c r="AE68" s="978">
        <v>0</v>
      </c>
      <c r="AF68" s="978">
        <v>0</v>
      </c>
      <c r="AG68" s="978">
        <v>0.43506572179848796</v>
      </c>
      <c r="AH68" s="978"/>
      <c r="AI68" s="978"/>
    </row>
    <row r="69" spans="4:35">
      <c r="D69" t="s">
        <v>269</v>
      </c>
      <c r="E69" t="s">
        <v>245</v>
      </c>
      <c r="F69" t="s">
        <v>376</v>
      </c>
      <c r="G69" t="s">
        <v>2409</v>
      </c>
      <c r="H69" t="s">
        <v>272</v>
      </c>
      <c r="I69" t="s">
        <v>297</v>
      </c>
      <c r="J69" t="s">
        <v>130</v>
      </c>
      <c r="K69" t="s">
        <v>356</v>
      </c>
      <c r="L69" s="63"/>
      <c r="M69" s="63"/>
      <c r="Q69" s="978"/>
      <c r="R69" s="978"/>
      <c r="S69" s="978"/>
      <c r="T69" s="978"/>
      <c r="U69" s="978"/>
      <c r="AC69" t="s">
        <v>1336</v>
      </c>
      <c r="AD69" s="978">
        <v>0</v>
      </c>
      <c r="AE69" s="978">
        <v>0</v>
      </c>
      <c r="AF69" s="978">
        <v>0</v>
      </c>
      <c r="AG69" s="978">
        <v>1.6352404164659988</v>
      </c>
      <c r="AH69" s="978"/>
      <c r="AI69" s="978"/>
    </row>
    <row r="70" spans="4:35">
      <c r="D70" t="s">
        <v>269</v>
      </c>
      <c r="E70" t="s">
        <v>245</v>
      </c>
      <c r="F70" t="s">
        <v>376</v>
      </c>
      <c r="G70" t="s">
        <v>2409</v>
      </c>
      <c r="H70" t="s">
        <v>272</v>
      </c>
      <c r="I70" t="s">
        <v>297</v>
      </c>
      <c r="J70" t="s">
        <v>130</v>
      </c>
      <c r="K70" t="s">
        <v>356</v>
      </c>
      <c r="L70" s="63"/>
      <c r="M70" s="63"/>
      <c r="Q70" s="978"/>
      <c r="R70" s="978"/>
      <c r="S70" s="978"/>
      <c r="T70" s="978"/>
      <c r="U70" s="978"/>
      <c r="AC70" t="s">
        <v>1336</v>
      </c>
      <c r="AD70" s="978">
        <v>0</v>
      </c>
      <c r="AE70" s="978">
        <v>0</v>
      </c>
      <c r="AF70" s="978">
        <v>0</v>
      </c>
      <c r="AG70" s="978">
        <v>0.74356085987328435</v>
      </c>
      <c r="AH70" s="978"/>
      <c r="AI70" s="978"/>
    </row>
    <row r="71" spans="4:35">
      <c r="D71" t="s">
        <v>269</v>
      </c>
      <c r="E71" t="s">
        <v>245</v>
      </c>
      <c r="F71" t="s">
        <v>376</v>
      </c>
      <c r="G71" t="s">
        <v>2409</v>
      </c>
      <c r="H71" t="s">
        <v>272</v>
      </c>
      <c r="I71" t="s">
        <v>297</v>
      </c>
      <c r="J71" t="s">
        <v>130</v>
      </c>
      <c r="K71" t="s">
        <v>356</v>
      </c>
      <c r="L71" s="63"/>
      <c r="M71" s="63"/>
      <c r="Q71" s="978"/>
      <c r="R71" s="978"/>
      <c r="S71" s="978"/>
      <c r="T71" s="978"/>
      <c r="U71" s="978"/>
      <c r="AC71" t="s">
        <v>1336</v>
      </c>
      <c r="AD71" s="978">
        <v>0</v>
      </c>
      <c r="AE71" s="978">
        <v>0</v>
      </c>
      <c r="AF71" s="978">
        <v>0</v>
      </c>
      <c r="AG71" s="978">
        <v>1.0716138453728419</v>
      </c>
      <c r="AH71" s="978"/>
      <c r="AI71" s="978"/>
    </row>
    <row r="72" spans="4:35">
      <c r="D72" t="s">
        <v>269</v>
      </c>
      <c r="E72" t="s">
        <v>245</v>
      </c>
      <c r="F72" t="s">
        <v>376</v>
      </c>
      <c r="G72" t="s">
        <v>2409</v>
      </c>
      <c r="H72" t="s">
        <v>272</v>
      </c>
      <c r="I72" t="s">
        <v>297</v>
      </c>
      <c r="J72" t="s">
        <v>130</v>
      </c>
      <c r="K72" t="s">
        <v>356</v>
      </c>
      <c r="L72" s="63"/>
      <c r="M72" s="63"/>
      <c r="Q72" s="978"/>
      <c r="R72" s="978"/>
      <c r="S72" s="978"/>
      <c r="T72" s="978"/>
      <c r="U72" s="978"/>
      <c r="AC72" t="s">
        <v>1336</v>
      </c>
      <c r="AD72" s="978">
        <v>0</v>
      </c>
      <c r="AE72" s="978">
        <v>0</v>
      </c>
      <c r="AF72" s="978">
        <v>0</v>
      </c>
      <c r="AG72" s="978">
        <v>2.4898092135688813E-3</v>
      </c>
      <c r="AH72" s="978"/>
      <c r="AI72" s="978"/>
    </row>
    <row r="73" spans="4:35">
      <c r="D73" t="s">
        <v>269</v>
      </c>
      <c r="E73" t="s">
        <v>245</v>
      </c>
      <c r="F73" t="s">
        <v>376</v>
      </c>
      <c r="G73" t="s">
        <v>2409</v>
      </c>
      <c r="H73" t="s">
        <v>272</v>
      </c>
      <c r="I73" t="s">
        <v>297</v>
      </c>
      <c r="J73" t="s">
        <v>130</v>
      </c>
      <c r="K73" t="s">
        <v>356</v>
      </c>
      <c r="L73" s="63"/>
      <c r="M73" s="63"/>
      <c r="Q73" s="978"/>
      <c r="R73" s="978"/>
      <c r="S73" s="978"/>
      <c r="T73" s="978"/>
      <c r="U73" s="978"/>
      <c r="AC73" t="s">
        <v>1336</v>
      </c>
      <c r="AD73" s="978">
        <v>0</v>
      </c>
      <c r="AE73" s="978">
        <v>0</v>
      </c>
      <c r="AF73" s="978">
        <v>0</v>
      </c>
      <c r="AG73" s="978">
        <v>0.10895315510015827</v>
      </c>
      <c r="AH73" s="978"/>
      <c r="AI73" s="978"/>
    </row>
    <row r="74" spans="4:35">
      <c r="D74" t="s">
        <v>269</v>
      </c>
      <c r="E74" t="s">
        <v>245</v>
      </c>
      <c r="F74" t="s">
        <v>376</v>
      </c>
      <c r="G74" t="s">
        <v>2409</v>
      </c>
      <c r="H74" t="s">
        <v>272</v>
      </c>
      <c r="I74" t="s">
        <v>297</v>
      </c>
      <c r="J74" t="s">
        <v>130</v>
      </c>
      <c r="K74" t="s">
        <v>356</v>
      </c>
      <c r="L74" s="63"/>
      <c r="M74" s="63"/>
      <c r="Q74" s="978"/>
      <c r="R74" s="978"/>
      <c r="S74" s="978"/>
      <c r="T74" s="978"/>
      <c r="U74" s="978"/>
      <c r="AC74" t="s">
        <v>1336</v>
      </c>
      <c r="AD74" s="978">
        <v>0</v>
      </c>
      <c r="AE74" s="978">
        <v>0</v>
      </c>
      <c r="AF74" s="978">
        <v>0</v>
      </c>
      <c r="AG74" s="978">
        <v>0.15265639077261747</v>
      </c>
      <c r="AH74" s="978"/>
      <c r="AI74" s="978"/>
    </row>
    <row r="75" spans="4:35">
      <c r="D75" t="s">
        <v>269</v>
      </c>
      <c r="E75" t="s">
        <v>245</v>
      </c>
      <c r="F75" t="s">
        <v>376</v>
      </c>
      <c r="G75" t="s">
        <v>2409</v>
      </c>
      <c r="H75" t="s">
        <v>272</v>
      </c>
      <c r="I75" t="s">
        <v>297</v>
      </c>
      <c r="J75" t="s">
        <v>130</v>
      </c>
      <c r="K75" t="s">
        <v>356</v>
      </c>
      <c r="L75" s="63"/>
      <c r="M75" s="63"/>
      <c r="Q75" s="978"/>
      <c r="R75" s="978"/>
      <c r="S75" s="978"/>
      <c r="T75" s="978"/>
      <c r="U75" s="978"/>
      <c r="AC75" t="s">
        <v>1336</v>
      </c>
      <c r="AD75" s="978">
        <v>0</v>
      </c>
      <c r="AE75" s="978">
        <v>0</v>
      </c>
      <c r="AF75" s="978">
        <v>0</v>
      </c>
      <c r="AG75" s="978">
        <v>0.39991478826878973</v>
      </c>
      <c r="AH75" s="978"/>
      <c r="AI75" s="978"/>
    </row>
    <row r="76" spans="4:35">
      <c r="D76" t="s">
        <v>269</v>
      </c>
      <c r="E76" t="s">
        <v>245</v>
      </c>
      <c r="F76" t="s">
        <v>376</v>
      </c>
      <c r="G76" t="s">
        <v>2409</v>
      </c>
      <c r="H76" t="s">
        <v>272</v>
      </c>
      <c r="I76" t="s">
        <v>297</v>
      </c>
      <c r="J76" t="s">
        <v>130</v>
      </c>
      <c r="K76" t="s">
        <v>356</v>
      </c>
      <c r="L76" s="63"/>
      <c r="M76" s="63"/>
      <c r="Q76" s="978"/>
      <c r="R76" s="978"/>
      <c r="S76" s="978"/>
      <c r="T76" s="978"/>
      <c r="U76" s="978"/>
      <c r="AC76" t="s">
        <v>1336</v>
      </c>
      <c r="AD76" s="978">
        <v>0</v>
      </c>
      <c r="AE76" s="978">
        <v>0</v>
      </c>
      <c r="AF76" s="978">
        <v>0</v>
      </c>
      <c r="AG76" s="978">
        <v>0.17773633368815347</v>
      </c>
      <c r="AH76" s="978"/>
      <c r="AI76" s="978"/>
    </row>
    <row r="77" spans="4:35">
      <c r="D77" t="s">
        <v>269</v>
      </c>
      <c r="E77" t="s">
        <v>245</v>
      </c>
      <c r="F77" t="s">
        <v>376</v>
      </c>
      <c r="G77" t="s">
        <v>2409</v>
      </c>
      <c r="H77" t="s">
        <v>272</v>
      </c>
      <c r="I77" t="s">
        <v>297</v>
      </c>
      <c r="J77" t="s">
        <v>130</v>
      </c>
      <c r="K77" t="s">
        <v>356</v>
      </c>
      <c r="L77" s="63"/>
      <c r="M77" s="63"/>
      <c r="Q77" s="978"/>
      <c r="R77" s="978"/>
      <c r="S77" s="978"/>
      <c r="T77" s="978"/>
      <c r="U77" s="978"/>
      <c r="AC77" t="s">
        <v>1336</v>
      </c>
      <c r="AD77" s="978"/>
      <c r="AE77" s="978"/>
      <c r="AF77" s="978"/>
      <c r="AG77" s="978"/>
      <c r="AH77" s="978"/>
      <c r="AI77" s="978"/>
    </row>
    <row r="78" spans="4:35">
      <c r="D78" t="s">
        <v>269</v>
      </c>
      <c r="E78" t="s">
        <v>245</v>
      </c>
      <c r="F78" t="s">
        <v>376</v>
      </c>
      <c r="G78" t="s">
        <v>2409</v>
      </c>
      <c r="H78" t="s">
        <v>272</v>
      </c>
      <c r="I78" t="s">
        <v>297</v>
      </c>
      <c r="J78" t="s">
        <v>130</v>
      </c>
      <c r="K78" t="s">
        <v>356</v>
      </c>
      <c r="L78" s="63"/>
      <c r="M78" s="63"/>
      <c r="Q78" s="978"/>
      <c r="R78" s="978"/>
      <c r="S78" s="978"/>
      <c r="T78" s="978"/>
      <c r="U78" s="978"/>
      <c r="AC78" t="s">
        <v>1336</v>
      </c>
      <c r="AD78" s="978"/>
      <c r="AE78" s="978"/>
      <c r="AF78" s="978"/>
      <c r="AG78" s="978"/>
      <c r="AH78" s="978"/>
      <c r="AI78" s="978"/>
    </row>
    <row r="79" spans="4:35">
      <c r="D79" t="s">
        <v>269</v>
      </c>
      <c r="E79" t="s">
        <v>245</v>
      </c>
      <c r="F79" t="s">
        <v>376</v>
      </c>
      <c r="G79" t="s">
        <v>2409</v>
      </c>
      <c r="H79" t="s">
        <v>272</v>
      </c>
      <c r="I79" t="s">
        <v>297</v>
      </c>
      <c r="J79" t="s">
        <v>130</v>
      </c>
      <c r="K79" t="s">
        <v>356</v>
      </c>
      <c r="L79" s="63"/>
      <c r="M79" s="63"/>
      <c r="Q79" s="978"/>
      <c r="R79" s="978"/>
      <c r="S79" s="978"/>
      <c r="T79" s="978"/>
      <c r="U79" s="978"/>
      <c r="AC79" t="s">
        <v>1336</v>
      </c>
      <c r="AD79" s="978"/>
      <c r="AE79" s="978"/>
      <c r="AF79" s="978"/>
      <c r="AG79" s="978"/>
      <c r="AH79" s="978"/>
      <c r="AI79" s="978"/>
    </row>
    <row r="80" spans="4:35">
      <c r="D80" t="s">
        <v>269</v>
      </c>
      <c r="E80" t="s">
        <v>245</v>
      </c>
      <c r="F80" t="s">
        <v>376</v>
      </c>
      <c r="G80" t="s">
        <v>2409</v>
      </c>
      <c r="H80" t="s">
        <v>272</v>
      </c>
      <c r="I80" t="s">
        <v>297</v>
      </c>
      <c r="J80" t="s">
        <v>130</v>
      </c>
      <c r="K80" t="s">
        <v>356</v>
      </c>
      <c r="L80" s="63"/>
      <c r="M80" s="63"/>
      <c r="Q80" s="978"/>
      <c r="R80" s="978"/>
      <c r="S80" s="978"/>
      <c r="T80" s="978"/>
      <c r="U80" s="978"/>
      <c r="AC80" t="s">
        <v>1336</v>
      </c>
      <c r="AD80" s="978"/>
      <c r="AE80" s="978"/>
      <c r="AF80" s="978"/>
      <c r="AG80" s="978"/>
      <c r="AH80" s="978"/>
      <c r="AI80" s="978"/>
    </row>
    <row r="81" spans="4:35">
      <c r="D81" t="s">
        <v>269</v>
      </c>
      <c r="E81" t="s">
        <v>245</v>
      </c>
      <c r="F81" t="s">
        <v>376</v>
      </c>
      <c r="G81" t="s">
        <v>2409</v>
      </c>
      <c r="H81" t="s">
        <v>272</v>
      </c>
      <c r="I81" t="s">
        <v>297</v>
      </c>
      <c r="J81" t="s">
        <v>130</v>
      </c>
      <c r="K81" t="s">
        <v>356</v>
      </c>
      <c r="L81" s="63"/>
      <c r="M81" s="63"/>
      <c r="Q81" s="978"/>
      <c r="R81" s="978"/>
      <c r="S81" s="978"/>
      <c r="T81" s="978"/>
      <c r="U81" s="978"/>
      <c r="AC81" t="s">
        <v>1336</v>
      </c>
      <c r="AD81" s="978"/>
      <c r="AE81" s="978"/>
      <c r="AF81" s="978"/>
      <c r="AG81" s="978"/>
      <c r="AH81" s="978"/>
      <c r="AI81" s="978"/>
    </row>
    <row r="82" spans="4:35">
      <c r="D82" t="s">
        <v>269</v>
      </c>
      <c r="E82" t="s">
        <v>245</v>
      </c>
      <c r="F82" t="s">
        <v>376</v>
      </c>
      <c r="G82" t="s">
        <v>2409</v>
      </c>
      <c r="H82" t="s">
        <v>272</v>
      </c>
      <c r="I82" t="s">
        <v>297</v>
      </c>
      <c r="J82" t="s">
        <v>130</v>
      </c>
      <c r="K82" t="s">
        <v>356</v>
      </c>
      <c r="L82" s="63"/>
      <c r="M82" s="63"/>
      <c r="Q82" s="978"/>
      <c r="R82" s="978"/>
      <c r="S82" s="978"/>
      <c r="T82" s="978"/>
      <c r="U82" s="978"/>
      <c r="AC82" t="s">
        <v>1336</v>
      </c>
      <c r="AD82" s="978"/>
      <c r="AE82" s="978"/>
      <c r="AF82" s="978"/>
      <c r="AG82" s="978"/>
      <c r="AH82" s="978"/>
      <c r="AI82" s="978"/>
    </row>
    <row r="83" spans="4:35">
      <c r="D83" t="s">
        <v>269</v>
      </c>
      <c r="E83" t="s">
        <v>245</v>
      </c>
      <c r="F83" t="s">
        <v>376</v>
      </c>
      <c r="G83" t="s">
        <v>2409</v>
      </c>
      <c r="H83" t="s">
        <v>272</v>
      </c>
      <c r="I83" t="s">
        <v>297</v>
      </c>
      <c r="J83" t="s">
        <v>130</v>
      </c>
      <c r="K83" t="s">
        <v>356</v>
      </c>
      <c r="L83" s="63"/>
      <c r="M83" s="63"/>
      <c r="Q83" s="978"/>
      <c r="R83" s="978"/>
      <c r="S83" s="978"/>
      <c r="T83" s="978"/>
      <c r="U83" s="978"/>
      <c r="AC83" t="s">
        <v>1336</v>
      </c>
      <c r="AD83" s="978"/>
      <c r="AE83" s="978"/>
      <c r="AF83" s="978"/>
      <c r="AG83" s="978"/>
      <c r="AH83" s="978"/>
      <c r="AI83" s="978"/>
    </row>
    <row r="84" spans="4:35">
      <c r="D84" t="s">
        <v>269</v>
      </c>
      <c r="E84" t="s">
        <v>245</v>
      </c>
      <c r="F84" t="s">
        <v>376</v>
      </c>
      <c r="G84" t="s">
        <v>2409</v>
      </c>
      <c r="H84" t="s">
        <v>272</v>
      </c>
      <c r="I84" t="s">
        <v>297</v>
      </c>
      <c r="J84" t="s">
        <v>130</v>
      </c>
      <c r="K84" t="s">
        <v>356</v>
      </c>
      <c r="L84" s="63"/>
      <c r="M84" s="63"/>
      <c r="Q84" s="978"/>
      <c r="R84" s="978"/>
      <c r="S84" s="978"/>
      <c r="T84" s="978"/>
      <c r="U84" s="978"/>
      <c r="AC84" t="s">
        <v>1336</v>
      </c>
      <c r="AD84" s="978"/>
      <c r="AE84" s="978"/>
      <c r="AF84" s="978"/>
      <c r="AG84" s="978"/>
      <c r="AH84" s="978"/>
      <c r="AI84" s="978"/>
    </row>
    <row r="85" spans="4:35">
      <c r="D85" t="s">
        <v>269</v>
      </c>
      <c r="E85" t="s">
        <v>245</v>
      </c>
      <c r="F85" t="s">
        <v>376</v>
      </c>
      <c r="G85" t="s">
        <v>2409</v>
      </c>
      <c r="H85" t="s">
        <v>272</v>
      </c>
      <c r="I85" t="s">
        <v>297</v>
      </c>
      <c r="J85" t="s">
        <v>130</v>
      </c>
      <c r="K85" t="s">
        <v>356</v>
      </c>
      <c r="L85" s="63"/>
      <c r="M85" s="63"/>
      <c r="Q85" s="978"/>
      <c r="R85" s="978"/>
      <c r="S85" s="978"/>
      <c r="T85" s="978"/>
      <c r="U85" s="978"/>
      <c r="AC85" t="s">
        <v>1336</v>
      </c>
      <c r="AD85" s="978"/>
      <c r="AE85" s="978"/>
      <c r="AF85" s="978"/>
      <c r="AG85" s="978"/>
      <c r="AH85" s="978"/>
      <c r="AI85" s="978"/>
    </row>
    <row r="86" spans="4:35">
      <c r="D86" t="s">
        <v>269</v>
      </c>
      <c r="E86" t="s">
        <v>245</v>
      </c>
      <c r="F86" t="s">
        <v>376</v>
      </c>
      <c r="G86" t="s">
        <v>2409</v>
      </c>
      <c r="H86" t="s">
        <v>272</v>
      </c>
      <c r="I86" t="s">
        <v>297</v>
      </c>
      <c r="J86" t="s">
        <v>130</v>
      </c>
      <c r="K86" t="s">
        <v>356</v>
      </c>
      <c r="L86" s="63"/>
      <c r="M86" s="63"/>
      <c r="Q86" s="978"/>
      <c r="R86" s="978"/>
      <c r="S86" s="978"/>
      <c r="T86" s="978"/>
      <c r="U86" s="978"/>
      <c r="AC86" t="s">
        <v>1336</v>
      </c>
      <c r="AD86" s="978"/>
      <c r="AE86" s="978"/>
      <c r="AF86" s="978"/>
      <c r="AG86" s="978"/>
      <c r="AH86" s="978"/>
      <c r="AI86" s="978"/>
    </row>
    <row r="87" spans="4:35">
      <c r="D87" t="s">
        <v>269</v>
      </c>
      <c r="E87" t="s">
        <v>245</v>
      </c>
      <c r="F87" t="s">
        <v>376</v>
      </c>
      <c r="G87" t="s">
        <v>2409</v>
      </c>
      <c r="H87" t="s">
        <v>272</v>
      </c>
      <c r="I87" t="s">
        <v>297</v>
      </c>
      <c r="J87" t="s">
        <v>130</v>
      </c>
      <c r="K87" t="s">
        <v>356</v>
      </c>
      <c r="L87" s="63"/>
      <c r="M87" s="63"/>
      <c r="Q87" s="978"/>
      <c r="R87" s="978"/>
      <c r="S87" s="978"/>
      <c r="T87" s="978"/>
      <c r="U87" s="978"/>
      <c r="AC87" t="s">
        <v>1336</v>
      </c>
      <c r="AD87" s="978"/>
      <c r="AE87" s="978"/>
      <c r="AF87" s="978"/>
      <c r="AG87" s="978"/>
      <c r="AH87" s="978"/>
      <c r="AI87" s="978"/>
    </row>
    <row r="88" spans="4:35">
      <c r="D88" t="s">
        <v>269</v>
      </c>
      <c r="E88" t="s">
        <v>245</v>
      </c>
      <c r="F88" t="s">
        <v>376</v>
      </c>
      <c r="G88" t="s">
        <v>2409</v>
      </c>
      <c r="H88" t="s">
        <v>272</v>
      </c>
      <c r="I88" t="s">
        <v>297</v>
      </c>
      <c r="J88" t="s">
        <v>130</v>
      </c>
      <c r="K88" t="s">
        <v>356</v>
      </c>
      <c r="L88" s="63"/>
      <c r="M88" s="63"/>
      <c r="Q88" s="978"/>
      <c r="R88" s="978"/>
      <c r="S88" s="978"/>
      <c r="T88" s="978"/>
      <c r="U88" s="978"/>
      <c r="AC88" t="s">
        <v>1336</v>
      </c>
      <c r="AD88" s="978"/>
      <c r="AE88" s="978"/>
      <c r="AF88" s="978"/>
      <c r="AG88" s="978"/>
      <c r="AH88" s="978"/>
      <c r="AI88" s="978"/>
    </row>
    <row r="89" spans="4:35">
      <c r="D89" t="s">
        <v>269</v>
      </c>
      <c r="E89" t="s">
        <v>245</v>
      </c>
      <c r="F89" t="s">
        <v>376</v>
      </c>
      <c r="G89" t="s">
        <v>2409</v>
      </c>
      <c r="H89" t="s">
        <v>272</v>
      </c>
      <c r="I89" t="s">
        <v>297</v>
      </c>
      <c r="J89" t="s">
        <v>130</v>
      </c>
      <c r="K89" t="s">
        <v>356</v>
      </c>
      <c r="L89" s="63"/>
      <c r="M89" s="63"/>
      <c r="Q89" s="978"/>
      <c r="R89" s="978"/>
      <c r="S89" s="978"/>
      <c r="T89" s="978"/>
      <c r="U89" s="978"/>
      <c r="AC89" t="s">
        <v>1336</v>
      </c>
      <c r="AD89" s="978"/>
      <c r="AE89" s="978"/>
      <c r="AF89" s="978"/>
      <c r="AG89" s="978"/>
      <c r="AH89" s="978"/>
      <c r="AI89" s="978"/>
    </row>
    <row r="90" spans="4:35">
      <c r="D90" t="s">
        <v>269</v>
      </c>
      <c r="E90" t="s">
        <v>245</v>
      </c>
      <c r="F90" t="s">
        <v>376</v>
      </c>
      <c r="G90" t="s">
        <v>2409</v>
      </c>
      <c r="H90" t="s">
        <v>272</v>
      </c>
      <c r="I90" t="s">
        <v>297</v>
      </c>
      <c r="J90" t="s">
        <v>130</v>
      </c>
      <c r="K90" t="s">
        <v>356</v>
      </c>
      <c r="L90" s="63"/>
      <c r="M90" s="63"/>
      <c r="Q90" s="978"/>
      <c r="R90" s="978"/>
      <c r="S90" s="978"/>
      <c r="T90" s="978"/>
      <c r="U90" s="978"/>
      <c r="AC90" t="s">
        <v>1336</v>
      </c>
      <c r="AD90" s="978"/>
      <c r="AE90" s="978"/>
      <c r="AF90" s="978"/>
      <c r="AG90" s="978"/>
      <c r="AH90" s="978"/>
      <c r="AI90" s="978"/>
    </row>
    <row r="91" spans="4:35">
      <c r="D91" t="s">
        <v>269</v>
      </c>
      <c r="E91" t="s">
        <v>245</v>
      </c>
      <c r="F91" t="s">
        <v>376</v>
      </c>
      <c r="G91" t="s">
        <v>2409</v>
      </c>
      <c r="H91" t="s">
        <v>272</v>
      </c>
      <c r="I91" t="s">
        <v>297</v>
      </c>
      <c r="J91" t="s">
        <v>130</v>
      </c>
      <c r="K91" t="s">
        <v>356</v>
      </c>
      <c r="L91" s="63"/>
      <c r="M91" s="63"/>
      <c r="Q91" s="978"/>
      <c r="R91" s="978"/>
      <c r="S91" s="978"/>
      <c r="T91" s="978"/>
      <c r="U91" s="978"/>
      <c r="AC91" t="s">
        <v>1336</v>
      </c>
      <c r="AD91" s="978"/>
      <c r="AE91" s="978"/>
      <c r="AF91" s="978"/>
      <c r="AG91" s="978"/>
      <c r="AH91" s="978"/>
      <c r="AI91" s="978"/>
    </row>
    <row r="92" spans="4:35">
      <c r="D92" t="s">
        <v>269</v>
      </c>
      <c r="E92" t="s">
        <v>245</v>
      </c>
      <c r="F92" t="s">
        <v>376</v>
      </c>
      <c r="G92" t="s">
        <v>2409</v>
      </c>
      <c r="H92" t="s">
        <v>272</v>
      </c>
      <c r="I92" t="s">
        <v>297</v>
      </c>
      <c r="J92" t="s">
        <v>130</v>
      </c>
      <c r="K92" t="s">
        <v>356</v>
      </c>
      <c r="L92" s="63"/>
      <c r="M92" s="63"/>
      <c r="Q92" s="978"/>
      <c r="R92" s="978"/>
      <c r="S92" s="978"/>
      <c r="T92" s="978"/>
      <c r="U92" s="978"/>
      <c r="AC92" t="s">
        <v>1336</v>
      </c>
      <c r="AD92" s="978"/>
      <c r="AE92" s="978"/>
      <c r="AF92" s="978"/>
      <c r="AG92" s="978"/>
      <c r="AH92" s="978"/>
      <c r="AI92" s="978"/>
    </row>
    <row r="93" spans="4:35">
      <c r="D93" t="s">
        <v>269</v>
      </c>
      <c r="E93" t="s">
        <v>245</v>
      </c>
      <c r="F93" t="s">
        <v>376</v>
      </c>
      <c r="G93" t="s">
        <v>2409</v>
      </c>
      <c r="H93" t="s">
        <v>272</v>
      </c>
      <c r="I93" t="s">
        <v>297</v>
      </c>
      <c r="J93" t="s">
        <v>130</v>
      </c>
      <c r="K93" t="s">
        <v>356</v>
      </c>
      <c r="L93" s="63"/>
      <c r="M93" s="63"/>
      <c r="Q93" s="978"/>
      <c r="R93" s="978"/>
      <c r="S93" s="978"/>
      <c r="T93" s="978"/>
      <c r="U93" s="978"/>
      <c r="AC93" t="s">
        <v>1336</v>
      </c>
      <c r="AD93" s="978"/>
      <c r="AE93" s="978"/>
      <c r="AF93" s="978"/>
      <c r="AG93" s="978"/>
      <c r="AH93" s="978"/>
      <c r="AI93" s="978"/>
    </row>
    <row r="94" spans="4:35">
      <c r="D94" t="s">
        <v>269</v>
      </c>
      <c r="E94" t="s">
        <v>245</v>
      </c>
      <c r="F94" t="s">
        <v>376</v>
      </c>
      <c r="G94" t="s">
        <v>2409</v>
      </c>
      <c r="H94" t="s">
        <v>272</v>
      </c>
      <c r="I94" t="s">
        <v>297</v>
      </c>
      <c r="J94" t="s">
        <v>130</v>
      </c>
      <c r="K94" t="s">
        <v>356</v>
      </c>
      <c r="L94" s="63"/>
      <c r="M94" s="63"/>
      <c r="Q94" s="978"/>
      <c r="R94" s="978"/>
      <c r="S94" s="978"/>
      <c r="T94" s="978"/>
      <c r="U94" s="978"/>
      <c r="AC94" t="s">
        <v>1336</v>
      </c>
      <c r="AD94" s="978"/>
      <c r="AE94" s="978"/>
      <c r="AF94" s="978"/>
      <c r="AG94" s="978"/>
      <c r="AH94" s="978"/>
      <c r="AI94" s="978"/>
    </row>
    <row r="95" spans="4:35">
      <c r="D95" t="s">
        <v>269</v>
      </c>
      <c r="E95" t="s">
        <v>245</v>
      </c>
      <c r="F95" t="s">
        <v>376</v>
      </c>
      <c r="G95" t="s">
        <v>2409</v>
      </c>
      <c r="H95" t="s">
        <v>272</v>
      </c>
      <c r="I95" t="s">
        <v>297</v>
      </c>
      <c r="J95" t="s">
        <v>130</v>
      </c>
      <c r="K95" t="s">
        <v>356</v>
      </c>
      <c r="L95" s="63"/>
      <c r="M95" s="63"/>
      <c r="Q95" s="978"/>
      <c r="R95" s="978"/>
      <c r="S95" s="978"/>
      <c r="T95" s="978"/>
      <c r="U95" s="978"/>
      <c r="AC95" t="s">
        <v>1336</v>
      </c>
      <c r="AD95" s="978"/>
      <c r="AE95" s="978"/>
      <c r="AF95" s="978"/>
      <c r="AG95" s="978"/>
      <c r="AH95" s="978"/>
      <c r="AI95" s="978"/>
    </row>
    <row r="96" spans="4:35">
      <c r="D96" t="s">
        <v>269</v>
      </c>
      <c r="E96" t="s">
        <v>245</v>
      </c>
      <c r="F96" t="s">
        <v>376</v>
      </c>
      <c r="G96" t="s">
        <v>2409</v>
      </c>
      <c r="H96" t="s">
        <v>272</v>
      </c>
      <c r="I96" t="s">
        <v>297</v>
      </c>
      <c r="J96" t="s">
        <v>130</v>
      </c>
      <c r="K96" t="s">
        <v>356</v>
      </c>
      <c r="L96" s="63"/>
      <c r="M96" s="63"/>
      <c r="Q96" s="978"/>
      <c r="R96" s="978"/>
      <c r="S96" s="978"/>
      <c r="T96" s="978"/>
      <c r="U96" s="978"/>
      <c r="AC96" t="s">
        <v>1336</v>
      </c>
      <c r="AD96" s="978"/>
      <c r="AE96" s="978"/>
      <c r="AF96" s="978"/>
      <c r="AG96" s="978"/>
      <c r="AH96" s="978"/>
      <c r="AI96" s="978"/>
    </row>
    <row r="97" spans="4:35">
      <c r="D97" t="s">
        <v>269</v>
      </c>
      <c r="E97" t="s">
        <v>245</v>
      </c>
      <c r="F97" t="s">
        <v>376</v>
      </c>
      <c r="G97" t="s">
        <v>2409</v>
      </c>
      <c r="H97" t="s">
        <v>272</v>
      </c>
      <c r="I97" t="s">
        <v>297</v>
      </c>
      <c r="J97" t="s">
        <v>130</v>
      </c>
      <c r="K97" t="s">
        <v>356</v>
      </c>
      <c r="L97" s="63"/>
      <c r="M97" s="63"/>
      <c r="Q97" s="978"/>
      <c r="R97" s="978"/>
      <c r="S97" s="978"/>
      <c r="T97" s="978"/>
      <c r="U97" s="978"/>
      <c r="AC97" t="s">
        <v>1336</v>
      </c>
      <c r="AD97" s="978"/>
      <c r="AE97" s="978"/>
      <c r="AF97" s="978"/>
      <c r="AG97" s="978"/>
      <c r="AH97" s="978"/>
      <c r="AI97" s="978"/>
    </row>
    <row r="98" spans="4:35">
      <c r="D98" t="s">
        <v>269</v>
      </c>
      <c r="E98" t="s">
        <v>245</v>
      </c>
      <c r="F98" t="s">
        <v>376</v>
      </c>
      <c r="G98" t="s">
        <v>2409</v>
      </c>
      <c r="H98" t="s">
        <v>272</v>
      </c>
      <c r="I98" t="s">
        <v>297</v>
      </c>
      <c r="J98" t="s">
        <v>130</v>
      </c>
      <c r="K98" t="s">
        <v>356</v>
      </c>
      <c r="L98" s="63"/>
      <c r="M98" s="63"/>
      <c r="Q98" s="978"/>
      <c r="R98" s="978"/>
      <c r="S98" s="978"/>
      <c r="T98" s="978"/>
      <c r="U98" s="978"/>
      <c r="AC98" t="s">
        <v>1336</v>
      </c>
      <c r="AD98" s="978"/>
      <c r="AE98" s="978"/>
      <c r="AF98" s="978"/>
      <c r="AG98" s="978"/>
      <c r="AH98" s="978"/>
      <c r="AI98" s="978"/>
    </row>
    <row r="99" spans="4:35">
      <c r="D99" t="s">
        <v>269</v>
      </c>
      <c r="E99" t="s">
        <v>245</v>
      </c>
      <c r="F99" t="s">
        <v>376</v>
      </c>
      <c r="G99" t="s">
        <v>2409</v>
      </c>
      <c r="H99" t="s">
        <v>272</v>
      </c>
      <c r="I99" t="s">
        <v>297</v>
      </c>
      <c r="J99" t="s">
        <v>130</v>
      </c>
      <c r="K99" t="s">
        <v>356</v>
      </c>
      <c r="L99" s="63"/>
      <c r="M99" s="63"/>
      <c r="Q99" s="978"/>
      <c r="R99" s="978"/>
      <c r="S99" s="978"/>
      <c r="T99" s="978"/>
      <c r="U99" s="978"/>
      <c r="AC99" t="s">
        <v>1336</v>
      </c>
      <c r="AD99" s="978"/>
      <c r="AE99" s="978"/>
      <c r="AF99" s="978"/>
      <c r="AG99" s="978"/>
      <c r="AH99" s="978"/>
      <c r="AI99" s="978"/>
    </row>
    <row r="100" spans="4:35">
      <c r="D100" t="s">
        <v>269</v>
      </c>
      <c r="E100" t="s">
        <v>245</v>
      </c>
      <c r="F100" t="s">
        <v>376</v>
      </c>
      <c r="G100" t="s">
        <v>2409</v>
      </c>
      <c r="H100" t="s">
        <v>272</v>
      </c>
      <c r="I100" t="s">
        <v>297</v>
      </c>
      <c r="J100" t="s">
        <v>130</v>
      </c>
      <c r="K100" t="s">
        <v>356</v>
      </c>
      <c r="L100" s="63"/>
      <c r="M100" s="63"/>
      <c r="Q100" s="978"/>
      <c r="R100" s="978"/>
      <c r="S100" s="978"/>
      <c r="T100" s="978"/>
      <c r="U100" s="978"/>
      <c r="AC100" t="s">
        <v>1336</v>
      </c>
      <c r="AD100" s="978"/>
      <c r="AE100" s="978"/>
      <c r="AF100" s="978"/>
      <c r="AG100" s="978"/>
      <c r="AH100" s="978"/>
      <c r="AI100" s="978"/>
    </row>
    <row r="101" spans="4:35">
      <c r="D101" t="s">
        <v>269</v>
      </c>
      <c r="E101" t="s">
        <v>245</v>
      </c>
      <c r="F101" t="s">
        <v>376</v>
      </c>
      <c r="G101" t="s">
        <v>2409</v>
      </c>
      <c r="H101" t="s">
        <v>272</v>
      </c>
      <c r="I101" t="s">
        <v>297</v>
      </c>
      <c r="J101" t="s">
        <v>130</v>
      </c>
      <c r="K101" t="s">
        <v>356</v>
      </c>
      <c r="L101" s="63"/>
      <c r="M101" s="63"/>
      <c r="Q101" s="978"/>
      <c r="R101" s="978"/>
      <c r="S101" s="978"/>
      <c r="T101" s="978"/>
      <c r="U101" s="978"/>
      <c r="AC101" t="s">
        <v>1336</v>
      </c>
      <c r="AD101" s="978"/>
      <c r="AE101" s="978"/>
      <c r="AF101" s="978"/>
      <c r="AG101" s="978"/>
      <c r="AH101" s="978"/>
      <c r="AI101" s="978"/>
    </row>
    <row r="102" spans="4:35">
      <c r="D102" t="s">
        <v>269</v>
      </c>
      <c r="E102" t="s">
        <v>245</v>
      </c>
      <c r="F102" t="s">
        <v>376</v>
      </c>
      <c r="G102" t="s">
        <v>2409</v>
      </c>
      <c r="H102" t="s">
        <v>272</v>
      </c>
      <c r="I102" t="s">
        <v>297</v>
      </c>
      <c r="J102" t="s">
        <v>130</v>
      </c>
      <c r="K102" t="s">
        <v>356</v>
      </c>
      <c r="L102" s="63"/>
      <c r="M102" s="63"/>
      <c r="Q102" s="978"/>
      <c r="R102" s="978"/>
      <c r="S102" s="978"/>
      <c r="T102" s="978"/>
      <c r="U102" s="978"/>
      <c r="AC102" t="s">
        <v>1336</v>
      </c>
      <c r="AD102" s="978"/>
      <c r="AE102" s="978"/>
      <c r="AF102" s="978"/>
      <c r="AG102" s="978"/>
      <c r="AH102" s="978"/>
      <c r="AI102" s="978"/>
    </row>
    <row r="103" spans="4:35">
      <c r="D103" t="s">
        <v>269</v>
      </c>
      <c r="E103" t="s">
        <v>245</v>
      </c>
      <c r="F103" t="s">
        <v>376</v>
      </c>
      <c r="G103" t="s">
        <v>2409</v>
      </c>
      <c r="H103" t="s">
        <v>272</v>
      </c>
      <c r="I103" t="s">
        <v>297</v>
      </c>
      <c r="J103" t="s">
        <v>130</v>
      </c>
      <c r="K103" t="s">
        <v>356</v>
      </c>
      <c r="L103" s="63"/>
      <c r="M103" s="63"/>
      <c r="Q103" s="978"/>
      <c r="R103" s="978"/>
      <c r="S103" s="978"/>
      <c r="T103" s="978"/>
      <c r="U103" s="978"/>
      <c r="AC103" t="s">
        <v>1336</v>
      </c>
      <c r="AD103" s="978"/>
      <c r="AE103" s="978"/>
      <c r="AF103" s="978"/>
      <c r="AG103" s="978"/>
      <c r="AH103" s="978"/>
      <c r="AI103" s="978"/>
    </row>
    <row r="104" spans="4:35">
      <c r="D104" t="s">
        <v>269</v>
      </c>
      <c r="E104" t="s">
        <v>245</v>
      </c>
      <c r="F104" t="s">
        <v>376</v>
      </c>
      <c r="G104" t="s">
        <v>2409</v>
      </c>
      <c r="H104" t="s">
        <v>272</v>
      </c>
      <c r="I104" t="s">
        <v>297</v>
      </c>
      <c r="J104" t="s">
        <v>130</v>
      </c>
      <c r="K104" t="s">
        <v>356</v>
      </c>
      <c r="L104" s="63"/>
      <c r="M104" s="63"/>
      <c r="Q104" s="978"/>
      <c r="R104" s="978"/>
      <c r="S104" s="978"/>
      <c r="T104" s="978"/>
      <c r="U104" s="978"/>
      <c r="AC104" t="s">
        <v>1336</v>
      </c>
      <c r="AD104" s="978"/>
      <c r="AE104" s="978"/>
      <c r="AF104" s="978"/>
      <c r="AG104" s="978"/>
      <c r="AH104" s="978"/>
      <c r="AI104" s="978"/>
    </row>
    <row r="105" spans="4:35">
      <c r="D105" t="s">
        <v>269</v>
      </c>
      <c r="E105" t="s">
        <v>245</v>
      </c>
      <c r="F105" t="s">
        <v>376</v>
      </c>
      <c r="G105" t="s">
        <v>2409</v>
      </c>
      <c r="H105" t="s">
        <v>272</v>
      </c>
      <c r="I105" t="s">
        <v>297</v>
      </c>
      <c r="J105" t="s">
        <v>130</v>
      </c>
      <c r="K105" t="s">
        <v>356</v>
      </c>
      <c r="L105" s="63"/>
      <c r="M105" s="63"/>
      <c r="Q105" s="978"/>
      <c r="R105" s="978"/>
      <c r="S105" s="978"/>
      <c r="T105" s="978"/>
      <c r="U105" s="978"/>
      <c r="AC105" t="s">
        <v>1336</v>
      </c>
      <c r="AD105" s="978"/>
      <c r="AE105" s="978"/>
      <c r="AF105" s="978"/>
      <c r="AG105" s="978"/>
      <c r="AH105" s="978"/>
      <c r="AI105" s="978"/>
    </row>
    <row r="106" spans="4:35">
      <c r="D106" t="s">
        <v>269</v>
      </c>
      <c r="E106" t="s">
        <v>245</v>
      </c>
      <c r="F106" t="s">
        <v>376</v>
      </c>
      <c r="G106" t="s">
        <v>2409</v>
      </c>
      <c r="H106" t="s">
        <v>272</v>
      </c>
      <c r="I106" t="s">
        <v>297</v>
      </c>
      <c r="J106" t="s">
        <v>130</v>
      </c>
      <c r="K106" t="s">
        <v>356</v>
      </c>
      <c r="L106" s="63"/>
      <c r="M106" s="63"/>
      <c r="Q106" s="978"/>
      <c r="R106" s="978"/>
      <c r="S106" s="978"/>
      <c r="T106" s="978"/>
      <c r="U106" s="978"/>
      <c r="AC106" t="s">
        <v>1336</v>
      </c>
      <c r="AD106" s="978"/>
      <c r="AE106" s="978"/>
      <c r="AF106" s="978"/>
      <c r="AG106" s="978"/>
      <c r="AH106" s="978"/>
      <c r="AI106" s="978"/>
    </row>
    <row r="107" spans="4:35">
      <c r="D107" t="s">
        <v>269</v>
      </c>
      <c r="E107" t="s">
        <v>245</v>
      </c>
      <c r="F107" t="s">
        <v>376</v>
      </c>
      <c r="G107" t="s">
        <v>2409</v>
      </c>
      <c r="H107" t="s">
        <v>272</v>
      </c>
      <c r="I107" t="s">
        <v>297</v>
      </c>
      <c r="J107" t="s">
        <v>130</v>
      </c>
      <c r="K107" t="s">
        <v>356</v>
      </c>
      <c r="L107" s="63"/>
      <c r="M107" s="63"/>
      <c r="Q107" s="978"/>
      <c r="R107" s="978"/>
      <c r="S107" s="978"/>
      <c r="T107" s="978"/>
      <c r="U107" s="978"/>
      <c r="AC107" t="s">
        <v>1336</v>
      </c>
      <c r="AD107" s="978"/>
      <c r="AE107" s="978"/>
      <c r="AF107" s="978"/>
      <c r="AG107" s="978"/>
      <c r="AH107" s="978"/>
      <c r="AI107" s="978"/>
    </row>
    <row r="108" spans="4:35">
      <c r="D108" t="s">
        <v>269</v>
      </c>
      <c r="E108" t="s">
        <v>245</v>
      </c>
      <c r="F108" t="s">
        <v>376</v>
      </c>
      <c r="G108" t="s">
        <v>2409</v>
      </c>
      <c r="H108" t="s">
        <v>272</v>
      </c>
      <c r="I108" t="s">
        <v>297</v>
      </c>
      <c r="J108" t="s">
        <v>130</v>
      </c>
      <c r="K108" t="s">
        <v>356</v>
      </c>
      <c r="L108" s="63"/>
      <c r="M108" s="63"/>
      <c r="Q108" s="978"/>
      <c r="R108" s="978"/>
      <c r="S108" s="978"/>
      <c r="T108" s="978"/>
      <c r="U108" s="978"/>
      <c r="AC108" t="s">
        <v>1336</v>
      </c>
      <c r="AD108" s="978"/>
      <c r="AE108" s="978"/>
      <c r="AF108" s="978"/>
      <c r="AG108" s="978"/>
      <c r="AH108" s="978"/>
      <c r="AI108" s="978"/>
    </row>
    <row r="109" spans="4:35">
      <c r="D109" t="s">
        <v>269</v>
      </c>
      <c r="E109" t="s">
        <v>245</v>
      </c>
      <c r="F109" t="s">
        <v>376</v>
      </c>
      <c r="G109" t="s">
        <v>2409</v>
      </c>
      <c r="H109" t="s">
        <v>272</v>
      </c>
      <c r="I109" t="s">
        <v>297</v>
      </c>
      <c r="J109" t="s">
        <v>130</v>
      </c>
      <c r="K109" t="s">
        <v>356</v>
      </c>
      <c r="L109" s="63"/>
      <c r="M109" s="63"/>
      <c r="Q109" s="978"/>
      <c r="R109" s="978"/>
      <c r="S109" s="978"/>
      <c r="T109" s="978"/>
      <c r="U109" s="978"/>
      <c r="AC109" t="s">
        <v>1336</v>
      </c>
      <c r="AD109" s="978"/>
      <c r="AE109" s="978"/>
      <c r="AF109" s="978"/>
      <c r="AG109" s="978"/>
      <c r="AH109" s="978"/>
      <c r="AI109" s="978"/>
    </row>
    <row r="110" spans="4:35">
      <c r="D110" t="s">
        <v>269</v>
      </c>
      <c r="E110" t="s">
        <v>245</v>
      </c>
      <c r="F110" t="s">
        <v>376</v>
      </c>
      <c r="G110" t="s">
        <v>2409</v>
      </c>
      <c r="H110" t="s">
        <v>272</v>
      </c>
      <c r="I110" t="s">
        <v>297</v>
      </c>
      <c r="J110" t="s">
        <v>130</v>
      </c>
      <c r="K110" t="s">
        <v>356</v>
      </c>
      <c r="L110" s="63"/>
      <c r="M110" s="63"/>
      <c r="Q110" s="978"/>
      <c r="R110" s="978"/>
      <c r="S110" s="978"/>
      <c r="T110" s="978"/>
      <c r="U110" s="978"/>
      <c r="AC110" t="s">
        <v>1336</v>
      </c>
      <c r="AD110" s="978"/>
      <c r="AE110" s="978"/>
      <c r="AF110" s="978"/>
      <c r="AG110" s="978"/>
      <c r="AH110" s="978"/>
      <c r="AI110" s="978"/>
    </row>
    <row r="111" spans="4:35">
      <c r="D111" t="s">
        <v>269</v>
      </c>
      <c r="E111" t="s">
        <v>245</v>
      </c>
      <c r="F111" t="s">
        <v>376</v>
      </c>
      <c r="G111" t="s">
        <v>2409</v>
      </c>
      <c r="H111" t="s">
        <v>272</v>
      </c>
      <c r="I111" t="s">
        <v>297</v>
      </c>
      <c r="J111" t="s">
        <v>130</v>
      </c>
      <c r="K111" t="s">
        <v>356</v>
      </c>
      <c r="L111" s="63"/>
      <c r="M111" s="63"/>
      <c r="Q111" s="978"/>
      <c r="R111" s="978"/>
      <c r="S111" s="978"/>
      <c r="T111" s="978"/>
      <c r="U111" s="978"/>
      <c r="AC111" t="s">
        <v>1336</v>
      </c>
      <c r="AD111" s="978"/>
      <c r="AE111" s="978"/>
      <c r="AF111" s="978"/>
      <c r="AG111" s="978"/>
      <c r="AH111" s="978"/>
      <c r="AI111" s="978"/>
    </row>
    <row r="112" spans="4:35">
      <c r="D112" t="s">
        <v>269</v>
      </c>
      <c r="E112" t="s">
        <v>245</v>
      </c>
      <c r="F112" t="s">
        <v>376</v>
      </c>
      <c r="G112" t="s">
        <v>2409</v>
      </c>
      <c r="H112" t="s">
        <v>272</v>
      </c>
      <c r="I112" t="s">
        <v>297</v>
      </c>
      <c r="J112" t="s">
        <v>130</v>
      </c>
      <c r="K112" t="s">
        <v>356</v>
      </c>
      <c r="L112" s="63"/>
      <c r="M112" s="63"/>
      <c r="Q112" s="978"/>
      <c r="R112" s="978"/>
      <c r="S112" s="978"/>
      <c r="T112" s="978"/>
      <c r="U112" s="978"/>
      <c r="AC112" t="s">
        <v>1336</v>
      </c>
      <c r="AD112" s="978"/>
      <c r="AE112" s="978"/>
      <c r="AF112" s="978"/>
      <c r="AG112" s="978"/>
      <c r="AH112" s="978"/>
      <c r="AI112" s="978"/>
    </row>
    <row r="113" spans="1:35">
      <c r="D113" t="s">
        <v>269</v>
      </c>
      <c r="E113" t="s">
        <v>245</v>
      </c>
      <c r="F113" t="s">
        <v>376</v>
      </c>
      <c r="G113" t="s">
        <v>2409</v>
      </c>
      <c r="H113" t="s">
        <v>272</v>
      </c>
      <c r="I113" t="s">
        <v>297</v>
      </c>
      <c r="J113" t="s">
        <v>130</v>
      </c>
      <c r="K113" t="s">
        <v>356</v>
      </c>
      <c r="L113" s="63"/>
      <c r="M113" s="63"/>
      <c r="Q113" s="978"/>
      <c r="R113" s="978"/>
      <c r="S113" s="978"/>
      <c r="T113" s="978"/>
      <c r="U113" s="978"/>
      <c r="AC113" t="s">
        <v>1336</v>
      </c>
      <c r="AD113" s="978"/>
      <c r="AE113" s="978"/>
      <c r="AF113" s="978"/>
      <c r="AG113" s="978"/>
      <c r="AH113" s="978"/>
      <c r="AI113" s="978"/>
    </row>
    <row r="114" spans="1:35">
      <c r="D114" t="s">
        <v>269</v>
      </c>
      <c r="E114" t="s">
        <v>245</v>
      </c>
      <c r="F114" t="s">
        <v>376</v>
      </c>
      <c r="G114" t="s">
        <v>2409</v>
      </c>
      <c r="H114" t="s">
        <v>272</v>
      </c>
      <c r="I114" t="s">
        <v>297</v>
      </c>
      <c r="J114" t="s">
        <v>130</v>
      </c>
      <c r="K114" t="s">
        <v>356</v>
      </c>
      <c r="L114" s="63"/>
      <c r="M114" s="63"/>
      <c r="Q114" s="978"/>
      <c r="R114" s="978"/>
      <c r="S114" s="978"/>
      <c r="T114" s="978"/>
      <c r="U114" s="978"/>
      <c r="AC114" t="s">
        <v>1336</v>
      </c>
      <c r="AD114" s="978"/>
      <c r="AE114" s="978"/>
      <c r="AF114" s="978"/>
      <c r="AG114" s="978"/>
      <c r="AH114" s="978"/>
      <c r="AI114" s="978"/>
    </row>
    <row r="115" spans="1:35">
      <c r="D115" t="s">
        <v>269</v>
      </c>
      <c r="E115" t="s">
        <v>245</v>
      </c>
      <c r="F115" t="s">
        <v>376</v>
      </c>
      <c r="G115" t="s">
        <v>2409</v>
      </c>
      <c r="H115" t="s">
        <v>272</v>
      </c>
      <c r="I115" t="s">
        <v>297</v>
      </c>
      <c r="J115" t="s">
        <v>130</v>
      </c>
      <c r="K115" t="s">
        <v>356</v>
      </c>
      <c r="L115" s="63"/>
      <c r="M115" s="63"/>
      <c r="Q115" s="978"/>
      <c r="R115" s="978"/>
      <c r="S115" s="978"/>
      <c r="T115" s="978"/>
      <c r="U115" s="978"/>
      <c r="AC115" t="s">
        <v>1336</v>
      </c>
      <c r="AD115" s="978"/>
      <c r="AE115" s="978"/>
      <c r="AF115" s="978"/>
      <c r="AG115" s="978"/>
      <c r="AH115" s="978"/>
      <c r="AI115" s="978"/>
    </row>
    <row r="116" spans="1:35">
      <c r="U116" s="43"/>
      <c r="V116" s="43"/>
      <c r="W116" s="43"/>
      <c r="X116" s="43"/>
      <c r="Y116" s="43"/>
    </row>
    <row r="117" spans="1:35" s="1" customFormat="1" ht="18">
      <c r="B117" s="2" t="s">
        <v>296</v>
      </c>
    </row>
    <row r="119" spans="1:35" s="1" customFormat="1">
      <c r="A119" s="42"/>
      <c r="B119" s="48" t="s">
        <v>356</v>
      </c>
    </row>
    <row r="120" spans="1:35">
      <c r="S120" s="43"/>
      <c r="T120" s="43"/>
      <c r="V120" s="43"/>
      <c r="W120" s="43"/>
    </row>
    <row r="121" spans="1:35">
      <c r="D121" t="s">
        <v>269</v>
      </c>
      <c r="E121" t="s">
        <v>245</v>
      </c>
      <c r="F121" t="s">
        <v>376</v>
      </c>
      <c r="G121" t="s">
        <v>315</v>
      </c>
      <c r="H121" t="s">
        <v>296</v>
      </c>
      <c r="I121" t="s">
        <v>297</v>
      </c>
      <c r="J121" t="s">
        <v>130</v>
      </c>
      <c r="K121" t="s">
        <v>356</v>
      </c>
      <c r="L121" s="63"/>
      <c r="M121" s="63"/>
      <c r="Q121" s="978"/>
      <c r="R121" s="978"/>
      <c r="S121" s="986"/>
      <c r="V121" s="978"/>
      <c r="W121" s="1132" t="str">
        <f>IFERROR(VLOOKUP(V121,'1.3 Lists'!$V$10:$W$346,2,FALSE),"")</f>
        <v/>
      </c>
      <c r="X121" s="978"/>
      <c r="AC121" t="s">
        <v>2455</v>
      </c>
      <c r="AD121" s="978"/>
      <c r="AE121" s="978"/>
      <c r="AF121" s="978"/>
      <c r="AG121" s="978"/>
      <c r="AH121" s="978"/>
      <c r="AI121" s="978"/>
    </row>
    <row r="122" spans="1:35">
      <c r="D122" t="s">
        <v>269</v>
      </c>
      <c r="E122" t="s">
        <v>245</v>
      </c>
      <c r="F122" t="s">
        <v>376</v>
      </c>
      <c r="G122" t="s">
        <v>315</v>
      </c>
      <c r="H122" t="s">
        <v>296</v>
      </c>
      <c r="I122" t="s">
        <v>297</v>
      </c>
      <c r="J122" t="s">
        <v>130</v>
      </c>
      <c r="K122" t="s">
        <v>356</v>
      </c>
      <c r="L122" s="63"/>
      <c r="M122" s="63"/>
      <c r="Q122" s="978"/>
      <c r="R122" s="978"/>
      <c r="V122" s="978"/>
      <c r="W122" s="1132" t="str">
        <f>IFERROR(VLOOKUP(V122,'1.3 Lists'!$V$10:$W$346,2,FALSE),"")</f>
        <v/>
      </c>
      <c r="X122" s="978"/>
      <c r="AC122" t="s">
        <v>2455</v>
      </c>
      <c r="AD122" s="978"/>
      <c r="AE122" s="978"/>
      <c r="AF122" s="978"/>
      <c r="AG122" s="978"/>
      <c r="AH122" s="978"/>
      <c r="AI122" s="978"/>
    </row>
    <row r="123" spans="1:35">
      <c r="D123" t="s">
        <v>269</v>
      </c>
      <c r="E123" t="s">
        <v>245</v>
      </c>
      <c r="F123" t="s">
        <v>376</v>
      </c>
      <c r="G123" t="s">
        <v>315</v>
      </c>
      <c r="H123" t="s">
        <v>296</v>
      </c>
      <c r="I123" t="s">
        <v>297</v>
      </c>
      <c r="J123" t="s">
        <v>130</v>
      </c>
      <c r="K123" t="s">
        <v>356</v>
      </c>
      <c r="L123" s="63"/>
      <c r="M123" s="63"/>
      <c r="Q123" s="978"/>
      <c r="R123" s="978"/>
      <c r="V123" s="978"/>
      <c r="W123" s="1132" t="str">
        <f>IFERROR(VLOOKUP(V123,'1.3 Lists'!$V$10:$W$346,2,FALSE),"")</f>
        <v/>
      </c>
      <c r="X123" s="978"/>
      <c r="AC123" t="s">
        <v>2455</v>
      </c>
      <c r="AD123" s="978"/>
      <c r="AE123" s="978"/>
      <c r="AF123" s="978"/>
      <c r="AG123" s="978"/>
      <c r="AH123" s="978"/>
      <c r="AI123" s="978"/>
    </row>
    <row r="124" spans="1:35">
      <c r="D124" t="s">
        <v>269</v>
      </c>
      <c r="E124" t="s">
        <v>245</v>
      </c>
      <c r="F124" t="s">
        <v>376</v>
      </c>
      <c r="G124" t="s">
        <v>315</v>
      </c>
      <c r="H124" t="s">
        <v>296</v>
      </c>
      <c r="I124" t="s">
        <v>297</v>
      </c>
      <c r="J124" t="s">
        <v>130</v>
      </c>
      <c r="K124" t="s">
        <v>356</v>
      </c>
      <c r="L124" s="63"/>
      <c r="M124" s="63"/>
      <c r="Q124" s="978"/>
      <c r="R124" s="978"/>
      <c r="V124" s="978"/>
      <c r="W124" s="1132" t="str">
        <f>IFERROR(VLOOKUP(V124,'1.3 Lists'!$V$10:$W$346,2,FALSE),"")</f>
        <v/>
      </c>
      <c r="X124" s="978"/>
      <c r="AC124" t="s">
        <v>2455</v>
      </c>
      <c r="AD124" s="978"/>
      <c r="AE124" s="978"/>
      <c r="AF124" s="978"/>
      <c r="AG124" s="978"/>
      <c r="AH124" s="978"/>
      <c r="AI124" s="978"/>
    </row>
    <row r="125" spans="1:35">
      <c r="D125" t="s">
        <v>269</v>
      </c>
      <c r="E125" t="s">
        <v>245</v>
      </c>
      <c r="F125" t="s">
        <v>376</v>
      </c>
      <c r="G125" t="s">
        <v>315</v>
      </c>
      <c r="H125" t="s">
        <v>296</v>
      </c>
      <c r="I125" t="s">
        <v>297</v>
      </c>
      <c r="J125" t="s">
        <v>130</v>
      </c>
      <c r="K125" t="s">
        <v>356</v>
      </c>
      <c r="L125" s="63"/>
      <c r="M125" s="63"/>
      <c r="Q125" s="978"/>
      <c r="R125" s="978"/>
      <c r="V125" s="978"/>
      <c r="W125" s="1132" t="str">
        <f>IFERROR(VLOOKUP(V125,'1.3 Lists'!$V$10:$W$346,2,FALSE),"")</f>
        <v/>
      </c>
      <c r="X125" s="978"/>
      <c r="AC125" t="s">
        <v>2455</v>
      </c>
      <c r="AD125" s="978"/>
      <c r="AE125" s="978"/>
      <c r="AF125" s="978"/>
      <c r="AG125" s="978"/>
      <c r="AH125" s="978"/>
      <c r="AI125" s="978"/>
    </row>
    <row r="126" spans="1:35">
      <c r="D126" t="s">
        <v>269</v>
      </c>
      <c r="E126" t="s">
        <v>245</v>
      </c>
      <c r="F126" t="s">
        <v>376</v>
      </c>
      <c r="G126" t="s">
        <v>315</v>
      </c>
      <c r="H126" t="s">
        <v>296</v>
      </c>
      <c r="I126" t="s">
        <v>297</v>
      </c>
      <c r="J126" t="s">
        <v>130</v>
      </c>
      <c r="K126" t="s">
        <v>356</v>
      </c>
      <c r="L126" s="63"/>
      <c r="M126" s="63"/>
      <c r="Q126" s="978"/>
      <c r="R126" s="978"/>
      <c r="V126" s="978"/>
      <c r="W126" s="1132" t="str">
        <f>IFERROR(VLOOKUP(V126,'1.3 Lists'!$V$10:$W$346,2,FALSE),"")</f>
        <v/>
      </c>
      <c r="X126" s="978"/>
      <c r="AC126" t="s">
        <v>2455</v>
      </c>
      <c r="AD126" s="978"/>
      <c r="AE126" s="978"/>
      <c r="AF126" s="978"/>
      <c r="AG126" s="978"/>
      <c r="AH126" s="978"/>
      <c r="AI126" s="978"/>
    </row>
    <row r="127" spans="1:35">
      <c r="D127" t="s">
        <v>269</v>
      </c>
      <c r="E127" t="s">
        <v>245</v>
      </c>
      <c r="F127" t="s">
        <v>376</v>
      </c>
      <c r="G127" t="s">
        <v>315</v>
      </c>
      <c r="H127" t="s">
        <v>296</v>
      </c>
      <c r="I127" t="s">
        <v>297</v>
      </c>
      <c r="J127" t="s">
        <v>130</v>
      </c>
      <c r="K127" t="s">
        <v>356</v>
      </c>
      <c r="L127" s="63"/>
      <c r="M127" s="63"/>
      <c r="Q127" s="978"/>
      <c r="R127" s="978"/>
      <c r="V127" s="978"/>
      <c r="W127" s="1132" t="str">
        <f>IFERROR(VLOOKUP(V127,'1.3 Lists'!$V$10:$W$346,2,FALSE),"")</f>
        <v/>
      </c>
      <c r="X127" s="978"/>
      <c r="AC127" t="s">
        <v>2455</v>
      </c>
      <c r="AD127" s="978"/>
      <c r="AE127" s="978"/>
      <c r="AF127" s="978"/>
      <c r="AG127" s="978"/>
      <c r="AH127" s="978"/>
      <c r="AI127" s="978"/>
    </row>
    <row r="128" spans="1:35">
      <c r="D128" t="s">
        <v>269</v>
      </c>
      <c r="E128" t="s">
        <v>245</v>
      </c>
      <c r="F128" t="s">
        <v>376</v>
      </c>
      <c r="G128" t="s">
        <v>315</v>
      </c>
      <c r="H128" t="s">
        <v>296</v>
      </c>
      <c r="I128" t="s">
        <v>297</v>
      </c>
      <c r="J128" t="s">
        <v>130</v>
      </c>
      <c r="K128" t="s">
        <v>356</v>
      </c>
      <c r="L128" s="63"/>
      <c r="M128" s="63"/>
      <c r="Q128" s="978"/>
      <c r="R128" s="978"/>
      <c r="V128" s="978"/>
      <c r="W128" s="1132" t="str">
        <f>IFERROR(VLOOKUP(V128,'1.3 Lists'!$V$10:$W$346,2,FALSE),"")</f>
        <v/>
      </c>
      <c r="X128" s="978"/>
      <c r="AC128" t="s">
        <v>2455</v>
      </c>
      <c r="AD128" s="978"/>
      <c r="AE128" s="978"/>
      <c r="AF128" s="978"/>
      <c r="AG128" s="978"/>
      <c r="AH128" s="978"/>
      <c r="AI128" s="978"/>
    </row>
    <row r="129" spans="4:35">
      <c r="D129" t="s">
        <v>269</v>
      </c>
      <c r="E129" t="s">
        <v>245</v>
      </c>
      <c r="F129" t="s">
        <v>376</v>
      </c>
      <c r="G129" t="s">
        <v>315</v>
      </c>
      <c r="H129" t="s">
        <v>296</v>
      </c>
      <c r="I129" t="s">
        <v>297</v>
      </c>
      <c r="J129" t="s">
        <v>130</v>
      </c>
      <c r="K129" t="s">
        <v>356</v>
      </c>
      <c r="L129" s="63"/>
      <c r="M129" s="63"/>
      <c r="Q129" s="978"/>
      <c r="R129" s="978"/>
      <c r="V129" s="978"/>
      <c r="W129" s="1132" t="str">
        <f>IFERROR(VLOOKUP(V129,'1.3 Lists'!$V$10:$W$346,2,FALSE),"")</f>
        <v/>
      </c>
      <c r="X129" s="978"/>
      <c r="AC129" t="s">
        <v>2455</v>
      </c>
      <c r="AD129" s="978"/>
      <c r="AE129" s="978"/>
      <c r="AF129" s="978"/>
      <c r="AG129" s="978"/>
      <c r="AH129" s="978"/>
      <c r="AI129" s="978"/>
    </row>
    <row r="130" spans="4:35">
      <c r="D130" t="s">
        <v>269</v>
      </c>
      <c r="E130" t="s">
        <v>245</v>
      </c>
      <c r="F130" t="s">
        <v>376</v>
      </c>
      <c r="G130" t="s">
        <v>315</v>
      </c>
      <c r="H130" t="s">
        <v>296</v>
      </c>
      <c r="I130" t="s">
        <v>297</v>
      </c>
      <c r="J130" t="s">
        <v>130</v>
      </c>
      <c r="K130" t="s">
        <v>356</v>
      </c>
      <c r="L130" s="63"/>
      <c r="M130" s="63"/>
      <c r="Q130" s="978"/>
      <c r="R130" s="978"/>
      <c r="V130" s="978"/>
      <c r="W130" s="1132" t="str">
        <f>IFERROR(VLOOKUP(V130,'1.3 Lists'!$V$10:$W$346,2,FALSE),"")</f>
        <v/>
      </c>
      <c r="X130" s="978"/>
      <c r="AC130" t="s">
        <v>2455</v>
      </c>
      <c r="AD130" s="978"/>
      <c r="AE130" s="978"/>
      <c r="AF130" s="978"/>
      <c r="AG130" s="978"/>
      <c r="AH130" s="978"/>
      <c r="AI130" s="978"/>
    </row>
    <row r="131" spans="4:35">
      <c r="D131" t="s">
        <v>269</v>
      </c>
      <c r="E131" t="s">
        <v>245</v>
      </c>
      <c r="F131" t="s">
        <v>376</v>
      </c>
      <c r="G131" t="s">
        <v>315</v>
      </c>
      <c r="H131" t="s">
        <v>296</v>
      </c>
      <c r="I131" t="s">
        <v>297</v>
      </c>
      <c r="J131" t="s">
        <v>130</v>
      </c>
      <c r="K131" t="s">
        <v>356</v>
      </c>
      <c r="L131" s="63"/>
      <c r="M131" s="63"/>
      <c r="Q131" s="978"/>
      <c r="R131" s="978"/>
      <c r="V131" s="978"/>
      <c r="W131" s="1132" t="str">
        <f>IFERROR(VLOOKUP(V131,'1.3 Lists'!$V$10:$W$346,2,FALSE),"")</f>
        <v/>
      </c>
      <c r="X131" s="978"/>
      <c r="AC131" t="s">
        <v>2455</v>
      </c>
      <c r="AD131" s="978"/>
      <c r="AE131" s="978"/>
      <c r="AF131" s="978"/>
      <c r="AG131" s="978"/>
      <c r="AH131" s="978"/>
      <c r="AI131" s="978"/>
    </row>
    <row r="132" spans="4:35">
      <c r="D132" t="s">
        <v>269</v>
      </c>
      <c r="E132" t="s">
        <v>245</v>
      </c>
      <c r="F132" t="s">
        <v>376</v>
      </c>
      <c r="G132" t="s">
        <v>315</v>
      </c>
      <c r="H132" t="s">
        <v>296</v>
      </c>
      <c r="I132" t="s">
        <v>297</v>
      </c>
      <c r="J132" t="s">
        <v>130</v>
      </c>
      <c r="K132" t="s">
        <v>356</v>
      </c>
      <c r="L132" s="63"/>
      <c r="M132" s="63"/>
      <c r="Q132" s="978"/>
      <c r="R132" s="978"/>
      <c r="V132" s="978"/>
      <c r="W132" s="1132" t="str">
        <f>IFERROR(VLOOKUP(V132,'1.3 Lists'!$V$10:$W$346,2,FALSE),"")</f>
        <v/>
      </c>
      <c r="X132" s="978"/>
      <c r="AC132" t="s">
        <v>2455</v>
      </c>
      <c r="AD132" s="978"/>
      <c r="AE132" s="978"/>
      <c r="AF132" s="978"/>
      <c r="AG132" s="978"/>
      <c r="AH132" s="978"/>
      <c r="AI132" s="978"/>
    </row>
    <row r="133" spans="4:35">
      <c r="D133" t="s">
        <v>269</v>
      </c>
      <c r="E133" t="s">
        <v>245</v>
      </c>
      <c r="F133" t="s">
        <v>376</v>
      </c>
      <c r="G133" t="s">
        <v>315</v>
      </c>
      <c r="H133" t="s">
        <v>296</v>
      </c>
      <c r="I133" t="s">
        <v>297</v>
      </c>
      <c r="J133" t="s">
        <v>130</v>
      </c>
      <c r="K133" t="s">
        <v>356</v>
      </c>
      <c r="L133" s="63"/>
      <c r="M133" s="63"/>
      <c r="Q133" s="978"/>
      <c r="R133" s="978"/>
      <c r="V133" s="978"/>
      <c r="W133" s="1132" t="str">
        <f>IFERROR(VLOOKUP(V133,'1.3 Lists'!$V$10:$W$346,2,FALSE),"")</f>
        <v/>
      </c>
      <c r="X133" s="978"/>
      <c r="AC133" t="s">
        <v>2455</v>
      </c>
      <c r="AD133" s="978"/>
      <c r="AE133" s="978"/>
      <c r="AF133" s="978"/>
      <c r="AG133" s="978"/>
      <c r="AH133" s="978"/>
      <c r="AI133" s="978"/>
    </row>
    <row r="134" spans="4:35">
      <c r="D134" t="s">
        <v>269</v>
      </c>
      <c r="E134" t="s">
        <v>245</v>
      </c>
      <c r="F134" t="s">
        <v>376</v>
      </c>
      <c r="G134" t="s">
        <v>315</v>
      </c>
      <c r="H134" t="s">
        <v>296</v>
      </c>
      <c r="I134" t="s">
        <v>297</v>
      </c>
      <c r="J134" t="s">
        <v>130</v>
      </c>
      <c r="K134" t="s">
        <v>356</v>
      </c>
      <c r="L134" s="63"/>
      <c r="M134" s="63"/>
      <c r="Q134" s="978"/>
      <c r="R134" s="978"/>
      <c r="V134" s="978"/>
      <c r="W134" s="1132" t="str">
        <f>IFERROR(VLOOKUP(V134,'1.3 Lists'!$V$10:$W$346,2,FALSE),"")</f>
        <v/>
      </c>
      <c r="X134" s="978"/>
      <c r="AC134" t="s">
        <v>2455</v>
      </c>
      <c r="AD134" s="978"/>
      <c r="AE134" s="978"/>
      <c r="AF134" s="978"/>
      <c r="AG134" s="978"/>
      <c r="AH134" s="978"/>
      <c r="AI134" s="978"/>
    </row>
    <row r="135" spans="4:35">
      <c r="D135" t="s">
        <v>269</v>
      </c>
      <c r="E135" t="s">
        <v>245</v>
      </c>
      <c r="F135" t="s">
        <v>376</v>
      </c>
      <c r="G135" t="s">
        <v>315</v>
      </c>
      <c r="H135" t="s">
        <v>296</v>
      </c>
      <c r="I135" t="s">
        <v>297</v>
      </c>
      <c r="J135" t="s">
        <v>130</v>
      </c>
      <c r="K135" t="s">
        <v>356</v>
      </c>
      <c r="L135" s="63"/>
      <c r="M135" s="63"/>
      <c r="Q135" s="978"/>
      <c r="R135" s="978"/>
      <c r="V135" s="978"/>
      <c r="W135" s="1132" t="str">
        <f>IFERROR(VLOOKUP(V135,'1.3 Lists'!$V$10:$W$346,2,FALSE),"")</f>
        <v/>
      </c>
      <c r="X135" s="978"/>
      <c r="AC135" t="s">
        <v>2455</v>
      </c>
      <c r="AD135" s="978"/>
      <c r="AE135" s="978"/>
      <c r="AF135" s="978"/>
      <c r="AG135" s="978"/>
      <c r="AH135" s="978"/>
      <c r="AI135" s="978"/>
    </row>
    <row r="136" spans="4:35">
      <c r="D136" t="s">
        <v>269</v>
      </c>
      <c r="E136" t="s">
        <v>245</v>
      </c>
      <c r="F136" t="s">
        <v>376</v>
      </c>
      <c r="G136" t="s">
        <v>315</v>
      </c>
      <c r="H136" t="s">
        <v>296</v>
      </c>
      <c r="I136" t="s">
        <v>297</v>
      </c>
      <c r="J136" t="s">
        <v>130</v>
      </c>
      <c r="K136" t="s">
        <v>356</v>
      </c>
      <c r="L136" s="63"/>
      <c r="M136" s="63"/>
      <c r="Q136" s="978"/>
      <c r="R136" s="978"/>
      <c r="V136" s="978"/>
      <c r="W136" s="1132" t="str">
        <f>IFERROR(VLOOKUP(V136,'1.3 Lists'!$V$10:$W$346,2,FALSE),"")</f>
        <v/>
      </c>
      <c r="X136" s="978"/>
      <c r="AC136" t="s">
        <v>2455</v>
      </c>
      <c r="AD136" s="978"/>
      <c r="AE136" s="978"/>
      <c r="AF136" s="978"/>
      <c r="AG136" s="978"/>
      <c r="AH136" s="978"/>
      <c r="AI136" s="978"/>
    </row>
    <row r="137" spans="4:35">
      <c r="D137" t="s">
        <v>269</v>
      </c>
      <c r="E137" t="s">
        <v>245</v>
      </c>
      <c r="F137" t="s">
        <v>376</v>
      </c>
      <c r="G137" t="s">
        <v>315</v>
      </c>
      <c r="H137" t="s">
        <v>296</v>
      </c>
      <c r="I137" t="s">
        <v>297</v>
      </c>
      <c r="J137" t="s">
        <v>130</v>
      </c>
      <c r="K137" t="s">
        <v>356</v>
      </c>
      <c r="L137" s="63"/>
      <c r="M137" s="63"/>
      <c r="Q137" s="978"/>
      <c r="R137" s="978"/>
      <c r="V137" s="978"/>
      <c r="W137" s="1132" t="str">
        <f>IFERROR(VLOOKUP(V137,'1.3 Lists'!$V$10:$W$346,2,FALSE),"")</f>
        <v/>
      </c>
      <c r="X137" s="978"/>
      <c r="AC137" t="s">
        <v>2455</v>
      </c>
      <c r="AD137" s="978"/>
      <c r="AE137" s="978"/>
      <c r="AF137" s="978"/>
      <c r="AG137" s="978"/>
      <c r="AH137" s="978"/>
      <c r="AI137" s="978"/>
    </row>
    <row r="138" spans="4:35">
      <c r="D138" t="s">
        <v>269</v>
      </c>
      <c r="E138" t="s">
        <v>245</v>
      </c>
      <c r="F138" t="s">
        <v>376</v>
      </c>
      <c r="G138" t="s">
        <v>315</v>
      </c>
      <c r="H138" t="s">
        <v>296</v>
      </c>
      <c r="I138" t="s">
        <v>297</v>
      </c>
      <c r="J138" t="s">
        <v>130</v>
      </c>
      <c r="K138" t="s">
        <v>356</v>
      </c>
      <c r="L138" s="63"/>
      <c r="M138" s="63"/>
      <c r="Q138" s="978"/>
      <c r="R138" s="978"/>
      <c r="V138" s="978"/>
      <c r="W138" s="1132" t="str">
        <f>IFERROR(VLOOKUP(V138,'1.3 Lists'!$V$10:$W$346,2,FALSE),"")</f>
        <v/>
      </c>
      <c r="X138" s="978"/>
      <c r="AC138" t="s">
        <v>2455</v>
      </c>
      <c r="AD138" s="978"/>
      <c r="AE138" s="978"/>
      <c r="AF138" s="978"/>
      <c r="AG138" s="978"/>
      <c r="AH138" s="978"/>
      <c r="AI138" s="978"/>
    </row>
    <row r="139" spans="4:35">
      <c r="D139" t="s">
        <v>269</v>
      </c>
      <c r="E139" t="s">
        <v>245</v>
      </c>
      <c r="F139" t="s">
        <v>376</v>
      </c>
      <c r="G139" t="s">
        <v>315</v>
      </c>
      <c r="H139" t="s">
        <v>296</v>
      </c>
      <c r="I139" t="s">
        <v>297</v>
      </c>
      <c r="J139" t="s">
        <v>130</v>
      </c>
      <c r="K139" t="s">
        <v>356</v>
      </c>
      <c r="L139" s="63"/>
      <c r="M139" s="63"/>
      <c r="Q139" s="978"/>
      <c r="R139" s="978"/>
      <c r="V139" s="978"/>
      <c r="W139" s="1132" t="str">
        <f>IFERROR(VLOOKUP(V139,'1.3 Lists'!$V$10:$W$346,2,FALSE),"")</f>
        <v/>
      </c>
      <c r="X139" s="978"/>
      <c r="AC139" t="s">
        <v>2455</v>
      </c>
      <c r="AD139" s="978"/>
      <c r="AE139" s="978"/>
      <c r="AF139" s="978"/>
      <c r="AG139" s="978"/>
      <c r="AH139" s="978"/>
      <c r="AI139" s="978"/>
    </row>
    <row r="140" spans="4:35">
      <c r="D140" t="s">
        <v>269</v>
      </c>
      <c r="E140" t="s">
        <v>245</v>
      </c>
      <c r="F140" t="s">
        <v>376</v>
      </c>
      <c r="G140" t="s">
        <v>315</v>
      </c>
      <c r="H140" t="s">
        <v>296</v>
      </c>
      <c r="I140" t="s">
        <v>297</v>
      </c>
      <c r="J140" t="s">
        <v>130</v>
      </c>
      <c r="K140" t="s">
        <v>356</v>
      </c>
      <c r="L140" s="63"/>
      <c r="M140" s="63"/>
      <c r="Q140" s="978"/>
      <c r="R140" s="978"/>
      <c r="V140" s="978"/>
      <c r="W140" s="1132" t="str">
        <f>IFERROR(VLOOKUP(V140,'1.3 Lists'!$V$10:$W$346,2,FALSE),"")</f>
        <v/>
      </c>
      <c r="X140" s="978"/>
      <c r="AC140" t="s">
        <v>2455</v>
      </c>
      <c r="AD140" s="978"/>
      <c r="AE140" s="978"/>
      <c r="AF140" s="978"/>
      <c r="AG140" s="978"/>
      <c r="AH140" s="978"/>
      <c r="AI140" s="978"/>
    </row>
    <row r="141" spans="4:35">
      <c r="D141" t="s">
        <v>269</v>
      </c>
      <c r="E141" t="s">
        <v>245</v>
      </c>
      <c r="F141" t="s">
        <v>376</v>
      </c>
      <c r="G141" t="s">
        <v>315</v>
      </c>
      <c r="H141" t="s">
        <v>296</v>
      </c>
      <c r="I141" t="s">
        <v>297</v>
      </c>
      <c r="J141" t="s">
        <v>130</v>
      </c>
      <c r="K141" t="s">
        <v>356</v>
      </c>
      <c r="L141" s="63"/>
      <c r="M141" s="63"/>
      <c r="Q141" s="978"/>
      <c r="R141" s="978"/>
      <c r="V141" s="978"/>
      <c r="W141" s="1132" t="str">
        <f>IFERROR(VLOOKUP(V141,'1.3 Lists'!$V$10:$W$346,2,FALSE),"")</f>
        <v/>
      </c>
      <c r="X141" s="978"/>
      <c r="AC141" t="s">
        <v>2455</v>
      </c>
      <c r="AD141" s="978"/>
      <c r="AE141" s="978"/>
      <c r="AF141" s="978"/>
      <c r="AG141" s="978"/>
      <c r="AH141" s="978"/>
      <c r="AI141" s="978"/>
    </row>
    <row r="142" spans="4:35">
      <c r="D142" t="s">
        <v>269</v>
      </c>
      <c r="E142" t="s">
        <v>245</v>
      </c>
      <c r="F142" t="s">
        <v>376</v>
      </c>
      <c r="G142" t="s">
        <v>315</v>
      </c>
      <c r="H142" t="s">
        <v>296</v>
      </c>
      <c r="I142" t="s">
        <v>297</v>
      </c>
      <c r="J142" t="s">
        <v>130</v>
      </c>
      <c r="K142" t="s">
        <v>356</v>
      </c>
      <c r="L142" s="63"/>
      <c r="M142" s="63"/>
      <c r="Q142" s="978"/>
      <c r="R142" s="978"/>
      <c r="V142" s="978"/>
      <c r="W142" s="1132" t="str">
        <f>IFERROR(VLOOKUP(V142,'1.3 Lists'!$V$10:$W$346,2,FALSE),"")</f>
        <v/>
      </c>
      <c r="X142" s="978"/>
      <c r="AC142" t="s">
        <v>2455</v>
      </c>
      <c r="AD142" s="978"/>
      <c r="AE142" s="978"/>
      <c r="AF142" s="978"/>
      <c r="AG142" s="978"/>
      <c r="AH142" s="978"/>
      <c r="AI142" s="978"/>
    </row>
    <row r="143" spans="4:35">
      <c r="D143" t="s">
        <v>269</v>
      </c>
      <c r="E143" t="s">
        <v>245</v>
      </c>
      <c r="F143" t="s">
        <v>376</v>
      </c>
      <c r="G143" t="s">
        <v>315</v>
      </c>
      <c r="H143" t="s">
        <v>296</v>
      </c>
      <c r="I143" t="s">
        <v>297</v>
      </c>
      <c r="J143" t="s">
        <v>130</v>
      </c>
      <c r="K143" t="s">
        <v>356</v>
      </c>
      <c r="L143" s="63"/>
      <c r="M143" s="63"/>
      <c r="Q143" s="978"/>
      <c r="R143" s="978"/>
      <c r="V143" s="978"/>
      <c r="W143" s="1132" t="str">
        <f>IFERROR(VLOOKUP(V143,'1.3 Lists'!$V$10:$W$346,2,FALSE),"")</f>
        <v/>
      </c>
      <c r="X143" s="978"/>
      <c r="AC143" t="s">
        <v>2455</v>
      </c>
      <c r="AD143" s="978"/>
      <c r="AE143" s="978"/>
      <c r="AF143" s="978"/>
      <c r="AG143" s="978"/>
      <c r="AH143" s="978"/>
      <c r="AI143" s="978"/>
    </row>
    <row r="144" spans="4:35">
      <c r="D144" t="s">
        <v>269</v>
      </c>
      <c r="E144" t="s">
        <v>245</v>
      </c>
      <c r="F144" t="s">
        <v>376</v>
      </c>
      <c r="G144" t="s">
        <v>315</v>
      </c>
      <c r="H144" t="s">
        <v>296</v>
      </c>
      <c r="I144" t="s">
        <v>297</v>
      </c>
      <c r="J144" t="s">
        <v>130</v>
      </c>
      <c r="K144" t="s">
        <v>356</v>
      </c>
      <c r="L144" s="63"/>
      <c r="M144" s="63"/>
      <c r="Q144" s="978"/>
      <c r="R144" s="978"/>
      <c r="V144" s="978"/>
      <c r="W144" s="1132" t="str">
        <f>IFERROR(VLOOKUP(V144,'1.3 Lists'!$V$10:$W$346,2,FALSE),"")</f>
        <v/>
      </c>
      <c r="X144" s="978"/>
      <c r="AC144" t="s">
        <v>2455</v>
      </c>
      <c r="AD144" s="978"/>
      <c r="AE144" s="978"/>
      <c r="AF144" s="978"/>
      <c r="AG144" s="978"/>
      <c r="AH144" s="978"/>
      <c r="AI144" s="978"/>
    </row>
    <row r="145" spans="4:35">
      <c r="D145" t="s">
        <v>269</v>
      </c>
      <c r="E145" t="s">
        <v>245</v>
      </c>
      <c r="F145" t="s">
        <v>376</v>
      </c>
      <c r="G145" t="s">
        <v>315</v>
      </c>
      <c r="H145" t="s">
        <v>296</v>
      </c>
      <c r="I145" t="s">
        <v>297</v>
      </c>
      <c r="J145" t="s">
        <v>130</v>
      </c>
      <c r="K145" t="s">
        <v>356</v>
      </c>
      <c r="L145" s="63"/>
      <c r="M145" s="63"/>
      <c r="Q145" s="978"/>
      <c r="R145" s="978"/>
      <c r="V145" s="978"/>
      <c r="W145" s="1132" t="str">
        <f>IFERROR(VLOOKUP(V145,'1.3 Lists'!$V$10:$W$346,2,FALSE),"")</f>
        <v/>
      </c>
      <c r="X145" s="978"/>
      <c r="AC145" t="s">
        <v>2455</v>
      </c>
      <c r="AD145" s="978"/>
      <c r="AE145" s="978"/>
      <c r="AF145" s="978"/>
      <c r="AG145" s="978"/>
      <c r="AH145" s="978"/>
      <c r="AI145" s="978"/>
    </row>
    <row r="146" spans="4:35">
      <c r="D146" t="s">
        <v>269</v>
      </c>
      <c r="E146" t="s">
        <v>245</v>
      </c>
      <c r="F146" t="s">
        <v>376</v>
      </c>
      <c r="G146" t="s">
        <v>315</v>
      </c>
      <c r="H146" t="s">
        <v>296</v>
      </c>
      <c r="I146" t="s">
        <v>297</v>
      </c>
      <c r="J146" t="s">
        <v>130</v>
      </c>
      <c r="K146" t="s">
        <v>356</v>
      </c>
      <c r="L146" s="63"/>
      <c r="M146" s="63"/>
      <c r="Q146" s="978"/>
      <c r="R146" s="978"/>
      <c r="V146" s="978"/>
      <c r="W146" s="1132" t="str">
        <f>IFERROR(VLOOKUP(V146,'1.3 Lists'!$V$10:$W$346,2,FALSE),"")</f>
        <v/>
      </c>
      <c r="X146" s="978"/>
      <c r="AC146" t="s">
        <v>2455</v>
      </c>
      <c r="AD146" s="978"/>
      <c r="AE146" s="978"/>
      <c r="AF146" s="978"/>
      <c r="AG146" s="978"/>
      <c r="AH146" s="978"/>
      <c r="AI146" s="978"/>
    </row>
    <row r="147" spans="4:35">
      <c r="D147" t="s">
        <v>269</v>
      </c>
      <c r="E147" t="s">
        <v>245</v>
      </c>
      <c r="F147" t="s">
        <v>376</v>
      </c>
      <c r="G147" t="s">
        <v>315</v>
      </c>
      <c r="H147" t="s">
        <v>296</v>
      </c>
      <c r="I147" t="s">
        <v>297</v>
      </c>
      <c r="J147" t="s">
        <v>130</v>
      </c>
      <c r="K147" t="s">
        <v>356</v>
      </c>
      <c r="L147" s="63"/>
      <c r="M147" s="63"/>
      <c r="Q147" s="978"/>
      <c r="R147" s="978"/>
      <c r="V147" s="978"/>
      <c r="W147" s="1132" t="str">
        <f>IFERROR(VLOOKUP(V147,'1.3 Lists'!$V$10:$W$346,2,FALSE),"")</f>
        <v/>
      </c>
      <c r="X147" s="978"/>
      <c r="AC147" t="s">
        <v>2455</v>
      </c>
      <c r="AD147" s="978"/>
      <c r="AE147" s="978"/>
      <c r="AF147" s="978"/>
      <c r="AG147" s="978"/>
      <c r="AH147" s="978"/>
      <c r="AI147" s="978"/>
    </row>
    <row r="148" spans="4:35">
      <c r="D148" t="s">
        <v>269</v>
      </c>
      <c r="E148" t="s">
        <v>245</v>
      </c>
      <c r="F148" t="s">
        <v>376</v>
      </c>
      <c r="G148" t="s">
        <v>315</v>
      </c>
      <c r="H148" t="s">
        <v>296</v>
      </c>
      <c r="I148" t="s">
        <v>297</v>
      </c>
      <c r="J148" t="s">
        <v>130</v>
      </c>
      <c r="K148" t="s">
        <v>356</v>
      </c>
      <c r="L148" s="63"/>
      <c r="M148" s="63"/>
      <c r="Q148" s="978"/>
      <c r="R148" s="978"/>
      <c r="V148" s="978"/>
      <c r="W148" s="1132" t="str">
        <f>IFERROR(VLOOKUP(V148,'1.3 Lists'!$V$10:$W$346,2,FALSE),"")</f>
        <v/>
      </c>
      <c r="X148" s="978"/>
      <c r="AC148" t="s">
        <v>2455</v>
      </c>
      <c r="AD148" s="978"/>
      <c r="AE148" s="978"/>
      <c r="AF148" s="978"/>
      <c r="AG148" s="978"/>
      <c r="AH148" s="978"/>
      <c r="AI148" s="978"/>
    </row>
    <row r="149" spans="4:35">
      <c r="D149" t="s">
        <v>269</v>
      </c>
      <c r="E149" t="s">
        <v>245</v>
      </c>
      <c r="F149" t="s">
        <v>376</v>
      </c>
      <c r="G149" t="s">
        <v>315</v>
      </c>
      <c r="H149" t="s">
        <v>296</v>
      </c>
      <c r="I149" t="s">
        <v>297</v>
      </c>
      <c r="J149" t="s">
        <v>130</v>
      </c>
      <c r="K149" t="s">
        <v>356</v>
      </c>
      <c r="L149" s="63"/>
      <c r="M149" s="63"/>
      <c r="Q149" s="978"/>
      <c r="R149" s="978"/>
      <c r="V149" s="978"/>
      <c r="W149" s="1132" t="str">
        <f>IFERROR(VLOOKUP(V149,'1.3 Lists'!$V$10:$W$346,2,FALSE),"")</f>
        <v/>
      </c>
      <c r="X149" s="978"/>
      <c r="AC149" t="s">
        <v>2455</v>
      </c>
      <c r="AD149" s="978"/>
      <c r="AE149" s="978"/>
      <c r="AF149" s="978"/>
      <c r="AG149" s="978"/>
      <c r="AH149" s="978"/>
      <c r="AI149" s="978"/>
    </row>
    <row r="150" spans="4:35">
      <c r="D150" t="s">
        <v>269</v>
      </c>
      <c r="E150" t="s">
        <v>245</v>
      </c>
      <c r="F150" t="s">
        <v>376</v>
      </c>
      <c r="G150" t="s">
        <v>315</v>
      </c>
      <c r="H150" t="s">
        <v>296</v>
      </c>
      <c r="I150" t="s">
        <v>297</v>
      </c>
      <c r="J150" t="s">
        <v>130</v>
      </c>
      <c r="K150" t="s">
        <v>356</v>
      </c>
      <c r="L150" s="63"/>
      <c r="M150" s="63"/>
      <c r="Q150" s="978"/>
      <c r="R150" s="978"/>
      <c r="V150" s="978"/>
      <c r="W150" s="1132" t="str">
        <f>IFERROR(VLOOKUP(V150,'1.3 Lists'!$V$10:$W$346,2,FALSE),"")</f>
        <v/>
      </c>
      <c r="X150" s="978"/>
      <c r="AC150" t="s">
        <v>2455</v>
      </c>
      <c r="AD150" s="978"/>
      <c r="AE150" s="978"/>
      <c r="AF150" s="978"/>
      <c r="AG150" s="978"/>
      <c r="AH150" s="978"/>
      <c r="AI150" s="978"/>
    </row>
    <row r="151" spans="4:35">
      <c r="D151" t="s">
        <v>269</v>
      </c>
      <c r="E151" t="s">
        <v>245</v>
      </c>
      <c r="F151" t="s">
        <v>376</v>
      </c>
      <c r="G151" t="s">
        <v>315</v>
      </c>
      <c r="H151" t="s">
        <v>296</v>
      </c>
      <c r="I151" t="s">
        <v>297</v>
      </c>
      <c r="J151" t="s">
        <v>130</v>
      </c>
      <c r="K151" t="s">
        <v>356</v>
      </c>
      <c r="L151" s="63"/>
      <c r="M151" s="63"/>
      <c r="Q151" s="978"/>
      <c r="R151" s="978"/>
      <c r="V151" s="978"/>
      <c r="W151" s="1132" t="str">
        <f>IFERROR(VLOOKUP(V151,'1.3 Lists'!$V$10:$W$346,2,FALSE),"")</f>
        <v/>
      </c>
      <c r="X151" s="978"/>
      <c r="AC151" t="s">
        <v>2455</v>
      </c>
      <c r="AD151" s="978"/>
      <c r="AE151" s="978"/>
      <c r="AF151" s="978"/>
      <c r="AG151" s="978"/>
      <c r="AH151" s="978"/>
      <c r="AI151" s="978"/>
    </row>
    <row r="152" spans="4:35">
      <c r="D152" t="s">
        <v>269</v>
      </c>
      <c r="E152" t="s">
        <v>245</v>
      </c>
      <c r="F152" t="s">
        <v>376</v>
      </c>
      <c r="G152" t="s">
        <v>315</v>
      </c>
      <c r="H152" t="s">
        <v>296</v>
      </c>
      <c r="I152" t="s">
        <v>297</v>
      </c>
      <c r="J152" t="s">
        <v>130</v>
      </c>
      <c r="K152" t="s">
        <v>356</v>
      </c>
      <c r="L152" s="63"/>
      <c r="M152" s="63"/>
      <c r="Q152" s="978"/>
      <c r="R152" s="978"/>
      <c r="V152" s="978"/>
      <c r="W152" s="1132" t="str">
        <f>IFERROR(VLOOKUP(V152,'1.3 Lists'!$V$10:$W$346,2,FALSE),"")</f>
        <v/>
      </c>
      <c r="X152" s="978"/>
      <c r="AC152" t="s">
        <v>2455</v>
      </c>
      <c r="AD152" s="978"/>
      <c r="AE152" s="978"/>
      <c r="AF152" s="978"/>
      <c r="AG152" s="978"/>
      <c r="AH152" s="978"/>
      <c r="AI152" s="978"/>
    </row>
    <row r="153" spans="4:35">
      <c r="D153" t="s">
        <v>269</v>
      </c>
      <c r="E153" t="s">
        <v>245</v>
      </c>
      <c r="F153" t="s">
        <v>376</v>
      </c>
      <c r="G153" t="s">
        <v>315</v>
      </c>
      <c r="H153" t="s">
        <v>296</v>
      </c>
      <c r="I153" t="s">
        <v>297</v>
      </c>
      <c r="J153" t="s">
        <v>130</v>
      </c>
      <c r="K153" t="s">
        <v>356</v>
      </c>
      <c r="L153" s="63"/>
      <c r="M153" s="63"/>
      <c r="Q153" s="978"/>
      <c r="R153" s="978"/>
      <c r="V153" s="978"/>
      <c r="W153" s="1132" t="str">
        <f>IFERROR(VLOOKUP(V153,'1.3 Lists'!$V$10:$W$346,2,FALSE),"")</f>
        <v/>
      </c>
      <c r="X153" s="978"/>
      <c r="AC153" t="s">
        <v>2455</v>
      </c>
      <c r="AD153" s="978"/>
      <c r="AE153" s="978"/>
      <c r="AF153" s="978"/>
      <c r="AG153" s="978"/>
      <c r="AH153" s="978"/>
      <c r="AI153" s="978"/>
    </row>
    <row r="154" spans="4:35">
      <c r="D154" t="s">
        <v>269</v>
      </c>
      <c r="E154" t="s">
        <v>245</v>
      </c>
      <c r="F154" t="s">
        <v>376</v>
      </c>
      <c r="G154" t="s">
        <v>315</v>
      </c>
      <c r="H154" t="s">
        <v>296</v>
      </c>
      <c r="I154" t="s">
        <v>297</v>
      </c>
      <c r="J154" t="s">
        <v>130</v>
      </c>
      <c r="K154" t="s">
        <v>356</v>
      </c>
      <c r="L154" s="63"/>
      <c r="M154" s="63"/>
      <c r="Q154" s="978"/>
      <c r="R154" s="978"/>
      <c r="V154" s="978"/>
      <c r="W154" s="1132" t="str">
        <f>IFERROR(VLOOKUP(V154,'1.3 Lists'!$V$10:$W$346,2,FALSE),"")</f>
        <v/>
      </c>
      <c r="X154" s="978"/>
      <c r="AC154" t="s">
        <v>2455</v>
      </c>
      <c r="AD154" s="978"/>
      <c r="AE154" s="978"/>
      <c r="AF154" s="978"/>
      <c r="AG154" s="978"/>
      <c r="AH154" s="978"/>
      <c r="AI154" s="978"/>
    </row>
    <row r="155" spans="4:35">
      <c r="D155" t="s">
        <v>269</v>
      </c>
      <c r="E155" t="s">
        <v>245</v>
      </c>
      <c r="F155" t="s">
        <v>376</v>
      </c>
      <c r="G155" t="s">
        <v>315</v>
      </c>
      <c r="H155" t="s">
        <v>296</v>
      </c>
      <c r="I155" t="s">
        <v>297</v>
      </c>
      <c r="J155" t="s">
        <v>130</v>
      </c>
      <c r="K155" t="s">
        <v>356</v>
      </c>
      <c r="L155" s="63"/>
      <c r="M155" s="63"/>
      <c r="Q155" s="978"/>
      <c r="R155" s="978"/>
      <c r="V155" s="978"/>
      <c r="W155" s="1132" t="str">
        <f>IFERROR(VLOOKUP(V155,'1.3 Lists'!$V$10:$W$346,2,FALSE),"")</f>
        <v/>
      </c>
      <c r="X155" s="978"/>
      <c r="AC155" t="s">
        <v>2455</v>
      </c>
      <c r="AD155" s="978"/>
      <c r="AE155" s="978"/>
      <c r="AF155" s="978"/>
      <c r="AG155" s="978"/>
      <c r="AH155" s="978"/>
      <c r="AI155" s="978"/>
    </row>
    <row r="156" spans="4:35">
      <c r="D156" t="s">
        <v>269</v>
      </c>
      <c r="E156" t="s">
        <v>245</v>
      </c>
      <c r="F156" t="s">
        <v>376</v>
      </c>
      <c r="G156" t="s">
        <v>315</v>
      </c>
      <c r="H156" t="s">
        <v>296</v>
      </c>
      <c r="I156" t="s">
        <v>297</v>
      </c>
      <c r="J156" t="s">
        <v>130</v>
      </c>
      <c r="K156" t="s">
        <v>356</v>
      </c>
      <c r="L156" s="63"/>
      <c r="M156" s="63"/>
      <c r="Q156" s="978"/>
      <c r="R156" s="978"/>
      <c r="V156" s="978"/>
      <c r="W156" s="1132" t="str">
        <f>IFERROR(VLOOKUP(V156,'1.3 Lists'!$V$10:$W$346,2,FALSE),"")</f>
        <v/>
      </c>
      <c r="X156" s="978"/>
      <c r="AC156" t="s">
        <v>2455</v>
      </c>
      <c r="AD156" s="978"/>
      <c r="AE156" s="978"/>
      <c r="AF156" s="978"/>
      <c r="AG156" s="978"/>
      <c r="AH156" s="978"/>
      <c r="AI156" s="978"/>
    </row>
    <row r="157" spans="4:35">
      <c r="D157" t="s">
        <v>269</v>
      </c>
      <c r="E157" t="s">
        <v>245</v>
      </c>
      <c r="F157" t="s">
        <v>376</v>
      </c>
      <c r="G157" t="s">
        <v>315</v>
      </c>
      <c r="H157" t="s">
        <v>296</v>
      </c>
      <c r="I157" t="s">
        <v>297</v>
      </c>
      <c r="J157" t="s">
        <v>130</v>
      </c>
      <c r="K157" t="s">
        <v>356</v>
      </c>
      <c r="L157" s="63"/>
      <c r="M157" s="63"/>
      <c r="Q157" s="978"/>
      <c r="R157" s="978"/>
      <c r="V157" s="978"/>
      <c r="W157" s="1132" t="str">
        <f>IFERROR(VLOOKUP(V157,'1.3 Lists'!$V$10:$W$346,2,FALSE),"")</f>
        <v/>
      </c>
      <c r="X157" s="978"/>
      <c r="AC157" t="s">
        <v>2455</v>
      </c>
      <c r="AD157" s="978"/>
      <c r="AE157" s="978"/>
      <c r="AF157" s="978"/>
      <c r="AG157" s="978"/>
      <c r="AH157" s="978"/>
      <c r="AI157" s="978"/>
    </row>
    <row r="158" spans="4:35">
      <c r="D158" t="s">
        <v>269</v>
      </c>
      <c r="E158" t="s">
        <v>245</v>
      </c>
      <c r="F158" t="s">
        <v>376</v>
      </c>
      <c r="G158" t="s">
        <v>315</v>
      </c>
      <c r="H158" t="s">
        <v>296</v>
      </c>
      <c r="I158" t="s">
        <v>297</v>
      </c>
      <c r="J158" t="s">
        <v>130</v>
      </c>
      <c r="K158" t="s">
        <v>356</v>
      </c>
      <c r="L158" s="63"/>
      <c r="M158" s="63"/>
      <c r="Q158" s="978"/>
      <c r="R158" s="978"/>
      <c r="V158" s="978"/>
      <c r="W158" s="1132" t="str">
        <f>IFERROR(VLOOKUP(V158,'1.3 Lists'!$V$10:$W$346,2,FALSE),"")</f>
        <v/>
      </c>
      <c r="X158" s="978"/>
      <c r="AC158" t="s">
        <v>2455</v>
      </c>
      <c r="AD158" s="978"/>
      <c r="AE158" s="978"/>
      <c r="AF158" s="978"/>
      <c r="AG158" s="978"/>
      <c r="AH158" s="978"/>
      <c r="AI158" s="978"/>
    </row>
    <row r="159" spans="4:35">
      <c r="D159" t="s">
        <v>269</v>
      </c>
      <c r="E159" t="s">
        <v>245</v>
      </c>
      <c r="F159" t="s">
        <v>376</v>
      </c>
      <c r="G159" t="s">
        <v>315</v>
      </c>
      <c r="H159" t="s">
        <v>296</v>
      </c>
      <c r="I159" t="s">
        <v>297</v>
      </c>
      <c r="J159" t="s">
        <v>130</v>
      </c>
      <c r="K159" t="s">
        <v>356</v>
      </c>
      <c r="L159" s="63"/>
      <c r="M159" s="63"/>
      <c r="Q159" s="978"/>
      <c r="R159" s="978"/>
      <c r="V159" s="978"/>
      <c r="W159" s="1132" t="str">
        <f>IFERROR(VLOOKUP(V159,'1.3 Lists'!$V$10:$W$346,2,FALSE),"")</f>
        <v/>
      </c>
      <c r="X159" s="978"/>
      <c r="AC159" t="s">
        <v>2455</v>
      </c>
      <c r="AD159" s="978"/>
      <c r="AE159" s="978"/>
      <c r="AF159" s="978"/>
      <c r="AG159" s="978"/>
      <c r="AH159" s="978"/>
      <c r="AI159" s="978"/>
    </row>
    <row r="160" spans="4:35">
      <c r="D160" t="s">
        <v>269</v>
      </c>
      <c r="E160" t="s">
        <v>245</v>
      </c>
      <c r="F160" t="s">
        <v>376</v>
      </c>
      <c r="G160" t="s">
        <v>315</v>
      </c>
      <c r="H160" t="s">
        <v>296</v>
      </c>
      <c r="I160" t="s">
        <v>297</v>
      </c>
      <c r="J160" t="s">
        <v>130</v>
      </c>
      <c r="K160" t="s">
        <v>356</v>
      </c>
      <c r="L160" s="63"/>
      <c r="M160" s="63"/>
      <c r="Q160" s="978"/>
      <c r="R160" s="978"/>
      <c r="V160" s="978"/>
      <c r="W160" s="1132" t="str">
        <f>IFERROR(VLOOKUP(V160,'1.3 Lists'!$V$10:$W$346,2,FALSE),"")</f>
        <v/>
      </c>
      <c r="X160" s="978"/>
      <c r="AC160" t="s">
        <v>2455</v>
      </c>
      <c r="AD160" s="978"/>
      <c r="AE160" s="978"/>
      <c r="AF160" s="978"/>
      <c r="AG160" s="978"/>
      <c r="AH160" s="978"/>
      <c r="AI160" s="978"/>
    </row>
    <row r="161" spans="4:35">
      <c r="D161" t="s">
        <v>269</v>
      </c>
      <c r="E161" t="s">
        <v>245</v>
      </c>
      <c r="F161" t="s">
        <v>376</v>
      </c>
      <c r="G161" t="s">
        <v>315</v>
      </c>
      <c r="H161" t="s">
        <v>296</v>
      </c>
      <c r="I161" t="s">
        <v>297</v>
      </c>
      <c r="J161" t="s">
        <v>130</v>
      </c>
      <c r="K161" t="s">
        <v>356</v>
      </c>
      <c r="L161" s="63"/>
      <c r="M161" s="63"/>
      <c r="Q161" s="978"/>
      <c r="R161" s="978"/>
      <c r="V161" s="978"/>
      <c r="W161" s="1132" t="str">
        <f>IFERROR(VLOOKUP(V161,'1.3 Lists'!$V$10:$W$346,2,FALSE),"")</f>
        <v/>
      </c>
      <c r="X161" s="978"/>
      <c r="AC161" t="s">
        <v>2455</v>
      </c>
      <c r="AD161" s="978"/>
      <c r="AE161" s="978"/>
      <c r="AF161" s="978"/>
      <c r="AG161" s="978"/>
      <c r="AH161" s="978"/>
      <c r="AI161" s="978"/>
    </row>
    <row r="162" spans="4:35">
      <c r="D162" t="s">
        <v>269</v>
      </c>
      <c r="E162" t="s">
        <v>245</v>
      </c>
      <c r="F162" t="s">
        <v>376</v>
      </c>
      <c r="G162" t="s">
        <v>315</v>
      </c>
      <c r="H162" t="s">
        <v>296</v>
      </c>
      <c r="I162" t="s">
        <v>297</v>
      </c>
      <c r="J162" t="s">
        <v>130</v>
      </c>
      <c r="K162" t="s">
        <v>356</v>
      </c>
      <c r="L162" s="63"/>
      <c r="M162" s="63"/>
      <c r="Q162" s="978"/>
      <c r="R162" s="978"/>
      <c r="V162" s="978"/>
      <c r="W162" s="1132" t="str">
        <f>IFERROR(VLOOKUP(V162,'1.3 Lists'!$V$10:$W$346,2,FALSE),"")</f>
        <v/>
      </c>
      <c r="X162" s="978"/>
      <c r="AC162" t="s">
        <v>2455</v>
      </c>
      <c r="AD162" s="978"/>
      <c r="AE162" s="978"/>
      <c r="AF162" s="978"/>
      <c r="AG162" s="978"/>
      <c r="AH162" s="978"/>
      <c r="AI162" s="978"/>
    </row>
    <row r="163" spans="4:35">
      <c r="D163" t="s">
        <v>269</v>
      </c>
      <c r="E163" t="s">
        <v>245</v>
      </c>
      <c r="F163" t="s">
        <v>376</v>
      </c>
      <c r="G163" t="s">
        <v>315</v>
      </c>
      <c r="H163" t="s">
        <v>296</v>
      </c>
      <c r="I163" t="s">
        <v>297</v>
      </c>
      <c r="J163" t="s">
        <v>130</v>
      </c>
      <c r="K163" t="s">
        <v>356</v>
      </c>
      <c r="L163" s="63"/>
      <c r="M163" s="63"/>
      <c r="Q163" s="978"/>
      <c r="R163" s="978"/>
      <c r="V163" s="978"/>
      <c r="W163" s="1132" t="str">
        <f>IFERROR(VLOOKUP(V163,'1.3 Lists'!$V$10:$W$346,2,FALSE),"")</f>
        <v/>
      </c>
      <c r="X163" s="978"/>
      <c r="AC163" t="s">
        <v>2455</v>
      </c>
      <c r="AD163" s="978"/>
      <c r="AE163" s="978"/>
      <c r="AF163" s="978"/>
      <c r="AG163" s="978"/>
      <c r="AH163" s="978"/>
      <c r="AI163" s="978"/>
    </row>
    <row r="164" spans="4:35">
      <c r="D164" t="s">
        <v>269</v>
      </c>
      <c r="E164" t="s">
        <v>245</v>
      </c>
      <c r="F164" t="s">
        <v>376</v>
      </c>
      <c r="G164" t="s">
        <v>315</v>
      </c>
      <c r="H164" t="s">
        <v>296</v>
      </c>
      <c r="I164" t="s">
        <v>297</v>
      </c>
      <c r="J164" t="s">
        <v>130</v>
      </c>
      <c r="K164" t="s">
        <v>356</v>
      </c>
      <c r="L164" s="63"/>
      <c r="M164" s="63"/>
      <c r="Q164" s="978"/>
      <c r="R164" s="978"/>
      <c r="V164" s="978"/>
      <c r="W164" s="1132" t="str">
        <f>IFERROR(VLOOKUP(V164,'1.3 Lists'!$V$10:$W$346,2,FALSE),"")</f>
        <v/>
      </c>
      <c r="X164" s="978"/>
      <c r="AC164" t="s">
        <v>2455</v>
      </c>
      <c r="AD164" s="978"/>
      <c r="AE164" s="978"/>
      <c r="AF164" s="978"/>
      <c r="AG164" s="978"/>
      <c r="AH164" s="978"/>
      <c r="AI164" s="978"/>
    </row>
    <row r="165" spans="4:35">
      <c r="D165" t="s">
        <v>269</v>
      </c>
      <c r="E165" t="s">
        <v>245</v>
      </c>
      <c r="F165" t="s">
        <v>376</v>
      </c>
      <c r="G165" t="s">
        <v>315</v>
      </c>
      <c r="H165" t="s">
        <v>296</v>
      </c>
      <c r="I165" t="s">
        <v>297</v>
      </c>
      <c r="J165" t="s">
        <v>130</v>
      </c>
      <c r="K165" t="s">
        <v>356</v>
      </c>
      <c r="L165" s="63"/>
      <c r="M165" s="63"/>
      <c r="Q165" s="978"/>
      <c r="R165" s="978"/>
      <c r="V165" s="978"/>
      <c r="W165" s="1132" t="str">
        <f>IFERROR(VLOOKUP(V165,'1.3 Lists'!$V$10:$W$346,2,FALSE),"")</f>
        <v/>
      </c>
      <c r="X165" s="978"/>
      <c r="AC165" t="s">
        <v>2455</v>
      </c>
      <c r="AD165" s="978"/>
      <c r="AE165" s="978"/>
      <c r="AF165" s="978"/>
      <c r="AG165" s="978"/>
      <c r="AH165" s="978"/>
      <c r="AI165" s="978"/>
    </row>
    <row r="166" spans="4:35">
      <c r="D166" t="s">
        <v>269</v>
      </c>
      <c r="E166" t="s">
        <v>245</v>
      </c>
      <c r="F166" t="s">
        <v>376</v>
      </c>
      <c r="G166" t="s">
        <v>315</v>
      </c>
      <c r="H166" t="s">
        <v>296</v>
      </c>
      <c r="I166" t="s">
        <v>297</v>
      </c>
      <c r="J166" t="s">
        <v>130</v>
      </c>
      <c r="K166" t="s">
        <v>356</v>
      </c>
      <c r="L166" s="63"/>
      <c r="M166" s="63"/>
      <c r="Q166" s="978"/>
      <c r="R166" s="978"/>
      <c r="V166" s="978"/>
      <c r="W166" s="1132" t="str">
        <f>IFERROR(VLOOKUP(V166,'1.3 Lists'!$V$10:$W$346,2,FALSE),"")</f>
        <v/>
      </c>
      <c r="X166" s="978"/>
      <c r="AC166" t="s">
        <v>2455</v>
      </c>
      <c r="AD166" s="978"/>
      <c r="AE166" s="978"/>
      <c r="AF166" s="978"/>
      <c r="AG166" s="978"/>
      <c r="AH166" s="978"/>
      <c r="AI166" s="978"/>
    </row>
    <row r="167" spans="4:35">
      <c r="D167" t="s">
        <v>269</v>
      </c>
      <c r="E167" t="s">
        <v>245</v>
      </c>
      <c r="F167" t="s">
        <v>376</v>
      </c>
      <c r="G167" t="s">
        <v>315</v>
      </c>
      <c r="H167" t="s">
        <v>296</v>
      </c>
      <c r="I167" t="s">
        <v>297</v>
      </c>
      <c r="J167" t="s">
        <v>130</v>
      </c>
      <c r="K167" t="s">
        <v>356</v>
      </c>
      <c r="L167" s="63"/>
      <c r="M167" s="63"/>
      <c r="Q167" s="978"/>
      <c r="R167" s="978"/>
      <c r="V167" s="978"/>
      <c r="W167" s="1132" t="str">
        <f>IFERROR(VLOOKUP(V167,'1.3 Lists'!$V$10:$W$346,2,FALSE),"")</f>
        <v/>
      </c>
      <c r="X167" s="978"/>
      <c r="AC167" t="s">
        <v>2455</v>
      </c>
      <c r="AD167" s="978"/>
      <c r="AE167" s="978"/>
      <c r="AF167" s="978"/>
      <c r="AG167" s="978"/>
      <c r="AH167" s="978"/>
      <c r="AI167" s="978"/>
    </row>
    <row r="168" spans="4:35">
      <c r="D168" t="s">
        <v>269</v>
      </c>
      <c r="E168" t="s">
        <v>245</v>
      </c>
      <c r="F168" t="s">
        <v>376</v>
      </c>
      <c r="G168" t="s">
        <v>315</v>
      </c>
      <c r="H168" t="s">
        <v>296</v>
      </c>
      <c r="I168" t="s">
        <v>297</v>
      </c>
      <c r="J168" t="s">
        <v>130</v>
      </c>
      <c r="K168" t="s">
        <v>356</v>
      </c>
      <c r="L168" s="63"/>
      <c r="M168" s="63"/>
      <c r="Q168" s="978"/>
      <c r="R168" s="978"/>
      <c r="V168" s="978"/>
      <c r="W168" s="1132" t="str">
        <f>IFERROR(VLOOKUP(V168,'1.3 Lists'!$V$10:$W$346,2,FALSE),"")</f>
        <v/>
      </c>
      <c r="X168" s="978"/>
      <c r="AC168" t="s">
        <v>2455</v>
      </c>
      <c r="AD168" s="978"/>
      <c r="AE168" s="978"/>
      <c r="AF168" s="978"/>
      <c r="AG168" s="978"/>
      <c r="AH168" s="978"/>
      <c r="AI168" s="978"/>
    </row>
    <row r="169" spans="4:35">
      <c r="D169" t="s">
        <v>269</v>
      </c>
      <c r="E169" t="s">
        <v>245</v>
      </c>
      <c r="F169" t="s">
        <v>376</v>
      </c>
      <c r="G169" t="s">
        <v>315</v>
      </c>
      <c r="H169" t="s">
        <v>296</v>
      </c>
      <c r="I169" t="s">
        <v>297</v>
      </c>
      <c r="J169" t="s">
        <v>130</v>
      </c>
      <c r="K169" t="s">
        <v>356</v>
      </c>
      <c r="L169" s="63"/>
      <c r="M169" s="63"/>
      <c r="Q169" s="978"/>
      <c r="R169" s="978"/>
      <c r="V169" s="978"/>
      <c r="W169" s="1132" t="str">
        <f>IFERROR(VLOOKUP(V169,'1.3 Lists'!$V$10:$W$346,2,FALSE),"")</f>
        <v/>
      </c>
      <c r="X169" s="978"/>
      <c r="AC169" t="s">
        <v>2455</v>
      </c>
      <c r="AD169" s="978"/>
      <c r="AE169" s="978"/>
      <c r="AF169" s="978"/>
      <c r="AG169" s="978"/>
      <c r="AH169" s="978"/>
      <c r="AI169" s="978"/>
    </row>
    <row r="170" spans="4:35">
      <c r="D170" t="s">
        <v>269</v>
      </c>
      <c r="E170" t="s">
        <v>245</v>
      </c>
      <c r="F170" t="s">
        <v>376</v>
      </c>
      <c r="G170" t="s">
        <v>315</v>
      </c>
      <c r="H170" t="s">
        <v>296</v>
      </c>
      <c r="I170" t="s">
        <v>297</v>
      </c>
      <c r="J170" t="s">
        <v>130</v>
      </c>
      <c r="K170" t="s">
        <v>356</v>
      </c>
      <c r="L170" s="63"/>
      <c r="M170" s="63"/>
      <c r="Q170" s="978"/>
      <c r="R170" s="978"/>
      <c r="V170" s="978"/>
      <c r="W170" s="1132" t="str">
        <f>IFERROR(VLOOKUP(V170,'1.3 Lists'!$V$10:$W$346,2,FALSE),"")</f>
        <v/>
      </c>
      <c r="X170" s="978"/>
      <c r="AC170" t="s">
        <v>2455</v>
      </c>
      <c r="AD170" s="978"/>
      <c r="AE170" s="978"/>
      <c r="AF170" s="978"/>
      <c r="AG170" s="978"/>
      <c r="AH170" s="978"/>
      <c r="AI170" s="978"/>
    </row>
    <row r="171" spans="4:35">
      <c r="D171" t="s">
        <v>269</v>
      </c>
      <c r="E171" t="s">
        <v>245</v>
      </c>
      <c r="F171" t="s">
        <v>376</v>
      </c>
      <c r="G171" t="s">
        <v>315</v>
      </c>
      <c r="H171" t="s">
        <v>296</v>
      </c>
      <c r="I171" t="s">
        <v>297</v>
      </c>
      <c r="J171" t="s">
        <v>130</v>
      </c>
      <c r="K171" t="s">
        <v>356</v>
      </c>
      <c r="L171" s="63"/>
      <c r="M171" s="63"/>
      <c r="Q171" s="978"/>
      <c r="R171" s="978"/>
      <c r="V171" s="978"/>
      <c r="W171" s="1132" t="str">
        <f>IFERROR(VLOOKUP(V171,'1.3 Lists'!$V$10:$W$346,2,FALSE),"")</f>
        <v/>
      </c>
      <c r="X171" s="978"/>
      <c r="AC171" t="s">
        <v>2455</v>
      </c>
      <c r="AD171" s="978"/>
      <c r="AE171" s="978"/>
      <c r="AF171" s="978"/>
      <c r="AG171" s="978"/>
      <c r="AH171" s="978"/>
      <c r="AI171" s="978"/>
    </row>
    <row r="172" spans="4:35">
      <c r="D172" t="s">
        <v>269</v>
      </c>
      <c r="E172" t="s">
        <v>245</v>
      </c>
      <c r="F172" t="s">
        <v>376</v>
      </c>
      <c r="G172" t="s">
        <v>315</v>
      </c>
      <c r="H172" t="s">
        <v>296</v>
      </c>
      <c r="I172" t="s">
        <v>297</v>
      </c>
      <c r="J172" t="s">
        <v>130</v>
      </c>
      <c r="K172" t="s">
        <v>356</v>
      </c>
      <c r="L172" s="63"/>
      <c r="M172" s="63"/>
      <c r="Q172" s="978"/>
      <c r="R172" s="978"/>
      <c r="V172" s="978"/>
      <c r="W172" s="1132" t="str">
        <f>IFERROR(VLOOKUP(V172,'1.3 Lists'!$V$10:$W$346,2,FALSE),"")</f>
        <v/>
      </c>
      <c r="X172" s="978"/>
      <c r="AC172" t="s">
        <v>2455</v>
      </c>
      <c r="AD172" s="978"/>
      <c r="AE172" s="978"/>
      <c r="AF172" s="978"/>
      <c r="AG172" s="978"/>
      <c r="AH172" s="978"/>
      <c r="AI172" s="978"/>
    </row>
    <row r="173" spans="4:35">
      <c r="D173" t="s">
        <v>269</v>
      </c>
      <c r="E173" t="s">
        <v>245</v>
      </c>
      <c r="F173" t="s">
        <v>376</v>
      </c>
      <c r="G173" t="s">
        <v>315</v>
      </c>
      <c r="H173" t="s">
        <v>296</v>
      </c>
      <c r="I173" t="s">
        <v>297</v>
      </c>
      <c r="J173" t="s">
        <v>130</v>
      </c>
      <c r="K173" t="s">
        <v>356</v>
      </c>
      <c r="L173" s="63"/>
      <c r="M173" s="63"/>
      <c r="Q173" s="978"/>
      <c r="R173" s="978"/>
      <c r="V173" s="978"/>
      <c r="W173" s="1132" t="str">
        <f>IFERROR(VLOOKUP(V173,'1.3 Lists'!$V$10:$W$346,2,FALSE),"")</f>
        <v/>
      </c>
      <c r="X173" s="978"/>
      <c r="AC173" t="s">
        <v>2455</v>
      </c>
      <c r="AD173" s="978"/>
      <c r="AE173" s="978"/>
      <c r="AF173" s="978"/>
      <c r="AG173" s="978"/>
      <c r="AH173" s="978"/>
      <c r="AI173" s="978"/>
    </row>
    <row r="174" spans="4:35">
      <c r="D174" t="s">
        <v>269</v>
      </c>
      <c r="E174" t="s">
        <v>245</v>
      </c>
      <c r="F174" t="s">
        <v>376</v>
      </c>
      <c r="G174" t="s">
        <v>315</v>
      </c>
      <c r="H174" t="s">
        <v>296</v>
      </c>
      <c r="I174" t="s">
        <v>297</v>
      </c>
      <c r="J174" t="s">
        <v>130</v>
      </c>
      <c r="K174" t="s">
        <v>356</v>
      </c>
      <c r="L174" s="63"/>
      <c r="M174" s="63"/>
      <c r="Q174" s="978"/>
      <c r="R174" s="978"/>
      <c r="V174" s="978"/>
      <c r="W174" s="1132" t="str">
        <f>IFERROR(VLOOKUP(V174,'1.3 Lists'!$V$10:$W$346,2,FALSE),"")</f>
        <v/>
      </c>
      <c r="X174" s="978"/>
      <c r="AC174" t="s">
        <v>2455</v>
      </c>
      <c r="AD174" s="978"/>
      <c r="AE174" s="978"/>
      <c r="AF174" s="978"/>
      <c r="AG174" s="978"/>
      <c r="AH174" s="978"/>
      <c r="AI174" s="978"/>
    </row>
    <row r="175" spans="4:35">
      <c r="D175" t="s">
        <v>269</v>
      </c>
      <c r="E175" t="s">
        <v>245</v>
      </c>
      <c r="F175" t="s">
        <v>376</v>
      </c>
      <c r="G175" t="s">
        <v>315</v>
      </c>
      <c r="H175" t="s">
        <v>296</v>
      </c>
      <c r="I175" t="s">
        <v>297</v>
      </c>
      <c r="J175" t="s">
        <v>130</v>
      </c>
      <c r="K175" t="s">
        <v>356</v>
      </c>
      <c r="L175" s="63"/>
      <c r="M175" s="63"/>
      <c r="Q175" s="978"/>
      <c r="R175" s="978"/>
      <c r="V175" s="978"/>
      <c r="W175" s="1132" t="str">
        <f>IFERROR(VLOOKUP(V175,'1.3 Lists'!$V$10:$W$346,2,FALSE),"")</f>
        <v/>
      </c>
      <c r="X175" s="978"/>
      <c r="AC175" t="s">
        <v>2455</v>
      </c>
      <c r="AD175" s="978"/>
      <c r="AE175" s="978"/>
      <c r="AF175" s="978"/>
      <c r="AG175" s="978"/>
      <c r="AH175" s="978"/>
      <c r="AI175" s="978"/>
    </row>
    <row r="176" spans="4:35">
      <c r="D176" t="s">
        <v>269</v>
      </c>
      <c r="E176" t="s">
        <v>245</v>
      </c>
      <c r="F176" t="s">
        <v>376</v>
      </c>
      <c r="G176" t="s">
        <v>315</v>
      </c>
      <c r="H176" t="s">
        <v>296</v>
      </c>
      <c r="I176" t="s">
        <v>297</v>
      </c>
      <c r="J176" t="s">
        <v>130</v>
      </c>
      <c r="K176" t="s">
        <v>356</v>
      </c>
      <c r="L176" s="63"/>
      <c r="M176" s="63"/>
      <c r="Q176" s="978"/>
      <c r="R176" s="978"/>
      <c r="V176" s="978"/>
      <c r="W176" s="1132" t="str">
        <f>IFERROR(VLOOKUP(V176,'1.3 Lists'!$V$10:$W$346,2,FALSE),"")</f>
        <v/>
      </c>
      <c r="X176" s="978"/>
      <c r="AC176" t="s">
        <v>2455</v>
      </c>
      <c r="AD176" s="978"/>
      <c r="AE176" s="978"/>
      <c r="AF176" s="978"/>
      <c r="AG176" s="978"/>
      <c r="AH176" s="978"/>
      <c r="AI176" s="978"/>
    </row>
    <row r="177" spans="4:35">
      <c r="D177" t="s">
        <v>269</v>
      </c>
      <c r="E177" t="s">
        <v>245</v>
      </c>
      <c r="F177" t="s">
        <v>376</v>
      </c>
      <c r="G177" t="s">
        <v>315</v>
      </c>
      <c r="H177" t="s">
        <v>296</v>
      </c>
      <c r="I177" t="s">
        <v>297</v>
      </c>
      <c r="J177" t="s">
        <v>130</v>
      </c>
      <c r="K177" t="s">
        <v>356</v>
      </c>
      <c r="L177" s="63"/>
      <c r="M177" s="63"/>
      <c r="Q177" s="978"/>
      <c r="R177" s="978"/>
      <c r="V177" s="978"/>
      <c r="W177" s="1132" t="str">
        <f>IFERROR(VLOOKUP(V177,'1.3 Lists'!$V$10:$W$346,2,FALSE),"")</f>
        <v/>
      </c>
      <c r="X177" s="978"/>
      <c r="AC177" t="s">
        <v>2455</v>
      </c>
      <c r="AD177" s="978"/>
      <c r="AE177" s="978"/>
      <c r="AF177" s="978"/>
      <c r="AG177" s="978"/>
      <c r="AH177" s="978"/>
      <c r="AI177" s="978"/>
    </row>
    <row r="178" spans="4:35">
      <c r="D178" t="s">
        <v>269</v>
      </c>
      <c r="E178" t="s">
        <v>245</v>
      </c>
      <c r="F178" t="s">
        <v>376</v>
      </c>
      <c r="G178" t="s">
        <v>315</v>
      </c>
      <c r="H178" t="s">
        <v>296</v>
      </c>
      <c r="I178" t="s">
        <v>297</v>
      </c>
      <c r="J178" t="s">
        <v>130</v>
      </c>
      <c r="K178" t="s">
        <v>356</v>
      </c>
      <c r="L178" s="63"/>
      <c r="M178" s="63"/>
      <c r="Q178" s="978"/>
      <c r="R178" s="978"/>
      <c r="V178" s="978"/>
      <c r="W178" s="1132" t="str">
        <f>IFERROR(VLOOKUP(V178,'1.3 Lists'!$V$10:$W$346,2,FALSE),"")</f>
        <v/>
      </c>
      <c r="X178" s="978"/>
      <c r="AC178" t="s">
        <v>2455</v>
      </c>
      <c r="AD178" s="978"/>
      <c r="AE178" s="978"/>
      <c r="AF178" s="978"/>
      <c r="AG178" s="978"/>
      <c r="AH178" s="978"/>
      <c r="AI178" s="978"/>
    </row>
    <row r="179" spans="4:35">
      <c r="D179" t="s">
        <v>269</v>
      </c>
      <c r="E179" t="s">
        <v>245</v>
      </c>
      <c r="F179" t="s">
        <v>376</v>
      </c>
      <c r="G179" t="s">
        <v>315</v>
      </c>
      <c r="H179" t="s">
        <v>296</v>
      </c>
      <c r="I179" t="s">
        <v>297</v>
      </c>
      <c r="J179" t="s">
        <v>130</v>
      </c>
      <c r="K179" t="s">
        <v>356</v>
      </c>
      <c r="L179" s="63"/>
      <c r="M179" s="63"/>
      <c r="Q179" s="978"/>
      <c r="R179" s="978"/>
      <c r="V179" s="978"/>
      <c r="W179" s="1132" t="str">
        <f>IFERROR(VLOOKUP(V179,'1.3 Lists'!$V$10:$W$346,2,FALSE),"")</f>
        <v/>
      </c>
      <c r="X179" s="978"/>
      <c r="AC179" t="s">
        <v>2455</v>
      </c>
      <c r="AD179" s="978"/>
      <c r="AE179" s="978"/>
      <c r="AF179" s="978"/>
      <c r="AG179" s="978"/>
      <c r="AH179" s="978"/>
      <c r="AI179" s="978"/>
    </row>
    <row r="180" spans="4:35">
      <c r="D180" t="s">
        <v>269</v>
      </c>
      <c r="E180" t="s">
        <v>245</v>
      </c>
      <c r="F180" t="s">
        <v>376</v>
      </c>
      <c r="G180" t="s">
        <v>315</v>
      </c>
      <c r="H180" t="s">
        <v>296</v>
      </c>
      <c r="I180" t="s">
        <v>297</v>
      </c>
      <c r="J180" t="s">
        <v>130</v>
      </c>
      <c r="K180" t="s">
        <v>356</v>
      </c>
      <c r="L180" s="63"/>
      <c r="M180" s="63"/>
      <c r="Q180" s="978"/>
      <c r="R180" s="978"/>
      <c r="V180" s="978"/>
      <c r="W180" s="1132" t="str">
        <f>IFERROR(VLOOKUP(V180,'1.3 Lists'!$V$10:$W$346,2,FALSE),"")</f>
        <v/>
      </c>
      <c r="X180" s="978"/>
      <c r="AC180" t="s">
        <v>2455</v>
      </c>
      <c r="AD180" s="978"/>
      <c r="AE180" s="978"/>
      <c r="AF180" s="978"/>
      <c r="AG180" s="978"/>
      <c r="AH180" s="978"/>
      <c r="AI180" s="978"/>
    </row>
    <row r="181" spans="4:35">
      <c r="D181" t="s">
        <v>269</v>
      </c>
      <c r="E181" t="s">
        <v>245</v>
      </c>
      <c r="F181" t="s">
        <v>376</v>
      </c>
      <c r="G181" t="s">
        <v>315</v>
      </c>
      <c r="H181" t="s">
        <v>296</v>
      </c>
      <c r="I181" t="s">
        <v>297</v>
      </c>
      <c r="J181" t="s">
        <v>130</v>
      </c>
      <c r="K181" t="s">
        <v>356</v>
      </c>
      <c r="L181" s="63"/>
      <c r="M181" s="63"/>
      <c r="Q181" s="978"/>
      <c r="R181" s="978"/>
      <c r="V181" s="978"/>
      <c r="W181" s="1132" t="str">
        <f>IFERROR(VLOOKUP(V181,'1.3 Lists'!$V$10:$W$346,2,FALSE),"")</f>
        <v/>
      </c>
      <c r="X181" s="978"/>
      <c r="AC181" t="s">
        <v>2455</v>
      </c>
      <c r="AD181" s="978"/>
      <c r="AE181" s="978"/>
      <c r="AF181" s="978"/>
      <c r="AG181" s="978"/>
      <c r="AH181" s="978"/>
      <c r="AI181" s="978"/>
    </row>
    <row r="182" spans="4:35">
      <c r="D182" t="s">
        <v>269</v>
      </c>
      <c r="E182" t="s">
        <v>245</v>
      </c>
      <c r="F182" t="s">
        <v>376</v>
      </c>
      <c r="G182" t="s">
        <v>315</v>
      </c>
      <c r="H182" t="s">
        <v>296</v>
      </c>
      <c r="I182" t="s">
        <v>297</v>
      </c>
      <c r="J182" t="s">
        <v>130</v>
      </c>
      <c r="K182" t="s">
        <v>356</v>
      </c>
      <c r="L182" s="63"/>
      <c r="M182" s="63"/>
      <c r="Q182" s="978"/>
      <c r="R182" s="978"/>
      <c r="V182" s="978"/>
      <c r="W182" s="1132" t="str">
        <f>IFERROR(VLOOKUP(V182,'1.3 Lists'!$V$10:$W$346,2,FALSE),"")</f>
        <v/>
      </c>
      <c r="X182" s="978"/>
      <c r="AC182" t="s">
        <v>2455</v>
      </c>
      <c r="AD182" s="978"/>
      <c r="AE182" s="978"/>
      <c r="AF182" s="978"/>
      <c r="AG182" s="978"/>
      <c r="AH182" s="978"/>
      <c r="AI182" s="978"/>
    </row>
    <row r="183" spans="4:35">
      <c r="D183" t="s">
        <v>269</v>
      </c>
      <c r="E183" t="s">
        <v>245</v>
      </c>
      <c r="F183" t="s">
        <v>376</v>
      </c>
      <c r="G183" t="s">
        <v>315</v>
      </c>
      <c r="H183" t="s">
        <v>296</v>
      </c>
      <c r="I183" t="s">
        <v>297</v>
      </c>
      <c r="J183" t="s">
        <v>130</v>
      </c>
      <c r="K183" t="s">
        <v>356</v>
      </c>
      <c r="L183" s="63"/>
      <c r="M183" s="63"/>
      <c r="Q183" s="978"/>
      <c r="R183" s="978"/>
      <c r="V183" s="978"/>
      <c r="W183" s="1132" t="str">
        <f>IFERROR(VLOOKUP(V183,'1.3 Lists'!$V$10:$W$346,2,FALSE),"")</f>
        <v/>
      </c>
      <c r="X183" s="978"/>
      <c r="AC183" t="s">
        <v>2455</v>
      </c>
      <c r="AD183" s="978"/>
      <c r="AE183" s="978"/>
      <c r="AF183" s="978"/>
      <c r="AG183" s="978"/>
      <c r="AH183" s="978"/>
      <c r="AI183" s="978"/>
    </row>
    <row r="184" spans="4:35">
      <c r="D184" t="s">
        <v>269</v>
      </c>
      <c r="E184" t="s">
        <v>245</v>
      </c>
      <c r="F184" t="s">
        <v>376</v>
      </c>
      <c r="G184" t="s">
        <v>315</v>
      </c>
      <c r="H184" t="s">
        <v>296</v>
      </c>
      <c r="I184" t="s">
        <v>297</v>
      </c>
      <c r="J184" t="s">
        <v>130</v>
      </c>
      <c r="K184" t="s">
        <v>356</v>
      </c>
      <c r="L184" s="63"/>
      <c r="M184" s="63"/>
      <c r="Q184" s="978"/>
      <c r="R184" s="978"/>
      <c r="V184" s="978"/>
      <c r="W184" s="1132" t="str">
        <f>IFERROR(VLOOKUP(V184,'1.3 Lists'!$V$10:$W$346,2,FALSE),"")</f>
        <v/>
      </c>
      <c r="X184" s="978"/>
      <c r="AC184" t="s">
        <v>2455</v>
      </c>
      <c r="AD184" s="978"/>
      <c r="AE184" s="978"/>
      <c r="AF184" s="978"/>
      <c r="AG184" s="978"/>
      <c r="AH184" s="978"/>
      <c r="AI184" s="978"/>
    </row>
    <row r="185" spans="4:35">
      <c r="D185" t="s">
        <v>269</v>
      </c>
      <c r="E185" t="s">
        <v>245</v>
      </c>
      <c r="F185" t="s">
        <v>376</v>
      </c>
      <c r="G185" t="s">
        <v>315</v>
      </c>
      <c r="H185" t="s">
        <v>296</v>
      </c>
      <c r="I185" t="s">
        <v>297</v>
      </c>
      <c r="J185" t="s">
        <v>130</v>
      </c>
      <c r="K185" t="s">
        <v>356</v>
      </c>
      <c r="L185" s="63"/>
      <c r="M185" s="63"/>
      <c r="Q185" s="978"/>
      <c r="R185" s="978"/>
      <c r="V185" s="978"/>
      <c r="W185" s="1132" t="str">
        <f>IFERROR(VLOOKUP(V185,'1.3 Lists'!$V$10:$W$346,2,FALSE),"")</f>
        <v/>
      </c>
      <c r="X185" s="978"/>
      <c r="AC185" t="s">
        <v>2455</v>
      </c>
      <c r="AD185" s="978"/>
      <c r="AE185" s="978"/>
      <c r="AF185" s="978"/>
      <c r="AG185" s="978"/>
      <c r="AH185" s="978"/>
      <c r="AI185" s="978"/>
    </row>
    <row r="186" spans="4:35">
      <c r="D186" t="s">
        <v>269</v>
      </c>
      <c r="E186" t="s">
        <v>245</v>
      </c>
      <c r="F186" t="s">
        <v>376</v>
      </c>
      <c r="G186" t="s">
        <v>315</v>
      </c>
      <c r="H186" t="s">
        <v>296</v>
      </c>
      <c r="I186" t="s">
        <v>297</v>
      </c>
      <c r="J186" t="s">
        <v>130</v>
      </c>
      <c r="K186" t="s">
        <v>356</v>
      </c>
      <c r="L186" s="63"/>
      <c r="M186" s="63"/>
      <c r="Q186" s="978"/>
      <c r="R186" s="978"/>
      <c r="V186" s="978"/>
      <c r="W186" s="1132" t="str">
        <f>IFERROR(VLOOKUP(V186,'1.3 Lists'!$V$10:$W$346,2,FALSE),"")</f>
        <v/>
      </c>
      <c r="X186" s="978"/>
      <c r="AC186" t="s">
        <v>2455</v>
      </c>
      <c r="AD186" s="978"/>
      <c r="AE186" s="978"/>
      <c r="AF186" s="978"/>
      <c r="AG186" s="978"/>
      <c r="AH186" s="978"/>
      <c r="AI186" s="978"/>
    </row>
    <row r="187" spans="4:35">
      <c r="D187" t="s">
        <v>269</v>
      </c>
      <c r="E187" t="s">
        <v>245</v>
      </c>
      <c r="F187" t="s">
        <v>376</v>
      </c>
      <c r="G187" t="s">
        <v>315</v>
      </c>
      <c r="H187" t="s">
        <v>296</v>
      </c>
      <c r="I187" t="s">
        <v>297</v>
      </c>
      <c r="J187" t="s">
        <v>130</v>
      </c>
      <c r="K187" t="s">
        <v>356</v>
      </c>
      <c r="L187" s="63"/>
      <c r="M187" s="63"/>
      <c r="Q187" s="978"/>
      <c r="R187" s="978"/>
      <c r="V187" s="978"/>
      <c r="W187" s="1132" t="str">
        <f>IFERROR(VLOOKUP(V187,'1.3 Lists'!$V$10:$W$346,2,FALSE),"")</f>
        <v/>
      </c>
      <c r="X187" s="978"/>
      <c r="AC187" t="s">
        <v>2455</v>
      </c>
      <c r="AD187" s="978"/>
      <c r="AE187" s="978"/>
      <c r="AF187" s="978"/>
      <c r="AG187" s="978"/>
      <c r="AH187" s="978"/>
      <c r="AI187" s="978"/>
    </row>
    <row r="188" spans="4:35">
      <c r="D188" t="s">
        <v>269</v>
      </c>
      <c r="E188" t="s">
        <v>245</v>
      </c>
      <c r="F188" t="s">
        <v>376</v>
      </c>
      <c r="G188" t="s">
        <v>315</v>
      </c>
      <c r="H188" t="s">
        <v>296</v>
      </c>
      <c r="I188" t="s">
        <v>297</v>
      </c>
      <c r="J188" t="s">
        <v>130</v>
      </c>
      <c r="K188" t="s">
        <v>356</v>
      </c>
      <c r="L188" s="63"/>
      <c r="M188" s="63"/>
      <c r="Q188" s="978"/>
      <c r="R188" s="978"/>
      <c r="V188" s="978"/>
      <c r="W188" s="1132" t="str">
        <f>IFERROR(VLOOKUP(V188,'1.3 Lists'!$V$10:$W$346,2,FALSE),"")</f>
        <v/>
      </c>
      <c r="X188" s="978"/>
      <c r="AC188" t="s">
        <v>2455</v>
      </c>
      <c r="AD188" s="978"/>
      <c r="AE188" s="978"/>
      <c r="AF188" s="978"/>
      <c r="AG188" s="978"/>
      <c r="AH188" s="978"/>
      <c r="AI188" s="978"/>
    </row>
    <row r="189" spans="4:35">
      <c r="D189" t="s">
        <v>269</v>
      </c>
      <c r="E189" t="s">
        <v>245</v>
      </c>
      <c r="F189" t="s">
        <v>376</v>
      </c>
      <c r="G189" t="s">
        <v>315</v>
      </c>
      <c r="H189" t="s">
        <v>296</v>
      </c>
      <c r="I189" t="s">
        <v>297</v>
      </c>
      <c r="J189" t="s">
        <v>130</v>
      </c>
      <c r="K189" t="s">
        <v>356</v>
      </c>
      <c r="L189" s="63"/>
      <c r="M189" s="63"/>
      <c r="Q189" s="978"/>
      <c r="R189" s="978"/>
      <c r="V189" s="978"/>
      <c r="W189" s="1132" t="str">
        <f>IFERROR(VLOOKUP(V189,'1.3 Lists'!$V$10:$W$346,2,FALSE),"")</f>
        <v/>
      </c>
      <c r="X189" s="978"/>
      <c r="AC189" t="s">
        <v>2455</v>
      </c>
      <c r="AD189" s="978"/>
      <c r="AE189" s="978"/>
      <c r="AF189" s="978"/>
      <c r="AG189" s="978"/>
      <c r="AH189" s="978"/>
      <c r="AI189" s="978"/>
    </row>
    <row r="190" spans="4:35">
      <c r="D190" t="s">
        <v>269</v>
      </c>
      <c r="E190" t="s">
        <v>245</v>
      </c>
      <c r="F190" t="s">
        <v>376</v>
      </c>
      <c r="G190" t="s">
        <v>315</v>
      </c>
      <c r="H190" t="s">
        <v>296</v>
      </c>
      <c r="I190" t="s">
        <v>297</v>
      </c>
      <c r="J190" t="s">
        <v>130</v>
      </c>
      <c r="K190" t="s">
        <v>356</v>
      </c>
      <c r="L190" s="63"/>
      <c r="M190" s="63"/>
      <c r="Q190" s="978"/>
      <c r="R190" s="978"/>
      <c r="V190" s="978"/>
      <c r="W190" s="1132" t="str">
        <f>IFERROR(VLOOKUP(V190,'1.3 Lists'!$V$10:$W$346,2,FALSE),"")</f>
        <v/>
      </c>
      <c r="X190" s="978"/>
      <c r="AC190" t="s">
        <v>2455</v>
      </c>
      <c r="AD190" s="978"/>
      <c r="AE190" s="978"/>
      <c r="AF190" s="978"/>
      <c r="AG190" s="978"/>
      <c r="AH190" s="978"/>
      <c r="AI190" s="978"/>
    </row>
    <row r="191" spans="4:35">
      <c r="D191" t="s">
        <v>269</v>
      </c>
      <c r="E191" t="s">
        <v>245</v>
      </c>
      <c r="F191" t="s">
        <v>376</v>
      </c>
      <c r="G191" t="s">
        <v>315</v>
      </c>
      <c r="H191" t="s">
        <v>296</v>
      </c>
      <c r="I191" t="s">
        <v>297</v>
      </c>
      <c r="J191" t="s">
        <v>130</v>
      </c>
      <c r="K191" t="s">
        <v>356</v>
      </c>
      <c r="L191" s="63"/>
      <c r="M191" s="63"/>
      <c r="Q191" s="978"/>
      <c r="R191" s="978"/>
      <c r="V191" s="978"/>
      <c r="W191" s="1132" t="str">
        <f>IFERROR(VLOOKUP(V191,'1.3 Lists'!$V$10:$W$346,2,FALSE),"")</f>
        <v/>
      </c>
      <c r="X191" s="978"/>
      <c r="AC191" t="s">
        <v>2455</v>
      </c>
      <c r="AD191" s="978"/>
      <c r="AE191" s="978"/>
      <c r="AF191" s="978"/>
      <c r="AG191" s="978"/>
      <c r="AH191" s="978"/>
      <c r="AI191" s="978"/>
    </row>
    <row r="192" spans="4:35">
      <c r="D192" t="s">
        <v>269</v>
      </c>
      <c r="E192" t="s">
        <v>245</v>
      </c>
      <c r="F192" t="s">
        <v>376</v>
      </c>
      <c r="G192" t="s">
        <v>315</v>
      </c>
      <c r="H192" t="s">
        <v>296</v>
      </c>
      <c r="I192" t="s">
        <v>297</v>
      </c>
      <c r="J192" t="s">
        <v>130</v>
      </c>
      <c r="K192" t="s">
        <v>356</v>
      </c>
      <c r="L192" s="63"/>
      <c r="M192" s="63"/>
      <c r="Q192" s="978"/>
      <c r="R192" s="978"/>
      <c r="V192" s="978"/>
      <c r="W192" s="1132" t="str">
        <f>IFERROR(VLOOKUP(V192,'1.3 Lists'!$V$10:$W$346,2,FALSE),"")</f>
        <v/>
      </c>
      <c r="X192" s="978"/>
      <c r="AC192" t="s">
        <v>2455</v>
      </c>
      <c r="AD192" s="978"/>
      <c r="AE192" s="978"/>
      <c r="AF192" s="978"/>
      <c r="AG192" s="978"/>
      <c r="AH192" s="978"/>
      <c r="AI192" s="978"/>
    </row>
    <row r="193" spans="4:35">
      <c r="D193" t="s">
        <v>269</v>
      </c>
      <c r="E193" t="s">
        <v>245</v>
      </c>
      <c r="F193" t="s">
        <v>376</v>
      </c>
      <c r="G193" t="s">
        <v>315</v>
      </c>
      <c r="H193" t="s">
        <v>296</v>
      </c>
      <c r="I193" t="s">
        <v>297</v>
      </c>
      <c r="J193" t="s">
        <v>130</v>
      </c>
      <c r="K193" t="s">
        <v>356</v>
      </c>
      <c r="L193" s="63"/>
      <c r="M193" s="63"/>
      <c r="Q193" s="978"/>
      <c r="R193" s="978"/>
      <c r="V193" s="978"/>
      <c r="W193" s="1132" t="str">
        <f>IFERROR(VLOOKUP(V193,'1.3 Lists'!$V$10:$W$346,2,FALSE),"")</f>
        <v/>
      </c>
      <c r="X193" s="978"/>
      <c r="AC193" t="s">
        <v>2455</v>
      </c>
      <c r="AD193" s="978"/>
      <c r="AE193" s="978"/>
      <c r="AF193" s="978"/>
      <c r="AG193" s="978"/>
      <c r="AH193" s="978"/>
      <c r="AI193" s="978"/>
    </row>
    <row r="194" spans="4:35">
      <c r="D194" t="s">
        <v>269</v>
      </c>
      <c r="E194" t="s">
        <v>245</v>
      </c>
      <c r="F194" t="s">
        <v>376</v>
      </c>
      <c r="G194" t="s">
        <v>315</v>
      </c>
      <c r="H194" t="s">
        <v>296</v>
      </c>
      <c r="I194" t="s">
        <v>297</v>
      </c>
      <c r="J194" t="s">
        <v>130</v>
      </c>
      <c r="K194" t="s">
        <v>356</v>
      </c>
      <c r="L194" s="63"/>
      <c r="M194" s="63"/>
      <c r="Q194" s="978"/>
      <c r="R194" s="978"/>
      <c r="V194" s="978"/>
      <c r="W194" s="1132" t="str">
        <f>IFERROR(VLOOKUP(V194,'1.3 Lists'!$V$10:$W$346,2,FALSE),"")</f>
        <v/>
      </c>
      <c r="X194" s="978"/>
      <c r="AC194" t="s">
        <v>2455</v>
      </c>
      <c r="AD194" s="978"/>
      <c r="AE194" s="978"/>
      <c r="AF194" s="978"/>
      <c r="AG194" s="978"/>
      <c r="AH194" s="978"/>
      <c r="AI194" s="978"/>
    </row>
    <row r="195" spans="4:35">
      <c r="D195" t="s">
        <v>269</v>
      </c>
      <c r="E195" t="s">
        <v>245</v>
      </c>
      <c r="F195" t="s">
        <v>376</v>
      </c>
      <c r="G195" t="s">
        <v>315</v>
      </c>
      <c r="H195" t="s">
        <v>296</v>
      </c>
      <c r="I195" t="s">
        <v>297</v>
      </c>
      <c r="J195" t="s">
        <v>130</v>
      </c>
      <c r="K195" t="s">
        <v>356</v>
      </c>
      <c r="L195" s="63"/>
      <c r="M195" s="63"/>
      <c r="Q195" s="978"/>
      <c r="R195" s="978"/>
      <c r="V195" s="978"/>
      <c r="W195" s="1132" t="str">
        <f>IFERROR(VLOOKUP(V195,'1.3 Lists'!$V$10:$W$346,2,FALSE),"")</f>
        <v/>
      </c>
      <c r="X195" s="978"/>
      <c r="AC195" t="s">
        <v>2455</v>
      </c>
      <c r="AD195" s="978"/>
      <c r="AE195" s="978"/>
      <c r="AF195" s="978"/>
      <c r="AG195" s="978"/>
      <c r="AH195" s="978"/>
      <c r="AI195" s="978"/>
    </row>
    <row r="196" spans="4:35">
      <c r="D196" t="s">
        <v>269</v>
      </c>
      <c r="E196" t="s">
        <v>245</v>
      </c>
      <c r="F196" t="s">
        <v>376</v>
      </c>
      <c r="G196" t="s">
        <v>315</v>
      </c>
      <c r="H196" t="s">
        <v>296</v>
      </c>
      <c r="I196" t="s">
        <v>297</v>
      </c>
      <c r="J196" t="s">
        <v>130</v>
      </c>
      <c r="K196" t="s">
        <v>356</v>
      </c>
      <c r="L196" s="63"/>
      <c r="M196" s="63"/>
      <c r="Q196" s="978"/>
      <c r="R196" s="978"/>
      <c r="V196" s="978"/>
      <c r="W196" s="1132" t="str">
        <f>IFERROR(VLOOKUP(V196,'1.3 Lists'!$V$10:$W$346,2,FALSE),"")</f>
        <v/>
      </c>
      <c r="X196" s="978"/>
      <c r="AC196" t="s">
        <v>2455</v>
      </c>
      <c r="AD196" s="978"/>
      <c r="AE196" s="978"/>
      <c r="AF196" s="978"/>
      <c r="AG196" s="978"/>
      <c r="AH196" s="978"/>
      <c r="AI196" s="978"/>
    </row>
    <row r="197" spans="4:35">
      <c r="D197" t="s">
        <v>269</v>
      </c>
      <c r="E197" t="s">
        <v>245</v>
      </c>
      <c r="F197" t="s">
        <v>376</v>
      </c>
      <c r="G197" t="s">
        <v>315</v>
      </c>
      <c r="H197" t="s">
        <v>296</v>
      </c>
      <c r="I197" t="s">
        <v>297</v>
      </c>
      <c r="J197" t="s">
        <v>130</v>
      </c>
      <c r="K197" t="s">
        <v>356</v>
      </c>
      <c r="L197" s="63"/>
      <c r="M197" s="63"/>
      <c r="Q197" s="978"/>
      <c r="R197" s="978"/>
      <c r="V197" s="978"/>
      <c r="W197" s="1132" t="str">
        <f>IFERROR(VLOOKUP(V197,'1.3 Lists'!$V$10:$W$346,2,FALSE),"")</f>
        <v/>
      </c>
      <c r="X197" s="978"/>
      <c r="AC197" t="s">
        <v>2455</v>
      </c>
      <c r="AD197" s="978"/>
      <c r="AE197" s="978"/>
      <c r="AF197" s="978"/>
      <c r="AG197" s="978"/>
      <c r="AH197" s="978"/>
      <c r="AI197" s="978"/>
    </row>
    <row r="198" spans="4:35">
      <c r="D198" t="s">
        <v>269</v>
      </c>
      <c r="E198" t="s">
        <v>245</v>
      </c>
      <c r="F198" t="s">
        <v>376</v>
      </c>
      <c r="G198" t="s">
        <v>315</v>
      </c>
      <c r="H198" t="s">
        <v>296</v>
      </c>
      <c r="I198" t="s">
        <v>297</v>
      </c>
      <c r="J198" t="s">
        <v>130</v>
      </c>
      <c r="K198" t="s">
        <v>356</v>
      </c>
      <c r="L198" s="63"/>
      <c r="M198" s="63"/>
      <c r="Q198" s="978"/>
      <c r="R198" s="978"/>
      <c r="V198" s="978"/>
      <c r="W198" s="1132" t="str">
        <f>IFERROR(VLOOKUP(V198,'1.3 Lists'!$V$10:$W$346,2,FALSE),"")</f>
        <v/>
      </c>
      <c r="X198" s="978"/>
      <c r="AC198" t="s">
        <v>2455</v>
      </c>
      <c r="AD198" s="978"/>
      <c r="AE198" s="978"/>
      <c r="AF198" s="978"/>
      <c r="AG198" s="978"/>
      <c r="AH198" s="978"/>
      <c r="AI198" s="978"/>
    </row>
    <row r="199" spans="4:35">
      <c r="D199" t="s">
        <v>269</v>
      </c>
      <c r="E199" t="s">
        <v>245</v>
      </c>
      <c r="F199" t="s">
        <v>376</v>
      </c>
      <c r="G199" t="s">
        <v>315</v>
      </c>
      <c r="H199" t="s">
        <v>296</v>
      </c>
      <c r="I199" t="s">
        <v>297</v>
      </c>
      <c r="J199" t="s">
        <v>130</v>
      </c>
      <c r="K199" t="s">
        <v>356</v>
      </c>
      <c r="L199" s="63"/>
      <c r="M199" s="63"/>
      <c r="Q199" s="978"/>
      <c r="R199" s="978"/>
      <c r="V199" s="978"/>
      <c r="W199" s="1132" t="str">
        <f>IFERROR(VLOOKUP(V199,'1.3 Lists'!$V$10:$W$346,2,FALSE),"")</f>
        <v/>
      </c>
      <c r="X199" s="978"/>
      <c r="AC199" t="s">
        <v>2455</v>
      </c>
      <c r="AD199" s="978"/>
      <c r="AE199" s="978"/>
      <c r="AF199" s="978"/>
      <c r="AG199" s="978"/>
      <c r="AH199" s="978"/>
      <c r="AI199" s="978"/>
    </row>
    <row r="200" spans="4:35">
      <c r="D200" t="s">
        <v>269</v>
      </c>
      <c r="E200" t="s">
        <v>245</v>
      </c>
      <c r="F200" t="s">
        <v>376</v>
      </c>
      <c r="G200" t="s">
        <v>315</v>
      </c>
      <c r="H200" t="s">
        <v>296</v>
      </c>
      <c r="I200" t="s">
        <v>297</v>
      </c>
      <c r="J200" t="s">
        <v>130</v>
      </c>
      <c r="K200" t="s">
        <v>356</v>
      </c>
      <c r="L200" s="63"/>
      <c r="M200" s="63"/>
      <c r="Q200" s="978"/>
      <c r="R200" s="978"/>
      <c r="V200" s="978"/>
      <c r="W200" s="1132" t="str">
        <f>IFERROR(VLOOKUP(V200,'1.3 Lists'!$V$10:$W$346,2,FALSE),"")</f>
        <v/>
      </c>
      <c r="X200" s="978"/>
      <c r="AC200" t="s">
        <v>2455</v>
      </c>
      <c r="AD200" s="978"/>
      <c r="AE200" s="978"/>
      <c r="AF200" s="978"/>
      <c r="AG200" s="978"/>
      <c r="AH200" s="978"/>
      <c r="AI200" s="978"/>
    </row>
    <row r="201" spans="4:35">
      <c r="D201" t="s">
        <v>269</v>
      </c>
      <c r="E201" t="s">
        <v>245</v>
      </c>
      <c r="F201" t="s">
        <v>376</v>
      </c>
      <c r="G201" t="s">
        <v>315</v>
      </c>
      <c r="H201" t="s">
        <v>296</v>
      </c>
      <c r="I201" t="s">
        <v>297</v>
      </c>
      <c r="J201" t="s">
        <v>130</v>
      </c>
      <c r="K201" t="s">
        <v>356</v>
      </c>
      <c r="L201" s="63"/>
      <c r="M201" s="63"/>
      <c r="Q201" s="978"/>
      <c r="R201" s="978"/>
      <c r="V201" s="978"/>
      <c r="W201" s="1132" t="str">
        <f>IFERROR(VLOOKUP(V201,'1.3 Lists'!$V$10:$W$346,2,FALSE),"")</f>
        <v/>
      </c>
      <c r="X201" s="978"/>
      <c r="AC201" t="s">
        <v>2455</v>
      </c>
      <c r="AD201" s="978"/>
      <c r="AE201" s="978"/>
      <c r="AF201" s="978"/>
      <c r="AG201" s="978"/>
      <c r="AH201" s="978"/>
      <c r="AI201" s="978"/>
    </row>
    <row r="202" spans="4:35">
      <c r="D202" t="s">
        <v>269</v>
      </c>
      <c r="E202" t="s">
        <v>245</v>
      </c>
      <c r="F202" t="s">
        <v>376</v>
      </c>
      <c r="G202" t="s">
        <v>315</v>
      </c>
      <c r="H202" t="s">
        <v>296</v>
      </c>
      <c r="I202" t="s">
        <v>297</v>
      </c>
      <c r="J202" t="s">
        <v>130</v>
      </c>
      <c r="K202" t="s">
        <v>356</v>
      </c>
      <c r="L202" s="63"/>
      <c r="M202" s="63"/>
      <c r="Q202" s="978"/>
      <c r="R202" s="978"/>
      <c r="V202" s="978"/>
      <c r="W202" s="1132" t="str">
        <f>IFERROR(VLOOKUP(V202,'1.3 Lists'!$V$10:$W$346,2,FALSE),"")</f>
        <v/>
      </c>
      <c r="X202" s="978"/>
      <c r="AC202" t="s">
        <v>2455</v>
      </c>
      <c r="AD202" s="978"/>
      <c r="AE202" s="978"/>
      <c r="AF202" s="978"/>
      <c r="AG202" s="978"/>
      <c r="AH202" s="978"/>
      <c r="AI202" s="978"/>
    </row>
    <row r="203" spans="4:35">
      <c r="D203" t="s">
        <v>269</v>
      </c>
      <c r="E203" t="s">
        <v>245</v>
      </c>
      <c r="F203" t="s">
        <v>376</v>
      </c>
      <c r="G203" t="s">
        <v>315</v>
      </c>
      <c r="H203" t="s">
        <v>296</v>
      </c>
      <c r="I203" t="s">
        <v>297</v>
      </c>
      <c r="J203" t="s">
        <v>130</v>
      </c>
      <c r="K203" t="s">
        <v>356</v>
      </c>
      <c r="L203" s="63"/>
      <c r="M203" s="63"/>
      <c r="Q203" s="978"/>
      <c r="R203" s="978"/>
      <c r="V203" s="978"/>
      <c r="W203" s="1132" t="str">
        <f>IFERROR(VLOOKUP(V203,'1.3 Lists'!$V$10:$W$346,2,FALSE),"")</f>
        <v/>
      </c>
      <c r="X203" s="978"/>
      <c r="AC203" t="s">
        <v>2455</v>
      </c>
      <c r="AD203" s="978"/>
      <c r="AE203" s="978"/>
      <c r="AF203" s="978"/>
      <c r="AG203" s="978"/>
      <c r="AH203" s="978"/>
      <c r="AI203" s="978"/>
    </row>
    <row r="204" spans="4:35">
      <c r="D204" t="s">
        <v>269</v>
      </c>
      <c r="E204" t="s">
        <v>245</v>
      </c>
      <c r="F204" t="s">
        <v>376</v>
      </c>
      <c r="G204" t="s">
        <v>315</v>
      </c>
      <c r="H204" t="s">
        <v>296</v>
      </c>
      <c r="I204" t="s">
        <v>297</v>
      </c>
      <c r="J204" t="s">
        <v>130</v>
      </c>
      <c r="K204" t="s">
        <v>356</v>
      </c>
      <c r="L204" s="63"/>
      <c r="M204" s="63"/>
      <c r="Q204" s="978"/>
      <c r="R204" s="978"/>
      <c r="V204" s="978"/>
      <c r="W204" s="1132" t="str">
        <f>IFERROR(VLOOKUP(V204,'1.3 Lists'!$V$10:$W$346,2,FALSE),"")</f>
        <v/>
      </c>
      <c r="X204" s="978"/>
      <c r="AC204" t="s">
        <v>2455</v>
      </c>
      <c r="AD204" s="978"/>
      <c r="AE204" s="978"/>
      <c r="AF204" s="978"/>
      <c r="AG204" s="978"/>
      <c r="AH204" s="978"/>
      <c r="AI204" s="978"/>
    </row>
    <row r="205" spans="4:35">
      <c r="D205" t="s">
        <v>269</v>
      </c>
      <c r="E205" t="s">
        <v>245</v>
      </c>
      <c r="F205" t="s">
        <v>376</v>
      </c>
      <c r="G205" t="s">
        <v>315</v>
      </c>
      <c r="H205" t="s">
        <v>296</v>
      </c>
      <c r="I205" t="s">
        <v>297</v>
      </c>
      <c r="J205" t="s">
        <v>130</v>
      </c>
      <c r="K205" t="s">
        <v>356</v>
      </c>
      <c r="L205" s="63"/>
      <c r="M205" s="63"/>
      <c r="Q205" s="978"/>
      <c r="R205" s="978"/>
      <c r="V205" s="978"/>
      <c r="W205" s="1132" t="str">
        <f>IFERROR(VLOOKUP(V205,'1.3 Lists'!$V$10:$W$346,2,FALSE),"")</f>
        <v/>
      </c>
      <c r="X205" s="978"/>
      <c r="AC205" t="s">
        <v>2455</v>
      </c>
      <c r="AD205" s="978"/>
      <c r="AE205" s="978"/>
      <c r="AF205" s="978"/>
      <c r="AG205" s="978"/>
      <c r="AH205" s="978"/>
      <c r="AI205" s="978"/>
    </row>
    <row r="206" spans="4:35">
      <c r="D206" t="s">
        <v>269</v>
      </c>
      <c r="E206" t="s">
        <v>245</v>
      </c>
      <c r="F206" t="s">
        <v>376</v>
      </c>
      <c r="G206" t="s">
        <v>315</v>
      </c>
      <c r="H206" t="s">
        <v>296</v>
      </c>
      <c r="I206" t="s">
        <v>297</v>
      </c>
      <c r="J206" t="s">
        <v>130</v>
      </c>
      <c r="K206" t="s">
        <v>356</v>
      </c>
      <c r="L206" s="63"/>
      <c r="M206" s="63"/>
      <c r="Q206" s="978"/>
      <c r="R206" s="978"/>
      <c r="V206" s="978"/>
      <c r="W206" s="1132" t="str">
        <f>IFERROR(VLOOKUP(V206,'1.3 Lists'!$V$10:$W$346,2,FALSE),"")</f>
        <v/>
      </c>
      <c r="X206" s="978"/>
      <c r="AC206" t="s">
        <v>2455</v>
      </c>
      <c r="AD206" s="978"/>
      <c r="AE206" s="978"/>
      <c r="AF206" s="978"/>
      <c r="AG206" s="978"/>
      <c r="AH206" s="978"/>
      <c r="AI206" s="978"/>
    </row>
    <row r="207" spans="4:35">
      <c r="D207" t="s">
        <v>269</v>
      </c>
      <c r="E207" t="s">
        <v>245</v>
      </c>
      <c r="F207" t="s">
        <v>376</v>
      </c>
      <c r="G207" t="s">
        <v>315</v>
      </c>
      <c r="H207" t="s">
        <v>296</v>
      </c>
      <c r="I207" t="s">
        <v>297</v>
      </c>
      <c r="J207" t="s">
        <v>130</v>
      </c>
      <c r="K207" t="s">
        <v>356</v>
      </c>
      <c r="L207" s="63"/>
      <c r="M207" s="63"/>
      <c r="Q207" s="978"/>
      <c r="R207" s="978"/>
      <c r="V207" s="978"/>
      <c r="W207" s="1132" t="str">
        <f>IFERROR(VLOOKUP(V207,'1.3 Lists'!$V$10:$W$346,2,FALSE),"")</f>
        <v/>
      </c>
      <c r="X207" s="978"/>
      <c r="AC207" t="s">
        <v>2455</v>
      </c>
      <c r="AD207" s="978"/>
      <c r="AE207" s="978"/>
      <c r="AF207" s="978"/>
      <c r="AG207" s="978"/>
      <c r="AH207" s="978"/>
      <c r="AI207" s="978"/>
    </row>
    <row r="208" spans="4:35">
      <c r="D208" t="s">
        <v>269</v>
      </c>
      <c r="E208" t="s">
        <v>245</v>
      </c>
      <c r="F208" t="s">
        <v>376</v>
      </c>
      <c r="G208" t="s">
        <v>315</v>
      </c>
      <c r="H208" t="s">
        <v>296</v>
      </c>
      <c r="I208" t="s">
        <v>297</v>
      </c>
      <c r="J208" t="s">
        <v>130</v>
      </c>
      <c r="K208" t="s">
        <v>356</v>
      </c>
      <c r="L208" s="63"/>
      <c r="M208" s="63"/>
      <c r="Q208" s="978"/>
      <c r="R208" s="978"/>
      <c r="V208" s="978"/>
      <c r="W208" s="1132" t="str">
        <f>IFERROR(VLOOKUP(V208,'1.3 Lists'!$V$10:$W$346,2,FALSE),"")</f>
        <v/>
      </c>
      <c r="X208" s="978"/>
      <c r="AC208" t="s">
        <v>2455</v>
      </c>
      <c r="AD208" s="978"/>
      <c r="AE208" s="978"/>
      <c r="AF208" s="978"/>
      <c r="AG208" s="978"/>
      <c r="AH208" s="978"/>
      <c r="AI208" s="978"/>
    </row>
    <row r="209" spans="4:35">
      <c r="D209" t="s">
        <v>269</v>
      </c>
      <c r="E209" t="s">
        <v>245</v>
      </c>
      <c r="F209" t="s">
        <v>376</v>
      </c>
      <c r="G209" t="s">
        <v>315</v>
      </c>
      <c r="H209" t="s">
        <v>296</v>
      </c>
      <c r="I209" t="s">
        <v>297</v>
      </c>
      <c r="J209" t="s">
        <v>130</v>
      </c>
      <c r="K209" t="s">
        <v>356</v>
      </c>
      <c r="L209" s="63"/>
      <c r="M209" s="63"/>
      <c r="Q209" s="978"/>
      <c r="R209" s="978"/>
      <c r="V209" s="978"/>
      <c r="W209" s="1132" t="str">
        <f>IFERROR(VLOOKUP(V209,'1.3 Lists'!$V$10:$W$346,2,FALSE),"")</f>
        <v/>
      </c>
      <c r="X209" s="978"/>
      <c r="AC209" t="s">
        <v>2455</v>
      </c>
      <c r="AD209" s="978"/>
      <c r="AE209" s="978"/>
      <c r="AF209" s="978"/>
      <c r="AG209" s="978"/>
      <c r="AH209" s="978"/>
      <c r="AI209" s="978"/>
    </row>
    <row r="210" spans="4:35">
      <c r="D210" t="s">
        <v>269</v>
      </c>
      <c r="E210" t="s">
        <v>245</v>
      </c>
      <c r="F210" t="s">
        <v>376</v>
      </c>
      <c r="G210" t="s">
        <v>315</v>
      </c>
      <c r="H210" t="s">
        <v>296</v>
      </c>
      <c r="I210" t="s">
        <v>297</v>
      </c>
      <c r="J210" t="s">
        <v>130</v>
      </c>
      <c r="K210" t="s">
        <v>356</v>
      </c>
      <c r="L210" s="63"/>
      <c r="M210" s="63"/>
      <c r="Q210" s="978"/>
      <c r="R210" s="978"/>
      <c r="V210" s="978"/>
      <c r="W210" s="1132" t="str">
        <f>IFERROR(VLOOKUP(V210,'1.3 Lists'!$V$10:$W$346,2,FALSE),"")</f>
        <v/>
      </c>
      <c r="X210" s="978"/>
      <c r="AC210" t="s">
        <v>2455</v>
      </c>
      <c r="AD210" s="978"/>
      <c r="AE210" s="978"/>
      <c r="AF210" s="978"/>
      <c r="AG210" s="978"/>
      <c r="AH210" s="978"/>
      <c r="AI210" s="978"/>
    </row>
    <row r="211" spans="4:35">
      <c r="D211" t="s">
        <v>269</v>
      </c>
      <c r="E211" t="s">
        <v>245</v>
      </c>
      <c r="F211" t="s">
        <v>376</v>
      </c>
      <c r="G211" t="s">
        <v>315</v>
      </c>
      <c r="H211" t="s">
        <v>296</v>
      </c>
      <c r="I211" t="s">
        <v>297</v>
      </c>
      <c r="J211" t="s">
        <v>130</v>
      </c>
      <c r="K211" t="s">
        <v>356</v>
      </c>
      <c r="L211" s="63"/>
      <c r="M211" s="63"/>
      <c r="Q211" s="978"/>
      <c r="R211" s="978"/>
      <c r="V211" s="978"/>
      <c r="W211" s="1132" t="str">
        <f>IFERROR(VLOOKUP(V211,'1.3 Lists'!$V$10:$W$346,2,FALSE),"")</f>
        <v/>
      </c>
      <c r="X211" s="978"/>
      <c r="AC211" t="s">
        <v>2455</v>
      </c>
      <c r="AD211" s="978"/>
      <c r="AE211" s="978"/>
      <c r="AF211" s="978"/>
      <c r="AG211" s="978"/>
      <c r="AH211" s="978"/>
      <c r="AI211" s="978"/>
    </row>
    <row r="212" spans="4:35">
      <c r="D212" t="s">
        <v>269</v>
      </c>
      <c r="E212" t="s">
        <v>245</v>
      </c>
      <c r="F212" t="s">
        <v>376</v>
      </c>
      <c r="G212" t="s">
        <v>315</v>
      </c>
      <c r="H212" t="s">
        <v>296</v>
      </c>
      <c r="I212" t="s">
        <v>297</v>
      </c>
      <c r="J212" t="s">
        <v>130</v>
      </c>
      <c r="K212" t="s">
        <v>356</v>
      </c>
      <c r="L212" s="63"/>
      <c r="M212" s="63"/>
      <c r="Q212" s="978"/>
      <c r="R212" s="978"/>
      <c r="V212" s="978"/>
      <c r="W212" s="1132" t="str">
        <f>IFERROR(VLOOKUP(V212,'1.3 Lists'!$V$10:$W$346,2,FALSE),"")</f>
        <v/>
      </c>
      <c r="X212" s="978"/>
      <c r="AC212" t="s">
        <v>2455</v>
      </c>
      <c r="AD212" s="978"/>
      <c r="AE212" s="978"/>
      <c r="AF212" s="978"/>
      <c r="AG212" s="978"/>
      <c r="AH212" s="978"/>
      <c r="AI212" s="978"/>
    </row>
    <row r="213" spans="4:35">
      <c r="D213" t="s">
        <v>269</v>
      </c>
      <c r="E213" t="s">
        <v>245</v>
      </c>
      <c r="F213" t="s">
        <v>376</v>
      </c>
      <c r="G213" t="s">
        <v>315</v>
      </c>
      <c r="H213" t="s">
        <v>296</v>
      </c>
      <c r="I213" t="s">
        <v>297</v>
      </c>
      <c r="J213" t="s">
        <v>130</v>
      </c>
      <c r="K213" t="s">
        <v>356</v>
      </c>
      <c r="L213" s="63"/>
      <c r="M213" s="63"/>
      <c r="Q213" s="978"/>
      <c r="R213" s="978"/>
      <c r="V213" s="978"/>
      <c r="W213" s="1132" t="str">
        <f>IFERROR(VLOOKUP(V213,'1.3 Lists'!$V$10:$W$346,2,FALSE),"")</f>
        <v/>
      </c>
      <c r="X213" s="978"/>
      <c r="AC213" t="s">
        <v>2455</v>
      </c>
      <c r="AD213" s="978"/>
      <c r="AE213" s="978"/>
      <c r="AF213" s="978"/>
      <c r="AG213" s="978"/>
      <c r="AH213" s="978"/>
      <c r="AI213" s="978"/>
    </row>
    <row r="214" spans="4:35">
      <c r="D214" t="s">
        <v>269</v>
      </c>
      <c r="E214" t="s">
        <v>245</v>
      </c>
      <c r="F214" t="s">
        <v>376</v>
      </c>
      <c r="G214" t="s">
        <v>315</v>
      </c>
      <c r="H214" t="s">
        <v>296</v>
      </c>
      <c r="I214" t="s">
        <v>297</v>
      </c>
      <c r="J214" t="s">
        <v>130</v>
      </c>
      <c r="K214" t="s">
        <v>356</v>
      </c>
      <c r="L214" s="63"/>
      <c r="M214" s="63"/>
      <c r="Q214" s="978"/>
      <c r="R214" s="978"/>
      <c r="V214" s="978"/>
      <c r="W214" s="1132" t="str">
        <f>IFERROR(VLOOKUP(V214,'1.3 Lists'!$V$10:$W$346,2,FALSE),"")</f>
        <v/>
      </c>
      <c r="X214" s="978"/>
      <c r="AC214" t="s">
        <v>2455</v>
      </c>
      <c r="AD214" s="978"/>
      <c r="AE214" s="978"/>
      <c r="AF214" s="978"/>
      <c r="AG214" s="978"/>
      <c r="AH214" s="978"/>
      <c r="AI214" s="978"/>
    </row>
    <row r="215" spans="4:35">
      <c r="D215" t="s">
        <v>269</v>
      </c>
      <c r="E215" t="s">
        <v>245</v>
      </c>
      <c r="F215" t="s">
        <v>376</v>
      </c>
      <c r="G215" t="s">
        <v>315</v>
      </c>
      <c r="H215" t="s">
        <v>296</v>
      </c>
      <c r="I215" t="s">
        <v>297</v>
      </c>
      <c r="J215" t="s">
        <v>130</v>
      </c>
      <c r="K215" t="s">
        <v>356</v>
      </c>
      <c r="L215" s="63"/>
      <c r="M215" s="63"/>
      <c r="Q215" s="978"/>
      <c r="R215" s="978"/>
      <c r="V215" s="978"/>
      <c r="W215" s="1132" t="str">
        <f>IFERROR(VLOOKUP(V215,'1.3 Lists'!$V$10:$W$346,2,FALSE),"")</f>
        <v/>
      </c>
      <c r="X215" s="978"/>
      <c r="AC215" t="s">
        <v>2455</v>
      </c>
      <c r="AD215" s="978"/>
      <c r="AE215" s="978"/>
      <c r="AF215" s="978"/>
      <c r="AG215" s="978"/>
      <c r="AH215" s="978"/>
      <c r="AI215" s="978"/>
    </row>
    <row r="216" spans="4:35">
      <c r="D216" t="s">
        <v>269</v>
      </c>
      <c r="E216" t="s">
        <v>245</v>
      </c>
      <c r="F216" t="s">
        <v>376</v>
      </c>
      <c r="G216" t="s">
        <v>315</v>
      </c>
      <c r="H216" t="s">
        <v>296</v>
      </c>
      <c r="I216" t="s">
        <v>297</v>
      </c>
      <c r="J216" t="s">
        <v>130</v>
      </c>
      <c r="K216" t="s">
        <v>356</v>
      </c>
      <c r="L216" s="63"/>
      <c r="M216" s="63"/>
      <c r="Q216" s="978"/>
      <c r="R216" s="978"/>
      <c r="V216" s="978"/>
      <c r="W216" s="1132" t="str">
        <f>IFERROR(VLOOKUP(V216,'1.3 Lists'!$V$10:$W$346,2,FALSE),"")</f>
        <v/>
      </c>
      <c r="X216" s="978"/>
      <c r="AC216" t="s">
        <v>2455</v>
      </c>
      <c r="AD216" s="978"/>
      <c r="AE216" s="978"/>
      <c r="AF216" s="978"/>
      <c r="AG216" s="978"/>
      <c r="AH216" s="978"/>
      <c r="AI216" s="978"/>
    </row>
    <row r="217" spans="4:35">
      <c r="D217" t="s">
        <v>269</v>
      </c>
      <c r="E217" t="s">
        <v>245</v>
      </c>
      <c r="F217" t="s">
        <v>376</v>
      </c>
      <c r="G217" t="s">
        <v>315</v>
      </c>
      <c r="H217" t="s">
        <v>296</v>
      </c>
      <c r="I217" t="s">
        <v>297</v>
      </c>
      <c r="J217" t="s">
        <v>130</v>
      </c>
      <c r="K217" t="s">
        <v>356</v>
      </c>
      <c r="L217" s="63"/>
      <c r="M217" s="63"/>
      <c r="Q217" s="978"/>
      <c r="R217" s="978"/>
      <c r="V217" s="978"/>
      <c r="W217" s="1132" t="str">
        <f>IFERROR(VLOOKUP(V217,'1.3 Lists'!$V$10:$W$346,2,FALSE),"")</f>
        <v/>
      </c>
      <c r="X217" s="978"/>
      <c r="AC217" t="s">
        <v>2455</v>
      </c>
      <c r="AD217" s="978"/>
      <c r="AE217" s="978"/>
      <c r="AF217" s="978"/>
      <c r="AG217" s="978"/>
      <c r="AH217" s="978"/>
      <c r="AI217" s="978"/>
    </row>
    <row r="218" spans="4:35">
      <c r="D218" t="s">
        <v>269</v>
      </c>
      <c r="E218" t="s">
        <v>245</v>
      </c>
      <c r="F218" t="s">
        <v>376</v>
      </c>
      <c r="G218" t="s">
        <v>315</v>
      </c>
      <c r="H218" t="s">
        <v>296</v>
      </c>
      <c r="I218" t="s">
        <v>297</v>
      </c>
      <c r="J218" t="s">
        <v>130</v>
      </c>
      <c r="K218" t="s">
        <v>356</v>
      </c>
      <c r="L218" s="63"/>
      <c r="M218" s="63"/>
      <c r="Q218" s="978"/>
      <c r="R218" s="978"/>
      <c r="V218" s="978"/>
      <c r="W218" s="1132" t="str">
        <f>IFERROR(VLOOKUP(V218,'1.3 Lists'!$V$10:$W$346,2,FALSE),"")</f>
        <v/>
      </c>
      <c r="X218" s="978"/>
      <c r="AC218" t="s">
        <v>2455</v>
      </c>
      <c r="AD218" s="978"/>
      <c r="AE218" s="978"/>
      <c r="AF218" s="978"/>
      <c r="AG218" s="978"/>
      <c r="AH218" s="978"/>
      <c r="AI218" s="978"/>
    </row>
    <row r="219" spans="4:35">
      <c r="D219" t="s">
        <v>269</v>
      </c>
      <c r="E219" t="s">
        <v>245</v>
      </c>
      <c r="F219" t="s">
        <v>376</v>
      </c>
      <c r="G219" t="s">
        <v>315</v>
      </c>
      <c r="H219" t="s">
        <v>296</v>
      </c>
      <c r="I219" t="s">
        <v>297</v>
      </c>
      <c r="J219" t="s">
        <v>130</v>
      </c>
      <c r="K219" t="s">
        <v>356</v>
      </c>
      <c r="L219" s="63"/>
      <c r="M219" s="63"/>
      <c r="Q219" s="978"/>
      <c r="R219" s="978"/>
      <c r="V219" s="978"/>
      <c r="W219" s="1132" t="str">
        <f>IFERROR(VLOOKUP(V219,'1.3 Lists'!$V$10:$W$346,2,FALSE),"")</f>
        <v/>
      </c>
      <c r="X219" s="978"/>
      <c r="AC219" t="s">
        <v>2455</v>
      </c>
      <c r="AD219" s="978"/>
      <c r="AE219" s="978"/>
      <c r="AF219" s="978"/>
      <c r="AG219" s="978"/>
      <c r="AH219" s="978"/>
      <c r="AI219" s="978"/>
    </row>
    <row r="220" spans="4:35">
      <c r="D220" t="s">
        <v>269</v>
      </c>
      <c r="E220" t="s">
        <v>245</v>
      </c>
      <c r="F220" t="s">
        <v>376</v>
      </c>
      <c r="G220" t="s">
        <v>315</v>
      </c>
      <c r="H220" t="s">
        <v>296</v>
      </c>
      <c r="I220" t="s">
        <v>297</v>
      </c>
      <c r="J220" t="s">
        <v>130</v>
      </c>
      <c r="K220" t="s">
        <v>356</v>
      </c>
      <c r="L220" s="63"/>
      <c r="M220" s="63"/>
      <c r="Q220" s="978"/>
      <c r="R220" s="978"/>
      <c r="V220" s="978"/>
      <c r="W220" s="1132" t="str">
        <f>IFERROR(VLOOKUP(V220,'1.3 Lists'!$V$10:$W$346,2,FALSE),"")</f>
        <v/>
      </c>
      <c r="X220" s="978"/>
      <c r="AC220" t="s">
        <v>2455</v>
      </c>
      <c r="AD220" s="978"/>
      <c r="AE220" s="978"/>
      <c r="AF220" s="978"/>
      <c r="AG220" s="978"/>
      <c r="AH220" s="978"/>
      <c r="AI220" s="978"/>
    </row>
    <row r="221" spans="4:35">
      <c r="D221" t="s">
        <v>269</v>
      </c>
      <c r="E221" t="s">
        <v>245</v>
      </c>
      <c r="F221" t="s">
        <v>376</v>
      </c>
      <c r="G221" t="s">
        <v>315</v>
      </c>
      <c r="H221" t="s">
        <v>296</v>
      </c>
      <c r="I221" t="s">
        <v>297</v>
      </c>
      <c r="J221" t="s">
        <v>130</v>
      </c>
      <c r="K221" t="s">
        <v>356</v>
      </c>
      <c r="L221" s="63"/>
      <c r="M221" s="63"/>
      <c r="Q221" s="978"/>
      <c r="R221" s="978"/>
      <c r="V221" s="978"/>
      <c r="W221" s="1132" t="str">
        <f>IFERROR(VLOOKUP(V221,'1.3 Lists'!$V$10:$W$346,2,FALSE),"")</f>
        <v/>
      </c>
      <c r="X221" s="978"/>
      <c r="AC221" t="s">
        <v>2455</v>
      </c>
      <c r="AD221" s="978"/>
      <c r="AE221" s="978"/>
      <c r="AF221" s="978"/>
      <c r="AG221" s="978"/>
      <c r="AH221" s="978"/>
      <c r="AI221" s="978"/>
    </row>
    <row r="222" spans="4:35">
      <c r="D222" t="s">
        <v>269</v>
      </c>
      <c r="E222" t="s">
        <v>245</v>
      </c>
      <c r="F222" t="s">
        <v>376</v>
      </c>
      <c r="G222" t="s">
        <v>315</v>
      </c>
      <c r="H222" t="s">
        <v>296</v>
      </c>
      <c r="I222" t="s">
        <v>297</v>
      </c>
      <c r="J222" t="s">
        <v>130</v>
      </c>
      <c r="K222" t="s">
        <v>356</v>
      </c>
      <c r="L222" s="63"/>
      <c r="M222" s="63"/>
      <c r="Q222" s="978"/>
      <c r="R222" s="978"/>
      <c r="V222" s="978"/>
      <c r="W222" s="1132" t="str">
        <f>IFERROR(VLOOKUP(V222,'1.3 Lists'!$V$10:$W$346,2,FALSE),"")</f>
        <v/>
      </c>
      <c r="X222" s="978"/>
      <c r="AC222" t="s">
        <v>2455</v>
      </c>
      <c r="AD222" s="978"/>
      <c r="AE222" s="978"/>
      <c r="AF222" s="978"/>
      <c r="AG222" s="978"/>
      <c r="AH222" s="978"/>
      <c r="AI222" s="978"/>
    </row>
    <row r="223" spans="4:35">
      <c r="D223" t="s">
        <v>269</v>
      </c>
      <c r="E223" t="s">
        <v>245</v>
      </c>
      <c r="F223" t="s">
        <v>376</v>
      </c>
      <c r="G223" t="s">
        <v>315</v>
      </c>
      <c r="H223" t="s">
        <v>296</v>
      </c>
      <c r="I223" t="s">
        <v>297</v>
      </c>
      <c r="J223" t="s">
        <v>130</v>
      </c>
      <c r="K223" t="s">
        <v>356</v>
      </c>
      <c r="L223" s="63"/>
      <c r="M223" s="63"/>
      <c r="Q223" s="978"/>
      <c r="R223" s="978"/>
      <c r="V223" s="978"/>
      <c r="W223" s="1132" t="str">
        <f>IFERROR(VLOOKUP(V223,'1.3 Lists'!$V$10:$W$346,2,FALSE),"")</f>
        <v/>
      </c>
      <c r="X223" s="978"/>
      <c r="AC223" t="s">
        <v>2455</v>
      </c>
      <c r="AD223" s="978"/>
      <c r="AE223" s="978"/>
      <c r="AF223" s="978"/>
      <c r="AG223" s="978"/>
      <c r="AH223" s="978"/>
      <c r="AI223" s="978"/>
    </row>
    <row r="224" spans="4:35">
      <c r="D224" t="s">
        <v>269</v>
      </c>
      <c r="E224" t="s">
        <v>245</v>
      </c>
      <c r="F224" t="s">
        <v>376</v>
      </c>
      <c r="G224" t="s">
        <v>315</v>
      </c>
      <c r="H224" t="s">
        <v>296</v>
      </c>
      <c r="I224" t="s">
        <v>297</v>
      </c>
      <c r="J224" t="s">
        <v>130</v>
      </c>
      <c r="K224" t="s">
        <v>356</v>
      </c>
      <c r="L224" s="63"/>
      <c r="M224" s="63"/>
      <c r="Q224" s="978"/>
      <c r="R224" s="978"/>
      <c r="V224" s="978"/>
      <c r="W224" s="1132" t="str">
        <f>IFERROR(VLOOKUP(V224,'1.3 Lists'!$V$10:$W$346,2,FALSE),"")</f>
        <v/>
      </c>
      <c r="X224" s="978"/>
      <c r="AC224" t="s">
        <v>2455</v>
      </c>
      <c r="AD224" s="978"/>
      <c r="AE224" s="978"/>
      <c r="AF224" s="978"/>
      <c r="AG224" s="978"/>
      <c r="AH224" s="978"/>
      <c r="AI224" s="978"/>
    </row>
    <row r="225" spans="4:35">
      <c r="D225" t="s">
        <v>269</v>
      </c>
      <c r="E225" t="s">
        <v>245</v>
      </c>
      <c r="F225" t="s">
        <v>376</v>
      </c>
      <c r="G225" t="s">
        <v>315</v>
      </c>
      <c r="H225" t="s">
        <v>296</v>
      </c>
      <c r="I225" t="s">
        <v>297</v>
      </c>
      <c r="J225" t="s">
        <v>130</v>
      </c>
      <c r="K225" t="s">
        <v>356</v>
      </c>
      <c r="L225" s="63"/>
      <c r="M225" s="63"/>
      <c r="Q225" s="978"/>
      <c r="R225" s="978"/>
      <c r="V225" s="978"/>
      <c r="W225" s="1132" t="str">
        <f>IFERROR(VLOOKUP(V225,'1.3 Lists'!$V$10:$W$346,2,FALSE),"")</f>
        <v/>
      </c>
      <c r="X225" s="978"/>
      <c r="AC225" t="s">
        <v>2455</v>
      </c>
      <c r="AD225" s="978"/>
      <c r="AE225" s="978"/>
      <c r="AF225" s="978"/>
      <c r="AG225" s="978"/>
      <c r="AH225" s="978"/>
      <c r="AI225" s="978"/>
    </row>
    <row r="226" spans="4:35">
      <c r="D226" t="s">
        <v>269</v>
      </c>
      <c r="E226" t="s">
        <v>245</v>
      </c>
      <c r="F226" t="s">
        <v>376</v>
      </c>
      <c r="G226" t="s">
        <v>315</v>
      </c>
      <c r="H226" t="s">
        <v>296</v>
      </c>
      <c r="I226" t="s">
        <v>297</v>
      </c>
      <c r="J226" t="s">
        <v>130</v>
      </c>
      <c r="K226" t="s">
        <v>356</v>
      </c>
      <c r="L226" s="63"/>
      <c r="M226" s="63"/>
      <c r="Q226" s="978"/>
      <c r="R226" s="978"/>
      <c r="V226" s="978"/>
      <c r="W226" s="1132" t="str">
        <f>IFERROR(VLOOKUP(V226,'1.3 Lists'!$V$10:$W$346,2,FALSE),"")</f>
        <v/>
      </c>
      <c r="X226" s="978"/>
      <c r="AC226" t="s">
        <v>2455</v>
      </c>
      <c r="AD226" s="978"/>
      <c r="AE226" s="978"/>
      <c r="AF226" s="978"/>
      <c r="AG226" s="978"/>
      <c r="AH226" s="978"/>
      <c r="AI226" s="978"/>
    </row>
    <row r="227" spans="4:35">
      <c r="D227" t="s">
        <v>269</v>
      </c>
      <c r="E227" t="s">
        <v>245</v>
      </c>
      <c r="F227" t="s">
        <v>376</v>
      </c>
      <c r="G227" t="s">
        <v>315</v>
      </c>
      <c r="H227" t="s">
        <v>296</v>
      </c>
      <c r="I227" t="s">
        <v>297</v>
      </c>
      <c r="J227" t="s">
        <v>130</v>
      </c>
      <c r="K227" t="s">
        <v>356</v>
      </c>
      <c r="L227" s="63"/>
      <c r="M227" s="63"/>
      <c r="Q227" s="978"/>
      <c r="R227" s="978"/>
      <c r="V227" s="978"/>
      <c r="W227" s="1132" t="str">
        <f>IFERROR(VLOOKUP(V227,'1.3 Lists'!$V$10:$W$346,2,FALSE),"")</f>
        <v/>
      </c>
      <c r="X227" s="978"/>
      <c r="AC227" t="s">
        <v>2455</v>
      </c>
      <c r="AD227" s="978"/>
      <c r="AE227" s="978"/>
      <c r="AF227" s="978"/>
      <c r="AG227" s="978"/>
      <c r="AH227" s="978"/>
      <c r="AI227" s="978"/>
    </row>
    <row r="228" spans="4:35">
      <c r="D228" t="s">
        <v>269</v>
      </c>
      <c r="E228" t="s">
        <v>245</v>
      </c>
      <c r="F228" t="s">
        <v>376</v>
      </c>
      <c r="G228" t="s">
        <v>315</v>
      </c>
      <c r="H228" t="s">
        <v>296</v>
      </c>
      <c r="I228" t="s">
        <v>297</v>
      </c>
      <c r="J228" t="s">
        <v>130</v>
      </c>
      <c r="K228" t="s">
        <v>356</v>
      </c>
      <c r="L228" s="63"/>
      <c r="M228" s="63"/>
      <c r="Q228" s="978"/>
      <c r="R228" s="978"/>
      <c r="V228" s="978"/>
      <c r="W228" s="1132" t="str">
        <f>IFERROR(VLOOKUP(V228,'1.3 Lists'!$V$10:$W$346,2,FALSE),"")</f>
        <v/>
      </c>
      <c r="X228" s="978"/>
      <c r="AC228" t="s">
        <v>2455</v>
      </c>
      <c r="AD228" s="978"/>
      <c r="AE228" s="978"/>
      <c r="AF228" s="978"/>
      <c r="AG228" s="978"/>
      <c r="AH228" s="978"/>
      <c r="AI228" s="978"/>
    </row>
    <row r="229" spans="4:35">
      <c r="D229" t="s">
        <v>269</v>
      </c>
      <c r="E229" t="s">
        <v>245</v>
      </c>
      <c r="F229" t="s">
        <v>376</v>
      </c>
      <c r="G229" t="s">
        <v>315</v>
      </c>
      <c r="H229" t="s">
        <v>296</v>
      </c>
      <c r="I229" t="s">
        <v>297</v>
      </c>
      <c r="J229" t="s">
        <v>130</v>
      </c>
      <c r="K229" t="s">
        <v>356</v>
      </c>
      <c r="L229" s="63"/>
      <c r="M229" s="63"/>
      <c r="Q229" s="978"/>
      <c r="R229" s="978"/>
      <c r="V229" s="978"/>
      <c r="W229" s="1132" t="str">
        <f>IFERROR(VLOOKUP(V229,'1.3 Lists'!$V$10:$W$346,2,FALSE),"")</f>
        <v/>
      </c>
      <c r="X229" s="978"/>
      <c r="AC229" t="s">
        <v>2455</v>
      </c>
      <c r="AD229" s="978"/>
      <c r="AE229" s="978"/>
      <c r="AF229" s="978"/>
      <c r="AG229" s="978"/>
      <c r="AH229" s="978"/>
      <c r="AI229" s="978"/>
    </row>
    <row r="230" spans="4:35">
      <c r="D230" t="s">
        <v>269</v>
      </c>
      <c r="E230" t="s">
        <v>245</v>
      </c>
      <c r="F230" t="s">
        <v>376</v>
      </c>
      <c r="G230" t="s">
        <v>315</v>
      </c>
      <c r="H230" t="s">
        <v>296</v>
      </c>
      <c r="I230" t="s">
        <v>297</v>
      </c>
      <c r="J230" t="s">
        <v>130</v>
      </c>
      <c r="K230" t="s">
        <v>356</v>
      </c>
      <c r="L230" s="63"/>
      <c r="M230" s="63"/>
      <c r="Q230" s="978"/>
      <c r="R230" s="978"/>
      <c r="V230" s="978"/>
      <c r="W230" s="1132" t="str">
        <f>IFERROR(VLOOKUP(V230,'1.3 Lists'!$V$10:$W$346,2,FALSE),"")</f>
        <v/>
      </c>
      <c r="X230" s="978"/>
      <c r="AC230" t="s">
        <v>2455</v>
      </c>
      <c r="AD230" s="978"/>
      <c r="AE230" s="978"/>
      <c r="AF230" s="978"/>
      <c r="AG230" s="978"/>
      <c r="AH230" s="978"/>
      <c r="AI230" s="978"/>
    </row>
    <row r="231" spans="4:35">
      <c r="D231" t="s">
        <v>269</v>
      </c>
      <c r="E231" t="s">
        <v>245</v>
      </c>
      <c r="F231" t="s">
        <v>376</v>
      </c>
      <c r="G231" t="s">
        <v>315</v>
      </c>
      <c r="H231" t="s">
        <v>296</v>
      </c>
      <c r="I231" t="s">
        <v>297</v>
      </c>
      <c r="J231" t="s">
        <v>130</v>
      </c>
      <c r="K231" t="s">
        <v>356</v>
      </c>
      <c r="L231" s="63"/>
      <c r="M231" s="63"/>
      <c r="Q231" s="978"/>
      <c r="R231" s="978"/>
      <c r="V231" s="978"/>
      <c r="W231" s="1132" t="str">
        <f>IFERROR(VLOOKUP(V231,'1.3 Lists'!$V$10:$W$346,2,FALSE),"")</f>
        <v/>
      </c>
      <c r="X231" s="978"/>
      <c r="AC231" t="s">
        <v>2455</v>
      </c>
      <c r="AD231" s="978"/>
      <c r="AE231" s="978"/>
      <c r="AF231" s="978"/>
      <c r="AG231" s="978"/>
      <c r="AH231" s="978"/>
      <c r="AI231" s="978"/>
    </row>
    <row r="232" spans="4:35">
      <c r="D232" t="s">
        <v>269</v>
      </c>
      <c r="E232" t="s">
        <v>245</v>
      </c>
      <c r="F232" t="s">
        <v>376</v>
      </c>
      <c r="G232" t="s">
        <v>315</v>
      </c>
      <c r="H232" t="s">
        <v>296</v>
      </c>
      <c r="I232" t="s">
        <v>297</v>
      </c>
      <c r="J232" t="s">
        <v>130</v>
      </c>
      <c r="K232" t="s">
        <v>356</v>
      </c>
      <c r="L232" s="63"/>
      <c r="M232" s="63"/>
      <c r="Q232" s="978"/>
      <c r="R232" s="978"/>
      <c r="V232" s="978"/>
      <c r="W232" s="1132" t="str">
        <f>IFERROR(VLOOKUP(V232,'1.3 Lists'!$V$10:$W$346,2,FALSE),"")</f>
        <v/>
      </c>
      <c r="X232" s="978"/>
      <c r="AC232" t="s">
        <v>2455</v>
      </c>
      <c r="AD232" s="978"/>
      <c r="AE232" s="978"/>
      <c r="AF232" s="978"/>
      <c r="AG232" s="978"/>
      <c r="AH232" s="978"/>
      <c r="AI232" s="978"/>
    </row>
    <row r="233" spans="4:35">
      <c r="D233" t="s">
        <v>269</v>
      </c>
      <c r="E233" t="s">
        <v>245</v>
      </c>
      <c r="F233" t="s">
        <v>376</v>
      </c>
      <c r="G233" t="s">
        <v>315</v>
      </c>
      <c r="H233" t="s">
        <v>296</v>
      </c>
      <c r="I233" t="s">
        <v>297</v>
      </c>
      <c r="J233" t="s">
        <v>130</v>
      </c>
      <c r="K233" t="s">
        <v>356</v>
      </c>
      <c r="L233" s="63"/>
      <c r="M233" s="63"/>
      <c r="Q233" s="978"/>
      <c r="R233" s="978"/>
      <c r="V233" s="978"/>
      <c r="W233" s="1132" t="str">
        <f>IFERROR(VLOOKUP(V233,'1.3 Lists'!$V$10:$W$346,2,FALSE),"")</f>
        <v/>
      </c>
      <c r="X233" s="978"/>
      <c r="AC233" t="s">
        <v>2455</v>
      </c>
      <c r="AD233" s="978"/>
      <c r="AE233" s="978"/>
      <c r="AF233" s="978"/>
      <c r="AG233" s="978"/>
      <c r="AH233" s="978"/>
      <c r="AI233" s="978"/>
    </row>
    <row r="234" spans="4:35">
      <c r="D234" t="s">
        <v>269</v>
      </c>
      <c r="E234" t="s">
        <v>245</v>
      </c>
      <c r="F234" t="s">
        <v>376</v>
      </c>
      <c r="G234" t="s">
        <v>315</v>
      </c>
      <c r="H234" t="s">
        <v>296</v>
      </c>
      <c r="I234" t="s">
        <v>297</v>
      </c>
      <c r="J234" t="s">
        <v>130</v>
      </c>
      <c r="K234" t="s">
        <v>356</v>
      </c>
      <c r="L234" s="63"/>
      <c r="M234" s="63"/>
      <c r="Q234" s="978"/>
      <c r="R234" s="978"/>
      <c r="V234" s="978"/>
      <c r="W234" s="1132" t="str">
        <f>IFERROR(VLOOKUP(V234,'1.3 Lists'!$V$10:$W$346,2,FALSE),"")</f>
        <v/>
      </c>
      <c r="X234" s="978"/>
      <c r="AC234" t="s">
        <v>2455</v>
      </c>
      <c r="AD234" s="978"/>
      <c r="AE234" s="978"/>
      <c r="AF234" s="978"/>
      <c r="AG234" s="978"/>
      <c r="AH234" s="978"/>
      <c r="AI234" s="978"/>
    </row>
    <row r="235" spans="4:35">
      <c r="D235" t="s">
        <v>269</v>
      </c>
      <c r="E235" t="s">
        <v>245</v>
      </c>
      <c r="F235" t="s">
        <v>376</v>
      </c>
      <c r="G235" t="s">
        <v>315</v>
      </c>
      <c r="H235" t="s">
        <v>296</v>
      </c>
      <c r="I235" t="s">
        <v>297</v>
      </c>
      <c r="J235" t="s">
        <v>130</v>
      </c>
      <c r="K235" t="s">
        <v>356</v>
      </c>
      <c r="L235" s="63"/>
      <c r="M235" s="63"/>
      <c r="Q235" s="978"/>
      <c r="R235" s="978"/>
      <c r="V235" s="978"/>
      <c r="W235" s="1132" t="str">
        <f>IFERROR(VLOOKUP(V235,'1.3 Lists'!$V$10:$W$346,2,FALSE),"")</f>
        <v/>
      </c>
      <c r="X235" s="978"/>
      <c r="AC235" t="s">
        <v>2455</v>
      </c>
      <c r="AD235" s="978"/>
      <c r="AE235" s="978"/>
      <c r="AF235" s="978"/>
      <c r="AG235" s="978"/>
      <c r="AH235" s="978"/>
      <c r="AI235" s="978"/>
    </row>
    <row r="236" spans="4:35">
      <c r="D236" t="s">
        <v>269</v>
      </c>
      <c r="E236" t="s">
        <v>245</v>
      </c>
      <c r="F236" t="s">
        <v>376</v>
      </c>
      <c r="G236" t="s">
        <v>315</v>
      </c>
      <c r="H236" t="s">
        <v>296</v>
      </c>
      <c r="I236" t="s">
        <v>297</v>
      </c>
      <c r="J236" t="s">
        <v>130</v>
      </c>
      <c r="K236" t="s">
        <v>356</v>
      </c>
      <c r="L236" s="63"/>
      <c r="M236" s="63"/>
      <c r="Q236" s="978"/>
      <c r="R236" s="978"/>
      <c r="V236" s="978"/>
      <c r="W236" s="1132" t="str">
        <f>IFERROR(VLOOKUP(V236,'1.3 Lists'!$V$10:$W$346,2,FALSE),"")</f>
        <v/>
      </c>
      <c r="X236" s="978"/>
      <c r="AC236" t="s">
        <v>2455</v>
      </c>
      <c r="AD236" s="978"/>
      <c r="AE236" s="978"/>
      <c r="AF236" s="978"/>
      <c r="AG236" s="978"/>
      <c r="AH236" s="978"/>
      <c r="AI236" s="978"/>
    </row>
    <row r="237" spans="4:35">
      <c r="D237" t="s">
        <v>269</v>
      </c>
      <c r="E237" t="s">
        <v>245</v>
      </c>
      <c r="F237" t="s">
        <v>376</v>
      </c>
      <c r="G237" t="s">
        <v>315</v>
      </c>
      <c r="H237" t="s">
        <v>296</v>
      </c>
      <c r="I237" t="s">
        <v>297</v>
      </c>
      <c r="J237" t="s">
        <v>130</v>
      </c>
      <c r="K237" t="s">
        <v>356</v>
      </c>
      <c r="L237" s="63"/>
      <c r="M237" s="63"/>
      <c r="Q237" s="978"/>
      <c r="R237" s="978"/>
      <c r="V237" s="978"/>
      <c r="W237" s="1132" t="str">
        <f>IFERROR(VLOOKUP(V237,'1.3 Lists'!$V$10:$W$346,2,FALSE),"")</f>
        <v/>
      </c>
      <c r="X237" s="978"/>
      <c r="AC237" t="s">
        <v>2455</v>
      </c>
      <c r="AD237" s="978"/>
      <c r="AE237" s="978"/>
      <c r="AF237" s="978"/>
      <c r="AG237" s="978"/>
      <c r="AH237" s="978"/>
      <c r="AI237" s="978"/>
    </row>
    <row r="238" spans="4:35">
      <c r="D238" t="s">
        <v>269</v>
      </c>
      <c r="E238" t="s">
        <v>245</v>
      </c>
      <c r="F238" t="s">
        <v>376</v>
      </c>
      <c r="G238" t="s">
        <v>315</v>
      </c>
      <c r="H238" t="s">
        <v>296</v>
      </c>
      <c r="I238" t="s">
        <v>297</v>
      </c>
      <c r="J238" t="s">
        <v>130</v>
      </c>
      <c r="K238" t="s">
        <v>356</v>
      </c>
      <c r="L238" s="63"/>
      <c r="M238" s="63"/>
      <c r="Q238" s="978"/>
      <c r="R238" s="978"/>
      <c r="V238" s="978"/>
      <c r="W238" s="1132" t="str">
        <f>IFERROR(VLOOKUP(V238,'1.3 Lists'!$V$10:$W$346,2,FALSE),"")</f>
        <v/>
      </c>
      <c r="X238" s="978"/>
      <c r="AC238" t="s">
        <v>2455</v>
      </c>
      <c r="AD238" s="978"/>
      <c r="AE238" s="978"/>
      <c r="AF238" s="978"/>
      <c r="AG238" s="978"/>
      <c r="AH238" s="978"/>
      <c r="AI238" s="978"/>
    </row>
    <row r="239" spans="4:35">
      <c r="D239" t="s">
        <v>269</v>
      </c>
      <c r="E239" t="s">
        <v>245</v>
      </c>
      <c r="F239" t="s">
        <v>376</v>
      </c>
      <c r="G239" t="s">
        <v>315</v>
      </c>
      <c r="H239" t="s">
        <v>296</v>
      </c>
      <c r="I239" t="s">
        <v>297</v>
      </c>
      <c r="J239" t="s">
        <v>130</v>
      </c>
      <c r="K239" t="s">
        <v>356</v>
      </c>
      <c r="L239" s="63"/>
      <c r="M239" s="63"/>
      <c r="Q239" s="978"/>
      <c r="R239" s="978"/>
      <c r="V239" s="978"/>
      <c r="W239" s="1132" t="str">
        <f>IFERROR(VLOOKUP(V239,'1.3 Lists'!$V$10:$W$346,2,FALSE),"")</f>
        <v/>
      </c>
      <c r="X239" s="978"/>
      <c r="AC239" t="s">
        <v>2455</v>
      </c>
      <c r="AD239" s="978"/>
      <c r="AE239" s="978"/>
      <c r="AF239" s="978"/>
      <c r="AG239" s="978"/>
      <c r="AH239" s="978"/>
      <c r="AI239" s="978"/>
    </row>
    <row r="240" spans="4:35">
      <c r="D240" t="s">
        <v>269</v>
      </c>
      <c r="E240" t="s">
        <v>245</v>
      </c>
      <c r="F240" t="s">
        <v>376</v>
      </c>
      <c r="G240" t="s">
        <v>315</v>
      </c>
      <c r="H240" t="s">
        <v>296</v>
      </c>
      <c r="I240" t="s">
        <v>297</v>
      </c>
      <c r="J240" t="s">
        <v>130</v>
      </c>
      <c r="K240" t="s">
        <v>356</v>
      </c>
      <c r="L240" s="63"/>
      <c r="M240" s="63"/>
      <c r="Q240" s="978"/>
      <c r="R240" s="978"/>
      <c r="V240" s="978"/>
      <c r="W240" s="1132" t="str">
        <f>IFERROR(VLOOKUP(V240,'1.3 Lists'!$V$10:$W$346,2,FALSE),"")</f>
        <v/>
      </c>
      <c r="X240" s="978"/>
      <c r="AC240" t="s">
        <v>2455</v>
      </c>
      <c r="AD240" s="978"/>
      <c r="AE240" s="978"/>
      <c r="AF240" s="978"/>
      <c r="AG240" s="978"/>
      <c r="AH240" s="978"/>
      <c r="AI240" s="978"/>
    </row>
    <row r="241" spans="4:35">
      <c r="D241" t="s">
        <v>269</v>
      </c>
      <c r="E241" t="s">
        <v>245</v>
      </c>
      <c r="F241" t="s">
        <v>376</v>
      </c>
      <c r="G241" t="s">
        <v>315</v>
      </c>
      <c r="H241" t="s">
        <v>296</v>
      </c>
      <c r="I241" t="s">
        <v>297</v>
      </c>
      <c r="J241" t="s">
        <v>130</v>
      </c>
      <c r="K241" t="s">
        <v>356</v>
      </c>
      <c r="L241" s="63"/>
      <c r="M241" s="63"/>
      <c r="Q241" s="978"/>
      <c r="R241" s="978"/>
      <c r="V241" s="978"/>
      <c r="W241" s="1132" t="str">
        <f>IFERROR(VLOOKUP(V241,'1.3 Lists'!$V$10:$W$346,2,FALSE),"")</f>
        <v/>
      </c>
      <c r="X241" s="978"/>
      <c r="AC241" t="s">
        <v>2455</v>
      </c>
      <c r="AD241" s="978"/>
      <c r="AE241" s="978"/>
      <c r="AF241" s="978"/>
      <c r="AG241" s="978"/>
      <c r="AH241" s="978"/>
      <c r="AI241" s="978"/>
    </row>
    <row r="242" spans="4:35">
      <c r="D242" t="s">
        <v>269</v>
      </c>
      <c r="E242" t="s">
        <v>245</v>
      </c>
      <c r="F242" t="s">
        <v>376</v>
      </c>
      <c r="G242" t="s">
        <v>315</v>
      </c>
      <c r="H242" t="s">
        <v>296</v>
      </c>
      <c r="I242" t="s">
        <v>297</v>
      </c>
      <c r="J242" t="s">
        <v>130</v>
      </c>
      <c r="K242" t="s">
        <v>356</v>
      </c>
      <c r="L242" s="63"/>
      <c r="M242" s="63"/>
      <c r="Q242" s="978"/>
      <c r="R242" s="978"/>
      <c r="V242" s="978"/>
      <c r="W242" s="1132" t="str">
        <f>IFERROR(VLOOKUP(V242,'1.3 Lists'!$V$10:$W$346,2,FALSE),"")</f>
        <v/>
      </c>
      <c r="X242" s="978"/>
      <c r="AC242" t="s">
        <v>2455</v>
      </c>
      <c r="AD242" s="978"/>
      <c r="AE242" s="978"/>
      <c r="AF242" s="978"/>
      <c r="AG242" s="978"/>
      <c r="AH242" s="978"/>
      <c r="AI242" s="978"/>
    </row>
    <row r="243" spans="4:35">
      <c r="D243" t="s">
        <v>269</v>
      </c>
      <c r="E243" t="s">
        <v>245</v>
      </c>
      <c r="F243" t="s">
        <v>376</v>
      </c>
      <c r="G243" t="s">
        <v>315</v>
      </c>
      <c r="H243" t="s">
        <v>296</v>
      </c>
      <c r="I243" t="s">
        <v>297</v>
      </c>
      <c r="J243" t="s">
        <v>130</v>
      </c>
      <c r="K243" t="s">
        <v>356</v>
      </c>
      <c r="L243" s="63"/>
      <c r="M243" s="63"/>
      <c r="Q243" s="978"/>
      <c r="R243" s="978"/>
      <c r="V243" s="978"/>
      <c r="W243" s="1132" t="str">
        <f>IFERROR(VLOOKUP(V243,'1.3 Lists'!$V$10:$W$346,2,FALSE),"")</f>
        <v/>
      </c>
      <c r="X243" s="978"/>
      <c r="AC243" t="s">
        <v>2455</v>
      </c>
      <c r="AD243" s="978"/>
      <c r="AE243" s="978"/>
      <c r="AF243" s="978"/>
      <c r="AG243" s="978"/>
      <c r="AH243" s="978"/>
      <c r="AI243" s="978"/>
    </row>
    <row r="244" spans="4:35">
      <c r="D244" t="s">
        <v>269</v>
      </c>
      <c r="E244" t="s">
        <v>245</v>
      </c>
      <c r="F244" t="s">
        <v>376</v>
      </c>
      <c r="G244" t="s">
        <v>315</v>
      </c>
      <c r="H244" t="s">
        <v>296</v>
      </c>
      <c r="I244" t="s">
        <v>297</v>
      </c>
      <c r="J244" t="s">
        <v>130</v>
      </c>
      <c r="K244" t="s">
        <v>356</v>
      </c>
      <c r="L244" s="63"/>
      <c r="M244" s="63"/>
      <c r="Q244" s="978"/>
      <c r="R244" s="978"/>
      <c r="V244" s="978"/>
      <c r="W244" s="1132" t="str">
        <f>IFERROR(VLOOKUP(V244,'1.3 Lists'!$V$10:$W$346,2,FALSE),"")</f>
        <v/>
      </c>
      <c r="X244" s="978"/>
      <c r="AC244" t="s">
        <v>2455</v>
      </c>
      <c r="AD244" s="978"/>
      <c r="AE244" s="978"/>
      <c r="AF244" s="978"/>
      <c r="AG244" s="978"/>
      <c r="AH244" s="978"/>
      <c r="AI244" s="978"/>
    </row>
    <row r="245" spans="4:35">
      <c r="D245" t="s">
        <v>269</v>
      </c>
      <c r="E245" t="s">
        <v>245</v>
      </c>
      <c r="F245" t="s">
        <v>376</v>
      </c>
      <c r="G245" t="s">
        <v>315</v>
      </c>
      <c r="H245" t="s">
        <v>296</v>
      </c>
      <c r="I245" t="s">
        <v>297</v>
      </c>
      <c r="J245" t="s">
        <v>130</v>
      </c>
      <c r="K245" t="s">
        <v>356</v>
      </c>
      <c r="L245" s="63"/>
      <c r="M245" s="63"/>
      <c r="Q245" s="978"/>
      <c r="R245" s="978"/>
      <c r="V245" s="978"/>
      <c r="W245" s="1132" t="str">
        <f>IFERROR(VLOOKUP(V245,'1.3 Lists'!$V$10:$W$346,2,FALSE),"")</f>
        <v/>
      </c>
      <c r="X245" s="978"/>
      <c r="AC245" t="s">
        <v>2455</v>
      </c>
      <c r="AD245" s="978"/>
      <c r="AE245" s="978"/>
      <c r="AF245" s="978"/>
      <c r="AG245" s="978"/>
      <c r="AH245" s="978"/>
      <c r="AI245" s="978"/>
    </row>
    <row r="246" spans="4:35">
      <c r="D246" t="s">
        <v>269</v>
      </c>
      <c r="E246" t="s">
        <v>245</v>
      </c>
      <c r="F246" t="s">
        <v>376</v>
      </c>
      <c r="G246" t="s">
        <v>315</v>
      </c>
      <c r="H246" t="s">
        <v>296</v>
      </c>
      <c r="I246" t="s">
        <v>297</v>
      </c>
      <c r="J246" t="s">
        <v>130</v>
      </c>
      <c r="K246" t="s">
        <v>356</v>
      </c>
      <c r="L246" s="63"/>
      <c r="M246" s="63"/>
      <c r="Q246" s="978"/>
      <c r="R246" s="978"/>
      <c r="V246" s="978"/>
      <c r="W246" s="1132" t="str">
        <f>IFERROR(VLOOKUP(V246,'1.3 Lists'!$V$10:$W$346,2,FALSE),"")</f>
        <v/>
      </c>
      <c r="X246" s="978"/>
      <c r="AC246" t="s">
        <v>2455</v>
      </c>
      <c r="AD246" s="978"/>
      <c r="AE246" s="978"/>
      <c r="AF246" s="978"/>
      <c r="AG246" s="978"/>
      <c r="AH246" s="978"/>
      <c r="AI246" s="978"/>
    </row>
    <row r="247" spans="4:35">
      <c r="D247" t="s">
        <v>269</v>
      </c>
      <c r="E247" t="s">
        <v>245</v>
      </c>
      <c r="F247" t="s">
        <v>376</v>
      </c>
      <c r="G247" t="s">
        <v>315</v>
      </c>
      <c r="H247" t="s">
        <v>296</v>
      </c>
      <c r="I247" t="s">
        <v>297</v>
      </c>
      <c r="J247" t="s">
        <v>130</v>
      </c>
      <c r="K247" t="s">
        <v>356</v>
      </c>
      <c r="L247" s="63"/>
      <c r="M247" s="63"/>
      <c r="Q247" s="978"/>
      <c r="R247" s="978"/>
      <c r="V247" s="978"/>
      <c r="W247" s="1132" t="str">
        <f>IFERROR(VLOOKUP(V247,'1.3 Lists'!$V$10:$W$346,2,FALSE),"")</f>
        <v/>
      </c>
      <c r="X247" s="978"/>
      <c r="AC247" t="s">
        <v>2455</v>
      </c>
      <c r="AD247" s="978"/>
      <c r="AE247" s="978"/>
      <c r="AF247" s="978"/>
      <c r="AG247" s="978"/>
      <c r="AH247" s="978"/>
      <c r="AI247" s="978"/>
    </row>
    <row r="248" spans="4:35">
      <c r="D248" t="s">
        <v>269</v>
      </c>
      <c r="E248" t="s">
        <v>245</v>
      </c>
      <c r="F248" t="s">
        <v>376</v>
      </c>
      <c r="G248" t="s">
        <v>315</v>
      </c>
      <c r="H248" t="s">
        <v>296</v>
      </c>
      <c r="I248" t="s">
        <v>297</v>
      </c>
      <c r="J248" t="s">
        <v>130</v>
      </c>
      <c r="K248" t="s">
        <v>356</v>
      </c>
      <c r="L248" s="63"/>
      <c r="M248" s="63"/>
      <c r="Q248" s="978"/>
      <c r="R248" s="978"/>
      <c r="V248" s="978"/>
      <c r="W248" s="1132" t="str">
        <f>IFERROR(VLOOKUP(V248,'1.3 Lists'!$V$10:$W$346,2,FALSE),"")</f>
        <v/>
      </c>
      <c r="X248" s="978"/>
      <c r="AC248" t="s">
        <v>2455</v>
      </c>
      <c r="AD248" s="978"/>
      <c r="AE248" s="978"/>
      <c r="AF248" s="978"/>
      <c r="AG248" s="978"/>
      <c r="AH248" s="978"/>
      <c r="AI248" s="978"/>
    </row>
    <row r="249" spans="4:35">
      <c r="D249" t="s">
        <v>269</v>
      </c>
      <c r="E249" t="s">
        <v>245</v>
      </c>
      <c r="F249" t="s">
        <v>376</v>
      </c>
      <c r="G249" t="s">
        <v>315</v>
      </c>
      <c r="H249" t="s">
        <v>296</v>
      </c>
      <c r="I249" t="s">
        <v>297</v>
      </c>
      <c r="J249" t="s">
        <v>130</v>
      </c>
      <c r="K249" t="s">
        <v>356</v>
      </c>
      <c r="L249" s="63"/>
      <c r="M249" s="63"/>
      <c r="Q249" s="978"/>
      <c r="R249" s="978"/>
      <c r="V249" s="978"/>
      <c r="W249" s="1132" t="str">
        <f>IFERROR(VLOOKUP(V249,'1.3 Lists'!$V$10:$W$346,2,FALSE),"")</f>
        <v/>
      </c>
      <c r="X249" s="978"/>
      <c r="AC249" t="s">
        <v>2455</v>
      </c>
      <c r="AD249" s="978"/>
      <c r="AE249" s="978"/>
      <c r="AF249" s="978"/>
      <c r="AG249" s="978"/>
      <c r="AH249" s="978"/>
      <c r="AI249" s="978"/>
    </row>
    <row r="250" spans="4:35">
      <c r="D250" t="s">
        <v>269</v>
      </c>
      <c r="E250" t="s">
        <v>245</v>
      </c>
      <c r="F250" t="s">
        <v>376</v>
      </c>
      <c r="G250" t="s">
        <v>315</v>
      </c>
      <c r="H250" t="s">
        <v>296</v>
      </c>
      <c r="I250" t="s">
        <v>297</v>
      </c>
      <c r="J250" t="s">
        <v>130</v>
      </c>
      <c r="K250" t="s">
        <v>356</v>
      </c>
      <c r="L250" s="63"/>
      <c r="M250" s="63"/>
      <c r="Q250" s="978"/>
      <c r="R250" s="978"/>
      <c r="V250" s="978"/>
      <c r="W250" s="1132" t="str">
        <f>IFERROR(VLOOKUP(V250,'1.3 Lists'!$V$10:$W$346,2,FALSE),"")</f>
        <v/>
      </c>
      <c r="X250" s="978"/>
      <c r="AC250" t="s">
        <v>2455</v>
      </c>
      <c r="AD250" s="978"/>
      <c r="AE250" s="978"/>
      <c r="AF250" s="978"/>
      <c r="AG250" s="978"/>
      <c r="AH250" s="978"/>
      <c r="AI250" s="978"/>
    </row>
    <row r="251" spans="4:35">
      <c r="D251" t="s">
        <v>269</v>
      </c>
      <c r="E251" t="s">
        <v>245</v>
      </c>
      <c r="F251" t="s">
        <v>376</v>
      </c>
      <c r="G251" t="s">
        <v>315</v>
      </c>
      <c r="H251" t="s">
        <v>296</v>
      </c>
      <c r="I251" t="s">
        <v>297</v>
      </c>
      <c r="J251" t="s">
        <v>130</v>
      </c>
      <c r="K251" t="s">
        <v>356</v>
      </c>
      <c r="L251" s="63"/>
      <c r="M251" s="63"/>
      <c r="Q251" s="978"/>
      <c r="R251" s="978"/>
      <c r="V251" s="978"/>
      <c r="W251" s="1132" t="str">
        <f>IFERROR(VLOOKUP(V251,'1.3 Lists'!$V$10:$W$346,2,FALSE),"")</f>
        <v/>
      </c>
      <c r="X251" s="978"/>
      <c r="AC251" t="s">
        <v>2455</v>
      </c>
      <c r="AD251" s="978"/>
      <c r="AE251" s="978"/>
      <c r="AF251" s="978"/>
      <c r="AG251" s="978"/>
      <c r="AH251" s="978"/>
      <c r="AI251" s="978"/>
    </row>
    <row r="252" spans="4:35">
      <c r="D252" t="s">
        <v>269</v>
      </c>
      <c r="E252" t="s">
        <v>245</v>
      </c>
      <c r="F252" t="s">
        <v>376</v>
      </c>
      <c r="G252" t="s">
        <v>315</v>
      </c>
      <c r="H252" t="s">
        <v>296</v>
      </c>
      <c r="I252" t="s">
        <v>297</v>
      </c>
      <c r="J252" t="s">
        <v>130</v>
      </c>
      <c r="K252" t="s">
        <v>356</v>
      </c>
      <c r="L252" s="63"/>
      <c r="M252" s="63"/>
      <c r="Q252" s="978"/>
      <c r="R252" s="978"/>
      <c r="V252" s="978"/>
      <c r="W252" s="1132" t="str">
        <f>IFERROR(VLOOKUP(V252,'1.3 Lists'!$V$10:$W$346,2,FALSE),"")</f>
        <v/>
      </c>
      <c r="X252" s="978"/>
      <c r="AC252" t="s">
        <v>2455</v>
      </c>
      <c r="AD252" s="978"/>
      <c r="AE252" s="978"/>
      <c r="AF252" s="978"/>
      <c r="AG252" s="978"/>
      <c r="AH252" s="978"/>
      <c r="AI252" s="978"/>
    </row>
    <row r="253" spans="4:35">
      <c r="D253" t="s">
        <v>269</v>
      </c>
      <c r="E253" t="s">
        <v>245</v>
      </c>
      <c r="F253" t="s">
        <v>376</v>
      </c>
      <c r="G253" t="s">
        <v>315</v>
      </c>
      <c r="H253" t="s">
        <v>296</v>
      </c>
      <c r="I253" t="s">
        <v>297</v>
      </c>
      <c r="J253" t="s">
        <v>130</v>
      </c>
      <c r="K253" t="s">
        <v>356</v>
      </c>
      <c r="L253" s="63"/>
      <c r="M253" s="63"/>
      <c r="Q253" s="978"/>
      <c r="R253" s="978"/>
      <c r="V253" s="978"/>
      <c r="W253" s="1132" t="str">
        <f>IFERROR(VLOOKUP(V253,'1.3 Lists'!$V$10:$W$346,2,FALSE),"")</f>
        <v/>
      </c>
      <c r="X253" s="978"/>
      <c r="AC253" t="s">
        <v>2455</v>
      </c>
      <c r="AD253" s="978"/>
      <c r="AE253" s="978"/>
      <c r="AF253" s="978"/>
      <c r="AG253" s="978"/>
      <c r="AH253" s="978"/>
      <c r="AI253" s="978"/>
    </row>
    <row r="254" spans="4:35">
      <c r="D254" t="s">
        <v>269</v>
      </c>
      <c r="E254" t="s">
        <v>245</v>
      </c>
      <c r="F254" t="s">
        <v>376</v>
      </c>
      <c r="G254" t="s">
        <v>315</v>
      </c>
      <c r="H254" t="s">
        <v>296</v>
      </c>
      <c r="I254" t="s">
        <v>297</v>
      </c>
      <c r="J254" t="s">
        <v>130</v>
      </c>
      <c r="K254" t="s">
        <v>356</v>
      </c>
      <c r="L254" s="63"/>
      <c r="M254" s="63"/>
      <c r="Q254" s="978"/>
      <c r="R254" s="978"/>
      <c r="V254" s="978"/>
      <c r="W254" s="1132" t="str">
        <f>IFERROR(VLOOKUP(V254,'1.3 Lists'!$V$10:$W$346,2,FALSE),"")</f>
        <v/>
      </c>
      <c r="X254" s="978"/>
      <c r="AC254" t="s">
        <v>2455</v>
      </c>
      <c r="AD254" s="978"/>
      <c r="AE254" s="978"/>
      <c r="AF254" s="978"/>
      <c r="AG254" s="978"/>
      <c r="AH254" s="978"/>
      <c r="AI254" s="978"/>
    </row>
    <row r="255" spans="4:35">
      <c r="D255" t="s">
        <v>269</v>
      </c>
      <c r="E255" t="s">
        <v>245</v>
      </c>
      <c r="F255" t="s">
        <v>376</v>
      </c>
      <c r="G255" t="s">
        <v>315</v>
      </c>
      <c r="H255" t="s">
        <v>296</v>
      </c>
      <c r="I255" t="s">
        <v>297</v>
      </c>
      <c r="J255" t="s">
        <v>130</v>
      </c>
      <c r="K255" t="s">
        <v>356</v>
      </c>
      <c r="L255" s="63"/>
      <c r="M255" s="63"/>
      <c r="Q255" s="978"/>
      <c r="R255" s="978"/>
      <c r="V255" s="978"/>
      <c r="W255" s="1132" t="str">
        <f>IFERROR(VLOOKUP(V255,'1.3 Lists'!$V$10:$W$346,2,FALSE),"")</f>
        <v/>
      </c>
      <c r="X255" s="978"/>
      <c r="AC255" t="s">
        <v>2455</v>
      </c>
      <c r="AD255" s="978"/>
      <c r="AE255" s="978"/>
      <c r="AF255" s="978"/>
      <c r="AG255" s="978"/>
      <c r="AH255" s="978"/>
      <c r="AI255" s="978"/>
    </row>
    <row r="256" spans="4:35">
      <c r="D256" t="s">
        <v>269</v>
      </c>
      <c r="E256" t="s">
        <v>245</v>
      </c>
      <c r="F256" t="s">
        <v>376</v>
      </c>
      <c r="G256" t="s">
        <v>315</v>
      </c>
      <c r="H256" t="s">
        <v>296</v>
      </c>
      <c r="I256" t="s">
        <v>297</v>
      </c>
      <c r="J256" t="s">
        <v>130</v>
      </c>
      <c r="K256" t="s">
        <v>356</v>
      </c>
      <c r="L256" s="63"/>
      <c r="M256" s="63"/>
      <c r="Q256" s="978"/>
      <c r="R256" s="978"/>
      <c r="V256" s="978"/>
      <c r="W256" s="1132" t="str">
        <f>IFERROR(VLOOKUP(V256,'1.3 Lists'!$V$10:$W$346,2,FALSE),"")</f>
        <v/>
      </c>
      <c r="X256" s="978"/>
      <c r="AC256" t="s">
        <v>2455</v>
      </c>
      <c r="AD256" s="978"/>
      <c r="AE256" s="978"/>
      <c r="AF256" s="978"/>
      <c r="AG256" s="978"/>
      <c r="AH256" s="978"/>
      <c r="AI256" s="978"/>
    </row>
    <row r="257" spans="4:35">
      <c r="D257" t="s">
        <v>269</v>
      </c>
      <c r="E257" t="s">
        <v>245</v>
      </c>
      <c r="F257" t="s">
        <v>376</v>
      </c>
      <c r="G257" t="s">
        <v>315</v>
      </c>
      <c r="H257" t="s">
        <v>296</v>
      </c>
      <c r="I257" t="s">
        <v>297</v>
      </c>
      <c r="J257" t="s">
        <v>130</v>
      </c>
      <c r="K257" t="s">
        <v>356</v>
      </c>
      <c r="L257" s="63"/>
      <c r="M257" s="63"/>
      <c r="Q257" s="978"/>
      <c r="R257" s="978"/>
      <c r="V257" s="978"/>
      <c r="W257" s="1132" t="str">
        <f>IFERROR(VLOOKUP(V257,'1.3 Lists'!$V$10:$W$346,2,FALSE),"")</f>
        <v/>
      </c>
      <c r="X257" s="978"/>
      <c r="AC257" t="s">
        <v>2455</v>
      </c>
      <c r="AD257" s="978"/>
      <c r="AE257" s="978"/>
      <c r="AF257" s="978"/>
      <c r="AG257" s="978"/>
      <c r="AH257" s="978"/>
      <c r="AI257" s="978"/>
    </row>
    <row r="258" spans="4:35">
      <c r="D258" t="s">
        <v>269</v>
      </c>
      <c r="E258" t="s">
        <v>245</v>
      </c>
      <c r="F258" t="s">
        <v>376</v>
      </c>
      <c r="G258" t="s">
        <v>315</v>
      </c>
      <c r="H258" t="s">
        <v>296</v>
      </c>
      <c r="I258" t="s">
        <v>297</v>
      </c>
      <c r="J258" t="s">
        <v>130</v>
      </c>
      <c r="K258" t="s">
        <v>356</v>
      </c>
      <c r="L258" s="63"/>
      <c r="M258" s="63"/>
      <c r="Q258" s="978"/>
      <c r="R258" s="978"/>
      <c r="V258" s="978"/>
      <c r="W258" s="1132" t="str">
        <f>IFERROR(VLOOKUP(V258,'1.3 Lists'!$V$10:$W$346,2,FALSE),"")</f>
        <v/>
      </c>
      <c r="X258" s="978"/>
      <c r="AC258" t="s">
        <v>2455</v>
      </c>
      <c r="AD258" s="978"/>
      <c r="AE258" s="978"/>
      <c r="AF258" s="978"/>
      <c r="AG258" s="978"/>
      <c r="AH258" s="978"/>
      <c r="AI258" s="978"/>
    </row>
    <row r="259" spans="4:35">
      <c r="D259" t="s">
        <v>269</v>
      </c>
      <c r="E259" t="s">
        <v>245</v>
      </c>
      <c r="F259" t="s">
        <v>376</v>
      </c>
      <c r="G259" t="s">
        <v>315</v>
      </c>
      <c r="H259" t="s">
        <v>296</v>
      </c>
      <c r="I259" t="s">
        <v>297</v>
      </c>
      <c r="J259" t="s">
        <v>130</v>
      </c>
      <c r="K259" t="s">
        <v>356</v>
      </c>
      <c r="L259" s="63"/>
      <c r="M259" s="63"/>
      <c r="Q259" s="978"/>
      <c r="R259" s="978"/>
      <c r="V259" s="978"/>
      <c r="W259" s="1132" t="str">
        <f>IFERROR(VLOOKUP(V259,'1.3 Lists'!$V$10:$W$346,2,FALSE),"")</f>
        <v/>
      </c>
      <c r="X259" s="978"/>
      <c r="AC259" t="s">
        <v>2455</v>
      </c>
      <c r="AD259" s="978"/>
      <c r="AE259" s="978"/>
      <c r="AF259" s="978"/>
      <c r="AG259" s="978"/>
      <c r="AH259" s="978"/>
      <c r="AI259" s="978"/>
    </row>
    <row r="260" spans="4:35">
      <c r="D260" t="s">
        <v>269</v>
      </c>
      <c r="E260" t="s">
        <v>245</v>
      </c>
      <c r="F260" t="s">
        <v>376</v>
      </c>
      <c r="G260" t="s">
        <v>315</v>
      </c>
      <c r="H260" t="s">
        <v>296</v>
      </c>
      <c r="I260" t="s">
        <v>297</v>
      </c>
      <c r="J260" t="s">
        <v>130</v>
      </c>
      <c r="K260" t="s">
        <v>356</v>
      </c>
      <c r="L260" s="63"/>
      <c r="M260" s="63"/>
      <c r="Q260" s="978"/>
      <c r="R260" s="978"/>
      <c r="V260" s="978"/>
      <c r="W260" s="1132" t="str">
        <f>IFERROR(VLOOKUP(V260,'1.3 Lists'!$V$10:$W$346,2,FALSE),"")</f>
        <v/>
      </c>
      <c r="X260" s="978"/>
      <c r="AC260" t="s">
        <v>2455</v>
      </c>
      <c r="AD260" s="978"/>
      <c r="AE260" s="978"/>
      <c r="AF260" s="978"/>
      <c r="AG260" s="978"/>
      <c r="AH260" s="978"/>
      <c r="AI260" s="978"/>
    </row>
    <row r="261" spans="4:35">
      <c r="D261" t="s">
        <v>269</v>
      </c>
      <c r="E261" t="s">
        <v>245</v>
      </c>
      <c r="F261" t="s">
        <v>376</v>
      </c>
      <c r="G261" t="s">
        <v>315</v>
      </c>
      <c r="H261" t="s">
        <v>296</v>
      </c>
      <c r="I261" t="s">
        <v>297</v>
      </c>
      <c r="J261" t="s">
        <v>130</v>
      </c>
      <c r="K261" t="s">
        <v>356</v>
      </c>
      <c r="L261" s="63"/>
      <c r="M261" s="63"/>
      <c r="Q261" s="978"/>
      <c r="R261" s="978"/>
      <c r="V261" s="978"/>
      <c r="W261" s="1132" t="str">
        <f>IFERROR(VLOOKUP(V261,'1.3 Lists'!$V$10:$W$346,2,FALSE),"")</f>
        <v/>
      </c>
      <c r="X261" s="978"/>
      <c r="AC261" t="s">
        <v>2455</v>
      </c>
      <c r="AD261" s="978"/>
      <c r="AE261" s="978"/>
      <c r="AF261" s="978"/>
      <c r="AG261" s="978"/>
      <c r="AH261" s="978"/>
      <c r="AI261" s="978"/>
    </row>
    <row r="262" spans="4:35">
      <c r="D262" t="s">
        <v>269</v>
      </c>
      <c r="E262" t="s">
        <v>245</v>
      </c>
      <c r="F262" t="s">
        <v>376</v>
      </c>
      <c r="G262" t="s">
        <v>315</v>
      </c>
      <c r="H262" t="s">
        <v>296</v>
      </c>
      <c r="I262" t="s">
        <v>297</v>
      </c>
      <c r="J262" t="s">
        <v>130</v>
      </c>
      <c r="K262" t="s">
        <v>356</v>
      </c>
      <c r="L262" s="63"/>
      <c r="M262" s="63"/>
      <c r="Q262" s="978"/>
      <c r="R262" s="978"/>
      <c r="V262" s="978"/>
      <c r="W262" s="1132" t="str">
        <f>IFERROR(VLOOKUP(V262,'1.3 Lists'!$V$10:$W$346,2,FALSE),"")</f>
        <v/>
      </c>
      <c r="X262" s="978"/>
      <c r="AC262" t="s">
        <v>2455</v>
      </c>
      <c r="AD262" s="978"/>
      <c r="AE262" s="978"/>
      <c r="AF262" s="978"/>
      <c r="AG262" s="978"/>
      <c r="AH262" s="978"/>
      <c r="AI262" s="978"/>
    </row>
    <row r="263" spans="4:35">
      <c r="D263" t="s">
        <v>269</v>
      </c>
      <c r="E263" t="s">
        <v>245</v>
      </c>
      <c r="F263" t="s">
        <v>376</v>
      </c>
      <c r="G263" t="s">
        <v>315</v>
      </c>
      <c r="H263" t="s">
        <v>296</v>
      </c>
      <c r="I263" t="s">
        <v>297</v>
      </c>
      <c r="J263" t="s">
        <v>130</v>
      </c>
      <c r="K263" t="s">
        <v>356</v>
      </c>
      <c r="L263" s="63"/>
      <c r="M263" s="63"/>
      <c r="Q263" s="978"/>
      <c r="R263" s="978"/>
      <c r="V263" s="978"/>
      <c r="W263" s="1132" t="str">
        <f>IFERROR(VLOOKUP(V263,'1.3 Lists'!$V$10:$W$346,2,FALSE),"")</f>
        <v/>
      </c>
      <c r="X263" s="978"/>
      <c r="AC263" t="s">
        <v>2455</v>
      </c>
      <c r="AD263" s="978"/>
      <c r="AE263" s="978"/>
      <c r="AF263" s="978"/>
      <c r="AG263" s="978"/>
      <c r="AH263" s="978"/>
      <c r="AI263" s="978"/>
    </row>
    <row r="264" spans="4:35">
      <c r="D264" t="s">
        <v>269</v>
      </c>
      <c r="E264" t="s">
        <v>245</v>
      </c>
      <c r="F264" t="s">
        <v>376</v>
      </c>
      <c r="G264" t="s">
        <v>315</v>
      </c>
      <c r="H264" t="s">
        <v>296</v>
      </c>
      <c r="I264" t="s">
        <v>297</v>
      </c>
      <c r="J264" t="s">
        <v>130</v>
      </c>
      <c r="K264" t="s">
        <v>356</v>
      </c>
      <c r="L264" s="63"/>
      <c r="M264" s="63"/>
      <c r="Q264" s="978"/>
      <c r="R264" s="978"/>
      <c r="V264" s="978"/>
      <c r="W264" s="1132" t="str">
        <f>IFERROR(VLOOKUP(V264,'1.3 Lists'!$V$10:$W$346,2,FALSE),"")</f>
        <v/>
      </c>
      <c r="X264" s="978"/>
      <c r="AC264" t="s">
        <v>2455</v>
      </c>
      <c r="AD264" s="978"/>
      <c r="AE264" s="978"/>
      <c r="AF264" s="978"/>
      <c r="AG264" s="978"/>
      <c r="AH264" s="978"/>
      <c r="AI264" s="978"/>
    </row>
    <row r="265" spans="4:35">
      <c r="D265" t="s">
        <v>269</v>
      </c>
      <c r="E265" t="s">
        <v>245</v>
      </c>
      <c r="F265" t="s">
        <v>376</v>
      </c>
      <c r="G265" t="s">
        <v>315</v>
      </c>
      <c r="H265" t="s">
        <v>296</v>
      </c>
      <c r="I265" t="s">
        <v>297</v>
      </c>
      <c r="J265" t="s">
        <v>130</v>
      </c>
      <c r="K265" t="s">
        <v>356</v>
      </c>
      <c r="L265" s="63"/>
      <c r="M265" s="63"/>
      <c r="Q265" s="978"/>
      <c r="R265" s="978"/>
      <c r="V265" s="978"/>
      <c r="W265" s="1132" t="str">
        <f>IFERROR(VLOOKUP(V265,'1.3 Lists'!$V$10:$W$346,2,FALSE),"")</f>
        <v/>
      </c>
      <c r="X265" s="978"/>
      <c r="AC265" t="s">
        <v>2455</v>
      </c>
      <c r="AD265" s="978"/>
      <c r="AE265" s="978"/>
      <c r="AF265" s="978"/>
      <c r="AG265" s="978"/>
      <c r="AH265" s="978"/>
      <c r="AI265" s="978"/>
    </row>
    <row r="266" spans="4:35">
      <c r="D266" t="s">
        <v>269</v>
      </c>
      <c r="E266" t="s">
        <v>245</v>
      </c>
      <c r="F266" t="s">
        <v>376</v>
      </c>
      <c r="G266" t="s">
        <v>315</v>
      </c>
      <c r="H266" t="s">
        <v>296</v>
      </c>
      <c r="I266" t="s">
        <v>297</v>
      </c>
      <c r="J266" t="s">
        <v>130</v>
      </c>
      <c r="K266" t="s">
        <v>356</v>
      </c>
      <c r="L266" s="63"/>
      <c r="M266" s="63"/>
      <c r="Q266" s="978"/>
      <c r="R266" s="978"/>
      <c r="V266" s="978"/>
      <c r="W266" s="1132" t="str">
        <f>IFERROR(VLOOKUP(V266,'1.3 Lists'!$V$10:$W$346,2,FALSE),"")</f>
        <v/>
      </c>
      <c r="X266" s="978"/>
      <c r="AC266" t="s">
        <v>2455</v>
      </c>
      <c r="AD266" s="978"/>
      <c r="AE266" s="978"/>
      <c r="AF266" s="978"/>
      <c r="AG266" s="978"/>
      <c r="AH266" s="978"/>
      <c r="AI266" s="978"/>
    </row>
    <row r="267" spans="4:35">
      <c r="D267" t="s">
        <v>269</v>
      </c>
      <c r="E267" t="s">
        <v>245</v>
      </c>
      <c r="F267" t="s">
        <v>376</v>
      </c>
      <c r="G267" t="s">
        <v>315</v>
      </c>
      <c r="H267" t="s">
        <v>296</v>
      </c>
      <c r="I267" t="s">
        <v>297</v>
      </c>
      <c r="J267" t="s">
        <v>130</v>
      </c>
      <c r="K267" t="s">
        <v>356</v>
      </c>
      <c r="L267" s="63"/>
      <c r="M267" s="63"/>
      <c r="Q267" s="978"/>
      <c r="R267" s="978"/>
      <c r="V267" s="978"/>
      <c r="W267" s="1132" t="str">
        <f>IFERROR(VLOOKUP(V267,'1.3 Lists'!$V$10:$W$346,2,FALSE),"")</f>
        <v/>
      </c>
      <c r="X267" s="978"/>
      <c r="AC267" t="s">
        <v>2455</v>
      </c>
      <c r="AD267" s="978"/>
      <c r="AE267" s="978"/>
      <c r="AF267" s="978"/>
      <c r="AG267" s="978"/>
      <c r="AH267" s="978"/>
      <c r="AI267" s="978"/>
    </row>
    <row r="268" spans="4:35">
      <c r="D268" t="s">
        <v>269</v>
      </c>
      <c r="E268" t="s">
        <v>245</v>
      </c>
      <c r="F268" t="s">
        <v>376</v>
      </c>
      <c r="G268" t="s">
        <v>315</v>
      </c>
      <c r="H268" t="s">
        <v>296</v>
      </c>
      <c r="I268" t="s">
        <v>297</v>
      </c>
      <c r="J268" t="s">
        <v>130</v>
      </c>
      <c r="K268" t="s">
        <v>356</v>
      </c>
      <c r="L268" s="63"/>
      <c r="M268" s="63"/>
      <c r="Q268" s="978"/>
      <c r="R268" s="978"/>
      <c r="V268" s="978"/>
      <c r="W268" s="1132" t="str">
        <f>IFERROR(VLOOKUP(V268,'1.3 Lists'!$V$10:$W$346,2,FALSE),"")</f>
        <v/>
      </c>
      <c r="X268" s="978"/>
      <c r="AC268" t="s">
        <v>2455</v>
      </c>
      <c r="AD268" s="978"/>
      <c r="AE268" s="978"/>
      <c r="AF268" s="978"/>
      <c r="AG268" s="978"/>
      <c r="AH268" s="978"/>
      <c r="AI268" s="978"/>
    </row>
    <row r="269" spans="4:35">
      <c r="D269" t="s">
        <v>269</v>
      </c>
      <c r="E269" t="s">
        <v>245</v>
      </c>
      <c r="F269" t="s">
        <v>376</v>
      </c>
      <c r="G269" t="s">
        <v>315</v>
      </c>
      <c r="H269" t="s">
        <v>296</v>
      </c>
      <c r="I269" t="s">
        <v>297</v>
      </c>
      <c r="J269" t="s">
        <v>130</v>
      </c>
      <c r="K269" t="s">
        <v>356</v>
      </c>
      <c r="L269" s="63"/>
      <c r="M269" s="63"/>
      <c r="Q269" s="978"/>
      <c r="R269" s="978"/>
      <c r="V269" s="978"/>
      <c r="W269" s="1132" t="str">
        <f>IFERROR(VLOOKUP(V269,'1.3 Lists'!$V$10:$W$346,2,FALSE),"")</f>
        <v/>
      </c>
      <c r="X269" s="978"/>
      <c r="AC269" t="s">
        <v>2455</v>
      </c>
      <c r="AD269" s="978"/>
      <c r="AE269" s="978"/>
      <c r="AF269" s="978"/>
      <c r="AG269" s="978"/>
      <c r="AH269" s="978"/>
      <c r="AI269" s="978"/>
    </row>
    <row r="270" spans="4:35">
      <c r="D270" t="s">
        <v>269</v>
      </c>
      <c r="E270" t="s">
        <v>245</v>
      </c>
      <c r="F270" t="s">
        <v>376</v>
      </c>
      <c r="G270" t="s">
        <v>315</v>
      </c>
      <c r="H270" t="s">
        <v>296</v>
      </c>
      <c r="I270" t="s">
        <v>297</v>
      </c>
      <c r="J270" t="s">
        <v>130</v>
      </c>
      <c r="K270" t="s">
        <v>356</v>
      </c>
      <c r="L270" s="63"/>
      <c r="M270" s="63"/>
      <c r="Q270" s="978"/>
      <c r="R270" s="978"/>
      <c r="V270" s="978"/>
      <c r="W270" s="1132" t="str">
        <f>IFERROR(VLOOKUP(V270,'1.3 Lists'!$V$10:$W$346,2,FALSE),"")</f>
        <v/>
      </c>
      <c r="X270" s="978"/>
      <c r="AC270" t="s">
        <v>2455</v>
      </c>
      <c r="AD270" s="978"/>
      <c r="AE270" s="978"/>
      <c r="AF270" s="978"/>
      <c r="AG270" s="978"/>
      <c r="AH270" s="978"/>
      <c r="AI270" s="978"/>
    </row>
    <row r="271" spans="4:35">
      <c r="D271" t="s">
        <v>269</v>
      </c>
      <c r="E271" t="s">
        <v>245</v>
      </c>
      <c r="F271" t="s">
        <v>376</v>
      </c>
      <c r="G271" t="s">
        <v>315</v>
      </c>
      <c r="H271" t="s">
        <v>296</v>
      </c>
      <c r="I271" t="s">
        <v>297</v>
      </c>
      <c r="J271" t="s">
        <v>130</v>
      </c>
      <c r="K271" t="s">
        <v>356</v>
      </c>
      <c r="L271" s="63"/>
      <c r="M271" s="63"/>
      <c r="Q271" s="978"/>
      <c r="R271" s="978"/>
      <c r="V271" s="978"/>
      <c r="W271" s="1132" t="str">
        <f>IFERROR(VLOOKUP(V271,'1.3 Lists'!$V$10:$W$346,2,FALSE),"")</f>
        <v/>
      </c>
      <c r="X271" s="978"/>
      <c r="AC271" t="s">
        <v>2455</v>
      </c>
      <c r="AD271" s="978"/>
      <c r="AE271" s="978"/>
      <c r="AF271" s="978"/>
      <c r="AG271" s="978"/>
      <c r="AH271" s="978"/>
      <c r="AI271" s="978"/>
    </row>
    <row r="272" spans="4:35">
      <c r="D272" t="s">
        <v>269</v>
      </c>
      <c r="E272" t="s">
        <v>245</v>
      </c>
      <c r="F272" t="s">
        <v>376</v>
      </c>
      <c r="G272" t="s">
        <v>315</v>
      </c>
      <c r="H272" t="s">
        <v>296</v>
      </c>
      <c r="I272" t="s">
        <v>297</v>
      </c>
      <c r="J272" t="s">
        <v>130</v>
      </c>
      <c r="K272" t="s">
        <v>356</v>
      </c>
      <c r="L272" s="63"/>
      <c r="M272" s="63"/>
      <c r="Q272" s="978"/>
      <c r="R272" s="978"/>
      <c r="V272" s="978"/>
      <c r="W272" s="1132" t="str">
        <f>IFERROR(VLOOKUP(V272,'1.3 Lists'!$V$10:$W$346,2,FALSE),"")</f>
        <v/>
      </c>
      <c r="X272" s="978"/>
      <c r="AC272" t="s">
        <v>2455</v>
      </c>
      <c r="AD272" s="978"/>
      <c r="AE272" s="978"/>
      <c r="AF272" s="978"/>
      <c r="AG272" s="978"/>
      <c r="AH272" s="978"/>
      <c r="AI272" s="978"/>
    </row>
    <row r="273" spans="4:35">
      <c r="D273" t="s">
        <v>269</v>
      </c>
      <c r="E273" t="s">
        <v>245</v>
      </c>
      <c r="F273" t="s">
        <v>376</v>
      </c>
      <c r="G273" t="s">
        <v>315</v>
      </c>
      <c r="H273" t="s">
        <v>296</v>
      </c>
      <c r="I273" t="s">
        <v>297</v>
      </c>
      <c r="J273" t="s">
        <v>130</v>
      </c>
      <c r="K273" t="s">
        <v>356</v>
      </c>
      <c r="L273" s="63"/>
      <c r="M273" s="63"/>
      <c r="Q273" s="978"/>
      <c r="R273" s="978"/>
      <c r="V273" s="978"/>
      <c r="W273" s="1132" t="str">
        <f>IFERROR(VLOOKUP(V273,'1.3 Lists'!$V$10:$W$346,2,FALSE),"")</f>
        <v/>
      </c>
      <c r="X273" s="978"/>
      <c r="AC273" t="s">
        <v>2455</v>
      </c>
      <c r="AD273" s="978"/>
      <c r="AE273" s="978"/>
      <c r="AF273" s="978"/>
      <c r="AG273" s="978"/>
      <c r="AH273" s="978"/>
      <c r="AI273" s="978"/>
    </row>
    <row r="274" spans="4:35">
      <c r="D274" t="s">
        <v>269</v>
      </c>
      <c r="E274" t="s">
        <v>245</v>
      </c>
      <c r="F274" t="s">
        <v>376</v>
      </c>
      <c r="G274" t="s">
        <v>315</v>
      </c>
      <c r="H274" t="s">
        <v>296</v>
      </c>
      <c r="I274" t="s">
        <v>297</v>
      </c>
      <c r="J274" t="s">
        <v>130</v>
      </c>
      <c r="K274" t="s">
        <v>356</v>
      </c>
      <c r="L274" s="63"/>
      <c r="M274" s="63"/>
      <c r="Q274" s="978"/>
      <c r="R274" s="978"/>
      <c r="V274" s="978"/>
      <c r="W274" s="1132" t="str">
        <f>IFERROR(VLOOKUP(V274,'1.3 Lists'!$V$10:$W$346,2,FALSE),"")</f>
        <v/>
      </c>
      <c r="X274" s="978"/>
      <c r="AC274" t="s">
        <v>2455</v>
      </c>
      <c r="AD274" s="978"/>
      <c r="AE274" s="978"/>
      <c r="AF274" s="978"/>
      <c r="AG274" s="978"/>
      <c r="AH274" s="978"/>
      <c r="AI274" s="978"/>
    </row>
    <row r="275" spans="4:35">
      <c r="D275" t="s">
        <v>269</v>
      </c>
      <c r="E275" t="s">
        <v>245</v>
      </c>
      <c r="F275" t="s">
        <v>376</v>
      </c>
      <c r="G275" t="s">
        <v>315</v>
      </c>
      <c r="H275" t="s">
        <v>296</v>
      </c>
      <c r="I275" t="s">
        <v>297</v>
      </c>
      <c r="J275" t="s">
        <v>130</v>
      </c>
      <c r="K275" t="s">
        <v>356</v>
      </c>
      <c r="L275" s="63"/>
      <c r="M275" s="63"/>
      <c r="Q275" s="978"/>
      <c r="R275" s="978"/>
      <c r="V275" s="978"/>
      <c r="W275" s="1132" t="str">
        <f>IFERROR(VLOOKUP(V275,'1.3 Lists'!$V$10:$W$346,2,FALSE),"")</f>
        <v/>
      </c>
      <c r="X275" s="978"/>
      <c r="AC275" t="s">
        <v>2455</v>
      </c>
      <c r="AD275" s="978"/>
      <c r="AE275" s="978"/>
      <c r="AF275" s="978"/>
      <c r="AG275" s="978"/>
      <c r="AH275" s="978"/>
      <c r="AI275" s="978"/>
    </row>
    <row r="276" spans="4:35">
      <c r="D276" t="s">
        <v>269</v>
      </c>
      <c r="E276" t="s">
        <v>245</v>
      </c>
      <c r="F276" t="s">
        <v>376</v>
      </c>
      <c r="G276" t="s">
        <v>315</v>
      </c>
      <c r="H276" t="s">
        <v>296</v>
      </c>
      <c r="I276" t="s">
        <v>297</v>
      </c>
      <c r="J276" t="s">
        <v>130</v>
      </c>
      <c r="K276" t="s">
        <v>356</v>
      </c>
      <c r="L276" s="63"/>
      <c r="M276" s="63"/>
      <c r="Q276" s="978"/>
      <c r="R276" s="978"/>
      <c r="V276" s="978"/>
      <c r="W276" s="1132" t="str">
        <f>IFERROR(VLOOKUP(V276,'1.3 Lists'!$V$10:$W$346,2,FALSE),"")</f>
        <v/>
      </c>
      <c r="X276" s="978"/>
      <c r="AC276" t="s">
        <v>2455</v>
      </c>
      <c r="AD276" s="978"/>
      <c r="AE276" s="978"/>
      <c r="AF276" s="978"/>
      <c r="AG276" s="978"/>
      <c r="AH276" s="978"/>
      <c r="AI276" s="978"/>
    </row>
    <row r="277" spans="4:35">
      <c r="D277" t="s">
        <v>269</v>
      </c>
      <c r="E277" t="s">
        <v>245</v>
      </c>
      <c r="F277" t="s">
        <v>376</v>
      </c>
      <c r="G277" t="s">
        <v>315</v>
      </c>
      <c r="H277" t="s">
        <v>296</v>
      </c>
      <c r="I277" t="s">
        <v>297</v>
      </c>
      <c r="J277" t="s">
        <v>130</v>
      </c>
      <c r="K277" t="s">
        <v>356</v>
      </c>
      <c r="L277" s="63"/>
      <c r="M277" s="63"/>
      <c r="Q277" s="978"/>
      <c r="R277" s="978"/>
      <c r="V277" s="978"/>
      <c r="W277" s="1132" t="str">
        <f>IFERROR(VLOOKUP(V277,'1.3 Lists'!$V$10:$W$346,2,FALSE),"")</f>
        <v/>
      </c>
      <c r="X277" s="978"/>
      <c r="AC277" t="s">
        <v>2455</v>
      </c>
      <c r="AD277" s="978"/>
      <c r="AE277" s="978"/>
      <c r="AF277" s="978"/>
      <c r="AG277" s="978"/>
      <c r="AH277" s="978"/>
      <c r="AI277" s="978"/>
    </row>
    <row r="278" spans="4:35">
      <c r="D278" t="s">
        <v>269</v>
      </c>
      <c r="E278" t="s">
        <v>245</v>
      </c>
      <c r="F278" t="s">
        <v>376</v>
      </c>
      <c r="G278" t="s">
        <v>315</v>
      </c>
      <c r="H278" t="s">
        <v>296</v>
      </c>
      <c r="I278" t="s">
        <v>297</v>
      </c>
      <c r="J278" t="s">
        <v>130</v>
      </c>
      <c r="K278" t="s">
        <v>356</v>
      </c>
      <c r="L278" s="63"/>
      <c r="M278" s="63"/>
      <c r="Q278" s="978"/>
      <c r="R278" s="978"/>
      <c r="V278" s="978"/>
      <c r="W278" s="1132" t="str">
        <f>IFERROR(VLOOKUP(V278,'1.3 Lists'!$V$10:$W$346,2,FALSE),"")</f>
        <v/>
      </c>
      <c r="X278" s="978"/>
      <c r="AC278" t="s">
        <v>2455</v>
      </c>
      <c r="AD278" s="978"/>
      <c r="AE278" s="978"/>
      <c r="AF278" s="978"/>
      <c r="AG278" s="978"/>
      <c r="AH278" s="978"/>
      <c r="AI278" s="978"/>
    </row>
    <row r="279" spans="4:35">
      <c r="D279" t="s">
        <v>269</v>
      </c>
      <c r="E279" t="s">
        <v>245</v>
      </c>
      <c r="F279" t="s">
        <v>376</v>
      </c>
      <c r="G279" t="s">
        <v>315</v>
      </c>
      <c r="H279" t="s">
        <v>296</v>
      </c>
      <c r="I279" t="s">
        <v>297</v>
      </c>
      <c r="J279" t="s">
        <v>130</v>
      </c>
      <c r="K279" t="s">
        <v>356</v>
      </c>
      <c r="L279" s="63"/>
      <c r="M279" s="63"/>
      <c r="Q279" s="978"/>
      <c r="R279" s="978"/>
      <c r="V279" s="978"/>
      <c r="W279" s="1132" t="str">
        <f>IFERROR(VLOOKUP(V279,'1.3 Lists'!$V$10:$W$346,2,FALSE),"")</f>
        <v/>
      </c>
      <c r="X279" s="978"/>
      <c r="AC279" t="s">
        <v>2455</v>
      </c>
      <c r="AD279" s="978"/>
      <c r="AE279" s="978"/>
      <c r="AF279" s="978"/>
      <c r="AG279" s="978"/>
      <c r="AH279" s="978"/>
      <c r="AI279" s="978"/>
    </row>
    <row r="280" spans="4:35">
      <c r="D280" t="s">
        <v>269</v>
      </c>
      <c r="E280" t="s">
        <v>245</v>
      </c>
      <c r="F280" t="s">
        <v>376</v>
      </c>
      <c r="G280" t="s">
        <v>315</v>
      </c>
      <c r="H280" t="s">
        <v>296</v>
      </c>
      <c r="I280" t="s">
        <v>297</v>
      </c>
      <c r="J280" t="s">
        <v>130</v>
      </c>
      <c r="K280" t="s">
        <v>356</v>
      </c>
      <c r="L280" s="63"/>
      <c r="M280" s="63"/>
      <c r="Q280" s="978"/>
      <c r="R280" s="978"/>
      <c r="V280" s="978"/>
      <c r="W280" s="1132" t="str">
        <f>IFERROR(VLOOKUP(V280,'1.3 Lists'!$V$10:$W$346,2,FALSE),"")</f>
        <v/>
      </c>
      <c r="X280" s="978"/>
      <c r="AC280" t="s">
        <v>2455</v>
      </c>
      <c r="AD280" s="978"/>
      <c r="AE280" s="978"/>
      <c r="AF280" s="978"/>
      <c r="AG280" s="978"/>
      <c r="AH280" s="978"/>
      <c r="AI280" s="978"/>
    </row>
    <row r="281" spans="4:35">
      <c r="D281" t="s">
        <v>269</v>
      </c>
      <c r="E281" t="s">
        <v>245</v>
      </c>
      <c r="F281" t="s">
        <v>376</v>
      </c>
      <c r="G281" t="s">
        <v>315</v>
      </c>
      <c r="H281" t="s">
        <v>296</v>
      </c>
      <c r="I281" t="s">
        <v>297</v>
      </c>
      <c r="J281" t="s">
        <v>130</v>
      </c>
      <c r="K281" t="s">
        <v>356</v>
      </c>
      <c r="L281" s="63"/>
      <c r="M281" s="63"/>
      <c r="Q281" s="978"/>
      <c r="R281" s="978"/>
      <c r="V281" s="978"/>
      <c r="W281" s="1132" t="str">
        <f>IFERROR(VLOOKUP(V281,'1.3 Lists'!$V$10:$W$346,2,FALSE),"")</f>
        <v/>
      </c>
      <c r="X281" s="978"/>
      <c r="AC281" t="s">
        <v>2455</v>
      </c>
      <c r="AD281" s="978"/>
      <c r="AE281" s="978"/>
      <c r="AF281" s="978"/>
      <c r="AG281" s="978"/>
      <c r="AH281" s="978"/>
      <c r="AI281" s="978"/>
    </row>
    <row r="282" spans="4:35">
      <c r="D282" t="s">
        <v>269</v>
      </c>
      <c r="E282" t="s">
        <v>245</v>
      </c>
      <c r="F282" t="s">
        <v>376</v>
      </c>
      <c r="G282" t="s">
        <v>315</v>
      </c>
      <c r="H282" t="s">
        <v>296</v>
      </c>
      <c r="I282" t="s">
        <v>297</v>
      </c>
      <c r="J282" t="s">
        <v>130</v>
      </c>
      <c r="K282" t="s">
        <v>356</v>
      </c>
      <c r="L282" s="63"/>
      <c r="M282" s="63"/>
      <c r="Q282" s="978"/>
      <c r="R282" s="978"/>
      <c r="V282" s="978"/>
      <c r="W282" s="1132" t="str">
        <f>IFERROR(VLOOKUP(V282,'1.3 Lists'!$V$10:$W$346,2,FALSE),"")</f>
        <v/>
      </c>
      <c r="X282" s="978"/>
      <c r="AC282" t="s">
        <v>2455</v>
      </c>
      <c r="AD282" s="978"/>
      <c r="AE282" s="978"/>
      <c r="AF282" s="978"/>
      <c r="AG282" s="978"/>
      <c r="AH282" s="978"/>
      <c r="AI282" s="978"/>
    </row>
    <row r="283" spans="4:35">
      <c r="D283" t="s">
        <v>269</v>
      </c>
      <c r="E283" t="s">
        <v>245</v>
      </c>
      <c r="F283" t="s">
        <v>376</v>
      </c>
      <c r="G283" t="s">
        <v>315</v>
      </c>
      <c r="H283" t="s">
        <v>296</v>
      </c>
      <c r="I283" t="s">
        <v>297</v>
      </c>
      <c r="J283" t="s">
        <v>130</v>
      </c>
      <c r="K283" t="s">
        <v>356</v>
      </c>
      <c r="L283" s="63"/>
      <c r="M283" s="63"/>
      <c r="Q283" s="978"/>
      <c r="R283" s="978"/>
      <c r="V283" s="978"/>
      <c r="W283" s="1132" t="str">
        <f>IFERROR(VLOOKUP(V283,'1.3 Lists'!$V$10:$W$346,2,FALSE),"")</f>
        <v/>
      </c>
      <c r="X283" s="978"/>
      <c r="AC283" t="s">
        <v>2455</v>
      </c>
      <c r="AD283" s="978"/>
      <c r="AE283" s="978"/>
      <c r="AF283" s="978"/>
      <c r="AG283" s="978"/>
      <c r="AH283" s="978"/>
      <c r="AI283" s="978"/>
    </row>
    <row r="284" spans="4:35">
      <c r="D284" t="s">
        <v>269</v>
      </c>
      <c r="E284" t="s">
        <v>245</v>
      </c>
      <c r="F284" t="s">
        <v>376</v>
      </c>
      <c r="G284" t="s">
        <v>315</v>
      </c>
      <c r="H284" t="s">
        <v>296</v>
      </c>
      <c r="I284" t="s">
        <v>297</v>
      </c>
      <c r="J284" t="s">
        <v>130</v>
      </c>
      <c r="K284" t="s">
        <v>356</v>
      </c>
      <c r="L284" s="63"/>
      <c r="M284" s="63"/>
      <c r="Q284" s="978"/>
      <c r="R284" s="978"/>
      <c r="V284" s="978"/>
      <c r="W284" s="1132" t="str">
        <f>IFERROR(VLOOKUP(V284,'1.3 Lists'!$V$10:$W$346,2,FALSE),"")</f>
        <v/>
      </c>
      <c r="X284" s="978"/>
      <c r="AC284" t="s">
        <v>2455</v>
      </c>
      <c r="AD284" s="978"/>
      <c r="AE284" s="978"/>
      <c r="AF284" s="978"/>
      <c r="AG284" s="978"/>
      <c r="AH284" s="978"/>
      <c r="AI284" s="978"/>
    </row>
    <row r="285" spans="4:35">
      <c r="D285" t="s">
        <v>269</v>
      </c>
      <c r="E285" t="s">
        <v>245</v>
      </c>
      <c r="F285" t="s">
        <v>376</v>
      </c>
      <c r="G285" t="s">
        <v>315</v>
      </c>
      <c r="H285" t="s">
        <v>296</v>
      </c>
      <c r="I285" t="s">
        <v>297</v>
      </c>
      <c r="J285" t="s">
        <v>130</v>
      </c>
      <c r="K285" t="s">
        <v>356</v>
      </c>
      <c r="L285" s="63"/>
      <c r="M285" s="63"/>
      <c r="Q285" s="978"/>
      <c r="R285" s="978"/>
      <c r="V285" s="978"/>
      <c r="W285" s="1132" t="str">
        <f>IFERROR(VLOOKUP(V285,'1.3 Lists'!$V$10:$W$346,2,FALSE),"")</f>
        <v/>
      </c>
      <c r="X285" s="978"/>
      <c r="AC285" t="s">
        <v>2455</v>
      </c>
      <c r="AD285" s="978"/>
      <c r="AE285" s="978"/>
      <c r="AF285" s="978"/>
      <c r="AG285" s="978"/>
      <c r="AH285" s="978"/>
      <c r="AI285" s="978"/>
    </row>
    <row r="286" spans="4:35">
      <c r="D286" t="s">
        <v>269</v>
      </c>
      <c r="E286" t="s">
        <v>245</v>
      </c>
      <c r="F286" t="s">
        <v>376</v>
      </c>
      <c r="G286" t="s">
        <v>315</v>
      </c>
      <c r="H286" t="s">
        <v>296</v>
      </c>
      <c r="I286" t="s">
        <v>297</v>
      </c>
      <c r="J286" t="s">
        <v>130</v>
      </c>
      <c r="K286" t="s">
        <v>356</v>
      </c>
      <c r="L286" s="63"/>
      <c r="M286" s="63"/>
      <c r="Q286" s="978"/>
      <c r="R286" s="978"/>
      <c r="V286" s="978"/>
      <c r="W286" s="1132" t="str">
        <f>IFERROR(VLOOKUP(V286,'1.3 Lists'!$V$10:$W$346,2,FALSE),"")</f>
        <v/>
      </c>
      <c r="X286" s="978"/>
      <c r="AC286" t="s">
        <v>2455</v>
      </c>
      <c r="AD286" s="978"/>
      <c r="AE286" s="978"/>
      <c r="AF286" s="978"/>
      <c r="AG286" s="978"/>
      <c r="AH286" s="978"/>
      <c r="AI286" s="978"/>
    </row>
    <row r="287" spans="4:35">
      <c r="D287" t="s">
        <v>269</v>
      </c>
      <c r="E287" t="s">
        <v>245</v>
      </c>
      <c r="F287" t="s">
        <v>376</v>
      </c>
      <c r="G287" t="s">
        <v>315</v>
      </c>
      <c r="H287" t="s">
        <v>296</v>
      </c>
      <c r="I287" t="s">
        <v>297</v>
      </c>
      <c r="J287" t="s">
        <v>130</v>
      </c>
      <c r="K287" t="s">
        <v>356</v>
      </c>
      <c r="L287" s="63"/>
      <c r="M287" s="63"/>
      <c r="Q287" s="978"/>
      <c r="R287" s="978"/>
      <c r="V287" s="978"/>
      <c r="W287" s="1132" t="str">
        <f>IFERROR(VLOOKUP(V287,'1.3 Lists'!$V$10:$W$346,2,FALSE),"")</f>
        <v/>
      </c>
      <c r="X287" s="978"/>
      <c r="AC287" t="s">
        <v>2455</v>
      </c>
      <c r="AD287" s="978"/>
      <c r="AE287" s="978"/>
      <c r="AF287" s="978"/>
      <c r="AG287" s="978"/>
      <c r="AH287" s="978"/>
      <c r="AI287" s="978"/>
    </row>
    <row r="288" spans="4:35">
      <c r="D288" t="s">
        <v>269</v>
      </c>
      <c r="E288" t="s">
        <v>245</v>
      </c>
      <c r="F288" t="s">
        <v>376</v>
      </c>
      <c r="G288" t="s">
        <v>315</v>
      </c>
      <c r="H288" t="s">
        <v>296</v>
      </c>
      <c r="I288" t="s">
        <v>297</v>
      </c>
      <c r="J288" t="s">
        <v>130</v>
      </c>
      <c r="K288" t="s">
        <v>356</v>
      </c>
      <c r="L288" s="63"/>
      <c r="M288" s="63"/>
      <c r="Q288" s="978"/>
      <c r="R288" s="978"/>
      <c r="V288" s="978"/>
      <c r="W288" s="1132" t="str">
        <f>IFERROR(VLOOKUP(V288,'1.3 Lists'!$V$10:$W$346,2,FALSE),"")</f>
        <v/>
      </c>
      <c r="X288" s="978"/>
      <c r="AC288" t="s">
        <v>2455</v>
      </c>
      <c r="AD288" s="978"/>
      <c r="AE288" s="978"/>
      <c r="AF288" s="978"/>
      <c r="AG288" s="978"/>
      <c r="AH288" s="978"/>
      <c r="AI288" s="978"/>
    </row>
    <row r="289" spans="4:35">
      <c r="D289" t="s">
        <v>269</v>
      </c>
      <c r="E289" t="s">
        <v>245</v>
      </c>
      <c r="F289" t="s">
        <v>376</v>
      </c>
      <c r="G289" t="s">
        <v>315</v>
      </c>
      <c r="H289" t="s">
        <v>296</v>
      </c>
      <c r="I289" t="s">
        <v>297</v>
      </c>
      <c r="J289" t="s">
        <v>130</v>
      </c>
      <c r="K289" t="s">
        <v>356</v>
      </c>
      <c r="L289" s="63"/>
      <c r="M289" s="63"/>
      <c r="Q289" s="978"/>
      <c r="R289" s="978"/>
      <c r="V289" s="978"/>
      <c r="W289" s="1132" t="str">
        <f>IFERROR(VLOOKUP(V289,'1.3 Lists'!$V$10:$W$346,2,FALSE),"")</f>
        <v/>
      </c>
      <c r="X289" s="978"/>
      <c r="AC289" t="s">
        <v>2455</v>
      </c>
      <c r="AD289" s="978"/>
      <c r="AE289" s="978"/>
      <c r="AF289" s="978"/>
      <c r="AG289" s="978"/>
      <c r="AH289" s="978"/>
      <c r="AI289" s="978"/>
    </row>
    <row r="290" spans="4:35">
      <c r="D290" t="s">
        <v>269</v>
      </c>
      <c r="E290" t="s">
        <v>245</v>
      </c>
      <c r="F290" t="s">
        <v>376</v>
      </c>
      <c r="G290" t="s">
        <v>315</v>
      </c>
      <c r="H290" t="s">
        <v>296</v>
      </c>
      <c r="I290" t="s">
        <v>297</v>
      </c>
      <c r="J290" t="s">
        <v>130</v>
      </c>
      <c r="K290" t="s">
        <v>356</v>
      </c>
      <c r="L290" s="63"/>
      <c r="M290" s="63"/>
      <c r="Q290" s="978"/>
      <c r="R290" s="978"/>
      <c r="V290" s="978"/>
      <c r="W290" s="1132" t="str">
        <f>IFERROR(VLOOKUP(V290,'1.3 Lists'!$V$10:$W$346,2,FALSE),"")</f>
        <v/>
      </c>
      <c r="X290" s="978"/>
      <c r="AC290" t="s">
        <v>2455</v>
      </c>
      <c r="AD290" s="978"/>
      <c r="AE290" s="978"/>
      <c r="AF290" s="978"/>
      <c r="AG290" s="978"/>
      <c r="AH290" s="978"/>
      <c r="AI290" s="978"/>
    </row>
    <row r="291" spans="4:35">
      <c r="D291" t="s">
        <v>269</v>
      </c>
      <c r="E291" t="s">
        <v>245</v>
      </c>
      <c r="F291" t="s">
        <v>376</v>
      </c>
      <c r="G291" t="s">
        <v>315</v>
      </c>
      <c r="H291" t="s">
        <v>296</v>
      </c>
      <c r="I291" t="s">
        <v>297</v>
      </c>
      <c r="J291" t="s">
        <v>130</v>
      </c>
      <c r="K291" t="s">
        <v>356</v>
      </c>
      <c r="L291" s="63"/>
      <c r="M291" s="63"/>
      <c r="Q291" s="978"/>
      <c r="R291" s="978"/>
      <c r="V291" s="978"/>
      <c r="W291" s="1132" t="str">
        <f>IFERROR(VLOOKUP(V291,'1.3 Lists'!$V$10:$W$346,2,FALSE),"")</f>
        <v/>
      </c>
      <c r="X291" s="978"/>
      <c r="AC291" t="s">
        <v>2455</v>
      </c>
      <c r="AD291" s="978"/>
      <c r="AE291" s="978"/>
      <c r="AF291" s="978"/>
      <c r="AG291" s="978"/>
      <c r="AH291" s="978"/>
      <c r="AI291" s="978"/>
    </row>
    <row r="292" spans="4:35">
      <c r="D292" t="s">
        <v>269</v>
      </c>
      <c r="E292" t="s">
        <v>245</v>
      </c>
      <c r="F292" t="s">
        <v>376</v>
      </c>
      <c r="G292" t="s">
        <v>315</v>
      </c>
      <c r="H292" t="s">
        <v>296</v>
      </c>
      <c r="I292" t="s">
        <v>297</v>
      </c>
      <c r="J292" t="s">
        <v>130</v>
      </c>
      <c r="K292" t="s">
        <v>356</v>
      </c>
      <c r="L292" s="63"/>
      <c r="M292" s="63"/>
      <c r="Q292" s="978"/>
      <c r="R292" s="978"/>
      <c r="V292" s="978"/>
      <c r="W292" s="1132" t="str">
        <f>IFERROR(VLOOKUP(V292,'1.3 Lists'!$V$10:$W$346,2,FALSE),"")</f>
        <v/>
      </c>
      <c r="X292" s="978"/>
      <c r="AC292" t="s">
        <v>2455</v>
      </c>
      <c r="AD292" s="978"/>
      <c r="AE292" s="978"/>
      <c r="AF292" s="978"/>
      <c r="AG292" s="978"/>
      <c r="AH292" s="978"/>
      <c r="AI292" s="978"/>
    </row>
    <row r="293" spans="4:35">
      <c r="D293" t="s">
        <v>269</v>
      </c>
      <c r="E293" t="s">
        <v>245</v>
      </c>
      <c r="F293" t="s">
        <v>376</v>
      </c>
      <c r="G293" t="s">
        <v>315</v>
      </c>
      <c r="H293" t="s">
        <v>296</v>
      </c>
      <c r="I293" t="s">
        <v>297</v>
      </c>
      <c r="J293" t="s">
        <v>130</v>
      </c>
      <c r="K293" t="s">
        <v>356</v>
      </c>
      <c r="L293" s="63"/>
      <c r="M293" s="63"/>
      <c r="Q293" s="978"/>
      <c r="R293" s="978"/>
      <c r="V293" s="978"/>
      <c r="W293" s="1132" t="str">
        <f>IFERROR(VLOOKUP(V293,'1.3 Lists'!$V$10:$W$346,2,FALSE),"")</f>
        <v/>
      </c>
      <c r="X293" s="978"/>
      <c r="AC293" t="s">
        <v>2455</v>
      </c>
      <c r="AD293" s="978"/>
      <c r="AE293" s="978"/>
      <c r="AF293" s="978"/>
      <c r="AG293" s="978"/>
      <c r="AH293" s="978"/>
      <c r="AI293" s="978"/>
    </row>
    <row r="294" spans="4:35">
      <c r="D294" t="s">
        <v>269</v>
      </c>
      <c r="E294" t="s">
        <v>245</v>
      </c>
      <c r="F294" t="s">
        <v>376</v>
      </c>
      <c r="G294" t="s">
        <v>315</v>
      </c>
      <c r="H294" t="s">
        <v>296</v>
      </c>
      <c r="I294" t="s">
        <v>297</v>
      </c>
      <c r="J294" t="s">
        <v>130</v>
      </c>
      <c r="K294" t="s">
        <v>356</v>
      </c>
      <c r="L294" s="63"/>
      <c r="M294" s="63"/>
      <c r="Q294" s="978"/>
      <c r="R294" s="978"/>
      <c r="V294" s="978"/>
      <c r="W294" s="1132" t="str">
        <f>IFERROR(VLOOKUP(V294,'1.3 Lists'!$V$10:$W$346,2,FALSE),"")</f>
        <v/>
      </c>
      <c r="X294" s="978"/>
      <c r="AC294" t="s">
        <v>2455</v>
      </c>
      <c r="AD294" s="978"/>
      <c r="AE294" s="978"/>
      <c r="AF294" s="978"/>
      <c r="AG294" s="978"/>
      <c r="AH294" s="978"/>
      <c r="AI294" s="978"/>
    </row>
    <row r="295" spans="4:35">
      <c r="D295" t="s">
        <v>269</v>
      </c>
      <c r="E295" t="s">
        <v>245</v>
      </c>
      <c r="F295" t="s">
        <v>376</v>
      </c>
      <c r="G295" t="s">
        <v>315</v>
      </c>
      <c r="H295" t="s">
        <v>296</v>
      </c>
      <c r="I295" t="s">
        <v>297</v>
      </c>
      <c r="J295" t="s">
        <v>130</v>
      </c>
      <c r="K295" t="s">
        <v>356</v>
      </c>
      <c r="L295" s="63"/>
      <c r="M295" s="63"/>
      <c r="Q295" s="978"/>
      <c r="R295" s="978"/>
      <c r="V295" s="978"/>
      <c r="W295" s="1132" t="str">
        <f>IFERROR(VLOOKUP(V295,'1.3 Lists'!$V$10:$W$346,2,FALSE),"")</f>
        <v/>
      </c>
      <c r="X295" s="978"/>
      <c r="AC295" t="s">
        <v>2455</v>
      </c>
      <c r="AD295" s="978"/>
      <c r="AE295" s="978"/>
      <c r="AF295" s="978"/>
      <c r="AG295" s="978"/>
      <c r="AH295" s="978"/>
      <c r="AI295" s="978"/>
    </row>
    <row r="296" spans="4:35">
      <c r="D296" t="s">
        <v>269</v>
      </c>
      <c r="E296" t="s">
        <v>245</v>
      </c>
      <c r="F296" t="s">
        <v>376</v>
      </c>
      <c r="G296" t="s">
        <v>315</v>
      </c>
      <c r="H296" t="s">
        <v>296</v>
      </c>
      <c r="I296" t="s">
        <v>297</v>
      </c>
      <c r="J296" t="s">
        <v>130</v>
      </c>
      <c r="K296" t="s">
        <v>356</v>
      </c>
      <c r="L296" s="63"/>
      <c r="M296" s="63"/>
      <c r="Q296" s="978"/>
      <c r="R296" s="978"/>
      <c r="V296" s="978"/>
      <c r="W296" s="1132" t="str">
        <f>IFERROR(VLOOKUP(V296,'1.3 Lists'!$V$10:$W$346,2,FALSE),"")</f>
        <v/>
      </c>
      <c r="X296" s="978"/>
      <c r="AC296" t="s">
        <v>2455</v>
      </c>
      <c r="AD296" s="978"/>
      <c r="AE296" s="978"/>
      <c r="AF296" s="978"/>
      <c r="AG296" s="978"/>
      <c r="AH296" s="978"/>
      <c r="AI296" s="978"/>
    </row>
    <row r="297" spans="4:35">
      <c r="D297" t="s">
        <v>269</v>
      </c>
      <c r="E297" t="s">
        <v>245</v>
      </c>
      <c r="F297" t="s">
        <v>376</v>
      </c>
      <c r="G297" t="s">
        <v>315</v>
      </c>
      <c r="H297" t="s">
        <v>296</v>
      </c>
      <c r="I297" t="s">
        <v>297</v>
      </c>
      <c r="J297" t="s">
        <v>130</v>
      </c>
      <c r="K297" t="s">
        <v>356</v>
      </c>
      <c r="L297" s="63"/>
      <c r="M297" s="63"/>
      <c r="Q297" s="978"/>
      <c r="R297" s="978"/>
      <c r="V297" s="978"/>
      <c r="W297" s="1132" t="str">
        <f>IFERROR(VLOOKUP(V297,'1.3 Lists'!$V$10:$W$346,2,FALSE),"")</f>
        <v/>
      </c>
      <c r="X297" s="978"/>
      <c r="AC297" t="s">
        <v>2455</v>
      </c>
      <c r="AD297" s="978"/>
      <c r="AE297" s="978"/>
      <c r="AF297" s="978"/>
      <c r="AG297" s="978"/>
      <c r="AH297" s="978"/>
      <c r="AI297" s="978"/>
    </row>
    <row r="298" spans="4:35">
      <c r="D298" t="s">
        <v>269</v>
      </c>
      <c r="E298" t="s">
        <v>245</v>
      </c>
      <c r="F298" t="s">
        <v>376</v>
      </c>
      <c r="G298" t="s">
        <v>315</v>
      </c>
      <c r="H298" t="s">
        <v>296</v>
      </c>
      <c r="I298" t="s">
        <v>297</v>
      </c>
      <c r="J298" t="s">
        <v>130</v>
      </c>
      <c r="K298" t="s">
        <v>356</v>
      </c>
      <c r="L298" s="63"/>
      <c r="M298" s="63"/>
      <c r="Q298" s="978"/>
      <c r="R298" s="978"/>
      <c r="V298" s="978"/>
      <c r="W298" s="1132" t="str">
        <f>IFERROR(VLOOKUP(V298,'1.3 Lists'!$V$10:$W$346,2,FALSE),"")</f>
        <v/>
      </c>
      <c r="X298" s="978"/>
      <c r="AC298" t="s">
        <v>2455</v>
      </c>
      <c r="AD298" s="978"/>
      <c r="AE298" s="978"/>
      <c r="AF298" s="978"/>
      <c r="AG298" s="978"/>
      <c r="AH298" s="978"/>
      <c r="AI298" s="978"/>
    </row>
    <row r="299" spans="4:35">
      <c r="D299" t="s">
        <v>269</v>
      </c>
      <c r="E299" t="s">
        <v>245</v>
      </c>
      <c r="F299" t="s">
        <v>376</v>
      </c>
      <c r="G299" t="s">
        <v>315</v>
      </c>
      <c r="H299" t="s">
        <v>296</v>
      </c>
      <c r="I299" t="s">
        <v>297</v>
      </c>
      <c r="J299" t="s">
        <v>130</v>
      </c>
      <c r="K299" t="s">
        <v>356</v>
      </c>
      <c r="L299" s="63"/>
      <c r="M299" s="63"/>
      <c r="Q299" s="978"/>
      <c r="R299" s="978"/>
      <c r="V299" s="978"/>
      <c r="W299" s="1132" t="str">
        <f>IFERROR(VLOOKUP(V299,'1.3 Lists'!$V$10:$W$346,2,FALSE),"")</f>
        <v/>
      </c>
      <c r="X299" s="978"/>
      <c r="AC299" t="s">
        <v>2455</v>
      </c>
      <c r="AD299" s="978"/>
      <c r="AE299" s="978"/>
      <c r="AF299" s="978"/>
      <c r="AG299" s="978"/>
      <c r="AH299" s="978"/>
      <c r="AI299" s="978"/>
    </row>
    <row r="300" spans="4:35">
      <c r="D300" t="s">
        <v>269</v>
      </c>
      <c r="E300" t="s">
        <v>245</v>
      </c>
      <c r="F300" t="s">
        <v>376</v>
      </c>
      <c r="G300" t="s">
        <v>315</v>
      </c>
      <c r="H300" t="s">
        <v>296</v>
      </c>
      <c r="I300" t="s">
        <v>297</v>
      </c>
      <c r="J300" t="s">
        <v>130</v>
      </c>
      <c r="K300" t="s">
        <v>356</v>
      </c>
      <c r="L300" s="63"/>
      <c r="M300" s="63"/>
      <c r="Q300" s="978"/>
      <c r="R300" s="978"/>
      <c r="V300" s="978"/>
      <c r="W300" s="1132" t="str">
        <f>IFERROR(VLOOKUP(V300,'1.3 Lists'!$V$10:$W$346,2,FALSE),"")</f>
        <v/>
      </c>
      <c r="X300" s="978"/>
      <c r="AC300" t="s">
        <v>2455</v>
      </c>
      <c r="AD300" s="978"/>
      <c r="AE300" s="978"/>
      <c r="AF300" s="978"/>
      <c r="AG300" s="978"/>
      <c r="AH300" s="978"/>
      <c r="AI300" s="978"/>
    </row>
    <row r="301" spans="4:35">
      <c r="D301" t="s">
        <v>269</v>
      </c>
      <c r="E301" t="s">
        <v>245</v>
      </c>
      <c r="F301" t="s">
        <v>376</v>
      </c>
      <c r="G301" t="s">
        <v>315</v>
      </c>
      <c r="H301" t="s">
        <v>296</v>
      </c>
      <c r="I301" t="s">
        <v>297</v>
      </c>
      <c r="J301" t="s">
        <v>130</v>
      </c>
      <c r="K301" t="s">
        <v>356</v>
      </c>
      <c r="L301" s="63"/>
      <c r="M301" s="63"/>
      <c r="Q301" s="978"/>
      <c r="R301" s="978"/>
      <c r="V301" s="978"/>
      <c r="W301" s="1132" t="str">
        <f>IFERROR(VLOOKUP(V301,'1.3 Lists'!$V$10:$W$346,2,FALSE),"")</f>
        <v/>
      </c>
      <c r="X301" s="978"/>
      <c r="AC301" t="s">
        <v>2455</v>
      </c>
      <c r="AD301" s="978"/>
      <c r="AE301" s="978"/>
      <c r="AF301" s="978"/>
      <c r="AG301" s="978"/>
      <c r="AH301" s="978"/>
      <c r="AI301" s="978"/>
    </row>
    <row r="302" spans="4:35">
      <c r="D302" t="s">
        <v>269</v>
      </c>
      <c r="E302" t="s">
        <v>245</v>
      </c>
      <c r="F302" t="s">
        <v>376</v>
      </c>
      <c r="G302" t="s">
        <v>315</v>
      </c>
      <c r="H302" t="s">
        <v>296</v>
      </c>
      <c r="I302" t="s">
        <v>297</v>
      </c>
      <c r="J302" t="s">
        <v>130</v>
      </c>
      <c r="K302" t="s">
        <v>356</v>
      </c>
      <c r="L302" s="63"/>
      <c r="M302" s="63"/>
      <c r="Q302" s="978"/>
      <c r="R302" s="978"/>
      <c r="V302" s="978"/>
      <c r="W302" s="1132" t="str">
        <f>IFERROR(VLOOKUP(V302,'1.3 Lists'!$V$10:$W$346,2,FALSE),"")</f>
        <v/>
      </c>
      <c r="X302" s="978"/>
      <c r="AC302" t="s">
        <v>2455</v>
      </c>
      <c r="AD302" s="978"/>
      <c r="AE302" s="978"/>
      <c r="AF302" s="978"/>
      <c r="AG302" s="978"/>
      <c r="AH302" s="978"/>
      <c r="AI302" s="978"/>
    </row>
    <row r="303" spans="4:35">
      <c r="D303" t="s">
        <v>269</v>
      </c>
      <c r="E303" t="s">
        <v>245</v>
      </c>
      <c r="F303" t="s">
        <v>376</v>
      </c>
      <c r="G303" t="s">
        <v>315</v>
      </c>
      <c r="H303" t="s">
        <v>296</v>
      </c>
      <c r="I303" t="s">
        <v>297</v>
      </c>
      <c r="J303" t="s">
        <v>130</v>
      </c>
      <c r="K303" t="s">
        <v>356</v>
      </c>
      <c r="L303" s="63"/>
      <c r="M303" s="63"/>
      <c r="Q303" s="978"/>
      <c r="R303" s="978"/>
      <c r="V303" s="978"/>
      <c r="W303" s="1132" t="str">
        <f>IFERROR(VLOOKUP(V303,'1.3 Lists'!$V$10:$W$346,2,FALSE),"")</f>
        <v/>
      </c>
      <c r="X303" s="978"/>
      <c r="AC303" t="s">
        <v>2455</v>
      </c>
      <c r="AD303" s="978"/>
      <c r="AE303" s="978"/>
      <c r="AF303" s="978"/>
      <c r="AG303" s="978"/>
      <c r="AH303" s="978"/>
      <c r="AI303" s="978"/>
    </row>
    <row r="304" spans="4:35">
      <c r="D304" t="s">
        <v>269</v>
      </c>
      <c r="E304" t="s">
        <v>245</v>
      </c>
      <c r="F304" t="s">
        <v>376</v>
      </c>
      <c r="G304" t="s">
        <v>315</v>
      </c>
      <c r="H304" t="s">
        <v>296</v>
      </c>
      <c r="I304" t="s">
        <v>297</v>
      </c>
      <c r="J304" t="s">
        <v>130</v>
      </c>
      <c r="K304" t="s">
        <v>356</v>
      </c>
      <c r="L304" s="63"/>
      <c r="M304" s="63"/>
      <c r="Q304" s="978"/>
      <c r="R304" s="978"/>
      <c r="V304" s="978"/>
      <c r="W304" s="1132" t="str">
        <f>IFERROR(VLOOKUP(V304,'1.3 Lists'!$V$10:$W$346,2,FALSE),"")</f>
        <v/>
      </c>
      <c r="X304" s="978"/>
      <c r="AC304" t="s">
        <v>2455</v>
      </c>
      <c r="AD304" s="978"/>
      <c r="AE304" s="978"/>
      <c r="AF304" s="978"/>
      <c r="AG304" s="978"/>
      <c r="AH304" s="978"/>
      <c r="AI304" s="978"/>
    </row>
    <row r="305" spans="4:35">
      <c r="D305" t="s">
        <v>269</v>
      </c>
      <c r="E305" t="s">
        <v>245</v>
      </c>
      <c r="F305" t="s">
        <v>376</v>
      </c>
      <c r="G305" t="s">
        <v>315</v>
      </c>
      <c r="H305" t="s">
        <v>296</v>
      </c>
      <c r="I305" t="s">
        <v>297</v>
      </c>
      <c r="J305" t="s">
        <v>130</v>
      </c>
      <c r="K305" t="s">
        <v>356</v>
      </c>
      <c r="L305" s="63"/>
      <c r="M305" s="63"/>
      <c r="Q305" s="978"/>
      <c r="R305" s="978"/>
      <c r="V305" s="978"/>
      <c r="W305" s="1132" t="str">
        <f>IFERROR(VLOOKUP(V305,'1.3 Lists'!$V$10:$W$346,2,FALSE),"")</f>
        <v/>
      </c>
      <c r="X305" s="978"/>
      <c r="AC305" t="s">
        <v>2455</v>
      </c>
      <c r="AD305" s="978"/>
      <c r="AE305" s="978"/>
      <c r="AF305" s="978"/>
      <c r="AG305" s="978"/>
      <c r="AH305" s="978"/>
      <c r="AI305" s="978"/>
    </row>
    <row r="306" spans="4:35">
      <c r="D306" t="s">
        <v>269</v>
      </c>
      <c r="E306" t="s">
        <v>245</v>
      </c>
      <c r="F306" t="s">
        <v>376</v>
      </c>
      <c r="G306" t="s">
        <v>315</v>
      </c>
      <c r="H306" t="s">
        <v>296</v>
      </c>
      <c r="I306" t="s">
        <v>297</v>
      </c>
      <c r="J306" t="s">
        <v>130</v>
      </c>
      <c r="K306" t="s">
        <v>356</v>
      </c>
      <c r="L306" s="63"/>
      <c r="M306" s="63"/>
      <c r="Q306" s="978"/>
      <c r="R306" s="978"/>
      <c r="V306" s="978"/>
      <c r="W306" s="1132" t="str">
        <f>IFERROR(VLOOKUP(V306,'1.3 Lists'!$V$10:$W$346,2,FALSE),"")</f>
        <v/>
      </c>
      <c r="X306" s="978"/>
      <c r="AC306" t="s">
        <v>2455</v>
      </c>
      <c r="AD306" s="978"/>
      <c r="AE306" s="978"/>
      <c r="AF306" s="978"/>
      <c r="AG306" s="978"/>
      <c r="AH306" s="978"/>
      <c r="AI306" s="978"/>
    </row>
    <row r="307" spans="4:35">
      <c r="D307" t="s">
        <v>269</v>
      </c>
      <c r="E307" t="s">
        <v>245</v>
      </c>
      <c r="F307" t="s">
        <v>376</v>
      </c>
      <c r="G307" t="s">
        <v>315</v>
      </c>
      <c r="H307" t="s">
        <v>296</v>
      </c>
      <c r="I307" t="s">
        <v>297</v>
      </c>
      <c r="J307" t="s">
        <v>130</v>
      </c>
      <c r="K307" t="s">
        <v>356</v>
      </c>
      <c r="L307" s="63"/>
      <c r="M307" s="63"/>
      <c r="Q307" s="978"/>
      <c r="R307" s="978"/>
      <c r="V307" s="978"/>
      <c r="W307" s="1132" t="str">
        <f>IFERROR(VLOOKUP(V307,'1.3 Lists'!$V$10:$W$346,2,FALSE),"")</f>
        <v/>
      </c>
      <c r="X307" s="978"/>
      <c r="AC307" t="s">
        <v>2455</v>
      </c>
      <c r="AD307" s="978"/>
      <c r="AE307" s="978"/>
      <c r="AF307" s="978"/>
      <c r="AG307" s="978"/>
      <c r="AH307" s="978"/>
      <c r="AI307" s="978"/>
    </row>
    <row r="308" spans="4:35">
      <c r="D308" t="s">
        <v>269</v>
      </c>
      <c r="E308" t="s">
        <v>245</v>
      </c>
      <c r="F308" t="s">
        <v>376</v>
      </c>
      <c r="G308" t="s">
        <v>315</v>
      </c>
      <c r="H308" t="s">
        <v>296</v>
      </c>
      <c r="I308" t="s">
        <v>297</v>
      </c>
      <c r="J308" t="s">
        <v>130</v>
      </c>
      <c r="K308" t="s">
        <v>356</v>
      </c>
      <c r="L308" s="63"/>
      <c r="M308" s="63"/>
      <c r="Q308" s="978"/>
      <c r="R308" s="978"/>
      <c r="V308" s="978"/>
      <c r="W308" s="1132" t="str">
        <f>IFERROR(VLOOKUP(V308,'1.3 Lists'!$V$10:$W$346,2,FALSE),"")</f>
        <v/>
      </c>
      <c r="X308" s="978"/>
      <c r="AC308" t="s">
        <v>2455</v>
      </c>
      <c r="AD308" s="978"/>
      <c r="AE308" s="978"/>
      <c r="AF308" s="978"/>
      <c r="AG308" s="978"/>
      <c r="AH308" s="978"/>
      <c r="AI308" s="978"/>
    </row>
    <row r="309" spans="4:35">
      <c r="D309" t="s">
        <v>269</v>
      </c>
      <c r="E309" t="s">
        <v>245</v>
      </c>
      <c r="F309" t="s">
        <v>376</v>
      </c>
      <c r="G309" t="s">
        <v>315</v>
      </c>
      <c r="H309" t="s">
        <v>296</v>
      </c>
      <c r="I309" t="s">
        <v>297</v>
      </c>
      <c r="J309" t="s">
        <v>130</v>
      </c>
      <c r="K309" t="s">
        <v>356</v>
      </c>
      <c r="L309" s="63"/>
      <c r="M309" s="63"/>
      <c r="Q309" s="978"/>
      <c r="R309" s="978"/>
      <c r="V309" s="978"/>
      <c r="W309" s="1132" t="str">
        <f>IFERROR(VLOOKUP(V309,'1.3 Lists'!$V$10:$W$346,2,FALSE),"")</f>
        <v/>
      </c>
      <c r="X309" s="978"/>
      <c r="AC309" t="s">
        <v>2455</v>
      </c>
      <c r="AD309" s="978"/>
      <c r="AE309" s="978"/>
      <c r="AF309" s="978"/>
      <c r="AG309" s="978"/>
      <c r="AH309" s="978"/>
      <c r="AI309" s="978"/>
    </row>
    <row r="310" spans="4:35">
      <c r="D310" t="s">
        <v>269</v>
      </c>
      <c r="E310" t="s">
        <v>245</v>
      </c>
      <c r="F310" t="s">
        <v>376</v>
      </c>
      <c r="G310" t="s">
        <v>315</v>
      </c>
      <c r="H310" t="s">
        <v>296</v>
      </c>
      <c r="I310" t="s">
        <v>297</v>
      </c>
      <c r="J310" t="s">
        <v>130</v>
      </c>
      <c r="K310" t="s">
        <v>356</v>
      </c>
      <c r="L310" s="63"/>
      <c r="M310" s="63"/>
      <c r="Q310" s="978"/>
      <c r="R310" s="978"/>
      <c r="V310" s="978"/>
      <c r="W310" s="1132" t="str">
        <f>IFERROR(VLOOKUP(V310,'1.3 Lists'!$V$10:$W$346,2,FALSE),"")</f>
        <v/>
      </c>
      <c r="X310" s="978"/>
      <c r="AC310" t="s">
        <v>2455</v>
      </c>
      <c r="AD310" s="978"/>
      <c r="AE310" s="978"/>
      <c r="AF310" s="978"/>
      <c r="AG310" s="978"/>
      <c r="AH310" s="978"/>
      <c r="AI310" s="978"/>
    </row>
    <row r="311" spans="4:35">
      <c r="D311" t="s">
        <v>269</v>
      </c>
      <c r="E311" t="s">
        <v>245</v>
      </c>
      <c r="F311" t="s">
        <v>376</v>
      </c>
      <c r="G311" t="s">
        <v>315</v>
      </c>
      <c r="H311" t="s">
        <v>296</v>
      </c>
      <c r="I311" t="s">
        <v>297</v>
      </c>
      <c r="J311" t="s">
        <v>130</v>
      </c>
      <c r="K311" t="s">
        <v>356</v>
      </c>
      <c r="L311" s="63"/>
      <c r="M311" s="63"/>
      <c r="Q311" s="978"/>
      <c r="R311" s="978"/>
      <c r="V311" s="978"/>
      <c r="W311" s="1132" t="str">
        <f>IFERROR(VLOOKUP(V311,'1.3 Lists'!$V$10:$W$346,2,FALSE),"")</f>
        <v/>
      </c>
      <c r="X311" s="978"/>
      <c r="AC311" t="s">
        <v>2455</v>
      </c>
      <c r="AD311" s="978"/>
      <c r="AE311" s="978"/>
      <c r="AF311" s="978"/>
      <c r="AG311" s="978"/>
      <c r="AH311" s="978"/>
      <c r="AI311" s="978"/>
    </row>
    <row r="312" spans="4:35">
      <c r="D312" t="s">
        <v>269</v>
      </c>
      <c r="E312" t="s">
        <v>245</v>
      </c>
      <c r="F312" t="s">
        <v>376</v>
      </c>
      <c r="G312" t="s">
        <v>315</v>
      </c>
      <c r="H312" t="s">
        <v>296</v>
      </c>
      <c r="I312" t="s">
        <v>297</v>
      </c>
      <c r="J312" t="s">
        <v>130</v>
      </c>
      <c r="K312" t="s">
        <v>356</v>
      </c>
      <c r="L312" s="63"/>
      <c r="M312" s="63"/>
      <c r="Q312" s="978"/>
      <c r="R312" s="978"/>
      <c r="V312" s="978"/>
      <c r="W312" s="1132" t="str">
        <f>IFERROR(VLOOKUP(V312,'1.3 Lists'!$V$10:$W$346,2,FALSE),"")</f>
        <v/>
      </c>
      <c r="X312" s="978"/>
      <c r="AC312" t="s">
        <v>2455</v>
      </c>
      <c r="AD312" s="978"/>
      <c r="AE312" s="978"/>
      <c r="AF312" s="978"/>
      <c r="AG312" s="978"/>
      <c r="AH312" s="978"/>
      <c r="AI312" s="978"/>
    </row>
    <row r="313" spans="4:35">
      <c r="D313" t="s">
        <v>269</v>
      </c>
      <c r="E313" t="s">
        <v>245</v>
      </c>
      <c r="F313" t="s">
        <v>376</v>
      </c>
      <c r="G313" t="s">
        <v>315</v>
      </c>
      <c r="H313" t="s">
        <v>296</v>
      </c>
      <c r="I313" t="s">
        <v>297</v>
      </c>
      <c r="J313" t="s">
        <v>130</v>
      </c>
      <c r="K313" t="s">
        <v>356</v>
      </c>
      <c r="L313" s="63"/>
      <c r="M313" s="63"/>
      <c r="Q313" s="978"/>
      <c r="R313" s="978"/>
      <c r="V313" s="978"/>
      <c r="W313" s="1132" t="str">
        <f>IFERROR(VLOOKUP(V313,'1.3 Lists'!$V$10:$W$346,2,FALSE),"")</f>
        <v/>
      </c>
      <c r="X313" s="978"/>
      <c r="AC313" t="s">
        <v>2455</v>
      </c>
      <c r="AD313" s="978"/>
      <c r="AE313" s="978"/>
      <c r="AF313" s="978"/>
      <c r="AG313" s="978"/>
      <c r="AH313" s="978"/>
      <c r="AI313" s="978"/>
    </row>
    <row r="314" spans="4:35">
      <c r="D314" t="s">
        <v>269</v>
      </c>
      <c r="E314" t="s">
        <v>245</v>
      </c>
      <c r="F314" t="s">
        <v>376</v>
      </c>
      <c r="G314" t="s">
        <v>315</v>
      </c>
      <c r="H314" t="s">
        <v>296</v>
      </c>
      <c r="I314" t="s">
        <v>297</v>
      </c>
      <c r="J314" t="s">
        <v>130</v>
      </c>
      <c r="K314" t="s">
        <v>356</v>
      </c>
      <c r="L314" s="63"/>
      <c r="M314" s="63"/>
      <c r="Q314" s="978"/>
      <c r="R314" s="978"/>
      <c r="V314" s="978"/>
      <c r="W314" s="1132" t="str">
        <f>IFERROR(VLOOKUP(V314,'1.3 Lists'!$V$10:$W$346,2,FALSE),"")</f>
        <v/>
      </c>
      <c r="X314" s="978"/>
      <c r="AC314" t="s">
        <v>2455</v>
      </c>
      <c r="AD314" s="978"/>
      <c r="AE314" s="978"/>
      <c r="AF314" s="978"/>
      <c r="AG314" s="978"/>
      <c r="AH314" s="978"/>
      <c r="AI314" s="978"/>
    </row>
    <row r="315" spans="4:35">
      <c r="D315" t="s">
        <v>269</v>
      </c>
      <c r="E315" t="s">
        <v>245</v>
      </c>
      <c r="F315" t="s">
        <v>376</v>
      </c>
      <c r="G315" t="s">
        <v>315</v>
      </c>
      <c r="H315" t="s">
        <v>296</v>
      </c>
      <c r="I315" t="s">
        <v>297</v>
      </c>
      <c r="J315" t="s">
        <v>130</v>
      </c>
      <c r="K315" t="s">
        <v>356</v>
      </c>
      <c r="L315" s="63"/>
      <c r="M315" s="63"/>
      <c r="Q315" s="978"/>
      <c r="R315" s="978"/>
      <c r="V315" s="978"/>
      <c r="W315" s="1132" t="str">
        <f>IFERROR(VLOOKUP(V315,'1.3 Lists'!$V$10:$W$346,2,FALSE),"")</f>
        <v/>
      </c>
      <c r="X315" s="978"/>
      <c r="AC315" t="s">
        <v>2455</v>
      </c>
      <c r="AD315" s="978"/>
      <c r="AE315" s="978"/>
      <c r="AF315" s="978"/>
      <c r="AG315" s="978"/>
      <c r="AH315" s="978"/>
      <c r="AI315" s="978"/>
    </row>
    <row r="316" spans="4:35">
      <c r="D316" t="s">
        <v>269</v>
      </c>
      <c r="E316" t="s">
        <v>245</v>
      </c>
      <c r="F316" t="s">
        <v>376</v>
      </c>
      <c r="G316" t="s">
        <v>315</v>
      </c>
      <c r="H316" t="s">
        <v>296</v>
      </c>
      <c r="I316" t="s">
        <v>297</v>
      </c>
      <c r="J316" t="s">
        <v>130</v>
      </c>
      <c r="K316" t="s">
        <v>356</v>
      </c>
      <c r="L316" s="63"/>
      <c r="M316" s="63"/>
      <c r="Q316" s="978"/>
      <c r="R316" s="978"/>
      <c r="V316" s="978"/>
      <c r="W316" s="1132" t="str">
        <f>IFERROR(VLOOKUP(V316,'1.3 Lists'!$V$10:$W$346,2,FALSE),"")</f>
        <v/>
      </c>
      <c r="X316" s="978"/>
      <c r="AC316" t="s">
        <v>2455</v>
      </c>
      <c r="AD316" s="978"/>
      <c r="AE316" s="978"/>
      <c r="AF316" s="978"/>
      <c r="AG316" s="978"/>
      <c r="AH316" s="978"/>
      <c r="AI316" s="978"/>
    </row>
    <row r="317" spans="4:35">
      <c r="D317" t="s">
        <v>269</v>
      </c>
      <c r="E317" t="s">
        <v>245</v>
      </c>
      <c r="F317" t="s">
        <v>376</v>
      </c>
      <c r="G317" t="s">
        <v>315</v>
      </c>
      <c r="H317" t="s">
        <v>296</v>
      </c>
      <c r="I317" t="s">
        <v>297</v>
      </c>
      <c r="J317" t="s">
        <v>130</v>
      </c>
      <c r="K317" t="s">
        <v>356</v>
      </c>
      <c r="L317" s="63"/>
      <c r="M317" s="63"/>
      <c r="Q317" s="978"/>
      <c r="R317" s="978"/>
      <c r="V317" s="978"/>
      <c r="W317" s="1132" t="str">
        <f>IFERROR(VLOOKUP(V317,'1.3 Lists'!$V$10:$W$346,2,FALSE),"")</f>
        <v/>
      </c>
      <c r="X317" s="978"/>
      <c r="AC317" t="s">
        <v>2455</v>
      </c>
      <c r="AD317" s="978"/>
      <c r="AE317" s="978"/>
      <c r="AF317" s="978"/>
      <c r="AG317" s="978"/>
      <c r="AH317" s="978"/>
      <c r="AI317" s="978"/>
    </row>
    <row r="318" spans="4:35">
      <c r="D318" t="s">
        <v>269</v>
      </c>
      <c r="E318" t="s">
        <v>245</v>
      </c>
      <c r="F318" t="s">
        <v>376</v>
      </c>
      <c r="G318" t="s">
        <v>315</v>
      </c>
      <c r="H318" t="s">
        <v>296</v>
      </c>
      <c r="I318" t="s">
        <v>297</v>
      </c>
      <c r="J318" t="s">
        <v>130</v>
      </c>
      <c r="K318" t="s">
        <v>356</v>
      </c>
      <c r="L318" s="63"/>
      <c r="M318" s="63"/>
      <c r="Q318" s="978"/>
      <c r="R318" s="978"/>
      <c r="V318" s="978"/>
      <c r="W318" s="1132" t="str">
        <f>IFERROR(VLOOKUP(V318,'1.3 Lists'!$V$10:$W$346,2,FALSE),"")</f>
        <v/>
      </c>
      <c r="X318" s="978"/>
      <c r="AC318" t="s">
        <v>2455</v>
      </c>
      <c r="AD318" s="978"/>
      <c r="AE318" s="978"/>
      <c r="AF318" s="978"/>
      <c r="AG318" s="978"/>
      <c r="AH318" s="978"/>
      <c r="AI318" s="978"/>
    </row>
    <row r="319" spans="4:35">
      <c r="D319" t="s">
        <v>269</v>
      </c>
      <c r="E319" t="s">
        <v>245</v>
      </c>
      <c r="F319" t="s">
        <v>376</v>
      </c>
      <c r="G319" t="s">
        <v>315</v>
      </c>
      <c r="H319" t="s">
        <v>296</v>
      </c>
      <c r="I319" t="s">
        <v>297</v>
      </c>
      <c r="J319" t="s">
        <v>130</v>
      </c>
      <c r="K319" t="s">
        <v>356</v>
      </c>
      <c r="L319" s="63"/>
      <c r="M319" s="63"/>
      <c r="Q319" s="978"/>
      <c r="R319" s="978"/>
      <c r="V319" s="978"/>
      <c r="W319" s="1132" t="str">
        <f>IFERROR(VLOOKUP(V319,'1.3 Lists'!$V$10:$W$346,2,FALSE),"")</f>
        <v/>
      </c>
      <c r="X319" s="978"/>
      <c r="AC319" t="s">
        <v>2455</v>
      </c>
      <c r="AD319" s="978"/>
      <c r="AE319" s="978"/>
      <c r="AF319" s="978"/>
      <c r="AG319" s="978"/>
      <c r="AH319" s="978"/>
      <c r="AI319" s="978"/>
    </row>
    <row r="320" spans="4:35">
      <c r="D320" t="s">
        <v>269</v>
      </c>
      <c r="E320" t="s">
        <v>245</v>
      </c>
      <c r="F320" t="s">
        <v>376</v>
      </c>
      <c r="G320" t="s">
        <v>315</v>
      </c>
      <c r="H320" t="s">
        <v>296</v>
      </c>
      <c r="I320" t="s">
        <v>297</v>
      </c>
      <c r="J320" t="s">
        <v>130</v>
      </c>
      <c r="K320" t="s">
        <v>356</v>
      </c>
      <c r="L320" s="63"/>
      <c r="M320" s="63"/>
      <c r="Q320" s="978"/>
      <c r="R320" s="978"/>
      <c r="V320" s="978"/>
      <c r="W320" s="1132" t="str">
        <f>IFERROR(VLOOKUP(V320,'1.3 Lists'!$V$10:$W$346,2,FALSE),"")</f>
        <v/>
      </c>
      <c r="X320" s="978"/>
      <c r="AC320" t="s">
        <v>2455</v>
      </c>
      <c r="AD320" s="978"/>
      <c r="AE320" s="978"/>
      <c r="AF320" s="978"/>
      <c r="AG320" s="978"/>
      <c r="AH320" s="978"/>
      <c r="AI320" s="978"/>
    </row>
    <row r="321" spans="4:35">
      <c r="D321" t="s">
        <v>269</v>
      </c>
      <c r="E321" t="s">
        <v>245</v>
      </c>
      <c r="F321" t="s">
        <v>376</v>
      </c>
      <c r="G321" t="s">
        <v>315</v>
      </c>
      <c r="H321" t="s">
        <v>296</v>
      </c>
      <c r="I321" t="s">
        <v>297</v>
      </c>
      <c r="J321" t="s">
        <v>130</v>
      </c>
      <c r="K321" t="s">
        <v>356</v>
      </c>
      <c r="L321" s="63"/>
      <c r="M321" s="63"/>
      <c r="Q321" s="978"/>
      <c r="R321" s="978"/>
      <c r="V321" s="978"/>
      <c r="W321" s="1132" t="str">
        <f>IFERROR(VLOOKUP(V321,'1.3 Lists'!$V$10:$W$346,2,FALSE),"")</f>
        <v/>
      </c>
      <c r="X321" s="978"/>
      <c r="AC321" t="s">
        <v>2455</v>
      </c>
      <c r="AD321" s="978"/>
      <c r="AE321" s="978"/>
      <c r="AF321" s="978"/>
      <c r="AG321" s="978"/>
      <c r="AH321" s="978"/>
      <c r="AI321" s="978"/>
    </row>
    <row r="322" spans="4:35">
      <c r="D322" t="s">
        <v>269</v>
      </c>
      <c r="E322" t="s">
        <v>245</v>
      </c>
      <c r="F322" t="s">
        <v>376</v>
      </c>
      <c r="G322" t="s">
        <v>315</v>
      </c>
      <c r="H322" t="s">
        <v>296</v>
      </c>
      <c r="I322" t="s">
        <v>297</v>
      </c>
      <c r="J322" t="s">
        <v>130</v>
      </c>
      <c r="K322" t="s">
        <v>356</v>
      </c>
      <c r="L322" s="63"/>
      <c r="M322" s="63"/>
      <c r="Q322" s="978"/>
      <c r="R322" s="978"/>
      <c r="V322" s="978"/>
      <c r="W322" s="1132" t="str">
        <f>IFERROR(VLOOKUP(V322,'1.3 Lists'!$V$10:$W$346,2,FALSE),"")</f>
        <v/>
      </c>
      <c r="X322" s="978"/>
      <c r="AC322" t="s">
        <v>2455</v>
      </c>
      <c r="AD322" s="978"/>
      <c r="AE322" s="978"/>
      <c r="AF322" s="978"/>
      <c r="AG322" s="978"/>
      <c r="AH322" s="978"/>
      <c r="AI322" s="978"/>
    </row>
    <row r="323" spans="4:35">
      <c r="D323" t="s">
        <v>269</v>
      </c>
      <c r="E323" t="s">
        <v>245</v>
      </c>
      <c r="F323" t="s">
        <v>376</v>
      </c>
      <c r="G323" t="s">
        <v>315</v>
      </c>
      <c r="H323" t="s">
        <v>296</v>
      </c>
      <c r="I323" t="s">
        <v>297</v>
      </c>
      <c r="J323" t="s">
        <v>130</v>
      </c>
      <c r="K323" t="s">
        <v>356</v>
      </c>
      <c r="L323" s="63"/>
      <c r="M323" s="63"/>
      <c r="Q323" s="978"/>
      <c r="R323" s="978"/>
      <c r="V323" s="978"/>
      <c r="W323" s="1132" t="str">
        <f>IFERROR(VLOOKUP(V323,'1.3 Lists'!$V$10:$W$346,2,FALSE),"")</f>
        <v/>
      </c>
      <c r="X323" s="978"/>
      <c r="AC323" t="s">
        <v>2455</v>
      </c>
      <c r="AD323" s="978"/>
      <c r="AE323" s="978"/>
      <c r="AF323" s="978"/>
      <c r="AG323" s="978"/>
      <c r="AH323" s="978"/>
      <c r="AI323" s="978"/>
    </row>
    <row r="324" spans="4:35">
      <c r="D324" t="s">
        <v>269</v>
      </c>
      <c r="E324" t="s">
        <v>245</v>
      </c>
      <c r="F324" t="s">
        <v>376</v>
      </c>
      <c r="G324" t="s">
        <v>315</v>
      </c>
      <c r="H324" t="s">
        <v>296</v>
      </c>
      <c r="I324" t="s">
        <v>297</v>
      </c>
      <c r="J324" t="s">
        <v>130</v>
      </c>
      <c r="K324" t="s">
        <v>356</v>
      </c>
      <c r="L324" s="63"/>
      <c r="M324" s="63"/>
      <c r="Q324" s="978"/>
      <c r="R324" s="978"/>
      <c r="V324" s="978"/>
      <c r="W324" s="1132" t="str">
        <f>IFERROR(VLOOKUP(V324,'1.3 Lists'!$V$10:$W$346,2,FALSE),"")</f>
        <v/>
      </c>
      <c r="X324" s="978"/>
      <c r="AC324" t="s">
        <v>2455</v>
      </c>
      <c r="AD324" s="978"/>
      <c r="AE324" s="978"/>
      <c r="AF324" s="978"/>
      <c r="AG324" s="978"/>
      <c r="AH324" s="978"/>
      <c r="AI324" s="978"/>
    </row>
    <row r="325" spans="4:35">
      <c r="D325" t="s">
        <v>269</v>
      </c>
      <c r="E325" t="s">
        <v>245</v>
      </c>
      <c r="F325" t="s">
        <v>376</v>
      </c>
      <c r="G325" t="s">
        <v>315</v>
      </c>
      <c r="H325" t="s">
        <v>296</v>
      </c>
      <c r="I325" t="s">
        <v>297</v>
      </c>
      <c r="J325" t="s">
        <v>130</v>
      </c>
      <c r="K325" t="s">
        <v>356</v>
      </c>
      <c r="L325" s="63"/>
      <c r="M325" s="63"/>
      <c r="Q325" s="978"/>
      <c r="R325" s="978"/>
      <c r="V325" s="978"/>
      <c r="W325" s="1132" t="str">
        <f>IFERROR(VLOOKUP(V325,'1.3 Lists'!$V$10:$W$346,2,FALSE),"")</f>
        <v/>
      </c>
      <c r="X325" s="978"/>
      <c r="AC325" t="s">
        <v>2455</v>
      </c>
      <c r="AD325" s="978"/>
      <c r="AE325" s="978"/>
      <c r="AF325" s="978"/>
      <c r="AG325" s="978"/>
      <c r="AH325" s="978"/>
      <c r="AI325" s="978"/>
    </row>
    <row r="326" spans="4:35">
      <c r="D326" t="s">
        <v>269</v>
      </c>
      <c r="E326" t="s">
        <v>245</v>
      </c>
      <c r="F326" t="s">
        <v>376</v>
      </c>
      <c r="G326" t="s">
        <v>315</v>
      </c>
      <c r="H326" t="s">
        <v>296</v>
      </c>
      <c r="I326" t="s">
        <v>297</v>
      </c>
      <c r="J326" t="s">
        <v>130</v>
      </c>
      <c r="K326" t="s">
        <v>356</v>
      </c>
      <c r="L326" s="63"/>
      <c r="M326" s="63"/>
      <c r="Q326" s="978"/>
      <c r="R326" s="978"/>
      <c r="V326" s="978"/>
      <c r="W326" s="1132" t="str">
        <f>IFERROR(VLOOKUP(V326,'1.3 Lists'!$V$10:$W$346,2,FALSE),"")</f>
        <v/>
      </c>
      <c r="X326" s="978"/>
      <c r="AC326" t="s">
        <v>2455</v>
      </c>
      <c r="AD326" s="978"/>
      <c r="AE326" s="978"/>
      <c r="AF326" s="978"/>
      <c r="AG326" s="978"/>
      <c r="AH326" s="978"/>
      <c r="AI326" s="978"/>
    </row>
    <row r="327" spans="4:35">
      <c r="D327" t="s">
        <v>269</v>
      </c>
      <c r="E327" t="s">
        <v>245</v>
      </c>
      <c r="F327" t="s">
        <v>376</v>
      </c>
      <c r="G327" t="s">
        <v>315</v>
      </c>
      <c r="H327" t="s">
        <v>296</v>
      </c>
      <c r="I327" t="s">
        <v>297</v>
      </c>
      <c r="J327" t="s">
        <v>130</v>
      </c>
      <c r="K327" t="s">
        <v>356</v>
      </c>
      <c r="L327" s="63"/>
      <c r="M327" s="63"/>
      <c r="Q327" s="978"/>
      <c r="R327" s="978"/>
      <c r="V327" s="978"/>
      <c r="W327" s="1132" t="str">
        <f>IFERROR(VLOOKUP(V327,'1.3 Lists'!$V$10:$W$346,2,FALSE),"")</f>
        <v/>
      </c>
      <c r="X327" s="978"/>
      <c r="AC327" t="s">
        <v>2455</v>
      </c>
      <c r="AD327" s="978"/>
      <c r="AE327" s="978"/>
      <c r="AF327" s="978"/>
      <c r="AG327" s="978"/>
      <c r="AH327" s="978"/>
      <c r="AI327" s="978"/>
    </row>
    <row r="328" spans="4:35">
      <c r="D328" t="s">
        <v>269</v>
      </c>
      <c r="E328" t="s">
        <v>245</v>
      </c>
      <c r="F328" t="s">
        <v>376</v>
      </c>
      <c r="G328" t="s">
        <v>315</v>
      </c>
      <c r="H328" t="s">
        <v>296</v>
      </c>
      <c r="I328" t="s">
        <v>297</v>
      </c>
      <c r="J328" t="s">
        <v>130</v>
      </c>
      <c r="K328" t="s">
        <v>356</v>
      </c>
      <c r="L328" s="63"/>
      <c r="M328" s="63"/>
      <c r="Q328" s="978"/>
      <c r="R328" s="978"/>
      <c r="V328" s="978"/>
      <c r="W328" s="1132" t="str">
        <f>IFERROR(VLOOKUP(V328,'1.3 Lists'!$V$10:$W$346,2,FALSE),"")</f>
        <v/>
      </c>
      <c r="X328" s="978"/>
      <c r="AC328" t="s">
        <v>2455</v>
      </c>
      <c r="AD328" s="978"/>
      <c r="AE328" s="978"/>
      <c r="AF328" s="978"/>
      <c r="AG328" s="978"/>
      <c r="AH328" s="978"/>
      <c r="AI328" s="978"/>
    </row>
    <row r="329" spans="4:35">
      <c r="D329" t="s">
        <v>269</v>
      </c>
      <c r="E329" t="s">
        <v>245</v>
      </c>
      <c r="F329" t="s">
        <v>376</v>
      </c>
      <c r="G329" t="s">
        <v>315</v>
      </c>
      <c r="H329" t="s">
        <v>296</v>
      </c>
      <c r="I329" t="s">
        <v>297</v>
      </c>
      <c r="J329" t="s">
        <v>130</v>
      </c>
      <c r="K329" t="s">
        <v>356</v>
      </c>
      <c r="L329" s="63"/>
      <c r="M329" s="63"/>
      <c r="Q329" s="978"/>
      <c r="R329" s="978"/>
      <c r="V329" s="978"/>
      <c r="W329" s="1132" t="str">
        <f>IFERROR(VLOOKUP(V329,'1.3 Lists'!$V$10:$W$346,2,FALSE),"")</f>
        <v/>
      </c>
      <c r="X329" s="978"/>
      <c r="AC329" t="s">
        <v>2455</v>
      </c>
      <c r="AD329" s="978"/>
      <c r="AE329" s="978"/>
      <c r="AF329" s="978"/>
      <c r="AG329" s="978"/>
      <c r="AH329" s="978"/>
      <c r="AI329" s="978"/>
    </row>
    <row r="330" spans="4:35">
      <c r="D330" t="s">
        <v>269</v>
      </c>
      <c r="E330" t="s">
        <v>245</v>
      </c>
      <c r="F330" t="s">
        <v>376</v>
      </c>
      <c r="G330" t="s">
        <v>315</v>
      </c>
      <c r="H330" t="s">
        <v>296</v>
      </c>
      <c r="I330" t="s">
        <v>297</v>
      </c>
      <c r="J330" t="s">
        <v>130</v>
      </c>
      <c r="K330" t="s">
        <v>356</v>
      </c>
      <c r="L330" s="63"/>
      <c r="M330" s="63"/>
      <c r="Q330" s="978"/>
      <c r="R330" s="978"/>
      <c r="V330" s="978"/>
      <c r="W330" s="1132" t="str">
        <f>IFERROR(VLOOKUP(V330,'1.3 Lists'!$V$10:$W$346,2,FALSE),"")</f>
        <v/>
      </c>
      <c r="X330" s="978"/>
      <c r="AC330" t="s">
        <v>2455</v>
      </c>
      <c r="AD330" s="978"/>
      <c r="AE330" s="978"/>
      <c r="AF330" s="978"/>
      <c r="AG330" s="978"/>
      <c r="AH330" s="978"/>
      <c r="AI330" s="978"/>
    </row>
    <row r="331" spans="4:35">
      <c r="D331" t="s">
        <v>269</v>
      </c>
      <c r="E331" t="s">
        <v>245</v>
      </c>
      <c r="F331" t="s">
        <v>376</v>
      </c>
      <c r="G331" t="s">
        <v>315</v>
      </c>
      <c r="H331" t="s">
        <v>296</v>
      </c>
      <c r="I331" t="s">
        <v>297</v>
      </c>
      <c r="J331" t="s">
        <v>130</v>
      </c>
      <c r="K331" t="s">
        <v>356</v>
      </c>
      <c r="L331" s="63"/>
      <c r="M331" s="63"/>
      <c r="Q331" s="978"/>
      <c r="R331" s="978"/>
      <c r="V331" s="978"/>
      <c r="W331" s="1132" t="str">
        <f>IFERROR(VLOOKUP(V331,'1.3 Lists'!$V$10:$W$346,2,FALSE),"")</f>
        <v/>
      </c>
      <c r="X331" s="978"/>
      <c r="AC331" t="s">
        <v>2455</v>
      </c>
      <c r="AD331" s="978"/>
      <c r="AE331" s="978"/>
      <c r="AF331" s="978"/>
      <c r="AG331" s="978"/>
      <c r="AH331" s="978"/>
      <c r="AI331" s="978"/>
    </row>
    <row r="332" spans="4:35">
      <c r="D332" t="s">
        <v>269</v>
      </c>
      <c r="E332" t="s">
        <v>245</v>
      </c>
      <c r="F332" t="s">
        <v>376</v>
      </c>
      <c r="G332" t="s">
        <v>315</v>
      </c>
      <c r="H332" t="s">
        <v>296</v>
      </c>
      <c r="I332" t="s">
        <v>297</v>
      </c>
      <c r="J332" t="s">
        <v>130</v>
      </c>
      <c r="K332" t="s">
        <v>356</v>
      </c>
      <c r="L332" s="63"/>
      <c r="M332" s="63"/>
      <c r="Q332" s="978"/>
      <c r="R332" s="978"/>
      <c r="V332" s="978"/>
      <c r="W332" s="1132" t="str">
        <f>IFERROR(VLOOKUP(V332,'1.3 Lists'!$V$10:$W$346,2,FALSE),"")</f>
        <v/>
      </c>
      <c r="X332" s="978"/>
      <c r="AC332" t="s">
        <v>2455</v>
      </c>
      <c r="AD332" s="978"/>
      <c r="AE332" s="978"/>
      <c r="AF332" s="978"/>
      <c r="AG332" s="978"/>
      <c r="AH332" s="978"/>
      <c r="AI332" s="978"/>
    </row>
    <row r="333" spans="4:35">
      <c r="D333" t="s">
        <v>269</v>
      </c>
      <c r="E333" t="s">
        <v>245</v>
      </c>
      <c r="F333" t="s">
        <v>376</v>
      </c>
      <c r="G333" t="s">
        <v>315</v>
      </c>
      <c r="H333" t="s">
        <v>296</v>
      </c>
      <c r="I333" t="s">
        <v>297</v>
      </c>
      <c r="J333" t="s">
        <v>130</v>
      </c>
      <c r="K333" t="s">
        <v>356</v>
      </c>
      <c r="L333" s="63"/>
      <c r="M333" s="63"/>
      <c r="Q333" s="978"/>
      <c r="R333" s="978"/>
      <c r="V333" s="978"/>
      <c r="W333" s="1132" t="str">
        <f>IFERROR(VLOOKUP(V333,'1.3 Lists'!$V$10:$W$346,2,FALSE),"")</f>
        <v/>
      </c>
      <c r="X333" s="978"/>
      <c r="AC333" t="s">
        <v>2455</v>
      </c>
      <c r="AD333" s="978"/>
      <c r="AE333" s="978"/>
      <c r="AF333" s="978"/>
      <c r="AG333" s="978"/>
      <c r="AH333" s="978"/>
      <c r="AI333" s="978"/>
    </row>
    <row r="334" spans="4:35">
      <c r="D334" t="s">
        <v>269</v>
      </c>
      <c r="E334" t="s">
        <v>245</v>
      </c>
      <c r="F334" t="s">
        <v>376</v>
      </c>
      <c r="G334" t="s">
        <v>315</v>
      </c>
      <c r="H334" t="s">
        <v>296</v>
      </c>
      <c r="I334" t="s">
        <v>297</v>
      </c>
      <c r="J334" t="s">
        <v>130</v>
      </c>
      <c r="K334" t="s">
        <v>356</v>
      </c>
      <c r="L334" s="63"/>
      <c r="M334" s="63"/>
      <c r="Q334" s="978"/>
      <c r="R334" s="978"/>
      <c r="V334" s="978"/>
      <c r="W334" s="1132" t="str">
        <f>IFERROR(VLOOKUP(V334,'1.3 Lists'!$V$10:$W$346,2,FALSE),"")</f>
        <v/>
      </c>
      <c r="X334" s="978"/>
      <c r="AC334" t="s">
        <v>2455</v>
      </c>
      <c r="AD334" s="978"/>
      <c r="AE334" s="978"/>
      <c r="AF334" s="978"/>
      <c r="AG334" s="978"/>
      <c r="AH334" s="978"/>
      <c r="AI334" s="978"/>
    </row>
    <row r="335" spans="4:35">
      <c r="D335" t="s">
        <v>269</v>
      </c>
      <c r="E335" t="s">
        <v>245</v>
      </c>
      <c r="F335" t="s">
        <v>376</v>
      </c>
      <c r="G335" t="s">
        <v>315</v>
      </c>
      <c r="H335" t="s">
        <v>296</v>
      </c>
      <c r="I335" t="s">
        <v>297</v>
      </c>
      <c r="J335" t="s">
        <v>130</v>
      </c>
      <c r="K335" t="s">
        <v>356</v>
      </c>
      <c r="L335" s="63"/>
      <c r="M335" s="63"/>
      <c r="Q335" s="978"/>
      <c r="R335" s="978"/>
      <c r="V335" s="978"/>
      <c r="W335" s="1132" t="str">
        <f>IFERROR(VLOOKUP(V335,'1.3 Lists'!$V$10:$W$346,2,FALSE),"")</f>
        <v/>
      </c>
      <c r="X335" s="978"/>
      <c r="AC335" t="s">
        <v>2455</v>
      </c>
      <c r="AD335" s="978"/>
      <c r="AE335" s="978"/>
      <c r="AF335" s="978"/>
      <c r="AG335" s="978"/>
      <c r="AH335" s="978"/>
      <c r="AI335" s="978"/>
    </row>
    <row r="336" spans="4:35">
      <c r="D336" t="s">
        <v>269</v>
      </c>
      <c r="E336" t="s">
        <v>245</v>
      </c>
      <c r="F336" t="s">
        <v>376</v>
      </c>
      <c r="G336" t="s">
        <v>315</v>
      </c>
      <c r="H336" t="s">
        <v>296</v>
      </c>
      <c r="I336" t="s">
        <v>297</v>
      </c>
      <c r="J336" t="s">
        <v>130</v>
      </c>
      <c r="K336" t="s">
        <v>356</v>
      </c>
      <c r="L336" s="63"/>
      <c r="M336" s="63"/>
      <c r="Q336" s="978"/>
      <c r="R336" s="978"/>
      <c r="V336" s="978"/>
      <c r="W336" s="1132" t="str">
        <f>IFERROR(VLOOKUP(V336,'1.3 Lists'!$V$10:$W$346,2,FALSE),"")</f>
        <v/>
      </c>
      <c r="X336" s="978"/>
      <c r="AC336" t="s">
        <v>2455</v>
      </c>
      <c r="AD336" s="978"/>
      <c r="AE336" s="978"/>
      <c r="AF336" s="978"/>
      <c r="AG336" s="978"/>
      <c r="AH336" s="978"/>
      <c r="AI336" s="978"/>
    </row>
    <row r="337" spans="4:35">
      <c r="D337" t="s">
        <v>269</v>
      </c>
      <c r="E337" t="s">
        <v>245</v>
      </c>
      <c r="F337" t="s">
        <v>376</v>
      </c>
      <c r="G337" t="s">
        <v>315</v>
      </c>
      <c r="H337" t="s">
        <v>296</v>
      </c>
      <c r="I337" t="s">
        <v>297</v>
      </c>
      <c r="J337" t="s">
        <v>130</v>
      </c>
      <c r="K337" t="s">
        <v>356</v>
      </c>
      <c r="L337" s="63"/>
      <c r="M337" s="63"/>
      <c r="Q337" s="978"/>
      <c r="R337" s="978"/>
      <c r="V337" s="978"/>
      <c r="W337" s="1132" t="str">
        <f>IFERROR(VLOOKUP(V337,'1.3 Lists'!$V$10:$W$346,2,FALSE),"")</f>
        <v/>
      </c>
      <c r="X337" s="978"/>
      <c r="AC337" t="s">
        <v>2455</v>
      </c>
      <c r="AD337" s="978"/>
      <c r="AE337" s="978"/>
      <c r="AF337" s="978"/>
      <c r="AG337" s="978"/>
      <c r="AH337" s="978"/>
      <c r="AI337" s="978"/>
    </row>
    <row r="338" spans="4:35">
      <c r="D338" t="s">
        <v>269</v>
      </c>
      <c r="E338" t="s">
        <v>245</v>
      </c>
      <c r="F338" t="s">
        <v>376</v>
      </c>
      <c r="G338" t="s">
        <v>315</v>
      </c>
      <c r="H338" t="s">
        <v>296</v>
      </c>
      <c r="I338" t="s">
        <v>297</v>
      </c>
      <c r="J338" t="s">
        <v>130</v>
      </c>
      <c r="K338" t="s">
        <v>356</v>
      </c>
      <c r="L338" s="63"/>
      <c r="M338" s="63"/>
      <c r="Q338" s="978"/>
      <c r="R338" s="978"/>
      <c r="V338" s="978"/>
      <c r="W338" s="1132" t="str">
        <f>IFERROR(VLOOKUP(V338,'1.3 Lists'!$V$10:$W$346,2,FALSE),"")</f>
        <v/>
      </c>
      <c r="X338" s="978"/>
      <c r="AC338" t="s">
        <v>2455</v>
      </c>
      <c r="AD338" s="978"/>
      <c r="AE338" s="978"/>
      <c r="AF338" s="978"/>
      <c r="AG338" s="978"/>
      <c r="AH338" s="978"/>
      <c r="AI338" s="978"/>
    </row>
    <row r="339" spans="4:35">
      <c r="D339" t="s">
        <v>269</v>
      </c>
      <c r="E339" t="s">
        <v>245</v>
      </c>
      <c r="F339" t="s">
        <v>376</v>
      </c>
      <c r="G339" t="s">
        <v>315</v>
      </c>
      <c r="H339" t="s">
        <v>296</v>
      </c>
      <c r="I339" t="s">
        <v>297</v>
      </c>
      <c r="J339" t="s">
        <v>130</v>
      </c>
      <c r="K339" t="s">
        <v>356</v>
      </c>
      <c r="L339" s="63"/>
      <c r="M339" s="63"/>
      <c r="Q339" s="978"/>
      <c r="R339" s="978"/>
      <c r="V339" s="978"/>
      <c r="W339" s="1132" t="str">
        <f>IFERROR(VLOOKUP(V339,'1.3 Lists'!$V$10:$W$346,2,FALSE),"")</f>
        <v/>
      </c>
      <c r="X339" s="978"/>
      <c r="AC339" t="s">
        <v>2455</v>
      </c>
      <c r="AD339" s="978"/>
      <c r="AE339" s="978"/>
      <c r="AF339" s="978"/>
      <c r="AG339" s="978"/>
      <c r="AH339" s="978"/>
      <c r="AI339" s="978"/>
    </row>
    <row r="340" spans="4:35">
      <c r="D340" t="s">
        <v>269</v>
      </c>
      <c r="E340" t="s">
        <v>245</v>
      </c>
      <c r="F340" t="s">
        <v>376</v>
      </c>
      <c r="G340" t="s">
        <v>315</v>
      </c>
      <c r="H340" t="s">
        <v>296</v>
      </c>
      <c r="I340" t="s">
        <v>297</v>
      </c>
      <c r="J340" t="s">
        <v>130</v>
      </c>
      <c r="K340" t="s">
        <v>356</v>
      </c>
      <c r="L340" s="63"/>
      <c r="M340" s="63"/>
      <c r="Q340" s="978"/>
      <c r="R340" s="978"/>
      <c r="V340" s="978"/>
      <c r="W340" s="1132" t="str">
        <f>IFERROR(VLOOKUP(V340,'1.3 Lists'!$V$10:$W$346,2,FALSE),"")</f>
        <v/>
      </c>
      <c r="X340" s="978"/>
      <c r="AC340" t="s">
        <v>2455</v>
      </c>
      <c r="AD340" s="978"/>
      <c r="AE340" s="978"/>
      <c r="AF340" s="978"/>
      <c r="AG340" s="978"/>
      <c r="AH340" s="978"/>
      <c r="AI340" s="978"/>
    </row>
    <row r="341" spans="4:35">
      <c r="D341" t="s">
        <v>269</v>
      </c>
      <c r="E341" t="s">
        <v>245</v>
      </c>
      <c r="F341" t="s">
        <v>376</v>
      </c>
      <c r="G341" t="s">
        <v>315</v>
      </c>
      <c r="H341" t="s">
        <v>296</v>
      </c>
      <c r="I341" t="s">
        <v>297</v>
      </c>
      <c r="J341" t="s">
        <v>130</v>
      </c>
      <c r="K341" t="s">
        <v>356</v>
      </c>
      <c r="L341" s="63"/>
      <c r="M341" s="63"/>
      <c r="Q341" s="978"/>
      <c r="R341" s="978"/>
      <c r="V341" s="978"/>
      <c r="W341" s="1132" t="str">
        <f>IFERROR(VLOOKUP(V341,'1.3 Lists'!$V$10:$W$346,2,FALSE),"")</f>
        <v/>
      </c>
      <c r="X341" s="978"/>
      <c r="AC341" t="s">
        <v>2455</v>
      </c>
      <c r="AD341" s="978"/>
      <c r="AE341" s="978"/>
      <c r="AF341" s="978"/>
      <c r="AG341" s="978"/>
      <c r="AH341" s="978"/>
      <c r="AI341" s="978"/>
    </row>
    <row r="342" spans="4:35">
      <c r="D342" t="s">
        <v>269</v>
      </c>
      <c r="E342" t="s">
        <v>245</v>
      </c>
      <c r="F342" t="s">
        <v>376</v>
      </c>
      <c r="G342" t="s">
        <v>315</v>
      </c>
      <c r="H342" t="s">
        <v>296</v>
      </c>
      <c r="I342" t="s">
        <v>297</v>
      </c>
      <c r="J342" t="s">
        <v>130</v>
      </c>
      <c r="K342" t="s">
        <v>356</v>
      </c>
      <c r="L342" s="63"/>
      <c r="M342" s="63"/>
      <c r="Q342" s="978"/>
      <c r="R342" s="978"/>
      <c r="V342" s="978"/>
      <c r="W342" s="1132" t="str">
        <f>IFERROR(VLOOKUP(V342,'1.3 Lists'!$V$10:$W$346,2,FALSE),"")</f>
        <v/>
      </c>
      <c r="X342" s="978"/>
      <c r="AC342" t="s">
        <v>2455</v>
      </c>
      <c r="AD342" s="978"/>
      <c r="AE342" s="978"/>
      <c r="AF342" s="978"/>
      <c r="AG342" s="978"/>
      <c r="AH342" s="978"/>
      <c r="AI342" s="978"/>
    </row>
    <row r="343" spans="4:35">
      <c r="D343" t="s">
        <v>269</v>
      </c>
      <c r="E343" t="s">
        <v>245</v>
      </c>
      <c r="F343" t="s">
        <v>376</v>
      </c>
      <c r="G343" t="s">
        <v>315</v>
      </c>
      <c r="H343" t="s">
        <v>296</v>
      </c>
      <c r="I343" t="s">
        <v>297</v>
      </c>
      <c r="J343" t="s">
        <v>130</v>
      </c>
      <c r="K343" t="s">
        <v>356</v>
      </c>
      <c r="L343" s="63"/>
      <c r="M343" s="63"/>
      <c r="Q343" s="978"/>
      <c r="R343" s="978"/>
      <c r="V343" s="978"/>
      <c r="W343" s="1132" t="str">
        <f>IFERROR(VLOOKUP(V343,'1.3 Lists'!$V$10:$W$346,2,FALSE),"")</f>
        <v/>
      </c>
      <c r="X343" s="978"/>
      <c r="AC343" t="s">
        <v>2455</v>
      </c>
      <c r="AD343" s="978"/>
      <c r="AE343" s="978"/>
      <c r="AF343" s="978"/>
      <c r="AG343" s="978"/>
      <c r="AH343" s="978"/>
      <c r="AI343" s="978"/>
    </row>
    <row r="344" spans="4:35">
      <c r="D344" t="s">
        <v>269</v>
      </c>
      <c r="E344" t="s">
        <v>245</v>
      </c>
      <c r="F344" t="s">
        <v>376</v>
      </c>
      <c r="G344" t="s">
        <v>315</v>
      </c>
      <c r="H344" t="s">
        <v>296</v>
      </c>
      <c r="I344" t="s">
        <v>297</v>
      </c>
      <c r="J344" t="s">
        <v>130</v>
      </c>
      <c r="K344" t="s">
        <v>356</v>
      </c>
      <c r="L344" s="63"/>
      <c r="M344" s="63"/>
      <c r="Q344" s="978"/>
      <c r="R344" s="978"/>
      <c r="V344" s="978"/>
      <c r="W344" s="1132" t="str">
        <f>IFERROR(VLOOKUP(V344,'1.3 Lists'!$V$10:$W$346,2,FALSE),"")</f>
        <v/>
      </c>
      <c r="X344" s="978"/>
      <c r="AC344" t="s">
        <v>2455</v>
      </c>
      <c r="AD344" s="978"/>
      <c r="AE344" s="978"/>
      <c r="AF344" s="978"/>
      <c r="AG344" s="978"/>
      <c r="AH344" s="978"/>
      <c r="AI344" s="978"/>
    </row>
    <row r="345" spans="4:35">
      <c r="D345" t="s">
        <v>269</v>
      </c>
      <c r="E345" t="s">
        <v>245</v>
      </c>
      <c r="F345" t="s">
        <v>376</v>
      </c>
      <c r="G345" t="s">
        <v>315</v>
      </c>
      <c r="H345" t="s">
        <v>296</v>
      </c>
      <c r="I345" t="s">
        <v>297</v>
      </c>
      <c r="J345" t="s">
        <v>130</v>
      </c>
      <c r="K345" t="s">
        <v>356</v>
      </c>
      <c r="L345" s="63"/>
      <c r="M345" s="63"/>
      <c r="Q345" s="978"/>
      <c r="R345" s="978"/>
      <c r="V345" s="978"/>
      <c r="W345" s="1132" t="str">
        <f>IFERROR(VLOOKUP(V345,'1.3 Lists'!$V$10:$W$346,2,FALSE),"")</f>
        <v/>
      </c>
      <c r="X345" s="978"/>
      <c r="AC345" t="s">
        <v>2455</v>
      </c>
      <c r="AD345" s="978"/>
      <c r="AE345" s="978"/>
      <c r="AF345" s="978"/>
      <c r="AG345" s="978"/>
      <c r="AH345" s="978"/>
      <c r="AI345" s="978"/>
    </row>
    <row r="346" spans="4:35">
      <c r="D346" t="s">
        <v>269</v>
      </c>
      <c r="E346" t="s">
        <v>245</v>
      </c>
      <c r="F346" t="s">
        <v>376</v>
      </c>
      <c r="G346" t="s">
        <v>315</v>
      </c>
      <c r="H346" t="s">
        <v>296</v>
      </c>
      <c r="I346" t="s">
        <v>297</v>
      </c>
      <c r="J346" t="s">
        <v>130</v>
      </c>
      <c r="K346" t="s">
        <v>356</v>
      </c>
      <c r="L346" s="63"/>
      <c r="M346" s="63"/>
      <c r="Q346" s="978"/>
      <c r="R346" s="978"/>
      <c r="V346" s="978"/>
      <c r="W346" s="1132" t="str">
        <f>IFERROR(VLOOKUP(V346,'1.3 Lists'!$V$10:$W$346,2,FALSE),"")</f>
        <v/>
      </c>
      <c r="X346" s="978"/>
      <c r="AC346" t="s">
        <v>2455</v>
      </c>
      <c r="AD346" s="978"/>
      <c r="AE346" s="978"/>
      <c r="AF346" s="978"/>
      <c r="AG346" s="978"/>
      <c r="AH346" s="978"/>
      <c r="AI346" s="978"/>
    </row>
    <row r="347" spans="4:35">
      <c r="D347" t="s">
        <v>269</v>
      </c>
      <c r="E347" t="s">
        <v>245</v>
      </c>
      <c r="F347" t="s">
        <v>376</v>
      </c>
      <c r="G347" t="s">
        <v>315</v>
      </c>
      <c r="H347" t="s">
        <v>296</v>
      </c>
      <c r="I347" t="s">
        <v>297</v>
      </c>
      <c r="J347" t="s">
        <v>130</v>
      </c>
      <c r="K347" t="s">
        <v>356</v>
      </c>
      <c r="L347" s="63"/>
      <c r="M347" s="63"/>
      <c r="Q347" s="978"/>
      <c r="R347" s="978"/>
      <c r="V347" s="978"/>
      <c r="W347" s="1132" t="str">
        <f>IFERROR(VLOOKUP(V347,'1.3 Lists'!$V$10:$W$346,2,FALSE),"")</f>
        <v/>
      </c>
      <c r="X347" s="978"/>
      <c r="AC347" t="s">
        <v>2455</v>
      </c>
      <c r="AD347" s="978"/>
      <c r="AE347" s="978"/>
      <c r="AF347" s="978"/>
      <c r="AG347" s="978"/>
      <c r="AH347" s="978"/>
      <c r="AI347" s="978"/>
    </row>
    <row r="348" spans="4:35">
      <c r="D348" t="s">
        <v>269</v>
      </c>
      <c r="E348" t="s">
        <v>245</v>
      </c>
      <c r="F348" t="s">
        <v>376</v>
      </c>
      <c r="G348" t="s">
        <v>315</v>
      </c>
      <c r="H348" t="s">
        <v>296</v>
      </c>
      <c r="I348" t="s">
        <v>297</v>
      </c>
      <c r="J348" t="s">
        <v>130</v>
      </c>
      <c r="K348" t="s">
        <v>356</v>
      </c>
      <c r="L348" s="63"/>
      <c r="M348" s="63"/>
      <c r="Q348" s="978"/>
      <c r="R348" s="978"/>
      <c r="V348" s="978"/>
      <c r="W348" s="1132" t="str">
        <f>IFERROR(VLOOKUP(V348,'1.3 Lists'!$V$10:$W$346,2,FALSE),"")</f>
        <v/>
      </c>
      <c r="X348" s="978"/>
      <c r="AC348" t="s">
        <v>2455</v>
      </c>
      <c r="AD348" s="978"/>
      <c r="AE348" s="978"/>
      <c r="AF348" s="978"/>
      <c r="AG348" s="978"/>
      <c r="AH348" s="978"/>
      <c r="AI348" s="978"/>
    </row>
    <row r="349" spans="4:35">
      <c r="D349" t="s">
        <v>269</v>
      </c>
      <c r="E349" t="s">
        <v>245</v>
      </c>
      <c r="F349" t="s">
        <v>376</v>
      </c>
      <c r="G349" t="s">
        <v>315</v>
      </c>
      <c r="H349" t="s">
        <v>296</v>
      </c>
      <c r="I349" t="s">
        <v>297</v>
      </c>
      <c r="J349" t="s">
        <v>130</v>
      </c>
      <c r="K349" t="s">
        <v>356</v>
      </c>
      <c r="L349" s="63"/>
      <c r="M349" s="63"/>
      <c r="Q349" s="978"/>
      <c r="R349" s="978"/>
      <c r="V349" s="978"/>
      <c r="W349" s="1132" t="str">
        <f>IFERROR(VLOOKUP(V349,'1.3 Lists'!$V$10:$W$346,2,FALSE),"")</f>
        <v/>
      </c>
      <c r="X349" s="978"/>
      <c r="AC349" t="s">
        <v>2455</v>
      </c>
      <c r="AD349" s="978"/>
      <c r="AE349" s="978"/>
      <c r="AF349" s="978"/>
      <c r="AG349" s="978"/>
      <c r="AH349" s="978"/>
      <c r="AI349" s="978"/>
    </row>
    <row r="350" spans="4:35">
      <c r="D350" t="s">
        <v>269</v>
      </c>
      <c r="E350" t="s">
        <v>245</v>
      </c>
      <c r="F350" t="s">
        <v>376</v>
      </c>
      <c r="G350" t="s">
        <v>315</v>
      </c>
      <c r="H350" t="s">
        <v>296</v>
      </c>
      <c r="I350" t="s">
        <v>297</v>
      </c>
      <c r="J350" t="s">
        <v>130</v>
      </c>
      <c r="K350" t="s">
        <v>356</v>
      </c>
      <c r="L350" s="63"/>
      <c r="M350" s="63"/>
      <c r="Q350" s="978"/>
      <c r="R350" s="978"/>
      <c r="V350" s="978"/>
      <c r="W350" s="1132" t="str">
        <f>IFERROR(VLOOKUP(V350,'1.3 Lists'!$V$10:$W$346,2,FALSE),"")</f>
        <v/>
      </c>
      <c r="X350" s="978"/>
      <c r="AC350" t="s">
        <v>2455</v>
      </c>
      <c r="AD350" s="978"/>
      <c r="AE350" s="978"/>
      <c r="AF350" s="978"/>
      <c r="AG350" s="978"/>
      <c r="AH350" s="978"/>
      <c r="AI350" s="978"/>
    </row>
    <row r="351" spans="4:35">
      <c r="D351" t="s">
        <v>269</v>
      </c>
      <c r="E351" t="s">
        <v>245</v>
      </c>
      <c r="F351" t="s">
        <v>376</v>
      </c>
      <c r="G351" t="s">
        <v>315</v>
      </c>
      <c r="H351" t="s">
        <v>296</v>
      </c>
      <c r="I351" t="s">
        <v>297</v>
      </c>
      <c r="J351" t="s">
        <v>130</v>
      </c>
      <c r="K351" t="s">
        <v>356</v>
      </c>
      <c r="L351" s="63"/>
      <c r="M351" s="63"/>
      <c r="Q351" s="978"/>
      <c r="R351" s="978"/>
      <c r="V351" s="978"/>
      <c r="W351" s="1132" t="str">
        <f>IFERROR(VLOOKUP(V351,'1.3 Lists'!$V$10:$W$346,2,FALSE),"")</f>
        <v/>
      </c>
      <c r="X351" s="978"/>
      <c r="AC351" t="s">
        <v>2455</v>
      </c>
      <c r="AD351" s="978"/>
      <c r="AE351" s="978"/>
      <c r="AF351" s="978"/>
      <c r="AG351" s="978"/>
      <c r="AH351" s="978"/>
      <c r="AI351" s="978"/>
    </row>
    <row r="352" spans="4:35">
      <c r="D352" t="s">
        <v>269</v>
      </c>
      <c r="E352" t="s">
        <v>245</v>
      </c>
      <c r="F352" t="s">
        <v>376</v>
      </c>
      <c r="G352" t="s">
        <v>315</v>
      </c>
      <c r="H352" t="s">
        <v>296</v>
      </c>
      <c r="I352" t="s">
        <v>297</v>
      </c>
      <c r="J352" t="s">
        <v>130</v>
      </c>
      <c r="K352" t="s">
        <v>356</v>
      </c>
      <c r="L352" s="63"/>
      <c r="M352" s="63"/>
      <c r="Q352" s="978"/>
      <c r="R352" s="978"/>
      <c r="V352" s="978"/>
      <c r="W352" s="1132" t="str">
        <f>IFERROR(VLOOKUP(V352,'1.3 Lists'!$V$10:$W$346,2,FALSE),"")</f>
        <v/>
      </c>
      <c r="X352" s="978"/>
      <c r="AC352" t="s">
        <v>2455</v>
      </c>
      <c r="AD352" s="978"/>
      <c r="AE352" s="978"/>
      <c r="AF352" s="978"/>
      <c r="AG352" s="978"/>
      <c r="AH352" s="978"/>
      <c r="AI352" s="978"/>
    </row>
    <row r="353" spans="4:35">
      <c r="D353" t="s">
        <v>269</v>
      </c>
      <c r="E353" t="s">
        <v>245</v>
      </c>
      <c r="F353" t="s">
        <v>376</v>
      </c>
      <c r="G353" t="s">
        <v>315</v>
      </c>
      <c r="H353" t="s">
        <v>296</v>
      </c>
      <c r="I353" t="s">
        <v>297</v>
      </c>
      <c r="J353" t="s">
        <v>130</v>
      </c>
      <c r="K353" t="s">
        <v>356</v>
      </c>
      <c r="L353" s="63"/>
      <c r="M353" s="63"/>
      <c r="Q353" s="978"/>
      <c r="R353" s="978"/>
      <c r="V353" s="978"/>
      <c r="W353" s="1132" t="str">
        <f>IFERROR(VLOOKUP(V353,'1.3 Lists'!$V$10:$W$346,2,FALSE),"")</f>
        <v/>
      </c>
      <c r="X353" s="978"/>
      <c r="AC353" t="s">
        <v>2455</v>
      </c>
      <c r="AD353" s="978"/>
      <c r="AE353" s="978"/>
      <c r="AF353" s="978"/>
      <c r="AG353" s="978"/>
      <c r="AH353" s="978"/>
      <c r="AI353" s="978"/>
    </row>
    <row r="354" spans="4:35">
      <c r="D354" t="s">
        <v>269</v>
      </c>
      <c r="E354" t="s">
        <v>245</v>
      </c>
      <c r="F354" t="s">
        <v>376</v>
      </c>
      <c r="G354" t="s">
        <v>315</v>
      </c>
      <c r="H354" t="s">
        <v>296</v>
      </c>
      <c r="I354" t="s">
        <v>297</v>
      </c>
      <c r="J354" t="s">
        <v>130</v>
      </c>
      <c r="K354" t="s">
        <v>356</v>
      </c>
      <c r="L354" s="63"/>
      <c r="M354" s="63"/>
      <c r="Q354" s="978"/>
      <c r="R354" s="978"/>
      <c r="V354" s="978"/>
      <c r="W354" s="1132" t="str">
        <f>IFERROR(VLOOKUP(V354,'1.3 Lists'!$V$10:$W$346,2,FALSE),"")</f>
        <v/>
      </c>
      <c r="X354" s="978"/>
      <c r="AC354" t="s">
        <v>2455</v>
      </c>
      <c r="AD354" s="978"/>
      <c r="AE354" s="978"/>
      <c r="AF354" s="978"/>
      <c r="AG354" s="978"/>
      <c r="AH354" s="978"/>
      <c r="AI354" s="978"/>
    </row>
    <row r="355" spans="4:35">
      <c r="D355" t="s">
        <v>269</v>
      </c>
      <c r="E355" t="s">
        <v>245</v>
      </c>
      <c r="F355" t="s">
        <v>376</v>
      </c>
      <c r="G355" t="s">
        <v>315</v>
      </c>
      <c r="H355" t="s">
        <v>296</v>
      </c>
      <c r="I355" t="s">
        <v>297</v>
      </c>
      <c r="J355" t="s">
        <v>130</v>
      </c>
      <c r="K355" t="s">
        <v>356</v>
      </c>
      <c r="L355" s="63"/>
      <c r="M355" s="63"/>
      <c r="Q355" s="978"/>
      <c r="R355" s="978"/>
      <c r="V355" s="978"/>
      <c r="W355" s="1132" t="str">
        <f>IFERROR(VLOOKUP(V355,'1.3 Lists'!$V$10:$W$346,2,FALSE),"")</f>
        <v/>
      </c>
      <c r="X355" s="978"/>
      <c r="Y355" s="62"/>
      <c r="AC355" t="s">
        <v>2455</v>
      </c>
      <c r="AD355" s="978"/>
      <c r="AE355" s="978"/>
      <c r="AF355" s="978"/>
      <c r="AG355" s="978"/>
      <c r="AH355" s="978"/>
      <c r="AI355" s="978"/>
    </row>
    <row r="356" spans="4:35">
      <c r="D356" t="s">
        <v>269</v>
      </c>
      <c r="E356" t="s">
        <v>245</v>
      </c>
      <c r="F356" t="s">
        <v>376</v>
      </c>
      <c r="G356" t="s">
        <v>315</v>
      </c>
      <c r="H356" t="s">
        <v>296</v>
      </c>
      <c r="I356" t="s">
        <v>297</v>
      </c>
      <c r="J356" t="s">
        <v>130</v>
      </c>
      <c r="K356" t="s">
        <v>356</v>
      </c>
      <c r="L356" s="63"/>
      <c r="M356" s="64"/>
      <c r="Q356" s="978"/>
      <c r="R356" s="978" t="str">
        <f t="shared" ref="R356:R367" si="0">IFERROR(VLOOKUP(Q356,$Q$13:$R$115,2),"")</f>
        <v/>
      </c>
      <c r="V356" s="978"/>
      <c r="W356" s="1132" t="str">
        <f>IFERROR(VLOOKUP(V356,'1.3 Lists'!$V$10:$W$346,2,FALSE),"")</f>
        <v/>
      </c>
      <c r="X356" s="978"/>
      <c r="Y356" s="62"/>
      <c r="AC356" t="s">
        <v>2455</v>
      </c>
      <c r="AD356" s="978"/>
      <c r="AE356" s="978"/>
      <c r="AF356" s="978"/>
      <c r="AG356" s="978"/>
      <c r="AH356" s="978"/>
      <c r="AI356" s="978"/>
    </row>
    <row r="357" spans="4:35">
      <c r="D357" t="s">
        <v>269</v>
      </c>
      <c r="E357" t="s">
        <v>245</v>
      </c>
      <c r="F357" t="s">
        <v>376</v>
      </c>
      <c r="G357" t="s">
        <v>315</v>
      </c>
      <c r="H357" t="s">
        <v>296</v>
      </c>
      <c r="I357" t="s">
        <v>297</v>
      </c>
      <c r="J357" t="s">
        <v>130</v>
      </c>
      <c r="K357" t="s">
        <v>356</v>
      </c>
      <c r="L357" s="63"/>
      <c r="M357" s="64"/>
      <c r="Q357" s="978"/>
      <c r="R357" s="978" t="str">
        <f t="shared" si="0"/>
        <v/>
      </c>
      <c r="V357" s="978"/>
      <c r="W357" s="1132" t="str">
        <f>IFERROR(VLOOKUP(V357,'1.3 Lists'!$V$10:$W$346,2,FALSE),"")</f>
        <v/>
      </c>
      <c r="X357" s="978"/>
      <c r="Y357" s="62"/>
      <c r="AC357" t="s">
        <v>2455</v>
      </c>
      <c r="AD357" s="978"/>
      <c r="AE357" s="978"/>
      <c r="AF357" s="978"/>
      <c r="AG357" s="978"/>
      <c r="AH357" s="978"/>
      <c r="AI357" s="978"/>
    </row>
    <row r="358" spans="4:35">
      <c r="D358" t="s">
        <v>269</v>
      </c>
      <c r="E358" t="s">
        <v>245</v>
      </c>
      <c r="F358" t="s">
        <v>376</v>
      </c>
      <c r="G358" t="s">
        <v>315</v>
      </c>
      <c r="H358" t="s">
        <v>296</v>
      </c>
      <c r="I358" t="s">
        <v>297</v>
      </c>
      <c r="J358" t="s">
        <v>130</v>
      </c>
      <c r="K358" t="s">
        <v>356</v>
      </c>
      <c r="L358" s="64"/>
      <c r="M358" s="64"/>
      <c r="Q358" s="978"/>
      <c r="R358" s="978" t="str">
        <f t="shared" si="0"/>
        <v/>
      </c>
      <c r="V358" s="978"/>
      <c r="W358" s="1132" t="str">
        <f>IFERROR(VLOOKUP(V358,'1.3 Lists'!$V$10:$W$346,2,FALSE),"")</f>
        <v/>
      </c>
      <c r="X358" s="978"/>
      <c r="AC358" t="s">
        <v>2455</v>
      </c>
      <c r="AD358" s="978"/>
      <c r="AE358" s="978"/>
      <c r="AF358" s="978"/>
      <c r="AG358" s="978"/>
      <c r="AH358" s="978"/>
      <c r="AI358" s="978"/>
    </row>
    <row r="359" spans="4:35">
      <c r="D359" t="s">
        <v>269</v>
      </c>
      <c r="E359" t="s">
        <v>245</v>
      </c>
      <c r="F359" t="s">
        <v>376</v>
      </c>
      <c r="G359" t="s">
        <v>315</v>
      </c>
      <c r="H359" t="s">
        <v>296</v>
      </c>
      <c r="I359" t="s">
        <v>297</v>
      </c>
      <c r="J359" t="s">
        <v>130</v>
      </c>
      <c r="K359" t="s">
        <v>356</v>
      </c>
      <c r="L359" s="64"/>
      <c r="M359" s="64"/>
      <c r="Q359" s="978"/>
      <c r="R359" s="978" t="str">
        <f t="shared" si="0"/>
        <v/>
      </c>
      <c r="V359" s="978"/>
      <c r="W359" s="1132" t="str">
        <f>IFERROR(VLOOKUP(V359,'1.3 Lists'!$V$10:$W$346,2,FALSE),"")</f>
        <v/>
      </c>
      <c r="X359" s="978"/>
      <c r="AC359" t="s">
        <v>2455</v>
      </c>
      <c r="AD359" s="978"/>
      <c r="AE359" s="978"/>
      <c r="AF359" s="978"/>
      <c r="AG359" s="978"/>
      <c r="AH359" s="978"/>
      <c r="AI359" s="978"/>
    </row>
    <row r="360" spans="4:35">
      <c r="D360" t="s">
        <v>269</v>
      </c>
      <c r="E360" t="s">
        <v>245</v>
      </c>
      <c r="F360" t="s">
        <v>376</v>
      </c>
      <c r="G360" t="s">
        <v>315</v>
      </c>
      <c r="H360" t="s">
        <v>296</v>
      </c>
      <c r="I360" t="s">
        <v>297</v>
      </c>
      <c r="J360" t="s">
        <v>130</v>
      </c>
      <c r="K360" t="s">
        <v>356</v>
      </c>
      <c r="L360" s="64"/>
      <c r="M360" s="64"/>
      <c r="Q360" s="978"/>
      <c r="R360" s="978" t="str">
        <f t="shared" si="0"/>
        <v/>
      </c>
      <c r="V360" s="978"/>
      <c r="W360" s="1132" t="str">
        <f>IFERROR(VLOOKUP(V360,'1.3 Lists'!$V$10:$W$346,2,FALSE),"")</f>
        <v/>
      </c>
      <c r="X360" s="978"/>
      <c r="AC360" t="s">
        <v>2455</v>
      </c>
      <c r="AD360" s="978"/>
      <c r="AE360" s="978"/>
      <c r="AF360" s="978"/>
      <c r="AG360" s="978"/>
      <c r="AH360" s="978"/>
      <c r="AI360" s="978"/>
    </row>
    <row r="361" spans="4:35">
      <c r="D361" t="s">
        <v>269</v>
      </c>
      <c r="E361" t="s">
        <v>245</v>
      </c>
      <c r="F361" t="s">
        <v>376</v>
      </c>
      <c r="G361" t="s">
        <v>315</v>
      </c>
      <c r="H361" t="s">
        <v>296</v>
      </c>
      <c r="I361" t="s">
        <v>297</v>
      </c>
      <c r="J361" t="s">
        <v>130</v>
      </c>
      <c r="K361" t="s">
        <v>356</v>
      </c>
      <c r="L361" s="64"/>
      <c r="M361" s="64"/>
      <c r="Q361" s="978"/>
      <c r="R361" s="978" t="str">
        <f t="shared" si="0"/>
        <v/>
      </c>
      <c r="V361" s="978"/>
      <c r="W361" s="1132" t="str">
        <f>IFERROR(VLOOKUP(V361,'1.3 Lists'!$V$10:$W$346,2,FALSE),"")</f>
        <v/>
      </c>
      <c r="X361" s="978"/>
      <c r="AC361" t="s">
        <v>2455</v>
      </c>
      <c r="AD361" s="978"/>
      <c r="AE361" s="978"/>
      <c r="AF361" s="978"/>
      <c r="AG361" s="978"/>
      <c r="AH361" s="978"/>
      <c r="AI361" s="978"/>
    </row>
    <row r="362" spans="4:35">
      <c r="D362" t="s">
        <v>269</v>
      </c>
      <c r="E362" t="s">
        <v>245</v>
      </c>
      <c r="F362" t="s">
        <v>376</v>
      </c>
      <c r="G362" t="s">
        <v>315</v>
      </c>
      <c r="H362" t="s">
        <v>296</v>
      </c>
      <c r="I362" t="s">
        <v>297</v>
      </c>
      <c r="J362" t="s">
        <v>130</v>
      </c>
      <c r="K362" t="s">
        <v>356</v>
      </c>
      <c r="L362" s="64"/>
      <c r="M362" s="64"/>
      <c r="Q362" s="978"/>
      <c r="R362" s="978" t="str">
        <f t="shared" si="0"/>
        <v/>
      </c>
      <c r="V362" s="978"/>
      <c r="W362" s="1132" t="str">
        <f>IFERROR(VLOOKUP(V362,'1.3 Lists'!$V$10:$W$346,2,FALSE),"")</f>
        <v/>
      </c>
      <c r="X362" s="978"/>
      <c r="AC362" t="s">
        <v>2455</v>
      </c>
      <c r="AD362" s="978"/>
      <c r="AE362" s="978"/>
      <c r="AF362" s="978"/>
      <c r="AG362" s="978"/>
      <c r="AH362" s="978"/>
      <c r="AI362" s="978"/>
    </row>
    <row r="363" spans="4:35">
      <c r="D363" t="s">
        <v>269</v>
      </c>
      <c r="E363" t="s">
        <v>245</v>
      </c>
      <c r="F363" t="s">
        <v>376</v>
      </c>
      <c r="G363" t="s">
        <v>315</v>
      </c>
      <c r="H363" t="s">
        <v>296</v>
      </c>
      <c r="I363" t="s">
        <v>297</v>
      </c>
      <c r="J363" t="s">
        <v>130</v>
      </c>
      <c r="K363" t="s">
        <v>356</v>
      </c>
      <c r="L363" s="64"/>
      <c r="M363" s="64"/>
      <c r="Q363" s="978"/>
      <c r="R363" s="978" t="str">
        <f t="shared" si="0"/>
        <v/>
      </c>
      <c r="V363" s="978"/>
      <c r="W363" s="1132" t="str">
        <f>IFERROR(VLOOKUP(V363,'1.3 Lists'!$V$10:$W$346,2,FALSE),"")</f>
        <v/>
      </c>
      <c r="X363" s="978"/>
      <c r="AC363" t="s">
        <v>2455</v>
      </c>
      <c r="AD363" s="978"/>
      <c r="AE363" s="978"/>
      <c r="AF363" s="978"/>
      <c r="AG363" s="978"/>
      <c r="AH363" s="978"/>
      <c r="AI363" s="978"/>
    </row>
    <row r="364" spans="4:35">
      <c r="D364" t="s">
        <v>269</v>
      </c>
      <c r="E364" t="s">
        <v>245</v>
      </c>
      <c r="F364" t="s">
        <v>376</v>
      </c>
      <c r="G364" t="s">
        <v>315</v>
      </c>
      <c r="H364" t="s">
        <v>296</v>
      </c>
      <c r="I364" t="s">
        <v>297</v>
      </c>
      <c r="J364" t="s">
        <v>130</v>
      </c>
      <c r="K364" t="s">
        <v>356</v>
      </c>
      <c r="L364" s="64"/>
      <c r="M364" s="64"/>
      <c r="Q364" s="978"/>
      <c r="R364" s="978" t="str">
        <f t="shared" si="0"/>
        <v/>
      </c>
      <c r="V364" s="978"/>
      <c r="W364" s="1132" t="str">
        <f>IFERROR(VLOOKUP(V364,'1.3 Lists'!$V$10:$W$346,2,FALSE),"")</f>
        <v/>
      </c>
      <c r="X364" s="978"/>
      <c r="AC364" t="s">
        <v>2455</v>
      </c>
      <c r="AD364" s="978"/>
      <c r="AE364" s="978"/>
      <c r="AF364" s="978"/>
      <c r="AG364" s="978"/>
      <c r="AH364" s="978"/>
      <c r="AI364" s="978"/>
    </row>
    <row r="365" spans="4:35">
      <c r="D365" t="s">
        <v>269</v>
      </c>
      <c r="E365" t="s">
        <v>245</v>
      </c>
      <c r="F365" t="s">
        <v>376</v>
      </c>
      <c r="G365" t="s">
        <v>315</v>
      </c>
      <c r="H365" t="s">
        <v>296</v>
      </c>
      <c r="I365" t="s">
        <v>297</v>
      </c>
      <c r="J365" t="s">
        <v>130</v>
      </c>
      <c r="K365" t="s">
        <v>356</v>
      </c>
      <c r="L365" s="64"/>
      <c r="M365" s="64"/>
      <c r="Q365" s="978"/>
      <c r="R365" s="978" t="str">
        <f t="shared" si="0"/>
        <v/>
      </c>
      <c r="V365" s="978"/>
      <c r="W365" s="1132" t="str">
        <f>IFERROR(VLOOKUP(V365,'1.3 Lists'!$V$10:$W$346,2,FALSE),"")</f>
        <v/>
      </c>
      <c r="X365" s="978"/>
      <c r="AC365" t="s">
        <v>2455</v>
      </c>
      <c r="AD365" s="978"/>
      <c r="AE365" s="978"/>
      <c r="AF365" s="978"/>
      <c r="AG365" s="978"/>
      <c r="AH365" s="978"/>
      <c r="AI365" s="978"/>
    </row>
    <row r="366" spans="4:35">
      <c r="D366" t="s">
        <v>269</v>
      </c>
      <c r="E366" t="s">
        <v>245</v>
      </c>
      <c r="F366" t="s">
        <v>376</v>
      </c>
      <c r="G366" t="s">
        <v>315</v>
      </c>
      <c r="H366" t="s">
        <v>296</v>
      </c>
      <c r="I366" t="s">
        <v>297</v>
      </c>
      <c r="J366" t="s">
        <v>130</v>
      </c>
      <c r="K366" t="s">
        <v>356</v>
      </c>
      <c r="L366" s="64"/>
      <c r="M366" s="64"/>
      <c r="Q366" s="978"/>
      <c r="R366" s="978" t="str">
        <f t="shared" si="0"/>
        <v/>
      </c>
      <c r="V366" s="978"/>
      <c r="W366" s="1132" t="str">
        <f>IFERROR(VLOOKUP(V366,'1.3 Lists'!$V$10:$W$346,2,FALSE),"")</f>
        <v/>
      </c>
      <c r="X366" s="978"/>
      <c r="AC366" t="s">
        <v>2455</v>
      </c>
      <c r="AD366" s="978"/>
      <c r="AE366" s="978"/>
      <c r="AF366" s="978"/>
      <c r="AG366" s="978"/>
      <c r="AH366" s="978"/>
      <c r="AI366" s="978"/>
    </row>
    <row r="367" spans="4:35">
      <c r="D367" t="s">
        <v>269</v>
      </c>
      <c r="E367" t="s">
        <v>245</v>
      </c>
      <c r="F367" t="s">
        <v>376</v>
      </c>
      <c r="G367" t="s">
        <v>315</v>
      </c>
      <c r="H367" t="s">
        <v>296</v>
      </c>
      <c r="I367" t="s">
        <v>297</v>
      </c>
      <c r="J367" t="s">
        <v>130</v>
      </c>
      <c r="K367" t="s">
        <v>356</v>
      </c>
      <c r="L367" s="64"/>
      <c r="M367" s="64"/>
      <c r="Q367" s="978"/>
      <c r="R367" s="978" t="str">
        <f t="shared" si="0"/>
        <v/>
      </c>
      <c r="V367" s="978"/>
      <c r="W367" s="1132" t="str">
        <f>IFERROR(VLOOKUP(V367,'1.3 Lists'!$V$10:$W$346,2,FALSE),"")</f>
        <v/>
      </c>
      <c r="X367" s="978"/>
      <c r="AC367" t="s">
        <v>2455</v>
      </c>
      <c r="AD367" s="978"/>
      <c r="AE367" s="978"/>
      <c r="AF367" s="978"/>
      <c r="AG367" s="978"/>
      <c r="AH367" s="978"/>
      <c r="AI367" s="978"/>
    </row>
    <row r="368" spans="4:35">
      <c r="D368" t="s">
        <v>269</v>
      </c>
      <c r="E368" t="s">
        <v>245</v>
      </c>
      <c r="F368" t="s">
        <v>376</v>
      </c>
      <c r="G368" t="s">
        <v>315</v>
      </c>
      <c r="H368" t="s">
        <v>296</v>
      </c>
      <c r="I368" t="s">
        <v>297</v>
      </c>
      <c r="J368" t="s">
        <v>130</v>
      </c>
      <c r="K368" t="s">
        <v>356</v>
      </c>
      <c r="L368" s="64"/>
      <c r="M368" s="64"/>
      <c r="Q368" s="978"/>
      <c r="R368" s="978" t="str">
        <f t="shared" ref="R368:R377" si="1">IFERROR(VLOOKUP(Q368,$Q$13:$R$115,2),"")</f>
        <v/>
      </c>
      <c r="V368" s="978"/>
      <c r="W368" s="1132" t="str">
        <f>IFERROR(VLOOKUP(V368,'1.3 Lists'!$V$10:$W$346,2,FALSE),"")</f>
        <v/>
      </c>
      <c r="X368" s="978"/>
      <c r="AC368" t="s">
        <v>2455</v>
      </c>
      <c r="AD368" s="978"/>
      <c r="AE368" s="978"/>
      <c r="AF368" s="978"/>
      <c r="AG368" s="978"/>
      <c r="AH368" s="978"/>
      <c r="AI368" s="978"/>
    </row>
    <row r="369" spans="4:35">
      <c r="D369" t="s">
        <v>269</v>
      </c>
      <c r="E369" t="s">
        <v>245</v>
      </c>
      <c r="F369" t="s">
        <v>376</v>
      </c>
      <c r="G369" t="s">
        <v>315</v>
      </c>
      <c r="H369" t="s">
        <v>296</v>
      </c>
      <c r="I369" t="s">
        <v>297</v>
      </c>
      <c r="J369" t="s">
        <v>130</v>
      </c>
      <c r="K369" t="s">
        <v>356</v>
      </c>
      <c r="L369" s="64"/>
      <c r="M369" s="64"/>
      <c r="Q369" s="978"/>
      <c r="R369" s="978" t="str">
        <f t="shared" si="1"/>
        <v/>
      </c>
      <c r="V369" s="978"/>
      <c r="W369" s="1132" t="str">
        <f>IFERROR(VLOOKUP(V369,'1.3 Lists'!$V$10:$W$346,2,FALSE),"")</f>
        <v/>
      </c>
      <c r="X369" s="978"/>
      <c r="AC369" t="s">
        <v>2455</v>
      </c>
      <c r="AD369" s="978"/>
      <c r="AE369" s="978"/>
      <c r="AF369" s="978"/>
      <c r="AG369" s="978"/>
      <c r="AH369" s="978"/>
      <c r="AI369" s="978"/>
    </row>
    <row r="370" spans="4:35">
      <c r="D370" t="s">
        <v>269</v>
      </c>
      <c r="E370" t="s">
        <v>245</v>
      </c>
      <c r="F370" t="s">
        <v>376</v>
      </c>
      <c r="G370" t="s">
        <v>315</v>
      </c>
      <c r="H370" t="s">
        <v>296</v>
      </c>
      <c r="I370" t="s">
        <v>297</v>
      </c>
      <c r="J370" t="s">
        <v>130</v>
      </c>
      <c r="K370" t="s">
        <v>356</v>
      </c>
      <c r="L370" s="64"/>
      <c r="M370" s="64"/>
      <c r="Q370" s="978"/>
      <c r="R370" s="978" t="str">
        <f t="shared" si="1"/>
        <v/>
      </c>
      <c r="V370" s="978"/>
      <c r="W370" s="1132" t="str">
        <f>IFERROR(VLOOKUP(V370,'1.3 Lists'!$V$10:$W$346,2,FALSE),"")</f>
        <v/>
      </c>
      <c r="X370" s="978"/>
      <c r="AC370" t="s">
        <v>2455</v>
      </c>
      <c r="AD370" s="978"/>
      <c r="AE370" s="978"/>
      <c r="AF370" s="978"/>
      <c r="AG370" s="978"/>
      <c r="AH370" s="978"/>
      <c r="AI370" s="978"/>
    </row>
    <row r="371" spans="4:35">
      <c r="D371" t="s">
        <v>269</v>
      </c>
      <c r="E371" t="s">
        <v>245</v>
      </c>
      <c r="F371" t="s">
        <v>376</v>
      </c>
      <c r="G371" t="s">
        <v>315</v>
      </c>
      <c r="H371" t="s">
        <v>296</v>
      </c>
      <c r="I371" t="s">
        <v>297</v>
      </c>
      <c r="J371" t="s">
        <v>130</v>
      </c>
      <c r="K371" t="s">
        <v>356</v>
      </c>
      <c r="L371" s="64"/>
      <c r="M371" s="64"/>
      <c r="Q371" s="978"/>
      <c r="R371" s="978" t="str">
        <f t="shared" si="1"/>
        <v/>
      </c>
      <c r="V371" s="978"/>
      <c r="W371" s="1132" t="str">
        <f>IFERROR(VLOOKUP(V371,'1.3 Lists'!$V$10:$W$346,2,FALSE),"")</f>
        <v/>
      </c>
      <c r="X371" s="978"/>
      <c r="AC371" t="s">
        <v>2455</v>
      </c>
      <c r="AD371" s="978"/>
      <c r="AE371" s="978"/>
      <c r="AF371" s="978"/>
      <c r="AG371" s="978"/>
      <c r="AH371" s="978"/>
      <c r="AI371" s="978"/>
    </row>
    <row r="372" spans="4:35">
      <c r="D372" t="s">
        <v>269</v>
      </c>
      <c r="E372" t="s">
        <v>245</v>
      </c>
      <c r="F372" t="s">
        <v>376</v>
      </c>
      <c r="G372" t="s">
        <v>315</v>
      </c>
      <c r="H372" t="s">
        <v>296</v>
      </c>
      <c r="I372" t="s">
        <v>297</v>
      </c>
      <c r="J372" t="s">
        <v>130</v>
      </c>
      <c r="K372" t="s">
        <v>356</v>
      </c>
      <c r="L372" s="64"/>
      <c r="M372" s="64"/>
      <c r="Q372" s="978"/>
      <c r="R372" s="978" t="str">
        <f t="shared" si="1"/>
        <v/>
      </c>
      <c r="V372" s="978"/>
      <c r="W372" s="1132" t="str">
        <f>IFERROR(VLOOKUP(V372,'1.3 Lists'!$V$10:$W$346,2,FALSE),"")</f>
        <v/>
      </c>
      <c r="X372" s="978"/>
      <c r="AC372" t="s">
        <v>2455</v>
      </c>
      <c r="AD372" s="978"/>
      <c r="AE372" s="978"/>
      <c r="AF372" s="978"/>
      <c r="AG372" s="978"/>
      <c r="AH372" s="978"/>
      <c r="AI372" s="978"/>
    </row>
    <row r="373" spans="4:35">
      <c r="D373" t="s">
        <v>269</v>
      </c>
      <c r="E373" t="s">
        <v>245</v>
      </c>
      <c r="F373" t="s">
        <v>376</v>
      </c>
      <c r="G373" t="s">
        <v>315</v>
      </c>
      <c r="H373" t="s">
        <v>296</v>
      </c>
      <c r="I373" t="s">
        <v>297</v>
      </c>
      <c r="J373" t="s">
        <v>130</v>
      </c>
      <c r="K373" t="s">
        <v>356</v>
      </c>
      <c r="L373" s="64"/>
      <c r="M373" s="64"/>
      <c r="Q373" s="978"/>
      <c r="R373" s="978" t="str">
        <f t="shared" si="1"/>
        <v/>
      </c>
      <c r="V373" s="978"/>
      <c r="W373" s="1132" t="str">
        <f>IFERROR(VLOOKUP(V373,'1.3 Lists'!$V$10:$W$346,2,FALSE),"")</f>
        <v/>
      </c>
      <c r="X373" s="978"/>
      <c r="AC373" t="s">
        <v>2455</v>
      </c>
      <c r="AD373" s="978"/>
      <c r="AE373" s="978"/>
      <c r="AF373" s="978"/>
      <c r="AG373" s="978"/>
      <c r="AH373" s="978"/>
      <c r="AI373" s="978"/>
    </row>
    <row r="374" spans="4:35">
      <c r="D374" t="s">
        <v>269</v>
      </c>
      <c r="E374" t="s">
        <v>245</v>
      </c>
      <c r="F374" t="s">
        <v>376</v>
      </c>
      <c r="G374" t="s">
        <v>315</v>
      </c>
      <c r="H374" t="s">
        <v>296</v>
      </c>
      <c r="I374" t="s">
        <v>297</v>
      </c>
      <c r="J374" t="s">
        <v>130</v>
      </c>
      <c r="K374" t="s">
        <v>356</v>
      </c>
      <c r="L374" s="64"/>
      <c r="M374" s="64"/>
      <c r="Q374" s="978"/>
      <c r="R374" s="978" t="str">
        <f t="shared" si="1"/>
        <v/>
      </c>
      <c r="V374" s="978"/>
      <c r="W374" s="1132" t="str">
        <f>IFERROR(VLOOKUP(V374,'1.3 Lists'!$V$10:$W$346,2,FALSE),"")</f>
        <v/>
      </c>
      <c r="X374" s="978"/>
      <c r="AC374" t="s">
        <v>2455</v>
      </c>
      <c r="AD374" s="978"/>
      <c r="AE374" s="978"/>
      <c r="AF374" s="978"/>
      <c r="AG374" s="978"/>
      <c r="AH374" s="978"/>
      <c r="AI374" s="978"/>
    </row>
    <row r="375" spans="4:35">
      <c r="D375" t="s">
        <v>269</v>
      </c>
      <c r="E375" t="s">
        <v>245</v>
      </c>
      <c r="F375" t="s">
        <v>376</v>
      </c>
      <c r="G375" t="s">
        <v>315</v>
      </c>
      <c r="H375" t="s">
        <v>296</v>
      </c>
      <c r="I375" t="s">
        <v>297</v>
      </c>
      <c r="J375" t="s">
        <v>130</v>
      </c>
      <c r="K375" t="s">
        <v>356</v>
      </c>
      <c r="L375" s="64"/>
      <c r="M375" s="64"/>
      <c r="Q375" s="978"/>
      <c r="R375" s="978" t="str">
        <f t="shared" si="1"/>
        <v/>
      </c>
      <c r="V375" s="978"/>
      <c r="W375" s="1132" t="str">
        <f>IFERROR(VLOOKUP(V375,'1.3 Lists'!$V$10:$W$346,2,FALSE),"")</f>
        <v/>
      </c>
      <c r="X375" s="978"/>
      <c r="AC375" t="s">
        <v>2455</v>
      </c>
      <c r="AD375" s="978"/>
      <c r="AE375" s="978"/>
      <c r="AF375" s="978"/>
      <c r="AG375" s="978"/>
      <c r="AH375" s="978"/>
      <c r="AI375" s="978"/>
    </row>
    <row r="376" spans="4:35">
      <c r="D376" t="s">
        <v>269</v>
      </c>
      <c r="E376" t="s">
        <v>245</v>
      </c>
      <c r="F376" t="s">
        <v>376</v>
      </c>
      <c r="G376" t="s">
        <v>315</v>
      </c>
      <c r="H376" t="s">
        <v>296</v>
      </c>
      <c r="I376" t="s">
        <v>297</v>
      </c>
      <c r="J376" t="s">
        <v>130</v>
      </c>
      <c r="K376" t="s">
        <v>356</v>
      </c>
      <c r="L376" s="64"/>
      <c r="M376" s="64"/>
      <c r="Q376" s="978"/>
      <c r="R376" s="978" t="str">
        <f t="shared" si="1"/>
        <v/>
      </c>
      <c r="V376" s="978"/>
      <c r="W376" s="1132" t="str">
        <f>IFERROR(VLOOKUP(V376,'1.3 Lists'!$V$10:$W$346,2,FALSE),"")</f>
        <v/>
      </c>
      <c r="X376" s="978"/>
      <c r="AC376" t="s">
        <v>2455</v>
      </c>
      <c r="AD376" s="978"/>
      <c r="AE376" s="978"/>
      <c r="AF376" s="978"/>
      <c r="AG376" s="978"/>
      <c r="AH376" s="978"/>
      <c r="AI376" s="978"/>
    </row>
    <row r="377" spans="4:35">
      <c r="D377" t="s">
        <v>269</v>
      </c>
      <c r="E377" t="s">
        <v>245</v>
      </c>
      <c r="F377" t="s">
        <v>376</v>
      </c>
      <c r="G377" t="s">
        <v>315</v>
      </c>
      <c r="H377" t="s">
        <v>296</v>
      </c>
      <c r="I377" t="s">
        <v>297</v>
      </c>
      <c r="J377" t="s">
        <v>130</v>
      </c>
      <c r="K377" t="s">
        <v>356</v>
      </c>
      <c r="L377" s="64"/>
      <c r="M377" s="64"/>
      <c r="Q377" s="978"/>
      <c r="R377" s="978" t="str">
        <f t="shared" si="1"/>
        <v/>
      </c>
      <c r="V377" s="978"/>
      <c r="W377" s="1132" t="str">
        <f>IFERROR(VLOOKUP(V377,'1.3 Lists'!$V$10:$W$346,2,FALSE),"")</f>
        <v/>
      </c>
      <c r="X377" s="978"/>
      <c r="AC377" t="s">
        <v>2455</v>
      </c>
      <c r="AD377" s="978"/>
      <c r="AE377" s="978"/>
      <c r="AF377" s="978"/>
      <c r="AG377" s="978"/>
      <c r="AH377" s="978"/>
      <c r="AI377" s="978"/>
    </row>
    <row r="378" spans="4:35">
      <c r="D378" t="s">
        <v>269</v>
      </c>
      <c r="E378" t="s">
        <v>245</v>
      </c>
      <c r="F378" t="s">
        <v>376</v>
      </c>
      <c r="G378" t="s">
        <v>315</v>
      </c>
      <c r="H378" t="s">
        <v>296</v>
      </c>
      <c r="I378" t="s">
        <v>297</v>
      </c>
      <c r="J378" t="s">
        <v>130</v>
      </c>
      <c r="K378" t="s">
        <v>356</v>
      </c>
      <c r="L378" s="64"/>
      <c r="M378" s="64"/>
      <c r="Q378" s="978"/>
      <c r="R378" s="978" t="str">
        <f t="shared" ref="R378:R441" si="2">IFERROR(VLOOKUP(Q378,$Q$13:$R$115,2),"")</f>
        <v/>
      </c>
      <c r="V378" s="978"/>
      <c r="W378" s="1132" t="str">
        <f>IFERROR(VLOOKUP(V378,'1.3 Lists'!$V$10:$W$346,2,FALSE),"")</f>
        <v/>
      </c>
      <c r="X378" s="978"/>
      <c r="AC378" t="s">
        <v>2455</v>
      </c>
      <c r="AD378" s="978"/>
      <c r="AE378" s="978"/>
      <c r="AF378" s="978"/>
      <c r="AG378" s="978"/>
      <c r="AH378" s="978"/>
      <c r="AI378" s="978"/>
    </row>
    <row r="379" spans="4:35">
      <c r="D379" t="s">
        <v>269</v>
      </c>
      <c r="E379" t="s">
        <v>245</v>
      </c>
      <c r="F379" t="s">
        <v>376</v>
      </c>
      <c r="G379" t="s">
        <v>315</v>
      </c>
      <c r="H379" t="s">
        <v>296</v>
      </c>
      <c r="I379" t="s">
        <v>297</v>
      </c>
      <c r="J379" t="s">
        <v>130</v>
      </c>
      <c r="K379" t="s">
        <v>356</v>
      </c>
      <c r="L379" s="64"/>
      <c r="M379" s="64"/>
      <c r="Q379" s="978"/>
      <c r="R379" s="978" t="str">
        <f t="shared" si="2"/>
        <v/>
      </c>
      <c r="V379" s="978"/>
      <c r="W379" s="1132" t="str">
        <f>IFERROR(VLOOKUP(V379,'1.3 Lists'!$V$10:$W$346,2,FALSE),"")</f>
        <v/>
      </c>
      <c r="X379" s="978"/>
      <c r="AC379" t="s">
        <v>2455</v>
      </c>
      <c r="AD379" s="978"/>
      <c r="AE379" s="978"/>
      <c r="AF379" s="978"/>
      <c r="AG379" s="978"/>
      <c r="AH379" s="978"/>
      <c r="AI379" s="978"/>
    </row>
    <row r="380" spans="4:35">
      <c r="D380" t="s">
        <v>269</v>
      </c>
      <c r="E380" t="s">
        <v>245</v>
      </c>
      <c r="F380" t="s">
        <v>376</v>
      </c>
      <c r="G380" t="s">
        <v>315</v>
      </c>
      <c r="H380" t="s">
        <v>296</v>
      </c>
      <c r="I380" t="s">
        <v>297</v>
      </c>
      <c r="J380" t="s">
        <v>130</v>
      </c>
      <c r="K380" t="s">
        <v>356</v>
      </c>
      <c r="L380" s="64"/>
      <c r="M380" s="64"/>
      <c r="Q380" s="978"/>
      <c r="R380" s="978" t="str">
        <f t="shared" si="2"/>
        <v/>
      </c>
      <c r="V380" s="978"/>
      <c r="W380" s="1132" t="str">
        <f>IFERROR(VLOOKUP(V380,'1.3 Lists'!$V$10:$W$346,2,FALSE),"")</f>
        <v/>
      </c>
      <c r="X380" s="978"/>
      <c r="AC380" t="s">
        <v>2455</v>
      </c>
      <c r="AD380" s="978"/>
      <c r="AE380" s="978"/>
      <c r="AF380" s="978"/>
      <c r="AG380" s="978"/>
      <c r="AH380" s="978"/>
      <c r="AI380" s="978"/>
    </row>
    <row r="381" spans="4:35">
      <c r="D381" t="s">
        <v>269</v>
      </c>
      <c r="E381" t="s">
        <v>245</v>
      </c>
      <c r="F381" t="s">
        <v>376</v>
      </c>
      <c r="G381" t="s">
        <v>315</v>
      </c>
      <c r="H381" t="s">
        <v>296</v>
      </c>
      <c r="I381" t="s">
        <v>297</v>
      </c>
      <c r="J381" t="s">
        <v>130</v>
      </c>
      <c r="K381" t="s">
        <v>356</v>
      </c>
      <c r="L381" s="64"/>
      <c r="M381" s="64"/>
      <c r="Q381" s="978"/>
      <c r="R381" s="978" t="str">
        <f t="shared" si="2"/>
        <v/>
      </c>
      <c r="V381" s="978"/>
      <c r="W381" s="1132" t="str">
        <f>IFERROR(VLOOKUP(V381,'1.3 Lists'!$V$10:$W$346,2,FALSE),"")</f>
        <v/>
      </c>
      <c r="X381" s="978"/>
      <c r="AC381" t="s">
        <v>2455</v>
      </c>
      <c r="AD381" s="978"/>
      <c r="AE381" s="978"/>
      <c r="AF381" s="978"/>
      <c r="AG381" s="978"/>
      <c r="AH381" s="978"/>
      <c r="AI381" s="978"/>
    </row>
    <row r="382" spans="4:35">
      <c r="D382" t="s">
        <v>269</v>
      </c>
      <c r="E382" t="s">
        <v>245</v>
      </c>
      <c r="F382" t="s">
        <v>376</v>
      </c>
      <c r="G382" t="s">
        <v>315</v>
      </c>
      <c r="H382" t="s">
        <v>296</v>
      </c>
      <c r="I382" t="s">
        <v>297</v>
      </c>
      <c r="J382" t="s">
        <v>130</v>
      </c>
      <c r="K382" t="s">
        <v>356</v>
      </c>
      <c r="L382" s="64"/>
      <c r="M382" s="64"/>
      <c r="Q382" s="978"/>
      <c r="R382" s="978" t="str">
        <f t="shared" si="2"/>
        <v/>
      </c>
      <c r="V382" s="978"/>
      <c r="W382" s="1132" t="str">
        <f>IFERROR(VLOOKUP(V382,'1.3 Lists'!$V$10:$W$346,2,FALSE),"")</f>
        <v/>
      </c>
      <c r="X382" s="978"/>
      <c r="AC382" t="s">
        <v>2455</v>
      </c>
      <c r="AD382" s="978"/>
      <c r="AE382" s="978"/>
      <c r="AF382" s="978"/>
      <c r="AG382" s="978"/>
      <c r="AH382" s="978"/>
      <c r="AI382" s="978"/>
    </row>
    <row r="383" spans="4:35">
      <c r="D383" t="s">
        <v>269</v>
      </c>
      <c r="E383" t="s">
        <v>245</v>
      </c>
      <c r="F383" t="s">
        <v>376</v>
      </c>
      <c r="G383" t="s">
        <v>315</v>
      </c>
      <c r="H383" t="s">
        <v>296</v>
      </c>
      <c r="I383" t="s">
        <v>297</v>
      </c>
      <c r="J383" t="s">
        <v>130</v>
      </c>
      <c r="K383" t="s">
        <v>356</v>
      </c>
      <c r="L383" s="64"/>
      <c r="M383" s="64"/>
      <c r="Q383" s="978"/>
      <c r="R383" s="978" t="str">
        <f t="shared" si="2"/>
        <v/>
      </c>
      <c r="V383" s="978"/>
      <c r="W383" s="1132" t="str">
        <f>IFERROR(VLOOKUP(V383,'1.3 Lists'!$V$10:$W$346,2,FALSE),"")</f>
        <v/>
      </c>
      <c r="X383" s="978"/>
      <c r="AC383" t="s">
        <v>2455</v>
      </c>
      <c r="AD383" s="978"/>
      <c r="AE383" s="978"/>
      <c r="AF383" s="978"/>
      <c r="AG383" s="978"/>
      <c r="AH383" s="978"/>
      <c r="AI383" s="978"/>
    </row>
    <row r="384" spans="4:35">
      <c r="D384" t="s">
        <v>269</v>
      </c>
      <c r="E384" t="s">
        <v>245</v>
      </c>
      <c r="F384" t="s">
        <v>376</v>
      </c>
      <c r="G384" t="s">
        <v>315</v>
      </c>
      <c r="H384" t="s">
        <v>296</v>
      </c>
      <c r="I384" t="s">
        <v>297</v>
      </c>
      <c r="J384" t="s">
        <v>130</v>
      </c>
      <c r="K384" t="s">
        <v>356</v>
      </c>
      <c r="L384" s="64"/>
      <c r="M384" s="64"/>
      <c r="Q384" s="978"/>
      <c r="R384" s="978" t="str">
        <f t="shared" si="2"/>
        <v/>
      </c>
      <c r="V384" s="978"/>
      <c r="W384" s="1132" t="str">
        <f>IFERROR(VLOOKUP(V384,'1.3 Lists'!$V$10:$W$346,2,FALSE),"")</f>
        <v/>
      </c>
      <c r="X384" s="978"/>
      <c r="AC384" t="s">
        <v>2455</v>
      </c>
      <c r="AD384" s="978"/>
      <c r="AE384" s="978"/>
      <c r="AF384" s="978"/>
      <c r="AG384" s="978"/>
      <c r="AH384" s="978"/>
      <c r="AI384" s="978"/>
    </row>
    <row r="385" spans="4:35">
      <c r="D385" t="s">
        <v>269</v>
      </c>
      <c r="E385" t="s">
        <v>245</v>
      </c>
      <c r="F385" t="s">
        <v>376</v>
      </c>
      <c r="G385" t="s">
        <v>315</v>
      </c>
      <c r="H385" t="s">
        <v>296</v>
      </c>
      <c r="I385" t="s">
        <v>297</v>
      </c>
      <c r="J385" t="s">
        <v>130</v>
      </c>
      <c r="K385" t="s">
        <v>356</v>
      </c>
      <c r="L385" s="64"/>
      <c r="M385" s="64"/>
      <c r="Q385" s="978"/>
      <c r="R385" s="978" t="str">
        <f t="shared" si="2"/>
        <v/>
      </c>
      <c r="V385" s="978"/>
      <c r="W385" s="1132" t="str">
        <f>IFERROR(VLOOKUP(V385,'1.3 Lists'!$V$10:$W$346,2,FALSE),"")</f>
        <v/>
      </c>
      <c r="X385" s="978"/>
      <c r="AC385" t="s">
        <v>2455</v>
      </c>
      <c r="AD385" s="978"/>
      <c r="AE385" s="978"/>
      <c r="AF385" s="978"/>
      <c r="AG385" s="978"/>
      <c r="AH385" s="978"/>
      <c r="AI385" s="978"/>
    </row>
    <row r="386" spans="4:35">
      <c r="D386" t="s">
        <v>269</v>
      </c>
      <c r="E386" t="s">
        <v>245</v>
      </c>
      <c r="F386" t="s">
        <v>376</v>
      </c>
      <c r="G386" t="s">
        <v>315</v>
      </c>
      <c r="H386" t="s">
        <v>296</v>
      </c>
      <c r="I386" t="s">
        <v>297</v>
      </c>
      <c r="J386" t="s">
        <v>130</v>
      </c>
      <c r="K386" t="s">
        <v>356</v>
      </c>
      <c r="L386" s="64"/>
      <c r="M386" s="64"/>
      <c r="Q386" s="978"/>
      <c r="R386" s="978" t="str">
        <f t="shared" si="2"/>
        <v/>
      </c>
      <c r="V386" s="978"/>
      <c r="W386" s="1132" t="str">
        <f>IFERROR(VLOOKUP(V386,'1.3 Lists'!$V$10:$W$346,2,FALSE),"")</f>
        <v/>
      </c>
      <c r="X386" s="978"/>
      <c r="AC386" t="s">
        <v>2455</v>
      </c>
      <c r="AD386" s="978"/>
      <c r="AE386" s="978"/>
      <c r="AF386" s="978"/>
      <c r="AG386" s="978"/>
      <c r="AH386" s="978"/>
      <c r="AI386" s="978"/>
    </row>
    <row r="387" spans="4:35">
      <c r="D387" t="s">
        <v>269</v>
      </c>
      <c r="E387" t="s">
        <v>245</v>
      </c>
      <c r="F387" t="s">
        <v>376</v>
      </c>
      <c r="G387" t="s">
        <v>315</v>
      </c>
      <c r="H387" t="s">
        <v>296</v>
      </c>
      <c r="I387" t="s">
        <v>297</v>
      </c>
      <c r="J387" t="s">
        <v>130</v>
      </c>
      <c r="K387" t="s">
        <v>356</v>
      </c>
      <c r="L387" s="64"/>
      <c r="M387" s="64"/>
      <c r="Q387" s="978"/>
      <c r="R387" s="978" t="str">
        <f t="shared" si="2"/>
        <v/>
      </c>
      <c r="V387" s="978"/>
      <c r="W387" s="1132" t="str">
        <f>IFERROR(VLOOKUP(V387,'1.3 Lists'!$V$10:$W$346,2,FALSE),"")</f>
        <v/>
      </c>
      <c r="X387" s="978"/>
      <c r="AC387" t="s">
        <v>2455</v>
      </c>
      <c r="AD387" s="978"/>
      <c r="AE387" s="978"/>
      <c r="AF387" s="978"/>
      <c r="AG387" s="978"/>
      <c r="AH387" s="978"/>
      <c r="AI387" s="978"/>
    </row>
    <row r="388" spans="4:35">
      <c r="D388" t="s">
        <v>269</v>
      </c>
      <c r="E388" t="s">
        <v>245</v>
      </c>
      <c r="F388" t="s">
        <v>376</v>
      </c>
      <c r="G388" t="s">
        <v>315</v>
      </c>
      <c r="H388" t="s">
        <v>296</v>
      </c>
      <c r="I388" t="s">
        <v>297</v>
      </c>
      <c r="J388" t="s">
        <v>130</v>
      </c>
      <c r="K388" t="s">
        <v>356</v>
      </c>
      <c r="L388" s="64"/>
      <c r="M388" s="64"/>
      <c r="Q388" s="978"/>
      <c r="R388" s="978" t="str">
        <f t="shared" si="2"/>
        <v/>
      </c>
      <c r="V388" s="978"/>
      <c r="W388" s="1132" t="str">
        <f>IFERROR(VLOOKUP(V388,'1.3 Lists'!$V$10:$W$346,2,FALSE),"")</f>
        <v/>
      </c>
      <c r="X388" s="978"/>
      <c r="AC388" t="s">
        <v>2455</v>
      </c>
      <c r="AD388" s="978"/>
      <c r="AE388" s="978"/>
      <c r="AF388" s="978"/>
      <c r="AG388" s="978"/>
      <c r="AH388" s="978"/>
      <c r="AI388" s="978"/>
    </row>
    <row r="389" spans="4:35">
      <c r="D389" t="s">
        <v>269</v>
      </c>
      <c r="E389" t="s">
        <v>245</v>
      </c>
      <c r="F389" t="s">
        <v>376</v>
      </c>
      <c r="G389" t="s">
        <v>315</v>
      </c>
      <c r="H389" t="s">
        <v>296</v>
      </c>
      <c r="I389" t="s">
        <v>297</v>
      </c>
      <c r="J389" t="s">
        <v>130</v>
      </c>
      <c r="K389" t="s">
        <v>356</v>
      </c>
      <c r="L389" s="63"/>
      <c r="M389" s="63"/>
      <c r="Q389" s="978"/>
      <c r="R389" s="978" t="str">
        <f t="shared" si="2"/>
        <v/>
      </c>
      <c r="V389" s="978"/>
      <c r="W389" s="1132" t="str">
        <f>IFERROR(VLOOKUP(V389,'1.3 Lists'!$V$10:$W$346,2,FALSE),"")</f>
        <v/>
      </c>
      <c r="X389" s="978"/>
      <c r="AC389" t="s">
        <v>2455</v>
      </c>
      <c r="AD389" s="978"/>
      <c r="AE389" s="978"/>
      <c r="AF389" s="978"/>
      <c r="AG389" s="978"/>
      <c r="AH389" s="978"/>
      <c r="AI389" s="978"/>
    </row>
    <row r="390" spans="4:35">
      <c r="D390" t="s">
        <v>269</v>
      </c>
      <c r="E390" t="s">
        <v>245</v>
      </c>
      <c r="F390" t="s">
        <v>376</v>
      </c>
      <c r="G390" t="s">
        <v>315</v>
      </c>
      <c r="H390" t="s">
        <v>296</v>
      </c>
      <c r="I390" t="s">
        <v>297</v>
      </c>
      <c r="J390" t="s">
        <v>130</v>
      </c>
      <c r="K390" t="s">
        <v>356</v>
      </c>
      <c r="L390" s="63"/>
      <c r="M390" s="63"/>
      <c r="Q390" s="978"/>
      <c r="R390" s="978" t="str">
        <f t="shared" si="2"/>
        <v/>
      </c>
      <c r="V390" s="978"/>
      <c r="W390" s="1132" t="str">
        <f>IFERROR(VLOOKUP(V390,'1.3 Lists'!$V$10:$W$346,2,FALSE),"")</f>
        <v/>
      </c>
      <c r="X390" s="978"/>
      <c r="AC390" t="s">
        <v>2455</v>
      </c>
      <c r="AD390" s="978"/>
      <c r="AE390" s="978"/>
      <c r="AF390" s="978"/>
      <c r="AG390" s="978"/>
      <c r="AH390" s="978"/>
      <c r="AI390" s="978"/>
    </row>
    <row r="391" spans="4:35">
      <c r="D391" t="s">
        <v>269</v>
      </c>
      <c r="E391" t="s">
        <v>245</v>
      </c>
      <c r="F391" t="s">
        <v>376</v>
      </c>
      <c r="G391" t="s">
        <v>315</v>
      </c>
      <c r="H391" t="s">
        <v>296</v>
      </c>
      <c r="I391" t="s">
        <v>297</v>
      </c>
      <c r="J391" t="s">
        <v>130</v>
      </c>
      <c r="K391" t="s">
        <v>356</v>
      </c>
      <c r="L391" s="63"/>
      <c r="M391" s="63"/>
      <c r="Q391" s="978"/>
      <c r="R391" s="978" t="str">
        <f t="shared" si="2"/>
        <v/>
      </c>
      <c r="V391" s="978"/>
      <c r="W391" s="1132" t="str">
        <f>IFERROR(VLOOKUP(V391,'1.3 Lists'!$V$10:$W$346,2,FALSE),"")</f>
        <v/>
      </c>
      <c r="X391" s="978"/>
      <c r="AC391" t="s">
        <v>2455</v>
      </c>
      <c r="AD391" s="978"/>
      <c r="AE391" s="978"/>
      <c r="AF391" s="978"/>
      <c r="AG391" s="978"/>
      <c r="AH391" s="978"/>
      <c r="AI391" s="978"/>
    </row>
    <row r="392" spans="4:35">
      <c r="D392" t="s">
        <v>269</v>
      </c>
      <c r="E392" t="s">
        <v>245</v>
      </c>
      <c r="F392" t="s">
        <v>376</v>
      </c>
      <c r="G392" t="s">
        <v>315</v>
      </c>
      <c r="H392" t="s">
        <v>296</v>
      </c>
      <c r="I392" t="s">
        <v>297</v>
      </c>
      <c r="J392" t="s">
        <v>130</v>
      </c>
      <c r="K392" t="s">
        <v>356</v>
      </c>
      <c r="L392" s="63"/>
      <c r="M392" s="63"/>
      <c r="Q392" s="978"/>
      <c r="R392" s="978" t="str">
        <f t="shared" si="2"/>
        <v/>
      </c>
      <c r="V392" s="978"/>
      <c r="W392" s="1132" t="str">
        <f>IFERROR(VLOOKUP(V392,'1.3 Lists'!$V$10:$W$346,2,FALSE),"")</f>
        <v/>
      </c>
      <c r="X392" s="978"/>
      <c r="AC392" t="s">
        <v>2455</v>
      </c>
      <c r="AD392" s="978"/>
      <c r="AE392" s="978"/>
      <c r="AF392" s="978"/>
      <c r="AG392" s="978"/>
      <c r="AH392" s="978"/>
      <c r="AI392" s="978"/>
    </row>
    <row r="393" spans="4:35">
      <c r="D393" t="s">
        <v>269</v>
      </c>
      <c r="E393" t="s">
        <v>245</v>
      </c>
      <c r="F393" t="s">
        <v>376</v>
      </c>
      <c r="G393" t="s">
        <v>315</v>
      </c>
      <c r="H393" t="s">
        <v>296</v>
      </c>
      <c r="I393" t="s">
        <v>297</v>
      </c>
      <c r="J393" t="s">
        <v>130</v>
      </c>
      <c r="K393" t="s">
        <v>356</v>
      </c>
      <c r="L393" s="63"/>
      <c r="M393" s="63"/>
      <c r="Q393" s="978"/>
      <c r="R393" s="978" t="str">
        <f t="shared" si="2"/>
        <v/>
      </c>
      <c r="V393" s="978"/>
      <c r="W393" s="1132" t="str">
        <f>IFERROR(VLOOKUP(V393,'1.3 Lists'!$V$10:$W$346,2,FALSE),"")</f>
        <v/>
      </c>
      <c r="X393" s="978"/>
      <c r="AC393" t="s">
        <v>2455</v>
      </c>
      <c r="AD393" s="978"/>
      <c r="AE393" s="978"/>
      <c r="AF393" s="978"/>
      <c r="AG393" s="978"/>
      <c r="AH393" s="978"/>
      <c r="AI393" s="978"/>
    </row>
    <row r="394" spans="4:35">
      <c r="D394" t="s">
        <v>269</v>
      </c>
      <c r="E394" t="s">
        <v>245</v>
      </c>
      <c r="F394" t="s">
        <v>376</v>
      </c>
      <c r="G394" t="s">
        <v>315</v>
      </c>
      <c r="H394" t="s">
        <v>296</v>
      </c>
      <c r="I394" t="s">
        <v>297</v>
      </c>
      <c r="J394" t="s">
        <v>130</v>
      </c>
      <c r="K394" t="s">
        <v>356</v>
      </c>
      <c r="L394" s="63"/>
      <c r="M394" s="63"/>
      <c r="Q394" s="978"/>
      <c r="R394" s="978" t="str">
        <f t="shared" si="2"/>
        <v/>
      </c>
      <c r="V394" s="978"/>
      <c r="W394" s="1132" t="str">
        <f>IFERROR(VLOOKUP(V394,'1.3 Lists'!$V$10:$W$346,2,FALSE),"")</f>
        <v/>
      </c>
      <c r="X394" s="978"/>
      <c r="AC394" t="s">
        <v>2455</v>
      </c>
      <c r="AD394" s="978"/>
      <c r="AE394" s="978"/>
      <c r="AF394" s="978"/>
      <c r="AG394" s="978"/>
      <c r="AH394" s="978"/>
      <c r="AI394" s="978"/>
    </row>
    <row r="395" spans="4:35">
      <c r="D395" t="s">
        <v>269</v>
      </c>
      <c r="E395" t="s">
        <v>245</v>
      </c>
      <c r="F395" t="s">
        <v>376</v>
      </c>
      <c r="G395" t="s">
        <v>315</v>
      </c>
      <c r="H395" t="s">
        <v>296</v>
      </c>
      <c r="I395" t="s">
        <v>297</v>
      </c>
      <c r="J395" t="s">
        <v>130</v>
      </c>
      <c r="K395" t="s">
        <v>356</v>
      </c>
      <c r="L395" s="63"/>
      <c r="M395" s="63"/>
      <c r="Q395" s="978"/>
      <c r="R395" s="978" t="str">
        <f t="shared" si="2"/>
        <v/>
      </c>
      <c r="V395" s="978"/>
      <c r="W395" s="1132" t="str">
        <f>IFERROR(VLOOKUP(V395,'1.3 Lists'!$V$10:$W$346,2,FALSE),"")</f>
        <v/>
      </c>
      <c r="X395" s="978"/>
      <c r="AC395" t="s">
        <v>2455</v>
      </c>
      <c r="AD395" s="978"/>
      <c r="AE395" s="978"/>
      <c r="AF395" s="978"/>
      <c r="AG395" s="978"/>
      <c r="AH395" s="978"/>
      <c r="AI395" s="978"/>
    </row>
    <row r="396" spans="4:35">
      <c r="D396" t="s">
        <v>269</v>
      </c>
      <c r="E396" t="s">
        <v>245</v>
      </c>
      <c r="F396" t="s">
        <v>376</v>
      </c>
      <c r="G396" t="s">
        <v>315</v>
      </c>
      <c r="H396" t="s">
        <v>296</v>
      </c>
      <c r="I396" t="s">
        <v>297</v>
      </c>
      <c r="J396" t="s">
        <v>130</v>
      </c>
      <c r="K396" t="s">
        <v>356</v>
      </c>
      <c r="L396" s="63"/>
      <c r="M396" s="63"/>
      <c r="Q396" s="978"/>
      <c r="R396" s="978" t="str">
        <f t="shared" si="2"/>
        <v/>
      </c>
      <c r="V396" s="978"/>
      <c r="W396" s="1132" t="str">
        <f>IFERROR(VLOOKUP(V396,'1.3 Lists'!$V$10:$W$346,2,FALSE),"")</f>
        <v/>
      </c>
      <c r="X396" s="978"/>
      <c r="AC396" t="s">
        <v>2455</v>
      </c>
      <c r="AD396" s="978"/>
      <c r="AE396" s="978"/>
      <c r="AF396" s="978"/>
      <c r="AG396" s="978"/>
      <c r="AH396" s="978"/>
      <c r="AI396" s="978"/>
    </row>
    <row r="397" spans="4:35">
      <c r="D397" t="s">
        <v>269</v>
      </c>
      <c r="E397" t="s">
        <v>245</v>
      </c>
      <c r="F397" t="s">
        <v>376</v>
      </c>
      <c r="G397" t="s">
        <v>315</v>
      </c>
      <c r="H397" t="s">
        <v>296</v>
      </c>
      <c r="I397" t="s">
        <v>297</v>
      </c>
      <c r="J397" t="s">
        <v>130</v>
      </c>
      <c r="K397" t="s">
        <v>356</v>
      </c>
      <c r="L397" s="63"/>
      <c r="M397" s="63"/>
      <c r="Q397" s="978"/>
      <c r="R397" s="978" t="str">
        <f t="shared" si="2"/>
        <v/>
      </c>
      <c r="V397" s="978"/>
      <c r="W397" s="1132" t="str">
        <f>IFERROR(VLOOKUP(V397,'1.3 Lists'!$V$10:$W$346,2,FALSE),"")</f>
        <v/>
      </c>
      <c r="X397" s="978"/>
      <c r="AC397" t="s">
        <v>2455</v>
      </c>
      <c r="AD397" s="978"/>
      <c r="AE397" s="978"/>
      <c r="AF397" s="978"/>
      <c r="AG397" s="978"/>
      <c r="AH397" s="978"/>
      <c r="AI397" s="978"/>
    </row>
    <row r="398" spans="4:35">
      <c r="D398" t="s">
        <v>269</v>
      </c>
      <c r="E398" t="s">
        <v>245</v>
      </c>
      <c r="F398" t="s">
        <v>376</v>
      </c>
      <c r="G398" t="s">
        <v>315</v>
      </c>
      <c r="H398" t="s">
        <v>296</v>
      </c>
      <c r="I398" t="s">
        <v>297</v>
      </c>
      <c r="J398" t="s">
        <v>130</v>
      </c>
      <c r="K398" t="s">
        <v>356</v>
      </c>
      <c r="L398" s="63"/>
      <c r="M398" s="63"/>
      <c r="Q398" s="978"/>
      <c r="R398" s="978" t="str">
        <f t="shared" si="2"/>
        <v/>
      </c>
      <c r="V398" s="978"/>
      <c r="W398" s="1132" t="str">
        <f>IFERROR(VLOOKUP(V398,'1.3 Lists'!$V$10:$W$346,2,FALSE),"")</f>
        <v/>
      </c>
      <c r="X398" s="978"/>
      <c r="AC398" t="s">
        <v>2455</v>
      </c>
      <c r="AD398" s="978"/>
      <c r="AE398" s="978"/>
      <c r="AF398" s="978"/>
      <c r="AG398" s="978"/>
      <c r="AH398" s="978"/>
      <c r="AI398" s="978"/>
    </row>
    <row r="399" spans="4:35">
      <c r="D399" t="s">
        <v>269</v>
      </c>
      <c r="E399" t="s">
        <v>245</v>
      </c>
      <c r="F399" t="s">
        <v>376</v>
      </c>
      <c r="G399" t="s">
        <v>315</v>
      </c>
      <c r="H399" t="s">
        <v>296</v>
      </c>
      <c r="I399" t="s">
        <v>297</v>
      </c>
      <c r="J399" t="s">
        <v>130</v>
      </c>
      <c r="K399" t="s">
        <v>356</v>
      </c>
      <c r="L399" s="63"/>
      <c r="M399" s="63"/>
      <c r="Q399" s="978"/>
      <c r="R399" s="978" t="str">
        <f t="shared" si="2"/>
        <v/>
      </c>
      <c r="V399" s="978"/>
      <c r="W399" s="1132" t="str">
        <f>IFERROR(VLOOKUP(V399,'1.3 Lists'!$V$10:$W$346,2,FALSE),"")</f>
        <v/>
      </c>
      <c r="X399" s="978"/>
      <c r="AC399" t="s">
        <v>2455</v>
      </c>
      <c r="AD399" s="978"/>
      <c r="AE399" s="978"/>
      <c r="AF399" s="978"/>
      <c r="AG399" s="978"/>
      <c r="AH399" s="978"/>
      <c r="AI399" s="978"/>
    </row>
    <row r="400" spans="4:35">
      <c r="D400" t="s">
        <v>269</v>
      </c>
      <c r="E400" t="s">
        <v>245</v>
      </c>
      <c r="F400" t="s">
        <v>376</v>
      </c>
      <c r="G400" t="s">
        <v>315</v>
      </c>
      <c r="H400" t="s">
        <v>296</v>
      </c>
      <c r="I400" t="s">
        <v>297</v>
      </c>
      <c r="J400" t="s">
        <v>130</v>
      </c>
      <c r="K400" t="s">
        <v>356</v>
      </c>
      <c r="L400" s="63"/>
      <c r="M400" s="63"/>
      <c r="Q400" s="978"/>
      <c r="R400" s="978" t="str">
        <f t="shared" si="2"/>
        <v/>
      </c>
      <c r="V400" s="978"/>
      <c r="W400" s="1132" t="str">
        <f>IFERROR(VLOOKUP(V400,'1.3 Lists'!$V$10:$W$346,2,FALSE),"")</f>
        <v/>
      </c>
      <c r="X400" s="978"/>
      <c r="AC400" t="s">
        <v>2455</v>
      </c>
      <c r="AD400" s="978"/>
      <c r="AE400" s="978"/>
      <c r="AF400" s="978"/>
      <c r="AG400" s="978"/>
      <c r="AH400" s="978"/>
      <c r="AI400" s="978"/>
    </row>
    <row r="401" spans="4:35">
      <c r="D401" t="s">
        <v>269</v>
      </c>
      <c r="E401" t="s">
        <v>245</v>
      </c>
      <c r="F401" t="s">
        <v>376</v>
      </c>
      <c r="G401" t="s">
        <v>315</v>
      </c>
      <c r="H401" t="s">
        <v>296</v>
      </c>
      <c r="I401" t="s">
        <v>297</v>
      </c>
      <c r="J401" t="s">
        <v>130</v>
      </c>
      <c r="K401" t="s">
        <v>356</v>
      </c>
      <c r="L401" s="63"/>
      <c r="M401" s="63"/>
      <c r="Q401" s="978"/>
      <c r="R401" s="978" t="str">
        <f t="shared" si="2"/>
        <v/>
      </c>
      <c r="V401" s="978"/>
      <c r="W401" s="1132" t="str">
        <f>IFERROR(VLOOKUP(V401,'1.3 Lists'!$V$10:$W$346,2,FALSE),"")</f>
        <v/>
      </c>
      <c r="X401" s="978"/>
      <c r="AC401" t="s">
        <v>2455</v>
      </c>
      <c r="AD401" s="978"/>
      <c r="AE401" s="978"/>
      <c r="AF401" s="978"/>
      <c r="AG401" s="978"/>
      <c r="AH401" s="978"/>
      <c r="AI401" s="978"/>
    </row>
    <row r="402" spans="4:35">
      <c r="D402" t="s">
        <v>269</v>
      </c>
      <c r="E402" t="s">
        <v>245</v>
      </c>
      <c r="F402" t="s">
        <v>376</v>
      </c>
      <c r="G402" t="s">
        <v>315</v>
      </c>
      <c r="H402" t="s">
        <v>296</v>
      </c>
      <c r="I402" t="s">
        <v>297</v>
      </c>
      <c r="J402" t="s">
        <v>130</v>
      </c>
      <c r="K402" t="s">
        <v>356</v>
      </c>
      <c r="L402" s="63"/>
      <c r="M402" s="63"/>
      <c r="Q402" s="978"/>
      <c r="R402" s="978" t="str">
        <f t="shared" si="2"/>
        <v/>
      </c>
      <c r="V402" s="978"/>
      <c r="W402" s="1132" t="str">
        <f>IFERROR(VLOOKUP(V402,'1.3 Lists'!$V$10:$W$346,2,FALSE),"")</f>
        <v/>
      </c>
      <c r="X402" s="978"/>
      <c r="AC402" t="s">
        <v>2455</v>
      </c>
      <c r="AD402" s="978"/>
      <c r="AE402" s="978"/>
      <c r="AF402" s="978"/>
      <c r="AG402" s="978"/>
      <c r="AH402" s="978"/>
      <c r="AI402" s="978"/>
    </row>
    <row r="403" spans="4:35">
      <c r="D403" t="s">
        <v>269</v>
      </c>
      <c r="E403" t="s">
        <v>245</v>
      </c>
      <c r="F403" t="s">
        <v>376</v>
      </c>
      <c r="G403" t="s">
        <v>315</v>
      </c>
      <c r="H403" t="s">
        <v>296</v>
      </c>
      <c r="I403" t="s">
        <v>297</v>
      </c>
      <c r="J403" t="s">
        <v>130</v>
      </c>
      <c r="K403" t="s">
        <v>356</v>
      </c>
      <c r="L403" s="63"/>
      <c r="M403" s="63"/>
      <c r="Q403" s="978"/>
      <c r="R403" s="978" t="str">
        <f t="shared" si="2"/>
        <v/>
      </c>
      <c r="V403" s="978"/>
      <c r="W403" s="1132" t="str">
        <f>IFERROR(VLOOKUP(V403,'1.3 Lists'!$V$10:$W$346,2,FALSE),"")</f>
        <v/>
      </c>
      <c r="X403" s="978"/>
      <c r="AC403" t="s">
        <v>2455</v>
      </c>
      <c r="AD403" s="978"/>
      <c r="AE403" s="978"/>
      <c r="AF403" s="978"/>
      <c r="AG403" s="978"/>
      <c r="AH403" s="978"/>
      <c r="AI403" s="978"/>
    </row>
    <row r="404" spans="4:35">
      <c r="D404" t="s">
        <v>269</v>
      </c>
      <c r="E404" t="s">
        <v>245</v>
      </c>
      <c r="F404" t="s">
        <v>376</v>
      </c>
      <c r="G404" t="s">
        <v>315</v>
      </c>
      <c r="H404" t="s">
        <v>296</v>
      </c>
      <c r="I404" t="s">
        <v>297</v>
      </c>
      <c r="J404" t="s">
        <v>130</v>
      </c>
      <c r="K404" t="s">
        <v>356</v>
      </c>
      <c r="L404" s="63"/>
      <c r="M404" s="63"/>
      <c r="Q404" s="978"/>
      <c r="R404" s="978" t="str">
        <f t="shared" si="2"/>
        <v/>
      </c>
      <c r="V404" s="978"/>
      <c r="W404" s="1132" t="str">
        <f>IFERROR(VLOOKUP(V404,'1.3 Lists'!$V$10:$W$346,2,FALSE),"")</f>
        <v/>
      </c>
      <c r="X404" s="978"/>
      <c r="AC404" t="s">
        <v>2455</v>
      </c>
      <c r="AD404" s="978"/>
      <c r="AE404" s="978"/>
      <c r="AF404" s="978"/>
      <c r="AG404" s="978"/>
      <c r="AH404" s="978"/>
      <c r="AI404" s="978"/>
    </row>
    <row r="405" spans="4:35">
      <c r="D405" t="s">
        <v>269</v>
      </c>
      <c r="E405" t="s">
        <v>245</v>
      </c>
      <c r="F405" t="s">
        <v>376</v>
      </c>
      <c r="G405" t="s">
        <v>315</v>
      </c>
      <c r="H405" t="s">
        <v>296</v>
      </c>
      <c r="I405" t="s">
        <v>297</v>
      </c>
      <c r="J405" t="s">
        <v>130</v>
      </c>
      <c r="K405" t="s">
        <v>356</v>
      </c>
      <c r="L405" s="63"/>
      <c r="M405" s="63"/>
      <c r="Q405" s="978"/>
      <c r="R405" s="978" t="str">
        <f t="shared" si="2"/>
        <v/>
      </c>
      <c r="V405" s="978"/>
      <c r="W405" s="1132" t="str">
        <f>IFERROR(VLOOKUP(V405,'1.3 Lists'!$V$10:$W$346,2,FALSE),"")</f>
        <v/>
      </c>
      <c r="X405" s="978"/>
      <c r="AC405" t="s">
        <v>2455</v>
      </c>
      <c r="AD405" s="978"/>
      <c r="AE405" s="978"/>
      <c r="AF405" s="978"/>
      <c r="AG405" s="978"/>
      <c r="AH405" s="978"/>
      <c r="AI405" s="978"/>
    </row>
    <row r="406" spans="4:35">
      <c r="D406" t="s">
        <v>269</v>
      </c>
      <c r="E406" t="s">
        <v>245</v>
      </c>
      <c r="F406" t="s">
        <v>376</v>
      </c>
      <c r="G406" t="s">
        <v>315</v>
      </c>
      <c r="H406" t="s">
        <v>296</v>
      </c>
      <c r="I406" t="s">
        <v>297</v>
      </c>
      <c r="J406" t="s">
        <v>130</v>
      </c>
      <c r="K406" t="s">
        <v>356</v>
      </c>
      <c r="L406" s="63"/>
      <c r="M406" s="63"/>
      <c r="Q406" s="978"/>
      <c r="R406" s="978" t="str">
        <f t="shared" si="2"/>
        <v/>
      </c>
      <c r="V406" s="978"/>
      <c r="W406" s="1132" t="str">
        <f>IFERROR(VLOOKUP(V406,'1.3 Lists'!$V$10:$W$346,2,FALSE),"")</f>
        <v/>
      </c>
      <c r="X406" s="978"/>
      <c r="AC406" t="s">
        <v>2455</v>
      </c>
      <c r="AD406" s="978"/>
      <c r="AE406" s="978"/>
      <c r="AF406" s="978"/>
      <c r="AG406" s="978"/>
      <c r="AH406" s="978"/>
      <c r="AI406" s="978"/>
    </row>
    <row r="407" spans="4:35">
      <c r="D407" t="s">
        <v>269</v>
      </c>
      <c r="E407" t="s">
        <v>245</v>
      </c>
      <c r="F407" t="s">
        <v>376</v>
      </c>
      <c r="G407" t="s">
        <v>315</v>
      </c>
      <c r="H407" t="s">
        <v>296</v>
      </c>
      <c r="I407" t="s">
        <v>297</v>
      </c>
      <c r="J407" t="s">
        <v>130</v>
      </c>
      <c r="K407" t="s">
        <v>356</v>
      </c>
      <c r="L407" s="63"/>
      <c r="M407" s="63"/>
      <c r="Q407" s="978"/>
      <c r="R407" s="978" t="str">
        <f t="shared" si="2"/>
        <v/>
      </c>
      <c r="V407" s="978"/>
      <c r="W407" s="1132" t="str">
        <f>IFERROR(VLOOKUP(V407,'1.3 Lists'!$V$10:$W$346,2,FALSE),"")</f>
        <v/>
      </c>
      <c r="X407" s="978"/>
      <c r="AC407" t="s">
        <v>2455</v>
      </c>
      <c r="AD407" s="978"/>
      <c r="AE407" s="978"/>
      <c r="AF407" s="978"/>
      <c r="AG407" s="978"/>
      <c r="AH407" s="978"/>
      <c r="AI407" s="978"/>
    </row>
    <row r="408" spans="4:35">
      <c r="D408" t="s">
        <v>269</v>
      </c>
      <c r="E408" t="s">
        <v>245</v>
      </c>
      <c r="F408" t="s">
        <v>376</v>
      </c>
      <c r="G408" t="s">
        <v>315</v>
      </c>
      <c r="H408" t="s">
        <v>296</v>
      </c>
      <c r="I408" t="s">
        <v>297</v>
      </c>
      <c r="J408" t="s">
        <v>130</v>
      </c>
      <c r="K408" t="s">
        <v>356</v>
      </c>
      <c r="L408" s="63"/>
      <c r="M408" s="63"/>
      <c r="Q408" s="978"/>
      <c r="R408" s="978" t="str">
        <f t="shared" si="2"/>
        <v/>
      </c>
      <c r="V408" s="978"/>
      <c r="W408" s="1132" t="str">
        <f>IFERROR(VLOOKUP(V408,'1.3 Lists'!$V$10:$W$346,2,FALSE),"")</f>
        <v/>
      </c>
      <c r="X408" s="978"/>
      <c r="AC408" t="s">
        <v>2455</v>
      </c>
      <c r="AD408" s="978"/>
      <c r="AE408" s="978"/>
      <c r="AF408" s="978"/>
      <c r="AG408" s="978"/>
      <c r="AH408" s="978"/>
      <c r="AI408" s="978"/>
    </row>
    <row r="409" spans="4:35">
      <c r="D409" t="s">
        <v>269</v>
      </c>
      <c r="E409" t="s">
        <v>245</v>
      </c>
      <c r="F409" t="s">
        <v>376</v>
      </c>
      <c r="G409" t="s">
        <v>315</v>
      </c>
      <c r="H409" t="s">
        <v>296</v>
      </c>
      <c r="I409" t="s">
        <v>297</v>
      </c>
      <c r="J409" t="s">
        <v>130</v>
      </c>
      <c r="K409" t="s">
        <v>356</v>
      </c>
      <c r="L409" s="63"/>
      <c r="M409" s="63"/>
      <c r="Q409" s="978"/>
      <c r="R409" s="978" t="str">
        <f t="shared" si="2"/>
        <v/>
      </c>
      <c r="V409" s="978"/>
      <c r="W409" s="1132" t="str">
        <f>IFERROR(VLOOKUP(V409,'1.3 Lists'!$V$10:$W$346,2,FALSE),"")</f>
        <v/>
      </c>
      <c r="X409" s="978"/>
      <c r="AC409" t="s">
        <v>2455</v>
      </c>
      <c r="AD409" s="978"/>
      <c r="AE409" s="978"/>
      <c r="AF409" s="978"/>
      <c r="AG409" s="978"/>
      <c r="AH409" s="978"/>
      <c r="AI409" s="978"/>
    </row>
    <row r="410" spans="4:35">
      <c r="D410" t="s">
        <v>269</v>
      </c>
      <c r="E410" t="s">
        <v>245</v>
      </c>
      <c r="F410" t="s">
        <v>376</v>
      </c>
      <c r="G410" t="s">
        <v>315</v>
      </c>
      <c r="H410" t="s">
        <v>296</v>
      </c>
      <c r="I410" t="s">
        <v>297</v>
      </c>
      <c r="J410" t="s">
        <v>130</v>
      </c>
      <c r="K410" t="s">
        <v>356</v>
      </c>
      <c r="L410" s="63"/>
      <c r="M410" s="63"/>
      <c r="Q410" s="978"/>
      <c r="R410" s="978" t="str">
        <f t="shared" si="2"/>
        <v/>
      </c>
      <c r="V410" s="978"/>
      <c r="W410" s="1132" t="str">
        <f>IFERROR(VLOOKUP(V410,'1.3 Lists'!$V$10:$W$346,2,FALSE),"")</f>
        <v/>
      </c>
      <c r="X410" s="978"/>
      <c r="AC410" t="s">
        <v>2455</v>
      </c>
      <c r="AD410" s="978"/>
      <c r="AE410" s="978"/>
      <c r="AF410" s="978"/>
      <c r="AG410" s="978"/>
      <c r="AH410" s="978"/>
      <c r="AI410" s="978"/>
    </row>
    <row r="411" spans="4:35">
      <c r="D411" t="s">
        <v>269</v>
      </c>
      <c r="E411" t="s">
        <v>245</v>
      </c>
      <c r="F411" t="s">
        <v>376</v>
      </c>
      <c r="G411" t="s">
        <v>315</v>
      </c>
      <c r="H411" t="s">
        <v>296</v>
      </c>
      <c r="I411" t="s">
        <v>297</v>
      </c>
      <c r="J411" t="s">
        <v>130</v>
      </c>
      <c r="K411" t="s">
        <v>356</v>
      </c>
      <c r="L411" s="63"/>
      <c r="M411" s="63"/>
      <c r="Q411" s="978"/>
      <c r="R411" s="978" t="str">
        <f t="shared" si="2"/>
        <v/>
      </c>
      <c r="V411" s="978"/>
      <c r="W411" s="1132" t="str">
        <f>IFERROR(VLOOKUP(V411,'1.3 Lists'!$V$10:$W$346,2,FALSE),"")</f>
        <v/>
      </c>
      <c r="X411" s="978"/>
      <c r="AC411" t="s">
        <v>2455</v>
      </c>
      <c r="AD411" s="978"/>
      <c r="AE411" s="978"/>
      <c r="AF411" s="978"/>
      <c r="AG411" s="978"/>
      <c r="AH411" s="978"/>
      <c r="AI411" s="978"/>
    </row>
    <row r="412" spans="4:35">
      <c r="D412" t="s">
        <v>269</v>
      </c>
      <c r="E412" t="s">
        <v>245</v>
      </c>
      <c r="F412" t="s">
        <v>376</v>
      </c>
      <c r="G412" t="s">
        <v>315</v>
      </c>
      <c r="H412" t="s">
        <v>296</v>
      </c>
      <c r="I412" t="s">
        <v>297</v>
      </c>
      <c r="J412" t="s">
        <v>130</v>
      </c>
      <c r="K412" t="s">
        <v>356</v>
      </c>
      <c r="L412" s="63"/>
      <c r="M412" s="63"/>
      <c r="Q412" s="978"/>
      <c r="R412" s="978" t="str">
        <f t="shared" si="2"/>
        <v/>
      </c>
      <c r="V412" s="978"/>
      <c r="W412" s="1132" t="str">
        <f>IFERROR(VLOOKUP(V412,'1.3 Lists'!$V$10:$W$346,2,FALSE),"")</f>
        <v/>
      </c>
      <c r="X412" s="978"/>
      <c r="AC412" t="s">
        <v>2455</v>
      </c>
      <c r="AD412" s="978"/>
      <c r="AE412" s="978"/>
      <c r="AF412" s="978"/>
      <c r="AG412" s="978"/>
      <c r="AH412" s="978"/>
      <c r="AI412" s="978"/>
    </row>
    <row r="413" spans="4:35">
      <c r="D413" t="s">
        <v>269</v>
      </c>
      <c r="E413" t="s">
        <v>245</v>
      </c>
      <c r="F413" t="s">
        <v>376</v>
      </c>
      <c r="G413" t="s">
        <v>315</v>
      </c>
      <c r="H413" t="s">
        <v>296</v>
      </c>
      <c r="I413" t="s">
        <v>297</v>
      </c>
      <c r="J413" t="s">
        <v>130</v>
      </c>
      <c r="K413" t="s">
        <v>356</v>
      </c>
      <c r="L413" s="63"/>
      <c r="M413" s="63"/>
      <c r="Q413" s="978"/>
      <c r="R413" s="978" t="str">
        <f t="shared" si="2"/>
        <v/>
      </c>
      <c r="V413" s="978"/>
      <c r="W413" s="1132" t="str">
        <f>IFERROR(VLOOKUP(V413,'1.3 Lists'!$V$10:$W$346,2,FALSE),"")</f>
        <v/>
      </c>
      <c r="X413" s="978"/>
      <c r="AC413" t="s">
        <v>2455</v>
      </c>
      <c r="AD413" s="978"/>
      <c r="AE413" s="978"/>
      <c r="AF413" s="978"/>
      <c r="AG413" s="978"/>
      <c r="AH413" s="978"/>
      <c r="AI413" s="978"/>
    </row>
    <row r="414" spans="4:35">
      <c r="D414" t="s">
        <v>269</v>
      </c>
      <c r="E414" t="s">
        <v>245</v>
      </c>
      <c r="F414" t="s">
        <v>376</v>
      </c>
      <c r="G414" t="s">
        <v>315</v>
      </c>
      <c r="H414" t="s">
        <v>296</v>
      </c>
      <c r="I414" t="s">
        <v>297</v>
      </c>
      <c r="J414" t="s">
        <v>130</v>
      </c>
      <c r="K414" t="s">
        <v>356</v>
      </c>
      <c r="L414" s="63"/>
      <c r="M414" s="63"/>
      <c r="Q414" s="978"/>
      <c r="R414" s="978" t="str">
        <f t="shared" si="2"/>
        <v/>
      </c>
      <c r="V414" s="978"/>
      <c r="W414" s="1132" t="str">
        <f>IFERROR(VLOOKUP(V414,'1.3 Lists'!$V$10:$W$346,2,FALSE),"")</f>
        <v/>
      </c>
      <c r="X414" s="978"/>
      <c r="AC414" t="s">
        <v>2455</v>
      </c>
      <c r="AD414" s="978"/>
      <c r="AE414" s="978"/>
      <c r="AF414" s="978"/>
      <c r="AG414" s="978"/>
      <c r="AH414" s="978"/>
      <c r="AI414" s="978"/>
    </row>
    <row r="415" spans="4:35">
      <c r="D415" t="s">
        <v>269</v>
      </c>
      <c r="E415" t="s">
        <v>245</v>
      </c>
      <c r="F415" t="s">
        <v>376</v>
      </c>
      <c r="G415" t="s">
        <v>315</v>
      </c>
      <c r="H415" t="s">
        <v>296</v>
      </c>
      <c r="I415" t="s">
        <v>297</v>
      </c>
      <c r="J415" t="s">
        <v>130</v>
      </c>
      <c r="K415" t="s">
        <v>356</v>
      </c>
      <c r="L415" s="63"/>
      <c r="M415" s="63"/>
      <c r="Q415" s="978"/>
      <c r="R415" s="978" t="str">
        <f t="shared" si="2"/>
        <v/>
      </c>
      <c r="V415" s="978"/>
      <c r="W415" s="1132" t="str">
        <f>IFERROR(VLOOKUP(V415,'1.3 Lists'!$V$10:$W$346,2,FALSE),"")</f>
        <v/>
      </c>
      <c r="X415" s="978"/>
      <c r="AC415" t="s">
        <v>2455</v>
      </c>
      <c r="AD415" s="978"/>
      <c r="AE415" s="978"/>
      <c r="AF415" s="978"/>
      <c r="AG415" s="978"/>
      <c r="AH415" s="978"/>
      <c r="AI415" s="978"/>
    </row>
    <row r="416" spans="4:35">
      <c r="D416" t="s">
        <v>269</v>
      </c>
      <c r="E416" t="s">
        <v>245</v>
      </c>
      <c r="F416" t="s">
        <v>376</v>
      </c>
      <c r="G416" t="s">
        <v>315</v>
      </c>
      <c r="H416" t="s">
        <v>296</v>
      </c>
      <c r="I416" t="s">
        <v>297</v>
      </c>
      <c r="J416" t="s">
        <v>130</v>
      </c>
      <c r="K416" t="s">
        <v>356</v>
      </c>
      <c r="L416" s="63"/>
      <c r="M416" s="63"/>
      <c r="Q416" s="978"/>
      <c r="R416" s="978" t="str">
        <f t="shared" si="2"/>
        <v/>
      </c>
      <c r="V416" s="978"/>
      <c r="W416" s="1132" t="str">
        <f>IFERROR(VLOOKUP(V416,'1.3 Lists'!$V$10:$W$346,2,FALSE),"")</f>
        <v/>
      </c>
      <c r="X416" s="978"/>
      <c r="AC416" t="s">
        <v>2455</v>
      </c>
      <c r="AD416" s="978"/>
      <c r="AE416" s="978"/>
      <c r="AF416" s="978"/>
      <c r="AG416" s="978"/>
      <c r="AH416" s="978"/>
      <c r="AI416" s="978"/>
    </row>
    <row r="417" spans="4:35">
      <c r="D417" t="s">
        <v>269</v>
      </c>
      <c r="E417" t="s">
        <v>245</v>
      </c>
      <c r="F417" t="s">
        <v>376</v>
      </c>
      <c r="G417" t="s">
        <v>315</v>
      </c>
      <c r="H417" t="s">
        <v>296</v>
      </c>
      <c r="I417" t="s">
        <v>297</v>
      </c>
      <c r="J417" t="s">
        <v>130</v>
      </c>
      <c r="K417" t="s">
        <v>356</v>
      </c>
      <c r="L417" s="63"/>
      <c r="M417" s="63"/>
      <c r="Q417" s="978"/>
      <c r="R417" s="978" t="str">
        <f t="shared" si="2"/>
        <v/>
      </c>
      <c r="V417" s="978"/>
      <c r="W417" s="1132" t="str">
        <f>IFERROR(VLOOKUP(V417,'1.3 Lists'!$V$10:$W$346,2,FALSE),"")</f>
        <v/>
      </c>
      <c r="X417" s="978"/>
      <c r="AC417" t="s">
        <v>2455</v>
      </c>
      <c r="AD417" s="978"/>
      <c r="AE417" s="978"/>
      <c r="AF417" s="978"/>
      <c r="AG417" s="978"/>
      <c r="AH417" s="978"/>
      <c r="AI417" s="978"/>
    </row>
    <row r="418" spans="4:35">
      <c r="D418" t="s">
        <v>269</v>
      </c>
      <c r="E418" t="s">
        <v>245</v>
      </c>
      <c r="F418" t="s">
        <v>376</v>
      </c>
      <c r="G418" t="s">
        <v>315</v>
      </c>
      <c r="H418" t="s">
        <v>296</v>
      </c>
      <c r="I418" t="s">
        <v>297</v>
      </c>
      <c r="J418" t="s">
        <v>130</v>
      </c>
      <c r="K418" t="s">
        <v>356</v>
      </c>
      <c r="L418" s="63"/>
      <c r="M418" s="63"/>
      <c r="Q418" s="978"/>
      <c r="R418" s="978" t="str">
        <f t="shared" si="2"/>
        <v/>
      </c>
      <c r="V418" s="978"/>
      <c r="W418" s="1132" t="str">
        <f>IFERROR(VLOOKUP(V418,'1.3 Lists'!$V$10:$W$346,2,FALSE),"")</f>
        <v/>
      </c>
      <c r="X418" s="978"/>
      <c r="AC418" t="s">
        <v>2455</v>
      </c>
      <c r="AD418" s="978"/>
      <c r="AE418" s="978"/>
      <c r="AF418" s="978"/>
      <c r="AG418" s="978"/>
      <c r="AH418" s="978"/>
      <c r="AI418" s="978"/>
    </row>
    <row r="419" spans="4:35">
      <c r="D419" t="s">
        <v>269</v>
      </c>
      <c r="E419" t="s">
        <v>245</v>
      </c>
      <c r="F419" t="s">
        <v>376</v>
      </c>
      <c r="G419" t="s">
        <v>315</v>
      </c>
      <c r="H419" t="s">
        <v>296</v>
      </c>
      <c r="I419" t="s">
        <v>297</v>
      </c>
      <c r="J419" t="s">
        <v>130</v>
      </c>
      <c r="K419" t="s">
        <v>356</v>
      </c>
      <c r="L419" s="63"/>
      <c r="M419" s="63"/>
      <c r="Q419" s="978"/>
      <c r="R419" s="978" t="str">
        <f t="shared" si="2"/>
        <v/>
      </c>
      <c r="V419" s="978"/>
      <c r="W419" s="1132" t="str">
        <f>IFERROR(VLOOKUP(V419,'1.3 Lists'!$V$10:$W$346,2,FALSE),"")</f>
        <v/>
      </c>
      <c r="X419" s="978"/>
      <c r="AC419" t="s">
        <v>2455</v>
      </c>
      <c r="AD419" s="978"/>
      <c r="AE419" s="978"/>
      <c r="AF419" s="978"/>
      <c r="AG419" s="978"/>
      <c r="AH419" s="978"/>
      <c r="AI419" s="978"/>
    </row>
    <row r="420" spans="4:35">
      <c r="D420" t="s">
        <v>269</v>
      </c>
      <c r="E420" t="s">
        <v>245</v>
      </c>
      <c r="F420" t="s">
        <v>376</v>
      </c>
      <c r="G420" t="s">
        <v>315</v>
      </c>
      <c r="H420" t="s">
        <v>296</v>
      </c>
      <c r="I420" t="s">
        <v>297</v>
      </c>
      <c r="J420" t="s">
        <v>130</v>
      </c>
      <c r="K420" t="s">
        <v>356</v>
      </c>
      <c r="L420" s="63"/>
      <c r="M420" s="63"/>
      <c r="Q420" s="978"/>
      <c r="R420" s="978" t="str">
        <f t="shared" si="2"/>
        <v/>
      </c>
      <c r="V420" s="978"/>
      <c r="W420" s="1132" t="str">
        <f>IFERROR(VLOOKUP(V420,'1.3 Lists'!$V$10:$W$346,2,FALSE),"")</f>
        <v/>
      </c>
      <c r="X420" s="978"/>
      <c r="AC420" t="s">
        <v>2455</v>
      </c>
      <c r="AD420" s="978"/>
      <c r="AE420" s="978"/>
      <c r="AF420" s="978"/>
      <c r="AG420" s="978"/>
      <c r="AH420" s="978"/>
      <c r="AI420" s="978"/>
    </row>
    <row r="421" spans="4:35">
      <c r="D421" t="s">
        <v>269</v>
      </c>
      <c r="E421" t="s">
        <v>245</v>
      </c>
      <c r="F421" t="s">
        <v>376</v>
      </c>
      <c r="G421" t="s">
        <v>315</v>
      </c>
      <c r="H421" t="s">
        <v>296</v>
      </c>
      <c r="I421" t="s">
        <v>297</v>
      </c>
      <c r="J421" t="s">
        <v>130</v>
      </c>
      <c r="K421" t="s">
        <v>356</v>
      </c>
      <c r="L421" s="63"/>
      <c r="M421" s="63"/>
      <c r="Q421" s="978"/>
      <c r="R421" s="978" t="str">
        <f t="shared" si="2"/>
        <v/>
      </c>
      <c r="V421" s="978"/>
      <c r="W421" s="1132" t="str">
        <f>IFERROR(VLOOKUP(V421,'1.3 Lists'!$V$10:$W$346,2,FALSE),"")</f>
        <v/>
      </c>
      <c r="X421" s="978"/>
      <c r="AC421" t="s">
        <v>2455</v>
      </c>
      <c r="AD421" s="978"/>
      <c r="AE421" s="978"/>
      <c r="AF421" s="978"/>
      <c r="AG421" s="978"/>
      <c r="AH421" s="978"/>
      <c r="AI421" s="978"/>
    </row>
    <row r="422" spans="4:35">
      <c r="D422" t="s">
        <v>269</v>
      </c>
      <c r="E422" t="s">
        <v>245</v>
      </c>
      <c r="F422" t="s">
        <v>376</v>
      </c>
      <c r="G422" t="s">
        <v>315</v>
      </c>
      <c r="H422" t="s">
        <v>296</v>
      </c>
      <c r="I422" t="s">
        <v>297</v>
      </c>
      <c r="J422" t="s">
        <v>130</v>
      </c>
      <c r="K422" t="s">
        <v>356</v>
      </c>
      <c r="L422" s="63"/>
      <c r="M422" s="63"/>
      <c r="Q422" s="978"/>
      <c r="R422" s="978" t="str">
        <f t="shared" si="2"/>
        <v/>
      </c>
      <c r="V422" s="978"/>
      <c r="W422" s="1132" t="str">
        <f>IFERROR(VLOOKUP(V422,'1.3 Lists'!$V$10:$W$346,2,FALSE),"")</f>
        <v/>
      </c>
      <c r="X422" s="978"/>
      <c r="AC422" t="s">
        <v>2455</v>
      </c>
      <c r="AD422" s="978"/>
      <c r="AE422" s="978"/>
      <c r="AF422" s="978"/>
      <c r="AG422" s="978"/>
      <c r="AH422" s="978"/>
      <c r="AI422" s="978"/>
    </row>
    <row r="423" spans="4:35">
      <c r="D423" t="s">
        <v>269</v>
      </c>
      <c r="E423" t="s">
        <v>245</v>
      </c>
      <c r="F423" t="s">
        <v>376</v>
      </c>
      <c r="G423" t="s">
        <v>315</v>
      </c>
      <c r="H423" t="s">
        <v>296</v>
      </c>
      <c r="I423" t="s">
        <v>297</v>
      </c>
      <c r="J423" t="s">
        <v>130</v>
      </c>
      <c r="K423" t="s">
        <v>356</v>
      </c>
      <c r="Q423" s="978"/>
      <c r="R423" s="978" t="str">
        <f t="shared" si="2"/>
        <v/>
      </c>
      <c r="V423" s="978"/>
      <c r="W423" s="1132" t="str">
        <f>IFERROR(VLOOKUP(V423,'1.3 Lists'!$V$10:$W$346,2,FALSE),"")</f>
        <v/>
      </c>
      <c r="X423" s="978"/>
      <c r="AC423" t="s">
        <v>2455</v>
      </c>
      <c r="AD423" s="978"/>
      <c r="AE423" s="978"/>
      <c r="AF423" s="978"/>
      <c r="AG423" s="978"/>
      <c r="AH423" s="978"/>
      <c r="AI423" s="978"/>
    </row>
    <row r="424" spans="4:35">
      <c r="D424" t="s">
        <v>269</v>
      </c>
      <c r="E424" t="s">
        <v>245</v>
      </c>
      <c r="F424" t="s">
        <v>376</v>
      </c>
      <c r="G424" t="s">
        <v>315</v>
      </c>
      <c r="H424" t="s">
        <v>296</v>
      </c>
      <c r="I424" t="s">
        <v>297</v>
      </c>
      <c r="J424" t="s">
        <v>130</v>
      </c>
      <c r="K424" t="s">
        <v>356</v>
      </c>
      <c r="Q424" s="978"/>
      <c r="R424" s="978" t="str">
        <f t="shared" si="2"/>
        <v/>
      </c>
      <c r="V424" s="978"/>
      <c r="W424" s="1132" t="str">
        <f>IFERROR(VLOOKUP(V424,'1.3 Lists'!$V$10:$W$346,2,FALSE),"")</f>
        <v/>
      </c>
      <c r="X424" s="978"/>
      <c r="AC424" t="s">
        <v>2455</v>
      </c>
      <c r="AD424" s="978"/>
      <c r="AE424" s="978"/>
      <c r="AF424" s="978"/>
      <c r="AG424" s="978"/>
      <c r="AH424" s="978"/>
      <c r="AI424" s="978"/>
    </row>
    <row r="425" spans="4:35">
      <c r="D425" t="s">
        <v>269</v>
      </c>
      <c r="E425" t="s">
        <v>245</v>
      </c>
      <c r="F425" t="s">
        <v>376</v>
      </c>
      <c r="G425" t="s">
        <v>315</v>
      </c>
      <c r="H425" t="s">
        <v>296</v>
      </c>
      <c r="I425" t="s">
        <v>297</v>
      </c>
      <c r="J425" t="s">
        <v>130</v>
      </c>
      <c r="K425" t="s">
        <v>356</v>
      </c>
      <c r="Q425" s="978"/>
      <c r="R425" s="978" t="str">
        <f t="shared" si="2"/>
        <v/>
      </c>
      <c r="V425" s="978"/>
      <c r="W425" s="1132" t="str">
        <f>IFERROR(VLOOKUP(V425,'1.3 Lists'!$V$10:$W$346,2,FALSE),"")</f>
        <v/>
      </c>
      <c r="X425" s="978"/>
      <c r="AC425" t="s">
        <v>2455</v>
      </c>
      <c r="AD425" s="978"/>
      <c r="AE425" s="978"/>
      <c r="AF425" s="978"/>
      <c r="AG425" s="978"/>
      <c r="AH425" s="978"/>
      <c r="AI425" s="978"/>
    </row>
    <row r="426" spans="4:35">
      <c r="D426" t="s">
        <v>269</v>
      </c>
      <c r="E426" t="s">
        <v>245</v>
      </c>
      <c r="F426" t="s">
        <v>376</v>
      </c>
      <c r="G426" t="s">
        <v>315</v>
      </c>
      <c r="H426" t="s">
        <v>296</v>
      </c>
      <c r="I426" t="s">
        <v>297</v>
      </c>
      <c r="J426" t="s">
        <v>130</v>
      </c>
      <c r="K426" t="s">
        <v>356</v>
      </c>
      <c r="Q426" s="978"/>
      <c r="R426" s="978" t="str">
        <f t="shared" si="2"/>
        <v/>
      </c>
      <c r="V426" s="978"/>
      <c r="W426" s="1132" t="str">
        <f>IFERROR(VLOOKUP(V426,'1.3 Lists'!$V$10:$W$346,2,FALSE),"")</f>
        <v/>
      </c>
      <c r="X426" s="978"/>
      <c r="AC426" t="s">
        <v>2455</v>
      </c>
      <c r="AD426" s="978"/>
      <c r="AE426" s="978"/>
      <c r="AF426" s="978"/>
      <c r="AG426" s="978"/>
      <c r="AH426" s="978"/>
      <c r="AI426" s="978"/>
    </row>
    <row r="427" spans="4:35">
      <c r="D427" t="s">
        <v>269</v>
      </c>
      <c r="E427" t="s">
        <v>245</v>
      </c>
      <c r="F427" t="s">
        <v>376</v>
      </c>
      <c r="G427" t="s">
        <v>315</v>
      </c>
      <c r="H427" t="s">
        <v>296</v>
      </c>
      <c r="I427" t="s">
        <v>297</v>
      </c>
      <c r="J427" t="s">
        <v>130</v>
      </c>
      <c r="K427" t="s">
        <v>356</v>
      </c>
      <c r="Q427" s="978"/>
      <c r="R427" s="978" t="str">
        <f t="shared" si="2"/>
        <v/>
      </c>
      <c r="V427" s="978"/>
      <c r="W427" s="1132" t="str">
        <f>IFERROR(VLOOKUP(V427,'1.3 Lists'!$V$10:$W$346,2,FALSE),"")</f>
        <v/>
      </c>
      <c r="X427" s="978"/>
      <c r="AC427" t="s">
        <v>2455</v>
      </c>
      <c r="AD427" s="978"/>
      <c r="AE427" s="978"/>
      <c r="AF427" s="978"/>
      <c r="AG427" s="978"/>
      <c r="AH427" s="978"/>
      <c r="AI427" s="978"/>
    </row>
    <row r="428" spans="4:35">
      <c r="D428" t="s">
        <v>269</v>
      </c>
      <c r="E428" t="s">
        <v>245</v>
      </c>
      <c r="F428" t="s">
        <v>376</v>
      </c>
      <c r="G428" t="s">
        <v>315</v>
      </c>
      <c r="H428" t="s">
        <v>296</v>
      </c>
      <c r="I428" t="s">
        <v>297</v>
      </c>
      <c r="J428" t="s">
        <v>130</v>
      </c>
      <c r="K428" t="s">
        <v>356</v>
      </c>
      <c r="Q428" s="978"/>
      <c r="R428" s="978" t="str">
        <f t="shared" si="2"/>
        <v/>
      </c>
      <c r="S428" s="242"/>
      <c r="T428" s="242"/>
      <c r="U428" s="242"/>
      <c r="V428" s="978"/>
      <c r="W428" s="1132" t="str">
        <f>IFERROR(VLOOKUP(V428,'1.3 Lists'!$V$10:$W$346,2,FALSE),"")</f>
        <v/>
      </c>
      <c r="X428" s="978"/>
      <c r="AC428" t="s">
        <v>2455</v>
      </c>
      <c r="AD428" s="978"/>
      <c r="AE428" s="978"/>
      <c r="AF428" s="978"/>
      <c r="AG428" s="978"/>
      <c r="AH428" s="978"/>
      <c r="AI428" s="978"/>
    </row>
    <row r="429" spans="4:35">
      <c r="D429" t="s">
        <v>269</v>
      </c>
      <c r="E429" t="s">
        <v>245</v>
      </c>
      <c r="F429" t="s">
        <v>376</v>
      </c>
      <c r="G429" t="s">
        <v>315</v>
      </c>
      <c r="H429" t="s">
        <v>296</v>
      </c>
      <c r="I429" t="s">
        <v>297</v>
      </c>
      <c r="J429" t="s">
        <v>130</v>
      </c>
      <c r="K429" t="s">
        <v>356</v>
      </c>
      <c r="Q429" s="978"/>
      <c r="R429" s="978" t="str">
        <f t="shared" si="2"/>
        <v/>
      </c>
      <c r="S429" s="242"/>
      <c r="T429" s="242"/>
      <c r="U429" s="242"/>
      <c r="V429" s="978"/>
      <c r="W429" s="1132" t="str">
        <f>IFERROR(VLOOKUP(V429,'1.3 Lists'!$V$10:$W$346,2,FALSE),"")</f>
        <v/>
      </c>
      <c r="X429" s="978"/>
      <c r="AC429" t="s">
        <v>2455</v>
      </c>
      <c r="AD429" s="978"/>
      <c r="AE429" s="978"/>
      <c r="AF429" s="978"/>
      <c r="AG429" s="978"/>
      <c r="AH429" s="978"/>
      <c r="AI429" s="978"/>
    </row>
    <row r="430" spans="4:35">
      <c r="D430" t="s">
        <v>269</v>
      </c>
      <c r="E430" t="s">
        <v>245</v>
      </c>
      <c r="F430" t="s">
        <v>376</v>
      </c>
      <c r="G430" t="s">
        <v>315</v>
      </c>
      <c r="H430" t="s">
        <v>296</v>
      </c>
      <c r="I430" t="s">
        <v>297</v>
      </c>
      <c r="J430" t="s">
        <v>130</v>
      </c>
      <c r="K430" t="s">
        <v>356</v>
      </c>
      <c r="Q430" s="978"/>
      <c r="R430" s="978" t="str">
        <f t="shared" si="2"/>
        <v/>
      </c>
      <c r="S430" s="242"/>
      <c r="T430" s="242"/>
      <c r="U430" s="242"/>
      <c r="V430" s="978"/>
      <c r="W430" s="1132" t="str">
        <f>IFERROR(VLOOKUP(V430,'1.3 Lists'!$V$10:$W$346,2,FALSE),"")</f>
        <v/>
      </c>
      <c r="X430" s="978"/>
      <c r="AC430" t="s">
        <v>2455</v>
      </c>
      <c r="AD430" s="978"/>
      <c r="AE430" s="978"/>
      <c r="AF430" s="978"/>
      <c r="AG430" s="978"/>
      <c r="AH430" s="978"/>
      <c r="AI430" s="978"/>
    </row>
    <row r="431" spans="4:35">
      <c r="D431" t="s">
        <v>269</v>
      </c>
      <c r="E431" t="s">
        <v>245</v>
      </c>
      <c r="F431" t="s">
        <v>376</v>
      </c>
      <c r="G431" t="s">
        <v>315</v>
      </c>
      <c r="H431" t="s">
        <v>296</v>
      </c>
      <c r="I431" t="s">
        <v>297</v>
      </c>
      <c r="J431" t="s">
        <v>130</v>
      </c>
      <c r="K431" t="s">
        <v>356</v>
      </c>
      <c r="Q431" s="978"/>
      <c r="R431" s="978" t="str">
        <f t="shared" si="2"/>
        <v/>
      </c>
      <c r="S431" s="242"/>
      <c r="T431" s="242"/>
      <c r="U431" s="242"/>
      <c r="V431" s="978"/>
      <c r="W431" s="1132" t="str">
        <f>IFERROR(VLOOKUP(V431,'1.3 Lists'!$V$10:$W$346,2,FALSE),"")</f>
        <v/>
      </c>
      <c r="X431" s="978"/>
      <c r="AC431" t="s">
        <v>2455</v>
      </c>
      <c r="AD431" s="978"/>
      <c r="AE431" s="978"/>
      <c r="AF431" s="978"/>
      <c r="AG431" s="978"/>
      <c r="AH431" s="978"/>
      <c r="AI431" s="978"/>
    </row>
    <row r="432" spans="4:35">
      <c r="D432" t="s">
        <v>269</v>
      </c>
      <c r="E432" t="s">
        <v>245</v>
      </c>
      <c r="F432" t="s">
        <v>376</v>
      </c>
      <c r="G432" t="s">
        <v>315</v>
      </c>
      <c r="H432" t="s">
        <v>296</v>
      </c>
      <c r="I432" t="s">
        <v>297</v>
      </c>
      <c r="J432" t="s">
        <v>130</v>
      </c>
      <c r="K432" t="s">
        <v>356</v>
      </c>
      <c r="Q432" s="978"/>
      <c r="R432" s="978" t="str">
        <f t="shared" si="2"/>
        <v/>
      </c>
      <c r="S432" s="242"/>
      <c r="T432" s="242"/>
      <c r="U432" s="242"/>
      <c r="V432" s="978"/>
      <c r="W432" s="1132" t="str">
        <f>IFERROR(VLOOKUP(V432,'1.3 Lists'!$V$10:$W$346,2,FALSE),"")</f>
        <v/>
      </c>
      <c r="X432" s="978"/>
      <c r="AC432" t="s">
        <v>2455</v>
      </c>
      <c r="AD432" s="978"/>
      <c r="AE432" s="978"/>
      <c r="AF432" s="978"/>
      <c r="AG432" s="978"/>
      <c r="AH432" s="978"/>
      <c r="AI432" s="978"/>
    </row>
    <row r="433" spans="4:35">
      <c r="D433" t="s">
        <v>269</v>
      </c>
      <c r="E433" t="s">
        <v>245</v>
      </c>
      <c r="F433" t="s">
        <v>376</v>
      </c>
      <c r="G433" t="s">
        <v>315</v>
      </c>
      <c r="H433" t="s">
        <v>296</v>
      </c>
      <c r="I433" t="s">
        <v>297</v>
      </c>
      <c r="J433" t="s">
        <v>130</v>
      </c>
      <c r="K433" t="s">
        <v>356</v>
      </c>
      <c r="Q433" s="978"/>
      <c r="R433" s="978" t="str">
        <f t="shared" si="2"/>
        <v/>
      </c>
      <c r="S433" s="242"/>
      <c r="T433" s="242"/>
      <c r="U433" s="242"/>
      <c r="V433" s="978"/>
      <c r="W433" s="1132" t="str">
        <f>IFERROR(VLOOKUP(V433,'1.3 Lists'!$V$10:$W$346,2,FALSE),"")</f>
        <v/>
      </c>
      <c r="X433" s="978"/>
      <c r="AC433" t="s">
        <v>2455</v>
      </c>
      <c r="AD433" s="978"/>
      <c r="AE433" s="978"/>
      <c r="AF433" s="978"/>
      <c r="AG433" s="978"/>
      <c r="AH433" s="978"/>
      <c r="AI433" s="978"/>
    </row>
    <row r="434" spans="4:35">
      <c r="D434" t="s">
        <v>269</v>
      </c>
      <c r="E434" t="s">
        <v>245</v>
      </c>
      <c r="F434" t="s">
        <v>376</v>
      </c>
      <c r="G434" t="s">
        <v>315</v>
      </c>
      <c r="H434" t="s">
        <v>296</v>
      </c>
      <c r="I434" t="s">
        <v>297</v>
      </c>
      <c r="J434" t="s">
        <v>130</v>
      </c>
      <c r="K434" t="s">
        <v>356</v>
      </c>
      <c r="Q434" s="978"/>
      <c r="R434" s="978" t="str">
        <f t="shared" si="2"/>
        <v/>
      </c>
      <c r="S434" s="242"/>
      <c r="T434" s="242"/>
      <c r="U434" s="242"/>
      <c r="V434" s="978"/>
      <c r="W434" s="1132" t="str">
        <f>IFERROR(VLOOKUP(V434,'1.3 Lists'!$V$10:$W$346,2,FALSE),"")</f>
        <v/>
      </c>
      <c r="X434" s="978"/>
      <c r="AC434" t="s">
        <v>2455</v>
      </c>
      <c r="AD434" s="978"/>
      <c r="AE434" s="978"/>
      <c r="AF434" s="978"/>
      <c r="AG434" s="978"/>
      <c r="AH434" s="978"/>
      <c r="AI434" s="978"/>
    </row>
    <row r="435" spans="4:35">
      <c r="D435" t="s">
        <v>269</v>
      </c>
      <c r="E435" t="s">
        <v>245</v>
      </c>
      <c r="F435" t="s">
        <v>376</v>
      </c>
      <c r="G435" t="s">
        <v>315</v>
      </c>
      <c r="H435" t="s">
        <v>296</v>
      </c>
      <c r="I435" t="s">
        <v>297</v>
      </c>
      <c r="J435" t="s">
        <v>130</v>
      </c>
      <c r="K435" t="s">
        <v>356</v>
      </c>
      <c r="Q435" s="978"/>
      <c r="R435" s="978" t="str">
        <f t="shared" si="2"/>
        <v/>
      </c>
      <c r="S435" s="242"/>
      <c r="T435" s="242"/>
      <c r="U435" s="242"/>
      <c r="V435" s="978"/>
      <c r="W435" s="1132" t="str">
        <f>IFERROR(VLOOKUP(V435,'1.3 Lists'!$V$10:$W$346,2,FALSE),"")</f>
        <v/>
      </c>
      <c r="X435" s="978"/>
      <c r="AC435" t="s">
        <v>2455</v>
      </c>
      <c r="AD435" s="978"/>
      <c r="AE435" s="978"/>
      <c r="AF435" s="978"/>
      <c r="AG435" s="978"/>
      <c r="AH435" s="978"/>
      <c r="AI435" s="978"/>
    </row>
    <row r="436" spans="4:35" s="43" customFormat="1">
      <c r="D436" t="s">
        <v>269</v>
      </c>
      <c r="E436" t="s">
        <v>245</v>
      </c>
      <c r="F436" t="s">
        <v>376</v>
      </c>
      <c r="G436" t="s">
        <v>315</v>
      </c>
      <c r="H436" t="s">
        <v>296</v>
      </c>
      <c r="I436" t="s">
        <v>297</v>
      </c>
      <c r="J436" t="s">
        <v>130</v>
      </c>
      <c r="K436" t="s">
        <v>356</v>
      </c>
      <c r="L436"/>
      <c r="M436"/>
      <c r="N436"/>
      <c r="O436"/>
      <c r="P436"/>
      <c r="Q436" s="978"/>
      <c r="R436" s="978" t="str">
        <f t="shared" si="2"/>
        <v/>
      </c>
      <c r="S436" s="242"/>
      <c r="T436" s="242"/>
      <c r="U436" s="242"/>
      <c r="V436" s="978"/>
      <c r="W436" s="1132" t="str">
        <f>IFERROR(VLOOKUP(V436,'1.3 Lists'!$V$10:$W$346,2,FALSE),"")</f>
        <v/>
      </c>
      <c r="X436" s="978"/>
      <c r="Y436"/>
      <c r="Z436"/>
      <c r="AA436"/>
      <c r="AB436"/>
      <c r="AC436" t="s">
        <v>2455</v>
      </c>
      <c r="AD436" s="978"/>
      <c r="AE436" s="978"/>
      <c r="AF436" s="978"/>
      <c r="AG436" s="978"/>
      <c r="AH436" s="978"/>
      <c r="AI436" s="978"/>
    </row>
    <row r="437" spans="4:35">
      <c r="D437" t="s">
        <v>269</v>
      </c>
      <c r="E437" t="s">
        <v>245</v>
      </c>
      <c r="F437" t="s">
        <v>376</v>
      </c>
      <c r="G437" t="s">
        <v>315</v>
      </c>
      <c r="H437" t="s">
        <v>296</v>
      </c>
      <c r="I437" t="s">
        <v>297</v>
      </c>
      <c r="J437" t="s">
        <v>130</v>
      </c>
      <c r="K437" t="s">
        <v>356</v>
      </c>
      <c r="L437" s="64"/>
      <c r="M437" s="64"/>
      <c r="Q437" s="978"/>
      <c r="R437" s="978" t="str">
        <f t="shared" si="2"/>
        <v/>
      </c>
      <c r="V437" s="978"/>
      <c r="W437" s="1132" t="str">
        <f>IFERROR(VLOOKUP(V437,'1.3 Lists'!$V$10:$W$346,2,FALSE),"")</f>
        <v/>
      </c>
      <c r="X437" s="978"/>
      <c r="AC437" t="s">
        <v>2455</v>
      </c>
      <c r="AD437" s="978"/>
      <c r="AE437" s="978"/>
      <c r="AF437" s="978"/>
      <c r="AG437" s="978"/>
      <c r="AH437" s="978"/>
      <c r="AI437" s="978"/>
    </row>
    <row r="438" spans="4:35">
      <c r="D438" t="s">
        <v>269</v>
      </c>
      <c r="E438" t="s">
        <v>245</v>
      </c>
      <c r="F438" t="s">
        <v>376</v>
      </c>
      <c r="G438" t="s">
        <v>315</v>
      </c>
      <c r="H438" t="s">
        <v>296</v>
      </c>
      <c r="I438" t="s">
        <v>297</v>
      </c>
      <c r="J438" t="s">
        <v>130</v>
      </c>
      <c r="K438" t="s">
        <v>356</v>
      </c>
      <c r="L438" s="64"/>
      <c r="M438" s="64"/>
      <c r="Q438" s="978"/>
      <c r="R438" s="978" t="str">
        <f t="shared" si="2"/>
        <v/>
      </c>
      <c r="V438" s="978"/>
      <c r="W438" s="1132" t="str">
        <f>IFERROR(VLOOKUP(V438,'1.3 Lists'!$V$10:$W$346,2,FALSE),"")</f>
        <v/>
      </c>
      <c r="X438" s="978"/>
      <c r="AC438" t="s">
        <v>2455</v>
      </c>
      <c r="AD438" s="978"/>
      <c r="AE438" s="978"/>
      <c r="AF438" s="978"/>
      <c r="AG438" s="978"/>
      <c r="AH438" s="978"/>
      <c r="AI438" s="978"/>
    </row>
    <row r="439" spans="4:35">
      <c r="D439" t="s">
        <v>269</v>
      </c>
      <c r="E439" t="s">
        <v>245</v>
      </c>
      <c r="F439" t="s">
        <v>376</v>
      </c>
      <c r="G439" t="s">
        <v>315</v>
      </c>
      <c r="H439" t="s">
        <v>296</v>
      </c>
      <c r="I439" t="s">
        <v>297</v>
      </c>
      <c r="J439" t="s">
        <v>130</v>
      </c>
      <c r="K439" t="s">
        <v>356</v>
      </c>
      <c r="L439" s="64"/>
      <c r="M439" s="64"/>
      <c r="Q439" s="978"/>
      <c r="R439" s="978" t="str">
        <f t="shared" si="2"/>
        <v/>
      </c>
      <c r="V439" s="978"/>
      <c r="W439" s="1132" t="str">
        <f>IFERROR(VLOOKUP(V439,'1.3 Lists'!$V$10:$W$346,2,FALSE),"")</f>
        <v/>
      </c>
      <c r="X439" s="978"/>
      <c r="AC439" t="s">
        <v>2455</v>
      </c>
      <c r="AD439" s="978"/>
      <c r="AE439" s="978"/>
      <c r="AF439" s="978"/>
      <c r="AG439" s="978"/>
      <c r="AH439" s="978"/>
      <c r="AI439" s="978"/>
    </row>
    <row r="440" spans="4:35">
      <c r="D440" t="s">
        <v>269</v>
      </c>
      <c r="E440" t="s">
        <v>245</v>
      </c>
      <c r="F440" t="s">
        <v>376</v>
      </c>
      <c r="G440" t="s">
        <v>315</v>
      </c>
      <c r="H440" t="s">
        <v>296</v>
      </c>
      <c r="I440" t="s">
        <v>297</v>
      </c>
      <c r="J440" t="s">
        <v>130</v>
      </c>
      <c r="K440" t="s">
        <v>356</v>
      </c>
      <c r="L440" s="64"/>
      <c r="M440" s="64"/>
      <c r="Q440" s="978"/>
      <c r="R440" s="978" t="str">
        <f t="shared" si="2"/>
        <v/>
      </c>
      <c r="V440" s="978"/>
      <c r="W440" s="1132" t="str">
        <f>IFERROR(VLOOKUP(V440,'1.3 Lists'!$V$10:$W$346,2,FALSE),"")</f>
        <v/>
      </c>
      <c r="X440" s="978"/>
      <c r="AC440" t="s">
        <v>2455</v>
      </c>
      <c r="AD440" s="978"/>
      <c r="AE440" s="978"/>
      <c r="AF440" s="978"/>
      <c r="AG440" s="978"/>
      <c r="AH440" s="978"/>
      <c r="AI440" s="978"/>
    </row>
    <row r="441" spans="4:35">
      <c r="D441" t="s">
        <v>269</v>
      </c>
      <c r="E441" t="s">
        <v>245</v>
      </c>
      <c r="F441" t="s">
        <v>376</v>
      </c>
      <c r="G441" t="s">
        <v>315</v>
      </c>
      <c r="H441" t="s">
        <v>296</v>
      </c>
      <c r="I441" t="s">
        <v>297</v>
      </c>
      <c r="J441" t="s">
        <v>130</v>
      </c>
      <c r="K441" t="s">
        <v>356</v>
      </c>
      <c r="L441" s="64"/>
      <c r="M441" s="64"/>
      <c r="Q441" s="978"/>
      <c r="R441" s="978" t="str">
        <f t="shared" si="2"/>
        <v/>
      </c>
      <c r="V441" s="978"/>
      <c r="W441" s="1132" t="str">
        <f>IFERROR(VLOOKUP(V441,'1.3 Lists'!$V$10:$W$346,2,FALSE),"")</f>
        <v/>
      </c>
      <c r="X441" s="978"/>
      <c r="AC441" t="s">
        <v>2455</v>
      </c>
      <c r="AD441" s="978"/>
      <c r="AE441" s="978"/>
      <c r="AF441" s="978"/>
      <c r="AG441" s="978"/>
      <c r="AH441" s="978"/>
      <c r="AI441" s="978"/>
    </row>
    <row r="442" spans="4:35">
      <c r="D442" t="s">
        <v>269</v>
      </c>
      <c r="E442" t="s">
        <v>245</v>
      </c>
      <c r="F442" t="s">
        <v>376</v>
      </c>
      <c r="G442" t="s">
        <v>315</v>
      </c>
      <c r="H442" t="s">
        <v>296</v>
      </c>
      <c r="I442" t="s">
        <v>297</v>
      </c>
      <c r="J442" t="s">
        <v>130</v>
      </c>
      <c r="K442" t="s">
        <v>356</v>
      </c>
      <c r="L442" s="64"/>
      <c r="M442" s="64"/>
      <c r="Q442" s="978"/>
      <c r="R442" s="978" t="str">
        <f t="shared" ref="R442:R505" si="3">IFERROR(VLOOKUP(Q442,$Q$13:$R$115,2),"")</f>
        <v/>
      </c>
      <c r="V442" s="978"/>
      <c r="W442" s="1132" t="str">
        <f>IFERROR(VLOOKUP(V442,'1.3 Lists'!$V$10:$W$346,2,FALSE),"")</f>
        <v/>
      </c>
      <c r="X442" s="978"/>
      <c r="AC442" t="s">
        <v>2455</v>
      </c>
      <c r="AD442" s="978"/>
      <c r="AE442" s="978"/>
      <c r="AF442" s="978"/>
      <c r="AG442" s="978"/>
      <c r="AH442" s="978"/>
      <c r="AI442" s="978"/>
    </row>
    <row r="443" spans="4:35">
      <c r="D443" t="s">
        <v>269</v>
      </c>
      <c r="E443" t="s">
        <v>245</v>
      </c>
      <c r="F443" t="s">
        <v>376</v>
      </c>
      <c r="G443" t="s">
        <v>315</v>
      </c>
      <c r="H443" t="s">
        <v>296</v>
      </c>
      <c r="I443" t="s">
        <v>297</v>
      </c>
      <c r="J443" t="s">
        <v>130</v>
      </c>
      <c r="K443" t="s">
        <v>356</v>
      </c>
      <c r="L443" s="64"/>
      <c r="M443" s="64"/>
      <c r="Q443" s="978"/>
      <c r="R443" s="978" t="str">
        <f t="shared" si="3"/>
        <v/>
      </c>
      <c r="V443" s="978"/>
      <c r="W443" s="1132" t="str">
        <f>IFERROR(VLOOKUP(V443,'1.3 Lists'!$V$10:$W$346,2,FALSE),"")</f>
        <v/>
      </c>
      <c r="X443" s="978"/>
      <c r="AC443" t="s">
        <v>2455</v>
      </c>
      <c r="AD443" s="978"/>
      <c r="AE443" s="978"/>
      <c r="AF443" s="978"/>
      <c r="AG443" s="978"/>
      <c r="AH443" s="978"/>
      <c r="AI443" s="978"/>
    </row>
    <row r="444" spans="4:35">
      <c r="D444" t="s">
        <v>269</v>
      </c>
      <c r="E444" t="s">
        <v>245</v>
      </c>
      <c r="F444" t="s">
        <v>376</v>
      </c>
      <c r="G444" t="s">
        <v>315</v>
      </c>
      <c r="H444" t="s">
        <v>296</v>
      </c>
      <c r="I444" t="s">
        <v>297</v>
      </c>
      <c r="J444" t="s">
        <v>130</v>
      </c>
      <c r="K444" t="s">
        <v>356</v>
      </c>
      <c r="L444" s="64"/>
      <c r="M444" s="64"/>
      <c r="Q444" s="978"/>
      <c r="R444" s="978" t="str">
        <f t="shared" si="3"/>
        <v/>
      </c>
      <c r="V444" s="978"/>
      <c r="W444" s="1132" t="str">
        <f>IFERROR(VLOOKUP(V444,'1.3 Lists'!$V$10:$W$346,2,FALSE),"")</f>
        <v/>
      </c>
      <c r="X444" s="978"/>
      <c r="AC444" t="s">
        <v>2455</v>
      </c>
      <c r="AD444" s="978"/>
      <c r="AE444" s="978"/>
      <c r="AF444" s="978"/>
      <c r="AG444" s="978"/>
      <c r="AH444" s="978"/>
      <c r="AI444" s="978"/>
    </row>
    <row r="445" spans="4:35">
      <c r="D445" t="s">
        <v>269</v>
      </c>
      <c r="E445" t="s">
        <v>245</v>
      </c>
      <c r="F445" t="s">
        <v>376</v>
      </c>
      <c r="G445" t="s">
        <v>315</v>
      </c>
      <c r="H445" t="s">
        <v>296</v>
      </c>
      <c r="I445" t="s">
        <v>297</v>
      </c>
      <c r="J445" t="s">
        <v>130</v>
      </c>
      <c r="K445" t="s">
        <v>356</v>
      </c>
      <c r="L445" s="64"/>
      <c r="M445" s="64"/>
      <c r="Q445" s="978"/>
      <c r="R445" s="978" t="str">
        <f t="shared" si="3"/>
        <v/>
      </c>
      <c r="V445" s="978"/>
      <c r="W445" s="1132" t="str">
        <f>IFERROR(VLOOKUP(V445,'1.3 Lists'!$V$10:$W$346,2,FALSE),"")</f>
        <v/>
      </c>
      <c r="X445" s="978"/>
      <c r="AC445" t="s">
        <v>2455</v>
      </c>
      <c r="AD445" s="978"/>
      <c r="AE445" s="978"/>
      <c r="AF445" s="978"/>
      <c r="AG445" s="978"/>
      <c r="AH445" s="978"/>
      <c r="AI445" s="978"/>
    </row>
    <row r="446" spans="4:35">
      <c r="D446" t="s">
        <v>269</v>
      </c>
      <c r="E446" t="s">
        <v>245</v>
      </c>
      <c r="F446" t="s">
        <v>376</v>
      </c>
      <c r="G446" t="s">
        <v>315</v>
      </c>
      <c r="H446" t="s">
        <v>296</v>
      </c>
      <c r="I446" t="s">
        <v>297</v>
      </c>
      <c r="J446" t="s">
        <v>130</v>
      </c>
      <c r="K446" t="s">
        <v>356</v>
      </c>
      <c r="L446" s="64"/>
      <c r="M446" s="64"/>
      <c r="Q446" s="978"/>
      <c r="R446" s="978" t="str">
        <f t="shared" si="3"/>
        <v/>
      </c>
      <c r="V446" s="978"/>
      <c r="W446" s="1132" t="str">
        <f>IFERROR(VLOOKUP(V446,'1.3 Lists'!$V$10:$W$346,2,FALSE),"")</f>
        <v/>
      </c>
      <c r="X446" s="978"/>
      <c r="AC446" t="s">
        <v>2455</v>
      </c>
      <c r="AD446" s="978"/>
      <c r="AE446" s="978"/>
      <c r="AF446" s="978"/>
      <c r="AG446" s="978"/>
      <c r="AH446" s="978"/>
      <c r="AI446" s="978"/>
    </row>
    <row r="447" spans="4:35">
      <c r="D447" t="s">
        <v>269</v>
      </c>
      <c r="E447" t="s">
        <v>245</v>
      </c>
      <c r="F447" t="s">
        <v>376</v>
      </c>
      <c r="G447" t="s">
        <v>315</v>
      </c>
      <c r="H447" t="s">
        <v>296</v>
      </c>
      <c r="I447" t="s">
        <v>297</v>
      </c>
      <c r="J447" t="s">
        <v>130</v>
      </c>
      <c r="K447" t="s">
        <v>356</v>
      </c>
      <c r="L447" s="64"/>
      <c r="M447" s="64"/>
      <c r="Q447" s="978"/>
      <c r="R447" s="978" t="str">
        <f t="shared" si="3"/>
        <v/>
      </c>
      <c r="V447" s="978"/>
      <c r="W447" s="1132" t="str">
        <f>IFERROR(VLOOKUP(V447,'1.3 Lists'!$V$10:$W$346,2,FALSE),"")</f>
        <v/>
      </c>
      <c r="X447" s="978"/>
      <c r="AC447" t="s">
        <v>2455</v>
      </c>
      <c r="AD447" s="978"/>
      <c r="AE447" s="978"/>
      <c r="AF447" s="978"/>
      <c r="AG447" s="978"/>
      <c r="AH447" s="978"/>
      <c r="AI447" s="978"/>
    </row>
    <row r="448" spans="4:35">
      <c r="D448" t="s">
        <v>269</v>
      </c>
      <c r="E448" t="s">
        <v>245</v>
      </c>
      <c r="F448" t="s">
        <v>376</v>
      </c>
      <c r="G448" t="s">
        <v>315</v>
      </c>
      <c r="H448" t="s">
        <v>296</v>
      </c>
      <c r="I448" t="s">
        <v>297</v>
      </c>
      <c r="J448" t="s">
        <v>130</v>
      </c>
      <c r="K448" t="s">
        <v>356</v>
      </c>
      <c r="L448" s="64"/>
      <c r="M448" s="64"/>
      <c r="Q448" s="978"/>
      <c r="R448" s="978" t="str">
        <f t="shared" si="3"/>
        <v/>
      </c>
      <c r="V448" s="978"/>
      <c r="W448" s="1132" t="str">
        <f>IFERROR(VLOOKUP(V448,'1.3 Lists'!$V$10:$W$346,2,FALSE),"")</f>
        <v/>
      </c>
      <c r="X448" s="978"/>
      <c r="AC448" t="s">
        <v>2455</v>
      </c>
      <c r="AD448" s="978"/>
      <c r="AE448" s="978"/>
      <c r="AF448" s="978"/>
      <c r="AG448" s="978"/>
      <c r="AH448" s="978"/>
      <c r="AI448" s="978"/>
    </row>
    <row r="449" spans="4:35">
      <c r="D449" t="s">
        <v>269</v>
      </c>
      <c r="E449" t="s">
        <v>245</v>
      </c>
      <c r="F449" t="s">
        <v>376</v>
      </c>
      <c r="G449" t="s">
        <v>315</v>
      </c>
      <c r="H449" t="s">
        <v>296</v>
      </c>
      <c r="I449" t="s">
        <v>297</v>
      </c>
      <c r="J449" t="s">
        <v>130</v>
      </c>
      <c r="K449" t="s">
        <v>356</v>
      </c>
      <c r="L449" s="64"/>
      <c r="M449" s="64"/>
      <c r="Q449" s="978"/>
      <c r="R449" s="978" t="str">
        <f t="shared" si="3"/>
        <v/>
      </c>
      <c r="V449" s="978"/>
      <c r="W449" s="1132" t="str">
        <f>IFERROR(VLOOKUP(V449,'1.3 Lists'!$V$10:$W$346,2,FALSE),"")</f>
        <v/>
      </c>
      <c r="X449" s="978"/>
      <c r="AC449" t="s">
        <v>2455</v>
      </c>
      <c r="AD449" s="978"/>
      <c r="AE449" s="978"/>
      <c r="AF449" s="978"/>
      <c r="AG449" s="978"/>
      <c r="AH449" s="978"/>
      <c r="AI449" s="978"/>
    </row>
    <row r="450" spans="4:35">
      <c r="D450" t="s">
        <v>269</v>
      </c>
      <c r="E450" t="s">
        <v>245</v>
      </c>
      <c r="F450" t="s">
        <v>376</v>
      </c>
      <c r="G450" t="s">
        <v>315</v>
      </c>
      <c r="H450" t="s">
        <v>296</v>
      </c>
      <c r="I450" t="s">
        <v>297</v>
      </c>
      <c r="J450" t="s">
        <v>130</v>
      </c>
      <c r="K450" t="s">
        <v>356</v>
      </c>
      <c r="L450" s="64"/>
      <c r="M450" s="64"/>
      <c r="Q450" s="978"/>
      <c r="R450" s="978" t="str">
        <f t="shared" si="3"/>
        <v/>
      </c>
      <c r="V450" s="978"/>
      <c r="W450" s="1132" t="str">
        <f>IFERROR(VLOOKUP(V450,'1.3 Lists'!$V$10:$W$346,2,FALSE),"")</f>
        <v/>
      </c>
      <c r="X450" s="978"/>
      <c r="AC450" t="s">
        <v>2455</v>
      </c>
      <c r="AD450" s="978"/>
      <c r="AE450" s="978"/>
      <c r="AF450" s="978"/>
      <c r="AG450" s="978"/>
      <c r="AH450" s="978"/>
      <c r="AI450" s="978"/>
    </row>
    <row r="451" spans="4:35">
      <c r="D451" t="s">
        <v>269</v>
      </c>
      <c r="E451" t="s">
        <v>245</v>
      </c>
      <c r="F451" t="s">
        <v>376</v>
      </c>
      <c r="G451" t="s">
        <v>315</v>
      </c>
      <c r="H451" t="s">
        <v>296</v>
      </c>
      <c r="I451" t="s">
        <v>297</v>
      </c>
      <c r="J451" t="s">
        <v>130</v>
      </c>
      <c r="K451" t="s">
        <v>356</v>
      </c>
      <c r="L451" s="64"/>
      <c r="M451" s="64"/>
      <c r="Q451" s="978"/>
      <c r="R451" s="978" t="str">
        <f t="shared" si="3"/>
        <v/>
      </c>
      <c r="V451" s="978"/>
      <c r="W451" s="1132" t="str">
        <f>IFERROR(VLOOKUP(V451,'1.3 Lists'!$V$10:$W$346,2,FALSE),"")</f>
        <v/>
      </c>
      <c r="X451" s="978"/>
      <c r="AC451" t="s">
        <v>2455</v>
      </c>
      <c r="AD451" s="978"/>
      <c r="AE451" s="978"/>
      <c r="AF451" s="978"/>
      <c r="AG451" s="978"/>
      <c r="AH451" s="978"/>
      <c r="AI451" s="978"/>
    </row>
    <row r="452" spans="4:35">
      <c r="D452" t="s">
        <v>269</v>
      </c>
      <c r="E452" t="s">
        <v>245</v>
      </c>
      <c r="F452" t="s">
        <v>376</v>
      </c>
      <c r="G452" t="s">
        <v>315</v>
      </c>
      <c r="H452" t="s">
        <v>296</v>
      </c>
      <c r="I452" t="s">
        <v>297</v>
      </c>
      <c r="J452" t="s">
        <v>130</v>
      </c>
      <c r="K452" t="s">
        <v>356</v>
      </c>
      <c r="L452" s="64"/>
      <c r="M452" s="64"/>
      <c r="Q452" s="978"/>
      <c r="R452" s="978" t="str">
        <f t="shared" si="3"/>
        <v/>
      </c>
      <c r="V452" s="978"/>
      <c r="W452" s="1132" t="str">
        <f>IFERROR(VLOOKUP(V452,'1.3 Lists'!$V$10:$W$346,2,FALSE),"")</f>
        <v/>
      </c>
      <c r="X452" s="978"/>
      <c r="AC452" t="s">
        <v>2455</v>
      </c>
      <c r="AD452" s="978"/>
      <c r="AE452" s="978"/>
      <c r="AF452" s="978"/>
      <c r="AG452" s="978"/>
      <c r="AH452" s="978"/>
      <c r="AI452" s="978"/>
    </row>
    <row r="453" spans="4:35">
      <c r="D453" t="s">
        <v>269</v>
      </c>
      <c r="E453" t="s">
        <v>245</v>
      </c>
      <c r="F453" t="s">
        <v>376</v>
      </c>
      <c r="G453" t="s">
        <v>315</v>
      </c>
      <c r="H453" t="s">
        <v>296</v>
      </c>
      <c r="I453" t="s">
        <v>297</v>
      </c>
      <c r="J453" t="s">
        <v>130</v>
      </c>
      <c r="K453" t="s">
        <v>356</v>
      </c>
      <c r="L453" s="64"/>
      <c r="M453" s="64"/>
      <c r="Q453" s="978"/>
      <c r="R453" s="978" t="str">
        <f t="shared" si="3"/>
        <v/>
      </c>
      <c r="V453" s="978"/>
      <c r="W453" s="1132" t="str">
        <f>IFERROR(VLOOKUP(V453,'1.3 Lists'!$V$10:$W$346,2,FALSE),"")</f>
        <v/>
      </c>
      <c r="X453" s="978"/>
      <c r="AC453" t="s">
        <v>2455</v>
      </c>
      <c r="AD453" s="978"/>
      <c r="AE453" s="978"/>
      <c r="AF453" s="978"/>
      <c r="AG453" s="978"/>
      <c r="AH453" s="978"/>
      <c r="AI453" s="978"/>
    </row>
    <row r="454" spans="4:35">
      <c r="D454" t="s">
        <v>269</v>
      </c>
      <c r="E454" t="s">
        <v>245</v>
      </c>
      <c r="F454" t="s">
        <v>376</v>
      </c>
      <c r="G454" t="s">
        <v>315</v>
      </c>
      <c r="H454" t="s">
        <v>296</v>
      </c>
      <c r="I454" t="s">
        <v>297</v>
      </c>
      <c r="J454" t="s">
        <v>130</v>
      </c>
      <c r="K454" t="s">
        <v>356</v>
      </c>
      <c r="L454" s="64"/>
      <c r="M454" s="64"/>
      <c r="Q454" s="978"/>
      <c r="R454" s="978" t="str">
        <f t="shared" si="3"/>
        <v/>
      </c>
      <c r="V454" s="978"/>
      <c r="W454" s="1132" t="str">
        <f>IFERROR(VLOOKUP(V454,'1.3 Lists'!$V$10:$W$346,2,FALSE),"")</f>
        <v/>
      </c>
      <c r="X454" s="978"/>
      <c r="AC454" t="s">
        <v>2455</v>
      </c>
      <c r="AD454" s="978"/>
      <c r="AE454" s="978"/>
      <c r="AF454" s="978"/>
      <c r="AG454" s="978"/>
      <c r="AH454" s="978"/>
      <c r="AI454" s="978"/>
    </row>
    <row r="455" spans="4:35">
      <c r="D455" t="s">
        <v>269</v>
      </c>
      <c r="E455" t="s">
        <v>245</v>
      </c>
      <c r="F455" t="s">
        <v>376</v>
      </c>
      <c r="G455" t="s">
        <v>315</v>
      </c>
      <c r="H455" t="s">
        <v>296</v>
      </c>
      <c r="I455" t="s">
        <v>297</v>
      </c>
      <c r="J455" t="s">
        <v>130</v>
      </c>
      <c r="K455" t="s">
        <v>356</v>
      </c>
      <c r="L455" s="64"/>
      <c r="M455" s="64"/>
      <c r="Q455" s="978"/>
      <c r="R455" s="978" t="str">
        <f t="shared" si="3"/>
        <v/>
      </c>
      <c r="V455" s="978"/>
      <c r="W455" s="1132" t="str">
        <f>IFERROR(VLOOKUP(V455,'1.3 Lists'!$V$10:$W$346,2,FALSE),"")</f>
        <v/>
      </c>
      <c r="X455" s="978"/>
      <c r="AC455" t="s">
        <v>2455</v>
      </c>
      <c r="AD455" s="978"/>
      <c r="AE455" s="978"/>
      <c r="AF455" s="978"/>
      <c r="AG455" s="978"/>
      <c r="AH455" s="978"/>
      <c r="AI455" s="978"/>
    </row>
    <row r="456" spans="4:35">
      <c r="D456" t="s">
        <v>269</v>
      </c>
      <c r="E456" t="s">
        <v>245</v>
      </c>
      <c r="F456" t="s">
        <v>376</v>
      </c>
      <c r="G456" t="s">
        <v>315</v>
      </c>
      <c r="H456" t="s">
        <v>296</v>
      </c>
      <c r="I456" t="s">
        <v>297</v>
      </c>
      <c r="J456" t="s">
        <v>130</v>
      </c>
      <c r="K456" t="s">
        <v>356</v>
      </c>
      <c r="L456" s="64"/>
      <c r="M456" s="64"/>
      <c r="Q456" s="978"/>
      <c r="R456" s="978" t="str">
        <f t="shared" si="3"/>
        <v/>
      </c>
      <c r="V456" s="978"/>
      <c r="W456" s="1132" t="str">
        <f>IFERROR(VLOOKUP(V456,'1.3 Lists'!$V$10:$W$346,2,FALSE),"")</f>
        <v/>
      </c>
      <c r="X456" s="978"/>
      <c r="AC456" t="s">
        <v>2455</v>
      </c>
      <c r="AD456" s="978"/>
      <c r="AE456" s="978"/>
      <c r="AF456" s="978"/>
      <c r="AG456" s="978"/>
      <c r="AH456" s="978"/>
      <c r="AI456" s="978"/>
    </row>
    <row r="457" spans="4:35">
      <c r="D457" t="s">
        <v>269</v>
      </c>
      <c r="E457" t="s">
        <v>245</v>
      </c>
      <c r="F457" t="s">
        <v>376</v>
      </c>
      <c r="G457" t="s">
        <v>315</v>
      </c>
      <c r="H457" t="s">
        <v>296</v>
      </c>
      <c r="I457" t="s">
        <v>297</v>
      </c>
      <c r="J457" t="s">
        <v>130</v>
      </c>
      <c r="K457" t="s">
        <v>356</v>
      </c>
      <c r="L457" s="64"/>
      <c r="M457" s="64"/>
      <c r="Q457" s="978"/>
      <c r="R457" s="978" t="str">
        <f t="shared" si="3"/>
        <v/>
      </c>
      <c r="V457" s="978"/>
      <c r="W457" s="1132" t="str">
        <f>IFERROR(VLOOKUP(V457,'1.3 Lists'!$V$10:$W$346,2,FALSE),"")</f>
        <v/>
      </c>
      <c r="X457" s="978"/>
      <c r="AC457" t="s">
        <v>2455</v>
      </c>
      <c r="AD457" s="978"/>
      <c r="AE457" s="978"/>
      <c r="AF457" s="978"/>
      <c r="AG457" s="978"/>
      <c r="AH457" s="978"/>
      <c r="AI457" s="978"/>
    </row>
    <row r="458" spans="4:35">
      <c r="D458" t="s">
        <v>269</v>
      </c>
      <c r="E458" t="s">
        <v>245</v>
      </c>
      <c r="F458" t="s">
        <v>376</v>
      </c>
      <c r="G458" t="s">
        <v>315</v>
      </c>
      <c r="H458" t="s">
        <v>296</v>
      </c>
      <c r="I458" t="s">
        <v>297</v>
      </c>
      <c r="J458" t="s">
        <v>130</v>
      </c>
      <c r="K458" t="s">
        <v>356</v>
      </c>
      <c r="L458" s="64"/>
      <c r="M458" s="64"/>
      <c r="Q458" s="978"/>
      <c r="R458" s="978" t="str">
        <f t="shared" si="3"/>
        <v/>
      </c>
      <c r="V458" s="978"/>
      <c r="W458" s="1132" t="str">
        <f>IFERROR(VLOOKUP(V458,'1.3 Lists'!$V$10:$W$346,2,FALSE),"")</f>
        <v/>
      </c>
      <c r="X458" s="978"/>
      <c r="AC458" t="s">
        <v>2455</v>
      </c>
      <c r="AD458" s="978"/>
      <c r="AE458" s="978"/>
      <c r="AF458" s="978"/>
      <c r="AG458" s="978"/>
      <c r="AH458" s="978"/>
      <c r="AI458" s="978"/>
    </row>
    <row r="459" spans="4:35">
      <c r="D459" t="s">
        <v>269</v>
      </c>
      <c r="E459" t="s">
        <v>245</v>
      </c>
      <c r="F459" t="s">
        <v>376</v>
      </c>
      <c r="G459" t="s">
        <v>315</v>
      </c>
      <c r="H459" t="s">
        <v>296</v>
      </c>
      <c r="I459" t="s">
        <v>297</v>
      </c>
      <c r="J459" t="s">
        <v>130</v>
      </c>
      <c r="K459" t="s">
        <v>356</v>
      </c>
      <c r="L459" s="64"/>
      <c r="M459" s="64"/>
      <c r="Q459" s="978"/>
      <c r="R459" s="978" t="str">
        <f t="shared" si="3"/>
        <v/>
      </c>
      <c r="V459" s="978"/>
      <c r="W459" s="1132" t="str">
        <f>IFERROR(VLOOKUP(V459,'1.3 Lists'!$V$10:$W$346,2,FALSE),"")</f>
        <v/>
      </c>
      <c r="X459" s="978"/>
      <c r="AC459" t="s">
        <v>2455</v>
      </c>
      <c r="AD459" s="978"/>
      <c r="AE459" s="978"/>
      <c r="AF459" s="978"/>
      <c r="AG459" s="978"/>
      <c r="AH459" s="978"/>
      <c r="AI459" s="978"/>
    </row>
    <row r="460" spans="4:35">
      <c r="D460" t="s">
        <v>269</v>
      </c>
      <c r="E460" t="s">
        <v>245</v>
      </c>
      <c r="F460" t="s">
        <v>376</v>
      </c>
      <c r="G460" t="s">
        <v>315</v>
      </c>
      <c r="H460" t="s">
        <v>296</v>
      </c>
      <c r="I460" t="s">
        <v>297</v>
      </c>
      <c r="J460" t="s">
        <v>130</v>
      </c>
      <c r="K460" t="s">
        <v>356</v>
      </c>
      <c r="L460" s="64"/>
      <c r="M460" s="64"/>
      <c r="Q460" s="978"/>
      <c r="R460" s="978" t="str">
        <f t="shared" si="3"/>
        <v/>
      </c>
      <c r="V460" s="978"/>
      <c r="W460" s="1132" t="str">
        <f>IFERROR(VLOOKUP(V460,'1.3 Lists'!$V$10:$W$346,2,FALSE),"")</f>
        <v/>
      </c>
      <c r="X460" s="978"/>
      <c r="AC460" t="s">
        <v>2455</v>
      </c>
      <c r="AD460" s="978"/>
      <c r="AE460" s="978"/>
      <c r="AF460" s="978"/>
      <c r="AG460" s="978"/>
      <c r="AH460" s="978"/>
      <c r="AI460" s="978"/>
    </row>
    <row r="461" spans="4:35">
      <c r="D461" t="s">
        <v>269</v>
      </c>
      <c r="E461" t="s">
        <v>245</v>
      </c>
      <c r="F461" t="s">
        <v>376</v>
      </c>
      <c r="G461" t="s">
        <v>315</v>
      </c>
      <c r="H461" t="s">
        <v>296</v>
      </c>
      <c r="I461" t="s">
        <v>297</v>
      </c>
      <c r="J461" t="s">
        <v>130</v>
      </c>
      <c r="K461" t="s">
        <v>356</v>
      </c>
      <c r="L461" s="64"/>
      <c r="M461" s="64"/>
      <c r="Q461" s="978"/>
      <c r="R461" s="978" t="str">
        <f t="shared" si="3"/>
        <v/>
      </c>
      <c r="V461" s="978"/>
      <c r="W461" s="1132" t="str">
        <f>IFERROR(VLOOKUP(V461,'1.3 Lists'!$V$10:$W$346,2,FALSE),"")</f>
        <v/>
      </c>
      <c r="X461" s="978"/>
      <c r="AC461" t="s">
        <v>2455</v>
      </c>
      <c r="AD461" s="978"/>
      <c r="AE461" s="978"/>
      <c r="AF461" s="978"/>
      <c r="AG461" s="978"/>
      <c r="AH461" s="978"/>
      <c r="AI461" s="978"/>
    </row>
    <row r="462" spans="4:35">
      <c r="D462" t="s">
        <v>269</v>
      </c>
      <c r="E462" t="s">
        <v>245</v>
      </c>
      <c r="F462" t="s">
        <v>376</v>
      </c>
      <c r="G462" t="s">
        <v>315</v>
      </c>
      <c r="H462" t="s">
        <v>296</v>
      </c>
      <c r="I462" t="s">
        <v>297</v>
      </c>
      <c r="J462" t="s">
        <v>130</v>
      </c>
      <c r="K462" t="s">
        <v>356</v>
      </c>
      <c r="L462" s="63"/>
      <c r="M462" s="63"/>
      <c r="Q462" s="978"/>
      <c r="R462" s="978" t="str">
        <f t="shared" si="3"/>
        <v/>
      </c>
      <c r="V462" s="978"/>
      <c r="W462" s="1132" t="str">
        <f>IFERROR(VLOOKUP(V462,'1.3 Lists'!$V$10:$W$346,2,FALSE),"")</f>
        <v/>
      </c>
      <c r="X462" s="978"/>
      <c r="AC462" t="s">
        <v>2455</v>
      </c>
      <c r="AD462" s="978"/>
      <c r="AE462" s="978"/>
      <c r="AF462" s="978"/>
      <c r="AG462" s="978"/>
      <c r="AH462" s="978"/>
      <c r="AI462" s="978"/>
    </row>
    <row r="463" spans="4:35">
      <c r="D463" t="s">
        <v>269</v>
      </c>
      <c r="E463" t="s">
        <v>245</v>
      </c>
      <c r="F463" t="s">
        <v>376</v>
      </c>
      <c r="G463" t="s">
        <v>315</v>
      </c>
      <c r="H463" t="s">
        <v>296</v>
      </c>
      <c r="I463" t="s">
        <v>297</v>
      </c>
      <c r="J463" t="s">
        <v>130</v>
      </c>
      <c r="K463" t="s">
        <v>356</v>
      </c>
      <c r="L463" s="63"/>
      <c r="M463" s="63"/>
      <c r="Q463" s="978"/>
      <c r="R463" s="978" t="str">
        <f t="shared" si="3"/>
        <v/>
      </c>
      <c r="V463" s="978"/>
      <c r="W463" s="1132" t="str">
        <f>IFERROR(VLOOKUP(V463,'1.3 Lists'!$V$10:$W$346,2,FALSE),"")</f>
        <v/>
      </c>
      <c r="X463" s="978"/>
      <c r="AC463" t="s">
        <v>2455</v>
      </c>
      <c r="AD463" s="978"/>
      <c r="AE463" s="978"/>
      <c r="AF463" s="978"/>
      <c r="AG463" s="978"/>
      <c r="AH463" s="978"/>
      <c r="AI463" s="978"/>
    </row>
    <row r="464" spans="4:35">
      <c r="D464" t="s">
        <v>269</v>
      </c>
      <c r="E464" t="s">
        <v>245</v>
      </c>
      <c r="F464" t="s">
        <v>376</v>
      </c>
      <c r="G464" t="s">
        <v>315</v>
      </c>
      <c r="H464" t="s">
        <v>296</v>
      </c>
      <c r="I464" t="s">
        <v>297</v>
      </c>
      <c r="J464" t="s">
        <v>130</v>
      </c>
      <c r="K464" t="s">
        <v>356</v>
      </c>
      <c r="L464" s="63"/>
      <c r="M464" s="63"/>
      <c r="Q464" s="978"/>
      <c r="R464" s="978" t="str">
        <f t="shared" si="3"/>
        <v/>
      </c>
      <c r="V464" s="978"/>
      <c r="W464" s="1132" t="str">
        <f>IFERROR(VLOOKUP(V464,'1.3 Lists'!$V$10:$W$346,2,FALSE),"")</f>
        <v/>
      </c>
      <c r="X464" s="978"/>
      <c r="AC464" t="s">
        <v>2455</v>
      </c>
      <c r="AD464" s="978"/>
      <c r="AE464" s="978"/>
      <c r="AF464" s="978"/>
      <c r="AG464" s="978"/>
      <c r="AH464" s="978"/>
      <c r="AI464" s="978"/>
    </row>
    <row r="465" spans="4:35">
      <c r="D465" t="s">
        <v>269</v>
      </c>
      <c r="E465" t="s">
        <v>245</v>
      </c>
      <c r="F465" t="s">
        <v>376</v>
      </c>
      <c r="G465" t="s">
        <v>315</v>
      </c>
      <c r="H465" t="s">
        <v>296</v>
      </c>
      <c r="I465" t="s">
        <v>297</v>
      </c>
      <c r="J465" t="s">
        <v>130</v>
      </c>
      <c r="K465" t="s">
        <v>356</v>
      </c>
      <c r="L465" s="63"/>
      <c r="M465" s="63"/>
      <c r="Q465" s="978"/>
      <c r="R465" s="978" t="str">
        <f t="shared" si="3"/>
        <v/>
      </c>
      <c r="V465" s="978"/>
      <c r="W465" s="1132" t="str">
        <f>IFERROR(VLOOKUP(V465,'1.3 Lists'!$V$10:$W$346,2,FALSE),"")</f>
        <v/>
      </c>
      <c r="X465" s="978"/>
      <c r="AC465" t="s">
        <v>2455</v>
      </c>
      <c r="AD465" s="978"/>
      <c r="AE465" s="978"/>
      <c r="AF465" s="978"/>
      <c r="AG465" s="978"/>
      <c r="AH465" s="978"/>
      <c r="AI465" s="978"/>
    </row>
    <row r="466" spans="4:35">
      <c r="D466" t="s">
        <v>269</v>
      </c>
      <c r="E466" t="s">
        <v>245</v>
      </c>
      <c r="F466" t="s">
        <v>376</v>
      </c>
      <c r="G466" t="s">
        <v>315</v>
      </c>
      <c r="H466" t="s">
        <v>296</v>
      </c>
      <c r="I466" t="s">
        <v>297</v>
      </c>
      <c r="J466" t="s">
        <v>130</v>
      </c>
      <c r="K466" t="s">
        <v>356</v>
      </c>
      <c r="L466" s="63"/>
      <c r="M466" s="63"/>
      <c r="Q466" s="978"/>
      <c r="R466" s="978" t="str">
        <f t="shared" si="3"/>
        <v/>
      </c>
      <c r="V466" s="978"/>
      <c r="W466" s="1132" t="str">
        <f>IFERROR(VLOOKUP(V466,'1.3 Lists'!$V$10:$W$346,2,FALSE),"")</f>
        <v/>
      </c>
      <c r="X466" s="978"/>
      <c r="AC466" t="s">
        <v>2455</v>
      </c>
      <c r="AD466" s="978"/>
      <c r="AE466" s="978"/>
      <c r="AF466" s="978"/>
      <c r="AG466" s="978"/>
      <c r="AH466" s="978"/>
      <c r="AI466" s="978"/>
    </row>
    <row r="467" spans="4:35">
      <c r="D467" t="s">
        <v>269</v>
      </c>
      <c r="E467" t="s">
        <v>245</v>
      </c>
      <c r="F467" t="s">
        <v>376</v>
      </c>
      <c r="G467" t="s">
        <v>315</v>
      </c>
      <c r="H467" t="s">
        <v>296</v>
      </c>
      <c r="I467" t="s">
        <v>297</v>
      </c>
      <c r="J467" t="s">
        <v>130</v>
      </c>
      <c r="K467" t="s">
        <v>356</v>
      </c>
      <c r="L467" s="63"/>
      <c r="M467" s="63"/>
      <c r="Q467" s="978"/>
      <c r="R467" s="978" t="str">
        <f t="shared" si="3"/>
        <v/>
      </c>
      <c r="V467" s="978"/>
      <c r="W467" s="1132" t="str">
        <f>IFERROR(VLOOKUP(V467,'1.3 Lists'!$V$10:$W$346,2,FALSE),"")</f>
        <v/>
      </c>
      <c r="X467" s="978"/>
      <c r="AC467" t="s">
        <v>2455</v>
      </c>
      <c r="AD467" s="978"/>
      <c r="AE467" s="978"/>
      <c r="AF467" s="978"/>
      <c r="AG467" s="978"/>
      <c r="AH467" s="978"/>
      <c r="AI467" s="978"/>
    </row>
    <row r="468" spans="4:35">
      <c r="D468" t="s">
        <v>269</v>
      </c>
      <c r="E468" t="s">
        <v>245</v>
      </c>
      <c r="F468" t="s">
        <v>376</v>
      </c>
      <c r="G468" t="s">
        <v>315</v>
      </c>
      <c r="H468" t="s">
        <v>296</v>
      </c>
      <c r="I468" t="s">
        <v>297</v>
      </c>
      <c r="J468" t="s">
        <v>130</v>
      </c>
      <c r="K468" t="s">
        <v>356</v>
      </c>
      <c r="L468" s="63"/>
      <c r="M468" s="63"/>
      <c r="Q468" s="978"/>
      <c r="R468" s="978" t="str">
        <f t="shared" si="3"/>
        <v/>
      </c>
      <c r="V468" s="978"/>
      <c r="W468" s="1132" t="str">
        <f>IFERROR(VLOOKUP(V468,'1.3 Lists'!$V$10:$W$346,2,FALSE),"")</f>
        <v/>
      </c>
      <c r="X468" s="978"/>
      <c r="AC468" t="s">
        <v>2455</v>
      </c>
      <c r="AD468" s="978"/>
      <c r="AE468" s="978"/>
      <c r="AF468" s="978"/>
      <c r="AG468" s="978"/>
      <c r="AH468" s="978"/>
      <c r="AI468" s="978"/>
    </row>
    <row r="469" spans="4:35">
      <c r="D469" t="s">
        <v>269</v>
      </c>
      <c r="E469" t="s">
        <v>245</v>
      </c>
      <c r="F469" t="s">
        <v>376</v>
      </c>
      <c r="G469" t="s">
        <v>315</v>
      </c>
      <c r="H469" t="s">
        <v>296</v>
      </c>
      <c r="I469" t="s">
        <v>297</v>
      </c>
      <c r="J469" t="s">
        <v>130</v>
      </c>
      <c r="K469" t="s">
        <v>356</v>
      </c>
      <c r="L469" s="63"/>
      <c r="M469" s="63"/>
      <c r="Q469" s="978"/>
      <c r="R469" s="978" t="str">
        <f t="shared" si="3"/>
        <v/>
      </c>
      <c r="V469" s="978"/>
      <c r="W469" s="1132" t="str">
        <f>IFERROR(VLOOKUP(V469,'1.3 Lists'!$V$10:$W$346,2,FALSE),"")</f>
        <v/>
      </c>
      <c r="X469" s="978"/>
      <c r="AC469" t="s">
        <v>2455</v>
      </c>
      <c r="AD469" s="978"/>
      <c r="AE469" s="978"/>
      <c r="AF469" s="978"/>
      <c r="AG469" s="978"/>
      <c r="AH469" s="978"/>
      <c r="AI469" s="978"/>
    </row>
    <row r="470" spans="4:35">
      <c r="D470" t="s">
        <v>269</v>
      </c>
      <c r="E470" t="s">
        <v>245</v>
      </c>
      <c r="F470" t="s">
        <v>376</v>
      </c>
      <c r="G470" t="s">
        <v>315</v>
      </c>
      <c r="H470" t="s">
        <v>296</v>
      </c>
      <c r="I470" t="s">
        <v>297</v>
      </c>
      <c r="J470" t="s">
        <v>130</v>
      </c>
      <c r="K470" t="s">
        <v>356</v>
      </c>
      <c r="L470" s="63"/>
      <c r="M470" s="63"/>
      <c r="Q470" s="978"/>
      <c r="R470" s="978" t="str">
        <f t="shared" si="3"/>
        <v/>
      </c>
      <c r="V470" s="978"/>
      <c r="W470" s="1132" t="str">
        <f>IFERROR(VLOOKUP(V470,'1.3 Lists'!$V$10:$W$346,2,FALSE),"")</f>
        <v/>
      </c>
      <c r="X470" s="978"/>
      <c r="AC470" t="s">
        <v>2455</v>
      </c>
      <c r="AD470" s="978"/>
      <c r="AE470" s="978"/>
      <c r="AF470" s="978"/>
      <c r="AG470" s="978"/>
      <c r="AH470" s="978"/>
      <c r="AI470" s="978"/>
    </row>
    <row r="471" spans="4:35">
      <c r="D471" t="s">
        <v>269</v>
      </c>
      <c r="E471" t="s">
        <v>245</v>
      </c>
      <c r="F471" t="s">
        <v>376</v>
      </c>
      <c r="G471" t="s">
        <v>315</v>
      </c>
      <c r="H471" t="s">
        <v>296</v>
      </c>
      <c r="I471" t="s">
        <v>297</v>
      </c>
      <c r="J471" t="s">
        <v>130</v>
      </c>
      <c r="K471" t="s">
        <v>356</v>
      </c>
      <c r="L471" s="63"/>
      <c r="M471" s="63"/>
      <c r="Q471" s="978"/>
      <c r="R471" s="978" t="str">
        <f t="shared" si="3"/>
        <v/>
      </c>
      <c r="V471" s="978"/>
      <c r="W471" s="1132" t="str">
        <f>IFERROR(VLOOKUP(V471,'1.3 Lists'!$V$10:$W$346,2,FALSE),"")</f>
        <v/>
      </c>
      <c r="X471" s="978"/>
      <c r="AC471" t="s">
        <v>2455</v>
      </c>
      <c r="AD471" s="978"/>
      <c r="AE471" s="978"/>
      <c r="AF471" s="978"/>
      <c r="AG471" s="978"/>
      <c r="AH471" s="978"/>
      <c r="AI471" s="978"/>
    </row>
    <row r="472" spans="4:35">
      <c r="D472" t="s">
        <v>269</v>
      </c>
      <c r="E472" t="s">
        <v>245</v>
      </c>
      <c r="F472" t="s">
        <v>376</v>
      </c>
      <c r="G472" t="s">
        <v>315</v>
      </c>
      <c r="H472" t="s">
        <v>296</v>
      </c>
      <c r="I472" t="s">
        <v>297</v>
      </c>
      <c r="J472" t="s">
        <v>130</v>
      </c>
      <c r="K472" t="s">
        <v>356</v>
      </c>
      <c r="L472" s="63"/>
      <c r="M472" s="63"/>
      <c r="Q472" s="978"/>
      <c r="R472" s="978" t="str">
        <f t="shared" si="3"/>
        <v/>
      </c>
      <c r="V472" s="978"/>
      <c r="W472" s="1132" t="str">
        <f>IFERROR(VLOOKUP(V472,'1.3 Lists'!$V$10:$W$346,2,FALSE),"")</f>
        <v/>
      </c>
      <c r="X472" s="978"/>
      <c r="AC472" t="s">
        <v>2455</v>
      </c>
      <c r="AD472" s="978"/>
      <c r="AE472" s="978"/>
      <c r="AF472" s="978"/>
      <c r="AG472" s="978"/>
      <c r="AH472" s="978"/>
      <c r="AI472" s="978"/>
    </row>
    <row r="473" spans="4:35">
      <c r="D473" t="s">
        <v>269</v>
      </c>
      <c r="E473" t="s">
        <v>245</v>
      </c>
      <c r="F473" t="s">
        <v>376</v>
      </c>
      <c r="G473" t="s">
        <v>315</v>
      </c>
      <c r="H473" t="s">
        <v>296</v>
      </c>
      <c r="I473" t="s">
        <v>297</v>
      </c>
      <c r="J473" t="s">
        <v>130</v>
      </c>
      <c r="K473" t="s">
        <v>356</v>
      </c>
      <c r="L473" s="63"/>
      <c r="M473" s="63"/>
      <c r="Q473" s="978"/>
      <c r="R473" s="978" t="str">
        <f t="shared" si="3"/>
        <v/>
      </c>
      <c r="V473" s="978"/>
      <c r="W473" s="1132" t="str">
        <f>IFERROR(VLOOKUP(V473,'1.3 Lists'!$V$10:$W$346,2,FALSE),"")</f>
        <v/>
      </c>
      <c r="X473" s="978"/>
      <c r="AC473" t="s">
        <v>2455</v>
      </c>
      <c r="AD473" s="978"/>
      <c r="AE473" s="978"/>
      <c r="AF473" s="978"/>
      <c r="AG473" s="978"/>
      <c r="AH473" s="978"/>
      <c r="AI473" s="978"/>
    </row>
    <row r="474" spans="4:35">
      <c r="D474" t="s">
        <v>269</v>
      </c>
      <c r="E474" t="s">
        <v>245</v>
      </c>
      <c r="F474" t="s">
        <v>376</v>
      </c>
      <c r="G474" t="s">
        <v>315</v>
      </c>
      <c r="H474" t="s">
        <v>296</v>
      </c>
      <c r="I474" t="s">
        <v>297</v>
      </c>
      <c r="J474" t="s">
        <v>130</v>
      </c>
      <c r="K474" t="s">
        <v>356</v>
      </c>
      <c r="L474" s="63"/>
      <c r="M474" s="63"/>
      <c r="Q474" s="978"/>
      <c r="R474" s="978" t="str">
        <f t="shared" si="3"/>
        <v/>
      </c>
      <c r="V474" s="978"/>
      <c r="W474" s="1132" t="str">
        <f>IFERROR(VLOOKUP(V474,'1.3 Lists'!$V$10:$W$346,2,FALSE),"")</f>
        <v/>
      </c>
      <c r="X474" s="978"/>
      <c r="AC474" t="s">
        <v>2455</v>
      </c>
      <c r="AD474" s="978"/>
      <c r="AE474" s="978"/>
      <c r="AF474" s="978"/>
      <c r="AG474" s="978"/>
      <c r="AH474" s="978"/>
      <c r="AI474" s="978"/>
    </row>
    <row r="475" spans="4:35">
      <c r="D475" t="s">
        <v>269</v>
      </c>
      <c r="E475" t="s">
        <v>245</v>
      </c>
      <c r="F475" t="s">
        <v>376</v>
      </c>
      <c r="G475" t="s">
        <v>315</v>
      </c>
      <c r="H475" t="s">
        <v>296</v>
      </c>
      <c r="I475" t="s">
        <v>297</v>
      </c>
      <c r="J475" t="s">
        <v>130</v>
      </c>
      <c r="K475" t="s">
        <v>356</v>
      </c>
      <c r="L475" s="63"/>
      <c r="M475" s="63"/>
      <c r="Q475" s="978"/>
      <c r="R475" s="978" t="str">
        <f t="shared" si="3"/>
        <v/>
      </c>
      <c r="V475" s="978"/>
      <c r="W475" s="1132" t="str">
        <f>IFERROR(VLOOKUP(V475,'1.3 Lists'!$V$10:$W$346,2,FALSE),"")</f>
        <v/>
      </c>
      <c r="X475" s="978"/>
      <c r="AC475" t="s">
        <v>2455</v>
      </c>
      <c r="AD475" s="978"/>
      <c r="AE475" s="978"/>
      <c r="AF475" s="978"/>
      <c r="AG475" s="978"/>
      <c r="AH475" s="978"/>
      <c r="AI475" s="978"/>
    </row>
    <row r="476" spans="4:35">
      <c r="D476" t="s">
        <v>269</v>
      </c>
      <c r="E476" t="s">
        <v>245</v>
      </c>
      <c r="F476" t="s">
        <v>376</v>
      </c>
      <c r="G476" t="s">
        <v>315</v>
      </c>
      <c r="H476" t="s">
        <v>296</v>
      </c>
      <c r="I476" t="s">
        <v>297</v>
      </c>
      <c r="J476" t="s">
        <v>130</v>
      </c>
      <c r="K476" t="s">
        <v>356</v>
      </c>
      <c r="L476" s="63"/>
      <c r="M476" s="63"/>
      <c r="Q476" s="978"/>
      <c r="R476" s="978" t="str">
        <f t="shared" si="3"/>
        <v/>
      </c>
      <c r="V476" s="978"/>
      <c r="W476" s="1132" t="str">
        <f>IFERROR(VLOOKUP(V476,'1.3 Lists'!$V$10:$W$346,2,FALSE),"")</f>
        <v/>
      </c>
      <c r="X476" s="978"/>
      <c r="AC476" t="s">
        <v>2455</v>
      </c>
      <c r="AD476" s="978"/>
      <c r="AE476" s="978"/>
      <c r="AF476" s="978"/>
      <c r="AG476" s="978"/>
      <c r="AH476" s="978"/>
      <c r="AI476" s="978"/>
    </row>
    <row r="477" spans="4:35">
      <c r="D477" t="s">
        <v>269</v>
      </c>
      <c r="E477" t="s">
        <v>245</v>
      </c>
      <c r="F477" t="s">
        <v>376</v>
      </c>
      <c r="G477" t="s">
        <v>315</v>
      </c>
      <c r="H477" t="s">
        <v>296</v>
      </c>
      <c r="I477" t="s">
        <v>297</v>
      </c>
      <c r="J477" t="s">
        <v>130</v>
      </c>
      <c r="K477" t="s">
        <v>356</v>
      </c>
      <c r="L477" s="63"/>
      <c r="M477" s="63"/>
      <c r="Q477" s="978"/>
      <c r="R477" s="978" t="str">
        <f t="shared" si="3"/>
        <v/>
      </c>
      <c r="V477" s="978"/>
      <c r="W477" s="1132" t="str">
        <f>IFERROR(VLOOKUP(V477,'1.3 Lists'!$V$10:$W$346,2,FALSE),"")</f>
        <v/>
      </c>
      <c r="X477" s="978"/>
      <c r="AC477" t="s">
        <v>2455</v>
      </c>
      <c r="AD477" s="978"/>
      <c r="AE477" s="978"/>
      <c r="AF477" s="978"/>
      <c r="AG477" s="978"/>
      <c r="AH477" s="978"/>
      <c r="AI477" s="978"/>
    </row>
    <row r="478" spans="4:35">
      <c r="D478" t="s">
        <v>269</v>
      </c>
      <c r="E478" t="s">
        <v>245</v>
      </c>
      <c r="F478" t="s">
        <v>376</v>
      </c>
      <c r="G478" t="s">
        <v>315</v>
      </c>
      <c r="H478" t="s">
        <v>296</v>
      </c>
      <c r="I478" t="s">
        <v>297</v>
      </c>
      <c r="J478" t="s">
        <v>130</v>
      </c>
      <c r="K478" t="s">
        <v>356</v>
      </c>
      <c r="L478" s="63"/>
      <c r="M478" s="63"/>
      <c r="Q478" s="978"/>
      <c r="R478" s="978" t="str">
        <f t="shared" si="3"/>
        <v/>
      </c>
      <c r="V478" s="978"/>
      <c r="W478" s="1132" t="str">
        <f>IFERROR(VLOOKUP(V478,'1.3 Lists'!$V$10:$W$346,2,FALSE),"")</f>
        <v/>
      </c>
      <c r="X478" s="978"/>
      <c r="AC478" t="s">
        <v>2455</v>
      </c>
      <c r="AD478" s="978"/>
      <c r="AE478" s="978"/>
      <c r="AF478" s="978"/>
      <c r="AG478" s="978"/>
      <c r="AH478" s="978"/>
      <c r="AI478" s="978"/>
    </row>
    <row r="479" spans="4:35">
      <c r="D479" t="s">
        <v>269</v>
      </c>
      <c r="E479" t="s">
        <v>245</v>
      </c>
      <c r="F479" t="s">
        <v>376</v>
      </c>
      <c r="G479" t="s">
        <v>315</v>
      </c>
      <c r="H479" t="s">
        <v>296</v>
      </c>
      <c r="I479" t="s">
        <v>297</v>
      </c>
      <c r="J479" t="s">
        <v>130</v>
      </c>
      <c r="K479" t="s">
        <v>356</v>
      </c>
      <c r="L479" s="63"/>
      <c r="M479" s="63"/>
      <c r="Q479" s="978"/>
      <c r="R479" s="978" t="str">
        <f t="shared" si="3"/>
        <v/>
      </c>
      <c r="V479" s="978"/>
      <c r="W479" s="1132" t="str">
        <f>IFERROR(VLOOKUP(V479,'1.3 Lists'!$V$10:$W$346,2,FALSE),"")</f>
        <v/>
      </c>
      <c r="X479" s="978"/>
      <c r="AC479" t="s">
        <v>2455</v>
      </c>
      <c r="AD479" s="978"/>
      <c r="AE479" s="978"/>
      <c r="AF479" s="978"/>
      <c r="AG479" s="978"/>
      <c r="AH479" s="978"/>
      <c r="AI479" s="978"/>
    </row>
    <row r="480" spans="4:35">
      <c r="D480" t="s">
        <v>269</v>
      </c>
      <c r="E480" t="s">
        <v>245</v>
      </c>
      <c r="F480" t="s">
        <v>376</v>
      </c>
      <c r="G480" t="s">
        <v>315</v>
      </c>
      <c r="H480" t="s">
        <v>296</v>
      </c>
      <c r="I480" t="s">
        <v>297</v>
      </c>
      <c r="J480" t="s">
        <v>130</v>
      </c>
      <c r="K480" t="s">
        <v>356</v>
      </c>
      <c r="L480" s="63"/>
      <c r="M480" s="63"/>
      <c r="Q480" s="978"/>
      <c r="R480" s="978" t="str">
        <f t="shared" si="3"/>
        <v/>
      </c>
      <c r="V480" s="978"/>
      <c r="W480" s="1132" t="str">
        <f>IFERROR(VLOOKUP(V480,'1.3 Lists'!$V$10:$W$346,2,FALSE),"")</f>
        <v/>
      </c>
      <c r="X480" s="978"/>
      <c r="AC480" t="s">
        <v>2455</v>
      </c>
      <c r="AD480" s="978"/>
      <c r="AE480" s="978"/>
      <c r="AF480" s="978"/>
      <c r="AG480" s="978"/>
      <c r="AH480" s="978"/>
      <c r="AI480" s="978"/>
    </row>
    <row r="481" spans="4:35">
      <c r="D481" t="s">
        <v>269</v>
      </c>
      <c r="E481" t="s">
        <v>245</v>
      </c>
      <c r="F481" t="s">
        <v>376</v>
      </c>
      <c r="G481" t="s">
        <v>315</v>
      </c>
      <c r="H481" t="s">
        <v>296</v>
      </c>
      <c r="I481" t="s">
        <v>297</v>
      </c>
      <c r="J481" t="s">
        <v>130</v>
      </c>
      <c r="K481" t="s">
        <v>356</v>
      </c>
      <c r="L481" s="63"/>
      <c r="M481" s="63"/>
      <c r="Q481" s="978"/>
      <c r="R481" s="978" t="str">
        <f t="shared" si="3"/>
        <v/>
      </c>
      <c r="V481" s="978"/>
      <c r="W481" s="1132" t="str">
        <f>IFERROR(VLOOKUP(V481,'1.3 Lists'!$V$10:$W$346,2,FALSE),"")</f>
        <v/>
      </c>
      <c r="X481" s="978"/>
      <c r="AC481" t="s">
        <v>2455</v>
      </c>
      <c r="AD481" s="978"/>
      <c r="AE481" s="978"/>
      <c r="AF481" s="978"/>
      <c r="AG481" s="978"/>
      <c r="AH481" s="978"/>
      <c r="AI481" s="978"/>
    </row>
    <row r="482" spans="4:35">
      <c r="D482" t="s">
        <v>269</v>
      </c>
      <c r="E482" t="s">
        <v>245</v>
      </c>
      <c r="F482" t="s">
        <v>376</v>
      </c>
      <c r="G482" t="s">
        <v>315</v>
      </c>
      <c r="H482" t="s">
        <v>296</v>
      </c>
      <c r="I482" t="s">
        <v>297</v>
      </c>
      <c r="J482" t="s">
        <v>130</v>
      </c>
      <c r="K482" t="s">
        <v>356</v>
      </c>
      <c r="L482" s="63"/>
      <c r="M482" s="63"/>
      <c r="Q482" s="978"/>
      <c r="R482" s="978" t="str">
        <f t="shared" si="3"/>
        <v/>
      </c>
      <c r="V482" s="978"/>
      <c r="W482" s="1132" t="str">
        <f>IFERROR(VLOOKUP(V482,'1.3 Lists'!$V$10:$W$346,2,FALSE),"")</f>
        <v/>
      </c>
      <c r="X482" s="978"/>
      <c r="AC482" t="s">
        <v>2455</v>
      </c>
      <c r="AD482" s="978"/>
      <c r="AE482" s="978"/>
      <c r="AF482" s="978"/>
      <c r="AG482" s="978"/>
      <c r="AH482" s="978"/>
      <c r="AI482" s="978"/>
    </row>
    <row r="483" spans="4:35">
      <c r="D483" t="s">
        <v>269</v>
      </c>
      <c r="E483" t="s">
        <v>245</v>
      </c>
      <c r="F483" t="s">
        <v>376</v>
      </c>
      <c r="G483" t="s">
        <v>315</v>
      </c>
      <c r="H483" t="s">
        <v>296</v>
      </c>
      <c r="I483" t="s">
        <v>297</v>
      </c>
      <c r="J483" t="s">
        <v>130</v>
      </c>
      <c r="K483" t="s">
        <v>356</v>
      </c>
      <c r="L483" s="63"/>
      <c r="M483" s="63"/>
      <c r="Q483" s="978"/>
      <c r="R483" s="978" t="str">
        <f t="shared" si="3"/>
        <v/>
      </c>
      <c r="V483" s="978"/>
      <c r="W483" s="1132" t="str">
        <f>IFERROR(VLOOKUP(V483,'1.3 Lists'!$V$10:$W$346,2,FALSE),"")</f>
        <v/>
      </c>
      <c r="X483" s="978"/>
      <c r="AC483" t="s">
        <v>2455</v>
      </c>
      <c r="AD483" s="978"/>
      <c r="AE483" s="978"/>
      <c r="AF483" s="978"/>
      <c r="AG483" s="978"/>
      <c r="AH483" s="978"/>
      <c r="AI483" s="978"/>
    </row>
    <row r="484" spans="4:35">
      <c r="D484" t="s">
        <v>269</v>
      </c>
      <c r="E484" t="s">
        <v>245</v>
      </c>
      <c r="F484" t="s">
        <v>376</v>
      </c>
      <c r="G484" t="s">
        <v>315</v>
      </c>
      <c r="H484" t="s">
        <v>296</v>
      </c>
      <c r="I484" t="s">
        <v>297</v>
      </c>
      <c r="J484" t="s">
        <v>130</v>
      </c>
      <c r="K484" t="s">
        <v>356</v>
      </c>
      <c r="L484" s="63"/>
      <c r="M484" s="63"/>
      <c r="Q484" s="978"/>
      <c r="R484" s="978" t="str">
        <f t="shared" si="3"/>
        <v/>
      </c>
      <c r="V484" s="978"/>
      <c r="W484" s="1132" t="str">
        <f>IFERROR(VLOOKUP(V484,'1.3 Lists'!$V$10:$W$346,2,FALSE),"")</f>
        <v/>
      </c>
      <c r="X484" s="978"/>
      <c r="AC484" t="s">
        <v>2455</v>
      </c>
      <c r="AD484" s="978"/>
      <c r="AE484" s="978"/>
      <c r="AF484" s="978"/>
      <c r="AG484" s="978"/>
      <c r="AH484" s="978"/>
      <c r="AI484" s="978"/>
    </row>
    <row r="485" spans="4:35">
      <c r="D485" t="s">
        <v>269</v>
      </c>
      <c r="E485" t="s">
        <v>245</v>
      </c>
      <c r="F485" t="s">
        <v>376</v>
      </c>
      <c r="G485" t="s">
        <v>315</v>
      </c>
      <c r="H485" t="s">
        <v>296</v>
      </c>
      <c r="I485" t="s">
        <v>297</v>
      </c>
      <c r="J485" t="s">
        <v>130</v>
      </c>
      <c r="K485" t="s">
        <v>356</v>
      </c>
      <c r="L485" s="63"/>
      <c r="M485" s="63"/>
      <c r="Q485" s="978"/>
      <c r="R485" s="978" t="str">
        <f t="shared" si="3"/>
        <v/>
      </c>
      <c r="V485" s="978"/>
      <c r="W485" s="1132" t="str">
        <f>IFERROR(VLOOKUP(V485,'1.3 Lists'!$V$10:$W$346,2,FALSE),"")</f>
        <v/>
      </c>
      <c r="X485" s="978"/>
      <c r="AC485" t="s">
        <v>2455</v>
      </c>
      <c r="AD485" s="978"/>
      <c r="AE485" s="978"/>
      <c r="AF485" s="978"/>
      <c r="AG485" s="978"/>
      <c r="AH485" s="978"/>
      <c r="AI485" s="978"/>
    </row>
    <row r="486" spans="4:35">
      <c r="D486" t="s">
        <v>269</v>
      </c>
      <c r="E486" t="s">
        <v>245</v>
      </c>
      <c r="F486" t="s">
        <v>376</v>
      </c>
      <c r="G486" t="s">
        <v>315</v>
      </c>
      <c r="H486" t="s">
        <v>296</v>
      </c>
      <c r="I486" t="s">
        <v>297</v>
      </c>
      <c r="J486" t="s">
        <v>130</v>
      </c>
      <c r="K486" t="s">
        <v>356</v>
      </c>
      <c r="L486" s="63"/>
      <c r="M486" s="63"/>
      <c r="Q486" s="978"/>
      <c r="R486" s="978" t="str">
        <f t="shared" si="3"/>
        <v/>
      </c>
      <c r="V486" s="978"/>
      <c r="W486" s="1132" t="str">
        <f>IFERROR(VLOOKUP(V486,'1.3 Lists'!$V$10:$W$346,2,FALSE),"")</f>
        <v/>
      </c>
      <c r="X486" s="978"/>
      <c r="AC486" t="s">
        <v>2455</v>
      </c>
      <c r="AD486" s="978"/>
      <c r="AE486" s="978"/>
      <c r="AF486" s="978"/>
      <c r="AG486" s="978"/>
      <c r="AH486" s="978"/>
      <c r="AI486" s="978"/>
    </row>
    <row r="487" spans="4:35">
      <c r="D487" t="s">
        <v>269</v>
      </c>
      <c r="E487" t="s">
        <v>245</v>
      </c>
      <c r="F487" t="s">
        <v>376</v>
      </c>
      <c r="G487" t="s">
        <v>315</v>
      </c>
      <c r="H487" t="s">
        <v>296</v>
      </c>
      <c r="I487" t="s">
        <v>297</v>
      </c>
      <c r="J487" t="s">
        <v>130</v>
      </c>
      <c r="K487" t="s">
        <v>356</v>
      </c>
      <c r="L487" s="63"/>
      <c r="M487" s="63"/>
      <c r="Q487" s="978"/>
      <c r="R487" s="978" t="str">
        <f t="shared" si="3"/>
        <v/>
      </c>
      <c r="V487" s="978"/>
      <c r="W487" s="1132" t="str">
        <f>IFERROR(VLOOKUP(V487,'1.3 Lists'!$V$10:$W$346,2,FALSE),"")</f>
        <v/>
      </c>
      <c r="X487" s="978"/>
      <c r="AC487" t="s">
        <v>2455</v>
      </c>
      <c r="AD487" s="978"/>
      <c r="AE487" s="978"/>
      <c r="AF487" s="978"/>
      <c r="AG487" s="978"/>
      <c r="AH487" s="978"/>
      <c r="AI487" s="978"/>
    </row>
    <row r="488" spans="4:35">
      <c r="D488" t="s">
        <v>269</v>
      </c>
      <c r="E488" t="s">
        <v>245</v>
      </c>
      <c r="F488" t="s">
        <v>376</v>
      </c>
      <c r="G488" t="s">
        <v>315</v>
      </c>
      <c r="H488" t="s">
        <v>296</v>
      </c>
      <c r="I488" t="s">
        <v>297</v>
      </c>
      <c r="J488" t="s">
        <v>130</v>
      </c>
      <c r="K488" t="s">
        <v>356</v>
      </c>
      <c r="L488" s="63"/>
      <c r="M488" s="63"/>
      <c r="Q488" s="978"/>
      <c r="R488" s="978" t="str">
        <f t="shared" si="3"/>
        <v/>
      </c>
      <c r="V488" s="978"/>
      <c r="W488" s="1132" t="str">
        <f>IFERROR(VLOOKUP(V488,'1.3 Lists'!$V$10:$W$346,2,FALSE),"")</f>
        <v/>
      </c>
      <c r="X488" s="978"/>
      <c r="AC488" t="s">
        <v>2455</v>
      </c>
      <c r="AD488" s="978"/>
      <c r="AE488" s="978"/>
      <c r="AF488" s="978"/>
      <c r="AG488" s="978"/>
      <c r="AH488" s="978"/>
      <c r="AI488" s="978"/>
    </row>
    <row r="489" spans="4:35">
      <c r="D489" t="s">
        <v>269</v>
      </c>
      <c r="E489" t="s">
        <v>245</v>
      </c>
      <c r="F489" t="s">
        <v>376</v>
      </c>
      <c r="G489" t="s">
        <v>315</v>
      </c>
      <c r="H489" t="s">
        <v>296</v>
      </c>
      <c r="I489" t="s">
        <v>297</v>
      </c>
      <c r="J489" t="s">
        <v>130</v>
      </c>
      <c r="K489" t="s">
        <v>356</v>
      </c>
      <c r="L489" s="63"/>
      <c r="M489" s="63"/>
      <c r="Q489" s="978"/>
      <c r="R489" s="978" t="str">
        <f t="shared" si="3"/>
        <v/>
      </c>
      <c r="V489" s="978"/>
      <c r="W489" s="1132" t="str">
        <f>IFERROR(VLOOKUP(V489,'1.3 Lists'!$V$10:$W$346,2,FALSE),"")</f>
        <v/>
      </c>
      <c r="X489" s="978"/>
      <c r="AC489" t="s">
        <v>2455</v>
      </c>
      <c r="AD489" s="978"/>
      <c r="AE489" s="978"/>
      <c r="AF489" s="978"/>
      <c r="AG489" s="978"/>
      <c r="AH489" s="978"/>
      <c r="AI489" s="978"/>
    </row>
    <row r="490" spans="4:35">
      <c r="D490" t="s">
        <v>269</v>
      </c>
      <c r="E490" t="s">
        <v>245</v>
      </c>
      <c r="F490" t="s">
        <v>376</v>
      </c>
      <c r="G490" t="s">
        <v>315</v>
      </c>
      <c r="H490" t="s">
        <v>296</v>
      </c>
      <c r="I490" t="s">
        <v>297</v>
      </c>
      <c r="J490" t="s">
        <v>130</v>
      </c>
      <c r="K490" t="s">
        <v>356</v>
      </c>
      <c r="L490" s="63"/>
      <c r="M490" s="63"/>
      <c r="Q490" s="978"/>
      <c r="R490" s="978" t="str">
        <f t="shared" si="3"/>
        <v/>
      </c>
      <c r="V490" s="978"/>
      <c r="W490" s="1132" t="str">
        <f>IFERROR(VLOOKUP(V490,'1.3 Lists'!$V$10:$W$346,2,FALSE),"")</f>
        <v/>
      </c>
      <c r="X490" s="978"/>
      <c r="AC490" t="s">
        <v>2455</v>
      </c>
      <c r="AD490" s="978"/>
      <c r="AE490" s="978"/>
      <c r="AF490" s="978"/>
      <c r="AG490" s="978"/>
      <c r="AH490" s="978"/>
      <c r="AI490" s="978"/>
    </row>
    <row r="491" spans="4:35">
      <c r="D491" t="s">
        <v>269</v>
      </c>
      <c r="E491" t="s">
        <v>245</v>
      </c>
      <c r="F491" t="s">
        <v>376</v>
      </c>
      <c r="G491" t="s">
        <v>315</v>
      </c>
      <c r="H491" t="s">
        <v>296</v>
      </c>
      <c r="I491" t="s">
        <v>297</v>
      </c>
      <c r="J491" t="s">
        <v>130</v>
      </c>
      <c r="K491" t="s">
        <v>356</v>
      </c>
      <c r="L491" s="63"/>
      <c r="M491" s="63"/>
      <c r="Q491" s="978"/>
      <c r="R491" s="978" t="str">
        <f t="shared" si="3"/>
        <v/>
      </c>
      <c r="V491" s="978"/>
      <c r="W491" s="1132" t="str">
        <f>IFERROR(VLOOKUP(V491,'1.3 Lists'!$V$10:$W$346,2,FALSE),"")</f>
        <v/>
      </c>
      <c r="X491" s="978"/>
      <c r="AC491" t="s">
        <v>2455</v>
      </c>
      <c r="AD491" s="978"/>
      <c r="AE491" s="978"/>
      <c r="AF491" s="978"/>
      <c r="AG491" s="978"/>
      <c r="AH491" s="978"/>
      <c r="AI491" s="978"/>
    </row>
    <row r="492" spans="4:35">
      <c r="D492" t="s">
        <v>269</v>
      </c>
      <c r="E492" t="s">
        <v>245</v>
      </c>
      <c r="F492" t="s">
        <v>376</v>
      </c>
      <c r="G492" t="s">
        <v>315</v>
      </c>
      <c r="H492" t="s">
        <v>296</v>
      </c>
      <c r="I492" t="s">
        <v>297</v>
      </c>
      <c r="J492" t="s">
        <v>130</v>
      </c>
      <c r="K492" t="s">
        <v>356</v>
      </c>
      <c r="L492" s="63"/>
      <c r="M492" s="63"/>
      <c r="Q492" s="978"/>
      <c r="R492" s="978" t="str">
        <f t="shared" si="3"/>
        <v/>
      </c>
      <c r="V492" s="978"/>
      <c r="W492" s="1132" t="str">
        <f>IFERROR(VLOOKUP(V492,'1.3 Lists'!$V$10:$W$346,2,FALSE),"")</f>
        <v/>
      </c>
      <c r="X492" s="978"/>
      <c r="AC492" t="s">
        <v>2455</v>
      </c>
      <c r="AD492" s="978"/>
      <c r="AE492" s="978"/>
      <c r="AF492" s="978"/>
      <c r="AG492" s="978"/>
      <c r="AH492" s="978"/>
      <c r="AI492" s="978"/>
    </row>
    <row r="493" spans="4:35">
      <c r="D493" t="s">
        <v>269</v>
      </c>
      <c r="E493" t="s">
        <v>245</v>
      </c>
      <c r="F493" t="s">
        <v>376</v>
      </c>
      <c r="G493" t="s">
        <v>315</v>
      </c>
      <c r="H493" t="s">
        <v>296</v>
      </c>
      <c r="I493" t="s">
        <v>297</v>
      </c>
      <c r="J493" t="s">
        <v>130</v>
      </c>
      <c r="K493" t="s">
        <v>356</v>
      </c>
      <c r="L493" s="63"/>
      <c r="M493" s="63"/>
      <c r="Q493" s="978"/>
      <c r="R493" s="978" t="str">
        <f t="shared" si="3"/>
        <v/>
      </c>
      <c r="V493" s="978"/>
      <c r="W493" s="1132" t="str">
        <f>IFERROR(VLOOKUP(V493,'1.3 Lists'!$V$10:$W$346,2,FALSE),"")</f>
        <v/>
      </c>
      <c r="X493" s="978"/>
      <c r="AC493" t="s">
        <v>2455</v>
      </c>
      <c r="AD493" s="978"/>
      <c r="AE493" s="978"/>
      <c r="AF493" s="978"/>
      <c r="AG493" s="978"/>
      <c r="AH493" s="978"/>
      <c r="AI493" s="978"/>
    </row>
    <row r="494" spans="4:35">
      <c r="D494" t="s">
        <v>269</v>
      </c>
      <c r="E494" t="s">
        <v>245</v>
      </c>
      <c r="F494" t="s">
        <v>376</v>
      </c>
      <c r="G494" t="s">
        <v>315</v>
      </c>
      <c r="H494" t="s">
        <v>296</v>
      </c>
      <c r="I494" t="s">
        <v>297</v>
      </c>
      <c r="J494" t="s">
        <v>130</v>
      </c>
      <c r="K494" t="s">
        <v>356</v>
      </c>
      <c r="L494" s="63"/>
      <c r="M494" s="63"/>
      <c r="Q494" s="978"/>
      <c r="R494" s="978" t="str">
        <f t="shared" si="3"/>
        <v/>
      </c>
      <c r="V494" s="978"/>
      <c r="W494" s="1132" t="str">
        <f>IFERROR(VLOOKUP(V494,'1.3 Lists'!$V$10:$W$346,2,FALSE),"")</f>
        <v/>
      </c>
      <c r="X494" s="978"/>
      <c r="AC494" t="s">
        <v>2455</v>
      </c>
      <c r="AD494" s="978"/>
      <c r="AE494" s="978"/>
      <c r="AF494" s="978"/>
      <c r="AG494" s="978"/>
      <c r="AH494" s="978"/>
      <c r="AI494" s="978"/>
    </row>
    <row r="495" spans="4:35">
      <c r="D495" t="s">
        <v>269</v>
      </c>
      <c r="E495" t="s">
        <v>245</v>
      </c>
      <c r="F495" t="s">
        <v>376</v>
      </c>
      <c r="G495" t="s">
        <v>315</v>
      </c>
      <c r="H495" t="s">
        <v>296</v>
      </c>
      <c r="I495" t="s">
        <v>297</v>
      </c>
      <c r="J495" t="s">
        <v>130</v>
      </c>
      <c r="K495" t="s">
        <v>356</v>
      </c>
      <c r="L495" s="63"/>
      <c r="M495" s="63"/>
      <c r="Q495" s="978"/>
      <c r="R495" s="978" t="str">
        <f t="shared" si="3"/>
        <v/>
      </c>
      <c r="V495" s="978"/>
      <c r="W495" s="1132" t="str">
        <f>IFERROR(VLOOKUP(V495,'1.3 Lists'!$V$10:$W$346,2,FALSE),"")</f>
        <v/>
      </c>
      <c r="X495" s="978"/>
      <c r="AC495" t="s">
        <v>2455</v>
      </c>
      <c r="AD495" s="978"/>
      <c r="AE495" s="978"/>
      <c r="AF495" s="978"/>
      <c r="AG495" s="978"/>
      <c r="AH495" s="978"/>
      <c r="AI495" s="978"/>
    </row>
    <row r="496" spans="4:35">
      <c r="D496" t="s">
        <v>269</v>
      </c>
      <c r="E496" t="s">
        <v>245</v>
      </c>
      <c r="F496" t="s">
        <v>376</v>
      </c>
      <c r="G496" t="s">
        <v>315</v>
      </c>
      <c r="H496" t="s">
        <v>296</v>
      </c>
      <c r="I496" t="s">
        <v>297</v>
      </c>
      <c r="J496" t="s">
        <v>130</v>
      </c>
      <c r="K496" t="s">
        <v>356</v>
      </c>
      <c r="Q496" s="978"/>
      <c r="R496" s="978" t="str">
        <f t="shared" si="3"/>
        <v/>
      </c>
      <c r="V496" s="978"/>
      <c r="W496" s="1132" t="str">
        <f>IFERROR(VLOOKUP(V496,'1.3 Lists'!$V$10:$W$346,2,FALSE),"")</f>
        <v/>
      </c>
      <c r="X496" s="978"/>
      <c r="AC496" t="s">
        <v>2455</v>
      </c>
      <c r="AD496" s="978"/>
      <c r="AE496" s="978"/>
      <c r="AF496" s="978"/>
      <c r="AG496" s="978"/>
      <c r="AH496" s="978"/>
      <c r="AI496" s="978"/>
    </row>
    <row r="497" spans="4:35">
      <c r="D497" t="s">
        <v>269</v>
      </c>
      <c r="E497" t="s">
        <v>245</v>
      </c>
      <c r="F497" t="s">
        <v>376</v>
      </c>
      <c r="G497" t="s">
        <v>315</v>
      </c>
      <c r="H497" t="s">
        <v>296</v>
      </c>
      <c r="I497" t="s">
        <v>297</v>
      </c>
      <c r="J497" t="s">
        <v>130</v>
      </c>
      <c r="K497" t="s">
        <v>356</v>
      </c>
      <c r="Q497" s="978"/>
      <c r="R497" s="978" t="str">
        <f t="shared" si="3"/>
        <v/>
      </c>
      <c r="V497" s="978"/>
      <c r="W497" s="1132" t="str">
        <f>IFERROR(VLOOKUP(V497,'1.3 Lists'!$V$10:$W$346,2,FALSE),"")</f>
        <v/>
      </c>
      <c r="X497" s="978"/>
      <c r="AC497" t="s">
        <v>2455</v>
      </c>
      <c r="AD497" s="978"/>
      <c r="AE497" s="978"/>
      <c r="AF497" s="978"/>
      <c r="AG497" s="978"/>
      <c r="AH497" s="978"/>
      <c r="AI497" s="978"/>
    </row>
    <row r="498" spans="4:35">
      <c r="D498" t="s">
        <v>269</v>
      </c>
      <c r="E498" t="s">
        <v>245</v>
      </c>
      <c r="F498" t="s">
        <v>376</v>
      </c>
      <c r="G498" t="s">
        <v>315</v>
      </c>
      <c r="H498" t="s">
        <v>296</v>
      </c>
      <c r="I498" t="s">
        <v>297</v>
      </c>
      <c r="J498" t="s">
        <v>130</v>
      </c>
      <c r="K498" t="s">
        <v>356</v>
      </c>
      <c r="Q498" s="978"/>
      <c r="R498" s="978" t="str">
        <f t="shared" si="3"/>
        <v/>
      </c>
      <c r="V498" s="978"/>
      <c r="W498" s="1132" t="str">
        <f>IFERROR(VLOOKUP(V498,'1.3 Lists'!$V$10:$W$346,2,FALSE),"")</f>
        <v/>
      </c>
      <c r="X498" s="978"/>
      <c r="AC498" t="s">
        <v>2455</v>
      </c>
      <c r="AD498" s="978"/>
      <c r="AE498" s="978"/>
      <c r="AF498" s="978"/>
      <c r="AG498" s="978"/>
      <c r="AH498" s="978"/>
      <c r="AI498" s="978"/>
    </row>
    <row r="499" spans="4:35">
      <c r="D499" t="s">
        <v>269</v>
      </c>
      <c r="E499" t="s">
        <v>245</v>
      </c>
      <c r="F499" t="s">
        <v>376</v>
      </c>
      <c r="G499" t="s">
        <v>315</v>
      </c>
      <c r="H499" t="s">
        <v>296</v>
      </c>
      <c r="I499" t="s">
        <v>297</v>
      </c>
      <c r="J499" t="s">
        <v>130</v>
      </c>
      <c r="K499" t="s">
        <v>356</v>
      </c>
      <c r="Q499" s="978"/>
      <c r="R499" s="978" t="str">
        <f t="shared" si="3"/>
        <v/>
      </c>
      <c r="V499" s="978"/>
      <c r="W499" s="1132" t="str">
        <f>IFERROR(VLOOKUP(V499,'1.3 Lists'!$V$10:$W$346,2,FALSE),"")</f>
        <v/>
      </c>
      <c r="X499" s="978"/>
      <c r="AC499" t="s">
        <v>2455</v>
      </c>
      <c r="AD499" s="978"/>
      <c r="AE499" s="978"/>
      <c r="AF499" s="978"/>
      <c r="AG499" s="978"/>
      <c r="AH499" s="978"/>
      <c r="AI499" s="978"/>
    </row>
    <row r="500" spans="4:35">
      <c r="D500" t="s">
        <v>269</v>
      </c>
      <c r="E500" t="s">
        <v>245</v>
      </c>
      <c r="F500" t="s">
        <v>376</v>
      </c>
      <c r="G500" t="s">
        <v>315</v>
      </c>
      <c r="H500" t="s">
        <v>296</v>
      </c>
      <c r="I500" t="s">
        <v>297</v>
      </c>
      <c r="J500" t="s">
        <v>130</v>
      </c>
      <c r="K500" t="s">
        <v>356</v>
      </c>
      <c r="Q500" s="978"/>
      <c r="R500" s="978" t="str">
        <f t="shared" si="3"/>
        <v/>
      </c>
      <c r="V500" s="978"/>
      <c r="W500" s="1132" t="str">
        <f>IFERROR(VLOOKUP(V500,'1.3 Lists'!$V$10:$W$346,2,FALSE),"")</f>
        <v/>
      </c>
      <c r="X500" s="978"/>
      <c r="AC500" t="s">
        <v>2455</v>
      </c>
      <c r="AD500" s="978"/>
      <c r="AE500" s="978"/>
      <c r="AF500" s="978"/>
      <c r="AG500" s="978"/>
      <c r="AH500" s="978"/>
      <c r="AI500" s="978"/>
    </row>
    <row r="501" spans="4:35">
      <c r="D501" t="s">
        <v>269</v>
      </c>
      <c r="E501" t="s">
        <v>245</v>
      </c>
      <c r="F501" t="s">
        <v>376</v>
      </c>
      <c r="G501" t="s">
        <v>315</v>
      </c>
      <c r="H501" t="s">
        <v>296</v>
      </c>
      <c r="I501" t="s">
        <v>297</v>
      </c>
      <c r="J501" t="s">
        <v>130</v>
      </c>
      <c r="K501" t="s">
        <v>356</v>
      </c>
      <c r="Q501" s="978"/>
      <c r="R501" s="978" t="str">
        <f t="shared" si="3"/>
        <v/>
      </c>
      <c r="S501" s="242"/>
      <c r="T501" s="242"/>
      <c r="U501" s="242"/>
      <c r="V501" s="978"/>
      <c r="W501" s="1132" t="str">
        <f>IFERROR(VLOOKUP(V501,'1.3 Lists'!$V$10:$W$346,2,FALSE),"")</f>
        <v/>
      </c>
      <c r="X501" s="978"/>
      <c r="AC501" t="s">
        <v>2455</v>
      </c>
      <c r="AD501" s="978"/>
      <c r="AE501" s="978"/>
      <c r="AF501" s="978"/>
      <c r="AG501" s="978"/>
      <c r="AH501" s="978"/>
      <c r="AI501" s="978"/>
    </row>
    <row r="502" spans="4:35">
      <c r="D502" t="s">
        <v>269</v>
      </c>
      <c r="E502" t="s">
        <v>245</v>
      </c>
      <c r="F502" t="s">
        <v>376</v>
      </c>
      <c r="G502" t="s">
        <v>315</v>
      </c>
      <c r="H502" t="s">
        <v>296</v>
      </c>
      <c r="I502" t="s">
        <v>297</v>
      </c>
      <c r="J502" t="s">
        <v>130</v>
      </c>
      <c r="K502" t="s">
        <v>356</v>
      </c>
      <c r="Q502" s="978"/>
      <c r="R502" s="978" t="str">
        <f t="shared" si="3"/>
        <v/>
      </c>
      <c r="S502" s="242"/>
      <c r="T502" s="242"/>
      <c r="U502" s="242"/>
      <c r="V502" s="978"/>
      <c r="W502" s="1132" t="str">
        <f>IFERROR(VLOOKUP(V502,'1.3 Lists'!$V$10:$W$346,2,FALSE),"")</f>
        <v/>
      </c>
      <c r="X502" s="978"/>
      <c r="AC502" t="s">
        <v>2455</v>
      </c>
      <c r="AD502" s="978"/>
      <c r="AE502" s="978"/>
      <c r="AF502" s="978"/>
      <c r="AG502" s="978"/>
      <c r="AH502" s="978"/>
      <c r="AI502" s="978"/>
    </row>
    <row r="503" spans="4:35">
      <c r="D503" t="s">
        <v>269</v>
      </c>
      <c r="E503" t="s">
        <v>245</v>
      </c>
      <c r="F503" t="s">
        <v>376</v>
      </c>
      <c r="G503" t="s">
        <v>315</v>
      </c>
      <c r="H503" t="s">
        <v>296</v>
      </c>
      <c r="I503" t="s">
        <v>297</v>
      </c>
      <c r="J503" t="s">
        <v>130</v>
      </c>
      <c r="K503" t="s">
        <v>356</v>
      </c>
      <c r="Q503" s="978"/>
      <c r="R503" s="978" t="str">
        <f t="shared" si="3"/>
        <v/>
      </c>
      <c r="S503" s="242"/>
      <c r="T503" s="242"/>
      <c r="U503" s="242"/>
      <c r="V503" s="978"/>
      <c r="W503" s="1132" t="str">
        <f>IFERROR(VLOOKUP(V503,'1.3 Lists'!$V$10:$W$346,2,FALSE),"")</f>
        <v/>
      </c>
      <c r="X503" s="978"/>
      <c r="AC503" t="s">
        <v>2455</v>
      </c>
      <c r="AD503" s="978"/>
      <c r="AE503" s="978"/>
      <c r="AF503" s="978"/>
      <c r="AG503" s="978"/>
      <c r="AH503" s="978"/>
      <c r="AI503" s="978"/>
    </row>
    <row r="504" spans="4:35">
      <c r="D504" t="s">
        <v>269</v>
      </c>
      <c r="E504" t="s">
        <v>245</v>
      </c>
      <c r="F504" t="s">
        <v>376</v>
      </c>
      <c r="G504" t="s">
        <v>315</v>
      </c>
      <c r="H504" t="s">
        <v>296</v>
      </c>
      <c r="I504" t="s">
        <v>297</v>
      </c>
      <c r="J504" t="s">
        <v>130</v>
      </c>
      <c r="K504" t="s">
        <v>356</v>
      </c>
      <c r="Q504" s="978"/>
      <c r="R504" s="978" t="str">
        <f t="shared" si="3"/>
        <v/>
      </c>
      <c r="S504" s="242"/>
      <c r="T504" s="242"/>
      <c r="U504" s="242"/>
      <c r="V504" s="978"/>
      <c r="W504" s="1132" t="str">
        <f>IFERROR(VLOOKUP(V504,'1.3 Lists'!$V$10:$W$346,2,FALSE),"")</f>
        <v/>
      </c>
      <c r="X504" s="978"/>
      <c r="AC504" t="s">
        <v>2455</v>
      </c>
      <c r="AD504" s="978"/>
      <c r="AE504" s="978"/>
      <c r="AF504" s="978"/>
      <c r="AG504" s="978"/>
      <c r="AH504" s="978"/>
      <c r="AI504" s="978"/>
    </row>
    <row r="505" spans="4:35">
      <c r="D505" t="s">
        <v>269</v>
      </c>
      <c r="E505" t="s">
        <v>245</v>
      </c>
      <c r="F505" t="s">
        <v>376</v>
      </c>
      <c r="G505" t="s">
        <v>315</v>
      </c>
      <c r="H505" t="s">
        <v>296</v>
      </c>
      <c r="I505" t="s">
        <v>297</v>
      </c>
      <c r="J505" t="s">
        <v>130</v>
      </c>
      <c r="K505" t="s">
        <v>356</v>
      </c>
      <c r="Q505" s="978"/>
      <c r="R505" s="978" t="str">
        <f t="shared" si="3"/>
        <v/>
      </c>
      <c r="S505" s="242"/>
      <c r="T505" s="242"/>
      <c r="U505" s="242"/>
      <c r="V505" s="978"/>
      <c r="W505" s="1132" t="str">
        <f>IFERROR(VLOOKUP(V505,'1.3 Lists'!$V$10:$W$346,2,FALSE),"")</f>
        <v/>
      </c>
      <c r="X505" s="978"/>
      <c r="AC505" t="s">
        <v>2455</v>
      </c>
      <c r="AD505" s="978"/>
      <c r="AE505" s="978"/>
      <c r="AF505" s="978"/>
      <c r="AG505" s="978"/>
      <c r="AH505" s="978"/>
      <c r="AI505" s="978"/>
    </row>
    <row r="506" spans="4:35">
      <c r="D506" t="s">
        <v>269</v>
      </c>
      <c r="E506" t="s">
        <v>245</v>
      </c>
      <c r="F506" t="s">
        <v>376</v>
      </c>
      <c r="G506" t="s">
        <v>315</v>
      </c>
      <c r="H506" t="s">
        <v>296</v>
      </c>
      <c r="I506" t="s">
        <v>297</v>
      </c>
      <c r="J506" t="s">
        <v>130</v>
      </c>
      <c r="K506" t="s">
        <v>356</v>
      </c>
      <c r="Q506" s="978"/>
      <c r="R506" s="978" t="str">
        <f t="shared" ref="R506:R569" si="4">IFERROR(VLOOKUP(Q506,$Q$13:$R$115,2),"")</f>
        <v/>
      </c>
      <c r="S506" s="242"/>
      <c r="T506" s="242"/>
      <c r="U506" s="242"/>
      <c r="V506" s="978"/>
      <c r="W506" s="1132" t="str">
        <f>IFERROR(VLOOKUP(V506,'1.3 Lists'!$V$10:$W$346,2,FALSE),"")</f>
        <v/>
      </c>
      <c r="X506" s="978"/>
      <c r="AC506" t="s">
        <v>2455</v>
      </c>
      <c r="AD506" s="978"/>
      <c r="AE506" s="978"/>
      <c r="AF506" s="978"/>
      <c r="AG506" s="978"/>
      <c r="AH506" s="978"/>
      <c r="AI506" s="978"/>
    </row>
    <row r="507" spans="4:35" s="43" customFormat="1">
      <c r="D507" t="s">
        <v>269</v>
      </c>
      <c r="E507" t="s">
        <v>245</v>
      </c>
      <c r="F507" t="s">
        <v>376</v>
      </c>
      <c r="G507" t="s">
        <v>315</v>
      </c>
      <c r="H507" t="s">
        <v>296</v>
      </c>
      <c r="I507" t="s">
        <v>297</v>
      </c>
      <c r="J507" t="s">
        <v>130</v>
      </c>
      <c r="K507" t="s">
        <v>356</v>
      </c>
      <c r="L507"/>
      <c r="M507"/>
      <c r="N507"/>
      <c r="O507"/>
      <c r="P507"/>
      <c r="Q507" s="978"/>
      <c r="R507" s="978" t="str">
        <f t="shared" si="4"/>
        <v/>
      </c>
      <c r="S507" s="242"/>
      <c r="T507" s="242"/>
      <c r="U507" s="242"/>
      <c r="V507" s="978"/>
      <c r="W507" s="1132" t="str">
        <f>IFERROR(VLOOKUP(V507,'1.3 Lists'!$V$10:$W$346,2,FALSE),"")</f>
        <v/>
      </c>
      <c r="X507" s="978"/>
      <c r="Y507"/>
      <c r="Z507"/>
      <c r="AA507"/>
      <c r="AB507"/>
      <c r="AC507" t="s">
        <v>2455</v>
      </c>
      <c r="AD507" s="978"/>
      <c r="AE507" s="978"/>
      <c r="AF507" s="978"/>
      <c r="AG507" s="978"/>
      <c r="AH507" s="978"/>
      <c r="AI507" s="978"/>
    </row>
    <row r="508" spans="4:35">
      <c r="D508" t="s">
        <v>269</v>
      </c>
      <c r="E508" t="s">
        <v>245</v>
      </c>
      <c r="F508" t="s">
        <v>376</v>
      </c>
      <c r="G508" t="s">
        <v>315</v>
      </c>
      <c r="H508" t="s">
        <v>296</v>
      </c>
      <c r="I508" t="s">
        <v>297</v>
      </c>
      <c r="J508" t="s">
        <v>130</v>
      </c>
      <c r="K508" t="s">
        <v>356</v>
      </c>
      <c r="L508" s="64"/>
      <c r="M508" s="64"/>
      <c r="Q508" s="978"/>
      <c r="R508" s="978" t="str">
        <f t="shared" si="4"/>
        <v/>
      </c>
      <c r="V508" s="978"/>
      <c r="W508" s="1132" t="str">
        <f>IFERROR(VLOOKUP(V508,'1.3 Lists'!$V$10:$W$346,2,FALSE),"")</f>
        <v/>
      </c>
      <c r="X508" s="978"/>
      <c r="AC508" t="s">
        <v>2455</v>
      </c>
      <c r="AD508" s="978"/>
      <c r="AE508" s="978"/>
      <c r="AF508" s="978"/>
      <c r="AG508" s="978"/>
      <c r="AH508" s="978"/>
      <c r="AI508" s="978"/>
    </row>
    <row r="509" spans="4:35">
      <c r="D509" t="s">
        <v>269</v>
      </c>
      <c r="E509" t="s">
        <v>245</v>
      </c>
      <c r="F509" t="s">
        <v>376</v>
      </c>
      <c r="G509" t="s">
        <v>315</v>
      </c>
      <c r="H509" t="s">
        <v>296</v>
      </c>
      <c r="I509" t="s">
        <v>297</v>
      </c>
      <c r="J509" t="s">
        <v>130</v>
      </c>
      <c r="K509" t="s">
        <v>356</v>
      </c>
      <c r="L509" s="64"/>
      <c r="M509" s="64"/>
      <c r="Q509" s="978"/>
      <c r="R509" s="978" t="str">
        <f t="shared" si="4"/>
        <v/>
      </c>
      <c r="V509" s="978"/>
      <c r="W509" s="1132" t="str">
        <f>IFERROR(VLOOKUP(V509,'1.3 Lists'!$V$10:$W$346,2,FALSE),"")</f>
        <v/>
      </c>
      <c r="X509" s="978"/>
      <c r="AC509" t="s">
        <v>2455</v>
      </c>
      <c r="AD509" s="978"/>
      <c r="AE509" s="978"/>
      <c r="AF509" s="978"/>
      <c r="AG509" s="978"/>
      <c r="AH509" s="978"/>
      <c r="AI509" s="978"/>
    </row>
    <row r="510" spans="4:35">
      <c r="D510" t="s">
        <v>269</v>
      </c>
      <c r="E510" t="s">
        <v>245</v>
      </c>
      <c r="F510" t="s">
        <v>376</v>
      </c>
      <c r="G510" t="s">
        <v>315</v>
      </c>
      <c r="H510" t="s">
        <v>296</v>
      </c>
      <c r="I510" t="s">
        <v>297</v>
      </c>
      <c r="J510" t="s">
        <v>130</v>
      </c>
      <c r="K510" t="s">
        <v>356</v>
      </c>
      <c r="L510" s="64"/>
      <c r="M510" s="64"/>
      <c r="Q510" s="978"/>
      <c r="R510" s="978" t="str">
        <f t="shared" si="4"/>
        <v/>
      </c>
      <c r="V510" s="978"/>
      <c r="W510" s="1132" t="str">
        <f>IFERROR(VLOOKUP(V510,'1.3 Lists'!$V$10:$W$346,2,FALSE),"")</f>
        <v/>
      </c>
      <c r="X510" s="978"/>
      <c r="AC510" t="s">
        <v>2455</v>
      </c>
      <c r="AD510" s="978"/>
      <c r="AE510" s="978"/>
      <c r="AF510" s="978"/>
      <c r="AG510" s="978"/>
      <c r="AH510" s="978"/>
      <c r="AI510" s="978"/>
    </row>
    <row r="511" spans="4:35">
      <c r="D511" t="s">
        <v>269</v>
      </c>
      <c r="E511" t="s">
        <v>245</v>
      </c>
      <c r="F511" t="s">
        <v>376</v>
      </c>
      <c r="G511" t="s">
        <v>315</v>
      </c>
      <c r="H511" t="s">
        <v>296</v>
      </c>
      <c r="I511" t="s">
        <v>297</v>
      </c>
      <c r="J511" t="s">
        <v>130</v>
      </c>
      <c r="K511" t="s">
        <v>356</v>
      </c>
      <c r="L511" s="64"/>
      <c r="M511" s="64"/>
      <c r="Q511" s="978"/>
      <c r="R511" s="978" t="str">
        <f t="shared" si="4"/>
        <v/>
      </c>
      <c r="V511" s="978"/>
      <c r="W511" s="1132" t="str">
        <f>IFERROR(VLOOKUP(V511,'1.3 Lists'!$V$10:$W$346,2,FALSE),"")</f>
        <v/>
      </c>
      <c r="X511" s="978"/>
      <c r="AC511" t="s">
        <v>2455</v>
      </c>
      <c r="AD511" s="978"/>
      <c r="AE511" s="978"/>
      <c r="AF511" s="978"/>
      <c r="AG511" s="978"/>
      <c r="AH511" s="978"/>
      <c r="AI511" s="978"/>
    </row>
    <row r="512" spans="4:35">
      <c r="D512" t="s">
        <v>269</v>
      </c>
      <c r="E512" t="s">
        <v>245</v>
      </c>
      <c r="F512" t="s">
        <v>376</v>
      </c>
      <c r="G512" t="s">
        <v>315</v>
      </c>
      <c r="H512" t="s">
        <v>296</v>
      </c>
      <c r="I512" t="s">
        <v>297</v>
      </c>
      <c r="J512" t="s">
        <v>130</v>
      </c>
      <c r="K512" t="s">
        <v>356</v>
      </c>
      <c r="L512" s="64"/>
      <c r="M512" s="64"/>
      <c r="Q512" s="978"/>
      <c r="R512" s="978" t="str">
        <f t="shared" si="4"/>
        <v/>
      </c>
      <c r="V512" s="978"/>
      <c r="W512" s="1132" t="str">
        <f>IFERROR(VLOOKUP(V512,'1.3 Lists'!$V$10:$W$346,2,FALSE),"")</f>
        <v/>
      </c>
      <c r="X512" s="978"/>
      <c r="AC512" t="s">
        <v>2455</v>
      </c>
      <c r="AD512" s="978"/>
      <c r="AE512" s="978"/>
      <c r="AF512" s="978"/>
      <c r="AG512" s="978"/>
      <c r="AH512" s="978"/>
      <c r="AI512" s="978"/>
    </row>
    <row r="513" spans="4:35">
      <c r="D513" t="s">
        <v>269</v>
      </c>
      <c r="E513" t="s">
        <v>245</v>
      </c>
      <c r="F513" t="s">
        <v>376</v>
      </c>
      <c r="G513" t="s">
        <v>315</v>
      </c>
      <c r="H513" t="s">
        <v>296</v>
      </c>
      <c r="I513" t="s">
        <v>297</v>
      </c>
      <c r="J513" t="s">
        <v>130</v>
      </c>
      <c r="K513" t="s">
        <v>356</v>
      </c>
      <c r="L513" s="64"/>
      <c r="M513" s="64"/>
      <c r="Q513" s="978"/>
      <c r="R513" s="978" t="str">
        <f t="shared" si="4"/>
        <v/>
      </c>
      <c r="V513" s="978"/>
      <c r="W513" s="1132" t="str">
        <f>IFERROR(VLOOKUP(V513,'1.3 Lists'!$V$10:$W$346,2,FALSE),"")</f>
        <v/>
      </c>
      <c r="X513" s="978"/>
      <c r="AC513" t="s">
        <v>2455</v>
      </c>
      <c r="AD513" s="978"/>
      <c r="AE513" s="978"/>
      <c r="AF513" s="978"/>
      <c r="AG513" s="978"/>
      <c r="AH513" s="978"/>
      <c r="AI513" s="978"/>
    </row>
    <row r="514" spans="4:35">
      <c r="D514" t="s">
        <v>269</v>
      </c>
      <c r="E514" t="s">
        <v>245</v>
      </c>
      <c r="F514" t="s">
        <v>376</v>
      </c>
      <c r="G514" t="s">
        <v>315</v>
      </c>
      <c r="H514" t="s">
        <v>296</v>
      </c>
      <c r="I514" t="s">
        <v>297</v>
      </c>
      <c r="J514" t="s">
        <v>130</v>
      </c>
      <c r="K514" t="s">
        <v>356</v>
      </c>
      <c r="L514" s="64"/>
      <c r="M514" s="64"/>
      <c r="Q514" s="978"/>
      <c r="R514" s="978" t="str">
        <f t="shared" si="4"/>
        <v/>
      </c>
      <c r="V514" s="978"/>
      <c r="W514" s="1132" t="str">
        <f>IFERROR(VLOOKUP(V514,'1.3 Lists'!$V$10:$W$346,2,FALSE),"")</f>
        <v/>
      </c>
      <c r="X514" s="978"/>
      <c r="AC514" t="s">
        <v>2455</v>
      </c>
      <c r="AD514" s="978"/>
      <c r="AE514" s="978"/>
      <c r="AF514" s="978"/>
      <c r="AG514" s="978"/>
      <c r="AH514" s="978"/>
      <c r="AI514" s="978"/>
    </row>
    <row r="515" spans="4:35">
      <c r="D515" t="s">
        <v>269</v>
      </c>
      <c r="E515" t="s">
        <v>245</v>
      </c>
      <c r="F515" t="s">
        <v>376</v>
      </c>
      <c r="G515" t="s">
        <v>315</v>
      </c>
      <c r="H515" t="s">
        <v>296</v>
      </c>
      <c r="I515" t="s">
        <v>297</v>
      </c>
      <c r="J515" t="s">
        <v>130</v>
      </c>
      <c r="K515" t="s">
        <v>356</v>
      </c>
      <c r="L515" s="64"/>
      <c r="M515" s="64"/>
      <c r="Q515" s="978"/>
      <c r="R515" s="978" t="str">
        <f t="shared" si="4"/>
        <v/>
      </c>
      <c r="V515" s="978"/>
      <c r="W515" s="1132" t="str">
        <f>IFERROR(VLOOKUP(V515,'1.3 Lists'!$V$10:$W$346,2,FALSE),"")</f>
        <v/>
      </c>
      <c r="X515" s="978"/>
      <c r="AC515" t="s">
        <v>2455</v>
      </c>
      <c r="AD515" s="978"/>
      <c r="AE515" s="978"/>
      <c r="AF515" s="978"/>
      <c r="AG515" s="978"/>
      <c r="AH515" s="978"/>
      <c r="AI515" s="978"/>
    </row>
    <row r="516" spans="4:35">
      <c r="D516" t="s">
        <v>269</v>
      </c>
      <c r="E516" t="s">
        <v>245</v>
      </c>
      <c r="F516" t="s">
        <v>376</v>
      </c>
      <c r="G516" t="s">
        <v>315</v>
      </c>
      <c r="H516" t="s">
        <v>296</v>
      </c>
      <c r="I516" t="s">
        <v>297</v>
      </c>
      <c r="J516" t="s">
        <v>130</v>
      </c>
      <c r="K516" t="s">
        <v>356</v>
      </c>
      <c r="L516" s="64"/>
      <c r="M516" s="64"/>
      <c r="Q516" s="978"/>
      <c r="R516" s="978" t="str">
        <f t="shared" si="4"/>
        <v/>
      </c>
      <c r="V516" s="978"/>
      <c r="W516" s="1132" t="str">
        <f>IFERROR(VLOOKUP(V516,'1.3 Lists'!$V$10:$W$346,2,FALSE),"")</f>
        <v/>
      </c>
      <c r="X516" s="978"/>
      <c r="AC516" t="s">
        <v>2455</v>
      </c>
      <c r="AD516" s="978"/>
      <c r="AE516" s="978"/>
      <c r="AF516" s="978"/>
      <c r="AG516" s="978"/>
      <c r="AH516" s="978"/>
      <c r="AI516" s="978"/>
    </row>
    <row r="517" spans="4:35">
      <c r="D517" t="s">
        <v>269</v>
      </c>
      <c r="E517" t="s">
        <v>245</v>
      </c>
      <c r="F517" t="s">
        <v>376</v>
      </c>
      <c r="G517" t="s">
        <v>315</v>
      </c>
      <c r="H517" t="s">
        <v>296</v>
      </c>
      <c r="I517" t="s">
        <v>297</v>
      </c>
      <c r="J517" t="s">
        <v>130</v>
      </c>
      <c r="K517" t="s">
        <v>356</v>
      </c>
      <c r="L517" s="64"/>
      <c r="M517" s="64"/>
      <c r="Q517" s="978"/>
      <c r="R517" s="978" t="str">
        <f t="shared" si="4"/>
        <v/>
      </c>
      <c r="V517" s="978"/>
      <c r="W517" s="1132" t="str">
        <f>IFERROR(VLOOKUP(V517,'1.3 Lists'!$V$10:$W$346,2,FALSE),"")</f>
        <v/>
      </c>
      <c r="X517" s="978"/>
      <c r="AC517" t="s">
        <v>2455</v>
      </c>
      <c r="AD517" s="978"/>
      <c r="AE517" s="978"/>
      <c r="AF517" s="978"/>
      <c r="AG517" s="978"/>
      <c r="AH517" s="978"/>
      <c r="AI517" s="978"/>
    </row>
    <row r="518" spans="4:35">
      <c r="D518" t="s">
        <v>269</v>
      </c>
      <c r="E518" t="s">
        <v>245</v>
      </c>
      <c r="F518" t="s">
        <v>376</v>
      </c>
      <c r="G518" t="s">
        <v>315</v>
      </c>
      <c r="H518" t="s">
        <v>296</v>
      </c>
      <c r="I518" t="s">
        <v>297</v>
      </c>
      <c r="J518" t="s">
        <v>130</v>
      </c>
      <c r="K518" t="s">
        <v>356</v>
      </c>
      <c r="L518" s="64"/>
      <c r="M518" s="64"/>
      <c r="Q518" s="978"/>
      <c r="R518" s="978" t="str">
        <f t="shared" si="4"/>
        <v/>
      </c>
      <c r="V518" s="978"/>
      <c r="W518" s="1132" t="str">
        <f>IFERROR(VLOOKUP(V518,'1.3 Lists'!$V$10:$W$346,2,FALSE),"")</f>
        <v/>
      </c>
      <c r="X518" s="978"/>
      <c r="AC518" t="s">
        <v>2455</v>
      </c>
      <c r="AD518" s="978"/>
      <c r="AE518" s="978"/>
      <c r="AF518" s="978"/>
      <c r="AG518" s="978"/>
      <c r="AH518" s="978"/>
      <c r="AI518" s="978"/>
    </row>
    <row r="519" spans="4:35">
      <c r="D519" t="s">
        <v>269</v>
      </c>
      <c r="E519" t="s">
        <v>245</v>
      </c>
      <c r="F519" t="s">
        <v>376</v>
      </c>
      <c r="G519" t="s">
        <v>315</v>
      </c>
      <c r="H519" t="s">
        <v>296</v>
      </c>
      <c r="I519" t="s">
        <v>297</v>
      </c>
      <c r="J519" t="s">
        <v>130</v>
      </c>
      <c r="K519" t="s">
        <v>356</v>
      </c>
      <c r="L519" s="64"/>
      <c r="M519" s="64"/>
      <c r="Q519" s="978"/>
      <c r="R519" s="978" t="str">
        <f t="shared" si="4"/>
        <v/>
      </c>
      <c r="V519" s="978"/>
      <c r="W519" s="1132" t="str">
        <f>IFERROR(VLOOKUP(V519,'1.3 Lists'!$V$10:$W$346,2,FALSE),"")</f>
        <v/>
      </c>
      <c r="X519" s="978"/>
      <c r="AC519" t="s">
        <v>2455</v>
      </c>
      <c r="AD519" s="978"/>
      <c r="AE519" s="978"/>
      <c r="AF519" s="978"/>
      <c r="AG519" s="978"/>
      <c r="AH519" s="978"/>
      <c r="AI519" s="978"/>
    </row>
    <row r="520" spans="4:35">
      <c r="D520" t="s">
        <v>269</v>
      </c>
      <c r="E520" t="s">
        <v>245</v>
      </c>
      <c r="F520" t="s">
        <v>376</v>
      </c>
      <c r="G520" t="s">
        <v>315</v>
      </c>
      <c r="H520" t="s">
        <v>296</v>
      </c>
      <c r="I520" t="s">
        <v>297</v>
      </c>
      <c r="J520" t="s">
        <v>130</v>
      </c>
      <c r="K520" t="s">
        <v>356</v>
      </c>
      <c r="L520" s="64"/>
      <c r="M520" s="64"/>
      <c r="Q520" s="978"/>
      <c r="R520" s="978" t="str">
        <f t="shared" si="4"/>
        <v/>
      </c>
      <c r="V520" s="978"/>
      <c r="W520" s="1132" t="str">
        <f>IFERROR(VLOOKUP(V520,'1.3 Lists'!$V$10:$W$346,2,FALSE),"")</f>
        <v/>
      </c>
      <c r="X520" s="978"/>
      <c r="AC520" t="s">
        <v>2455</v>
      </c>
      <c r="AD520" s="978"/>
      <c r="AE520" s="978"/>
      <c r="AF520" s="978"/>
      <c r="AG520" s="978"/>
      <c r="AH520" s="978"/>
      <c r="AI520" s="978"/>
    </row>
    <row r="521" spans="4:35">
      <c r="D521" t="s">
        <v>269</v>
      </c>
      <c r="E521" t="s">
        <v>245</v>
      </c>
      <c r="F521" t="s">
        <v>376</v>
      </c>
      <c r="G521" t="s">
        <v>315</v>
      </c>
      <c r="H521" t="s">
        <v>296</v>
      </c>
      <c r="I521" t="s">
        <v>297</v>
      </c>
      <c r="J521" t="s">
        <v>130</v>
      </c>
      <c r="K521" t="s">
        <v>356</v>
      </c>
      <c r="L521" s="64"/>
      <c r="M521" s="64"/>
      <c r="Q521" s="978"/>
      <c r="R521" s="978" t="str">
        <f t="shared" si="4"/>
        <v/>
      </c>
      <c r="V521" s="978"/>
      <c r="W521" s="1132" t="str">
        <f>IFERROR(VLOOKUP(V521,'1.3 Lists'!$V$10:$W$346,2,FALSE),"")</f>
        <v/>
      </c>
      <c r="X521" s="978"/>
      <c r="AC521" t="s">
        <v>2455</v>
      </c>
      <c r="AD521" s="978"/>
      <c r="AE521" s="978"/>
      <c r="AF521" s="978"/>
      <c r="AG521" s="978"/>
      <c r="AH521" s="978"/>
      <c r="AI521" s="978"/>
    </row>
    <row r="522" spans="4:35">
      <c r="D522" t="s">
        <v>269</v>
      </c>
      <c r="E522" t="s">
        <v>245</v>
      </c>
      <c r="F522" t="s">
        <v>376</v>
      </c>
      <c r="G522" t="s">
        <v>315</v>
      </c>
      <c r="H522" t="s">
        <v>296</v>
      </c>
      <c r="I522" t="s">
        <v>297</v>
      </c>
      <c r="J522" t="s">
        <v>130</v>
      </c>
      <c r="K522" t="s">
        <v>356</v>
      </c>
      <c r="L522" s="64"/>
      <c r="M522" s="64"/>
      <c r="Q522" s="978"/>
      <c r="R522" s="978" t="str">
        <f t="shared" si="4"/>
        <v/>
      </c>
      <c r="V522" s="978"/>
      <c r="W522" s="1132" t="str">
        <f>IFERROR(VLOOKUP(V522,'1.3 Lists'!$V$10:$W$346,2,FALSE),"")</f>
        <v/>
      </c>
      <c r="X522" s="978"/>
      <c r="AC522" t="s">
        <v>2455</v>
      </c>
      <c r="AD522" s="978"/>
      <c r="AE522" s="978"/>
      <c r="AF522" s="978"/>
      <c r="AG522" s="978"/>
      <c r="AH522" s="978"/>
      <c r="AI522" s="978"/>
    </row>
    <row r="523" spans="4:35">
      <c r="D523" t="s">
        <v>269</v>
      </c>
      <c r="E523" t="s">
        <v>245</v>
      </c>
      <c r="F523" t="s">
        <v>376</v>
      </c>
      <c r="G523" t="s">
        <v>315</v>
      </c>
      <c r="H523" t="s">
        <v>296</v>
      </c>
      <c r="I523" t="s">
        <v>297</v>
      </c>
      <c r="J523" t="s">
        <v>130</v>
      </c>
      <c r="K523" t="s">
        <v>356</v>
      </c>
      <c r="L523" s="64"/>
      <c r="M523" s="64"/>
      <c r="Q523" s="978"/>
      <c r="R523" s="978" t="str">
        <f t="shared" si="4"/>
        <v/>
      </c>
      <c r="V523" s="978"/>
      <c r="W523" s="1132" t="str">
        <f>IFERROR(VLOOKUP(V523,'1.3 Lists'!$V$10:$W$346,2,FALSE),"")</f>
        <v/>
      </c>
      <c r="X523" s="978"/>
      <c r="AC523" t="s">
        <v>2455</v>
      </c>
      <c r="AD523" s="978"/>
      <c r="AE523" s="978"/>
      <c r="AF523" s="978"/>
      <c r="AG523" s="978"/>
      <c r="AH523" s="978"/>
      <c r="AI523" s="978"/>
    </row>
    <row r="524" spans="4:35">
      <c r="D524" t="s">
        <v>269</v>
      </c>
      <c r="E524" t="s">
        <v>245</v>
      </c>
      <c r="F524" t="s">
        <v>376</v>
      </c>
      <c r="G524" t="s">
        <v>315</v>
      </c>
      <c r="H524" t="s">
        <v>296</v>
      </c>
      <c r="I524" t="s">
        <v>297</v>
      </c>
      <c r="J524" t="s">
        <v>130</v>
      </c>
      <c r="K524" t="s">
        <v>356</v>
      </c>
      <c r="L524" s="64"/>
      <c r="M524" s="64"/>
      <c r="Q524" s="978"/>
      <c r="R524" s="978" t="str">
        <f t="shared" si="4"/>
        <v/>
      </c>
      <c r="V524" s="978"/>
      <c r="W524" s="1132" t="str">
        <f>IFERROR(VLOOKUP(V524,'1.3 Lists'!$V$10:$W$346,2,FALSE),"")</f>
        <v/>
      </c>
      <c r="X524" s="978"/>
      <c r="AC524" t="s">
        <v>2455</v>
      </c>
      <c r="AD524" s="978"/>
      <c r="AE524" s="978"/>
      <c r="AF524" s="978"/>
      <c r="AG524" s="978"/>
      <c r="AH524" s="978"/>
      <c r="AI524" s="978"/>
    </row>
    <row r="525" spans="4:35">
      <c r="D525" t="s">
        <v>269</v>
      </c>
      <c r="E525" t="s">
        <v>245</v>
      </c>
      <c r="F525" t="s">
        <v>376</v>
      </c>
      <c r="G525" t="s">
        <v>315</v>
      </c>
      <c r="H525" t="s">
        <v>296</v>
      </c>
      <c r="I525" t="s">
        <v>297</v>
      </c>
      <c r="J525" t="s">
        <v>130</v>
      </c>
      <c r="K525" t="s">
        <v>356</v>
      </c>
      <c r="L525" s="64"/>
      <c r="M525" s="64"/>
      <c r="Q525" s="978"/>
      <c r="R525" s="978" t="str">
        <f t="shared" si="4"/>
        <v/>
      </c>
      <c r="V525" s="978"/>
      <c r="W525" s="1132" t="str">
        <f>IFERROR(VLOOKUP(V525,'1.3 Lists'!$V$10:$W$346,2,FALSE),"")</f>
        <v/>
      </c>
      <c r="X525" s="978"/>
      <c r="AC525" t="s">
        <v>2455</v>
      </c>
      <c r="AD525" s="978"/>
      <c r="AE525" s="978"/>
      <c r="AF525" s="978"/>
      <c r="AG525" s="978"/>
      <c r="AH525" s="978"/>
      <c r="AI525" s="978"/>
    </row>
    <row r="526" spans="4:35">
      <c r="D526" t="s">
        <v>269</v>
      </c>
      <c r="E526" t="s">
        <v>245</v>
      </c>
      <c r="F526" t="s">
        <v>376</v>
      </c>
      <c r="G526" t="s">
        <v>315</v>
      </c>
      <c r="H526" t="s">
        <v>296</v>
      </c>
      <c r="I526" t="s">
        <v>297</v>
      </c>
      <c r="J526" t="s">
        <v>130</v>
      </c>
      <c r="K526" t="s">
        <v>356</v>
      </c>
      <c r="L526" s="64"/>
      <c r="M526" s="64"/>
      <c r="Q526" s="978"/>
      <c r="R526" s="978" t="str">
        <f t="shared" si="4"/>
        <v/>
      </c>
      <c r="V526" s="978"/>
      <c r="W526" s="1132" t="str">
        <f>IFERROR(VLOOKUP(V526,'1.3 Lists'!$V$10:$W$346,2,FALSE),"")</f>
        <v/>
      </c>
      <c r="X526" s="978"/>
      <c r="AC526" t="s">
        <v>2455</v>
      </c>
      <c r="AD526" s="978"/>
      <c r="AE526" s="978"/>
      <c r="AF526" s="978"/>
      <c r="AG526" s="978"/>
      <c r="AH526" s="978"/>
      <c r="AI526" s="978"/>
    </row>
    <row r="527" spans="4:35">
      <c r="D527" t="s">
        <v>269</v>
      </c>
      <c r="E527" t="s">
        <v>245</v>
      </c>
      <c r="F527" t="s">
        <v>376</v>
      </c>
      <c r="G527" t="s">
        <v>315</v>
      </c>
      <c r="H527" t="s">
        <v>296</v>
      </c>
      <c r="I527" t="s">
        <v>297</v>
      </c>
      <c r="J527" t="s">
        <v>130</v>
      </c>
      <c r="K527" t="s">
        <v>356</v>
      </c>
      <c r="L527" s="64"/>
      <c r="M527" s="64"/>
      <c r="Q527" s="978"/>
      <c r="R527" s="978" t="str">
        <f t="shared" si="4"/>
        <v/>
      </c>
      <c r="V527" s="978"/>
      <c r="W527" s="1132" t="str">
        <f>IFERROR(VLOOKUP(V527,'1.3 Lists'!$V$10:$W$346,2,FALSE),"")</f>
        <v/>
      </c>
      <c r="X527" s="978"/>
      <c r="AC527" t="s">
        <v>2455</v>
      </c>
      <c r="AD527" s="978"/>
      <c r="AE527" s="978"/>
      <c r="AF527" s="978"/>
      <c r="AG527" s="978"/>
      <c r="AH527" s="978"/>
      <c r="AI527" s="978"/>
    </row>
    <row r="528" spans="4:35">
      <c r="D528" t="s">
        <v>269</v>
      </c>
      <c r="E528" t="s">
        <v>245</v>
      </c>
      <c r="F528" t="s">
        <v>376</v>
      </c>
      <c r="G528" t="s">
        <v>315</v>
      </c>
      <c r="H528" t="s">
        <v>296</v>
      </c>
      <c r="I528" t="s">
        <v>297</v>
      </c>
      <c r="J528" t="s">
        <v>130</v>
      </c>
      <c r="K528" t="s">
        <v>356</v>
      </c>
      <c r="L528" s="64"/>
      <c r="M528" s="64"/>
      <c r="Q528" s="978"/>
      <c r="R528" s="978" t="str">
        <f t="shared" si="4"/>
        <v/>
      </c>
      <c r="V528" s="978"/>
      <c r="W528" s="1132" t="str">
        <f>IFERROR(VLOOKUP(V528,'1.3 Lists'!$V$10:$W$346,2,FALSE),"")</f>
        <v/>
      </c>
      <c r="X528" s="978"/>
      <c r="AC528" t="s">
        <v>2455</v>
      </c>
      <c r="AD528" s="978"/>
      <c r="AE528" s="978"/>
      <c r="AF528" s="978"/>
      <c r="AG528" s="978"/>
      <c r="AH528" s="978"/>
      <c r="AI528" s="978"/>
    </row>
    <row r="529" spans="4:35">
      <c r="D529" t="s">
        <v>269</v>
      </c>
      <c r="E529" t="s">
        <v>245</v>
      </c>
      <c r="F529" t="s">
        <v>376</v>
      </c>
      <c r="G529" t="s">
        <v>315</v>
      </c>
      <c r="H529" t="s">
        <v>296</v>
      </c>
      <c r="I529" t="s">
        <v>297</v>
      </c>
      <c r="J529" t="s">
        <v>130</v>
      </c>
      <c r="K529" t="s">
        <v>356</v>
      </c>
      <c r="L529" s="64"/>
      <c r="M529" s="64"/>
      <c r="Q529" s="978"/>
      <c r="R529" s="978" t="str">
        <f t="shared" si="4"/>
        <v/>
      </c>
      <c r="V529" s="978"/>
      <c r="W529" s="1132" t="str">
        <f>IFERROR(VLOOKUP(V529,'1.3 Lists'!$V$10:$W$346,2,FALSE),"")</f>
        <v/>
      </c>
      <c r="X529" s="978"/>
      <c r="AC529" t="s">
        <v>2455</v>
      </c>
      <c r="AD529" s="978"/>
      <c r="AE529" s="978"/>
      <c r="AF529" s="978"/>
      <c r="AG529" s="978"/>
      <c r="AH529" s="978"/>
      <c r="AI529" s="978"/>
    </row>
    <row r="530" spans="4:35">
      <c r="D530" t="s">
        <v>269</v>
      </c>
      <c r="E530" t="s">
        <v>245</v>
      </c>
      <c r="F530" t="s">
        <v>376</v>
      </c>
      <c r="G530" t="s">
        <v>315</v>
      </c>
      <c r="H530" t="s">
        <v>296</v>
      </c>
      <c r="I530" t="s">
        <v>297</v>
      </c>
      <c r="J530" t="s">
        <v>130</v>
      </c>
      <c r="K530" t="s">
        <v>356</v>
      </c>
      <c r="L530" s="64"/>
      <c r="M530" s="64"/>
      <c r="Q530" s="978"/>
      <c r="R530" s="978" t="str">
        <f t="shared" si="4"/>
        <v/>
      </c>
      <c r="V530" s="978"/>
      <c r="W530" s="1132" t="str">
        <f>IFERROR(VLOOKUP(V530,'1.3 Lists'!$V$10:$W$346,2,FALSE),"")</f>
        <v/>
      </c>
      <c r="X530" s="978"/>
      <c r="AC530" t="s">
        <v>2455</v>
      </c>
      <c r="AD530" s="978"/>
      <c r="AE530" s="978"/>
      <c r="AF530" s="978"/>
      <c r="AG530" s="978"/>
      <c r="AH530" s="978"/>
      <c r="AI530" s="978"/>
    </row>
    <row r="531" spans="4:35">
      <c r="D531" t="s">
        <v>269</v>
      </c>
      <c r="E531" t="s">
        <v>245</v>
      </c>
      <c r="F531" t="s">
        <v>376</v>
      </c>
      <c r="G531" t="s">
        <v>315</v>
      </c>
      <c r="H531" t="s">
        <v>296</v>
      </c>
      <c r="I531" t="s">
        <v>297</v>
      </c>
      <c r="J531" t="s">
        <v>130</v>
      </c>
      <c r="K531" t="s">
        <v>356</v>
      </c>
      <c r="L531" s="64"/>
      <c r="M531" s="64"/>
      <c r="Q531" s="978"/>
      <c r="R531" s="978" t="str">
        <f t="shared" si="4"/>
        <v/>
      </c>
      <c r="V531" s="978"/>
      <c r="W531" s="1132" t="str">
        <f>IFERROR(VLOOKUP(V531,'1.3 Lists'!$V$10:$W$346,2,FALSE),"")</f>
        <v/>
      </c>
      <c r="X531" s="978"/>
      <c r="AC531" t="s">
        <v>2455</v>
      </c>
      <c r="AD531" s="978"/>
      <c r="AE531" s="978"/>
      <c r="AF531" s="978"/>
      <c r="AG531" s="978"/>
      <c r="AH531" s="978"/>
      <c r="AI531" s="978"/>
    </row>
    <row r="532" spans="4:35">
      <c r="D532" t="s">
        <v>269</v>
      </c>
      <c r="E532" t="s">
        <v>245</v>
      </c>
      <c r="F532" t="s">
        <v>376</v>
      </c>
      <c r="G532" t="s">
        <v>315</v>
      </c>
      <c r="H532" t="s">
        <v>296</v>
      </c>
      <c r="I532" t="s">
        <v>297</v>
      </c>
      <c r="J532" t="s">
        <v>130</v>
      </c>
      <c r="K532" t="s">
        <v>356</v>
      </c>
      <c r="L532" s="64"/>
      <c r="M532" s="64"/>
      <c r="Q532" s="978"/>
      <c r="R532" s="978" t="str">
        <f t="shared" si="4"/>
        <v/>
      </c>
      <c r="V532" s="978"/>
      <c r="W532" s="1132" t="str">
        <f>IFERROR(VLOOKUP(V532,'1.3 Lists'!$V$10:$W$346,2,FALSE),"")</f>
        <v/>
      </c>
      <c r="X532" s="978"/>
      <c r="AC532" t="s">
        <v>2455</v>
      </c>
      <c r="AD532" s="978"/>
      <c r="AE532" s="978"/>
      <c r="AF532" s="978"/>
      <c r="AG532" s="978"/>
      <c r="AH532" s="978"/>
      <c r="AI532" s="978"/>
    </row>
    <row r="533" spans="4:35">
      <c r="D533" t="s">
        <v>269</v>
      </c>
      <c r="E533" t="s">
        <v>245</v>
      </c>
      <c r="F533" t="s">
        <v>376</v>
      </c>
      <c r="G533" t="s">
        <v>315</v>
      </c>
      <c r="H533" t="s">
        <v>296</v>
      </c>
      <c r="I533" t="s">
        <v>297</v>
      </c>
      <c r="J533" t="s">
        <v>130</v>
      </c>
      <c r="K533" t="s">
        <v>356</v>
      </c>
      <c r="L533" s="63"/>
      <c r="M533" s="63"/>
      <c r="Q533" s="978"/>
      <c r="R533" s="978" t="str">
        <f t="shared" si="4"/>
        <v/>
      </c>
      <c r="V533" s="978"/>
      <c r="W533" s="1132" t="str">
        <f>IFERROR(VLOOKUP(V533,'1.3 Lists'!$V$10:$W$346,2,FALSE),"")</f>
        <v/>
      </c>
      <c r="X533" s="978"/>
      <c r="AC533" t="s">
        <v>2455</v>
      </c>
      <c r="AD533" s="978"/>
      <c r="AE533" s="978"/>
      <c r="AF533" s="978"/>
      <c r="AG533" s="978"/>
      <c r="AH533" s="978"/>
      <c r="AI533" s="978"/>
    </row>
    <row r="534" spans="4:35">
      <c r="D534" t="s">
        <v>269</v>
      </c>
      <c r="E534" t="s">
        <v>245</v>
      </c>
      <c r="F534" t="s">
        <v>376</v>
      </c>
      <c r="G534" t="s">
        <v>315</v>
      </c>
      <c r="H534" t="s">
        <v>296</v>
      </c>
      <c r="I534" t="s">
        <v>297</v>
      </c>
      <c r="J534" t="s">
        <v>130</v>
      </c>
      <c r="K534" t="s">
        <v>356</v>
      </c>
      <c r="L534" s="63"/>
      <c r="M534" s="63"/>
      <c r="Q534" s="978"/>
      <c r="R534" s="978" t="str">
        <f t="shared" si="4"/>
        <v/>
      </c>
      <c r="V534" s="978"/>
      <c r="W534" s="1132" t="str">
        <f>IFERROR(VLOOKUP(V534,'1.3 Lists'!$V$10:$W$346,2,FALSE),"")</f>
        <v/>
      </c>
      <c r="X534" s="978"/>
      <c r="AC534" t="s">
        <v>2455</v>
      </c>
      <c r="AD534" s="978"/>
      <c r="AE534" s="978"/>
      <c r="AF534" s="978"/>
      <c r="AG534" s="978"/>
      <c r="AH534" s="978"/>
      <c r="AI534" s="978"/>
    </row>
    <row r="535" spans="4:35">
      <c r="D535" t="s">
        <v>269</v>
      </c>
      <c r="E535" t="s">
        <v>245</v>
      </c>
      <c r="F535" t="s">
        <v>376</v>
      </c>
      <c r="G535" t="s">
        <v>315</v>
      </c>
      <c r="H535" t="s">
        <v>296</v>
      </c>
      <c r="I535" t="s">
        <v>297</v>
      </c>
      <c r="J535" t="s">
        <v>130</v>
      </c>
      <c r="K535" t="s">
        <v>356</v>
      </c>
      <c r="L535" s="63"/>
      <c r="M535" s="63"/>
      <c r="Q535" s="978"/>
      <c r="R535" s="978" t="str">
        <f t="shared" si="4"/>
        <v/>
      </c>
      <c r="V535" s="978"/>
      <c r="W535" s="1132" t="str">
        <f>IFERROR(VLOOKUP(V535,'1.3 Lists'!$V$10:$W$346,2,FALSE),"")</f>
        <v/>
      </c>
      <c r="X535" s="978"/>
      <c r="AC535" t="s">
        <v>2455</v>
      </c>
      <c r="AD535" s="978"/>
      <c r="AE535" s="978"/>
      <c r="AF535" s="978"/>
      <c r="AG535" s="978"/>
      <c r="AH535" s="978"/>
      <c r="AI535" s="978"/>
    </row>
    <row r="536" spans="4:35">
      <c r="D536" t="s">
        <v>269</v>
      </c>
      <c r="E536" t="s">
        <v>245</v>
      </c>
      <c r="F536" t="s">
        <v>376</v>
      </c>
      <c r="G536" t="s">
        <v>315</v>
      </c>
      <c r="H536" t="s">
        <v>296</v>
      </c>
      <c r="I536" t="s">
        <v>297</v>
      </c>
      <c r="J536" t="s">
        <v>130</v>
      </c>
      <c r="K536" t="s">
        <v>356</v>
      </c>
      <c r="L536" s="63"/>
      <c r="M536" s="63"/>
      <c r="Q536" s="978"/>
      <c r="R536" s="978" t="str">
        <f t="shared" si="4"/>
        <v/>
      </c>
      <c r="V536" s="978"/>
      <c r="W536" s="1132" t="str">
        <f>IFERROR(VLOOKUP(V536,'1.3 Lists'!$V$10:$W$346,2,FALSE),"")</f>
        <v/>
      </c>
      <c r="X536" s="978"/>
      <c r="AC536" t="s">
        <v>2455</v>
      </c>
      <c r="AD536" s="978"/>
      <c r="AE536" s="978"/>
      <c r="AF536" s="978"/>
      <c r="AG536" s="978"/>
      <c r="AH536" s="978"/>
      <c r="AI536" s="978"/>
    </row>
    <row r="537" spans="4:35">
      <c r="D537" t="s">
        <v>269</v>
      </c>
      <c r="E537" t="s">
        <v>245</v>
      </c>
      <c r="F537" t="s">
        <v>376</v>
      </c>
      <c r="G537" t="s">
        <v>315</v>
      </c>
      <c r="H537" t="s">
        <v>296</v>
      </c>
      <c r="I537" t="s">
        <v>297</v>
      </c>
      <c r="J537" t="s">
        <v>130</v>
      </c>
      <c r="K537" t="s">
        <v>356</v>
      </c>
      <c r="L537" s="63"/>
      <c r="M537" s="63"/>
      <c r="Q537" s="978"/>
      <c r="R537" s="978" t="str">
        <f t="shared" si="4"/>
        <v/>
      </c>
      <c r="V537" s="978"/>
      <c r="W537" s="1132" t="str">
        <f>IFERROR(VLOOKUP(V537,'1.3 Lists'!$V$10:$W$346,2,FALSE),"")</f>
        <v/>
      </c>
      <c r="X537" s="978"/>
      <c r="AC537" t="s">
        <v>2455</v>
      </c>
      <c r="AD537" s="978"/>
      <c r="AE537" s="978"/>
      <c r="AF537" s="978"/>
      <c r="AG537" s="978"/>
      <c r="AH537" s="978"/>
      <c r="AI537" s="978"/>
    </row>
    <row r="538" spans="4:35">
      <c r="D538" t="s">
        <v>269</v>
      </c>
      <c r="E538" t="s">
        <v>245</v>
      </c>
      <c r="F538" t="s">
        <v>376</v>
      </c>
      <c r="G538" t="s">
        <v>315</v>
      </c>
      <c r="H538" t="s">
        <v>296</v>
      </c>
      <c r="I538" t="s">
        <v>297</v>
      </c>
      <c r="J538" t="s">
        <v>130</v>
      </c>
      <c r="K538" t="s">
        <v>356</v>
      </c>
      <c r="L538" s="63"/>
      <c r="M538" s="63"/>
      <c r="Q538" s="978"/>
      <c r="R538" s="978" t="str">
        <f t="shared" si="4"/>
        <v/>
      </c>
      <c r="V538" s="978"/>
      <c r="W538" s="1132" t="str">
        <f>IFERROR(VLOOKUP(V538,'1.3 Lists'!$V$10:$W$346,2,FALSE),"")</f>
        <v/>
      </c>
      <c r="X538" s="978"/>
      <c r="AC538" t="s">
        <v>2455</v>
      </c>
      <c r="AD538" s="978"/>
      <c r="AE538" s="978"/>
      <c r="AF538" s="978"/>
      <c r="AG538" s="978"/>
      <c r="AH538" s="978"/>
      <c r="AI538" s="978"/>
    </row>
    <row r="539" spans="4:35">
      <c r="D539" t="s">
        <v>269</v>
      </c>
      <c r="E539" t="s">
        <v>245</v>
      </c>
      <c r="F539" t="s">
        <v>376</v>
      </c>
      <c r="G539" t="s">
        <v>315</v>
      </c>
      <c r="H539" t="s">
        <v>296</v>
      </c>
      <c r="I539" t="s">
        <v>297</v>
      </c>
      <c r="J539" t="s">
        <v>130</v>
      </c>
      <c r="K539" t="s">
        <v>356</v>
      </c>
      <c r="L539" s="63"/>
      <c r="M539" s="63"/>
      <c r="Q539" s="978"/>
      <c r="R539" s="978" t="str">
        <f t="shared" si="4"/>
        <v/>
      </c>
      <c r="V539" s="978"/>
      <c r="W539" s="1132" t="str">
        <f>IFERROR(VLOOKUP(V539,'1.3 Lists'!$V$10:$W$346,2,FALSE),"")</f>
        <v/>
      </c>
      <c r="X539" s="978"/>
      <c r="AC539" t="s">
        <v>2455</v>
      </c>
      <c r="AD539" s="978"/>
      <c r="AE539" s="978"/>
      <c r="AF539" s="978"/>
      <c r="AG539" s="978"/>
      <c r="AH539" s="978"/>
      <c r="AI539" s="978"/>
    </row>
    <row r="540" spans="4:35">
      <c r="D540" t="s">
        <v>269</v>
      </c>
      <c r="E540" t="s">
        <v>245</v>
      </c>
      <c r="F540" t="s">
        <v>376</v>
      </c>
      <c r="G540" t="s">
        <v>315</v>
      </c>
      <c r="H540" t="s">
        <v>296</v>
      </c>
      <c r="I540" t="s">
        <v>297</v>
      </c>
      <c r="J540" t="s">
        <v>130</v>
      </c>
      <c r="K540" t="s">
        <v>356</v>
      </c>
      <c r="L540" s="63"/>
      <c r="M540" s="63"/>
      <c r="Q540" s="978"/>
      <c r="R540" s="978" t="str">
        <f t="shared" si="4"/>
        <v/>
      </c>
      <c r="V540" s="978"/>
      <c r="W540" s="1132" t="str">
        <f>IFERROR(VLOOKUP(V540,'1.3 Lists'!$V$10:$W$346,2,FALSE),"")</f>
        <v/>
      </c>
      <c r="X540" s="978"/>
      <c r="AC540" t="s">
        <v>2455</v>
      </c>
      <c r="AD540" s="978"/>
      <c r="AE540" s="978"/>
      <c r="AF540" s="978"/>
      <c r="AG540" s="978"/>
      <c r="AH540" s="978"/>
      <c r="AI540" s="978"/>
    </row>
    <row r="541" spans="4:35">
      <c r="D541" t="s">
        <v>269</v>
      </c>
      <c r="E541" t="s">
        <v>245</v>
      </c>
      <c r="F541" t="s">
        <v>376</v>
      </c>
      <c r="G541" t="s">
        <v>315</v>
      </c>
      <c r="H541" t="s">
        <v>296</v>
      </c>
      <c r="I541" t="s">
        <v>297</v>
      </c>
      <c r="J541" t="s">
        <v>130</v>
      </c>
      <c r="K541" t="s">
        <v>356</v>
      </c>
      <c r="L541" s="63"/>
      <c r="M541" s="63"/>
      <c r="Q541" s="978"/>
      <c r="R541" s="978" t="str">
        <f t="shared" si="4"/>
        <v/>
      </c>
      <c r="V541" s="978"/>
      <c r="W541" s="1132" t="str">
        <f>IFERROR(VLOOKUP(V541,'1.3 Lists'!$V$10:$W$346,2,FALSE),"")</f>
        <v/>
      </c>
      <c r="X541" s="978"/>
      <c r="AC541" t="s">
        <v>2455</v>
      </c>
      <c r="AD541" s="978"/>
      <c r="AE541" s="978"/>
      <c r="AF541" s="978"/>
      <c r="AG541" s="978"/>
      <c r="AH541" s="978"/>
      <c r="AI541" s="978"/>
    </row>
    <row r="542" spans="4:35">
      <c r="D542" t="s">
        <v>269</v>
      </c>
      <c r="E542" t="s">
        <v>245</v>
      </c>
      <c r="F542" t="s">
        <v>376</v>
      </c>
      <c r="G542" t="s">
        <v>315</v>
      </c>
      <c r="H542" t="s">
        <v>296</v>
      </c>
      <c r="I542" t="s">
        <v>297</v>
      </c>
      <c r="J542" t="s">
        <v>130</v>
      </c>
      <c r="K542" t="s">
        <v>356</v>
      </c>
      <c r="L542" s="63"/>
      <c r="M542" s="63"/>
      <c r="Q542" s="978"/>
      <c r="R542" s="978" t="str">
        <f t="shared" si="4"/>
        <v/>
      </c>
      <c r="V542" s="978"/>
      <c r="W542" s="1132" t="str">
        <f>IFERROR(VLOOKUP(V542,'1.3 Lists'!$V$10:$W$346,2,FALSE),"")</f>
        <v/>
      </c>
      <c r="X542" s="978"/>
      <c r="AC542" t="s">
        <v>2455</v>
      </c>
      <c r="AD542" s="978"/>
      <c r="AE542" s="978"/>
      <c r="AF542" s="978"/>
      <c r="AG542" s="978"/>
      <c r="AH542" s="978"/>
      <c r="AI542" s="978"/>
    </row>
    <row r="543" spans="4:35">
      <c r="D543" t="s">
        <v>269</v>
      </c>
      <c r="E543" t="s">
        <v>245</v>
      </c>
      <c r="F543" t="s">
        <v>376</v>
      </c>
      <c r="G543" t="s">
        <v>315</v>
      </c>
      <c r="H543" t="s">
        <v>296</v>
      </c>
      <c r="I543" t="s">
        <v>297</v>
      </c>
      <c r="J543" t="s">
        <v>130</v>
      </c>
      <c r="K543" t="s">
        <v>356</v>
      </c>
      <c r="L543" s="63"/>
      <c r="M543" s="63"/>
      <c r="Q543" s="978"/>
      <c r="R543" s="978" t="str">
        <f t="shared" si="4"/>
        <v/>
      </c>
      <c r="V543" s="978"/>
      <c r="W543" s="1132" t="str">
        <f>IFERROR(VLOOKUP(V543,'1.3 Lists'!$V$10:$W$346,2,FALSE),"")</f>
        <v/>
      </c>
      <c r="X543" s="978"/>
      <c r="AC543" t="s">
        <v>2455</v>
      </c>
      <c r="AD543" s="978"/>
      <c r="AE543" s="978"/>
      <c r="AF543" s="978"/>
      <c r="AG543" s="978"/>
      <c r="AH543" s="978"/>
      <c r="AI543" s="978"/>
    </row>
    <row r="544" spans="4:35">
      <c r="D544" t="s">
        <v>269</v>
      </c>
      <c r="E544" t="s">
        <v>245</v>
      </c>
      <c r="F544" t="s">
        <v>376</v>
      </c>
      <c r="G544" t="s">
        <v>315</v>
      </c>
      <c r="H544" t="s">
        <v>296</v>
      </c>
      <c r="I544" t="s">
        <v>297</v>
      </c>
      <c r="J544" t="s">
        <v>130</v>
      </c>
      <c r="K544" t="s">
        <v>356</v>
      </c>
      <c r="L544" s="63"/>
      <c r="M544" s="63"/>
      <c r="Q544" s="978"/>
      <c r="R544" s="978" t="str">
        <f t="shared" si="4"/>
        <v/>
      </c>
      <c r="V544" s="978"/>
      <c r="W544" s="1132" t="str">
        <f>IFERROR(VLOOKUP(V544,'1.3 Lists'!$V$10:$W$346,2,FALSE),"")</f>
        <v/>
      </c>
      <c r="X544" s="978"/>
      <c r="AC544" t="s">
        <v>2455</v>
      </c>
      <c r="AD544" s="978"/>
      <c r="AE544" s="978"/>
      <c r="AF544" s="978"/>
      <c r="AG544" s="978"/>
      <c r="AH544" s="978"/>
      <c r="AI544" s="978"/>
    </row>
    <row r="545" spans="4:35">
      <c r="D545" t="s">
        <v>269</v>
      </c>
      <c r="E545" t="s">
        <v>245</v>
      </c>
      <c r="F545" t="s">
        <v>376</v>
      </c>
      <c r="G545" t="s">
        <v>315</v>
      </c>
      <c r="H545" t="s">
        <v>296</v>
      </c>
      <c r="I545" t="s">
        <v>297</v>
      </c>
      <c r="J545" t="s">
        <v>130</v>
      </c>
      <c r="K545" t="s">
        <v>356</v>
      </c>
      <c r="L545" s="63"/>
      <c r="M545" s="63"/>
      <c r="Q545" s="978"/>
      <c r="R545" s="978" t="str">
        <f t="shared" si="4"/>
        <v/>
      </c>
      <c r="V545" s="978"/>
      <c r="W545" s="1132" t="str">
        <f>IFERROR(VLOOKUP(V545,'1.3 Lists'!$V$10:$W$346,2,FALSE),"")</f>
        <v/>
      </c>
      <c r="X545" s="978"/>
      <c r="AC545" t="s">
        <v>2455</v>
      </c>
      <c r="AD545" s="978"/>
      <c r="AE545" s="978"/>
      <c r="AF545" s="978"/>
      <c r="AG545" s="978"/>
      <c r="AH545" s="978"/>
      <c r="AI545" s="978"/>
    </row>
    <row r="546" spans="4:35">
      <c r="D546" t="s">
        <v>269</v>
      </c>
      <c r="E546" t="s">
        <v>245</v>
      </c>
      <c r="F546" t="s">
        <v>376</v>
      </c>
      <c r="G546" t="s">
        <v>315</v>
      </c>
      <c r="H546" t="s">
        <v>296</v>
      </c>
      <c r="I546" t="s">
        <v>297</v>
      </c>
      <c r="J546" t="s">
        <v>130</v>
      </c>
      <c r="K546" t="s">
        <v>356</v>
      </c>
      <c r="L546" s="63"/>
      <c r="M546" s="63"/>
      <c r="Q546" s="978"/>
      <c r="R546" s="978" t="str">
        <f t="shared" si="4"/>
        <v/>
      </c>
      <c r="V546" s="978"/>
      <c r="W546" s="1132" t="str">
        <f>IFERROR(VLOOKUP(V546,'1.3 Lists'!$V$10:$W$346,2,FALSE),"")</f>
        <v/>
      </c>
      <c r="X546" s="978"/>
      <c r="AC546" t="s">
        <v>2455</v>
      </c>
      <c r="AD546" s="978"/>
      <c r="AE546" s="978"/>
      <c r="AF546" s="978"/>
      <c r="AG546" s="978"/>
      <c r="AH546" s="978"/>
      <c r="AI546" s="978"/>
    </row>
    <row r="547" spans="4:35">
      <c r="D547" t="s">
        <v>269</v>
      </c>
      <c r="E547" t="s">
        <v>245</v>
      </c>
      <c r="F547" t="s">
        <v>376</v>
      </c>
      <c r="G547" t="s">
        <v>315</v>
      </c>
      <c r="H547" t="s">
        <v>296</v>
      </c>
      <c r="I547" t="s">
        <v>297</v>
      </c>
      <c r="J547" t="s">
        <v>130</v>
      </c>
      <c r="K547" t="s">
        <v>356</v>
      </c>
      <c r="L547" s="63"/>
      <c r="M547" s="63"/>
      <c r="Q547" s="978"/>
      <c r="R547" s="978" t="str">
        <f t="shared" si="4"/>
        <v/>
      </c>
      <c r="V547" s="978"/>
      <c r="W547" s="1132" t="str">
        <f>IFERROR(VLOOKUP(V547,'1.3 Lists'!$V$10:$W$346,2,FALSE),"")</f>
        <v/>
      </c>
      <c r="X547" s="978"/>
      <c r="AC547" t="s">
        <v>2455</v>
      </c>
      <c r="AD547" s="978"/>
      <c r="AE547" s="978"/>
      <c r="AF547" s="978"/>
      <c r="AG547" s="978"/>
      <c r="AH547" s="978"/>
      <c r="AI547" s="978"/>
    </row>
    <row r="548" spans="4:35">
      <c r="D548" t="s">
        <v>269</v>
      </c>
      <c r="E548" t="s">
        <v>245</v>
      </c>
      <c r="F548" t="s">
        <v>376</v>
      </c>
      <c r="G548" t="s">
        <v>315</v>
      </c>
      <c r="H548" t="s">
        <v>296</v>
      </c>
      <c r="I548" t="s">
        <v>297</v>
      </c>
      <c r="J548" t="s">
        <v>130</v>
      </c>
      <c r="K548" t="s">
        <v>356</v>
      </c>
      <c r="L548" s="63"/>
      <c r="M548" s="63"/>
      <c r="Q548" s="978"/>
      <c r="R548" s="978" t="str">
        <f t="shared" si="4"/>
        <v/>
      </c>
      <c r="V548" s="978"/>
      <c r="W548" s="1132" t="str">
        <f>IFERROR(VLOOKUP(V548,'1.3 Lists'!$V$10:$W$346,2,FALSE),"")</f>
        <v/>
      </c>
      <c r="X548" s="978"/>
      <c r="AC548" t="s">
        <v>2455</v>
      </c>
      <c r="AD548" s="978"/>
      <c r="AE548" s="978"/>
      <c r="AF548" s="978"/>
      <c r="AG548" s="978"/>
      <c r="AH548" s="978"/>
      <c r="AI548" s="978"/>
    </row>
    <row r="549" spans="4:35">
      <c r="D549" t="s">
        <v>269</v>
      </c>
      <c r="E549" t="s">
        <v>245</v>
      </c>
      <c r="F549" t="s">
        <v>376</v>
      </c>
      <c r="G549" t="s">
        <v>315</v>
      </c>
      <c r="H549" t="s">
        <v>296</v>
      </c>
      <c r="I549" t="s">
        <v>297</v>
      </c>
      <c r="J549" t="s">
        <v>130</v>
      </c>
      <c r="K549" t="s">
        <v>356</v>
      </c>
      <c r="L549" s="63"/>
      <c r="M549" s="63"/>
      <c r="Q549" s="978"/>
      <c r="R549" s="978" t="str">
        <f t="shared" si="4"/>
        <v/>
      </c>
      <c r="V549" s="978"/>
      <c r="W549" s="1132" t="str">
        <f>IFERROR(VLOOKUP(V549,'1.3 Lists'!$V$10:$W$346,2,FALSE),"")</f>
        <v/>
      </c>
      <c r="X549" s="978"/>
      <c r="AC549" t="s">
        <v>2455</v>
      </c>
      <c r="AD549" s="978"/>
      <c r="AE549" s="978"/>
      <c r="AF549" s="978"/>
      <c r="AG549" s="978"/>
      <c r="AH549" s="978"/>
      <c r="AI549" s="978"/>
    </row>
    <row r="550" spans="4:35">
      <c r="D550" t="s">
        <v>269</v>
      </c>
      <c r="E550" t="s">
        <v>245</v>
      </c>
      <c r="F550" t="s">
        <v>376</v>
      </c>
      <c r="G550" t="s">
        <v>315</v>
      </c>
      <c r="H550" t="s">
        <v>296</v>
      </c>
      <c r="I550" t="s">
        <v>297</v>
      </c>
      <c r="J550" t="s">
        <v>130</v>
      </c>
      <c r="K550" t="s">
        <v>356</v>
      </c>
      <c r="L550" s="63"/>
      <c r="M550" s="63"/>
      <c r="Q550" s="978"/>
      <c r="R550" s="978" t="str">
        <f t="shared" si="4"/>
        <v/>
      </c>
      <c r="V550" s="978"/>
      <c r="W550" s="1132" t="str">
        <f>IFERROR(VLOOKUP(V550,'1.3 Lists'!$V$10:$W$346,2,FALSE),"")</f>
        <v/>
      </c>
      <c r="X550" s="978"/>
      <c r="AC550" t="s">
        <v>2455</v>
      </c>
      <c r="AD550" s="978"/>
      <c r="AE550" s="978"/>
      <c r="AF550" s="978"/>
      <c r="AG550" s="978"/>
      <c r="AH550" s="978"/>
      <c r="AI550" s="978"/>
    </row>
    <row r="551" spans="4:35">
      <c r="D551" t="s">
        <v>269</v>
      </c>
      <c r="E551" t="s">
        <v>245</v>
      </c>
      <c r="F551" t="s">
        <v>376</v>
      </c>
      <c r="G551" t="s">
        <v>315</v>
      </c>
      <c r="H551" t="s">
        <v>296</v>
      </c>
      <c r="I551" t="s">
        <v>297</v>
      </c>
      <c r="J551" t="s">
        <v>130</v>
      </c>
      <c r="K551" t="s">
        <v>356</v>
      </c>
      <c r="L551" s="63"/>
      <c r="M551" s="63"/>
      <c r="Q551" s="978"/>
      <c r="R551" s="978" t="str">
        <f t="shared" si="4"/>
        <v/>
      </c>
      <c r="V551" s="978"/>
      <c r="W551" s="1132" t="str">
        <f>IFERROR(VLOOKUP(V551,'1.3 Lists'!$V$10:$W$346,2,FALSE),"")</f>
        <v/>
      </c>
      <c r="X551" s="978"/>
      <c r="AC551" t="s">
        <v>2455</v>
      </c>
      <c r="AD551" s="978"/>
      <c r="AE551" s="978"/>
      <c r="AF551" s="978"/>
      <c r="AG551" s="978"/>
      <c r="AH551" s="978"/>
      <c r="AI551" s="978"/>
    </row>
    <row r="552" spans="4:35">
      <c r="D552" t="s">
        <v>269</v>
      </c>
      <c r="E552" t="s">
        <v>245</v>
      </c>
      <c r="F552" t="s">
        <v>376</v>
      </c>
      <c r="G552" t="s">
        <v>315</v>
      </c>
      <c r="H552" t="s">
        <v>296</v>
      </c>
      <c r="I552" t="s">
        <v>297</v>
      </c>
      <c r="J552" t="s">
        <v>130</v>
      </c>
      <c r="K552" t="s">
        <v>356</v>
      </c>
      <c r="L552" s="63"/>
      <c r="M552" s="63"/>
      <c r="Q552" s="978"/>
      <c r="R552" s="978" t="str">
        <f t="shared" si="4"/>
        <v/>
      </c>
      <c r="V552" s="978"/>
      <c r="W552" s="1132" t="str">
        <f>IFERROR(VLOOKUP(V552,'1.3 Lists'!$V$10:$W$346,2,FALSE),"")</f>
        <v/>
      </c>
      <c r="X552" s="978"/>
      <c r="AC552" t="s">
        <v>2455</v>
      </c>
      <c r="AD552" s="978"/>
      <c r="AE552" s="978"/>
      <c r="AF552" s="978"/>
      <c r="AG552" s="978"/>
      <c r="AH552" s="978"/>
      <c r="AI552" s="978"/>
    </row>
    <row r="553" spans="4:35">
      <c r="D553" t="s">
        <v>269</v>
      </c>
      <c r="E553" t="s">
        <v>245</v>
      </c>
      <c r="F553" t="s">
        <v>376</v>
      </c>
      <c r="G553" t="s">
        <v>315</v>
      </c>
      <c r="H553" t="s">
        <v>296</v>
      </c>
      <c r="I553" t="s">
        <v>297</v>
      </c>
      <c r="J553" t="s">
        <v>130</v>
      </c>
      <c r="K553" t="s">
        <v>356</v>
      </c>
      <c r="L553" s="63"/>
      <c r="M553" s="63"/>
      <c r="Q553" s="978"/>
      <c r="R553" s="978" t="str">
        <f t="shared" si="4"/>
        <v/>
      </c>
      <c r="V553" s="978"/>
      <c r="W553" s="1132" t="str">
        <f>IFERROR(VLOOKUP(V553,'1.3 Lists'!$V$10:$W$346,2,FALSE),"")</f>
        <v/>
      </c>
      <c r="X553" s="978"/>
      <c r="AC553" t="s">
        <v>2455</v>
      </c>
      <c r="AD553" s="978"/>
      <c r="AE553" s="978"/>
      <c r="AF553" s="978"/>
      <c r="AG553" s="978"/>
      <c r="AH553" s="978"/>
      <c r="AI553" s="978"/>
    </row>
    <row r="554" spans="4:35">
      <c r="D554" t="s">
        <v>269</v>
      </c>
      <c r="E554" t="s">
        <v>245</v>
      </c>
      <c r="F554" t="s">
        <v>376</v>
      </c>
      <c r="G554" t="s">
        <v>315</v>
      </c>
      <c r="H554" t="s">
        <v>296</v>
      </c>
      <c r="I554" t="s">
        <v>297</v>
      </c>
      <c r="J554" t="s">
        <v>130</v>
      </c>
      <c r="K554" t="s">
        <v>356</v>
      </c>
      <c r="L554" s="63"/>
      <c r="M554" s="63"/>
      <c r="Q554" s="978"/>
      <c r="R554" s="978" t="str">
        <f t="shared" si="4"/>
        <v/>
      </c>
      <c r="V554" s="978"/>
      <c r="W554" s="1132" t="str">
        <f>IFERROR(VLOOKUP(V554,'1.3 Lists'!$V$10:$W$346,2,FALSE),"")</f>
        <v/>
      </c>
      <c r="X554" s="978"/>
      <c r="AC554" t="s">
        <v>2455</v>
      </c>
      <c r="AD554" s="978"/>
      <c r="AE554" s="978"/>
      <c r="AF554" s="978"/>
      <c r="AG554" s="978"/>
      <c r="AH554" s="978"/>
      <c r="AI554" s="978"/>
    </row>
    <row r="555" spans="4:35">
      <c r="D555" t="s">
        <v>269</v>
      </c>
      <c r="E555" t="s">
        <v>245</v>
      </c>
      <c r="F555" t="s">
        <v>376</v>
      </c>
      <c r="G555" t="s">
        <v>315</v>
      </c>
      <c r="H555" t="s">
        <v>296</v>
      </c>
      <c r="I555" t="s">
        <v>297</v>
      </c>
      <c r="J555" t="s">
        <v>130</v>
      </c>
      <c r="K555" t="s">
        <v>356</v>
      </c>
      <c r="L555" s="63"/>
      <c r="M555" s="63"/>
      <c r="Q555" s="978"/>
      <c r="R555" s="978" t="str">
        <f t="shared" si="4"/>
        <v/>
      </c>
      <c r="V555" s="978"/>
      <c r="W555" s="1132" t="str">
        <f>IFERROR(VLOOKUP(V555,'1.3 Lists'!$V$10:$W$346,2,FALSE),"")</f>
        <v/>
      </c>
      <c r="X555" s="978"/>
      <c r="AC555" t="s">
        <v>2455</v>
      </c>
      <c r="AD555" s="978"/>
      <c r="AE555" s="978"/>
      <c r="AF555" s="978"/>
      <c r="AG555" s="978"/>
      <c r="AH555" s="978"/>
      <c r="AI555" s="978"/>
    </row>
    <row r="556" spans="4:35">
      <c r="D556" t="s">
        <v>269</v>
      </c>
      <c r="E556" t="s">
        <v>245</v>
      </c>
      <c r="F556" t="s">
        <v>376</v>
      </c>
      <c r="G556" t="s">
        <v>315</v>
      </c>
      <c r="H556" t="s">
        <v>296</v>
      </c>
      <c r="I556" t="s">
        <v>297</v>
      </c>
      <c r="J556" t="s">
        <v>130</v>
      </c>
      <c r="K556" t="s">
        <v>356</v>
      </c>
      <c r="L556" s="63"/>
      <c r="M556" s="63"/>
      <c r="Q556" s="978"/>
      <c r="R556" s="978" t="str">
        <f t="shared" si="4"/>
        <v/>
      </c>
      <c r="V556" s="978"/>
      <c r="W556" s="1132" t="str">
        <f>IFERROR(VLOOKUP(V556,'1.3 Lists'!$V$10:$W$346,2,FALSE),"")</f>
        <v/>
      </c>
      <c r="X556" s="978"/>
      <c r="AC556" t="s">
        <v>2455</v>
      </c>
      <c r="AD556" s="978"/>
      <c r="AE556" s="978"/>
      <c r="AF556" s="978"/>
      <c r="AG556" s="978"/>
      <c r="AH556" s="978"/>
      <c r="AI556" s="978"/>
    </row>
    <row r="557" spans="4:35">
      <c r="D557" t="s">
        <v>269</v>
      </c>
      <c r="E557" t="s">
        <v>245</v>
      </c>
      <c r="F557" t="s">
        <v>376</v>
      </c>
      <c r="G557" t="s">
        <v>315</v>
      </c>
      <c r="H557" t="s">
        <v>296</v>
      </c>
      <c r="I557" t="s">
        <v>297</v>
      </c>
      <c r="J557" t="s">
        <v>130</v>
      </c>
      <c r="K557" t="s">
        <v>356</v>
      </c>
      <c r="L557" s="63"/>
      <c r="M557" s="63"/>
      <c r="Q557" s="978"/>
      <c r="R557" s="978" t="str">
        <f t="shared" si="4"/>
        <v/>
      </c>
      <c r="V557" s="978"/>
      <c r="W557" s="1132" t="str">
        <f>IFERROR(VLOOKUP(V557,'1.3 Lists'!$V$10:$W$346,2,FALSE),"")</f>
        <v/>
      </c>
      <c r="X557" s="978"/>
      <c r="AC557" t="s">
        <v>2455</v>
      </c>
      <c r="AD557" s="978"/>
      <c r="AE557" s="978"/>
      <c r="AF557" s="978"/>
      <c r="AG557" s="978"/>
      <c r="AH557" s="978"/>
      <c r="AI557" s="978"/>
    </row>
    <row r="558" spans="4:35">
      <c r="D558" t="s">
        <v>269</v>
      </c>
      <c r="E558" t="s">
        <v>245</v>
      </c>
      <c r="F558" t="s">
        <v>376</v>
      </c>
      <c r="G558" t="s">
        <v>315</v>
      </c>
      <c r="H558" t="s">
        <v>296</v>
      </c>
      <c r="I558" t="s">
        <v>297</v>
      </c>
      <c r="J558" t="s">
        <v>130</v>
      </c>
      <c r="K558" t="s">
        <v>356</v>
      </c>
      <c r="L558" s="63"/>
      <c r="M558" s="63"/>
      <c r="Q558" s="978"/>
      <c r="R558" s="978" t="str">
        <f t="shared" si="4"/>
        <v/>
      </c>
      <c r="V558" s="978"/>
      <c r="W558" s="1132" t="str">
        <f>IFERROR(VLOOKUP(V558,'1.3 Lists'!$V$10:$W$346,2,FALSE),"")</f>
        <v/>
      </c>
      <c r="X558" s="978"/>
      <c r="AC558" t="s">
        <v>2455</v>
      </c>
      <c r="AD558" s="978"/>
      <c r="AE558" s="978"/>
      <c r="AF558" s="978"/>
      <c r="AG558" s="978"/>
      <c r="AH558" s="978"/>
      <c r="AI558" s="978"/>
    </row>
    <row r="559" spans="4:35">
      <c r="D559" t="s">
        <v>269</v>
      </c>
      <c r="E559" t="s">
        <v>245</v>
      </c>
      <c r="F559" t="s">
        <v>376</v>
      </c>
      <c r="G559" t="s">
        <v>315</v>
      </c>
      <c r="H559" t="s">
        <v>296</v>
      </c>
      <c r="I559" t="s">
        <v>297</v>
      </c>
      <c r="J559" t="s">
        <v>130</v>
      </c>
      <c r="K559" t="s">
        <v>356</v>
      </c>
      <c r="L559" s="63"/>
      <c r="M559" s="63"/>
      <c r="Q559" s="978"/>
      <c r="R559" s="978" t="str">
        <f t="shared" si="4"/>
        <v/>
      </c>
      <c r="V559" s="978"/>
      <c r="W559" s="1132" t="str">
        <f>IFERROR(VLOOKUP(V559,'1.3 Lists'!$V$10:$W$346,2,FALSE),"")</f>
        <v/>
      </c>
      <c r="X559" s="978"/>
      <c r="AC559" t="s">
        <v>2455</v>
      </c>
      <c r="AD559" s="978"/>
      <c r="AE559" s="978"/>
      <c r="AF559" s="978"/>
      <c r="AG559" s="978"/>
      <c r="AH559" s="978"/>
      <c r="AI559" s="978"/>
    </row>
    <row r="560" spans="4:35">
      <c r="D560" t="s">
        <v>269</v>
      </c>
      <c r="E560" t="s">
        <v>245</v>
      </c>
      <c r="F560" t="s">
        <v>376</v>
      </c>
      <c r="G560" t="s">
        <v>315</v>
      </c>
      <c r="H560" t="s">
        <v>296</v>
      </c>
      <c r="I560" t="s">
        <v>297</v>
      </c>
      <c r="J560" t="s">
        <v>130</v>
      </c>
      <c r="K560" t="s">
        <v>356</v>
      </c>
      <c r="L560" s="63"/>
      <c r="M560" s="63"/>
      <c r="Q560" s="978"/>
      <c r="R560" s="978" t="str">
        <f t="shared" si="4"/>
        <v/>
      </c>
      <c r="V560" s="978"/>
      <c r="W560" s="1132" t="str">
        <f>IFERROR(VLOOKUP(V560,'1.3 Lists'!$V$10:$W$346,2,FALSE),"")</f>
        <v/>
      </c>
      <c r="X560" s="978"/>
      <c r="AC560" t="s">
        <v>2455</v>
      </c>
      <c r="AD560" s="978"/>
      <c r="AE560" s="978"/>
      <c r="AF560" s="978"/>
      <c r="AG560" s="978"/>
      <c r="AH560" s="978"/>
      <c r="AI560" s="978"/>
    </row>
    <row r="561" spans="4:35">
      <c r="D561" t="s">
        <v>269</v>
      </c>
      <c r="E561" t="s">
        <v>245</v>
      </c>
      <c r="F561" t="s">
        <v>376</v>
      </c>
      <c r="G561" t="s">
        <v>315</v>
      </c>
      <c r="H561" t="s">
        <v>296</v>
      </c>
      <c r="I561" t="s">
        <v>297</v>
      </c>
      <c r="J561" t="s">
        <v>130</v>
      </c>
      <c r="K561" t="s">
        <v>356</v>
      </c>
      <c r="L561" s="63"/>
      <c r="M561" s="63"/>
      <c r="Q561" s="978"/>
      <c r="R561" s="978" t="str">
        <f t="shared" si="4"/>
        <v/>
      </c>
      <c r="V561" s="978"/>
      <c r="W561" s="1132" t="str">
        <f>IFERROR(VLOOKUP(V561,'1.3 Lists'!$V$10:$W$346,2,FALSE),"")</f>
        <v/>
      </c>
      <c r="X561" s="978"/>
      <c r="AC561" t="s">
        <v>2455</v>
      </c>
      <c r="AD561" s="978"/>
      <c r="AE561" s="978"/>
      <c r="AF561" s="978"/>
      <c r="AG561" s="978"/>
      <c r="AH561" s="978"/>
      <c r="AI561" s="978"/>
    </row>
    <row r="562" spans="4:35">
      <c r="D562" t="s">
        <v>269</v>
      </c>
      <c r="E562" t="s">
        <v>245</v>
      </c>
      <c r="F562" t="s">
        <v>376</v>
      </c>
      <c r="G562" t="s">
        <v>315</v>
      </c>
      <c r="H562" t="s">
        <v>296</v>
      </c>
      <c r="I562" t="s">
        <v>297</v>
      </c>
      <c r="J562" t="s">
        <v>130</v>
      </c>
      <c r="K562" t="s">
        <v>356</v>
      </c>
      <c r="L562" s="63"/>
      <c r="M562" s="63"/>
      <c r="Q562" s="978"/>
      <c r="R562" s="978" t="str">
        <f t="shared" si="4"/>
        <v/>
      </c>
      <c r="V562" s="978"/>
      <c r="W562" s="1132" t="str">
        <f>IFERROR(VLOOKUP(V562,'1.3 Lists'!$V$10:$W$346,2,FALSE),"")</f>
        <v/>
      </c>
      <c r="X562" s="978"/>
      <c r="AC562" t="s">
        <v>2455</v>
      </c>
      <c r="AD562" s="978"/>
      <c r="AE562" s="978"/>
      <c r="AF562" s="978"/>
      <c r="AG562" s="978"/>
      <c r="AH562" s="978"/>
      <c r="AI562" s="978"/>
    </row>
    <row r="563" spans="4:35">
      <c r="D563" t="s">
        <v>269</v>
      </c>
      <c r="E563" t="s">
        <v>245</v>
      </c>
      <c r="F563" t="s">
        <v>376</v>
      </c>
      <c r="G563" t="s">
        <v>315</v>
      </c>
      <c r="H563" t="s">
        <v>296</v>
      </c>
      <c r="I563" t="s">
        <v>297</v>
      </c>
      <c r="J563" t="s">
        <v>130</v>
      </c>
      <c r="K563" t="s">
        <v>356</v>
      </c>
      <c r="L563" s="63"/>
      <c r="M563" s="63"/>
      <c r="Q563" s="978"/>
      <c r="R563" s="978" t="str">
        <f t="shared" si="4"/>
        <v/>
      </c>
      <c r="V563" s="978"/>
      <c r="W563" s="1132" t="str">
        <f>IFERROR(VLOOKUP(V563,'1.3 Lists'!$V$10:$W$346,2,FALSE),"")</f>
        <v/>
      </c>
      <c r="X563" s="978"/>
      <c r="AC563" t="s">
        <v>2455</v>
      </c>
      <c r="AD563" s="978"/>
      <c r="AE563" s="978"/>
      <c r="AF563" s="978"/>
      <c r="AG563" s="978"/>
      <c r="AH563" s="978"/>
      <c r="AI563" s="978"/>
    </row>
    <row r="564" spans="4:35">
      <c r="D564" t="s">
        <v>269</v>
      </c>
      <c r="E564" t="s">
        <v>245</v>
      </c>
      <c r="F564" t="s">
        <v>376</v>
      </c>
      <c r="G564" t="s">
        <v>315</v>
      </c>
      <c r="H564" t="s">
        <v>296</v>
      </c>
      <c r="I564" t="s">
        <v>297</v>
      </c>
      <c r="J564" t="s">
        <v>130</v>
      </c>
      <c r="K564" t="s">
        <v>356</v>
      </c>
      <c r="L564" s="63"/>
      <c r="M564" s="63"/>
      <c r="Q564" s="978"/>
      <c r="R564" s="978" t="str">
        <f t="shared" si="4"/>
        <v/>
      </c>
      <c r="V564" s="978"/>
      <c r="W564" s="1132" t="str">
        <f>IFERROR(VLOOKUP(V564,'1.3 Lists'!$V$10:$W$346,2,FALSE),"")</f>
        <v/>
      </c>
      <c r="X564" s="978"/>
      <c r="AC564" t="s">
        <v>2455</v>
      </c>
      <c r="AD564" s="978"/>
      <c r="AE564" s="978"/>
      <c r="AF564" s="978"/>
      <c r="AG564" s="978"/>
      <c r="AH564" s="978"/>
      <c r="AI564" s="978"/>
    </row>
    <row r="565" spans="4:35">
      <c r="D565" t="s">
        <v>269</v>
      </c>
      <c r="E565" t="s">
        <v>245</v>
      </c>
      <c r="F565" t="s">
        <v>376</v>
      </c>
      <c r="G565" t="s">
        <v>315</v>
      </c>
      <c r="H565" t="s">
        <v>296</v>
      </c>
      <c r="I565" t="s">
        <v>297</v>
      </c>
      <c r="J565" t="s">
        <v>130</v>
      </c>
      <c r="K565" t="s">
        <v>356</v>
      </c>
      <c r="L565" s="63"/>
      <c r="M565" s="63"/>
      <c r="Q565" s="978"/>
      <c r="R565" s="978" t="str">
        <f t="shared" si="4"/>
        <v/>
      </c>
      <c r="V565" s="978"/>
      <c r="W565" s="1132" t="str">
        <f>IFERROR(VLOOKUP(V565,'1.3 Lists'!$V$10:$W$346,2,FALSE),"")</f>
        <v/>
      </c>
      <c r="X565" s="978"/>
      <c r="AC565" t="s">
        <v>2455</v>
      </c>
      <c r="AD565" s="978"/>
      <c r="AE565" s="978"/>
      <c r="AF565" s="978"/>
      <c r="AG565" s="978"/>
      <c r="AH565" s="978"/>
      <c r="AI565" s="978"/>
    </row>
    <row r="566" spans="4:35">
      <c r="D566" t="s">
        <v>269</v>
      </c>
      <c r="E566" t="s">
        <v>245</v>
      </c>
      <c r="F566" t="s">
        <v>376</v>
      </c>
      <c r="G566" t="s">
        <v>315</v>
      </c>
      <c r="H566" t="s">
        <v>296</v>
      </c>
      <c r="I566" t="s">
        <v>297</v>
      </c>
      <c r="J566" t="s">
        <v>130</v>
      </c>
      <c r="K566" t="s">
        <v>356</v>
      </c>
      <c r="L566" s="63"/>
      <c r="M566" s="63"/>
      <c r="Q566" s="978"/>
      <c r="R566" s="978" t="str">
        <f t="shared" si="4"/>
        <v/>
      </c>
      <c r="V566" s="978"/>
      <c r="W566" s="1132" t="str">
        <f>IFERROR(VLOOKUP(V566,'1.3 Lists'!$V$10:$W$346,2,FALSE),"")</f>
        <v/>
      </c>
      <c r="X566" s="978"/>
      <c r="AC566" t="s">
        <v>2455</v>
      </c>
      <c r="AD566" s="978"/>
      <c r="AE566" s="978"/>
      <c r="AF566" s="978"/>
      <c r="AG566" s="978"/>
      <c r="AH566" s="978"/>
      <c r="AI566" s="978"/>
    </row>
    <row r="567" spans="4:35">
      <c r="D567" t="s">
        <v>269</v>
      </c>
      <c r="E567" t="s">
        <v>245</v>
      </c>
      <c r="F567" t="s">
        <v>376</v>
      </c>
      <c r="G567" t="s">
        <v>315</v>
      </c>
      <c r="H567" t="s">
        <v>296</v>
      </c>
      <c r="I567" t="s">
        <v>297</v>
      </c>
      <c r="J567" t="s">
        <v>130</v>
      </c>
      <c r="K567" t="s">
        <v>356</v>
      </c>
      <c r="Q567" s="978"/>
      <c r="R567" s="978" t="str">
        <f t="shared" si="4"/>
        <v/>
      </c>
      <c r="V567" s="978"/>
      <c r="W567" s="1132" t="str">
        <f>IFERROR(VLOOKUP(V567,'1.3 Lists'!$V$10:$W$346,2,FALSE),"")</f>
        <v/>
      </c>
      <c r="X567" s="978"/>
      <c r="AC567" t="s">
        <v>2455</v>
      </c>
      <c r="AD567" s="978"/>
      <c r="AE567" s="978"/>
      <c r="AF567" s="978"/>
      <c r="AG567" s="978"/>
      <c r="AH567" s="978"/>
      <c r="AI567" s="978"/>
    </row>
    <row r="568" spans="4:35">
      <c r="D568" t="s">
        <v>269</v>
      </c>
      <c r="E568" t="s">
        <v>245</v>
      </c>
      <c r="F568" t="s">
        <v>376</v>
      </c>
      <c r="G568" t="s">
        <v>315</v>
      </c>
      <c r="H568" t="s">
        <v>296</v>
      </c>
      <c r="I568" t="s">
        <v>297</v>
      </c>
      <c r="J568" t="s">
        <v>130</v>
      </c>
      <c r="K568" t="s">
        <v>356</v>
      </c>
      <c r="Q568" s="978"/>
      <c r="R568" s="978" t="str">
        <f t="shared" si="4"/>
        <v/>
      </c>
      <c r="V568" s="978"/>
      <c r="W568" s="1132" t="str">
        <f>IFERROR(VLOOKUP(V568,'1.3 Lists'!$V$10:$W$346,2,FALSE),"")</f>
        <v/>
      </c>
      <c r="X568" s="978"/>
      <c r="AC568" t="s">
        <v>2455</v>
      </c>
      <c r="AD568" s="978"/>
      <c r="AE568" s="978"/>
      <c r="AF568" s="978"/>
      <c r="AG568" s="978"/>
      <c r="AH568" s="978"/>
      <c r="AI568" s="978"/>
    </row>
    <row r="569" spans="4:35">
      <c r="D569" t="s">
        <v>269</v>
      </c>
      <c r="E569" t="s">
        <v>245</v>
      </c>
      <c r="F569" t="s">
        <v>376</v>
      </c>
      <c r="G569" t="s">
        <v>315</v>
      </c>
      <c r="H569" t="s">
        <v>296</v>
      </c>
      <c r="I569" t="s">
        <v>297</v>
      </c>
      <c r="J569" t="s">
        <v>130</v>
      </c>
      <c r="K569" t="s">
        <v>356</v>
      </c>
      <c r="Q569" s="978"/>
      <c r="R569" s="978" t="str">
        <f t="shared" si="4"/>
        <v/>
      </c>
      <c r="V569" s="978"/>
      <c r="W569" s="1132" t="str">
        <f>IFERROR(VLOOKUP(V569,'1.3 Lists'!$V$10:$W$346,2,FALSE),"")</f>
        <v/>
      </c>
      <c r="X569" s="978"/>
      <c r="AC569" t="s">
        <v>2455</v>
      </c>
      <c r="AD569" s="978"/>
      <c r="AE569" s="978"/>
      <c r="AF569" s="978"/>
      <c r="AG569" s="978"/>
      <c r="AH569" s="978"/>
      <c r="AI569" s="978"/>
    </row>
    <row r="570" spans="4:35">
      <c r="D570" t="s">
        <v>269</v>
      </c>
      <c r="E570" t="s">
        <v>245</v>
      </c>
      <c r="F570" t="s">
        <v>376</v>
      </c>
      <c r="G570" t="s">
        <v>315</v>
      </c>
      <c r="H570" t="s">
        <v>296</v>
      </c>
      <c r="I570" t="s">
        <v>297</v>
      </c>
      <c r="J570" t="s">
        <v>130</v>
      </c>
      <c r="K570" t="s">
        <v>356</v>
      </c>
      <c r="Q570" s="978"/>
      <c r="R570" s="978" t="str">
        <f t="shared" ref="R570:R595" si="5">IFERROR(VLOOKUP(Q570,$Q$13:$R$115,2),"")</f>
        <v/>
      </c>
      <c r="V570" s="978"/>
      <c r="W570" s="1132" t="str">
        <f>IFERROR(VLOOKUP(V570,'1.3 Lists'!$V$10:$W$346,2,FALSE),"")</f>
        <v/>
      </c>
      <c r="X570" s="978"/>
      <c r="AC570" t="s">
        <v>2455</v>
      </c>
      <c r="AD570" s="978"/>
      <c r="AE570" s="978"/>
      <c r="AF570" s="978"/>
      <c r="AG570" s="978"/>
      <c r="AH570" s="978"/>
      <c r="AI570" s="978"/>
    </row>
    <row r="571" spans="4:35">
      <c r="D571" t="s">
        <v>269</v>
      </c>
      <c r="E571" t="s">
        <v>245</v>
      </c>
      <c r="F571" t="s">
        <v>376</v>
      </c>
      <c r="G571" t="s">
        <v>315</v>
      </c>
      <c r="H571" t="s">
        <v>296</v>
      </c>
      <c r="I571" t="s">
        <v>297</v>
      </c>
      <c r="J571" t="s">
        <v>130</v>
      </c>
      <c r="K571" t="s">
        <v>356</v>
      </c>
      <c r="Q571" s="978"/>
      <c r="R571" s="978" t="str">
        <f t="shared" si="5"/>
        <v/>
      </c>
      <c r="V571" s="978"/>
      <c r="W571" s="1132" t="str">
        <f>IFERROR(VLOOKUP(V571,'1.3 Lists'!$V$10:$W$346,2,FALSE),"")</f>
        <v/>
      </c>
      <c r="X571" s="978"/>
      <c r="AC571" t="s">
        <v>2455</v>
      </c>
      <c r="AD571" s="978"/>
      <c r="AE571" s="978"/>
      <c r="AF571" s="978"/>
      <c r="AG571" s="978"/>
      <c r="AH571" s="978"/>
      <c r="AI571" s="978"/>
    </row>
    <row r="572" spans="4:35">
      <c r="D572" t="s">
        <v>269</v>
      </c>
      <c r="E572" t="s">
        <v>245</v>
      </c>
      <c r="F572" t="s">
        <v>376</v>
      </c>
      <c r="G572" t="s">
        <v>315</v>
      </c>
      <c r="H572" t="s">
        <v>296</v>
      </c>
      <c r="I572" t="s">
        <v>297</v>
      </c>
      <c r="J572" t="s">
        <v>130</v>
      </c>
      <c r="K572" t="s">
        <v>356</v>
      </c>
      <c r="Q572" s="978"/>
      <c r="R572" s="978" t="str">
        <f t="shared" si="5"/>
        <v/>
      </c>
      <c r="S572" s="242"/>
      <c r="T572" s="242"/>
      <c r="U572" s="242"/>
      <c r="V572" s="978"/>
      <c r="W572" s="1132" t="str">
        <f>IFERROR(VLOOKUP(V572,'1.3 Lists'!$V$10:$W$346,2,FALSE),"")</f>
        <v/>
      </c>
      <c r="X572" s="978"/>
      <c r="AC572" t="s">
        <v>2455</v>
      </c>
      <c r="AD572" s="978"/>
      <c r="AE572" s="978"/>
      <c r="AF572" s="978"/>
      <c r="AG572" s="978"/>
      <c r="AH572" s="978"/>
      <c r="AI572" s="978"/>
    </row>
    <row r="573" spans="4:35">
      <c r="D573" t="s">
        <v>269</v>
      </c>
      <c r="E573" t="s">
        <v>245</v>
      </c>
      <c r="F573" t="s">
        <v>376</v>
      </c>
      <c r="G573" t="s">
        <v>315</v>
      </c>
      <c r="H573" t="s">
        <v>296</v>
      </c>
      <c r="I573" t="s">
        <v>297</v>
      </c>
      <c r="J573" t="s">
        <v>130</v>
      </c>
      <c r="K573" t="s">
        <v>356</v>
      </c>
      <c r="Q573" s="978"/>
      <c r="R573" s="978" t="str">
        <f t="shared" si="5"/>
        <v/>
      </c>
      <c r="S573" s="242"/>
      <c r="T573" s="242"/>
      <c r="U573" s="242"/>
      <c r="V573" s="978"/>
      <c r="W573" s="1132" t="str">
        <f>IFERROR(VLOOKUP(V573,'1.3 Lists'!$V$10:$W$346,2,FALSE),"")</f>
        <v/>
      </c>
      <c r="X573" s="978"/>
      <c r="AC573" t="s">
        <v>2455</v>
      </c>
      <c r="AD573" s="978"/>
      <c r="AE573" s="978"/>
      <c r="AF573" s="978"/>
      <c r="AG573" s="978"/>
      <c r="AH573" s="978"/>
      <c r="AI573" s="978"/>
    </row>
    <row r="574" spans="4:35">
      <c r="D574" t="s">
        <v>269</v>
      </c>
      <c r="E574" t="s">
        <v>245</v>
      </c>
      <c r="F574" t="s">
        <v>376</v>
      </c>
      <c r="G574" t="s">
        <v>315</v>
      </c>
      <c r="H574" t="s">
        <v>296</v>
      </c>
      <c r="I574" t="s">
        <v>297</v>
      </c>
      <c r="J574" t="s">
        <v>130</v>
      </c>
      <c r="K574" t="s">
        <v>356</v>
      </c>
      <c r="Q574" s="978"/>
      <c r="R574" s="978" t="str">
        <f t="shared" si="5"/>
        <v/>
      </c>
      <c r="S574" s="242"/>
      <c r="T574" s="242"/>
      <c r="U574" s="242"/>
      <c r="V574" s="978"/>
      <c r="W574" s="1132" t="str">
        <f>IFERROR(VLOOKUP(V574,'1.3 Lists'!$V$10:$W$346,2,FALSE),"")</f>
        <v/>
      </c>
      <c r="X574" s="978"/>
      <c r="AC574" t="s">
        <v>2455</v>
      </c>
      <c r="AD574" s="978"/>
      <c r="AE574" s="978"/>
      <c r="AF574" s="978"/>
      <c r="AG574" s="978"/>
      <c r="AH574" s="978"/>
      <c r="AI574" s="978"/>
    </row>
    <row r="575" spans="4:35">
      <c r="D575" t="s">
        <v>269</v>
      </c>
      <c r="E575" t="s">
        <v>245</v>
      </c>
      <c r="F575" t="s">
        <v>376</v>
      </c>
      <c r="G575" t="s">
        <v>315</v>
      </c>
      <c r="H575" t="s">
        <v>296</v>
      </c>
      <c r="I575" t="s">
        <v>297</v>
      </c>
      <c r="J575" t="s">
        <v>130</v>
      </c>
      <c r="K575" t="s">
        <v>356</v>
      </c>
      <c r="Q575" s="978"/>
      <c r="R575" s="978" t="str">
        <f t="shared" si="5"/>
        <v/>
      </c>
      <c r="S575" s="242"/>
      <c r="T575" s="242"/>
      <c r="U575" s="242"/>
      <c r="V575" s="978"/>
      <c r="W575" s="1132" t="str">
        <f>IFERROR(VLOOKUP(V575,'1.3 Lists'!$V$10:$W$346,2,FALSE),"")</f>
        <v/>
      </c>
      <c r="X575" s="978"/>
      <c r="AC575" t="s">
        <v>2455</v>
      </c>
      <c r="AD575" s="978"/>
      <c r="AE575" s="978"/>
      <c r="AF575" s="978"/>
      <c r="AG575" s="978"/>
      <c r="AH575" s="978"/>
      <c r="AI575" s="978"/>
    </row>
    <row r="576" spans="4:35">
      <c r="D576" t="s">
        <v>269</v>
      </c>
      <c r="E576" t="s">
        <v>245</v>
      </c>
      <c r="F576" t="s">
        <v>376</v>
      </c>
      <c r="G576" t="s">
        <v>315</v>
      </c>
      <c r="H576" t="s">
        <v>296</v>
      </c>
      <c r="I576" t="s">
        <v>297</v>
      </c>
      <c r="J576" t="s">
        <v>130</v>
      </c>
      <c r="K576" t="s">
        <v>356</v>
      </c>
      <c r="Q576" s="978"/>
      <c r="R576" s="978" t="str">
        <f t="shared" si="5"/>
        <v/>
      </c>
      <c r="S576" s="242"/>
      <c r="T576" s="242"/>
      <c r="U576" s="242"/>
      <c r="V576" s="978"/>
      <c r="W576" s="1132" t="str">
        <f>IFERROR(VLOOKUP(V576,'1.3 Lists'!$V$10:$W$346,2,FALSE),"")</f>
        <v/>
      </c>
      <c r="X576" s="978"/>
      <c r="AC576" t="s">
        <v>2455</v>
      </c>
      <c r="AD576" s="978"/>
      <c r="AE576" s="978"/>
      <c r="AF576" s="978"/>
      <c r="AG576" s="978"/>
      <c r="AH576" s="978"/>
      <c r="AI576" s="978"/>
    </row>
    <row r="577" spans="4:35">
      <c r="D577" t="s">
        <v>269</v>
      </c>
      <c r="E577" t="s">
        <v>245</v>
      </c>
      <c r="F577" t="s">
        <v>376</v>
      </c>
      <c r="G577" t="s">
        <v>315</v>
      </c>
      <c r="H577" t="s">
        <v>296</v>
      </c>
      <c r="I577" t="s">
        <v>297</v>
      </c>
      <c r="J577" t="s">
        <v>130</v>
      </c>
      <c r="K577" t="s">
        <v>356</v>
      </c>
      <c r="Q577" s="978"/>
      <c r="R577" s="978" t="str">
        <f t="shared" si="5"/>
        <v/>
      </c>
      <c r="S577" s="242"/>
      <c r="T577" s="242"/>
      <c r="U577" s="242"/>
      <c r="V577" s="978"/>
      <c r="W577" s="1132" t="str">
        <f>IFERROR(VLOOKUP(V577,'1.3 Lists'!$V$10:$W$346,2,FALSE),"")</f>
        <v/>
      </c>
      <c r="X577" s="978"/>
      <c r="AC577" t="s">
        <v>2455</v>
      </c>
      <c r="AD577" s="978"/>
      <c r="AE577" s="978"/>
      <c r="AF577" s="978"/>
      <c r="AG577" s="978"/>
      <c r="AH577" s="978"/>
      <c r="AI577" s="978"/>
    </row>
    <row r="578" spans="4:35">
      <c r="D578" t="s">
        <v>269</v>
      </c>
      <c r="E578" t="s">
        <v>245</v>
      </c>
      <c r="F578" t="s">
        <v>376</v>
      </c>
      <c r="G578" t="s">
        <v>315</v>
      </c>
      <c r="H578" t="s">
        <v>296</v>
      </c>
      <c r="I578" t="s">
        <v>297</v>
      </c>
      <c r="J578" t="s">
        <v>130</v>
      </c>
      <c r="K578" t="s">
        <v>356</v>
      </c>
      <c r="Q578" s="978"/>
      <c r="R578" s="978" t="str">
        <f t="shared" si="5"/>
        <v/>
      </c>
      <c r="S578" s="242"/>
      <c r="T578" s="242"/>
      <c r="U578" s="242"/>
      <c r="V578" s="978"/>
      <c r="W578" s="1132" t="str">
        <f>IFERROR(VLOOKUP(V578,'1.3 Lists'!$V$10:$W$346,2,FALSE),"")</f>
        <v/>
      </c>
      <c r="X578" s="978"/>
      <c r="AC578" t="s">
        <v>2455</v>
      </c>
      <c r="AD578" s="978"/>
      <c r="AE578" s="978"/>
      <c r="AF578" s="978"/>
      <c r="AG578" s="978"/>
      <c r="AH578" s="978"/>
      <c r="AI578" s="978"/>
    </row>
    <row r="579" spans="4:35">
      <c r="D579" t="s">
        <v>269</v>
      </c>
      <c r="E579" t="s">
        <v>245</v>
      </c>
      <c r="F579" t="s">
        <v>376</v>
      </c>
      <c r="G579" t="s">
        <v>315</v>
      </c>
      <c r="H579" t="s">
        <v>296</v>
      </c>
      <c r="I579" t="s">
        <v>297</v>
      </c>
      <c r="J579" t="s">
        <v>130</v>
      </c>
      <c r="K579" t="s">
        <v>356</v>
      </c>
      <c r="L579" s="63"/>
      <c r="M579" s="63"/>
      <c r="Q579" s="978"/>
      <c r="R579" s="978" t="str">
        <f t="shared" si="5"/>
        <v/>
      </c>
      <c r="V579" s="978"/>
      <c r="W579" s="1132" t="str">
        <f>IFERROR(VLOOKUP(V579,'1.3 Lists'!$V$10:$W$346,2,FALSE),"")</f>
        <v/>
      </c>
      <c r="X579" s="978"/>
      <c r="AC579" t="s">
        <v>2455</v>
      </c>
      <c r="AD579" s="978"/>
      <c r="AE579" s="978"/>
      <c r="AF579" s="978"/>
      <c r="AG579" s="978"/>
      <c r="AH579" s="978"/>
      <c r="AI579" s="978"/>
    </row>
    <row r="580" spans="4:35">
      <c r="D580" t="s">
        <v>269</v>
      </c>
      <c r="E580" t="s">
        <v>245</v>
      </c>
      <c r="F580" t="s">
        <v>376</v>
      </c>
      <c r="G580" t="s">
        <v>315</v>
      </c>
      <c r="H580" t="s">
        <v>296</v>
      </c>
      <c r="I580" t="s">
        <v>297</v>
      </c>
      <c r="J580" t="s">
        <v>130</v>
      </c>
      <c r="K580" t="s">
        <v>356</v>
      </c>
      <c r="L580" s="63"/>
      <c r="M580" s="63"/>
      <c r="Q580" s="978"/>
      <c r="R580" s="978" t="str">
        <f t="shared" si="5"/>
        <v/>
      </c>
      <c r="V580" s="978"/>
      <c r="W580" s="1132" t="str">
        <f>IFERROR(VLOOKUP(V580,'1.3 Lists'!$V$10:$W$346,2,FALSE),"")</f>
        <v/>
      </c>
      <c r="X580" s="978"/>
      <c r="AC580" t="s">
        <v>2455</v>
      </c>
      <c r="AD580" s="978"/>
      <c r="AE580" s="978"/>
      <c r="AF580" s="978"/>
      <c r="AG580" s="978"/>
      <c r="AH580" s="978"/>
      <c r="AI580" s="978"/>
    </row>
    <row r="581" spans="4:35">
      <c r="D581" t="s">
        <v>269</v>
      </c>
      <c r="E581" t="s">
        <v>245</v>
      </c>
      <c r="F581" t="s">
        <v>376</v>
      </c>
      <c r="G581" t="s">
        <v>315</v>
      </c>
      <c r="H581" t="s">
        <v>296</v>
      </c>
      <c r="I581" t="s">
        <v>297</v>
      </c>
      <c r="J581" t="s">
        <v>130</v>
      </c>
      <c r="K581" t="s">
        <v>356</v>
      </c>
      <c r="L581" s="63"/>
      <c r="M581" s="63"/>
      <c r="Q581" s="978"/>
      <c r="R581" s="978" t="str">
        <f t="shared" si="5"/>
        <v/>
      </c>
      <c r="V581" s="978"/>
      <c r="W581" s="1132" t="str">
        <f>IFERROR(VLOOKUP(V581,'1.3 Lists'!$V$10:$W$346,2,FALSE),"")</f>
        <v/>
      </c>
      <c r="X581" s="978"/>
      <c r="AC581" t="s">
        <v>2455</v>
      </c>
      <c r="AD581" s="978"/>
      <c r="AE581" s="978"/>
      <c r="AF581" s="978"/>
      <c r="AG581" s="978"/>
      <c r="AH581" s="978"/>
      <c r="AI581" s="978"/>
    </row>
    <row r="582" spans="4:35">
      <c r="D582" t="s">
        <v>269</v>
      </c>
      <c r="E582" t="s">
        <v>245</v>
      </c>
      <c r="F582" t="s">
        <v>376</v>
      </c>
      <c r="G582" t="s">
        <v>315</v>
      </c>
      <c r="H582" t="s">
        <v>296</v>
      </c>
      <c r="I582" t="s">
        <v>297</v>
      </c>
      <c r="J582" t="s">
        <v>130</v>
      </c>
      <c r="K582" t="s">
        <v>356</v>
      </c>
      <c r="L582" s="63"/>
      <c r="M582" s="63"/>
      <c r="Q582" s="978"/>
      <c r="R582" s="978" t="str">
        <f t="shared" si="5"/>
        <v/>
      </c>
      <c r="V582" s="978"/>
      <c r="W582" s="1132" t="str">
        <f>IFERROR(VLOOKUP(V582,'1.3 Lists'!$V$10:$W$346,2,FALSE),"")</f>
        <v/>
      </c>
      <c r="X582" s="978"/>
      <c r="AC582" t="s">
        <v>2455</v>
      </c>
      <c r="AD582" s="978"/>
      <c r="AE582" s="978"/>
      <c r="AF582" s="978"/>
      <c r="AG582" s="978"/>
      <c r="AH582" s="978"/>
      <c r="AI582" s="978"/>
    </row>
    <row r="583" spans="4:35">
      <c r="D583" t="s">
        <v>269</v>
      </c>
      <c r="E583" t="s">
        <v>245</v>
      </c>
      <c r="F583" t="s">
        <v>376</v>
      </c>
      <c r="G583" t="s">
        <v>315</v>
      </c>
      <c r="H583" t="s">
        <v>296</v>
      </c>
      <c r="I583" t="s">
        <v>297</v>
      </c>
      <c r="J583" t="s">
        <v>130</v>
      </c>
      <c r="K583" t="s">
        <v>356</v>
      </c>
      <c r="L583" s="63"/>
      <c r="M583" s="63"/>
      <c r="Q583" s="978"/>
      <c r="R583" s="978" t="str">
        <f t="shared" si="5"/>
        <v/>
      </c>
      <c r="V583" s="978"/>
      <c r="W583" s="1132" t="str">
        <f>IFERROR(VLOOKUP(V583,'1.3 Lists'!$V$10:$W$346,2,FALSE),"")</f>
        <v/>
      </c>
      <c r="X583" s="978"/>
      <c r="AC583" t="s">
        <v>2455</v>
      </c>
      <c r="AD583" s="978"/>
      <c r="AE583" s="978"/>
      <c r="AF583" s="978"/>
      <c r="AG583" s="978"/>
      <c r="AH583" s="978"/>
      <c r="AI583" s="978"/>
    </row>
    <row r="584" spans="4:35">
      <c r="D584" t="s">
        <v>269</v>
      </c>
      <c r="E584" t="s">
        <v>245</v>
      </c>
      <c r="F584" t="s">
        <v>376</v>
      </c>
      <c r="G584" t="s">
        <v>315</v>
      </c>
      <c r="H584" t="s">
        <v>296</v>
      </c>
      <c r="I584" t="s">
        <v>297</v>
      </c>
      <c r="J584" t="s">
        <v>130</v>
      </c>
      <c r="K584" t="s">
        <v>356</v>
      </c>
      <c r="L584" s="63"/>
      <c r="M584" s="63"/>
      <c r="Q584" s="978"/>
      <c r="R584" s="978" t="str">
        <f t="shared" si="5"/>
        <v/>
      </c>
      <c r="V584" s="978"/>
      <c r="W584" s="1132" t="str">
        <f>IFERROR(VLOOKUP(V584,'1.3 Lists'!$V$10:$W$346,2,FALSE),"")</f>
        <v/>
      </c>
      <c r="X584" s="978"/>
      <c r="AC584" t="s">
        <v>2455</v>
      </c>
      <c r="AD584" s="978"/>
      <c r="AE584" s="978"/>
      <c r="AF584" s="978"/>
      <c r="AG584" s="978"/>
      <c r="AH584" s="978"/>
      <c r="AI584" s="978"/>
    </row>
    <row r="585" spans="4:35">
      <c r="D585" t="s">
        <v>269</v>
      </c>
      <c r="E585" t="s">
        <v>245</v>
      </c>
      <c r="F585" t="s">
        <v>376</v>
      </c>
      <c r="G585" t="s">
        <v>315</v>
      </c>
      <c r="H585" t="s">
        <v>296</v>
      </c>
      <c r="I585" t="s">
        <v>297</v>
      </c>
      <c r="J585" t="s">
        <v>130</v>
      </c>
      <c r="K585" t="s">
        <v>356</v>
      </c>
      <c r="L585" s="63"/>
      <c r="M585" s="63"/>
      <c r="Q585" s="978"/>
      <c r="R585" s="978" t="str">
        <f t="shared" si="5"/>
        <v/>
      </c>
      <c r="V585" s="978"/>
      <c r="W585" s="1132" t="str">
        <f>IFERROR(VLOOKUP(V585,'1.3 Lists'!$V$10:$W$346,2,FALSE),"")</f>
        <v/>
      </c>
      <c r="X585" s="978"/>
      <c r="AC585" t="s">
        <v>2455</v>
      </c>
      <c r="AD585" s="978"/>
      <c r="AE585" s="978"/>
      <c r="AF585" s="978"/>
      <c r="AG585" s="978"/>
      <c r="AH585" s="978"/>
      <c r="AI585" s="978"/>
    </row>
    <row r="586" spans="4:35">
      <c r="D586" t="s">
        <v>269</v>
      </c>
      <c r="E586" t="s">
        <v>245</v>
      </c>
      <c r="F586" t="s">
        <v>376</v>
      </c>
      <c r="G586" t="s">
        <v>315</v>
      </c>
      <c r="H586" t="s">
        <v>296</v>
      </c>
      <c r="I586" t="s">
        <v>297</v>
      </c>
      <c r="J586" t="s">
        <v>130</v>
      </c>
      <c r="K586" t="s">
        <v>356</v>
      </c>
      <c r="L586" s="63"/>
      <c r="M586" s="63"/>
      <c r="Q586" s="978"/>
      <c r="R586" s="978" t="str">
        <f t="shared" si="5"/>
        <v/>
      </c>
      <c r="V586" s="978"/>
      <c r="W586" s="1132" t="str">
        <f>IFERROR(VLOOKUP(V586,'1.3 Lists'!$V$10:$W$346,2,FALSE),"")</f>
        <v/>
      </c>
      <c r="X586" s="978"/>
      <c r="AC586" t="s">
        <v>2455</v>
      </c>
      <c r="AD586" s="978"/>
      <c r="AE586" s="978"/>
      <c r="AF586" s="978"/>
      <c r="AG586" s="978"/>
      <c r="AH586" s="978"/>
      <c r="AI586" s="978"/>
    </row>
    <row r="587" spans="4:35">
      <c r="D587" t="s">
        <v>269</v>
      </c>
      <c r="E587" t="s">
        <v>245</v>
      </c>
      <c r="F587" t="s">
        <v>376</v>
      </c>
      <c r="G587" t="s">
        <v>315</v>
      </c>
      <c r="H587" t="s">
        <v>296</v>
      </c>
      <c r="I587" t="s">
        <v>297</v>
      </c>
      <c r="J587" t="s">
        <v>130</v>
      </c>
      <c r="K587" t="s">
        <v>356</v>
      </c>
      <c r="L587" s="63"/>
      <c r="M587" s="63"/>
      <c r="Q587" s="978"/>
      <c r="R587" s="978" t="str">
        <f t="shared" si="5"/>
        <v/>
      </c>
      <c r="V587" s="978"/>
      <c r="W587" s="1132" t="str">
        <f>IFERROR(VLOOKUP(V587,'1.3 Lists'!$V$10:$W$346,2,FALSE),"")</f>
        <v/>
      </c>
      <c r="X587" s="978"/>
      <c r="AC587" t="s">
        <v>2455</v>
      </c>
      <c r="AD587" s="978"/>
      <c r="AE587" s="978"/>
      <c r="AF587" s="978"/>
      <c r="AG587" s="978"/>
      <c r="AH587" s="978"/>
      <c r="AI587" s="978"/>
    </row>
    <row r="588" spans="4:35">
      <c r="D588" t="s">
        <v>269</v>
      </c>
      <c r="E588" t="s">
        <v>245</v>
      </c>
      <c r="F588" t="s">
        <v>376</v>
      </c>
      <c r="G588" t="s">
        <v>315</v>
      </c>
      <c r="H588" t="s">
        <v>296</v>
      </c>
      <c r="I588" t="s">
        <v>297</v>
      </c>
      <c r="J588" t="s">
        <v>130</v>
      </c>
      <c r="K588" t="s">
        <v>356</v>
      </c>
      <c r="L588" s="63"/>
      <c r="M588" s="63"/>
      <c r="Q588" s="978"/>
      <c r="R588" s="978" t="str">
        <f t="shared" si="5"/>
        <v/>
      </c>
      <c r="V588" s="978"/>
      <c r="W588" s="1132" t="str">
        <f>IFERROR(VLOOKUP(V588,'1.3 Lists'!$V$10:$W$346,2,FALSE),"")</f>
        <v/>
      </c>
      <c r="X588" s="978"/>
      <c r="AC588" t="s">
        <v>2455</v>
      </c>
      <c r="AD588" s="978"/>
      <c r="AE588" s="978"/>
      <c r="AF588" s="978"/>
      <c r="AG588" s="978"/>
      <c r="AH588" s="978"/>
      <c r="AI588" s="978"/>
    </row>
    <row r="589" spans="4:35">
      <c r="D589" t="s">
        <v>269</v>
      </c>
      <c r="E589" t="s">
        <v>245</v>
      </c>
      <c r="F589" t="s">
        <v>376</v>
      </c>
      <c r="G589" t="s">
        <v>315</v>
      </c>
      <c r="H589" t="s">
        <v>296</v>
      </c>
      <c r="I589" t="s">
        <v>297</v>
      </c>
      <c r="J589" t="s">
        <v>130</v>
      </c>
      <c r="K589" t="s">
        <v>356</v>
      </c>
      <c r="L589" s="63"/>
      <c r="M589" s="63"/>
      <c r="Q589" s="978"/>
      <c r="R589" s="978" t="str">
        <f t="shared" si="5"/>
        <v/>
      </c>
      <c r="V589" s="978"/>
      <c r="W589" s="1132" t="str">
        <f>IFERROR(VLOOKUP(V589,'1.3 Lists'!$V$10:$W$346,2,FALSE),"")</f>
        <v/>
      </c>
      <c r="X589" s="978"/>
      <c r="AC589" t="s">
        <v>2455</v>
      </c>
      <c r="AD589" s="978"/>
      <c r="AE589" s="978"/>
      <c r="AF589" s="978"/>
      <c r="AG589" s="978"/>
      <c r="AH589" s="978"/>
      <c r="AI589" s="978"/>
    </row>
    <row r="590" spans="4:35">
      <c r="D590" t="s">
        <v>269</v>
      </c>
      <c r="E590" t="s">
        <v>245</v>
      </c>
      <c r="F590" t="s">
        <v>376</v>
      </c>
      <c r="G590" t="s">
        <v>315</v>
      </c>
      <c r="H590" t="s">
        <v>296</v>
      </c>
      <c r="I590" t="s">
        <v>297</v>
      </c>
      <c r="J590" t="s">
        <v>130</v>
      </c>
      <c r="K590" t="s">
        <v>356</v>
      </c>
      <c r="L590" s="63"/>
      <c r="M590" s="63"/>
      <c r="Q590" s="978"/>
      <c r="R590" s="978" t="str">
        <f t="shared" si="5"/>
        <v/>
      </c>
      <c r="V590" s="978"/>
      <c r="W590" s="1132" t="str">
        <f>IFERROR(VLOOKUP(V590,'1.3 Lists'!$V$10:$W$346,2,FALSE),"")</f>
        <v/>
      </c>
      <c r="X590" s="978"/>
      <c r="AC590" t="s">
        <v>2455</v>
      </c>
      <c r="AD590" s="978"/>
      <c r="AE590" s="978"/>
      <c r="AF590" s="978"/>
      <c r="AG590" s="978"/>
      <c r="AH590" s="978"/>
      <c r="AI590" s="978"/>
    </row>
    <row r="591" spans="4:35">
      <c r="D591" t="s">
        <v>269</v>
      </c>
      <c r="E591" t="s">
        <v>245</v>
      </c>
      <c r="F591" t="s">
        <v>376</v>
      </c>
      <c r="G591" t="s">
        <v>315</v>
      </c>
      <c r="H591" t="s">
        <v>296</v>
      </c>
      <c r="I591" t="s">
        <v>297</v>
      </c>
      <c r="J591" t="s">
        <v>130</v>
      </c>
      <c r="K591" t="s">
        <v>356</v>
      </c>
      <c r="L591" s="63"/>
      <c r="M591" s="63"/>
      <c r="Q591" s="978"/>
      <c r="R591" s="978" t="str">
        <f t="shared" si="5"/>
        <v/>
      </c>
      <c r="V591" s="978"/>
      <c r="W591" s="1132" t="str">
        <f>IFERROR(VLOOKUP(V591,'1.3 Lists'!$V$10:$W$346,2,FALSE),"")</f>
        <v/>
      </c>
      <c r="X591" s="978"/>
      <c r="AC591" t="s">
        <v>2455</v>
      </c>
      <c r="AD591" s="978"/>
      <c r="AE591" s="978"/>
      <c r="AF591" s="978"/>
      <c r="AG591" s="978"/>
      <c r="AH591" s="978"/>
      <c r="AI591" s="978"/>
    </row>
    <row r="592" spans="4:35">
      <c r="D592" t="s">
        <v>269</v>
      </c>
      <c r="E592" t="s">
        <v>245</v>
      </c>
      <c r="F592" t="s">
        <v>376</v>
      </c>
      <c r="G592" t="s">
        <v>315</v>
      </c>
      <c r="H592" t="s">
        <v>296</v>
      </c>
      <c r="I592" t="s">
        <v>297</v>
      </c>
      <c r="J592" t="s">
        <v>130</v>
      </c>
      <c r="K592" t="s">
        <v>356</v>
      </c>
      <c r="L592" s="63"/>
      <c r="M592" s="63"/>
      <c r="Q592" s="978"/>
      <c r="R592" s="978" t="str">
        <f t="shared" si="5"/>
        <v/>
      </c>
      <c r="V592" s="978"/>
      <c r="W592" s="1132" t="str">
        <f>IFERROR(VLOOKUP(V592,'1.3 Lists'!$V$10:$W$346,2,FALSE),"")</f>
        <v/>
      </c>
      <c r="X592" s="978"/>
      <c r="AC592" t="s">
        <v>2455</v>
      </c>
      <c r="AD592" s="978"/>
      <c r="AE592" s="978"/>
      <c r="AF592" s="978"/>
      <c r="AG592" s="978"/>
      <c r="AH592" s="978"/>
      <c r="AI592" s="978"/>
    </row>
    <row r="593" spans="1:35">
      <c r="D593" t="s">
        <v>269</v>
      </c>
      <c r="E593" t="s">
        <v>245</v>
      </c>
      <c r="F593" t="s">
        <v>376</v>
      </c>
      <c r="G593" t="s">
        <v>315</v>
      </c>
      <c r="H593" t="s">
        <v>296</v>
      </c>
      <c r="I593" t="s">
        <v>297</v>
      </c>
      <c r="J593" t="s">
        <v>130</v>
      </c>
      <c r="K593" t="s">
        <v>356</v>
      </c>
      <c r="L593" s="63"/>
      <c r="M593" s="63"/>
      <c r="Q593" s="978"/>
      <c r="R593" s="978" t="str">
        <f t="shared" si="5"/>
        <v/>
      </c>
      <c r="V593" s="978"/>
      <c r="W593" s="1132" t="str">
        <f>IFERROR(VLOOKUP(V593,'1.3 Lists'!$V$10:$W$346,2,FALSE),"")</f>
        <v/>
      </c>
      <c r="X593" s="978"/>
      <c r="AC593" t="s">
        <v>2455</v>
      </c>
      <c r="AD593" s="978"/>
      <c r="AE593" s="978"/>
      <c r="AF593" s="978"/>
      <c r="AG593" s="978"/>
      <c r="AH593" s="978"/>
      <c r="AI593" s="978"/>
    </row>
    <row r="594" spans="1:35">
      <c r="D594" t="s">
        <v>269</v>
      </c>
      <c r="E594" t="s">
        <v>245</v>
      </c>
      <c r="F594" t="s">
        <v>376</v>
      </c>
      <c r="G594" t="s">
        <v>315</v>
      </c>
      <c r="H594" t="s">
        <v>296</v>
      </c>
      <c r="I594" t="s">
        <v>297</v>
      </c>
      <c r="J594" t="s">
        <v>130</v>
      </c>
      <c r="K594" t="s">
        <v>356</v>
      </c>
      <c r="Q594" s="978"/>
      <c r="R594" s="978" t="str">
        <f t="shared" si="5"/>
        <v/>
      </c>
      <c r="S594" s="242"/>
      <c r="T594" s="242"/>
      <c r="U594" s="242"/>
      <c r="V594" s="978"/>
      <c r="W594" s="1132" t="str">
        <f>IFERROR(VLOOKUP(V594,'1.3 Lists'!$V$10:$W$346,2,FALSE),"")</f>
        <v/>
      </c>
      <c r="X594" s="978"/>
      <c r="AC594" t="s">
        <v>2455</v>
      </c>
      <c r="AD594" s="978"/>
      <c r="AE594" s="978"/>
      <c r="AF594" s="978"/>
      <c r="AG594" s="978"/>
      <c r="AH594" s="978"/>
      <c r="AI594" s="978"/>
    </row>
    <row r="595" spans="1:35" s="43" customFormat="1">
      <c r="D595" t="s">
        <v>269</v>
      </c>
      <c r="E595" t="s">
        <v>245</v>
      </c>
      <c r="F595" t="s">
        <v>376</v>
      </c>
      <c r="G595" t="s">
        <v>315</v>
      </c>
      <c r="H595" t="s">
        <v>296</v>
      </c>
      <c r="I595" t="s">
        <v>297</v>
      </c>
      <c r="J595" t="s">
        <v>130</v>
      </c>
      <c r="K595" t="s">
        <v>356</v>
      </c>
      <c r="L595"/>
      <c r="M595"/>
      <c r="N595"/>
      <c r="O595"/>
      <c r="P595"/>
      <c r="Q595" s="978"/>
      <c r="R595" s="978" t="str">
        <f t="shared" si="5"/>
        <v/>
      </c>
      <c r="S595" s="242"/>
      <c r="T595" s="242"/>
      <c r="U595" s="242"/>
      <c r="V595" s="978"/>
      <c r="W595" s="1132" t="str">
        <f>IFERROR(VLOOKUP(V595,'1.3 Lists'!$V$10:$W$346,2,FALSE),"")</f>
        <v/>
      </c>
      <c r="X595" s="978"/>
      <c r="Y595"/>
      <c r="Z595"/>
      <c r="AA595"/>
      <c r="AB595"/>
      <c r="AC595" t="s">
        <v>2455</v>
      </c>
      <c r="AD595" s="978"/>
      <c r="AE595" s="978"/>
      <c r="AF595" s="978"/>
      <c r="AG595" s="978"/>
      <c r="AH595" s="978"/>
      <c r="AI595" s="978"/>
    </row>
    <row r="597" spans="1:35" s="46" customFormat="1" ht="18.75">
      <c r="A597" s="47" t="s">
        <v>1566</v>
      </c>
    </row>
  </sheetData>
  <dataValidations count="4">
    <dataValidation type="list" allowBlank="1" showInputMessage="1" showErrorMessage="1" sqref="Q14 Q122:Q595" xr:uid="{1E458BBB-1994-4567-9A74-5557EAAA0BDB}">
      <formula1>$Q$13:$Q$63</formula1>
    </dataValidation>
    <dataValidation type="list" allowBlank="1" showInputMessage="1" showErrorMessage="1" sqref="R14 R122:R595" xr:uid="{7F558576-B25B-4588-9972-BAB1A07E0F9E}">
      <formula1>$R$13:$R$63</formula1>
    </dataValidation>
    <dataValidation type="list" allowBlank="1" showInputMessage="1" showErrorMessage="1" sqref="Q121" xr:uid="{17AB0B45-3C36-4866-BC6F-33EC4E566CA8}">
      <formula1>$Q$13:$Q$115</formula1>
    </dataValidation>
    <dataValidation type="list" allowBlank="1" showInputMessage="1" showErrorMessage="1" sqref="R121" xr:uid="{845CA5AA-0072-43E2-9CFA-8F1D977DDE79}">
      <formula1>$R$13:$R$115</formula1>
    </dataValidation>
  </dataValidations>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5" id="{2767368F-905B-47A1-94BC-04C6A7A2268A}">
            <xm:f>'1.5 Universal Data'!$C$8&lt;$AE$7</xm:f>
            <x14:dxf>
              <fill>
                <patternFill patternType="lightUp">
                  <bgColor theme="0"/>
                </patternFill>
              </fill>
            </x14:dxf>
          </x14:cfRule>
          <xm:sqref>AE13:AE115</xm:sqref>
        </x14:conditionalFormatting>
        <x14:conditionalFormatting xmlns:xm="http://schemas.microsoft.com/office/excel/2006/main">
          <x14:cfRule type="expression" priority="10" id="{E0E170A0-BBD3-4E4B-BDD6-667B3E1169F8}">
            <xm:f>'1.5 Universal Data'!$C$8&lt;$AE$7</xm:f>
            <x14:dxf>
              <fill>
                <patternFill patternType="lightUp">
                  <bgColor theme="0"/>
                </patternFill>
              </fill>
            </x14:dxf>
          </x14:cfRule>
          <xm:sqref>AE121:AE595</xm:sqref>
        </x14:conditionalFormatting>
        <x14:conditionalFormatting xmlns:xm="http://schemas.microsoft.com/office/excel/2006/main">
          <x14:cfRule type="expression" priority="4" id="{B1B7BAEF-D416-4517-872C-9DE463E11E14}">
            <xm:f>'1.5 Universal Data'!$C$8&lt;$AF$7</xm:f>
            <x14:dxf>
              <fill>
                <patternFill patternType="lightUp">
                  <bgColor theme="0"/>
                </patternFill>
              </fill>
            </x14:dxf>
          </x14:cfRule>
          <xm:sqref>AF13:AF115</xm:sqref>
        </x14:conditionalFormatting>
        <x14:conditionalFormatting xmlns:xm="http://schemas.microsoft.com/office/excel/2006/main">
          <x14:cfRule type="expression" priority="9" id="{3A1F1C48-12A3-4018-9A2B-4E005C13FFED}">
            <xm:f>'1.5 Universal Data'!$C$8&lt;$AF$7</xm:f>
            <x14:dxf>
              <fill>
                <patternFill patternType="lightUp">
                  <bgColor theme="0"/>
                </patternFill>
              </fill>
            </x14:dxf>
          </x14:cfRule>
          <xm:sqref>AF121:AF595</xm:sqref>
        </x14:conditionalFormatting>
        <x14:conditionalFormatting xmlns:xm="http://schemas.microsoft.com/office/excel/2006/main">
          <x14:cfRule type="expression" priority="3" id="{F8AC0D4D-A897-467A-8CF4-6158299F46EB}">
            <xm:f>'1.5 Universal Data'!$C$8&lt;$AG$7</xm:f>
            <x14:dxf>
              <fill>
                <patternFill patternType="lightUp">
                  <bgColor theme="0"/>
                </patternFill>
              </fill>
            </x14:dxf>
          </x14:cfRule>
          <xm:sqref>AG13:AG115</xm:sqref>
        </x14:conditionalFormatting>
        <x14:conditionalFormatting xmlns:xm="http://schemas.microsoft.com/office/excel/2006/main">
          <x14:cfRule type="expression" priority="8" id="{64208B9A-0BDC-429E-BBCD-E7CE08794211}">
            <xm:f>'1.5 Universal Data'!$C$8&lt;$AG$7</xm:f>
            <x14:dxf>
              <fill>
                <patternFill patternType="lightUp">
                  <bgColor theme="0"/>
                </patternFill>
              </fill>
            </x14:dxf>
          </x14:cfRule>
          <xm:sqref>AG121:AG595</xm:sqref>
        </x14:conditionalFormatting>
        <x14:conditionalFormatting xmlns:xm="http://schemas.microsoft.com/office/excel/2006/main">
          <x14:cfRule type="expression" priority="2" id="{6917D190-5DC1-4E96-A6C7-432C55720C9C}">
            <xm:f>'1.5 Universal Data'!$C$8&lt;$AH$7</xm:f>
            <x14:dxf>
              <fill>
                <patternFill patternType="lightUp">
                  <bgColor theme="0"/>
                </patternFill>
              </fill>
            </x14:dxf>
          </x14:cfRule>
          <xm:sqref>AH13:AH115</xm:sqref>
        </x14:conditionalFormatting>
        <x14:conditionalFormatting xmlns:xm="http://schemas.microsoft.com/office/excel/2006/main">
          <x14:cfRule type="expression" priority="7" id="{5064AD44-37C6-4CF2-A50A-595CD779F378}">
            <xm:f>'1.5 Universal Data'!$C$8&lt;$AH$7</xm:f>
            <x14:dxf>
              <fill>
                <patternFill patternType="lightUp">
                  <bgColor theme="0"/>
                </patternFill>
              </fill>
            </x14:dxf>
          </x14:cfRule>
          <xm:sqref>AH121:AH595</xm:sqref>
        </x14:conditionalFormatting>
        <x14:conditionalFormatting xmlns:xm="http://schemas.microsoft.com/office/excel/2006/main">
          <x14:cfRule type="expression" priority="1" id="{5668E520-52F6-4BD7-9706-09C8358208B3}">
            <xm:f>'1.5 Universal Data'!$C$8&lt;$AI$7</xm:f>
            <x14:dxf>
              <fill>
                <patternFill patternType="lightUp">
                  <bgColor theme="0"/>
                </patternFill>
              </fill>
            </x14:dxf>
          </x14:cfRule>
          <xm:sqref>AI13:AI115</xm:sqref>
        </x14:conditionalFormatting>
        <x14:conditionalFormatting xmlns:xm="http://schemas.microsoft.com/office/excel/2006/main">
          <x14:cfRule type="expression" priority="6" id="{C3E60F5F-3BF9-4897-A032-338F5BDE4ECA}">
            <xm:f>'1.5 Universal Data'!$C$8&lt;$AI$7</xm:f>
            <x14:dxf>
              <fill>
                <patternFill patternType="lightUp">
                  <bgColor theme="0"/>
                </patternFill>
              </fill>
            </x14:dxf>
          </x14:cfRule>
          <xm:sqref>AI121:AI595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ECF3A27-CFC8-4885-B326-AF852621D295}">
          <x14:formula1>
            <xm:f>'1.3 Lists'!$V$11:$V$339</xm:f>
          </x14:formula1>
          <xm:sqref>V121:V595</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E2FA-9EDA-4226-8A44-A22EEEBDCC3E}">
  <sheetPr>
    <tabColor theme="7" tint="0.39997558519241921"/>
  </sheetPr>
  <dimension ref="A1:AK111"/>
  <sheetViews>
    <sheetView topLeftCell="R1" zoomScale="80" zoomScaleNormal="80" workbookViewId="0">
      <selection activeCell="AE6" sqref="AE6:AI7"/>
    </sheetView>
    <sheetView workbookViewId="1"/>
  </sheetViews>
  <sheetFormatPr defaultRowHeight="15"/>
  <cols>
    <col min="1" max="3" width="1.85546875" customWidth="1"/>
    <col min="4" max="4" width="4.42578125" customWidth="1"/>
    <col min="5" max="5" width="5" bestFit="1" customWidth="1"/>
    <col min="6" max="6" width="12.42578125" bestFit="1" customWidth="1"/>
    <col min="7" max="8" width="5" customWidth="1"/>
    <col min="9" max="9" width="17.42578125" bestFit="1" customWidth="1"/>
    <col min="10" max="10" width="9.42578125" bestFit="1" customWidth="1"/>
    <col min="11" max="11" width="15.85546875" bestFit="1" customWidth="1"/>
    <col min="12" max="12" width="22" bestFit="1" customWidth="1"/>
    <col min="13" max="13" width="11.140625" bestFit="1" customWidth="1"/>
    <col min="14" max="14" width="1.85546875" customWidth="1"/>
    <col min="15" max="15" width="19.140625" bestFit="1" customWidth="1"/>
    <col min="16" max="16" width="8.42578125" bestFit="1" customWidth="1"/>
    <col min="17" max="17" width="14.140625" bestFit="1" customWidth="1"/>
    <col min="18" max="18" width="38.85546875" customWidth="1"/>
    <col min="19" max="19" width="17.140625" bestFit="1" customWidth="1"/>
    <col min="20" max="20" width="22.85546875" bestFit="1" customWidth="1"/>
    <col min="21" max="21" width="30.85546875" bestFit="1" customWidth="1"/>
    <col min="22" max="22" width="24.42578125" customWidth="1"/>
    <col min="23" max="23" width="13.140625" bestFit="1" customWidth="1"/>
    <col min="24" max="24" width="12" bestFit="1" customWidth="1"/>
    <col min="25" max="25" width="9.85546875" customWidth="1"/>
    <col min="26" max="28" width="1.85546875" hidden="1" customWidth="1"/>
    <col min="29" max="29" width="5" bestFit="1" customWidth="1"/>
    <col min="31" max="35" width="9.85546875" customWidth="1"/>
  </cols>
  <sheetData>
    <row r="1" spans="1:37" s="46" customFormat="1" ht="23.25">
      <c r="A1" s="56" t="str">
        <f>'1.1 Cover'!A1</f>
        <v>Regulatory Reporting Pack</v>
      </c>
    </row>
    <row r="2" spans="1:37" s="46" customFormat="1" ht="23.25">
      <c r="A2" s="56" t="str">
        <f>'1.1 Cover'!A2</f>
        <v>Price base - 2018/19</v>
      </c>
    </row>
    <row r="3" spans="1:37" s="46" customFormat="1" ht="23.25">
      <c r="A3" s="56" t="str">
        <f>'1.1 Cover'!A3</f>
        <v>Regulatory Year: April 2024 - March 2025</v>
      </c>
    </row>
    <row r="4" spans="1:37" s="46" customFormat="1" ht="23.25">
      <c r="A4" s="56" t="s">
        <v>2555</v>
      </c>
    </row>
    <row r="6" spans="1:37">
      <c r="AE6" s="1658"/>
      <c r="AF6" s="1659"/>
      <c r="AG6" s="1662" t="s">
        <v>3191</v>
      </c>
      <c r="AH6" s="1659"/>
      <c r="AI6" s="1660"/>
    </row>
    <row r="7" spans="1:37" s="43" customFormat="1">
      <c r="D7" s="55" t="s">
        <v>244</v>
      </c>
      <c r="E7" s="55" t="s">
        <v>245</v>
      </c>
      <c r="F7" s="55" t="s">
        <v>246</v>
      </c>
      <c r="G7" s="55" t="s">
        <v>1587</v>
      </c>
      <c r="H7" s="55" t="s">
        <v>2407</v>
      </c>
      <c r="I7" s="55" t="s">
        <v>249</v>
      </c>
      <c r="J7" s="55" t="s">
        <v>250</v>
      </c>
      <c r="K7" s="55" t="s">
        <v>251</v>
      </c>
      <c r="L7" s="55" t="s">
        <v>252</v>
      </c>
      <c r="M7" s="55" t="s">
        <v>253</v>
      </c>
      <c r="N7" s="55"/>
      <c r="O7" s="55" t="s">
        <v>276</v>
      </c>
      <c r="P7" s="55" t="s">
        <v>256</v>
      </c>
      <c r="Q7" s="55" t="s">
        <v>2503</v>
      </c>
      <c r="R7" s="55" t="s">
        <v>2441</v>
      </c>
      <c r="S7" s="43" t="s">
        <v>2556</v>
      </c>
      <c r="T7" s="43" t="s">
        <v>2557</v>
      </c>
      <c r="U7" s="43" t="s">
        <v>2558</v>
      </c>
      <c r="V7" s="43" t="s">
        <v>2559</v>
      </c>
      <c r="W7" s="43" t="s">
        <v>2560</v>
      </c>
      <c r="X7" s="43" t="s">
        <v>2561</v>
      </c>
      <c r="Y7" s="43" t="s">
        <v>2562</v>
      </c>
      <c r="Z7" s="55"/>
      <c r="AA7" s="55"/>
      <c r="AB7" s="55"/>
      <c r="AC7" s="43" t="s">
        <v>1578</v>
      </c>
      <c r="AE7" s="52">
        <v>2022</v>
      </c>
      <c r="AF7" s="51">
        <v>2023</v>
      </c>
      <c r="AG7" s="51">
        <v>2024</v>
      </c>
      <c r="AH7" s="51">
        <v>2025</v>
      </c>
      <c r="AI7" s="50">
        <v>2026</v>
      </c>
    </row>
    <row r="8" spans="1:37">
      <c r="S8" s="43"/>
      <c r="T8" s="43"/>
      <c r="U8" s="43"/>
      <c r="V8" s="43"/>
      <c r="W8" s="43"/>
      <c r="X8" s="43"/>
      <c r="Y8" s="43"/>
    </row>
    <row r="9" spans="1:37" s="1" customFormat="1" ht="18">
      <c r="A9" s="2" t="s">
        <v>2430</v>
      </c>
    </row>
    <row r="11" spans="1:37" s="1" customFormat="1">
      <c r="A11" s="42"/>
      <c r="B11" s="48" t="s">
        <v>140</v>
      </c>
    </row>
    <row r="13" spans="1:37">
      <c r="D13" t="s">
        <v>269</v>
      </c>
      <c r="E13" t="s">
        <v>245</v>
      </c>
      <c r="F13" t="s">
        <v>270</v>
      </c>
      <c r="G13" t="s">
        <v>2409</v>
      </c>
      <c r="H13" t="s">
        <v>272</v>
      </c>
      <c r="I13" t="s">
        <v>297</v>
      </c>
      <c r="J13" t="s">
        <v>130</v>
      </c>
      <c r="K13" t="s">
        <v>1596</v>
      </c>
      <c r="L13" t="s">
        <v>333</v>
      </c>
      <c r="M13" t="s">
        <v>276</v>
      </c>
      <c r="O13" t="s">
        <v>140</v>
      </c>
      <c r="P13" t="s">
        <v>303</v>
      </c>
      <c r="Q13" s="978"/>
      <c r="R13" s="978"/>
      <c r="S13" s="1133"/>
      <c r="T13" s="978"/>
      <c r="U13" s="978"/>
      <c r="V13" s="978"/>
      <c r="W13" s="1134"/>
      <c r="X13" s="1134"/>
      <c r="Y13" s="978"/>
      <c r="AC13" t="s">
        <v>1336</v>
      </c>
      <c r="AE13" s="978"/>
      <c r="AF13" s="978"/>
      <c r="AG13" s="978"/>
      <c r="AH13" s="978"/>
      <c r="AI13" s="978"/>
      <c r="AK13" s="60"/>
    </row>
    <row r="14" spans="1:37">
      <c r="D14" t="s">
        <v>269</v>
      </c>
      <c r="E14" t="s">
        <v>245</v>
      </c>
      <c r="F14" t="s">
        <v>270</v>
      </c>
      <c r="G14" t="s">
        <v>2409</v>
      </c>
      <c r="H14" t="s">
        <v>272</v>
      </c>
      <c r="I14" t="s">
        <v>297</v>
      </c>
      <c r="J14" t="s">
        <v>130</v>
      </c>
      <c r="K14" t="s">
        <v>1596</v>
      </c>
      <c r="L14" t="s">
        <v>333</v>
      </c>
      <c r="M14" t="s">
        <v>276</v>
      </c>
      <c r="O14" t="s">
        <v>140</v>
      </c>
      <c r="P14" t="s">
        <v>303</v>
      </c>
      <c r="Q14" s="978"/>
      <c r="R14" s="978"/>
      <c r="S14" s="1133"/>
      <c r="T14" s="1133"/>
      <c r="U14" s="1133"/>
      <c r="V14" s="1133"/>
      <c r="W14" s="1134"/>
      <c r="X14" s="1134"/>
      <c r="Y14" s="978"/>
      <c r="AC14" t="s">
        <v>1336</v>
      </c>
      <c r="AE14" s="978"/>
      <c r="AF14" s="978"/>
      <c r="AG14" s="978"/>
      <c r="AH14" s="978"/>
      <c r="AI14" s="978"/>
    </row>
    <row r="15" spans="1:37">
      <c r="D15" t="s">
        <v>269</v>
      </c>
      <c r="E15" t="s">
        <v>245</v>
      </c>
      <c r="F15" t="s">
        <v>270</v>
      </c>
      <c r="G15" t="s">
        <v>2409</v>
      </c>
      <c r="H15" t="s">
        <v>272</v>
      </c>
      <c r="I15" t="s">
        <v>297</v>
      </c>
      <c r="J15" t="s">
        <v>130</v>
      </c>
      <c r="K15" t="s">
        <v>1596</v>
      </c>
      <c r="L15" t="s">
        <v>333</v>
      </c>
      <c r="M15" t="s">
        <v>276</v>
      </c>
      <c r="O15" t="s">
        <v>140</v>
      </c>
      <c r="P15" t="s">
        <v>303</v>
      </c>
      <c r="Q15" s="978"/>
      <c r="R15" s="978"/>
      <c r="S15" s="1133"/>
      <c r="T15" s="1133"/>
      <c r="U15" s="1133"/>
      <c r="V15" s="1133"/>
      <c r="W15" s="1134"/>
      <c r="X15" s="1134"/>
      <c r="Y15" s="978"/>
      <c r="AC15" t="s">
        <v>1336</v>
      </c>
      <c r="AE15" s="978"/>
      <c r="AF15" s="978"/>
      <c r="AG15" s="978"/>
      <c r="AH15" s="978"/>
      <c r="AI15" s="978"/>
    </row>
    <row r="16" spans="1:37">
      <c r="D16" t="s">
        <v>269</v>
      </c>
      <c r="E16" t="s">
        <v>245</v>
      </c>
      <c r="F16" t="s">
        <v>270</v>
      </c>
      <c r="G16" t="s">
        <v>2409</v>
      </c>
      <c r="H16" t="s">
        <v>272</v>
      </c>
      <c r="I16" t="s">
        <v>297</v>
      </c>
      <c r="J16" t="s">
        <v>130</v>
      </c>
      <c r="K16" t="s">
        <v>1596</v>
      </c>
      <c r="L16" t="s">
        <v>333</v>
      </c>
      <c r="M16" t="s">
        <v>276</v>
      </c>
      <c r="O16" t="s">
        <v>140</v>
      </c>
      <c r="P16" t="s">
        <v>303</v>
      </c>
      <c r="Q16" s="978"/>
      <c r="R16" s="978"/>
      <c r="S16" s="1133"/>
      <c r="T16" s="1133"/>
      <c r="U16" s="1133"/>
      <c r="V16" s="1133"/>
      <c r="W16" s="1134"/>
      <c r="X16" s="1134"/>
      <c r="Y16" s="978"/>
      <c r="AC16" t="s">
        <v>1336</v>
      </c>
      <c r="AE16" s="978"/>
      <c r="AF16" s="978"/>
      <c r="AG16" s="978"/>
      <c r="AH16" s="978"/>
      <c r="AI16" s="978"/>
    </row>
    <row r="17" spans="4:35">
      <c r="D17" t="s">
        <v>269</v>
      </c>
      <c r="E17" t="s">
        <v>245</v>
      </c>
      <c r="F17" t="s">
        <v>270</v>
      </c>
      <c r="G17" t="s">
        <v>2409</v>
      </c>
      <c r="H17" t="s">
        <v>272</v>
      </c>
      <c r="I17" t="s">
        <v>297</v>
      </c>
      <c r="J17" t="s">
        <v>130</v>
      </c>
      <c r="K17" t="s">
        <v>1596</v>
      </c>
      <c r="L17" t="s">
        <v>333</v>
      </c>
      <c r="M17" t="s">
        <v>276</v>
      </c>
      <c r="O17" t="s">
        <v>140</v>
      </c>
      <c r="P17" t="s">
        <v>303</v>
      </c>
      <c r="Q17" s="978"/>
      <c r="R17" s="978"/>
      <c r="S17" s="1133"/>
      <c r="T17" s="1133"/>
      <c r="U17" s="1133"/>
      <c r="V17" s="1133"/>
      <c r="W17" s="1134"/>
      <c r="X17" s="1134"/>
      <c r="Y17" s="978"/>
      <c r="AC17" t="s">
        <v>1336</v>
      </c>
      <c r="AE17" s="978"/>
      <c r="AF17" s="978"/>
      <c r="AG17" s="978"/>
      <c r="AH17" s="978"/>
      <c r="AI17" s="978"/>
    </row>
    <row r="18" spans="4:35">
      <c r="D18" t="s">
        <v>269</v>
      </c>
      <c r="E18" t="s">
        <v>245</v>
      </c>
      <c r="F18" t="s">
        <v>270</v>
      </c>
      <c r="G18" t="s">
        <v>2409</v>
      </c>
      <c r="H18" t="s">
        <v>272</v>
      </c>
      <c r="I18" t="s">
        <v>297</v>
      </c>
      <c r="J18" t="s">
        <v>130</v>
      </c>
      <c r="K18" t="s">
        <v>1596</v>
      </c>
      <c r="L18" t="s">
        <v>333</v>
      </c>
      <c r="M18" t="s">
        <v>276</v>
      </c>
      <c r="O18" t="s">
        <v>140</v>
      </c>
      <c r="P18" t="s">
        <v>303</v>
      </c>
      <c r="Q18" s="978"/>
      <c r="R18" s="978"/>
      <c r="S18" s="1133"/>
      <c r="T18" s="1133"/>
      <c r="U18" s="1133"/>
      <c r="V18" s="1133"/>
      <c r="W18" s="1134"/>
      <c r="X18" s="1134"/>
      <c r="Y18" s="978"/>
      <c r="AC18" t="s">
        <v>1336</v>
      </c>
      <c r="AE18" s="978"/>
      <c r="AF18" s="978"/>
      <c r="AG18" s="978"/>
      <c r="AH18" s="978"/>
      <c r="AI18" s="978"/>
    </row>
    <row r="19" spans="4:35">
      <c r="D19" t="s">
        <v>269</v>
      </c>
      <c r="E19" t="s">
        <v>245</v>
      </c>
      <c r="F19" t="s">
        <v>270</v>
      </c>
      <c r="G19" t="s">
        <v>2409</v>
      </c>
      <c r="H19" t="s">
        <v>272</v>
      </c>
      <c r="I19" t="s">
        <v>297</v>
      </c>
      <c r="J19" t="s">
        <v>130</v>
      </c>
      <c r="K19" t="s">
        <v>1596</v>
      </c>
      <c r="L19" t="s">
        <v>333</v>
      </c>
      <c r="M19" t="s">
        <v>276</v>
      </c>
      <c r="O19" t="s">
        <v>140</v>
      </c>
      <c r="P19" t="s">
        <v>303</v>
      </c>
      <c r="Q19" s="978"/>
      <c r="R19" s="978"/>
      <c r="S19" s="1133"/>
      <c r="T19" s="1133"/>
      <c r="U19" s="1133"/>
      <c r="V19" s="1133"/>
      <c r="W19" s="1134"/>
      <c r="X19" s="1134"/>
      <c r="Y19" s="978"/>
      <c r="AC19" t="s">
        <v>1336</v>
      </c>
      <c r="AE19" s="978"/>
      <c r="AF19" s="978"/>
      <c r="AG19" s="978"/>
      <c r="AH19" s="978"/>
      <c r="AI19" s="978"/>
    </row>
    <row r="20" spans="4:35">
      <c r="D20" t="s">
        <v>269</v>
      </c>
      <c r="E20" t="s">
        <v>245</v>
      </c>
      <c r="F20" t="s">
        <v>270</v>
      </c>
      <c r="G20" t="s">
        <v>2409</v>
      </c>
      <c r="H20" t="s">
        <v>272</v>
      </c>
      <c r="I20" t="s">
        <v>297</v>
      </c>
      <c r="J20" t="s">
        <v>130</v>
      </c>
      <c r="K20" t="s">
        <v>1596</v>
      </c>
      <c r="L20" t="s">
        <v>333</v>
      </c>
      <c r="M20" t="s">
        <v>276</v>
      </c>
      <c r="O20" t="s">
        <v>140</v>
      </c>
      <c r="P20" t="s">
        <v>303</v>
      </c>
      <c r="Q20" s="978"/>
      <c r="R20" s="978"/>
      <c r="S20" s="1133"/>
      <c r="T20" s="1133"/>
      <c r="U20" s="1133"/>
      <c r="V20" s="1133"/>
      <c r="W20" s="1134"/>
      <c r="X20" s="1134"/>
      <c r="Y20" s="978"/>
      <c r="AC20" t="s">
        <v>1336</v>
      </c>
      <c r="AE20" s="978"/>
      <c r="AF20" s="978"/>
      <c r="AG20" s="978"/>
      <c r="AH20" s="978"/>
      <c r="AI20" s="978"/>
    </row>
    <row r="21" spans="4:35">
      <c r="D21" t="s">
        <v>269</v>
      </c>
      <c r="E21" t="s">
        <v>245</v>
      </c>
      <c r="F21" t="s">
        <v>270</v>
      </c>
      <c r="G21" t="s">
        <v>2409</v>
      </c>
      <c r="H21" t="s">
        <v>272</v>
      </c>
      <c r="I21" t="s">
        <v>297</v>
      </c>
      <c r="J21" t="s">
        <v>130</v>
      </c>
      <c r="K21" t="s">
        <v>1596</v>
      </c>
      <c r="L21" t="s">
        <v>333</v>
      </c>
      <c r="M21" t="s">
        <v>276</v>
      </c>
      <c r="O21" t="s">
        <v>140</v>
      </c>
      <c r="P21" t="s">
        <v>303</v>
      </c>
      <c r="Q21" s="978"/>
      <c r="R21" s="978"/>
      <c r="S21" s="1133"/>
      <c r="T21" s="1133"/>
      <c r="U21" s="1133"/>
      <c r="V21" s="1133"/>
      <c r="W21" s="1134"/>
      <c r="X21" s="1134"/>
      <c r="Y21" s="978"/>
      <c r="AC21" t="s">
        <v>1336</v>
      </c>
      <c r="AE21" s="978"/>
      <c r="AF21" s="978"/>
      <c r="AG21" s="978"/>
      <c r="AH21" s="978"/>
      <c r="AI21" s="978"/>
    </row>
    <row r="22" spans="4:35">
      <c r="D22" t="s">
        <v>269</v>
      </c>
      <c r="E22" t="s">
        <v>245</v>
      </c>
      <c r="F22" t="s">
        <v>270</v>
      </c>
      <c r="G22" t="s">
        <v>2409</v>
      </c>
      <c r="H22" t="s">
        <v>272</v>
      </c>
      <c r="I22" t="s">
        <v>297</v>
      </c>
      <c r="J22" t="s">
        <v>130</v>
      </c>
      <c r="K22" t="s">
        <v>1596</v>
      </c>
      <c r="L22" t="s">
        <v>333</v>
      </c>
      <c r="M22" t="s">
        <v>276</v>
      </c>
      <c r="O22" t="s">
        <v>140</v>
      </c>
      <c r="P22" t="s">
        <v>303</v>
      </c>
      <c r="Q22" s="978"/>
      <c r="R22" s="978"/>
      <c r="S22" s="1133"/>
      <c r="T22" s="1133"/>
      <c r="U22" s="1133"/>
      <c r="V22" s="1133"/>
      <c r="W22" s="1134"/>
      <c r="X22" s="1134"/>
      <c r="Y22" s="978"/>
      <c r="AC22" t="s">
        <v>1336</v>
      </c>
      <c r="AE22" s="978"/>
      <c r="AF22" s="978"/>
      <c r="AG22" s="978"/>
      <c r="AH22" s="978"/>
      <c r="AI22" s="978"/>
    </row>
    <row r="23" spans="4:35">
      <c r="D23" t="s">
        <v>269</v>
      </c>
      <c r="E23" t="s">
        <v>245</v>
      </c>
      <c r="F23" t="s">
        <v>270</v>
      </c>
      <c r="G23" t="s">
        <v>2409</v>
      </c>
      <c r="H23" t="s">
        <v>272</v>
      </c>
      <c r="I23" t="s">
        <v>297</v>
      </c>
      <c r="J23" t="s">
        <v>130</v>
      </c>
      <c r="K23" t="s">
        <v>1596</v>
      </c>
      <c r="L23" t="s">
        <v>333</v>
      </c>
      <c r="M23" t="s">
        <v>276</v>
      </c>
      <c r="O23" t="s">
        <v>140</v>
      </c>
      <c r="P23" t="s">
        <v>303</v>
      </c>
      <c r="Q23" s="978"/>
      <c r="R23" s="978"/>
      <c r="S23" s="1133"/>
      <c r="T23" s="1133"/>
      <c r="U23" s="1133"/>
      <c r="V23" s="1133"/>
      <c r="W23" s="1134"/>
      <c r="X23" s="1134"/>
      <c r="Y23" s="978"/>
      <c r="AC23" t="s">
        <v>1336</v>
      </c>
      <c r="AE23" s="978"/>
      <c r="AF23" s="978"/>
      <c r="AG23" s="978"/>
      <c r="AH23" s="978"/>
      <c r="AI23" s="978"/>
    </row>
    <row r="24" spans="4:35">
      <c r="D24" t="s">
        <v>269</v>
      </c>
      <c r="E24" t="s">
        <v>245</v>
      </c>
      <c r="F24" t="s">
        <v>270</v>
      </c>
      <c r="G24" t="s">
        <v>2409</v>
      </c>
      <c r="H24" t="s">
        <v>272</v>
      </c>
      <c r="I24" t="s">
        <v>297</v>
      </c>
      <c r="J24" t="s">
        <v>130</v>
      </c>
      <c r="K24" t="s">
        <v>1596</v>
      </c>
      <c r="L24" t="s">
        <v>333</v>
      </c>
      <c r="M24" t="s">
        <v>276</v>
      </c>
      <c r="O24" t="s">
        <v>140</v>
      </c>
      <c r="P24" t="s">
        <v>303</v>
      </c>
      <c r="Q24" s="978"/>
      <c r="R24" s="978"/>
      <c r="S24" s="978"/>
      <c r="T24" s="978"/>
      <c r="U24" s="978"/>
      <c r="V24" s="978"/>
      <c r="W24" s="1134"/>
      <c r="X24" s="1134"/>
      <c r="Y24" s="978"/>
      <c r="AC24" t="s">
        <v>1336</v>
      </c>
      <c r="AE24" s="978"/>
      <c r="AF24" s="978"/>
      <c r="AG24" s="978"/>
      <c r="AH24" s="978"/>
      <c r="AI24" s="978"/>
    </row>
    <row r="25" spans="4:35">
      <c r="D25" t="s">
        <v>269</v>
      </c>
      <c r="E25" t="s">
        <v>245</v>
      </c>
      <c r="F25" t="s">
        <v>270</v>
      </c>
      <c r="G25" t="s">
        <v>2409</v>
      </c>
      <c r="H25" t="s">
        <v>272</v>
      </c>
      <c r="I25" t="s">
        <v>297</v>
      </c>
      <c r="J25" t="s">
        <v>130</v>
      </c>
      <c r="K25" t="s">
        <v>1596</v>
      </c>
      <c r="L25" t="s">
        <v>333</v>
      </c>
      <c r="M25" t="s">
        <v>276</v>
      </c>
      <c r="O25" t="s">
        <v>140</v>
      </c>
      <c r="P25" t="s">
        <v>303</v>
      </c>
      <c r="Q25" s="978"/>
      <c r="R25" s="978"/>
      <c r="S25" s="978"/>
      <c r="T25" s="978"/>
      <c r="U25" s="978"/>
      <c r="V25" s="978"/>
      <c r="W25" s="1134"/>
      <c r="X25" s="1134"/>
      <c r="Y25" s="978"/>
      <c r="AC25" t="s">
        <v>1336</v>
      </c>
      <c r="AE25" s="978"/>
      <c r="AF25" s="978"/>
      <c r="AG25" s="978"/>
      <c r="AH25" s="978"/>
      <c r="AI25" s="978"/>
    </row>
    <row r="26" spans="4:35">
      <c r="D26" t="s">
        <v>269</v>
      </c>
      <c r="E26" t="s">
        <v>245</v>
      </c>
      <c r="F26" t="s">
        <v>270</v>
      </c>
      <c r="G26" t="s">
        <v>2409</v>
      </c>
      <c r="H26" t="s">
        <v>272</v>
      </c>
      <c r="I26" t="s">
        <v>297</v>
      </c>
      <c r="J26" t="s">
        <v>130</v>
      </c>
      <c r="K26" t="s">
        <v>1596</v>
      </c>
      <c r="L26" t="s">
        <v>333</v>
      </c>
      <c r="M26" t="s">
        <v>276</v>
      </c>
      <c r="O26" t="s">
        <v>140</v>
      </c>
      <c r="P26" t="s">
        <v>303</v>
      </c>
      <c r="Q26" s="978"/>
      <c r="R26" s="978"/>
      <c r="S26" s="978"/>
      <c r="T26" s="978"/>
      <c r="U26" s="978"/>
      <c r="V26" s="978"/>
      <c r="W26" s="1134"/>
      <c r="X26" s="1134"/>
      <c r="Y26" s="978"/>
      <c r="AC26" t="s">
        <v>1336</v>
      </c>
      <c r="AE26" s="978"/>
      <c r="AF26" s="978"/>
      <c r="AG26" s="978"/>
      <c r="AH26" s="978"/>
      <c r="AI26" s="978"/>
    </row>
    <row r="27" spans="4:35">
      <c r="D27" t="s">
        <v>269</v>
      </c>
      <c r="E27" t="s">
        <v>245</v>
      </c>
      <c r="F27" t="s">
        <v>270</v>
      </c>
      <c r="G27" t="s">
        <v>2409</v>
      </c>
      <c r="H27" t="s">
        <v>272</v>
      </c>
      <c r="I27" t="s">
        <v>297</v>
      </c>
      <c r="J27" t="s">
        <v>130</v>
      </c>
      <c r="K27" t="s">
        <v>1596</v>
      </c>
      <c r="L27" t="s">
        <v>333</v>
      </c>
      <c r="M27" t="s">
        <v>276</v>
      </c>
      <c r="O27" t="s">
        <v>140</v>
      </c>
      <c r="P27" t="s">
        <v>303</v>
      </c>
      <c r="Q27" s="978"/>
      <c r="R27" s="978"/>
      <c r="S27" s="978"/>
      <c r="T27" s="978"/>
      <c r="U27" s="978"/>
      <c r="V27" s="978"/>
      <c r="W27" s="1134"/>
      <c r="X27" s="1134"/>
      <c r="Y27" s="978"/>
      <c r="AC27" t="s">
        <v>1336</v>
      </c>
      <c r="AE27" s="978"/>
      <c r="AF27" s="978"/>
      <c r="AG27" s="978"/>
      <c r="AH27" s="978"/>
      <c r="AI27" s="978"/>
    </row>
    <row r="28" spans="4:35">
      <c r="D28" t="s">
        <v>269</v>
      </c>
      <c r="E28" t="s">
        <v>245</v>
      </c>
      <c r="F28" t="s">
        <v>270</v>
      </c>
      <c r="G28" t="s">
        <v>2409</v>
      </c>
      <c r="H28" t="s">
        <v>272</v>
      </c>
      <c r="I28" t="s">
        <v>297</v>
      </c>
      <c r="J28" t="s">
        <v>130</v>
      </c>
      <c r="K28" t="s">
        <v>1596</v>
      </c>
      <c r="L28" t="s">
        <v>333</v>
      </c>
      <c r="M28" t="s">
        <v>276</v>
      </c>
      <c r="O28" t="s">
        <v>140</v>
      </c>
      <c r="P28" t="s">
        <v>303</v>
      </c>
      <c r="Q28" s="978"/>
      <c r="R28" s="978"/>
      <c r="S28" s="978"/>
      <c r="T28" s="978"/>
      <c r="U28" s="978"/>
      <c r="V28" s="978"/>
      <c r="W28" s="1134"/>
      <c r="X28" s="1134"/>
      <c r="Y28" s="978"/>
      <c r="AC28" t="s">
        <v>1336</v>
      </c>
      <c r="AE28" s="978"/>
      <c r="AF28" s="978"/>
      <c r="AG28" s="978"/>
      <c r="AH28" s="978"/>
      <c r="AI28" s="978"/>
    </row>
    <row r="29" spans="4:35">
      <c r="D29" t="s">
        <v>269</v>
      </c>
      <c r="E29" t="s">
        <v>245</v>
      </c>
      <c r="F29" t="s">
        <v>270</v>
      </c>
      <c r="G29" t="s">
        <v>2409</v>
      </c>
      <c r="H29" t="s">
        <v>272</v>
      </c>
      <c r="I29" t="s">
        <v>297</v>
      </c>
      <c r="J29" t="s">
        <v>130</v>
      </c>
      <c r="K29" t="s">
        <v>1596</v>
      </c>
      <c r="L29" t="s">
        <v>333</v>
      </c>
      <c r="M29" t="s">
        <v>276</v>
      </c>
      <c r="O29" t="s">
        <v>140</v>
      </c>
      <c r="P29" t="s">
        <v>303</v>
      </c>
      <c r="Q29" s="978"/>
      <c r="R29" s="978"/>
      <c r="S29" s="978"/>
      <c r="T29" s="978"/>
      <c r="U29" s="978"/>
      <c r="V29" s="978"/>
      <c r="W29" s="1134"/>
      <c r="X29" s="1134"/>
      <c r="Y29" s="978"/>
      <c r="AC29" t="s">
        <v>1336</v>
      </c>
      <c r="AE29" s="978"/>
      <c r="AF29" s="978"/>
      <c r="AG29" s="978"/>
      <c r="AH29" s="978"/>
      <c r="AI29" s="978"/>
    </row>
    <row r="30" spans="4:35">
      <c r="D30" t="s">
        <v>269</v>
      </c>
      <c r="E30" t="s">
        <v>245</v>
      </c>
      <c r="F30" t="s">
        <v>270</v>
      </c>
      <c r="G30" t="s">
        <v>2409</v>
      </c>
      <c r="H30" t="s">
        <v>272</v>
      </c>
      <c r="I30" t="s">
        <v>297</v>
      </c>
      <c r="J30" t="s">
        <v>130</v>
      </c>
      <c r="K30" t="s">
        <v>1596</v>
      </c>
      <c r="L30" t="s">
        <v>333</v>
      </c>
      <c r="M30" t="s">
        <v>276</v>
      </c>
      <c r="O30" t="s">
        <v>140</v>
      </c>
      <c r="P30" t="s">
        <v>303</v>
      </c>
      <c r="Q30" s="978"/>
      <c r="R30" s="978"/>
      <c r="S30" s="978"/>
      <c r="T30" s="978"/>
      <c r="U30" s="978"/>
      <c r="V30" s="978"/>
      <c r="W30" s="1134"/>
      <c r="X30" s="1134"/>
      <c r="Y30" s="978"/>
      <c r="AC30" t="s">
        <v>1336</v>
      </c>
      <c r="AE30" s="978"/>
      <c r="AF30" s="978"/>
      <c r="AG30" s="978"/>
      <c r="AH30" s="978"/>
      <c r="AI30" s="978"/>
    </row>
    <row r="31" spans="4:35">
      <c r="D31" t="s">
        <v>269</v>
      </c>
      <c r="E31" t="s">
        <v>245</v>
      </c>
      <c r="F31" t="s">
        <v>270</v>
      </c>
      <c r="G31" t="s">
        <v>2409</v>
      </c>
      <c r="H31" t="s">
        <v>272</v>
      </c>
      <c r="I31" t="s">
        <v>297</v>
      </c>
      <c r="J31" t="s">
        <v>130</v>
      </c>
      <c r="K31" t="s">
        <v>1596</v>
      </c>
      <c r="L31" t="s">
        <v>333</v>
      </c>
      <c r="M31" t="s">
        <v>276</v>
      </c>
      <c r="O31" t="s">
        <v>140</v>
      </c>
      <c r="P31" t="s">
        <v>303</v>
      </c>
      <c r="Q31" s="978"/>
      <c r="R31" s="978"/>
      <c r="S31" s="978"/>
      <c r="T31" s="978"/>
      <c r="U31" s="978"/>
      <c r="V31" s="978"/>
      <c r="W31" s="1134"/>
      <c r="X31" s="1134"/>
      <c r="Y31" s="978"/>
      <c r="AC31" t="s">
        <v>1336</v>
      </c>
      <c r="AE31" s="978"/>
      <c r="AF31" s="978"/>
      <c r="AG31" s="978"/>
      <c r="AH31" s="978"/>
      <c r="AI31" s="978"/>
    </row>
    <row r="32" spans="4:35">
      <c r="D32" t="s">
        <v>269</v>
      </c>
      <c r="E32" t="s">
        <v>245</v>
      </c>
      <c r="F32" t="s">
        <v>270</v>
      </c>
      <c r="G32" t="s">
        <v>2409</v>
      </c>
      <c r="H32" t="s">
        <v>272</v>
      </c>
      <c r="I32" t="s">
        <v>297</v>
      </c>
      <c r="J32" t="s">
        <v>130</v>
      </c>
      <c r="K32" t="s">
        <v>1596</v>
      </c>
      <c r="L32" t="s">
        <v>333</v>
      </c>
      <c r="M32" t="s">
        <v>276</v>
      </c>
      <c r="O32" t="s">
        <v>140</v>
      </c>
      <c r="P32" t="s">
        <v>303</v>
      </c>
      <c r="Q32" s="978"/>
      <c r="R32" s="978"/>
      <c r="S32" s="978"/>
      <c r="T32" s="978"/>
      <c r="U32" s="978"/>
      <c r="V32" s="978"/>
      <c r="W32" s="1134"/>
      <c r="X32" s="1134"/>
      <c r="Y32" s="978"/>
      <c r="AC32" t="s">
        <v>1336</v>
      </c>
      <c r="AE32" s="978"/>
      <c r="AF32" s="978"/>
      <c r="AG32" s="978"/>
      <c r="AH32" s="978"/>
      <c r="AI32" s="978"/>
    </row>
    <row r="33" spans="4:35">
      <c r="D33" t="s">
        <v>269</v>
      </c>
      <c r="E33" t="s">
        <v>245</v>
      </c>
      <c r="F33" t="s">
        <v>270</v>
      </c>
      <c r="G33" t="s">
        <v>2409</v>
      </c>
      <c r="H33" t="s">
        <v>272</v>
      </c>
      <c r="I33" t="s">
        <v>297</v>
      </c>
      <c r="J33" t="s">
        <v>130</v>
      </c>
      <c r="K33" t="s">
        <v>1596</v>
      </c>
      <c r="L33" t="s">
        <v>333</v>
      </c>
      <c r="M33" t="s">
        <v>276</v>
      </c>
      <c r="O33" t="s">
        <v>140</v>
      </c>
      <c r="P33" t="s">
        <v>303</v>
      </c>
      <c r="Q33" s="1135"/>
      <c r="R33" s="1135"/>
      <c r="S33" s="1135"/>
      <c r="T33" s="1135"/>
      <c r="U33" s="1135"/>
      <c r="V33" s="1135"/>
      <c r="W33" s="1136"/>
      <c r="X33" s="1136"/>
      <c r="Y33" s="1135"/>
      <c r="AC33" t="s">
        <v>1336</v>
      </c>
      <c r="AE33" s="978"/>
      <c r="AF33" s="978"/>
      <c r="AG33" s="978"/>
      <c r="AH33" s="978"/>
      <c r="AI33" s="978"/>
    </row>
    <row r="34" spans="4:35">
      <c r="D34" t="s">
        <v>269</v>
      </c>
      <c r="E34" t="s">
        <v>245</v>
      </c>
      <c r="F34" t="s">
        <v>270</v>
      </c>
      <c r="G34" t="s">
        <v>2409</v>
      </c>
      <c r="H34" t="s">
        <v>272</v>
      </c>
      <c r="I34" t="s">
        <v>297</v>
      </c>
      <c r="J34" t="s">
        <v>130</v>
      </c>
      <c r="K34" t="s">
        <v>1596</v>
      </c>
      <c r="L34" t="s">
        <v>333</v>
      </c>
      <c r="M34" t="s">
        <v>276</v>
      </c>
      <c r="O34" t="s">
        <v>140</v>
      </c>
      <c r="P34" t="s">
        <v>303</v>
      </c>
      <c r="Q34" s="978"/>
      <c r="R34" s="978"/>
      <c r="S34" s="978"/>
      <c r="T34" s="978"/>
      <c r="U34" s="978"/>
      <c r="V34" s="978"/>
      <c r="W34" s="1134"/>
      <c r="X34" s="1134"/>
      <c r="Y34" s="978"/>
      <c r="AC34" t="s">
        <v>1336</v>
      </c>
      <c r="AE34" s="978"/>
      <c r="AF34" s="978"/>
      <c r="AG34" s="978"/>
      <c r="AH34" s="978"/>
      <c r="AI34" s="978"/>
    </row>
    <row r="35" spans="4:35">
      <c r="D35" t="s">
        <v>269</v>
      </c>
      <c r="E35" t="s">
        <v>245</v>
      </c>
      <c r="F35" t="s">
        <v>270</v>
      </c>
      <c r="G35" t="s">
        <v>2409</v>
      </c>
      <c r="H35" t="s">
        <v>272</v>
      </c>
      <c r="I35" t="s">
        <v>297</v>
      </c>
      <c r="J35" t="s">
        <v>130</v>
      </c>
      <c r="K35" t="s">
        <v>1596</v>
      </c>
      <c r="L35" t="s">
        <v>333</v>
      </c>
      <c r="M35" t="s">
        <v>276</v>
      </c>
      <c r="O35" t="s">
        <v>140</v>
      </c>
      <c r="P35" t="s">
        <v>303</v>
      </c>
      <c r="Q35" s="978"/>
      <c r="R35" s="978"/>
      <c r="S35" s="978"/>
      <c r="T35" s="978"/>
      <c r="U35" s="978"/>
      <c r="V35" s="978"/>
      <c r="W35" s="1134"/>
      <c r="X35" s="1134"/>
      <c r="Y35" s="978"/>
      <c r="AC35" t="s">
        <v>1336</v>
      </c>
      <c r="AE35" s="978"/>
      <c r="AF35" s="978"/>
      <c r="AG35" s="978"/>
      <c r="AH35" s="978"/>
      <c r="AI35" s="978"/>
    </row>
    <row r="36" spans="4:35">
      <c r="D36" t="s">
        <v>269</v>
      </c>
      <c r="E36" t="s">
        <v>245</v>
      </c>
      <c r="F36" t="s">
        <v>270</v>
      </c>
      <c r="G36" t="s">
        <v>2409</v>
      </c>
      <c r="H36" t="s">
        <v>272</v>
      </c>
      <c r="I36" t="s">
        <v>297</v>
      </c>
      <c r="J36" t="s">
        <v>130</v>
      </c>
      <c r="K36" t="s">
        <v>1596</v>
      </c>
      <c r="L36" t="s">
        <v>333</v>
      </c>
      <c r="M36" t="s">
        <v>276</v>
      </c>
      <c r="O36" t="s">
        <v>140</v>
      </c>
      <c r="P36" t="s">
        <v>303</v>
      </c>
      <c r="Q36" s="1135"/>
      <c r="R36" s="1135"/>
      <c r="S36" s="1135"/>
      <c r="T36" s="1135"/>
      <c r="U36" s="1135"/>
      <c r="V36" s="1135"/>
      <c r="W36" s="1136"/>
      <c r="X36" s="1136"/>
      <c r="Y36" s="1135"/>
      <c r="AC36" t="s">
        <v>1336</v>
      </c>
      <c r="AE36" s="978"/>
      <c r="AF36" s="978"/>
      <c r="AG36" s="978"/>
      <c r="AH36" s="978"/>
      <c r="AI36" s="978"/>
    </row>
    <row r="37" spans="4:35">
      <c r="D37" t="s">
        <v>269</v>
      </c>
      <c r="E37" t="s">
        <v>245</v>
      </c>
      <c r="F37" t="s">
        <v>270</v>
      </c>
      <c r="G37" t="s">
        <v>2409</v>
      </c>
      <c r="H37" t="s">
        <v>272</v>
      </c>
      <c r="I37" t="s">
        <v>297</v>
      </c>
      <c r="J37" t="s">
        <v>130</v>
      </c>
      <c r="K37" t="s">
        <v>1596</v>
      </c>
      <c r="L37" t="s">
        <v>333</v>
      </c>
      <c r="M37" t="s">
        <v>276</v>
      </c>
      <c r="O37" t="s">
        <v>140</v>
      </c>
      <c r="P37" t="s">
        <v>303</v>
      </c>
      <c r="Q37" s="978"/>
      <c r="R37" s="978"/>
      <c r="S37" s="978"/>
      <c r="T37" s="978"/>
      <c r="U37" s="978"/>
      <c r="V37" s="978"/>
      <c r="W37" s="1134"/>
      <c r="X37" s="1134"/>
      <c r="Y37" s="978"/>
      <c r="AC37" t="s">
        <v>1336</v>
      </c>
      <c r="AE37" s="978"/>
      <c r="AF37" s="978"/>
      <c r="AG37" s="978"/>
      <c r="AH37" s="978"/>
      <c r="AI37" s="978"/>
    </row>
    <row r="38" spans="4:35">
      <c r="D38" t="s">
        <v>269</v>
      </c>
      <c r="E38" t="s">
        <v>245</v>
      </c>
      <c r="F38" t="s">
        <v>270</v>
      </c>
      <c r="G38" t="s">
        <v>2409</v>
      </c>
      <c r="H38" t="s">
        <v>272</v>
      </c>
      <c r="I38" t="s">
        <v>297</v>
      </c>
      <c r="J38" t="s">
        <v>130</v>
      </c>
      <c r="K38" t="s">
        <v>1596</v>
      </c>
      <c r="L38" t="s">
        <v>333</v>
      </c>
      <c r="M38" t="s">
        <v>276</v>
      </c>
      <c r="O38" t="s">
        <v>140</v>
      </c>
      <c r="P38" t="s">
        <v>303</v>
      </c>
      <c r="Q38" s="978"/>
      <c r="R38" s="978"/>
      <c r="S38" s="978"/>
      <c r="T38" s="978"/>
      <c r="U38" s="978"/>
      <c r="V38" s="978"/>
      <c r="W38" s="1134"/>
      <c r="X38" s="1134"/>
      <c r="Y38" s="978"/>
      <c r="AC38" t="s">
        <v>1336</v>
      </c>
      <c r="AE38" s="978"/>
      <c r="AF38" s="978"/>
      <c r="AG38" s="978"/>
      <c r="AH38" s="978"/>
      <c r="AI38" s="978"/>
    </row>
    <row r="39" spans="4:35">
      <c r="D39" t="s">
        <v>269</v>
      </c>
      <c r="E39" t="s">
        <v>245</v>
      </c>
      <c r="F39" t="s">
        <v>270</v>
      </c>
      <c r="G39" t="s">
        <v>2409</v>
      </c>
      <c r="H39" t="s">
        <v>272</v>
      </c>
      <c r="I39" t="s">
        <v>297</v>
      </c>
      <c r="J39" t="s">
        <v>130</v>
      </c>
      <c r="K39" t="s">
        <v>1596</v>
      </c>
      <c r="L39" t="s">
        <v>333</v>
      </c>
      <c r="M39" t="s">
        <v>276</v>
      </c>
      <c r="O39" t="s">
        <v>140</v>
      </c>
      <c r="P39" t="s">
        <v>303</v>
      </c>
      <c r="Q39" s="1135"/>
      <c r="R39" s="978"/>
      <c r="S39" s="978"/>
      <c r="T39" s="978"/>
      <c r="U39" s="978"/>
      <c r="V39" s="978"/>
      <c r="W39" s="1134"/>
      <c r="X39" s="1134"/>
      <c r="Y39" s="978"/>
      <c r="AC39" t="s">
        <v>1336</v>
      </c>
      <c r="AE39" s="978"/>
      <c r="AF39" s="978"/>
      <c r="AG39" s="978"/>
      <c r="AH39" s="978"/>
      <c r="AI39" s="978"/>
    </row>
    <row r="40" spans="4:35">
      <c r="D40" t="s">
        <v>269</v>
      </c>
      <c r="E40" t="s">
        <v>245</v>
      </c>
      <c r="F40" t="s">
        <v>270</v>
      </c>
      <c r="G40" t="s">
        <v>2409</v>
      </c>
      <c r="H40" t="s">
        <v>272</v>
      </c>
      <c r="I40" t="s">
        <v>297</v>
      </c>
      <c r="J40" t="s">
        <v>130</v>
      </c>
      <c r="K40" t="s">
        <v>1596</v>
      </c>
      <c r="L40" t="s">
        <v>333</v>
      </c>
      <c r="M40" t="s">
        <v>276</v>
      </c>
      <c r="O40" t="s">
        <v>140</v>
      </c>
      <c r="P40" t="s">
        <v>303</v>
      </c>
      <c r="Q40" s="978"/>
      <c r="R40" s="978"/>
      <c r="S40" s="978"/>
      <c r="T40" s="978"/>
      <c r="U40" s="978"/>
      <c r="V40" s="978"/>
      <c r="W40" s="1134"/>
      <c r="X40" s="1134"/>
      <c r="Y40" s="978"/>
      <c r="AC40" t="s">
        <v>1336</v>
      </c>
      <c r="AE40" s="978"/>
      <c r="AF40" s="978"/>
      <c r="AG40" s="978"/>
      <c r="AH40" s="978"/>
      <c r="AI40" s="978"/>
    </row>
    <row r="41" spans="4:35">
      <c r="D41" t="s">
        <v>269</v>
      </c>
      <c r="E41" t="s">
        <v>245</v>
      </c>
      <c r="F41" t="s">
        <v>270</v>
      </c>
      <c r="G41" t="s">
        <v>2409</v>
      </c>
      <c r="H41" t="s">
        <v>272</v>
      </c>
      <c r="I41" t="s">
        <v>297</v>
      </c>
      <c r="J41" t="s">
        <v>130</v>
      </c>
      <c r="K41" t="s">
        <v>1596</v>
      </c>
      <c r="L41" t="s">
        <v>333</v>
      </c>
      <c r="M41" t="s">
        <v>276</v>
      </c>
      <c r="O41" t="s">
        <v>140</v>
      </c>
      <c r="P41" t="s">
        <v>303</v>
      </c>
      <c r="Q41" s="978"/>
      <c r="R41" s="978"/>
      <c r="S41" s="978"/>
      <c r="T41" s="978"/>
      <c r="U41" s="978"/>
      <c r="V41" s="978"/>
      <c r="W41" s="1134"/>
      <c r="X41" s="1134"/>
      <c r="Y41" s="978"/>
      <c r="AC41" t="s">
        <v>1336</v>
      </c>
      <c r="AE41" s="978"/>
      <c r="AF41" s="978"/>
      <c r="AG41" s="978"/>
      <c r="AH41" s="978"/>
      <c r="AI41" s="978"/>
    </row>
    <row r="42" spans="4:35">
      <c r="D42" t="s">
        <v>269</v>
      </c>
      <c r="E42" t="s">
        <v>245</v>
      </c>
      <c r="F42" t="s">
        <v>270</v>
      </c>
      <c r="G42" t="s">
        <v>2409</v>
      </c>
      <c r="H42" t="s">
        <v>272</v>
      </c>
      <c r="I42" t="s">
        <v>297</v>
      </c>
      <c r="J42" t="s">
        <v>130</v>
      </c>
      <c r="K42" t="s">
        <v>1596</v>
      </c>
      <c r="L42" t="s">
        <v>333</v>
      </c>
      <c r="M42" t="s">
        <v>276</v>
      </c>
      <c r="O42" t="s">
        <v>140</v>
      </c>
      <c r="P42" t="s">
        <v>303</v>
      </c>
      <c r="Q42" s="978"/>
      <c r="R42" s="978"/>
      <c r="S42" s="978"/>
      <c r="T42" s="978"/>
      <c r="U42" s="978"/>
      <c r="V42" s="978"/>
      <c r="W42" s="1134"/>
      <c r="X42" s="1134"/>
      <c r="Y42" s="978"/>
      <c r="AC42" t="s">
        <v>1336</v>
      </c>
      <c r="AE42" s="978"/>
      <c r="AF42" s="978"/>
      <c r="AG42" s="978"/>
      <c r="AH42" s="978"/>
      <c r="AI42" s="978"/>
    </row>
    <row r="43" spans="4:35">
      <c r="D43" t="s">
        <v>269</v>
      </c>
      <c r="E43" t="s">
        <v>245</v>
      </c>
      <c r="F43" t="s">
        <v>270</v>
      </c>
      <c r="G43" t="s">
        <v>2409</v>
      </c>
      <c r="H43" t="s">
        <v>272</v>
      </c>
      <c r="I43" t="s">
        <v>297</v>
      </c>
      <c r="J43" t="s">
        <v>130</v>
      </c>
      <c r="K43" t="s">
        <v>1596</v>
      </c>
      <c r="L43" t="s">
        <v>333</v>
      </c>
      <c r="M43" t="s">
        <v>276</v>
      </c>
      <c r="O43" t="s">
        <v>140</v>
      </c>
      <c r="P43" t="s">
        <v>303</v>
      </c>
      <c r="Q43" s="978"/>
      <c r="R43" s="978"/>
      <c r="S43" s="978"/>
      <c r="T43" s="978"/>
      <c r="U43" s="978"/>
      <c r="V43" s="978"/>
      <c r="W43" s="1134"/>
      <c r="X43" s="1134"/>
      <c r="Y43" s="978"/>
      <c r="AC43" t="s">
        <v>1336</v>
      </c>
      <c r="AE43" s="978"/>
      <c r="AF43" s="978"/>
      <c r="AG43" s="978"/>
      <c r="AH43" s="978"/>
      <c r="AI43" s="978"/>
    </row>
    <row r="44" spans="4:35">
      <c r="D44" t="s">
        <v>269</v>
      </c>
      <c r="E44" t="s">
        <v>245</v>
      </c>
      <c r="F44" t="s">
        <v>270</v>
      </c>
      <c r="G44" t="s">
        <v>2409</v>
      </c>
      <c r="H44" t="s">
        <v>272</v>
      </c>
      <c r="I44" t="s">
        <v>297</v>
      </c>
      <c r="J44" t="s">
        <v>130</v>
      </c>
      <c r="K44" t="s">
        <v>1596</v>
      </c>
      <c r="L44" t="s">
        <v>333</v>
      </c>
      <c r="M44" t="s">
        <v>276</v>
      </c>
      <c r="O44" t="s">
        <v>140</v>
      </c>
      <c r="P44" t="s">
        <v>303</v>
      </c>
      <c r="Q44" s="978"/>
      <c r="R44" s="978"/>
      <c r="S44" s="978"/>
      <c r="T44" s="978"/>
      <c r="U44" s="978"/>
      <c r="V44" s="978"/>
      <c r="W44" s="1134"/>
      <c r="X44" s="1134"/>
      <c r="Y44" s="978"/>
      <c r="AC44" t="s">
        <v>1336</v>
      </c>
      <c r="AE44" s="978"/>
      <c r="AF44" s="978"/>
      <c r="AG44" s="978"/>
      <c r="AH44" s="978"/>
      <c r="AI44" s="978"/>
    </row>
    <row r="45" spans="4:35">
      <c r="D45" t="s">
        <v>269</v>
      </c>
      <c r="E45" t="s">
        <v>245</v>
      </c>
      <c r="F45" t="s">
        <v>270</v>
      </c>
      <c r="G45" t="s">
        <v>2409</v>
      </c>
      <c r="H45" t="s">
        <v>272</v>
      </c>
      <c r="I45" t="s">
        <v>297</v>
      </c>
      <c r="J45" t="s">
        <v>130</v>
      </c>
      <c r="K45" t="s">
        <v>1596</v>
      </c>
      <c r="L45" t="s">
        <v>333</v>
      </c>
      <c r="M45" t="s">
        <v>276</v>
      </c>
      <c r="O45" t="s">
        <v>140</v>
      </c>
      <c r="P45" t="s">
        <v>303</v>
      </c>
      <c r="Q45" s="978"/>
      <c r="R45" s="978"/>
      <c r="S45" s="978"/>
      <c r="T45" s="978"/>
      <c r="U45" s="978"/>
      <c r="V45" s="978"/>
      <c r="W45" s="1134"/>
      <c r="X45" s="1134"/>
      <c r="Y45" s="978"/>
      <c r="AC45" t="s">
        <v>1336</v>
      </c>
      <c r="AE45" s="978"/>
      <c r="AF45" s="978"/>
      <c r="AG45" s="978"/>
      <c r="AH45" s="978"/>
      <c r="AI45" s="978"/>
    </row>
    <row r="46" spans="4:35">
      <c r="D46" t="s">
        <v>269</v>
      </c>
      <c r="E46" t="s">
        <v>245</v>
      </c>
      <c r="F46" t="s">
        <v>270</v>
      </c>
      <c r="G46" t="s">
        <v>2409</v>
      </c>
      <c r="H46" t="s">
        <v>272</v>
      </c>
      <c r="I46" t="s">
        <v>297</v>
      </c>
      <c r="J46" t="s">
        <v>130</v>
      </c>
      <c r="K46" t="s">
        <v>1596</v>
      </c>
      <c r="L46" t="s">
        <v>333</v>
      </c>
      <c r="M46" t="s">
        <v>276</v>
      </c>
      <c r="O46" t="s">
        <v>140</v>
      </c>
      <c r="P46" t="s">
        <v>303</v>
      </c>
      <c r="Q46" s="978"/>
      <c r="R46" s="978"/>
      <c r="S46" s="978"/>
      <c r="T46" s="978"/>
      <c r="U46" s="978"/>
      <c r="V46" s="978"/>
      <c r="W46" s="1134"/>
      <c r="X46" s="1134"/>
      <c r="Y46" s="978"/>
      <c r="AC46" t="s">
        <v>1336</v>
      </c>
      <c r="AE46" s="978"/>
      <c r="AF46" s="978"/>
      <c r="AG46" s="978"/>
      <c r="AH46" s="978"/>
      <c r="AI46" s="978"/>
    </row>
    <row r="47" spans="4:35">
      <c r="D47" t="s">
        <v>269</v>
      </c>
      <c r="E47" t="s">
        <v>245</v>
      </c>
      <c r="F47" t="s">
        <v>270</v>
      </c>
      <c r="G47" t="s">
        <v>2409</v>
      </c>
      <c r="H47" t="s">
        <v>272</v>
      </c>
      <c r="I47" t="s">
        <v>297</v>
      </c>
      <c r="J47" t="s">
        <v>130</v>
      </c>
      <c r="K47" t="s">
        <v>1596</v>
      </c>
      <c r="L47" t="s">
        <v>333</v>
      </c>
      <c r="M47" t="s">
        <v>276</v>
      </c>
      <c r="O47" t="s">
        <v>140</v>
      </c>
      <c r="P47" t="s">
        <v>303</v>
      </c>
      <c r="Q47" s="978"/>
      <c r="R47" s="978"/>
      <c r="S47" s="978"/>
      <c r="T47" s="978"/>
      <c r="U47" s="978"/>
      <c r="V47" s="978"/>
      <c r="W47" s="1134"/>
      <c r="X47" s="1134"/>
      <c r="Y47" s="978"/>
      <c r="AC47" t="s">
        <v>1336</v>
      </c>
      <c r="AE47" s="978"/>
      <c r="AF47" s="978"/>
      <c r="AG47" s="978"/>
      <c r="AH47" s="978"/>
      <c r="AI47" s="978"/>
    </row>
    <row r="48" spans="4:35">
      <c r="D48" t="s">
        <v>269</v>
      </c>
      <c r="E48" t="s">
        <v>245</v>
      </c>
      <c r="F48" t="s">
        <v>270</v>
      </c>
      <c r="G48" t="s">
        <v>2409</v>
      </c>
      <c r="H48" t="s">
        <v>272</v>
      </c>
      <c r="I48" t="s">
        <v>297</v>
      </c>
      <c r="J48" t="s">
        <v>130</v>
      </c>
      <c r="K48" t="s">
        <v>1596</v>
      </c>
      <c r="L48" t="s">
        <v>333</v>
      </c>
      <c r="M48" t="s">
        <v>276</v>
      </c>
      <c r="O48" t="s">
        <v>140</v>
      </c>
      <c r="P48" t="s">
        <v>303</v>
      </c>
      <c r="Q48" s="978"/>
      <c r="R48" s="978"/>
      <c r="S48" s="978"/>
      <c r="T48" s="978"/>
      <c r="U48" s="978"/>
      <c r="V48" s="978"/>
      <c r="W48" s="1134"/>
      <c r="X48" s="1134"/>
      <c r="Y48" s="978"/>
      <c r="AC48" t="s">
        <v>1336</v>
      </c>
      <c r="AE48" s="978"/>
      <c r="AF48" s="978"/>
      <c r="AG48" s="978"/>
      <c r="AH48" s="978"/>
      <c r="AI48" s="978"/>
    </row>
    <row r="49" spans="4:35">
      <c r="D49" t="s">
        <v>269</v>
      </c>
      <c r="E49" t="s">
        <v>245</v>
      </c>
      <c r="F49" t="s">
        <v>270</v>
      </c>
      <c r="G49" t="s">
        <v>2409</v>
      </c>
      <c r="H49" t="s">
        <v>272</v>
      </c>
      <c r="I49" t="s">
        <v>297</v>
      </c>
      <c r="J49" t="s">
        <v>130</v>
      </c>
      <c r="K49" t="s">
        <v>1596</v>
      </c>
      <c r="L49" t="s">
        <v>333</v>
      </c>
      <c r="M49" t="s">
        <v>276</v>
      </c>
      <c r="O49" t="s">
        <v>140</v>
      </c>
      <c r="P49" t="s">
        <v>303</v>
      </c>
      <c r="Q49" s="978"/>
      <c r="R49" s="978"/>
      <c r="S49" s="978"/>
      <c r="T49" s="978"/>
      <c r="U49" s="978"/>
      <c r="V49" s="978"/>
      <c r="W49" s="1134"/>
      <c r="X49" s="1134"/>
      <c r="Y49" s="978"/>
      <c r="AC49" t="s">
        <v>1336</v>
      </c>
      <c r="AE49" s="978"/>
      <c r="AF49" s="978"/>
      <c r="AG49" s="978"/>
      <c r="AH49" s="978"/>
      <c r="AI49" s="978"/>
    </row>
    <row r="50" spans="4:35">
      <c r="D50" t="s">
        <v>269</v>
      </c>
      <c r="E50" t="s">
        <v>245</v>
      </c>
      <c r="F50" t="s">
        <v>270</v>
      </c>
      <c r="G50" t="s">
        <v>2409</v>
      </c>
      <c r="H50" t="s">
        <v>272</v>
      </c>
      <c r="I50" t="s">
        <v>297</v>
      </c>
      <c r="J50" t="s">
        <v>130</v>
      </c>
      <c r="K50" t="s">
        <v>1596</v>
      </c>
      <c r="L50" t="s">
        <v>333</v>
      </c>
      <c r="M50" t="s">
        <v>276</v>
      </c>
      <c r="O50" t="s">
        <v>140</v>
      </c>
      <c r="P50" t="s">
        <v>303</v>
      </c>
      <c r="Q50" s="978"/>
      <c r="R50" s="978"/>
      <c r="S50" s="978"/>
      <c r="T50" s="978"/>
      <c r="U50" s="978"/>
      <c r="V50" s="978"/>
      <c r="W50" s="1134"/>
      <c r="X50" s="1134"/>
      <c r="Y50" s="978"/>
      <c r="AC50" t="s">
        <v>1336</v>
      </c>
      <c r="AE50" s="978"/>
      <c r="AF50" s="978"/>
      <c r="AG50" s="978"/>
      <c r="AH50" s="978"/>
      <c r="AI50" s="978"/>
    </row>
    <row r="51" spans="4:35">
      <c r="D51" t="s">
        <v>269</v>
      </c>
      <c r="E51" t="s">
        <v>245</v>
      </c>
      <c r="F51" t="s">
        <v>270</v>
      </c>
      <c r="G51" t="s">
        <v>2409</v>
      </c>
      <c r="H51" t="s">
        <v>272</v>
      </c>
      <c r="I51" t="s">
        <v>297</v>
      </c>
      <c r="J51" t="s">
        <v>130</v>
      </c>
      <c r="K51" t="s">
        <v>1596</v>
      </c>
      <c r="L51" t="s">
        <v>333</v>
      </c>
      <c r="M51" t="s">
        <v>276</v>
      </c>
      <c r="O51" t="s">
        <v>140</v>
      </c>
      <c r="P51" t="s">
        <v>303</v>
      </c>
      <c r="Q51" s="978"/>
      <c r="R51" s="978"/>
      <c r="S51" s="978"/>
      <c r="T51" s="978"/>
      <c r="U51" s="978"/>
      <c r="V51" s="978"/>
      <c r="W51" s="1134"/>
      <c r="X51" s="1134"/>
      <c r="Y51" s="978"/>
      <c r="AC51" t="s">
        <v>1336</v>
      </c>
      <c r="AE51" s="978"/>
      <c r="AF51" s="978"/>
      <c r="AG51" s="978"/>
      <c r="AH51" s="978"/>
      <c r="AI51" s="978"/>
    </row>
    <row r="52" spans="4:35">
      <c r="D52" t="s">
        <v>269</v>
      </c>
      <c r="E52" t="s">
        <v>245</v>
      </c>
      <c r="F52" t="s">
        <v>270</v>
      </c>
      <c r="G52" t="s">
        <v>2409</v>
      </c>
      <c r="H52" t="s">
        <v>272</v>
      </c>
      <c r="I52" t="s">
        <v>297</v>
      </c>
      <c r="J52" t="s">
        <v>130</v>
      </c>
      <c r="K52" t="s">
        <v>1596</v>
      </c>
      <c r="L52" t="s">
        <v>333</v>
      </c>
      <c r="M52" t="s">
        <v>276</v>
      </c>
      <c r="O52" t="s">
        <v>140</v>
      </c>
      <c r="P52" t="s">
        <v>303</v>
      </c>
      <c r="Q52" s="978"/>
      <c r="R52" s="978"/>
      <c r="S52" s="978"/>
      <c r="T52" s="978"/>
      <c r="U52" s="978"/>
      <c r="V52" s="978"/>
      <c r="W52" s="1134"/>
      <c r="X52" s="1134"/>
      <c r="Y52" s="978"/>
      <c r="AC52" t="s">
        <v>1336</v>
      </c>
      <c r="AE52" s="978"/>
      <c r="AF52" s="978"/>
      <c r="AG52" s="978"/>
      <c r="AH52" s="978"/>
      <c r="AI52" s="978"/>
    </row>
    <row r="53" spans="4:35">
      <c r="D53" t="s">
        <v>269</v>
      </c>
      <c r="E53" t="s">
        <v>245</v>
      </c>
      <c r="F53" t="s">
        <v>270</v>
      </c>
      <c r="G53" t="s">
        <v>2409</v>
      </c>
      <c r="H53" t="s">
        <v>272</v>
      </c>
      <c r="I53" t="s">
        <v>297</v>
      </c>
      <c r="J53" t="s">
        <v>130</v>
      </c>
      <c r="K53" t="s">
        <v>1596</v>
      </c>
      <c r="L53" t="s">
        <v>333</v>
      </c>
      <c r="M53" t="s">
        <v>276</v>
      </c>
      <c r="O53" t="s">
        <v>140</v>
      </c>
      <c r="P53" t="s">
        <v>303</v>
      </c>
      <c r="Q53" s="978"/>
      <c r="R53" s="978"/>
      <c r="S53" s="978"/>
      <c r="T53" s="978"/>
      <c r="U53" s="978"/>
      <c r="V53" s="978"/>
      <c r="W53" s="1134"/>
      <c r="X53" s="1134"/>
      <c r="Y53" s="978"/>
      <c r="AC53" t="s">
        <v>1336</v>
      </c>
      <c r="AE53" s="978"/>
      <c r="AF53" s="978"/>
      <c r="AG53" s="978"/>
      <c r="AH53" s="978"/>
      <c r="AI53" s="978"/>
    </row>
    <row r="54" spans="4:35">
      <c r="D54" t="s">
        <v>269</v>
      </c>
      <c r="E54" t="s">
        <v>245</v>
      </c>
      <c r="F54" t="s">
        <v>270</v>
      </c>
      <c r="G54" t="s">
        <v>2409</v>
      </c>
      <c r="H54" t="s">
        <v>272</v>
      </c>
      <c r="I54" t="s">
        <v>297</v>
      </c>
      <c r="J54" t="s">
        <v>130</v>
      </c>
      <c r="K54" t="s">
        <v>1596</v>
      </c>
      <c r="L54" t="s">
        <v>333</v>
      </c>
      <c r="M54" t="s">
        <v>276</v>
      </c>
      <c r="O54" t="s">
        <v>140</v>
      </c>
      <c r="P54" t="s">
        <v>303</v>
      </c>
      <c r="Q54" s="978"/>
      <c r="R54" s="978"/>
      <c r="S54" s="978"/>
      <c r="T54" s="978"/>
      <c r="U54" s="978"/>
      <c r="V54" s="978"/>
      <c r="W54" s="1134"/>
      <c r="X54" s="1134"/>
      <c r="Y54" s="978"/>
      <c r="AC54" t="s">
        <v>1336</v>
      </c>
      <c r="AE54" s="978"/>
      <c r="AF54" s="978"/>
      <c r="AG54" s="978"/>
      <c r="AH54" s="978"/>
      <c r="AI54" s="978"/>
    </row>
    <row r="55" spans="4:35">
      <c r="D55" t="s">
        <v>269</v>
      </c>
      <c r="E55" t="s">
        <v>245</v>
      </c>
      <c r="F55" t="s">
        <v>270</v>
      </c>
      <c r="G55" t="s">
        <v>2409</v>
      </c>
      <c r="H55" t="s">
        <v>272</v>
      </c>
      <c r="I55" t="s">
        <v>297</v>
      </c>
      <c r="J55" t="s">
        <v>130</v>
      </c>
      <c r="K55" t="s">
        <v>1596</v>
      </c>
      <c r="L55" t="s">
        <v>333</v>
      </c>
      <c r="M55" t="s">
        <v>276</v>
      </c>
      <c r="O55" t="s">
        <v>140</v>
      </c>
      <c r="P55" t="s">
        <v>303</v>
      </c>
      <c r="Q55" s="978"/>
      <c r="R55" s="978"/>
      <c r="S55" s="978"/>
      <c r="T55" s="978"/>
      <c r="U55" s="978"/>
      <c r="V55" s="978"/>
      <c r="W55" s="1134"/>
      <c r="X55" s="1134"/>
      <c r="Y55" s="978"/>
      <c r="AC55" t="s">
        <v>1336</v>
      </c>
      <c r="AE55" s="978"/>
      <c r="AF55" s="978"/>
      <c r="AG55" s="978"/>
      <c r="AH55" s="978"/>
      <c r="AI55" s="978"/>
    </row>
    <row r="56" spans="4:35">
      <c r="D56" t="s">
        <v>269</v>
      </c>
      <c r="E56" t="s">
        <v>245</v>
      </c>
      <c r="F56" t="s">
        <v>270</v>
      </c>
      <c r="G56" t="s">
        <v>2409</v>
      </c>
      <c r="H56" t="s">
        <v>272</v>
      </c>
      <c r="I56" t="s">
        <v>297</v>
      </c>
      <c r="J56" t="s">
        <v>130</v>
      </c>
      <c r="K56" t="s">
        <v>1596</v>
      </c>
      <c r="L56" t="s">
        <v>333</v>
      </c>
      <c r="M56" t="s">
        <v>276</v>
      </c>
      <c r="O56" t="s">
        <v>140</v>
      </c>
      <c r="P56" t="s">
        <v>303</v>
      </c>
      <c r="Q56" s="978"/>
      <c r="R56" s="978"/>
      <c r="S56" s="978"/>
      <c r="T56" s="978"/>
      <c r="U56" s="978"/>
      <c r="V56" s="978"/>
      <c r="W56" s="1134"/>
      <c r="X56" s="1134"/>
      <c r="Y56" s="978"/>
      <c r="AC56" t="s">
        <v>1336</v>
      </c>
      <c r="AE56" s="978"/>
      <c r="AF56" s="978"/>
      <c r="AG56" s="978"/>
      <c r="AH56" s="978"/>
      <c r="AI56" s="978"/>
    </row>
    <row r="57" spans="4:35">
      <c r="D57" t="s">
        <v>269</v>
      </c>
      <c r="E57" t="s">
        <v>245</v>
      </c>
      <c r="F57" t="s">
        <v>270</v>
      </c>
      <c r="G57" t="s">
        <v>2409</v>
      </c>
      <c r="H57" t="s">
        <v>272</v>
      </c>
      <c r="I57" t="s">
        <v>297</v>
      </c>
      <c r="J57" t="s">
        <v>130</v>
      </c>
      <c r="K57" t="s">
        <v>1596</v>
      </c>
      <c r="L57" t="s">
        <v>333</v>
      </c>
      <c r="M57" t="s">
        <v>276</v>
      </c>
      <c r="O57" t="s">
        <v>140</v>
      </c>
      <c r="P57" t="s">
        <v>303</v>
      </c>
      <c r="Q57" s="978"/>
      <c r="R57" s="978"/>
      <c r="S57" s="978"/>
      <c r="T57" s="978"/>
      <c r="U57" s="978"/>
      <c r="V57" s="978"/>
      <c r="W57" s="1134"/>
      <c r="X57" s="1134"/>
      <c r="Y57" s="978"/>
      <c r="AC57" t="s">
        <v>1336</v>
      </c>
      <c r="AE57" s="978"/>
      <c r="AF57" s="978"/>
      <c r="AG57" s="978"/>
      <c r="AH57" s="978"/>
      <c r="AI57" s="978"/>
    </row>
    <row r="58" spans="4:35">
      <c r="D58" t="s">
        <v>269</v>
      </c>
      <c r="E58" t="s">
        <v>245</v>
      </c>
      <c r="F58" t="s">
        <v>270</v>
      </c>
      <c r="G58" t="s">
        <v>2409</v>
      </c>
      <c r="H58" t="s">
        <v>272</v>
      </c>
      <c r="I58" t="s">
        <v>297</v>
      </c>
      <c r="J58" t="s">
        <v>130</v>
      </c>
      <c r="K58" t="s">
        <v>1596</v>
      </c>
      <c r="L58" t="s">
        <v>333</v>
      </c>
      <c r="M58" t="s">
        <v>276</v>
      </c>
      <c r="O58" t="s">
        <v>140</v>
      </c>
      <c r="P58" t="s">
        <v>303</v>
      </c>
      <c r="Q58" s="978"/>
      <c r="R58" s="978"/>
      <c r="S58" s="978"/>
      <c r="T58" s="978"/>
      <c r="U58" s="978"/>
      <c r="V58" s="978"/>
      <c r="W58" s="1134"/>
      <c r="X58" s="1134"/>
      <c r="Y58" s="978"/>
      <c r="AC58" t="s">
        <v>1336</v>
      </c>
      <c r="AE58" s="978"/>
      <c r="AF58" s="978"/>
      <c r="AG58" s="978"/>
      <c r="AH58" s="978"/>
      <c r="AI58" s="978"/>
    </row>
    <row r="59" spans="4:35">
      <c r="D59" t="s">
        <v>269</v>
      </c>
      <c r="E59" t="s">
        <v>245</v>
      </c>
      <c r="F59" t="s">
        <v>270</v>
      </c>
      <c r="G59" t="s">
        <v>2409</v>
      </c>
      <c r="H59" t="s">
        <v>272</v>
      </c>
      <c r="I59" t="s">
        <v>297</v>
      </c>
      <c r="J59" t="s">
        <v>130</v>
      </c>
      <c r="K59" t="s">
        <v>1596</v>
      </c>
      <c r="L59" t="s">
        <v>333</v>
      </c>
      <c r="M59" t="s">
        <v>276</v>
      </c>
      <c r="O59" t="s">
        <v>140</v>
      </c>
      <c r="P59" t="s">
        <v>303</v>
      </c>
      <c r="Q59" s="978"/>
      <c r="R59" s="978"/>
      <c r="S59" s="978"/>
      <c r="T59" s="978"/>
      <c r="U59" s="978"/>
      <c r="V59" s="978"/>
      <c r="W59" s="1134"/>
      <c r="X59" s="1134"/>
      <c r="Y59" s="978"/>
      <c r="AC59" t="s">
        <v>1336</v>
      </c>
      <c r="AE59" s="978"/>
      <c r="AF59" s="978"/>
      <c r="AG59" s="978"/>
      <c r="AH59" s="978"/>
      <c r="AI59" s="978"/>
    </row>
    <row r="60" spans="4:35">
      <c r="D60" t="s">
        <v>269</v>
      </c>
      <c r="E60" t="s">
        <v>245</v>
      </c>
      <c r="F60" t="s">
        <v>270</v>
      </c>
      <c r="G60" t="s">
        <v>2409</v>
      </c>
      <c r="H60" t="s">
        <v>272</v>
      </c>
      <c r="I60" t="s">
        <v>297</v>
      </c>
      <c r="J60" t="s">
        <v>130</v>
      </c>
      <c r="K60" t="s">
        <v>1596</v>
      </c>
      <c r="L60" t="s">
        <v>333</v>
      </c>
      <c r="M60" t="s">
        <v>276</v>
      </c>
      <c r="O60" t="s">
        <v>140</v>
      </c>
      <c r="P60" t="s">
        <v>303</v>
      </c>
      <c r="Q60" s="978"/>
      <c r="R60" s="978"/>
      <c r="S60" s="978"/>
      <c r="T60" s="978"/>
      <c r="U60" s="978"/>
      <c r="V60" s="978"/>
      <c r="W60" s="1134"/>
      <c r="X60" s="1134"/>
      <c r="Y60" s="978"/>
      <c r="AC60" t="s">
        <v>1336</v>
      </c>
      <c r="AE60" s="978"/>
      <c r="AF60" s="978"/>
      <c r="AG60" s="978"/>
      <c r="AH60" s="978"/>
      <c r="AI60" s="978"/>
    </row>
    <row r="61" spans="4:35">
      <c r="D61" t="s">
        <v>269</v>
      </c>
      <c r="E61" t="s">
        <v>245</v>
      </c>
      <c r="F61" t="s">
        <v>270</v>
      </c>
      <c r="G61" t="s">
        <v>2409</v>
      </c>
      <c r="H61" t="s">
        <v>272</v>
      </c>
      <c r="I61" t="s">
        <v>297</v>
      </c>
      <c r="J61" t="s">
        <v>130</v>
      </c>
      <c r="K61" t="s">
        <v>1596</v>
      </c>
      <c r="L61" t="s">
        <v>333</v>
      </c>
      <c r="M61" t="s">
        <v>276</v>
      </c>
      <c r="O61" t="s">
        <v>140</v>
      </c>
      <c r="P61" t="s">
        <v>303</v>
      </c>
      <c r="Q61" s="978"/>
      <c r="R61" s="978"/>
      <c r="S61" s="978"/>
      <c r="T61" s="978"/>
      <c r="U61" s="978"/>
      <c r="V61" s="978"/>
      <c r="W61" s="1134"/>
      <c r="X61" s="1134"/>
      <c r="Y61" s="978"/>
      <c r="AC61" t="s">
        <v>1336</v>
      </c>
      <c r="AE61" s="978"/>
      <c r="AF61" s="978"/>
      <c r="AG61" s="978"/>
      <c r="AH61" s="978"/>
      <c r="AI61" s="978"/>
    </row>
    <row r="62" spans="4:35">
      <c r="D62" t="s">
        <v>269</v>
      </c>
      <c r="E62" t="s">
        <v>245</v>
      </c>
      <c r="F62" t="s">
        <v>270</v>
      </c>
      <c r="G62" t="s">
        <v>2409</v>
      </c>
      <c r="H62" t="s">
        <v>272</v>
      </c>
      <c r="I62" t="s">
        <v>297</v>
      </c>
      <c r="J62" t="s">
        <v>130</v>
      </c>
      <c r="K62" t="s">
        <v>1596</v>
      </c>
      <c r="L62" t="s">
        <v>333</v>
      </c>
      <c r="M62" t="s">
        <v>276</v>
      </c>
      <c r="O62" t="s">
        <v>140</v>
      </c>
      <c r="P62" t="s">
        <v>303</v>
      </c>
      <c r="Q62" s="978"/>
      <c r="R62" s="978"/>
      <c r="S62" s="978"/>
      <c r="T62" s="978"/>
      <c r="U62" s="978"/>
      <c r="V62" s="978"/>
      <c r="W62" s="1134"/>
      <c r="X62" s="1134"/>
      <c r="Y62" s="978"/>
      <c r="AC62" t="s">
        <v>1336</v>
      </c>
      <c r="AE62" s="978"/>
      <c r="AF62" s="978"/>
      <c r="AG62" s="978"/>
      <c r="AH62" s="978"/>
      <c r="AI62" s="978"/>
    </row>
    <row r="63" spans="4:35">
      <c r="D63" t="s">
        <v>269</v>
      </c>
      <c r="E63" t="s">
        <v>245</v>
      </c>
      <c r="F63" t="s">
        <v>270</v>
      </c>
      <c r="G63" t="s">
        <v>2409</v>
      </c>
      <c r="H63" t="s">
        <v>272</v>
      </c>
      <c r="I63" t="s">
        <v>297</v>
      </c>
      <c r="J63" t="s">
        <v>130</v>
      </c>
      <c r="K63" t="s">
        <v>1596</v>
      </c>
      <c r="L63" t="s">
        <v>333</v>
      </c>
      <c r="M63" t="s">
        <v>276</v>
      </c>
      <c r="O63" t="s">
        <v>140</v>
      </c>
      <c r="P63" t="s">
        <v>303</v>
      </c>
      <c r="Q63" s="978"/>
      <c r="R63" s="978"/>
      <c r="S63" s="978"/>
      <c r="T63" s="978"/>
      <c r="U63" s="978"/>
      <c r="V63" s="978"/>
      <c r="W63" s="1134"/>
      <c r="X63" s="1134"/>
      <c r="Y63" s="978"/>
      <c r="AC63" t="s">
        <v>1336</v>
      </c>
      <c r="AE63" s="978"/>
      <c r="AF63" s="978"/>
      <c r="AG63" s="978"/>
      <c r="AH63" s="978"/>
      <c r="AI63" s="978"/>
    </row>
    <row r="64" spans="4:35">
      <c r="D64" t="s">
        <v>269</v>
      </c>
      <c r="E64" t="s">
        <v>245</v>
      </c>
      <c r="F64" t="s">
        <v>270</v>
      </c>
      <c r="G64" t="s">
        <v>2409</v>
      </c>
      <c r="H64" t="s">
        <v>272</v>
      </c>
      <c r="I64" t="s">
        <v>297</v>
      </c>
      <c r="J64" t="s">
        <v>130</v>
      </c>
      <c r="K64" t="s">
        <v>1596</v>
      </c>
      <c r="L64" t="s">
        <v>333</v>
      </c>
      <c r="M64" t="s">
        <v>276</v>
      </c>
      <c r="O64" t="s">
        <v>140</v>
      </c>
      <c r="P64" t="s">
        <v>303</v>
      </c>
      <c r="Q64" s="978"/>
      <c r="R64" s="978"/>
      <c r="S64" s="978"/>
      <c r="T64" s="978"/>
      <c r="U64" s="978"/>
      <c r="V64" s="978"/>
      <c r="W64" s="1134"/>
      <c r="X64" s="1134"/>
      <c r="Y64" s="978"/>
      <c r="AC64" t="s">
        <v>1336</v>
      </c>
      <c r="AE64" s="978"/>
      <c r="AF64" s="978"/>
      <c r="AG64" s="978"/>
      <c r="AH64" s="978"/>
      <c r="AI64" s="978"/>
    </row>
    <row r="65" spans="4:35">
      <c r="D65" t="s">
        <v>269</v>
      </c>
      <c r="E65" t="s">
        <v>245</v>
      </c>
      <c r="F65" t="s">
        <v>270</v>
      </c>
      <c r="G65" t="s">
        <v>2409</v>
      </c>
      <c r="H65" t="s">
        <v>272</v>
      </c>
      <c r="I65" t="s">
        <v>297</v>
      </c>
      <c r="J65" t="s">
        <v>130</v>
      </c>
      <c r="K65" t="s">
        <v>1596</v>
      </c>
      <c r="L65" t="s">
        <v>333</v>
      </c>
      <c r="M65" t="s">
        <v>276</v>
      </c>
      <c r="O65" t="s">
        <v>140</v>
      </c>
      <c r="P65" t="s">
        <v>303</v>
      </c>
      <c r="Q65" s="978"/>
      <c r="R65" s="978"/>
      <c r="S65" s="978"/>
      <c r="T65" s="978"/>
      <c r="U65" s="978"/>
      <c r="V65" s="978"/>
      <c r="W65" s="1134"/>
      <c r="X65" s="1134"/>
      <c r="Y65" s="978"/>
      <c r="AC65" t="s">
        <v>1336</v>
      </c>
      <c r="AE65" s="978"/>
      <c r="AF65" s="978"/>
      <c r="AG65" s="978"/>
      <c r="AH65" s="978"/>
      <c r="AI65" s="978"/>
    </row>
    <row r="66" spans="4:35">
      <c r="D66" t="s">
        <v>269</v>
      </c>
      <c r="E66" t="s">
        <v>245</v>
      </c>
      <c r="F66" t="s">
        <v>270</v>
      </c>
      <c r="G66" t="s">
        <v>2409</v>
      </c>
      <c r="H66" t="s">
        <v>272</v>
      </c>
      <c r="I66" t="s">
        <v>297</v>
      </c>
      <c r="J66" t="s">
        <v>130</v>
      </c>
      <c r="K66" t="s">
        <v>1596</v>
      </c>
      <c r="L66" t="s">
        <v>333</v>
      </c>
      <c r="M66" t="s">
        <v>276</v>
      </c>
      <c r="O66" t="s">
        <v>140</v>
      </c>
      <c r="P66" t="s">
        <v>303</v>
      </c>
      <c r="Q66" s="978"/>
      <c r="R66" s="978"/>
      <c r="S66" s="978"/>
      <c r="T66" s="978"/>
      <c r="U66" s="978"/>
      <c r="V66" s="978"/>
      <c r="W66" s="1134"/>
      <c r="X66" s="1134"/>
      <c r="Y66" s="978"/>
      <c r="AC66" t="s">
        <v>1336</v>
      </c>
      <c r="AE66" s="978"/>
      <c r="AF66" s="978"/>
      <c r="AG66" s="978"/>
      <c r="AH66" s="978"/>
      <c r="AI66" s="978"/>
    </row>
    <row r="67" spans="4:35">
      <c r="D67" t="s">
        <v>269</v>
      </c>
      <c r="E67" t="s">
        <v>245</v>
      </c>
      <c r="F67" t="s">
        <v>270</v>
      </c>
      <c r="G67" t="s">
        <v>2409</v>
      </c>
      <c r="H67" t="s">
        <v>272</v>
      </c>
      <c r="I67" t="s">
        <v>297</v>
      </c>
      <c r="J67" t="s">
        <v>130</v>
      </c>
      <c r="K67" t="s">
        <v>1596</v>
      </c>
      <c r="L67" t="s">
        <v>333</v>
      </c>
      <c r="M67" t="s">
        <v>276</v>
      </c>
      <c r="O67" t="s">
        <v>140</v>
      </c>
      <c r="P67" t="s">
        <v>303</v>
      </c>
      <c r="Q67" s="978"/>
      <c r="R67" s="978"/>
      <c r="S67" s="978"/>
      <c r="T67" s="978"/>
      <c r="U67" s="978"/>
      <c r="V67" s="978"/>
      <c r="W67" s="1134"/>
      <c r="X67" s="1134"/>
      <c r="Y67" s="978"/>
      <c r="AC67" t="s">
        <v>1336</v>
      </c>
      <c r="AE67" s="978"/>
      <c r="AF67" s="978"/>
      <c r="AG67" s="978"/>
      <c r="AH67" s="978"/>
      <c r="AI67" s="978"/>
    </row>
    <row r="68" spans="4:35">
      <c r="D68" t="s">
        <v>269</v>
      </c>
      <c r="E68" t="s">
        <v>245</v>
      </c>
      <c r="F68" t="s">
        <v>270</v>
      </c>
      <c r="G68" t="s">
        <v>2409</v>
      </c>
      <c r="H68" t="s">
        <v>272</v>
      </c>
      <c r="I68" t="s">
        <v>297</v>
      </c>
      <c r="J68" t="s">
        <v>130</v>
      </c>
      <c r="K68" t="s">
        <v>1596</v>
      </c>
      <c r="L68" t="s">
        <v>333</v>
      </c>
      <c r="M68" t="s">
        <v>276</v>
      </c>
      <c r="O68" t="s">
        <v>140</v>
      </c>
      <c r="P68" t="s">
        <v>303</v>
      </c>
      <c r="Q68" s="978"/>
      <c r="R68" s="978"/>
      <c r="S68" s="978"/>
      <c r="T68" s="978"/>
      <c r="U68" s="978"/>
      <c r="V68" s="978"/>
      <c r="W68" s="1134"/>
      <c r="X68" s="1134"/>
      <c r="Y68" s="978"/>
      <c r="AC68" t="s">
        <v>1336</v>
      </c>
      <c r="AE68" s="978"/>
      <c r="AF68" s="978"/>
      <c r="AG68" s="978"/>
      <c r="AH68" s="978"/>
      <c r="AI68" s="978"/>
    </row>
    <row r="69" spans="4:35">
      <c r="D69" t="s">
        <v>269</v>
      </c>
      <c r="E69" t="s">
        <v>245</v>
      </c>
      <c r="F69" t="s">
        <v>270</v>
      </c>
      <c r="G69" t="s">
        <v>2409</v>
      </c>
      <c r="H69" t="s">
        <v>272</v>
      </c>
      <c r="I69" t="s">
        <v>297</v>
      </c>
      <c r="J69" t="s">
        <v>130</v>
      </c>
      <c r="K69" t="s">
        <v>1596</v>
      </c>
      <c r="L69" t="s">
        <v>333</v>
      </c>
      <c r="M69" t="s">
        <v>276</v>
      </c>
      <c r="O69" t="s">
        <v>140</v>
      </c>
      <c r="P69" t="s">
        <v>303</v>
      </c>
      <c r="Q69" s="978"/>
      <c r="R69" s="978"/>
      <c r="S69" s="978"/>
      <c r="T69" s="978"/>
      <c r="U69" s="978"/>
      <c r="V69" s="978"/>
      <c r="W69" s="1134"/>
      <c r="X69" s="1134"/>
      <c r="Y69" s="978"/>
      <c r="AC69" t="s">
        <v>1336</v>
      </c>
      <c r="AE69" s="978"/>
      <c r="AF69" s="978"/>
      <c r="AG69" s="978"/>
      <c r="AH69" s="978"/>
      <c r="AI69" s="978"/>
    </row>
    <row r="70" spans="4:35">
      <c r="D70" t="s">
        <v>269</v>
      </c>
      <c r="E70" t="s">
        <v>245</v>
      </c>
      <c r="F70" t="s">
        <v>270</v>
      </c>
      <c r="G70" t="s">
        <v>2409</v>
      </c>
      <c r="H70" t="s">
        <v>272</v>
      </c>
      <c r="I70" t="s">
        <v>297</v>
      </c>
      <c r="J70" t="s">
        <v>130</v>
      </c>
      <c r="K70" t="s">
        <v>1596</v>
      </c>
      <c r="L70" t="s">
        <v>333</v>
      </c>
      <c r="M70" t="s">
        <v>276</v>
      </c>
      <c r="O70" t="s">
        <v>140</v>
      </c>
      <c r="P70" t="s">
        <v>303</v>
      </c>
      <c r="Q70" s="978"/>
      <c r="R70" s="978"/>
      <c r="S70" s="978"/>
      <c r="T70" s="978"/>
      <c r="U70" s="978"/>
      <c r="V70" s="978"/>
      <c r="W70" s="1134"/>
      <c r="X70" s="1134"/>
      <c r="Y70" s="978"/>
      <c r="AC70" t="s">
        <v>1336</v>
      </c>
      <c r="AE70" s="978"/>
      <c r="AF70" s="978"/>
      <c r="AG70" s="978"/>
      <c r="AH70" s="978"/>
      <c r="AI70" s="978"/>
    </row>
    <row r="71" spans="4:35">
      <c r="D71" t="s">
        <v>269</v>
      </c>
      <c r="E71" t="s">
        <v>245</v>
      </c>
      <c r="F71" t="s">
        <v>270</v>
      </c>
      <c r="G71" t="s">
        <v>2409</v>
      </c>
      <c r="H71" t="s">
        <v>272</v>
      </c>
      <c r="I71" t="s">
        <v>297</v>
      </c>
      <c r="J71" t="s">
        <v>130</v>
      </c>
      <c r="K71" t="s">
        <v>1596</v>
      </c>
      <c r="L71" t="s">
        <v>333</v>
      </c>
      <c r="M71" t="s">
        <v>276</v>
      </c>
      <c r="O71" t="s">
        <v>140</v>
      </c>
      <c r="P71" t="s">
        <v>303</v>
      </c>
      <c r="Q71" s="978"/>
      <c r="R71" s="978"/>
      <c r="S71" s="978"/>
      <c r="T71" s="978"/>
      <c r="U71" s="978"/>
      <c r="V71" s="978"/>
      <c r="W71" s="1134"/>
      <c r="X71" s="1134"/>
      <c r="Y71" s="978"/>
      <c r="AC71" t="s">
        <v>1336</v>
      </c>
      <c r="AE71" s="978"/>
      <c r="AF71" s="978"/>
      <c r="AG71" s="978"/>
      <c r="AH71" s="978"/>
      <c r="AI71" s="978"/>
    </row>
    <row r="72" spans="4:35">
      <c r="D72" t="s">
        <v>269</v>
      </c>
      <c r="E72" t="s">
        <v>245</v>
      </c>
      <c r="F72" t="s">
        <v>270</v>
      </c>
      <c r="G72" t="s">
        <v>2409</v>
      </c>
      <c r="H72" t="s">
        <v>272</v>
      </c>
      <c r="I72" t="s">
        <v>297</v>
      </c>
      <c r="J72" t="s">
        <v>130</v>
      </c>
      <c r="K72" t="s">
        <v>1596</v>
      </c>
      <c r="L72" t="s">
        <v>333</v>
      </c>
      <c r="M72" t="s">
        <v>276</v>
      </c>
      <c r="O72" t="s">
        <v>140</v>
      </c>
      <c r="P72" t="s">
        <v>303</v>
      </c>
      <c r="Q72" s="978"/>
      <c r="R72" s="978"/>
      <c r="S72" s="978"/>
      <c r="T72" s="978"/>
      <c r="U72" s="978"/>
      <c r="V72" s="978"/>
      <c r="W72" s="1134"/>
      <c r="X72" s="1134"/>
      <c r="Y72" s="978"/>
      <c r="AC72" t="s">
        <v>1336</v>
      </c>
      <c r="AE72" s="978"/>
      <c r="AF72" s="978"/>
      <c r="AG72" s="978"/>
      <c r="AH72" s="978"/>
      <c r="AI72" s="978"/>
    </row>
    <row r="73" spans="4:35">
      <c r="D73" t="s">
        <v>269</v>
      </c>
      <c r="E73" t="s">
        <v>245</v>
      </c>
      <c r="F73" t="s">
        <v>270</v>
      </c>
      <c r="G73" t="s">
        <v>2409</v>
      </c>
      <c r="H73" t="s">
        <v>272</v>
      </c>
      <c r="I73" t="s">
        <v>297</v>
      </c>
      <c r="J73" t="s">
        <v>130</v>
      </c>
      <c r="K73" t="s">
        <v>1596</v>
      </c>
      <c r="L73" t="s">
        <v>333</v>
      </c>
      <c r="M73" t="s">
        <v>276</v>
      </c>
      <c r="O73" t="s">
        <v>140</v>
      </c>
      <c r="P73" t="s">
        <v>303</v>
      </c>
      <c r="Q73" s="978"/>
      <c r="R73" s="978"/>
      <c r="S73" s="978"/>
      <c r="T73" s="978"/>
      <c r="U73" s="978"/>
      <c r="V73" s="978"/>
      <c r="W73" s="1134"/>
      <c r="X73" s="1134"/>
      <c r="Y73" s="978"/>
      <c r="AC73" t="s">
        <v>1336</v>
      </c>
      <c r="AE73" s="978"/>
      <c r="AF73" s="978"/>
      <c r="AG73" s="978"/>
      <c r="AH73" s="978"/>
      <c r="AI73" s="978"/>
    </row>
    <row r="74" spans="4:35">
      <c r="D74" t="s">
        <v>269</v>
      </c>
      <c r="E74" t="s">
        <v>245</v>
      </c>
      <c r="F74" t="s">
        <v>270</v>
      </c>
      <c r="G74" t="s">
        <v>2409</v>
      </c>
      <c r="H74" t="s">
        <v>272</v>
      </c>
      <c r="I74" t="s">
        <v>297</v>
      </c>
      <c r="J74" t="s">
        <v>130</v>
      </c>
      <c r="K74" t="s">
        <v>1596</v>
      </c>
      <c r="L74" t="s">
        <v>333</v>
      </c>
      <c r="M74" t="s">
        <v>276</v>
      </c>
      <c r="O74" t="s">
        <v>140</v>
      </c>
      <c r="P74" t="s">
        <v>303</v>
      </c>
      <c r="Q74" s="978"/>
      <c r="R74" s="978"/>
      <c r="S74" s="978"/>
      <c r="T74" s="978"/>
      <c r="U74" s="978"/>
      <c r="V74" s="978"/>
      <c r="W74" s="1134"/>
      <c r="X74" s="1134"/>
      <c r="Y74" s="978"/>
      <c r="AC74" t="s">
        <v>1336</v>
      </c>
      <c r="AE74" s="978"/>
      <c r="AF74" s="978"/>
      <c r="AG74" s="978"/>
      <c r="AH74" s="978"/>
      <c r="AI74" s="978"/>
    </row>
    <row r="75" spans="4:35">
      <c r="D75" t="s">
        <v>269</v>
      </c>
      <c r="E75" t="s">
        <v>245</v>
      </c>
      <c r="F75" t="s">
        <v>270</v>
      </c>
      <c r="G75" t="s">
        <v>2409</v>
      </c>
      <c r="H75" t="s">
        <v>272</v>
      </c>
      <c r="I75" t="s">
        <v>297</v>
      </c>
      <c r="J75" t="s">
        <v>130</v>
      </c>
      <c r="K75" t="s">
        <v>1596</v>
      </c>
      <c r="L75" t="s">
        <v>333</v>
      </c>
      <c r="M75" t="s">
        <v>276</v>
      </c>
      <c r="O75" t="s">
        <v>140</v>
      </c>
      <c r="P75" t="s">
        <v>303</v>
      </c>
      <c r="Q75" s="978"/>
      <c r="R75" s="978"/>
      <c r="S75" s="978"/>
      <c r="T75" s="978"/>
      <c r="U75" s="978"/>
      <c r="V75" s="978"/>
      <c r="W75" s="1134"/>
      <c r="X75" s="1134"/>
      <c r="Y75" s="978"/>
      <c r="AC75" t="s">
        <v>1336</v>
      </c>
      <c r="AE75" s="978"/>
      <c r="AF75" s="978"/>
      <c r="AG75" s="978"/>
      <c r="AH75" s="978"/>
      <c r="AI75" s="978"/>
    </row>
    <row r="76" spans="4:35">
      <c r="D76" t="s">
        <v>269</v>
      </c>
      <c r="E76" t="s">
        <v>245</v>
      </c>
      <c r="F76" t="s">
        <v>270</v>
      </c>
      <c r="G76" t="s">
        <v>2409</v>
      </c>
      <c r="H76" t="s">
        <v>272</v>
      </c>
      <c r="I76" t="s">
        <v>297</v>
      </c>
      <c r="J76" t="s">
        <v>130</v>
      </c>
      <c r="K76" t="s">
        <v>1596</v>
      </c>
      <c r="L76" t="s">
        <v>333</v>
      </c>
      <c r="M76" t="s">
        <v>276</v>
      </c>
      <c r="O76" t="s">
        <v>140</v>
      </c>
      <c r="P76" t="s">
        <v>303</v>
      </c>
      <c r="Q76" s="978"/>
      <c r="R76" s="978"/>
      <c r="S76" s="978"/>
      <c r="T76" s="978"/>
      <c r="U76" s="978"/>
      <c r="V76" s="978"/>
      <c r="W76" s="1134"/>
      <c r="X76" s="1134"/>
      <c r="Y76" s="978"/>
      <c r="AC76" t="s">
        <v>1336</v>
      </c>
      <c r="AE76" s="978"/>
      <c r="AF76" s="978"/>
      <c r="AG76" s="978"/>
      <c r="AH76" s="978"/>
      <c r="AI76" s="978"/>
    </row>
    <row r="77" spans="4:35">
      <c r="D77" t="s">
        <v>269</v>
      </c>
      <c r="E77" t="s">
        <v>245</v>
      </c>
      <c r="F77" t="s">
        <v>270</v>
      </c>
      <c r="G77" t="s">
        <v>2409</v>
      </c>
      <c r="H77" t="s">
        <v>272</v>
      </c>
      <c r="I77" t="s">
        <v>297</v>
      </c>
      <c r="J77" t="s">
        <v>130</v>
      </c>
      <c r="K77" t="s">
        <v>1596</v>
      </c>
      <c r="L77" t="s">
        <v>333</v>
      </c>
      <c r="M77" t="s">
        <v>276</v>
      </c>
      <c r="O77" t="s">
        <v>140</v>
      </c>
      <c r="P77" t="s">
        <v>303</v>
      </c>
      <c r="Q77" s="978"/>
      <c r="R77" s="978"/>
      <c r="S77" s="978"/>
      <c r="T77" s="978"/>
      <c r="U77" s="978"/>
      <c r="V77" s="978"/>
      <c r="W77" s="1134"/>
      <c r="X77" s="1134"/>
      <c r="Y77" s="978"/>
      <c r="AC77" t="s">
        <v>1336</v>
      </c>
      <c r="AE77" s="978"/>
      <c r="AF77" s="978"/>
      <c r="AG77" s="978"/>
      <c r="AH77" s="978"/>
      <c r="AI77" s="978"/>
    </row>
    <row r="78" spans="4:35">
      <c r="D78" t="s">
        <v>269</v>
      </c>
      <c r="E78" t="s">
        <v>245</v>
      </c>
      <c r="F78" t="s">
        <v>270</v>
      </c>
      <c r="G78" t="s">
        <v>2409</v>
      </c>
      <c r="H78" t="s">
        <v>272</v>
      </c>
      <c r="I78" t="s">
        <v>297</v>
      </c>
      <c r="J78" t="s">
        <v>130</v>
      </c>
      <c r="K78" t="s">
        <v>1596</v>
      </c>
      <c r="L78" t="s">
        <v>333</v>
      </c>
      <c r="M78" t="s">
        <v>276</v>
      </c>
      <c r="O78" t="s">
        <v>140</v>
      </c>
      <c r="P78" t="s">
        <v>303</v>
      </c>
      <c r="Q78" s="978"/>
      <c r="R78" s="978"/>
      <c r="S78" s="978"/>
      <c r="T78" s="978"/>
      <c r="U78" s="978"/>
      <c r="V78" s="978"/>
      <c r="W78" s="1134"/>
      <c r="X78" s="1134"/>
      <c r="Y78" s="978"/>
      <c r="AC78" t="s">
        <v>1336</v>
      </c>
      <c r="AE78" s="978"/>
      <c r="AF78" s="978"/>
      <c r="AG78" s="978"/>
      <c r="AH78" s="978"/>
      <c r="AI78" s="978"/>
    </row>
    <row r="79" spans="4:35">
      <c r="D79" t="s">
        <v>269</v>
      </c>
      <c r="E79" t="s">
        <v>245</v>
      </c>
      <c r="F79" t="s">
        <v>270</v>
      </c>
      <c r="G79" t="s">
        <v>2409</v>
      </c>
      <c r="H79" t="s">
        <v>272</v>
      </c>
      <c r="I79" t="s">
        <v>297</v>
      </c>
      <c r="J79" t="s">
        <v>130</v>
      </c>
      <c r="K79" t="s">
        <v>1596</v>
      </c>
      <c r="L79" t="s">
        <v>333</v>
      </c>
      <c r="M79" t="s">
        <v>276</v>
      </c>
      <c r="O79" t="s">
        <v>140</v>
      </c>
      <c r="P79" t="s">
        <v>303</v>
      </c>
      <c r="Q79" s="978"/>
      <c r="R79" s="978"/>
      <c r="S79" s="978"/>
      <c r="T79" s="978"/>
      <c r="U79" s="978"/>
      <c r="V79" s="978"/>
      <c r="W79" s="1134"/>
      <c r="X79" s="1134"/>
      <c r="Y79" s="978"/>
      <c r="AC79" t="s">
        <v>1336</v>
      </c>
      <c r="AE79" s="978"/>
      <c r="AF79" s="978"/>
      <c r="AG79" s="978"/>
      <c r="AH79" s="978"/>
      <c r="AI79" s="978"/>
    </row>
    <row r="80" spans="4:35">
      <c r="D80" t="s">
        <v>269</v>
      </c>
      <c r="E80" t="s">
        <v>245</v>
      </c>
      <c r="F80" t="s">
        <v>270</v>
      </c>
      <c r="G80" t="s">
        <v>2409</v>
      </c>
      <c r="H80" t="s">
        <v>272</v>
      </c>
      <c r="I80" t="s">
        <v>297</v>
      </c>
      <c r="J80" t="s">
        <v>130</v>
      </c>
      <c r="K80" t="s">
        <v>1596</v>
      </c>
      <c r="L80" t="s">
        <v>333</v>
      </c>
      <c r="M80" t="s">
        <v>276</v>
      </c>
      <c r="O80" t="s">
        <v>140</v>
      </c>
      <c r="P80" t="s">
        <v>303</v>
      </c>
      <c r="Q80" s="978"/>
      <c r="R80" s="978"/>
      <c r="S80" s="978"/>
      <c r="T80" s="978"/>
      <c r="U80" s="978"/>
      <c r="V80" s="978"/>
      <c r="W80" s="1134"/>
      <c r="X80" s="1134"/>
      <c r="Y80" s="978"/>
      <c r="AC80" t="s">
        <v>1336</v>
      </c>
      <c r="AE80" s="978"/>
      <c r="AF80" s="978"/>
      <c r="AG80" s="978"/>
      <c r="AH80" s="978"/>
      <c r="AI80" s="978"/>
    </row>
    <row r="81" spans="4:35">
      <c r="D81" t="s">
        <v>269</v>
      </c>
      <c r="E81" t="s">
        <v>245</v>
      </c>
      <c r="F81" t="s">
        <v>270</v>
      </c>
      <c r="G81" t="s">
        <v>2409</v>
      </c>
      <c r="H81" t="s">
        <v>272</v>
      </c>
      <c r="I81" t="s">
        <v>297</v>
      </c>
      <c r="J81" t="s">
        <v>130</v>
      </c>
      <c r="K81" t="s">
        <v>1596</v>
      </c>
      <c r="L81" t="s">
        <v>333</v>
      </c>
      <c r="M81" t="s">
        <v>276</v>
      </c>
      <c r="O81" t="s">
        <v>140</v>
      </c>
      <c r="P81" t="s">
        <v>303</v>
      </c>
      <c r="Q81" s="978"/>
      <c r="R81" s="978"/>
      <c r="S81" s="978"/>
      <c r="T81" s="978"/>
      <c r="U81" s="978"/>
      <c r="V81" s="978"/>
      <c r="W81" s="1134"/>
      <c r="X81" s="1134"/>
      <c r="Y81" s="978"/>
      <c r="AC81" t="s">
        <v>1336</v>
      </c>
      <c r="AE81" s="978"/>
      <c r="AF81" s="978"/>
      <c r="AG81" s="978"/>
      <c r="AH81" s="978"/>
      <c r="AI81" s="978"/>
    </row>
    <row r="82" spans="4:35">
      <c r="D82" t="s">
        <v>269</v>
      </c>
      <c r="E82" t="s">
        <v>245</v>
      </c>
      <c r="F82" t="s">
        <v>270</v>
      </c>
      <c r="G82" t="s">
        <v>2409</v>
      </c>
      <c r="H82" t="s">
        <v>272</v>
      </c>
      <c r="I82" t="s">
        <v>297</v>
      </c>
      <c r="J82" t="s">
        <v>130</v>
      </c>
      <c r="K82" t="s">
        <v>1596</v>
      </c>
      <c r="L82" t="s">
        <v>333</v>
      </c>
      <c r="M82" t="s">
        <v>276</v>
      </c>
      <c r="O82" t="s">
        <v>140</v>
      </c>
      <c r="P82" t="s">
        <v>303</v>
      </c>
      <c r="Q82" s="978"/>
      <c r="R82" s="978"/>
      <c r="S82" s="978"/>
      <c r="T82" s="978"/>
      <c r="U82" s="978"/>
      <c r="V82" s="978"/>
      <c r="W82" s="1134"/>
      <c r="X82" s="1134"/>
      <c r="Y82" s="978"/>
      <c r="AC82" t="s">
        <v>1336</v>
      </c>
      <c r="AE82" s="978"/>
      <c r="AF82" s="978"/>
      <c r="AG82" s="978"/>
      <c r="AH82" s="978"/>
      <c r="AI82" s="978"/>
    </row>
    <row r="83" spans="4:35">
      <c r="D83" t="s">
        <v>269</v>
      </c>
      <c r="E83" t="s">
        <v>245</v>
      </c>
      <c r="F83" t="s">
        <v>270</v>
      </c>
      <c r="G83" t="s">
        <v>2409</v>
      </c>
      <c r="H83" t="s">
        <v>272</v>
      </c>
      <c r="I83" t="s">
        <v>297</v>
      </c>
      <c r="J83" t="s">
        <v>130</v>
      </c>
      <c r="K83" t="s">
        <v>1596</v>
      </c>
      <c r="L83" t="s">
        <v>333</v>
      </c>
      <c r="M83" t="s">
        <v>276</v>
      </c>
      <c r="O83" t="s">
        <v>140</v>
      </c>
      <c r="P83" t="s">
        <v>303</v>
      </c>
      <c r="Q83" s="978"/>
      <c r="R83" s="978"/>
      <c r="S83" s="978"/>
      <c r="T83" s="978"/>
      <c r="U83" s="978"/>
      <c r="V83" s="978"/>
      <c r="W83" s="1134"/>
      <c r="X83" s="1134"/>
      <c r="Y83" s="978"/>
      <c r="AC83" t="s">
        <v>1336</v>
      </c>
      <c r="AE83" s="978"/>
      <c r="AF83" s="978"/>
      <c r="AG83" s="978"/>
      <c r="AH83" s="978"/>
      <c r="AI83" s="978"/>
    </row>
    <row r="84" spans="4:35">
      <c r="D84" t="s">
        <v>269</v>
      </c>
      <c r="E84" t="s">
        <v>245</v>
      </c>
      <c r="F84" t="s">
        <v>270</v>
      </c>
      <c r="G84" t="s">
        <v>2409</v>
      </c>
      <c r="H84" t="s">
        <v>272</v>
      </c>
      <c r="I84" t="s">
        <v>297</v>
      </c>
      <c r="J84" t="s">
        <v>130</v>
      </c>
      <c r="K84" t="s">
        <v>1596</v>
      </c>
      <c r="L84" t="s">
        <v>333</v>
      </c>
      <c r="M84" t="s">
        <v>276</v>
      </c>
      <c r="O84" t="s">
        <v>140</v>
      </c>
      <c r="P84" t="s">
        <v>303</v>
      </c>
      <c r="Q84" s="978"/>
      <c r="R84" s="978"/>
      <c r="S84" s="978"/>
      <c r="T84" s="978"/>
      <c r="U84" s="978"/>
      <c r="V84" s="978"/>
      <c r="W84" s="1134"/>
      <c r="X84" s="1134"/>
      <c r="Y84" s="978"/>
      <c r="AC84" t="s">
        <v>1336</v>
      </c>
      <c r="AE84" s="978"/>
      <c r="AF84" s="978"/>
      <c r="AG84" s="978"/>
      <c r="AH84" s="978"/>
      <c r="AI84" s="978"/>
    </row>
    <row r="85" spans="4:35">
      <c r="D85" t="s">
        <v>269</v>
      </c>
      <c r="E85" t="s">
        <v>245</v>
      </c>
      <c r="F85" t="s">
        <v>270</v>
      </c>
      <c r="G85" t="s">
        <v>2409</v>
      </c>
      <c r="H85" t="s">
        <v>272</v>
      </c>
      <c r="I85" t="s">
        <v>297</v>
      </c>
      <c r="J85" t="s">
        <v>130</v>
      </c>
      <c r="K85" t="s">
        <v>1596</v>
      </c>
      <c r="L85" t="s">
        <v>333</v>
      </c>
      <c r="M85" t="s">
        <v>276</v>
      </c>
      <c r="O85" t="s">
        <v>140</v>
      </c>
      <c r="P85" t="s">
        <v>303</v>
      </c>
      <c r="Q85" s="978"/>
      <c r="R85" s="978"/>
      <c r="S85" s="978"/>
      <c r="T85" s="978"/>
      <c r="U85" s="978"/>
      <c r="V85" s="978"/>
      <c r="W85" s="1134"/>
      <c r="X85" s="1134"/>
      <c r="Y85" s="978"/>
      <c r="AC85" t="s">
        <v>1336</v>
      </c>
      <c r="AE85" s="978"/>
      <c r="AF85" s="978"/>
      <c r="AG85" s="978"/>
      <c r="AH85" s="978"/>
      <c r="AI85" s="978"/>
    </row>
    <row r="86" spans="4:35">
      <c r="D86" t="s">
        <v>269</v>
      </c>
      <c r="E86" t="s">
        <v>245</v>
      </c>
      <c r="F86" t="s">
        <v>270</v>
      </c>
      <c r="G86" t="s">
        <v>2409</v>
      </c>
      <c r="H86" t="s">
        <v>272</v>
      </c>
      <c r="I86" t="s">
        <v>297</v>
      </c>
      <c r="J86" t="s">
        <v>130</v>
      </c>
      <c r="K86" t="s">
        <v>1596</v>
      </c>
      <c r="L86" t="s">
        <v>333</v>
      </c>
      <c r="M86" t="s">
        <v>276</v>
      </c>
      <c r="O86" t="s">
        <v>140</v>
      </c>
      <c r="P86" t="s">
        <v>303</v>
      </c>
      <c r="Q86" s="978"/>
      <c r="R86" s="978"/>
      <c r="S86" s="978"/>
      <c r="T86" s="978"/>
      <c r="U86" s="978"/>
      <c r="V86" s="978"/>
      <c r="W86" s="1134"/>
      <c r="X86" s="1134"/>
      <c r="Y86" s="978"/>
      <c r="AC86" t="s">
        <v>1336</v>
      </c>
      <c r="AE86" s="978"/>
      <c r="AF86" s="978"/>
      <c r="AG86" s="978"/>
      <c r="AH86" s="978"/>
      <c r="AI86" s="978"/>
    </row>
    <row r="87" spans="4:35">
      <c r="D87" t="s">
        <v>269</v>
      </c>
      <c r="E87" t="s">
        <v>245</v>
      </c>
      <c r="F87" t="s">
        <v>270</v>
      </c>
      <c r="G87" t="s">
        <v>2409</v>
      </c>
      <c r="H87" t="s">
        <v>272</v>
      </c>
      <c r="I87" t="s">
        <v>297</v>
      </c>
      <c r="J87" t="s">
        <v>130</v>
      </c>
      <c r="K87" t="s">
        <v>1596</v>
      </c>
      <c r="L87" t="s">
        <v>333</v>
      </c>
      <c r="M87" t="s">
        <v>276</v>
      </c>
      <c r="O87" t="s">
        <v>140</v>
      </c>
      <c r="P87" t="s">
        <v>303</v>
      </c>
      <c r="Q87" s="978"/>
      <c r="R87" s="978"/>
      <c r="S87" s="978"/>
      <c r="T87" s="978"/>
      <c r="U87" s="978"/>
      <c r="V87" s="978"/>
      <c r="W87" s="1134"/>
      <c r="X87" s="1134"/>
      <c r="Y87" s="978"/>
      <c r="AC87" t="s">
        <v>1336</v>
      </c>
      <c r="AE87" s="978"/>
      <c r="AF87" s="978"/>
      <c r="AG87" s="978"/>
      <c r="AH87" s="978"/>
      <c r="AI87" s="978"/>
    </row>
    <row r="88" spans="4:35">
      <c r="D88" t="s">
        <v>269</v>
      </c>
      <c r="E88" t="s">
        <v>245</v>
      </c>
      <c r="F88" t="s">
        <v>270</v>
      </c>
      <c r="G88" t="s">
        <v>2409</v>
      </c>
      <c r="H88" t="s">
        <v>272</v>
      </c>
      <c r="I88" t="s">
        <v>297</v>
      </c>
      <c r="J88" t="s">
        <v>130</v>
      </c>
      <c r="K88" t="s">
        <v>1596</v>
      </c>
      <c r="L88" t="s">
        <v>333</v>
      </c>
      <c r="M88" t="s">
        <v>276</v>
      </c>
      <c r="O88" t="s">
        <v>140</v>
      </c>
      <c r="P88" t="s">
        <v>303</v>
      </c>
      <c r="Q88" s="978"/>
      <c r="R88" s="978"/>
      <c r="S88" s="978"/>
      <c r="T88" s="978"/>
      <c r="U88" s="978"/>
      <c r="V88" s="978"/>
      <c r="W88" s="1134"/>
      <c r="X88" s="1134"/>
      <c r="Y88" s="978"/>
      <c r="AC88" t="s">
        <v>1336</v>
      </c>
      <c r="AE88" s="978"/>
      <c r="AF88" s="978"/>
      <c r="AG88" s="978"/>
      <c r="AH88" s="978"/>
      <c r="AI88" s="978"/>
    </row>
    <row r="89" spans="4:35">
      <c r="D89" t="s">
        <v>269</v>
      </c>
      <c r="E89" t="s">
        <v>245</v>
      </c>
      <c r="F89" t="s">
        <v>270</v>
      </c>
      <c r="G89" t="s">
        <v>2409</v>
      </c>
      <c r="H89" t="s">
        <v>272</v>
      </c>
      <c r="I89" t="s">
        <v>297</v>
      </c>
      <c r="J89" t="s">
        <v>130</v>
      </c>
      <c r="K89" t="s">
        <v>1596</v>
      </c>
      <c r="L89" t="s">
        <v>333</v>
      </c>
      <c r="M89" t="s">
        <v>276</v>
      </c>
      <c r="O89" t="s">
        <v>140</v>
      </c>
      <c r="P89" t="s">
        <v>303</v>
      </c>
      <c r="Q89" s="978"/>
      <c r="R89" s="978"/>
      <c r="S89" s="978"/>
      <c r="T89" s="978"/>
      <c r="U89" s="978"/>
      <c r="V89" s="978"/>
      <c r="W89" s="1134"/>
      <c r="X89" s="1134"/>
      <c r="Y89" s="978"/>
      <c r="AC89" t="s">
        <v>1336</v>
      </c>
      <c r="AE89" s="978"/>
      <c r="AF89" s="978"/>
      <c r="AG89" s="978"/>
      <c r="AH89" s="978"/>
      <c r="AI89" s="978"/>
    </row>
    <row r="90" spans="4:35">
      <c r="D90" t="s">
        <v>269</v>
      </c>
      <c r="E90" t="s">
        <v>245</v>
      </c>
      <c r="F90" t="s">
        <v>270</v>
      </c>
      <c r="G90" t="s">
        <v>2409</v>
      </c>
      <c r="H90" t="s">
        <v>272</v>
      </c>
      <c r="I90" t="s">
        <v>297</v>
      </c>
      <c r="J90" t="s">
        <v>130</v>
      </c>
      <c r="K90" t="s">
        <v>1596</v>
      </c>
      <c r="L90" t="s">
        <v>333</v>
      </c>
      <c r="M90" t="s">
        <v>276</v>
      </c>
      <c r="O90" t="s">
        <v>140</v>
      </c>
      <c r="P90" t="s">
        <v>303</v>
      </c>
      <c r="Q90" s="978"/>
      <c r="R90" s="978"/>
      <c r="S90" s="978"/>
      <c r="T90" s="978"/>
      <c r="U90" s="978"/>
      <c r="V90" s="978"/>
      <c r="W90" s="1134"/>
      <c r="X90" s="1134"/>
      <c r="Y90" s="978"/>
      <c r="AC90" t="s">
        <v>1336</v>
      </c>
      <c r="AE90" s="978"/>
      <c r="AF90" s="978"/>
      <c r="AG90" s="978"/>
      <c r="AH90" s="978"/>
      <c r="AI90" s="978"/>
    </row>
    <row r="91" spans="4:35">
      <c r="D91" t="s">
        <v>269</v>
      </c>
      <c r="E91" t="s">
        <v>245</v>
      </c>
      <c r="F91" t="s">
        <v>270</v>
      </c>
      <c r="G91" t="s">
        <v>2409</v>
      </c>
      <c r="H91" t="s">
        <v>272</v>
      </c>
      <c r="I91" t="s">
        <v>297</v>
      </c>
      <c r="J91" t="s">
        <v>130</v>
      </c>
      <c r="K91" t="s">
        <v>1596</v>
      </c>
      <c r="L91" t="s">
        <v>333</v>
      </c>
      <c r="M91" t="s">
        <v>276</v>
      </c>
      <c r="O91" t="s">
        <v>140</v>
      </c>
      <c r="P91" t="s">
        <v>303</v>
      </c>
      <c r="Q91" s="978"/>
      <c r="R91" s="978"/>
      <c r="S91" s="978"/>
      <c r="T91" s="978"/>
      <c r="U91" s="978"/>
      <c r="V91" s="978"/>
      <c r="W91" s="1134"/>
      <c r="X91" s="1134"/>
      <c r="Y91" s="978"/>
      <c r="AC91" t="s">
        <v>1336</v>
      </c>
      <c r="AE91" s="978"/>
      <c r="AF91" s="978"/>
      <c r="AG91" s="978"/>
      <c r="AH91" s="978"/>
      <c r="AI91" s="978"/>
    </row>
    <row r="92" spans="4:35">
      <c r="D92" t="s">
        <v>269</v>
      </c>
      <c r="E92" t="s">
        <v>245</v>
      </c>
      <c r="F92" t="s">
        <v>270</v>
      </c>
      <c r="G92" t="s">
        <v>2409</v>
      </c>
      <c r="H92" t="s">
        <v>272</v>
      </c>
      <c r="I92" t="s">
        <v>297</v>
      </c>
      <c r="J92" t="s">
        <v>130</v>
      </c>
      <c r="K92" t="s">
        <v>1596</v>
      </c>
      <c r="L92" t="s">
        <v>333</v>
      </c>
      <c r="M92" t="s">
        <v>276</v>
      </c>
      <c r="O92" t="s">
        <v>140</v>
      </c>
      <c r="P92" t="s">
        <v>303</v>
      </c>
      <c r="Q92" s="978"/>
      <c r="R92" s="978"/>
      <c r="S92" s="978"/>
      <c r="T92" s="978"/>
      <c r="U92" s="978"/>
      <c r="V92" s="978"/>
      <c r="W92" s="1134"/>
      <c r="X92" s="1134"/>
      <c r="Y92" s="978"/>
      <c r="AC92" t="s">
        <v>1336</v>
      </c>
      <c r="AE92" s="978"/>
      <c r="AF92" s="978"/>
      <c r="AG92" s="978"/>
      <c r="AH92" s="978"/>
      <c r="AI92" s="978"/>
    </row>
    <row r="93" spans="4:35">
      <c r="D93" t="s">
        <v>269</v>
      </c>
      <c r="E93" t="s">
        <v>245</v>
      </c>
      <c r="F93" t="s">
        <v>270</v>
      </c>
      <c r="G93" t="s">
        <v>2409</v>
      </c>
      <c r="H93" t="s">
        <v>272</v>
      </c>
      <c r="I93" t="s">
        <v>297</v>
      </c>
      <c r="J93" t="s">
        <v>130</v>
      </c>
      <c r="K93" t="s">
        <v>1596</v>
      </c>
      <c r="L93" t="s">
        <v>333</v>
      </c>
      <c r="M93" t="s">
        <v>276</v>
      </c>
      <c r="O93" t="s">
        <v>140</v>
      </c>
      <c r="P93" t="s">
        <v>303</v>
      </c>
      <c r="Q93" s="978"/>
      <c r="R93" s="978"/>
      <c r="S93" s="978"/>
      <c r="T93" s="978"/>
      <c r="U93" s="978"/>
      <c r="V93" s="978"/>
      <c r="W93" s="1134"/>
      <c r="X93" s="1134"/>
      <c r="Y93" s="978"/>
      <c r="AC93" t="s">
        <v>1336</v>
      </c>
      <c r="AE93" s="978"/>
      <c r="AF93" s="978"/>
      <c r="AG93" s="978"/>
      <c r="AH93" s="978"/>
      <c r="AI93" s="978"/>
    </row>
    <row r="94" spans="4:35">
      <c r="D94" t="s">
        <v>269</v>
      </c>
      <c r="E94" t="s">
        <v>245</v>
      </c>
      <c r="F94" t="s">
        <v>270</v>
      </c>
      <c r="G94" t="s">
        <v>2409</v>
      </c>
      <c r="H94" t="s">
        <v>272</v>
      </c>
      <c r="I94" t="s">
        <v>297</v>
      </c>
      <c r="J94" t="s">
        <v>130</v>
      </c>
      <c r="K94" t="s">
        <v>1596</v>
      </c>
      <c r="L94" t="s">
        <v>333</v>
      </c>
      <c r="M94" t="s">
        <v>276</v>
      </c>
      <c r="O94" t="s">
        <v>140</v>
      </c>
      <c r="P94" t="s">
        <v>303</v>
      </c>
      <c r="Q94" s="978"/>
      <c r="R94" s="978"/>
      <c r="S94" s="978"/>
      <c r="T94" s="978"/>
      <c r="U94" s="978"/>
      <c r="V94" s="978"/>
      <c r="W94" s="1134"/>
      <c r="X94" s="1134"/>
      <c r="Y94" s="978"/>
      <c r="AC94" t="s">
        <v>1336</v>
      </c>
      <c r="AE94" s="978"/>
      <c r="AF94" s="978"/>
      <c r="AG94" s="978"/>
      <c r="AH94" s="978"/>
      <c r="AI94" s="978"/>
    </row>
    <row r="95" spans="4:35">
      <c r="D95" t="s">
        <v>269</v>
      </c>
      <c r="E95" t="s">
        <v>245</v>
      </c>
      <c r="F95" t="s">
        <v>270</v>
      </c>
      <c r="G95" t="s">
        <v>2409</v>
      </c>
      <c r="H95" t="s">
        <v>272</v>
      </c>
      <c r="I95" t="s">
        <v>297</v>
      </c>
      <c r="J95" t="s">
        <v>130</v>
      </c>
      <c r="K95" t="s">
        <v>1596</v>
      </c>
      <c r="L95" t="s">
        <v>333</v>
      </c>
      <c r="M95" t="s">
        <v>276</v>
      </c>
      <c r="O95" t="s">
        <v>140</v>
      </c>
      <c r="P95" t="s">
        <v>303</v>
      </c>
      <c r="Q95" s="978"/>
      <c r="R95" s="978"/>
      <c r="S95" s="978"/>
      <c r="T95" s="978"/>
      <c r="U95" s="978"/>
      <c r="V95" s="978"/>
      <c r="W95" s="1134"/>
      <c r="X95" s="1134"/>
      <c r="Y95" s="978"/>
      <c r="AC95" t="s">
        <v>1336</v>
      </c>
      <c r="AE95" s="978"/>
      <c r="AF95" s="978"/>
      <c r="AG95" s="978"/>
      <c r="AH95" s="978"/>
      <c r="AI95" s="978"/>
    </row>
    <row r="96" spans="4:35">
      <c r="D96" t="s">
        <v>269</v>
      </c>
      <c r="E96" t="s">
        <v>245</v>
      </c>
      <c r="F96" t="s">
        <v>270</v>
      </c>
      <c r="G96" t="s">
        <v>2409</v>
      </c>
      <c r="H96" t="s">
        <v>272</v>
      </c>
      <c r="I96" t="s">
        <v>297</v>
      </c>
      <c r="J96" t="s">
        <v>130</v>
      </c>
      <c r="K96" t="s">
        <v>1596</v>
      </c>
      <c r="L96" t="s">
        <v>333</v>
      </c>
      <c r="M96" t="s">
        <v>276</v>
      </c>
      <c r="O96" t="s">
        <v>140</v>
      </c>
      <c r="P96" t="s">
        <v>303</v>
      </c>
      <c r="Q96" s="978"/>
      <c r="R96" s="978"/>
      <c r="S96" s="978"/>
      <c r="T96" s="978"/>
      <c r="U96" s="978"/>
      <c r="V96" s="978"/>
      <c r="W96" s="1134"/>
      <c r="X96" s="1134"/>
      <c r="Y96" s="978"/>
      <c r="AC96" t="s">
        <v>1336</v>
      </c>
      <c r="AE96" s="978"/>
      <c r="AF96" s="978"/>
      <c r="AG96" s="978"/>
      <c r="AH96" s="978"/>
      <c r="AI96" s="978"/>
    </row>
    <row r="97" spans="1:35">
      <c r="D97" t="s">
        <v>269</v>
      </c>
      <c r="E97" t="s">
        <v>245</v>
      </c>
      <c r="F97" t="s">
        <v>270</v>
      </c>
      <c r="G97" t="s">
        <v>2409</v>
      </c>
      <c r="H97" t="s">
        <v>272</v>
      </c>
      <c r="I97" t="s">
        <v>297</v>
      </c>
      <c r="J97" t="s">
        <v>130</v>
      </c>
      <c r="K97" t="s">
        <v>1596</v>
      </c>
      <c r="L97" t="s">
        <v>333</v>
      </c>
      <c r="M97" t="s">
        <v>276</v>
      </c>
      <c r="O97" t="s">
        <v>140</v>
      </c>
      <c r="P97" t="s">
        <v>303</v>
      </c>
      <c r="Q97" s="978"/>
      <c r="R97" s="978"/>
      <c r="S97" s="978"/>
      <c r="T97" s="978"/>
      <c r="U97" s="978"/>
      <c r="V97" s="978"/>
      <c r="W97" s="1134"/>
      <c r="X97" s="1134"/>
      <c r="Y97" s="978"/>
      <c r="AC97" t="s">
        <v>1336</v>
      </c>
      <c r="AE97" s="978"/>
      <c r="AF97" s="978"/>
      <c r="AG97" s="978"/>
      <c r="AH97" s="978"/>
      <c r="AI97" s="978"/>
    </row>
    <row r="98" spans="1:35">
      <c r="D98" t="s">
        <v>269</v>
      </c>
      <c r="E98" t="s">
        <v>245</v>
      </c>
      <c r="F98" t="s">
        <v>270</v>
      </c>
      <c r="G98" t="s">
        <v>2409</v>
      </c>
      <c r="H98" t="s">
        <v>272</v>
      </c>
      <c r="I98" t="s">
        <v>297</v>
      </c>
      <c r="J98" t="s">
        <v>130</v>
      </c>
      <c r="K98" t="s">
        <v>1596</v>
      </c>
      <c r="L98" t="s">
        <v>333</v>
      </c>
      <c r="M98" t="s">
        <v>276</v>
      </c>
      <c r="O98" t="s">
        <v>140</v>
      </c>
      <c r="P98" t="s">
        <v>303</v>
      </c>
      <c r="Q98" s="978"/>
      <c r="R98" s="978"/>
      <c r="S98" s="978"/>
      <c r="T98" s="978"/>
      <c r="U98" s="978"/>
      <c r="V98" s="978"/>
      <c r="W98" s="1134"/>
      <c r="X98" s="1134"/>
      <c r="Y98" s="978"/>
      <c r="AC98" t="s">
        <v>1336</v>
      </c>
      <c r="AE98" s="978"/>
      <c r="AF98" s="978"/>
      <c r="AG98" s="978"/>
      <c r="AH98" s="978"/>
      <c r="AI98" s="978"/>
    </row>
    <row r="99" spans="1:35">
      <c r="D99" t="s">
        <v>269</v>
      </c>
      <c r="E99" t="s">
        <v>245</v>
      </c>
      <c r="F99" t="s">
        <v>270</v>
      </c>
      <c r="G99" t="s">
        <v>2409</v>
      </c>
      <c r="H99" t="s">
        <v>272</v>
      </c>
      <c r="I99" t="s">
        <v>297</v>
      </c>
      <c r="J99" t="s">
        <v>130</v>
      </c>
      <c r="K99" t="s">
        <v>1596</v>
      </c>
      <c r="L99" t="s">
        <v>333</v>
      </c>
      <c r="M99" t="s">
        <v>276</v>
      </c>
      <c r="O99" t="s">
        <v>140</v>
      </c>
      <c r="P99" t="s">
        <v>303</v>
      </c>
      <c r="Q99" s="978"/>
      <c r="R99" s="978"/>
      <c r="S99" s="978"/>
      <c r="T99" s="978"/>
      <c r="U99" s="978"/>
      <c r="V99" s="978"/>
      <c r="W99" s="1134"/>
      <c r="X99" s="1134"/>
      <c r="Y99" s="978"/>
      <c r="AC99" t="s">
        <v>1336</v>
      </c>
      <c r="AE99" s="978"/>
      <c r="AF99" s="978"/>
      <c r="AG99" s="978"/>
      <c r="AH99" s="978"/>
      <c r="AI99" s="978"/>
    </row>
    <row r="100" spans="1:35">
      <c r="D100" t="s">
        <v>269</v>
      </c>
      <c r="E100" t="s">
        <v>245</v>
      </c>
      <c r="F100" t="s">
        <v>270</v>
      </c>
      <c r="G100" t="s">
        <v>2409</v>
      </c>
      <c r="H100" t="s">
        <v>272</v>
      </c>
      <c r="I100" t="s">
        <v>297</v>
      </c>
      <c r="J100" t="s">
        <v>130</v>
      </c>
      <c r="K100" t="s">
        <v>1596</v>
      </c>
      <c r="L100" t="s">
        <v>333</v>
      </c>
      <c r="M100" t="s">
        <v>276</v>
      </c>
      <c r="O100" t="s">
        <v>140</v>
      </c>
      <c r="P100" t="s">
        <v>303</v>
      </c>
      <c r="Q100" s="978"/>
      <c r="R100" s="978"/>
      <c r="S100" s="978"/>
      <c r="T100" s="978"/>
      <c r="U100" s="978"/>
      <c r="V100" s="978"/>
      <c r="W100" s="1134"/>
      <c r="X100" s="1134"/>
      <c r="Y100" s="978"/>
      <c r="AC100" t="s">
        <v>1336</v>
      </c>
      <c r="AE100" s="978"/>
      <c r="AF100" s="978"/>
      <c r="AG100" s="978"/>
      <c r="AH100" s="978"/>
      <c r="AI100" s="978"/>
    </row>
    <row r="101" spans="1:35">
      <c r="D101" t="s">
        <v>269</v>
      </c>
      <c r="E101" t="s">
        <v>245</v>
      </c>
      <c r="F101" t="s">
        <v>270</v>
      </c>
      <c r="G101" t="s">
        <v>2409</v>
      </c>
      <c r="H101" t="s">
        <v>272</v>
      </c>
      <c r="I101" t="s">
        <v>297</v>
      </c>
      <c r="J101" t="s">
        <v>130</v>
      </c>
      <c r="K101" t="s">
        <v>1596</v>
      </c>
      <c r="L101" t="s">
        <v>333</v>
      </c>
      <c r="M101" t="s">
        <v>276</v>
      </c>
      <c r="O101" t="s">
        <v>140</v>
      </c>
      <c r="P101" t="s">
        <v>303</v>
      </c>
      <c r="Q101" s="978"/>
      <c r="R101" s="978"/>
      <c r="S101" s="978"/>
      <c r="T101" s="978"/>
      <c r="U101" s="978"/>
      <c r="V101" s="978"/>
      <c r="W101" s="1134"/>
      <c r="X101" s="1134"/>
      <c r="Y101" s="978"/>
      <c r="AC101" t="s">
        <v>1336</v>
      </c>
      <c r="AE101" s="978"/>
      <c r="AF101" s="978"/>
      <c r="AG101" s="978"/>
      <c r="AH101" s="978"/>
      <c r="AI101" s="978"/>
    </row>
    <row r="102" spans="1:35">
      <c r="D102" t="s">
        <v>269</v>
      </c>
      <c r="E102" t="s">
        <v>245</v>
      </c>
      <c r="F102" t="s">
        <v>270</v>
      </c>
      <c r="G102" t="s">
        <v>2409</v>
      </c>
      <c r="H102" t="s">
        <v>272</v>
      </c>
      <c r="I102" t="s">
        <v>297</v>
      </c>
      <c r="J102" t="s">
        <v>130</v>
      </c>
      <c r="K102" t="s">
        <v>1596</v>
      </c>
      <c r="L102" t="s">
        <v>333</v>
      </c>
      <c r="M102" t="s">
        <v>276</v>
      </c>
      <c r="O102" t="s">
        <v>140</v>
      </c>
      <c r="P102" t="s">
        <v>303</v>
      </c>
      <c r="Q102" s="978"/>
      <c r="R102" s="978"/>
      <c r="S102" s="978"/>
      <c r="T102" s="978"/>
      <c r="U102" s="978"/>
      <c r="V102" s="978"/>
      <c r="W102" s="1134"/>
      <c r="X102" s="1134"/>
      <c r="Y102" s="978"/>
      <c r="AC102" t="s">
        <v>1336</v>
      </c>
      <c r="AE102" s="978"/>
      <c r="AF102" s="978"/>
      <c r="AG102" s="978"/>
      <c r="AH102" s="978"/>
      <c r="AI102" s="978"/>
    </row>
    <row r="103" spans="1:35">
      <c r="D103" t="s">
        <v>269</v>
      </c>
      <c r="E103" t="s">
        <v>245</v>
      </c>
      <c r="F103" t="s">
        <v>270</v>
      </c>
      <c r="G103" t="s">
        <v>2409</v>
      </c>
      <c r="H103" t="s">
        <v>272</v>
      </c>
      <c r="I103" t="s">
        <v>297</v>
      </c>
      <c r="J103" t="s">
        <v>130</v>
      </c>
      <c r="K103" t="s">
        <v>1596</v>
      </c>
      <c r="L103" t="s">
        <v>333</v>
      </c>
      <c r="M103" t="s">
        <v>276</v>
      </c>
      <c r="O103" t="s">
        <v>140</v>
      </c>
      <c r="P103" t="s">
        <v>303</v>
      </c>
      <c r="Q103" s="978"/>
      <c r="R103" s="978"/>
      <c r="S103" s="978"/>
      <c r="T103" s="978"/>
      <c r="U103" s="978"/>
      <c r="V103" s="978"/>
      <c r="W103" s="1134"/>
      <c r="X103" s="1134"/>
      <c r="Y103" s="978"/>
      <c r="AC103" t="s">
        <v>1336</v>
      </c>
      <c r="AE103" s="978"/>
      <c r="AF103" s="978"/>
      <c r="AG103" s="978"/>
      <c r="AH103" s="978"/>
      <c r="AI103" s="978"/>
    </row>
    <row r="104" spans="1:35">
      <c r="D104" t="s">
        <v>269</v>
      </c>
      <c r="E104" t="s">
        <v>245</v>
      </c>
      <c r="F104" t="s">
        <v>270</v>
      </c>
      <c r="G104" t="s">
        <v>2409</v>
      </c>
      <c r="H104" t="s">
        <v>272</v>
      </c>
      <c r="I104" t="s">
        <v>297</v>
      </c>
      <c r="J104" t="s">
        <v>130</v>
      </c>
      <c r="K104" t="s">
        <v>1596</v>
      </c>
      <c r="L104" t="s">
        <v>333</v>
      </c>
      <c r="M104" t="s">
        <v>276</v>
      </c>
      <c r="O104" t="s">
        <v>140</v>
      </c>
      <c r="P104" t="s">
        <v>303</v>
      </c>
      <c r="Q104" s="978"/>
      <c r="R104" s="978"/>
      <c r="S104" s="978"/>
      <c r="T104" s="978"/>
      <c r="U104" s="978"/>
      <c r="V104" s="978"/>
      <c r="W104" s="1134"/>
      <c r="X104" s="1134"/>
      <c r="Y104" s="978"/>
      <c r="AC104" t="s">
        <v>1336</v>
      </c>
      <c r="AE104" s="978"/>
      <c r="AF104" s="978"/>
      <c r="AG104" s="978"/>
      <c r="AH104" s="978"/>
      <c r="AI104" s="978"/>
    </row>
    <row r="105" spans="1:35">
      <c r="D105" t="s">
        <v>269</v>
      </c>
      <c r="E105" t="s">
        <v>245</v>
      </c>
      <c r="F105" t="s">
        <v>270</v>
      </c>
      <c r="G105" t="s">
        <v>2409</v>
      </c>
      <c r="H105" t="s">
        <v>272</v>
      </c>
      <c r="I105" t="s">
        <v>297</v>
      </c>
      <c r="J105" t="s">
        <v>130</v>
      </c>
      <c r="K105" t="s">
        <v>1596</v>
      </c>
      <c r="L105" t="s">
        <v>333</v>
      </c>
      <c r="M105" t="s">
        <v>276</v>
      </c>
      <c r="O105" t="s">
        <v>140</v>
      </c>
      <c r="P105" t="s">
        <v>303</v>
      </c>
      <c r="Q105" s="978"/>
      <c r="R105" s="978"/>
      <c r="S105" s="978"/>
      <c r="T105" s="978"/>
      <c r="U105" s="978"/>
      <c r="V105" s="978"/>
      <c r="W105" s="1134"/>
      <c r="X105" s="1134"/>
      <c r="Y105" s="978"/>
      <c r="AC105" t="s">
        <v>1336</v>
      </c>
      <c r="AE105" s="978"/>
      <c r="AF105" s="978"/>
      <c r="AG105" s="978"/>
      <c r="AH105" s="978"/>
      <c r="AI105" s="978"/>
    </row>
    <row r="106" spans="1:35">
      <c r="D106" t="s">
        <v>269</v>
      </c>
      <c r="E106" t="s">
        <v>245</v>
      </c>
      <c r="F106" t="s">
        <v>270</v>
      </c>
      <c r="G106" t="s">
        <v>2409</v>
      </c>
      <c r="H106" t="s">
        <v>272</v>
      </c>
      <c r="I106" t="s">
        <v>297</v>
      </c>
      <c r="J106" t="s">
        <v>130</v>
      </c>
      <c r="K106" t="s">
        <v>1596</v>
      </c>
      <c r="L106" t="s">
        <v>333</v>
      </c>
      <c r="M106" t="s">
        <v>276</v>
      </c>
      <c r="O106" t="s">
        <v>140</v>
      </c>
      <c r="P106" t="s">
        <v>303</v>
      </c>
      <c r="Q106" s="978"/>
      <c r="R106" s="978"/>
      <c r="S106" s="978"/>
      <c r="T106" s="978"/>
      <c r="U106" s="978"/>
      <c r="V106" s="978"/>
      <c r="W106" s="1134"/>
      <c r="X106" s="1134"/>
      <c r="Y106" s="978"/>
      <c r="AC106" t="s">
        <v>1336</v>
      </c>
      <c r="AE106" s="978"/>
      <c r="AF106" s="978"/>
      <c r="AG106" s="978"/>
      <c r="AH106" s="978"/>
      <c r="AI106" s="978"/>
    </row>
    <row r="107" spans="1:35">
      <c r="D107" t="s">
        <v>269</v>
      </c>
      <c r="E107" t="s">
        <v>245</v>
      </c>
      <c r="F107" t="s">
        <v>270</v>
      </c>
      <c r="G107" t="s">
        <v>2409</v>
      </c>
      <c r="H107" t="s">
        <v>272</v>
      </c>
      <c r="I107" t="s">
        <v>297</v>
      </c>
      <c r="J107" t="s">
        <v>130</v>
      </c>
      <c r="K107" t="s">
        <v>1596</v>
      </c>
      <c r="L107" t="s">
        <v>333</v>
      </c>
      <c r="M107" t="s">
        <v>276</v>
      </c>
      <c r="O107" t="s">
        <v>140</v>
      </c>
      <c r="P107" t="s">
        <v>303</v>
      </c>
      <c r="Q107" s="978"/>
      <c r="R107" s="978"/>
      <c r="S107" s="978"/>
      <c r="T107" s="978"/>
      <c r="U107" s="978"/>
      <c r="V107" s="978"/>
      <c r="W107" s="1134"/>
      <c r="X107" s="1134"/>
      <c r="Y107" s="978"/>
      <c r="AC107" t="s">
        <v>1336</v>
      </c>
      <c r="AE107" s="978"/>
      <c r="AF107" s="978"/>
      <c r="AG107" s="978"/>
      <c r="AH107" s="978"/>
      <c r="AI107" s="978"/>
    </row>
    <row r="108" spans="1:35">
      <c r="D108" t="s">
        <v>269</v>
      </c>
      <c r="E108" t="s">
        <v>245</v>
      </c>
      <c r="F108" t="s">
        <v>270</v>
      </c>
      <c r="G108" t="s">
        <v>2409</v>
      </c>
      <c r="H108" t="s">
        <v>272</v>
      </c>
      <c r="I108" t="s">
        <v>297</v>
      </c>
      <c r="J108" t="s">
        <v>130</v>
      </c>
      <c r="K108" t="s">
        <v>1596</v>
      </c>
      <c r="L108" t="s">
        <v>333</v>
      </c>
      <c r="M108" t="s">
        <v>276</v>
      </c>
      <c r="O108" t="s">
        <v>140</v>
      </c>
      <c r="P108" t="s">
        <v>303</v>
      </c>
      <c r="Q108" s="978"/>
      <c r="R108" s="978"/>
      <c r="S108" s="978"/>
      <c r="T108" s="978"/>
      <c r="U108" s="978"/>
      <c r="V108" s="978"/>
      <c r="W108" s="1134"/>
      <c r="X108" s="1134"/>
      <c r="Y108" s="978"/>
      <c r="AC108" t="s">
        <v>1336</v>
      </c>
      <c r="AE108" s="978"/>
      <c r="AF108" s="978"/>
      <c r="AG108" s="978"/>
      <c r="AH108" s="978"/>
      <c r="AI108" s="978"/>
    </row>
    <row r="109" spans="1:35" s="43" customFormat="1">
      <c r="D109" t="s">
        <v>269</v>
      </c>
      <c r="E109" t="s">
        <v>245</v>
      </c>
      <c r="F109" t="s">
        <v>270</v>
      </c>
      <c r="G109" t="s">
        <v>2409</v>
      </c>
      <c r="H109" t="s">
        <v>272</v>
      </c>
      <c r="I109" t="s">
        <v>297</v>
      </c>
      <c r="J109" t="s">
        <v>130</v>
      </c>
      <c r="K109" t="s">
        <v>1596</v>
      </c>
      <c r="L109" t="s">
        <v>333</v>
      </c>
      <c r="M109" t="s">
        <v>276</v>
      </c>
      <c r="N109"/>
      <c r="O109" t="s">
        <v>140</v>
      </c>
      <c r="P109" t="s">
        <v>303</v>
      </c>
      <c r="Q109" s="978"/>
      <c r="R109" s="978"/>
      <c r="S109" s="978"/>
      <c r="T109" s="978"/>
      <c r="U109" s="978"/>
      <c r="V109" s="978"/>
      <c r="W109" s="1134"/>
      <c r="X109" s="1134"/>
      <c r="Y109" s="978"/>
      <c r="Z109"/>
      <c r="AA109"/>
      <c r="AB109"/>
      <c r="AC109" t="s">
        <v>1336</v>
      </c>
      <c r="AE109" s="978"/>
      <c r="AF109" s="978"/>
      <c r="AG109" s="978"/>
      <c r="AH109" s="978"/>
      <c r="AI109" s="978"/>
    </row>
    <row r="111" spans="1:35" s="46" customFormat="1" ht="18.75">
      <c r="A111"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1" id="{ADD4E11A-B10F-4B83-BDB5-18199FD6B0D9}">
            <xm:f>'1.5 Universal Data'!$C$8&lt;$AE$7</xm:f>
            <x14:dxf>
              <fill>
                <patternFill patternType="lightUp">
                  <bgColor theme="0"/>
                </patternFill>
              </fill>
            </x14:dxf>
          </x14:cfRule>
          <xm:sqref>AE13:AF109</xm:sqref>
        </x14:conditionalFormatting>
        <x14:conditionalFormatting xmlns:xm="http://schemas.microsoft.com/office/excel/2006/main">
          <x14:cfRule type="expression" priority="4" id="{4E3A53D0-C0AF-4686-B413-8A5A4F103CE1}">
            <xm:f>'1.5 Universal Data'!$C$8&lt;$AG$7</xm:f>
            <x14:dxf>
              <fill>
                <patternFill patternType="lightUp">
                  <bgColor theme="0"/>
                </patternFill>
              </fill>
            </x14:dxf>
          </x14:cfRule>
          <xm:sqref>AG13:AG109</xm:sqref>
        </x14:conditionalFormatting>
        <x14:conditionalFormatting xmlns:xm="http://schemas.microsoft.com/office/excel/2006/main">
          <x14:cfRule type="expression" priority="3" id="{F60E5E22-C628-46F6-BEF7-973FCA57F43D}">
            <xm:f>'1.5 Universal Data'!$C$8&lt;$AH$7</xm:f>
            <x14:dxf>
              <fill>
                <patternFill patternType="lightUp">
                  <bgColor theme="0"/>
                </patternFill>
              </fill>
            </x14:dxf>
          </x14:cfRule>
          <xm:sqref>AH13:AH109</xm:sqref>
        </x14:conditionalFormatting>
        <x14:conditionalFormatting xmlns:xm="http://schemas.microsoft.com/office/excel/2006/main">
          <x14:cfRule type="expression" priority="2" id="{1E3B11A5-E232-47C2-85A8-DE56DC90E764}">
            <xm:f>'1.5 Universal Data'!$C$8&lt;$AI$7</xm:f>
            <x14:dxf>
              <fill>
                <patternFill patternType="lightUp">
                  <bgColor theme="0"/>
                </patternFill>
              </fill>
            </x14:dxf>
          </x14:cfRule>
          <xm:sqref>AI13:AI109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8885381-0CF3-4308-846B-2352564C1002}">
          <x14:formula1>
            <xm:f>'1.3 Lists'!$AA$11:$AA$23</xm:f>
          </x14:formula1>
          <xm:sqref>Y13:Y109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E7E8-F5F6-4B1B-9A55-CB6B332AD5E4}">
  <sheetPr>
    <tabColor theme="7" tint="0.39997558519241921"/>
  </sheetPr>
  <dimension ref="A1:AI128"/>
  <sheetViews>
    <sheetView zoomScale="80" zoomScaleNormal="80" workbookViewId="0">
      <selection activeCell="AE6" sqref="AE6:AI7"/>
    </sheetView>
    <sheetView workbookViewId="1"/>
  </sheetViews>
  <sheetFormatPr defaultRowHeight="15"/>
  <cols>
    <col min="1" max="3" width="1.85546875" customWidth="1"/>
    <col min="4" max="4" width="4.85546875" customWidth="1"/>
    <col min="5" max="5" width="5" bestFit="1" customWidth="1"/>
    <col min="6" max="6" width="12.85546875" bestFit="1" customWidth="1"/>
    <col min="7" max="7" width="5.42578125" bestFit="1" customWidth="1"/>
    <col min="8" max="8" width="11.140625" bestFit="1" customWidth="1"/>
    <col min="9" max="9" width="14.85546875" bestFit="1" customWidth="1"/>
    <col min="10" max="10" width="10" bestFit="1" customWidth="1"/>
    <col min="11" max="13" width="11.42578125" bestFit="1" customWidth="1"/>
    <col min="14" max="14" width="24.42578125" bestFit="1" customWidth="1"/>
    <col min="15" max="15" width="16" bestFit="1" customWidth="1"/>
    <col min="16" max="16" width="7.140625" bestFit="1" customWidth="1"/>
    <col min="17" max="17" width="30.140625" style="74" bestFit="1" customWidth="1"/>
    <col min="18" max="18" width="20.85546875" customWidth="1"/>
    <col min="19" max="20" width="13" bestFit="1" customWidth="1"/>
    <col min="21" max="21" width="18.140625" bestFit="1" customWidth="1"/>
    <col min="22" max="28" width="1.85546875" hidden="1" customWidth="1"/>
    <col min="29" max="29" width="5.85546875" bestFit="1" customWidth="1"/>
    <col min="30" max="36" width="9.85546875" customWidth="1"/>
  </cols>
  <sheetData>
    <row r="1" spans="1:35" s="46" customFormat="1" ht="23.25">
      <c r="A1" s="56" t="str">
        <f>'1.1 Cover'!A1</f>
        <v>Regulatory Reporting Pack</v>
      </c>
      <c r="Q1" s="73"/>
    </row>
    <row r="2" spans="1:35" s="46" customFormat="1" ht="23.25">
      <c r="A2" s="56" t="str">
        <f>'1.1 Cover'!A2</f>
        <v>Price base - 2018/19</v>
      </c>
      <c r="Q2" s="73"/>
    </row>
    <row r="3" spans="1:35" s="46" customFormat="1" ht="23.25">
      <c r="A3" s="56" t="str">
        <f>'1.1 Cover'!A3</f>
        <v>Regulatory Year: April 2024 - March 2025</v>
      </c>
      <c r="Q3" s="73"/>
    </row>
    <row r="4" spans="1:35" s="46" customFormat="1" ht="23.25">
      <c r="A4" s="56" t="s">
        <v>142</v>
      </c>
      <c r="Q4" s="73"/>
    </row>
    <row r="6" spans="1:35">
      <c r="AE6" s="1658"/>
      <c r="AF6" s="1659"/>
      <c r="AG6" s="1662" t="s">
        <v>3191</v>
      </c>
      <c r="AH6" s="1659"/>
      <c r="AI6" s="1660"/>
    </row>
    <row r="7" spans="1:35" s="43" customFormat="1">
      <c r="D7" s="55" t="s">
        <v>244</v>
      </c>
      <c r="E7" s="55" t="s">
        <v>245</v>
      </c>
      <c r="F7" s="55" t="s">
        <v>246</v>
      </c>
      <c r="G7" s="55" t="s">
        <v>1587</v>
      </c>
      <c r="H7" s="55" t="s">
        <v>2407</v>
      </c>
      <c r="I7" s="55" t="s">
        <v>249</v>
      </c>
      <c r="J7" s="55" t="s">
        <v>250</v>
      </c>
      <c r="K7" s="55" t="s">
        <v>251</v>
      </c>
      <c r="L7" s="55" t="s">
        <v>252</v>
      </c>
      <c r="M7" s="55" t="s">
        <v>253</v>
      </c>
      <c r="N7" s="55" t="s">
        <v>254</v>
      </c>
      <c r="O7" s="55" t="s">
        <v>276</v>
      </c>
      <c r="P7" s="55" t="s">
        <v>256</v>
      </c>
      <c r="Q7" s="75" t="s">
        <v>2503</v>
      </c>
      <c r="R7" s="55" t="s">
        <v>2441</v>
      </c>
      <c r="S7" s="55" t="s">
        <v>2560</v>
      </c>
      <c r="T7" s="55" t="s">
        <v>2561</v>
      </c>
      <c r="U7" s="55" t="s">
        <v>266</v>
      </c>
      <c r="V7" s="55"/>
      <c r="W7" s="55"/>
      <c r="X7" s="55"/>
      <c r="Y7" s="55"/>
      <c r="Z7" s="55"/>
      <c r="AA7" s="55"/>
      <c r="AB7" s="55"/>
      <c r="AC7" s="55" t="s">
        <v>1578</v>
      </c>
      <c r="AE7" s="52">
        <v>2022</v>
      </c>
      <c r="AF7" s="51">
        <v>2023</v>
      </c>
      <c r="AG7" s="51">
        <v>2024</v>
      </c>
      <c r="AH7" s="51">
        <v>2025</v>
      </c>
      <c r="AI7" s="50">
        <v>2026</v>
      </c>
    </row>
    <row r="8" spans="1:35">
      <c r="S8" s="43"/>
      <c r="T8" s="43"/>
      <c r="U8" s="43"/>
      <c r="V8" s="43"/>
      <c r="W8" s="43"/>
    </row>
    <row r="9" spans="1:35" s="1" customFormat="1" ht="18">
      <c r="B9" s="2" t="s">
        <v>277</v>
      </c>
      <c r="Q9" s="76"/>
      <c r="S9" s="646"/>
      <c r="T9" s="646"/>
    </row>
    <row r="10" spans="1:35">
      <c r="S10" s="341"/>
      <c r="T10" s="341"/>
    </row>
    <row r="11" spans="1:35" s="1" customFormat="1">
      <c r="A11" s="42"/>
      <c r="B11" s="48" t="s">
        <v>270</v>
      </c>
      <c r="Q11" s="76"/>
      <c r="S11" s="646"/>
      <c r="T11" s="646"/>
    </row>
    <row r="12" spans="1:35">
      <c r="S12" s="341"/>
      <c r="T12" s="341"/>
    </row>
    <row r="13" spans="1:35">
      <c r="D13" t="s">
        <v>269</v>
      </c>
      <c r="E13" t="s">
        <v>245</v>
      </c>
      <c r="F13" t="s">
        <v>270</v>
      </c>
      <c r="G13" t="s">
        <v>2409</v>
      </c>
      <c r="H13" t="s">
        <v>272</v>
      </c>
      <c r="I13" t="s">
        <v>10</v>
      </c>
      <c r="J13" t="s">
        <v>130</v>
      </c>
      <c r="K13" t="s">
        <v>148</v>
      </c>
      <c r="L13" t="s">
        <v>369</v>
      </c>
      <c r="M13" t="s">
        <v>276</v>
      </c>
      <c r="N13" t="s">
        <v>277</v>
      </c>
      <c r="O13" t="s">
        <v>1692</v>
      </c>
      <c r="P13" t="s">
        <v>334</v>
      </c>
      <c r="Q13" s="1120"/>
      <c r="R13" s="978"/>
      <c r="S13" s="1134"/>
      <c r="T13" s="1134"/>
      <c r="U13" s="978"/>
      <c r="AC13" t="s">
        <v>1336</v>
      </c>
      <c r="AE13" s="978"/>
      <c r="AF13" s="978"/>
      <c r="AG13" s="978"/>
      <c r="AH13" s="978"/>
      <c r="AI13" s="978"/>
    </row>
    <row r="14" spans="1:35">
      <c r="D14" t="s">
        <v>269</v>
      </c>
      <c r="E14" t="s">
        <v>245</v>
      </c>
      <c r="F14" t="s">
        <v>270</v>
      </c>
      <c r="G14" t="s">
        <v>2409</v>
      </c>
      <c r="H14" t="s">
        <v>272</v>
      </c>
      <c r="I14" t="s">
        <v>10</v>
      </c>
      <c r="J14" t="s">
        <v>130</v>
      </c>
      <c r="K14" t="s">
        <v>148</v>
      </c>
      <c r="L14" t="s">
        <v>369</v>
      </c>
      <c r="M14" t="s">
        <v>276</v>
      </c>
      <c r="N14" t="s">
        <v>277</v>
      </c>
      <c r="O14" t="s">
        <v>1692</v>
      </c>
      <c r="P14" t="s">
        <v>334</v>
      </c>
      <c r="Q14" s="1120"/>
      <c r="R14" s="978"/>
      <c r="S14" s="1134"/>
      <c r="T14" s="1134"/>
      <c r="U14" s="978"/>
      <c r="AC14" t="s">
        <v>1336</v>
      </c>
      <c r="AE14" s="978"/>
      <c r="AF14" s="978"/>
      <c r="AG14" s="978"/>
      <c r="AH14" s="978"/>
      <c r="AI14" s="978"/>
    </row>
    <row r="15" spans="1:35">
      <c r="D15" t="s">
        <v>269</v>
      </c>
      <c r="E15" t="s">
        <v>245</v>
      </c>
      <c r="F15" t="s">
        <v>270</v>
      </c>
      <c r="G15" t="s">
        <v>2409</v>
      </c>
      <c r="H15" t="s">
        <v>272</v>
      </c>
      <c r="I15" t="s">
        <v>10</v>
      </c>
      <c r="J15" t="s">
        <v>130</v>
      </c>
      <c r="K15" t="s">
        <v>148</v>
      </c>
      <c r="L15" t="s">
        <v>369</v>
      </c>
      <c r="M15" t="s">
        <v>276</v>
      </c>
      <c r="N15" t="s">
        <v>277</v>
      </c>
      <c r="O15" t="s">
        <v>1692</v>
      </c>
      <c r="P15" t="s">
        <v>334</v>
      </c>
      <c r="Q15" s="1120"/>
      <c r="R15" s="978"/>
      <c r="S15" s="1134"/>
      <c r="T15" s="1134"/>
      <c r="U15" s="978"/>
      <c r="AC15" t="s">
        <v>1336</v>
      </c>
      <c r="AE15" s="978"/>
      <c r="AF15" s="978"/>
      <c r="AG15" s="978"/>
      <c r="AH15" s="978"/>
      <c r="AI15" s="978"/>
    </row>
    <row r="16" spans="1:35">
      <c r="D16" t="s">
        <v>269</v>
      </c>
      <c r="E16" t="s">
        <v>245</v>
      </c>
      <c r="F16" t="s">
        <v>270</v>
      </c>
      <c r="G16" t="s">
        <v>2409</v>
      </c>
      <c r="H16" t="s">
        <v>272</v>
      </c>
      <c r="I16" t="s">
        <v>10</v>
      </c>
      <c r="J16" t="s">
        <v>130</v>
      </c>
      <c r="K16" t="s">
        <v>148</v>
      </c>
      <c r="L16" t="s">
        <v>369</v>
      </c>
      <c r="M16" t="s">
        <v>276</v>
      </c>
      <c r="N16" t="s">
        <v>277</v>
      </c>
      <c r="O16" t="s">
        <v>1692</v>
      </c>
      <c r="P16" t="s">
        <v>334</v>
      </c>
      <c r="Q16" s="1120"/>
      <c r="R16" s="978"/>
      <c r="S16" s="1134"/>
      <c r="T16" s="1134"/>
      <c r="U16" s="978"/>
      <c r="AC16" t="s">
        <v>1336</v>
      </c>
      <c r="AE16" s="978"/>
      <c r="AF16" s="978"/>
      <c r="AG16" s="978"/>
      <c r="AH16" s="978"/>
      <c r="AI16" s="978"/>
    </row>
    <row r="17" spans="4:35">
      <c r="D17" t="s">
        <v>269</v>
      </c>
      <c r="E17" t="s">
        <v>245</v>
      </c>
      <c r="F17" t="s">
        <v>270</v>
      </c>
      <c r="G17" t="s">
        <v>2409</v>
      </c>
      <c r="H17" t="s">
        <v>272</v>
      </c>
      <c r="I17" t="s">
        <v>10</v>
      </c>
      <c r="J17" t="s">
        <v>130</v>
      </c>
      <c r="K17" t="s">
        <v>148</v>
      </c>
      <c r="L17" t="s">
        <v>369</v>
      </c>
      <c r="M17" t="s">
        <v>276</v>
      </c>
      <c r="N17" t="s">
        <v>277</v>
      </c>
      <c r="O17" t="s">
        <v>1692</v>
      </c>
      <c r="P17" t="s">
        <v>334</v>
      </c>
      <c r="Q17" s="1120"/>
      <c r="R17" s="978"/>
      <c r="S17" s="1134"/>
      <c r="T17" s="1134"/>
      <c r="U17" s="978"/>
      <c r="AC17" t="s">
        <v>1336</v>
      </c>
      <c r="AE17" s="978"/>
      <c r="AF17" s="978"/>
      <c r="AG17" s="978"/>
      <c r="AH17" s="978"/>
      <c r="AI17" s="978"/>
    </row>
    <row r="18" spans="4:35">
      <c r="D18" t="s">
        <v>269</v>
      </c>
      <c r="E18" t="s">
        <v>245</v>
      </c>
      <c r="F18" t="s">
        <v>270</v>
      </c>
      <c r="G18" t="s">
        <v>2409</v>
      </c>
      <c r="H18" t="s">
        <v>272</v>
      </c>
      <c r="I18" t="s">
        <v>10</v>
      </c>
      <c r="J18" t="s">
        <v>130</v>
      </c>
      <c r="K18" t="s">
        <v>148</v>
      </c>
      <c r="L18" t="s">
        <v>369</v>
      </c>
      <c r="M18" t="s">
        <v>276</v>
      </c>
      <c r="N18" t="s">
        <v>277</v>
      </c>
      <c r="O18" t="s">
        <v>1692</v>
      </c>
      <c r="P18" t="s">
        <v>334</v>
      </c>
      <c r="Q18" s="1120"/>
      <c r="R18" s="978"/>
      <c r="S18" s="1134"/>
      <c r="T18" s="1134"/>
      <c r="U18" s="978"/>
      <c r="AC18" t="s">
        <v>1336</v>
      </c>
      <c r="AE18" s="978"/>
      <c r="AF18" s="978"/>
      <c r="AG18" s="978"/>
      <c r="AH18" s="978"/>
      <c r="AI18" s="978"/>
    </row>
    <row r="19" spans="4:35">
      <c r="D19" t="s">
        <v>269</v>
      </c>
      <c r="E19" t="s">
        <v>245</v>
      </c>
      <c r="F19" t="s">
        <v>270</v>
      </c>
      <c r="G19" t="s">
        <v>2409</v>
      </c>
      <c r="H19" t="s">
        <v>272</v>
      </c>
      <c r="I19" t="s">
        <v>10</v>
      </c>
      <c r="J19" t="s">
        <v>130</v>
      </c>
      <c r="K19" t="s">
        <v>148</v>
      </c>
      <c r="L19" t="s">
        <v>369</v>
      </c>
      <c r="M19" t="s">
        <v>276</v>
      </c>
      <c r="N19" t="s">
        <v>277</v>
      </c>
      <c r="O19" t="s">
        <v>1692</v>
      </c>
      <c r="P19" t="s">
        <v>334</v>
      </c>
      <c r="Q19" s="1120"/>
      <c r="R19" s="978"/>
      <c r="S19" s="1134"/>
      <c r="T19" s="1134"/>
      <c r="U19" s="978"/>
      <c r="AC19" t="s">
        <v>1336</v>
      </c>
      <c r="AE19" s="978"/>
      <c r="AF19" s="978"/>
      <c r="AG19" s="978"/>
      <c r="AH19" s="978"/>
      <c r="AI19" s="978"/>
    </row>
    <row r="20" spans="4:35">
      <c r="D20" t="s">
        <v>269</v>
      </c>
      <c r="E20" t="s">
        <v>245</v>
      </c>
      <c r="F20" t="s">
        <v>270</v>
      </c>
      <c r="G20" t="s">
        <v>2409</v>
      </c>
      <c r="H20" t="s">
        <v>272</v>
      </c>
      <c r="I20" t="s">
        <v>10</v>
      </c>
      <c r="J20" t="s">
        <v>130</v>
      </c>
      <c r="K20" t="s">
        <v>148</v>
      </c>
      <c r="L20" t="s">
        <v>369</v>
      </c>
      <c r="M20" t="s">
        <v>276</v>
      </c>
      <c r="N20" t="s">
        <v>277</v>
      </c>
      <c r="O20" t="s">
        <v>1692</v>
      </c>
      <c r="P20" t="s">
        <v>334</v>
      </c>
      <c r="Q20" s="1120"/>
      <c r="R20" s="978"/>
      <c r="S20" s="1134"/>
      <c r="T20" s="1134"/>
      <c r="U20" s="978"/>
      <c r="AC20" t="s">
        <v>1336</v>
      </c>
      <c r="AE20" s="978"/>
      <c r="AF20" s="978"/>
      <c r="AG20" s="978"/>
      <c r="AH20" s="978"/>
      <c r="AI20" s="978"/>
    </row>
    <row r="21" spans="4:35">
      <c r="D21" t="s">
        <v>269</v>
      </c>
      <c r="E21" t="s">
        <v>245</v>
      </c>
      <c r="F21" t="s">
        <v>270</v>
      </c>
      <c r="G21" t="s">
        <v>2409</v>
      </c>
      <c r="H21" t="s">
        <v>272</v>
      </c>
      <c r="I21" t="s">
        <v>10</v>
      </c>
      <c r="J21" t="s">
        <v>130</v>
      </c>
      <c r="K21" t="s">
        <v>148</v>
      </c>
      <c r="L21" t="s">
        <v>369</v>
      </c>
      <c r="M21" t="s">
        <v>276</v>
      </c>
      <c r="N21" t="s">
        <v>277</v>
      </c>
      <c r="O21" t="s">
        <v>1692</v>
      </c>
      <c r="P21" t="s">
        <v>334</v>
      </c>
      <c r="Q21" s="1120"/>
      <c r="R21" s="978"/>
      <c r="S21" s="1134"/>
      <c r="T21" s="1134"/>
      <c r="U21" s="978"/>
      <c r="AC21" t="s">
        <v>1336</v>
      </c>
      <c r="AE21" s="978"/>
      <c r="AF21" s="978"/>
      <c r="AG21" s="978"/>
      <c r="AH21" s="978"/>
      <c r="AI21" s="978"/>
    </row>
    <row r="22" spans="4:35">
      <c r="D22" t="s">
        <v>269</v>
      </c>
      <c r="E22" t="s">
        <v>245</v>
      </c>
      <c r="F22" t="s">
        <v>270</v>
      </c>
      <c r="G22" t="s">
        <v>2409</v>
      </c>
      <c r="H22" t="s">
        <v>272</v>
      </c>
      <c r="I22" t="s">
        <v>10</v>
      </c>
      <c r="J22" t="s">
        <v>130</v>
      </c>
      <c r="K22" t="s">
        <v>148</v>
      </c>
      <c r="L22" t="s">
        <v>369</v>
      </c>
      <c r="M22" t="s">
        <v>276</v>
      </c>
      <c r="N22" t="s">
        <v>277</v>
      </c>
      <c r="O22" t="s">
        <v>1692</v>
      </c>
      <c r="P22" t="s">
        <v>334</v>
      </c>
      <c r="Q22" s="1120"/>
      <c r="R22" s="978"/>
      <c r="S22" s="1134"/>
      <c r="T22" s="1134"/>
      <c r="U22" s="978"/>
      <c r="AC22" t="s">
        <v>1336</v>
      </c>
      <c r="AE22" s="978"/>
      <c r="AF22" s="978"/>
      <c r="AG22" s="978"/>
      <c r="AH22" s="978"/>
      <c r="AI22" s="978"/>
    </row>
    <row r="23" spans="4:35">
      <c r="D23" t="s">
        <v>269</v>
      </c>
      <c r="E23" t="s">
        <v>245</v>
      </c>
      <c r="F23" t="s">
        <v>270</v>
      </c>
      <c r="G23" t="s">
        <v>2409</v>
      </c>
      <c r="H23" t="s">
        <v>272</v>
      </c>
      <c r="I23" t="s">
        <v>10</v>
      </c>
      <c r="J23" t="s">
        <v>130</v>
      </c>
      <c r="K23" t="s">
        <v>148</v>
      </c>
      <c r="L23" t="s">
        <v>369</v>
      </c>
      <c r="M23" t="s">
        <v>276</v>
      </c>
      <c r="N23" t="s">
        <v>277</v>
      </c>
      <c r="O23" t="s">
        <v>1692</v>
      </c>
      <c r="P23" t="s">
        <v>334</v>
      </c>
      <c r="Q23" s="1120"/>
      <c r="R23" s="978"/>
      <c r="S23" s="1134"/>
      <c r="T23" s="1134"/>
      <c r="U23" s="978"/>
      <c r="AC23" t="s">
        <v>1336</v>
      </c>
      <c r="AE23" s="978"/>
      <c r="AF23" s="978"/>
      <c r="AG23" s="978"/>
      <c r="AH23" s="978"/>
      <c r="AI23" s="978"/>
    </row>
    <row r="24" spans="4:35">
      <c r="D24" t="s">
        <v>269</v>
      </c>
      <c r="E24" t="s">
        <v>245</v>
      </c>
      <c r="F24" t="s">
        <v>270</v>
      </c>
      <c r="G24" t="s">
        <v>2409</v>
      </c>
      <c r="H24" t="s">
        <v>272</v>
      </c>
      <c r="I24" t="s">
        <v>10</v>
      </c>
      <c r="J24" t="s">
        <v>130</v>
      </c>
      <c r="K24" t="s">
        <v>148</v>
      </c>
      <c r="L24" t="s">
        <v>369</v>
      </c>
      <c r="M24" t="s">
        <v>276</v>
      </c>
      <c r="N24" t="s">
        <v>277</v>
      </c>
      <c r="O24" t="s">
        <v>1692</v>
      </c>
      <c r="P24" t="s">
        <v>334</v>
      </c>
      <c r="Q24" s="1120"/>
      <c r="R24" s="978"/>
      <c r="S24" s="1134"/>
      <c r="T24" s="1134"/>
      <c r="U24" s="978"/>
      <c r="AC24" t="s">
        <v>1336</v>
      </c>
      <c r="AE24" s="978"/>
      <c r="AF24" s="978"/>
      <c r="AG24" s="978"/>
      <c r="AH24" s="978"/>
      <c r="AI24" s="978"/>
    </row>
    <row r="25" spans="4:35">
      <c r="D25" t="s">
        <v>269</v>
      </c>
      <c r="E25" t="s">
        <v>245</v>
      </c>
      <c r="F25" t="s">
        <v>270</v>
      </c>
      <c r="G25" t="s">
        <v>2409</v>
      </c>
      <c r="H25" t="s">
        <v>272</v>
      </c>
      <c r="I25" t="s">
        <v>10</v>
      </c>
      <c r="J25" t="s">
        <v>130</v>
      </c>
      <c r="K25" t="s">
        <v>148</v>
      </c>
      <c r="L25" t="s">
        <v>369</v>
      </c>
      <c r="M25" t="s">
        <v>276</v>
      </c>
      <c r="N25" t="s">
        <v>277</v>
      </c>
      <c r="O25" t="s">
        <v>1692</v>
      </c>
      <c r="P25" t="s">
        <v>334</v>
      </c>
      <c r="Q25" s="1120"/>
      <c r="R25" s="978"/>
      <c r="S25" s="1134"/>
      <c r="T25" s="1134"/>
      <c r="U25" s="978"/>
      <c r="AC25" t="s">
        <v>1336</v>
      </c>
      <c r="AE25" s="978"/>
      <c r="AF25" s="978"/>
      <c r="AG25" s="978"/>
      <c r="AH25" s="978"/>
      <c r="AI25" s="978"/>
    </row>
    <row r="26" spans="4:35">
      <c r="D26" t="s">
        <v>269</v>
      </c>
      <c r="E26" t="s">
        <v>245</v>
      </c>
      <c r="F26" t="s">
        <v>270</v>
      </c>
      <c r="G26" t="s">
        <v>2409</v>
      </c>
      <c r="H26" t="s">
        <v>272</v>
      </c>
      <c r="I26" t="s">
        <v>10</v>
      </c>
      <c r="J26" t="s">
        <v>130</v>
      </c>
      <c r="K26" t="s">
        <v>148</v>
      </c>
      <c r="L26" t="s">
        <v>369</v>
      </c>
      <c r="M26" t="s">
        <v>276</v>
      </c>
      <c r="N26" t="s">
        <v>277</v>
      </c>
      <c r="O26" t="s">
        <v>1692</v>
      </c>
      <c r="P26" t="s">
        <v>334</v>
      </c>
      <c r="Q26" s="1120"/>
      <c r="R26" s="978"/>
      <c r="S26" s="1134"/>
      <c r="T26" s="1134"/>
      <c r="U26" s="978"/>
      <c r="AC26" t="s">
        <v>1336</v>
      </c>
      <c r="AE26" s="978"/>
      <c r="AF26" s="978"/>
      <c r="AG26" s="978"/>
      <c r="AH26" s="978"/>
      <c r="AI26" s="978"/>
    </row>
    <row r="27" spans="4:35">
      <c r="D27" t="s">
        <v>269</v>
      </c>
      <c r="E27" t="s">
        <v>245</v>
      </c>
      <c r="F27" t="s">
        <v>270</v>
      </c>
      <c r="G27" t="s">
        <v>2409</v>
      </c>
      <c r="H27" t="s">
        <v>272</v>
      </c>
      <c r="I27" t="s">
        <v>10</v>
      </c>
      <c r="J27" t="s">
        <v>130</v>
      </c>
      <c r="K27" t="s">
        <v>148</v>
      </c>
      <c r="L27" t="s">
        <v>369</v>
      </c>
      <c r="M27" t="s">
        <v>276</v>
      </c>
      <c r="N27" t="s">
        <v>277</v>
      </c>
      <c r="O27" t="s">
        <v>1692</v>
      </c>
      <c r="P27" t="s">
        <v>334</v>
      </c>
      <c r="Q27" s="1120"/>
      <c r="R27" s="978"/>
      <c r="S27" s="1134"/>
      <c r="T27" s="1134"/>
      <c r="U27" s="978"/>
      <c r="AC27" t="s">
        <v>1336</v>
      </c>
      <c r="AE27" s="978"/>
      <c r="AF27" s="978"/>
      <c r="AG27" s="978"/>
      <c r="AH27" s="978"/>
      <c r="AI27" s="978"/>
    </row>
    <row r="28" spans="4:35">
      <c r="D28" t="s">
        <v>269</v>
      </c>
      <c r="E28" t="s">
        <v>245</v>
      </c>
      <c r="F28" t="s">
        <v>270</v>
      </c>
      <c r="G28" t="s">
        <v>2409</v>
      </c>
      <c r="H28" t="s">
        <v>272</v>
      </c>
      <c r="I28" t="s">
        <v>10</v>
      </c>
      <c r="J28" t="s">
        <v>130</v>
      </c>
      <c r="K28" t="s">
        <v>148</v>
      </c>
      <c r="L28" t="s">
        <v>369</v>
      </c>
      <c r="M28" t="s">
        <v>276</v>
      </c>
      <c r="N28" t="s">
        <v>277</v>
      </c>
      <c r="O28" t="s">
        <v>1692</v>
      </c>
      <c r="P28" t="s">
        <v>334</v>
      </c>
      <c r="Q28" s="1120"/>
      <c r="R28" s="978"/>
      <c r="S28" s="1134"/>
      <c r="T28" s="1134"/>
      <c r="U28" s="978"/>
      <c r="AC28" t="s">
        <v>1336</v>
      </c>
      <c r="AE28" s="978"/>
      <c r="AF28" s="978"/>
      <c r="AG28" s="978"/>
      <c r="AH28" s="978"/>
      <c r="AI28" s="978"/>
    </row>
    <row r="29" spans="4:35">
      <c r="D29" t="s">
        <v>269</v>
      </c>
      <c r="E29" t="s">
        <v>245</v>
      </c>
      <c r="F29" t="s">
        <v>270</v>
      </c>
      <c r="G29" t="s">
        <v>2409</v>
      </c>
      <c r="H29" t="s">
        <v>272</v>
      </c>
      <c r="I29" t="s">
        <v>10</v>
      </c>
      <c r="J29" t="s">
        <v>130</v>
      </c>
      <c r="K29" t="s">
        <v>148</v>
      </c>
      <c r="L29" t="s">
        <v>369</v>
      </c>
      <c r="M29" t="s">
        <v>276</v>
      </c>
      <c r="N29" t="s">
        <v>277</v>
      </c>
      <c r="O29" t="s">
        <v>1692</v>
      </c>
      <c r="P29" t="s">
        <v>334</v>
      </c>
      <c r="Q29" s="1120"/>
      <c r="R29" s="978"/>
      <c r="S29" s="1134"/>
      <c r="T29" s="1134"/>
      <c r="U29" s="978"/>
      <c r="AC29" t="s">
        <v>1336</v>
      </c>
      <c r="AE29" s="978"/>
      <c r="AF29" s="978"/>
      <c r="AG29" s="978"/>
      <c r="AH29" s="978"/>
      <c r="AI29" s="978"/>
    </row>
    <row r="30" spans="4:35">
      <c r="D30" t="s">
        <v>269</v>
      </c>
      <c r="E30" t="s">
        <v>245</v>
      </c>
      <c r="F30" t="s">
        <v>270</v>
      </c>
      <c r="G30" t="s">
        <v>2409</v>
      </c>
      <c r="H30" t="s">
        <v>272</v>
      </c>
      <c r="I30" t="s">
        <v>10</v>
      </c>
      <c r="J30" t="s">
        <v>130</v>
      </c>
      <c r="K30" t="s">
        <v>148</v>
      </c>
      <c r="L30" t="s">
        <v>369</v>
      </c>
      <c r="M30" t="s">
        <v>276</v>
      </c>
      <c r="N30" t="s">
        <v>277</v>
      </c>
      <c r="O30" t="s">
        <v>1692</v>
      </c>
      <c r="P30" t="s">
        <v>334</v>
      </c>
      <c r="Q30" s="1120"/>
      <c r="R30" s="978"/>
      <c r="S30" s="1134"/>
      <c r="T30" s="1134"/>
      <c r="U30" s="978"/>
      <c r="AC30" t="s">
        <v>1336</v>
      </c>
      <c r="AE30" s="978"/>
      <c r="AF30" s="978"/>
      <c r="AG30" s="978"/>
      <c r="AH30" s="978"/>
      <c r="AI30" s="978"/>
    </row>
    <row r="31" spans="4:35">
      <c r="D31" t="s">
        <v>269</v>
      </c>
      <c r="E31" t="s">
        <v>245</v>
      </c>
      <c r="F31" t="s">
        <v>270</v>
      </c>
      <c r="G31" t="s">
        <v>2409</v>
      </c>
      <c r="H31" t="s">
        <v>272</v>
      </c>
      <c r="I31" t="s">
        <v>10</v>
      </c>
      <c r="J31" t="s">
        <v>130</v>
      </c>
      <c r="K31" t="s">
        <v>148</v>
      </c>
      <c r="L31" t="s">
        <v>369</v>
      </c>
      <c r="M31" t="s">
        <v>276</v>
      </c>
      <c r="N31" t="s">
        <v>277</v>
      </c>
      <c r="O31" t="s">
        <v>1692</v>
      </c>
      <c r="P31" t="s">
        <v>334</v>
      </c>
      <c r="Q31" s="1120"/>
      <c r="R31" s="978"/>
      <c r="S31" s="1134"/>
      <c r="T31" s="1134"/>
      <c r="U31" s="978"/>
      <c r="AC31" t="s">
        <v>1336</v>
      </c>
      <c r="AE31" s="978"/>
      <c r="AF31" s="978"/>
      <c r="AG31" s="978"/>
      <c r="AH31" s="978"/>
      <c r="AI31" s="978"/>
    </row>
    <row r="32" spans="4:35">
      <c r="D32" t="s">
        <v>269</v>
      </c>
      <c r="E32" t="s">
        <v>245</v>
      </c>
      <c r="F32" t="s">
        <v>270</v>
      </c>
      <c r="G32" t="s">
        <v>2409</v>
      </c>
      <c r="H32" t="s">
        <v>272</v>
      </c>
      <c r="I32" t="s">
        <v>10</v>
      </c>
      <c r="J32" t="s">
        <v>130</v>
      </c>
      <c r="K32" t="s">
        <v>148</v>
      </c>
      <c r="L32" t="s">
        <v>369</v>
      </c>
      <c r="M32" t="s">
        <v>276</v>
      </c>
      <c r="N32" t="s">
        <v>277</v>
      </c>
      <c r="O32" t="s">
        <v>1692</v>
      </c>
      <c r="P32" t="s">
        <v>334</v>
      </c>
      <c r="Q32" s="1120"/>
      <c r="R32" s="978"/>
      <c r="S32" s="1134"/>
      <c r="T32" s="1134"/>
      <c r="U32" s="978"/>
      <c r="AC32" t="s">
        <v>1336</v>
      </c>
      <c r="AE32" s="978"/>
      <c r="AF32" s="978"/>
      <c r="AG32" s="978"/>
      <c r="AH32" s="978"/>
      <c r="AI32" s="978"/>
    </row>
    <row r="33" spans="4:35">
      <c r="D33" t="s">
        <v>269</v>
      </c>
      <c r="E33" t="s">
        <v>245</v>
      </c>
      <c r="F33" t="s">
        <v>270</v>
      </c>
      <c r="G33" t="s">
        <v>2409</v>
      </c>
      <c r="H33" t="s">
        <v>272</v>
      </c>
      <c r="I33" t="s">
        <v>10</v>
      </c>
      <c r="J33" t="s">
        <v>130</v>
      </c>
      <c r="K33" t="s">
        <v>148</v>
      </c>
      <c r="L33" t="s">
        <v>369</v>
      </c>
      <c r="M33" t="s">
        <v>276</v>
      </c>
      <c r="N33" t="s">
        <v>277</v>
      </c>
      <c r="O33" t="s">
        <v>1692</v>
      </c>
      <c r="P33" t="s">
        <v>334</v>
      </c>
      <c r="Q33" s="1120"/>
      <c r="R33" s="978"/>
      <c r="S33" s="1134"/>
      <c r="T33" s="1134"/>
      <c r="U33" s="978"/>
      <c r="AC33" t="s">
        <v>1336</v>
      </c>
      <c r="AE33" s="978"/>
      <c r="AF33" s="978"/>
      <c r="AG33" s="978"/>
      <c r="AH33" s="978"/>
      <c r="AI33" s="978"/>
    </row>
    <row r="34" spans="4:35">
      <c r="D34" t="s">
        <v>269</v>
      </c>
      <c r="E34" t="s">
        <v>245</v>
      </c>
      <c r="F34" t="s">
        <v>270</v>
      </c>
      <c r="G34" t="s">
        <v>2409</v>
      </c>
      <c r="H34" t="s">
        <v>272</v>
      </c>
      <c r="I34" t="s">
        <v>10</v>
      </c>
      <c r="J34" t="s">
        <v>130</v>
      </c>
      <c r="K34" t="s">
        <v>148</v>
      </c>
      <c r="L34" t="s">
        <v>369</v>
      </c>
      <c r="M34" t="s">
        <v>276</v>
      </c>
      <c r="N34" t="s">
        <v>277</v>
      </c>
      <c r="O34" t="s">
        <v>1692</v>
      </c>
      <c r="P34" t="s">
        <v>334</v>
      </c>
      <c r="Q34" s="1120"/>
      <c r="R34" s="978"/>
      <c r="S34" s="1134"/>
      <c r="T34" s="1134"/>
      <c r="U34" s="978"/>
      <c r="AC34" t="s">
        <v>1336</v>
      </c>
      <c r="AE34" s="978"/>
      <c r="AF34" s="978"/>
      <c r="AG34" s="978"/>
      <c r="AH34" s="978"/>
      <c r="AI34" s="978"/>
    </row>
    <row r="35" spans="4:35">
      <c r="D35" t="s">
        <v>269</v>
      </c>
      <c r="E35" t="s">
        <v>245</v>
      </c>
      <c r="F35" t="s">
        <v>270</v>
      </c>
      <c r="G35" t="s">
        <v>2409</v>
      </c>
      <c r="H35" t="s">
        <v>272</v>
      </c>
      <c r="I35" t="s">
        <v>10</v>
      </c>
      <c r="J35" t="s">
        <v>130</v>
      </c>
      <c r="K35" t="s">
        <v>148</v>
      </c>
      <c r="L35" t="s">
        <v>369</v>
      </c>
      <c r="M35" t="s">
        <v>276</v>
      </c>
      <c r="N35" t="s">
        <v>277</v>
      </c>
      <c r="O35" t="s">
        <v>1692</v>
      </c>
      <c r="P35" t="s">
        <v>334</v>
      </c>
      <c r="Q35" s="1120"/>
      <c r="R35" s="978"/>
      <c r="S35" s="1134"/>
      <c r="T35" s="1134"/>
      <c r="U35" s="978"/>
      <c r="AC35" t="s">
        <v>1336</v>
      </c>
      <c r="AE35" s="978"/>
      <c r="AF35" s="978"/>
      <c r="AG35" s="978"/>
      <c r="AH35" s="978"/>
      <c r="AI35" s="978"/>
    </row>
    <row r="36" spans="4:35">
      <c r="D36" t="s">
        <v>269</v>
      </c>
      <c r="E36" t="s">
        <v>245</v>
      </c>
      <c r="F36" t="s">
        <v>270</v>
      </c>
      <c r="G36" t="s">
        <v>2409</v>
      </c>
      <c r="H36" t="s">
        <v>272</v>
      </c>
      <c r="I36" t="s">
        <v>10</v>
      </c>
      <c r="J36" t="s">
        <v>130</v>
      </c>
      <c r="K36" t="s">
        <v>148</v>
      </c>
      <c r="L36" t="s">
        <v>369</v>
      </c>
      <c r="M36" t="s">
        <v>276</v>
      </c>
      <c r="N36" t="s">
        <v>277</v>
      </c>
      <c r="O36" t="s">
        <v>1692</v>
      </c>
      <c r="P36" t="s">
        <v>334</v>
      </c>
      <c r="Q36" s="1120"/>
      <c r="R36" s="978"/>
      <c r="S36" s="1134"/>
      <c r="T36" s="1134"/>
      <c r="U36" s="978"/>
      <c r="AC36" t="s">
        <v>1336</v>
      </c>
      <c r="AE36" s="978"/>
      <c r="AF36" s="978"/>
      <c r="AG36" s="978"/>
      <c r="AH36" s="978"/>
      <c r="AI36" s="978"/>
    </row>
    <row r="37" spans="4:35">
      <c r="D37" t="s">
        <v>269</v>
      </c>
      <c r="E37" t="s">
        <v>245</v>
      </c>
      <c r="F37" t="s">
        <v>270</v>
      </c>
      <c r="G37" t="s">
        <v>2409</v>
      </c>
      <c r="H37" t="s">
        <v>272</v>
      </c>
      <c r="I37" t="s">
        <v>10</v>
      </c>
      <c r="J37" t="s">
        <v>130</v>
      </c>
      <c r="K37" t="s">
        <v>148</v>
      </c>
      <c r="L37" t="s">
        <v>369</v>
      </c>
      <c r="M37" t="s">
        <v>276</v>
      </c>
      <c r="N37" t="s">
        <v>277</v>
      </c>
      <c r="O37" t="s">
        <v>1692</v>
      </c>
      <c r="P37" t="s">
        <v>334</v>
      </c>
      <c r="Q37" s="1120"/>
      <c r="R37" s="978"/>
      <c r="S37" s="1134"/>
      <c r="T37" s="1134"/>
      <c r="U37" s="978"/>
      <c r="AC37" t="s">
        <v>1336</v>
      </c>
      <c r="AE37" s="978"/>
      <c r="AF37" s="978"/>
      <c r="AG37" s="978"/>
      <c r="AH37" s="978"/>
      <c r="AI37" s="978"/>
    </row>
    <row r="38" spans="4:35">
      <c r="D38" t="s">
        <v>269</v>
      </c>
      <c r="E38" t="s">
        <v>245</v>
      </c>
      <c r="F38" t="s">
        <v>270</v>
      </c>
      <c r="G38" t="s">
        <v>2409</v>
      </c>
      <c r="H38" t="s">
        <v>272</v>
      </c>
      <c r="I38" t="s">
        <v>10</v>
      </c>
      <c r="J38" t="s">
        <v>130</v>
      </c>
      <c r="K38" t="s">
        <v>148</v>
      </c>
      <c r="L38" t="s">
        <v>369</v>
      </c>
      <c r="M38" t="s">
        <v>276</v>
      </c>
      <c r="N38" t="s">
        <v>277</v>
      </c>
      <c r="O38" t="s">
        <v>1692</v>
      </c>
      <c r="P38" t="s">
        <v>334</v>
      </c>
      <c r="Q38" s="1120"/>
      <c r="R38" s="978"/>
      <c r="S38" s="1134"/>
      <c r="T38" s="1134"/>
      <c r="U38" s="978"/>
      <c r="AC38" t="s">
        <v>1336</v>
      </c>
      <c r="AE38" s="978"/>
      <c r="AF38" s="978"/>
      <c r="AG38" s="978"/>
      <c r="AH38" s="978"/>
      <c r="AI38" s="978"/>
    </row>
    <row r="39" spans="4:35">
      <c r="D39" t="s">
        <v>269</v>
      </c>
      <c r="E39" t="s">
        <v>245</v>
      </c>
      <c r="F39" t="s">
        <v>270</v>
      </c>
      <c r="G39" t="s">
        <v>2409</v>
      </c>
      <c r="H39" t="s">
        <v>272</v>
      </c>
      <c r="I39" t="s">
        <v>10</v>
      </c>
      <c r="J39" t="s">
        <v>130</v>
      </c>
      <c r="K39" t="s">
        <v>148</v>
      </c>
      <c r="L39" t="s">
        <v>369</v>
      </c>
      <c r="M39" t="s">
        <v>276</v>
      </c>
      <c r="N39" t="s">
        <v>277</v>
      </c>
      <c r="O39" t="s">
        <v>1692</v>
      </c>
      <c r="P39" t="s">
        <v>334</v>
      </c>
      <c r="Q39" s="1120"/>
      <c r="R39" s="978"/>
      <c r="S39" s="1134"/>
      <c r="T39" s="1134"/>
      <c r="U39" s="978"/>
      <c r="AC39" t="s">
        <v>1336</v>
      </c>
      <c r="AE39" s="978"/>
      <c r="AF39" s="978"/>
      <c r="AG39" s="978"/>
      <c r="AH39" s="978"/>
      <c r="AI39" s="978"/>
    </row>
    <row r="40" spans="4:35">
      <c r="D40" t="s">
        <v>269</v>
      </c>
      <c r="E40" t="s">
        <v>245</v>
      </c>
      <c r="F40" t="s">
        <v>270</v>
      </c>
      <c r="G40" t="s">
        <v>2409</v>
      </c>
      <c r="H40" t="s">
        <v>272</v>
      </c>
      <c r="I40" t="s">
        <v>10</v>
      </c>
      <c r="J40" t="s">
        <v>130</v>
      </c>
      <c r="K40" t="s">
        <v>148</v>
      </c>
      <c r="L40" t="s">
        <v>369</v>
      </c>
      <c r="M40" t="s">
        <v>276</v>
      </c>
      <c r="N40" t="s">
        <v>277</v>
      </c>
      <c r="O40" t="s">
        <v>1692</v>
      </c>
      <c r="P40" t="s">
        <v>334</v>
      </c>
      <c r="Q40" s="1120"/>
      <c r="R40" s="978"/>
      <c r="S40" s="1134"/>
      <c r="T40" s="1134"/>
      <c r="U40" s="978"/>
      <c r="AC40" t="s">
        <v>1336</v>
      </c>
      <c r="AE40" s="978"/>
      <c r="AF40" s="978"/>
      <c r="AG40" s="978"/>
      <c r="AH40" s="978"/>
      <c r="AI40" s="978"/>
    </row>
    <row r="41" spans="4:35">
      <c r="D41" t="s">
        <v>269</v>
      </c>
      <c r="E41" t="s">
        <v>245</v>
      </c>
      <c r="F41" t="s">
        <v>270</v>
      </c>
      <c r="G41" t="s">
        <v>2409</v>
      </c>
      <c r="H41" t="s">
        <v>272</v>
      </c>
      <c r="I41" t="s">
        <v>10</v>
      </c>
      <c r="J41" t="s">
        <v>130</v>
      </c>
      <c r="K41" t="s">
        <v>148</v>
      </c>
      <c r="L41" t="s">
        <v>369</v>
      </c>
      <c r="M41" t="s">
        <v>276</v>
      </c>
      <c r="N41" t="s">
        <v>277</v>
      </c>
      <c r="O41" t="s">
        <v>1692</v>
      </c>
      <c r="P41" t="s">
        <v>334</v>
      </c>
      <c r="Q41" s="1120"/>
      <c r="R41" s="978"/>
      <c r="S41" s="1134"/>
      <c r="T41" s="1134"/>
      <c r="U41" s="978"/>
      <c r="AC41" t="s">
        <v>1336</v>
      </c>
      <c r="AE41" s="978"/>
      <c r="AF41" s="978"/>
      <c r="AG41" s="978"/>
      <c r="AH41" s="978"/>
      <c r="AI41" s="978"/>
    </row>
    <row r="42" spans="4:35">
      <c r="D42" t="s">
        <v>269</v>
      </c>
      <c r="E42" t="s">
        <v>245</v>
      </c>
      <c r="F42" t="s">
        <v>270</v>
      </c>
      <c r="G42" t="s">
        <v>2409</v>
      </c>
      <c r="H42" t="s">
        <v>272</v>
      </c>
      <c r="I42" t="s">
        <v>10</v>
      </c>
      <c r="J42" t="s">
        <v>130</v>
      </c>
      <c r="K42" t="s">
        <v>148</v>
      </c>
      <c r="L42" t="s">
        <v>369</v>
      </c>
      <c r="M42" t="s">
        <v>276</v>
      </c>
      <c r="N42" t="s">
        <v>277</v>
      </c>
      <c r="O42" t="s">
        <v>1692</v>
      </c>
      <c r="P42" t="s">
        <v>334</v>
      </c>
      <c r="Q42" s="1120"/>
      <c r="R42" s="978"/>
      <c r="S42" s="1134"/>
      <c r="T42" s="1134"/>
      <c r="U42" s="978"/>
      <c r="AC42" t="s">
        <v>1336</v>
      </c>
      <c r="AE42" s="978"/>
      <c r="AF42" s="978"/>
      <c r="AG42" s="978"/>
      <c r="AH42" s="978"/>
      <c r="AI42" s="978"/>
    </row>
    <row r="43" spans="4:35">
      <c r="D43" t="s">
        <v>269</v>
      </c>
      <c r="E43" t="s">
        <v>245</v>
      </c>
      <c r="F43" t="s">
        <v>270</v>
      </c>
      <c r="G43" t="s">
        <v>2409</v>
      </c>
      <c r="H43" t="s">
        <v>272</v>
      </c>
      <c r="I43" t="s">
        <v>10</v>
      </c>
      <c r="J43" t="s">
        <v>130</v>
      </c>
      <c r="K43" t="s">
        <v>148</v>
      </c>
      <c r="L43" t="s">
        <v>369</v>
      </c>
      <c r="M43" t="s">
        <v>276</v>
      </c>
      <c r="N43" t="s">
        <v>277</v>
      </c>
      <c r="O43" t="s">
        <v>1692</v>
      </c>
      <c r="P43" t="s">
        <v>334</v>
      </c>
      <c r="Q43" s="1120"/>
      <c r="R43" s="978"/>
      <c r="S43" s="1134"/>
      <c r="T43" s="1134"/>
      <c r="U43" s="978"/>
      <c r="AC43" t="s">
        <v>1336</v>
      </c>
      <c r="AE43" s="978"/>
      <c r="AF43" s="978"/>
      <c r="AG43" s="978"/>
      <c r="AH43" s="978"/>
      <c r="AI43" s="978"/>
    </row>
    <row r="44" spans="4:35">
      <c r="D44" t="s">
        <v>269</v>
      </c>
      <c r="E44" t="s">
        <v>245</v>
      </c>
      <c r="F44" t="s">
        <v>270</v>
      </c>
      <c r="G44" t="s">
        <v>2409</v>
      </c>
      <c r="H44" t="s">
        <v>272</v>
      </c>
      <c r="I44" t="s">
        <v>10</v>
      </c>
      <c r="J44" t="s">
        <v>130</v>
      </c>
      <c r="K44" t="s">
        <v>148</v>
      </c>
      <c r="L44" t="s">
        <v>369</v>
      </c>
      <c r="M44" t="s">
        <v>276</v>
      </c>
      <c r="N44" t="s">
        <v>277</v>
      </c>
      <c r="O44" t="s">
        <v>1692</v>
      </c>
      <c r="P44" t="s">
        <v>334</v>
      </c>
      <c r="Q44" s="1120"/>
      <c r="R44" s="978"/>
      <c r="S44" s="1134"/>
      <c r="T44" s="1134"/>
      <c r="U44" s="978"/>
      <c r="AC44" t="s">
        <v>1336</v>
      </c>
      <c r="AE44" s="978"/>
      <c r="AF44" s="978"/>
      <c r="AG44" s="978"/>
      <c r="AH44" s="978"/>
      <c r="AI44" s="978"/>
    </row>
    <row r="45" spans="4:35">
      <c r="D45" t="s">
        <v>269</v>
      </c>
      <c r="E45" t="s">
        <v>245</v>
      </c>
      <c r="F45" t="s">
        <v>270</v>
      </c>
      <c r="G45" t="s">
        <v>2409</v>
      </c>
      <c r="H45" t="s">
        <v>272</v>
      </c>
      <c r="I45" t="s">
        <v>10</v>
      </c>
      <c r="J45" t="s">
        <v>130</v>
      </c>
      <c r="K45" t="s">
        <v>148</v>
      </c>
      <c r="L45" t="s">
        <v>369</v>
      </c>
      <c r="M45" t="s">
        <v>276</v>
      </c>
      <c r="N45" t="s">
        <v>277</v>
      </c>
      <c r="O45" t="s">
        <v>1692</v>
      </c>
      <c r="P45" t="s">
        <v>334</v>
      </c>
      <c r="Q45" s="1120"/>
      <c r="R45" s="978"/>
      <c r="S45" s="1134"/>
      <c r="T45" s="1134"/>
      <c r="U45" s="978"/>
      <c r="AC45" t="s">
        <v>1336</v>
      </c>
      <c r="AE45" s="978"/>
      <c r="AF45" s="978"/>
      <c r="AG45" s="978"/>
      <c r="AH45" s="978"/>
      <c r="AI45" s="978"/>
    </row>
    <row r="46" spans="4:35">
      <c r="D46" t="s">
        <v>269</v>
      </c>
      <c r="E46" t="s">
        <v>245</v>
      </c>
      <c r="F46" t="s">
        <v>270</v>
      </c>
      <c r="G46" t="s">
        <v>2409</v>
      </c>
      <c r="H46" t="s">
        <v>272</v>
      </c>
      <c r="I46" t="s">
        <v>10</v>
      </c>
      <c r="J46" t="s">
        <v>130</v>
      </c>
      <c r="K46" t="s">
        <v>148</v>
      </c>
      <c r="L46" t="s">
        <v>369</v>
      </c>
      <c r="M46" t="s">
        <v>276</v>
      </c>
      <c r="N46" t="s">
        <v>277</v>
      </c>
      <c r="O46" t="s">
        <v>1692</v>
      </c>
      <c r="P46" t="s">
        <v>334</v>
      </c>
      <c r="Q46" s="1120"/>
      <c r="R46" s="978"/>
      <c r="S46" s="1134"/>
      <c r="T46" s="1134"/>
      <c r="U46" s="978"/>
      <c r="AC46" t="s">
        <v>1336</v>
      </c>
      <c r="AE46" s="978"/>
      <c r="AF46" s="978"/>
      <c r="AG46" s="978"/>
      <c r="AH46" s="978"/>
      <c r="AI46" s="978"/>
    </row>
    <row r="47" spans="4:35">
      <c r="D47" t="s">
        <v>269</v>
      </c>
      <c r="E47" t="s">
        <v>245</v>
      </c>
      <c r="F47" t="s">
        <v>270</v>
      </c>
      <c r="G47" t="s">
        <v>2409</v>
      </c>
      <c r="H47" t="s">
        <v>272</v>
      </c>
      <c r="I47" t="s">
        <v>10</v>
      </c>
      <c r="J47" t="s">
        <v>130</v>
      </c>
      <c r="K47" t="s">
        <v>148</v>
      </c>
      <c r="L47" t="s">
        <v>369</v>
      </c>
      <c r="M47" t="s">
        <v>276</v>
      </c>
      <c r="N47" t="s">
        <v>277</v>
      </c>
      <c r="O47" t="s">
        <v>1692</v>
      </c>
      <c r="P47" t="s">
        <v>334</v>
      </c>
      <c r="Q47" s="1120"/>
      <c r="R47" s="978"/>
      <c r="S47" s="1134"/>
      <c r="T47" s="1134"/>
      <c r="U47" s="978"/>
      <c r="AC47" t="s">
        <v>1336</v>
      </c>
      <c r="AE47" s="978"/>
      <c r="AF47" s="978"/>
      <c r="AG47" s="978"/>
      <c r="AH47" s="978"/>
      <c r="AI47" s="978"/>
    </row>
    <row r="48" spans="4:35">
      <c r="D48" t="s">
        <v>269</v>
      </c>
      <c r="E48" t="s">
        <v>245</v>
      </c>
      <c r="F48" t="s">
        <v>270</v>
      </c>
      <c r="G48" t="s">
        <v>2409</v>
      </c>
      <c r="H48" t="s">
        <v>272</v>
      </c>
      <c r="I48" t="s">
        <v>10</v>
      </c>
      <c r="J48" t="s">
        <v>130</v>
      </c>
      <c r="K48" t="s">
        <v>148</v>
      </c>
      <c r="L48" t="s">
        <v>369</v>
      </c>
      <c r="M48" t="s">
        <v>276</v>
      </c>
      <c r="N48" t="s">
        <v>277</v>
      </c>
      <c r="O48" t="s">
        <v>1692</v>
      </c>
      <c r="P48" t="s">
        <v>334</v>
      </c>
      <c r="Q48" s="1128"/>
      <c r="R48" s="1019"/>
      <c r="S48" s="1137"/>
      <c r="T48" s="1137"/>
      <c r="U48" s="1019"/>
      <c r="AC48" t="s">
        <v>1336</v>
      </c>
      <c r="AE48" s="1019"/>
      <c r="AF48" s="1019"/>
      <c r="AG48" s="1019"/>
      <c r="AH48" s="1019"/>
      <c r="AI48" s="1019"/>
    </row>
    <row r="49" spans="1:35">
      <c r="D49" t="s">
        <v>269</v>
      </c>
      <c r="E49" t="s">
        <v>245</v>
      </c>
      <c r="F49" t="s">
        <v>270</v>
      </c>
      <c r="G49" t="s">
        <v>2409</v>
      </c>
      <c r="H49" t="s">
        <v>272</v>
      </c>
      <c r="I49" t="s">
        <v>10</v>
      </c>
      <c r="J49" t="s">
        <v>130</v>
      </c>
      <c r="K49" t="s">
        <v>148</v>
      </c>
      <c r="L49" t="s">
        <v>369</v>
      </c>
      <c r="M49" t="s">
        <v>276</v>
      </c>
      <c r="N49" t="s">
        <v>277</v>
      </c>
      <c r="O49" t="s">
        <v>1692</v>
      </c>
      <c r="P49" t="s">
        <v>334</v>
      </c>
      <c r="Q49" s="1128"/>
      <c r="R49" s="1019"/>
      <c r="S49" s="1137"/>
      <c r="T49" s="1137"/>
      <c r="U49" s="1019"/>
      <c r="AC49" t="s">
        <v>1336</v>
      </c>
      <c r="AE49" s="1019"/>
      <c r="AF49" s="1019"/>
      <c r="AG49" s="1019"/>
      <c r="AH49" s="1019"/>
      <c r="AI49" s="1019"/>
    </row>
    <row r="50" spans="1:35" s="43" customFormat="1">
      <c r="D50" t="s">
        <v>269</v>
      </c>
      <c r="E50" t="s">
        <v>245</v>
      </c>
      <c r="F50" t="s">
        <v>270</v>
      </c>
      <c r="G50" t="s">
        <v>2409</v>
      </c>
      <c r="H50" t="s">
        <v>272</v>
      </c>
      <c r="I50" t="s">
        <v>10</v>
      </c>
      <c r="J50" t="s">
        <v>130</v>
      </c>
      <c r="K50" t="s">
        <v>148</v>
      </c>
      <c r="L50" t="s">
        <v>369</v>
      </c>
      <c r="M50" t="s">
        <v>276</v>
      </c>
      <c r="N50" t="s">
        <v>277</v>
      </c>
      <c r="O50" t="s">
        <v>1692</v>
      </c>
      <c r="P50" t="s">
        <v>334</v>
      </c>
      <c r="Q50" s="1128"/>
      <c r="R50" s="1019"/>
      <c r="S50" s="1137"/>
      <c r="T50" s="1137"/>
      <c r="U50" s="1019"/>
      <c r="V50"/>
      <c r="W50"/>
      <c r="X50"/>
      <c r="Y50"/>
      <c r="Z50"/>
      <c r="AA50"/>
      <c r="AB50"/>
      <c r="AC50" t="s">
        <v>1336</v>
      </c>
      <c r="AE50" s="1019"/>
      <c r="AF50" s="1019"/>
      <c r="AG50" s="1019"/>
      <c r="AH50" s="1019"/>
      <c r="AI50" s="1019"/>
    </row>
    <row r="51" spans="1:35">
      <c r="S51" s="341"/>
      <c r="T51" s="341"/>
    </row>
    <row r="52" spans="1:35" s="1" customFormat="1">
      <c r="A52" s="42"/>
      <c r="B52" s="48" t="s">
        <v>294</v>
      </c>
      <c r="Q52" s="76"/>
      <c r="S52" s="646"/>
      <c r="T52" s="646"/>
    </row>
    <row r="53" spans="1:35">
      <c r="S53" s="341"/>
      <c r="T53" s="341"/>
    </row>
    <row r="54" spans="1:35">
      <c r="D54" t="s">
        <v>269</v>
      </c>
      <c r="E54" t="s">
        <v>245</v>
      </c>
      <c r="F54" t="s">
        <v>294</v>
      </c>
      <c r="G54" t="s">
        <v>2409</v>
      </c>
      <c r="H54" t="s">
        <v>272</v>
      </c>
      <c r="I54" t="s">
        <v>10</v>
      </c>
      <c r="J54" t="s">
        <v>130</v>
      </c>
      <c r="K54" t="s">
        <v>148</v>
      </c>
      <c r="L54" t="s">
        <v>369</v>
      </c>
      <c r="M54" t="s">
        <v>276</v>
      </c>
      <c r="N54" t="s">
        <v>277</v>
      </c>
      <c r="O54" t="s">
        <v>1692</v>
      </c>
      <c r="P54" t="s">
        <v>397</v>
      </c>
      <c r="Q54" s="1120"/>
      <c r="R54" s="978"/>
      <c r="S54" s="1134"/>
      <c r="T54" s="1134"/>
      <c r="U54" s="978"/>
      <c r="V54" s="242"/>
      <c r="W54" s="242"/>
      <c r="AC54" t="s">
        <v>1336</v>
      </c>
      <c r="AE54" s="978"/>
      <c r="AF54" s="978"/>
      <c r="AG54" s="978"/>
      <c r="AH54" s="978"/>
      <c r="AI54" s="978"/>
    </row>
    <row r="55" spans="1:35">
      <c r="D55" t="s">
        <v>269</v>
      </c>
      <c r="E55" t="s">
        <v>245</v>
      </c>
      <c r="F55" t="s">
        <v>294</v>
      </c>
      <c r="G55" t="s">
        <v>2409</v>
      </c>
      <c r="H55" t="s">
        <v>272</v>
      </c>
      <c r="I55" t="s">
        <v>10</v>
      </c>
      <c r="J55" t="s">
        <v>130</v>
      </c>
      <c r="K55" t="s">
        <v>148</v>
      </c>
      <c r="L55" t="s">
        <v>369</v>
      </c>
      <c r="M55" t="s">
        <v>276</v>
      </c>
      <c r="N55" t="s">
        <v>277</v>
      </c>
      <c r="O55" t="s">
        <v>1692</v>
      </c>
      <c r="P55" t="s">
        <v>397</v>
      </c>
      <c r="Q55" s="1120"/>
      <c r="R55" s="978"/>
      <c r="S55" s="1134"/>
      <c r="T55" s="1134"/>
      <c r="U55" s="978"/>
      <c r="V55" s="242"/>
      <c r="W55" s="242"/>
      <c r="AC55" t="s">
        <v>1336</v>
      </c>
      <c r="AE55" s="978"/>
      <c r="AF55" s="978"/>
      <c r="AG55" s="978"/>
      <c r="AH55" s="978"/>
      <c r="AI55" s="978"/>
    </row>
    <row r="56" spans="1:35">
      <c r="D56" t="s">
        <v>269</v>
      </c>
      <c r="E56" t="s">
        <v>245</v>
      </c>
      <c r="F56" t="s">
        <v>294</v>
      </c>
      <c r="G56" t="s">
        <v>2409</v>
      </c>
      <c r="H56" t="s">
        <v>272</v>
      </c>
      <c r="I56" t="s">
        <v>10</v>
      </c>
      <c r="J56" t="s">
        <v>130</v>
      </c>
      <c r="K56" t="s">
        <v>148</v>
      </c>
      <c r="L56" t="s">
        <v>369</v>
      </c>
      <c r="M56" t="s">
        <v>276</v>
      </c>
      <c r="N56" t="s">
        <v>277</v>
      </c>
      <c r="O56" t="s">
        <v>1692</v>
      </c>
      <c r="P56" t="s">
        <v>397</v>
      </c>
      <c r="Q56" s="1120"/>
      <c r="R56" s="978"/>
      <c r="S56" s="1134"/>
      <c r="T56" s="1134"/>
      <c r="U56" s="978"/>
      <c r="V56" s="242"/>
      <c r="W56" s="242"/>
      <c r="AC56" t="s">
        <v>1336</v>
      </c>
      <c r="AE56" s="978"/>
      <c r="AF56" s="978"/>
      <c r="AG56" s="978"/>
      <c r="AH56" s="978"/>
      <c r="AI56" s="978"/>
    </row>
    <row r="57" spans="1:35">
      <c r="D57" t="s">
        <v>269</v>
      </c>
      <c r="E57" t="s">
        <v>245</v>
      </c>
      <c r="F57" t="s">
        <v>294</v>
      </c>
      <c r="G57" t="s">
        <v>2409</v>
      </c>
      <c r="H57" t="s">
        <v>272</v>
      </c>
      <c r="I57" t="s">
        <v>10</v>
      </c>
      <c r="J57" t="s">
        <v>130</v>
      </c>
      <c r="K57" t="s">
        <v>148</v>
      </c>
      <c r="L57" t="s">
        <v>369</v>
      </c>
      <c r="M57" t="s">
        <v>276</v>
      </c>
      <c r="N57" t="s">
        <v>277</v>
      </c>
      <c r="O57" t="s">
        <v>1692</v>
      </c>
      <c r="P57" t="s">
        <v>397</v>
      </c>
      <c r="Q57" s="1120"/>
      <c r="R57" s="978"/>
      <c r="S57" s="1134"/>
      <c r="T57" s="1134"/>
      <c r="U57" s="978"/>
      <c r="V57" s="242"/>
      <c r="W57" s="242"/>
      <c r="AC57" t="s">
        <v>1336</v>
      </c>
      <c r="AE57" s="978"/>
      <c r="AF57" s="978"/>
      <c r="AG57" s="978"/>
      <c r="AH57" s="978"/>
      <c r="AI57" s="978"/>
    </row>
    <row r="58" spans="1:35">
      <c r="D58" t="s">
        <v>269</v>
      </c>
      <c r="E58" t="s">
        <v>245</v>
      </c>
      <c r="F58" t="s">
        <v>294</v>
      </c>
      <c r="G58" t="s">
        <v>2409</v>
      </c>
      <c r="H58" t="s">
        <v>272</v>
      </c>
      <c r="I58" t="s">
        <v>10</v>
      </c>
      <c r="J58" t="s">
        <v>130</v>
      </c>
      <c r="K58" t="s">
        <v>148</v>
      </c>
      <c r="L58" t="s">
        <v>369</v>
      </c>
      <c r="M58" t="s">
        <v>276</v>
      </c>
      <c r="N58" t="s">
        <v>277</v>
      </c>
      <c r="O58" t="s">
        <v>1692</v>
      </c>
      <c r="P58" t="s">
        <v>397</v>
      </c>
      <c r="Q58" s="1120"/>
      <c r="R58" s="978"/>
      <c r="S58" s="1134"/>
      <c r="T58" s="1134"/>
      <c r="U58" s="978"/>
      <c r="V58" s="242"/>
      <c r="W58" s="242"/>
      <c r="AC58" t="s">
        <v>1336</v>
      </c>
      <c r="AE58" s="978"/>
      <c r="AF58" s="978"/>
      <c r="AG58" s="978"/>
      <c r="AH58" s="978"/>
      <c r="AI58" s="978"/>
    </row>
    <row r="59" spans="1:35">
      <c r="D59" t="s">
        <v>269</v>
      </c>
      <c r="E59" t="s">
        <v>245</v>
      </c>
      <c r="F59" t="s">
        <v>294</v>
      </c>
      <c r="G59" t="s">
        <v>2409</v>
      </c>
      <c r="H59" t="s">
        <v>272</v>
      </c>
      <c r="I59" t="s">
        <v>10</v>
      </c>
      <c r="J59" t="s">
        <v>130</v>
      </c>
      <c r="K59" t="s">
        <v>148</v>
      </c>
      <c r="L59" t="s">
        <v>369</v>
      </c>
      <c r="M59" t="s">
        <v>276</v>
      </c>
      <c r="N59" t="s">
        <v>277</v>
      </c>
      <c r="O59" t="s">
        <v>1692</v>
      </c>
      <c r="P59" t="s">
        <v>397</v>
      </c>
      <c r="Q59" s="1120"/>
      <c r="R59" s="978"/>
      <c r="S59" s="1134"/>
      <c r="T59" s="1134"/>
      <c r="U59" s="978"/>
      <c r="V59" s="242"/>
      <c r="W59" s="242"/>
      <c r="AC59" t="s">
        <v>1336</v>
      </c>
      <c r="AE59" s="978"/>
      <c r="AF59" s="978"/>
      <c r="AG59" s="978"/>
      <c r="AH59" s="978"/>
      <c r="AI59" s="978"/>
    </row>
    <row r="60" spans="1:35">
      <c r="D60" t="s">
        <v>269</v>
      </c>
      <c r="E60" t="s">
        <v>245</v>
      </c>
      <c r="F60" t="s">
        <v>294</v>
      </c>
      <c r="G60" t="s">
        <v>2409</v>
      </c>
      <c r="H60" t="s">
        <v>272</v>
      </c>
      <c r="I60" t="s">
        <v>1601</v>
      </c>
      <c r="J60" t="s">
        <v>109</v>
      </c>
      <c r="K60" t="s">
        <v>148</v>
      </c>
      <c r="L60" t="s">
        <v>369</v>
      </c>
      <c r="M60" t="s">
        <v>276</v>
      </c>
      <c r="N60" t="s">
        <v>277</v>
      </c>
      <c r="O60" t="s">
        <v>1692</v>
      </c>
      <c r="P60" t="s">
        <v>397</v>
      </c>
      <c r="Q60" s="1120"/>
      <c r="R60" s="978"/>
      <c r="S60" s="1134"/>
      <c r="T60" s="1134"/>
      <c r="U60" s="978"/>
      <c r="V60" s="242"/>
      <c r="W60" s="242"/>
      <c r="AC60" t="s">
        <v>1336</v>
      </c>
      <c r="AE60" s="978"/>
      <c r="AF60" s="978"/>
      <c r="AG60" s="978"/>
      <c r="AH60" s="978"/>
      <c r="AI60" s="978"/>
    </row>
    <row r="61" spans="1:35">
      <c r="D61" t="s">
        <v>269</v>
      </c>
      <c r="E61" t="s">
        <v>245</v>
      </c>
      <c r="F61" t="s">
        <v>294</v>
      </c>
      <c r="G61" t="s">
        <v>2409</v>
      </c>
      <c r="H61" t="s">
        <v>272</v>
      </c>
      <c r="I61" t="s">
        <v>1601</v>
      </c>
      <c r="J61" t="s">
        <v>109</v>
      </c>
      <c r="K61" t="s">
        <v>148</v>
      </c>
      <c r="L61" t="s">
        <v>369</v>
      </c>
      <c r="M61" t="s">
        <v>276</v>
      </c>
      <c r="N61" t="s">
        <v>277</v>
      </c>
      <c r="O61" t="s">
        <v>1692</v>
      </c>
      <c r="P61" t="s">
        <v>397</v>
      </c>
      <c r="Q61" s="1120"/>
      <c r="R61" s="978"/>
      <c r="S61" s="1134"/>
      <c r="T61" s="1134"/>
      <c r="U61" s="978"/>
      <c r="V61" s="242"/>
      <c r="W61" s="242"/>
      <c r="AC61" t="s">
        <v>1336</v>
      </c>
      <c r="AE61" s="978"/>
      <c r="AF61" s="978"/>
      <c r="AG61" s="978"/>
      <c r="AH61" s="978"/>
      <c r="AI61" s="978"/>
    </row>
    <row r="62" spans="1:35">
      <c r="D62" t="s">
        <v>269</v>
      </c>
      <c r="E62" t="s">
        <v>245</v>
      </c>
      <c r="F62" t="s">
        <v>294</v>
      </c>
      <c r="G62" t="s">
        <v>2409</v>
      </c>
      <c r="H62" t="s">
        <v>272</v>
      </c>
      <c r="I62" t="s">
        <v>1601</v>
      </c>
      <c r="J62" t="s">
        <v>109</v>
      </c>
      <c r="K62" t="s">
        <v>148</v>
      </c>
      <c r="L62" t="s">
        <v>369</v>
      </c>
      <c r="M62" t="s">
        <v>276</v>
      </c>
      <c r="N62" t="s">
        <v>277</v>
      </c>
      <c r="O62" t="s">
        <v>1692</v>
      </c>
      <c r="P62" t="s">
        <v>397</v>
      </c>
      <c r="Q62" s="1120"/>
      <c r="R62" s="978"/>
      <c r="S62" s="1134"/>
      <c r="T62" s="1134"/>
      <c r="U62" s="978"/>
      <c r="V62" s="242"/>
      <c r="W62" s="242"/>
      <c r="AC62" t="s">
        <v>1336</v>
      </c>
      <c r="AE62" s="978"/>
      <c r="AF62" s="978"/>
      <c r="AG62" s="978"/>
      <c r="AH62" s="978"/>
      <c r="AI62" s="978"/>
    </row>
    <row r="63" spans="1:35">
      <c r="D63" t="s">
        <v>269</v>
      </c>
      <c r="E63" t="s">
        <v>245</v>
      </c>
      <c r="F63" t="s">
        <v>294</v>
      </c>
      <c r="G63" t="s">
        <v>2409</v>
      </c>
      <c r="H63" t="s">
        <v>272</v>
      </c>
      <c r="I63" t="s">
        <v>1601</v>
      </c>
      <c r="J63" t="s">
        <v>109</v>
      </c>
      <c r="K63" t="s">
        <v>148</v>
      </c>
      <c r="L63" t="s">
        <v>369</v>
      </c>
      <c r="M63" t="s">
        <v>276</v>
      </c>
      <c r="N63" t="s">
        <v>277</v>
      </c>
      <c r="O63" t="s">
        <v>1692</v>
      </c>
      <c r="P63" t="s">
        <v>397</v>
      </c>
      <c r="Q63" s="1120"/>
      <c r="R63" s="978"/>
      <c r="S63" s="1134"/>
      <c r="T63" s="1134"/>
      <c r="U63" s="978"/>
      <c r="V63" s="242"/>
      <c r="W63" s="242"/>
      <c r="AC63" t="s">
        <v>1336</v>
      </c>
      <c r="AE63" s="978"/>
      <c r="AF63" s="978"/>
      <c r="AG63" s="978"/>
      <c r="AH63" s="978"/>
      <c r="AI63" s="978"/>
    </row>
    <row r="64" spans="1:35">
      <c r="D64" t="s">
        <v>269</v>
      </c>
      <c r="E64" t="s">
        <v>245</v>
      </c>
      <c r="F64" t="s">
        <v>294</v>
      </c>
      <c r="G64" t="s">
        <v>2409</v>
      </c>
      <c r="H64" t="s">
        <v>272</v>
      </c>
      <c r="I64" t="s">
        <v>1601</v>
      </c>
      <c r="J64" t="s">
        <v>109</v>
      </c>
      <c r="K64" t="s">
        <v>148</v>
      </c>
      <c r="L64" t="s">
        <v>369</v>
      </c>
      <c r="M64" t="s">
        <v>276</v>
      </c>
      <c r="N64" t="s">
        <v>277</v>
      </c>
      <c r="O64" t="s">
        <v>1692</v>
      </c>
      <c r="P64" t="s">
        <v>397</v>
      </c>
      <c r="Q64" s="1120"/>
      <c r="R64" s="978"/>
      <c r="S64" s="1134"/>
      <c r="T64" s="1134"/>
      <c r="U64" s="978"/>
      <c r="V64" s="242"/>
      <c r="W64" s="242"/>
      <c r="AC64" t="s">
        <v>1336</v>
      </c>
      <c r="AE64" s="978"/>
      <c r="AF64" s="978"/>
      <c r="AG64" s="978"/>
      <c r="AH64" s="978"/>
      <c r="AI64" s="978"/>
    </row>
    <row r="65" spans="1:35">
      <c r="D65" t="s">
        <v>269</v>
      </c>
      <c r="E65" t="s">
        <v>245</v>
      </c>
      <c r="F65" t="s">
        <v>294</v>
      </c>
      <c r="G65" t="s">
        <v>2409</v>
      </c>
      <c r="H65" t="s">
        <v>272</v>
      </c>
      <c r="I65" t="s">
        <v>1601</v>
      </c>
      <c r="J65" t="s">
        <v>109</v>
      </c>
      <c r="K65" t="s">
        <v>148</v>
      </c>
      <c r="L65" t="s">
        <v>369</v>
      </c>
      <c r="M65" t="s">
        <v>276</v>
      </c>
      <c r="N65" t="s">
        <v>277</v>
      </c>
      <c r="O65" t="s">
        <v>1692</v>
      </c>
      <c r="P65" t="s">
        <v>397</v>
      </c>
      <c r="Q65" s="1120"/>
      <c r="R65" s="978"/>
      <c r="S65" s="1134"/>
      <c r="T65" s="1134"/>
      <c r="U65" s="978"/>
      <c r="V65" s="242"/>
      <c r="W65" s="242"/>
      <c r="AC65" t="s">
        <v>1336</v>
      </c>
      <c r="AE65" s="978"/>
      <c r="AF65" s="978"/>
      <c r="AG65" s="978"/>
      <c r="AH65" s="978"/>
      <c r="AI65" s="978"/>
    </row>
    <row r="66" spans="1:35">
      <c r="D66" t="s">
        <v>269</v>
      </c>
      <c r="E66" t="s">
        <v>245</v>
      </c>
      <c r="F66" t="s">
        <v>294</v>
      </c>
      <c r="G66" t="s">
        <v>2409</v>
      </c>
      <c r="H66" t="s">
        <v>272</v>
      </c>
      <c r="I66" t="s">
        <v>1601</v>
      </c>
      <c r="J66" t="s">
        <v>109</v>
      </c>
      <c r="K66" t="s">
        <v>148</v>
      </c>
      <c r="L66" t="s">
        <v>369</v>
      </c>
      <c r="M66" t="s">
        <v>276</v>
      </c>
      <c r="N66" t="s">
        <v>277</v>
      </c>
      <c r="O66" t="s">
        <v>1692</v>
      </c>
      <c r="P66" t="s">
        <v>397</v>
      </c>
      <c r="Q66" s="1120"/>
      <c r="R66" s="978"/>
      <c r="S66" s="1134"/>
      <c r="T66" s="1134"/>
      <c r="U66" s="978"/>
      <c r="V66" s="242"/>
      <c r="W66" s="242"/>
      <c r="AC66" t="s">
        <v>1336</v>
      </c>
      <c r="AE66" s="978"/>
      <c r="AF66" s="978"/>
      <c r="AG66" s="978"/>
      <c r="AH66" s="978"/>
      <c r="AI66" s="978"/>
    </row>
    <row r="67" spans="1:35">
      <c r="D67" t="s">
        <v>269</v>
      </c>
      <c r="E67" t="s">
        <v>245</v>
      </c>
      <c r="F67" t="s">
        <v>294</v>
      </c>
      <c r="G67" t="s">
        <v>2409</v>
      </c>
      <c r="H67" t="s">
        <v>272</v>
      </c>
      <c r="I67" t="s">
        <v>10</v>
      </c>
      <c r="J67" t="s">
        <v>130</v>
      </c>
      <c r="K67" t="s">
        <v>148</v>
      </c>
      <c r="L67" t="s">
        <v>369</v>
      </c>
      <c r="M67" t="s">
        <v>276</v>
      </c>
      <c r="N67" t="s">
        <v>277</v>
      </c>
      <c r="O67" t="s">
        <v>1692</v>
      </c>
      <c r="P67" t="s">
        <v>397</v>
      </c>
      <c r="Q67" s="1120"/>
      <c r="R67" s="978"/>
      <c r="S67" s="1134"/>
      <c r="T67" s="1134"/>
      <c r="U67" s="978"/>
      <c r="V67" s="242"/>
      <c r="W67" s="242"/>
      <c r="AC67" t="s">
        <v>1336</v>
      </c>
      <c r="AE67" s="978"/>
      <c r="AF67" s="978"/>
      <c r="AG67" s="978"/>
      <c r="AH67" s="978"/>
      <c r="AI67" s="978"/>
    </row>
    <row r="68" spans="1:35">
      <c r="D68" t="s">
        <v>269</v>
      </c>
      <c r="E68" t="s">
        <v>245</v>
      </c>
      <c r="F68" t="s">
        <v>294</v>
      </c>
      <c r="G68" t="s">
        <v>2409</v>
      </c>
      <c r="H68" t="s">
        <v>272</v>
      </c>
      <c r="I68" t="s">
        <v>10</v>
      </c>
      <c r="J68" t="s">
        <v>130</v>
      </c>
      <c r="K68" t="s">
        <v>148</v>
      </c>
      <c r="L68" t="s">
        <v>369</v>
      </c>
      <c r="M68" t="s">
        <v>276</v>
      </c>
      <c r="N68" t="s">
        <v>277</v>
      </c>
      <c r="O68" t="s">
        <v>1692</v>
      </c>
      <c r="P68" t="s">
        <v>397</v>
      </c>
      <c r="Q68" s="1128"/>
      <c r="R68" s="1019"/>
      <c r="S68" s="1137"/>
      <c r="T68" s="1137"/>
      <c r="U68" s="1019"/>
      <c r="V68" s="242"/>
      <c r="W68" s="242"/>
      <c r="AC68" t="s">
        <v>1336</v>
      </c>
      <c r="AE68" s="1019"/>
      <c r="AF68" s="1019"/>
      <c r="AG68" s="1019"/>
      <c r="AH68" s="1019"/>
      <c r="AI68" s="1019"/>
    </row>
    <row r="69" spans="1:35">
      <c r="D69" t="s">
        <v>269</v>
      </c>
      <c r="E69" t="s">
        <v>245</v>
      </c>
      <c r="F69" t="s">
        <v>294</v>
      </c>
      <c r="G69" t="s">
        <v>2409</v>
      </c>
      <c r="H69" t="s">
        <v>272</v>
      </c>
      <c r="I69" t="s">
        <v>10</v>
      </c>
      <c r="J69" t="s">
        <v>130</v>
      </c>
      <c r="K69" t="s">
        <v>148</v>
      </c>
      <c r="L69" t="s">
        <v>369</v>
      </c>
      <c r="M69" t="s">
        <v>276</v>
      </c>
      <c r="N69" t="s">
        <v>277</v>
      </c>
      <c r="O69" t="s">
        <v>1692</v>
      </c>
      <c r="P69" t="s">
        <v>397</v>
      </c>
      <c r="Q69" s="1128"/>
      <c r="R69" s="1019"/>
      <c r="S69" s="1137"/>
      <c r="T69" s="1137"/>
      <c r="U69" s="1019"/>
      <c r="V69" s="242"/>
      <c r="W69" s="242"/>
      <c r="AC69" t="s">
        <v>1336</v>
      </c>
      <c r="AE69" s="1019"/>
      <c r="AF69" s="1019"/>
      <c r="AG69" s="1019"/>
      <c r="AH69" s="1019"/>
      <c r="AI69" s="1019"/>
    </row>
    <row r="70" spans="1:35" s="43" customFormat="1">
      <c r="D70" t="s">
        <v>269</v>
      </c>
      <c r="E70" t="s">
        <v>245</v>
      </c>
      <c r="F70" t="s">
        <v>294</v>
      </c>
      <c r="G70" t="s">
        <v>2409</v>
      </c>
      <c r="H70" t="s">
        <v>272</v>
      </c>
      <c r="I70" t="s">
        <v>10</v>
      </c>
      <c r="J70" t="s">
        <v>130</v>
      </c>
      <c r="K70" t="s">
        <v>148</v>
      </c>
      <c r="L70" t="s">
        <v>369</v>
      </c>
      <c r="M70" t="s">
        <v>276</v>
      </c>
      <c r="N70" t="s">
        <v>277</v>
      </c>
      <c r="O70" t="s">
        <v>1692</v>
      </c>
      <c r="P70" t="s">
        <v>397</v>
      </c>
      <c r="Q70" s="1128"/>
      <c r="R70" s="1019"/>
      <c r="S70" s="1137"/>
      <c r="T70" s="1137"/>
      <c r="U70" s="1019"/>
      <c r="V70" s="242"/>
      <c r="W70" s="242"/>
      <c r="X70"/>
      <c r="Y70"/>
      <c r="Z70"/>
      <c r="AA70"/>
      <c r="AB70"/>
      <c r="AC70" t="s">
        <v>1336</v>
      </c>
      <c r="AE70" s="1019"/>
      <c r="AF70" s="1019"/>
      <c r="AG70" s="1019"/>
      <c r="AH70" s="1019"/>
      <c r="AI70" s="1019"/>
    </row>
    <row r="71" spans="1:35">
      <c r="S71" s="341"/>
      <c r="T71" s="341"/>
    </row>
    <row r="72" spans="1:35" s="1" customFormat="1" ht="18">
      <c r="B72" s="2" t="s">
        <v>301</v>
      </c>
      <c r="Q72" s="76"/>
      <c r="S72" s="646"/>
      <c r="T72" s="646"/>
    </row>
    <row r="73" spans="1:35">
      <c r="S73" s="341"/>
      <c r="T73" s="341"/>
    </row>
    <row r="74" spans="1:35" s="1" customFormat="1">
      <c r="A74" s="42"/>
      <c r="B74" s="48" t="s">
        <v>270</v>
      </c>
      <c r="Q74" s="76"/>
      <c r="S74" s="646"/>
      <c r="T74" s="646"/>
    </row>
    <row r="75" spans="1:35">
      <c r="S75" s="341"/>
      <c r="T75" s="341"/>
    </row>
    <row r="76" spans="1:35">
      <c r="D76" t="s">
        <v>269</v>
      </c>
      <c r="E76" t="s">
        <v>245</v>
      </c>
      <c r="F76" t="s">
        <v>270</v>
      </c>
      <c r="G76" t="s">
        <v>2409</v>
      </c>
      <c r="H76" t="s">
        <v>272</v>
      </c>
      <c r="I76" t="s">
        <v>10</v>
      </c>
      <c r="J76" t="s">
        <v>130</v>
      </c>
      <c r="K76" t="s">
        <v>148</v>
      </c>
      <c r="L76" t="s">
        <v>369</v>
      </c>
      <c r="M76" s="172" t="s">
        <v>318</v>
      </c>
      <c r="N76" t="s">
        <v>301</v>
      </c>
      <c r="O76" s="172" t="s">
        <v>318</v>
      </c>
      <c r="P76" t="s">
        <v>334</v>
      </c>
      <c r="Q76" s="1120"/>
      <c r="R76" s="978"/>
      <c r="S76" s="1134"/>
      <c r="T76" s="1134"/>
      <c r="U76" s="242"/>
      <c r="V76" s="242"/>
      <c r="W76" s="242"/>
      <c r="AC76" t="s">
        <v>1336</v>
      </c>
      <c r="AE76" s="978"/>
      <c r="AF76" s="978"/>
      <c r="AG76" s="978"/>
      <c r="AH76" s="978"/>
      <c r="AI76" s="978"/>
    </row>
    <row r="77" spans="1:35">
      <c r="D77" t="s">
        <v>269</v>
      </c>
      <c r="E77" t="s">
        <v>245</v>
      </c>
      <c r="F77" t="s">
        <v>270</v>
      </c>
      <c r="G77" t="s">
        <v>2409</v>
      </c>
      <c r="H77" t="s">
        <v>272</v>
      </c>
      <c r="I77" t="s">
        <v>10</v>
      </c>
      <c r="J77" t="s">
        <v>130</v>
      </c>
      <c r="K77" t="s">
        <v>148</v>
      </c>
      <c r="L77" t="s">
        <v>369</v>
      </c>
      <c r="M77" s="172" t="s">
        <v>318</v>
      </c>
      <c r="N77" t="s">
        <v>301</v>
      </c>
      <c r="O77" s="172" t="s">
        <v>318</v>
      </c>
      <c r="P77" t="s">
        <v>334</v>
      </c>
      <c r="Q77" s="1120"/>
      <c r="R77" s="978"/>
      <c r="S77" s="1134"/>
      <c r="T77" s="1134"/>
      <c r="U77" s="242"/>
      <c r="V77" s="242"/>
      <c r="W77" s="242"/>
      <c r="AC77" t="s">
        <v>1336</v>
      </c>
      <c r="AE77" s="978"/>
      <c r="AF77" s="978"/>
      <c r="AG77" s="978"/>
      <c r="AH77" s="978"/>
      <c r="AI77" s="978"/>
    </row>
    <row r="78" spans="1:35">
      <c r="D78" t="s">
        <v>269</v>
      </c>
      <c r="E78" t="s">
        <v>245</v>
      </c>
      <c r="F78" t="s">
        <v>270</v>
      </c>
      <c r="G78" t="s">
        <v>2409</v>
      </c>
      <c r="H78" t="s">
        <v>272</v>
      </c>
      <c r="I78" t="s">
        <v>10</v>
      </c>
      <c r="J78" t="s">
        <v>130</v>
      </c>
      <c r="K78" t="s">
        <v>148</v>
      </c>
      <c r="L78" t="s">
        <v>369</v>
      </c>
      <c r="M78" s="172" t="s">
        <v>318</v>
      </c>
      <c r="N78" t="s">
        <v>301</v>
      </c>
      <c r="O78" s="172" t="s">
        <v>318</v>
      </c>
      <c r="P78" t="s">
        <v>334</v>
      </c>
      <c r="Q78" s="1120"/>
      <c r="R78" s="978"/>
      <c r="S78" s="1134"/>
      <c r="T78" s="1134"/>
      <c r="U78" s="242"/>
      <c r="V78" s="242"/>
      <c r="W78" s="242"/>
      <c r="AC78" t="s">
        <v>1336</v>
      </c>
      <c r="AE78" s="978"/>
      <c r="AF78" s="978"/>
      <c r="AG78" s="978"/>
      <c r="AH78" s="978"/>
      <c r="AI78" s="978"/>
    </row>
    <row r="79" spans="1:35">
      <c r="D79" t="s">
        <v>269</v>
      </c>
      <c r="E79" t="s">
        <v>245</v>
      </c>
      <c r="F79" t="s">
        <v>270</v>
      </c>
      <c r="G79" t="s">
        <v>2409</v>
      </c>
      <c r="H79" t="s">
        <v>272</v>
      </c>
      <c r="I79" t="s">
        <v>10</v>
      </c>
      <c r="J79" t="s">
        <v>130</v>
      </c>
      <c r="K79" t="s">
        <v>148</v>
      </c>
      <c r="L79" t="s">
        <v>369</v>
      </c>
      <c r="M79" s="172" t="s">
        <v>318</v>
      </c>
      <c r="N79" t="s">
        <v>301</v>
      </c>
      <c r="O79" s="172" t="s">
        <v>318</v>
      </c>
      <c r="P79" t="s">
        <v>334</v>
      </c>
      <c r="Q79" s="1128"/>
      <c r="R79" s="1019"/>
      <c r="S79" s="1137"/>
      <c r="T79" s="1137"/>
      <c r="AC79" t="s">
        <v>1336</v>
      </c>
      <c r="AE79" s="1019"/>
      <c r="AF79" s="1019"/>
      <c r="AG79" s="1019"/>
      <c r="AH79" s="1019"/>
      <c r="AI79" s="1019"/>
    </row>
    <row r="80" spans="1:35">
      <c r="D80" t="s">
        <v>269</v>
      </c>
      <c r="E80" t="s">
        <v>245</v>
      </c>
      <c r="F80" t="s">
        <v>270</v>
      </c>
      <c r="G80" t="s">
        <v>2409</v>
      </c>
      <c r="H80" t="s">
        <v>272</v>
      </c>
      <c r="I80" t="s">
        <v>10</v>
      </c>
      <c r="J80" t="s">
        <v>130</v>
      </c>
      <c r="K80" t="s">
        <v>148</v>
      </c>
      <c r="L80" t="s">
        <v>369</v>
      </c>
      <c r="M80" s="172" t="s">
        <v>318</v>
      </c>
      <c r="N80" t="s">
        <v>301</v>
      </c>
      <c r="O80" s="172" t="s">
        <v>318</v>
      </c>
      <c r="P80" t="s">
        <v>334</v>
      </c>
      <c r="Q80" s="1128"/>
      <c r="R80" s="1019"/>
      <c r="S80" s="1137"/>
      <c r="T80" s="1137"/>
      <c r="AC80" t="s">
        <v>1336</v>
      </c>
      <c r="AE80" s="1019"/>
      <c r="AF80" s="1019"/>
      <c r="AG80" s="1019"/>
      <c r="AH80" s="1019"/>
      <c r="AI80" s="1019"/>
    </row>
    <row r="81" spans="1:35">
      <c r="S81" s="341"/>
      <c r="T81" s="341"/>
    </row>
    <row r="82" spans="1:35" s="1" customFormat="1" ht="18">
      <c r="B82" s="2" t="s">
        <v>2577</v>
      </c>
      <c r="Q82" s="76"/>
      <c r="S82" s="646"/>
      <c r="T82" s="646"/>
    </row>
    <row r="83" spans="1:35">
      <c r="S83" s="341"/>
      <c r="T83" s="341"/>
    </row>
    <row r="84" spans="1:35" s="1" customFormat="1">
      <c r="A84" s="42"/>
      <c r="B84" s="48" t="s">
        <v>2430</v>
      </c>
      <c r="Q84" s="76"/>
      <c r="S84" s="646"/>
      <c r="T84" s="646"/>
    </row>
    <row r="85" spans="1:35">
      <c r="S85" s="341"/>
      <c r="T85" s="341"/>
    </row>
    <row r="86" spans="1:35">
      <c r="D86" t="s">
        <v>269</v>
      </c>
      <c r="E86" t="s">
        <v>245</v>
      </c>
      <c r="F86" t="s">
        <v>270</v>
      </c>
      <c r="G86" t="s">
        <v>2409</v>
      </c>
      <c r="H86" t="s">
        <v>272</v>
      </c>
      <c r="I86" t="s">
        <v>10</v>
      </c>
      <c r="J86" t="s">
        <v>130</v>
      </c>
      <c r="K86" t="s">
        <v>148</v>
      </c>
      <c r="L86" t="s">
        <v>369</v>
      </c>
      <c r="M86" s="172" t="s">
        <v>318</v>
      </c>
      <c r="N86" t="s">
        <v>319</v>
      </c>
      <c r="O86" s="172" t="s">
        <v>318</v>
      </c>
      <c r="P86" t="s">
        <v>334</v>
      </c>
      <c r="Q86" s="1010" t="s">
        <v>2578</v>
      </c>
      <c r="R86" s="978"/>
      <c r="S86" s="1134"/>
      <c r="T86" s="1134"/>
      <c r="U86" s="242"/>
      <c r="V86" s="242"/>
      <c r="W86" s="242"/>
      <c r="AC86" t="s">
        <v>1336</v>
      </c>
      <c r="AE86" s="978"/>
      <c r="AF86" s="978"/>
      <c r="AG86" s="978"/>
      <c r="AH86" s="978"/>
      <c r="AI86" s="978"/>
    </row>
    <row r="87" spans="1:35">
      <c r="D87" t="s">
        <v>269</v>
      </c>
      <c r="E87" t="s">
        <v>245</v>
      </c>
      <c r="F87" t="s">
        <v>270</v>
      </c>
      <c r="G87" t="s">
        <v>2409</v>
      </c>
      <c r="H87" t="s">
        <v>272</v>
      </c>
      <c r="I87" t="s">
        <v>10</v>
      </c>
      <c r="J87" t="s">
        <v>130</v>
      </c>
      <c r="K87" t="s">
        <v>148</v>
      </c>
      <c r="L87" t="s">
        <v>369</v>
      </c>
      <c r="M87" s="172" t="s">
        <v>318</v>
      </c>
      <c r="N87" t="s">
        <v>319</v>
      </c>
      <c r="O87" s="172" t="s">
        <v>318</v>
      </c>
      <c r="P87" t="s">
        <v>334</v>
      </c>
      <c r="Q87" s="1010" t="s">
        <v>2579</v>
      </c>
      <c r="R87" s="978"/>
      <c r="S87" s="1134"/>
      <c r="T87" s="1134"/>
      <c r="U87" s="242"/>
      <c r="V87" s="242"/>
      <c r="W87" s="242"/>
      <c r="AC87" t="s">
        <v>1336</v>
      </c>
      <c r="AE87" s="978"/>
      <c r="AF87" s="978"/>
      <c r="AG87" s="978"/>
      <c r="AH87" s="978"/>
      <c r="AI87" s="978"/>
    </row>
    <row r="88" spans="1:35">
      <c r="D88" t="s">
        <v>269</v>
      </c>
      <c r="E88" t="s">
        <v>245</v>
      </c>
      <c r="F88" t="s">
        <v>270</v>
      </c>
      <c r="G88" t="s">
        <v>2409</v>
      </c>
      <c r="H88" t="s">
        <v>272</v>
      </c>
      <c r="I88" t="s">
        <v>10</v>
      </c>
      <c r="J88" t="s">
        <v>130</v>
      </c>
      <c r="K88" t="s">
        <v>148</v>
      </c>
      <c r="L88" t="s">
        <v>369</v>
      </c>
      <c r="M88" s="172" t="s">
        <v>318</v>
      </c>
      <c r="N88" t="s">
        <v>319</v>
      </c>
      <c r="O88" s="172" t="s">
        <v>318</v>
      </c>
      <c r="P88" t="s">
        <v>334</v>
      </c>
      <c r="Q88" s="1010" t="s">
        <v>2580</v>
      </c>
      <c r="R88" s="978"/>
      <c r="S88" s="1134"/>
      <c r="T88" s="1134"/>
      <c r="U88" s="242"/>
      <c r="V88" s="242"/>
      <c r="W88" s="242"/>
      <c r="AC88" t="s">
        <v>1336</v>
      </c>
      <c r="AE88" s="978"/>
      <c r="AF88" s="978"/>
      <c r="AG88" s="978"/>
      <c r="AH88" s="978"/>
      <c r="AI88" s="978"/>
    </row>
    <row r="89" spans="1:35">
      <c r="D89" t="s">
        <v>269</v>
      </c>
      <c r="E89" t="s">
        <v>245</v>
      </c>
      <c r="F89" t="s">
        <v>270</v>
      </c>
      <c r="G89" t="s">
        <v>2409</v>
      </c>
      <c r="H89" t="s">
        <v>272</v>
      </c>
      <c r="I89" t="s">
        <v>10</v>
      </c>
      <c r="J89" t="s">
        <v>130</v>
      </c>
      <c r="K89" t="s">
        <v>148</v>
      </c>
      <c r="L89" t="s">
        <v>369</v>
      </c>
      <c r="M89" s="172" t="s">
        <v>318</v>
      </c>
      <c r="N89" t="s">
        <v>319</v>
      </c>
      <c r="O89" s="172" t="s">
        <v>318</v>
      </c>
      <c r="P89" t="s">
        <v>334</v>
      </c>
      <c r="Q89" s="1010" t="s">
        <v>2581</v>
      </c>
      <c r="R89" s="978"/>
      <c r="S89" s="1134"/>
      <c r="T89" s="1134"/>
      <c r="U89" s="242"/>
      <c r="V89" s="242"/>
      <c r="W89" s="242"/>
      <c r="AC89" t="s">
        <v>1336</v>
      </c>
      <c r="AE89" s="978"/>
      <c r="AF89" s="978"/>
      <c r="AG89" s="978"/>
      <c r="AH89" s="978"/>
      <c r="AI89" s="978"/>
    </row>
    <row r="90" spans="1:35">
      <c r="D90" t="s">
        <v>269</v>
      </c>
      <c r="E90" t="s">
        <v>245</v>
      </c>
      <c r="F90" t="s">
        <v>270</v>
      </c>
      <c r="G90" t="s">
        <v>2409</v>
      </c>
      <c r="H90" t="s">
        <v>272</v>
      </c>
      <c r="I90" t="s">
        <v>10</v>
      </c>
      <c r="J90" t="s">
        <v>130</v>
      </c>
      <c r="K90" t="s">
        <v>148</v>
      </c>
      <c r="L90" t="s">
        <v>369</v>
      </c>
      <c r="M90" s="172" t="s">
        <v>318</v>
      </c>
      <c r="N90" t="s">
        <v>319</v>
      </c>
      <c r="O90" s="172" t="s">
        <v>318</v>
      </c>
      <c r="P90" t="s">
        <v>334</v>
      </c>
      <c r="Q90" s="1010" t="s">
        <v>2582</v>
      </c>
      <c r="R90" s="978"/>
      <c r="S90" s="1134"/>
      <c r="T90" s="1134"/>
      <c r="U90" s="242"/>
      <c r="V90" s="242"/>
      <c r="W90" s="242"/>
      <c r="AC90" t="s">
        <v>1336</v>
      </c>
      <c r="AE90" s="978"/>
      <c r="AF90" s="978"/>
      <c r="AG90" s="978"/>
      <c r="AH90" s="978"/>
      <c r="AI90" s="978"/>
    </row>
    <row r="91" spans="1:35">
      <c r="D91" t="s">
        <v>269</v>
      </c>
      <c r="E91" t="s">
        <v>245</v>
      </c>
      <c r="F91" t="s">
        <v>270</v>
      </c>
      <c r="G91" t="s">
        <v>2409</v>
      </c>
      <c r="H91" t="s">
        <v>272</v>
      </c>
      <c r="I91" t="s">
        <v>10</v>
      </c>
      <c r="J91" t="s">
        <v>130</v>
      </c>
      <c r="K91" t="s">
        <v>148</v>
      </c>
      <c r="L91" t="s">
        <v>369</v>
      </c>
      <c r="M91" s="172" t="s">
        <v>318</v>
      </c>
      <c r="N91" t="s">
        <v>319</v>
      </c>
      <c r="O91" s="172" t="s">
        <v>318</v>
      </c>
      <c r="P91" t="s">
        <v>334</v>
      </c>
      <c r="Q91" s="1010" t="s">
        <v>2583</v>
      </c>
      <c r="R91" s="978"/>
      <c r="S91" s="1134"/>
      <c r="T91" s="1134"/>
      <c r="U91" s="242"/>
      <c r="V91" s="242"/>
      <c r="W91" s="242"/>
      <c r="AC91" t="s">
        <v>1336</v>
      </c>
      <c r="AE91" s="978"/>
      <c r="AF91" s="978"/>
      <c r="AG91" s="978"/>
      <c r="AH91" s="978"/>
      <c r="AI91" s="978"/>
    </row>
    <row r="92" spans="1:35">
      <c r="D92" t="s">
        <v>269</v>
      </c>
      <c r="E92" t="s">
        <v>245</v>
      </c>
      <c r="F92" t="s">
        <v>270</v>
      </c>
      <c r="G92" t="s">
        <v>2409</v>
      </c>
      <c r="H92" t="s">
        <v>272</v>
      </c>
      <c r="I92" t="s">
        <v>10</v>
      </c>
      <c r="J92" t="s">
        <v>130</v>
      </c>
      <c r="K92" t="s">
        <v>148</v>
      </c>
      <c r="L92" t="s">
        <v>369</v>
      </c>
      <c r="M92" s="172" t="s">
        <v>318</v>
      </c>
      <c r="N92" t="s">
        <v>319</v>
      </c>
      <c r="O92" s="172" t="s">
        <v>318</v>
      </c>
      <c r="P92" t="s">
        <v>334</v>
      </c>
      <c r="Q92" s="1010" t="s">
        <v>2584</v>
      </c>
      <c r="R92" s="978"/>
      <c r="S92" s="1134"/>
      <c r="T92" s="1134"/>
      <c r="U92" s="242"/>
      <c r="V92" s="242"/>
      <c r="W92" s="242"/>
      <c r="AC92" t="s">
        <v>1336</v>
      </c>
      <c r="AE92" s="978"/>
      <c r="AF92" s="978"/>
      <c r="AG92" s="978"/>
      <c r="AH92" s="978"/>
      <c r="AI92" s="978"/>
    </row>
    <row r="93" spans="1:35">
      <c r="D93" t="s">
        <v>269</v>
      </c>
      <c r="E93" t="s">
        <v>245</v>
      </c>
      <c r="F93" t="s">
        <v>270</v>
      </c>
      <c r="G93" t="s">
        <v>2409</v>
      </c>
      <c r="H93" t="s">
        <v>272</v>
      </c>
      <c r="I93" t="s">
        <v>10</v>
      </c>
      <c r="J93" t="s">
        <v>130</v>
      </c>
      <c r="K93" t="s">
        <v>148</v>
      </c>
      <c r="L93" t="s">
        <v>369</v>
      </c>
      <c r="M93" s="172" t="s">
        <v>318</v>
      </c>
      <c r="N93" t="s">
        <v>319</v>
      </c>
      <c r="O93" s="172" t="s">
        <v>318</v>
      </c>
      <c r="P93" t="s">
        <v>334</v>
      </c>
      <c r="Q93" s="1138"/>
      <c r="R93" s="1019"/>
      <c r="S93" s="1137"/>
      <c r="T93" s="1137"/>
      <c r="AE93" s="1019"/>
      <c r="AF93" s="1019"/>
      <c r="AG93" s="1019"/>
      <c r="AH93" s="1019"/>
      <c r="AI93" s="1019"/>
    </row>
    <row r="94" spans="1:35">
      <c r="S94" s="341"/>
      <c r="T94" s="341"/>
    </row>
    <row r="95" spans="1:35" s="1" customFormat="1">
      <c r="A95" s="42"/>
      <c r="B95" s="48" t="s">
        <v>296</v>
      </c>
      <c r="Q95" s="76"/>
      <c r="S95" s="646"/>
      <c r="T95" s="646"/>
    </row>
    <row r="96" spans="1:35">
      <c r="S96" s="341"/>
      <c r="T96" s="341"/>
    </row>
    <row r="97" spans="1:35">
      <c r="D97" t="s">
        <v>269</v>
      </c>
      <c r="E97" t="s">
        <v>245</v>
      </c>
      <c r="F97" t="s">
        <v>270</v>
      </c>
      <c r="G97" t="s">
        <v>315</v>
      </c>
      <c r="H97" t="s">
        <v>296</v>
      </c>
      <c r="I97" t="s">
        <v>10</v>
      </c>
      <c r="J97" t="s">
        <v>130</v>
      </c>
      <c r="K97" t="s">
        <v>148</v>
      </c>
      <c r="L97" t="s">
        <v>369</v>
      </c>
      <c r="M97" s="172" t="s">
        <v>318</v>
      </c>
      <c r="N97" t="s">
        <v>319</v>
      </c>
      <c r="O97" s="172" t="s">
        <v>318</v>
      </c>
      <c r="P97" t="s">
        <v>334</v>
      </c>
      <c r="Q97" s="1010" t="s">
        <v>2578</v>
      </c>
      <c r="R97" s="978"/>
      <c r="S97" s="1134"/>
      <c r="T97" s="1134"/>
      <c r="U97" s="242"/>
      <c r="V97" s="242"/>
      <c r="W97" s="242"/>
      <c r="AC97" t="s">
        <v>1583</v>
      </c>
      <c r="AE97" s="978"/>
      <c r="AF97" s="978"/>
      <c r="AG97" s="978"/>
      <c r="AH97" s="978"/>
      <c r="AI97" s="978"/>
    </row>
    <row r="98" spans="1:35">
      <c r="D98" t="s">
        <v>269</v>
      </c>
      <c r="E98" t="s">
        <v>245</v>
      </c>
      <c r="F98" t="s">
        <v>270</v>
      </c>
      <c r="G98" t="s">
        <v>315</v>
      </c>
      <c r="H98" t="s">
        <v>296</v>
      </c>
      <c r="I98" t="s">
        <v>10</v>
      </c>
      <c r="J98" t="s">
        <v>130</v>
      </c>
      <c r="K98" t="s">
        <v>148</v>
      </c>
      <c r="L98" t="s">
        <v>369</v>
      </c>
      <c r="M98" s="172" t="s">
        <v>318</v>
      </c>
      <c r="N98" t="s">
        <v>319</v>
      </c>
      <c r="O98" s="172" t="s">
        <v>318</v>
      </c>
      <c r="P98" t="s">
        <v>334</v>
      </c>
      <c r="Q98" s="1010" t="s">
        <v>2579</v>
      </c>
      <c r="R98" s="978"/>
      <c r="S98" s="1134"/>
      <c r="T98" s="1134"/>
      <c r="U98" s="242"/>
      <c r="V98" s="242"/>
      <c r="W98" s="242"/>
      <c r="AC98" t="s">
        <v>1583</v>
      </c>
      <c r="AE98" s="978"/>
      <c r="AF98" s="978"/>
      <c r="AG98" s="978"/>
      <c r="AH98" s="978"/>
      <c r="AI98" s="978"/>
    </row>
    <row r="99" spans="1:35">
      <c r="D99" t="s">
        <v>269</v>
      </c>
      <c r="E99" t="s">
        <v>245</v>
      </c>
      <c r="F99" t="s">
        <v>270</v>
      </c>
      <c r="G99" t="s">
        <v>315</v>
      </c>
      <c r="H99" t="s">
        <v>296</v>
      </c>
      <c r="I99" t="s">
        <v>10</v>
      </c>
      <c r="J99" t="s">
        <v>130</v>
      </c>
      <c r="K99" t="s">
        <v>148</v>
      </c>
      <c r="L99" t="s">
        <v>369</v>
      </c>
      <c r="M99" s="172" t="s">
        <v>318</v>
      </c>
      <c r="N99" t="s">
        <v>319</v>
      </c>
      <c r="O99" s="172" t="s">
        <v>318</v>
      </c>
      <c r="P99" t="s">
        <v>334</v>
      </c>
      <c r="Q99" s="1010" t="s">
        <v>2580</v>
      </c>
      <c r="R99" s="978"/>
      <c r="S99" s="1134"/>
      <c r="T99" s="1134"/>
      <c r="U99" s="242"/>
      <c r="V99" s="242"/>
      <c r="W99" s="242"/>
      <c r="AC99" t="s">
        <v>1583</v>
      </c>
      <c r="AE99" s="978"/>
      <c r="AF99" s="978"/>
      <c r="AG99" s="978"/>
      <c r="AH99" s="978"/>
      <c r="AI99" s="978"/>
    </row>
    <row r="100" spans="1:35">
      <c r="D100" t="s">
        <v>269</v>
      </c>
      <c r="E100" t="s">
        <v>245</v>
      </c>
      <c r="F100" t="s">
        <v>270</v>
      </c>
      <c r="G100" t="s">
        <v>315</v>
      </c>
      <c r="H100" t="s">
        <v>296</v>
      </c>
      <c r="I100" t="s">
        <v>10</v>
      </c>
      <c r="J100" t="s">
        <v>130</v>
      </c>
      <c r="K100" t="s">
        <v>148</v>
      </c>
      <c r="L100" t="s">
        <v>369</v>
      </c>
      <c r="M100" s="172" t="s">
        <v>318</v>
      </c>
      <c r="N100" t="s">
        <v>319</v>
      </c>
      <c r="O100" s="172" t="s">
        <v>318</v>
      </c>
      <c r="P100" t="s">
        <v>334</v>
      </c>
      <c r="Q100" s="1010" t="s">
        <v>2581</v>
      </c>
      <c r="R100" s="978"/>
      <c r="S100" s="1134"/>
      <c r="T100" s="1134"/>
      <c r="U100" s="242"/>
      <c r="V100" s="242"/>
      <c r="W100" s="242"/>
      <c r="AC100" t="s">
        <v>1583</v>
      </c>
      <c r="AE100" s="978"/>
      <c r="AF100" s="978"/>
      <c r="AG100" s="978"/>
      <c r="AH100" s="978"/>
      <c r="AI100" s="978"/>
    </row>
    <row r="101" spans="1:35">
      <c r="D101" t="s">
        <v>269</v>
      </c>
      <c r="E101" t="s">
        <v>245</v>
      </c>
      <c r="F101" t="s">
        <v>270</v>
      </c>
      <c r="G101" t="s">
        <v>315</v>
      </c>
      <c r="H101" t="s">
        <v>296</v>
      </c>
      <c r="I101" t="s">
        <v>10</v>
      </c>
      <c r="J101" t="s">
        <v>130</v>
      </c>
      <c r="K101" t="s">
        <v>148</v>
      </c>
      <c r="L101" t="s">
        <v>369</v>
      </c>
      <c r="M101" s="172" t="s">
        <v>318</v>
      </c>
      <c r="N101" t="s">
        <v>319</v>
      </c>
      <c r="O101" s="172" t="s">
        <v>318</v>
      </c>
      <c r="P101" t="s">
        <v>334</v>
      </c>
      <c r="Q101" s="1010" t="s">
        <v>2582</v>
      </c>
      <c r="R101" s="978"/>
      <c r="S101" s="1134"/>
      <c r="T101" s="1134"/>
      <c r="U101" s="242"/>
      <c r="V101" s="242"/>
      <c r="W101" s="242"/>
      <c r="AC101" t="s">
        <v>1583</v>
      </c>
      <c r="AE101" s="978"/>
      <c r="AF101" s="978"/>
      <c r="AG101" s="978"/>
      <c r="AH101" s="978"/>
      <c r="AI101" s="978"/>
    </row>
    <row r="102" spans="1:35">
      <c r="D102" t="s">
        <v>269</v>
      </c>
      <c r="E102" t="s">
        <v>245</v>
      </c>
      <c r="F102" t="s">
        <v>270</v>
      </c>
      <c r="G102" t="s">
        <v>315</v>
      </c>
      <c r="H102" t="s">
        <v>296</v>
      </c>
      <c r="I102" t="s">
        <v>10</v>
      </c>
      <c r="J102" t="s">
        <v>130</v>
      </c>
      <c r="K102" t="s">
        <v>148</v>
      </c>
      <c r="L102" t="s">
        <v>369</v>
      </c>
      <c r="M102" s="172" t="s">
        <v>318</v>
      </c>
      <c r="N102" t="s">
        <v>319</v>
      </c>
      <c r="O102" s="172" t="s">
        <v>318</v>
      </c>
      <c r="P102" t="s">
        <v>334</v>
      </c>
      <c r="Q102" s="1010" t="s">
        <v>2583</v>
      </c>
      <c r="R102" s="978"/>
      <c r="S102" s="1134"/>
      <c r="T102" s="1134"/>
      <c r="U102" s="242"/>
      <c r="V102" s="242"/>
      <c r="W102" s="242"/>
      <c r="AC102" t="s">
        <v>1583</v>
      </c>
      <c r="AE102" s="978"/>
      <c r="AF102" s="978"/>
      <c r="AG102" s="978"/>
      <c r="AH102" s="978"/>
      <c r="AI102" s="978"/>
    </row>
    <row r="103" spans="1:35">
      <c r="D103" t="s">
        <v>269</v>
      </c>
      <c r="E103" t="s">
        <v>245</v>
      </c>
      <c r="F103" t="s">
        <v>270</v>
      </c>
      <c r="G103" t="s">
        <v>315</v>
      </c>
      <c r="H103" t="s">
        <v>296</v>
      </c>
      <c r="I103" t="s">
        <v>10</v>
      </c>
      <c r="J103" t="s">
        <v>130</v>
      </c>
      <c r="K103" t="s">
        <v>148</v>
      </c>
      <c r="L103" t="s">
        <v>369</v>
      </c>
      <c r="M103" s="172" t="s">
        <v>318</v>
      </c>
      <c r="N103" t="s">
        <v>319</v>
      </c>
      <c r="O103" s="172" t="s">
        <v>318</v>
      </c>
      <c r="P103" t="s">
        <v>334</v>
      </c>
      <c r="Q103" s="1010" t="s">
        <v>2584</v>
      </c>
      <c r="R103" s="978"/>
      <c r="S103" s="1134"/>
      <c r="T103" s="1134"/>
      <c r="U103" s="242"/>
      <c r="V103" s="242"/>
      <c r="W103" s="242"/>
      <c r="AC103" t="s">
        <v>1583</v>
      </c>
      <c r="AE103" s="978"/>
      <c r="AF103" s="978"/>
      <c r="AG103" s="978"/>
      <c r="AH103" s="978"/>
      <c r="AI103" s="978"/>
    </row>
    <row r="104" spans="1:35">
      <c r="D104" t="s">
        <v>269</v>
      </c>
      <c r="E104" t="s">
        <v>245</v>
      </c>
      <c r="F104" t="s">
        <v>270</v>
      </c>
      <c r="G104" t="s">
        <v>315</v>
      </c>
      <c r="H104" t="s">
        <v>296</v>
      </c>
      <c r="I104" t="s">
        <v>10</v>
      </c>
      <c r="J104" t="s">
        <v>130</v>
      </c>
      <c r="K104" t="s">
        <v>148</v>
      </c>
      <c r="L104" t="s">
        <v>369</v>
      </c>
      <c r="M104" s="172" t="s">
        <v>318</v>
      </c>
      <c r="N104" t="s">
        <v>319</v>
      </c>
      <c r="O104" s="172" t="s">
        <v>318</v>
      </c>
      <c r="P104" t="s">
        <v>334</v>
      </c>
      <c r="Q104" s="1010"/>
      <c r="R104" s="978"/>
      <c r="S104" s="1134"/>
      <c r="T104" s="1134"/>
      <c r="AE104" s="1019"/>
      <c r="AF104" s="1019"/>
      <c r="AG104" s="1019"/>
      <c r="AH104" s="1019"/>
      <c r="AI104" s="1019"/>
    </row>
    <row r="105" spans="1:35">
      <c r="S105" s="341"/>
      <c r="T105" s="341"/>
    </row>
    <row r="106" spans="1:35" s="1" customFormat="1" ht="18">
      <c r="B106" s="2" t="s">
        <v>2585</v>
      </c>
      <c r="Q106" s="76"/>
      <c r="S106" s="646"/>
      <c r="T106" s="646"/>
    </row>
    <row r="107" spans="1:35">
      <c r="S107" s="341"/>
      <c r="T107" s="341"/>
    </row>
    <row r="108" spans="1:35" s="1" customFormat="1">
      <c r="A108" s="42"/>
      <c r="B108" s="48" t="s">
        <v>2430</v>
      </c>
      <c r="Q108" s="76"/>
      <c r="S108" s="646"/>
      <c r="T108" s="646"/>
    </row>
    <row r="109" spans="1:35">
      <c r="S109" s="341"/>
      <c r="T109" s="341"/>
    </row>
    <row r="110" spans="1:35">
      <c r="D110" t="s">
        <v>269</v>
      </c>
      <c r="E110" t="s">
        <v>245</v>
      </c>
      <c r="F110" t="s">
        <v>270</v>
      </c>
      <c r="G110" t="s">
        <v>2409</v>
      </c>
      <c r="H110" t="s">
        <v>272</v>
      </c>
      <c r="I110" t="s">
        <v>10</v>
      </c>
      <c r="J110" t="s">
        <v>130</v>
      </c>
      <c r="K110" t="s">
        <v>148</v>
      </c>
      <c r="L110" t="s">
        <v>369</v>
      </c>
      <c r="M110" s="172" t="s">
        <v>318</v>
      </c>
      <c r="N110" t="s">
        <v>332</v>
      </c>
      <c r="O110" s="172" t="s">
        <v>318</v>
      </c>
      <c r="P110" t="s">
        <v>334</v>
      </c>
      <c r="Q110" s="1010" t="s">
        <v>2586</v>
      </c>
      <c r="R110" s="978"/>
      <c r="S110" s="1134"/>
      <c r="T110" s="1134"/>
      <c r="U110" s="242"/>
      <c r="V110" s="242"/>
      <c r="W110" s="242"/>
      <c r="AC110" t="s">
        <v>1336</v>
      </c>
      <c r="AE110" s="978"/>
      <c r="AF110" s="978"/>
      <c r="AG110" s="978"/>
      <c r="AH110" s="978"/>
      <c r="AI110" s="978"/>
    </row>
    <row r="111" spans="1:35">
      <c r="D111" t="s">
        <v>269</v>
      </c>
      <c r="E111" t="s">
        <v>245</v>
      </c>
      <c r="F111" t="s">
        <v>270</v>
      </c>
      <c r="G111" t="s">
        <v>2409</v>
      </c>
      <c r="H111" t="s">
        <v>272</v>
      </c>
      <c r="I111" t="s">
        <v>10</v>
      </c>
      <c r="J111" t="s">
        <v>130</v>
      </c>
      <c r="K111" t="s">
        <v>148</v>
      </c>
      <c r="L111" t="s">
        <v>369</v>
      </c>
      <c r="M111" s="172" t="s">
        <v>318</v>
      </c>
      <c r="N111" t="s">
        <v>332</v>
      </c>
      <c r="O111" s="172" t="s">
        <v>318</v>
      </c>
      <c r="P111" t="s">
        <v>334</v>
      </c>
      <c r="Q111" s="1010" t="s">
        <v>2587</v>
      </c>
      <c r="R111" s="978"/>
      <c r="S111" s="1134"/>
      <c r="T111" s="1134"/>
      <c r="U111" s="242"/>
      <c r="V111" s="242"/>
      <c r="W111" s="242"/>
      <c r="AC111" t="s">
        <v>1336</v>
      </c>
      <c r="AE111" s="978"/>
      <c r="AF111" s="978"/>
      <c r="AG111" s="978"/>
      <c r="AH111" s="978"/>
      <c r="AI111" s="978"/>
    </row>
    <row r="112" spans="1:35">
      <c r="D112" t="s">
        <v>269</v>
      </c>
      <c r="E112" t="s">
        <v>245</v>
      </c>
      <c r="F112" t="s">
        <v>270</v>
      </c>
      <c r="G112" t="s">
        <v>2409</v>
      </c>
      <c r="H112" t="s">
        <v>272</v>
      </c>
      <c r="I112" t="s">
        <v>10</v>
      </c>
      <c r="J112" t="s">
        <v>130</v>
      </c>
      <c r="K112" t="s">
        <v>148</v>
      </c>
      <c r="L112" t="s">
        <v>369</v>
      </c>
      <c r="M112" s="172" t="s">
        <v>318</v>
      </c>
      <c r="N112" t="s">
        <v>332</v>
      </c>
      <c r="O112" s="172" t="s">
        <v>318</v>
      </c>
      <c r="P112" t="s">
        <v>334</v>
      </c>
      <c r="Q112" s="1010" t="s">
        <v>2588</v>
      </c>
      <c r="R112" s="978"/>
      <c r="S112" s="1134"/>
      <c r="T112" s="1134"/>
      <c r="U112" s="242"/>
      <c r="V112" s="242"/>
      <c r="W112" s="242"/>
      <c r="AC112" t="s">
        <v>1336</v>
      </c>
      <c r="AE112" s="978"/>
      <c r="AF112" s="978"/>
      <c r="AG112" s="978"/>
      <c r="AH112" s="978"/>
      <c r="AI112" s="978"/>
    </row>
    <row r="113" spans="1:35">
      <c r="D113" t="s">
        <v>269</v>
      </c>
      <c r="E113" t="s">
        <v>245</v>
      </c>
      <c r="F113" t="s">
        <v>270</v>
      </c>
      <c r="G113" t="s">
        <v>2409</v>
      </c>
      <c r="H113" t="s">
        <v>272</v>
      </c>
      <c r="I113" t="s">
        <v>10</v>
      </c>
      <c r="J113" t="s">
        <v>130</v>
      </c>
      <c r="K113" t="s">
        <v>148</v>
      </c>
      <c r="L113" t="s">
        <v>369</v>
      </c>
      <c r="M113" s="172" t="s">
        <v>318</v>
      </c>
      <c r="N113" t="s">
        <v>332</v>
      </c>
      <c r="O113" s="172" t="s">
        <v>318</v>
      </c>
      <c r="P113" t="s">
        <v>334</v>
      </c>
      <c r="Q113" s="1010" t="s">
        <v>2589</v>
      </c>
      <c r="R113" s="978"/>
      <c r="S113" s="1134"/>
      <c r="T113" s="1134"/>
      <c r="U113" s="242"/>
      <c r="V113" s="242"/>
      <c r="W113" s="242"/>
      <c r="AC113" t="s">
        <v>1336</v>
      </c>
      <c r="AE113" s="978"/>
      <c r="AF113" s="978"/>
      <c r="AG113" s="978"/>
      <c r="AH113" s="978"/>
      <c r="AI113" s="978"/>
    </row>
    <row r="114" spans="1:35">
      <c r="D114" t="s">
        <v>269</v>
      </c>
      <c r="E114" t="s">
        <v>245</v>
      </c>
      <c r="F114" t="s">
        <v>270</v>
      </c>
      <c r="G114" t="s">
        <v>2409</v>
      </c>
      <c r="H114" t="s">
        <v>272</v>
      </c>
      <c r="I114" t="s">
        <v>10</v>
      </c>
      <c r="J114" t="s">
        <v>130</v>
      </c>
      <c r="K114" t="s">
        <v>148</v>
      </c>
      <c r="L114" t="s">
        <v>369</v>
      </c>
      <c r="M114" s="172" t="s">
        <v>318</v>
      </c>
      <c r="N114" t="s">
        <v>332</v>
      </c>
      <c r="O114" s="172" t="s">
        <v>318</v>
      </c>
      <c r="P114" t="s">
        <v>334</v>
      </c>
      <c r="Q114" s="1010" t="s">
        <v>2590</v>
      </c>
      <c r="R114" s="978"/>
      <c r="S114" s="1134"/>
      <c r="T114" s="1134"/>
      <c r="U114" s="242"/>
      <c r="V114" s="242"/>
      <c r="W114" s="242"/>
      <c r="AC114" t="s">
        <v>1336</v>
      </c>
      <c r="AE114" s="978"/>
      <c r="AF114" s="978"/>
      <c r="AG114" s="978"/>
      <c r="AH114" s="978"/>
      <c r="AI114" s="978"/>
    </row>
    <row r="115" spans="1:35">
      <c r="D115" t="s">
        <v>269</v>
      </c>
      <c r="E115" t="s">
        <v>245</v>
      </c>
      <c r="F115" t="s">
        <v>270</v>
      </c>
      <c r="G115" t="s">
        <v>2409</v>
      </c>
      <c r="H115" t="s">
        <v>272</v>
      </c>
      <c r="I115" t="s">
        <v>10</v>
      </c>
      <c r="J115" t="s">
        <v>130</v>
      </c>
      <c r="K115" t="s">
        <v>148</v>
      </c>
      <c r="L115" t="s">
        <v>369</v>
      </c>
      <c r="M115" s="172" t="s">
        <v>318</v>
      </c>
      <c r="N115" t="s">
        <v>332</v>
      </c>
      <c r="O115" s="172" t="s">
        <v>318</v>
      </c>
      <c r="P115" t="s">
        <v>334</v>
      </c>
      <c r="Q115" s="1010" t="s">
        <v>2591</v>
      </c>
      <c r="R115" s="978"/>
      <c r="S115" s="1134"/>
      <c r="T115" s="1134"/>
      <c r="U115" s="242"/>
      <c r="V115" s="242"/>
      <c r="W115" s="242"/>
      <c r="AC115" t="s">
        <v>1336</v>
      </c>
      <c r="AE115" s="978"/>
      <c r="AF115" s="978"/>
      <c r="AG115" s="978"/>
      <c r="AH115" s="978"/>
      <c r="AI115" s="978"/>
    </row>
    <row r="116" spans="1:35">
      <c r="D116" t="s">
        <v>269</v>
      </c>
      <c r="E116" t="s">
        <v>245</v>
      </c>
      <c r="F116" t="s">
        <v>270</v>
      </c>
      <c r="G116" t="s">
        <v>2409</v>
      </c>
      <c r="H116" t="s">
        <v>272</v>
      </c>
      <c r="I116" t="s">
        <v>10</v>
      </c>
      <c r="J116" t="s">
        <v>130</v>
      </c>
      <c r="K116" t="s">
        <v>148</v>
      </c>
      <c r="L116" t="s">
        <v>369</v>
      </c>
      <c r="M116" s="172" t="s">
        <v>318</v>
      </c>
      <c r="N116" t="s">
        <v>332</v>
      </c>
      <c r="O116" s="172" t="s">
        <v>318</v>
      </c>
      <c r="P116" t="s">
        <v>334</v>
      </c>
      <c r="Q116" s="1138"/>
      <c r="R116" s="1019"/>
      <c r="S116" s="1137"/>
      <c r="T116" s="1137"/>
      <c r="AC116" t="s">
        <v>1336</v>
      </c>
      <c r="AE116" s="1019"/>
      <c r="AF116" s="1019"/>
      <c r="AG116" s="1019"/>
      <c r="AH116" s="1019"/>
      <c r="AI116" s="1019"/>
    </row>
    <row r="117" spans="1:35">
      <c r="S117" s="341"/>
      <c r="T117" s="341"/>
    </row>
    <row r="118" spans="1:35" s="1" customFormat="1">
      <c r="A118" s="42"/>
      <c r="B118" s="48" t="s">
        <v>296</v>
      </c>
      <c r="Q118" s="76"/>
      <c r="S118" s="646"/>
      <c r="T118" s="646"/>
    </row>
    <row r="119" spans="1:35">
      <c r="S119" s="341"/>
      <c r="T119" s="341"/>
    </row>
    <row r="120" spans="1:35">
      <c r="D120" t="s">
        <v>269</v>
      </c>
      <c r="E120" t="s">
        <v>245</v>
      </c>
      <c r="F120" t="s">
        <v>270</v>
      </c>
      <c r="G120" t="s">
        <v>315</v>
      </c>
      <c r="H120" t="s">
        <v>296</v>
      </c>
      <c r="I120" t="s">
        <v>10</v>
      </c>
      <c r="J120" t="s">
        <v>130</v>
      </c>
      <c r="K120" t="s">
        <v>148</v>
      </c>
      <c r="L120" t="s">
        <v>369</v>
      </c>
      <c r="M120" s="172" t="s">
        <v>318</v>
      </c>
      <c r="N120" t="s">
        <v>332</v>
      </c>
      <c r="O120" s="172" t="s">
        <v>318</v>
      </c>
      <c r="P120" t="s">
        <v>334</v>
      </c>
      <c r="Q120" s="1010" t="s">
        <v>2586</v>
      </c>
      <c r="R120" s="978"/>
      <c r="S120" s="1134"/>
      <c r="T120" s="1134"/>
      <c r="U120" s="242"/>
      <c r="V120" s="242"/>
      <c r="W120" s="242"/>
      <c r="AC120" t="s">
        <v>1583</v>
      </c>
      <c r="AE120" s="978"/>
      <c r="AF120" s="978"/>
      <c r="AG120" s="978"/>
      <c r="AH120" s="978"/>
      <c r="AI120" s="978"/>
    </row>
    <row r="121" spans="1:35">
      <c r="D121" t="s">
        <v>269</v>
      </c>
      <c r="E121" t="s">
        <v>245</v>
      </c>
      <c r="F121" t="s">
        <v>270</v>
      </c>
      <c r="G121" t="s">
        <v>315</v>
      </c>
      <c r="H121" t="s">
        <v>296</v>
      </c>
      <c r="I121" t="s">
        <v>10</v>
      </c>
      <c r="J121" t="s">
        <v>130</v>
      </c>
      <c r="K121" t="s">
        <v>148</v>
      </c>
      <c r="L121" t="s">
        <v>369</v>
      </c>
      <c r="M121" s="172" t="s">
        <v>318</v>
      </c>
      <c r="N121" t="s">
        <v>332</v>
      </c>
      <c r="O121" s="172" t="s">
        <v>318</v>
      </c>
      <c r="P121" t="s">
        <v>334</v>
      </c>
      <c r="Q121" s="1010" t="s">
        <v>2587</v>
      </c>
      <c r="R121" s="978"/>
      <c r="S121" s="1134"/>
      <c r="T121" s="1134"/>
      <c r="U121" s="242"/>
      <c r="V121" s="242"/>
      <c r="W121" s="242"/>
      <c r="AC121" t="s">
        <v>2592</v>
      </c>
      <c r="AE121" s="978"/>
      <c r="AF121" s="978"/>
      <c r="AG121" s="978"/>
      <c r="AH121" s="978"/>
      <c r="AI121" s="978"/>
    </row>
    <row r="122" spans="1:35">
      <c r="D122" t="s">
        <v>269</v>
      </c>
      <c r="E122" t="s">
        <v>245</v>
      </c>
      <c r="F122" t="s">
        <v>270</v>
      </c>
      <c r="G122" t="s">
        <v>315</v>
      </c>
      <c r="H122" t="s">
        <v>296</v>
      </c>
      <c r="I122" t="s">
        <v>10</v>
      </c>
      <c r="J122" t="s">
        <v>130</v>
      </c>
      <c r="K122" t="s">
        <v>148</v>
      </c>
      <c r="L122" t="s">
        <v>369</v>
      </c>
      <c r="M122" s="172" t="s">
        <v>318</v>
      </c>
      <c r="N122" t="s">
        <v>332</v>
      </c>
      <c r="O122" s="172" t="s">
        <v>318</v>
      </c>
      <c r="P122" t="s">
        <v>334</v>
      </c>
      <c r="Q122" s="1010" t="s">
        <v>2588</v>
      </c>
      <c r="R122" s="978"/>
      <c r="S122" s="1134"/>
      <c r="T122" s="1134"/>
      <c r="U122" s="242"/>
      <c r="V122" s="242"/>
      <c r="W122" s="242"/>
      <c r="AC122" t="s">
        <v>1583</v>
      </c>
      <c r="AE122" s="978"/>
      <c r="AF122" s="978"/>
      <c r="AG122" s="978"/>
      <c r="AH122" s="978"/>
      <c r="AI122" s="978"/>
    </row>
    <row r="123" spans="1:35">
      <c r="D123" t="s">
        <v>269</v>
      </c>
      <c r="E123" t="s">
        <v>245</v>
      </c>
      <c r="F123" t="s">
        <v>270</v>
      </c>
      <c r="G123" t="s">
        <v>315</v>
      </c>
      <c r="H123" t="s">
        <v>296</v>
      </c>
      <c r="I123" t="s">
        <v>10</v>
      </c>
      <c r="J123" t="s">
        <v>130</v>
      </c>
      <c r="K123" t="s">
        <v>148</v>
      </c>
      <c r="L123" t="s">
        <v>369</v>
      </c>
      <c r="M123" s="172" t="s">
        <v>318</v>
      </c>
      <c r="N123" t="s">
        <v>332</v>
      </c>
      <c r="O123" s="172" t="s">
        <v>318</v>
      </c>
      <c r="P123" t="s">
        <v>334</v>
      </c>
      <c r="Q123" s="1010" t="s">
        <v>2589</v>
      </c>
      <c r="R123" s="978"/>
      <c r="S123" s="1134"/>
      <c r="T123" s="1134"/>
      <c r="U123" s="242"/>
      <c r="V123" s="242"/>
      <c r="W123" s="242"/>
      <c r="AC123" t="s">
        <v>1583</v>
      </c>
      <c r="AE123" s="978"/>
      <c r="AF123" s="978"/>
      <c r="AG123" s="978"/>
      <c r="AH123" s="978"/>
      <c r="AI123" s="978"/>
    </row>
    <row r="124" spans="1:35">
      <c r="D124" t="s">
        <v>269</v>
      </c>
      <c r="E124" t="s">
        <v>245</v>
      </c>
      <c r="F124" t="s">
        <v>270</v>
      </c>
      <c r="G124" t="s">
        <v>315</v>
      </c>
      <c r="H124" t="s">
        <v>296</v>
      </c>
      <c r="I124" t="s">
        <v>10</v>
      </c>
      <c r="J124" t="s">
        <v>130</v>
      </c>
      <c r="K124" t="s">
        <v>148</v>
      </c>
      <c r="L124" t="s">
        <v>369</v>
      </c>
      <c r="M124" s="172" t="s">
        <v>318</v>
      </c>
      <c r="N124" t="s">
        <v>332</v>
      </c>
      <c r="O124" s="172" t="s">
        <v>318</v>
      </c>
      <c r="P124" t="s">
        <v>334</v>
      </c>
      <c r="Q124" s="1010" t="s">
        <v>2590</v>
      </c>
      <c r="R124" s="978"/>
      <c r="S124" s="1134"/>
      <c r="T124" s="1134"/>
      <c r="U124" s="242"/>
      <c r="V124" s="242"/>
      <c r="W124" s="242"/>
      <c r="AC124" t="s">
        <v>1583</v>
      </c>
      <c r="AE124" s="978"/>
      <c r="AF124" s="978"/>
      <c r="AG124" s="978"/>
      <c r="AH124" s="978"/>
      <c r="AI124" s="978"/>
    </row>
    <row r="125" spans="1:35">
      <c r="D125" t="s">
        <v>269</v>
      </c>
      <c r="E125" t="s">
        <v>245</v>
      </c>
      <c r="F125" t="s">
        <v>270</v>
      </c>
      <c r="G125" t="s">
        <v>315</v>
      </c>
      <c r="H125" t="s">
        <v>296</v>
      </c>
      <c r="I125" t="s">
        <v>10</v>
      </c>
      <c r="J125" t="s">
        <v>130</v>
      </c>
      <c r="K125" t="s">
        <v>148</v>
      </c>
      <c r="L125" t="s">
        <v>369</v>
      </c>
      <c r="M125" s="172" t="s">
        <v>318</v>
      </c>
      <c r="N125" t="s">
        <v>332</v>
      </c>
      <c r="O125" s="172" t="s">
        <v>318</v>
      </c>
      <c r="P125" t="s">
        <v>334</v>
      </c>
      <c r="Q125" s="1010" t="s">
        <v>2591</v>
      </c>
      <c r="R125" s="978"/>
      <c r="S125" s="1134"/>
      <c r="T125" s="1134"/>
      <c r="U125" s="242"/>
      <c r="V125" s="242"/>
      <c r="W125" s="242"/>
      <c r="AC125" t="s">
        <v>1583</v>
      </c>
      <c r="AE125" s="978"/>
      <c r="AF125" s="978"/>
      <c r="AG125" s="978"/>
      <c r="AH125" s="978"/>
      <c r="AI125" s="978"/>
    </row>
    <row r="126" spans="1:35">
      <c r="D126" t="s">
        <v>269</v>
      </c>
      <c r="E126" t="s">
        <v>245</v>
      </c>
      <c r="F126" t="s">
        <v>270</v>
      </c>
      <c r="G126" t="s">
        <v>315</v>
      </c>
      <c r="H126" t="s">
        <v>296</v>
      </c>
      <c r="I126" t="s">
        <v>10</v>
      </c>
      <c r="J126" t="s">
        <v>130</v>
      </c>
      <c r="K126" t="s">
        <v>148</v>
      </c>
      <c r="L126" t="s">
        <v>369</v>
      </c>
      <c r="M126" s="172" t="s">
        <v>318</v>
      </c>
      <c r="N126" t="s">
        <v>332</v>
      </c>
      <c r="O126" s="172" t="s">
        <v>318</v>
      </c>
      <c r="P126" t="s">
        <v>334</v>
      </c>
      <c r="Q126" s="1138"/>
      <c r="R126" s="1019"/>
      <c r="S126" s="1137"/>
      <c r="T126" s="1137"/>
      <c r="AE126" s="1019"/>
      <c r="AF126" s="1019"/>
      <c r="AG126" s="1019"/>
      <c r="AH126" s="1019"/>
      <c r="AI126" s="1019"/>
    </row>
    <row r="127" spans="1:35">
      <c r="S127" s="341"/>
      <c r="T127" s="341"/>
    </row>
    <row r="128" spans="1:35" s="46" customFormat="1" ht="18.75">
      <c r="A128" s="47" t="s">
        <v>1566</v>
      </c>
      <c r="Q128" s="73"/>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10" id="{AF5C819A-A2B5-4A71-BD4A-1A256CE6B5E0}">
            <xm:f>'1.5 Universal Data'!$C$8&lt;$AE$7</xm:f>
            <x14:dxf>
              <fill>
                <patternFill patternType="lightUp">
                  <bgColor theme="0"/>
                </patternFill>
              </fill>
            </x14:dxf>
          </x14:cfRule>
          <xm:sqref>AE13:AF47</xm:sqref>
        </x14:conditionalFormatting>
        <x14:conditionalFormatting xmlns:xm="http://schemas.microsoft.com/office/excel/2006/main">
          <x14:cfRule type="expression" priority="9" id="{D6DBFF4B-2CCA-4E13-B46B-1884853F52A3}">
            <xm:f>'1.5 Universal Data'!$C$8&lt;$AE$7</xm:f>
            <x14:dxf>
              <fill>
                <patternFill patternType="lightUp">
                  <bgColor theme="0"/>
                </patternFill>
              </fill>
            </x14:dxf>
          </x14:cfRule>
          <xm:sqref>AE54:AF67</xm:sqref>
        </x14:conditionalFormatting>
        <x14:conditionalFormatting xmlns:xm="http://schemas.microsoft.com/office/excel/2006/main">
          <x14:cfRule type="expression" priority="8" id="{E7DF760C-560A-4A49-AFF3-CF1388EADDC2}">
            <xm:f>'1.5 Universal Data'!$C$8&lt;$AE$7</xm:f>
            <x14:dxf>
              <fill>
                <patternFill patternType="lightUp">
                  <bgColor theme="0"/>
                </patternFill>
              </fill>
            </x14:dxf>
          </x14:cfRule>
          <xm:sqref>AE76:AF78</xm:sqref>
        </x14:conditionalFormatting>
        <x14:conditionalFormatting xmlns:xm="http://schemas.microsoft.com/office/excel/2006/main">
          <x14:cfRule type="expression" priority="7" id="{0B6BA386-A738-4EA4-A5FC-67E365D6AC60}">
            <xm:f>'1.5 Universal Data'!$C$8&lt;$AE$7</xm:f>
            <x14:dxf>
              <fill>
                <patternFill patternType="lightUp">
                  <bgColor theme="0"/>
                </patternFill>
              </fill>
            </x14:dxf>
          </x14:cfRule>
          <xm:sqref>AE86:AF92</xm:sqref>
        </x14:conditionalFormatting>
        <x14:conditionalFormatting xmlns:xm="http://schemas.microsoft.com/office/excel/2006/main">
          <x14:cfRule type="expression" priority="6" id="{BBBB08D4-14C5-4A03-B16B-671411508099}">
            <xm:f>'1.5 Universal Data'!$C$8&lt;$AE$7</xm:f>
            <x14:dxf>
              <fill>
                <patternFill patternType="lightUp">
                  <bgColor theme="0"/>
                </patternFill>
              </fill>
            </x14:dxf>
          </x14:cfRule>
          <xm:sqref>AE97:AF103</xm:sqref>
        </x14:conditionalFormatting>
        <x14:conditionalFormatting xmlns:xm="http://schemas.microsoft.com/office/excel/2006/main">
          <x14:cfRule type="expression" priority="5" id="{2E0FA933-D9CA-4446-8D64-C51BC290354B}">
            <xm:f>'1.5 Universal Data'!$C$8&lt;$AE$7</xm:f>
            <x14:dxf>
              <fill>
                <patternFill patternType="lightUp">
                  <bgColor theme="0"/>
                </patternFill>
              </fill>
            </x14:dxf>
          </x14:cfRule>
          <xm:sqref>AE110:AF115</xm:sqref>
        </x14:conditionalFormatting>
        <x14:conditionalFormatting xmlns:xm="http://schemas.microsoft.com/office/excel/2006/main">
          <x14:cfRule type="expression" priority="4" id="{D28D08CB-36F4-4E5F-8576-745D1510E519}">
            <xm:f>'1.5 Universal Data'!$C$8&lt;$AE$7</xm:f>
            <x14:dxf>
              <fill>
                <patternFill patternType="lightUp">
                  <bgColor theme="0"/>
                </patternFill>
              </fill>
            </x14:dxf>
          </x14:cfRule>
          <xm:sqref>AE120:AF125</xm:sqref>
        </x14:conditionalFormatting>
        <x14:conditionalFormatting xmlns:xm="http://schemas.microsoft.com/office/excel/2006/main">
          <x14:cfRule type="expression" priority="43" id="{A3382FC8-E076-4976-8EBE-6D60BBDF19C3}">
            <xm:f>'1.5 Universal Data'!$C$8&lt;$AG$7</xm:f>
            <x14:dxf>
              <fill>
                <patternFill patternType="lightUp">
                  <bgColor theme="0"/>
                </patternFill>
              </fill>
            </x14:dxf>
          </x14:cfRule>
          <xm:sqref>AG13:AG47</xm:sqref>
        </x14:conditionalFormatting>
        <x14:conditionalFormatting xmlns:xm="http://schemas.microsoft.com/office/excel/2006/main">
          <x14:cfRule type="expression" priority="1" id="{D8630789-CF45-405F-B5FC-28A871FEE3C9}">
            <xm:f>'1.5 Universal Data'!$C$8&lt;$AE$7</xm:f>
            <x14:dxf>
              <fill>
                <patternFill patternType="lightUp">
                  <bgColor theme="0"/>
                </patternFill>
              </fill>
            </x14:dxf>
          </x14:cfRule>
          <xm:sqref>AG54:AG60</xm:sqref>
        </x14:conditionalFormatting>
        <x14:conditionalFormatting xmlns:xm="http://schemas.microsoft.com/office/excel/2006/main">
          <x14:cfRule type="expression" priority="38" id="{7232C7DE-27CC-434C-9DD9-1E7EF244F2DD}">
            <xm:f>'1.5 Universal Data'!$C$8&lt;$AG$7</xm:f>
            <x14:dxf>
              <fill>
                <patternFill patternType="lightUp">
                  <bgColor theme="0"/>
                </patternFill>
              </fill>
            </x14:dxf>
          </x14:cfRule>
          <xm:sqref>AG61:AG67</xm:sqref>
        </x14:conditionalFormatting>
        <x14:conditionalFormatting xmlns:xm="http://schemas.microsoft.com/office/excel/2006/main">
          <x14:cfRule type="expression" priority="33" id="{DA1E72A8-E422-40C0-AC06-A77D928C7395}">
            <xm:f>'1.5 Universal Data'!$C$8&lt;$AG$7</xm:f>
            <x14:dxf>
              <fill>
                <patternFill patternType="lightUp">
                  <bgColor theme="0"/>
                </patternFill>
              </fill>
            </x14:dxf>
          </x14:cfRule>
          <xm:sqref>AG76:AG78</xm:sqref>
        </x14:conditionalFormatting>
        <x14:conditionalFormatting xmlns:xm="http://schemas.microsoft.com/office/excel/2006/main">
          <x14:cfRule type="expression" priority="28" id="{F8AAA1C9-71F9-40C0-9497-847A430181EE}">
            <xm:f>'1.5 Universal Data'!$C$8&lt;$AG$7</xm:f>
            <x14:dxf>
              <fill>
                <patternFill patternType="lightUp">
                  <bgColor theme="0"/>
                </patternFill>
              </fill>
            </x14:dxf>
          </x14:cfRule>
          <xm:sqref>AG86:AG92</xm:sqref>
        </x14:conditionalFormatting>
        <x14:conditionalFormatting xmlns:xm="http://schemas.microsoft.com/office/excel/2006/main">
          <x14:cfRule type="expression" priority="23" id="{3063C31F-EE6A-4B2D-B823-05E154D43FE8}">
            <xm:f>'1.5 Universal Data'!$C$8&lt;$AG$7</xm:f>
            <x14:dxf>
              <fill>
                <patternFill patternType="lightUp">
                  <bgColor theme="0"/>
                </patternFill>
              </fill>
            </x14:dxf>
          </x14:cfRule>
          <xm:sqref>AG97:AG103</xm:sqref>
        </x14:conditionalFormatting>
        <x14:conditionalFormatting xmlns:xm="http://schemas.microsoft.com/office/excel/2006/main">
          <x14:cfRule type="expression" priority="18" id="{65E26687-E0DB-409B-9341-1F4513A80660}">
            <xm:f>'1.5 Universal Data'!$C$8&lt;$AG$7</xm:f>
            <x14:dxf>
              <fill>
                <patternFill patternType="lightUp">
                  <bgColor theme="0"/>
                </patternFill>
              </fill>
            </x14:dxf>
          </x14:cfRule>
          <xm:sqref>AG110:AG115</xm:sqref>
        </x14:conditionalFormatting>
        <x14:conditionalFormatting xmlns:xm="http://schemas.microsoft.com/office/excel/2006/main">
          <x14:cfRule type="expression" priority="13" id="{0DF81CA8-4079-4C96-8384-9188A3422D72}">
            <xm:f>'1.5 Universal Data'!$C$8&lt;$AG$7</xm:f>
            <x14:dxf>
              <fill>
                <patternFill patternType="lightUp">
                  <bgColor theme="0"/>
                </patternFill>
              </fill>
            </x14:dxf>
          </x14:cfRule>
          <xm:sqref>AG120:AG125</xm:sqref>
        </x14:conditionalFormatting>
        <x14:conditionalFormatting xmlns:xm="http://schemas.microsoft.com/office/excel/2006/main">
          <x14:cfRule type="expression" priority="42" id="{65DCA4DC-A2F6-45EA-8B63-2271C23E2275}">
            <xm:f>'1.5 Universal Data'!$C$8&lt;$AH$7</xm:f>
            <x14:dxf>
              <fill>
                <patternFill patternType="lightUp">
                  <bgColor theme="0"/>
                </patternFill>
              </fill>
            </x14:dxf>
          </x14:cfRule>
          <xm:sqref>AH13:AH47</xm:sqref>
        </x14:conditionalFormatting>
        <x14:conditionalFormatting xmlns:xm="http://schemas.microsoft.com/office/excel/2006/main">
          <x14:cfRule type="expression" priority="37" id="{A3E19D26-6B98-4093-951D-4D92987A4B82}">
            <xm:f>'1.5 Universal Data'!$C$8&lt;$AH$7</xm:f>
            <x14:dxf>
              <fill>
                <patternFill patternType="lightUp">
                  <bgColor theme="0"/>
                </patternFill>
              </fill>
            </x14:dxf>
          </x14:cfRule>
          <xm:sqref>AH54:AH67</xm:sqref>
        </x14:conditionalFormatting>
        <x14:conditionalFormatting xmlns:xm="http://schemas.microsoft.com/office/excel/2006/main">
          <x14:cfRule type="expression" priority="32" id="{11ADBDFB-DDF2-4FCF-A882-544D3AA0E3F3}">
            <xm:f>'1.5 Universal Data'!$C$8&lt;$AH$7</xm:f>
            <x14:dxf>
              <fill>
                <patternFill patternType="lightUp">
                  <bgColor theme="0"/>
                </patternFill>
              </fill>
            </x14:dxf>
          </x14:cfRule>
          <xm:sqref>AH76:AH78</xm:sqref>
        </x14:conditionalFormatting>
        <x14:conditionalFormatting xmlns:xm="http://schemas.microsoft.com/office/excel/2006/main">
          <x14:cfRule type="expression" priority="27" id="{6E378CC6-9F6E-4EA6-93DD-873DB20B2833}">
            <xm:f>'1.5 Universal Data'!$C$8&lt;$AH$7</xm:f>
            <x14:dxf>
              <fill>
                <patternFill patternType="lightUp">
                  <bgColor theme="0"/>
                </patternFill>
              </fill>
            </x14:dxf>
          </x14:cfRule>
          <xm:sqref>AH86:AH92</xm:sqref>
        </x14:conditionalFormatting>
        <x14:conditionalFormatting xmlns:xm="http://schemas.microsoft.com/office/excel/2006/main">
          <x14:cfRule type="expression" priority="22" id="{18398AB5-A278-4C1A-A4CA-7D66BBFFBEF2}">
            <xm:f>'1.5 Universal Data'!$C$8&lt;$AH$7</xm:f>
            <x14:dxf>
              <fill>
                <patternFill patternType="lightUp">
                  <bgColor theme="0"/>
                </patternFill>
              </fill>
            </x14:dxf>
          </x14:cfRule>
          <xm:sqref>AH97:AH103</xm:sqref>
        </x14:conditionalFormatting>
        <x14:conditionalFormatting xmlns:xm="http://schemas.microsoft.com/office/excel/2006/main">
          <x14:cfRule type="expression" priority="17" id="{DE3E9C28-E5C6-44AB-9A3D-11FC285566A2}">
            <xm:f>'1.5 Universal Data'!$C$8&lt;$AH$7</xm:f>
            <x14:dxf>
              <fill>
                <patternFill patternType="lightUp">
                  <bgColor theme="0"/>
                </patternFill>
              </fill>
            </x14:dxf>
          </x14:cfRule>
          <xm:sqref>AH110:AH115</xm:sqref>
        </x14:conditionalFormatting>
        <x14:conditionalFormatting xmlns:xm="http://schemas.microsoft.com/office/excel/2006/main">
          <x14:cfRule type="expression" priority="12" id="{9A788CDF-A544-4709-A0DC-171E4255A2AA}">
            <xm:f>'1.5 Universal Data'!$C$8&lt;$AH$7</xm:f>
            <x14:dxf>
              <fill>
                <patternFill patternType="lightUp">
                  <bgColor theme="0"/>
                </patternFill>
              </fill>
            </x14:dxf>
          </x14:cfRule>
          <xm:sqref>AH120:AH125</xm:sqref>
        </x14:conditionalFormatting>
        <x14:conditionalFormatting xmlns:xm="http://schemas.microsoft.com/office/excel/2006/main">
          <x14:cfRule type="expression" priority="41" id="{8D39EC20-B8D3-4ECB-B62C-0DAAA0EB616B}">
            <xm:f>'1.5 Universal Data'!$C$8&lt;$AI$7</xm:f>
            <x14:dxf>
              <fill>
                <patternFill patternType="lightUp">
                  <bgColor theme="0"/>
                </patternFill>
              </fill>
            </x14:dxf>
          </x14:cfRule>
          <xm:sqref>AI13:AI47</xm:sqref>
        </x14:conditionalFormatting>
        <x14:conditionalFormatting xmlns:xm="http://schemas.microsoft.com/office/excel/2006/main">
          <x14:cfRule type="expression" priority="36" id="{E37A45B0-E7ED-4C8B-B967-3BF469B76DD9}">
            <xm:f>'1.5 Universal Data'!$C$8&lt;$AI$7</xm:f>
            <x14:dxf>
              <fill>
                <patternFill patternType="lightUp">
                  <bgColor theme="0"/>
                </patternFill>
              </fill>
            </x14:dxf>
          </x14:cfRule>
          <xm:sqref>AI54:AI67</xm:sqref>
        </x14:conditionalFormatting>
        <x14:conditionalFormatting xmlns:xm="http://schemas.microsoft.com/office/excel/2006/main">
          <x14:cfRule type="expression" priority="31" id="{7F0355C0-283E-4B6B-BAB0-A3B3DE3266BC}">
            <xm:f>'1.5 Universal Data'!$C$8&lt;$AI$7</xm:f>
            <x14:dxf>
              <fill>
                <patternFill patternType="lightUp">
                  <bgColor theme="0"/>
                </patternFill>
              </fill>
            </x14:dxf>
          </x14:cfRule>
          <xm:sqref>AI76:AI78</xm:sqref>
        </x14:conditionalFormatting>
        <x14:conditionalFormatting xmlns:xm="http://schemas.microsoft.com/office/excel/2006/main">
          <x14:cfRule type="expression" priority="26" id="{178469F8-7901-40D1-8507-4B5B46EC28E3}">
            <xm:f>'1.5 Universal Data'!$C$8&lt;$AI$7</xm:f>
            <x14:dxf>
              <fill>
                <patternFill patternType="lightUp">
                  <bgColor theme="0"/>
                </patternFill>
              </fill>
            </x14:dxf>
          </x14:cfRule>
          <xm:sqref>AI86:AI92</xm:sqref>
        </x14:conditionalFormatting>
        <x14:conditionalFormatting xmlns:xm="http://schemas.microsoft.com/office/excel/2006/main">
          <x14:cfRule type="expression" priority="21" id="{B7C3F308-0971-4B98-B3D9-7A78D1F2B3E8}">
            <xm:f>'1.5 Universal Data'!$C$8&lt;$AI$7</xm:f>
            <x14:dxf>
              <fill>
                <patternFill patternType="lightUp">
                  <bgColor theme="0"/>
                </patternFill>
              </fill>
            </x14:dxf>
          </x14:cfRule>
          <xm:sqref>AI97:AI103</xm:sqref>
        </x14:conditionalFormatting>
        <x14:conditionalFormatting xmlns:xm="http://schemas.microsoft.com/office/excel/2006/main">
          <x14:cfRule type="expression" priority="16" id="{1E436ED6-A18A-4DDF-A3A4-E3C7DAA1CC3B}">
            <xm:f>'1.5 Universal Data'!$C$8&lt;$AI$7</xm:f>
            <x14:dxf>
              <fill>
                <patternFill patternType="lightUp">
                  <bgColor theme="0"/>
                </patternFill>
              </fill>
            </x14:dxf>
          </x14:cfRule>
          <xm:sqref>AI110:AI115</xm:sqref>
        </x14:conditionalFormatting>
        <x14:conditionalFormatting xmlns:xm="http://schemas.microsoft.com/office/excel/2006/main">
          <x14:cfRule type="expression" priority="11" id="{80476C9D-2347-4C88-9112-C07039B7076B}">
            <xm:f>'1.5 Universal Data'!$C$8&lt;$AI$7</xm:f>
            <x14:dxf>
              <fill>
                <patternFill patternType="lightUp">
                  <bgColor theme="0"/>
                </patternFill>
              </fill>
            </x14:dxf>
          </x14:cfRule>
          <xm:sqref>AI120:AI125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6AE515B-7F3C-4A4E-AE5D-93296D3AC43D}">
          <x14:formula1>
            <xm:f>'1.3 Lists'!$AB$11:$AB$17</xm:f>
          </x14:formula1>
          <xm:sqref>U13:U47 U54:U67</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EC3A-649F-413F-BF31-7CE618C37431}">
  <sheetPr>
    <tabColor theme="7" tint="0.39997558519241921"/>
  </sheetPr>
  <dimension ref="A1:AI109"/>
  <sheetViews>
    <sheetView topLeftCell="O1" zoomScale="80" zoomScaleNormal="80" workbookViewId="0">
      <selection activeCell="AF6" sqref="AF6"/>
    </sheetView>
    <sheetView workbookViewId="1"/>
  </sheetViews>
  <sheetFormatPr defaultRowHeight="15"/>
  <cols>
    <col min="1" max="3" width="1.85546875" customWidth="1"/>
    <col min="4" max="4" width="4.85546875" customWidth="1"/>
    <col min="5" max="5" width="5" bestFit="1" customWidth="1"/>
    <col min="6" max="6" width="24.42578125" bestFit="1" customWidth="1"/>
    <col min="7" max="7" width="5" customWidth="1"/>
    <col min="8" max="8" width="11.140625" bestFit="1" customWidth="1"/>
    <col min="9" max="9" width="24.140625" bestFit="1" customWidth="1"/>
    <col min="10" max="10" width="9.42578125" bestFit="1" customWidth="1"/>
    <col min="11" max="11" width="26.42578125" bestFit="1" customWidth="1"/>
    <col min="12" max="12" width="26.85546875" bestFit="1" customWidth="1"/>
    <col min="13" max="13" width="1.85546875" customWidth="1"/>
    <col min="14" max="14" width="38.42578125" bestFit="1" customWidth="1"/>
    <col min="15" max="15" width="1.85546875" customWidth="1"/>
    <col min="16" max="16" width="7.140625" bestFit="1" customWidth="1"/>
    <col min="17" max="17" width="15.42578125" customWidth="1"/>
    <col min="18" max="18" width="28" bestFit="1" customWidth="1"/>
    <col min="19" max="19" width="13" bestFit="1" customWidth="1"/>
    <col min="20" max="20" width="12.85546875" customWidth="1"/>
    <col min="21" max="21" width="34.42578125" bestFit="1" customWidth="1"/>
    <col min="22" max="22" width="12.140625" customWidth="1"/>
    <col min="23" max="23" width="24.42578125" bestFit="1" customWidth="1"/>
    <col min="24"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2593</v>
      </c>
    </row>
    <row r="6" spans="1:35">
      <c r="AE6" s="1658"/>
      <c r="AF6" s="1659"/>
      <c r="AG6" s="1662" t="s">
        <v>3191</v>
      </c>
      <c r="AH6" s="1659"/>
      <c r="AI6" s="1660"/>
    </row>
    <row r="7" spans="1:35" s="43" customFormat="1">
      <c r="D7" s="55" t="s">
        <v>244</v>
      </c>
      <c r="E7" s="55" t="s">
        <v>245</v>
      </c>
      <c r="F7" s="55" t="s">
        <v>246</v>
      </c>
      <c r="G7" s="55" t="s">
        <v>1587</v>
      </c>
      <c r="H7" s="55" t="s">
        <v>2407</v>
      </c>
      <c r="I7" s="55" t="s">
        <v>249</v>
      </c>
      <c r="J7" s="55" t="s">
        <v>250</v>
      </c>
      <c r="K7" s="55" t="s">
        <v>251</v>
      </c>
      <c r="L7" s="55" t="s">
        <v>252</v>
      </c>
      <c r="M7" s="55"/>
      <c r="N7" s="55" t="s">
        <v>254</v>
      </c>
      <c r="O7" s="55"/>
      <c r="P7" s="55" t="s">
        <v>256</v>
      </c>
      <c r="Q7" s="55" t="s">
        <v>2503</v>
      </c>
      <c r="R7" s="55" t="s">
        <v>2441</v>
      </c>
      <c r="S7" s="55" t="s">
        <v>2560</v>
      </c>
      <c r="T7" s="55" t="s">
        <v>2561</v>
      </c>
      <c r="U7" s="55" t="s">
        <v>2594</v>
      </c>
      <c r="V7" s="55" t="s">
        <v>40</v>
      </c>
      <c r="W7" s="55" t="s">
        <v>2595</v>
      </c>
      <c r="X7" s="55"/>
      <c r="Y7" s="55"/>
      <c r="Z7" s="55"/>
      <c r="AA7" s="55"/>
      <c r="AB7" s="55"/>
      <c r="AC7" s="55" t="s">
        <v>1578</v>
      </c>
      <c r="AE7" s="52">
        <v>2022</v>
      </c>
      <c r="AF7" s="51">
        <v>2023</v>
      </c>
      <c r="AG7" s="51">
        <v>2024</v>
      </c>
      <c r="AH7" s="51">
        <v>2025</v>
      </c>
      <c r="AI7" s="50">
        <v>2026</v>
      </c>
    </row>
    <row r="8" spans="1:35">
      <c r="S8" s="43"/>
      <c r="T8" s="43"/>
      <c r="U8" s="43"/>
      <c r="V8" s="43"/>
      <c r="W8" s="43"/>
    </row>
    <row r="9" spans="1:35" s="1" customFormat="1" ht="18">
      <c r="B9" s="2" t="s">
        <v>2596</v>
      </c>
      <c r="S9" s="646"/>
      <c r="T9" s="646"/>
    </row>
    <row r="10" spans="1:35">
      <c r="S10" s="341"/>
      <c r="T10" s="341"/>
    </row>
    <row r="11" spans="1:35" s="1" customFormat="1">
      <c r="A11" s="42"/>
      <c r="B11" s="48" t="s">
        <v>2479</v>
      </c>
      <c r="S11" s="646"/>
      <c r="T11" s="646"/>
    </row>
    <row r="12" spans="1:35">
      <c r="S12" s="341"/>
      <c r="T12" s="341"/>
    </row>
    <row r="13" spans="1:35">
      <c r="D13" t="s">
        <v>269</v>
      </c>
      <c r="E13" t="s">
        <v>245</v>
      </c>
      <c r="F13" t="s">
        <v>270</v>
      </c>
      <c r="G13" t="s">
        <v>2409</v>
      </c>
      <c r="H13" t="s">
        <v>272</v>
      </c>
      <c r="I13" t="s">
        <v>377</v>
      </c>
      <c r="J13" t="s">
        <v>130</v>
      </c>
      <c r="K13" t="s">
        <v>377</v>
      </c>
      <c r="L13" t="s">
        <v>477</v>
      </c>
      <c r="P13" t="s">
        <v>321</v>
      </c>
      <c r="Q13" s="978"/>
      <c r="R13" s="978"/>
      <c r="S13" s="1134"/>
      <c r="T13" s="1134"/>
      <c r="U13" s="978"/>
      <c r="V13" s="978"/>
      <c r="W13" s="978"/>
      <c r="AC13" t="s">
        <v>1581</v>
      </c>
      <c r="AD13" s="49"/>
      <c r="AE13" s="978"/>
      <c r="AF13" s="978"/>
      <c r="AG13" s="978"/>
      <c r="AH13" s="978"/>
      <c r="AI13" s="978"/>
    </row>
    <row r="14" spans="1:35">
      <c r="D14" t="s">
        <v>269</v>
      </c>
      <c r="E14" t="s">
        <v>245</v>
      </c>
      <c r="F14" t="s">
        <v>270</v>
      </c>
      <c r="G14" t="s">
        <v>2409</v>
      </c>
      <c r="H14" t="s">
        <v>272</v>
      </c>
      <c r="I14" t="s">
        <v>377</v>
      </c>
      <c r="J14" t="s">
        <v>130</v>
      </c>
      <c r="K14" t="s">
        <v>377</v>
      </c>
      <c r="L14" t="s">
        <v>477</v>
      </c>
      <c r="P14" t="s">
        <v>321</v>
      </c>
      <c r="Q14" s="978"/>
      <c r="R14" s="978"/>
      <c r="S14" s="1134"/>
      <c r="T14" s="1134"/>
      <c r="U14" s="978"/>
      <c r="V14" s="978"/>
      <c r="W14" s="978"/>
      <c r="AC14" t="s">
        <v>1581</v>
      </c>
      <c r="AD14" s="49"/>
      <c r="AE14" s="978"/>
      <c r="AF14" s="978"/>
      <c r="AG14" s="978"/>
      <c r="AH14" s="978"/>
      <c r="AI14" s="978"/>
    </row>
    <row r="15" spans="1:35">
      <c r="D15" t="s">
        <v>269</v>
      </c>
      <c r="E15" t="s">
        <v>245</v>
      </c>
      <c r="F15" t="s">
        <v>270</v>
      </c>
      <c r="G15" t="s">
        <v>2409</v>
      </c>
      <c r="H15" t="s">
        <v>272</v>
      </c>
      <c r="I15" t="s">
        <v>377</v>
      </c>
      <c r="J15" t="s">
        <v>130</v>
      </c>
      <c r="K15" t="s">
        <v>377</v>
      </c>
      <c r="L15" t="s">
        <v>477</v>
      </c>
      <c r="P15" t="s">
        <v>321</v>
      </c>
      <c r="Q15" s="978"/>
      <c r="R15" s="978"/>
      <c r="S15" s="1134"/>
      <c r="T15" s="1134"/>
      <c r="U15" s="978"/>
      <c r="V15" s="978"/>
      <c r="W15" s="978"/>
      <c r="AC15" t="s">
        <v>1581</v>
      </c>
      <c r="AD15" s="49"/>
      <c r="AE15" s="978"/>
      <c r="AF15" s="978"/>
      <c r="AG15" s="978"/>
      <c r="AH15" s="978"/>
      <c r="AI15" s="978"/>
    </row>
    <row r="16" spans="1:35">
      <c r="D16" t="s">
        <v>269</v>
      </c>
      <c r="E16" t="s">
        <v>245</v>
      </c>
      <c r="F16" t="s">
        <v>270</v>
      </c>
      <c r="G16" t="s">
        <v>2409</v>
      </c>
      <c r="H16" t="s">
        <v>272</v>
      </c>
      <c r="I16" t="s">
        <v>377</v>
      </c>
      <c r="J16" t="s">
        <v>130</v>
      </c>
      <c r="K16" t="s">
        <v>377</v>
      </c>
      <c r="L16" t="s">
        <v>477</v>
      </c>
      <c r="P16" t="s">
        <v>321</v>
      </c>
      <c r="Q16" s="978"/>
      <c r="R16" s="978"/>
      <c r="S16" s="1134"/>
      <c r="T16" s="1134"/>
      <c r="U16" s="978"/>
      <c r="V16" s="978"/>
      <c r="W16" s="978"/>
      <c r="AC16" t="s">
        <v>1581</v>
      </c>
      <c r="AD16" s="49"/>
      <c r="AE16" s="978"/>
      <c r="AF16" s="978"/>
      <c r="AG16" s="978"/>
      <c r="AH16" s="978"/>
      <c r="AI16" s="978"/>
    </row>
    <row r="17" spans="4:35">
      <c r="D17" t="s">
        <v>269</v>
      </c>
      <c r="E17" t="s">
        <v>245</v>
      </c>
      <c r="F17" t="s">
        <v>270</v>
      </c>
      <c r="G17" t="s">
        <v>2409</v>
      </c>
      <c r="H17" t="s">
        <v>272</v>
      </c>
      <c r="I17" t="s">
        <v>377</v>
      </c>
      <c r="J17" t="s">
        <v>130</v>
      </c>
      <c r="K17" t="s">
        <v>377</v>
      </c>
      <c r="L17" t="s">
        <v>477</v>
      </c>
      <c r="P17" t="s">
        <v>321</v>
      </c>
      <c r="Q17" s="978"/>
      <c r="R17" s="978"/>
      <c r="S17" s="1134"/>
      <c r="T17" s="1134"/>
      <c r="U17" s="978"/>
      <c r="V17" s="978"/>
      <c r="W17" s="978"/>
      <c r="AC17" t="s">
        <v>1581</v>
      </c>
      <c r="AD17" s="49"/>
      <c r="AE17" s="978"/>
      <c r="AF17" s="978"/>
      <c r="AG17" s="978"/>
      <c r="AH17" s="978"/>
      <c r="AI17" s="978"/>
    </row>
    <row r="18" spans="4:35">
      <c r="D18" t="s">
        <v>269</v>
      </c>
      <c r="E18" t="s">
        <v>245</v>
      </c>
      <c r="F18" t="s">
        <v>270</v>
      </c>
      <c r="G18" t="s">
        <v>2409</v>
      </c>
      <c r="H18" t="s">
        <v>272</v>
      </c>
      <c r="I18" t="s">
        <v>377</v>
      </c>
      <c r="J18" t="s">
        <v>130</v>
      </c>
      <c r="K18" t="s">
        <v>377</v>
      </c>
      <c r="L18" t="s">
        <v>477</v>
      </c>
      <c r="P18" t="s">
        <v>321</v>
      </c>
      <c r="Q18" s="978"/>
      <c r="R18" s="978"/>
      <c r="S18" s="1134"/>
      <c r="T18" s="1134"/>
      <c r="U18" s="978"/>
      <c r="V18" s="978"/>
      <c r="W18" s="978"/>
      <c r="AC18" t="s">
        <v>1581</v>
      </c>
      <c r="AD18" s="49"/>
      <c r="AE18" s="978"/>
      <c r="AF18" s="978"/>
      <c r="AG18" s="978"/>
      <c r="AH18" s="978"/>
      <c r="AI18" s="978"/>
    </row>
    <row r="19" spans="4:35">
      <c r="D19" t="s">
        <v>269</v>
      </c>
      <c r="E19" t="s">
        <v>245</v>
      </c>
      <c r="F19" t="s">
        <v>270</v>
      </c>
      <c r="G19" t="s">
        <v>2409</v>
      </c>
      <c r="H19" t="s">
        <v>272</v>
      </c>
      <c r="I19" t="s">
        <v>377</v>
      </c>
      <c r="J19" t="s">
        <v>130</v>
      </c>
      <c r="K19" t="s">
        <v>377</v>
      </c>
      <c r="L19" t="s">
        <v>477</v>
      </c>
      <c r="P19" t="s">
        <v>321</v>
      </c>
      <c r="Q19" s="978"/>
      <c r="R19" s="978"/>
      <c r="S19" s="1134"/>
      <c r="T19" s="1134"/>
      <c r="U19" s="978"/>
      <c r="V19" s="978"/>
      <c r="W19" s="978"/>
      <c r="AC19" t="s">
        <v>1581</v>
      </c>
      <c r="AD19" s="49"/>
      <c r="AE19" s="978"/>
      <c r="AF19" s="978"/>
      <c r="AG19" s="978"/>
      <c r="AH19" s="978"/>
      <c r="AI19" s="978"/>
    </row>
    <row r="20" spans="4:35">
      <c r="D20" t="s">
        <v>269</v>
      </c>
      <c r="E20" t="s">
        <v>245</v>
      </c>
      <c r="F20" t="s">
        <v>270</v>
      </c>
      <c r="G20" t="s">
        <v>2409</v>
      </c>
      <c r="H20" t="s">
        <v>272</v>
      </c>
      <c r="I20" t="s">
        <v>377</v>
      </c>
      <c r="J20" t="s">
        <v>130</v>
      </c>
      <c r="K20" t="s">
        <v>377</v>
      </c>
      <c r="L20" t="s">
        <v>477</v>
      </c>
      <c r="P20" t="s">
        <v>321</v>
      </c>
      <c r="Q20" s="978"/>
      <c r="R20" s="978"/>
      <c r="S20" s="1134"/>
      <c r="T20" s="1134"/>
      <c r="U20" s="978"/>
      <c r="V20" s="978"/>
      <c r="W20" s="978"/>
      <c r="AC20" t="s">
        <v>1581</v>
      </c>
      <c r="AD20" s="49"/>
      <c r="AE20" s="978"/>
      <c r="AF20" s="978"/>
      <c r="AG20" s="978"/>
      <c r="AH20" s="978"/>
      <c r="AI20" s="978"/>
    </row>
    <row r="21" spans="4:35">
      <c r="D21" t="s">
        <v>269</v>
      </c>
      <c r="E21" t="s">
        <v>245</v>
      </c>
      <c r="F21" t="s">
        <v>270</v>
      </c>
      <c r="G21" t="s">
        <v>2409</v>
      </c>
      <c r="H21" t="s">
        <v>272</v>
      </c>
      <c r="I21" t="s">
        <v>377</v>
      </c>
      <c r="J21" t="s">
        <v>130</v>
      </c>
      <c r="K21" t="s">
        <v>377</v>
      </c>
      <c r="L21" t="s">
        <v>477</v>
      </c>
      <c r="P21" t="s">
        <v>321</v>
      </c>
      <c r="Q21" s="978"/>
      <c r="R21" s="978"/>
      <c r="S21" s="1134"/>
      <c r="T21" s="1134"/>
      <c r="U21" s="978"/>
      <c r="V21" s="978"/>
      <c r="W21" s="978"/>
      <c r="AC21" t="s">
        <v>1581</v>
      </c>
      <c r="AD21" s="49"/>
      <c r="AE21" s="978"/>
      <c r="AF21" s="978"/>
      <c r="AG21" s="978"/>
      <c r="AH21" s="978"/>
      <c r="AI21" s="978"/>
    </row>
    <row r="22" spans="4:35">
      <c r="D22" t="s">
        <v>269</v>
      </c>
      <c r="E22" t="s">
        <v>245</v>
      </c>
      <c r="F22" t="s">
        <v>270</v>
      </c>
      <c r="G22" t="s">
        <v>2409</v>
      </c>
      <c r="H22" t="s">
        <v>272</v>
      </c>
      <c r="I22" t="s">
        <v>377</v>
      </c>
      <c r="J22" t="s">
        <v>130</v>
      </c>
      <c r="K22" t="s">
        <v>377</v>
      </c>
      <c r="L22" t="s">
        <v>477</v>
      </c>
      <c r="P22" t="s">
        <v>321</v>
      </c>
      <c r="Q22" s="978"/>
      <c r="R22" s="978"/>
      <c r="S22" s="1134"/>
      <c r="T22" s="1134"/>
      <c r="U22" s="978"/>
      <c r="V22" s="978"/>
      <c r="W22" s="978"/>
      <c r="AC22" t="s">
        <v>1581</v>
      </c>
      <c r="AD22" s="49"/>
      <c r="AE22" s="978"/>
      <c r="AF22" s="978"/>
      <c r="AG22" s="978"/>
      <c r="AH22" s="978"/>
      <c r="AI22" s="978"/>
    </row>
    <row r="23" spans="4:35">
      <c r="D23" t="s">
        <v>269</v>
      </c>
      <c r="E23" t="s">
        <v>245</v>
      </c>
      <c r="F23" t="s">
        <v>270</v>
      </c>
      <c r="G23" t="s">
        <v>2409</v>
      </c>
      <c r="H23" t="s">
        <v>272</v>
      </c>
      <c r="I23" t="s">
        <v>377</v>
      </c>
      <c r="J23" t="s">
        <v>130</v>
      </c>
      <c r="K23" t="s">
        <v>377</v>
      </c>
      <c r="L23" t="s">
        <v>477</v>
      </c>
      <c r="P23" t="s">
        <v>321</v>
      </c>
      <c r="Q23" s="978"/>
      <c r="R23" s="978"/>
      <c r="S23" s="1134"/>
      <c r="T23" s="1134"/>
      <c r="U23" s="978"/>
      <c r="V23" s="978"/>
      <c r="W23" s="978"/>
      <c r="AC23" t="s">
        <v>1581</v>
      </c>
      <c r="AD23" s="49"/>
      <c r="AE23" s="978"/>
      <c r="AF23" s="978"/>
      <c r="AG23" s="978"/>
      <c r="AH23" s="978"/>
      <c r="AI23" s="978"/>
    </row>
    <row r="24" spans="4:35">
      <c r="D24" t="s">
        <v>269</v>
      </c>
      <c r="E24" t="s">
        <v>245</v>
      </c>
      <c r="F24" t="s">
        <v>270</v>
      </c>
      <c r="G24" t="s">
        <v>2409</v>
      </c>
      <c r="H24" t="s">
        <v>272</v>
      </c>
      <c r="I24" t="s">
        <v>377</v>
      </c>
      <c r="J24" t="s">
        <v>130</v>
      </c>
      <c r="K24" t="s">
        <v>377</v>
      </c>
      <c r="L24" t="s">
        <v>477</v>
      </c>
      <c r="P24" t="s">
        <v>321</v>
      </c>
      <c r="Q24" s="978"/>
      <c r="R24" s="978"/>
      <c r="S24" s="1134"/>
      <c r="T24" s="1134"/>
      <c r="U24" s="978"/>
      <c r="V24" s="978"/>
      <c r="W24" s="978"/>
      <c r="AC24" t="s">
        <v>1581</v>
      </c>
      <c r="AD24" s="49"/>
      <c r="AE24" s="978"/>
      <c r="AF24" s="978"/>
      <c r="AG24" s="978"/>
      <c r="AH24" s="978"/>
      <c r="AI24" s="978"/>
    </row>
    <row r="25" spans="4:35">
      <c r="D25" t="s">
        <v>269</v>
      </c>
      <c r="E25" t="s">
        <v>245</v>
      </c>
      <c r="F25" t="s">
        <v>270</v>
      </c>
      <c r="G25" t="s">
        <v>2409</v>
      </c>
      <c r="H25" t="s">
        <v>272</v>
      </c>
      <c r="I25" t="s">
        <v>377</v>
      </c>
      <c r="J25" t="s">
        <v>130</v>
      </c>
      <c r="K25" t="s">
        <v>377</v>
      </c>
      <c r="L25" t="s">
        <v>477</v>
      </c>
      <c r="P25" t="s">
        <v>321</v>
      </c>
      <c r="Q25" s="978"/>
      <c r="R25" s="978"/>
      <c r="S25" s="1134"/>
      <c r="T25" s="1134"/>
      <c r="U25" s="978"/>
      <c r="V25" s="978"/>
      <c r="W25" s="978"/>
      <c r="AC25" t="s">
        <v>1581</v>
      </c>
      <c r="AD25" s="49"/>
      <c r="AE25" s="978"/>
      <c r="AF25" s="978"/>
      <c r="AG25" s="978"/>
      <c r="AH25" s="978"/>
      <c r="AI25" s="978"/>
    </row>
    <row r="26" spans="4:35">
      <c r="D26" t="s">
        <v>269</v>
      </c>
      <c r="E26" t="s">
        <v>245</v>
      </c>
      <c r="F26" t="s">
        <v>270</v>
      </c>
      <c r="G26" t="s">
        <v>2409</v>
      </c>
      <c r="H26" t="s">
        <v>272</v>
      </c>
      <c r="I26" t="s">
        <v>377</v>
      </c>
      <c r="J26" t="s">
        <v>130</v>
      </c>
      <c r="K26" t="s">
        <v>377</v>
      </c>
      <c r="L26" t="s">
        <v>477</v>
      </c>
      <c r="P26" t="s">
        <v>321</v>
      </c>
      <c r="Q26" s="978"/>
      <c r="R26" s="978"/>
      <c r="S26" s="1134"/>
      <c r="T26" s="1134"/>
      <c r="U26" s="978"/>
      <c r="V26" s="978"/>
      <c r="W26" s="978"/>
      <c r="AC26" t="s">
        <v>1581</v>
      </c>
      <c r="AD26" s="49"/>
      <c r="AE26" s="978"/>
      <c r="AF26" s="978"/>
      <c r="AG26" s="978"/>
      <c r="AH26" s="978"/>
      <c r="AI26" s="978"/>
    </row>
    <row r="27" spans="4:35">
      <c r="D27" t="s">
        <v>269</v>
      </c>
      <c r="E27" t="s">
        <v>245</v>
      </c>
      <c r="F27" t="s">
        <v>270</v>
      </c>
      <c r="G27" t="s">
        <v>2409</v>
      </c>
      <c r="H27" t="s">
        <v>272</v>
      </c>
      <c r="I27" t="s">
        <v>377</v>
      </c>
      <c r="J27" t="s">
        <v>130</v>
      </c>
      <c r="K27" t="s">
        <v>377</v>
      </c>
      <c r="L27" t="s">
        <v>477</v>
      </c>
      <c r="P27" t="s">
        <v>321</v>
      </c>
      <c r="Q27" s="978"/>
      <c r="R27" s="978"/>
      <c r="S27" s="1134"/>
      <c r="T27" s="1134"/>
      <c r="U27" s="978"/>
      <c r="V27" s="978"/>
      <c r="W27" s="978"/>
      <c r="AC27" t="s">
        <v>1581</v>
      </c>
      <c r="AD27" s="49"/>
      <c r="AE27" s="978"/>
      <c r="AF27" s="978"/>
      <c r="AG27" s="978"/>
      <c r="AH27" s="978"/>
      <c r="AI27" s="978"/>
    </row>
    <row r="28" spans="4:35">
      <c r="D28" t="s">
        <v>269</v>
      </c>
      <c r="E28" t="s">
        <v>245</v>
      </c>
      <c r="F28" t="s">
        <v>270</v>
      </c>
      <c r="G28" t="s">
        <v>2409</v>
      </c>
      <c r="H28" t="s">
        <v>272</v>
      </c>
      <c r="I28" t="s">
        <v>377</v>
      </c>
      <c r="J28" t="s">
        <v>130</v>
      </c>
      <c r="K28" t="s">
        <v>377</v>
      </c>
      <c r="L28" t="s">
        <v>477</v>
      </c>
      <c r="P28" t="s">
        <v>321</v>
      </c>
      <c r="Q28" s="978"/>
      <c r="R28" s="978"/>
      <c r="S28" s="1134"/>
      <c r="T28" s="1134"/>
      <c r="U28" s="978"/>
      <c r="V28" s="978"/>
      <c r="W28" s="978"/>
      <c r="AC28" t="s">
        <v>1581</v>
      </c>
      <c r="AD28" s="49"/>
      <c r="AE28" s="978"/>
      <c r="AF28" s="978"/>
      <c r="AG28" s="978"/>
      <c r="AH28" s="978"/>
      <c r="AI28" s="978"/>
    </row>
    <row r="29" spans="4:35">
      <c r="D29" t="s">
        <v>269</v>
      </c>
      <c r="E29" t="s">
        <v>245</v>
      </c>
      <c r="F29" t="s">
        <v>270</v>
      </c>
      <c r="G29" t="s">
        <v>2409</v>
      </c>
      <c r="H29" t="s">
        <v>272</v>
      </c>
      <c r="I29" t="s">
        <v>377</v>
      </c>
      <c r="J29" t="s">
        <v>130</v>
      </c>
      <c r="K29" t="s">
        <v>377</v>
      </c>
      <c r="L29" t="s">
        <v>477</v>
      </c>
      <c r="P29" t="s">
        <v>321</v>
      </c>
      <c r="Q29" s="978"/>
      <c r="R29" s="978"/>
      <c r="S29" s="1134"/>
      <c r="T29" s="1134"/>
      <c r="U29" s="978"/>
      <c r="V29" s="978"/>
      <c r="W29" s="978"/>
      <c r="AC29" t="s">
        <v>1581</v>
      </c>
      <c r="AD29" s="49"/>
      <c r="AE29" s="978"/>
      <c r="AF29" s="978"/>
      <c r="AG29" s="978"/>
      <c r="AH29" s="978"/>
      <c r="AI29" s="978"/>
    </row>
    <row r="30" spans="4:35">
      <c r="D30" t="s">
        <v>269</v>
      </c>
      <c r="E30" t="s">
        <v>245</v>
      </c>
      <c r="F30" t="s">
        <v>270</v>
      </c>
      <c r="G30" t="s">
        <v>2409</v>
      </c>
      <c r="H30" t="s">
        <v>272</v>
      </c>
      <c r="I30" t="s">
        <v>377</v>
      </c>
      <c r="J30" t="s">
        <v>130</v>
      </c>
      <c r="K30" t="s">
        <v>377</v>
      </c>
      <c r="L30" t="s">
        <v>477</v>
      </c>
      <c r="P30" t="s">
        <v>321</v>
      </c>
      <c r="Q30" s="978"/>
      <c r="R30" s="978"/>
      <c r="S30" s="1134"/>
      <c r="T30" s="1134"/>
      <c r="U30" s="978"/>
      <c r="V30" s="978"/>
      <c r="W30" s="978"/>
      <c r="AC30" t="s">
        <v>1581</v>
      </c>
      <c r="AD30" s="49"/>
      <c r="AE30" s="978"/>
      <c r="AF30" s="978"/>
      <c r="AG30" s="978"/>
      <c r="AH30" s="978"/>
      <c r="AI30" s="978"/>
    </row>
    <row r="31" spans="4:35">
      <c r="D31" t="s">
        <v>269</v>
      </c>
      <c r="E31" t="s">
        <v>245</v>
      </c>
      <c r="F31" t="s">
        <v>270</v>
      </c>
      <c r="G31" t="s">
        <v>2409</v>
      </c>
      <c r="H31" t="s">
        <v>272</v>
      </c>
      <c r="I31" t="s">
        <v>377</v>
      </c>
      <c r="J31" t="s">
        <v>130</v>
      </c>
      <c r="K31" t="s">
        <v>377</v>
      </c>
      <c r="L31" t="s">
        <v>477</v>
      </c>
      <c r="P31" t="s">
        <v>321</v>
      </c>
      <c r="Q31" s="978"/>
      <c r="R31" s="978"/>
      <c r="S31" s="1134"/>
      <c r="T31" s="1134"/>
      <c r="U31" s="978"/>
      <c r="V31" s="978"/>
      <c r="W31" s="978"/>
      <c r="AC31" t="s">
        <v>1581</v>
      </c>
      <c r="AD31" s="49"/>
      <c r="AE31" s="978"/>
      <c r="AF31" s="978"/>
      <c r="AG31" s="978"/>
      <c r="AH31" s="978"/>
      <c r="AI31" s="978"/>
    </row>
    <row r="32" spans="4:35">
      <c r="D32" t="s">
        <v>269</v>
      </c>
      <c r="E32" t="s">
        <v>245</v>
      </c>
      <c r="F32" t="s">
        <v>270</v>
      </c>
      <c r="G32" t="s">
        <v>2409</v>
      </c>
      <c r="H32" t="s">
        <v>272</v>
      </c>
      <c r="I32" t="s">
        <v>377</v>
      </c>
      <c r="J32" t="s">
        <v>130</v>
      </c>
      <c r="K32" t="s">
        <v>377</v>
      </c>
      <c r="L32" t="s">
        <v>477</v>
      </c>
      <c r="P32" t="s">
        <v>321</v>
      </c>
      <c r="Q32" s="978"/>
      <c r="R32" s="978"/>
      <c r="S32" s="1134"/>
      <c r="T32" s="1134"/>
      <c r="U32" s="978"/>
      <c r="V32" s="978"/>
      <c r="W32" s="978"/>
      <c r="AC32" t="s">
        <v>1581</v>
      </c>
      <c r="AD32" s="49"/>
      <c r="AE32" s="978"/>
      <c r="AF32" s="978"/>
      <c r="AG32" s="978"/>
      <c r="AH32" s="978"/>
      <c r="AI32" s="978"/>
    </row>
    <row r="33" spans="4:35">
      <c r="D33" t="s">
        <v>269</v>
      </c>
      <c r="E33" t="s">
        <v>245</v>
      </c>
      <c r="F33" t="s">
        <v>270</v>
      </c>
      <c r="G33" t="s">
        <v>2409</v>
      </c>
      <c r="H33" t="s">
        <v>272</v>
      </c>
      <c r="I33" t="s">
        <v>377</v>
      </c>
      <c r="J33" t="s">
        <v>130</v>
      </c>
      <c r="K33" t="s">
        <v>377</v>
      </c>
      <c r="L33" t="s">
        <v>477</v>
      </c>
      <c r="P33" t="s">
        <v>321</v>
      </c>
      <c r="Q33" s="978"/>
      <c r="R33" s="978"/>
      <c r="S33" s="1134"/>
      <c r="T33" s="1134"/>
      <c r="U33" s="978"/>
      <c r="V33" s="978"/>
      <c r="W33" s="978"/>
      <c r="AC33" t="s">
        <v>1581</v>
      </c>
      <c r="AD33" s="49"/>
      <c r="AE33" s="978"/>
      <c r="AF33" s="978"/>
      <c r="AG33" s="978"/>
      <c r="AH33" s="978"/>
      <c r="AI33" s="978"/>
    </row>
    <row r="34" spans="4:35">
      <c r="D34" t="s">
        <v>269</v>
      </c>
      <c r="E34" t="s">
        <v>245</v>
      </c>
      <c r="F34" t="s">
        <v>270</v>
      </c>
      <c r="G34" t="s">
        <v>2409</v>
      </c>
      <c r="H34" t="s">
        <v>272</v>
      </c>
      <c r="I34" t="s">
        <v>377</v>
      </c>
      <c r="J34" t="s">
        <v>130</v>
      </c>
      <c r="K34" t="s">
        <v>377</v>
      </c>
      <c r="L34" t="s">
        <v>477</v>
      </c>
      <c r="P34" t="s">
        <v>321</v>
      </c>
      <c r="Q34" s="978"/>
      <c r="R34" s="978"/>
      <c r="S34" s="1134"/>
      <c r="T34" s="1134"/>
      <c r="U34" s="978"/>
      <c r="V34" s="978"/>
      <c r="W34" s="978"/>
      <c r="AC34" t="s">
        <v>1581</v>
      </c>
      <c r="AD34" s="49"/>
      <c r="AE34" s="978"/>
      <c r="AF34" s="978"/>
      <c r="AG34" s="978"/>
      <c r="AH34" s="978"/>
      <c r="AI34" s="978"/>
    </row>
    <row r="35" spans="4:35">
      <c r="D35" t="s">
        <v>269</v>
      </c>
      <c r="E35" t="s">
        <v>245</v>
      </c>
      <c r="F35" t="s">
        <v>270</v>
      </c>
      <c r="G35" t="s">
        <v>2409</v>
      </c>
      <c r="H35" t="s">
        <v>272</v>
      </c>
      <c r="I35" t="s">
        <v>377</v>
      </c>
      <c r="J35" t="s">
        <v>130</v>
      </c>
      <c r="K35" t="s">
        <v>377</v>
      </c>
      <c r="L35" t="s">
        <v>477</v>
      </c>
      <c r="P35" t="s">
        <v>321</v>
      </c>
      <c r="Q35" s="978"/>
      <c r="R35" s="978"/>
      <c r="S35" s="1134"/>
      <c r="T35" s="1134"/>
      <c r="U35" s="978"/>
      <c r="V35" s="978"/>
      <c r="W35" s="978"/>
      <c r="AC35" t="s">
        <v>1581</v>
      </c>
      <c r="AD35" s="49"/>
      <c r="AE35" s="978"/>
      <c r="AF35" s="978"/>
      <c r="AG35" s="978"/>
      <c r="AH35" s="978"/>
      <c r="AI35" s="978"/>
    </row>
    <row r="36" spans="4:35">
      <c r="D36" t="s">
        <v>269</v>
      </c>
      <c r="E36" t="s">
        <v>245</v>
      </c>
      <c r="F36" t="s">
        <v>270</v>
      </c>
      <c r="G36" t="s">
        <v>2409</v>
      </c>
      <c r="H36" t="s">
        <v>272</v>
      </c>
      <c r="I36" t="s">
        <v>377</v>
      </c>
      <c r="J36" t="s">
        <v>130</v>
      </c>
      <c r="K36" t="s">
        <v>377</v>
      </c>
      <c r="L36" t="s">
        <v>477</v>
      </c>
      <c r="P36" t="s">
        <v>321</v>
      </c>
      <c r="Q36" s="978"/>
      <c r="R36" s="978"/>
      <c r="S36" s="1134"/>
      <c r="T36" s="1134"/>
      <c r="U36" s="978"/>
      <c r="V36" s="978"/>
      <c r="W36" s="978"/>
      <c r="AC36" t="s">
        <v>1581</v>
      </c>
      <c r="AD36" s="49"/>
      <c r="AE36" s="978"/>
      <c r="AF36" s="978"/>
      <c r="AG36" s="978"/>
      <c r="AH36" s="978"/>
      <c r="AI36" s="978"/>
    </row>
    <row r="37" spans="4:35">
      <c r="D37" t="s">
        <v>269</v>
      </c>
      <c r="E37" t="s">
        <v>245</v>
      </c>
      <c r="F37" t="s">
        <v>270</v>
      </c>
      <c r="G37" t="s">
        <v>2409</v>
      </c>
      <c r="H37" t="s">
        <v>272</v>
      </c>
      <c r="I37" t="s">
        <v>377</v>
      </c>
      <c r="J37" t="s">
        <v>130</v>
      </c>
      <c r="K37" t="s">
        <v>377</v>
      </c>
      <c r="L37" t="s">
        <v>477</v>
      </c>
      <c r="P37" t="s">
        <v>321</v>
      </c>
      <c r="Q37" s="978"/>
      <c r="R37" s="978"/>
      <c r="S37" s="1134"/>
      <c r="T37" s="1134"/>
      <c r="U37" s="978"/>
      <c r="V37" s="978"/>
      <c r="W37" s="978"/>
      <c r="AC37" t="s">
        <v>1581</v>
      </c>
      <c r="AD37" s="49"/>
      <c r="AE37" s="978"/>
      <c r="AF37" s="978"/>
      <c r="AG37" s="978"/>
      <c r="AH37" s="978"/>
      <c r="AI37" s="978"/>
    </row>
    <row r="38" spans="4:35">
      <c r="D38" t="s">
        <v>269</v>
      </c>
      <c r="E38" t="s">
        <v>245</v>
      </c>
      <c r="F38" t="s">
        <v>270</v>
      </c>
      <c r="G38" t="s">
        <v>2409</v>
      </c>
      <c r="H38" t="s">
        <v>272</v>
      </c>
      <c r="I38" t="s">
        <v>377</v>
      </c>
      <c r="J38" t="s">
        <v>130</v>
      </c>
      <c r="K38" t="s">
        <v>377</v>
      </c>
      <c r="L38" t="s">
        <v>477</v>
      </c>
      <c r="P38" t="s">
        <v>321</v>
      </c>
      <c r="Q38" s="978"/>
      <c r="R38" s="978"/>
      <c r="S38" s="1134"/>
      <c r="T38" s="1134"/>
      <c r="U38" s="978"/>
      <c r="V38" s="978"/>
      <c r="W38" s="978"/>
      <c r="AC38" t="s">
        <v>1581</v>
      </c>
      <c r="AD38" s="49"/>
      <c r="AE38" s="978"/>
      <c r="AF38" s="978"/>
      <c r="AG38" s="978"/>
      <c r="AH38" s="978"/>
      <c r="AI38" s="978"/>
    </row>
    <row r="39" spans="4:35">
      <c r="D39" t="s">
        <v>269</v>
      </c>
      <c r="E39" t="s">
        <v>245</v>
      </c>
      <c r="F39" t="s">
        <v>270</v>
      </c>
      <c r="G39" t="s">
        <v>2409</v>
      </c>
      <c r="H39" t="s">
        <v>272</v>
      </c>
      <c r="I39" t="s">
        <v>377</v>
      </c>
      <c r="J39" t="s">
        <v>130</v>
      </c>
      <c r="K39" t="s">
        <v>377</v>
      </c>
      <c r="L39" t="s">
        <v>477</v>
      </c>
      <c r="P39" t="s">
        <v>321</v>
      </c>
      <c r="Q39" s="978"/>
      <c r="R39" s="978"/>
      <c r="S39" s="1134"/>
      <c r="T39" s="1134"/>
      <c r="U39" s="978"/>
      <c r="V39" s="978"/>
      <c r="W39" s="978"/>
      <c r="AC39" t="s">
        <v>1581</v>
      </c>
      <c r="AD39" s="49"/>
      <c r="AE39" s="978"/>
      <c r="AF39" s="978"/>
      <c r="AG39" s="978"/>
      <c r="AH39" s="978"/>
      <c r="AI39" s="978"/>
    </row>
    <row r="40" spans="4:35">
      <c r="D40" t="s">
        <v>269</v>
      </c>
      <c r="E40" t="s">
        <v>245</v>
      </c>
      <c r="F40" t="s">
        <v>270</v>
      </c>
      <c r="G40" t="s">
        <v>2409</v>
      </c>
      <c r="H40" t="s">
        <v>272</v>
      </c>
      <c r="I40" t="s">
        <v>377</v>
      </c>
      <c r="J40" t="s">
        <v>130</v>
      </c>
      <c r="K40" t="s">
        <v>377</v>
      </c>
      <c r="L40" t="s">
        <v>477</v>
      </c>
      <c r="P40" t="s">
        <v>321</v>
      </c>
      <c r="Q40" s="978"/>
      <c r="R40" s="978"/>
      <c r="S40" s="1134"/>
      <c r="T40" s="1134"/>
      <c r="U40" s="978"/>
      <c r="V40" s="978"/>
      <c r="W40" s="978"/>
      <c r="AC40" t="s">
        <v>1581</v>
      </c>
      <c r="AD40" s="49"/>
      <c r="AE40" s="978"/>
      <c r="AF40" s="978"/>
      <c r="AG40" s="978"/>
      <c r="AH40" s="978"/>
      <c r="AI40" s="978"/>
    </row>
    <row r="41" spans="4:35">
      <c r="D41" t="s">
        <v>269</v>
      </c>
      <c r="E41" t="s">
        <v>245</v>
      </c>
      <c r="F41" t="s">
        <v>270</v>
      </c>
      <c r="G41" t="s">
        <v>2409</v>
      </c>
      <c r="H41" t="s">
        <v>272</v>
      </c>
      <c r="I41" t="s">
        <v>377</v>
      </c>
      <c r="J41" t="s">
        <v>130</v>
      </c>
      <c r="K41" t="s">
        <v>377</v>
      </c>
      <c r="L41" t="s">
        <v>477</v>
      </c>
      <c r="P41" t="s">
        <v>321</v>
      </c>
      <c r="Q41" s="978"/>
      <c r="R41" s="978"/>
      <c r="S41" s="1134"/>
      <c r="T41" s="1134"/>
      <c r="U41" s="978"/>
      <c r="V41" s="978"/>
      <c r="W41" s="978"/>
      <c r="AC41" t="s">
        <v>1581</v>
      </c>
      <c r="AD41" s="49"/>
      <c r="AE41" s="978"/>
      <c r="AF41" s="978"/>
      <c r="AG41" s="978"/>
      <c r="AH41" s="978"/>
      <c r="AI41" s="978"/>
    </row>
    <row r="42" spans="4:35">
      <c r="D42" t="s">
        <v>269</v>
      </c>
      <c r="E42" t="s">
        <v>245</v>
      </c>
      <c r="F42" t="s">
        <v>270</v>
      </c>
      <c r="G42" t="s">
        <v>2409</v>
      </c>
      <c r="H42" t="s">
        <v>272</v>
      </c>
      <c r="I42" t="s">
        <v>377</v>
      </c>
      <c r="J42" t="s">
        <v>130</v>
      </c>
      <c r="K42" t="s">
        <v>377</v>
      </c>
      <c r="L42" t="s">
        <v>477</v>
      </c>
      <c r="P42" t="s">
        <v>321</v>
      </c>
      <c r="Q42" s="978"/>
      <c r="R42" s="978"/>
      <c r="S42" s="1134"/>
      <c r="T42" s="1134"/>
      <c r="U42" s="978"/>
      <c r="V42" s="978"/>
      <c r="W42" s="978"/>
      <c r="AC42" t="s">
        <v>1581</v>
      </c>
      <c r="AD42" s="49"/>
      <c r="AE42" s="978"/>
      <c r="AF42" s="978"/>
      <c r="AG42" s="978"/>
      <c r="AH42" s="978"/>
      <c r="AI42" s="978"/>
    </row>
    <row r="43" spans="4:35">
      <c r="D43" t="s">
        <v>269</v>
      </c>
      <c r="E43" t="s">
        <v>245</v>
      </c>
      <c r="F43" t="s">
        <v>270</v>
      </c>
      <c r="G43" t="s">
        <v>2409</v>
      </c>
      <c r="H43" t="s">
        <v>272</v>
      </c>
      <c r="I43" t="s">
        <v>377</v>
      </c>
      <c r="J43" t="s">
        <v>130</v>
      </c>
      <c r="K43" t="s">
        <v>377</v>
      </c>
      <c r="L43" t="s">
        <v>477</v>
      </c>
      <c r="P43" t="s">
        <v>321</v>
      </c>
      <c r="Q43" s="978"/>
      <c r="R43" s="978"/>
      <c r="S43" s="1134"/>
      <c r="T43" s="1134"/>
      <c r="U43" s="978"/>
      <c r="V43" s="978"/>
      <c r="W43" s="978"/>
      <c r="AC43" t="s">
        <v>1581</v>
      </c>
      <c r="AD43" s="49"/>
      <c r="AE43" s="978"/>
      <c r="AF43" s="978"/>
      <c r="AG43" s="978"/>
      <c r="AH43" s="978"/>
      <c r="AI43" s="978"/>
    </row>
    <row r="44" spans="4:35">
      <c r="D44" t="s">
        <v>269</v>
      </c>
      <c r="E44" t="s">
        <v>245</v>
      </c>
      <c r="F44" t="s">
        <v>270</v>
      </c>
      <c r="G44" t="s">
        <v>2409</v>
      </c>
      <c r="H44" t="s">
        <v>272</v>
      </c>
      <c r="I44" t="s">
        <v>377</v>
      </c>
      <c r="J44" t="s">
        <v>130</v>
      </c>
      <c r="K44" t="s">
        <v>377</v>
      </c>
      <c r="L44" t="s">
        <v>477</v>
      </c>
      <c r="P44" t="s">
        <v>321</v>
      </c>
      <c r="Q44" s="978"/>
      <c r="R44" s="978"/>
      <c r="S44" s="1134"/>
      <c r="T44" s="1134"/>
      <c r="U44" s="978"/>
      <c r="V44" s="978"/>
      <c r="W44" s="978"/>
      <c r="AC44" t="s">
        <v>1581</v>
      </c>
      <c r="AD44" s="49"/>
      <c r="AE44" s="978"/>
      <c r="AF44" s="978"/>
      <c r="AG44" s="978"/>
      <c r="AH44" s="978"/>
      <c r="AI44" s="978"/>
    </row>
    <row r="45" spans="4:35">
      <c r="D45" t="s">
        <v>269</v>
      </c>
      <c r="E45" t="s">
        <v>245</v>
      </c>
      <c r="F45" t="s">
        <v>270</v>
      </c>
      <c r="G45" t="s">
        <v>2409</v>
      </c>
      <c r="H45" t="s">
        <v>272</v>
      </c>
      <c r="I45" t="s">
        <v>377</v>
      </c>
      <c r="J45" t="s">
        <v>130</v>
      </c>
      <c r="K45" t="s">
        <v>377</v>
      </c>
      <c r="L45" t="s">
        <v>477</v>
      </c>
      <c r="P45" t="s">
        <v>321</v>
      </c>
      <c r="Q45" s="978"/>
      <c r="R45" s="978"/>
      <c r="S45" s="1134"/>
      <c r="T45" s="1134"/>
      <c r="U45" s="978"/>
      <c r="V45" s="978"/>
      <c r="W45" s="978"/>
      <c r="AC45" t="s">
        <v>1581</v>
      </c>
      <c r="AD45" s="49"/>
      <c r="AE45" s="978"/>
      <c r="AF45" s="978"/>
      <c r="AG45" s="978"/>
      <c r="AH45" s="978"/>
      <c r="AI45" s="978"/>
    </row>
    <row r="46" spans="4:35">
      <c r="D46" t="s">
        <v>269</v>
      </c>
      <c r="E46" t="s">
        <v>245</v>
      </c>
      <c r="F46" t="s">
        <v>270</v>
      </c>
      <c r="G46" t="s">
        <v>2409</v>
      </c>
      <c r="H46" t="s">
        <v>272</v>
      </c>
      <c r="I46" t="s">
        <v>377</v>
      </c>
      <c r="J46" t="s">
        <v>130</v>
      </c>
      <c r="K46" t="s">
        <v>377</v>
      </c>
      <c r="L46" t="s">
        <v>477</v>
      </c>
      <c r="P46" t="s">
        <v>321</v>
      </c>
      <c r="Q46" s="978"/>
      <c r="R46" s="978"/>
      <c r="S46" s="1134"/>
      <c r="T46" s="1134"/>
      <c r="U46" s="978"/>
      <c r="V46" s="978"/>
      <c r="W46" s="978"/>
      <c r="AC46" t="s">
        <v>1581</v>
      </c>
      <c r="AD46" s="49"/>
      <c r="AE46" s="978"/>
      <c r="AF46" s="978"/>
      <c r="AG46" s="978"/>
      <c r="AH46" s="978"/>
      <c r="AI46" s="978"/>
    </row>
    <row r="47" spans="4:35">
      <c r="D47" t="s">
        <v>269</v>
      </c>
      <c r="E47" t="s">
        <v>245</v>
      </c>
      <c r="F47" t="s">
        <v>270</v>
      </c>
      <c r="G47" t="s">
        <v>2409</v>
      </c>
      <c r="H47" t="s">
        <v>272</v>
      </c>
      <c r="I47" t="s">
        <v>377</v>
      </c>
      <c r="J47" t="s">
        <v>130</v>
      </c>
      <c r="K47" t="s">
        <v>377</v>
      </c>
      <c r="L47" t="s">
        <v>477</v>
      </c>
      <c r="P47" t="s">
        <v>321</v>
      </c>
      <c r="Q47" s="1019"/>
      <c r="R47" s="1019" t="s">
        <v>2597</v>
      </c>
      <c r="S47" s="1137"/>
      <c r="T47" s="1137"/>
      <c r="U47" s="1019"/>
      <c r="V47" s="1019"/>
      <c r="W47" s="1019"/>
      <c r="AC47" t="s">
        <v>1581</v>
      </c>
      <c r="AD47" s="49"/>
      <c r="AE47" s="978"/>
      <c r="AF47" s="978"/>
      <c r="AG47" s="978"/>
      <c r="AH47" s="978"/>
      <c r="AI47" s="978"/>
    </row>
    <row r="48" spans="4:35">
      <c r="S48" s="341"/>
      <c r="T48" s="341"/>
    </row>
    <row r="49" spans="1:35" s="1" customFormat="1">
      <c r="A49" s="42"/>
      <c r="B49" s="48" t="s">
        <v>2598</v>
      </c>
      <c r="S49" s="646"/>
      <c r="T49" s="646"/>
    </row>
    <row r="50" spans="1:35">
      <c r="S50" s="341"/>
      <c r="T50" s="341"/>
    </row>
    <row r="51" spans="1:35">
      <c r="D51" t="s">
        <v>269</v>
      </c>
      <c r="E51" t="s">
        <v>245</v>
      </c>
      <c r="F51" t="s">
        <v>270</v>
      </c>
      <c r="G51" t="s">
        <v>2409</v>
      </c>
      <c r="H51" t="s">
        <v>272</v>
      </c>
      <c r="I51" t="s">
        <v>377</v>
      </c>
      <c r="J51" t="s">
        <v>130</v>
      </c>
      <c r="K51" t="s">
        <v>377</v>
      </c>
      <c r="L51" t="s">
        <v>2598</v>
      </c>
      <c r="N51" t="s">
        <v>2599</v>
      </c>
      <c r="P51" t="s">
        <v>321</v>
      </c>
      <c r="S51" s="341"/>
      <c r="T51" s="341"/>
      <c r="AC51" t="s">
        <v>1336</v>
      </c>
      <c r="AD51" s="49"/>
      <c r="AE51" s="978"/>
      <c r="AF51" s="978"/>
      <c r="AG51" s="978"/>
      <c r="AH51" s="978"/>
      <c r="AI51" s="978"/>
    </row>
    <row r="52" spans="1:35">
      <c r="D52" t="s">
        <v>269</v>
      </c>
      <c r="E52" t="s">
        <v>245</v>
      </c>
      <c r="F52" t="s">
        <v>270</v>
      </c>
      <c r="G52" t="s">
        <v>2409</v>
      </c>
      <c r="H52" t="s">
        <v>272</v>
      </c>
      <c r="I52" t="s">
        <v>377</v>
      </c>
      <c r="J52" t="s">
        <v>130</v>
      </c>
      <c r="K52" t="s">
        <v>377</v>
      </c>
      <c r="L52" t="s">
        <v>2598</v>
      </c>
      <c r="N52" t="s">
        <v>2600</v>
      </c>
      <c r="P52" t="s">
        <v>321</v>
      </c>
      <c r="S52" s="341"/>
      <c r="T52" s="341"/>
      <c r="AC52" t="s">
        <v>1336</v>
      </c>
      <c r="AD52" s="49"/>
      <c r="AE52" s="978"/>
      <c r="AF52" s="978"/>
      <c r="AG52" s="978"/>
      <c r="AH52" s="978"/>
      <c r="AI52" s="978"/>
    </row>
    <row r="53" spans="1:35">
      <c r="D53" t="s">
        <v>269</v>
      </c>
      <c r="E53" t="s">
        <v>245</v>
      </c>
      <c r="F53" t="s">
        <v>270</v>
      </c>
      <c r="G53" t="s">
        <v>2409</v>
      </c>
      <c r="H53" t="s">
        <v>272</v>
      </c>
      <c r="I53" t="s">
        <v>377</v>
      </c>
      <c r="J53" t="s">
        <v>130</v>
      </c>
      <c r="K53" t="s">
        <v>377</v>
      </c>
      <c r="L53" t="s">
        <v>2598</v>
      </c>
      <c r="P53" t="s">
        <v>321</v>
      </c>
      <c r="S53" s="341"/>
      <c r="T53" s="341"/>
      <c r="AC53" t="s">
        <v>1336</v>
      </c>
      <c r="AD53" s="49"/>
      <c r="AE53" s="1019"/>
      <c r="AF53" s="1019"/>
      <c r="AG53" s="1019"/>
      <c r="AH53" s="1019"/>
      <c r="AI53" s="1019"/>
    </row>
    <row r="54" spans="1:35">
      <c r="S54" s="341"/>
      <c r="T54" s="341"/>
    </row>
    <row r="55" spans="1:35" s="1" customFormat="1">
      <c r="A55" s="42"/>
      <c r="B55" s="48" t="s">
        <v>2601</v>
      </c>
      <c r="S55" s="646"/>
      <c r="T55" s="646"/>
    </row>
    <row r="56" spans="1:35">
      <c r="S56" s="341"/>
      <c r="T56" s="341"/>
    </row>
    <row r="57" spans="1:35">
      <c r="D57" t="s">
        <v>269</v>
      </c>
      <c r="E57" t="s">
        <v>245</v>
      </c>
      <c r="F57" t="s">
        <v>270</v>
      </c>
      <c r="G57" t="s">
        <v>2409</v>
      </c>
      <c r="H57" t="s">
        <v>272</v>
      </c>
      <c r="I57" t="s">
        <v>377</v>
      </c>
      <c r="J57" t="s">
        <v>130</v>
      </c>
      <c r="K57" t="s">
        <v>377</v>
      </c>
      <c r="L57" t="s">
        <v>2601</v>
      </c>
      <c r="N57" t="s">
        <v>368</v>
      </c>
      <c r="P57" t="s">
        <v>321</v>
      </c>
      <c r="S57" s="341"/>
      <c r="T57" s="341"/>
      <c r="AC57" t="s">
        <v>1336</v>
      </c>
      <c r="AD57" s="49"/>
      <c r="AE57" s="978"/>
      <c r="AF57" s="978"/>
      <c r="AG57" s="978"/>
      <c r="AH57" s="978"/>
      <c r="AI57" s="978"/>
    </row>
    <row r="58" spans="1:35">
      <c r="D58" t="s">
        <v>269</v>
      </c>
      <c r="E58" t="s">
        <v>245</v>
      </c>
      <c r="F58" t="s">
        <v>270</v>
      </c>
      <c r="G58" t="s">
        <v>2409</v>
      </c>
      <c r="H58" t="s">
        <v>272</v>
      </c>
      <c r="I58" t="s">
        <v>377</v>
      </c>
      <c r="J58" t="s">
        <v>130</v>
      </c>
      <c r="K58" t="s">
        <v>377</v>
      </c>
      <c r="L58" t="s">
        <v>2601</v>
      </c>
      <c r="N58" t="s">
        <v>379</v>
      </c>
      <c r="P58" t="s">
        <v>321</v>
      </c>
      <c r="S58" s="341"/>
      <c r="T58" s="341"/>
      <c r="AC58" t="s">
        <v>1336</v>
      </c>
      <c r="AD58" s="49"/>
      <c r="AE58" s="978"/>
      <c r="AF58" s="978"/>
      <c r="AG58" s="978"/>
      <c r="AH58" s="978"/>
      <c r="AI58" s="978"/>
    </row>
    <row r="59" spans="1:35">
      <c r="D59" t="s">
        <v>269</v>
      </c>
      <c r="E59" t="s">
        <v>245</v>
      </c>
      <c r="F59" t="s">
        <v>270</v>
      </c>
      <c r="G59" t="s">
        <v>2409</v>
      </c>
      <c r="H59" t="s">
        <v>272</v>
      </c>
      <c r="I59" t="s">
        <v>377</v>
      </c>
      <c r="J59" t="s">
        <v>130</v>
      </c>
      <c r="K59" t="s">
        <v>377</v>
      </c>
      <c r="L59" t="s">
        <v>2601</v>
      </c>
      <c r="P59" t="s">
        <v>321</v>
      </c>
      <c r="S59" s="341"/>
      <c r="T59" s="341"/>
      <c r="AC59" t="s">
        <v>1336</v>
      </c>
      <c r="AD59" s="49"/>
      <c r="AE59" s="978"/>
      <c r="AF59" s="978"/>
      <c r="AG59" s="978"/>
      <c r="AH59" s="978"/>
      <c r="AI59" s="978"/>
    </row>
    <row r="60" spans="1:35">
      <c r="S60" s="341"/>
      <c r="T60" s="341"/>
    </row>
    <row r="61" spans="1:35" s="1" customFormat="1">
      <c r="A61" s="42"/>
      <c r="B61" s="48" t="s">
        <v>2602</v>
      </c>
      <c r="S61" s="646"/>
      <c r="T61" s="646"/>
    </row>
    <row r="62" spans="1:35">
      <c r="S62" s="341"/>
      <c r="T62" s="341"/>
    </row>
    <row r="63" spans="1:35">
      <c r="D63" t="s">
        <v>269</v>
      </c>
      <c r="E63" t="s">
        <v>245</v>
      </c>
      <c r="F63" t="s">
        <v>270</v>
      </c>
      <c r="G63" t="s">
        <v>2409</v>
      </c>
      <c r="H63" t="s">
        <v>272</v>
      </c>
      <c r="I63" t="s">
        <v>377</v>
      </c>
      <c r="J63" t="s">
        <v>130</v>
      </c>
      <c r="K63" t="s">
        <v>377</v>
      </c>
      <c r="L63" t="s">
        <v>2603</v>
      </c>
      <c r="N63" t="s">
        <v>2604</v>
      </c>
      <c r="P63" t="s">
        <v>321</v>
      </c>
      <c r="S63" s="341"/>
      <c r="T63" s="341"/>
      <c r="AC63" t="s">
        <v>1336</v>
      </c>
      <c r="AD63" s="49"/>
      <c r="AE63" s="978"/>
      <c r="AF63" s="978"/>
      <c r="AG63" s="978"/>
      <c r="AH63" s="978"/>
      <c r="AI63" s="978"/>
    </row>
    <row r="64" spans="1:35">
      <c r="D64" t="s">
        <v>269</v>
      </c>
      <c r="E64" t="s">
        <v>245</v>
      </c>
      <c r="F64" t="s">
        <v>270</v>
      </c>
      <c r="G64" t="s">
        <v>2409</v>
      </c>
      <c r="H64" t="s">
        <v>272</v>
      </c>
      <c r="I64" t="s">
        <v>377</v>
      </c>
      <c r="J64" t="s">
        <v>130</v>
      </c>
      <c r="K64" t="s">
        <v>377</v>
      </c>
      <c r="L64" t="s">
        <v>2603</v>
      </c>
      <c r="N64" t="s">
        <v>387</v>
      </c>
      <c r="P64" t="s">
        <v>321</v>
      </c>
      <c r="S64" s="341"/>
      <c r="T64" s="341"/>
      <c r="AC64" t="s">
        <v>1336</v>
      </c>
      <c r="AD64" s="49"/>
      <c r="AE64" s="978"/>
      <c r="AF64" s="978"/>
      <c r="AG64" s="978"/>
      <c r="AH64" s="978"/>
      <c r="AI64" s="978"/>
    </row>
    <row r="65" spans="1:35">
      <c r="D65" t="s">
        <v>269</v>
      </c>
      <c r="E65" t="s">
        <v>245</v>
      </c>
      <c r="F65" t="s">
        <v>270</v>
      </c>
      <c r="G65" t="s">
        <v>2409</v>
      </c>
      <c r="H65" t="s">
        <v>272</v>
      </c>
      <c r="I65" t="s">
        <v>377</v>
      </c>
      <c r="J65" t="s">
        <v>130</v>
      </c>
      <c r="K65" t="s">
        <v>377</v>
      </c>
      <c r="L65" t="s">
        <v>2603</v>
      </c>
      <c r="P65" t="s">
        <v>321</v>
      </c>
      <c r="S65" s="341"/>
      <c r="T65" s="341"/>
      <c r="AC65" t="s">
        <v>1336</v>
      </c>
      <c r="AD65" s="49"/>
      <c r="AE65" s="978"/>
      <c r="AF65" s="978"/>
      <c r="AG65" s="978"/>
      <c r="AH65" s="978"/>
      <c r="AI65" s="978"/>
    </row>
    <row r="66" spans="1:35">
      <c r="S66" s="341"/>
      <c r="T66" s="341"/>
    </row>
    <row r="67" spans="1:35" s="1" customFormat="1" ht="18">
      <c r="B67" s="2" t="s">
        <v>296</v>
      </c>
      <c r="S67" s="646"/>
      <c r="T67" s="646"/>
    </row>
    <row r="68" spans="1:35">
      <c r="S68" s="341"/>
      <c r="T68" s="341"/>
    </row>
    <row r="69" spans="1:35" s="1" customFormat="1">
      <c r="A69" s="42"/>
      <c r="B69" s="48" t="s">
        <v>2479</v>
      </c>
      <c r="S69" s="646"/>
      <c r="T69" s="646"/>
    </row>
    <row r="70" spans="1:35">
      <c r="S70" s="341"/>
      <c r="T70" s="341"/>
    </row>
    <row r="71" spans="1:35">
      <c r="S71" s="341"/>
      <c r="T71" s="341"/>
      <c r="AE71" s="1019"/>
      <c r="AF71" s="1019"/>
      <c r="AG71" s="1019"/>
      <c r="AH71" s="1019"/>
      <c r="AI71" s="1019"/>
    </row>
    <row r="72" spans="1:35">
      <c r="S72" s="341"/>
      <c r="T72" s="341"/>
      <c r="AE72" s="1019"/>
      <c r="AF72" s="1019"/>
      <c r="AG72" s="1019"/>
      <c r="AH72" s="1019"/>
      <c r="AI72" s="1019"/>
    </row>
    <row r="73" spans="1:35">
      <c r="S73" s="341"/>
      <c r="T73" s="341"/>
      <c r="AE73" s="1019"/>
      <c r="AF73" s="1019"/>
      <c r="AG73" s="1019"/>
      <c r="AH73" s="1019"/>
      <c r="AI73" s="1019"/>
    </row>
    <row r="74" spans="1:35">
      <c r="S74" s="341"/>
      <c r="T74" s="341"/>
    </row>
    <row r="75" spans="1:35" s="1" customFormat="1">
      <c r="A75" s="42"/>
      <c r="B75" s="48" t="s">
        <v>2598</v>
      </c>
      <c r="S75" s="646"/>
      <c r="T75" s="646"/>
    </row>
    <row r="76" spans="1:35">
      <c r="S76" s="341"/>
      <c r="T76" s="341"/>
    </row>
    <row r="77" spans="1:35">
      <c r="D77" t="s">
        <v>269</v>
      </c>
      <c r="E77" t="s">
        <v>245</v>
      </c>
      <c r="F77" t="s">
        <v>270</v>
      </c>
      <c r="G77" t="s">
        <v>315</v>
      </c>
      <c r="H77" t="s">
        <v>296</v>
      </c>
      <c r="I77" t="s">
        <v>2605</v>
      </c>
      <c r="J77" t="s">
        <v>130</v>
      </c>
      <c r="K77" t="s">
        <v>2598</v>
      </c>
      <c r="N77" t="s">
        <v>2599</v>
      </c>
      <c r="S77" s="341"/>
      <c r="T77" s="341"/>
      <c r="AC77" t="s">
        <v>2455</v>
      </c>
      <c r="AE77" s="978"/>
      <c r="AF77" s="978"/>
      <c r="AG77" s="978"/>
      <c r="AH77" s="978"/>
      <c r="AI77" s="978"/>
    </row>
    <row r="78" spans="1:35">
      <c r="D78" t="s">
        <v>269</v>
      </c>
      <c r="E78" t="s">
        <v>245</v>
      </c>
      <c r="F78" t="s">
        <v>270</v>
      </c>
      <c r="G78" t="s">
        <v>315</v>
      </c>
      <c r="H78" t="s">
        <v>296</v>
      </c>
      <c r="I78" t="s">
        <v>2605</v>
      </c>
      <c r="J78" t="s">
        <v>130</v>
      </c>
      <c r="K78" t="s">
        <v>2598</v>
      </c>
      <c r="N78" t="s">
        <v>2600</v>
      </c>
      <c r="S78" s="341"/>
      <c r="T78" s="341"/>
      <c r="AC78" t="s">
        <v>2455</v>
      </c>
      <c r="AE78" s="978"/>
      <c r="AF78" s="978"/>
      <c r="AG78" s="978"/>
      <c r="AH78" s="978"/>
      <c r="AI78" s="978"/>
    </row>
    <row r="79" spans="1:35">
      <c r="S79" s="341"/>
      <c r="T79" s="341"/>
    </row>
    <row r="80" spans="1:35">
      <c r="S80" s="341"/>
      <c r="T80" s="341"/>
    </row>
    <row r="81" spans="1:35" s="1" customFormat="1">
      <c r="A81" s="42"/>
      <c r="B81" s="48" t="s">
        <v>2601</v>
      </c>
      <c r="S81" s="646"/>
      <c r="T81" s="646"/>
    </row>
    <row r="82" spans="1:35">
      <c r="S82" s="341"/>
      <c r="T82" s="341"/>
    </row>
    <row r="83" spans="1:35">
      <c r="D83" t="s">
        <v>269</v>
      </c>
      <c r="E83" t="s">
        <v>245</v>
      </c>
      <c r="F83" t="s">
        <v>270</v>
      </c>
      <c r="G83" t="s">
        <v>315</v>
      </c>
      <c r="H83" t="s">
        <v>296</v>
      </c>
      <c r="I83" t="s">
        <v>2605</v>
      </c>
      <c r="J83" t="s">
        <v>130</v>
      </c>
      <c r="K83" t="s">
        <v>2601</v>
      </c>
      <c r="N83" t="s">
        <v>368</v>
      </c>
      <c r="S83" s="341"/>
      <c r="T83" s="341"/>
      <c r="AC83" t="s">
        <v>2455</v>
      </c>
      <c r="AE83" s="978"/>
      <c r="AF83" s="978"/>
      <c r="AG83" s="978"/>
      <c r="AH83" s="978"/>
      <c r="AI83" s="978"/>
    </row>
    <row r="84" spans="1:35">
      <c r="D84" t="s">
        <v>269</v>
      </c>
      <c r="E84" t="s">
        <v>245</v>
      </c>
      <c r="F84" t="s">
        <v>270</v>
      </c>
      <c r="G84" t="s">
        <v>315</v>
      </c>
      <c r="H84" t="s">
        <v>296</v>
      </c>
      <c r="I84" t="s">
        <v>2605</v>
      </c>
      <c r="J84" t="s">
        <v>130</v>
      </c>
      <c r="K84" t="s">
        <v>2601</v>
      </c>
      <c r="N84" t="s">
        <v>379</v>
      </c>
      <c r="S84" s="341"/>
      <c r="T84" s="341"/>
      <c r="AC84" t="s">
        <v>2455</v>
      </c>
      <c r="AE84" s="978"/>
      <c r="AF84" s="978"/>
      <c r="AG84" s="978"/>
      <c r="AH84" s="978"/>
      <c r="AI84" s="978"/>
    </row>
    <row r="85" spans="1:35">
      <c r="S85" s="341"/>
      <c r="T85" s="341"/>
    </row>
    <row r="86" spans="1:35">
      <c r="S86" s="341"/>
      <c r="T86" s="341"/>
    </row>
    <row r="87" spans="1:35" s="1" customFormat="1">
      <c r="A87" s="42"/>
      <c r="B87" s="48" t="s">
        <v>2602</v>
      </c>
      <c r="S87" s="646"/>
      <c r="T87" s="646"/>
    </row>
    <row r="88" spans="1:35">
      <c r="S88" s="341"/>
      <c r="T88" s="341"/>
    </row>
    <row r="89" spans="1:35">
      <c r="S89" s="341"/>
      <c r="T89" s="341"/>
      <c r="AE89" s="1019"/>
      <c r="AF89" s="1019"/>
      <c r="AG89" s="1019"/>
      <c r="AH89" s="1019"/>
      <c r="AI89" s="1019"/>
    </row>
    <row r="90" spans="1:35">
      <c r="S90" s="341"/>
      <c r="T90" s="341"/>
      <c r="AE90" s="1019"/>
      <c r="AF90" s="1019"/>
      <c r="AG90" s="1019"/>
      <c r="AH90" s="1019"/>
      <c r="AI90" s="1019"/>
    </row>
    <row r="91" spans="1:35">
      <c r="S91" s="341"/>
      <c r="T91" s="341"/>
      <c r="AE91" s="1019"/>
      <c r="AF91" s="1019"/>
      <c r="AG91" s="1019"/>
      <c r="AH91" s="1019"/>
      <c r="AI91" s="1019"/>
    </row>
    <row r="92" spans="1:35">
      <c r="S92" s="341"/>
      <c r="T92" s="341"/>
    </row>
    <row r="93" spans="1:35" s="1" customFormat="1" ht="18">
      <c r="B93" s="2" t="s">
        <v>2606</v>
      </c>
      <c r="S93" s="646"/>
      <c r="T93" s="646"/>
    </row>
    <row r="94" spans="1:35">
      <c r="S94" s="341"/>
      <c r="T94" s="341"/>
    </row>
    <row r="95" spans="1:35" s="1" customFormat="1">
      <c r="A95" s="42"/>
      <c r="B95" s="48" t="s">
        <v>2479</v>
      </c>
      <c r="S95" s="646"/>
      <c r="T95" s="646"/>
    </row>
    <row r="96" spans="1:35">
      <c r="S96" s="341"/>
      <c r="T96" s="341"/>
    </row>
    <row r="97" spans="1:35">
      <c r="D97" t="s">
        <v>269</v>
      </c>
      <c r="E97" t="s">
        <v>245</v>
      </c>
      <c r="F97" t="s">
        <v>2524</v>
      </c>
      <c r="G97" t="s">
        <v>2409</v>
      </c>
      <c r="H97" t="s">
        <v>272</v>
      </c>
      <c r="I97" t="s">
        <v>377</v>
      </c>
      <c r="J97" t="s">
        <v>130</v>
      </c>
      <c r="K97" t="s">
        <v>377</v>
      </c>
      <c r="L97" t="s">
        <v>477</v>
      </c>
      <c r="P97" t="s">
        <v>389</v>
      </c>
      <c r="Q97" s="978"/>
      <c r="R97" s="978"/>
      <c r="S97" s="1134"/>
      <c r="T97" s="1134"/>
      <c r="U97" s="978"/>
      <c r="V97" s="978"/>
      <c r="W97" s="978"/>
      <c r="AC97" t="s">
        <v>1336</v>
      </c>
      <c r="AD97" s="49"/>
      <c r="AE97" s="978"/>
      <c r="AF97" s="978"/>
      <c r="AG97" s="978"/>
      <c r="AH97" s="978"/>
      <c r="AI97" s="978"/>
    </row>
    <row r="98" spans="1:35">
      <c r="D98" t="s">
        <v>269</v>
      </c>
      <c r="E98" t="s">
        <v>245</v>
      </c>
      <c r="F98" t="s">
        <v>2524</v>
      </c>
      <c r="G98" t="s">
        <v>2409</v>
      </c>
      <c r="H98" t="s">
        <v>272</v>
      </c>
      <c r="I98" t="s">
        <v>377</v>
      </c>
      <c r="J98" t="s">
        <v>130</v>
      </c>
      <c r="K98" t="s">
        <v>377</v>
      </c>
      <c r="L98" t="s">
        <v>477</v>
      </c>
      <c r="P98" t="s">
        <v>389</v>
      </c>
      <c r="Q98" s="978"/>
      <c r="R98" s="978"/>
      <c r="S98" s="1134"/>
      <c r="T98" s="1134"/>
      <c r="U98" s="978"/>
      <c r="V98" s="978"/>
      <c r="W98" s="978"/>
      <c r="AC98" t="s">
        <v>1336</v>
      </c>
      <c r="AD98" s="49"/>
      <c r="AE98" s="978"/>
      <c r="AF98" s="978"/>
      <c r="AG98" s="978"/>
      <c r="AH98" s="978"/>
      <c r="AI98" s="978"/>
    </row>
    <row r="99" spans="1:35">
      <c r="D99" t="s">
        <v>269</v>
      </c>
      <c r="E99" t="s">
        <v>245</v>
      </c>
      <c r="F99" t="s">
        <v>2524</v>
      </c>
      <c r="G99" t="s">
        <v>2409</v>
      </c>
      <c r="H99" t="s">
        <v>272</v>
      </c>
      <c r="I99" t="s">
        <v>377</v>
      </c>
      <c r="J99" t="s">
        <v>130</v>
      </c>
      <c r="K99" t="s">
        <v>377</v>
      </c>
      <c r="L99" t="s">
        <v>477</v>
      </c>
      <c r="P99" t="s">
        <v>389</v>
      </c>
      <c r="Q99" s="978"/>
      <c r="R99" s="978"/>
      <c r="S99" s="1134"/>
      <c r="T99" s="1134"/>
      <c r="U99" s="978"/>
      <c r="V99" s="978"/>
      <c r="W99" s="978"/>
      <c r="AC99" t="s">
        <v>1336</v>
      </c>
      <c r="AD99" s="49"/>
      <c r="AE99" s="978"/>
      <c r="AF99" s="978"/>
      <c r="AG99" s="978"/>
      <c r="AH99" s="978"/>
      <c r="AI99" s="978"/>
    </row>
    <row r="100" spans="1:35">
      <c r="D100" t="s">
        <v>269</v>
      </c>
      <c r="E100" t="s">
        <v>245</v>
      </c>
      <c r="F100" t="s">
        <v>2524</v>
      </c>
      <c r="G100" t="s">
        <v>2409</v>
      </c>
      <c r="H100" t="s">
        <v>272</v>
      </c>
      <c r="I100" t="s">
        <v>377</v>
      </c>
      <c r="J100" t="s">
        <v>130</v>
      </c>
      <c r="K100" t="s">
        <v>377</v>
      </c>
      <c r="L100" t="s">
        <v>477</v>
      </c>
      <c r="P100" t="s">
        <v>389</v>
      </c>
      <c r="Q100" s="978"/>
      <c r="R100" s="978"/>
      <c r="S100" s="1134"/>
      <c r="T100" s="1134"/>
      <c r="U100" s="978"/>
      <c r="V100" s="978"/>
      <c r="W100" s="978"/>
      <c r="AC100" t="s">
        <v>1336</v>
      </c>
      <c r="AD100" s="49"/>
      <c r="AE100" s="978"/>
      <c r="AF100" s="978"/>
      <c r="AG100" s="978"/>
      <c r="AH100" s="978"/>
      <c r="AI100" s="978"/>
    </row>
    <row r="101" spans="1:35">
      <c r="D101" t="s">
        <v>269</v>
      </c>
      <c r="E101" t="s">
        <v>245</v>
      </c>
      <c r="F101" t="s">
        <v>2524</v>
      </c>
      <c r="G101" t="s">
        <v>2409</v>
      </c>
      <c r="H101" t="s">
        <v>272</v>
      </c>
      <c r="I101" t="s">
        <v>377</v>
      </c>
      <c r="J101" t="s">
        <v>130</v>
      </c>
      <c r="K101" t="s">
        <v>377</v>
      </c>
      <c r="L101" t="s">
        <v>477</v>
      </c>
      <c r="P101" t="s">
        <v>389</v>
      </c>
      <c r="Q101" s="978"/>
      <c r="R101" s="978"/>
      <c r="S101" s="1134"/>
      <c r="T101" s="1134"/>
      <c r="U101" s="978"/>
      <c r="V101" s="978"/>
      <c r="W101" s="978"/>
      <c r="AC101" t="s">
        <v>1336</v>
      </c>
      <c r="AD101" s="49"/>
      <c r="AE101" s="978"/>
      <c r="AF101" s="978"/>
      <c r="AG101" s="978"/>
      <c r="AH101" s="978"/>
      <c r="AI101" s="978"/>
    </row>
    <row r="102" spans="1:35">
      <c r="D102" t="s">
        <v>269</v>
      </c>
      <c r="E102" t="s">
        <v>245</v>
      </c>
      <c r="F102" t="s">
        <v>2524</v>
      </c>
      <c r="G102" t="s">
        <v>2409</v>
      </c>
      <c r="H102" t="s">
        <v>272</v>
      </c>
      <c r="I102" t="s">
        <v>377</v>
      </c>
      <c r="J102" t="s">
        <v>130</v>
      </c>
      <c r="K102" t="s">
        <v>377</v>
      </c>
      <c r="L102" t="s">
        <v>477</v>
      </c>
      <c r="P102" t="s">
        <v>389</v>
      </c>
      <c r="Q102" s="978"/>
      <c r="R102" s="978"/>
      <c r="S102" s="1134"/>
      <c r="T102" s="1134"/>
      <c r="U102" s="978"/>
      <c r="V102" s="978"/>
      <c r="W102" s="978"/>
      <c r="AC102" t="s">
        <v>1336</v>
      </c>
      <c r="AD102" s="49"/>
      <c r="AE102" s="978"/>
      <c r="AF102" s="978"/>
      <c r="AG102" s="978"/>
      <c r="AH102" s="978"/>
      <c r="AI102" s="978"/>
    </row>
    <row r="103" spans="1:35">
      <c r="D103" t="s">
        <v>269</v>
      </c>
      <c r="E103" t="s">
        <v>245</v>
      </c>
      <c r="F103" t="s">
        <v>2524</v>
      </c>
      <c r="G103" t="s">
        <v>2409</v>
      </c>
      <c r="H103" t="s">
        <v>272</v>
      </c>
      <c r="I103" t="s">
        <v>377</v>
      </c>
      <c r="J103" t="s">
        <v>130</v>
      </c>
      <c r="K103" t="s">
        <v>377</v>
      </c>
      <c r="L103" t="s">
        <v>477</v>
      </c>
      <c r="P103" t="s">
        <v>389</v>
      </c>
      <c r="Q103" s="978"/>
      <c r="R103" s="978"/>
      <c r="S103" s="1134"/>
      <c r="T103" s="1134"/>
      <c r="U103" s="978"/>
      <c r="V103" s="978"/>
      <c r="W103" s="978"/>
      <c r="AC103" t="s">
        <v>1336</v>
      </c>
      <c r="AD103" s="49"/>
      <c r="AE103" s="978"/>
      <c r="AF103" s="978"/>
      <c r="AG103" s="978"/>
      <c r="AH103" s="978"/>
      <c r="AI103" s="978"/>
    </row>
    <row r="104" spans="1:35">
      <c r="D104" t="s">
        <v>269</v>
      </c>
      <c r="E104" t="s">
        <v>245</v>
      </c>
      <c r="F104" t="s">
        <v>2524</v>
      </c>
      <c r="G104" t="s">
        <v>2409</v>
      </c>
      <c r="H104" t="s">
        <v>272</v>
      </c>
      <c r="I104" t="s">
        <v>377</v>
      </c>
      <c r="J104" t="s">
        <v>130</v>
      </c>
      <c r="K104" t="s">
        <v>377</v>
      </c>
      <c r="L104" t="s">
        <v>477</v>
      </c>
      <c r="P104" t="s">
        <v>389</v>
      </c>
      <c r="Q104" s="978"/>
      <c r="R104" s="978"/>
      <c r="S104" s="1134"/>
      <c r="T104" s="1134"/>
      <c r="U104" s="978"/>
      <c r="V104" s="978"/>
      <c r="W104" s="978"/>
      <c r="AC104" t="s">
        <v>1336</v>
      </c>
      <c r="AD104" s="49"/>
      <c r="AE104" s="978"/>
      <c r="AF104" s="978"/>
      <c r="AG104" s="978"/>
      <c r="AH104" s="978"/>
      <c r="AI104" s="978"/>
    </row>
    <row r="105" spans="1:35">
      <c r="D105" t="s">
        <v>269</v>
      </c>
      <c r="E105" t="s">
        <v>245</v>
      </c>
      <c r="F105" t="s">
        <v>2524</v>
      </c>
      <c r="G105" t="s">
        <v>2409</v>
      </c>
      <c r="H105" t="s">
        <v>272</v>
      </c>
      <c r="I105" t="s">
        <v>377</v>
      </c>
      <c r="J105" t="s">
        <v>130</v>
      </c>
      <c r="K105" t="s">
        <v>377</v>
      </c>
      <c r="L105" t="s">
        <v>477</v>
      </c>
      <c r="P105" t="s">
        <v>389</v>
      </c>
      <c r="Q105" s="978"/>
      <c r="R105" s="978"/>
      <c r="S105" s="1134"/>
      <c r="T105" s="1134"/>
      <c r="U105" s="978"/>
      <c r="V105" s="978"/>
      <c r="W105" s="978"/>
      <c r="AC105" t="s">
        <v>1336</v>
      </c>
      <c r="AD105" s="49"/>
      <c r="AE105" s="978"/>
      <c r="AF105" s="978"/>
      <c r="AG105" s="978"/>
      <c r="AH105" s="978"/>
      <c r="AI105" s="978"/>
    </row>
    <row r="106" spans="1:35">
      <c r="D106" t="s">
        <v>269</v>
      </c>
      <c r="E106" t="s">
        <v>245</v>
      </c>
      <c r="F106" t="s">
        <v>2524</v>
      </c>
      <c r="G106" t="s">
        <v>2409</v>
      </c>
      <c r="H106" t="s">
        <v>272</v>
      </c>
      <c r="I106" t="s">
        <v>377</v>
      </c>
      <c r="J106" t="s">
        <v>130</v>
      </c>
      <c r="K106" t="s">
        <v>377</v>
      </c>
      <c r="L106" t="s">
        <v>477</v>
      </c>
      <c r="P106" t="s">
        <v>389</v>
      </c>
      <c r="Q106" s="978"/>
      <c r="R106" s="978"/>
      <c r="S106" s="1134"/>
      <c r="T106" s="1134"/>
      <c r="U106" s="978"/>
      <c r="V106" s="978"/>
      <c r="W106" s="978"/>
      <c r="AC106" t="s">
        <v>1336</v>
      </c>
      <c r="AD106" s="49"/>
      <c r="AE106" s="978"/>
      <c r="AF106" s="978"/>
      <c r="AG106" s="978"/>
      <c r="AH106" s="978"/>
      <c r="AI106" s="978"/>
    </row>
    <row r="107" spans="1:35">
      <c r="D107" t="s">
        <v>269</v>
      </c>
      <c r="E107" t="s">
        <v>245</v>
      </c>
      <c r="F107" t="s">
        <v>2524</v>
      </c>
      <c r="G107" t="s">
        <v>2409</v>
      </c>
      <c r="H107" t="s">
        <v>272</v>
      </c>
      <c r="I107" t="s">
        <v>377</v>
      </c>
      <c r="J107" t="s">
        <v>130</v>
      </c>
      <c r="K107" t="s">
        <v>377</v>
      </c>
      <c r="L107" t="s">
        <v>477</v>
      </c>
      <c r="P107" t="s">
        <v>389</v>
      </c>
      <c r="Q107" s="978"/>
      <c r="R107" s="978"/>
      <c r="S107" s="1134"/>
      <c r="T107" s="1134"/>
      <c r="U107" s="978"/>
      <c r="V107" s="978"/>
      <c r="W107" s="978"/>
      <c r="AC107" t="s">
        <v>1336</v>
      </c>
      <c r="AD107" s="49"/>
      <c r="AE107" s="978"/>
      <c r="AF107" s="978"/>
      <c r="AG107" s="978"/>
      <c r="AH107" s="978"/>
      <c r="AI107" s="978"/>
    </row>
    <row r="108" spans="1:35">
      <c r="Q108" s="242"/>
      <c r="R108" s="242"/>
      <c r="S108" s="728"/>
      <c r="T108" s="728"/>
      <c r="U108" s="242"/>
      <c r="V108" s="242"/>
      <c r="W108" s="242"/>
      <c r="AD108" s="49"/>
      <c r="AE108" s="242"/>
      <c r="AF108" s="242"/>
      <c r="AG108" s="242"/>
      <c r="AH108" s="242"/>
      <c r="AI108" s="242"/>
    </row>
    <row r="109" spans="1:35" s="46" customFormat="1" ht="18.75">
      <c r="A109" s="47" t="s">
        <v>1566</v>
      </c>
      <c r="S109" s="647"/>
      <c r="T109" s="647"/>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14" id="{C7B5B445-3B6B-4D9A-A8D0-807DF10E5C3D}">
            <xm:f>'1.5 Universal Data'!$C$8&lt;$AE$7</xm:f>
            <x14:dxf>
              <fill>
                <patternFill patternType="lightUp">
                  <bgColor theme="0"/>
                </patternFill>
              </fill>
            </x14:dxf>
          </x14:cfRule>
          <xm:sqref>AE83:AE84 AF84</xm:sqref>
        </x14:conditionalFormatting>
        <x14:conditionalFormatting xmlns:xm="http://schemas.microsoft.com/office/excel/2006/main">
          <x14:cfRule type="expression" priority="9" id="{32810DD5-0B04-47BF-B3E6-703AF4749EA8}">
            <xm:f>'1.5 Universal Data'!$C$8&lt;$AE$7</xm:f>
            <x14:dxf>
              <fill>
                <patternFill patternType="lightUp">
                  <bgColor theme="0"/>
                </patternFill>
              </fill>
            </x14:dxf>
          </x14:cfRule>
          <xm:sqref>AE97:AE107</xm:sqref>
        </x14:conditionalFormatting>
        <x14:conditionalFormatting xmlns:xm="http://schemas.microsoft.com/office/excel/2006/main">
          <x14:cfRule type="expression" priority="1" id="{A67915C9-AAD5-4D87-BC95-D307C292B1CE}">
            <xm:f>'1.5 Universal Data'!$C$8&lt;$AE$7</xm:f>
            <x14:dxf>
              <fill>
                <patternFill patternType="lightUp">
                  <bgColor theme="0"/>
                </patternFill>
              </fill>
            </x14:dxf>
          </x14:cfRule>
          <xm:sqref>AE13:AF78</xm:sqref>
        </x14:conditionalFormatting>
        <x14:conditionalFormatting xmlns:xm="http://schemas.microsoft.com/office/excel/2006/main">
          <x14:cfRule type="expression" priority="13" id="{75A60F4D-0171-4BD4-AF38-592DFC3EAFB8}">
            <xm:f>'1.5 Universal Data'!$C$8&lt;$AF$7</xm:f>
            <x14:dxf>
              <fill>
                <patternFill patternType="lightUp">
                  <bgColor theme="0"/>
                </patternFill>
              </fill>
            </x14:dxf>
          </x14:cfRule>
          <xm:sqref>AF83</xm:sqref>
        </x14:conditionalFormatting>
        <x14:conditionalFormatting xmlns:xm="http://schemas.microsoft.com/office/excel/2006/main">
          <x14:cfRule type="expression" priority="8" id="{21D44C0B-4016-46B7-9D05-C69FE047BD97}">
            <xm:f>'1.5 Universal Data'!$C$8&lt;$AF$7</xm:f>
            <x14:dxf>
              <fill>
                <patternFill patternType="lightUp">
                  <bgColor theme="0"/>
                </patternFill>
              </fill>
            </x14:dxf>
          </x14:cfRule>
          <xm:sqref>AF97:AF107</xm:sqref>
        </x14:conditionalFormatting>
        <x14:conditionalFormatting xmlns:xm="http://schemas.microsoft.com/office/excel/2006/main">
          <x14:cfRule type="expression" priority="37" id="{F5679E45-D885-4784-9523-9B6ECDF3C5E4}">
            <xm:f>'1.5 Universal Data'!$C$8&lt;$AG$7</xm:f>
            <x14:dxf>
              <fill>
                <patternFill patternType="lightUp">
                  <bgColor theme="0"/>
                </patternFill>
              </fill>
            </x14:dxf>
          </x14:cfRule>
          <xm:sqref>AG13:AG47</xm:sqref>
        </x14:conditionalFormatting>
        <x14:conditionalFormatting xmlns:xm="http://schemas.microsoft.com/office/excel/2006/main">
          <x14:cfRule type="expression" priority="32" id="{1D1E752D-5DE6-4A93-B9B7-8EF4CB9A05EC}">
            <xm:f>'1.5 Universal Data'!$C$8&lt;$AG$7</xm:f>
            <x14:dxf>
              <fill>
                <patternFill patternType="lightUp">
                  <bgColor theme="0"/>
                </patternFill>
              </fill>
            </x14:dxf>
          </x14:cfRule>
          <xm:sqref>AG51:AG52</xm:sqref>
        </x14:conditionalFormatting>
        <x14:conditionalFormatting xmlns:xm="http://schemas.microsoft.com/office/excel/2006/main">
          <x14:cfRule type="expression" priority="27" id="{A9A3DCB4-0E8C-43DB-89AC-1ECF6081366B}">
            <xm:f>'1.5 Universal Data'!$C$8&lt;$AG$7</xm:f>
            <x14:dxf>
              <fill>
                <patternFill patternType="lightUp">
                  <bgColor theme="0"/>
                </patternFill>
              </fill>
            </x14:dxf>
          </x14:cfRule>
          <xm:sqref>AG57:AG59</xm:sqref>
        </x14:conditionalFormatting>
        <x14:conditionalFormatting xmlns:xm="http://schemas.microsoft.com/office/excel/2006/main">
          <x14:cfRule type="expression" priority="22" id="{F4CF8F5A-EA1D-4C2D-8286-7015BBA7BAA7}">
            <xm:f>'1.5 Universal Data'!$C$8&lt;$AG$7</xm:f>
            <x14:dxf>
              <fill>
                <patternFill patternType="lightUp">
                  <bgColor theme="0"/>
                </patternFill>
              </fill>
            </x14:dxf>
          </x14:cfRule>
          <xm:sqref>AG63:AG65</xm:sqref>
        </x14:conditionalFormatting>
        <x14:conditionalFormatting xmlns:xm="http://schemas.microsoft.com/office/excel/2006/main">
          <x14:cfRule type="expression" priority="17" id="{EF856A83-25BF-4CD1-AECB-D90D5ACDDDD2}">
            <xm:f>'1.5 Universal Data'!$C$8&lt;$AG$7</xm:f>
            <x14:dxf>
              <fill>
                <patternFill patternType="lightUp">
                  <bgColor theme="0"/>
                </patternFill>
              </fill>
            </x14:dxf>
          </x14:cfRule>
          <xm:sqref>AG77:AG78</xm:sqref>
        </x14:conditionalFormatting>
        <x14:conditionalFormatting xmlns:xm="http://schemas.microsoft.com/office/excel/2006/main">
          <x14:cfRule type="expression" priority="12" id="{9B8C1DE4-D6E4-47BE-B8A6-D97B6D45FDE1}">
            <xm:f>'1.5 Universal Data'!$C$8&lt;$AG$7</xm:f>
            <x14:dxf>
              <fill>
                <patternFill patternType="lightUp">
                  <bgColor theme="0"/>
                </patternFill>
              </fill>
            </x14:dxf>
          </x14:cfRule>
          <xm:sqref>AG83:AG84</xm:sqref>
        </x14:conditionalFormatting>
        <x14:conditionalFormatting xmlns:xm="http://schemas.microsoft.com/office/excel/2006/main">
          <x14:cfRule type="expression" priority="7" id="{62B56C8C-F45A-47AF-BE40-B6A7EDDA1C4E}">
            <xm:f>'1.5 Universal Data'!$C$8&lt;$AG$7</xm:f>
            <x14:dxf>
              <fill>
                <patternFill patternType="lightUp">
                  <bgColor theme="0"/>
                </patternFill>
              </fill>
            </x14:dxf>
          </x14:cfRule>
          <xm:sqref>AG97:AG107</xm:sqref>
        </x14:conditionalFormatting>
        <x14:conditionalFormatting xmlns:xm="http://schemas.microsoft.com/office/excel/2006/main">
          <x14:cfRule type="expression" priority="36" id="{30FA721F-E255-4597-A6B8-C61C6D405EBB}">
            <xm:f>'1.5 Universal Data'!$C$8&lt;$AH$7</xm:f>
            <x14:dxf>
              <fill>
                <patternFill patternType="lightUp">
                  <bgColor theme="0"/>
                </patternFill>
              </fill>
            </x14:dxf>
          </x14:cfRule>
          <xm:sqref>AH13:AH47</xm:sqref>
        </x14:conditionalFormatting>
        <x14:conditionalFormatting xmlns:xm="http://schemas.microsoft.com/office/excel/2006/main">
          <x14:cfRule type="expression" priority="31" id="{2FD3032E-F14C-460E-B6BB-8CE034F9A0C5}">
            <xm:f>'1.5 Universal Data'!$C$8&lt;$AH$7</xm:f>
            <x14:dxf>
              <fill>
                <patternFill patternType="lightUp">
                  <bgColor theme="0"/>
                </patternFill>
              </fill>
            </x14:dxf>
          </x14:cfRule>
          <xm:sqref>AH51:AH52</xm:sqref>
        </x14:conditionalFormatting>
        <x14:conditionalFormatting xmlns:xm="http://schemas.microsoft.com/office/excel/2006/main">
          <x14:cfRule type="expression" priority="26" id="{79F49A09-EF1B-4083-9D03-A4400CAFC92D}">
            <xm:f>'1.5 Universal Data'!$C$8&lt;$AH$7</xm:f>
            <x14:dxf>
              <fill>
                <patternFill patternType="lightUp">
                  <bgColor theme="0"/>
                </patternFill>
              </fill>
            </x14:dxf>
          </x14:cfRule>
          <xm:sqref>AH57:AH59</xm:sqref>
        </x14:conditionalFormatting>
        <x14:conditionalFormatting xmlns:xm="http://schemas.microsoft.com/office/excel/2006/main">
          <x14:cfRule type="expression" priority="21" id="{7F5996ED-1931-4AF8-B1F5-CAB761714921}">
            <xm:f>'1.5 Universal Data'!$C$8&lt;$AH$7</xm:f>
            <x14:dxf>
              <fill>
                <patternFill patternType="lightUp">
                  <bgColor theme="0"/>
                </patternFill>
              </fill>
            </x14:dxf>
          </x14:cfRule>
          <xm:sqref>AH63:AH65</xm:sqref>
        </x14:conditionalFormatting>
        <x14:conditionalFormatting xmlns:xm="http://schemas.microsoft.com/office/excel/2006/main">
          <x14:cfRule type="expression" priority="16" id="{596FE21B-15FB-424D-86F3-98EC02EDFBBF}">
            <xm:f>'1.5 Universal Data'!$C$8&lt;$AH$7</xm:f>
            <x14:dxf>
              <fill>
                <patternFill patternType="lightUp">
                  <bgColor theme="0"/>
                </patternFill>
              </fill>
            </x14:dxf>
          </x14:cfRule>
          <xm:sqref>AH77:AH78</xm:sqref>
        </x14:conditionalFormatting>
        <x14:conditionalFormatting xmlns:xm="http://schemas.microsoft.com/office/excel/2006/main">
          <x14:cfRule type="expression" priority="11" id="{659B2BFE-D57D-4148-AF26-4E40AD334BBA}">
            <xm:f>'1.5 Universal Data'!$C$8&lt;$AH$7</xm:f>
            <x14:dxf>
              <fill>
                <patternFill patternType="lightUp">
                  <bgColor theme="0"/>
                </patternFill>
              </fill>
            </x14:dxf>
          </x14:cfRule>
          <xm:sqref>AH83:AH84</xm:sqref>
        </x14:conditionalFormatting>
        <x14:conditionalFormatting xmlns:xm="http://schemas.microsoft.com/office/excel/2006/main">
          <x14:cfRule type="expression" priority="6" id="{7CF2E6F4-9F0A-4B61-B24D-A2555928B6FC}">
            <xm:f>'1.5 Universal Data'!$C$8&lt;$AH$7</xm:f>
            <x14:dxf>
              <fill>
                <patternFill patternType="lightUp">
                  <bgColor theme="0"/>
                </patternFill>
              </fill>
            </x14:dxf>
          </x14:cfRule>
          <xm:sqref>AH97:AH107</xm:sqref>
        </x14:conditionalFormatting>
        <x14:conditionalFormatting xmlns:xm="http://schemas.microsoft.com/office/excel/2006/main">
          <x14:cfRule type="expression" priority="35" id="{08C72CD0-4B44-4E00-ACE3-5F21FEEBBD29}">
            <xm:f>'1.5 Universal Data'!$C$8&lt;$AI$7</xm:f>
            <x14:dxf>
              <fill>
                <patternFill patternType="lightUp">
                  <bgColor theme="0"/>
                </patternFill>
              </fill>
            </x14:dxf>
          </x14:cfRule>
          <xm:sqref>AI13:AI47</xm:sqref>
        </x14:conditionalFormatting>
        <x14:conditionalFormatting xmlns:xm="http://schemas.microsoft.com/office/excel/2006/main">
          <x14:cfRule type="expression" priority="30" id="{BBBDCD55-6CF8-4BA2-951B-344823684BD3}">
            <xm:f>'1.5 Universal Data'!$C$8&lt;$AI$7</xm:f>
            <x14:dxf>
              <fill>
                <patternFill patternType="lightUp">
                  <bgColor theme="0"/>
                </patternFill>
              </fill>
            </x14:dxf>
          </x14:cfRule>
          <xm:sqref>AI51:AI52</xm:sqref>
        </x14:conditionalFormatting>
        <x14:conditionalFormatting xmlns:xm="http://schemas.microsoft.com/office/excel/2006/main">
          <x14:cfRule type="expression" priority="25" id="{93B9642C-CDB1-4886-828F-A89256386A4D}">
            <xm:f>'1.5 Universal Data'!$C$8&lt;$AI$7</xm:f>
            <x14:dxf>
              <fill>
                <patternFill patternType="lightUp">
                  <bgColor theme="0"/>
                </patternFill>
              </fill>
            </x14:dxf>
          </x14:cfRule>
          <xm:sqref>AI57:AI59</xm:sqref>
        </x14:conditionalFormatting>
        <x14:conditionalFormatting xmlns:xm="http://schemas.microsoft.com/office/excel/2006/main">
          <x14:cfRule type="expression" priority="20" id="{1591708F-ABB1-4DFE-BDE1-55D9D5738F1A}">
            <xm:f>'1.5 Universal Data'!$C$8&lt;$AI$7</xm:f>
            <x14:dxf>
              <fill>
                <patternFill patternType="lightUp">
                  <bgColor theme="0"/>
                </patternFill>
              </fill>
            </x14:dxf>
          </x14:cfRule>
          <xm:sqref>AI63:AI65</xm:sqref>
        </x14:conditionalFormatting>
        <x14:conditionalFormatting xmlns:xm="http://schemas.microsoft.com/office/excel/2006/main">
          <x14:cfRule type="expression" priority="15" id="{1910AA38-3D86-47F3-9EEF-E67181E16444}">
            <xm:f>'1.5 Universal Data'!$C$8&lt;$AI$7</xm:f>
            <x14:dxf>
              <fill>
                <patternFill patternType="lightUp">
                  <bgColor theme="0"/>
                </patternFill>
              </fill>
            </x14:dxf>
          </x14:cfRule>
          <xm:sqref>AI77:AI78</xm:sqref>
        </x14:conditionalFormatting>
        <x14:conditionalFormatting xmlns:xm="http://schemas.microsoft.com/office/excel/2006/main">
          <x14:cfRule type="expression" priority="10" id="{981C6C36-D7E9-401A-AF5B-0A4AA277E10D}">
            <xm:f>'1.5 Universal Data'!$C$8&lt;$AI$7</xm:f>
            <x14:dxf>
              <fill>
                <patternFill patternType="lightUp">
                  <bgColor theme="0"/>
                </patternFill>
              </fill>
            </x14:dxf>
          </x14:cfRule>
          <xm:sqref>AI83:AI84</xm:sqref>
        </x14:conditionalFormatting>
        <x14:conditionalFormatting xmlns:xm="http://schemas.microsoft.com/office/excel/2006/main">
          <x14:cfRule type="expression" priority="5" id="{FE5F62AF-D12B-482F-AE53-F486AC69EEBD}">
            <xm:f>'1.5 Universal Data'!$C$8&lt;$AI$7</xm:f>
            <x14:dxf>
              <fill>
                <patternFill patternType="lightUp">
                  <bgColor theme="0"/>
                </patternFill>
              </fill>
            </x14:dxf>
          </x14:cfRule>
          <xm:sqref>AI97:AI107</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40AD-0DB9-4259-8073-F7DC6E9C004E}">
  <sheetPr>
    <tabColor theme="7" tint="0.39997558519241921"/>
  </sheetPr>
  <dimension ref="A1:AI109"/>
  <sheetViews>
    <sheetView topLeftCell="N1" zoomScale="80" zoomScaleNormal="80" workbookViewId="0">
      <selection activeCell="AE6" sqref="AE6:AI7"/>
    </sheetView>
    <sheetView workbookViewId="1"/>
  </sheetViews>
  <sheetFormatPr defaultRowHeight="15"/>
  <cols>
    <col min="1" max="3" width="1.85546875" customWidth="1"/>
    <col min="4" max="4" width="4.85546875" customWidth="1"/>
    <col min="5" max="5" width="5" bestFit="1" customWidth="1"/>
    <col min="6" max="6" width="24.42578125" bestFit="1" customWidth="1"/>
    <col min="7" max="7" width="5.42578125" bestFit="1" customWidth="1"/>
    <col min="8" max="8" width="11.140625" bestFit="1" customWidth="1"/>
    <col min="9" max="9" width="26.85546875" customWidth="1"/>
    <col min="10" max="10" width="10" bestFit="1" customWidth="1"/>
    <col min="11" max="11" width="26.85546875" customWidth="1"/>
    <col min="12" max="12" width="26.42578125" bestFit="1" customWidth="1"/>
    <col min="13" max="13" width="1.85546875" customWidth="1"/>
    <col min="14" max="14" width="2.140625" customWidth="1"/>
    <col min="15" max="15" width="1.85546875" customWidth="1"/>
    <col min="16" max="16" width="8" customWidth="1"/>
    <col min="17" max="17" width="15.42578125" customWidth="1"/>
    <col min="18" max="18" width="36.140625" customWidth="1"/>
    <col min="19" max="19" width="13" bestFit="1" customWidth="1"/>
    <col min="20" max="20" width="12.85546875" customWidth="1"/>
    <col min="21" max="21" width="34.42578125" bestFit="1" customWidth="1"/>
    <col min="22" max="22" width="8.85546875" bestFit="1" customWidth="1"/>
    <col min="23" max="23" width="32.85546875" bestFit="1" customWidth="1"/>
    <col min="24"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2607</v>
      </c>
    </row>
    <row r="6" spans="1:35">
      <c r="AD6" s="49"/>
      <c r="AE6" s="1658"/>
      <c r="AF6" s="1659"/>
      <c r="AG6" s="1662" t="s">
        <v>3191</v>
      </c>
      <c r="AH6" s="1659"/>
      <c r="AI6" s="1660"/>
    </row>
    <row r="7" spans="1:35" s="43" customFormat="1">
      <c r="D7" s="55" t="s">
        <v>292</v>
      </c>
      <c r="E7" s="55" t="s">
        <v>245</v>
      </c>
      <c r="F7" s="55" t="s">
        <v>246</v>
      </c>
      <c r="G7" s="55" t="s">
        <v>1587</v>
      </c>
      <c r="H7" s="55" t="s">
        <v>2407</v>
      </c>
      <c r="I7" s="55" t="s">
        <v>249</v>
      </c>
      <c r="J7" s="55" t="s">
        <v>250</v>
      </c>
      <c r="K7" s="55" t="s">
        <v>251</v>
      </c>
      <c r="L7" s="55" t="s">
        <v>252</v>
      </c>
      <c r="M7" s="55"/>
      <c r="N7" s="55" t="s">
        <v>254</v>
      </c>
      <c r="O7" s="55"/>
      <c r="P7" s="55" t="s">
        <v>256</v>
      </c>
      <c r="Q7" s="55" t="s">
        <v>2503</v>
      </c>
      <c r="R7" s="55" t="s">
        <v>2441</v>
      </c>
      <c r="S7" s="55" t="s">
        <v>2560</v>
      </c>
      <c r="T7" s="55" t="s">
        <v>2561</v>
      </c>
      <c r="U7" s="55" t="s">
        <v>2594</v>
      </c>
      <c r="V7" s="55" t="s">
        <v>40</v>
      </c>
      <c r="W7" s="55" t="s">
        <v>2595</v>
      </c>
      <c r="AC7" s="43" t="s">
        <v>1578</v>
      </c>
      <c r="AD7" s="49"/>
      <c r="AE7" s="52">
        <v>2022</v>
      </c>
      <c r="AF7" s="51">
        <v>2023</v>
      </c>
      <c r="AG7" s="51">
        <v>2024</v>
      </c>
      <c r="AH7" s="51">
        <v>2025</v>
      </c>
      <c r="AI7" s="50">
        <v>2026</v>
      </c>
    </row>
    <row r="8" spans="1:35">
      <c r="S8" s="43"/>
      <c r="T8" s="43"/>
      <c r="U8" s="43"/>
      <c r="V8" s="43"/>
      <c r="W8" s="43"/>
    </row>
    <row r="9" spans="1:35" s="1" customFormat="1" ht="18">
      <c r="B9" s="2" t="s">
        <v>2596</v>
      </c>
      <c r="S9" s="646"/>
      <c r="T9" s="646"/>
    </row>
    <row r="10" spans="1:35">
      <c r="S10" s="341"/>
      <c r="T10" s="341"/>
    </row>
    <row r="11" spans="1:35" s="1" customFormat="1">
      <c r="A11" s="42"/>
      <c r="B11" s="48" t="s">
        <v>2479</v>
      </c>
      <c r="S11" s="646"/>
      <c r="T11" s="646"/>
    </row>
    <row r="12" spans="1:35">
      <c r="S12" s="341"/>
      <c r="T12" s="341"/>
    </row>
    <row r="13" spans="1:35">
      <c r="D13" t="s">
        <v>292</v>
      </c>
      <c r="E13" t="s">
        <v>245</v>
      </c>
      <c r="F13" t="s">
        <v>270</v>
      </c>
      <c r="G13" t="s">
        <v>2409</v>
      </c>
      <c r="H13" t="s">
        <v>272</v>
      </c>
      <c r="I13" t="s">
        <v>377</v>
      </c>
      <c r="J13" t="s">
        <v>130</v>
      </c>
      <c r="K13" t="s">
        <v>377</v>
      </c>
      <c r="L13" t="s">
        <v>477</v>
      </c>
      <c r="P13" t="s">
        <v>403</v>
      </c>
      <c r="Q13" s="978"/>
      <c r="R13" s="978"/>
      <c r="S13" s="1134"/>
      <c r="T13" s="1134"/>
      <c r="U13" s="978"/>
      <c r="V13" s="978"/>
      <c r="W13" s="978"/>
      <c r="AC13" t="s">
        <v>1581</v>
      </c>
      <c r="AD13" s="49"/>
      <c r="AE13" s="978"/>
      <c r="AF13" s="978"/>
      <c r="AG13" s="978"/>
      <c r="AH13" s="978"/>
      <c r="AI13" s="978"/>
    </row>
    <row r="14" spans="1:35">
      <c r="D14" t="s">
        <v>292</v>
      </c>
      <c r="E14" t="s">
        <v>245</v>
      </c>
      <c r="F14" t="s">
        <v>270</v>
      </c>
      <c r="G14" t="s">
        <v>2409</v>
      </c>
      <c r="H14" t="s">
        <v>272</v>
      </c>
      <c r="I14" t="s">
        <v>377</v>
      </c>
      <c r="J14" t="s">
        <v>130</v>
      </c>
      <c r="K14" t="s">
        <v>377</v>
      </c>
      <c r="L14" t="s">
        <v>477</v>
      </c>
      <c r="P14" t="s">
        <v>403</v>
      </c>
      <c r="Q14" s="978"/>
      <c r="R14" s="978"/>
      <c r="S14" s="1134"/>
      <c r="T14" s="1134"/>
      <c r="U14" s="978"/>
      <c r="V14" s="978"/>
      <c r="W14" s="978"/>
      <c r="AC14" t="s">
        <v>1581</v>
      </c>
      <c r="AD14" s="49"/>
      <c r="AE14" s="978"/>
      <c r="AF14" s="978"/>
      <c r="AG14" s="978"/>
      <c r="AH14" s="978"/>
      <c r="AI14" s="978"/>
    </row>
    <row r="15" spans="1:35">
      <c r="D15" t="s">
        <v>292</v>
      </c>
      <c r="E15" t="s">
        <v>245</v>
      </c>
      <c r="F15" t="s">
        <v>270</v>
      </c>
      <c r="G15" t="s">
        <v>2409</v>
      </c>
      <c r="H15" t="s">
        <v>272</v>
      </c>
      <c r="I15" t="s">
        <v>377</v>
      </c>
      <c r="J15" t="s">
        <v>130</v>
      </c>
      <c r="K15" t="s">
        <v>377</v>
      </c>
      <c r="L15" t="s">
        <v>477</v>
      </c>
      <c r="P15" t="s">
        <v>403</v>
      </c>
      <c r="Q15" s="978"/>
      <c r="R15" s="978"/>
      <c r="S15" s="1134"/>
      <c r="T15" s="1134"/>
      <c r="U15" s="978"/>
      <c r="V15" s="978"/>
      <c r="W15" s="978"/>
      <c r="AC15" t="s">
        <v>1581</v>
      </c>
      <c r="AD15" s="49"/>
      <c r="AE15" s="978"/>
      <c r="AF15" s="978"/>
      <c r="AG15" s="978"/>
      <c r="AH15" s="978"/>
      <c r="AI15" s="978"/>
    </row>
    <row r="16" spans="1:35">
      <c r="D16" t="s">
        <v>292</v>
      </c>
      <c r="E16" t="s">
        <v>245</v>
      </c>
      <c r="F16" t="s">
        <v>270</v>
      </c>
      <c r="G16" t="s">
        <v>2409</v>
      </c>
      <c r="H16" t="s">
        <v>272</v>
      </c>
      <c r="I16" t="s">
        <v>377</v>
      </c>
      <c r="J16" t="s">
        <v>130</v>
      </c>
      <c r="K16" t="s">
        <v>377</v>
      </c>
      <c r="L16" t="s">
        <v>477</v>
      </c>
      <c r="P16" t="s">
        <v>403</v>
      </c>
      <c r="Q16" s="978"/>
      <c r="R16" s="978"/>
      <c r="S16" s="1134"/>
      <c r="T16" s="1134"/>
      <c r="U16" s="978"/>
      <c r="V16" s="978"/>
      <c r="W16" s="978"/>
      <c r="AC16" t="s">
        <v>1581</v>
      </c>
      <c r="AD16" s="49"/>
      <c r="AE16" s="978"/>
      <c r="AF16" s="978"/>
      <c r="AG16" s="978"/>
      <c r="AH16" s="978"/>
      <c r="AI16" s="978"/>
    </row>
    <row r="17" spans="4:35">
      <c r="D17" t="s">
        <v>292</v>
      </c>
      <c r="E17" t="s">
        <v>245</v>
      </c>
      <c r="F17" t="s">
        <v>270</v>
      </c>
      <c r="G17" t="s">
        <v>2409</v>
      </c>
      <c r="H17" t="s">
        <v>272</v>
      </c>
      <c r="I17" t="s">
        <v>377</v>
      </c>
      <c r="J17" t="s">
        <v>130</v>
      </c>
      <c r="K17" t="s">
        <v>377</v>
      </c>
      <c r="L17" t="s">
        <v>477</v>
      </c>
      <c r="P17" t="s">
        <v>403</v>
      </c>
      <c r="Q17" s="978"/>
      <c r="R17" s="978"/>
      <c r="S17" s="1134"/>
      <c r="T17" s="1134"/>
      <c r="U17" s="978"/>
      <c r="V17" s="978"/>
      <c r="W17" s="978"/>
      <c r="AC17" t="s">
        <v>1581</v>
      </c>
      <c r="AD17" s="49"/>
      <c r="AE17" s="978"/>
      <c r="AF17" s="978"/>
      <c r="AG17" s="978"/>
      <c r="AH17" s="978"/>
      <c r="AI17" s="978"/>
    </row>
    <row r="18" spans="4:35">
      <c r="D18" t="s">
        <v>292</v>
      </c>
      <c r="E18" t="s">
        <v>245</v>
      </c>
      <c r="F18" t="s">
        <v>270</v>
      </c>
      <c r="G18" t="s">
        <v>2409</v>
      </c>
      <c r="H18" t="s">
        <v>272</v>
      </c>
      <c r="I18" t="s">
        <v>377</v>
      </c>
      <c r="J18" t="s">
        <v>130</v>
      </c>
      <c r="K18" t="s">
        <v>377</v>
      </c>
      <c r="L18" t="s">
        <v>477</v>
      </c>
      <c r="P18" t="s">
        <v>403</v>
      </c>
      <c r="Q18" s="978"/>
      <c r="R18" s="978"/>
      <c r="S18" s="1134"/>
      <c r="T18" s="1134"/>
      <c r="U18" s="978"/>
      <c r="V18" s="978"/>
      <c r="W18" s="978"/>
      <c r="AC18" t="s">
        <v>1581</v>
      </c>
      <c r="AD18" s="49"/>
      <c r="AE18" s="978"/>
      <c r="AF18" s="978"/>
      <c r="AG18" s="978"/>
      <c r="AH18" s="978"/>
      <c r="AI18" s="978"/>
    </row>
    <row r="19" spans="4:35">
      <c r="D19" t="s">
        <v>292</v>
      </c>
      <c r="E19" t="s">
        <v>245</v>
      </c>
      <c r="F19" t="s">
        <v>270</v>
      </c>
      <c r="G19" t="s">
        <v>2409</v>
      </c>
      <c r="H19" t="s">
        <v>272</v>
      </c>
      <c r="I19" t="s">
        <v>377</v>
      </c>
      <c r="J19" t="s">
        <v>130</v>
      </c>
      <c r="K19" t="s">
        <v>377</v>
      </c>
      <c r="L19" t="s">
        <v>477</v>
      </c>
      <c r="P19" t="s">
        <v>403</v>
      </c>
      <c r="Q19" s="978"/>
      <c r="R19" s="978"/>
      <c r="S19" s="1134"/>
      <c r="T19" s="1134"/>
      <c r="U19" s="978"/>
      <c r="V19" s="978"/>
      <c r="W19" s="978"/>
      <c r="AC19" t="s">
        <v>1581</v>
      </c>
      <c r="AD19" s="49"/>
      <c r="AE19" s="978"/>
      <c r="AF19" s="978"/>
      <c r="AG19" s="978"/>
      <c r="AH19" s="978"/>
      <c r="AI19" s="978"/>
    </row>
    <row r="20" spans="4:35">
      <c r="D20" t="s">
        <v>292</v>
      </c>
      <c r="E20" t="s">
        <v>245</v>
      </c>
      <c r="F20" t="s">
        <v>270</v>
      </c>
      <c r="G20" t="s">
        <v>2409</v>
      </c>
      <c r="H20" t="s">
        <v>272</v>
      </c>
      <c r="I20" t="s">
        <v>377</v>
      </c>
      <c r="J20" t="s">
        <v>130</v>
      </c>
      <c r="K20" t="s">
        <v>377</v>
      </c>
      <c r="L20" t="s">
        <v>477</v>
      </c>
      <c r="P20" t="s">
        <v>403</v>
      </c>
      <c r="Q20" s="978"/>
      <c r="R20" s="978"/>
      <c r="S20" s="1134"/>
      <c r="T20" s="1134"/>
      <c r="U20" s="978"/>
      <c r="V20" s="978"/>
      <c r="W20" s="978"/>
      <c r="AC20" t="s">
        <v>1581</v>
      </c>
      <c r="AD20" s="49"/>
      <c r="AE20" s="978"/>
      <c r="AF20" s="978"/>
      <c r="AG20" s="978"/>
      <c r="AH20" s="978"/>
      <c r="AI20" s="978"/>
    </row>
    <row r="21" spans="4:35">
      <c r="D21" t="s">
        <v>292</v>
      </c>
      <c r="E21" t="s">
        <v>245</v>
      </c>
      <c r="F21" t="s">
        <v>270</v>
      </c>
      <c r="G21" t="s">
        <v>2409</v>
      </c>
      <c r="H21" t="s">
        <v>272</v>
      </c>
      <c r="I21" t="s">
        <v>377</v>
      </c>
      <c r="J21" t="s">
        <v>130</v>
      </c>
      <c r="K21" t="s">
        <v>377</v>
      </c>
      <c r="L21" t="s">
        <v>477</v>
      </c>
      <c r="P21" t="s">
        <v>403</v>
      </c>
      <c r="Q21" s="978"/>
      <c r="R21" s="978"/>
      <c r="S21" s="1134"/>
      <c r="T21" s="1134"/>
      <c r="U21" s="978"/>
      <c r="V21" s="978"/>
      <c r="W21" s="978"/>
      <c r="AC21" t="s">
        <v>1581</v>
      </c>
      <c r="AD21" s="49"/>
      <c r="AE21" s="978"/>
      <c r="AF21" s="978"/>
      <c r="AG21" s="978"/>
      <c r="AH21" s="978"/>
      <c r="AI21" s="978"/>
    </row>
    <row r="22" spans="4:35">
      <c r="D22" t="s">
        <v>292</v>
      </c>
      <c r="E22" t="s">
        <v>245</v>
      </c>
      <c r="F22" t="s">
        <v>270</v>
      </c>
      <c r="G22" t="s">
        <v>2409</v>
      </c>
      <c r="H22" t="s">
        <v>272</v>
      </c>
      <c r="I22" t="s">
        <v>377</v>
      </c>
      <c r="J22" t="s">
        <v>130</v>
      </c>
      <c r="K22" t="s">
        <v>377</v>
      </c>
      <c r="L22" t="s">
        <v>477</v>
      </c>
      <c r="P22" t="s">
        <v>403</v>
      </c>
      <c r="Q22" s="978"/>
      <c r="R22" s="978"/>
      <c r="S22" s="1134"/>
      <c r="T22" s="1134"/>
      <c r="U22" s="978"/>
      <c r="V22" s="978"/>
      <c r="W22" s="978"/>
      <c r="AC22" t="s">
        <v>1581</v>
      </c>
      <c r="AD22" s="49"/>
      <c r="AE22" s="978"/>
      <c r="AF22" s="978"/>
      <c r="AG22" s="978"/>
      <c r="AH22" s="978"/>
      <c r="AI22" s="978"/>
    </row>
    <row r="23" spans="4:35">
      <c r="D23" t="s">
        <v>292</v>
      </c>
      <c r="E23" t="s">
        <v>245</v>
      </c>
      <c r="F23" t="s">
        <v>270</v>
      </c>
      <c r="G23" t="s">
        <v>2409</v>
      </c>
      <c r="H23" t="s">
        <v>272</v>
      </c>
      <c r="I23" t="s">
        <v>377</v>
      </c>
      <c r="J23" t="s">
        <v>130</v>
      </c>
      <c r="K23" t="s">
        <v>377</v>
      </c>
      <c r="L23" t="s">
        <v>477</v>
      </c>
      <c r="P23" t="s">
        <v>403</v>
      </c>
      <c r="Q23" s="978"/>
      <c r="R23" s="978"/>
      <c r="S23" s="1134"/>
      <c r="T23" s="1134"/>
      <c r="U23" s="978"/>
      <c r="V23" s="978"/>
      <c r="W23" s="978"/>
      <c r="AC23" t="s">
        <v>1581</v>
      </c>
      <c r="AD23" s="49"/>
      <c r="AE23" s="978"/>
      <c r="AF23" s="978"/>
      <c r="AG23" s="978"/>
      <c r="AH23" s="978"/>
      <c r="AI23" s="978"/>
    </row>
    <row r="24" spans="4:35">
      <c r="D24" t="s">
        <v>292</v>
      </c>
      <c r="E24" t="s">
        <v>245</v>
      </c>
      <c r="F24" t="s">
        <v>270</v>
      </c>
      <c r="G24" t="s">
        <v>2409</v>
      </c>
      <c r="H24" t="s">
        <v>272</v>
      </c>
      <c r="I24" t="s">
        <v>377</v>
      </c>
      <c r="J24" t="s">
        <v>130</v>
      </c>
      <c r="K24" t="s">
        <v>377</v>
      </c>
      <c r="L24" t="s">
        <v>477</v>
      </c>
      <c r="P24" t="s">
        <v>403</v>
      </c>
      <c r="Q24" s="978"/>
      <c r="R24" s="978"/>
      <c r="S24" s="1134"/>
      <c r="T24" s="1134"/>
      <c r="U24" s="978"/>
      <c r="V24" s="978"/>
      <c r="W24" s="978"/>
      <c r="AC24" t="s">
        <v>1581</v>
      </c>
      <c r="AD24" s="49"/>
      <c r="AE24" s="978"/>
      <c r="AF24" s="978"/>
      <c r="AG24" s="978"/>
      <c r="AH24" s="978"/>
      <c r="AI24" s="978"/>
    </row>
    <row r="25" spans="4:35">
      <c r="D25" t="s">
        <v>292</v>
      </c>
      <c r="E25" t="s">
        <v>245</v>
      </c>
      <c r="F25" t="s">
        <v>270</v>
      </c>
      <c r="G25" t="s">
        <v>2409</v>
      </c>
      <c r="H25" t="s">
        <v>272</v>
      </c>
      <c r="I25" t="s">
        <v>377</v>
      </c>
      <c r="J25" t="s">
        <v>130</v>
      </c>
      <c r="K25" t="s">
        <v>377</v>
      </c>
      <c r="L25" t="s">
        <v>477</v>
      </c>
      <c r="P25" t="s">
        <v>403</v>
      </c>
      <c r="Q25" s="978"/>
      <c r="R25" s="978"/>
      <c r="S25" s="1134"/>
      <c r="T25" s="1134"/>
      <c r="U25" s="978"/>
      <c r="V25" s="978"/>
      <c r="W25" s="978"/>
      <c r="AC25" t="s">
        <v>1581</v>
      </c>
      <c r="AD25" s="49"/>
      <c r="AE25" s="978"/>
      <c r="AF25" s="978"/>
      <c r="AG25" s="978"/>
      <c r="AH25" s="978"/>
      <c r="AI25" s="978"/>
    </row>
    <row r="26" spans="4:35">
      <c r="D26" t="s">
        <v>292</v>
      </c>
      <c r="E26" t="s">
        <v>245</v>
      </c>
      <c r="F26" t="s">
        <v>270</v>
      </c>
      <c r="G26" t="s">
        <v>2409</v>
      </c>
      <c r="H26" t="s">
        <v>272</v>
      </c>
      <c r="I26" t="s">
        <v>377</v>
      </c>
      <c r="J26" t="s">
        <v>130</v>
      </c>
      <c r="K26" t="s">
        <v>377</v>
      </c>
      <c r="L26" t="s">
        <v>477</v>
      </c>
      <c r="P26" t="s">
        <v>403</v>
      </c>
      <c r="Q26" s="978"/>
      <c r="R26" s="978"/>
      <c r="S26" s="1134"/>
      <c r="T26" s="1134"/>
      <c r="U26" s="978"/>
      <c r="V26" s="978"/>
      <c r="W26" s="978"/>
      <c r="AC26" t="s">
        <v>1581</v>
      </c>
      <c r="AD26" s="49"/>
      <c r="AE26" s="978"/>
      <c r="AF26" s="978"/>
      <c r="AG26" s="978"/>
      <c r="AH26" s="978"/>
      <c r="AI26" s="978"/>
    </row>
    <row r="27" spans="4:35">
      <c r="D27" t="s">
        <v>292</v>
      </c>
      <c r="E27" t="s">
        <v>245</v>
      </c>
      <c r="F27" t="s">
        <v>270</v>
      </c>
      <c r="G27" t="s">
        <v>2409</v>
      </c>
      <c r="H27" t="s">
        <v>272</v>
      </c>
      <c r="I27" t="s">
        <v>377</v>
      </c>
      <c r="J27" t="s">
        <v>130</v>
      </c>
      <c r="K27" t="s">
        <v>377</v>
      </c>
      <c r="L27" t="s">
        <v>477</v>
      </c>
      <c r="P27" t="s">
        <v>403</v>
      </c>
      <c r="Q27" s="978"/>
      <c r="R27" s="978"/>
      <c r="S27" s="1134"/>
      <c r="T27" s="1134"/>
      <c r="U27" s="978"/>
      <c r="V27" s="978"/>
      <c r="W27" s="978"/>
      <c r="AC27" t="s">
        <v>1581</v>
      </c>
      <c r="AD27" s="49"/>
      <c r="AE27" s="978"/>
      <c r="AF27" s="978"/>
      <c r="AG27" s="978"/>
      <c r="AH27" s="978"/>
      <c r="AI27" s="978"/>
    </row>
    <row r="28" spans="4:35">
      <c r="D28" t="s">
        <v>292</v>
      </c>
      <c r="E28" t="s">
        <v>245</v>
      </c>
      <c r="F28" t="s">
        <v>270</v>
      </c>
      <c r="G28" t="s">
        <v>2409</v>
      </c>
      <c r="H28" t="s">
        <v>272</v>
      </c>
      <c r="I28" t="s">
        <v>377</v>
      </c>
      <c r="J28" t="s">
        <v>130</v>
      </c>
      <c r="K28" t="s">
        <v>377</v>
      </c>
      <c r="L28" t="s">
        <v>477</v>
      </c>
      <c r="P28" t="s">
        <v>403</v>
      </c>
      <c r="Q28" s="978"/>
      <c r="R28" s="978"/>
      <c r="S28" s="1134"/>
      <c r="T28" s="1134"/>
      <c r="U28" s="978"/>
      <c r="V28" s="978"/>
      <c r="W28" s="978"/>
      <c r="AC28" t="s">
        <v>1581</v>
      </c>
      <c r="AD28" s="49"/>
      <c r="AE28" s="978"/>
      <c r="AF28" s="978"/>
      <c r="AG28" s="978"/>
      <c r="AH28" s="978"/>
      <c r="AI28" s="978"/>
    </row>
    <row r="29" spans="4:35">
      <c r="D29" t="s">
        <v>292</v>
      </c>
      <c r="E29" t="s">
        <v>245</v>
      </c>
      <c r="F29" t="s">
        <v>270</v>
      </c>
      <c r="G29" t="s">
        <v>2409</v>
      </c>
      <c r="H29" t="s">
        <v>272</v>
      </c>
      <c r="I29" t="s">
        <v>377</v>
      </c>
      <c r="J29" t="s">
        <v>130</v>
      </c>
      <c r="K29" t="s">
        <v>377</v>
      </c>
      <c r="L29" t="s">
        <v>477</v>
      </c>
      <c r="P29" t="s">
        <v>403</v>
      </c>
      <c r="Q29" s="978"/>
      <c r="R29" s="978"/>
      <c r="S29" s="1134"/>
      <c r="T29" s="1134"/>
      <c r="U29" s="978"/>
      <c r="V29" s="978"/>
      <c r="W29" s="978"/>
      <c r="AC29" t="s">
        <v>1581</v>
      </c>
      <c r="AD29" s="49"/>
      <c r="AE29" s="978"/>
      <c r="AF29" s="978"/>
      <c r="AG29" s="978"/>
      <c r="AH29" s="978"/>
      <c r="AI29" s="978"/>
    </row>
    <row r="30" spans="4:35">
      <c r="D30" t="s">
        <v>292</v>
      </c>
      <c r="E30" t="s">
        <v>245</v>
      </c>
      <c r="F30" t="s">
        <v>270</v>
      </c>
      <c r="G30" t="s">
        <v>2409</v>
      </c>
      <c r="H30" t="s">
        <v>272</v>
      </c>
      <c r="I30" t="s">
        <v>377</v>
      </c>
      <c r="J30" t="s">
        <v>130</v>
      </c>
      <c r="K30" t="s">
        <v>377</v>
      </c>
      <c r="L30" t="s">
        <v>477</v>
      </c>
      <c r="P30" t="s">
        <v>403</v>
      </c>
      <c r="Q30" s="978"/>
      <c r="R30" s="978"/>
      <c r="S30" s="1134"/>
      <c r="T30" s="1134"/>
      <c r="U30" s="978"/>
      <c r="V30" s="978"/>
      <c r="W30" s="978"/>
      <c r="AC30" t="s">
        <v>1581</v>
      </c>
      <c r="AD30" s="49"/>
      <c r="AE30" s="978"/>
      <c r="AF30" s="978"/>
      <c r="AG30" s="978"/>
      <c r="AH30" s="978"/>
      <c r="AI30" s="978"/>
    </row>
    <row r="31" spans="4:35">
      <c r="D31" t="s">
        <v>292</v>
      </c>
      <c r="E31" t="s">
        <v>245</v>
      </c>
      <c r="F31" t="s">
        <v>270</v>
      </c>
      <c r="G31" t="s">
        <v>2409</v>
      </c>
      <c r="H31" t="s">
        <v>272</v>
      </c>
      <c r="I31" t="s">
        <v>377</v>
      </c>
      <c r="J31" t="s">
        <v>130</v>
      </c>
      <c r="K31" t="s">
        <v>377</v>
      </c>
      <c r="L31" t="s">
        <v>477</v>
      </c>
      <c r="P31" t="s">
        <v>403</v>
      </c>
      <c r="Q31" s="978"/>
      <c r="R31" s="978"/>
      <c r="S31" s="1134"/>
      <c r="T31" s="1134"/>
      <c r="U31" s="978"/>
      <c r="V31" s="978"/>
      <c r="W31" s="978"/>
      <c r="AC31" t="s">
        <v>1581</v>
      </c>
      <c r="AD31" s="49"/>
      <c r="AE31" s="978"/>
      <c r="AF31" s="978"/>
      <c r="AG31" s="978"/>
      <c r="AH31" s="978"/>
      <c r="AI31" s="978"/>
    </row>
    <row r="32" spans="4:35">
      <c r="D32" t="s">
        <v>292</v>
      </c>
      <c r="E32" t="s">
        <v>245</v>
      </c>
      <c r="F32" t="s">
        <v>270</v>
      </c>
      <c r="G32" t="s">
        <v>2409</v>
      </c>
      <c r="H32" t="s">
        <v>272</v>
      </c>
      <c r="I32" t="s">
        <v>377</v>
      </c>
      <c r="J32" t="s">
        <v>130</v>
      </c>
      <c r="K32" t="s">
        <v>377</v>
      </c>
      <c r="L32" t="s">
        <v>477</v>
      </c>
      <c r="P32" t="s">
        <v>403</v>
      </c>
      <c r="Q32" s="978"/>
      <c r="R32" s="978"/>
      <c r="S32" s="1134"/>
      <c r="T32" s="1134"/>
      <c r="U32" s="978"/>
      <c r="V32" s="978"/>
      <c r="W32" s="978"/>
      <c r="AC32" t="s">
        <v>1581</v>
      </c>
      <c r="AD32" s="49"/>
      <c r="AE32" s="978"/>
      <c r="AF32" s="978"/>
      <c r="AG32" s="978"/>
      <c r="AH32" s="978"/>
      <c r="AI32" s="978"/>
    </row>
    <row r="33" spans="4:35">
      <c r="D33" t="s">
        <v>292</v>
      </c>
      <c r="E33" t="s">
        <v>245</v>
      </c>
      <c r="F33" t="s">
        <v>270</v>
      </c>
      <c r="G33" t="s">
        <v>2409</v>
      </c>
      <c r="H33" t="s">
        <v>272</v>
      </c>
      <c r="I33" t="s">
        <v>377</v>
      </c>
      <c r="J33" t="s">
        <v>130</v>
      </c>
      <c r="K33" t="s">
        <v>377</v>
      </c>
      <c r="L33" t="s">
        <v>477</v>
      </c>
      <c r="P33" t="s">
        <v>403</v>
      </c>
      <c r="Q33" s="978"/>
      <c r="R33" s="978"/>
      <c r="S33" s="1134"/>
      <c r="T33" s="1134"/>
      <c r="U33" s="978"/>
      <c r="V33" s="978"/>
      <c r="W33" s="978"/>
      <c r="AC33" t="s">
        <v>1581</v>
      </c>
      <c r="AD33" s="49"/>
      <c r="AE33" s="978"/>
      <c r="AF33" s="978"/>
      <c r="AG33" s="978"/>
      <c r="AH33" s="978"/>
      <c r="AI33" s="978"/>
    </row>
    <row r="34" spans="4:35">
      <c r="D34" t="s">
        <v>292</v>
      </c>
      <c r="E34" t="s">
        <v>245</v>
      </c>
      <c r="F34" t="s">
        <v>270</v>
      </c>
      <c r="G34" t="s">
        <v>2409</v>
      </c>
      <c r="H34" t="s">
        <v>272</v>
      </c>
      <c r="I34" t="s">
        <v>377</v>
      </c>
      <c r="J34" t="s">
        <v>130</v>
      </c>
      <c r="K34" t="s">
        <v>377</v>
      </c>
      <c r="L34" t="s">
        <v>477</v>
      </c>
      <c r="P34" t="s">
        <v>403</v>
      </c>
      <c r="Q34" s="978"/>
      <c r="R34" s="978"/>
      <c r="S34" s="1134"/>
      <c r="T34" s="1134"/>
      <c r="U34" s="978"/>
      <c r="V34" s="978"/>
      <c r="W34" s="978"/>
      <c r="AC34" t="s">
        <v>1581</v>
      </c>
      <c r="AD34" s="49"/>
      <c r="AE34" s="978"/>
      <c r="AF34" s="978"/>
      <c r="AG34" s="978"/>
      <c r="AH34" s="978"/>
      <c r="AI34" s="978"/>
    </row>
    <row r="35" spans="4:35">
      <c r="D35" t="s">
        <v>292</v>
      </c>
      <c r="E35" t="s">
        <v>245</v>
      </c>
      <c r="F35" t="s">
        <v>270</v>
      </c>
      <c r="G35" t="s">
        <v>2409</v>
      </c>
      <c r="H35" t="s">
        <v>272</v>
      </c>
      <c r="I35" t="s">
        <v>377</v>
      </c>
      <c r="J35" t="s">
        <v>130</v>
      </c>
      <c r="K35" t="s">
        <v>377</v>
      </c>
      <c r="L35" t="s">
        <v>477</v>
      </c>
      <c r="P35" t="s">
        <v>403</v>
      </c>
      <c r="Q35" s="978"/>
      <c r="R35" s="978"/>
      <c r="S35" s="1134"/>
      <c r="T35" s="1134"/>
      <c r="U35" s="978"/>
      <c r="V35" s="978"/>
      <c r="W35" s="978"/>
      <c r="AC35" t="s">
        <v>1581</v>
      </c>
      <c r="AD35" s="49"/>
      <c r="AE35" s="978"/>
      <c r="AF35" s="978"/>
      <c r="AG35" s="978"/>
      <c r="AH35" s="978"/>
      <c r="AI35" s="978"/>
    </row>
    <row r="36" spans="4:35">
      <c r="D36" t="s">
        <v>292</v>
      </c>
      <c r="E36" t="s">
        <v>245</v>
      </c>
      <c r="F36" t="s">
        <v>270</v>
      </c>
      <c r="G36" t="s">
        <v>2409</v>
      </c>
      <c r="H36" t="s">
        <v>272</v>
      </c>
      <c r="I36" t="s">
        <v>377</v>
      </c>
      <c r="J36" t="s">
        <v>130</v>
      </c>
      <c r="K36" t="s">
        <v>377</v>
      </c>
      <c r="L36" t="s">
        <v>477</v>
      </c>
      <c r="P36" t="s">
        <v>403</v>
      </c>
      <c r="Q36" s="978"/>
      <c r="R36" s="978"/>
      <c r="S36" s="1134"/>
      <c r="T36" s="1134"/>
      <c r="U36" s="978"/>
      <c r="V36" s="978"/>
      <c r="W36" s="978"/>
      <c r="AC36" t="s">
        <v>1581</v>
      </c>
      <c r="AD36" s="49"/>
      <c r="AE36" s="978"/>
      <c r="AF36" s="978"/>
      <c r="AG36" s="978"/>
      <c r="AH36" s="978"/>
      <c r="AI36" s="978"/>
    </row>
    <row r="37" spans="4:35">
      <c r="D37" t="s">
        <v>292</v>
      </c>
      <c r="E37" t="s">
        <v>245</v>
      </c>
      <c r="F37" t="s">
        <v>270</v>
      </c>
      <c r="G37" t="s">
        <v>2409</v>
      </c>
      <c r="H37" t="s">
        <v>272</v>
      </c>
      <c r="I37" t="s">
        <v>377</v>
      </c>
      <c r="J37" t="s">
        <v>130</v>
      </c>
      <c r="K37" t="s">
        <v>377</v>
      </c>
      <c r="L37" t="s">
        <v>477</v>
      </c>
      <c r="P37" t="s">
        <v>403</v>
      </c>
      <c r="Q37" s="978"/>
      <c r="R37" s="978"/>
      <c r="S37" s="1134"/>
      <c r="T37" s="1134"/>
      <c r="U37" s="978"/>
      <c r="V37" s="978"/>
      <c r="W37" s="978"/>
      <c r="AC37" t="s">
        <v>1581</v>
      </c>
      <c r="AD37" s="49"/>
      <c r="AE37" s="978"/>
      <c r="AF37" s="978"/>
      <c r="AG37" s="978"/>
      <c r="AH37" s="978"/>
      <c r="AI37" s="978"/>
    </row>
    <row r="38" spans="4:35">
      <c r="D38" t="s">
        <v>292</v>
      </c>
      <c r="E38" t="s">
        <v>245</v>
      </c>
      <c r="F38" t="s">
        <v>270</v>
      </c>
      <c r="G38" t="s">
        <v>2409</v>
      </c>
      <c r="H38" t="s">
        <v>272</v>
      </c>
      <c r="I38" t="s">
        <v>377</v>
      </c>
      <c r="J38" t="s">
        <v>130</v>
      </c>
      <c r="K38" t="s">
        <v>377</v>
      </c>
      <c r="L38" t="s">
        <v>477</v>
      </c>
      <c r="P38" t="s">
        <v>403</v>
      </c>
      <c r="Q38" s="978"/>
      <c r="R38" s="978"/>
      <c r="S38" s="1134"/>
      <c r="T38" s="1134"/>
      <c r="U38" s="978"/>
      <c r="V38" s="978"/>
      <c r="W38" s="978"/>
      <c r="AC38" t="s">
        <v>1581</v>
      </c>
      <c r="AD38" s="49"/>
      <c r="AE38" s="978"/>
      <c r="AF38" s="978"/>
      <c r="AG38" s="978"/>
      <c r="AH38" s="978"/>
      <c r="AI38" s="978"/>
    </row>
    <row r="39" spans="4:35">
      <c r="D39" t="s">
        <v>292</v>
      </c>
      <c r="E39" t="s">
        <v>245</v>
      </c>
      <c r="F39" t="s">
        <v>270</v>
      </c>
      <c r="G39" t="s">
        <v>2409</v>
      </c>
      <c r="H39" t="s">
        <v>272</v>
      </c>
      <c r="I39" t="s">
        <v>377</v>
      </c>
      <c r="J39" t="s">
        <v>130</v>
      </c>
      <c r="K39" t="s">
        <v>377</v>
      </c>
      <c r="L39" t="s">
        <v>477</v>
      </c>
      <c r="P39" t="s">
        <v>403</v>
      </c>
      <c r="Q39" s="978"/>
      <c r="R39" s="978"/>
      <c r="S39" s="1134"/>
      <c r="T39" s="1134"/>
      <c r="U39" s="978"/>
      <c r="V39" s="978"/>
      <c r="W39" s="978"/>
      <c r="AC39" t="s">
        <v>1581</v>
      </c>
      <c r="AD39" s="49"/>
      <c r="AE39" s="978"/>
      <c r="AF39" s="978"/>
      <c r="AG39" s="978"/>
      <c r="AH39" s="978"/>
      <c r="AI39" s="978"/>
    </row>
    <row r="40" spans="4:35">
      <c r="D40" t="s">
        <v>292</v>
      </c>
      <c r="E40" t="s">
        <v>245</v>
      </c>
      <c r="F40" t="s">
        <v>270</v>
      </c>
      <c r="G40" t="s">
        <v>2409</v>
      </c>
      <c r="H40" t="s">
        <v>272</v>
      </c>
      <c r="I40" t="s">
        <v>377</v>
      </c>
      <c r="J40" t="s">
        <v>130</v>
      </c>
      <c r="K40" t="s">
        <v>377</v>
      </c>
      <c r="L40" t="s">
        <v>477</v>
      </c>
      <c r="P40" t="s">
        <v>403</v>
      </c>
      <c r="Q40" s="978"/>
      <c r="R40" s="978"/>
      <c r="S40" s="1134"/>
      <c r="T40" s="1134"/>
      <c r="U40" s="978"/>
      <c r="V40" s="978"/>
      <c r="W40" s="978"/>
      <c r="AC40" t="s">
        <v>1581</v>
      </c>
      <c r="AD40" s="49"/>
      <c r="AE40" s="978"/>
      <c r="AF40" s="978"/>
      <c r="AG40" s="978"/>
      <c r="AH40" s="978"/>
      <c r="AI40" s="978"/>
    </row>
    <row r="41" spans="4:35">
      <c r="D41" t="s">
        <v>292</v>
      </c>
      <c r="E41" t="s">
        <v>245</v>
      </c>
      <c r="F41" t="s">
        <v>270</v>
      </c>
      <c r="G41" t="s">
        <v>2409</v>
      </c>
      <c r="H41" t="s">
        <v>272</v>
      </c>
      <c r="I41" t="s">
        <v>377</v>
      </c>
      <c r="J41" t="s">
        <v>130</v>
      </c>
      <c r="K41" t="s">
        <v>377</v>
      </c>
      <c r="L41" t="s">
        <v>477</v>
      </c>
      <c r="P41" t="s">
        <v>403</v>
      </c>
      <c r="Q41" s="978"/>
      <c r="R41" s="978"/>
      <c r="S41" s="1134"/>
      <c r="T41" s="1134"/>
      <c r="U41" s="978"/>
      <c r="V41" s="978"/>
      <c r="W41" s="978"/>
      <c r="AC41" t="s">
        <v>1581</v>
      </c>
      <c r="AD41" s="49"/>
      <c r="AE41" s="978"/>
      <c r="AF41" s="978"/>
      <c r="AG41" s="978"/>
      <c r="AH41" s="978"/>
      <c r="AI41" s="978"/>
    </row>
    <row r="42" spans="4:35">
      <c r="D42" t="s">
        <v>292</v>
      </c>
      <c r="E42" t="s">
        <v>245</v>
      </c>
      <c r="F42" t="s">
        <v>270</v>
      </c>
      <c r="G42" t="s">
        <v>2409</v>
      </c>
      <c r="H42" t="s">
        <v>272</v>
      </c>
      <c r="I42" t="s">
        <v>377</v>
      </c>
      <c r="J42" t="s">
        <v>130</v>
      </c>
      <c r="K42" t="s">
        <v>377</v>
      </c>
      <c r="L42" t="s">
        <v>477</v>
      </c>
      <c r="P42" t="s">
        <v>403</v>
      </c>
      <c r="Q42" s="978"/>
      <c r="R42" s="978"/>
      <c r="S42" s="1134"/>
      <c r="T42" s="1134"/>
      <c r="U42" s="978"/>
      <c r="V42" s="978"/>
      <c r="W42" s="978"/>
      <c r="AC42" t="s">
        <v>1581</v>
      </c>
      <c r="AD42" s="49"/>
      <c r="AE42" s="978"/>
      <c r="AF42" s="978"/>
      <c r="AG42" s="978"/>
      <c r="AH42" s="978"/>
      <c r="AI42" s="978"/>
    </row>
    <row r="43" spans="4:35">
      <c r="D43" t="s">
        <v>292</v>
      </c>
      <c r="E43" t="s">
        <v>245</v>
      </c>
      <c r="F43" t="s">
        <v>270</v>
      </c>
      <c r="G43" t="s">
        <v>2409</v>
      </c>
      <c r="H43" t="s">
        <v>272</v>
      </c>
      <c r="I43" t="s">
        <v>377</v>
      </c>
      <c r="J43" t="s">
        <v>130</v>
      </c>
      <c r="K43" t="s">
        <v>377</v>
      </c>
      <c r="L43" t="s">
        <v>477</v>
      </c>
      <c r="P43" t="s">
        <v>403</v>
      </c>
      <c r="Q43" s="978"/>
      <c r="R43" s="978"/>
      <c r="S43" s="1134"/>
      <c r="T43" s="1134"/>
      <c r="U43" s="978"/>
      <c r="V43" s="978"/>
      <c r="W43" s="978"/>
      <c r="AC43" t="s">
        <v>1581</v>
      </c>
      <c r="AD43" s="49"/>
      <c r="AE43" s="978"/>
      <c r="AF43" s="978"/>
      <c r="AG43" s="978"/>
      <c r="AH43" s="978"/>
      <c r="AI43" s="978"/>
    </row>
    <row r="44" spans="4:35">
      <c r="D44" t="s">
        <v>292</v>
      </c>
      <c r="E44" t="s">
        <v>245</v>
      </c>
      <c r="F44" t="s">
        <v>270</v>
      </c>
      <c r="G44" t="s">
        <v>2409</v>
      </c>
      <c r="H44" t="s">
        <v>272</v>
      </c>
      <c r="I44" t="s">
        <v>377</v>
      </c>
      <c r="J44" t="s">
        <v>130</v>
      </c>
      <c r="K44" t="s">
        <v>377</v>
      </c>
      <c r="L44" t="s">
        <v>477</v>
      </c>
      <c r="P44" t="s">
        <v>403</v>
      </c>
      <c r="Q44" s="978"/>
      <c r="R44" s="978"/>
      <c r="S44" s="1134"/>
      <c r="T44" s="1134"/>
      <c r="U44" s="978"/>
      <c r="V44" s="978"/>
      <c r="W44" s="978"/>
      <c r="AC44" t="s">
        <v>1581</v>
      </c>
      <c r="AD44" s="49"/>
      <c r="AE44" s="978"/>
      <c r="AF44" s="978"/>
      <c r="AG44" s="978"/>
      <c r="AH44" s="978"/>
      <c r="AI44" s="978"/>
    </row>
    <row r="45" spans="4:35">
      <c r="D45" t="s">
        <v>292</v>
      </c>
      <c r="E45" t="s">
        <v>245</v>
      </c>
      <c r="F45" t="s">
        <v>270</v>
      </c>
      <c r="G45" t="s">
        <v>2409</v>
      </c>
      <c r="H45" t="s">
        <v>272</v>
      </c>
      <c r="I45" t="s">
        <v>377</v>
      </c>
      <c r="J45" t="s">
        <v>130</v>
      </c>
      <c r="K45" t="s">
        <v>377</v>
      </c>
      <c r="L45" t="s">
        <v>477</v>
      </c>
      <c r="P45" t="s">
        <v>403</v>
      </c>
      <c r="Q45" s="978"/>
      <c r="R45" s="978"/>
      <c r="S45" s="1134"/>
      <c r="T45" s="1134"/>
      <c r="U45" s="978"/>
      <c r="V45" s="978"/>
      <c r="W45" s="978"/>
      <c r="AC45" t="s">
        <v>1581</v>
      </c>
      <c r="AD45" s="49"/>
      <c r="AE45" s="978"/>
      <c r="AF45" s="978"/>
      <c r="AG45" s="978"/>
      <c r="AH45" s="978"/>
      <c r="AI45" s="978"/>
    </row>
    <row r="46" spans="4:35">
      <c r="D46" t="s">
        <v>292</v>
      </c>
      <c r="E46" t="s">
        <v>245</v>
      </c>
      <c r="F46" t="s">
        <v>270</v>
      </c>
      <c r="G46" t="s">
        <v>2409</v>
      </c>
      <c r="H46" t="s">
        <v>272</v>
      </c>
      <c r="I46" t="s">
        <v>377</v>
      </c>
      <c r="J46" t="s">
        <v>130</v>
      </c>
      <c r="K46" t="s">
        <v>377</v>
      </c>
      <c r="L46" t="s">
        <v>477</v>
      </c>
      <c r="P46" t="s">
        <v>403</v>
      </c>
      <c r="Q46" s="978"/>
      <c r="R46" s="978"/>
      <c r="S46" s="1134"/>
      <c r="T46" s="1134"/>
      <c r="U46" s="978"/>
      <c r="V46" s="978"/>
      <c r="W46" s="978"/>
      <c r="AC46" t="s">
        <v>1581</v>
      </c>
      <c r="AD46" s="49"/>
      <c r="AE46" s="978"/>
      <c r="AF46" s="978"/>
      <c r="AG46" s="978"/>
      <c r="AH46" s="978"/>
      <c r="AI46" s="978"/>
    </row>
    <row r="47" spans="4:35">
      <c r="D47" t="s">
        <v>292</v>
      </c>
      <c r="E47" t="s">
        <v>245</v>
      </c>
      <c r="F47" t="s">
        <v>270</v>
      </c>
      <c r="G47" t="s">
        <v>2409</v>
      </c>
      <c r="H47" t="s">
        <v>272</v>
      </c>
      <c r="I47" t="s">
        <v>377</v>
      </c>
      <c r="J47" t="s">
        <v>130</v>
      </c>
      <c r="K47" t="s">
        <v>377</v>
      </c>
      <c r="L47" t="s">
        <v>477</v>
      </c>
      <c r="P47" t="s">
        <v>403</v>
      </c>
      <c r="Q47" s="1019"/>
      <c r="R47" s="1019" t="s">
        <v>2597</v>
      </c>
      <c r="S47" s="1137"/>
      <c r="T47" s="1137"/>
      <c r="U47" s="1019"/>
      <c r="V47" s="1019"/>
      <c r="W47" s="1019"/>
      <c r="AC47" t="s">
        <v>1581</v>
      </c>
      <c r="AD47" s="49"/>
      <c r="AE47" s="978"/>
      <c r="AF47" s="978"/>
      <c r="AG47" s="978"/>
      <c r="AH47" s="978"/>
      <c r="AI47" s="978"/>
    </row>
    <row r="48" spans="4:35">
      <c r="S48" s="341"/>
      <c r="T48" s="341"/>
    </row>
    <row r="49" spans="1:35" s="1" customFormat="1">
      <c r="A49" s="42"/>
      <c r="B49" s="48" t="s">
        <v>2598</v>
      </c>
      <c r="S49" s="646"/>
      <c r="T49" s="646"/>
    </row>
    <row r="50" spans="1:35">
      <c r="S50" s="341"/>
      <c r="T50" s="341"/>
    </row>
    <row r="51" spans="1:35">
      <c r="S51" s="341"/>
      <c r="T51" s="341"/>
      <c r="AC51" t="s">
        <v>1336</v>
      </c>
      <c r="AD51" s="49"/>
      <c r="AE51" s="1019"/>
      <c r="AF51" s="1019"/>
      <c r="AG51" s="1019"/>
      <c r="AH51" s="1019"/>
      <c r="AI51" s="1019"/>
    </row>
    <row r="52" spans="1:35">
      <c r="S52" s="341"/>
      <c r="T52" s="341"/>
      <c r="AC52" t="s">
        <v>1336</v>
      </c>
      <c r="AD52" s="49"/>
      <c r="AE52" s="1019"/>
      <c r="AF52" s="1019"/>
      <c r="AG52" s="1019"/>
      <c r="AH52" s="1019"/>
      <c r="AI52" s="1019"/>
    </row>
    <row r="53" spans="1:35">
      <c r="S53" s="341"/>
      <c r="T53" s="341"/>
      <c r="AC53" t="s">
        <v>1336</v>
      </c>
      <c r="AD53" s="49"/>
      <c r="AE53" s="1019"/>
      <c r="AF53" s="1019"/>
      <c r="AG53" s="1019"/>
      <c r="AH53" s="1019"/>
      <c r="AI53" s="1019"/>
    </row>
    <row r="54" spans="1:35">
      <c r="S54" s="341"/>
      <c r="T54" s="341"/>
    </row>
    <row r="55" spans="1:35" s="1" customFormat="1">
      <c r="A55" s="42"/>
      <c r="B55" s="48" t="s">
        <v>2601</v>
      </c>
      <c r="S55" s="646"/>
      <c r="T55" s="646"/>
    </row>
    <row r="56" spans="1:35">
      <c r="S56" s="341"/>
      <c r="T56" s="341"/>
    </row>
    <row r="57" spans="1:35">
      <c r="D57" t="s">
        <v>292</v>
      </c>
      <c r="E57" t="s">
        <v>245</v>
      </c>
      <c r="F57" t="s">
        <v>270</v>
      </c>
      <c r="G57" t="s">
        <v>2409</v>
      </c>
      <c r="H57" t="s">
        <v>272</v>
      </c>
      <c r="I57" t="s">
        <v>377</v>
      </c>
      <c r="J57" t="s">
        <v>130</v>
      </c>
      <c r="K57" t="s">
        <v>377</v>
      </c>
      <c r="L57" t="s">
        <v>2608</v>
      </c>
      <c r="P57" t="s">
        <v>403</v>
      </c>
      <c r="S57" s="341"/>
      <c r="T57" s="341"/>
      <c r="AC57" t="s">
        <v>1336</v>
      </c>
      <c r="AD57" s="49"/>
      <c r="AE57" s="978"/>
      <c r="AF57" s="978"/>
      <c r="AG57" s="978"/>
      <c r="AH57" s="978"/>
      <c r="AI57" s="978"/>
    </row>
    <row r="58" spans="1:35">
      <c r="S58" s="341"/>
      <c r="T58" s="341"/>
      <c r="AC58" t="s">
        <v>1336</v>
      </c>
      <c r="AD58" s="49"/>
      <c r="AE58" s="1019"/>
      <c r="AF58" s="1019"/>
      <c r="AG58" s="1019"/>
      <c r="AH58" s="1019"/>
      <c r="AI58" s="1019"/>
    </row>
    <row r="59" spans="1:35">
      <c r="S59" s="341"/>
      <c r="T59" s="341"/>
      <c r="AC59" t="s">
        <v>1336</v>
      </c>
      <c r="AD59" s="49"/>
      <c r="AE59" s="1019"/>
      <c r="AF59" s="1019"/>
      <c r="AG59" s="1019"/>
      <c r="AH59" s="1019"/>
      <c r="AI59" s="1019"/>
    </row>
    <row r="60" spans="1:35">
      <c r="S60" s="341"/>
      <c r="T60" s="341"/>
    </row>
    <row r="61" spans="1:35" s="1" customFormat="1">
      <c r="A61" s="42"/>
      <c r="B61" s="48" t="s">
        <v>2602</v>
      </c>
      <c r="S61" s="646"/>
      <c r="T61" s="646"/>
    </row>
    <row r="62" spans="1:35">
      <c r="S62" s="341"/>
      <c r="T62" s="341"/>
    </row>
    <row r="63" spans="1:35">
      <c r="S63" s="341"/>
      <c r="T63" s="341"/>
      <c r="AD63" s="49"/>
      <c r="AE63" s="1019"/>
      <c r="AF63" s="1019"/>
      <c r="AG63" s="1019"/>
      <c r="AH63" s="1019"/>
      <c r="AI63" s="1019"/>
    </row>
    <row r="64" spans="1:35">
      <c r="S64" s="341"/>
      <c r="T64" s="341"/>
      <c r="AD64" s="49"/>
      <c r="AE64" s="1019"/>
      <c r="AF64" s="1019"/>
      <c r="AG64" s="1019"/>
      <c r="AH64" s="1019"/>
      <c r="AI64" s="1019"/>
    </row>
    <row r="65" spans="1:35">
      <c r="S65" s="341"/>
      <c r="T65" s="341"/>
      <c r="AD65" s="49"/>
      <c r="AE65" s="1019"/>
      <c r="AF65" s="1019"/>
      <c r="AG65" s="1019"/>
      <c r="AH65" s="1019"/>
      <c r="AI65" s="1019"/>
    </row>
    <row r="66" spans="1:35">
      <c r="S66" s="341"/>
      <c r="T66" s="341"/>
    </row>
    <row r="67" spans="1:35" s="1" customFormat="1" ht="18">
      <c r="B67" s="2" t="s">
        <v>296</v>
      </c>
      <c r="S67" s="646"/>
      <c r="T67" s="646"/>
    </row>
    <row r="68" spans="1:35">
      <c r="S68" s="341"/>
      <c r="T68" s="341"/>
    </row>
    <row r="69" spans="1:35" s="1" customFormat="1">
      <c r="A69" s="42"/>
      <c r="B69" s="48" t="s">
        <v>2479</v>
      </c>
      <c r="S69" s="646"/>
      <c r="T69" s="646"/>
    </row>
    <row r="70" spans="1:35">
      <c r="S70" s="341"/>
      <c r="T70" s="341"/>
    </row>
    <row r="71" spans="1:35">
      <c r="S71" s="341"/>
      <c r="T71" s="341"/>
      <c r="AE71" s="1019"/>
      <c r="AF71" s="1019"/>
      <c r="AG71" s="1019"/>
      <c r="AH71" s="1019"/>
      <c r="AI71" s="1019"/>
    </row>
    <row r="72" spans="1:35">
      <c r="S72" s="341"/>
      <c r="T72" s="341"/>
      <c r="AE72" s="1019"/>
      <c r="AF72" s="1019"/>
      <c r="AG72" s="1019"/>
      <c r="AH72" s="1019"/>
      <c r="AI72" s="1019"/>
    </row>
    <row r="73" spans="1:35">
      <c r="S73" s="341"/>
      <c r="T73" s="341"/>
      <c r="AE73" s="1019"/>
      <c r="AF73" s="1019"/>
      <c r="AG73" s="1019"/>
      <c r="AH73" s="1019"/>
      <c r="AI73" s="1019"/>
    </row>
    <row r="74" spans="1:35">
      <c r="S74" s="341"/>
      <c r="T74" s="341"/>
    </row>
    <row r="75" spans="1:35" s="1" customFormat="1">
      <c r="A75" s="42"/>
      <c r="B75" s="48" t="s">
        <v>2598</v>
      </c>
      <c r="S75" s="646"/>
      <c r="T75" s="646"/>
    </row>
    <row r="76" spans="1:35">
      <c r="S76" s="341"/>
      <c r="T76" s="341"/>
    </row>
    <row r="77" spans="1:35">
      <c r="S77" s="341"/>
      <c r="T77" s="341"/>
      <c r="AE77" s="1019"/>
      <c r="AF77" s="1019"/>
      <c r="AG77" s="1019"/>
      <c r="AH77" s="1019"/>
      <c r="AI77" s="1019"/>
    </row>
    <row r="78" spans="1:35">
      <c r="S78" s="341"/>
      <c r="T78" s="341"/>
      <c r="AE78" s="1019"/>
      <c r="AF78" s="1019"/>
      <c r="AG78" s="1019"/>
      <c r="AH78" s="1019"/>
      <c r="AI78" s="1019"/>
    </row>
    <row r="79" spans="1:35">
      <c r="S79" s="341"/>
      <c r="T79" s="341"/>
      <c r="AE79" s="1019"/>
      <c r="AF79" s="1019"/>
      <c r="AG79" s="1019"/>
      <c r="AH79" s="1019"/>
      <c r="AI79" s="1019"/>
    </row>
    <row r="80" spans="1:35">
      <c r="S80" s="341"/>
      <c r="T80" s="341"/>
    </row>
    <row r="81" spans="1:35" s="1" customFormat="1">
      <c r="A81" s="42"/>
      <c r="B81" s="48" t="s">
        <v>2601</v>
      </c>
      <c r="S81" s="646"/>
      <c r="T81" s="646"/>
    </row>
    <row r="82" spans="1:35">
      <c r="S82" s="341"/>
      <c r="T82" s="341"/>
    </row>
    <row r="83" spans="1:35">
      <c r="S83" s="341"/>
      <c r="T83" s="341"/>
      <c r="AE83" s="1019"/>
      <c r="AF83" s="1019"/>
      <c r="AG83" s="1019"/>
      <c r="AH83" s="1019"/>
      <c r="AI83" s="1019"/>
    </row>
    <row r="84" spans="1:35">
      <c r="S84" s="341"/>
      <c r="T84" s="341"/>
      <c r="AE84" s="1019"/>
      <c r="AF84" s="1019"/>
      <c r="AG84" s="1019"/>
      <c r="AH84" s="1019"/>
      <c r="AI84" s="1019"/>
    </row>
    <row r="85" spans="1:35">
      <c r="S85" s="341"/>
      <c r="T85" s="341"/>
      <c r="AE85" s="1019"/>
      <c r="AF85" s="1019"/>
      <c r="AG85" s="1019"/>
      <c r="AH85" s="1019"/>
      <c r="AI85" s="1019"/>
    </row>
    <row r="86" spans="1:35">
      <c r="S86" s="341"/>
      <c r="T86" s="341"/>
    </row>
    <row r="87" spans="1:35" s="1" customFormat="1">
      <c r="A87" s="42"/>
      <c r="B87" s="48" t="s">
        <v>2602</v>
      </c>
      <c r="S87" s="646"/>
      <c r="T87" s="646"/>
    </row>
    <row r="88" spans="1:35">
      <c r="S88" s="341"/>
      <c r="T88" s="341"/>
    </row>
    <row r="89" spans="1:35">
      <c r="S89" s="341"/>
      <c r="T89" s="341"/>
      <c r="AE89" s="1019"/>
      <c r="AF89" s="1019"/>
      <c r="AG89" s="1019"/>
      <c r="AH89" s="1019"/>
      <c r="AI89" s="1019"/>
    </row>
    <row r="90" spans="1:35">
      <c r="S90" s="341"/>
      <c r="T90" s="341"/>
      <c r="AE90" s="1019"/>
      <c r="AF90" s="1019"/>
      <c r="AG90" s="1019"/>
      <c r="AH90" s="1019"/>
      <c r="AI90" s="1019"/>
    </row>
    <row r="91" spans="1:35">
      <c r="S91" s="341"/>
      <c r="T91" s="341"/>
      <c r="AE91" s="1019"/>
      <c r="AF91" s="1019"/>
      <c r="AG91" s="1019"/>
      <c r="AH91" s="1019"/>
      <c r="AI91" s="1019"/>
    </row>
    <row r="92" spans="1:35">
      <c r="S92" s="341"/>
      <c r="T92" s="341"/>
    </row>
    <row r="93" spans="1:35" s="1" customFormat="1" ht="18">
      <c r="B93" s="2" t="s">
        <v>2606</v>
      </c>
      <c r="S93" s="646"/>
      <c r="T93" s="646"/>
    </row>
    <row r="94" spans="1:35">
      <c r="S94" s="341"/>
      <c r="T94" s="341"/>
    </row>
    <row r="95" spans="1:35" s="1" customFormat="1">
      <c r="A95" s="42"/>
      <c r="B95" s="48" t="s">
        <v>2479</v>
      </c>
      <c r="S95" s="646"/>
      <c r="T95" s="646"/>
    </row>
    <row r="96" spans="1:35">
      <c r="S96" s="341"/>
      <c r="T96" s="341"/>
    </row>
    <row r="97" spans="1:35">
      <c r="D97" t="s">
        <v>292</v>
      </c>
      <c r="E97" t="s">
        <v>245</v>
      </c>
      <c r="F97" t="s">
        <v>2524</v>
      </c>
      <c r="G97" t="s">
        <v>2409</v>
      </c>
      <c r="H97" t="s">
        <v>272</v>
      </c>
      <c r="I97" t="s">
        <v>377</v>
      </c>
      <c r="J97" t="s">
        <v>130</v>
      </c>
      <c r="K97" t="s">
        <v>377</v>
      </c>
      <c r="L97" t="s">
        <v>477</v>
      </c>
      <c r="P97" t="s">
        <v>403</v>
      </c>
      <c r="Q97" s="978"/>
      <c r="R97" s="978"/>
      <c r="S97" s="1134"/>
      <c r="T97" s="1134"/>
      <c r="U97" s="978"/>
      <c r="V97" s="978"/>
      <c r="W97" s="978"/>
      <c r="AC97" t="s">
        <v>1336</v>
      </c>
      <c r="AD97" s="49"/>
      <c r="AE97" s="978"/>
      <c r="AF97" s="978"/>
      <c r="AG97" s="978"/>
      <c r="AH97" s="978"/>
      <c r="AI97" s="978"/>
    </row>
    <row r="98" spans="1:35">
      <c r="D98" t="s">
        <v>292</v>
      </c>
      <c r="E98" t="s">
        <v>245</v>
      </c>
      <c r="F98" t="s">
        <v>2524</v>
      </c>
      <c r="G98" t="s">
        <v>2409</v>
      </c>
      <c r="H98" t="s">
        <v>272</v>
      </c>
      <c r="I98" t="s">
        <v>377</v>
      </c>
      <c r="J98" t="s">
        <v>130</v>
      </c>
      <c r="K98" t="s">
        <v>377</v>
      </c>
      <c r="L98" t="s">
        <v>477</v>
      </c>
      <c r="P98" t="s">
        <v>403</v>
      </c>
      <c r="Q98" s="978"/>
      <c r="R98" s="978"/>
      <c r="S98" s="1134"/>
      <c r="T98" s="1134"/>
      <c r="U98" s="978"/>
      <c r="V98" s="978"/>
      <c r="W98" s="978"/>
      <c r="AC98" t="s">
        <v>1336</v>
      </c>
      <c r="AD98" s="49"/>
      <c r="AE98" s="978"/>
      <c r="AF98" s="978"/>
      <c r="AG98" s="978"/>
      <c r="AH98" s="978"/>
      <c r="AI98" s="978"/>
    </row>
    <row r="99" spans="1:35">
      <c r="D99" t="s">
        <v>292</v>
      </c>
      <c r="E99" t="s">
        <v>245</v>
      </c>
      <c r="F99" t="s">
        <v>2524</v>
      </c>
      <c r="G99" t="s">
        <v>2409</v>
      </c>
      <c r="H99" t="s">
        <v>272</v>
      </c>
      <c r="I99" t="s">
        <v>377</v>
      </c>
      <c r="J99" t="s">
        <v>130</v>
      </c>
      <c r="K99" t="s">
        <v>377</v>
      </c>
      <c r="L99" t="s">
        <v>477</v>
      </c>
      <c r="P99" t="s">
        <v>403</v>
      </c>
      <c r="Q99" s="978"/>
      <c r="R99" s="978"/>
      <c r="S99" s="1134"/>
      <c r="T99" s="1134"/>
      <c r="U99" s="978"/>
      <c r="V99" s="978"/>
      <c r="W99" s="978"/>
      <c r="AC99" t="s">
        <v>1336</v>
      </c>
      <c r="AD99" s="49"/>
      <c r="AE99" s="978"/>
      <c r="AF99" s="978"/>
      <c r="AG99" s="978"/>
      <c r="AH99" s="978"/>
      <c r="AI99" s="978"/>
    </row>
    <row r="100" spans="1:35">
      <c r="D100" t="s">
        <v>292</v>
      </c>
      <c r="E100" t="s">
        <v>245</v>
      </c>
      <c r="F100" t="s">
        <v>2524</v>
      </c>
      <c r="G100" t="s">
        <v>2409</v>
      </c>
      <c r="H100" t="s">
        <v>272</v>
      </c>
      <c r="I100" t="s">
        <v>377</v>
      </c>
      <c r="J100" t="s">
        <v>130</v>
      </c>
      <c r="K100" t="s">
        <v>377</v>
      </c>
      <c r="L100" t="s">
        <v>477</v>
      </c>
      <c r="P100" t="s">
        <v>403</v>
      </c>
      <c r="Q100" s="978"/>
      <c r="R100" s="978"/>
      <c r="S100" s="1134"/>
      <c r="T100" s="1134"/>
      <c r="U100" s="978"/>
      <c r="V100" s="978"/>
      <c r="W100" s="978"/>
      <c r="AC100" t="s">
        <v>1336</v>
      </c>
      <c r="AD100" s="49"/>
      <c r="AE100" s="978"/>
      <c r="AF100" s="978"/>
      <c r="AG100" s="978"/>
      <c r="AH100" s="978"/>
      <c r="AI100" s="978"/>
    </row>
    <row r="101" spans="1:35">
      <c r="D101" t="s">
        <v>292</v>
      </c>
      <c r="E101" t="s">
        <v>245</v>
      </c>
      <c r="F101" t="s">
        <v>2524</v>
      </c>
      <c r="G101" t="s">
        <v>2409</v>
      </c>
      <c r="H101" t="s">
        <v>272</v>
      </c>
      <c r="I101" t="s">
        <v>377</v>
      </c>
      <c r="J101" t="s">
        <v>130</v>
      </c>
      <c r="K101" t="s">
        <v>377</v>
      </c>
      <c r="L101" t="s">
        <v>477</v>
      </c>
      <c r="P101" t="s">
        <v>403</v>
      </c>
      <c r="Q101" s="978"/>
      <c r="R101" s="978"/>
      <c r="S101" s="1134"/>
      <c r="T101" s="1134"/>
      <c r="U101" s="978"/>
      <c r="V101" s="978"/>
      <c r="W101" s="978"/>
      <c r="AC101" t="s">
        <v>1336</v>
      </c>
      <c r="AD101" s="49"/>
      <c r="AE101" s="978"/>
      <c r="AF101" s="978"/>
      <c r="AG101" s="978"/>
      <c r="AH101" s="978"/>
      <c r="AI101" s="978"/>
    </row>
    <row r="102" spans="1:35">
      <c r="D102" t="s">
        <v>292</v>
      </c>
      <c r="E102" t="s">
        <v>245</v>
      </c>
      <c r="F102" t="s">
        <v>2524</v>
      </c>
      <c r="G102" t="s">
        <v>2409</v>
      </c>
      <c r="H102" t="s">
        <v>272</v>
      </c>
      <c r="I102" t="s">
        <v>377</v>
      </c>
      <c r="J102" t="s">
        <v>130</v>
      </c>
      <c r="K102" t="s">
        <v>377</v>
      </c>
      <c r="L102" t="s">
        <v>477</v>
      </c>
      <c r="P102" t="s">
        <v>403</v>
      </c>
      <c r="Q102" s="978"/>
      <c r="R102" s="978"/>
      <c r="S102" s="1134"/>
      <c r="T102" s="1134"/>
      <c r="U102" s="978"/>
      <c r="V102" s="978"/>
      <c r="W102" s="978"/>
      <c r="AC102" t="s">
        <v>1336</v>
      </c>
      <c r="AD102" s="49"/>
      <c r="AE102" s="978"/>
      <c r="AF102" s="978"/>
      <c r="AG102" s="978"/>
      <c r="AH102" s="978"/>
      <c r="AI102" s="978"/>
    </row>
    <row r="103" spans="1:35">
      <c r="D103" t="s">
        <v>292</v>
      </c>
      <c r="E103" t="s">
        <v>245</v>
      </c>
      <c r="F103" t="s">
        <v>2524</v>
      </c>
      <c r="G103" t="s">
        <v>2409</v>
      </c>
      <c r="H103" t="s">
        <v>272</v>
      </c>
      <c r="I103" t="s">
        <v>377</v>
      </c>
      <c r="J103" t="s">
        <v>130</v>
      </c>
      <c r="K103" t="s">
        <v>377</v>
      </c>
      <c r="L103" t="s">
        <v>477</v>
      </c>
      <c r="P103" t="s">
        <v>403</v>
      </c>
      <c r="Q103" s="978"/>
      <c r="R103" s="978"/>
      <c r="S103" s="1134"/>
      <c r="T103" s="1134"/>
      <c r="U103" s="978"/>
      <c r="V103" s="978"/>
      <c r="W103" s="978"/>
      <c r="AC103" t="s">
        <v>1336</v>
      </c>
      <c r="AD103" s="49"/>
      <c r="AE103" s="978"/>
      <c r="AF103" s="978"/>
      <c r="AG103" s="978"/>
      <c r="AH103" s="978"/>
      <c r="AI103" s="978"/>
    </row>
    <row r="104" spans="1:35">
      <c r="D104" t="s">
        <v>292</v>
      </c>
      <c r="E104" t="s">
        <v>245</v>
      </c>
      <c r="F104" t="s">
        <v>2524</v>
      </c>
      <c r="G104" t="s">
        <v>2409</v>
      </c>
      <c r="H104" t="s">
        <v>272</v>
      </c>
      <c r="I104" t="s">
        <v>377</v>
      </c>
      <c r="J104" t="s">
        <v>130</v>
      </c>
      <c r="K104" t="s">
        <v>377</v>
      </c>
      <c r="L104" t="s">
        <v>477</v>
      </c>
      <c r="P104" t="s">
        <v>403</v>
      </c>
      <c r="Q104" s="978"/>
      <c r="R104" s="978"/>
      <c r="S104" s="1134"/>
      <c r="T104" s="1134"/>
      <c r="U104" s="978"/>
      <c r="V104" s="978"/>
      <c r="W104" s="978"/>
      <c r="AC104" t="s">
        <v>1336</v>
      </c>
      <c r="AD104" s="49"/>
      <c r="AE104" s="978"/>
      <c r="AF104" s="978"/>
      <c r="AG104" s="978"/>
      <c r="AH104" s="978"/>
      <c r="AI104" s="978"/>
    </row>
    <row r="105" spans="1:35">
      <c r="D105" t="s">
        <v>292</v>
      </c>
      <c r="E105" t="s">
        <v>245</v>
      </c>
      <c r="F105" t="s">
        <v>2524</v>
      </c>
      <c r="G105" t="s">
        <v>2409</v>
      </c>
      <c r="H105" t="s">
        <v>272</v>
      </c>
      <c r="I105" t="s">
        <v>377</v>
      </c>
      <c r="J105" t="s">
        <v>130</v>
      </c>
      <c r="K105" t="s">
        <v>377</v>
      </c>
      <c r="L105" t="s">
        <v>477</v>
      </c>
      <c r="P105" t="s">
        <v>403</v>
      </c>
      <c r="Q105" s="978"/>
      <c r="R105" s="978"/>
      <c r="S105" s="1134"/>
      <c r="T105" s="1134"/>
      <c r="U105" s="978"/>
      <c r="V105" s="978"/>
      <c r="W105" s="978"/>
      <c r="AC105" t="s">
        <v>1336</v>
      </c>
      <c r="AD105" s="49"/>
      <c r="AE105" s="978"/>
      <c r="AF105" s="978"/>
      <c r="AG105" s="978"/>
      <c r="AH105" s="978"/>
      <c r="AI105" s="978"/>
    </row>
    <row r="106" spans="1:35">
      <c r="D106" t="s">
        <v>292</v>
      </c>
      <c r="E106" t="s">
        <v>245</v>
      </c>
      <c r="F106" t="s">
        <v>2524</v>
      </c>
      <c r="G106" t="s">
        <v>2409</v>
      </c>
      <c r="H106" t="s">
        <v>272</v>
      </c>
      <c r="I106" t="s">
        <v>377</v>
      </c>
      <c r="J106" t="s">
        <v>130</v>
      </c>
      <c r="K106" t="s">
        <v>377</v>
      </c>
      <c r="L106" t="s">
        <v>477</v>
      </c>
      <c r="P106" t="s">
        <v>403</v>
      </c>
      <c r="Q106" s="978"/>
      <c r="R106" s="978"/>
      <c r="S106" s="1134"/>
      <c r="T106" s="1134"/>
      <c r="U106" s="978"/>
      <c r="V106" s="978"/>
      <c r="W106" s="978"/>
      <c r="AC106" t="s">
        <v>1336</v>
      </c>
      <c r="AD106" s="49"/>
      <c r="AE106" s="978"/>
      <c r="AF106" s="978"/>
      <c r="AG106" s="978"/>
      <c r="AH106" s="978"/>
      <c r="AI106" s="978"/>
    </row>
    <row r="107" spans="1:35">
      <c r="D107" t="s">
        <v>292</v>
      </c>
      <c r="E107" t="s">
        <v>245</v>
      </c>
      <c r="F107" t="s">
        <v>2524</v>
      </c>
      <c r="G107" t="s">
        <v>2409</v>
      </c>
      <c r="H107" t="s">
        <v>272</v>
      </c>
      <c r="I107" t="s">
        <v>377</v>
      </c>
      <c r="J107" t="s">
        <v>130</v>
      </c>
      <c r="K107" t="s">
        <v>377</v>
      </c>
      <c r="L107" t="s">
        <v>477</v>
      </c>
      <c r="P107" t="s">
        <v>403</v>
      </c>
      <c r="Q107" s="978"/>
      <c r="R107" s="978"/>
      <c r="S107" s="1134"/>
      <c r="T107" s="1134"/>
      <c r="U107" s="978"/>
      <c r="V107" s="978"/>
      <c r="W107" s="978"/>
      <c r="AC107" t="s">
        <v>1336</v>
      </c>
      <c r="AD107" s="49"/>
      <c r="AE107" s="978"/>
      <c r="AF107" s="978"/>
      <c r="AG107" s="978"/>
      <c r="AH107" s="978"/>
      <c r="AI107" s="978"/>
    </row>
    <row r="108" spans="1:35">
      <c r="Q108" s="242"/>
      <c r="R108" s="242"/>
      <c r="S108" s="728"/>
      <c r="T108" s="728"/>
      <c r="U108" s="242"/>
      <c r="V108" s="242"/>
      <c r="W108" s="242"/>
      <c r="AD108" s="49"/>
      <c r="AE108" s="242"/>
      <c r="AF108" s="242"/>
      <c r="AG108" s="242"/>
      <c r="AH108" s="242"/>
      <c r="AI108" s="242"/>
    </row>
    <row r="109" spans="1:35" s="46" customFormat="1" ht="18.75">
      <c r="A109" s="47" t="s">
        <v>1566</v>
      </c>
      <c r="S109" s="647"/>
      <c r="T109" s="647"/>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7" id="{12FD3D3D-94F4-4A39-928C-BE01031C3F47}">
            <xm:f>'1.5 Universal Data'!$C$8&lt;$AE$7</xm:f>
            <x14:dxf>
              <fill>
                <patternFill patternType="lightUp">
                  <bgColor theme="0"/>
                </patternFill>
              </fill>
            </x14:dxf>
          </x14:cfRule>
          <xm:sqref>AE97:AE107</xm:sqref>
        </x14:conditionalFormatting>
        <x14:conditionalFormatting xmlns:xm="http://schemas.microsoft.com/office/excel/2006/main">
          <x14:cfRule type="expression" priority="2" id="{D68B1A43-51BD-437A-95D3-611E3D81DA6E}">
            <xm:f>'1.5 Universal Data'!$C$8&lt;$AE$7</xm:f>
            <x14:dxf>
              <fill>
                <patternFill patternType="lightUp">
                  <bgColor theme="0"/>
                </patternFill>
              </fill>
            </x14:dxf>
          </x14:cfRule>
          <xm:sqref>AE13:AF47</xm:sqref>
        </x14:conditionalFormatting>
        <x14:conditionalFormatting xmlns:xm="http://schemas.microsoft.com/office/excel/2006/main">
          <x14:cfRule type="expression" priority="1" id="{5481C888-7728-441D-BDFD-BE3DD40EDAA5}">
            <xm:f>'1.5 Universal Data'!$C$8&lt;$AE$7</xm:f>
            <x14:dxf>
              <fill>
                <patternFill patternType="lightUp">
                  <bgColor theme="0"/>
                </patternFill>
              </fill>
            </x14:dxf>
          </x14:cfRule>
          <xm:sqref>AE57:AF57</xm:sqref>
        </x14:conditionalFormatting>
        <x14:conditionalFormatting xmlns:xm="http://schemas.microsoft.com/office/excel/2006/main">
          <x14:cfRule type="expression" priority="6" id="{8B287C4D-7CBE-443C-8719-B198A0549DAA}">
            <xm:f>'1.5 Universal Data'!$C$8&lt;$AF$7</xm:f>
            <x14:dxf>
              <fill>
                <patternFill patternType="lightUp">
                  <bgColor theme="0"/>
                </patternFill>
              </fill>
            </x14:dxf>
          </x14:cfRule>
          <xm:sqref>AF97:AF107</xm:sqref>
        </x14:conditionalFormatting>
        <x14:conditionalFormatting xmlns:xm="http://schemas.microsoft.com/office/excel/2006/main">
          <x14:cfRule type="expression" priority="15" id="{825129BD-AB87-46FC-BF71-49CE19EBC464}">
            <xm:f>'1.5 Universal Data'!$C$8&lt;$AG$7</xm:f>
            <x14:dxf>
              <fill>
                <patternFill patternType="lightUp">
                  <bgColor theme="0"/>
                </patternFill>
              </fill>
            </x14:dxf>
          </x14:cfRule>
          <xm:sqref>AG13:AG47</xm:sqref>
        </x14:conditionalFormatting>
        <x14:conditionalFormatting xmlns:xm="http://schemas.microsoft.com/office/excel/2006/main">
          <x14:cfRule type="expression" priority="10" id="{0392D92B-1B1D-48FA-AA8C-1CA32462DDCE}">
            <xm:f>'1.5 Universal Data'!$C$8&lt;$AG$7</xm:f>
            <x14:dxf>
              <fill>
                <patternFill patternType="lightUp">
                  <bgColor theme="0"/>
                </patternFill>
              </fill>
            </x14:dxf>
          </x14:cfRule>
          <xm:sqref>AG57</xm:sqref>
        </x14:conditionalFormatting>
        <x14:conditionalFormatting xmlns:xm="http://schemas.microsoft.com/office/excel/2006/main">
          <x14:cfRule type="expression" priority="5" id="{78C9C312-013C-4D48-8BFF-703EE6DEF1D7}">
            <xm:f>'1.5 Universal Data'!$C$8&lt;$AG$7</xm:f>
            <x14:dxf>
              <fill>
                <patternFill patternType="lightUp">
                  <bgColor theme="0"/>
                </patternFill>
              </fill>
            </x14:dxf>
          </x14:cfRule>
          <xm:sqref>AG97:AG107</xm:sqref>
        </x14:conditionalFormatting>
        <x14:conditionalFormatting xmlns:xm="http://schemas.microsoft.com/office/excel/2006/main">
          <x14:cfRule type="expression" priority="14" id="{B12BC094-DACD-434F-AC0A-3C680C7E3F0A}">
            <xm:f>'1.5 Universal Data'!$C$8&lt;$AH$7</xm:f>
            <x14:dxf>
              <fill>
                <patternFill patternType="lightUp">
                  <bgColor theme="0"/>
                </patternFill>
              </fill>
            </x14:dxf>
          </x14:cfRule>
          <xm:sqref>AH13:AH47</xm:sqref>
        </x14:conditionalFormatting>
        <x14:conditionalFormatting xmlns:xm="http://schemas.microsoft.com/office/excel/2006/main">
          <x14:cfRule type="expression" priority="9" id="{7D8CE4BC-753D-4E53-9485-9A1CD506CD10}">
            <xm:f>'1.5 Universal Data'!$C$8&lt;$AH$7</xm:f>
            <x14:dxf>
              <fill>
                <patternFill patternType="lightUp">
                  <bgColor theme="0"/>
                </patternFill>
              </fill>
            </x14:dxf>
          </x14:cfRule>
          <xm:sqref>AH57</xm:sqref>
        </x14:conditionalFormatting>
        <x14:conditionalFormatting xmlns:xm="http://schemas.microsoft.com/office/excel/2006/main">
          <x14:cfRule type="expression" priority="4" id="{97996538-94CA-4F48-9661-D4CE5E9A4FA6}">
            <xm:f>'1.5 Universal Data'!$C$8&lt;$AH$7</xm:f>
            <x14:dxf>
              <fill>
                <patternFill patternType="lightUp">
                  <bgColor theme="0"/>
                </patternFill>
              </fill>
            </x14:dxf>
          </x14:cfRule>
          <xm:sqref>AH97:AH107</xm:sqref>
        </x14:conditionalFormatting>
        <x14:conditionalFormatting xmlns:xm="http://schemas.microsoft.com/office/excel/2006/main">
          <x14:cfRule type="expression" priority="13" id="{423684E8-4A7A-47A0-B6E9-796A2D0F5122}">
            <xm:f>'1.5 Universal Data'!$C$8&lt;$AI$7</xm:f>
            <x14:dxf>
              <fill>
                <patternFill patternType="lightUp">
                  <bgColor theme="0"/>
                </patternFill>
              </fill>
            </x14:dxf>
          </x14:cfRule>
          <xm:sqref>AI13:AI47</xm:sqref>
        </x14:conditionalFormatting>
        <x14:conditionalFormatting xmlns:xm="http://schemas.microsoft.com/office/excel/2006/main">
          <x14:cfRule type="expression" priority="8" id="{C7276D2F-18D5-4F70-B3BB-696C6CBDC452}">
            <xm:f>'1.5 Universal Data'!$C$8&lt;$AI$7</xm:f>
            <x14:dxf>
              <fill>
                <patternFill patternType="lightUp">
                  <bgColor theme="0"/>
                </patternFill>
              </fill>
            </x14:dxf>
          </x14:cfRule>
          <xm:sqref>AI57</xm:sqref>
        </x14:conditionalFormatting>
        <x14:conditionalFormatting xmlns:xm="http://schemas.microsoft.com/office/excel/2006/main">
          <x14:cfRule type="expression" priority="3" id="{B75BAE85-202B-4AC7-99BB-E79A9C150CBD}">
            <xm:f>'1.5 Universal Data'!$C$8&lt;$AI$7</xm:f>
            <x14:dxf>
              <fill>
                <patternFill patternType="lightUp">
                  <bgColor theme="0"/>
                </patternFill>
              </fill>
            </x14:dxf>
          </x14:cfRule>
          <xm:sqref>AI97:AI107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D47F7-2DE9-4DD4-822C-DCA124979ADC}">
  <sheetPr codeName="Sheet3"/>
  <dimension ref="A1:AA171"/>
  <sheetViews>
    <sheetView topLeftCell="A112" workbookViewId="0">
      <selection activeCell="F171" sqref="F171"/>
    </sheetView>
    <sheetView workbookViewId="1"/>
  </sheetViews>
  <sheetFormatPr defaultColWidth="0" defaultRowHeight="15"/>
  <cols>
    <col min="1" max="1" width="11" customWidth="1"/>
    <col min="2" max="2" width="12.42578125" bestFit="1" customWidth="1"/>
    <col min="3" max="3" width="45.5703125" customWidth="1"/>
    <col min="4" max="4" width="98.42578125" style="783" customWidth="1"/>
    <col min="5" max="5" width="16.42578125" bestFit="1" customWidth="1"/>
    <col min="6" max="6" width="24.42578125" customWidth="1"/>
    <col min="7" max="7" width="11.140625" customWidth="1"/>
    <col min="8" max="27" width="0" hidden="1" customWidth="1"/>
    <col min="28" max="16384" width="8.85546875" hidden="1"/>
  </cols>
  <sheetData>
    <row r="1" spans="1:14" s="46" customFormat="1" ht="23.25">
      <c r="A1" s="56" t="str">
        <f>'1.1 Cover'!A1</f>
        <v>Regulatory Reporting Pack</v>
      </c>
      <c r="D1" s="782"/>
    </row>
    <row r="2" spans="1:14" s="46" customFormat="1" ht="23.25">
      <c r="A2" s="56" t="str">
        <f>'1.1 Cover'!A2</f>
        <v>Price base - 2018/19</v>
      </c>
      <c r="D2" s="782"/>
    </row>
    <row r="3" spans="1:14" s="46" customFormat="1" ht="23.25">
      <c r="A3" s="56" t="str">
        <f>'1.1 Cover'!A3</f>
        <v>Regulatory Year: April 2024 - March 2025</v>
      </c>
      <c r="D3" s="782"/>
    </row>
    <row r="4" spans="1:14" s="46" customFormat="1" ht="23.25">
      <c r="A4" s="56" t="s">
        <v>51</v>
      </c>
      <c r="D4" s="782"/>
    </row>
    <row r="6" spans="1:14">
      <c r="B6" s="1005" t="s">
        <v>1069</v>
      </c>
      <c r="C6" s="1005" t="s">
        <v>1070</v>
      </c>
      <c r="D6" s="1006" t="s">
        <v>1071</v>
      </c>
      <c r="E6" s="1005" t="s">
        <v>1072</v>
      </c>
      <c r="F6" s="1005" t="s">
        <v>1073</v>
      </c>
      <c r="I6" s="36"/>
      <c r="J6" s="36"/>
      <c r="N6" s="36"/>
    </row>
    <row r="7" spans="1:14" hidden="1">
      <c r="B7" s="1007">
        <v>1.1299999999999999</v>
      </c>
      <c r="C7" s="1007" t="s">
        <v>1074</v>
      </c>
      <c r="D7" s="1008" t="s">
        <v>1075</v>
      </c>
      <c r="E7" s="1007" t="s">
        <v>1076</v>
      </c>
      <c r="F7" s="1009">
        <v>44572</v>
      </c>
    </row>
    <row r="8" spans="1:14" hidden="1">
      <c r="B8" s="1007">
        <v>1.1299999999999999</v>
      </c>
      <c r="C8" s="1007" t="s">
        <v>1077</v>
      </c>
      <c r="D8" s="1008" t="s">
        <v>1078</v>
      </c>
      <c r="E8" s="1007" t="s">
        <v>1076</v>
      </c>
      <c r="F8" s="1007" t="s">
        <v>1079</v>
      </c>
    </row>
    <row r="9" spans="1:14" hidden="1">
      <c r="B9" s="1007">
        <v>1.1299999999999999</v>
      </c>
      <c r="C9" s="1007" t="s">
        <v>1080</v>
      </c>
      <c r="D9" s="1008" t="s">
        <v>1081</v>
      </c>
      <c r="E9" s="1007" t="s">
        <v>1076</v>
      </c>
      <c r="F9" s="1009">
        <v>44572</v>
      </c>
    </row>
    <row r="10" spans="1:14" hidden="1">
      <c r="B10" s="1007">
        <v>1.1299999999999999</v>
      </c>
      <c r="C10" s="1007" t="s">
        <v>9</v>
      </c>
      <c r="D10" s="1008" t="s">
        <v>1082</v>
      </c>
      <c r="E10" s="1007" t="s">
        <v>1076</v>
      </c>
      <c r="F10" s="1009">
        <v>44573</v>
      </c>
    </row>
    <row r="11" spans="1:14" hidden="1">
      <c r="B11" s="1007">
        <v>1.1299999999999999</v>
      </c>
      <c r="C11" s="1007" t="s">
        <v>1083</v>
      </c>
      <c r="D11" s="1008" t="s">
        <v>1084</v>
      </c>
      <c r="E11" s="1007" t="s">
        <v>1076</v>
      </c>
      <c r="F11" s="1009">
        <v>44578</v>
      </c>
    </row>
    <row r="12" spans="1:14" hidden="1">
      <c r="B12" s="1007">
        <v>1.1299999999999999</v>
      </c>
      <c r="C12" s="1007" t="s">
        <v>1080</v>
      </c>
      <c r="D12" s="1008" t="s">
        <v>1085</v>
      </c>
      <c r="E12" s="1007" t="s">
        <v>1076</v>
      </c>
      <c r="F12" s="1007" t="s">
        <v>1086</v>
      </c>
    </row>
    <row r="13" spans="1:14" hidden="1">
      <c r="B13" s="1007">
        <v>1.1299999999999999</v>
      </c>
      <c r="C13" s="1007" t="s">
        <v>9</v>
      </c>
      <c r="D13" s="1008" t="s">
        <v>1087</v>
      </c>
      <c r="E13" s="1007" t="s">
        <v>1076</v>
      </c>
      <c r="F13" s="1009">
        <v>44578</v>
      </c>
    </row>
    <row r="14" spans="1:14" hidden="1">
      <c r="B14" s="1007">
        <v>1.1299999999999999</v>
      </c>
      <c r="C14" s="1007" t="s">
        <v>1080</v>
      </c>
      <c r="D14" s="1008" t="s">
        <v>1088</v>
      </c>
      <c r="E14" s="1007" t="s">
        <v>1076</v>
      </c>
      <c r="F14" s="1009">
        <v>44579</v>
      </c>
    </row>
    <row r="15" spans="1:14" hidden="1">
      <c r="B15" s="1007">
        <v>1.1299999999999999</v>
      </c>
      <c r="C15" s="1007" t="s">
        <v>1089</v>
      </c>
      <c r="D15" s="1008" t="s">
        <v>1090</v>
      </c>
      <c r="E15" s="1007" t="s">
        <v>1076</v>
      </c>
      <c r="F15" s="1009">
        <v>44579</v>
      </c>
    </row>
    <row r="16" spans="1:14" hidden="1">
      <c r="B16" s="1007">
        <v>1.1299999999999999</v>
      </c>
      <c r="C16" s="1007" t="s">
        <v>1091</v>
      </c>
      <c r="D16" s="1008" t="s">
        <v>1092</v>
      </c>
      <c r="E16" s="1007" t="s">
        <v>1076</v>
      </c>
      <c r="F16" s="1009">
        <v>44581</v>
      </c>
    </row>
    <row r="17" spans="2:6" hidden="1">
      <c r="B17" s="1007">
        <v>1.1299999999999999</v>
      </c>
      <c r="C17" s="1007" t="s">
        <v>1093</v>
      </c>
      <c r="D17" s="1008" t="s">
        <v>1094</v>
      </c>
      <c r="E17" s="1007" t="s">
        <v>1076</v>
      </c>
      <c r="F17" s="1009">
        <v>44586</v>
      </c>
    </row>
    <row r="18" spans="2:6" hidden="1">
      <c r="B18" s="1007">
        <v>1.1299999999999999</v>
      </c>
      <c r="C18" s="1007" t="s">
        <v>1095</v>
      </c>
      <c r="D18" s="1008" t="s">
        <v>1094</v>
      </c>
      <c r="E18" s="1007" t="s">
        <v>1076</v>
      </c>
      <c r="F18" s="1009">
        <v>44586</v>
      </c>
    </row>
    <row r="19" spans="2:6" hidden="1">
      <c r="B19" s="1007">
        <v>1.1299999999999999</v>
      </c>
      <c r="C19" s="1007" t="s">
        <v>1096</v>
      </c>
      <c r="D19" s="1008" t="s">
        <v>1097</v>
      </c>
      <c r="E19" s="1007" t="s">
        <v>1076</v>
      </c>
      <c r="F19" s="1009">
        <v>44586</v>
      </c>
    </row>
    <row r="20" spans="2:6" hidden="1">
      <c r="B20" s="1007">
        <v>1.1299999999999999</v>
      </c>
      <c r="C20" s="1007" t="s">
        <v>1098</v>
      </c>
      <c r="D20" s="1008" t="s">
        <v>1099</v>
      </c>
      <c r="E20" s="1007" t="s">
        <v>1076</v>
      </c>
      <c r="F20" s="1009">
        <v>44587</v>
      </c>
    </row>
    <row r="21" spans="2:6" hidden="1">
      <c r="B21" s="1007">
        <v>1.1299999999999999</v>
      </c>
      <c r="C21" s="1007" t="s">
        <v>1100</v>
      </c>
      <c r="D21" s="1008" t="s">
        <v>1101</v>
      </c>
      <c r="E21" s="1007" t="s">
        <v>1076</v>
      </c>
      <c r="F21" s="1009">
        <v>44587</v>
      </c>
    </row>
    <row r="22" spans="2:6" hidden="1">
      <c r="B22" s="1007">
        <v>1.1299999999999999</v>
      </c>
      <c r="C22" s="1007" t="s">
        <v>1102</v>
      </c>
      <c r="D22" s="1008" t="s">
        <v>1103</v>
      </c>
      <c r="E22" s="1007" t="s">
        <v>1076</v>
      </c>
      <c r="F22" s="1009">
        <v>44587</v>
      </c>
    </row>
    <row r="23" spans="2:6" hidden="1">
      <c r="B23" s="1007">
        <v>1.1299999999999999</v>
      </c>
      <c r="C23" s="1007" t="s">
        <v>1104</v>
      </c>
      <c r="D23" s="1008" t="s">
        <v>1105</v>
      </c>
      <c r="E23" s="1007" t="s">
        <v>1076</v>
      </c>
      <c r="F23" s="1009">
        <v>44587</v>
      </c>
    </row>
    <row r="24" spans="2:6" hidden="1">
      <c r="B24" s="1007">
        <v>1.1299999999999999</v>
      </c>
      <c r="C24" s="1007" t="s">
        <v>1106</v>
      </c>
      <c r="D24" s="1008" t="s">
        <v>1107</v>
      </c>
      <c r="E24" s="1007" t="s">
        <v>1076</v>
      </c>
      <c r="F24" s="1009">
        <v>44588</v>
      </c>
    </row>
    <row r="25" spans="2:6" hidden="1">
      <c r="B25" s="1007">
        <v>1.1299999999999999</v>
      </c>
      <c r="C25" s="1007" t="s">
        <v>1106</v>
      </c>
      <c r="D25" s="1008" t="s">
        <v>1108</v>
      </c>
      <c r="E25" s="1007" t="s">
        <v>1076</v>
      </c>
      <c r="F25" s="1009">
        <v>44588</v>
      </c>
    </row>
    <row r="26" spans="2:6" hidden="1">
      <c r="B26" s="1007">
        <v>1.1299999999999999</v>
      </c>
      <c r="C26" s="1007" t="s">
        <v>1109</v>
      </c>
      <c r="D26" s="1008" t="s">
        <v>1110</v>
      </c>
      <c r="E26" s="1007" t="s">
        <v>1076</v>
      </c>
      <c r="F26" s="1009">
        <v>44589</v>
      </c>
    </row>
    <row r="27" spans="2:6" hidden="1">
      <c r="B27" s="1007">
        <v>1.1299999999999999</v>
      </c>
      <c r="C27" s="1007" t="s">
        <v>1111</v>
      </c>
      <c r="D27" s="1008" t="s">
        <v>1112</v>
      </c>
      <c r="E27" s="1007" t="s">
        <v>1076</v>
      </c>
      <c r="F27" s="1009">
        <v>44592</v>
      </c>
    </row>
    <row r="28" spans="2:6" hidden="1">
      <c r="B28" s="1007">
        <v>1.1299999999999999</v>
      </c>
      <c r="C28" s="1007" t="s">
        <v>1113</v>
      </c>
      <c r="D28" s="1008" t="s">
        <v>1114</v>
      </c>
      <c r="E28" s="1007" t="s">
        <v>1076</v>
      </c>
      <c r="F28" s="1009">
        <v>44592</v>
      </c>
    </row>
    <row r="29" spans="2:6" hidden="1">
      <c r="B29" s="1007">
        <v>1.1299999999999999</v>
      </c>
      <c r="C29" s="1007" t="s">
        <v>8</v>
      </c>
      <c r="D29" s="1008" t="s">
        <v>1115</v>
      </c>
      <c r="E29" s="1007" t="s">
        <v>1076</v>
      </c>
      <c r="F29" s="1009">
        <v>44595</v>
      </c>
    </row>
    <row r="30" spans="2:6" hidden="1">
      <c r="B30" s="1007">
        <v>1.1299999999999999</v>
      </c>
      <c r="C30" s="1007" t="s">
        <v>1116</v>
      </c>
      <c r="D30" s="1008" t="s">
        <v>1117</v>
      </c>
      <c r="E30" s="1007" t="s">
        <v>1076</v>
      </c>
      <c r="F30" s="1009">
        <v>44595</v>
      </c>
    </row>
    <row r="31" spans="2:6" hidden="1">
      <c r="B31" s="1007">
        <v>1.1299999999999999</v>
      </c>
      <c r="C31" s="1007" t="s">
        <v>1096</v>
      </c>
      <c r="D31" s="1008" t="s">
        <v>1118</v>
      </c>
      <c r="E31" s="1007" t="s">
        <v>1076</v>
      </c>
      <c r="F31" s="1009">
        <v>44595</v>
      </c>
    </row>
    <row r="32" spans="2:6" hidden="1">
      <c r="B32" s="1007">
        <v>1.1299999999999999</v>
      </c>
      <c r="C32" s="1007" t="s">
        <v>1119</v>
      </c>
      <c r="D32" s="1008" t="s">
        <v>1120</v>
      </c>
      <c r="E32" s="1007" t="s">
        <v>1076</v>
      </c>
      <c r="F32" s="1009">
        <v>44595</v>
      </c>
    </row>
    <row r="33" spans="2:6" hidden="1">
      <c r="B33" s="1007">
        <v>1.1299999999999999</v>
      </c>
      <c r="C33" s="1007" t="s">
        <v>1121</v>
      </c>
      <c r="D33" s="1008" t="s">
        <v>1120</v>
      </c>
      <c r="E33" s="1007" t="s">
        <v>1076</v>
      </c>
      <c r="F33" s="1009">
        <v>44595</v>
      </c>
    </row>
    <row r="34" spans="2:6" hidden="1">
      <c r="B34" s="1007">
        <v>1.1299999999999999</v>
      </c>
      <c r="C34" s="1007" t="s">
        <v>1122</v>
      </c>
      <c r="D34" s="1008" t="s">
        <v>1120</v>
      </c>
      <c r="E34" s="1007" t="s">
        <v>1076</v>
      </c>
      <c r="F34" s="1009">
        <v>44595</v>
      </c>
    </row>
    <row r="35" spans="2:6" hidden="1">
      <c r="B35" s="1007">
        <v>1.1299999999999999</v>
      </c>
      <c r="C35" s="1007" t="s">
        <v>1096</v>
      </c>
      <c r="D35" s="1008" t="s">
        <v>1123</v>
      </c>
      <c r="E35" s="1007" t="s">
        <v>1076</v>
      </c>
      <c r="F35" s="1009">
        <v>44595</v>
      </c>
    </row>
    <row r="36" spans="2:6" hidden="1">
      <c r="B36" s="1007">
        <v>1.1299999999999999</v>
      </c>
      <c r="C36" s="1007" t="s">
        <v>1122</v>
      </c>
      <c r="D36" s="1008" t="s">
        <v>1124</v>
      </c>
      <c r="E36" s="1007" t="s">
        <v>1076</v>
      </c>
      <c r="F36" s="1009">
        <v>44595</v>
      </c>
    </row>
    <row r="37" spans="2:6" hidden="1">
      <c r="B37" s="1007">
        <v>1.1299999999999999</v>
      </c>
      <c r="C37" s="1007" t="s">
        <v>494</v>
      </c>
      <c r="D37" s="1008" t="s">
        <v>1125</v>
      </c>
      <c r="E37" s="1007" t="s">
        <v>1076</v>
      </c>
      <c r="F37" s="1009">
        <v>44600</v>
      </c>
    </row>
    <row r="38" spans="2:6" hidden="1">
      <c r="B38" s="1007">
        <v>1.1299999999999999</v>
      </c>
      <c r="C38" s="1007" t="s">
        <v>1126</v>
      </c>
      <c r="D38" s="1008" t="s">
        <v>1127</v>
      </c>
      <c r="E38" s="1007" t="s">
        <v>1076</v>
      </c>
      <c r="F38" s="1009">
        <v>44601</v>
      </c>
    </row>
    <row r="39" spans="2:6" hidden="1">
      <c r="B39" s="1007">
        <v>1.1299999999999999</v>
      </c>
      <c r="C39" s="1007" t="s">
        <v>1113</v>
      </c>
      <c r="D39" s="1008" t="s">
        <v>1128</v>
      </c>
      <c r="E39" s="1007" t="s">
        <v>1076</v>
      </c>
      <c r="F39" s="1009">
        <v>44601</v>
      </c>
    </row>
    <row r="40" spans="2:6" hidden="1">
      <c r="B40" s="1007">
        <v>1.1299999999999999</v>
      </c>
      <c r="C40" s="1007" t="s">
        <v>1129</v>
      </c>
      <c r="D40" s="1008" t="s">
        <v>1130</v>
      </c>
      <c r="E40" s="1007" t="s">
        <v>1076</v>
      </c>
      <c r="F40" s="1009">
        <v>44601</v>
      </c>
    </row>
    <row r="41" spans="2:6" hidden="1">
      <c r="B41" s="1007">
        <v>1.1299999999999999</v>
      </c>
      <c r="C41" s="1007" t="s">
        <v>1104</v>
      </c>
      <c r="D41" s="1008" t="s">
        <v>1131</v>
      </c>
      <c r="E41" s="1007" t="s">
        <v>1076</v>
      </c>
      <c r="F41" s="1009">
        <v>44601</v>
      </c>
    </row>
    <row r="42" spans="2:6" hidden="1">
      <c r="B42" s="1007">
        <v>1.1299999999999999</v>
      </c>
      <c r="C42" s="1007" t="s">
        <v>1132</v>
      </c>
      <c r="D42" s="1008" t="s">
        <v>1133</v>
      </c>
      <c r="E42" s="1007" t="s">
        <v>1076</v>
      </c>
      <c r="F42" s="1009">
        <v>44602</v>
      </c>
    </row>
    <row r="43" spans="2:6" hidden="1">
      <c r="B43" s="1007">
        <v>1.1299999999999999</v>
      </c>
      <c r="C43" s="1007" t="s">
        <v>1134</v>
      </c>
      <c r="D43" s="1008" t="s">
        <v>1135</v>
      </c>
      <c r="E43" s="1007" t="s">
        <v>1136</v>
      </c>
      <c r="F43" s="1009">
        <v>44614</v>
      </c>
    </row>
    <row r="44" spans="2:6" hidden="1">
      <c r="B44" s="1007">
        <v>1.1299999999999999</v>
      </c>
      <c r="C44" s="1007" t="s">
        <v>1137</v>
      </c>
      <c r="D44" s="1008" t="s">
        <v>1138</v>
      </c>
      <c r="E44" s="1007" t="s">
        <v>1139</v>
      </c>
      <c r="F44" s="1009">
        <v>44615</v>
      </c>
    </row>
    <row r="45" spans="2:6" hidden="1">
      <c r="B45" s="1007" t="s">
        <v>1140</v>
      </c>
      <c r="C45" s="1007" t="s">
        <v>0</v>
      </c>
      <c r="D45" s="1008" t="s">
        <v>1141</v>
      </c>
      <c r="E45" s="1007" t="s">
        <v>1076</v>
      </c>
      <c r="F45" s="1009">
        <v>44638</v>
      </c>
    </row>
    <row r="46" spans="2:6" hidden="1">
      <c r="B46" s="1007" t="s">
        <v>1140</v>
      </c>
      <c r="C46" s="1007" t="s">
        <v>1142</v>
      </c>
      <c r="D46" s="1008" t="s">
        <v>1143</v>
      </c>
      <c r="E46" s="1007" t="s">
        <v>1076</v>
      </c>
      <c r="F46" s="1009">
        <v>44638</v>
      </c>
    </row>
    <row r="47" spans="2:6" hidden="1">
      <c r="B47" s="1007" t="s">
        <v>1140</v>
      </c>
      <c r="C47" s="1007" t="s">
        <v>9</v>
      </c>
      <c r="D47" s="1008" t="s">
        <v>1144</v>
      </c>
      <c r="E47" s="1007" t="s">
        <v>1076</v>
      </c>
      <c r="F47" s="1009">
        <v>44638</v>
      </c>
    </row>
    <row r="48" spans="2:6" hidden="1">
      <c r="B48" s="1007" t="s">
        <v>1140</v>
      </c>
      <c r="C48" s="1007" t="s">
        <v>1145</v>
      </c>
      <c r="D48" s="1008" t="s">
        <v>1146</v>
      </c>
      <c r="E48" s="1007" t="s">
        <v>1076</v>
      </c>
      <c r="F48" s="1009">
        <v>44638</v>
      </c>
    </row>
    <row r="49" spans="2:6" hidden="1">
      <c r="B49" s="1007" t="s">
        <v>1140</v>
      </c>
      <c r="C49" s="1007" t="s">
        <v>12</v>
      </c>
      <c r="D49" s="1008" t="s">
        <v>1147</v>
      </c>
      <c r="E49" s="1007" t="s">
        <v>1076</v>
      </c>
      <c r="F49" s="1009">
        <v>44638</v>
      </c>
    </row>
    <row r="50" spans="2:6" hidden="1">
      <c r="B50" s="1007" t="s">
        <v>1140</v>
      </c>
      <c r="C50" s="1007" t="s">
        <v>11</v>
      </c>
      <c r="D50" s="1008" t="s">
        <v>1148</v>
      </c>
      <c r="E50" s="1007" t="s">
        <v>1076</v>
      </c>
      <c r="F50" s="1009">
        <v>44638</v>
      </c>
    </row>
    <row r="51" spans="2:6" hidden="1">
      <c r="B51" s="1007" t="s">
        <v>1140</v>
      </c>
      <c r="C51" s="1007" t="s">
        <v>1149</v>
      </c>
      <c r="D51" s="1008" t="s">
        <v>1150</v>
      </c>
      <c r="E51" s="1007" t="s">
        <v>1076</v>
      </c>
      <c r="F51" s="1009">
        <v>44638</v>
      </c>
    </row>
    <row r="52" spans="2:6" hidden="1">
      <c r="B52" s="1007" t="s">
        <v>1140</v>
      </c>
      <c r="C52" s="1007" t="s">
        <v>1132</v>
      </c>
      <c r="D52" s="1008" t="s">
        <v>1151</v>
      </c>
      <c r="E52" s="1007" t="s">
        <v>1076</v>
      </c>
      <c r="F52" s="1009">
        <v>44638</v>
      </c>
    </row>
    <row r="53" spans="2:6" hidden="1">
      <c r="B53" s="1007" t="s">
        <v>1140</v>
      </c>
      <c r="C53" s="1007" t="s">
        <v>1096</v>
      </c>
      <c r="D53" s="1008" t="s">
        <v>1152</v>
      </c>
      <c r="E53" s="1007" t="s">
        <v>1076</v>
      </c>
      <c r="F53" s="1009">
        <v>44638</v>
      </c>
    </row>
    <row r="54" spans="2:6" hidden="1">
      <c r="B54" s="1007" t="s">
        <v>1140</v>
      </c>
      <c r="C54" s="1007" t="s">
        <v>1113</v>
      </c>
      <c r="D54" s="1008" t="s">
        <v>1153</v>
      </c>
      <c r="E54" s="1007" t="s">
        <v>1076</v>
      </c>
      <c r="F54" s="1009">
        <v>44638</v>
      </c>
    </row>
    <row r="55" spans="2:6" hidden="1">
      <c r="B55" s="1007" t="s">
        <v>1140</v>
      </c>
      <c r="C55" s="1007" t="s">
        <v>1154</v>
      </c>
      <c r="D55" s="1008" t="s">
        <v>1153</v>
      </c>
      <c r="E55" s="1007" t="s">
        <v>1076</v>
      </c>
      <c r="F55" s="1009">
        <v>44638</v>
      </c>
    </row>
    <row r="56" spans="2:6" hidden="1">
      <c r="B56" s="1007" t="s">
        <v>1140</v>
      </c>
      <c r="C56" s="1007" t="s">
        <v>1155</v>
      </c>
      <c r="D56" s="1008" t="s">
        <v>1156</v>
      </c>
      <c r="E56" s="1007" t="s">
        <v>1076</v>
      </c>
      <c r="F56" s="1009">
        <v>44641</v>
      </c>
    </row>
    <row r="57" spans="2:6" hidden="1">
      <c r="B57" s="1007" t="s">
        <v>1140</v>
      </c>
      <c r="C57" s="1007" t="s">
        <v>1157</v>
      </c>
      <c r="D57" s="1008" t="s">
        <v>1158</v>
      </c>
      <c r="E57" s="1007" t="s">
        <v>1076</v>
      </c>
      <c r="F57" s="1009">
        <v>44641</v>
      </c>
    </row>
    <row r="58" spans="2:6" hidden="1">
      <c r="B58" s="1007" t="s">
        <v>1140</v>
      </c>
      <c r="C58" s="1007" t="s">
        <v>1159</v>
      </c>
      <c r="D58" s="1008" t="s">
        <v>1160</v>
      </c>
      <c r="E58" s="1007" t="s">
        <v>1076</v>
      </c>
      <c r="F58" s="1009">
        <v>44641</v>
      </c>
    </row>
    <row r="59" spans="2:6" hidden="1">
      <c r="B59" s="1007" t="s">
        <v>1140</v>
      </c>
      <c r="C59" s="1007" t="s">
        <v>1161</v>
      </c>
      <c r="D59" s="1008" t="s">
        <v>1162</v>
      </c>
      <c r="E59" s="1007" t="s">
        <v>1076</v>
      </c>
      <c r="F59" s="1009">
        <v>44641</v>
      </c>
    </row>
    <row r="60" spans="2:6" hidden="1">
      <c r="B60" s="1007" t="s">
        <v>1140</v>
      </c>
      <c r="C60" s="1007" t="s">
        <v>1155</v>
      </c>
      <c r="D60" s="1008" t="s">
        <v>1163</v>
      </c>
      <c r="E60" s="1007" t="s">
        <v>1076</v>
      </c>
      <c r="F60" s="1009">
        <v>44641</v>
      </c>
    </row>
    <row r="61" spans="2:6" hidden="1">
      <c r="B61" s="1007" t="s">
        <v>1140</v>
      </c>
      <c r="C61" s="1007" t="s">
        <v>12</v>
      </c>
      <c r="D61" s="1008" t="s">
        <v>1164</v>
      </c>
      <c r="E61" s="1007" t="s">
        <v>1076</v>
      </c>
      <c r="F61" s="1009">
        <v>44641</v>
      </c>
    </row>
    <row r="62" spans="2:6" hidden="1">
      <c r="B62" s="1007" t="s">
        <v>1140</v>
      </c>
      <c r="C62" s="1007" t="s">
        <v>1165</v>
      </c>
      <c r="D62" s="1008" t="s">
        <v>1166</v>
      </c>
      <c r="E62" s="1007" t="s">
        <v>1076</v>
      </c>
      <c r="F62" s="1009">
        <v>44641</v>
      </c>
    </row>
    <row r="63" spans="2:6" hidden="1">
      <c r="B63" s="1007" t="s">
        <v>1140</v>
      </c>
      <c r="C63" s="1007" t="s">
        <v>1167</v>
      </c>
      <c r="D63" s="1008" t="s">
        <v>1168</v>
      </c>
      <c r="E63" s="1007" t="s">
        <v>1076</v>
      </c>
      <c r="F63" s="1009">
        <v>44655</v>
      </c>
    </row>
    <row r="64" spans="2:6" hidden="1">
      <c r="B64" s="1007" t="s">
        <v>1140</v>
      </c>
      <c r="C64" s="1007" t="s">
        <v>1104</v>
      </c>
      <c r="D64" s="1008" t="s">
        <v>1168</v>
      </c>
      <c r="E64" s="1007" t="s">
        <v>1076</v>
      </c>
      <c r="F64" s="1009">
        <v>44655</v>
      </c>
    </row>
    <row r="65" spans="2:6" hidden="1">
      <c r="B65" s="1007" t="s">
        <v>1140</v>
      </c>
      <c r="C65" s="1007" t="s">
        <v>1169</v>
      </c>
      <c r="D65" s="1008" t="s">
        <v>1168</v>
      </c>
      <c r="E65" s="1007" t="s">
        <v>1076</v>
      </c>
      <c r="F65" s="1009">
        <v>44655</v>
      </c>
    </row>
    <row r="66" spans="2:6" ht="30" hidden="1">
      <c r="B66" s="1007" t="s">
        <v>1140</v>
      </c>
      <c r="C66" s="1007" t="s">
        <v>9</v>
      </c>
      <c r="D66" s="1008" t="s">
        <v>1170</v>
      </c>
      <c r="E66" s="1007" t="s">
        <v>1076</v>
      </c>
      <c r="F66" s="1009">
        <v>44655</v>
      </c>
    </row>
    <row r="67" spans="2:6" hidden="1">
      <c r="B67" s="1007" t="s">
        <v>1140</v>
      </c>
      <c r="C67" s="1007" t="s">
        <v>1171</v>
      </c>
      <c r="D67" s="1008" t="s">
        <v>1172</v>
      </c>
      <c r="E67" s="1007" t="s">
        <v>1076</v>
      </c>
      <c r="F67" s="1009">
        <v>44655</v>
      </c>
    </row>
    <row r="68" spans="2:6" ht="30" hidden="1">
      <c r="B68" s="1007" t="s">
        <v>1140</v>
      </c>
      <c r="C68" s="1007" t="s">
        <v>1096</v>
      </c>
      <c r="D68" s="1008" t="s">
        <v>1173</v>
      </c>
      <c r="E68" s="1007" t="s">
        <v>1076</v>
      </c>
      <c r="F68" s="1009">
        <v>44655</v>
      </c>
    </row>
    <row r="69" spans="2:6" hidden="1">
      <c r="B69" s="1007" t="s">
        <v>1140</v>
      </c>
      <c r="C69" s="1007" t="s">
        <v>1174</v>
      </c>
      <c r="D69" s="1008" t="s">
        <v>1175</v>
      </c>
      <c r="E69" s="1007" t="s">
        <v>1076</v>
      </c>
      <c r="F69" s="1009">
        <v>44655</v>
      </c>
    </row>
    <row r="70" spans="2:6" hidden="1">
      <c r="B70" s="1007" t="s">
        <v>1140</v>
      </c>
      <c r="C70" s="1007" t="s">
        <v>1176</v>
      </c>
      <c r="D70" s="1008" t="s">
        <v>1177</v>
      </c>
      <c r="E70" s="1007" t="s">
        <v>1076</v>
      </c>
      <c r="F70" s="1009">
        <v>44655</v>
      </c>
    </row>
    <row r="71" spans="2:6" hidden="1">
      <c r="B71" s="1007" t="s">
        <v>1140</v>
      </c>
      <c r="C71" s="1007" t="s">
        <v>18</v>
      </c>
      <c r="D71" s="1008" t="s">
        <v>1178</v>
      </c>
      <c r="E71" s="1007" t="s">
        <v>1076</v>
      </c>
      <c r="F71" s="1009">
        <v>44655</v>
      </c>
    </row>
    <row r="72" spans="2:6" ht="30" hidden="1">
      <c r="B72" s="1007" t="s">
        <v>1140</v>
      </c>
      <c r="C72" s="1007" t="s">
        <v>1179</v>
      </c>
      <c r="D72" s="1008" t="s">
        <v>1180</v>
      </c>
      <c r="E72" s="1007" t="s">
        <v>1076</v>
      </c>
      <c r="F72" s="1009">
        <v>44656</v>
      </c>
    </row>
    <row r="73" spans="2:6" hidden="1">
      <c r="B73" s="1007" t="s">
        <v>1140</v>
      </c>
      <c r="C73" s="1007" t="s">
        <v>1181</v>
      </c>
      <c r="D73" s="1008" t="s">
        <v>1182</v>
      </c>
      <c r="E73" s="1007" t="s">
        <v>1076</v>
      </c>
      <c r="F73" s="1009">
        <v>44656</v>
      </c>
    </row>
    <row r="74" spans="2:6" hidden="1">
      <c r="B74" s="1007" t="s">
        <v>1140</v>
      </c>
      <c r="C74" s="1007" t="s">
        <v>1183</v>
      </c>
      <c r="D74" s="1008" t="s">
        <v>1184</v>
      </c>
      <c r="E74" s="1007" t="s">
        <v>1076</v>
      </c>
      <c r="F74" s="1009">
        <v>44656</v>
      </c>
    </row>
    <row r="75" spans="2:6" hidden="1">
      <c r="B75" s="1007" t="s">
        <v>1140</v>
      </c>
      <c r="C75" s="1007" t="s">
        <v>1161</v>
      </c>
      <c r="D75" s="1008" t="s">
        <v>1185</v>
      </c>
      <c r="E75" s="1007" t="s">
        <v>1076</v>
      </c>
      <c r="F75" s="1009">
        <v>44656</v>
      </c>
    </row>
    <row r="76" spans="2:6" ht="30" hidden="1">
      <c r="B76" s="1007" t="s">
        <v>1140</v>
      </c>
      <c r="C76" s="1007" t="s">
        <v>1186</v>
      </c>
      <c r="D76" s="1008" t="s">
        <v>1187</v>
      </c>
      <c r="E76" s="1007" t="s">
        <v>1076</v>
      </c>
      <c r="F76" s="1009">
        <v>44656</v>
      </c>
    </row>
    <row r="77" spans="2:6" hidden="1">
      <c r="B77" s="1007" t="s">
        <v>1140</v>
      </c>
      <c r="C77" s="1007" t="s">
        <v>13</v>
      </c>
      <c r="D77" s="1008" t="s">
        <v>1188</v>
      </c>
      <c r="E77" s="1007" t="s">
        <v>1136</v>
      </c>
      <c r="F77" s="1009">
        <v>44657</v>
      </c>
    </row>
    <row r="78" spans="2:6" hidden="1">
      <c r="B78" s="1007" t="s">
        <v>1140</v>
      </c>
      <c r="C78" s="1007" t="s">
        <v>1189</v>
      </c>
      <c r="D78" s="1008" t="s">
        <v>1190</v>
      </c>
      <c r="E78" s="1007" t="s">
        <v>1076</v>
      </c>
      <c r="F78" s="1009">
        <v>44656</v>
      </c>
    </row>
    <row r="79" spans="2:6" hidden="1">
      <c r="B79" s="1010">
        <v>1.1399999999999999</v>
      </c>
      <c r="C79" s="1007" t="s">
        <v>1191</v>
      </c>
      <c r="D79" s="1008" t="s">
        <v>1192</v>
      </c>
      <c r="E79" s="1007" t="s">
        <v>1193</v>
      </c>
      <c r="F79" s="1009">
        <v>44656</v>
      </c>
    </row>
    <row r="80" spans="2:6" hidden="1">
      <c r="B80" s="1010">
        <v>1.1399999999999999</v>
      </c>
      <c r="C80" s="1007" t="s">
        <v>1194</v>
      </c>
      <c r="D80" s="1008" t="s">
        <v>1195</v>
      </c>
      <c r="E80" s="1007" t="s">
        <v>1193</v>
      </c>
      <c r="F80" s="1009">
        <v>44658</v>
      </c>
    </row>
    <row r="81" spans="2:6" ht="30" hidden="1">
      <c r="B81" s="1010">
        <v>1.1399999999999999</v>
      </c>
      <c r="C81" s="1008" t="s">
        <v>1196</v>
      </c>
      <c r="D81" s="1008" t="s">
        <v>1197</v>
      </c>
      <c r="E81" s="1007" t="s">
        <v>1193</v>
      </c>
      <c r="F81" s="1009">
        <v>44658</v>
      </c>
    </row>
    <row r="82" spans="2:6" hidden="1">
      <c r="B82" s="1010">
        <v>1.1399999999999999</v>
      </c>
      <c r="C82" s="1007" t="s">
        <v>1198</v>
      </c>
      <c r="D82" s="1008" t="s">
        <v>1199</v>
      </c>
      <c r="E82" s="1007" t="s">
        <v>1193</v>
      </c>
      <c r="F82" s="1009">
        <v>44658</v>
      </c>
    </row>
    <row r="83" spans="2:6" hidden="1">
      <c r="B83" s="1010">
        <v>1.1399999999999999</v>
      </c>
      <c r="C83" s="1007" t="s">
        <v>6</v>
      </c>
      <c r="D83" s="1008" t="s">
        <v>1200</v>
      </c>
      <c r="E83" s="1007" t="s">
        <v>1201</v>
      </c>
      <c r="F83" s="1009">
        <v>44658</v>
      </c>
    </row>
    <row r="84" spans="2:6" hidden="1">
      <c r="B84" s="1010">
        <v>1.1399999999999999</v>
      </c>
      <c r="C84" s="1007" t="s">
        <v>1202</v>
      </c>
      <c r="D84" s="1008" t="s">
        <v>1200</v>
      </c>
      <c r="E84" s="1007" t="s">
        <v>1201</v>
      </c>
      <c r="F84" s="1009">
        <v>44658</v>
      </c>
    </row>
    <row r="85" spans="2:6" hidden="1">
      <c r="B85" s="1010">
        <v>1.1399999999999999</v>
      </c>
      <c r="C85" s="1007" t="s">
        <v>1203</v>
      </c>
      <c r="D85" s="1008" t="s">
        <v>1204</v>
      </c>
      <c r="E85" s="1007" t="s">
        <v>1201</v>
      </c>
      <c r="F85" s="1009">
        <v>44658</v>
      </c>
    </row>
    <row r="86" spans="2:6" hidden="1">
      <c r="B86" s="1010">
        <v>1.1399999999999999</v>
      </c>
      <c r="C86" s="1007" t="s">
        <v>1205</v>
      </c>
      <c r="D86" s="1008" t="s">
        <v>1206</v>
      </c>
      <c r="E86" s="1007" t="s">
        <v>1201</v>
      </c>
      <c r="F86" s="1009">
        <v>44658</v>
      </c>
    </row>
    <row r="87" spans="2:6" hidden="1">
      <c r="B87" s="1010">
        <v>1.1399999999999999</v>
      </c>
      <c r="C87" s="1007" t="s">
        <v>17</v>
      </c>
      <c r="D87" s="1008" t="s">
        <v>1207</v>
      </c>
      <c r="E87" s="1007" t="s">
        <v>1201</v>
      </c>
      <c r="F87" s="1009">
        <v>44658</v>
      </c>
    </row>
    <row r="88" spans="2:6" hidden="1">
      <c r="B88" s="1010" t="s">
        <v>1140</v>
      </c>
      <c r="C88" s="1007" t="s">
        <v>1208</v>
      </c>
      <c r="D88" s="1008" t="s">
        <v>1209</v>
      </c>
      <c r="E88" s="1007" t="s">
        <v>1076</v>
      </c>
      <c r="F88" s="1009">
        <v>44684</v>
      </c>
    </row>
    <row r="89" spans="2:6" hidden="1">
      <c r="B89" s="1010" t="s">
        <v>1140</v>
      </c>
      <c r="C89" s="1007" t="s">
        <v>1210</v>
      </c>
      <c r="D89" s="1008" t="s">
        <v>1211</v>
      </c>
      <c r="E89" s="1007" t="s">
        <v>1076</v>
      </c>
      <c r="F89" s="1009">
        <v>44684</v>
      </c>
    </row>
    <row r="90" spans="2:6" hidden="1">
      <c r="B90" s="1010" t="s">
        <v>1140</v>
      </c>
      <c r="C90" s="1007" t="s">
        <v>1212</v>
      </c>
      <c r="D90" s="1008" t="s">
        <v>1213</v>
      </c>
      <c r="E90" s="1007" t="s">
        <v>1076</v>
      </c>
      <c r="F90" s="1009">
        <v>44684</v>
      </c>
    </row>
    <row r="91" spans="2:6" hidden="1">
      <c r="B91" s="1010" t="s">
        <v>1140</v>
      </c>
      <c r="C91" s="1007" t="s">
        <v>1214</v>
      </c>
      <c r="D91" s="1008" t="s">
        <v>1215</v>
      </c>
      <c r="E91" s="1007" t="s">
        <v>1076</v>
      </c>
      <c r="F91" s="1009">
        <v>44684</v>
      </c>
    </row>
    <row r="92" spans="2:6" hidden="1">
      <c r="B92" s="1010" t="s">
        <v>1140</v>
      </c>
      <c r="C92" s="1007" t="s">
        <v>1216</v>
      </c>
      <c r="D92" s="1008" t="s">
        <v>1217</v>
      </c>
      <c r="E92" s="1007" t="s">
        <v>1076</v>
      </c>
      <c r="F92" s="1009">
        <v>44684</v>
      </c>
    </row>
    <row r="93" spans="2:6" hidden="1">
      <c r="B93" s="1010" t="s">
        <v>1140</v>
      </c>
      <c r="C93" s="1007" t="s">
        <v>1218</v>
      </c>
      <c r="D93" s="1008" t="s">
        <v>1219</v>
      </c>
      <c r="E93" s="1007" t="s">
        <v>1076</v>
      </c>
      <c r="F93" s="1009">
        <v>44684</v>
      </c>
    </row>
    <row r="94" spans="2:6" hidden="1">
      <c r="B94" s="1010" t="s">
        <v>1140</v>
      </c>
      <c r="C94" s="1007" t="s">
        <v>1220</v>
      </c>
      <c r="D94" s="1008" t="s">
        <v>1221</v>
      </c>
      <c r="E94" s="1007" t="s">
        <v>1076</v>
      </c>
      <c r="F94" s="1009">
        <v>44692</v>
      </c>
    </row>
    <row r="95" spans="2:6" hidden="1">
      <c r="B95" s="1010" t="s">
        <v>1140</v>
      </c>
      <c r="C95" s="1007" t="s">
        <v>1222</v>
      </c>
      <c r="D95" s="1008" t="s">
        <v>1223</v>
      </c>
      <c r="E95" s="1007" t="s">
        <v>1076</v>
      </c>
      <c r="F95" s="1009">
        <v>44692</v>
      </c>
    </row>
    <row r="96" spans="2:6" hidden="1">
      <c r="B96" s="1007">
        <v>1.1399999999999999</v>
      </c>
      <c r="C96" s="1007" t="s">
        <v>1224</v>
      </c>
      <c r="D96" s="1008" t="s">
        <v>1225</v>
      </c>
      <c r="E96" s="1007" t="s">
        <v>1076</v>
      </c>
      <c r="F96" s="1009">
        <v>44694</v>
      </c>
    </row>
    <row r="97" spans="2:6" ht="30" hidden="1">
      <c r="B97" s="1007">
        <v>1.1399999999999999</v>
      </c>
      <c r="C97" s="1007" t="s">
        <v>1096</v>
      </c>
      <c r="D97" s="1008" t="s">
        <v>1226</v>
      </c>
      <c r="E97" s="1007" t="s">
        <v>1076</v>
      </c>
      <c r="F97" s="1009">
        <v>44694</v>
      </c>
    </row>
    <row r="98" spans="2:6" hidden="1">
      <c r="B98" s="1007">
        <v>1.1399999999999999</v>
      </c>
      <c r="C98" s="1007" t="s">
        <v>15</v>
      </c>
      <c r="D98" s="1008" t="s">
        <v>1227</v>
      </c>
      <c r="E98" s="1007" t="s">
        <v>1076</v>
      </c>
      <c r="F98" s="1009">
        <v>44694</v>
      </c>
    </row>
    <row r="99" spans="2:6" hidden="1">
      <c r="B99" s="1007">
        <v>1.1399999999999999</v>
      </c>
      <c r="C99" s="1007" t="s">
        <v>1228</v>
      </c>
      <c r="D99" s="1008" t="s">
        <v>1229</v>
      </c>
      <c r="E99" s="1007" t="s">
        <v>1230</v>
      </c>
      <c r="F99" s="1009">
        <v>44699</v>
      </c>
    </row>
    <row r="100" spans="2:6" hidden="1">
      <c r="B100" s="1007">
        <v>1.1399999999999999</v>
      </c>
      <c r="C100" s="1007" t="s">
        <v>9</v>
      </c>
      <c r="D100" s="1008" t="s">
        <v>1231</v>
      </c>
      <c r="E100" s="1007" t="s">
        <v>1230</v>
      </c>
      <c r="F100" s="1009">
        <v>44704</v>
      </c>
    </row>
    <row r="101" spans="2:6" hidden="1">
      <c r="B101" s="1007">
        <v>1.1399999999999999</v>
      </c>
      <c r="C101" s="1007" t="s">
        <v>1232</v>
      </c>
      <c r="D101" s="1008" t="s">
        <v>1233</v>
      </c>
      <c r="E101" s="1007" t="s">
        <v>1230</v>
      </c>
      <c r="F101" s="1009">
        <v>44704</v>
      </c>
    </row>
    <row r="102" spans="2:6" hidden="1">
      <c r="B102" s="1007">
        <v>1.1399999999999999</v>
      </c>
      <c r="C102" s="1007" t="s">
        <v>1181</v>
      </c>
      <c r="D102" s="1008" t="s">
        <v>1234</v>
      </c>
      <c r="E102" s="1007" t="s">
        <v>1230</v>
      </c>
      <c r="F102" s="1009">
        <v>44704</v>
      </c>
    </row>
    <row r="103" spans="2:6" ht="30" hidden="1">
      <c r="B103" s="1007">
        <v>1.1399999999999999</v>
      </c>
      <c r="C103" s="1007" t="s">
        <v>1235</v>
      </c>
      <c r="D103" s="1008" t="s">
        <v>1236</v>
      </c>
      <c r="E103" s="1007" t="s">
        <v>1237</v>
      </c>
      <c r="F103" s="1009">
        <v>44705</v>
      </c>
    </row>
    <row r="104" spans="2:6">
      <c r="B104" s="1007">
        <v>2.1</v>
      </c>
      <c r="C104" s="1007" t="s">
        <v>7</v>
      </c>
      <c r="D104" s="1008" t="s">
        <v>1238</v>
      </c>
      <c r="E104" s="1007" t="s">
        <v>1230</v>
      </c>
      <c r="F104" s="1009">
        <v>44721</v>
      </c>
    </row>
    <row r="105" spans="2:6">
      <c r="B105" s="1007">
        <v>2.1</v>
      </c>
      <c r="C105" s="1007" t="s">
        <v>16</v>
      </c>
      <c r="D105" s="1008" t="s">
        <v>1239</v>
      </c>
      <c r="E105" s="1007" t="s">
        <v>1230</v>
      </c>
      <c r="F105" s="1009">
        <v>44721</v>
      </c>
    </row>
    <row r="106" spans="2:6">
      <c r="B106" s="1007">
        <v>2.1</v>
      </c>
      <c r="C106" s="1007" t="s">
        <v>1142</v>
      </c>
      <c r="D106" s="1008" t="s">
        <v>1240</v>
      </c>
      <c r="E106" s="1007" t="s">
        <v>1230</v>
      </c>
      <c r="F106" s="1009">
        <v>44721</v>
      </c>
    </row>
    <row r="107" spans="2:6">
      <c r="B107" s="1007">
        <v>2.1</v>
      </c>
      <c r="C107" s="1007" t="s">
        <v>17</v>
      </c>
      <c r="D107" s="1008" t="s">
        <v>1241</v>
      </c>
      <c r="E107" s="1007" t="s">
        <v>1237</v>
      </c>
      <c r="F107" s="1009">
        <v>44901</v>
      </c>
    </row>
    <row r="108" spans="2:6">
      <c r="B108" s="1007">
        <v>2.1</v>
      </c>
      <c r="C108" s="1007" t="s">
        <v>1242</v>
      </c>
      <c r="D108" s="1008" t="s">
        <v>1243</v>
      </c>
      <c r="E108" s="1007" t="s">
        <v>1237</v>
      </c>
      <c r="F108" s="1009">
        <v>44901</v>
      </c>
    </row>
    <row r="109" spans="2:6">
      <c r="B109" s="1007">
        <v>2.1</v>
      </c>
      <c r="C109" s="1007" t="s">
        <v>1203</v>
      </c>
      <c r="D109" s="1008" t="s">
        <v>1244</v>
      </c>
      <c r="E109" s="1007" t="s">
        <v>1237</v>
      </c>
      <c r="F109" s="1009">
        <v>44901</v>
      </c>
    </row>
    <row r="110" spans="2:6" ht="30">
      <c r="B110" s="1007">
        <v>2.1</v>
      </c>
      <c r="C110" s="1007" t="s">
        <v>1205</v>
      </c>
      <c r="D110" s="1008" t="s">
        <v>1245</v>
      </c>
      <c r="E110" s="1007" t="s">
        <v>1237</v>
      </c>
      <c r="F110" s="1009">
        <v>44901</v>
      </c>
    </row>
    <row r="111" spans="2:6" ht="30">
      <c r="B111" s="1007">
        <v>2.1</v>
      </c>
      <c r="C111" s="1007" t="s">
        <v>1246</v>
      </c>
      <c r="D111" s="1008" t="s">
        <v>1247</v>
      </c>
      <c r="E111" s="1007" t="s">
        <v>1237</v>
      </c>
      <c r="F111" s="1009">
        <v>44901</v>
      </c>
    </row>
    <row r="112" spans="2:6" ht="60">
      <c r="B112" s="1007">
        <v>2.1</v>
      </c>
      <c r="C112" s="1008" t="s">
        <v>1248</v>
      </c>
      <c r="D112" s="1008" t="s">
        <v>1249</v>
      </c>
      <c r="E112" s="1007" t="s">
        <v>1237</v>
      </c>
      <c r="F112" s="1009">
        <v>44901</v>
      </c>
    </row>
    <row r="113" spans="2:6" ht="30">
      <c r="B113" s="1007">
        <v>2.1</v>
      </c>
      <c r="C113" s="1007" t="s">
        <v>1171</v>
      </c>
      <c r="D113" s="1008" t="s">
        <v>1250</v>
      </c>
      <c r="E113" s="1007" t="s">
        <v>1237</v>
      </c>
      <c r="F113" s="1009">
        <v>44901</v>
      </c>
    </row>
    <row r="114" spans="2:6">
      <c r="B114" s="1007">
        <v>2.1</v>
      </c>
      <c r="C114" s="1007" t="s">
        <v>1251</v>
      </c>
      <c r="D114" s="1008" t="s">
        <v>1252</v>
      </c>
      <c r="E114" s="1007" t="s">
        <v>1253</v>
      </c>
      <c r="F114" s="1009">
        <v>44902</v>
      </c>
    </row>
    <row r="115" spans="2:6">
      <c r="B115" s="1007">
        <v>2.1</v>
      </c>
      <c r="C115" s="1007" t="s">
        <v>1220</v>
      </c>
      <c r="D115" s="1008" t="s">
        <v>1254</v>
      </c>
      <c r="E115" s="1007" t="s">
        <v>1253</v>
      </c>
      <c r="F115" s="1009">
        <v>44902</v>
      </c>
    </row>
    <row r="116" spans="2:6">
      <c r="B116" s="1007">
        <v>2.1</v>
      </c>
      <c r="C116" s="1007" t="s">
        <v>1255</v>
      </c>
      <c r="D116" s="1008" t="s">
        <v>1256</v>
      </c>
      <c r="E116" s="1007" t="s">
        <v>1253</v>
      </c>
      <c r="F116" s="1009">
        <v>44903</v>
      </c>
    </row>
    <row r="117" spans="2:6">
      <c r="B117" s="1007">
        <v>2.1</v>
      </c>
      <c r="C117" s="1007" t="s">
        <v>1257</v>
      </c>
      <c r="D117" s="1008" t="s">
        <v>1258</v>
      </c>
      <c r="E117" s="1007" t="s">
        <v>1253</v>
      </c>
      <c r="F117" s="1009">
        <v>44904</v>
      </c>
    </row>
    <row r="118" spans="2:6" ht="18" customHeight="1">
      <c r="B118" s="1007">
        <v>2.1</v>
      </c>
      <c r="C118" s="1008" t="s">
        <v>1259</v>
      </c>
      <c r="D118" s="1008" t="s">
        <v>1260</v>
      </c>
      <c r="E118" s="1007" t="s">
        <v>1253</v>
      </c>
      <c r="F118" s="1009">
        <v>44903</v>
      </c>
    </row>
    <row r="119" spans="2:6">
      <c r="B119" s="1007">
        <v>2.1</v>
      </c>
      <c r="C119" s="1007" t="s">
        <v>1261</v>
      </c>
      <c r="D119" s="1008" t="s">
        <v>1262</v>
      </c>
      <c r="E119" s="1007" t="s">
        <v>1253</v>
      </c>
      <c r="F119" s="1009">
        <v>44903</v>
      </c>
    </row>
    <row r="120" spans="2:6">
      <c r="B120" s="1007">
        <v>2.1</v>
      </c>
      <c r="C120" s="1007" t="s">
        <v>1263</v>
      </c>
      <c r="D120" s="1008" t="s">
        <v>1264</v>
      </c>
      <c r="E120" s="1007" t="s">
        <v>1253</v>
      </c>
      <c r="F120" s="1009">
        <v>44903</v>
      </c>
    </row>
    <row r="121" spans="2:6">
      <c r="B121" s="1007">
        <v>2.1</v>
      </c>
      <c r="C121" s="1007" t="s">
        <v>1263</v>
      </c>
      <c r="D121" s="1008" t="s">
        <v>1264</v>
      </c>
      <c r="E121" s="1007" t="s">
        <v>1253</v>
      </c>
      <c r="F121" s="1009">
        <v>44903</v>
      </c>
    </row>
    <row r="122" spans="2:6">
      <c r="B122" s="1007">
        <v>2.1</v>
      </c>
      <c r="C122" s="1007" t="s">
        <v>1265</v>
      </c>
      <c r="D122" s="1008" t="s">
        <v>1266</v>
      </c>
      <c r="E122" s="1007" t="s">
        <v>1253</v>
      </c>
      <c r="F122" s="1009">
        <v>44904</v>
      </c>
    </row>
    <row r="123" spans="2:6">
      <c r="B123" s="1007">
        <v>2.1</v>
      </c>
      <c r="C123" s="1007" t="s">
        <v>1267</v>
      </c>
      <c r="D123" s="1008" t="s">
        <v>1268</v>
      </c>
      <c r="E123" s="1007" t="s">
        <v>1253</v>
      </c>
      <c r="F123" s="1009">
        <v>44904</v>
      </c>
    </row>
    <row r="124" spans="2:6">
      <c r="B124" s="1007">
        <v>2.1</v>
      </c>
      <c r="C124" s="1007" t="s">
        <v>1222</v>
      </c>
      <c r="D124" s="1008" t="s">
        <v>1269</v>
      </c>
      <c r="E124" s="1007" t="s">
        <v>1253</v>
      </c>
      <c r="F124" s="1009">
        <v>44904</v>
      </c>
    </row>
    <row r="125" spans="2:6">
      <c r="B125" s="1007">
        <v>2.1</v>
      </c>
      <c r="C125" s="1007" t="s">
        <v>1116</v>
      </c>
      <c r="D125" s="1008" t="s">
        <v>1270</v>
      </c>
      <c r="E125" s="1007" t="s">
        <v>1253</v>
      </c>
      <c r="F125" s="1009">
        <v>44904</v>
      </c>
    </row>
    <row r="126" spans="2:6">
      <c r="B126" s="1007">
        <v>2.1</v>
      </c>
      <c r="C126" s="1007" t="s">
        <v>1271</v>
      </c>
      <c r="D126" s="1008" t="s">
        <v>1272</v>
      </c>
      <c r="E126" s="1007" t="s">
        <v>1253</v>
      </c>
      <c r="F126" s="1009">
        <v>44908</v>
      </c>
    </row>
    <row r="127" spans="2:6">
      <c r="B127" s="1007">
        <v>2.1</v>
      </c>
      <c r="C127" s="1007" t="s">
        <v>14</v>
      </c>
      <c r="D127" s="1008" t="s">
        <v>1273</v>
      </c>
      <c r="E127" s="1007" t="s">
        <v>1253</v>
      </c>
      <c r="F127" s="1009">
        <v>44908</v>
      </c>
    </row>
    <row r="128" spans="2:6">
      <c r="B128" s="1007">
        <v>2.1</v>
      </c>
      <c r="C128" s="1007" t="s">
        <v>14</v>
      </c>
      <c r="D128" s="1008" t="s">
        <v>1274</v>
      </c>
      <c r="E128" s="1007" t="s">
        <v>1253</v>
      </c>
      <c r="F128" s="1009">
        <v>44908</v>
      </c>
    </row>
    <row r="129" spans="2:6">
      <c r="B129" s="1007">
        <v>2.1</v>
      </c>
      <c r="C129" s="1007" t="s">
        <v>1275</v>
      </c>
      <c r="D129" s="1008" t="s">
        <v>1276</v>
      </c>
      <c r="E129" s="1007" t="s">
        <v>1253</v>
      </c>
      <c r="F129" s="1009">
        <v>44908</v>
      </c>
    </row>
    <row r="130" spans="2:6" ht="18" customHeight="1">
      <c r="B130" s="1007">
        <v>2.1</v>
      </c>
      <c r="C130" s="1007" t="s">
        <v>13</v>
      </c>
      <c r="D130" s="1008" t="s">
        <v>1277</v>
      </c>
      <c r="E130" s="1007" t="s">
        <v>1253</v>
      </c>
      <c r="F130" s="1009">
        <v>44908</v>
      </c>
    </row>
    <row r="131" spans="2:6" ht="30">
      <c r="B131" s="1007">
        <v>2.1</v>
      </c>
      <c r="C131" s="1007" t="s">
        <v>12</v>
      </c>
      <c r="D131" s="1008" t="s">
        <v>1278</v>
      </c>
      <c r="E131" s="1007" t="s">
        <v>1253</v>
      </c>
      <c r="F131" s="1009">
        <v>44908</v>
      </c>
    </row>
    <row r="132" spans="2:6">
      <c r="B132" s="1007">
        <v>2.1</v>
      </c>
      <c r="C132" s="1007" t="s">
        <v>1279</v>
      </c>
      <c r="D132" s="1008" t="s">
        <v>1280</v>
      </c>
      <c r="E132" s="1007" t="s">
        <v>1253</v>
      </c>
      <c r="F132" s="1009">
        <v>44909</v>
      </c>
    </row>
    <row r="133" spans="2:6">
      <c r="B133" s="1007">
        <v>2.1</v>
      </c>
      <c r="C133" s="1007" t="s">
        <v>1161</v>
      </c>
      <c r="D133" s="1008" t="s">
        <v>1281</v>
      </c>
      <c r="E133" s="1007" t="s">
        <v>1253</v>
      </c>
      <c r="F133" s="1009">
        <v>44909</v>
      </c>
    </row>
    <row r="134" spans="2:6">
      <c r="B134" s="1007">
        <v>2.1</v>
      </c>
      <c r="C134" s="1007" t="s">
        <v>14</v>
      </c>
      <c r="D134" s="1008" t="s">
        <v>1282</v>
      </c>
      <c r="E134" s="1007" t="s">
        <v>1253</v>
      </c>
      <c r="F134" s="1009">
        <v>44946</v>
      </c>
    </row>
    <row r="135" spans="2:6">
      <c r="B135" s="1007">
        <v>2.1</v>
      </c>
      <c r="C135" s="1007" t="s">
        <v>1142</v>
      </c>
      <c r="D135" s="1008" t="s">
        <v>1283</v>
      </c>
      <c r="E135" s="1007" t="s">
        <v>1253</v>
      </c>
      <c r="F135" s="1009">
        <v>44946</v>
      </c>
    </row>
    <row r="136" spans="2:6">
      <c r="B136" s="1007">
        <v>2.1</v>
      </c>
      <c r="C136" s="1007" t="s">
        <v>16</v>
      </c>
      <c r="D136" s="1008" t="s">
        <v>1284</v>
      </c>
      <c r="E136" s="1007" t="s">
        <v>1253</v>
      </c>
      <c r="F136" s="1009">
        <v>44946</v>
      </c>
    </row>
    <row r="137" spans="2:6" ht="30">
      <c r="B137" s="1007">
        <v>2.1</v>
      </c>
      <c r="C137" s="1008" t="s">
        <v>1285</v>
      </c>
      <c r="D137" s="1008" t="s">
        <v>1286</v>
      </c>
      <c r="E137" s="1007" t="s">
        <v>1253</v>
      </c>
      <c r="F137" s="1009">
        <v>44946</v>
      </c>
    </row>
    <row r="138" spans="2:6">
      <c r="B138" s="1007">
        <v>2.1</v>
      </c>
      <c r="C138" s="1007" t="s">
        <v>1287</v>
      </c>
      <c r="D138" s="1008" t="s">
        <v>1288</v>
      </c>
      <c r="E138" s="1007"/>
      <c r="F138" s="1009">
        <v>44946</v>
      </c>
    </row>
    <row r="139" spans="2:6">
      <c r="B139" s="1007">
        <v>2.1</v>
      </c>
      <c r="C139" s="1007" t="s">
        <v>1235</v>
      </c>
      <c r="D139" s="1008" t="s">
        <v>1289</v>
      </c>
      <c r="E139" s="1007" t="s">
        <v>1253</v>
      </c>
      <c r="F139" s="1009">
        <v>44946</v>
      </c>
    </row>
    <row r="140" spans="2:6" ht="30">
      <c r="B140" s="1007">
        <v>2.1</v>
      </c>
      <c r="C140" s="1007" t="s">
        <v>1290</v>
      </c>
      <c r="D140" s="1008" t="s">
        <v>1291</v>
      </c>
      <c r="E140" s="1007" t="s">
        <v>1253</v>
      </c>
      <c r="F140" s="1009">
        <v>44946</v>
      </c>
    </row>
    <row r="141" spans="2:6">
      <c r="B141" s="1007">
        <v>2.1</v>
      </c>
      <c r="C141" s="1008" t="s">
        <v>1</v>
      </c>
      <c r="D141" s="783" t="s">
        <v>1292</v>
      </c>
      <c r="E141" s="1007" t="s">
        <v>1253</v>
      </c>
      <c r="F141" s="1009">
        <v>44946</v>
      </c>
    </row>
    <row r="142" spans="2:6">
      <c r="B142" s="1007">
        <v>2.1</v>
      </c>
      <c r="C142" s="1007" t="s">
        <v>2</v>
      </c>
      <c r="D142" s="1008" t="s">
        <v>1293</v>
      </c>
      <c r="E142" s="1007" t="s">
        <v>1253</v>
      </c>
      <c r="F142" s="1009">
        <v>44946</v>
      </c>
    </row>
    <row r="143" spans="2:6">
      <c r="B143" s="1007">
        <v>2.1</v>
      </c>
      <c r="C143" s="1007" t="s">
        <v>1294</v>
      </c>
      <c r="D143" s="1008" t="s">
        <v>1295</v>
      </c>
      <c r="E143" s="1007" t="s">
        <v>1237</v>
      </c>
      <c r="F143" s="1009">
        <v>44957</v>
      </c>
    </row>
    <row r="144" spans="2:6">
      <c r="B144" s="1007">
        <v>2.1</v>
      </c>
      <c r="C144" s="1008" t="s">
        <v>1</v>
      </c>
      <c r="D144" s="1008" t="s">
        <v>1296</v>
      </c>
      <c r="E144" s="1007" t="s">
        <v>1237</v>
      </c>
      <c r="F144" s="1009">
        <v>44957</v>
      </c>
    </row>
    <row r="145" spans="2:6" ht="45">
      <c r="B145" s="1007">
        <v>2.1</v>
      </c>
      <c r="C145" s="1007" t="s">
        <v>1198</v>
      </c>
      <c r="D145" s="1011" t="s">
        <v>1297</v>
      </c>
      <c r="E145" s="1007" t="s">
        <v>1237</v>
      </c>
      <c r="F145" s="1009">
        <v>44957</v>
      </c>
    </row>
    <row r="146" spans="2:6" ht="45">
      <c r="B146" s="1007">
        <v>2.1</v>
      </c>
      <c r="C146" s="1007" t="s">
        <v>1298</v>
      </c>
      <c r="D146" s="1008" t="s">
        <v>1299</v>
      </c>
      <c r="E146" s="1007" t="s">
        <v>1237</v>
      </c>
      <c r="F146" s="1009">
        <v>44957</v>
      </c>
    </row>
    <row r="147" spans="2:6">
      <c r="B147" s="1007">
        <v>2.1</v>
      </c>
      <c r="C147" s="1007" t="s">
        <v>1203</v>
      </c>
      <c r="D147" s="1008" t="s">
        <v>1300</v>
      </c>
      <c r="E147" s="1007" t="s">
        <v>1237</v>
      </c>
      <c r="F147" s="1009">
        <v>44957</v>
      </c>
    </row>
    <row r="148" spans="2:6">
      <c r="B148" s="1007">
        <v>2.1</v>
      </c>
      <c r="C148" s="1007" t="s">
        <v>1205</v>
      </c>
      <c r="D148" s="1008" t="s">
        <v>1300</v>
      </c>
      <c r="E148" s="1007" t="s">
        <v>1237</v>
      </c>
      <c r="F148" s="1009">
        <v>44957</v>
      </c>
    </row>
    <row r="149" spans="2:6" ht="30">
      <c r="B149" s="1007">
        <v>2.1</v>
      </c>
      <c r="C149" s="1007" t="s">
        <v>1301</v>
      </c>
      <c r="D149" s="1008" t="s">
        <v>1302</v>
      </c>
      <c r="E149" s="1007" t="s">
        <v>1237</v>
      </c>
      <c r="F149" s="1009">
        <v>44957</v>
      </c>
    </row>
    <row r="150" spans="2:6">
      <c r="B150" s="1007">
        <v>2.1</v>
      </c>
      <c r="C150" s="1007" t="s">
        <v>1228</v>
      </c>
      <c r="D150" s="1008" t="s">
        <v>1303</v>
      </c>
      <c r="E150" s="1007" t="s">
        <v>1237</v>
      </c>
      <c r="F150" s="1009">
        <v>44957</v>
      </c>
    </row>
    <row r="151" spans="2:6" ht="30">
      <c r="B151" s="1007">
        <v>2.1</v>
      </c>
      <c r="C151" s="1008" t="s">
        <v>1304</v>
      </c>
      <c r="D151" s="1008" t="s">
        <v>1305</v>
      </c>
      <c r="E151" s="1007" t="s">
        <v>1237</v>
      </c>
      <c r="F151" s="1009">
        <v>44957</v>
      </c>
    </row>
    <row r="152" spans="2:6" ht="30">
      <c r="B152" s="1007">
        <v>2.1</v>
      </c>
      <c r="C152" s="1007" t="s">
        <v>6</v>
      </c>
      <c r="D152" s="1008" t="s">
        <v>1306</v>
      </c>
      <c r="E152" s="1007" t="s">
        <v>1237</v>
      </c>
      <c r="F152" s="1009">
        <v>44957</v>
      </c>
    </row>
    <row r="153" spans="2:6" ht="30">
      <c r="B153" s="1007">
        <v>2.1</v>
      </c>
      <c r="C153" s="1007" t="s">
        <v>17</v>
      </c>
      <c r="D153" s="1008" t="s">
        <v>1307</v>
      </c>
      <c r="E153" s="1007" t="s">
        <v>1237</v>
      </c>
      <c r="F153" s="1009">
        <v>44957</v>
      </c>
    </row>
    <row r="154" spans="2:6" ht="90">
      <c r="B154" s="1007">
        <v>2.1</v>
      </c>
      <c r="C154" s="1007" t="s">
        <v>1263</v>
      </c>
      <c r="D154" s="1012" t="s">
        <v>1308</v>
      </c>
      <c r="E154" s="1007" t="s">
        <v>1253</v>
      </c>
      <c r="F154" s="1009">
        <v>44963</v>
      </c>
    </row>
    <row r="155" spans="2:6">
      <c r="B155" s="1007">
        <v>2.1</v>
      </c>
      <c r="C155" s="1007" t="s">
        <v>1309</v>
      </c>
      <c r="D155" s="1008" t="s">
        <v>1310</v>
      </c>
      <c r="E155" s="1007" t="s">
        <v>1253</v>
      </c>
      <c r="F155" s="1009">
        <v>44964</v>
      </c>
    </row>
    <row r="156" spans="2:6">
      <c r="B156" s="1007">
        <v>2.1</v>
      </c>
      <c r="C156" s="1007" t="s">
        <v>1311</v>
      </c>
      <c r="D156" s="1008" t="s">
        <v>1312</v>
      </c>
      <c r="E156" s="1007" t="s">
        <v>1253</v>
      </c>
      <c r="F156" s="1009">
        <v>44964</v>
      </c>
    </row>
    <row r="157" spans="2:6">
      <c r="B157" s="1007">
        <v>2.2000000000000002</v>
      </c>
      <c r="C157" s="1007" t="s">
        <v>1287</v>
      </c>
      <c r="D157" s="1008" t="s">
        <v>1313</v>
      </c>
      <c r="E157" s="1007" t="s">
        <v>1253</v>
      </c>
      <c r="F157" s="1009">
        <v>45022</v>
      </c>
    </row>
    <row r="158" spans="2:6">
      <c r="B158" s="1007">
        <v>2.2000000000000002</v>
      </c>
      <c r="C158" s="1007" t="s">
        <v>1287</v>
      </c>
      <c r="D158" s="1008" t="s">
        <v>1314</v>
      </c>
      <c r="E158" s="1007" t="s">
        <v>1253</v>
      </c>
      <c r="F158" s="1009">
        <v>45048</v>
      </c>
    </row>
    <row r="159" spans="2:6">
      <c r="B159" s="1007">
        <v>2.21</v>
      </c>
      <c r="C159" s="1007" t="s">
        <v>1287</v>
      </c>
      <c r="D159" s="1008" t="s">
        <v>1315</v>
      </c>
      <c r="E159" s="1007" t="s">
        <v>1316</v>
      </c>
      <c r="F159" s="1009">
        <v>45135</v>
      </c>
    </row>
    <row r="160" spans="2:6">
      <c r="B160" s="1007">
        <v>2.2999999999999998</v>
      </c>
      <c r="C160" s="1007" t="s">
        <v>1287</v>
      </c>
      <c r="D160" s="1008" t="s">
        <v>1317</v>
      </c>
      <c r="E160" s="1007" t="s">
        <v>1253</v>
      </c>
      <c r="F160" s="1009">
        <v>45350</v>
      </c>
    </row>
    <row r="161" spans="2:6" ht="30">
      <c r="B161" s="1007">
        <v>2.2999999999999998</v>
      </c>
      <c r="C161" s="1007" t="s">
        <v>1318</v>
      </c>
      <c r="D161" s="1008" t="s">
        <v>1319</v>
      </c>
      <c r="E161" s="1007" t="s">
        <v>1193</v>
      </c>
      <c r="F161" s="1009">
        <v>45344</v>
      </c>
    </row>
    <row r="162" spans="2:6" ht="60">
      <c r="B162" s="1007">
        <v>2.2999999999999998</v>
      </c>
      <c r="C162" s="1007" t="s">
        <v>5</v>
      </c>
      <c r="D162" s="1008" t="s">
        <v>1320</v>
      </c>
      <c r="E162" s="1007" t="s">
        <v>1193</v>
      </c>
      <c r="F162" s="1009">
        <v>45344</v>
      </c>
    </row>
    <row r="163" spans="2:6" ht="69.599999999999994" customHeight="1">
      <c r="B163" s="1007">
        <v>2.2999999999999998</v>
      </c>
      <c r="C163" s="1007" t="s">
        <v>1321</v>
      </c>
      <c r="D163" s="1008" t="s">
        <v>1322</v>
      </c>
      <c r="E163" s="1007" t="s">
        <v>1193</v>
      </c>
      <c r="F163" s="1009">
        <v>45344</v>
      </c>
    </row>
    <row r="164" spans="2:6" ht="45">
      <c r="B164" s="1007">
        <v>2.2999999999999998</v>
      </c>
      <c r="C164" s="1007" t="s">
        <v>4</v>
      </c>
      <c r="D164" s="1008" t="s">
        <v>1323</v>
      </c>
      <c r="E164" s="1007" t="s">
        <v>1193</v>
      </c>
      <c r="F164" s="1009">
        <v>45344</v>
      </c>
    </row>
    <row r="165" spans="2:6" ht="99.2" customHeight="1">
      <c r="B165" s="1007">
        <v>2.2999999999999998</v>
      </c>
      <c r="C165" s="1007" t="s">
        <v>1321</v>
      </c>
      <c r="D165" s="1008" t="s">
        <v>1324</v>
      </c>
      <c r="E165" s="1007" t="s">
        <v>1193</v>
      </c>
      <c r="F165" s="1009">
        <v>45344</v>
      </c>
    </row>
    <row r="166" spans="2:6" ht="98.45" customHeight="1">
      <c r="B166" s="1007">
        <v>2.2999999999999998</v>
      </c>
      <c r="C166" s="1007" t="s">
        <v>1325</v>
      </c>
      <c r="D166" s="1008" t="s">
        <v>1326</v>
      </c>
      <c r="E166" s="1007" t="s">
        <v>1193</v>
      </c>
      <c r="F166" s="1009">
        <v>45344</v>
      </c>
    </row>
    <row r="167" spans="2:6" ht="112.35" customHeight="1">
      <c r="B167" s="1007">
        <v>2.2999999999999998</v>
      </c>
      <c r="C167" s="1007" t="s">
        <v>4</v>
      </c>
      <c r="D167" s="1008" t="s">
        <v>1327</v>
      </c>
      <c r="E167" s="1007" t="s">
        <v>1193</v>
      </c>
      <c r="F167" s="1009">
        <v>45344</v>
      </c>
    </row>
    <row r="168" spans="2:6" ht="130.35" customHeight="1">
      <c r="B168" s="1007">
        <v>2.2999999999999998</v>
      </c>
      <c r="C168" s="1007" t="s">
        <v>4</v>
      </c>
      <c r="D168" s="1008" t="s">
        <v>1328</v>
      </c>
      <c r="E168" s="1007" t="s">
        <v>1193</v>
      </c>
      <c r="F168" s="1009">
        <v>45344</v>
      </c>
    </row>
    <row r="169" spans="2:6">
      <c r="B169" s="1007">
        <v>2.2999999999999998</v>
      </c>
      <c r="C169" s="1007" t="s">
        <v>4</v>
      </c>
      <c r="D169" s="1008" t="s">
        <v>1329</v>
      </c>
      <c r="E169" s="1007" t="s">
        <v>1193</v>
      </c>
      <c r="F169" s="1009">
        <v>45344</v>
      </c>
    </row>
    <row r="170" spans="2:6">
      <c r="B170" s="1007">
        <v>2.4</v>
      </c>
      <c r="C170" s="1007" t="s">
        <v>1287</v>
      </c>
      <c r="D170" s="1008" t="s">
        <v>1330</v>
      </c>
      <c r="E170" s="1007" t="s">
        <v>1039</v>
      </c>
      <c r="F170" s="1009">
        <v>45504</v>
      </c>
    </row>
    <row r="171" spans="2:6" ht="60">
      <c r="B171" s="1007">
        <v>2.4</v>
      </c>
      <c r="C171" s="1007" t="s">
        <v>1287</v>
      </c>
      <c r="D171" s="1008" t="s">
        <v>3681</v>
      </c>
      <c r="E171" s="1007" t="s">
        <v>1039</v>
      </c>
      <c r="F171" s="1009">
        <v>45717</v>
      </c>
    </row>
  </sheetData>
  <pageMargins left="0.7" right="0.7" top="0.75" bottom="0.75" header="0.3" footer="0.3"/>
  <headerFooter>
    <oddFooter>&amp;C_x000D_&amp;1#&amp;"Calibri"&amp;10&amp;K000000 OFFICIAL-Internal Only</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0D4AE-449F-4E90-B710-2F25A888AD4C}">
  <sheetPr>
    <tabColor theme="7" tint="0.39997558519241921"/>
  </sheetPr>
  <dimension ref="A1:AK53"/>
  <sheetViews>
    <sheetView zoomScale="80" zoomScaleNormal="80" workbookViewId="0">
      <selection activeCell="AE6" sqref="AE6:AI7"/>
    </sheetView>
    <sheetView workbookViewId="1"/>
  </sheetViews>
  <sheetFormatPr defaultRowHeight="15"/>
  <cols>
    <col min="1" max="3" width="1.85546875" customWidth="1"/>
    <col min="4" max="4" width="5.140625" customWidth="1"/>
    <col min="5" max="5" width="5" bestFit="1" customWidth="1"/>
    <col min="6" max="6" width="24.42578125" bestFit="1" customWidth="1"/>
    <col min="7" max="8" width="5" customWidth="1"/>
    <col min="9" max="9" width="13.85546875" bestFit="1" customWidth="1"/>
    <col min="10" max="10" width="9.42578125" bestFit="1" customWidth="1"/>
    <col min="11" max="11" width="11.42578125" bestFit="1" customWidth="1"/>
    <col min="12" max="12" width="11.85546875" customWidth="1"/>
    <col min="13" max="13" width="12.140625" customWidth="1"/>
    <col min="15" max="15" width="22.140625" customWidth="1"/>
    <col min="16" max="16" width="7.140625" bestFit="1" customWidth="1"/>
    <col min="17" max="18" width="1.85546875" customWidth="1"/>
    <col min="19" max="28" width="1.85546875" hidden="1" customWidth="1"/>
    <col min="29" max="29" width="5" bestFit="1" customWidth="1"/>
    <col min="30" max="36" width="9.85546875" customWidth="1"/>
  </cols>
  <sheetData>
    <row r="1" spans="1:36" s="46" customFormat="1" ht="23.25">
      <c r="A1" s="56" t="str">
        <f>'1.1 Cover'!A1</f>
        <v>Regulatory Reporting Pack</v>
      </c>
    </row>
    <row r="2" spans="1:36" s="46" customFormat="1" ht="23.25">
      <c r="A2" s="56" t="str">
        <f>'1.1 Cover'!A2</f>
        <v>Price base - 2018/19</v>
      </c>
    </row>
    <row r="3" spans="1:36" s="46" customFormat="1" ht="23.25">
      <c r="A3" s="56" t="str">
        <f>'1.1 Cover'!A3</f>
        <v>Regulatory Year: April 2024 - March 2025</v>
      </c>
    </row>
    <row r="4" spans="1:36" s="46" customFormat="1" ht="23.25">
      <c r="A4" s="56" t="s">
        <v>148</v>
      </c>
    </row>
    <row r="6" spans="1:36">
      <c r="AE6" s="1658"/>
      <c r="AF6" s="1659"/>
      <c r="AG6" s="1662" t="s">
        <v>3191</v>
      </c>
      <c r="AH6" s="1659"/>
      <c r="AI6" s="1660"/>
    </row>
    <row r="7" spans="1:36" s="43" customFormat="1">
      <c r="D7" s="55" t="s">
        <v>244</v>
      </c>
      <c r="E7" s="55" t="s">
        <v>245</v>
      </c>
      <c r="F7" s="55" t="s">
        <v>246</v>
      </c>
      <c r="G7" s="55" t="s">
        <v>1587</v>
      </c>
      <c r="H7" s="55" t="s">
        <v>248</v>
      </c>
      <c r="I7" s="55" t="s">
        <v>249</v>
      </c>
      <c r="J7" s="55" t="s">
        <v>250</v>
      </c>
      <c r="K7" s="55" t="s">
        <v>251</v>
      </c>
      <c r="L7" s="55" t="s">
        <v>252</v>
      </c>
      <c r="M7" s="55" t="s">
        <v>253</v>
      </c>
      <c r="N7" s="55"/>
      <c r="O7" s="55" t="s">
        <v>276</v>
      </c>
      <c r="P7" s="55" t="s">
        <v>256</v>
      </c>
      <c r="Q7" s="55"/>
      <c r="R7" s="55"/>
      <c r="S7" s="55"/>
      <c r="T7" s="55"/>
      <c r="U7" s="55"/>
      <c r="V7" s="55"/>
      <c r="W7" s="55"/>
      <c r="X7" s="55"/>
      <c r="Y7" s="55"/>
      <c r="Z7" s="55"/>
      <c r="AA7" s="55"/>
      <c r="AB7" s="55"/>
      <c r="AC7" s="43" t="s">
        <v>1578</v>
      </c>
      <c r="AE7" s="52">
        <v>2022</v>
      </c>
      <c r="AF7" s="51">
        <v>2023</v>
      </c>
      <c r="AG7" s="51">
        <v>2024</v>
      </c>
      <c r="AH7" s="51">
        <v>2025</v>
      </c>
      <c r="AI7" s="50">
        <v>2026</v>
      </c>
    </row>
    <row r="8" spans="1:36">
      <c r="S8" s="43"/>
      <c r="T8" s="43"/>
      <c r="U8" s="43"/>
      <c r="V8" s="43"/>
    </row>
    <row r="9" spans="1:36" s="1" customFormat="1" ht="18">
      <c r="B9" s="2" t="s">
        <v>270</v>
      </c>
    </row>
    <row r="11" spans="1:36" s="1" customFormat="1">
      <c r="A11" s="42"/>
      <c r="B11" s="48" t="s">
        <v>2609</v>
      </c>
    </row>
    <row r="13" spans="1:36">
      <c r="D13" t="s">
        <v>269</v>
      </c>
      <c r="E13" t="s">
        <v>245</v>
      </c>
      <c r="F13" t="s">
        <v>270</v>
      </c>
      <c r="G13" t="s">
        <v>1591</v>
      </c>
      <c r="H13" t="s">
        <v>272</v>
      </c>
      <c r="I13" t="s">
        <v>10</v>
      </c>
      <c r="J13" t="s">
        <v>130</v>
      </c>
      <c r="K13" t="s">
        <v>148</v>
      </c>
      <c r="L13" s="282" t="s">
        <v>473</v>
      </c>
      <c r="M13" s="282" t="s">
        <v>276</v>
      </c>
      <c r="O13" t="s">
        <v>380</v>
      </c>
      <c r="P13" t="s">
        <v>334</v>
      </c>
      <c r="R13" s="242"/>
      <c r="S13" s="242"/>
      <c r="T13" s="242"/>
      <c r="U13" s="242"/>
      <c r="V13" s="242"/>
      <c r="AC13" t="s">
        <v>1581</v>
      </c>
      <c r="AD13" s="49"/>
      <c r="AE13" s="978"/>
      <c r="AF13" s="978"/>
      <c r="AG13" s="978"/>
      <c r="AH13" s="978"/>
      <c r="AI13" s="978"/>
    </row>
    <row r="14" spans="1:36">
      <c r="D14" t="s">
        <v>269</v>
      </c>
      <c r="E14" t="s">
        <v>245</v>
      </c>
      <c r="F14" t="s">
        <v>270</v>
      </c>
      <c r="G14" t="s">
        <v>1591</v>
      </c>
      <c r="H14" t="s">
        <v>272</v>
      </c>
      <c r="I14" t="s">
        <v>1601</v>
      </c>
      <c r="J14" t="s">
        <v>109</v>
      </c>
      <c r="K14" t="s">
        <v>148</v>
      </c>
      <c r="L14" s="282" t="s">
        <v>473</v>
      </c>
      <c r="M14" s="282" t="s">
        <v>276</v>
      </c>
      <c r="O14" t="s">
        <v>380</v>
      </c>
      <c r="P14" t="s">
        <v>348</v>
      </c>
      <c r="R14" s="242"/>
      <c r="S14" s="242"/>
      <c r="T14" s="242"/>
      <c r="U14" s="242"/>
      <c r="V14" s="242"/>
      <c r="AC14" t="s">
        <v>1581</v>
      </c>
      <c r="AD14" s="49"/>
      <c r="AE14" s="978"/>
      <c r="AF14" s="978"/>
      <c r="AG14" s="978"/>
      <c r="AH14" s="978"/>
      <c r="AI14" s="978"/>
      <c r="AJ14" s="960"/>
    </row>
    <row r="16" spans="1:36" s="1" customFormat="1">
      <c r="A16" s="42"/>
      <c r="B16" s="48" t="s">
        <v>2610</v>
      </c>
    </row>
    <row r="18" spans="1:37">
      <c r="D18" t="s">
        <v>292</v>
      </c>
      <c r="E18" t="s">
        <v>245</v>
      </c>
      <c r="F18" t="s">
        <v>270</v>
      </c>
      <c r="G18" t="s">
        <v>1591</v>
      </c>
      <c r="H18" t="s">
        <v>272</v>
      </c>
      <c r="I18" t="s">
        <v>10</v>
      </c>
      <c r="J18" t="s">
        <v>130</v>
      </c>
      <c r="K18" t="s">
        <v>148</v>
      </c>
      <c r="L18" s="282" t="s">
        <v>473</v>
      </c>
      <c r="M18" s="282" t="s">
        <v>276</v>
      </c>
      <c r="O18" t="s">
        <v>380</v>
      </c>
      <c r="P18" t="s">
        <v>403</v>
      </c>
      <c r="R18" s="242"/>
      <c r="S18" s="242"/>
      <c r="T18" s="242"/>
      <c r="U18" s="242"/>
      <c r="V18" s="242"/>
      <c r="AC18" t="s">
        <v>1336</v>
      </c>
      <c r="AD18" s="49"/>
      <c r="AE18" s="978"/>
      <c r="AF18" s="978"/>
      <c r="AG18" s="978"/>
      <c r="AH18" s="978"/>
      <c r="AI18" s="978"/>
    </row>
    <row r="19" spans="1:37">
      <c r="D19" t="s">
        <v>292</v>
      </c>
      <c r="E19" t="s">
        <v>245</v>
      </c>
      <c r="F19" t="s">
        <v>270</v>
      </c>
      <c r="G19" t="s">
        <v>1591</v>
      </c>
      <c r="H19" t="s">
        <v>272</v>
      </c>
      <c r="I19" t="s">
        <v>1601</v>
      </c>
      <c r="J19" t="s">
        <v>109</v>
      </c>
      <c r="K19" t="s">
        <v>148</v>
      </c>
      <c r="L19" s="282" t="s">
        <v>473</v>
      </c>
      <c r="M19" s="282" t="s">
        <v>276</v>
      </c>
      <c r="O19" t="s">
        <v>380</v>
      </c>
      <c r="P19" t="s">
        <v>410</v>
      </c>
      <c r="R19" s="242"/>
      <c r="S19" s="242"/>
      <c r="T19" s="242"/>
      <c r="U19" s="242"/>
      <c r="V19" s="242"/>
      <c r="AC19" t="s">
        <v>1336</v>
      </c>
      <c r="AD19" s="49"/>
      <c r="AE19" s="978"/>
      <c r="AF19" s="978"/>
      <c r="AG19" s="978"/>
      <c r="AH19" s="978"/>
      <c r="AI19" s="978"/>
      <c r="AJ19" s="960"/>
    </row>
    <row r="21" spans="1:37" s="1" customFormat="1">
      <c r="A21" s="42"/>
      <c r="B21" s="48" t="s">
        <v>2611</v>
      </c>
    </row>
    <row r="23" spans="1:37">
      <c r="D23" t="s">
        <v>269</v>
      </c>
      <c r="E23" t="s">
        <v>293</v>
      </c>
      <c r="F23" t="s">
        <v>270</v>
      </c>
      <c r="G23" t="s">
        <v>1591</v>
      </c>
      <c r="H23" t="s">
        <v>272</v>
      </c>
      <c r="I23" t="s">
        <v>10</v>
      </c>
      <c r="J23" t="s">
        <v>130</v>
      </c>
      <c r="K23" t="s">
        <v>148</v>
      </c>
      <c r="L23" s="282" t="s">
        <v>473</v>
      </c>
      <c r="M23" s="282" t="s">
        <v>300</v>
      </c>
      <c r="O23" t="s">
        <v>388</v>
      </c>
      <c r="P23" t="s">
        <v>334</v>
      </c>
      <c r="R23" s="242"/>
      <c r="S23" s="242"/>
      <c r="T23" s="242"/>
      <c r="U23" s="242"/>
      <c r="V23" s="242"/>
      <c r="AC23" t="s">
        <v>1336</v>
      </c>
      <c r="AD23" s="49"/>
      <c r="AE23" s="978"/>
      <c r="AF23" s="978"/>
      <c r="AG23" s="978"/>
      <c r="AH23" s="978"/>
      <c r="AI23" s="978"/>
    </row>
    <row r="24" spans="1:37">
      <c r="D24" t="s">
        <v>269</v>
      </c>
      <c r="E24" t="s">
        <v>293</v>
      </c>
      <c r="F24" t="s">
        <v>270</v>
      </c>
      <c r="G24" t="s">
        <v>1591</v>
      </c>
      <c r="H24" t="s">
        <v>272</v>
      </c>
      <c r="I24" t="s">
        <v>1601</v>
      </c>
      <c r="J24" t="s">
        <v>109</v>
      </c>
      <c r="K24" t="s">
        <v>148</v>
      </c>
      <c r="L24" s="282" t="s">
        <v>473</v>
      </c>
      <c r="M24" s="282" t="s">
        <v>300</v>
      </c>
      <c r="O24" t="s">
        <v>388</v>
      </c>
      <c r="P24" t="s">
        <v>348</v>
      </c>
      <c r="R24" s="242"/>
      <c r="S24" s="242"/>
      <c r="T24" s="242"/>
      <c r="U24" s="242"/>
      <c r="V24" s="242"/>
      <c r="AC24" t="s">
        <v>1336</v>
      </c>
      <c r="AD24" s="49"/>
      <c r="AE24" s="978"/>
      <c r="AF24" s="978"/>
      <c r="AG24" s="978"/>
      <c r="AH24" s="978"/>
      <c r="AI24" s="978"/>
      <c r="AJ24" s="960"/>
    </row>
    <row r="25" spans="1:37">
      <c r="L25" s="60"/>
      <c r="M25" s="60"/>
      <c r="R25" s="242"/>
      <c r="S25" s="242"/>
      <c r="T25" s="242"/>
      <c r="U25" s="242"/>
      <c r="V25" s="242"/>
      <c r="AD25" s="49"/>
    </row>
    <row r="26" spans="1:37" s="1" customFormat="1">
      <c r="A26" s="42"/>
      <c r="B26" s="48" t="s">
        <v>2612</v>
      </c>
    </row>
    <row r="27" spans="1:37">
      <c r="L27" s="60"/>
      <c r="M27" s="60"/>
      <c r="R27" s="242"/>
      <c r="S27" s="242"/>
      <c r="T27" s="242"/>
      <c r="U27" s="242"/>
      <c r="V27" s="242"/>
      <c r="AD27" s="49"/>
    </row>
    <row r="28" spans="1:37">
      <c r="D28" t="s">
        <v>292</v>
      </c>
      <c r="E28" t="s">
        <v>293</v>
      </c>
      <c r="F28" t="s">
        <v>270</v>
      </c>
      <c r="G28" t="s">
        <v>1591</v>
      </c>
      <c r="H28" t="s">
        <v>272</v>
      </c>
      <c r="I28" t="s">
        <v>10</v>
      </c>
      <c r="J28" t="s">
        <v>130</v>
      </c>
      <c r="K28" t="s">
        <v>148</v>
      </c>
      <c r="L28" s="282" t="s">
        <v>473</v>
      </c>
      <c r="M28" s="282" t="s">
        <v>300</v>
      </c>
      <c r="O28" t="s">
        <v>388</v>
      </c>
      <c r="P28" t="s">
        <v>403</v>
      </c>
      <c r="R28" s="242"/>
      <c r="S28" s="242"/>
      <c r="T28" s="242"/>
      <c r="U28" s="242"/>
      <c r="V28" s="242"/>
      <c r="AC28" t="s">
        <v>1336</v>
      </c>
      <c r="AD28" s="49"/>
      <c r="AE28" s="978"/>
      <c r="AF28" s="978"/>
      <c r="AG28" s="978"/>
      <c r="AH28" s="978"/>
      <c r="AI28" s="978"/>
    </row>
    <row r="29" spans="1:37">
      <c r="D29" t="s">
        <v>292</v>
      </c>
      <c r="E29" t="s">
        <v>293</v>
      </c>
      <c r="F29" t="s">
        <v>270</v>
      </c>
      <c r="G29" t="s">
        <v>1591</v>
      </c>
      <c r="H29" t="s">
        <v>272</v>
      </c>
      <c r="I29" t="s">
        <v>1601</v>
      </c>
      <c r="J29" t="s">
        <v>109</v>
      </c>
      <c r="K29" t="s">
        <v>148</v>
      </c>
      <c r="L29" s="282" t="s">
        <v>473</v>
      </c>
      <c r="M29" s="282" t="s">
        <v>300</v>
      </c>
      <c r="O29" t="s">
        <v>388</v>
      </c>
      <c r="P29" t="s">
        <v>410</v>
      </c>
      <c r="R29" s="242"/>
      <c r="S29" s="242"/>
      <c r="T29" s="242"/>
      <c r="U29" s="242"/>
      <c r="V29" s="242"/>
      <c r="AC29" t="s">
        <v>1336</v>
      </c>
      <c r="AD29" s="49"/>
      <c r="AE29" s="978"/>
      <c r="AF29" s="978"/>
      <c r="AG29" s="978"/>
      <c r="AH29" s="978"/>
      <c r="AI29" s="978"/>
    </row>
    <row r="30" spans="1:37">
      <c r="L30" s="60"/>
      <c r="M30" s="60"/>
      <c r="R30" s="242"/>
      <c r="S30" s="242"/>
      <c r="T30" s="242"/>
      <c r="U30" s="242"/>
      <c r="V30" s="242"/>
      <c r="AD30" s="49"/>
      <c r="AK30" s="960"/>
    </row>
    <row r="31" spans="1:37" s="1" customFormat="1" ht="18">
      <c r="B31" s="2" t="s">
        <v>294</v>
      </c>
    </row>
    <row r="33" spans="1:36" s="1" customFormat="1">
      <c r="A33" s="42"/>
      <c r="B33" s="48" t="s">
        <v>2609</v>
      </c>
    </row>
    <row r="35" spans="1:36">
      <c r="D35" t="s">
        <v>269</v>
      </c>
      <c r="E35" t="s">
        <v>245</v>
      </c>
      <c r="F35" t="s">
        <v>294</v>
      </c>
      <c r="G35" t="s">
        <v>1591</v>
      </c>
      <c r="H35" t="s">
        <v>272</v>
      </c>
      <c r="I35" t="s">
        <v>10</v>
      </c>
      <c r="J35" t="s">
        <v>130</v>
      </c>
      <c r="K35" t="s">
        <v>148</v>
      </c>
      <c r="L35" s="282" t="s">
        <v>473</v>
      </c>
      <c r="M35" s="282" t="s">
        <v>276</v>
      </c>
      <c r="O35" t="s">
        <v>380</v>
      </c>
      <c r="P35" t="s">
        <v>397</v>
      </c>
      <c r="R35" s="242"/>
      <c r="S35" s="242"/>
      <c r="T35" s="242"/>
      <c r="U35" s="242"/>
      <c r="V35" s="242"/>
      <c r="AC35" t="s">
        <v>1336</v>
      </c>
      <c r="AD35" s="49"/>
      <c r="AE35" s="978"/>
      <c r="AF35" s="978"/>
      <c r="AG35" s="978"/>
      <c r="AH35" s="978"/>
      <c r="AI35" s="978"/>
    </row>
    <row r="36" spans="1:36">
      <c r="D36" t="s">
        <v>269</v>
      </c>
      <c r="E36" t="s">
        <v>245</v>
      </c>
      <c r="F36" t="s">
        <v>294</v>
      </c>
      <c r="G36" t="s">
        <v>1591</v>
      </c>
      <c r="H36" t="s">
        <v>272</v>
      </c>
      <c r="I36" t="s">
        <v>1601</v>
      </c>
      <c r="J36" t="s">
        <v>109</v>
      </c>
      <c r="K36" t="s">
        <v>148</v>
      </c>
      <c r="L36" s="282" t="s">
        <v>473</v>
      </c>
      <c r="M36" s="282" t="s">
        <v>276</v>
      </c>
      <c r="O36" t="s">
        <v>380</v>
      </c>
      <c r="P36" t="s">
        <v>1356</v>
      </c>
      <c r="R36" s="242"/>
      <c r="S36" s="242"/>
      <c r="T36" s="242"/>
      <c r="U36" s="242"/>
      <c r="V36" s="242"/>
      <c r="AC36" t="s">
        <v>1336</v>
      </c>
      <c r="AD36" s="49"/>
      <c r="AE36" s="978"/>
      <c r="AF36" s="978"/>
      <c r="AG36" s="978"/>
      <c r="AH36" s="978"/>
      <c r="AI36" s="978"/>
      <c r="AJ36" s="960"/>
    </row>
    <row r="38" spans="1:36" s="1" customFormat="1">
      <c r="A38" s="42"/>
      <c r="B38" s="48" t="s">
        <v>2610</v>
      </c>
    </row>
    <row r="40" spans="1:36">
      <c r="D40" t="s">
        <v>292</v>
      </c>
      <c r="E40" t="s">
        <v>245</v>
      </c>
      <c r="F40" t="s">
        <v>294</v>
      </c>
      <c r="G40" t="s">
        <v>1591</v>
      </c>
      <c r="H40" t="s">
        <v>272</v>
      </c>
      <c r="I40" t="s">
        <v>10</v>
      </c>
      <c r="J40" t="s">
        <v>130</v>
      </c>
      <c r="K40" t="s">
        <v>148</v>
      </c>
      <c r="L40" s="282" t="s">
        <v>473</v>
      </c>
      <c r="M40" s="282" t="s">
        <v>276</v>
      </c>
      <c r="O40" t="s">
        <v>380</v>
      </c>
      <c r="P40" t="s">
        <v>403</v>
      </c>
      <c r="R40" s="242"/>
      <c r="S40" s="242"/>
      <c r="T40" s="242"/>
      <c r="U40" s="242"/>
      <c r="V40" s="242"/>
      <c r="AC40" t="s">
        <v>1336</v>
      </c>
      <c r="AD40" s="49"/>
      <c r="AE40" s="978"/>
      <c r="AF40" s="978"/>
      <c r="AG40" s="978"/>
      <c r="AH40" s="978"/>
      <c r="AI40" s="978"/>
    </row>
    <row r="41" spans="1:36">
      <c r="D41" t="s">
        <v>292</v>
      </c>
      <c r="E41" t="s">
        <v>245</v>
      </c>
      <c r="F41" t="s">
        <v>294</v>
      </c>
      <c r="G41" t="s">
        <v>1591</v>
      </c>
      <c r="H41" t="s">
        <v>272</v>
      </c>
      <c r="I41" t="s">
        <v>1601</v>
      </c>
      <c r="J41" t="s">
        <v>109</v>
      </c>
      <c r="K41" t="s">
        <v>148</v>
      </c>
      <c r="L41" s="282" t="s">
        <v>473</v>
      </c>
      <c r="M41" s="282" t="s">
        <v>276</v>
      </c>
      <c r="O41" t="s">
        <v>380</v>
      </c>
      <c r="P41" t="s">
        <v>410</v>
      </c>
      <c r="R41" s="242"/>
      <c r="S41" s="242"/>
      <c r="T41" s="242"/>
      <c r="U41" s="242"/>
      <c r="V41" s="242"/>
      <c r="AC41" t="s">
        <v>1336</v>
      </c>
      <c r="AD41" s="49"/>
      <c r="AE41" s="978"/>
      <c r="AF41" s="978"/>
      <c r="AG41" s="978"/>
      <c r="AH41" s="978"/>
      <c r="AI41" s="978"/>
      <c r="AJ41" s="960"/>
    </row>
    <row r="43" spans="1:36" s="1" customFormat="1">
      <c r="A43" s="42"/>
      <c r="B43" s="48" t="s">
        <v>2611</v>
      </c>
    </row>
    <row r="45" spans="1:36">
      <c r="D45" t="s">
        <v>269</v>
      </c>
      <c r="E45" t="s">
        <v>293</v>
      </c>
      <c r="F45" t="s">
        <v>294</v>
      </c>
      <c r="G45" t="s">
        <v>1591</v>
      </c>
      <c r="H45" t="s">
        <v>272</v>
      </c>
      <c r="I45" t="s">
        <v>10</v>
      </c>
      <c r="J45" t="s">
        <v>130</v>
      </c>
      <c r="K45" t="s">
        <v>148</v>
      </c>
      <c r="L45" s="282" t="s">
        <v>473</v>
      </c>
      <c r="M45" s="282" t="s">
        <v>300</v>
      </c>
      <c r="O45" t="s">
        <v>388</v>
      </c>
      <c r="P45" t="s">
        <v>397</v>
      </c>
      <c r="R45" s="242"/>
      <c r="S45" s="242"/>
      <c r="T45" s="242"/>
      <c r="U45" s="242"/>
      <c r="V45" s="242"/>
      <c r="AC45" t="s">
        <v>1336</v>
      </c>
      <c r="AD45" s="49"/>
      <c r="AE45" s="978"/>
      <c r="AF45" s="978"/>
      <c r="AG45" s="978"/>
      <c r="AH45" s="978"/>
      <c r="AI45" s="978"/>
    </row>
    <row r="46" spans="1:36">
      <c r="D46" t="s">
        <v>269</v>
      </c>
      <c r="E46" t="s">
        <v>293</v>
      </c>
      <c r="F46" t="s">
        <v>294</v>
      </c>
      <c r="G46" t="s">
        <v>1591</v>
      </c>
      <c r="H46" t="s">
        <v>272</v>
      </c>
      <c r="I46" t="s">
        <v>1601</v>
      </c>
      <c r="J46" t="s">
        <v>109</v>
      </c>
      <c r="K46" t="s">
        <v>148</v>
      </c>
      <c r="L46" s="282" t="s">
        <v>473</v>
      </c>
      <c r="M46" s="282" t="s">
        <v>300</v>
      </c>
      <c r="O46" t="s">
        <v>388</v>
      </c>
      <c r="P46" t="s">
        <v>1356</v>
      </c>
      <c r="R46" s="242"/>
      <c r="S46" s="242"/>
      <c r="T46" s="242"/>
      <c r="U46" s="242"/>
      <c r="V46" s="242"/>
      <c r="AC46" t="s">
        <v>1336</v>
      </c>
      <c r="AD46" s="49"/>
      <c r="AE46" s="978"/>
      <c r="AF46" s="978"/>
      <c r="AG46" s="978"/>
      <c r="AH46" s="978"/>
      <c r="AI46" s="978"/>
      <c r="AJ46" s="960"/>
    </row>
    <row r="47" spans="1:36">
      <c r="M47" s="60"/>
    </row>
    <row r="48" spans="1:36" s="1" customFormat="1">
      <c r="A48" s="42"/>
      <c r="B48" s="48" t="s">
        <v>2612</v>
      </c>
    </row>
    <row r="49" spans="1:35">
      <c r="M49" s="60"/>
    </row>
    <row r="50" spans="1:35">
      <c r="D50" t="s">
        <v>292</v>
      </c>
      <c r="E50" t="s">
        <v>293</v>
      </c>
      <c r="F50" t="s">
        <v>294</v>
      </c>
      <c r="G50" t="s">
        <v>1591</v>
      </c>
      <c r="H50" t="s">
        <v>272</v>
      </c>
      <c r="I50" t="s">
        <v>10</v>
      </c>
      <c r="J50" t="s">
        <v>130</v>
      </c>
      <c r="K50" t="s">
        <v>148</v>
      </c>
      <c r="L50" s="282" t="s">
        <v>473</v>
      </c>
      <c r="M50" s="282" t="s">
        <v>300</v>
      </c>
      <c r="O50" t="s">
        <v>388</v>
      </c>
      <c r="P50" t="s">
        <v>403</v>
      </c>
      <c r="R50" s="242"/>
      <c r="S50" s="242"/>
      <c r="T50" s="242"/>
      <c r="U50" s="242"/>
      <c r="V50" s="242"/>
      <c r="AC50" t="s">
        <v>1336</v>
      </c>
      <c r="AD50" s="49"/>
      <c r="AE50" s="978"/>
      <c r="AF50" s="978"/>
      <c r="AG50" s="978"/>
      <c r="AH50" s="978"/>
      <c r="AI50" s="978"/>
    </row>
    <row r="51" spans="1:35">
      <c r="D51" t="s">
        <v>292</v>
      </c>
      <c r="E51" t="s">
        <v>293</v>
      </c>
      <c r="F51" t="s">
        <v>294</v>
      </c>
      <c r="G51" t="s">
        <v>1591</v>
      </c>
      <c r="H51" t="s">
        <v>272</v>
      </c>
      <c r="I51" t="s">
        <v>1601</v>
      </c>
      <c r="J51" t="s">
        <v>109</v>
      </c>
      <c r="K51" t="s">
        <v>148</v>
      </c>
      <c r="L51" s="282" t="s">
        <v>473</v>
      </c>
      <c r="M51" s="282" t="s">
        <v>300</v>
      </c>
      <c r="O51" t="s">
        <v>388</v>
      </c>
      <c r="P51" t="s">
        <v>410</v>
      </c>
      <c r="R51" s="242"/>
      <c r="S51" s="242"/>
      <c r="T51" s="242"/>
      <c r="U51" s="242"/>
      <c r="V51" s="242"/>
      <c r="AC51" t="s">
        <v>1336</v>
      </c>
      <c r="AD51" s="49"/>
      <c r="AE51" s="978"/>
      <c r="AF51" s="978"/>
      <c r="AG51" s="978"/>
      <c r="AH51" s="978"/>
      <c r="AI51" s="978"/>
    </row>
    <row r="52" spans="1:35">
      <c r="M52" s="60"/>
    </row>
    <row r="53" spans="1:35" s="46" customFormat="1" ht="18.75">
      <c r="A53"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16" id="{EEAEB370-CF3B-4419-AEF9-4EEC72D53786}">
            <xm:f>'1.5 Universal Data'!$C$8&lt;$AH$7</xm:f>
            <x14:dxf>
              <fill>
                <patternFill patternType="lightUp">
                  <bgColor theme="0"/>
                </patternFill>
              </fill>
            </x14:dxf>
          </x14:cfRule>
          <xm:sqref>AH18:AH19 AH23:AH24 AH35:AH36 AH40:AH41 AH45:AH46</xm:sqref>
        </x14:conditionalFormatting>
        <x14:conditionalFormatting xmlns:xm="http://schemas.microsoft.com/office/excel/2006/main">
          <x14:cfRule type="expression" priority="11" id="{721BA9AF-96B7-42B7-964D-5E45D966EEE6}">
            <xm:f>'1.5 Universal Data'!$C$8&lt;$AH$7</xm:f>
            <x14:dxf>
              <fill>
                <patternFill patternType="lightUp">
                  <bgColor theme="0"/>
                </patternFill>
              </fill>
            </x14:dxf>
          </x14:cfRule>
          <xm:sqref>AH28:AH29</xm:sqref>
        </x14:conditionalFormatting>
        <x14:conditionalFormatting xmlns:xm="http://schemas.microsoft.com/office/excel/2006/main">
          <x14:cfRule type="expression" priority="10" id="{1BDA288B-9B48-48E7-BC0B-669C15DA8CCE}">
            <xm:f>'1.5 Universal Data'!$C$8&lt;$AH$7</xm:f>
            <x14:dxf>
              <fill>
                <patternFill patternType="lightUp">
                  <bgColor theme="0"/>
                </patternFill>
              </fill>
            </x14:dxf>
          </x14:cfRule>
          <xm:sqref>AH50:AH51</xm:sqref>
        </x14:conditionalFormatting>
        <x14:conditionalFormatting xmlns:xm="http://schemas.microsoft.com/office/excel/2006/main">
          <x14:cfRule type="expression" priority="1" id="{DA4491C7-5F59-4758-965F-8F8A9F264D28}">
            <xm:f>'1.5 Universal Data'!$C$8&lt;$AI$7</xm:f>
            <x14:dxf>
              <fill>
                <patternFill patternType="lightUp">
                  <bgColor theme="0"/>
                </patternFill>
              </fill>
            </x14:dxf>
          </x14:cfRule>
          <xm:sqref>AI13:AI14</xm:sqref>
        </x14:conditionalFormatting>
        <x14:conditionalFormatting xmlns:xm="http://schemas.microsoft.com/office/excel/2006/main">
          <x14:cfRule type="expression" priority="2" id="{608B4E12-1492-437A-9FA1-E911EA1C1DEE}">
            <xm:f>'1.5 Universal Data'!$C$8&lt;$AI$7</xm:f>
            <x14:dxf>
              <fill>
                <patternFill patternType="lightUp">
                  <bgColor theme="0"/>
                </patternFill>
              </fill>
            </x14:dxf>
          </x14:cfRule>
          <xm:sqref>AI18:AI19</xm:sqref>
        </x14:conditionalFormatting>
        <x14:conditionalFormatting xmlns:xm="http://schemas.microsoft.com/office/excel/2006/main">
          <x14:cfRule type="expression" priority="8" id="{A2BE51ED-EF33-4D12-B864-0084FE8CA081}">
            <xm:f>'1.5 Universal Data'!$C$8&lt;$AI$7</xm:f>
            <x14:dxf>
              <fill>
                <patternFill patternType="lightUp">
                  <bgColor theme="0"/>
                </patternFill>
              </fill>
            </x14:dxf>
          </x14:cfRule>
          <xm:sqref>AI23:AI24</xm:sqref>
        </x14:conditionalFormatting>
        <x14:conditionalFormatting xmlns:xm="http://schemas.microsoft.com/office/excel/2006/main">
          <x14:cfRule type="expression" priority="7" id="{193EB3BF-8673-402E-8AE2-1B61870C76E3}">
            <xm:f>'1.5 Universal Data'!$C$8&lt;$AI$7</xm:f>
            <x14:dxf>
              <fill>
                <patternFill patternType="lightUp">
                  <bgColor theme="0"/>
                </patternFill>
              </fill>
            </x14:dxf>
          </x14:cfRule>
          <xm:sqref>AI28:AI29</xm:sqref>
        </x14:conditionalFormatting>
        <x14:conditionalFormatting xmlns:xm="http://schemas.microsoft.com/office/excel/2006/main">
          <x14:cfRule type="expression" priority="6" id="{C7C21A0A-E0D1-410C-82F6-2E17B550045C}">
            <xm:f>'1.5 Universal Data'!$C$8&lt;$AI$7</xm:f>
            <x14:dxf>
              <fill>
                <patternFill patternType="lightUp">
                  <bgColor theme="0"/>
                </patternFill>
              </fill>
            </x14:dxf>
          </x14:cfRule>
          <xm:sqref>AI35:AI36</xm:sqref>
        </x14:conditionalFormatting>
        <x14:conditionalFormatting xmlns:xm="http://schemas.microsoft.com/office/excel/2006/main">
          <x14:cfRule type="expression" priority="5" id="{47989346-7C8D-425D-8D89-A76053D35DD0}">
            <xm:f>'1.5 Universal Data'!$C$8&lt;$AI$7</xm:f>
            <x14:dxf>
              <fill>
                <patternFill patternType="lightUp">
                  <bgColor theme="0"/>
                </patternFill>
              </fill>
            </x14:dxf>
          </x14:cfRule>
          <xm:sqref>AI40:AI41</xm:sqref>
        </x14:conditionalFormatting>
        <x14:conditionalFormatting xmlns:xm="http://schemas.microsoft.com/office/excel/2006/main">
          <x14:cfRule type="expression" priority="4" id="{8129450B-B203-4927-9BC1-946408F75C1E}">
            <xm:f>'1.5 Universal Data'!$C$8&lt;$AI$7</xm:f>
            <x14:dxf>
              <fill>
                <patternFill patternType="lightUp">
                  <bgColor theme="0"/>
                </patternFill>
              </fill>
            </x14:dxf>
          </x14:cfRule>
          <xm:sqref>AI45:AI46</xm:sqref>
        </x14:conditionalFormatting>
        <x14:conditionalFormatting xmlns:xm="http://schemas.microsoft.com/office/excel/2006/main">
          <x14:cfRule type="expression" priority="3" id="{32538F77-6220-47C9-BF2E-E48D06479C69}">
            <xm:f>'1.5 Universal Data'!$C$8&lt;$AI$7</xm:f>
            <x14:dxf>
              <fill>
                <patternFill patternType="lightUp">
                  <bgColor theme="0"/>
                </patternFill>
              </fill>
            </x14:dxf>
          </x14:cfRule>
          <xm:sqref>AI50:AI51</xm:sqref>
        </x14:conditionalFormatting>
      </x14:conditionalFormatting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2DFD-3A22-4A61-96CE-51D7C431F754}">
  <sheetPr>
    <tabColor theme="7" tint="0.39997558519241921"/>
  </sheetPr>
  <dimension ref="A1:AL186"/>
  <sheetViews>
    <sheetView topLeftCell="I1" workbookViewId="0">
      <selection activeCell="AE6" sqref="AE6:AI7"/>
    </sheetView>
    <sheetView workbookViewId="1"/>
  </sheetViews>
  <sheetFormatPr defaultRowHeight="15"/>
  <cols>
    <col min="1" max="3" width="1.85546875" customWidth="1"/>
    <col min="4" max="4" width="4.85546875" customWidth="1"/>
    <col min="5" max="5" width="5" bestFit="1" customWidth="1"/>
    <col min="6" max="6" width="12.140625" bestFit="1" customWidth="1"/>
    <col min="7" max="8" width="5" customWidth="1"/>
    <col min="9" max="9" width="12.42578125" bestFit="1" customWidth="1"/>
    <col min="10" max="10" width="9.42578125" bestFit="1" customWidth="1"/>
    <col min="11" max="11" width="24.140625" bestFit="1" customWidth="1"/>
    <col min="12" max="12" width="28.140625" bestFit="1" customWidth="1"/>
    <col min="13" max="13" width="30.85546875" bestFit="1" customWidth="1"/>
    <col min="14" max="14" width="31.42578125" bestFit="1" customWidth="1"/>
    <col min="15" max="15" width="1.85546875" customWidth="1"/>
    <col min="16" max="16" width="1.42578125" customWidth="1"/>
    <col min="17" max="17" width="1.85546875" customWidth="1"/>
    <col min="18" max="18" width="1.85546875" hidden="1" customWidth="1"/>
    <col min="19" max="19" width="29.140625" bestFit="1" customWidth="1"/>
    <col min="20" max="28" width="1.85546875" hidden="1" customWidth="1"/>
    <col min="29" max="29" width="5" bestFit="1" customWidth="1"/>
    <col min="30" max="36" width="9.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150</v>
      </c>
    </row>
    <row r="6" spans="1:35">
      <c r="AD6" s="49"/>
      <c r="AE6" s="1658"/>
      <c r="AF6" s="1659"/>
      <c r="AG6" s="1662" t="s">
        <v>3191</v>
      </c>
      <c r="AH6" s="1659"/>
      <c r="AI6" s="1660"/>
    </row>
    <row r="7" spans="1:35" s="43" customFormat="1">
      <c r="D7" s="55" t="s">
        <v>244</v>
      </c>
      <c r="E7" s="55" t="s">
        <v>245</v>
      </c>
      <c r="F7" s="55" t="s">
        <v>2406</v>
      </c>
      <c r="G7" s="55" t="s">
        <v>1587</v>
      </c>
      <c r="H7" s="55" t="s">
        <v>2407</v>
      </c>
      <c r="I7" s="55" t="s">
        <v>249</v>
      </c>
      <c r="J7" s="55" t="s">
        <v>250</v>
      </c>
      <c r="K7" s="55" t="s">
        <v>251</v>
      </c>
      <c r="L7" s="55" t="s">
        <v>252</v>
      </c>
      <c r="M7" s="55" t="s">
        <v>253</v>
      </c>
      <c r="N7" s="55" t="s">
        <v>254</v>
      </c>
      <c r="O7" s="55"/>
      <c r="P7" s="55"/>
      <c r="Q7" s="55"/>
      <c r="R7" s="55"/>
      <c r="S7" s="43" t="s">
        <v>2478</v>
      </c>
      <c r="T7" s="55"/>
      <c r="U7" s="55"/>
      <c r="V7" s="55"/>
      <c r="W7" s="55"/>
      <c r="X7" s="55"/>
      <c r="Y7" s="55"/>
      <c r="Z7" s="55"/>
      <c r="AA7" s="55"/>
      <c r="AB7" s="55"/>
      <c r="AC7" s="43" t="s">
        <v>1578</v>
      </c>
      <c r="AD7" s="49"/>
      <c r="AE7" s="52">
        <v>2022</v>
      </c>
      <c r="AF7" s="51">
        <v>2023</v>
      </c>
      <c r="AG7" s="51">
        <v>2024</v>
      </c>
      <c r="AH7" s="51">
        <v>2025</v>
      </c>
      <c r="AI7" s="50">
        <v>2026</v>
      </c>
    </row>
    <row r="8" spans="1:35">
      <c r="S8" s="43"/>
      <c r="T8" s="43"/>
      <c r="U8" s="43"/>
      <c r="V8" s="43"/>
    </row>
    <row r="9" spans="1:35" s="1" customFormat="1" ht="20.25">
      <c r="B9" s="791" t="s">
        <v>2598</v>
      </c>
      <c r="C9" s="290"/>
    </row>
    <row r="10" spans="1:35" ht="15.95" customHeight="1"/>
    <row r="11" spans="1:35" s="1" customFormat="1" ht="18">
      <c r="A11" s="790"/>
      <c r="B11" s="2" t="s">
        <v>2613</v>
      </c>
    </row>
    <row r="12" spans="1:35">
      <c r="K12" s="42"/>
      <c r="L12" s="790"/>
    </row>
    <row r="13" spans="1:35" s="1" customFormat="1">
      <c r="A13" s="42"/>
      <c r="B13" s="48" t="s">
        <v>2614</v>
      </c>
    </row>
    <row r="15" spans="1:35">
      <c r="D15" t="s">
        <v>269</v>
      </c>
      <c r="E15" t="s">
        <v>376</v>
      </c>
      <c r="F15" t="s">
        <v>270</v>
      </c>
      <c r="K15" s="42" t="s">
        <v>2598</v>
      </c>
      <c r="L15" s="790" t="s">
        <v>2615</v>
      </c>
      <c r="M15" t="s">
        <v>2616</v>
      </c>
      <c r="S15" t="s">
        <v>1039</v>
      </c>
      <c r="AC15" t="s">
        <v>2494</v>
      </c>
      <c r="AD15" s="49"/>
      <c r="AE15" s="978"/>
      <c r="AF15" s="978"/>
      <c r="AG15" s="978"/>
      <c r="AH15" s="978"/>
      <c r="AI15" s="978"/>
    </row>
    <row r="16" spans="1:35">
      <c r="K16" s="42" t="s">
        <v>2598</v>
      </c>
      <c r="L16" s="790" t="s">
        <v>2615</v>
      </c>
      <c r="M16" t="s">
        <v>2617</v>
      </c>
      <c r="S16" t="s">
        <v>1039</v>
      </c>
      <c r="AC16" t="s">
        <v>2494</v>
      </c>
      <c r="AD16" s="49"/>
      <c r="AE16" s="978"/>
      <c r="AF16" s="978"/>
      <c r="AG16" s="978"/>
      <c r="AH16" s="978"/>
      <c r="AI16" s="978"/>
    </row>
    <row r="17" spans="1:35">
      <c r="K17" s="42" t="s">
        <v>2598</v>
      </c>
      <c r="L17" s="790" t="s">
        <v>2615</v>
      </c>
      <c r="M17" t="s">
        <v>2618</v>
      </c>
      <c r="S17" t="s">
        <v>1039</v>
      </c>
      <c r="AC17" t="s">
        <v>2494</v>
      </c>
      <c r="AD17" s="49"/>
      <c r="AE17" s="978"/>
      <c r="AF17" s="978"/>
      <c r="AG17" s="978"/>
      <c r="AH17" s="978"/>
      <c r="AI17" s="978"/>
    </row>
    <row r="18" spans="1:35">
      <c r="K18" s="42" t="s">
        <v>2598</v>
      </c>
      <c r="L18" s="790" t="s">
        <v>2615</v>
      </c>
      <c r="M18" t="s">
        <v>2619</v>
      </c>
      <c r="S18" t="s">
        <v>1039</v>
      </c>
      <c r="AC18" t="s">
        <v>2494</v>
      </c>
      <c r="AD18" s="49"/>
      <c r="AE18" s="978"/>
      <c r="AF18" s="978"/>
      <c r="AG18" s="978"/>
      <c r="AH18" s="978"/>
      <c r="AI18" s="978"/>
    </row>
    <row r="19" spans="1:35">
      <c r="K19" s="42" t="s">
        <v>2598</v>
      </c>
      <c r="L19" s="790" t="s">
        <v>2615</v>
      </c>
      <c r="M19" t="s">
        <v>2620</v>
      </c>
      <c r="S19" t="s">
        <v>1039</v>
      </c>
      <c r="AC19" t="s">
        <v>2494</v>
      </c>
      <c r="AD19" s="49"/>
      <c r="AE19" s="978"/>
      <c r="AF19" s="978"/>
      <c r="AG19" s="978"/>
      <c r="AH19" s="978"/>
      <c r="AI19" s="978"/>
    </row>
    <row r="20" spans="1:35">
      <c r="K20" s="42" t="s">
        <v>2598</v>
      </c>
      <c r="L20" s="790" t="s">
        <v>2615</v>
      </c>
      <c r="M20" t="s">
        <v>2621</v>
      </c>
      <c r="S20" t="s">
        <v>1039</v>
      </c>
      <c r="AC20" t="s">
        <v>2494</v>
      </c>
      <c r="AD20" s="49"/>
      <c r="AE20" s="978"/>
      <c r="AF20" s="978"/>
      <c r="AG20" s="978"/>
      <c r="AH20" s="978"/>
      <c r="AI20" s="978"/>
    </row>
    <row r="21" spans="1:35">
      <c r="K21" s="42" t="s">
        <v>2598</v>
      </c>
      <c r="L21" s="790" t="s">
        <v>2622</v>
      </c>
      <c r="M21" t="s">
        <v>2623</v>
      </c>
      <c r="S21" t="s">
        <v>1039</v>
      </c>
      <c r="AC21" t="s">
        <v>2494</v>
      </c>
      <c r="AD21" s="49"/>
      <c r="AE21" s="978"/>
      <c r="AF21" s="978"/>
      <c r="AG21" s="978"/>
      <c r="AH21" s="978"/>
      <c r="AI21" s="978"/>
    </row>
    <row r="22" spans="1:35">
      <c r="K22" s="42" t="s">
        <v>2598</v>
      </c>
      <c r="L22" s="790" t="s">
        <v>2622</v>
      </c>
      <c r="M22" t="s">
        <v>2616</v>
      </c>
      <c r="S22" t="s">
        <v>1039</v>
      </c>
      <c r="AC22" t="s">
        <v>2494</v>
      </c>
      <c r="AD22" s="49"/>
      <c r="AE22" s="978"/>
      <c r="AF22" s="978"/>
      <c r="AG22" s="978"/>
      <c r="AH22" s="978"/>
      <c r="AI22" s="978"/>
    </row>
    <row r="23" spans="1:35">
      <c r="K23" s="42" t="s">
        <v>2598</v>
      </c>
      <c r="L23" s="790" t="s">
        <v>2622</v>
      </c>
      <c r="M23" t="s">
        <v>2624</v>
      </c>
      <c r="S23" t="s">
        <v>1039</v>
      </c>
      <c r="AC23" t="s">
        <v>2494</v>
      </c>
      <c r="AD23" s="49"/>
      <c r="AE23" s="978"/>
      <c r="AF23" s="978"/>
      <c r="AG23" s="978"/>
      <c r="AH23" s="978"/>
      <c r="AI23" s="978"/>
    </row>
    <row r="24" spans="1:35">
      <c r="K24" s="42" t="s">
        <v>2598</v>
      </c>
      <c r="L24" s="790" t="s">
        <v>2622</v>
      </c>
      <c r="M24" t="s">
        <v>2625</v>
      </c>
      <c r="S24" t="s">
        <v>1039</v>
      </c>
      <c r="AC24" t="s">
        <v>2494</v>
      </c>
      <c r="AD24" s="49"/>
      <c r="AE24" s="978"/>
      <c r="AF24" s="978"/>
      <c r="AG24" s="978"/>
      <c r="AH24" s="978"/>
      <c r="AI24" s="978"/>
    </row>
    <row r="25" spans="1:35" ht="15.95" customHeight="1">
      <c r="L25" s="172"/>
      <c r="M25" s="172"/>
    </row>
    <row r="26" spans="1:35" s="1" customFormat="1">
      <c r="A26" s="42"/>
      <c r="B26" s="48" t="s">
        <v>2626</v>
      </c>
    </row>
    <row r="28" spans="1:35">
      <c r="D28" t="s">
        <v>269</v>
      </c>
      <c r="E28" t="s">
        <v>376</v>
      </c>
      <c r="F28" t="s">
        <v>270</v>
      </c>
      <c r="K28" s="42" t="s">
        <v>2598</v>
      </c>
      <c r="L28" s="790" t="s">
        <v>2615</v>
      </c>
      <c r="M28" t="s">
        <v>2616</v>
      </c>
      <c r="S28" t="s">
        <v>1039</v>
      </c>
      <c r="AC28" t="s">
        <v>2494</v>
      </c>
      <c r="AD28" s="49"/>
      <c r="AE28" s="978"/>
      <c r="AF28" s="978"/>
      <c r="AG28" s="978"/>
      <c r="AH28" s="978"/>
      <c r="AI28" s="978"/>
    </row>
    <row r="29" spans="1:35">
      <c r="K29" s="42" t="s">
        <v>2598</v>
      </c>
      <c r="L29" s="790" t="s">
        <v>2615</v>
      </c>
      <c r="M29" t="s">
        <v>2617</v>
      </c>
      <c r="S29" t="s">
        <v>1039</v>
      </c>
      <c r="AC29" t="s">
        <v>2494</v>
      </c>
      <c r="AD29" s="49"/>
      <c r="AE29" s="978"/>
      <c r="AF29" s="978"/>
      <c r="AG29" s="978"/>
      <c r="AH29" s="978"/>
      <c r="AI29" s="978"/>
    </row>
    <row r="30" spans="1:35">
      <c r="K30" s="42" t="s">
        <v>2598</v>
      </c>
      <c r="L30" s="790" t="s">
        <v>2615</v>
      </c>
      <c r="M30" t="s">
        <v>2618</v>
      </c>
      <c r="S30" t="s">
        <v>1039</v>
      </c>
      <c r="AC30" t="s">
        <v>2494</v>
      </c>
      <c r="AD30" s="49"/>
      <c r="AE30" s="978"/>
      <c r="AF30" s="978"/>
      <c r="AG30" s="978"/>
      <c r="AH30" s="978"/>
      <c r="AI30" s="978"/>
    </row>
    <row r="31" spans="1:35">
      <c r="K31" s="42" t="s">
        <v>2598</v>
      </c>
      <c r="L31" s="790" t="s">
        <v>2615</v>
      </c>
      <c r="M31" t="s">
        <v>2619</v>
      </c>
      <c r="S31" t="s">
        <v>1039</v>
      </c>
      <c r="AC31" t="s">
        <v>2494</v>
      </c>
      <c r="AD31" s="49"/>
      <c r="AE31" s="978"/>
      <c r="AF31" s="978"/>
      <c r="AG31" s="978"/>
      <c r="AH31" s="978"/>
      <c r="AI31" s="978"/>
    </row>
    <row r="32" spans="1:35">
      <c r="K32" s="42" t="s">
        <v>2598</v>
      </c>
      <c r="L32" s="790" t="s">
        <v>2615</v>
      </c>
      <c r="M32" t="s">
        <v>2620</v>
      </c>
      <c r="S32" t="s">
        <v>1039</v>
      </c>
      <c r="AC32" t="s">
        <v>2494</v>
      </c>
      <c r="AD32" s="49"/>
      <c r="AE32" s="978"/>
      <c r="AF32" s="978"/>
      <c r="AG32" s="978"/>
      <c r="AH32" s="978"/>
      <c r="AI32" s="978"/>
    </row>
    <row r="33" spans="1:35">
      <c r="K33" s="42" t="s">
        <v>2598</v>
      </c>
      <c r="L33" s="790" t="s">
        <v>2615</v>
      </c>
      <c r="M33" t="s">
        <v>2621</v>
      </c>
      <c r="S33" t="s">
        <v>1039</v>
      </c>
      <c r="AC33" t="s">
        <v>2494</v>
      </c>
      <c r="AD33" s="49"/>
      <c r="AE33" s="978"/>
      <c r="AF33" s="978"/>
      <c r="AG33" s="978"/>
      <c r="AH33" s="978"/>
      <c r="AI33" s="978"/>
    </row>
    <row r="34" spans="1:35">
      <c r="K34" s="42" t="s">
        <v>2598</v>
      </c>
      <c r="L34" s="790" t="s">
        <v>2622</v>
      </c>
      <c r="M34" t="s">
        <v>2623</v>
      </c>
      <c r="S34" t="s">
        <v>1039</v>
      </c>
      <c r="AC34" t="s">
        <v>2494</v>
      </c>
      <c r="AD34" s="49"/>
      <c r="AE34" s="978"/>
      <c r="AF34" s="978"/>
      <c r="AG34" s="978"/>
      <c r="AH34" s="978"/>
      <c r="AI34" s="978"/>
    </row>
    <row r="35" spans="1:35">
      <c r="K35" s="42" t="s">
        <v>2598</v>
      </c>
      <c r="L35" s="790" t="s">
        <v>2622</v>
      </c>
      <c r="M35" t="s">
        <v>2616</v>
      </c>
      <c r="S35" t="s">
        <v>1039</v>
      </c>
      <c r="AC35" t="s">
        <v>2494</v>
      </c>
      <c r="AD35" s="49"/>
      <c r="AE35" s="978"/>
      <c r="AF35" s="978"/>
      <c r="AG35" s="978"/>
      <c r="AH35" s="978"/>
      <c r="AI35" s="978"/>
    </row>
    <row r="36" spans="1:35">
      <c r="K36" s="42" t="s">
        <v>2598</v>
      </c>
      <c r="L36" s="790" t="s">
        <v>2622</v>
      </c>
      <c r="M36" t="s">
        <v>2624</v>
      </c>
      <c r="S36" t="s">
        <v>1039</v>
      </c>
      <c r="AC36" t="s">
        <v>2494</v>
      </c>
      <c r="AD36" s="49"/>
      <c r="AE36" s="978"/>
      <c r="AF36" s="978"/>
      <c r="AG36" s="978"/>
      <c r="AH36" s="978"/>
      <c r="AI36" s="978"/>
    </row>
    <row r="37" spans="1:35">
      <c r="K37" s="42" t="s">
        <v>2598</v>
      </c>
      <c r="L37" s="790" t="s">
        <v>2622</v>
      </c>
      <c r="M37" t="s">
        <v>2625</v>
      </c>
      <c r="S37" t="s">
        <v>1039</v>
      </c>
      <c r="AC37" t="s">
        <v>2494</v>
      </c>
      <c r="AD37" s="49"/>
      <c r="AE37" s="978"/>
      <c r="AF37" s="978"/>
      <c r="AG37" s="978"/>
      <c r="AH37" s="978"/>
      <c r="AI37" s="978"/>
    </row>
    <row r="38" spans="1:35">
      <c r="K38" s="42"/>
      <c r="L38" s="790"/>
    </row>
    <row r="39" spans="1:35" s="1" customFormat="1" ht="18">
      <c r="A39" s="790"/>
      <c r="B39" s="2" t="s">
        <v>2430</v>
      </c>
    </row>
    <row r="40" spans="1:35">
      <c r="K40" s="42"/>
      <c r="L40" s="790"/>
    </row>
    <row r="41" spans="1:35" s="1" customFormat="1">
      <c r="A41" s="42"/>
      <c r="B41" s="48" t="s">
        <v>1602</v>
      </c>
    </row>
    <row r="43" spans="1:35">
      <c r="D43" t="s">
        <v>269</v>
      </c>
      <c r="E43" t="s">
        <v>376</v>
      </c>
      <c r="F43" t="s">
        <v>270</v>
      </c>
      <c r="K43" s="42" t="s">
        <v>2598</v>
      </c>
      <c r="L43" s="790" t="s">
        <v>2615</v>
      </c>
      <c r="M43" t="s">
        <v>2616</v>
      </c>
      <c r="S43" t="s">
        <v>1039</v>
      </c>
      <c r="AC43" t="s">
        <v>1581</v>
      </c>
      <c r="AD43" s="49"/>
      <c r="AE43" s="978"/>
      <c r="AF43" s="978"/>
      <c r="AG43" s="978"/>
      <c r="AH43" s="978"/>
      <c r="AI43" s="978"/>
    </row>
    <row r="44" spans="1:35">
      <c r="K44" s="42" t="s">
        <v>2598</v>
      </c>
      <c r="L44" s="790" t="s">
        <v>2615</v>
      </c>
      <c r="M44" t="s">
        <v>2617</v>
      </c>
      <c r="S44" t="s">
        <v>1039</v>
      </c>
      <c r="AC44" t="s">
        <v>1581</v>
      </c>
      <c r="AD44" s="49"/>
      <c r="AE44" s="978"/>
      <c r="AF44" s="978"/>
      <c r="AG44" s="978"/>
      <c r="AH44" s="978"/>
      <c r="AI44" s="978"/>
    </row>
    <row r="45" spans="1:35">
      <c r="K45" s="42" t="s">
        <v>2598</v>
      </c>
      <c r="L45" s="790" t="s">
        <v>2615</v>
      </c>
      <c r="M45" t="s">
        <v>2618</v>
      </c>
      <c r="S45" t="s">
        <v>1039</v>
      </c>
      <c r="AC45" t="s">
        <v>1581</v>
      </c>
      <c r="AD45" s="49"/>
      <c r="AE45" s="978"/>
      <c r="AF45" s="978"/>
      <c r="AG45" s="978"/>
      <c r="AH45" s="978"/>
      <c r="AI45" s="978"/>
    </row>
    <row r="46" spans="1:35">
      <c r="K46" s="42" t="s">
        <v>2598</v>
      </c>
      <c r="L46" s="790" t="s">
        <v>2615</v>
      </c>
      <c r="M46" t="s">
        <v>2619</v>
      </c>
      <c r="S46" t="s">
        <v>1039</v>
      </c>
      <c r="AC46" t="s">
        <v>1581</v>
      </c>
      <c r="AD46" s="49"/>
      <c r="AE46" s="978"/>
      <c r="AF46" s="978"/>
      <c r="AG46" s="978"/>
      <c r="AH46" s="978"/>
      <c r="AI46" s="978"/>
    </row>
    <row r="47" spans="1:35">
      <c r="K47" s="42" t="s">
        <v>2598</v>
      </c>
      <c r="L47" s="790" t="s">
        <v>2615</v>
      </c>
      <c r="M47" t="s">
        <v>2620</v>
      </c>
      <c r="S47" t="s">
        <v>1039</v>
      </c>
      <c r="AC47" t="s">
        <v>1581</v>
      </c>
      <c r="AD47" s="49"/>
      <c r="AE47" s="978"/>
      <c r="AF47" s="978"/>
      <c r="AG47" s="978"/>
      <c r="AH47" s="978"/>
      <c r="AI47" s="978"/>
    </row>
    <row r="48" spans="1:35">
      <c r="K48" s="42" t="s">
        <v>2598</v>
      </c>
      <c r="L48" s="790" t="s">
        <v>2615</v>
      </c>
      <c r="M48" t="s">
        <v>2621</v>
      </c>
      <c r="S48" t="s">
        <v>1039</v>
      </c>
      <c r="AC48" t="s">
        <v>1581</v>
      </c>
      <c r="AD48" s="49"/>
      <c r="AE48" s="978"/>
      <c r="AF48" s="978"/>
      <c r="AG48" s="978"/>
      <c r="AH48" s="978"/>
      <c r="AI48" s="978"/>
    </row>
    <row r="49" spans="1:35">
      <c r="K49" s="42" t="s">
        <v>2598</v>
      </c>
      <c r="L49" s="790" t="s">
        <v>2622</v>
      </c>
      <c r="M49" t="s">
        <v>2623</v>
      </c>
      <c r="S49" t="s">
        <v>1039</v>
      </c>
      <c r="AC49" t="s">
        <v>1581</v>
      </c>
      <c r="AD49" s="49"/>
      <c r="AE49" s="978"/>
      <c r="AF49" s="978"/>
      <c r="AG49" s="978"/>
      <c r="AH49" s="978"/>
      <c r="AI49" s="978"/>
    </row>
    <row r="50" spans="1:35">
      <c r="K50" s="42" t="s">
        <v>2598</v>
      </c>
      <c r="L50" s="790" t="s">
        <v>2622</v>
      </c>
      <c r="M50" t="s">
        <v>2616</v>
      </c>
      <c r="S50" t="s">
        <v>1039</v>
      </c>
      <c r="AC50" t="s">
        <v>1581</v>
      </c>
      <c r="AD50" s="49"/>
      <c r="AE50" s="978"/>
      <c r="AF50" s="978"/>
      <c r="AG50" s="978"/>
      <c r="AH50" s="978"/>
      <c r="AI50" s="978"/>
    </row>
    <row r="51" spans="1:35">
      <c r="K51" s="42" t="s">
        <v>2598</v>
      </c>
      <c r="L51" s="790" t="s">
        <v>2622</v>
      </c>
      <c r="M51" t="s">
        <v>2624</v>
      </c>
      <c r="S51" t="s">
        <v>1039</v>
      </c>
      <c r="AC51" t="s">
        <v>1581</v>
      </c>
      <c r="AD51" s="49"/>
      <c r="AE51" s="978"/>
      <c r="AF51" s="978"/>
      <c r="AG51" s="978"/>
      <c r="AH51" s="978"/>
      <c r="AI51" s="978"/>
    </row>
    <row r="52" spans="1:35">
      <c r="K52" s="42" t="s">
        <v>2598</v>
      </c>
      <c r="L52" s="790" t="s">
        <v>2622</v>
      </c>
      <c r="M52" t="s">
        <v>2625</v>
      </c>
      <c r="S52" t="s">
        <v>1039</v>
      </c>
      <c r="AC52" t="s">
        <v>1581</v>
      </c>
      <c r="AD52" s="49"/>
      <c r="AE52" s="978"/>
      <c r="AF52" s="978"/>
      <c r="AG52" s="978"/>
      <c r="AH52" s="978"/>
      <c r="AI52" s="978"/>
    </row>
    <row r="53" spans="1:35" ht="15.95" customHeight="1">
      <c r="L53" s="172"/>
      <c r="M53" s="172"/>
    </row>
    <row r="54" spans="1:35" s="1" customFormat="1">
      <c r="A54" s="42"/>
      <c r="B54" s="48" t="s">
        <v>2627</v>
      </c>
    </row>
    <row r="56" spans="1:35">
      <c r="D56" t="s">
        <v>269</v>
      </c>
      <c r="E56" t="s">
        <v>376</v>
      </c>
      <c r="F56" t="s">
        <v>270</v>
      </c>
      <c r="K56" s="42" t="s">
        <v>2598</v>
      </c>
      <c r="L56" s="790" t="s">
        <v>2615</v>
      </c>
      <c r="M56" t="s">
        <v>2616</v>
      </c>
      <c r="S56" t="s">
        <v>1039</v>
      </c>
      <c r="AC56" t="s">
        <v>1581</v>
      </c>
      <c r="AD56" s="49"/>
      <c r="AE56" s="978"/>
      <c r="AF56" s="978"/>
      <c r="AG56" s="978"/>
      <c r="AH56" s="978"/>
      <c r="AI56" s="978"/>
    </row>
    <row r="57" spans="1:35">
      <c r="K57" s="42" t="s">
        <v>2598</v>
      </c>
      <c r="L57" s="790" t="s">
        <v>2615</v>
      </c>
      <c r="M57" t="s">
        <v>2617</v>
      </c>
      <c r="S57" t="s">
        <v>1039</v>
      </c>
      <c r="AC57" t="s">
        <v>1581</v>
      </c>
      <c r="AD57" s="49"/>
      <c r="AE57" s="978"/>
      <c r="AF57" s="978"/>
      <c r="AG57" s="978"/>
      <c r="AH57" s="978"/>
      <c r="AI57" s="978"/>
    </row>
    <row r="58" spans="1:35">
      <c r="K58" s="42" t="s">
        <v>2598</v>
      </c>
      <c r="L58" s="790" t="s">
        <v>2615</v>
      </c>
      <c r="M58" t="s">
        <v>2618</v>
      </c>
      <c r="S58" t="s">
        <v>1039</v>
      </c>
      <c r="AC58" t="s">
        <v>1581</v>
      </c>
      <c r="AD58" s="49"/>
      <c r="AE58" s="978"/>
      <c r="AF58" s="978"/>
      <c r="AG58" s="978"/>
      <c r="AH58" s="978"/>
      <c r="AI58" s="978"/>
    </row>
    <row r="59" spans="1:35">
      <c r="K59" s="42" t="s">
        <v>2598</v>
      </c>
      <c r="L59" s="790" t="s">
        <v>2615</v>
      </c>
      <c r="M59" t="s">
        <v>2619</v>
      </c>
      <c r="S59" t="s">
        <v>1039</v>
      </c>
      <c r="AC59" t="s">
        <v>1581</v>
      </c>
      <c r="AD59" s="49"/>
      <c r="AE59" s="978"/>
      <c r="AF59" s="978"/>
      <c r="AG59" s="978"/>
      <c r="AH59" s="978"/>
      <c r="AI59" s="978"/>
    </row>
    <row r="60" spans="1:35">
      <c r="K60" s="42" t="s">
        <v>2598</v>
      </c>
      <c r="L60" s="790" t="s">
        <v>2615</v>
      </c>
      <c r="M60" t="s">
        <v>2620</v>
      </c>
      <c r="S60" t="s">
        <v>1039</v>
      </c>
      <c r="AC60" t="s">
        <v>1581</v>
      </c>
      <c r="AD60" s="49"/>
      <c r="AE60" s="978"/>
      <c r="AF60" s="978"/>
      <c r="AG60" s="978"/>
      <c r="AH60" s="978"/>
      <c r="AI60" s="978"/>
    </row>
    <row r="61" spans="1:35">
      <c r="K61" s="42" t="s">
        <v>2598</v>
      </c>
      <c r="L61" s="790" t="s">
        <v>2615</v>
      </c>
      <c r="M61" t="s">
        <v>2621</v>
      </c>
      <c r="S61" t="s">
        <v>1039</v>
      </c>
      <c r="AC61" t="s">
        <v>1581</v>
      </c>
      <c r="AD61" s="49"/>
      <c r="AE61" s="978"/>
      <c r="AF61" s="978"/>
      <c r="AG61" s="978"/>
      <c r="AH61" s="978"/>
      <c r="AI61" s="978"/>
    </row>
    <row r="62" spans="1:35">
      <c r="K62" s="42" t="s">
        <v>2598</v>
      </c>
      <c r="L62" s="790" t="s">
        <v>2622</v>
      </c>
      <c r="M62" t="s">
        <v>2623</v>
      </c>
      <c r="S62" t="s">
        <v>1039</v>
      </c>
      <c r="AC62" t="s">
        <v>1581</v>
      </c>
      <c r="AD62" s="49"/>
      <c r="AE62" s="978"/>
      <c r="AF62" s="978"/>
      <c r="AG62" s="978"/>
      <c r="AH62" s="978"/>
      <c r="AI62" s="978"/>
    </row>
    <row r="63" spans="1:35">
      <c r="K63" s="42" t="s">
        <v>2598</v>
      </c>
      <c r="L63" s="790" t="s">
        <v>2622</v>
      </c>
      <c r="M63" t="s">
        <v>2616</v>
      </c>
      <c r="S63" t="s">
        <v>1039</v>
      </c>
      <c r="AC63" t="s">
        <v>1581</v>
      </c>
      <c r="AD63" s="49"/>
      <c r="AE63" s="978"/>
      <c r="AF63" s="978"/>
      <c r="AG63" s="978"/>
      <c r="AH63" s="978"/>
      <c r="AI63" s="978"/>
    </row>
    <row r="64" spans="1:35">
      <c r="K64" s="42" t="s">
        <v>2598</v>
      </c>
      <c r="L64" s="790" t="s">
        <v>2622</v>
      </c>
      <c r="M64" t="s">
        <v>2624</v>
      </c>
      <c r="S64" t="s">
        <v>1039</v>
      </c>
      <c r="AC64" t="s">
        <v>1581</v>
      </c>
      <c r="AD64" s="49"/>
      <c r="AE64" s="978"/>
      <c r="AF64" s="978"/>
      <c r="AG64" s="978"/>
      <c r="AH64" s="978"/>
      <c r="AI64" s="978"/>
    </row>
    <row r="65" spans="2:38">
      <c r="K65" s="42" t="s">
        <v>2598</v>
      </c>
      <c r="L65" s="790" t="s">
        <v>2622</v>
      </c>
      <c r="M65" t="s">
        <v>2625</v>
      </c>
      <c r="S65" t="s">
        <v>1039</v>
      </c>
      <c r="AC65" t="s">
        <v>1581</v>
      </c>
      <c r="AD65" s="49"/>
      <c r="AE65" s="978"/>
      <c r="AF65" s="978"/>
      <c r="AG65" s="978"/>
      <c r="AH65" s="978"/>
      <c r="AI65" s="978"/>
    </row>
    <row r="66" spans="2:38">
      <c r="K66" s="42"/>
      <c r="L66" s="790"/>
      <c r="M66" s="790"/>
      <c r="N66" s="790"/>
      <c r="O66" s="790"/>
      <c r="P66" s="790"/>
      <c r="Q66" s="790"/>
      <c r="R66" s="790"/>
      <c r="S66" s="790"/>
      <c r="T66" s="790"/>
      <c r="U66" s="790"/>
      <c r="V66" s="790"/>
      <c r="W66" s="790"/>
      <c r="X66" s="790"/>
      <c r="Y66" s="790"/>
      <c r="Z66" s="790"/>
      <c r="AA66" s="790"/>
      <c r="AB66" s="790"/>
      <c r="AC66" s="790"/>
      <c r="AD66" s="790"/>
      <c r="AE66" s="790"/>
      <c r="AF66" s="790"/>
      <c r="AG66" s="790"/>
      <c r="AH66" s="790"/>
      <c r="AI66" s="790"/>
      <c r="AJ66" s="790"/>
      <c r="AK66" s="790"/>
      <c r="AL66" s="790"/>
    </row>
    <row r="68" spans="2:38" s="1" customFormat="1" ht="18">
      <c r="B68" s="2" t="s">
        <v>2628</v>
      </c>
    </row>
    <row r="70" spans="2:38">
      <c r="F70" t="s">
        <v>2614</v>
      </c>
      <c r="AC70" s="788" t="s">
        <v>2494</v>
      </c>
      <c r="AE70" s="1125">
        <f>SUM(AE15:AE24)</f>
        <v>0</v>
      </c>
      <c r="AF70" s="1125">
        <f t="shared" ref="AF70:AI70" si="0">SUM(AF15:AF24)</f>
        <v>0</v>
      </c>
      <c r="AG70" s="1125">
        <f t="shared" si="0"/>
        <v>0</v>
      </c>
      <c r="AH70" s="1125">
        <f t="shared" si="0"/>
        <v>0</v>
      </c>
      <c r="AI70" s="1125">
        <f t="shared" si="0"/>
        <v>0</v>
      </c>
    </row>
    <row r="71" spans="2:38">
      <c r="F71" t="s">
        <v>2626</v>
      </c>
      <c r="AC71" s="788" t="s">
        <v>2494</v>
      </c>
      <c r="AE71" s="1125">
        <f>SUM(AE28:AE37)</f>
        <v>0</v>
      </c>
      <c r="AF71" s="1125">
        <f t="shared" ref="AF71:AI71" si="1">SUM(AF28:AF37)</f>
        <v>0</v>
      </c>
      <c r="AG71" s="1125">
        <f t="shared" si="1"/>
        <v>0</v>
      </c>
      <c r="AH71" s="1125">
        <f t="shared" si="1"/>
        <v>0</v>
      </c>
      <c r="AI71" s="1125">
        <f t="shared" si="1"/>
        <v>0</v>
      </c>
    </row>
    <row r="72" spans="2:38">
      <c r="F72" t="s">
        <v>2629</v>
      </c>
      <c r="AC72" s="789" t="s">
        <v>1581</v>
      </c>
      <c r="AE72" s="1126">
        <f>SUM(AE43:AE52)+SUM(AE56:AE65)</f>
        <v>0</v>
      </c>
      <c r="AF72" s="1126">
        <f t="shared" ref="AF72:AI72" si="2">SUM(AF43:AF52)+SUM(AF56:AF65)</f>
        <v>0</v>
      </c>
      <c r="AG72" s="1126">
        <f t="shared" si="2"/>
        <v>0</v>
      </c>
      <c r="AH72" s="1126">
        <f t="shared" si="2"/>
        <v>0</v>
      </c>
      <c r="AI72" s="1126">
        <f t="shared" si="2"/>
        <v>0</v>
      </c>
    </row>
    <row r="186" spans="1:1" s="46" customFormat="1" ht="18.75">
      <c r="A186"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11" id="{F0029D74-77FC-44B8-AAE1-389557C3A9EA}">
            <xm:f>'1.5 Universal Data'!$C$8&lt;$AE$7</xm:f>
            <x14:dxf>
              <fill>
                <patternFill patternType="lightUp">
                  <bgColor theme="0"/>
                </patternFill>
              </fill>
            </x14:dxf>
          </x14:cfRule>
          <xm:sqref>AE15:AF24</xm:sqref>
        </x14:conditionalFormatting>
        <x14:conditionalFormatting xmlns:xm="http://schemas.microsoft.com/office/excel/2006/main">
          <x14:cfRule type="expression" priority="7" id="{6B9E69A8-FC0B-4528-AAD6-0F05FB70AA9D}">
            <xm:f>'1.5 Universal Data'!$C$8&lt;$AE$7</xm:f>
            <x14:dxf>
              <fill>
                <patternFill patternType="lightUp">
                  <bgColor theme="0"/>
                </patternFill>
              </fill>
            </x14:dxf>
          </x14:cfRule>
          <xm:sqref>AE28:AF37 AF39:AI39 AE56:AF65</xm:sqref>
        </x14:conditionalFormatting>
        <x14:conditionalFormatting xmlns:xm="http://schemas.microsoft.com/office/excel/2006/main">
          <x14:cfRule type="expression" priority="5" id="{920A2797-01DB-4538-8414-EADC5B14061C}">
            <xm:f>'1.5 Universal Data'!$C$8&lt;$AE$7</xm:f>
            <x14:dxf>
              <fill>
                <patternFill patternType="lightUp">
                  <bgColor theme="0"/>
                </patternFill>
              </fill>
            </x14:dxf>
          </x14:cfRule>
          <xm:sqref>AE43:AF52</xm:sqref>
        </x14:conditionalFormatting>
        <x14:conditionalFormatting xmlns:xm="http://schemas.microsoft.com/office/excel/2006/main">
          <x14:cfRule type="expression" priority="4" id="{AAAC72CE-EF60-4F22-84F6-5056C25C47B4}">
            <xm:f>'1.5 Universal Data'!$C$8&lt;$AH$7</xm:f>
            <x14:dxf>
              <fill>
                <patternFill patternType="lightUp">
                  <bgColor theme="0"/>
                </patternFill>
              </fill>
            </x14:dxf>
          </x14:cfRule>
          <xm:sqref>AH15:AH24</xm:sqref>
        </x14:conditionalFormatting>
        <x14:conditionalFormatting xmlns:xm="http://schemas.microsoft.com/office/excel/2006/main">
          <x14:cfRule type="expression" priority="6" id="{0252A584-D46F-49E5-9ED4-F9F0A63F4B16}">
            <xm:f>'1.5 Universal Data'!$C$8&lt;$AE$7</xm:f>
            <x14:dxf>
              <fill>
                <patternFill patternType="lightUp">
                  <bgColor theme="0"/>
                </patternFill>
              </fill>
            </x14:dxf>
          </x14:cfRule>
          <xm:sqref>AH11:AI11</xm:sqref>
        </x14:conditionalFormatting>
        <x14:conditionalFormatting xmlns:xm="http://schemas.microsoft.com/office/excel/2006/main">
          <x14:cfRule type="expression" priority="3" id="{67FB467B-BE9E-4FF4-8A8C-B231186BA78B}">
            <xm:f>'1.5 Universal Data'!$C$8&lt;$AH$7</xm:f>
            <x14:dxf>
              <fill>
                <patternFill patternType="lightUp">
                  <bgColor theme="0"/>
                </patternFill>
              </fill>
            </x14:dxf>
          </x14:cfRule>
          <xm:sqref>AI28:AI37</xm:sqref>
        </x14:conditionalFormatting>
        <x14:conditionalFormatting xmlns:xm="http://schemas.microsoft.com/office/excel/2006/main">
          <x14:cfRule type="expression" priority="2" id="{37AD56CC-8710-41EF-B248-49696B520CAA}">
            <xm:f>'1.5 Universal Data'!$C$8&lt;$AH$7</xm:f>
            <x14:dxf>
              <fill>
                <patternFill patternType="lightUp">
                  <bgColor theme="0"/>
                </patternFill>
              </fill>
            </x14:dxf>
          </x14:cfRule>
          <xm:sqref>AI43:AI52</xm:sqref>
        </x14:conditionalFormatting>
        <x14:conditionalFormatting xmlns:xm="http://schemas.microsoft.com/office/excel/2006/main">
          <x14:cfRule type="expression" priority="1" id="{289757B9-F15B-42D1-A202-276905ADC930}">
            <xm:f>'1.5 Universal Data'!$C$8&lt;$AH$7</xm:f>
            <x14:dxf>
              <fill>
                <patternFill patternType="lightUp">
                  <bgColor theme="0"/>
                </patternFill>
              </fill>
            </x14:dxf>
          </x14:cfRule>
          <xm:sqref>AI56:AI65</xm:sqref>
        </x14:conditionalFormatting>
      </x14:conditionalFormatting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6BB5-57E4-408C-AE36-2C1F68AD7C49}">
  <sheetPr>
    <tabColor theme="7" tint="0.39997558519241921"/>
    <pageSetUpPr fitToPage="1"/>
  </sheetPr>
  <dimension ref="A1:AD119"/>
  <sheetViews>
    <sheetView zoomScale="60" zoomScaleNormal="60" workbookViewId="0">
      <selection activeCell="L11" sqref="L11:Q11"/>
    </sheetView>
    <sheetView workbookViewId="1"/>
  </sheetViews>
  <sheetFormatPr defaultColWidth="0" defaultRowHeight="14.25"/>
  <cols>
    <col min="1" max="1" width="60.7109375" style="1541" bestFit="1" customWidth="1"/>
    <col min="2" max="5" width="2.85546875" style="1541" hidden="1" customWidth="1"/>
    <col min="6" max="7" width="10.28515625" style="1541" customWidth="1"/>
    <col min="8" max="8" width="14.5703125" style="1541" customWidth="1"/>
    <col min="9" max="9" width="15.5703125" style="1541" bestFit="1" customWidth="1"/>
    <col min="10" max="10" width="14.28515625" style="1541" customWidth="1"/>
    <col min="11" max="11" width="15.5703125" style="1541" bestFit="1" customWidth="1"/>
    <col min="12" max="12" width="16.28515625" style="1541" customWidth="1"/>
    <col min="13" max="13" width="15.28515625" style="1541" customWidth="1"/>
    <col min="14" max="14" width="14.5703125" style="1541" customWidth="1"/>
    <col min="15" max="16" width="14.28515625" style="1541" customWidth="1"/>
    <col min="17" max="18" width="18.85546875" style="1541" customWidth="1"/>
    <col min="19" max="19" width="11.85546875" style="1541" customWidth="1"/>
    <col min="20" max="20" width="14.5703125" style="1541" customWidth="1"/>
    <col min="21" max="23" width="14.28515625" style="1541" customWidth="1"/>
    <col min="24" max="24" width="11.28515625" style="1541" customWidth="1"/>
    <col min="25" max="26" width="11" style="1541" customWidth="1"/>
    <col min="27" max="27" width="13.42578125" style="1541" customWidth="1"/>
    <col min="28" max="28" width="13.85546875" style="1541" customWidth="1"/>
    <col min="29" max="29" width="14.5703125" style="1541" customWidth="1"/>
    <col min="30" max="30" width="11" style="359" customWidth="1"/>
    <col min="31" max="16384" width="11" style="1541" hidden="1"/>
  </cols>
  <sheetData>
    <row r="1" spans="1:30" s="46" customFormat="1" ht="23.25">
      <c r="A1" s="56" t="s">
        <v>20</v>
      </c>
      <c r="AC1" s="915"/>
      <c r="AD1" s="915"/>
    </row>
    <row r="2" spans="1:30" s="46" customFormat="1" ht="23.25">
      <c r="A2" s="56" t="s">
        <v>22</v>
      </c>
      <c r="AC2" s="915"/>
      <c r="AD2" s="915"/>
    </row>
    <row r="3" spans="1:30" s="46" customFormat="1" ht="23.25">
      <c r="A3" s="56" t="s">
        <v>3678</v>
      </c>
      <c r="AC3" s="915"/>
      <c r="AD3" s="915"/>
    </row>
    <row r="4" spans="1:30" s="46" customFormat="1" ht="23.25">
      <c r="A4" s="56" t="s">
        <v>3641</v>
      </c>
      <c r="AC4" s="915"/>
      <c r="AD4" s="915"/>
    </row>
    <row r="5" spans="1:30" s="1538" customFormat="1" ht="12.75" customHeight="1">
      <c r="A5" s="1534"/>
      <c r="B5" s="1535"/>
      <c r="C5" s="1536"/>
      <c r="D5" s="1536"/>
      <c r="E5" s="1536"/>
      <c r="F5" s="1536"/>
      <c r="G5" s="1536"/>
      <c r="H5" s="1535"/>
      <c r="I5" s="1536"/>
      <c r="J5" s="1536"/>
      <c r="K5" s="1536"/>
      <c r="L5" s="1536"/>
      <c r="M5" s="1536"/>
      <c r="N5" s="1535"/>
      <c r="O5" s="1536"/>
      <c r="P5" s="1536"/>
      <c r="Q5" s="1536"/>
      <c r="R5" s="1536"/>
      <c r="S5" s="1536"/>
      <c r="T5" s="1535"/>
      <c r="U5" s="1536"/>
      <c r="V5" s="1536"/>
      <c r="W5" s="1536"/>
      <c r="X5" s="1537"/>
      <c r="Y5" s="1537"/>
      <c r="Z5" s="1537"/>
      <c r="AA5" s="1537"/>
      <c r="AB5" s="1537"/>
      <c r="AC5" s="1537"/>
      <c r="AD5" s="359"/>
    </row>
    <row r="6" spans="1:30" s="1540" customFormat="1" ht="16.5" hidden="1" customHeight="1">
      <c r="A6" s="1542"/>
      <c r="B6" s="1539"/>
      <c r="C6" s="1539"/>
      <c r="D6" s="1539"/>
      <c r="E6" s="1539"/>
      <c r="F6" s="1539"/>
      <c r="G6" s="1539"/>
      <c r="H6" s="1539"/>
      <c r="I6" s="1539"/>
      <c r="J6" s="1539"/>
      <c r="K6" s="1539"/>
      <c r="L6" s="1539"/>
      <c r="M6" s="1539"/>
      <c r="N6" s="1539"/>
      <c r="O6" s="1539"/>
      <c r="P6" s="1539"/>
      <c r="Q6" s="1539"/>
      <c r="R6" s="1539"/>
      <c r="S6" s="1539"/>
      <c r="T6" s="1539"/>
      <c r="U6" s="1539"/>
      <c r="V6" s="1539"/>
      <c r="W6" s="1539"/>
      <c r="X6" s="1537"/>
      <c r="Y6" s="1537"/>
      <c r="Z6" s="1537"/>
      <c r="AA6" s="1537"/>
      <c r="AB6" s="1537"/>
      <c r="AC6" s="1537"/>
      <c r="AD6" s="359"/>
    </row>
    <row r="7" spans="1:30" s="1540" customFormat="1" ht="16.5" hidden="1" customHeight="1">
      <c r="A7" s="1542"/>
      <c r="B7" s="1539"/>
      <c r="C7" s="1539"/>
      <c r="D7" s="1539"/>
      <c r="E7" s="1539"/>
      <c r="F7" s="1539"/>
      <c r="G7" s="1539"/>
      <c r="H7" s="1539"/>
      <c r="I7" s="1539"/>
      <c r="J7" s="1539"/>
      <c r="K7" s="1539"/>
      <c r="L7" s="1539"/>
      <c r="M7" s="1539"/>
      <c r="N7" s="1539"/>
      <c r="O7" s="1539"/>
      <c r="P7" s="1539"/>
      <c r="Q7" s="1539"/>
      <c r="R7" s="1539"/>
      <c r="S7" s="1539"/>
      <c r="T7" s="1539"/>
      <c r="U7" s="1539"/>
      <c r="V7" s="1539"/>
      <c r="W7" s="1539"/>
      <c r="X7" s="1537"/>
      <c r="Y7" s="1537"/>
      <c r="Z7" s="1537"/>
      <c r="AA7" s="1537"/>
      <c r="AB7" s="1537"/>
      <c r="AC7" s="1537"/>
      <c r="AD7" s="359"/>
    </row>
    <row r="8" spans="1:30" s="1540" customFormat="1" ht="16.5" hidden="1" customHeight="1">
      <c r="A8" s="1542"/>
      <c r="B8" s="1539"/>
      <c r="C8" s="1539"/>
      <c r="D8" s="1539"/>
      <c r="E8" s="1539"/>
      <c r="F8" s="1539"/>
      <c r="G8" s="1539"/>
      <c r="H8" s="1539"/>
      <c r="I8" s="1539"/>
      <c r="J8" s="1539"/>
      <c r="K8" s="1539"/>
      <c r="L8" s="1539"/>
      <c r="M8" s="1539"/>
      <c r="N8" s="1539"/>
      <c r="O8" s="1539"/>
      <c r="P8" s="1539"/>
      <c r="Q8" s="1539"/>
      <c r="R8" s="1539"/>
      <c r="S8" s="1539"/>
      <c r="T8" s="1539"/>
      <c r="U8" s="1539"/>
      <c r="V8" s="1539"/>
      <c r="W8" s="1539"/>
      <c r="X8" s="1537"/>
      <c r="Y8" s="1537"/>
      <c r="Z8" s="1537"/>
      <c r="AA8" s="1537"/>
      <c r="AB8" s="1537"/>
      <c r="AC8" s="1537"/>
      <c r="AD8" s="359"/>
    </row>
    <row r="9" spans="1:30" s="1540" customFormat="1" ht="16.5" customHeight="1" thickBot="1">
      <c r="A9" s="1542"/>
      <c r="B9" s="1539"/>
      <c r="C9" s="1539"/>
      <c r="D9" s="1539"/>
      <c r="E9" s="1539"/>
      <c r="F9" s="1539"/>
      <c r="G9" s="1539"/>
      <c r="H9" s="1539"/>
      <c r="I9" s="1539"/>
      <c r="J9" s="1539"/>
      <c r="K9" s="1539"/>
      <c r="L9" s="1539"/>
      <c r="M9" s="1539"/>
      <c r="N9" s="1539"/>
      <c r="O9" s="1539"/>
      <c r="P9" s="1539"/>
      <c r="Q9" s="1539"/>
      <c r="R9" s="1539"/>
      <c r="S9" s="1539"/>
      <c r="T9" s="1539"/>
      <c r="U9" s="1539"/>
      <c r="V9" s="1539"/>
      <c r="W9" s="1539"/>
      <c r="X9" s="1537"/>
      <c r="Y9" s="1537"/>
      <c r="Z9" s="1537"/>
      <c r="AA9" s="1537"/>
      <c r="AB9" s="1537"/>
      <c r="AC9" s="1537"/>
      <c r="AD9" s="359"/>
    </row>
    <row r="10" spans="1:30" ht="20.25" thickBot="1">
      <c r="A10" s="1543"/>
      <c r="B10" s="1543"/>
      <c r="C10" s="1543"/>
      <c r="D10" s="1543"/>
      <c r="E10" s="1543"/>
      <c r="F10" s="1663"/>
      <c r="G10" s="1664"/>
      <c r="H10" s="1664"/>
      <c r="I10" s="1664"/>
      <c r="J10" s="1664"/>
      <c r="K10" s="1664"/>
      <c r="L10" s="1664"/>
      <c r="M10" s="1664"/>
      <c r="N10" s="1664"/>
      <c r="O10" s="1664"/>
      <c r="P10" s="1664"/>
      <c r="Q10" s="1665" t="s">
        <v>3</v>
      </c>
      <c r="R10" s="1664"/>
      <c r="S10" s="1664"/>
      <c r="T10" s="1664"/>
      <c r="U10" s="1664"/>
      <c r="V10" s="1664"/>
      <c r="W10" s="1664"/>
      <c r="X10" s="1664"/>
      <c r="Y10" s="1664"/>
      <c r="Z10" s="1664"/>
      <c r="AA10" s="1664"/>
      <c r="AB10" s="1664"/>
      <c r="AC10" s="1666"/>
    </row>
    <row r="11" spans="1:30" ht="18.75" customHeight="1" thickBot="1">
      <c r="A11" s="1544"/>
      <c r="B11" s="1543"/>
      <c r="C11" s="1543"/>
      <c r="D11" s="1543"/>
      <c r="E11" s="1543"/>
      <c r="F11" s="1856" t="s">
        <v>3642</v>
      </c>
      <c r="G11" s="1857"/>
      <c r="H11" s="1857"/>
      <c r="I11" s="1857"/>
      <c r="J11" s="1857"/>
      <c r="K11" s="1858"/>
      <c r="L11" s="1623" t="s">
        <v>2481</v>
      </c>
      <c r="M11" s="1624"/>
      <c r="N11" s="1624"/>
      <c r="O11" s="1624"/>
      <c r="P11" s="1624"/>
      <c r="Q11" s="1625"/>
      <c r="R11" s="1859" t="s">
        <v>2482</v>
      </c>
      <c r="S11" s="1860"/>
      <c r="T11" s="1860"/>
      <c r="U11" s="1860"/>
      <c r="V11" s="1860"/>
      <c r="W11" s="1861"/>
      <c r="X11" s="1859" t="s">
        <v>10</v>
      </c>
      <c r="Y11" s="1860"/>
      <c r="Z11" s="1860"/>
      <c r="AA11" s="1860"/>
      <c r="AB11" s="1860"/>
      <c r="AC11" s="1861"/>
    </row>
    <row r="12" spans="1:30" ht="42.75">
      <c r="A12" s="1854" t="s">
        <v>3643</v>
      </c>
      <c r="B12" s="1545"/>
      <c r="C12" s="1546"/>
      <c r="D12" s="1546"/>
      <c r="E12" s="1546"/>
      <c r="F12" s="1547" t="s">
        <v>272</v>
      </c>
      <c r="G12" s="1548" t="s">
        <v>3644</v>
      </c>
      <c r="H12" s="1548" t="s">
        <v>3645</v>
      </c>
      <c r="I12" s="1548" t="s">
        <v>3646</v>
      </c>
      <c r="J12" s="1549" t="s">
        <v>3647</v>
      </c>
      <c r="K12" s="1550" t="s">
        <v>3648</v>
      </c>
      <c r="L12" s="1547" t="s">
        <v>272</v>
      </c>
      <c r="M12" s="1548" t="s">
        <v>3644</v>
      </c>
      <c r="N12" s="1548" t="s">
        <v>3645</v>
      </c>
      <c r="O12" s="1548" t="s">
        <v>3646</v>
      </c>
      <c r="P12" s="1549" t="s">
        <v>3647</v>
      </c>
      <c r="Q12" s="1550" t="s">
        <v>3648</v>
      </c>
      <c r="R12" s="1547" t="s">
        <v>272</v>
      </c>
      <c r="S12" s="1548" t="s">
        <v>3644</v>
      </c>
      <c r="T12" s="1548" t="s">
        <v>3645</v>
      </c>
      <c r="U12" s="1548" t="s">
        <v>3646</v>
      </c>
      <c r="V12" s="1549" t="s">
        <v>3647</v>
      </c>
      <c r="W12" s="1550" t="s">
        <v>3648</v>
      </c>
      <c r="X12" s="1547" t="s">
        <v>272</v>
      </c>
      <c r="Y12" s="1548" t="s">
        <v>3644</v>
      </c>
      <c r="Z12" s="1548" t="s">
        <v>3645</v>
      </c>
      <c r="AA12" s="1548" t="s">
        <v>3646</v>
      </c>
      <c r="AB12" s="1549" t="s">
        <v>3647</v>
      </c>
      <c r="AC12" s="1550" t="s">
        <v>3648</v>
      </c>
    </row>
    <row r="13" spans="1:30" s="1554" customFormat="1" ht="15">
      <c r="A13" s="1855"/>
      <c r="B13" s="1545"/>
      <c r="C13" s="1546"/>
      <c r="D13" s="1546"/>
      <c r="E13" s="1546"/>
      <c r="F13" s="1551" t="s">
        <v>1581</v>
      </c>
      <c r="G13" s="1552" t="s">
        <v>1581</v>
      </c>
      <c r="H13" s="1552" t="s">
        <v>1581</v>
      </c>
      <c r="I13" s="1552" t="s">
        <v>1581</v>
      </c>
      <c r="J13" s="1552" t="s">
        <v>1581</v>
      </c>
      <c r="K13" s="1553" t="s">
        <v>1581</v>
      </c>
      <c r="L13" s="1551" t="s">
        <v>1581</v>
      </c>
      <c r="M13" s="1552" t="s">
        <v>1581</v>
      </c>
      <c r="N13" s="1552" t="s">
        <v>1581</v>
      </c>
      <c r="O13" s="1552" t="s">
        <v>1581</v>
      </c>
      <c r="P13" s="1552" t="s">
        <v>1581</v>
      </c>
      <c r="Q13" s="1553" t="s">
        <v>1581</v>
      </c>
      <c r="R13" s="1551" t="s">
        <v>1581</v>
      </c>
      <c r="S13" s="1552" t="s">
        <v>1581</v>
      </c>
      <c r="T13" s="1552" t="s">
        <v>1581</v>
      </c>
      <c r="U13" s="1552" t="s">
        <v>1581</v>
      </c>
      <c r="V13" s="1552" t="s">
        <v>1581</v>
      </c>
      <c r="W13" s="1553" t="s">
        <v>1581</v>
      </c>
      <c r="X13" s="1551" t="s">
        <v>1581</v>
      </c>
      <c r="Y13" s="1552" t="s">
        <v>1581</v>
      </c>
      <c r="Z13" s="1552" t="s">
        <v>1581</v>
      </c>
      <c r="AA13" s="1552" t="s">
        <v>1581</v>
      </c>
      <c r="AB13" s="1552" t="s">
        <v>1581</v>
      </c>
      <c r="AC13" s="1553" t="s">
        <v>1581</v>
      </c>
      <c r="AD13" s="359"/>
    </row>
    <row r="14" spans="1:30" s="1554" customFormat="1">
      <c r="A14" s="1555" t="s">
        <v>3649</v>
      </c>
      <c r="B14" s="1556"/>
      <c r="C14" s="1557"/>
      <c r="D14" s="1557"/>
      <c r="E14" s="1557"/>
      <c r="F14" s="1633">
        <f>L14+R14+X14</f>
        <v>0</v>
      </c>
      <c r="G14" s="1633">
        <f>M14+S14+Y14</f>
        <v>0</v>
      </c>
      <c r="H14" s="1634">
        <f>+F14-G14</f>
        <v>0</v>
      </c>
      <c r="I14" s="1633">
        <f>O14+U14+AA14</f>
        <v>0</v>
      </c>
      <c r="J14" s="1633">
        <f t="shared" ref="J14" si="0">P14+V14+AB14</f>
        <v>0</v>
      </c>
      <c r="K14" s="1561">
        <f t="shared" ref="K14:K19" si="1">+I14-H14</f>
        <v>0</v>
      </c>
      <c r="L14" s="1558"/>
      <c r="M14" s="1559"/>
      <c r="N14" s="1560">
        <f t="shared" ref="N14:N19" si="2">+L14-M14</f>
        <v>0</v>
      </c>
      <c r="O14" s="1559"/>
      <c r="P14" s="1559"/>
      <c r="Q14" s="1561">
        <f t="shared" ref="Q14:Q19" si="3">+O14-N14</f>
        <v>0</v>
      </c>
      <c r="R14" s="1558"/>
      <c r="S14" s="1559"/>
      <c r="T14" s="1560">
        <f t="shared" ref="T14:T19" si="4">+R14-S14</f>
        <v>0</v>
      </c>
      <c r="U14" s="1559"/>
      <c r="V14" s="1559"/>
      <c r="W14" s="1561">
        <f t="shared" ref="W14:W19" si="5">+U14-T14</f>
        <v>0</v>
      </c>
      <c r="X14" s="1558"/>
      <c r="Y14" s="1559"/>
      <c r="Z14" s="1560">
        <f t="shared" ref="Z14:Z19" si="6">+X14-Y14</f>
        <v>0</v>
      </c>
      <c r="AA14" s="1559"/>
      <c r="AB14" s="1559"/>
      <c r="AC14" s="1561">
        <f t="shared" ref="AC14:AC19" si="7">+AA14-Z14</f>
        <v>0</v>
      </c>
      <c r="AD14" s="359"/>
    </row>
    <row r="15" spans="1:30" s="1554" customFormat="1">
      <c r="A15" s="1555" t="s">
        <v>3650</v>
      </c>
      <c r="B15" s="1556"/>
      <c r="C15" s="1557"/>
      <c r="D15" s="1557"/>
      <c r="E15" s="1557"/>
      <c r="F15" s="1633">
        <f t="shared" ref="F15:F17" si="8">L15+R15+X15</f>
        <v>0</v>
      </c>
      <c r="G15" s="1633">
        <f t="shared" ref="G15:G17" si="9">M15+S15+Y15</f>
        <v>0</v>
      </c>
      <c r="H15" s="1635">
        <f t="shared" ref="H15:H19" si="10">+F15-G15</f>
        <v>0</v>
      </c>
      <c r="I15" s="1633">
        <f t="shared" ref="I15:I17" si="11">O15+U15+AA15</f>
        <v>0</v>
      </c>
      <c r="J15" s="1633">
        <f t="shared" ref="J15:J17" si="12">P15+V15+AB15</f>
        <v>0</v>
      </c>
      <c r="K15" s="1561">
        <f t="shared" si="1"/>
        <v>0</v>
      </c>
      <c r="L15" s="1558"/>
      <c r="M15" s="1559"/>
      <c r="N15" s="1560">
        <f t="shared" si="2"/>
        <v>0</v>
      </c>
      <c r="O15" s="1559"/>
      <c r="P15" s="1559"/>
      <c r="Q15" s="1561">
        <f t="shared" si="3"/>
        <v>0</v>
      </c>
      <c r="R15" s="1558"/>
      <c r="S15" s="1559"/>
      <c r="T15" s="1560">
        <f t="shared" si="4"/>
        <v>0</v>
      </c>
      <c r="U15" s="1559"/>
      <c r="V15" s="1559"/>
      <c r="W15" s="1561">
        <f t="shared" si="5"/>
        <v>0</v>
      </c>
      <c r="X15" s="1558"/>
      <c r="Y15" s="1559"/>
      <c r="Z15" s="1560">
        <f t="shared" si="6"/>
        <v>0</v>
      </c>
      <c r="AA15" s="1559"/>
      <c r="AB15" s="1559"/>
      <c r="AC15" s="1561">
        <f t="shared" si="7"/>
        <v>0</v>
      </c>
      <c r="AD15" s="359"/>
    </row>
    <row r="16" spans="1:30" s="1554" customFormat="1">
      <c r="A16" s="1555" t="s">
        <v>3651</v>
      </c>
      <c r="B16" s="1556"/>
      <c r="C16" s="1557"/>
      <c r="D16" s="1557"/>
      <c r="E16" s="1557"/>
      <c r="F16" s="1633">
        <f t="shared" si="8"/>
        <v>0</v>
      </c>
      <c r="G16" s="1633">
        <f t="shared" si="9"/>
        <v>0</v>
      </c>
      <c r="H16" s="1635">
        <f t="shared" si="10"/>
        <v>0</v>
      </c>
      <c r="I16" s="1633">
        <f t="shared" si="11"/>
        <v>0</v>
      </c>
      <c r="J16" s="1633">
        <f t="shared" si="12"/>
        <v>0</v>
      </c>
      <c r="K16" s="1561">
        <f t="shared" si="1"/>
        <v>0</v>
      </c>
      <c r="L16" s="1558"/>
      <c r="M16" s="1559"/>
      <c r="N16" s="1560">
        <f t="shared" si="2"/>
        <v>0</v>
      </c>
      <c r="O16" s="1559"/>
      <c r="P16" s="1559"/>
      <c r="Q16" s="1561">
        <f t="shared" si="3"/>
        <v>0</v>
      </c>
      <c r="R16" s="1558"/>
      <c r="S16" s="1559"/>
      <c r="T16" s="1560">
        <f t="shared" si="4"/>
        <v>0</v>
      </c>
      <c r="U16" s="1559"/>
      <c r="V16" s="1559"/>
      <c r="W16" s="1561">
        <f t="shared" si="5"/>
        <v>0</v>
      </c>
      <c r="X16" s="1558"/>
      <c r="Y16" s="1559"/>
      <c r="Z16" s="1560">
        <f t="shared" si="6"/>
        <v>0</v>
      </c>
      <c r="AA16" s="1559"/>
      <c r="AB16" s="1559"/>
      <c r="AC16" s="1561">
        <f t="shared" si="7"/>
        <v>0</v>
      </c>
      <c r="AD16" s="359"/>
    </row>
    <row r="17" spans="1:30" s="1554" customFormat="1">
      <c r="A17" s="1555" t="s">
        <v>3652</v>
      </c>
      <c r="B17" s="1556"/>
      <c r="C17" s="1557"/>
      <c r="D17" s="1557"/>
      <c r="E17" s="1557"/>
      <c r="F17" s="1633">
        <f t="shared" si="8"/>
        <v>0</v>
      </c>
      <c r="G17" s="1633">
        <f t="shared" si="9"/>
        <v>0</v>
      </c>
      <c r="H17" s="1635">
        <f t="shared" si="10"/>
        <v>0</v>
      </c>
      <c r="I17" s="1633">
        <f t="shared" si="11"/>
        <v>0</v>
      </c>
      <c r="J17" s="1633">
        <f t="shared" si="12"/>
        <v>0</v>
      </c>
      <c r="K17" s="1561">
        <f t="shared" si="1"/>
        <v>0</v>
      </c>
      <c r="L17" s="1558"/>
      <c r="M17" s="1559"/>
      <c r="N17" s="1560">
        <f t="shared" si="2"/>
        <v>0</v>
      </c>
      <c r="O17" s="1559"/>
      <c r="P17" s="1559"/>
      <c r="Q17" s="1561">
        <f t="shared" si="3"/>
        <v>0</v>
      </c>
      <c r="R17" s="1558"/>
      <c r="S17" s="1559"/>
      <c r="T17" s="1560">
        <f t="shared" si="4"/>
        <v>0</v>
      </c>
      <c r="U17" s="1559"/>
      <c r="V17" s="1559"/>
      <c r="W17" s="1561">
        <f t="shared" si="5"/>
        <v>0</v>
      </c>
      <c r="X17" s="1558"/>
      <c r="Y17" s="1559"/>
      <c r="Z17" s="1560">
        <f t="shared" si="6"/>
        <v>0</v>
      </c>
      <c r="AA17" s="1559"/>
      <c r="AB17" s="1559"/>
      <c r="AC17" s="1561">
        <f t="shared" si="7"/>
        <v>0</v>
      </c>
      <c r="AD17" s="359"/>
    </row>
    <row r="18" spans="1:30" s="1563" customFormat="1" ht="25.5">
      <c r="A18" s="1562" t="s">
        <v>3653</v>
      </c>
      <c r="B18" s="1556"/>
      <c r="C18" s="1557"/>
      <c r="D18" s="1557"/>
      <c r="E18" s="1557"/>
      <c r="F18" s="1635">
        <f>F118</f>
        <v>0</v>
      </c>
      <c r="G18" s="1635">
        <f>G118</f>
        <v>0</v>
      </c>
      <c r="H18" s="1635">
        <f t="shared" si="10"/>
        <v>0</v>
      </c>
      <c r="I18" s="1635">
        <f>I118</f>
        <v>0</v>
      </c>
      <c r="J18" s="1633">
        <f>P18+V18+AB18</f>
        <v>0</v>
      </c>
      <c r="K18" s="1561">
        <f t="shared" si="1"/>
        <v>0</v>
      </c>
      <c r="L18" s="1558"/>
      <c r="M18" s="1559"/>
      <c r="N18" s="1560">
        <f t="shared" si="2"/>
        <v>0</v>
      </c>
      <c r="O18" s="1559"/>
      <c r="P18" s="1559"/>
      <c r="Q18" s="1561">
        <f t="shared" si="3"/>
        <v>0</v>
      </c>
      <c r="R18" s="1558"/>
      <c r="S18" s="1559"/>
      <c r="T18" s="1560">
        <f t="shared" si="4"/>
        <v>0</v>
      </c>
      <c r="U18" s="1559"/>
      <c r="V18" s="1559"/>
      <c r="W18" s="1561">
        <f t="shared" si="5"/>
        <v>0</v>
      </c>
      <c r="X18" s="1558"/>
      <c r="Y18" s="1559"/>
      <c r="Z18" s="1560">
        <f t="shared" si="6"/>
        <v>0</v>
      </c>
      <c r="AA18" s="1559"/>
      <c r="AB18" s="1559"/>
      <c r="AC18" s="1561">
        <f t="shared" si="7"/>
        <v>0</v>
      </c>
      <c r="AD18" s="359"/>
    </row>
    <row r="19" spans="1:30" s="1563" customFormat="1" ht="12.75">
      <c r="A19" s="1555" t="s">
        <v>3654</v>
      </c>
      <c r="B19" s="1556"/>
      <c r="C19" s="1557"/>
      <c r="D19" s="1557"/>
      <c r="E19" s="1557"/>
      <c r="F19" s="1633">
        <f t="shared" ref="F19" si="13">L19+R19+X19</f>
        <v>0</v>
      </c>
      <c r="G19" s="1633">
        <f t="shared" ref="G19" si="14">M19+S19+Y19</f>
        <v>0</v>
      </c>
      <c r="H19" s="1635">
        <f t="shared" si="10"/>
        <v>0</v>
      </c>
      <c r="I19" s="1633">
        <f t="shared" ref="I19" si="15">O19+U19+AA19</f>
        <v>0</v>
      </c>
      <c r="J19" s="1633">
        <f t="shared" ref="J19" si="16">P19+V19+AB19</f>
        <v>0</v>
      </c>
      <c r="K19" s="1561">
        <f t="shared" si="1"/>
        <v>0</v>
      </c>
      <c r="L19" s="1558"/>
      <c r="M19" s="1559"/>
      <c r="N19" s="1560">
        <f t="shared" si="2"/>
        <v>0</v>
      </c>
      <c r="O19" s="1559"/>
      <c r="P19" s="1559"/>
      <c r="Q19" s="1561">
        <f t="shared" si="3"/>
        <v>0</v>
      </c>
      <c r="R19" s="1558"/>
      <c r="S19" s="1559"/>
      <c r="T19" s="1560">
        <f t="shared" si="4"/>
        <v>0</v>
      </c>
      <c r="U19" s="1559"/>
      <c r="V19" s="1559"/>
      <c r="W19" s="1561">
        <f t="shared" si="5"/>
        <v>0</v>
      </c>
      <c r="X19" s="1558"/>
      <c r="Y19" s="1559"/>
      <c r="Z19" s="1560">
        <f t="shared" si="6"/>
        <v>0</v>
      </c>
      <c r="AA19" s="1559"/>
      <c r="AB19" s="1559"/>
      <c r="AC19" s="1561">
        <f t="shared" si="7"/>
        <v>0</v>
      </c>
      <c r="AD19" s="359"/>
    </row>
    <row r="20" spans="1:30" s="1554" customFormat="1" ht="14.25" customHeight="1">
      <c r="A20" s="1564" t="s">
        <v>3655</v>
      </c>
      <c r="B20" s="1565"/>
      <c r="C20" s="1566"/>
      <c r="D20" s="1566"/>
      <c r="E20" s="1566"/>
      <c r="F20" s="1636">
        <f>SUM(F14:F19)</f>
        <v>0</v>
      </c>
      <c r="G20" s="1637">
        <f t="shared" ref="G20:AC20" si="17">SUM(G14:G19)</f>
        <v>0</v>
      </c>
      <c r="H20" s="1637">
        <f t="shared" si="17"/>
        <v>0</v>
      </c>
      <c r="I20" s="1637">
        <f t="shared" si="17"/>
        <v>0</v>
      </c>
      <c r="J20" s="1637">
        <f t="shared" si="17"/>
        <v>0</v>
      </c>
      <c r="K20" s="1569">
        <f t="shared" si="17"/>
        <v>0</v>
      </c>
      <c r="L20" s="1567">
        <f t="shared" si="17"/>
        <v>0</v>
      </c>
      <c r="M20" s="1568">
        <f t="shared" si="17"/>
        <v>0</v>
      </c>
      <c r="N20" s="1568">
        <f t="shared" si="17"/>
        <v>0</v>
      </c>
      <c r="O20" s="1568">
        <f t="shared" si="17"/>
        <v>0</v>
      </c>
      <c r="P20" s="1568">
        <f t="shared" si="17"/>
        <v>0</v>
      </c>
      <c r="Q20" s="1569">
        <f t="shared" si="17"/>
        <v>0</v>
      </c>
      <c r="R20" s="1567">
        <f t="shared" si="17"/>
        <v>0</v>
      </c>
      <c r="S20" s="1568">
        <f t="shared" si="17"/>
        <v>0</v>
      </c>
      <c r="T20" s="1568">
        <f t="shared" si="17"/>
        <v>0</v>
      </c>
      <c r="U20" s="1568">
        <f t="shared" si="17"/>
        <v>0</v>
      </c>
      <c r="V20" s="1568">
        <f t="shared" si="17"/>
        <v>0</v>
      </c>
      <c r="W20" s="1569">
        <f t="shared" si="17"/>
        <v>0</v>
      </c>
      <c r="X20" s="1567">
        <f t="shared" si="17"/>
        <v>0</v>
      </c>
      <c r="Y20" s="1568">
        <f t="shared" si="17"/>
        <v>0</v>
      </c>
      <c r="Z20" s="1568">
        <f t="shared" si="17"/>
        <v>0</v>
      </c>
      <c r="AA20" s="1568">
        <f t="shared" si="17"/>
        <v>0</v>
      </c>
      <c r="AB20" s="1568">
        <f t="shared" si="17"/>
        <v>0</v>
      </c>
      <c r="AC20" s="1569">
        <f t="shared" si="17"/>
        <v>0</v>
      </c>
      <c r="AD20" s="359"/>
    </row>
    <row r="21" spans="1:30" s="1554" customFormat="1" ht="14.25" customHeight="1">
      <c r="A21" s="1570"/>
      <c r="B21" s="1571"/>
      <c r="C21" s="1572"/>
      <c r="D21" s="1572"/>
      <c r="E21" s="1572"/>
      <c r="F21" s="1573"/>
      <c r="G21" s="1574"/>
      <c r="H21" s="1574"/>
      <c r="I21" s="1574"/>
      <c r="J21" s="1574"/>
      <c r="K21" s="1575"/>
      <c r="L21" s="1573"/>
      <c r="M21" s="1574"/>
      <c r="N21" s="1574"/>
      <c r="O21" s="1574"/>
      <c r="P21" s="1574"/>
      <c r="Q21" s="1575"/>
      <c r="R21" s="1573"/>
      <c r="S21" s="1574"/>
      <c r="T21" s="1574"/>
      <c r="U21" s="1574"/>
      <c r="V21" s="1574"/>
      <c r="W21" s="1575"/>
      <c r="X21" s="1573"/>
      <c r="Y21" s="1574"/>
      <c r="Z21" s="1574"/>
      <c r="AA21" s="1574"/>
      <c r="AB21" s="1574"/>
      <c r="AC21" s="1575"/>
      <c r="AD21" s="359"/>
    </row>
    <row r="22" spans="1:30" s="1554" customFormat="1" ht="14.25" customHeight="1">
      <c r="A22" s="1576" t="s">
        <v>3656</v>
      </c>
      <c r="B22" s="1577"/>
      <c r="C22" s="1578"/>
      <c r="D22" s="1578"/>
      <c r="E22" s="1578"/>
      <c r="F22" s="1579"/>
      <c r="G22" s="1580"/>
      <c r="H22" s="1580"/>
      <c r="I22" s="1580"/>
      <c r="J22" s="1580"/>
      <c r="K22" s="1581"/>
      <c r="L22" s="1579"/>
      <c r="M22" s="1580"/>
      <c r="N22" s="1580"/>
      <c r="O22" s="1580"/>
      <c r="P22" s="1580"/>
      <c r="Q22" s="1581"/>
      <c r="R22" s="1579"/>
      <c r="S22" s="1580"/>
      <c r="T22" s="1580"/>
      <c r="U22" s="1580"/>
      <c r="V22" s="1580"/>
      <c r="W22" s="1581"/>
      <c r="X22" s="1579"/>
      <c r="Y22" s="1580"/>
      <c r="Z22" s="1580"/>
      <c r="AA22" s="1580"/>
      <c r="AB22" s="1580"/>
      <c r="AC22" s="1581"/>
      <c r="AD22" s="359"/>
    </row>
    <row r="23" spans="1:30" s="1554" customFormat="1">
      <c r="A23" s="1582" t="s">
        <v>3657</v>
      </c>
      <c r="B23" s="1583"/>
      <c r="C23" s="1584"/>
      <c r="D23" s="1584"/>
      <c r="E23" s="1584"/>
      <c r="F23" s="1633">
        <f>L23+R23+X23</f>
        <v>0</v>
      </c>
      <c r="G23" s="1633">
        <f>M23+S23+Y23</f>
        <v>0</v>
      </c>
      <c r="H23" s="1560">
        <f t="shared" ref="H23:H29" si="18">+F23-G23</f>
        <v>0</v>
      </c>
      <c r="I23" s="1633">
        <f>O23+U23+AA23</f>
        <v>0</v>
      </c>
      <c r="J23" s="1633">
        <f t="shared" ref="J23" si="19">P23+V23+AB23</f>
        <v>0</v>
      </c>
      <c r="K23" s="1561">
        <f t="shared" ref="K23:K29" si="20">+I23-H23</f>
        <v>0</v>
      </c>
      <c r="L23" s="1558"/>
      <c r="M23" s="1559"/>
      <c r="N23" s="1560">
        <f t="shared" ref="N23:N29" si="21">+L23-M23</f>
        <v>0</v>
      </c>
      <c r="O23" s="1559"/>
      <c r="P23" s="1559"/>
      <c r="Q23" s="1561">
        <f t="shared" ref="Q23:Q29" si="22">+O23-N23</f>
        <v>0</v>
      </c>
      <c r="R23" s="1558"/>
      <c r="S23" s="1559"/>
      <c r="T23" s="1560">
        <f t="shared" ref="T23:T29" si="23">+R23-S23</f>
        <v>0</v>
      </c>
      <c r="U23" s="1559"/>
      <c r="V23" s="1559"/>
      <c r="W23" s="1561">
        <f t="shared" ref="W23:W29" si="24">+U23-T23</f>
        <v>0</v>
      </c>
      <c r="X23" s="1558"/>
      <c r="Y23" s="1559"/>
      <c r="Z23" s="1560">
        <f t="shared" ref="Z23:Z29" si="25">+X23-Y23</f>
        <v>0</v>
      </c>
      <c r="AA23" s="1559"/>
      <c r="AB23" s="1559"/>
      <c r="AC23" s="1561">
        <f t="shared" ref="AC23:AC29" si="26">+AA23-Z23</f>
        <v>0</v>
      </c>
      <c r="AD23" s="359"/>
    </row>
    <row r="24" spans="1:30" s="1554" customFormat="1">
      <c r="A24" s="1582" t="s">
        <v>3658</v>
      </c>
      <c r="B24" s="1583"/>
      <c r="C24" s="1584"/>
      <c r="D24" s="1584"/>
      <c r="E24" s="1584"/>
      <c r="F24" s="1633">
        <f t="shared" ref="F24:F29" si="27">L24+R24+X24</f>
        <v>0</v>
      </c>
      <c r="G24" s="1633">
        <f t="shared" ref="G24:G29" si="28">M24+S24+Y24</f>
        <v>0</v>
      </c>
      <c r="H24" s="1560">
        <f>+F24-G24</f>
        <v>0</v>
      </c>
      <c r="I24" s="1633">
        <f t="shared" ref="I24:I29" si="29">O24+U24+AA24</f>
        <v>0</v>
      </c>
      <c r="J24" s="1633">
        <f t="shared" ref="J24:J29" si="30">P24+V24+AB24</f>
        <v>0</v>
      </c>
      <c r="K24" s="1561">
        <f t="shared" si="20"/>
        <v>0</v>
      </c>
      <c r="L24" s="1558"/>
      <c r="M24" s="1559"/>
      <c r="N24" s="1560">
        <f t="shared" si="21"/>
        <v>0</v>
      </c>
      <c r="O24" s="1559"/>
      <c r="P24" s="1559"/>
      <c r="Q24" s="1561">
        <f t="shared" si="22"/>
        <v>0</v>
      </c>
      <c r="R24" s="1558"/>
      <c r="S24" s="1559"/>
      <c r="T24" s="1560">
        <f t="shared" si="23"/>
        <v>0</v>
      </c>
      <c r="U24" s="1559"/>
      <c r="V24" s="1559"/>
      <c r="W24" s="1561">
        <f t="shared" si="24"/>
        <v>0</v>
      </c>
      <c r="X24" s="1558"/>
      <c r="Y24" s="1559"/>
      <c r="Z24" s="1560">
        <f t="shared" si="25"/>
        <v>0</v>
      </c>
      <c r="AA24" s="1559"/>
      <c r="AB24" s="1559"/>
      <c r="AC24" s="1561">
        <f t="shared" si="26"/>
        <v>0</v>
      </c>
      <c r="AD24" s="359"/>
    </row>
    <row r="25" spans="1:30" s="1554" customFormat="1">
      <c r="A25" s="1582" t="s">
        <v>3659</v>
      </c>
      <c r="B25" s="1583"/>
      <c r="C25" s="1584"/>
      <c r="D25" s="1584"/>
      <c r="E25" s="1584"/>
      <c r="F25" s="1633">
        <f t="shared" si="27"/>
        <v>0</v>
      </c>
      <c r="G25" s="1633">
        <f t="shared" si="28"/>
        <v>0</v>
      </c>
      <c r="H25" s="1560">
        <f t="shared" si="18"/>
        <v>0</v>
      </c>
      <c r="I25" s="1633">
        <f t="shared" si="29"/>
        <v>0</v>
      </c>
      <c r="J25" s="1633">
        <f t="shared" si="30"/>
        <v>0</v>
      </c>
      <c r="K25" s="1561">
        <f t="shared" si="20"/>
        <v>0</v>
      </c>
      <c r="L25" s="1558"/>
      <c r="M25" s="1559"/>
      <c r="N25" s="1560">
        <f t="shared" si="21"/>
        <v>0</v>
      </c>
      <c r="O25" s="1559"/>
      <c r="P25" s="1559"/>
      <c r="Q25" s="1561">
        <f t="shared" si="22"/>
        <v>0</v>
      </c>
      <c r="R25" s="1558"/>
      <c r="S25" s="1559"/>
      <c r="T25" s="1560">
        <f t="shared" si="23"/>
        <v>0</v>
      </c>
      <c r="U25" s="1559"/>
      <c r="V25" s="1559"/>
      <c r="W25" s="1561">
        <f t="shared" si="24"/>
        <v>0</v>
      </c>
      <c r="X25" s="1558"/>
      <c r="Y25" s="1559"/>
      <c r="Z25" s="1560">
        <f t="shared" si="25"/>
        <v>0</v>
      </c>
      <c r="AA25" s="1559"/>
      <c r="AB25" s="1559"/>
      <c r="AC25" s="1561">
        <f t="shared" si="26"/>
        <v>0</v>
      </c>
      <c r="AD25" s="359"/>
    </row>
    <row r="26" spans="1:30" s="1554" customFormat="1">
      <c r="A26" s="1582" t="s">
        <v>3660</v>
      </c>
      <c r="B26" s="1583"/>
      <c r="C26" s="1584"/>
      <c r="D26" s="1584"/>
      <c r="E26" s="1584"/>
      <c r="F26" s="1633">
        <f t="shared" si="27"/>
        <v>0</v>
      </c>
      <c r="G26" s="1633">
        <f t="shared" si="28"/>
        <v>0</v>
      </c>
      <c r="H26" s="1560">
        <f t="shared" si="18"/>
        <v>0</v>
      </c>
      <c r="I26" s="1633">
        <f t="shared" si="29"/>
        <v>0</v>
      </c>
      <c r="J26" s="1633">
        <f t="shared" si="30"/>
        <v>0</v>
      </c>
      <c r="K26" s="1561">
        <f t="shared" si="20"/>
        <v>0</v>
      </c>
      <c r="L26" s="1558"/>
      <c r="M26" s="1559"/>
      <c r="N26" s="1560">
        <f t="shared" si="21"/>
        <v>0</v>
      </c>
      <c r="O26" s="1559"/>
      <c r="P26" s="1559"/>
      <c r="Q26" s="1561">
        <f t="shared" si="22"/>
        <v>0</v>
      </c>
      <c r="R26" s="1558"/>
      <c r="S26" s="1559"/>
      <c r="T26" s="1560">
        <f t="shared" si="23"/>
        <v>0</v>
      </c>
      <c r="U26" s="1559"/>
      <c r="V26" s="1559"/>
      <c r="W26" s="1561">
        <f t="shared" si="24"/>
        <v>0</v>
      </c>
      <c r="X26" s="1558"/>
      <c r="Y26" s="1559"/>
      <c r="Z26" s="1560">
        <f t="shared" si="25"/>
        <v>0</v>
      </c>
      <c r="AA26" s="1559"/>
      <c r="AB26" s="1559"/>
      <c r="AC26" s="1561">
        <f t="shared" si="26"/>
        <v>0</v>
      </c>
      <c r="AD26" s="359"/>
    </row>
    <row r="27" spans="1:30" s="1554" customFormat="1">
      <c r="A27" s="1582" t="s">
        <v>3661</v>
      </c>
      <c r="B27" s="1583"/>
      <c r="C27" s="1584"/>
      <c r="D27" s="1584"/>
      <c r="E27" s="1584"/>
      <c r="F27" s="1633">
        <f t="shared" si="27"/>
        <v>0</v>
      </c>
      <c r="G27" s="1633">
        <f t="shared" si="28"/>
        <v>0</v>
      </c>
      <c r="H27" s="1560">
        <f t="shared" si="18"/>
        <v>0</v>
      </c>
      <c r="I27" s="1633">
        <f t="shared" si="29"/>
        <v>0</v>
      </c>
      <c r="J27" s="1633">
        <f t="shared" si="30"/>
        <v>0</v>
      </c>
      <c r="K27" s="1561">
        <f t="shared" si="20"/>
        <v>0</v>
      </c>
      <c r="L27" s="1558"/>
      <c r="M27" s="1559"/>
      <c r="N27" s="1560">
        <f t="shared" si="21"/>
        <v>0</v>
      </c>
      <c r="O27" s="1559"/>
      <c r="P27" s="1559"/>
      <c r="Q27" s="1561">
        <f>+O27-N27</f>
        <v>0</v>
      </c>
      <c r="R27" s="1558"/>
      <c r="S27" s="1559"/>
      <c r="T27" s="1560">
        <f t="shared" si="23"/>
        <v>0</v>
      </c>
      <c r="U27" s="1559"/>
      <c r="V27" s="1559"/>
      <c r="W27" s="1561">
        <f t="shared" si="24"/>
        <v>0</v>
      </c>
      <c r="X27" s="1558"/>
      <c r="Y27" s="1559"/>
      <c r="Z27" s="1560">
        <f t="shared" si="25"/>
        <v>0</v>
      </c>
      <c r="AA27" s="1559"/>
      <c r="AB27" s="1559"/>
      <c r="AC27" s="1561">
        <f t="shared" si="26"/>
        <v>0</v>
      </c>
      <c r="AD27" s="359"/>
    </row>
    <row r="28" spans="1:30" s="1554" customFormat="1">
      <c r="A28" s="1582" t="s">
        <v>3662</v>
      </c>
      <c r="B28" s="1583"/>
      <c r="C28" s="1584"/>
      <c r="D28" s="1584"/>
      <c r="E28" s="1584"/>
      <c r="F28" s="1633">
        <f t="shared" si="27"/>
        <v>0</v>
      </c>
      <c r="G28" s="1633">
        <f t="shared" si="28"/>
        <v>0</v>
      </c>
      <c r="H28" s="1560">
        <f t="shared" si="18"/>
        <v>0</v>
      </c>
      <c r="I28" s="1633">
        <f t="shared" si="29"/>
        <v>0</v>
      </c>
      <c r="J28" s="1633">
        <f t="shared" si="30"/>
        <v>0</v>
      </c>
      <c r="K28" s="1561">
        <f t="shared" si="20"/>
        <v>0</v>
      </c>
      <c r="L28" s="1558"/>
      <c r="M28" s="1559"/>
      <c r="N28" s="1560">
        <f t="shared" si="21"/>
        <v>0</v>
      </c>
      <c r="O28" s="1559"/>
      <c r="P28" s="1559"/>
      <c r="Q28" s="1561">
        <f t="shared" si="22"/>
        <v>0</v>
      </c>
      <c r="R28" s="1558"/>
      <c r="S28" s="1559"/>
      <c r="T28" s="1560">
        <f t="shared" si="23"/>
        <v>0</v>
      </c>
      <c r="U28" s="1559"/>
      <c r="V28" s="1559"/>
      <c r="W28" s="1561">
        <f t="shared" si="24"/>
        <v>0</v>
      </c>
      <c r="X28" s="1558"/>
      <c r="Y28" s="1559"/>
      <c r="Z28" s="1560">
        <f t="shared" si="25"/>
        <v>0</v>
      </c>
      <c r="AA28" s="1559"/>
      <c r="AB28" s="1559"/>
      <c r="AC28" s="1561">
        <f t="shared" si="26"/>
        <v>0</v>
      </c>
      <c r="AD28" s="359"/>
    </row>
    <row r="29" spans="1:30" s="1563" customFormat="1" ht="12.75">
      <c r="A29" s="1582" t="s">
        <v>3663</v>
      </c>
      <c r="B29" s="1583"/>
      <c r="C29" s="1584"/>
      <c r="D29" s="1584"/>
      <c r="E29" s="1584"/>
      <c r="F29" s="1633">
        <f t="shared" si="27"/>
        <v>0</v>
      </c>
      <c r="G29" s="1633">
        <f t="shared" si="28"/>
        <v>0</v>
      </c>
      <c r="H29" s="1560">
        <f t="shared" si="18"/>
        <v>0</v>
      </c>
      <c r="I29" s="1633">
        <f t="shared" si="29"/>
        <v>0</v>
      </c>
      <c r="J29" s="1633">
        <f t="shared" si="30"/>
        <v>0</v>
      </c>
      <c r="K29" s="1561">
        <f t="shared" si="20"/>
        <v>0</v>
      </c>
      <c r="L29" s="1558"/>
      <c r="M29" s="1559"/>
      <c r="N29" s="1560">
        <f t="shared" si="21"/>
        <v>0</v>
      </c>
      <c r="O29" s="1559"/>
      <c r="P29" s="1559"/>
      <c r="Q29" s="1561">
        <f t="shared" si="22"/>
        <v>0</v>
      </c>
      <c r="R29" s="1558"/>
      <c r="S29" s="1559"/>
      <c r="T29" s="1560">
        <f t="shared" si="23"/>
        <v>0</v>
      </c>
      <c r="U29" s="1559"/>
      <c r="V29" s="1559"/>
      <c r="W29" s="1561">
        <f t="shared" si="24"/>
        <v>0</v>
      </c>
      <c r="X29" s="1558"/>
      <c r="Y29" s="1559"/>
      <c r="Z29" s="1560">
        <f t="shared" si="25"/>
        <v>0</v>
      </c>
      <c r="AA29" s="1559"/>
      <c r="AB29" s="1559"/>
      <c r="AC29" s="1561">
        <f t="shared" si="26"/>
        <v>0</v>
      </c>
      <c r="AD29" s="359"/>
    </row>
    <row r="30" spans="1:30" s="1554" customFormat="1" ht="15" thickBot="1">
      <c r="A30" s="1585" t="s">
        <v>1648</v>
      </c>
      <c r="B30" s="1565"/>
      <c r="C30" s="1566"/>
      <c r="D30" s="1566"/>
      <c r="E30" s="1566"/>
      <c r="F30" s="1586">
        <f t="shared" ref="F30:AC30" si="31">SUM(F20:F29)</f>
        <v>0</v>
      </c>
      <c r="G30" s="1587">
        <f>SUM(G20:G29)</f>
        <v>0</v>
      </c>
      <c r="H30" s="1587">
        <f t="shared" si="31"/>
        <v>0</v>
      </c>
      <c r="I30" s="1587">
        <f t="shared" si="31"/>
        <v>0</v>
      </c>
      <c r="J30" s="1587">
        <f>SUM(J20:J29)</f>
        <v>0</v>
      </c>
      <c r="K30" s="1588">
        <f t="shared" si="31"/>
        <v>0</v>
      </c>
      <c r="L30" s="1586">
        <f t="shared" si="31"/>
        <v>0</v>
      </c>
      <c r="M30" s="1587">
        <f t="shared" si="31"/>
        <v>0</v>
      </c>
      <c r="N30" s="1587">
        <f t="shared" si="31"/>
        <v>0</v>
      </c>
      <c r="O30" s="1587">
        <f>SUM(O20:O29)</f>
        <v>0</v>
      </c>
      <c r="P30" s="1587">
        <f>SUM(P20:P29)</f>
        <v>0</v>
      </c>
      <c r="Q30" s="1588">
        <f t="shared" si="31"/>
        <v>0</v>
      </c>
      <c r="R30" s="1586">
        <f t="shared" si="31"/>
        <v>0</v>
      </c>
      <c r="S30" s="1587">
        <f t="shared" si="31"/>
        <v>0</v>
      </c>
      <c r="T30" s="1587">
        <f t="shared" si="31"/>
        <v>0</v>
      </c>
      <c r="U30" s="1587">
        <f t="shared" si="31"/>
        <v>0</v>
      </c>
      <c r="V30" s="1587">
        <f>SUM(V20:V29)</f>
        <v>0</v>
      </c>
      <c r="W30" s="1588">
        <f t="shared" si="31"/>
        <v>0</v>
      </c>
      <c r="X30" s="1586">
        <f t="shared" si="31"/>
        <v>0</v>
      </c>
      <c r="Y30" s="1587">
        <f t="shared" si="31"/>
        <v>0</v>
      </c>
      <c r="Z30" s="1587">
        <f t="shared" si="31"/>
        <v>0</v>
      </c>
      <c r="AA30" s="1587">
        <f t="shared" si="31"/>
        <v>0</v>
      </c>
      <c r="AB30" s="1587">
        <f t="shared" si="31"/>
        <v>0</v>
      </c>
      <c r="AC30" s="1588">
        <f t="shared" si="31"/>
        <v>0</v>
      </c>
      <c r="AD30" s="359"/>
    </row>
    <row r="31" spans="1:30" ht="12" customHeight="1">
      <c r="A31" s="1537"/>
      <c r="B31" s="1537"/>
      <c r="C31" s="1537"/>
      <c r="D31" s="1537"/>
      <c r="E31" s="1537"/>
      <c r="F31" s="1537"/>
      <c r="G31" s="1537"/>
      <c r="H31" s="1537"/>
      <c r="I31" s="1537"/>
      <c r="J31" s="1537"/>
      <c r="K31" s="1537"/>
      <c r="L31" s="1537"/>
      <c r="M31" s="1537"/>
      <c r="N31" s="1537"/>
      <c r="O31" s="1537"/>
      <c r="P31" s="1537"/>
      <c r="Q31" s="1537"/>
      <c r="R31" s="1537"/>
      <c r="S31" s="1537"/>
      <c r="T31" s="1537"/>
      <c r="U31" s="1537"/>
      <c r="V31" s="1537"/>
      <c r="W31" s="1537"/>
      <c r="X31" s="1537"/>
      <c r="Y31" s="1537"/>
      <c r="Z31" s="1537"/>
      <c r="AA31" s="1537"/>
      <c r="AB31" s="1537"/>
      <c r="AC31" s="1537"/>
    </row>
    <row r="32" spans="1:30">
      <c r="A32" s="1537"/>
      <c r="B32" s="1537"/>
      <c r="C32" s="1537"/>
      <c r="D32" s="1537"/>
      <c r="E32" s="1537"/>
      <c r="F32" s="1537"/>
      <c r="G32" s="1537"/>
      <c r="H32" s="1537"/>
      <c r="I32" s="1537"/>
      <c r="J32" s="1537"/>
      <c r="K32" s="1537"/>
      <c r="L32" s="1537"/>
      <c r="M32" s="1537"/>
      <c r="N32" s="1537"/>
      <c r="O32" s="1537"/>
      <c r="P32" s="1537"/>
      <c r="Q32" s="1537"/>
      <c r="R32" s="1537"/>
      <c r="S32" s="1537"/>
      <c r="T32" s="1537"/>
      <c r="U32" s="1537"/>
      <c r="V32" s="1537"/>
      <c r="W32" s="1537"/>
      <c r="X32" s="1537"/>
      <c r="Y32" s="1537"/>
      <c r="Z32" s="1537"/>
      <c r="AA32" s="1537"/>
      <c r="AB32" s="1537"/>
      <c r="AC32" s="1537"/>
    </row>
    <row r="33" spans="1:18" ht="15" thickBot="1"/>
    <row r="34" spans="1:18" ht="57">
      <c r="A34" s="1852" t="s">
        <v>3664</v>
      </c>
      <c r="F34" s="1589" t="s">
        <v>272</v>
      </c>
      <c r="G34" s="1589" t="s">
        <v>3644</v>
      </c>
      <c r="H34" s="1589" t="s">
        <v>3645</v>
      </c>
      <c r="I34" s="1589" t="s">
        <v>3646</v>
      </c>
      <c r="J34" s="1589" t="s">
        <v>3665</v>
      </c>
      <c r="K34" s="1589" t="s">
        <v>3666</v>
      </c>
      <c r="L34" s="1589" t="s">
        <v>3667</v>
      </c>
      <c r="M34" s="1590" t="s">
        <v>3648</v>
      </c>
      <c r="N34" s="1589" t="s">
        <v>3668</v>
      </c>
      <c r="O34" s="1589" t="s">
        <v>3669</v>
      </c>
      <c r="P34" s="1591" t="s">
        <v>3670</v>
      </c>
      <c r="Q34" s="1591" t="s">
        <v>3671</v>
      </c>
      <c r="R34" s="1592" t="s">
        <v>3672</v>
      </c>
    </row>
    <row r="35" spans="1:18" ht="14.25" customHeight="1">
      <c r="A35" s="1853"/>
      <c r="F35" s="1593" t="s">
        <v>1581</v>
      </c>
      <c r="G35" s="1593" t="s">
        <v>1581</v>
      </c>
      <c r="H35" s="1593" t="s">
        <v>1581</v>
      </c>
      <c r="I35" s="1593" t="s">
        <v>1581</v>
      </c>
      <c r="J35" s="1593" t="s">
        <v>1581</v>
      </c>
      <c r="K35" s="1593" t="s">
        <v>1581</v>
      </c>
      <c r="L35" s="1593" t="s">
        <v>1581</v>
      </c>
      <c r="M35" s="1593" t="s">
        <v>1581</v>
      </c>
      <c r="N35" s="1594"/>
      <c r="O35" s="1594"/>
      <c r="P35" s="1594"/>
      <c r="Q35" s="1594"/>
      <c r="R35" s="1595"/>
    </row>
    <row r="36" spans="1:18">
      <c r="A36" s="1596" t="s">
        <v>3673</v>
      </c>
      <c r="B36" s="1541">
        <v>0</v>
      </c>
      <c r="C36" s="1541">
        <v>0</v>
      </c>
      <c r="D36" s="1541">
        <v>0</v>
      </c>
      <c r="E36" s="1541">
        <v>0</v>
      </c>
      <c r="F36" s="1597"/>
      <c r="G36" s="1597"/>
      <c r="H36" s="1598">
        <f>F36-G36</f>
        <v>0</v>
      </c>
      <c r="I36" s="1598">
        <f t="shared" ref="I36:I99" si="32">J36-K36-L36</f>
        <v>0</v>
      </c>
      <c r="J36" s="1597"/>
      <c r="K36" s="1597"/>
      <c r="L36" s="1597"/>
      <c r="M36" s="1598">
        <f t="shared" ref="M36:M99" si="33">I36-H36</f>
        <v>0</v>
      </c>
      <c r="N36" s="1599"/>
      <c r="O36" s="1600"/>
      <c r="P36" s="1601"/>
      <c r="Q36" s="1601"/>
      <c r="R36" s="1602"/>
    </row>
    <row r="37" spans="1:18">
      <c r="A37" s="1596" t="s">
        <v>3674</v>
      </c>
      <c r="F37" s="1597"/>
      <c r="G37" s="1597"/>
      <c r="H37" s="1598">
        <f t="shared" ref="H37:H100" si="34">F37-G37</f>
        <v>0</v>
      </c>
      <c r="I37" s="1598">
        <f t="shared" si="32"/>
        <v>0</v>
      </c>
      <c r="J37" s="1597"/>
      <c r="K37" s="1597"/>
      <c r="L37" s="1597"/>
      <c r="M37" s="1598">
        <f t="shared" si="33"/>
        <v>0</v>
      </c>
      <c r="N37" s="1599"/>
      <c r="O37" s="1600"/>
      <c r="P37" s="1601" t="s">
        <v>3675</v>
      </c>
      <c r="Q37" s="1601" t="s">
        <v>3676</v>
      </c>
      <c r="R37" s="1602"/>
    </row>
    <row r="38" spans="1:18">
      <c r="A38" s="1596" t="s">
        <v>3674</v>
      </c>
      <c r="F38" s="1597"/>
      <c r="G38" s="1597"/>
      <c r="H38" s="1598">
        <f t="shared" si="34"/>
        <v>0</v>
      </c>
      <c r="I38" s="1598">
        <f t="shared" si="32"/>
        <v>0</v>
      </c>
      <c r="J38" s="1597"/>
      <c r="K38" s="1597"/>
      <c r="L38" s="1597"/>
      <c r="M38" s="1598">
        <f t="shared" si="33"/>
        <v>0</v>
      </c>
      <c r="N38" s="1599"/>
      <c r="O38" s="1600"/>
      <c r="P38" s="1601" t="s">
        <v>3675</v>
      </c>
      <c r="Q38" s="1601" t="s">
        <v>3676</v>
      </c>
      <c r="R38" s="1602"/>
    </row>
    <row r="39" spans="1:18">
      <c r="A39" s="1596" t="s">
        <v>3674</v>
      </c>
      <c r="F39" s="1597"/>
      <c r="G39" s="1597"/>
      <c r="H39" s="1598">
        <f t="shared" si="34"/>
        <v>0</v>
      </c>
      <c r="I39" s="1598">
        <f t="shared" si="32"/>
        <v>0</v>
      </c>
      <c r="J39" s="1597"/>
      <c r="K39" s="1597"/>
      <c r="L39" s="1597"/>
      <c r="M39" s="1598">
        <f t="shared" si="33"/>
        <v>0</v>
      </c>
      <c r="N39" s="1599"/>
      <c r="O39" s="1600"/>
      <c r="P39" s="1601" t="s">
        <v>3675</v>
      </c>
      <c r="Q39" s="1601" t="s">
        <v>3676</v>
      </c>
      <c r="R39" s="1602"/>
    </row>
    <row r="40" spans="1:18">
      <c r="A40" s="1596" t="s">
        <v>3674</v>
      </c>
      <c r="F40" s="1597"/>
      <c r="G40" s="1597"/>
      <c r="H40" s="1598">
        <f t="shared" si="34"/>
        <v>0</v>
      </c>
      <c r="I40" s="1598">
        <f t="shared" si="32"/>
        <v>0</v>
      </c>
      <c r="J40" s="1597"/>
      <c r="K40" s="1597"/>
      <c r="L40" s="1597"/>
      <c r="M40" s="1598">
        <f t="shared" si="33"/>
        <v>0</v>
      </c>
      <c r="N40" s="1599"/>
      <c r="O40" s="1600"/>
      <c r="P40" s="1601" t="s">
        <v>3675</v>
      </c>
      <c r="Q40" s="1601" t="s">
        <v>3676</v>
      </c>
      <c r="R40" s="1602"/>
    </row>
    <row r="41" spans="1:18">
      <c r="A41" s="1596" t="s">
        <v>3674</v>
      </c>
      <c r="F41" s="1597"/>
      <c r="G41" s="1597"/>
      <c r="H41" s="1598">
        <f t="shared" si="34"/>
        <v>0</v>
      </c>
      <c r="I41" s="1598">
        <f t="shared" si="32"/>
        <v>0</v>
      </c>
      <c r="J41" s="1597"/>
      <c r="K41" s="1597"/>
      <c r="L41" s="1597"/>
      <c r="M41" s="1598">
        <f t="shared" si="33"/>
        <v>0</v>
      </c>
      <c r="N41" s="1599"/>
      <c r="O41" s="1600"/>
      <c r="P41" s="1601" t="s">
        <v>3675</v>
      </c>
      <c r="Q41" s="1601" t="s">
        <v>3676</v>
      </c>
      <c r="R41" s="1602"/>
    </row>
    <row r="42" spans="1:18">
      <c r="A42" s="1596" t="s">
        <v>3674</v>
      </c>
      <c r="F42" s="1597"/>
      <c r="G42" s="1597"/>
      <c r="H42" s="1598">
        <f t="shared" si="34"/>
        <v>0</v>
      </c>
      <c r="I42" s="1598">
        <f t="shared" si="32"/>
        <v>0</v>
      </c>
      <c r="J42" s="1597"/>
      <c r="K42" s="1597"/>
      <c r="L42" s="1597"/>
      <c r="M42" s="1598">
        <f t="shared" si="33"/>
        <v>0</v>
      </c>
      <c r="N42" s="1599"/>
      <c r="O42" s="1600"/>
      <c r="P42" s="1601" t="s">
        <v>3675</v>
      </c>
      <c r="Q42" s="1601" t="s">
        <v>3676</v>
      </c>
      <c r="R42" s="1602"/>
    </row>
    <row r="43" spans="1:18">
      <c r="A43" s="1596" t="s">
        <v>3674</v>
      </c>
      <c r="F43" s="1597"/>
      <c r="G43" s="1597"/>
      <c r="H43" s="1598">
        <f t="shared" si="34"/>
        <v>0</v>
      </c>
      <c r="I43" s="1598">
        <f t="shared" si="32"/>
        <v>0</v>
      </c>
      <c r="J43" s="1597"/>
      <c r="K43" s="1597"/>
      <c r="L43" s="1597"/>
      <c r="M43" s="1598">
        <f t="shared" si="33"/>
        <v>0</v>
      </c>
      <c r="N43" s="1599"/>
      <c r="O43" s="1600"/>
      <c r="P43" s="1601" t="s">
        <v>3675</v>
      </c>
      <c r="Q43" s="1601" t="s">
        <v>3676</v>
      </c>
      <c r="R43" s="1602"/>
    </row>
    <row r="44" spans="1:18">
      <c r="A44" s="1596" t="s">
        <v>3674</v>
      </c>
      <c r="F44" s="1597"/>
      <c r="G44" s="1597"/>
      <c r="H44" s="1598">
        <f t="shared" si="34"/>
        <v>0</v>
      </c>
      <c r="I44" s="1598">
        <f t="shared" si="32"/>
        <v>0</v>
      </c>
      <c r="J44" s="1597"/>
      <c r="K44" s="1597"/>
      <c r="L44" s="1597"/>
      <c r="M44" s="1598">
        <f t="shared" si="33"/>
        <v>0</v>
      </c>
      <c r="N44" s="1599"/>
      <c r="O44" s="1600"/>
      <c r="P44" s="1601" t="s">
        <v>3675</v>
      </c>
      <c r="Q44" s="1601" t="s">
        <v>3676</v>
      </c>
      <c r="R44" s="1602"/>
    </row>
    <row r="45" spans="1:18">
      <c r="A45" s="1596" t="s">
        <v>3674</v>
      </c>
      <c r="F45" s="1597"/>
      <c r="G45" s="1597"/>
      <c r="H45" s="1598">
        <f t="shared" si="34"/>
        <v>0</v>
      </c>
      <c r="I45" s="1598">
        <f t="shared" si="32"/>
        <v>0</v>
      </c>
      <c r="J45" s="1597"/>
      <c r="K45" s="1597"/>
      <c r="L45" s="1597"/>
      <c r="M45" s="1598">
        <f t="shared" si="33"/>
        <v>0</v>
      </c>
      <c r="N45" s="1599"/>
      <c r="O45" s="1600"/>
      <c r="P45" s="1601" t="s">
        <v>3675</v>
      </c>
      <c r="Q45" s="1601" t="s">
        <v>3676</v>
      </c>
      <c r="R45" s="1602"/>
    </row>
    <row r="46" spans="1:18">
      <c r="A46" s="1596" t="s">
        <v>3674</v>
      </c>
      <c r="F46" s="1597"/>
      <c r="G46" s="1597"/>
      <c r="H46" s="1598">
        <f t="shared" si="34"/>
        <v>0</v>
      </c>
      <c r="I46" s="1598">
        <f t="shared" si="32"/>
        <v>0</v>
      </c>
      <c r="J46" s="1597"/>
      <c r="K46" s="1597"/>
      <c r="L46" s="1597"/>
      <c r="M46" s="1598">
        <f t="shared" si="33"/>
        <v>0</v>
      </c>
      <c r="N46" s="1599"/>
      <c r="O46" s="1600"/>
      <c r="P46" s="1601" t="s">
        <v>3675</v>
      </c>
      <c r="Q46" s="1601" t="s">
        <v>3676</v>
      </c>
      <c r="R46" s="1602"/>
    </row>
    <row r="47" spans="1:18">
      <c r="A47" s="1596" t="s">
        <v>3674</v>
      </c>
      <c r="F47" s="1597"/>
      <c r="G47" s="1597"/>
      <c r="H47" s="1598">
        <f t="shared" si="34"/>
        <v>0</v>
      </c>
      <c r="I47" s="1598">
        <f t="shared" si="32"/>
        <v>0</v>
      </c>
      <c r="J47" s="1597"/>
      <c r="K47" s="1597"/>
      <c r="L47" s="1597"/>
      <c r="M47" s="1598">
        <f t="shared" si="33"/>
        <v>0</v>
      </c>
      <c r="N47" s="1599"/>
      <c r="O47" s="1600"/>
      <c r="P47" s="1601" t="s">
        <v>3675</v>
      </c>
      <c r="Q47" s="1601" t="s">
        <v>3676</v>
      </c>
      <c r="R47" s="1602"/>
    </row>
    <row r="48" spans="1:18">
      <c r="A48" s="1596" t="s">
        <v>3674</v>
      </c>
      <c r="F48" s="1597"/>
      <c r="G48" s="1597"/>
      <c r="H48" s="1598">
        <f t="shared" si="34"/>
        <v>0</v>
      </c>
      <c r="I48" s="1598">
        <f t="shared" si="32"/>
        <v>0</v>
      </c>
      <c r="J48" s="1597"/>
      <c r="K48" s="1597"/>
      <c r="L48" s="1597"/>
      <c r="M48" s="1598">
        <f t="shared" si="33"/>
        <v>0</v>
      </c>
      <c r="N48" s="1599"/>
      <c r="O48" s="1600"/>
      <c r="P48" s="1601" t="s">
        <v>3675</v>
      </c>
      <c r="Q48" s="1601" t="s">
        <v>3676</v>
      </c>
      <c r="R48" s="1602"/>
    </row>
    <row r="49" spans="1:18">
      <c r="A49" s="1596" t="s">
        <v>3674</v>
      </c>
      <c r="F49" s="1597"/>
      <c r="G49" s="1597"/>
      <c r="H49" s="1598">
        <f t="shared" si="34"/>
        <v>0</v>
      </c>
      <c r="I49" s="1598">
        <f t="shared" si="32"/>
        <v>0</v>
      </c>
      <c r="J49" s="1597"/>
      <c r="K49" s="1597"/>
      <c r="L49" s="1597"/>
      <c r="M49" s="1598">
        <f t="shared" si="33"/>
        <v>0</v>
      </c>
      <c r="N49" s="1599"/>
      <c r="O49" s="1600"/>
      <c r="P49" s="1601" t="s">
        <v>3675</v>
      </c>
      <c r="Q49" s="1601" t="s">
        <v>3676</v>
      </c>
      <c r="R49" s="1602"/>
    </row>
    <row r="50" spans="1:18">
      <c r="A50" s="1596" t="s">
        <v>3674</v>
      </c>
      <c r="F50" s="1597"/>
      <c r="G50" s="1597"/>
      <c r="H50" s="1598">
        <f t="shared" si="34"/>
        <v>0</v>
      </c>
      <c r="I50" s="1598">
        <f t="shared" si="32"/>
        <v>0</v>
      </c>
      <c r="J50" s="1597"/>
      <c r="K50" s="1597"/>
      <c r="L50" s="1597"/>
      <c r="M50" s="1598">
        <f t="shared" si="33"/>
        <v>0</v>
      </c>
      <c r="N50" s="1599"/>
      <c r="O50" s="1600"/>
      <c r="P50" s="1601" t="s">
        <v>3675</v>
      </c>
      <c r="Q50" s="1601" t="s">
        <v>3676</v>
      </c>
      <c r="R50" s="1602"/>
    </row>
    <row r="51" spans="1:18">
      <c r="A51" s="1596" t="s">
        <v>3674</v>
      </c>
      <c r="F51" s="1597"/>
      <c r="G51" s="1597"/>
      <c r="H51" s="1598">
        <f t="shared" si="34"/>
        <v>0</v>
      </c>
      <c r="I51" s="1598">
        <f t="shared" si="32"/>
        <v>0</v>
      </c>
      <c r="J51" s="1597"/>
      <c r="K51" s="1597"/>
      <c r="L51" s="1597"/>
      <c r="M51" s="1598">
        <f t="shared" si="33"/>
        <v>0</v>
      </c>
      <c r="N51" s="1599"/>
      <c r="O51" s="1600"/>
      <c r="P51" s="1601" t="s">
        <v>3675</v>
      </c>
      <c r="Q51" s="1601" t="s">
        <v>3676</v>
      </c>
      <c r="R51" s="1602"/>
    </row>
    <row r="52" spans="1:18">
      <c r="A52" s="1596" t="s">
        <v>3674</v>
      </c>
      <c r="F52" s="1597"/>
      <c r="G52" s="1597"/>
      <c r="H52" s="1598">
        <f t="shared" si="34"/>
        <v>0</v>
      </c>
      <c r="I52" s="1598">
        <f t="shared" si="32"/>
        <v>0</v>
      </c>
      <c r="J52" s="1597"/>
      <c r="K52" s="1597"/>
      <c r="L52" s="1597"/>
      <c r="M52" s="1598">
        <f t="shared" si="33"/>
        <v>0</v>
      </c>
      <c r="N52" s="1599"/>
      <c r="O52" s="1600"/>
      <c r="P52" s="1601" t="s">
        <v>3675</v>
      </c>
      <c r="Q52" s="1601" t="s">
        <v>3676</v>
      </c>
      <c r="R52" s="1602"/>
    </row>
    <row r="53" spans="1:18">
      <c r="A53" s="1596" t="s">
        <v>3674</v>
      </c>
      <c r="F53" s="1597"/>
      <c r="G53" s="1597"/>
      <c r="H53" s="1598">
        <f t="shared" si="34"/>
        <v>0</v>
      </c>
      <c r="I53" s="1598">
        <f t="shared" si="32"/>
        <v>0</v>
      </c>
      <c r="J53" s="1597"/>
      <c r="K53" s="1597"/>
      <c r="L53" s="1597"/>
      <c r="M53" s="1598">
        <f t="shared" si="33"/>
        <v>0</v>
      </c>
      <c r="N53" s="1599"/>
      <c r="O53" s="1600"/>
      <c r="P53" s="1601" t="s">
        <v>3675</v>
      </c>
      <c r="Q53" s="1601" t="s">
        <v>3676</v>
      </c>
      <c r="R53" s="1602"/>
    </row>
    <row r="54" spans="1:18">
      <c r="A54" s="1596" t="s">
        <v>3674</v>
      </c>
      <c r="F54" s="1597"/>
      <c r="G54" s="1597"/>
      <c r="H54" s="1598">
        <f t="shared" si="34"/>
        <v>0</v>
      </c>
      <c r="I54" s="1598">
        <f t="shared" si="32"/>
        <v>0</v>
      </c>
      <c r="J54" s="1597"/>
      <c r="K54" s="1597"/>
      <c r="L54" s="1597"/>
      <c r="M54" s="1598">
        <f t="shared" si="33"/>
        <v>0</v>
      </c>
      <c r="N54" s="1599"/>
      <c r="O54" s="1600"/>
      <c r="P54" s="1601" t="s">
        <v>3675</v>
      </c>
      <c r="Q54" s="1601" t="s">
        <v>3676</v>
      </c>
      <c r="R54" s="1602"/>
    </row>
    <row r="55" spans="1:18">
      <c r="A55" s="1596" t="s">
        <v>3674</v>
      </c>
      <c r="F55" s="1597"/>
      <c r="G55" s="1597"/>
      <c r="H55" s="1598">
        <f t="shared" si="34"/>
        <v>0</v>
      </c>
      <c r="I55" s="1598">
        <f t="shared" si="32"/>
        <v>0</v>
      </c>
      <c r="J55" s="1597"/>
      <c r="K55" s="1597"/>
      <c r="L55" s="1597"/>
      <c r="M55" s="1598">
        <f t="shared" si="33"/>
        <v>0</v>
      </c>
      <c r="N55" s="1599"/>
      <c r="O55" s="1600"/>
      <c r="P55" s="1601" t="s">
        <v>3675</v>
      </c>
      <c r="Q55" s="1601" t="s">
        <v>3676</v>
      </c>
      <c r="R55" s="1602"/>
    </row>
    <row r="56" spans="1:18">
      <c r="A56" s="1596" t="s">
        <v>3674</v>
      </c>
      <c r="F56" s="1597"/>
      <c r="G56" s="1597"/>
      <c r="H56" s="1598">
        <f t="shared" si="34"/>
        <v>0</v>
      </c>
      <c r="I56" s="1598">
        <f t="shared" si="32"/>
        <v>0</v>
      </c>
      <c r="J56" s="1597"/>
      <c r="K56" s="1597"/>
      <c r="L56" s="1597"/>
      <c r="M56" s="1598">
        <f t="shared" si="33"/>
        <v>0</v>
      </c>
      <c r="N56" s="1599"/>
      <c r="O56" s="1600"/>
      <c r="P56" s="1601" t="s">
        <v>3675</v>
      </c>
      <c r="Q56" s="1601" t="s">
        <v>3676</v>
      </c>
      <c r="R56" s="1602"/>
    </row>
    <row r="57" spans="1:18">
      <c r="A57" s="1596" t="s">
        <v>3674</v>
      </c>
      <c r="F57" s="1597"/>
      <c r="G57" s="1597"/>
      <c r="H57" s="1598">
        <f t="shared" si="34"/>
        <v>0</v>
      </c>
      <c r="I57" s="1598">
        <f t="shared" si="32"/>
        <v>0</v>
      </c>
      <c r="J57" s="1597"/>
      <c r="K57" s="1597"/>
      <c r="L57" s="1597"/>
      <c r="M57" s="1598">
        <f t="shared" si="33"/>
        <v>0</v>
      </c>
      <c r="N57" s="1599"/>
      <c r="O57" s="1600"/>
      <c r="P57" s="1601" t="s">
        <v>3675</v>
      </c>
      <c r="Q57" s="1601" t="s">
        <v>3676</v>
      </c>
      <c r="R57" s="1602"/>
    </row>
    <row r="58" spans="1:18">
      <c r="A58" s="1596" t="s">
        <v>3674</v>
      </c>
      <c r="F58" s="1597"/>
      <c r="G58" s="1597"/>
      <c r="H58" s="1598">
        <f t="shared" si="34"/>
        <v>0</v>
      </c>
      <c r="I58" s="1598">
        <f t="shared" si="32"/>
        <v>0</v>
      </c>
      <c r="J58" s="1597"/>
      <c r="K58" s="1597"/>
      <c r="L58" s="1597"/>
      <c r="M58" s="1598">
        <f t="shared" si="33"/>
        <v>0</v>
      </c>
      <c r="N58" s="1599"/>
      <c r="O58" s="1600"/>
      <c r="P58" s="1601" t="s">
        <v>3675</v>
      </c>
      <c r="Q58" s="1601" t="s">
        <v>3676</v>
      </c>
      <c r="R58" s="1602"/>
    </row>
    <row r="59" spans="1:18">
      <c r="A59" s="1596" t="s">
        <v>3674</v>
      </c>
      <c r="F59" s="1597"/>
      <c r="G59" s="1597"/>
      <c r="H59" s="1598">
        <f t="shared" si="34"/>
        <v>0</v>
      </c>
      <c r="I59" s="1598">
        <f t="shared" si="32"/>
        <v>0</v>
      </c>
      <c r="J59" s="1597"/>
      <c r="K59" s="1597"/>
      <c r="L59" s="1597"/>
      <c r="M59" s="1598">
        <f t="shared" si="33"/>
        <v>0</v>
      </c>
      <c r="N59" s="1599"/>
      <c r="O59" s="1600"/>
      <c r="P59" s="1601" t="s">
        <v>3675</v>
      </c>
      <c r="Q59" s="1601" t="s">
        <v>3676</v>
      </c>
      <c r="R59" s="1602"/>
    </row>
    <row r="60" spans="1:18">
      <c r="A60" s="1596" t="s">
        <v>3674</v>
      </c>
      <c r="F60" s="1597"/>
      <c r="G60" s="1597"/>
      <c r="H60" s="1598">
        <f t="shared" si="34"/>
        <v>0</v>
      </c>
      <c r="I60" s="1598">
        <f t="shared" si="32"/>
        <v>0</v>
      </c>
      <c r="J60" s="1597"/>
      <c r="K60" s="1597"/>
      <c r="L60" s="1597"/>
      <c r="M60" s="1598">
        <f t="shared" si="33"/>
        <v>0</v>
      </c>
      <c r="N60" s="1599"/>
      <c r="O60" s="1600"/>
      <c r="P60" s="1601" t="s">
        <v>3675</v>
      </c>
      <c r="Q60" s="1601" t="s">
        <v>3676</v>
      </c>
      <c r="R60" s="1602"/>
    </row>
    <row r="61" spans="1:18">
      <c r="A61" s="1596" t="s">
        <v>3674</v>
      </c>
      <c r="F61" s="1597"/>
      <c r="G61" s="1597"/>
      <c r="H61" s="1598">
        <f t="shared" si="34"/>
        <v>0</v>
      </c>
      <c r="I61" s="1598">
        <f t="shared" si="32"/>
        <v>0</v>
      </c>
      <c r="J61" s="1597"/>
      <c r="K61" s="1597"/>
      <c r="L61" s="1597"/>
      <c r="M61" s="1598">
        <f t="shared" si="33"/>
        <v>0</v>
      </c>
      <c r="N61" s="1599"/>
      <c r="O61" s="1600"/>
      <c r="P61" s="1601" t="s">
        <v>3675</v>
      </c>
      <c r="Q61" s="1601" t="s">
        <v>3676</v>
      </c>
      <c r="R61" s="1602"/>
    </row>
    <row r="62" spans="1:18">
      <c r="A62" s="1596" t="s">
        <v>3674</v>
      </c>
      <c r="F62" s="1597"/>
      <c r="G62" s="1597"/>
      <c r="H62" s="1598">
        <f t="shared" si="34"/>
        <v>0</v>
      </c>
      <c r="I62" s="1598">
        <f t="shared" si="32"/>
        <v>0</v>
      </c>
      <c r="J62" s="1597"/>
      <c r="K62" s="1597"/>
      <c r="L62" s="1597"/>
      <c r="M62" s="1598">
        <f t="shared" si="33"/>
        <v>0</v>
      </c>
      <c r="N62" s="1599"/>
      <c r="O62" s="1600"/>
      <c r="P62" s="1601" t="s">
        <v>3675</v>
      </c>
      <c r="Q62" s="1601" t="s">
        <v>3676</v>
      </c>
      <c r="R62" s="1602"/>
    </row>
    <row r="63" spans="1:18">
      <c r="A63" s="1596" t="s">
        <v>3674</v>
      </c>
      <c r="F63" s="1597"/>
      <c r="G63" s="1597"/>
      <c r="H63" s="1598">
        <f t="shared" si="34"/>
        <v>0</v>
      </c>
      <c r="I63" s="1598">
        <f t="shared" si="32"/>
        <v>0</v>
      </c>
      <c r="J63" s="1597"/>
      <c r="K63" s="1597"/>
      <c r="L63" s="1597"/>
      <c r="M63" s="1598">
        <f t="shared" si="33"/>
        <v>0</v>
      </c>
      <c r="N63" s="1599"/>
      <c r="O63" s="1600"/>
      <c r="P63" s="1601" t="s">
        <v>3675</v>
      </c>
      <c r="Q63" s="1601" t="s">
        <v>3676</v>
      </c>
      <c r="R63" s="1602"/>
    </row>
    <row r="64" spans="1:18">
      <c r="A64" s="1596" t="s">
        <v>3674</v>
      </c>
      <c r="F64" s="1597"/>
      <c r="G64" s="1597"/>
      <c r="H64" s="1598">
        <f t="shared" si="34"/>
        <v>0</v>
      </c>
      <c r="I64" s="1598">
        <f t="shared" si="32"/>
        <v>0</v>
      </c>
      <c r="J64" s="1597"/>
      <c r="K64" s="1597"/>
      <c r="L64" s="1597"/>
      <c r="M64" s="1598">
        <f t="shared" si="33"/>
        <v>0</v>
      </c>
      <c r="N64" s="1599"/>
      <c r="O64" s="1600"/>
      <c r="P64" s="1601" t="s">
        <v>3675</v>
      </c>
      <c r="Q64" s="1601" t="s">
        <v>3676</v>
      </c>
      <c r="R64" s="1602"/>
    </row>
    <row r="65" spans="1:18">
      <c r="A65" s="1596" t="s">
        <v>3674</v>
      </c>
      <c r="F65" s="1597"/>
      <c r="G65" s="1597"/>
      <c r="H65" s="1598">
        <f t="shared" si="34"/>
        <v>0</v>
      </c>
      <c r="I65" s="1598">
        <f t="shared" si="32"/>
        <v>0</v>
      </c>
      <c r="J65" s="1597"/>
      <c r="K65" s="1597"/>
      <c r="L65" s="1597"/>
      <c r="M65" s="1598">
        <f t="shared" si="33"/>
        <v>0</v>
      </c>
      <c r="N65" s="1599"/>
      <c r="O65" s="1600"/>
      <c r="P65" s="1601" t="s">
        <v>3675</v>
      </c>
      <c r="Q65" s="1601" t="s">
        <v>3676</v>
      </c>
      <c r="R65" s="1602"/>
    </row>
    <row r="66" spans="1:18">
      <c r="A66" s="1596" t="s">
        <v>3674</v>
      </c>
      <c r="F66" s="1597"/>
      <c r="G66" s="1597"/>
      <c r="H66" s="1598">
        <f t="shared" si="34"/>
        <v>0</v>
      </c>
      <c r="I66" s="1598">
        <f t="shared" si="32"/>
        <v>0</v>
      </c>
      <c r="J66" s="1597"/>
      <c r="K66" s="1597"/>
      <c r="L66" s="1597"/>
      <c r="M66" s="1598">
        <f t="shared" si="33"/>
        <v>0</v>
      </c>
      <c r="N66" s="1599"/>
      <c r="O66" s="1600"/>
      <c r="P66" s="1601" t="s">
        <v>3675</v>
      </c>
      <c r="Q66" s="1601" t="s">
        <v>3676</v>
      </c>
      <c r="R66" s="1602"/>
    </row>
    <row r="67" spans="1:18">
      <c r="A67" s="1596" t="s">
        <v>3674</v>
      </c>
      <c r="F67" s="1597"/>
      <c r="G67" s="1597"/>
      <c r="H67" s="1598">
        <f t="shared" si="34"/>
        <v>0</v>
      </c>
      <c r="I67" s="1598">
        <f t="shared" si="32"/>
        <v>0</v>
      </c>
      <c r="J67" s="1597"/>
      <c r="K67" s="1597"/>
      <c r="L67" s="1597"/>
      <c r="M67" s="1598">
        <f t="shared" si="33"/>
        <v>0</v>
      </c>
      <c r="N67" s="1599"/>
      <c r="O67" s="1600"/>
      <c r="P67" s="1601" t="s">
        <v>3675</v>
      </c>
      <c r="Q67" s="1601" t="s">
        <v>3676</v>
      </c>
      <c r="R67" s="1602"/>
    </row>
    <row r="68" spans="1:18">
      <c r="A68" s="1596" t="s">
        <v>3674</v>
      </c>
      <c r="F68" s="1597"/>
      <c r="G68" s="1597"/>
      <c r="H68" s="1598">
        <f t="shared" si="34"/>
        <v>0</v>
      </c>
      <c r="I68" s="1598">
        <f t="shared" si="32"/>
        <v>0</v>
      </c>
      <c r="J68" s="1597"/>
      <c r="K68" s="1597"/>
      <c r="L68" s="1597"/>
      <c r="M68" s="1598">
        <f t="shared" si="33"/>
        <v>0</v>
      </c>
      <c r="N68" s="1599"/>
      <c r="O68" s="1600"/>
      <c r="P68" s="1601" t="s">
        <v>3675</v>
      </c>
      <c r="Q68" s="1601" t="s">
        <v>3676</v>
      </c>
      <c r="R68" s="1602"/>
    </row>
    <row r="69" spans="1:18">
      <c r="A69" s="1596" t="s">
        <v>3674</v>
      </c>
      <c r="F69" s="1597"/>
      <c r="G69" s="1597"/>
      <c r="H69" s="1598">
        <f t="shared" si="34"/>
        <v>0</v>
      </c>
      <c r="I69" s="1598">
        <f t="shared" si="32"/>
        <v>0</v>
      </c>
      <c r="J69" s="1597"/>
      <c r="K69" s="1597"/>
      <c r="L69" s="1597"/>
      <c r="M69" s="1598">
        <f t="shared" si="33"/>
        <v>0</v>
      </c>
      <c r="N69" s="1599"/>
      <c r="O69" s="1600"/>
      <c r="P69" s="1601" t="s">
        <v>3675</v>
      </c>
      <c r="Q69" s="1601" t="s">
        <v>3676</v>
      </c>
      <c r="R69" s="1602"/>
    </row>
    <row r="70" spans="1:18">
      <c r="A70" s="1596" t="s">
        <v>3674</v>
      </c>
      <c r="F70" s="1597"/>
      <c r="G70" s="1597"/>
      <c r="H70" s="1598">
        <f t="shared" si="34"/>
        <v>0</v>
      </c>
      <c r="I70" s="1598">
        <f t="shared" si="32"/>
        <v>0</v>
      </c>
      <c r="J70" s="1597"/>
      <c r="K70" s="1597"/>
      <c r="L70" s="1597"/>
      <c r="M70" s="1598">
        <f t="shared" si="33"/>
        <v>0</v>
      </c>
      <c r="N70" s="1599"/>
      <c r="O70" s="1600"/>
      <c r="P70" s="1601" t="s">
        <v>3675</v>
      </c>
      <c r="Q70" s="1601" t="s">
        <v>3676</v>
      </c>
      <c r="R70" s="1602"/>
    </row>
    <row r="71" spans="1:18">
      <c r="A71" s="1596" t="s">
        <v>3674</v>
      </c>
      <c r="F71" s="1597"/>
      <c r="G71" s="1597"/>
      <c r="H71" s="1598">
        <f t="shared" si="34"/>
        <v>0</v>
      </c>
      <c r="I71" s="1598">
        <f t="shared" si="32"/>
        <v>0</v>
      </c>
      <c r="J71" s="1597"/>
      <c r="K71" s="1597"/>
      <c r="L71" s="1597"/>
      <c r="M71" s="1598">
        <f t="shared" si="33"/>
        <v>0</v>
      </c>
      <c r="N71" s="1599"/>
      <c r="O71" s="1600"/>
      <c r="P71" s="1601" t="s">
        <v>3675</v>
      </c>
      <c r="Q71" s="1601" t="s">
        <v>3676</v>
      </c>
      <c r="R71" s="1602"/>
    </row>
    <row r="72" spans="1:18">
      <c r="A72" s="1596" t="s">
        <v>3674</v>
      </c>
      <c r="F72" s="1597"/>
      <c r="G72" s="1597"/>
      <c r="H72" s="1598">
        <f t="shared" si="34"/>
        <v>0</v>
      </c>
      <c r="I72" s="1598">
        <f t="shared" si="32"/>
        <v>0</v>
      </c>
      <c r="J72" s="1597"/>
      <c r="K72" s="1597"/>
      <c r="L72" s="1597"/>
      <c r="M72" s="1598">
        <f t="shared" si="33"/>
        <v>0</v>
      </c>
      <c r="N72" s="1599"/>
      <c r="O72" s="1600"/>
      <c r="P72" s="1601" t="s">
        <v>3675</v>
      </c>
      <c r="Q72" s="1601" t="s">
        <v>3676</v>
      </c>
      <c r="R72" s="1602"/>
    </row>
    <row r="73" spans="1:18">
      <c r="A73" s="1596" t="s">
        <v>3674</v>
      </c>
      <c r="F73" s="1597"/>
      <c r="G73" s="1597"/>
      <c r="H73" s="1598">
        <f t="shared" si="34"/>
        <v>0</v>
      </c>
      <c r="I73" s="1598">
        <f t="shared" si="32"/>
        <v>0</v>
      </c>
      <c r="J73" s="1597"/>
      <c r="K73" s="1597"/>
      <c r="L73" s="1597"/>
      <c r="M73" s="1598">
        <f t="shared" si="33"/>
        <v>0</v>
      </c>
      <c r="N73" s="1599"/>
      <c r="O73" s="1600"/>
      <c r="P73" s="1601" t="s">
        <v>3675</v>
      </c>
      <c r="Q73" s="1601" t="s">
        <v>3676</v>
      </c>
      <c r="R73" s="1602"/>
    </row>
    <row r="74" spans="1:18">
      <c r="A74" s="1596" t="s">
        <v>3674</v>
      </c>
      <c r="F74" s="1597"/>
      <c r="G74" s="1597"/>
      <c r="H74" s="1598">
        <f t="shared" si="34"/>
        <v>0</v>
      </c>
      <c r="I74" s="1598">
        <f t="shared" si="32"/>
        <v>0</v>
      </c>
      <c r="J74" s="1597"/>
      <c r="K74" s="1597"/>
      <c r="L74" s="1597"/>
      <c r="M74" s="1598">
        <f t="shared" si="33"/>
        <v>0</v>
      </c>
      <c r="N74" s="1599"/>
      <c r="O74" s="1600"/>
      <c r="P74" s="1601" t="s">
        <v>3675</v>
      </c>
      <c r="Q74" s="1601" t="s">
        <v>3676</v>
      </c>
      <c r="R74" s="1602"/>
    </row>
    <row r="75" spans="1:18">
      <c r="A75" s="1596" t="s">
        <v>3674</v>
      </c>
      <c r="F75" s="1597"/>
      <c r="G75" s="1597"/>
      <c r="H75" s="1598">
        <f t="shared" si="34"/>
        <v>0</v>
      </c>
      <c r="I75" s="1598">
        <f t="shared" si="32"/>
        <v>0</v>
      </c>
      <c r="J75" s="1597"/>
      <c r="K75" s="1597"/>
      <c r="L75" s="1597"/>
      <c r="M75" s="1598">
        <f t="shared" si="33"/>
        <v>0</v>
      </c>
      <c r="N75" s="1599"/>
      <c r="O75" s="1600"/>
      <c r="P75" s="1601" t="s">
        <v>3675</v>
      </c>
      <c r="Q75" s="1601" t="s">
        <v>3676</v>
      </c>
      <c r="R75" s="1602"/>
    </row>
    <row r="76" spans="1:18">
      <c r="A76" s="1596" t="s">
        <v>3674</v>
      </c>
      <c r="F76" s="1597"/>
      <c r="G76" s="1597"/>
      <c r="H76" s="1598">
        <f t="shared" si="34"/>
        <v>0</v>
      </c>
      <c r="I76" s="1598">
        <f t="shared" si="32"/>
        <v>0</v>
      </c>
      <c r="J76" s="1597"/>
      <c r="K76" s="1597"/>
      <c r="L76" s="1597"/>
      <c r="M76" s="1598">
        <f t="shared" si="33"/>
        <v>0</v>
      </c>
      <c r="N76" s="1599"/>
      <c r="O76" s="1600"/>
      <c r="P76" s="1601" t="s">
        <v>3675</v>
      </c>
      <c r="Q76" s="1601" t="s">
        <v>3676</v>
      </c>
      <c r="R76" s="1602"/>
    </row>
    <row r="77" spans="1:18">
      <c r="A77" s="1596" t="s">
        <v>3674</v>
      </c>
      <c r="F77" s="1597"/>
      <c r="G77" s="1597"/>
      <c r="H77" s="1598">
        <f t="shared" si="34"/>
        <v>0</v>
      </c>
      <c r="I77" s="1598">
        <f t="shared" si="32"/>
        <v>0</v>
      </c>
      <c r="J77" s="1597"/>
      <c r="K77" s="1597"/>
      <c r="L77" s="1597"/>
      <c r="M77" s="1598">
        <f t="shared" si="33"/>
        <v>0</v>
      </c>
      <c r="N77" s="1599"/>
      <c r="O77" s="1600"/>
      <c r="P77" s="1601" t="s">
        <v>3675</v>
      </c>
      <c r="Q77" s="1601" t="s">
        <v>3676</v>
      </c>
      <c r="R77" s="1602"/>
    </row>
    <row r="78" spans="1:18">
      <c r="A78" s="1596" t="s">
        <v>3674</v>
      </c>
      <c r="F78" s="1597"/>
      <c r="G78" s="1597"/>
      <c r="H78" s="1598">
        <f t="shared" si="34"/>
        <v>0</v>
      </c>
      <c r="I78" s="1598">
        <f t="shared" si="32"/>
        <v>0</v>
      </c>
      <c r="J78" s="1597"/>
      <c r="K78" s="1597"/>
      <c r="L78" s="1597"/>
      <c r="M78" s="1598">
        <f t="shared" si="33"/>
        <v>0</v>
      </c>
      <c r="N78" s="1599"/>
      <c r="O78" s="1600"/>
      <c r="P78" s="1601" t="s">
        <v>3675</v>
      </c>
      <c r="Q78" s="1601" t="s">
        <v>3676</v>
      </c>
      <c r="R78" s="1602"/>
    </row>
    <row r="79" spans="1:18">
      <c r="A79" s="1596" t="s">
        <v>3674</v>
      </c>
      <c r="F79" s="1597"/>
      <c r="G79" s="1597"/>
      <c r="H79" s="1598">
        <f t="shared" si="34"/>
        <v>0</v>
      </c>
      <c r="I79" s="1598">
        <f t="shared" si="32"/>
        <v>0</v>
      </c>
      <c r="J79" s="1597"/>
      <c r="K79" s="1597"/>
      <c r="L79" s="1597"/>
      <c r="M79" s="1598">
        <f t="shared" si="33"/>
        <v>0</v>
      </c>
      <c r="N79" s="1599"/>
      <c r="O79" s="1600"/>
      <c r="P79" s="1601" t="s">
        <v>3675</v>
      </c>
      <c r="Q79" s="1601" t="s">
        <v>3676</v>
      </c>
      <c r="R79" s="1602"/>
    </row>
    <row r="80" spans="1:18">
      <c r="A80" s="1596" t="s">
        <v>3674</v>
      </c>
      <c r="F80" s="1597"/>
      <c r="G80" s="1597"/>
      <c r="H80" s="1598">
        <f t="shared" si="34"/>
        <v>0</v>
      </c>
      <c r="I80" s="1598">
        <f t="shared" si="32"/>
        <v>0</v>
      </c>
      <c r="J80" s="1597"/>
      <c r="K80" s="1597"/>
      <c r="L80" s="1597"/>
      <c r="M80" s="1598">
        <f t="shared" si="33"/>
        <v>0</v>
      </c>
      <c r="N80" s="1599"/>
      <c r="O80" s="1600"/>
      <c r="P80" s="1601" t="s">
        <v>3675</v>
      </c>
      <c r="Q80" s="1601" t="s">
        <v>3676</v>
      </c>
      <c r="R80" s="1602"/>
    </row>
    <row r="81" spans="1:18">
      <c r="A81" s="1596" t="s">
        <v>3674</v>
      </c>
      <c r="F81" s="1597"/>
      <c r="G81" s="1597"/>
      <c r="H81" s="1598">
        <f t="shared" si="34"/>
        <v>0</v>
      </c>
      <c r="I81" s="1598">
        <f t="shared" si="32"/>
        <v>0</v>
      </c>
      <c r="J81" s="1597"/>
      <c r="K81" s="1597"/>
      <c r="L81" s="1597"/>
      <c r="M81" s="1598">
        <f t="shared" si="33"/>
        <v>0</v>
      </c>
      <c r="N81" s="1599"/>
      <c r="O81" s="1600"/>
      <c r="P81" s="1601" t="s">
        <v>3675</v>
      </c>
      <c r="Q81" s="1601" t="s">
        <v>3676</v>
      </c>
      <c r="R81" s="1602"/>
    </row>
    <row r="82" spans="1:18">
      <c r="A82" s="1596" t="s">
        <v>3674</v>
      </c>
      <c r="F82" s="1597"/>
      <c r="G82" s="1597"/>
      <c r="H82" s="1598">
        <f t="shared" si="34"/>
        <v>0</v>
      </c>
      <c r="I82" s="1598">
        <f t="shared" si="32"/>
        <v>0</v>
      </c>
      <c r="J82" s="1597"/>
      <c r="K82" s="1597"/>
      <c r="L82" s="1597"/>
      <c r="M82" s="1598">
        <f t="shared" si="33"/>
        <v>0</v>
      </c>
      <c r="N82" s="1599"/>
      <c r="O82" s="1600"/>
      <c r="P82" s="1601" t="s">
        <v>3675</v>
      </c>
      <c r="Q82" s="1601" t="s">
        <v>3676</v>
      </c>
      <c r="R82" s="1602"/>
    </row>
    <row r="83" spans="1:18">
      <c r="A83" s="1596" t="s">
        <v>3674</v>
      </c>
      <c r="F83" s="1597"/>
      <c r="G83" s="1597"/>
      <c r="H83" s="1598">
        <f t="shared" si="34"/>
        <v>0</v>
      </c>
      <c r="I83" s="1598">
        <f t="shared" si="32"/>
        <v>0</v>
      </c>
      <c r="J83" s="1597"/>
      <c r="K83" s="1597"/>
      <c r="L83" s="1597"/>
      <c r="M83" s="1598">
        <f t="shared" si="33"/>
        <v>0</v>
      </c>
      <c r="N83" s="1599"/>
      <c r="O83" s="1600"/>
      <c r="P83" s="1601" t="s">
        <v>3675</v>
      </c>
      <c r="Q83" s="1601" t="s">
        <v>3676</v>
      </c>
      <c r="R83" s="1602"/>
    </row>
    <row r="84" spans="1:18">
      <c r="A84" s="1596" t="s">
        <v>3674</v>
      </c>
      <c r="F84" s="1597"/>
      <c r="G84" s="1597"/>
      <c r="H84" s="1598">
        <f t="shared" si="34"/>
        <v>0</v>
      </c>
      <c r="I84" s="1598">
        <f t="shared" si="32"/>
        <v>0</v>
      </c>
      <c r="J84" s="1597"/>
      <c r="K84" s="1597"/>
      <c r="L84" s="1597"/>
      <c r="M84" s="1598">
        <f t="shared" si="33"/>
        <v>0</v>
      </c>
      <c r="N84" s="1599"/>
      <c r="O84" s="1600"/>
      <c r="P84" s="1601" t="s">
        <v>3675</v>
      </c>
      <c r="Q84" s="1601" t="s">
        <v>3676</v>
      </c>
      <c r="R84" s="1602"/>
    </row>
    <row r="85" spans="1:18">
      <c r="A85" s="1596" t="s">
        <v>3674</v>
      </c>
      <c r="F85" s="1597"/>
      <c r="G85" s="1597"/>
      <c r="H85" s="1598">
        <f t="shared" si="34"/>
        <v>0</v>
      </c>
      <c r="I85" s="1598">
        <f t="shared" si="32"/>
        <v>0</v>
      </c>
      <c r="J85" s="1597"/>
      <c r="K85" s="1597"/>
      <c r="L85" s="1597"/>
      <c r="M85" s="1598">
        <f t="shared" si="33"/>
        <v>0</v>
      </c>
      <c r="N85" s="1599"/>
      <c r="O85" s="1600"/>
      <c r="P85" s="1601" t="s">
        <v>3675</v>
      </c>
      <c r="Q85" s="1601" t="s">
        <v>3676</v>
      </c>
      <c r="R85" s="1602"/>
    </row>
    <row r="86" spans="1:18">
      <c r="A86" s="1596" t="s">
        <v>3674</v>
      </c>
      <c r="F86" s="1597"/>
      <c r="G86" s="1597"/>
      <c r="H86" s="1598">
        <f t="shared" si="34"/>
        <v>0</v>
      </c>
      <c r="I86" s="1598">
        <f t="shared" si="32"/>
        <v>0</v>
      </c>
      <c r="J86" s="1597"/>
      <c r="K86" s="1597"/>
      <c r="L86" s="1597"/>
      <c r="M86" s="1598">
        <f t="shared" si="33"/>
        <v>0</v>
      </c>
      <c r="N86" s="1599"/>
      <c r="O86" s="1600"/>
      <c r="P86" s="1601" t="s">
        <v>3675</v>
      </c>
      <c r="Q86" s="1601" t="s">
        <v>3676</v>
      </c>
      <c r="R86" s="1602"/>
    </row>
    <row r="87" spans="1:18">
      <c r="A87" s="1596" t="s">
        <v>3674</v>
      </c>
      <c r="F87" s="1597"/>
      <c r="G87" s="1597"/>
      <c r="H87" s="1598">
        <f t="shared" si="34"/>
        <v>0</v>
      </c>
      <c r="I87" s="1598">
        <f t="shared" si="32"/>
        <v>0</v>
      </c>
      <c r="J87" s="1597"/>
      <c r="K87" s="1597"/>
      <c r="L87" s="1597"/>
      <c r="M87" s="1598">
        <f t="shared" si="33"/>
        <v>0</v>
      </c>
      <c r="N87" s="1599"/>
      <c r="O87" s="1600"/>
      <c r="P87" s="1601" t="s">
        <v>3675</v>
      </c>
      <c r="Q87" s="1601" t="s">
        <v>3676</v>
      </c>
      <c r="R87" s="1602"/>
    </row>
    <row r="88" spans="1:18">
      <c r="A88" s="1596" t="s">
        <v>3674</v>
      </c>
      <c r="F88" s="1597"/>
      <c r="G88" s="1597"/>
      <c r="H88" s="1598">
        <f t="shared" si="34"/>
        <v>0</v>
      </c>
      <c r="I88" s="1598">
        <f t="shared" si="32"/>
        <v>0</v>
      </c>
      <c r="J88" s="1597"/>
      <c r="K88" s="1597"/>
      <c r="L88" s="1597"/>
      <c r="M88" s="1598">
        <f t="shared" si="33"/>
        <v>0</v>
      </c>
      <c r="N88" s="1599"/>
      <c r="O88" s="1600"/>
      <c r="P88" s="1601" t="s">
        <v>3675</v>
      </c>
      <c r="Q88" s="1601" t="s">
        <v>3676</v>
      </c>
      <c r="R88" s="1602"/>
    </row>
    <row r="89" spans="1:18">
      <c r="A89" s="1596" t="s">
        <v>3674</v>
      </c>
      <c r="F89" s="1597"/>
      <c r="G89" s="1597"/>
      <c r="H89" s="1598">
        <f t="shared" si="34"/>
        <v>0</v>
      </c>
      <c r="I89" s="1598">
        <f t="shared" si="32"/>
        <v>0</v>
      </c>
      <c r="J89" s="1597"/>
      <c r="K89" s="1597"/>
      <c r="L89" s="1597"/>
      <c r="M89" s="1598">
        <f t="shared" si="33"/>
        <v>0</v>
      </c>
      <c r="N89" s="1599"/>
      <c r="O89" s="1600"/>
      <c r="P89" s="1601" t="s">
        <v>3675</v>
      </c>
      <c r="Q89" s="1601" t="s">
        <v>3676</v>
      </c>
      <c r="R89" s="1602"/>
    </row>
    <row r="90" spans="1:18">
      <c r="A90" s="1596" t="s">
        <v>3674</v>
      </c>
      <c r="F90" s="1597"/>
      <c r="G90" s="1597"/>
      <c r="H90" s="1598">
        <f t="shared" si="34"/>
        <v>0</v>
      </c>
      <c r="I90" s="1598">
        <f t="shared" si="32"/>
        <v>0</v>
      </c>
      <c r="J90" s="1597"/>
      <c r="K90" s="1597"/>
      <c r="L90" s="1597"/>
      <c r="M90" s="1598">
        <f t="shared" si="33"/>
        <v>0</v>
      </c>
      <c r="N90" s="1599"/>
      <c r="O90" s="1600"/>
      <c r="P90" s="1601" t="s">
        <v>3675</v>
      </c>
      <c r="Q90" s="1601" t="s">
        <v>3676</v>
      </c>
      <c r="R90" s="1602"/>
    </row>
    <row r="91" spans="1:18">
      <c r="A91" s="1596" t="s">
        <v>3674</v>
      </c>
      <c r="F91" s="1597"/>
      <c r="G91" s="1597"/>
      <c r="H91" s="1598">
        <f t="shared" si="34"/>
        <v>0</v>
      </c>
      <c r="I91" s="1598">
        <f t="shared" si="32"/>
        <v>0</v>
      </c>
      <c r="J91" s="1597"/>
      <c r="K91" s="1597"/>
      <c r="L91" s="1597"/>
      <c r="M91" s="1598">
        <f t="shared" si="33"/>
        <v>0</v>
      </c>
      <c r="N91" s="1599"/>
      <c r="O91" s="1600"/>
      <c r="P91" s="1601" t="s">
        <v>3675</v>
      </c>
      <c r="Q91" s="1601" t="s">
        <v>3676</v>
      </c>
      <c r="R91" s="1602"/>
    </row>
    <row r="92" spans="1:18">
      <c r="A92" s="1596" t="s">
        <v>3674</v>
      </c>
      <c r="F92" s="1597"/>
      <c r="G92" s="1597"/>
      <c r="H92" s="1598">
        <f t="shared" si="34"/>
        <v>0</v>
      </c>
      <c r="I92" s="1598">
        <f t="shared" si="32"/>
        <v>0</v>
      </c>
      <c r="J92" s="1597"/>
      <c r="K92" s="1597"/>
      <c r="L92" s="1597"/>
      <c r="M92" s="1598">
        <f t="shared" si="33"/>
        <v>0</v>
      </c>
      <c r="N92" s="1599"/>
      <c r="O92" s="1600"/>
      <c r="P92" s="1601" t="s">
        <v>3675</v>
      </c>
      <c r="Q92" s="1601" t="s">
        <v>3676</v>
      </c>
      <c r="R92" s="1602"/>
    </row>
    <row r="93" spans="1:18">
      <c r="A93" s="1596" t="s">
        <v>3674</v>
      </c>
      <c r="F93" s="1597"/>
      <c r="G93" s="1597"/>
      <c r="H93" s="1598">
        <f t="shared" si="34"/>
        <v>0</v>
      </c>
      <c r="I93" s="1598">
        <f t="shared" si="32"/>
        <v>0</v>
      </c>
      <c r="J93" s="1597"/>
      <c r="K93" s="1597"/>
      <c r="L93" s="1597"/>
      <c r="M93" s="1598">
        <f t="shared" si="33"/>
        <v>0</v>
      </c>
      <c r="N93" s="1599"/>
      <c r="O93" s="1600"/>
      <c r="P93" s="1601" t="s">
        <v>3675</v>
      </c>
      <c r="Q93" s="1601" t="s">
        <v>3676</v>
      </c>
      <c r="R93" s="1602"/>
    </row>
    <row r="94" spans="1:18">
      <c r="A94" s="1596" t="s">
        <v>3674</v>
      </c>
      <c r="F94" s="1597"/>
      <c r="G94" s="1597"/>
      <c r="H94" s="1598">
        <f t="shared" si="34"/>
        <v>0</v>
      </c>
      <c r="I94" s="1598">
        <f t="shared" si="32"/>
        <v>0</v>
      </c>
      <c r="J94" s="1597"/>
      <c r="K94" s="1597"/>
      <c r="L94" s="1597"/>
      <c r="M94" s="1598">
        <f t="shared" si="33"/>
        <v>0</v>
      </c>
      <c r="N94" s="1599"/>
      <c r="O94" s="1600"/>
      <c r="P94" s="1601" t="s">
        <v>3675</v>
      </c>
      <c r="Q94" s="1601" t="s">
        <v>3676</v>
      </c>
      <c r="R94" s="1602"/>
    </row>
    <row r="95" spans="1:18">
      <c r="A95" s="1596" t="s">
        <v>3674</v>
      </c>
      <c r="F95" s="1597"/>
      <c r="G95" s="1597"/>
      <c r="H95" s="1598">
        <f t="shared" si="34"/>
        <v>0</v>
      </c>
      <c r="I95" s="1598">
        <f t="shared" si="32"/>
        <v>0</v>
      </c>
      <c r="J95" s="1597"/>
      <c r="K95" s="1597"/>
      <c r="L95" s="1597"/>
      <c r="M95" s="1598">
        <f t="shared" si="33"/>
        <v>0</v>
      </c>
      <c r="N95" s="1599"/>
      <c r="O95" s="1600"/>
      <c r="P95" s="1601" t="s">
        <v>3675</v>
      </c>
      <c r="Q95" s="1601" t="s">
        <v>3676</v>
      </c>
      <c r="R95" s="1602"/>
    </row>
    <row r="96" spans="1:18">
      <c r="A96" s="1596" t="s">
        <v>3674</v>
      </c>
      <c r="F96" s="1597"/>
      <c r="G96" s="1597"/>
      <c r="H96" s="1598">
        <f t="shared" si="34"/>
        <v>0</v>
      </c>
      <c r="I96" s="1598">
        <f t="shared" si="32"/>
        <v>0</v>
      </c>
      <c r="J96" s="1597"/>
      <c r="K96" s="1597"/>
      <c r="L96" s="1597"/>
      <c r="M96" s="1598">
        <f t="shared" si="33"/>
        <v>0</v>
      </c>
      <c r="N96" s="1599"/>
      <c r="O96" s="1600"/>
      <c r="P96" s="1601" t="s">
        <v>3675</v>
      </c>
      <c r="Q96" s="1601" t="s">
        <v>3676</v>
      </c>
      <c r="R96" s="1602"/>
    </row>
    <row r="97" spans="1:18">
      <c r="A97" s="1596" t="s">
        <v>3674</v>
      </c>
      <c r="F97" s="1597"/>
      <c r="G97" s="1597"/>
      <c r="H97" s="1598">
        <f t="shared" si="34"/>
        <v>0</v>
      </c>
      <c r="I97" s="1598">
        <f t="shared" si="32"/>
        <v>0</v>
      </c>
      <c r="J97" s="1597"/>
      <c r="K97" s="1597"/>
      <c r="L97" s="1597"/>
      <c r="M97" s="1598">
        <f t="shared" si="33"/>
        <v>0</v>
      </c>
      <c r="N97" s="1599"/>
      <c r="O97" s="1600"/>
      <c r="P97" s="1601" t="s">
        <v>3675</v>
      </c>
      <c r="Q97" s="1601" t="s">
        <v>3676</v>
      </c>
      <c r="R97" s="1602"/>
    </row>
    <row r="98" spans="1:18">
      <c r="A98" s="1596" t="s">
        <v>3674</v>
      </c>
      <c r="F98" s="1597"/>
      <c r="G98" s="1597"/>
      <c r="H98" s="1598">
        <f t="shared" si="34"/>
        <v>0</v>
      </c>
      <c r="I98" s="1598">
        <f t="shared" si="32"/>
        <v>0</v>
      </c>
      <c r="J98" s="1597"/>
      <c r="K98" s="1597"/>
      <c r="L98" s="1597"/>
      <c r="M98" s="1598">
        <f t="shared" si="33"/>
        <v>0</v>
      </c>
      <c r="N98" s="1599"/>
      <c r="O98" s="1600"/>
      <c r="P98" s="1601" t="s">
        <v>3675</v>
      </c>
      <c r="Q98" s="1601" t="s">
        <v>3676</v>
      </c>
      <c r="R98" s="1602"/>
    </row>
    <row r="99" spans="1:18">
      <c r="A99" s="1596" t="s">
        <v>3674</v>
      </c>
      <c r="F99" s="1597"/>
      <c r="G99" s="1597"/>
      <c r="H99" s="1598">
        <f t="shared" si="34"/>
        <v>0</v>
      </c>
      <c r="I99" s="1598">
        <f t="shared" si="32"/>
        <v>0</v>
      </c>
      <c r="J99" s="1597"/>
      <c r="K99" s="1597"/>
      <c r="L99" s="1597"/>
      <c r="M99" s="1598">
        <f t="shared" si="33"/>
        <v>0</v>
      </c>
      <c r="N99" s="1599"/>
      <c r="O99" s="1600"/>
      <c r="P99" s="1601" t="s">
        <v>3675</v>
      </c>
      <c r="Q99" s="1601" t="s">
        <v>3676</v>
      </c>
      <c r="R99" s="1602"/>
    </row>
    <row r="100" spans="1:18">
      <c r="A100" s="1596" t="s">
        <v>3674</v>
      </c>
      <c r="F100" s="1597"/>
      <c r="G100" s="1597"/>
      <c r="H100" s="1598">
        <f t="shared" si="34"/>
        <v>0</v>
      </c>
      <c r="I100" s="1598">
        <f t="shared" ref="I100:I117" si="35">J100-K100-L100</f>
        <v>0</v>
      </c>
      <c r="J100" s="1597"/>
      <c r="K100" s="1597"/>
      <c r="L100" s="1597"/>
      <c r="M100" s="1598">
        <f t="shared" ref="M100:M117" si="36">I100-H100</f>
        <v>0</v>
      </c>
      <c r="N100" s="1599"/>
      <c r="O100" s="1600"/>
      <c r="P100" s="1601" t="s">
        <v>3675</v>
      </c>
      <c r="Q100" s="1601" t="s">
        <v>3676</v>
      </c>
      <c r="R100" s="1602"/>
    </row>
    <row r="101" spans="1:18">
      <c r="A101" s="1596" t="s">
        <v>3674</v>
      </c>
      <c r="F101" s="1597"/>
      <c r="G101" s="1597"/>
      <c r="H101" s="1598">
        <f t="shared" ref="H101:H117" si="37">F101-G101</f>
        <v>0</v>
      </c>
      <c r="I101" s="1598">
        <f t="shared" si="35"/>
        <v>0</v>
      </c>
      <c r="J101" s="1597"/>
      <c r="K101" s="1597"/>
      <c r="L101" s="1597"/>
      <c r="M101" s="1598">
        <f t="shared" si="36"/>
        <v>0</v>
      </c>
      <c r="N101" s="1599"/>
      <c r="O101" s="1600"/>
      <c r="P101" s="1601" t="s">
        <v>3675</v>
      </c>
      <c r="Q101" s="1601" t="s">
        <v>3676</v>
      </c>
      <c r="R101" s="1602"/>
    </row>
    <row r="102" spans="1:18">
      <c r="A102" s="1596" t="s">
        <v>3674</v>
      </c>
      <c r="F102" s="1597"/>
      <c r="G102" s="1597"/>
      <c r="H102" s="1598">
        <f t="shared" si="37"/>
        <v>0</v>
      </c>
      <c r="I102" s="1598">
        <f t="shared" si="35"/>
        <v>0</v>
      </c>
      <c r="J102" s="1597"/>
      <c r="K102" s="1597"/>
      <c r="L102" s="1597"/>
      <c r="M102" s="1598">
        <f t="shared" si="36"/>
        <v>0</v>
      </c>
      <c r="N102" s="1599"/>
      <c r="O102" s="1600"/>
      <c r="P102" s="1601" t="s">
        <v>3675</v>
      </c>
      <c r="Q102" s="1601" t="s">
        <v>3676</v>
      </c>
      <c r="R102" s="1602"/>
    </row>
    <row r="103" spans="1:18">
      <c r="A103" s="1596" t="s">
        <v>3674</v>
      </c>
      <c r="F103" s="1597"/>
      <c r="G103" s="1597"/>
      <c r="H103" s="1598">
        <f t="shared" si="37"/>
        <v>0</v>
      </c>
      <c r="I103" s="1598">
        <f t="shared" si="35"/>
        <v>0</v>
      </c>
      <c r="J103" s="1597"/>
      <c r="K103" s="1597"/>
      <c r="L103" s="1597"/>
      <c r="M103" s="1598">
        <f t="shared" si="36"/>
        <v>0</v>
      </c>
      <c r="N103" s="1599"/>
      <c r="O103" s="1600"/>
      <c r="P103" s="1601" t="s">
        <v>3675</v>
      </c>
      <c r="Q103" s="1601" t="s">
        <v>3676</v>
      </c>
      <c r="R103" s="1602"/>
    </row>
    <row r="104" spans="1:18">
      <c r="A104" s="1596" t="s">
        <v>3674</v>
      </c>
      <c r="F104" s="1597"/>
      <c r="G104" s="1597"/>
      <c r="H104" s="1598">
        <f t="shared" si="37"/>
        <v>0</v>
      </c>
      <c r="I104" s="1598">
        <f t="shared" si="35"/>
        <v>0</v>
      </c>
      <c r="J104" s="1597"/>
      <c r="K104" s="1597"/>
      <c r="L104" s="1597"/>
      <c r="M104" s="1598">
        <f t="shared" si="36"/>
        <v>0</v>
      </c>
      <c r="N104" s="1599"/>
      <c r="O104" s="1600"/>
      <c r="P104" s="1601" t="s">
        <v>3675</v>
      </c>
      <c r="Q104" s="1601" t="s">
        <v>3676</v>
      </c>
      <c r="R104" s="1602"/>
    </row>
    <row r="105" spans="1:18">
      <c r="A105" s="1596" t="s">
        <v>3674</v>
      </c>
      <c r="F105" s="1597"/>
      <c r="G105" s="1597"/>
      <c r="H105" s="1598">
        <f t="shared" si="37"/>
        <v>0</v>
      </c>
      <c r="I105" s="1598">
        <f t="shared" si="35"/>
        <v>0</v>
      </c>
      <c r="J105" s="1597"/>
      <c r="K105" s="1597"/>
      <c r="L105" s="1597"/>
      <c r="M105" s="1598">
        <f t="shared" si="36"/>
        <v>0</v>
      </c>
      <c r="N105" s="1599"/>
      <c r="O105" s="1600"/>
      <c r="P105" s="1601" t="s">
        <v>3675</v>
      </c>
      <c r="Q105" s="1601" t="s">
        <v>3676</v>
      </c>
      <c r="R105" s="1602"/>
    </row>
    <row r="106" spans="1:18">
      <c r="A106" s="1596" t="s">
        <v>3674</v>
      </c>
      <c r="F106" s="1597"/>
      <c r="G106" s="1597"/>
      <c r="H106" s="1598">
        <f t="shared" si="37"/>
        <v>0</v>
      </c>
      <c r="I106" s="1598">
        <f t="shared" si="35"/>
        <v>0</v>
      </c>
      <c r="J106" s="1597"/>
      <c r="K106" s="1597"/>
      <c r="L106" s="1597"/>
      <c r="M106" s="1598">
        <f t="shared" si="36"/>
        <v>0</v>
      </c>
      <c r="N106" s="1599"/>
      <c r="O106" s="1600"/>
      <c r="P106" s="1601" t="s">
        <v>3675</v>
      </c>
      <c r="Q106" s="1601" t="s">
        <v>3676</v>
      </c>
      <c r="R106" s="1602"/>
    </row>
    <row r="107" spans="1:18">
      <c r="A107" s="1596" t="s">
        <v>3674</v>
      </c>
      <c r="F107" s="1597"/>
      <c r="G107" s="1597"/>
      <c r="H107" s="1598">
        <f t="shared" si="37"/>
        <v>0</v>
      </c>
      <c r="I107" s="1598">
        <f t="shared" si="35"/>
        <v>0</v>
      </c>
      <c r="J107" s="1597"/>
      <c r="K107" s="1597"/>
      <c r="L107" s="1597"/>
      <c r="M107" s="1598">
        <f t="shared" si="36"/>
        <v>0</v>
      </c>
      <c r="N107" s="1599"/>
      <c r="O107" s="1600"/>
      <c r="P107" s="1601" t="s">
        <v>3675</v>
      </c>
      <c r="Q107" s="1601" t="s">
        <v>3676</v>
      </c>
      <c r="R107" s="1602"/>
    </row>
    <row r="108" spans="1:18">
      <c r="A108" s="1596" t="s">
        <v>3674</v>
      </c>
      <c r="F108" s="1597"/>
      <c r="G108" s="1597"/>
      <c r="H108" s="1598">
        <f t="shared" si="37"/>
        <v>0</v>
      </c>
      <c r="I108" s="1598">
        <f t="shared" si="35"/>
        <v>0</v>
      </c>
      <c r="J108" s="1597"/>
      <c r="K108" s="1597"/>
      <c r="L108" s="1597"/>
      <c r="M108" s="1598">
        <f t="shared" si="36"/>
        <v>0</v>
      </c>
      <c r="N108" s="1599"/>
      <c r="O108" s="1600"/>
      <c r="P108" s="1601" t="s">
        <v>3675</v>
      </c>
      <c r="Q108" s="1601" t="s">
        <v>3676</v>
      </c>
      <c r="R108" s="1602"/>
    </row>
    <row r="109" spans="1:18">
      <c r="A109" s="1596" t="s">
        <v>3674</v>
      </c>
      <c r="F109" s="1597"/>
      <c r="G109" s="1597"/>
      <c r="H109" s="1598">
        <f t="shared" si="37"/>
        <v>0</v>
      </c>
      <c r="I109" s="1598">
        <f t="shared" si="35"/>
        <v>0</v>
      </c>
      <c r="J109" s="1597"/>
      <c r="K109" s="1597"/>
      <c r="L109" s="1597"/>
      <c r="M109" s="1598">
        <f t="shared" si="36"/>
        <v>0</v>
      </c>
      <c r="N109" s="1599"/>
      <c r="O109" s="1600"/>
      <c r="P109" s="1601" t="s">
        <v>3675</v>
      </c>
      <c r="Q109" s="1601" t="s">
        <v>3676</v>
      </c>
      <c r="R109" s="1602"/>
    </row>
    <row r="110" spans="1:18">
      <c r="A110" s="1596" t="s">
        <v>3674</v>
      </c>
      <c r="F110" s="1597"/>
      <c r="G110" s="1597"/>
      <c r="H110" s="1598">
        <f t="shared" si="37"/>
        <v>0</v>
      </c>
      <c r="I110" s="1598">
        <f t="shared" si="35"/>
        <v>0</v>
      </c>
      <c r="J110" s="1597"/>
      <c r="K110" s="1597"/>
      <c r="L110" s="1597"/>
      <c r="M110" s="1598">
        <f t="shared" si="36"/>
        <v>0</v>
      </c>
      <c r="N110" s="1599"/>
      <c r="O110" s="1600"/>
      <c r="P110" s="1601" t="s">
        <v>3675</v>
      </c>
      <c r="Q110" s="1601" t="s">
        <v>3676</v>
      </c>
      <c r="R110" s="1602"/>
    </row>
    <row r="111" spans="1:18">
      <c r="A111" s="1596" t="s">
        <v>3674</v>
      </c>
      <c r="F111" s="1597"/>
      <c r="G111" s="1597"/>
      <c r="H111" s="1598">
        <f t="shared" si="37"/>
        <v>0</v>
      </c>
      <c r="I111" s="1598">
        <f t="shared" si="35"/>
        <v>0</v>
      </c>
      <c r="J111" s="1597"/>
      <c r="K111" s="1597"/>
      <c r="L111" s="1597"/>
      <c r="M111" s="1598">
        <f t="shared" si="36"/>
        <v>0</v>
      </c>
      <c r="N111" s="1599"/>
      <c r="O111" s="1600"/>
      <c r="P111" s="1601" t="s">
        <v>3675</v>
      </c>
      <c r="Q111" s="1601" t="s">
        <v>3676</v>
      </c>
      <c r="R111" s="1602"/>
    </row>
    <row r="112" spans="1:18">
      <c r="A112" s="1596" t="s">
        <v>3674</v>
      </c>
      <c r="F112" s="1597"/>
      <c r="G112" s="1597"/>
      <c r="H112" s="1598">
        <f t="shared" si="37"/>
        <v>0</v>
      </c>
      <c r="I112" s="1598">
        <f t="shared" si="35"/>
        <v>0</v>
      </c>
      <c r="J112" s="1597"/>
      <c r="K112" s="1597"/>
      <c r="L112" s="1597"/>
      <c r="M112" s="1598">
        <f t="shared" si="36"/>
        <v>0</v>
      </c>
      <c r="N112" s="1599"/>
      <c r="O112" s="1600"/>
      <c r="P112" s="1601" t="s">
        <v>3675</v>
      </c>
      <c r="Q112" s="1601" t="s">
        <v>3676</v>
      </c>
      <c r="R112" s="1602"/>
    </row>
    <row r="113" spans="1:18">
      <c r="A113" s="1596" t="s">
        <v>3674</v>
      </c>
      <c r="F113" s="1597"/>
      <c r="G113" s="1597"/>
      <c r="H113" s="1598">
        <f t="shared" si="37"/>
        <v>0</v>
      </c>
      <c r="I113" s="1598">
        <f t="shared" si="35"/>
        <v>0</v>
      </c>
      <c r="J113" s="1597"/>
      <c r="K113" s="1597"/>
      <c r="L113" s="1597"/>
      <c r="M113" s="1598">
        <f t="shared" si="36"/>
        <v>0</v>
      </c>
      <c r="N113" s="1599"/>
      <c r="O113" s="1600"/>
      <c r="P113" s="1601" t="s">
        <v>3675</v>
      </c>
      <c r="Q113" s="1601" t="s">
        <v>3676</v>
      </c>
      <c r="R113" s="1602"/>
    </row>
    <row r="114" spans="1:18">
      <c r="A114" s="1596" t="s">
        <v>3674</v>
      </c>
      <c r="F114" s="1597"/>
      <c r="G114" s="1597"/>
      <c r="H114" s="1598">
        <f t="shared" si="37"/>
        <v>0</v>
      </c>
      <c r="I114" s="1598">
        <f t="shared" si="35"/>
        <v>0</v>
      </c>
      <c r="J114" s="1597"/>
      <c r="K114" s="1597"/>
      <c r="L114" s="1597"/>
      <c r="M114" s="1598">
        <f t="shared" si="36"/>
        <v>0</v>
      </c>
      <c r="N114" s="1599"/>
      <c r="O114" s="1600"/>
      <c r="P114" s="1601" t="s">
        <v>3675</v>
      </c>
      <c r="Q114" s="1601" t="s">
        <v>3676</v>
      </c>
      <c r="R114" s="1602"/>
    </row>
    <row r="115" spans="1:18">
      <c r="A115" s="1596" t="s">
        <v>3674</v>
      </c>
      <c r="F115" s="1597"/>
      <c r="G115" s="1597"/>
      <c r="H115" s="1598">
        <f t="shared" si="37"/>
        <v>0</v>
      </c>
      <c r="I115" s="1598">
        <f t="shared" si="35"/>
        <v>0</v>
      </c>
      <c r="J115" s="1597"/>
      <c r="K115" s="1597"/>
      <c r="L115" s="1597"/>
      <c r="M115" s="1598">
        <f t="shared" si="36"/>
        <v>0</v>
      </c>
      <c r="N115" s="1599"/>
      <c r="O115" s="1600"/>
      <c r="P115" s="1601" t="s">
        <v>3675</v>
      </c>
      <c r="Q115" s="1601" t="s">
        <v>3676</v>
      </c>
      <c r="R115" s="1602"/>
    </row>
    <row r="116" spans="1:18">
      <c r="A116" s="1596" t="s">
        <v>3674</v>
      </c>
      <c r="F116" s="1597"/>
      <c r="G116" s="1597"/>
      <c r="H116" s="1598">
        <f t="shared" si="37"/>
        <v>0</v>
      </c>
      <c r="I116" s="1598">
        <f t="shared" si="35"/>
        <v>0</v>
      </c>
      <c r="J116" s="1597"/>
      <c r="K116" s="1597"/>
      <c r="L116" s="1597"/>
      <c r="M116" s="1598">
        <f t="shared" si="36"/>
        <v>0</v>
      </c>
      <c r="N116" s="1599"/>
      <c r="O116" s="1600"/>
      <c r="P116" s="1601" t="s">
        <v>3675</v>
      </c>
      <c r="Q116" s="1601" t="s">
        <v>3676</v>
      </c>
      <c r="R116" s="1602"/>
    </row>
    <row r="117" spans="1:18" ht="15" thickBot="1">
      <c r="A117" s="1603" t="s">
        <v>3674</v>
      </c>
      <c r="F117" s="1604"/>
      <c r="G117" s="1604"/>
      <c r="H117" s="1605">
        <f t="shared" si="37"/>
        <v>0</v>
      </c>
      <c r="I117" s="1605">
        <f t="shared" si="35"/>
        <v>0</v>
      </c>
      <c r="J117" s="1604"/>
      <c r="K117" s="1604"/>
      <c r="L117" s="1604"/>
      <c r="M117" s="1605">
        <f t="shared" si="36"/>
        <v>0</v>
      </c>
      <c r="N117" s="1606"/>
      <c r="O117" s="1607"/>
      <c r="P117" s="1608" t="s">
        <v>3675</v>
      </c>
      <c r="Q117" s="1608" t="s">
        <v>3676</v>
      </c>
      <c r="R117" s="1609"/>
    </row>
    <row r="118" spans="1:18" ht="15" thickBot="1">
      <c r="A118" s="1610" t="s">
        <v>1648</v>
      </c>
      <c r="F118" s="1611">
        <f t="shared" ref="F118:L118" si="38">SUM(F35:F117)</f>
        <v>0</v>
      </c>
      <c r="G118" s="1611">
        <f t="shared" si="38"/>
        <v>0</v>
      </c>
      <c r="H118" s="1612">
        <f t="shared" si="38"/>
        <v>0</v>
      </c>
      <c r="I118" s="1612">
        <f t="shared" si="38"/>
        <v>0</v>
      </c>
      <c r="J118" s="1612">
        <f t="shared" si="38"/>
        <v>0</v>
      </c>
      <c r="K118" s="1612">
        <f t="shared" si="38"/>
        <v>0</v>
      </c>
      <c r="L118" s="1612">
        <f t="shared" si="38"/>
        <v>0</v>
      </c>
      <c r="M118" s="1612">
        <f>SUM(M35:M117)</f>
        <v>0</v>
      </c>
      <c r="O118" s="1613"/>
      <c r="P118" s="1614"/>
      <c r="Q118" s="1614"/>
      <c r="R118" s="1615"/>
    </row>
    <row r="119" spans="1:18" ht="16.5" thickBot="1">
      <c r="A119" s="1616" t="s">
        <v>3677</v>
      </c>
      <c r="F119" s="1617"/>
      <c r="G119" s="1617"/>
      <c r="H119" s="1617"/>
      <c r="I119" s="1617"/>
      <c r="J119" s="1617"/>
      <c r="K119" s="1617"/>
      <c r="L119" s="1617"/>
      <c r="M119" s="1617"/>
      <c r="N119" s="1617"/>
      <c r="O119" s="1617"/>
      <c r="P119" s="1617"/>
      <c r="Q119" s="1617"/>
      <c r="R119" s="1618"/>
    </row>
  </sheetData>
  <mergeCells count="5">
    <mergeCell ref="A34:A35"/>
    <mergeCell ref="A12:A13"/>
    <mergeCell ref="F11:K11"/>
    <mergeCell ref="R11:W11"/>
    <mergeCell ref="X11:AC11"/>
  </mergeCells>
  <dataValidations count="1">
    <dataValidation type="list" allowBlank="1" showInputMessage="1" showErrorMessage="1" sqref="R36:R117" xr:uid="{D1C01534-1AF3-4881-A3F4-DC14FCFA061F}">
      <formula1>"Yesa,No"</formula1>
    </dataValidation>
  </dataValidations>
  <pageMargins left="0.74803149606299213" right="0.74803149606299213" top="0.98425196850393704" bottom="0.98425196850393704" header="0.51181102362204722" footer="0.51181102362204722"/>
  <pageSetup paperSize="8" scale="10" orientation="landscape" r:id="rId1"/>
  <headerFooter alignWithMargins="0">
    <oddFooter>&amp;L&amp;D&amp;T&amp;R&amp;F</oddFooter>
  </headerFooter>
  <ignoredErrors>
    <ignoredError sqref="H14 H15:H29 F18:G18 I18"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C7F7B-D4BF-4E88-AC86-536D16389F84}">
  <sheetPr>
    <tabColor theme="0" tint="-0.499984740745262"/>
  </sheetPr>
  <dimension ref="A1:AN90"/>
  <sheetViews>
    <sheetView zoomScale="80" zoomScaleNormal="80" workbookViewId="0">
      <selection activeCell="B33" sqref="B33"/>
    </sheetView>
    <sheetView workbookViewId="1"/>
  </sheetViews>
  <sheetFormatPr defaultRowHeight="15"/>
  <cols>
    <col min="1" max="8" width="1.85546875" customWidth="1"/>
    <col min="9" max="9" width="24" customWidth="1"/>
    <col min="10" max="10" width="54" customWidth="1"/>
    <col min="11" max="15" width="1.85546875" customWidth="1"/>
    <col min="16" max="16" width="2.42578125" hidden="1" customWidth="1"/>
    <col min="17" max="28" width="1.85546875" hidden="1" customWidth="1"/>
    <col min="29" max="30" width="9.140625" customWidth="1"/>
  </cols>
  <sheetData>
    <row r="1" spans="1:40" s="46" customFormat="1" ht="23.25">
      <c r="A1" s="56" t="str">
        <f>'1.1 Cover'!A1</f>
        <v>Regulatory Reporting Pack</v>
      </c>
    </row>
    <row r="2" spans="1:40" s="46" customFormat="1" ht="23.25">
      <c r="A2" s="56" t="str">
        <f>'1.1 Cover'!A2</f>
        <v>Price base - 2018/19</v>
      </c>
    </row>
    <row r="3" spans="1:40" s="46" customFormat="1" ht="23.25">
      <c r="A3" s="56" t="str">
        <f>'1.1 Cover'!A3</f>
        <v>Regulatory Year: April 2024 - March 2025</v>
      </c>
      <c r="K3" s="47" t="s">
        <v>2630</v>
      </c>
    </row>
    <row r="4" spans="1:40" s="46" customFormat="1" ht="23.25">
      <c r="A4" s="56" t="s">
        <v>2631</v>
      </c>
    </row>
    <row r="6" spans="1:40">
      <c r="AD6" s="43"/>
      <c r="AE6" s="1655"/>
      <c r="AF6" s="1656" t="s">
        <v>2632</v>
      </c>
      <c r="AG6" s="1656"/>
      <c r="AH6" s="1656"/>
      <c r="AI6" s="1657"/>
      <c r="AJ6" s="1655"/>
      <c r="AK6" s="1656" t="s">
        <v>2632</v>
      </c>
      <c r="AL6" s="1656"/>
      <c r="AM6" s="1656"/>
      <c r="AN6" s="1657"/>
    </row>
    <row r="7" spans="1:40" s="43" customFormat="1">
      <c r="D7" s="55"/>
      <c r="E7" s="55"/>
      <c r="F7" s="55"/>
      <c r="G7" s="338"/>
      <c r="H7" s="338"/>
      <c r="I7" s="338" t="s">
        <v>2557</v>
      </c>
      <c r="J7" s="338" t="s">
        <v>2558</v>
      </c>
      <c r="K7" s="338"/>
      <c r="L7" s="339"/>
      <c r="M7" s="339"/>
      <c r="N7" s="339"/>
      <c r="O7" s="55"/>
      <c r="P7" s="54" t="s">
        <v>1567</v>
      </c>
      <c r="Q7" s="54" t="s">
        <v>1568</v>
      </c>
      <c r="R7" s="54" t="s">
        <v>1569</v>
      </c>
      <c r="S7" s="54" t="s">
        <v>1570</v>
      </c>
      <c r="T7" s="54" t="s">
        <v>1571</v>
      </c>
      <c r="U7" s="54" t="s">
        <v>1572</v>
      </c>
      <c r="V7" s="54" t="s">
        <v>1573</v>
      </c>
      <c r="W7" s="54" t="s">
        <v>1574</v>
      </c>
      <c r="X7" s="54" t="s">
        <v>1575</v>
      </c>
      <c r="Y7" s="54" t="s">
        <v>1576</v>
      </c>
      <c r="Z7" s="54" t="s">
        <v>1577</v>
      </c>
      <c r="AA7" s="54" t="s">
        <v>2633</v>
      </c>
      <c r="AB7" s="54" t="s">
        <v>2634</v>
      </c>
      <c r="AC7" s="43" t="s">
        <v>1578</v>
      </c>
      <c r="AE7" s="52">
        <v>2021</v>
      </c>
      <c r="AF7" s="51">
        <v>2022</v>
      </c>
      <c r="AG7" s="51">
        <v>2023</v>
      </c>
      <c r="AH7" s="51">
        <v>2024</v>
      </c>
      <c r="AI7" s="50">
        <v>2025</v>
      </c>
      <c r="AJ7" s="52">
        <v>2026</v>
      </c>
      <c r="AK7" s="51">
        <v>2027</v>
      </c>
      <c r="AL7" s="51">
        <v>2028</v>
      </c>
      <c r="AM7" s="51">
        <v>2029</v>
      </c>
      <c r="AN7" s="50">
        <v>2030</v>
      </c>
    </row>
    <row r="8" spans="1:40">
      <c r="P8" s="43"/>
      <c r="Q8" s="43"/>
      <c r="R8" s="43"/>
      <c r="S8" s="43"/>
      <c r="T8" s="43"/>
      <c r="U8" s="43"/>
      <c r="V8" s="43"/>
    </row>
    <row r="9" spans="1:40" s="340" customFormat="1" ht="15.75">
      <c r="A9" s="340" t="s">
        <v>2631</v>
      </c>
    </row>
    <row r="11" spans="1:40" s="1" customFormat="1">
      <c r="A11" s="42"/>
      <c r="B11" s="48" t="s">
        <v>2635</v>
      </c>
    </row>
    <row r="13" spans="1:40">
      <c r="J13" t="s">
        <v>2636</v>
      </c>
      <c r="AC13" t="s">
        <v>1583</v>
      </c>
      <c r="AE13" s="1139"/>
      <c r="AF13" s="1139"/>
      <c r="AG13" s="1139"/>
      <c r="AH13" s="1139"/>
      <c r="AI13" s="1139"/>
      <c r="AJ13" s="978"/>
      <c r="AK13" s="978"/>
      <c r="AL13" s="978"/>
      <c r="AM13" s="1531"/>
      <c r="AN13" s="1531"/>
    </row>
    <row r="14" spans="1:40">
      <c r="J14" t="s">
        <v>2637</v>
      </c>
      <c r="AC14" t="s">
        <v>1583</v>
      </c>
      <c r="AE14" s="978"/>
      <c r="AF14" s="978"/>
      <c r="AG14" s="978"/>
      <c r="AH14" s="978"/>
      <c r="AI14" s="978"/>
    </row>
    <row r="16" spans="1:40">
      <c r="J16" t="s">
        <v>2636</v>
      </c>
      <c r="AC16" t="s">
        <v>2638</v>
      </c>
      <c r="AE16" s="1139"/>
      <c r="AF16" s="1139"/>
      <c r="AG16" s="1139"/>
      <c r="AH16" s="1139"/>
      <c r="AI16" s="1139"/>
      <c r="AJ16" s="978"/>
      <c r="AK16" s="978"/>
      <c r="AL16" s="978"/>
      <c r="AM16" s="1531"/>
      <c r="AN16" s="1531"/>
    </row>
    <row r="17" spans="1:40">
      <c r="J17" t="s">
        <v>2637</v>
      </c>
      <c r="AC17" t="s">
        <v>2638</v>
      </c>
      <c r="AE17" s="978"/>
      <c r="AF17" s="978"/>
      <c r="AG17" s="978"/>
      <c r="AH17" s="978"/>
      <c r="AI17" s="978"/>
    </row>
    <row r="19" spans="1:40">
      <c r="J19" t="s">
        <v>2639</v>
      </c>
      <c r="AC19" t="s">
        <v>1583</v>
      </c>
      <c r="AE19" s="1139"/>
      <c r="AF19" s="1139"/>
      <c r="AG19" s="1139"/>
      <c r="AH19" s="1139"/>
      <c r="AI19" s="1139"/>
      <c r="AJ19" s="978"/>
      <c r="AK19" s="978"/>
      <c r="AL19" s="978"/>
      <c r="AM19" s="1531"/>
      <c r="AN19" s="1531"/>
    </row>
    <row r="20" spans="1:40">
      <c r="J20" t="s">
        <v>2640</v>
      </c>
      <c r="AC20" t="s">
        <v>1583</v>
      </c>
      <c r="AE20" s="978"/>
      <c r="AF20" s="978"/>
      <c r="AG20" s="978"/>
      <c r="AH20" s="978"/>
      <c r="AI20" s="978"/>
    </row>
    <row r="22" spans="1:40">
      <c r="J22" t="s">
        <v>2639</v>
      </c>
      <c r="AC22" t="s">
        <v>2638</v>
      </c>
      <c r="AE22" s="1139"/>
      <c r="AF22" s="1139"/>
      <c r="AG22" s="1139"/>
      <c r="AH22" s="1139"/>
      <c r="AI22" s="1139"/>
      <c r="AJ22" s="978"/>
      <c r="AK22" s="978"/>
      <c r="AL22" s="978"/>
      <c r="AM22" s="1531"/>
      <c r="AN22" s="1531"/>
    </row>
    <row r="23" spans="1:40">
      <c r="J23" t="s">
        <v>2640</v>
      </c>
      <c r="AC23" t="s">
        <v>2638</v>
      </c>
      <c r="AE23" s="978"/>
      <c r="AF23" s="978"/>
      <c r="AG23" s="978"/>
      <c r="AH23" s="978"/>
      <c r="AI23" s="978"/>
    </row>
    <row r="25" spans="1:40" s="1" customFormat="1">
      <c r="A25" s="42"/>
      <c r="B25" s="48" t="s">
        <v>2641</v>
      </c>
    </row>
    <row r="27" spans="1:40">
      <c r="J27" t="s">
        <v>2642</v>
      </c>
      <c r="AC27" t="s">
        <v>1583</v>
      </c>
      <c r="AE27" s="1139"/>
      <c r="AF27" s="978"/>
      <c r="AG27" s="978"/>
      <c r="AH27" s="978"/>
      <c r="AI27" s="978"/>
      <c r="AJ27" s="978"/>
      <c r="AK27" s="1531"/>
    </row>
    <row r="28" spans="1:40">
      <c r="J28" t="s">
        <v>2643</v>
      </c>
      <c r="AC28" t="s">
        <v>1583</v>
      </c>
      <c r="AE28" s="1139"/>
      <c r="AF28" s="978"/>
      <c r="AG28" s="978"/>
      <c r="AH28" s="978"/>
      <c r="AI28" s="978"/>
      <c r="AJ28" s="978"/>
      <c r="AK28" s="1531"/>
    </row>
    <row r="30" spans="1:40">
      <c r="J30" t="s">
        <v>2644</v>
      </c>
      <c r="AC30" t="s">
        <v>1583</v>
      </c>
      <c r="AE30" s="978"/>
      <c r="AF30" s="978"/>
      <c r="AG30" s="978"/>
      <c r="AH30" s="978"/>
      <c r="AI30" s="978"/>
    </row>
    <row r="31" spans="1:40">
      <c r="J31" t="s">
        <v>2645</v>
      </c>
      <c r="AC31" t="s">
        <v>1583</v>
      </c>
      <c r="AE31" s="978"/>
      <c r="AF31" s="978"/>
      <c r="AG31" s="978"/>
      <c r="AH31" s="978"/>
      <c r="AI31" s="978"/>
    </row>
    <row r="33" spans="1:40" s="1" customFormat="1" ht="12.75" customHeight="1">
      <c r="A33" s="42"/>
      <c r="B33" s="1698" t="s">
        <v>2646</v>
      </c>
      <c r="C33" s="792"/>
      <c r="D33" s="792"/>
      <c r="E33" s="792"/>
      <c r="F33" s="792"/>
      <c r="G33" s="792"/>
      <c r="H33" s="792"/>
      <c r="I33" s="792"/>
      <c r="J33" s="792"/>
      <c r="K33" s="792"/>
      <c r="L33" s="792"/>
      <c r="M33" s="792"/>
      <c r="N33" s="792"/>
      <c r="O33" s="792"/>
      <c r="P33" s="792"/>
      <c r="Q33" s="792"/>
      <c r="R33" s="792"/>
      <c r="S33" s="792"/>
      <c r="T33" s="792"/>
      <c r="U33" s="792"/>
      <c r="V33" s="792"/>
      <c r="W33" s="792"/>
      <c r="X33" s="792"/>
      <c r="Y33" s="792"/>
      <c r="Z33" s="792"/>
      <c r="AA33" s="792"/>
      <c r="AB33" s="792"/>
      <c r="AC33" s="792"/>
    </row>
    <row r="34" spans="1:40">
      <c r="B34" s="793"/>
      <c r="C34" s="793"/>
      <c r="D34" s="793"/>
      <c r="E34" s="793"/>
      <c r="F34" s="793"/>
      <c r="G34" s="793"/>
      <c r="H34" s="793"/>
      <c r="I34" s="793"/>
      <c r="J34" s="793"/>
      <c r="K34" s="793"/>
      <c r="L34" s="793"/>
      <c r="M34" s="793"/>
      <c r="N34" s="793"/>
      <c r="O34" s="793"/>
      <c r="P34" s="793"/>
      <c r="Q34" s="793"/>
      <c r="R34" s="793"/>
      <c r="S34" s="793"/>
      <c r="T34" s="793"/>
      <c r="U34" s="793"/>
      <c r="V34" s="793"/>
      <c r="W34" s="793"/>
      <c r="X34" s="793"/>
      <c r="Y34" s="793"/>
      <c r="Z34" s="793"/>
      <c r="AA34" s="793"/>
      <c r="AB34" s="793"/>
      <c r="AC34" s="793"/>
    </row>
    <row r="35" spans="1:40">
      <c r="B35" s="793"/>
      <c r="C35" s="793"/>
      <c r="D35" s="793"/>
      <c r="E35" s="793"/>
      <c r="F35" s="793"/>
      <c r="G35" s="793"/>
      <c r="H35" s="793"/>
      <c r="I35" s="793"/>
      <c r="J35" s="793" t="s">
        <v>2647</v>
      </c>
      <c r="K35" s="793"/>
      <c r="L35" s="793"/>
      <c r="M35" s="793"/>
      <c r="N35" s="793"/>
      <c r="O35" s="793"/>
      <c r="P35" s="793"/>
      <c r="Q35" s="793"/>
      <c r="R35" s="793"/>
      <c r="S35" s="793"/>
      <c r="T35" s="793"/>
      <c r="U35" s="793"/>
      <c r="V35" s="793"/>
      <c r="W35" s="793"/>
      <c r="X35" s="793"/>
      <c r="Y35" s="793"/>
      <c r="Z35" s="793"/>
      <c r="AA35" s="793"/>
      <c r="AB35" s="793"/>
      <c r="AC35" s="793" t="s">
        <v>1583</v>
      </c>
      <c r="AE35" s="1139"/>
      <c r="AF35" s="978"/>
      <c r="AG35" s="978"/>
      <c r="AH35" s="978"/>
      <c r="AI35" s="978"/>
      <c r="AJ35" s="978"/>
      <c r="AK35" s="1531"/>
    </row>
    <row r="36" spans="1:40">
      <c r="B36" s="793"/>
      <c r="C36" s="793"/>
      <c r="D36" s="793"/>
      <c r="E36" s="793"/>
      <c r="F36" s="793"/>
      <c r="G36" s="793"/>
      <c r="H36" s="793"/>
      <c r="I36" s="793"/>
      <c r="J36" s="793" t="s">
        <v>2648</v>
      </c>
      <c r="K36" s="793"/>
      <c r="L36" s="793"/>
      <c r="M36" s="793"/>
      <c r="N36" s="793"/>
      <c r="O36" s="793"/>
      <c r="P36" s="793"/>
      <c r="Q36" s="793"/>
      <c r="R36" s="793"/>
      <c r="S36" s="793"/>
      <c r="T36" s="793"/>
      <c r="U36" s="793"/>
      <c r="V36" s="793"/>
      <c r="W36" s="793"/>
      <c r="X36" s="793"/>
      <c r="Y36" s="793"/>
      <c r="Z36" s="793"/>
      <c r="AA36" s="793"/>
      <c r="AB36" s="793"/>
      <c r="AC36" s="793" t="s">
        <v>1583</v>
      </c>
      <c r="AE36" s="1139"/>
      <c r="AF36" s="978"/>
      <c r="AG36" s="978"/>
      <c r="AH36" s="978"/>
      <c r="AI36" s="978"/>
      <c r="AJ36" s="978"/>
      <c r="AK36" s="1531"/>
    </row>
    <row r="38" spans="1:40" s="1" customFormat="1">
      <c r="A38" s="42"/>
      <c r="B38" s="48" t="s">
        <v>2649</v>
      </c>
    </row>
    <row r="40" spans="1:40">
      <c r="AE40" s="1667"/>
      <c r="AF40" s="1659" t="s">
        <v>2650</v>
      </c>
      <c r="AG40" s="1656"/>
      <c r="AH40" s="1656"/>
      <c r="AI40" s="1656"/>
      <c r="AJ40" s="1667"/>
      <c r="AK40" s="1668" t="s">
        <v>2651</v>
      </c>
      <c r="AL40" s="1656"/>
      <c r="AM40" s="1656"/>
      <c r="AN40" s="1657"/>
    </row>
    <row r="41" spans="1:40">
      <c r="AE41" s="52">
        <v>2021</v>
      </c>
      <c r="AF41" s="51">
        <v>2022</v>
      </c>
      <c r="AG41" s="51">
        <v>2023</v>
      </c>
      <c r="AH41" s="51">
        <v>2024</v>
      </c>
      <c r="AI41" s="50">
        <v>2025</v>
      </c>
      <c r="AJ41" s="52">
        <v>2026</v>
      </c>
      <c r="AK41" s="51">
        <v>2027</v>
      </c>
      <c r="AL41" s="51">
        <v>2028</v>
      </c>
      <c r="AM41" s="51">
        <v>2029</v>
      </c>
      <c r="AN41" s="50">
        <v>2030</v>
      </c>
    </row>
    <row r="43" spans="1:40">
      <c r="I43" t="s">
        <v>2652</v>
      </c>
      <c r="J43" t="s">
        <v>2653</v>
      </c>
      <c r="AC43" t="s">
        <v>1583</v>
      </c>
      <c r="AE43" s="978"/>
      <c r="AF43" s="978"/>
      <c r="AG43" s="978"/>
      <c r="AH43" s="978"/>
      <c r="AI43" s="978"/>
    </row>
    <row r="44" spans="1:40">
      <c r="I44" t="s">
        <v>2652</v>
      </c>
      <c r="J44" t="s">
        <v>2654</v>
      </c>
      <c r="AC44" t="s">
        <v>1583</v>
      </c>
      <c r="AE44" s="978"/>
      <c r="AF44" s="978"/>
      <c r="AG44" s="978"/>
      <c r="AH44" s="978"/>
      <c r="AI44" s="978"/>
    </row>
    <row r="45" spans="1:40">
      <c r="I45" t="s">
        <v>2652</v>
      </c>
      <c r="J45" t="s">
        <v>2655</v>
      </c>
      <c r="AC45" t="s">
        <v>1583</v>
      </c>
      <c r="AE45" s="978"/>
      <c r="AF45" s="978"/>
      <c r="AG45" s="978"/>
      <c r="AH45" s="978"/>
      <c r="AI45" s="978"/>
    </row>
    <row r="46" spans="1:40">
      <c r="I46" t="s">
        <v>2652</v>
      </c>
      <c r="J46" t="s">
        <v>2656</v>
      </c>
      <c r="AC46" t="s">
        <v>1583</v>
      </c>
      <c r="AE46" s="978"/>
      <c r="AF46" s="978"/>
      <c r="AG46" s="978"/>
      <c r="AH46" s="978"/>
      <c r="AI46" s="978"/>
    </row>
    <row r="48" spans="1:40">
      <c r="I48" t="s">
        <v>2652</v>
      </c>
      <c r="J48" t="s">
        <v>2657</v>
      </c>
      <c r="AC48" t="s">
        <v>1583</v>
      </c>
      <c r="AE48" s="978"/>
      <c r="AF48" s="978"/>
      <c r="AG48" s="978"/>
      <c r="AH48" s="978"/>
      <c r="AI48" s="978"/>
    </row>
    <row r="49" spans="1:35">
      <c r="I49" t="s">
        <v>2652</v>
      </c>
      <c r="J49" t="s">
        <v>2658</v>
      </c>
      <c r="AC49" t="s">
        <v>1583</v>
      </c>
      <c r="AE49" s="978"/>
      <c r="AF49" s="978"/>
      <c r="AG49" s="978"/>
      <c r="AH49" s="978"/>
      <c r="AI49" s="978"/>
    </row>
    <row r="50" spans="1:35">
      <c r="I50" t="s">
        <v>2652</v>
      </c>
      <c r="J50" t="s">
        <v>2659</v>
      </c>
      <c r="AC50" t="s">
        <v>1583</v>
      </c>
      <c r="AE50" s="978"/>
      <c r="AF50" s="978"/>
      <c r="AG50" s="978"/>
      <c r="AH50" s="978"/>
      <c r="AI50" s="978"/>
    </row>
    <row r="52" spans="1:35" s="1" customFormat="1">
      <c r="A52" s="42"/>
      <c r="B52" s="48" t="s">
        <v>2660</v>
      </c>
    </row>
    <row r="54" spans="1:35">
      <c r="I54" t="s">
        <v>350</v>
      </c>
      <c r="J54" t="s">
        <v>2653</v>
      </c>
      <c r="AC54" t="s">
        <v>1583</v>
      </c>
      <c r="AE54" s="978"/>
      <c r="AF54" s="978"/>
      <c r="AG54" s="978"/>
      <c r="AH54" s="978"/>
      <c r="AI54" s="978"/>
    </row>
    <row r="55" spans="1:35">
      <c r="I55" t="s">
        <v>350</v>
      </c>
      <c r="J55" t="s">
        <v>2654</v>
      </c>
      <c r="AC55" t="s">
        <v>1583</v>
      </c>
      <c r="AE55" s="978"/>
      <c r="AF55" s="978"/>
      <c r="AG55" s="978"/>
      <c r="AH55" s="978"/>
      <c r="AI55" s="978"/>
    </row>
    <row r="56" spans="1:35">
      <c r="I56" t="s">
        <v>350</v>
      </c>
      <c r="J56" t="s">
        <v>2655</v>
      </c>
      <c r="AC56" t="s">
        <v>1583</v>
      </c>
      <c r="AE56" s="978"/>
      <c r="AF56" s="978"/>
      <c r="AG56" s="978"/>
      <c r="AH56" s="978"/>
      <c r="AI56" s="978"/>
    </row>
    <row r="57" spans="1:35">
      <c r="I57" t="s">
        <v>350</v>
      </c>
      <c r="J57" t="s">
        <v>2656</v>
      </c>
      <c r="AC57" t="s">
        <v>1583</v>
      </c>
      <c r="AE57" s="978"/>
      <c r="AF57" s="978"/>
      <c r="AG57" s="978"/>
      <c r="AH57" s="978"/>
      <c r="AI57" s="978"/>
    </row>
    <row r="59" spans="1:35">
      <c r="I59" t="s">
        <v>350</v>
      </c>
      <c r="J59" t="s">
        <v>2657</v>
      </c>
      <c r="AC59" t="s">
        <v>1583</v>
      </c>
      <c r="AE59" s="978"/>
      <c r="AF59" s="978"/>
      <c r="AG59" s="978"/>
      <c r="AH59" s="978"/>
      <c r="AI59" s="978"/>
    </row>
    <row r="60" spans="1:35">
      <c r="I60" t="s">
        <v>350</v>
      </c>
      <c r="J60" t="s">
        <v>2658</v>
      </c>
      <c r="AC60" t="s">
        <v>1583</v>
      </c>
      <c r="AE60" s="978"/>
      <c r="AF60" s="978"/>
      <c r="AG60" s="978"/>
      <c r="AH60" s="978"/>
      <c r="AI60" s="978"/>
    </row>
    <row r="61" spans="1:35">
      <c r="I61" t="s">
        <v>350</v>
      </c>
      <c r="J61" t="s">
        <v>2659</v>
      </c>
      <c r="AC61" t="s">
        <v>1583</v>
      </c>
      <c r="AE61" s="978"/>
      <c r="AF61" s="978"/>
      <c r="AG61" s="978"/>
      <c r="AH61" s="978"/>
      <c r="AI61" s="978"/>
    </row>
    <row r="63" spans="1:35">
      <c r="I63" t="s">
        <v>350</v>
      </c>
      <c r="J63" t="s">
        <v>2653</v>
      </c>
      <c r="AC63" t="s">
        <v>2638</v>
      </c>
      <c r="AE63" s="978"/>
      <c r="AF63" s="978"/>
      <c r="AG63" s="978"/>
      <c r="AH63" s="978"/>
      <c r="AI63" s="978"/>
    </row>
    <row r="64" spans="1:35">
      <c r="I64" t="s">
        <v>350</v>
      </c>
      <c r="J64" t="s">
        <v>2654</v>
      </c>
      <c r="AC64" t="s">
        <v>2638</v>
      </c>
      <c r="AE64" s="978"/>
      <c r="AF64" s="978"/>
      <c r="AG64" s="978"/>
      <c r="AH64" s="978"/>
      <c r="AI64" s="978"/>
    </row>
    <row r="65" spans="1:35">
      <c r="I65" t="s">
        <v>350</v>
      </c>
      <c r="J65" t="s">
        <v>2655</v>
      </c>
      <c r="AC65" t="s">
        <v>2638</v>
      </c>
      <c r="AE65" s="978"/>
      <c r="AF65" s="978"/>
      <c r="AG65" s="978"/>
      <c r="AH65" s="978"/>
      <c r="AI65" s="978"/>
    </row>
    <row r="66" spans="1:35">
      <c r="I66" t="s">
        <v>350</v>
      </c>
      <c r="J66" t="s">
        <v>2656</v>
      </c>
      <c r="AC66" t="s">
        <v>2638</v>
      </c>
      <c r="AE66" s="978"/>
      <c r="AF66" s="978"/>
      <c r="AG66" s="978"/>
      <c r="AH66" s="978"/>
      <c r="AI66" s="978"/>
    </row>
    <row r="68" spans="1:35">
      <c r="I68" t="s">
        <v>350</v>
      </c>
      <c r="J68" t="s">
        <v>2657</v>
      </c>
      <c r="AC68" t="s">
        <v>2638</v>
      </c>
      <c r="AE68" s="978"/>
      <c r="AF68" s="978"/>
      <c r="AG68" s="978"/>
      <c r="AH68" s="978"/>
      <c r="AI68" s="978"/>
    </row>
    <row r="69" spans="1:35">
      <c r="I69" t="s">
        <v>350</v>
      </c>
      <c r="J69" t="s">
        <v>2658</v>
      </c>
      <c r="AC69" t="s">
        <v>2638</v>
      </c>
      <c r="AE69" s="978"/>
      <c r="AF69" s="978"/>
      <c r="AG69" s="978"/>
      <c r="AH69" s="978"/>
      <c r="AI69" s="978"/>
    </row>
    <row r="70" spans="1:35">
      <c r="I70" t="s">
        <v>350</v>
      </c>
      <c r="J70" t="s">
        <v>2659</v>
      </c>
      <c r="AC70" t="s">
        <v>2638</v>
      </c>
      <c r="AE70" s="978"/>
      <c r="AF70" s="978"/>
      <c r="AG70" s="978"/>
      <c r="AH70" s="978"/>
      <c r="AI70" s="978"/>
    </row>
    <row r="72" spans="1:35" s="1" customFormat="1">
      <c r="A72" s="42"/>
      <c r="B72" s="48" t="s">
        <v>2661</v>
      </c>
    </row>
    <row r="74" spans="1:35">
      <c r="J74" t="s">
        <v>2662</v>
      </c>
      <c r="AC74" t="s">
        <v>1583</v>
      </c>
      <c r="AE74" s="978"/>
      <c r="AF74" s="978"/>
      <c r="AG74" s="978"/>
      <c r="AH74" s="978"/>
      <c r="AI74" s="978"/>
    </row>
    <row r="75" spans="1:35">
      <c r="J75" t="s">
        <v>2663</v>
      </c>
      <c r="AC75" t="s">
        <v>1583</v>
      </c>
      <c r="AE75" s="978"/>
      <c r="AF75" s="978"/>
      <c r="AG75" s="978"/>
      <c r="AH75" s="978"/>
      <c r="AI75" s="978"/>
    </row>
    <row r="76" spans="1:35">
      <c r="J76" t="s">
        <v>2664</v>
      </c>
      <c r="AC76" t="s">
        <v>1583</v>
      </c>
      <c r="AE76" s="978"/>
      <c r="AF76" s="978"/>
      <c r="AG76" s="978"/>
      <c r="AH76" s="978"/>
      <c r="AI76" s="978"/>
    </row>
    <row r="78" spans="1:35" s="1" customFormat="1">
      <c r="A78" s="42"/>
      <c r="B78" s="48" t="s">
        <v>2665</v>
      </c>
    </row>
    <row r="80" spans="1:35">
      <c r="J80" t="s">
        <v>2666</v>
      </c>
      <c r="AC80" t="s">
        <v>1583</v>
      </c>
      <c r="AE80" s="978"/>
      <c r="AF80" s="978"/>
      <c r="AG80" s="978"/>
      <c r="AH80" s="978"/>
      <c r="AI80" s="978"/>
    </row>
    <row r="81" spans="1:35">
      <c r="J81" t="s">
        <v>2667</v>
      </c>
      <c r="AC81" t="s">
        <v>1583</v>
      </c>
      <c r="AE81" s="978"/>
      <c r="AF81" s="978"/>
      <c r="AG81" s="978"/>
      <c r="AH81" s="978"/>
      <c r="AI81" s="978"/>
    </row>
    <row r="82" spans="1:35">
      <c r="J82" t="s">
        <v>2668</v>
      </c>
      <c r="AC82" t="s">
        <v>1583</v>
      </c>
      <c r="AE82" s="978"/>
      <c r="AF82" s="978"/>
      <c r="AG82" s="978"/>
      <c r="AH82" s="978"/>
      <c r="AI82" s="978"/>
    </row>
    <row r="84" spans="1:35" s="46" customFormat="1" ht="18.75">
      <c r="A84" s="47" t="s">
        <v>1566</v>
      </c>
    </row>
    <row r="88" spans="1:35">
      <c r="J88" s="341"/>
    </row>
    <row r="90" spans="1:35">
      <c r="J90" s="341"/>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121" id="{89DC74C7-64ED-4FAA-A50E-765A6B6C6994}">
            <xm:f>'1.5 Universal Data'!$C$8&lt;$AE$7</xm:f>
            <x14:dxf>
              <fill>
                <patternFill patternType="lightUp">
                  <bgColor theme="0"/>
                </patternFill>
              </fill>
            </x14:dxf>
          </x14:cfRule>
          <xm:sqref>AE14</xm:sqref>
        </x14:conditionalFormatting>
        <x14:conditionalFormatting xmlns:xm="http://schemas.microsoft.com/office/excel/2006/main">
          <x14:cfRule type="expression" priority="116" id="{815016D2-8D89-47AF-9DB3-9B780A8AA7C0}">
            <xm:f>'1.5 Universal Data'!$C$8&lt;$AE$7</xm:f>
            <x14:dxf>
              <fill>
                <patternFill patternType="lightUp">
                  <bgColor theme="0"/>
                </patternFill>
              </fill>
            </x14:dxf>
          </x14:cfRule>
          <xm:sqref>AE17</xm:sqref>
        </x14:conditionalFormatting>
        <x14:conditionalFormatting xmlns:xm="http://schemas.microsoft.com/office/excel/2006/main">
          <x14:cfRule type="expression" priority="111" id="{054D82C4-1907-47AD-B4FF-A2B6EF43A977}">
            <xm:f>'1.5 Universal Data'!$C$8&lt;$AE$7</xm:f>
            <x14:dxf>
              <fill>
                <patternFill patternType="lightUp">
                  <bgColor theme="0"/>
                </patternFill>
              </fill>
            </x14:dxf>
          </x14:cfRule>
          <xm:sqref>AE20</xm:sqref>
        </x14:conditionalFormatting>
        <x14:conditionalFormatting xmlns:xm="http://schemas.microsoft.com/office/excel/2006/main">
          <x14:cfRule type="expression" priority="106" id="{98C8CF7F-20AA-4428-8023-5F99A30A1FBB}">
            <xm:f>'1.5 Universal Data'!$C$8&lt;$AE$7</xm:f>
            <x14:dxf>
              <fill>
                <patternFill patternType="lightUp">
                  <bgColor theme="0"/>
                </patternFill>
              </fill>
            </x14:dxf>
          </x14:cfRule>
          <xm:sqref>AE23</xm:sqref>
        </x14:conditionalFormatting>
        <x14:conditionalFormatting xmlns:xm="http://schemas.microsoft.com/office/excel/2006/main">
          <x14:cfRule type="expression" priority="101" id="{B75326A5-2B3C-4F58-B7AA-4916A8BE0FDA}">
            <xm:f>'1.5 Universal Data'!$C$8&lt;$AE$7</xm:f>
            <x14:dxf>
              <fill>
                <patternFill patternType="lightUp">
                  <bgColor theme="0"/>
                </patternFill>
              </fill>
            </x14:dxf>
          </x14:cfRule>
          <xm:sqref>AE30:AE31</xm:sqref>
        </x14:conditionalFormatting>
        <x14:conditionalFormatting xmlns:xm="http://schemas.microsoft.com/office/excel/2006/main">
          <x14:cfRule type="expression" priority="91" id="{707CB04A-6E77-4EDF-B681-2C2C5EE6DBD4}">
            <xm:f>'1.5 Universal Data'!$C$8&lt;$AE$7</xm:f>
            <x14:dxf>
              <fill>
                <patternFill patternType="lightUp">
                  <bgColor theme="0"/>
                </patternFill>
              </fill>
            </x14:dxf>
          </x14:cfRule>
          <xm:sqref>AE43:AE46</xm:sqref>
        </x14:conditionalFormatting>
        <x14:conditionalFormatting xmlns:xm="http://schemas.microsoft.com/office/excel/2006/main">
          <x14:cfRule type="expression" priority="86" id="{30EB3E5D-62A4-4FD3-9FF6-9B49E706BDF6}">
            <xm:f>'1.5 Universal Data'!$C$8&lt;$AE$7</xm:f>
            <x14:dxf>
              <fill>
                <patternFill patternType="lightUp">
                  <bgColor theme="0"/>
                </patternFill>
              </fill>
            </x14:dxf>
          </x14:cfRule>
          <xm:sqref>AE48:AE50</xm:sqref>
        </x14:conditionalFormatting>
        <x14:conditionalFormatting xmlns:xm="http://schemas.microsoft.com/office/excel/2006/main">
          <x14:cfRule type="expression" priority="71" id="{3448500F-39CE-4692-A9FB-2C7217016890}">
            <xm:f>'1.5 Universal Data'!$C$8&lt;$AE$7</xm:f>
            <x14:dxf>
              <fill>
                <patternFill patternType="lightUp">
                  <bgColor theme="0"/>
                </patternFill>
              </fill>
            </x14:dxf>
          </x14:cfRule>
          <xm:sqref>AE54:AE57</xm:sqref>
        </x14:conditionalFormatting>
        <x14:conditionalFormatting xmlns:xm="http://schemas.microsoft.com/office/excel/2006/main">
          <x14:cfRule type="expression" priority="81" id="{794FAC76-A0AD-4C54-9706-274A22B5A360}">
            <xm:f>'1.5 Universal Data'!$C$8&lt;$AE$7</xm:f>
            <x14:dxf>
              <fill>
                <patternFill patternType="lightUp">
                  <bgColor theme="0"/>
                </patternFill>
              </fill>
            </x14:dxf>
          </x14:cfRule>
          <xm:sqref>AE59:AE61</xm:sqref>
        </x14:conditionalFormatting>
        <x14:conditionalFormatting xmlns:xm="http://schemas.microsoft.com/office/excel/2006/main">
          <x14:cfRule type="expression" priority="66" id="{45BC6915-9B8D-47ED-B1CB-B85226981EE2}">
            <xm:f>'1.5 Universal Data'!$C$8&lt;$AE$7</xm:f>
            <x14:dxf>
              <fill>
                <patternFill patternType="lightUp">
                  <bgColor theme="0"/>
                </patternFill>
              </fill>
            </x14:dxf>
          </x14:cfRule>
          <xm:sqref>AE63:AE66</xm:sqref>
        </x14:conditionalFormatting>
        <x14:conditionalFormatting xmlns:xm="http://schemas.microsoft.com/office/excel/2006/main">
          <x14:cfRule type="expression" priority="76" id="{AFE67030-40EF-4F08-B554-C2149CA15F67}">
            <xm:f>'1.5 Universal Data'!$C$8&lt;$AE$7</xm:f>
            <x14:dxf>
              <fill>
                <patternFill patternType="lightUp">
                  <bgColor theme="0"/>
                </patternFill>
              </fill>
            </x14:dxf>
          </x14:cfRule>
          <xm:sqref>AE68:AE70</xm:sqref>
        </x14:conditionalFormatting>
        <x14:conditionalFormatting xmlns:xm="http://schemas.microsoft.com/office/excel/2006/main">
          <x14:cfRule type="expression" priority="61" id="{37CD5B8D-1336-4FD7-A959-0B22E0DEE5C4}">
            <xm:f>'1.5 Universal Data'!$C$8&lt;$AE$7</xm:f>
            <x14:dxf>
              <fill>
                <patternFill patternType="lightUp">
                  <bgColor theme="0"/>
                </patternFill>
              </fill>
            </x14:dxf>
          </x14:cfRule>
          <xm:sqref>AE74:AE76</xm:sqref>
        </x14:conditionalFormatting>
        <x14:conditionalFormatting xmlns:xm="http://schemas.microsoft.com/office/excel/2006/main">
          <x14:cfRule type="expression" priority="56" id="{3588896D-A5CA-4883-BF51-49EDD9B82FC3}">
            <xm:f>'1.5 Universal Data'!$C$8&lt;$AE$7</xm:f>
            <x14:dxf>
              <fill>
                <patternFill patternType="lightUp">
                  <bgColor theme="0"/>
                </patternFill>
              </fill>
            </x14:dxf>
          </x14:cfRule>
          <xm:sqref>AE80:AE82</xm:sqref>
        </x14:conditionalFormatting>
        <x14:conditionalFormatting xmlns:xm="http://schemas.microsoft.com/office/excel/2006/main">
          <x14:cfRule type="expression" priority="120" id="{5B98FC6A-AB04-4F36-AD42-28A227C58D2B}">
            <xm:f>'1.5 Universal Data'!$C$8&lt;$AF$7</xm:f>
            <x14:dxf>
              <fill>
                <patternFill patternType="lightUp">
                  <bgColor theme="0"/>
                </patternFill>
              </fill>
            </x14:dxf>
          </x14:cfRule>
          <xm:sqref>AF14</xm:sqref>
        </x14:conditionalFormatting>
        <x14:conditionalFormatting xmlns:xm="http://schemas.microsoft.com/office/excel/2006/main">
          <x14:cfRule type="expression" priority="115" id="{914CFEDA-E437-4868-8F3B-AEDF5F985A03}">
            <xm:f>'1.5 Universal Data'!$C$8&lt;$AF$7</xm:f>
            <x14:dxf>
              <fill>
                <patternFill patternType="lightUp">
                  <bgColor theme="0"/>
                </patternFill>
              </fill>
            </x14:dxf>
          </x14:cfRule>
          <xm:sqref>AF17</xm:sqref>
        </x14:conditionalFormatting>
        <x14:conditionalFormatting xmlns:xm="http://schemas.microsoft.com/office/excel/2006/main">
          <x14:cfRule type="expression" priority="110" id="{1379E31D-EA5D-410E-9044-CB5CD797BC88}">
            <xm:f>'1.5 Universal Data'!$C$8&lt;$AF$7</xm:f>
            <x14:dxf>
              <fill>
                <patternFill patternType="lightUp">
                  <bgColor theme="0"/>
                </patternFill>
              </fill>
            </x14:dxf>
          </x14:cfRule>
          <xm:sqref>AF20</xm:sqref>
        </x14:conditionalFormatting>
        <x14:conditionalFormatting xmlns:xm="http://schemas.microsoft.com/office/excel/2006/main">
          <x14:cfRule type="expression" priority="105" id="{AED5FB55-2A47-4DC5-8496-5E4F274DB4C9}">
            <xm:f>'1.5 Universal Data'!$C$8&lt;$AF$7</xm:f>
            <x14:dxf>
              <fill>
                <patternFill patternType="lightUp">
                  <bgColor theme="0"/>
                </patternFill>
              </fill>
            </x14:dxf>
          </x14:cfRule>
          <xm:sqref>AF23</xm:sqref>
        </x14:conditionalFormatting>
        <x14:conditionalFormatting xmlns:xm="http://schemas.microsoft.com/office/excel/2006/main">
          <x14:cfRule type="expression" priority="100" id="{F732C32B-A036-4042-B2A1-1B2B9E0161C3}">
            <xm:f>'1.5 Universal Data'!$C$8&lt;$AF$7</xm:f>
            <x14:dxf>
              <fill>
                <patternFill patternType="lightUp">
                  <bgColor theme="0"/>
                </patternFill>
              </fill>
            </x14:dxf>
          </x14:cfRule>
          <xm:sqref>AF30:AF31</xm:sqref>
        </x14:conditionalFormatting>
        <x14:conditionalFormatting xmlns:xm="http://schemas.microsoft.com/office/excel/2006/main">
          <x14:cfRule type="expression" priority="10" id="{0295D5F8-9D25-4F49-854F-ADF27ED15006}">
            <xm:f>'1.5 Universal Data'!$C$8&lt;$AE$7</xm:f>
            <x14:dxf>
              <fill>
                <patternFill patternType="lightUp">
                  <bgColor theme="0"/>
                </patternFill>
              </fill>
            </x14:dxf>
          </x14:cfRule>
          <xm:sqref>AF35:AF36</xm:sqref>
        </x14:conditionalFormatting>
        <x14:conditionalFormatting xmlns:xm="http://schemas.microsoft.com/office/excel/2006/main">
          <x14:cfRule type="expression" priority="90" id="{8155FDB3-C212-4A61-AAE4-37128352E973}">
            <xm:f>'1.5 Universal Data'!$C$8&lt;$AF$7</xm:f>
            <x14:dxf>
              <fill>
                <patternFill patternType="lightUp">
                  <bgColor theme="0"/>
                </patternFill>
              </fill>
            </x14:dxf>
          </x14:cfRule>
          <xm:sqref>AF43:AF46</xm:sqref>
        </x14:conditionalFormatting>
        <x14:conditionalFormatting xmlns:xm="http://schemas.microsoft.com/office/excel/2006/main">
          <x14:cfRule type="expression" priority="85" id="{D1148A45-A97F-424C-92FE-2BFF9F0FD46B}">
            <xm:f>'1.5 Universal Data'!$C$8&lt;$AF$7</xm:f>
            <x14:dxf>
              <fill>
                <patternFill patternType="lightUp">
                  <bgColor theme="0"/>
                </patternFill>
              </fill>
            </x14:dxf>
          </x14:cfRule>
          <xm:sqref>AF48:AF50</xm:sqref>
        </x14:conditionalFormatting>
        <x14:conditionalFormatting xmlns:xm="http://schemas.microsoft.com/office/excel/2006/main">
          <x14:cfRule type="expression" priority="70" id="{0D4F1181-523B-4755-9D98-380E8041A65D}">
            <xm:f>'1.5 Universal Data'!$C$8&lt;$AF$7</xm:f>
            <x14:dxf>
              <fill>
                <patternFill patternType="lightUp">
                  <bgColor theme="0"/>
                </patternFill>
              </fill>
            </x14:dxf>
          </x14:cfRule>
          <xm:sqref>AF54:AF57</xm:sqref>
        </x14:conditionalFormatting>
        <x14:conditionalFormatting xmlns:xm="http://schemas.microsoft.com/office/excel/2006/main">
          <x14:cfRule type="expression" priority="80" id="{F390D0A3-92C1-4155-878A-EF2EACD9C7A2}">
            <xm:f>'1.5 Universal Data'!$C$8&lt;$AF$7</xm:f>
            <x14:dxf>
              <fill>
                <patternFill patternType="lightUp">
                  <bgColor theme="0"/>
                </patternFill>
              </fill>
            </x14:dxf>
          </x14:cfRule>
          <xm:sqref>AF59:AF61</xm:sqref>
        </x14:conditionalFormatting>
        <x14:conditionalFormatting xmlns:xm="http://schemas.microsoft.com/office/excel/2006/main">
          <x14:cfRule type="expression" priority="65" id="{A73E0DEB-87FA-4EE7-9C0B-0EE90AC2C072}">
            <xm:f>'1.5 Universal Data'!$C$8&lt;$AF$7</xm:f>
            <x14:dxf>
              <fill>
                <patternFill patternType="lightUp">
                  <bgColor theme="0"/>
                </patternFill>
              </fill>
            </x14:dxf>
          </x14:cfRule>
          <xm:sqref>AF63:AF66</xm:sqref>
        </x14:conditionalFormatting>
        <x14:conditionalFormatting xmlns:xm="http://schemas.microsoft.com/office/excel/2006/main">
          <x14:cfRule type="expression" priority="75" id="{F158FB33-5F39-483D-AFB0-ABC82B554E19}">
            <xm:f>'1.5 Universal Data'!$C$8&lt;$AF$7</xm:f>
            <x14:dxf>
              <fill>
                <patternFill patternType="lightUp">
                  <bgColor theme="0"/>
                </patternFill>
              </fill>
            </x14:dxf>
          </x14:cfRule>
          <xm:sqref>AF68:AF70</xm:sqref>
        </x14:conditionalFormatting>
        <x14:conditionalFormatting xmlns:xm="http://schemas.microsoft.com/office/excel/2006/main">
          <x14:cfRule type="expression" priority="60" id="{C0FABC54-BC66-4DA1-B82F-D4B7CCB1E0A6}">
            <xm:f>'1.5 Universal Data'!$C$8&lt;$AF$7</xm:f>
            <x14:dxf>
              <fill>
                <patternFill patternType="lightUp">
                  <bgColor theme="0"/>
                </patternFill>
              </fill>
            </x14:dxf>
          </x14:cfRule>
          <xm:sqref>AF74:AF76</xm:sqref>
        </x14:conditionalFormatting>
        <x14:conditionalFormatting xmlns:xm="http://schemas.microsoft.com/office/excel/2006/main">
          <x14:cfRule type="expression" priority="55" id="{F87774E1-C169-41BA-BE78-18949E7EC13F}">
            <xm:f>'1.5 Universal Data'!$C$8&lt;$AF$7</xm:f>
            <x14:dxf>
              <fill>
                <patternFill patternType="lightUp">
                  <bgColor theme="0"/>
                </patternFill>
              </fill>
            </x14:dxf>
          </x14:cfRule>
          <xm:sqref>AF80:AF82</xm:sqref>
        </x14:conditionalFormatting>
        <x14:conditionalFormatting xmlns:xm="http://schemas.microsoft.com/office/excel/2006/main">
          <x14:cfRule type="expression" priority="21" id="{F0B0321E-8FA7-44B1-99C7-169C15BDF738}">
            <xm:f>'1.5 Universal Data'!$C$8&lt;$AE$7</xm:f>
            <x14:dxf>
              <fill>
                <patternFill patternType="lightUp">
                  <bgColor theme="0"/>
                </patternFill>
              </fill>
            </x14:dxf>
          </x14:cfRule>
          <xm:sqref>AF27:AG28</xm:sqref>
        </x14:conditionalFormatting>
        <x14:conditionalFormatting xmlns:xm="http://schemas.microsoft.com/office/excel/2006/main">
          <x14:cfRule type="expression" priority="119" id="{EC121057-5A93-442D-8168-18F1D002887F}">
            <xm:f>'1.5 Universal Data'!$C$8&lt;$AG$7</xm:f>
            <x14:dxf>
              <fill>
                <patternFill patternType="lightUp">
                  <bgColor theme="0"/>
                </patternFill>
              </fill>
            </x14:dxf>
          </x14:cfRule>
          <xm:sqref>AG14</xm:sqref>
        </x14:conditionalFormatting>
        <x14:conditionalFormatting xmlns:xm="http://schemas.microsoft.com/office/excel/2006/main">
          <x14:cfRule type="expression" priority="114" id="{D9770E94-1E15-4A62-8634-86A66D863CEA}">
            <xm:f>'1.5 Universal Data'!$C$8&lt;$AG$7</xm:f>
            <x14:dxf>
              <fill>
                <patternFill patternType="lightUp">
                  <bgColor theme="0"/>
                </patternFill>
              </fill>
            </x14:dxf>
          </x14:cfRule>
          <xm:sqref>AG17</xm:sqref>
        </x14:conditionalFormatting>
        <x14:conditionalFormatting xmlns:xm="http://schemas.microsoft.com/office/excel/2006/main">
          <x14:cfRule type="expression" priority="109" id="{C29B8918-F1C1-4CED-95C0-6DCBC69F5922}">
            <xm:f>'1.5 Universal Data'!$C$8&lt;$AG$7</xm:f>
            <x14:dxf>
              <fill>
                <patternFill patternType="lightUp">
                  <bgColor theme="0"/>
                </patternFill>
              </fill>
            </x14:dxf>
          </x14:cfRule>
          <xm:sqref>AG20</xm:sqref>
        </x14:conditionalFormatting>
        <x14:conditionalFormatting xmlns:xm="http://schemas.microsoft.com/office/excel/2006/main">
          <x14:cfRule type="expression" priority="104" id="{44818820-798E-4205-BF19-6DF1C106ADFF}">
            <xm:f>'1.5 Universal Data'!$C$8&lt;$AG$7</xm:f>
            <x14:dxf>
              <fill>
                <patternFill patternType="lightUp">
                  <bgColor theme="0"/>
                </patternFill>
              </fill>
            </x14:dxf>
          </x14:cfRule>
          <xm:sqref>AG23</xm:sqref>
        </x14:conditionalFormatting>
        <x14:conditionalFormatting xmlns:xm="http://schemas.microsoft.com/office/excel/2006/main">
          <x14:cfRule type="expression" priority="99" id="{A6DB58B7-0704-44FD-ADFC-4FE6A1404E59}">
            <xm:f>'1.5 Universal Data'!$C$8&lt;$AG$7</xm:f>
            <x14:dxf>
              <fill>
                <patternFill patternType="lightUp">
                  <bgColor theme="0"/>
                </patternFill>
              </fill>
            </x14:dxf>
          </x14:cfRule>
          <xm:sqref>AG30:AG31</xm:sqref>
        </x14:conditionalFormatting>
        <x14:conditionalFormatting xmlns:xm="http://schemas.microsoft.com/office/excel/2006/main">
          <x14:cfRule type="expression" priority="9" id="{8BC74BA7-FDDB-4EF1-A619-C22081A1D4C2}">
            <xm:f>'1.5 Universal Data'!$C$8&lt;$AE$7</xm:f>
            <x14:dxf>
              <fill>
                <patternFill patternType="lightUp">
                  <bgColor theme="0"/>
                </patternFill>
              </fill>
            </x14:dxf>
          </x14:cfRule>
          <xm:sqref>AG35</xm:sqref>
        </x14:conditionalFormatting>
        <x14:conditionalFormatting xmlns:xm="http://schemas.microsoft.com/office/excel/2006/main">
          <x14:cfRule type="expression" priority="89" id="{C7FCEF3F-B8A0-4B02-84AA-8C51003072B1}">
            <xm:f>'1.5 Universal Data'!$C$8&lt;$AG$7</xm:f>
            <x14:dxf>
              <fill>
                <patternFill patternType="lightUp">
                  <bgColor theme="0"/>
                </patternFill>
              </fill>
            </x14:dxf>
          </x14:cfRule>
          <xm:sqref>AG43:AG46</xm:sqref>
        </x14:conditionalFormatting>
        <x14:conditionalFormatting xmlns:xm="http://schemas.microsoft.com/office/excel/2006/main">
          <x14:cfRule type="expression" priority="84" id="{D5AC09C5-92A6-47D8-833A-84520E628F5E}">
            <xm:f>'1.5 Universal Data'!$C$8&lt;$AG$7</xm:f>
            <x14:dxf>
              <fill>
                <patternFill patternType="lightUp">
                  <bgColor theme="0"/>
                </patternFill>
              </fill>
            </x14:dxf>
          </x14:cfRule>
          <xm:sqref>AG48:AG50</xm:sqref>
        </x14:conditionalFormatting>
        <x14:conditionalFormatting xmlns:xm="http://schemas.microsoft.com/office/excel/2006/main">
          <x14:cfRule type="expression" priority="69" id="{BEDFFD0F-AE9B-44DF-8830-AD82FFF6EE7B}">
            <xm:f>'1.5 Universal Data'!$C$8&lt;$AG$7</xm:f>
            <x14:dxf>
              <fill>
                <patternFill patternType="lightUp">
                  <bgColor theme="0"/>
                </patternFill>
              </fill>
            </x14:dxf>
          </x14:cfRule>
          <xm:sqref>AG54:AG57</xm:sqref>
        </x14:conditionalFormatting>
        <x14:conditionalFormatting xmlns:xm="http://schemas.microsoft.com/office/excel/2006/main">
          <x14:cfRule type="expression" priority="79" id="{8ED79380-FABE-47A4-BF84-35364F1D111B}">
            <xm:f>'1.5 Universal Data'!$C$8&lt;$AG$7</xm:f>
            <x14:dxf>
              <fill>
                <patternFill patternType="lightUp">
                  <bgColor theme="0"/>
                </patternFill>
              </fill>
            </x14:dxf>
          </x14:cfRule>
          <xm:sqref>AG59:AG61</xm:sqref>
        </x14:conditionalFormatting>
        <x14:conditionalFormatting xmlns:xm="http://schemas.microsoft.com/office/excel/2006/main">
          <x14:cfRule type="expression" priority="64" id="{DA47996B-041E-4F44-A873-0C5855553214}">
            <xm:f>'1.5 Universal Data'!$C$8&lt;$AG$7</xm:f>
            <x14:dxf>
              <fill>
                <patternFill patternType="lightUp">
                  <bgColor theme="0"/>
                </patternFill>
              </fill>
            </x14:dxf>
          </x14:cfRule>
          <xm:sqref>AG63:AG66</xm:sqref>
        </x14:conditionalFormatting>
        <x14:conditionalFormatting xmlns:xm="http://schemas.microsoft.com/office/excel/2006/main">
          <x14:cfRule type="expression" priority="74" id="{88B17EFF-4CAF-46E6-AC34-99C79C060CFB}">
            <xm:f>'1.5 Universal Data'!$C$8&lt;$AG$7</xm:f>
            <x14:dxf>
              <fill>
                <patternFill patternType="lightUp">
                  <bgColor theme="0"/>
                </patternFill>
              </fill>
            </x14:dxf>
          </x14:cfRule>
          <xm:sqref>AG68:AG70</xm:sqref>
        </x14:conditionalFormatting>
        <x14:conditionalFormatting xmlns:xm="http://schemas.microsoft.com/office/excel/2006/main">
          <x14:cfRule type="expression" priority="59" id="{A7452BC4-403B-4A8A-8035-8E4D014BF26F}">
            <xm:f>'1.5 Universal Data'!$C$8&lt;$AG$7</xm:f>
            <x14:dxf>
              <fill>
                <patternFill patternType="lightUp">
                  <bgColor theme="0"/>
                </patternFill>
              </fill>
            </x14:dxf>
          </x14:cfRule>
          <xm:sqref>AG74:AG76</xm:sqref>
        </x14:conditionalFormatting>
        <x14:conditionalFormatting xmlns:xm="http://schemas.microsoft.com/office/excel/2006/main">
          <x14:cfRule type="expression" priority="54" id="{ADC4BA3B-13CC-4C72-B9E0-0EC3DB050FEC}">
            <xm:f>'1.5 Universal Data'!$C$8&lt;$AG$7</xm:f>
            <x14:dxf>
              <fill>
                <patternFill patternType="lightUp">
                  <bgColor theme="0"/>
                </patternFill>
              </fill>
            </x14:dxf>
          </x14:cfRule>
          <xm:sqref>AG80:AG82</xm:sqref>
        </x14:conditionalFormatting>
        <x14:conditionalFormatting xmlns:xm="http://schemas.microsoft.com/office/excel/2006/main">
          <x14:cfRule type="expression" priority="118" id="{1FF72F6A-FDD8-4E00-A4D6-A3B6B99A9EA9}">
            <xm:f>'1.5 Universal Data'!$C$8&lt;$AH$7</xm:f>
            <x14:dxf>
              <fill>
                <patternFill patternType="lightUp">
                  <bgColor theme="0"/>
                </patternFill>
              </fill>
            </x14:dxf>
          </x14:cfRule>
          <xm:sqref>AH14</xm:sqref>
        </x14:conditionalFormatting>
        <x14:conditionalFormatting xmlns:xm="http://schemas.microsoft.com/office/excel/2006/main">
          <x14:cfRule type="expression" priority="113" id="{2B664DF8-AA32-4682-BE6E-5FBF56C7FF88}">
            <xm:f>'1.5 Universal Data'!$C$8&lt;$AH$7</xm:f>
            <x14:dxf>
              <fill>
                <patternFill patternType="lightUp">
                  <bgColor theme="0"/>
                </patternFill>
              </fill>
            </x14:dxf>
          </x14:cfRule>
          <xm:sqref>AH17</xm:sqref>
        </x14:conditionalFormatting>
        <x14:conditionalFormatting xmlns:xm="http://schemas.microsoft.com/office/excel/2006/main">
          <x14:cfRule type="expression" priority="108" id="{2758E0ED-AC15-4DA4-832F-1582A9BC5BC4}">
            <xm:f>'1.5 Universal Data'!$C$8&lt;$AH$7</xm:f>
            <x14:dxf>
              <fill>
                <patternFill patternType="lightUp">
                  <bgColor theme="0"/>
                </patternFill>
              </fill>
            </x14:dxf>
          </x14:cfRule>
          <xm:sqref>AH20</xm:sqref>
        </x14:conditionalFormatting>
        <x14:conditionalFormatting xmlns:xm="http://schemas.microsoft.com/office/excel/2006/main">
          <x14:cfRule type="expression" priority="103" id="{CFDACDEB-9CB1-489A-8B4F-013A510396CC}">
            <xm:f>'1.5 Universal Data'!$C$8&lt;$AH$7</xm:f>
            <x14:dxf>
              <fill>
                <patternFill patternType="lightUp">
                  <bgColor theme="0"/>
                </patternFill>
              </fill>
            </x14:dxf>
          </x14:cfRule>
          <xm:sqref>AH23</xm:sqref>
        </x14:conditionalFormatting>
        <x14:conditionalFormatting xmlns:xm="http://schemas.microsoft.com/office/excel/2006/main">
          <x14:cfRule type="expression" priority="20" id="{31689005-37EF-48F6-ADAA-E85DDE599059}">
            <xm:f>'1.5 Universal Data'!$C$8&lt;$AF$7</xm:f>
            <x14:dxf>
              <fill>
                <patternFill patternType="lightUp">
                  <bgColor theme="0"/>
                </patternFill>
              </fill>
            </x14:dxf>
          </x14:cfRule>
          <xm:sqref>AH27:AH28</xm:sqref>
        </x14:conditionalFormatting>
        <x14:conditionalFormatting xmlns:xm="http://schemas.microsoft.com/office/excel/2006/main">
          <x14:cfRule type="expression" priority="98" id="{1F47B64D-BF11-4271-B578-FCA9BEA52053}">
            <xm:f>'1.5 Universal Data'!$C$8&lt;$AH$7</xm:f>
            <x14:dxf>
              <fill>
                <patternFill patternType="lightUp">
                  <bgColor theme="0"/>
                </patternFill>
              </fill>
            </x14:dxf>
          </x14:cfRule>
          <xm:sqref>AH30:AH31</xm:sqref>
        </x14:conditionalFormatting>
        <x14:conditionalFormatting xmlns:xm="http://schemas.microsoft.com/office/excel/2006/main">
          <x14:cfRule type="expression" priority="8" id="{677BA0B7-DE98-45B4-B746-4DBB89C4545F}">
            <xm:f>'1.5 Universal Data'!$C$8&lt;$AF$7</xm:f>
            <x14:dxf>
              <fill>
                <patternFill patternType="lightUp">
                  <bgColor theme="0"/>
                </patternFill>
              </fill>
            </x14:dxf>
          </x14:cfRule>
          <xm:sqref>AH35</xm:sqref>
        </x14:conditionalFormatting>
        <x14:conditionalFormatting xmlns:xm="http://schemas.microsoft.com/office/excel/2006/main">
          <x14:cfRule type="expression" priority="88" id="{3EAF1018-142E-463F-93F5-414212609ACD}">
            <xm:f>'1.5 Universal Data'!$C$8&lt;$AH$7</xm:f>
            <x14:dxf>
              <fill>
                <patternFill patternType="lightUp">
                  <bgColor theme="0"/>
                </patternFill>
              </fill>
            </x14:dxf>
          </x14:cfRule>
          <xm:sqref>AH43:AH46</xm:sqref>
        </x14:conditionalFormatting>
        <x14:conditionalFormatting xmlns:xm="http://schemas.microsoft.com/office/excel/2006/main">
          <x14:cfRule type="expression" priority="83" id="{9D0DC0EA-65A2-494D-B126-6EC0611DBDB3}">
            <xm:f>'1.5 Universal Data'!$C$8&lt;$AH$7</xm:f>
            <x14:dxf>
              <fill>
                <patternFill patternType="lightUp">
                  <bgColor theme="0"/>
                </patternFill>
              </fill>
            </x14:dxf>
          </x14:cfRule>
          <xm:sqref>AH48:AH50</xm:sqref>
        </x14:conditionalFormatting>
        <x14:conditionalFormatting xmlns:xm="http://schemas.microsoft.com/office/excel/2006/main">
          <x14:cfRule type="expression" priority="68" id="{995F2B25-ECF4-4789-A2B1-E58BACADB042}">
            <xm:f>'1.5 Universal Data'!$C$8&lt;$AH$7</xm:f>
            <x14:dxf>
              <fill>
                <patternFill patternType="lightUp">
                  <bgColor theme="0"/>
                </patternFill>
              </fill>
            </x14:dxf>
          </x14:cfRule>
          <xm:sqref>AH54:AH57</xm:sqref>
        </x14:conditionalFormatting>
        <x14:conditionalFormatting xmlns:xm="http://schemas.microsoft.com/office/excel/2006/main">
          <x14:cfRule type="expression" priority="78" id="{7203CE85-E26B-4825-B554-9B2F4E0BD824}">
            <xm:f>'1.5 Universal Data'!$C$8&lt;$AH$7</xm:f>
            <x14:dxf>
              <fill>
                <patternFill patternType="lightUp">
                  <bgColor theme="0"/>
                </patternFill>
              </fill>
            </x14:dxf>
          </x14:cfRule>
          <xm:sqref>AH59:AH61</xm:sqref>
        </x14:conditionalFormatting>
        <x14:conditionalFormatting xmlns:xm="http://schemas.microsoft.com/office/excel/2006/main">
          <x14:cfRule type="expression" priority="63" id="{1ED3D560-D644-4A8A-95C7-DF9693B51009}">
            <xm:f>'1.5 Universal Data'!$C$8&lt;$AH$7</xm:f>
            <x14:dxf>
              <fill>
                <patternFill patternType="lightUp">
                  <bgColor theme="0"/>
                </patternFill>
              </fill>
            </x14:dxf>
          </x14:cfRule>
          <xm:sqref>AH63:AH66</xm:sqref>
        </x14:conditionalFormatting>
        <x14:conditionalFormatting xmlns:xm="http://schemas.microsoft.com/office/excel/2006/main">
          <x14:cfRule type="expression" priority="73" id="{93D1357D-2A66-496A-99A7-A5424C11E956}">
            <xm:f>'1.5 Universal Data'!$C$8&lt;$AH$7</xm:f>
            <x14:dxf>
              <fill>
                <patternFill patternType="lightUp">
                  <bgColor theme="0"/>
                </patternFill>
              </fill>
            </x14:dxf>
          </x14:cfRule>
          <xm:sqref>AH68:AH70</xm:sqref>
        </x14:conditionalFormatting>
        <x14:conditionalFormatting xmlns:xm="http://schemas.microsoft.com/office/excel/2006/main">
          <x14:cfRule type="expression" priority="58" id="{F8331FC8-F92D-4DFC-BA5A-70311F72B266}">
            <xm:f>'1.5 Universal Data'!$C$8&lt;$AH$7</xm:f>
            <x14:dxf>
              <fill>
                <patternFill patternType="lightUp">
                  <bgColor theme="0"/>
                </patternFill>
              </fill>
            </x14:dxf>
          </x14:cfRule>
          <xm:sqref>AH74:AH76</xm:sqref>
        </x14:conditionalFormatting>
        <x14:conditionalFormatting xmlns:xm="http://schemas.microsoft.com/office/excel/2006/main">
          <x14:cfRule type="expression" priority="53" id="{0D1A4557-7565-44C0-8697-834628EA0ECE}">
            <xm:f>'1.5 Universal Data'!$C$8&lt;$AH$7</xm:f>
            <x14:dxf>
              <fill>
                <patternFill patternType="lightUp">
                  <bgColor theme="0"/>
                </patternFill>
              </fill>
            </x14:dxf>
          </x14:cfRule>
          <xm:sqref>AH80:AH82</xm:sqref>
        </x14:conditionalFormatting>
        <x14:conditionalFormatting xmlns:xm="http://schemas.microsoft.com/office/excel/2006/main">
          <x14:cfRule type="expression" priority="117" id="{71909849-70AB-41C7-AE68-7BC94FF00DD7}">
            <xm:f>'1.5 Universal Data'!$C$8&lt;$AI$7</xm:f>
            <x14:dxf>
              <fill>
                <patternFill patternType="lightUp">
                  <bgColor theme="0"/>
                </patternFill>
              </fill>
            </x14:dxf>
          </x14:cfRule>
          <xm:sqref>AI14</xm:sqref>
        </x14:conditionalFormatting>
        <x14:conditionalFormatting xmlns:xm="http://schemas.microsoft.com/office/excel/2006/main">
          <x14:cfRule type="expression" priority="112" id="{B11A0D7D-7D9B-459E-B01A-003AD58AA3D4}">
            <xm:f>'1.5 Universal Data'!$C$8&lt;$AI$7</xm:f>
            <x14:dxf>
              <fill>
                <patternFill patternType="lightUp">
                  <bgColor theme="0"/>
                </patternFill>
              </fill>
            </x14:dxf>
          </x14:cfRule>
          <xm:sqref>AI17</xm:sqref>
        </x14:conditionalFormatting>
        <x14:conditionalFormatting xmlns:xm="http://schemas.microsoft.com/office/excel/2006/main">
          <x14:cfRule type="expression" priority="107" id="{AC12E8BB-FCCD-4CB4-8390-DDF0AB89D272}">
            <xm:f>'1.5 Universal Data'!$C$8&lt;$AI$7</xm:f>
            <x14:dxf>
              <fill>
                <patternFill patternType="lightUp">
                  <bgColor theme="0"/>
                </patternFill>
              </fill>
            </x14:dxf>
          </x14:cfRule>
          <xm:sqref>AI20</xm:sqref>
        </x14:conditionalFormatting>
        <x14:conditionalFormatting xmlns:xm="http://schemas.microsoft.com/office/excel/2006/main">
          <x14:cfRule type="expression" priority="102" id="{7670B465-5F22-43A8-9114-C86663AF6DFE}">
            <xm:f>'1.5 Universal Data'!$C$8&lt;$AI$7</xm:f>
            <x14:dxf>
              <fill>
                <patternFill patternType="lightUp">
                  <bgColor theme="0"/>
                </patternFill>
              </fill>
            </x14:dxf>
          </x14:cfRule>
          <xm:sqref>AI23</xm:sqref>
        </x14:conditionalFormatting>
        <x14:conditionalFormatting xmlns:xm="http://schemas.microsoft.com/office/excel/2006/main">
          <x14:cfRule type="expression" priority="19" id="{0786A30A-F195-455C-8604-64E08D8F3C0B}">
            <xm:f>'1.5 Universal Data'!$C$8&lt;$AG$7</xm:f>
            <x14:dxf>
              <fill>
                <patternFill patternType="lightUp">
                  <bgColor theme="0"/>
                </patternFill>
              </fill>
            </x14:dxf>
          </x14:cfRule>
          <xm:sqref>AI27:AI28</xm:sqref>
        </x14:conditionalFormatting>
        <x14:conditionalFormatting xmlns:xm="http://schemas.microsoft.com/office/excel/2006/main">
          <x14:cfRule type="expression" priority="97" id="{31A2AB78-0CE9-43B9-8AA8-C06A1A4906BA}">
            <xm:f>'1.5 Universal Data'!$C$8&lt;$AI$7</xm:f>
            <x14:dxf>
              <fill>
                <patternFill patternType="lightUp">
                  <bgColor theme="0"/>
                </patternFill>
              </fill>
            </x14:dxf>
          </x14:cfRule>
          <xm:sqref>AI30:AI31</xm:sqref>
        </x14:conditionalFormatting>
        <x14:conditionalFormatting xmlns:xm="http://schemas.microsoft.com/office/excel/2006/main">
          <x14:cfRule type="expression" priority="7" id="{102EDC4C-EE4F-4670-97D0-D69567B2999C}">
            <xm:f>'1.5 Universal Data'!$C$8&lt;$AG$7</xm:f>
            <x14:dxf>
              <fill>
                <patternFill patternType="lightUp">
                  <bgColor theme="0"/>
                </patternFill>
              </fill>
            </x14:dxf>
          </x14:cfRule>
          <xm:sqref>AI35:AI36 AG36:AH36</xm:sqref>
        </x14:conditionalFormatting>
        <x14:conditionalFormatting xmlns:xm="http://schemas.microsoft.com/office/excel/2006/main">
          <x14:cfRule type="expression" priority="87" id="{83CE7927-52AC-475F-92A2-AEF2E03B6AB1}">
            <xm:f>'1.5 Universal Data'!$C$8&lt;$AI$7</xm:f>
            <x14:dxf>
              <fill>
                <patternFill patternType="lightUp">
                  <bgColor theme="0"/>
                </patternFill>
              </fill>
            </x14:dxf>
          </x14:cfRule>
          <xm:sqref>AI43:AI46</xm:sqref>
        </x14:conditionalFormatting>
        <x14:conditionalFormatting xmlns:xm="http://schemas.microsoft.com/office/excel/2006/main">
          <x14:cfRule type="expression" priority="82" id="{9045E405-7B8A-4346-8E15-D0E0B5B355E5}">
            <xm:f>'1.5 Universal Data'!$C$8&lt;$AI$7</xm:f>
            <x14:dxf>
              <fill>
                <patternFill patternType="lightUp">
                  <bgColor theme="0"/>
                </patternFill>
              </fill>
            </x14:dxf>
          </x14:cfRule>
          <xm:sqref>AI48:AI50</xm:sqref>
        </x14:conditionalFormatting>
        <x14:conditionalFormatting xmlns:xm="http://schemas.microsoft.com/office/excel/2006/main">
          <x14:cfRule type="expression" priority="67" id="{B9B5FC46-46C0-49A5-BD7B-5E21B20303D6}">
            <xm:f>'1.5 Universal Data'!$C$8&lt;$AI$7</xm:f>
            <x14:dxf>
              <fill>
                <patternFill patternType="lightUp">
                  <bgColor theme="0"/>
                </patternFill>
              </fill>
            </x14:dxf>
          </x14:cfRule>
          <xm:sqref>AI54:AI57</xm:sqref>
        </x14:conditionalFormatting>
        <x14:conditionalFormatting xmlns:xm="http://schemas.microsoft.com/office/excel/2006/main">
          <x14:cfRule type="expression" priority="77" id="{17911C64-FC6E-4C7E-B431-A0DE707FA1B1}">
            <xm:f>'1.5 Universal Data'!$C$8&lt;$AI$7</xm:f>
            <x14:dxf>
              <fill>
                <patternFill patternType="lightUp">
                  <bgColor theme="0"/>
                </patternFill>
              </fill>
            </x14:dxf>
          </x14:cfRule>
          <xm:sqref>AI59:AI61</xm:sqref>
        </x14:conditionalFormatting>
        <x14:conditionalFormatting xmlns:xm="http://schemas.microsoft.com/office/excel/2006/main">
          <x14:cfRule type="expression" priority="62" id="{C30E2C25-F8D3-43FF-8A37-B15DBC1228E5}">
            <xm:f>'1.5 Universal Data'!$C$8&lt;$AI$7</xm:f>
            <x14:dxf>
              <fill>
                <patternFill patternType="lightUp">
                  <bgColor theme="0"/>
                </patternFill>
              </fill>
            </x14:dxf>
          </x14:cfRule>
          <xm:sqref>AI63:AI66</xm:sqref>
        </x14:conditionalFormatting>
        <x14:conditionalFormatting xmlns:xm="http://schemas.microsoft.com/office/excel/2006/main">
          <x14:cfRule type="expression" priority="72" id="{51BD11F8-891A-438A-97AC-71FD291E26C0}">
            <xm:f>'1.5 Universal Data'!$C$8&lt;$AI$7</xm:f>
            <x14:dxf>
              <fill>
                <patternFill patternType="lightUp">
                  <bgColor theme="0"/>
                </patternFill>
              </fill>
            </x14:dxf>
          </x14:cfRule>
          <xm:sqref>AI68:AI70</xm:sqref>
        </x14:conditionalFormatting>
        <x14:conditionalFormatting xmlns:xm="http://schemas.microsoft.com/office/excel/2006/main">
          <x14:cfRule type="expression" priority="57" id="{1CC2CD5B-844A-471F-BC77-0DAAD570F7AA}">
            <xm:f>'1.5 Universal Data'!$C$8&lt;$AI$7</xm:f>
            <x14:dxf>
              <fill>
                <patternFill patternType="lightUp">
                  <bgColor theme="0"/>
                </patternFill>
              </fill>
            </x14:dxf>
          </x14:cfRule>
          <xm:sqref>AI74:AI76</xm:sqref>
        </x14:conditionalFormatting>
        <x14:conditionalFormatting xmlns:xm="http://schemas.microsoft.com/office/excel/2006/main">
          <x14:cfRule type="expression" priority="52" id="{85CF0D1F-DA1D-426A-AB06-9B30697A546E}">
            <xm:f>'1.5 Universal Data'!$C$8&lt;$AI$7</xm:f>
            <x14:dxf>
              <fill>
                <patternFill patternType="lightUp">
                  <bgColor theme="0"/>
                </patternFill>
              </fill>
            </x14:dxf>
          </x14:cfRule>
          <xm:sqref>AI80:AI82</xm:sqref>
        </x14:conditionalFormatting>
        <x14:conditionalFormatting xmlns:xm="http://schemas.microsoft.com/office/excel/2006/main">
          <x14:cfRule type="expression" priority="51" id="{A926D6E0-035F-4CE9-8075-5840EBE7F22E}">
            <xm:f>'1.5 Universal Data'!$C$8&lt;$AE$7</xm:f>
            <x14:dxf>
              <fill>
                <patternFill patternType="lightUp">
                  <bgColor theme="0"/>
                </patternFill>
              </fill>
            </x14:dxf>
          </x14:cfRule>
          <xm:sqref>AJ13</xm:sqref>
        </x14:conditionalFormatting>
        <x14:conditionalFormatting xmlns:xm="http://schemas.microsoft.com/office/excel/2006/main">
          <x14:cfRule type="expression" priority="46" id="{9B37D3CA-EA72-465E-A721-6CA5C7134489}">
            <xm:f>'1.5 Universal Data'!$C$8&lt;$AE$7</xm:f>
            <x14:dxf>
              <fill>
                <patternFill patternType="lightUp">
                  <bgColor theme="0"/>
                </patternFill>
              </fill>
            </x14:dxf>
          </x14:cfRule>
          <xm:sqref>AJ16</xm:sqref>
        </x14:conditionalFormatting>
        <x14:conditionalFormatting xmlns:xm="http://schemas.microsoft.com/office/excel/2006/main">
          <x14:cfRule type="expression" priority="41" id="{012F565F-6516-44E1-95F3-593DEEDB9B40}">
            <xm:f>'1.5 Universal Data'!$C$8&lt;$AE$7</xm:f>
            <x14:dxf>
              <fill>
                <patternFill patternType="lightUp">
                  <bgColor theme="0"/>
                </patternFill>
              </fill>
            </x14:dxf>
          </x14:cfRule>
          <xm:sqref>AJ19</xm:sqref>
        </x14:conditionalFormatting>
        <x14:conditionalFormatting xmlns:xm="http://schemas.microsoft.com/office/excel/2006/main">
          <x14:cfRule type="expression" priority="36" id="{5BC1FBF5-9D14-48D5-A9DA-4CE7C2FEC9A3}">
            <xm:f>'1.5 Universal Data'!$C$8&lt;$AE$7</xm:f>
            <x14:dxf>
              <fill>
                <patternFill patternType="lightUp">
                  <bgColor theme="0"/>
                </patternFill>
              </fill>
            </x14:dxf>
          </x14:cfRule>
          <xm:sqref>AJ22</xm:sqref>
        </x14:conditionalFormatting>
        <x14:conditionalFormatting xmlns:xm="http://schemas.microsoft.com/office/excel/2006/main">
          <x14:cfRule type="expression" priority="17" id="{743315D5-BF19-463B-A1EC-D338CC8DEEC7}">
            <xm:f>'1.5 Universal Data'!$C$8&lt;$AI$7</xm:f>
            <x14:dxf>
              <fill>
                <patternFill patternType="lightUp">
                  <bgColor theme="0"/>
                </patternFill>
              </fill>
            </x14:dxf>
          </x14:cfRule>
          <xm:sqref>AJ27:AJ28</xm:sqref>
        </x14:conditionalFormatting>
        <x14:conditionalFormatting xmlns:xm="http://schemas.microsoft.com/office/excel/2006/main">
          <x14:cfRule type="expression" priority="5" id="{5F4A4E2C-E5C8-4D29-99F5-162028AB588D}">
            <xm:f>'1.5 Universal Data'!$C$8&lt;$AI$7</xm:f>
            <x14:dxf>
              <fill>
                <patternFill patternType="lightUp">
                  <bgColor theme="0"/>
                </patternFill>
              </fill>
            </x14:dxf>
          </x14:cfRule>
          <xm:sqref>AJ35:AJ36</xm:sqref>
        </x14:conditionalFormatting>
        <x14:conditionalFormatting xmlns:xm="http://schemas.microsoft.com/office/excel/2006/main">
          <x14:cfRule type="expression" priority="50" id="{CE4D0715-A7F8-4410-A69F-22046B7512DA}">
            <xm:f>'1.5 Universal Data'!$C$8&lt;$AF$7</xm:f>
            <x14:dxf>
              <fill>
                <patternFill patternType="lightUp">
                  <bgColor theme="0"/>
                </patternFill>
              </fill>
            </x14:dxf>
          </x14:cfRule>
          <xm:sqref>AK13</xm:sqref>
        </x14:conditionalFormatting>
        <x14:conditionalFormatting xmlns:xm="http://schemas.microsoft.com/office/excel/2006/main">
          <x14:cfRule type="expression" priority="45" id="{4B37E01C-BCA2-4E66-A5DC-F2892BA9A4E2}">
            <xm:f>'1.5 Universal Data'!$C$8&lt;$AF$7</xm:f>
            <x14:dxf>
              <fill>
                <patternFill patternType="lightUp">
                  <bgColor theme="0"/>
                </patternFill>
              </fill>
            </x14:dxf>
          </x14:cfRule>
          <xm:sqref>AK16</xm:sqref>
        </x14:conditionalFormatting>
        <x14:conditionalFormatting xmlns:xm="http://schemas.microsoft.com/office/excel/2006/main">
          <x14:cfRule type="expression" priority="40" id="{799F5BE5-8EFF-4313-850F-251E6CF5DF28}">
            <xm:f>'1.5 Universal Data'!$C$8&lt;$AF$7</xm:f>
            <x14:dxf>
              <fill>
                <patternFill patternType="lightUp">
                  <bgColor theme="0"/>
                </patternFill>
              </fill>
            </x14:dxf>
          </x14:cfRule>
          <xm:sqref>AK19</xm:sqref>
        </x14:conditionalFormatting>
        <x14:conditionalFormatting xmlns:xm="http://schemas.microsoft.com/office/excel/2006/main">
          <x14:cfRule type="expression" priority="35" id="{F18CCB76-E9F3-4E41-827F-03523B647B5C}">
            <xm:f>'1.5 Universal Data'!$C$8&lt;$AF$7</xm:f>
            <x14:dxf>
              <fill>
                <patternFill patternType="lightUp">
                  <bgColor theme="0"/>
                </patternFill>
              </fill>
            </x14:dxf>
          </x14:cfRule>
          <xm:sqref>AK22</xm:sqref>
        </x14:conditionalFormatting>
        <x14:conditionalFormatting xmlns:xm="http://schemas.microsoft.com/office/excel/2006/main">
          <x14:cfRule type="expression" priority="47" id="{0510FACF-B432-4C5A-B32C-C185BFB57006}">
            <xm:f>'1.5 Universal Data'!$C$8&lt;$AI$7</xm:f>
            <x14:dxf>
              <fill>
                <patternFill patternType="lightUp">
                  <bgColor theme="0"/>
                </patternFill>
              </fill>
            </x14:dxf>
          </x14:cfRule>
          <xm:sqref>AL13</xm:sqref>
        </x14:conditionalFormatting>
        <x14:conditionalFormatting xmlns:xm="http://schemas.microsoft.com/office/excel/2006/main">
          <x14:cfRule type="expression" priority="42" id="{72AF0051-2169-45EA-8940-1B8B7A0BDB8B}">
            <xm:f>'1.5 Universal Data'!$C$8&lt;$AI$7</xm:f>
            <x14:dxf>
              <fill>
                <patternFill patternType="lightUp">
                  <bgColor theme="0"/>
                </patternFill>
              </fill>
            </x14:dxf>
          </x14:cfRule>
          <xm:sqref>AL16</xm:sqref>
        </x14:conditionalFormatting>
        <x14:conditionalFormatting xmlns:xm="http://schemas.microsoft.com/office/excel/2006/main">
          <x14:cfRule type="expression" priority="3" id="{AEF83CE5-6E51-4DDD-A9E1-A4F53A74AC2F}">
            <xm:f>'1.5 Universal Data'!$C$8&lt;$AI$7</xm:f>
            <x14:dxf>
              <fill>
                <patternFill patternType="lightUp">
                  <bgColor theme="0"/>
                </patternFill>
              </fill>
            </x14:dxf>
          </x14:cfRule>
          <xm:sqref>AL19</xm:sqref>
        </x14:conditionalFormatting>
        <x14:conditionalFormatting xmlns:xm="http://schemas.microsoft.com/office/excel/2006/main">
          <x14:cfRule type="expression" priority="1" id="{646B0CA2-13B6-43B3-BDF6-72CC24DD0F72}">
            <xm:f>'1.5 Universal Data'!$C$8&lt;$AI$7</xm:f>
            <x14:dxf>
              <fill>
                <patternFill patternType="lightUp">
                  <bgColor theme="0"/>
                </patternFill>
              </fill>
            </x14:dxf>
          </x14:cfRule>
          <xm:sqref>AL22</xm:sqref>
        </x14:conditionalFormatting>
      </x14:conditionalFormatting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C2552-C839-428D-84E3-99C123AB0CF0}">
  <sheetPr>
    <tabColor theme="0" tint="-0.499984740745262"/>
  </sheetPr>
  <dimension ref="A1:AS114"/>
  <sheetViews>
    <sheetView workbookViewId="0">
      <selection activeCell="AE6" sqref="AE6:AP6"/>
    </sheetView>
    <sheetView workbookViewId="1"/>
  </sheetViews>
  <sheetFormatPr defaultRowHeight="15"/>
  <cols>
    <col min="1" max="15" width="1.85546875" customWidth="1"/>
    <col min="16" max="16" width="26.42578125" bestFit="1" customWidth="1"/>
    <col min="17" max="28" width="1.85546875" hidden="1" customWidth="1"/>
    <col min="29" max="29" width="9.140625" customWidth="1"/>
    <col min="30" max="30" width="7.85546875" customWidth="1"/>
    <col min="43" max="43" width="13.140625" customWidth="1"/>
  </cols>
  <sheetData>
    <row r="1" spans="1:45" s="46" customFormat="1" ht="23.25">
      <c r="A1" s="56" t="str">
        <f>'1.1 Cover'!A1</f>
        <v>Regulatory Reporting Pack</v>
      </c>
    </row>
    <row r="2" spans="1:45" s="46" customFormat="1" ht="23.25">
      <c r="A2" s="56" t="str">
        <f>'1.1 Cover'!A2</f>
        <v>Price base - 2018/19</v>
      </c>
    </row>
    <row r="3" spans="1:45" s="46" customFormat="1" ht="23.25">
      <c r="A3" s="56" t="str">
        <f>'1.1 Cover'!A3</f>
        <v>Regulatory Year: April 2024 - March 2025</v>
      </c>
    </row>
    <row r="4" spans="1:45" s="46" customFormat="1" ht="23.25">
      <c r="A4" s="56" t="s">
        <v>155</v>
      </c>
    </row>
    <row r="6" spans="1:45">
      <c r="AE6" s="1652"/>
      <c r="AF6" s="1653"/>
      <c r="AG6" s="1653"/>
      <c r="AH6" s="1653"/>
      <c r="AI6" s="1653"/>
      <c r="AJ6" s="1653">
        <f>'1.5 Universal Data'!C8</f>
        <v>2025</v>
      </c>
      <c r="AK6" s="1653"/>
      <c r="AL6" s="1653"/>
      <c r="AM6" s="1653"/>
      <c r="AN6" s="1653"/>
      <c r="AO6" s="1653"/>
      <c r="AP6" s="1654"/>
      <c r="AQ6" s="1670" t="s">
        <v>2669</v>
      </c>
      <c r="AR6" s="1669"/>
      <c r="AS6" s="960"/>
    </row>
    <row r="7" spans="1:45" s="43" customFormat="1">
      <c r="D7" s="55"/>
      <c r="E7" s="55"/>
      <c r="F7" s="55"/>
      <c r="G7" s="55"/>
      <c r="H7" s="55"/>
      <c r="I7" s="55"/>
      <c r="J7" s="55"/>
      <c r="K7" s="55"/>
      <c r="L7" s="55"/>
      <c r="M7" s="55"/>
      <c r="N7" s="55"/>
      <c r="O7" s="55"/>
      <c r="P7" s="54"/>
      <c r="Q7" s="54" t="s">
        <v>1568</v>
      </c>
      <c r="R7" s="54" t="s">
        <v>1569</v>
      </c>
      <c r="S7" s="54" t="s">
        <v>1570</v>
      </c>
      <c r="T7" s="54" t="s">
        <v>1571</v>
      </c>
      <c r="U7" s="54" t="s">
        <v>1572</v>
      </c>
      <c r="V7" s="54" t="s">
        <v>1573</v>
      </c>
      <c r="W7" s="54" t="s">
        <v>1574</v>
      </c>
      <c r="X7" s="54" t="s">
        <v>1575</v>
      </c>
      <c r="Y7" s="54" t="s">
        <v>1576</v>
      </c>
      <c r="Z7" s="54" t="s">
        <v>1577</v>
      </c>
      <c r="AA7" s="54" t="s">
        <v>2633</v>
      </c>
      <c r="AB7" s="54" t="s">
        <v>2634</v>
      </c>
      <c r="AC7" s="43" t="s">
        <v>1578</v>
      </c>
      <c r="AE7" s="52" t="s">
        <v>2670</v>
      </c>
      <c r="AF7" s="51" t="s">
        <v>2671</v>
      </c>
      <c r="AG7" s="51" t="s">
        <v>2672</v>
      </c>
      <c r="AH7" s="51" t="s">
        <v>2673</v>
      </c>
      <c r="AI7" s="51" t="s">
        <v>2674</v>
      </c>
      <c r="AJ7" s="65" t="s">
        <v>2675</v>
      </c>
      <c r="AK7" s="65" t="s">
        <v>2676</v>
      </c>
      <c r="AL7" s="65" t="s">
        <v>2677</v>
      </c>
      <c r="AM7" s="65" t="s">
        <v>2678</v>
      </c>
      <c r="AN7" s="65" t="s">
        <v>2679</v>
      </c>
      <c r="AO7" s="65" t="s">
        <v>2680</v>
      </c>
      <c r="AP7" s="66" t="s">
        <v>2681</v>
      </c>
      <c r="AQ7" s="975" t="s">
        <v>2682</v>
      </c>
      <c r="AR7" s="976" t="s">
        <v>2683</v>
      </c>
    </row>
    <row r="8" spans="1:45">
      <c r="P8" s="43"/>
      <c r="Q8" s="43"/>
      <c r="R8" s="43"/>
      <c r="S8" s="43"/>
      <c r="T8" s="43"/>
      <c r="U8" s="43"/>
      <c r="V8" s="43"/>
    </row>
    <row r="9" spans="1:45" s="1" customFormat="1" ht="18">
      <c r="B9" s="2"/>
    </row>
    <row r="11" spans="1:45" s="1" customFormat="1">
      <c r="A11" s="42"/>
      <c r="B11" s="48" t="s">
        <v>2684</v>
      </c>
    </row>
    <row r="13" spans="1:45">
      <c r="P13" t="s">
        <v>2568</v>
      </c>
      <c r="AC13" t="s">
        <v>2682</v>
      </c>
      <c r="AE13" s="1139"/>
      <c r="AF13" s="1139"/>
      <c r="AG13" s="1139"/>
      <c r="AH13" s="1139"/>
      <c r="AI13" s="1139"/>
      <c r="AJ13" s="1139"/>
      <c r="AK13" s="1139"/>
      <c r="AL13" s="1139"/>
      <c r="AM13" s="1139"/>
      <c r="AN13" s="1139"/>
      <c r="AO13" s="1139"/>
      <c r="AP13" s="1139"/>
      <c r="AQ13" s="1013">
        <f>SUM(AE13:AP13)</f>
        <v>0</v>
      </c>
      <c r="AR13" s="1013">
        <f>AQ13/1000*(3.6/39.5)</f>
        <v>0</v>
      </c>
    </row>
    <row r="14" spans="1:45">
      <c r="P14" t="s">
        <v>2685</v>
      </c>
      <c r="V14" s="62"/>
      <c r="AC14" t="s">
        <v>2682</v>
      </c>
      <c r="AE14" s="1139"/>
      <c r="AF14" s="1139"/>
      <c r="AG14" s="1139"/>
      <c r="AH14" s="1139"/>
      <c r="AI14" s="1139"/>
      <c r="AJ14" s="1139"/>
      <c r="AK14" s="1139"/>
      <c r="AL14" s="1139"/>
      <c r="AM14" s="1139"/>
      <c r="AN14" s="1139"/>
      <c r="AO14" s="1139"/>
      <c r="AP14" s="1139"/>
      <c r="AQ14" s="1013">
        <f t="shared" ref="AQ14:AQ43" si="0">SUM(AE14:AP14)</f>
        <v>0</v>
      </c>
      <c r="AR14" s="1013">
        <f t="shared" ref="AR14:AR44" si="1">AQ14/1000*(3.6/39.5)</f>
        <v>0</v>
      </c>
    </row>
    <row r="15" spans="1:45">
      <c r="P15" t="s">
        <v>2686</v>
      </c>
      <c r="V15" s="62"/>
      <c r="AC15" t="s">
        <v>2682</v>
      </c>
      <c r="AE15" s="1139"/>
      <c r="AF15" s="1139"/>
      <c r="AG15" s="1139"/>
      <c r="AH15" s="1139"/>
      <c r="AI15" s="1139"/>
      <c r="AJ15" s="1139"/>
      <c r="AK15" s="1139"/>
      <c r="AL15" s="1139"/>
      <c r="AM15" s="1139"/>
      <c r="AN15" s="1139"/>
      <c r="AO15" s="1139"/>
      <c r="AP15" s="1139"/>
      <c r="AQ15" s="1013">
        <f>SUM(AE15:AP15)</f>
        <v>0</v>
      </c>
      <c r="AR15" s="1013">
        <f t="shared" si="1"/>
        <v>0</v>
      </c>
    </row>
    <row r="16" spans="1:45">
      <c r="P16" t="s">
        <v>2687</v>
      </c>
      <c r="V16" s="62"/>
      <c r="AC16" t="s">
        <v>2682</v>
      </c>
      <c r="AE16" s="1139"/>
      <c r="AF16" s="1139"/>
      <c r="AG16" s="1139"/>
      <c r="AH16" s="1139"/>
      <c r="AI16" s="1139"/>
      <c r="AJ16" s="1139"/>
      <c r="AK16" s="1139"/>
      <c r="AL16" s="1139"/>
      <c r="AM16" s="1139"/>
      <c r="AN16" s="1139"/>
      <c r="AO16" s="1139"/>
      <c r="AP16" s="1139"/>
      <c r="AQ16" s="1013">
        <f t="shared" si="0"/>
        <v>0</v>
      </c>
      <c r="AR16" s="1013">
        <f t="shared" si="1"/>
        <v>0</v>
      </c>
    </row>
    <row r="17" spans="16:44">
      <c r="P17" t="s">
        <v>2688</v>
      </c>
      <c r="V17" s="62"/>
      <c r="AC17" t="s">
        <v>2682</v>
      </c>
      <c r="AE17" s="1139"/>
      <c r="AF17" s="1139"/>
      <c r="AG17" s="1139"/>
      <c r="AH17" s="1139"/>
      <c r="AI17" s="1139"/>
      <c r="AJ17" s="1139"/>
      <c r="AK17" s="1139"/>
      <c r="AL17" s="1139"/>
      <c r="AM17" s="1139"/>
      <c r="AN17" s="1139"/>
      <c r="AO17" s="1139"/>
      <c r="AP17" s="1139"/>
      <c r="AQ17" s="1013">
        <f t="shared" si="0"/>
        <v>0</v>
      </c>
      <c r="AR17" s="1013">
        <f t="shared" si="1"/>
        <v>0</v>
      </c>
    </row>
    <row r="18" spans="16:44">
      <c r="P18" t="s">
        <v>386</v>
      </c>
      <c r="V18" s="62"/>
      <c r="AC18" t="s">
        <v>2682</v>
      </c>
      <c r="AE18" s="1139"/>
      <c r="AF18" s="1139"/>
      <c r="AG18" s="1139"/>
      <c r="AH18" s="1139"/>
      <c r="AI18" s="1139"/>
      <c r="AJ18" s="1139"/>
      <c r="AK18" s="1139"/>
      <c r="AL18" s="1139"/>
      <c r="AM18" s="1139"/>
      <c r="AN18" s="1139"/>
      <c r="AO18" s="1139"/>
      <c r="AP18" s="1139"/>
      <c r="AQ18" s="1013">
        <f t="shared" si="0"/>
        <v>0</v>
      </c>
      <c r="AR18" s="1013">
        <f t="shared" si="1"/>
        <v>0</v>
      </c>
    </row>
    <row r="19" spans="16:44">
      <c r="P19" t="s">
        <v>2689</v>
      </c>
      <c r="V19" s="62"/>
      <c r="AC19" t="s">
        <v>2682</v>
      </c>
      <c r="AE19" s="1139"/>
      <c r="AF19" s="1139"/>
      <c r="AG19" s="1139"/>
      <c r="AH19" s="1139"/>
      <c r="AI19" s="1139"/>
      <c r="AJ19" s="1139"/>
      <c r="AK19" s="1139"/>
      <c r="AL19" s="1139"/>
      <c r="AM19" s="1139"/>
      <c r="AN19" s="1139"/>
      <c r="AO19" s="1139"/>
      <c r="AP19" s="1139"/>
      <c r="AQ19" s="1013">
        <f t="shared" si="0"/>
        <v>0</v>
      </c>
      <c r="AR19" s="1013">
        <f t="shared" si="1"/>
        <v>0</v>
      </c>
    </row>
    <row r="20" spans="16:44">
      <c r="P20" t="s">
        <v>2690</v>
      </c>
      <c r="V20" s="62"/>
      <c r="AC20" t="s">
        <v>2682</v>
      </c>
      <c r="AE20" s="1139"/>
      <c r="AF20" s="1139"/>
      <c r="AG20" s="1139"/>
      <c r="AH20" s="1139"/>
      <c r="AI20" s="1139"/>
      <c r="AJ20" s="1139"/>
      <c r="AK20" s="1139"/>
      <c r="AL20" s="1139"/>
      <c r="AM20" s="1139"/>
      <c r="AN20" s="1139"/>
      <c r="AO20" s="1139"/>
      <c r="AP20" s="1139"/>
      <c r="AQ20" s="1013">
        <f t="shared" si="0"/>
        <v>0</v>
      </c>
      <c r="AR20" s="1013">
        <f t="shared" si="1"/>
        <v>0</v>
      </c>
    </row>
    <row r="21" spans="16:44">
      <c r="P21" t="s">
        <v>2563</v>
      </c>
      <c r="V21" s="62"/>
      <c r="AC21" t="s">
        <v>2682</v>
      </c>
      <c r="AE21" s="1139"/>
      <c r="AF21" s="1139"/>
      <c r="AG21" s="1139"/>
      <c r="AH21" s="1139"/>
      <c r="AI21" s="1139"/>
      <c r="AJ21" s="1139"/>
      <c r="AK21" s="1139"/>
      <c r="AL21" s="1139"/>
      <c r="AM21" s="1139"/>
      <c r="AN21" s="1139"/>
      <c r="AO21" s="1139"/>
      <c r="AP21" s="1139"/>
      <c r="AQ21" s="1013">
        <f t="shared" si="0"/>
        <v>0</v>
      </c>
      <c r="AR21" s="1013">
        <f t="shared" si="1"/>
        <v>0</v>
      </c>
    </row>
    <row r="22" spans="16:44">
      <c r="P22" t="s">
        <v>2691</v>
      </c>
      <c r="V22" s="62"/>
      <c r="AC22" t="s">
        <v>2682</v>
      </c>
      <c r="AE22" s="1139"/>
      <c r="AF22" s="1139"/>
      <c r="AG22" s="1139"/>
      <c r="AH22" s="1139"/>
      <c r="AI22" s="1139"/>
      <c r="AJ22" s="1139"/>
      <c r="AK22" s="1139"/>
      <c r="AL22" s="1139"/>
      <c r="AM22" s="1139"/>
      <c r="AN22" s="1139"/>
      <c r="AO22" s="1139"/>
      <c r="AP22" s="1139"/>
      <c r="AQ22" s="1013">
        <f t="shared" si="0"/>
        <v>0</v>
      </c>
      <c r="AR22" s="1013">
        <f t="shared" si="1"/>
        <v>0</v>
      </c>
    </row>
    <row r="23" spans="16:44">
      <c r="P23" t="s">
        <v>2692</v>
      </c>
      <c r="V23" s="62"/>
      <c r="AC23" t="s">
        <v>2682</v>
      </c>
      <c r="AE23" s="1139"/>
      <c r="AF23" s="1139"/>
      <c r="AG23" s="1139"/>
      <c r="AH23" s="1139"/>
      <c r="AI23" s="1139"/>
      <c r="AJ23" s="1139"/>
      <c r="AK23" s="1139"/>
      <c r="AL23" s="1139"/>
      <c r="AM23" s="1139"/>
      <c r="AN23" s="1139"/>
      <c r="AO23" s="1139"/>
      <c r="AP23" s="1139"/>
      <c r="AQ23" s="1013">
        <f t="shared" si="0"/>
        <v>0</v>
      </c>
      <c r="AR23" s="1013">
        <f t="shared" si="1"/>
        <v>0</v>
      </c>
    </row>
    <row r="24" spans="16:44">
      <c r="P24" t="s">
        <v>2693</v>
      </c>
      <c r="V24" s="62"/>
      <c r="AC24" t="s">
        <v>2682</v>
      </c>
      <c r="AE24" s="1139"/>
      <c r="AF24" s="1139"/>
      <c r="AG24" s="1139"/>
      <c r="AH24" s="1139"/>
      <c r="AI24" s="1139"/>
      <c r="AJ24" s="1139"/>
      <c r="AK24" s="1139"/>
      <c r="AL24" s="1139"/>
      <c r="AM24" s="1139"/>
      <c r="AN24" s="1139"/>
      <c r="AO24" s="1139"/>
      <c r="AP24" s="1139"/>
      <c r="AQ24" s="1013">
        <f t="shared" si="0"/>
        <v>0</v>
      </c>
      <c r="AR24" s="1013">
        <f t="shared" si="1"/>
        <v>0</v>
      </c>
    </row>
    <row r="25" spans="16:44">
      <c r="P25" s="282" t="s">
        <v>2694</v>
      </c>
      <c r="Q25" s="282"/>
      <c r="R25" s="282"/>
      <c r="S25" s="282"/>
      <c r="T25" s="282"/>
      <c r="U25" s="282"/>
      <c r="V25" s="282"/>
      <c r="W25" s="282"/>
      <c r="X25" s="282"/>
      <c r="Y25" s="282"/>
      <c r="Z25" s="282"/>
      <c r="AA25" s="282"/>
      <c r="AB25" s="282"/>
      <c r="AC25" s="282" t="s">
        <v>2682</v>
      </c>
      <c r="AE25" s="1139"/>
      <c r="AF25" s="1139"/>
      <c r="AG25" s="1139"/>
      <c r="AH25" s="1139"/>
      <c r="AI25" s="1139"/>
      <c r="AJ25" s="1139"/>
      <c r="AK25" s="1139"/>
      <c r="AL25" s="1139"/>
      <c r="AM25" s="1139"/>
      <c r="AN25" s="1139"/>
      <c r="AO25" s="1139"/>
      <c r="AP25" s="1139"/>
      <c r="AQ25" s="1013">
        <f t="shared" si="0"/>
        <v>0</v>
      </c>
      <c r="AR25" s="1013">
        <f t="shared" si="1"/>
        <v>0</v>
      </c>
    </row>
    <row r="26" spans="16:44">
      <c r="P26" s="282" t="s">
        <v>2695</v>
      </c>
      <c r="Q26" s="282"/>
      <c r="R26" s="282"/>
      <c r="S26" s="282"/>
      <c r="T26" s="282"/>
      <c r="U26" s="282"/>
      <c r="V26" s="282"/>
      <c r="W26" s="282"/>
      <c r="X26" s="282"/>
      <c r="Y26" s="282"/>
      <c r="Z26" s="282"/>
      <c r="AA26" s="282"/>
      <c r="AB26" s="282"/>
      <c r="AC26" s="282" t="s">
        <v>2682</v>
      </c>
      <c r="AE26" s="1139"/>
      <c r="AF26" s="1139"/>
      <c r="AG26" s="1139"/>
      <c r="AH26" s="1139"/>
      <c r="AI26" s="1139"/>
      <c r="AJ26" s="1139"/>
      <c r="AK26" s="1139"/>
      <c r="AL26" s="1139"/>
      <c r="AM26" s="1139"/>
      <c r="AN26" s="1139"/>
      <c r="AO26" s="1139"/>
      <c r="AP26" s="1139"/>
      <c r="AQ26" s="1013">
        <f t="shared" si="0"/>
        <v>0</v>
      </c>
      <c r="AR26" s="1013">
        <f t="shared" si="1"/>
        <v>0</v>
      </c>
    </row>
    <row r="27" spans="16:44">
      <c r="P27" s="282" t="s">
        <v>2696</v>
      </c>
      <c r="Q27" s="282"/>
      <c r="R27" s="282"/>
      <c r="S27" s="282"/>
      <c r="T27" s="282"/>
      <c r="U27" s="282"/>
      <c r="V27" s="282"/>
      <c r="W27" s="282"/>
      <c r="X27" s="282"/>
      <c r="Y27" s="282"/>
      <c r="Z27" s="282"/>
      <c r="AA27" s="282"/>
      <c r="AB27" s="282"/>
      <c r="AC27" s="282" t="s">
        <v>2682</v>
      </c>
      <c r="AE27" s="1139"/>
      <c r="AF27" s="1139"/>
      <c r="AG27" s="1139"/>
      <c r="AH27" s="1139"/>
      <c r="AI27" s="1139"/>
      <c r="AJ27" s="1139"/>
      <c r="AK27" s="1139"/>
      <c r="AL27" s="1139"/>
      <c r="AM27" s="1139"/>
      <c r="AN27" s="1139"/>
      <c r="AO27" s="1139"/>
      <c r="AP27" s="1139"/>
      <c r="AQ27" s="1013">
        <f t="shared" si="0"/>
        <v>0</v>
      </c>
      <c r="AR27" s="1013">
        <f t="shared" si="1"/>
        <v>0</v>
      </c>
    </row>
    <row r="28" spans="16:44">
      <c r="P28" t="s">
        <v>2697</v>
      </c>
      <c r="V28" s="62"/>
      <c r="AC28" t="s">
        <v>2682</v>
      </c>
      <c r="AE28" s="1139"/>
      <c r="AF28" s="1139"/>
      <c r="AG28" s="1139"/>
      <c r="AH28" s="1139"/>
      <c r="AI28" s="1139"/>
      <c r="AJ28" s="1139"/>
      <c r="AK28" s="1139"/>
      <c r="AL28" s="1139"/>
      <c r="AM28" s="1139"/>
      <c r="AN28" s="1139"/>
      <c r="AO28" s="1139"/>
      <c r="AP28" s="1139"/>
      <c r="AQ28" s="1013">
        <f t="shared" si="0"/>
        <v>0</v>
      </c>
      <c r="AR28" s="1013">
        <f t="shared" si="1"/>
        <v>0</v>
      </c>
    </row>
    <row r="29" spans="16:44">
      <c r="P29" t="s">
        <v>2698</v>
      </c>
      <c r="V29" s="62"/>
      <c r="AC29" t="s">
        <v>2682</v>
      </c>
      <c r="AE29" s="1139"/>
      <c r="AF29" s="1139"/>
      <c r="AG29" s="1139"/>
      <c r="AH29" s="1139"/>
      <c r="AI29" s="1139"/>
      <c r="AJ29" s="1139"/>
      <c r="AK29" s="1139"/>
      <c r="AL29" s="1139"/>
      <c r="AM29" s="1139"/>
      <c r="AN29" s="1139"/>
      <c r="AO29" s="1139"/>
      <c r="AP29" s="1139"/>
      <c r="AQ29" s="1013">
        <f t="shared" si="0"/>
        <v>0</v>
      </c>
      <c r="AR29" s="1013">
        <f t="shared" si="1"/>
        <v>0</v>
      </c>
    </row>
    <row r="30" spans="16:44">
      <c r="P30" t="s">
        <v>2699</v>
      </c>
      <c r="V30" s="62"/>
      <c r="AC30" t="s">
        <v>2682</v>
      </c>
      <c r="AE30" s="1139"/>
      <c r="AF30" s="1139"/>
      <c r="AG30" s="1139"/>
      <c r="AH30" s="1139"/>
      <c r="AI30" s="1139"/>
      <c r="AJ30" s="1139"/>
      <c r="AK30" s="1139"/>
      <c r="AL30" s="1139"/>
      <c r="AM30" s="1139"/>
      <c r="AN30" s="1139"/>
      <c r="AO30" s="1139"/>
      <c r="AP30" s="1139"/>
      <c r="AQ30" s="1013">
        <f t="shared" si="0"/>
        <v>0</v>
      </c>
      <c r="AR30" s="1013">
        <f t="shared" si="1"/>
        <v>0</v>
      </c>
    </row>
    <row r="31" spans="16:44">
      <c r="P31" t="s">
        <v>2700</v>
      </c>
      <c r="V31" s="62"/>
      <c r="AC31" t="s">
        <v>2682</v>
      </c>
      <c r="AE31" s="1139"/>
      <c r="AF31" s="1139"/>
      <c r="AG31" s="1139"/>
      <c r="AH31" s="1139"/>
      <c r="AI31" s="1139"/>
      <c r="AJ31" s="1139"/>
      <c r="AK31" s="1139"/>
      <c r="AL31" s="1139"/>
      <c r="AM31" s="1139"/>
      <c r="AN31" s="1139"/>
      <c r="AO31" s="1139"/>
      <c r="AP31" s="1139"/>
      <c r="AQ31" s="1013">
        <f t="shared" si="0"/>
        <v>0</v>
      </c>
      <c r="AR31" s="1013">
        <f t="shared" si="1"/>
        <v>0</v>
      </c>
    </row>
    <row r="32" spans="16:44">
      <c r="P32" t="s">
        <v>2701</v>
      </c>
      <c r="V32" s="62"/>
      <c r="AC32" t="s">
        <v>2682</v>
      </c>
      <c r="AE32" s="1139"/>
      <c r="AF32" s="1139"/>
      <c r="AG32" s="1139"/>
      <c r="AH32" s="1139"/>
      <c r="AI32" s="1139"/>
      <c r="AJ32" s="1139"/>
      <c r="AK32" s="1139"/>
      <c r="AL32" s="1139"/>
      <c r="AM32" s="1139"/>
      <c r="AN32" s="1139"/>
      <c r="AO32" s="1139"/>
      <c r="AP32" s="1139"/>
      <c r="AQ32" s="1013">
        <f t="shared" si="0"/>
        <v>0</v>
      </c>
      <c r="AR32" s="1013">
        <f t="shared" si="1"/>
        <v>0</v>
      </c>
    </row>
    <row r="33" spans="1:44">
      <c r="P33" t="s">
        <v>2702</v>
      </c>
      <c r="V33" s="62"/>
      <c r="AC33" t="s">
        <v>2682</v>
      </c>
      <c r="AE33" s="1139"/>
      <c r="AF33" s="1139"/>
      <c r="AG33" s="1139"/>
      <c r="AH33" s="1139"/>
      <c r="AI33" s="1139"/>
      <c r="AJ33" s="1139"/>
      <c r="AK33" s="1139"/>
      <c r="AL33" s="1139"/>
      <c r="AM33" s="1139"/>
      <c r="AN33" s="1139"/>
      <c r="AO33" s="1139"/>
      <c r="AP33" s="1139"/>
      <c r="AQ33" s="1013">
        <f t="shared" si="0"/>
        <v>0</v>
      </c>
      <c r="AR33" s="1013">
        <f t="shared" si="1"/>
        <v>0</v>
      </c>
    </row>
    <row r="34" spans="1:44">
      <c r="P34" t="s">
        <v>2703</v>
      </c>
      <c r="V34" s="62"/>
      <c r="AC34" t="s">
        <v>2682</v>
      </c>
      <c r="AE34" s="1139"/>
      <c r="AF34" s="1139"/>
      <c r="AG34" s="1139"/>
      <c r="AH34" s="1139"/>
      <c r="AI34" s="1139"/>
      <c r="AJ34" s="1139"/>
      <c r="AK34" s="1139"/>
      <c r="AL34" s="1139"/>
      <c r="AM34" s="1139"/>
      <c r="AN34" s="1139"/>
      <c r="AO34" s="1139"/>
      <c r="AP34" s="1139"/>
      <c r="AQ34" s="1013">
        <f t="shared" si="0"/>
        <v>0</v>
      </c>
      <c r="AR34" s="1013">
        <f t="shared" si="1"/>
        <v>0</v>
      </c>
    </row>
    <row r="35" spans="1:44">
      <c r="P35" t="s">
        <v>2704</v>
      </c>
      <c r="V35" s="62"/>
      <c r="AC35" t="s">
        <v>2682</v>
      </c>
      <c r="AE35" s="1139"/>
      <c r="AF35" s="1139"/>
      <c r="AG35" s="1139"/>
      <c r="AH35" s="1139"/>
      <c r="AI35" s="1139"/>
      <c r="AJ35" s="1139"/>
      <c r="AK35" s="1139"/>
      <c r="AL35" s="1139"/>
      <c r="AM35" s="1139"/>
      <c r="AN35" s="1139"/>
      <c r="AO35" s="1139"/>
      <c r="AP35" s="1139"/>
      <c r="AQ35" s="1013">
        <f t="shared" si="0"/>
        <v>0</v>
      </c>
      <c r="AR35" s="1013">
        <f t="shared" si="1"/>
        <v>0</v>
      </c>
    </row>
    <row r="36" spans="1:44">
      <c r="P36" t="s">
        <v>2705</v>
      </c>
      <c r="V36" s="62"/>
      <c r="AC36" t="s">
        <v>2682</v>
      </c>
      <c r="AE36" s="1139"/>
      <c r="AF36" s="1139"/>
      <c r="AG36" s="1139"/>
      <c r="AH36" s="1139"/>
      <c r="AI36" s="1139"/>
      <c r="AJ36" s="1139"/>
      <c r="AK36" s="1139"/>
      <c r="AL36" s="1139"/>
      <c r="AM36" s="1139"/>
      <c r="AN36" s="1139"/>
      <c r="AO36" s="1139"/>
      <c r="AP36" s="1139"/>
      <c r="AQ36" s="1013">
        <f t="shared" si="0"/>
        <v>0</v>
      </c>
      <c r="AR36" s="1013">
        <f t="shared" si="1"/>
        <v>0</v>
      </c>
    </row>
    <row r="37" spans="1:44">
      <c r="P37" t="s">
        <v>2706</v>
      </c>
      <c r="V37" s="62"/>
      <c r="AC37" t="s">
        <v>2682</v>
      </c>
      <c r="AE37" s="1139"/>
      <c r="AF37" s="1139"/>
      <c r="AG37" s="1139"/>
      <c r="AH37" s="1139"/>
      <c r="AI37" s="1139"/>
      <c r="AJ37" s="1139"/>
      <c r="AK37" s="1139"/>
      <c r="AL37" s="1139"/>
      <c r="AM37" s="1139"/>
      <c r="AN37" s="1139"/>
      <c r="AO37" s="1139"/>
      <c r="AP37" s="1139"/>
      <c r="AQ37" s="1013">
        <f t="shared" si="0"/>
        <v>0</v>
      </c>
      <c r="AR37" s="1013">
        <f t="shared" si="1"/>
        <v>0</v>
      </c>
    </row>
    <row r="38" spans="1:44">
      <c r="P38" t="s">
        <v>2707</v>
      </c>
      <c r="V38" s="62"/>
      <c r="AC38" t="s">
        <v>2682</v>
      </c>
      <c r="AE38" s="1139"/>
      <c r="AF38" s="1139"/>
      <c r="AG38" s="1139"/>
      <c r="AH38" s="1139"/>
      <c r="AI38" s="1139"/>
      <c r="AJ38" s="1139"/>
      <c r="AK38" s="1139"/>
      <c r="AL38" s="1139"/>
      <c r="AM38" s="1139"/>
      <c r="AN38" s="1139"/>
      <c r="AO38" s="1139"/>
      <c r="AP38" s="1139"/>
      <c r="AQ38" s="1013">
        <f t="shared" si="0"/>
        <v>0</v>
      </c>
      <c r="AR38" s="1013">
        <f t="shared" si="1"/>
        <v>0</v>
      </c>
    </row>
    <row r="39" spans="1:44">
      <c r="P39" t="s">
        <v>2708</v>
      </c>
      <c r="V39" s="62"/>
      <c r="AC39" t="s">
        <v>2682</v>
      </c>
      <c r="AE39" s="1139"/>
      <c r="AF39" s="1139"/>
      <c r="AG39" s="1139"/>
      <c r="AH39" s="1139"/>
      <c r="AI39" s="1139"/>
      <c r="AJ39" s="1139"/>
      <c r="AK39" s="1139"/>
      <c r="AL39" s="1139"/>
      <c r="AM39" s="1139"/>
      <c r="AN39" s="1139"/>
      <c r="AO39" s="1139"/>
      <c r="AP39" s="1139"/>
      <c r="AQ39" s="1013">
        <f t="shared" si="0"/>
        <v>0</v>
      </c>
      <c r="AR39" s="1013">
        <f t="shared" si="1"/>
        <v>0</v>
      </c>
    </row>
    <row r="40" spans="1:44">
      <c r="P40" t="s">
        <v>2709</v>
      </c>
      <c r="V40" s="62"/>
      <c r="AC40" t="s">
        <v>2682</v>
      </c>
      <c r="AE40" s="1139"/>
      <c r="AF40" s="1139"/>
      <c r="AG40" s="1139"/>
      <c r="AH40" s="1139"/>
      <c r="AI40" s="1139"/>
      <c r="AJ40" s="1139"/>
      <c r="AK40" s="1139"/>
      <c r="AL40" s="1139"/>
      <c r="AM40" s="1139"/>
      <c r="AN40" s="1139"/>
      <c r="AO40" s="1139"/>
      <c r="AP40" s="1139"/>
      <c r="AQ40" s="1013">
        <f t="shared" si="0"/>
        <v>0</v>
      </c>
      <c r="AR40" s="1013">
        <f t="shared" si="1"/>
        <v>0</v>
      </c>
    </row>
    <row r="41" spans="1:44">
      <c r="P41" t="s">
        <v>2710</v>
      </c>
      <c r="V41" s="62"/>
      <c r="AC41" t="s">
        <v>2682</v>
      </c>
      <c r="AE41" s="1139"/>
      <c r="AF41" s="1139"/>
      <c r="AG41" s="1139"/>
      <c r="AH41" s="1139"/>
      <c r="AI41" s="1139"/>
      <c r="AJ41" s="1139"/>
      <c r="AK41" s="1139"/>
      <c r="AL41" s="1139"/>
      <c r="AM41" s="1139"/>
      <c r="AN41" s="1139"/>
      <c r="AO41" s="1139"/>
      <c r="AP41" s="1139"/>
      <c r="AQ41" s="1013">
        <f t="shared" si="0"/>
        <v>0</v>
      </c>
      <c r="AR41" s="1013">
        <f t="shared" si="1"/>
        <v>0</v>
      </c>
    </row>
    <row r="42" spans="1:44">
      <c r="P42" t="s">
        <v>2711</v>
      </c>
      <c r="V42" s="62"/>
      <c r="AC42" t="s">
        <v>2682</v>
      </c>
      <c r="AE42" s="1139"/>
      <c r="AF42" s="1139"/>
      <c r="AG42" s="1139"/>
      <c r="AH42" s="1139"/>
      <c r="AI42" s="1139"/>
      <c r="AJ42" s="1139"/>
      <c r="AK42" s="1139"/>
      <c r="AL42" s="1139"/>
      <c r="AM42" s="1139"/>
      <c r="AN42" s="1139"/>
      <c r="AO42" s="1139"/>
      <c r="AP42" s="1139"/>
      <c r="AQ42" s="1013">
        <f t="shared" si="0"/>
        <v>0</v>
      </c>
      <c r="AR42" s="1013">
        <f t="shared" si="1"/>
        <v>0</v>
      </c>
    </row>
    <row r="43" spans="1:44">
      <c r="P43" t="s">
        <v>2712</v>
      </c>
      <c r="AC43" t="s">
        <v>2682</v>
      </c>
      <c r="AE43" s="1139"/>
      <c r="AF43" s="1139"/>
      <c r="AG43" s="1139"/>
      <c r="AH43" s="1139"/>
      <c r="AI43" s="1139"/>
      <c r="AJ43" s="1139"/>
      <c r="AK43" s="1139"/>
      <c r="AL43" s="1139"/>
      <c r="AM43" s="1139"/>
      <c r="AN43" s="1139"/>
      <c r="AO43" s="1139"/>
      <c r="AP43" s="1139"/>
      <c r="AQ43" s="1013">
        <f t="shared" si="0"/>
        <v>0</v>
      </c>
      <c r="AR43" s="1013">
        <f t="shared" si="1"/>
        <v>0</v>
      </c>
    </row>
    <row r="44" spans="1:44">
      <c r="P44" t="s">
        <v>2713</v>
      </c>
      <c r="AC44" t="s">
        <v>2682</v>
      </c>
      <c r="AE44" s="1139"/>
      <c r="AF44" s="1139"/>
      <c r="AG44" s="1139"/>
      <c r="AH44" s="1139"/>
      <c r="AI44" s="1139"/>
      <c r="AJ44" s="1139"/>
      <c r="AK44" s="1139"/>
      <c r="AL44" s="1139"/>
      <c r="AM44" s="1139"/>
      <c r="AN44" s="1139"/>
      <c r="AO44" s="1139"/>
      <c r="AP44" s="1139"/>
      <c r="AQ44" s="1013">
        <f>SUM(AE44:AP44)</f>
        <v>0</v>
      </c>
      <c r="AR44" s="1013">
        <f t="shared" si="1"/>
        <v>0</v>
      </c>
    </row>
    <row r="45" spans="1:44">
      <c r="AE45" s="67"/>
      <c r="AF45" s="67"/>
      <c r="AG45" s="67"/>
      <c r="AH45" s="67"/>
      <c r="AI45" s="67"/>
      <c r="AJ45" s="67"/>
      <c r="AK45" s="67"/>
      <c r="AL45" s="67"/>
      <c r="AM45" s="67"/>
      <c r="AN45" s="67"/>
      <c r="AO45" s="67"/>
      <c r="AP45" s="1140" t="s">
        <v>1648</v>
      </c>
      <c r="AQ45" s="1013">
        <f>SUM(AQ13:AQ44)</f>
        <v>0</v>
      </c>
      <c r="AR45" s="1013">
        <f>SUM(AR13:AR44)</f>
        <v>0</v>
      </c>
    </row>
    <row r="46" spans="1:44">
      <c r="AE46" s="67"/>
      <c r="AF46" s="67"/>
      <c r="AG46" s="67"/>
      <c r="AH46" s="67"/>
      <c r="AI46" s="67"/>
      <c r="AJ46" s="67"/>
      <c r="AK46" s="67"/>
      <c r="AL46" s="67"/>
      <c r="AM46" s="67"/>
      <c r="AN46" s="67"/>
      <c r="AO46" s="67"/>
      <c r="AP46" s="67"/>
    </row>
    <row r="47" spans="1:44" s="1" customFormat="1">
      <c r="A47" s="42"/>
      <c r="B47" s="48" t="s">
        <v>2714</v>
      </c>
      <c r="AE47" s="68"/>
      <c r="AF47" s="68"/>
      <c r="AG47" s="68"/>
      <c r="AH47" s="68"/>
      <c r="AI47" s="68"/>
      <c r="AJ47" s="68"/>
      <c r="AK47" s="68"/>
      <c r="AL47" s="68"/>
      <c r="AM47" s="68"/>
      <c r="AN47" s="68"/>
      <c r="AO47" s="68"/>
      <c r="AP47" s="68"/>
      <c r="AQ47" s="68"/>
      <c r="AR47" s="68"/>
    </row>
    <row r="48" spans="1:44">
      <c r="AE48" s="67"/>
      <c r="AF48" s="67"/>
      <c r="AG48" s="67"/>
      <c r="AH48" s="67"/>
      <c r="AI48" s="67"/>
      <c r="AJ48" s="67"/>
      <c r="AK48" s="67"/>
      <c r="AL48" s="67"/>
      <c r="AM48" s="67"/>
      <c r="AN48" s="67"/>
      <c r="AO48" s="67"/>
      <c r="AP48" s="67"/>
    </row>
    <row r="49" spans="1:44">
      <c r="P49" t="s">
        <v>2715</v>
      </c>
      <c r="V49" s="62"/>
      <c r="AC49" t="s">
        <v>2682</v>
      </c>
      <c r="AE49" s="1139"/>
      <c r="AF49" s="1139"/>
      <c r="AG49" s="1139"/>
      <c r="AH49" s="1139"/>
      <c r="AI49" s="1139"/>
      <c r="AJ49" s="1139"/>
      <c r="AK49" s="1139"/>
      <c r="AL49" s="1139"/>
      <c r="AM49" s="1139"/>
      <c r="AN49" s="1139"/>
      <c r="AO49" s="1139"/>
      <c r="AP49" s="1139"/>
      <c r="AQ49" s="1013">
        <f>SUM(AE49:AP49)</f>
        <v>0</v>
      </c>
      <c r="AR49" s="1013">
        <f>AQ49/1000*(3.6/39.5)</f>
        <v>0</v>
      </c>
    </row>
    <row r="50" spans="1:44">
      <c r="P50" t="s">
        <v>2716</v>
      </c>
      <c r="V50" s="62"/>
      <c r="AC50" t="s">
        <v>2682</v>
      </c>
      <c r="AE50" s="1139"/>
      <c r="AF50" s="1139"/>
      <c r="AG50" s="1139"/>
      <c r="AH50" s="1139"/>
      <c r="AI50" s="1139"/>
      <c r="AJ50" s="1139"/>
      <c r="AK50" s="1139"/>
      <c r="AL50" s="1139"/>
      <c r="AM50" s="1139"/>
      <c r="AN50" s="1139"/>
      <c r="AO50" s="1139"/>
      <c r="AP50" s="1139"/>
      <c r="AQ50" s="1013">
        <f t="shared" ref="AQ50:AQ61" si="2">SUM(AE50:AP50)</f>
        <v>0</v>
      </c>
      <c r="AR50" s="1013">
        <f t="shared" ref="AR50:AR61" si="3">AQ50/1000*(3.6/39.5)</f>
        <v>0</v>
      </c>
    </row>
    <row r="51" spans="1:44">
      <c r="P51" t="s">
        <v>2717</v>
      </c>
      <c r="V51" s="62"/>
      <c r="AC51" t="s">
        <v>2682</v>
      </c>
      <c r="AE51" s="1139"/>
      <c r="AF51" s="1139"/>
      <c r="AG51" s="1139"/>
      <c r="AH51" s="1139"/>
      <c r="AI51" s="1139"/>
      <c r="AJ51" s="1139"/>
      <c r="AK51" s="1139"/>
      <c r="AL51" s="1139"/>
      <c r="AM51" s="1139"/>
      <c r="AN51" s="1139"/>
      <c r="AO51" s="1139"/>
      <c r="AP51" s="1139"/>
      <c r="AQ51" s="1013">
        <f t="shared" si="2"/>
        <v>0</v>
      </c>
      <c r="AR51" s="1013">
        <f t="shared" si="3"/>
        <v>0</v>
      </c>
    </row>
    <row r="52" spans="1:44">
      <c r="P52" t="s">
        <v>2718</v>
      </c>
      <c r="V52" s="62"/>
      <c r="AC52" t="s">
        <v>2682</v>
      </c>
      <c r="AE52" s="1139"/>
      <c r="AF52" s="1139"/>
      <c r="AG52" s="1139"/>
      <c r="AH52" s="1139"/>
      <c r="AI52" s="1139"/>
      <c r="AJ52" s="1139"/>
      <c r="AK52" s="1139"/>
      <c r="AL52" s="1139"/>
      <c r="AM52" s="1139"/>
      <c r="AN52" s="1139"/>
      <c r="AO52" s="1139"/>
      <c r="AP52" s="1139"/>
      <c r="AQ52" s="1013">
        <f t="shared" si="2"/>
        <v>0</v>
      </c>
      <c r="AR52" s="1013">
        <f t="shared" si="3"/>
        <v>0</v>
      </c>
    </row>
    <row r="53" spans="1:44">
      <c r="P53" t="s">
        <v>2719</v>
      </c>
      <c r="V53" s="62"/>
      <c r="AC53" t="s">
        <v>2682</v>
      </c>
      <c r="AE53" s="1139"/>
      <c r="AF53" s="1139"/>
      <c r="AG53" s="1139"/>
      <c r="AH53" s="1139"/>
      <c r="AI53" s="1139"/>
      <c r="AJ53" s="1139"/>
      <c r="AK53" s="1139"/>
      <c r="AL53" s="1139"/>
      <c r="AM53" s="1139"/>
      <c r="AN53" s="1139"/>
      <c r="AO53" s="1139"/>
      <c r="AP53" s="1139"/>
      <c r="AQ53" s="1013">
        <f t="shared" si="2"/>
        <v>0</v>
      </c>
      <c r="AR53" s="1013">
        <f t="shared" si="3"/>
        <v>0</v>
      </c>
    </row>
    <row r="54" spans="1:44">
      <c r="P54" t="s">
        <v>2720</v>
      </c>
      <c r="V54" s="62"/>
      <c r="AC54" t="s">
        <v>2682</v>
      </c>
      <c r="AE54" s="1139"/>
      <c r="AF54" s="1139"/>
      <c r="AG54" s="1139"/>
      <c r="AH54" s="1139"/>
      <c r="AI54" s="1139"/>
      <c r="AJ54" s="1139"/>
      <c r="AK54" s="1139"/>
      <c r="AL54" s="1139"/>
      <c r="AM54" s="1139"/>
      <c r="AN54" s="1139"/>
      <c r="AO54" s="1139"/>
      <c r="AP54" s="1139"/>
      <c r="AQ54" s="1013">
        <f t="shared" si="2"/>
        <v>0</v>
      </c>
      <c r="AR54" s="1013">
        <f t="shared" si="3"/>
        <v>0</v>
      </c>
    </row>
    <row r="55" spans="1:44">
      <c r="P55" t="s">
        <v>2721</v>
      </c>
      <c r="V55" s="62"/>
      <c r="AC55" t="s">
        <v>2682</v>
      </c>
      <c r="AE55" s="1139"/>
      <c r="AF55" s="1139"/>
      <c r="AG55" s="1139"/>
      <c r="AH55" s="1139"/>
      <c r="AI55" s="1139"/>
      <c r="AJ55" s="1139"/>
      <c r="AK55" s="1139"/>
      <c r="AL55" s="1139"/>
      <c r="AM55" s="1139"/>
      <c r="AN55" s="1139"/>
      <c r="AO55" s="1139"/>
      <c r="AP55" s="1139"/>
      <c r="AQ55" s="1013">
        <f t="shared" si="2"/>
        <v>0</v>
      </c>
      <c r="AR55" s="1013">
        <f t="shared" si="3"/>
        <v>0</v>
      </c>
    </row>
    <row r="56" spans="1:44">
      <c r="P56" t="s">
        <v>2722</v>
      </c>
      <c r="V56" s="62"/>
      <c r="AC56" t="s">
        <v>2682</v>
      </c>
      <c r="AE56" s="1139"/>
      <c r="AF56" s="1139"/>
      <c r="AG56" s="1139"/>
      <c r="AH56" s="1139"/>
      <c r="AI56" s="1139"/>
      <c r="AJ56" s="1139"/>
      <c r="AK56" s="1139"/>
      <c r="AL56" s="1139"/>
      <c r="AM56" s="1139"/>
      <c r="AN56" s="1139"/>
      <c r="AO56" s="1139"/>
      <c r="AP56" s="1139"/>
      <c r="AQ56" s="1013">
        <f t="shared" si="2"/>
        <v>0</v>
      </c>
      <c r="AR56" s="1013">
        <f t="shared" si="3"/>
        <v>0</v>
      </c>
    </row>
    <row r="57" spans="1:44">
      <c r="P57" t="s">
        <v>2723</v>
      </c>
      <c r="V57" s="62"/>
      <c r="AC57" t="s">
        <v>2682</v>
      </c>
      <c r="AE57" s="1139"/>
      <c r="AF57" s="1139"/>
      <c r="AG57" s="1139"/>
      <c r="AH57" s="1139"/>
      <c r="AI57" s="1139"/>
      <c r="AJ57" s="1139"/>
      <c r="AK57" s="1139"/>
      <c r="AL57" s="1139"/>
      <c r="AM57" s="1139"/>
      <c r="AN57" s="1139"/>
      <c r="AO57" s="1139"/>
      <c r="AP57" s="1139"/>
      <c r="AQ57" s="1013">
        <f t="shared" si="2"/>
        <v>0</v>
      </c>
      <c r="AR57" s="1013">
        <f t="shared" si="3"/>
        <v>0</v>
      </c>
    </row>
    <row r="58" spans="1:44">
      <c r="P58" t="s">
        <v>2724</v>
      </c>
      <c r="AC58" t="s">
        <v>2682</v>
      </c>
      <c r="AE58" s="1139"/>
      <c r="AF58" s="1139"/>
      <c r="AG58" s="1139"/>
      <c r="AH58" s="1139"/>
      <c r="AI58" s="1139"/>
      <c r="AJ58" s="1139"/>
      <c r="AK58" s="1139"/>
      <c r="AL58" s="1139"/>
      <c r="AM58" s="1139"/>
      <c r="AN58" s="1139"/>
      <c r="AO58" s="1139"/>
      <c r="AP58" s="1139"/>
      <c r="AQ58" s="1013">
        <f t="shared" si="2"/>
        <v>0</v>
      </c>
      <c r="AR58" s="1013">
        <f t="shared" si="3"/>
        <v>0</v>
      </c>
    </row>
    <row r="59" spans="1:44">
      <c r="P59" t="s">
        <v>2725</v>
      </c>
      <c r="AC59" t="s">
        <v>2682</v>
      </c>
      <c r="AE59" s="1139"/>
      <c r="AF59" s="1139"/>
      <c r="AG59" s="1139"/>
      <c r="AH59" s="1139"/>
      <c r="AI59" s="1139"/>
      <c r="AJ59" s="1139"/>
      <c r="AK59" s="1139"/>
      <c r="AL59" s="1139"/>
      <c r="AM59" s="1139"/>
      <c r="AN59" s="1139"/>
      <c r="AO59" s="1139"/>
      <c r="AP59" s="1139"/>
      <c r="AQ59" s="1013">
        <f t="shared" si="2"/>
        <v>0</v>
      </c>
      <c r="AR59" s="1013">
        <f t="shared" si="3"/>
        <v>0</v>
      </c>
    </row>
    <row r="60" spans="1:44">
      <c r="P60" t="s">
        <v>2742</v>
      </c>
      <c r="S60" s="61"/>
      <c r="AC60" t="s">
        <v>2682</v>
      </c>
      <c r="AE60" s="1139"/>
      <c r="AF60" s="1139"/>
      <c r="AG60" s="1139"/>
      <c r="AH60" s="1139"/>
      <c r="AI60" s="1139"/>
      <c r="AJ60" s="1139"/>
      <c r="AK60" s="1139"/>
      <c r="AL60" s="1139"/>
      <c r="AM60" s="1139"/>
      <c r="AN60" s="1139"/>
      <c r="AO60" s="1139"/>
      <c r="AP60" s="1139"/>
      <c r="AQ60" s="1013">
        <f t="shared" si="2"/>
        <v>0</v>
      </c>
      <c r="AR60" s="1013">
        <f t="shared" si="3"/>
        <v>0</v>
      </c>
    </row>
    <row r="61" spans="1:44">
      <c r="P61" t="s">
        <v>2726</v>
      </c>
      <c r="AC61" t="s">
        <v>2682</v>
      </c>
      <c r="AE61" s="1139"/>
      <c r="AF61" s="1139"/>
      <c r="AG61" s="1139"/>
      <c r="AH61" s="1139"/>
      <c r="AI61" s="1139"/>
      <c r="AJ61" s="1139"/>
      <c r="AK61" s="1139"/>
      <c r="AL61" s="1139"/>
      <c r="AM61" s="1139"/>
      <c r="AN61" s="1139"/>
      <c r="AO61" s="1139"/>
      <c r="AP61" s="1139"/>
      <c r="AQ61" s="1013">
        <f t="shared" si="2"/>
        <v>0</v>
      </c>
      <c r="AR61" s="1013">
        <f t="shared" si="3"/>
        <v>0</v>
      </c>
    </row>
    <row r="62" spans="1:44">
      <c r="AE62" s="67"/>
      <c r="AF62" s="67"/>
      <c r="AG62" s="67"/>
      <c r="AH62" s="67"/>
      <c r="AI62" s="67"/>
      <c r="AJ62" s="67"/>
      <c r="AK62" s="67"/>
      <c r="AL62" s="67"/>
      <c r="AM62" s="67"/>
      <c r="AN62" s="67"/>
      <c r="AO62" s="67"/>
      <c r="AP62" s="1140" t="s">
        <v>1648</v>
      </c>
      <c r="AQ62" s="1013">
        <f>SUM(AQ49:AQ61)</f>
        <v>0</v>
      </c>
      <c r="AR62" s="1013">
        <f>SUM(AR49:AR61)</f>
        <v>0</v>
      </c>
    </row>
    <row r="63" spans="1:44">
      <c r="AE63" s="67"/>
      <c r="AF63" s="67"/>
      <c r="AG63" s="67"/>
      <c r="AH63" s="67"/>
      <c r="AI63" s="67"/>
      <c r="AJ63" s="67"/>
      <c r="AK63" s="67"/>
      <c r="AL63" s="67"/>
      <c r="AM63" s="67"/>
      <c r="AN63" s="67"/>
      <c r="AO63" s="67"/>
      <c r="AP63" s="67"/>
    </row>
    <row r="64" spans="1:44" s="1" customFormat="1">
      <c r="A64" s="42"/>
      <c r="B64" s="48" t="s">
        <v>2727</v>
      </c>
      <c r="AE64" s="68"/>
      <c r="AF64" s="68"/>
      <c r="AG64" s="68"/>
      <c r="AH64" s="68"/>
      <c r="AI64" s="68"/>
      <c r="AJ64" s="68"/>
      <c r="AK64" s="68"/>
      <c r="AL64" s="68"/>
      <c r="AM64" s="68"/>
      <c r="AN64" s="68"/>
      <c r="AO64" s="68"/>
      <c r="AP64" s="68"/>
      <c r="AQ64" s="68"/>
      <c r="AR64" s="68"/>
    </row>
    <row r="65" spans="1:44">
      <c r="AE65" s="67"/>
      <c r="AF65" s="67"/>
      <c r="AG65" s="67"/>
      <c r="AH65" s="67"/>
      <c r="AI65" s="67"/>
      <c r="AJ65" s="67"/>
      <c r="AK65" s="67"/>
      <c r="AL65" s="67"/>
      <c r="AM65" s="67"/>
      <c r="AN65" s="67"/>
      <c r="AO65" s="67"/>
      <c r="AP65" s="67"/>
    </row>
    <row r="66" spans="1:44">
      <c r="P66" t="s">
        <v>2576</v>
      </c>
      <c r="V66" s="62"/>
      <c r="AC66" t="s">
        <v>2682</v>
      </c>
      <c r="AE66" s="1139"/>
      <c r="AF66" s="1139"/>
      <c r="AG66" s="1139"/>
      <c r="AH66" s="1139"/>
      <c r="AI66" s="1139"/>
      <c r="AJ66" s="1139"/>
      <c r="AK66" s="1139"/>
      <c r="AL66" s="1139"/>
      <c r="AM66" s="1139"/>
      <c r="AN66" s="1139"/>
      <c r="AO66" s="1139"/>
      <c r="AP66" s="1139"/>
      <c r="AQ66" s="1013">
        <f>SUM(AE66:AP66)</f>
        <v>0</v>
      </c>
      <c r="AR66" s="1013">
        <f>AQ66/1000*(3.6/39.5)</f>
        <v>0</v>
      </c>
    </row>
    <row r="67" spans="1:44">
      <c r="P67" t="s">
        <v>2728</v>
      </c>
      <c r="V67" s="62"/>
      <c r="AC67" t="s">
        <v>2682</v>
      </c>
      <c r="AE67" s="1139"/>
      <c r="AF67" s="1139"/>
      <c r="AG67" s="1139"/>
      <c r="AH67" s="1139"/>
      <c r="AI67" s="1139"/>
      <c r="AJ67" s="1139"/>
      <c r="AK67" s="1139"/>
      <c r="AL67" s="1139"/>
      <c r="AM67" s="1139"/>
      <c r="AN67" s="1139"/>
      <c r="AO67" s="1139"/>
      <c r="AP67" s="1139"/>
      <c r="AQ67" s="1013">
        <f>SUM(AE67:AP67)</f>
        <v>0</v>
      </c>
      <c r="AR67" s="1013">
        <f>AQ67/1000*(3.6/39.5)</f>
        <v>0</v>
      </c>
    </row>
    <row r="68" spans="1:44">
      <c r="V68" s="62"/>
      <c r="AP68" s="1127" t="s">
        <v>1648</v>
      </c>
      <c r="AQ68" s="1141">
        <f>SUM(AQ66:AQ67)</f>
        <v>0</v>
      </c>
      <c r="AR68" s="1141">
        <f>SUM(AR66:AR67)</f>
        <v>0</v>
      </c>
    </row>
    <row r="69" spans="1:44">
      <c r="AE69" s="67"/>
      <c r="AF69" s="67"/>
      <c r="AG69" s="67"/>
      <c r="AH69" s="67"/>
      <c r="AI69" s="67"/>
      <c r="AJ69" s="67"/>
      <c r="AK69" s="67"/>
      <c r="AL69" s="67"/>
      <c r="AM69" s="67"/>
      <c r="AN69" s="67"/>
      <c r="AO69" s="67"/>
      <c r="AP69" s="67"/>
    </row>
    <row r="70" spans="1:44" s="1" customFormat="1">
      <c r="A70" s="42"/>
      <c r="B70" s="48" t="s">
        <v>2729</v>
      </c>
      <c r="AE70" s="68"/>
      <c r="AF70" s="68"/>
      <c r="AG70" s="68"/>
      <c r="AH70" s="68"/>
      <c r="AI70" s="68"/>
      <c r="AJ70" s="68"/>
      <c r="AK70" s="68"/>
      <c r="AL70" s="68"/>
      <c r="AM70" s="68"/>
      <c r="AN70" s="68"/>
      <c r="AO70" s="68"/>
      <c r="AP70" s="68"/>
      <c r="AQ70" s="68"/>
      <c r="AR70" s="68"/>
    </row>
    <row r="71" spans="1:44">
      <c r="AE71" s="67"/>
      <c r="AF71" s="67"/>
      <c r="AG71" s="67"/>
      <c r="AH71" s="67"/>
      <c r="AI71" s="67"/>
      <c r="AJ71" s="67"/>
      <c r="AK71" s="67"/>
      <c r="AL71" s="67"/>
      <c r="AM71" s="67"/>
      <c r="AN71" s="67"/>
      <c r="AO71" s="67"/>
      <c r="AP71" s="67"/>
    </row>
    <row r="72" spans="1:44">
      <c r="P72" t="s">
        <v>2715</v>
      </c>
      <c r="V72" s="62"/>
      <c r="AC72" t="s">
        <v>2682</v>
      </c>
      <c r="AE72" s="1139"/>
      <c r="AF72" s="1139"/>
      <c r="AG72" s="1139"/>
      <c r="AH72" s="1139"/>
      <c r="AI72" s="1139"/>
      <c r="AJ72" s="1139"/>
      <c r="AK72" s="1139"/>
      <c r="AL72" s="1139"/>
      <c r="AM72" s="1139"/>
      <c r="AN72" s="1139"/>
      <c r="AO72" s="1139"/>
      <c r="AP72" s="1139"/>
      <c r="AQ72" s="1013">
        <f>SUM(AE72:AP72)</f>
        <v>0</v>
      </c>
      <c r="AR72" s="1013">
        <f>AQ72/1000*(3.6/39.5)</f>
        <v>0</v>
      </c>
    </row>
    <row r="73" spans="1:44">
      <c r="P73" t="s">
        <v>2716</v>
      </c>
      <c r="V73" s="62"/>
      <c r="AC73" t="s">
        <v>2682</v>
      </c>
      <c r="AE73" s="1139"/>
      <c r="AF73" s="1139"/>
      <c r="AG73" s="1139"/>
      <c r="AH73" s="1139"/>
      <c r="AI73" s="1139"/>
      <c r="AJ73" s="1139"/>
      <c r="AK73" s="1139"/>
      <c r="AL73" s="1139"/>
      <c r="AM73" s="1139"/>
      <c r="AN73" s="1139"/>
      <c r="AO73" s="1139"/>
      <c r="AP73" s="1139"/>
      <c r="AQ73" s="1013">
        <f t="shared" ref="AQ73:AQ84" si="4">SUM(AE73:AP73)</f>
        <v>0</v>
      </c>
      <c r="AR73" s="1013">
        <f t="shared" ref="AR73:AR84" si="5">AQ73/1000*(3.6/39.5)</f>
        <v>0</v>
      </c>
    </row>
    <row r="74" spans="1:44">
      <c r="P74" t="s">
        <v>2717</v>
      </c>
      <c r="V74" s="62"/>
      <c r="AC74" t="s">
        <v>2682</v>
      </c>
      <c r="AE74" s="1139"/>
      <c r="AF74" s="1139"/>
      <c r="AG74" s="1139"/>
      <c r="AH74" s="1139"/>
      <c r="AI74" s="1139"/>
      <c r="AJ74" s="1139"/>
      <c r="AK74" s="1139"/>
      <c r="AL74" s="1139"/>
      <c r="AM74" s="1139"/>
      <c r="AN74" s="1139"/>
      <c r="AO74" s="1139"/>
      <c r="AP74" s="1139"/>
      <c r="AQ74" s="1013">
        <f t="shared" si="4"/>
        <v>0</v>
      </c>
      <c r="AR74" s="1013">
        <f t="shared" si="5"/>
        <v>0</v>
      </c>
    </row>
    <row r="75" spans="1:44">
      <c r="P75" t="s">
        <v>2718</v>
      </c>
      <c r="V75" s="62"/>
      <c r="AC75" t="s">
        <v>2682</v>
      </c>
      <c r="AE75" s="1139"/>
      <c r="AF75" s="1139"/>
      <c r="AG75" s="1139"/>
      <c r="AH75" s="1139"/>
      <c r="AI75" s="1139"/>
      <c r="AJ75" s="1139"/>
      <c r="AK75" s="1139"/>
      <c r="AL75" s="1139"/>
      <c r="AM75" s="1139"/>
      <c r="AN75" s="1139"/>
      <c r="AO75" s="1139"/>
      <c r="AP75" s="1139"/>
      <c r="AQ75" s="1013">
        <f t="shared" si="4"/>
        <v>0</v>
      </c>
      <c r="AR75" s="1013">
        <f t="shared" si="5"/>
        <v>0</v>
      </c>
    </row>
    <row r="76" spans="1:44">
      <c r="P76" t="s">
        <v>2719</v>
      </c>
      <c r="V76" s="62"/>
      <c r="AC76" t="s">
        <v>2682</v>
      </c>
      <c r="AE76" s="1139"/>
      <c r="AF76" s="1139"/>
      <c r="AG76" s="1139"/>
      <c r="AH76" s="1139"/>
      <c r="AI76" s="1139"/>
      <c r="AJ76" s="1139"/>
      <c r="AK76" s="1139"/>
      <c r="AL76" s="1139"/>
      <c r="AM76" s="1139"/>
      <c r="AN76" s="1139"/>
      <c r="AO76" s="1139"/>
      <c r="AP76" s="1139"/>
      <c r="AQ76" s="1013">
        <f t="shared" si="4"/>
        <v>0</v>
      </c>
      <c r="AR76" s="1013">
        <f t="shared" si="5"/>
        <v>0</v>
      </c>
    </row>
    <row r="77" spans="1:44">
      <c r="P77" t="s">
        <v>2720</v>
      </c>
      <c r="V77" s="62"/>
      <c r="AC77" t="s">
        <v>2682</v>
      </c>
      <c r="AE77" s="1139"/>
      <c r="AF77" s="1139"/>
      <c r="AG77" s="1139"/>
      <c r="AH77" s="1139"/>
      <c r="AI77" s="1139"/>
      <c r="AJ77" s="1139"/>
      <c r="AK77" s="1139"/>
      <c r="AL77" s="1139"/>
      <c r="AM77" s="1139"/>
      <c r="AN77" s="1139"/>
      <c r="AO77" s="1139"/>
      <c r="AP77" s="1139"/>
      <c r="AQ77" s="1013">
        <f t="shared" si="4"/>
        <v>0</v>
      </c>
      <c r="AR77" s="1013">
        <f t="shared" si="5"/>
        <v>0</v>
      </c>
    </row>
    <row r="78" spans="1:44">
      <c r="P78" t="s">
        <v>2721</v>
      </c>
      <c r="V78" s="62"/>
      <c r="AC78" t="s">
        <v>2682</v>
      </c>
      <c r="AE78" s="1139"/>
      <c r="AF78" s="1139"/>
      <c r="AG78" s="1139"/>
      <c r="AH78" s="1139"/>
      <c r="AI78" s="1139"/>
      <c r="AJ78" s="1139"/>
      <c r="AK78" s="1139"/>
      <c r="AL78" s="1139"/>
      <c r="AM78" s="1139"/>
      <c r="AN78" s="1139"/>
      <c r="AO78" s="1139"/>
      <c r="AP78" s="1139"/>
      <c r="AQ78" s="1013">
        <f t="shared" si="4"/>
        <v>0</v>
      </c>
      <c r="AR78" s="1013">
        <f t="shared" si="5"/>
        <v>0</v>
      </c>
    </row>
    <row r="79" spans="1:44">
      <c r="P79" t="s">
        <v>2722</v>
      </c>
      <c r="V79" s="62"/>
      <c r="AC79" t="s">
        <v>2682</v>
      </c>
      <c r="AE79" s="1139"/>
      <c r="AF79" s="1139"/>
      <c r="AG79" s="1139"/>
      <c r="AH79" s="1139"/>
      <c r="AI79" s="1139"/>
      <c r="AJ79" s="1139"/>
      <c r="AK79" s="1139"/>
      <c r="AL79" s="1139"/>
      <c r="AM79" s="1139"/>
      <c r="AN79" s="1139"/>
      <c r="AO79" s="1139"/>
      <c r="AP79" s="1139"/>
      <c r="AQ79" s="1013">
        <f t="shared" si="4"/>
        <v>0</v>
      </c>
      <c r="AR79" s="1013">
        <f t="shared" si="5"/>
        <v>0</v>
      </c>
    </row>
    <row r="80" spans="1:44">
      <c r="P80" t="s">
        <v>2723</v>
      </c>
      <c r="V80" s="62"/>
      <c r="AC80" t="s">
        <v>2682</v>
      </c>
      <c r="AE80" s="1139"/>
      <c r="AF80" s="1139"/>
      <c r="AG80" s="1139"/>
      <c r="AH80" s="1139"/>
      <c r="AI80" s="1139"/>
      <c r="AJ80" s="1139"/>
      <c r="AK80" s="1139"/>
      <c r="AL80" s="1139"/>
      <c r="AM80" s="1139"/>
      <c r="AN80" s="1139"/>
      <c r="AO80" s="1139"/>
      <c r="AP80" s="1139"/>
      <c r="AQ80" s="1013">
        <f t="shared" si="4"/>
        <v>0</v>
      </c>
      <c r="AR80" s="1013">
        <f t="shared" si="5"/>
        <v>0</v>
      </c>
    </row>
    <row r="81" spans="1:44">
      <c r="P81" t="s">
        <v>2724</v>
      </c>
      <c r="AC81" t="s">
        <v>2682</v>
      </c>
      <c r="AE81" s="1139"/>
      <c r="AF81" s="1139"/>
      <c r="AG81" s="1139"/>
      <c r="AH81" s="1139"/>
      <c r="AI81" s="1139"/>
      <c r="AJ81" s="1139"/>
      <c r="AK81" s="1139"/>
      <c r="AL81" s="1139"/>
      <c r="AM81" s="1139"/>
      <c r="AN81" s="1139"/>
      <c r="AO81" s="1139"/>
      <c r="AP81" s="1139"/>
      <c r="AQ81" s="1013">
        <f t="shared" si="4"/>
        <v>0</v>
      </c>
      <c r="AR81" s="1013">
        <f t="shared" si="5"/>
        <v>0</v>
      </c>
    </row>
    <row r="82" spans="1:44">
      <c r="P82" t="s">
        <v>2725</v>
      </c>
      <c r="AC82" t="s">
        <v>2682</v>
      </c>
      <c r="AE82" s="1139"/>
      <c r="AF82" s="1139"/>
      <c r="AG82" s="1139"/>
      <c r="AH82" s="1139"/>
      <c r="AI82" s="1139"/>
      <c r="AJ82" s="1139"/>
      <c r="AK82" s="1139"/>
      <c r="AL82" s="1139"/>
      <c r="AM82" s="1139"/>
      <c r="AN82" s="1139"/>
      <c r="AO82" s="1139"/>
      <c r="AP82" s="1139"/>
      <c r="AQ82" s="1013">
        <f t="shared" si="4"/>
        <v>0</v>
      </c>
      <c r="AR82" s="1013">
        <f t="shared" si="5"/>
        <v>0</v>
      </c>
    </row>
    <row r="83" spans="1:44">
      <c r="P83" t="s">
        <v>2742</v>
      </c>
      <c r="S83" s="61"/>
      <c r="AC83" t="s">
        <v>2682</v>
      </c>
      <c r="AE83" s="1139"/>
      <c r="AF83" s="1139"/>
      <c r="AG83" s="1139"/>
      <c r="AH83" s="1139"/>
      <c r="AI83" s="1139"/>
      <c r="AJ83" s="1139"/>
      <c r="AK83" s="1139"/>
      <c r="AL83" s="1139"/>
      <c r="AM83" s="1139"/>
      <c r="AN83" s="1139"/>
      <c r="AO83" s="1139"/>
      <c r="AP83" s="1139"/>
      <c r="AQ83" s="1013">
        <f t="shared" si="4"/>
        <v>0</v>
      </c>
      <c r="AR83" s="1013">
        <f t="shared" si="5"/>
        <v>0</v>
      </c>
    </row>
    <row r="84" spans="1:44">
      <c r="P84" t="s">
        <v>2726</v>
      </c>
      <c r="AC84" t="s">
        <v>2682</v>
      </c>
      <c r="AE84" s="1139"/>
      <c r="AF84" s="1139"/>
      <c r="AG84" s="1139"/>
      <c r="AH84" s="1139"/>
      <c r="AI84" s="1139"/>
      <c r="AJ84" s="1139"/>
      <c r="AK84" s="1139"/>
      <c r="AL84" s="1139"/>
      <c r="AM84" s="1139"/>
      <c r="AN84" s="1139"/>
      <c r="AO84" s="1139"/>
      <c r="AP84" s="1139"/>
      <c r="AQ84" s="1013">
        <f t="shared" si="4"/>
        <v>0</v>
      </c>
      <c r="AR84" s="1013">
        <f t="shared" si="5"/>
        <v>0</v>
      </c>
    </row>
    <row r="85" spans="1:44">
      <c r="AP85" s="1127" t="s">
        <v>1648</v>
      </c>
      <c r="AQ85" s="1013">
        <f>SUM(AQ72:AQ84)</f>
        <v>0</v>
      </c>
      <c r="AR85" s="1013">
        <f>SUM(AR72:AR84)</f>
        <v>0</v>
      </c>
    </row>
    <row r="86" spans="1:44">
      <c r="AE86" s="67"/>
      <c r="AF86" s="67"/>
      <c r="AG86" s="67"/>
      <c r="AH86" s="67"/>
      <c r="AI86" s="67"/>
      <c r="AJ86" s="67"/>
      <c r="AK86" s="67"/>
      <c r="AL86" s="67"/>
      <c r="AM86" s="67"/>
      <c r="AN86" s="67"/>
      <c r="AO86" s="67"/>
      <c r="AP86" s="67"/>
    </row>
    <row r="87" spans="1:44" s="1" customFormat="1">
      <c r="A87" s="42"/>
      <c r="B87" s="48" t="s">
        <v>2730</v>
      </c>
      <c r="AE87" s="68"/>
      <c r="AF87" s="68"/>
      <c r="AG87" s="68"/>
      <c r="AH87" s="68"/>
      <c r="AI87" s="68"/>
      <c r="AJ87" s="68"/>
      <c r="AK87" s="68"/>
      <c r="AL87" s="68"/>
      <c r="AM87" s="68"/>
      <c r="AN87" s="68"/>
      <c r="AO87" s="68"/>
      <c r="AP87" s="68"/>
      <c r="AQ87" s="68"/>
      <c r="AR87" s="68"/>
    </row>
    <row r="88" spans="1:44">
      <c r="AE88" s="67"/>
      <c r="AF88" s="67"/>
      <c r="AG88" s="67"/>
      <c r="AH88" s="67"/>
      <c r="AI88" s="67"/>
      <c r="AJ88" s="67"/>
      <c r="AK88" s="67"/>
      <c r="AL88" s="67"/>
      <c r="AM88" s="67"/>
      <c r="AN88" s="67"/>
      <c r="AO88" s="67"/>
      <c r="AP88" s="67"/>
    </row>
    <row r="89" spans="1:44">
      <c r="P89" t="s">
        <v>2715</v>
      </c>
      <c r="V89" s="62"/>
      <c r="AC89" t="s">
        <v>2682</v>
      </c>
      <c r="AE89" s="1139"/>
      <c r="AF89" s="1139"/>
      <c r="AG89" s="1139"/>
      <c r="AH89" s="1139"/>
      <c r="AI89" s="1139"/>
      <c r="AJ89" s="1139"/>
      <c r="AK89" s="1139"/>
      <c r="AL89" s="1139"/>
      <c r="AM89" s="1139"/>
      <c r="AN89" s="1139"/>
      <c r="AO89" s="1139"/>
      <c r="AP89" s="1139"/>
      <c r="AQ89" s="1013">
        <f>SUM(AE89:AP89)</f>
        <v>0</v>
      </c>
      <c r="AR89" s="1013">
        <f>AQ89/1000*(3.6/39.5)</f>
        <v>0</v>
      </c>
    </row>
    <row r="90" spans="1:44">
      <c r="P90" t="s">
        <v>2716</v>
      </c>
      <c r="V90" s="62"/>
      <c r="AC90" t="s">
        <v>2682</v>
      </c>
      <c r="AE90" s="1139"/>
      <c r="AF90" s="1139"/>
      <c r="AG90" s="1139"/>
      <c r="AH90" s="1139"/>
      <c r="AI90" s="1139"/>
      <c r="AJ90" s="1139"/>
      <c r="AK90" s="1139"/>
      <c r="AL90" s="1139"/>
      <c r="AM90" s="1139"/>
      <c r="AN90" s="1139"/>
      <c r="AO90" s="1139"/>
      <c r="AP90" s="1139"/>
      <c r="AQ90" s="1013">
        <f t="shared" ref="AQ90:AQ100" si="6">SUM(AE90:AP90)</f>
        <v>0</v>
      </c>
      <c r="AR90" s="1013">
        <f t="shared" ref="AR90:AR101" si="7">AQ90/1000*(3.6/39.5)</f>
        <v>0</v>
      </c>
    </row>
    <row r="91" spans="1:44">
      <c r="P91" t="s">
        <v>2717</v>
      </c>
      <c r="V91" s="62"/>
      <c r="AC91" t="s">
        <v>2682</v>
      </c>
      <c r="AE91" s="1139"/>
      <c r="AF91" s="1139"/>
      <c r="AG91" s="1139"/>
      <c r="AH91" s="1139"/>
      <c r="AI91" s="1139"/>
      <c r="AJ91" s="1139"/>
      <c r="AK91" s="1139"/>
      <c r="AL91" s="1139"/>
      <c r="AM91" s="1139"/>
      <c r="AN91" s="1139"/>
      <c r="AO91" s="1139"/>
      <c r="AP91" s="1139"/>
      <c r="AQ91" s="1013">
        <f t="shared" si="6"/>
        <v>0</v>
      </c>
      <c r="AR91" s="1013">
        <f t="shared" si="7"/>
        <v>0</v>
      </c>
    </row>
    <row r="92" spans="1:44">
      <c r="P92" t="s">
        <v>2718</v>
      </c>
      <c r="V92" s="62"/>
      <c r="AC92" t="s">
        <v>2682</v>
      </c>
      <c r="AE92" s="1139"/>
      <c r="AF92" s="1139"/>
      <c r="AG92" s="1139"/>
      <c r="AH92" s="1139"/>
      <c r="AI92" s="1139"/>
      <c r="AJ92" s="1139"/>
      <c r="AK92" s="1139"/>
      <c r="AL92" s="1139"/>
      <c r="AM92" s="1139"/>
      <c r="AN92" s="1139"/>
      <c r="AO92" s="1139"/>
      <c r="AP92" s="1139"/>
      <c r="AQ92" s="1013">
        <f t="shared" si="6"/>
        <v>0</v>
      </c>
      <c r="AR92" s="1013">
        <f t="shared" si="7"/>
        <v>0</v>
      </c>
    </row>
    <row r="93" spans="1:44">
      <c r="P93" t="s">
        <v>2719</v>
      </c>
      <c r="V93" s="62"/>
      <c r="AC93" t="s">
        <v>2682</v>
      </c>
      <c r="AE93" s="1139"/>
      <c r="AF93" s="1139"/>
      <c r="AG93" s="1139"/>
      <c r="AH93" s="1139"/>
      <c r="AI93" s="1139"/>
      <c r="AJ93" s="1139"/>
      <c r="AK93" s="1139"/>
      <c r="AL93" s="1139"/>
      <c r="AM93" s="1139"/>
      <c r="AN93" s="1139"/>
      <c r="AO93" s="1139"/>
      <c r="AP93" s="1139"/>
      <c r="AQ93" s="1013">
        <f t="shared" si="6"/>
        <v>0</v>
      </c>
      <c r="AR93" s="1013">
        <f t="shared" si="7"/>
        <v>0</v>
      </c>
    </row>
    <row r="94" spans="1:44">
      <c r="P94" t="s">
        <v>2720</v>
      </c>
      <c r="V94" s="62"/>
      <c r="AC94" t="s">
        <v>2682</v>
      </c>
      <c r="AE94" s="1139"/>
      <c r="AF94" s="1139"/>
      <c r="AG94" s="1139"/>
      <c r="AH94" s="1139"/>
      <c r="AI94" s="1139"/>
      <c r="AJ94" s="1139"/>
      <c r="AK94" s="1139"/>
      <c r="AL94" s="1139"/>
      <c r="AM94" s="1139"/>
      <c r="AN94" s="1139"/>
      <c r="AO94" s="1139"/>
      <c r="AP94" s="1139"/>
      <c r="AQ94" s="1013">
        <f t="shared" si="6"/>
        <v>0</v>
      </c>
      <c r="AR94" s="1013">
        <f t="shared" si="7"/>
        <v>0</v>
      </c>
    </row>
    <row r="95" spans="1:44">
      <c r="P95" t="s">
        <v>2721</v>
      </c>
      <c r="V95" s="62"/>
      <c r="AC95" t="s">
        <v>2682</v>
      </c>
      <c r="AE95" s="1139"/>
      <c r="AF95" s="1139"/>
      <c r="AG95" s="1139"/>
      <c r="AH95" s="1139"/>
      <c r="AI95" s="1139"/>
      <c r="AJ95" s="1139"/>
      <c r="AK95" s="1139"/>
      <c r="AL95" s="1139"/>
      <c r="AM95" s="1139"/>
      <c r="AN95" s="1139"/>
      <c r="AO95" s="1139"/>
      <c r="AP95" s="1139"/>
      <c r="AQ95" s="1013">
        <f t="shared" si="6"/>
        <v>0</v>
      </c>
      <c r="AR95" s="1013">
        <f t="shared" si="7"/>
        <v>0</v>
      </c>
    </row>
    <row r="96" spans="1:44">
      <c r="P96" t="s">
        <v>2722</v>
      </c>
      <c r="V96" s="62"/>
      <c r="AC96" t="s">
        <v>2682</v>
      </c>
      <c r="AE96" s="1139"/>
      <c r="AF96" s="1139"/>
      <c r="AG96" s="1139"/>
      <c r="AH96" s="1139"/>
      <c r="AI96" s="1139"/>
      <c r="AJ96" s="1139"/>
      <c r="AK96" s="1139"/>
      <c r="AL96" s="1139"/>
      <c r="AM96" s="1139"/>
      <c r="AN96" s="1139"/>
      <c r="AO96" s="1139"/>
      <c r="AP96" s="1139"/>
      <c r="AQ96" s="1013">
        <f t="shared" si="6"/>
        <v>0</v>
      </c>
      <c r="AR96" s="1013">
        <f t="shared" si="7"/>
        <v>0</v>
      </c>
    </row>
    <row r="97" spans="1:44">
      <c r="P97" t="s">
        <v>2723</v>
      </c>
      <c r="V97" s="62"/>
      <c r="AC97" t="s">
        <v>2682</v>
      </c>
      <c r="AE97" s="1139"/>
      <c r="AF97" s="1139"/>
      <c r="AG97" s="1139"/>
      <c r="AH97" s="1139"/>
      <c r="AI97" s="1139"/>
      <c r="AJ97" s="1139"/>
      <c r="AK97" s="1139"/>
      <c r="AL97" s="1139"/>
      <c r="AM97" s="1139"/>
      <c r="AN97" s="1139"/>
      <c r="AO97" s="1139"/>
      <c r="AP97" s="1139"/>
      <c r="AQ97" s="1013">
        <f t="shared" si="6"/>
        <v>0</v>
      </c>
      <c r="AR97" s="1013">
        <f t="shared" si="7"/>
        <v>0</v>
      </c>
    </row>
    <row r="98" spans="1:44">
      <c r="P98" t="s">
        <v>2724</v>
      </c>
      <c r="AC98" t="s">
        <v>2682</v>
      </c>
      <c r="AE98" s="1139"/>
      <c r="AF98" s="1139"/>
      <c r="AG98" s="1139"/>
      <c r="AH98" s="1139"/>
      <c r="AI98" s="1139"/>
      <c r="AJ98" s="1139"/>
      <c r="AK98" s="1139"/>
      <c r="AL98" s="1139"/>
      <c r="AM98" s="1139"/>
      <c r="AN98" s="1139"/>
      <c r="AO98" s="1139"/>
      <c r="AP98" s="1139"/>
      <c r="AQ98" s="1013">
        <f t="shared" si="6"/>
        <v>0</v>
      </c>
      <c r="AR98" s="1013">
        <f t="shared" si="7"/>
        <v>0</v>
      </c>
    </row>
    <row r="99" spans="1:44">
      <c r="P99" t="s">
        <v>2725</v>
      </c>
      <c r="AC99" t="s">
        <v>2682</v>
      </c>
      <c r="AE99" s="1139"/>
      <c r="AF99" s="1139"/>
      <c r="AG99" s="1139"/>
      <c r="AH99" s="1139"/>
      <c r="AI99" s="1139"/>
      <c r="AJ99" s="1139"/>
      <c r="AK99" s="1139"/>
      <c r="AL99" s="1139"/>
      <c r="AM99" s="1139"/>
      <c r="AN99" s="1139"/>
      <c r="AO99" s="1139"/>
      <c r="AP99" s="1139"/>
      <c r="AQ99" s="1013">
        <f t="shared" si="6"/>
        <v>0</v>
      </c>
      <c r="AR99" s="1013">
        <f t="shared" si="7"/>
        <v>0</v>
      </c>
    </row>
    <row r="100" spans="1:44">
      <c r="P100" t="s">
        <v>2742</v>
      </c>
      <c r="S100" s="61"/>
      <c r="AC100" t="s">
        <v>2682</v>
      </c>
      <c r="AE100" s="1139"/>
      <c r="AF100" s="1139"/>
      <c r="AG100" s="1139"/>
      <c r="AH100" s="1139"/>
      <c r="AI100" s="1139"/>
      <c r="AJ100" s="1139"/>
      <c r="AK100" s="1139"/>
      <c r="AL100" s="1139"/>
      <c r="AM100" s="1139"/>
      <c r="AN100" s="1139"/>
      <c r="AO100" s="1139"/>
      <c r="AP100" s="1139"/>
      <c r="AQ100" s="1013">
        <f t="shared" si="6"/>
        <v>0</v>
      </c>
      <c r="AR100" s="1013">
        <f t="shared" si="7"/>
        <v>0</v>
      </c>
    </row>
    <row r="101" spans="1:44">
      <c r="P101" t="s">
        <v>2726</v>
      </c>
      <c r="AC101" t="s">
        <v>2682</v>
      </c>
      <c r="AE101" s="1139"/>
      <c r="AF101" s="1139"/>
      <c r="AG101" s="1139"/>
      <c r="AH101" s="1139"/>
      <c r="AI101" s="1139"/>
      <c r="AJ101" s="1139"/>
      <c r="AK101" s="1139"/>
      <c r="AL101" s="1139"/>
      <c r="AM101" s="1139"/>
      <c r="AN101" s="1139"/>
      <c r="AO101" s="1139"/>
      <c r="AP101" s="1139"/>
      <c r="AQ101" s="1013">
        <f>SUM(AE101:AP101)</f>
        <v>0</v>
      </c>
      <c r="AR101" s="1013">
        <f t="shared" si="7"/>
        <v>0</v>
      </c>
    </row>
    <row r="102" spans="1:44">
      <c r="AP102" s="1127" t="s">
        <v>1648</v>
      </c>
      <c r="AQ102" s="1013">
        <f>SUM(AQ89:AQ101)</f>
        <v>0</v>
      </c>
      <c r="AR102" s="1013">
        <f>SUM(AR89:AR101)</f>
        <v>0</v>
      </c>
    </row>
    <row r="104" spans="1:44" s="1" customFormat="1">
      <c r="A104" s="42"/>
      <c r="B104" s="48" t="s">
        <v>2731</v>
      </c>
      <c r="AE104" s="68"/>
      <c r="AF104" s="68"/>
      <c r="AG104" s="68"/>
      <c r="AH104" s="68"/>
      <c r="AI104" s="68"/>
      <c r="AJ104" s="68"/>
      <c r="AK104" s="68"/>
      <c r="AL104" s="68"/>
      <c r="AM104" s="68"/>
      <c r="AN104" s="68"/>
      <c r="AO104" s="68"/>
      <c r="AP104" s="68"/>
      <c r="AQ104" s="68"/>
      <c r="AR104" s="68"/>
    </row>
    <row r="105" spans="1:44">
      <c r="AE105" s="67"/>
      <c r="AF105" s="67"/>
      <c r="AG105" s="67"/>
      <c r="AH105" s="67"/>
      <c r="AI105" s="67"/>
      <c r="AJ105" s="67"/>
      <c r="AK105" s="67"/>
      <c r="AL105" s="67"/>
      <c r="AM105" s="67"/>
      <c r="AN105" s="67"/>
      <c r="AO105" s="67"/>
      <c r="AP105" s="67"/>
    </row>
    <row r="106" spans="1:44">
      <c r="P106" t="s">
        <v>2731</v>
      </c>
      <c r="V106" s="62"/>
      <c r="AC106" t="s">
        <v>2682</v>
      </c>
      <c r="AE106" s="1139"/>
      <c r="AF106" s="1139"/>
      <c r="AG106" s="1139"/>
      <c r="AH106" s="1139"/>
      <c r="AI106" s="1139"/>
      <c r="AJ106" s="1139"/>
      <c r="AK106" s="1139"/>
      <c r="AL106" s="1139"/>
      <c r="AM106" s="1139"/>
      <c r="AN106" s="1139"/>
      <c r="AO106" s="1139"/>
      <c r="AP106" s="1139"/>
      <c r="AQ106" s="1013">
        <f>SUM(AE106:AP106)</f>
        <v>0</v>
      </c>
      <c r="AR106" s="1013">
        <f>AQ106/1000*(3.6/39.5)</f>
        <v>0</v>
      </c>
    </row>
    <row r="107" spans="1:44">
      <c r="V107" s="62"/>
      <c r="AP107" s="1127" t="s">
        <v>1648</v>
      </c>
      <c r="AQ107" s="1013">
        <f>SUM(AQ106)</f>
        <v>0</v>
      </c>
      <c r="AR107" s="1013">
        <f>SUM(AR106)</f>
        <v>0</v>
      </c>
    </row>
    <row r="108" spans="1:44">
      <c r="AE108" s="67"/>
      <c r="AF108" s="67"/>
      <c r="AG108" s="67"/>
      <c r="AH108" s="67"/>
      <c r="AI108" s="67"/>
      <c r="AJ108" s="67"/>
      <c r="AK108" s="67"/>
      <c r="AL108" s="67"/>
      <c r="AM108" s="67"/>
      <c r="AN108" s="67"/>
      <c r="AO108" s="67"/>
      <c r="AP108" s="67"/>
    </row>
    <row r="109" spans="1:44" s="1" customFormat="1">
      <c r="A109" s="42"/>
      <c r="B109" s="48" t="s">
        <v>2732</v>
      </c>
      <c r="AE109" s="68"/>
      <c r="AF109" s="68"/>
      <c r="AG109" s="68"/>
      <c r="AH109" s="68"/>
      <c r="AI109" s="68"/>
      <c r="AJ109" s="68"/>
      <c r="AK109" s="68"/>
      <c r="AL109" s="68"/>
      <c r="AM109" s="68"/>
      <c r="AN109" s="68"/>
      <c r="AO109" s="68"/>
      <c r="AP109" s="68"/>
      <c r="AQ109" s="68"/>
      <c r="AR109" s="68"/>
    </row>
    <row r="110" spans="1:44">
      <c r="AE110" s="67"/>
      <c r="AF110" s="67"/>
      <c r="AG110" s="67"/>
      <c r="AH110" s="67"/>
      <c r="AI110" s="67"/>
      <c r="AJ110" s="67"/>
      <c r="AK110" s="67"/>
      <c r="AL110" s="67"/>
      <c r="AM110" s="67"/>
      <c r="AN110" s="67"/>
      <c r="AO110" s="67"/>
      <c r="AP110" s="67"/>
    </row>
    <row r="111" spans="1:44">
      <c r="P111" t="s">
        <v>2732</v>
      </c>
      <c r="V111" s="62"/>
      <c r="AC111" t="s">
        <v>2682</v>
      </c>
      <c r="AE111" s="1139"/>
      <c r="AF111" s="1139"/>
      <c r="AG111" s="1139"/>
      <c r="AH111" s="1139"/>
      <c r="AI111" s="1139"/>
      <c r="AJ111" s="1139"/>
      <c r="AK111" s="1139"/>
      <c r="AL111" s="1139"/>
      <c r="AM111" s="1139"/>
      <c r="AN111" s="1139"/>
      <c r="AO111" s="1139"/>
      <c r="AP111" s="1139"/>
      <c r="AQ111" s="1013">
        <f>SUM(AE111:AP111)</f>
        <v>0</v>
      </c>
      <c r="AR111" s="1013">
        <f>AQ111/1000*(3.6/39.5)</f>
        <v>0</v>
      </c>
    </row>
    <row r="112" spans="1:44">
      <c r="V112" s="62"/>
      <c r="AP112" s="1127" t="s">
        <v>1648</v>
      </c>
      <c r="AQ112" s="1013">
        <f>SUM(AQ111)</f>
        <v>0</v>
      </c>
      <c r="AR112" s="1013">
        <f>SUM(AR111)</f>
        <v>0</v>
      </c>
    </row>
    <row r="114" spans="1:1" s="46" customFormat="1" ht="18.75">
      <c r="A114" s="47" t="s">
        <v>1566</v>
      </c>
    </row>
  </sheetData>
  <pageMargins left="0.7" right="0.7" top="0.75" bottom="0.75" header="0.3" footer="0.3"/>
  <pageSetup paperSize="9" orientation="portrait" r:id="rId1"/>
  <headerFooter>
    <oddFooter>&amp;C_x000D_&amp;1#&amp;"Calibri"&amp;10&amp;K000000 OFFICIAL-InternalOnly</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9D4E-A9B3-49E3-B297-3A86BD5ACA9E}">
  <sheetPr>
    <tabColor theme="0" tint="-0.499984740745262"/>
  </sheetPr>
  <dimension ref="A1:AI51"/>
  <sheetViews>
    <sheetView workbookViewId="0">
      <selection activeCell="AE6" sqref="AE6:AI7"/>
    </sheetView>
    <sheetView workbookViewId="1"/>
  </sheetViews>
  <sheetFormatPr defaultRowHeight="15"/>
  <cols>
    <col min="1" max="7" width="1.85546875" customWidth="1"/>
    <col min="8" max="8" width="25.42578125" bestFit="1" customWidth="1"/>
    <col min="9" max="14" width="1.85546875" customWidth="1"/>
    <col min="15" max="15" width="2.140625" bestFit="1" customWidth="1"/>
    <col min="16" max="16" width="45.85546875" customWidth="1"/>
    <col min="17" max="28" width="1.85546875" hidden="1" customWidth="1"/>
    <col min="29" max="29" width="10.140625" bestFit="1" customWidth="1"/>
    <col min="30" max="30" width="7.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2733</v>
      </c>
    </row>
    <row r="6" spans="1:35">
      <c r="AE6" s="1658"/>
      <c r="AF6" s="1659"/>
      <c r="AG6" s="1662" t="s">
        <v>3191</v>
      </c>
      <c r="AH6" s="1659"/>
      <c r="AI6" s="1660"/>
    </row>
    <row r="7" spans="1:35" s="43" customFormat="1">
      <c r="D7" s="55"/>
      <c r="E7" s="55"/>
      <c r="F7" s="55"/>
      <c r="G7" s="55"/>
      <c r="H7" s="55"/>
      <c r="I7" s="55"/>
      <c r="J7" s="55"/>
      <c r="K7" s="55"/>
      <c r="L7" s="55"/>
      <c r="M7" s="55"/>
      <c r="N7" s="55"/>
      <c r="O7" s="55"/>
      <c r="P7" s="43" t="s">
        <v>2734</v>
      </c>
      <c r="Q7" s="54" t="s">
        <v>1568</v>
      </c>
      <c r="R7" s="54" t="s">
        <v>1569</v>
      </c>
      <c r="S7" s="54" t="s">
        <v>1570</v>
      </c>
      <c r="T7" s="54" t="s">
        <v>1571</v>
      </c>
      <c r="U7" s="54" t="s">
        <v>1572</v>
      </c>
      <c r="V7" s="54" t="s">
        <v>1573</v>
      </c>
      <c r="W7" s="54" t="s">
        <v>1574</v>
      </c>
      <c r="X7" s="54" t="s">
        <v>1575</v>
      </c>
      <c r="Y7" s="54" t="s">
        <v>1576</v>
      </c>
      <c r="Z7" s="54" t="s">
        <v>1577</v>
      </c>
      <c r="AA7" s="54" t="s">
        <v>2633</v>
      </c>
      <c r="AB7" s="54" t="s">
        <v>2634</v>
      </c>
      <c r="AC7" s="43" t="s">
        <v>1578</v>
      </c>
      <c r="AE7" s="52">
        <v>2022</v>
      </c>
      <c r="AF7" s="51">
        <v>2023</v>
      </c>
      <c r="AG7" s="51">
        <v>2024</v>
      </c>
      <c r="AH7" s="51">
        <v>2025</v>
      </c>
      <c r="AI7" s="50">
        <v>2026</v>
      </c>
    </row>
    <row r="8" spans="1:35">
      <c r="P8" s="43"/>
      <c r="Q8" s="43"/>
      <c r="R8" s="43"/>
      <c r="S8" s="43"/>
      <c r="T8" s="43"/>
      <c r="U8" s="43"/>
      <c r="V8" s="43"/>
    </row>
    <row r="9" spans="1:35" s="1" customFormat="1" ht="18">
      <c r="B9" s="2"/>
    </row>
    <row r="11" spans="1:35" s="1" customFormat="1">
      <c r="A11" s="42"/>
      <c r="B11" s="48" t="s">
        <v>2735</v>
      </c>
    </row>
    <row r="13" spans="1:35">
      <c r="P13" s="1120"/>
      <c r="V13" s="62"/>
      <c r="AC13" t="s">
        <v>2736</v>
      </c>
      <c r="AE13" s="978"/>
      <c r="AF13" s="978"/>
      <c r="AG13" s="978"/>
      <c r="AH13" s="978"/>
      <c r="AI13" s="1531"/>
    </row>
    <row r="14" spans="1:35">
      <c r="P14" s="1120"/>
      <c r="V14" s="62"/>
      <c r="AC14" t="s">
        <v>2736</v>
      </c>
      <c r="AE14" s="978"/>
      <c r="AF14" s="978"/>
      <c r="AG14" s="978"/>
      <c r="AH14" s="978"/>
      <c r="AI14" s="1531"/>
    </row>
    <row r="15" spans="1:35">
      <c r="P15" s="1120"/>
      <c r="V15" s="62"/>
      <c r="AC15" t="s">
        <v>2736</v>
      </c>
      <c r="AE15" s="978"/>
      <c r="AF15" s="978"/>
      <c r="AG15" s="978"/>
      <c r="AH15" s="978"/>
      <c r="AI15" s="1531"/>
    </row>
    <row r="16" spans="1:35">
      <c r="P16" s="1120"/>
      <c r="V16" s="62"/>
      <c r="AC16" t="s">
        <v>2736</v>
      </c>
      <c r="AE16" s="978"/>
      <c r="AF16" s="978"/>
      <c r="AG16" s="978"/>
      <c r="AH16" s="978"/>
      <c r="AI16" s="1531"/>
    </row>
    <row r="17" spans="16:35">
      <c r="P17" s="1120"/>
      <c r="V17" s="62"/>
      <c r="AC17" t="s">
        <v>2736</v>
      </c>
      <c r="AE17" s="978"/>
      <c r="AF17" s="978"/>
      <c r="AG17" s="978"/>
      <c r="AH17" s="978"/>
      <c r="AI17" s="1531"/>
    </row>
    <row r="18" spans="16:35">
      <c r="P18" s="1120"/>
      <c r="V18" s="62"/>
      <c r="AC18" t="s">
        <v>2736</v>
      </c>
      <c r="AE18" s="978"/>
      <c r="AF18" s="978"/>
      <c r="AG18" s="978"/>
      <c r="AH18" s="978"/>
      <c r="AI18" s="1531"/>
    </row>
    <row r="19" spans="16:35">
      <c r="P19" s="1120"/>
      <c r="V19" s="62"/>
      <c r="AC19" t="s">
        <v>2736</v>
      </c>
      <c r="AE19" s="978"/>
      <c r="AF19" s="978"/>
      <c r="AG19" s="978"/>
      <c r="AH19" s="978"/>
      <c r="AI19" s="1531"/>
    </row>
    <row r="20" spans="16:35">
      <c r="P20" s="1120"/>
      <c r="V20" s="62"/>
      <c r="AC20" t="s">
        <v>2736</v>
      </c>
      <c r="AE20" s="978"/>
      <c r="AF20" s="978"/>
      <c r="AG20" s="978"/>
      <c r="AH20" s="978"/>
      <c r="AI20" s="1531"/>
    </row>
    <row r="21" spans="16:35">
      <c r="P21" s="1120"/>
      <c r="V21" s="62"/>
      <c r="AC21" t="s">
        <v>2736</v>
      </c>
      <c r="AE21" s="978"/>
      <c r="AF21" s="978"/>
      <c r="AG21" s="978"/>
      <c r="AH21" s="978"/>
      <c r="AI21" s="1531"/>
    </row>
    <row r="22" spans="16:35">
      <c r="P22" s="1120"/>
      <c r="V22" s="62"/>
      <c r="AC22" t="s">
        <v>2736</v>
      </c>
      <c r="AE22" s="978"/>
      <c r="AF22" s="978"/>
      <c r="AG22" s="978"/>
      <c r="AH22" s="978"/>
      <c r="AI22" s="1531"/>
    </row>
    <row r="23" spans="16:35">
      <c r="P23" s="1120"/>
      <c r="V23" s="62"/>
      <c r="AC23" t="s">
        <v>2736</v>
      </c>
      <c r="AE23" s="978"/>
      <c r="AF23" s="978"/>
      <c r="AG23" s="978"/>
      <c r="AH23" s="978"/>
      <c r="AI23" s="1531"/>
    </row>
    <row r="24" spans="16:35">
      <c r="P24" s="1120"/>
      <c r="V24" s="62"/>
      <c r="AC24" t="s">
        <v>2736</v>
      </c>
      <c r="AE24" s="978"/>
      <c r="AF24" s="978"/>
      <c r="AG24" s="978"/>
      <c r="AH24" s="978"/>
      <c r="AI24" s="1531"/>
    </row>
    <row r="25" spans="16:35">
      <c r="P25" s="1120"/>
      <c r="V25" s="62"/>
      <c r="AC25" t="s">
        <v>2736</v>
      </c>
      <c r="AE25" s="978"/>
      <c r="AF25" s="978"/>
      <c r="AG25" s="978"/>
      <c r="AH25" s="978"/>
      <c r="AI25" s="1531"/>
    </row>
    <row r="26" spans="16:35">
      <c r="P26" s="1120"/>
      <c r="V26" s="62"/>
      <c r="AC26" t="s">
        <v>2736</v>
      </c>
      <c r="AE26" s="978"/>
      <c r="AF26" s="978"/>
      <c r="AG26" s="978"/>
      <c r="AH26" s="978"/>
      <c r="AI26" s="1531"/>
    </row>
    <row r="27" spans="16:35">
      <c r="P27" s="1120"/>
      <c r="V27" s="62"/>
      <c r="AC27" t="s">
        <v>2736</v>
      </c>
      <c r="AE27" s="978"/>
      <c r="AF27" s="978"/>
      <c r="AG27" s="978"/>
      <c r="AH27" s="978"/>
      <c r="AI27" s="1531"/>
    </row>
    <row r="28" spans="16:35">
      <c r="P28" s="1120"/>
      <c r="V28" s="62"/>
      <c r="AC28" t="s">
        <v>2736</v>
      </c>
      <c r="AE28" s="978"/>
      <c r="AF28" s="978"/>
      <c r="AG28" s="978"/>
      <c r="AH28" s="978"/>
      <c r="AI28" s="1531"/>
    </row>
    <row r="29" spans="16:35">
      <c r="P29" s="1120"/>
      <c r="V29" s="62"/>
      <c r="AC29" t="s">
        <v>2736</v>
      </c>
      <c r="AE29" s="978"/>
      <c r="AF29" s="978"/>
      <c r="AG29" s="978"/>
      <c r="AH29" s="978"/>
      <c r="AI29" s="1531"/>
    </row>
    <row r="30" spans="16:35">
      <c r="P30" s="1120"/>
      <c r="V30" s="62"/>
      <c r="AC30" t="s">
        <v>2736</v>
      </c>
      <c r="AE30" s="978"/>
      <c r="AF30" s="978"/>
      <c r="AG30" s="978"/>
      <c r="AH30" s="978"/>
      <c r="AI30" s="1531"/>
    </row>
    <row r="31" spans="16:35">
      <c r="P31" s="1120"/>
      <c r="V31" s="62"/>
      <c r="AC31" t="s">
        <v>2736</v>
      </c>
      <c r="AE31" s="978"/>
      <c r="AF31" s="978"/>
      <c r="AG31" s="978"/>
      <c r="AH31" s="978"/>
      <c r="AI31" s="1531"/>
    </row>
    <row r="32" spans="16:35">
      <c r="P32" s="1120"/>
      <c r="V32" s="62"/>
      <c r="AC32" t="s">
        <v>2736</v>
      </c>
      <c r="AE32" s="978"/>
      <c r="AF32" s="978"/>
      <c r="AG32" s="978"/>
      <c r="AH32" s="978"/>
      <c r="AI32" s="1531"/>
    </row>
    <row r="33" spans="16:35">
      <c r="P33" s="1120"/>
      <c r="V33" s="62"/>
      <c r="AC33" t="s">
        <v>2736</v>
      </c>
      <c r="AE33" s="978"/>
      <c r="AF33" s="978"/>
      <c r="AG33" s="978"/>
      <c r="AH33" s="978"/>
      <c r="AI33" s="1531"/>
    </row>
    <row r="34" spans="16:35">
      <c r="P34" s="1120"/>
      <c r="V34" s="62"/>
      <c r="AC34" t="s">
        <v>2736</v>
      </c>
      <c r="AE34" s="978"/>
      <c r="AF34" s="978"/>
      <c r="AG34" s="978"/>
      <c r="AH34" s="978"/>
      <c r="AI34" s="1531"/>
    </row>
    <row r="35" spans="16:35">
      <c r="P35" s="1120"/>
      <c r="V35" s="62"/>
      <c r="AC35" t="s">
        <v>2736</v>
      </c>
      <c r="AE35" s="978"/>
      <c r="AF35" s="978"/>
      <c r="AG35" s="978"/>
      <c r="AH35" s="978"/>
      <c r="AI35" s="1531"/>
    </row>
    <row r="36" spans="16:35">
      <c r="P36" s="1120"/>
      <c r="V36" s="62"/>
      <c r="AC36" t="s">
        <v>2736</v>
      </c>
      <c r="AE36" s="978"/>
      <c r="AF36" s="978"/>
      <c r="AG36" s="978"/>
      <c r="AH36" s="978"/>
      <c r="AI36" s="1531"/>
    </row>
    <row r="37" spans="16:35">
      <c r="P37" s="1120"/>
      <c r="V37" s="62"/>
      <c r="AC37" t="s">
        <v>2736</v>
      </c>
      <c r="AE37" s="978"/>
      <c r="AF37" s="978"/>
      <c r="AG37" s="978"/>
      <c r="AH37" s="978"/>
      <c r="AI37" s="1531"/>
    </row>
    <row r="38" spans="16:35">
      <c r="P38" s="1120"/>
      <c r="V38" s="62"/>
      <c r="AC38" t="s">
        <v>2736</v>
      </c>
      <c r="AE38" s="978"/>
      <c r="AF38" s="978"/>
      <c r="AG38" s="978"/>
      <c r="AH38" s="978"/>
      <c r="AI38" s="1531"/>
    </row>
    <row r="39" spans="16:35">
      <c r="P39" s="1120"/>
      <c r="V39" s="62"/>
      <c r="AC39" t="s">
        <v>2736</v>
      </c>
      <c r="AE39" s="978"/>
      <c r="AF39" s="978"/>
      <c r="AG39" s="978"/>
      <c r="AH39" s="978"/>
      <c r="AI39" s="1531"/>
    </row>
    <row r="40" spans="16:35">
      <c r="P40" s="1120"/>
      <c r="V40" s="62"/>
      <c r="AC40" t="s">
        <v>2736</v>
      </c>
      <c r="AE40" s="978"/>
      <c r="AF40" s="978"/>
      <c r="AG40" s="978"/>
      <c r="AH40" s="978"/>
      <c r="AI40" s="1531"/>
    </row>
    <row r="41" spans="16:35">
      <c r="P41" s="1120"/>
      <c r="V41" s="62"/>
      <c r="AC41" t="s">
        <v>2736</v>
      </c>
      <c r="AE41" s="978"/>
      <c r="AF41" s="978"/>
      <c r="AG41" s="978"/>
      <c r="AH41" s="978"/>
      <c r="AI41" s="1531"/>
    </row>
    <row r="42" spans="16:35">
      <c r="P42" s="1120"/>
      <c r="V42" s="62"/>
      <c r="AC42" t="s">
        <v>2736</v>
      </c>
      <c r="AE42" s="978"/>
      <c r="AF42" s="978"/>
      <c r="AG42" s="978"/>
      <c r="AH42" s="978"/>
      <c r="AI42" s="1531"/>
    </row>
    <row r="43" spans="16:35">
      <c r="P43" s="1120"/>
      <c r="V43" s="62"/>
      <c r="AC43" t="s">
        <v>2736</v>
      </c>
      <c r="AE43" s="978"/>
      <c r="AF43" s="978"/>
      <c r="AG43" s="978"/>
      <c r="AH43" s="978"/>
      <c r="AI43" s="1531"/>
    </row>
    <row r="44" spans="16:35">
      <c r="P44" s="1120"/>
      <c r="V44" s="62"/>
      <c r="AC44" t="s">
        <v>2736</v>
      </c>
      <c r="AE44" s="978"/>
      <c r="AF44" s="978"/>
      <c r="AG44" s="978"/>
      <c r="AH44" s="978"/>
      <c r="AI44" s="1531"/>
    </row>
    <row r="45" spans="16:35">
      <c r="P45" s="1120"/>
      <c r="V45" s="62"/>
      <c r="AC45" t="s">
        <v>2736</v>
      </c>
      <c r="AE45" s="978"/>
      <c r="AF45" s="978"/>
      <c r="AG45" s="978"/>
      <c r="AH45" s="978"/>
      <c r="AI45" s="1531"/>
    </row>
    <row r="46" spans="16:35">
      <c r="P46" s="1120"/>
      <c r="V46" s="62"/>
      <c r="AC46" t="s">
        <v>2736</v>
      </c>
      <c r="AE46" s="978"/>
      <c r="AF46" s="978"/>
      <c r="AG46" s="978"/>
      <c r="AH46" s="978"/>
      <c r="AI46" s="1531"/>
    </row>
    <row r="47" spans="16:35">
      <c r="P47" s="1120"/>
      <c r="V47" s="62"/>
      <c r="AC47" t="s">
        <v>2736</v>
      </c>
      <c r="AE47" s="978"/>
      <c r="AF47" s="978"/>
      <c r="AG47" s="978"/>
      <c r="AH47" s="978"/>
      <c r="AI47" s="1531"/>
    </row>
    <row r="48" spans="16:35">
      <c r="P48" s="1120"/>
      <c r="V48" s="62"/>
      <c r="AC48" t="s">
        <v>2736</v>
      </c>
      <c r="AE48" s="978"/>
      <c r="AF48" s="978"/>
      <c r="AG48" s="978"/>
      <c r="AH48" s="978"/>
      <c r="AI48" s="1531"/>
    </row>
    <row r="49" spans="1:35">
      <c r="P49" s="1120"/>
      <c r="AC49" t="s">
        <v>2736</v>
      </c>
      <c r="AE49" s="978"/>
      <c r="AF49" s="978"/>
      <c r="AG49" s="978"/>
      <c r="AH49" s="978"/>
      <c r="AI49" s="1531"/>
    </row>
    <row r="51" spans="1:35" s="46" customFormat="1" ht="18.75">
      <c r="A51" s="47" t="s">
        <v>1566</v>
      </c>
    </row>
  </sheetData>
  <pageMargins left="0.7" right="0.7" top="0.75" bottom="0.75" header="0.3" footer="0.3"/>
  <pageSetup paperSize="9" orientation="portrait" r:id="rId1"/>
  <headerFooter>
    <oddFooter>&amp;C_x000D_&amp;1#&amp;"Calibri"&amp;10&amp;K000000 OFFICIAL-InternalOnly</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1119-15B7-4F64-86F1-6AC2A21DE115}">
  <sheetPr>
    <tabColor theme="0" tint="-0.499984740745262"/>
  </sheetPr>
  <dimension ref="A1:AI34"/>
  <sheetViews>
    <sheetView workbookViewId="0">
      <selection activeCell="AE6" sqref="AE6:AI7"/>
    </sheetView>
    <sheetView workbookViewId="1"/>
  </sheetViews>
  <sheetFormatPr defaultRowHeight="15"/>
  <cols>
    <col min="1" max="15" width="1.85546875" customWidth="1"/>
    <col min="16" max="16" width="43" bestFit="1" customWidth="1"/>
    <col min="17" max="17" width="39.85546875" bestFit="1" customWidth="1"/>
    <col min="18" max="18" width="16.140625" bestFit="1" customWidth="1"/>
    <col min="19" max="28" width="1.85546875" hidden="1" customWidth="1"/>
    <col min="29" max="29" width="10.140625" bestFit="1" customWidth="1"/>
    <col min="30" max="30" width="7.85546875" customWidth="1"/>
    <col min="31" max="33" width="12.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2737</v>
      </c>
    </row>
    <row r="6" spans="1:35">
      <c r="AE6" s="1658"/>
      <c r="AF6" s="1659"/>
      <c r="AG6" s="1662" t="s">
        <v>3191</v>
      </c>
      <c r="AH6" s="1659"/>
      <c r="AI6" s="1660"/>
    </row>
    <row r="7" spans="1:35" s="43" customFormat="1">
      <c r="D7" s="55"/>
      <c r="E7" s="55"/>
      <c r="F7" s="55"/>
      <c r="G7" s="55"/>
      <c r="H7" s="55"/>
      <c r="I7" s="55"/>
      <c r="J7" s="55"/>
      <c r="K7" s="55"/>
      <c r="L7" s="55"/>
      <c r="M7" s="55"/>
      <c r="N7" s="55"/>
      <c r="O7" s="55"/>
      <c r="P7" s="54"/>
      <c r="Q7" s="54"/>
      <c r="R7" s="54"/>
      <c r="S7" s="54" t="s">
        <v>1570</v>
      </c>
      <c r="T7" s="54" t="s">
        <v>1571</v>
      </c>
      <c r="U7" s="54" t="s">
        <v>1572</v>
      </c>
      <c r="V7" s="54" t="s">
        <v>1573</v>
      </c>
      <c r="W7" s="54" t="s">
        <v>1574</v>
      </c>
      <c r="X7" s="54" t="s">
        <v>1575</v>
      </c>
      <c r="Y7" s="54" t="s">
        <v>1576</v>
      </c>
      <c r="Z7" s="54" t="s">
        <v>1577</v>
      </c>
      <c r="AA7" s="54" t="s">
        <v>2633</v>
      </c>
      <c r="AB7" s="54" t="s">
        <v>2634</v>
      </c>
      <c r="AC7" s="43" t="s">
        <v>1578</v>
      </c>
      <c r="AE7" s="52">
        <v>2022</v>
      </c>
      <c r="AF7" s="51">
        <v>2023</v>
      </c>
      <c r="AG7" s="51">
        <v>2024</v>
      </c>
      <c r="AH7" s="51">
        <v>2025</v>
      </c>
      <c r="AI7" s="50">
        <v>2026</v>
      </c>
    </row>
    <row r="8" spans="1:35">
      <c r="O8" s="43"/>
      <c r="P8" s="43"/>
      <c r="Q8" s="43"/>
      <c r="R8" s="43"/>
      <c r="S8" s="43"/>
      <c r="T8" s="43"/>
      <c r="U8" s="43"/>
      <c r="V8" s="43"/>
    </row>
    <row r="9" spans="1:35" s="1" customFormat="1" ht="18">
      <c r="B9" s="2"/>
    </row>
    <row r="11" spans="1:35" s="1" customFormat="1">
      <c r="A11" s="42"/>
      <c r="B11" s="48" t="s">
        <v>2738</v>
      </c>
    </row>
    <row r="13" spans="1:35">
      <c r="P13" t="s">
        <v>2739</v>
      </c>
      <c r="Q13" t="s">
        <v>2740</v>
      </c>
      <c r="AC13" t="s">
        <v>2736</v>
      </c>
      <c r="AE13" s="978"/>
      <c r="AF13" s="978"/>
      <c r="AG13" s="978"/>
      <c r="AH13" s="978"/>
      <c r="AI13" s="978"/>
    </row>
    <row r="14" spans="1:35">
      <c r="P14" t="s">
        <v>2739</v>
      </c>
      <c r="Q14" t="s">
        <v>2741</v>
      </c>
      <c r="R14" t="s">
        <v>2715</v>
      </c>
      <c r="V14" s="62"/>
      <c r="AC14" t="s">
        <v>2736</v>
      </c>
      <c r="AE14" s="978"/>
      <c r="AF14" s="978"/>
      <c r="AG14" s="978"/>
      <c r="AH14" s="978"/>
      <c r="AI14" s="978"/>
    </row>
    <row r="15" spans="1:35">
      <c r="P15" t="s">
        <v>2739</v>
      </c>
      <c r="Q15" t="s">
        <v>2741</v>
      </c>
      <c r="R15" t="s">
        <v>2716</v>
      </c>
      <c r="V15" s="62"/>
      <c r="AC15" t="s">
        <v>2736</v>
      </c>
      <c r="AE15" s="978"/>
      <c r="AF15" s="978"/>
      <c r="AG15" s="978"/>
      <c r="AH15" s="978"/>
      <c r="AI15" s="978"/>
    </row>
    <row r="16" spans="1:35">
      <c r="P16" t="s">
        <v>2739</v>
      </c>
      <c r="Q16" t="s">
        <v>2741</v>
      </c>
      <c r="R16" t="s">
        <v>2717</v>
      </c>
      <c r="V16" s="62"/>
      <c r="AC16" t="s">
        <v>2736</v>
      </c>
      <c r="AE16" s="978"/>
      <c r="AF16" s="978"/>
      <c r="AG16" s="978"/>
      <c r="AH16" s="978"/>
      <c r="AI16" s="978"/>
    </row>
    <row r="17" spans="1:35">
      <c r="P17" t="s">
        <v>2739</v>
      </c>
      <c r="Q17" t="s">
        <v>2741</v>
      </c>
      <c r="R17" t="s">
        <v>2718</v>
      </c>
      <c r="V17" s="62"/>
      <c r="AC17" t="s">
        <v>2736</v>
      </c>
      <c r="AE17" s="978"/>
      <c r="AF17" s="978"/>
      <c r="AG17" s="978"/>
      <c r="AH17" s="978"/>
      <c r="AI17" s="978"/>
    </row>
    <row r="18" spans="1:35">
      <c r="P18" t="s">
        <v>2739</v>
      </c>
      <c r="Q18" t="s">
        <v>2741</v>
      </c>
      <c r="R18" t="s">
        <v>2719</v>
      </c>
      <c r="V18" s="62"/>
      <c r="AC18" t="s">
        <v>2736</v>
      </c>
      <c r="AE18" s="978"/>
      <c r="AF18" s="978"/>
      <c r="AG18" s="978"/>
      <c r="AH18" s="978"/>
      <c r="AI18" s="978"/>
    </row>
    <row r="19" spans="1:35">
      <c r="P19" t="s">
        <v>2739</v>
      </c>
      <c r="Q19" t="s">
        <v>2741</v>
      </c>
      <c r="R19" t="s">
        <v>2720</v>
      </c>
      <c r="V19" s="62"/>
      <c r="AC19" t="s">
        <v>2736</v>
      </c>
      <c r="AE19" s="978"/>
      <c r="AF19" s="978"/>
      <c r="AG19" s="978"/>
      <c r="AH19" s="978"/>
      <c r="AI19" s="978"/>
    </row>
    <row r="20" spans="1:35">
      <c r="P20" t="s">
        <v>2739</v>
      </c>
      <c r="Q20" t="s">
        <v>2741</v>
      </c>
      <c r="R20" t="s">
        <v>2721</v>
      </c>
      <c r="V20" s="62"/>
      <c r="AC20" t="s">
        <v>2736</v>
      </c>
      <c r="AE20" s="978"/>
      <c r="AF20" s="978"/>
      <c r="AG20" s="978"/>
      <c r="AH20" s="978"/>
      <c r="AI20" s="978"/>
    </row>
    <row r="21" spans="1:35">
      <c r="P21" t="s">
        <v>2739</v>
      </c>
      <c r="Q21" t="s">
        <v>2741</v>
      </c>
      <c r="R21" t="s">
        <v>2722</v>
      </c>
      <c r="V21" s="62"/>
      <c r="AC21" t="s">
        <v>2736</v>
      </c>
      <c r="AE21" s="978"/>
      <c r="AF21" s="978"/>
      <c r="AG21" s="978"/>
      <c r="AH21" s="978"/>
      <c r="AI21" s="978"/>
    </row>
    <row r="22" spans="1:35">
      <c r="P22" t="s">
        <v>2739</v>
      </c>
      <c r="Q22" t="s">
        <v>2741</v>
      </c>
      <c r="R22" t="s">
        <v>2723</v>
      </c>
      <c r="V22" s="62"/>
      <c r="AC22" t="s">
        <v>2736</v>
      </c>
      <c r="AE22" s="978"/>
      <c r="AF22" s="978"/>
      <c r="AG22" s="978"/>
      <c r="AH22" s="978"/>
      <c r="AI22" s="978"/>
    </row>
    <row r="23" spans="1:35">
      <c r="P23" t="s">
        <v>2739</v>
      </c>
      <c r="Q23" t="s">
        <v>2741</v>
      </c>
      <c r="R23" t="s">
        <v>2724</v>
      </c>
      <c r="V23" s="62"/>
      <c r="AC23" t="s">
        <v>2736</v>
      </c>
      <c r="AE23" s="978"/>
      <c r="AF23" s="978"/>
      <c r="AG23" s="978"/>
      <c r="AH23" s="978"/>
      <c r="AI23" s="978"/>
    </row>
    <row r="24" spans="1:35">
      <c r="P24" t="s">
        <v>2739</v>
      </c>
      <c r="Q24" t="s">
        <v>2741</v>
      </c>
      <c r="R24" t="s">
        <v>2725</v>
      </c>
      <c r="V24" s="62"/>
      <c r="AC24" t="s">
        <v>2736</v>
      </c>
      <c r="AE24" s="978"/>
      <c r="AF24" s="978"/>
      <c r="AG24" s="978"/>
      <c r="AH24" s="978"/>
      <c r="AI24" s="978"/>
    </row>
    <row r="25" spans="1:35">
      <c r="P25" t="s">
        <v>2739</v>
      </c>
      <c r="Q25" t="s">
        <v>2741</v>
      </c>
      <c r="R25" t="s">
        <v>2742</v>
      </c>
      <c r="V25" s="62"/>
      <c r="AC25" t="s">
        <v>2736</v>
      </c>
      <c r="AE25" s="978"/>
      <c r="AF25" s="978"/>
      <c r="AG25" s="978"/>
      <c r="AH25" s="978"/>
      <c r="AI25" s="978"/>
    </row>
    <row r="26" spans="1:35">
      <c r="P26" t="s">
        <v>2739</v>
      </c>
      <c r="Q26" t="s">
        <v>2741</v>
      </c>
      <c r="R26" t="s">
        <v>2726</v>
      </c>
      <c r="V26" s="62"/>
      <c r="AC26" t="s">
        <v>2736</v>
      </c>
      <c r="AE26" s="978"/>
      <c r="AF26" s="978"/>
      <c r="AG26" s="978"/>
      <c r="AH26" s="978"/>
      <c r="AI26" s="978"/>
    </row>
    <row r="27" spans="1:35">
      <c r="P27" t="s">
        <v>2739</v>
      </c>
      <c r="Q27" t="s">
        <v>2743</v>
      </c>
      <c r="V27" s="62"/>
      <c r="AC27" t="s">
        <v>2736</v>
      </c>
      <c r="AE27" s="978"/>
      <c r="AF27" s="978"/>
      <c r="AG27" s="978"/>
      <c r="AH27" s="978"/>
      <c r="AI27" s="978"/>
    </row>
    <row r="28" spans="1:35">
      <c r="P28" t="s">
        <v>2739</v>
      </c>
      <c r="Q28" t="s">
        <v>2744</v>
      </c>
      <c r="V28" s="62"/>
      <c r="AC28" t="s">
        <v>2736</v>
      </c>
      <c r="AE28" s="978"/>
      <c r="AF28" s="978"/>
      <c r="AG28" s="978"/>
      <c r="AH28" s="978"/>
      <c r="AI28" s="978"/>
    </row>
    <row r="30" spans="1:35" s="1" customFormat="1">
      <c r="A30" s="42"/>
      <c r="B30" s="48" t="s">
        <v>2745</v>
      </c>
    </row>
    <row r="32" spans="1:35">
      <c r="P32" t="s">
        <v>2746</v>
      </c>
      <c r="V32" s="62"/>
      <c r="AC32" t="s">
        <v>1583</v>
      </c>
      <c r="AE32" s="978"/>
      <c r="AF32" s="978"/>
      <c r="AG32" s="978"/>
      <c r="AH32" s="978"/>
      <c r="AI32" s="978"/>
    </row>
    <row r="34" spans="1:1" s="46" customFormat="1" ht="18.75">
      <c r="A34"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 id="{AF0DB074-1482-447E-ADFD-F94C0B792166}">
            <xm:f>'1.5 Universal Data'!$C$8&lt;$AE$7</xm:f>
            <x14:dxf>
              <fill>
                <patternFill patternType="lightUp">
                  <bgColor theme="0"/>
                </patternFill>
              </fill>
            </x14:dxf>
          </x14:cfRule>
          <xm:sqref>AE13:AF28</xm:sqref>
        </x14:conditionalFormatting>
        <x14:conditionalFormatting xmlns:xm="http://schemas.microsoft.com/office/excel/2006/main">
          <x14:cfRule type="expression" priority="10" id="{B3D93D01-BFC8-4EC2-BD63-BF3F131C93A6}">
            <xm:f>'1.5 Universal Data'!$C$8&lt;$AG$7</xm:f>
            <x14:dxf>
              <fill>
                <patternFill patternType="lightUp">
                  <bgColor theme="0"/>
                </patternFill>
              </fill>
            </x14:dxf>
          </x14:cfRule>
          <xm:sqref>AG13:AG28</xm:sqref>
        </x14:conditionalFormatting>
        <x14:conditionalFormatting xmlns:xm="http://schemas.microsoft.com/office/excel/2006/main">
          <x14:cfRule type="expression" priority="9" id="{AD9D97BC-EF4E-4406-BF42-205CBFBFC815}">
            <xm:f>'1.5 Universal Data'!$C$8&lt;$AH$7</xm:f>
            <x14:dxf>
              <fill>
                <patternFill patternType="lightUp">
                  <bgColor theme="0"/>
                </patternFill>
              </fill>
            </x14:dxf>
          </x14:cfRule>
          <xm:sqref>AH13:AH28</xm:sqref>
        </x14:conditionalFormatting>
        <x14:conditionalFormatting xmlns:xm="http://schemas.microsoft.com/office/excel/2006/main">
          <x14:cfRule type="expression" priority="4" id="{A685EBBE-2CFE-46FC-B8A0-E16D1E010336}">
            <xm:f>'1.5 Universal Data'!$C$8&lt;$AH$7</xm:f>
            <x14:dxf>
              <fill>
                <patternFill patternType="lightUp">
                  <bgColor theme="0"/>
                </patternFill>
              </fill>
            </x14:dxf>
          </x14:cfRule>
          <xm:sqref>AH32</xm:sqref>
        </x14:conditionalFormatting>
        <x14:conditionalFormatting xmlns:xm="http://schemas.microsoft.com/office/excel/2006/main">
          <x14:cfRule type="expression" priority="8" id="{9BCFDA18-FDB5-4527-953E-C9A40DC38AB0}">
            <xm:f>'1.5 Universal Data'!$C$8&lt;$AI$7</xm:f>
            <x14:dxf>
              <fill>
                <patternFill patternType="lightUp">
                  <bgColor theme="0"/>
                </patternFill>
              </fill>
            </x14:dxf>
          </x14:cfRule>
          <xm:sqref>AI13:AI28</xm:sqref>
        </x14:conditionalFormatting>
        <x14:conditionalFormatting xmlns:xm="http://schemas.microsoft.com/office/excel/2006/main">
          <x14:cfRule type="expression" priority="3" id="{28DBD286-BAEB-42AD-B0B8-50C1D4372293}">
            <xm:f>'1.5 Universal Data'!$C$8&lt;$AI$7</xm:f>
            <x14:dxf>
              <fill>
                <patternFill patternType="lightUp">
                  <bgColor theme="0"/>
                </patternFill>
              </fill>
            </x14:dxf>
          </x14:cfRule>
          <xm:sqref>AI32</xm:sqref>
        </x14:conditionalFormatting>
      </x14:conditionalFormatting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B21C-18A8-4168-BE33-92B45C15E1F1}">
  <sheetPr>
    <tabColor theme="0" tint="-0.499984740745262"/>
  </sheetPr>
  <dimension ref="A1:CL339"/>
  <sheetViews>
    <sheetView topLeftCell="O1" workbookViewId="0">
      <selection activeCell="AR6" sqref="AR6:AV7"/>
    </sheetView>
    <sheetView workbookViewId="1"/>
  </sheetViews>
  <sheetFormatPr defaultRowHeight="15"/>
  <cols>
    <col min="1" max="7" width="1.85546875" customWidth="1"/>
    <col min="8" max="8" width="28.85546875" bestFit="1" customWidth="1"/>
    <col min="9" max="15" width="1.85546875" customWidth="1"/>
    <col min="16" max="16" width="26.42578125" bestFit="1" customWidth="1"/>
    <col min="17" max="17" width="8" bestFit="1" customWidth="1"/>
    <col min="18" max="28" width="1.85546875" hidden="1" customWidth="1"/>
    <col min="29" max="29" width="9.140625" customWidth="1"/>
    <col min="30" max="30" width="7.85546875" customWidth="1"/>
  </cols>
  <sheetData>
    <row r="1" spans="1:48" s="46" customFormat="1" ht="23.25">
      <c r="A1" s="56" t="str">
        <f>'1.1 Cover'!A1</f>
        <v>Regulatory Reporting Pack</v>
      </c>
    </row>
    <row r="2" spans="1:48" s="46" customFormat="1" ht="23.25">
      <c r="A2" s="56" t="str">
        <f>'1.1 Cover'!A2</f>
        <v>Price base - 2018/19</v>
      </c>
    </row>
    <row r="3" spans="1:48" s="46" customFormat="1" ht="23.25">
      <c r="A3" s="56" t="str">
        <f>'1.1 Cover'!A3</f>
        <v>Regulatory Year: April 2024 - March 2025</v>
      </c>
    </row>
    <row r="4" spans="1:48" s="46" customFormat="1" ht="23.25">
      <c r="A4" s="56" t="s">
        <v>2747</v>
      </c>
    </row>
    <row r="6" spans="1:48">
      <c r="AE6" s="1652"/>
      <c r="AF6" s="1653"/>
      <c r="AG6" s="1653"/>
      <c r="AH6" s="1653"/>
      <c r="AI6" s="1653"/>
      <c r="AJ6" s="1653">
        <f>'1.5 Universal Data'!C8</f>
        <v>2025</v>
      </c>
      <c r="AK6" s="1653"/>
      <c r="AL6" s="1653"/>
      <c r="AM6" s="1653"/>
      <c r="AN6" s="1653"/>
      <c r="AO6" s="1653"/>
      <c r="AP6" s="1654"/>
      <c r="AR6" s="1658"/>
      <c r="AS6" s="1659"/>
      <c r="AT6" s="1662" t="s">
        <v>3191</v>
      </c>
      <c r="AU6" s="1659"/>
      <c r="AV6" s="1660"/>
    </row>
    <row r="7" spans="1:48" s="43" customFormat="1">
      <c r="D7" s="55"/>
      <c r="E7" s="55"/>
      <c r="F7" s="55"/>
      <c r="G7" s="55"/>
      <c r="H7" s="55"/>
      <c r="I7" s="55"/>
      <c r="J7" s="55"/>
      <c r="K7" s="55"/>
      <c r="L7" s="55"/>
      <c r="M7" s="55"/>
      <c r="N7" s="55"/>
      <c r="O7" s="55"/>
      <c r="P7" s="43" t="s">
        <v>2748</v>
      </c>
      <c r="Q7" s="43" t="s">
        <v>1578</v>
      </c>
      <c r="R7" s="54" t="s">
        <v>1569</v>
      </c>
      <c r="S7" s="54" t="s">
        <v>1570</v>
      </c>
      <c r="T7" s="54" t="s">
        <v>1571</v>
      </c>
      <c r="U7" s="54" t="s">
        <v>1572</v>
      </c>
      <c r="V7" s="54" t="s">
        <v>1573</v>
      </c>
      <c r="W7" s="54" t="s">
        <v>1574</v>
      </c>
      <c r="X7" s="54" t="s">
        <v>1575</v>
      </c>
      <c r="Y7" s="54" t="s">
        <v>1576</v>
      </c>
      <c r="Z7" s="54" t="s">
        <v>1577</v>
      </c>
      <c r="AA7" s="54" t="s">
        <v>2633</v>
      </c>
      <c r="AB7" s="54" t="s">
        <v>2634</v>
      </c>
      <c r="AC7" s="43" t="s">
        <v>1578</v>
      </c>
      <c r="AD7"/>
      <c r="AE7" s="52" t="s">
        <v>2670</v>
      </c>
      <c r="AF7" s="51" t="s">
        <v>2671</v>
      </c>
      <c r="AG7" s="51" t="s">
        <v>2672</v>
      </c>
      <c r="AH7" s="51" t="s">
        <v>2673</v>
      </c>
      <c r="AI7" s="51" t="s">
        <v>2674</v>
      </c>
      <c r="AJ7" s="65" t="s">
        <v>2675</v>
      </c>
      <c r="AK7" s="65" t="s">
        <v>2676</v>
      </c>
      <c r="AL7" s="65" t="s">
        <v>2677</v>
      </c>
      <c r="AM7" s="65" t="s">
        <v>2678</v>
      </c>
      <c r="AN7" s="65" t="s">
        <v>2679</v>
      </c>
      <c r="AO7" s="65" t="s">
        <v>2680</v>
      </c>
      <c r="AP7" s="66" t="s">
        <v>2681</v>
      </c>
      <c r="AR7" s="52">
        <v>2022</v>
      </c>
      <c r="AS7" s="51">
        <v>2023</v>
      </c>
      <c r="AT7" s="51">
        <v>2024</v>
      </c>
      <c r="AU7" s="51">
        <v>2025</v>
      </c>
      <c r="AV7" s="50">
        <v>2026</v>
      </c>
    </row>
    <row r="8" spans="1:48">
      <c r="P8" s="43"/>
      <c r="Q8" s="43"/>
      <c r="R8" s="43"/>
      <c r="S8" s="43"/>
      <c r="T8" s="43"/>
      <c r="U8" s="43"/>
      <c r="V8" s="43"/>
    </row>
    <row r="9" spans="1:48" s="1" customFormat="1" ht="18">
      <c r="B9" s="2"/>
      <c r="P9" s="70"/>
      <c r="Q9" s="70"/>
    </row>
    <row r="11" spans="1:48" s="1" customFormat="1">
      <c r="A11" s="42"/>
      <c r="B11" s="48" t="s">
        <v>2749</v>
      </c>
      <c r="P11" s="70"/>
      <c r="Q11" s="70"/>
    </row>
    <row r="13" spans="1:48">
      <c r="H13" t="s">
        <v>2750</v>
      </c>
      <c r="P13" s="1142"/>
      <c r="Q13" s="1142"/>
      <c r="V13" s="62"/>
      <c r="AC13" t="s">
        <v>2752</v>
      </c>
      <c r="AE13" s="1139"/>
      <c r="AF13" s="1139"/>
      <c r="AG13" s="1139"/>
      <c r="AH13" s="1139"/>
      <c r="AI13" s="1139"/>
      <c r="AJ13" s="1139"/>
      <c r="AK13" s="1139"/>
      <c r="AL13" s="1139"/>
      <c r="AM13" s="1139"/>
      <c r="AN13" s="1139"/>
      <c r="AO13" s="1139"/>
      <c r="AP13" s="1139"/>
      <c r="AR13" s="1139"/>
      <c r="AS13" s="1139"/>
      <c r="AT13" s="1139"/>
      <c r="AU13" s="1139"/>
      <c r="AV13" s="1139"/>
    </row>
    <row r="14" spans="1:48">
      <c r="H14" t="s">
        <v>2750</v>
      </c>
      <c r="P14" s="1142"/>
      <c r="Q14" s="1142"/>
      <c r="V14" s="62"/>
      <c r="AC14" t="s">
        <v>2752</v>
      </c>
      <c r="AE14" s="1139"/>
      <c r="AF14" s="1139"/>
      <c r="AG14" s="1139"/>
      <c r="AH14" s="1139"/>
      <c r="AI14" s="1139"/>
      <c r="AJ14" s="1139"/>
      <c r="AK14" s="1139"/>
      <c r="AL14" s="1139"/>
      <c r="AM14" s="1139"/>
      <c r="AN14" s="1139"/>
      <c r="AO14" s="1139"/>
      <c r="AP14" s="1139"/>
      <c r="AR14" s="1139"/>
      <c r="AS14" s="1139"/>
      <c r="AT14" s="1139"/>
      <c r="AU14" s="1139"/>
      <c r="AV14" s="1139"/>
    </row>
    <row r="15" spans="1:48">
      <c r="H15" t="s">
        <v>2750</v>
      </c>
      <c r="P15" s="1142"/>
      <c r="Q15" s="1142"/>
      <c r="V15" s="62"/>
      <c r="AC15" t="s">
        <v>2752</v>
      </c>
      <c r="AE15" s="1139"/>
      <c r="AF15" s="1139"/>
      <c r="AG15" s="1139"/>
      <c r="AH15" s="1139"/>
      <c r="AI15" s="1139"/>
      <c r="AJ15" s="1139"/>
      <c r="AK15" s="1139"/>
      <c r="AL15" s="1139"/>
      <c r="AM15" s="1139"/>
      <c r="AN15" s="1139"/>
      <c r="AO15" s="1139"/>
      <c r="AP15" s="1139"/>
      <c r="AR15" s="1139"/>
      <c r="AS15" s="1139"/>
      <c r="AT15" s="1139"/>
      <c r="AU15" s="1139"/>
      <c r="AV15" s="1139"/>
    </row>
    <row r="16" spans="1:48">
      <c r="H16" t="s">
        <v>2750</v>
      </c>
      <c r="P16" s="1142"/>
      <c r="Q16" s="1142"/>
      <c r="V16" s="62"/>
      <c r="AC16" t="s">
        <v>2752</v>
      </c>
      <c r="AE16" s="1139"/>
      <c r="AF16" s="1139"/>
      <c r="AG16" s="1139"/>
      <c r="AH16" s="1139"/>
      <c r="AI16" s="1139"/>
      <c r="AJ16" s="1139"/>
      <c r="AK16" s="1139"/>
      <c r="AL16" s="1139"/>
      <c r="AM16" s="1139"/>
      <c r="AN16" s="1139"/>
      <c r="AO16" s="1139"/>
      <c r="AP16" s="1139"/>
      <c r="AR16" s="1139"/>
      <c r="AS16" s="1139"/>
      <c r="AT16" s="1139"/>
      <c r="AU16" s="1139"/>
      <c r="AV16" s="1139"/>
    </row>
    <row r="17" spans="8:48">
      <c r="H17" t="s">
        <v>2750</v>
      </c>
      <c r="P17" s="1142"/>
      <c r="Q17" s="1142"/>
      <c r="V17" s="62"/>
      <c r="AC17" t="s">
        <v>2752</v>
      </c>
      <c r="AE17" s="1139"/>
      <c r="AF17" s="1139"/>
      <c r="AG17" s="1139"/>
      <c r="AH17" s="1139"/>
      <c r="AI17" s="1139"/>
      <c r="AJ17" s="1139"/>
      <c r="AK17" s="1139"/>
      <c r="AL17" s="1139"/>
      <c r="AM17" s="1139"/>
      <c r="AN17" s="1139"/>
      <c r="AO17" s="1139"/>
      <c r="AP17" s="1139"/>
      <c r="AR17" s="1139"/>
      <c r="AS17" s="1139"/>
      <c r="AT17" s="1139"/>
      <c r="AU17" s="1139"/>
      <c r="AV17" s="1139"/>
    </row>
    <row r="18" spans="8:48">
      <c r="H18" t="s">
        <v>2750</v>
      </c>
      <c r="P18" s="1142"/>
      <c r="Q18" s="1142"/>
      <c r="V18" s="62"/>
      <c r="AC18" t="s">
        <v>2752</v>
      </c>
      <c r="AE18" s="1139"/>
      <c r="AF18" s="1139"/>
      <c r="AG18" s="1139"/>
      <c r="AH18" s="1139"/>
      <c r="AI18" s="1139"/>
      <c r="AJ18" s="1139"/>
      <c r="AK18" s="1139"/>
      <c r="AL18" s="1139"/>
      <c r="AM18" s="1139"/>
      <c r="AN18" s="1139"/>
      <c r="AO18" s="1139"/>
      <c r="AP18" s="1139"/>
      <c r="AR18" s="1139"/>
      <c r="AS18" s="1139"/>
      <c r="AT18" s="1139"/>
      <c r="AU18" s="1139"/>
      <c r="AV18" s="1139"/>
    </row>
    <row r="19" spans="8:48">
      <c r="H19" t="s">
        <v>2750</v>
      </c>
      <c r="P19" s="1142"/>
      <c r="Q19" s="1142"/>
      <c r="V19" s="62"/>
      <c r="AC19" t="s">
        <v>2752</v>
      </c>
      <c r="AE19" s="1139"/>
      <c r="AF19" s="1139"/>
      <c r="AG19" s="1139"/>
      <c r="AH19" s="1139"/>
      <c r="AI19" s="1139"/>
      <c r="AJ19" s="1139"/>
      <c r="AK19" s="1139"/>
      <c r="AL19" s="1139"/>
      <c r="AM19" s="1139"/>
      <c r="AN19" s="1139"/>
      <c r="AO19" s="1139"/>
      <c r="AP19" s="1139"/>
      <c r="AR19" s="1139"/>
      <c r="AS19" s="1139"/>
      <c r="AT19" s="1139"/>
      <c r="AU19" s="1139"/>
      <c r="AV19" s="1139"/>
    </row>
    <row r="20" spans="8:48">
      <c r="H20" t="s">
        <v>2750</v>
      </c>
      <c r="P20" s="1142"/>
      <c r="Q20" s="1142"/>
      <c r="V20" s="62"/>
      <c r="AC20" t="s">
        <v>2752</v>
      </c>
      <c r="AE20" s="1139"/>
      <c r="AF20" s="1139"/>
      <c r="AG20" s="1139"/>
      <c r="AH20" s="1139"/>
      <c r="AI20" s="1139"/>
      <c r="AJ20" s="1139"/>
      <c r="AK20" s="1139"/>
      <c r="AL20" s="1139"/>
      <c r="AM20" s="1139"/>
      <c r="AN20" s="1139"/>
      <c r="AO20" s="1139"/>
      <c r="AP20" s="1139"/>
      <c r="AR20" s="1139"/>
      <c r="AS20" s="1139"/>
      <c r="AT20" s="1139"/>
      <c r="AU20" s="1139"/>
      <c r="AV20" s="1139"/>
    </row>
    <row r="21" spans="8:48">
      <c r="H21" t="s">
        <v>2750</v>
      </c>
      <c r="P21" s="1142"/>
      <c r="Q21" s="1142"/>
      <c r="V21" s="62"/>
      <c r="AC21" t="s">
        <v>2752</v>
      </c>
      <c r="AE21" s="1139"/>
      <c r="AF21" s="1139"/>
      <c r="AG21" s="1139"/>
      <c r="AH21" s="1139"/>
      <c r="AI21" s="1139"/>
      <c r="AJ21" s="1139"/>
      <c r="AK21" s="1139"/>
      <c r="AL21" s="1139"/>
      <c r="AM21" s="1139"/>
      <c r="AN21" s="1139"/>
      <c r="AO21" s="1139"/>
      <c r="AP21" s="1139"/>
      <c r="AR21" s="1139"/>
      <c r="AS21" s="1139"/>
      <c r="AT21" s="1139"/>
      <c r="AU21" s="1139"/>
      <c r="AV21" s="1139"/>
    </row>
    <row r="22" spans="8:48">
      <c r="H22" t="s">
        <v>2750</v>
      </c>
      <c r="P22" s="1142"/>
      <c r="Q22" s="1142"/>
      <c r="V22" s="62"/>
      <c r="AC22" t="s">
        <v>2752</v>
      </c>
      <c r="AE22" s="1139"/>
      <c r="AF22" s="1139"/>
      <c r="AG22" s="1139"/>
      <c r="AH22" s="1139"/>
      <c r="AI22" s="1139"/>
      <c r="AJ22" s="1139"/>
      <c r="AK22" s="1139"/>
      <c r="AL22" s="1139"/>
      <c r="AM22" s="1139"/>
      <c r="AN22" s="1139"/>
      <c r="AO22" s="1139"/>
      <c r="AP22" s="1139"/>
      <c r="AR22" s="1139"/>
      <c r="AS22" s="1139"/>
      <c r="AT22" s="1139"/>
      <c r="AU22" s="1139"/>
      <c r="AV22" s="1139"/>
    </row>
    <row r="23" spans="8:48">
      <c r="H23" t="s">
        <v>2750</v>
      </c>
      <c r="P23" s="1142"/>
      <c r="Q23" s="1142"/>
      <c r="V23" s="62"/>
      <c r="AC23" t="s">
        <v>2752</v>
      </c>
      <c r="AE23" s="1139"/>
      <c r="AF23" s="1139"/>
      <c r="AG23" s="1139"/>
      <c r="AH23" s="1139"/>
      <c r="AI23" s="1139"/>
      <c r="AJ23" s="1139"/>
      <c r="AK23" s="1139"/>
      <c r="AL23" s="1139"/>
      <c r="AM23" s="1139"/>
      <c r="AN23" s="1139"/>
      <c r="AO23" s="1139"/>
      <c r="AP23" s="1139"/>
      <c r="AR23" s="1139"/>
      <c r="AS23" s="1139"/>
      <c r="AT23" s="1139"/>
      <c r="AU23" s="1139"/>
      <c r="AV23" s="1139"/>
    </row>
    <row r="24" spans="8:48">
      <c r="H24" t="s">
        <v>2750</v>
      </c>
      <c r="P24" s="1142"/>
      <c r="Q24" s="1142"/>
      <c r="V24" s="62"/>
      <c r="AC24" t="s">
        <v>2752</v>
      </c>
      <c r="AE24" s="1139"/>
      <c r="AF24" s="1139"/>
      <c r="AG24" s="1139"/>
      <c r="AH24" s="1139"/>
      <c r="AI24" s="1139"/>
      <c r="AJ24" s="1139"/>
      <c r="AK24" s="1139"/>
      <c r="AL24" s="1139"/>
      <c r="AM24" s="1139"/>
      <c r="AN24" s="1139"/>
      <c r="AO24" s="1139"/>
      <c r="AP24" s="1139"/>
      <c r="AR24" s="1139"/>
      <c r="AS24" s="1139"/>
      <c r="AT24" s="1139"/>
      <c r="AU24" s="1139"/>
      <c r="AV24" s="1139"/>
    </row>
    <row r="25" spans="8:48">
      <c r="H25" t="s">
        <v>2750</v>
      </c>
      <c r="P25" s="1142"/>
      <c r="Q25" s="1142"/>
      <c r="V25" s="62"/>
      <c r="AC25" t="s">
        <v>2752</v>
      </c>
      <c r="AE25" s="1139"/>
      <c r="AF25" s="1139"/>
      <c r="AG25" s="1139"/>
      <c r="AH25" s="1139"/>
      <c r="AI25" s="1139"/>
      <c r="AJ25" s="1139"/>
      <c r="AK25" s="1139"/>
      <c r="AL25" s="1139"/>
      <c r="AM25" s="1139"/>
      <c r="AN25" s="1139"/>
      <c r="AO25" s="1139"/>
      <c r="AP25" s="1139"/>
      <c r="AR25" s="1139"/>
      <c r="AS25" s="1139"/>
      <c r="AT25" s="1139"/>
      <c r="AU25" s="1139"/>
      <c r="AV25" s="1139"/>
    </row>
    <row r="26" spans="8:48">
      <c r="H26" t="s">
        <v>2750</v>
      </c>
      <c r="P26" s="1142"/>
      <c r="Q26" s="1142"/>
      <c r="V26" s="62"/>
      <c r="AC26" t="s">
        <v>2752</v>
      </c>
      <c r="AE26" s="1139"/>
      <c r="AF26" s="1139"/>
      <c r="AG26" s="1139"/>
      <c r="AH26" s="1139"/>
      <c r="AI26" s="1139"/>
      <c r="AJ26" s="1139"/>
      <c r="AK26" s="1139"/>
      <c r="AL26" s="1139"/>
      <c r="AM26" s="1139"/>
      <c r="AN26" s="1139"/>
      <c r="AO26" s="1139"/>
      <c r="AP26" s="1139"/>
      <c r="AR26" s="1139"/>
      <c r="AS26" s="1139"/>
      <c r="AT26" s="1139"/>
      <c r="AU26" s="1139"/>
      <c r="AV26" s="1139"/>
    </row>
    <row r="27" spans="8:48">
      <c r="H27" t="s">
        <v>2750</v>
      </c>
      <c r="P27" s="1142"/>
      <c r="Q27" s="1142"/>
      <c r="V27" s="62"/>
      <c r="AC27" t="s">
        <v>2752</v>
      </c>
      <c r="AE27" s="1139"/>
      <c r="AF27" s="1139"/>
      <c r="AG27" s="1139"/>
      <c r="AH27" s="1139"/>
      <c r="AI27" s="1139"/>
      <c r="AJ27" s="1139"/>
      <c r="AK27" s="1139"/>
      <c r="AL27" s="1139"/>
      <c r="AM27" s="1139"/>
      <c r="AN27" s="1139"/>
      <c r="AO27" s="1139"/>
      <c r="AP27" s="1139"/>
      <c r="AR27" s="1139"/>
      <c r="AS27" s="1139"/>
      <c r="AT27" s="1139"/>
      <c r="AU27" s="1139"/>
      <c r="AV27" s="1139"/>
    </row>
    <row r="28" spans="8:48">
      <c r="H28" t="s">
        <v>2750</v>
      </c>
      <c r="P28" s="1142"/>
      <c r="Q28" s="1142"/>
      <c r="V28" s="62"/>
      <c r="AC28" t="s">
        <v>2752</v>
      </c>
      <c r="AE28" s="1139"/>
      <c r="AF28" s="1139"/>
      <c r="AG28" s="1139"/>
      <c r="AH28" s="1139"/>
      <c r="AI28" s="1139"/>
      <c r="AJ28" s="1139"/>
      <c r="AK28" s="1139"/>
      <c r="AL28" s="1139"/>
      <c r="AM28" s="1139"/>
      <c r="AN28" s="1139"/>
      <c r="AO28" s="1139"/>
      <c r="AP28" s="1139"/>
      <c r="AR28" s="1139"/>
      <c r="AS28" s="1139"/>
      <c r="AT28" s="1139"/>
      <c r="AU28" s="1139"/>
      <c r="AV28" s="1139"/>
    </row>
    <row r="29" spans="8:48">
      <c r="H29" t="s">
        <v>2750</v>
      </c>
      <c r="P29" s="1142"/>
      <c r="Q29" s="1142"/>
      <c r="V29" s="62"/>
      <c r="AC29" t="s">
        <v>2752</v>
      </c>
      <c r="AE29" s="1139"/>
      <c r="AF29" s="1139"/>
      <c r="AG29" s="1139"/>
      <c r="AH29" s="1139"/>
      <c r="AI29" s="1139"/>
      <c r="AJ29" s="1139"/>
      <c r="AK29" s="1139"/>
      <c r="AL29" s="1139"/>
      <c r="AM29" s="1139"/>
      <c r="AN29" s="1139"/>
      <c r="AO29" s="1139"/>
      <c r="AP29" s="1139"/>
      <c r="AR29" s="1139"/>
      <c r="AS29" s="1139"/>
      <c r="AT29" s="1139"/>
      <c r="AU29" s="1139"/>
      <c r="AV29" s="1139"/>
    </row>
    <row r="30" spans="8:48">
      <c r="H30" t="s">
        <v>2750</v>
      </c>
      <c r="P30" s="1142"/>
      <c r="Q30" s="1142"/>
      <c r="V30" s="62"/>
      <c r="AC30" t="s">
        <v>2752</v>
      </c>
      <c r="AE30" s="1139"/>
      <c r="AF30" s="1139"/>
      <c r="AG30" s="1139"/>
      <c r="AH30" s="1139"/>
      <c r="AI30" s="1139"/>
      <c r="AJ30" s="1139"/>
      <c r="AK30" s="1139"/>
      <c r="AL30" s="1139"/>
      <c r="AM30" s="1139"/>
      <c r="AN30" s="1139"/>
      <c r="AO30" s="1139"/>
      <c r="AP30" s="1139"/>
      <c r="AR30" s="1139"/>
      <c r="AS30" s="1139"/>
      <c r="AT30" s="1139"/>
      <c r="AU30" s="1139"/>
      <c r="AV30" s="1139"/>
    </row>
    <row r="31" spans="8:48">
      <c r="H31" t="s">
        <v>2750</v>
      </c>
      <c r="P31" s="1142"/>
      <c r="Q31" s="1142"/>
      <c r="V31" s="62"/>
      <c r="AC31" t="s">
        <v>2752</v>
      </c>
      <c r="AE31" s="1139"/>
      <c r="AF31" s="1139"/>
      <c r="AG31" s="1139"/>
      <c r="AH31" s="1139"/>
      <c r="AI31" s="1139"/>
      <c r="AJ31" s="1139"/>
      <c r="AK31" s="1139"/>
      <c r="AL31" s="1139"/>
      <c r="AM31" s="1139"/>
      <c r="AN31" s="1139"/>
      <c r="AO31" s="1139"/>
      <c r="AP31" s="1139"/>
      <c r="AR31" s="1139"/>
      <c r="AS31" s="1139"/>
      <c r="AT31" s="1139"/>
      <c r="AU31" s="1139"/>
      <c r="AV31" s="1139"/>
    </row>
    <row r="32" spans="8:48">
      <c r="H32" t="s">
        <v>2750</v>
      </c>
      <c r="P32" s="1142"/>
      <c r="Q32" s="1142"/>
      <c r="V32" s="62"/>
      <c r="AC32" t="s">
        <v>2752</v>
      </c>
      <c r="AE32" s="1139"/>
      <c r="AF32" s="1139"/>
      <c r="AG32" s="1139"/>
      <c r="AH32" s="1139"/>
      <c r="AI32" s="1139"/>
      <c r="AJ32" s="1139"/>
      <c r="AK32" s="1139"/>
      <c r="AL32" s="1139"/>
      <c r="AM32" s="1139"/>
      <c r="AN32" s="1139"/>
      <c r="AO32" s="1139"/>
      <c r="AP32" s="1139"/>
      <c r="AR32" s="1139"/>
      <c r="AS32" s="1139"/>
      <c r="AT32" s="1139"/>
      <c r="AU32" s="1139"/>
      <c r="AV32" s="1139"/>
    </row>
    <row r="33" spans="8:48">
      <c r="H33" t="s">
        <v>2750</v>
      </c>
      <c r="P33" s="1142"/>
      <c r="Q33" s="1142"/>
      <c r="V33" s="62"/>
      <c r="AC33" t="s">
        <v>2752</v>
      </c>
      <c r="AE33" s="1139"/>
      <c r="AF33" s="1139"/>
      <c r="AG33" s="1139"/>
      <c r="AH33" s="1139"/>
      <c r="AI33" s="1139"/>
      <c r="AJ33" s="1139"/>
      <c r="AK33" s="1139"/>
      <c r="AL33" s="1139"/>
      <c r="AM33" s="1139"/>
      <c r="AN33" s="1139"/>
      <c r="AO33" s="1139"/>
      <c r="AP33" s="1139"/>
      <c r="AR33" s="1139"/>
      <c r="AS33" s="1139"/>
      <c r="AT33" s="1139"/>
      <c r="AU33" s="1139"/>
      <c r="AV33" s="1139"/>
    </row>
    <row r="34" spans="8:48">
      <c r="H34" t="s">
        <v>2750</v>
      </c>
      <c r="P34" s="1142"/>
      <c r="Q34" s="1142"/>
      <c r="V34" s="62"/>
      <c r="AC34" t="s">
        <v>2752</v>
      </c>
      <c r="AE34" s="1139"/>
      <c r="AF34" s="1139"/>
      <c r="AG34" s="1139"/>
      <c r="AH34" s="1139"/>
      <c r="AI34" s="1139"/>
      <c r="AJ34" s="1139"/>
      <c r="AK34" s="1139"/>
      <c r="AL34" s="1139"/>
      <c r="AM34" s="1139"/>
      <c r="AN34" s="1139"/>
      <c r="AO34" s="1139"/>
      <c r="AP34" s="1139"/>
      <c r="AR34" s="1139"/>
      <c r="AS34" s="1139"/>
      <c r="AT34" s="1139"/>
      <c r="AU34" s="1139"/>
      <c r="AV34" s="1139"/>
    </row>
    <row r="35" spans="8:48">
      <c r="H35" t="s">
        <v>2750</v>
      </c>
      <c r="P35" s="1142"/>
      <c r="Q35" s="1142"/>
      <c r="V35" s="62"/>
      <c r="AC35" t="s">
        <v>2752</v>
      </c>
      <c r="AE35" s="1139"/>
      <c r="AF35" s="1139"/>
      <c r="AG35" s="1139"/>
      <c r="AH35" s="1139"/>
      <c r="AI35" s="1139"/>
      <c r="AJ35" s="1139"/>
      <c r="AK35" s="1139"/>
      <c r="AL35" s="1139"/>
      <c r="AM35" s="1139"/>
      <c r="AN35" s="1139"/>
      <c r="AO35" s="1139"/>
      <c r="AP35" s="1139"/>
      <c r="AR35" s="1139"/>
      <c r="AS35" s="1139"/>
      <c r="AT35" s="1139"/>
      <c r="AU35" s="1139"/>
      <c r="AV35" s="1139"/>
    </row>
    <row r="36" spans="8:48">
      <c r="H36" t="s">
        <v>2750</v>
      </c>
      <c r="P36" s="1142"/>
      <c r="Q36" s="1142"/>
      <c r="V36" s="62"/>
      <c r="AC36" t="s">
        <v>2752</v>
      </c>
      <c r="AE36" s="1139"/>
      <c r="AF36" s="1139"/>
      <c r="AG36" s="1139"/>
      <c r="AH36" s="1139"/>
      <c r="AI36" s="1139"/>
      <c r="AJ36" s="1139"/>
      <c r="AK36" s="1139"/>
      <c r="AL36" s="1139"/>
      <c r="AM36" s="1139"/>
      <c r="AN36" s="1139"/>
      <c r="AO36" s="1139"/>
      <c r="AP36" s="1139"/>
      <c r="AR36" s="1139"/>
      <c r="AS36" s="1139"/>
      <c r="AT36" s="1139"/>
      <c r="AU36" s="1139"/>
      <c r="AV36" s="1139"/>
    </row>
    <row r="37" spans="8:48">
      <c r="H37" t="s">
        <v>2750</v>
      </c>
      <c r="P37" s="1142"/>
      <c r="Q37" s="1142"/>
      <c r="V37" s="62"/>
      <c r="AC37" t="s">
        <v>2752</v>
      </c>
      <c r="AE37" s="1139"/>
      <c r="AF37" s="1139"/>
      <c r="AG37" s="1139"/>
      <c r="AH37" s="1139"/>
      <c r="AI37" s="1139"/>
      <c r="AJ37" s="1139"/>
      <c r="AK37" s="1139"/>
      <c r="AL37" s="1139"/>
      <c r="AM37" s="1139"/>
      <c r="AN37" s="1139"/>
      <c r="AO37" s="1139"/>
      <c r="AP37" s="1139"/>
      <c r="AR37" s="1139"/>
      <c r="AS37" s="1139"/>
      <c r="AT37" s="1139"/>
      <c r="AU37" s="1139"/>
      <c r="AV37" s="1139"/>
    </row>
    <row r="38" spans="8:48">
      <c r="H38" t="s">
        <v>2750</v>
      </c>
      <c r="P38" s="1142"/>
      <c r="Q38" s="1142"/>
      <c r="V38" s="62"/>
      <c r="AC38" t="s">
        <v>2752</v>
      </c>
      <c r="AE38" s="1139"/>
      <c r="AF38" s="1139"/>
      <c r="AG38" s="1139"/>
      <c r="AH38" s="1139"/>
      <c r="AI38" s="1139"/>
      <c r="AJ38" s="1139"/>
      <c r="AK38" s="1139"/>
      <c r="AL38" s="1139"/>
      <c r="AM38" s="1139"/>
      <c r="AN38" s="1139"/>
      <c r="AO38" s="1139"/>
      <c r="AP38" s="1139"/>
      <c r="AR38" s="1139"/>
      <c r="AS38" s="1139"/>
      <c r="AT38" s="1139"/>
      <c r="AU38" s="1139"/>
      <c r="AV38" s="1139"/>
    </row>
    <row r="39" spans="8:48">
      <c r="H39" t="s">
        <v>2750</v>
      </c>
      <c r="P39" s="1142"/>
      <c r="Q39" s="1142"/>
      <c r="V39" s="62"/>
      <c r="AC39" t="s">
        <v>2752</v>
      </c>
      <c r="AE39" s="1139"/>
      <c r="AF39" s="1139"/>
      <c r="AG39" s="1139"/>
      <c r="AH39" s="1139"/>
      <c r="AI39" s="1139"/>
      <c r="AJ39" s="1139"/>
      <c r="AK39" s="1139"/>
      <c r="AL39" s="1139"/>
      <c r="AM39" s="1139"/>
      <c r="AN39" s="1139"/>
      <c r="AO39" s="1139"/>
      <c r="AP39" s="1139"/>
      <c r="AR39" s="1139"/>
      <c r="AS39" s="1139"/>
      <c r="AT39" s="1139"/>
      <c r="AU39" s="1139"/>
      <c r="AV39" s="1139"/>
    </row>
    <row r="40" spans="8:48">
      <c r="H40" t="s">
        <v>2750</v>
      </c>
      <c r="P40" s="1142"/>
      <c r="Q40" s="1142"/>
      <c r="V40" s="62"/>
      <c r="AC40" t="s">
        <v>2752</v>
      </c>
      <c r="AE40" s="1139"/>
      <c r="AF40" s="1139"/>
      <c r="AG40" s="1139"/>
      <c r="AH40" s="1139"/>
      <c r="AI40" s="1139"/>
      <c r="AJ40" s="1139"/>
      <c r="AK40" s="1139"/>
      <c r="AL40" s="1139"/>
      <c r="AM40" s="1139"/>
      <c r="AN40" s="1139"/>
      <c r="AO40" s="1139"/>
      <c r="AP40" s="1139"/>
      <c r="AR40" s="1139"/>
      <c r="AS40" s="1139"/>
      <c r="AT40" s="1139"/>
      <c r="AU40" s="1139"/>
      <c r="AV40" s="1139"/>
    </row>
    <row r="41" spans="8:48">
      <c r="H41" t="s">
        <v>2750</v>
      </c>
      <c r="P41" s="1142"/>
      <c r="Q41" s="1142"/>
      <c r="V41" s="62"/>
      <c r="AC41" t="s">
        <v>2752</v>
      </c>
      <c r="AE41" s="1139"/>
      <c r="AF41" s="1139"/>
      <c r="AG41" s="1139"/>
      <c r="AH41" s="1139"/>
      <c r="AI41" s="1139"/>
      <c r="AJ41" s="1139"/>
      <c r="AK41" s="1139"/>
      <c r="AL41" s="1139"/>
      <c r="AM41" s="1139"/>
      <c r="AN41" s="1139"/>
      <c r="AO41" s="1139"/>
      <c r="AP41" s="1139"/>
      <c r="AR41" s="1139"/>
      <c r="AS41" s="1139"/>
      <c r="AT41" s="1139"/>
      <c r="AU41" s="1139"/>
      <c r="AV41" s="1139"/>
    </row>
    <row r="42" spans="8:48">
      <c r="H42" t="s">
        <v>2750</v>
      </c>
      <c r="P42" s="1142"/>
      <c r="Q42" s="1142"/>
      <c r="V42" s="62"/>
      <c r="AC42" t="s">
        <v>2752</v>
      </c>
      <c r="AE42" s="1139"/>
      <c r="AF42" s="1139"/>
      <c r="AG42" s="1139"/>
      <c r="AH42" s="1139"/>
      <c r="AI42" s="1139"/>
      <c r="AJ42" s="1139"/>
      <c r="AK42" s="1139"/>
      <c r="AL42" s="1139"/>
      <c r="AM42" s="1139"/>
      <c r="AN42" s="1139"/>
      <c r="AO42" s="1139"/>
      <c r="AP42" s="1139"/>
      <c r="AR42" s="1139"/>
      <c r="AS42" s="1139"/>
      <c r="AT42" s="1139"/>
      <c r="AU42" s="1139"/>
      <c r="AV42" s="1139"/>
    </row>
    <row r="43" spans="8:48">
      <c r="H43" t="s">
        <v>2750</v>
      </c>
      <c r="P43" s="1142"/>
      <c r="Q43" s="1142"/>
      <c r="V43" s="62"/>
      <c r="AC43" t="s">
        <v>2752</v>
      </c>
      <c r="AE43" s="1139"/>
      <c r="AF43" s="1139"/>
      <c r="AG43" s="1139"/>
      <c r="AH43" s="1139"/>
      <c r="AI43" s="1139"/>
      <c r="AJ43" s="1139"/>
      <c r="AK43" s="1139"/>
      <c r="AL43" s="1139"/>
      <c r="AM43" s="1139"/>
      <c r="AN43" s="1139"/>
      <c r="AO43" s="1139"/>
      <c r="AP43" s="1139"/>
      <c r="AR43" s="1139"/>
      <c r="AS43" s="1139"/>
      <c r="AT43" s="1139"/>
      <c r="AU43" s="1139"/>
      <c r="AV43" s="1139"/>
    </row>
    <row r="44" spans="8:48">
      <c r="H44" t="s">
        <v>2750</v>
      </c>
      <c r="P44" s="1142"/>
      <c r="Q44" s="1142"/>
      <c r="V44" s="62"/>
      <c r="AC44" t="s">
        <v>2752</v>
      </c>
      <c r="AE44" s="1139"/>
      <c r="AF44" s="1139"/>
      <c r="AG44" s="1139"/>
      <c r="AH44" s="1139"/>
      <c r="AI44" s="1139"/>
      <c r="AJ44" s="1139"/>
      <c r="AK44" s="1139"/>
      <c r="AL44" s="1139"/>
      <c r="AM44" s="1139"/>
      <c r="AN44" s="1139"/>
      <c r="AO44" s="1139"/>
      <c r="AP44" s="1139"/>
      <c r="AR44" s="1139"/>
      <c r="AS44" s="1139"/>
      <c r="AT44" s="1139"/>
      <c r="AU44" s="1139"/>
      <c r="AV44" s="1139"/>
    </row>
    <row r="45" spans="8:48">
      <c r="H45" t="s">
        <v>2750</v>
      </c>
      <c r="P45" s="1142"/>
      <c r="Q45" s="1142"/>
      <c r="V45" s="62"/>
      <c r="AC45" t="s">
        <v>2752</v>
      </c>
      <c r="AE45" s="1139"/>
      <c r="AF45" s="1139"/>
      <c r="AG45" s="1139"/>
      <c r="AH45" s="1139"/>
      <c r="AI45" s="1139"/>
      <c r="AJ45" s="1139"/>
      <c r="AK45" s="1139"/>
      <c r="AL45" s="1139"/>
      <c r="AM45" s="1139"/>
      <c r="AN45" s="1139"/>
      <c r="AO45" s="1139"/>
      <c r="AP45" s="1139"/>
      <c r="AR45" s="1139"/>
      <c r="AS45" s="1139"/>
      <c r="AT45" s="1139"/>
      <c r="AU45" s="1139"/>
      <c r="AV45" s="1139"/>
    </row>
    <row r="46" spans="8:48">
      <c r="H46" t="s">
        <v>2750</v>
      </c>
      <c r="P46" s="1142"/>
      <c r="Q46" s="1142"/>
      <c r="V46" s="62"/>
      <c r="AC46" t="s">
        <v>2752</v>
      </c>
      <c r="AE46" s="1139"/>
      <c r="AF46" s="1139"/>
      <c r="AG46" s="1139"/>
      <c r="AH46" s="1139"/>
      <c r="AI46" s="1139"/>
      <c r="AJ46" s="1139"/>
      <c r="AK46" s="1139"/>
      <c r="AL46" s="1139"/>
      <c r="AM46" s="1139"/>
      <c r="AN46" s="1139"/>
      <c r="AO46" s="1139"/>
      <c r="AP46" s="1139"/>
      <c r="AR46" s="1139"/>
      <c r="AS46" s="1139"/>
      <c r="AT46" s="1139"/>
      <c r="AU46" s="1139"/>
      <c r="AV46" s="1139"/>
    </row>
    <row r="47" spans="8:48">
      <c r="H47" t="s">
        <v>2750</v>
      </c>
      <c r="P47" s="1142"/>
      <c r="Q47" s="1142"/>
      <c r="V47" s="62"/>
      <c r="AC47" t="s">
        <v>2752</v>
      </c>
      <c r="AE47" s="1139"/>
      <c r="AF47" s="1139"/>
      <c r="AG47" s="1139"/>
      <c r="AH47" s="1139"/>
      <c r="AI47" s="1139"/>
      <c r="AJ47" s="1139"/>
      <c r="AK47" s="1139"/>
      <c r="AL47" s="1139"/>
      <c r="AM47" s="1139"/>
      <c r="AN47" s="1139"/>
      <c r="AO47" s="1139"/>
      <c r="AP47" s="1139"/>
      <c r="AR47" s="1139"/>
      <c r="AS47" s="1139"/>
      <c r="AT47" s="1139"/>
      <c r="AU47" s="1139"/>
      <c r="AV47" s="1139"/>
    </row>
    <row r="48" spans="8:48">
      <c r="H48" t="s">
        <v>2750</v>
      </c>
      <c r="P48" s="1142"/>
      <c r="Q48" s="1142"/>
      <c r="V48" s="62"/>
      <c r="AC48" t="s">
        <v>2752</v>
      </c>
      <c r="AE48" s="1139"/>
      <c r="AF48" s="1139"/>
      <c r="AG48" s="1139"/>
      <c r="AH48" s="1139"/>
      <c r="AI48" s="1139"/>
      <c r="AJ48" s="1139"/>
      <c r="AK48" s="1139"/>
      <c r="AL48" s="1139"/>
      <c r="AM48" s="1139"/>
      <c r="AN48" s="1139"/>
      <c r="AO48" s="1139"/>
      <c r="AP48" s="1139"/>
      <c r="AR48" s="1139"/>
      <c r="AS48" s="1139"/>
      <c r="AT48" s="1139"/>
      <c r="AU48" s="1139"/>
      <c r="AV48" s="1139"/>
    </row>
    <row r="49" spans="8:48">
      <c r="H49" t="s">
        <v>2750</v>
      </c>
      <c r="P49" s="1142"/>
      <c r="Q49" s="1142"/>
      <c r="V49" s="62"/>
      <c r="AC49" t="s">
        <v>2752</v>
      </c>
      <c r="AE49" s="1139"/>
      <c r="AF49" s="1139"/>
      <c r="AG49" s="1139"/>
      <c r="AH49" s="1139"/>
      <c r="AI49" s="1139"/>
      <c r="AJ49" s="1139"/>
      <c r="AK49" s="1139"/>
      <c r="AL49" s="1139"/>
      <c r="AM49" s="1139"/>
      <c r="AN49" s="1139"/>
      <c r="AO49" s="1139"/>
      <c r="AP49" s="1139"/>
      <c r="AR49" s="1139"/>
      <c r="AS49" s="1139"/>
      <c r="AT49" s="1139"/>
      <c r="AU49" s="1139"/>
      <c r="AV49" s="1139"/>
    </row>
    <row r="50" spans="8:48">
      <c r="H50" t="s">
        <v>2750</v>
      </c>
      <c r="P50" s="1142"/>
      <c r="Q50" s="1142"/>
      <c r="V50" s="62"/>
      <c r="AC50" t="s">
        <v>2752</v>
      </c>
      <c r="AE50" s="1139"/>
      <c r="AF50" s="1139"/>
      <c r="AG50" s="1139"/>
      <c r="AH50" s="1139"/>
      <c r="AI50" s="1139"/>
      <c r="AJ50" s="1139"/>
      <c r="AK50" s="1139"/>
      <c r="AL50" s="1139"/>
      <c r="AM50" s="1139"/>
      <c r="AN50" s="1139"/>
      <c r="AO50" s="1139"/>
      <c r="AP50" s="1139"/>
      <c r="AR50" s="1139"/>
      <c r="AS50" s="1139"/>
      <c r="AT50" s="1139"/>
      <c r="AU50" s="1139"/>
      <c r="AV50" s="1139"/>
    </row>
    <row r="51" spans="8:48">
      <c r="H51" t="s">
        <v>2750</v>
      </c>
      <c r="P51" s="1142"/>
      <c r="Q51" s="1142"/>
      <c r="V51" s="62"/>
      <c r="AC51" t="s">
        <v>2752</v>
      </c>
      <c r="AE51" s="1139"/>
      <c r="AF51" s="1139"/>
      <c r="AG51" s="1139"/>
      <c r="AH51" s="1139"/>
      <c r="AI51" s="1139"/>
      <c r="AJ51" s="1139"/>
      <c r="AK51" s="1139"/>
      <c r="AL51" s="1139"/>
      <c r="AM51" s="1139"/>
      <c r="AN51" s="1139"/>
      <c r="AO51" s="1139"/>
      <c r="AP51" s="1139"/>
      <c r="AR51" s="1139"/>
      <c r="AS51" s="1139"/>
      <c r="AT51" s="1139"/>
      <c r="AU51" s="1139"/>
      <c r="AV51" s="1139"/>
    </row>
    <row r="52" spans="8:48">
      <c r="H52" t="s">
        <v>2750</v>
      </c>
      <c r="P52" s="1142"/>
      <c r="Q52" s="1142"/>
      <c r="V52" s="62"/>
      <c r="AC52" t="s">
        <v>2752</v>
      </c>
      <c r="AE52" s="1139"/>
      <c r="AF52" s="1139"/>
      <c r="AG52" s="1139"/>
      <c r="AH52" s="1139"/>
      <c r="AI52" s="1139"/>
      <c r="AJ52" s="1139"/>
      <c r="AK52" s="1139"/>
      <c r="AL52" s="1139"/>
      <c r="AM52" s="1139"/>
      <c r="AN52" s="1139"/>
      <c r="AO52" s="1139"/>
      <c r="AP52" s="1139"/>
      <c r="AR52" s="1139"/>
      <c r="AS52" s="1139"/>
      <c r="AT52" s="1139"/>
      <c r="AU52" s="1139"/>
      <c r="AV52" s="1139"/>
    </row>
    <row r="53" spans="8:48">
      <c r="H53" t="s">
        <v>2750</v>
      </c>
      <c r="P53" s="1142"/>
      <c r="Q53" s="1142"/>
      <c r="V53" s="62"/>
      <c r="AC53" t="s">
        <v>2752</v>
      </c>
      <c r="AE53" s="1139"/>
      <c r="AF53" s="1139"/>
      <c r="AG53" s="1139"/>
      <c r="AH53" s="1139"/>
      <c r="AI53" s="1139"/>
      <c r="AJ53" s="1139"/>
      <c r="AK53" s="1139"/>
      <c r="AL53" s="1139"/>
      <c r="AM53" s="1139"/>
      <c r="AN53" s="1139"/>
      <c r="AO53" s="1139"/>
      <c r="AP53" s="1139"/>
      <c r="AR53" s="1139"/>
      <c r="AS53" s="1139"/>
      <c r="AT53" s="1139"/>
      <c r="AU53" s="1139"/>
      <c r="AV53" s="1139"/>
    </row>
    <row r="54" spans="8:48">
      <c r="H54" t="s">
        <v>2750</v>
      </c>
      <c r="P54" s="1142"/>
      <c r="Q54" s="1142"/>
      <c r="V54" s="62"/>
      <c r="AC54" t="s">
        <v>2752</v>
      </c>
      <c r="AE54" s="1139"/>
      <c r="AF54" s="1139"/>
      <c r="AG54" s="1139"/>
      <c r="AH54" s="1139"/>
      <c r="AI54" s="1139"/>
      <c r="AJ54" s="1139"/>
      <c r="AK54" s="1139"/>
      <c r="AL54" s="1139"/>
      <c r="AM54" s="1139"/>
      <c r="AN54" s="1139"/>
      <c r="AO54" s="1139"/>
      <c r="AP54" s="1139"/>
      <c r="AR54" s="1139"/>
      <c r="AS54" s="1139"/>
      <c r="AT54" s="1139"/>
      <c r="AU54" s="1139"/>
      <c r="AV54" s="1139"/>
    </row>
    <row r="55" spans="8:48">
      <c r="H55" t="s">
        <v>2750</v>
      </c>
      <c r="P55" s="1142"/>
      <c r="Q55" s="1142"/>
      <c r="V55" s="62"/>
      <c r="AC55" t="s">
        <v>2752</v>
      </c>
      <c r="AE55" s="1139"/>
      <c r="AF55" s="1139"/>
      <c r="AG55" s="1139"/>
      <c r="AH55" s="1139"/>
      <c r="AI55" s="1139"/>
      <c r="AJ55" s="1139"/>
      <c r="AK55" s="1139"/>
      <c r="AL55" s="1139"/>
      <c r="AM55" s="1139"/>
      <c r="AN55" s="1139"/>
      <c r="AO55" s="1139"/>
      <c r="AP55" s="1139"/>
      <c r="AR55" s="1139"/>
      <c r="AS55" s="1139"/>
      <c r="AT55" s="1139"/>
      <c r="AU55" s="1139"/>
      <c r="AV55" s="1139"/>
    </row>
    <row r="56" spans="8:48">
      <c r="H56" t="s">
        <v>2750</v>
      </c>
      <c r="P56" s="1142"/>
      <c r="Q56" s="1142"/>
      <c r="V56" s="62"/>
      <c r="AC56" t="s">
        <v>2752</v>
      </c>
      <c r="AE56" s="1139"/>
      <c r="AF56" s="1139"/>
      <c r="AG56" s="1139"/>
      <c r="AH56" s="1139"/>
      <c r="AI56" s="1139"/>
      <c r="AJ56" s="1139"/>
      <c r="AK56" s="1139"/>
      <c r="AL56" s="1139"/>
      <c r="AM56" s="1139"/>
      <c r="AN56" s="1139"/>
      <c r="AO56" s="1139"/>
      <c r="AP56" s="1139"/>
      <c r="AR56" s="1139"/>
      <c r="AS56" s="1139"/>
      <c r="AT56" s="1139"/>
      <c r="AU56" s="1139"/>
      <c r="AV56" s="1139"/>
    </row>
    <row r="57" spans="8:48">
      <c r="H57" t="s">
        <v>2750</v>
      </c>
      <c r="P57" s="1142"/>
      <c r="Q57" s="1142"/>
      <c r="V57" s="62"/>
      <c r="AC57" t="s">
        <v>2752</v>
      </c>
      <c r="AE57" s="1139"/>
      <c r="AF57" s="1139"/>
      <c r="AG57" s="1139"/>
      <c r="AH57" s="1139"/>
      <c r="AI57" s="1139"/>
      <c r="AJ57" s="1139"/>
      <c r="AK57" s="1139"/>
      <c r="AL57" s="1139"/>
      <c r="AM57" s="1139"/>
      <c r="AN57" s="1139"/>
      <c r="AO57" s="1139"/>
      <c r="AP57" s="1139"/>
      <c r="AR57" s="1139"/>
      <c r="AS57" s="1139"/>
      <c r="AT57" s="1139"/>
      <c r="AU57" s="1139"/>
      <c r="AV57" s="1139"/>
    </row>
    <row r="58" spans="8:48">
      <c r="H58" t="s">
        <v>2750</v>
      </c>
      <c r="P58" s="1142"/>
      <c r="Q58" s="1142"/>
      <c r="V58" s="62"/>
      <c r="AC58" t="s">
        <v>2752</v>
      </c>
      <c r="AE58" s="1139"/>
      <c r="AF58" s="1139"/>
      <c r="AG58" s="1139"/>
      <c r="AH58" s="1139"/>
      <c r="AI58" s="1139"/>
      <c r="AJ58" s="1139"/>
      <c r="AK58" s="1139"/>
      <c r="AL58" s="1139"/>
      <c r="AM58" s="1139"/>
      <c r="AN58" s="1139"/>
      <c r="AO58" s="1139"/>
      <c r="AP58" s="1139"/>
      <c r="AR58" s="1139"/>
      <c r="AS58" s="1139"/>
      <c r="AT58" s="1139"/>
      <c r="AU58" s="1139"/>
      <c r="AV58" s="1139"/>
    </row>
    <row r="59" spans="8:48">
      <c r="H59" t="s">
        <v>2750</v>
      </c>
      <c r="P59" s="1142"/>
      <c r="Q59" s="1142"/>
      <c r="V59" s="62"/>
      <c r="AC59" t="s">
        <v>2752</v>
      </c>
      <c r="AE59" s="1139"/>
      <c r="AF59" s="1139"/>
      <c r="AG59" s="1139"/>
      <c r="AH59" s="1139"/>
      <c r="AI59" s="1139"/>
      <c r="AJ59" s="1139"/>
      <c r="AK59" s="1139"/>
      <c r="AL59" s="1139"/>
      <c r="AM59" s="1139"/>
      <c r="AN59" s="1139"/>
      <c r="AO59" s="1139"/>
      <c r="AP59" s="1139"/>
      <c r="AR59" s="1139"/>
      <c r="AS59" s="1139"/>
      <c r="AT59" s="1139"/>
      <c r="AU59" s="1139"/>
      <c r="AV59" s="1139"/>
    </row>
    <row r="60" spans="8:48">
      <c r="H60" t="s">
        <v>2750</v>
      </c>
      <c r="P60" s="1142"/>
      <c r="Q60" s="1142"/>
      <c r="V60" s="62"/>
      <c r="AC60" t="s">
        <v>2752</v>
      </c>
      <c r="AE60" s="1139"/>
      <c r="AF60" s="1139"/>
      <c r="AG60" s="1139"/>
      <c r="AH60" s="1139"/>
      <c r="AI60" s="1139"/>
      <c r="AJ60" s="1139"/>
      <c r="AK60" s="1139"/>
      <c r="AL60" s="1139"/>
      <c r="AM60" s="1139"/>
      <c r="AN60" s="1139"/>
      <c r="AO60" s="1139"/>
      <c r="AP60" s="1139"/>
      <c r="AR60" s="1139"/>
      <c r="AS60" s="1139"/>
      <c r="AT60" s="1139"/>
      <c r="AU60" s="1139"/>
      <c r="AV60" s="1139"/>
    </row>
    <row r="61" spans="8:48">
      <c r="H61" t="s">
        <v>2750</v>
      </c>
      <c r="P61" s="1142"/>
      <c r="Q61" s="1142"/>
      <c r="V61" s="62"/>
      <c r="AC61" t="s">
        <v>2752</v>
      </c>
      <c r="AE61" s="1139"/>
      <c r="AF61" s="1139"/>
      <c r="AG61" s="1139"/>
      <c r="AH61" s="1139"/>
      <c r="AI61" s="1139"/>
      <c r="AJ61" s="1139"/>
      <c r="AK61" s="1139"/>
      <c r="AL61" s="1139"/>
      <c r="AM61" s="1139"/>
      <c r="AN61" s="1139"/>
      <c r="AO61" s="1139"/>
      <c r="AP61" s="1139"/>
      <c r="AR61" s="1139"/>
      <c r="AS61" s="1139"/>
      <c r="AT61" s="1139"/>
      <c r="AU61" s="1139"/>
      <c r="AV61" s="1139"/>
    </row>
    <row r="62" spans="8:48">
      <c r="H62" t="s">
        <v>2750</v>
      </c>
      <c r="P62" s="1142"/>
      <c r="Q62" s="1142"/>
      <c r="V62" s="62"/>
      <c r="AC62" t="s">
        <v>2752</v>
      </c>
      <c r="AE62" s="1139"/>
      <c r="AF62" s="1139"/>
      <c r="AG62" s="1139"/>
      <c r="AH62" s="1139"/>
      <c r="AI62" s="1139"/>
      <c r="AJ62" s="1139"/>
      <c r="AK62" s="1139"/>
      <c r="AL62" s="1139"/>
      <c r="AM62" s="1139"/>
      <c r="AN62" s="1139"/>
      <c r="AO62" s="1139"/>
      <c r="AP62" s="1139"/>
      <c r="AR62" s="1139"/>
      <c r="AS62" s="1139"/>
      <c r="AT62" s="1139"/>
      <c r="AU62" s="1139"/>
      <c r="AV62" s="1139"/>
    </row>
    <row r="63" spans="8:48">
      <c r="H63" t="s">
        <v>2750</v>
      </c>
      <c r="P63" s="1142"/>
      <c r="Q63" s="1142"/>
      <c r="V63" s="62"/>
      <c r="AC63" t="s">
        <v>2752</v>
      </c>
      <c r="AE63" s="1139"/>
      <c r="AF63" s="1139"/>
      <c r="AG63" s="1139"/>
      <c r="AH63" s="1139"/>
      <c r="AI63" s="1139"/>
      <c r="AJ63" s="1139"/>
      <c r="AK63" s="1139"/>
      <c r="AL63" s="1139"/>
      <c r="AM63" s="1139"/>
      <c r="AN63" s="1139"/>
      <c r="AO63" s="1139"/>
      <c r="AP63" s="1139"/>
      <c r="AR63" s="1139"/>
      <c r="AS63" s="1139"/>
      <c r="AT63" s="1139"/>
      <c r="AU63" s="1139"/>
      <c r="AV63" s="1139"/>
    </row>
    <row r="64" spans="8:48">
      <c r="H64" t="s">
        <v>2750</v>
      </c>
      <c r="P64" s="1142"/>
      <c r="Q64" s="1142"/>
      <c r="V64" s="62"/>
      <c r="AC64" t="s">
        <v>2752</v>
      </c>
      <c r="AE64" s="1139"/>
      <c r="AF64" s="1139"/>
      <c r="AG64" s="1139"/>
      <c r="AH64" s="1139"/>
      <c r="AI64" s="1139"/>
      <c r="AJ64" s="1139"/>
      <c r="AK64" s="1139"/>
      <c r="AL64" s="1139"/>
      <c r="AM64" s="1139"/>
      <c r="AN64" s="1139"/>
      <c r="AO64" s="1139"/>
      <c r="AP64" s="1139"/>
      <c r="AR64" s="1139"/>
      <c r="AS64" s="1139"/>
      <c r="AT64" s="1139"/>
      <c r="AU64" s="1139"/>
      <c r="AV64" s="1139"/>
    </row>
    <row r="65" spans="8:48">
      <c r="H65" t="s">
        <v>2750</v>
      </c>
      <c r="P65" s="1142"/>
      <c r="Q65" s="1142"/>
      <c r="V65" s="62"/>
      <c r="AC65" t="s">
        <v>2752</v>
      </c>
      <c r="AE65" s="1139"/>
      <c r="AF65" s="1139"/>
      <c r="AG65" s="1139"/>
      <c r="AH65" s="1139"/>
      <c r="AI65" s="1139"/>
      <c r="AJ65" s="1139"/>
      <c r="AK65" s="1139"/>
      <c r="AL65" s="1139"/>
      <c r="AM65" s="1139"/>
      <c r="AN65" s="1139"/>
      <c r="AO65" s="1139"/>
      <c r="AP65" s="1139"/>
      <c r="AR65" s="1139"/>
      <c r="AS65" s="1139"/>
      <c r="AT65" s="1139"/>
      <c r="AU65" s="1139"/>
      <c r="AV65" s="1139"/>
    </row>
    <row r="66" spans="8:48">
      <c r="H66" t="s">
        <v>2750</v>
      </c>
      <c r="P66" s="1142"/>
      <c r="Q66" s="1142"/>
      <c r="V66" s="62"/>
      <c r="AC66" t="s">
        <v>2752</v>
      </c>
      <c r="AE66" s="1139"/>
      <c r="AF66" s="1139"/>
      <c r="AG66" s="1139"/>
      <c r="AH66" s="1139"/>
      <c r="AI66" s="1139"/>
      <c r="AJ66" s="1139"/>
      <c r="AK66" s="1139"/>
      <c r="AL66" s="1139"/>
      <c r="AM66" s="1139"/>
      <c r="AN66" s="1139"/>
      <c r="AO66" s="1139"/>
      <c r="AP66" s="1139"/>
      <c r="AR66" s="1139"/>
      <c r="AS66" s="1139"/>
      <c r="AT66" s="1139"/>
      <c r="AU66" s="1139"/>
      <c r="AV66" s="1139"/>
    </row>
    <row r="67" spans="8:48">
      <c r="H67" t="s">
        <v>2750</v>
      </c>
      <c r="P67" s="1142"/>
      <c r="Q67" s="1142"/>
      <c r="V67" s="62"/>
      <c r="AC67" t="s">
        <v>2752</v>
      </c>
      <c r="AE67" s="1139"/>
      <c r="AF67" s="1139"/>
      <c r="AG67" s="1139"/>
      <c r="AH67" s="1139"/>
      <c r="AI67" s="1139"/>
      <c r="AJ67" s="1139"/>
      <c r="AK67" s="1139"/>
      <c r="AL67" s="1139"/>
      <c r="AM67" s="1139"/>
      <c r="AN67" s="1139"/>
      <c r="AO67" s="1139"/>
      <c r="AP67" s="1139"/>
      <c r="AR67" s="1139"/>
      <c r="AS67" s="1139"/>
      <c r="AT67" s="1139"/>
      <c r="AU67" s="1139"/>
      <c r="AV67" s="1139"/>
    </row>
    <row r="68" spans="8:48">
      <c r="H68" t="s">
        <v>2750</v>
      </c>
      <c r="P68" s="1142"/>
      <c r="Q68" s="1142"/>
      <c r="V68" s="62"/>
      <c r="AC68" t="s">
        <v>2752</v>
      </c>
      <c r="AE68" s="1139"/>
      <c r="AF68" s="1139"/>
      <c r="AG68" s="1139"/>
      <c r="AH68" s="1139"/>
      <c r="AI68" s="1139"/>
      <c r="AJ68" s="1139"/>
      <c r="AK68" s="1139"/>
      <c r="AL68" s="1139"/>
      <c r="AM68" s="1139"/>
      <c r="AN68" s="1139"/>
      <c r="AO68" s="1139"/>
      <c r="AP68" s="1139"/>
      <c r="AR68" s="1139"/>
      <c r="AS68" s="1139"/>
      <c r="AT68" s="1139"/>
      <c r="AU68" s="1139"/>
      <c r="AV68" s="1139"/>
    </row>
    <row r="69" spans="8:48">
      <c r="H69" t="s">
        <v>2750</v>
      </c>
      <c r="P69" s="1142"/>
      <c r="Q69" s="1142"/>
      <c r="V69" s="62"/>
      <c r="AC69" t="s">
        <v>2752</v>
      </c>
      <c r="AE69" s="1139"/>
      <c r="AF69" s="1139"/>
      <c r="AG69" s="1139"/>
      <c r="AH69" s="1139"/>
      <c r="AI69" s="1139"/>
      <c r="AJ69" s="1139"/>
      <c r="AK69" s="1139"/>
      <c r="AL69" s="1139"/>
      <c r="AM69" s="1139"/>
      <c r="AN69" s="1139"/>
      <c r="AO69" s="1139"/>
      <c r="AP69" s="1139"/>
      <c r="AR69" s="1139"/>
      <c r="AS69" s="1139"/>
      <c r="AT69" s="1139"/>
      <c r="AU69" s="1139"/>
      <c r="AV69" s="1139"/>
    </row>
    <row r="70" spans="8:48">
      <c r="H70" t="s">
        <v>2750</v>
      </c>
      <c r="P70" s="1142"/>
      <c r="Q70" s="1142"/>
      <c r="V70" s="62"/>
      <c r="AC70" t="s">
        <v>2752</v>
      </c>
      <c r="AE70" s="1139"/>
      <c r="AF70" s="1139"/>
      <c r="AG70" s="1139"/>
      <c r="AH70" s="1139"/>
      <c r="AI70" s="1139"/>
      <c r="AJ70" s="1139"/>
      <c r="AK70" s="1139"/>
      <c r="AL70" s="1139"/>
      <c r="AM70" s="1139"/>
      <c r="AN70" s="1139"/>
      <c r="AO70" s="1139"/>
      <c r="AP70" s="1139"/>
      <c r="AR70" s="1139"/>
      <c r="AS70" s="1139"/>
      <c r="AT70" s="1139"/>
      <c r="AU70" s="1139"/>
      <c r="AV70" s="1139"/>
    </row>
    <row r="71" spans="8:48">
      <c r="H71" t="s">
        <v>2750</v>
      </c>
      <c r="P71" s="1142"/>
      <c r="Q71" s="1142"/>
      <c r="V71" s="62"/>
      <c r="AC71" t="s">
        <v>2752</v>
      </c>
      <c r="AE71" s="1139"/>
      <c r="AF71" s="1139"/>
      <c r="AG71" s="1139"/>
      <c r="AH71" s="1139"/>
      <c r="AI71" s="1139"/>
      <c r="AJ71" s="1139"/>
      <c r="AK71" s="1139"/>
      <c r="AL71" s="1139"/>
      <c r="AM71" s="1139"/>
      <c r="AN71" s="1139"/>
      <c r="AO71" s="1139"/>
      <c r="AP71" s="1139"/>
      <c r="AR71" s="1139"/>
      <c r="AS71" s="1139"/>
      <c r="AT71" s="1139"/>
      <c r="AU71" s="1139"/>
      <c r="AV71" s="1139"/>
    </row>
    <row r="72" spans="8:48">
      <c r="H72" t="s">
        <v>2750</v>
      </c>
      <c r="P72" s="1142"/>
      <c r="Q72" s="1142"/>
      <c r="V72" s="62"/>
      <c r="AC72" t="s">
        <v>2752</v>
      </c>
      <c r="AE72" s="1139"/>
      <c r="AF72" s="1139"/>
      <c r="AG72" s="1139"/>
      <c r="AH72" s="1139"/>
      <c r="AI72" s="1139"/>
      <c r="AJ72" s="1139"/>
      <c r="AK72" s="1139"/>
      <c r="AL72" s="1139"/>
      <c r="AM72" s="1139"/>
      <c r="AN72" s="1139"/>
      <c r="AO72" s="1139"/>
      <c r="AP72" s="1139"/>
      <c r="AR72" s="1139"/>
      <c r="AS72" s="1139"/>
      <c r="AT72" s="1139"/>
      <c r="AU72" s="1139"/>
      <c r="AV72" s="1139"/>
    </row>
    <row r="73" spans="8:48">
      <c r="H73" t="s">
        <v>2750</v>
      </c>
      <c r="P73" s="1142"/>
      <c r="Q73" s="1142"/>
      <c r="V73" s="62"/>
      <c r="AC73" t="s">
        <v>2752</v>
      </c>
      <c r="AE73" s="1139"/>
      <c r="AF73" s="1139"/>
      <c r="AG73" s="1139"/>
      <c r="AH73" s="1139"/>
      <c r="AI73" s="1139"/>
      <c r="AJ73" s="1139"/>
      <c r="AK73" s="1139"/>
      <c r="AL73" s="1139"/>
      <c r="AM73" s="1139"/>
      <c r="AN73" s="1139"/>
      <c r="AO73" s="1139"/>
      <c r="AP73" s="1139"/>
      <c r="AR73" s="1139"/>
      <c r="AS73" s="1139"/>
      <c r="AT73" s="1139"/>
      <c r="AU73" s="1139"/>
      <c r="AV73" s="1139"/>
    </row>
    <row r="74" spans="8:48">
      <c r="H74" t="s">
        <v>2750</v>
      </c>
      <c r="P74" s="1142"/>
      <c r="Q74" s="1142"/>
      <c r="V74" s="62"/>
      <c r="AC74" t="s">
        <v>2752</v>
      </c>
      <c r="AE74" s="1139"/>
      <c r="AF74" s="1139"/>
      <c r="AG74" s="1139"/>
      <c r="AH74" s="1139"/>
      <c r="AI74" s="1139"/>
      <c r="AJ74" s="1139"/>
      <c r="AK74" s="1139"/>
      <c r="AL74" s="1139"/>
      <c r="AM74" s="1139"/>
      <c r="AN74" s="1139"/>
      <c r="AO74" s="1139"/>
      <c r="AP74" s="1139"/>
      <c r="AR74" s="1139"/>
      <c r="AS74" s="1139"/>
      <c r="AT74" s="1139"/>
      <c r="AU74" s="1139"/>
      <c r="AV74" s="1139"/>
    </row>
    <row r="75" spans="8:48">
      <c r="H75" t="s">
        <v>2750</v>
      </c>
      <c r="P75" s="1142"/>
      <c r="Q75" s="1142"/>
      <c r="V75" s="62"/>
      <c r="AC75" t="s">
        <v>2752</v>
      </c>
      <c r="AE75" s="1139"/>
      <c r="AF75" s="1139"/>
      <c r="AG75" s="1139"/>
      <c r="AH75" s="1139"/>
      <c r="AI75" s="1139"/>
      <c r="AJ75" s="1139"/>
      <c r="AK75" s="1139"/>
      <c r="AL75" s="1139"/>
      <c r="AM75" s="1139"/>
      <c r="AN75" s="1139"/>
      <c r="AO75" s="1139"/>
      <c r="AP75" s="1139"/>
      <c r="AR75" s="1139"/>
      <c r="AS75" s="1139"/>
      <c r="AT75" s="1139"/>
      <c r="AU75" s="1139"/>
      <c r="AV75" s="1139"/>
    </row>
    <row r="76" spans="8:48">
      <c r="H76" t="s">
        <v>2750</v>
      </c>
      <c r="P76" s="1142"/>
      <c r="Q76" s="1142"/>
      <c r="V76" s="62"/>
      <c r="AC76" t="s">
        <v>2752</v>
      </c>
      <c r="AE76" s="1139"/>
      <c r="AF76" s="1139"/>
      <c r="AG76" s="1139"/>
      <c r="AH76" s="1139"/>
      <c r="AI76" s="1139"/>
      <c r="AJ76" s="1139"/>
      <c r="AK76" s="1139"/>
      <c r="AL76" s="1139"/>
      <c r="AM76" s="1139"/>
      <c r="AN76" s="1139"/>
      <c r="AO76" s="1139"/>
      <c r="AP76" s="1139"/>
      <c r="AR76" s="1139"/>
      <c r="AS76" s="1139"/>
      <c r="AT76" s="1139"/>
      <c r="AU76" s="1139"/>
      <c r="AV76" s="1139"/>
    </row>
    <row r="77" spans="8:48">
      <c r="H77" t="s">
        <v>2750</v>
      </c>
      <c r="P77" s="1142"/>
      <c r="Q77" s="1142"/>
      <c r="V77" s="62"/>
      <c r="AC77" t="s">
        <v>2752</v>
      </c>
      <c r="AE77" s="1139"/>
      <c r="AF77" s="1139"/>
      <c r="AG77" s="1139"/>
      <c r="AH77" s="1139"/>
      <c r="AI77" s="1139"/>
      <c r="AJ77" s="1139"/>
      <c r="AK77" s="1139"/>
      <c r="AL77" s="1139"/>
      <c r="AM77" s="1139"/>
      <c r="AN77" s="1139"/>
      <c r="AO77" s="1139"/>
      <c r="AP77" s="1139"/>
      <c r="AR77" s="1139"/>
      <c r="AS77" s="1139"/>
      <c r="AT77" s="1139"/>
      <c r="AU77" s="1139"/>
      <c r="AV77" s="1139"/>
    </row>
    <row r="78" spans="8:48">
      <c r="H78" t="s">
        <v>2750</v>
      </c>
      <c r="P78" s="1142"/>
      <c r="Q78" s="1142"/>
      <c r="V78" s="62"/>
      <c r="AC78" t="s">
        <v>2752</v>
      </c>
      <c r="AE78" s="1139"/>
      <c r="AF78" s="1139"/>
      <c r="AG78" s="1139"/>
      <c r="AH78" s="1139"/>
      <c r="AI78" s="1139"/>
      <c r="AJ78" s="1139"/>
      <c r="AK78" s="1139"/>
      <c r="AL78" s="1139"/>
      <c r="AM78" s="1139"/>
      <c r="AN78" s="1139"/>
      <c r="AO78" s="1139"/>
      <c r="AP78" s="1139"/>
      <c r="AR78" s="1139"/>
      <c r="AS78" s="1139"/>
      <c r="AT78" s="1139"/>
      <c r="AU78" s="1139"/>
      <c r="AV78" s="1139"/>
    </row>
    <row r="79" spans="8:48">
      <c r="H79" t="s">
        <v>2750</v>
      </c>
      <c r="P79" s="1142"/>
      <c r="Q79" s="1142"/>
      <c r="V79" s="62"/>
      <c r="AC79" t="s">
        <v>2752</v>
      </c>
      <c r="AE79" s="1139"/>
      <c r="AF79" s="1139"/>
      <c r="AG79" s="1139"/>
      <c r="AH79" s="1139"/>
      <c r="AI79" s="1139"/>
      <c r="AJ79" s="1139"/>
      <c r="AK79" s="1139"/>
      <c r="AL79" s="1139"/>
      <c r="AM79" s="1139"/>
      <c r="AN79" s="1139"/>
      <c r="AO79" s="1139"/>
      <c r="AP79" s="1139"/>
      <c r="AR79" s="1139"/>
      <c r="AS79" s="1139"/>
      <c r="AT79" s="1139"/>
      <c r="AU79" s="1139"/>
      <c r="AV79" s="1139"/>
    </row>
    <row r="80" spans="8:48">
      <c r="H80" t="s">
        <v>2750</v>
      </c>
      <c r="P80" s="1142"/>
      <c r="Q80" s="1142"/>
      <c r="V80" s="62"/>
      <c r="AC80" t="s">
        <v>2752</v>
      </c>
      <c r="AE80" s="1139"/>
      <c r="AF80" s="1139"/>
      <c r="AG80" s="1139"/>
      <c r="AH80" s="1139"/>
      <c r="AI80" s="1139"/>
      <c r="AJ80" s="1139"/>
      <c r="AK80" s="1139"/>
      <c r="AL80" s="1139"/>
      <c r="AM80" s="1139"/>
      <c r="AN80" s="1139"/>
      <c r="AO80" s="1139"/>
      <c r="AP80" s="1139"/>
      <c r="AR80" s="1139"/>
      <c r="AS80" s="1139"/>
      <c r="AT80" s="1139"/>
      <c r="AU80" s="1139"/>
      <c r="AV80" s="1139"/>
    </row>
    <row r="81" spans="1:90">
      <c r="H81" t="s">
        <v>2750</v>
      </c>
      <c r="P81" s="1142"/>
      <c r="Q81" s="1142"/>
      <c r="V81" s="62"/>
      <c r="AC81" t="s">
        <v>2752</v>
      </c>
      <c r="AE81" s="1139"/>
      <c r="AF81" s="1139"/>
      <c r="AG81" s="1139"/>
      <c r="AH81" s="1139"/>
      <c r="AI81" s="1139"/>
      <c r="AJ81" s="1139"/>
      <c r="AK81" s="1139"/>
      <c r="AL81" s="1139"/>
      <c r="AM81" s="1139"/>
      <c r="AN81" s="1139"/>
      <c r="AO81" s="1139"/>
      <c r="AP81" s="1139"/>
      <c r="AR81" s="1139"/>
      <c r="AS81" s="1139"/>
      <c r="AT81" s="1139"/>
      <c r="AU81" s="1139"/>
      <c r="AV81" s="1139"/>
    </row>
    <row r="82" spans="1:90">
      <c r="H82" t="s">
        <v>2750</v>
      </c>
      <c r="P82" s="1142"/>
      <c r="Q82" s="1142"/>
      <c r="V82" s="62"/>
      <c r="AC82" t="s">
        <v>2752</v>
      </c>
      <c r="AE82" s="1139"/>
      <c r="AF82" s="1139"/>
      <c r="AG82" s="1139"/>
      <c r="AH82" s="1139"/>
      <c r="AI82" s="1139"/>
      <c r="AJ82" s="1139"/>
      <c r="AK82" s="1139"/>
      <c r="AL82" s="1139"/>
      <c r="AM82" s="1139"/>
      <c r="AN82" s="1139"/>
      <c r="AO82" s="1139"/>
      <c r="AP82" s="1139"/>
      <c r="AR82" s="1139"/>
      <c r="AS82" s="1139"/>
      <c r="AT82" s="1139"/>
      <c r="AU82" s="1139"/>
      <c r="AV82" s="1139"/>
    </row>
    <row r="83" spans="1:90">
      <c r="H83" t="s">
        <v>2750</v>
      </c>
      <c r="P83" s="1142"/>
      <c r="Q83" s="1142"/>
      <c r="V83" s="62"/>
      <c r="AC83" t="s">
        <v>2752</v>
      </c>
      <c r="AE83" s="1139"/>
      <c r="AF83" s="1139"/>
      <c r="AG83" s="1139"/>
      <c r="AH83" s="1139"/>
      <c r="AI83" s="1139"/>
      <c r="AJ83" s="1139"/>
      <c r="AK83" s="1139"/>
      <c r="AL83" s="1139"/>
      <c r="AM83" s="1139"/>
      <c r="AN83" s="1139"/>
      <c r="AO83" s="1139"/>
      <c r="AP83" s="1139"/>
      <c r="AR83" s="1139"/>
      <c r="AS83" s="1139"/>
      <c r="AT83" s="1139"/>
      <c r="AU83" s="1139"/>
      <c r="AV83" s="1139"/>
    </row>
    <row r="84" spans="1:90">
      <c r="H84" t="s">
        <v>2750</v>
      </c>
      <c r="P84" s="1142"/>
      <c r="Q84" s="1142"/>
      <c r="V84" s="62"/>
      <c r="AC84" t="s">
        <v>2752</v>
      </c>
      <c r="AE84" s="1139"/>
      <c r="AF84" s="1139"/>
      <c r="AG84" s="1139"/>
      <c r="AH84" s="1139"/>
      <c r="AI84" s="1139"/>
      <c r="AJ84" s="1139"/>
      <c r="AK84" s="1139"/>
      <c r="AL84" s="1139"/>
      <c r="AM84" s="1139"/>
      <c r="AN84" s="1139"/>
      <c r="AO84" s="1139"/>
      <c r="AP84" s="1139"/>
      <c r="AR84" s="1139"/>
      <c r="AS84" s="1139"/>
      <c r="AT84" s="1139"/>
      <c r="AU84" s="1139"/>
      <c r="AV84" s="1139"/>
    </row>
    <row r="85" spans="1:90">
      <c r="H85" t="s">
        <v>2750</v>
      </c>
      <c r="P85" s="1142"/>
      <c r="Q85" s="1142"/>
      <c r="V85" s="62"/>
      <c r="AC85" t="s">
        <v>2752</v>
      </c>
      <c r="AE85" s="1139"/>
      <c r="AF85" s="1139"/>
      <c r="AG85" s="1139"/>
      <c r="AH85" s="1139"/>
      <c r="AI85" s="1139"/>
      <c r="AJ85" s="1139"/>
      <c r="AK85" s="1139"/>
      <c r="AL85" s="1139"/>
      <c r="AM85" s="1139"/>
      <c r="AN85" s="1139"/>
      <c r="AO85" s="1139"/>
      <c r="AP85" s="1139"/>
      <c r="AR85" s="1139"/>
      <c r="AS85" s="1139"/>
      <c r="AT85" s="1139"/>
      <c r="AU85" s="1139"/>
      <c r="AV85" s="1139"/>
    </row>
    <row r="86" spans="1:90">
      <c r="H86" t="s">
        <v>2750</v>
      </c>
      <c r="P86" s="1142"/>
      <c r="Q86" s="1142"/>
      <c r="V86" s="62"/>
      <c r="AC86" t="s">
        <v>2752</v>
      </c>
      <c r="AE86" s="1139"/>
      <c r="AF86" s="1139"/>
      <c r="AG86" s="1139"/>
      <c r="AH86" s="1139"/>
      <c r="AI86" s="1139"/>
      <c r="AJ86" s="1139"/>
      <c r="AK86" s="1139"/>
      <c r="AL86" s="1139"/>
      <c r="AM86" s="1139"/>
      <c r="AN86" s="1139"/>
      <c r="AO86" s="1139"/>
      <c r="AP86" s="1139"/>
      <c r="AR86" s="1139"/>
      <c r="AS86" s="1139"/>
      <c r="AT86" s="1139"/>
      <c r="AU86" s="1139"/>
      <c r="AV86" s="1139"/>
    </row>
    <row r="87" spans="1:90">
      <c r="H87" t="s">
        <v>2750</v>
      </c>
      <c r="P87" s="1142"/>
      <c r="Q87" s="1142"/>
      <c r="V87" s="62"/>
      <c r="AC87" t="s">
        <v>2752</v>
      </c>
      <c r="AE87" s="1139"/>
      <c r="AF87" s="1139"/>
      <c r="AG87" s="1139"/>
      <c r="AH87" s="1139"/>
      <c r="AI87" s="1139"/>
      <c r="AJ87" s="1139"/>
      <c r="AK87" s="1139"/>
      <c r="AL87" s="1139"/>
      <c r="AM87" s="1139"/>
      <c r="AN87" s="1139"/>
      <c r="AO87" s="1139"/>
      <c r="AP87" s="1139"/>
      <c r="AR87" s="1139"/>
      <c r="AS87" s="1139"/>
      <c r="AT87" s="1139"/>
      <c r="AU87" s="1139"/>
      <c r="AV87" s="1139"/>
    </row>
    <row r="88" spans="1:90">
      <c r="H88" t="s">
        <v>2750</v>
      </c>
      <c r="P88" s="1142"/>
      <c r="Q88" s="1142"/>
      <c r="V88" s="62"/>
      <c r="AC88" t="s">
        <v>2752</v>
      </c>
      <c r="AE88" s="1139"/>
      <c r="AF88" s="1139"/>
      <c r="AG88" s="1139"/>
      <c r="AH88" s="1139"/>
      <c r="AI88" s="1139"/>
      <c r="AJ88" s="1139"/>
      <c r="AK88" s="1139"/>
      <c r="AL88" s="1139"/>
      <c r="AM88" s="1139"/>
      <c r="AN88" s="1139"/>
      <c r="AO88" s="1139"/>
      <c r="AP88" s="1139"/>
      <c r="AR88" s="1139"/>
      <c r="AS88" s="1139"/>
      <c r="AT88" s="1139"/>
      <c r="AU88" s="1139"/>
      <c r="AV88" s="1139"/>
    </row>
    <row r="89" spans="1:90">
      <c r="H89" t="s">
        <v>2750</v>
      </c>
      <c r="P89" s="1142"/>
      <c r="Q89" s="1142"/>
      <c r="V89" s="62"/>
      <c r="AC89" t="s">
        <v>2752</v>
      </c>
      <c r="AE89" s="1139"/>
      <c r="AF89" s="1139"/>
      <c r="AG89" s="1139"/>
      <c r="AH89" s="1139"/>
      <c r="AI89" s="1139"/>
      <c r="AJ89" s="1139"/>
      <c r="AK89" s="1139"/>
      <c r="AL89" s="1139"/>
      <c r="AM89" s="1139"/>
      <c r="AN89" s="1139"/>
      <c r="AO89" s="1139"/>
      <c r="AP89" s="1139"/>
      <c r="AR89" s="1139"/>
      <c r="AS89" s="1139"/>
      <c r="AT89" s="1139"/>
      <c r="AU89" s="1139"/>
      <c r="AV89" s="1139"/>
    </row>
    <row r="90" spans="1:90">
      <c r="H90" t="s">
        <v>2750</v>
      </c>
      <c r="P90" s="1142"/>
      <c r="Q90" s="1142"/>
      <c r="V90" s="62"/>
      <c r="AC90" t="s">
        <v>2752</v>
      </c>
      <c r="AE90" s="1139"/>
      <c r="AF90" s="1139"/>
      <c r="AG90" s="1139"/>
      <c r="AH90" s="1139"/>
      <c r="AI90" s="1139"/>
      <c r="AJ90" s="1139"/>
      <c r="AK90" s="1139"/>
      <c r="AL90" s="1139"/>
      <c r="AM90" s="1139"/>
      <c r="AN90" s="1139"/>
      <c r="AO90" s="1139"/>
      <c r="AP90" s="1139"/>
      <c r="AR90" s="1139"/>
      <c r="AS90" s="1139"/>
      <c r="AT90" s="1139"/>
      <c r="AU90" s="1139"/>
      <c r="AV90" s="1139"/>
    </row>
    <row r="91" spans="1:90">
      <c r="H91" t="s">
        <v>2750</v>
      </c>
      <c r="P91" s="1142"/>
      <c r="Q91" s="1142"/>
      <c r="V91" s="62"/>
      <c r="AC91" t="s">
        <v>2752</v>
      </c>
      <c r="AE91" s="1139"/>
      <c r="AF91" s="1139"/>
      <c r="AG91" s="1139"/>
      <c r="AH91" s="1139"/>
      <c r="AI91" s="1139"/>
      <c r="AJ91" s="1139"/>
      <c r="AK91" s="1139"/>
      <c r="AL91" s="1139"/>
      <c r="AM91" s="1139"/>
      <c r="AN91" s="1139"/>
      <c r="AO91" s="1139"/>
      <c r="AP91" s="1139"/>
      <c r="AR91" s="1139"/>
      <c r="AS91" s="1139"/>
      <c r="AT91" s="1139"/>
      <c r="AU91" s="1139"/>
      <c r="AV91" s="1139"/>
    </row>
    <row r="92" spans="1:90">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row>
    <row r="93" spans="1:90" s="1" customFormat="1">
      <c r="A93" s="42"/>
      <c r="B93" s="48" t="s">
        <v>2758</v>
      </c>
      <c r="P93" s="70"/>
      <c r="Q93" s="70"/>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c r="CJ93" s="68"/>
      <c r="CK93" s="68"/>
      <c r="CL93" s="68"/>
    </row>
    <row r="94" spans="1:90">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67"/>
      <c r="CB94" s="67"/>
      <c r="CC94" s="67"/>
      <c r="CD94" s="67"/>
      <c r="CE94" s="67"/>
      <c r="CF94" s="67"/>
      <c r="CG94" s="67"/>
      <c r="CH94" s="67"/>
      <c r="CI94" s="67"/>
      <c r="CJ94" s="67"/>
      <c r="CK94" s="67"/>
      <c r="CL94" s="67"/>
    </row>
    <row r="95" spans="1:90">
      <c r="H95" t="s">
        <v>2759</v>
      </c>
      <c r="P95" s="71" t="str">
        <f>IF(P13="","",P13)</f>
        <v/>
      </c>
      <c r="Q95" s="71" t="str">
        <f>IF(Q13="","",Q13)</f>
        <v/>
      </c>
      <c r="V95" s="62"/>
      <c r="AC95" t="s">
        <v>2752</v>
      </c>
      <c r="AE95" s="1139"/>
      <c r="AF95" s="1139"/>
      <c r="AG95" s="1139"/>
      <c r="AH95" s="1139"/>
      <c r="AI95" s="1139"/>
      <c r="AJ95" s="1139"/>
      <c r="AK95" s="1139"/>
      <c r="AL95" s="1139"/>
      <c r="AM95" s="1139"/>
      <c r="AN95" s="1139"/>
      <c r="AO95" s="1139"/>
      <c r="AP95" s="1139"/>
    </row>
    <row r="96" spans="1:90">
      <c r="H96" t="s">
        <v>2759</v>
      </c>
      <c r="P96" s="71" t="str">
        <f t="shared" ref="P96:Q96" si="0">IF(P14="","",P14)</f>
        <v/>
      </c>
      <c r="Q96" s="71" t="str">
        <f t="shared" si="0"/>
        <v/>
      </c>
      <c r="V96" s="62"/>
      <c r="AC96" t="s">
        <v>2752</v>
      </c>
      <c r="AE96" s="1139"/>
      <c r="AF96" s="1139"/>
      <c r="AG96" s="1139"/>
      <c r="AH96" s="1139"/>
      <c r="AI96" s="1139"/>
      <c r="AJ96" s="1139"/>
      <c r="AK96" s="1139"/>
      <c r="AL96" s="1139"/>
      <c r="AM96" s="1139"/>
      <c r="AN96" s="1139"/>
      <c r="AO96" s="1139"/>
      <c r="AP96" s="1139"/>
    </row>
    <row r="97" spans="8:42">
      <c r="H97" t="s">
        <v>2759</v>
      </c>
      <c r="P97" s="71" t="str">
        <f t="shared" ref="P97:Q97" si="1">IF(P15="","",P15)</f>
        <v/>
      </c>
      <c r="Q97" s="71" t="str">
        <f t="shared" si="1"/>
        <v/>
      </c>
      <c r="V97" s="62"/>
      <c r="AC97" t="s">
        <v>2752</v>
      </c>
      <c r="AE97" s="1139"/>
      <c r="AF97" s="1139"/>
      <c r="AG97" s="1139"/>
      <c r="AH97" s="1139"/>
      <c r="AI97" s="1139"/>
      <c r="AJ97" s="1139"/>
      <c r="AK97" s="1139"/>
      <c r="AL97" s="1139"/>
      <c r="AM97" s="1139"/>
      <c r="AN97" s="1139"/>
      <c r="AO97" s="1139"/>
      <c r="AP97" s="1139"/>
    </row>
    <row r="98" spans="8:42">
      <c r="H98" t="s">
        <v>2759</v>
      </c>
      <c r="P98" s="71" t="str">
        <f t="shared" ref="P98:Q98" si="2">IF(P16="","",P16)</f>
        <v/>
      </c>
      <c r="Q98" s="71" t="str">
        <f t="shared" si="2"/>
        <v/>
      </c>
      <c r="V98" s="62"/>
      <c r="AC98" t="s">
        <v>2752</v>
      </c>
      <c r="AE98" s="1139"/>
      <c r="AF98" s="1139"/>
      <c r="AG98" s="1139"/>
      <c r="AH98" s="1139"/>
      <c r="AI98" s="1139"/>
      <c r="AJ98" s="1139"/>
      <c r="AK98" s="1139"/>
      <c r="AL98" s="1139"/>
      <c r="AM98" s="1139"/>
      <c r="AN98" s="1139"/>
      <c r="AO98" s="1139"/>
      <c r="AP98" s="1139"/>
    </row>
    <row r="99" spans="8:42">
      <c r="H99" t="s">
        <v>2759</v>
      </c>
      <c r="P99" s="71" t="str">
        <f t="shared" ref="P99:Q99" si="3">IF(P17="","",P17)</f>
        <v/>
      </c>
      <c r="Q99" s="71" t="str">
        <f t="shared" si="3"/>
        <v/>
      </c>
      <c r="V99" s="62"/>
      <c r="AC99" t="s">
        <v>2752</v>
      </c>
      <c r="AE99" s="1139"/>
      <c r="AF99" s="1139"/>
      <c r="AG99" s="1139"/>
      <c r="AH99" s="1139"/>
      <c r="AI99" s="1139"/>
      <c r="AJ99" s="1139"/>
      <c r="AK99" s="1139"/>
      <c r="AL99" s="1139"/>
      <c r="AM99" s="1139"/>
      <c r="AN99" s="1139"/>
      <c r="AO99" s="1139"/>
      <c r="AP99" s="1139"/>
    </row>
    <row r="100" spans="8:42">
      <c r="H100" t="s">
        <v>2759</v>
      </c>
      <c r="P100" s="71" t="str">
        <f t="shared" ref="P100:Q100" si="4">IF(P18="","",P18)</f>
        <v/>
      </c>
      <c r="Q100" s="71" t="str">
        <f t="shared" si="4"/>
        <v/>
      </c>
      <c r="V100" s="62"/>
      <c r="AC100" t="s">
        <v>2752</v>
      </c>
      <c r="AE100" s="1139"/>
      <c r="AF100" s="1139"/>
      <c r="AG100" s="1139"/>
      <c r="AH100" s="1139"/>
      <c r="AI100" s="1139"/>
      <c r="AJ100" s="1139"/>
      <c r="AK100" s="1139"/>
      <c r="AL100" s="1139"/>
      <c r="AM100" s="1139"/>
      <c r="AN100" s="1139"/>
      <c r="AO100" s="1139"/>
      <c r="AP100" s="1139"/>
    </row>
    <row r="101" spans="8:42">
      <c r="H101" t="s">
        <v>2759</v>
      </c>
      <c r="P101" s="71" t="str">
        <f t="shared" ref="P101:Q101" si="5">IF(P19="","",P19)</f>
        <v/>
      </c>
      <c r="Q101" s="71" t="str">
        <f t="shared" si="5"/>
        <v/>
      </c>
      <c r="V101" s="62"/>
      <c r="AC101" t="s">
        <v>2752</v>
      </c>
      <c r="AE101" s="1139"/>
      <c r="AF101" s="1139"/>
      <c r="AG101" s="1139"/>
      <c r="AH101" s="1139"/>
      <c r="AI101" s="1139"/>
      <c r="AJ101" s="1139"/>
      <c r="AK101" s="1139"/>
      <c r="AL101" s="1139"/>
      <c r="AM101" s="1139"/>
      <c r="AN101" s="1139"/>
      <c r="AO101" s="1139"/>
      <c r="AP101" s="1139"/>
    </row>
    <row r="102" spans="8:42">
      <c r="H102" t="s">
        <v>2759</v>
      </c>
      <c r="P102" s="71" t="str">
        <f t="shared" ref="P102:Q102" si="6">IF(P20="","",P20)</f>
        <v/>
      </c>
      <c r="Q102" s="71" t="str">
        <f t="shared" si="6"/>
        <v/>
      </c>
      <c r="V102" s="62"/>
      <c r="AC102" t="s">
        <v>2752</v>
      </c>
      <c r="AE102" s="1139"/>
      <c r="AF102" s="1139"/>
      <c r="AG102" s="1139"/>
      <c r="AH102" s="1139"/>
      <c r="AI102" s="1139"/>
      <c r="AJ102" s="1139"/>
      <c r="AK102" s="1139"/>
      <c r="AL102" s="1139"/>
      <c r="AM102" s="1139"/>
      <c r="AN102" s="1139"/>
      <c r="AO102" s="1139"/>
      <c r="AP102" s="1139"/>
    </row>
    <row r="103" spans="8:42">
      <c r="H103" t="s">
        <v>2759</v>
      </c>
      <c r="P103" s="71" t="str">
        <f t="shared" ref="P103:Q103" si="7">IF(P21="","",P21)</f>
        <v/>
      </c>
      <c r="Q103" s="71" t="str">
        <f t="shared" si="7"/>
        <v/>
      </c>
      <c r="V103" s="62"/>
      <c r="AC103" t="s">
        <v>2752</v>
      </c>
      <c r="AE103" s="1139"/>
      <c r="AF103" s="1139"/>
      <c r="AG103" s="1139"/>
      <c r="AH103" s="1139"/>
      <c r="AI103" s="1139"/>
      <c r="AJ103" s="1139"/>
      <c r="AK103" s="1139"/>
      <c r="AL103" s="1139"/>
      <c r="AM103" s="1139"/>
      <c r="AN103" s="1139"/>
      <c r="AO103" s="1139"/>
      <c r="AP103" s="1139"/>
    </row>
    <row r="104" spans="8:42">
      <c r="H104" t="s">
        <v>2759</v>
      </c>
      <c r="P104" s="71" t="str">
        <f t="shared" ref="P104:Q104" si="8">IF(P22="","",P22)</f>
        <v/>
      </c>
      <c r="Q104" s="71" t="str">
        <f t="shared" si="8"/>
        <v/>
      </c>
      <c r="V104" s="62"/>
      <c r="AC104" t="s">
        <v>2752</v>
      </c>
      <c r="AE104" s="1139"/>
      <c r="AF104" s="1139"/>
      <c r="AG104" s="1139"/>
      <c r="AH104" s="1139"/>
      <c r="AI104" s="1139"/>
      <c r="AJ104" s="1139"/>
      <c r="AK104" s="1139"/>
      <c r="AL104" s="1139"/>
      <c r="AM104" s="1139"/>
      <c r="AN104" s="1139"/>
      <c r="AO104" s="1139"/>
      <c r="AP104" s="1139"/>
    </row>
    <row r="105" spans="8:42">
      <c r="H105" t="s">
        <v>2759</v>
      </c>
      <c r="P105" s="71" t="str">
        <f t="shared" ref="P105:Q105" si="9">IF(P23="","",P23)</f>
        <v/>
      </c>
      <c r="Q105" s="71" t="str">
        <f t="shared" si="9"/>
        <v/>
      </c>
      <c r="V105" s="62"/>
      <c r="AC105" t="s">
        <v>2752</v>
      </c>
      <c r="AE105" s="1139"/>
      <c r="AF105" s="1139"/>
      <c r="AG105" s="1139"/>
      <c r="AH105" s="1139"/>
      <c r="AI105" s="1139"/>
      <c r="AJ105" s="1139"/>
      <c r="AK105" s="1139"/>
      <c r="AL105" s="1139"/>
      <c r="AM105" s="1139"/>
      <c r="AN105" s="1139"/>
      <c r="AO105" s="1139"/>
      <c r="AP105" s="1139"/>
    </row>
    <row r="106" spans="8:42">
      <c r="H106" t="s">
        <v>2759</v>
      </c>
      <c r="P106" s="71" t="str">
        <f t="shared" ref="P106:Q106" si="10">IF(P24="","",P24)</f>
        <v/>
      </c>
      <c r="Q106" s="71" t="str">
        <f t="shared" si="10"/>
        <v/>
      </c>
      <c r="V106" s="62"/>
      <c r="AC106" t="s">
        <v>2752</v>
      </c>
      <c r="AE106" s="1139"/>
      <c r="AF106" s="1139"/>
      <c r="AG106" s="1139"/>
      <c r="AH106" s="1139"/>
      <c r="AI106" s="1139"/>
      <c r="AJ106" s="1139"/>
      <c r="AK106" s="1139"/>
      <c r="AL106" s="1139"/>
      <c r="AM106" s="1139"/>
      <c r="AN106" s="1139"/>
      <c r="AO106" s="1139"/>
      <c r="AP106" s="1139"/>
    </row>
    <row r="107" spans="8:42">
      <c r="H107" t="s">
        <v>2759</v>
      </c>
      <c r="P107" s="71" t="str">
        <f t="shared" ref="P107:Q107" si="11">IF(P25="","",P25)</f>
        <v/>
      </c>
      <c r="Q107" s="71" t="str">
        <f t="shared" si="11"/>
        <v/>
      </c>
      <c r="V107" s="62"/>
      <c r="AC107" t="s">
        <v>2752</v>
      </c>
      <c r="AE107" s="1139"/>
      <c r="AF107" s="1139"/>
      <c r="AG107" s="1139"/>
      <c r="AH107" s="1139"/>
      <c r="AI107" s="1139"/>
      <c r="AJ107" s="1139"/>
      <c r="AK107" s="1139"/>
      <c r="AL107" s="1139"/>
      <c r="AM107" s="1139"/>
      <c r="AN107" s="1139"/>
      <c r="AO107" s="1139"/>
      <c r="AP107" s="1139"/>
    </row>
    <row r="108" spans="8:42">
      <c r="H108" t="s">
        <v>2759</v>
      </c>
      <c r="P108" s="71" t="str">
        <f t="shared" ref="P108:Q108" si="12">IF(P26="","",P26)</f>
        <v/>
      </c>
      <c r="Q108" s="71" t="str">
        <f t="shared" si="12"/>
        <v/>
      </c>
      <c r="V108" s="62"/>
      <c r="AC108" t="s">
        <v>2752</v>
      </c>
      <c r="AE108" s="1139"/>
      <c r="AF108" s="1139"/>
      <c r="AG108" s="1139"/>
      <c r="AH108" s="1139"/>
      <c r="AI108" s="1139"/>
      <c r="AJ108" s="1139"/>
      <c r="AK108" s="1139"/>
      <c r="AL108" s="1139"/>
      <c r="AM108" s="1139"/>
      <c r="AN108" s="1139"/>
      <c r="AO108" s="1139"/>
      <c r="AP108" s="1139"/>
    </row>
    <row r="109" spans="8:42">
      <c r="H109" t="s">
        <v>2759</v>
      </c>
      <c r="P109" s="71" t="str">
        <f t="shared" ref="P109:Q109" si="13">IF(P27="","",P27)</f>
        <v/>
      </c>
      <c r="Q109" s="71" t="str">
        <f t="shared" si="13"/>
        <v/>
      </c>
      <c r="V109" s="62"/>
      <c r="AC109" t="s">
        <v>2752</v>
      </c>
      <c r="AE109" s="1139"/>
      <c r="AF109" s="1139"/>
      <c r="AG109" s="1139"/>
      <c r="AH109" s="1139"/>
      <c r="AI109" s="1139"/>
      <c r="AJ109" s="1139"/>
      <c r="AK109" s="1139"/>
      <c r="AL109" s="1139"/>
      <c r="AM109" s="1139"/>
      <c r="AN109" s="1139"/>
      <c r="AO109" s="1139"/>
      <c r="AP109" s="1139"/>
    </row>
    <row r="110" spans="8:42">
      <c r="H110" t="s">
        <v>2759</v>
      </c>
      <c r="P110" s="71" t="str">
        <f t="shared" ref="P110:Q110" si="14">IF(P28="","",P28)</f>
        <v/>
      </c>
      <c r="Q110" s="71" t="str">
        <f t="shared" si="14"/>
        <v/>
      </c>
      <c r="V110" s="62"/>
      <c r="AC110" t="s">
        <v>2752</v>
      </c>
      <c r="AE110" s="1139"/>
      <c r="AF110" s="1139"/>
      <c r="AG110" s="1139"/>
      <c r="AH110" s="1139"/>
      <c r="AI110" s="1139"/>
      <c r="AJ110" s="1139"/>
      <c r="AK110" s="1139"/>
      <c r="AL110" s="1139"/>
      <c r="AM110" s="1139"/>
      <c r="AN110" s="1139"/>
      <c r="AO110" s="1139"/>
      <c r="AP110" s="1139"/>
    </row>
    <row r="111" spans="8:42">
      <c r="H111" t="s">
        <v>2759</v>
      </c>
      <c r="P111" s="71" t="str">
        <f t="shared" ref="P111:Q111" si="15">IF(P29="","",P29)</f>
        <v/>
      </c>
      <c r="Q111" s="71" t="str">
        <f t="shared" si="15"/>
        <v/>
      </c>
      <c r="V111" s="62"/>
      <c r="AC111" t="s">
        <v>2752</v>
      </c>
      <c r="AE111" s="1139"/>
      <c r="AF111" s="1139"/>
      <c r="AG111" s="1139"/>
      <c r="AH111" s="1139"/>
      <c r="AI111" s="1139"/>
      <c r="AJ111" s="1139"/>
      <c r="AK111" s="1139"/>
      <c r="AL111" s="1139"/>
      <c r="AM111" s="1139"/>
      <c r="AN111" s="1139"/>
      <c r="AO111" s="1139"/>
      <c r="AP111" s="1139"/>
    </row>
    <row r="112" spans="8:42">
      <c r="H112" t="s">
        <v>2759</v>
      </c>
      <c r="P112" s="71" t="str">
        <f t="shared" ref="P112:Q112" si="16">IF(P30="","",P30)</f>
        <v/>
      </c>
      <c r="Q112" s="71" t="str">
        <f t="shared" si="16"/>
        <v/>
      </c>
      <c r="V112" s="62"/>
      <c r="AC112" t="s">
        <v>2752</v>
      </c>
      <c r="AE112" s="1139"/>
      <c r="AF112" s="1139"/>
      <c r="AG112" s="1139"/>
      <c r="AH112" s="1139"/>
      <c r="AI112" s="1139"/>
      <c r="AJ112" s="1139"/>
      <c r="AK112" s="1139"/>
      <c r="AL112" s="1139"/>
      <c r="AM112" s="1139"/>
      <c r="AN112" s="1139"/>
      <c r="AO112" s="1139"/>
      <c r="AP112" s="1139"/>
    </row>
    <row r="113" spans="8:42">
      <c r="H113" t="s">
        <v>2759</v>
      </c>
      <c r="P113" s="71" t="str">
        <f t="shared" ref="P113:Q113" si="17">IF(P31="","",P31)</f>
        <v/>
      </c>
      <c r="Q113" s="71" t="str">
        <f t="shared" si="17"/>
        <v/>
      </c>
      <c r="V113" s="62"/>
      <c r="AC113" t="s">
        <v>2752</v>
      </c>
      <c r="AE113" s="1139"/>
      <c r="AF113" s="1139"/>
      <c r="AG113" s="1139"/>
      <c r="AH113" s="1139"/>
      <c r="AI113" s="1139"/>
      <c r="AJ113" s="1139"/>
      <c r="AK113" s="1139"/>
      <c r="AL113" s="1139"/>
      <c r="AM113" s="1139"/>
      <c r="AN113" s="1139"/>
      <c r="AO113" s="1139"/>
      <c r="AP113" s="1139"/>
    </row>
    <row r="114" spans="8:42">
      <c r="H114" t="s">
        <v>2759</v>
      </c>
      <c r="P114" s="71" t="str">
        <f t="shared" ref="P114:Q114" si="18">IF(P32="","",P32)</f>
        <v/>
      </c>
      <c r="Q114" s="71" t="str">
        <f t="shared" si="18"/>
        <v/>
      </c>
      <c r="V114" s="62"/>
      <c r="AC114" t="s">
        <v>2752</v>
      </c>
      <c r="AE114" s="1139"/>
      <c r="AF114" s="1139"/>
      <c r="AG114" s="1139"/>
      <c r="AH114" s="1139"/>
      <c r="AI114" s="1139"/>
      <c r="AJ114" s="1139"/>
      <c r="AK114" s="1139"/>
      <c r="AL114" s="1139"/>
      <c r="AM114" s="1139"/>
      <c r="AN114" s="1139"/>
      <c r="AO114" s="1139"/>
      <c r="AP114" s="1139"/>
    </row>
    <row r="115" spans="8:42">
      <c r="H115" t="s">
        <v>2759</v>
      </c>
      <c r="P115" s="71" t="str">
        <f t="shared" ref="P115:Q115" si="19">IF(P33="","",P33)</f>
        <v/>
      </c>
      <c r="Q115" s="71" t="str">
        <f t="shared" si="19"/>
        <v/>
      </c>
      <c r="V115" s="62"/>
      <c r="AC115" t="s">
        <v>2752</v>
      </c>
      <c r="AE115" s="1139"/>
      <c r="AF115" s="1139"/>
      <c r="AG115" s="1139"/>
      <c r="AH115" s="1139"/>
      <c r="AI115" s="1139"/>
      <c r="AJ115" s="1139"/>
      <c r="AK115" s="1139"/>
      <c r="AL115" s="1139"/>
      <c r="AM115" s="1139"/>
      <c r="AN115" s="1139"/>
      <c r="AO115" s="1139"/>
      <c r="AP115" s="1139"/>
    </row>
    <row r="116" spans="8:42">
      <c r="H116" t="s">
        <v>2759</v>
      </c>
      <c r="P116" s="71" t="str">
        <f t="shared" ref="P116:Q116" si="20">IF(P34="","",P34)</f>
        <v/>
      </c>
      <c r="Q116" s="71" t="str">
        <f t="shared" si="20"/>
        <v/>
      </c>
      <c r="V116" s="62"/>
      <c r="AC116" t="s">
        <v>2752</v>
      </c>
      <c r="AE116" s="1139"/>
      <c r="AF116" s="1139"/>
      <c r="AG116" s="1139"/>
      <c r="AH116" s="1139"/>
      <c r="AI116" s="1139"/>
      <c r="AJ116" s="1139"/>
      <c r="AK116" s="1139"/>
      <c r="AL116" s="1139"/>
      <c r="AM116" s="1139"/>
      <c r="AN116" s="1139"/>
      <c r="AO116" s="1139"/>
      <c r="AP116" s="1139"/>
    </row>
    <row r="117" spans="8:42">
      <c r="H117" t="s">
        <v>2759</v>
      </c>
      <c r="P117" s="71" t="str">
        <f t="shared" ref="P117:Q117" si="21">IF(P35="","",P35)</f>
        <v/>
      </c>
      <c r="Q117" s="71" t="str">
        <f t="shared" si="21"/>
        <v/>
      </c>
      <c r="V117" s="62"/>
      <c r="AC117" t="s">
        <v>2752</v>
      </c>
      <c r="AE117" s="1139"/>
      <c r="AF117" s="1139"/>
      <c r="AG117" s="1139"/>
      <c r="AH117" s="1139"/>
      <c r="AI117" s="1139"/>
      <c r="AJ117" s="1139"/>
      <c r="AK117" s="1139"/>
      <c r="AL117" s="1139"/>
      <c r="AM117" s="1139"/>
      <c r="AN117" s="1139"/>
      <c r="AO117" s="1139"/>
      <c r="AP117" s="1139"/>
    </row>
    <row r="118" spans="8:42">
      <c r="H118" t="s">
        <v>2759</v>
      </c>
      <c r="P118" s="71" t="str">
        <f t="shared" ref="P118:Q118" si="22">IF(P36="","",P36)</f>
        <v/>
      </c>
      <c r="Q118" s="71" t="str">
        <f t="shared" si="22"/>
        <v/>
      </c>
      <c r="V118" s="62"/>
      <c r="AC118" t="s">
        <v>2752</v>
      </c>
      <c r="AE118" s="1139"/>
      <c r="AF118" s="1139"/>
      <c r="AG118" s="1139"/>
      <c r="AH118" s="1139"/>
      <c r="AI118" s="1139"/>
      <c r="AJ118" s="1139"/>
      <c r="AK118" s="1139"/>
      <c r="AL118" s="1139"/>
      <c r="AM118" s="1139"/>
      <c r="AN118" s="1139"/>
      <c r="AO118" s="1139"/>
      <c r="AP118" s="1139"/>
    </row>
    <row r="119" spans="8:42">
      <c r="H119" t="s">
        <v>2759</v>
      </c>
      <c r="P119" s="71" t="str">
        <f t="shared" ref="P119:Q119" si="23">IF(P37="","",P37)</f>
        <v/>
      </c>
      <c r="Q119" s="71" t="str">
        <f t="shared" si="23"/>
        <v/>
      </c>
      <c r="V119" s="62"/>
      <c r="AC119" t="s">
        <v>2752</v>
      </c>
      <c r="AE119" s="1139"/>
      <c r="AF119" s="1139"/>
      <c r="AG119" s="1139"/>
      <c r="AH119" s="1139"/>
      <c r="AI119" s="1139"/>
      <c r="AJ119" s="1139"/>
      <c r="AK119" s="1139"/>
      <c r="AL119" s="1139"/>
      <c r="AM119" s="1139"/>
      <c r="AN119" s="1139"/>
      <c r="AO119" s="1139"/>
      <c r="AP119" s="1139"/>
    </row>
    <row r="120" spans="8:42">
      <c r="H120" t="s">
        <v>2759</v>
      </c>
      <c r="P120" s="71" t="str">
        <f t="shared" ref="P120:Q120" si="24">IF(P38="","",P38)</f>
        <v/>
      </c>
      <c r="Q120" s="71" t="str">
        <f t="shared" si="24"/>
        <v/>
      </c>
      <c r="V120" s="62"/>
      <c r="AC120" t="s">
        <v>2752</v>
      </c>
      <c r="AE120" s="1139"/>
      <c r="AF120" s="1139"/>
      <c r="AG120" s="1139"/>
      <c r="AH120" s="1139"/>
      <c r="AI120" s="1139"/>
      <c r="AJ120" s="1139"/>
      <c r="AK120" s="1139"/>
      <c r="AL120" s="1139"/>
      <c r="AM120" s="1139"/>
      <c r="AN120" s="1139"/>
      <c r="AO120" s="1139"/>
      <c r="AP120" s="1139"/>
    </row>
    <row r="121" spans="8:42">
      <c r="H121" t="s">
        <v>2759</v>
      </c>
      <c r="P121" s="71" t="str">
        <f t="shared" ref="P121:Q121" si="25">IF(P39="","",P39)</f>
        <v/>
      </c>
      <c r="Q121" s="71" t="str">
        <f t="shared" si="25"/>
        <v/>
      </c>
      <c r="V121" s="62"/>
      <c r="AC121" t="s">
        <v>2752</v>
      </c>
      <c r="AE121" s="1139"/>
      <c r="AF121" s="1139"/>
      <c r="AG121" s="1139"/>
      <c r="AH121" s="1139"/>
      <c r="AI121" s="1139"/>
      <c r="AJ121" s="1139"/>
      <c r="AK121" s="1139"/>
      <c r="AL121" s="1139"/>
      <c r="AM121" s="1139"/>
      <c r="AN121" s="1139"/>
      <c r="AO121" s="1139"/>
      <c r="AP121" s="1139"/>
    </row>
    <row r="122" spans="8:42">
      <c r="H122" t="s">
        <v>2759</v>
      </c>
      <c r="P122" s="71" t="str">
        <f t="shared" ref="P122:Q122" si="26">IF(P40="","",P40)</f>
        <v/>
      </c>
      <c r="Q122" s="71" t="str">
        <f t="shared" si="26"/>
        <v/>
      </c>
      <c r="V122" s="62"/>
      <c r="AC122" t="s">
        <v>2752</v>
      </c>
      <c r="AE122" s="1139"/>
      <c r="AF122" s="1139"/>
      <c r="AG122" s="1139"/>
      <c r="AH122" s="1139"/>
      <c r="AI122" s="1139"/>
      <c r="AJ122" s="1139"/>
      <c r="AK122" s="1139"/>
      <c r="AL122" s="1139"/>
      <c r="AM122" s="1139"/>
      <c r="AN122" s="1139"/>
      <c r="AO122" s="1139"/>
      <c r="AP122" s="1139"/>
    </row>
    <row r="123" spans="8:42">
      <c r="H123" t="s">
        <v>2759</v>
      </c>
      <c r="P123" s="71" t="str">
        <f t="shared" ref="P123:Q123" si="27">IF(P41="","",P41)</f>
        <v/>
      </c>
      <c r="Q123" s="71" t="str">
        <f t="shared" si="27"/>
        <v/>
      </c>
      <c r="V123" s="62"/>
      <c r="AC123" t="s">
        <v>2752</v>
      </c>
      <c r="AE123" s="1139"/>
      <c r="AF123" s="1139"/>
      <c r="AG123" s="1139"/>
      <c r="AH123" s="1139"/>
      <c r="AI123" s="1139"/>
      <c r="AJ123" s="1139"/>
      <c r="AK123" s="1139"/>
      <c r="AL123" s="1139"/>
      <c r="AM123" s="1139"/>
      <c r="AN123" s="1139"/>
      <c r="AO123" s="1139"/>
      <c r="AP123" s="1139"/>
    </row>
    <row r="124" spans="8:42">
      <c r="H124" t="s">
        <v>2759</v>
      </c>
      <c r="P124" s="71" t="str">
        <f t="shared" ref="P124:Q124" si="28">IF(P42="","",P42)</f>
        <v/>
      </c>
      <c r="Q124" s="71" t="str">
        <f t="shared" si="28"/>
        <v/>
      </c>
      <c r="V124" s="62"/>
      <c r="AC124" t="s">
        <v>2752</v>
      </c>
      <c r="AE124" s="1139"/>
      <c r="AF124" s="1139"/>
      <c r="AG124" s="1139"/>
      <c r="AH124" s="1139"/>
      <c r="AI124" s="1139"/>
      <c r="AJ124" s="1139"/>
      <c r="AK124" s="1139"/>
      <c r="AL124" s="1139"/>
      <c r="AM124" s="1139"/>
      <c r="AN124" s="1139"/>
      <c r="AO124" s="1139"/>
      <c r="AP124" s="1139"/>
    </row>
    <row r="125" spans="8:42">
      <c r="H125" t="s">
        <v>2759</v>
      </c>
      <c r="P125" s="71" t="str">
        <f t="shared" ref="P125:Q125" si="29">IF(P43="","",P43)</f>
        <v/>
      </c>
      <c r="Q125" s="71" t="str">
        <f t="shared" si="29"/>
        <v/>
      </c>
      <c r="V125" s="62"/>
      <c r="AC125" t="s">
        <v>2752</v>
      </c>
      <c r="AE125" s="1139"/>
      <c r="AF125" s="1139"/>
      <c r="AG125" s="1139"/>
      <c r="AH125" s="1139"/>
      <c r="AI125" s="1139"/>
      <c r="AJ125" s="1139"/>
      <c r="AK125" s="1139"/>
      <c r="AL125" s="1139"/>
      <c r="AM125" s="1139"/>
      <c r="AN125" s="1139"/>
      <c r="AO125" s="1139"/>
      <c r="AP125" s="1139"/>
    </row>
    <row r="126" spans="8:42">
      <c r="H126" t="s">
        <v>2759</v>
      </c>
      <c r="P126" s="71" t="str">
        <f t="shared" ref="P126:Q126" si="30">IF(P44="","",P44)</f>
        <v/>
      </c>
      <c r="Q126" s="71" t="str">
        <f t="shared" si="30"/>
        <v/>
      </c>
      <c r="V126" s="62"/>
      <c r="AC126" t="s">
        <v>2752</v>
      </c>
      <c r="AE126" s="1139"/>
      <c r="AF126" s="1139"/>
      <c r="AG126" s="1139"/>
      <c r="AH126" s="1139"/>
      <c r="AI126" s="1139"/>
      <c r="AJ126" s="1139"/>
      <c r="AK126" s="1139"/>
      <c r="AL126" s="1139"/>
      <c r="AM126" s="1139"/>
      <c r="AN126" s="1139"/>
      <c r="AO126" s="1139"/>
      <c r="AP126" s="1139"/>
    </row>
    <row r="127" spans="8:42">
      <c r="H127" t="s">
        <v>2759</v>
      </c>
      <c r="P127" s="71" t="str">
        <f t="shared" ref="P127:Q127" si="31">IF(P45="","",P45)</f>
        <v/>
      </c>
      <c r="Q127" s="71" t="str">
        <f t="shared" si="31"/>
        <v/>
      </c>
      <c r="V127" s="62"/>
      <c r="AC127" t="s">
        <v>2752</v>
      </c>
      <c r="AE127" s="1139"/>
      <c r="AF127" s="1139"/>
      <c r="AG127" s="1139"/>
      <c r="AH127" s="1139"/>
      <c r="AI127" s="1139"/>
      <c r="AJ127" s="1139"/>
      <c r="AK127" s="1139"/>
      <c r="AL127" s="1139"/>
      <c r="AM127" s="1139"/>
      <c r="AN127" s="1139"/>
      <c r="AO127" s="1139"/>
      <c r="AP127" s="1139"/>
    </row>
    <row r="128" spans="8:42">
      <c r="H128" t="s">
        <v>2759</v>
      </c>
      <c r="P128" s="71" t="str">
        <f t="shared" ref="P128:Q128" si="32">IF(P46="","",P46)</f>
        <v/>
      </c>
      <c r="Q128" s="71" t="str">
        <f t="shared" si="32"/>
        <v/>
      </c>
      <c r="V128" s="62"/>
      <c r="AC128" t="s">
        <v>2752</v>
      </c>
      <c r="AE128" s="1139"/>
      <c r="AF128" s="1139"/>
      <c r="AG128" s="1139"/>
      <c r="AH128" s="1139"/>
      <c r="AI128" s="1139"/>
      <c r="AJ128" s="1139"/>
      <c r="AK128" s="1139"/>
      <c r="AL128" s="1139"/>
      <c r="AM128" s="1139"/>
      <c r="AN128" s="1139"/>
      <c r="AO128" s="1139"/>
      <c r="AP128" s="1139"/>
    </row>
    <row r="129" spans="8:42">
      <c r="H129" t="s">
        <v>2759</v>
      </c>
      <c r="P129" s="71" t="str">
        <f t="shared" ref="P129:Q129" si="33">IF(P47="","",P47)</f>
        <v/>
      </c>
      <c r="Q129" s="71" t="str">
        <f t="shared" si="33"/>
        <v/>
      </c>
      <c r="V129" s="62"/>
      <c r="AC129" t="s">
        <v>2752</v>
      </c>
      <c r="AE129" s="1139"/>
      <c r="AF129" s="1139"/>
      <c r="AG129" s="1139"/>
      <c r="AH129" s="1139"/>
      <c r="AI129" s="1139"/>
      <c r="AJ129" s="1139"/>
      <c r="AK129" s="1139"/>
      <c r="AL129" s="1139"/>
      <c r="AM129" s="1139"/>
      <c r="AN129" s="1139"/>
      <c r="AO129" s="1139"/>
      <c r="AP129" s="1139"/>
    </row>
    <row r="130" spans="8:42">
      <c r="H130" t="s">
        <v>2759</v>
      </c>
      <c r="P130" s="71" t="str">
        <f t="shared" ref="P130:Q130" si="34">IF(P48="","",P48)</f>
        <v/>
      </c>
      <c r="Q130" s="71" t="str">
        <f t="shared" si="34"/>
        <v/>
      </c>
      <c r="V130" s="62"/>
      <c r="AC130" t="s">
        <v>2752</v>
      </c>
      <c r="AE130" s="1139"/>
      <c r="AF130" s="1139"/>
      <c r="AG130" s="1139"/>
      <c r="AH130" s="1139"/>
      <c r="AI130" s="1139"/>
      <c r="AJ130" s="1139"/>
      <c r="AK130" s="1139"/>
      <c r="AL130" s="1139"/>
      <c r="AM130" s="1139"/>
      <c r="AN130" s="1139"/>
      <c r="AO130" s="1139"/>
      <c r="AP130" s="1139"/>
    </row>
    <row r="131" spans="8:42">
      <c r="H131" t="s">
        <v>2759</v>
      </c>
      <c r="P131" s="71" t="str">
        <f t="shared" ref="P131:Q131" si="35">IF(P49="","",P49)</f>
        <v/>
      </c>
      <c r="Q131" s="71" t="str">
        <f t="shared" si="35"/>
        <v/>
      </c>
      <c r="V131" s="62"/>
      <c r="AC131" t="s">
        <v>2752</v>
      </c>
      <c r="AE131" s="1139"/>
      <c r="AF131" s="1139"/>
      <c r="AG131" s="1139"/>
      <c r="AH131" s="1139"/>
      <c r="AI131" s="1139"/>
      <c r="AJ131" s="1139"/>
      <c r="AK131" s="1139"/>
      <c r="AL131" s="1139"/>
      <c r="AM131" s="1139"/>
      <c r="AN131" s="1139"/>
      <c r="AO131" s="1139"/>
      <c r="AP131" s="1139"/>
    </row>
    <row r="132" spans="8:42">
      <c r="H132" t="s">
        <v>2759</v>
      </c>
      <c r="P132" s="71" t="str">
        <f t="shared" ref="P132:Q132" si="36">IF(P50="","",P50)</f>
        <v/>
      </c>
      <c r="Q132" s="71" t="str">
        <f t="shared" si="36"/>
        <v/>
      </c>
      <c r="V132" s="62"/>
      <c r="AC132" t="s">
        <v>2752</v>
      </c>
      <c r="AE132" s="1139"/>
      <c r="AF132" s="1139"/>
      <c r="AG132" s="1139"/>
      <c r="AH132" s="1139"/>
      <c r="AI132" s="1139"/>
      <c r="AJ132" s="1139"/>
      <c r="AK132" s="1139"/>
      <c r="AL132" s="1139"/>
      <c r="AM132" s="1139"/>
      <c r="AN132" s="1139"/>
      <c r="AO132" s="1139"/>
      <c r="AP132" s="1139"/>
    </row>
    <row r="133" spans="8:42">
      <c r="H133" t="s">
        <v>2759</v>
      </c>
      <c r="P133" s="71" t="str">
        <f t="shared" ref="P133:Q133" si="37">IF(P51="","",P51)</f>
        <v/>
      </c>
      <c r="Q133" s="71" t="str">
        <f t="shared" si="37"/>
        <v/>
      </c>
      <c r="V133" s="62"/>
      <c r="AC133" t="s">
        <v>2752</v>
      </c>
      <c r="AE133" s="1139"/>
      <c r="AF133" s="1139"/>
      <c r="AG133" s="1139"/>
      <c r="AH133" s="1139"/>
      <c r="AI133" s="1139"/>
      <c r="AJ133" s="1139"/>
      <c r="AK133" s="1139"/>
      <c r="AL133" s="1139"/>
      <c r="AM133" s="1139"/>
      <c r="AN133" s="1139"/>
      <c r="AO133" s="1139"/>
      <c r="AP133" s="1139"/>
    </row>
    <row r="134" spans="8:42">
      <c r="H134" t="s">
        <v>2759</v>
      </c>
      <c r="P134" s="71" t="str">
        <f t="shared" ref="P134:Q134" si="38">IF(P52="","",P52)</f>
        <v/>
      </c>
      <c r="Q134" s="71" t="str">
        <f t="shared" si="38"/>
        <v/>
      </c>
      <c r="V134" s="62"/>
      <c r="AC134" t="s">
        <v>2752</v>
      </c>
      <c r="AE134" s="1139"/>
      <c r="AF134" s="1139"/>
      <c r="AG134" s="1139"/>
      <c r="AH134" s="1139"/>
      <c r="AI134" s="1139"/>
      <c r="AJ134" s="1139"/>
      <c r="AK134" s="1139"/>
      <c r="AL134" s="1139"/>
      <c r="AM134" s="1139"/>
      <c r="AN134" s="1139"/>
      <c r="AO134" s="1139"/>
      <c r="AP134" s="1139"/>
    </row>
    <row r="135" spans="8:42">
      <c r="H135" t="s">
        <v>2759</v>
      </c>
      <c r="P135" s="71" t="str">
        <f t="shared" ref="P135:Q135" si="39">IF(P53="","",P53)</f>
        <v/>
      </c>
      <c r="Q135" s="71" t="str">
        <f t="shared" si="39"/>
        <v/>
      </c>
      <c r="V135" s="62"/>
      <c r="AC135" t="s">
        <v>2752</v>
      </c>
      <c r="AE135" s="1139"/>
      <c r="AF135" s="1139"/>
      <c r="AG135" s="1139"/>
      <c r="AH135" s="1139"/>
      <c r="AI135" s="1139"/>
      <c r="AJ135" s="1139"/>
      <c r="AK135" s="1139"/>
      <c r="AL135" s="1139"/>
      <c r="AM135" s="1139"/>
      <c r="AN135" s="1139"/>
      <c r="AO135" s="1139"/>
      <c r="AP135" s="1139"/>
    </row>
    <row r="136" spans="8:42">
      <c r="H136" t="s">
        <v>2759</v>
      </c>
      <c r="P136" s="71" t="str">
        <f t="shared" ref="P136:Q136" si="40">IF(P54="","",P54)</f>
        <v/>
      </c>
      <c r="Q136" s="71" t="str">
        <f t="shared" si="40"/>
        <v/>
      </c>
      <c r="V136" s="62"/>
      <c r="AC136" t="s">
        <v>2752</v>
      </c>
      <c r="AE136" s="1139"/>
      <c r="AF136" s="1139"/>
      <c r="AG136" s="1139"/>
      <c r="AH136" s="1139"/>
      <c r="AI136" s="1139"/>
      <c r="AJ136" s="1139"/>
      <c r="AK136" s="1139"/>
      <c r="AL136" s="1139"/>
      <c r="AM136" s="1139"/>
      <c r="AN136" s="1139"/>
      <c r="AO136" s="1139"/>
      <c r="AP136" s="1139"/>
    </row>
    <row r="137" spans="8:42">
      <c r="H137" t="s">
        <v>2759</v>
      </c>
      <c r="P137" s="71" t="str">
        <f t="shared" ref="P137:Q137" si="41">IF(P55="","",P55)</f>
        <v/>
      </c>
      <c r="Q137" s="71" t="str">
        <f t="shared" si="41"/>
        <v/>
      </c>
      <c r="V137" s="62"/>
      <c r="AC137" t="s">
        <v>2752</v>
      </c>
      <c r="AE137" s="1139"/>
      <c r="AF137" s="1139"/>
      <c r="AG137" s="1139"/>
      <c r="AH137" s="1139"/>
      <c r="AI137" s="1139"/>
      <c r="AJ137" s="1139"/>
      <c r="AK137" s="1139"/>
      <c r="AL137" s="1139"/>
      <c r="AM137" s="1139"/>
      <c r="AN137" s="1139"/>
      <c r="AO137" s="1139"/>
      <c r="AP137" s="1139"/>
    </row>
    <row r="138" spans="8:42">
      <c r="H138" t="s">
        <v>2759</v>
      </c>
      <c r="P138" s="71" t="str">
        <f t="shared" ref="P138:Q138" si="42">IF(P56="","",P56)</f>
        <v/>
      </c>
      <c r="Q138" s="71" t="str">
        <f t="shared" si="42"/>
        <v/>
      </c>
      <c r="V138" s="62"/>
      <c r="AC138" t="s">
        <v>2752</v>
      </c>
      <c r="AE138" s="1139"/>
      <c r="AF138" s="1139"/>
      <c r="AG138" s="1139"/>
      <c r="AH138" s="1139"/>
      <c r="AI138" s="1139"/>
      <c r="AJ138" s="1139"/>
      <c r="AK138" s="1139"/>
      <c r="AL138" s="1139"/>
      <c r="AM138" s="1139"/>
      <c r="AN138" s="1139"/>
      <c r="AO138" s="1139"/>
      <c r="AP138" s="1139"/>
    </row>
    <row r="139" spans="8:42">
      <c r="H139" t="s">
        <v>2759</v>
      </c>
      <c r="P139" s="71" t="str">
        <f t="shared" ref="P139:Q139" si="43">IF(P57="","",P57)</f>
        <v/>
      </c>
      <c r="Q139" s="71" t="str">
        <f t="shared" si="43"/>
        <v/>
      </c>
      <c r="V139" s="62"/>
      <c r="AC139" t="s">
        <v>2752</v>
      </c>
      <c r="AE139" s="1139"/>
      <c r="AF139" s="1139"/>
      <c r="AG139" s="1139"/>
      <c r="AH139" s="1139"/>
      <c r="AI139" s="1139"/>
      <c r="AJ139" s="1139"/>
      <c r="AK139" s="1139"/>
      <c r="AL139" s="1139"/>
      <c r="AM139" s="1139"/>
      <c r="AN139" s="1139"/>
      <c r="AO139" s="1139"/>
      <c r="AP139" s="1139"/>
    </row>
    <row r="140" spans="8:42">
      <c r="H140" t="s">
        <v>2759</v>
      </c>
      <c r="P140" s="71" t="str">
        <f t="shared" ref="P140:Q140" si="44">IF(P58="","",P58)</f>
        <v/>
      </c>
      <c r="Q140" s="71" t="str">
        <f t="shared" si="44"/>
        <v/>
      </c>
      <c r="V140" s="62"/>
      <c r="AC140" t="s">
        <v>2752</v>
      </c>
      <c r="AE140" s="1139"/>
      <c r="AF140" s="1139"/>
      <c r="AG140" s="1139"/>
      <c r="AH140" s="1139"/>
      <c r="AI140" s="1139"/>
      <c r="AJ140" s="1139"/>
      <c r="AK140" s="1139"/>
      <c r="AL140" s="1139"/>
      <c r="AM140" s="1139"/>
      <c r="AN140" s="1139"/>
      <c r="AO140" s="1139"/>
      <c r="AP140" s="1139"/>
    </row>
    <row r="141" spans="8:42">
      <c r="H141" t="s">
        <v>2759</v>
      </c>
      <c r="P141" s="71" t="str">
        <f t="shared" ref="P141:Q141" si="45">IF(P59="","",P59)</f>
        <v/>
      </c>
      <c r="Q141" s="71" t="str">
        <f t="shared" si="45"/>
        <v/>
      </c>
      <c r="V141" s="62"/>
      <c r="AC141" t="s">
        <v>2752</v>
      </c>
      <c r="AE141" s="1139"/>
      <c r="AF141" s="1139"/>
      <c r="AG141" s="1139"/>
      <c r="AH141" s="1139"/>
      <c r="AI141" s="1139"/>
      <c r="AJ141" s="1139"/>
      <c r="AK141" s="1139"/>
      <c r="AL141" s="1139"/>
      <c r="AM141" s="1139"/>
      <c r="AN141" s="1139"/>
      <c r="AO141" s="1139"/>
      <c r="AP141" s="1139"/>
    </row>
    <row r="142" spans="8:42">
      <c r="H142" t="s">
        <v>2759</v>
      </c>
      <c r="P142" s="71" t="str">
        <f t="shared" ref="P142:Q142" si="46">IF(P60="","",P60)</f>
        <v/>
      </c>
      <c r="Q142" s="71" t="str">
        <f t="shared" si="46"/>
        <v/>
      </c>
      <c r="V142" s="62"/>
      <c r="AC142" t="s">
        <v>2752</v>
      </c>
      <c r="AE142" s="1139"/>
      <c r="AF142" s="1139"/>
      <c r="AG142" s="1139"/>
      <c r="AH142" s="1139"/>
      <c r="AI142" s="1139"/>
      <c r="AJ142" s="1139"/>
      <c r="AK142" s="1139"/>
      <c r="AL142" s="1139"/>
      <c r="AM142" s="1139"/>
      <c r="AN142" s="1139"/>
      <c r="AO142" s="1139"/>
      <c r="AP142" s="1139"/>
    </row>
    <row r="143" spans="8:42">
      <c r="H143" t="s">
        <v>2759</v>
      </c>
      <c r="P143" s="71" t="str">
        <f t="shared" ref="P143:Q143" si="47">IF(P61="","",P61)</f>
        <v/>
      </c>
      <c r="Q143" s="71" t="str">
        <f t="shared" si="47"/>
        <v/>
      </c>
      <c r="V143" s="62"/>
      <c r="AC143" t="s">
        <v>2752</v>
      </c>
      <c r="AE143" s="1139"/>
      <c r="AF143" s="1139"/>
      <c r="AG143" s="1139"/>
      <c r="AH143" s="1139"/>
      <c r="AI143" s="1139"/>
      <c r="AJ143" s="1139"/>
      <c r="AK143" s="1139"/>
      <c r="AL143" s="1139"/>
      <c r="AM143" s="1139"/>
      <c r="AN143" s="1139"/>
      <c r="AO143" s="1139"/>
      <c r="AP143" s="1139"/>
    </row>
    <row r="144" spans="8:42">
      <c r="H144" t="s">
        <v>2759</v>
      </c>
      <c r="P144" s="71" t="str">
        <f t="shared" ref="P144:Q144" si="48">IF(P62="","",P62)</f>
        <v/>
      </c>
      <c r="Q144" s="71" t="str">
        <f t="shared" si="48"/>
        <v/>
      </c>
      <c r="V144" s="62"/>
      <c r="AC144" t="s">
        <v>2752</v>
      </c>
      <c r="AE144" s="1139"/>
      <c r="AF144" s="1139"/>
      <c r="AG144" s="1139"/>
      <c r="AH144" s="1139"/>
      <c r="AI144" s="1139"/>
      <c r="AJ144" s="1139"/>
      <c r="AK144" s="1139"/>
      <c r="AL144" s="1139"/>
      <c r="AM144" s="1139"/>
      <c r="AN144" s="1139"/>
      <c r="AO144" s="1139"/>
      <c r="AP144" s="1139"/>
    </row>
    <row r="145" spans="8:42">
      <c r="H145" t="s">
        <v>2759</v>
      </c>
      <c r="P145" s="71" t="str">
        <f t="shared" ref="P145:Q145" si="49">IF(P63="","",P63)</f>
        <v/>
      </c>
      <c r="Q145" s="71" t="str">
        <f t="shared" si="49"/>
        <v/>
      </c>
      <c r="V145" s="62"/>
      <c r="AC145" t="s">
        <v>2752</v>
      </c>
      <c r="AE145" s="1139"/>
      <c r="AF145" s="1139"/>
      <c r="AG145" s="1139"/>
      <c r="AH145" s="1139"/>
      <c r="AI145" s="1139"/>
      <c r="AJ145" s="1139"/>
      <c r="AK145" s="1139"/>
      <c r="AL145" s="1139"/>
      <c r="AM145" s="1139"/>
      <c r="AN145" s="1139"/>
      <c r="AO145" s="1139"/>
      <c r="AP145" s="1139"/>
    </row>
    <row r="146" spans="8:42">
      <c r="H146" t="s">
        <v>2759</v>
      </c>
      <c r="P146" s="71" t="str">
        <f t="shared" ref="P146:Q146" si="50">IF(P64="","",P64)</f>
        <v/>
      </c>
      <c r="Q146" s="71" t="str">
        <f t="shared" si="50"/>
        <v/>
      </c>
      <c r="V146" s="62"/>
      <c r="AC146" t="s">
        <v>2752</v>
      </c>
      <c r="AE146" s="1139"/>
      <c r="AF146" s="1139"/>
      <c r="AG146" s="1139"/>
      <c r="AH146" s="1139"/>
      <c r="AI146" s="1139"/>
      <c r="AJ146" s="1139"/>
      <c r="AK146" s="1139"/>
      <c r="AL146" s="1139"/>
      <c r="AM146" s="1139"/>
      <c r="AN146" s="1139"/>
      <c r="AO146" s="1139"/>
      <c r="AP146" s="1139"/>
    </row>
    <row r="147" spans="8:42">
      <c r="H147" t="s">
        <v>2759</v>
      </c>
      <c r="P147" s="71" t="str">
        <f t="shared" ref="P147:Q147" si="51">IF(P65="","",P65)</f>
        <v/>
      </c>
      <c r="Q147" s="71" t="str">
        <f t="shared" si="51"/>
        <v/>
      </c>
      <c r="V147" s="62"/>
      <c r="AC147" t="s">
        <v>2752</v>
      </c>
      <c r="AE147" s="1139"/>
      <c r="AF147" s="1139"/>
      <c r="AG147" s="1139"/>
      <c r="AH147" s="1139"/>
      <c r="AI147" s="1139"/>
      <c r="AJ147" s="1139"/>
      <c r="AK147" s="1139"/>
      <c r="AL147" s="1139"/>
      <c r="AM147" s="1139"/>
      <c r="AN147" s="1139"/>
      <c r="AO147" s="1139"/>
      <c r="AP147" s="1139"/>
    </row>
    <row r="148" spans="8:42">
      <c r="H148" t="s">
        <v>2759</v>
      </c>
      <c r="P148" s="71" t="str">
        <f t="shared" ref="P148:Q148" si="52">IF(P66="","",P66)</f>
        <v/>
      </c>
      <c r="Q148" s="71" t="str">
        <f t="shared" si="52"/>
        <v/>
      </c>
      <c r="V148" s="62"/>
      <c r="AC148" t="s">
        <v>2752</v>
      </c>
      <c r="AE148" s="1139"/>
      <c r="AF148" s="1139"/>
      <c r="AG148" s="1139"/>
      <c r="AH148" s="1139"/>
      <c r="AI148" s="1139"/>
      <c r="AJ148" s="1139"/>
      <c r="AK148" s="1139"/>
      <c r="AL148" s="1139"/>
      <c r="AM148" s="1139"/>
      <c r="AN148" s="1139"/>
      <c r="AO148" s="1139"/>
      <c r="AP148" s="1139"/>
    </row>
    <row r="149" spans="8:42">
      <c r="H149" t="s">
        <v>2759</v>
      </c>
      <c r="P149" s="71" t="str">
        <f t="shared" ref="P149:Q149" si="53">IF(P67="","",P67)</f>
        <v/>
      </c>
      <c r="Q149" s="71" t="str">
        <f t="shared" si="53"/>
        <v/>
      </c>
      <c r="V149" s="62"/>
      <c r="AC149" t="s">
        <v>2752</v>
      </c>
      <c r="AE149" s="1139"/>
      <c r="AF149" s="1139"/>
      <c r="AG149" s="1139"/>
      <c r="AH149" s="1139"/>
      <c r="AI149" s="1139"/>
      <c r="AJ149" s="1139"/>
      <c r="AK149" s="1139"/>
      <c r="AL149" s="1139"/>
      <c r="AM149" s="1139"/>
      <c r="AN149" s="1139"/>
      <c r="AO149" s="1139"/>
      <c r="AP149" s="1139"/>
    </row>
    <row r="150" spans="8:42">
      <c r="H150" t="s">
        <v>2759</v>
      </c>
      <c r="P150" s="71" t="str">
        <f t="shared" ref="P150:Q150" si="54">IF(P68="","",P68)</f>
        <v/>
      </c>
      <c r="Q150" s="71" t="str">
        <f t="shared" si="54"/>
        <v/>
      </c>
      <c r="V150" s="62"/>
      <c r="AC150" t="s">
        <v>2752</v>
      </c>
      <c r="AE150" s="1139"/>
      <c r="AF150" s="1139"/>
      <c r="AG150" s="1139"/>
      <c r="AH150" s="1139"/>
      <c r="AI150" s="1139"/>
      <c r="AJ150" s="1139"/>
      <c r="AK150" s="1139"/>
      <c r="AL150" s="1139"/>
      <c r="AM150" s="1139"/>
      <c r="AN150" s="1139"/>
      <c r="AO150" s="1139"/>
      <c r="AP150" s="1139"/>
    </row>
    <row r="151" spans="8:42">
      <c r="H151" t="s">
        <v>2759</v>
      </c>
      <c r="P151" s="71" t="str">
        <f t="shared" ref="P151:Q151" si="55">IF(P69="","",P69)</f>
        <v/>
      </c>
      <c r="Q151" s="71" t="str">
        <f t="shared" si="55"/>
        <v/>
      </c>
      <c r="V151" s="62"/>
      <c r="AC151" t="s">
        <v>2752</v>
      </c>
      <c r="AE151" s="1139"/>
      <c r="AF151" s="1139"/>
      <c r="AG151" s="1139"/>
      <c r="AH151" s="1139"/>
      <c r="AI151" s="1139"/>
      <c r="AJ151" s="1139"/>
      <c r="AK151" s="1139"/>
      <c r="AL151" s="1139"/>
      <c r="AM151" s="1139"/>
      <c r="AN151" s="1139"/>
      <c r="AO151" s="1139"/>
      <c r="AP151" s="1139"/>
    </row>
    <row r="152" spans="8:42">
      <c r="H152" t="s">
        <v>2759</v>
      </c>
      <c r="P152" s="71" t="str">
        <f t="shared" ref="P152:Q152" si="56">IF(P70="","",P70)</f>
        <v/>
      </c>
      <c r="Q152" s="71" t="str">
        <f t="shared" si="56"/>
        <v/>
      </c>
      <c r="V152" s="62"/>
      <c r="AC152" t="s">
        <v>2752</v>
      </c>
      <c r="AE152" s="1139"/>
      <c r="AF152" s="1139"/>
      <c r="AG152" s="1139"/>
      <c r="AH152" s="1139"/>
      <c r="AI152" s="1139"/>
      <c r="AJ152" s="1139"/>
      <c r="AK152" s="1139"/>
      <c r="AL152" s="1139"/>
      <c r="AM152" s="1139"/>
      <c r="AN152" s="1139"/>
      <c r="AO152" s="1139"/>
      <c r="AP152" s="1139"/>
    </row>
    <row r="153" spans="8:42">
      <c r="H153" t="s">
        <v>2759</v>
      </c>
      <c r="P153" s="71" t="str">
        <f t="shared" ref="P153:Q153" si="57">IF(P71="","",P71)</f>
        <v/>
      </c>
      <c r="Q153" s="71" t="str">
        <f t="shared" si="57"/>
        <v/>
      </c>
      <c r="V153" s="62"/>
      <c r="AC153" t="s">
        <v>2752</v>
      </c>
      <c r="AE153" s="1139"/>
      <c r="AF153" s="1139"/>
      <c r="AG153" s="1139"/>
      <c r="AH153" s="1139"/>
      <c r="AI153" s="1139"/>
      <c r="AJ153" s="1139"/>
      <c r="AK153" s="1139"/>
      <c r="AL153" s="1139"/>
      <c r="AM153" s="1139"/>
      <c r="AN153" s="1139"/>
      <c r="AO153" s="1139"/>
      <c r="AP153" s="1139"/>
    </row>
    <row r="154" spans="8:42">
      <c r="H154" t="s">
        <v>2759</v>
      </c>
      <c r="P154" s="71" t="str">
        <f t="shared" ref="P154:Q154" si="58">IF(P72="","",P72)</f>
        <v/>
      </c>
      <c r="Q154" s="71" t="str">
        <f t="shared" si="58"/>
        <v/>
      </c>
      <c r="V154" s="62"/>
      <c r="AC154" t="s">
        <v>2752</v>
      </c>
      <c r="AE154" s="1139"/>
      <c r="AF154" s="1139"/>
      <c r="AG154" s="1139"/>
      <c r="AH154" s="1139"/>
      <c r="AI154" s="1139"/>
      <c r="AJ154" s="1139"/>
      <c r="AK154" s="1139"/>
      <c r="AL154" s="1139"/>
      <c r="AM154" s="1139"/>
      <c r="AN154" s="1139"/>
      <c r="AO154" s="1139"/>
      <c r="AP154" s="1139"/>
    </row>
    <row r="155" spans="8:42">
      <c r="H155" t="s">
        <v>2759</v>
      </c>
      <c r="P155" s="71" t="str">
        <f t="shared" ref="P155:Q155" si="59">IF(P73="","",P73)</f>
        <v/>
      </c>
      <c r="Q155" s="71" t="str">
        <f t="shared" si="59"/>
        <v/>
      </c>
      <c r="V155" s="62"/>
      <c r="AC155" t="s">
        <v>2752</v>
      </c>
      <c r="AE155" s="1139"/>
      <c r="AF155" s="1139"/>
      <c r="AG155" s="1139"/>
      <c r="AH155" s="1139"/>
      <c r="AI155" s="1139"/>
      <c r="AJ155" s="1139"/>
      <c r="AK155" s="1139"/>
      <c r="AL155" s="1139"/>
      <c r="AM155" s="1139"/>
      <c r="AN155" s="1139"/>
      <c r="AO155" s="1139"/>
      <c r="AP155" s="1139"/>
    </row>
    <row r="156" spans="8:42">
      <c r="H156" t="s">
        <v>2759</v>
      </c>
      <c r="P156" s="71" t="str">
        <f t="shared" ref="P156:Q156" si="60">IF(P74="","",P74)</f>
        <v/>
      </c>
      <c r="Q156" s="71" t="str">
        <f t="shared" si="60"/>
        <v/>
      </c>
      <c r="V156" s="62"/>
      <c r="AC156" t="s">
        <v>2752</v>
      </c>
      <c r="AE156" s="1139"/>
      <c r="AF156" s="1139"/>
      <c r="AG156" s="1139"/>
      <c r="AH156" s="1139"/>
      <c r="AI156" s="1139"/>
      <c r="AJ156" s="1139"/>
      <c r="AK156" s="1139"/>
      <c r="AL156" s="1139"/>
      <c r="AM156" s="1139"/>
      <c r="AN156" s="1139"/>
      <c r="AO156" s="1139"/>
      <c r="AP156" s="1139"/>
    </row>
    <row r="157" spans="8:42">
      <c r="H157" t="s">
        <v>2759</v>
      </c>
      <c r="P157" s="71" t="str">
        <f t="shared" ref="P157:Q157" si="61">IF(P75="","",P75)</f>
        <v/>
      </c>
      <c r="Q157" s="71" t="str">
        <f t="shared" si="61"/>
        <v/>
      </c>
      <c r="V157" s="62"/>
      <c r="AC157" t="s">
        <v>2752</v>
      </c>
      <c r="AE157" s="1139"/>
      <c r="AF157" s="1139"/>
      <c r="AG157" s="1139"/>
      <c r="AH157" s="1139"/>
      <c r="AI157" s="1139"/>
      <c r="AJ157" s="1139"/>
      <c r="AK157" s="1139"/>
      <c r="AL157" s="1139"/>
      <c r="AM157" s="1139"/>
      <c r="AN157" s="1139"/>
      <c r="AO157" s="1139"/>
      <c r="AP157" s="1139"/>
    </row>
    <row r="158" spans="8:42">
      <c r="H158" t="s">
        <v>2759</v>
      </c>
      <c r="P158" s="71" t="str">
        <f t="shared" ref="P158:Q158" si="62">IF(P76="","",P76)</f>
        <v/>
      </c>
      <c r="Q158" s="71" t="str">
        <f t="shared" si="62"/>
        <v/>
      </c>
      <c r="V158" s="62"/>
      <c r="AC158" t="s">
        <v>2752</v>
      </c>
      <c r="AE158" s="1139"/>
      <c r="AF158" s="1139"/>
      <c r="AG158" s="1139"/>
      <c r="AH158" s="1139"/>
      <c r="AI158" s="1139"/>
      <c r="AJ158" s="1139"/>
      <c r="AK158" s="1139"/>
      <c r="AL158" s="1139"/>
      <c r="AM158" s="1139"/>
      <c r="AN158" s="1139"/>
      <c r="AO158" s="1139"/>
      <c r="AP158" s="1139"/>
    </row>
    <row r="159" spans="8:42">
      <c r="H159" t="s">
        <v>2759</v>
      </c>
      <c r="P159" s="71" t="str">
        <f t="shared" ref="P159:Q159" si="63">IF(P77="","",P77)</f>
        <v/>
      </c>
      <c r="Q159" s="71" t="str">
        <f t="shared" si="63"/>
        <v/>
      </c>
      <c r="V159" s="62"/>
      <c r="AC159" t="s">
        <v>2752</v>
      </c>
      <c r="AE159" s="1139"/>
      <c r="AF159" s="1139"/>
      <c r="AG159" s="1139"/>
      <c r="AH159" s="1139"/>
      <c r="AI159" s="1139"/>
      <c r="AJ159" s="1139"/>
      <c r="AK159" s="1139"/>
      <c r="AL159" s="1139"/>
      <c r="AM159" s="1139"/>
      <c r="AN159" s="1139"/>
      <c r="AO159" s="1139"/>
      <c r="AP159" s="1139"/>
    </row>
    <row r="160" spans="8:42">
      <c r="H160" t="s">
        <v>2759</v>
      </c>
      <c r="P160" s="71" t="str">
        <f t="shared" ref="P160:Q160" si="64">IF(P78="","",P78)</f>
        <v/>
      </c>
      <c r="Q160" s="71" t="str">
        <f t="shared" si="64"/>
        <v/>
      </c>
      <c r="V160" s="62"/>
      <c r="AC160" t="s">
        <v>2752</v>
      </c>
      <c r="AE160" s="1139"/>
      <c r="AF160" s="1139"/>
      <c r="AG160" s="1139"/>
      <c r="AH160" s="1139"/>
      <c r="AI160" s="1139"/>
      <c r="AJ160" s="1139"/>
      <c r="AK160" s="1139"/>
      <c r="AL160" s="1139"/>
      <c r="AM160" s="1139"/>
      <c r="AN160" s="1139"/>
      <c r="AO160" s="1139"/>
      <c r="AP160" s="1139"/>
    </row>
    <row r="161" spans="1:90">
      <c r="H161" t="s">
        <v>2759</v>
      </c>
      <c r="P161" s="71" t="str">
        <f t="shared" ref="P161:Q161" si="65">IF(P79="","",P79)</f>
        <v/>
      </c>
      <c r="Q161" s="71" t="str">
        <f t="shared" si="65"/>
        <v/>
      </c>
      <c r="V161" s="62"/>
      <c r="AC161" t="s">
        <v>2752</v>
      </c>
      <c r="AE161" s="1139"/>
      <c r="AF161" s="1139"/>
      <c r="AG161" s="1139"/>
      <c r="AH161" s="1139"/>
      <c r="AI161" s="1139"/>
      <c r="AJ161" s="1139"/>
      <c r="AK161" s="1139"/>
      <c r="AL161" s="1139"/>
      <c r="AM161" s="1139"/>
      <c r="AN161" s="1139"/>
      <c r="AO161" s="1139"/>
      <c r="AP161" s="1139"/>
    </row>
    <row r="162" spans="1:90">
      <c r="H162" t="s">
        <v>2759</v>
      </c>
      <c r="P162" s="71" t="str">
        <f t="shared" ref="P162:Q162" si="66">IF(P80="","",P80)</f>
        <v/>
      </c>
      <c r="Q162" s="71" t="str">
        <f t="shared" si="66"/>
        <v/>
      </c>
      <c r="V162" s="62"/>
      <c r="AC162" t="s">
        <v>2752</v>
      </c>
      <c r="AE162" s="1139"/>
      <c r="AF162" s="1139"/>
      <c r="AG162" s="1139"/>
      <c r="AH162" s="1139"/>
      <c r="AI162" s="1139"/>
      <c r="AJ162" s="1139"/>
      <c r="AK162" s="1139"/>
      <c r="AL162" s="1139"/>
      <c r="AM162" s="1139"/>
      <c r="AN162" s="1139"/>
      <c r="AO162" s="1139"/>
      <c r="AP162" s="1139"/>
    </row>
    <row r="163" spans="1:90">
      <c r="H163" t="s">
        <v>2759</v>
      </c>
      <c r="P163" s="71" t="str">
        <f t="shared" ref="P163:Q163" si="67">IF(P81="","",P81)</f>
        <v/>
      </c>
      <c r="Q163" s="71" t="str">
        <f t="shared" si="67"/>
        <v/>
      </c>
      <c r="V163" s="62"/>
      <c r="AC163" t="s">
        <v>2752</v>
      </c>
      <c r="AE163" s="1139"/>
      <c r="AF163" s="1139"/>
      <c r="AG163" s="1139"/>
      <c r="AH163" s="1139"/>
      <c r="AI163" s="1139"/>
      <c r="AJ163" s="1139"/>
      <c r="AK163" s="1139"/>
      <c r="AL163" s="1139"/>
      <c r="AM163" s="1139"/>
      <c r="AN163" s="1139"/>
      <c r="AO163" s="1139"/>
      <c r="AP163" s="1139"/>
    </row>
    <row r="164" spans="1:90">
      <c r="H164" t="s">
        <v>2759</v>
      </c>
      <c r="P164" s="71" t="str">
        <f t="shared" ref="P164:Q164" si="68">IF(P82="","",P82)</f>
        <v/>
      </c>
      <c r="Q164" s="71" t="str">
        <f t="shared" si="68"/>
        <v/>
      </c>
      <c r="V164" s="62"/>
      <c r="AC164" t="s">
        <v>2752</v>
      </c>
      <c r="AE164" s="1139"/>
      <c r="AF164" s="1139"/>
      <c r="AG164" s="1139"/>
      <c r="AH164" s="1139"/>
      <c r="AI164" s="1139"/>
      <c r="AJ164" s="1139"/>
      <c r="AK164" s="1139"/>
      <c r="AL164" s="1139"/>
      <c r="AM164" s="1139"/>
      <c r="AN164" s="1139"/>
      <c r="AO164" s="1139"/>
      <c r="AP164" s="1139"/>
    </row>
    <row r="165" spans="1:90">
      <c r="H165" t="s">
        <v>2759</v>
      </c>
      <c r="P165" s="71" t="str">
        <f t="shared" ref="P165:Q165" si="69">IF(P83="","",P83)</f>
        <v/>
      </c>
      <c r="Q165" s="71" t="str">
        <f t="shared" si="69"/>
        <v/>
      </c>
      <c r="V165" s="62"/>
      <c r="AC165" t="s">
        <v>2752</v>
      </c>
      <c r="AE165" s="1139"/>
      <c r="AF165" s="1139"/>
      <c r="AG165" s="1139"/>
      <c r="AH165" s="1139"/>
      <c r="AI165" s="1139"/>
      <c r="AJ165" s="1139"/>
      <c r="AK165" s="1139"/>
      <c r="AL165" s="1139"/>
      <c r="AM165" s="1139"/>
      <c r="AN165" s="1139"/>
      <c r="AO165" s="1139"/>
      <c r="AP165" s="1139"/>
    </row>
    <row r="166" spans="1:90">
      <c r="H166" t="s">
        <v>2759</v>
      </c>
      <c r="P166" s="71" t="str">
        <f t="shared" ref="P166:Q166" si="70">IF(P84="","",P84)</f>
        <v/>
      </c>
      <c r="Q166" s="71" t="str">
        <f t="shared" si="70"/>
        <v/>
      </c>
      <c r="V166" s="62"/>
      <c r="AC166" t="s">
        <v>2752</v>
      </c>
      <c r="AE166" s="1139"/>
      <c r="AF166" s="1139"/>
      <c r="AG166" s="1139"/>
      <c r="AH166" s="1139"/>
      <c r="AI166" s="1139"/>
      <c r="AJ166" s="1139"/>
      <c r="AK166" s="1139"/>
      <c r="AL166" s="1139"/>
      <c r="AM166" s="1139"/>
      <c r="AN166" s="1139"/>
      <c r="AO166" s="1139"/>
      <c r="AP166" s="1139"/>
    </row>
    <row r="167" spans="1:90">
      <c r="H167" t="s">
        <v>2759</v>
      </c>
      <c r="P167" s="71" t="str">
        <f t="shared" ref="P167:Q167" si="71">IF(P85="","",P85)</f>
        <v/>
      </c>
      <c r="Q167" s="71" t="str">
        <f t="shared" si="71"/>
        <v/>
      </c>
      <c r="V167" s="62"/>
      <c r="AC167" t="s">
        <v>2752</v>
      </c>
      <c r="AE167" s="1139"/>
      <c r="AF167" s="1139"/>
      <c r="AG167" s="1139"/>
      <c r="AH167" s="1139"/>
      <c r="AI167" s="1139"/>
      <c r="AJ167" s="1139"/>
      <c r="AK167" s="1139"/>
      <c r="AL167" s="1139"/>
      <c r="AM167" s="1139"/>
      <c r="AN167" s="1139"/>
      <c r="AO167" s="1139"/>
      <c r="AP167" s="1139"/>
    </row>
    <row r="168" spans="1:90">
      <c r="H168" t="s">
        <v>2759</v>
      </c>
      <c r="P168" s="71" t="str">
        <f t="shared" ref="P168:Q168" si="72">IF(P86="","",P86)</f>
        <v/>
      </c>
      <c r="Q168" s="71" t="str">
        <f t="shared" si="72"/>
        <v/>
      </c>
      <c r="V168" s="62"/>
      <c r="AC168" t="s">
        <v>2752</v>
      </c>
      <c r="AE168" s="1139"/>
      <c r="AF168" s="1139"/>
      <c r="AG168" s="1139"/>
      <c r="AH168" s="1139"/>
      <c r="AI168" s="1139"/>
      <c r="AJ168" s="1139"/>
      <c r="AK168" s="1139"/>
      <c r="AL168" s="1139"/>
      <c r="AM168" s="1139"/>
      <c r="AN168" s="1139"/>
      <c r="AO168" s="1139"/>
      <c r="AP168" s="1139"/>
    </row>
    <row r="169" spans="1:90">
      <c r="H169" t="s">
        <v>2759</v>
      </c>
      <c r="P169" s="71" t="str">
        <f t="shared" ref="P169:Q169" si="73">IF(P87="","",P87)</f>
        <v/>
      </c>
      <c r="Q169" s="71" t="str">
        <f t="shared" si="73"/>
        <v/>
      </c>
      <c r="V169" s="62"/>
      <c r="AC169" t="s">
        <v>2752</v>
      </c>
      <c r="AE169" s="1139"/>
      <c r="AF169" s="1139"/>
      <c r="AG169" s="1139"/>
      <c r="AH169" s="1139"/>
      <c r="AI169" s="1139"/>
      <c r="AJ169" s="1139"/>
      <c r="AK169" s="1139"/>
      <c r="AL169" s="1139"/>
      <c r="AM169" s="1139"/>
      <c r="AN169" s="1139"/>
      <c r="AO169" s="1139"/>
      <c r="AP169" s="1139"/>
    </row>
    <row r="170" spans="1:90">
      <c r="H170" t="s">
        <v>2759</v>
      </c>
      <c r="P170" s="71" t="str">
        <f t="shared" ref="P170:Q170" si="74">IF(P88="","",P88)</f>
        <v/>
      </c>
      <c r="Q170" s="71" t="str">
        <f t="shared" si="74"/>
        <v/>
      </c>
      <c r="V170" s="62"/>
      <c r="AC170" t="s">
        <v>2752</v>
      </c>
      <c r="AE170" s="1139"/>
      <c r="AF170" s="1139"/>
      <c r="AG170" s="1139"/>
      <c r="AH170" s="1139"/>
      <c r="AI170" s="1139"/>
      <c r="AJ170" s="1139"/>
      <c r="AK170" s="1139"/>
      <c r="AL170" s="1139"/>
      <c r="AM170" s="1139"/>
      <c r="AN170" s="1139"/>
      <c r="AO170" s="1139"/>
      <c r="AP170" s="1139"/>
    </row>
    <row r="171" spans="1:90">
      <c r="H171" t="s">
        <v>2759</v>
      </c>
      <c r="P171" s="71" t="str">
        <f t="shared" ref="P171:Q171" si="75">IF(P89="","",P89)</f>
        <v/>
      </c>
      <c r="Q171" s="71" t="str">
        <f t="shared" si="75"/>
        <v/>
      </c>
      <c r="V171" s="62"/>
      <c r="AC171" t="s">
        <v>2752</v>
      </c>
      <c r="AE171" s="1139"/>
      <c r="AF171" s="1139"/>
      <c r="AG171" s="1139"/>
      <c r="AH171" s="1139"/>
      <c r="AI171" s="1139"/>
      <c r="AJ171" s="1139"/>
      <c r="AK171" s="1139"/>
      <c r="AL171" s="1139"/>
      <c r="AM171" s="1139"/>
      <c r="AN171" s="1139"/>
      <c r="AO171" s="1139"/>
      <c r="AP171" s="1139"/>
    </row>
    <row r="172" spans="1:90">
      <c r="H172" t="s">
        <v>2759</v>
      </c>
      <c r="P172" s="71" t="str">
        <f t="shared" ref="P172:Q172" si="76">IF(P90="","",P90)</f>
        <v/>
      </c>
      <c r="Q172" s="71" t="str">
        <f t="shared" si="76"/>
        <v/>
      </c>
      <c r="V172" s="62"/>
      <c r="AC172" t="s">
        <v>2752</v>
      </c>
      <c r="AE172" s="1139"/>
      <c r="AF172" s="1139"/>
      <c r="AG172" s="1139"/>
      <c r="AH172" s="1139"/>
      <c r="AI172" s="1139"/>
      <c r="AJ172" s="1139"/>
      <c r="AK172" s="1139"/>
      <c r="AL172" s="1139"/>
      <c r="AM172" s="1139"/>
      <c r="AN172" s="1139"/>
      <c r="AO172" s="1139"/>
      <c r="AP172" s="1139"/>
    </row>
    <row r="173" spans="1:90">
      <c r="H173" t="s">
        <v>2759</v>
      </c>
      <c r="P173" s="71" t="str">
        <f t="shared" ref="P173:Q173" si="77">IF(P91="","",P91)</f>
        <v/>
      </c>
      <c r="Q173" s="71" t="str">
        <f t="shared" si="77"/>
        <v/>
      </c>
      <c r="V173" s="62"/>
      <c r="AC173" t="s">
        <v>2752</v>
      </c>
      <c r="AE173" s="1139"/>
      <c r="AF173" s="1139"/>
      <c r="AG173" s="1139"/>
      <c r="AH173" s="1139"/>
      <c r="AI173" s="1139"/>
      <c r="AJ173" s="1139"/>
      <c r="AK173" s="1139"/>
      <c r="AL173" s="1139"/>
      <c r="AM173" s="1139"/>
      <c r="AN173" s="1139"/>
      <c r="AO173" s="1139"/>
      <c r="AP173" s="1139"/>
    </row>
    <row r="174" spans="1:90">
      <c r="AE174" s="67"/>
      <c r="AF174" s="67"/>
      <c r="AG174" s="67"/>
      <c r="AH174" s="67"/>
      <c r="AI174" s="67"/>
      <c r="AJ174" s="67"/>
      <c r="AK174" s="67"/>
      <c r="AL174" s="67"/>
      <c r="AM174" s="67"/>
      <c r="AN174" s="67"/>
      <c r="AO174" s="67"/>
      <c r="AP174" s="67"/>
      <c r="AQ174" s="67"/>
      <c r="AR174" s="67"/>
      <c r="AS174" s="67"/>
      <c r="AT174" s="67"/>
      <c r="AU174" s="67"/>
      <c r="AV174" s="67"/>
      <c r="AW174" s="67"/>
      <c r="AX174" s="67"/>
      <c r="AY174" s="67"/>
      <c r="AZ174" s="67"/>
      <c r="BA174" s="67"/>
      <c r="BB174" s="67"/>
      <c r="BC174" s="67"/>
      <c r="BD174" s="67"/>
      <c r="BE174" s="67"/>
      <c r="BF174" s="67"/>
      <c r="BG174" s="67"/>
      <c r="BH174" s="67"/>
      <c r="BI174" s="67"/>
      <c r="BJ174" s="67"/>
      <c r="BK174" s="67"/>
      <c r="BL174" s="67"/>
      <c r="BM174" s="67"/>
      <c r="BN174" s="67"/>
      <c r="BO174" s="67"/>
      <c r="BP174" s="67"/>
      <c r="BQ174" s="67"/>
      <c r="BR174" s="67"/>
      <c r="BS174" s="67"/>
      <c r="BT174" s="67"/>
      <c r="BU174" s="67"/>
      <c r="BV174" s="67"/>
      <c r="BW174" s="67"/>
      <c r="BX174" s="67"/>
      <c r="BY174" s="67"/>
      <c r="BZ174" s="67"/>
      <c r="CA174" s="67"/>
      <c r="CB174" s="67"/>
      <c r="CC174" s="67"/>
      <c r="CD174" s="67"/>
      <c r="CE174" s="67"/>
      <c r="CF174" s="67"/>
      <c r="CG174" s="67"/>
      <c r="CH174" s="67"/>
      <c r="CI174" s="67"/>
      <c r="CJ174" s="67"/>
      <c r="CK174" s="67"/>
      <c r="CL174" s="67"/>
    </row>
    <row r="175" spans="1:90" s="1" customFormat="1">
      <c r="A175" s="42"/>
      <c r="B175" s="48" t="s">
        <v>2760</v>
      </c>
      <c r="P175" s="70"/>
      <c r="Q175" s="70"/>
    </row>
    <row r="177" spans="8:42">
      <c r="H177" t="s">
        <v>2760</v>
      </c>
      <c r="P177" s="71" t="str">
        <f>IF(P13="","",P13)</f>
        <v/>
      </c>
      <c r="Q177" s="71" t="str">
        <f>IF(Q13="","",Q13)</f>
        <v/>
      </c>
      <c r="V177" s="62"/>
      <c r="AC177" t="s">
        <v>2752</v>
      </c>
      <c r="AE177" s="1139"/>
      <c r="AF177" s="1139"/>
      <c r="AG177" s="1139"/>
      <c r="AH177" s="1139"/>
      <c r="AI177" s="1139"/>
      <c r="AJ177" s="1139"/>
      <c r="AK177" s="1139"/>
      <c r="AL177" s="1139"/>
      <c r="AM177" s="1139"/>
      <c r="AN177" s="1139"/>
      <c r="AO177" s="1139"/>
      <c r="AP177" s="1139"/>
    </row>
    <row r="178" spans="8:42">
      <c r="H178" t="s">
        <v>2760</v>
      </c>
      <c r="P178" s="71" t="str">
        <f t="shared" ref="P178:Q178" si="78">IF(P14="","",P14)</f>
        <v/>
      </c>
      <c r="Q178" s="71" t="str">
        <f t="shared" si="78"/>
        <v/>
      </c>
      <c r="V178" s="62"/>
      <c r="AC178" t="s">
        <v>2752</v>
      </c>
      <c r="AE178" s="1139"/>
      <c r="AF178" s="1139"/>
      <c r="AG178" s="1139"/>
      <c r="AH178" s="1139"/>
      <c r="AI178" s="1139"/>
      <c r="AJ178" s="1139"/>
      <c r="AK178" s="1139"/>
      <c r="AL178" s="1139"/>
      <c r="AM178" s="1139"/>
      <c r="AN178" s="1139"/>
      <c r="AO178" s="1139"/>
      <c r="AP178" s="1139"/>
    </row>
    <row r="179" spans="8:42">
      <c r="H179" t="s">
        <v>2760</v>
      </c>
      <c r="P179" s="71" t="str">
        <f t="shared" ref="P179:Q179" si="79">IF(P15="","",P15)</f>
        <v/>
      </c>
      <c r="Q179" s="71" t="str">
        <f t="shared" si="79"/>
        <v/>
      </c>
      <c r="V179" s="62"/>
      <c r="AC179" t="s">
        <v>2752</v>
      </c>
      <c r="AE179" s="1139"/>
      <c r="AF179" s="1139"/>
      <c r="AG179" s="1139"/>
      <c r="AH179" s="1139"/>
      <c r="AI179" s="1139"/>
      <c r="AJ179" s="1139"/>
      <c r="AK179" s="1139"/>
      <c r="AL179" s="1139"/>
      <c r="AM179" s="1139"/>
      <c r="AN179" s="1139"/>
      <c r="AO179" s="1139"/>
      <c r="AP179" s="1139"/>
    </row>
    <row r="180" spans="8:42">
      <c r="H180" t="s">
        <v>2760</v>
      </c>
      <c r="P180" s="71" t="str">
        <f t="shared" ref="P180:Q180" si="80">IF(P16="","",P16)</f>
        <v/>
      </c>
      <c r="Q180" s="71" t="str">
        <f t="shared" si="80"/>
        <v/>
      </c>
      <c r="V180" s="62"/>
      <c r="AC180" t="s">
        <v>2752</v>
      </c>
      <c r="AE180" s="1139"/>
      <c r="AF180" s="1139"/>
      <c r="AG180" s="1139"/>
      <c r="AH180" s="1139"/>
      <c r="AI180" s="1139"/>
      <c r="AJ180" s="1139"/>
      <c r="AK180" s="1139"/>
      <c r="AL180" s="1139"/>
      <c r="AM180" s="1139"/>
      <c r="AN180" s="1139"/>
      <c r="AO180" s="1139"/>
      <c r="AP180" s="1139"/>
    </row>
    <row r="181" spans="8:42">
      <c r="H181" t="s">
        <v>2760</v>
      </c>
      <c r="P181" s="71" t="str">
        <f t="shared" ref="P181:Q181" si="81">IF(P17="","",P17)</f>
        <v/>
      </c>
      <c r="Q181" s="71" t="str">
        <f t="shared" si="81"/>
        <v/>
      </c>
      <c r="V181" s="62"/>
      <c r="AC181" t="s">
        <v>2752</v>
      </c>
      <c r="AE181" s="1139"/>
      <c r="AF181" s="1139"/>
      <c r="AG181" s="1139"/>
      <c r="AH181" s="1139"/>
      <c r="AI181" s="1139"/>
      <c r="AJ181" s="1139"/>
      <c r="AK181" s="1139"/>
      <c r="AL181" s="1139"/>
      <c r="AM181" s="1139"/>
      <c r="AN181" s="1139"/>
      <c r="AO181" s="1139"/>
      <c r="AP181" s="1139"/>
    </row>
    <row r="182" spans="8:42">
      <c r="H182" t="s">
        <v>2760</v>
      </c>
      <c r="P182" s="71" t="str">
        <f t="shared" ref="P182:Q182" si="82">IF(P18="","",P18)</f>
        <v/>
      </c>
      <c r="Q182" s="71" t="str">
        <f t="shared" si="82"/>
        <v/>
      </c>
      <c r="V182" s="62"/>
      <c r="AC182" t="s">
        <v>2752</v>
      </c>
      <c r="AE182" s="1139"/>
      <c r="AF182" s="1139"/>
      <c r="AG182" s="1139"/>
      <c r="AH182" s="1139"/>
      <c r="AI182" s="1139"/>
      <c r="AJ182" s="1139"/>
      <c r="AK182" s="1139"/>
      <c r="AL182" s="1139"/>
      <c r="AM182" s="1139"/>
      <c r="AN182" s="1139"/>
      <c r="AO182" s="1139"/>
      <c r="AP182" s="1139"/>
    </row>
    <row r="183" spans="8:42">
      <c r="H183" t="s">
        <v>2760</v>
      </c>
      <c r="P183" s="71" t="str">
        <f t="shared" ref="P183:Q183" si="83">IF(P19="","",P19)</f>
        <v/>
      </c>
      <c r="Q183" s="71" t="str">
        <f t="shared" si="83"/>
        <v/>
      </c>
      <c r="V183" s="62"/>
      <c r="AC183" t="s">
        <v>2752</v>
      </c>
      <c r="AE183" s="1139"/>
      <c r="AF183" s="1139"/>
      <c r="AG183" s="1139"/>
      <c r="AH183" s="1139"/>
      <c r="AI183" s="1139"/>
      <c r="AJ183" s="1139"/>
      <c r="AK183" s="1139"/>
      <c r="AL183" s="1139"/>
      <c r="AM183" s="1139"/>
      <c r="AN183" s="1139"/>
      <c r="AO183" s="1139"/>
      <c r="AP183" s="1139"/>
    </row>
    <row r="184" spans="8:42">
      <c r="H184" t="s">
        <v>2760</v>
      </c>
      <c r="P184" s="71" t="str">
        <f t="shared" ref="P184:Q184" si="84">IF(P20="","",P20)</f>
        <v/>
      </c>
      <c r="Q184" s="71" t="str">
        <f t="shared" si="84"/>
        <v/>
      </c>
      <c r="V184" s="62"/>
      <c r="AC184" t="s">
        <v>2752</v>
      </c>
      <c r="AE184" s="1139"/>
      <c r="AF184" s="1139"/>
      <c r="AG184" s="1139"/>
      <c r="AH184" s="1139"/>
      <c r="AI184" s="1139"/>
      <c r="AJ184" s="1139"/>
      <c r="AK184" s="1139"/>
      <c r="AL184" s="1139"/>
      <c r="AM184" s="1139"/>
      <c r="AN184" s="1139"/>
      <c r="AO184" s="1139"/>
      <c r="AP184" s="1139"/>
    </row>
    <row r="185" spans="8:42">
      <c r="H185" t="s">
        <v>2760</v>
      </c>
      <c r="P185" s="71" t="str">
        <f t="shared" ref="P185:Q185" si="85">IF(P21="","",P21)</f>
        <v/>
      </c>
      <c r="Q185" s="71" t="str">
        <f t="shared" si="85"/>
        <v/>
      </c>
      <c r="V185" s="62"/>
      <c r="AC185" t="s">
        <v>2752</v>
      </c>
      <c r="AE185" s="1139"/>
      <c r="AF185" s="1139"/>
      <c r="AG185" s="1139"/>
      <c r="AH185" s="1139"/>
      <c r="AI185" s="1139"/>
      <c r="AJ185" s="1139"/>
      <c r="AK185" s="1139"/>
      <c r="AL185" s="1139"/>
      <c r="AM185" s="1139"/>
      <c r="AN185" s="1139"/>
      <c r="AO185" s="1139"/>
      <c r="AP185" s="1139"/>
    </row>
    <row r="186" spans="8:42">
      <c r="H186" t="s">
        <v>2760</v>
      </c>
      <c r="P186" s="71" t="str">
        <f t="shared" ref="P186:Q186" si="86">IF(P22="","",P22)</f>
        <v/>
      </c>
      <c r="Q186" s="71" t="str">
        <f t="shared" si="86"/>
        <v/>
      </c>
      <c r="V186" s="62"/>
      <c r="AC186" t="s">
        <v>2752</v>
      </c>
      <c r="AE186" s="1139"/>
      <c r="AF186" s="1139"/>
      <c r="AG186" s="1139"/>
      <c r="AH186" s="1139"/>
      <c r="AI186" s="1139"/>
      <c r="AJ186" s="1139"/>
      <c r="AK186" s="1139"/>
      <c r="AL186" s="1139"/>
      <c r="AM186" s="1139"/>
      <c r="AN186" s="1139"/>
      <c r="AO186" s="1139"/>
      <c r="AP186" s="1139"/>
    </row>
    <row r="187" spans="8:42">
      <c r="H187" t="s">
        <v>2760</v>
      </c>
      <c r="P187" s="71" t="str">
        <f t="shared" ref="P187:Q187" si="87">IF(P23="","",P23)</f>
        <v/>
      </c>
      <c r="Q187" s="71" t="str">
        <f t="shared" si="87"/>
        <v/>
      </c>
      <c r="V187" s="62"/>
      <c r="AC187" t="s">
        <v>2752</v>
      </c>
      <c r="AE187" s="1139"/>
      <c r="AF187" s="1139"/>
      <c r="AG187" s="1139"/>
      <c r="AH187" s="1139"/>
      <c r="AI187" s="1139"/>
      <c r="AJ187" s="1139"/>
      <c r="AK187" s="1139"/>
      <c r="AL187" s="1139"/>
      <c r="AM187" s="1139"/>
      <c r="AN187" s="1139"/>
      <c r="AO187" s="1139"/>
      <c r="AP187" s="1139"/>
    </row>
    <row r="188" spans="8:42">
      <c r="H188" t="s">
        <v>2760</v>
      </c>
      <c r="P188" s="71" t="str">
        <f t="shared" ref="P188:Q188" si="88">IF(P24="","",P24)</f>
        <v/>
      </c>
      <c r="Q188" s="71" t="str">
        <f t="shared" si="88"/>
        <v/>
      </c>
      <c r="V188" s="62"/>
      <c r="AC188" t="s">
        <v>2752</v>
      </c>
      <c r="AE188" s="1139"/>
      <c r="AF188" s="1139"/>
      <c r="AG188" s="1139"/>
      <c r="AH188" s="1139"/>
      <c r="AI188" s="1139"/>
      <c r="AJ188" s="1139"/>
      <c r="AK188" s="1139"/>
      <c r="AL188" s="1139"/>
      <c r="AM188" s="1139"/>
      <c r="AN188" s="1139"/>
      <c r="AO188" s="1139"/>
      <c r="AP188" s="1139"/>
    </row>
    <row r="189" spans="8:42">
      <c r="H189" t="s">
        <v>2760</v>
      </c>
      <c r="P189" s="71" t="str">
        <f t="shared" ref="P189:Q189" si="89">IF(P25="","",P25)</f>
        <v/>
      </c>
      <c r="Q189" s="71" t="str">
        <f t="shared" si="89"/>
        <v/>
      </c>
      <c r="V189" s="62"/>
      <c r="AC189" t="s">
        <v>2752</v>
      </c>
      <c r="AE189" s="1139"/>
      <c r="AF189" s="1139"/>
      <c r="AG189" s="1139"/>
      <c r="AH189" s="1139"/>
      <c r="AI189" s="1139"/>
      <c r="AJ189" s="1139"/>
      <c r="AK189" s="1139"/>
      <c r="AL189" s="1139"/>
      <c r="AM189" s="1139"/>
      <c r="AN189" s="1139"/>
      <c r="AO189" s="1139"/>
      <c r="AP189" s="1139"/>
    </row>
    <row r="190" spans="8:42">
      <c r="H190" t="s">
        <v>2760</v>
      </c>
      <c r="P190" s="71" t="str">
        <f t="shared" ref="P190:Q190" si="90">IF(P26="","",P26)</f>
        <v/>
      </c>
      <c r="Q190" s="71" t="str">
        <f t="shared" si="90"/>
        <v/>
      </c>
      <c r="V190" s="62"/>
      <c r="AC190" t="s">
        <v>2752</v>
      </c>
      <c r="AE190" s="1139"/>
      <c r="AF190" s="1139"/>
      <c r="AG190" s="1139"/>
      <c r="AH190" s="1139"/>
      <c r="AI190" s="1139"/>
      <c r="AJ190" s="1139"/>
      <c r="AK190" s="1139"/>
      <c r="AL190" s="1139"/>
      <c r="AM190" s="1139"/>
      <c r="AN190" s="1139"/>
      <c r="AO190" s="1139"/>
      <c r="AP190" s="1139"/>
    </row>
    <row r="191" spans="8:42">
      <c r="H191" t="s">
        <v>2760</v>
      </c>
      <c r="P191" s="71" t="str">
        <f t="shared" ref="P191:Q191" si="91">IF(P27="","",P27)</f>
        <v/>
      </c>
      <c r="Q191" s="71" t="str">
        <f t="shared" si="91"/>
        <v/>
      </c>
      <c r="V191" s="62"/>
      <c r="AC191" t="s">
        <v>2752</v>
      </c>
      <c r="AE191" s="1139"/>
      <c r="AF191" s="1139"/>
      <c r="AG191" s="1139"/>
      <c r="AH191" s="1139"/>
      <c r="AI191" s="1139"/>
      <c r="AJ191" s="1139"/>
      <c r="AK191" s="1139"/>
      <c r="AL191" s="1139"/>
      <c r="AM191" s="1139"/>
      <c r="AN191" s="1139"/>
      <c r="AO191" s="1139"/>
      <c r="AP191" s="1139"/>
    </row>
    <row r="192" spans="8:42">
      <c r="H192" t="s">
        <v>2760</v>
      </c>
      <c r="P192" s="71" t="str">
        <f t="shared" ref="P192:Q192" si="92">IF(P28="","",P28)</f>
        <v/>
      </c>
      <c r="Q192" s="71" t="str">
        <f t="shared" si="92"/>
        <v/>
      </c>
      <c r="V192" s="62"/>
      <c r="AC192" t="s">
        <v>2752</v>
      </c>
      <c r="AE192" s="1139"/>
      <c r="AF192" s="1139"/>
      <c r="AG192" s="1139"/>
      <c r="AH192" s="1139"/>
      <c r="AI192" s="1139"/>
      <c r="AJ192" s="1139"/>
      <c r="AK192" s="1139"/>
      <c r="AL192" s="1139"/>
      <c r="AM192" s="1139"/>
      <c r="AN192" s="1139"/>
      <c r="AO192" s="1139"/>
      <c r="AP192" s="1139"/>
    </row>
    <row r="193" spans="8:42">
      <c r="H193" t="s">
        <v>2760</v>
      </c>
      <c r="P193" s="71" t="str">
        <f t="shared" ref="P193:Q193" si="93">IF(P29="","",P29)</f>
        <v/>
      </c>
      <c r="Q193" s="71" t="str">
        <f t="shared" si="93"/>
        <v/>
      </c>
      <c r="V193" s="62"/>
      <c r="AC193" t="s">
        <v>2752</v>
      </c>
      <c r="AE193" s="1139"/>
      <c r="AF193" s="1139"/>
      <c r="AG193" s="1139"/>
      <c r="AH193" s="1139"/>
      <c r="AI193" s="1139"/>
      <c r="AJ193" s="1139"/>
      <c r="AK193" s="1139"/>
      <c r="AL193" s="1139"/>
      <c r="AM193" s="1139"/>
      <c r="AN193" s="1139"/>
      <c r="AO193" s="1139"/>
      <c r="AP193" s="1139"/>
    </row>
    <row r="194" spans="8:42">
      <c r="H194" t="s">
        <v>2760</v>
      </c>
      <c r="P194" s="71" t="str">
        <f t="shared" ref="P194:Q194" si="94">IF(P30="","",P30)</f>
        <v/>
      </c>
      <c r="Q194" s="71" t="str">
        <f t="shared" si="94"/>
        <v/>
      </c>
      <c r="V194" s="62"/>
      <c r="AC194" t="s">
        <v>2752</v>
      </c>
      <c r="AE194" s="1139"/>
      <c r="AF194" s="1139"/>
      <c r="AG194" s="1139"/>
      <c r="AH194" s="1139"/>
      <c r="AI194" s="1139"/>
      <c r="AJ194" s="1139"/>
      <c r="AK194" s="1139"/>
      <c r="AL194" s="1139"/>
      <c r="AM194" s="1139"/>
      <c r="AN194" s="1139"/>
      <c r="AO194" s="1139"/>
      <c r="AP194" s="1139"/>
    </row>
    <row r="195" spans="8:42">
      <c r="H195" t="s">
        <v>2760</v>
      </c>
      <c r="P195" s="71" t="str">
        <f t="shared" ref="P195:Q195" si="95">IF(P31="","",P31)</f>
        <v/>
      </c>
      <c r="Q195" s="71" t="str">
        <f t="shared" si="95"/>
        <v/>
      </c>
      <c r="V195" s="62"/>
      <c r="AC195" t="s">
        <v>2752</v>
      </c>
      <c r="AE195" s="1139"/>
      <c r="AF195" s="1139"/>
      <c r="AG195" s="1139"/>
      <c r="AH195" s="1139"/>
      <c r="AI195" s="1139"/>
      <c r="AJ195" s="1139"/>
      <c r="AK195" s="1139"/>
      <c r="AL195" s="1139"/>
      <c r="AM195" s="1139"/>
      <c r="AN195" s="1139"/>
      <c r="AO195" s="1139"/>
      <c r="AP195" s="1139"/>
    </row>
    <row r="196" spans="8:42">
      <c r="H196" t="s">
        <v>2760</v>
      </c>
      <c r="P196" s="71" t="str">
        <f t="shared" ref="P196:Q196" si="96">IF(P32="","",P32)</f>
        <v/>
      </c>
      <c r="Q196" s="71" t="str">
        <f t="shared" si="96"/>
        <v/>
      </c>
      <c r="V196" s="62"/>
      <c r="AC196" t="s">
        <v>2752</v>
      </c>
      <c r="AE196" s="1139"/>
      <c r="AF196" s="1139"/>
      <c r="AG196" s="1139"/>
      <c r="AH196" s="1139"/>
      <c r="AI196" s="1139"/>
      <c r="AJ196" s="1139"/>
      <c r="AK196" s="1139"/>
      <c r="AL196" s="1139"/>
      <c r="AM196" s="1139"/>
      <c r="AN196" s="1139"/>
      <c r="AO196" s="1139"/>
      <c r="AP196" s="1139"/>
    </row>
    <row r="197" spans="8:42">
      <c r="H197" t="s">
        <v>2760</v>
      </c>
      <c r="P197" s="71" t="str">
        <f t="shared" ref="P197:Q197" si="97">IF(P33="","",P33)</f>
        <v/>
      </c>
      <c r="Q197" s="71" t="str">
        <f t="shared" si="97"/>
        <v/>
      </c>
      <c r="V197" s="62"/>
      <c r="AC197" t="s">
        <v>2752</v>
      </c>
      <c r="AE197" s="1139"/>
      <c r="AF197" s="1139"/>
      <c r="AG197" s="1139"/>
      <c r="AH197" s="1139"/>
      <c r="AI197" s="1139"/>
      <c r="AJ197" s="1139"/>
      <c r="AK197" s="1139"/>
      <c r="AL197" s="1139"/>
      <c r="AM197" s="1139"/>
      <c r="AN197" s="1139"/>
      <c r="AO197" s="1139"/>
      <c r="AP197" s="1139"/>
    </row>
    <row r="198" spans="8:42">
      <c r="H198" t="s">
        <v>2760</v>
      </c>
      <c r="P198" s="71" t="str">
        <f t="shared" ref="P198:Q198" si="98">IF(P34="","",P34)</f>
        <v/>
      </c>
      <c r="Q198" s="71" t="str">
        <f t="shared" si="98"/>
        <v/>
      </c>
      <c r="V198" s="62"/>
      <c r="AC198" t="s">
        <v>2752</v>
      </c>
      <c r="AE198" s="1139"/>
      <c r="AF198" s="1139"/>
      <c r="AG198" s="1139"/>
      <c r="AH198" s="1139"/>
      <c r="AI198" s="1139"/>
      <c r="AJ198" s="1139"/>
      <c r="AK198" s="1139"/>
      <c r="AL198" s="1139"/>
      <c r="AM198" s="1139"/>
      <c r="AN198" s="1139"/>
      <c r="AO198" s="1139"/>
      <c r="AP198" s="1139"/>
    </row>
    <row r="199" spans="8:42">
      <c r="H199" t="s">
        <v>2760</v>
      </c>
      <c r="P199" s="71" t="str">
        <f t="shared" ref="P199:Q199" si="99">IF(P35="","",P35)</f>
        <v/>
      </c>
      <c r="Q199" s="71" t="str">
        <f t="shared" si="99"/>
        <v/>
      </c>
      <c r="V199" s="62"/>
      <c r="AC199" t="s">
        <v>2752</v>
      </c>
      <c r="AE199" s="1139"/>
      <c r="AF199" s="1139"/>
      <c r="AG199" s="1139"/>
      <c r="AH199" s="1139"/>
      <c r="AI199" s="1139"/>
      <c r="AJ199" s="1139"/>
      <c r="AK199" s="1139"/>
      <c r="AL199" s="1139"/>
      <c r="AM199" s="1139"/>
      <c r="AN199" s="1139"/>
      <c r="AO199" s="1139"/>
      <c r="AP199" s="1139"/>
    </row>
    <row r="200" spans="8:42">
      <c r="H200" t="s">
        <v>2760</v>
      </c>
      <c r="P200" s="71" t="str">
        <f t="shared" ref="P200:Q200" si="100">IF(P36="","",P36)</f>
        <v/>
      </c>
      <c r="Q200" s="71" t="str">
        <f t="shared" si="100"/>
        <v/>
      </c>
      <c r="V200" s="62"/>
      <c r="AC200" t="s">
        <v>2752</v>
      </c>
      <c r="AE200" s="1139"/>
      <c r="AF200" s="1139"/>
      <c r="AG200" s="1139"/>
      <c r="AH200" s="1139"/>
      <c r="AI200" s="1139"/>
      <c r="AJ200" s="1139"/>
      <c r="AK200" s="1139"/>
      <c r="AL200" s="1139"/>
      <c r="AM200" s="1139"/>
      <c r="AN200" s="1139"/>
      <c r="AO200" s="1139"/>
      <c r="AP200" s="1139"/>
    </row>
    <row r="201" spans="8:42">
      <c r="H201" t="s">
        <v>2760</v>
      </c>
      <c r="P201" s="71" t="str">
        <f t="shared" ref="P201:Q201" si="101">IF(P37="","",P37)</f>
        <v/>
      </c>
      <c r="Q201" s="71" t="str">
        <f t="shared" si="101"/>
        <v/>
      </c>
      <c r="V201" s="62"/>
      <c r="AC201" t="s">
        <v>2752</v>
      </c>
      <c r="AE201" s="1139"/>
      <c r="AF201" s="1139"/>
      <c r="AG201" s="1139"/>
      <c r="AH201" s="1139"/>
      <c r="AI201" s="1139"/>
      <c r="AJ201" s="1139"/>
      <c r="AK201" s="1139"/>
      <c r="AL201" s="1139"/>
      <c r="AM201" s="1139"/>
      <c r="AN201" s="1139"/>
      <c r="AO201" s="1139"/>
      <c r="AP201" s="1139"/>
    </row>
    <row r="202" spans="8:42">
      <c r="H202" t="s">
        <v>2760</v>
      </c>
      <c r="P202" s="71" t="str">
        <f t="shared" ref="P202:Q202" si="102">IF(P38="","",P38)</f>
        <v/>
      </c>
      <c r="Q202" s="71" t="str">
        <f t="shared" si="102"/>
        <v/>
      </c>
      <c r="V202" s="62"/>
      <c r="AC202" t="s">
        <v>2752</v>
      </c>
      <c r="AE202" s="1139"/>
      <c r="AF202" s="1139"/>
      <c r="AG202" s="1139"/>
      <c r="AH202" s="1139"/>
      <c r="AI202" s="1139"/>
      <c r="AJ202" s="1139"/>
      <c r="AK202" s="1139"/>
      <c r="AL202" s="1139"/>
      <c r="AM202" s="1139"/>
      <c r="AN202" s="1139"/>
      <c r="AO202" s="1139"/>
      <c r="AP202" s="1139"/>
    </row>
    <row r="203" spans="8:42">
      <c r="H203" t="s">
        <v>2760</v>
      </c>
      <c r="P203" s="71" t="str">
        <f t="shared" ref="P203:Q203" si="103">IF(P39="","",P39)</f>
        <v/>
      </c>
      <c r="Q203" s="71" t="str">
        <f t="shared" si="103"/>
        <v/>
      </c>
      <c r="V203" s="62"/>
      <c r="AC203" t="s">
        <v>2752</v>
      </c>
      <c r="AE203" s="1139"/>
      <c r="AF203" s="1139"/>
      <c r="AG203" s="1139"/>
      <c r="AH203" s="1139"/>
      <c r="AI203" s="1139"/>
      <c r="AJ203" s="1139"/>
      <c r="AK203" s="1139"/>
      <c r="AL203" s="1139"/>
      <c r="AM203" s="1139"/>
      <c r="AN203" s="1139"/>
      <c r="AO203" s="1139"/>
      <c r="AP203" s="1139"/>
    </row>
    <row r="204" spans="8:42">
      <c r="H204" t="s">
        <v>2760</v>
      </c>
      <c r="P204" s="71" t="str">
        <f t="shared" ref="P204:Q204" si="104">IF(P40="","",P40)</f>
        <v/>
      </c>
      <c r="Q204" s="71" t="str">
        <f t="shared" si="104"/>
        <v/>
      </c>
      <c r="V204" s="62"/>
      <c r="AC204" t="s">
        <v>2752</v>
      </c>
      <c r="AE204" s="1139"/>
      <c r="AF204" s="1139"/>
      <c r="AG204" s="1139"/>
      <c r="AH204" s="1139"/>
      <c r="AI204" s="1139"/>
      <c r="AJ204" s="1139"/>
      <c r="AK204" s="1139"/>
      <c r="AL204" s="1139"/>
      <c r="AM204" s="1139"/>
      <c r="AN204" s="1139"/>
      <c r="AO204" s="1139"/>
      <c r="AP204" s="1139"/>
    </row>
    <row r="205" spans="8:42">
      <c r="H205" t="s">
        <v>2760</v>
      </c>
      <c r="P205" s="71" t="str">
        <f t="shared" ref="P205:Q205" si="105">IF(P41="","",P41)</f>
        <v/>
      </c>
      <c r="Q205" s="71" t="str">
        <f t="shared" si="105"/>
        <v/>
      </c>
      <c r="V205" s="62"/>
      <c r="AC205" t="s">
        <v>2752</v>
      </c>
      <c r="AE205" s="1139"/>
      <c r="AF205" s="1139"/>
      <c r="AG205" s="1139"/>
      <c r="AH205" s="1139"/>
      <c r="AI205" s="1139"/>
      <c r="AJ205" s="1139"/>
      <c r="AK205" s="1139"/>
      <c r="AL205" s="1139"/>
      <c r="AM205" s="1139"/>
      <c r="AN205" s="1139"/>
      <c r="AO205" s="1139"/>
      <c r="AP205" s="1139"/>
    </row>
    <row r="206" spans="8:42">
      <c r="H206" t="s">
        <v>2760</v>
      </c>
      <c r="P206" s="71" t="str">
        <f t="shared" ref="P206:Q206" si="106">IF(P42="","",P42)</f>
        <v/>
      </c>
      <c r="Q206" s="71" t="str">
        <f t="shared" si="106"/>
        <v/>
      </c>
      <c r="V206" s="62"/>
      <c r="AC206" t="s">
        <v>2752</v>
      </c>
      <c r="AE206" s="1139"/>
      <c r="AF206" s="1139"/>
      <c r="AG206" s="1139"/>
      <c r="AH206" s="1139"/>
      <c r="AI206" s="1139"/>
      <c r="AJ206" s="1139"/>
      <c r="AK206" s="1139"/>
      <c r="AL206" s="1139"/>
      <c r="AM206" s="1139"/>
      <c r="AN206" s="1139"/>
      <c r="AO206" s="1139"/>
      <c r="AP206" s="1139"/>
    </row>
    <row r="207" spans="8:42">
      <c r="H207" t="s">
        <v>2760</v>
      </c>
      <c r="P207" s="71" t="str">
        <f t="shared" ref="P207:Q207" si="107">IF(P43="","",P43)</f>
        <v/>
      </c>
      <c r="Q207" s="71" t="str">
        <f t="shared" si="107"/>
        <v/>
      </c>
      <c r="V207" s="62"/>
      <c r="AC207" t="s">
        <v>2752</v>
      </c>
      <c r="AE207" s="1139"/>
      <c r="AF207" s="1139"/>
      <c r="AG207" s="1139"/>
      <c r="AH207" s="1139"/>
      <c r="AI207" s="1139"/>
      <c r="AJ207" s="1139"/>
      <c r="AK207" s="1139"/>
      <c r="AL207" s="1139"/>
      <c r="AM207" s="1139"/>
      <c r="AN207" s="1139"/>
      <c r="AO207" s="1139"/>
      <c r="AP207" s="1139"/>
    </row>
    <row r="208" spans="8:42">
      <c r="H208" t="s">
        <v>2760</v>
      </c>
      <c r="P208" s="71" t="str">
        <f t="shared" ref="P208:Q208" si="108">IF(P44="","",P44)</f>
        <v/>
      </c>
      <c r="Q208" s="71" t="str">
        <f t="shared" si="108"/>
        <v/>
      </c>
      <c r="V208" s="62"/>
      <c r="AC208" t="s">
        <v>2752</v>
      </c>
      <c r="AE208" s="1139"/>
      <c r="AF208" s="1139"/>
      <c r="AG208" s="1139"/>
      <c r="AH208" s="1139"/>
      <c r="AI208" s="1139"/>
      <c r="AJ208" s="1139"/>
      <c r="AK208" s="1139"/>
      <c r="AL208" s="1139"/>
      <c r="AM208" s="1139"/>
      <c r="AN208" s="1139"/>
      <c r="AO208" s="1139"/>
      <c r="AP208" s="1139"/>
    </row>
    <row r="209" spans="8:42">
      <c r="H209" t="s">
        <v>2760</v>
      </c>
      <c r="P209" s="71" t="str">
        <f t="shared" ref="P209:Q209" si="109">IF(P45="","",P45)</f>
        <v/>
      </c>
      <c r="Q209" s="71" t="str">
        <f t="shared" si="109"/>
        <v/>
      </c>
      <c r="V209" s="62"/>
      <c r="AC209" t="s">
        <v>2752</v>
      </c>
      <c r="AE209" s="1139"/>
      <c r="AF209" s="1139"/>
      <c r="AG209" s="1139"/>
      <c r="AH209" s="1139"/>
      <c r="AI209" s="1139"/>
      <c r="AJ209" s="1139"/>
      <c r="AK209" s="1139"/>
      <c r="AL209" s="1139"/>
      <c r="AM209" s="1139"/>
      <c r="AN209" s="1139"/>
      <c r="AO209" s="1139"/>
      <c r="AP209" s="1139"/>
    </row>
    <row r="210" spans="8:42">
      <c r="H210" t="s">
        <v>2760</v>
      </c>
      <c r="P210" s="71" t="str">
        <f t="shared" ref="P210:Q210" si="110">IF(P46="","",P46)</f>
        <v/>
      </c>
      <c r="Q210" s="71" t="str">
        <f t="shared" si="110"/>
        <v/>
      </c>
      <c r="V210" s="62"/>
      <c r="AC210" t="s">
        <v>2752</v>
      </c>
      <c r="AE210" s="1139"/>
      <c r="AF210" s="1139"/>
      <c r="AG210" s="1139"/>
      <c r="AH210" s="1139"/>
      <c r="AI210" s="1139"/>
      <c r="AJ210" s="1139"/>
      <c r="AK210" s="1139"/>
      <c r="AL210" s="1139"/>
      <c r="AM210" s="1139"/>
      <c r="AN210" s="1139"/>
      <c r="AO210" s="1139"/>
      <c r="AP210" s="1139"/>
    </row>
    <row r="211" spans="8:42">
      <c r="H211" t="s">
        <v>2760</v>
      </c>
      <c r="P211" s="71" t="str">
        <f t="shared" ref="P211:Q211" si="111">IF(P47="","",P47)</f>
        <v/>
      </c>
      <c r="Q211" s="71" t="str">
        <f t="shared" si="111"/>
        <v/>
      </c>
      <c r="V211" s="62"/>
      <c r="AC211" t="s">
        <v>2752</v>
      </c>
      <c r="AE211" s="1139"/>
      <c r="AF211" s="1139"/>
      <c r="AG211" s="1139"/>
      <c r="AH211" s="1139"/>
      <c r="AI211" s="1139"/>
      <c r="AJ211" s="1139"/>
      <c r="AK211" s="1139"/>
      <c r="AL211" s="1139"/>
      <c r="AM211" s="1139"/>
      <c r="AN211" s="1139"/>
      <c r="AO211" s="1139"/>
      <c r="AP211" s="1139"/>
    </row>
    <row r="212" spans="8:42">
      <c r="H212" t="s">
        <v>2760</v>
      </c>
      <c r="P212" s="71" t="str">
        <f t="shared" ref="P212:Q212" si="112">IF(P48="","",P48)</f>
        <v/>
      </c>
      <c r="Q212" s="71" t="str">
        <f t="shared" si="112"/>
        <v/>
      </c>
      <c r="V212" s="62"/>
      <c r="AC212" t="s">
        <v>2752</v>
      </c>
      <c r="AE212" s="1139"/>
      <c r="AF212" s="1139"/>
      <c r="AG212" s="1139"/>
      <c r="AH212" s="1139"/>
      <c r="AI212" s="1139"/>
      <c r="AJ212" s="1139"/>
      <c r="AK212" s="1139"/>
      <c r="AL212" s="1139"/>
      <c r="AM212" s="1139"/>
      <c r="AN212" s="1139"/>
      <c r="AO212" s="1139"/>
      <c r="AP212" s="1139"/>
    </row>
    <row r="213" spans="8:42">
      <c r="H213" t="s">
        <v>2760</v>
      </c>
      <c r="P213" s="71" t="str">
        <f t="shared" ref="P213:Q213" si="113">IF(P49="","",P49)</f>
        <v/>
      </c>
      <c r="Q213" s="71" t="str">
        <f t="shared" si="113"/>
        <v/>
      </c>
      <c r="V213" s="62"/>
      <c r="AC213" t="s">
        <v>2752</v>
      </c>
      <c r="AE213" s="1139"/>
      <c r="AF213" s="1139"/>
      <c r="AG213" s="1139"/>
      <c r="AH213" s="1139"/>
      <c r="AI213" s="1139"/>
      <c r="AJ213" s="1139"/>
      <c r="AK213" s="1139"/>
      <c r="AL213" s="1139"/>
      <c r="AM213" s="1139"/>
      <c r="AN213" s="1139"/>
      <c r="AO213" s="1139"/>
      <c r="AP213" s="1139"/>
    </row>
    <row r="214" spans="8:42">
      <c r="H214" t="s">
        <v>2760</v>
      </c>
      <c r="P214" s="71" t="str">
        <f t="shared" ref="P214:Q214" si="114">IF(P50="","",P50)</f>
        <v/>
      </c>
      <c r="Q214" s="71" t="str">
        <f t="shared" si="114"/>
        <v/>
      </c>
      <c r="V214" s="62"/>
      <c r="AC214" t="s">
        <v>2752</v>
      </c>
      <c r="AE214" s="1139"/>
      <c r="AF214" s="1139"/>
      <c r="AG214" s="1139"/>
      <c r="AH214" s="1139"/>
      <c r="AI214" s="1139"/>
      <c r="AJ214" s="1139"/>
      <c r="AK214" s="1139"/>
      <c r="AL214" s="1139"/>
      <c r="AM214" s="1139"/>
      <c r="AN214" s="1139"/>
      <c r="AO214" s="1139"/>
      <c r="AP214" s="1139"/>
    </row>
    <row r="215" spans="8:42">
      <c r="H215" t="s">
        <v>2760</v>
      </c>
      <c r="P215" s="71" t="str">
        <f t="shared" ref="P215:Q215" si="115">IF(P51="","",P51)</f>
        <v/>
      </c>
      <c r="Q215" s="71" t="str">
        <f t="shared" si="115"/>
        <v/>
      </c>
      <c r="V215" s="62"/>
      <c r="AC215" t="s">
        <v>2752</v>
      </c>
      <c r="AE215" s="1139"/>
      <c r="AF215" s="1139"/>
      <c r="AG215" s="1139"/>
      <c r="AH215" s="1139"/>
      <c r="AI215" s="1139"/>
      <c r="AJ215" s="1139"/>
      <c r="AK215" s="1139"/>
      <c r="AL215" s="1139"/>
      <c r="AM215" s="1139"/>
      <c r="AN215" s="1139"/>
      <c r="AO215" s="1139"/>
      <c r="AP215" s="1139"/>
    </row>
    <row r="216" spans="8:42">
      <c r="H216" t="s">
        <v>2760</v>
      </c>
      <c r="P216" s="71" t="str">
        <f t="shared" ref="P216:Q216" si="116">IF(P52="","",P52)</f>
        <v/>
      </c>
      <c r="Q216" s="71" t="str">
        <f t="shared" si="116"/>
        <v/>
      </c>
      <c r="V216" s="62"/>
      <c r="AC216" t="s">
        <v>2752</v>
      </c>
      <c r="AE216" s="1139"/>
      <c r="AF216" s="1139"/>
      <c r="AG216" s="1139"/>
      <c r="AH216" s="1139"/>
      <c r="AI216" s="1139"/>
      <c r="AJ216" s="1139"/>
      <c r="AK216" s="1139"/>
      <c r="AL216" s="1139"/>
      <c r="AM216" s="1139"/>
      <c r="AN216" s="1139"/>
      <c r="AO216" s="1139"/>
      <c r="AP216" s="1139"/>
    </row>
    <row r="217" spans="8:42">
      <c r="H217" t="s">
        <v>2760</v>
      </c>
      <c r="P217" s="71" t="str">
        <f t="shared" ref="P217:Q217" si="117">IF(P53="","",P53)</f>
        <v/>
      </c>
      <c r="Q217" s="71" t="str">
        <f t="shared" si="117"/>
        <v/>
      </c>
      <c r="V217" s="62"/>
      <c r="AC217" t="s">
        <v>2752</v>
      </c>
      <c r="AE217" s="1139"/>
      <c r="AF217" s="1139"/>
      <c r="AG217" s="1139"/>
      <c r="AH217" s="1139"/>
      <c r="AI217" s="1139"/>
      <c r="AJ217" s="1139"/>
      <c r="AK217" s="1139"/>
      <c r="AL217" s="1139"/>
      <c r="AM217" s="1139"/>
      <c r="AN217" s="1139"/>
      <c r="AO217" s="1139"/>
      <c r="AP217" s="1139"/>
    </row>
    <row r="218" spans="8:42">
      <c r="H218" t="s">
        <v>2760</v>
      </c>
      <c r="P218" s="71" t="str">
        <f t="shared" ref="P218:Q218" si="118">IF(P54="","",P54)</f>
        <v/>
      </c>
      <c r="Q218" s="71" t="str">
        <f t="shared" si="118"/>
        <v/>
      </c>
      <c r="V218" s="62"/>
      <c r="AC218" t="s">
        <v>2752</v>
      </c>
      <c r="AE218" s="1139"/>
      <c r="AF218" s="1139"/>
      <c r="AG218" s="1139"/>
      <c r="AH218" s="1139"/>
      <c r="AI218" s="1139"/>
      <c r="AJ218" s="1139"/>
      <c r="AK218" s="1139"/>
      <c r="AL218" s="1139"/>
      <c r="AM218" s="1139"/>
      <c r="AN218" s="1139"/>
      <c r="AO218" s="1139"/>
      <c r="AP218" s="1139"/>
    </row>
    <row r="219" spans="8:42">
      <c r="H219" t="s">
        <v>2760</v>
      </c>
      <c r="P219" s="71" t="str">
        <f t="shared" ref="P219:Q219" si="119">IF(P55="","",P55)</f>
        <v/>
      </c>
      <c r="Q219" s="71" t="str">
        <f t="shared" si="119"/>
        <v/>
      </c>
      <c r="V219" s="62"/>
      <c r="AC219" t="s">
        <v>2752</v>
      </c>
      <c r="AE219" s="1139"/>
      <c r="AF219" s="1139"/>
      <c r="AG219" s="1139"/>
      <c r="AH219" s="1139"/>
      <c r="AI219" s="1139"/>
      <c r="AJ219" s="1139"/>
      <c r="AK219" s="1139"/>
      <c r="AL219" s="1139"/>
      <c r="AM219" s="1139"/>
      <c r="AN219" s="1139"/>
      <c r="AO219" s="1139"/>
      <c r="AP219" s="1139"/>
    </row>
    <row r="220" spans="8:42">
      <c r="H220" t="s">
        <v>2760</v>
      </c>
      <c r="P220" s="71" t="str">
        <f t="shared" ref="P220:Q220" si="120">IF(P56="","",P56)</f>
        <v/>
      </c>
      <c r="Q220" s="71" t="str">
        <f t="shared" si="120"/>
        <v/>
      </c>
      <c r="V220" s="62"/>
      <c r="AC220" t="s">
        <v>2752</v>
      </c>
      <c r="AE220" s="1139"/>
      <c r="AF220" s="1139"/>
      <c r="AG220" s="1139"/>
      <c r="AH220" s="1139"/>
      <c r="AI220" s="1139"/>
      <c r="AJ220" s="1139"/>
      <c r="AK220" s="1139"/>
      <c r="AL220" s="1139"/>
      <c r="AM220" s="1139"/>
      <c r="AN220" s="1139"/>
      <c r="AO220" s="1139"/>
      <c r="AP220" s="1139"/>
    </row>
    <row r="221" spans="8:42">
      <c r="H221" t="s">
        <v>2760</v>
      </c>
      <c r="P221" s="71" t="str">
        <f t="shared" ref="P221:Q221" si="121">IF(P57="","",P57)</f>
        <v/>
      </c>
      <c r="Q221" s="71" t="str">
        <f t="shared" si="121"/>
        <v/>
      </c>
      <c r="V221" s="62"/>
      <c r="AC221" t="s">
        <v>2752</v>
      </c>
      <c r="AE221" s="1139"/>
      <c r="AF221" s="1139"/>
      <c r="AG221" s="1139"/>
      <c r="AH221" s="1139"/>
      <c r="AI221" s="1139"/>
      <c r="AJ221" s="1139"/>
      <c r="AK221" s="1139"/>
      <c r="AL221" s="1139"/>
      <c r="AM221" s="1139"/>
      <c r="AN221" s="1139"/>
      <c r="AO221" s="1139"/>
      <c r="AP221" s="1139"/>
    </row>
    <row r="222" spans="8:42">
      <c r="H222" t="s">
        <v>2760</v>
      </c>
      <c r="P222" s="71" t="str">
        <f t="shared" ref="P222:Q222" si="122">IF(P58="","",P58)</f>
        <v/>
      </c>
      <c r="Q222" s="71" t="str">
        <f t="shared" si="122"/>
        <v/>
      </c>
      <c r="V222" s="62"/>
      <c r="AC222" t="s">
        <v>2752</v>
      </c>
      <c r="AE222" s="1139"/>
      <c r="AF222" s="1139"/>
      <c r="AG222" s="1139"/>
      <c r="AH222" s="1139"/>
      <c r="AI222" s="1139"/>
      <c r="AJ222" s="1139"/>
      <c r="AK222" s="1139"/>
      <c r="AL222" s="1139"/>
      <c r="AM222" s="1139"/>
      <c r="AN222" s="1139"/>
      <c r="AO222" s="1139"/>
      <c r="AP222" s="1139"/>
    </row>
    <row r="223" spans="8:42">
      <c r="H223" t="s">
        <v>2760</v>
      </c>
      <c r="P223" s="71" t="str">
        <f t="shared" ref="P223:Q223" si="123">IF(P59="","",P59)</f>
        <v/>
      </c>
      <c r="Q223" s="71" t="str">
        <f t="shared" si="123"/>
        <v/>
      </c>
      <c r="V223" s="62"/>
      <c r="AC223" t="s">
        <v>2752</v>
      </c>
      <c r="AE223" s="1139"/>
      <c r="AF223" s="1139"/>
      <c r="AG223" s="1139"/>
      <c r="AH223" s="1139"/>
      <c r="AI223" s="1139"/>
      <c r="AJ223" s="1139"/>
      <c r="AK223" s="1139"/>
      <c r="AL223" s="1139"/>
      <c r="AM223" s="1139"/>
      <c r="AN223" s="1139"/>
      <c r="AO223" s="1139"/>
      <c r="AP223" s="1139"/>
    </row>
    <row r="224" spans="8:42">
      <c r="H224" t="s">
        <v>2760</v>
      </c>
      <c r="P224" s="71" t="str">
        <f t="shared" ref="P224:Q224" si="124">IF(P60="","",P60)</f>
        <v/>
      </c>
      <c r="Q224" s="71" t="str">
        <f t="shared" si="124"/>
        <v/>
      </c>
      <c r="V224" s="62"/>
      <c r="AC224" t="s">
        <v>2752</v>
      </c>
      <c r="AE224" s="1139"/>
      <c r="AF224" s="1139"/>
      <c r="AG224" s="1139"/>
      <c r="AH224" s="1139"/>
      <c r="AI224" s="1139"/>
      <c r="AJ224" s="1139"/>
      <c r="AK224" s="1139"/>
      <c r="AL224" s="1139"/>
      <c r="AM224" s="1139"/>
      <c r="AN224" s="1139"/>
      <c r="AO224" s="1139"/>
      <c r="AP224" s="1139"/>
    </row>
    <row r="225" spans="8:42">
      <c r="H225" t="s">
        <v>2760</v>
      </c>
      <c r="P225" s="71" t="str">
        <f t="shared" ref="P225:Q225" si="125">IF(P61="","",P61)</f>
        <v/>
      </c>
      <c r="Q225" s="71" t="str">
        <f t="shared" si="125"/>
        <v/>
      </c>
      <c r="V225" s="62"/>
      <c r="AC225" t="s">
        <v>2752</v>
      </c>
      <c r="AE225" s="1139"/>
      <c r="AF225" s="1139"/>
      <c r="AG225" s="1139"/>
      <c r="AH225" s="1139"/>
      <c r="AI225" s="1139"/>
      <c r="AJ225" s="1139"/>
      <c r="AK225" s="1139"/>
      <c r="AL225" s="1139"/>
      <c r="AM225" s="1139"/>
      <c r="AN225" s="1139"/>
      <c r="AO225" s="1139"/>
      <c r="AP225" s="1139"/>
    </row>
    <row r="226" spans="8:42">
      <c r="H226" t="s">
        <v>2760</v>
      </c>
      <c r="P226" s="71" t="str">
        <f t="shared" ref="P226:Q226" si="126">IF(P62="","",P62)</f>
        <v/>
      </c>
      <c r="Q226" s="71" t="str">
        <f t="shared" si="126"/>
        <v/>
      </c>
      <c r="V226" s="62"/>
      <c r="AC226" t="s">
        <v>2752</v>
      </c>
      <c r="AE226" s="1139"/>
      <c r="AF226" s="1139"/>
      <c r="AG226" s="1139"/>
      <c r="AH226" s="1139"/>
      <c r="AI226" s="1139"/>
      <c r="AJ226" s="1139"/>
      <c r="AK226" s="1139"/>
      <c r="AL226" s="1139"/>
      <c r="AM226" s="1139"/>
      <c r="AN226" s="1139"/>
      <c r="AO226" s="1139"/>
      <c r="AP226" s="1139"/>
    </row>
    <row r="227" spans="8:42">
      <c r="H227" t="s">
        <v>2760</v>
      </c>
      <c r="P227" s="71" t="str">
        <f t="shared" ref="P227:Q227" si="127">IF(P63="","",P63)</f>
        <v/>
      </c>
      <c r="Q227" s="71" t="str">
        <f t="shared" si="127"/>
        <v/>
      </c>
      <c r="V227" s="62"/>
      <c r="AC227" t="s">
        <v>2752</v>
      </c>
      <c r="AE227" s="1139"/>
      <c r="AF227" s="1139"/>
      <c r="AG227" s="1139"/>
      <c r="AH227" s="1139"/>
      <c r="AI227" s="1139"/>
      <c r="AJ227" s="1139"/>
      <c r="AK227" s="1139"/>
      <c r="AL227" s="1139"/>
      <c r="AM227" s="1139"/>
      <c r="AN227" s="1139"/>
      <c r="AO227" s="1139"/>
      <c r="AP227" s="1139"/>
    </row>
    <row r="228" spans="8:42">
      <c r="H228" t="s">
        <v>2760</v>
      </c>
      <c r="P228" s="71" t="str">
        <f t="shared" ref="P228:Q228" si="128">IF(P64="","",P64)</f>
        <v/>
      </c>
      <c r="Q228" s="71" t="str">
        <f t="shared" si="128"/>
        <v/>
      </c>
      <c r="V228" s="62"/>
      <c r="AC228" t="s">
        <v>2752</v>
      </c>
      <c r="AE228" s="1139"/>
      <c r="AF228" s="1139"/>
      <c r="AG228" s="1139"/>
      <c r="AH228" s="1139"/>
      <c r="AI228" s="1139"/>
      <c r="AJ228" s="1139"/>
      <c r="AK228" s="1139"/>
      <c r="AL228" s="1139"/>
      <c r="AM228" s="1139"/>
      <c r="AN228" s="1139"/>
      <c r="AO228" s="1139"/>
      <c r="AP228" s="1139"/>
    </row>
    <row r="229" spans="8:42">
      <c r="H229" t="s">
        <v>2760</v>
      </c>
      <c r="P229" s="71" t="str">
        <f t="shared" ref="P229:Q229" si="129">IF(P65="","",P65)</f>
        <v/>
      </c>
      <c r="Q229" s="71" t="str">
        <f t="shared" si="129"/>
        <v/>
      </c>
      <c r="V229" s="62"/>
      <c r="AC229" t="s">
        <v>2752</v>
      </c>
      <c r="AE229" s="1139"/>
      <c r="AF229" s="1139"/>
      <c r="AG229" s="1139"/>
      <c r="AH229" s="1139"/>
      <c r="AI229" s="1139"/>
      <c r="AJ229" s="1139"/>
      <c r="AK229" s="1139"/>
      <c r="AL229" s="1139"/>
      <c r="AM229" s="1139"/>
      <c r="AN229" s="1139"/>
      <c r="AO229" s="1139"/>
      <c r="AP229" s="1139"/>
    </row>
    <row r="230" spans="8:42">
      <c r="H230" t="s">
        <v>2760</v>
      </c>
      <c r="P230" s="71" t="str">
        <f t="shared" ref="P230:Q230" si="130">IF(P66="","",P66)</f>
        <v/>
      </c>
      <c r="Q230" s="71" t="str">
        <f t="shared" si="130"/>
        <v/>
      </c>
      <c r="V230" s="62"/>
      <c r="AC230" t="s">
        <v>2752</v>
      </c>
      <c r="AE230" s="1139"/>
      <c r="AF230" s="1139"/>
      <c r="AG230" s="1139"/>
      <c r="AH230" s="1139"/>
      <c r="AI230" s="1139"/>
      <c r="AJ230" s="1139"/>
      <c r="AK230" s="1139"/>
      <c r="AL230" s="1139"/>
      <c r="AM230" s="1139"/>
      <c r="AN230" s="1139"/>
      <c r="AO230" s="1139"/>
      <c r="AP230" s="1139"/>
    </row>
    <row r="231" spans="8:42">
      <c r="H231" t="s">
        <v>2760</v>
      </c>
      <c r="P231" s="71" t="str">
        <f t="shared" ref="P231:Q231" si="131">IF(P67="","",P67)</f>
        <v/>
      </c>
      <c r="Q231" s="71" t="str">
        <f t="shared" si="131"/>
        <v/>
      </c>
      <c r="V231" s="62"/>
      <c r="AC231" t="s">
        <v>2752</v>
      </c>
      <c r="AE231" s="1139"/>
      <c r="AF231" s="1139"/>
      <c r="AG231" s="1139"/>
      <c r="AH231" s="1139"/>
      <c r="AI231" s="1139"/>
      <c r="AJ231" s="1139"/>
      <c r="AK231" s="1139"/>
      <c r="AL231" s="1139"/>
      <c r="AM231" s="1139"/>
      <c r="AN231" s="1139"/>
      <c r="AO231" s="1139"/>
      <c r="AP231" s="1139"/>
    </row>
    <row r="232" spans="8:42">
      <c r="H232" t="s">
        <v>2760</v>
      </c>
      <c r="P232" s="71" t="str">
        <f t="shared" ref="P232:Q232" si="132">IF(P68="","",P68)</f>
        <v/>
      </c>
      <c r="Q232" s="71" t="str">
        <f t="shared" si="132"/>
        <v/>
      </c>
      <c r="V232" s="62"/>
      <c r="AC232" t="s">
        <v>2752</v>
      </c>
      <c r="AE232" s="1139"/>
      <c r="AF232" s="1139"/>
      <c r="AG232" s="1139"/>
      <c r="AH232" s="1139"/>
      <c r="AI232" s="1139"/>
      <c r="AJ232" s="1139"/>
      <c r="AK232" s="1139"/>
      <c r="AL232" s="1139"/>
      <c r="AM232" s="1139"/>
      <c r="AN232" s="1139"/>
      <c r="AO232" s="1139"/>
      <c r="AP232" s="1139"/>
    </row>
    <row r="233" spans="8:42">
      <c r="H233" t="s">
        <v>2760</v>
      </c>
      <c r="P233" s="71" t="str">
        <f t="shared" ref="P233:Q233" si="133">IF(P69="","",P69)</f>
        <v/>
      </c>
      <c r="Q233" s="71" t="str">
        <f t="shared" si="133"/>
        <v/>
      </c>
      <c r="V233" s="62"/>
      <c r="AC233" t="s">
        <v>2752</v>
      </c>
      <c r="AE233" s="1139"/>
      <c r="AF233" s="1139"/>
      <c r="AG233" s="1139"/>
      <c r="AH233" s="1139"/>
      <c r="AI233" s="1139"/>
      <c r="AJ233" s="1139"/>
      <c r="AK233" s="1139"/>
      <c r="AL233" s="1139"/>
      <c r="AM233" s="1139"/>
      <c r="AN233" s="1139"/>
      <c r="AO233" s="1139"/>
      <c r="AP233" s="1139"/>
    </row>
    <row r="234" spans="8:42">
      <c r="H234" t="s">
        <v>2760</v>
      </c>
      <c r="P234" s="71" t="str">
        <f t="shared" ref="P234:Q234" si="134">IF(P70="","",P70)</f>
        <v/>
      </c>
      <c r="Q234" s="71" t="str">
        <f t="shared" si="134"/>
        <v/>
      </c>
      <c r="V234" s="62"/>
      <c r="AC234" t="s">
        <v>2752</v>
      </c>
      <c r="AE234" s="1139"/>
      <c r="AF234" s="1139"/>
      <c r="AG234" s="1139"/>
      <c r="AH234" s="1139"/>
      <c r="AI234" s="1139"/>
      <c r="AJ234" s="1139"/>
      <c r="AK234" s="1139"/>
      <c r="AL234" s="1139"/>
      <c r="AM234" s="1139"/>
      <c r="AN234" s="1139"/>
      <c r="AO234" s="1139"/>
      <c r="AP234" s="1139"/>
    </row>
    <row r="235" spans="8:42">
      <c r="H235" t="s">
        <v>2760</v>
      </c>
      <c r="P235" s="71" t="str">
        <f t="shared" ref="P235:Q235" si="135">IF(P71="","",P71)</f>
        <v/>
      </c>
      <c r="Q235" s="71" t="str">
        <f t="shared" si="135"/>
        <v/>
      </c>
      <c r="V235" s="62"/>
      <c r="AC235" t="s">
        <v>2752</v>
      </c>
      <c r="AE235" s="1139"/>
      <c r="AF235" s="1139"/>
      <c r="AG235" s="1139"/>
      <c r="AH235" s="1139"/>
      <c r="AI235" s="1139"/>
      <c r="AJ235" s="1139"/>
      <c r="AK235" s="1139"/>
      <c r="AL235" s="1139"/>
      <c r="AM235" s="1139"/>
      <c r="AN235" s="1139"/>
      <c r="AO235" s="1139"/>
      <c r="AP235" s="1139"/>
    </row>
    <row r="236" spans="8:42">
      <c r="H236" t="s">
        <v>2760</v>
      </c>
      <c r="P236" s="71" t="str">
        <f t="shared" ref="P236:Q236" si="136">IF(P72="","",P72)</f>
        <v/>
      </c>
      <c r="Q236" s="71" t="str">
        <f t="shared" si="136"/>
        <v/>
      </c>
      <c r="V236" s="62"/>
      <c r="AC236" t="s">
        <v>2752</v>
      </c>
      <c r="AE236" s="1139"/>
      <c r="AF236" s="1139"/>
      <c r="AG236" s="1139"/>
      <c r="AH236" s="1139"/>
      <c r="AI236" s="1139"/>
      <c r="AJ236" s="1139"/>
      <c r="AK236" s="1139"/>
      <c r="AL236" s="1139"/>
      <c r="AM236" s="1139"/>
      <c r="AN236" s="1139"/>
      <c r="AO236" s="1139"/>
      <c r="AP236" s="1139"/>
    </row>
    <row r="237" spans="8:42">
      <c r="H237" t="s">
        <v>2760</v>
      </c>
      <c r="P237" s="71" t="str">
        <f t="shared" ref="P237:Q237" si="137">IF(P73="","",P73)</f>
        <v/>
      </c>
      <c r="Q237" s="71" t="str">
        <f t="shared" si="137"/>
        <v/>
      </c>
      <c r="V237" s="62"/>
      <c r="AC237" t="s">
        <v>2752</v>
      </c>
      <c r="AE237" s="1139"/>
      <c r="AF237" s="1139"/>
      <c r="AG237" s="1139"/>
      <c r="AH237" s="1139"/>
      <c r="AI237" s="1139"/>
      <c r="AJ237" s="1139"/>
      <c r="AK237" s="1139"/>
      <c r="AL237" s="1139"/>
      <c r="AM237" s="1139"/>
      <c r="AN237" s="1139"/>
      <c r="AO237" s="1139"/>
      <c r="AP237" s="1139"/>
    </row>
    <row r="238" spans="8:42">
      <c r="H238" t="s">
        <v>2760</v>
      </c>
      <c r="P238" s="71" t="str">
        <f t="shared" ref="P238:Q238" si="138">IF(P74="","",P74)</f>
        <v/>
      </c>
      <c r="Q238" s="71" t="str">
        <f t="shared" si="138"/>
        <v/>
      </c>
      <c r="V238" s="62"/>
      <c r="AC238" t="s">
        <v>2752</v>
      </c>
      <c r="AE238" s="1139"/>
      <c r="AF238" s="1139"/>
      <c r="AG238" s="1139"/>
      <c r="AH238" s="1139"/>
      <c r="AI238" s="1139"/>
      <c r="AJ238" s="1139"/>
      <c r="AK238" s="1139"/>
      <c r="AL238" s="1139"/>
      <c r="AM238" s="1139"/>
      <c r="AN238" s="1139"/>
      <c r="AO238" s="1139"/>
      <c r="AP238" s="1139"/>
    </row>
    <row r="239" spans="8:42">
      <c r="H239" t="s">
        <v>2760</v>
      </c>
      <c r="P239" s="71" t="str">
        <f t="shared" ref="P239:Q239" si="139">IF(P75="","",P75)</f>
        <v/>
      </c>
      <c r="Q239" s="71" t="str">
        <f t="shared" si="139"/>
        <v/>
      </c>
      <c r="V239" s="62"/>
      <c r="AC239" t="s">
        <v>2752</v>
      </c>
      <c r="AE239" s="1139"/>
      <c r="AF239" s="1139"/>
      <c r="AG239" s="1139"/>
      <c r="AH239" s="1139"/>
      <c r="AI239" s="1139"/>
      <c r="AJ239" s="1139"/>
      <c r="AK239" s="1139"/>
      <c r="AL239" s="1139"/>
      <c r="AM239" s="1139"/>
      <c r="AN239" s="1139"/>
      <c r="AO239" s="1139"/>
      <c r="AP239" s="1139"/>
    </row>
    <row r="240" spans="8:42">
      <c r="H240" t="s">
        <v>2760</v>
      </c>
      <c r="P240" s="71" t="str">
        <f t="shared" ref="P240:Q240" si="140">IF(P76="","",P76)</f>
        <v/>
      </c>
      <c r="Q240" s="71" t="str">
        <f t="shared" si="140"/>
        <v/>
      </c>
      <c r="V240" s="62"/>
      <c r="AC240" t="s">
        <v>2752</v>
      </c>
      <c r="AE240" s="1139"/>
      <c r="AF240" s="1139"/>
      <c r="AG240" s="1139"/>
      <c r="AH240" s="1139"/>
      <c r="AI240" s="1139"/>
      <c r="AJ240" s="1139"/>
      <c r="AK240" s="1139"/>
      <c r="AL240" s="1139"/>
      <c r="AM240" s="1139"/>
      <c r="AN240" s="1139"/>
      <c r="AO240" s="1139"/>
      <c r="AP240" s="1139"/>
    </row>
    <row r="241" spans="8:42">
      <c r="H241" t="s">
        <v>2760</v>
      </c>
      <c r="P241" s="71" t="str">
        <f t="shared" ref="P241:Q241" si="141">IF(P77="","",P77)</f>
        <v/>
      </c>
      <c r="Q241" s="71" t="str">
        <f t="shared" si="141"/>
        <v/>
      </c>
      <c r="V241" s="62"/>
      <c r="AC241" t="s">
        <v>2752</v>
      </c>
      <c r="AE241" s="1139"/>
      <c r="AF241" s="1139"/>
      <c r="AG241" s="1139"/>
      <c r="AH241" s="1139"/>
      <c r="AI241" s="1139"/>
      <c r="AJ241" s="1139"/>
      <c r="AK241" s="1139"/>
      <c r="AL241" s="1139"/>
      <c r="AM241" s="1139"/>
      <c r="AN241" s="1139"/>
      <c r="AO241" s="1139"/>
      <c r="AP241" s="1139"/>
    </row>
    <row r="242" spans="8:42">
      <c r="H242" t="s">
        <v>2760</v>
      </c>
      <c r="P242" s="71" t="str">
        <f t="shared" ref="P242:Q242" si="142">IF(P78="","",P78)</f>
        <v/>
      </c>
      <c r="Q242" s="71" t="str">
        <f t="shared" si="142"/>
        <v/>
      </c>
      <c r="V242" s="62"/>
      <c r="AC242" t="s">
        <v>2752</v>
      </c>
      <c r="AE242" s="1139"/>
      <c r="AF242" s="1139"/>
      <c r="AG242" s="1139"/>
      <c r="AH242" s="1139"/>
      <c r="AI242" s="1139"/>
      <c r="AJ242" s="1139"/>
      <c r="AK242" s="1139"/>
      <c r="AL242" s="1139"/>
      <c r="AM242" s="1139"/>
      <c r="AN242" s="1139"/>
      <c r="AO242" s="1139"/>
      <c r="AP242" s="1139"/>
    </row>
    <row r="243" spans="8:42">
      <c r="H243" t="s">
        <v>2760</v>
      </c>
      <c r="P243" s="71" t="str">
        <f t="shared" ref="P243:Q243" si="143">IF(P79="","",P79)</f>
        <v/>
      </c>
      <c r="Q243" s="71" t="str">
        <f t="shared" si="143"/>
        <v/>
      </c>
      <c r="V243" s="62"/>
      <c r="AC243" t="s">
        <v>2752</v>
      </c>
      <c r="AE243" s="1139"/>
      <c r="AF243" s="1139"/>
      <c r="AG243" s="1139"/>
      <c r="AH243" s="1139"/>
      <c r="AI243" s="1139"/>
      <c r="AJ243" s="1139"/>
      <c r="AK243" s="1139"/>
      <c r="AL243" s="1139"/>
      <c r="AM243" s="1139"/>
      <c r="AN243" s="1139"/>
      <c r="AO243" s="1139"/>
      <c r="AP243" s="1139"/>
    </row>
    <row r="244" spans="8:42">
      <c r="H244" t="s">
        <v>2760</v>
      </c>
      <c r="P244" s="71" t="str">
        <f t="shared" ref="P244:Q244" si="144">IF(P80="","",P80)</f>
        <v/>
      </c>
      <c r="Q244" s="71" t="str">
        <f t="shared" si="144"/>
        <v/>
      </c>
      <c r="V244" s="62"/>
      <c r="AC244" t="s">
        <v>2752</v>
      </c>
      <c r="AE244" s="1139"/>
      <c r="AF244" s="1139"/>
      <c r="AG244" s="1139"/>
      <c r="AH244" s="1139"/>
      <c r="AI244" s="1139"/>
      <c r="AJ244" s="1139"/>
      <c r="AK244" s="1139"/>
      <c r="AL244" s="1139"/>
      <c r="AM244" s="1139"/>
      <c r="AN244" s="1139"/>
      <c r="AO244" s="1139"/>
      <c r="AP244" s="1139"/>
    </row>
    <row r="245" spans="8:42">
      <c r="H245" t="s">
        <v>2760</v>
      </c>
      <c r="P245" s="71" t="str">
        <f t="shared" ref="P245:Q245" si="145">IF(P81="","",P81)</f>
        <v/>
      </c>
      <c r="Q245" s="71" t="str">
        <f t="shared" si="145"/>
        <v/>
      </c>
      <c r="V245" s="62"/>
      <c r="AC245" t="s">
        <v>2752</v>
      </c>
      <c r="AE245" s="1139"/>
      <c r="AF245" s="1139"/>
      <c r="AG245" s="1139"/>
      <c r="AH245" s="1139"/>
      <c r="AI245" s="1139"/>
      <c r="AJ245" s="1139"/>
      <c r="AK245" s="1139"/>
      <c r="AL245" s="1139"/>
      <c r="AM245" s="1139"/>
      <c r="AN245" s="1139"/>
      <c r="AO245" s="1139"/>
      <c r="AP245" s="1139"/>
    </row>
    <row r="246" spans="8:42">
      <c r="H246" t="s">
        <v>2760</v>
      </c>
      <c r="P246" s="71" t="str">
        <f t="shared" ref="P246:Q246" si="146">IF(P82="","",P82)</f>
        <v/>
      </c>
      <c r="Q246" s="71" t="str">
        <f t="shared" si="146"/>
        <v/>
      </c>
      <c r="V246" s="62"/>
      <c r="AC246" t="s">
        <v>2752</v>
      </c>
      <c r="AE246" s="1139"/>
      <c r="AF246" s="1139"/>
      <c r="AG246" s="1139"/>
      <c r="AH246" s="1139"/>
      <c r="AI246" s="1139"/>
      <c r="AJ246" s="1139"/>
      <c r="AK246" s="1139"/>
      <c r="AL246" s="1139"/>
      <c r="AM246" s="1139"/>
      <c r="AN246" s="1139"/>
      <c r="AO246" s="1139"/>
      <c r="AP246" s="1139"/>
    </row>
    <row r="247" spans="8:42">
      <c r="H247" t="s">
        <v>2760</v>
      </c>
      <c r="P247" s="71" t="str">
        <f t="shared" ref="P247:Q247" si="147">IF(P83="","",P83)</f>
        <v/>
      </c>
      <c r="Q247" s="71" t="str">
        <f t="shared" si="147"/>
        <v/>
      </c>
      <c r="V247" s="62"/>
      <c r="AC247" t="s">
        <v>2752</v>
      </c>
      <c r="AE247" s="1139"/>
      <c r="AF247" s="1139"/>
      <c r="AG247" s="1139"/>
      <c r="AH247" s="1139"/>
      <c r="AI247" s="1139"/>
      <c r="AJ247" s="1139"/>
      <c r="AK247" s="1139"/>
      <c r="AL247" s="1139"/>
      <c r="AM247" s="1139"/>
      <c r="AN247" s="1139"/>
      <c r="AO247" s="1139"/>
      <c r="AP247" s="1139"/>
    </row>
    <row r="248" spans="8:42">
      <c r="H248" t="s">
        <v>2760</v>
      </c>
      <c r="P248" s="71" t="str">
        <f t="shared" ref="P248:Q248" si="148">IF(P84="","",P84)</f>
        <v/>
      </c>
      <c r="Q248" s="71" t="str">
        <f t="shared" si="148"/>
        <v/>
      </c>
      <c r="V248" s="62"/>
      <c r="AC248" t="s">
        <v>2752</v>
      </c>
      <c r="AE248" s="1139"/>
      <c r="AF248" s="1139"/>
      <c r="AG248" s="1139"/>
      <c r="AH248" s="1139"/>
      <c r="AI248" s="1139"/>
      <c r="AJ248" s="1139"/>
      <c r="AK248" s="1139"/>
      <c r="AL248" s="1139"/>
      <c r="AM248" s="1139"/>
      <c r="AN248" s="1139"/>
      <c r="AO248" s="1139"/>
      <c r="AP248" s="1139"/>
    </row>
    <row r="249" spans="8:42">
      <c r="H249" t="s">
        <v>2760</v>
      </c>
      <c r="P249" s="71" t="str">
        <f t="shared" ref="P249:Q249" si="149">IF(P85="","",P85)</f>
        <v/>
      </c>
      <c r="Q249" s="71" t="str">
        <f t="shared" si="149"/>
        <v/>
      </c>
      <c r="V249" s="62"/>
      <c r="AC249" t="s">
        <v>2752</v>
      </c>
      <c r="AE249" s="1139"/>
      <c r="AF249" s="1139"/>
      <c r="AG249" s="1139"/>
      <c r="AH249" s="1139"/>
      <c r="AI249" s="1139"/>
      <c r="AJ249" s="1139"/>
      <c r="AK249" s="1139"/>
      <c r="AL249" s="1139"/>
      <c r="AM249" s="1139"/>
      <c r="AN249" s="1139"/>
      <c r="AO249" s="1139"/>
      <c r="AP249" s="1139"/>
    </row>
    <row r="250" spans="8:42">
      <c r="H250" t="s">
        <v>2760</v>
      </c>
      <c r="P250" s="71" t="str">
        <f t="shared" ref="P250:Q250" si="150">IF(P86="","",P86)</f>
        <v/>
      </c>
      <c r="Q250" s="71" t="str">
        <f t="shared" si="150"/>
        <v/>
      </c>
      <c r="V250" s="62"/>
      <c r="AC250" t="s">
        <v>2752</v>
      </c>
      <c r="AE250" s="1139"/>
      <c r="AF250" s="1139"/>
      <c r="AG250" s="1139"/>
      <c r="AH250" s="1139"/>
      <c r="AI250" s="1139"/>
      <c r="AJ250" s="1139"/>
      <c r="AK250" s="1139"/>
      <c r="AL250" s="1139"/>
      <c r="AM250" s="1139"/>
      <c r="AN250" s="1139"/>
      <c r="AO250" s="1139"/>
      <c r="AP250" s="1139"/>
    </row>
    <row r="251" spans="8:42">
      <c r="H251" t="s">
        <v>2760</v>
      </c>
      <c r="P251" s="71" t="str">
        <f t="shared" ref="P251:Q251" si="151">IF(P87="","",P87)</f>
        <v/>
      </c>
      <c r="Q251" s="71" t="str">
        <f t="shared" si="151"/>
        <v/>
      </c>
      <c r="V251" s="62"/>
      <c r="AC251" t="s">
        <v>2752</v>
      </c>
      <c r="AE251" s="1139"/>
      <c r="AF251" s="1139"/>
      <c r="AG251" s="1139"/>
      <c r="AH251" s="1139"/>
      <c r="AI251" s="1139"/>
      <c r="AJ251" s="1139"/>
      <c r="AK251" s="1139"/>
      <c r="AL251" s="1139"/>
      <c r="AM251" s="1139"/>
      <c r="AN251" s="1139"/>
      <c r="AO251" s="1139"/>
      <c r="AP251" s="1139"/>
    </row>
    <row r="252" spans="8:42">
      <c r="H252" t="s">
        <v>2760</v>
      </c>
      <c r="P252" s="71" t="str">
        <f t="shared" ref="P252:Q252" si="152">IF(P88="","",P88)</f>
        <v/>
      </c>
      <c r="Q252" s="71" t="str">
        <f t="shared" si="152"/>
        <v/>
      </c>
      <c r="V252" s="62"/>
      <c r="AC252" t="s">
        <v>2752</v>
      </c>
      <c r="AE252" s="1139"/>
      <c r="AF252" s="1139"/>
      <c r="AG252" s="1139"/>
      <c r="AH252" s="1139"/>
      <c r="AI252" s="1139"/>
      <c r="AJ252" s="1139"/>
      <c r="AK252" s="1139"/>
      <c r="AL252" s="1139"/>
      <c r="AM252" s="1139"/>
      <c r="AN252" s="1139"/>
      <c r="AO252" s="1139"/>
      <c r="AP252" s="1139"/>
    </row>
    <row r="253" spans="8:42">
      <c r="H253" t="s">
        <v>2760</v>
      </c>
      <c r="P253" s="71" t="str">
        <f t="shared" ref="P253:Q253" si="153">IF(P89="","",P89)</f>
        <v/>
      </c>
      <c r="Q253" s="71" t="str">
        <f t="shared" si="153"/>
        <v/>
      </c>
      <c r="V253" s="62"/>
      <c r="AC253" t="s">
        <v>2752</v>
      </c>
      <c r="AE253" s="1139"/>
      <c r="AF253" s="1139"/>
      <c r="AG253" s="1139"/>
      <c r="AH253" s="1139"/>
      <c r="AI253" s="1139"/>
      <c r="AJ253" s="1139"/>
      <c r="AK253" s="1139"/>
      <c r="AL253" s="1139"/>
      <c r="AM253" s="1139"/>
      <c r="AN253" s="1139"/>
      <c r="AO253" s="1139"/>
      <c r="AP253" s="1139"/>
    </row>
    <row r="254" spans="8:42">
      <c r="H254" t="s">
        <v>2760</v>
      </c>
      <c r="P254" s="71" t="str">
        <f t="shared" ref="P254:Q254" si="154">IF(P90="","",P90)</f>
        <v/>
      </c>
      <c r="Q254" s="71" t="str">
        <f t="shared" si="154"/>
        <v/>
      </c>
      <c r="V254" s="62"/>
      <c r="AC254" t="s">
        <v>2752</v>
      </c>
      <c r="AE254" s="1139"/>
      <c r="AF254" s="1139"/>
      <c r="AG254" s="1139"/>
      <c r="AH254" s="1139"/>
      <c r="AI254" s="1139"/>
      <c r="AJ254" s="1139"/>
      <c r="AK254" s="1139"/>
      <c r="AL254" s="1139"/>
      <c r="AM254" s="1139"/>
      <c r="AN254" s="1139"/>
      <c r="AO254" s="1139"/>
      <c r="AP254" s="1139"/>
    </row>
    <row r="255" spans="8:42">
      <c r="H255" t="s">
        <v>2760</v>
      </c>
      <c r="P255" s="71" t="str">
        <f t="shared" ref="P255:Q255" si="155">IF(P91="","",P91)</f>
        <v/>
      </c>
      <c r="Q255" s="71" t="str">
        <f t="shared" si="155"/>
        <v/>
      </c>
      <c r="V255" s="62"/>
      <c r="AC255" t="s">
        <v>2752</v>
      </c>
      <c r="AE255" s="1139"/>
      <c r="AF255" s="1139"/>
      <c r="AG255" s="1139"/>
      <c r="AH255" s="1139"/>
      <c r="AI255" s="1139"/>
      <c r="AJ255" s="1139"/>
      <c r="AK255" s="1139"/>
      <c r="AL255" s="1139"/>
      <c r="AM255" s="1139"/>
      <c r="AN255" s="1139"/>
      <c r="AO255" s="1139"/>
      <c r="AP255" s="1139"/>
    </row>
    <row r="257" spans="1:42" s="1" customFormat="1">
      <c r="A257" s="42"/>
      <c r="B257" s="48" t="s">
        <v>2761</v>
      </c>
      <c r="P257" s="70"/>
      <c r="Q257" s="70"/>
    </row>
    <row r="259" spans="1:42">
      <c r="H259" t="s">
        <v>2762</v>
      </c>
      <c r="P259" s="71" t="str">
        <f>IF(P177="","",P177)</f>
        <v/>
      </c>
      <c r="Q259" s="71" t="str">
        <f>IF(Q177="","",Q177)</f>
        <v/>
      </c>
      <c r="V259" s="62"/>
      <c r="AC259" t="s">
        <v>2752</v>
      </c>
      <c r="AE259" s="1139"/>
      <c r="AF259" s="1139"/>
      <c r="AG259" s="1139"/>
      <c r="AH259" s="1139"/>
      <c r="AI259" s="1139"/>
      <c r="AJ259" s="1139"/>
      <c r="AK259" s="1139"/>
      <c r="AL259" s="1139"/>
      <c r="AM259" s="1139"/>
      <c r="AN259" s="1139"/>
      <c r="AO259" s="1139"/>
      <c r="AP259" s="1139"/>
    </row>
    <row r="260" spans="1:42">
      <c r="H260" t="s">
        <v>2762</v>
      </c>
      <c r="P260" s="71" t="str">
        <f t="shared" ref="P260:Q260" si="156">IF(P178="","",P178)</f>
        <v/>
      </c>
      <c r="Q260" s="71" t="str">
        <f t="shared" si="156"/>
        <v/>
      </c>
      <c r="V260" s="62"/>
      <c r="AC260" t="s">
        <v>2752</v>
      </c>
      <c r="AE260" s="1139"/>
      <c r="AF260" s="1139"/>
      <c r="AG260" s="1139"/>
      <c r="AH260" s="1139"/>
      <c r="AI260" s="1139"/>
      <c r="AJ260" s="1139"/>
      <c r="AK260" s="1139"/>
      <c r="AL260" s="1139"/>
      <c r="AM260" s="1139"/>
      <c r="AN260" s="1139"/>
      <c r="AO260" s="1139"/>
      <c r="AP260" s="1139"/>
    </row>
    <row r="261" spans="1:42">
      <c r="H261" t="s">
        <v>2762</v>
      </c>
      <c r="P261" s="71" t="str">
        <f t="shared" ref="P261:Q261" si="157">IF(P179="","",P179)</f>
        <v/>
      </c>
      <c r="Q261" s="71" t="str">
        <f t="shared" si="157"/>
        <v/>
      </c>
      <c r="V261" s="62"/>
      <c r="AC261" t="s">
        <v>2752</v>
      </c>
      <c r="AE261" s="1139"/>
      <c r="AF261" s="1139"/>
      <c r="AG261" s="1139"/>
      <c r="AH261" s="1139"/>
      <c r="AI261" s="1139"/>
      <c r="AJ261" s="1139"/>
      <c r="AK261" s="1139"/>
      <c r="AL261" s="1139"/>
      <c r="AM261" s="1139"/>
      <c r="AN261" s="1139"/>
      <c r="AO261" s="1139"/>
      <c r="AP261" s="1139"/>
    </row>
    <row r="262" spans="1:42">
      <c r="H262" t="s">
        <v>2762</v>
      </c>
      <c r="P262" s="71" t="str">
        <f t="shared" ref="P262:Q262" si="158">IF(P180="","",P180)</f>
        <v/>
      </c>
      <c r="Q262" s="71" t="str">
        <f t="shared" si="158"/>
        <v/>
      </c>
      <c r="V262" s="62"/>
      <c r="AC262" t="s">
        <v>2752</v>
      </c>
      <c r="AE262" s="1139"/>
      <c r="AF262" s="1139"/>
      <c r="AG262" s="1139"/>
      <c r="AH262" s="1139"/>
      <c r="AI262" s="1139"/>
      <c r="AJ262" s="1139"/>
      <c r="AK262" s="1139"/>
      <c r="AL262" s="1139"/>
      <c r="AM262" s="1139"/>
      <c r="AN262" s="1139"/>
      <c r="AO262" s="1139"/>
      <c r="AP262" s="1139"/>
    </row>
    <row r="263" spans="1:42">
      <c r="H263" t="s">
        <v>2762</v>
      </c>
      <c r="P263" s="71" t="str">
        <f t="shared" ref="P263:Q263" si="159">IF(P181="","",P181)</f>
        <v/>
      </c>
      <c r="Q263" s="71" t="str">
        <f t="shared" si="159"/>
        <v/>
      </c>
      <c r="V263" s="62"/>
      <c r="AC263" t="s">
        <v>2752</v>
      </c>
      <c r="AE263" s="1139"/>
      <c r="AF263" s="1139"/>
      <c r="AG263" s="1139"/>
      <c r="AH263" s="1139"/>
      <c r="AI263" s="1139"/>
      <c r="AJ263" s="1139"/>
      <c r="AK263" s="1139"/>
      <c r="AL263" s="1139"/>
      <c r="AM263" s="1139"/>
      <c r="AN263" s="1139"/>
      <c r="AO263" s="1139"/>
      <c r="AP263" s="1139"/>
    </row>
    <row r="264" spans="1:42">
      <c r="H264" t="s">
        <v>2762</v>
      </c>
      <c r="P264" s="71" t="str">
        <f t="shared" ref="P264:Q264" si="160">IF(P182="","",P182)</f>
        <v/>
      </c>
      <c r="Q264" s="71" t="str">
        <f t="shared" si="160"/>
        <v/>
      </c>
      <c r="V264" s="62"/>
      <c r="AC264" t="s">
        <v>2752</v>
      </c>
      <c r="AE264" s="1139"/>
      <c r="AF264" s="1139"/>
      <c r="AG264" s="1139"/>
      <c r="AH264" s="1139"/>
      <c r="AI264" s="1139"/>
      <c r="AJ264" s="1139"/>
      <c r="AK264" s="1139"/>
      <c r="AL264" s="1139"/>
      <c r="AM264" s="1139"/>
      <c r="AN264" s="1139"/>
      <c r="AO264" s="1139"/>
      <c r="AP264" s="1139"/>
    </row>
    <row r="265" spans="1:42">
      <c r="H265" t="s">
        <v>2762</v>
      </c>
      <c r="P265" s="71" t="str">
        <f t="shared" ref="P265:Q265" si="161">IF(P183="","",P183)</f>
        <v/>
      </c>
      <c r="Q265" s="71" t="str">
        <f t="shared" si="161"/>
        <v/>
      </c>
      <c r="V265" s="62"/>
      <c r="AC265" t="s">
        <v>2752</v>
      </c>
      <c r="AE265" s="1139"/>
      <c r="AF265" s="1139"/>
      <c r="AG265" s="1139"/>
      <c r="AH265" s="1139"/>
      <c r="AI265" s="1139"/>
      <c r="AJ265" s="1139"/>
      <c r="AK265" s="1139"/>
      <c r="AL265" s="1139"/>
      <c r="AM265" s="1139"/>
      <c r="AN265" s="1139"/>
      <c r="AO265" s="1139"/>
      <c r="AP265" s="1139"/>
    </row>
    <row r="266" spans="1:42">
      <c r="H266" t="s">
        <v>2762</v>
      </c>
      <c r="P266" s="71" t="str">
        <f t="shared" ref="P266:Q266" si="162">IF(P184="","",P184)</f>
        <v/>
      </c>
      <c r="Q266" s="71" t="str">
        <f t="shared" si="162"/>
        <v/>
      </c>
      <c r="V266" s="62"/>
      <c r="AC266" t="s">
        <v>2752</v>
      </c>
      <c r="AE266" s="1139"/>
      <c r="AF266" s="1139"/>
      <c r="AG266" s="1139"/>
      <c r="AH266" s="1139"/>
      <c r="AI266" s="1139"/>
      <c r="AJ266" s="1139"/>
      <c r="AK266" s="1139"/>
      <c r="AL266" s="1139"/>
      <c r="AM266" s="1139"/>
      <c r="AN266" s="1139"/>
      <c r="AO266" s="1139"/>
      <c r="AP266" s="1139"/>
    </row>
    <row r="267" spans="1:42">
      <c r="H267" t="s">
        <v>2762</v>
      </c>
      <c r="P267" s="71" t="str">
        <f t="shared" ref="P267:Q267" si="163">IF(P185="","",P185)</f>
        <v/>
      </c>
      <c r="Q267" s="71" t="str">
        <f t="shared" si="163"/>
        <v/>
      </c>
      <c r="V267" s="62"/>
      <c r="AC267" t="s">
        <v>2752</v>
      </c>
      <c r="AE267" s="1139"/>
      <c r="AF267" s="1139"/>
      <c r="AG267" s="1139"/>
      <c r="AH267" s="1139"/>
      <c r="AI267" s="1139"/>
      <c r="AJ267" s="1139"/>
      <c r="AK267" s="1139"/>
      <c r="AL267" s="1139"/>
      <c r="AM267" s="1139"/>
      <c r="AN267" s="1139"/>
      <c r="AO267" s="1139"/>
      <c r="AP267" s="1139"/>
    </row>
    <row r="268" spans="1:42">
      <c r="H268" t="s">
        <v>2762</v>
      </c>
      <c r="P268" s="71" t="str">
        <f t="shared" ref="P268:Q268" si="164">IF(P186="","",P186)</f>
        <v/>
      </c>
      <c r="Q268" s="71" t="str">
        <f t="shared" si="164"/>
        <v/>
      </c>
      <c r="V268" s="62"/>
      <c r="AC268" t="s">
        <v>2752</v>
      </c>
      <c r="AE268" s="1139"/>
      <c r="AF268" s="1139"/>
      <c r="AG268" s="1139"/>
      <c r="AH268" s="1139"/>
      <c r="AI268" s="1139"/>
      <c r="AJ268" s="1139"/>
      <c r="AK268" s="1139"/>
      <c r="AL268" s="1139"/>
      <c r="AM268" s="1139"/>
      <c r="AN268" s="1139"/>
      <c r="AO268" s="1139"/>
      <c r="AP268" s="1139"/>
    </row>
    <row r="269" spans="1:42">
      <c r="H269" t="s">
        <v>2762</v>
      </c>
      <c r="P269" s="71" t="str">
        <f t="shared" ref="P269:Q269" si="165">IF(P187="","",P187)</f>
        <v/>
      </c>
      <c r="Q269" s="71" t="str">
        <f t="shared" si="165"/>
        <v/>
      </c>
      <c r="V269" s="62"/>
      <c r="AC269" t="s">
        <v>2752</v>
      </c>
      <c r="AE269" s="1139"/>
      <c r="AF269" s="1139"/>
      <c r="AG269" s="1139"/>
      <c r="AH269" s="1139"/>
      <c r="AI269" s="1139"/>
      <c r="AJ269" s="1139"/>
      <c r="AK269" s="1139"/>
      <c r="AL269" s="1139"/>
      <c r="AM269" s="1139"/>
      <c r="AN269" s="1139"/>
      <c r="AO269" s="1139"/>
      <c r="AP269" s="1139"/>
    </row>
    <row r="270" spans="1:42">
      <c r="H270" t="s">
        <v>2762</v>
      </c>
      <c r="P270" s="71" t="str">
        <f t="shared" ref="P270:Q270" si="166">IF(P188="","",P188)</f>
        <v/>
      </c>
      <c r="Q270" s="71" t="str">
        <f t="shared" si="166"/>
        <v/>
      </c>
      <c r="V270" s="62"/>
      <c r="AC270" t="s">
        <v>2752</v>
      </c>
      <c r="AE270" s="1139"/>
      <c r="AF270" s="1139"/>
      <c r="AG270" s="1139"/>
      <c r="AH270" s="1139"/>
      <c r="AI270" s="1139"/>
      <c r="AJ270" s="1139"/>
      <c r="AK270" s="1139"/>
      <c r="AL270" s="1139"/>
      <c r="AM270" s="1139"/>
      <c r="AN270" s="1139"/>
      <c r="AO270" s="1139"/>
      <c r="AP270" s="1139"/>
    </row>
    <row r="271" spans="1:42">
      <c r="H271" t="s">
        <v>2762</v>
      </c>
      <c r="P271" s="71" t="str">
        <f t="shared" ref="P271:Q271" si="167">IF(P189="","",P189)</f>
        <v/>
      </c>
      <c r="Q271" s="71" t="str">
        <f t="shared" si="167"/>
        <v/>
      </c>
      <c r="V271" s="62"/>
      <c r="AC271" t="s">
        <v>2752</v>
      </c>
      <c r="AE271" s="1139"/>
      <c r="AF271" s="1139"/>
      <c r="AG271" s="1139"/>
      <c r="AH271" s="1139"/>
      <c r="AI271" s="1139"/>
      <c r="AJ271" s="1139"/>
      <c r="AK271" s="1139"/>
      <c r="AL271" s="1139"/>
      <c r="AM271" s="1139"/>
      <c r="AN271" s="1139"/>
      <c r="AO271" s="1139"/>
      <c r="AP271" s="1139"/>
    </row>
    <row r="272" spans="1:42">
      <c r="H272" t="s">
        <v>2762</v>
      </c>
      <c r="P272" s="71" t="str">
        <f t="shared" ref="P272:Q272" si="168">IF(P190="","",P190)</f>
        <v/>
      </c>
      <c r="Q272" s="71" t="str">
        <f t="shared" si="168"/>
        <v/>
      </c>
      <c r="V272" s="62"/>
      <c r="AC272" t="s">
        <v>2752</v>
      </c>
      <c r="AE272" s="1139"/>
      <c r="AF272" s="1139"/>
      <c r="AG272" s="1139"/>
      <c r="AH272" s="1139"/>
      <c r="AI272" s="1139"/>
      <c r="AJ272" s="1139"/>
      <c r="AK272" s="1139"/>
      <c r="AL272" s="1139"/>
      <c r="AM272" s="1139"/>
      <c r="AN272" s="1139"/>
      <c r="AO272" s="1139"/>
      <c r="AP272" s="1139"/>
    </row>
    <row r="273" spans="8:42">
      <c r="H273" t="s">
        <v>2762</v>
      </c>
      <c r="P273" s="71" t="str">
        <f t="shared" ref="P273:Q273" si="169">IF(P191="","",P191)</f>
        <v/>
      </c>
      <c r="Q273" s="71" t="str">
        <f t="shared" si="169"/>
        <v/>
      </c>
      <c r="V273" s="62"/>
      <c r="AC273" t="s">
        <v>2752</v>
      </c>
      <c r="AE273" s="1139"/>
      <c r="AF273" s="1139"/>
      <c r="AG273" s="1139"/>
      <c r="AH273" s="1139"/>
      <c r="AI273" s="1139"/>
      <c r="AJ273" s="1139"/>
      <c r="AK273" s="1139"/>
      <c r="AL273" s="1139"/>
      <c r="AM273" s="1139"/>
      <c r="AN273" s="1139"/>
      <c r="AO273" s="1139"/>
      <c r="AP273" s="1139"/>
    </row>
    <row r="274" spans="8:42">
      <c r="H274" t="s">
        <v>2762</v>
      </c>
      <c r="P274" s="71" t="str">
        <f t="shared" ref="P274:Q274" si="170">IF(P192="","",P192)</f>
        <v/>
      </c>
      <c r="Q274" s="71" t="str">
        <f t="shared" si="170"/>
        <v/>
      </c>
      <c r="V274" s="62"/>
      <c r="AC274" t="s">
        <v>2752</v>
      </c>
      <c r="AE274" s="1139"/>
      <c r="AF274" s="1139"/>
      <c r="AG274" s="1139"/>
      <c r="AH274" s="1139"/>
      <c r="AI274" s="1139"/>
      <c r="AJ274" s="1139"/>
      <c r="AK274" s="1139"/>
      <c r="AL274" s="1139"/>
      <c r="AM274" s="1139"/>
      <c r="AN274" s="1139"/>
      <c r="AO274" s="1139"/>
      <c r="AP274" s="1139"/>
    </row>
    <row r="275" spans="8:42">
      <c r="H275" t="s">
        <v>2762</v>
      </c>
      <c r="P275" s="71" t="str">
        <f t="shared" ref="P275:Q275" si="171">IF(P193="","",P193)</f>
        <v/>
      </c>
      <c r="Q275" s="71" t="str">
        <f t="shared" si="171"/>
        <v/>
      </c>
      <c r="V275" s="62"/>
      <c r="AC275" t="s">
        <v>2752</v>
      </c>
      <c r="AE275" s="1139"/>
      <c r="AF275" s="1139"/>
      <c r="AG275" s="1139"/>
      <c r="AH275" s="1139"/>
      <c r="AI275" s="1139"/>
      <c r="AJ275" s="1139"/>
      <c r="AK275" s="1139"/>
      <c r="AL275" s="1139"/>
      <c r="AM275" s="1139"/>
      <c r="AN275" s="1139"/>
      <c r="AO275" s="1139"/>
      <c r="AP275" s="1139"/>
    </row>
    <row r="276" spans="8:42">
      <c r="H276" t="s">
        <v>2762</v>
      </c>
      <c r="P276" s="71" t="str">
        <f t="shared" ref="P276:Q276" si="172">IF(P194="","",P194)</f>
        <v/>
      </c>
      <c r="Q276" s="71" t="str">
        <f t="shared" si="172"/>
        <v/>
      </c>
      <c r="V276" s="62"/>
      <c r="AC276" t="s">
        <v>2752</v>
      </c>
      <c r="AE276" s="1139"/>
      <c r="AF276" s="1139"/>
      <c r="AG276" s="1139"/>
      <c r="AH276" s="1139"/>
      <c r="AI276" s="1139"/>
      <c r="AJ276" s="1139"/>
      <c r="AK276" s="1139"/>
      <c r="AL276" s="1139"/>
      <c r="AM276" s="1139"/>
      <c r="AN276" s="1139"/>
      <c r="AO276" s="1139"/>
      <c r="AP276" s="1139"/>
    </row>
    <row r="277" spans="8:42">
      <c r="H277" t="s">
        <v>2762</v>
      </c>
      <c r="P277" s="71" t="str">
        <f t="shared" ref="P277:Q277" si="173">IF(P195="","",P195)</f>
        <v/>
      </c>
      <c r="Q277" s="71" t="str">
        <f t="shared" si="173"/>
        <v/>
      </c>
      <c r="V277" s="62"/>
      <c r="AC277" t="s">
        <v>2752</v>
      </c>
      <c r="AE277" s="1139"/>
      <c r="AF277" s="1139"/>
      <c r="AG277" s="1139"/>
      <c r="AH277" s="1139"/>
      <c r="AI277" s="1139"/>
      <c r="AJ277" s="1139"/>
      <c r="AK277" s="1139"/>
      <c r="AL277" s="1139"/>
      <c r="AM277" s="1139"/>
      <c r="AN277" s="1139"/>
      <c r="AO277" s="1139"/>
      <c r="AP277" s="1139"/>
    </row>
    <row r="278" spans="8:42">
      <c r="H278" t="s">
        <v>2762</v>
      </c>
      <c r="P278" s="71" t="str">
        <f t="shared" ref="P278:Q278" si="174">IF(P196="","",P196)</f>
        <v/>
      </c>
      <c r="Q278" s="71" t="str">
        <f t="shared" si="174"/>
        <v/>
      </c>
      <c r="V278" s="62"/>
      <c r="AC278" t="s">
        <v>2752</v>
      </c>
      <c r="AE278" s="1139"/>
      <c r="AF278" s="1139"/>
      <c r="AG278" s="1139"/>
      <c r="AH278" s="1139"/>
      <c r="AI278" s="1139"/>
      <c r="AJ278" s="1139"/>
      <c r="AK278" s="1139"/>
      <c r="AL278" s="1139"/>
      <c r="AM278" s="1139"/>
      <c r="AN278" s="1139"/>
      <c r="AO278" s="1139"/>
      <c r="AP278" s="1139"/>
    </row>
    <row r="279" spans="8:42">
      <c r="H279" t="s">
        <v>2762</v>
      </c>
      <c r="P279" s="71" t="str">
        <f t="shared" ref="P279:Q279" si="175">IF(P197="","",P197)</f>
        <v/>
      </c>
      <c r="Q279" s="71" t="str">
        <f t="shared" si="175"/>
        <v/>
      </c>
      <c r="V279" s="62"/>
      <c r="AC279" t="s">
        <v>2752</v>
      </c>
      <c r="AE279" s="1139"/>
      <c r="AF279" s="1139"/>
      <c r="AG279" s="1139"/>
      <c r="AH279" s="1139"/>
      <c r="AI279" s="1139"/>
      <c r="AJ279" s="1139"/>
      <c r="AK279" s="1139"/>
      <c r="AL279" s="1139"/>
      <c r="AM279" s="1139"/>
      <c r="AN279" s="1139"/>
      <c r="AO279" s="1139"/>
      <c r="AP279" s="1139"/>
    </row>
    <row r="280" spans="8:42">
      <c r="H280" t="s">
        <v>2762</v>
      </c>
      <c r="P280" s="71" t="str">
        <f t="shared" ref="P280:Q280" si="176">IF(P198="","",P198)</f>
        <v/>
      </c>
      <c r="Q280" s="71" t="str">
        <f t="shared" si="176"/>
        <v/>
      </c>
      <c r="V280" s="62"/>
      <c r="AC280" t="s">
        <v>2752</v>
      </c>
      <c r="AE280" s="1139"/>
      <c r="AF280" s="1139"/>
      <c r="AG280" s="1139"/>
      <c r="AH280" s="1139"/>
      <c r="AI280" s="1139"/>
      <c r="AJ280" s="1139"/>
      <c r="AK280" s="1139"/>
      <c r="AL280" s="1139"/>
      <c r="AM280" s="1139"/>
      <c r="AN280" s="1139"/>
      <c r="AO280" s="1139"/>
      <c r="AP280" s="1139"/>
    </row>
    <row r="281" spans="8:42">
      <c r="H281" t="s">
        <v>2762</v>
      </c>
      <c r="P281" s="71" t="str">
        <f t="shared" ref="P281:Q281" si="177">IF(P199="","",P199)</f>
        <v/>
      </c>
      <c r="Q281" s="71" t="str">
        <f t="shared" si="177"/>
        <v/>
      </c>
      <c r="V281" s="62"/>
      <c r="AC281" t="s">
        <v>2752</v>
      </c>
      <c r="AE281" s="1139"/>
      <c r="AF281" s="1139"/>
      <c r="AG281" s="1139"/>
      <c r="AH281" s="1139"/>
      <c r="AI281" s="1139"/>
      <c r="AJ281" s="1139"/>
      <c r="AK281" s="1139"/>
      <c r="AL281" s="1139"/>
      <c r="AM281" s="1139"/>
      <c r="AN281" s="1139"/>
      <c r="AO281" s="1139"/>
      <c r="AP281" s="1139"/>
    </row>
    <row r="282" spans="8:42">
      <c r="H282" t="s">
        <v>2762</v>
      </c>
      <c r="P282" s="71" t="str">
        <f t="shared" ref="P282:Q282" si="178">IF(P200="","",P200)</f>
        <v/>
      </c>
      <c r="Q282" s="71" t="str">
        <f t="shared" si="178"/>
        <v/>
      </c>
      <c r="V282" s="62"/>
      <c r="AC282" t="s">
        <v>2752</v>
      </c>
      <c r="AE282" s="1139"/>
      <c r="AF282" s="1139"/>
      <c r="AG282" s="1139"/>
      <c r="AH282" s="1139"/>
      <c r="AI282" s="1139"/>
      <c r="AJ282" s="1139"/>
      <c r="AK282" s="1139"/>
      <c r="AL282" s="1139"/>
      <c r="AM282" s="1139"/>
      <c r="AN282" s="1139"/>
      <c r="AO282" s="1139"/>
      <c r="AP282" s="1139"/>
    </row>
    <row r="283" spans="8:42">
      <c r="H283" t="s">
        <v>2762</v>
      </c>
      <c r="P283" s="71" t="str">
        <f t="shared" ref="P283:Q283" si="179">IF(P201="","",P201)</f>
        <v/>
      </c>
      <c r="Q283" s="71" t="str">
        <f t="shared" si="179"/>
        <v/>
      </c>
      <c r="V283" s="62"/>
      <c r="AC283" t="s">
        <v>2752</v>
      </c>
      <c r="AE283" s="1139"/>
      <c r="AF283" s="1139"/>
      <c r="AG283" s="1139"/>
      <c r="AH283" s="1139"/>
      <c r="AI283" s="1139"/>
      <c r="AJ283" s="1139"/>
      <c r="AK283" s="1139"/>
      <c r="AL283" s="1139"/>
      <c r="AM283" s="1139"/>
      <c r="AN283" s="1139"/>
      <c r="AO283" s="1139"/>
      <c r="AP283" s="1139"/>
    </row>
    <row r="284" spans="8:42">
      <c r="H284" t="s">
        <v>2762</v>
      </c>
      <c r="P284" s="71" t="str">
        <f t="shared" ref="P284:Q284" si="180">IF(P202="","",P202)</f>
        <v/>
      </c>
      <c r="Q284" s="71" t="str">
        <f t="shared" si="180"/>
        <v/>
      </c>
      <c r="V284" s="62"/>
      <c r="AC284" t="s">
        <v>2752</v>
      </c>
      <c r="AE284" s="1139"/>
      <c r="AF284" s="1139"/>
      <c r="AG284" s="1139"/>
      <c r="AH284" s="1139"/>
      <c r="AI284" s="1139"/>
      <c r="AJ284" s="1139"/>
      <c r="AK284" s="1139"/>
      <c r="AL284" s="1139"/>
      <c r="AM284" s="1139"/>
      <c r="AN284" s="1139"/>
      <c r="AO284" s="1139"/>
      <c r="AP284" s="1139"/>
    </row>
    <row r="285" spans="8:42">
      <c r="H285" t="s">
        <v>2762</v>
      </c>
      <c r="P285" s="71" t="str">
        <f t="shared" ref="P285:Q285" si="181">IF(P203="","",P203)</f>
        <v/>
      </c>
      <c r="Q285" s="71" t="str">
        <f t="shared" si="181"/>
        <v/>
      </c>
      <c r="V285" s="62"/>
      <c r="AC285" t="s">
        <v>2752</v>
      </c>
      <c r="AE285" s="1139"/>
      <c r="AF285" s="1139"/>
      <c r="AG285" s="1139"/>
      <c r="AH285" s="1139"/>
      <c r="AI285" s="1139"/>
      <c r="AJ285" s="1139"/>
      <c r="AK285" s="1139"/>
      <c r="AL285" s="1139"/>
      <c r="AM285" s="1139"/>
      <c r="AN285" s="1139"/>
      <c r="AO285" s="1139"/>
      <c r="AP285" s="1139"/>
    </row>
    <row r="286" spans="8:42">
      <c r="H286" t="s">
        <v>2762</v>
      </c>
      <c r="P286" s="71" t="str">
        <f t="shared" ref="P286:Q286" si="182">IF(P204="","",P204)</f>
        <v/>
      </c>
      <c r="Q286" s="71" t="str">
        <f t="shared" si="182"/>
        <v/>
      </c>
      <c r="V286" s="62"/>
      <c r="AC286" t="s">
        <v>2752</v>
      </c>
      <c r="AE286" s="1139"/>
      <c r="AF286" s="1139"/>
      <c r="AG286" s="1139"/>
      <c r="AH286" s="1139"/>
      <c r="AI286" s="1139"/>
      <c r="AJ286" s="1139"/>
      <c r="AK286" s="1139"/>
      <c r="AL286" s="1139"/>
      <c r="AM286" s="1139"/>
      <c r="AN286" s="1139"/>
      <c r="AO286" s="1139"/>
      <c r="AP286" s="1139"/>
    </row>
    <row r="287" spans="8:42">
      <c r="H287" t="s">
        <v>2762</v>
      </c>
      <c r="P287" s="71" t="str">
        <f t="shared" ref="P287:Q287" si="183">IF(P205="","",P205)</f>
        <v/>
      </c>
      <c r="Q287" s="71" t="str">
        <f t="shared" si="183"/>
        <v/>
      </c>
      <c r="V287" s="62"/>
      <c r="AC287" t="s">
        <v>2752</v>
      </c>
      <c r="AE287" s="1139"/>
      <c r="AF287" s="1139"/>
      <c r="AG287" s="1139"/>
      <c r="AH287" s="1139"/>
      <c r="AI287" s="1139"/>
      <c r="AJ287" s="1139"/>
      <c r="AK287" s="1139"/>
      <c r="AL287" s="1139"/>
      <c r="AM287" s="1139"/>
      <c r="AN287" s="1139"/>
      <c r="AO287" s="1139"/>
      <c r="AP287" s="1139"/>
    </row>
    <row r="288" spans="8:42">
      <c r="H288" t="s">
        <v>2762</v>
      </c>
      <c r="P288" s="71" t="str">
        <f t="shared" ref="P288:Q288" si="184">IF(P206="","",P206)</f>
        <v/>
      </c>
      <c r="Q288" s="71" t="str">
        <f t="shared" si="184"/>
        <v/>
      </c>
      <c r="V288" s="62"/>
      <c r="AC288" t="s">
        <v>2752</v>
      </c>
      <c r="AE288" s="1139"/>
      <c r="AF288" s="1139"/>
      <c r="AG288" s="1139"/>
      <c r="AH288" s="1139"/>
      <c r="AI288" s="1139"/>
      <c r="AJ288" s="1139"/>
      <c r="AK288" s="1139"/>
      <c r="AL288" s="1139"/>
      <c r="AM288" s="1139"/>
      <c r="AN288" s="1139"/>
      <c r="AO288" s="1139"/>
      <c r="AP288" s="1139"/>
    </row>
    <row r="289" spans="8:42">
      <c r="H289" t="s">
        <v>2762</v>
      </c>
      <c r="P289" s="71" t="str">
        <f t="shared" ref="P289:Q289" si="185">IF(P207="","",P207)</f>
        <v/>
      </c>
      <c r="Q289" s="71" t="str">
        <f t="shared" si="185"/>
        <v/>
      </c>
      <c r="V289" s="62"/>
      <c r="AC289" t="s">
        <v>2752</v>
      </c>
      <c r="AE289" s="1139"/>
      <c r="AF289" s="1139"/>
      <c r="AG289" s="1139"/>
      <c r="AH289" s="1139"/>
      <c r="AI289" s="1139"/>
      <c r="AJ289" s="1139"/>
      <c r="AK289" s="1139"/>
      <c r="AL289" s="1139"/>
      <c r="AM289" s="1139"/>
      <c r="AN289" s="1139"/>
      <c r="AO289" s="1139"/>
      <c r="AP289" s="1139"/>
    </row>
    <row r="290" spans="8:42">
      <c r="H290" t="s">
        <v>2762</v>
      </c>
      <c r="P290" s="71" t="str">
        <f t="shared" ref="P290:Q290" si="186">IF(P208="","",P208)</f>
        <v/>
      </c>
      <c r="Q290" s="71" t="str">
        <f t="shared" si="186"/>
        <v/>
      </c>
      <c r="V290" s="62"/>
      <c r="AC290" t="s">
        <v>2752</v>
      </c>
      <c r="AE290" s="1139"/>
      <c r="AF290" s="1139"/>
      <c r="AG290" s="1139"/>
      <c r="AH290" s="1139"/>
      <c r="AI290" s="1139"/>
      <c r="AJ290" s="1139"/>
      <c r="AK290" s="1139"/>
      <c r="AL290" s="1139"/>
      <c r="AM290" s="1139"/>
      <c r="AN290" s="1139"/>
      <c r="AO290" s="1139"/>
      <c r="AP290" s="1139"/>
    </row>
    <row r="291" spans="8:42">
      <c r="H291" t="s">
        <v>2762</v>
      </c>
      <c r="P291" s="71" t="str">
        <f t="shared" ref="P291:Q291" si="187">IF(P209="","",P209)</f>
        <v/>
      </c>
      <c r="Q291" s="71" t="str">
        <f t="shared" si="187"/>
        <v/>
      </c>
      <c r="V291" s="62"/>
      <c r="AC291" t="s">
        <v>2752</v>
      </c>
      <c r="AE291" s="1139"/>
      <c r="AF291" s="1139"/>
      <c r="AG291" s="1139"/>
      <c r="AH291" s="1139"/>
      <c r="AI291" s="1139"/>
      <c r="AJ291" s="1139"/>
      <c r="AK291" s="1139"/>
      <c r="AL291" s="1139"/>
      <c r="AM291" s="1139"/>
      <c r="AN291" s="1139"/>
      <c r="AO291" s="1139"/>
      <c r="AP291" s="1139"/>
    </row>
    <row r="292" spans="8:42">
      <c r="H292" t="s">
        <v>2762</v>
      </c>
      <c r="P292" s="71" t="str">
        <f t="shared" ref="P292:Q292" si="188">IF(P210="","",P210)</f>
        <v/>
      </c>
      <c r="Q292" s="71" t="str">
        <f t="shared" si="188"/>
        <v/>
      </c>
      <c r="V292" s="62"/>
      <c r="AC292" t="s">
        <v>2752</v>
      </c>
      <c r="AE292" s="1139"/>
      <c r="AF292" s="1139"/>
      <c r="AG292" s="1139"/>
      <c r="AH292" s="1139"/>
      <c r="AI292" s="1139"/>
      <c r="AJ292" s="1139"/>
      <c r="AK292" s="1139"/>
      <c r="AL292" s="1139"/>
      <c r="AM292" s="1139"/>
      <c r="AN292" s="1139"/>
      <c r="AO292" s="1139"/>
      <c r="AP292" s="1139"/>
    </row>
    <row r="293" spans="8:42">
      <c r="H293" t="s">
        <v>2762</v>
      </c>
      <c r="P293" s="71" t="str">
        <f t="shared" ref="P293:Q293" si="189">IF(P211="","",P211)</f>
        <v/>
      </c>
      <c r="Q293" s="71" t="str">
        <f t="shared" si="189"/>
        <v/>
      </c>
      <c r="V293" s="62"/>
      <c r="AC293" t="s">
        <v>2752</v>
      </c>
      <c r="AE293" s="1139"/>
      <c r="AF293" s="1139"/>
      <c r="AG293" s="1139"/>
      <c r="AH293" s="1139"/>
      <c r="AI293" s="1139"/>
      <c r="AJ293" s="1139"/>
      <c r="AK293" s="1139"/>
      <c r="AL293" s="1139"/>
      <c r="AM293" s="1139"/>
      <c r="AN293" s="1139"/>
      <c r="AO293" s="1139"/>
      <c r="AP293" s="1139"/>
    </row>
    <row r="294" spans="8:42">
      <c r="H294" t="s">
        <v>2762</v>
      </c>
      <c r="P294" s="71" t="str">
        <f t="shared" ref="P294:Q294" si="190">IF(P212="","",P212)</f>
        <v/>
      </c>
      <c r="Q294" s="71" t="str">
        <f t="shared" si="190"/>
        <v/>
      </c>
      <c r="V294" s="62"/>
      <c r="AC294" t="s">
        <v>2752</v>
      </c>
      <c r="AE294" s="1139"/>
      <c r="AF294" s="1139"/>
      <c r="AG294" s="1139"/>
      <c r="AH294" s="1139"/>
      <c r="AI294" s="1139"/>
      <c r="AJ294" s="1139"/>
      <c r="AK294" s="1139"/>
      <c r="AL294" s="1139"/>
      <c r="AM294" s="1139"/>
      <c r="AN294" s="1139"/>
      <c r="AO294" s="1139"/>
      <c r="AP294" s="1139"/>
    </row>
    <row r="295" spans="8:42">
      <c r="H295" t="s">
        <v>2762</v>
      </c>
      <c r="P295" s="71" t="str">
        <f t="shared" ref="P295:Q295" si="191">IF(P213="","",P213)</f>
        <v/>
      </c>
      <c r="Q295" s="71" t="str">
        <f t="shared" si="191"/>
        <v/>
      </c>
      <c r="V295" s="62"/>
      <c r="AC295" t="s">
        <v>2752</v>
      </c>
      <c r="AE295" s="1139"/>
      <c r="AF295" s="1139"/>
      <c r="AG295" s="1139"/>
      <c r="AH295" s="1139"/>
      <c r="AI295" s="1139"/>
      <c r="AJ295" s="1139"/>
      <c r="AK295" s="1139"/>
      <c r="AL295" s="1139"/>
      <c r="AM295" s="1139"/>
      <c r="AN295" s="1139"/>
      <c r="AO295" s="1139"/>
      <c r="AP295" s="1139"/>
    </row>
    <row r="296" spans="8:42">
      <c r="H296" t="s">
        <v>2762</v>
      </c>
      <c r="P296" s="71" t="str">
        <f t="shared" ref="P296:Q296" si="192">IF(P214="","",P214)</f>
        <v/>
      </c>
      <c r="Q296" s="71" t="str">
        <f t="shared" si="192"/>
        <v/>
      </c>
      <c r="V296" s="62"/>
      <c r="AC296" t="s">
        <v>2752</v>
      </c>
      <c r="AE296" s="1139"/>
      <c r="AF296" s="1139"/>
      <c r="AG296" s="1139"/>
      <c r="AH296" s="1139"/>
      <c r="AI296" s="1139"/>
      <c r="AJ296" s="1139"/>
      <c r="AK296" s="1139"/>
      <c r="AL296" s="1139"/>
      <c r="AM296" s="1139"/>
      <c r="AN296" s="1139"/>
      <c r="AO296" s="1139"/>
      <c r="AP296" s="1139"/>
    </row>
    <row r="297" spans="8:42">
      <c r="H297" t="s">
        <v>2762</v>
      </c>
      <c r="P297" s="71" t="str">
        <f t="shared" ref="P297:Q297" si="193">IF(P215="","",P215)</f>
        <v/>
      </c>
      <c r="Q297" s="71" t="str">
        <f t="shared" si="193"/>
        <v/>
      </c>
      <c r="V297" s="62"/>
      <c r="AC297" t="s">
        <v>2752</v>
      </c>
      <c r="AE297" s="1139"/>
      <c r="AF297" s="1139"/>
      <c r="AG297" s="1139"/>
      <c r="AH297" s="1139"/>
      <c r="AI297" s="1139"/>
      <c r="AJ297" s="1139"/>
      <c r="AK297" s="1139"/>
      <c r="AL297" s="1139"/>
      <c r="AM297" s="1139"/>
      <c r="AN297" s="1139"/>
      <c r="AO297" s="1139"/>
      <c r="AP297" s="1139"/>
    </row>
    <row r="298" spans="8:42">
      <c r="H298" t="s">
        <v>2762</v>
      </c>
      <c r="P298" s="71" t="str">
        <f t="shared" ref="P298:Q298" si="194">IF(P216="","",P216)</f>
        <v/>
      </c>
      <c r="Q298" s="71" t="str">
        <f t="shared" si="194"/>
        <v/>
      </c>
      <c r="V298" s="62"/>
      <c r="AC298" t="s">
        <v>2752</v>
      </c>
      <c r="AE298" s="1139"/>
      <c r="AF298" s="1139"/>
      <c r="AG298" s="1139"/>
      <c r="AH298" s="1139"/>
      <c r="AI298" s="1139"/>
      <c r="AJ298" s="1139"/>
      <c r="AK298" s="1139"/>
      <c r="AL298" s="1139"/>
      <c r="AM298" s="1139"/>
      <c r="AN298" s="1139"/>
      <c r="AO298" s="1139"/>
      <c r="AP298" s="1139"/>
    </row>
    <row r="299" spans="8:42">
      <c r="H299" t="s">
        <v>2762</v>
      </c>
      <c r="P299" s="71" t="str">
        <f t="shared" ref="P299:Q299" si="195">IF(P217="","",P217)</f>
        <v/>
      </c>
      <c r="Q299" s="71" t="str">
        <f t="shared" si="195"/>
        <v/>
      </c>
      <c r="V299" s="62"/>
      <c r="AC299" t="s">
        <v>2752</v>
      </c>
      <c r="AE299" s="1139"/>
      <c r="AF299" s="1139"/>
      <c r="AG299" s="1139"/>
      <c r="AH299" s="1139"/>
      <c r="AI299" s="1139"/>
      <c r="AJ299" s="1139"/>
      <c r="AK299" s="1139"/>
      <c r="AL299" s="1139"/>
      <c r="AM299" s="1139"/>
      <c r="AN299" s="1139"/>
      <c r="AO299" s="1139"/>
      <c r="AP299" s="1139"/>
    </row>
    <row r="300" spans="8:42">
      <c r="H300" t="s">
        <v>2762</v>
      </c>
      <c r="P300" s="71" t="str">
        <f t="shared" ref="P300:Q300" si="196">IF(P218="","",P218)</f>
        <v/>
      </c>
      <c r="Q300" s="71" t="str">
        <f t="shared" si="196"/>
        <v/>
      </c>
      <c r="V300" s="62"/>
      <c r="AC300" t="s">
        <v>2752</v>
      </c>
      <c r="AE300" s="1139"/>
      <c r="AF300" s="1139"/>
      <c r="AG300" s="1139"/>
      <c r="AH300" s="1139"/>
      <c r="AI300" s="1139"/>
      <c r="AJ300" s="1139"/>
      <c r="AK300" s="1139"/>
      <c r="AL300" s="1139"/>
      <c r="AM300" s="1139"/>
      <c r="AN300" s="1139"/>
      <c r="AO300" s="1139"/>
      <c r="AP300" s="1139"/>
    </row>
    <row r="301" spans="8:42">
      <c r="H301" t="s">
        <v>2762</v>
      </c>
      <c r="P301" s="71" t="str">
        <f t="shared" ref="P301:Q301" si="197">IF(P219="","",P219)</f>
        <v/>
      </c>
      <c r="Q301" s="71" t="str">
        <f t="shared" si="197"/>
        <v/>
      </c>
      <c r="V301" s="62"/>
      <c r="AC301" t="s">
        <v>2752</v>
      </c>
      <c r="AE301" s="1139"/>
      <c r="AF301" s="1139"/>
      <c r="AG301" s="1139"/>
      <c r="AH301" s="1139"/>
      <c r="AI301" s="1139"/>
      <c r="AJ301" s="1139"/>
      <c r="AK301" s="1139"/>
      <c r="AL301" s="1139"/>
      <c r="AM301" s="1139"/>
      <c r="AN301" s="1139"/>
      <c r="AO301" s="1139"/>
      <c r="AP301" s="1139"/>
    </row>
    <row r="302" spans="8:42">
      <c r="H302" t="s">
        <v>2762</v>
      </c>
      <c r="P302" s="71" t="str">
        <f t="shared" ref="P302:Q302" si="198">IF(P220="","",P220)</f>
        <v/>
      </c>
      <c r="Q302" s="71" t="str">
        <f t="shared" si="198"/>
        <v/>
      </c>
      <c r="V302" s="62"/>
      <c r="AC302" t="s">
        <v>2752</v>
      </c>
      <c r="AE302" s="1139"/>
      <c r="AF302" s="1139"/>
      <c r="AG302" s="1139"/>
      <c r="AH302" s="1139"/>
      <c r="AI302" s="1139"/>
      <c r="AJ302" s="1139"/>
      <c r="AK302" s="1139"/>
      <c r="AL302" s="1139"/>
      <c r="AM302" s="1139"/>
      <c r="AN302" s="1139"/>
      <c r="AO302" s="1139"/>
      <c r="AP302" s="1139"/>
    </row>
    <row r="303" spans="8:42">
      <c r="H303" t="s">
        <v>2762</v>
      </c>
      <c r="P303" s="71" t="str">
        <f t="shared" ref="P303:Q303" si="199">IF(P221="","",P221)</f>
        <v/>
      </c>
      <c r="Q303" s="71" t="str">
        <f t="shared" si="199"/>
        <v/>
      </c>
      <c r="V303" s="62"/>
      <c r="AC303" t="s">
        <v>2752</v>
      </c>
      <c r="AE303" s="1139"/>
      <c r="AF303" s="1139"/>
      <c r="AG303" s="1139"/>
      <c r="AH303" s="1139"/>
      <c r="AI303" s="1139"/>
      <c r="AJ303" s="1139"/>
      <c r="AK303" s="1139"/>
      <c r="AL303" s="1139"/>
      <c r="AM303" s="1139"/>
      <c r="AN303" s="1139"/>
      <c r="AO303" s="1139"/>
      <c r="AP303" s="1139"/>
    </row>
    <row r="304" spans="8:42">
      <c r="H304" t="s">
        <v>2762</v>
      </c>
      <c r="P304" s="71" t="str">
        <f t="shared" ref="P304:Q304" si="200">IF(P222="","",P222)</f>
        <v/>
      </c>
      <c r="Q304" s="71" t="str">
        <f t="shared" si="200"/>
        <v/>
      </c>
      <c r="V304" s="62"/>
      <c r="AC304" t="s">
        <v>2752</v>
      </c>
      <c r="AE304" s="1139"/>
      <c r="AF304" s="1139"/>
      <c r="AG304" s="1139"/>
      <c r="AH304" s="1139"/>
      <c r="AI304" s="1139"/>
      <c r="AJ304" s="1139"/>
      <c r="AK304" s="1139"/>
      <c r="AL304" s="1139"/>
      <c r="AM304" s="1139"/>
      <c r="AN304" s="1139"/>
      <c r="AO304" s="1139"/>
      <c r="AP304" s="1139"/>
    </row>
    <row r="305" spans="8:42">
      <c r="H305" t="s">
        <v>2762</v>
      </c>
      <c r="P305" s="71" t="str">
        <f t="shared" ref="P305:Q305" si="201">IF(P223="","",P223)</f>
        <v/>
      </c>
      <c r="Q305" s="71" t="str">
        <f t="shared" si="201"/>
        <v/>
      </c>
      <c r="V305" s="62"/>
      <c r="AC305" t="s">
        <v>2752</v>
      </c>
      <c r="AE305" s="1139"/>
      <c r="AF305" s="1139"/>
      <c r="AG305" s="1139"/>
      <c r="AH305" s="1139"/>
      <c r="AI305" s="1139"/>
      <c r="AJ305" s="1139"/>
      <c r="AK305" s="1139"/>
      <c r="AL305" s="1139"/>
      <c r="AM305" s="1139"/>
      <c r="AN305" s="1139"/>
      <c r="AO305" s="1139"/>
      <c r="AP305" s="1139"/>
    </row>
    <row r="306" spans="8:42">
      <c r="H306" t="s">
        <v>2762</v>
      </c>
      <c r="P306" s="71" t="str">
        <f t="shared" ref="P306:Q306" si="202">IF(P224="","",P224)</f>
        <v/>
      </c>
      <c r="Q306" s="71" t="str">
        <f t="shared" si="202"/>
        <v/>
      </c>
      <c r="V306" s="62"/>
      <c r="AC306" t="s">
        <v>2752</v>
      </c>
      <c r="AE306" s="1139"/>
      <c r="AF306" s="1139"/>
      <c r="AG306" s="1139"/>
      <c r="AH306" s="1139"/>
      <c r="AI306" s="1139"/>
      <c r="AJ306" s="1139"/>
      <c r="AK306" s="1139"/>
      <c r="AL306" s="1139"/>
      <c r="AM306" s="1139"/>
      <c r="AN306" s="1139"/>
      <c r="AO306" s="1139"/>
      <c r="AP306" s="1139"/>
    </row>
    <row r="307" spans="8:42">
      <c r="H307" t="s">
        <v>2762</v>
      </c>
      <c r="P307" s="71" t="str">
        <f t="shared" ref="P307:Q307" si="203">IF(P225="","",P225)</f>
        <v/>
      </c>
      <c r="Q307" s="71" t="str">
        <f t="shared" si="203"/>
        <v/>
      </c>
      <c r="V307" s="62"/>
      <c r="AC307" t="s">
        <v>2752</v>
      </c>
      <c r="AE307" s="1139"/>
      <c r="AF307" s="1139"/>
      <c r="AG307" s="1139"/>
      <c r="AH307" s="1139"/>
      <c r="AI307" s="1139"/>
      <c r="AJ307" s="1139"/>
      <c r="AK307" s="1139"/>
      <c r="AL307" s="1139"/>
      <c r="AM307" s="1139"/>
      <c r="AN307" s="1139"/>
      <c r="AO307" s="1139"/>
      <c r="AP307" s="1139"/>
    </row>
    <row r="308" spans="8:42">
      <c r="H308" t="s">
        <v>2762</v>
      </c>
      <c r="P308" s="71" t="str">
        <f t="shared" ref="P308:Q308" si="204">IF(P226="","",P226)</f>
        <v/>
      </c>
      <c r="Q308" s="71" t="str">
        <f t="shared" si="204"/>
        <v/>
      </c>
      <c r="V308" s="62"/>
      <c r="AC308" t="s">
        <v>2752</v>
      </c>
      <c r="AE308" s="1139"/>
      <c r="AF308" s="1139"/>
      <c r="AG308" s="1139"/>
      <c r="AH308" s="1139"/>
      <c r="AI308" s="1139"/>
      <c r="AJ308" s="1139"/>
      <c r="AK308" s="1139"/>
      <c r="AL308" s="1139"/>
      <c r="AM308" s="1139"/>
      <c r="AN308" s="1139"/>
      <c r="AO308" s="1139"/>
      <c r="AP308" s="1139"/>
    </row>
    <row r="309" spans="8:42">
      <c r="H309" t="s">
        <v>2762</v>
      </c>
      <c r="P309" s="71" t="str">
        <f t="shared" ref="P309:Q309" si="205">IF(P227="","",P227)</f>
        <v/>
      </c>
      <c r="Q309" s="71" t="str">
        <f t="shared" si="205"/>
        <v/>
      </c>
      <c r="V309" s="62"/>
      <c r="AC309" t="s">
        <v>2752</v>
      </c>
      <c r="AE309" s="1139"/>
      <c r="AF309" s="1139"/>
      <c r="AG309" s="1139"/>
      <c r="AH309" s="1139"/>
      <c r="AI309" s="1139"/>
      <c r="AJ309" s="1139"/>
      <c r="AK309" s="1139"/>
      <c r="AL309" s="1139"/>
      <c r="AM309" s="1139"/>
      <c r="AN309" s="1139"/>
      <c r="AO309" s="1139"/>
      <c r="AP309" s="1139"/>
    </row>
    <row r="310" spans="8:42">
      <c r="H310" t="s">
        <v>2762</v>
      </c>
      <c r="P310" s="71" t="str">
        <f t="shared" ref="P310:Q310" si="206">IF(P228="","",P228)</f>
        <v/>
      </c>
      <c r="Q310" s="71" t="str">
        <f t="shared" si="206"/>
        <v/>
      </c>
      <c r="V310" s="62"/>
      <c r="AC310" t="s">
        <v>2752</v>
      </c>
      <c r="AE310" s="1139"/>
      <c r="AF310" s="1139"/>
      <c r="AG310" s="1139"/>
      <c r="AH310" s="1139"/>
      <c r="AI310" s="1139"/>
      <c r="AJ310" s="1139"/>
      <c r="AK310" s="1139"/>
      <c r="AL310" s="1139"/>
      <c r="AM310" s="1139"/>
      <c r="AN310" s="1139"/>
      <c r="AO310" s="1139"/>
      <c r="AP310" s="1139"/>
    </row>
    <row r="311" spans="8:42">
      <c r="H311" t="s">
        <v>2762</v>
      </c>
      <c r="P311" s="71" t="str">
        <f t="shared" ref="P311:Q311" si="207">IF(P229="","",P229)</f>
        <v/>
      </c>
      <c r="Q311" s="71" t="str">
        <f t="shared" si="207"/>
        <v/>
      </c>
      <c r="V311" s="62"/>
      <c r="AC311" t="s">
        <v>2752</v>
      </c>
      <c r="AE311" s="1139"/>
      <c r="AF311" s="1139"/>
      <c r="AG311" s="1139"/>
      <c r="AH311" s="1139"/>
      <c r="AI311" s="1139"/>
      <c r="AJ311" s="1139"/>
      <c r="AK311" s="1139"/>
      <c r="AL311" s="1139"/>
      <c r="AM311" s="1139"/>
      <c r="AN311" s="1139"/>
      <c r="AO311" s="1139"/>
      <c r="AP311" s="1139"/>
    </row>
    <row r="312" spans="8:42">
      <c r="H312" t="s">
        <v>2762</v>
      </c>
      <c r="P312" s="71" t="str">
        <f t="shared" ref="P312:Q312" si="208">IF(P230="","",P230)</f>
        <v/>
      </c>
      <c r="Q312" s="71" t="str">
        <f t="shared" si="208"/>
        <v/>
      </c>
      <c r="V312" s="62"/>
      <c r="AC312" t="s">
        <v>2752</v>
      </c>
      <c r="AE312" s="1139"/>
      <c r="AF312" s="1139"/>
      <c r="AG312" s="1139"/>
      <c r="AH312" s="1139"/>
      <c r="AI312" s="1139"/>
      <c r="AJ312" s="1139"/>
      <c r="AK312" s="1139"/>
      <c r="AL312" s="1139"/>
      <c r="AM312" s="1139"/>
      <c r="AN312" s="1139"/>
      <c r="AO312" s="1139"/>
      <c r="AP312" s="1139"/>
    </row>
    <row r="313" spans="8:42">
      <c r="H313" t="s">
        <v>2762</v>
      </c>
      <c r="P313" s="71" t="str">
        <f t="shared" ref="P313:Q313" si="209">IF(P231="","",P231)</f>
        <v/>
      </c>
      <c r="Q313" s="71" t="str">
        <f t="shared" si="209"/>
        <v/>
      </c>
      <c r="V313" s="62"/>
      <c r="AC313" t="s">
        <v>2752</v>
      </c>
      <c r="AE313" s="1139"/>
      <c r="AF313" s="1139"/>
      <c r="AG313" s="1139"/>
      <c r="AH313" s="1139"/>
      <c r="AI313" s="1139"/>
      <c r="AJ313" s="1139"/>
      <c r="AK313" s="1139"/>
      <c r="AL313" s="1139"/>
      <c r="AM313" s="1139"/>
      <c r="AN313" s="1139"/>
      <c r="AO313" s="1139"/>
      <c r="AP313" s="1139"/>
    </row>
    <row r="314" spans="8:42">
      <c r="H314" t="s">
        <v>2762</v>
      </c>
      <c r="P314" s="71" t="str">
        <f t="shared" ref="P314:Q314" si="210">IF(P232="","",P232)</f>
        <v/>
      </c>
      <c r="Q314" s="71" t="str">
        <f t="shared" si="210"/>
        <v/>
      </c>
      <c r="V314" s="62"/>
      <c r="AC314" t="s">
        <v>2752</v>
      </c>
      <c r="AE314" s="1139"/>
      <c r="AF314" s="1139"/>
      <c r="AG314" s="1139"/>
      <c r="AH314" s="1139"/>
      <c r="AI314" s="1139"/>
      <c r="AJ314" s="1139"/>
      <c r="AK314" s="1139"/>
      <c r="AL314" s="1139"/>
      <c r="AM314" s="1139"/>
      <c r="AN314" s="1139"/>
      <c r="AO314" s="1139"/>
      <c r="AP314" s="1139"/>
    </row>
    <row r="315" spans="8:42">
      <c r="H315" t="s">
        <v>2762</v>
      </c>
      <c r="P315" s="71" t="str">
        <f t="shared" ref="P315:Q315" si="211">IF(P233="","",P233)</f>
        <v/>
      </c>
      <c r="Q315" s="71" t="str">
        <f t="shared" si="211"/>
        <v/>
      </c>
      <c r="V315" s="62"/>
      <c r="AC315" t="s">
        <v>2752</v>
      </c>
      <c r="AE315" s="1139"/>
      <c r="AF315" s="1139"/>
      <c r="AG315" s="1139"/>
      <c r="AH315" s="1139"/>
      <c r="AI315" s="1139"/>
      <c r="AJ315" s="1139"/>
      <c r="AK315" s="1139"/>
      <c r="AL315" s="1139"/>
      <c r="AM315" s="1139"/>
      <c r="AN315" s="1139"/>
      <c r="AO315" s="1139"/>
      <c r="AP315" s="1139"/>
    </row>
    <row r="316" spans="8:42">
      <c r="H316" t="s">
        <v>2762</v>
      </c>
      <c r="P316" s="71" t="str">
        <f t="shared" ref="P316:Q316" si="212">IF(P234="","",P234)</f>
        <v/>
      </c>
      <c r="Q316" s="71" t="str">
        <f t="shared" si="212"/>
        <v/>
      </c>
      <c r="V316" s="62"/>
      <c r="AC316" t="s">
        <v>2752</v>
      </c>
      <c r="AE316" s="1139"/>
      <c r="AF316" s="1139"/>
      <c r="AG316" s="1139"/>
      <c r="AH316" s="1139"/>
      <c r="AI316" s="1139"/>
      <c r="AJ316" s="1139"/>
      <c r="AK316" s="1139"/>
      <c r="AL316" s="1139"/>
      <c r="AM316" s="1139"/>
      <c r="AN316" s="1139"/>
      <c r="AO316" s="1139"/>
      <c r="AP316" s="1139"/>
    </row>
    <row r="317" spans="8:42">
      <c r="H317" t="s">
        <v>2762</v>
      </c>
      <c r="P317" s="71" t="str">
        <f t="shared" ref="P317:Q317" si="213">IF(P235="","",P235)</f>
        <v/>
      </c>
      <c r="Q317" s="71" t="str">
        <f t="shared" si="213"/>
        <v/>
      </c>
      <c r="V317" s="62"/>
      <c r="AC317" t="s">
        <v>2752</v>
      </c>
      <c r="AE317" s="1139"/>
      <c r="AF317" s="1139"/>
      <c r="AG317" s="1139"/>
      <c r="AH317" s="1139"/>
      <c r="AI317" s="1139"/>
      <c r="AJ317" s="1139"/>
      <c r="AK317" s="1139"/>
      <c r="AL317" s="1139"/>
      <c r="AM317" s="1139"/>
      <c r="AN317" s="1139"/>
      <c r="AO317" s="1139"/>
      <c r="AP317" s="1139"/>
    </row>
    <row r="318" spans="8:42">
      <c r="H318" t="s">
        <v>2762</v>
      </c>
      <c r="P318" s="71" t="str">
        <f t="shared" ref="P318:Q318" si="214">IF(P236="","",P236)</f>
        <v/>
      </c>
      <c r="Q318" s="71" t="str">
        <f t="shared" si="214"/>
        <v/>
      </c>
      <c r="V318" s="62"/>
      <c r="AC318" t="s">
        <v>2752</v>
      </c>
      <c r="AE318" s="1139"/>
      <c r="AF318" s="1139"/>
      <c r="AG318" s="1139"/>
      <c r="AH318" s="1139"/>
      <c r="AI318" s="1139"/>
      <c r="AJ318" s="1139"/>
      <c r="AK318" s="1139"/>
      <c r="AL318" s="1139"/>
      <c r="AM318" s="1139"/>
      <c r="AN318" s="1139"/>
      <c r="AO318" s="1139"/>
      <c r="AP318" s="1139"/>
    </row>
    <row r="319" spans="8:42">
      <c r="H319" t="s">
        <v>2762</v>
      </c>
      <c r="P319" s="71" t="str">
        <f t="shared" ref="P319:Q319" si="215">IF(P237="","",P237)</f>
        <v/>
      </c>
      <c r="Q319" s="71" t="str">
        <f t="shared" si="215"/>
        <v/>
      </c>
      <c r="V319" s="62"/>
      <c r="AC319" t="s">
        <v>2752</v>
      </c>
      <c r="AE319" s="1139"/>
      <c r="AF319" s="1139"/>
      <c r="AG319" s="1139"/>
      <c r="AH319" s="1139"/>
      <c r="AI319" s="1139"/>
      <c r="AJ319" s="1139"/>
      <c r="AK319" s="1139"/>
      <c r="AL319" s="1139"/>
      <c r="AM319" s="1139"/>
      <c r="AN319" s="1139"/>
      <c r="AO319" s="1139"/>
      <c r="AP319" s="1139"/>
    </row>
    <row r="320" spans="8:42">
      <c r="H320" t="s">
        <v>2762</v>
      </c>
      <c r="P320" s="71" t="str">
        <f t="shared" ref="P320:Q320" si="216">IF(P238="","",P238)</f>
        <v/>
      </c>
      <c r="Q320" s="71" t="str">
        <f t="shared" si="216"/>
        <v/>
      </c>
      <c r="V320" s="62"/>
      <c r="AC320" t="s">
        <v>2752</v>
      </c>
      <c r="AE320" s="1139"/>
      <c r="AF320" s="1139"/>
      <c r="AG320" s="1139"/>
      <c r="AH320" s="1139"/>
      <c r="AI320" s="1139"/>
      <c r="AJ320" s="1139"/>
      <c r="AK320" s="1139"/>
      <c r="AL320" s="1139"/>
      <c r="AM320" s="1139"/>
      <c r="AN320" s="1139"/>
      <c r="AO320" s="1139"/>
      <c r="AP320" s="1139"/>
    </row>
    <row r="321" spans="8:42">
      <c r="H321" t="s">
        <v>2762</v>
      </c>
      <c r="P321" s="71" t="str">
        <f t="shared" ref="P321:Q321" si="217">IF(P239="","",P239)</f>
        <v/>
      </c>
      <c r="Q321" s="71" t="str">
        <f t="shared" si="217"/>
        <v/>
      </c>
      <c r="V321" s="62"/>
      <c r="AC321" t="s">
        <v>2752</v>
      </c>
      <c r="AE321" s="1139"/>
      <c r="AF321" s="1139"/>
      <c r="AG321" s="1139"/>
      <c r="AH321" s="1139"/>
      <c r="AI321" s="1139"/>
      <c r="AJ321" s="1139"/>
      <c r="AK321" s="1139"/>
      <c r="AL321" s="1139"/>
      <c r="AM321" s="1139"/>
      <c r="AN321" s="1139"/>
      <c r="AO321" s="1139"/>
      <c r="AP321" s="1139"/>
    </row>
    <row r="322" spans="8:42">
      <c r="H322" t="s">
        <v>2762</v>
      </c>
      <c r="P322" s="71" t="str">
        <f t="shared" ref="P322:Q322" si="218">IF(P240="","",P240)</f>
        <v/>
      </c>
      <c r="Q322" s="71" t="str">
        <f t="shared" si="218"/>
        <v/>
      </c>
      <c r="V322" s="62"/>
      <c r="AC322" t="s">
        <v>2752</v>
      </c>
      <c r="AE322" s="1139"/>
      <c r="AF322" s="1139"/>
      <c r="AG322" s="1139"/>
      <c r="AH322" s="1139"/>
      <c r="AI322" s="1139"/>
      <c r="AJ322" s="1139"/>
      <c r="AK322" s="1139"/>
      <c r="AL322" s="1139"/>
      <c r="AM322" s="1139"/>
      <c r="AN322" s="1139"/>
      <c r="AO322" s="1139"/>
      <c r="AP322" s="1139"/>
    </row>
    <row r="323" spans="8:42">
      <c r="H323" t="s">
        <v>2762</v>
      </c>
      <c r="P323" s="71" t="str">
        <f t="shared" ref="P323:Q323" si="219">IF(P241="","",P241)</f>
        <v/>
      </c>
      <c r="Q323" s="71" t="str">
        <f t="shared" si="219"/>
        <v/>
      </c>
      <c r="V323" s="62"/>
      <c r="AC323" t="s">
        <v>2752</v>
      </c>
      <c r="AE323" s="1139"/>
      <c r="AF323" s="1139"/>
      <c r="AG323" s="1139"/>
      <c r="AH323" s="1139"/>
      <c r="AI323" s="1139"/>
      <c r="AJ323" s="1139"/>
      <c r="AK323" s="1139"/>
      <c r="AL323" s="1139"/>
      <c r="AM323" s="1139"/>
      <c r="AN323" s="1139"/>
      <c r="AO323" s="1139"/>
      <c r="AP323" s="1139"/>
    </row>
    <row r="324" spans="8:42">
      <c r="H324" t="s">
        <v>2762</v>
      </c>
      <c r="P324" s="71" t="str">
        <f t="shared" ref="P324:Q324" si="220">IF(P242="","",P242)</f>
        <v/>
      </c>
      <c r="Q324" s="71" t="str">
        <f t="shared" si="220"/>
        <v/>
      </c>
      <c r="V324" s="62"/>
      <c r="AC324" t="s">
        <v>2752</v>
      </c>
      <c r="AE324" s="1139"/>
      <c r="AF324" s="1139"/>
      <c r="AG324" s="1139"/>
      <c r="AH324" s="1139"/>
      <c r="AI324" s="1139"/>
      <c r="AJ324" s="1139"/>
      <c r="AK324" s="1139"/>
      <c r="AL324" s="1139"/>
      <c r="AM324" s="1139"/>
      <c r="AN324" s="1139"/>
      <c r="AO324" s="1139"/>
      <c r="AP324" s="1139"/>
    </row>
    <row r="325" spans="8:42">
      <c r="H325" t="s">
        <v>2762</v>
      </c>
      <c r="P325" s="71" t="str">
        <f t="shared" ref="P325:Q325" si="221">IF(P243="","",P243)</f>
        <v/>
      </c>
      <c r="Q325" s="71" t="str">
        <f t="shared" si="221"/>
        <v/>
      </c>
      <c r="V325" s="62"/>
      <c r="AC325" t="s">
        <v>2752</v>
      </c>
      <c r="AE325" s="1139"/>
      <c r="AF325" s="1139"/>
      <c r="AG325" s="1139"/>
      <c r="AH325" s="1139"/>
      <c r="AI325" s="1139"/>
      <c r="AJ325" s="1139"/>
      <c r="AK325" s="1139"/>
      <c r="AL325" s="1139"/>
      <c r="AM325" s="1139"/>
      <c r="AN325" s="1139"/>
      <c r="AO325" s="1139"/>
      <c r="AP325" s="1139"/>
    </row>
    <row r="326" spans="8:42">
      <c r="H326" t="s">
        <v>2762</v>
      </c>
      <c r="P326" s="71" t="str">
        <f t="shared" ref="P326:Q326" si="222">IF(P244="","",P244)</f>
        <v/>
      </c>
      <c r="Q326" s="71" t="str">
        <f t="shared" si="222"/>
        <v/>
      </c>
      <c r="V326" s="62"/>
      <c r="AC326" t="s">
        <v>2752</v>
      </c>
      <c r="AE326" s="1139"/>
      <c r="AF326" s="1139"/>
      <c r="AG326" s="1139"/>
      <c r="AH326" s="1139"/>
      <c r="AI326" s="1139"/>
      <c r="AJ326" s="1139"/>
      <c r="AK326" s="1139"/>
      <c r="AL326" s="1139"/>
      <c r="AM326" s="1139"/>
      <c r="AN326" s="1139"/>
      <c r="AO326" s="1139"/>
      <c r="AP326" s="1139"/>
    </row>
    <row r="327" spans="8:42">
      <c r="H327" t="s">
        <v>2762</v>
      </c>
      <c r="P327" s="71" t="str">
        <f t="shared" ref="P327:Q327" si="223">IF(P245="","",P245)</f>
        <v/>
      </c>
      <c r="Q327" s="71" t="str">
        <f t="shared" si="223"/>
        <v/>
      </c>
      <c r="V327" s="62"/>
      <c r="AC327" t="s">
        <v>2752</v>
      </c>
      <c r="AE327" s="1139"/>
      <c r="AF327" s="1139"/>
      <c r="AG327" s="1139"/>
      <c r="AH327" s="1139"/>
      <c r="AI327" s="1139"/>
      <c r="AJ327" s="1139"/>
      <c r="AK327" s="1139"/>
      <c r="AL327" s="1139"/>
      <c r="AM327" s="1139"/>
      <c r="AN327" s="1139"/>
      <c r="AO327" s="1139"/>
      <c r="AP327" s="1139"/>
    </row>
    <row r="328" spans="8:42">
      <c r="H328" t="s">
        <v>2762</v>
      </c>
      <c r="P328" s="71" t="str">
        <f t="shared" ref="P328:Q328" si="224">IF(P246="","",P246)</f>
        <v/>
      </c>
      <c r="Q328" s="71" t="str">
        <f t="shared" si="224"/>
        <v/>
      </c>
      <c r="V328" s="62"/>
      <c r="AC328" t="s">
        <v>2752</v>
      </c>
      <c r="AE328" s="1139"/>
      <c r="AF328" s="1139"/>
      <c r="AG328" s="1139"/>
      <c r="AH328" s="1139"/>
      <c r="AI328" s="1139"/>
      <c r="AJ328" s="1139"/>
      <c r="AK328" s="1139"/>
      <c r="AL328" s="1139"/>
      <c r="AM328" s="1139"/>
      <c r="AN328" s="1139"/>
      <c r="AO328" s="1139"/>
      <c r="AP328" s="1139"/>
    </row>
    <row r="329" spans="8:42">
      <c r="H329" t="s">
        <v>2762</v>
      </c>
      <c r="P329" s="71" t="str">
        <f t="shared" ref="P329:Q329" si="225">IF(P247="","",P247)</f>
        <v/>
      </c>
      <c r="Q329" s="71" t="str">
        <f t="shared" si="225"/>
        <v/>
      </c>
      <c r="V329" s="62"/>
      <c r="AC329" t="s">
        <v>2752</v>
      </c>
      <c r="AE329" s="1139"/>
      <c r="AF329" s="1139"/>
      <c r="AG329" s="1139"/>
      <c r="AH329" s="1139"/>
      <c r="AI329" s="1139"/>
      <c r="AJ329" s="1139"/>
      <c r="AK329" s="1139"/>
      <c r="AL329" s="1139"/>
      <c r="AM329" s="1139"/>
      <c r="AN329" s="1139"/>
      <c r="AO329" s="1139"/>
      <c r="AP329" s="1139"/>
    </row>
    <row r="330" spans="8:42">
      <c r="H330" t="s">
        <v>2762</v>
      </c>
      <c r="P330" s="71" t="str">
        <f t="shared" ref="P330:Q330" si="226">IF(P248="","",P248)</f>
        <v/>
      </c>
      <c r="Q330" s="71" t="str">
        <f t="shared" si="226"/>
        <v/>
      </c>
      <c r="V330" s="62"/>
      <c r="AC330" t="s">
        <v>2752</v>
      </c>
      <c r="AE330" s="1139"/>
      <c r="AF330" s="1139"/>
      <c r="AG330" s="1139"/>
      <c r="AH330" s="1139"/>
      <c r="AI330" s="1139"/>
      <c r="AJ330" s="1139"/>
      <c r="AK330" s="1139"/>
      <c r="AL330" s="1139"/>
      <c r="AM330" s="1139"/>
      <c r="AN330" s="1139"/>
      <c r="AO330" s="1139"/>
      <c r="AP330" s="1139"/>
    </row>
    <row r="331" spans="8:42">
      <c r="H331" t="s">
        <v>2762</v>
      </c>
      <c r="P331" s="71" t="str">
        <f t="shared" ref="P331:Q331" si="227">IF(P249="","",P249)</f>
        <v/>
      </c>
      <c r="Q331" s="71" t="str">
        <f t="shared" si="227"/>
        <v/>
      </c>
      <c r="V331" s="62"/>
      <c r="AC331" t="s">
        <v>2752</v>
      </c>
      <c r="AE331" s="1139"/>
      <c r="AF331" s="1139"/>
      <c r="AG331" s="1139"/>
      <c r="AH331" s="1139"/>
      <c r="AI331" s="1139"/>
      <c r="AJ331" s="1139"/>
      <c r="AK331" s="1139"/>
      <c r="AL331" s="1139"/>
      <c r="AM331" s="1139"/>
      <c r="AN331" s="1139"/>
      <c r="AO331" s="1139"/>
      <c r="AP331" s="1139"/>
    </row>
    <row r="332" spans="8:42">
      <c r="H332" t="s">
        <v>2762</v>
      </c>
      <c r="P332" s="71" t="str">
        <f t="shared" ref="P332:Q332" si="228">IF(P250="","",P250)</f>
        <v/>
      </c>
      <c r="Q332" s="71" t="str">
        <f t="shared" si="228"/>
        <v/>
      </c>
      <c r="V332" s="62"/>
      <c r="AC332" t="s">
        <v>2752</v>
      </c>
      <c r="AE332" s="1139"/>
      <c r="AF332" s="1139"/>
      <c r="AG332" s="1139"/>
      <c r="AH332" s="1139"/>
      <c r="AI332" s="1139"/>
      <c r="AJ332" s="1139"/>
      <c r="AK332" s="1139"/>
      <c r="AL332" s="1139"/>
      <c r="AM332" s="1139"/>
      <c r="AN332" s="1139"/>
      <c r="AO332" s="1139"/>
      <c r="AP332" s="1139"/>
    </row>
    <row r="333" spans="8:42">
      <c r="H333" t="s">
        <v>2762</v>
      </c>
      <c r="P333" s="71" t="str">
        <f t="shared" ref="P333:Q333" si="229">IF(P251="","",P251)</f>
        <v/>
      </c>
      <c r="Q333" s="71" t="str">
        <f t="shared" si="229"/>
        <v/>
      </c>
      <c r="V333" s="62"/>
      <c r="AC333" t="s">
        <v>2752</v>
      </c>
      <c r="AE333" s="1139"/>
      <c r="AF333" s="1139"/>
      <c r="AG333" s="1139"/>
      <c r="AH333" s="1139"/>
      <c r="AI333" s="1139"/>
      <c r="AJ333" s="1139"/>
      <c r="AK333" s="1139"/>
      <c r="AL333" s="1139"/>
      <c r="AM333" s="1139"/>
      <c r="AN333" s="1139"/>
      <c r="AO333" s="1139"/>
      <c r="AP333" s="1139"/>
    </row>
    <row r="334" spans="8:42">
      <c r="H334" t="s">
        <v>2762</v>
      </c>
      <c r="P334" s="71" t="str">
        <f t="shared" ref="P334:Q334" si="230">IF(P252="","",P252)</f>
        <v/>
      </c>
      <c r="Q334" s="71" t="str">
        <f t="shared" si="230"/>
        <v/>
      </c>
      <c r="V334" s="62"/>
      <c r="AC334" t="s">
        <v>2752</v>
      </c>
      <c r="AE334" s="1139"/>
      <c r="AF334" s="1139"/>
      <c r="AG334" s="1139"/>
      <c r="AH334" s="1139"/>
      <c r="AI334" s="1139"/>
      <c r="AJ334" s="1139"/>
      <c r="AK334" s="1139"/>
      <c r="AL334" s="1139"/>
      <c r="AM334" s="1139"/>
      <c r="AN334" s="1139"/>
      <c r="AO334" s="1139"/>
      <c r="AP334" s="1139"/>
    </row>
    <row r="335" spans="8:42">
      <c r="H335" t="s">
        <v>2762</v>
      </c>
      <c r="P335" s="71" t="str">
        <f t="shared" ref="P335:Q335" si="231">IF(P253="","",P253)</f>
        <v/>
      </c>
      <c r="Q335" s="71" t="str">
        <f t="shared" si="231"/>
        <v/>
      </c>
      <c r="V335" s="62"/>
      <c r="AC335" t="s">
        <v>2752</v>
      </c>
      <c r="AE335" s="1139"/>
      <c r="AF335" s="1139"/>
      <c r="AG335" s="1139"/>
      <c r="AH335" s="1139"/>
      <c r="AI335" s="1139"/>
      <c r="AJ335" s="1139"/>
      <c r="AK335" s="1139"/>
      <c r="AL335" s="1139"/>
      <c r="AM335" s="1139"/>
      <c r="AN335" s="1139"/>
      <c r="AO335" s="1139"/>
      <c r="AP335" s="1139"/>
    </row>
    <row r="336" spans="8:42">
      <c r="H336" t="s">
        <v>2762</v>
      </c>
      <c r="P336" s="71" t="str">
        <f t="shared" ref="P336:Q336" si="232">IF(P254="","",P254)</f>
        <v/>
      </c>
      <c r="Q336" s="71" t="str">
        <f t="shared" si="232"/>
        <v/>
      </c>
      <c r="V336" s="62"/>
      <c r="AC336" t="s">
        <v>2752</v>
      </c>
      <c r="AE336" s="1139"/>
      <c r="AF336" s="1139"/>
      <c r="AG336" s="1139"/>
      <c r="AH336" s="1139"/>
      <c r="AI336" s="1139"/>
      <c r="AJ336" s="1139"/>
      <c r="AK336" s="1139"/>
      <c r="AL336" s="1139"/>
      <c r="AM336" s="1139"/>
      <c r="AN336" s="1139"/>
      <c r="AO336" s="1139"/>
      <c r="AP336" s="1139"/>
    </row>
    <row r="337" spans="1:42">
      <c r="H337" t="s">
        <v>2762</v>
      </c>
      <c r="P337" s="71" t="str">
        <f t="shared" ref="P337:Q337" si="233">IF(P255="","",P255)</f>
        <v/>
      </c>
      <c r="Q337" s="71" t="str">
        <f t="shared" si="233"/>
        <v/>
      </c>
      <c r="V337" s="62"/>
      <c r="AC337" t="s">
        <v>2752</v>
      </c>
      <c r="AE337" s="1139"/>
      <c r="AF337" s="1139"/>
      <c r="AG337" s="1139"/>
      <c r="AH337" s="1139"/>
      <c r="AI337" s="1139"/>
      <c r="AJ337" s="1139"/>
      <c r="AK337" s="1139"/>
      <c r="AL337" s="1139"/>
      <c r="AM337" s="1139"/>
      <c r="AN337" s="1139"/>
      <c r="AO337" s="1139"/>
      <c r="AP337" s="1139"/>
    </row>
    <row r="339" spans="1:42" s="46" customFormat="1" ht="18.75">
      <c r="A339" s="47" t="s">
        <v>1566</v>
      </c>
    </row>
  </sheetData>
  <pageMargins left="0.7" right="0.7" top="0.75" bottom="0.75" header="0.3" footer="0.3"/>
  <pageSetup paperSize="9" orientation="portrait" r:id="rId1"/>
  <headerFooter>
    <oddFooter>&amp;C_x000D_&amp;1#&amp;"Calibri"&amp;10&amp;K000000 OFFICIAL-InternalOnly</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4E8C7-4390-4513-A373-95A7C9B52A3D}">
  <sheetPr>
    <tabColor theme="0" tint="-0.499984740745262"/>
  </sheetPr>
  <dimension ref="A1:AX123"/>
  <sheetViews>
    <sheetView topLeftCell="AG1" zoomScale="90" zoomScaleNormal="90" workbookViewId="0">
      <selection activeCell="AK29" sqref="AK29"/>
    </sheetView>
    <sheetView workbookViewId="1"/>
  </sheetViews>
  <sheetFormatPr defaultRowHeight="15"/>
  <cols>
    <col min="1" max="7" width="1.85546875" customWidth="1"/>
    <col min="8" max="8" width="28.85546875" bestFit="1" customWidth="1"/>
    <col min="9" max="15" width="1.85546875" customWidth="1"/>
    <col min="16" max="16" width="26.42578125" bestFit="1" customWidth="1"/>
    <col min="17" max="17" width="12.85546875" customWidth="1"/>
    <col min="18" max="28" width="1.85546875" hidden="1" customWidth="1"/>
    <col min="29" max="29" width="1.5703125" customWidth="1"/>
    <col min="30" max="30" width="1.85546875" customWidth="1"/>
    <col min="31" max="31" width="16.28515625" bestFit="1" customWidth="1"/>
    <col min="32" max="32" width="17" bestFit="1" customWidth="1"/>
    <col min="33" max="33" width="17.7109375" bestFit="1" customWidth="1"/>
    <col min="34" max="34" width="19.85546875" customWidth="1"/>
    <col min="35" max="35" width="9.5703125" bestFit="1" customWidth="1"/>
    <col min="36" max="36" width="17.28515625" bestFit="1" customWidth="1"/>
    <col min="37" max="37" width="13.85546875" bestFit="1" customWidth="1"/>
    <col min="38" max="38" width="17.28515625" bestFit="1" customWidth="1"/>
    <col min="39" max="39" width="11.140625" bestFit="1" customWidth="1"/>
    <col min="40" max="40" width="19.85546875" customWidth="1"/>
    <col min="41" max="41" width="17.85546875" bestFit="1" customWidth="1"/>
    <col min="42" max="42" width="17.85546875" customWidth="1"/>
    <col min="43" max="48" width="19.85546875" customWidth="1"/>
  </cols>
  <sheetData>
    <row r="1" spans="1:50" s="46" customFormat="1" ht="23.25">
      <c r="A1" s="56" t="str">
        <f>'1.1 Cover'!A1</f>
        <v>Regulatory Reporting Pack</v>
      </c>
    </row>
    <row r="2" spans="1:50" s="46" customFormat="1" ht="23.25">
      <c r="A2" s="56" t="str">
        <f>'1.1 Cover'!A2</f>
        <v>Price base - 2018/19</v>
      </c>
    </row>
    <row r="3" spans="1:50" s="46" customFormat="1" ht="23.25">
      <c r="A3" s="56" t="str">
        <f>'1.1 Cover'!A3</f>
        <v>Regulatory Year: April 2024 - March 2025</v>
      </c>
    </row>
    <row r="4" spans="1:50" s="46" customFormat="1" ht="23.25">
      <c r="A4" s="56" t="s">
        <v>2763</v>
      </c>
    </row>
    <row r="7" spans="1:50" s="43" customFormat="1" ht="45">
      <c r="D7" s="55"/>
      <c r="E7" s="55"/>
      <c r="F7" s="55"/>
      <c r="G7" s="55"/>
      <c r="H7" s="55"/>
      <c r="I7" s="55"/>
      <c r="J7" s="55"/>
      <c r="K7" s="55"/>
      <c r="L7" s="55"/>
      <c r="M7" s="55"/>
      <c r="N7" s="55"/>
      <c r="O7" s="55"/>
      <c r="P7" s="72" t="s">
        <v>2748</v>
      </c>
      <c r="Q7" s="72" t="s">
        <v>2764</v>
      </c>
      <c r="R7" s="54" t="s">
        <v>1569</v>
      </c>
      <c r="S7" s="54" t="s">
        <v>1570</v>
      </c>
      <c r="T7" s="54" t="s">
        <v>1571</v>
      </c>
      <c r="U7" s="54" t="s">
        <v>1572</v>
      </c>
      <c r="V7" s="54" t="s">
        <v>1573</v>
      </c>
      <c r="W7" s="54" t="s">
        <v>1574</v>
      </c>
      <c r="X7" s="54" t="s">
        <v>1575</v>
      </c>
      <c r="Y7" s="54" t="s">
        <v>1576</v>
      </c>
      <c r="Z7" s="54" t="s">
        <v>1577</v>
      </c>
      <c r="AA7" s="54" t="s">
        <v>2633</v>
      </c>
      <c r="AB7" s="54" t="s">
        <v>2634</v>
      </c>
      <c r="AE7" s="72" t="s">
        <v>2765</v>
      </c>
      <c r="AF7" s="72" t="s">
        <v>2766</v>
      </c>
      <c r="AG7" s="72" t="s">
        <v>2767</v>
      </c>
      <c r="AH7" s="72" t="s">
        <v>2768</v>
      </c>
      <c r="AI7" s="72" t="s">
        <v>2769</v>
      </c>
      <c r="AJ7" s="72" t="s">
        <v>2770</v>
      </c>
      <c r="AK7" s="72" t="s">
        <v>2771</v>
      </c>
      <c r="AL7" s="72" t="s">
        <v>2772</v>
      </c>
      <c r="AM7" s="72" t="s">
        <v>2773</v>
      </c>
      <c r="AN7" s="72" t="s">
        <v>2774</v>
      </c>
      <c r="AO7" s="72" t="s">
        <v>2775</v>
      </c>
      <c r="AP7" s="72" t="s">
        <v>2776</v>
      </c>
      <c r="AQ7" s="72" t="s">
        <v>2777</v>
      </c>
      <c r="AR7" s="72" t="s">
        <v>2778</v>
      </c>
      <c r="AS7" s="72" t="s">
        <v>2779</v>
      </c>
      <c r="AT7" s="72" t="s">
        <v>2780</v>
      </c>
      <c r="AU7" s="72" t="s">
        <v>2781</v>
      </c>
      <c r="AV7" s="72" t="s">
        <v>2782</v>
      </c>
    </row>
    <row r="8" spans="1:50">
      <c r="P8" s="72"/>
      <c r="Q8" s="72"/>
      <c r="R8" s="72"/>
      <c r="S8" s="72"/>
      <c r="T8" s="72"/>
      <c r="U8" s="72"/>
      <c r="V8" s="72"/>
      <c r="W8" s="72"/>
      <c r="X8" s="72"/>
      <c r="Y8" s="72"/>
      <c r="Z8" s="72"/>
      <c r="AA8" s="72"/>
      <c r="AB8" s="72"/>
    </row>
    <row r="9" spans="1:50" s="1" customFormat="1" ht="18">
      <c r="B9" s="2"/>
      <c r="P9" s="70"/>
      <c r="Q9" s="70"/>
    </row>
    <row r="11" spans="1:50" s="1" customFormat="1">
      <c r="A11" s="42"/>
      <c r="B11" s="48" t="s">
        <v>2783</v>
      </c>
      <c r="P11" s="70"/>
      <c r="Q11" s="70"/>
    </row>
    <row r="12" spans="1:50">
      <c r="AX12" s="60"/>
    </row>
    <row r="13" spans="1:50">
      <c r="H13" t="s">
        <v>2783</v>
      </c>
      <c r="P13" s="745" t="str">
        <f>IF('7.5_Compressor_Util_Perf'!P13="","",'7.5_Compressor_Util_Perf'!P13)</f>
        <v/>
      </c>
      <c r="Q13" s="745" t="str">
        <f>IF('7.5_Compressor_Util_Perf'!Q13="","",'7.5_Compressor_Util_Perf'!Q13)</f>
        <v/>
      </c>
      <c r="V13" s="62"/>
      <c r="AE13" s="1142"/>
      <c r="AF13" s="1142"/>
      <c r="AG13" s="1142"/>
      <c r="AH13" s="1142"/>
      <c r="AI13" s="1143" t="str">
        <f>IFERROR(AJ13/AH13,"")</f>
        <v/>
      </c>
      <c r="AJ13" s="1142"/>
      <c r="AK13" s="1142"/>
      <c r="AL13" s="1142"/>
      <c r="AM13" s="1142"/>
      <c r="AN13" s="1142"/>
      <c r="AO13" s="1142"/>
      <c r="AP13" s="1142"/>
      <c r="AQ13" s="1144"/>
      <c r="AR13" s="1144"/>
      <c r="AS13" s="1145"/>
      <c r="AT13" s="1144"/>
      <c r="AU13" s="1144"/>
      <c r="AV13" s="1142"/>
      <c r="AX13" s="60"/>
    </row>
    <row r="14" spans="1:50">
      <c r="H14" t="s">
        <v>2783</v>
      </c>
      <c r="P14" s="745" t="str">
        <f>IF('7.5_Compressor_Util_Perf'!P14="","",'7.5_Compressor_Util_Perf'!P14)</f>
        <v/>
      </c>
      <c r="Q14" s="745" t="str">
        <f>IF('7.5_Compressor_Util_Perf'!Q14="","",'7.5_Compressor_Util_Perf'!Q14)</f>
        <v/>
      </c>
      <c r="V14" s="62"/>
      <c r="AE14" s="1142"/>
      <c r="AF14" s="1142"/>
      <c r="AG14" s="1142"/>
      <c r="AH14" s="1142"/>
      <c r="AI14" s="1143" t="str">
        <f t="shared" ref="AI14:AI77" si="0">IFERROR(AJ14/AH14,"")</f>
        <v/>
      </c>
      <c r="AJ14" s="1142"/>
      <c r="AK14" s="1142"/>
      <c r="AL14" s="1142"/>
      <c r="AM14" s="1142"/>
      <c r="AN14" s="1142"/>
      <c r="AO14" s="1142"/>
      <c r="AP14" s="1142"/>
      <c r="AQ14" s="1144"/>
      <c r="AR14" s="1144"/>
      <c r="AS14" s="1145"/>
      <c r="AT14" s="1144"/>
      <c r="AU14" s="1144"/>
      <c r="AV14" s="1142"/>
    </row>
    <row r="15" spans="1:50">
      <c r="H15" t="s">
        <v>2783</v>
      </c>
      <c r="P15" s="745" t="str">
        <f>IF('7.5_Compressor_Util_Perf'!P15="","",'7.5_Compressor_Util_Perf'!P15)</f>
        <v/>
      </c>
      <c r="Q15" s="745" t="str">
        <f>IF('7.5_Compressor_Util_Perf'!Q15="","",'7.5_Compressor_Util_Perf'!Q15)</f>
        <v/>
      </c>
      <c r="V15" s="62"/>
      <c r="AE15" s="1142"/>
      <c r="AF15" s="1142"/>
      <c r="AG15" s="1142"/>
      <c r="AH15" s="1142"/>
      <c r="AI15" s="1143" t="str">
        <f t="shared" si="0"/>
        <v/>
      </c>
      <c r="AJ15" s="1142"/>
      <c r="AK15" s="1142"/>
      <c r="AL15" s="1142"/>
      <c r="AM15" s="1142"/>
      <c r="AN15" s="1142"/>
      <c r="AO15" s="1142"/>
      <c r="AP15" s="1142"/>
      <c r="AQ15" s="1144"/>
      <c r="AR15" s="1144"/>
      <c r="AS15" s="1145"/>
      <c r="AT15" s="1144"/>
      <c r="AU15" s="1144"/>
      <c r="AV15" s="1142"/>
    </row>
    <row r="16" spans="1:50">
      <c r="H16" t="s">
        <v>2783</v>
      </c>
      <c r="P16" s="745" t="str">
        <f>IF('7.5_Compressor_Util_Perf'!P16="","",'7.5_Compressor_Util_Perf'!P16)</f>
        <v/>
      </c>
      <c r="Q16" s="745" t="str">
        <f>IF('7.5_Compressor_Util_Perf'!Q16="","",'7.5_Compressor_Util_Perf'!Q16)</f>
        <v/>
      </c>
      <c r="V16" s="62"/>
      <c r="AE16" s="1142"/>
      <c r="AF16" s="1142"/>
      <c r="AG16" s="1142"/>
      <c r="AH16" s="1142"/>
      <c r="AI16" s="1143" t="str">
        <f t="shared" si="0"/>
        <v/>
      </c>
      <c r="AJ16" s="1142"/>
      <c r="AK16" s="1142"/>
      <c r="AL16" s="1142"/>
      <c r="AM16" s="1142"/>
      <c r="AN16" s="1142"/>
      <c r="AO16" s="1142"/>
      <c r="AP16" s="1142"/>
      <c r="AQ16" s="1144"/>
      <c r="AR16" s="1144"/>
      <c r="AS16" s="1145"/>
      <c r="AT16" s="1144"/>
      <c r="AU16" s="1144"/>
      <c r="AV16" s="1142"/>
    </row>
    <row r="17" spans="8:48">
      <c r="H17" t="s">
        <v>2783</v>
      </c>
      <c r="P17" s="745" t="str">
        <f>IF('7.5_Compressor_Util_Perf'!P17="","",'7.5_Compressor_Util_Perf'!P17)</f>
        <v/>
      </c>
      <c r="Q17" s="745" t="str">
        <f>IF('7.5_Compressor_Util_Perf'!Q17="","",'7.5_Compressor_Util_Perf'!Q17)</f>
        <v/>
      </c>
      <c r="V17" s="62"/>
      <c r="AE17" s="1142"/>
      <c r="AF17" s="1142"/>
      <c r="AG17" s="1142"/>
      <c r="AH17" s="1142"/>
      <c r="AI17" s="1143" t="str">
        <f t="shared" si="0"/>
        <v/>
      </c>
      <c r="AJ17" s="1142"/>
      <c r="AK17" s="1142"/>
      <c r="AL17" s="1142"/>
      <c r="AM17" s="1142"/>
      <c r="AN17" s="1142"/>
      <c r="AO17" s="1142"/>
      <c r="AP17" s="1142"/>
      <c r="AQ17" s="1144"/>
      <c r="AR17" s="1144"/>
      <c r="AS17" s="1145"/>
      <c r="AT17" s="1144"/>
      <c r="AU17" s="1144"/>
      <c r="AV17" s="1142"/>
    </row>
    <row r="18" spans="8:48">
      <c r="H18" t="s">
        <v>2783</v>
      </c>
      <c r="P18" s="745" t="str">
        <f>IF('7.5_Compressor_Util_Perf'!P18="","",'7.5_Compressor_Util_Perf'!P18)</f>
        <v/>
      </c>
      <c r="Q18" s="745" t="str">
        <f>IF('7.5_Compressor_Util_Perf'!Q18="","",'7.5_Compressor_Util_Perf'!Q18)</f>
        <v/>
      </c>
      <c r="V18" s="62"/>
      <c r="AE18" s="1142"/>
      <c r="AF18" s="1142"/>
      <c r="AG18" s="1142"/>
      <c r="AH18" s="1142"/>
      <c r="AI18" s="1143" t="str">
        <f t="shared" si="0"/>
        <v/>
      </c>
      <c r="AJ18" s="1142"/>
      <c r="AK18" s="1142"/>
      <c r="AL18" s="1142"/>
      <c r="AM18" s="1142"/>
      <c r="AN18" s="1142"/>
      <c r="AO18" s="1142"/>
      <c r="AP18" s="1142"/>
      <c r="AQ18" s="1144"/>
      <c r="AR18" s="1144"/>
      <c r="AS18" s="1145"/>
      <c r="AT18" s="1144"/>
      <c r="AU18" s="1144"/>
      <c r="AV18" s="1142"/>
    </row>
    <row r="19" spans="8:48">
      <c r="H19" t="s">
        <v>2783</v>
      </c>
      <c r="P19" s="745" t="str">
        <f>IF('7.5_Compressor_Util_Perf'!P19="","",'7.5_Compressor_Util_Perf'!P19)</f>
        <v/>
      </c>
      <c r="Q19" s="745" t="str">
        <f>IF('7.5_Compressor_Util_Perf'!Q19="","",'7.5_Compressor_Util_Perf'!Q19)</f>
        <v/>
      </c>
      <c r="V19" s="62"/>
      <c r="AE19" s="1142"/>
      <c r="AF19" s="1142"/>
      <c r="AG19" s="1142"/>
      <c r="AH19" s="1142"/>
      <c r="AI19" s="1143" t="str">
        <f t="shared" si="0"/>
        <v/>
      </c>
      <c r="AJ19" s="1142"/>
      <c r="AK19" s="1142"/>
      <c r="AL19" s="1142"/>
      <c r="AM19" s="1142"/>
      <c r="AN19" s="1142"/>
      <c r="AO19" s="1142"/>
      <c r="AP19" s="1142"/>
      <c r="AQ19" s="1144"/>
      <c r="AR19" s="1144"/>
      <c r="AS19" s="1145"/>
      <c r="AT19" s="1144"/>
      <c r="AU19" s="1144"/>
      <c r="AV19" s="1142"/>
    </row>
    <row r="20" spans="8:48">
      <c r="H20" t="s">
        <v>2783</v>
      </c>
      <c r="P20" s="745" t="str">
        <f>IF('7.5_Compressor_Util_Perf'!P20="","",'7.5_Compressor_Util_Perf'!P20)</f>
        <v/>
      </c>
      <c r="Q20" s="745" t="str">
        <f>IF('7.5_Compressor_Util_Perf'!Q20="","",'7.5_Compressor_Util_Perf'!Q20)</f>
        <v/>
      </c>
      <c r="V20" s="62"/>
      <c r="AE20" s="1142"/>
      <c r="AF20" s="1142"/>
      <c r="AG20" s="1142"/>
      <c r="AH20" s="1142"/>
      <c r="AI20" s="1143" t="str">
        <f t="shared" si="0"/>
        <v/>
      </c>
      <c r="AJ20" s="1142"/>
      <c r="AK20" s="1142"/>
      <c r="AL20" s="1142"/>
      <c r="AM20" s="1142"/>
      <c r="AN20" s="1142"/>
      <c r="AO20" s="1142"/>
      <c r="AP20" s="1142"/>
      <c r="AQ20" s="1144"/>
      <c r="AR20" s="1144"/>
      <c r="AS20" s="1145"/>
      <c r="AT20" s="1144"/>
      <c r="AU20" s="1144"/>
      <c r="AV20" s="1142"/>
    </row>
    <row r="21" spans="8:48">
      <c r="H21" t="s">
        <v>2783</v>
      </c>
      <c r="P21" s="745" t="str">
        <f>IF('7.5_Compressor_Util_Perf'!P21="","",'7.5_Compressor_Util_Perf'!P21)</f>
        <v/>
      </c>
      <c r="Q21" s="745" t="str">
        <f>IF('7.5_Compressor_Util_Perf'!Q21="","",'7.5_Compressor_Util_Perf'!Q21)</f>
        <v/>
      </c>
      <c r="V21" s="62"/>
      <c r="AE21" s="1142"/>
      <c r="AF21" s="1142"/>
      <c r="AG21" s="1142"/>
      <c r="AH21" s="1142"/>
      <c r="AI21" s="1143" t="str">
        <f t="shared" si="0"/>
        <v/>
      </c>
      <c r="AJ21" s="1142"/>
      <c r="AK21" s="1142"/>
      <c r="AL21" s="1142"/>
      <c r="AM21" s="1142"/>
      <c r="AN21" s="1142"/>
      <c r="AO21" s="1142"/>
      <c r="AP21" s="1142"/>
      <c r="AQ21" s="1144"/>
      <c r="AR21" s="1144"/>
      <c r="AS21" s="1145"/>
      <c r="AT21" s="1144"/>
      <c r="AU21" s="1144"/>
      <c r="AV21" s="1142"/>
    </row>
    <row r="22" spans="8:48">
      <c r="H22" t="s">
        <v>2783</v>
      </c>
      <c r="P22" s="745" t="str">
        <f>IF('7.5_Compressor_Util_Perf'!P22="","",'7.5_Compressor_Util_Perf'!P22)</f>
        <v/>
      </c>
      <c r="Q22" s="745" t="str">
        <f>IF('7.5_Compressor_Util_Perf'!Q22="","",'7.5_Compressor_Util_Perf'!Q22)</f>
        <v/>
      </c>
      <c r="V22" s="62"/>
      <c r="AE22" s="1142"/>
      <c r="AF22" s="1142"/>
      <c r="AG22" s="1142"/>
      <c r="AH22" s="1142"/>
      <c r="AI22" s="1143" t="str">
        <f t="shared" si="0"/>
        <v/>
      </c>
      <c r="AJ22" s="1142"/>
      <c r="AK22" s="1142"/>
      <c r="AL22" s="1142"/>
      <c r="AM22" s="1142"/>
      <c r="AN22" s="1142"/>
      <c r="AO22" s="1142"/>
      <c r="AP22" s="1142"/>
      <c r="AQ22" s="1144"/>
      <c r="AR22" s="1144"/>
      <c r="AS22" s="1145"/>
      <c r="AT22" s="1144"/>
      <c r="AU22" s="1144"/>
      <c r="AV22" s="1142"/>
    </row>
    <row r="23" spans="8:48">
      <c r="H23" t="s">
        <v>2783</v>
      </c>
      <c r="P23" s="745" t="str">
        <f>IF('7.5_Compressor_Util_Perf'!P23="","",'7.5_Compressor_Util_Perf'!P23)</f>
        <v/>
      </c>
      <c r="Q23" s="745" t="str">
        <f>IF('7.5_Compressor_Util_Perf'!Q23="","",'7.5_Compressor_Util_Perf'!Q23)</f>
        <v/>
      </c>
      <c r="V23" s="62"/>
      <c r="AE23" s="1142"/>
      <c r="AF23" s="1142"/>
      <c r="AG23" s="1142"/>
      <c r="AH23" s="1142"/>
      <c r="AI23" s="1143" t="str">
        <f t="shared" si="0"/>
        <v/>
      </c>
      <c r="AJ23" s="1142"/>
      <c r="AK23" s="1142"/>
      <c r="AL23" s="1142"/>
      <c r="AM23" s="1142"/>
      <c r="AN23" s="1142"/>
      <c r="AO23" s="1142"/>
      <c r="AP23" s="1142"/>
      <c r="AQ23" s="1144"/>
      <c r="AR23" s="1144"/>
      <c r="AS23" s="1145"/>
      <c r="AT23" s="1144"/>
      <c r="AU23" s="1144"/>
      <c r="AV23" s="1142"/>
    </row>
    <row r="24" spans="8:48">
      <c r="H24" t="s">
        <v>2783</v>
      </c>
      <c r="P24" s="745" t="str">
        <f>IF('7.5_Compressor_Util_Perf'!P24="","",'7.5_Compressor_Util_Perf'!P24)</f>
        <v/>
      </c>
      <c r="Q24" s="745" t="str">
        <f>IF('7.5_Compressor_Util_Perf'!Q24="","",'7.5_Compressor_Util_Perf'!Q24)</f>
        <v/>
      </c>
      <c r="V24" s="62"/>
      <c r="AE24" s="1142"/>
      <c r="AF24" s="1142"/>
      <c r="AG24" s="1142"/>
      <c r="AH24" s="1142"/>
      <c r="AI24" s="1143" t="str">
        <f t="shared" si="0"/>
        <v/>
      </c>
      <c r="AJ24" s="1142"/>
      <c r="AK24" s="1142"/>
      <c r="AL24" s="1142"/>
      <c r="AM24" s="1142"/>
      <c r="AN24" s="1142"/>
      <c r="AO24" s="1142"/>
      <c r="AP24" s="1142"/>
      <c r="AQ24" s="1144"/>
      <c r="AR24" s="1144"/>
      <c r="AS24" s="1145"/>
      <c r="AT24" s="1144"/>
      <c r="AU24" s="1144"/>
      <c r="AV24" s="1142"/>
    </row>
    <row r="25" spans="8:48">
      <c r="H25" t="s">
        <v>2783</v>
      </c>
      <c r="P25" s="745" t="str">
        <f>IF('7.5_Compressor_Util_Perf'!P25="","",'7.5_Compressor_Util_Perf'!P25)</f>
        <v/>
      </c>
      <c r="Q25" s="745" t="str">
        <f>IF('7.5_Compressor_Util_Perf'!Q25="","",'7.5_Compressor_Util_Perf'!Q25)</f>
        <v/>
      </c>
      <c r="V25" s="62"/>
      <c r="AE25" s="1142"/>
      <c r="AF25" s="1142"/>
      <c r="AG25" s="1142"/>
      <c r="AH25" s="1142"/>
      <c r="AI25" s="1143" t="str">
        <f t="shared" si="0"/>
        <v/>
      </c>
      <c r="AJ25" s="1142"/>
      <c r="AK25" s="1142"/>
      <c r="AL25" s="1142"/>
      <c r="AM25" s="1142"/>
      <c r="AN25" s="1142"/>
      <c r="AO25" s="1142"/>
      <c r="AP25" s="1142"/>
      <c r="AQ25" s="1144"/>
      <c r="AR25" s="1144"/>
      <c r="AS25" s="1145"/>
      <c r="AT25" s="1144"/>
      <c r="AU25" s="1144"/>
      <c r="AV25" s="1142"/>
    </row>
    <row r="26" spans="8:48">
      <c r="H26" t="s">
        <v>2783</v>
      </c>
      <c r="P26" s="745" t="str">
        <f>IF('7.5_Compressor_Util_Perf'!P26="","",'7.5_Compressor_Util_Perf'!P26)</f>
        <v/>
      </c>
      <c r="Q26" s="745" t="str">
        <f>IF('7.5_Compressor_Util_Perf'!Q26="","",'7.5_Compressor_Util_Perf'!Q26)</f>
        <v/>
      </c>
      <c r="V26" s="62"/>
      <c r="AE26" s="1142"/>
      <c r="AF26" s="1142"/>
      <c r="AG26" s="1142"/>
      <c r="AH26" s="1142"/>
      <c r="AI26" s="1143" t="str">
        <f t="shared" si="0"/>
        <v/>
      </c>
      <c r="AJ26" s="1142"/>
      <c r="AK26" s="1142"/>
      <c r="AL26" s="1142"/>
      <c r="AM26" s="1142"/>
      <c r="AN26" s="1142"/>
      <c r="AO26" s="1142"/>
      <c r="AP26" s="1142"/>
      <c r="AQ26" s="1144"/>
      <c r="AR26" s="1144"/>
      <c r="AS26" s="1145"/>
      <c r="AT26" s="1144"/>
      <c r="AU26" s="1144"/>
      <c r="AV26" s="1142"/>
    </row>
    <row r="27" spans="8:48">
      <c r="H27" t="s">
        <v>2783</v>
      </c>
      <c r="P27" s="745" t="str">
        <f>IF('7.5_Compressor_Util_Perf'!P27="","",'7.5_Compressor_Util_Perf'!P27)</f>
        <v/>
      </c>
      <c r="Q27" s="745" t="str">
        <f>IF('7.5_Compressor_Util_Perf'!Q27="","",'7.5_Compressor_Util_Perf'!Q27)</f>
        <v/>
      </c>
      <c r="V27" s="62"/>
      <c r="AE27" s="1142"/>
      <c r="AF27" s="1142"/>
      <c r="AG27" s="1142"/>
      <c r="AH27" s="1142"/>
      <c r="AI27" s="1143" t="str">
        <f t="shared" si="0"/>
        <v/>
      </c>
      <c r="AJ27" s="1142"/>
      <c r="AK27" s="1142"/>
      <c r="AL27" s="1142"/>
      <c r="AM27" s="1142"/>
      <c r="AN27" s="1142"/>
      <c r="AO27" s="1142"/>
      <c r="AP27" s="1142"/>
      <c r="AQ27" s="1144"/>
      <c r="AR27" s="1144"/>
      <c r="AS27" s="1145"/>
      <c r="AT27" s="1144"/>
      <c r="AU27" s="1144"/>
      <c r="AV27" s="1142"/>
    </row>
    <row r="28" spans="8:48">
      <c r="H28" t="s">
        <v>2783</v>
      </c>
      <c r="P28" s="745" t="str">
        <f>IF('7.5_Compressor_Util_Perf'!P28="","",'7.5_Compressor_Util_Perf'!P28)</f>
        <v/>
      </c>
      <c r="Q28" s="745" t="str">
        <f>IF('7.5_Compressor_Util_Perf'!Q28="","",'7.5_Compressor_Util_Perf'!Q28)</f>
        <v/>
      </c>
      <c r="V28" s="62"/>
      <c r="AE28" s="1142"/>
      <c r="AF28" s="1142"/>
      <c r="AG28" s="1142"/>
      <c r="AH28" s="1142"/>
      <c r="AI28" s="1143" t="str">
        <f t="shared" si="0"/>
        <v/>
      </c>
      <c r="AJ28" s="1142"/>
      <c r="AK28" s="1142"/>
      <c r="AL28" s="1142"/>
      <c r="AM28" s="1142"/>
      <c r="AN28" s="1142"/>
      <c r="AO28" s="1142"/>
      <c r="AP28" s="1142"/>
      <c r="AQ28" s="1144"/>
      <c r="AR28" s="1144"/>
      <c r="AS28" s="1145"/>
      <c r="AT28" s="1144"/>
      <c r="AU28" s="1144"/>
      <c r="AV28" s="1142"/>
    </row>
    <row r="29" spans="8:48">
      <c r="H29" t="s">
        <v>2783</v>
      </c>
      <c r="P29" s="745" t="str">
        <f>IF('7.5_Compressor_Util_Perf'!P29="","",'7.5_Compressor_Util_Perf'!P29)</f>
        <v/>
      </c>
      <c r="Q29" s="745" t="str">
        <f>IF('7.5_Compressor_Util_Perf'!Q29="","",'7.5_Compressor_Util_Perf'!Q29)</f>
        <v/>
      </c>
      <c r="V29" s="62"/>
      <c r="AE29" s="1142"/>
      <c r="AF29" s="1142"/>
      <c r="AG29" s="1142"/>
      <c r="AH29" s="1142"/>
      <c r="AI29" s="1143" t="str">
        <f t="shared" si="0"/>
        <v/>
      </c>
      <c r="AJ29" s="1142"/>
      <c r="AK29" s="1142"/>
      <c r="AL29" s="1142"/>
      <c r="AM29" s="1142"/>
      <c r="AN29" s="1142"/>
      <c r="AO29" s="1142"/>
      <c r="AP29" s="1142"/>
      <c r="AQ29" s="1144"/>
      <c r="AR29" s="1144"/>
      <c r="AS29" s="1145"/>
      <c r="AT29" s="1144"/>
      <c r="AU29" s="1144"/>
      <c r="AV29" s="1142"/>
    </row>
    <row r="30" spans="8:48">
      <c r="H30" t="s">
        <v>2783</v>
      </c>
      <c r="P30" s="745" t="str">
        <f>IF('7.5_Compressor_Util_Perf'!P30="","",'7.5_Compressor_Util_Perf'!P30)</f>
        <v/>
      </c>
      <c r="Q30" s="745" t="str">
        <f>IF('7.5_Compressor_Util_Perf'!Q30="","",'7.5_Compressor_Util_Perf'!Q30)</f>
        <v/>
      </c>
      <c r="V30" s="62"/>
      <c r="AE30" s="1142"/>
      <c r="AF30" s="1142"/>
      <c r="AG30" s="1142"/>
      <c r="AH30" s="1142"/>
      <c r="AI30" s="1143" t="str">
        <f t="shared" si="0"/>
        <v/>
      </c>
      <c r="AJ30" s="1142"/>
      <c r="AK30" s="1142"/>
      <c r="AL30" s="1142"/>
      <c r="AM30" s="1142"/>
      <c r="AN30" s="1142"/>
      <c r="AO30" s="1142"/>
      <c r="AP30" s="1142"/>
      <c r="AQ30" s="1144"/>
      <c r="AR30" s="1144"/>
      <c r="AS30" s="1145"/>
      <c r="AT30" s="1144"/>
      <c r="AU30" s="1144"/>
      <c r="AV30" s="1142"/>
    </row>
    <row r="31" spans="8:48">
      <c r="H31" t="s">
        <v>2783</v>
      </c>
      <c r="P31" s="745" t="str">
        <f>IF('7.5_Compressor_Util_Perf'!P31="","",'7.5_Compressor_Util_Perf'!P31)</f>
        <v/>
      </c>
      <c r="Q31" s="745" t="str">
        <f>IF('7.5_Compressor_Util_Perf'!Q31="","",'7.5_Compressor_Util_Perf'!Q31)</f>
        <v/>
      </c>
      <c r="V31" s="62"/>
      <c r="AE31" s="1142"/>
      <c r="AF31" s="1142"/>
      <c r="AG31" s="1142"/>
      <c r="AH31" s="1142"/>
      <c r="AI31" s="1143" t="str">
        <f t="shared" si="0"/>
        <v/>
      </c>
      <c r="AJ31" s="1142"/>
      <c r="AK31" s="1142"/>
      <c r="AL31" s="1142"/>
      <c r="AM31" s="1142"/>
      <c r="AN31" s="1142"/>
      <c r="AO31" s="1142"/>
      <c r="AP31" s="1142"/>
      <c r="AQ31" s="1144"/>
      <c r="AR31" s="1144"/>
      <c r="AS31" s="1145"/>
      <c r="AT31" s="1144"/>
      <c r="AU31" s="1144"/>
      <c r="AV31" s="1142"/>
    </row>
    <row r="32" spans="8:48">
      <c r="H32" t="s">
        <v>2783</v>
      </c>
      <c r="P32" s="745" t="str">
        <f>IF('7.5_Compressor_Util_Perf'!P32="","",'7.5_Compressor_Util_Perf'!P32)</f>
        <v/>
      </c>
      <c r="Q32" s="745" t="str">
        <f>IF('7.5_Compressor_Util_Perf'!Q32="","",'7.5_Compressor_Util_Perf'!Q32)</f>
        <v/>
      </c>
      <c r="V32" s="62"/>
      <c r="AE32" s="1142"/>
      <c r="AF32" s="1142"/>
      <c r="AG32" s="1142"/>
      <c r="AH32" s="1142"/>
      <c r="AI32" s="1143" t="str">
        <f t="shared" si="0"/>
        <v/>
      </c>
      <c r="AJ32" s="1142"/>
      <c r="AK32" s="1142"/>
      <c r="AL32" s="1142"/>
      <c r="AM32" s="1142"/>
      <c r="AN32" s="1142"/>
      <c r="AO32" s="1142"/>
      <c r="AP32" s="1142"/>
      <c r="AQ32" s="1144"/>
      <c r="AR32" s="1144"/>
      <c r="AS32" s="1145"/>
      <c r="AT32" s="1144"/>
      <c r="AU32" s="1144"/>
      <c r="AV32" s="1142"/>
    </row>
    <row r="33" spans="8:48">
      <c r="H33" t="s">
        <v>2783</v>
      </c>
      <c r="P33" s="745" t="str">
        <f>IF('7.5_Compressor_Util_Perf'!P33="","",'7.5_Compressor_Util_Perf'!P33)</f>
        <v/>
      </c>
      <c r="Q33" s="745" t="str">
        <f>IF('7.5_Compressor_Util_Perf'!Q33="","",'7.5_Compressor_Util_Perf'!Q33)</f>
        <v/>
      </c>
      <c r="V33" s="62"/>
      <c r="AE33" s="1142"/>
      <c r="AF33" s="1142"/>
      <c r="AG33" s="1142"/>
      <c r="AH33" s="1142"/>
      <c r="AI33" s="1143" t="str">
        <f t="shared" si="0"/>
        <v/>
      </c>
      <c r="AJ33" s="1142"/>
      <c r="AK33" s="1142"/>
      <c r="AL33" s="1142"/>
      <c r="AM33" s="1142"/>
      <c r="AN33" s="1142"/>
      <c r="AO33" s="1142"/>
      <c r="AP33" s="1142"/>
      <c r="AQ33" s="1144"/>
      <c r="AR33" s="1144"/>
      <c r="AS33" s="1145"/>
      <c r="AT33" s="1144"/>
      <c r="AU33" s="1144"/>
      <c r="AV33" s="1142"/>
    </row>
    <row r="34" spans="8:48">
      <c r="H34" t="s">
        <v>2783</v>
      </c>
      <c r="P34" s="745" t="str">
        <f>IF('7.5_Compressor_Util_Perf'!P34="","",'7.5_Compressor_Util_Perf'!P34)</f>
        <v/>
      </c>
      <c r="Q34" s="745" t="str">
        <f>IF('7.5_Compressor_Util_Perf'!Q34="","",'7.5_Compressor_Util_Perf'!Q34)</f>
        <v/>
      </c>
      <c r="V34" s="62"/>
      <c r="AE34" s="1142"/>
      <c r="AF34" s="1142"/>
      <c r="AG34" s="1142"/>
      <c r="AH34" s="1142"/>
      <c r="AI34" s="1143" t="str">
        <f t="shared" si="0"/>
        <v/>
      </c>
      <c r="AJ34" s="1142"/>
      <c r="AK34" s="1142"/>
      <c r="AL34" s="1142"/>
      <c r="AM34" s="1142"/>
      <c r="AN34" s="1142"/>
      <c r="AO34" s="1142"/>
      <c r="AP34" s="1142"/>
      <c r="AQ34" s="1144"/>
      <c r="AR34" s="1144"/>
      <c r="AS34" s="1145"/>
      <c r="AT34" s="1144"/>
      <c r="AU34" s="1144"/>
      <c r="AV34" s="1142"/>
    </row>
    <row r="35" spans="8:48">
      <c r="H35" t="s">
        <v>2783</v>
      </c>
      <c r="P35" s="745" t="str">
        <f>IF('7.5_Compressor_Util_Perf'!P35="","",'7.5_Compressor_Util_Perf'!P35)</f>
        <v/>
      </c>
      <c r="Q35" s="745" t="str">
        <f>IF('7.5_Compressor_Util_Perf'!Q35="","",'7.5_Compressor_Util_Perf'!Q35)</f>
        <v/>
      </c>
      <c r="V35" s="62"/>
      <c r="AE35" s="1142"/>
      <c r="AF35" s="1142"/>
      <c r="AG35" s="1142"/>
      <c r="AH35" s="1142"/>
      <c r="AI35" s="1143" t="str">
        <f t="shared" si="0"/>
        <v/>
      </c>
      <c r="AJ35" s="1142"/>
      <c r="AK35" s="1142"/>
      <c r="AL35" s="1142"/>
      <c r="AM35" s="1142"/>
      <c r="AN35" s="1142"/>
      <c r="AO35" s="1142"/>
      <c r="AP35" s="1142"/>
      <c r="AQ35" s="1144"/>
      <c r="AR35" s="1144"/>
      <c r="AS35" s="1145"/>
      <c r="AT35" s="1144"/>
      <c r="AU35" s="1144"/>
      <c r="AV35" s="1142"/>
    </row>
    <row r="36" spans="8:48">
      <c r="H36" t="s">
        <v>2783</v>
      </c>
      <c r="P36" s="745" t="str">
        <f>IF('7.5_Compressor_Util_Perf'!P36="","",'7.5_Compressor_Util_Perf'!P36)</f>
        <v/>
      </c>
      <c r="Q36" s="745" t="str">
        <f>IF('7.5_Compressor_Util_Perf'!Q36="","",'7.5_Compressor_Util_Perf'!Q36)</f>
        <v/>
      </c>
      <c r="V36" s="62"/>
      <c r="AE36" s="1142"/>
      <c r="AF36" s="1142"/>
      <c r="AG36" s="1142"/>
      <c r="AH36" s="1142"/>
      <c r="AI36" s="1143" t="str">
        <f t="shared" si="0"/>
        <v/>
      </c>
      <c r="AJ36" s="1142"/>
      <c r="AK36" s="1142"/>
      <c r="AL36" s="1142"/>
      <c r="AM36" s="1142"/>
      <c r="AN36" s="1142"/>
      <c r="AO36" s="1142"/>
      <c r="AP36" s="1142"/>
      <c r="AQ36" s="1144"/>
      <c r="AR36" s="1144"/>
      <c r="AS36" s="1145"/>
      <c r="AT36" s="1144"/>
      <c r="AU36" s="1144"/>
      <c r="AV36" s="1142"/>
    </row>
    <row r="37" spans="8:48">
      <c r="H37" t="s">
        <v>2783</v>
      </c>
      <c r="P37" s="745" t="str">
        <f>IF('7.5_Compressor_Util_Perf'!P37="","",'7.5_Compressor_Util_Perf'!P37)</f>
        <v/>
      </c>
      <c r="Q37" s="745" t="str">
        <f>IF('7.5_Compressor_Util_Perf'!Q37="","",'7.5_Compressor_Util_Perf'!Q37)</f>
        <v/>
      </c>
      <c r="V37" s="62"/>
      <c r="AE37" s="1142"/>
      <c r="AF37" s="1142"/>
      <c r="AG37" s="1142"/>
      <c r="AH37" s="1142"/>
      <c r="AI37" s="1143" t="str">
        <f t="shared" si="0"/>
        <v/>
      </c>
      <c r="AJ37" s="1142"/>
      <c r="AK37" s="1142"/>
      <c r="AL37" s="1142"/>
      <c r="AM37" s="1142"/>
      <c r="AN37" s="1142"/>
      <c r="AO37" s="1142"/>
      <c r="AP37" s="1142"/>
      <c r="AQ37" s="1144"/>
      <c r="AR37" s="1144"/>
      <c r="AS37" s="1145"/>
      <c r="AT37" s="1144"/>
      <c r="AU37" s="1144"/>
      <c r="AV37" s="1142"/>
    </row>
    <row r="38" spans="8:48">
      <c r="H38" t="s">
        <v>2783</v>
      </c>
      <c r="P38" s="745" t="str">
        <f>IF('7.5_Compressor_Util_Perf'!P38="","",'7.5_Compressor_Util_Perf'!P38)</f>
        <v/>
      </c>
      <c r="Q38" s="745" t="str">
        <f>IF('7.5_Compressor_Util_Perf'!Q38="","",'7.5_Compressor_Util_Perf'!Q38)</f>
        <v/>
      </c>
      <c r="V38" s="62"/>
      <c r="AE38" s="1142"/>
      <c r="AF38" s="1142"/>
      <c r="AG38" s="1142"/>
      <c r="AH38" s="1142"/>
      <c r="AI38" s="1143" t="str">
        <f t="shared" si="0"/>
        <v/>
      </c>
      <c r="AJ38" s="1142"/>
      <c r="AK38" s="1142"/>
      <c r="AL38" s="1142"/>
      <c r="AM38" s="1142"/>
      <c r="AN38" s="1142"/>
      <c r="AO38" s="1142"/>
      <c r="AP38" s="1142"/>
      <c r="AQ38" s="1144"/>
      <c r="AR38" s="1144"/>
      <c r="AS38" s="1145"/>
      <c r="AT38" s="1144"/>
      <c r="AU38" s="1144"/>
      <c r="AV38" s="1142"/>
    </row>
    <row r="39" spans="8:48">
      <c r="H39" t="s">
        <v>2783</v>
      </c>
      <c r="P39" s="745" t="str">
        <f>IF('7.5_Compressor_Util_Perf'!P39="","",'7.5_Compressor_Util_Perf'!P39)</f>
        <v/>
      </c>
      <c r="Q39" s="745" t="str">
        <f>IF('7.5_Compressor_Util_Perf'!Q39="","",'7.5_Compressor_Util_Perf'!Q39)</f>
        <v/>
      </c>
      <c r="V39" s="62"/>
      <c r="AE39" s="1142"/>
      <c r="AF39" s="1142"/>
      <c r="AG39" s="1142"/>
      <c r="AH39" s="1142"/>
      <c r="AI39" s="1143" t="str">
        <f t="shared" si="0"/>
        <v/>
      </c>
      <c r="AJ39" s="1142"/>
      <c r="AK39" s="1142"/>
      <c r="AL39" s="1142"/>
      <c r="AM39" s="1142"/>
      <c r="AN39" s="1142"/>
      <c r="AO39" s="1142"/>
      <c r="AP39" s="1142"/>
      <c r="AQ39" s="1144"/>
      <c r="AR39" s="1144"/>
      <c r="AS39" s="1145"/>
      <c r="AT39" s="1144"/>
      <c r="AU39" s="1144"/>
      <c r="AV39" s="1142"/>
    </row>
    <row r="40" spans="8:48">
      <c r="H40" t="s">
        <v>2783</v>
      </c>
      <c r="P40" s="745" t="str">
        <f>IF('7.5_Compressor_Util_Perf'!P40="","",'7.5_Compressor_Util_Perf'!P40)</f>
        <v/>
      </c>
      <c r="Q40" s="745" t="str">
        <f>IF('7.5_Compressor_Util_Perf'!Q40="","",'7.5_Compressor_Util_Perf'!Q40)</f>
        <v/>
      </c>
      <c r="V40" s="62"/>
      <c r="AE40" s="1142"/>
      <c r="AF40" s="1142"/>
      <c r="AG40" s="1142"/>
      <c r="AH40" s="1142"/>
      <c r="AI40" s="1143" t="str">
        <f t="shared" si="0"/>
        <v/>
      </c>
      <c r="AJ40" s="1142"/>
      <c r="AK40" s="1142"/>
      <c r="AL40" s="1142"/>
      <c r="AM40" s="1142"/>
      <c r="AN40" s="1142"/>
      <c r="AO40" s="1142"/>
      <c r="AP40" s="1142"/>
      <c r="AQ40" s="1144"/>
      <c r="AR40" s="1144"/>
      <c r="AS40" s="1145"/>
      <c r="AT40" s="1144"/>
      <c r="AU40" s="1144"/>
      <c r="AV40" s="1142"/>
    </row>
    <row r="41" spans="8:48">
      <c r="H41" t="s">
        <v>2783</v>
      </c>
      <c r="P41" s="745" t="str">
        <f>IF('7.5_Compressor_Util_Perf'!P41="","",'7.5_Compressor_Util_Perf'!P41)</f>
        <v/>
      </c>
      <c r="Q41" s="745" t="str">
        <f>IF('7.5_Compressor_Util_Perf'!Q41="","",'7.5_Compressor_Util_Perf'!Q41)</f>
        <v/>
      </c>
      <c r="V41" s="62"/>
      <c r="AE41" s="1142"/>
      <c r="AF41" s="1142"/>
      <c r="AG41" s="1142"/>
      <c r="AH41" s="1142"/>
      <c r="AI41" s="1143" t="str">
        <f t="shared" si="0"/>
        <v/>
      </c>
      <c r="AJ41" s="1142"/>
      <c r="AK41" s="1142"/>
      <c r="AL41" s="1142"/>
      <c r="AM41" s="1142"/>
      <c r="AN41" s="1142"/>
      <c r="AO41" s="1142"/>
      <c r="AP41" s="1142"/>
      <c r="AQ41" s="1144"/>
      <c r="AR41" s="1144"/>
      <c r="AS41" s="1145"/>
      <c r="AT41" s="1144"/>
      <c r="AU41" s="1144"/>
      <c r="AV41" s="1142"/>
    </row>
    <row r="42" spans="8:48">
      <c r="H42" t="s">
        <v>2783</v>
      </c>
      <c r="P42" s="745" t="str">
        <f>IF('7.5_Compressor_Util_Perf'!P42="","",'7.5_Compressor_Util_Perf'!P42)</f>
        <v/>
      </c>
      <c r="Q42" s="745" t="str">
        <f>IF('7.5_Compressor_Util_Perf'!Q42="","",'7.5_Compressor_Util_Perf'!Q42)</f>
        <v/>
      </c>
      <c r="V42" s="62"/>
      <c r="AE42" s="1142"/>
      <c r="AF42" s="1142"/>
      <c r="AG42" s="1142"/>
      <c r="AH42" s="1142"/>
      <c r="AI42" s="1143" t="str">
        <f t="shared" si="0"/>
        <v/>
      </c>
      <c r="AJ42" s="1142"/>
      <c r="AK42" s="1142"/>
      <c r="AL42" s="1142"/>
      <c r="AM42" s="1142"/>
      <c r="AN42" s="1142"/>
      <c r="AO42" s="1142"/>
      <c r="AP42" s="1142"/>
      <c r="AQ42" s="1144"/>
      <c r="AR42" s="1144"/>
      <c r="AS42" s="1145"/>
      <c r="AT42" s="1144"/>
      <c r="AU42" s="1144"/>
      <c r="AV42" s="1142"/>
    </row>
    <row r="43" spans="8:48">
      <c r="H43" t="s">
        <v>2783</v>
      </c>
      <c r="P43" s="745" t="str">
        <f>IF('7.5_Compressor_Util_Perf'!P43="","",'7.5_Compressor_Util_Perf'!P43)</f>
        <v/>
      </c>
      <c r="Q43" s="745" t="str">
        <f>IF('7.5_Compressor_Util_Perf'!Q43="","",'7.5_Compressor_Util_Perf'!Q43)</f>
        <v/>
      </c>
      <c r="V43" s="62"/>
      <c r="AE43" s="1142"/>
      <c r="AF43" s="1142"/>
      <c r="AG43" s="1142"/>
      <c r="AH43" s="1142"/>
      <c r="AI43" s="1143" t="str">
        <f t="shared" si="0"/>
        <v/>
      </c>
      <c r="AJ43" s="1142"/>
      <c r="AK43" s="1142"/>
      <c r="AL43" s="1142"/>
      <c r="AM43" s="1142"/>
      <c r="AN43" s="1142"/>
      <c r="AO43" s="1142"/>
      <c r="AP43" s="1142"/>
      <c r="AQ43" s="1144"/>
      <c r="AR43" s="1144"/>
      <c r="AS43" s="1145"/>
      <c r="AT43" s="1144"/>
      <c r="AU43" s="1144"/>
      <c r="AV43" s="1142"/>
    </row>
    <row r="44" spans="8:48">
      <c r="H44" t="s">
        <v>2783</v>
      </c>
      <c r="P44" s="745" t="str">
        <f>IF('7.5_Compressor_Util_Perf'!P44="","",'7.5_Compressor_Util_Perf'!P44)</f>
        <v/>
      </c>
      <c r="Q44" s="745" t="str">
        <f>IF('7.5_Compressor_Util_Perf'!Q44="","",'7.5_Compressor_Util_Perf'!Q44)</f>
        <v/>
      </c>
      <c r="V44" s="62"/>
      <c r="AE44" s="1142"/>
      <c r="AF44" s="1142"/>
      <c r="AG44" s="1142"/>
      <c r="AH44" s="1142"/>
      <c r="AI44" s="1143" t="str">
        <f t="shared" si="0"/>
        <v/>
      </c>
      <c r="AJ44" s="1142"/>
      <c r="AK44" s="1142"/>
      <c r="AL44" s="1142"/>
      <c r="AM44" s="1142"/>
      <c r="AN44" s="1142"/>
      <c r="AO44" s="1142"/>
      <c r="AP44" s="1142"/>
      <c r="AQ44" s="1144"/>
      <c r="AR44" s="1144"/>
      <c r="AS44" s="1145"/>
      <c r="AT44" s="1144"/>
      <c r="AU44" s="1144"/>
      <c r="AV44" s="1142"/>
    </row>
    <row r="45" spans="8:48">
      <c r="H45" t="s">
        <v>2783</v>
      </c>
      <c r="P45" s="745" t="str">
        <f>IF('7.5_Compressor_Util_Perf'!P45="","",'7.5_Compressor_Util_Perf'!P45)</f>
        <v/>
      </c>
      <c r="Q45" s="745" t="str">
        <f>IF('7.5_Compressor_Util_Perf'!Q45="","",'7.5_Compressor_Util_Perf'!Q45)</f>
        <v/>
      </c>
      <c r="V45" s="62"/>
      <c r="AE45" s="1142"/>
      <c r="AF45" s="1142"/>
      <c r="AG45" s="1142"/>
      <c r="AH45" s="1142"/>
      <c r="AI45" s="1143" t="str">
        <f t="shared" si="0"/>
        <v/>
      </c>
      <c r="AJ45" s="1142"/>
      <c r="AK45" s="1142"/>
      <c r="AL45" s="1142"/>
      <c r="AM45" s="1142"/>
      <c r="AN45" s="1142"/>
      <c r="AO45" s="1142"/>
      <c r="AP45" s="1142"/>
      <c r="AQ45" s="1144"/>
      <c r="AR45" s="1144"/>
      <c r="AS45" s="1145"/>
      <c r="AT45" s="1144"/>
      <c r="AU45" s="1144"/>
      <c r="AV45" s="1142"/>
    </row>
    <row r="46" spans="8:48">
      <c r="H46" t="s">
        <v>2783</v>
      </c>
      <c r="P46" s="745" t="str">
        <f>IF('7.5_Compressor_Util_Perf'!P46="","",'7.5_Compressor_Util_Perf'!P46)</f>
        <v/>
      </c>
      <c r="Q46" s="745" t="str">
        <f>IF('7.5_Compressor_Util_Perf'!Q46="","",'7.5_Compressor_Util_Perf'!Q46)</f>
        <v/>
      </c>
      <c r="V46" s="62"/>
      <c r="AE46" s="1142"/>
      <c r="AF46" s="1142"/>
      <c r="AG46" s="1142"/>
      <c r="AH46" s="1142"/>
      <c r="AI46" s="1143" t="str">
        <f t="shared" si="0"/>
        <v/>
      </c>
      <c r="AJ46" s="1142"/>
      <c r="AK46" s="1142"/>
      <c r="AL46" s="1142"/>
      <c r="AM46" s="1142"/>
      <c r="AN46" s="1142"/>
      <c r="AO46" s="1142"/>
      <c r="AP46" s="1142"/>
      <c r="AQ46" s="1144"/>
      <c r="AR46" s="1144"/>
      <c r="AS46" s="1145"/>
      <c r="AT46" s="1144"/>
      <c r="AU46" s="1144"/>
      <c r="AV46" s="1142"/>
    </row>
    <row r="47" spans="8:48">
      <c r="H47" t="s">
        <v>2783</v>
      </c>
      <c r="P47" s="745" t="str">
        <f>IF('7.5_Compressor_Util_Perf'!P47="","",'7.5_Compressor_Util_Perf'!P47)</f>
        <v/>
      </c>
      <c r="Q47" s="745" t="str">
        <f>IF('7.5_Compressor_Util_Perf'!Q47="","",'7.5_Compressor_Util_Perf'!Q47)</f>
        <v/>
      </c>
      <c r="V47" s="62"/>
      <c r="AE47" s="1142"/>
      <c r="AF47" s="1142"/>
      <c r="AG47" s="1142"/>
      <c r="AH47" s="1142"/>
      <c r="AI47" s="1143" t="str">
        <f t="shared" si="0"/>
        <v/>
      </c>
      <c r="AJ47" s="1142"/>
      <c r="AK47" s="1142"/>
      <c r="AL47" s="1142"/>
      <c r="AM47" s="1142"/>
      <c r="AN47" s="1142"/>
      <c r="AO47" s="1142"/>
      <c r="AP47" s="1142"/>
      <c r="AQ47" s="1144"/>
      <c r="AR47" s="1144"/>
      <c r="AS47" s="1145"/>
      <c r="AT47" s="1144"/>
      <c r="AU47" s="1144"/>
      <c r="AV47" s="1142"/>
    </row>
    <row r="48" spans="8:48">
      <c r="H48" t="s">
        <v>2783</v>
      </c>
      <c r="P48" s="745" t="str">
        <f>IF('7.5_Compressor_Util_Perf'!P48="","",'7.5_Compressor_Util_Perf'!P48)</f>
        <v/>
      </c>
      <c r="Q48" s="745" t="str">
        <f>IF('7.5_Compressor_Util_Perf'!Q48="","",'7.5_Compressor_Util_Perf'!Q48)</f>
        <v/>
      </c>
      <c r="V48" s="62"/>
      <c r="AE48" s="1142"/>
      <c r="AF48" s="1142"/>
      <c r="AG48" s="1142"/>
      <c r="AH48" s="1142"/>
      <c r="AI48" s="1143" t="str">
        <f t="shared" si="0"/>
        <v/>
      </c>
      <c r="AJ48" s="1142"/>
      <c r="AK48" s="1142"/>
      <c r="AL48" s="1142"/>
      <c r="AM48" s="1142"/>
      <c r="AN48" s="1142"/>
      <c r="AO48" s="1142"/>
      <c r="AP48" s="1142"/>
      <c r="AQ48" s="1144"/>
      <c r="AR48" s="1144"/>
      <c r="AS48" s="1145"/>
      <c r="AT48" s="1144"/>
      <c r="AU48" s="1144"/>
      <c r="AV48" s="1142"/>
    </row>
    <row r="49" spans="8:48">
      <c r="H49" t="s">
        <v>2783</v>
      </c>
      <c r="P49" s="745" t="str">
        <f>IF('7.5_Compressor_Util_Perf'!P49="","",'7.5_Compressor_Util_Perf'!P49)</f>
        <v/>
      </c>
      <c r="Q49" s="745" t="str">
        <f>IF('7.5_Compressor_Util_Perf'!Q49="","",'7.5_Compressor_Util_Perf'!Q49)</f>
        <v/>
      </c>
      <c r="V49" s="62"/>
      <c r="AE49" s="1142"/>
      <c r="AF49" s="1142"/>
      <c r="AG49" s="1142"/>
      <c r="AH49" s="1142"/>
      <c r="AI49" s="1143" t="str">
        <f t="shared" si="0"/>
        <v/>
      </c>
      <c r="AJ49" s="1142"/>
      <c r="AK49" s="1142"/>
      <c r="AL49" s="1142"/>
      <c r="AM49" s="1142"/>
      <c r="AN49" s="1142"/>
      <c r="AO49" s="1142"/>
      <c r="AP49" s="1142"/>
      <c r="AQ49" s="1144"/>
      <c r="AR49" s="1144"/>
      <c r="AS49" s="1145"/>
      <c r="AT49" s="1144"/>
      <c r="AU49" s="1144"/>
      <c r="AV49" s="1142"/>
    </row>
    <row r="50" spans="8:48">
      <c r="H50" t="s">
        <v>2783</v>
      </c>
      <c r="P50" s="745" t="str">
        <f>IF('7.5_Compressor_Util_Perf'!P50="","",'7.5_Compressor_Util_Perf'!P50)</f>
        <v/>
      </c>
      <c r="Q50" s="745" t="str">
        <f>IF('7.5_Compressor_Util_Perf'!Q50="","",'7.5_Compressor_Util_Perf'!Q50)</f>
        <v/>
      </c>
      <c r="V50" s="62"/>
      <c r="AE50" s="1142"/>
      <c r="AF50" s="1142"/>
      <c r="AG50" s="1142"/>
      <c r="AH50" s="1142"/>
      <c r="AI50" s="1143" t="str">
        <f t="shared" si="0"/>
        <v/>
      </c>
      <c r="AJ50" s="1142"/>
      <c r="AK50" s="1142"/>
      <c r="AL50" s="1142"/>
      <c r="AM50" s="1142"/>
      <c r="AN50" s="1142"/>
      <c r="AO50" s="1142"/>
      <c r="AP50" s="1142"/>
      <c r="AQ50" s="1144"/>
      <c r="AR50" s="1144"/>
      <c r="AS50" s="1145"/>
      <c r="AT50" s="1144"/>
      <c r="AU50" s="1144"/>
      <c r="AV50" s="1142"/>
    </row>
    <row r="51" spans="8:48">
      <c r="H51" t="s">
        <v>2783</v>
      </c>
      <c r="P51" s="745" t="str">
        <f>IF('7.5_Compressor_Util_Perf'!P51="","",'7.5_Compressor_Util_Perf'!P51)</f>
        <v/>
      </c>
      <c r="Q51" s="745" t="str">
        <f>IF('7.5_Compressor_Util_Perf'!Q51="","",'7.5_Compressor_Util_Perf'!Q51)</f>
        <v/>
      </c>
      <c r="V51" s="62"/>
      <c r="AE51" s="1142"/>
      <c r="AF51" s="1142"/>
      <c r="AG51" s="1142"/>
      <c r="AH51" s="1142"/>
      <c r="AI51" s="1143" t="str">
        <f t="shared" si="0"/>
        <v/>
      </c>
      <c r="AJ51" s="1142"/>
      <c r="AK51" s="1142"/>
      <c r="AL51" s="1142"/>
      <c r="AM51" s="1142"/>
      <c r="AN51" s="1142"/>
      <c r="AO51" s="1142"/>
      <c r="AP51" s="1142"/>
      <c r="AQ51" s="1144"/>
      <c r="AR51" s="1144"/>
      <c r="AS51" s="1145"/>
      <c r="AT51" s="1144"/>
      <c r="AU51" s="1144"/>
      <c r="AV51" s="1142"/>
    </row>
    <row r="52" spans="8:48">
      <c r="H52" t="s">
        <v>2783</v>
      </c>
      <c r="P52" s="745" t="str">
        <f>IF('7.5_Compressor_Util_Perf'!P52="","",'7.5_Compressor_Util_Perf'!P52)</f>
        <v/>
      </c>
      <c r="Q52" s="745" t="str">
        <f>IF('7.5_Compressor_Util_Perf'!Q52="","",'7.5_Compressor_Util_Perf'!Q52)</f>
        <v/>
      </c>
      <c r="V52" s="62"/>
      <c r="AE52" s="1142"/>
      <c r="AF52" s="1142"/>
      <c r="AG52" s="1142"/>
      <c r="AH52" s="1142"/>
      <c r="AI52" s="1143" t="str">
        <f t="shared" si="0"/>
        <v/>
      </c>
      <c r="AJ52" s="1142"/>
      <c r="AK52" s="1142"/>
      <c r="AL52" s="1142"/>
      <c r="AM52" s="1142"/>
      <c r="AN52" s="1142"/>
      <c r="AO52" s="1142"/>
      <c r="AP52" s="1142"/>
      <c r="AQ52" s="1144"/>
      <c r="AR52" s="1144"/>
      <c r="AS52" s="1145"/>
      <c r="AT52" s="1144"/>
      <c r="AU52" s="1144"/>
      <c r="AV52" s="1142"/>
    </row>
    <row r="53" spans="8:48">
      <c r="H53" t="s">
        <v>2783</v>
      </c>
      <c r="P53" s="745" t="str">
        <f>IF('7.5_Compressor_Util_Perf'!P53="","",'7.5_Compressor_Util_Perf'!P53)</f>
        <v/>
      </c>
      <c r="Q53" s="745" t="str">
        <f>IF('7.5_Compressor_Util_Perf'!Q53="","",'7.5_Compressor_Util_Perf'!Q53)</f>
        <v/>
      </c>
      <c r="V53" s="62"/>
      <c r="AE53" s="1142"/>
      <c r="AF53" s="1142"/>
      <c r="AG53" s="1142"/>
      <c r="AH53" s="1142"/>
      <c r="AI53" s="1143" t="str">
        <f t="shared" si="0"/>
        <v/>
      </c>
      <c r="AJ53" s="1142"/>
      <c r="AK53" s="1142"/>
      <c r="AL53" s="1142"/>
      <c r="AM53" s="1142"/>
      <c r="AN53" s="1142"/>
      <c r="AO53" s="1142"/>
      <c r="AP53" s="1142"/>
      <c r="AQ53" s="1144"/>
      <c r="AR53" s="1144"/>
      <c r="AS53" s="1145"/>
      <c r="AT53" s="1144"/>
      <c r="AU53" s="1144"/>
      <c r="AV53" s="1142"/>
    </row>
    <row r="54" spans="8:48">
      <c r="H54" t="s">
        <v>2783</v>
      </c>
      <c r="P54" s="745" t="str">
        <f>IF('7.5_Compressor_Util_Perf'!P54="","",'7.5_Compressor_Util_Perf'!P54)</f>
        <v/>
      </c>
      <c r="Q54" s="745" t="str">
        <f>IF('7.5_Compressor_Util_Perf'!Q54="","",'7.5_Compressor_Util_Perf'!Q54)</f>
        <v/>
      </c>
      <c r="V54" s="62"/>
      <c r="AE54" s="1142"/>
      <c r="AF54" s="1142"/>
      <c r="AG54" s="1142"/>
      <c r="AH54" s="1142"/>
      <c r="AI54" s="1143" t="str">
        <f t="shared" si="0"/>
        <v/>
      </c>
      <c r="AJ54" s="1142"/>
      <c r="AK54" s="1142"/>
      <c r="AL54" s="1142"/>
      <c r="AM54" s="1142"/>
      <c r="AN54" s="1142"/>
      <c r="AO54" s="1142"/>
      <c r="AP54" s="1142"/>
      <c r="AQ54" s="1144"/>
      <c r="AR54" s="1144"/>
      <c r="AS54" s="1145"/>
      <c r="AT54" s="1144"/>
      <c r="AU54" s="1144"/>
      <c r="AV54" s="1142"/>
    </row>
    <row r="55" spans="8:48">
      <c r="H55" t="s">
        <v>2783</v>
      </c>
      <c r="P55" s="745" t="str">
        <f>IF('7.5_Compressor_Util_Perf'!P55="","",'7.5_Compressor_Util_Perf'!P55)</f>
        <v/>
      </c>
      <c r="Q55" s="745" t="str">
        <f>IF('7.5_Compressor_Util_Perf'!Q55="","",'7.5_Compressor_Util_Perf'!Q55)</f>
        <v/>
      </c>
      <c r="V55" s="62"/>
      <c r="AE55" s="1142"/>
      <c r="AF55" s="1142"/>
      <c r="AG55" s="1142"/>
      <c r="AH55" s="1142"/>
      <c r="AI55" s="1143" t="str">
        <f t="shared" si="0"/>
        <v/>
      </c>
      <c r="AJ55" s="1142"/>
      <c r="AK55" s="1142"/>
      <c r="AL55" s="1142"/>
      <c r="AM55" s="1142"/>
      <c r="AN55" s="1142"/>
      <c r="AO55" s="1142"/>
      <c r="AP55" s="1142"/>
      <c r="AQ55" s="1144"/>
      <c r="AR55" s="1144"/>
      <c r="AS55" s="1145"/>
      <c r="AT55" s="1144"/>
      <c r="AU55" s="1144"/>
      <c r="AV55" s="1142"/>
    </row>
    <row r="56" spans="8:48">
      <c r="H56" t="s">
        <v>2783</v>
      </c>
      <c r="P56" s="745" t="str">
        <f>IF('7.5_Compressor_Util_Perf'!P56="","",'7.5_Compressor_Util_Perf'!P56)</f>
        <v/>
      </c>
      <c r="Q56" s="745" t="str">
        <f>IF('7.5_Compressor_Util_Perf'!Q56="","",'7.5_Compressor_Util_Perf'!Q56)</f>
        <v/>
      </c>
      <c r="V56" s="62"/>
      <c r="AE56" s="1142"/>
      <c r="AF56" s="1142"/>
      <c r="AG56" s="1142"/>
      <c r="AH56" s="1142"/>
      <c r="AI56" s="1143" t="str">
        <f t="shared" si="0"/>
        <v/>
      </c>
      <c r="AJ56" s="1142"/>
      <c r="AK56" s="1142"/>
      <c r="AL56" s="1142"/>
      <c r="AM56" s="1142"/>
      <c r="AN56" s="1142"/>
      <c r="AO56" s="1142"/>
      <c r="AP56" s="1142"/>
      <c r="AQ56" s="1144"/>
      <c r="AR56" s="1144"/>
      <c r="AS56" s="1145"/>
      <c r="AT56" s="1144"/>
      <c r="AU56" s="1144"/>
      <c r="AV56" s="1142"/>
    </row>
    <row r="57" spans="8:48">
      <c r="H57" t="s">
        <v>2783</v>
      </c>
      <c r="P57" s="745" t="str">
        <f>IF('7.5_Compressor_Util_Perf'!P57="","",'7.5_Compressor_Util_Perf'!P57)</f>
        <v/>
      </c>
      <c r="Q57" s="745" t="str">
        <f>IF('7.5_Compressor_Util_Perf'!Q57="","",'7.5_Compressor_Util_Perf'!Q57)</f>
        <v/>
      </c>
      <c r="V57" s="62"/>
      <c r="AE57" s="1142"/>
      <c r="AF57" s="1142"/>
      <c r="AG57" s="1142"/>
      <c r="AH57" s="1142"/>
      <c r="AI57" s="1143" t="str">
        <f t="shared" si="0"/>
        <v/>
      </c>
      <c r="AJ57" s="1142"/>
      <c r="AK57" s="1142"/>
      <c r="AL57" s="1142"/>
      <c r="AM57" s="1142"/>
      <c r="AN57" s="1142"/>
      <c r="AO57" s="1142"/>
      <c r="AP57" s="1142"/>
      <c r="AQ57" s="1144"/>
      <c r="AR57" s="1144"/>
      <c r="AS57" s="1145"/>
      <c r="AT57" s="1144"/>
      <c r="AU57" s="1144"/>
      <c r="AV57" s="1142"/>
    </row>
    <row r="58" spans="8:48">
      <c r="H58" t="s">
        <v>2783</v>
      </c>
      <c r="P58" s="745" t="str">
        <f>IF('7.5_Compressor_Util_Perf'!P58="","",'7.5_Compressor_Util_Perf'!P58)</f>
        <v/>
      </c>
      <c r="Q58" s="745" t="str">
        <f>IF('7.5_Compressor_Util_Perf'!Q58="","",'7.5_Compressor_Util_Perf'!Q58)</f>
        <v/>
      </c>
      <c r="V58" s="62"/>
      <c r="AE58" s="1142"/>
      <c r="AF58" s="1142"/>
      <c r="AG58" s="1142"/>
      <c r="AH58" s="1142"/>
      <c r="AI58" s="1143" t="str">
        <f t="shared" si="0"/>
        <v/>
      </c>
      <c r="AJ58" s="1142"/>
      <c r="AK58" s="1142"/>
      <c r="AL58" s="1142"/>
      <c r="AM58" s="1142"/>
      <c r="AN58" s="1142"/>
      <c r="AO58" s="1142"/>
      <c r="AP58" s="1142"/>
      <c r="AQ58" s="1144"/>
      <c r="AR58" s="1144"/>
      <c r="AS58" s="1145"/>
      <c r="AT58" s="1144"/>
      <c r="AU58" s="1144"/>
      <c r="AV58" s="1142"/>
    </row>
    <row r="59" spans="8:48">
      <c r="H59" t="s">
        <v>2783</v>
      </c>
      <c r="P59" s="745" t="str">
        <f>IF('7.5_Compressor_Util_Perf'!P59="","",'7.5_Compressor_Util_Perf'!P59)</f>
        <v/>
      </c>
      <c r="Q59" s="745" t="str">
        <f>IF('7.5_Compressor_Util_Perf'!Q59="","",'7.5_Compressor_Util_Perf'!Q59)</f>
        <v/>
      </c>
      <c r="V59" s="62"/>
      <c r="AE59" s="1142"/>
      <c r="AF59" s="1142"/>
      <c r="AG59" s="1142"/>
      <c r="AH59" s="1142"/>
      <c r="AI59" s="1143" t="str">
        <f t="shared" si="0"/>
        <v/>
      </c>
      <c r="AJ59" s="1142"/>
      <c r="AK59" s="1142"/>
      <c r="AL59" s="1142"/>
      <c r="AM59" s="1142"/>
      <c r="AN59" s="1142"/>
      <c r="AO59" s="1142"/>
      <c r="AP59" s="1142"/>
      <c r="AQ59" s="1144"/>
      <c r="AR59" s="1144"/>
      <c r="AS59" s="1145"/>
      <c r="AT59" s="1144"/>
      <c r="AU59" s="1144"/>
      <c r="AV59" s="1142"/>
    </row>
    <row r="60" spans="8:48">
      <c r="H60" t="s">
        <v>2783</v>
      </c>
      <c r="P60" s="745" t="str">
        <f>IF('7.5_Compressor_Util_Perf'!P60="","",'7.5_Compressor_Util_Perf'!P60)</f>
        <v/>
      </c>
      <c r="Q60" s="745" t="str">
        <f>IF('7.5_Compressor_Util_Perf'!Q60="","",'7.5_Compressor_Util_Perf'!Q60)</f>
        <v/>
      </c>
      <c r="V60" s="62"/>
      <c r="AE60" s="1142"/>
      <c r="AF60" s="1142"/>
      <c r="AG60" s="1142"/>
      <c r="AH60" s="1142"/>
      <c r="AI60" s="1143" t="str">
        <f t="shared" si="0"/>
        <v/>
      </c>
      <c r="AJ60" s="1142"/>
      <c r="AK60" s="1142"/>
      <c r="AL60" s="1142"/>
      <c r="AM60" s="1142"/>
      <c r="AN60" s="1142"/>
      <c r="AO60" s="1142"/>
      <c r="AP60" s="1142"/>
      <c r="AQ60" s="1144"/>
      <c r="AR60" s="1144"/>
      <c r="AS60" s="1145"/>
      <c r="AT60" s="1144"/>
      <c r="AU60" s="1144"/>
      <c r="AV60" s="1142"/>
    </row>
    <row r="61" spans="8:48">
      <c r="H61" t="s">
        <v>2783</v>
      </c>
      <c r="P61" s="745" t="str">
        <f>IF('7.5_Compressor_Util_Perf'!P61="","",'7.5_Compressor_Util_Perf'!P61)</f>
        <v/>
      </c>
      <c r="Q61" s="745" t="str">
        <f>IF('7.5_Compressor_Util_Perf'!Q61="","",'7.5_Compressor_Util_Perf'!Q61)</f>
        <v/>
      </c>
      <c r="V61" s="62"/>
      <c r="AE61" s="1142"/>
      <c r="AF61" s="1142"/>
      <c r="AG61" s="1142"/>
      <c r="AH61" s="1142"/>
      <c r="AI61" s="1143" t="str">
        <f t="shared" si="0"/>
        <v/>
      </c>
      <c r="AJ61" s="1142"/>
      <c r="AK61" s="1142"/>
      <c r="AL61" s="1142"/>
      <c r="AM61" s="1142"/>
      <c r="AN61" s="1142"/>
      <c r="AO61" s="1142"/>
      <c r="AP61" s="1142"/>
      <c r="AQ61" s="1144"/>
      <c r="AR61" s="1144"/>
      <c r="AS61" s="1145"/>
      <c r="AT61" s="1144"/>
      <c r="AU61" s="1144"/>
      <c r="AV61" s="1142"/>
    </row>
    <row r="62" spans="8:48">
      <c r="H62" t="s">
        <v>2783</v>
      </c>
      <c r="P62" s="745" t="str">
        <f>IF('7.5_Compressor_Util_Perf'!P62="","",'7.5_Compressor_Util_Perf'!P62)</f>
        <v/>
      </c>
      <c r="Q62" s="745" t="str">
        <f>IF('7.5_Compressor_Util_Perf'!Q62="","",'7.5_Compressor_Util_Perf'!Q62)</f>
        <v/>
      </c>
      <c r="V62" s="62"/>
      <c r="AE62" s="1142"/>
      <c r="AF62" s="1142"/>
      <c r="AG62" s="1142"/>
      <c r="AH62" s="1142"/>
      <c r="AI62" s="1143" t="str">
        <f t="shared" si="0"/>
        <v/>
      </c>
      <c r="AJ62" s="1142"/>
      <c r="AK62" s="1142"/>
      <c r="AL62" s="1142"/>
      <c r="AM62" s="1142"/>
      <c r="AN62" s="1142"/>
      <c r="AO62" s="1142"/>
      <c r="AP62" s="1142"/>
      <c r="AQ62" s="1144"/>
      <c r="AR62" s="1144"/>
      <c r="AS62" s="1145"/>
      <c r="AT62" s="1144"/>
      <c r="AU62" s="1144"/>
      <c r="AV62" s="1142"/>
    </row>
    <row r="63" spans="8:48">
      <c r="H63" t="s">
        <v>2783</v>
      </c>
      <c r="P63" s="745" t="str">
        <f>IF('7.5_Compressor_Util_Perf'!P63="","",'7.5_Compressor_Util_Perf'!P63)</f>
        <v/>
      </c>
      <c r="Q63" s="745" t="str">
        <f>IF('7.5_Compressor_Util_Perf'!Q63="","",'7.5_Compressor_Util_Perf'!Q63)</f>
        <v/>
      </c>
      <c r="V63" s="62"/>
      <c r="AE63" s="1142"/>
      <c r="AF63" s="1142"/>
      <c r="AG63" s="1142"/>
      <c r="AH63" s="1142"/>
      <c r="AI63" s="1143" t="str">
        <f t="shared" si="0"/>
        <v/>
      </c>
      <c r="AJ63" s="1142"/>
      <c r="AK63" s="1142"/>
      <c r="AL63" s="1142"/>
      <c r="AM63" s="1142"/>
      <c r="AN63" s="1142"/>
      <c r="AO63" s="1142"/>
      <c r="AP63" s="1142"/>
      <c r="AQ63" s="1144"/>
      <c r="AR63" s="1144"/>
      <c r="AS63" s="1145"/>
      <c r="AT63" s="1144"/>
      <c r="AU63" s="1144"/>
      <c r="AV63" s="1142"/>
    </row>
    <row r="64" spans="8:48">
      <c r="H64" t="s">
        <v>2783</v>
      </c>
      <c r="P64" s="745" t="str">
        <f>IF('7.5_Compressor_Util_Perf'!P64="","",'7.5_Compressor_Util_Perf'!P64)</f>
        <v/>
      </c>
      <c r="Q64" s="745" t="str">
        <f>IF('7.5_Compressor_Util_Perf'!Q64="","",'7.5_Compressor_Util_Perf'!Q64)</f>
        <v/>
      </c>
      <c r="V64" s="62"/>
      <c r="AE64" s="1142"/>
      <c r="AF64" s="1142"/>
      <c r="AG64" s="1142"/>
      <c r="AH64" s="1142"/>
      <c r="AI64" s="1143" t="str">
        <f t="shared" si="0"/>
        <v/>
      </c>
      <c r="AJ64" s="1142"/>
      <c r="AK64" s="1142"/>
      <c r="AL64" s="1142"/>
      <c r="AM64" s="1142"/>
      <c r="AN64" s="1142"/>
      <c r="AO64" s="1142"/>
      <c r="AP64" s="1142"/>
      <c r="AQ64" s="1144"/>
      <c r="AR64" s="1144"/>
      <c r="AS64" s="1145"/>
      <c r="AT64" s="1144"/>
      <c r="AU64" s="1144"/>
      <c r="AV64" s="1142"/>
    </row>
    <row r="65" spans="8:48">
      <c r="H65" t="s">
        <v>2783</v>
      </c>
      <c r="P65" s="745" t="str">
        <f>IF('7.5_Compressor_Util_Perf'!P65="","",'7.5_Compressor_Util_Perf'!P65)</f>
        <v/>
      </c>
      <c r="Q65" s="745" t="str">
        <f>IF('7.5_Compressor_Util_Perf'!Q65="","",'7.5_Compressor_Util_Perf'!Q65)</f>
        <v/>
      </c>
      <c r="V65" s="62"/>
      <c r="AE65" s="1142"/>
      <c r="AF65" s="1142"/>
      <c r="AG65" s="1142"/>
      <c r="AH65" s="1142"/>
      <c r="AI65" s="1143" t="str">
        <f t="shared" si="0"/>
        <v/>
      </c>
      <c r="AJ65" s="1142"/>
      <c r="AK65" s="1142"/>
      <c r="AL65" s="1142"/>
      <c r="AM65" s="1142"/>
      <c r="AN65" s="1142"/>
      <c r="AO65" s="1142"/>
      <c r="AP65" s="1142"/>
      <c r="AQ65" s="1144"/>
      <c r="AR65" s="1144"/>
      <c r="AS65" s="1145"/>
      <c r="AT65" s="1144"/>
      <c r="AU65" s="1144"/>
      <c r="AV65" s="1142"/>
    </row>
    <row r="66" spans="8:48">
      <c r="H66" t="s">
        <v>2783</v>
      </c>
      <c r="P66" s="745" t="str">
        <f>IF('7.5_Compressor_Util_Perf'!P66="","",'7.5_Compressor_Util_Perf'!P66)</f>
        <v/>
      </c>
      <c r="Q66" s="745" t="str">
        <f>IF('7.5_Compressor_Util_Perf'!Q66="","",'7.5_Compressor_Util_Perf'!Q66)</f>
        <v/>
      </c>
      <c r="V66" s="62"/>
      <c r="AE66" s="1142"/>
      <c r="AF66" s="1142"/>
      <c r="AG66" s="1142"/>
      <c r="AH66" s="1142"/>
      <c r="AI66" s="1143" t="str">
        <f t="shared" si="0"/>
        <v/>
      </c>
      <c r="AJ66" s="1142"/>
      <c r="AK66" s="1142"/>
      <c r="AL66" s="1142"/>
      <c r="AM66" s="1142"/>
      <c r="AN66" s="1142"/>
      <c r="AO66" s="1142"/>
      <c r="AP66" s="1142"/>
      <c r="AQ66" s="1144"/>
      <c r="AR66" s="1144"/>
      <c r="AS66" s="1145"/>
      <c r="AT66" s="1144"/>
      <c r="AU66" s="1144"/>
      <c r="AV66" s="1142"/>
    </row>
    <row r="67" spans="8:48">
      <c r="H67" t="s">
        <v>2783</v>
      </c>
      <c r="P67" s="745" t="str">
        <f>IF('7.5_Compressor_Util_Perf'!P67="","",'7.5_Compressor_Util_Perf'!P67)</f>
        <v/>
      </c>
      <c r="Q67" s="745" t="str">
        <f>IF('7.5_Compressor_Util_Perf'!Q67="","",'7.5_Compressor_Util_Perf'!Q67)</f>
        <v/>
      </c>
      <c r="V67" s="62"/>
      <c r="AE67" s="1142"/>
      <c r="AF67" s="1142"/>
      <c r="AG67" s="1142"/>
      <c r="AH67" s="1142"/>
      <c r="AI67" s="1143" t="str">
        <f t="shared" si="0"/>
        <v/>
      </c>
      <c r="AJ67" s="1142"/>
      <c r="AK67" s="1142"/>
      <c r="AL67" s="1142"/>
      <c r="AM67" s="1142"/>
      <c r="AN67" s="1142"/>
      <c r="AO67" s="1142"/>
      <c r="AP67" s="1142"/>
      <c r="AQ67" s="1144"/>
      <c r="AR67" s="1144"/>
      <c r="AS67" s="1145"/>
      <c r="AT67" s="1144"/>
      <c r="AU67" s="1144"/>
      <c r="AV67" s="1142"/>
    </row>
    <row r="68" spans="8:48">
      <c r="H68" t="s">
        <v>2783</v>
      </c>
      <c r="P68" s="745" t="str">
        <f>IF('7.5_Compressor_Util_Perf'!P68="","",'7.5_Compressor_Util_Perf'!P68)</f>
        <v/>
      </c>
      <c r="Q68" s="745" t="str">
        <f>IF('7.5_Compressor_Util_Perf'!Q68="","",'7.5_Compressor_Util_Perf'!Q68)</f>
        <v/>
      </c>
      <c r="V68" s="62"/>
      <c r="AE68" s="1142"/>
      <c r="AF68" s="1142"/>
      <c r="AG68" s="1142"/>
      <c r="AH68" s="1142"/>
      <c r="AI68" s="1143" t="str">
        <f t="shared" si="0"/>
        <v/>
      </c>
      <c r="AJ68" s="1142"/>
      <c r="AK68" s="1142"/>
      <c r="AL68" s="1142"/>
      <c r="AM68" s="1142"/>
      <c r="AN68" s="1142"/>
      <c r="AO68" s="1142"/>
      <c r="AP68" s="1142"/>
      <c r="AQ68" s="1144"/>
      <c r="AR68" s="1144"/>
      <c r="AS68" s="1145"/>
      <c r="AT68" s="1144"/>
      <c r="AU68" s="1144"/>
      <c r="AV68" s="1142"/>
    </row>
    <row r="69" spans="8:48">
      <c r="H69" t="s">
        <v>2783</v>
      </c>
      <c r="P69" s="745" t="str">
        <f>IF('7.5_Compressor_Util_Perf'!P69="","",'7.5_Compressor_Util_Perf'!P69)</f>
        <v/>
      </c>
      <c r="Q69" s="745" t="str">
        <f>IF('7.5_Compressor_Util_Perf'!Q69="","",'7.5_Compressor_Util_Perf'!Q69)</f>
        <v/>
      </c>
      <c r="V69" s="62"/>
      <c r="AE69" s="1142"/>
      <c r="AF69" s="1142"/>
      <c r="AG69" s="1142"/>
      <c r="AH69" s="1142"/>
      <c r="AI69" s="1143" t="str">
        <f t="shared" si="0"/>
        <v/>
      </c>
      <c r="AJ69" s="1142"/>
      <c r="AK69" s="1142"/>
      <c r="AL69" s="1142"/>
      <c r="AM69" s="1142"/>
      <c r="AN69" s="1142"/>
      <c r="AO69" s="1142"/>
      <c r="AP69" s="1142"/>
      <c r="AQ69" s="1144"/>
      <c r="AR69" s="1144"/>
      <c r="AS69" s="1145"/>
      <c r="AT69" s="1144"/>
      <c r="AU69" s="1144"/>
      <c r="AV69" s="1142"/>
    </row>
    <row r="70" spans="8:48">
      <c r="H70" t="s">
        <v>2783</v>
      </c>
      <c r="P70" s="745" t="str">
        <f>IF('7.5_Compressor_Util_Perf'!P70="","",'7.5_Compressor_Util_Perf'!P70)</f>
        <v/>
      </c>
      <c r="Q70" s="745" t="str">
        <f>IF('7.5_Compressor_Util_Perf'!Q70="","",'7.5_Compressor_Util_Perf'!Q70)</f>
        <v/>
      </c>
      <c r="V70" s="62"/>
      <c r="AE70" s="1142"/>
      <c r="AF70" s="1142"/>
      <c r="AG70" s="1142"/>
      <c r="AH70" s="1142"/>
      <c r="AI70" s="1143" t="str">
        <f t="shared" si="0"/>
        <v/>
      </c>
      <c r="AJ70" s="1142"/>
      <c r="AK70" s="1142"/>
      <c r="AL70" s="1142"/>
      <c r="AM70" s="1142"/>
      <c r="AN70" s="1142"/>
      <c r="AO70" s="1142"/>
      <c r="AP70" s="1142"/>
      <c r="AQ70" s="1144"/>
      <c r="AR70" s="1144"/>
      <c r="AS70" s="1145"/>
      <c r="AT70" s="1144"/>
      <c r="AU70" s="1144"/>
      <c r="AV70" s="1142"/>
    </row>
    <row r="71" spans="8:48">
      <c r="H71" t="s">
        <v>2783</v>
      </c>
      <c r="P71" s="745" t="str">
        <f>IF('7.5_Compressor_Util_Perf'!P71="","",'7.5_Compressor_Util_Perf'!P71)</f>
        <v/>
      </c>
      <c r="Q71" s="745" t="str">
        <f>IF('7.5_Compressor_Util_Perf'!Q71="","",'7.5_Compressor_Util_Perf'!Q71)</f>
        <v/>
      </c>
      <c r="V71" s="62"/>
      <c r="AE71" s="1142"/>
      <c r="AF71" s="1142"/>
      <c r="AG71" s="1142"/>
      <c r="AH71" s="1142"/>
      <c r="AI71" s="1143" t="str">
        <f t="shared" si="0"/>
        <v/>
      </c>
      <c r="AJ71" s="1142"/>
      <c r="AK71" s="1142"/>
      <c r="AL71" s="1142"/>
      <c r="AM71" s="1142"/>
      <c r="AN71" s="1142"/>
      <c r="AO71" s="1142"/>
      <c r="AP71" s="1142"/>
      <c r="AQ71" s="1144"/>
      <c r="AR71" s="1144"/>
      <c r="AS71" s="1145"/>
      <c r="AT71" s="1144"/>
      <c r="AU71" s="1144"/>
      <c r="AV71" s="1142"/>
    </row>
    <row r="72" spans="8:48">
      <c r="H72" t="s">
        <v>2783</v>
      </c>
      <c r="P72" s="745" t="str">
        <f>IF('7.5_Compressor_Util_Perf'!P72="","",'7.5_Compressor_Util_Perf'!P72)</f>
        <v/>
      </c>
      <c r="Q72" s="745" t="str">
        <f>IF('7.5_Compressor_Util_Perf'!Q72="","",'7.5_Compressor_Util_Perf'!Q72)</f>
        <v/>
      </c>
      <c r="V72" s="62"/>
      <c r="AE72" s="1142"/>
      <c r="AF72" s="1142"/>
      <c r="AG72" s="1142"/>
      <c r="AH72" s="1142"/>
      <c r="AI72" s="1143" t="str">
        <f t="shared" si="0"/>
        <v/>
      </c>
      <c r="AJ72" s="1142"/>
      <c r="AK72" s="1142"/>
      <c r="AL72" s="1142"/>
      <c r="AM72" s="1142"/>
      <c r="AN72" s="1142"/>
      <c r="AO72" s="1142"/>
      <c r="AP72" s="1142"/>
      <c r="AQ72" s="1144"/>
      <c r="AR72" s="1144"/>
      <c r="AS72" s="1145"/>
      <c r="AT72" s="1144"/>
      <c r="AU72" s="1144"/>
      <c r="AV72" s="1142"/>
    </row>
    <row r="73" spans="8:48">
      <c r="H73" t="s">
        <v>2783</v>
      </c>
      <c r="P73" s="745" t="str">
        <f>IF('7.5_Compressor_Util_Perf'!P73="","",'7.5_Compressor_Util_Perf'!P73)</f>
        <v/>
      </c>
      <c r="Q73" s="745" t="str">
        <f>IF('7.5_Compressor_Util_Perf'!Q73="","",'7.5_Compressor_Util_Perf'!Q73)</f>
        <v/>
      </c>
      <c r="V73" s="62"/>
      <c r="AE73" s="1142"/>
      <c r="AF73" s="1142"/>
      <c r="AG73" s="1142"/>
      <c r="AH73" s="1142"/>
      <c r="AI73" s="1143" t="str">
        <f t="shared" si="0"/>
        <v/>
      </c>
      <c r="AJ73" s="1142"/>
      <c r="AK73" s="1142"/>
      <c r="AL73" s="1142"/>
      <c r="AM73" s="1142"/>
      <c r="AN73" s="1142"/>
      <c r="AO73" s="1142"/>
      <c r="AP73" s="1142"/>
      <c r="AQ73" s="1144"/>
      <c r="AR73" s="1144"/>
      <c r="AS73" s="1145"/>
      <c r="AT73" s="1144"/>
      <c r="AU73" s="1144"/>
      <c r="AV73" s="1142"/>
    </row>
    <row r="74" spans="8:48">
      <c r="H74" t="s">
        <v>2783</v>
      </c>
      <c r="P74" s="745" t="str">
        <f>IF('7.5_Compressor_Util_Perf'!P74="","",'7.5_Compressor_Util_Perf'!P74)</f>
        <v/>
      </c>
      <c r="Q74" s="745" t="str">
        <f>IF('7.5_Compressor_Util_Perf'!Q74="","",'7.5_Compressor_Util_Perf'!Q74)</f>
        <v/>
      </c>
      <c r="V74" s="62"/>
      <c r="AE74" s="1142"/>
      <c r="AF74" s="1142"/>
      <c r="AG74" s="1142"/>
      <c r="AH74" s="1142"/>
      <c r="AI74" s="1143" t="str">
        <f t="shared" si="0"/>
        <v/>
      </c>
      <c r="AJ74" s="1142"/>
      <c r="AK74" s="1142"/>
      <c r="AL74" s="1142"/>
      <c r="AM74" s="1142"/>
      <c r="AN74" s="1142"/>
      <c r="AO74" s="1142"/>
      <c r="AP74" s="1142"/>
      <c r="AQ74" s="1144"/>
      <c r="AR74" s="1144"/>
      <c r="AS74" s="1145"/>
      <c r="AT74" s="1144"/>
      <c r="AU74" s="1144"/>
      <c r="AV74" s="1142"/>
    </row>
    <row r="75" spans="8:48">
      <c r="H75" t="s">
        <v>2783</v>
      </c>
      <c r="P75" s="745" t="str">
        <f>IF('7.5_Compressor_Util_Perf'!P75="","",'7.5_Compressor_Util_Perf'!P75)</f>
        <v/>
      </c>
      <c r="Q75" s="745" t="str">
        <f>IF('7.5_Compressor_Util_Perf'!Q75="","",'7.5_Compressor_Util_Perf'!Q75)</f>
        <v/>
      </c>
      <c r="V75" s="62"/>
      <c r="AE75" s="1142"/>
      <c r="AF75" s="1142"/>
      <c r="AG75" s="1142"/>
      <c r="AH75" s="1142"/>
      <c r="AI75" s="1143" t="str">
        <f t="shared" si="0"/>
        <v/>
      </c>
      <c r="AJ75" s="1142"/>
      <c r="AK75" s="1142"/>
      <c r="AL75" s="1142"/>
      <c r="AM75" s="1142"/>
      <c r="AN75" s="1142"/>
      <c r="AO75" s="1142"/>
      <c r="AP75" s="1142"/>
      <c r="AQ75" s="1144"/>
      <c r="AR75" s="1144"/>
      <c r="AS75" s="1145"/>
      <c r="AT75" s="1144"/>
      <c r="AU75" s="1144"/>
      <c r="AV75" s="1142"/>
    </row>
    <row r="76" spans="8:48">
      <c r="H76" t="s">
        <v>2783</v>
      </c>
      <c r="P76" s="745" t="str">
        <f>IF('7.5_Compressor_Util_Perf'!P76="","",'7.5_Compressor_Util_Perf'!P76)</f>
        <v/>
      </c>
      <c r="Q76" s="745" t="str">
        <f>IF('7.5_Compressor_Util_Perf'!Q76="","",'7.5_Compressor_Util_Perf'!Q76)</f>
        <v/>
      </c>
      <c r="V76" s="62"/>
      <c r="AE76" s="1142"/>
      <c r="AF76" s="1142"/>
      <c r="AG76" s="1142"/>
      <c r="AH76" s="1142"/>
      <c r="AI76" s="1143" t="str">
        <f t="shared" si="0"/>
        <v/>
      </c>
      <c r="AJ76" s="1142"/>
      <c r="AK76" s="1142"/>
      <c r="AL76" s="1142"/>
      <c r="AM76" s="1142"/>
      <c r="AN76" s="1142"/>
      <c r="AO76" s="1142"/>
      <c r="AP76" s="1142"/>
      <c r="AQ76" s="1144"/>
      <c r="AR76" s="1144"/>
      <c r="AS76" s="1145"/>
      <c r="AT76" s="1144"/>
      <c r="AU76" s="1144"/>
      <c r="AV76" s="1142"/>
    </row>
    <row r="77" spans="8:48">
      <c r="H77" t="s">
        <v>2783</v>
      </c>
      <c r="P77" s="745" t="str">
        <f>IF('7.5_Compressor_Util_Perf'!P77="","",'7.5_Compressor_Util_Perf'!P77)</f>
        <v/>
      </c>
      <c r="Q77" s="745" t="str">
        <f>IF('7.5_Compressor_Util_Perf'!Q77="","",'7.5_Compressor_Util_Perf'!Q77)</f>
        <v/>
      </c>
      <c r="V77" s="62"/>
      <c r="AE77" s="1142"/>
      <c r="AF77" s="1142"/>
      <c r="AG77" s="1142"/>
      <c r="AH77" s="1142"/>
      <c r="AI77" s="1143" t="str">
        <f t="shared" si="0"/>
        <v/>
      </c>
      <c r="AJ77" s="1142"/>
      <c r="AK77" s="1142"/>
      <c r="AL77" s="1142"/>
      <c r="AM77" s="1142"/>
      <c r="AN77" s="1142"/>
      <c r="AO77" s="1142"/>
      <c r="AP77" s="1142"/>
      <c r="AQ77" s="1144"/>
      <c r="AR77" s="1144"/>
      <c r="AS77" s="1145"/>
      <c r="AT77" s="1144"/>
      <c r="AU77" s="1144"/>
      <c r="AV77" s="1142"/>
    </row>
    <row r="78" spans="8:48">
      <c r="H78" t="s">
        <v>2783</v>
      </c>
      <c r="P78" s="745" t="str">
        <f>IF('7.5_Compressor_Util_Perf'!P78="","",'7.5_Compressor_Util_Perf'!P78)</f>
        <v/>
      </c>
      <c r="Q78" s="745" t="str">
        <f>IF('7.5_Compressor_Util_Perf'!Q78="","",'7.5_Compressor_Util_Perf'!Q78)</f>
        <v/>
      </c>
      <c r="V78" s="62"/>
      <c r="AE78" s="1142"/>
      <c r="AF78" s="1142"/>
      <c r="AG78" s="1142"/>
      <c r="AH78" s="1142"/>
      <c r="AI78" s="1143" t="str">
        <f t="shared" ref="AI78:AI91" si="1">IFERROR(AJ78/AH78,"")</f>
        <v/>
      </c>
      <c r="AJ78" s="1142"/>
      <c r="AK78" s="1142"/>
      <c r="AL78" s="1142"/>
      <c r="AM78" s="1142"/>
      <c r="AN78" s="1142"/>
      <c r="AO78" s="1142"/>
      <c r="AP78" s="1142"/>
      <c r="AQ78" s="1144"/>
      <c r="AR78" s="1144"/>
      <c r="AS78" s="1145"/>
      <c r="AT78" s="1144"/>
      <c r="AU78" s="1144"/>
      <c r="AV78" s="1142"/>
    </row>
    <row r="79" spans="8:48">
      <c r="H79" t="s">
        <v>2783</v>
      </c>
      <c r="P79" s="745" t="str">
        <f>IF('7.5_Compressor_Util_Perf'!P79="","",'7.5_Compressor_Util_Perf'!P79)</f>
        <v/>
      </c>
      <c r="Q79" s="745" t="str">
        <f>IF('7.5_Compressor_Util_Perf'!Q79="","",'7.5_Compressor_Util_Perf'!Q79)</f>
        <v/>
      </c>
      <c r="V79" s="62"/>
      <c r="AE79" s="1142"/>
      <c r="AF79" s="1142"/>
      <c r="AG79" s="1142"/>
      <c r="AH79" s="1142"/>
      <c r="AI79" s="1143" t="str">
        <f t="shared" si="1"/>
        <v/>
      </c>
      <c r="AJ79" s="1142"/>
      <c r="AK79" s="1142"/>
      <c r="AL79" s="1142"/>
      <c r="AM79" s="1142"/>
      <c r="AN79" s="1142"/>
      <c r="AO79" s="1142"/>
      <c r="AP79" s="1142"/>
      <c r="AQ79" s="1144"/>
      <c r="AR79" s="1144"/>
      <c r="AS79" s="1145"/>
      <c r="AT79" s="1144"/>
      <c r="AU79" s="1144"/>
      <c r="AV79" s="1142"/>
    </row>
    <row r="80" spans="8:48">
      <c r="H80" t="s">
        <v>2783</v>
      </c>
      <c r="P80" s="745" t="str">
        <f>IF('7.5_Compressor_Util_Perf'!P80="","",'7.5_Compressor_Util_Perf'!P80)</f>
        <v/>
      </c>
      <c r="Q80" s="745" t="str">
        <f>IF('7.5_Compressor_Util_Perf'!Q80="","",'7.5_Compressor_Util_Perf'!Q80)</f>
        <v/>
      </c>
      <c r="V80" s="62"/>
      <c r="AE80" s="1142"/>
      <c r="AF80" s="1142"/>
      <c r="AG80" s="1142"/>
      <c r="AH80" s="1142"/>
      <c r="AI80" s="1143" t="str">
        <f t="shared" si="1"/>
        <v/>
      </c>
      <c r="AJ80" s="1142"/>
      <c r="AK80" s="1142"/>
      <c r="AL80" s="1142"/>
      <c r="AM80" s="1142"/>
      <c r="AN80" s="1142"/>
      <c r="AO80" s="1142"/>
      <c r="AP80" s="1142"/>
      <c r="AQ80" s="1144"/>
      <c r="AR80" s="1144"/>
      <c r="AS80" s="1145"/>
      <c r="AT80" s="1144"/>
      <c r="AU80" s="1144"/>
      <c r="AV80" s="1142"/>
    </row>
    <row r="81" spans="1:48">
      <c r="H81" t="s">
        <v>2783</v>
      </c>
      <c r="P81" s="745" t="str">
        <f>IF('7.5_Compressor_Util_Perf'!P81="","",'7.5_Compressor_Util_Perf'!P81)</f>
        <v/>
      </c>
      <c r="Q81" s="745" t="str">
        <f>IF('7.5_Compressor_Util_Perf'!Q81="","",'7.5_Compressor_Util_Perf'!Q81)</f>
        <v/>
      </c>
      <c r="V81" s="62"/>
      <c r="AE81" s="1142"/>
      <c r="AF81" s="1142"/>
      <c r="AG81" s="1142"/>
      <c r="AH81" s="1142"/>
      <c r="AI81" s="1143" t="str">
        <f t="shared" si="1"/>
        <v/>
      </c>
      <c r="AJ81" s="1142"/>
      <c r="AK81" s="1142"/>
      <c r="AL81" s="1142"/>
      <c r="AM81" s="1142"/>
      <c r="AN81" s="1142"/>
      <c r="AO81" s="1142"/>
      <c r="AP81" s="1142"/>
      <c r="AQ81" s="1144"/>
      <c r="AR81" s="1144"/>
      <c r="AS81" s="1145"/>
      <c r="AT81" s="1144"/>
      <c r="AU81" s="1144"/>
      <c r="AV81" s="1142"/>
    </row>
    <row r="82" spans="1:48">
      <c r="H82" t="s">
        <v>2783</v>
      </c>
      <c r="P82" s="745" t="str">
        <f>IF('7.5_Compressor_Util_Perf'!P82="","",'7.5_Compressor_Util_Perf'!P82)</f>
        <v/>
      </c>
      <c r="Q82" s="745" t="str">
        <f>IF('7.5_Compressor_Util_Perf'!Q82="","",'7.5_Compressor_Util_Perf'!Q82)</f>
        <v/>
      </c>
      <c r="V82" s="62"/>
      <c r="AE82" s="1142"/>
      <c r="AF82" s="1142"/>
      <c r="AG82" s="1142"/>
      <c r="AH82" s="1142"/>
      <c r="AI82" s="1143" t="str">
        <f t="shared" si="1"/>
        <v/>
      </c>
      <c r="AJ82" s="1142"/>
      <c r="AK82" s="1142"/>
      <c r="AL82" s="1142"/>
      <c r="AM82" s="1142"/>
      <c r="AN82" s="1142"/>
      <c r="AO82" s="1142"/>
      <c r="AP82" s="1142"/>
      <c r="AQ82" s="1144"/>
      <c r="AR82" s="1144"/>
      <c r="AS82" s="1145"/>
      <c r="AT82" s="1144"/>
      <c r="AU82" s="1144"/>
      <c r="AV82" s="1142"/>
    </row>
    <row r="83" spans="1:48">
      <c r="H83" t="s">
        <v>2783</v>
      </c>
      <c r="P83" s="745" t="str">
        <f>IF('7.5_Compressor_Util_Perf'!P83="","",'7.5_Compressor_Util_Perf'!P83)</f>
        <v/>
      </c>
      <c r="Q83" s="745" t="str">
        <f>IF('7.5_Compressor_Util_Perf'!Q83="","",'7.5_Compressor_Util_Perf'!Q83)</f>
        <v/>
      </c>
      <c r="V83" s="62"/>
      <c r="AE83" s="1142"/>
      <c r="AF83" s="1142"/>
      <c r="AG83" s="1142"/>
      <c r="AH83" s="1142"/>
      <c r="AI83" s="1143" t="str">
        <f t="shared" si="1"/>
        <v/>
      </c>
      <c r="AJ83" s="1142"/>
      <c r="AK83" s="1142"/>
      <c r="AL83" s="1142"/>
      <c r="AM83" s="1142"/>
      <c r="AN83" s="1142"/>
      <c r="AO83" s="1142"/>
      <c r="AP83" s="1142"/>
      <c r="AQ83" s="1144"/>
      <c r="AR83" s="1144"/>
      <c r="AS83" s="1145"/>
      <c r="AT83" s="1144"/>
      <c r="AU83" s="1144"/>
      <c r="AV83" s="1142"/>
    </row>
    <row r="84" spans="1:48">
      <c r="H84" t="s">
        <v>2783</v>
      </c>
      <c r="P84" s="745" t="str">
        <f>IF('7.5_Compressor_Util_Perf'!P84="","",'7.5_Compressor_Util_Perf'!P84)</f>
        <v/>
      </c>
      <c r="Q84" s="745" t="str">
        <f>IF('7.5_Compressor_Util_Perf'!Q84="","",'7.5_Compressor_Util_Perf'!Q84)</f>
        <v/>
      </c>
      <c r="V84" s="62"/>
      <c r="AE84" s="1142"/>
      <c r="AF84" s="1142"/>
      <c r="AG84" s="1142"/>
      <c r="AH84" s="1142"/>
      <c r="AI84" s="1143" t="str">
        <f t="shared" si="1"/>
        <v/>
      </c>
      <c r="AJ84" s="1142"/>
      <c r="AK84" s="1142"/>
      <c r="AL84" s="1142"/>
      <c r="AM84" s="1142"/>
      <c r="AN84" s="1142"/>
      <c r="AO84" s="1142"/>
      <c r="AP84" s="1142"/>
      <c r="AQ84" s="1144"/>
      <c r="AR84" s="1144"/>
      <c r="AS84" s="1145"/>
      <c r="AT84" s="1144"/>
      <c r="AU84" s="1144"/>
      <c r="AV84" s="1142"/>
    </row>
    <row r="85" spans="1:48">
      <c r="H85" t="s">
        <v>2783</v>
      </c>
      <c r="P85" s="745" t="str">
        <f>IF('7.5_Compressor_Util_Perf'!P85="","",'7.5_Compressor_Util_Perf'!P85)</f>
        <v/>
      </c>
      <c r="Q85" s="745" t="str">
        <f>IF('7.5_Compressor_Util_Perf'!Q85="","",'7.5_Compressor_Util_Perf'!Q85)</f>
        <v/>
      </c>
      <c r="V85" s="62"/>
      <c r="AE85" s="1142"/>
      <c r="AF85" s="1142"/>
      <c r="AG85" s="1142"/>
      <c r="AH85" s="1142"/>
      <c r="AI85" s="1143" t="str">
        <f t="shared" si="1"/>
        <v/>
      </c>
      <c r="AJ85" s="1142"/>
      <c r="AK85" s="1142"/>
      <c r="AL85" s="1142"/>
      <c r="AM85" s="1142"/>
      <c r="AN85" s="1142"/>
      <c r="AO85" s="1142"/>
      <c r="AP85" s="1142"/>
      <c r="AQ85" s="1144"/>
      <c r="AR85" s="1144"/>
      <c r="AS85" s="1145"/>
      <c r="AT85" s="1144"/>
      <c r="AU85" s="1144"/>
      <c r="AV85" s="1142"/>
    </row>
    <row r="86" spans="1:48">
      <c r="H86" t="s">
        <v>2783</v>
      </c>
      <c r="P86" s="745" t="str">
        <f>IF('7.5_Compressor_Util_Perf'!P86="","",'7.5_Compressor_Util_Perf'!P86)</f>
        <v/>
      </c>
      <c r="Q86" s="745" t="str">
        <f>IF('7.5_Compressor_Util_Perf'!Q86="","",'7.5_Compressor_Util_Perf'!Q86)</f>
        <v/>
      </c>
      <c r="V86" s="62"/>
      <c r="AE86" s="1142"/>
      <c r="AF86" s="1142"/>
      <c r="AG86" s="1142"/>
      <c r="AH86" s="1142"/>
      <c r="AI86" s="1143" t="str">
        <f t="shared" si="1"/>
        <v/>
      </c>
      <c r="AJ86" s="1142"/>
      <c r="AK86" s="1142"/>
      <c r="AL86" s="1142"/>
      <c r="AM86" s="1142"/>
      <c r="AN86" s="1142"/>
      <c r="AO86" s="1142"/>
      <c r="AP86" s="1142"/>
      <c r="AQ86" s="1144"/>
      <c r="AR86" s="1144"/>
      <c r="AS86" s="1145"/>
      <c r="AT86" s="1144"/>
      <c r="AU86" s="1144"/>
      <c r="AV86" s="1142"/>
    </row>
    <row r="87" spans="1:48">
      <c r="H87" t="s">
        <v>2783</v>
      </c>
      <c r="P87" s="745" t="str">
        <f>IF('7.5_Compressor_Util_Perf'!P87="","",'7.5_Compressor_Util_Perf'!P87)</f>
        <v/>
      </c>
      <c r="Q87" s="745" t="str">
        <f>IF('7.5_Compressor_Util_Perf'!Q87="","",'7.5_Compressor_Util_Perf'!Q87)</f>
        <v/>
      </c>
      <c r="V87" s="62"/>
      <c r="AE87" s="1142"/>
      <c r="AF87" s="1142"/>
      <c r="AG87" s="1142"/>
      <c r="AH87" s="1142"/>
      <c r="AI87" s="1143" t="str">
        <f t="shared" si="1"/>
        <v/>
      </c>
      <c r="AJ87" s="1142"/>
      <c r="AK87" s="1142"/>
      <c r="AL87" s="1142"/>
      <c r="AM87" s="1142"/>
      <c r="AN87" s="1142"/>
      <c r="AO87" s="1142"/>
      <c r="AP87" s="1142"/>
      <c r="AQ87" s="1144"/>
      <c r="AR87" s="1144"/>
      <c r="AS87" s="1145"/>
      <c r="AT87" s="1144"/>
      <c r="AU87" s="1144"/>
      <c r="AV87" s="1142"/>
    </row>
    <row r="88" spans="1:48">
      <c r="H88" t="s">
        <v>2783</v>
      </c>
      <c r="P88" s="745" t="str">
        <f>IF('7.5_Compressor_Util_Perf'!P88="","",'7.5_Compressor_Util_Perf'!P88)</f>
        <v/>
      </c>
      <c r="Q88" s="745" t="str">
        <f>IF('7.5_Compressor_Util_Perf'!Q88="","",'7.5_Compressor_Util_Perf'!Q88)</f>
        <v/>
      </c>
      <c r="V88" s="62"/>
      <c r="AE88" s="1142"/>
      <c r="AF88" s="1142"/>
      <c r="AG88" s="1142"/>
      <c r="AH88" s="1142"/>
      <c r="AI88" s="1143" t="str">
        <f t="shared" si="1"/>
        <v/>
      </c>
      <c r="AJ88" s="1142"/>
      <c r="AK88" s="1142"/>
      <c r="AL88" s="1142"/>
      <c r="AM88" s="1142"/>
      <c r="AN88" s="1142"/>
      <c r="AO88" s="1142"/>
      <c r="AP88" s="1142"/>
      <c r="AQ88" s="1144"/>
      <c r="AR88" s="1144"/>
      <c r="AS88" s="1144"/>
      <c r="AT88" s="1144"/>
      <c r="AU88" s="1144"/>
      <c r="AV88" s="1142"/>
    </row>
    <row r="89" spans="1:48">
      <c r="H89" t="s">
        <v>2783</v>
      </c>
      <c r="P89" s="745" t="str">
        <f>IF('7.5_Compressor_Util_Perf'!P89="","",'7.5_Compressor_Util_Perf'!P89)</f>
        <v/>
      </c>
      <c r="Q89" s="745" t="str">
        <f>IF('7.5_Compressor_Util_Perf'!Q89="","",'7.5_Compressor_Util_Perf'!Q89)</f>
        <v/>
      </c>
      <c r="V89" s="62"/>
      <c r="AE89" s="1142"/>
      <c r="AF89" s="1142"/>
      <c r="AG89" s="1142"/>
      <c r="AH89" s="1142"/>
      <c r="AI89" s="1143" t="str">
        <f t="shared" si="1"/>
        <v/>
      </c>
      <c r="AJ89" s="1142"/>
      <c r="AK89" s="1142"/>
      <c r="AL89" s="1142"/>
      <c r="AM89" s="1142"/>
      <c r="AN89" s="1142"/>
      <c r="AO89" s="1142"/>
      <c r="AP89" s="1142"/>
      <c r="AQ89" s="1144"/>
      <c r="AR89" s="1144"/>
      <c r="AS89" s="1144"/>
      <c r="AT89" s="1144"/>
      <c r="AU89" s="1144"/>
      <c r="AV89" s="1142"/>
    </row>
    <row r="90" spans="1:48">
      <c r="H90" t="s">
        <v>2783</v>
      </c>
      <c r="P90" s="745" t="str">
        <f>IF('7.5_Compressor_Util_Perf'!P90="","",'7.5_Compressor_Util_Perf'!P90)</f>
        <v/>
      </c>
      <c r="Q90" s="745" t="str">
        <f>IF('7.5_Compressor_Util_Perf'!Q90="","",'7.5_Compressor_Util_Perf'!Q90)</f>
        <v/>
      </c>
      <c r="V90" s="62"/>
      <c r="AE90" s="1142"/>
      <c r="AF90" s="1142"/>
      <c r="AG90" s="1142"/>
      <c r="AH90" s="1142"/>
      <c r="AI90" s="1143" t="str">
        <f t="shared" si="1"/>
        <v/>
      </c>
      <c r="AJ90" s="1142"/>
      <c r="AK90" s="1142"/>
      <c r="AL90" s="1142"/>
      <c r="AM90" s="1142"/>
      <c r="AN90" s="1142"/>
      <c r="AO90" s="1142"/>
      <c r="AP90" s="1142"/>
      <c r="AQ90" s="1144"/>
      <c r="AR90" s="1144"/>
      <c r="AS90" s="1144"/>
      <c r="AT90" s="1144"/>
      <c r="AU90" s="1144"/>
      <c r="AV90" s="1142"/>
    </row>
    <row r="91" spans="1:48">
      <c r="H91" t="s">
        <v>2783</v>
      </c>
      <c r="P91" s="745" t="str">
        <f>IF('7.5_Compressor_Util_Perf'!P91="","",'7.5_Compressor_Util_Perf'!P91)</f>
        <v/>
      </c>
      <c r="Q91" s="745" t="str">
        <f>IF('7.5_Compressor_Util_Perf'!Q91="","",'7.5_Compressor_Util_Perf'!Q91)</f>
        <v/>
      </c>
      <c r="V91" s="62"/>
      <c r="AE91" s="1142"/>
      <c r="AF91" s="1142"/>
      <c r="AG91" s="1142"/>
      <c r="AH91" s="1142"/>
      <c r="AI91" s="1143" t="str">
        <f t="shared" si="1"/>
        <v/>
      </c>
      <c r="AJ91" s="1142"/>
      <c r="AK91" s="1142"/>
      <c r="AL91" s="1142"/>
      <c r="AM91" s="1142"/>
      <c r="AN91" s="1142"/>
      <c r="AO91" s="1142"/>
      <c r="AP91" s="1142"/>
      <c r="AQ91" s="1144"/>
      <c r="AR91" s="1144"/>
      <c r="AS91" s="1144"/>
      <c r="AT91" s="1144"/>
      <c r="AU91" s="1144"/>
      <c r="AV91" s="1142"/>
    </row>
    <row r="93" spans="1:48" s="1" customFormat="1">
      <c r="A93" s="42"/>
      <c r="B93" s="48" t="s">
        <v>2784</v>
      </c>
      <c r="P93" s="70"/>
      <c r="Q93" s="70"/>
    </row>
    <row r="95" spans="1:48">
      <c r="H95" t="s">
        <v>2783</v>
      </c>
      <c r="P95" s="1142"/>
      <c r="Q95" s="1142"/>
      <c r="V95" s="62"/>
      <c r="AE95" s="1142"/>
      <c r="AF95" s="1142"/>
      <c r="AG95" s="1142"/>
      <c r="AH95" s="1142"/>
      <c r="AI95" s="1143" t="str">
        <f t="shared" ref="AI95:AI121" si="2">IFERROR(AJ95/AH95,"")</f>
        <v/>
      </c>
      <c r="AJ95" s="1142"/>
      <c r="AK95" s="1073"/>
      <c r="AL95" s="1073"/>
      <c r="AM95" s="1073"/>
      <c r="AN95" s="1073"/>
      <c r="AO95" s="1073"/>
      <c r="AP95" s="1073"/>
      <c r="AQ95" s="1073"/>
      <c r="AR95" s="1073"/>
      <c r="AS95" s="1073"/>
      <c r="AT95" s="1073"/>
      <c r="AU95" s="1073"/>
      <c r="AV95" s="1073"/>
    </row>
    <row r="96" spans="1:48">
      <c r="H96" t="s">
        <v>2783</v>
      </c>
      <c r="P96" s="1142"/>
      <c r="Q96" s="1142"/>
      <c r="V96" s="62"/>
      <c r="AE96" s="1142"/>
      <c r="AF96" s="1142"/>
      <c r="AG96" s="1142"/>
      <c r="AH96" s="1142"/>
      <c r="AI96" s="1143" t="str">
        <f t="shared" si="2"/>
        <v/>
      </c>
      <c r="AJ96" s="1142"/>
      <c r="AK96" s="1073"/>
      <c r="AL96" s="1073"/>
      <c r="AM96" s="1073"/>
      <c r="AN96" s="1073"/>
      <c r="AO96" s="1073"/>
      <c r="AP96" s="1073"/>
      <c r="AQ96" s="1073"/>
      <c r="AR96" s="1073"/>
      <c r="AS96" s="1073"/>
      <c r="AT96" s="1073"/>
      <c r="AU96" s="1073"/>
      <c r="AV96" s="1073"/>
    </row>
    <row r="97" spans="8:48">
      <c r="H97" t="s">
        <v>2783</v>
      </c>
      <c r="P97" s="1142"/>
      <c r="Q97" s="1142"/>
      <c r="V97" s="62"/>
      <c r="AE97" s="1142"/>
      <c r="AF97" s="1142"/>
      <c r="AG97" s="1142"/>
      <c r="AH97" s="1142"/>
      <c r="AI97" s="1143" t="str">
        <f t="shared" si="2"/>
        <v/>
      </c>
      <c r="AJ97" s="1142"/>
      <c r="AK97" s="1073"/>
      <c r="AL97" s="1073"/>
      <c r="AM97" s="1073"/>
      <c r="AN97" s="1073"/>
      <c r="AO97" s="1073"/>
      <c r="AP97" s="1073"/>
      <c r="AQ97" s="1073"/>
      <c r="AR97" s="1073"/>
      <c r="AS97" s="1073"/>
      <c r="AT97" s="1073"/>
      <c r="AU97" s="1073"/>
      <c r="AV97" s="1073"/>
    </row>
    <row r="98" spans="8:48">
      <c r="H98" t="s">
        <v>2783</v>
      </c>
      <c r="P98" s="1142"/>
      <c r="Q98" s="1142"/>
      <c r="V98" s="62"/>
      <c r="AE98" s="1142"/>
      <c r="AF98" s="1142"/>
      <c r="AG98" s="1142"/>
      <c r="AH98" s="1142"/>
      <c r="AI98" s="1143" t="str">
        <f t="shared" si="2"/>
        <v/>
      </c>
      <c r="AJ98" s="1142"/>
      <c r="AK98" s="1073"/>
      <c r="AL98" s="1073"/>
      <c r="AM98" s="1073"/>
      <c r="AN98" s="1073"/>
      <c r="AO98" s="1073"/>
      <c r="AP98" s="1073"/>
      <c r="AQ98" s="1073"/>
      <c r="AR98" s="1073"/>
      <c r="AS98" s="1073"/>
      <c r="AT98" s="1073"/>
      <c r="AU98" s="1073"/>
      <c r="AV98" s="1073"/>
    </row>
    <row r="99" spans="8:48">
      <c r="H99" t="s">
        <v>2783</v>
      </c>
      <c r="P99" s="1142"/>
      <c r="Q99" s="1142"/>
      <c r="V99" s="62"/>
      <c r="AE99" s="1142"/>
      <c r="AF99" s="1142"/>
      <c r="AG99" s="1142"/>
      <c r="AH99" s="1142"/>
      <c r="AI99" s="1143" t="str">
        <f t="shared" si="2"/>
        <v/>
      </c>
      <c r="AJ99" s="1142"/>
      <c r="AK99" s="1073"/>
      <c r="AL99" s="1073"/>
      <c r="AM99" s="1073"/>
      <c r="AN99" s="1073"/>
      <c r="AO99" s="1073"/>
      <c r="AP99" s="1073"/>
      <c r="AQ99" s="1073"/>
      <c r="AR99" s="1073"/>
      <c r="AS99" s="1073"/>
      <c r="AT99" s="1073"/>
      <c r="AU99" s="1073"/>
      <c r="AV99" s="1073"/>
    </row>
    <row r="100" spans="8:48">
      <c r="H100" t="s">
        <v>2783</v>
      </c>
      <c r="P100" s="1142"/>
      <c r="Q100" s="1142"/>
      <c r="V100" s="62"/>
      <c r="AE100" s="1142"/>
      <c r="AF100" s="1142"/>
      <c r="AG100" s="1142"/>
      <c r="AH100" s="1142"/>
      <c r="AI100" s="1143" t="str">
        <f t="shared" si="2"/>
        <v/>
      </c>
      <c r="AJ100" s="1142"/>
      <c r="AK100" s="1073"/>
      <c r="AL100" s="1073"/>
      <c r="AM100" s="1073"/>
      <c r="AN100" s="1073"/>
      <c r="AO100" s="1073"/>
      <c r="AP100" s="1073"/>
      <c r="AQ100" s="1073"/>
      <c r="AR100" s="1073"/>
      <c r="AS100" s="1073"/>
      <c r="AT100" s="1073"/>
      <c r="AU100" s="1073"/>
      <c r="AV100" s="1073"/>
    </row>
    <row r="101" spans="8:48">
      <c r="H101" t="s">
        <v>2783</v>
      </c>
      <c r="P101" s="1142"/>
      <c r="Q101" s="1142"/>
      <c r="V101" s="62"/>
      <c r="AE101" s="1142"/>
      <c r="AF101" s="1142"/>
      <c r="AG101" s="1142"/>
      <c r="AH101" s="1142"/>
      <c r="AI101" s="1143" t="str">
        <f t="shared" si="2"/>
        <v/>
      </c>
      <c r="AJ101" s="1142"/>
      <c r="AK101" s="1073"/>
      <c r="AL101" s="1073"/>
      <c r="AM101" s="1073"/>
      <c r="AN101" s="1073"/>
      <c r="AO101" s="1073"/>
      <c r="AP101" s="1073"/>
      <c r="AQ101" s="1073"/>
      <c r="AR101" s="1073"/>
      <c r="AS101" s="1073"/>
      <c r="AT101" s="1073"/>
      <c r="AU101" s="1073"/>
      <c r="AV101" s="1073"/>
    </row>
    <row r="102" spans="8:48">
      <c r="H102" t="s">
        <v>2783</v>
      </c>
      <c r="P102" s="1142"/>
      <c r="Q102" s="1142"/>
      <c r="V102" s="62"/>
      <c r="AE102" s="1142"/>
      <c r="AF102" s="1142"/>
      <c r="AG102" s="1142"/>
      <c r="AH102" s="1142"/>
      <c r="AI102" s="1143" t="str">
        <f t="shared" si="2"/>
        <v/>
      </c>
      <c r="AJ102" s="1142"/>
      <c r="AK102" s="1073"/>
      <c r="AL102" s="1073"/>
      <c r="AM102" s="1073"/>
      <c r="AN102" s="1073"/>
      <c r="AO102" s="1073"/>
      <c r="AP102" s="1073"/>
      <c r="AQ102" s="1073"/>
      <c r="AR102" s="1073"/>
      <c r="AS102" s="1073"/>
      <c r="AT102" s="1073"/>
      <c r="AU102" s="1073"/>
      <c r="AV102" s="1073"/>
    </row>
    <row r="103" spans="8:48">
      <c r="H103" t="s">
        <v>2783</v>
      </c>
      <c r="P103" s="1142"/>
      <c r="Q103" s="1142"/>
      <c r="V103" s="62"/>
      <c r="AE103" s="1142"/>
      <c r="AF103" s="1142"/>
      <c r="AG103" s="1142"/>
      <c r="AH103" s="1142"/>
      <c r="AI103" s="1143" t="str">
        <f t="shared" si="2"/>
        <v/>
      </c>
      <c r="AJ103" s="1142"/>
      <c r="AK103" s="1073"/>
      <c r="AL103" s="1073"/>
      <c r="AM103" s="1073"/>
      <c r="AN103" s="1073"/>
      <c r="AO103" s="1073"/>
      <c r="AP103" s="1073"/>
      <c r="AQ103" s="1073"/>
      <c r="AR103" s="1073"/>
      <c r="AS103" s="1073"/>
      <c r="AT103" s="1073"/>
      <c r="AU103" s="1073"/>
      <c r="AV103" s="1073"/>
    </row>
    <row r="104" spans="8:48">
      <c r="H104" t="s">
        <v>2783</v>
      </c>
      <c r="P104" s="1142"/>
      <c r="Q104" s="1142"/>
      <c r="V104" s="62"/>
      <c r="AE104" s="1142"/>
      <c r="AF104" s="1142"/>
      <c r="AG104" s="1142"/>
      <c r="AH104" s="1142"/>
      <c r="AI104" s="1143" t="str">
        <f t="shared" si="2"/>
        <v/>
      </c>
      <c r="AJ104" s="1142"/>
      <c r="AK104" s="1073"/>
      <c r="AL104" s="1073"/>
      <c r="AM104" s="1073"/>
      <c r="AN104" s="1073"/>
      <c r="AO104" s="1073"/>
      <c r="AP104" s="1073"/>
      <c r="AQ104" s="1073"/>
      <c r="AR104" s="1073"/>
      <c r="AS104" s="1073"/>
      <c r="AT104" s="1073"/>
      <c r="AU104" s="1073"/>
      <c r="AV104" s="1073"/>
    </row>
    <row r="105" spans="8:48">
      <c r="H105" t="s">
        <v>2783</v>
      </c>
      <c r="P105" s="1142"/>
      <c r="Q105" s="1142"/>
      <c r="V105" s="62"/>
      <c r="AE105" s="1142"/>
      <c r="AF105" s="1142"/>
      <c r="AG105" s="1142"/>
      <c r="AH105" s="1142"/>
      <c r="AI105" s="1143" t="str">
        <f t="shared" si="2"/>
        <v/>
      </c>
      <c r="AJ105" s="1142"/>
      <c r="AK105" s="1073"/>
      <c r="AL105" s="1073"/>
      <c r="AM105" s="1073"/>
      <c r="AN105" s="1073"/>
      <c r="AO105" s="1073"/>
      <c r="AP105" s="1073"/>
      <c r="AQ105" s="1073"/>
      <c r="AR105" s="1073"/>
      <c r="AS105" s="1073"/>
      <c r="AT105" s="1073"/>
      <c r="AU105" s="1073"/>
      <c r="AV105" s="1073"/>
    </row>
    <row r="106" spans="8:48">
      <c r="H106" t="s">
        <v>2783</v>
      </c>
      <c r="P106" s="1142"/>
      <c r="Q106" s="1142"/>
      <c r="V106" s="62"/>
      <c r="AE106" s="1142"/>
      <c r="AF106" s="1142"/>
      <c r="AG106" s="1142"/>
      <c r="AH106" s="1142"/>
      <c r="AI106" s="1143" t="str">
        <f t="shared" si="2"/>
        <v/>
      </c>
      <c r="AJ106" s="1142"/>
      <c r="AK106" s="1073"/>
      <c r="AL106" s="1073"/>
      <c r="AM106" s="1073"/>
      <c r="AN106" s="1073"/>
      <c r="AO106" s="1073"/>
      <c r="AP106" s="1073"/>
      <c r="AQ106" s="1073"/>
      <c r="AR106" s="1073"/>
      <c r="AS106" s="1073"/>
      <c r="AT106" s="1073"/>
      <c r="AU106" s="1073"/>
      <c r="AV106" s="1073"/>
    </row>
    <row r="107" spans="8:48">
      <c r="H107" t="s">
        <v>2783</v>
      </c>
      <c r="P107" s="1142"/>
      <c r="Q107" s="1142"/>
      <c r="V107" s="62"/>
      <c r="AE107" s="1142"/>
      <c r="AF107" s="1142"/>
      <c r="AG107" s="1142"/>
      <c r="AH107" s="1142"/>
      <c r="AI107" s="1143" t="str">
        <f t="shared" si="2"/>
        <v/>
      </c>
      <c r="AJ107" s="1142"/>
      <c r="AK107" s="1073"/>
      <c r="AL107" s="1073"/>
      <c r="AM107" s="1073"/>
      <c r="AN107" s="1073"/>
      <c r="AO107" s="1073"/>
      <c r="AP107" s="1073"/>
      <c r="AQ107" s="1073"/>
      <c r="AR107" s="1073"/>
      <c r="AS107" s="1073"/>
      <c r="AT107" s="1073"/>
      <c r="AU107" s="1073"/>
      <c r="AV107" s="1073"/>
    </row>
    <row r="108" spans="8:48">
      <c r="H108" t="s">
        <v>2783</v>
      </c>
      <c r="P108" s="1142"/>
      <c r="Q108" s="1142"/>
      <c r="V108" s="62"/>
      <c r="AE108" s="1142"/>
      <c r="AF108" s="1142"/>
      <c r="AG108" s="1142"/>
      <c r="AH108" s="1142"/>
      <c r="AI108" s="1143" t="str">
        <f t="shared" si="2"/>
        <v/>
      </c>
      <c r="AJ108" s="1142"/>
      <c r="AK108" s="1073"/>
      <c r="AL108" s="1073"/>
      <c r="AM108" s="1073"/>
      <c r="AN108" s="1073"/>
      <c r="AO108" s="1073"/>
      <c r="AP108" s="1073"/>
      <c r="AQ108" s="1073"/>
      <c r="AR108" s="1073"/>
      <c r="AS108" s="1073"/>
      <c r="AT108" s="1073"/>
      <c r="AU108" s="1073"/>
      <c r="AV108" s="1073"/>
    </row>
    <row r="109" spans="8:48">
      <c r="H109" t="s">
        <v>2783</v>
      </c>
      <c r="P109" s="1142"/>
      <c r="Q109" s="1142"/>
      <c r="V109" s="62"/>
      <c r="AE109" s="1142"/>
      <c r="AF109" s="1142"/>
      <c r="AG109" s="1142"/>
      <c r="AH109" s="1142"/>
      <c r="AI109" s="1143" t="str">
        <f t="shared" si="2"/>
        <v/>
      </c>
      <c r="AJ109" s="1142"/>
      <c r="AK109" s="1073"/>
      <c r="AL109" s="1073"/>
      <c r="AM109" s="1073"/>
      <c r="AN109" s="1073"/>
      <c r="AO109" s="1073"/>
      <c r="AP109" s="1073"/>
      <c r="AQ109" s="1073"/>
      <c r="AR109" s="1073"/>
      <c r="AS109" s="1073"/>
      <c r="AT109" s="1073"/>
      <c r="AU109" s="1073"/>
      <c r="AV109" s="1073"/>
    </row>
    <row r="110" spans="8:48">
      <c r="H110" t="s">
        <v>2783</v>
      </c>
      <c r="P110" s="1142"/>
      <c r="Q110" s="1142"/>
      <c r="V110" s="62"/>
      <c r="AE110" s="1142"/>
      <c r="AF110" s="1142"/>
      <c r="AG110" s="1142"/>
      <c r="AH110" s="1142"/>
      <c r="AI110" s="1143" t="str">
        <f t="shared" si="2"/>
        <v/>
      </c>
      <c r="AJ110" s="1142"/>
      <c r="AK110" s="1073"/>
      <c r="AL110" s="1073"/>
      <c r="AM110" s="1073"/>
      <c r="AN110" s="1073"/>
      <c r="AO110" s="1073"/>
      <c r="AP110" s="1073"/>
      <c r="AQ110" s="1073"/>
      <c r="AR110" s="1073"/>
      <c r="AS110" s="1073"/>
      <c r="AT110" s="1073"/>
      <c r="AU110" s="1073"/>
      <c r="AV110" s="1073"/>
    </row>
    <row r="111" spans="8:48">
      <c r="H111" t="s">
        <v>2783</v>
      </c>
      <c r="P111" s="1142"/>
      <c r="Q111" s="1142"/>
      <c r="V111" s="62"/>
      <c r="AE111" s="1142"/>
      <c r="AF111" s="1142"/>
      <c r="AG111" s="1142"/>
      <c r="AH111" s="1142"/>
      <c r="AI111" s="1143" t="str">
        <f t="shared" si="2"/>
        <v/>
      </c>
      <c r="AJ111" s="1142"/>
      <c r="AK111" s="1073"/>
      <c r="AL111" s="1073"/>
      <c r="AM111" s="1073"/>
      <c r="AN111" s="1073"/>
      <c r="AO111" s="1073"/>
      <c r="AP111" s="1073"/>
      <c r="AQ111" s="1073"/>
      <c r="AR111" s="1073"/>
      <c r="AS111" s="1073"/>
      <c r="AT111" s="1073"/>
      <c r="AU111" s="1073"/>
      <c r="AV111" s="1073"/>
    </row>
    <row r="112" spans="8:48">
      <c r="H112" t="s">
        <v>2783</v>
      </c>
      <c r="P112" s="1142"/>
      <c r="Q112" s="1142"/>
      <c r="V112" s="62"/>
      <c r="AE112" s="1142"/>
      <c r="AF112" s="1142"/>
      <c r="AG112" s="1142"/>
      <c r="AH112" s="1142"/>
      <c r="AI112" s="1143" t="str">
        <f t="shared" si="2"/>
        <v/>
      </c>
      <c r="AJ112" s="1142"/>
      <c r="AK112" s="1073"/>
      <c r="AL112" s="1073"/>
      <c r="AM112" s="1073"/>
      <c r="AN112" s="1073"/>
      <c r="AO112" s="1073"/>
      <c r="AP112" s="1073"/>
      <c r="AQ112" s="1073"/>
      <c r="AR112" s="1073"/>
      <c r="AS112" s="1073"/>
      <c r="AT112" s="1073"/>
      <c r="AU112" s="1073"/>
      <c r="AV112" s="1073"/>
    </row>
    <row r="113" spans="1:48">
      <c r="H113" t="s">
        <v>2783</v>
      </c>
      <c r="P113" s="1142"/>
      <c r="Q113" s="1142"/>
      <c r="V113" s="62"/>
      <c r="AE113" s="1142"/>
      <c r="AF113" s="1142"/>
      <c r="AG113" s="1142"/>
      <c r="AH113" s="1142"/>
      <c r="AI113" s="1143" t="str">
        <f t="shared" si="2"/>
        <v/>
      </c>
      <c r="AJ113" s="1142"/>
      <c r="AK113" s="1073"/>
      <c r="AL113" s="1073"/>
      <c r="AM113" s="1073"/>
      <c r="AN113" s="1073"/>
      <c r="AO113" s="1073"/>
      <c r="AP113" s="1073"/>
      <c r="AQ113" s="1073"/>
      <c r="AR113" s="1073"/>
      <c r="AS113" s="1073"/>
      <c r="AT113" s="1073"/>
      <c r="AU113" s="1073"/>
      <c r="AV113" s="1073"/>
    </row>
    <row r="114" spans="1:48">
      <c r="H114" t="s">
        <v>2783</v>
      </c>
      <c r="P114" s="1142"/>
      <c r="Q114" s="1142"/>
      <c r="V114" s="62"/>
      <c r="AE114" s="1142"/>
      <c r="AF114" s="1142"/>
      <c r="AG114" s="1142"/>
      <c r="AH114" s="1142"/>
      <c r="AI114" s="1143" t="str">
        <f t="shared" si="2"/>
        <v/>
      </c>
      <c r="AJ114" s="1142"/>
      <c r="AK114" s="1073"/>
      <c r="AL114" s="1073"/>
      <c r="AM114" s="1073"/>
      <c r="AN114" s="1073"/>
      <c r="AO114" s="1073"/>
      <c r="AP114" s="1073"/>
      <c r="AQ114" s="1073"/>
      <c r="AR114" s="1073"/>
      <c r="AS114" s="1073"/>
      <c r="AT114" s="1073"/>
      <c r="AU114" s="1073"/>
      <c r="AV114" s="1073"/>
    </row>
    <row r="115" spans="1:48">
      <c r="H115" t="s">
        <v>2783</v>
      </c>
      <c r="P115" s="1142"/>
      <c r="Q115" s="1142"/>
      <c r="V115" s="62"/>
      <c r="AE115" s="1142"/>
      <c r="AF115" s="1142"/>
      <c r="AG115" s="1142"/>
      <c r="AH115" s="1142"/>
      <c r="AI115" s="1143" t="str">
        <f t="shared" si="2"/>
        <v/>
      </c>
      <c r="AJ115" s="1142"/>
      <c r="AK115" s="1073"/>
      <c r="AL115" s="1073"/>
      <c r="AM115" s="1073"/>
      <c r="AN115" s="1073"/>
      <c r="AO115" s="1073"/>
      <c r="AP115" s="1073"/>
      <c r="AQ115" s="1073"/>
      <c r="AR115" s="1073"/>
      <c r="AS115" s="1073"/>
      <c r="AT115" s="1073"/>
      <c r="AU115" s="1073"/>
      <c r="AV115" s="1073"/>
    </row>
    <row r="116" spans="1:48">
      <c r="H116" t="s">
        <v>2783</v>
      </c>
      <c r="P116" s="1142"/>
      <c r="Q116" s="1142"/>
      <c r="V116" s="62"/>
      <c r="AE116" s="1142"/>
      <c r="AF116" s="1142"/>
      <c r="AG116" s="1142"/>
      <c r="AH116" s="1142"/>
      <c r="AI116" s="1143" t="str">
        <f t="shared" si="2"/>
        <v/>
      </c>
      <c r="AJ116" s="1142"/>
      <c r="AK116" s="1073"/>
      <c r="AL116" s="1073"/>
      <c r="AM116" s="1073"/>
      <c r="AN116" s="1073"/>
      <c r="AO116" s="1073"/>
      <c r="AP116" s="1073"/>
      <c r="AQ116" s="1073"/>
      <c r="AR116" s="1073"/>
      <c r="AS116" s="1073"/>
      <c r="AT116" s="1073"/>
      <c r="AU116" s="1073"/>
      <c r="AV116" s="1073"/>
    </row>
    <row r="117" spans="1:48">
      <c r="H117" t="s">
        <v>2783</v>
      </c>
      <c r="P117" s="1142"/>
      <c r="Q117" s="1142"/>
      <c r="V117" s="62"/>
      <c r="AE117" s="1142"/>
      <c r="AF117" s="1142"/>
      <c r="AG117" s="1142"/>
      <c r="AH117" s="1142"/>
      <c r="AI117" s="1143" t="str">
        <f t="shared" si="2"/>
        <v/>
      </c>
      <c r="AJ117" s="1142"/>
      <c r="AK117" s="1073"/>
      <c r="AL117" s="1073"/>
      <c r="AM117" s="1073"/>
      <c r="AN117" s="1073"/>
      <c r="AO117" s="1073"/>
      <c r="AP117" s="1073"/>
      <c r="AQ117" s="1073"/>
      <c r="AR117" s="1073"/>
      <c r="AS117" s="1073"/>
      <c r="AT117" s="1073"/>
      <c r="AU117" s="1073"/>
      <c r="AV117" s="1073"/>
    </row>
    <row r="118" spans="1:48">
      <c r="H118" t="s">
        <v>2783</v>
      </c>
      <c r="P118" s="1142"/>
      <c r="Q118" s="1142"/>
      <c r="V118" s="62"/>
      <c r="AE118" s="1142"/>
      <c r="AF118" s="1142"/>
      <c r="AG118" s="1142"/>
      <c r="AH118" s="1142"/>
      <c r="AI118" s="1143" t="str">
        <f t="shared" si="2"/>
        <v/>
      </c>
      <c r="AJ118" s="1142"/>
      <c r="AK118" s="1073"/>
      <c r="AL118" s="1073"/>
      <c r="AM118" s="1073"/>
      <c r="AN118" s="1073"/>
      <c r="AO118" s="1073"/>
      <c r="AP118" s="1073"/>
      <c r="AQ118" s="1073"/>
      <c r="AR118" s="1073"/>
      <c r="AS118" s="1073"/>
      <c r="AT118" s="1073"/>
      <c r="AU118" s="1073"/>
      <c r="AV118" s="1073"/>
    </row>
    <row r="119" spans="1:48">
      <c r="H119" t="s">
        <v>2783</v>
      </c>
      <c r="P119" s="1142"/>
      <c r="Q119" s="1142"/>
      <c r="V119" s="62"/>
      <c r="AE119" s="1142"/>
      <c r="AF119" s="1142"/>
      <c r="AG119" s="1142"/>
      <c r="AH119" s="1142"/>
      <c r="AI119" s="1143" t="str">
        <f t="shared" si="2"/>
        <v/>
      </c>
      <c r="AJ119" s="1142"/>
      <c r="AK119" s="1073"/>
      <c r="AL119" s="1073"/>
      <c r="AM119" s="1073"/>
      <c r="AN119" s="1073"/>
      <c r="AO119" s="1073"/>
      <c r="AP119" s="1073"/>
      <c r="AQ119" s="1073"/>
      <c r="AR119" s="1073"/>
      <c r="AS119" s="1073"/>
      <c r="AT119" s="1073"/>
      <c r="AU119" s="1073"/>
      <c r="AV119" s="1073"/>
    </row>
    <row r="120" spans="1:48">
      <c r="H120" t="s">
        <v>2783</v>
      </c>
      <c r="P120" s="1142"/>
      <c r="Q120" s="1142"/>
      <c r="V120" s="62"/>
      <c r="AE120" s="1142"/>
      <c r="AF120" s="1142"/>
      <c r="AG120" s="1142"/>
      <c r="AH120" s="1142"/>
      <c r="AI120" s="1143" t="str">
        <f t="shared" si="2"/>
        <v/>
      </c>
      <c r="AJ120" s="1142"/>
      <c r="AK120" s="1073"/>
      <c r="AL120" s="1073"/>
      <c r="AM120" s="1073"/>
      <c r="AN120" s="1073"/>
      <c r="AO120" s="1073"/>
      <c r="AP120" s="1073"/>
      <c r="AQ120" s="1073"/>
      <c r="AR120" s="1073"/>
      <c r="AS120" s="1073"/>
      <c r="AT120" s="1073"/>
      <c r="AU120" s="1073"/>
      <c r="AV120" s="1073"/>
    </row>
    <row r="121" spans="1:48">
      <c r="H121" t="s">
        <v>2783</v>
      </c>
      <c r="P121" s="1142"/>
      <c r="Q121" s="1142"/>
      <c r="V121" s="62"/>
      <c r="AE121" s="1142"/>
      <c r="AF121" s="1142"/>
      <c r="AG121" s="1142"/>
      <c r="AH121" s="1142"/>
      <c r="AI121" s="1143" t="str">
        <f t="shared" si="2"/>
        <v/>
      </c>
      <c r="AJ121" s="1142"/>
      <c r="AK121" s="1073"/>
      <c r="AL121" s="1073"/>
      <c r="AM121" s="1073"/>
      <c r="AN121" s="1073"/>
      <c r="AO121" s="1073"/>
      <c r="AP121" s="1073"/>
      <c r="AQ121" s="1073"/>
      <c r="AR121" s="1073"/>
      <c r="AS121" s="1073"/>
      <c r="AT121" s="1073"/>
      <c r="AU121" s="1073"/>
      <c r="AV121" s="1073"/>
    </row>
    <row r="123" spans="1:48" s="46" customFormat="1" ht="18.75">
      <c r="A123" s="47" t="s">
        <v>1566</v>
      </c>
    </row>
  </sheetData>
  <pageMargins left="0.7" right="0.7" top="0.75" bottom="0.75" header="0.3" footer="0.3"/>
  <pageSetup paperSize="9" orientation="portrait" r:id="rId1"/>
  <headerFooter>
    <oddFooter>&amp;C_x000D_&amp;1#&amp;"Calibri"&amp;10&amp;K000000 OFFICIAL-InternalOnly</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D88F-B0BA-4385-9546-5ECD3184CC92}">
  <sheetPr>
    <tabColor theme="0" tint="-0.499984740745262"/>
  </sheetPr>
  <dimension ref="A1:AI165"/>
  <sheetViews>
    <sheetView workbookViewId="0">
      <selection activeCell="AE6" sqref="AE6:AI7"/>
    </sheetView>
    <sheetView workbookViewId="1"/>
  </sheetViews>
  <sheetFormatPr defaultRowHeight="15"/>
  <cols>
    <col min="1" max="7" width="1.85546875" customWidth="1"/>
    <col min="8" max="8" width="23.42578125" bestFit="1" customWidth="1"/>
    <col min="9" max="15" width="1.85546875" customWidth="1"/>
    <col min="16" max="16" width="17.85546875" bestFit="1" customWidth="1"/>
    <col min="17" max="17" width="14.42578125" customWidth="1"/>
    <col min="18" max="28" width="1.85546875" hidden="1" customWidth="1"/>
    <col min="29" max="29" width="9.140625" customWidth="1"/>
    <col min="31" max="33" width="12" bestFit="1" customWidth="1"/>
    <col min="34" max="35" width="13.4257812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2785</v>
      </c>
    </row>
    <row r="6" spans="1:35">
      <c r="AE6" s="1658"/>
      <c r="AF6" s="1659"/>
      <c r="AG6" s="1662" t="s">
        <v>3191</v>
      </c>
      <c r="AH6" s="1659"/>
      <c r="AI6" s="1660"/>
    </row>
    <row r="7" spans="1:35" s="43" customFormat="1">
      <c r="D7" s="55"/>
      <c r="E7" s="55"/>
      <c r="F7" s="55"/>
      <c r="G7" s="55"/>
      <c r="H7" s="55"/>
      <c r="I7" s="55"/>
      <c r="J7" s="55"/>
      <c r="K7" s="55"/>
      <c r="L7" s="55"/>
      <c r="M7" s="55"/>
      <c r="N7" s="55"/>
      <c r="O7" s="55"/>
      <c r="P7" s="72" t="s">
        <v>2748</v>
      </c>
      <c r="Q7" s="72" t="s">
        <v>2764</v>
      </c>
      <c r="R7" s="54" t="s">
        <v>1569</v>
      </c>
      <c r="S7" s="54" t="s">
        <v>1570</v>
      </c>
      <c r="T7" s="54" t="s">
        <v>1571</v>
      </c>
      <c r="U7" s="54" t="s">
        <v>1572</v>
      </c>
      <c r="V7" s="54" t="s">
        <v>1573</v>
      </c>
      <c r="W7" s="54" t="s">
        <v>1574</v>
      </c>
      <c r="X7" s="54" t="s">
        <v>1575</v>
      </c>
      <c r="Y7" s="54" t="s">
        <v>1576</v>
      </c>
      <c r="Z7" s="54" t="s">
        <v>1577</v>
      </c>
      <c r="AA7" s="54" t="s">
        <v>2633</v>
      </c>
      <c r="AB7" s="54" t="s">
        <v>2634</v>
      </c>
      <c r="AC7" s="43" t="s">
        <v>1578</v>
      </c>
      <c r="AE7" s="52">
        <v>2022</v>
      </c>
      <c r="AF7" s="51">
        <v>2023</v>
      </c>
      <c r="AG7" s="51">
        <v>2024</v>
      </c>
      <c r="AH7" s="51">
        <v>2025</v>
      </c>
      <c r="AI7" s="50">
        <v>2026</v>
      </c>
    </row>
    <row r="8" spans="1:35">
      <c r="P8" s="43"/>
      <c r="Q8" s="43"/>
      <c r="R8" s="43"/>
      <c r="S8" s="43"/>
      <c r="T8" s="43"/>
      <c r="U8" s="43"/>
      <c r="V8" s="43"/>
    </row>
    <row r="9" spans="1:35" s="1" customFormat="1" ht="18">
      <c r="B9" s="2"/>
      <c r="P9" s="70"/>
      <c r="Q9" s="70"/>
    </row>
    <row r="11" spans="1:35" s="1" customFormat="1">
      <c r="A11" s="42"/>
      <c r="B11" s="48" t="s">
        <v>2786</v>
      </c>
      <c r="P11" s="70"/>
      <c r="Q11" s="70"/>
    </row>
    <row r="13" spans="1:35">
      <c r="H13" t="s">
        <v>2787</v>
      </c>
      <c r="P13" s="1142"/>
      <c r="Q13" s="1142"/>
      <c r="V13" s="62"/>
      <c r="AC13" t="s">
        <v>2788</v>
      </c>
      <c r="AD13" s="49"/>
      <c r="AE13" s="978"/>
      <c r="AF13" s="978"/>
      <c r="AG13" s="978"/>
      <c r="AH13" s="978"/>
      <c r="AI13" s="978"/>
    </row>
    <row r="14" spans="1:35">
      <c r="H14" t="s">
        <v>2787</v>
      </c>
      <c r="P14" s="1142"/>
      <c r="Q14" s="1142"/>
      <c r="V14" s="62"/>
      <c r="AC14" t="s">
        <v>2788</v>
      </c>
      <c r="AD14" s="49"/>
      <c r="AE14" s="978"/>
      <c r="AF14" s="978"/>
      <c r="AG14" s="978"/>
      <c r="AH14" s="978"/>
      <c r="AI14" s="978"/>
    </row>
    <row r="15" spans="1:35">
      <c r="H15" t="s">
        <v>2787</v>
      </c>
      <c r="P15" s="1142"/>
      <c r="Q15" s="1142"/>
      <c r="V15" s="62"/>
      <c r="AC15" t="s">
        <v>2788</v>
      </c>
      <c r="AD15" s="49"/>
      <c r="AE15" s="978"/>
      <c r="AF15" s="978"/>
      <c r="AG15" s="978"/>
      <c r="AH15" s="978"/>
      <c r="AI15" s="978"/>
    </row>
    <row r="16" spans="1:35">
      <c r="H16" t="s">
        <v>2787</v>
      </c>
      <c r="P16" s="1142"/>
      <c r="Q16" s="1142"/>
      <c r="V16" s="62"/>
      <c r="AC16" t="s">
        <v>2788</v>
      </c>
      <c r="AD16" s="49"/>
      <c r="AE16" s="978"/>
      <c r="AF16" s="978"/>
      <c r="AG16" s="978"/>
      <c r="AH16" s="978"/>
      <c r="AI16" s="978"/>
    </row>
    <row r="17" spans="8:35">
      <c r="H17" t="s">
        <v>2787</v>
      </c>
      <c r="P17" s="1142"/>
      <c r="Q17" s="1142"/>
      <c r="V17" s="62"/>
      <c r="AC17" t="s">
        <v>2788</v>
      </c>
      <c r="AD17" s="49"/>
      <c r="AE17" s="978"/>
      <c r="AF17" s="978"/>
      <c r="AG17" s="978"/>
      <c r="AH17" s="978"/>
      <c r="AI17" s="978"/>
    </row>
    <row r="18" spans="8:35">
      <c r="H18" t="s">
        <v>2787</v>
      </c>
      <c r="P18" s="1142"/>
      <c r="Q18" s="1142"/>
      <c r="V18" s="62"/>
      <c r="AC18" t="s">
        <v>2788</v>
      </c>
      <c r="AE18" s="978"/>
      <c r="AF18" s="978"/>
      <c r="AG18" s="978"/>
      <c r="AH18" s="978"/>
      <c r="AI18" s="978"/>
    </row>
    <row r="19" spans="8:35">
      <c r="H19" t="s">
        <v>2787</v>
      </c>
      <c r="P19" s="1142"/>
      <c r="Q19" s="1142"/>
      <c r="AC19" t="s">
        <v>2788</v>
      </c>
      <c r="AE19" s="978"/>
      <c r="AF19" s="978"/>
      <c r="AG19" s="978"/>
      <c r="AH19" s="978"/>
      <c r="AI19" s="978"/>
    </row>
    <row r="20" spans="8:35">
      <c r="H20" t="s">
        <v>2787</v>
      </c>
      <c r="P20" s="1142"/>
      <c r="Q20" s="1142"/>
      <c r="V20" s="62"/>
      <c r="AC20" t="s">
        <v>2788</v>
      </c>
      <c r="AE20" s="978"/>
      <c r="AF20" s="978"/>
      <c r="AG20" s="978"/>
      <c r="AH20" s="978"/>
      <c r="AI20" s="978"/>
    </row>
    <row r="21" spans="8:35">
      <c r="H21" t="s">
        <v>2787</v>
      </c>
      <c r="P21" s="1142"/>
      <c r="Q21" s="1142"/>
      <c r="AC21" t="s">
        <v>2788</v>
      </c>
      <c r="AE21" s="978"/>
      <c r="AF21" s="978"/>
      <c r="AG21" s="978"/>
      <c r="AH21" s="978"/>
      <c r="AI21" s="978"/>
    </row>
    <row r="22" spans="8:35">
      <c r="H22" t="s">
        <v>2787</v>
      </c>
      <c r="P22" s="1142"/>
      <c r="Q22" s="1142"/>
      <c r="AC22" t="s">
        <v>2788</v>
      </c>
      <c r="AE22" s="978"/>
      <c r="AF22" s="978"/>
      <c r="AG22" s="978"/>
      <c r="AH22" s="978"/>
      <c r="AI22" s="978"/>
    </row>
    <row r="23" spans="8:35">
      <c r="H23" t="s">
        <v>2787</v>
      </c>
      <c r="P23" s="1142"/>
      <c r="Q23" s="1142"/>
      <c r="AC23" t="s">
        <v>2788</v>
      </c>
      <c r="AE23" s="978"/>
      <c r="AF23" s="978"/>
      <c r="AG23" s="978"/>
      <c r="AH23" s="978"/>
      <c r="AI23" s="978"/>
    </row>
    <row r="24" spans="8:35">
      <c r="H24" t="s">
        <v>2787</v>
      </c>
      <c r="P24" s="1142"/>
      <c r="Q24" s="1142"/>
      <c r="AC24" t="s">
        <v>2788</v>
      </c>
      <c r="AE24" s="978"/>
      <c r="AF24" s="978"/>
      <c r="AG24" s="978"/>
      <c r="AH24" s="978"/>
      <c r="AI24" s="978"/>
    </row>
    <row r="25" spans="8:35">
      <c r="H25" t="s">
        <v>2787</v>
      </c>
      <c r="P25" s="1142"/>
      <c r="Q25" s="1142"/>
      <c r="AC25" t="s">
        <v>2788</v>
      </c>
      <c r="AE25" s="978"/>
      <c r="AF25" s="978"/>
      <c r="AG25" s="978"/>
      <c r="AH25" s="978"/>
      <c r="AI25" s="978"/>
    </row>
    <row r="26" spans="8:35">
      <c r="H26" t="s">
        <v>2787</v>
      </c>
      <c r="P26" s="1142"/>
      <c r="Q26" s="1142"/>
      <c r="AC26" t="s">
        <v>2788</v>
      </c>
      <c r="AE26" s="978"/>
      <c r="AF26" s="978"/>
      <c r="AG26" s="978"/>
      <c r="AH26" s="978"/>
      <c r="AI26" s="978"/>
    </row>
    <row r="27" spans="8:35">
      <c r="H27" t="s">
        <v>2787</v>
      </c>
      <c r="P27" s="1142"/>
      <c r="Q27" s="1142"/>
      <c r="AC27" t="s">
        <v>2788</v>
      </c>
      <c r="AE27" s="978"/>
      <c r="AF27" s="978"/>
      <c r="AG27" s="978"/>
      <c r="AH27" s="978"/>
      <c r="AI27" s="978"/>
    </row>
    <row r="28" spans="8:35">
      <c r="H28" t="s">
        <v>2787</v>
      </c>
      <c r="P28" s="1142"/>
      <c r="Q28" s="1142"/>
      <c r="AC28" t="s">
        <v>2788</v>
      </c>
      <c r="AE28" s="978"/>
      <c r="AF28" s="978"/>
      <c r="AG28" s="978"/>
      <c r="AH28" s="978"/>
      <c r="AI28" s="978"/>
    </row>
    <row r="29" spans="8:35">
      <c r="H29" t="s">
        <v>2787</v>
      </c>
      <c r="P29" s="1142"/>
      <c r="Q29" s="1142"/>
      <c r="AC29" t="s">
        <v>2788</v>
      </c>
      <c r="AE29" s="978"/>
      <c r="AF29" s="978"/>
      <c r="AG29" s="978"/>
      <c r="AH29" s="978"/>
      <c r="AI29" s="978"/>
    </row>
    <row r="30" spans="8:35">
      <c r="H30" t="s">
        <v>2787</v>
      </c>
      <c r="P30" s="1142"/>
      <c r="Q30" s="1142"/>
      <c r="AC30" t="s">
        <v>2788</v>
      </c>
      <c r="AE30" s="978"/>
      <c r="AF30" s="978"/>
      <c r="AG30" s="978"/>
      <c r="AH30" s="978"/>
      <c r="AI30" s="978"/>
    </row>
    <row r="31" spans="8:35">
      <c r="H31" t="s">
        <v>2787</v>
      </c>
      <c r="P31" s="1142"/>
      <c r="Q31" s="1142"/>
      <c r="AC31" t="s">
        <v>2788</v>
      </c>
      <c r="AE31" s="978"/>
      <c r="AF31" s="978"/>
      <c r="AG31" s="978"/>
      <c r="AH31" s="978"/>
      <c r="AI31" s="978"/>
    </row>
    <row r="32" spans="8:35">
      <c r="H32" t="s">
        <v>2787</v>
      </c>
      <c r="P32" s="1142"/>
      <c r="Q32" s="1142"/>
      <c r="AC32" t="s">
        <v>2788</v>
      </c>
      <c r="AE32" s="978"/>
      <c r="AF32" s="978"/>
      <c r="AG32" s="978"/>
      <c r="AH32" s="978"/>
      <c r="AI32" s="978"/>
    </row>
    <row r="33" spans="8:35">
      <c r="H33" t="s">
        <v>2787</v>
      </c>
      <c r="P33" s="1142"/>
      <c r="Q33" s="1142"/>
      <c r="AC33" t="s">
        <v>2788</v>
      </c>
      <c r="AE33" s="978"/>
      <c r="AF33" s="978"/>
      <c r="AG33" s="978"/>
      <c r="AH33" s="978"/>
      <c r="AI33" s="978"/>
    </row>
    <row r="34" spans="8:35">
      <c r="H34" t="s">
        <v>2787</v>
      </c>
      <c r="P34" s="1142"/>
      <c r="Q34" s="1142"/>
      <c r="AC34" t="s">
        <v>2788</v>
      </c>
      <c r="AE34" s="978"/>
      <c r="AF34" s="978"/>
      <c r="AG34" s="978"/>
      <c r="AH34" s="978"/>
      <c r="AI34" s="978"/>
    </row>
    <row r="35" spans="8:35">
      <c r="H35" t="s">
        <v>2787</v>
      </c>
      <c r="P35" s="1142"/>
      <c r="Q35" s="1142"/>
      <c r="AC35" t="s">
        <v>2788</v>
      </c>
      <c r="AE35" s="978"/>
      <c r="AF35" s="978"/>
      <c r="AG35" s="978"/>
      <c r="AH35" s="978"/>
      <c r="AI35" s="978"/>
    </row>
    <row r="36" spans="8:35">
      <c r="H36" t="s">
        <v>2787</v>
      </c>
      <c r="P36" s="1142"/>
      <c r="Q36" s="1142"/>
      <c r="AC36" t="s">
        <v>2788</v>
      </c>
      <c r="AE36" s="978"/>
      <c r="AF36" s="978"/>
      <c r="AG36" s="978"/>
      <c r="AH36" s="978"/>
      <c r="AI36" s="978"/>
    </row>
    <row r="37" spans="8:35">
      <c r="H37" t="s">
        <v>2787</v>
      </c>
      <c r="P37" s="1142"/>
      <c r="Q37" s="1142"/>
      <c r="AC37" t="s">
        <v>2788</v>
      </c>
      <c r="AE37" s="978"/>
      <c r="AF37" s="978"/>
      <c r="AG37" s="978"/>
      <c r="AH37" s="978"/>
      <c r="AI37" s="978"/>
    </row>
    <row r="38" spans="8:35">
      <c r="H38" t="s">
        <v>2787</v>
      </c>
      <c r="P38" s="1142"/>
      <c r="Q38" s="1142"/>
      <c r="AC38" t="s">
        <v>2788</v>
      </c>
      <c r="AE38" s="978"/>
      <c r="AF38" s="978"/>
      <c r="AG38" s="978"/>
      <c r="AH38" s="978"/>
      <c r="AI38" s="978"/>
    </row>
    <row r="39" spans="8:35">
      <c r="H39" t="s">
        <v>2787</v>
      </c>
      <c r="P39" s="1142"/>
      <c r="Q39" s="1142"/>
      <c r="AC39" t="s">
        <v>2788</v>
      </c>
      <c r="AE39" s="978"/>
      <c r="AF39" s="978"/>
      <c r="AG39" s="978"/>
      <c r="AH39" s="978"/>
      <c r="AI39" s="978"/>
    </row>
    <row r="40" spans="8:35">
      <c r="H40" t="s">
        <v>2787</v>
      </c>
      <c r="P40" s="1142"/>
      <c r="Q40" s="1142"/>
      <c r="AC40" t="s">
        <v>2788</v>
      </c>
      <c r="AE40" s="978"/>
      <c r="AF40" s="978"/>
      <c r="AG40" s="978"/>
      <c r="AH40" s="978"/>
      <c r="AI40" s="978"/>
    </row>
    <row r="41" spans="8:35">
      <c r="H41" t="s">
        <v>2787</v>
      </c>
      <c r="P41" s="1142"/>
      <c r="Q41" s="1142"/>
      <c r="AC41" t="s">
        <v>2788</v>
      </c>
      <c r="AE41" s="978"/>
      <c r="AF41" s="978"/>
      <c r="AG41" s="978"/>
      <c r="AH41" s="978"/>
      <c r="AI41" s="978"/>
    </row>
    <row r="42" spans="8:35">
      <c r="H42" t="s">
        <v>2787</v>
      </c>
      <c r="P42" s="1142"/>
      <c r="Q42" s="1142"/>
      <c r="AC42" t="s">
        <v>2788</v>
      </c>
      <c r="AE42" s="978"/>
      <c r="AF42" s="978"/>
      <c r="AG42" s="978"/>
      <c r="AH42" s="978"/>
      <c r="AI42" s="978"/>
    </row>
    <row r="43" spans="8:35">
      <c r="H43" t="s">
        <v>2787</v>
      </c>
      <c r="P43" s="1142"/>
      <c r="Q43" s="1142"/>
      <c r="AC43" t="s">
        <v>2788</v>
      </c>
      <c r="AE43" s="978"/>
      <c r="AF43" s="978"/>
      <c r="AG43" s="978"/>
      <c r="AH43" s="978"/>
      <c r="AI43" s="978"/>
    </row>
    <row r="44" spans="8:35">
      <c r="H44" t="s">
        <v>2787</v>
      </c>
      <c r="P44" s="1142"/>
      <c r="Q44" s="1142"/>
      <c r="AC44" t="s">
        <v>2788</v>
      </c>
      <c r="AE44" s="978"/>
      <c r="AF44" s="978"/>
      <c r="AG44" s="978"/>
      <c r="AH44" s="978"/>
      <c r="AI44" s="978"/>
    </row>
    <row r="45" spans="8:35">
      <c r="H45" t="s">
        <v>2787</v>
      </c>
      <c r="P45" s="1142"/>
      <c r="Q45" s="1142"/>
      <c r="AC45" t="s">
        <v>2788</v>
      </c>
      <c r="AE45" s="978"/>
      <c r="AF45" s="978"/>
      <c r="AG45" s="978"/>
      <c r="AH45" s="978"/>
      <c r="AI45" s="978"/>
    </row>
    <row r="46" spans="8:35">
      <c r="H46" t="s">
        <v>2787</v>
      </c>
      <c r="P46" s="1142"/>
      <c r="Q46" s="1142"/>
      <c r="AC46" t="s">
        <v>2788</v>
      </c>
      <c r="AE46" s="978"/>
      <c r="AF46" s="978"/>
      <c r="AG46" s="978"/>
      <c r="AH46" s="978"/>
      <c r="AI46" s="978"/>
    </row>
    <row r="47" spans="8:35">
      <c r="H47" t="s">
        <v>2787</v>
      </c>
      <c r="P47" s="1142"/>
      <c r="Q47" s="1142"/>
      <c r="AC47" t="s">
        <v>2788</v>
      </c>
      <c r="AE47" s="978"/>
      <c r="AF47" s="978"/>
      <c r="AG47" s="978"/>
      <c r="AH47" s="978"/>
      <c r="AI47" s="978"/>
    </row>
    <row r="48" spans="8:35">
      <c r="H48" t="s">
        <v>2787</v>
      </c>
      <c r="P48" s="1142"/>
      <c r="Q48" s="1142"/>
      <c r="AC48" t="s">
        <v>2788</v>
      </c>
      <c r="AE48" s="978"/>
      <c r="AF48" s="978"/>
      <c r="AG48" s="978"/>
      <c r="AH48" s="978"/>
      <c r="AI48" s="978"/>
    </row>
    <row r="49" spans="8:35">
      <c r="H49" t="s">
        <v>2787</v>
      </c>
      <c r="P49" s="1142"/>
      <c r="Q49" s="1142"/>
      <c r="AC49" t="s">
        <v>2788</v>
      </c>
      <c r="AE49" s="978"/>
      <c r="AF49" s="978"/>
      <c r="AG49" s="978"/>
      <c r="AH49" s="978"/>
      <c r="AI49" s="978"/>
    </row>
    <row r="50" spans="8:35">
      <c r="H50" t="s">
        <v>2787</v>
      </c>
      <c r="P50" s="1142"/>
      <c r="Q50" s="1142"/>
      <c r="AC50" t="s">
        <v>2788</v>
      </c>
      <c r="AE50" s="978"/>
      <c r="AF50" s="978"/>
      <c r="AG50" s="978"/>
      <c r="AH50" s="978"/>
      <c r="AI50" s="978"/>
    </row>
    <row r="51" spans="8:35">
      <c r="H51" t="s">
        <v>2787</v>
      </c>
      <c r="P51" s="1142"/>
      <c r="Q51" s="1142"/>
      <c r="AC51" t="s">
        <v>2788</v>
      </c>
      <c r="AE51" s="978"/>
      <c r="AF51" s="978"/>
      <c r="AG51" s="978"/>
      <c r="AH51" s="978"/>
      <c r="AI51" s="978"/>
    </row>
    <row r="52" spans="8:35">
      <c r="H52" t="s">
        <v>2787</v>
      </c>
      <c r="P52" s="1142"/>
      <c r="Q52" s="1142"/>
      <c r="AC52" t="s">
        <v>2788</v>
      </c>
      <c r="AE52" s="978"/>
      <c r="AF52" s="978"/>
      <c r="AG52" s="978"/>
      <c r="AH52" s="978"/>
      <c r="AI52" s="978"/>
    </row>
    <row r="53" spans="8:35">
      <c r="H53" t="s">
        <v>2787</v>
      </c>
      <c r="P53" s="1142"/>
      <c r="Q53" s="1142"/>
      <c r="AC53" t="s">
        <v>2788</v>
      </c>
      <c r="AE53" s="978"/>
      <c r="AF53" s="978"/>
      <c r="AG53" s="978"/>
      <c r="AH53" s="978"/>
      <c r="AI53" s="978"/>
    </row>
    <row r="54" spans="8:35">
      <c r="H54" t="s">
        <v>2787</v>
      </c>
      <c r="P54" s="1142"/>
      <c r="Q54" s="1142"/>
      <c r="AC54" t="s">
        <v>2788</v>
      </c>
      <c r="AE54" s="978"/>
      <c r="AF54" s="978"/>
      <c r="AG54" s="978"/>
      <c r="AH54" s="978"/>
      <c r="AI54" s="978"/>
    </row>
    <row r="55" spans="8:35">
      <c r="H55" t="s">
        <v>2787</v>
      </c>
      <c r="P55" s="1142"/>
      <c r="Q55" s="1142"/>
      <c r="AC55" t="s">
        <v>2788</v>
      </c>
      <c r="AE55" s="978"/>
      <c r="AF55" s="978"/>
      <c r="AG55" s="978"/>
      <c r="AH55" s="978"/>
      <c r="AI55" s="978"/>
    </row>
    <row r="56" spans="8:35">
      <c r="H56" t="s">
        <v>2787</v>
      </c>
      <c r="P56" s="1142"/>
      <c r="Q56" s="1142"/>
      <c r="AC56" t="s">
        <v>2788</v>
      </c>
      <c r="AE56" s="978"/>
      <c r="AF56" s="978"/>
      <c r="AG56" s="978"/>
      <c r="AH56" s="978"/>
      <c r="AI56" s="978"/>
    </row>
    <row r="57" spans="8:35">
      <c r="H57" t="s">
        <v>2787</v>
      </c>
      <c r="P57" s="1142"/>
      <c r="Q57" s="1142"/>
      <c r="AC57" t="s">
        <v>2788</v>
      </c>
      <c r="AE57" s="978"/>
      <c r="AF57" s="978"/>
      <c r="AG57" s="978"/>
      <c r="AH57" s="978"/>
      <c r="AI57" s="978"/>
    </row>
    <row r="58" spans="8:35">
      <c r="H58" t="s">
        <v>2787</v>
      </c>
      <c r="P58" s="1142"/>
      <c r="Q58" s="1142"/>
      <c r="AC58" t="s">
        <v>2788</v>
      </c>
      <c r="AE58" s="978"/>
      <c r="AF58" s="978"/>
      <c r="AG58" s="978"/>
      <c r="AH58" s="978"/>
      <c r="AI58" s="978"/>
    </row>
    <row r="59" spans="8:35">
      <c r="H59" t="s">
        <v>2787</v>
      </c>
      <c r="P59" s="1142"/>
      <c r="Q59" s="1142"/>
      <c r="AC59" t="s">
        <v>2788</v>
      </c>
      <c r="AE59" s="978"/>
      <c r="AF59" s="978"/>
      <c r="AG59" s="978"/>
      <c r="AH59" s="978"/>
      <c r="AI59" s="978"/>
    </row>
    <row r="60" spans="8:35">
      <c r="H60" t="s">
        <v>2787</v>
      </c>
      <c r="P60" s="1142"/>
      <c r="Q60" s="1142"/>
      <c r="AC60" t="s">
        <v>2788</v>
      </c>
      <c r="AE60" s="978"/>
      <c r="AF60" s="978"/>
      <c r="AG60" s="978"/>
      <c r="AH60" s="978"/>
      <c r="AI60" s="978"/>
    </row>
    <row r="61" spans="8:35">
      <c r="H61" t="s">
        <v>2787</v>
      </c>
      <c r="P61" s="1142"/>
      <c r="Q61" s="1142"/>
      <c r="AC61" t="s">
        <v>2788</v>
      </c>
      <c r="AE61" s="978"/>
      <c r="AF61" s="978"/>
      <c r="AG61" s="978"/>
      <c r="AH61" s="978"/>
      <c r="AI61" s="978"/>
    </row>
    <row r="62" spans="8:35">
      <c r="H62" t="s">
        <v>2787</v>
      </c>
      <c r="P62" s="1142"/>
      <c r="Q62" s="1142"/>
      <c r="AC62" t="s">
        <v>2788</v>
      </c>
      <c r="AE62" s="978"/>
      <c r="AF62" s="978"/>
      <c r="AG62" s="978"/>
      <c r="AH62" s="978"/>
      <c r="AI62" s="978"/>
    </row>
    <row r="63" spans="8:35">
      <c r="H63" t="s">
        <v>2787</v>
      </c>
      <c r="P63" s="1142"/>
      <c r="Q63" s="1142"/>
      <c r="AC63" t="s">
        <v>2788</v>
      </c>
      <c r="AE63" s="978"/>
      <c r="AF63" s="978"/>
      <c r="AG63" s="978"/>
      <c r="AH63" s="978"/>
      <c r="AI63" s="978"/>
    </row>
    <row r="64" spans="8:35">
      <c r="H64" t="s">
        <v>2787</v>
      </c>
      <c r="P64" s="1142"/>
      <c r="Q64" s="1142"/>
      <c r="AC64" t="s">
        <v>2788</v>
      </c>
      <c r="AE64" s="978"/>
      <c r="AF64" s="978"/>
      <c r="AG64" s="978"/>
      <c r="AH64" s="978"/>
      <c r="AI64" s="978"/>
    </row>
    <row r="65" spans="8:35">
      <c r="H65" t="s">
        <v>2787</v>
      </c>
      <c r="P65" s="1142"/>
      <c r="Q65" s="1142"/>
      <c r="AC65" t="s">
        <v>2788</v>
      </c>
      <c r="AE65" s="978"/>
      <c r="AF65" s="978"/>
      <c r="AG65" s="978"/>
      <c r="AH65" s="978"/>
      <c r="AI65" s="978"/>
    </row>
    <row r="66" spans="8:35">
      <c r="H66" t="s">
        <v>2787</v>
      </c>
      <c r="P66" s="1142"/>
      <c r="Q66" s="1142"/>
      <c r="AC66" t="s">
        <v>2788</v>
      </c>
      <c r="AE66" s="978"/>
      <c r="AF66" s="978"/>
      <c r="AG66" s="978"/>
      <c r="AH66" s="978"/>
      <c r="AI66" s="978"/>
    </row>
    <row r="67" spans="8:35">
      <c r="H67" t="s">
        <v>2787</v>
      </c>
      <c r="P67" s="1142"/>
      <c r="Q67" s="1142"/>
      <c r="AC67" t="s">
        <v>2788</v>
      </c>
      <c r="AE67" s="978"/>
      <c r="AF67" s="978"/>
      <c r="AG67" s="978"/>
      <c r="AH67" s="978"/>
      <c r="AI67" s="978"/>
    </row>
    <row r="68" spans="8:35">
      <c r="H68" t="s">
        <v>2787</v>
      </c>
      <c r="P68" s="1142"/>
      <c r="Q68" s="1142"/>
      <c r="AC68" t="s">
        <v>2788</v>
      </c>
      <c r="AE68" s="978"/>
      <c r="AF68" s="978"/>
      <c r="AG68" s="978"/>
      <c r="AH68" s="978"/>
      <c r="AI68" s="978"/>
    </row>
    <row r="69" spans="8:35">
      <c r="H69" t="s">
        <v>2787</v>
      </c>
      <c r="P69" s="1142"/>
      <c r="Q69" s="1142"/>
      <c r="AC69" t="s">
        <v>2788</v>
      </c>
      <c r="AE69" s="978"/>
      <c r="AF69" s="978"/>
      <c r="AG69" s="978"/>
      <c r="AH69" s="978"/>
      <c r="AI69" s="978"/>
    </row>
    <row r="70" spans="8:35">
      <c r="H70" t="s">
        <v>2787</v>
      </c>
      <c r="P70" s="1142"/>
      <c r="Q70" s="1142"/>
      <c r="AC70" t="s">
        <v>2788</v>
      </c>
      <c r="AE70" s="978"/>
      <c r="AF70" s="978"/>
      <c r="AG70" s="978"/>
      <c r="AH70" s="978"/>
      <c r="AI70" s="978"/>
    </row>
    <row r="71" spans="8:35">
      <c r="H71" t="s">
        <v>2787</v>
      </c>
      <c r="P71" s="1142"/>
      <c r="Q71" s="1142"/>
      <c r="AC71" t="s">
        <v>2788</v>
      </c>
      <c r="AE71" s="978"/>
      <c r="AF71" s="978"/>
      <c r="AG71" s="978"/>
      <c r="AH71" s="978"/>
      <c r="AI71" s="978"/>
    </row>
    <row r="72" spans="8:35">
      <c r="H72" t="s">
        <v>2787</v>
      </c>
      <c r="P72" s="1142"/>
      <c r="Q72" s="1142"/>
      <c r="AC72" t="s">
        <v>2788</v>
      </c>
      <c r="AE72" s="978"/>
      <c r="AF72" s="978"/>
      <c r="AG72" s="978"/>
      <c r="AH72" s="978"/>
      <c r="AI72" s="978"/>
    </row>
    <row r="73" spans="8:35">
      <c r="H73" t="s">
        <v>2787</v>
      </c>
      <c r="P73" s="1142"/>
      <c r="Q73" s="1142"/>
      <c r="AC73" t="s">
        <v>2788</v>
      </c>
      <c r="AE73" s="978"/>
      <c r="AF73" s="978"/>
      <c r="AG73" s="978"/>
      <c r="AH73" s="978"/>
      <c r="AI73" s="978"/>
    </row>
    <row r="74" spans="8:35">
      <c r="H74" t="s">
        <v>2787</v>
      </c>
      <c r="P74" s="1142"/>
      <c r="Q74" s="1142"/>
      <c r="AC74" t="s">
        <v>2788</v>
      </c>
      <c r="AE74" s="978"/>
      <c r="AF74" s="978"/>
      <c r="AG74" s="978"/>
      <c r="AH74" s="978"/>
      <c r="AI74" s="978"/>
    </row>
    <row r="75" spans="8:35">
      <c r="H75" t="s">
        <v>2787</v>
      </c>
      <c r="P75" s="1142"/>
      <c r="Q75" s="1142"/>
      <c r="AC75" t="s">
        <v>2788</v>
      </c>
      <c r="AE75" s="978"/>
      <c r="AF75" s="978"/>
      <c r="AG75" s="978"/>
      <c r="AH75" s="978"/>
      <c r="AI75" s="978"/>
    </row>
    <row r="76" spans="8:35">
      <c r="H76" t="s">
        <v>2787</v>
      </c>
      <c r="P76" s="1142"/>
      <c r="Q76" s="1142"/>
      <c r="AC76" t="s">
        <v>2788</v>
      </c>
      <c r="AE76" s="978"/>
      <c r="AF76" s="978"/>
      <c r="AG76" s="978"/>
      <c r="AH76" s="978"/>
      <c r="AI76" s="978"/>
    </row>
    <row r="77" spans="8:35">
      <c r="H77" t="s">
        <v>2787</v>
      </c>
      <c r="P77" s="1142"/>
      <c r="Q77" s="1142"/>
      <c r="AC77" t="s">
        <v>2788</v>
      </c>
      <c r="AE77" s="978"/>
      <c r="AF77" s="978"/>
      <c r="AG77" s="978"/>
      <c r="AH77" s="978"/>
      <c r="AI77" s="978"/>
    </row>
    <row r="78" spans="8:35">
      <c r="H78" t="s">
        <v>2787</v>
      </c>
      <c r="P78" s="1142"/>
      <c r="Q78" s="1142"/>
      <c r="AC78" t="s">
        <v>2788</v>
      </c>
      <c r="AE78" s="978"/>
      <c r="AF78" s="978"/>
      <c r="AG78" s="978"/>
      <c r="AH78" s="978"/>
      <c r="AI78" s="978"/>
    </row>
    <row r="79" spans="8:35">
      <c r="H79" t="s">
        <v>2787</v>
      </c>
      <c r="P79" s="1142"/>
      <c r="Q79" s="1142"/>
      <c r="AC79" t="s">
        <v>2788</v>
      </c>
      <c r="AE79" s="978"/>
      <c r="AF79" s="978"/>
      <c r="AG79" s="978"/>
      <c r="AH79" s="978"/>
      <c r="AI79" s="978"/>
    </row>
    <row r="80" spans="8:35">
      <c r="H80" t="s">
        <v>2787</v>
      </c>
      <c r="P80" s="1142"/>
      <c r="Q80" s="1142"/>
      <c r="AC80" t="s">
        <v>2788</v>
      </c>
      <c r="AE80" s="978"/>
      <c r="AF80" s="978"/>
      <c r="AG80" s="978"/>
      <c r="AH80" s="978"/>
      <c r="AI80" s="978"/>
    </row>
    <row r="81" spans="1:35">
      <c r="H81" t="s">
        <v>2787</v>
      </c>
      <c r="P81" s="1142"/>
      <c r="Q81" s="1142"/>
      <c r="AC81" t="s">
        <v>2788</v>
      </c>
      <c r="AE81" s="978"/>
      <c r="AF81" s="978"/>
      <c r="AG81" s="978"/>
      <c r="AH81" s="978"/>
      <c r="AI81" s="978"/>
    </row>
    <row r="82" spans="1:35">
      <c r="H82" t="s">
        <v>2787</v>
      </c>
      <c r="P82" s="1142"/>
      <c r="Q82" s="1142"/>
      <c r="AC82" t="s">
        <v>2788</v>
      </c>
      <c r="AE82" s="978"/>
      <c r="AF82" s="978"/>
      <c r="AG82" s="978"/>
      <c r="AH82" s="978"/>
      <c r="AI82" s="978"/>
    </row>
    <row r="83" spans="1:35">
      <c r="H83" t="s">
        <v>2787</v>
      </c>
      <c r="P83" s="1142"/>
      <c r="Q83" s="1142"/>
      <c r="AC83" t="s">
        <v>2788</v>
      </c>
      <c r="AE83" s="978"/>
      <c r="AF83" s="978"/>
      <c r="AG83" s="978"/>
      <c r="AH83" s="978"/>
      <c r="AI83" s="978"/>
    </row>
    <row r="85" spans="1:35" s="1" customFormat="1">
      <c r="A85" s="42"/>
      <c r="B85" s="48" t="s">
        <v>2789</v>
      </c>
      <c r="P85" s="70"/>
      <c r="Q85" s="70"/>
    </row>
    <row r="87" spans="1:35">
      <c r="H87" t="s">
        <v>2790</v>
      </c>
      <c r="P87" s="984">
        <f t="shared" ref="P87:Q102" si="0">P13</f>
        <v>0</v>
      </c>
      <c r="Q87" s="984">
        <f t="shared" si="0"/>
        <v>0</v>
      </c>
      <c r="AC87" t="s">
        <v>2791</v>
      </c>
      <c r="AE87" s="978"/>
      <c r="AF87" s="978"/>
      <c r="AG87" s="978"/>
      <c r="AH87" s="978"/>
      <c r="AI87" s="978"/>
    </row>
    <row r="88" spans="1:35">
      <c r="H88" t="s">
        <v>2790</v>
      </c>
      <c r="P88" s="984">
        <f t="shared" si="0"/>
        <v>0</v>
      </c>
      <c r="Q88" s="984">
        <f t="shared" si="0"/>
        <v>0</v>
      </c>
      <c r="AC88" t="s">
        <v>2791</v>
      </c>
      <c r="AE88" s="978"/>
      <c r="AF88" s="978"/>
      <c r="AG88" s="978"/>
      <c r="AH88" s="978"/>
      <c r="AI88" s="978"/>
    </row>
    <row r="89" spans="1:35">
      <c r="H89" t="s">
        <v>2790</v>
      </c>
      <c r="P89" s="984">
        <f t="shared" si="0"/>
        <v>0</v>
      </c>
      <c r="Q89" s="984">
        <f t="shared" si="0"/>
        <v>0</v>
      </c>
      <c r="AC89" t="s">
        <v>2791</v>
      </c>
      <c r="AE89" s="978"/>
      <c r="AF89" s="978"/>
      <c r="AG89" s="978"/>
      <c r="AH89" s="978"/>
      <c r="AI89" s="978"/>
    </row>
    <row r="90" spans="1:35">
      <c r="H90" t="s">
        <v>2790</v>
      </c>
      <c r="P90" s="984">
        <f t="shared" si="0"/>
        <v>0</v>
      </c>
      <c r="Q90" s="984">
        <f t="shared" si="0"/>
        <v>0</v>
      </c>
      <c r="AC90" t="s">
        <v>2791</v>
      </c>
      <c r="AE90" s="978"/>
      <c r="AF90" s="978"/>
      <c r="AG90" s="978"/>
      <c r="AH90" s="978"/>
      <c r="AI90" s="978"/>
    </row>
    <row r="91" spans="1:35">
      <c r="H91" t="s">
        <v>2790</v>
      </c>
      <c r="P91" s="984">
        <f t="shared" si="0"/>
        <v>0</v>
      </c>
      <c r="Q91" s="984">
        <f t="shared" si="0"/>
        <v>0</v>
      </c>
      <c r="AC91" t="s">
        <v>2791</v>
      </c>
      <c r="AE91" s="978"/>
      <c r="AF91" s="978"/>
      <c r="AG91" s="978"/>
      <c r="AH91" s="978"/>
      <c r="AI91" s="978"/>
    </row>
    <row r="92" spans="1:35">
      <c r="H92" t="s">
        <v>2790</v>
      </c>
      <c r="P92" s="984">
        <f t="shared" si="0"/>
        <v>0</v>
      </c>
      <c r="Q92" s="984">
        <f t="shared" si="0"/>
        <v>0</v>
      </c>
      <c r="AC92" t="s">
        <v>2791</v>
      </c>
      <c r="AE92" s="978"/>
      <c r="AF92" s="978"/>
      <c r="AG92" s="978"/>
      <c r="AH92" s="978"/>
      <c r="AI92" s="978"/>
    </row>
    <row r="93" spans="1:35">
      <c r="H93" t="s">
        <v>2790</v>
      </c>
      <c r="P93" s="984">
        <f t="shared" si="0"/>
        <v>0</v>
      </c>
      <c r="Q93" s="984">
        <f t="shared" si="0"/>
        <v>0</v>
      </c>
      <c r="AC93" t="s">
        <v>2791</v>
      </c>
      <c r="AE93" s="978"/>
      <c r="AF93" s="978"/>
      <c r="AG93" s="978"/>
      <c r="AH93" s="978"/>
      <c r="AI93" s="978"/>
    </row>
    <row r="94" spans="1:35">
      <c r="H94" t="s">
        <v>2790</v>
      </c>
      <c r="P94" s="984">
        <f t="shared" si="0"/>
        <v>0</v>
      </c>
      <c r="Q94" s="984">
        <f t="shared" si="0"/>
        <v>0</v>
      </c>
      <c r="AC94" t="s">
        <v>2791</v>
      </c>
      <c r="AE94" s="978"/>
      <c r="AF94" s="978"/>
      <c r="AG94" s="978"/>
      <c r="AH94" s="978"/>
      <c r="AI94" s="978"/>
    </row>
    <row r="95" spans="1:35">
      <c r="H95" t="s">
        <v>2790</v>
      </c>
      <c r="P95" s="984">
        <f t="shared" si="0"/>
        <v>0</v>
      </c>
      <c r="Q95" s="984">
        <f t="shared" si="0"/>
        <v>0</v>
      </c>
      <c r="AC95" t="s">
        <v>2791</v>
      </c>
      <c r="AE95" s="978"/>
      <c r="AF95" s="978"/>
      <c r="AG95" s="978"/>
      <c r="AH95" s="978"/>
      <c r="AI95" s="978"/>
    </row>
    <row r="96" spans="1:35">
      <c r="H96" t="s">
        <v>2790</v>
      </c>
      <c r="P96" s="984">
        <f t="shared" si="0"/>
        <v>0</v>
      </c>
      <c r="Q96" s="984">
        <f t="shared" si="0"/>
        <v>0</v>
      </c>
      <c r="AC96" t="s">
        <v>2791</v>
      </c>
      <c r="AE96" s="978"/>
      <c r="AF96" s="978"/>
      <c r="AG96" s="978"/>
      <c r="AH96" s="978"/>
      <c r="AI96" s="978"/>
    </row>
    <row r="97" spans="8:35">
      <c r="H97" t="s">
        <v>2790</v>
      </c>
      <c r="P97" s="984">
        <f t="shared" si="0"/>
        <v>0</v>
      </c>
      <c r="Q97" s="984">
        <f t="shared" si="0"/>
        <v>0</v>
      </c>
      <c r="AC97" t="s">
        <v>2791</v>
      </c>
      <c r="AE97" s="978"/>
      <c r="AF97" s="978"/>
      <c r="AG97" s="978"/>
      <c r="AH97" s="978"/>
      <c r="AI97" s="978"/>
    </row>
    <row r="98" spans="8:35">
      <c r="H98" t="s">
        <v>2790</v>
      </c>
      <c r="P98" s="984">
        <f t="shared" si="0"/>
        <v>0</v>
      </c>
      <c r="Q98" s="984">
        <f t="shared" si="0"/>
        <v>0</v>
      </c>
      <c r="AC98" t="s">
        <v>2791</v>
      </c>
      <c r="AE98" s="978"/>
      <c r="AF98" s="978"/>
      <c r="AG98" s="978"/>
      <c r="AH98" s="978"/>
      <c r="AI98" s="978"/>
    </row>
    <row r="99" spans="8:35">
      <c r="H99" t="s">
        <v>2790</v>
      </c>
      <c r="P99" s="984">
        <f t="shared" si="0"/>
        <v>0</v>
      </c>
      <c r="Q99" s="984">
        <f t="shared" si="0"/>
        <v>0</v>
      </c>
      <c r="AC99" t="s">
        <v>2791</v>
      </c>
      <c r="AE99" s="978"/>
      <c r="AF99" s="978"/>
      <c r="AG99" s="978"/>
      <c r="AH99" s="978"/>
      <c r="AI99" s="978"/>
    </row>
    <row r="100" spans="8:35">
      <c r="H100" t="s">
        <v>2790</v>
      </c>
      <c r="P100" s="984">
        <f t="shared" si="0"/>
        <v>0</v>
      </c>
      <c r="Q100" s="984">
        <f t="shared" si="0"/>
        <v>0</v>
      </c>
      <c r="AC100" t="s">
        <v>2791</v>
      </c>
      <c r="AE100" s="978"/>
      <c r="AF100" s="978"/>
      <c r="AG100" s="978"/>
      <c r="AH100" s="978"/>
      <c r="AI100" s="978"/>
    </row>
    <row r="101" spans="8:35">
      <c r="H101" t="s">
        <v>2790</v>
      </c>
      <c r="P101" s="984">
        <f t="shared" si="0"/>
        <v>0</v>
      </c>
      <c r="Q101" s="984">
        <f t="shared" si="0"/>
        <v>0</v>
      </c>
      <c r="AC101" t="s">
        <v>2791</v>
      </c>
      <c r="AE101" s="978"/>
      <c r="AF101" s="978"/>
      <c r="AG101" s="978"/>
      <c r="AH101" s="978"/>
      <c r="AI101" s="978"/>
    </row>
    <row r="102" spans="8:35">
      <c r="H102" t="s">
        <v>2790</v>
      </c>
      <c r="P102" s="984">
        <f t="shared" si="0"/>
        <v>0</v>
      </c>
      <c r="Q102" s="984">
        <f t="shared" si="0"/>
        <v>0</v>
      </c>
      <c r="AC102" t="s">
        <v>2791</v>
      </c>
      <c r="AE102" s="978"/>
      <c r="AF102" s="978"/>
      <c r="AG102" s="978"/>
      <c r="AH102" s="978"/>
      <c r="AI102" s="978"/>
    </row>
    <row r="103" spans="8:35">
      <c r="H103" t="s">
        <v>2790</v>
      </c>
      <c r="P103" s="984">
        <f t="shared" ref="P103:Q118" si="1">P29</f>
        <v>0</v>
      </c>
      <c r="Q103" s="984">
        <f t="shared" si="1"/>
        <v>0</v>
      </c>
      <c r="AC103" t="s">
        <v>2791</v>
      </c>
      <c r="AE103" s="978"/>
      <c r="AF103" s="978"/>
      <c r="AG103" s="978"/>
      <c r="AH103" s="978"/>
      <c r="AI103" s="978"/>
    </row>
    <row r="104" spans="8:35">
      <c r="H104" t="s">
        <v>2790</v>
      </c>
      <c r="P104" s="984">
        <f t="shared" si="1"/>
        <v>0</v>
      </c>
      <c r="Q104" s="984">
        <f t="shared" si="1"/>
        <v>0</v>
      </c>
      <c r="AC104" t="s">
        <v>2791</v>
      </c>
      <c r="AE104" s="978"/>
      <c r="AF104" s="978"/>
      <c r="AG104" s="978"/>
      <c r="AH104" s="978"/>
      <c r="AI104" s="978"/>
    </row>
    <row r="105" spans="8:35">
      <c r="H105" t="s">
        <v>2790</v>
      </c>
      <c r="P105" s="984">
        <f t="shared" si="1"/>
        <v>0</v>
      </c>
      <c r="Q105" s="984">
        <f t="shared" si="1"/>
        <v>0</v>
      </c>
      <c r="AC105" t="s">
        <v>2791</v>
      </c>
      <c r="AE105" s="978"/>
      <c r="AF105" s="978"/>
      <c r="AG105" s="978"/>
      <c r="AH105" s="978"/>
      <c r="AI105" s="978"/>
    </row>
    <row r="106" spans="8:35">
      <c r="H106" t="s">
        <v>2790</v>
      </c>
      <c r="P106" s="984">
        <f t="shared" si="1"/>
        <v>0</v>
      </c>
      <c r="Q106" s="984">
        <f t="shared" si="1"/>
        <v>0</v>
      </c>
      <c r="AC106" t="s">
        <v>2791</v>
      </c>
      <c r="AE106" s="978"/>
      <c r="AF106" s="978"/>
      <c r="AG106" s="978"/>
      <c r="AH106" s="978"/>
      <c r="AI106" s="978"/>
    </row>
    <row r="107" spans="8:35">
      <c r="H107" t="s">
        <v>2790</v>
      </c>
      <c r="P107" s="984">
        <f t="shared" si="1"/>
        <v>0</v>
      </c>
      <c r="Q107" s="984">
        <f t="shared" si="1"/>
        <v>0</v>
      </c>
      <c r="AC107" t="s">
        <v>2791</v>
      </c>
      <c r="AE107" s="978"/>
      <c r="AF107" s="978"/>
      <c r="AG107" s="978"/>
      <c r="AH107" s="978"/>
      <c r="AI107" s="978"/>
    </row>
    <row r="108" spans="8:35">
      <c r="H108" t="s">
        <v>2790</v>
      </c>
      <c r="P108" s="984">
        <f t="shared" si="1"/>
        <v>0</v>
      </c>
      <c r="Q108" s="984">
        <f t="shared" si="1"/>
        <v>0</v>
      </c>
      <c r="AC108" t="s">
        <v>2791</v>
      </c>
      <c r="AE108" s="978"/>
      <c r="AF108" s="978"/>
      <c r="AG108" s="978"/>
      <c r="AH108" s="978"/>
      <c r="AI108" s="978"/>
    </row>
    <row r="109" spans="8:35">
      <c r="H109" t="s">
        <v>2790</v>
      </c>
      <c r="P109" s="984">
        <f t="shared" si="1"/>
        <v>0</v>
      </c>
      <c r="Q109" s="984">
        <f t="shared" si="1"/>
        <v>0</v>
      </c>
      <c r="AC109" t="s">
        <v>2791</v>
      </c>
      <c r="AE109" s="978"/>
      <c r="AF109" s="978"/>
      <c r="AG109" s="978"/>
      <c r="AH109" s="978"/>
      <c r="AI109" s="978"/>
    </row>
    <row r="110" spans="8:35">
      <c r="H110" t="s">
        <v>2790</v>
      </c>
      <c r="P110" s="984">
        <f t="shared" si="1"/>
        <v>0</v>
      </c>
      <c r="Q110" s="984">
        <f t="shared" si="1"/>
        <v>0</v>
      </c>
      <c r="AC110" t="s">
        <v>2791</v>
      </c>
      <c r="AE110" s="978"/>
      <c r="AF110" s="978"/>
      <c r="AG110" s="978"/>
      <c r="AH110" s="978"/>
      <c r="AI110" s="978"/>
    </row>
    <row r="111" spans="8:35">
      <c r="H111" t="s">
        <v>2790</v>
      </c>
      <c r="P111" s="984">
        <f t="shared" si="1"/>
        <v>0</v>
      </c>
      <c r="Q111" s="984">
        <f t="shared" si="1"/>
        <v>0</v>
      </c>
      <c r="AC111" t="s">
        <v>2791</v>
      </c>
      <c r="AE111" s="978"/>
      <c r="AF111" s="978"/>
      <c r="AG111" s="978"/>
      <c r="AH111" s="978"/>
      <c r="AI111" s="978"/>
    </row>
    <row r="112" spans="8:35">
      <c r="H112" t="s">
        <v>2790</v>
      </c>
      <c r="P112" s="984">
        <f t="shared" si="1"/>
        <v>0</v>
      </c>
      <c r="Q112" s="984">
        <f t="shared" si="1"/>
        <v>0</v>
      </c>
      <c r="AC112" t="s">
        <v>2791</v>
      </c>
      <c r="AE112" s="978"/>
      <c r="AF112" s="978"/>
      <c r="AG112" s="978"/>
      <c r="AH112" s="978"/>
      <c r="AI112" s="978"/>
    </row>
    <row r="113" spans="8:35">
      <c r="H113" t="s">
        <v>2790</v>
      </c>
      <c r="P113" s="984">
        <f t="shared" si="1"/>
        <v>0</v>
      </c>
      <c r="Q113" s="984">
        <f t="shared" si="1"/>
        <v>0</v>
      </c>
      <c r="AC113" t="s">
        <v>2791</v>
      </c>
      <c r="AE113" s="978"/>
      <c r="AF113" s="978"/>
      <c r="AG113" s="978"/>
      <c r="AH113" s="978"/>
      <c r="AI113" s="978"/>
    </row>
    <row r="114" spans="8:35">
      <c r="H114" t="s">
        <v>2790</v>
      </c>
      <c r="P114" s="984">
        <f t="shared" si="1"/>
        <v>0</v>
      </c>
      <c r="Q114" s="984">
        <f t="shared" si="1"/>
        <v>0</v>
      </c>
      <c r="AC114" t="s">
        <v>2791</v>
      </c>
      <c r="AE114" s="978"/>
      <c r="AF114" s="978"/>
      <c r="AG114" s="978"/>
      <c r="AH114" s="978"/>
      <c r="AI114" s="978"/>
    </row>
    <row r="115" spans="8:35">
      <c r="H115" t="s">
        <v>2790</v>
      </c>
      <c r="P115" s="984">
        <f t="shared" si="1"/>
        <v>0</v>
      </c>
      <c r="Q115" s="984">
        <f t="shared" si="1"/>
        <v>0</v>
      </c>
      <c r="AC115" t="s">
        <v>2791</v>
      </c>
      <c r="AE115" s="978"/>
      <c r="AF115" s="978"/>
      <c r="AG115" s="978"/>
      <c r="AH115" s="978"/>
      <c r="AI115" s="978"/>
    </row>
    <row r="116" spans="8:35">
      <c r="H116" t="s">
        <v>2790</v>
      </c>
      <c r="P116" s="984">
        <f t="shared" si="1"/>
        <v>0</v>
      </c>
      <c r="Q116" s="984">
        <f t="shared" si="1"/>
        <v>0</v>
      </c>
      <c r="AC116" t="s">
        <v>2791</v>
      </c>
      <c r="AE116" s="978"/>
      <c r="AF116" s="978"/>
      <c r="AG116" s="978"/>
      <c r="AH116" s="978"/>
      <c r="AI116" s="978"/>
    </row>
    <row r="117" spans="8:35">
      <c r="H117" t="s">
        <v>2790</v>
      </c>
      <c r="P117" s="984">
        <f t="shared" si="1"/>
        <v>0</v>
      </c>
      <c r="Q117" s="984">
        <f t="shared" si="1"/>
        <v>0</v>
      </c>
      <c r="AC117" t="s">
        <v>2791</v>
      </c>
      <c r="AE117" s="978"/>
      <c r="AF117" s="978"/>
      <c r="AG117" s="978"/>
      <c r="AH117" s="978"/>
      <c r="AI117" s="978"/>
    </row>
    <row r="118" spans="8:35">
      <c r="H118" t="s">
        <v>2790</v>
      </c>
      <c r="P118" s="984">
        <f t="shared" si="1"/>
        <v>0</v>
      </c>
      <c r="Q118" s="984">
        <f t="shared" si="1"/>
        <v>0</v>
      </c>
      <c r="AC118" t="s">
        <v>2791</v>
      </c>
      <c r="AE118" s="978"/>
      <c r="AF118" s="978"/>
      <c r="AG118" s="978"/>
      <c r="AH118" s="978"/>
      <c r="AI118" s="978"/>
    </row>
    <row r="119" spans="8:35">
      <c r="H119" t="s">
        <v>2790</v>
      </c>
      <c r="P119" s="984">
        <f t="shared" ref="P119:Q134" si="2">P45</f>
        <v>0</v>
      </c>
      <c r="Q119" s="984">
        <f t="shared" si="2"/>
        <v>0</v>
      </c>
      <c r="AC119" t="s">
        <v>2791</v>
      </c>
      <c r="AE119" s="978"/>
      <c r="AF119" s="978"/>
      <c r="AG119" s="978"/>
      <c r="AH119" s="978"/>
      <c r="AI119" s="978"/>
    </row>
    <row r="120" spans="8:35">
      <c r="H120" t="s">
        <v>2790</v>
      </c>
      <c r="P120" s="984">
        <f t="shared" si="2"/>
        <v>0</v>
      </c>
      <c r="Q120" s="984">
        <f t="shared" si="2"/>
        <v>0</v>
      </c>
      <c r="AC120" t="s">
        <v>2791</v>
      </c>
      <c r="AE120" s="978"/>
      <c r="AF120" s="978"/>
      <c r="AG120" s="978"/>
      <c r="AH120" s="978"/>
      <c r="AI120" s="978"/>
    </row>
    <row r="121" spans="8:35">
      <c r="H121" t="s">
        <v>2790</v>
      </c>
      <c r="P121" s="984">
        <f t="shared" si="2"/>
        <v>0</v>
      </c>
      <c r="Q121" s="984">
        <f t="shared" si="2"/>
        <v>0</v>
      </c>
      <c r="AC121" t="s">
        <v>2791</v>
      </c>
      <c r="AE121" s="978"/>
      <c r="AF121" s="978"/>
      <c r="AG121" s="978"/>
      <c r="AH121" s="978"/>
      <c r="AI121" s="978"/>
    </row>
    <row r="122" spans="8:35">
      <c r="H122" t="s">
        <v>2790</v>
      </c>
      <c r="P122" s="984">
        <f t="shared" si="2"/>
        <v>0</v>
      </c>
      <c r="Q122" s="984">
        <f t="shared" si="2"/>
        <v>0</v>
      </c>
      <c r="AC122" t="s">
        <v>2791</v>
      </c>
      <c r="AE122" s="978"/>
      <c r="AF122" s="978"/>
      <c r="AG122" s="978"/>
      <c r="AH122" s="978"/>
      <c r="AI122" s="978"/>
    </row>
    <row r="123" spans="8:35">
      <c r="H123" t="s">
        <v>2790</v>
      </c>
      <c r="P123" s="984">
        <f t="shared" si="2"/>
        <v>0</v>
      </c>
      <c r="Q123" s="984">
        <f t="shared" si="2"/>
        <v>0</v>
      </c>
      <c r="AC123" t="s">
        <v>2791</v>
      </c>
      <c r="AE123" s="978"/>
      <c r="AF123" s="978"/>
      <c r="AG123" s="978"/>
      <c r="AH123" s="978"/>
      <c r="AI123" s="978"/>
    </row>
    <row r="124" spans="8:35">
      <c r="H124" t="s">
        <v>2790</v>
      </c>
      <c r="P124" s="984">
        <f t="shared" si="2"/>
        <v>0</v>
      </c>
      <c r="Q124" s="984">
        <f t="shared" si="2"/>
        <v>0</v>
      </c>
      <c r="AC124" t="s">
        <v>2791</v>
      </c>
      <c r="AE124" s="978"/>
      <c r="AF124" s="978"/>
      <c r="AG124" s="978"/>
      <c r="AH124" s="978"/>
      <c r="AI124" s="978"/>
    </row>
    <row r="125" spans="8:35">
      <c r="H125" t="s">
        <v>2790</v>
      </c>
      <c r="P125" s="984">
        <f t="shared" si="2"/>
        <v>0</v>
      </c>
      <c r="Q125" s="984">
        <f t="shared" si="2"/>
        <v>0</v>
      </c>
      <c r="AC125" t="s">
        <v>2791</v>
      </c>
      <c r="AE125" s="978"/>
      <c r="AF125" s="978"/>
      <c r="AG125" s="978"/>
      <c r="AH125" s="978"/>
      <c r="AI125" s="978"/>
    </row>
    <row r="126" spans="8:35">
      <c r="H126" t="s">
        <v>2790</v>
      </c>
      <c r="P126" s="984">
        <f t="shared" si="2"/>
        <v>0</v>
      </c>
      <c r="Q126" s="984">
        <f t="shared" si="2"/>
        <v>0</v>
      </c>
      <c r="AC126" t="s">
        <v>2791</v>
      </c>
      <c r="AE126" s="978"/>
      <c r="AF126" s="978"/>
      <c r="AG126" s="978"/>
      <c r="AH126" s="978"/>
      <c r="AI126" s="978"/>
    </row>
    <row r="127" spans="8:35">
      <c r="H127" t="s">
        <v>2790</v>
      </c>
      <c r="P127" s="984">
        <f t="shared" si="2"/>
        <v>0</v>
      </c>
      <c r="Q127" s="984">
        <f t="shared" si="2"/>
        <v>0</v>
      </c>
      <c r="AC127" t="s">
        <v>2791</v>
      </c>
      <c r="AE127" s="978"/>
      <c r="AF127" s="978"/>
      <c r="AG127" s="978"/>
      <c r="AH127" s="978"/>
      <c r="AI127" s="978"/>
    </row>
    <row r="128" spans="8:35">
      <c r="H128" t="s">
        <v>2790</v>
      </c>
      <c r="P128" s="984">
        <f t="shared" si="2"/>
        <v>0</v>
      </c>
      <c r="Q128" s="984">
        <f t="shared" si="2"/>
        <v>0</v>
      </c>
      <c r="AC128" t="s">
        <v>2791</v>
      </c>
      <c r="AE128" s="978"/>
      <c r="AF128" s="978"/>
      <c r="AG128" s="978"/>
      <c r="AH128" s="978"/>
      <c r="AI128" s="978"/>
    </row>
    <row r="129" spans="8:35">
      <c r="H129" t="s">
        <v>2790</v>
      </c>
      <c r="P129" s="984">
        <f t="shared" si="2"/>
        <v>0</v>
      </c>
      <c r="Q129" s="984">
        <f t="shared" si="2"/>
        <v>0</v>
      </c>
      <c r="AC129" t="s">
        <v>2791</v>
      </c>
      <c r="AE129" s="978"/>
      <c r="AF129" s="978"/>
      <c r="AG129" s="978"/>
      <c r="AH129" s="978"/>
      <c r="AI129" s="978"/>
    </row>
    <row r="130" spans="8:35">
      <c r="H130" t="s">
        <v>2790</v>
      </c>
      <c r="P130" s="984">
        <f t="shared" si="2"/>
        <v>0</v>
      </c>
      <c r="Q130" s="984">
        <f t="shared" si="2"/>
        <v>0</v>
      </c>
      <c r="AC130" t="s">
        <v>2791</v>
      </c>
      <c r="AE130" s="978"/>
      <c r="AF130" s="978"/>
      <c r="AG130" s="978"/>
      <c r="AH130" s="978"/>
      <c r="AI130" s="978"/>
    </row>
    <row r="131" spans="8:35">
      <c r="H131" t="s">
        <v>2790</v>
      </c>
      <c r="P131" s="984">
        <f t="shared" si="2"/>
        <v>0</v>
      </c>
      <c r="Q131" s="984">
        <f t="shared" si="2"/>
        <v>0</v>
      </c>
      <c r="AC131" t="s">
        <v>2791</v>
      </c>
      <c r="AE131" s="978"/>
      <c r="AF131" s="978"/>
      <c r="AG131" s="978"/>
      <c r="AH131" s="978"/>
      <c r="AI131" s="978"/>
    </row>
    <row r="132" spans="8:35">
      <c r="H132" t="s">
        <v>2790</v>
      </c>
      <c r="P132" s="984">
        <f t="shared" si="2"/>
        <v>0</v>
      </c>
      <c r="Q132" s="984">
        <f t="shared" si="2"/>
        <v>0</v>
      </c>
      <c r="AC132" t="s">
        <v>2791</v>
      </c>
      <c r="AE132" s="978"/>
      <c r="AF132" s="978"/>
      <c r="AG132" s="978"/>
      <c r="AH132" s="978"/>
      <c r="AI132" s="978"/>
    </row>
    <row r="133" spans="8:35">
      <c r="H133" t="s">
        <v>2790</v>
      </c>
      <c r="P133" s="984">
        <f t="shared" si="2"/>
        <v>0</v>
      </c>
      <c r="Q133" s="984">
        <f t="shared" si="2"/>
        <v>0</v>
      </c>
      <c r="AC133" t="s">
        <v>2791</v>
      </c>
      <c r="AE133" s="978"/>
      <c r="AF133" s="978"/>
      <c r="AG133" s="978"/>
      <c r="AH133" s="978"/>
      <c r="AI133" s="978"/>
    </row>
    <row r="134" spans="8:35">
      <c r="H134" t="s">
        <v>2790</v>
      </c>
      <c r="P134" s="984">
        <f t="shared" si="2"/>
        <v>0</v>
      </c>
      <c r="Q134" s="984">
        <f t="shared" si="2"/>
        <v>0</v>
      </c>
      <c r="AC134" t="s">
        <v>2791</v>
      </c>
      <c r="AE134" s="978"/>
      <c r="AF134" s="978"/>
      <c r="AG134" s="978"/>
      <c r="AH134" s="978"/>
      <c r="AI134" s="978"/>
    </row>
    <row r="135" spans="8:35">
      <c r="H135" t="s">
        <v>2790</v>
      </c>
      <c r="P135" s="984">
        <f t="shared" ref="P135:Q150" si="3">P61</f>
        <v>0</v>
      </c>
      <c r="Q135" s="984">
        <f t="shared" si="3"/>
        <v>0</v>
      </c>
      <c r="AC135" t="s">
        <v>2791</v>
      </c>
      <c r="AE135" s="978"/>
      <c r="AF135" s="978"/>
      <c r="AG135" s="978"/>
      <c r="AH135" s="978"/>
      <c r="AI135" s="978"/>
    </row>
    <row r="136" spans="8:35">
      <c r="H136" t="s">
        <v>2790</v>
      </c>
      <c r="P136" s="984">
        <f t="shared" si="3"/>
        <v>0</v>
      </c>
      <c r="Q136" s="984">
        <f t="shared" si="3"/>
        <v>0</v>
      </c>
      <c r="AC136" t="s">
        <v>2791</v>
      </c>
      <c r="AE136" s="978"/>
      <c r="AF136" s="978"/>
      <c r="AG136" s="978"/>
      <c r="AH136" s="978"/>
      <c r="AI136" s="978"/>
    </row>
    <row r="137" spans="8:35">
      <c r="H137" t="s">
        <v>2790</v>
      </c>
      <c r="P137" s="984">
        <f t="shared" si="3"/>
        <v>0</v>
      </c>
      <c r="Q137" s="984">
        <f t="shared" si="3"/>
        <v>0</v>
      </c>
      <c r="AC137" t="s">
        <v>2791</v>
      </c>
      <c r="AE137" s="978"/>
      <c r="AF137" s="978"/>
      <c r="AG137" s="978"/>
      <c r="AH137" s="978"/>
      <c r="AI137" s="978"/>
    </row>
    <row r="138" spans="8:35">
      <c r="H138" t="s">
        <v>2790</v>
      </c>
      <c r="P138" s="984">
        <f t="shared" si="3"/>
        <v>0</v>
      </c>
      <c r="Q138" s="984">
        <f t="shared" si="3"/>
        <v>0</v>
      </c>
      <c r="AC138" t="s">
        <v>2791</v>
      </c>
      <c r="AE138" s="978"/>
      <c r="AF138" s="978"/>
      <c r="AG138" s="978"/>
      <c r="AH138" s="978"/>
      <c r="AI138" s="978"/>
    </row>
    <row r="139" spans="8:35">
      <c r="H139" t="s">
        <v>2790</v>
      </c>
      <c r="P139" s="984">
        <f t="shared" si="3"/>
        <v>0</v>
      </c>
      <c r="Q139" s="984">
        <f t="shared" si="3"/>
        <v>0</v>
      </c>
      <c r="AC139" t="s">
        <v>2791</v>
      </c>
      <c r="AE139" s="978"/>
      <c r="AF139" s="978"/>
      <c r="AG139" s="978"/>
      <c r="AH139" s="978"/>
      <c r="AI139" s="978"/>
    </row>
    <row r="140" spans="8:35">
      <c r="H140" t="s">
        <v>2790</v>
      </c>
      <c r="P140" s="984">
        <f t="shared" si="3"/>
        <v>0</v>
      </c>
      <c r="Q140" s="984">
        <f t="shared" si="3"/>
        <v>0</v>
      </c>
      <c r="AC140" t="s">
        <v>2791</v>
      </c>
      <c r="AE140" s="978"/>
      <c r="AF140" s="978"/>
      <c r="AG140" s="978"/>
      <c r="AH140" s="978"/>
      <c r="AI140" s="978"/>
    </row>
    <row r="141" spans="8:35">
      <c r="H141" t="s">
        <v>2790</v>
      </c>
      <c r="P141" s="984">
        <f t="shared" si="3"/>
        <v>0</v>
      </c>
      <c r="Q141" s="984">
        <f t="shared" si="3"/>
        <v>0</v>
      </c>
      <c r="AC141" t="s">
        <v>2791</v>
      </c>
      <c r="AE141" s="978"/>
      <c r="AF141" s="978"/>
      <c r="AG141" s="978"/>
      <c r="AH141" s="978"/>
      <c r="AI141" s="978"/>
    </row>
    <row r="142" spans="8:35">
      <c r="H142" t="s">
        <v>2790</v>
      </c>
      <c r="P142" s="984">
        <f t="shared" si="3"/>
        <v>0</v>
      </c>
      <c r="Q142" s="984">
        <f t="shared" si="3"/>
        <v>0</v>
      </c>
      <c r="AC142" t="s">
        <v>2791</v>
      </c>
      <c r="AE142" s="978"/>
      <c r="AF142" s="978"/>
      <c r="AG142" s="978"/>
      <c r="AH142" s="978"/>
      <c r="AI142" s="978"/>
    </row>
    <row r="143" spans="8:35">
      <c r="H143" t="s">
        <v>2790</v>
      </c>
      <c r="P143" s="984">
        <f t="shared" si="3"/>
        <v>0</v>
      </c>
      <c r="Q143" s="984">
        <f t="shared" si="3"/>
        <v>0</v>
      </c>
      <c r="AC143" t="s">
        <v>2791</v>
      </c>
      <c r="AE143" s="978"/>
      <c r="AF143" s="978"/>
      <c r="AG143" s="978"/>
      <c r="AH143" s="978"/>
      <c r="AI143" s="978"/>
    </row>
    <row r="144" spans="8:35">
      <c r="H144" t="s">
        <v>2790</v>
      </c>
      <c r="P144" s="984">
        <f t="shared" si="3"/>
        <v>0</v>
      </c>
      <c r="Q144" s="984">
        <f t="shared" si="3"/>
        <v>0</v>
      </c>
      <c r="AC144" t="s">
        <v>2791</v>
      </c>
      <c r="AE144" s="978"/>
      <c r="AF144" s="978"/>
      <c r="AG144" s="978"/>
      <c r="AH144" s="978"/>
      <c r="AI144" s="978"/>
    </row>
    <row r="145" spans="1:35">
      <c r="H145" t="s">
        <v>2790</v>
      </c>
      <c r="P145" s="984">
        <f t="shared" si="3"/>
        <v>0</v>
      </c>
      <c r="Q145" s="984">
        <f t="shared" si="3"/>
        <v>0</v>
      </c>
      <c r="AC145" t="s">
        <v>2791</v>
      </c>
      <c r="AE145" s="978"/>
      <c r="AF145" s="978"/>
      <c r="AG145" s="978"/>
      <c r="AH145" s="978"/>
      <c r="AI145" s="978"/>
    </row>
    <row r="146" spans="1:35">
      <c r="H146" t="s">
        <v>2790</v>
      </c>
      <c r="P146" s="984">
        <f t="shared" si="3"/>
        <v>0</v>
      </c>
      <c r="Q146" s="984">
        <f t="shared" si="3"/>
        <v>0</v>
      </c>
      <c r="AC146" t="s">
        <v>2791</v>
      </c>
      <c r="AE146" s="978"/>
      <c r="AF146" s="978"/>
      <c r="AG146" s="978"/>
      <c r="AH146" s="978"/>
      <c r="AI146" s="978"/>
    </row>
    <row r="147" spans="1:35">
      <c r="H147" t="s">
        <v>2790</v>
      </c>
      <c r="P147" s="984">
        <f t="shared" si="3"/>
        <v>0</v>
      </c>
      <c r="Q147" s="984">
        <f t="shared" si="3"/>
        <v>0</v>
      </c>
      <c r="AC147" t="s">
        <v>2791</v>
      </c>
      <c r="AE147" s="978"/>
      <c r="AF147" s="978"/>
      <c r="AG147" s="978"/>
      <c r="AH147" s="978"/>
      <c r="AI147" s="978"/>
    </row>
    <row r="148" spans="1:35">
      <c r="H148" t="s">
        <v>2790</v>
      </c>
      <c r="P148" s="985">
        <f t="shared" si="3"/>
        <v>0</v>
      </c>
      <c r="Q148" s="985">
        <f t="shared" si="3"/>
        <v>0</v>
      </c>
      <c r="AC148" t="s">
        <v>2791</v>
      </c>
      <c r="AE148" s="978"/>
      <c r="AF148" s="978"/>
      <c r="AG148" s="978"/>
      <c r="AH148" s="978"/>
      <c r="AI148" s="978"/>
    </row>
    <row r="149" spans="1:35">
      <c r="H149" t="s">
        <v>2790</v>
      </c>
      <c r="P149" s="985">
        <f t="shared" si="3"/>
        <v>0</v>
      </c>
      <c r="Q149" s="985">
        <f t="shared" si="3"/>
        <v>0</v>
      </c>
      <c r="AC149" t="s">
        <v>2791</v>
      </c>
      <c r="AE149" s="978"/>
      <c r="AF149" s="978"/>
      <c r="AG149" s="978"/>
      <c r="AH149" s="978"/>
      <c r="AI149" s="978"/>
    </row>
    <row r="150" spans="1:35">
      <c r="H150" t="s">
        <v>2790</v>
      </c>
      <c r="P150" s="985">
        <f t="shared" si="3"/>
        <v>0</v>
      </c>
      <c r="Q150" s="985">
        <f t="shared" si="3"/>
        <v>0</v>
      </c>
      <c r="AC150" t="s">
        <v>2791</v>
      </c>
      <c r="AE150" s="978"/>
      <c r="AF150" s="978"/>
      <c r="AG150" s="978"/>
      <c r="AH150" s="978"/>
      <c r="AI150" s="978"/>
    </row>
    <row r="151" spans="1:35">
      <c r="H151" t="s">
        <v>2790</v>
      </c>
      <c r="P151" s="985">
        <f t="shared" ref="P151:Q157" si="4">P77</f>
        <v>0</v>
      </c>
      <c r="Q151" s="985">
        <f t="shared" si="4"/>
        <v>0</v>
      </c>
      <c r="AC151" t="s">
        <v>2791</v>
      </c>
      <c r="AE151" s="978"/>
      <c r="AF151" s="978"/>
      <c r="AG151" s="978"/>
      <c r="AH151" s="978"/>
      <c r="AI151" s="978"/>
    </row>
    <row r="152" spans="1:35">
      <c r="H152" t="s">
        <v>2790</v>
      </c>
      <c r="P152" s="985">
        <f t="shared" si="4"/>
        <v>0</v>
      </c>
      <c r="Q152" s="985">
        <f t="shared" si="4"/>
        <v>0</v>
      </c>
      <c r="AC152" t="s">
        <v>2791</v>
      </c>
      <c r="AE152" s="978"/>
      <c r="AF152" s="978"/>
      <c r="AG152" s="978"/>
      <c r="AH152" s="978"/>
      <c r="AI152" s="978"/>
    </row>
    <row r="153" spans="1:35">
      <c r="H153" t="s">
        <v>2790</v>
      </c>
      <c r="P153" s="985">
        <f t="shared" si="4"/>
        <v>0</v>
      </c>
      <c r="Q153" s="985">
        <f t="shared" si="4"/>
        <v>0</v>
      </c>
      <c r="AC153" t="s">
        <v>2791</v>
      </c>
      <c r="AE153" s="978"/>
      <c r="AF153" s="978"/>
      <c r="AG153" s="978"/>
      <c r="AH153" s="978"/>
      <c r="AI153" s="978"/>
    </row>
    <row r="154" spans="1:35">
      <c r="H154" t="s">
        <v>2790</v>
      </c>
      <c r="P154" s="985">
        <f t="shared" si="4"/>
        <v>0</v>
      </c>
      <c r="Q154" s="985">
        <f t="shared" si="4"/>
        <v>0</v>
      </c>
      <c r="AC154" t="s">
        <v>2791</v>
      </c>
      <c r="AE154" s="978"/>
      <c r="AF154" s="978"/>
      <c r="AG154" s="978"/>
      <c r="AH154" s="978"/>
      <c r="AI154" s="978"/>
    </row>
    <row r="155" spans="1:35">
      <c r="H155" t="s">
        <v>2790</v>
      </c>
      <c r="P155" s="985">
        <f t="shared" si="4"/>
        <v>0</v>
      </c>
      <c r="Q155" s="985">
        <f t="shared" si="4"/>
        <v>0</v>
      </c>
      <c r="AC155" t="s">
        <v>2791</v>
      </c>
      <c r="AE155" s="978"/>
      <c r="AF155" s="978"/>
      <c r="AG155" s="978"/>
      <c r="AH155" s="978"/>
      <c r="AI155" s="978"/>
    </row>
    <row r="156" spans="1:35">
      <c r="H156" t="s">
        <v>2790</v>
      </c>
      <c r="P156" s="985">
        <f t="shared" si="4"/>
        <v>0</v>
      </c>
      <c r="Q156" s="985">
        <f t="shared" si="4"/>
        <v>0</v>
      </c>
      <c r="AC156" t="s">
        <v>2791</v>
      </c>
      <c r="AE156" s="978"/>
      <c r="AF156" s="978"/>
      <c r="AG156" s="978"/>
      <c r="AH156" s="978"/>
      <c r="AI156" s="978"/>
    </row>
    <row r="157" spans="1:35">
      <c r="H157" t="s">
        <v>2790</v>
      </c>
      <c r="P157" s="985">
        <f t="shared" si="4"/>
        <v>0</v>
      </c>
      <c r="Q157" s="985">
        <f t="shared" si="4"/>
        <v>0</v>
      </c>
      <c r="AC157" t="s">
        <v>2791</v>
      </c>
      <c r="AE157" s="978"/>
      <c r="AF157" s="978"/>
      <c r="AG157" s="978"/>
      <c r="AH157" s="978"/>
      <c r="AI157" s="978"/>
    </row>
    <row r="159" spans="1:35" s="1" customFormat="1">
      <c r="A159" s="42"/>
      <c r="B159" s="48" t="s">
        <v>2792</v>
      </c>
      <c r="P159" s="70"/>
      <c r="Q159" s="70"/>
    </row>
    <row r="161" spans="8:35">
      <c r="H161" t="s">
        <v>2793</v>
      </c>
      <c r="I161" t="s">
        <v>350</v>
      </c>
      <c r="AC161" t="s">
        <v>2794</v>
      </c>
      <c r="AE161" s="978"/>
      <c r="AF161" s="978"/>
      <c r="AG161" s="978"/>
      <c r="AH161" s="978"/>
      <c r="AI161" s="978"/>
    </row>
    <row r="162" spans="8:35">
      <c r="H162" t="s">
        <v>2793</v>
      </c>
      <c r="I162" t="s">
        <v>2795</v>
      </c>
      <c r="AC162" t="s">
        <v>2794</v>
      </c>
      <c r="AE162" s="978"/>
      <c r="AF162" s="978"/>
      <c r="AG162" s="978"/>
      <c r="AH162" s="978"/>
      <c r="AI162" s="978"/>
    </row>
    <row r="164" spans="8:35">
      <c r="H164" t="s">
        <v>2793</v>
      </c>
      <c r="I164" t="s">
        <v>2796</v>
      </c>
      <c r="AC164" t="s">
        <v>1583</v>
      </c>
      <c r="AE164" s="978"/>
      <c r="AF164" s="978"/>
      <c r="AG164" s="978"/>
      <c r="AH164" s="978"/>
      <c r="AI164" s="978"/>
    </row>
    <row r="165" spans="8:35">
      <c r="H165" t="s">
        <v>2793</v>
      </c>
      <c r="I165" t="s">
        <v>2797</v>
      </c>
      <c r="AC165" t="s">
        <v>1583</v>
      </c>
      <c r="AE165" s="978"/>
      <c r="AF165" s="978"/>
      <c r="AG165" s="978"/>
      <c r="AH165" s="978"/>
      <c r="AI165" s="978"/>
    </row>
  </sheetData>
  <phoneticPr fontId="48" type="noConversion"/>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4" id="{333973E2-8236-4483-B667-BCD6F94A490E}">
            <xm:f>'1.5 Universal Data'!$C$8&lt;$AE$7</xm:f>
            <x14:dxf>
              <fill>
                <patternFill patternType="lightUp">
                  <bgColor theme="0"/>
                </patternFill>
              </fill>
            </x14:dxf>
          </x14:cfRule>
          <xm:sqref>AE13:AF83</xm:sqref>
        </x14:conditionalFormatting>
        <x14:conditionalFormatting xmlns:xm="http://schemas.microsoft.com/office/excel/2006/main">
          <x14:cfRule type="expression" priority="3" id="{571C51EE-F39C-46B8-8F25-EC800F6FB28F}">
            <xm:f>'1.5 Universal Data'!$C$8&lt;$AE$7</xm:f>
            <x14:dxf>
              <fill>
                <patternFill patternType="lightUp">
                  <bgColor theme="0"/>
                </patternFill>
              </fill>
            </x14:dxf>
          </x14:cfRule>
          <xm:sqref>AE87:AF157</xm:sqref>
        </x14:conditionalFormatting>
        <x14:conditionalFormatting xmlns:xm="http://schemas.microsoft.com/office/excel/2006/main">
          <x14:cfRule type="expression" priority="2" id="{F647A79E-8D2F-4689-8F8C-8D73975E665F}">
            <xm:f>'1.5 Universal Data'!$C$8&lt;$AE$7</xm:f>
            <x14:dxf>
              <fill>
                <patternFill patternType="lightUp">
                  <bgColor theme="0"/>
                </patternFill>
              </fill>
            </x14:dxf>
          </x14:cfRule>
          <xm:sqref>AE161:AF162</xm:sqref>
        </x14:conditionalFormatting>
        <x14:conditionalFormatting xmlns:xm="http://schemas.microsoft.com/office/excel/2006/main">
          <x14:cfRule type="expression" priority="1" id="{97983250-5D21-43A5-B582-E81B5F854435}">
            <xm:f>'1.5 Universal Data'!$C$8&lt;$AE$7</xm:f>
            <x14:dxf>
              <fill>
                <patternFill patternType="lightUp">
                  <bgColor theme="0"/>
                </patternFill>
              </fill>
            </x14:dxf>
          </x14:cfRule>
          <xm:sqref>AE164:AF165</xm:sqref>
        </x14:conditionalFormatting>
        <x14:conditionalFormatting xmlns:xm="http://schemas.microsoft.com/office/excel/2006/main">
          <x14:cfRule type="expression" priority="22" id="{AFDE0FC2-E198-4C50-A6EA-CEAADB550A97}">
            <xm:f>'1.5 Universal Data'!$C$8&lt;$AG$7</xm:f>
            <x14:dxf>
              <fill>
                <patternFill patternType="lightUp">
                  <bgColor theme="0"/>
                </patternFill>
              </fill>
            </x14:dxf>
          </x14:cfRule>
          <xm:sqref>AG13:AG83</xm:sqref>
        </x14:conditionalFormatting>
        <x14:conditionalFormatting xmlns:xm="http://schemas.microsoft.com/office/excel/2006/main">
          <x14:cfRule type="expression" priority="17" id="{4618346F-469D-446A-8979-E231ACDD5AC1}">
            <xm:f>'1.5 Universal Data'!$C$8&lt;$AG$7</xm:f>
            <x14:dxf>
              <fill>
                <patternFill patternType="lightUp">
                  <bgColor theme="0"/>
                </patternFill>
              </fill>
            </x14:dxf>
          </x14:cfRule>
          <xm:sqref>AG87:AG157</xm:sqref>
        </x14:conditionalFormatting>
        <x14:conditionalFormatting xmlns:xm="http://schemas.microsoft.com/office/excel/2006/main">
          <x14:cfRule type="expression" priority="12" id="{89181C87-2DDD-45A7-AE1D-98C0CE5519F1}">
            <xm:f>'1.5 Universal Data'!$C$8&lt;$AG$7</xm:f>
            <x14:dxf>
              <fill>
                <patternFill patternType="lightUp">
                  <bgColor theme="0"/>
                </patternFill>
              </fill>
            </x14:dxf>
          </x14:cfRule>
          <xm:sqref>AG161:AG162</xm:sqref>
        </x14:conditionalFormatting>
        <x14:conditionalFormatting xmlns:xm="http://schemas.microsoft.com/office/excel/2006/main">
          <x14:cfRule type="expression" priority="7" id="{C6DD05FE-2525-4031-ACD5-BE757393CE30}">
            <xm:f>'1.5 Universal Data'!$C$8&lt;$AG$7</xm:f>
            <x14:dxf>
              <fill>
                <patternFill patternType="lightUp">
                  <bgColor theme="0"/>
                </patternFill>
              </fill>
            </x14:dxf>
          </x14:cfRule>
          <xm:sqref>AG164:AG165</xm:sqref>
        </x14:conditionalFormatting>
        <x14:conditionalFormatting xmlns:xm="http://schemas.microsoft.com/office/excel/2006/main">
          <x14:cfRule type="expression" priority="21" id="{B0EF2386-E91F-423B-B93F-6AD257480F16}">
            <xm:f>'1.5 Universal Data'!$C$8&lt;$AH$7</xm:f>
            <x14:dxf>
              <fill>
                <patternFill patternType="lightUp">
                  <bgColor theme="0"/>
                </patternFill>
              </fill>
            </x14:dxf>
          </x14:cfRule>
          <xm:sqref>AH13:AH83</xm:sqref>
        </x14:conditionalFormatting>
        <x14:conditionalFormatting xmlns:xm="http://schemas.microsoft.com/office/excel/2006/main">
          <x14:cfRule type="expression" priority="16" id="{C353E789-6E60-46AB-9FEB-F58E57E35455}">
            <xm:f>'1.5 Universal Data'!$C$8&lt;$AH$7</xm:f>
            <x14:dxf>
              <fill>
                <patternFill patternType="lightUp">
                  <bgColor theme="0"/>
                </patternFill>
              </fill>
            </x14:dxf>
          </x14:cfRule>
          <xm:sqref>AH87:AH157</xm:sqref>
        </x14:conditionalFormatting>
        <x14:conditionalFormatting xmlns:xm="http://schemas.microsoft.com/office/excel/2006/main">
          <x14:cfRule type="expression" priority="11" id="{873D2AFD-CE69-4AA7-ADB5-EC74541F47DD}">
            <xm:f>'1.5 Universal Data'!$C$8&lt;$AH$7</xm:f>
            <x14:dxf>
              <fill>
                <patternFill patternType="lightUp">
                  <bgColor theme="0"/>
                </patternFill>
              </fill>
            </x14:dxf>
          </x14:cfRule>
          <xm:sqref>AH161:AH162</xm:sqref>
        </x14:conditionalFormatting>
        <x14:conditionalFormatting xmlns:xm="http://schemas.microsoft.com/office/excel/2006/main">
          <x14:cfRule type="expression" priority="6" id="{A5B903C8-84EE-49EB-B6A4-D5C52AC241EF}">
            <xm:f>'1.5 Universal Data'!$C$8&lt;$AH$7</xm:f>
            <x14:dxf>
              <fill>
                <patternFill patternType="lightUp">
                  <bgColor theme="0"/>
                </patternFill>
              </fill>
            </x14:dxf>
          </x14:cfRule>
          <xm:sqref>AH164:AH165</xm:sqref>
        </x14:conditionalFormatting>
        <x14:conditionalFormatting xmlns:xm="http://schemas.microsoft.com/office/excel/2006/main">
          <x14:cfRule type="expression" priority="20" id="{DAC987A8-DB94-430C-B314-696CBBB00C5F}">
            <xm:f>'1.5 Universal Data'!$C$8&lt;$AI$7</xm:f>
            <x14:dxf>
              <fill>
                <patternFill patternType="lightUp">
                  <bgColor theme="0"/>
                </patternFill>
              </fill>
            </x14:dxf>
          </x14:cfRule>
          <xm:sqref>AI13:AI83</xm:sqref>
        </x14:conditionalFormatting>
        <x14:conditionalFormatting xmlns:xm="http://schemas.microsoft.com/office/excel/2006/main">
          <x14:cfRule type="expression" priority="15" id="{AA80A0A0-1F6A-4E59-93C5-651E69D33F33}">
            <xm:f>'1.5 Universal Data'!$C$8&lt;$AI$7</xm:f>
            <x14:dxf>
              <fill>
                <patternFill patternType="lightUp">
                  <bgColor theme="0"/>
                </patternFill>
              </fill>
            </x14:dxf>
          </x14:cfRule>
          <xm:sqref>AI87:AI157</xm:sqref>
        </x14:conditionalFormatting>
        <x14:conditionalFormatting xmlns:xm="http://schemas.microsoft.com/office/excel/2006/main">
          <x14:cfRule type="expression" priority="10" id="{84FD7BD6-3888-426B-B633-B596F08AAAE2}">
            <xm:f>'1.5 Universal Data'!$C$8&lt;$AI$7</xm:f>
            <x14:dxf>
              <fill>
                <patternFill patternType="lightUp">
                  <bgColor theme="0"/>
                </patternFill>
              </fill>
            </x14:dxf>
          </x14:cfRule>
          <xm:sqref>AI161:AI162</xm:sqref>
        </x14:conditionalFormatting>
        <x14:conditionalFormatting xmlns:xm="http://schemas.microsoft.com/office/excel/2006/main">
          <x14:cfRule type="expression" priority="5" id="{6D1C7624-7431-484C-9309-05F53A12242A}">
            <xm:f>'1.5 Universal Data'!$C$8&lt;$AI$7</xm:f>
            <x14:dxf>
              <fill>
                <patternFill patternType="lightUp">
                  <bgColor theme="0"/>
                </patternFill>
              </fill>
            </x14:dxf>
          </x14:cfRule>
          <xm:sqref>AI164:AI165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0DEE9-5792-418B-A274-67458BF17C51}">
  <sheetPr codeName="Sheet5"/>
  <dimension ref="A1:B7"/>
  <sheetViews>
    <sheetView workbookViewId="0"/>
    <sheetView workbookViewId="1"/>
  </sheetViews>
  <sheetFormatPr defaultRowHeight="15"/>
  <cols>
    <col min="1" max="1" width="12.85546875" customWidth="1"/>
  </cols>
  <sheetData>
    <row r="1" spans="1:2" s="46" customFormat="1" ht="23.25">
      <c r="A1" s="56" t="str">
        <f>'1.1 Cover'!A1</f>
        <v>Regulatory Reporting Pack</v>
      </c>
    </row>
    <row r="2" spans="1:2" s="46" customFormat="1" ht="23.25">
      <c r="A2" s="56" t="str">
        <f>'1.1 Cover'!A2</f>
        <v>Price base - 2018/19</v>
      </c>
    </row>
    <row r="3" spans="1:2" s="46" customFormat="1" ht="23.25">
      <c r="A3" s="56" t="str">
        <f>'1.1 Cover'!A3</f>
        <v>Regulatory Year: April 2024 - March 2025</v>
      </c>
    </row>
    <row r="4" spans="1:2" s="46" customFormat="1" ht="23.25">
      <c r="A4" s="56" t="s">
        <v>55</v>
      </c>
    </row>
    <row r="7" spans="1:2">
      <c r="B7" s="43"/>
    </row>
  </sheetData>
  <pageMargins left="0.7" right="0.7" top="0.75" bottom="0.75" header="0.3" footer="0.3"/>
  <headerFooter>
    <oddFooter>&amp;C_x000D_&amp;1#&amp;"Calibri"&amp;10&amp;K000000 OFFICIAL-InternalOnly</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62400-5253-4246-B758-671C767DE5A4}">
  <sheetPr>
    <tabColor theme="0" tint="-0.499984740745262"/>
  </sheetPr>
  <dimension ref="A1:AI764"/>
  <sheetViews>
    <sheetView workbookViewId="0">
      <selection activeCell="AE6" sqref="AE6:AI7"/>
    </sheetView>
    <sheetView workbookViewId="1"/>
  </sheetViews>
  <sheetFormatPr defaultRowHeight="15"/>
  <cols>
    <col min="1" max="15" width="1.85546875" customWidth="1"/>
    <col min="16" max="16" width="35.85546875" customWidth="1"/>
    <col min="17" max="17" width="17.140625" customWidth="1"/>
    <col min="18" max="20" width="14.42578125" customWidth="1"/>
    <col min="21" max="21" width="16.85546875" customWidth="1"/>
    <col min="22" max="22" width="14.42578125" customWidth="1"/>
    <col min="23" max="23" width="19.140625" customWidth="1"/>
    <col min="24" max="24" width="14.42578125" customWidth="1"/>
    <col min="25" max="28" width="0" hidden="1"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167</v>
      </c>
    </row>
    <row r="6" spans="1:35">
      <c r="AE6" s="1658"/>
      <c r="AF6" s="1659"/>
      <c r="AG6" s="1662" t="s">
        <v>3191</v>
      </c>
      <c r="AH6" s="1659"/>
      <c r="AI6" s="1660"/>
    </row>
    <row r="7" spans="1:35" s="43" customFormat="1" ht="44.85" customHeight="1">
      <c r="D7" s="55"/>
      <c r="E7" s="55"/>
      <c r="F7" s="55"/>
      <c r="G7" s="55"/>
      <c r="H7" s="55"/>
      <c r="I7" s="55"/>
      <c r="J7" s="55"/>
      <c r="K7" s="55"/>
      <c r="L7" s="55"/>
      <c r="M7" s="55"/>
      <c r="N7" s="55"/>
      <c r="O7" s="55"/>
      <c r="P7" s="619" t="s">
        <v>350</v>
      </c>
      <c r="Q7" s="619" t="s">
        <v>2798</v>
      </c>
      <c r="R7" s="619" t="s">
        <v>2799</v>
      </c>
      <c r="S7" s="619" t="s">
        <v>2800</v>
      </c>
      <c r="T7" s="619" t="s">
        <v>2801</v>
      </c>
      <c r="U7" s="619" t="s">
        <v>2802</v>
      </c>
      <c r="V7" s="619" t="s">
        <v>2803</v>
      </c>
      <c r="W7" s="619" t="s">
        <v>2804</v>
      </c>
      <c r="X7" s="619" t="s">
        <v>2805</v>
      </c>
      <c r="Y7" s="54" t="s">
        <v>1576</v>
      </c>
      <c r="Z7" s="54" t="s">
        <v>1577</v>
      </c>
      <c r="AA7" s="54" t="s">
        <v>2633</v>
      </c>
      <c r="AB7" s="54" t="s">
        <v>2634</v>
      </c>
      <c r="AC7" s="43" t="s">
        <v>1578</v>
      </c>
      <c r="AE7" s="52">
        <v>2022</v>
      </c>
      <c r="AF7" s="51">
        <v>2023</v>
      </c>
      <c r="AG7" s="51">
        <v>2024</v>
      </c>
      <c r="AH7" s="51">
        <v>2025</v>
      </c>
      <c r="AI7" s="50">
        <v>2026</v>
      </c>
    </row>
    <row r="8" spans="1:35">
      <c r="P8" s="43"/>
      <c r="Q8" s="43"/>
      <c r="R8" s="43"/>
      <c r="S8" s="43"/>
      <c r="T8" s="43"/>
      <c r="U8" s="43"/>
      <c r="V8" s="43"/>
    </row>
    <row r="9" spans="1:35" s="1" customFormat="1" ht="18">
      <c r="A9" s="48" t="s">
        <v>2806</v>
      </c>
      <c r="B9" s="2"/>
      <c r="P9" s="70"/>
      <c r="Q9" s="70"/>
    </row>
    <row r="11" spans="1:35" s="1" customFormat="1">
      <c r="A11" s="42"/>
      <c r="B11" s="48" t="s">
        <v>350</v>
      </c>
      <c r="P11" s="70"/>
      <c r="Q11" s="70"/>
    </row>
    <row r="13" spans="1:35">
      <c r="P13" s="978"/>
      <c r="Q13" s="978"/>
      <c r="R13" s="978"/>
      <c r="S13" s="978"/>
      <c r="T13" s="978"/>
      <c r="U13" s="978"/>
      <c r="V13" s="1146"/>
      <c r="W13" s="978"/>
      <c r="X13" s="1139"/>
      <c r="AC13" t="s">
        <v>2638</v>
      </c>
      <c r="AE13" s="978"/>
      <c r="AF13" s="978"/>
      <c r="AG13" s="978"/>
      <c r="AH13" s="978"/>
      <c r="AI13" s="978"/>
    </row>
    <row r="14" spans="1:35">
      <c r="P14" s="978"/>
      <c r="Q14" s="978"/>
      <c r="R14" s="978"/>
      <c r="S14" s="978"/>
      <c r="T14" s="978"/>
      <c r="U14" s="978"/>
      <c r="V14" s="1146"/>
      <c r="W14" s="978"/>
      <c r="X14" s="1139"/>
      <c r="AC14" t="s">
        <v>2638</v>
      </c>
      <c r="AE14" s="978"/>
      <c r="AF14" s="978"/>
      <c r="AG14" s="978"/>
      <c r="AH14" s="978"/>
      <c r="AI14" s="978"/>
    </row>
    <row r="15" spans="1:35">
      <c r="P15" s="978"/>
      <c r="Q15" s="978"/>
      <c r="R15" s="978"/>
      <c r="S15" s="978"/>
      <c r="T15" s="978"/>
      <c r="U15" s="978"/>
      <c r="V15" s="1146"/>
      <c r="W15" s="978"/>
      <c r="X15" s="1139"/>
      <c r="AC15" t="s">
        <v>2638</v>
      </c>
      <c r="AE15" s="978"/>
      <c r="AF15" s="978"/>
      <c r="AG15" s="978"/>
      <c r="AH15" s="978"/>
      <c r="AI15" s="978"/>
    </row>
    <row r="16" spans="1:35">
      <c r="P16" s="978"/>
      <c r="Q16" s="978"/>
      <c r="R16" s="978"/>
      <c r="S16" s="978"/>
      <c r="T16" s="978"/>
      <c r="U16" s="978"/>
      <c r="V16" s="1146"/>
      <c r="W16" s="978"/>
      <c r="X16" s="1139"/>
      <c r="AC16" t="s">
        <v>2638</v>
      </c>
      <c r="AE16" s="978"/>
      <c r="AF16" s="978"/>
      <c r="AG16" s="978"/>
      <c r="AH16" s="978"/>
      <c r="AI16" s="978"/>
    </row>
    <row r="17" spans="16:35">
      <c r="P17" s="978"/>
      <c r="Q17" s="978"/>
      <c r="R17" s="978"/>
      <c r="S17" s="978"/>
      <c r="T17" s="978"/>
      <c r="U17" s="978"/>
      <c r="V17" s="1146"/>
      <c r="W17" s="978"/>
      <c r="X17" s="1139"/>
      <c r="AC17" t="s">
        <v>2638</v>
      </c>
      <c r="AE17" s="978"/>
      <c r="AF17" s="978"/>
      <c r="AG17" s="978"/>
      <c r="AH17" s="978"/>
      <c r="AI17" s="978"/>
    </row>
    <row r="18" spans="16:35">
      <c r="P18" s="978"/>
      <c r="Q18" s="978"/>
      <c r="R18" s="978"/>
      <c r="S18" s="978"/>
      <c r="T18" s="978"/>
      <c r="U18" s="978"/>
      <c r="V18" s="1146"/>
      <c r="W18" s="978"/>
      <c r="X18" s="1139"/>
      <c r="AC18" t="s">
        <v>2638</v>
      </c>
      <c r="AE18" s="978"/>
      <c r="AF18" s="978"/>
      <c r="AG18" s="978"/>
      <c r="AH18" s="978"/>
      <c r="AI18" s="978"/>
    </row>
    <row r="19" spans="16:35">
      <c r="P19" s="978"/>
      <c r="Q19" s="978"/>
      <c r="R19" s="978"/>
      <c r="S19" s="978"/>
      <c r="T19" s="978"/>
      <c r="U19" s="978"/>
      <c r="V19" s="1146"/>
      <c r="W19" s="978"/>
      <c r="X19" s="1139"/>
      <c r="AC19" t="s">
        <v>2638</v>
      </c>
      <c r="AE19" s="978"/>
      <c r="AF19" s="978"/>
      <c r="AG19" s="978"/>
      <c r="AH19" s="978"/>
      <c r="AI19" s="978"/>
    </row>
    <row r="20" spans="16:35">
      <c r="P20" s="978"/>
      <c r="Q20" s="978"/>
      <c r="R20" s="978"/>
      <c r="S20" s="978"/>
      <c r="T20" s="978"/>
      <c r="U20" s="978"/>
      <c r="V20" s="1146"/>
      <c r="W20" s="978"/>
      <c r="X20" s="1139"/>
      <c r="AC20" t="s">
        <v>2638</v>
      </c>
      <c r="AE20" s="978"/>
      <c r="AF20" s="978"/>
      <c r="AG20" s="978"/>
      <c r="AH20" s="978"/>
      <c r="AI20" s="978"/>
    </row>
    <row r="21" spans="16:35">
      <c r="P21" s="978"/>
      <c r="Q21" s="978"/>
      <c r="R21" s="978"/>
      <c r="S21" s="978"/>
      <c r="T21" s="978"/>
      <c r="U21" s="978"/>
      <c r="V21" s="1146"/>
      <c r="W21" s="978"/>
      <c r="X21" s="1139"/>
      <c r="AC21" t="s">
        <v>2638</v>
      </c>
      <c r="AE21" s="978"/>
      <c r="AF21" s="978"/>
      <c r="AG21" s="978"/>
      <c r="AH21" s="978"/>
      <c r="AI21" s="978"/>
    </row>
    <row r="22" spans="16:35">
      <c r="P22" s="978"/>
      <c r="Q22" s="978"/>
      <c r="R22" s="978"/>
      <c r="S22" s="978"/>
      <c r="T22" s="978"/>
      <c r="U22" s="978"/>
      <c r="V22" s="1146"/>
      <c r="W22" s="978"/>
      <c r="X22" s="1139"/>
      <c r="AC22" t="s">
        <v>2638</v>
      </c>
      <c r="AE22" s="978"/>
      <c r="AF22" s="978"/>
      <c r="AG22" s="978"/>
      <c r="AH22" s="978"/>
      <c r="AI22" s="978"/>
    </row>
    <row r="23" spans="16:35">
      <c r="P23" s="978"/>
      <c r="Q23" s="978"/>
      <c r="R23" s="978"/>
      <c r="S23" s="978"/>
      <c r="T23" s="978"/>
      <c r="U23" s="978"/>
      <c r="V23" s="1146"/>
      <c r="W23" s="978"/>
      <c r="X23" s="1139"/>
      <c r="AC23" t="s">
        <v>2638</v>
      </c>
      <c r="AE23" s="978"/>
      <c r="AF23" s="978"/>
      <c r="AG23" s="978"/>
      <c r="AH23" s="978"/>
      <c r="AI23" s="978"/>
    </row>
    <row r="24" spans="16:35">
      <c r="P24" s="978"/>
      <c r="Q24" s="978"/>
      <c r="R24" s="978"/>
      <c r="S24" s="978"/>
      <c r="T24" s="978"/>
      <c r="U24" s="978"/>
      <c r="V24" s="1146"/>
      <c r="W24" s="978"/>
      <c r="X24" s="1139"/>
      <c r="AC24" t="s">
        <v>2638</v>
      </c>
      <c r="AE24" s="978"/>
      <c r="AF24" s="978"/>
      <c r="AG24" s="978"/>
      <c r="AH24" s="978"/>
      <c r="AI24" s="978"/>
    </row>
    <row r="25" spans="16:35">
      <c r="P25" s="978"/>
      <c r="Q25" s="978"/>
      <c r="R25" s="978"/>
      <c r="S25" s="978"/>
      <c r="T25" s="978"/>
      <c r="U25" s="978"/>
      <c r="V25" s="1146"/>
      <c r="W25" s="978"/>
      <c r="X25" s="1139"/>
      <c r="AC25" t="s">
        <v>2638</v>
      </c>
      <c r="AE25" s="978"/>
      <c r="AF25" s="978"/>
      <c r="AG25" s="978"/>
      <c r="AH25" s="978"/>
      <c r="AI25" s="978"/>
    </row>
    <row r="26" spans="16:35">
      <c r="P26" s="978"/>
      <c r="Q26" s="978"/>
      <c r="R26" s="978"/>
      <c r="S26" s="978"/>
      <c r="T26" s="978"/>
      <c r="U26" s="978"/>
      <c r="V26" s="1146"/>
      <c r="W26" s="978"/>
      <c r="X26" s="1139"/>
      <c r="AC26" t="s">
        <v>2638</v>
      </c>
      <c r="AE26" s="978"/>
      <c r="AF26" s="978"/>
      <c r="AG26" s="978"/>
      <c r="AH26" s="978"/>
      <c r="AI26" s="978"/>
    </row>
    <row r="27" spans="16:35">
      <c r="P27" s="978"/>
      <c r="Q27" s="978"/>
      <c r="R27" s="978"/>
      <c r="S27" s="978"/>
      <c r="T27" s="978"/>
      <c r="U27" s="978"/>
      <c r="V27" s="1146"/>
      <c r="W27" s="978"/>
      <c r="X27" s="1139"/>
      <c r="AC27" t="s">
        <v>2638</v>
      </c>
      <c r="AE27" s="978"/>
      <c r="AF27" s="978"/>
      <c r="AG27" s="978"/>
      <c r="AH27" s="978"/>
      <c r="AI27" s="978"/>
    </row>
    <row r="28" spans="16:35">
      <c r="P28" s="978"/>
      <c r="Q28" s="978"/>
      <c r="R28" s="978"/>
      <c r="S28" s="978"/>
      <c r="T28" s="978"/>
      <c r="U28" s="978"/>
      <c r="V28" s="1146"/>
      <c r="W28" s="978"/>
      <c r="X28" s="1139"/>
      <c r="AC28" t="s">
        <v>2638</v>
      </c>
      <c r="AE28" s="978"/>
      <c r="AF28" s="978"/>
      <c r="AG28" s="978"/>
      <c r="AH28" s="978"/>
      <c r="AI28" s="978"/>
    </row>
    <row r="29" spans="16:35">
      <c r="P29" s="978"/>
      <c r="Q29" s="978"/>
      <c r="R29" s="978"/>
      <c r="S29" s="978"/>
      <c r="T29" s="978"/>
      <c r="U29" s="978"/>
      <c r="V29" s="1146"/>
      <c r="W29" s="978"/>
      <c r="X29" s="1139"/>
      <c r="AC29" t="s">
        <v>2638</v>
      </c>
      <c r="AE29" s="978"/>
      <c r="AF29" s="978"/>
      <c r="AG29" s="978"/>
      <c r="AH29" s="978"/>
      <c r="AI29" s="978"/>
    </row>
    <row r="30" spans="16:35">
      <c r="P30" s="978"/>
      <c r="Q30" s="978"/>
      <c r="R30" s="978"/>
      <c r="S30" s="978"/>
      <c r="T30" s="978"/>
      <c r="U30" s="978"/>
      <c r="V30" s="1146"/>
      <c r="W30" s="978"/>
      <c r="X30" s="1139"/>
      <c r="AC30" t="s">
        <v>2638</v>
      </c>
      <c r="AE30" s="978"/>
      <c r="AF30" s="978"/>
      <c r="AG30" s="978"/>
      <c r="AH30" s="978"/>
      <c r="AI30" s="978"/>
    </row>
    <row r="31" spans="16:35">
      <c r="P31" s="978"/>
      <c r="Q31" s="978"/>
      <c r="R31" s="978"/>
      <c r="S31" s="978"/>
      <c r="T31" s="978"/>
      <c r="U31" s="978"/>
      <c r="V31" s="1146"/>
      <c r="W31" s="978"/>
      <c r="X31" s="1139"/>
      <c r="AC31" t="s">
        <v>2638</v>
      </c>
      <c r="AE31" s="978"/>
      <c r="AF31" s="978"/>
      <c r="AG31" s="978"/>
      <c r="AH31" s="978"/>
      <c r="AI31" s="978"/>
    </row>
    <row r="32" spans="16:35">
      <c r="P32" s="978"/>
      <c r="Q32" s="978"/>
      <c r="R32" s="978"/>
      <c r="S32" s="978"/>
      <c r="T32" s="978"/>
      <c r="U32" s="978"/>
      <c r="V32" s="1146"/>
      <c r="W32" s="978"/>
      <c r="X32" s="1139"/>
      <c r="AC32" t="s">
        <v>2638</v>
      </c>
      <c r="AE32" s="978"/>
      <c r="AF32" s="978"/>
      <c r="AG32" s="978"/>
      <c r="AH32" s="978"/>
      <c r="AI32" s="978"/>
    </row>
    <row r="33" spans="16:35">
      <c r="P33" s="978"/>
      <c r="Q33" s="978"/>
      <c r="R33" s="978"/>
      <c r="S33" s="978"/>
      <c r="T33" s="978"/>
      <c r="U33" s="978"/>
      <c r="V33" s="1146"/>
      <c r="W33" s="978"/>
      <c r="X33" s="1139"/>
      <c r="AC33" t="s">
        <v>2638</v>
      </c>
      <c r="AE33" s="978"/>
      <c r="AF33" s="978"/>
      <c r="AG33" s="978"/>
      <c r="AH33" s="978"/>
      <c r="AI33" s="978"/>
    </row>
    <row r="34" spans="16:35">
      <c r="P34" s="978"/>
      <c r="Q34" s="978"/>
      <c r="R34" s="978"/>
      <c r="S34" s="978"/>
      <c r="T34" s="978"/>
      <c r="U34" s="978"/>
      <c r="V34" s="1146"/>
      <c r="W34" s="978"/>
      <c r="X34" s="1139"/>
      <c r="AC34" t="s">
        <v>2638</v>
      </c>
      <c r="AE34" s="978"/>
      <c r="AF34" s="978"/>
      <c r="AG34" s="978"/>
      <c r="AH34" s="978"/>
      <c r="AI34" s="978"/>
    </row>
    <row r="35" spans="16:35">
      <c r="P35" s="978"/>
      <c r="Q35" s="978"/>
      <c r="R35" s="978"/>
      <c r="S35" s="978"/>
      <c r="T35" s="978"/>
      <c r="U35" s="978"/>
      <c r="V35" s="1146"/>
      <c r="W35" s="978"/>
      <c r="X35" s="1139"/>
      <c r="AC35" t="s">
        <v>2638</v>
      </c>
      <c r="AE35" s="978"/>
      <c r="AF35" s="978"/>
      <c r="AG35" s="978"/>
      <c r="AH35" s="978"/>
      <c r="AI35" s="978"/>
    </row>
    <row r="36" spans="16:35">
      <c r="P36" s="978"/>
      <c r="Q36" s="978"/>
      <c r="R36" s="978"/>
      <c r="S36" s="978"/>
      <c r="T36" s="978"/>
      <c r="U36" s="978"/>
      <c r="V36" s="1146"/>
      <c r="W36" s="978"/>
      <c r="X36" s="1139"/>
      <c r="AC36" t="s">
        <v>2638</v>
      </c>
      <c r="AE36" s="978"/>
      <c r="AF36" s="978"/>
      <c r="AG36" s="978"/>
      <c r="AH36" s="978"/>
      <c r="AI36" s="978"/>
    </row>
    <row r="37" spans="16:35">
      <c r="P37" s="978"/>
      <c r="Q37" s="978"/>
      <c r="R37" s="978"/>
      <c r="S37" s="978"/>
      <c r="T37" s="978"/>
      <c r="U37" s="978"/>
      <c r="V37" s="1146"/>
      <c r="W37" s="978"/>
      <c r="X37" s="1139"/>
      <c r="AC37" t="s">
        <v>2638</v>
      </c>
      <c r="AE37" s="978"/>
      <c r="AF37" s="978"/>
      <c r="AG37" s="978"/>
      <c r="AH37" s="978"/>
      <c r="AI37" s="978"/>
    </row>
    <row r="38" spans="16:35">
      <c r="P38" s="978"/>
      <c r="Q38" s="978"/>
      <c r="R38" s="978"/>
      <c r="S38" s="978"/>
      <c r="T38" s="978"/>
      <c r="U38" s="978"/>
      <c r="V38" s="1146"/>
      <c r="W38" s="978"/>
      <c r="X38" s="1139"/>
      <c r="AC38" t="s">
        <v>2638</v>
      </c>
      <c r="AE38" s="978"/>
      <c r="AF38" s="978"/>
      <c r="AG38" s="978"/>
      <c r="AH38" s="978"/>
      <c r="AI38" s="978"/>
    </row>
    <row r="39" spans="16:35">
      <c r="P39" s="978"/>
      <c r="Q39" s="978"/>
      <c r="R39" s="978"/>
      <c r="S39" s="978"/>
      <c r="T39" s="978"/>
      <c r="U39" s="978"/>
      <c r="V39" s="1146"/>
      <c r="W39" s="978"/>
      <c r="X39" s="1139"/>
      <c r="AC39" t="s">
        <v>2638</v>
      </c>
      <c r="AE39" s="978"/>
      <c r="AF39" s="978"/>
      <c r="AG39" s="978"/>
      <c r="AH39" s="978"/>
      <c r="AI39" s="978"/>
    </row>
    <row r="40" spans="16:35">
      <c r="P40" s="978"/>
      <c r="Q40" s="978"/>
      <c r="R40" s="978"/>
      <c r="S40" s="978"/>
      <c r="T40" s="978"/>
      <c r="U40" s="978"/>
      <c r="V40" s="1146"/>
      <c r="W40" s="978"/>
      <c r="X40" s="1139"/>
      <c r="AC40" t="s">
        <v>2638</v>
      </c>
      <c r="AE40" s="978"/>
      <c r="AF40" s="978"/>
      <c r="AG40" s="978"/>
      <c r="AH40" s="978"/>
      <c r="AI40" s="978"/>
    </row>
    <row r="41" spans="16:35">
      <c r="P41" s="978"/>
      <c r="Q41" s="978"/>
      <c r="R41" s="978"/>
      <c r="S41" s="978"/>
      <c r="T41" s="978"/>
      <c r="U41" s="978"/>
      <c r="V41" s="1146"/>
      <c r="W41" s="978"/>
      <c r="X41" s="1139"/>
      <c r="AC41" t="s">
        <v>2638</v>
      </c>
      <c r="AE41" s="978"/>
      <c r="AF41" s="978"/>
      <c r="AG41" s="978"/>
      <c r="AH41" s="978"/>
      <c r="AI41" s="978"/>
    </row>
    <row r="42" spans="16:35">
      <c r="P42" s="978"/>
      <c r="Q42" s="978"/>
      <c r="R42" s="978"/>
      <c r="S42" s="978"/>
      <c r="T42" s="978"/>
      <c r="U42" s="978"/>
      <c r="V42" s="1146"/>
      <c r="W42" s="978"/>
      <c r="X42" s="1139"/>
      <c r="AC42" t="s">
        <v>2638</v>
      </c>
      <c r="AE42" s="978"/>
      <c r="AF42" s="978"/>
      <c r="AG42" s="978"/>
      <c r="AH42" s="978"/>
      <c r="AI42" s="978"/>
    </row>
    <row r="43" spans="16:35">
      <c r="P43" s="978"/>
      <c r="Q43" s="978"/>
      <c r="R43" s="978"/>
      <c r="S43" s="978"/>
      <c r="T43" s="978"/>
      <c r="U43" s="978"/>
      <c r="V43" s="1146"/>
      <c r="W43" s="978"/>
      <c r="X43" s="1139"/>
      <c r="AC43" t="s">
        <v>2638</v>
      </c>
      <c r="AE43" s="978"/>
      <c r="AF43" s="978"/>
      <c r="AG43" s="978"/>
      <c r="AH43" s="978"/>
      <c r="AI43" s="978"/>
    </row>
    <row r="44" spans="16:35">
      <c r="P44" s="978"/>
      <c r="Q44" s="978"/>
      <c r="R44" s="978"/>
      <c r="S44" s="978"/>
      <c r="T44" s="978"/>
      <c r="U44" s="978"/>
      <c r="V44" s="1146"/>
      <c r="W44" s="978"/>
      <c r="X44" s="1139"/>
      <c r="AC44" t="s">
        <v>2638</v>
      </c>
      <c r="AE44" s="978"/>
      <c r="AF44" s="978"/>
      <c r="AG44" s="978"/>
      <c r="AH44" s="978"/>
      <c r="AI44" s="978"/>
    </row>
    <row r="45" spans="16:35">
      <c r="P45" s="978"/>
      <c r="Q45" s="978"/>
      <c r="R45" s="978"/>
      <c r="S45" s="978"/>
      <c r="T45" s="978"/>
      <c r="U45" s="978"/>
      <c r="V45" s="1146"/>
      <c r="W45" s="978"/>
      <c r="X45" s="1139"/>
      <c r="AC45" t="s">
        <v>2638</v>
      </c>
      <c r="AE45" s="978"/>
      <c r="AF45" s="978"/>
      <c r="AG45" s="978"/>
      <c r="AH45" s="978"/>
      <c r="AI45" s="978"/>
    </row>
    <row r="46" spans="16:35">
      <c r="P46" s="978"/>
      <c r="Q46" s="978"/>
      <c r="R46" s="978"/>
      <c r="S46" s="978"/>
      <c r="T46" s="978"/>
      <c r="U46" s="978"/>
      <c r="V46" s="1146"/>
      <c r="W46" s="978"/>
      <c r="X46" s="1139"/>
      <c r="AC46" t="s">
        <v>2638</v>
      </c>
      <c r="AE46" s="978"/>
      <c r="AF46" s="978"/>
      <c r="AG46" s="978"/>
      <c r="AH46" s="978"/>
      <c r="AI46" s="978"/>
    </row>
    <row r="47" spans="16:35">
      <c r="P47" s="978"/>
      <c r="Q47" s="978"/>
      <c r="R47" s="978"/>
      <c r="S47" s="978"/>
      <c r="T47" s="978"/>
      <c r="U47" s="978"/>
      <c r="V47" s="1146"/>
      <c r="W47" s="978"/>
      <c r="X47" s="1139"/>
      <c r="AC47" t="s">
        <v>2638</v>
      </c>
      <c r="AE47" s="978"/>
      <c r="AF47" s="978"/>
      <c r="AG47" s="978"/>
      <c r="AH47" s="978"/>
      <c r="AI47" s="978"/>
    </row>
    <row r="48" spans="16:35">
      <c r="P48" s="978"/>
      <c r="Q48" s="978"/>
      <c r="R48" s="978"/>
      <c r="S48" s="978"/>
      <c r="T48" s="978"/>
      <c r="U48" s="978"/>
      <c r="V48" s="1146"/>
      <c r="W48" s="978"/>
      <c r="X48" s="1139"/>
      <c r="AC48" t="s">
        <v>2638</v>
      </c>
      <c r="AE48" s="978"/>
      <c r="AF48" s="978"/>
      <c r="AG48" s="978"/>
      <c r="AH48" s="978"/>
      <c r="AI48" s="978"/>
    </row>
    <row r="49" spans="16:35">
      <c r="P49" s="978"/>
      <c r="Q49" s="978"/>
      <c r="R49" s="978"/>
      <c r="S49" s="978"/>
      <c r="T49" s="978"/>
      <c r="U49" s="978"/>
      <c r="V49" s="1146"/>
      <c r="W49" s="978"/>
      <c r="X49" s="1139"/>
      <c r="AC49" t="s">
        <v>2638</v>
      </c>
      <c r="AE49" s="978"/>
      <c r="AF49" s="978"/>
      <c r="AG49" s="978"/>
      <c r="AH49" s="978"/>
      <c r="AI49" s="978"/>
    </row>
    <row r="50" spans="16:35">
      <c r="P50" s="978"/>
      <c r="Q50" s="978"/>
      <c r="R50" s="978"/>
      <c r="S50" s="978"/>
      <c r="T50" s="978"/>
      <c r="U50" s="978"/>
      <c r="V50" s="1146"/>
      <c r="W50" s="978"/>
      <c r="X50" s="1139"/>
      <c r="AC50" t="s">
        <v>2638</v>
      </c>
      <c r="AE50" s="978"/>
      <c r="AF50" s="978"/>
      <c r="AG50" s="978"/>
      <c r="AH50" s="978"/>
      <c r="AI50" s="978"/>
    </row>
    <row r="51" spans="16:35">
      <c r="P51" s="978"/>
      <c r="Q51" s="978"/>
      <c r="R51" s="978"/>
      <c r="S51" s="978"/>
      <c r="T51" s="978"/>
      <c r="U51" s="978"/>
      <c r="V51" s="1146"/>
      <c r="W51" s="978"/>
      <c r="X51" s="1139"/>
      <c r="AC51" t="s">
        <v>2638</v>
      </c>
      <c r="AE51" s="978"/>
      <c r="AF51" s="978"/>
      <c r="AG51" s="978"/>
      <c r="AH51" s="978"/>
      <c r="AI51" s="978"/>
    </row>
    <row r="52" spans="16:35">
      <c r="P52" s="978"/>
      <c r="Q52" s="978"/>
      <c r="R52" s="978"/>
      <c r="S52" s="978"/>
      <c r="T52" s="978"/>
      <c r="U52" s="978"/>
      <c r="V52" s="1146"/>
      <c r="W52" s="978"/>
      <c r="X52" s="1139"/>
      <c r="AC52" t="s">
        <v>2638</v>
      </c>
      <c r="AE52" s="978"/>
      <c r="AF52" s="978"/>
      <c r="AG52" s="978"/>
      <c r="AH52" s="978"/>
      <c r="AI52" s="978"/>
    </row>
    <row r="53" spans="16:35">
      <c r="P53" s="978"/>
      <c r="Q53" s="978"/>
      <c r="R53" s="978"/>
      <c r="S53" s="978"/>
      <c r="T53" s="978"/>
      <c r="U53" s="978"/>
      <c r="V53" s="1146"/>
      <c r="W53" s="978"/>
      <c r="X53" s="1139"/>
      <c r="AC53" t="s">
        <v>2638</v>
      </c>
      <c r="AE53" s="978"/>
      <c r="AF53" s="978"/>
      <c r="AG53" s="978"/>
      <c r="AH53" s="978"/>
      <c r="AI53" s="978"/>
    </row>
    <row r="54" spans="16:35">
      <c r="P54" s="978"/>
      <c r="Q54" s="978"/>
      <c r="R54" s="978"/>
      <c r="S54" s="978"/>
      <c r="T54" s="978"/>
      <c r="U54" s="978"/>
      <c r="V54" s="1146"/>
      <c r="W54" s="978"/>
      <c r="X54" s="1139"/>
      <c r="AC54" t="s">
        <v>2638</v>
      </c>
      <c r="AE54" s="978"/>
      <c r="AF54" s="978"/>
      <c r="AG54" s="978"/>
      <c r="AH54" s="978"/>
      <c r="AI54" s="978"/>
    </row>
    <row r="55" spans="16:35">
      <c r="P55" s="978"/>
      <c r="Q55" s="978"/>
      <c r="R55" s="978"/>
      <c r="S55" s="978"/>
      <c r="T55" s="978"/>
      <c r="U55" s="978"/>
      <c r="V55" s="1146"/>
      <c r="W55" s="978"/>
      <c r="X55" s="1139"/>
      <c r="AC55" t="s">
        <v>2638</v>
      </c>
      <c r="AE55" s="978"/>
      <c r="AF55" s="978"/>
      <c r="AG55" s="978"/>
      <c r="AH55" s="978"/>
      <c r="AI55" s="978"/>
    </row>
    <row r="56" spans="16:35">
      <c r="P56" s="978"/>
      <c r="Q56" s="978"/>
      <c r="R56" s="978"/>
      <c r="S56" s="978"/>
      <c r="T56" s="978"/>
      <c r="U56" s="978"/>
      <c r="V56" s="1146"/>
      <c r="W56" s="978"/>
      <c r="X56" s="1139"/>
      <c r="AC56" t="s">
        <v>2638</v>
      </c>
      <c r="AE56" s="978"/>
      <c r="AF56" s="978"/>
      <c r="AG56" s="978"/>
      <c r="AH56" s="978"/>
      <c r="AI56" s="978"/>
    </row>
    <row r="57" spans="16:35">
      <c r="P57" s="978"/>
      <c r="Q57" s="978"/>
      <c r="R57" s="978"/>
      <c r="S57" s="978"/>
      <c r="T57" s="978"/>
      <c r="U57" s="978"/>
      <c r="V57" s="1146"/>
      <c r="W57" s="978"/>
      <c r="X57" s="1139"/>
      <c r="AC57" t="s">
        <v>2638</v>
      </c>
      <c r="AE57" s="978"/>
      <c r="AF57" s="978"/>
      <c r="AG57" s="978"/>
      <c r="AH57" s="978"/>
      <c r="AI57" s="978"/>
    </row>
    <row r="58" spans="16:35">
      <c r="P58" s="978"/>
      <c r="Q58" s="978"/>
      <c r="R58" s="978"/>
      <c r="S58" s="978"/>
      <c r="T58" s="978"/>
      <c r="U58" s="978"/>
      <c r="V58" s="1146"/>
      <c r="W58" s="978"/>
      <c r="X58" s="1139"/>
      <c r="AC58" t="s">
        <v>2638</v>
      </c>
      <c r="AE58" s="978"/>
      <c r="AF58" s="978"/>
      <c r="AG58" s="978"/>
      <c r="AH58" s="978"/>
      <c r="AI58" s="978"/>
    </row>
    <row r="59" spans="16:35">
      <c r="P59" s="978"/>
      <c r="Q59" s="978"/>
      <c r="R59" s="978"/>
      <c r="S59" s="978"/>
      <c r="T59" s="978"/>
      <c r="U59" s="978"/>
      <c r="V59" s="1146"/>
      <c r="W59" s="978"/>
      <c r="X59" s="1139"/>
      <c r="AC59" t="s">
        <v>2638</v>
      </c>
      <c r="AE59" s="978"/>
      <c r="AF59" s="978"/>
      <c r="AG59" s="978"/>
      <c r="AH59" s="978"/>
      <c r="AI59" s="978"/>
    </row>
    <row r="60" spans="16:35">
      <c r="P60" s="978"/>
      <c r="Q60" s="978"/>
      <c r="R60" s="978"/>
      <c r="S60" s="978"/>
      <c r="T60" s="978"/>
      <c r="U60" s="978"/>
      <c r="V60" s="1146"/>
      <c r="W60" s="978"/>
      <c r="X60" s="1139"/>
      <c r="AC60" t="s">
        <v>2638</v>
      </c>
      <c r="AE60" s="978"/>
      <c r="AF60" s="978"/>
      <c r="AG60" s="978"/>
      <c r="AH60" s="978"/>
      <c r="AI60" s="978"/>
    </row>
    <row r="61" spans="16:35">
      <c r="P61" s="978"/>
      <c r="Q61" s="978"/>
      <c r="R61" s="978"/>
      <c r="S61" s="978"/>
      <c r="T61" s="978"/>
      <c r="U61" s="978"/>
      <c r="V61" s="1146"/>
      <c r="W61" s="978"/>
      <c r="X61" s="1139"/>
      <c r="AC61" t="s">
        <v>2638</v>
      </c>
      <c r="AE61" s="978"/>
      <c r="AF61" s="978"/>
      <c r="AG61" s="978"/>
      <c r="AH61" s="978"/>
      <c r="AI61" s="978"/>
    </row>
    <row r="62" spans="16:35">
      <c r="P62" s="978"/>
      <c r="Q62" s="978"/>
      <c r="R62" s="978"/>
      <c r="S62" s="978"/>
      <c r="T62" s="978"/>
      <c r="U62" s="978"/>
      <c r="V62" s="1146"/>
      <c r="W62" s="978"/>
      <c r="X62" s="1139"/>
      <c r="AC62" t="s">
        <v>2638</v>
      </c>
      <c r="AE62" s="978"/>
      <c r="AF62" s="978"/>
      <c r="AG62" s="978"/>
      <c r="AH62" s="978"/>
      <c r="AI62" s="978"/>
    </row>
    <row r="63" spans="16:35">
      <c r="P63" s="978"/>
      <c r="Q63" s="978"/>
      <c r="R63" s="978"/>
      <c r="S63" s="978"/>
      <c r="T63" s="978"/>
      <c r="U63" s="978"/>
      <c r="V63" s="1146"/>
      <c r="W63" s="978"/>
      <c r="X63" s="1139"/>
      <c r="AC63" t="s">
        <v>2638</v>
      </c>
      <c r="AE63" s="978"/>
      <c r="AF63" s="978"/>
      <c r="AG63" s="978"/>
      <c r="AH63" s="978"/>
      <c r="AI63" s="978"/>
    </row>
    <row r="64" spans="16:35">
      <c r="P64" s="978"/>
      <c r="Q64" s="978"/>
      <c r="R64" s="978"/>
      <c r="S64" s="978"/>
      <c r="T64" s="978"/>
      <c r="U64" s="978"/>
      <c r="V64" s="1146"/>
      <c r="W64" s="978"/>
      <c r="X64" s="1139"/>
      <c r="AC64" t="s">
        <v>2638</v>
      </c>
      <c r="AE64" s="978"/>
      <c r="AF64" s="978"/>
      <c r="AG64" s="978"/>
      <c r="AH64" s="978"/>
      <c r="AI64" s="978"/>
    </row>
    <row r="65" spans="16:35">
      <c r="P65" s="978"/>
      <c r="Q65" s="978"/>
      <c r="R65" s="978"/>
      <c r="S65" s="978"/>
      <c r="T65" s="978"/>
      <c r="U65" s="978"/>
      <c r="V65" s="1146"/>
      <c r="W65" s="978"/>
      <c r="X65" s="1139"/>
      <c r="AC65" t="s">
        <v>2638</v>
      </c>
      <c r="AE65" s="978"/>
      <c r="AF65" s="978"/>
      <c r="AG65" s="978"/>
      <c r="AH65" s="978"/>
      <c r="AI65" s="978"/>
    </row>
    <row r="66" spans="16:35">
      <c r="P66" s="978"/>
      <c r="Q66" s="978"/>
      <c r="R66" s="978"/>
      <c r="S66" s="978"/>
      <c r="T66" s="978"/>
      <c r="U66" s="978"/>
      <c r="V66" s="1146"/>
      <c r="W66" s="978"/>
      <c r="X66" s="1139"/>
      <c r="AC66" t="s">
        <v>2638</v>
      </c>
      <c r="AE66" s="978"/>
      <c r="AF66" s="978"/>
      <c r="AG66" s="978"/>
      <c r="AH66" s="978"/>
      <c r="AI66" s="978"/>
    </row>
    <row r="67" spans="16:35">
      <c r="P67" s="978"/>
      <c r="Q67" s="978"/>
      <c r="R67" s="978"/>
      <c r="S67" s="978"/>
      <c r="T67" s="978"/>
      <c r="U67" s="978"/>
      <c r="V67" s="1146"/>
      <c r="W67" s="978"/>
      <c r="X67" s="1139"/>
      <c r="AC67" t="s">
        <v>2638</v>
      </c>
      <c r="AE67" s="978"/>
      <c r="AF67" s="978"/>
      <c r="AG67" s="978"/>
      <c r="AH67" s="978"/>
      <c r="AI67" s="978"/>
    </row>
    <row r="68" spans="16:35">
      <c r="P68" s="978"/>
      <c r="Q68" s="978"/>
      <c r="R68" s="978"/>
      <c r="S68" s="978"/>
      <c r="T68" s="978"/>
      <c r="U68" s="978"/>
      <c r="V68" s="1146"/>
      <c r="W68" s="978"/>
      <c r="X68" s="1139"/>
      <c r="AC68" t="s">
        <v>2638</v>
      </c>
      <c r="AE68" s="978"/>
      <c r="AF68" s="978"/>
      <c r="AG68" s="978"/>
      <c r="AH68" s="978"/>
      <c r="AI68" s="978"/>
    </row>
    <row r="69" spans="16:35">
      <c r="P69" s="978"/>
      <c r="Q69" s="978"/>
      <c r="R69" s="978"/>
      <c r="S69" s="978"/>
      <c r="T69" s="978"/>
      <c r="U69" s="978"/>
      <c r="V69" s="1146"/>
      <c r="W69" s="978"/>
      <c r="X69" s="1139"/>
      <c r="AC69" t="s">
        <v>2638</v>
      </c>
      <c r="AE69" s="978"/>
      <c r="AF69" s="978"/>
      <c r="AG69" s="978"/>
      <c r="AH69" s="978"/>
      <c r="AI69" s="978"/>
    </row>
    <row r="70" spans="16:35">
      <c r="P70" s="978"/>
      <c r="Q70" s="978"/>
      <c r="R70" s="978"/>
      <c r="S70" s="978"/>
      <c r="T70" s="978"/>
      <c r="U70" s="978"/>
      <c r="V70" s="1146"/>
      <c r="W70" s="978"/>
      <c r="X70" s="1139"/>
      <c r="AC70" t="s">
        <v>2638</v>
      </c>
      <c r="AE70" s="978"/>
      <c r="AF70" s="978"/>
      <c r="AG70" s="978"/>
      <c r="AH70" s="978"/>
      <c r="AI70" s="978"/>
    </row>
    <row r="71" spans="16:35">
      <c r="P71" s="978"/>
      <c r="Q71" s="978"/>
      <c r="R71" s="978"/>
      <c r="S71" s="978"/>
      <c r="T71" s="978"/>
      <c r="U71" s="978"/>
      <c r="V71" s="1146"/>
      <c r="W71" s="978"/>
      <c r="X71" s="1139"/>
      <c r="AC71" t="s">
        <v>2638</v>
      </c>
      <c r="AE71" s="978"/>
      <c r="AF71" s="978"/>
      <c r="AG71" s="978"/>
      <c r="AH71" s="978"/>
      <c r="AI71" s="978"/>
    </row>
    <row r="72" spans="16:35">
      <c r="P72" s="978"/>
      <c r="Q72" s="978"/>
      <c r="R72" s="978"/>
      <c r="S72" s="978"/>
      <c r="T72" s="978"/>
      <c r="U72" s="978"/>
      <c r="V72" s="1146"/>
      <c r="W72" s="978"/>
      <c r="X72" s="1139"/>
      <c r="AC72" t="s">
        <v>2638</v>
      </c>
      <c r="AE72" s="978"/>
      <c r="AF72" s="978"/>
      <c r="AG72" s="978"/>
      <c r="AH72" s="978"/>
      <c r="AI72" s="978"/>
    </row>
    <row r="73" spans="16:35">
      <c r="P73" s="978"/>
      <c r="Q73" s="978"/>
      <c r="R73" s="978"/>
      <c r="S73" s="978"/>
      <c r="T73" s="978"/>
      <c r="U73" s="978"/>
      <c r="V73" s="1146"/>
      <c r="W73" s="978"/>
      <c r="X73" s="1139"/>
      <c r="AC73" t="s">
        <v>2638</v>
      </c>
      <c r="AE73" s="978"/>
      <c r="AF73" s="978"/>
      <c r="AG73" s="978"/>
      <c r="AH73" s="978"/>
      <c r="AI73" s="978"/>
    </row>
    <row r="74" spans="16:35">
      <c r="P74" s="978"/>
      <c r="Q74" s="978"/>
      <c r="R74" s="978"/>
      <c r="S74" s="978"/>
      <c r="T74" s="978"/>
      <c r="U74" s="978"/>
      <c r="V74" s="1146"/>
      <c r="W74" s="978"/>
      <c r="X74" s="1139"/>
      <c r="AC74" t="s">
        <v>2638</v>
      </c>
      <c r="AE74" s="978"/>
      <c r="AF74" s="978"/>
      <c r="AG74" s="978"/>
      <c r="AH74" s="978"/>
      <c r="AI74" s="978"/>
    </row>
    <row r="75" spans="16:35">
      <c r="P75" s="978"/>
      <c r="Q75" s="978"/>
      <c r="R75" s="978"/>
      <c r="S75" s="978"/>
      <c r="T75" s="978"/>
      <c r="U75" s="978"/>
      <c r="V75" s="1146"/>
      <c r="W75" s="978"/>
      <c r="X75" s="1139"/>
      <c r="AC75" t="s">
        <v>2638</v>
      </c>
      <c r="AE75" s="978"/>
      <c r="AF75" s="978"/>
      <c r="AG75" s="978"/>
      <c r="AH75" s="978"/>
      <c r="AI75" s="978"/>
    </row>
    <row r="76" spans="16:35">
      <c r="P76" s="978"/>
      <c r="Q76" s="978"/>
      <c r="R76" s="978"/>
      <c r="S76" s="978"/>
      <c r="T76" s="978"/>
      <c r="U76" s="978"/>
      <c r="V76" s="1146"/>
      <c r="W76" s="978"/>
      <c r="X76" s="1139"/>
      <c r="AC76" t="s">
        <v>2638</v>
      </c>
      <c r="AE76" s="978"/>
      <c r="AF76" s="978"/>
      <c r="AG76" s="978"/>
      <c r="AH76" s="978"/>
      <c r="AI76" s="978"/>
    </row>
    <row r="77" spans="16:35">
      <c r="P77" s="978"/>
      <c r="Q77" s="978"/>
      <c r="R77" s="978"/>
      <c r="S77" s="978"/>
      <c r="T77" s="978"/>
      <c r="U77" s="978"/>
      <c r="V77" s="1146"/>
      <c r="W77" s="978"/>
      <c r="X77" s="1139"/>
      <c r="AC77" t="s">
        <v>2638</v>
      </c>
      <c r="AE77" s="978"/>
      <c r="AF77" s="978"/>
      <c r="AG77" s="978"/>
      <c r="AH77" s="978"/>
      <c r="AI77" s="978"/>
    </row>
    <row r="78" spans="16:35">
      <c r="P78" s="978"/>
      <c r="Q78" s="978"/>
      <c r="R78" s="978"/>
      <c r="S78" s="978"/>
      <c r="T78" s="978"/>
      <c r="U78" s="978"/>
      <c r="V78" s="1146"/>
      <c r="W78" s="978"/>
      <c r="X78" s="1139"/>
      <c r="AC78" t="s">
        <v>2638</v>
      </c>
      <c r="AE78" s="978"/>
      <c r="AF78" s="978"/>
      <c r="AG78" s="978"/>
      <c r="AH78" s="978"/>
      <c r="AI78" s="978"/>
    </row>
    <row r="79" spans="16:35">
      <c r="P79" s="978"/>
      <c r="Q79" s="978"/>
      <c r="R79" s="978"/>
      <c r="S79" s="978"/>
      <c r="T79" s="978"/>
      <c r="U79" s="978"/>
      <c r="V79" s="1146"/>
      <c r="W79" s="978"/>
      <c r="X79" s="1139"/>
      <c r="AC79" t="s">
        <v>2638</v>
      </c>
      <c r="AE79" s="978"/>
      <c r="AF79" s="978"/>
      <c r="AG79" s="978"/>
      <c r="AH79" s="978"/>
      <c r="AI79" s="978"/>
    </row>
    <row r="80" spans="16:35">
      <c r="P80" s="978"/>
      <c r="Q80" s="978"/>
      <c r="R80" s="978"/>
      <c r="S80" s="978"/>
      <c r="T80" s="978"/>
      <c r="U80" s="978"/>
      <c r="V80" s="1146"/>
      <c r="W80" s="978"/>
      <c r="X80" s="1139"/>
      <c r="AC80" t="s">
        <v>2638</v>
      </c>
      <c r="AE80" s="978"/>
      <c r="AF80" s="978"/>
      <c r="AG80" s="978"/>
      <c r="AH80" s="978"/>
      <c r="AI80" s="978"/>
    </row>
    <row r="81" spans="16:35">
      <c r="P81" s="978"/>
      <c r="Q81" s="978"/>
      <c r="R81" s="978"/>
      <c r="S81" s="978"/>
      <c r="T81" s="978"/>
      <c r="U81" s="978"/>
      <c r="V81" s="1146"/>
      <c r="W81" s="978"/>
      <c r="X81" s="1139"/>
      <c r="AC81" t="s">
        <v>2638</v>
      </c>
      <c r="AE81" s="978"/>
      <c r="AF81" s="978"/>
      <c r="AG81" s="978"/>
      <c r="AH81" s="978"/>
      <c r="AI81" s="978"/>
    </row>
    <row r="82" spans="16:35">
      <c r="P82" s="978"/>
      <c r="Q82" s="978"/>
      <c r="R82" s="978"/>
      <c r="S82" s="978"/>
      <c r="T82" s="978"/>
      <c r="U82" s="978"/>
      <c r="V82" s="1146"/>
      <c r="W82" s="978"/>
      <c r="X82" s="1139"/>
      <c r="AC82" t="s">
        <v>2638</v>
      </c>
      <c r="AE82" s="978"/>
      <c r="AF82" s="978"/>
      <c r="AG82" s="978"/>
      <c r="AH82" s="978"/>
      <c r="AI82" s="978"/>
    </row>
    <row r="83" spans="16:35">
      <c r="P83" s="978"/>
      <c r="Q83" s="978"/>
      <c r="R83" s="978"/>
      <c r="S83" s="978"/>
      <c r="T83" s="978"/>
      <c r="U83" s="978"/>
      <c r="V83" s="1146"/>
      <c r="W83" s="978"/>
      <c r="X83" s="1139"/>
      <c r="AC83" t="s">
        <v>2638</v>
      </c>
      <c r="AE83" s="978"/>
      <c r="AF83" s="978"/>
      <c r="AG83" s="978"/>
      <c r="AH83" s="978"/>
      <c r="AI83" s="978"/>
    </row>
    <row r="84" spans="16:35">
      <c r="P84" s="978"/>
      <c r="Q84" s="978"/>
      <c r="R84" s="978"/>
      <c r="S84" s="978"/>
      <c r="T84" s="978"/>
      <c r="U84" s="978"/>
      <c r="V84" s="1146"/>
      <c r="W84" s="978"/>
      <c r="X84" s="1139"/>
      <c r="AC84" t="s">
        <v>2638</v>
      </c>
      <c r="AE84" s="978"/>
      <c r="AF84" s="978"/>
      <c r="AG84" s="978"/>
      <c r="AH84" s="978"/>
      <c r="AI84" s="978"/>
    </row>
    <row r="85" spans="16:35">
      <c r="P85" s="978"/>
      <c r="Q85" s="978"/>
      <c r="R85" s="978"/>
      <c r="S85" s="978"/>
      <c r="T85" s="978"/>
      <c r="U85" s="978"/>
      <c r="V85" s="1146"/>
      <c r="W85" s="978"/>
      <c r="X85" s="1139"/>
      <c r="AC85" t="s">
        <v>2638</v>
      </c>
      <c r="AE85" s="978"/>
      <c r="AF85" s="978"/>
      <c r="AG85" s="978"/>
      <c r="AH85" s="978"/>
      <c r="AI85" s="978"/>
    </row>
    <row r="86" spans="16:35">
      <c r="P86" s="978"/>
      <c r="Q86" s="978"/>
      <c r="R86" s="978"/>
      <c r="S86" s="978"/>
      <c r="T86" s="978"/>
      <c r="U86" s="978"/>
      <c r="V86" s="1146"/>
      <c r="W86" s="978"/>
      <c r="X86" s="1139"/>
      <c r="AC86" t="s">
        <v>2638</v>
      </c>
      <c r="AE86" s="978"/>
      <c r="AF86" s="978"/>
      <c r="AG86" s="978"/>
      <c r="AH86" s="978"/>
      <c r="AI86" s="978"/>
    </row>
    <row r="87" spans="16:35">
      <c r="P87" s="978"/>
      <c r="Q87" s="978"/>
      <c r="R87" s="978"/>
      <c r="S87" s="978"/>
      <c r="T87" s="978"/>
      <c r="U87" s="978"/>
      <c r="V87" s="1146"/>
      <c r="W87" s="978"/>
      <c r="X87" s="1139"/>
      <c r="AC87" t="s">
        <v>2638</v>
      </c>
      <c r="AE87" s="978"/>
      <c r="AF87" s="978"/>
      <c r="AG87" s="978"/>
      <c r="AH87" s="978"/>
      <c r="AI87" s="978"/>
    </row>
    <row r="88" spans="16:35">
      <c r="P88" s="978"/>
      <c r="Q88" s="978"/>
      <c r="R88" s="978"/>
      <c r="S88" s="978"/>
      <c r="T88" s="978"/>
      <c r="U88" s="978"/>
      <c r="V88" s="1146"/>
      <c r="W88" s="978"/>
      <c r="X88" s="1139"/>
      <c r="AC88" t="s">
        <v>2638</v>
      </c>
      <c r="AE88" s="978"/>
      <c r="AF88" s="978"/>
      <c r="AG88" s="978"/>
      <c r="AH88" s="978"/>
      <c r="AI88" s="978"/>
    </row>
    <row r="89" spans="16:35">
      <c r="P89" s="978"/>
      <c r="Q89" s="978"/>
      <c r="R89" s="978"/>
      <c r="S89" s="978"/>
      <c r="T89" s="978"/>
      <c r="U89" s="978"/>
      <c r="V89" s="1146"/>
      <c r="W89" s="978"/>
      <c r="X89" s="1139"/>
      <c r="AC89" t="s">
        <v>2638</v>
      </c>
      <c r="AE89" s="978"/>
      <c r="AF89" s="978"/>
      <c r="AG89" s="978"/>
      <c r="AH89" s="978"/>
      <c r="AI89" s="978"/>
    </row>
    <row r="90" spans="16:35">
      <c r="P90" s="978"/>
      <c r="Q90" s="978"/>
      <c r="R90" s="978"/>
      <c r="S90" s="978"/>
      <c r="T90" s="978"/>
      <c r="U90" s="978"/>
      <c r="V90" s="1146"/>
      <c r="W90" s="978"/>
      <c r="X90" s="1139"/>
      <c r="AC90" t="s">
        <v>2638</v>
      </c>
      <c r="AE90" s="978"/>
      <c r="AF90" s="978"/>
      <c r="AG90" s="978"/>
      <c r="AH90" s="978"/>
      <c r="AI90" s="978"/>
    </row>
    <row r="91" spans="16:35">
      <c r="P91" s="978"/>
      <c r="Q91" s="978"/>
      <c r="R91" s="978"/>
      <c r="S91" s="978"/>
      <c r="T91" s="978"/>
      <c r="U91" s="978"/>
      <c r="V91" s="1146"/>
      <c r="W91" s="978"/>
      <c r="X91" s="1139"/>
      <c r="AC91" t="s">
        <v>2638</v>
      </c>
      <c r="AE91" s="978"/>
      <c r="AF91" s="978"/>
      <c r="AG91" s="978"/>
      <c r="AH91" s="978"/>
      <c r="AI91" s="978"/>
    </row>
    <row r="92" spans="16:35">
      <c r="P92" s="978"/>
      <c r="Q92" s="978"/>
      <c r="R92" s="978"/>
      <c r="S92" s="978"/>
      <c r="T92" s="978"/>
      <c r="U92" s="978"/>
      <c r="V92" s="1146"/>
      <c r="W92" s="978"/>
      <c r="X92" s="1139"/>
      <c r="AC92" t="s">
        <v>2638</v>
      </c>
      <c r="AE92" s="978"/>
      <c r="AF92" s="978"/>
      <c r="AG92" s="978"/>
      <c r="AH92" s="978"/>
      <c r="AI92" s="978"/>
    </row>
    <row r="93" spans="16:35">
      <c r="P93" s="978"/>
      <c r="Q93" s="978"/>
      <c r="R93" s="978"/>
      <c r="S93" s="978"/>
      <c r="T93" s="978"/>
      <c r="U93" s="978"/>
      <c r="V93" s="1146"/>
      <c r="W93" s="978"/>
      <c r="X93" s="1139"/>
      <c r="AC93" t="s">
        <v>2638</v>
      </c>
      <c r="AE93" s="978"/>
      <c r="AF93" s="978"/>
      <c r="AG93" s="978"/>
      <c r="AH93" s="978"/>
      <c r="AI93" s="978"/>
    </row>
    <row r="94" spans="16:35">
      <c r="P94" s="978"/>
      <c r="Q94" s="978"/>
      <c r="R94" s="978"/>
      <c r="S94" s="978"/>
      <c r="T94" s="978"/>
      <c r="U94" s="978"/>
      <c r="V94" s="1146"/>
      <c r="W94" s="978"/>
      <c r="X94" s="1139"/>
      <c r="AC94" t="s">
        <v>2638</v>
      </c>
      <c r="AE94" s="978"/>
      <c r="AF94" s="978"/>
      <c r="AG94" s="978"/>
      <c r="AH94" s="978"/>
      <c r="AI94" s="978"/>
    </row>
    <row r="95" spans="16:35">
      <c r="P95" s="978"/>
      <c r="Q95" s="978"/>
      <c r="R95" s="978"/>
      <c r="S95" s="978"/>
      <c r="T95" s="978"/>
      <c r="U95" s="978"/>
      <c r="V95" s="1146"/>
      <c r="W95" s="978"/>
      <c r="X95" s="1139"/>
      <c r="AC95" t="s">
        <v>2638</v>
      </c>
      <c r="AE95" s="978"/>
      <c r="AF95" s="978"/>
      <c r="AG95" s="978"/>
      <c r="AH95" s="978"/>
      <c r="AI95" s="978"/>
    </row>
    <row r="96" spans="16:35">
      <c r="P96" s="978"/>
      <c r="Q96" s="978"/>
      <c r="R96" s="978"/>
      <c r="S96" s="978"/>
      <c r="T96" s="978"/>
      <c r="U96" s="978"/>
      <c r="V96" s="1146"/>
      <c r="W96" s="978"/>
      <c r="X96" s="1139"/>
      <c r="AC96" t="s">
        <v>2638</v>
      </c>
      <c r="AE96" s="978"/>
      <c r="AF96" s="978"/>
      <c r="AG96" s="978"/>
      <c r="AH96" s="978"/>
      <c r="AI96" s="978"/>
    </row>
    <row r="97" spans="16:35">
      <c r="P97" s="978"/>
      <c r="Q97" s="978"/>
      <c r="R97" s="978"/>
      <c r="S97" s="978"/>
      <c r="T97" s="978"/>
      <c r="U97" s="978"/>
      <c r="V97" s="1146"/>
      <c r="W97" s="978"/>
      <c r="X97" s="1139"/>
      <c r="AC97" t="s">
        <v>2638</v>
      </c>
      <c r="AE97" s="978"/>
      <c r="AF97" s="978"/>
      <c r="AG97" s="978"/>
      <c r="AH97" s="978"/>
      <c r="AI97" s="978"/>
    </row>
    <row r="98" spans="16:35">
      <c r="P98" s="978"/>
      <c r="Q98" s="978"/>
      <c r="R98" s="978"/>
      <c r="S98" s="978"/>
      <c r="T98" s="978"/>
      <c r="U98" s="978"/>
      <c r="V98" s="1146"/>
      <c r="W98" s="978"/>
      <c r="X98" s="1139"/>
      <c r="AC98" t="s">
        <v>2638</v>
      </c>
      <c r="AE98" s="978"/>
      <c r="AF98" s="978"/>
      <c r="AG98" s="978"/>
      <c r="AH98" s="978"/>
      <c r="AI98" s="978"/>
    </row>
    <row r="99" spans="16:35">
      <c r="P99" s="978"/>
      <c r="Q99" s="978"/>
      <c r="R99" s="978"/>
      <c r="S99" s="978"/>
      <c r="T99" s="978"/>
      <c r="U99" s="978"/>
      <c r="V99" s="1146"/>
      <c r="W99" s="978"/>
      <c r="X99" s="1139"/>
      <c r="AC99" t="s">
        <v>2638</v>
      </c>
      <c r="AE99" s="978"/>
      <c r="AF99" s="978"/>
      <c r="AG99" s="978"/>
      <c r="AH99" s="978"/>
      <c r="AI99" s="978"/>
    </row>
    <row r="100" spans="16:35">
      <c r="P100" s="978"/>
      <c r="Q100" s="978"/>
      <c r="R100" s="978"/>
      <c r="S100" s="978"/>
      <c r="T100" s="978"/>
      <c r="U100" s="978"/>
      <c r="V100" s="1146"/>
      <c r="W100" s="978"/>
      <c r="X100" s="1139"/>
      <c r="AC100" t="s">
        <v>2638</v>
      </c>
      <c r="AE100" s="978"/>
      <c r="AF100" s="978"/>
      <c r="AG100" s="978"/>
      <c r="AH100" s="978"/>
      <c r="AI100" s="978"/>
    </row>
    <row r="101" spans="16:35">
      <c r="P101" s="978"/>
      <c r="Q101" s="978"/>
      <c r="R101" s="978"/>
      <c r="S101" s="978"/>
      <c r="T101" s="978"/>
      <c r="U101" s="978"/>
      <c r="V101" s="1146"/>
      <c r="W101" s="978"/>
      <c r="X101" s="1139"/>
      <c r="AC101" t="s">
        <v>2638</v>
      </c>
      <c r="AE101" s="978"/>
      <c r="AF101" s="978"/>
      <c r="AG101" s="978"/>
      <c r="AH101" s="978"/>
      <c r="AI101" s="978"/>
    </row>
    <row r="102" spans="16:35">
      <c r="P102" s="978"/>
      <c r="Q102" s="978"/>
      <c r="R102" s="978"/>
      <c r="S102" s="978"/>
      <c r="T102" s="978"/>
      <c r="U102" s="978"/>
      <c r="V102" s="1146"/>
      <c r="W102" s="978"/>
      <c r="X102" s="1139"/>
      <c r="AC102" t="s">
        <v>2638</v>
      </c>
      <c r="AE102" s="978"/>
      <c r="AF102" s="978"/>
      <c r="AG102" s="978"/>
      <c r="AH102" s="978"/>
      <c r="AI102" s="978"/>
    </row>
    <row r="103" spans="16:35">
      <c r="P103" s="978"/>
      <c r="Q103" s="978"/>
      <c r="R103" s="978"/>
      <c r="S103" s="978"/>
      <c r="T103" s="978"/>
      <c r="U103" s="978"/>
      <c r="V103" s="1146"/>
      <c r="W103" s="978"/>
      <c r="X103" s="1139"/>
      <c r="AC103" t="s">
        <v>2638</v>
      </c>
      <c r="AE103" s="978"/>
      <c r="AF103" s="978"/>
      <c r="AG103" s="978"/>
      <c r="AH103" s="978"/>
      <c r="AI103" s="978"/>
    </row>
    <row r="104" spans="16:35">
      <c r="P104" s="978"/>
      <c r="Q104" s="978"/>
      <c r="R104" s="978"/>
      <c r="S104" s="978"/>
      <c r="T104" s="978"/>
      <c r="U104" s="978"/>
      <c r="V104" s="1146"/>
      <c r="W104" s="978"/>
      <c r="X104" s="1139"/>
      <c r="AC104" t="s">
        <v>2638</v>
      </c>
      <c r="AE104" s="978"/>
      <c r="AF104" s="978"/>
      <c r="AG104" s="978"/>
      <c r="AH104" s="978"/>
      <c r="AI104" s="978"/>
    </row>
    <row r="105" spans="16:35">
      <c r="P105" s="978"/>
      <c r="Q105" s="978"/>
      <c r="R105" s="978"/>
      <c r="S105" s="978"/>
      <c r="T105" s="978"/>
      <c r="U105" s="978"/>
      <c r="V105" s="1146"/>
      <c r="W105" s="978"/>
      <c r="X105" s="1139"/>
      <c r="AC105" t="s">
        <v>2638</v>
      </c>
      <c r="AE105" s="978"/>
      <c r="AF105" s="978"/>
      <c r="AG105" s="978"/>
      <c r="AH105" s="978"/>
      <c r="AI105" s="978"/>
    </row>
    <row r="106" spans="16:35">
      <c r="P106" s="978"/>
      <c r="Q106" s="978"/>
      <c r="R106" s="978"/>
      <c r="S106" s="978"/>
      <c r="T106" s="978"/>
      <c r="U106" s="978"/>
      <c r="V106" s="1146"/>
      <c r="W106" s="978"/>
      <c r="X106" s="1139"/>
      <c r="AC106" t="s">
        <v>2638</v>
      </c>
      <c r="AE106" s="978"/>
      <c r="AF106" s="978"/>
      <c r="AG106" s="978"/>
      <c r="AH106" s="978"/>
      <c r="AI106" s="978"/>
    </row>
    <row r="107" spans="16:35">
      <c r="P107" s="978"/>
      <c r="Q107" s="978"/>
      <c r="R107" s="978"/>
      <c r="S107" s="978"/>
      <c r="T107" s="978"/>
      <c r="U107" s="978"/>
      <c r="V107" s="1146"/>
      <c r="W107" s="978"/>
      <c r="X107" s="1139"/>
      <c r="AC107" t="s">
        <v>2638</v>
      </c>
      <c r="AE107" s="978"/>
      <c r="AF107" s="978"/>
      <c r="AG107" s="978"/>
      <c r="AH107" s="978"/>
      <c r="AI107" s="978"/>
    </row>
    <row r="108" spans="16:35">
      <c r="P108" s="978"/>
      <c r="Q108" s="978"/>
      <c r="R108" s="978"/>
      <c r="S108" s="978"/>
      <c r="T108" s="978"/>
      <c r="U108" s="978"/>
      <c r="V108" s="1146"/>
      <c r="W108" s="978"/>
      <c r="X108" s="1139"/>
      <c r="AC108" t="s">
        <v>2638</v>
      </c>
      <c r="AE108" s="978"/>
      <c r="AF108" s="978"/>
      <c r="AG108" s="978"/>
      <c r="AH108" s="978"/>
      <c r="AI108" s="978"/>
    </row>
    <row r="109" spans="16:35">
      <c r="P109" s="978"/>
      <c r="Q109" s="978"/>
      <c r="R109" s="978"/>
      <c r="S109" s="978"/>
      <c r="T109" s="978"/>
      <c r="U109" s="978"/>
      <c r="V109" s="1146"/>
      <c r="W109" s="978"/>
      <c r="X109" s="1139"/>
      <c r="AC109" t="s">
        <v>2638</v>
      </c>
      <c r="AE109" s="978"/>
      <c r="AF109" s="978"/>
      <c r="AG109" s="978"/>
      <c r="AH109" s="978"/>
      <c r="AI109" s="978"/>
    </row>
    <row r="110" spans="16:35">
      <c r="P110" s="978"/>
      <c r="Q110" s="978"/>
      <c r="R110" s="978"/>
      <c r="S110" s="978"/>
      <c r="T110" s="978"/>
      <c r="U110" s="978"/>
      <c r="V110" s="1146"/>
      <c r="W110" s="978"/>
      <c r="X110" s="1139"/>
      <c r="AC110" t="s">
        <v>2638</v>
      </c>
      <c r="AE110" s="978"/>
      <c r="AF110" s="978"/>
      <c r="AG110" s="978"/>
      <c r="AH110" s="978"/>
      <c r="AI110" s="978"/>
    </row>
    <row r="111" spans="16:35">
      <c r="P111" s="978"/>
      <c r="Q111" s="978"/>
      <c r="R111" s="978"/>
      <c r="S111" s="978"/>
      <c r="T111" s="978"/>
      <c r="U111" s="978"/>
      <c r="V111" s="1146"/>
      <c r="W111" s="978"/>
      <c r="X111" s="1139"/>
      <c r="AC111" t="s">
        <v>2638</v>
      </c>
      <c r="AE111" s="978"/>
      <c r="AF111" s="978"/>
      <c r="AG111" s="978"/>
      <c r="AH111" s="978"/>
      <c r="AI111" s="978"/>
    </row>
    <row r="112" spans="16:35">
      <c r="P112" s="978"/>
      <c r="Q112" s="978"/>
      <c r="R112" s="978"/>
      <c r="S112" s="978"/>
      <c r="T112" s="978"/>
      <c r="U112" s="978"/>
      <c r="V112" s="1146"/>
      <c r="W112" s="978"/>
      <c r="X112" s="1139"/>
      <c r="AC112" t="s">
        <v>2638</v>
      </c>
      <c r="AE112" s="978"/>
      <c r="AF112" s="978"/>
      <c r="AG112" s="978"/>
      <c r="AH112" s="978"/>
      <c r="AI112" s="978"/>
    </row>
    <row r="113" spans="16:35">
      <c r="P113" s="978"/>
      <c r="Q113" s="978"/>
      <c r="R113" s="978"/>
      <c r="S113" s="978"/>
      <c r="T113" s="978"/>
      <c r="U113" s="978"/>
      <c r="V113" s="1146"/>
      <c r="W113" s="978"/>
      <c r="X113" s="1139"/>
      <c r="AC113" t="s">
        <v>2638</v>
      </c>
      <c r="AE113" s="978"/>
      <c r="AF113" s="978"/>
      <c r="AG113" s="978"/>
      <c r="AH113" s="978"/>
      <c r="AI113" s="978"/>
    </row>
    <row r="114" spans="16:35">
      <c r="P114" s="978"/>
      <c r="Q114" s="978"/>
      <c r="R114" s="978"/>
      <c r="S114" s="978"/>
      <c r="T114" s="978"/>
      <c r="U114" s="978"/>
      <c r="V114" s="1146"/>
      <c r="W114" s="978"/>
      <c r="X114" s="1139"/>
      <c r="AC114" t="s">
        <v>2638</v>
      </c>
      <c r="AE114" s="978"/>
      <c r="AF114" s="978"/>
      <c r="AG114" s="978"/>
      <c r="AH114" s="978"/>
      <c r="AI114" s="978"/>
    </row>
    <row r="115" spans="16:35">
      <c r="P115" s="978"/>
      <c r="Q115" s="978"/>
      <c r="R115" s="978"/>
      <c r="S115" s="978"/>
      <c r="T115" s="978"/>
      <c r="U115" s="978"/>
      <c r="V115" s="1146"/>
      <c r="W115" s="978"/>
      <c r="X115" s="1139"/>
      <c r="AC115" t="s">
        <v>2638</v>
      </c>
      <c r="AE115" s="978"/>
      <c r="AF115" s="978"/>
      <c r="AG115" s="978"/>
      <c r="AH115" s="978"/>
      <c r="AI115" s="978"/>
    </row>
    <row r="116" spans="16:35">
      <c r="P116" s="978"/>
      <c r="Q116" s="978"/>
      <c r="R116" s="978"/>
      <c r="S116" s="978"/>
      <c r="T116" s="978"/>
      <c r="U116" s="978"/>
      <c r="V116" s="1146"/>
      <c r="W116" s="978"/>
      <c r="X116" s="1139"/>
      <c r="AC116" t="s">
        <v>2638</v>
      </c>
      <c r="AE116" s="978"/>
      <c r="AF116" s="978"/>
      <c r="AG116" s="978"/>
      <c r="AH116" s="978"/>
      <c r="AI116" s="978"/>
    </row>
    <row r="117" spans="16:35">
      <c r="P117" s="978"/>
      <c r="Q117" s="978"/>
      <c r="R117" s="978"/>
      <c r="S117" s="978"/>
      <c r="T117" s="978"/>
      <c r="U117" s="978"/>
      <c r="V117" s="1146"/>
      <c r="W117" s="978"/>
      <c r="X117" s="1139"/>
      <c r="AC117" t="s">
        <v>2638</v>
      </c>
      <c r="AE117" s="978"/>
      <c r="AF117" s="978"/>
      <c r="AG117" s="978"/>
      <c r="AH117" s="978"/>
      <c r="AI117" s="978"/>
    </row>
    <row r="118" spans="16:35">
      <c r="P118" s="978"/>
      <c r="Q118" s="978"/>
      <c r="R118" s="978"/>
      <c r="S118" s="978"/>
      <c r="T118" s="978"/>
      <c r="U118" s="978"/>
      <c r="V118" s="1146"/>
      <c r="W118" s="978"/>
      <c r="X118" s="1139"/>
      <c r="AC118" t="s">
        <v>2638</v>
      </c>
      <c r="AE118" s="978"/>
      <c r="AF118" s="978"/>
      <c r="AG118" s="978"/>
      <c r="AH118" s="978"/>
      <c r="AI118" s="978"/>
    </row>
    <row r="119" spans="16:35">
      <c r="P119" s="978"/>
      <c r="Q119" s="978"/>
      <c r="R119" s="978"/>
      <c r="S119" s="978"/>
      <c r="T119" s="978"/>
      <c r="U119" s="978"/>
      <c r="V119" s="1146"/>
      <c r="W119" s="978"/>
      <c r="X119" s="1139"/>
      <c r="AC119" t="s">
        <v>2638</v>
      </c>
      <c r="AE119" s="978"/>
      <c r="AF119" s="978"/>
      <c r="AG119" s="978"/>
      <c r="AH119" s="978"/>
      <c r="AI119" s="978"/>
    </row>
    <row r="120" spans="16:35">
      <c r="P120" s="978"/>
      <c r="Q120" s="978"/>
      <c r="R120" s="978"/>
      <c r="S120" s="978"/>
      <c r="T120" s="978"/>
      <c r="U120" s="978"/>
      <c r="V120" s="1146"/>
      <c r="W120" s="978"/>
      <c r="X120" s="1139"/>
      <c r="AC120" t="s">
        <v>2638</v>
      </c>
      <c r="AE120" s="978"/>
      <c r="AF120" s="978"/>
      <c r="AG120" s="978"/>
      <c r="AH120" s="978"/>
      <c r="AI120" s="978"/>
    </row>
    <row r="121" spans="16:35">
      <c r="P121" s="978"/>
      <c r="Q121" s="978"/>
      <c r="R121" s="978"/>
      <c r="S121" s="978"/>
      <c r="T121" s="978"/>
      <c r="U121" s="978"/>
      <c r="V121" s="1146"/>
      <c r="W121" s="978"/>
      <c r="X121" s="1139"/>
      <c r="AC121" t="s">
        <v>2638</v>
      </c>
      <c r="AE121" s="978"/>
      <c r="AF121" s="978"/>
      <c r="AG121" s="978"/>
      <c r="AH121" s="978"/>
      <c r="AI121" s="978"/>
    </row>
    <row r="122" spans="16:35">
      <c r="P122" s="978"/>
      <c r="Q122" s="978"/>
      <c r="R122" s="978"/>
      <c r="S122" s="978"/>
      <c r="T122" s="978"/>
      <c r="U122" s="978"/>
      <c r="V122" s="1146"/>
      <c r="W122" s="978"/>
      <c r="X122" s="1139"/>
      <c r="AC122" t="s">
        <v>2638</v>
      </c>
      <c r="AE122" s="978"/>
      <c r="AF122" s="978"/>
      <c r="AG122" s="978"/>
      <c r="AH122" s="978"/>
      <c r="AI122" s="978"/>
    </row>
    <row r="123" spans="16:35">
      <c r="P123" s="978"/>
      <c r="Q123" s="978"/>
      <c r="R123" s="978"/>
      <c r="S123" s="978"/>
      <c r="T123" s="978"/>
      <c r="U123" s="978"/>
      <c r="V123" s="1146"/>
      <c r="W123" s="978"/>
      <c r="X123" s="1139"/>
      <c r="AC123" t="s">
        <v>2638</v>
      </c>
      <c r="AE123" s="978"/>
      <c r="AF123" s="978"/>
      <c r="AG123" s="978"/>
      <c r="AH123" s="978"/>
      <c r="AI123" s="978"/>
    </row>
    <row r="124" spans="16:35">
      <c r="P124" s="978"/>
      <c r="Q124" s="978"/>
      <c r="R124" s="978"/>
      <c r="S124" s="978"/>
      <c r="T124" s="978"/>
      <c r="U124" s="978"/>
      <c r="V124" s="1146"/>
      <c r="W124" s="978"/>
      <c r="X124" s="1139"/>
      <c r="AC124" t="s">
        <v>2638</v>
      </c>
      <c r="AE124" s="978"/>
      <c r="AF124" s="978"/>
      <c r="AG124" s="978"/>
      <c r="AH124" s="978"/>
      <c r="AI124" s="978"/>
    </row>
    <row r="125" spans="16:35">
      <c r="P125" s="978"/>
      <c r="Q125" s="978"/>
      <c r="R125" s="978"/>
      <c r="S125" s="978"/>
      <c r="T125" s="978"/>
      <c r="U125" s="978"/>
      <c r="V125" s="1146"/>
      <c r="W125" s="978"/>
      <c r="X125" s="1139"/>
      <c r="AC125" t="s">
        <v>2638</v>
      </c>
      <c r="AE125" s="978"/>
      <c r="AF125" s="978"/>
      <c r="AG125" s="978"/>
      <c r="AH125" s="978"/>
      <c r="AI125" s="978"/>
    </row>
    <row r="126" spans="16:35">
      <c r="P126" s="978"/>
      <c r="Q126" s="978"/>
      <c r="R126" s="978"/>
      <c r="S126" s="978"/>
      <c r="T126" s="978"/>
      <c r="U126" s="978"/>
      <c r="V126" s="1146"/>
      <c r="W126" s="978"/>
      <c r="X126" s="1139"/>
      <c r="AC126" t="s">
        <v>2638</v>
      </c>
      <c r="AE126" s="978"/>
      <c r="AF126" s="978"/>
      <c r="AG126" s="978"/>
      <c r="AH126" s="978"/>
      <c r="AI126" s="978"/>
    </row>
    <row r="127" spans="16:35">
      <c r="P127" s="978"/>
      <c r="Q127" s="978"/>
      <c r="R127" s="978"/>
      <c r="S127" s="978"/>
      <c r="T127" s="978"/>
      <c r="U127" s="978"/>
      <c r="V127" s="1146"/>
      <c r="W127" s="978"/>
      <c r="X127" s="1139"/>
      <c r="AC127" t="s">
        <v>2638</v>
      </c>
      <c r="AE127" s="978"/>
      <c r="AF127" s="978"/>
      <c r="AG127" s="978"/>
      <c r="AH127" s="978"/>
      <c r="AI127" s="978"/>
    </row>
    <row r="128" spans="16:35">
      <c r="P128" s="978"/>
      <c r="Q128" s="978"/>
      <c r="R128" s="978"/>
      <c r="S128" s="978"/>
      <c r="T128" s="978"/>
      <c r="U128" s="978"/>
      <c r="V128" s="1146"/>
      <c r="W128" s="978"/>
      <c r="X128" s="1139"/>
      <c r="AC128" t="s">
        <v>2638</v>
      </c>
      <c r="AE128" s="978"/>
      <c r="AF128" s="978"/>
      <c r="AG128" s="978"/>
      <c r="AH128" s="978"/>
      <c r="AI128" s="978"/>
    </row>
    <row r="129" spans="16:35">
      <c r="P129" s="978"/>
      <c r="Q129" s="978"/>
      <c r="R129" s="978"/>
      <c r="S129" s="978"/>
      <c r="T129" s="978"/>
      <c r="U129" s="978"/>
      <c r="V129" s="1146"/>
      <c r="W129" s="978"/>
      <c r="X129" s="1139"/>
      <c r="AC129" t="s">
        <v>2638</v>
      </c>
      <c r="AE129" s="978"/>
      <c r="AF129" s="978"/>
      <c r="AG129" s="978"/>
      <c r="AH129" s="978"/>
      <c r="AI129" s="978"/>
    </row>
    <row r="130" spans="16:35">
      <c r="P130" s="978"/>
      <c r="Q130" s="978"/>
      <c r="R130" s="978"/>
      <c r="S130" s="978"/>
      <c r="T130" s="978"/>
      <c r="U130" s="978"/>
      <c r="V130" s="1146"/>
      <c r="W130" s="978"/>
      <c r="X130" s="1139"/>
      <c r="AC130" t="s">
        <v>2638</v>
      </c>
      <c r="AE130" s="978"/>
      <c r="AF130" s="978"/>
      <c r="AG130" s="978"/>
      <c r="AH130" s="978"/>
      <c r="AI130" s="978"/>
    </row>
    <row r="131" spans="16:35">
      <c r="P131" s="978"/>
      <c r="Q131" s="978"/>
      <c r="R131" s="978"/>
      <c r="S131" s="978"/>
      <c r="T131" s="978"/>
      <c r="U131" s="978"/>
      <c r="V131" s="1146"/>
      <c r="W131" s="978"/>
      <c r="X131" s="1139"/>
      <c r="AC131" t="s">
        <v>2638</v>
      </c>
      <c r="AE131" s="978"/>
      <c r="AF131" s="978"/>
      <c r="AG131" s="978"/>
      <c r="AH131" s="978"/>
      <c r="AI131" s="978"/>
    </row>
    <row r="132" spans="16:35">
      <c r="P132" s="978"/>
      <c r="Q132" s="978"/>
      <c r="R132" s="978"/>
      <c r="S132" s="978"/>
      <c r="T132" s="978"/>
      <c r="U132" s="978"/>
      <c r="V132" s="1146"/>
      <c r="W132" s="978"/>
      <c r="X132" s="1139"/>
      <c r="AC132" t="s">
        <v>2638</v>
      </c>
      <c r="AE132" s="978"/>
      <c r="AF132" s="978"/>
      <c r="AG132" s="978"/>
      <c r="AH132" s="978"/>
      <c r="AI132" s="978"/>
    </row>
    <row r="133" spans="16:35">
      <c r="P133" s="978"/>
      <c r="Q133" s="978"/>
      <c r="R133" s="978"/>
      <c r="S133" s="978"/>
      <c r="T133" s="978"/>
      <c r="U133" s="978"/>
      <c r="V133" s="1146"/>
      <c r="W133" s="978"/>
      <c r="X133" s="1139"/>
      <c r="AC133" t="s">
        <v>2638</v>
      </c>
      <c r="AE133" s="978"/>
      <c r="AF133" s="978"/>
      <c r="AG133" s="978"/>
      <c r="AH133" s="978"/>
      <c r="AI133" s="978"/>
    </row>
    <row r="134" spans="16:35">
      <c r="P134" s="978"/>
      <c r="Q134" s="978"/>
      <c r="R134" s="978"/>
      <c r="S134" s="978"/>
      <c r="T134" s="978"/>
      <c r="U134" s="978"/>
      <c r="V134" s="1146"/>
      <c r="W134" s="978"/>
      <c r="X134" s="1139"/>
      <c r="AC134" t="s">
        <v>2638</v>
      </c>
      <c r="AE134" s="978"/>
      <c r="AF134" s="978"/>
      <c r="AG134" s="978"/>
      <c r="AH134" s="978"/>
      <c r="AI134" s="978"/>
    </row>
    <row r="135" spans="16:35">
      <c r="P135" s="978"/>
      <c r="Q135" s="978"/>
      <c r="R135" s="978"/>
      <c r="S135" s="978"/>
      <c r="T135" s="978"/>
      <c r="U135" s="978"/>
      <c r="V135" s="1146"/>
      <c r="W135" s="978"/>
      <c r="X135" s="1139"/>
      <c r="AC135" t="s">
        <v>2638</v>
      </c>
      <c r="AE135" s="978"/>
      <c r="AF135" s="978"/>
      <c r="AG135" s="978"/>
      <c r="AH135" s="978"/>
      <c r="AI135" s="978"/>
    </row>
    <row r="136" spans="16:35">
      <c r="P136" s="978"/>
      <c r="Q136" s="978"/>
      <c r="R136" s="978"/>
      <c r="S136" s="978"/>
      <c r="T136" s="978"/>
      <c r="U136" s="978"/>
      <c r="V136" s="1146"/>
      <c r="W136" s="978"/>
      <c r="X136" s="1139"/>
      <c r="AC136" t="s">
        <v>2638</v>
      </c>
      <c r="AE136" s="978"/>
      <c r="AF136" s="978"/>
      <c r="AG136" s="978"/>
      <c r="AH136" s="978"/>
      <c r="AI136" s="978"/>
    </row>
    <row r="137" spans="16:35">
      <c r="P137" s="978"/>
      <c r="Q137" s="978"/>
      <c r="R137" s="978"/>
      <c r="S137" s="978"/>
      <c r="T137" s="978"/>
      <c r="U137" s="978"/>
      <c r="V137" s="1146"/>
      <c r="W137" s="978"/>
      <c r="X137" s="1139"/>
      <c r="AC137" t="s">
        <v>2638</v>
      </c>
      <c r="AE137" s="978"/>
      <c r="AF137" s="978"/>
      <c r="AG137" s="978"/>
      <c r="AH137" s="978"/>
      <c r="AI137" s="978"/>
    </row>
    <row r="138" spans="16:35">
      <c r="P138" s="978"/>
      <c r="Q138" s="978"/>
      <c r="R138" s="978"/>
      <c r="S138" s="978"/>
      <c r="T138" s="978"/>
      <c r="U138" s="978"/>
      <c r="V138" s="1146"/>
      <c r="W138" s="978"/>
      <c r="X138" s="1139"/>
      <c r="AC138" t="s">
        <v>2638</v>
      </c>
      <c r="AE138" s="978"/>
      <c r="AF138" s="978"/>
      <c r="AG138" s="978"/>
      <c r="AH138" s="978"/>
      <c r="AI138" s="978"/>
    </row>
    <row r="139" spans="16:35">
      <c r="P139" s="978"/>
      <c r="Q139" s="978"/>
      <c r="R139" s="978"/>
      <c r="S139" s="978"/>
      <c r="T139" s="978"/>
      <c r="U139" s="978"/>
      <c r="V139" s="1146"/>
      <c r="W139" s="978"/>
      <c r="X139" s="1139"/>
      <c r="AC139" t="s">
        <v>2638</v>
      </c>
      <c r="AE139" s="978"/>
      <c r="AF139" s="978"/>
      <c r="AG139" s="978"/>
      <c r="AH139" s="978"/>
      <c r="AI139" s="978"/>
    </row>
    <row r="140" spans="16:35">
      <c r="P140" s="978"/>
      <c r="Q140" s="978"/>
      <c r="R140" s="978"/>
      <c r="S140" s="978"/>
      <c r="T140" s="978"/>
      <c r="U140" s="978"/>
      <c r="V140" s="1146"/>
      <c r="W140" s="978"/>
      <c r="X140" s="1139"/>
      <c r="AC140" t="s">
        <v>2638</v>
      </c>
      <c r="AE140" s="978"/>
      <c r="AF140" s="978"/>
      <c r="AG140" s="978"/>
      <c r="AH140" s="978"/>
      <c r="AI140" s="978"/>
    </row>
    <row r="141" spans="16:35">
      <c r="P141" s="978"/>
      <c r="Q141" s="978"/>
      <c r="R141" s="978"/>
      <c r="S141" s="978"/>
      <c r="T141" s="978"/>
      <c r="U141" s="978"/>
      <c r="V141" s="1146"/>
      <c r="W141" s="978"/>
      <c r="X141" s="1139"/>
      <c r="AC141" t="s">
        <v>2638</v>
      </c>
      <c r="AE141" s="978"/>
      <c r="AF141" s="978"/>
      <c r="AG141" s="978"/>
      <c r="AH141" s="978"/>
      <c r="AI141" s="978"/>
    </row>
    <row r="142" spans="16:35">
      <c r="P142" s="978"/>
      <c r="Q142" s="978"/>
      <c r="R142" s="978"/>
      <c r="S142" s="978"/>
      <c r="T142" s="978"/>
      <c r="U142" s="978"/>
      <c r="V142" s="1146"/>
      <c r="W142" s="978"/>
      <c r="X142" s="1139"/>
      <c r="AC142" t="s">
        <v>2638</v>
      </c>
      <c r="AE142" s="978"/>
      <c r="AF142" s="978"/>
      <c r="AG142" s="978"/>
      <c r="AH142" s="978"/>
      <c r="AI142" s="978"/>
    </row>
    <row r="143" spans="16:35">
      <c r="P143" s="978"/>
      <c r="Q143" s="978"/>
      <c r="R143" s="978"/>
      <c r="S143" s="978"/>
      <c r="T143" s="978"/>
      <c r="U143" s="978"/>
      <c r="V143" s="1146"/>
      <c r="W143" s="978"/>
      <c r="X143" s="1139"/>
      <c r="AC143" t="s">
        <v>2638</v>
      </c>
      <c r="AE143" s="978"/>
      <c r="AF143" s="978"/>
      <c r="AG143" s="978"/>
      <c r="AH143" s="978"/>
      <c r="AI143" s="978"/>
    </row>
    <row r="144" spans="16:35">
      <c r="P144" s="978"/>
      <c r="Q144" s="978"/>
      <c r="R144" s="978"/>
      <c r="S144" s="978"/>
      <c r="T144" s="978"/>
      <c r="U144" s="978"/>
      <c r="V144" s="1146"/>
      <c r="W144" s="978"/>
      <c r="X144" s="1139"/>
      <c r="AC144" t="s">
        <v>2638</v>
      </c>
      <c r="AE144" s="978"/>
      <c r="AF144" s="978"/>
      <c r="AG144" s="978"/>
      <c r="AH144" s="978"/>
      <c r="AI144" s="978"/>
    </row>
    <row r="145" spans="16:35">
      <c r="P145" s="978"/>
      <c r="Q145" s="978"/>
      <c r="R145" s="978"/>
      <c r="S145" s="978"/>
      <c r="T145" s="978"/>
      <c r="U145" s="978"/>
      <c r="V145" s="1146"/>
      <c r="W145" s="978"/>
      <c r="X145" s="1139"/>
      <c r="AC145" t="s">
        <v>2638</v>
      </c>
      <c r="AE145" s="978"/>
      <c r="AF145" s="978"/>
      <c r="AG145" s="978"/>
      <c r="AH145" s="978"/>
      <c r="AI145" s="978"/>
    </row>
    <row r="146" spans="16:35">
      <c r="P146" s="978"/>
      <c r="Q146" s="978"/>
      <c r="R146" s="978"/>
      <c r="S146" s="978"/>
      <c r="T146" s="978"/>
      <c r="U146" s="978"/>
      <c r="V146" s="1146"/>
      <c r="W146" s="978"/>
      <c r="X146" s="1139"/>
      <c r="AC146" t="s">
        <v>2638</v>
      </c>
      <c r="AE146" s="978"/>
      <c r="AF146" s="978"/>
      <c r="AG146" s="978"/>
      <c r="AH146" s="978"/>
      <c r="AI146" s="978"/>
    </row>
    <row r="147" spans="16:35">
      <c r="P147" s="978"/>
      <c r="Q147" s="978"/>
      <c r="R147" s="978"/>
      <c r="S147" s="978"/>
      <c r="T147" s="978"/>
      <c r="U147" s="978"/>
      <c r="V147" s="1146"/>
      <c r="W147" s="978"/>
      <c r="X147" s="1139"/>
      <c r="AC147" t="s">
        <v>2638</v>
      </c>
      <c r="AE147" s="978"/>
      <c r="AF147" s="978"/>
      <c r="AG147" s="978"/>
      <c r="AH147" s="978"/>
      <c r="AI147" s="978"/>
    </row>
    <row r="148" spans="16:35">
      <c r="P148" s="978"/>
      <c r="Q148" s="978"/>
      <c r="R148" s="978"/>
      <c r="S148" s="978"/>
      <c r="T148" s="978"/>
      <c r="U148" s="978"/>
      <c r="V148" s="1146"/>
      <c r="W148" s="978"/>
      <c r="X148" s="1139"/>
      <c r="AC148" t="s">
        <v>2638</v>
      </c>
      <c r="AE148" s="978"/>
      <c r="AF148" s="978"/>
      <c r="AG148" s="978"/>
      <c r="AH148" s="978"/>
      <c r="AI148" s="978"/>
    </row>
    <row r="149" spans="16:35">
      <c r="P149" s="978"/>
      <c r="Q149" s="978"/>
      <c r="R149" s="978"/>
      <c r="S149" s="978"/>
      <c r="T149" s="978"/>
      <c r="U149" s="978"/>
      <c r="V149" s="1146"/>
      <c r="W149" s="978"/>
      <c r="X149" s="1139"/>
      <c r="AC149" t="s">
        <v>2638</v>
      </c>
      <c r="AE149" s="978"/>
      <c r="AF149" s="978"/>
      <c r="AG149" s="978"/>
      <c r="AH149" s="978"/>
      <c r="AI149" s="978"/>
    </row>
    <row r="150" spans="16:35">
      <c r="P150" s="978"/>
      <c r="Q150" s="978"/>
      <c r="R150" s="978"/>
      <c r="S150" s="978"/>
      <c r="T150" s="978"/>
      <c r="U150" s="978"/>
      <c r="V150" s="1146"/>
      <c r="W150" s="978"/>
      <c r="X150" s="1139"/>
      <c r="AC150" t="s">
        <v>2638</v>
      </c>
      <c r="AE150" s="978"/>
      <c r="AF150" s="978"/>
      <c r="AG150" s="978"/>
      <c r="AH150" s="978"/>
      <c r="AI150" s="978"/>
    </row>
    <row r="151" spans="16:35">
      <c r="P151" s="978"/>
      <c r="Q151" s="978"/>
      <c r="R151" s="978"/>
      <c r="S151" s="978"/>
      <c r="T151" s="978"/>
      <c r="U151" s="978"/>
      <c r="V151" s="1146"/>
      <c r="W151" s="978"/>
      <c r="X151" s="1139"/>
      <c r="AC151" t="s">
        <v>2638</v>
      </c>
      <c r="AE151" s="978"/>
      <c r="AF151" s="978"/>
      <c r="AG151" s="978"/>
      <c r="AH151" s="978"/>
      <c r="AI151" s="978"/>
    </row>
    <row r="152" spans="16:35">
      <c r="P152" s="978"/>
      <c r="Q152" s="978"/>
      <c r="R152" s="978"/>
      <c r="S152" s="978"/>
      <c r="T152" s="978"/>
      <c r="U152" s="978"/>
      <c r="V152" s="1146"/>
      <c r="W152" s="978"/>
      <c r="X152" s="1139"/>
      <c r="AC152" t="s">
        <v>2638</v>
      </c>
      <c r="AE152" s="978"/>
      <c r="AF152" s="978"/>
      <c r="AG152" s="978"/>
      <c r="AH152" s="978"/>
      <c r="AI152" s="978"/>
    </row>
    <row r="153" spans="16:35">
      <c r="P153" s="978"/>
      <c r="Q153" s="978"/>
      <c r="R153" s="978"/>
      <c r="S153" s="978"/>
      <c r="T153" s="978"/>
      <c r="U153" s="978"/>
      <c r="V153" s="1146"/>
      <c r="W153" s="978"/>
      <c r="X153" s="1139"/>
      <c r="AC153" t="s">
        <v>2638</v>
      </c>
      <c r="AE153" s="978"/>
      <c r="AF153" s="978"/>
      <c r="AG153" s="978"/>
      <c r="AH153" s="978"/>
      <c r="AI153" s="978"/>
    </row>
    <row r="154" spans="16:35">
      <c r="P154" s="978"/>
      <c r="Q154" s="978"/>
      <c r="R154" s="978"/>
      <c r="S154" s="978"/>
      <c r="T154" s="978"/>
      <c r="U154" s="978"/>
      <c r="V154" s="1146"/>
      <c r="W154" s="978"/>
      <c r="X154" s="1139"/>
      <c r="AC154" t="s">
        <v>2638</v>
      </c>
      <c r="AE154" s="978"/>
      <c r="AF154" s="978"/>
      <c r="AG154" s="978"/>
      <c r="AH154" s="978"/>
      <c r="AI154" s="978"/>
    </row>
    <row r="155" spans="16:35">
      <c r="P155" s="978"/>
      <c r="Q155" s="978"/>
      <c r="R155" s="978"/>
      <c r="S155" s="978"/>
      <c r="T155" s="978"/>
      <c r="U155" s="978"/>
      <c r="V155" s="1146"/>
      <c r="W155" s="978"/>
      <c r="X155" s="1139"/>
      <c r="AC155" t="s">
        <v>2638</v>
      </c>
      <c r="AE155" s="978"/>
      <c r="AF155" s="978"/>
      <c r="AG155" s="978"/>
      <c r="AH155" s="978"/>
      <c r="AI155" s="978"/>
    </row>
    <row r="156" spans="16:35">
      <c r="P156" s="978"/>
      <c r="Q156" s="978"/>
      <c r="R156" s="978"/>
      <c r="S156" s="978"/>
      <c r="T156" s="978"/>
      <c r="U156" s="978"/>
      <c r="V156" s="1146"/>
      <c r="W156" s="978"/>
      <c r="X156" s="1139"/>
      <c r="AC156" t="s">
        <v>2638</v>
      </c>
      <c r="AE156" s="978"/>
      <c r="AF156" s="978"/>
      <c r="AG156" s="978"/>
      <c r="AH156" s="978"/>
      <c r="AI156" s="978"/>
    </row>
    <row r="157" spans="16:35">
      <c r="P157" s="978"/>
      <c r="Q157" s="978"/>
      <c r="R157" s="978"/>
      <c r="S157" s="978"/>
      <c r="T157" s="978"/>
      <c r="U157" s="978"/>
      <c r="V157" s="1146"/>
      <c r="W157" s="978"/>
      <c r="X157" s="1139"/>
      <c r="AC157" t="s">
        <v>2638</v>
      </c>
      <c r="AE157" s="978"/>
      <c r="AF157" s="978"/>
      <c r="AG157" s="978"/>
      <c r="AH157" s="978"/>
      <c r="AI157" s="978"/>
    </row>
    <row r="158" spans="16:35">
      <c r="P158" s="978"/>
      <c r="Q158" s="978"/>
      <c r="R158" s="978"/>
      <c r="S158" s="978"/>
      <c r="T158" s="978"/>
      <c r="U158" s="978"/>
      <c r="V158" s="1146"/>
      <c r="W158" s="978"/>
      <c r="X158" s="1139"/>
      <c r="AC158" t="s">
        <v>2638</v>
      </c>
      <c r="AE158" s="978"/>
      <c r="AF158" s="978"/>
      <c r="AG158" s="978"/>
      <c r="AH158" s="978"/>
      <c r="AI158" s="978"/>
    </row>
    <row r="159" spans="16:35">
      <c r="P159" s="978"/>
      <c r="Q159" s="978"/>
      <c r="R159" s="978"/>
      <c r="S159" s="978"/>
      <c r="T159" s="978"/>
      <c r="U159" s="978"/>
      <c r="V159" s="1146"/>
      <c r="W159" s="978"/>
      <c r="X159" s="1139"/>
      <c r="AC159" t="s">
        <v>2638</v>
      </c>
      <c r="AE159" s="978"/>
      <c r="AF159" s="978"/>
      <c r="AG159" s="978"/>
      <c r="AH159" s="978"/>
      <c r="AI159" s="978"/>
    </row>
    <row r="160" spans="16:35">
      <c r="P160" s="978"/>
      <c r="Q160" s="978"/>
      <c r="R160" s="978"/>
      <c r="S160" s="978"/>
      <c r="T160" s="978"/>
      <c r="U160" s="978"/>
      <c r="V160" s="1146"/>
      <c r="W160" s="978"/>
      <c r="X160" s="1139"/>
      <c r="AC160" t="s">
        <v>2638</v>
      </c>
      <c r="AE160" s="978"/>
      <c r="AF160" s="978"/>
      <c r="AG160" s="978"/>
      <c r="AH160" s="978"/>
      <c r="AI160" s="978"/>
    </row>
    <row r="161" spans="16:35">
      <c r="P161" s="978"/>
      <c r="Q161" s="978"/>
      <c r="R161" s="978"/>
      <c r="S161" s="978"/>
      <c r="T161" s="978"/>
      <c r="U161" s="978"/>
      <c r="V161" s="1146"/>
      <c r="W161" s="978"/>
      <c r="X161" s="1139"/>
      <c r="AC161" t="s">
        <v>2638</v>
      </c>
      <c r="AE161" s="978"/>
      <c r="AF161" s="978"/>
      <c r="AG161" s="978"/>
      <c r="AH161" s="978"/>
      <c r="AI161" s="978"/>
    </row>
    <row r="162" spans="16:35">
      <c r="P162" s="978"/>
      <c r="Q162" s="978"/>
      <c r="R162" s="978"/>
      <c r="S162" s="978"/>
      <c r="T162" s="978"/>
      <c r="U162" s="978"/>
      <c r="V162" s="1146"/>
      <c r="W162" s="978"/>
      <c r="X162" s="1139"/>
      <c r="AC162" t="s">
        <v>2638</v>
      </c>
      <c r="AE162" s="978"/>
      <c r="AF162" s="978"/>
      <c r="AG162" s="978"/>
      <c r="AH162" s="978"/>
      <c r="AI162" s="978"/>
    </row>
    <row r="163" spans="16:35">
      <c r="P163" s="978"/>
      <c r="Q163" s="978"/>
      <c r="R163" s="978"/>
      <c r="S163" s="978"/>
      <c r="T163" s="978"/>
      <c r="U163" s="978"/>
      <c r="V163" s="1146"/>
      <c r="W163" s="978"/>
      <c r="X163" s="1139"/>
      <c r="AC163" t="s">
        <v>2638</v>
      </c>
      <c r="AE163" s="978"/>
      <c r="AF163" s="978"/>
      <c r="AG163" s="978"/>
      <c r="AH163" s="978"/>
      <c r="AI163" s="978"/>
    </row>
    <row r="164" spans="16:35">
      <c r="P164" s="978"/>
      <c r="Q164" s="978"/>
      <c r="R164" s="978"/>
      <c r="S164" s="978"/>
      <c r="T164" s="978"/>
      <c r="U164" s="978"/>
      <c r="V164" s="1146"/>
      <c r="W164" s="978"/>
      <c r="X164" s="1139"/>
      <c r="AC164" t="s">
        <v>2638</v>
      </c>
      <c r="AE164" s="978"/>
      <c r="AF164" s="978"/>
      <c r="AG164" s="978"/>
      <c r="AH164" s="978"/>
      <c r="AI164" s="978"/>
    </row>
    <row r="165" spans="16:35">
      <c r="P165" s="978"/>
      <c r="Q165" s="978"/>
      <c r="R165" s="978"/>
      <c r="S165" s="978"/>
      <c r="T165" s="978"/>
      <c r="U165" s="978"/>
      <c r="V165" s="1146"/>
      <c r="W165" s="978"/>
      <c r="X165" s="1139"/>
      <c r="AC165" t="s">
        <v>2638</v>
      </c>
      <c r="AE165" s="978"/>
      <c r="AF165" s="978"/>
      <c r="AG165" s="978"/>
      <c r="AH165" s="978"/>
      <c r="AI165" s="978"/>
    </row>
    <row r="166" spans="16:35">
      <c r="P166" s="978"/>
      <c r="Q166" s="978"/>
      <c r="R166" s="978"/>
      <c r="S166" s="978"/>
      <c r="T166" s="978"/>
      <c r="U166" s="978"/>
      <c r="V166" s="1146"/>
      <c r="W166" s="978"/>
      <c r="X166" s="1139"/>
      <c r="AC166" t="s">
        <v>2638</v>
      </c>
      <c r="AE166" s="978"/>
      <c r="AF166" s="978"/>
      <c r="AG166" s="978"/>
      <c r="AH166" s="978"/>
      <c r="AI166" s="978"/>
    </row>
    <row r="167" spans="16:35">
      <c r="P167" s="978"/>
      <c r="Q167" s="978"/>
      <c r="R167" s="978"/>
      <c r="S167" s="978"/>
      <c r="T167" s="978"/>
      <c r="U167" s="978"/>
      <c r="V167" s="1146"/>
      <c r="W167" s="978"/>
      <c r="X167" s="1139"/>
      <c r="AC167" t="s">
        <v>2638</v>
      </c>
      <c r="AE167" s="978"/>
      <c r="AF167" s="978"/>
      <c r="AG167" s="978"/>
      <c r="AH167" s="978"/>
      <c r="AI167" s="978"/>
    </row>
    <row r="168" spans="16:35">
      <c r="P168" s="978"/>
      <c r="Q168" s="978"/>
      <c r="R168" s="978"/>
      <c r="S168" s="978"/>
      <c r="T168" s="978"/>
      <c r="U168" s="978"/>
      <c r="V168" s="1146"/>
      <c r="W168" s="978"/>
      <c r="X168" s="1139"/>
      <c r="AC168" t="s">
        <v>2638</v>
      </c>
      <c r="AE168" s="978"/>
      <c r="AF168" s="978"/>
      <c r="AG168" s="978"/>
      <c r="AH168" s="978"/>
      <c r="AI168" s="978"/>
    </row>
    <row r="169" spans="16:35">
      <c r="P169" s="978"/>
      <c r="Q169" s="978"/>
      <c r="R169" s="978"/>
      <c r="S169" s="978"/>
      <c r="T169" s="978"/>
      <c r="U169" s="978"/>
      <c r="V169" s="1146"/>
      <c r="W169" s="978"/>
      <c r="X169" s="1139"/>
      <c r="AC169" t="s">
        <v>2638</v>
      </c>
      <c r="AE169" s="978"/>
      <c r="AF169" s="978"/>
      <c r="AG169" s="978"/>
      <c r="AH169" s="978"/>
      <c r="AI169" s="978"/>
    </row>
    <row r="170" spans="16:35">
      <c r="P170" s="978"/>
      <c r="Q170" s="978"/>
      <c r="R170" s="978"/>
      <c r="S170" s="978"/>
      <c r="T170" s="978"/>
      <c r="U170" s="978"/>
      <c r="V170" s="1146"/>
      <c r="W170" s="978"/>
      <c r="X170" s="1139"/>
      <c r="AC170" t="s">
        <v>2638</v>
      </c>
      <c r="AE170" s="978"/>
      <c r="AF170" s="978"/>
      <c r="AG170" s="978"/>
      <c r="AH170" s="978"/>
      <c r="AI170" s="978"/>
    </row>
    <row r="171" spans="16:35">
      <c r="P171" s="978"/>
      <c r="Q171" s="978"/>
      <c r="R171" s="978"/>
      <c r="S171" s="978"/>
      <c r="T171" s="978"/>
      <c r="U171" s="978"/>
      <c r="V171" s="1146"/>
      <c r="W171" s="978"/>
      <c r="X171" s="1139"/>
      <c r="AC171" t="s">
        <v>2638</v>
      </c>
      <c r="AE171" s="978"/>
      <c r="AF171" s="978"/>
      <c r="AG171" s="978"/>
      <c r="AH171" s="978"/>
      <c r="AI171" s="978"/>
    </row>
    <row r="172" spans="16:35">
      <c r="P172" s="978"/>
      <c r="Q172" s="978"/>
      <c r="R172" s="978"/>
      <c r="S172" s="978"/>
      <c r="T172" s="978"/>
      <c r="U172" s="978"/>
      <c r="V172" s="1146"/>
      <c r="W172" s="978"/>
      <c r="X172" s="1139"/>
      <c r="AC172" t="s">
        <v>2638</v>
      </c>
      <c r="AE172" s="978"/>
      <c r="AF172" s="978"/>
      <c r="AG172" s="978"/>
      <c r="AH172" s="978"/>
      <c r="AI172" s="978"/>
    </row>
    <row r="173" spans="16:35">
      <c r="P173" s="978"/>
      <c r="Q173" s="978"/>
      <c r="R173" s="978"/>
      <c r="S173" s="978"/>
      <c r="T173" s="978"/>
      <c r="U173" s="978"/>
      <c r="V173" s="1146"/>
      <c r="W173" s="978"/>
      <c r="X173" s="1139"/>
      <c r="AC173" t="s">
        <v>2638</v>
      </c>
      <c r="AE173" s="978"/>
      <c r="AF173" s="978"/>
      <c r="AG173" s="978"/>
      <c r="AH173" s="978"/>
      <c r="AI173" s="978"/>
    </row>
    <row r="174" spans="16:35">
      <c r="P174" s="978"/>
      <c r="Q174" s="978"/>
      <c r="R174" s="978"/>
      <c r="S174" s="978"/>
      <c r="T174" s="978"/>
      <c r="U174" s="978"/>
      <c r="V174" s="1146"/>
      <c r="W174" s="978"/>
      <c r="X174" s="1139"/>
      <c r="AC174" t="s">
        <v>2638</v>
      </c>
      <c r="AE174" s="978"/>
      <c r="AF174" s="978"/>
      <c r="AG174" s="978"/>
      <c r="AH174" s="978"/>
      <c r="AI174" s="978"/>
    </row>
    <row r="175" spans="16:35">
      <c r="P175" s="978"/>
      <c r="Q175" s="978"/>
      <c r="R175" s="978"/>
      <c r="S175" s="978"/>
      <c r="T175" s="978"/>
      <c r="U175" s="978"/>
      <c r="V175" s="1146"/>
      <c r="W175" s="978"/>
      <c r="X175" s="1139"/>
      <c r="AC175" t="s">
        <v>2638</v>
      </c>
      <c r="AE175" s="978"/>
      <c r="AF175" s="978"/>
      <c r="AG175" s="978"/>
      <c r="AH175" s="978"/>
      <c r="AI175" s="978"/>
    </row>
    <row r="176" spans="16:35">
      <c r="P176" s="978"/>
      <c r="Q176" s="978"/>
      <c r="R176" s="978"/>
      <c r="S176" s="978"/>
      <c r="T176" s="978"/>
      <c r="U176" s="978"/>
      <c r="V176" s="1146"/>
      <c r="W176" s="978"/>
      <c r="X176" s="1139"/>
      <c r="AC176" t="s">
        <v>2638</v>
      </c>
      <c r="AE176" s="978"/>
      <c r="AF176" s="978"/>
      <c r="AG176" s="978"/>
      <c r="AH176" s="978"/>
      <c r="AI176" s="978"/>
    </row>
    <row r="177" spans="16:35">
      <c r="P177" s="978"/>
      <c r="Q177" s="978"/>
      <c r="R177" s="978"/>
      <c r="S177" s="978"/>
      <c r="T177" s="978"/>
      <c r="U177" s="978"/>
      <c r="V177" s="1146"/>
      <c r="W177" s="978"/>
      <c r="X177" s="1139"/>
      <c r="AC177" t="s">
        <v>2638</v>
      </c>
      <c r="AE177" s="978"/>
      <c r="AF177" s="978"/>
      <c r="AG177" s="978"/>
      <c r="AH177" s="978"/>
      <c r="AI177" s="978"/>
    </row>
    <row r="178" spans="16:35">
      <c r="P178" s="978"/>
      <c r="Q178" s="978"/>
      <c r="R178" s="978"/>
      <c r="S178" s="978"/>
      <c r="T178" s="978"/>
      <c r="U178" s="978"/>
      <c r="V178" s="1146"/>
      <c r="W178" s="978"/>
      <c r="X178" s="1139"/>
      <c r="AC178" t="s">
        <v>2638</v>
      </c>
      <c r="AE178" s="978"/>
      <c r="AF178" s="978"/>
      <c r="AG178" s="978"/>
      <c r="AH178" s="978"/>
      <c r="AI178" s="978"/>
    </row>
    <row r="179" spans="16:35">
      <c r="P179" s="978"/>
      <c r="Q179" s="978"/>
      <c r="R179" s="978"/>
      <c r="S179" s="978"/>
      <c r="T179" s="978"/>
      <c r="U179" s="978"/>
      <c r="V179" s="1146"/>
      <c r="W179" s="978"/>
      <c r="X179" s="1139"/>
      <c r="AC179" t="s">
        <v>2638</v>
      </c>
      <c r="AE179" s="978"/>
      <c r="AF179" s="978"/>
      <c r="AG179" s="978"/>
      <c r="AH179" s="978"/>
      <c r="AI179" s="978"/>
    </row>
    <row r="180" spans="16:35">
      <c r="P180" s="978"/>
      <c r="Q180" s="978"/>
      <c r="R180" s="978"/>
      <c r="S180" s="978"/>
      <c r="T180" s="978"/>
      <c r="U180" s="978"/>
      <c r="V180" s="1146"/>
      <c r="W180" s="978"/>
      <c r="X180" s="1139"/>
      <c r="AC180" t="s">
        <v>2638</v>
      </c>
      <c r="AE180" s="978"/>
      <c r="AF180" s="978"/>
      <c r="AG180" s="978"/>
      <c r="AH180" s="978"/>
      <c r="AI180" s="978"/>
    </row>
    <row r="181" spans="16:35">
      <c r="P181" s="978"/>
      <c r="Q181" s="978"/>
      <c r="R181" s="978"/>
      <c r="S181" s="978"/>
      <c r="T181" s="978"/>
      <c r="U181" s="978"/>
      <c r="V181" s="1146"/>
      <c r="W181" s="978"/>
      <c r="X181" s="1139"/>
      <c r="AC181" t="s">
        <v>2638</v>
      </c>
      <c r="AE181" s="978"/>
      <c r="AF181" s="978"/>
      <c r="AG181" s="978"/>
      <c r="AH181" s="978"/>
      <c r="AI181" s="978"/>
    </row>
    <row r="182" spans="16:35">
      <c r="P182" s="978"/>
      <c r="Q182" s="978"/>
      <c r="R182" s="978"/>
      <c r="S182" s="978"/>
      <c r="T182" s="978"/>
      <c r="U182" s="978"/>
      <c r="V182" s="1146"/>
      <c r="W182" s="978"/>
      <c r="X182" s="1139"/>
      <c r="AC182" t="s">
        <v>2638</v>
      </c>
      <c r="AE182" s="978"/>
      <c r="AF182" s="978"/>
      <c r="AG182" s="978"/>
      <c r="AH182" s="978"/>
      <c r="AI182" s="978"/>
    </row>
    <row r="183" spans="16:35">
      <c r="P183" s="978"/>
      <c r="Q183" s="978"/>
      <c r="R183" s="978"/>
      <c r="S183" s="978"/>
      <c r="T183" s="978"/>
      <c r="U183" s="978"/>
      <c r="V183" s="1146"/>
      <c r="W183" s="978"/>
      <c r="X183" s="1139"/>
      <c r="AC183" t="s">
        <v>2638</v>
      </c>
      <c r="AE183" s="978"/>
      <c r="AF183" s="978"/>
      <c r="AG183" s="978"/>
      <c r="AH183" s="978"/>
      <c r="AI183" s="978"/>
    </row>
    <row r="184" spans="16:35">
      <c r="P184" s="978"/>
      <c r="Q184" s="978"/>
      <c r="R184" s="978"/>
      <c r="S184" s="978"/>
      <c r="T184" s="978"/>
      <c r="U184" s="978"/>
      <c r="V184" s="1146"/>
      <c r="W184" s="978"/>
      <c r="X184" s="1139"/>
      <c r="AC184" t="s">
        <v>2638</v>
      </c>
      <c r="AE184" s="978"/>
      <c r="AF184" s="978"/>
      <c r="AG184" s="978"/>
      <c r="AH184" s="978"/>
      <c r="AI184" s="978"/>
    </row>
    <row r="185" spans="16:35">
      <c r="P185" s="978"/>
      <c r="Q185" s="978"/>
      <c r="R185" s="978"/>
      <c r="S185" s="978"/>
      <c r="T185" s="978"/>
      <c r="U185" s="978"/>
      <c r="V185" s="1146"/>
      <c r="W185" s="978"/>
      <c r="X185" s="1139"/>
      <c r="AC185" t="s">
        <v>2638</v>
      </c>
      <c r="AE185" s="978"/>
      <c r="AF185" s="978"/>
      <c r="AG185" s="978"/>
      <c r="AH185" s="978"/>
      <c r="AI185" s="978"/>
    </row>
    <row r="186" spans="16:35">
      <c r="P186" s="978"/>
      <c r="Q186" s="978"/>
      <c r="R186" s="978"/>
      <c r="S186" s="978"/>
      <c r="T186" s="978"/>
      <c r="U186" s="978"/>
      <c r="V186" s="1146"/>
      <c r="W186" s="978"/>
      <c r="X186" s="1139"/>
      <c r="AC186" t="s">
        <v>2638</v>
      </c>
      <c r="AE186" s="978"/>
      <c r="AF186" s="978"/>
      <c r="AG186" s="978"/>
      <c r="AH186" s="978"/>
      <c r="AI186" s="978"/>
    </row>
    <row r="187" spans="16:35">
      <c r="P187" s="978"/>
      <c r="Q187" s="978"/>
      <c r="R187" s="978"/>
      <c r="S187" s="978"/>
      <c r="T187" s="978"/>
      <c r="U187" s="978"/>
      <c r="V187" s="1146"/>
      <c r="W187" s="978"/>
      <c r="X187" s="1139"/>
      <c r="AC187" t="s">
        <v>2638</v>
      </c>
      <c r="AE187" s="978"/>
      <c r="AF187" s="978"/>
      <c r="AG187" s="978"/>
      <c r="AH187" s="978"/>
      <c r="AI187" s="978"/>
    </row>
    <row r="188" spans="16:35">
      <c r="P188" s="978"/>
      <c r="Q188" s="978"/>
      <c r="R188" s="978"/>
      <c r="S188" s="978"/>
      <c r="T188" s="978"/>
      <c r="U188" s="978"/>
      <c r="V188" s="1146"/>
      <c r="W188" s="978"/>
      <c r="X188" s="1139"/>
      <c r="AC188" t="s">
        <v>2638</v>
      </c>
      <c r="AE188" s="978"/>
      <c r="AF188" s="978"/>
      <c r="AG188" s="978"/>
      <c r="AH188" s="978"/>
      <c r="AI188" s="978"/>
    </row>
    <row r="189" spans="16:35">
      <c r="P189" s="978"/>
      <c r="Q189" s="978"/>
      <c r="R189" s="978"/>
      <c r="S189" s="978"/>
      <c r="T189" s="978"/>
      <c r="U189" s="978"/>
      <c r="V189" s="1146"/>
      <c r="W189" s="978"/>
      <c r="X189" s="1139"/>
      <c r="AC189" t="s">
        <v>2638</v>
      </c>
      <c r="AE189" s="978"/>
      <c r="AF189" s="978"/>
      <c r="AG189" s="978"/>
      <c r="AH189" s="978"/>
      <c r="AI189" s="978"/>
    </row>
    <row r="190" spans="16:35">
      <c r="P190" s="978"/>
      <c r="Q190" s="978"/>
      <c r="R190" s="978"/>
      <c r="S190" s="978"/>
      <c r="T190" s="978"/>
      <c r="U190" s="978"/>
      <c r="V190" s="1146"/>
      <c r="W190" s="978"/>
      <c r="X190" s="1139"/>
      <c r="AC190" t="s">
        <v>2638</v>
      </c>
      <c r="AE190" s="978"/>
      <c r="AF190" s="978"/>
      <c r="AG190" s="978"/>
      <c r="AH190" s="978"/>
      <c r="AI190" s="978"/>
    </row>
    <row r="191" spans="16:35">
      <c r="P191" s="978"/>
      <c r="Q191" s="978"/>
      <c r="R191" s="978"/>
      <c r="S191" s="978"/>
      <c r="T191" s="978"/>
      <c r="U191" s="978"/>
      <c r="V191" s="1146"/>
      <c r="W191" s="978"/>
      <c r="X191" s="1139"/>
      <c r="AC191" t="s">
        <v>2638</v>
      </c>
      <c r="AE191" s="978"/>
      <c r="AF191" s="978"/>
      <c r="AG191" s="978"/>
      <c r="AH191" s="978"/>
      <c r="AI191" s="978"/>
    </row>
    <row r="192" spans="16:35">
      <c r="P192" s="978"/>
      <c r="Q192" s="978"/>
      <c r="R192" s="978"/>
      <c r="S192" s="978"/>
      <c r="T192" s="978"/>
      <c r="U192" s="978"/>
      <c r="V192" s="1146"/>
      <c r="W192" s="978"/>
      <c r="X192" s="1139"/>
      <c r="AC192" t="s">
        <v>2638</v>
      </c>
      <c r="AE192" s="978"/>
      <c r="AF192" s="978"/>
      <c r="AG192" s="978"/>
      <c r="AH192" s="978"/>
      <c r="AI192" s="978"/>
    </row>
    <row r="193" spans="16:35">
      <c r="P193" s="978"/>
      <c r="Q193" s="978"/>
      <c r="R193" s="978"/>
      <c r="S193" s="978"/>
      <c r="T193" s="978"/>
      <c r="U193" s="978"/>
      <c r="V193" s="1146"/>
      <c r="W193" s="978"/>
      <c r="X193" s="1139"/>
      <c r="AC193" t="s">
        <v>2638</v>
      </c>
      <c r="AE193" s="978"/>
      <c r="AF193" s="978"/>
      <c r="AG193" s="978"/>
      <c r="AH193" s="978"/>
      <c r="AI193" s="978"/>
    </row>
    <row r="194" spans="16:35">
      <c r="P194" s="978"/>
      <c r="Q194" s="978"/>
      <c r="R194" s="978"/>
      <c r="S194" s="978"/>
      <c r="T194" s="978"/>
      <c r="U194" s="978"/>
      <c r="V194" s="1146"/>
      <c r="W194" s="978"/>
      <c r="X194" s="1139"/>
      <c r="AC194" t="s">
        <v>2638</v>
      </c>
      <c r="AE194" s="978"/>
      <c r="AF194" s="978"/>
      <c r="AG194" s="978"/>
      <c r="AH194" s="978"/>
      <c r="AI194" s="978"/>
    </row>
    <row r="195" spans="16:35">
      <c r="P195" s="978"/>
      <c r="Q195" s="978"/>
      <c r="R195" s="978"/>
      <c r="S195" s="978"/>
      <c r="T195" s="978"/>
      <c r="U195" s="978"/>
      <c r="V195" s="1146"/>
      <c r="W195" s="978"/>
      <c r="X195" s="1139"/>
      <c r="AC195" t="s">
        <v>2638</v>
      </c>
      <c r="AE195" s="978"/>
      <c r="AF195" s="978"/>
      <c r="AG195" s="978"/>
      <c r="AH195" s="978"/>
      <c r="AI195" s="978"/>
    </row>
    <row r="196" spans="16:35">
      <c r="P196" s="978"/>
      <c r="Q196" s="978"/>
      <c r="R196" s="978"/>
      <c r="S196" s="978"/>
      <c r="T196" s="978"/>
      <c r="U196" s="978"/>
      <c r="V196" s="1146"/>
      <c r="W196" s="978"/>
      <c r="X196" s="1139"/>
      <c r="AC196" t="s">
        <v>2638</v>
      </c>
      <c r="AE196" s="978"/>
      <c r="AF196" s="978"/>
      <c r="AG196" s="978"/>
      <c r="AH196" s="978"/>
      <c r="AI196" s="978"/>
    </row>
    <row r="197" spans="16:35">
      <c r="P197" s="978"/>
      <c r="Q197" s="978"/>
      <c r="R197" s="978"/>
      <c r="S197" s="978"/>
      <c r="T197" s="978"/>
      <c r="U197" s="978"/>
      <c r="V197" s="1146"/>
      <c r="W197" s="978"/>
      <c r="X197" s="1139"/>
      <c r="AC197" t="s">
        <v>2638</v>
      </c>
      <c r="AE197" s="978"/>
      <c r="AF197" s="978"/>
      <c r="AG197" s="978"/>
      <c r="AH197" s="978"/>
      <c r="AI197" s="978"/>
    </row>
    <row r="198" spans="16:35">
      <c r="P198" s="978"/>
      <c r="Q198" s="978"/>
      <c r="R198" s="978"/>
      <c r="S198" s="978"/>
      <c r="T198" s="978"/>
      <c r="U198" s="978"/>
      <c r="V198" s="1146"/>
      <c r="W198" s="978"/>
      <c r="X198" s="1139"/>
      <c r="AC198" t="s">
        <v>2638</v>
      </c>
      <c r="AE198" s="978"/>
      <c r="AF198" s="978"/>
      <c r="AG198" s="978"/>
      <c r="AH198" s="978"/>
      <c r="AI198" s="978"/>
    </row>
    <row r="199" spans="16:35">
      <c r="P199" s="978"/>
      <c r="Q199" s="978"/>
      <c r="R199" s="978"/>
      <c r="S199" s="978"/>
      <c r="T199" s="978"/>
      <c r="U199" s="978"/>
      <c r="V199" s="1146"/>
      <c r="W199" s="978"/>
      <c r="X199" s="1139"/>
      <c r="AC199" t="s">
        <v>2638</v>
      </c>
      <c r="AE199" s="978"/>
      <c r="AF199" s="978"/>
      <c r="AG199" s="978"/>
      <c r="AH199" s="978"/>
      <c r="AI199" s="978"/>
    </row>
    <row r="200" spans="16:35">
      <c r="P200" s="978"/>
      <c r="Q200" s="978"/>
      <c r="R200" s="978"/>
      <c r="S200" s="978"/>
      <c r="T200" s="978"/>
      <c r="U200" s="978"/>
      <c r="V200" s="1146"/>
      <c r="W200" s="978"/>
      <c r="X200" s="1139"/>
      <c r="AC200" t="s">
        <v>2638</v>
      </c>
      <c r="AE200" s="978"/>
      <c r="AF200" s="978"/>
      <c r="AG200" s="978"/>
      <c r="AH200" s="978"/>
      <c r="AI200" s="978"/>
    </row>
    <row r="201" spans="16:35">
      <c r="P201" s="978"/>
      <c r="Q201" s="978"/>
      <c r="R201" s="978"/>
      <c r="S201" s="978"/>
      <c r="T201" s="978"/>
      <c r="U201" s="978"/>
      <c r="V201" s="1146"/>
      <c r="W201" s="978"/>
      <c r="X201" s="1139"/>
      <c r="AC201" t="s">
        <v>2638</v>
      </c>
      <c r="AE201" s="978"/>
      <c r="AF201" s="978"/>
      <c r="AG201" s="978"/>
      <c r="AH201" s="978"/>
      <c r="AI201" s="978"/>
    </row>
    <row r="202" spans="16:35">
      <c r="P202" s="978"/>
      <c r="Q202" s="978"/>
      <c r="R202" s="978"/>
      <c r="S202" s="978"/>
      <c r="T202" s="978"/>
      <c r="U202" s="978"/>
      <c r="V202" s="1146"/>
      <c r="W202" s="978"/>
      <c r="X202" s="1139"/>
      <c r="AC202" t="s">
        <v>2638</v>
      </c>
      <c r="AE202" s="978"/>
      <c r="AF202" s="978"/>
      <c r="AG202" s="978"/>
      <c r="AH202" s="978"/>
      <c r="AI202" s="978"/>
    </row>
    <row r="203" spans="16:35">
      <c r="P203" s="978"/>
      <c r="Q203" s="978"/>
      <c r="R203" s="978"/>
      <c r="S203" s="978"/>
      <c r="T203" s="978"/>
      <c r="U203" s="978"/>
      <c r="V203" s="1146"/>
      <c r="W203" s="978"/>
      <c r="X203" s="1139"/>
      <c r="AC203" t="s">
        <v>2638</v>
      </c>
      <c r="AE203" s="978"/>
      <c r="AF203" s="978"/>
      <c r="AG203" s="978"/>
      <c r="AH203" s="978"/>
      <c r="AI203" s="978"/>
    </row>
    <row r="204" spans="16:35">
      <c r="P204" s="978"/>
      <c r="Q204" s="978"/>
      <c r="R204" s="978"/>
      <c r="S204" s="978"/>
      <c r="T204" s="978"/>
      <c r="U204" s="978"/>
      <c r="V204" s="1146"/>
      <c r="W204" s="978"/>
      <c r="X204" s="1139"/>
      <c r="AC204" t="s">
        <v>2638</v>
      </c>
      <c r="AE204" s="978"/>
      <c r="AF204" s="978"/>
      <c r="AG204" s="978"/>
      <c r="AH204" s="978"/>
      <c r="AI204" s="978"/>
    </row>
    <row r="205" spans="16:35">
      <c r="P205" s="978"/>
      <c r="Q205" s="978"/>
      <c r="R205" s="978"/>
      <c r="S205" s="978"/>
      <c r="T205" s="978"/>
      <c r="U205" s="978"/>
      <c r="V205" s="1146"/>
      <c r="W205" s="978"/>
      <c r="X205" s="1139"/>
      <c r="AC205" t="s">
        <v>2638</v>
      </c>
      <c r="AE205" s="978"/>
      <c r="AF205" s="978"/>
      <c r="AG205" s="978"/>
      <c r="AH205" s="978"/>
      <c r="AI205" s="978"/>
    </row>
    <row r="206" spans="16:35">
      <c r="P206" s="978"/>
      <c r="Q206" s="978"/>
      <c r="R206" s="978"/>
      <c r="S206" s="978"/>
      <c r="T206" s="978"/>
      <c r="U206" s="978"/>
      <c r="V206" s="1146"/>
      <c r="W206" s="978"/>
      <c r="X206" s="1139"/>
      <c r="AC206" t="s">
        <v>2638</v>
      </c>
      <c r="AE206" s="978"/>
      <c r="AF206" s="978"/>
      <c r="AG206" s="978"/>
      <c r="AH206" s="978"/>
      <c r="AI206" s="978"/>
    </row>
    <row r="207" spans="16:35">
      <c r="P207" s="978"/>
      <c r="Q207" s="978"/>
      <c r="R207" s="978"/>
      <c r="S207" s="978"/>
      <c r="T207" s="978"/>
      <c r="U207" s="978"/>
      <c r="V207" s="1146"/>
      <c r="W207" s="978"/>
      <c r="X207" s="1139"/>
      <c r="AC207" t="s">
        <v>2638</v>
      </c>
      <c r="AE207" s="978"/>
      <c r="AF207" s="978"/>
      <c r="AG207" s="978"/>
      <c r="AH207" s="978"/>
      <c r="AI207" s="978"/>
    </row>
    <row r="208" spans="16:35">
      <c r="P208" s="978"/>
      <c r="Q208" s="978"/>
      <c r="R208" s="978"/>
      <c r="S208" s="978"/>
      <c r="T208" s="978"/>
      <c r="U208" s="978"/>
      <c r="V208" s="1146"/>
      <c r="W208" s="978"/>
      <c r="X208" s="1139"/>
      <c r="AC208" t="s">
        <v>2638</v>
      </c>
      <c r="AE208" s="978"/>
      <c r="AF208" s="978"/>
      <c r="AG208" s="978"/>
      <c r="AH208" s="978"/>
      <c r="AI208" s="978"/>
    </row>
    <row r="209" spans="16:35">
      <c r="P209" s="978"/>
      <c r="Q209" s="978"/>
      <c r="R209" s="978"/>
      <c r="S209" s="978"/>
      <c r="T209" s="978"/>
      <c r="U209" s="978"/>
      <c r="V209" s="1146"/>
      <c r="W209" s="978"/>
      <c r="X209" s="1139"/>
      <c r="AC209" t="s">
        <v>2638</v>
      </c>
      <c r="AE209" s="978"/>
      <c r="AF209" s="978"/>
      <c r="AG209" s="978"/>
      <c r="AH209" s="978"/>
      <c r="AI209" s="978"/>
    </row>
    <row r="210" spans="16:35">
      <c r="P210" s="978"/>
      <c r="Q210" s="978"/>
      <c r="R210" s="978"/>
      <c r="S210" s="978"/>
      <c r="T210" s="978"/>
      <c r="U210" s="978"/>
      <c r="V210" s="1146"/>
      <c r="W210" s="978"/>
      <c r="X210" s="1139"/>
      <c r="AC210" t="s">
        <v>2638</v>
      </c>
      <c r="AE210" s="978"/>
      <c r="AF210" s="978"/>
      <c r="AG210" s="978"/>
      <c r="AH210" s="978"/>
      <c r="AI210" s="978"/>
    </row>
    <row r="211" spans="16:35">
      <c r="P211" s="978"/>
      <c r="Q211" s="978"/>
      <c r="R211" s="978"/>
      <c r="S211" s="978"/>
      <c r="T211" s="978"/>
      <c r="U211" s="978"/>
      <c r="V211" s="1146"/>
      <c r="W211" s="978"/>
      <c r="X211" s="1139"/>
      <c r="AC211" t="s">
        <v>2638</v>
      </c>
      <c r="AE211" s="978"/>
      <c r="AF211" s="978"/>
      <c r="AG211" s="978"/>
      <c r="AH211" s="978"/>
      <c r="AI211" s="978"/>
    </row>
    <row r="212" spans="16:35">
      <c r="P212" s="978"/>
      <c r="Q212" s="978"/>
      <c r="R212" s="978"/>
      <c r="S212" s="978"/>
      <c r="T212" s="978"/>
      <c r="U212" s="978"/>
      <c r="V212" s="1146"/>
      <c r="W212" s="978"/>
      <c r="X212" s="1139"/>
      <c r="AC212" t="s">
        <v>2638</v>
      </c>
      <c r="AE212" s="978"/>
      <c r="AF212" s="978"/>
      <c r="AG212" s="978"/>
      <c r="AH212" s="978"/>
      <c r="AI212" s="978"/>
    </row>
    <row r="213" spans="16:35">
      <c r="P213" s="978"/>
      <c r="Q213" s="978"/>
      <c r="R213" s="978"/>
      <c r="S213" s="978"/>
      <c r="T213" s="978"/>
      <c r="U213" s="978"/>
      <c r="V213" s="1146"/>
      <c r="W213" s="978"/>
      <c r="X213" s="1139"/>
      <c r="AC213" t="s">
        <v>2638</v>
      </c>
      <c r="AE213" s="978"/>
      <c r="AF213" s="978"/>
      <c r="AG213" s="978"/>
      <c r="AH213" s="978"/>
      <c r="AI213" s="978"/>
    </row>
    <row r="214" spans="16:35">
      <c r="P214" s="978"/>
      <c r="Q214" s="978"/>
      <c r="R214" s="978"/>
      <c r="S214" s="978"/>
      <c r="T214" s="978"/>
      <c r="U214" s="978"/>
      <c r="V214" s="1146"/>
      <c r="W214" s="978"/>
      <c r="X214" s="1139"/>
      <c r="AC214" t="s">
        <v>2638</v>
      </c>
      <c r="AE214" s="978"/>
      <c r="AF214" s="978"/>
      <c r="AG214" s="978"/>
      <c r="AH214" s="978"/>
      <c r="AI214" s="978"/>
    </row>
    <row r="215" spans="16:35">
      <c r="P215" s="978"/>
      <c r="Q215" s="978"/>
      <c r="R215" s="978"/>
      <c r="S215" s="978"/>
      <c r="T215" s="978"/>
      <c r="U215" s="978"/>
      <c r="V215" s="1146"/>
      <c r="W215" s="978"/>
      <c r="X215" s="1139"/>
      <c r="AC215" t="s">
        <v>2638</v>
      </c>
      <c r="AE215" s="978"/>
      <c r="AF215" s="978"/>
      <c r="AG215" s="978"/>
      <c r="AH215" s="978"/>
      <c r="AI215" s="978"/>
    </row>
    <row r="216" spans="16:35">
      <c r="P216" s="978"/>
      <c r="Q216" s="978"/>
      <c r="R216" s="978"/>
      <c r="S216" s="978"/>
      <c r="T216" s="978"/>
      <c r="U216" s="978"/>
      <c r="V216" s="1146"/>
      <c r="W216" s="978"/>
      <c r="X216" s="1139"/>
      <c r="AC216" t="s">
        <v>2638</v>
      </c>
      <c r="AE216" s="978"/>
      <c r="AF216" s="978"/>
      <c r="AG216" s="978"/>
      <c r="AH216" s="978"/>
      <c r="AI216" s="978"/>
    </row>
    <row r="217" spans="16:35">
      <c r="P217" s="978"/>
      <c r="Q217" s="978"/>
      <c r="R217" s="978"/>
      <c r="S217" s="978"/>
      <c r="T217" s="978"/>
      <c r="U217" s="978"/>
      <c r="V217" s="1146"/>
      <c r="W217" s="978"/>
      <c r="X217" s="1139"/>
      <c r="AC217" t="s">
        <v>2638</v>
      </c>
      <c r="AE217" s="978"/>
      <c r="AF217" s="978"/>
      <c r="AG217" s="978"/>
      <c r="AH217" s="978"/>
      <c r="AI217" s="978"/>
    </row>
    <row r="218" spans="16:35">
      <c r="P218" s="978"/>
      <c r="Q218" s="978"/>
      <c r="R218" s="978"/>
      <c r="S218" s="978"/>
      <c r="T218" s="978"/>
      <c r="U218" s="978"/>
      <c r="V218" s="1146"/>
      <c r="W218" s="978"/>
      <c r="X218" s="1139"/>
      <c r="AC218" t="s">
        <v>2638</v>
      </c>
      <c r="AE218" s="978"/>
      <c r="AF218" s="978"/>
      <c r="AG218" s="978"/>
      <c r="AH218" s="978"/>
      <c r="AI218" s="978"/>
    </row>
    <row r="219" spans="16:35">
      <c r="P219" s="978"/>
      <c r="Q219" s="978"/>
      <c r="R219" s="978"/>
      <c r="S219" s="978"/>
      <c r="T219" s="978"/>
      <c r="U219" s="978"/>
      <c r="V219" s="1146"/>
      <c r="W219" s="978"/>
      <c r="X219" s="1139"/>
      <c r="AC219" t="s">
        <v>2638</v>
      </c>
      <c r="AE219" s="978"/>
      <c r="AF219" s="978"/>
      <c r="AG219" s="978"/>
      <c r="AH219" s="978"/>
      <c r="AI219" s="978"/>
    </row>
    <row r="220" spans="16:35">
      <c r="P220" s="978"/>
      <c r="Q220" s="978"/>
      <c r="R220" s="978"/>
      <c r="S220" s="978"/>
      <c r="T220" s="978"/>
      <c r="U220" s="978"/>
      <c r="V220" s="1146"/>
      <c r="W220" s="978"/>
      <c r="X220" s="1139"/>
      <c r="AC220" t="s">
        <v>2638</v>
      </c>
      <c r="AE220" s="978"/>
      <c r="AF220" s="978"/>
      <c r="AG220" s="978"/>
      <c r="AH220" s="978"/>
      <c r="AI220" s="978"/>
    </row>
    <row r="221" spans="16:35">
      <c r="P221" s="978"/>
      <c r="Q221" s="978"/>
      <c r="R221" s="978"/>
      <c r="S221" s="978"/>
      <c r="T221" s="978"/>
      <c r="U221" s="978"/>
      <c r="V221" s="1146"/>
      <c r="W221" s="978"/>
      <c r="X221" s="1139"/>
      <c r="AC221" t="s">
        <v>2638</v>
      </c>
      <c r="AE221" s="978"/>
      <c r="AF221" s="978"/>
      <c r="AG221" s="978"/>
      <c r="AH221" s="978"/>
      <c r="AI221" s="978"/>
    </row>
    <row r="222" spans="16:35">
      <c r="P222" s="978"/>
      <c r="Q222" s="978"/>
      <c r="R222" s="978"/>
      <c r="S222" s="978"/>
      <c r="T222" s="978"/>
      <c r="U222" s="978"/>
      <c r="V222" s="1146"/>
      <c r="W222" s="978"/>
      <c r="X222" s="1139"/>
      <c r="AC222" t="s">
        <v>2638</v>
      </c>
      <c r="AE222" s="978"/>
      <c r="AF222" s="978"/>
      <c r="AG222" s="978"/>
      <c r="AH222" s="978"/>
      <c r="AI222" s="978"/>
    </row>
    <row r="223" spans="16:35">
      <c r="P223" s="978"/>
      <c r="Q223" s="978"/>
      <c r="R223" s="978"/>
      <c r="S223" s="978"/>
      <c r="T223" s="978"/>
      <c r="U223" s="978"/>
      <c r="V223" s="1146"/>
      <c r="W223" s="978"/>
      <c r="X223" s="1139"/>
      <c r="AC223" t="s">
        <v>2638</v>
      </c>
      <c r="AE223" s="978"/>
      <c r="AF223" s="978"/>
      <c r="AG223" s="978"/>
      <c r="AH223" s="978"/>
      <c r="AI223" s="978"/>
    </row>
    <row r="224" spans="16:35">
      <c r="P224" s="978"/>
      <c r="Q224" s="978"/>
      <c r="R224" s="978"/>
      <c r="S224" s="978"/>
      <c r="T224" s="978"/>
      <c r="U224" s="978"/>
      <c r="V224" s="1146"/>
      <c r="W224" s="978"/>
      <c r="X224" s="1139"/>
      <c r="AC224" t="s">
        <v>2638</v>
      </c>
      <c r="AE224" s="978"/>
      <c r="AF224" s="978"/>
      <c r="AG224" s="978"/>
      <c r="AH224" s="978"/>
      <c r="AI224" s="978"/>
    </row>
    <row r="225" spans="1:35">
      <c r="P225" s="978"/>
      <c r="Q225" s="978"/>
      <c r="R225" s="978"/>
      <c r="S225" s="978"/>
      <c r="T225" s="978"/>
      <c r="U225" s="978"/>
      <c r="V225" s="1146"/>
      <c r="W225" s="978"/>
      <c r="X225" s="1139"/>
      <c r="AC225" t="s">
        <v>2638</v>
      </c>
      <c r="AE225" s="978"/>
      <c r="AF225" s="978"/>
      <c r="AG225" s="978"/>
      <c r="AH225" s="978"/>
      <c r="AI225" s="978"/>
    </row>
    <row r="226" spans="1:35">
      <c r="P226" s="978"/>
      <c r="Q226" s="978"/>
      <c r="R226" s="978"/>
      <c r="S226" s="978"/>
      <c r="T226" s="978"/>
      <c r="U226" s="978"/>
      <c r="V226" s="1146"/>
      <c r="W226" s="978"/>
      <c r="X226" s="1139"/>
      <c r="AC226" t="s">
        <v>2638</v>
      </c>
      <c r="AE226" s="978"/>
      <c r="AF226" s="978"/>
      <c r="AG226" s="978"/>
      <c r="AH226" s="978"/>
      <c r="AI226" s="978"/>
    </row>
    <row r="227" spans="1:35">
      <c r="P227" s="978"/>
      <c r="Q227" s="978"/>
      <c r="R227" s="978"/>
      <c r="S227" s="978"/>
      <c r="T227" s="978"/>
      <c r="U227" s="978"/>
      <c r="V227" s="1146"/>
      <c r="W227" s="978"/>
      <c r="X227" s="1139"/>
      <c r="AC227" t="s">
        <v>2638</v>
      </c>
      <c r="AE227" s="978"/>
      <c r="AF227" s="978"/>
      <c r="AG227" s="978"/>
      <c r="AH227" s="978"/>
      <c r="AI227" s="978"/>
    </row>
    <row r="228" spans="1:35">
      <c r="P228" s="978"/>
      <c r="Q228" s="978"/>
      <c r="R228" s="978"/>
      <c r="S228" s="978"/>
      <c r="T228" s="978"/>
      <c r="U228" s="978"/>
      <c r="V228" s="1146"/>
      <c r="W228" s="978"/>
      <c r="X228" s="1139"/>
      <c r="AC228" t="s">
        <v>2638</v>
      </c>
      <c r="AE228" s="978"/>
      <c r="AF228" s="978"/>
      <c r="AG228" s="978"/>
      <c r="AH228" s="978"/>
      <c r="AI228" s="978"/>
    </row>
    <row r="229" spans="1:35">
      <c r="P229" s="978"/>
      <c r="Q229" s="978"/>
      <c r="R229" s="978"/>
      <c r="S229" s="978"/>
      <c r="T229" s="978"/>
      <c r="U229" s="978"/>
      <c r="V229" s="1146"/>
      <c r="W229" s="978"/>
      <c r="X229" s="1139"/>
      <c r="AC229" t="s">
        <v>2638</v>
      </c>
      <c r="AE229" s="978"/>
      <c r="AF229" s="978"/>
      <c r="AG229" s="978"/>
      <c r="AH229" s="978"/>
      <c r="AI229" s="978"/>
    </row>
    <row r="230" spans="1:35">
      <c r="P230" s="978"/>
      <c r="Q230" s="978"/>
      <c r="R230" s="978"/>
      <c r="S230" s="978"/>
      <c r="T230" s="978"/>
      <c r="U230" s="978"/>
      <c r="V230" s="1146"/>
      <c r="W230" s="978"/>
      <c r="X230" s="1139"/>
      <c r="AC230" t="s">
        <v>2638</v>
      </c>
      <c r="AE230" s="978"/>
      <c r="AF230" s="978"/>
      <c r="AG230" s="978"/>
      <c r="AH230" s="978"/>
      <c r="AI230" s="978"/>
    </row>
    <row r="231" spans="1:35">
      <c r="P231" s="978"/>
      <c r="Q231" s="978"/>
      <c r="R231" s="978"/>
      <c r="S231" s="978"/>
      <c r="T231" s="978"/>
      <c r="U231" s="978"/>
      <c r="V231" s="1146"/>
      <c r="W231" s="978"/>
      <c r="X231" s="1139"/>
      <c r="AC231" t="s">
        <v>2638</v>
      </c>
      <c r="AE231" s="978"/>
      <c r="AF231" s="978"/>
      <c r="AG231" s="978"/>
      <c r="AH231" s="978"/>
      <c r="AI231" s="978"/>
    </row>
    <row r="232" spans="1:35">
      <c r="P232" s="978"/>
      <c r="Q232" s="978"/>
      <c r="R232" s="978"/>
      <c r="S232" s="978"/>
      <c r="T232" s="978"/>
      <c r="U232" s="978"/>
      <c r="V232" s="1146"/>
      <c r="W232" s="978"/>
      <c r="X232" s="1139"/>
      <c r="AC232" t="s">
        <v>2638</v>
      </c>
      <c r="AE232" s="978"/>
      <c r="AF232" s="978"/>
      <c r="AG232" s="978"/>
      <c r="AH232" s="978"/>
      <c r="AI232" s="978"/>
    </row>
    <row r="233" spans="1:35">
      <c r="P233" s="978"/>
      <c r="Q233" s="978"/>
      <c r="R233" s="978"/>
      <c r="S233" s="978"/>
      <c r="T233" s="978"/>
      <c r="U233" s="978"/>
      <c r="V233" s="1146"/>
      <c r="W233" s="978"/>
      <c r="X233" s="1139"/>
      <c r="AC233" t="s">
        <v>2638</v>
      </c>
      <c r="AE233" s="978"/>
      <c r="AF233" s="978"/>
      <c r="AG233" s="978"/>
      <c r="AH233" s="978"/>
      <c r="AI233" s="978"/>
    </row>
    <row r="234" spans="1:35">
      <c r="P234" s="978"/>
      <c r="Q234" s="978"/>
      <c r="R234" s="978"/>
      <c r="S234" s="978"/>
      <c r="T234" s="978"/>
      <c r="U234" s="978"/>
      <c r="V234" s="1146"/>
      <c r="W234" s="978"/>
      <c r="X234" s="1139"/>
      <c r="AC234" t="s">
        <v>2638</v>
      </c>
      <c r="AE234" s="978"/>
      <c r="AF234" s="978"/>
      <c r="AG234" s="978"/>
      <c r="AH234" s="978"/>
      <c r="AI234" s="978"/>
    </row>
    <row r="235" spans="1:35">
      <c r="P235" s="978"/>
      <c r="Q235" s="978"/>
      <c r="R235" s="978"/>
      <c r="S235" s="978"/>
      <c r="T235" s="978"/>
      <c r="U235" s="978"/>
      <c r="V235" s="1146"/>
      <c r="W235" s="978"/>
      <c r="X235" s="1139"/>
      <c r="AC235" t="s">
        <v>2638</v>
      </c>
      <c r="AE235" s="978"/>
      <c r="AF235" s="978"/>
      <c r="AG235" s="978"/>
      <c r="AH235" s="978"/>
      <c r="AI235" s="978"/>
    </row>
    <row r="237" spans="1:35" s="1" customFormat="1">
      <c r="A237" s="42"/>
      <c r="B237" s="48" t="s">
        <v>2807</v>
      </c>
      <c r="P237" s="70"/>
      <c r="Q237" s="70"/>
    </row>
    <row r="239" spans="1:35">
      <c r="P239" s="978"/>
      <c r="Q239" s="978"/>
      <c r="R239" s="978"/>
      <c r="U239" s="978"/>
      <c r="V239" s="1146"/>
      <c r="W239" s="978"/>
      <c r="X239" s="1139"/>
      <c r="AC239" t="s">
        <v>1583</v>
      </c>
      <c r="AE239" s="978"/>
      <c r="AF239" s="978"/>
      <c r="AG239" s="978"/>
      <c r="AH239" s="978"/>
      <c r="AI239" s="978"/>
    </row>
    <row r="240" spans="1:35">
      <c r="P240" s="978"/>
      <c r="Q240" s="978"/>
      <c r="R240" s="978"/>
      <c r="U240" s="978"/>
      <c r="V240" s="1146"/>
      <c r="W240" s="978"/>
      <c r="X240" s="1139"/>
      <c r="AC240" t="s">
        <v>1583</v>
      </c>
      <c r="AE240" s="978"/>
      <c r="AF240" s="978"/>
      <c r="AG240" s="978"/>
      <c r="AH240" s="978"/>
      <c r="AI240" s="978"/>
    </row>
    <row r="241" spans="16:35">
      <c r="P241" s="978"/>
      <c r="Q241" s="978"/>
      <c r="R241" s="978"/>
      <c r="U241" s="978"/>
      <c r="V241" s="1146"/>
      <c r="W241" s="978"/>
      <c r="X241" s="1139"/>
      <c r="AC241" t="s">
        <v>1583</v>
      </c>
      <c r="AE241" s="978"/>
      <c r="AF241" s="978"/>
      <c r="AG241" s="978"/>
      <c r="AH241" s="978"/>
      <c r="AI241" s="978"/>
    </row>
    <row r="242" spans="16:35">
      <c r="P242" s="978"/>
      <c r="Q242" s="978"/>
      <c r="R242" s="978"/>
      <c r="U242" s="978"/>
      <c r="V242" s="1146"/>
      <c r="W242" s="978"/>
      <c r="X242" s="1139"/>
      <c r="AC242" t="s">
        <v>1583</v>
      </c>
      <c r="AE242" s="978"/>
      <c r="AF242" s="978"/>
      <c r="AG242" s="978"/>
      <c r="AH242" s="978"/>
      <c r="AI242" s="978"/>
    </row>
    <row r="243" spans="16:35">
      <c r="P243" s="978"/>
      <c r="Q243" s="978"/>
      <c r="R243" s="978"/>
      <c r="U243" s="978"/>
      <c r="V243" s="1146"/>
      <c r="W243" s="978"/>
      <c r="X243" s="1139"/>
      <c r="AC243" t="s">
        <v>1583</v>
      </c>
      <c r="AE243" s="978"/>
      <c r="AF243" s="978"/>
      <c r="AG243" s="978"/>
      <c r="AH243" s="978"/>
      <c r="AI243" s="978"/>
    </row>
    <row r="244" spans="16:35">
      <c r="P244" s="978"/>
      <c r="Q244" s="978"/>
      <c r="R244" s="978"/>
      <c r="U244" s="978"/>
      <c r="V244" s="1146"/>
      <c r="W244" s="978"/>
      <c r="X244" s="1139"/>
      <c r="AC244" t="s">
        <v>1583</v>
      </c>
      <c r="AE244" s="978"/>
      <c r="AF244" s="978"/>
      <c r="AG244" s="978"/>
      <c r="AH244" s="978"/>
      <c r="AI244" s="978"/>
    </row>
    <row r="245" spans="16:35">
      <c r="P245" s="978"/>
      <c r="Q245" s="978"/>
      <c r="R245" s="978"/>
      <c r="U245" s="978"/>
      <c r="V245" s="1146"/>
      <c r="W245" s="978"/>
      <c r="X245" s="1139"/>
      <c r="AC245" t="s">
        <v>1583</v>
      </c>
      <c r="AE245" s="978"/>
      <c r="AF245" s="978"/>
      <c r="AG245" s="978"/>
      <c r="AH245" s="978"/>
      <c r="AI245" s="978"/>
    </row>
    <row r="246" spans="16:35">
      <c r="P246" s="978"/>
      <c r="Q246" s="978"/>
      <c r="R246" s="978"/>
      <c r="U246" s="978"/>
      <c r="V246" s="1146"/>
      <c r="W246" s="978"/>
      <c r="X246" s="1139"/>
      <c r="AC246" t="s">
        <v>1583</v>
      </c>
      <c r="AE246" s="978"/>
      <c r="AF246" s="978"/>
      <c r="AG246" s="978"/>
      <c r="AH246" s="978"/>
      <c r="AI246" s="978"/>
    </row>
    <row r="247" spans="16:35">
      <c r="P247" s="978"/>
      <c r="Q247" s="978"/>
      <c r="R247" s="978"/>
      <c r="U247" s="978"/>
      <c r="V247" s="1146"/>
      <c r="W247" s="978"/>
      <c r="X247" s="1139"/>
      <c r="AC247" t="s">
        <v>1583</v>
      </c>
      <c r="AE247" s="978"/>
      <c r="AF247" s="978"/>
      <c r="AG247" s="978"/>
      <c r="AH247" s="978"/>
      <c r="AI247" s="978"/>
    </row>
    <row r="248" spans="16:35">
      <c r="P248" s="978"/>
      <c r="Q248" s="978"/>
      <c r="R248" s="978"/>
      <c r="U248" s="978"/>
      <c r="V248" s="1146"/>
      <c r="W248" s="978"/>
      <c r="X248" s="1139"/>
      <c r="AC248" t="s">
        <v>1583</v>
      </c>
      <c r="AE248" s="978"/>
      <c r="AF248" s="978"/>
      <c r="AG248" s="978"/>
      <c r="AH248" s="978"/>
      <c r="AI248" s="978"/>
    </row>
    <row r="249" spans="16:35">
      <c r="P249" s="978"/>
      <c r="Q249" s="978"/>
      <c r="R249" s="978"/>
      <c r="U249" s="978"/>
      <c r="V249" s="1146"/>
      <c r="W249" s="978"/>
      <c r="X249" s="1139"/>
      <c r="AC249" t="s">
        <v>1583</v>
      </c>
      <c r="AE249" s="978"/>
      <c r="AF249" s="978"/>
      <c r="AG249" s="978"/>
      <c r="AH249" s="978"/>
      <c r="AI249" s="978"/>
    </row>
    <row r="250" spans="16:35">
      <c r="P250" s="978"/>
      <c r="Q250" s="978"/>
      <c r="R250" s="978"/>
      <c r="U250" s="978"/>
      <c r="V250" s="1146"/>
      <c r="W250" s="978"/>
      <c r="X250" s="1139"/>
      <c r="AC250" t="s">
        <v>1583</v>
      </c>
      <c r="AE250" s="978"/>
      <c r="AF250" s="978"/>
      <c r="AG250" s="978"/>
      <c r="AH250" s="978"/>
      <c r="AI250" s="978"/>
    </row>
    <row r="251" spans="16:35">
      <c r="P251" s="978"/>
      <c r="Q251" s="978"/>
      <c r="R251" s="978"/>
      <c r="U251" s="978"/>
      <c r="V251" s="1146"/>
      <c r="W251" s="978"/>
      <c r="X251" s="1139"/>
      <c r="AC251" t="s">
        <v>1583</v>
      </c>
      <c r="AE251" s="978"/>
      <c r="AF251" s="978"/>
      <c r="AG251" s="978"/>
      <c r="AH251" s="978"/>
      <c r="AI251" s="978"/>
    </row>
    <row r="252" spans="16:35">
      <c r="P252" s="978"/>
      <c r="Q252" s="978"/>
      <c r="R252" s="978"/>
      <c r="U252" s="978"/>
      <c r="V252" s="1146"/>
      <c r="W252" s="978"/>
      <c r="X252" s="1139"/>
      <c r="AC252" t="s">
        <v>1583</v>
      </c>
      <c r="AE252" s="978"/>
      <c r="AF252" s="978"/>
      <c r="AG252" s="978"/>
      <c r="AH252" s="978"/>
      <c r="AI252" s="978"/>
    </row>
    <row r="253" spans="16:35">
      <c r="P253" s="978"/>
      <c r="Q253" s="978"/>
      <c r="R253" s="978"/>
      <c r="U253" s="978"/>
      <c r="V253" s="1146"/>
      <c r="W253" s="978"/>
      <c r="X253" s="1139"/>
      <c r="AC253" t="s">
        <v>1583</v>
      </c>
      <c r="AE253" s="978"/>
      <c r="AF253" s="978"/>
      <c r="AG253" s="978"/>
      <c r="AH253" s="978"/>
      <c r="AI253" s="978"/>
    </row>
    <row r="254" spans="16:35">
      <c r="P254" s="978"/>
      <c r="Q254" s="978"/>
      <c r="R254" s="978"/>
      <c r="U254" s="978"/>
      <c r="V254" s="1146"/>
      <c r="W254" s="978"/>
      <c r="X254" s="1139"/>
      <c r="AC254" t="s">
        <v>1583</v>
      </c>
      <c r="AE254" s="978"/>
      <c r="AF254" s="978"/>
      <c r="AG254" s="978"/>
      <c r="AH254" s="978"/>
      <c r="AI254" s="978"/>
    </row>
    <row r="255" spans="16:35">
      <c r="P255" s="978"/>
      <c r="Q255" s="978"/>
      <c r="R255" s="978"/>
      <c r="U255" s="978"/>
      <c r="V255" s="1146"/>
      <c r="W255" s="978"/>
      <c r="X255" s="1139"/>
      <c r="AC255" t="s">
        <v>1583</v>
      </c>
      <c r="AE255" s="978"/>
      <c r="AF255" s="978"/>
      <c r="AG255" s="978"/>
      <c r="AH255" s="978"/>
      <c r="AI255" s="978"/>
    </row>
    <row r="256" spans="16:35">
      <c r="P256" s="978"/>
      <c r="Q256" s="978"/>
      <c r="R256" s="978"/>
      <c r="U256" s="978"/>
      <c r="V256" s="1146"/>
      <c r="W256" s="978"/>
      <c r="X256" s="1139"/>
      <c r="AC256" t="s">
        <v>1583</v>
      </c>
      <c r="AE256" s="978"/>
      <c r="AF256" s="978"/>
      <c r="AG256" s="978"/>
      <c r="AH256" s="978"/>
      <c r="AI256" s="978"/>
    </row>
    <row r="257" spans="16:35">
      <c r="P257" s="978"/>
      <c r="Q257" s="978"/>
      <c r="R257" s="978"/>
      <c r="U257" s="978"/>
      <c r="V257" s="1146"/>
      <c r="W257" s="978"/>
      <c r="X257" s="1139"/>
      <c r="AC257" t="s">
        <v>1583</v>
      </c>
      <c r="AE257" s="978"/>
      <c r="AF257" s="978"/>
      <c r="AG257" s="978"/>
      <c r="AH257" s="978"/>
      <c r="AI257" s="978"/>
    </row>
    <row r="258" spans="16:35">
      <c r="P258" s="978"/>
      <c r="Q258" s="978"/>
      <c r="R258" s="978"/>
      <c r="U258" s="978"/>
      <c r="V258" s="1146"/>
      <c r="W258" s="978"/>
      <c r="X258" s="1139"/>
      <c r="AC258" t="s">
        <v>1583</v>
      </c>
      <c r="AE258" s="978"/>
      <c r="AF258" s="978"/>
      <c r="AG258" s="978"/>
      <c r="AH258" s="978"/>
      <c r="AI258" s="978"/>
    </row>
    <row r="259" spans="16:35">
      <c r="P259" s="978"/>
      <c r="Q259" s="978"/>
      <c r="R259" s="978"/>
      <c r="U259" s="978"/>
      <c r="V259" s="1146"/>
      <c r="W259" s="978"/>
      <c r="X259" s="1139"/>
      <c r="AC259" t="s">
        <v>1583</v>
      </c>
      <c r="AE259" s="978"/>
      <c r="AF259" s="978"/>
      <c r="AG259" s="978"/>
      <c r="AH259" s="978"/>
      <c r="AI259" s="978"/>
    </row>
    <row r="260" spans="16:35">
      <c r="P260" s="978"/>
      <c r="Q260" s="978"/>
      <c r="R260" s="978"/>
      <c r="U260" s="978"/>
      <c r="V260" s="1146"/>
      <c r="W260" s="978"/>
      <c r="X260" s="1139"/>
      <c r="AC260" t="s">
        <v>1583</v>
      </c>
      <c r="AE260" s="978"/>
      <c r="AF260" s="978"/>
      <c r="AG260" s="978"/>
      <c r="AH260" s="978"/>
      <c r="AI260" s="978"/>
    </row>
    <row r="261" spans="16:35">
      <c r="P261" s="978"/>
      <c r="Q261" s="978"/>
      <c r="R261" s="978"/>
      <c r="U261" s="978"/>
      <c r="V261" s="1146"/>
      <c r="W261" s="978"/>
      <c r="X261" s="1139"/>
      <c r="AC261" t="s">
        <v>1583</v>
      </c>
      <c r="AE261" s="978"/>
      <c r="AF261" s="978"/>
      <c r="AG261" s="978"/>
      <c r="AH261" s="978"/>
      <c r="AI261" s="978"/>
    </row>
    <row r="262" spans="16:35">
      <c r="P262" s="978"/>
      <c r="Q262" s="978"/>
      <c r="R262" s="978"/>
      <c r="U262" s="978"/>
      <c r="V262" s="1146"/>
      <c r="W262" s="978"/>
      <c r="X262" s="1139"/>
      <c r="AC262" t="s">
        <v>1583</v>
      </c>
      <c r="AE262" s="978"/>
      <c r="AF262" s="978"/>
      <c r="AG262" s="978"/>
      <c r="AH262" s="978"/>
      <c r="AI262" s="978"/>
    </row>
    <row r="263" spans="16:35">
      <c r="P263" s="978"/>
      <c r="Q263" s="978"/>
      <c r="R263" s="978"/>
      <c r="U263" s="978"/>
      <c r="V263" s="1146"/>
      <c r="W263" s="978"/>
      <c r="X263" s="1139"/>
      <c r="AC263" t="s">
        <v>1583</v>
      </c>
      <c r="AE263" s="978"/>
      <c r="AF263" s="978"/>
      <c r="AG263" s="978"/>
      <c r="AH263" s="978"/>
      <c r="AI263" s="978"/>
    </row>
    <row r="264" spans="16:35">
      <c r="P264" s="978"/>
      <c r="Q264" s="978"/>
      <c r="R264" s="978"/>
      <c r="U264" s="978"/>
      <c r="V264" s="1146"/>
      <c r="W264" s="978"/>
      <c r="X264" s="1139"/>
      <c r="AC264" t="s">
        <v>1583</v>
      </c>
      <c r="AE264" s="978"/>
      <c r="AF264" s="978"/>
      <c r="AG264" s="978"/>
      <c r="AH264" s="978"/>
      <c r="AI264" s="978"/>
    </row>
    <row r="265" spans="16:35">
      <c r="P265" s="978"/>
      <c r="Q265" s="978"/>
      <c r="R265" s="978"/>
      <c r="U265" s="978"/>
      <c r="V265" s="1146"/>
      <c r="W265" s="978"/>
      <c r="X265" s="1139"/>
      <c r="AC265" t="s">
        <v>1583</v>
      </c>
      <c r="AE265" s="978"/>
      <c r="AF265" s="978"/>
      <c r="AG265" s="978"/>
      <c r="AH265" s="978"/>
      <c r="AI265" s="978"/>
    </row>
    <row r="266" spans="16:35">
      <c r="P266" s="978"/>
      <c r="Q266" s="978"/>
      <c r="R266" s="978"/>
      <c r="U266" s="978"/>
      <c r="V266" s="1146"/>
      <c r="W266" s="978"/>
      <c r="X266" s="1139"/>
      <c r="AC266" t="s">
        <v>1583</v>
      </c>
      <c r="AE266" s="978"/>
      <c r="AF266" s="978"/>
      <c r="AG266" s="978"/>
      <c r="AH266" s="978"/>
      <c r="AI266" s="978"/>
    </row>
    <row r="267" spans="16:35">
      <c r="P267" s="978"/>
      <c r="Q267" s="978"/>
      <c r="R267" s="978"/>
      <c r="U267" s="978"/>
      <c r="V267" s="1146"/>
      <c r="W267" s="978"/>
      <c r="X267" s="1139"/>
      <c r="AC267" t="s">
        <v>1583</v>
      </c>
      <c r="AE267" s="978"/>
      <c r="AF267" s="978"/>
      <c r="AG267" s="978"/>
      <c r="AH267" s="978"/>
      <c r="AI267" s="978"/>
    </row>
    <row r="268" spans="16:35">
      <c r="P268" s="978"/>
      <c r="Q268" s="978"/>
      <c r="R268" s="978"/>
      <c r="U268" s="978"/>
      <c r="V268" s="1146"/>
      <c r="W268" s="978"/>
      <c r="X268" s="1139"/>
      <c r="AC268" t="s">
        <v>1583</v>
      </c>
      <c r="AE268" s="978"/>
      <c r="AF268" s="978"/>
      <c r="AG268" s="978"/>
      <c r="AH268" s="978"/>
      <c r="AI268" s="978"/>
    </row>
    <row r="269" spans="16:35">
      <c r="P269" s="978"/>
      <c r="Q269" s="978"/>
      <c r="R269" s="978"/>
      <c r="U269" s="978"/>
      <c r="V269" s="1146"/>
      <c r="W269" s="978"/>
      <c r="X269" s="1139"/>
      <c r="AC269" t="s">
        <v>1583</v>
      </c>
      <c r="AE269" s="978"/>
      <c r="AF269" s="978"/>
      <c r="AG269" s="978"/>
      <c r="AH269" s="978"/>
      <c r="AI269" s="978"/>
    </row>
    <row r="270" spans="16:35">
      <c r="P270" s="978"/>
      <c r="Q270" s="978"/>
      <c r="R270" s="978"/>
      <c r="U270" s="978"/>
      <c r="V270" s="1146"/>
      <c r="W270" s="978"/>
      <c r="X270" s="1139"/>
      <c r="AC270" t="s">
        <v>1583</v>
      </c>
      <c r="AE270" s="978"/>
      <c r="AF270" s="978"/>
      <c r="AG270" s="978"/>
      <c r="AH270" s="978"/>
      <c r="AI270" s="978"/>
    </row>
    <row r="271" spans="16:35">
      <c r="P271" s="978"/>
      <c r="Q271" s="978"/>
      <c r="R271" s="978"/>
      <c r="U271" s="978"/>
      <c r="V271" s="1146"/>
      <c r="W271" s="978"/>
      <c r="X271" s="1139"/>
      <c r="AC271" t="s">
        <v>1583</v>
      </c>
      <c r="AE271" s="978"/>
      <c r="AF271" s="978"/>
      <c r="AG271" s="978"/>
      <c r="AH271" s="978"/>
      <c r="AI271" s="978"/>
    </row>
    <row r="272" spans="16:35">
      <c r="P272" s="978"/>
      <c r="Q272" s="978"/>
      <c r="R272" s="978"/>
      <c r="U272" s="978"/>
      <c r="V272" s="1146"/>
      <c r="W272" s="978"/>
      <c r="X272" s="1139"/>
      <c r="AC272" t="s">
        <v>1583</v>
      </c>
      <c r="AE272" s="978"/>
      <c r="AF272" s="978"/>
      <c r="AG272" s="978"/>
      <c r="AH272" s="978"/>
      <c r="AI272" s="978"/>
    </row>
    <row r="273" spans="16:35">
      <c r="P273" s="978"/>
      <c r="Q273" s="978"/>
      <c r="R273" s="978"/>
      <c r="U273" s="978"/>
      <c r="V273" s="1146"/>
      <c r="W273" s="978"/>
      <c r="X273" s="1139"/>
      <c r="AC273" t="s">
        <v>1583</v>
      </c>
      <c r="AE273" s="978"/>
      <c r="AF273" s="978"/>
      <c r="AG273" s="978"/>
      <c r="AH273" s="978"/>
      <c r="AI273" s="978"/>
    </row>
    <row r="274" spans="16:35">
      <c r="P274" s="978"/>
      <c r="Q274" s="978"/>
      <c r="R274" s="978"/>
      <c r="U274" s="978"/>
      <c r="V274" s="1146"/>
      <c r="W274" s="978"/>
      <c r="X274" s="1139"/>
      <c r="AC274" t="s">
        <v>1583</v>
      </c>
      <c r="AE274" s="978"/>
      <c r="AF274" s="978"/>
      <c r="AG274" s="978"/>
      <c r="AH274" s="978"/>
      <c r="AI274" s="978"/>
    </row>
    <row r="275" spans="16:35">
      <c r="P275" s="978"/>
      <c r="Q275" s="978"/>
      <c r="R275" s="978"/>
      <c r="U275" s="978"/>
      <c r="V275" s="1146"/>
      <c r="W275" s="978"/>
      <c r="X275" s="1139"/>
      <c r="AC275" t="s">
        <v>1583</v>
      </c>
      <c r="AE275" s="978"/>
      <c r="AF275" s="978"/>
      <c r="AG275" s="978"/>
      <c r="AH275" s="978"/>
      <c r="AI275" s="978"/>
    </row>
    <row r="276" spans="16:35">
      <c r="P276" s="978"/>
      <c r="Q276" s="978"/>
      <c r="R276" s="978"/>
      <c r="U276" s="978"/>
      <c r="V276" s="1146"/>
      <c r="W276" s="978"/>
      <c r="X276" s="1139"/>
      <c r="AC276" t="s">
        <v>1583</v>
      </c>
      <c r="AE276" s="978"/>
      <c r="AF276" s="978"/>
      <c r="AG276" s="978"/>
      <c r="AH276" s="978"/>
      <c r="AI276" s="978"/>
    </row>
    <row r="277" spans="16:35">
      <c r="P277" s="978"/>
      <c r="Q277" s="978"/>
      <c r="R277" s="978"/>
      <c r="U277" s="978"/>
      <c r="V277" s="1146"/>
      <c r="W277" s="978"/>
      <c r="X277" s="1139"/>
      <c r="AC277" t="s">
        <v>1583</v>
      </c>
      <c r="AE277" s="978"/>
      <c r="AF277" s="978"/>
      <c r="AG277" s="978"/>
      <c r="AH277" s="978"/>
      <c r="AI277" s="978"/>
    </row>
    <row r="278" spans="16:35">
      <c r="P278" s="978"/>
      <c r="Q278" s="978"/>
      <c r="R278" s="978"/>
      <c r="U278" s="978"/>
      <c r="V278" s="1146"/>
      <c r="W278" s="978"/>
      <c r="X278" s="1139"/>
      <c r="AC278" t="s">
        <v>1583</v>
      </c>
      <c r="AE278" s="978"/>
      <c r="AF278" s="978"/>
      <c r="AG278" s="978"/>
      <c r="AH278" s="978"/>
      <c r="AI278" s="978"/>
    </row>
    <row r="279" spans="16:35">
      <c r="P279" s="978"/>
      <c r="Q279" s="978"/>
      <c r="R279" s="978"/>
      <c r="U279" s="978"/>
      <c r="V279" s="1146"/>
      <c r="W279" s="978"/>
      <c r="X279" s="1139"/>
      <c r="AC279" t="s">
        <v>1583</v>
      </c>
      <c r="AE279" s="978"/>
      <c r="AF279" s="978"/>
      <c r="AG279" s="978"/>
      <c r="AH279" s="978"/>
      <c r="AI279" s="978"/>
    </row>
    <row r="280" spans="16:35">
      <c r="P280" s="978"/>
      <c r="Q280" s="978"/>
      <c r="R280" s="978"/>
      <c r="U280" s="978"/>
      <c r="V280" s="1146"/>
      <c r="W280" s="978"/>
      <c r="X280" s="1139"/>
      <c r="AC280" t="s">
        <v>1583</v>
      </c>
      <c r="AE280" s="978"/>
      <c r="AF280" s="978"/>
      <c r="AG280" s="978"/>
      <c r="AH280" s="978"/>
      <c r="AI280" s="978"/>
    </row>
    <row r="281" spans="16:35">
      <c r="P281" s="978"/>
      <c r="Q281" s="978"/>
      <c r="R281" s="978"/>
      <c r="U281" s="978"/>
      <c r="V281" s="1146"/>
      <c r="W281" s="978"/>
      <c r="X281" s="1139"/>
      <c r="AC281" t="s">
        <v>1583</v>
      </c>
      <c r="AE281" s="978"/>
      <c r="AF281" s="978"/>
      <c r="AG281" s="978"/>
      <c r="AH281" s="978"/>
      <c r="AI281" s="978"/>
    </row>
    <row r="282" spans="16:35">
      <c r="P282" s="978"/>
      <c r="Q282" s="978"/>
      <c r="R282" s="978"/>
      <c r="U282" s="978"/>
      <c r="V282" s="1146"/>
      <c r="W282" s="978"/>
      <c r="X282" s="1139"/>
      <c r="AC282" t="s">
        <v>1583</v>
      </c>
      <c r="AE282" s="978"/>
      <c r="AF282" s="978"/>
      <c r="AG282" s="978"/>
      <c r="AH282" s="978"/>
      <c r="AI282" s="978"/>
    </row>
    <row r="283" spans="16:35">
      <c r="P283" s="978"/>
      <c r="Q283" s="978"/>
      <c r="R283" s="978"/>
      <c r="U283" s="978"/>
      <c r="V283" s="1146"/>
      <c r="W283" s="978"/>
      <c r="X283" s="1139"/>
      <c r="AC283" t="s">
        <v>1583</v>
      </c>
      <c r="AE283" s="978"/>
      <c r="AF283" s="978"/>
      <c r="AG283" s="978"/>
      <c r="AH283" s="978"/>
      <c r="AI283" s="978"/>
    </row>
    <row r="284" spans="16:35">
      <c r="P284" s="978"/>
      <c r="Q284" s="978"/>
      <c r="R284" s="978"/>
      <c r="U284" s="978"/>
      <c r="V284" s="1146"/>
      <c r="W284" s="978"/>
      <c r="X284" s="1139"/>
      <c r="AC284" t="s">
        <v>1583</v>
      </c>
      <c r="AE284" s="978"/>
      <c r="AF284" s="978"/>
      <c r="AG284" s="978"/>
      <c r="AH284" s="978"/>
      <c r="AI284" s="978"/>
    </row>
    <row r="285" spans="16:35">
      <c r="P285" s="978"/>
      <c r="Q285" s="978"/>
      <c r="R285" s="978"/>
      <c r="U285" s="978"/>
      <c r="V285" s="1146"/>
      <c r="W285" s="978"/>
      <c r="X285" s="1139"/>
      <c r="AC285" t="s">
        <v>1583</v>
      </c>
      <c r="AE285" s="978"/>
      <c r="AF285" s="978"/>
      <c r="AG285" s="978"/>
      <c r="AH285" s="978"/>
      <c r="AI285" s="978"/>
    </row>
    <row r="286" spans="16:35">
      <c r="P286" s="978"/>
      <c r="Q286" s="978"/>
      <c r="R286" s="978"/>
      <c r="U286" s="978"/>
      <c r="V286" s="1146"/>
      <c r="W286" s="978"/>
      <c r="X286" s="1139"/>
      <c r="AC286" t="s">
        <v>1583</v>
      </c>
      <c r="AE286" s="978"/>
      <c r="AF286" s="978"/>
      <c r="AG286" s="978"/>
      <c r="AH286" s="978"/>
      <c r="AI286" s="978"/>
    </row>
    <row r="287" spans="16:35">
      <c r="P287" s="978"/>
      <c r="Q287" s="978"/>
      <c r="R287" s="978"/>
      <c r="U287" s="978"/>
      <c r="V287" s="1146"/>
      <c r="W287" s="978"/>
      <c r="X287" s="1139"/>
      <c r="AC287" t="s">
        <v>1583</v>
      </c>
      <c r="AE287" s="978"/>
      <c r="AF287" s="978"/>
      <c r="AG287" s="978"/>
      <c r="AH287" s="978"/>
      <c r="AI287" s="978"/>
    </row>
    <row r="288" spans="16:35">
      <c r="P288" s="978"/>
      <c r="Q288" s="978"/>
      <c r="R288" s="978"/>
      <c r="U288" s="978"/>
      <c r="V288" s="1146"/>
      <c r="W288" s="978"/>
      <c r="X288" s="1139"/>
      <c r="AC288" t="s">
        <v>1583</v>
      </c>
      <c r="AE288" s="978"/>
      <c r="AF288" s="978"/>
      <c r="AG288" s="978"/>
      <c r="AH288" s="978"/>
      <c r="AI288" s="978"/>
    </row>
    <row r="289" spans="16:35">
      <c r="P289" s="978"/>
      <c r="Q289" s="978"/>
      <c r="R289" s="978"/>
      <c r="U289" s="978"/>
      <c r="V289" s="1146"/>
      <c r="W289" s="978"/>
      <c r="X289" s="1139"/>
      <c r="AC289" t="s">
        <v>1583</v>
      </c>
      <c r="AE289" s="978"/>
      <c r="AF289" s="978"/>
      <c r="AG289" s="978"/>
      <c r="AH289" s="978"/>
      <c r="AI289" s="978"/>
    </row>
    <row r="290" spans="16:35">
      <c r="P290" s="978"/>
      <c r="Q290" s="978"/>
      <c r="R290" s="978"/>
      <c r="U290" s="978"/>
      <c r="V290" s="1146"/>
      <c r="W290" s="978"/>
      <c r="X290" s="1139"/>
      <c r="AC290" t="s">
        <v>1583</v>
      </c>
      <c r="AE290" s="978"/>
      <c r="AF290" s="978"/>
      <c r="AG290" s="978"/>
      <c r="AH290" s="978"/>
      <c r="AI290" s="978"/>
    </row>
    <row r="291" spans="16:35">
      <c r="P291" s="978"/>
      <c r="Q291" s="978"/>
      <c r="R291" s="978"/>
      <c r="U291" s="978"/>
      <c r="V291" s="1146"/>
      <c r="W291" s="978"/>
      <c r="X291" s="1139"/>
      <c r="AC291" t="s">
        <v>1583</v>
      </c>
      <c r="AE291" s="978"/>
      <c r="AF291" s="978"/>
      <c r="AG291" s="978"/>
      <c r="AH291" s="978"/>
      <c r="AI291" s="978"/>
    </row>
    <row r="292" spans="16:35">
      <c r="P292" s="978"/>
      <c r="Q292" s="978"/>
      <c r="R292" s="978"/>
      <c r="U292" s="978"/>
      <c r="V292" s="1146"/>
      <c r="W292" s="978"/>
      <c r="X292" s="1139"/>
      <c r="AC292" t="s">
        <v>1583</v>
      </c>
      <c r="AE292" s="978"/>
      <c r="AF292" s="978"/>
      <c r="AG292" s="978"/>
      <c r="AH292" s="978"/>
      <c r="AI292" s="978"/>
    </row>
    <row r="293" spans="16:35">
      <c r="P293" s="978"/>
      <c r="Q293" s="978"/>
      <c r="R293" s="978"/>
      <c r="U293" s="978"/>
      <c r="V293" s="1146"/>
      <c r="W293" s="978"/>
      <c r="X293" s="1139"/>
      <c r="AC293" t="s">
        <v>1583</v>
      </c>
      <c r="AE293" s="978"/>
      <c r="AF293" s="978"/>
      <c r="AG293" s="978"/>
      <c r="AH293" s="978"/>
      <c r="AI293" s="978"/>
    </row>
    <row r="294" spans="16:35">
      <c r="P294" s="978"/>
      <c r="Q294" s="978"/>
      <c r="R294" s="978"/>
      <c r="U294" s="978"/>
      <c r="V294" s="1146"/>
      <c r="W294" s="978"/>
      <c r="X294" s="1139"/>
      <c r="AC294" t="s">
        <v>1583</v>
      </c>
      <c r="AE294" s="978"/>
      <c r="AF294" s="978"/>
      <c r="AG294" s="978"/>
      <c r="AH294" s="978"/>
      <c r="AI294" s="978"/>
    </row>
    <row r="295" spans="16:35">
      <c r="P295" s="978"/>
      <c r="Q295" s="978"/>
      <c r="R295" s="978"/>
      <c r="U295" s="978"/>
      <c r="V295" s="1146"/>
      <c r="W295" s="978"/>
      <c r="X295" s="1139"/>
      <c r="AC295" t="s">
        <v>1583</v>
      </c>
      <c r="AE295" s="978"/>
      <c r="AF295" s="978"/>
      <c r="AG295" s="978"/>
      <c r="AH295" s="978"/>
      <c r="AI295" s="978"/>
    </row>
    <row r="296" spans="16:35">
      <c r="P296" s="978"/>
      <c r="Q296" s="978"/>
      <c r="R296" s="978"/>
      <c r="U296" s="978"/>
      <c r="V296" s="1146"/>
      <c r="W296" s="978"/>
      <c r="X296" s="1139"/>
      <c r="AC296" t="s">
        <v>1583</v>
      </c>
      <c r="AE296" s="978"/>
      <c r="AF296" s="978"/>
      <c r="AG296" s="978"/>
      <c r="AH296" s="978"/>
      <c r="AI296" s="978"/>
    </row>
    <row r="297" spans="16:35">
      <c r="P297" s="978"/>
      <c r="Q297" s="978"/>
      <c r="R297" s="978"/>
      <c r="U297" s="978"/>
      <c r="V297" s="1146"/>
      <c r="W297" s="978"/>
      <c r="X297" s="1139"/>
      <c r="AC297" t="s">
        <v>1583</v>
      </c>
      <c r="AE297" s="978"/>
      <c r="AF297" s="978"/>
      <c r="AG297" s="978"/>
      <c r="AH297" s="978"/>
      <c r="AI297" s="978"/>
    </row>
    <row r="298" spans="16:35">
      <c r="P298" s="978"/>
      <c r="Q298" s="978"/>
      <c r="R298" s="978"/>
      <c r="U298" s="978"/>
      <c r="V298" s="1146"/>
      <c r="W298" s="978"/>
      <c r="X298" s="1139"/>
      <c r="AC298" t="s">
        <v>1583</v>
      </c>
      <c r="AE298" s="978"/>
      <c r="AF298" s="978"/>
      <c r="AG298" s="978"/>
      <c r="AH298" s="978"/>
      <c r="AI298" s="978"/>
    </row>
    <row r="299" spans="16:35">
      <c r="P299" s="978"/>
      <c r="Q299" s="978"/>
      <c r="R299" s="978"/>
      <c r="U299" s="978"/>
      <c r="V299" s="1146"/>
      <c r="W299" s="978"/>
      <c r="X299" s="1139"/>
      <c r="AC299" t="s">
        <v>1583</v>
      </c>
      <c r="AE299" s="978"/>
      <c r="AF299" s="978"/>
      <c r="AG299" s="978"/>
      <c r="AH299" s="978"/>
      <c r="AI299" s="978"/>
    </row>
    <row r="300" spans="16:35">
      <c r="P300" s="978"/>
      <c r="Q300" s="978"/>
      <c r="R300" s="978"/>
      <c r="U300" s="978"/>
      <c r="V300" s="1146"/>
      <c r="W300" s="978"/>
      <c r="X300" s="1139"/>
      <c r="AC300" t="s">
        <v>1583</v>
      </c>
      <c r="AE300" s="978"/>
      <c r="AF300" s="978"/>
      <c r="AG300" s="978"/>
      <c r="AH300" s="978"/>
      <c r="AI300" s="978"/>
    </row>
    <row r="301" spans="16:35">
      <c r="P301" s="978"/>
      <c r="Q301" s="978"/>
      <c r="R301" s="978"/>
      <c r="U301" s="978"/>
      <c r="V301" s="1146"/>
      <c r="W301" s="978"/>
      <c r="X301" s="1139"/>
      <c r="AC301" t="s">
        <v>1583</v>
      </c>
      <c r="AE301" s="978"/>
      <c r="AF301" s="978"/>
      <c r="AG301" s="978"/>
      <c r="AH301" s="978"/>
      <c r="AI301" s="978"/>
    </row>
    <row r="302" spans="16:35">
      <c r="P302" s="978"/>
      <c r="Q302" s="978"/>
      <c r="R302" s="978"/>
      <c r="U302" s="978"/>
      <c r="V302" s="1146"/>
      <c r="W302" s="978"/>
      <c r="X302" s="1139"/>
      <c r="AC302" t="s">
        <v>1583</v>
      </c>
      <c r="AE302" s="978"/>
      <c r="AF302" s="978"/>
      <c r="AG302" s="978"/>
      <c r="AH302" s="978"/>
      <c r="AI302" s="978"/>
    </row>
    <row r="303" spans="16:35">
      <c r="P303" s="978"/>
      <c r="Q303" s="978"/>
      <c r="R303" s="978"/>
      <c r="U303" s="978"/>
      <c r="V303" s="1146"/>
      <c r="W303" s="978"/>
      <c r="X303" s="1139"/>
      <c r="AC303" t="s">
        <v>1583</v>
      </c>
      <c r="AE303" s="978"/>
      <c r="AF303" s="978"/>
      <c r="AG303" s="978"/>
      <c r="AH303" s="978"/>
      <c r="AI303" s="978"/>
    </row>
    <row r="304" spans="16:35">
      <c r="P304" s="978"/>
      <c r="Q304" s="978"/>
      <c r="R304" s="978"/>
      <c r="U304" s="978"/>
      <c r="V304" s="1146"/>
      <c r="W304" s="978"/>
      <c r="X304" s="1139"/>
      <c r="AC304" t="s">
        <v>1583</v>
      </c>
      <c r="AE304" s="978"/>
      <c r="AF304" s="978"/>
      <c r="AG304" s="978"/>
      <c r="AH304" s="978"/>
      <c r="AI304" s="978"/>
    </row>
    <row r="305" spans="16:35">
      <c r="P305" s="978"/>
      <c r="Q305" s="978"/>
      <c r="R305" s="978"/>
      <c r="U305" s="978"/>
      <c r="V305" s="1146"/>
      <c r="W305" s="978"/>
      <c r="X305" s="1139"/>
      <c r="AC305" t="s">
        <v>1583</v>
      </c>
      <c r="AE305" s="978"/>
      <c r="AF305" s="978"/>
      <c r="AG305" s="978"/>
      <c r="AH305" s="978"/>
      <c r="AI305" s="978"/>
    </row>
    <row r="306" spans="16:35">
      <c r="P306" s="978"/>
      <c r="Q306" s="978"/>
      <c r="R306" s="978"/>
      <c r="U306" s="978"/>
      <c r="V306" s="1146"/>
      <c r="W306" s="978"/>
      <c r="X306" s="1139"/>
      <c r="AC306" t="s">
        <v>1583</v>
      </c>
      <c r="AE306" s="978"/>
      <c r="AF306" s="978"/>
      <c r="AG306" s="978"/>
      <c r="AH306" s="978"/>
      <c r="AI306" s="978"/>
    </row>
    <row r="307" spans="16:35">
      <c r="P307" s="978"/>
      <c r="Q307" s="978"/>
      <c r="R307" s="978"/>
      <c r="U307" s="978"/>
      <c r="V307" s="1146"/>
      <c r="W307" s="978"/>
      <c r="X307" s="1139"/>
      <c r="AC307" t="s">
        <v>1583</v>
      </c>
      <c r="AE307" s="978"/>
      <c r="AF307" s="978"/>
      <c r="AG307" s="978"/>
      <c r="AH307" s="978"/>
      <c r="AI307" s="978"/>
    </row>
    <row r="308" spans="16:35">
      <c r="P308" s="978"/>
      <c r="Q308" s="978"/>
      <c r="R308" s="978"/>
      <c r="U308" s="978"/>
      <c r="V308" s="1146"/>
      <c r="W308" s="978"/>
      <c r="X308" s="1139"/>
      <c r="AC308" t="s">
        <v>1583</v>
      </c>
      <c r="AE308" s="978"/>
      <c r="AF308" s="978"/>
      <c r="AG308" s="978"/>
      <c r="AH308" s="978"/>
      <c r="AI308" s="978"/>
    </row>
    <row r="309" spans="16:35">
      <c r="P309" s="978"/>
      <c r="Q309" s="978"/>
      <c r="R309" s="978"/>
      <c r="U309" s="978"/>
      <c r="V309" s="1146"/>
      <c r="W309" s="978"/>
      <c r="X309" s="1139"/>
      <c r="AC309" t="s">
        <v>1583</v>
      </c>
      <c r="AE309" s="978"/>
      <c r="AF309" s="978"/>
      <c r="AG309" s="978"/>
      <c r="AH309" s="978"/>
      <c r="AI309" s="978"/>
    </row>
    <row r="310" spans="16:35">
      <c r="P310" s="978"/>
      <c r="Q310" s="978"/>
      <c r="R310" s="978"/>
      <c r="U310" s="978"/>
      <c r="V310" s="1146"/>
      <c r="W310" s="978"/>
      <c r="X310" s="1139"/>
      <c r="AC310" t="s">
        <v>1583</v>
      </c>
      <c r="AE310" s="978"/>
      <c r="AF310" s="978"/>
      <c r="AG310" s="978"/>
      <c r="AH310" s="978"/>
      <c r="AI310" s="978"/>
    </row>
    <row r="311" spans="16:35">
      <c r="P311" s="978"/>
      <c r="Q311" s="978"/>
      <c r="R311" s="978"/>
      <c r="U311" s="978"/>
      <c r="V311" s="1146"/>
      <c r="W311" s="978"/>
      <c r="X311" s="1139"/>
      <c r="AC311" t="s">
        <v>1583</v>
      </c>
      <c r="AE311" s="978"/>
      <c r="AF311" s="978"/>
      <c r="AG311" s="978"/>
      <c r="AH311" s="978"/>
      <c r="AI311" s="978"/>
    </row>
    <row r="312" spans="16:35">
      <c r="P312" s="978"/>
      <c r="Q312" s="978"/>
      <c r="R312" s="978"/>
      <c r="U312" s="978"/>
      <c r="V312" s="1146"/>
      <c r="W312" s="978"/>
      <c r="X312" s="1139"/>
      <c r="AC312" t="s">
        <v>1583</v>
      </c>
      <c r="AE312" s="978"/>
      <c r="AF312" s="978"/>
      <c r="AG312" s="978"/>
      <c r="AH312" s="978"/>
      <c r="AI312" s="978"/>
    </row>
    <row r="313" spans="16:35">
      <c r="P313" s="978"/>
      <c r="Q313" s="978"/>
      <c r="R313" s="978"/>
      <c r="U313" s="978"/>
      <c r="V313" s="1146"/>
      <c r="W313" s="978"/>
      <c r="X313" s="1139"/>
      <c r="AC313" t="s">
        <v>1583</v>
      </c>
      <c r="AE313" s="978"/>
      <c r="AF313" s="978"/>
      <c r="AG313" s="978"/>
      <c r="AH313" s="978"/>
      <c r="AI313" s="978"/>
    </row>
    <row r="314" spans="16:35">
      <c r="P314" s="978"/>
      <c r="Q314" s="978"/>
      <c r="R314" s="978"/>
      <c r="U314" s="978"/>
      <c r="V314" s="1146"/>
      <c r="W314" s="978"/>
      <c r="X314" s="1139"/>
      <c r="AC314" t="s">
        <v>1583</v>
      </c>
      <c r="AE314" s="978"/>
      <c r="AF314" s="978"/>
      <c r="AG314" s="978"/>
      <c r="AH314" s="978"/>
      <c r="AI314" s="978"/>
    </row>
    <row r="315" spans="16:35">
      <c r="P315" s="978"/>
      <c r="Q315" s="978"/>
      <c r="R315" s="978"/>
      <c r="U315" s="978"/>
      <c r="V315" s="1146"/>
      <c r="W315" s="978"/>
      <c r="X315" s="1139"/>
      <c r="AC315" t="s">
        <v>1583</v>
      </c>
      <c r="AE315" s="978"/>
      <c r="AF315" s="978"/>
      <c r="AG315" s="978"/>
      <c r="AH315" s="978"/>
      <c r="AI315" s="978"/>
    </row>
    <row r="316" spans="16:35">
      <c r="P316" s="978"/>
      <c r="Q316" s="978"/>
      <c r="R316" s="978"/>
      <c r="U316" s="978"/>
      <c r="V316" s="1146"/>
      <c r="W316" s="978"/>
      <c r="X316" s="1139"/>
      <c r="AC316" t="s">
        <v>1583</v>
      </c>
      <c r="AE316" s="978"/>
      <c r="AF316" s="978"/>
      <c r="AG316" s="978"/>
      <c r="AH316" s="978"/>
      <c r="AI316" s="978"/>
    </row>
    <row r="317" spans="16:35">
      <c r="P317" s="978"/>
      <c r="Q317" s="978"/>
      <c r="R317" s="978"/>
      <c r="U317" s="978"/>
      <c r="V317" s="1146"/>
      <c r="W317" s="978"/>
      <c r="X317" s="1139"/>
      <c r="AC317" t="s">
        <v>1583</v>
      </c>
      <c r="AE317" s="978"/>
      <c r="AF317" s="978"/>
      <c r="AG317" s="978"/>
      <c r="AH317" s="978"/>
      <c r="AI317" s="978"/>
    </row>
    <row r="318" spans="16:35">
      <c r="P318" s="978"/>
      <c r="Q318" s="978"/>
      <c r="R318" s="978"/>
      <c r="U318" s="978"/>
      <c r="V318" s="1146"/>
      <c r="W318" s="978"/>
      <c r="X318" s="1139"/>
      <c r="AC318" t="s">
        <v>1583</v>
      </c>
      <c r="AE318" s="978"/>
      <c r="AF318" s="978"/>
      <c r="AG318" s="978"/>
      <c r="AH318" s="978"/>
      <c r="AI318" s="978"/>
    </row>
    <row r="319" spans="16:35">
      <c r="P319" s="978"/>
      <c r="Q319" s="978"/>
      <c r="R319" s="978"/>
      <c r="U319" s="978"/>
      <c r="V319" s="1146"/>
      <c r="W319" s="978"/>
      <c r="X319" s="1139"/>
      <c r="AC319" t="s">
        <v>1583</v>
      </c>
      <c r="AE319" s="978"/>
      <c r="AF319" s="978"/>
      <c r="AG319" s="978"/>
      <c r="AH319" s="978"/>
      <c r="AI319" s="978"/>
    </row>
    <row r="320" spans="16:35">
      <c r="P320" s="978"/>
      <c r="Q320" s="978"/>
      <c r="R320" s="978"/>
      <c r="U320" s="978"/>
      <c r="V320" s="1146"/>
      <c r="W320" s="978"/>
      <c r="X320" s="1139"/>
      <c r="AC320" t="s">
        <v>1583</v>
      </c>
      <c r="AE320" s="978"/>
      <c r="AF320" s="978"/>
      <c r="AG320" s="978"/>
      <c r="AH320" s="978"/>
      <c r="AI320" s="978"/>
    </row>
    <row r="321" spans="16:35">
      <c r="P321" s="978"/>
      <c r="Q321" s="978"/>
      <c r="R321" s="978"/>
      <c r="U321" s="978"/>
      <c r="V321" s="1146"/>
      <c r="W321" s="978"/>
      <c r="X321" s="1139"/>
      <c r="AC321" t="s">
        <v>1583</v>
      </c>
      <c r="AE321" s="978"/>
      <c r="AF321" s="978"/>
      <c r="AG321" s="978"/>
      <c r="AH321" s="978"/>
      <c r="AI321" s="978"/>
    </row>
    <row r="322" spans="16:35">
      <c r="P322" s="978"/>
      <c r="Q322" s="978"/>
      <c r="R322" s="978"/>
      <c r="U322" s="978"/>
      <c r="V322" s="1146"/>
      <c r="W322" s="978"/>
      <c r="X322" s="1139"/>
      <c r="AC322" t="s">
        <v>1583</v>
      </c>
      <c r="AE322" s="978"/>
      <c r="AF322" s="978"/>
      <c r="AG322" s="978"/>
      <c r="AH322" s="978"/>
      <c r="AI322" s="978"/>
    </row>
    <row r="323" spans="16:35">
      <c r="P323" s="978"/>
      <c r="Q323" s="978"/>
      <c r="R323" s="978"/>
      <c r="U323" s="978"/>
      <c r="V323" s="1146"/>
      <c r="W323" s="978"/>
      <c r="X323" s="1139"/>
      <c r="AC323" t="s">
        <v>1583</v>
      </c>
      <c r="AE323" s="978"/>
      <c r="AF323" s="978"/>
      <c r="AG323" s="978"/>
      <c r="AH323" s="978"/>
      <c r="AI323" s="978"/>
    </row>
    <row r="324" spans="16:35">
      <c r="P324" s="978"/>
      <c r="Q324" s="978"/>
      <c r="R324" s="978"/>
      <c r="U324" s="978"/>
      <c r="V324" s="1146"/>
      <c r="W324" s="978"/>
      <c r="X324" s="1139"/>
      <c r="AC324" t="s">
        <v>1583</v>
      </c>
      <c r="AE324" s="978"/>
      <c r="AF324" s="978"/>
      <c r="AG324" s="978"/>
      <c r="AH324" s="978"/>
      <c r="AI324" s="978"/>
    </row>
    <row r="325" spans="16:35">
      <c r="P325" s="978"/>
      <c r="Q325" s="978"/>
      <c r="R325" s="978"/>
      <c r="U325" s="978"/>
      <c r="V325" s="1146"/>
      <c r="W325" s="978"/>
      <c r="X325" s="1139"/>
      <c r="AC325" t="s">
        <v>1583</v>
      </c>
      <c r="AE325" s="978"/>
      <c r="AF325" s="978"/>
      <c r="AG325" s="978"/>
      <c r="AH325" s="978"/>
      <c r="AI325" s="978"/>
    </row>
    <row r="326" spans="16:35">
      <c r="P326" s="978"/>
      <c r="Q326" s="978"/>
      <c r="R326" s="978"/>
      <c r="U326" s="978"/>
      <c r="V326" s="1146"/>
      <c r="W326" s="978"/>
      <c r="X326" s="1139"/>
      <c r="AC326" t="s">
        <v>1583</v>
      </c>
      <c r="AE326" s="978"/>
      <c r="AF326" s="978"/>
      <c r="AG326" s="978"/>
      <c r="AH326" s="978"/>
      <c r="AI326" s="978"/>
    </row>
    <row r="327" spans="16:35">
      <c r="P327" s="978"/>
      <c r="Q327" s="978"/>
      <c r="R327" s="978"/>
      <c r="U327" s="978"/>
      <c r="V327" s="1146"/>
      <c r="W327" s="978"/>
      <c r="X327" s="1139"/>
      <c r="AC327" t="s">
        <v>1583</v>
      </c>
      <c r="AE327" s="978"/>
      <c r="AF327" s="978"/>
      <c r="AG327" s="978"/>
      <c r="AH327" s="978"/>
      <c r="AI327" s="978"/>
    </row>
    <row r="328" spans="16:35">
      <c r="P328" s="978"/>
      <c r="Q328" s="978"/>
      <c r="R328" s="978"/>
      <c r="U328" s="978"/>
      <c r="V328" s="1146"/>
      <c r="W328" s="978"/>
      <c r="X328" s="1139"/>
      <c r="AC328" t="s">
        <v>1583</v>
      </c>
      <c r="AE328" s="978"/>
      <c r="AF328" s="978"/>
      <c r="AG328" s="978"/>
      <c r="AH328" s="978"/>
      <c r="AI328" s="978"/>
    </row>
    <row r="329" spans="16:35">
      <c r="P329" s="978"/>
      <c r="Q329" s="978"/>
      <c r="R329" s="978"/>
      <c r="U329" s="978"/>
      <c r="V329" s="1146"/>
      <c r="W329" s="978"/>
      <c r="X329" s="1139"/>
      <c r="AC329" t="s">
        <v>1583</v>
      </c>
      <c r="AE329" s="978"/>
      <c r="AF329" s="978"/>
      <c r="AG329" s="978"/>
      <c r="AH329" s="978"/>
      <c r="AI329" s="978"/>
    </row>
    <row r="330" spans="16:35">
      <c r="P330" s="978"/>
      <c r="Q330" s="978"/>
      <c r="R330" s="978"/>
      <c r="U330" s="978"/>
      <c r="V330" s="1146"/>
      <c r="W330" s="978"/>
      <c r="X330" s="1139"/>
      <c r="AC330" t="s">
        <v>1583</v>
      </c>
      <c r="AE330" s="978"/>
      <c r="AF330" s="978"/>
      <c r="AG330" s="978"/>
      <c r="AH330" s="978"/>
      <c r="AI330" s="978"/>
    </row>
    <row r="331" spans="16:35">
      <c r="P331" s="978"/>
      <c r="Q331" s="978"/>
      <c r="R331" s="978"/>
      <c r="U331" s="978"/>
      <c r="V331" s="1146"/>
      <c r="W331" s="978"/>
      <c r="X331" s="1139"/>
      <c r="AC331" t="s">
        <v>1583</v>
      </c>
      <c r="AE331" s="978"/>
      <c r="AF331" s="978"/>
      <c r="AG331" s="978"/>
      <c r="AH331" s="978"/>
      <c r="AI331" s="978"/>
    </row>
    <row r="332" spans="16:35">
      <c r="P332" s="978"/>
      <c r="Q332" s="978"/>
      <c r="R332" s="978"/>
      <c r="U332" s="978"/>
      <c r="V332" s="1146"/>
      <c r="W332" s="978"/>
      <c r="X332" s="1139"/>
      <c r="AC332" t="s">
        <v>1583</v>
      </c>
      <c r="AE332" s="978"/>
      <c r="AF332" s="978"/>
      <c r="AG332" s="978"/>
      <c r="AH332" s="978"/>
      <c r="AI332" s="978"/>
    </row>
    <row r="333" spans="16:35">
      <c r="P333" s="978"/>
      <c r="Q333" s="978"/>
      <c r="R333" s="978"/>
      <c r="U333" s="978"/>
      <c r="V333" s="1146"/>
      <c r="W333" s="978"/>
      <c r="X333" s="1139"/>
      <c r="AC333" t="s">
        <v>1583</v>
      </c>
      <c r="AE333" s="978"/>
      <c r="AF333" s="978"/>
      <c r="AG333" s="978"/>
      <c r="AH333" s="978"/>
      <c r="AI333" s="978"/>
    </row>
    <row r="334" spans="16:35">
      <c r="P334" s="978"/>
      <c r="Q334" s="978"/>
      <c r="R334" s="978"/>
      <c r="U334" s="978"/>
      <c r="V334" s="1146"/>
      <c r="W334" s="978"/>
      <c r="X334" s="1139"/>
      <c r="AC334" t="s">
        <v>1583</v>
      </c>
      <c r="AE334" s="978"/>
      <c r="AF334" s="978"/>
      <c r="AG334" s="978"/>
      <c r="AH334" s="978"/>
      <c r="AI334" s="978"/>
    </row>
    <row r="335" spans="16:35">
      <c r="P335" s="978"/>
      <c r="Q335" s="978"/>
      <c r="R335" s="978"/>
      <c r="U335" s="978"/>
      <c r="V335" s="1146"/>
      <c r="W335" s="978"/>
      <c r="X335" s="1139"/>
      <c r="AC335" t="s">
        <v>1583</v>
      </c>
      <c r="AE335" s="978"/>
      <c r="AF335" s="978"/>
      <c r="AG335" s="978"/>
      <c r="AH335" s="978"/>
      <c r="AI335" s="978"/>
    </row>
    <row r="336" spans="16:35">
      <c r="P336" s="978"/>
      <c r="Q336" s="978"/>
      <c r="R336" s="978"/>
      <c r="U336" s="978"/>
      <c r="V336" s="1146"/>
      <c r="W336" s="978"/>
      <c r="X336" s="1139"/>
      <c r="AC336" t="s">
        <v>1583</v>
      </c>
      <c r="AE336" s="978"/>
      <c r="AF336" s="978"/>
      <c r="AG336" s="978"/>
      <c r="AH336" s="978"/>
      <c r="AI336" s="978"/>
    </row>
    <row r="337" spans="16:35">
      <c r="P337" s="978"/>
      <c r="Q337" s="978"/>
      <c r="R337" s="978"/>
      <c r="U337" s="978"/>
      <c r="V337" s="1146"/>
      <c r="W337" s="978"/>
      <c r="X337" s="1139"/>
      <c r="AC337" t="s">
        <v>1583</v>
      </c>
      <c r="AE337" s="978"/>
      <c r="AF337" s="978"/>
      <c r="AG337" s="978"/>
      <c r="AH337" s="978"/>
      <c r="AI337" s="978"/>
    </row>
    <row r="338" spans="16:35">
      <c r="P338" s="978"/>
      <c r="Q338" s="978"/>
      <c r="R338" s="978"/>
      <c r="U338" s="978"/>
      <c r="V338" s="1146"/>
      <c r="W338" s="978"/>
      <c r="X338" s="1139"/>
      <c r="AC338" t="s">
        <v>1583</v>
      </c>
      <c r="AE338" s="978"/>
      <c r="AF338" s="978"/>
      <c r="AG338" s="978"/>
      <c r="AH338" s="978"/>
      <c r="AI338" s="978"/>
    </row>
    <row r="339" spans="16:35">
      <c r="P339" s="978"/>
      <c r="Q339" s="978"/>
      <c r="R339" s="978"/>
      <c r="U339" s="978"/>
      <c r="V339" s="1146"/>
      <c r="W339" s="978"/>
      <c r="X339" s="1139"/>
      <c r="AC339" t="s">
        <v>1583</v>
      </c>
      <c r="AE339" s="978"/>
      <c r="AF339" s="978"/>
      <c r="AG339" s="978"/>
      <c r="AH339" s="978"/>
      <c r="AI339" s="978"/>
    </row>
    <row r="340" spans="16:35">
      <c r="P340" s="978"/>
      <c r="Q340" s="978"/>
      <c r="R340" s="978"/>
      <c r="U340" s="978"/>
      <c r="V340" s="1146"/>
      <c r="W340" s="978"/>
      <c r="X340" s="1139"/>
      <c r="AC340" t="s">
        <v>1583</v>
      </c>
      <c r="AE340" s="978"/>
      <c r="AF340" s="978"/>
      <c r="AG340" s="978"/>
      <c r="AH340" s="978"/>
      <c r="AI340" s="978"/>
    </row>
    <row r="341" spans="16:35">
      <c r="P341" s="978"/>
      <c r="Q341" s="978"/>
      <c r="R341" s="978"/>
      <c r="U341" s="978"/>
      <c r="V341" s="1146"/>
      <c r="W341" s="978"/>
      <c r="X341" s="1139"/>
      <c r="AC341" t="s">
        <v>1583</v>
      </c>
      <c r="AE341" s="978"/>
      <c r="AF341" s="978"/>
      <c r="AG341" s="978"/>
      <c r="AH341" s="978"/>
      <c r="AI341" s="978"/>
    </row>
    <row r="342" spans="16:35">
      <c r="P342" s="978"/>
      <c r="Q342" s="978"/>
      <c r="R342" s="978"/>
      <c r="U342" s="978"/>
      <c r="V342" s="1146"/>
      <c r="W342" s="978"/>
      <c r="X342" s="1139"/>
      <c r="AC342" t="s">
        <v>1583</v>
      </c>
      <c r="AE342" s="978"/>
      <c r="AF342" s="978"/>
      <c r="AG342" s="978"/>
      <c r="AH342" s="978"/>
      <c r="AI342" s="978"/>
    </row>
    <row r="343" spans="16:35">
      <c r="P343" s="978"/>
      <c r="Q343" s="978"/>
      <c r="R343" s="978"/>
      <c r="U343" s="978"/>
      <c r="V343" s="1146"/>
      <c r="W343" s="978"/>
      <c r="X343" s="1139"/>
      <c r="AC343" t="s">
        <v>1583</v>
      </c>
      <c r="AE343" s="978"/>
      <c r="AF343" s="978"/>
      <c r="AG343" s="978"/>
      <c r="AH343" s="978"/>
      <c r="AI343" s="978"/>
    </row>
    <row r="344" spans="16:35">
      <c r="P344" s="978"/>
      <c r="Q344" s="978"/>
      <c r="R344" s="978"/>
      <c r="U344" s="978"/>
      <c r="V344" s="1146"/>
      <c r="W344" s="978"/>
      <c r="X344" s="1139"/>
      <c r="AC344" t="s">
        <v>1583</v>
      </c>
      <c r="AE344" s="978"/>
      <c r="AF344" s="978"/>
      <c r="AG344" s="978"/>
      <c r="AH344" s="978"/>
      <c r="AI344" s="978"/>
    </row>
    <row r="345" spans="16:35">
      <c r="P345" s="978"/>
      <c r="Q345" s="978"/>
      <c r="R345" s="978"/>
      <c r="U345" s="978"/>
      <c r="V345" s="1146"/>
      <c r="W345" s="978"/>
      <c r="X345" s="1139"/>
      <c r="AC345" t="s">
        <v>1583</v>
      </c>
      <c r="AE345" s="978"/>
      <c r="AF345" s="978"/>
      <c r="AG345" s="978"/>
      <c r="AH345" s="978"/>
      <c r="AI345" s="978"/>
    </row>
    <row r="346" spans="16:35">
      <c r="P346" s="978"/>
      <c r="Q346" s="978"/>
      <c r="R346" s="978"/>
      <c r="U346" s="978"/>
      <c r="V346" s="1146"/>
      <c r="W346" s="978"/>
      <c r="X346" s="1139"/>
      <c r="AC346" t="s">
        <v>1583</v>
      </c>
      <c r="AE346" s="978"/>
      <c r="AF346" s="978"/>
      <c r="AG346" s="978"/>
      <c r="AH346" s="978"/>
      <c r="AI346" s="978"/>
    </row>
    <row r="347" spans="16:35">
      <c r="P347" s="978"/>
      <c r="Q347" s="978"/>
      <c r="R347" s="978"/>
      <c r="U347" s="978"/>
      <c r="V347" s="1146"/>
      <c r="W347" s="978"/>
      <c r="X347" s="1139"/>
      <c r="AC347" t="s">
        <v>1583</v>
      </c>
      <c r="AE347" s="978"/>
      <c r="AF347" s="978"/>
      <c r="AG347" s="978"/>
      <c r="AH347" s="978"/>
      <c r="AI347" s="978"/>
    </row>
    <row r="348" spans="16:35">
      <c r="P348" s="978"/>
      <c r="Q348" s="978"/>
      <c r="R348" s="978"/>
      <c r="U348" s="978"/>
      <c r="V348" s="1146"/>
      <c r="W348" s="978"/>
      <c r="X348" s="1139"/>
      <c r="AC348" t="s">
        <v>1583</v>
      </c>
      <c r="AE348" s="978"/>
      <c r="AF348" s="978"/>
      <c r="AG348" s="978"/>
      <c r="AH348" s="978"/>
      <c r="AI348" s="978"/>
    </row>
    <row r="349" spans="16:35">
      <c r="P349" s="978"/>
      <c r="Q349" s="978"/>
      <c r="R349" s="978"/>
      <c r="U349" s="978"/>
      <c r="V349" s="1146"/>
      <c r="W349" s="978"/>
      <c r="X349" s="1139"/>
      <c r="AC349" t="s">
        <v>1583</v>
      </c>
      <c r="AE349" s="978"/>
      <c r="AF349" s="978"/>
      <c r="AG349" s="978"/>
      <c r="AH349" s="978"/>
      <c r="AI349" s="978"/>
    </row>
    <row r="350" spans="16:35">
      <c r="P350" s="978"/>
      <c r="Q350" s="978"/>
      <c r="R350" s="978"/>
      <c r="U350" s="978"/>
      <c r="V350" s="1146"/>
      <c r="W350" s="978"/>
      <c r="X350" s="1139"/>
      <c r="AC350" t="s">
        <v>1583</v>
      </c>
      <c r="AE350" s="978"/>
      <c r="AF350" s="978"/>
      <c r="AG350" s="978"/>
      <c r="AH350" s="978"/>
      <c r="AI350" s="978"/>
    </row>
    <row r="351" spans="16:35">
      <c r="P351" s="978"/>
      <c r="Q351" s="978"/>
      <c r="R351" s="978"/>
      <c r="U351" s="978"/>
      <c r="V351" s="1146"/>
      <c r="W351" s="978"/>
      <c r="X351" s="1139"/>
      <c r="AC351" t="s">
        <v>1583</v>
      </c>
      <c r="AE351" s="978"/>
      <c r="AF351" s="978"/>
      <c r="AG351" s="978"/>
      <c r="AH351" s="978"/>
      <c r="AI351" s="978"/>
    </row>
    <row r="352" spans="16:35">
      <c r="P352" s="978"/>
      <c r="Q352" s="978"/>
      <c r="R352" s="978"/>
      <c r="U352" s="978"/>
      <c r="V352" s="1146"/>
      <c r="W352" s="978"/>
      <c r="X352" s="1139"/>
      <c r="AC352" t="s">
        <v>1583</v>
      </c>
      <c r="AE352" s="978"/>
      <c r="AF352" s="978"/>
      <c r="AG352" s="978"/>
      <c r="AH352" s="978"/>
      <c r="AI352" s="978"/>
    </row>
    <row r="353" spans="1:35">
      <c r="P353" s="978"/>
      <c r="Q353" s="978"/>
      <c r="R353" s="978"/>
      <c r="U353" s="978"/>
      <c r="V353" s="1146"/>
      <c r="W353" s="978"/>
      <c r="X353" s="1139"/>
      <c r="AC353" t="s">
        <v>1583</v>
      </c>
      <c r="AE353" s="978"/>
      <c r="AF353" s="978"/>
      <c r="AG353" s="978"/>
      <c r="AH353" s="978"/>
      <c r="AI353" s="978"/>
    </row>
    <row r="354" spans="1:35">
      <c r="P354" s="978"/>
      <c r="Q354" s="978"/>
      <c r="R354" s="978"/>
      <c r="U354" s="978"/>
      <c r="V354" s="1146"/>
      <c r="W354" s="978"/>
      <c r="X354" s="1139"/>
      <c r="AC354" t="s">
        <v>1583</v>
      </c>
      <c r="AE354" s="978"/>
      <c r="AF354" s="978"/>
      <c r="AG354" s="978"/>
      <c r="AH354" s="978"/>
      <c r="AI354" s="978"/>
    </row>
    <row r="355" spans="1:35">
      <c r="P355" s="978"/>
      <c r="Q355" s="978"/>
      <c r="R355" s="978"/>
      <c r="U355" s="978"/>
      <c r="V355" s="1146"/>
      <c r="W355" s="978"/>
      <c r="X355" s="1139"/>
      <c r="AC355" t="s">
        <v>1583</v>
      </c>
      <c r="AE355" s="978"/>
      <c r="AF355" s="978"/>
      <c r="AG355" s="978"/>
      <c r="AH355" s="978"/>
      <c r="AI355" s="978"/>
    </row>
    <row r="356" spans="1:35">
      <c r="P356" s="978"/>
      <c r="Q356" s="978"/>
      <c r="R356" s="978"/>
      <c r="U356" s="978"/>
      <c r="V356" s="1146"/>
      <c r="W356" s="978"/>
      <c r="X356" s="1139"/>
      <c r="AC356" t="s">
        <v>1583</v>
      </c>
      <c r="AE356" s="978"/>
      <c r="AF356" s="978"/>
      <c r="AG356" s="978"/>
      <c r="AH356" s="978"/>
      <c r="AI356" s="978"/>
    </row>
    <row r="357" spans="1:35">
      <c r="P357" s="978"/>
      <c r="Q357" s="978"/>
      <c r="R357" s="978"/>
      <c r="U357" s="978"/>
      <c r="V357" s="1146"/>
      <c r="W357" s="978"/>
      <c r="X357" s="1139"/>
      <c r="AC357" t="s">
        <v>1583</v>
      </c>
      <c r="AE357" s="978"/>
      <c r="AF357" s="978"/>
      <c r="AG357" s="978"/>
      <c r="AH357" s="978"/>
      <c r="AI357" s="978"/>
    </row>
    <row r="358" spans="1:35">
      <c r="P358" s="978"/>
      <c r="Q358" s="978"/>
      <c r="R358" s="978"/>
      <c r="U358" s="978"/>
      <c r="V358" s="1146"/>
      <c r="W358" s="978"/>
      <c r="X358" s="1139"/>
      <c r="AC358" t="s">
        <v>1583</v>
      </c>
      <c r="AE358" s="978"/>
      <c r="AF358" s="978"/>
      <c r="AG358" s="978"/>
      <c r="AH358" s="978"/>
      <c r="AI358" s="978"/>
    </row>
    <row r="359" spans="1:35">
      <c r="P359" s="978"/>
      <c r="Q359" s="978"/>
      <c r="R359" s="978"/>
      <c r="U359" s="978"/>
      <c r="V359" s="1146"/>
      <c r="W359" s="978"/>
      <c r="X359" s="1139"/>
      <c r="AC359" t="s">
        <v>1583</v>
      </c>
      <c r="AE359" s="978"/>
      <c r="AF359" s="978"/>
      <c r="AG359" s="978"/>
      <c r="AH359" s="978"/>
      <c r="AI359" s="978"/>
    </row>
    <row r="360" spans="1:35">
      <c r="P360" s="978"/>
      <c r="Q360" s="978"/>
      <c r="R360" s="978"/>
      <c r="U360" s="978"/>
      <c r="V360" s="1146"/>
      <c r="W360" s="978"/>
      <c r="X360" s="1139"/>
      <c r="AC360" t="s">
        <v>1583</v>
      </c>
      <c r="AE360" s="978"/>
      <c r="AF360" s="978"/>
      <c r="AG360" s="978"/>
      <c r="AH360" s="978"/>
      <c r="AI360" s="978"/>
    </row>
    <row r="361" spans="1:35">
      <c r="P361" s="978"/>
      <c r="Q361" s="978"/>
      <c r="R361" s="978"/>
      <c r="U361" s="978"/>
      <c r="V361" s="1146"/>
      <c r="W361" s="978"/>
      <c r="X361" s="1139"/>
      <c r="AC361" t="s">
        <v>1583</v>
      </c>
      <c r="AE361" s="978"/>
      <c r="AF361" s="978"/>
      <c r="AG361" s="978"/>
      <c r="AH361" s="978"/>
      <c r="AI361" s="978"/>
    </row>
    <row r="362" spans="1:35">
      <c r="P362" s="978"/>
      <c r="Q362" s="978"/>
      <c r="R362" s="978"/>
      <c r="U362" s="978"/>
      <c r="V362" s="1146"/>
      <c r="W362" s="978"/>
      <c r="X362" s="1139"/>
      <c r="AC362" t="s">
        <v>1583</v>
      </c>
      <c r="AE362" s="978"/>
      <c r="AF362" s="978"/>
      <c r="AG362" s="978"/>
      <c r="AH362" s="978"/>
      <c r="AI362" s="978"/>
    </row>
    <row r="363" spans="1:35">
      <c r="P363" s="978"/>
      <c r="Q363" s="978"/>
      <c r="R363" s="978"/>
      <c r="U363" s="978"/>
      <c r="V363" s="1146"/>
      <c r="W363" s="978"/>
      <c r="X363" s="1139"/>
      <c r="AC363" t="s">
        <v>1583</v>
      </c>
      <c r="AE363" s="978"/>
      <c r="AF363" s="978"/>
      <c r="AG363" s="978"/>
      <c r="AH363" s="978"/>
      <c r="AI363" s="978"/>
    </row>
    <row r="365" spans="1:35" s="1" customFormat="1">
      <c r="A365" s="42"/>
      <c r="B365" s="48" t="s">
        <v>2808</v>
      </c>
      <c r="P365" s="70"/>
      <c r="Q365" s="70"/>
    </row>
    <row r="367" spans="1:35">
      <c r="P367" s="978"/>
      <c r="Q367" s="978"/>
      <c r="R367" s="978"/>
      <c r="U367" s="978"/>
      <c r="V367" s="1146"/>
      <c r="W367" s="978"/>
      <c r="X367" s="1139"/>
      <c r="AC367" t="s">
        <v>1583</v>
      </c>
      <c r="AE367" s="978"/>
      <c r="AF367" s="978"/>
      <c r="AG367" s="978"/>
      <c r="AH367" s="978"/>
      <c r="AI367" s="978"/>
    </row>
    <row r="368" spans="1:35">
      <c r="P368" s="978"/>
      <c r="Q368" s="978"/>
      <c r="R368" s="978"/>
      <c r="U368" s="978"/>
      <c r="V368" s="1146"/>
      <c r="W368" s="978"/>
      <c r="X368" s="1139"/>
      <c r="AC368" t="s">
        <v>1583</v>
      </c>
      <c r="AE368" s="978"/>
      <c r="AF368" s="978"/>
      <c r="AG368" s="978"/>
      <c r="AH368" s="978"/>
      <c r="AI368" s="978"/>
    </row>
    <row r="369" spans="16:35">
      <c r="P369" s="978"/>
      <c r="Q369" s="978"/>
      <c r="R369" s="978"/>
      <c r="U369" s="978"/>
      <c r="V369" s="1146"/>
      <c r="W369" s="978"/>
      <c r="X369" s="1139"/>
      <c r="AC369" t="s">
        <v>1583</v>
      </c>
      <c r="AE369" s="978"/>
      <c r="AF369" s="978"/>
      <c r="AG369" s="978"/>
      <c r="AH369" s="978"/>
      <c r="AI369" s="978"/>
    </row>
    <row r="370" spans="16:35">
      <c r="P370" s="978"/>
      <c r="Q370" s="978"/>
      <c r="R370" s="978"/>
      <c r="U370" s="978"/>
      <c r="V370" s="1146"/>
      <c r="W370" s="978"/>
      <c r="X370" s="1139"/>
      <c r="AC370" t="s">
        <v>1583</v>
      </c>
      <c r="AE370" s="978"/>
      <c r="AF370" s="978"/>
      <c r="AG370" s="978"/>
      <c r="AH370" s="978"/>
      <c r="AI370" s="978"/>
    </row>
    <row r="371" spans="16:35">
      <c r="P371" s="978"/>
      <c r="Q371" s="978"/>
      <c r="R371" s="978"/>
      <c r="U371" s="978"/>
      <c r="V371" s="1146"/>
      <c r="W371" s="978"/>
      <c r="X371" s="1139"/>
      <c r="AC371" t="s">
        <v>1583</v>
      </c>
      <c r="AE371" s="978"/>
      <c r="AF371" s="978"/>
      <c r="AG371" s="978"/>
      <c r="AH371" s="978"/>
      <c r="AI371" s="978"/>
    </row>
    <row r="372" spans="16:35">
      <c r="P372" s="978"/>
      <c r="Q372" s="978"/>
      <c r="R372" s="978"/>
      <c r="U372" s="978"/>
      <c r="V372" s="1146"/>
      <c r="W372" s="978"/>
      <c r="X372" s="1139"/>
      <c r="AC372" t="s">
        <v>1583</v>
      </c>
      <c r="AE372" s="978"/>
      <c r="AF372" s="978"/>
      <c r="AG372" s="978"/>
      <c r="AH372" s="978"/>
      <c r="AI372" s="978"/>
    </row>
    <row r="373" spans="16:35">
      <c r="P373" s="978"/>
      <c r="Q373" s="978"/>
      <c r="R373" s="978"/>
      <c r="U373" s="978"/>
      <c r="V373" s="1146"/>
      <c r="W373" s="978"/>
      <c r="X373" s="1139"/>
      <c r="AC373" t="s">
        <v>1583</v>
      </c>
      <c r="AE373" s="978"/>
      <c r="AF373" s="978"/>
      <c r="AG373" s="978"/>
      <c r="AH373" s="978"/>
      <c r="AI373" s="978"/>
    </row>
    <row r="374" spans="16:35">
      <c r="P374" s="978"/>
      <c r="Q374" s="978"/>
      <c r="R374" s="978"/>
      <c r="U374" s="978"/>
      <c r="V374" s="1146"/>
      <c r="W374" s="978"/>
      <c r="X374" s="1139"/>
      <c r="AC374" t="s">
        <v>1583</v>
      </c>
      <c r="AE374" s="978"/>
      <c r="AF374" s="978"/>
      <c r="AG374" s="978"/>
      <c r="AH374" s="978"/>
      <c r="AI374" s="978"/>
    </row>
    <row r="375" spans="16:35">
      <c r="P375" s="978"/>
      <c r="Q375" s="978"/>
      <c r="R375" s="978"/>
      <c r="U375" s="978"/>
      <c r="V375" s="1146"/>
      <c r="W375" s="978"/>
      <c r="X375" s="1139"/>
      <c r="AC375" t="s">
        <v>1583</v>
      </c>
      <c r="AE375" s="978"/>
      <c r="AF375" s="978"/>
      <c r="AG375" s="978"/>
      <c r="AH375" s="978"/>
      <c r="AI375" s="978"/>
    </row>
    <row r="376" spans="16:35">
      <c r="P376" s="978"/>
      <c r="Q376" s="978"/>
      <c r="R376" s="978"/>
      <c r="U376" s="978"/>
      <c r="V376" s="1146"/>
      <c r="W376" s="978"/>
      <c r="X376" s="1139"/>
      <c r="AC376" t="s">
        <v>1583</v>
      </c>
      <c r="AE376" s="978"/>
      <c r="AF376" s="978"/>
      <c r="AG376" s="978"/>
      <c r="AH376" s="978"/>
      <c r="AI376" s="978"/>
    </row>
    <row r="377" spans="16:35">
      <c r="P377" s="978"/>
      <c r="Q377" s="978"/>
      <c r="R377" s="978"/>
      <c r="U377" s="978"/>
      <c r="V377" s="1146"/>
      <c r="W377" s="978"/>
      <c r="X377" s="1139"/>
      <c r="AC377" t="s">
        <v>1583</v>
      </c>
      <c r="AE377" s="978"/>
      <c r="AF377" s="978"/>
      <c r="AG377" s="978"/>
      <c r="AH377" s="978"/>
      <c r="AI377" s="978"/>
    </row>
    <row r="378" spans="16:35">
      <c r="P378" s="978"/>
      <c r="Q378" s="978"/>
      <c r="R378" s="978"/>
      <c r="U378" s="978"/>
      <c r="V378" s="1146"/>
      <c r="W378" s="978"/>
      <c r="X378" s="1139"/>
      <c r="AC378" t="s">
        <v>1583</v>
      </c>
      <c r="AE378" s="978"/>
      <c r="AF378" s="978"/>
      <c r="AG378" s="978"/>
      <c r="AH378" s="978"/>
      <c r="AI378" s="978"/>
    </row>
    <row r="379" spans="16:35">
      <c r="P379" s="978"/>
      <c r="Q379" s="978"/>
      <c r="R379" s="978"/>
      <c r="U379" s="978"/>
      <c r="V379" s="1146"/>
      <c r="W379" s="978"/>
      <c r="X379" s="1139"/>
      <c r="AC379" t="s">
        <v>1583</v>
      </c>
      <c r="AE379" s="978"/>
      <c r="AF379" s="978"/>
      <c r="AG379" s="978"/>
      <c r="AH379" s="978"/>
      <c r="AI379" s="978"/>
    </row>
    <row r="380" spans="16:35">
      <c r="P380" s="978"/>
      <c r="Q380" s="978"/>
      <c r="R380" s="978"/>
      <c r="U380" s="978"/>
      <c r="V380" s="1146"/>
      <c r="W380" s="978"/>
      <c r="X380" s="1139"/>
      <c r="AC380" t="s">
        <v>1583</v>
      </c>
      <c r="AE380" s="978"/>
      <c r="AF380" s="978"/>
      <c r="AG380" s="978"/>
      <c r="AH380" s="978"/>
      <c r="AI380" s="978"/>
    </row>
    <row r="381" spans="16:35">
      <c r="P381" s="978"/>
      <c r="Q381" s="978"/>
      <c r="R381" s="978"/>
      <c r="U381" s="978"/>
      <c r="V381" s="1146"/>
      <c r="W381" s="978"/>
      <c r="X381" s="1139"/>
      <c r="AC381" t="s">
        <v>1583</v>
      </c>
      <c r="AE381" s="978"/>
      <c r="AF381" s="978"/>
      <c r="AG381" s="978"/>
      <c r="AH381" s="978"/>
      <c r="AI381" s="978"/>
    </row>
    <row r="382" spans="16:35">
      <c r="P382" s="978"/>
      <c r="Q382" s="978"/>
      <c r="R382" s="978"/>
      <c r="U382" s="978"/>
      <c r="V382" s="1146"/>
      <c r="W382" s="978"/>
      <c r="X382" s="1139"/>
      <c r="AC382" t="s">
        <v>1583</v>
      </c>
      <c r="AE382" s="978"/>
      <c r="AF382" s="978"/>
      <c r="AG382" s="978"/>
      <c r="AH382" s="978"/>
      <c r="AI382" s="978"/>
    </row>
    <row r="383" spans="16:35">
      <c r="P383" s="978"/>
      <c r="Q383" s="978"/>
      <c r="R383" s="978"/>
      <c r="U383" s="978"/>
      <c r="V383" s="1146"/>
      <c r="W383" s="978"/>
      <c r="X383" s="1139"/>
      <c r="AC383" t="s">
        <v>1583</v>
      </c>
      <c r="AE383" s="978"/>
      <c r="AF383" s="978"/>
      <c r="AG383" s="978"/>
      <c r="AH383" s="978"/>
      <c r="AI383" s="978"/>
    </row>
    <row r="384" spans="16:35">
      <c r="P384" s="978"/>
      <c r="Q384" s="978"/>
      <c r="R384" s="978"/>
      <c r="U384" s="978"/>
      <c r="V384" s="1146"/>
      <c r="W384" s="978"/>
      <c r="X384" s="1139"/>
      <c r="AC384" t="s">
        <v>1583</v>
      </c>
      <c r="AE384" s="978"/>
      <c r="AF384" s="978"/>
      <c r="AG384" s="978"/>
      <c r="AH384" s="978"/>
      <c r="AI384" s="978"/>
    </row>
    <row r="385" spans="1:35">
      <c r="P385" s="978"/>
      <c r="Q385" s="978"/>
      <c r="R385" s="978"/>
      <c r="U385" s="978"/>
      <c r="V385" s="1146"/>
      <c r="W385" s="978"/>
      <c r="X385" s="1139"/>
      <c r="AC385" t="s">
        <v>1583</v>
      </c>
      <c r="AE385" s="978"/>
      <c r="AF385" s="978"/>
      <c r="AG385" s="978"/>
      <c r="AH385" s="978"/>
      <c r="AI385" s="978"/>
    </row>
    <row r="386" spans="1:35">
      <c r="P386" s="978"/>
      <c r="Q386" s="978"/>
      <c r="R386" s="978"/>
      <c r="U386" s="978"/>
      <c r="V386" s="1146"/>
      <c r="W386" s="978"/>
      <c r="X386" s="1139"/>
      <c r="AC386" t="s">
        <v>1583</v>
      </c>
      <c r="AE386" s="978"/>
      <c r="AF386" s="978"/>
      <c r="AG386" s="978"/>
      <c r="AH386" s="978"/>
      <c r="AI386" s="978"/>
    </row>
    <row r="387" spans="1:35">
      <c r="P387" s="978"/>
      <c r="Q387" s="978"/>
      <c r="R387" s="978"/>
      <c r="U387" s="978"/>
      <c r="V387" s="1146"/>
      <c r="W387" s="978"/>
      <c r="X387" s="1139"/>
      <c r="AC387" t="s">
        <v>1583</v>
      </c>
      <c r="AE387" s="978"/>
      <c r="AF387" s="978"/>
      <c r="AG387" s="978"/>
      <c r="AH387" s="978"/>
      <c r="AI387" s="978"/>
    </row>
    <row r="389" spans="1:35" s="1" customFormat="1">
      <c r="A389" s="42"/>
      <c r="B389" s="48" t="s">
        <v>2809</v>
      </c>
      <c r="P389" s="70"/>
      <c r="Q389" s="70"/>
    </row>
    <row r="391" spans="1:35">
      <c r="P391" s="978"/>
      <c r="Q391" s="978"/>
      <c r="R391" s="978"/>
      <c r="U391" s="978"/>
      <c r="V391" s="1146"/>
      <c r="W391" s="978"/>
      <c r="X391" s="1139"/>
      <c r="AC391" t="s">
        <v>1583</v>
      </c>
      <c r="AE391" s="978"/>
      <c r="AF391" s="978"/>
      <c r="AG391" s="978"/>
      <c r="AH391" s="978"/>
      <c r="AI391" s="978"/>
    </row>
    <row r="392" spans="1:35">
      <c r="P392" s="978"/>
      <c r="Q392" s="978"/>
      <c r="R392" s="978"/>
      <c r="U392" s="978"/>
      <c r="V392" s="1146"/>
      <c r="W392" s="978"/>
      <c r="X392" s="1139"/>
      <c r="AC392" t="s">
        <v>1583</v>
      </c>
      <c r="AE392" s="978"/>
      <c r="AF392" s="978"/>
      <c r="AG392" s="978"/>
      <c r="AH392" s="978"/>
      <c r="AI392" s="978"/>
    </row>
    <row r="393" spans="1:35">
      <c r="P393" s="978"/>
      <c r="Q393" s="978"/>
      <c r="R393" s="978"/>
      <c r="U393" s="978"/>
      <c r="V393" s="1146"/>
      <c r="W393" s="978"/>
      <c r="X393" s="1139"/>
      <c r="AC393" t="s">
        <v>1583</v>
      </c>
      <c r="AE393" s="978"/>
      <c r="AF393" s="978"/>
      <c r="AG393" s="978"/>
      <c r="AH393" s="978"/>
      <c r="AI393" s="978"/>
    </row>
    <row r="394" spans="1:35">
      <c r="P394" s="978"/>
      <c r="Q394" s="978"/>
      <c r="R394" s="978"/>
      <c r="U394" s="978"/>
      <c r="V394" s="1146"/>
      <c r="W394" s="978"/>
      <c r="X394" s="1139"/>
      <c r="AC394" t="s">
        <v>1583</v>
      </c>
      <c r="AE394" s="978"/>
      <c r="AF394" s="978"/>
      <c r="AG394" s="978"/>
      <c r="AH394" s="978"/>
      <c r="AI394" s="978"/>
    </row>
    <row r="395" spans="1:35">
      <c r="P395" s="978"/>
      <c r="Q395" s="978"/>
      <c r="R395" s="978"/>
      <c r="U395" s="978"/>
      <c r="V395" s="1146"/>
      <c r="W395" s="978"/>
      <c r="X395" s="1139"/>
      <c r="AC395" t="s">
        <v>1583</v>
      </c>
      <c r="AE395" s="978"/>
      <c r="AF395" s="978"/>
      <c r="AG395" s="978"/>
      <c r="AH395" s="978"/>
      <c r="AI395" s="978"/>
    </row>
    <row r="396" spans="1:35">
      <c r="P396" s="978"/>
      <c r="Q396" s="978"/>
      <c r="R396" s="978"/>
      <c r="U396" s="978"/>
      <c r="V396" s="1146"/>
      <c r="W396" s="978"/>
      <c r="X396" s="1139"/>
      <c r="AC396" t="s">
        <v>1583</v>
      </c>
      <c r="AE396" s="978"/>
      <c r="AF396" s="978"/>
      <c r="AG396" s="978"/>
      <c r="AH396" s="978"/>
      <c r="AI396" s="978"/>
    </row>
    <row r="397" spans="1:35">
      <c r="P397" s="978"/>
      <c r="Q397" s="978"/>
      <c r="R397" s="978"/>
      <c r="U397" s="978"/>
      <c r="V397" s="1146"/>
      <c r="W397" s="978"/>
      <c r="X397" s="1139"/>
      <c r="AC397" t="s">
        <v>1583</v>
      </c>
      <c r="AE397" s="978"/>
      <c r="AF397" s="978"/>
      <c r="AG397" s="978"/>
      <c r="AH397" s="978"/>
      <c r="AI397" s="978"/>
    </row>
    <row r="398" spans="1:35">
      <c r="P398" s="978"/>
      <c r="Q398" s="978"/>
      <c r="R398" s="978"/>
      <c r="U398" s="978"/>
      <c r="V398" s="1146"/>
      <c r="W398" s="978"/>
      <c r="X398" s="1139"/>
      <c r="AC398" t="s">
        <v>1583</v>
      </c>
      <c r="AE398" s="978"/>
      <c r="AF398" s="978"/>
      <c r="AG398" s="978"/>
      <c r="AH398" s="978"/>
      <c r="AI398" s="978"/>
    </row>
    <row r="399" spans="1:35">
      <c r="P399" s="978"/>
      <c r="Q399" s="978"/>
      <c r="R399" s="978"/>
      <c r="U399" s="978"/>
      <c r="V399" s="1146"/>
      <c r="W399" s="978"/>
      <c r="X399" s="1139"/>
      <c r="AC399" t="s">
        <v>1583</v>
      </c>
      <c r="AE399" s="978"/>
      <c r="AF399" s="978"/>
      <c r="AG399" s="978"/>
      <c r="AH399" s="978"/>
      <c r="AI399" s="978"/>
    </row>
    <row r="400" spans="1:35">
      <c r="P400" s="978"/>
      <c r="Q400" s="978"/>
      <c r="R400" s="978"/>
      <c r="U400" s="978"/>
      <c r="V400" s="1146"/>
      <c r="W400" s="978"/>
      <c r="X400" s="1139"/>
      <c r="AC400" t="s">
        <v>1583</v>
      </c>
      <c r="AE400" s="978"/>
      <c r="AF400" s="978"/>
      <c r="AG400" s="978"/>
      <c r="AH400" s="978"/>
      <c r="AI400" s="978"/>
    </row>
    <row r="401" spans="16:35">
      <c r="P401" s="978"/>
      <c r="Q401" s="978"/>
      <c r="R401" s="978"/>
      <c r="U401" s="978"/>
      <c r="V401" s="1146"/>
      <c r="W401" s="978"/>
      <c r="X401" s="1139"/>
      <c r="AC401" t="s">
        <v>1583</v>
      </c>
      <c r="AE401" s="978"/>
      <c r="AF401" s="978"/>
      <c r="AG401" s="978"/>
      <c r="AH401" s="978"/>
      <c r="AI401" s="978"/>
    </row>
    <row r="402" spans="16:35">
      <c r="P402" s="978"/>
      <c r="Q402" s="978"/>
      <c r="R402" s="978"/>
      <c r="U402" s="978"/>
      <c r="V402" s="1146"/>
      <c r="W402" s="978"/>
      <c r="X402" s="1139"/>
      <c r="AC402" t="s">
        <v>1583</v>
      </c>
      <c r="AE402" s="978"/>
      <c r="AF402" s="978"/>
      <c r="AG402" s="978"/>
      <c r="AH402" s="978"/>
      <c r="AI402" s="978"/>
    </row>
    <row r="403" spans="16:35">
      <c r="P403" s="978"/>
      <c r="Q403" s="978"/>
      <c r="R403" s="978"/>
      <c r="U403" s="978"/>
      <c r="V403" s="1146"/>
      <c r="W403" s="978"/>
      <c r="X403" s="1139"/>
      <c r="AC403" t="s">
        <v>1583</v>
      </c>
      <c r="AE403" s="978"/>
      <c r="AF403" s="978"/>
      <c r="AG403" s="978"/>
      <c r="AH403" s="978"/>
      <c r="AI403" s="978"/>
    </row>
    <row r="404" spans="16:35">
      <c r="P404" s="978"/>
      <c r="Q404" s="978"/>
      <c r="R404" s="978"/>
      <c r="U404" s="978"/>
      <c r="V404" s="1146"/>
      <c r="W404" s="978"/>
      <c r="X404" s="1139"/>
      <c r="AC404" t="s">
        <v>1583</v>
      </c>
      <c r="AE404" s="978"/>
      <c r="AF404" s="978"/>
      <c r="AG404" s="978"/>
      <c r="AH404" s="978"/>
      <c r="AI404" s="978"/>
    </row>
    <row r="405" spans="16:35">
      <c r="P405" s="978"/>
      <c r="Q405" s="978"/>
      <c r="R405" s="978"/>
      <c r="U405" s="978"/>
      <c r="V405" s="1146"/>
      <c r="W405" s="978"/>
      <c r="X405" s="1139"/>
      <c r="AC405" t="s">
        <v>1583</v>
      </c>
      <c r="AE405" s="978"/>
      <c r="AF405" s="978"/>
      <c r="AG405" s="978"/>
      <c r="AH405" s="978"/>
      <c r="AI405" s="978"/>
    </row>
    <row r="406" spans="16:35">
      <c r="P406" s="978"/>
      <c r="Q406" s="978"/>
      <c r="R406" s="978"/>
      <c r="U406" s="978"/>
      <c r="V406" s="1146"/>
      <c r="W406" s="978"/>
      <c r="X406" s="1139"/>
      <c r="AC406" t="s">
        <v>1583</v>
      </c>
      <c r="AE406" s="978"/>
      <c r="AF406" s="978"/>
      <c r="AG406" s="978"/>
      <c r="AH406" s="978"/>
      <c r="AI406" s="978"/>
    </row>
    <row r="407" spans="16:35">
      <c r="P407" s="978"/>
      <c r="Q407" s="978"/>
      <c r="R407" s="978"/>
      <c r="U407" s="978"/>
      <c r="V407" s="1146"/>
      <c r="W407" s="978"/>
      <c r="X407" s="1139"/>
      <c r="AC407" t="s">
        <v>1583</v>
      </c>
      <c r="AE407" s="978"/>
      <c r="AF407" s="978"/>
      <c r="AG407" s="978"/>
      <c r="AH407" s="978"/>
      <c r="AI407" s="978"/>
    </row>
    <row r="408" spans="16:35">
      <c r="P408" s="978"/>
      <c r="Q408" s="978"/>
      <c r="R408" s="978"/>
      <c r="U408" s="978"/>
      <c r="V408" s="1146"/>
      <c r="W408" s="978"/>
      <c r="X408" s="1139"/>
      <c r="AC408" t="s">
        <v>1583</v>
      </c>
      <c r="AE408" s="978"/>
      <c r="AF408" s="978"/>
      <c r="AG408" s="978"/>
      <c r="AH408" s="978"/>
      <c r="AI408" s="978"/>
    </row>
    <row r="409" spans="16:35">
      <c r="P409" s="978"/>
      <c r="Q409" s="978"/>
      <c r="R409" s="978"/>
      <c r="U409" s="978"/>
      <c r="V409" s="1146"/>
      <c r="W409" s="978"/>
      <c r="X409" s="1139"/>
      <c r="AC409" t="s">
        <v>1583</v>
      </c>
      <c r="AE409" s="978"/>
      <c r="AF409" s="978"/>
      <c r="AG409" s="978"/>
      <c r="AH409" s="978"/>
      <c r="AI409" s="978"/>
    </row>
    <row r="410" spans="16:35">
      <c r="P410" s="978"/>
      <c r="Q410" s="978"/>
      <c r="R410" s="978"/>
      <c r="U410" s="978"/>
      <c r="V410" s="1146"/>
      <c r="W410" s="978"/>
      <c r="X410" s="1139"/>
      <c r="AC410" t="s">
        <v>1583</v>
      </c>
      <c r="AE410" s="978"/>
      <c r="AF410" s="978"/>
      <c r="AG410" s="978"/>
      <c r="AH410" s="978"/>
      <c r="AI410" s="978"/>
    </row>
    <row r="411" spans="16:35">
      <c r="P411" s="978"/>
      <c r="Q411" s="978"/>
      <c r="R411" s="978"/>
      <c r="U411" s="978"/>
      <c r="V411" s="1146"/>
      <c r="W411" s="978"/>
      <c r="X411" s="1139"/>
      <c r="AC411" t="s">
        <v>1583</v>
      </c>
      <c r="AE411" s="978"/>
      <c r="AF411" s="978"/>
      <c r="AG411" s="978"/>
      <c r="AH411" s="978"/>
      <c r="AI411" s="978"/>
    </row>
    <row r="412" spans="16:35">
      <c r="P412" s="978"/>
      <c r="Q412" s="978"/>
      <c r="R412" s="978"/>
      <c r="U412" s="978"/>
      <c r="V412" s="1146"/>
      <c r="W412" s="978"/>
      <c r="X412" s="1139"/>
      <c r="AC412" t="s">
        <v>1583</v>
      </c>
      <c r="AE412" s="978"/>
      <c r="AF412" s="978"/>
      <c r="AG412" s="978"/>
      <c r="AH412" s="978"/>
      <c r="AI412" s="978"/>
    </row>
    <row r="413" spans="16:35">
      <c r="P413" s="978"/>
      <c r="Q413" s="978"/>
      <c r="R413" s="978"/>
      <c r="U413" s="978"/>
      <c r="V413" s="1146"/>
      <c r="W413" s="978"/>
      <c r="X413" s="1139"/>
      <c r="AC413" t="s">
        <v>1583</v>
      </c>
      <c r="AE413" s="978"/>
      <c r="AF413" s="978"/>
      <c r="AG413" s="978"/>
      <c r="AH413" s="978"/>
      <c r="AI413" s="978"/>
    </row>
    <row r="414" spans="16:35">
      <c r="P414" s="978"/>
      <c r="Q414" s="978"/>
      <c r="R414" s="978"/>
      <c r="U414" s="978"/>
      <c r="V414" s="1146"/>
      <c r="W414" s="978"/>
      <c r="X414" s="1139"/>
      <c r="AC414" t="s">
        <v>1583</v>
      </c>
      <c r="AE414" s="978"/>
      <c r="AF414" s="978"/>
      <c r="AG414" s="978"/>
      <c r="AH414" s="978"/>
      <c r="AI414" s="978"/>
    </row>
    <row r="415" spans="16:35">
      <c r="P415" s="978"/>
      <c r="Q415" s="978"/>
      <c r="R415" s="978"/>
      <c r="U415" s="978"/>
      <c r="V415" s="1146"/>
      <c r="W415" s="978"/>
      <c r="X415" s="1139"/>
      <c r="AC415" t="s">
        <v>1583</v>
      </c>
      <c r="AE415" s="978"/>
      <c r="AF415" s="978"/>
      <c r="AG415" s="978"/>
      <c r="AH415" s="978"/>
      <c r="AI415" s="978"/>
    </row>
    <row r="416" spans="16:35">
      <c r="P416" s="978"/>
      <c r="Q416" s="978"/>
      <c r="R416" s="978"/>
      <c r="U416" s="978"/>
      <c r="V416" s="1146"/>
      <c r="W416" s="978"/>
      <c r="X416" s="1139"/>
      <c r="AC416" t="s">
        <v>1583</v>
      </c>
      <c r="AE416" s="978"/>
      <c r="AF416" s="978"/>
      <c r="AG416" s="978"/>
      <c r="AH416" s="978"/>
      <c r="AI416" s="978"/>
    </row>
    <row r="417" spans="16:35">
      <c r="P417" s="978"/>
      <c r="Q417" s="978"/>
      <c r="R417" s="978"/>
      <c r="U417" s="978"/>
      <c r="V417" s="1146"/>
      <c r="W417" s="978"/>
      <c r="X417" s="1139"/>
      <c r="AC417" t="s">
        <v>1583</v>
      </c>
      <c r="AE417" s="978"/>
      <c r="AF417" s="978"/>
      <c r="AG417" s="978"/>
      <c r="AH417" s="978"/>
      <c r="AI417" s="978"/>
    </row>
    <row r="418" spans="16:35">
      <c r="P418" s="978"/>
      <c r="Q418" s="978"/>
      <c r="R418" s="978"/>
      <c r="U418" s="978"/>
      <c r="V418" s="1146"/>
      <c r="W418" s="978"/>
      <c r="X418" s="1139"/>
      <c r="AC418" t="s">
        <v>1583</v>
      </c>
      <c r="AE418" s="978"/>
      <c r="AF418" s="978"/>
      <c r="AG418" s="978"/>
      <c r="AH418" s="978"/>
      <c r="AI418" s="978"/>
    </row>
    <row r="419" spans="16:35">
      <c r="P419" s="978"/>
      <c r="Q419" s="978"/>
      <c r="R419" s="978"/>
      <c r="U419" s="978"/>
      <c r="V419" s="1146"/>
      <c r="W419" s="978"/>
      <c r="X419" s="1139"/>
      <c r="AC419" t="s">
        <v>1583</v>
      </c>
      <c r="AE419" s="978"/>
      <c r="AF419" s="978"/>
      <c r="AG419" s="978"/>
      <c r="AH419" s="978"/>
      <c r="AI419" s="978"/>
    </row>
    <row r="420" spans="16:35">
      <c r="P420" s="978"/>
      <c r="Q420" s="978"/>
      <c r="R420" s="978"/>
      <c r="U420" s="978"/>
      <c r="V420" s="1146"/>
      <c r="W420" s="978"/>
      <c r="X420" s="1139"/>
      <c r="AC420" t="s">
        <v>1583</v>
      </c>
      <c r="AE420" s="978"/>
      <c r="AF420" s="978"/>
      <c r="AG420" s="978"/>
      <c r="AH420" s="978"/>
      <c r="AI420" s="978"/>
    </row>
    <row r="421" spans="16:35">
      <c r="P421" s="978"/>
      <c r="Q421" s="978"/>
      <c r="R421" s="978"/>
      <c r="U421" s="978"/>
      <c r="V421" s="1146"/>
      <c r="W421" s="978"/>
      <c r="X421" s="1139"/>
      <c r="AC421" t="s">
        <v>1583</v>
      </c>
      <c r="AE421" s="978"/>
      <c r="AF421" s="978"/>
      <c r="AG421" s="978"/>
      <c r="AH421" s="978"/>
      <c r="AI421" s="978"/>
    </row>
    <row r="422" spans="16:35">
      <c r="P422" s="978"/>
      <c r="Q422" s="978"/>
      <c r="R422" s="978"/>
      <c r="U422" s="978"/>
      <c r="V422" s="1146"/>
      <c r="W422" s="978"/>
      <c r="X422" s="1139"/>
      <c r="AC422" t="s">
        <v>1583</v>
      </c>
      <c r="AE422" s="978"/>
      <c r="AF422" s="978"/>
      <c r="AG422" s="978"/>
      <c r="AH422" s="978"/>
      <c r="AI422" s="978"/>
    </row>
    <row r="423" spans="16:35">
      <c r="P423" s="978"/>
      <c r="Q423" s="978"/>
      <c r="R423" s="978"/>
      <c r="U423" s="978"/>
      <c r="V423" s="1146"/>
      <c r="W423" s="978"/>
      <c r="X423" s="1139"/>
      <c r="AC423" t="s">
        <v>1583</v>
      </c>
      <c r="AE423" s="978"/>
      <c r="AF423" s="978"/>
      <c r="AG423" s="978"/>
      <c r="AH423" s="978"/>
      <c r="AI423" s="978"/>
    </row>
    <row r="424" spans="16:35">
      <c r="P424" s="978"/>
      <c r="Q424" s="978"/>
      <c r="R424" s="978"/>
      <c r="U424" s="978"/>
      <c r="V424" s="1146"/>
      <c r="W424" s="978"/>
      <c r="X424" s="1139"/>
      <c r="AC424" t="s">
        <v>1583</v>
      </c>
      <c r="AE424" s="978"/>
      <c r="AF424" s="978"/>
      <c r="AG424" s="978"/>
      <c r="AH424" s="978"/>
      <c r="AI424" s="978"/>
    </row>
    <row r="425" spans="16:35">
      <c r="P425" s="978"/>
      <c r="Q425" s="978"/>
      <c r="R425" s="978"/>
      <c r="U425" s="978"/>
      <c r="V425" s="1146"/>
      <c r="W425" s="978"/>
      <c r="X425" s="1139"/>
      <c r="AC425" t="s">
        <v>1583</v>
      </c>
      <c r="AE425" s="978"/>
      <c r="AF425" s="978"/>
      <c r="AG425" s="978"/>
      <c r="AH425" s="978"/>
      <c r="AI425" s="978"/>
    </row>
    <row r="426" spans="16:35">
      <c r="P426" s="978"/>
      <c r="Q426" s="978"/>
      <c r="R426" s="978"/>
      <c r="U426" s="978"/>
      <c r="V426" s="1146"/>
      <c r="W426" s="978"/>
      <c r="X426" s="1139"/>
      <c r="AC426" t="s">
        <v>1583</v>
      </c>
      <c r="AE426" s="978"/>
      <c r="AF426" s="978"/>
      <c r="AG426" s="978"/>
      <c r="AH426" s="978"/>
      <c r="AI426" s="978"/>
    </row>
    <row r="427" spans="16:35">
      <c r="P427" s="978"/>
      <c r="Q427" s="978"/>
      <c r="R427" s="978"/>
      <c r="U427" s="978"/>
      <c r="V427" s="1146"/>
      <c r="W427" s="978"/>
      <c r="X427" s="1139"/>
      <c r="AC427" t="s">
        <v>1583</v>
      </c>
      <c r="AE427" s="978"/>
      <c r="AF427" s="978"/>
      <c r="AG427" s="978"/>
      <c r="AH427" s="978"/>
      <c r="AI427" s="978"/>
    </row>
    <row r="428" spans="16:35">
      <c r="P428" s="978"/>
      <c r="Q428" s="978"/>
      <c r="R428" s="978"/>
      <c r="U428" s="978"/>
      <c r="V428" s="1146"/>
      <c r="W428" s="978"/>
      <c r="X428" s="1139"/>
      <c r="AC428" t="s">
        <v>1583</v>
      </c>
      <c r="AE428" s="978"/>
      <c r="AF428" s="978"/>
      <c r="AG428" s="978"/>
      <c r="AH428" s="978"/>
      <c r="AI428" s="978"/>
    </row>
    <row r="429" spans="16:35">
      <c r="P429" s="978"/>
      <c r="Q429" s="978"/>
      <c r="R429" s="978"/>
      <c r="U429" s="978"/>
      <c r="V429" s="1146"/>
      <c r="W429" s="978"/>
      <c r="X429" s="1139"/>
      <c r="AC429" t="s">
        <v>1583</v>
      </c>
      <c r="AE429" s="978"/>
      <c r="AF429" s="978"/>
      <c r="AG429" s="978"/>
      <c r="AH429" s="978"/>
      <c r="AI429" s="978"/>
    </row>
    <row r="430" spans="16:35">
      <c r="P430" s="978"/>
      <c r="Q430" s="978"/>
      <c r="R430" s="978"/>
      <c r="U430" s="978"/>
      <c r="V430" s="1146"/>
      <c r="W430" s="978"/>
      <c r="X430" s="1139"/>
      <c r="AC430" t="s">
        <v>1583</v>
      </c>
      <c r="AE430" s="978"/>
      <c r="AF430" s="978"/>
      <c r="AG430" s="978"/>
      <c r="AH430" s="978"/>
      <c r="AI430" s="978"/>
    </row>
    <row r="431" spans="16:35">
      <c r="P431" s="978"/>
      <c r="Q431" s="978"/>
      <c r="R431" s="978"/>
      <c r="U431" s="978"/>
      <c r="V431" s="1146"/>
      <c r="W431" s="978"/>
      <c r="X431" s="1139"/>
      <c r="AC431" t="s">
        <v>1583</v>
      </c>
      <c r="AE431" s="978"/>
      <c r="AF431" s="978"/>
      <c r="AG431" s="978"/>
      <c r="AH431" s="978"/>
      <c r="AI431" s="978"/>
    </row>
    <row r="432" spans="16:35">
      <c r="P432" s="978"/>
      <c r="Q432" s="978"/>
      <c r="R432" s="978"/>
      <c r="U432" s="978"/>
      <c r="V432" s="1146"/>
      <c r="W432" s="978"/>
      <c r="X432" s="1139"/>
      <c r="AC432" t="s">
        <v>1583</v>
      </c>
      <c r="AE432" s="978"/>
      <c r="AF432" s="978"/>
      <c r="AG432" s="978"/>
      <c r="AH432" s="978"/>
      <c r="AI432" s="978"/>
    </row>
    <row r="433" spans="16:35">
      <c r="P433" s="978"/>
      <c r="Q433" s="978"/>
      <c r="R433" s="978"/>
      <c r="U433" s="978"/>
      <c r="V433" s="1146"/>
      <c r="W433" s="978"/>
      <c r="X433" s="1139"/>
      <c r="AC433" t="s">
        <v>1583</v>
      </c>
      <c r="AE433" s="978"/>
      <c r="AF433" s="978"/>
      <c r="AG433" s="978"/>
      <c r="AH433" s="978"/>
      <c r="AI433" s="978"/>
    </row>
    <row r="434" spans="16:35">
      <c r="P434" s="978"/>
      <c r="Q434" s="978"/>
      <c r="R434" s="978"/>
      <c r="U434" s="978"/>
      <c r="V434" s="1146"/>
      <c r="W434" s="978"/>
      <c r="X434" s="1139"/>
      <c r="AC434" t="s">
        <v>1583</v>
      </c>
      <c r="AE434" s="978"/>
      <c r="AF434" s="978"/>
      <c r="AG434" s="978"/>
      <c r="AH434" s="978"/>
      <c r="AI434" s="978"/>
    </row>
    <row r="435" spans="16:35">
      <c r="P435" s="978"/>
      <c r="Q435" s="978"/>
      <c r="R435" s="978"/>
      <c r="U435" s="978"/>
      <c r="V435" s="1146"/>
      <c r="W435" s="978"/>
      <c r="X435" s="1139"/>
      <c r="AC435" t="s">
        <v>1583</v>
      </c>
      <c r="AE435" s="978"/>
      <c r="AF435" s="978"/>
      <c r="AG435" s="978"/>
      <c r="AH435" s="978"/>
      <c r="AI435" s="978"/>
    </row>
    <row r="436" spans="16:35">
      <c r="P436" s="978"/>
      <c r="Q436" s="978"/>
      <c r="R436" s="978"/>
      <c r="U436" s="978"/>
      <c r="V436" s="1146"/>
      <c r="W436" s="978"/>
      <c r="X436" s="1139"/>
      <c r="AC436" t="s">
        <v>1583</v>
      </c>
      <c r="AE436" s="978"/>
      <c r="AF436" s="978"/>
      <c r="AG436" s="978"/>
      <c r="AH436" s="978"/>
      <c r="AI436" s="978"/>
    </row>
    <row r="437" spans="16:35">
      <c r="P437" s="978"/>
      <c r="Q437" s="978"/>
      <c r="R437" s="978"/>
      <c r="U437" s="978"/>
      <c r="V437" s="1146"/>
      <c r="W437" s="978"/>
      <c r="X437" s="1139"/>
      <c r="AC437" t="s">
        <v>1583</v>
      </c>
      <c r="AE437" s="978"/>
      <c r="AF437" s="978"/>
      <c r="AG437" s="978"/>
      <c r="AH437" s="978"/>
      <c r="AI437" s="978"/>
    </row>
    <row r="438" spans="16:35">
      <c r="P438" s="978"/>
      <c r="Q438" s="978"/>
      <c r="R438" s="978"/>
      <c r="U438" s="978"/>
      <c r="V438" s="1146"/>
      <c r="W438" s="978"/>
      <c r="X438" s="1139"/>
      <c r="AC438" t="s">
        <v>1583</v>
      </c>
      <c r="AE438" s="978"/>
      <c r="AF438" s="978"/>
      <c r="AG438" s="978"/>
      <c r="AH438" s="978"/>
      <c r="AI438" s="978"/>
    </row>
    <row r="439" spans="16:35">
      <c r="P439" s="978"/>
      <c r="Q439" s="978"/>
      <c r="R439" s="978"/>
      <c r="U439" s="978"/>
      <c r="V439" s="1146"/>
      <c r="W439" s="978"/>
      <c r="X439" s="1139"/>
      <c r="AC439" t="s">
        <v>1583</v>
      </c>
      <c r="AE439" s="978"/>
      <c r="AF439" s="978"/>
      <c r="AG439" s="978"/>
      <c r="AH439" s="978"/>
      <c r="AI439" s="978"/>
    </row>
    <row r="440" spans="16:35">
      <c r="P440" s="978"/>
      <c r="Q440" s="978"/>
      <c r="R440" s="978"/>
      <c r="U440" s="978"/>
      <c r="V440" s="1146"/>
      <c r="W440" s="978"/>
      <c r="X440" s="1139"/>
      <c r="AC440" t="s">
        <v>1583</v>
      </c>
      <c r="AE440" s="978"/>
      <c r="AF440" s="978"/>
      <c r="AG440" s="978"/>
      <c r="AH440" s="978"/>
      <c r="AI440" s="978"/>
    </row>
    <row r="441" spans="16:35">
      <c r="P441" s="978"/>
      <c r="Q441" s="978"/>
      <c r="R441" s="978"/>
      <c r="U441" s="978"/>
      <c r="V441" s="1146"/>
      <c r="W441" s="978"/>
      <c r="X441" s="1139"/>
      <c r="AC441" t="s">
        <v>1583</v>
      </c>
      <c r="AE441" s="978"/>
      <c r="AF441" s="978"/>
      <c r="AG441" s="978"/>
      <c r="AH441" s="978"/>
      <c r="AI441" s="978"/>
    </row>
    <row r="442" spans="16:35">
      <c r="P442" s="978"/>
      <c r="Q442" s="978"/>
      <c r="R442" s="978"/>
      <c r="U442" s="978"/>
      <c r="V442" s="1146"/>
      <c r="W442" s="978"/>
      <c r="X442" s="1139"/>
      <c r="AC442" t="s">
        <v>1583</v>
      </c>
      <c r="AE442" s="978"/>
      <c r="AF442" s="978"/>
      <c r="AG442" s="978"/>
      <c r="AH442" s="978"/>
      <c r="AI442" s="978"/>
    </row>
    <row r="443" spans="16:35">
      <c r="P443" s="978"/>
      <c r="Q443" s="978"/>
      <c r="R443" s="978"/>
      <c r="U443" s="978"/>
      <c r="V443" s="1146"/>
      <c r="W443" s="978"/>
      <c r="X443" s="1139"/>
      <c r="AC443" t="s">
        <v>1583</v>
      </c>
      <c r="AE443" s="978"/>
      <c r="AF443" s="978"/>
      <c r="AG443" s="978"/>
      <c r="AH443" s="978"/>
      <c r="AI443" s="978"/>
    </row>
    <row r="444" spans="16:35">
      <c r="P444" s="978"/>
      <c r="Q444" s="978"/>
      <c r="R444" s="978"/>
      <c r="U444" s="978"/>
      <c r="V444" s="1146"/>
      <c r="W444" s="978"/>
      <c r="X444" s="1139"/>
      <c r="AC444" t="s">
        <v>1583</v>
      </c>
      <c r="AE444" s="978"/>
      <c r="AF444" s="978"/>
      <c r="AG444" s="978"/>
      <c r="AH444" s="978"/>
      <c r="AI444" s="978"/>
    </row>
    <row r="445" spans="16:35">
      <c r="P445" s="978"/>
      <c r="Q445" s="978"/>
      <c r="R445" s="978"/>
      <c r="U445" s="978"/>
      <c r="V445" s="1146"/>
      <c r="W445" s="978"/>
      <c r="X445" s="1139"/>
      <c r="AC445" t="s">
        <v>1583</v>
      </c>
      <c r="AE445" s="978"/>
      <c r="AF445" s="978"/>
      <c r="AG445" s="978"/>
      <c r="AH445" s="978"/>
      <c r="AI445" s="978"/>
    </row>
    <row r="446" spans="16:35">
      <c r="P446" s="978"/>
      <c r="Q446" s="978"/>
      <c r="R446" s="978"/>
      <c r="U446" s="978"/>
      <c r="V446" s="1146"/>
      <c r="W446" s="978"/>
      <c r="X446" s="1139"/>
      <c r="AC446" t="s">
        <v>1583</v>
      </c>
      <c r="AE446" s="978"/>
      <c r="AF446" s="978"/>
      <c r="AG446" s="978"/>
      <c r="AH446" s="978"/>
      <c r="AI446" s="978"/>
    </row>
    <row r="447" spans="16:35">
      <c r="P447" s="978"/>
      <c r="Q447" s="978"/>
      <c r="R447" s="978"/>
      <c r="U447" s="978"/>
      <c r="V447" s="1146"/>
      <c r="W447" s="978"/>
      <c r="X447" s="1139"/>
      <c r="AC447" t="s">
        <v>1583</v>
      </c>
      <c r="AE447" s="978"/>
      <c r="AF447" s="978"/>
      <c r="AG447" s="978"/>
      <c r="AH447" s="978"/>
      <c r="AI447" s="978"/>
    </row>
    <row r="448" spans="16:35">
      <c r="P448" s="978"/>
      <c r="Q448" s="978"/>
      <c r="R448" s="978"/>
      <c r="U448" s="978"/>
      <c r="V448" s="1146"/>
      <c r="W448" s="978"/>
      <c r="X448" s="1139"/>
      <c r="AC448" t="s">
        <v>1583</v>
      </c>
      <c r="AE448" s="978"/>
      <c r="AF448" s="978"/>
      <c r="AG448" s="978"/>
      <c r="AH448" s="978"/>
      <c r="AI448" s="978"/>
    </row>
    <row r="449" spans="16:35">
      <c r="P449" s="978"/>
      <c r="Q449" s="978"/>
      <c r="R449" s="978"/>
      <c r="U449" s="978"/>
      <c r="V449" s="1146"/>
      <c r="W449" s="978"/>
      <c r="X449" s="1139"/>
      <c r="AC449" t="s">
        <v>1583</v>
      </c>
      <c r="AE449" s="978"/>
      <c r="AF449" s="978"/>
      <c r="AG449" s="978"/>
      <c r="AH449" s="978"/>
      <c r="AI449" s="978"/>
    </row>
    <row r="450" spans="16:35">
      <c r="P450" s="978"/>
      <c r="Q450" s="978"/>
      <c r="R450" s="978"/>
      <c r="U450" s="978"/>
      <c r="V450" s="1146"/>
      <c r="W450" s="978"/>
      <c r="X450" s="1139"/>
      <c r="AC450" t="s">
        <v>1583</v>
      </c>
      <c r="AE450" s="978"/>
      <c r="AF450" s="978"/>
      <c r="AG450" s="978"/>
      <c r="AH450" s="978"/>
      <c r="AI450" s="978"/>
    </row>
    <row r="451" spans="16:35">
      <c r="P451" s="978"/>
      <c r="Q451" s="978"/>
      <c r="R451" s="978"/>
      <c r="U451" s="978"/>
      <c r="V451" s="1146"/>
      <c r="W451" s="978"/>
      <c r="X451" s="1139"/>
      <c r="AC451" t="s">
        <v>1583</v>
      </c>
      <c r="AE451" s="978"/>
      <c r="AF451" s="978"/>
      <c r="AG451" s="978"/>
      <c r="AH451" s="978"/>
      <c r="AI451" s="978"/>
    </row>
    <row r="452" spans="16:35">
      <c r="P452" s="978"/>
      <c r="Q452" s="978"/>
      <c r="R452" s="978"/>
      <c r="U452" s="978"/>
      <c r="V452" s="1146"/>
      <c r="W452" s="978"/>
      <c r="X452" s="1139"/>
      <c r="AC452" t="s">
        <v>1583</v>
      </c>
      <c r="AE452" s="978"/>
      <c r="AF452" s="978"/>
      <c r="AG452" s="978"/>
      <c r="AH452" s="978"/>
      <c r="AI452" s="978"/>
    </row>
    <row r="453" spans="16:35">
      <c r="P453" s="978"/>
      <c r="Q453" s="978"/>
      <c r="R453" s="978"/>
      <c r="U453" s="978"/>
      <c r="V453" s="1146"/>
      <c r="W453" s="978"/>
      <c r="X453" s="1139"/>
      <c r="AC453" t="s">
        <v>1583</v>
      </c>
      <c r="AE453" s="978"/>
      <c r="AF453" s="978"/>
      <c r="AG453" s="978"/>
      <c r="AH453" s="978"/>
      <c r="AI453" s="978"/>
    </row>
    <row r="454" spans="16:35">
      <c r="P454" s="978"/>
      <c r="Q454" s="978"/>
      <c r="R454" s="978"/>
      <c r="U454" s="978"/>
      <c r="V454" s="1146"/>
      <c r="W454" s="978"/>
      <c r="X454" s="1139"/>
      <c r="AC454" t="s">
        <v>1583</v>
      </c>
      <c r="AE454" s="978"/>
      <c r="AF454" s="978"/>
      <c r="AG454" s="978"/>
      <c r="AH454" s="978"/>
      <c r="AI454" s="978"/>
    </row>
    <row r="455" spans="16:35">
      <c r="P455" s="978"/>
      <c r="Q455" s="978"/>
      <c r="R455" s="978"/>
      <c r="U455" s="978"/>
      <c r="V455" s="1146"/>
      <c r="W455" s="978"/>
      <c r="X455" s="1139"/>
      <c r="AC455" t="s">
        <v>1583</v>
      </c>
      <c r="AE455" s="978"/>
      <c r="AF455" s="978"/>
      <c r="AG455" s="978"/>
      <c r="AH455" s="978"/>
      <c r="AI455" s="978"/>
    </row>
    <row r="456" spans="16:35">
      <c r="P456" s="978"/>
      <c r="Q456" s="978"/>
      <c r="R456" s="978"/>
      <c r="U456" s="978"/>
      <c r="V456" s="1146"/>
      <c r="W456" s="978"/>
      <c r="X456" s="1139"/>
      <c r="AC456" t="s">
        <v>1583</v>
      </c>
      <c r="AE456" s="978"/>
      <c r="AF456" s="978"/>
      <c r="AG456" s="978"/>
      <c r="AH456" s="978"/>
      <c r="AI456" s="978"/>
    </row>
    <row r="457" spans="16:35">
      <c r="P457" s="978"/>
      <c r="Q457" s="978"/>
      <c r="R457" s="978"/>
      <c r="U457" s="978"/>
      <c r="V457" s="1146"/>
      <c r="W457" s="978"/>
      <c r="X457" s="1139"/>
      <c r="AC457" t="s">
        <v>1583</v>
      </c>
      <c r="AE457" s="978"/>
      <c r="AF457" s="978"/>
      <c r="AG457" s="978"/>
      <c r="AH457" s="978"/>
      <c r="AI457" s="978"/>
    </row>
    <row r="458" spans="16:35">
      <c r="P458" s="978"/>
      <c r="Q458" s="978"/>
      <c r="R458" s="978"/>
      <c r="U458" s="978"/>
      <c r="V458" s="1146"/>
      <c r="W458" s="978"/>
      <c r="X458" s="1139"/>
      <c r="AC458" t="s">
        <v>1583</v>
      </c>
      <c r="AE458" s="978"/>
      <c r="AF458" s="978"/>
      <c r="AG458" s="978"/>
      <c r="AH458" s="978"/>
      <c r="AI458" s="978"/>
    </row>
    <row r="459" spans="16:35">
      <c r="P459" s="978"/>
      <c r="Q459" s="978"/>
      <c r="R459" s="978"/>
      <c r="U459" s="978"/>
      <c r="V459" s="1146"/>
      <c r="W459" s="978"/>
      <c r="X459" s="1139"/>
      <c r="AC459" t="s">
        <v>1583</v>
      </c>
      <c r="AE459" s="978"/>
      <c r="AF459" s="978"/>
      <c r="AG459" s="978"/>
      <c r="AH459" s="978"/>
      <c r="AI459" s="978"/>
    </row>
    <row r="460" spans="16:35">
      <c r="P460" s="978"/>
      <c r="Q460" s="978"/>
      <c r="R460" s="978"/>
      <c r="U460" s="978"/>
      <c r="V460" s="1146"/>
      <c r="W460" s="978"/>
      <c r="X460" s="1139"/>
      <c r="AC460" t="s">
        <v>1583</v>
      </c>
      <c r="AE460" s="978"/>
      <c r="AF460" s="978"/>
      <c r="AG460" s="978"/>
      <c r="AH460" s="978"/>
      <c r="AI460" s="978"/>
    </row>
    <row r="461" spans="16:35">
      <c r="P461" s="978"/>
      <c r="Q461" s="978"/>
      <c r="R461" s="978"/>
      <c r="U461" s="978"/>
      <c r="V461" s="1146"/>
      <c r="W461" s="978"/>
      <c r="X461" s="1139"/>
      <c r="AC461" t="s">
        <v>1583</v>
      </c>
      <c r="AE461" s="978"/>
      <c r="AF461" s="978"/>
      <c r="AG461" s="978"/>
      <c r="AH461" s="978"/>
      <c r="AI461" s="978"/>
    </row>
    <row r="462" spans="16:35">
      <c r="P462" s="978"/>
      <c r="Q462" s="978"/>
      <c r="R462" s="978"/>
      <c r="U462" s="978"/>
      <c r="V462" s="1146"/>
      <c r="W462" s="978"/>
      <c r="X462" s="1139"/>
      <c r="AC462" t="s">
        <v>1583</v>
      </c>
      <c r="AE462" s="978"/>
      <c r="AF462" s="978"/>
      <c r="AG462" s="978"/>
      <c r="AH462" s="978"/>
      <c r="AI462" s="978"/>
    </row>
    <row r="463" spans="16:35">
      <c r="P463" s="978"/>
      <c r="Q463" s="978"/>
      <c r="R463" s="978"/>
      <c r="U463" s="978"/>
      <c r="V463" s="1146"/>
      <c r="W463" s="978"/>
      <c r="X463" s="1139"/>
      <c r="AC463" t="s">
        <v>1583</v>
      </c>
      <c r="AE463" s="978"/>
      <c r="AF463" s="978"/>
      <c r="AG463" s="978"/>
      <c r="AH463" s="978"/>
      <c r="AI463" s="978"/>
    </row>
    <row r="464" spans="16:35">
      <c r="P464" s="978"/>
      <c r="Q464" s="978"/>
      <c r="R464" s="978"/>
      <c r="U464" s="978"/>
      <c r="V464" s="1146"/>
      <c r="W464" s="978"/>
      <c r="X464" s="1139"/>
      <c r="AC464" t="s">
        <v>1583</v>
      </c>
      <c r="AE464" s="978"/>
      <c r="AF464" s="978"/>
      <c r="AG464" s="978"/>
      <c r="AH464" s="978"/>
      <c r="AI464" s="978"/>
    </row>
    <row r="465" spans="1:35">
      <c r="P465" s="978"/>
      <c r="Q465" s="978"/>
      <c r="R465" s="978"/>
      <c r="U465" s="978"/>
      <c r="V465" s="1146"/>
      <c r="W465" s="978"/>
      <c r="X465" s="1139"/>
      <c r="AC465" t="s">
        <v>1583</v>
      </c>
      <c r="AE465" s="978"/>
      <c r="AF465" s="978"/>
      <c r="AG465" s="978"/>
      <c r="AH465" s="978"/>
      <c r="AI465" s="978"/>
    </row>
    <row r="466" spans="1:35">
      <c r="P466" s="978"/>
      <c r="Q466" s="978"/>
      <c r="R466" s="978"/>
      <c r="U466" s="978"/>
      <c r="V466" s="1146"/>
      <c r="W466" s="978"/>
      <c r="X466" s="1139"/>
      <c r="AC466" t="s">
        <v>1583</v>
      </c>
      <c r="AE466" s="978"/>
      <c r="AF466" s="978"/>
      <c r="AG466" s="978"/>
      <c r="AH466" s="978"/>
      <c r="AI466" s="978"/>
    </row>
    <row r="467" spans="1:35">
      <c r="P467" s="978"/>
      <c r="Q467" s="978"/>
      <c r="R467" s="978"/>
      <c r="U467" s="978"/>
      <c r="V467" s="1146"/>
      <c r="W467" s="978"/>
      <c r="X467" s="1139"/>
      <c r="AC467" t="s">
        <v>1583</v>
      </c>
      <c r="AE467" s="978"/>
      <c r="AF467" s="978"/>
      <c r="AG467" s="978"/>
      <c r="AH467" s="978"/>
      <c r="AI467" s="978"/>
    </row>
    <row r="468" spans="1:35">
      <c r="P468" s="978"/>
      <c r="Q468" s="978"/>
      <c r="R468" s="978"/>
      <c r="U468" s="978"/>
      <c r="V468" s="1146"/>
      <c r="W468" s="978"/>
      <c r="X468" s="1139"/>
      <c r="AC468" t="s">
        <v>1583</v>
      </c>
      <c r="AE468" s="978"/>
      <c r="AF468" s="978"/>
      <c r="AG468" s="978"/>
      <c r="AH468" s="978"/>
      <c r="AI468" s="978"/>
    </row>
    <row r="469" spans="1:35">
      <c r="P469" s="978"/>
      <c r="Q469" s="978"/>
      <c r="R469" s="978"/>
      <c r="U469" s="978"/>
      <c r="V469" s="1146"/>
      <c r="W469" s="978"/>
      <c r="X469" s="1139"/>
      <c r="AC469" t="s">
        <v>1583</v>
      </c>
      <c r="AE469" s="978"/>
      <c r="AF469" s="978"/>
      <c r="AG469" s="978"/>
      <c r="AH469" s="978"/>
      <c r="AI469" s="978"/>
    </row>
    <row r="470" spans="1:35">
      <c r="P470" s="978"/>
      <c r="Q470" s="978"/>
      <c r="R470" s="978"/>
      <c r="U470" s="978"/>
      <c r="V470" s="1146"/>
      <c r="W470" s="978"/>
      <c r="X470" s="1139"/>
      <c r="AC470" t="s">
        <v>1583</v>
      </c>
      <c r="AE470" s="978"/>
      <c r="AF470" s="978"/>
      <c r="AG470" s="978"/>
      <c r="AH470" s="978"/>
      <c r="AI470" s="978"/>
    </row>
    <row r="471" spans="1:35">
      <c r="P471" s="978"/>
      <c r="Q471" s="978"/>
      <c r="R471" s="978"/>
      <c r="U471" s="978"/>
      <c r="V471" s="1146"/>
      <c r="W471" s="978"/>
      <c r="X471" s="1139"/>
      <c r="AC471" t="s">
        <v>1583</v>
      </c>
      <c r="AE471" s="978"/>
      <c r="AF471" s="978"/>
      <c r="AG471" s="978"/>
      <c r="AH471" s="978"/>
      <c r="AI471" s="978"/>
    </row>
    <row r="472" spans="1:35">
      <c r="P472" s="978"/>
      <c r="Q472" s="978"/>
      <c r="R472" s="978"/>
      <c r="U472" s="978"/>
      <c r="V472" s="1146"/>
      <c r="W472" s="978"/>
      <c r="X472" s="1139"/>
      <c r="AC472" t="s">
        <v>1583</v>
      </c>
      <c r="AE472" s="978"/>
      <c r="AF472" s="978"/>
      <c r="AG472" s="978"/>
      <c r="AH472" s="978"/>
      <c r="AI472" s="978"/>
    </row>
    <row r="473" spans="1:35">
      <c r="P473" s="978"/>
      <c r="Q473" s="978"/>
      <c r="R473" s="978"/>
      <c r="U473" s="978"/>
      <c r="V473" s="1146"/>
      <c r="W473" s="978"/>
      <c r="X473" s="1139"/>
      <c r="AC473" t="s">
        <v>1583</v>
      </c>
      <c r="AE473" s="978"/>
      <c r="AF473" s="978"/>
      <c r="AG473" s="978"/>
      <c r="AH473" s="978"/>
      <c r="AI473" s="978"/>
    </row>
    <row r="475" spans="1:35" s="1" customFormat="1">
      <c r="A475" s="42"/>
      <c r="B475" s="48" t="s">
        <v>2810</v>
      </c>
      <c r="P475" s="70"/>
      <c r="Q475" s="70"/>
    </row>
    <row r="477" spans="1:35">
      <c r="P477" s="978"/>
      <c r="Q477" s="978"/>
      <c r="R477" s="978"/>
      <c r="U477" s="978"/>
      <c r="V477" s="1146"/>
      <c r="W477" s="978"/>
      <c r="X477" s="1139"/>
      <c r="AC477" t="s">
        <v>1583</v>
      </c>
      <c r="AE477" s="978"/>
      <c r="AF477" s="978"/>
      <c r="AG477" s="978"/>
      <c r="AH477" s="978"/>
      <c r="AI477" s="978"/>
    </row>
    <row r="478" spans="1:35">
      <c r="P478" s="978"/>
      <c r="Q478" s="978"/>
      <c r="R478" s="978"/>
      <c r="U478" s="978"/>
      <c r="V478" s="1146"/>
      <c r="W478" s="978"/>
      <c r="X478" s="1139"/>
      <c r="AC478" t="s">
        <v>1583</v>
      </c>
      <c r="AE478" s="978"/>
      <c r="AF478" s="978"/>
      <c r="AG478" s="978"/>
      <c r="AH478" s="978"/>
      <c r="AI478" s="978"/>
    </row>
    <row r="479" spans="1:35">
      <c r="P479" s="978"/>
      <c r="Q479" s="978"/>
      <c r="R479" s="978"/>
      <c r="U479" s="978"/>
      <c r="V479" s="1146"/>
      <c r="W479" s="978"/>
      <c r="X479" s="1139"/>
      <c r="AC479" t="s">
        <v>1583</v>
      </c>
      <c r="AE479" s="978"/>
      <c r="AF479" s="978"/>
      <c r="AG479" s="978"/>
      <c r="AH479" s="978"/>
      <c r="AI479" s="978"/>
    </row>
    <row r="480" spans="1:35">
      <c r="P480" s="978"/>
      <c r="Q480" s="978"/>
      <c r="R480" s="978"/>
      <c r="U480" s="978"/>
      <c r="V480" s="1146"/>
      <c r="W480" s="978"/>
      <c r="X480" s="1139"/>
      <c r="AC480" t="s">
        <v>1583</v>
      </c>
      <c r="AE480" s="978"/>
      <c r="AF480" s="978"/>
      <c r="AG480" s="978"/>
      <c r="AH480" s="978"/>
      <c r="AI480" s="978"/>
    </row>
    <row r="481" spans="16:35">
      <c r="P481" s="978"/>
      <c r="Q481" s="978"/>
      <c r="R481" s="978"/>
      <c r="U481" s="978"/>
      <c r="V481" s="1146"/>
      <c r="W481" s="978"/>
      <c r="X481" s="1139"/>
      <c r="AC481" t="s">
        <v>1583</v>
      </c>
      <c r="AE481" s="978"/>
      <c r="AF481" s="978"/>
      <c r="AG481" s="978"/>
      <c r="AH481" s="978"/>
      <c r="AI481" s="978"/>
    </row>
    <row r="482" spans="16:35">
      <c r="P482" s="978"/>
      <c r="Q482" s="978"/>
      <c r="R482" s="978"/>
      <c r="U482" s="978"/>
      <c r="V482" s="1146"/>
      <c r="W482" s="978"/>
      <c r="X482" s="1139"/>
      <c r="AC482" t="s">
        <v>1583</v>
      </c>
      <c r="AE482" s="978"/>
      <c r="AF482" s="978"/>
      <c r="AG482" s="978"/>
      <c r="AH482" s="978"/>
      <c r="AI482" s="978"/>
    </row>
    <row r="483" spans="16:35">
      <c r="P483" s="978"/>
      <c r="Q483" s="978"/>
      <c r="R483" s="978"/>
      <c r="U483" s="978"/>
      <c r="V483" s="1146"/>
      <c r="W483" s="978"/>
      <c r="X483" s="1139"/>
      <c r="AC483" t="s">
        <v>1583</v>
      </c>
      <c r="AE483" s="978"/>
      <c r="AF483" s="978"/>
      <c r="AG483" s="978"/>
      <c r="AH483" s="978"/>
      <c r="AI483" s="978"/>
    </row>
    <row r="484" spans="16:35">
      <c r="P484" s="978"/>
      <c r="Q484" s="978"/>
      <c r="R484" s="978"/>
      <c r="U484" s="978"/>
      <c r="V484" s="1146"/>
      <c r="W484" s="978"/>
      <c r="X484" s="1139"/>
      <c r="AC484" t="s">
        <v>1583</v>
      </c>
      <c r="AE484" s="978"/>
      <c r="AF484" s="978"/>
      <c r="AG484" s="978"/>
      <c r="AH484" s="978"/>
      <c r="AI484" s="978"/>
    </row>
    <row r="485" spans="16:35">
      <c r="P485" s="978"/>
      <c r="Q485" s="978"/>
      <c r="R485" s="978"/>
      <c r="U485" s="978"/>
      <c r="V485" s="1146"/>
      <c r="W485" s="978"/>
      <c r="X485" s="1139"/>
      <c r="AC485" t="s">
        <v>1583</v>
      </c>
      <c r="AE485" s="978"/>
      <c r="AF485" s="978"/>
      <c r="AG485" s="978"/>
      <c r="AH485" s="978"/>
      <c r="AI485" s="978"/>
    </row>
    <row r="486" spans="16:35">
      <c r="P486" s="978"/>
      <c r="Q486" s="978"/>
      <c r="R486" s="978"/>
      <c r="U486" s="978"/>
      <c r="V486" s="1146"/>
      <c r="W486" s="978"/>
      <c r="X486" s="1139"/>
      <c r="AC486" t="s">
        <v>1583</v>
      </c>
      <c r="AE486" s="978"/>
      <c r="AF486" s="978"/>
      <c r="AG486" s="978"/>
      <c r="AH486" s="978"/>
      <c r="AI486" s="978"/>
    </row>
    <row r="487" spans="16:35">
      <c r="P487" s="978"/>
      <c r="Q487" s="978"/>
      <c r="R487" s="978"/>
      <c r="U487" s="978"/>
      <c r="V487" s="1146"/>
      <c r="W487" s="978"/>
      <c r="X487" s="1139"/>
      <c r="AC487" t="s">
        <v>1583</v>
      </c>
      <c r="AE487" s="978"/>
      <c r="AF487" s="978"/>
      <c r="AG487" s="978"/>
      <c r="AH487" s="978"/>
      <c r="AI487" s="978"/>
    </row>
    <row r="488" spans="16:35">
      <c r="P488" s="978"/>
      <c r="Q488" s="978"/>
      <c r="R488" s="978"/>
      <c r="U488" s="978"/>
      <c r="V488" s="1146"/>
      <c r="W488" s="978"/>
      <c r="X488" s="1139"/>
      <c r="AC488" t="s">
        <v>1583</v>
      </c>
      <c r="AE488" s="978"/>
      <c r="AF488" s="978"/>
      <c r="AG488" s="978"/>
      <c r="AH488" s="978"/>
      <c r="AI488" s="978"/>
    </row>
    <row r="489" spans="16:35">
      <c r="P489" s="978"/>
      <c r="Q489" s="978"/>
      <c r="R489" s="978"/>
      <c r="U489" s="978"/>
      <c r="V489" s="1146"/>
      <c r="W489" s="978"/>
      <c r="X489" s="1139"/>
      <c r="AC489" t="s">
        <v>1583</v>
      </c>
      <c r="AE489" s="978"/>
      <c r="AF489" s="978"/>
      <c r="AG489" s="978"/>
      <c r="AH489" s="978"/>
      <c r="AI489" s="978"/>
    </row>
    <row r="490" spans="16:35">
      <c r="P490" s="978"/>
      <c r="Q490" s="978"/>
      <c r="R490" s="978"/>
      <c r="U490" s="978"/>
      <c r="V490" s="1146"/>
      <c r="W490" s="978"/>
      <c r="X490" s="1139"/>
      <c r="AC490" t="s">
        <v>1583</v>
      </c>
      <c r="AE490" s="978"/>
      <c r="AF490" s="978"/>
      <c r="AG490" s="978"/>
      <c r="AH490" s="978"/>
      <c r="AI490" s="978"/>
    </row>
    <row r="491" spans="16:35">
      <c r="P491" s="978"/>
      <c r="Q491" s="978"/>
      <c r="R491" s="978"/>
      <c r="U491" s="978"/>
      <c r="V491" s="1146"/>
      <c r="W491" s="978"/>
      <c r="X491" s="1139"/>
      <c r="AC491" t="s">
        <v>1583</v>
      </c>
      <c r="AE491" s="978"/>
      <c r="AF491" s="978"/>
      <c r="AG491" s="978"/>
      <c r="AH491" s="978"/>
      <c r="AI491" s="978"/>
    </row>
    <row r="492" spans="16:35">
      <c r="P492" s="978"/>
      <c r="Q492" s="978"/>
      <c r="R492" s="978"/>
      <c r="U492" s="978"/>
      <c r="V492" s="1146"/>
      <c r="W492" s="978"/>
      <c r="X492" s="1139"/>
      <c r="AC492" t="s">
        <v>1583</v>
      </c>
      <c r="AE492" s="978"/>
      <c r="AF492" s="978"/>
      <c r="AG492" s="978"/>
      <c r="AH492" s="978"/>
      <c r="AI492" s="978"/>
    </row>
    <row r="493" spans="16:35">
      <c r="P493" s="978"/>
      <c r="Q493" s="978"/>
      <c r="R493" s="978"/>
      <c r="U493" s="978"/>
      <c r="V493" s="1146"/>
      <c r="W493" s="978"/>
      <c r="X493" s="1139"/>
      <c r="AC493" t="s">
        <v>1583</v>
      </c>
      <c r="AE493" s="978"/>
      <c r="AF493" s="978"/>
      <c r="AG493" s="978"/>
      <c r="AH493" s="978"/>
      <c r="AI493" s="978"/>
    </row>
    <row r="494" spans="16:35">
      <c r="P494" s="978"/>
      <c r="Q494" s="978"/>
      <c r="R494" s="978"/>
      <c r="U494" s="978"/>
      <c r="V494" s="1146"/>
      <c r="W494" s="978"/>
      <c r="X494" s="1139"/>
      <c r="AC494" t="s">
        <v>1583</v>
      </c>
      <c r="AE494" s="978"/>
      <c r="AF494" s="978"/>
      <c r="AG494" s="978"/>
      <c r="AH494" s="978"/>
      <c r="AI494" s="978"/>
    </row>
    <row r="495" spans="16:35">
      <c r="P495" s="978"/>
      <c r="Q495" s="978"/>
      <c r="R495" s="978"/>
      <c r="U495" s="978"/>
      <c r="V495" s="1146"/>
      <c r="W495" s="978"/>
      <c r="X495" s="1139"/>
      <c r="AC495" t="s">
        <v>1583</v>
      </c>
      <c r="AE495" s="978"/>
      <c r="AF495" s="978"/>
      <c r="AG495" s="978"/>
      <c r="AH495" s="978"/>
      <c r="AI495" s="978"/>
    </row>
    <row r="496" spans="16:35">
      <c r="P496" s="978"/>
      <c r="Q496" s="978"/>
      <c r="R496" s="978"/>
      <c r="U496" s="978"/>
      <c r="V496" s="1146"/>
      <c r="W496" s="978"/>
      <c r="X496" s="1139"/>
      <c r="AC496" t="s">
        <v>1583</v>
      </c>
      <c r="AE496" s="978"/>
      <c r="AF496" s="978"/>
      <c r="AG496" s="978"/>
      <c r="AH496" s="978"/>
      <c r="AI496" s="978"/>
    </row>
    <row r="497" spans="16:35">
      <c r="P497" s="978"/>
      <c r="Q497" s="978"/>
      <c r="R497" s="978"/>
      <c r="U497" s="978"/>
      <c r="V497" s="1146"/>
      <c r="W497" s="978"/>
      <c r="X497" s="1139"/>
      <c r="AC497" t="s">
        <v>1583</v>
      </c>
      <c r="AE497" s="978"/>
      <c r="AF497" s="978"/>
      <c r="AG497" s="978"/>
      <c r="AH497" s="978"/>
      <c r="AI497" s="978"/>
    </row>
    <row r="498" spans="16:35">
      <c r="P498" s="978"/>
      <c r="Q498" s="978"/>
      <c r="R498" s="978"/>
      <c r="U498" s="978"/>
      <c r="V498" s="1146"/>
      <c r="W498" s="978"/>
      <c r="X498" s="1139"/>
      <c r="AC498" t="s">
        <v>1583</v>
      </c>
      <c r="AE498" s="978"/>
      <c r="AF498" s="978"/>
      <c r="AG498" s="978"/>
      <c r="AH498" s="978"/>
      <c r="AI498" s="978"/>
    </row>
    <row r="499" spans="16:35">
      <c r="P499" s="978"/>
      <c r="Q499" s="978"/>
      <c r="R499" s="978"/>
      <c r="U499" s="978"/>
      <c r="V499" s="1146"/>
      <c r="W499" s="978"/>
      <c r="X499" s="1139"/>
      <c r="AC499" t="s">
        <v>1583</v>
      </c>
      <c r="AE499" s="978"/>
      <c r="AF499" s="978"/>
      <c r="AG499" s="978"/>
      <c r="AH499" s="978"/>
      <c r="AI499" s="978"/>
    </row>
    <row r="500" spans="16:35">
      <c r="P500" s="978"/>
      <c r="Q500" s="978"/>
      <c r="R500" s="978"/>
      <c r="U500" s="978"/>
      <c r="V500" s="1146"/>
      <c r="W500" s="978"/>
      <c r="X500" s="1139"/>
      <c r="AC500" t="s">
        <v>1583</v>
      </c>
      <c r="AE500" s="978"/>
      <c r="AF500" s="978"/>
      <c r="AG500" s="978"/>
      <c r="AH500" s="978"/>
      <c r="AI500" s="978"/>
    </row>
    <row r="501" spans="16:35">
      <c r="P501" s="978"/>
      <c r="Q501" s="978"/>
      <c r="R501" s="978"/>
      <c r="U501" s="978"/>
      <c r="V501" s="1146"/>
      <c r="W501" s="978"/>
      <c r="X501" s="1139"/>
      <c r="AC501" t="s">
        <v>1583</v>
      </c>
      <c r="AE501" s="978"/>
      <c r="AF501" s="978"/>
      <c r="AG501" s="978"/>
      <c r="AH501" s="978"/>
      <c r="AI501" s="978"/>
    </row>
    <row r="502" spans="16:35">
      <c r="P502" s="978"/>
      <c r="Q502" s="978"/>
      <c r="R502" s="978"/>
      <c r="U502" s="978"/>
      <c r="V502" s="1146"/>
      <c r="W502" s="978"/>
      <c r="X502" s="1139"/>
      <c r="AC502" t="s">
        <v>1583</v>
      </c>
      <c r="AE502" s="978"/>
      <c r="AF502" s="978"/>
      <c r="AG502" s="978"/>
      <c r="AH502" s="978"/>
      <c r="AI502" s="978"/>
    </row>
    <row r="503" spans="16:35">
      <c r="P503" s="978"/>
      <c r="Q503" s="978"/>
      <c r="R503" s="978"/>
      <c r="U503" s="978"/>
      <c r="V503" s="1146"/>
      <c r="W503" s="978"/>
      <c r="X503" s="1139"/>
      <c r="AC503" t="s">
        <v>1583</v>
      </c>
      <c r="AE503" s="978"/>
      <c r="AF503" s="978"/>
      <c r="AG503" s="978"/>
      <c r="AH503" s="978"/>
      <c r="AI503" s="978"/>
    </row>
    <row r="504" spans="16:35">
      <c r="P504" s="978"/>
      <c r="Q504" s="978"/>
      <c r="R504" s="978"/>
      <c r="U504" s="978"/>
      <c r="V504" s="1146"/>
      <c r="W504" s="978"/>
      <c r="X504" s="1139"/>
      <c r="AC504" t="s">
        <v>1583</v>
      </c>
      <c r="AE504" s="978"/>
      <c r="AF504" s="978"/>
      <c r="AG504" s="978"/>
      <c r="AH504" s="978"/>
      <c r="AI504" s="978"/>
    </row>
    <row r="505" spans="16:35">
      <c r="P505" s="978"/>
      <c r="Q505" s="978"/>
      <c r="R505" s="978"/>
      <c r="U505" s="978"/>
      <c r="V505" s="1146"/>
      <c r="W505" s="978"/>
      <c r="X505" s="1139"/>
      <c r="AC505" t="s">
        <v>1583</v>
      </c>
      <c r="AE505" s="978"/>
      <c r="AF505" s="978"/>
      <c r="AG505" s="978"/>
      <c r="AH505" s="978"/>
      <c r="AI505" s="978"/>
    </row>
    <row r="506" spans="16:35">
      <c r="P506" s="978"/>
      <c r="Q506" s="978"/>
      <c r="R506" s="978"/>
      <c r="U506" s="978"/>
      <c r="V506" s="1146"/>
      <c r="W506" s="978"/>
      <c r="X506" s="1139"/>
      <c r="AC506" t="s">
        <v>1583</v>
      </c>
      <c r="AE506" s="978"/>
      <c r="AF506" s="978"/>
      <c r="AG506" s="978"/>
      <c r="AH506" s="978"/>
      <c r="AI506" s="978"/>
    </row>
    <row r="507" spans="16:35">
      <c r="P507" s="978"/>
      <c r="Q507" s="978"/>
      <c r="R507" s="978"/>
      <c r="U507" s="978"/>
      <c r="V507" s="1146"/>
      <c r="W507" s="978"/>
      <c r="X507" s="1139"/>
      <c r="AC507" t="s">
        <v>1583</v>
      </c>
      <c r="AE507" s="978"/>
      <c r="AF507" s="978"/>
      <c r="AG507" s="978"/>
      <c r="AH507" s="978"/>
      <c r="AI507" s="978"/>
    </row>
    <row r="508" spans="16:35">
      <c r="P508" s="978"/>
      <c r="Q508" s="978"/>
      <c r="R508" s="978"/>
      <c r="U508" s="978"/>
      <c r="V508" s="1146"/>
      <c r="W508" s="978"/>
      <c r="X508" s="1139"/>
      <c r="AC508" t="s">
        <v>1583</v>
      </c>
      <c r="AE508" s="978"/>
      <c r="AF508" s="978"/>
      <c r="AG508" s="978"/>
      <c r="AH508" s="978"/>
      <c r="AI508" s="978"/>
    </row>
    <row r="509" spans="16:35">
      <c r="P509" s="978"/>
      <c r="Q509" s="978"/>
      <c r="R509" s="978"/>
      <c r="U509" s="978"/>
      <c r="V509" s="1146"/>
      <c r="W509" s="978"/>
      <c r="X509" s="1139"/>
      <c r="AC509" t="s">
        <v>1583</v>
      </c>
      <c r="AE509" s="978"/>
      <c r="AF509" s="978"/>
      <c r="AG509" s="978"/>
      <c r="AH509" s="978"/>
      <c r="AI509" s="978"/>
    </row>
    <row r="510" spans="16:35">
      <c r="P510" s="978"/>
      <c r="Q510" s="978"/>
      <c r="R510" s="978"/>
      <c r="U510" s="978"/>
      <c r="V510" s="1146"/>
      <c r="W510" s="978"/>
      <c r="X510" s="1139"/>
      <c r="AC510" t="s">
        <v>1583</v>
      </c>
      <c r="AE510" s="978"/>
      <c r="AF510" s="978"/>
      <c r="AG510" s="978"/>
      <c r="AH510" s="978"/>
      <c r="AI510" s="978"/>
    </row>
    <row r="511" spans="16:35">
      <c r="P511" s="978"/>
      <c r="Q511" s="978"/>
      <c r="R511" s="978"/>
      <c r="U511" s="978"/>
      <c r="V511" s="1146"/>
      <c r="W511" s="978"/>
      <c r="X511" s="1139"/>
      <c r="AC511" t="s">
        <v>1583</v>
      </c>
      <c r="AE511" s="978"/>
      <c r="AF511" s="978"/>
      <c r="AG511" s="978"/>
      <c r="AH511" s="978"/>
      <c r="AI511" s="978"/>
    </row>
    <row r="512" spans="16:35">
      <c r="P512" s="978"/>
      <c r="Q512" s="978"/>
      <c r="R512" s="978"/>
      <c r="U512" s="978"/>
      <c r="V512" s="1146"/>
      <c r="W512" s="978"/>
      <c r="X512" s="1139"/>
      <c r="AC512" t="s">
        <v>1583</v>
      </c>
      <c r="AE512" s="978"/>
      <c r="AF512" s="978"/>
      <c r="AG512" s="978"/>
      <c r="AH512" s="978"/>
      <c r="AI512" s="978"/>
    </row>
    <row r="513" spans="16:35">
      <c r="P513" s="978"/>
      <c r="Q513" s="978"/>
      <c r="R513" s="978"/>
      <c r="U513" s="978"/>
      <c r="V513" s="1146"/>
      <c r="W513" s="978"/>
      <c r="X513" s="1139"/>
      <c r="AC513" t="s">
        <v>1583</v>
      </c>
      <c r="AE513" s="978"/>
      <c r="AF513" s="978"/>
      <c r="AG513" s="978"/>
      <c r="AH513" s="978"/>
      <c r="AI513" s="978"/>
    </row>
    <row r="514" spans="16:35">
      <c r="P514" s="978"/>
      <c r="Q514" s="978"/>
      <c r="R514" s="978"/>
      <c r="U514" s="978"/>
      <c r="V514" s="1146"/>
      <c r="W514" s="978"/>
      <c r="X514" s="1139"/>
      <c r="AC514" t="s">
        <v>1583</v>
      </c>
      <c r="AE514" s="978"/>
      <c r="AF514" s="978"/>
      <c r="AG514" s="978"/>
      <c r="AH514" s="978"/>
      <c r="AI514" s="978"/>
    </row>
    <row r="515" spans="16:35">
      <c r="P515" s="978"/>
      <c r="Q515" s="978"/>
      <c r="R515" s="978"/>
      <c r="U515" s="978"/>
      <c r="V515" s="1146"/>
      <c r="W515" s="978"/>
      <c r="X515" s="1139"/>
      <c r="AC515" t="s">
        <v>1583</v>
      </c>
      <c r="AE515" s="978"/>
      <c r="AF515" s="978"/>
      <c r="AG515" s="978"/>
      <c r="AH515" s="978"/>
      <c r="AI515" s="978"/>
    </row>
    <row r="516" spans="16:35">
      <c r="P516" s="978"/>
      <c r="Q516" s="978"/>
      <c r="R516" s="978"/>
      <c r="U516" s="978"/>
      <c r="V516" s="1146"/>
      <c r="W516" s="978"/>
      <c r="X516" s="1139"/>
      <c r="AC516" t="s">
        <v>1583</v>
      </c>
      <c r="AE516" s="978"/>
      <c r="AF516" s="978"/>
      <c r="AG516" s="978"/>
      <c r="AH516" s="978"/>
      <c r="AI516" s="978"/>
    </row>
    <row r="517" spans="16:35">
      <c r="P517" s="978"/>
      <c r="Q517" s="978"/>
      <c r="R517" s="978"/>
      <c r="U517" s="978"/>
      <c r="V517" s="1146"/>
      <c r="W517" s="978"/>
      <c r="X517" s="1139"/>
      <c r="AC517" t="s">
        <v>1583</v>
      </c>
      <c r="AE517" s="978"/>
      <c r="AF517" s="978"/>
      <c r="AG517" s="978"/>
      <c r="AH517" s="978"/>
      <c r="AI517" s="978"/>
    </row>
    <row r="518" spans="16:35">
      <c r="P518" s="978"/>
      <c r="Q518" s="978"/>
      <c r="R518" s="978"/>
      <c r="U518" s="978"/>
      <c r="V518" s="1146"/>
      <c r="W518" s="978"/>
      <c r="X518" s="1139"/>
      <c r="AC518" t="s">
        <v>1583</v>
      </c>
      <c r="AE518" s="978"/>
      <c r="AF518" s="978"/>
      <c r="AG518" s="978"/>
      <c r="AH518" s="978"/>
      <c r="AI518" s="978"/>
    </row>
    <row r="519" spans="16:35">
      <c r="P519" s="978"/>
      <c r="Q519" s="978"/>
      <c r="R519" s="978"/>
      <c r="U519" s="978"/>
      <c r="V519" s="1146"/>
      <c r="W519" s="978"/>
      <c r="X519" s="1139"/>
      <c r="AC519" t="s">
        <v>1583</v>
      </c>
      <c r="AE519" s="978"/>
      <c r="AF519" s="978"/>
      <c r="AG519" s="978"/>
      <c r="AH519" s="978"/>
      <c r="AI519" s="978"/>
    </row>
    <row r="520" spans="16:35">
      <c r="P520" s="978"/>
      <c r="Q520" s="978"/>
      <c r="R520" s="978"/>
      <c r="U520" s="978"/>
      <c r="V520" s="1146"/>
      <c r="W520" s="978"/>
      <c r="X520" s="1139"/>
      <c r="AC520" t="s">
        <v>1583</v>
      </c>
      <c r="AE520" s="978"/>
      <c r="AF520" s="978"/>
      <c r="AG520" s="978"/>
      <c r="AH520" s="978"/>
      <c r="AI520" s="978"/>
    </row>
    <row r="521" spans="16:35">
      <c r="P521" s="978"/>
      <c r="Q521" s="978"/>
      <c r="R521" s="978"/>
      <c r="U521" s="978"/>
      <c r="V521" s="1146"/>
      <c r="W521" s="978"/>
      <c r="X521" s="1139"/>
      <c r="AC521" t="s">
        <v>1583</v>
      </c>
      <c r="AE521" s="978"/>
      <c r="AF521" s="978"/>
      <c r="AG521" s="978"/>
      <c r="AH521" s="978"/>
      <c r="AI521" s="978"/>
    </row>
    <row r="522" spans="16:35">
      <c r="P522" s="978"/>
      <c r="Q522" s="978"/>
      <c r="R522" s="978"/>
      <c r="U522" s="978"/>
      <c r="V522" s="1146"/>
      <c r="W522" s="978"/>
      <c r="X522" s="1139"/>
      <c r="AC522" t="s">
        <v>1583</v>
      </c>
      <c r="AE522" s="978"/>
      <c r="AF522" s="978"/>
      <c r="AG522" s="978"/>
      <c r="AH522" s="978"/>
      <c r="AI522" s="978"/>
    </row>
    <row r="523" spans="16:35">
      <c r="P523" s="978"/>
      <c r="Q523" s="978"/>
      <c r="R523" s="978"/>
      <c r="U523" s="978"/>
      <c r="V523" s="1146"/>
      <c r="W523" s="978"/>
      <c r="X523" s="1139"/>
      <c r="AC523" t="s">
        <v>1583</v>
      </c>
      <c r="AE523" s="978"/>
      <c r="AF523" s="978"/>
      <c r="AG523" s="978"/>
      <c r="AH523" s="978"/>
      <c r="AI523" s="978"/>
    </row>
    <row r="524" spans="16:35">
      <c r="P524" s="978"/>
      <c r="Q524" s="978"/>
      <c r="R524" s="978"/>
      <c r="U524" s="978"/>
      <c r="V524" s="1146"/>
      <c r="W524" s="978"/>
      <c r="X524" s="1139"/>
      <c r="AC524" t="s">
        <v>1583</v>
      </c>
      <c r="AE524" s="978"/>
      <c r="AF524" s="978"/>
      <c r="AG524" s="978"/>
      <c r="AH524" s="978"/>
      <c r="AI524" s="978"/>
    </row>
    <row r="525" spans="16:35">
      <c r="P525" s="978"/>
      <c r="Q525" s="978"/>
      <c r="R525" s="978"/>
      <c r="U525" s="978"/>
      <c r="V525" s="1146"/>
      <c r="W525" s="978"/>
      <c r="X525" s="1139"/>
      <c r="AC525" t="s">
        <v>1583</v>
      </c>
      <c r="AE525" s="978"/>
      <c r="AF525" s="978"/>
      <c r="AG525" s="978"/>
      <c r="AH525" s="978"/>
      <c r="AI525" s="978"/>
    </row>
    <row r="526" spans="16:35">
      <c r="P526" s="978"/>
      <c r="Q526" s="978"/>
      <c r="R526" s="978"/>
      <c r="U526" s="978"/>
      <c r="V526" s="1146"/>
      <c r="W526" s="978"/>
      <c r="X526" s="1139"/>
      <c r="AC526" t="s">
        <v>1583</v>
      </c>
      <c r="AE526" s="978"/>
      <c r="AF526" s="978"/>
      <c r="AG526" s="978"/>
      <c r="AH526" s="978"/>
      <c r="AI526" s="978"/>
    </row>
    <row r="527" spans="16:35">
      <c r="P527" s="978"/>
      <c r="Q527" s="978"/>
      <c r="R527" s="978"/>
      <c r="U527" s="978"/>
      <c r="V527" s="1146"/>
      <c r="W527" s="978"/>
      <c r="X527" s="1139"/>
      <c r="AC527" t="s">
        <v>1583</v>
      </c>
      <c r="AE527" s="978"/>
      <c r="AF527" s="978"/>
      <c r="AG527" s="978"/>
      <c r="AH527" s="978"/>
      <c r="AI527" s="978"/>
    </row>
    <row r="528" spans="16:35">
      <c r="P528" s="978"/>
      <c r="Q528" s="978"/>
      <c r="R528" s="978"/>
      <c r="U528" s="978"/>
      <c r="V528" s="1146"/>
      <c r="W528" s="978"/>
      <c r="X528" s="1139"/>
      <c r="AC528" t="s">
        <v>1583</v>
      </c>
      <c r="AE528" s="978"/>
      <c r="AF528" s="978"/>
      <c r="AG528" s="978"/>
      <c r="AH528" s="978"/>
      <c r="AI528" s="978"/>
    </row>
    <row r="529" spans="16:35">
      <c r="P529" s="978"/>
      <c r="Q529" s="978"/>
      <c r="R529" s="978"/>
      <c r="U529" s="978"/>
      <c r="V529" s="1146"/>
      <c r="W529" s="978"/>
      <c r="X529" s="1139"/>
      <c r="AC529" t="s">
        <v>1583</v>
      </c>
      <c r="AE529" s="978"/>
      <c r="AF529" s="978"/>
      <c r="AG529" s="978"/>
      <c r="AH529" s="978"/>
      <c r="AI529" s="978"/>
    </row>
    <row r="530" spans="16:35">
      <c r="P530" s="978"/>
      <c r="Q530" s="978"/>
      <c r="R530" s="978"/>
      <c r="U530" s="978"/>
      <c r="V530" s="1146"/>
      <c r="W530" s="978"/>
      <c r="X530" s="1139"/>
      <c r="AC530" t="s">
        <v>1583</v>
      </c>
      <c r="AE530" s="978"/>
      <c r="AF530" s="978"/>
      <c r="AG530" s="978"/>
      <c r="AH530" s="978"/>
      <c r="AI530" s="978"/>
    </row>
    <row r="531" spans="16:35">
      <c r="P531" s="978"/>
      <c r="Q531" s="978"/>
      <c r="R531" s="978"/>
      <c r="U531" s="978"/>
      <c r="V531" s="1146"/>
      <c r="W531" s="978"/>
      <c r="X531" s="1139"/>
      <c r="AC531" t="s">
        <v>1583</v>
      </c>
      <c r="AE531" s="978"/>
      <c r="AF531" s="978"/>
      <c r="AG531" s="978"/>
      <c r="AH531" s="978"/>
      <c r="AI531" s="978"/>
    </row>
    <row r="532" spans="16:35">
      <c r="P532" s="978"/>
      <c r="Q532" s="978"/>
      <c r="R532" s="978"/>
      <c r="U532" s="978"/>
      <c r="V532" s="1146"/>
      <c r="W532" s="978"/>
      <c r="X532" s="1139"/>
      <c r="AC532" t="s">
        <v>1583</v>
      </c>
      <c r="AE532" s="978"/>
      <c r="AF532" s="978"/>
      <c r="AG532" s="978"/>
      <c r="AH532" s="978"/>
      <c r="AI532" s="978"/>
    </row>
    <row r="533" spans="16:35">
      <c r="P533" s="978"/>
      <c r="Q533" s="978"/>
      <c r="R533" s="978"/>
      <c r="U533" s="978"/>
      <c r="V533" s="1146"/>
      <c r="W533" s="978"/>
      <c r="X533" s="1139"/>
      <c r="AC533" t="s">
        <v>1583</v>
      </c>
      <c r="AE533" s="978"/>
      <c r="AF533" s="978"/>
      <c r="AG533" s="978"/>
      <c r="AH533" s="978"/>
      <c r="AI533" s="978"/>
    </row>
    <row r="534" spans="16:35">
      <c r="P534" s="978"/>
      <c r="Q534" s="978"/>
      <c r="R534" s="978"/>
      <c r="U534" s="978"/>
      <c r="V534" s="1146"/>
      <c r="W534" s="978"/>
      <c r="X534" s="1139"/>
      <c r="AC534" t="s">
        <v>1583</v>
      </c>
      <c r="AE534" s="978"/>
      <c r="AF534" s="978"/>
      <c r="AG534" s="978"/>
      <c r="AH534" s="978"/>
      <c r="AI534" s="978"/>
    </row>
    <row r="535" spans="16:35">
      <c r="P535" s="978"/>
      <c r="Q535" s="978"/>
      <c r="R535" s="978"/>
      <c r="U535" s="978"/>
      <c r="V535" s="1146"/>
      <c r="W535" s="978"/>
      <c r="X535" s="1139"/>
      <c r="AC535" t="s">
        <v>1583</v>
      </c>
      <c r="AE535" s="978"/>
      <c r="AF535" s="978"/>
      <c r="AG535" s="978"/>
      <c r="AH535" s="978"/>
      <c r="AI535" s="978"/>
    </row>
    <row r="536" spans="16:35">
      <c r="P536" s="978"/>
      <c r="Q536" s="978"/>
      <c r="R536" s="978"/>
      <c r="U536" s="978"/>
      <c r="V536" s="1146"/>
      <c r="W536" s="978"/>
      <c r="X536" s="1139"/>
      <c r="AC536" t="s">
        <v>1583</v>
      </c>
      <c r="AE536" s="978"/>
      <c r="AF536" s="978"/>
      <c r="AG536" s="978"/>
      <c r="AH536" s="978"/>
      <c r="AI536" s="978"/>
    </row>
    <row r="537" spans="16:35">
      <c r="P537" s="978"/>
      <c r="Q537" s="978"/>
      <c r="R537" s="978"/>
      <c r="U537" s="978"/>
      <c r="V537" s="1146"/>
      <c r="W537" s="978"/>
      <c r="X537" s="1139"/>
      <c r="AC537" t="s">
        <v>1583</v>
      </c>
      <c r="AE537" s="978"/>
      <c r="AF537" s="978"/>
      <c r="AG537" s="978"/>
      <c r="AH537" s="978"/>
      <c r="AI537" s="978"/>
    </row>
    <row r="538" spans="16:35">
      <c r="P538" s="978"/>
      <c r="Q538" s="978"/>
      <c r="R538" s="978"/>
      <c r="U538" s="978"/>
      <c r="V538" s="1146"/>
      <c r="W538" s="978"/>
      <c r="X538" s="1139"/>
      <c r="AC538" t="s">
        <v>1583</v>
      </c>
      <c r="AE538" s="978"/>
      <c r="AF538" s="978"/>
      <c r="AG538" s="978"/>
      <c r="AH538" s="978"/>
      <c r="AI538" s="978"/>
    </row>
    <row r="539" spans="16:35">
      <c r="P539" s="978"/>
      <c r="Q539" s="978"/>
      <c r="R539" s="978"/>
      <c r="U539" s="978"/>
      <c r="V539" s="1146"/>
      <c r="W539" s="978"/>
      <c r="X539" s="1139"/>
      <c r="AC539" t="s">
        <v>1583</v>
      </c>
      <c r="AE539" s="978"/>
      <c r="AF539" s="978"/>
      <c r="AG539" s="978"/>
      <c r="AH539" s="978"/>
      <c r="AI539" s="978"/>
    </row>
    <row r="540" spans="16:35">
      <c r="P540" s="978"/>
      <c r="Q540" s="978"/>
      <c r="R540" s="978"/>
      <c r="U540" s="978"/>
      <c r="V540" s="1146"/>
      <c r="W540" s="978"/>
      <c r="X540" s="1139"/>
      <c r="AC540" t="s">
        <v>1583</v>
      </c>
      <c r="AE540" s="978"/>
      <c r="AF540" s="978"/>
      <c r="AG540" s="978"/>
      <c r="AH540" s="978"/>
      <c r="AI540" s="978"/>
    </row>
    <row r="541" spans="16:35">
      <c r="P541" s="978"/>
      <c r="Q541" s="978"/>
      <c r="R541" s="978"/>
      <c r="U541" s="978"/>
      <c r="V541" s="1146"/>
      <c r="W541" s="978"/>
      <c r="X541" s="1139"/>
      <c r="AC541" t="s">
        <v>1583</v>
      </c>
      <c r="AE541" s="978"/>
      <c r="AF541" s="978"/>
      <c r="AG541" s="978"/>
      <c r="AH541" s="978"/>
      <c r="AI541" s="978"/>
    </row>
    <row r="542" spans="16:35">
      <c r="P542" s="978"/>
      <c r="Q542" s="978"/>
      <c r="R542" s="978"/>
      <c r="U542" s="978"/>
      <c r="V542" s="1146"/>
      <c r="W542" s="978"/>
      <c r="X542" s="1139"/>
      <c r="AC542" t="s">
        <v>1583</v>
      </c>
      <c r="AE542" s="978"/>
      <c r="AF542" s="978"/>
      <c r="AG542" s="978"/>
      <c r="AH542" s="978"/>
      <c r="AI542" s="978"/>
    </row>
    <row r="543" spans="16:35">
      <c r="P543" s="978"/>
      <c r="Q543" s="978"/>
      <c r="R543" s="978"/>
      <c r="U543" s="978"/>
      <c r="V543" s="1146"/>
      <c r="W543" s="978"/>
      <c r="X543" s="1139"/>
      <c r="AC543" t="s">
        <v>1583</v>
      </c>
      <c r="AE543" s="978"/>
      <c r="AF543" s="978"/>
      <c r="AG543" s="978"/>
      <c r="AH543" s="978"/>
      <c r="AI543" s="978"/>
    </row>
    <row r="544" spans="16:35">
      <c r="P544" s="978"/>
      <c r="Q544" s="978"/>
      <c r="R544" s="978"/>
      <c r="U544" s="978"/>
      <c r="V544" s="1146"/>
      <c r="W544" s="978"/>
      <c r="X544" s="1139"/>
      <c r="AC544" t="s">
        <v>1583</v>
      </c>
      <c r="AE544" s="978"/>
      <c r="AF544" s="978"/>
      <c r="AG544" s="978"/>
      <c r="AH544" s="978"/>
      <c r="AI544" s="978"/>
    </row>
    <row r="545" spans="16:35">
      <c r="P545" s="978"/>
      <c r="Q545" s="978"/>
      <c r="R545" s="978"/>
      <c r="U545" s="978"/>
      <c r="V545" s="1146"/>
      <c r="W545" s="978"/>
      <c r="X545" s="1139"/>
      <c r="AC545" t="s">
        <v>1583</v>
      </c>
      <c r="AE545" s="978"/>
      <c r="AF545" s="978"/>
      <c r="AG545" s="978"/>
      <c r="AH545" s="978"/>
      <c r="AI545" s="978"/>
    </row>
    <row r="546" spans="16:35">
      <c r="P546" s="978"/>
      <c r="Q546" s="978"/>
      <c r="R546" s="978"/>
      <c r="U546" s="978"/>
      <c r="V546" s="1146"/>
      <c r="W546" s="978"/>
      <c r="X546" s="1139"/>
      <c r="AC546" t="s">
        <v>1583</v>
      </c>
      <c r="AE546" s="978"/>
      <c r="AF546" s="978"/>
      <c r="AG546" s="978"/>
      <c r="AH546" s="978"/>
      <c r="AI546" s="978"/>
    </row>
    <row r="547" spans="16:35">
      <c r="P547" s="978"/>
      <c r="Q547" s="978"/>
      <c r="R547" s="978"/>
      <c r="U547" s="978"/>
      <c r="V547" s="1146"/>
      <c r="W547" s="978"/>
      <c r="X547" s="1139"/>
      <c r="AC547" t="s">
        <v>1583</v>
      </c>
      <c r="AE547" s="978"/>
      <c r="AF547" s="978"/>
      <c r="AG547" s="978"/>
      <c r="AH547" s="978"/>
      <c r="AI547" s="978"/>
    </row>
    <row r="548" spans="16:35">
      <c r="P548" s="978"/>
      <c r="Q548" s="978"/>
      <c r="R548" s="978"/>
      <c r="U548" s="978"/>
      <c r="V548" s="1146"/>
      <c r="W548" s="978"/>
      <c r="X548" s="1139"/>
      <c r="AC548" t="s">
        <v>1583</v>
      </c>
      <c r="AE548" s="978"/>
      <c r="AF548" s="978"/>
      <c r="AG548" s="978"/>
      <c r="AH548" s="978"/>
      <c r="AI548" s="978"/>
    </row>
    <row r="549" spans="16:35">
      <c r="P549" s="978"/>
      <c r="Q549" s="978"/>
      <c r="R549" s="978"/>
      <c r="U549" s="978"/>
      <c r="V549" s="1146"/>
      <c r="W549" s="978"/>
      <c r="X549" s="1139"/>
      <c r="AC549" t="s">
        <v>1583</v>
      </c>
      <c r="AE549" s="978"/>
      <c r="AF549" s="978"/>
      <c r="AG549" s="978"/>
      <c r="AH549" s="978"/>
      <c r="AI549" s="978"/>
    </row>
    <row r="550" spans="16:35">
      <c r="P550" s="978"/>
      <c r="Q550" s="978"/>
      <c r="R550" s="978"/>
      <c r="U550" s="978"/>
      <c r="V550" s="1146"/>
      <c r="W550" s="978"/>
      <c r="X550" s="1139"/>
      <c r="AC550" t="s">
        <v>1583</v>
      </c>
      <c r="AE550" s="978"/>
      <c r="AF550" s="978"/>
      <c r="AG550" s="978"/>
      <c r="AH550" s="978"/>
      <c r="AI550" s="978"/>
    </row>
    <row r="551" spans="16:35">
      <c r="P551" s="978"/>
      <c r="Q551" s="978"/>
      <c r="R551" s="978"/>
      <c r="U551" s="978"/>
      <c r="V551" s="1146"/>
      <c r="W551" s="978"/>
      <c r="X551" s="1139"/>
      <c r="AC551" t="s">
        <v>1583</v>
      </c>
      <c r="AE551" s="978"/>
      <c r="AF551" s="978"/>
      <c r="AG551" s="978"/>
      <c r="AH551" s="978"/>
      <c r="AI551" s="978"/>
    </row>
    <row r="552" spans="16:35">
      <c r="P552" s="978"/>
      <c r="Q552" s="978"/>
      <c r="R552" s="978"/>
      <c r="U552" s="978"/>
      <c r="V552" s="1146"/>
      <c r="W552" s="978"/>
      <c r="X552" s="1139"/>
      <c r="AC552" t="s">
        <v>1583</v>
      </c>
      <c r="AE552" s="978"/>
      <c r="AF552" s="978"/>
      <c r="AG552" s="978"/>
      <c r="AH552" s="978"/>
      <c r="AI552" s="978"/>
    </row>
    <row r="553" spans="16:35">
      <c r="P553" s="978"/>
      <c r="Q553" s="978"/>
      <c r="R553" s="978"/>
      <c r="U553" s="978"/>
      <c r="V553" s="1146"/>
      <c r="W553" s="978"/>
      <c r="X553" s="1139"/>
      <c r="AC553" t="s">
        <v>1583</v>
      </c>
      <c r="AE553" s="978"/>
      <c r="AF553" s="978"/>
      <c r="AG553" s="978"/>
      <c r="AH553" s="978"/>
      <c r="AI553" s="978"/>
    </row>
    <row r="554" spans="16:35">
      <c r="P554" s="978"/>
      <c r="Q554" s="978"/>
      <c r="R554" s="978"/>
      <c r="U554" s="978"/>
      <c r="V554" s="1146"/>
      <c r="W554" s="978"/>
      <c r="X554" s="1139"/>
      <c r="AC554" t="s">
        <v>1583</v>
      </c>
      <c r="AE554" s="978"/>
      <c r="AF554" s="978"/>
      <c r="AG554" s="978"/>
      <c r="AH554" s="978"/>
      <c r="AI554" s="978"/>
    </row>
    <row r="555" spans="16:35">
      <c r="P555" s="978"/>
      <c r="Q555" s="978"/>
      <c r="R555" s="978"/>
      <c r="U555" s="978"/>
      <c r="V555" s="1146"/>
      <c r="W555" s="978"/>
      <c r="X555" s="1139"/>
      <c r="AC555" t="s">
        <v>1583</v>
      </c>
      <c r="AE555" s="978"/>
      <c r="AF555" s="978"/>
      <c r="AG555" s="978"/>
      <c r="AH555" s="978"/>
      <c r="AI555" s="978"/>
    </row>
    <row r="556" spans="16:35">
      <c r="P556" s="978"/>
      <c r="Q556" s="978"/>
      <c r="R556" s="978"/>
      <c r="U556" s="978"/>
      <c r="V556" s="1146"/>
      <c r="W556" s="978"/>
      <c r="X556" s="1139"/>
      <c r="AC556" t="s">
        <v>1583</v>
      </c>
      <c r="AE556" s="978"/>
      <c r="AF556" s="978"/>
      <c r="AG556" s="978"/>
      <c r="AH556" s="978"/>
      <c r="AI556" s="978"/>
    </row>
    <row r="557" spans="16:35">
      <c r="P557" s="978"/>
      <c r="Q557" s="978"/>
      <c r="R557" s="978"/>
      <c r="U557" s="978"/>
      <c r="V557" s="1146"/>
      <c r="W557" s="978"/>
      <c r="X557" s="1139"/>
      <c r="AC557" t="s">
        <v>1583</v>
      </c>
      <c r="AE557" s="978"/>
      <c r="AF557" s="978"/>
      <c r="AG557" s="978"/>
      <c r="AH557" s="978"/>
      <c r="AI557" s="978"/>
    </row>
    <row r="558" spans="16:35">
      <c r="P558" s="978"/>
      <c r="Q558" s="978"/>
      <c r="R558" s="978"/>
      <c r="U558" s="978"/>
      <c r="V558" s="1146"/>
      <c r="W558" s="978"/>
      <c r="X558" s="1139"/>
      <c r="AC558" t="s">
        <v>1583</v>
      </c>
      <c r="AE558" s="978"/>
      <c r="AF558" s="978"/>
      <c r="AG558" s="978"/>
      <c r="AH558" s="978"/>
      <c r="AI558" s="978"/>
    </row>
    <row r="559" spans="16:35">
      <c r="P559" s="978"/>
      <c r="Q559" s="978"/>
      <c r="R559" s="978"/>
      <c r="U559" s="978"/>
      <c r="V559" s="1146"/>
      <c r="W559" s="978"/>
      <c r="X559" s="1139"/>
      <c r="AC559" t="s">
        <v>1583</v>
      </c>
      <c r="AE559" s="978"/>
      <c r="AF559" s="978"/>
      <c r="AG559" s="978"/>
      <c r="AH559" s="978"/>
      <c r="AI559" s="978"/>
    </row>
    <row r="560" spans="16:35">
      <c r="P560" s="978"/>
      <c r="Q560" s="978"/>
      <c r="R560" s="978"/>
      <c r="U560" s="978"/>
      <c r="V560" s="1146"/>
      <c r="W560" s="978"/>
      <c r="X560" s="1139"/>
      <c r="AC560" t="s">
        <v>1583</v>
      </c>
      <c r="AE560" s="978"/>
      <c r="AF560" s="978"/>
      <c r="AG560" s="978"/>
      <c r="AH560" s="978"/>
      <c r="AI560" s="978"/>
    </row>
    <row r="561" spans="16:35">
      <c r="P561" s="978"/>
      <c r="Q561" s="978"/>
      <c r="R561" s="978"/>
      <c r="U561" s="978"/>
      <c r="V561" s="1146"/>
      <c r="W561" s="978"/>
      <c r="X561" s="1139"/>
      <c r="AC561" t="s">
        <v>1583</v>
      </c>
      <c r="AE561" s="978"/>
      <c r="AF561" s="978"/>
      <c r="AG561" s="978"/>
      <c r="AH561" s="978"/>
      <c r="AI561" s="978"/>
    </row>
    <row r="562" spans="16:35">
      <c r="P562" s="978"/>
      <c r="Q562" s="978"/>
      <c r="R562" s="978"/>
      <c r="U562" s="978"/>
      <c r="V562" s="1146"/>
      <c r="W562" s="978"/>
      <c r="X562" s="1139"/>
      <c r="AC562" t="s">
        <v>1583</v>
      </c>
      <c r="AE562" s="978"/>
      <c r="AF562" s="978"/>
      <c r="AG562" s="978"/>
      <c r="AH562" s="978"/>
      <c r="AI562" s="978"/>
    </row>
    <row r="563" spans="16:35">
      <c r="P563" s="978"/>
      <c r="Q563" s="978"/>
      <c r="R563" s="978"/>
      <c r="U563" s="978"/>
      <c r="V563" s="1146"/>
      <c r="W563" s="978"/>
      <c r="X563" s="1139"/>
      <c r="AC563" t="s">
        <v>1583</v>
      </c>
      <c r="AE563" s="978"/>
      <c r="AF563" s="978"/>
      <c r="AG563" s="978"/>
      <c r="AH563" s="978"/>
      <c r="AI563" s="978"/>
    </row>
    <row r="564" spans="16:35">
      <c r="P564" s="978"/>
      <c r="Q564" s="978"/>
      <c r="R564" s="978"/>
      <c r="U564" s="978"/>
      <c r="V564" s="1146"/>
      <c r="W564" s="978"/>
      <c r="X564" s="1139"/>
      <c r="AC564" t="s">
        <v>1583</v>
      </c>
      <c r="AE564" s="978"/>
      <c r="AF564" s="978"/>
      <c r="AG564" s="978"/>
      <c r="AH564" s="978"/>
      <c r="AI564" s="978"/>
    </row>
    <row r="565" spans="16:35">
      <c r="P565" s="978"/>
      <c r="Q565" s="978"/>
      <c r="R565" s="978"/>
      <c r="U565" s="978"/>
      <c r="V565" s="1146"/>
      <c r="W565" s="978"/>
      <c r="X565" s="1139"/>
      <c r="AC565" t="s">
        <v>1583</v>
      </c>
      <c r="AE565" s="978"/>
      <c r="AF565" s="978"/>
      <c r="AG565" s="978"/>
      <c r="AH565" s="978"/>
      <c r="AI565" s="978"/>
    </row>
    <row r="566" spans="16:35">
      <c r="P566" s="978"/>
      <c r="Q566" s="978"/>
      <c r="R566" s="978"/>
      <c r="U566" s="978"/>
      <c r="V566" s="1146"/>
      <c r="W566" s="978"/>
      <c r="X566" s="1139"/>
      <c r="AC566" t="s">
        <v>1583</v>
      </c>
      <c r="AE566" s="978"/>
      <c r="AF566" s="978"/>
      <c r="AG566" s="978"/>
      <c r="AH566" s="978"/>
      <c r="AI566" s="978"/>
    </row>
    <row r="567" spans="16:35">
      <c r="P567" s="978"/>
      <c r="Q567" s="978"/>
      <c r="R567" s="978"/>
      <c r="U567" s="978"/>
      <c r="V567" s="1146"/>
      <c r="W567" s="978"/>
      <c r="X567" s="1139"/>
      <c r="AC567" t="s">
        <v>1583</v>
      </c>
      <c r="AE567" s="978"/>
      <c r="AF567" s="978"/>
      <c r="AG567" s="978"/>
      <c r="AH567" s="978"/>
      <c r="AI567" s="978"/>
    </row>
    <row r="568" spans="16:35">
      <c r="P568" s="978"/>
      <c r="Q568" s="978"/>
      <c r="R568" s="978"/>
      <c r="U568" s="978"/>
      <c r="V568" s="1146"/>
      <c r="W568" s="978"/>
      <c r="X568" s="1139"/>
      <c r="AC568" t="s">
        <v>1583</v>
      </c>
      <c r="AE568" s="978"/>
      <c r="AF568" s="978"/>
      <c r="AG568" s="978"/>
      <c r="AH568" s="978"/>
      <c r="AI568" s="978"/>
    </row>
    <row r="569" spans="16:35">
      <c r="P569" s="978"/>
      <c r="Q569" s="978"/>
      <c r="R569" s="978"/>
      <c r="U569" s="978"/>
      <c r="V569" s="1146"/>
      <c r="W569" s="978"/>
      <c r="X569" s="1139"/>
      <c r="AC569" t="s">
        <v>1583</v>
      </c>
      <c r="AE569" s="978"/>
      <c r="AF569" s="978"/>
      <c r="AG569" s="978"/>
      <c r="AH569" s="978"/>
      <c r="AI569" s="978"/>
    </row>
    <row r="570" spans="16:35">
      <c r="P570" s="978"/>
      <c r="Q570" s="978"/>
      <c r="R570" s="978"/>
      <c r="U570" s="978"/>
      <c r="V570" s="1146"/>
      <c r="W570" s="978"/>
      <c r="X570" s="1139"/>
      <c r="AC570" t="s">
        <v>1583</v>
      </c>
      <c r="AE570" s="978"/>
      <c r="AF570" s="978"/>
      <c r="AG570" s="978"/>
      <c r="AH570" s="978"/>
      <c r="AI570" s="978"/>
    </row>
    <row r="571" spans="16:35">
      <c r="P571" s="978"/>
      <c r="Q571" s="978"/>
      <c r="R571" s="978"/>
      <c r="U571" s="978"/>
      <c r="V571" s="1146"/>
      <c r="W571" s="978"/>
      <c r="X571" s="1139"/>
      <c r="AC571" t="s">
        <v>1583</v>
      </c>
      <c r="AE571" s="978"/>
      <c r="AF571" s="978"/>
      <c r="AG571" s="978"/>
      <c r="AH571" s="978"/>
      <c r="AI571" s="978"/>
    </row>
    <row r="572" spans="16:35">
      <c r="P572" s="978"/>
      <c r="Q572" s="978"/>
      <c r="R572" s="978"/>
      <c r="U572" s="978"/>
      <c r="V572" s="1146"/>
      <c r="W572" s="978"/>
      <c r="X572" s="1139"/>
      <c r="AC572" t="s">
        <v>1583</v>
      </c>
      <c r="AE572" s="978"/>
      <c r="AF572" s="978"/>
      <c r="AG572" s="978"/>
      <c r="AH572" s="978"/>
      <c r="AI572" s="978"/>
    </row>
    <row r="573" spans="16:35">
      <c r="P573" s="978"/>
      <c r="Q573" s="978"/>
      <c r="R573" s="978"/>
      <c r="U573" s="978"/>
      <c r="V573" s="1146"/>
      <c r="W573" s="978"/>
      <c r="X573" s="1139"/>
      <c r="AC573" t="s">
        <v>1583</v>
      </c>
      <c r="AE573" s="978"/>
      <c r="AF573" s="978"/>
      <c r="AG573" s="978"/>
      <c r="AH573" s="978"/>
      <c r="AI573" s="978"/>
    </row>
    <row r="574" spans="16:35">
      <c r="P574" s="978"/>
      <c r="Q574" s="978"/>
      <c r="R574" s="978"/>
      <c r="U574" s="978"/>
      <c r="V574" s="1146"/>
      <c r="W574" s="978"/>
      <c r="X574" s="1139"/>
      <c r="AC574" t="s">
        <v>1583</v>
      </c>
      <c r="AE574" s="978"/>
      <c r="AF574" s="978"/>
      <c r="AG574" s="978"/>
      <c r="AH574" s="978"/>
      <c r="AI574" s="978"/>
    </row>
    <row r="575" spans="16:35">
      <c r="P575" s="978"/>
      <c r="Q575" s="978"/>
      <c r="R575" s="978"/>
      <c r="U575" s="978"/>
      <c r="V575" s="1146"/>
      <c r="W575" s="978"/>
      <c r="X575" s="1139"/>
      <c r="AC575" t="s">
        <v>1583</v>
      </c>
      <c r="AE575" s="978"/>
      <c r="AF575" s="978"/>
      <c r="AG575" s="978"/>
      <c r="AH575" s="978"/>
      <c r="AI575" s="978"/>
    </row>
    <row r="576" spans="16:35">
      <c r="P576" s="978"/>
      <c r="Q576" s="978"/>
      <c r="R576" s="978"/>
      <c r="U576" s="978"/>
      <c r="V576" s="1146"/>
      <c r="W576" s="978"/>
      <c r="X576" s="1139"/>
      <c r="AC576" t="s">
        <v>1583</v>
      </c>
      <c r="AE576" s="978"/>
      <c r="AF576" s="978"/>
      <c r="AG576" s="978"/>
      <c r="AH576" s="978"/>
      <c r="AI576" s="978"/>
    </row>
    <row r="577" spans="16:35">
      <c r="P577" s="978"/>
      <c r="Q577" s="978"/>
      <c r="R577" s="978"/>
      <c r="U577" s="978"/>
      <c r="V577" s="1146"/>
      <c r="W577" s="978"/>
      <c r="X577" s="1139"/>
      <c r="AC577" t="s">
        <v>1583</v>
      </c>
      <c r="AE577" s="978"/>
      <c r="AF577" s="978"/>
      <c r="AG577" s="978"/>
      <c r="AH577" s="978"/>
      <c r="AI577" s="978"/>
    </row>
    <row r="578" spans="16:35">
      <c r="P578" s="978"/>
      <c r="Q578" s="978"/>
      <c r="R578" s="978"/>
      <c r="U578" s="978"/>
      <c r="V578" s="1146"/>
      <c r="W578" s="978"/>
      <c r="X578" s="1139"/>
      <c r="AC578" t="s">
        <v>1583</v>
      </c>
      <c r="AE578" s="978"/>
      <c r="AF578" s="978"/>
      <c r="AG578" s="978"/>
      <c r="AH578" s="978"/>
      <c r="AI578" s="978"/>
    </row>
    <row r="579" spans="16:35">
      <c r="P579" s="978"/>
      <c r="Q579" s="978"/>
      <c r="R579" s="978"/>
      <c r="U579" s="978"/>
      <c r="V579" s="1146"/>
      <c r="W579" s="978"/>
      <c r="X579" s="1139"/>
      <c r="AC579" t="s">
        <v>1583</v>
      </c>
      <c r="AE579" s="978"/>
      <c r="AF579" s="978"/>
      <c r="AG579" s="978"/>
      <c r="AH579" s="978"/>
      <c r="AI579" s="978"/>
    </row>
    <row r="580" spans="16:35">
      <c r="P580" s="978"/>
      <c r="Q580" s="978"/>
      <c r="R580" s="978"/>
      <c r="U580" s="978"/>
      <c r="V580" s="1146"/>
      <c r="W580" s="978"/>
      <c r="X580" s="1139"/>
      <c r="AC580" t="s">
        <v>1583</v>
      </c>
      <c r="AE580" s="978"/>
      <c r="AF580" s="978"/>
      <c r="AG580" s="978"/>
      <c r="AH580" s="978"/>
      <c r="AI580" s="978"/>
    </row>
    <row r="581" spans="16:35">
      <c r="P581" s="978"/>
      <c r="Q581" s="978"/>
      <c r="R581" s="978"/>
      <c r="U581" s="978"/>
      <c r="V581" s="1146"/>
      <c r="W581" s="978"/>
      <c r="X581" s="1139"/>
      <c r="AC581" t="s">
        <v>1583</v>
      </c>
      <c r="AE581" s="978"/>
      <c r="AF581" s="978"/>
      <c r="AG581" s="978"/>
      <c r="AH581" s="978"/>
      <c r="AI581" s="978"/>
    </row>
    <row r="582" spans="16:35">
      <c r="P582" s="978"/>
      <c r="Q582" s="978"/>
      <c r="R582" s="978"/>
      <c r="U582" s="978"/>
      <c r="V582" s="1146"/>
      <c r="W582" s="978"/>
      <c r="X582" s="1139"/>
      <c r="AC582" t="s">
        <v>1583</v>
      </c>
      <c r="AE582" s="978"/>
      <c r="AF582" s="978"/>
      <c r="AG582" s="978"/>
      <c r="AH582" s="978"/>
      <c r="AI582" s="978"/>
    </row>
    <row r="583" spans="16:35">
      <c r="P583" s="978"/>
      <c r="Q583" s="978"/>
      <c r="R583" s="978"/>
      <c r="U583" s="978"/>
      <c r="V583" s="1146"/>
      <c r="W583" s="978"/>
      <c r="X583" s="1139"/>
      <c r="AC583" t="s">
        <v>1583</v>
      </c>
      <c r="AE583" s="978"/>
      <c r="AF583" s="978"/>
      <c r="AG583" s="978"/>
      <c r="AH583" s="978"/>
      <c r="AI583" s="978"/>
    </row>
    <row r="584" spans="16:35">
      <c r="P584" s="978"/>
      <c r="Q584" s="978"/>
      <c r="R584" s="978"/>
      <c r="U584" s="978"/>
      <c r="V584" s="1146"/>
      <c r="W584" s="978"/>
      <c r="X584" s="1139"/>
      <c r="AC584" t="s">
        <v>1583</v>
      </c>
      <c r="AE584" s="978"/>
      <c r="AF584" s="978"/>
      <c r="AG584" s="978"/>
      <c r="AH584" s="978"/>
      <c r="AI584" s="978"/>
    </row>
    <row r="585" spans="16:35">
      <c r="P585" s="978"/>
      <c r="Q585" s="978"/>
      <c r="R585" s="978"/>
      <c r="U585" s="978"/>
      <c r="V585" s="1146"/>
      <c r="W585" s="978"/>
      <c r="X585" s="1139"/>
      <c r="AC585" t="s">
        <v>1583</v>
      </c>
      <c r="AE585" s="978"/>
      <c r="AF585" s="978"/>
      <c r="AG585" s="978"/>
      <c r="AH585" s="978"/>
      <c r="AI585" s="978"/>
    </row>
    <row r="586" spans="16:35">
      <c r="P586" s="978"/>
      <c r="Q586" s="978"/>
      <c r="R586" s="978"/>
      <c r="U586" s="978"/>
      <c r="V586" s="1146"/>
      <c r="W586" s="978"/>
      <c r="X586" s="1139"/>
      <c r="AC586" t="s">
        <v>1583</v>
      </c>
      <c r="AE586" s="978"/>
      <c r="AF586" s="978"/>
      <c r="AG586" s="978"/>
      <c r="AH586" s="978"/>
      <c r="AI586" s="978"/>
    </row>
    <row r="587" spans="16:35">
      <c r="P587" s="978"/>
      <c r="Q587" s="978"/>
      <c r="R587" s="978"/>
      <c r="U587" s="978"/>
      <c r="V587" s="1146"/>
      <c r="W587" s="978"/>
      <c r="X587" s="1139"/>
      <c r="AC587" t="s">
        <v>1583</v>
      </c>
      <c r="AE587" s="978"/>
      <c r="AF587" s="978"/>
      <c r="AG587" s="978"/>
      <c r="AH587" s="978"/>
      <c r="AI587" s="978"/>
    </row>
    <row r="588" spans="16:35">
      <c r="P588" s="978"/>
      <c r="Q588" s="978"/>
      <c r="R588" s="978"/>
      <c r="U588" s="978"/>
      <c r="V588" s="1146"/>
      <c r="W588" s="978"/>
      <c r="X588" s="1139"/>
      <c r="AC588" t="s">
        <v>1583</v>
      </c>
      <c r="AE588" s="978"/>
      <c r="AF588" s="978"/>
      <c r="AG588" s="978"/>
      <c r="AH588" s="978"/>
      <c r="AI588" s="978"/>
    </row>
    <row r="589" spans="16:35">
      <c r="P589" s="978"/>
      <c r="Q589" s="978"/>
      <c r="R589" s="978"/>
      <c r="U589" s="978"/>
      <c r="V589" s="1146"/>
      <c r="W589" s="978"/>
      <c r="X589" s="1139"/>
      <c r="AC589" t="s">
        <v>1583</v>
      </c>
      <c r="AE589" s="978"/>
      <c r="AF589" s="978"/>
      <c r="AG589" s="978"/>
      <c r="AH589" s="978"/>
      <c r="AI589" s="978"/>
    </row>
    <row r="590" spans="16:35">
      <c r="P590" s="978"/>
      <c r="Q590" s="978"/>
      <c r="R590" s="978"/>
      <c r="U590" s="978"/>
      <c r="V590" s="1146"/>
      <c r="W590" s="978"/>
      <c r="X590" s="1139"/>
      <c r="AC590" t="s">
        <v>1583</v>
      </c>
      <c r="AE590" s="978"/>
      <c r="AF590" s="978"/>
      <c r="AG590" s="978"/>
      <c r="AH590" s="978"/>
      <c r="AI590" s="978"/>
    </row>
    <row r="591" spans="16:35">
      <c r="P591" s="978"/>
      <c r="Q591" s="978"/>
      <c r="R591" s="978"/>
      <c r="U591" s="978"/>
      <c r="V591" s="1146"/>
      <c r="W591" s="978"/>
      <c r="X591" s="1139"/>
      <c r="AC591" t="s">
        <v>1583</v>
      </c>
      <c r="AE591" s="978"/>
      <c r="AF591" s="978"/>
      <c r="AG591" s="978"/>
      <c r="AH591" s="978"/>
      <c r="AI591" s="978"/>
    </row>
    <row r="592" spans="16:35">
      <c r="P592" s="978"/>
      <c r="Q592" s="978"/>
      <c r="R592" s="978"/>
      <c r="U592" s="978"/>
      <c r="V592" s="1146"/>
      <c r="W592" s="978"/>
      <c r="X592" s="1139"/>
      <c r="AC592" t="s">
        <v>1583</v>
      </c>
      <c r="AE592" s="978"/>
      <c r="AF592" s="978"/>
      <c r="AG592" s="978"/>
      <c r="AH592" s="978"/>
      <c r="AI592" s="978"/>
    </row>
    <row r="593" spans="16:35">
      <c r="P593" s="978"/>
      <c r="Q593" s="978"/>
      <c r="R593" s="978"/>
      <c r="U593" s="978"/>
      <c r="V593" s="1146"/>
      <c r="W593" s="978"/>
      <c r="X593" s="1139"/>
      <c r="AC593" t="s">
        <v>1583</v>
      </c>
      <c r="AE593" s="978"/>
      <c r="AF593" s="978"/>
      <c r="AG593" s="978"/>
      <c r="AH593" s="978"/>
      <c r="AI593" s="978"/>
    </row>
    <row r="594" spans="16:35">
      <c r="P594" s="978"/>
      <c r="Q594" s="978"/>
      <c r="R594" s="978"/>
      <c r="U594" s="978"/>
      <c r="V594" s="1146"/>
      <c r="W594" s="978"/>
      <c r="X594" s="1139"/>
      <c r="AC594" t="s">
        <v>1583</v>
      </c>
      <c r="AE594" s="978"/>
      <c r="AF594" s="978"/>
      <c r="AG594" s="978"/>
      <c r="AH594" s="978"/>
      <c r="AI594" s="978"/>
    </row>
    <row r="595" spans="16:35">
      <c r="P595" s="978"/>
      <c r="Q595" s="978"/>
      <c r="R595" s="978"/>
      <c r="U595" s="978"/>
      <c r="V595" s="1146"/>
      <c r="W595" s="978"/>
      <c r="X595" s="1139"/>
      <c r="AC595" t="s">
        <v>1583</v>
      </c>
      <c r="AE595" s="978"/>
      <c r="AF595" s="978"/>
      <c r="AG595" s="978"/>
      <c r="AH595" s="978"/>
      <c r="AI595" s="978"/>
    </row>
    <row r="596" spans="16:35">
      <c r="P596" s="978"/>
      <c r="Q596" s="978"/>
      <c r="R596" s="978"/>
      <c r="U596" s="978"/>
      <c r="V596" s="1146"/>
      <c r="W596" s="978"/>
      <c r="X596" s="1139"/>
      <c r="AC596" t="s">
        <v>1583</v>
      </c>
      <c r="AE596" s="978"/>
      <c r="AF596" s="978"/>
      <c r="AG596" s="978"/>
      <c r="AH596" s="978"/>
      <c r="AI596" s="978"/>
    </row>
    <row r="597" spans="16:35">
      <c r="P597" s="978"/>
      <c r="Q597" s="978"/>
      <c r="R597" s="978"/>
      <c r="U597" s="978"/>
      <c r="V597" s="1146"/>
      <c r="W597" s="978"/>
      <c r="X597" s="1139"/>
      <c r="AC597" t="s">
        <v>1583</v>
      </c>
      <c r="AE597" s="978"/>
      <c r="AF597" s="978"/>
      <c r="AG597" s="978"/>
      <c r="AH597" s="978"/>
      <c r="AI597" s="978"/>
    </row>
    <row r="598" spans="16:35">
      <c r="P598" s="978"/>
      <c r="Q598" s="978"/>
      <c r="R598" s="978"/>
      <c r="U598" s="978"/>
      <c r="V598" s="1146"/>
      <c r="W598" s="978"/>
      <c r="X598" s="1139"/>
      <c r="AC598" t="s">
        <v>1583</v>
      </c>
      <c r="AE598" s="978"/>
      <c r="AF598" s="978"/>
      <c r="AG598" s="978"/>
      <c r="AH598" s="978"/>
      <c r="AI598" s="978"/>
    </row>
    <row r="599" spans="16:35">
      <c r="P599" s="978"/>
      <c r="Q599" s="978"/>
      <c r="R599" s="978"/>
      <c r="U599" s="978"/>
      <c r="V599" s="1146"/>
      <c r="W599" s="978"/>
      <c r="X599" s="1139"/>
      <c r="AC599" t="s">
        <v>1583</v>
      </c>
      <c r="AE599" s="978"/>
      <c r="AF599" s="978"/>
      <c r="AG599" s="978"/>
      <c r="AH599" s="978"/>
      <c r="AI599" s="978"/>
    </row>
    <row r="600" spans="16:35">
      <c r="P600" s="978"/>
      <c r="Q600" s="978"/>
      <c r="R600" s="978"/>
      <c r="U600" s="978"/>
      <c r="V600" s="1146"/>
      <c r="W600" s="978"/>
      <c r="X600" s="1139"/>
      <c r="AC600" t="s">
        <v>1583</v>
      </c>
      <c r="AE600" s="978"/>
      <c r="AF600" s="978"/>
      <c r="AG600" s="978"/>
      <c r="AH600" s="978"/>
      <c r="AI600" s="978"/>
    </row>
    <row r="601" spans="16:35">
      <c r="P601" s="978"/>
      <c r="Q601" s="978"/>
      <c r="R601" s="978"/>
      <c r="U601" s="978"/>
      <c r="V601" s="1146"/>
      <c r="W601" s="978"/>
      <c r="X601" s="1139"/>
      <c r="AC601" t="s">
        <v>1583</v>
      </c>
      <c r="AE601" s="978"/>
      <c r="AF601" s="978"/>
      <c r="AG601" s="978"/>
      <c r="AH601" s="978"/>
      <c r="AI601" s="978"/>
    </row>
    <row r="602" spans="16:35">
      <c r="P602" s="978"/>
      <c r="Q602" s="978"/>
      <c r="R602" s="978"/>
      <c r="U602" s="978"/>
      <c r="V602" s="1146"/>
      <c r="W602" s="978"/>
      <c r="X602" s="1139"/>
      <c r="AC602" t="s">
        <v>1583</v>
      </c>
      <c r="AE602" s="978"/>
      <c r="AF602" s="978"/>
      <c r="AG602" s="978"/>
      <c r="AH602" s="978"/>
      <c r="AI602" s="978"/>
    </row>
    <row r="603" spans="16:35">
      <c r="P603" s="978"/>
      <c r="Q603" s="978"/>
      <c r="R603" s="978"/>
      <c r="U603" s="978"/>
      <c r="V603" s="1146"/>
      <c r="W603" s="978"/>
      <c r="X603" s="1139"/>
      <c r="AC603" t="s">
        <v>1583</v>
      </c>
      <c r="AE603" s="978"/>
      <c r="AF603" s="978"/>
      <c r="AG603" s="978"/>
      <c r="AH603" s="978"/>
      <c r="AI603" s="978"/>
    </row>
    <row r="604" spans="16:35">
      <c r="P604" s="978"/>
      <c r="Q604" s="978"/>
      <c r="R604" s="978"/>
      <c r="U604" s="978"/>
      <c r="V604" s="1146"/>
      <c r="W604" s="978"/>
      <c r="X604" s="1139"/>
      <c r="AC604" t="s">
        <v>1583</v>
      </c>
      <c r="AE604" s="978"/>
      <c r="AF604" s="978"/>
      <c r="AG604" s="978"/>
      <c r="AH604" s="978"/>
      <c r="AI604" s="978"/>
    </row>
    <row r="605" spans="16:35">
      <c r="P605" s="978"/>
      <c r="Q605" s="978"/>
      <c r="R605" s="978"/>
      <c r="U605" s="978"/>
      <c r="V605" s="1146"/>
      <c r="W605" s="978"/>
      <c r="X605" s="1139"/>
      <c r="AC605" t="s">
        <v>1583</v>
      </c>
      <c r="AE605" s="978"/>
      <c r="AF605" s="978"/>
      <c r="AG605" s="978"/>
      <c r="AH605" s="978"/>
      <c r="AI605" s="978"/>
    </row>
    <row r="606" spans="16:35">
      <c r="P606" s="978"/>
      <c r="Q606" s="978"/>
      <c r="R606" s="978"/>
      <c r="U606" s="978"/>
      <c r="V606" s="1146"/>
      <c r="W606" s="978"/>
      <c r="X606" s="1139"/>
      <c r="AC606" t="s">
        <v>1583</v>
      </c>
      <c r="AE606" s="978"/>
      <c r="AF606" s="978"/>
      <c r="AG606" s="978"/>
      <c r="AH606" s="978"/>
      <c r="AI606" s="978"/>
    </row>
    <row r="607" spans="16:35">
      <c r="P607" s="978"/>
      <c r="Q607" s="978"/>
      <c r="R607" s="978"/>
      <c r="U607" s="978"/>
      <c r="V607" s="1146"/>
      <c r="W607" s="978"/>
      <c r="X607" s="1139"/>
      <c r="AC607" t="s">
        <v>1583</v>
      </c>
      <c r="AE607" s="978"/>
      <c r="AF607" s="978"/>
      <c r="AG607" s="978"/>
      <c r="AH607" s="978"/>
      <c r="AI607" s="978"/>
    </row>
    <row r="608" spans="16:35">
      <c r="P608" s="978"/>
      <c r="Q608" s="978"/>
      <c r="R608" s="978"/>
      <c r="U608" s="978"/>
      <c r="V608" s="1146"/>
      <c r="W608" s="978"/>
      <c r="X608" s="1139"/>
      <c r="AC608" t="s">
        <v>1583</v>
      </c>
      <c r="AE608" s="978"/>
      <c r="AF608" s="978"/>
      <c r="AG608" s="978"/>
      <c r="AH608" s="978"/>
      <c r="AI608" s="978"/>
    </row>
    <row r="609" spans="16:35">
      <c r="P609" s="978"/>
      <c r="Q609" s="978"/>
      <c r="R609" s="978"/>
      <c r="U609" s="978"/>
      <c r="V609" s="1146"/>
      <c r="W609" s="978"/>
      <c r="X609" s="1139"/>
      <c r="AC609" t="s">
        <v>1583</v>
      </c>
      <c r="AE609" s="978"/>
      <c r="AF609" s="978"/>
      <c r="AG609" s="978"/>
      <c r="AH609" s="978"/>
      <c r="AI609" s="978"/>
    </row>
    <row r="610" spans="16:35">
      <c r="P610" s="978"/>
      <c r="Q610" s="978"/>
      <c r="R610" s="978"/>
      <c r="U610" s="978"/>
      <c r="V610" s="1146"/>
      <c r="W610" s="978"/>
      <c r="X610" s="1139"/>
      <c r="AC610" t="s">
        <v>1583</v>
      </c>
      <c r="AE610" s="978"/>
      <c r="AF610" s="978"/>
      <c r="AG610" s="978"/>
      <c r="AH610" s="978"/>
      <c r="AI610" s="978"/>
    </row>
    <row r="611" spans="16:35">
      <c r="P611" s="978"/>
      <c r="Q611" s="978"/>
      <c r="R611" s="978"/>
      <c r="U611" s="978"/>
      <c r="V611" s="1146"/>
      <c r="W611" s="978"/>
      <c r="X611" s="1139"/>
      <c r="AC611" t="s">
        <v>1583</v>
      </c>
      <c r="AE611" s="978"/>
      <c r="AF611" s="978"/>
      <c r="AG611" s="978"/>
      <c r="AH611" s="978"/>
      <c r="AI611" s="978"/>
    </row>
    <row r="612" spans="16:35">
      <c r="P612" s="978"/>
      <c r="Q612" s="978"/>
      <c r="R612" s="978"/>
      <c r="U612" s="978"/>
      <c r="V612" s="1146"/>
      <c r="W612" s="978"/>
      <c r="X612" s="1139"/>
      <c r="AC612" t="s">
        <v>1583</v>
      </c>
      <c r="AE612" s="978"/>
      <c r="AF612" s="978"/>
      <c r="AG612" s="978"/>
      <c r="AH612" s="978"/>
      <c r="AI612" s="978"/>
    </row>
    <row r="613" spans="16:35">
      <c r="P613" s="978"/>
      <c r="Q613" s="978"/>
      <c r="R613" s="978"/>
      <c r="U613" s="978"/>
      <c r="V613" s="1146"/>
      <c r="W613" s="978"/>
      <c r="X613" s="1139"/>
      <c r="AC613" t="s">
        <v>1583</v>
      </c>
      <c r="AE613" s="978"/>
      <c r="AF613" s="978"/>
      <c r="AG613" s="978"/>
      <c r="AH613" s="978"/>
      <c r="AI613" s="978"/>
    </row>
    <row r="614" spans="16:35">
      <c r="P614" s="978"/>
      <c r="Q614" s="978"/>
      <c r="R614" s="978"/>
      <c r="U614" s="978"/>
      <c r="V614" s="1146"/>
      <c r="W614" s="978"/>
      <c r="X614" s="1139"/>
      <c r="AC614" t="s">
        <v>1583</v>
      </c>
      <c r="AE614" s="978"/>
      <c r="AF614" s="978"/>
      <c r="AG614" s="978"/>
      <c r="AH614" s="978"/>
      <c r="AI614" s="978"/>
    </row>
    <row r="615" spans="16:35">
      <c r="P615" s="978"/>
      <c r="Q615" s="978"/>
      <c r="R615" s="978"/>
      <c r="U615" s="978"/>
      <c r="V615" s="1146"/>
      <c r="W615" s="978"/>
      <c r="X615" s="1139"/>
      <c r="AC615" t="s">
        <v>1583</v>
      </c>
      <c r="AE615" s="978"/>
      <c r="AF615" s="978"/>
      <c r="AG615" s="978"/>
      <c r="AH615" s="978"/>
      <c r="AI615" s="978"/>
    </row>
    <row r="616" spans="16:35">
      <c r="P616" s="978"/>
      <c r="Q616" s="978"/>
      <c r="R616" s="978"/>
      <c r="U616" s="978"/>
      <c r="V616" s="1146"/>
      <c r="W616" s="978"/>
      <c r="X616" s="1139"/>
      <c r="AC616" t="s">
        <v>1583</v>
      </c>
      <c r="AE616" s="978"/>
      <c r="AF616" s="978"/>
      <c r="AG616" s="978"/>
      <c r="AH616" s="978"/>
      <c r="AI616" s="978"/>
    </row>
    <row r="617" spans="16:35">
      <c r="P617" s="978"/>
      <c r="Q617" s="978"/>
      <c r="R617" s="978"/>
      <c r="U617" s="978"/>
      <c r="V617" s="1146"/>
      <c r="W617" s="978"/>
      <c r="X617" s="1139"/>
      <c r="AC617" t="s">
        <v>1583</v>
      </c>
      <c r="AE617" s="978"/>
      <c r="AF617" s="978"/>
      <c r="AG617" s="978"/>
      <c r="AH617" s="978"/>
      <c r="AI617" s="978"/>
    </row>
    <row r="618" spans="16:35">
      <c r="P618" s="978"/>
      <c r="Q618" s="978"/>
      <c r="R618" s="978"/>
      <c r="U618" s="978"/>
      <c r="V618" s="1146"/>
      <c r="W618" s="978"/>
      <c r="X618" s="1139"/>
      <c r="AC618" t="s">
        <v>1583</v>
      </c>
      <c r="AE618" s="978"/>
      <c r="AF618" s="978"/>
      <c r="AG618" s="978"/>
      <c r="AH618" s="978"/>
      <c r="AI618" s="978"/>
    </row>
    <row r="619" spans="16:35">
      <c r="P619" s="978"/>
      <c r="Q619" s="978"/>
      <c r="R619" s="978"/>
      <c r="U619" s="978"/>
      <c r="V619" s="1146"/>
      <c r="W619" s="978"/>
      <c r="X619" s="1139"/>
      <c r="AC619" t="s">
        <v>1583</v>
      </c>
      <c r="AE619" s="978"/>
      <c r="AF619" s="978"/>
      <c r="AG619" s="978"/>
      <c r="AH619" s="978"/>
      <c r="AI619" s="978"/>
    </row>
    <row r="620" spans="16:35">
      <c r="P620" s="978"/>
      <c r="Q620" s="978"/>
      <c r="R620" s="978"/>
      <c r="U620" s="978"/>
      <c r="V620" s="1146"/>
      <c r="W620" s="978"/>
      <c r="X620" s="1139"/>
      <c r="AC620" t="s">
        <v>1583</v>
      </c>
      <c r="AE620" s="978"/>
      <c r="AF620" s="978"/>
      <c r="AG620" s="978"/>
      <c r="AH620" s="978"/>
      <c r="AI620" s="978"/>
    </row>
    <row r="621" spans="16:35">
      <c r="P621" s="978"/>
      <c r="Q621" s="978"/>
      <c r="R621" s="978"/>
      <c r="U621" s="978"/>
      <c r="V621" s="1146"/>
      <c r="W621" s="978"/>
      <c r="X621" s="1139"/>
      <c r="AC621" t="s">
        <v>1583</v>
      </c>
      <c r="AE621" s="978"/>
      <c r="AF621" s="978"/>
      <c r="AG621" s="978"/>
      <c r="AH621" s="978"/>
      <c r="AI621" s="978"/>
    </row>
    <row r="622" spans="16:35">
      <c r="P622" s="978"/>
      <c r="Q622" s="978"/>
      <c r="R622" s="978"/>
      <c r="U622" s="978"/>
      <c r="V622" s="1146"/>
      <c r="W622" s="978"/>
      <c r="X622" s="1139"/>
      <c r="AC622" t="s">
        <v>1583</v>
      </c>
      <c r="AE622" s="978"/>
      <c r="AF622" s="978"/>
      <c r="AG622" s="978"/>
      <c r="AH622" s="978"/>
      <c r="AI622" s="978"/>
    </row>
    <row r="623" spans="16:35">
      <c r="P623" s="978"/>
      <c r="Q623" s="978"/>
      <c r="R623" s="978"/>
      <c r="U623" s="978"/>
      <c r="V623" s="1146"/>
      <c r="W623" s="978"/>
      <c r="X623" s="1139"/>
      <c r="AC623" t="s">
        <v>1583</v>
      </c>
      <c r="AE623" s="978"/>
      <c r="AF623" s="978"/>
      <c r="AG623" s="978"/>
      <c r="AH623" s="978"/>
      <c r="AI623" s="978"/>
    </row>
    <row r="624" spans="16:35">
      <c r="P624" s="978"/>
      <c r="Q624" s="978"/>
      <c r="R624" s="978"/>
      <c r="U624" s="978"/>
      <c r="V624" s="1146"/>
      <c r="W624" s="978"/>
      <c r="X624" s="1139"/>
      <c r="AC624" t="s">
        <v>1583</v>
      </c>
      <c r="AE624" s="978"/>
      <c r="AF624" s="978"/>
      <c r="AG624" s="978"/>
      <c r="AH624" s="978"/>
      <c r="AI624" s="978"/>
    </row>
    <row r="625" spans="16:35">
      <c r="P625" s="978"/>
      <c r="Q625" s="978"/>
      <c r="R625" s="978"/>
      <c r="U625" s="978"/>
      <c r="V625" s="1146"/>
      <c r="W625" s="978"/>
      <c r="X625" s="1139"/>
      <c r="AC625" t="s">
        <v>1583</v>
      </c>
      <c r="AE625" s="978"/>
      <c r="AF625" s="978"/>
      <c r="AG625" s="978"/>
      <c r="AH625" s="978"/>
      <c r="AI625" s="978"/>
    </row>
    <row r="626" spans="16:35">
      <c r="P626" s="978"/>
      <c r="Q626" s="978"/>
      <c r="R626" s="978"/>
      <c r="U626" s="978"/>
      <c r="V626" s="1146"/>
      <c r="W626" s="978"/>
      <c r="X626" s="1139"/>
      <c r="AC626" t="s">
        <v>1583</v>
      </c>
      <c r="AE626" s="978"/>
      <c r="AF626" s="978"/>
      <c r="AG626" s="978"/>
      <c r="AH626" s="978"/>
      <c r="AI626" s="978"/>
    </row>
    <row r="627" spans="16:35">
      <c r="P627" s="978"/>
      <c r="Q627" s="978"/>
      <c r="R627" s="978"/>
      <c r="U627" s="978"/>
      <c r="V627" s="1146"/>
      <c r="W627" s="978"/>
      <c r="X627" s="1139"/>
      <c r="AC627" t="s">
        <v>1583</v>
      </c>
      <c r="AE627" s="978"/>
      <c r="AF627" s="978"/>
      <c r="AG627" s="978"/>
      <c r="AH627" s="978"/>
      <c r="AI627" s="978"/>
    </row>
    <row r="628" spans="16:35">
      <c r="P628" s="978"/>
      <c r="Q628" s="978"/>
      <c r="R628" s="978"/>
      <c r="U628" s="978"/>
      <c r="V628" s="1146"/>
      <c r="W628" s="978"/>
      <c r="X628" s="1139"/>
      <c r="AC628" t="s">
        <v>1583</v>
      </c>
      <c r="AE628" s="978"/>
      <c r="AF628" s="978"/>
      <c r="AG628" s="978"/>
      <c r="AH628" s="978"/>
      <c r="AI628" s="978"/>
    </row>
    <row r="629" spans="16:35">
      <c r="P629" s="978"/>
      <c r="Q629" s="978"/>
      <c r="R629" s="978"/>
      <c r="U629" s="978"/>
      <c r="V629" s="1146"/>
      <c r="W629" s="978"/>
      <c r="X629" s="1139"/>
      <c r="AC629" t="s">
        <v>1583</v>
      </c>
      <c r="AE629" s="978"/>
      <c r="AF629" s="978"/>
      <c r="AG629" s="978"/>
      <c r="AH629" s="978"/>
      <c r="AI629" s="978"/>
    </row>
    <row r="630" spans="16:35">
      <c r="P630" s="978"/>
      <c r="Q630" s="978"/>
      <c r="R630" s="978"/>
      <c r="U630" s="978"/>
      <c r="V630" s="1146"/>
      <c r="W630" s="978"/>
      <c r="X630" s="1139"/>
      <c r="AC630" t="s">
        <v>1583</v>
      </c>
      <c r="AE630" s="978"/>
      <c r="AF630" s="978"/>
      <c r="AG630" s="978"/>
      <c r="AH630" s="978"/>
      <c r="AI630" s="978"/>
    </row>
    <row r="631" spans="16:35">
      <c r="P631" s="978"/>
      <c r="Q631" s="978"/>
      <c r="R631" s="978"/>
      <c r="U631" s="978"/>
      <c r="V631" s="1146"/>
      <c r="W631" s="978"/>
      <c r="X631" s="1139"/>
      <c r="AC631" t="s">
        <v>1583</v>
      </c>
      <c r="AE631" s="978"/>
      <c r="AF631" s="978"/>
      <c r="AG631" s="978"/>
      <c r="AH631" s="978"/>
      <c r="AI631" s="978"/>
    </row>
    <row r="632" spans="16:35">
      <c r="P632" s="978"/>
      <c r="Q632" s="978"/>
      <c r="R632" s="978"/>
      <c r="U632" s="978"/>
      <c r="V632" s="1146"/>
      <c r="W632" s="978"/>
      <c r="X632" s="1139"/>
      <c r="AC632" t="s">
        <v>1583</v>
      </c>
      <c r="AE632" s="978"/>
      <c r="AF632" s="978"/>
      <c r="AG632" s="978"/>
      <c r="AH632" s="978"/>
      <c r="AI632" s="978"/>
    </row>
    <row r="633" spans="16:35">
      <c r="P633" s="978"/>
      <c r="Q633" s="978"/>
      <c r="R633" s="978"/>
      <c r="U633" s="978"/>
      <c r="V633" s="1146"/>
      <c r="W633" s="978"/>
      <c r="X633" s="1139"/>
      <c r="AC633" t="s">
        <v>1583</v>
      </c>
      <c r="AE633" s="978"/>
      <c r="AF633" s="978"/>
      <c r="AG633" s="978"/>
      <c r="AH633" s="978"/>
      <c r="AI633" s="978"/>
    </row>
    <row r="634" spans="16:35">
      <c r="P634" s="978"/>
      <c r="Q634" s="978"/>
      <c r="R634" s="978"/>
      <c r="U634" s="978"/>
      <c r="V634" s="1146"/>
      <c r="W634" s="978"/>
      <c r="X634" s="1139"/>
      <c r="AC634" t="s">
        <v>1583</v>
      </c>
      <c r="AE634" s="978"/>
      <c r="AF634" s="978"/>
      <c r="AG634" s="978"/>
      <c r="AH634" s="978"/>
      <c r="AI634" s="978"/>
    </row>
    <row r="635" spans="16:35">
      <c r="P635" s="978"/>
      <c r="Q635" s="978"/>
      <c r="R635" s="978"/>
      <c r="U635" s="978"/>
      <c r="V635" s="1146"/>
      <c r="W635" s="978"/>
      <c r="X635" s="1139"/>
      <c r="AC635" t="s">
        <v>1583</v>
      </c>
      <c r="AE635" s="978"/>
      <c r="AF635" s="978"/>
      <c r="AG635" s="978"/>
      <c r="AH635" s="978"/>
      <c r="AI635" s="978"/>
    </row>
    <row r="636" spans="16:35">
      <c r="P636" s="978"/>
      <c r="Q636" s="978"/>
      <c r="R636" s="978"/>
      <c r="U636" s="978"/>
      <c r="V636" s="1146"/>
      <c r="W636" s="978"/>
      <c r="X636" s="1139"/>
      <c r="AC636" t="s">
        <v>1583</v>
      </c>
      <c r="AE636" s="978"/>
      <c r="AF636" s="978"/>
      <c r="AG636" s="978"/>
      <c r="AH636" s="978"/>
      <c r="AI636" s="978"/>
    </row>
    <row r="637" spans="16:35">
      <c r="P637" s="978"/>
      <c r="Q637" s="978"/>
      <c r="R637" s="978"/>
      <c r="U637" s="978"/>
      <c r="V637" s="1146"/>
      <c r="W637" s="978"/>
      <c r="X637" s="1139"/>
      <c r="AC637" t="s">
        <v>1583</v>
      </c>
      <c r="AE637" s="978"/>
      <c r="AF637" s="978"/>
      <c r="AG637" s="978"/>
      <c r="AH637" s="978"/>
      <c r="AI637" s="978"/>
    </row>
    <row r="638" spans="16:35">
      <c r="P638" s="978"/>
      <c r="Q638" s="978"/>
      <c r="R638" s="978"/>
      <c r="U638" s="978"/>
      <c r="V638" s="1146"/>
      <c r="W638" s="978"/>
      <c r="X638" s="1139"/>
      <c r="AC638" t="s">
        <v>1583</v>
      </c>
      <c r="AE638" s="978"/>
      <c r="AF638" s="978"/>
      <c r="AG638" s="978"/>
      <c r="AH638" s="978"/>
      <c r="AI638" s="978"/>
    </row>
    <row r="639" spans="16:35">
      <c r="P639" s="978"/>
      <c r="Q639" s="978"/>
      <c r="R639" s="978"/>
      <c r="U639" s="978"/>
      <c r="V639" s="1146"/>
      <c r="W639" s="978"/>
      <c r="X639" s="1139"/>
      <c r="AC639" t="s">
        <v>1583</v>
      </c>
      <c r="AE639" s="978"/>
      <c r="AF639" s="978"/>
      <c r="AG639" s="978"/>
      <c r="AH639" s="978"/>
      <c r="AI639" s="978"/>
    </row>
    <row r="640" spans="16:35">
      <c r="P640" s="978"/>
      <c r="Q640" s="978"/>
      <c r="R640" s="978"/>
      <c r="U640" s="978"/>
      <c r="V640" s="1146"/>
      <c r="W640" s="978"/>
      <c r="X640" s="1139"/>
      <c r="AC640" t="s">
        <v>1583</v>
      </c>
      <c r="AE640" s="978"/>
      <c r="AF640" s="978"/>
      <c r="AG640" s="978"/>
      <c r="AH640" s="978"/>
      <c r="AI640" s="978"/>
    </row>
    <row r="641" spans="16:35">
      <c r="P641" s="978"/>
      <c r="Q641" s="978"/>
      <c r="R641" s="978"/>
      <c r="U641" s="978"/>
      <c r="V641" s="1146"/>
      <c r="W641" s="978"/>
      <c r="X641" s="1139"/>
      <c r="AC641" t="s">
        <v>1583</v>
      </c>
      <c r="AE641" s="978"/>
      <c r="AF641" s="978"/>
      <c r="AG641" s="978"/>
      <c r="AH641" s="978"/>
      <c r="AI641" s="978"/>
    </row>
    <row r="642" spans="16:35">
      <c r="P642" s="978"/>
      <c r="Q642" s="978"/>
      <c r="R642" s="978"/>
      <c r="U642" s="978"/>
      <c r="V642" s="1146"/>
      <c r="W642" s="978"/>
      <c r="X642" s="1139"/>
      <c r="AC642" t="s">
        <v>1583</v>
      </c>
      <c r="AE642" s="978"/>
      <c r="AF642" s="978"/>
      <c r="AG642" s="978"/>
      <c r="AH642" s="978"/>
      <c r="AI642" s="978"/>
    </row>
    <row r="643" spans="16:35">
      <c r="P643" s="978"/>
      <c r="Q643" s="978"/>
      <c r="R643" s="978"/>
      <c r="U643" s="978"/>
      <c r="V643" s="1146"/>
      <c r="W643" s="978"/>
      <c r="X643" s="1139"/>
      <c r="AC643" t="s">
        <v>1583</v>
      </c>
      <c r="AE643" s="978"/>
      <c r="AF643" s="978"/>
      <c r="AG643" s="978"/>
      <c r="AH643" s="978"/>
      <c r="AI643" s="978"/>
    </row>
    <row r="644" spans="16:35">
      <c r="P644" s="978"/>
      <c r="Q644" s="978"/>
      <c r="R644" s="978"/>
      <c r="U644" s="978"/>
      <c r="V644" s="1146"/>
      <c r="W644" s="978"/>
      <c r="X644" s="1139"/>
      <c r="AC644" t="s">
        <v>1583</v>
      </c>
      <c r="AE644" s="978"/>
      <c r="AF644" s="978"/>
      <c r="AG644" s="978"/>
      <c r="AH644" s="978"/>
      <c r="AI644" s="978"/>
    </row>
    <row r="645" spans="16:35">
      <c r="P645" s="978"/>
      <c r="Q645" s="978"/>
      <c r="R645" s="978"/>
      <c r="U645" s="978"/>
      <c r="V645" s="1146"/>
      <c r="W645" s="978"/>
      <c r="X645" s="1139"/>
      <c r="AC645" t="s">
        <v>1583</v>
      </c>
      <c r="AE645" s="978"/>
      <c r="AF645" s="978"/>
      <c r="AG645" s="978"/>
      <c r="AH645" s="978"/>
      <c r="AI645" s="978"/>
    </row>
    <row r="646" spans="16:35">
      <c r="P646" s="978"/>
      <c r="Q646" s="978"/>
      <c r="R646" s="978"/>
      <c r="U646" s="978"/>
      <c r="V646" s="1146"/>
      <c r="W646" s="978"/>
      <c r="X646" s="1139"/>
      <c r="AC646" t="s">
        <v>1583</v>
      </c>
      <c r="AE646" s="978"/>
      <c r="AF646" s="978"/>
      <c r="AG646" s="978"/>
      <c r="AH646" s="978"/>
      <c r="AI646" s="978"/>
    </row>
    <row r="647" spans="16:35">
      <c r="P647" s="978"/>
      <c r="Q647" s="978"/>
      <c r="R647" s="978"/>
      <c r="U647" s="978"/>
      <c r="V647" s="1146"/>
      <c r="W647" s="978"/>
      <c r="X647" s="1139"/>
      <c r="AC647" t="s">
        <v>1583</v>
      </c>
      <c r="AE647" s="978"/>
      <c r="AF647" s="978"/>
      <c r="AG647" s="978"/>
      <c r="AH647" s="978"/>
      <c r="AI647" s="978"/>
    </row>
    <row r="648" spans="16:35">
      <c r="P648" s="978"/>
      <c r="Q648" s="978"/>
      <c r="R648" s="978"/>
      <c r="U648" s="978"/>
      <c r="V648" s="1146"/>
      <c r="W648" s="978"/>
      <c r="X648" s="1139"/>
      <c r="AC648" t="s">
        <v>1583</v>
      </c>
      <c r="AE648" s="978"/>
      <c r="AF648" s="978"/>
      <c r="AG648" s="978"/>
      <c r="AH648" s="978"/>
      <c r="AI648" s="978"/>
    </row>
    <row r="649" spans="16:35">
      <c r="P649" s="978"/>
      <c r="Q649" s="978"/>
      <c r="R649" s="978"/>
      <c r="U649" s="978"/>
      <c r="V649" s="1146"/>
      <c r="W649" s="978"/>
      <c r="X649" s="1139"/>
      <c r="AC649" t="s">
        <v>1583</v>
      </c>
      <c r="AE649" s="978"/>
      <c r="AF649" s="978"/>
      <c r="AG649" s="978"/>
      <c r="AH649" s="978"/>
      <c r="AI649" s="978"/>
    </row>
    <row r="650" spans="16:35">
      <c r="P650" s="978"/>
      <c r="Q650" s="978"/>
      <c r="R650" s="978"/>
      <c r="U650" s="978"/>
      <c r="V650" s="1146"/>
      <c r="W650" s="978"/>
      <c r="X650" s="1139"/>
      <c r="AC650" t="s">
        <v>1583</v>
      </c>
      <c r="AE650" s="978"/>
      <c r="AF650" s="978"/>
      <c r="AG650" s="978"/>
      <c r="AH650" s="978"/>
      <c r="AI650" s="978"/>
    </row>
    <row r="651" spans="16:35">
      <c r="P651" s="978"/>
      <c r="Q651" s="978"/>
      <c r="R651" s="978"/>
      <c r="U651" s="978"/>
      <c r="V651" s="1146"/>
      <c r="W651" s="978"/>
      <c r="X651" s="1139"/>
      <c r="AC651" t="s">
        <v>1583</v>
      </c>
      <c r="AE651" s="978"/>
      <c r="AF651" s="978"/>
      <c r="AG651" s="978"/>
      <c r="AH651" s="978"/>
      <c r="AI651" s="978"/>
    </row>
    <row r="652" spans="16:35">
      <c r="P652" s="978"/>
      <c r="Q652" s="978"/>
      <c r="R652" s="978"/>
      <c r="U652" s="978"/>
      <c r="V652" s="1146"/>
      <c r="W652" s="978"/>
      <c r="X652" s="1139"/>
      <c r="AC652" t="s">
        <v>1583</v>
      </c>
      <c r="AE652" s="978"/>
      <c r="AF652" s="978"/>
      <c r="AG652" s="978"/>
      <c r="AH652" s="978"/>
      <c r="AI652" s="978"/>
    </row>
    <row r="653" spans="16:35">
      <c r="P653" s="978"/>
      <c r="Q653" s="978"/>
      <c r="R653" s="978"/>
      <c r="U653" s="978"/>
      <c r="V653" s="1146"/>
      <c r="W653" s="978"/>
      <c r="X653" s="1139"/>
      <c r="AC653" t="s">
        <v>1583</v>
      </c>
      <c r="AE653" s="978"/>
      <c r="AF653" s="978"/>
      <c r="AG653" s="978"/>
      <c r="AH653" s="978"/>
      <c r="AI653" s="978"/>
    </row>
    <row r="654" spans="16:35">
      <c r="P654" s="978"/>
      <c r="Q654" s="978"/>
      <c r="R654" s="978"/>
      <c r="U654" s="978"/>
      <c r="V654" s="1146"/>
      <c r="W654" s="978"/>
      <c r="X654" s="1139"/>
      <c r="AC654" t="s">
        <v>1583</v>
      </c>
      <c r="AE654" s="978"/>
      <c r="AF654" s="978"/>
      <c r="AG654" s="978"/>
      <c r="AH654" s="978"/>
      <c r="AI654" s="978"/>
    </row>
    <row r="655" spans="16:35">
      <c r="P655" s="978"/>
      <c r="Q655" s="978"/>
      <c r="R655" s="978"/>
      <c r="U655" s="978"/>
      <c r="V655" s="1146"/>
      <c r="W655" s="978"/>
      <c r="X655" s="1139"/>
      <c r="AC655" t="s">
        <v>1583</v>
      </c>
      <c r="AE655" s="978"/>
      <c r="AF655" s="978"/>
      <c r="AG655" s="978"/>
      <c r="AH655" s="978"/>
      <c r="AI655" s="978"/>
    </row>
    <row r="656" spans="16:35">
      <c r="P656" s="978"/>
      <c r="Q656" s="978"/>
      <c r="R656" s="978"/>
      <c r="U656" s="978"/>
      <c r="V656" s="1146"/>
      <c r="W656" s="978"/>
      <c r="X656" s="1139"/>
      <c r="AC656" t="s">
        <v>1583</v>
      </c>
      <c r="AE656" s="978"/>
      <c r="AF656" s="978"/>
      <c r="AG656" s="978"/>
      <c r="AH656" s="978"/>
      <c r="AI656" s="978"/>
    </row>
    <row r="657" spans="16:35">
      <c r="P657" s="978"/>
      <c r="Q657" s="978"/>
      <c r="R657" s="978"/>
      <c r="U657" s="978"/>
      <c r="V657" s="1146"/>
      <c r="W657" s="978"/>
      <c r="X657" s="1139"/>
      <c r="AC657" t="s">
        <v>1583</v>
      </c>
      <c r="AE657" s="978"/>
      <c r="AF657" s="978"/>
      <c r="AG657" s="978"/>
      <c r="AH657" s="978"/>
      <c r="AI657" s="978"/>
    </row>
    <row r="658" spans="16:35">
      <c r="P658" s="978"/>
      <c r="Q658" s="978"/>
      <c r="R658" s="978"/>
      <c r="U658" s="978"/>
      <c r="V658" s="1146"/>
      <c r="W658" s="978"/>
      <c r="X658" s="1139"/>
      <c r="AC658" t="s">
        <v>1583</v>
      </c>
      <c r="AE658" s="978"/>
      <c r="AF658" s="978"/>
      <c r="AG658" s="978"/>
      <c r="AH658" s="978"/>
      <c r="AI658" s="978"/>
    </row>
    <row r="659" spans="16:35">
      <c r="P659" s="978"/>
      <c r="Q659" s="978"/>
      <c r="R659" s="978"/>
      <c r="U659" s="978"/>
      <c r="V659" s="1146"/>
      <c r="W659" s="978"/>
      <c r="X659" s="1139"/>
      <c r="AC659" t="s">
        <v>1583</v>
      </c>
      <c r="AE659" s="978"/>
      <c r="AF659" s="978"/>
      <c r="AG659" s="978"/>
      <c r="AH659" s="978"/>
      <c r="AI659" s="978"/>
    </row>
    <row r="660" spans="16:35">
      <c r="P660" s="978"/>
      <c r="Q660" s="978"/>
      <c r="R660" s="978"/>
      <c r="U660" s="978"/>
      <c r="V660" s="1146"/>
      <c r="W660" s="978"/>
      <c r="X660" s="1139"/>
      <c r="AC660" t="s">
        <v>1583</v>
      </c>
      <c r="AE660" s="978"/>
      <c r="AF660" s="978"/>
      <c r="AG660" s="978"/>
      <c r="AH660" s="978"/>
      <c r="AI660" s="978"/>
    </row>
    <row r="661" spans="16:35">
      <c r="P661" s="978"/>
      <c r="Q661" s="978"/>
      <c r="R661" s="978"/>
      <c r="U661" s="978"/>
      <c r="V661" s="1146"/>
      <c r="W661" s="978"/>
      <c r="X661" s="1139"/>
      <c r="AC661" t="s">
        <v>1583</v>
      </c>
      <c r="AE661" s="978"/>
      <c r="AF661" s="978"/>
      <c r="AG661" s="978"/>
      <c r="AH661" s="978"/>
      <c r="AI661" s="978"/>
    </row>
    <row r="662" spans="16:35">
      <c r="P662" s="978"/>
      <c r="Q662" s="978"/>
      <c r="R662" s="978"/>
      <c r="U662" s="978"/>
      <c r="V662" s="1146"/>
      <c r="W662" s="978"/>
      <c r="X662" s="1139"/>
      <c r="AC662" t="s">
        <v>1583</v>
      </c>
      <c r="AE662" s="978"/>
      <c r="AF662" s="978"/>
      <c r="AG662" s="978"/>
      <c r="AH662" s="978"/>
      <c r="AI662" s="978"/>
    </row>
    <row r="663" spans="16:35">
      <c r="P663" s="978"/>
      <c r="Q663" s="978"/>
      <c r="R663" s="978"/>
      <c r="U663" s="978"/>
      <c r="V663" s="1146"/>
      <c r="W663" s="978"/>
      <c r="X663" s="1139"/>
      <c r="AC663" t="s">
        <v>1583</v>
      </c>
      <c r="AE663" s="978"/>
      <c r="AF663" s="978"/>
      <c r="AG663" s="978"/>
      <c r="AH663" s="978"/>
      <c r="AI663" s="978"/>
    </row>
    <row r="664" spans="16:35">
      <c r="P664" s="978"/>
      <c r="Q664" s="978"/>
      <c r="R664" s="978"/>
      <c r="U664" s="978"/>
      <c r="V664" s="1146"/>
      <c r="W664" s="978"/>
      <c r="X664" s="1139"/>
      <c r="AC664" t="s">
        <v>1583</v>
      </c>
      <c r="AE664" s="978"/>
      <c r="AF664" s="978"/>
      <c r="AG664" s="978"/>
      <c r="AH664" s="978"/>
      <c r="AI664" s="978"/>
    </row>
    <row r="665" spans="16:35">
      <c r="P665" s="978"/>
      <c r="Q665" s="978"/>
      <c r="R665" s="978"/>
      <c r="U665" s="978"/>
      <c r="V665" s="1146"/>
      <c r="W665" s="978"/>
      <c r="X665" s="1139"/>
      <c r="AC665" t="s">
        <v>1583</v>
      </c>
      <c r="AE665" s="978"/>
      <c r="AF665" s="978"/>
      <c r="AG665" s="978"/>
      <c r="AH665" s="978"/>
      <c r="AI665" s="978"/>
    </row>
    <row r="666" spans="16:35">
      <c r="P666" s="978"/>
      <c r="Q666" s="978"/>
      <c r="R666" s="978"/>
      <c r="U666" s="978"/>
      <c r="V666" s="1146"/>
      <c r="W666" s="978"/>
      <c r="X666" s="1139"/>
      <c r="AC666" t="s">
        <v>1583</v>
      </c>
      <c r="AE666" s="978"/>
      <c r="AF666" s="978"/>
      <c r="AG666" s="978"/>
      <c r="AH666" s="978"/>
      <c r="AI666" s="978"/>
    </row>
    <row r="667" spans="16:35">
      <c r="P667" s="978"/>
      <c r="Q667" s="978"/>
      <c r="R667" s="978"/>
      <c r="U667" s="978"/>
      <c r="V667" s="1146"/>
      <c r="W667" s="978"/>
      <c r="X667" s="1139"/>
      <c r="AC667" t="s">
        <v>1583</v>
      </c>
      <c r="AE667" s="978"/>
      <c r="AF667" s="978"/>
      <c r="AG667" s="978"/>
      <c r="AH667" s="978"/>
      <c r="AI667" s="978"/>
    </row>
    <row r="668" spans="16:35">
      <c r="P668" s="978"/>
      <c r="Q668" s="978"/>
      <c r="R668" s="978"/>
      <c r="U668" s="978"/>
      <c r="V668" s="1146"/>
      <c r="W668" s="978"/>
      <c r="X668" s="1139"/>
      <c r="AC668" t="s">
        <v>1583</v>
      </c>
      <c r="AE668" s="978"/>
      <c r="AF668" s="978"/>
      <c r="AG668" s="978"/>
      <c r="AH668" s="978"/>
      <c r="AI668" s="978"/>
    </row>
    <row r="669" spans="16:35">
      <c r="P669" s="978"/>
      <c r="Q669" s="978"/>
      <c r="R669" s="978"/>
      <c r="U669" s="978"/>
      <c r="V669" s="1146"/>
      <c r="W669" s="978"/>
      <c r="X669" s="1139"/>
      <c r="AC669" t="s">
        <v>1583</v>
      </c>
      <c r="AE669" s="978"/>
      <c r="AF669" s="978"/>
      <c r="AG669" s="978"/>
      <c r="AH669" s="978"/>
      <c r="AI669" s="978"/>
    </row>
    <row r="670" spans="16:35">
      <c r="P670" s="978"/>
      <c r="Q670" s="978"/>
      <c r="R670" s="978"/>
      <c r="U670" s="978"/>
      <c r="V670" s="1146"/>
      <c r="W670" s="978"/>
      <c r="X670" s="1139"/>
      <c r="AC670" t="s">
        <v>1583</v>
      </c>
      <c r="AE670" s="978"/>
      <c r="AF670" s="978"/>
      <c r="AG670" s="978"/>
      <c r="AH670" s="978"/>
      <c r="AI670" s="978"/>
    </row>
    <row r="671" spans="16:35">
      <c r="P671" s="978"/>
      <c r="Q671" s="978"/>
      <c r="R671" s="978"/>
      <c r="U671" s="978"/>
      <c r="V671" s="1146"/>
      <c r="W671" s="978"/>
      <c r="X671" s="1139"/>
      <c r="AC671" t="s">
        <v>1583</v>
      </c>
      <c r="AE671" s="978"/>
      <c r="AF671" s="978"/>
      <c r="AG671" s="978"/>
      <c r="AH671" s="978"/>
      <c r="AI671" s="978"/>
    </row>
    <row r="672" spans="16:35">
      <c r="P672" s="978"/>
      <c r="Q672" s="978"/>
      <c r="R672" s="978"/>
      <c r="U672" s="978"/>
      <c r="V672" s="1146"/>
      <c r="W672" s="978"/>
      <c r="X672" s="1139"/>
      <c r="AC672" t="s">
        <v>1583</v>
      </c>
      <c r="AE672" s="978"/>
      <c r="AF672" s="978"/>
      <c r="AG672" s="978"/>
      <c r="AH672" s="978"/>
      <c r="AI672" s="978"/>
    </row>
    <row r="673" spans="16:35">
      <c r="P673" s="978"/>
      <c r="Q673" s="978"/>
      <c r="R673" s="978"/>
      <c r="U673" s="978"/>
      <c r="V673" s="1146"/>
      <c r="W673" s="978"/>
      <c r="X673" s="1139"/>
      <c r="AC673" t="s">
        <v>1583</v>
      </c>
      <c r="AE673" s="978"/>
      <c r="AF673" s="978"/>
      <c r="AG673" s="978"/>
      <c r="AH673" s="978"/>
      <c r="AI673" s="978"/>
    </row>
    <row r="674" spans="16:35">
      <c r="P674" s="978"/>
      <c r="Q674" s="978"/>
      <c r="R674" s="978"/>
      <c r="U674" s="978"/>
      <c r="V674" s="1146"/>
      <c r="W674" s="978"/>
      <c r="X674" s="1139"/>
      <c r="AC674" t="s">
        <v>1583</v>
      </c>
      <c r="AE674" s="978"/>
      <c r="AF674" s="978"/>
      <c r="AG674" s="978"/>
      <c r="AH674" s="978"/>
      <c r="AI674" s="978"/>
    </row>
    <row r="675" spans="16:35">
      <c r="P675" s="978"/>
      <c r="Q675" s="978"/>
      <c r="R675" s="978"/>
      <c r="U675" s="978"/>
      <c r="V675" s="1146"/>
      <c r="W675" s="978"/>
      <c r="X675" s="1139"/>
      <c r="AC675" t="s">
        <v>1583</v>
      </c>
      <c r="AE675" s="978"/>
      <c r="AF675" s="978"/>
      <c r="AG675" s="978"/>
      <c r="AH675" s="978"/>
      <c r="AI675" s="978"/>
    </row>
    <row r="676" spans="16:35">
      <c r="P676" s="978"/>
      <c r="Q676" s="978"/>
      <c r="R676" s="978"/>
      <c r="U676" s="978"/>
      <c r="V676" s="1146"/>
      <c r="W676" s="978"/>
      <c r="X676" s="1139"/>
      <c r="AC676" t="s">
        <v>1583</v>
      </c>
      <c r="AE676" s="978"/>
      <c r="AF676" s="978"/>
      <c r="AG676" s="978"/>
      <c r="AH676" s="978"/>
      <c r="AI676" s="978"/>
    </row>
    <row r="677" spans="16:35">
      <c r="P677" s="978"/>
      <c r="Q677" s="978"/>
      <c r="R677" s="978"/>
      <c r="U677" s="978"/>
      <c r="V677" s="1146"/>
      <c r="W677" s="978"/>
      <c r="X677" s="1139"/>
      <c r="AC677" t="s">
        <v>1583</v>
      </c>
      <c r="AE677" s="978"/>
      <c r="AF677" s="978"/>
      <c r="AG677" s="978"/>
      <c r="AH677" s="978"/>
      <c r="AI677" s="978"/>
    </row>
    <row r="678" spans="16:35">
      <c r="P678" s="978"/>
      <c r="Q678" s="978"/>
      <c r="R678" s="978"/>
      <c r="U678" s="978"/>
      <c r="V678" s="1146"/>
      <c r="W678" s="978"/>
      <c r="X678" s="1139"/>
      <c r="AC678" t="s">
        <v>1583</v>
      </c>
      <c r="AE678" s="978"/>
      <c r="AF678" s="978"/>
      <c r="AG678" s="978"/>
      <c r="AH678" s="978"/>
      <c r="AI678" s="978"/>
    </row>
    <row r="679" spans="16:35">
      <c r="P679" s="978"/>
      <c r="Q679" s="978"/>
      <c r="R679" s="978"/>
      <c r="U679" s="978"/>
      <c r="V679" s="1146"/>
      <c r="W679" s="978"/>
      <c r="X679" s="1139"/>
      <c r="AC679" t="s">
        <v>1583</v>
      </c>
      <c r="AE679" s="978"/>
      <c r="AF679" s="978"/>
      <c r="AG679" s="978"/>
      <c r="AH679" s="978"/>
      <c r="AI679" s="978"/>
    </row>
    <row r="680" spans="16:35">
      <c r="P680" s="978"/>
      <c r="Q680" s="978"/>
      <c r="R680" s="978"/>
      <c r="U680" s="978"/>
      <c r="V680" s="1146"/>
      <c r="W680" s="978"/>
      <c r="X680" s="1139"/>
      <c r="AC680" t="s">
        <v>1583</v>
      </c>
      <c r="AE680" s="978"/>
      <c r="AF680" s="978"/>
      <c r="AG680" s="978"/>
      <c r="AH680" s="978"/>
      <c r="AI680" s="978"/>
    </row>
    <row r="681" spans="16:35">
      <c r="P681" s="978"/>
      <c r="Q681" s="978"/>
      <c r="R681" s="978"/>
      <c r="U681" s="978"/>
      <c r="V681" s="1146"/>
      <c r="W681" s="978"/>
      <c r="X681" s="1139"/>
      <c r="AC681" t="s">
        <v>1583</v>
      </c>
      <c r="AE681" s="978"/>
      <c r="AF681" s="978"/>
      <c r="AG681" s="978"/>
      <c r="AH681" s="978"/>
      <c r="AI681" s="978"/>
    </row>
    <row r="682" spans="16:35">
      <c r="P682" s="978"/>
      <c r="Q682" s="978"/>
      <c r="R682" s="978"/>
      <c r="U682" s="978"/>
      <c r="V682" s="1146"/>
      <c r="W682" s="978"/>
      <c r="X682" s="1139"/>
      <c r="AC682" t="s">
        <v>1583</v>
      </c>
      <c r="AE682" s="978"/>
      <c r="AF682" s="978"/>
      <c r="AG682" s="978"/>
      <c r="AH682" s="978"/>
      <c r="AI682" s="978"/>
    </row>
    <row r="683" spans="16:35">
      <c r="P683" s="978"/>
      <c r="Q683" s="978"/>
      <c r="R683" s="978"/>
      <c r="U683" s="978"/>
      <c r="V683" s="1146"/>
      <c r="W683" s="978"/>
      <c r="X683" s="1139"/>
      <c r="AC683" t="s">
        <v>1583</v>
      </c>
      <c r="AE683" s="978"/>
      <c r="AF683" s="978"/>
      <c r="AG683" s="978"/>
      <c r="AH683" s="978"/>
      <c r="AI683" s="978"/>
    </row>
    <row r="684" spans="16:35">
      <c r="P684" s="978"/>
      <c r="Q684" s="978"/>
      <c r="R684" s="978"/>
      <c r="U684" s="978"/>
      <c r="V684" s="1146"/>
      <c r="W684" s="978"/>
      <c r="X684" s="1139"/>
      <c r="AC684" t="s">
        <v>1583</v>
      </c>
      <c r="AE684" s="978"/>
      <c r="AF684" s="978"/>
      <c r="AG684" s="978"/>
      <c r="AH684" s="978"/>
      <c r="AI684" s="978"/>
    </row>
    <row r="685" spans="16:35">
      <c r="P685" s="978"/>
      <c r="Q685" s="978"/>
      <c r="R685" s="978"/>
      <c r="U685" s="978"/>
      <c r="V685" s="1146"/>
      <c r="W685" s="978"/>
      <c r="X685" s="1139"/>
      <c r="AC685" t="s">
        <v>1583</v>
      </c>
      <c r="AE685" s="978"/>
      <c r="AF685" s="978"/>
      <c r="AG685" s="978"/>
      <c r="AH685" s="978"/>
      <c r="AI685" s="978"/>
    </row>
    <row r="686" spans="16:35">
      <c r="P686" s="978"/>
      <c r="Q686" s="978"/>
      <c r="R686" s="978"/>
      <c r="U686" s="978"/>
      <c r="V686" s="1146"/>
      <c r="W686" s="978"/>
      <c r="X686" s="1139"/>
      <c r="AC686" t="s">
        <v>1583</v>
      </c>
      <c r="AE686" s="978"/>
      <c r="AF686" s="978"/>
      <c r="AG686" s="978"/>
      <c r="AH686" s="978"/>
      <c r="AI686" s="978"/>
    </row>
    <row r="687" spans="16:35">
      <c r="P687" s="978"/>
      <c r="Q687" s="978"/>
      <c r="R687" s="978"/>
      <c r="U687" s="978"/>
      <c r="V687" s="1146"/>
      <c r="W687" s="978"/>
      <c r="X687" s="1139"/>
      <c r="AC687" t="s">
        <v>1583</v>
      </c>
      <c r="AE687" s="978"/>
      <c r="AF687" s="978"/>
      <c r="AG687" s="978"/>
      <c r="AH687" s="978"/>
      <c r="AI687" s="978"/>
    </row>
    <row r="688" spans="16:35">
      <c r="P688" s="978"/>
      <c r="Q688" s="978"/>
      <c r="R688" s="978"/>
      <c r="U688" s="978"/>
      <c r="V688" s="1146"/>
      <c r="W688" s="978"/>
      <c r="X688" s="1139"/>
      <c r="AC688" t="s">
        <v>1583</v>
      </c>
      <c r="AE688" s="978"/>
      <c r="AF688" s="978"/>
      <c r="AG688" s="978"/>
      <c r="AH688" s="978"/>
      <c r="AI688" s="978"/>
    </row>
    <row r="689" spans="16:35">
      <c r="P689" s="978"/>
      <c r="Q689" s="978"/>
      <c r="R689" s="978"/>
      <c r="U689" s="978"/>
      <c r="V689" s="1146"/>
      <c r="W689" s="978"/>
      <c r="X689" s="1139"/>
      <c r="AC689" t="s">
        <v>1583</v>
      </c>
      <c r="AE689" s="978"/>
      <c r="AF689" s="978"/>
      <c r="AG689" s="978"/>
      <c r="AH689" s="978"/>
      <c r="AI689" s="978"/>
    </row>
    <row r="690" spans="16:35">
      <c r="P690" s="978"/>
      <c r="Q690" s="978"/>
      <c r="R690" s="978"/>
      <c r="U690" s="978"/>
      <c r="V690" s="1146"/>
      <c r="W690" s="978"/>
      <c r="X690" s="1139"/>
      <c r="AC690" t="s">
        <v>1583</v>
      </c>
      <c r="AE690" s="978"/>
      <c r="AF690" s="978"/>
      <c r="AG690" s="978"/>
      <c r="AH690" s="978"/>
      <c r="AI690" s="978"/>
    </row>
    <row r="691" spans="16:35">
      <c r="P691" s="978"/>
      <c r="Q691" s="978"/>
      <c r="R691" s="978"/>
      <c r="U691" s="978"/>
      <c r="V691" s="1146"/>
      <c r="W691" s="978"/>
      <c r="X691" s="1139"/>
      <c r="AC691" t="s">
        <v>1583</v>
      </c>
      <c r="AE691" s="978"/>
      <c r="AF691" s="978"/>
      <c r="AG691" s="978"/>
      <c r="AH691" s="978"/>
      <c r="AI691" s="978"/>
    </row>
    <row r="692" spans="16:35">
      <c r="P692" s="978"/>
      <c r="Q692" s="978"/>
      <c r="R692" s="978"/>
      <c r="U692" s="978"/>
      <c r="V692" s="1146"/>
      <c r="W692" s="978"/>
      <c r="X692" s="1139"/>
      <c r="AC692" t="s">
        <v>1583</v>
      </c>
      <c r="AE692" s="978"/>
      <c r="AF692" s="978"/>
      <c r="AG692" s="978"/>
      <c r="AH692" s="978"/>
      <c r="AI692" s="978"/>
    </row>
    <row r="693" spans="16:35">
      <c r="P693" s="978"/>
      <c r="Q693" s="978"/>
      <c r="R693" s="978"/>
      <c r="U693" s="978"/>
      <c r="V693" s="1146"/>
      <c r="W693" s="978"/>
      <c r="X693" s="1139"/>
      <c r="AC693" t="s">
        <v>1583</v>
      </c>
      <c r="AE693" s="978"/>
      <c r="AF693" s="978"/>
      <c r="AG693" s="978"/>
      <c r="AH693" s="978"/>
      <c r="AI693" s="978"/>
    </row>
    <row r="694" spans="16:35">
      <c r="P694" s="978"/>
      <c r="Q694" s="978"/>
      <c r="R694" s="978"/>
      <c r="U694" s="978"/>
      <c r="V694" s="1146"/>
      <c r="W694" s="978"/>
      <c r="X694" s="1139"/>
      <c r="AC694" t="s">
        <v>1583</v>
      </c>
      <c r="AE694" s="978"/>
      <c r="AF694" s="978"/>
      <c r="AG694" s="978"/>
      <c r="AH694" s="978"/>
      <c r="AI694" s="978"/>
    </row>
    <row r="695" spans="16:35">
      <c r="P695" s="978"/>
      <c r="Q695" s="978"/>
      <c r="R695" s="978"/>
      <c r="U695" s="978"/>
      <c r="V695" s="1146"/>
      <c r="W695" s="978"/>
      <c r="X695" s="1139"/>
      <c r="AC695" t="s">
        <v>1583</v>
      </c>
      <c r="AE695" s="978"/>
      <c r="AF695" s="978"/>
      <c r="AG695" s="978"/>
      <c r="AH695" s="978"/>
      <c r="AI695" s="978"/>
    </row>
    <row r="696" spans="16:35">
      <c r="P696" s="978"/>
      <c r="Q696" s="978"/>
      <c r="R696" s="978"/>
      <c r="U696" s="978"/>
      <c r="V696" s="1146"/>
      <c r="W696" s="978"/>
      <c r="X696" s="1139"/>
      <c r="AC696" t="s">
        <v>1583</v>
      </c>
      <c r="AE696" s="978"/>
      <c r="AF696" s="978"/>
      <c r="AG696" s="978"/>
      <c r="AH696" s="978"/>
      <c r="AI696" s="978"/>
    </row>
    <row r="697" spans="16:35">
      <c r="P697" s="978"/>
      <c r="Q697" s="978"/>
      <c r="R697" s="978"/>
      <c r="U697" s="978"/>
      <c r="V697" s="1146"/>
      <c r="W697" s="978"/>
      <c r="X697" s="1139"/>
      <c r="AC697" t="s">
        <v>1583</v>
      </c>
      <c r="AE697" s="978"/>
      <c r="AF697" s="978"/>
      <c r="AG697" s="978"/>
      <c r="AH697" s="978"/>
      <c r="AI697" s="978"/>
    </row>
    <row r="698" spans="16:35">
      <c r="P698" s="978"/>
      <c r="Q698" s="978"/>
      <c r="R698" s="978"/>
      <c r="U698" s="978"/>
      <c r="V698" s="1146"/>
      <c r="W698" s="978"/>
      <c r="X698" s="1139"/>
      <c r="AC698" t="s">
        <v>1583</v>
      </c>
      <c r="AE698" s="978"/>
      <c r="AF698" s="978"/>
      <c r="AG698" s="978"/>
      <c r="AH698" s="978"/>
      <c r="AI698" s="978"/>
    </row>
    <row r="699" spans="16:35">
      <c r="P699" s="978"/>
      <c r="Q699" s="978"/>
      <c r="R699" s="978"/>
      <c r="U699" s="978"/>
      <c r="V699" s="1146"/>
      <c r="W699" s="978"/>
      <c r="X699" s="1139"/>
      <c r="AC699" t="s">
        <v>1583</v>
      </c>
      <c r="AE699" s="978"/>
      <c r="AF699" s="978"/>
      <c r="AG699" s="978"/>
      <c r="AH699" s="978"/>
      <c r="AI699" s="978"/>
    </row>
    <row r="700" spans="16:35">
      <c r="P700" s="978"/>
      <c r="Q700" s="978"/>
      <c r="R700" s="978"/>
      <c r="U700" s="978"/>
      <c r="V700" s="1146"/>
      <c r="W700" s="978"/>
      <c r="X700" s="1139"/>
      <c r="AC700" t="s">
        <v>1583</v>
      </c>
      <c r="AE700" s="978"/>
      <c r="AF700" s="978"/>
      <c r="AG700" s="978"/>
      <c r="AH700" s="978"/>
      <c r="AI700" s="978"/>
    </row>
    <row r="701" spans="16:35">
      <c r="P701" s="978"/>
      <c r="Q701" s="978"/>
      <c r="R701" s="978"/>
      <c r="U701" s="978"/>
      <c r="V701" s="1146"/>
      <c r="W701" s="978"/>
      <c r="X701" s="1139"/>
      <c r="AC701" t="s">
        <v>1583</v>
      </c>
      <c r="AE701" s="978"/>
      <c r="AF701" s="978"/>
      <c r="AG701" s="978"/>
      <c r="AH701" s="978"/>
      <c r="AI701" s="978"/>
    </row>
    <row r="702" spans="16:35">
      <c r="P702" s="978"/>
      <c r="Q702" s="978"/>
      <c r="R702" s="978"/>
      <c r="U702" s="978"/>
      <c r="V702" s="1146"/>
      <c r="W702" s="978"/>
      <c r="X702" s="1139"/>
      <c r="AC702" t="s">
        <v>1583</v>
      </c>
      <c r="AE702" s="978"/>
      <c r="AF702" s="978"/>
      <c r="AG702" s="978"/>
      <c r="AH702" s="978"/>
      <c r="AI702" s="978"/>
    </row>
    <row r="703" spans="16:35">
      <c r="P703" s="978"/>
      <c r="Q703" s="978"/>
      <c r="R703" s="978"/>
      <c r="U703" s="978"/>
      <c r="V703" s="1146"/>
      <c r="W703" s="978"/>
      <c r="X703" s="1139"/>
      <c r="AC703" t="s">
        <v>1583</v>
      </c>
      <c r="AE703" s="978"/>
      <c r="AF703" s="978"/>
      <c r="AG703" s="978"/>
      <c r="AH703" s="978"/>
      <c r="AI703" s="978"/>
    </row>
    <row r="704" spans="16:35">
      <c r="P704" s="978"/>
      <c r="Q704" s="978"/>
      <c r="R704" s="978"/>
      <c r="U704" s="978"/>
      <c r="V704" s="1146"/>
      <c r="W704" s="978"/>
      <c r="X704" s="1139"/>
      <c r="AC704" t="s">
        <v>1583</v>
      </c>
      <c r="AE704" s="978"/>
      <c r="AF704" s="978"/>
      <c r="AG704" s="978"/>
      <c r="AH704" s="978"/>
      <c r="AI704" s="978"/>
    </row>
    <row r="705" spans="16:35">
      <c r="P705" s="978"/>
      <c r="Q705" s="978"/>
      <c r="R705" s="978"/>
      <c r="U705" s="978"/>
      <c r="V705" s="1146"/>
      <c r="W705" s="978"/>
      <c r="X705" s="1139"/>
      <c r="AC705" t="s">
        <v>1583</v>
      </c>
      <c r="AE705" s="978"/>
      <c r="AF705" s="978"/>
      <c r="AG705" s="978"/>
      <c r="AH705" s="978"/>
      <c r="AI705" s="978"/>
    </row>
    <row r="706" spans="16:35">
      <c r="P706" s="978"/>
      <c r="Q706" s="978"/>
      <c r="R706" s="978"/>
      <c r="U706" s="978"/>
      <c r="V706" s="1146"/>
      <c r="W706" s="978"/>
      <c r="X706" s="1139"/>
      <c r="AC706" t="s">
        <v>1583</v>
      </c>
      <c r="AE706" s="978"/>
      <c r="AF706" s="978"/>
      <c r="AG706" s="978"/>
      <c r="AH706" s="978"/>
      <c r="AI706" s="978"/>
    </row>
    <row r="707" spans="16:35">
      <c r="P707" s="978"/>
      <c r="Q707" s="978"/>
      <c r="R707" s="978"/>
      <c r="U707" s="978"/>
      <c r="V707" s="1146"/>
      <c r="W707" s="978"/>
      <c r="X707" s="1139"/>
      <c r="AC707" t="s">
        <v>1583</v>
      </c>
      <c r="AE707" s="978"/>
      <c r="AF707" s="978"/>
      <c r="AG707" s="978"/>
      <c r="AH707" s="978"/>
      <c r="AI707" s="978"/>
    </row>
    <row r="708" spans="16:35">
      <c r="P708" s="978"/>
      <c r="Q708" s="978"/>
      <c r="R708" s="978"/>
      <c r="U708" s="978"/>
      <c r="V708" s="1146"/>
      <c r="W708" s="978"/>
      <c r="X708" s="1139"/>
      <c r="AC708" t="s">
        <v>1583</v>
      </c>
      <c r="AE708" s="978"/>
      <c r="AF708" s="978"/>
      <c r="AG708" s="978"/>
      <c r="AH708" s="978"/>
      <c r="AI708" s="978"/>
    </row>
    <row r="709" spans="16:35">
      <c r="P709" s="978"/>
      <c r="Q709" s="978"/>
      <c r="R709" s="978"/>
      <c r="U709" s="978"/>
      <c r="V709" s="1146"/>
      <c r="W709" s="978"/>
      <c r="X709" s="1139"/>
      <c r="AC709" t="s">
        <v>1583</v>
      </c>
      <c r="AE709" s="978"/>
      <c r="AF709" s="978"/>
      <c r="AG709" s="978"/>
      <c r="AH709" s="978"/>
      <c r="AI709" s="978"/>
    </row>
    <row r="710" spans="16:35">
      <c r="P710" s="978"/>
      <c r="Q710" s="978"/>
      <c r="R710" s="978"/>
      <c r="U710" s="978"/>
      <c r="V710" s="1146"/>
      <c r="W710" s="978"/>
      <c r="X710" s="1139"/>
      <c r="AC710" t="s">
        <v>1583</v>
      </c>
      <c r="AE710" s="978"/>
      <c r="AF710" s="978"/>
      <c r="AG710" s="978"/>
      <c r="AH710" s="978"/>
      <c r="AI710" s="978"/>
    </row>
    <row r="711" spans="16:35">
      <c r="P711" s="978"/>
      <c r="Q711" s="978"/>
      <c r="R711" s="978"/>
      <c r="U711" s="978"/>
      <c r="V711" s="1146"/>
      <c r="W711" s="978"/>
      <c r="X711" s="1139"/>
      <c r="AC711" t="s">
        <v>1583</v>
      </c>
      <c r="AE711" s="978"/>
      <c r="AF711" s="978"/>
      <c r="AG711" s="978"/>
      <c r="AH711" s="978"/>
      <c r="AI711" s="978"/>
    </row>
    <row r="712" spans="16:35">
      <c r="P712" s="978"/>
      <c r="Q712" s="978"/>
      <c r="R712" s="978"/>
      <c r="U712" s="978"/>
      <c r="V712" s="1146"/>
      <c r="W712" s="978"/>
      <c r="X712" s="1139"/>
      <c r="AC712" t="s">
        <v>1583</v>
      </c>
      <c r="AE712" s="978"/>
      <c r="AF712" s="978"/>
      <c r="AG712" s="978"/>
      <c r="AH712" s="978"/>
      <c r="AI712" s="978"/>
    </row>
    <row r="713" spans="16:35">
      <c r="P713" s="978"/>
      <c r="Q713" s="978"/>
      <c r="R713" s="978"/>
      <c r="U713" s="978"/>
      <c r="V713" s="1146"/>
      <c r="W713" s="978"/>
      <c r="X713" s="1139"/>
      <c r="AC713" t="s">
        <v>1583</v>
      </c>
      <c r="AE713" s="978"/>
      <c r="AF713" s="978"/>
      <c r="AG713" s="978"/>
      <c r="AH713" s="978"/>
      <c r="AI713" s="978"/>
    </row>
    <row r="714" spans="16:35">
      <c r="P714" s="978"/>
      <c r="Q714" s="978"/>
      <c r="R714" s="978"/>
      <c r="U714" s="978"/>
      <c r="V714" s="1146"/>
      <c r="W714" s="978"/>
      <c r="X714" s="1139"/>
      <c r="AC714" t="s">
        <v>1583</v>
      </c>
      <c r="AE714" s="978"/>
      <c r="AF714" s="978"/>
      <c r="AG714" s="978"/>
      <c r="AH714" s="978"/>
      <c r="AI714" s="978"/>
    </row>
    <row r="715" spans="16:35">
      <c r="P715" s="978"/>
      <c r="Q715" s="978"/>
      <c r="R715" s="978"/>
      <c r="U715" s="978"/>
      <c r="V715" s="1146"/>
      <c r="W715" s="978"/>
      <c r="X715" s="1139"/>
      <c r="AC715" t="s">
        <v>1583</v>
      </c>
      <c r="AE715" s="978"/>
      <c r="AF715" s="978"/>
      <c r="AG715" s="978"/>
      <c r="AH715" s="978"/>
      <c r="AI715" s="978"/>
    </row>
    <row r="716" spans="16:35">
      <c r="P716" s="978"/>
      <c r="Q716" s="978"/>
      <c r="R716" s="978"/>
      <c r="U716" s="978"/>
      <c r="V716" s="1146"/>
      <c r="W716" s="978"/>
      <c r="X716" s="1139"/>
      <c r="AC716" t="s">
        <v>1583</v>
      </c>
      <c r="AE716" s="978"/>
      <c r="AF716" s="978"/>
      <c r="AG716" s="978"/>
      <c r="AH716" s="978"/>
      <c r="AI716" s="978"/>
    </row>
    <row r="717" spans="16:35">
      <c r="P717" s="978"/>
      <c r="Q717" s="978"/>
      <c r="R717" s="978"/>
      <c r="U717" s="978"/>
      <c r="V717" s="1146"/>
      <c r="W717" s="978"/>
      <c r="X717" s="1139"/>
      <c r="AC717" t="s">
        <v>1583</v>
      </c>
      <c r="AE717" s="978"/>
      <c r="AF717" s="978"/>
      <c r="AG717" s="978"/>
      <c r="AH717" s="978"/>
      <c r="AI717" s="978"/>
    </row>
    <row r="718" spans="16:35">
      <c r="P718" s="978"/>
      <c r="Q718" s="978"/>
      <c r="R718" s="978"/>
      <c r="U718" s="978"/>
      <c r="V718" s="1146"/>
      <c r="W718" s="978"/>
      <c r="X718" s="1139"/>
      <c r="AC718" t="s">
        <v>1583</v>
      </c>
      <c r="AE718" s="978"/>
      <c r="AF718" s="978"/>
      <c r="AG718" s="978"/>
      <c r="AH718" s="978"/>
      <c r="AI718" s="978"/>
    </row>
    <row r="719" spans="16:35">
      <c r="P719" s="978"/>
      <c r="Q719" s="978"/>
      <c r="R719" s="978"/>
      <c r="U719" s="978"/>
      <c r="V719" s="1146"/>
      <c r="W719" s="978"/>
      <c r="X719" s="1139"/>
      <c r="AC719" t="s">
        <v>1583</v>
      </c>
      <c r="AE719" s="978"/>
      <c r="AF719" s="978"/>
      <c r="AG719" s="978"/>
      <c r="AH719" s="978"/>
      <c r="AI719" s="978"/>
    </row>
    <row r="720" spans="16:35">
      <c r="P720" s="978"/>
      <c r="Q720" s="978"/>
      <c r="R720" s="978"/>
      <c r="U720" s="978"/>
      <c r="V720" s="1146"/>
      <c r="W720" s="978"/>
      <c r="X720" s="1139"/>
      <c r="AC720" t="s">
        <v>1583</v>
      </c>
      <c r="AE720" s="978"/>
      <c r="AF720" s="978"/>
      <c r="AG720" s="978"/>
      <c r="AH720" s="978"/>
      <c r="AI720" s="978"/>
    </row>
    <row r="721" spans="16:35">
      <c r="P721" s="978"/>
      <c r="Q721" s="978"/>
      <c r="R721" s="978"/>
      <c r="U721" s="978"/>
      <c r="V721" s="1146"/>
      <c r="W721" s="978"/>
      <c r="X721" s="1139"/>
      <c r="AC721" t="s">
        <v>1583</v>
      </c>
      <c r="AE721" s="978"/>
      <c r="AF721" s="978"/>
      <c r="AG721" s="978"/>
      <c r="AH721" s="978"/>
      <c r="AI721" s="978"/>
    </row>
    <row r="722" spans="16:35">
      <c r="P722" s="978"/>
      <c r="Q722" s="978"/>
      <c r="R722" s="978"/>
      <c r="U722" s="978"/>
      <c r="V722" s="1146"/>
      <c r="W722" s="978"/>
      <c r="X722" s="1139"/>
      <c r="AC722" t="s">
        <v>1583</v>
      </c>
      <c r="AE722" s="978"/>
      <c r="AF722" s="978"/>
      <c r="AG722" s="978"/>
      <c r="AH722" s="978"/>
      <c r="AI722" s="978"/>
    </row>
    <row r="723" spans="16:35">
      <c r="P723" s="978"/>
      <c r="Q723" s="978"/>
      <c r="R723" s="978"/>
      <c r="U723" s="978"/>
      <c r="V723" s="1146"/>
      <c r="W723" s="978"/>
      <c r="X723" s="1139"/>
      <c r="AC723" t="s">
        <v>1583</v>
      </c>
      <c r="AE723" s="978"/>
      <c r="AF723" s="978"/>
      <c r="AG723" s="978"/>
      <c r="AH723" s="978"/>
      <c r="AI723" s="978"/>
    </row>
    <row r="724" spans="16:35">
      <c r="P724" s="978"/>
      <c r="Q724" s="978"/>
      <c r="R724" s="978"/>
      <c r="U724" s="978"/>
      <c r="V724" s="1146"/>
      <c r="W724" s="978"/>
      <c r="X724" s="1139"/>
      <c r="AC724" t="s">
        <v>1583</v>
      </c>
      <c r="AE724" s="978"/>
      <c r="AF724" s="978"/>
      <c r="AG724" s="978"/>
      <c r="AH724" s="978"/>
      <c r="AI724" s="978"/>
    </row>
    <row r="725" spans="16:35">
      <c r="P725" s="978"/>
      <c r="Q725" s="978"/>
      <c r="R725" s="978"/>
      <c r="U725" s="978"/>
      <c r="V725" s="1146"/>
      <c r="W725" s="978"/>
      <c r="X725" s="1139"/>
      <c r="AC725" t="s">
        <v>1583</v>
      </c>
      <c r="AE725" s="978"/>
      <c r="AF725" s="978"/>
      <c r="AG725" s="978"/>
      <c r="AH725" s="978"/>
      <c r="AI725" s="978"/>
    </row>
    <row r="726" spans="16:35">
      <c r="P726" s="978"/>
      <c r="Q726" s="978"/>
      <c r="R726" s="978"/>
      <c r="U726" s="978"/>
      <c r="V726" s="1146"/>
      <c r="W726" s="978"/>
      <c r="X726" s="1139"/>
      <c r="AC726" t="s">
        <v>1583</v>
      </c>
      <c r="AE726" s="978"/>
      <c r="AF726" s="978"/>
      <c r="AG726" s="978"/>
      <c r="AH726" s="978"/>
      <c r="AI726" s="978"/>
    </row>
    <row r="727" spans="16:35">
      <c r="P727" s="978"/>
      <c r="Q727" s="978"/>
      <c r="R727" s="978"/>
      <c r="U727" s="978"/>
      <c r="V727" s="1146"/>
      <c r="W727" s="978"/>
      <c r="X727" s="1139"/>
      <c r="AC727" t="s">
        <v>1583</v>
      </c>
      <c r="AE727" s="978"/>
      <c r="AF727" s="978"/>
      <c r="AG727" s="978"/>
      <c r="AH727" s="978"/>
      <c r="AI727" s="978"/>
    </row>
    <row r="728" spans="16:35">
      <c r="P728" s="978"/>
      <c r="Q728" s="978"/>
      <c r="R728" s="978"/>
      <c r="U728" s="978"/>
      <c r="V728" s="1146"/>
      <c r="W728" s="978"/>
      <c r="X728" s="1139"/>
      <c r="AC728" t="s">
        <v>1583</v>
      </c>
      <c r="AE728" s="978"/>
      <c r="AF728" s="978"/>
      <c r="AG728" s="978"/>
      <c r="AH728" s="978"/>
      <c r="AI728" s="978"/>
    </row>
    <row r="729" spans="16:35">
      <c r="P729" s="978"/>
      <c r="Q729" s="978"/>
      <c r="R729" s="978"/>
      <c r="U729" s="978"/>
      <c r="V729" s="1146"/>
      <c r="W729" s="978"/>
      <c r="X729" s="1139"/>
      <c r="AC729" t="s">
        <v>1583</v>
      </c>
      <c r="AE729" s="978"/>
      <c r="AF729" s="978"/>
      <c r="AG729" s="978"/>
      <c r="AH729" s="978"/>
      <c r="AI729" s="978"/>
    </row>
    <row r="730" spans="16:35">
      <c r="P730" s="978"/>
      <c r="Q730" s="978"/>
      <c r="R730" s="978"/>
      <c r="U730" s="978"/>
      <c r="V730" s="1146"/>
      <c r="W730" s="978"/>
      <c r="X730" s="1139"/>
      <c r="AC730" t="s">
        <v>1583</v>
      </c>
      <c r="AE730" s="978"/>
      <c r="AF730" s="978"/>
      <c r="AG730" s="978"/>
      <c r="AH730" s="978"/>
      <c r="AI730" s="978"/>
    </row>
    <row r="731" spans="16:35">
      <c r="P731" s="978"/>
      <c r="Q731" s="978"/>
      <c r="R731" s="978"/>
      <c r="U731" s="978"/>
      <c r="V731" s="1146"/>
      <c r="W731" s="978"/>
      <c r="X731" s="1139"/>
      <c r="AC731" t="s">
        <v>1583</v>
      </c>
      <c r="AE731" s="978"/>
      <c r="AF731" s="978"/>
      <c r="AG731" s="978"/>
      <c r="AH731" s="978"/>
      <c r="AI731" s="978"/>
    </row>
    <row r="732" spans="16:35">
      <c r="P732" s="978"/>
      <c r="Q732" s="978"/>
      <c r="R732" s="978"/>
      <c r="U732" s="978"/>
      <c r="V732" s="1146"/>
      <c r="W732" s="978"/>
      <c r="X732" s="1139"/>
      <c r="AC732" t="s">
        <v>1583</v>
      </c>
      <c r="AE732" s="978"/>
      <c r="AF732" s="978"/>
      <c r="AG732" s="978"/>
      <c r="AH732" s="978"/>
      <c r="AI732" s="978"/>
    </row>
    <row r="733" spans="16:35">
      <c r="P733" s="978"/>
      <c r="Q733" s="978"/>
      <c r="R733" s="978"/>
      <c r="U733" s="978"/>
      <c r="V733" s="1146"/>
      <c r="W733" s="978"/>
      <c r="X733" s="1139"/>
      <c r="AC733" t="s">
        <v>1583</v>
      </c>
      <c r="AE733" s="978"/>
      <c r="AF733" s="978"/>
      <c r="AG733" s="978"/>
      <c r="AH733" s="978"/>
      <c r="AI733" s="978"/>
    </row>
    <row r="734" spans="16:35">
      <c r="P734" s="978"/>
      <c r="Q734" s="978"/>
      <c r="R734" s="978"/>
      <c r="U734" s="978"/>
      <c r="V734" s="1146"/>
      <c r="W734" s="978"/>
      <c r="X734" s="1139"/>
      <c r="AC734" t="s">
        <v>1583</v>
      </c>
      <c r="AE734" s="978"/>
      <c r="AF734" s="978"/>
      <c r="AG734" s="978"/>
      <c r="AH734" s="978"/>
      <c r="AI734" s="978"/>
    </row>
    <row r="735" spans="16:35">
      <c r="P735" s="978"/>
      <c r="Q735" s="978"/>
      <c r="R735" s="978"/>
      <c r="U735" s="978"/>
      <c r="V735" s="1146"/>
      <c r="W735" s="978"/>
      <c r="X735" s="1139"/>
      <c r="AC735" t="s">
        <v>1583</v>
      </c>
      <c r="AE735" s="978"/>
      <c r="AF735" s="978"/>
      <c r="AG735" s="978"/>
      <c r="AH735" s="978"/>
      <c r="AI735" s="978"/>
    </row>
    <row r="736" spans="16:35">
      <c r="P736" s="978"/>
      <c r="Q736" s="978"/>
      <c r="R736" s="978"/>
      <c r="U736" s="978"/>
      <c r="V736" s="1146"/>
      <c r="W736" s="978"/>
      <c r="X736" s="1139"/>
      <c r="AC736" t="s">
        <v>1583</v>
      </c>
      <c r="AE736" s="978"/>
      <c r="AF736" s="978"/>
      <c r="AG736" s="978"/>
      <c r="AH736" s="978"/>
      <c r="AI736" s="978"/>
    </row>
    <row r="737" spans="1:35">
      <c r="P737" s="978"/>
      <c r="Q737" s="978"/>
      <c r="R737" s="978"/>
      <c r="U737" s="978"/>
      <c r="V737" s="1146"/>
      <c r="W737" s="978"/>
      <c r="X737" s="1139"/>
      <c r="AC737" t="s">
        <v>1583</v>
      </c>
      <c r="AE737" s="978"/>
      <c r="AF737" s="978"/>
      <c r="AG737" s="978"/>
      <c r="AH737" s="978"/>
      <c r="AI737" s="978"/>
    </row>
    <row r="739" spans="1:35" s="1" customFormat="1">
      <c r="A739" s="42"/>
      <c r="B739" s="48" t="s">
        <v>423</v>
      </c>
      <c r="P739" s="70"/>
      <c r="Q739" s="70"/>
    </row>
    <row r="741" spans="1:35">
      <c r="P741" s="978"/>
      <c r="Q741" s="978"/>
      <c r="R741" s="978"/>
      <c r="U741" s="978"/>
      <c r="V741" s="1146"/>
      <c r="W741" s="978"/>
      <c r="X741" s="1139"/>
      <c r="AC741" t="s">
        <v>1583</v>
      </c>
      <c r="AE741" s="978"/>
      <c r="AF741" s="978"/>
      <c r="AG741" s="978"/>
      <c r="AH741" s="978"/>
      <c r="AI741" s="978"/>
    </row>
    <row r="742" spans="1:35">
      <c r="P742" s="978"/>
      <c r="Q742" s="978"/>
      <c r="R742" s="978"/>
      <c r="U742" s="978"/>
      <c r="V742" s="1146"/>
      <c r="W742" s="978"/>
      <c r="X742" s="1139"/>
      <c r="AC742" t="s">
        <v>1583</v>
      </c>
      <c r="AE742" s="978"/>
      <c r="AF742" s="978"/>
      <c r="AG742" s="978"/>
      <c r="AH742" s="978"/>
      <c r="AI742" s="978"/>
    </row>
    <row r="743" spans="1:35">
      <c r="P743" s="978"/>
      <c r="Q743" s="978"/>
      <c r="R743" s="978"/>
      <c r="U743" s="978"/>
      <c r="V743" s="1146"/>
      <c r="W743" s="978"/>
      <c r="X743" s="1139"/>
      <c r="AC743" t="s">
        <v>1583</v>
      </c>
      <c r="AE743" s="978"/>
      <c r="AF743" s="978"/>
      <c r="AG743" s="978"/>
      <c r="AH743" s="978"/>
      <c r="AI743" s="978"/>
    </row>
    <row r="744" spans="1:35">
      <c r="P744" s="978"/>
      <c r="Q744" s="978"/>
      <c r="R744" s="978"/>
      <c r="U744" s="978"/>
      <c r="V744" s="1146"/>
      <c r="W744" s="978"/>
      <c r="X744" s="1139"/>
      <c r="AC744" t="s">
        <v>1583</v>
      </c>
      <c r="AE744" s="978"/>
      <c r="AF744" s="978"/>
      <c r="AG744" s="978"/>
      <c r="AH744" s="978"/>
      <c r="AI744" s="978"/>
    </row>
    <row r="745" spans="1:35">
      <c r="P745" s="978"/>
      <c r="Q745" s="978"/>
      <c r="R745" s="978"/>
      <c r="U745" s="978"/>
      <c r="V745" s="1146"/>
      <c r="W745" s="978"/>
      <c r="X745" s="1139"/>
      <c r="AC745" t="s">
        <v>1583</v>
      </c>
      <c r="AE745" s="978"/>
      <c r="AF745" s="978"/>
      <c r="AG745" s="978"/>
      <c r="AH745" s="978"/>
      <c r="AI745" s="978"/>
    </row>
    <row r="746" spans="1:35">
      <c r="P746" s="978"/>
      <c r="Q746" s="978"/>
      <c r="R746" s="978"/>
      <c r="U746" s="978"/>
      <c r="V746" s="1146"/>
      <c r="W746" s="978"/>
      <c r="X746" s="1139"/>
      <c r="AC746" t="s">
        <v>1583</v>
      </c>
      <c r="AE746" s="978"/>
      <c r="AF746" s="978"/>
      <c r="AG746" s="978"/>
      <c r="AH746" s="978"/>
      <c r="AI746" s="978"/>
    </row>
    <row r="747" spans="1:35">
      <c r="P747" s="978"/>
      <c r="Q747" s="978"/>
      <c r="R747" s="978"/>
      <c r="U747" s="978"/>
      <c r="V747" s="1146"/>
      <c r="W747" s="978"/>
      <c r="X747" s="1139"/>
      <c r="AC747" t="s">
        <v>1583</v>
      </c>
      <c r="AE747" s="978"/>
      <c r="AF747" s="978"/>
      <c r="AG747" s="978"/>
      <c r="AH747" s="978"/>
      <c r="AI747" s="978"/>
    </row>
    <row r="748" spans="1:35">
      <c r="P748" s="978"/>
      <c r="Q748" s="978"/>
      <c r="R748" s="978"/>
      <c r="U748" s="978"/>
      <c r="V748" s="1146"/>
      <c r="W748" s="978"/>
      <c r="X748" s="1139"/>
      <c r="AC748" t="s">
        <v>1583</v>
      </c>
      <c r="AE748" s="978"/>
      <c r="AF748" s="978"/>
      <c r="AG748" s="978"/>
      <c r="AH748" s="978"/>
      <c r="AI748" s="978"/>
    </row>
    <row r="749" spans="1:35">
      <c r="P749" s="978"/>
      <c r="Q749" s="978"/>
      <c r="R749" s="978"/>
      <c r="U749" s="978"/>
      <c r="V749" s="1146"/>
      <c r="W749" s="978"/>
      <c r="X749" s="1139"/>
      <c r="AC749" t="s">
        <v>1583</v>
      </c>
      <c r="AE749" s="978"/>
      <c r="AF749" s="978"/>
      <c r="AG749" s="978"/>
      <c r="AH749" s="978"/>
      <c r="AI749" s="978"/>
    </row>
    <row r="750" spans="1:35">
      <c r="P750" s="978"/>
      <c r="Q750" s="978"/>
      <c r="R750" s="978"/>
      <c r="U750" s="978"/>
      <c r="V750" s="1146"/>
      <c r="W750" s="978"/>
      <c r="X750" s="1139"/>
      <c r="AC750" t="s">
        <v>1583</v>
      </c>
      <c r="AE750" s="978"/>
      <c r="AF750" s="978"/>
      <c r="AG750" s="978"/>
      <c r="AH750" s="978"/>
      <c r="AI750" s="978"/>
    </row>
    <row r="751" spans="1:35">
      <c r="P751" s="978"/>
      <c r="Q751" s="978"/>
      <c r="R751" s="978"/>
      <c r="U751" s="978"/>
      <c r="V751" s="1146"/>
      <c r="W751" s="978"/>
      <c r="X751" s="1139"/>
      <c r="AC751" t="s">
        <v>1583</v>
      </c>
      <c r="AE751" s="978"/>
      <c r="AF751" s="978"/>
      <c r="AG751" s="978"/>
      <c r="AH751" s="978"/>
      <c r="AI751" s="978"/>
    </row>
    <row r="752" spans="1:35">
      <c r="P752" s="978"/>
      <c r="Q752" s="978"/>
      <c r="R752" s="978"/>
      <c r="U752" s="978"/>
      <c r="V752" s="1146"/>
      <c r="W752" s="978"/>
      <c r="X752" s="1139"/>
      <c r="AC752" t="s">
        <v>1583</v>
      </c>
      <c r="AE752" s="978"/>
      <c r="AF752" s="978"/>
      <c r="AG752" s="978"/>
      <c r="AH752" s="978"/>
      <c r="AI752" s="978"/>
    </row>
    <row r="753" spans="1:35">
      <c r="P753" s="978"/>
      <c r="Q753" s="978"/>
      <c r="R753" s="978"/>
      <c r="U753" s="978"/>
      <c r="V753" s="1146"/>
      <c r="W753" s="978"/>
      <c r="X753" s="1139"/>
      <c r="AC753" t="s">
        <v>1583</v>
      </c>
      <c r="AE753" s="978"/>
      <c r="AF753" s="978"/>
      <c r="AG753" s="978"/>
      <c r="AH753" s="978"/>
      <c r="AI753" s="978"/>
    </row>
    <row r="754" spans="1:35">
      <c r="P754" s="978"/>
      <c r="Q754" s="978"/>
      <c r="R754" s="978"/>
      <c r="U754" s="978"/>
      <c r="V754" s="1146"/>
      <c r="W754" s="978"/>
      <c r="X754" s="1139"/>
      <c r="AC754" t="s">
        <v>1583</v>
      </c>
      <c r="AE754" s="978"/>
      <c r="AF754" s="978"/>
      <c r="AG754" s="978"/>
      <c r="AH754" s="978"/>
      <c r="AI754" s="978"/>
    </row>
    <row r="755" spans="1:35">
      <c r="P755" s="978"/>
      <c r="Q755" s="978"/>
      <c r="R755" s="978"/>
      <c r="U755" s="978"/>
      <c r="V755" s="1146"/>
      <c r="W755" s="978"/>
      <c r="X755" s="1139"/>
      <c r="AC755" t="s">
        <v>1583</v>
      </c>
      <c r="AE755" s="978"/>
      <c r="AF755" s="978"/>
      <c r="AG755" s="978"/>
      <c r="AH755" s="978"/>
      <c r="AI755" s="978"/>
    </row>
    <row r="756" spans="1:35">
      <c r="P756" s="978"/>
      <c r="Q756" s="978"/>
      <c r="R756" s="978"/>
      <c r="U756" s="978"/>
      <c r="V756" s="1146"/>
      <c r="W756" s="978"/>
      <c r="X756" s="1139"/>
      <c r="AC756" t="s">
        <v>1583</v>
      </c>
      <c r="AE756" s="978"/>
      <c r="AF756" s="978"/>
      <c r="AG756" s="978"/>
      <c r="AH756" s="978"/>
      <c r="AI756" s="978"/>
    </row>
    <row r="757" spans="1:35">
      <c r="P757" s="978"/>
      <c r="Q757" s="978"/>
      <c r="R757" s="978"/>
      <c r="U757" s="978"/>
      <c r="V757" s="1146"/>
      <c r="W757" s="978"/>
      <c r="X757" s="1139"/>
      <c r="AC757" t="s">
        <v>1583</v>
      </c>
      <c r="AE757" s="978"/>
      <c r="AF757" s="978"/>
      <c r="AG757" s="978"/>
      <c r="AH757" s="978"/>
      <c r="AI757" s="978"/>
    </row>
    <row r="758" spans="1:35">
      <c r="P758" s="978"/>
      <c r="Q758" s="978"/>
      <c r="R758" s="978"/>
      <c r="U758" s="978"/>
      <c r="V758" s="1146"/>
      <c r="W758" s="978"/>
      <c r="X758" s="1139"/>
      <c r="AC758" t="s">
        <v>1583</v>
      </c>
      <c r="AE758" s="978"/>
      <c r="AF758" s="978"/>
      <c r="AG758" s="978"/>
      <c r="AH758" s="978"/>
      <c r="AI758" s="978"/>
    </row>
    <row r="759" spans="1:35">
      <c r="P759" s="978"/>
      <c r="Q759" s="978"/>
      <c r="R759" s="978"/>
      <c r="U759" s="978"/>
      <c r="V759" s="1146"/>
      <c r="W759" s="978"/>
      <c r="X759" s="1139"/>
      <c r="AC759" t="s">
        <v>1583</v>
      </c>
      <c r="AE759" s="978"/>
      <c r="AF759" s="978"/>
      <c r="AG759" s="978"/>
      <c r="AH759" s="978"/>
      <c r="AI759" s="978"/>
    </row>
    <row r="760" spans="1:35">
      <c r="P760" s="978"/>
      <c r="Q760" s="978"/>
      <c r="R760" s="978"/>
      <c r="U760" s="978"/>
      <c r="V760" s="1146"/>
      <c r="W760" s="978"/>
      <c r="X760" s="1139"/>
      <c r="AC760" t="s">
        <v>1583</v>
      </c>
      <c r="AE760" s="978"/>
      <c r="AF760" s="978"/>
      <c r="AG760" s="978"/>
      <c r="AH760" s="978"/>
      <c r="AI760" s="978"/>
    </row>
    <row r="761" spans="1:35">
      <c r="P761" s="978"/>
      <c r="Q761" s="978"/>
      <c r="R761" s="978"/>
      <c r="U761" s="978"/>
      <c r="V761" s="1146"/>
      <c r="W761" s="978"/>
      <c r="X761" s="1139"/>
      <c r="AC761" t="s">
        <v>1583</v>
      </c>
      <c r="AE761" s="978"/>
      <c r="AF761" s="978"/>
      <c r="AG761" s="978"/>
      <c r="AH761" s="978"/>
      <c r="AI761" s="978"/>
    </row>
    <row r="762" spans="1:35">
      <c r="P762" s="978"/>
      <c r="Q762" s="978"/>
      <c r="R762" s="978"/>
      <c r="U762" s="978"/>
      <c r="V762" s="1146"/>
      <c r="W762" s="978"/>
      <c r="X762" s="1139"/>
      <c r="AC762" t="s">
        <v>1583</v>
      </c>
      <c r="AE762" s="978"/>
      <c r="AF762" s="978"/>
      <c r="AG762" s="978"/>
      <c r="AH762" s="978"/>
      <c r="AI762" s="978"/>
    </row>
    <row r="764" spans="1:35" s="46" customFormat="1" ht="18.75">
      <c r="A764" s="47" t="s">
        <v>1566</v>
      </c>
    </row>
  </sheetData>
  <pageMargins left="0.7" right="0.7" top="0.75" bottom="0.75" header="0.3" footer="0.3"/>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6" id="{7820AD4E-8AF3-461F-B991-F7EC3CA04B8C}">
            <xm:f>'1.5 Universal Data'!$C$8&lt;$AE$7</xm:f>
            <x14:dxf>
              <fill>
                <patternFill patternType="lightUp">
                  <bgColor theme="0"/>
                </patternFill>
              </fill>
            </x14:dxf>
          </x14:cfRule>
          <xm:sqref>AE13:AF235</xm:sqref>
        </x14:conditionalFormatting>
        <x14:conditionalFormatting xmlns:xm="http://schemas.microsoft.com/office/excel/2006/main">
          <x14:cfRule type="expression" priority="5" id="{7A2782A2-39E6-4C70-9BA9-B12ADB8E072D}">
            <xm:f>'1.5 Universal Data'!$C$8&lt;$AE$7</xm:f>
            <x14:dxf>
              <fill>
                <patternFill patternType="lightUp">
                  <bgColor theme="0"/>
                </patternFill>
              </fill>
            </x14:dxf>
          </x14:cfRule>
          <xm:sqref>AE239:AF363</xm:sqref>
        </x14:conditionalFormatting>
        <x14:conditionalFormatting xmlns:xm="http://schemas.microsoft.com/office/excel/2006/main">
          <x14:cfRule type="expression" priority="4" id="{8305EA3D-897D-411C-9B4C-740248E90643}">
            <xm:f>'1.5 Universal Data'!$C$8&lt;$AE$7</xm:f>
            <x14:dxf>
              <fill>
                <patternFill patternType="lightUp">
                  <bgColor theme="0"/>
                </patternFill>
              </fill>
            </x14:dxf>
          </x14:cfRule>
          <xm:sqref>AE367:AF387</xm:sqref>
        </x14:conditionalFormatting>
        <x14:conditionalFormatting xmlns:xm="http://schemas.microsoft.com/office/excel/2006/main">
          <x14:cfRule type="expression" priority="3" id="{49BF8DD1-E17A-4C8B-BE30-3AE953D5D092}">
            <xm:f>'1.5 Universal Data'!$C$8&lt;$AE$7</xm:f>
            <x14:dxf>
              <fill>
                <patternFill patternType="lightUp">
                  <bgColor theme="0"/>
                </patternFill>
              </fill>
            </x14:dxf>
          </x14:cfRule>
          <xm:sqref>AE391:AF473</xm:sqref>
        </x14:conditionalFormatting>
        <x14:conditionalFormatting xmlns:xm="http://schemas.microsoft.com/office/excel/2006/main">
          <x14:cfRule type="expression" priority="2" id="{D738E056-3780-466B-923A-33CC5CCF6AD6}">
            <xm:f>'1.5 Universal Data'!$C$8&lt;$AE$7</xm:f>
            <x14:dxf>
              <fill>
                <patternFill patternType="lightUp">
                  <bgColor theme="0"/>
                </patternFill>
              </fill>
            </x14:dxf>
          </x14:cfRule>
          <xm:sqref>AE477:AF737</xm:sqref>
        </x14:conditionalFormatting>
        <x14:conditionalFormatting xmlns:xm="http://schemas.microsoft.com/office/excel/2006/main">
          <x14:cfRule type="expression" priority="1" id="{F6A2C2EC-076C-4A4F-9C30-864FB597FFDE}">
            <xm:f>'1.5 Universal Data'!$C$8&lt;$AE$7</xm:f>
            <x14:dxf>
              <fill>
                <patternFill patternType="lightUp">
                  <bgColor theme="0"/>
                </patternFill>
              </fill>
            </x14:dxf>
          </x14:cfRule>
          <xm:sqref>AE741:AF762</xm:sqref>
        </x14:conditionalFormatting>
        <x14:conditionalFormatting xmlns:xm="http://schemas.microsoft.com/office/excel/2006/main">
          <x14:cfRule type="expression" priority="34" id="{57E73804-15B6-4B28-9DA6-A045282E0850}">
            <xm:f>'1.5 Universal Data'!$C$8&lt;$AG$7</xm:f>
            <x14:dxf>
              <fill>
                <patternFill patternType="lightUp">
                  <bgColor theme="0"/>
                </patternFill>
              </fill>
            </x14:dxf>
          </x14:cfRule>
          <xm:sqref>AG13:AG235</xm:sqref>
        </x14:conditionalFormatting>
        <x14:conditionalFormatting xmlns:xm="http://schemas.microsoft.com/office/excel/2006/main">
          <x14:cfRule type="expression" priority="29" id="{0EAD0558-80E2-4C89-9547-CBA40C896B8F}">
            <xm:f>'1.5 Universal Data'!$C$8&lt;$AG$7</xm:f>
            <x14:dxf>
              <fill>
                <patternFill patternType="lightUp">
                  <bgColor theme="0"/>
                </patternFill>
              </fill>
            </x14:dxf>
          </x14:cfRule>
          <xm:sqref>AG239:AG363</xm:sqref>
        </x14:conditionalFormatting>
        <x14:conditionalFormatting xmlns:xm="http://schemas.microsoft.com/office/excel/2006/main">
          <x14:cfRule type="expression" priority="24" id="{A250DA21-175D-45A5-9432-18C442F03B53}">
            <xm:f>'1.5 Universal Data'!$C$8&lt;$AG$7</xm:f>
            <x14:dxf>
              <fill>
                <patternFill patternType="lightUp">
                  <bgColor theme="0"/>
                </patternFill>
              </fill>
            </x14:dxf>
          </x14:cfRule>
          <xm:sqref>AG367:AG387</xm:sqref>
        </x14:conditionalFormatting>
        <x14:conditionalFormatting xmlns:xm="http://schemas.microsoft.com/office/excel/2006/main">
          <x14:cfRule type="expression" priority="19" id="{704DFCF0-9117-43E1-B6DC-2B98C600EA8F}">
            <xm:f>'1.5 Universal Data'!$C$8&lt;$AG$7</xm:f>
            <x14:dxf>
              <fill>
                <patternFill patternType="lightUp">
                  <bgColor theme="0"/>
                </patternFill>
              </fill>
            </x14:dxf>
          </x14:cfRule>
          <xm:sqref>AG391:AG473</xm:sqref>
        </x14:conditionalFormatting>
        <x14:conditionalFormatting xmlns:xm="http://schemas.microsoft.com/office/excel/2006/main">
          <x14:cfRule type="expression" priority="14" id="{E3738A8D-BBB1-4F3F-906F-662BE96EE705}">
            <xm:f>'1.5 Universal Data'!$C$8&lt;$AG$7</xm:f>
            <x14:dxf>
              <fill>
                <patternFill patternType="lightUp">
                  <bgColor theme="0"/>
                </patternFill>
              </fill>
            </x14:dxf>
          </x14:cfRule>
          <xm:sqref>AG477:AG737</xm:sqref>
        </x14:conditionalFormatting>
        <x14:conditionalFormatting xmlns:xm="http://schemas.microsoft.com/office/excel/2006/main">
          <x14:cfRule type="expression" priority="9" id="{CFA2F8F6-AD42-41C7-888A-0D68BD910737}">
            <xm:f>'1.5 Universal Data'!$C$8&lt;$AG$7</xm:f>
            <x14:dxf>
              <fill>
                <patternFill patternType="lightUp">
                  <bgColor theme="0"/>
                </patternFill>
              </fill>
            </x14:dxf>
          </x14:cfRule>
          <xm:sqref>AG741:AG762</xm:sqref>
        </x14:conditionalFormatting>
        <x14:conditionalFormatting xmlns:xm="http://schemas.microsoft.com/office/excel/2006/main">
          <x14:cfRule type="expression" priority="33" id="{31DDBF5C-ECE8-452D-AB86-3E4B970D4BFE}">
            <xm:f>'1.5 Universal Data'!$C$8&lt;$AH$7</xm:f>
            <x14:dxf>
              <fill>
                <patternFill patternType="lightUp">
                  <bgColor theme="0"/>
                </patternFill>
              </fill>
            </x14:dxf>
          </x14:cfRule>
          <xm:sqref>AH13:AH235</xm:sqref>
        </x14:conditionalFormatting>
        <x14:conditionalFormatting xmlns:xm="http://schemas.microsoft.com/office/excel/2006/main">
          <x14:cfRule type="expression" priority="28" id="{5CC90100-BF89-43E8-AFE8-4D27F8AC5B76}">
            <xm:f>'1.5 Universal Data'!$C$8&lt;$AH$7</xm:f>
            <x14:dxf>
              <fill>
                <patternFill patternType="lightUp">
                  <bgColor theme="0"/>
                </patternFill>
              </fill>
            </x14:dxf>
          </x14:cfRule>
          <xm:sqref>AH239:AH363</xm:sqref>
        </x14:conditionalFormatting>
        <x14:conditionalFormatting xmlns:xm="http://schemas.microsoft.com/office/excel/2006/main">
          <x14:cfRule type="expression" priority="23" id="{CCCEE45C-8745-4D90-AB05-1F4E6CAF585D}">
            <xm:f>'1.5 Universal Data'!$C$8&lt;$AH$7</xm:f>
            <x14:dxf>
              <fill>
                <patternFill patternType="lightUp">
                  <bgColor theme="0"/>
                </patternFill>
              </fill>
            </x14:dxf>
          </x14:cfRule>
          <xm:sqref>AH367:AH387</xm:sqref>
        </x14:conditionalFormatting>
        <x14:conditionalFormatting xmlns:xm="http://schemas.microsoft.com/office/excel/2006/main">
          <x14:cfRule type="expression" priority="18" id="{96B4B6B2-5153-4AF4-BEA5-223CEDFDA18E}">
            <xm:f>'1.5 Universal Data'!$C$8&lt;$AH$7</xm:f>
            <x14:dxf>
              <fill>
                <patternFill patternType="lightUp">
                  <bgColor theme="0"/>
                </patternFill>
              </fill>
            </x14:dxf>
          </x14:cfRule>
          <xm:sqref>AH391:AH473</xm:sqref>
        </x14:conditionalFormatting>
        <x14:conditionalFormatting xmlns:xm="http://schemas.microsoft.com/office/excel/2006/main">
          <x14:cfRule type="expression" priority="13" id="{8DD8E8CE-79FB-4F9C-B942-E68B2E21A87F}">
            <xm:f>'1.5 Universal Data'!$C$8&lt;$AH$7</xm:f>
            <x14:dxf>
              <fill>
                <patternFill patternType="lightUp">
                  <bgColor theme="0"/>
                </patternFill>
              </fill>
            </x14:dxf>
          </x14:cfRule>
          <xm:sqref>AH477:AH737</xm:sqref>
        </x14:conditionalFormatting>
        <x14:conditionalFormatting xmlns:xm="http://schemas.microsoft.com/office/excel/2006/main">
          <x14:cfRule type="expression" priority="8" id="{75AA1C11-D53A-4AB8-9FA5-26BB8AE7DD30}">
            <xm:f>'1.5 Universal Data'!$C$8&lt;$AH$7</xm:f>
            <x14:dxf>
              <fill>
                <patternFill patternType="lightUp">
                  <bgColor theme="0"/>
                </patternFill>
              </fill>
            </x14:dxf>
          </x14:cfRule>
          <xm:sqref>AH741:AH762</xm:sqref>
        </x14:conditionalFormatting>
        <x14:conditionalFormatting xmlns:xm="http://schemas.microsoft.com/office/excel/2006/main">
          <x14:cfRule type="expression" priority="32" id="{326E7444-E88D-4A5F-AC3A-AD7F267567B2}">
            <xm:f>'1.5 Universal Data'!$C$8&lt;$AI$7</xm:f>
            <x14:dxf>
              <fill>
                <patternFill patternType="lightUp">
                  <bgColor theme="0"/>
                </patternFill>
              </fill>
            </x14:dxf>
          </x14:cfRule>
          <xm:sqref>AI13:AI235</xm:sqref>
        </x14:conditionalFormatting>
        <x14:conditionalFormatting xmlns:xm="http://schemas.microsoft.com/office/excel/2006/main">
          <x14:cfRule type="expression" priority="27" id="{F1CAD733-9915-44B0-90C6-C88F5815AB23}">
            <xm:f>'1.5 Universal Data'!$C$8&lt;$AI$7</xm:f>
            <x14:dxf>
              <fill>
                <patternFill patternType="lightUp">
                  <bgColor theme="0"/>
                </patternFill>
              </fill>
            </x14:dxf>
          </x14:cfRule>
          <xm:sqref>AI239:AI363</xm:sqref>
        </x14:conditionalFormatting>
        <x14:conditionalFormatting xmlns:xm="http://schemas.microsoft.com/office/excel/2006/main">
          <x14:cfRule type="expression" priority="22" id="{FD88EFEC-F8F4-426A-AFE3-A78D8DD33367}">
            <xm:f>'1.5 Universal Data'!$C$8&lt;$AI$7</xm:f>
            <x14:dxf>
              <fill>
                <patternFill patternType="lightUp">
                  <bgColor theme="0"/>
                </patternFill>
              </fill>
            </x14:dxf>
          </x14:cfRule>
          <xm:sqref>AI367:AI387</xm:sqref>
        </x14:conditionalFormatting>
        <x14:conditionalFormatting xmlns:xm="http://schemas.microsoft.com/office/excel/2006/main">
          <x14:cfRule type="expression" priority="17" id="{3E1D33AD-134B-42EE-BD09-64731179EDAC}">
            <xm:f>'1.5 Universal Data'!$C$8&lt;$AI$7</xm:f>
            <x14:dxf>
              <fill>
                <patternFill patternType="lightUp">
                  <bgColor theme="0"/>
                </patternFill>
              </fill>
            </x14:dxf>
          </x14:cfRule>
          <xm:sqref>AI391:AI473</xm:sqref>
        </x14:conditionalFormatting>
        <x14:conditionalFormatting xmlns:xm="http://schemas.microsoft.com/office/excel/2006/main">
          <x14:cfRule type="expression" priority="12" id="{9F056773-673E-4B46-B56B-65E3C7F44B9D}">
            <xm:f>'1.5 Universal Data'!$C$8&lt;$AI$7</xm:f>
            <x14:dxf>
              <fill>
                <patternFill patternType="lightUp">
                  <bgColor theme="0"/>
                </patternFill>
              </fill>
            </x14:dxf>
          </x14:cfRule>
          <xm:sqref>AI477:AI737</xm:sqref>
        </x14:conditionalFormatting>
        <x14:conditionalFormatting xmlns:xm="http://schemas.microsoft.com/office/excel/2006/main">
          <x14:cfRule type="expression" priority="7" id="{2CD0A38B-42F7-4B54-B306-6FF30038B0CF}">
            <xm:f>'1.5 Universal Data'!$C$8&lt;$AI$7</xm:f>
            <x14:dxf>
              <fill>
                <patternFill patternType="lightUp">
                  <bgColor theme="0"/>
                </patternFill>
              </fill>
            </x14:dxf>
          </x14:cfRule>
          <xm:sqref>AI741:AI762</xm:sqref>
        </x14:conditionalFormatting>
      </x14:conditionalFormatting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60ECB-BBC9-427D-9C1F-04EFF1F446CE}">
  <sheetPr>
    <tabColor theme="0" tint="-0.499984740745262"/>
  </sheetPr>
  <dimension ref="A1:AN159"/>
  <sheetViews>
    <sheetView topLeftCell="A52" zoomScale="70" zoomScaleNormal="70" workbookViewId="0">
      <selection activeCell="P77" sqref="P77"/>
    </sheetView>
    <sheetView workbookViewId="1"/>
  </sheetViews>
  <sheetFormatPr defaultRowHeight="15"/>
  <cols>
    <col min="1" max="14" width="1.85546875" customWidth="1"/>
    <col min="15" max="15" width="15.140625" customWidth="1"/>
    <col min="16" max="16" width="26.42578125" bestFit="1" customWidth="1"/>
    <col min="17" max="28" width="1.85546875" hidden="1" customWidth="1"/>
    <col min="29" max="29" width="9.140625" customWidth="1"/>
    <col min="30" max="30" width="7.85546875" customWidth="1"/>
    <col min="33" max="37" width="10.42578125" customWidth="1"/>
    <col min="38" max="38" width="10.140625" bestFit="1" customWidth="1"/>
  </cols>
  <sheetData>
    <row r="1" spans="1:40" s="46" customFormat="1" ht="23.25">
      <c r="A1" s="56" t="str">
        <f>'1.1 Cover'!A1</f>
        <v>Regulatory Reporting Pack</v>
      </c>
    </row>
    <row r="2" spans="1:40" s="46" customFormat="1" ht="23.25">
      <c r="A2" s="56" t="str">
        <f>'1.1 Cover'!A2</f>
        <v>Price base - 2018/19</v>
      </c>
    </row>
    <row r="3" spans="1:40" s="46" customFormat="1" ht="23.25">
      <c r="A3" s="56" t="str">
        <f>'1.1 Cover'!A3</f>
        <v>Regulatory Year: April 2024 - March 2025</v>
      </c>
    </row>
    <row r="4" spans="1:40" s="46" customFormat="1" ht="23.25">
      <c r="A4" s="56" t="s">
        <v>169</v>
      </c>
    </row>
    <row r="6" spans="1:40">
      <c r="AE6" s="1652"/>
      <c r="AF6" s="1653"/>
      <c r="AG6" s="1653" t="s">
        <v>1331</v>
      </c>
      <c r="AH6" s="1653"/>
      <c r="AI6" s="1654"/>
      <c r="AJ6" s="1652"/>
      <c r="AK6" s="1653"/>
      <c r="AL6" s="1653" t="s">
        <v>2811</v>
      </c>
      <c r="AM6" s="1653"/>
      <c r="AN6" s="1654"/>
    </row>
    <row r="7" spans="1:40" s="43" customFormat="1">
      <c r="D7" s="55"/>
      <c r="E7" s="55"/>
      <c r="F7" s="55"/>
      <c r="G7" s="55"/>
      <c r="H7" s="55"/>
      <c r="I7" s="55"/>
      <c r="J7" s="55"/>
      <c r="K7" s="55"/>
      <c r="L7" s="55"/>
      <c r="M7" s="55"/>
      <c r="N7" s="55"/>
      <c r="O7" s="43" t="s">
        <v>2812</v>
      </c>
      <c r="P7" s="43" t="s">
        <v>2813</v>
      </c>
      <c r="Q7" s="54" t="s">
        <v>1568</v>
      </c>
      <c r="R7" s="54" t="s">
        <v>1569</v>
      </c>
      <c r="S7" s="54" t="s">
        <v>1570</v>
      </c>
      <c r="T7" s="54" t="s">
        <v>1571</v>
      </c>
      <c r="U7" s="54" t="s">
        <v>1572</v>
      </c>
      <c r="V7" s="54" t="s">
        <v>1573</v>
      </c>
      <c r="W7" s="54" t="s">
        <v>1574</v>
      </c>
      <c r="X7" s="54" t="s">
        <v>1575</v>
      </c>
      <c r="Y7" s="54" t="s">
        <v>1576</v>
      </c>
      <c r="Z7" s="54" t="s">
        <v>1577</v>
      </c>
      <c r="AA7" s="54" t="s">
        <v>2633</v>
      </c>
      <c r="AB7" s="54" t="s">
        <v>2634</v>
      </c>
      <c r="AC7" s="43" t="s">
        <v>1578</v>
      </c>
      <c r="AD7"/>
      <c r="AE7" s="52">
        <v>2022</v>
      </c>
      <c r="AF7" s="51">
        <v>2023</v>
      </c>
      <c r="AG7" s="51">
        <v>2024</v>
      </c>
      <c r="AH7" s="51">
        <v>2025</v>
      </c>
      <c r="AI7" s="50">
        <v>2026</v>
      </c>
      <c r="AJ7" s="52">
        <v>2027</v>
      </c>
      <c r="AK7" s="51">
        <v>2028</v>
      </c>
      <c r="AL7" s="51">
        <v>2029</v>
      </c>
      <c r="AM7" s="51">
        <v>2030</v>
      </c>
      <c r="AN7" s="50">
        <v>2031</v>
      </c>
    </row>
    <row r="8" spans="1:40">
      <c r="O8" s="43"/>
      <c r="P8" s="43"/>
      <c r="Q8" s="43"/>
      <c r="R8" s="43"/>
      <c r="S8" s="43"/>
      <c r="T8" s="43"/>
      <c r="U8" s="43"/>
      <c r="V8" s="43"/>
    </row>
    <row r="9" spans="1:40" s="1" customFormat="1" ht="18">
      <c r="B9" s="2"/>
    </row>
    <row r="11" spans="1:40" s="1" customFormat="1">
      <c r="A11" s="42"/>
      <c r="B11" s="48" t="s">
        <v>2814</v>
      </c>
    </row>
    <row r="13" spans="1:40">
      <c r="O13" s="1120"/>
      <c r="P13" t="s">
        <v>2568</v>
      </c>
      <c r="AC13" t="s">
        <v>2682</v>
      </c>
      <c r="AE13" s="978"/>
      <c r="AF13" s="978"/>
      <c r="AG13" s="978"/>
      <c r="AH13" s="978"/>
      <c r="AI13" s="978"/>
      <c r="AJ13" s="978"/>
      <c r="AK13" s="978"/>
      <c r="AL13" s="978"/>
      <c r="AM13" s="978"/>
      <c r="AN13" s="978"/>
    </row>
    <row r="14" spans="1:40">
      <c r="O14" s="751" t="str">
        <f>IF(O13="","",O13)</f>
        <v/>
      </c>
      <c r="P14" t="s">
        <v>2685</v>
      </c>
      <c r="V14" s="62"/>
      <c r="AC14" t="s">
        <v>2682</v>
      </c>
      <c r="AE14" s="978"/>
      <c r="AF14" s="978"/>
      <c r="AG14" s="978"/>
      <c r="AH14" s="978"/>
      <c r="AI14" s="978"/>
      <c r="AJ14" s="978"/>
      <c r="AK14" s="978"/>
      <c r="AL14" s="978"/>
      <c r="AM14" s="978"/>
      <c r="AN14" s="978"/>
    </row>
    <row r="15" spans="1:40">
      <c r="O15" s="751" t="str">
        <f t="shared" ref="O15:O46" si="0">IF(O14="","",O14)</f>
        <v/>
      </c>
      <c r="P15" t="s">
        <v>2686</v>
      </c>
      <c r="V15" s="62"/>
      <c r="AC15" t="s">
        <v>2682</v>
      </c>
      <c r="AE15" s="978"/>
      <c r="AF15" s="978"/>
      <c r="AG15" s="978"/>
      <c r="AH15" s="978"/>
      <c r="AI15" s="978"/>
      <c r="AJ15" s="978"/>
      <c r="AK15" s="978"/>
      <c r="AL15" s="978"/>
      <c r="AM15" s="978"/>
      <c r="AN15" s="978"/>
    </row>
    <row r="16" spans="1:40">
      <c r="O16" s="751" t="str">
        <f t="shared" si="0"/>
        <v/>
      </c>
      <c r="P16" t="s">
        <v>2687</v>
      </c>
      <c r="V16" s="62"/>
      <c r="AC16" t="s">
        <v>2682</v>
      </c>
      <c r="AE16" s="978"/>
      <c r="AF16" s="978"/>
      <c r="AG16" s="978"/>
      <c r="AH16" s="978"/>
      <c r="AI16" s="978"/>
      <c r="AJ16" s="978"/>
      <c r="AK16" s="978"/>
      <c r="AL16" s="978"/>
      <c r="AM16" s="978"/>
      <c r="AN16" s="978"/>
    </row>
    <row r="17" spans="15:40">
      <c r="O17" s="751" t="str">
        <f t="shared" si="0"/>
        <v/>
      </c>
      <c r="P17" t="s">
        <v>2688</v>
      </c>
      <c r="V17" s="62"/>
      <c r="AC17" t="s">
        <v>2682</v>
      </c>
      <c r="AE17" s="978"/>
      <c r="AF17" s="978"/>
      <c r="AG17" s="978"/>
      <c r="AH17" s="978"/>
      <c r="AI17" s="978"/>
      <c r="AJ17" s="978"/>
      <c r="AK17" s="978"/>
      <c r="AL17" s="978"/>
      <c r="AM17" s="978"/>
      <c r="AN17" s="978"/>
    </row>
    <row r="18" spans="15:40">
      <c r="O18" s="751" t="str">
        <f t="shared" si="0"/>
        <v/>
      </c>
      <c r="P18" t="s">
        <v>386</v>
      </c>
      <c r="V18" s="62"/>
      <c r="AC18" t="s">
        <v>2682</v>
      </c>
      <c r="AE18" s="978"/>
      <c r="AF18" s="978"/>
      <c r="AG18" s="978"/>
      <c r="AH18" s="978"/>
      <c r="AI18" s="978"/>
      <c r="AJ18" s="978"/>
      <c r="AK18" s="978"/>
      <c r="AL18" s="978"/>
      <c r="AM18" s="978"/>
      <c r="AN18" s="978"/>
    </row>
    <row r="19" spans="15:40">
      <c r="O19" s="751" t="str">
        <f t="shared" si="0"/>
        <v/>
      </c>
      <c r="P19" t="s">
        <v>2689</v>
      </c>
      <c r="V19" s="62"/>
      <c r="AC19" t="s">
        <v>2682</v>
      </c>
      <c r="AE19" s="978"/>
      <c r="AF19" s="978"/>
      <c r="AG19" s="978"/>
      <c r="AH19" s="978"/>
      <c r="AI19" s="978"/>
      <c r="AJ19" s="978"/>
      <c r="AK19" s="978"/>
      <c r="AL19" s="978"/>
      <c r="AM19" s="978"/>
      <c r="AN19" s="978"/>
    </row>
    <row r="20" spans="15:40">
      <c r="O20" s="751" t="str">
        <f t="shared" si="0"/>
        <v/>
      </c>
      <c r="P20" t="s">
        <v>2690</v>
      </c>
      <c r="V20" s="62"/>
      <c r="AC20" t="s">
        <v>2682</v>
      </c>
      <c r="AE20" s="978"/>
      <c r="AF20" s="978"/>
      <c r="AG20" s="978"/>
      <c r="AH20" s="978"/>
      <c r="AI20" s="978"/>
      <c r="AJ20" s="978"/>
      <c r="AK20" s="978"/>
      <c r="AL20" s="978"/>
      <c r="AM20" s="978"/>
      <c r="AN20" s="978"/>
    </row>
    <row r="21" spans="15:40">
      <c r="O21" s="751" t="str">
        <f t="shared" si="0"/>
        <v/>
      </c>
      <c r="P21" t="s">
        <v>2563</v>
      </c>
      <c r="V21" s="62"/>
      <c r="AC21" t="s">
        <v>2682</v>
      </c>
      <c r="AE21" s="978"/>
      <c r="AF21" s="978"/>
      <c r="AG21" s="978"/>
      <c r="AH21" s="978"/>
      <c r="AI21" s="978"/>
      <c r="AJ21" s="978"/>
      <c r="AK21" s="978"/>
      <c r="AL21" s="978"/>
      <c r="AM21" s="978"/>
      <c r="AN21" s="978"/>
    </row>
    <row r="22" spans="15:40">
      <c r="O22" s="751" t="str">
        <f t="shared" si="0"/>
        <v/>
      </c>
      <c r="P22" t="s">
        <v>2691</v>
      </c>
      <c r="V22" s="62"/>
      <c r="AC22" t="s">
        <v>2682</v>
      </c>
      <c r="AE22" s="978"/>
      <c r="AF22" s="978"/>
      <c r="AG22" s="978"/>
      <c r="AH22" s="978"/>
      <c r="AI22" s="978"/>
      <c r="AJ22" s="978"/>
      <c r="AK22" s="978"/>
      <c r="AL22" s="978"/>
      <c r="AM22" s="978"/>
      <c r="AN22" s="978"/>
    </row>
    <row r="23" spans="15:40">
      <c r="O23" s="751" t="str">
        <f t="shared" si="0"/>
        <v/>
      </c>
      <c r="P23" t="s">
        <v>2692</v>
      </c>
      <c r="V23" s="62"/>
      <c r="AC23" t="s">
        <v>2682</v>
      </c>
      <c r="AE23" s="978"/>
      <c r="AF23" s="978"/>
      <c r="AG23" s="978"/>
      <c r="AH23" s="978"/>
      <c r="AI23" s="978"/>
      <c r="AJ23" s="978"/>
      <c r="AK23" s="978"/>
      <c r="AL23" s="978"/>
      <c r="AM23" s="978"/>
      <c r="AN23" s="978"/>
    </row>
    <row r="24" spans="15:40">
      <c r="O24" s="751" t="str">
        <f t="shared" si="0"/>
        <v/>
      </c>
      <c r="P24" t="s">
        <v>2693</v>
      </c>
      <c r="V24" s="62"/>
      <c r="AC24" t="s">
        <v>2682</v>
      </c>
      <c r="AE24" s="978"/>
      <c r="AF24" s="978"/>
      <c r="AG24" s="978"/>
      <c r="AH24" s="978"/>
      <c r="AI24" s="978"/>
      <c r="AJ24" s="978"/>
      <c r="AK24" s="978"/>
      <c r="AL24" s="978"/>
      <c r="AM24" s="978"/>
      <c r="AN24" s="978"/>
    </row>
    <row r="25" spans="15:40">
      <c r="O25" s="751" t="str">
        <f t="shared" si="0"/>
        <v/>
      </c>
      <c r="P25" s="282" t="s">
        <v>2694</v>
      </c>
      <c r="Q25" s="282"/>
      <c r="R25" s="282"/>
      <c r="S25" s="282"/>
      <c r="T25" s="282"/>
      <c r="U25" s="282"/>
      <c r="V25" s="282"/>
      <c r="W25" s="282"/>
      <c r="X25" s="282"/>
      <c r="Y25" s="282"/>
      <c r="Z25" s="282"/>
      <c r="AA25" s="282"/>
      <c r="AB25" s="282"/>
      <c r="AC25" s="282" t="s">
        <v>2682</v>
      </c>
      <c r="AE25" s="978"/>
      <c r="AF25" s="978"/>
      <c r="AG25" s="978"/>
      <c r="AH25" s="978"/>
      <c r="AI25" s="978"/>
      <c r="AJ25" s="978"/>
      <c r="AK25" s="978"/>
      <c r="AL25" s="978"/>
      <c r="AM25" s="978"/>
      <c r="AN25" s="978"/>
    </row>
    <row r="26" spans="15:40">
      <c r="O26" s="751" t="str">
        <f t="shared" si="0"/>
        <v/>
      </c>
      <c r="P26" s="282" t="s">
        <v>2695</v>
      </c>
      <c r="Q26" s="282"/>
      <c r="R26" s="282"/>
      <c r="S26" s="282"/>
      <c r="T26" s="282"/>
      <c r="U26" s="282"/>
      <c r="V26" s="282"/>
      <c r="W26" s="282"/>
      <c r="X26" s="282"/>
      <c r="Y26" s="282"/>
      <c r="Z26" s="282"/>
      <c r="AA26" s="282"/>
      <c r="AB26" s="282"/>
      <c r="AC26" s="282" t="s">
        <v>2682</v>
      </c>
      <c r="AE26" s="978"/>
      <c r="AF26" s="978"/>
      <c r="AG26" s="978"/>
      <c r="AH26" s="978"/>
      <c r="AI26" s="978"/>
      <c r="AJ26" s="978"/>
      <c r="AK26" s="978"/>
      <c r="AL26" s="978"/>
      <c r="AM26" s="978"/>
      <c r="AN26" s="978"/>
    </row>
    <row r="27" spans="15:40">
      <c r="O27" s="751" t="str">
        <f t="shared" si="0"/>
        <v/>
      </c>
      <c r="P27" t="s">
        <v>2696</v>
      </c>
      <c r="V27" s="62"/>
      <c r="AC27" t="s">
        <v>2682</v>
      </c>
      <c r="AE27" s="978"/>
      <c r="AF27" s="978"/>
      <c r="AG27" s="978"/>
      <c r="AH27" s="978"/>
      <c r="AI27" s="978"/>
      <c r="AJ27" s="978"/>
      <c r="AK27" s="978"/>
      <c r="AL27" s="978"/>
      <c r="AM27" s="978"/>
      <c r="AN27" s="978"/>
    </row>
    <row r="28" spans="15:40">
      <c r="O28" s="751" t="str">
        <f t="shared" si="0"/>
        <v/>
      </c>
      <c r="P28" t="s">
        <v>2697</v>
      </c>
      <c r="V28" s="62"/>
      <c r="AC28" t="s">
        <v>2682</v>
      </c>
      <c r="AE28" s="978"/>
      <c r="AF28" s="978"/>
      <c r="AG28" s="978"/>
      <c r="AH28" s="978"/>
      <c r="AI28" s="978"/>
      <c r="AJ28" s="978"/>
      <c r="AK28" s="978"/>
      <c r="AL28" s="978"/>
      <c r="AM28" s="978"/>
      <c r="AN28" s="978"/>
    </row>
    <row r="29" spans="15:40">
      <c r="O29" s="751" t="str">
        <f t="shared" si="0"/>
        <v/>
      </c>
      <c r="P29" t="s">
        <v>2815</v>
      </c>
      <c r="V29" s="62"/>
      <c r="AC29" t="s">
        <v>2682</v>
      </c>
      <c r="AE29" s="978"/>
      <c r="AF29" s="978"/>
      <c r="AG29" s="978"/>
      <c r="AH29" s="978"/>
      <c r="AI29" s="978"/>
      <c r="AJ29" s="978"/>
      <c r="AK29" s="978"/>
      <c r="AL29" s="978"/>
      <c r="AM29" s="978"/>
      <c r="AN29" s="978"/>
    </row>
    <row r="30" spans="15:40">
      <c r="O30" s="751" t="str">
        <f t="shared" si="0"/>
        <v/>
      </c>
      <c r="P30" t="s">
        <v>2816</v>
      </c>
      <c r="V30" s="62"/>
      <c r="AC30" t="s">
        <v>2682</v>
      </c>
      <c r="AE30" s="978"/>
      <c r="AF30" s="978"/>
      <c r="AG30" s="978"/>
      <c r="AH30" s="978"/>
      <c r="AI30" s="978"/>
      <c r="AJ30" s="978"/>
      <c r="AK30" s="978"/>
      <c r="AL30" s="978"/>
      <c r="AM30" s="978"/>
      <c r="AN30" s="978"/>
    </row>
    <row r="31" spans="15:40">
      <c r="O31" s="751" t="str">
        <f t="shared" si="0"/>
        <v/>
      </c>
      <c r="P31" t="s">
        <v>2698</v>
      </c>
      <c r="V31" s="62"/>
      <c r="AC31" t="s">
        <v>2682</v>
      </c>
      <c r="AE31" s="978"/>
      <c r="AF31" s="978"/>
      <c r="AG31" s="978"/>
      <c r="AH31" s="978"/>
      <c r="AI31" s="978"/>
      <c r="AJ31" s="978"/>
      <c r="AK31" s="978"/>
      <c r="AL31" s="978"/>
      <c r="AM31" s="978"/>
      <c r="AN31" s="978"/>
    </row>
    <row r="32" spans="15:40">
      <c r="O32" s="751" t="str">
        <f t="shared" si="0"/>
        <v/>
      </c>
      <c r="P32" t="s">
        <v>2699</v>
      </c>
      <c r="V32" s="62"/>
      <c r="AC32" t="s">
        <v>2682</v>
      </c>
      <c r="AE32" s="978"/>
      <c r="AF32" s="978"/>
      <c r="AG32" s="978"/>
      <c r="AH32" s="978"/>
      <c r="AI32" s="978"/>
      <c r="AJ32" s="978"/>
      <c r="AK32" s="978"/>
      <c r="AL32" s="978"/>
      <c r="AM32" s="978"/>
      <c r="AN32" s="978"/>
    </row>
    <row r="33" spans="1:40">
      <c r="O33" s="751" t="str">
        <f t="shared" si="0"/>
        <v/>
      </c>
      <c r="P33" t="s">
        <v>2700</v>
      </c>
      <c r="V33" s="62"/>
      <c r="AC33" t="s">
        <v>2682</v>
      </c>
      <c r="AE33" s="978"/>
      <c r="AF33" s="978"/>
      <c r="AG33" s="978"/>
      <c r="AH33" s="978"/>
      <c r="AI33" s="978"/>
      <c r="AJ33" s="978"/>
      <c r="AK33" s="978"/>
      <c r="AL33" s="978"/>
      <c r="AM33" s="978"/>
      <c r="AN33" s="978"/>
    </row>
    <row r="34" spans="1:40">
      <c r="O34" s="751" t="str">
        <f t="shared" si="0"/>
        <v/>
      </c>
      <c r="P34" t="s">
        <v>2701</v>
      </c>
      <c r="V34" s="62"/>
      <c r="AC34" t="s">
        <v>2682</v>
      </c>
      <c r="AE34" s="978"/>
      <c r="AF34" s="978"/>
      <c r="AG34" s="978"/>
      <c r="AH34" s="978"/>
      <c r="AI34" s="978"/>
      <c r="AJ34" s="978"/>
      <c r="AK34" s="978"/>
      <c r="AL34" s="978"/>
      <c r="AM34" s="978"/>
      <c r="AN34" s="978"/>
    </row>
    <row r="35" spans="1:40">
      <c r="O35" s="751" t="str">
        <f t="shared" si="0"/>
        <v/>
      </c>
      <c r="P35" t="s">
        <v>2702</v>
      </c>
      <c r="V35" s="62"/>
      <c r="AC35" t="s">
        <v>2682</v>
      </c>
      <c r="AE35" s="978"/>
      <c r="AF35" s="978"/>
      <c r="AG35" s="978"/>
      <c r="AH35" s="978"/>
      <c r="AI35" s="978"/>
      <c r="AJ35" s="978"/>
      <c r="AK35" s="978"/>
      <c r="AL35" s="978"/>
      <c r="AM35" s="978"/>
      <c r="AN35" s="978"/>
    </row>
    <row r="36" spans="1:40">
      <c r="O36" s="751" t="str">
        <f t="shared" si="0"/>
        <v/>
      </c>
      <c r="P36" t="s">
        <v>2703</v>
      </c>
      <c r="V36" s="62"/>
      <c r="AC36" t="s">
        <v>2682</v>
      </c>
      <c r="AE36" s="978"/>
      <c r="AF36" s="978"/>
      <c r="AG36" s="978"/>
      <c r="AH36" s="978"/>
      <c r="AI36" s="978"/>
      <c r="AJ36" s="978"/>
      <c r="AK36" s="978"/>
      <c r="AL36" s="978"/>
      <c r="AM36" s="978"/>
      <c r="AN36" s="978"/>
    </row>
    <row r="37" spans="1:40">
      <c r="O37" s="751" t="str">
        <f t="shared" si="0"/>
        <v/>
      </c>
      <c r="P37" t="s">
        <v>2704</v>
      </c>
      <c r="V37" s="62"/>
      <c r="AC37" t="s">
        <v>2682</v>
      </c>
      <c r="AE37" s="978"/>
      <c r="AF37" s="978"/>
      <c r="AG37" s="978"/>
      <c r="AH37" s="978"/>
      <c r="AI37" s="978"/>
      <c r="AJ37" s="978"/>
      <c r="AK37" s="978"/>
      <c r="AL37" s="978"/>
      <c r="AM37" s="978"/>
      <c r="AN37" s="978"/>
    </row>
    <row r="38" spans="1:40">
      <c r="O38" s="751" t="str">
        <f t="shared" si="0"/>
        <v/>
      </c>
      <c r="P38" t="s">
        <v>2705</v>
      </c>
      <c r="V38" s="62"/>
      <c r="AC38" t="s">
        <v>2682</v>
      </c>
      <c r="AE38" s="978"/>
      <c r="AF38" s="978"/>
      <c r="AG38" s="978"/>
      <c r="AH38" s="978"/>
      <c r="AI38" s="978"/>
      <c r="AJ38" s="978"/>
      <c r="AK38" s="978"/>
      <c r="AL38" s="978"/>
      <c r="AM38" s="978"/>
      <c r="AN38" s="978"/>
    </row>
    <row r="39" spans="1:40">
      <c r="O39" s="751" t="str">
        <f t="shared" si="0"/>
        <v/>
      </c>
      <c r="P39" t="s">
        <v>2706</v>
      </c>
      <c r="V39" s="62"/>
      <c r="AC39" t="s">
        <v>2682</v>
      </c>
      <c r="AE39" s="978"/>
      <c r="AF39" s="978"/>
      <c r="AG39" s="978"/>
      <c r="AH39" s="978"/>
      <c r="AI39" s="978"/>
      <c r="AJ39" s="978"/>
      <c r="AK39" s="978"/>
      <c r="AL39" s="978"/>
      <c r="AM39" s="978"/>
      <c r="AN39" s="978"/>
    </row>
    <row r="40" spans="1:40">
      <c r="O40" s="751" t="str">
        <f t="shared" si="0"/>
        <v/>
      </c>
      <c r="P40" t="s">
        <v>2707</v>
      </c>
      <c r="V40" s="62"/>
      <c r="AC40" t="s">
        <v>2682</v>
      </c>
      <c r="AE40" s="978"/>
      <c r="AF40" s="978"/>
      <c r="AG40" s="978"/>
      <c r="AH40" s="978"/>
      <c r="AI40" s="978"/>
      <c r="AJ40" s="978"/>
      <c r="AK40" s="978"/>
      <c r="AL40" s="978"/>
      <c r="AM40" s="978"/>
      <c r="AN40" s="978"/>
    </row>
    <row r="41" spans="1:40">
      <c r="O41" s="751" t="str">
        <f t="shared" si="0"/>
        <v/>
      </c>
      <c r="P41" t="s">
        <v>2708</v>
      </c>
      <c r="V41" s="62"/>
      <c r="AC41" t="s">
        <v>2682</v>
      </c>
      <c r="AE41" s="978"/>
      <c r="AF41" s="978"/>
      <c r="AG41" s="978"/>
      <c r="AH41" s="978"/>
      <c r="AI41" s="978"/>
      <c r="AJ41" s="978"/>
      <c r="AK41" s="978"/>
      <c r="AL41" s="978"/>
      <c r="AM41" s="978"/>
      <c r="AN41" s="978"/>
    </row>
    <row r="42" spans="1:40">
      <c r="O42" s="751" t="str">
        <f t="shared" si="0"/>
        <v/>
      </c>
      <c r="P42" t="s">
        <v>2709</v>
      </c>
      <c r="V42" s="62"/>
      <c r="AC42" t="s">
        <v>2682</v>
      </c>
      <c r="AE42" s="978"/>
      <c r="AF42" s="978"/>
      <c r="AG42" s="978"/>
      <c r="AH42" s="978"/>
      <c r="AI42" s="978"/>
      <c r="AJ42" s="978"/>
      <c r="AK42" s="978"/>
      <c r="AL42" s="978"/>
      <c r="AM42" s="978"/>
      <c r="AN42" s="978"/>
    </row>
    <row r="43" spans="1:40">
      <c r="O43" s="751" t="str">
        <f t="shared" si="0"/>
        <v/>
      </c>
      <c r="P43" t="s">
        <v>2711</v>
      </c>
      <c r="V43" s="62"/>
      <c r="AC43" t="s">
        <v>2682</v>
      </c>
      <c r="AE43" s="978"/>
      <c r="AF43" s="978"/>
      <c r="AG43" s="978"/>
      <c r="AH43" s="978"/>
      <c r="AI43" s="978"/>
      <c r="AJ43" s="978"/>
      <c r="AK43" s="978"/>
      <c r="AL43" s="978"/>
      <c r="AM43" s="978"/>
      <c r="AN43" s="978"/>
    </row>
    <row r="44" spans="1:40">
      <c r="O44" s="751" t="str">
        <f t="shared" si="0"/>
        <v/>
      </c>
      <c r="P44" s="1120"/>
      <c r="AC44" t="s">
        <v>2682</v>
      </c>
      <c r="AE44" s="978"/>
      <c r="AF44" s="978"/>
      <c r="AG44" s="978"/>
      <c r="AH44" s="978"/>
      <c r="AI44" s="978"/>
      <c r="AJ44" s="978"/>
      <c r="AK44" s="978"/>
      <c r="AL44" s="978"/>
      <c r="AM44" s="978"/>
      <c r="AN44" s="978"/>
    </row>
    <row r="45" spans="1:40">
      <c r="O45" s="751" t="str">
        <f t="shared" si="0"/>
        <v/>
      </c>
      <c r="P45" s="1120"/>
      <c r="AC45" t="s">
        <v>2682</v>
      </c>
      <c r="AE45" s="978"/>
      <c r="AF45" s="978"/>
      <c r="AG45" s="978"/>
      <c r="AH45" s="978"/>
      <c r="AI45" s="978"/>
      <c r="AJ45" s="978"/>
      <c r="AK45" s="978"/>
      <c r="AL45" s="978"/>
      <c r="AM45" s="978"/>
      <c r="AN45" s="978"/>
    </row>
    <row r="46" spans="1:40">
      <c r="O46" s="751" t="str">
        <f t="shared" si="0"/>
        <v/>
      </c>
      <c r="P46" s="1120"/>
      <c r="AC46" t="s">
        <v>2682</v>
      </c>
      <c r="AE46" s="978"/>
      <c r="AF46" s="978"/>
      <c r="AG46" s="978"/>
      <c r="AH46" s="978"/>
      <c r="AI46" s="978"/>
      <c r="AJ46" s="978"/>
      <c r="AK46" s="978"/>
      <c r="AL46" s="978"/>
      <c r="AM46" s="978"/>
      <c r="AN46" s="978"/>
    </row>
    <row r="47" spans="1:40">
      <c r="AE47" s="67"/>
      <c r="AF47" s="67"/>
      <c r="AG47" s="67"/>
      <c r="AH47" s="67"/>
      <c r="AI47" s="67"/>
      <c r="AJ47" s="67"/>
      <c r="AK47" s="67"/>
      <c r="AL47" s="67"/>
      <c r="AM47" s="67"/>
      <c r="AN47" s="67"/>
    </row>
    <row r="48" spans="1:40" s="1" customFormat="1">
      <c r="A48" s="42"/>
      <c r="B48" s="48" t="s">
        <v>2817</v>
      </c>
    </row>
    <row r="50" spans="15:40">
      <c r="O50" s="1120"/>
      <c r="P50" t="s">
        <v>2568</v>
      </c>
      <c r="AC50" t="s">
        <v>2682</v>
      </c>
      <c r="AE50" s="978"/>
      <c r="AF50" s="978"/>
      <c r="AG50" s="978"/>
      <c r="AH50" s="978"/>
      <c r="AI50" s="978"/>
      <c r="AJ50" s="978"/>
      <c r="AK50" s="978"/>
      <c r="AL50" s="978"/>
      <c r="AM50" s="978"/>
      <c r="AN50" s="978"/>
    </row>
    <row r="51" spans="15:40">
      <c r="O51" s="69" t="str">
        <f>IF(O50="","",O50)</f>
        <v/>
      </c>
      <c r="P51" t="s">
        <v>2685</v>
      </c>
      <c r="V51" s="62"/>
      <c r="AC51" t="s">
        <v>2682</v>
      </c>
      <c r="AE51" s="978"/>
      <c r="AF51" s="978"/>
      <c r="AG51" s="978"/>
      <c r="AH51" s="978"/>
      <c r="AI51" s="978"/>
      <c r="AJ51" s="978"/>
      <c r="AK51" s="978"/>
      <c r="AL51" s="978"/>
      <c r="AM51" s="978"/>
      <c r="AN51" s="978"/>
    </row>
    <row r="52" spans="15:40">
      <c r="O52" s="69" t="str">
        <f t="shared" ref="O52:O83" si="1">IF(O51="","",O51)</f>
        <v/>
      </c>
      <c r="P52" t="s">
        <v>2686</v>
      </c>
      <c r="V52" s="62"/>
      <c r="AC52" t="s">
        <v>2682</v>
      </c>
      <c r="AE52" s="978"/>
      <c r="AF52" s="978"/>
      <c r="AG52" s="978"/>
      <c r="AH52" s="978"/>
      <c r="AI52" s="978"/>
      <c r="AJ52" s="978"/>
      <c r="AK52" s="978"/>
      <c r="AL52" s="978"/>
      <c r="AM52" s="978"/>
      <c r="AN52" s="978"/>
    </row>
    <row r="53" spans="15:40">
      <c r="O53" s="69" t="str">
        <f t="shared" si="1"/>
        <v/>
      </c>
      <c r="P53" t="s">
        <v>2687</v>
      </c>
      <c r="V53" s="62"/>
      <c r="AC53" t="s">
        <v>2682</v>
      </c>
      <c r="AE53" s="978"/>
      <c r="AF53" s="978"/>
      <c r="AG53" s="978"/>
      <c r="AH53" s="978"/>
      <c r="AI53" s="978"/>
      <c r="AJ53" s="978"/>
      <c r="AK53" s="978"/>
      <c r="AL53" s="978"/>
      <c r="AM53" s="978"/>
      <c r="AN53" s="978"/>
    </row>
    <row r="54" spans="15:40">
      <c r="O54" s="69" t="str">
        <f t="shared" si="1"/>
        <v/>
      </c>
      <c r="P54" t="s">
        <v>2688</v>
      </c>
      <c r="V54" s="62"/>
      <c r="AC54" t="s">
        <v>2682</v>
      </c>
      <c r="AE54" s="978"/>
      <c r="AF54" s="978"/>
      <c r="AG54" s="978"/>
      <c r="AH54" s="978"/>
      <c r="AI54" s="978"/>
      <c r="AJ54" s="978"/>
      <c r="AK54" s="978"/>
      <c r="AL54" s="978"/>
      <c r="AM54" s="978"/>
      <c r="AN54" s="978"/>
    </row>
    <row r="55" spans="15:40">
      <c r="O55" s="69" t="str">
        <f t="shared" si="1"/>
        <v/>
      </c>
      <c r="P55" t="s">
        <v>386</v>
      </c>
      <c r="V55" s="62"/>
      <c r="AC55" t="s">
        <v>2682</v>
      </c>
      <c r="AE55" s="978"/>
      <c r="AF55" s="978"/>
      <c r="AG55" s="978"/>
      <c r="AH55" s="978"/>
      <c r="AI55" s="978"/>
      <c r="AJ55" s="978"/>
      <c r="AK55" s="978"/>
      <c r="AL55" s="978"/>
      <c r="AM55" s="978"/>
      <c r="AN55" s="978"/>
    </row>
    <row r="56" spans="15:40">
      <c r="O56" s="69" t="str">
        <f t="shared" si="1"/>
        <v/>
      </c>
      <c r="P56" t="s">
        <v>2689</v>
      </c>
      <c r="V56" s="62"/>
      <c r="AC56" t="s">
        <v>2682</v>
      </c>
      <c r="AE56" s="978"/>
      <c r="AF56" s="978"/>
      <c r="AG56" s="978"/>
      <c r="AH56" s="978"/>
      <c r="AI56" s="978"/>
      <c r="AJ56" s="978"/>
      <c r="AK56" s="978"/>
      <c r="AL56" s="978"/>
      <c r="AM56" s="978"/>
      <c r="AN56" s="978"/>
    </row>
    <row r="57" spans="15:40">
      <c r="O57" s="69" t="str">
        <f t="shared" si="1"/>
        <v/>
      </c>
      <c r="P57" t="s">
        <v>2690</v>
      </c>
      <c r="V57" s="62"/>
      <c r="AC57" t="s">
        <v>2682</v>
      </c>
      <c r="AE57" s="978"/>
      <c r="AF57" s="978"/>
      <c r="AG57" s="978"/>
      <c r="AH57" s="978"/>
      <c r="AI57" s="978"/>
      <c r="AJ57" s="978"/>
      <c r="AK57" s="978"/>
      <c r="AL57" s="978"/>
      <c r="AM57" s="978"/>
      <c r="AN57" s="978"/>
    </row>
    <row r="58" spans="15:40">
      <c r="O58" s="69" t="str">
        <f t="shared" si="1"/>
        <v/>
      </c>
      <c r="P58" t="s">
        <v>2563</v>
      </c>
      <c r="V58" s="62"/>
      <c r="AC58" t="s">
        <v>2682</v>
      </c>
      <c r="AE58" s="978"/>
      <c r="AF58" s="978"/>
      <c r="AG58" s="978"/>
      <c r="AH58" s="978"/>
      <c r="AI58" s="978"/>
      <c r="AJ58" s="978"/>
      <c r="AK58" s="978"/>
      <c r="AL58" s="978"/>
      <c r="AM58" s="978"/>
      <c r="AN58" s="978"/>
    </row>
    <row r="59" spans="15:40">
      <c r="O59" s="69" t="str">
        <f t="shared" si="1"/>
        <v/>
      </c>
      <c r="P59" t="s">
        <v>2691</v>
      </c>
      <c r="V59" s="62"/>
      <c r="AC59" t="s">
        <v>2682</v>
      </c>
      <c r="AE59" s="978"/>
      <c r="AF59" s="978"/>
      <c r="AG59" s="978"/>
      <c r="AH59" s="978"/>
      <c r="AI59" s="978"/>
      <c r="AJ59" s="978"/>
      <c r="AK59" s="978"/>
      <c r="AL59" s="978"/>
      <c r="AM59" s="978"/>
      <c r="AN59" s="978"/>
    </row>
    <row r="60" spans="15:40">
      <c r="O60" s="69" t="str">
        <f t="shared" si="1"/>
        <v/>
      </c>
      <c r="P60" t="s">
        <v>2692</v>
      </c>
      <c r="V60" s="62"/>
      <c r="AC60" t="s">
        <v>2682</v>
      </c>
      <c r="AE60" s="978"/>
      <c r="AF60" s="978"/>
      <c r="AG60" s="978"/>
      <c r="AH60" s="978"/>
      <c r="AI60" s="978"/>
      <c r="AJ60" s="978"/>
      <c r="AK60" s="978"/>
      <c r="AL60" s="978"/>
      <c r="AM60" s="978"/>
      <c r="AN60" s="978"/>
    </row>
    <row r="61" spans="15:40">
      <c r="O61" s="69" t="str">
        <f t="shared" si="1"/>
        <v/>
      </c>
      <c r="P61" t="s">
        <v>2693</v>
      </c>
      <c r="V61" s="62"/>
      <c r="AC61" t="s">
        <v>2682</v>
      </c>
      <c r="AE61" s="978"/>
      <c r="AF61" s="978"/>
      <c r="AG61" s="978"/>
      <c r="AH61" s="978"/>
      <c r="AI61" s="978"/>
      <c r="AJ61" s="978"/>
      <c r="AK61" s="978"/>
      <c r="AL61" s="978"/>
      <c r="AM61" s="978"/>
      <c r="AN61" s="978"/>
    </row>
    <row r="62" spans="15:40">
      <c r="O62" s="69" t="str">
        <f t="shared" si="1"/>
        <v/>
      </c>
      <c r="P62" s="282" t="s">
        <v>2694</v>
      </c>
      <c r="Q62" s="282"/>
      <c r="R62" s="282"/>
      <c r="S62" s="282"/>
      <c r="T62" s="282"/>
      <c r="U62" s="282"/>
      <c r="V62" s="282"/>
      <c r="W62" s="282"/>
      <c r="X62" s="282"/>
      <c r="Y62" s="282"/>
      <c r="Z62" s="282"/>
      <c r="AA62" s="282"/>
      <c r="AB62" s="282"/>
      <c r="AC62" s="282" t="s">
        <v>2682</v>
      </c>
      <c r="AE62" s="978"/>
      <c r="AF62" s="978"/>
      <c r="AG62" s="978"/>
      <c r="AH62" s="978"/>
      <c r="AI62" s="978"/>
      <c r="AJ62" s="978"/>
      <c r="AK62" s="978"/>
      <c r="AL62" s="978"/>
      <c r="AM62" s="978"/>
      <c r="AN62" s="978"/>
    </row>
    <row r="63" spans="15:40">
      <c r="O63" s="69" t="str">
        <f t="shared" si="1"/>
        <v/>
      </c>
      <c r="P63" s="282" t="s">
        <v>2695</v>
      </c>
      <c r="Q63" s="282"/>
      <c r="R63" s="282"/>
      <c r="S63" s="282"/>
      <c r="T63" s="282"/>
      <c r="U63" s="282"/>
      <c r="V63" s="282"/>
      <c r="W63" s="282"/>
      <c r="X63" s="282"/>
      <c r="Y63" s="282"/>
      <c r="Z63" s="282"/>
      <c r="AA63" s="282"/>
      <c r="AB63" s="282"/>
      <c r="AC63" s="282" t="s">
        <v>2682</v>
      </c>
      <c r="AE63" s="978"/>
      <c r="AF63" s="978"/>
      <c r="AG63" s="978"/>
      <c r="AH63" s="978"/>
      <c r="AI63" s="978"/>
      <c r="AJ63" s="978"/>
      <c r="AK63" s="978"/>
      <c r="AL63" s="978"/>
      <c r="AM63" s="978"/>
      <c r="AN63" s="978"/>
    </row>
    <row r="64" spans="15:40">
      <c r="O64" s="69" t="str">
        <f t="shared" si="1"/>
        <v/>
      </c>
      <c r="P64" s="282" t="s">
        <v>2696</v>
      </c>
      <c r="Q64" s="282"/>
      <c r="R64" s="282"/>
      <c r="S64" s="282"/>
      <c r="T64" s="282"/>
      <c r="U64" s="282"/>
      <c r="V64" s="282"/>
      <c r="W64" s="282"/>
      <c r="X64" s="282"/>
      <c r="Y64" s="282"/>
      <c r="Z64" s="282"/>
      <c r="AA64" s="282"/>
      <c r="AB64" s="282"/>
      <c r="AC64" s="282" t="s">
        <v>2682</v>
      </c>
      <c r="AE64" s="978"/>
      <c r="AF64" s="978"/>
      <c r="AG64" s="978"/>
      <c r="AH64" s="978"/>
      <c r="AI64" s="978"/>
      <c r="AJ64" s="978"/>
      <c r="AK64" s="978"/>
      <c r="AL64" s="978"/>
      <c r="AM64" s="978"/>
      <c r="AN64" s="978"/>
    </row>
    <row r="65" spans="15:40">
      <c r="O65" s="69" t="str">
        <f t="shared" si="1"/>
        <v/>
      </c>
      <c r="P65" s="282" t="s">
        <v>2697</v>
      </c>
      <c r="Q65" s="282"/>
      <c r="R65" s="282"/>
      <c r="S65" s="282"/>
      <c r="T65" s="282"/>
      <c r="U65" s="282"/>
      <c r="V65" s="282"/>
      <c r="W65" s="282"/>
      <c r="X65" s="282"/>
      <c r="Y65" s="282"/>
      <c r="Z65" s="282"/>
      <c r="AA65" s="282"/>
      <c r="AB65" s="282"/>
      <c r="AC65" s="282" t="s">
        <v>2682</v>
      </c>
      <c r="AE65" s="978"/>
      <c r="AF65" s="978"/>
      <c r="AG65" s="978"/>
      <c r="AH65" s="978"/>
      <c r="AI65" s="978"/>
      <c r="AJ65" s="978"/>
      <c r="AK65" s="978"/>
      <c r="AL65" s="978"/>
      <c r="AM65" s="978"/>
      <c r="AN65" s="978"/>
    </row>
    <row r="66" spans="15:40">
      <c r="O66" s="69" t="str">
        <f t="shared" si="1"/>
        <v/>
      </c>
      <c r="P66" s="282" t="s">
        <v>2815</v>
      </c>
      <c r="Q66" s="282"/>
      <c r="R66" s="282"/>
      <c r="S66" s="282"/>
      <c r="T66" s="282"/>
      <c r="U66" s="282"/>
      <c r="V66" s="282"/>
      <c r="W66" s="282"/>
      <c r="X66" s="282"/>
      <c r="Y66" s="282"/>
      <c r="Z66" s="282"/>
      <c r="AA66" s="282"/>
      <c r="AB66" s="282"/>
      <c r="AC66" s="282" t="s">
        <v>2682</v>
      </c>
      <c r="AE66" s="978"/>
      <c r="AF66" s="978"/>
      <c r="AG66" s="978"/>
      <c r="AH66" s="978"/>
      <c r="AI66" s="978"/>
      <c r="AJ66" s="978"/>
      <c r="AK66" s="978"/>
      <c r="AL66" s="978"/>
      <c r="AM66" s="978"/>
      <c r="AN66" s="978"/>
    </row>
    <row r="67" spans="15:40">
      <c r="O67" s="69" t="str">
        <f t="shared" si="1"/>
        <v/>
      </c>
      <c r="P67" t="s">
        <v>2816</v>
      </c>
      <c r="V67" s="62"/>
      <c r="AC67" t="s">
        <v>2682</v>
      </c>
      <c r="AE67" s="978"/>
      <c r="AF67" s="978"/>
      <c r="AG67" s="978"/>
      <c r="AH67" s="978"/>
      <c r="AI67" s="978"/>
      <c r="AJ67" s="978"/>
      <c r="AK67" s="978"/>
      <c r="AL67" s="978"/>
      <c r="AM67" s="978"/>
      <c r="AN67" s="978"/>
    </row>
    <row r="68" spans="15:40">
      <c r="O68" s="69" t="str">
        <f t="shared" si="1"/>
        <v/>
      </c>
      <c r="P68" t="s">
        <v>2698</v>
      </c>
      <c r="V68" s="62"/>
      <c r="AC68" t="s">
        <v>2682</v>
      </c>
      <c r="AE68" s="978"/>
      <c r="AF68" s="978"/>
      <c r="AG68" s="978"/>
      <c r="AH68" s="978"/>
      <c r="AI68" s="978"/>
      <c r="AJ68" s="978"/>
      <c r="AK68" s="978"/>
      <c r="AL68" s="978"/>
      <c r="AM68" s="978"/>
      <c r="AN68" s="978"/>
    </row>
    <row r="69" spans="15:40">
      <c r="O69" s="69" t="str">
        <f t="shared" si="1"/>
        <v/>
      </c>
      <c r="P69" t="s">
        <v>2699</v>
      </c>
      <c r="V69" s="62"/>
      <c r="AC69" t="s">
        <v>2682</v>
      </c>
      <c r="AE69" s="978"/>
      <c r="AF69" s="978"/>
      <c r="AG69" s="978"/>
      <c r="AH69" s="978"/>
      <c r="AI69" s="978"/>
      <c r="AJ69" s="978"/>
      <c r="AK69" s="978"/>
      <c r="AL69" s="978"/>
      <c r="AM69" s="978"/>
      <c r="AN69" s="978"/>
    </row>
    <row r="70" spans="15:40">
      <c r="O70" s="69" t="str">
        <f t="shared" si="1"/>
        <v/>
      </c>
      <c r="P70" t="s">
        <v>2700</v>
      </c>
      <c r="V70" s="62"/>
      <c r="AC70" t="s">
        <v>2682</v>
      </c>
      <c r="AE70" s="978"/>
      <c r="AF70" s="978"/>
      <c r="AG70" s="978"/>
      <c r="AH70" s="978"/>
      <c r="AI70" s="978"/>
      <c r="AJ70" s="978"/>
      <c r="AK70" s="978"/>
      <c r="AL70" s="978"/>
      <c r="AM70" s="978"/>
      <c r="AN70" s="978"/>
    </row>
    <row r="71" spans="15:40">
      <c r="O71" s="69" t="str">
        <f t="shared" si="1"/>
        <v/>
      </c>
      <c r="P71" t="s">
        <v>2701</v>
      </c>
      <c r="V71" s="62"/>
      <c r="AC71" t="s">
        <v>2682</v>
      </c>
      <c r="AE71" s="978"/>
      <c r="AF71" s="978"/>
      <c r="AG71" s="978"/>
      <c r="AH71" s="978"/>
      <c r="AI71" s="978"/>
      <c r="AJ71" s="978"/>
      <c r="AK71" s="978"/>
      <c r="AL71" s="978"/>
      <c r="AM71" s="978"/>
      <c r="AN71" s="978"/>
    </row>
    <row r="72" spans="15:40">
      <c r="O72" s="69" t="str">
        <f t="shared" si="1"/>
        <v/>
      </c>
      <c r="P72" t="s">
        <v>2702</v>
      </c>
      <c r="V72" s="62"/>
      <c r="AC72" t="s">
        <v>2682</v>
      </c>
      <c r="AE72" s="978"/>
      <c r="AF72" s="978"/>
      <c r="AG72" s="978"/>
      <c r="AH72" s="978"/>
      <c r="AI72" s="978"/>
      <c r="AJ72" s="978"/>
      <c r="AK72" s="978"/>
      <c r="AL72" s="978"/>
      <c r="AM72" s="978"/>
      <c r="AN72" s="978"/>
    </row>
    <row r="73" spans="15:40">
      <c r="O73" s="69" t="str">
        <f t="shared" si="1"/>
        <v/>
      </c>
      <c r="P73" t="s">
        <v>2703</v>
      </c>
      <c r="V73" s="62"/>
      <c r="AC73" t="s">
        <v>2682</v>
      </c>
      <c r="AE73" s="978"/>
      <c r="AF73" s="978"/>
      <c r="AG73" s="978"/>
      <c r="AH73" s="978"/>
      <c r="AI73" s="978"/>
      <c r="AJ73" s="978"/>
      <c r="AK73" s="978"/>
      <c r="AL73" s="978"/>
      <c r="AM73" s="978"/>
      <c r="AN73" s="978"/>
    </row>
    <row r="74" spans="15:40">
      <c r="O74" s="69" t="str">
        <f t="shared" si="1"/>
        <v/>
      </c>
      <c r="P74" t="s">
        <v>2704</v>
      </c>
      <c r="V74" s="62"/>
      <c r="AC74" t="s">
        <v>2682</v>
      </c>
      <c r="AE74" s="978"/>
      <c r="AF74" s="978"/>
      <c r="AG74" s="978"/>
      <c r="AH74" s="978"/>
      <c r="AI74" s="978"/>
      <c r="AJ74" s="978"/>
      <c r="AK74" s="978"/>
      <c r="AL74" s="978"/>
      <c r="AM74" s="978"/>
      <c r="AN74" s="978"/>
    </row>
    <row r="75" spans="15:40">
      <c r="O75" s="69" t="str">
        <f t="shared" si="1"/>
        <v/>
      </c>
      <c r="P75" t="s">
        <v>2705</v>
      </c>
      <c r="V75" s="62"/>
      <c r="AC75" t="s">
        <v>2682</v>
      </c>
      <c r="AE75" s="978"/>
      <c r="AF75" s="978"/>
      <c r="AG75" s="978"/>
      <c r="AH75" s="978"/>
      <c r="AI75" s="978"/>
      <c r="AJ75" s="978"/>
      <c r="AK75" s="978"/>
      <c r="AL75" s="978"/>
      <c r="AM75" s="978"/>
      <c r="AN75" s="978"/>
    </row>
    <row r="76" spans="15:40">
      <c r="O76" s="69" t="str">
        <f t="shared" si="1"/>
        <v/>
      </c>
      <c r="P76" t="s">
        <v>2706</v>
      </c>
      <c r="V76" s="62"/>
      <c r="AC76" t="s">
        <v>2682</v>
      </c>
      <c r="AE76" s="978"/>
      <c r="AF76" s="978"/>
      <c r="AG76" s="978"/>
      <c r="AH76" s="978"/>
      <c r="AI76" s="978"/>
      <c r="AJ76" s="978"/>
      <c r="AK76" s="978"/>
      <c r="AL76" s="978"/>
      <c r="AM76" s="978"/>
      <c r="AN76" s="978"/>
    </row>
    <row r="77" spans="15:40">
      <c r="O77" s="69" t="str">
        <f t="shared" si="1"/>
        <v/>
      </c>
      <c r="P77" t="s">
        <v>2707</v>
      </c>
      <c r="V77" s="62"/>
      <c r="AC77" t="s">
        <v>2682</v>
      </c>
      <c r="AE77" s="978"/>
      <c r="AF77" s="978"/>
      <c r="AG77" s="978"/>
      <c r="AH77" s="978"/>
      <c r="AI77" s="978"/>
      <c r="AJ77" s="978"/>
      <c r="AK77" s="978"/>
      <c r="AL77" s="978"/>
      <c r="AM77" s="978"/>
      <c r="AN77" s="978"/>
    </row>
    <row r="78" spans="15:40">
      <c r="O78" s="69" t="str">
        <f t="shared" si="1"/>
        <v/>
      </c>
      <c r="P78" t="s">
        <v>2708</v>
      </c>
      <c r="V78" s="62"/>
      <c r="AC78" t="s">
        <v>2682</v>
      </c>
      <c r="AE78" s="978"/>
      <c r="AF78" s="978"/>
      <c r="AG78" s="978"/>
      <c r="AH78" s="978"/>
      <c r="AI78" s="978"/>
      <c r="AJ78" s="978"/>
      <c r="AK78" s="978"/>
      <c r="AL78" s="978"/>
      <c r="AM78" s="978"/>
      <c r="AN78" s="978"/>
    </row>
    <row r="79" spans="15:40">
      <c r="O79" s="69" t="str">
        <f t="shared" si="1"/>
        <v/>
      </c>
      <c r="P79" t="s">
        <v>2709</v>
      </c>
      <c r="V79" s="62"/>
      <c r="AC79" t="s">
        <v>2682</v>
      </c>
      <c r="AE79" s="978"/>
      <c r="AF79" s="978"/>
      <c r="AG79" s="978"/>
      <c r="AH79" s="978"/>
      <c r="AI79" s="978"/>
      <c r="AJ79" s="978"/>
      <c r="AK79" s="978"/>
      <c r="AL79" s="978"/>
      <c r="AM79" s="978"/>
      <c r="AN79" s="978"/>
    </row>
    <row r="80" spans="15:40">
      <c r="O80" s="69" t="str">
        <f t="shared" si="1"/>
        <v/>
      </c>
      <c r="P80" t="s">
        <v>2711</v>
      </c>
      <c r="V80" s="62"/>
      <c r="AC80" t="s">
        <v>2682</v>
      </c>
      <c r="AE80" s="978"/>
      <c r="AF80" s="978"/>
      <c r="AG80" s="978"/>
      <c r="AH80" s="978"/>
      <c r="AI80" s="978"/>
      <c r="AJ80" s="978"/>
      <c r="AK80" s="978"/>
      <c r="AL80" s="978"/>
      <c r="AM80" s="978"/>
      <c r="AN80" s="978"/>
    </row>
    <row r="81" spans="1:40">
      <c r="O81" s="69" t="str">
        <f t="shared" si="1"/>
        <v/>
      </c>
      <c r="P81" s="1120"/>
      <c r="AC81" t="s">
        <v>2682</v>
      </c>
      <c r="AE81" s="978"/>
      <c r="AF81" s="978"/>
      <c r="AG81" s="978"/>
      <c r="AH81" s="978"/>
      <c r="AI81" s="978"/>
      <c r="AJ81" s="978"/>
      <c r="AK81" s="978"/>
      <c r="AL81" s="978"/>
      <c r="AM81" s="978"/>
      <c r="AN81" s="978"/>
    </row>
    <row r="82" spans="1:40">
      <c r="O82" s="69" t="str">
        <f t="shared" si="1"/>
        <v/>
      </c>
      <c r="P82" s="1120"/>
      <c r="AC82" t="s">
        <v>2682</v>
      </c>
      <c r="AE82" s="978"/>
      <c r="AF82" s="978"/>
      <c r="AG82" s="978"/>
      <c r="AH82" s="978"/>
      <c r="AI82" s="978"/>
      <c r="AJ82" s="978"/>
      <c r="AK82" s="978"/>
      <c r="AL82" s="978"/>
      <c r="AM82" s="978"/>
      <c r="AN82" s="978"/>
    </row>
    <row r="83" spans="1:40">
      <c r="O83" s="69" t="str">
        <f t="shared" si="1"/>
        <v/>
      </c>
      <c r="P83" s="1120"/>
      <c r="AC83" t="s">
        <v>2682</v>
      </c>
      <c r="AE83" s="978"/>
      <c r="AF83" s="978"/>
      <c r="AG83" s="978"/>
      <c r="AH83" s="978"/>
      <c r="AI83" s="978"/>
      <c r="AJ83" s="978"/>
      <c r="AK83" s="978"/>
      <c r="AL83" s="978"/>
      <c r="AM83" s="978"/>
      <c r="AN83" s="978"/>
    </row>
    <row r="84" spans="1:40">
      <c r="AE84" s="729"/>
      <c r="AF84" s="729"/>
      <c r="AG84" s="729"/>
      <c r="AH84" s="729"/>
      <c r="AI84" s="729"/>
      <c r="AJ84" s="729"/>
      <c r="AK84" s="729"/>
      <c r="AL84" s="729"/>
      <c r="AM84" s="729"/>
      <c r="AN84" s="729"/>
    </row>
    <row r="85" spans="1:40" s="1" customFormat="1">
      <c r="A85" s="42"/>
      <c r="B85" s="48" t="s">
        <v>2818</v>
      </c>
    </row>
    <row r="87" spans="1:40">
      <c r="O87" s="1120"/>
      <c r="P87" t="s">
        <v>2568</v>
      </c>
      <c r="AC87" t="s">
        <v>2682</v>
      </c>
      <c r="AE87" s="978"/>
      <c r="AF87" s="978"/>
      <c r="AG87" s="978"/>
      <c r="AH87" s="978"/>
      <c r="AI87" s="978"/>
      <c r="AJ87" s="978"/>
      <c r="AK87" s="978"/>
      <c r="AL87" s="978"/>
      <c r="AM87" s="978"/>
      <c r="AN87" s="978"/>
    </row>
    <row r="88" spans="1:40">
      <c r="O88" s="69" t="str">
        <f>IF(O87="","",O87)</f>
        <v/>
      </c>
      <c r="P88" t="s">
        <v>2685</v>
      </c>
      <c r="V88" s="62"/>
      <c r="AC88" t="s">
        <v>2682</v>
      </c>
      <c r="AE88" s="978"/>
      <c r="AF88" s="978"/>
      <c r="AG88" s="978"/>
      <c r="AH88" s="978"/>
      <c r="AI88" s="978"/>
      <c r="AJ88" s="978"/>
      <c r="AK88" s="978"/>
      <c r="AL88" s="978"/>
      <c r="AM88" s="978"/>
      <c r="AN88" s="978"/>
    </row>
    <row r="89" spans="1:40">
      <c r="O89" s="69" t="str">
        <f t="shared" ref="O89:O120" si="2">IF(O88="","",O88)</f>
        <v/>
      </c>
      <c r="P89" t="s">
        <v>2686</v>
      </c>
      <c r="V89" s="62"/>
      <c r="AC89" t="s">
        <v>2682</v>
      </c>
      <c r="AE89" s="978"/>
      <c r="AF89" s="978"/>
      <c r="AG89" s="978"/>
      <c r="AH89" s="978"/>
      <c r="AI89" s="978"/>
      <c r="AJ89" s="978"/>
      <c r="AK89" s="978"/>
      <c r="AL89" s="978"/>
      <c r="AM89" s="978"/>
      <c r="AN89" s="978"/>
    </row>
    <row r="90" spans="1:40">
      <c r="O90" s="69" t="str">
        <f t="shared" si="2"/>
        <v/>
      </c>
      <c r="P90" t="s">
        <v>2687</v>
      </c>
      <c r="V90" s="62"/>
      <c r="AC90" t="s">
        <v>2682</v>
      </c>
      <c r="AE90" s="978"/>
      <c r="AF90" s="978"/>
      <c r="AG90" s="978"/>
      <c r="AH90" s="978"/>
      <c r="AI90" s="978"/>
      <c r="AJ90" s="978"/>
      <c r="AK90" s="978"/>
      <c r="AL90" s="978"/>
      <c r="AM90" s="978"/>
      <c r="AN90" s="978"/>
    </row>
    <row r="91" spans="1:40">
      <c r="O91" s="69" t="str">
        <f t="shared" si="2"/>
        <v/>
      </c>
      <c r="P91" t="s">
        <v>2688</v>
      </c>
      <c r="V91" s="62"/>
      <c r="AC91" t="s">
        <v>2682</v>
      </c>
      <c r="AE91" s="978"/>
      <c r="AF91" s="978"/>
      <c r="AG91" s="978"/>
      <c r="AH91" s="978"/>
      <c r="AI91" s="978"/>
      <c r="AJ91" s="978"/>
      <c r="AK91" s="978"/>
      <c r="AL91" s="978"/>
      <c r="AM91" s="978"/>
      <c r="AN91" s="978"/>
    </row>
    <row r="92" spans="1:40">
      <c r="O92" s="69" t="str">
        <f t="shared" si="2"/>
        <v/>
      </c>
      <c r="P92" t="s">
        <v>386</v>
      </c>
      <c r="V92" s="62"/>
      <c r="AC92" t="s">
        <v>2682</v>
      </c>
      <c r="AE92" s="978"/>
      <c r="AF92" s="978"/>
      <c r="AG92" s="978"/>
      <c r="AH92" s="978"/>
      <c r="AI92" s="978"/>
      <c r="AJ92" s="978"/>
      <c r="AK92" s="978"/>
      <c r="AL92" s="978"/>
      <c r="AM92" s="978"/>
      <c r="AN92" s="978"/>
    </row>
    <row r="93" spans="1:40">
      <c r="O93" s="69" t="str">
        <f t="shared" si="2"/>
        <v/>
      </c>
      <c r="P93" t="s">
        <v>2689</v>
      </c>
      <c r="V93" s="62"/>
      <c r="AC93" t="s">
        <v>2682</v>
      </c>
      <c r="AE93" s="978"/>
      <c r="AF93" s="978"/>
      <c r="AG93" s="978"/>
      <c r="AH93" s="978"/>
      <c r="AI93" s="978"/>
      <c r="AJ93" s="978"/>
      <c r="AK93" s="978"/>
      <c r="AL93" s="978"/>
      <c r="AM93" s="978"/>
      <c r="AN93" s="978"/>
    </row>
    <row r="94" spans="1:40">
      <c r="O94" s="69" t="str">
        <f t="shared" si="2"/>
        <v/>
      </c>
      <c r="P94" t="s">
        <v>2690</v>
      </c>
      <c r="V94" s="62"/>
      <c r="AC94" t="s">
        <v>2682</v>
      </c>
      <c r="AE94" s="978"/>
      <c r="AF94" s="978"/>
      <c r="AG94" s="978"/>
      <c r="AH94" s="978"/>
      <c r="AI94" s="978"/>
      <c r="AJ94" s="978"/>
      <c r="AK94" s="978"/>
      <c r="AL94" s="978"/>
      <c r="AM94" s="978"/>
      <c r="AN94" s="978"/>
    </row>
    <row r="95" spans="1:40">
      <c r="O95" s="69" t="str">
        <f t="shared" si="2"/>
        <v/>
      </c>
      <c r="P95" t="s">
        <v>2563</v>
      </c>
      <c r="V95" s="62"/>
      <c r="AC95" t="s">
        <v>2682</v>
      </c>
      <c r="AE95" s="978"/>
      <c r="AF95" s="978"/>
      <c r="AG95" s="978"/>
      <c r="AH95" s="978"/>
      <c r="AI95" s="978"/>
      <c r="AJ95" s="978"/>
      <c r="AK95" s="978"/>
      <c r="AL95" s="978"/>
      <c r="AM95" s="978"/>
      <c r="AN95" s="978"/>
    </row>
    <row r="96" spans="1:40">
      <c r="O96" s="69" t="str">
        <f t="shared" si="2"/>
        <v/>
      </c>
      <c r="P96" t="s">
        <v>2691</v>
      </c>
      <c r="V96" s="62"/>
      <c r="AC96" t="s">
        <v>2682</v>
      </c>
      <c r="AE96" s="978"/>
      <c r="AF96" s="978"/>
      <c r="AG96" s="978"/>
      <c r="AH96" s="978"/>
      <c r="AI96" s="978"/>
      <c r="AJ96" s="978"/>
      <c r="AK96" s="978"/>
      <c r="AL96" s="978"/>
      <c r="AM96" s="978"/>
      <c r="AN96" s="978"/>
    </row>
    <row r="97" spans="15:40">
      <c r="O97" s="69" t="str">
        <f t="shared" si="2"/>
        <v/>
      </c>
      <c r="P97" t="s">
        <v>2692</v>
      </c>
      <c r="V97" s="62"/>
      <c r="AC97" t="s">
        <v>2682</v>
      </c>
      <c r="AE97" s="978"/>
      <c r="AF97" s="978"/>
      <c r="AG97" s="978"/>
      <c r="AH97" s="978"/>
      <c r="AI97" s="978"/>
      <c r="AJ97" s="978"/>
      <c r="AK97" s="978"/>
      <c r="AL97" s="978"/>
      <c r="AM97" s="978"/>
      <c r="AN97" s="978"/>
    </row>
    <row r="98" spans="15:40">
      <c r="O98" s="69" t="str">
        <f t="shared" si="2"/>
        <v/>
      </c>
      <c r="P98" t="s">
        <v>2693</v>
      </c>
      <c r="V98" s="62"/>
      <c r="AC98" t="s">
        <v>2682</v>
      </c>
      <c r="AE98" s="978"/>
      <c r="AF98" s="978"/>
      <c r="AG98" s="978"/>
      <c r="AH98" s="978"/>
      <c r="AI98" s="978"/>
      <c r="AJ98" s="978"/>
      <c r="AK98" s="978"/>
      <c r="AL98" s="978"/>
      <c r="AM98" s="978"/>
      <c r="AN98" s="978"/>
    </row>
    <row r="99" spans="15:40">
      <c r="O99" s="69" t="str">
        <f t="shared" si="2"/>
        <v/>
      </c>
      <c r="P99" s="282" t="s">
        <v>2694</v>
      </c>
      <c r="Q99" s="282"/>
      <c r="R99" s="282"/>
      <c r="S99" s="282"/>
      <c r="T99" s="282"/>
      <c r="U99" s="282"/>
      <c r="V99" s="282"/>
      <c r="W99" s="282"/>
      <c r="X99" s="282"/>
      <c r="Y99" s="282"/>
      <c r="Z99" s="282"/>
      <c r="AA99" s="282"/>
      <c r="AB99" s="282"/>
      <c r="AC99" s="282" t="s">
        <v>2682</v>
      </c>
      <c r="AE99" s="978"/>
      <c r="AF99" s="978"/>
      <c r="AG99" s="978"/>
      <c r="AH99" s="978"/>
      <c r="AI99" s="978"/>
      <c r="AJ99" s="978"/>
      <c r="AK99" s="978"/>
      <c r="AL99" s="978"/>
      <c r="AM99" s="978"/>
      <c r="AN99" s="978"/>
    </row>
    <row r="100" spans="15:40">
      <c r="O100" s="69" t="str">
        <f t="shared" si="2"/>
        <v/>
      </c>
      <c r="P100" s="282" t="s">
        <v>2695</v>
      </c>
      <c r="Q100" s="282"/>
      <c r="R100" s="282"/>
      <c r="S100" s="282"/>
      <c r="T100" s="282"/>
      <c r="U100" s="282"/>
      <c r="V100" s="282"/>
      <c r="W100" s="282"/>
      <c r="X100" s="282"/>
      <c r="Y100" s="282"/>
      <c r="Z100" s="282"/>
      <c r="AA100" s="282"/>
      <c r="AB100" s="282"/>
      <c r="AC100" s="282" t="s">
        <v>2682</v>
      </c>
      <c r="AE100" s="978"/>
      <c r="AF100" s="978"/>
      <c r="AG100" s="978"/>
      <c r="AH100" s="978"/>
      <c r="AI100" s="978"/>
      <c r="AJ100" s="978"/>
      <c r="AK100" s="978"/>
      <c r="AL100" s="978"/>
      <c r="AM100" s="978"/>
      <c r="AN100" s="978"/>
    </row>
    <row r="101" spans="15:40">
      <c r="O101" s="69" t="str">
        <f t="shared" si="2"/>
        <v/>
      </c>
      <c r="P101" s="282" t="s">
        <v>2696</v>
      </c>
      <c r="Q101" s="282"/>
      <c r="R101" s="282"/>
      <c r="S101" s="282"/>
      <c r="T101" s="282"/>
      <c r="U101" s="282"/>
      <c r="V101" s="282"/>
      <c r="W101" s="282"/>
      <c r="X101" s="282"/>
      <c r="Y101" s="282"/>
      <c r="Z101" s="282"/>
      <c r="AA101" s="282"/>
      <c r="AB101" s="282"/>
      <c r="AC101" s="282" t="s">
        <v>2682</v>
      </c>
      <c r="AE101" s="978"/>
      <c r="AF101" s="978"/>
      <c r="AG101" s="978"/>
      <c r="AH101" s="978"/>
      <c r="AI101" s="978"/>
      <c r="AJ101" s="978"/>
      <c r="AK101" s="978"/>
      <c r="AL101" s="978"/>
      <c r="AM101" s="978"/>
      <c r="AN101" s="978"/>
    </row>
    <row r="102" spans="15:40">
      <c r="O102" s="69" t="str">
        <f t="shared" si="2"/>
        <v/>
      </c>
      <c r="P102" s="282" t="s">
        <v>2697</v>
      </c>
      <c r="Q102" s="282"/>
      <c r="R102" s="282"/>
      <c r="S102" s="282"/>
      <c r="T102" s="282"/>
      <c r="U102" s="282"/>
      <c r="V102" s="282"/>
      <c r="W102" s="282"/>
      <c r="X102" s="282"/>
      <c r="Y102" s="282"/>
      <c r="Z102" s="282"/>
      <c r="AA102" s="282"/>
      <c r="AB102" s="282"/>
      <c r="AC102" s="282" t="s">
        <v>2682</v>
      </c>
      <c r="AE102" s="978"/>
      <c r="AF102" s="978"/>
      <c r="AG102" s="978"/>
      <c r="AH102" s="978"/>
      <c r="AI102" s="978"/>
      <c r="AJ102" s="978"/>
      <c r="AK102" s="978"/>
      <c r="AL102" s="978"/>
      <c r="AM102" s="978"/>
      <c r="AN102" s="978"/>
    </row>
    <row r="103" spans="15:40">
      <c r="O103" s="69" t="str">
        <f t="shared" si="2"/>
        <v/>
      </c>
      <c r="P103" t="s">
        <v>2815</v>
      </c>
      <c r="V103" s="62"/>
      <c r="AC103" t="s">
        <v>2682</v>
      </c>
      <c r="AE103" s="978"/>
      <c r="AF103" s="978"/>
      <c r="AG103" s="978"/>
      <c r="AH103" s="978"/>
      <c r="AI103" s="978"/>
      <c r="AJ103" s="978"/>
      <c r="AK103" s="978"/>
      <c r="AL103" s="978"/>
      <c r="AM103" s="978"/>
      <c r="AN103" s="978"/>
    </row>
    <row r="104" spans="15:40">
      <c r="O104" s="69" t="str">
        <f t="shared" si="2"/>
        <v/>
      </c>
      <c r="P104" t="s">
        <v>2816</v>
      </c>
      <c r="V104" s="62"/>
      <c r="AC104" t="s">
        <v>2682</v>
      </c>
      <c r="AE104" s="978"/>
      <c r="AF104" s="978"/>
      <c r="AG104" s="978"/>
      <c r="AH104" s="978"/>
      <c r="AI104" s="978"/>
      <c r="AJ104" s="978"/>
      <c r="AK104" s="978"/>
      <c r="AL104" s="978"/>
      <c r="AM104" s="978"/>
      <c r="AN104" s="978"/>
    </row>
    <row r="105" spans="15:40">
      <c r="O105" s="69" t="str">
        <f t="shared" si="2"/>
        <v/>
      </c>
      <c r="P105" t="s">
        <v>2698</v>
      </c>
      <c r="V105" s="62"/>
      <c r="AC105" t="s">
        <v>2682</v>
      </c>
      <c r="AE105" s="978"/>
      <c r="AF105" s="978"/>
      <c r="AG105" s="978"/>
      <c r="AH105" s="978"/>
      <c r="AI105" s="978"/>
      <c r="AJ105" s="978"/>
      <c r="AK105" s="978"/>
      <c r="AL105" s="978"/>
      <c r="AM105" s="978"/>
      <c r="AN105" s="978"/>
    </row>
    <row r="106" spans="15:40">
      <c r="O106" s="69" t="str">
        <f t="shared" si="2"/>
        <v/>
      </c>
      <c r="P106" t="s">
        <v>2699</v>
      </c>
      <c r="V106" s="62"/>
      <c r="AC106" t="s">
        <v>2682</v>
      </c>
      <c r="AE106" s="978"/>
      <c r="AF106" s="978"/>
      <c r="AG106" s="978"/>
      <c r="AH106" s="978"/>
      <c r="AI106" s="978"/>
      <c r="AJ106" s="978"/>
      <c r="AK106" s="978"/>
      <c r="AL106" s="978"/>
      <c r="AM106" s="978"/>
      <c r="AN106" s="978"/>
    </row>
    <row r="107" spans="15:40">
      <c r="O107" s="69" t="str">
        <f t="shared" si="2"/>
        <v/>
      </c>
      <c r="P107" t="s">
        <v>2700</v>
      </c>
      <c r="V107" s="62"/>
      <c r="AC107" t="s">
        <v>2682</v>
      </c>
      <c r="AE107" s="978"/>
      <c r="AF107" s="978"/>
      <c r="AG107" s="978"/>
      <c r="AH107" s="978"/>
      <c r="AI107" s="978"/>
      <c r="AJ107" s="978"/>
      <c r="AK107" s="978"/>
      <c r="AL107" s="978"/>
      <c r="AM107" s="978"/>
      <c r="AN107" s="978"/>
    </row>
    <row r="108" spans="15:40">
      <c r="O108" s="69" t="str">
        <f t="shared" si="2"/>
        <v/>
      </c>
      <c r="P108" t="s">
        <v>2701</v>
      </c>
      <c r="V108" s="62"/>
      <c r="AC108" t="s">
        <v>2682</v>
      </c>
      <c r="AE108" s="978"/>
      <c r="AF108" s="978"/>
      <c r="AG108" s="978"/>
      <c r="AH108" s="978"/>
      <c r="AI108" s="978"/>
      <c r="AJ108" s="978"/>
      <c r="AK108" s="978"/>
      <c r="AL108" s="978"/>
      <c r="AM108" s="978"/>
      <c r="AN108" s="978"/>
    </row>
    <row r="109" spans="15:40">
      <c r="O109" s="69" t="str">
        <f t="shared" si="2"/>
        <v/>
      </c>
      <c r="P109" t="s">
        <v>2702</v>
      </c>
      <c r="V109" s="62"/>
      <c r="AC109" t="s">
        <v>2682</v>
      </c>
      <c r="AE109" s="978"/>
      <c r="AF109" s="978"/>
      <c r="AG109" s="978"/>
      <c r="AH109" s="978"/>
      <c r="AI109" s="978"/>
      <c r="AJ109" s="978"/>
      <c r="AK109" s="978"/>
      <c r="AL109" s="978"/>
      <c r="AM109" s="978"/>
      <c r="AN109" s="978"/>
    </row>
    <row r="110" spans="15:40">
      <c r="O110" s="69" t="str">
        <f t="shared" si="2"/>
        <v/>
      </c>
      <c r="P110" t="s">
        <v>2703</v>
      </c>
      <c r="V110" s="62"/>
      <c r="AC110" t="s">
        <v>2682</v>
      </c>
      <c r="AE110" s="978"/>
      <c r="AF110" s="978"/>
      <c r="AG110" s="978"/>
      <c r="AH110" s="978"/>
      <c r="AI110" s="978"/>
      <c r="AJ110" s="978"/>
      <c r="AK110" s="978"/>
      <c r="AL110" s="978"/>
      <c r="AM110" s="978"/>
      <c r="AN110" s="978"/>
    </row>
    <row r="111" spans="15:40">
      <c r="O111" s="69" t="str">
        <f t="shared" si="2"/>
        <v/>
      </c>
      <c r="P111" t="s">
        <v>2704</v>
      </c>
      <c r="V111" s="62"/>
      <c r="AC111" t="s">
        <v>2682</v>
      </c>
      <c r="AE111" s="978"/>
      <c r="AF111" s="978"/>
      <c r="AG111" s="978"/>
      <c r="AH111" s="978"/>
      <c r="AI111" s="978"/>
      <c r="AJ111" s="978"/>
      <c r="AK111" s="978"/>
      <c r="AL111" s="978"/>
      <c r="AM111" s="978"/>
      <c r="AN111" s="978"/>
    </row>
    <row r="112" spans="15:40">
      <c r="O112" s="69" t="str">
        <f t="shared" si="2"/>
        <v/>
      </c>
      <c r="P112" t="s">
        <v>2705</v>
      </c>
      <c r="V112" s="62"/>
      <c r="AC112" t="s">
        <v>2682</v>
      </c>
      <c r="AE112" s="978"/>
      <c r="AF112" s="978"/>
      <c r="AG112" s="978"/>
      <c r="AH112" s="978"/>
      <c r="AI112" s="978"/>
      <c r="AJ112" s="978"/>
      <c r="AK112" s="978"/>
      <c r="AL112" s="978"/>
      <c r="AM112" s="978"/>
      <c r="AN112" s="978"/>
    </row>
    <row r="113" spans="1:40">
      <c r="O113" s="69" t="str">
        <f t="shared" si="2"/>
        <v/>
      </c>
      <c r="P113" t="s">
        <v>2706</v>
      </c>
      <c r="V113" s="62"/>
      <c r="AC113" t="s">
        <v>2682</v>
      </c>
      <c r="AE113" s="978"/>
      <c r="AF113" s="978"/>
      <c r="AG113" s="978"/>
      <c r="AH113" s="978"/>
      <c r="AI113" s="978"/>
      <c r="AJ113" s="978"/>
      <c r="AK113" s="978"/>
      <c r="AL113" s="978"/>
      <c r="AM113" s="978"/>
      <c r="AN113" s="978"/>
    </row>
    <row r="114" spans="1:40">
      <c r="O114" s="69" t="str">
        <f t="shared" si="2"/>
        <v/>
      </c>
      <c r="P114" t="s">
        <v>2707</v>
      </c>
      <c r="V114" s="62"/>
      <c r="AC114" t="s">
        <v>2682</v>
      </c>
      <c r="AE114" s="978"/>
      <c r="AF114" s="978"/>
      <c r="AG114" s="978"/>
      <c r="AH114" s="978"/>
      <c r="AI114" s="978"/>
      <c r="AJ114" s="978"/>
      <c r="AK114" s="978"/>
      <c r="AL114" s="978"/>
      <c r="AM114" s="978"/>
      <c r="AN114" s="978"/>
    </row>
    <row r="115" spans="1:40">
      <c r="O115" s="69" t="str">
        <f t="shared" si="2"/>
        <v/>
      </c>
      <c r="P115" t="s">
        <v>2708</v>
      </c>
      <c r="V115" s="62"/>
      <c r="AC115" t="s">
        <v>2682</v>
      </c>
      <c r="AE115" s="978"/>
      <c r="AF115" s="978"/>
      <c r="AG115" s="978"/>
      <c r="AH115" s="978"/>
      <c r="AI115" s="978"/>
      <c r="AJ115" s="978"/>
      <c r="AK115" s="978"/>
      <c r="AL115" s="978"/>
      <c r="AM115" s="978"/>
      <c r="AN115" s="978"/>
    </row>
    <row r="116" spans="1:40">
      <c r="O116" s="69" t="str">
        <f t="shared" si="2"/>
        <v/>
      </c>
      <c r="P116" t="s">
        <v>2709</v>
      </c>
      <c r="V116" s="62"/>
      <c r="AC116" t="s">
        <v>2682</v>
      </c>
      <c r="AE116" s="978"/>
      <c r="AF116" s="978"/>
      <c r="AG116" s="978"/>
      <c r="AH116" s="978"/>
      <c r="AI116" s="978"/>
      <c r="AJ116" s="978"/>
      <c r="AK116" s="978"/>
      <c r="AL116" s="978"/>
      <c r="AM116" s="978"/>
      <c r="AN116" s="978"/>
    </row>
    <row r="117" spans="1:40">
      <c r="O117" s="69" t="str">
        <f t="shared" si="2"/>
        <v/>
      </c>
      <c r="P117" t="s">
        <v>2711</v>
      </c>
      <c r="V117" s="62"/>
      <c r="AC117" t="s">
        <v>2682</v>
      </c>
      <c r="AE117" s="978"/>
      <c r="AF117" s="978"/>
      <c r="AG117" s="978"/>
      <c r="AH117" s="978"/>
      <c r="AI117" s="978"/>
      <c r="AJ117" s="978"/>
      <c r="AK117" s="978"/>
      <c r="AL117" s="978"/>
      <c r="AM117" s="978"/>
      <c r="AN117" s="978"/>
    </row>
    <row r="118" spans="1:40">
      <c r="O118" s="69" t="str">
        <f t="shared" si="2"/>
        <v/>
      </c>
      <c r="P118" s="1120"/>
      <c r="AC118" t="s">
        <v>2682</v>
      </c>
      <c r="AE118" s="978"/>
      <c r="AF118" s="978"/>
      <c r="AG118" s="978"/>
      <c r="AH118" s="978"/>
      <c r="AI118" s="978"/>
      <c r="AJ118" s="978"/>
      <c r="AK118" s="978"/>
      <c r="AL118" s="978"/>
      <c r="AM118" s="978"/>
      <c r="AN118" s="978"/>
    </row>
    <row r="119" spans="1:40">
      <c r="O119" s="69" t="str">
        <f t="shared" si="2"/>
        <v/>
      </c>
      <c r="P119" s="1120"/>
      <c r="AC119" t="s">
        <v>2682</v>
      </c>
      <c r="AE119" s="978"/>
      <c r="AF119" s="978"/>
      <c r="AG119" s="978"/>
      <c r="AH119" s="978"/>
      <c r="AI119" s="978"/>
      <c r="AJ119" s="978"/>
      <c r="AK119" s="978"/>
      <c r="AL119" s="978"/>
      <c r="AM119" s="978"/>
      <c r="AN119" s="978"/>
    </row>
    <row r="120" spans="1:40">
      <c r="O120" s="69" t="str">
        <f t="shared" si="2"/>
        <v/>
      </c>
      <c r="P120" s="1120"/>
      <c r="AC120" t="s">
        <v>2682</v>
      </c>
      <c r="AE120" s="978"/>
      <c r="AF120" s="978"/>
      <c r="AG120" s="978"/>
      <c r="AH120" s="978"/>
      <c r="AI120" s="978"/>
      <c r="AJ120" s="978"/>
      <c r="AK120" s="978"/>
      <c r="AL120" s="978"/>
      <c r="AM120" s="978"/>
      <c r="AN120" s="978"/>
    </row>
    <row r="121" spans="1:40">
      <c r="AE121" s="729"/>
      <c r="AF121" s="729"/>
      <c r="AG121" s="729"/>
      <c r="AH121" s="729"/>
      <c r="AI121" s="729"/>
      <c r="AJ121" s="729"/>
      <c r="AK121" s="729"/>
      <c r="AL121" s="729"/>
      <c r="AM121" s="729"/>
      <c r="AN121" s="729"/>
    </row>
    <row r="122" spans="1:40" s="1" customFormat="1">
      <c r="A122" s="42"/>
      <c r="B122" s="48" t="s">
        <v>2819</v>
      </c>
    </row>
    <row r="124" spans="1:40">
      <c r="O124" s="1120"/>
      <c r="P124" t="s">
        <v>2568</v>
      </c>
      <c r="AC124" t="s">
        <v>2682</v>
      </c>
      <c r="AE124" s="978"/>
      <c r="AF124" s="978"/>
      <c r="AG124" s="978"/>
      <c r="AH124" s="978"/>
      <c r="AI124" s="978"/>
      <c r="AJ124" s="978"/>
      <c r="AK124" s="978"/>
      <c r="AL124" s="978"/>
      <c r="AM124" s="978"/>
      <c r="AN124" s="978"/>
    </row>
    <row r="125" spans="1:40">
      <c r="O125" s="69" t="str">
        <f>IF(O124="","",O124)</f>
        <v/>
      </c>
      <c r="P125" t="s">
        <v>2685</v>
      </c>
      <c r="V125" s="62"/>
      <c r="AC125" t="s">
        <v>2682</v>
      </c>
      <c r="AE125" s="978"/>
      <c r="AF125" s="978"/>
      <c r="AG125" s="978"/>
      <c r="AH125" s="978"/>
      <c r="AI125" s="978"/>
      <c r="AJ125" s="978"/>
      <c r="AK125" s="978"/>
      <c r="AL125" s="978"/>
      <c r="AM125" s="978"/>
      <c r="AN125" s="978"/>
    </row>
    <row r="126" spans="1:40">
      <c r="O126" s="69" t="str">
        <f t="shared" ref="O126:O157" si="3">IF(O125="","",O125)</f>
        <v/>
      </c>
      <c r="P126" t="s">
        <v>2686</v>
      </c>
      <c r="V126" s="62"/>
      <c r="AC126" t="s">
        <v>2682</v>
      </c>
      <c r="AE126" s="978"/>
      <c r="AF126" s="978"/>
      <c r="AG126" s="978"/>
      <c r="AH126" s="978"/>
      <c r="AI126" s="978"/>
      <c r="AJ126" s="978"/>
      <c r="AK126" s="978"/>
      <c r="AL126" s="978"/>
      <c r="AM126" s="978"/>
      <c r="AN126" s="978"/>
    </row>
    <row r="127" spans="1:40">
      <c r="O127" s="69" t="str">
        <f t="shared" si="3"/>
        <v/>
      </c>
      <c r="P127" t="s">
        <v>2687</v>
      </c>
      <c r="V127" s="62"/>
      <c r="AC127" t="s">
        <v>2682</v>
      </c>
      <c r="AE127" s="978"/>
      <c r="AF127" s="978"/>
      <c r="AG127" s="978"/>
      <c r="AH127" s="978"/>
      <c r="AI127" s="978"/>
      <c r="AJ127" s="978"/>
      <c r="AK127" s="978"/>
      <c r="AL127" s="978"/>
      <c r="AM127" s="978"/>
      <c r="AN127" s="978"/>
    </row>
    <row r="128" spans="1:40">
      <c r="O128" s="69" t="str">
        <f t="shared" si="3"/>
        <v/>
      </c>
      <c r="P128" t="s">
        <v>2688</v>
      </c>
      <c r="V128" s="62"/>
      <c r="AC128" t="s">
        <v>2682</v>
      </c>
      <c r="AE128" s="978"/>
      <c r="AF128" s="978"/>
      <c r="AG128" s="978"/>
      <c r="AH128" s="978"/>
      <c r="AI128" s="978"/>
      <c r="AJ128" s="978"/>
      <c r="AK128" s="978"/>
      <c r="AL128" s="978"/>
      <c r="AM128" s="978"/>
      <c r="AN128" s="978"/>
    </row>
    <row r="129" spans="15:40">
      <c r="O129" s="69" t="str">
        <f t="shared" si="3"/>
        <v/>
      </c>
      <c r="P129" t="s">
        <v>386</v>
      </c>
      <c r="V129" s="62"/>
      <c r="AC129" t="s">
        <v>2682</v>
      </c>
      <c r="AE129" s="978"/>
      <c r="AF129" s="978"/>
      <c r="AG129" s="978"/>
      <c r="AH129" s="978"/>
      <c r="AI129" s="978"/>
      <c r="AJ129" s="978"/>
      <c r="AK129" s="978"/>
      <c r="AL129" s="978"/>
      <c r="AM129" s="978"/>
      <c r="AN129" s="978"/>
    </row>
    <row r="130" spans="15:40">
      <c r="O130" s="69" t="str">
        <f t="shared" si="3"/>
        <v/>
      </c>
      <c r="P130" t="s">
        <v>2689</v>
      </c>
      <c r="V130" s="62"/>
      <c r="AC130" t="s">
        <v>2682</v>
      </c>
      <c r="AE130" s="978"/>
      <c r="AF130" s="978"/>
      <c r="AG130" s="978"/>
      <c r="AH130" s="978"/>
      <c r="AI130" s="978"/>
      <c r="AJ130" s="978"/>
      <c r="AK130" s="978"/>
      <c r="AL130" s="978"/>
      <c r="AM130" s="978"/>
      <c r="AN130" s="978"/>
    </row>
    <row r="131" spans="15:40">
      <c r="O131" s="69" t="str">
        <f t="shared" si="3"/>
        <v/>
      </c>
      <c r="P131" t="s">
        <v>2690</v>
      </c>
      <c r="V131" s="62"/>
      <c r="AC131" t="s">
        <v>2682</v>
      </c>
      <c r="AE131" s="978"/>
      <c r="AF131" s="978"/>
      <c r="AG131" s="978"/>
      <c r="AH131" s="978"/>
      <c r="AI131" s="978"/>
      <c r="AJ131" s="978"/>
      <c r="AK131" s="978"/>
      <c r="AL131" s="978"/>
      <c r="AM131" s="978"/>
      <c r="AN131" s="978"/>
    </row>
    <row r="132" spans="15:40">
      <c r="O132" s="69" t="str">
        <f t="shared" si="3"/>
        <v/>
      </c>
      <c r="P132" t="s">
        <v>2563</v>
      </c>
      <c r="V132" s="62"/>
      <c r="AC132" t="s">
        <v>2682</v>
      </c>
      <c r="AE132" s="978"/>
      <c r="AF132" s="978"/>
      <c r="AG132" s="978"/>
      <c r="AH132" s="978"/>
      <c r="AI132" s="978"/>
      <c r="AJ132" s="978"/>
      <c r="AK132" s="978"/>
      <c r="AL132" s="978"/>
      <c r="AM132" s="978"/>
      <c r="AN132" s="978"/>
    </row>
    <row r="133" spans="15:40">
      <c r="O133" s="69" t="str">
        <f t="shared" si="3"/>
        <v/>
      </c>
      <c r="P133" t="s">
        <v>2691</v>
      </c>
      <c r="V133" s="62"/>
      <c r="AC133" t="s">
        <v>2682</v>
      </c>
      <c r="AE133" s="978"/>
      <c r="AF133" s="978"/>
      <c r="AG133" s="978"/>
      <c r="AH133" s="978"/>
      <c r="AI133" s="978"/>
      <c r="AJ133" s="978"/>
      <c r="AK133" s="978"/>
      <c r="AL133" s="978"/>
      <c r="AM133" s="978"/>
      <c r="AN133" s="978"/>
    </row>
    <row r="134" spans="15:40">
      <c r="O134" s="69" t="str">
        <f t="shared" si="3"/>
        <v/>
      </c>
      <c r="P134" t="s">
        <v>2692</v>
      </c>
      <c r="V134" s="62"/>
      <c r="AC134" t="s">
        <v>2682</v>
      </c>
      <c r="AE134" s="978"/>
      <c r="AF134" s="978"/>
      <c r="AG134" s="978"/>
      <c r="AH134" s="978"/>
      <c r="AI134" s="978"/>
      <c r="AJ134" s="978"/>
      <c r="AK134" s="978"/>
      <c r="AL134" s="978"/>
      <c r="AM134" s="978"/>
      <c r="AN134" s="978"/>
    </row>
    <row r="135" spans="15:40">
      <c r="O135" s="69" t="str">
        <f t="shared" si="3"/>
        <v/>
      </c>
      <c r="P135" t="s">
        <v>2693</v>
      </c>
      <c r="V135" s="62"/>
      <c r="AC135" t="s">
        <v>2682</v>
      </c>
      <c r="AE135" s="978"/>
      <c r="AF135" s="978"/>
      <c r="AG135" s="978"/>
      <c r="AH135" s="978"/>
      <c r="AI135" s="978"/>
      <c r="AJ135" s="978"/>
      <c r="AK135" s="978"/>
      <c r="AL135" s="978"/>
      <c r="AM135" s="978"/>
      <c r="AN135" s="978"/>
    </row>
    <row r="136" spans="15:40">
      <c r="O136" s="69" t="str">
        <f t="shared" si="3"/>
        <v/>
      </c>
      <c r="P136" s="282" t="s">
        <v>2694</v>
      </c>
      <c r="Q136" s="282"/>
      <c r="R136" s="282"/>
      <c r="S136" s="282"/>
      <c r="T136" s="282"/>
      <c r="U136" s="282"/>
      <c r="V136" s="282"/>
      <c r="W136" s="282"/>
      <c r="X136" s="282"/>
      <c r="Y136" s="282"/>
      <c r="Z136" s="282"/>
      <c r="AA136" s="282"/>
      <c r="AB136" s="282"/>
      <c r="AC136" s="282" t="s">
        <v>2682</v>
      </c>
      <c r="AE136" s="978"/>
      <c r="AF136" s="978"/>
      <c r="AG136" s="978"/>
      <c r="AH136" s="978"/>
      <c r="AI136" s="978"/>
      <c r="AJ136" s="978"/>
      <c r="AK136" s="978"/>
      <c r="AL136" s="978"/>
      <c r="AM136" s="978"/>
      <c r="AN136" s="978"/>
    </row>
    <row r="137" spans="15:40">
      <c r="O137" s="69" t="str">
        <f t="shared" si="3"/>
        <v/>
      </c>
      <c r="P137" s="282" t="s">
        <v>2695</v>
      </c>
      <c r="Q137" s="282"/>
      <c r="R137" s="282"/>
      <c r="S137" s="282"/>
      <c r="T137" s="282"/>
      <c r="U137" s="282"/>
      <c r="V137" s="282"/>
      <c r="W137" s="282"/>
      <c r="X137" s="282"/>
      <c r="Y137" s="282"/>
      <c r="Z137" s="282"/>
      <c r="AA137" s="282"/>
      <c r="AB137" s="282"/>
      <c r="AC137" s="282" t="s">
        <v>2682</v>
      </c>
      <c r="AE137" s="978"/>
      <c r="AF137" s="978"/>
      <c r="AG137" s="978"/>
      <c r="AH137" s="978"/>
      <c r="AI137" s="978"/>
      <c r="AJ137" s="978"/>
      <c r="AK137" s="978"/>
      <c r="AL137" s="978"/>
      <c r="AM137" s="978"/>
      <c r="AN137" s="978"/>
    </row>
    <row r="138" spans="15:40">
      <c r="O138" s="69" t="str">
        <f t="shared" si="3"/>
        <v/>
      </c>
      <c r="P138" s="282" t="s">
        <v>2696</v>
      </c>
      <c r="Q138" s="282"/>
      <c r="R138" s="282"/>
      <c r="S138" s="282"/>
      <c r="T138" s="282"/>
      <c r="U138" s="282"/>
      <c r="V138" s="282"/>
      <c r="W138" s="282"/>
      <c r="X138" s="282"/>
      <c r="Y138" s="282"/>
      <c r="Z138" s="282"/>
      <c r="AA138" s="282"/>
      <c r="AB138" s="282"/>
      <c r="AC138" s="282" t="s">
        <v>2682</v>
      </c>
      <c r="AE138" s="978"/>
      <c r="AF138" s="978"/>
      <c r="AG138" s="978"/>
      <c r="AH138" s="978"/>
      <c r="AI138" s="978"/>
      <c r="AJ138" s="978"/>
      <c r="AK138" s="978"/>
      <c r="AL138" s="978"/>
      <c r="AM138" s="978"/>
      <c r="AN138" s="978"/>
    </row>
    <row r="139" spans="15:40">
      <c r="O139" s="69" t="str">
        <f t="shared" si="3"/>
        <v/>
      </c>
      <c r="P139" s="282" t="s">
        <v>2697</v>
      </c>
      <c r="Q139" s="282"/>
      <c r="R139" s="282"/>
      <c r="S139" s="282"/>
      <c r="T139" s="282"/>
      <c r="U139" s="282"/>
      <c r="V139" s="282"/>
      <c r="W139" s="282"/>
      <c r="X139" s="282"/>
      <c r="Y139" s="282"/>
      <c r="Z139" s="282"/>
      <c r="AA139" s="282"/>
      <c r="AB139" s="282"/>
      <c r="AC139" s="282" t="s">
        <v>2682</v>
      </c>
      <c r="AE139" s="978"/>
      <c r="AF139" s="978"/>
      <c r="AG139" s="978"/>
      <c r="AH139" s="978"/>
      <c r="AI139" s="978"/>
      <c r="AJ139" s="978"/>
      <c r="AK139" s="978"/>
      <c r="AL139" s="978"/>
      <c r="AM139" s="978"/>
      <c r="AN139" s="978"/>
    </row>
    <row r="140" spans="15:40">
      <c r="O140" s="69" t="str">
        <f t="shared" si="3"/>
        <v/>
      </c>
      <c r="P140" s="282" t="s">
        <v>2815</v>
      </c>
      <c r="Q140" s="282"/>
      <c r="R140" s="282"/>
      <c r="S140" s="282"/>
      <c r="T140" s="282"/>
      <c r="U140" s="282"/>
      <c r="V140" s="282"/>
      <c r="W140" s="282"/>
      <c r="X140" s="282"/>
      <c r="Y140" s="282"/>
      <c r="Z140" s="282"/>
      <c r="AA140" s="282"/>
      <c r="AB140" s="282"/>
      <c r="AC140" s="282" t="s">
        <v>2682</v>
      </c>
      <c r="AE140" s="978"/>
      <c r="AF140" s="978"/>
      <c r="AG140" s="978"/>
      <c r="AH140" s="978"/>
      <c r="AI140" s="978"/>
      <c r="AJ140" s="978"/>
      <c r="AK140" s="978"/>
      <c r="AL140" s="978"/>
      <c r="AM140" s="978"/>
      <c r="AN140" s="978"/>
    </row>
    <row r="141" spans="15:40">
      <c r="O141" s="69" t="str">
        <f t="shared" si="3"/>
        <v/>
      </c>
      <c r="P141" s="282" t="s">
        <v>2816</v>
      </c>
      <c r="Q141" s="282"/>
      <c r="R141" s="282"/>
      <c r="S141" s="282"/>
      <c r="T141" s="282"/>
      <c r="U141" s="282"/>
      <c r="V141" s="282"/>
      <c r="W141" s="282"/>
      <c r="X141" s="282"/>
      <c r="Y141" s="282"/>
      <c r="Z141" s="282"/>
      <c r="AA141" s="282"/>
      <c r="AB141" s="282"/>
      <c r="AC141" s="282" t="s">
        <v>2682</v>
      </c>
      <c r="AE141" s="978"/>
      <c r="AF141" s="978"/>
      <c r="AG141" s="978"/>
      <c r="AH141" s="978"/>
      <c r="AI141" s="978"/>
      <c r="AJ141" s="978"/>
      <c r="AK141" s="978"/>
      <c r="AL141" s="978"/>
      <c r="AM141" s="978"/>
      <c r="AN141" s="978"/>
    </row>
    <row r="142" spans="15:40">
      <c r="O142" s="69" t="str">
        <f t="shared" si="3"/>
        <v/>
      </c>
      <c r="P142" s="282" t="s">
        <v>2698</v>
      </c>
      <c r="Q142" s="282"/>
      <c r="R142" s="282"/>
      <c r="S142" s="282"/>
      <c r="T142" s="282"/>
      <c r="U142" s="282"/>
      <c r="V142" s="282"/>
      <c r="W142" s="282"/>
      <c r="X142" s="282"/>
      <c r="Y142" s="282"/>
      <c r="Z142" s="282"/>
      <c r="AA142" s="282"/>
      <c r="AB142" s="282"/>
      <c r="AC142" s="282" t="s">
        <v>2682</v>
      </c>
      <c r="AE142" s="978"/>
      <c r="AF142" s="978"/>
      <c r="AG142" s="978"/>
      <c r="AH142" s="978"/>
      <c r="AI142" s="978"/>
      <c r="AJ142" s="978"/>
      <c r="AK142" s="978"/>
      <c r="AL142" s="978"/>
      <c r="AM142" s="978"/>
      <c r="AN142" s="978"/>
    </row>
    <row r="143" spans="15:40">
      <c r="O143" s="69" t="str">
        <f t="shared" si="3"/>
        <v/>
      </c>
      <c r="P143" t="s">
        <v>2699</v>
      </c>
      <c r="V143" s="62"/>
      <c r="AC143" t="s">
        <v>2682</v>
      </c>
      <c r="AE143" s="978"/>
      <c r="AF143" s="978"/>
      <c r="AG143" s="978"/>
      <c r="AH143" s="978"/>
      <c r="AI143" s="978"/>
      <c r="AJ143" s="978"/>
      <c r="AK143" s="978"/>
      <c r="AL143" s="978"/>
      <c r="AM143" s="978"/>
      <c r="AN143" s="978"/>
    </row>
    <row r="144" spans="15:40">
      <c r="O144" s="69" t="str">
        <f t="shared" si="3"/>
        <v/>
      </c>
      <c r="P144" t="s">
        <v>2700</v>
      </c>
      <c r="V144" s="62"/>
      <c r="AC144" t="s">
        <v>2682</v>
      </c>
      <c r="AE144" s="978"/>
      <c r="AF144" s="978"/>
      <c r="AG144" s="978"/>
      <c r="AH144" s="978"/>
      <c r="AI144" s="978"/>
      <c r="AJ144" s="978"/>
      <c r="AK144" s="978"/>
      <c r="AL144" s="978"/>
      <c r="AM144" s="978"/>
      <c r="AN144" s="978"/>
    </row>
    <row r="145" spans="1:40">
      <c r="O145" s="69" t="str">
        <f t="shared" si="3"/>
        <v/>
      </c>
      <c r="P145" t="s">
        <v>2701</v>
      </c>
      <c r="V145" s="62"/>
      <c r="AC145" t="s">
        <v>2682</v>
      </c>
      <c r="AE145" s="978"/>
      <c r="AF145" s="978"/>
      <c r="AG145" s="978"/>
      <c r="AH145" s="978"/>
      <c r="AI145" s="978"/>
      <c r="AJ145" s="978"/>
      <c r="AK145" s="978"/>
      <c r="AL145" s="978"/>
      <c r="AM145" s="978"/>
      <c r="AN145" s="978"/>
    </row>
    <row r="146" spans="1:40">
      <c r="O146" s="69" t="str">
        <f t="shared" si="3"/>
        <v/>
      </c>
      <c r="P146" t="s">
        <v>2702</v>
      </c>
      <c r="V146" s="62"/>
      <c r="AC146" t="s">
        <v>2682</v>
      </c>
      <c r="AE146" s="978"/>
      <c r="AF146" s="978"/>
      <c r="AG146" s="978"/>
      <c r="AH146" s="978"/>
      <c r="AI146" s="978"/>
      <c r="AJ146" s="978"/>
      <c r="AK146" s="978"/>
      <c r="AL146" s="978"/>
      <c r="AM146" s="978"/>
      <c r="AN146" s="978"/>
    </row>
    <row r="147" spans="1:40">
      <c r="O147" s="69" t="str">
        <f t="shared" si="3"/>
        <v/>
      </c>
      <c r="P147" t="s">
        <v>2703</v>
      </c>
      <c r="V147" s="62"/>
      <c r="AC147" t="s">
        <v>2682</v>
      </c>
      <c r="AE147" s="978"/>
      <c r="AF147" s="978"/>
      <c r="AG147" s="978"/>
      <c r="AH147" s="978"/>
      <c r="AI147" s="978"/>
      <c r="AJ147" s="978"/>
      <c r="AK147" s="978"/>
      <c r="AL147" s="978"/>
      <c r="AM147" s="978"/>
      <c r="AN147" s="978"/>
    </row>
    <row r="148" spans="1:40">
      <c r="O148" s="69" t="str">
        <f t="shared" si="3"/>
        <v/>
      </c>
      <c r="P148" t="s">
        <v>2704</v>
      </c>
      <c r="V148" s="62"/>
      <c r="AC148" t="s">
        <v>2682</v>
      </c>
      <c r="AE148" s="978"/>
      <c r="AF148" s="978"/>
      <c r="AG148" s="978"/>
      <c r="AH148" s="978"/>
      <c r="AI148" s="978"/>
      <c r="AJ148" s="978"/>
      <c r="AK148" s="978"/>
      <c r="AL148" s="978"/>
      <c r="AM148" s="978"/>
      <c r="AN148" s="978"/>
    </row>
    <row r="149" spans="1:40">
      <c r="O149" s="69" t="str">
        <f t="shared" si="3"/>
        <v/>
      </c>
      <c r="P149" t="s">
        <v>2705</v>
      </c>
      <c r="V149" s="62"/>
      <c r="AC149" t="s">
        <v>2682</v>
      </c>
      <c r="AE149" s="978"/>
      <c r="AF149" s="978"/>
      <c r="AG149" s="978"/>
      <c r="AH149" s="978"/>
      <c r="AI149" s="978"/>
      <c r="AJ149" s="978"/>
      <c r="AK149" s="978"/>
      <c r="AL149" s="978"/>
      <c r="AM149" s="978"/>
      <c r="AN149" s="978"/>
    </row>
    <row r="150" spans="1:40">
      <c r="O150" s="69" t="str">
        <f t="shared" si="3"/>
        <v/>
      </c>
      <c r="P150" t="s">
        <v>2706</v>
      </c>
      <c r="V150" s="62"/>
      <c r="AC150" t="s">
        <v>2682</v>
      </c>
      <c r="AE150" s="978"/>
      <c r="AF150" s="978"/>
      <c r="AG150" s="978"/>
      <c r="AH150" s="978"/>
      <c r="AI150" s="978"/>
      <c r="AJ150" s="978"/>
      <c r="AK150" s="978"/>
      <c r="AL150" s="978"/>
      <c r="AM150" s="978"/>
      <c r="AN150" s="978"/>
    </row>
    <row r="151" spans="1:40">
      <c r="O151" s="69" t="str">
        <f t="shared" si="3"/>
        <v/>
      </c>
      <c r="P151" t="s">
        <v>2707</v>
      </c>
      <c r="V151" s="62"/>
      <c r="AC151" t="s">
        <v>2682</v>
      </c>
      <c r="AE151" s="978"/>
      <c r="AF151" s="978"/>
      <c r="AG151" s="978"/>
      <c r="AH151" s="978"/>
      <c r="AI151" s="978"/>
      <c r="AJ151" s="978"/>
      <c r="AK151" s="978"/>
      <c r="AL151" s="978"/>
      <c r="AM151" s="978"/>
      <c r="AN151" s="978"/>
    </row>
    <row r="152" spans="1:40">
      <c r="O152" s="69" t="str">
        <f t="shared" si="3"/>
        <v/>
      </c>
      <c r="P152" t="s">
        <v>2708</v>
      </c>
      <c r="V152" s="62"/>
      <c r="AC152" t="s">
        <v>2682</v>
      </c>
      <c r="AE152" s="978"/>
      <c r="AF152" s="978"/>
      <c r="AG152" s="978"/>
      <c r="AH152" s="978"/>
      <c r="AI152" s="978"/>
      <c r="AJ152" s="978"/>
      <c r="AK152" s="978"/>
      <c r="AL152" s="978"/>
      <c r="AM152" s="978"/>
      <c r="AN152" s="978"/>
    </row>
    <row r="153" spans="1:40">
      <c r="O153" s="69" t="str">
        <f t="shared" si="3"/>
        <v/>
      </c>
      <c r="P153" t="s">
        <v>2709</v>
      </c>
      <c r="V153" s="62"/>
      <c r="AC153" t="s">
        <v>2682</v>
      </c>
      <c r="AE153" s="978"/>
      <c r="AF153" s="978"/>
      <c r="AG153" s="978"/>
      <c r="AH153" s="978"/>
      <c r="AI153" s="978"/>
      <c r="AJ153" s="978"/>
      <c r="AK153" s="978"/>
      <c r="AL153" s="978"/>
      <c r="AM153" s="978"/>
      <c r="AN153" s="978"/>
    </row>
    <row r="154" spans="1:40">
      <c r="O154" s="69" t="str">
        <f t="shared" si="3"/>
        <v/>
      </c>
      <c r="P154" t="s">
        <v>2711</v>
      </c>
      <c r="V154" s="62"/>
      <c r="AC154" t="s">
        <v>2682</v>
      </c>
      <c r="AE154" s="978"/>
      <c r="AF154" s="978"/>
      <c r="AG154" s="978"/>
      <c r="AH154" s="978"/>
      <c r="AI154" s="978"/>
      <c r="AJ154" s="978"/>
      <c r="AK154" s="978"/>
      <c r="AL154" s="978"/>
      <c r="AM154" s="978"/>
      <c r="AN154" s="978"/>
    </row>
    <row r="155" spans="1:40">
      <c r="O155" s="69" t="str">
        <f t="shared" si="3"/>
        <v/>
      </c>
      <c r="P155" s="1120"/>
      <c r="AC155" t="s">
        <v>2682</v>
      </c>
      <c r="AE155" s="978"/>
      <c r="AF155" s="978"/>
      <c r="AG155" s="978"/>
      <c r="AH155" s="978"/>
      <c r="AI155" s="978"/>
      <c r="AJ155" s="978"/>
      <c r="AK155" s="978"/>
      <c r="AL155" s="978"/>
      <c r="AM155" s="978"/>
      <c r="AN155" s="978"/>
    </row>
    <row r="156" spans="1:40">
      <c r="O156" s="69" t="str">
        <f t="shared" si="3"/>
        <v/>
      </c>
      <c r="P156" s="1120"/>
      <c r="AC156" t="s">
        <v>2682</v>
      </c>
      <c r="AE156" s="978"/>
      <c r="AF156" s="978"/>
      <c r="AG156" s="978"/>
      <c r="AH156" s="978"/>
      <c r="AI156" s="978"/>
      <c r="AJ156" s="978"/>
      <c r="AK156" s="978"/>
      <c r="AL156" s="978"/>
      <c r="AM156" s="978"/>
      <c r="AN156" s="978"/>
    </row>
    <row r="157" spans="1:40">
      <c r="O157" s="69" t="str">
        <f t="shared" si="3"/>
        <v/>
      </c>
      <c r="P157" s="1120"/>
      <c r="AC157" t="s">
        <v>2682</v>
      </c>
      <c r="AE157" s="978"/>
      <c r="AF157" s="978"/>
      <c r="AG157" s="978"/>
      <c r="AH157" s="978"/>
      <c r="AI157" s="978"/>
      <c r="AJ157" s="978"/>
      <c r="AK157" s="978"/>
      <c r="AL157" s="978"/>
      <c r="AM157" s="978"/>
      <c r="AN157" s="978"/>
    </row>
    <row r="159" spans="1:40" s="46" customFormat="1" ht="18.75">
      <c r="A159" s="47" t="s">
        <v>1566</v>
      </c>
    </row>
  </sheetData>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0" id="{58FA4337-87E8-44F3-91EE-B24B49A7A493}">
            <xm:f>$AE$7&lt;='1.5 Universal Data'!$C$8</xm:f>
            <x14:dxf>
              <fill>
                <patternFill patternType="lightUp">
                  <bgColor theme="0"/>
                </patternFill>
              </fill>
            </x14:dxf>
          </x14:cfRule>
          <xm:sqref>AE13:AF46</xm:sqref>
        </x14:conditionalFormatting>
        <x14:conditionalFormatting xmlns:xm="http://schemas.microsoft.com/office/excel/2006/main">
          <x14:cfRule type="expression" priority="18" id="{037E4978-3C6D-4C60-BEBB-4646ECB55FE2}">
            <xm:f>$AE$7&lt;='1.5 Universal Data'!$C$8</xm:f>
            <x14:dxf>
              <fill>
                <patternFill patternType="lightUp">
                  <bgColor theme="0"/>
                </patternFill>
              </fill>
            </x14:dxf>
          </x14:cfRule>
          <xm:sqref>AE50:AF83 AE87:AF120</xm:sqref>
        </x14:conditionalFormatting>
        <x14:conditionalFormatting xmlns:xm="http://schemas.microsoft.com/office/excel/2006/main">
          <x14:cfRule type="expression" priority="1" id="{385FCF0E-A2FD-47D7-ADC8-CBFC512EA23B}">
            <xm:f>$AE$7&lt;='1.5 Universal Data'!$C$8</xm:f>
            <x14:dxf>
              <fill>
                <patternFill patternType="lightUp">
                  <bgColor theme="0"/>
                </patternFill>
              </fill>
            </x14:dxf>
          </x14:cfRule>
          <xm:sqref>AE124:AF157</xm:sqref>
        </x14:conditionalFormatting>
        <x14:conditionalFormatting xmlns:xm="http://schemas.microsoft.com/office/excel/2006/main">
          <x14:cfRule type="expression" priority="84" id="{EAD62690-1B4D-4B84-B5C3-CAD6864008E0}">
            <xm:f>$AG$7&lt;='1.5 Universal Data'!$C$8</xm:f>
            <x14:dxf>
              <fill>
                <patternFill patternType="lightUp">
                  <bgColor theme="0"/>
                </patternFill>
              </fill>
            </x14:dxf>
          </x14:cfRule>
          <xm:sqref>AG13:AG46</xm:sqref>
        </x14:conditionalFormatting>
        <x14:conditionalFormatting xmlns:xm="http://schemas.microsoft.com/office/excel/2006/main">
          <x14:cfRule type="expression" priority="41" id="{013D530C-0A84-4A1D-B98F-268B28786235}">
            <xm:f>$AG$7&lt;='1.5 Universal Data'!$C$8</xm:f>
            <x14:dxf>
              <fill>
                <patternFill patternType="lightUp">
                  <bgColor theme="0"/>
                </patternFill>
              </fill>
            </x14:dxf>
          </x14:cfRule>
          <xm:sqref>AG50:AG83</xm:sqref>
        </x14:conditionalFormatting>
        <x14:conditionalFormatting xmlns:xm="http://schemas.microsoft.com/office/excel/2006/main">
          <x14:cfRule type="expression" priority="12" id="{BC957C38-870B-4AEF-A566-1D66320ABC81}">
            <xm:f>$AG$7&lt;='1.5 Universal Data'!$C$8</xm:f>
            <x14:dxf>
              <fill>
                <patternFill patternType="lightUp">
                  <bgColor theme="0"/>
                </patternFill>
              </fill>
            </x14:dxf>
          </x14:cfRule>
          <xm:sqref>AG87:AG120</xm:sqref>
        </x14:conditionalFormatting>
        <x14:conditionalFormatting xmlns:xm="http://schemas.microsoft.com/office/excel/2006/main">
          <x14:cfRule type="expression" priority="4" id="{394F389B-7DBB-4953-8028-7C600FC355A2}">
            <xm:f>$AG$7&lt;='1.5 Universal Data'!$C$8</xm:f>
            <x14:dxf>
              <fill>
                <patternFill patternType="lightUp">
                  <bgColor theme="0"/>
                </patternFill>
              </fill>
            </x14:dxf>
          </x14:cfRule>
          <xm:sqref>AG124:AG157</xm:sqref>
        </x14:conditionalFormatting>
        <x14:conditionalFormatting xmlns:xm="http://schemas.microsoft.com/office/excel/2006/main">
          <x14:cfRule type="expression" priority="83" id="{180A8E78-93EA-41C7-ACC0-D563D1462F29}">
            <xm:f>$AH$7&lt;='1.5 Universal Data'!$C$8</xm:f>
            <x14:dxf>
              <fill>
                <patternFill patternType="lightUp">
                  <bgColor theme="0"/>
                </patternFill>
              </fill>
            </x14:dxf>
          </x14:cfRule>
          <xm:sqref>AH13:AH45 AI27:AL27 AI32:AL42 AI45:AL45 AH46:AL46</xm:sqref>
        </x14:conditionalFormatting>
        <x14:conditionalFormatting xmlns:xm="http://schemas.microsoft.com/office/excel/2006/main">
          <x14:cfRule type="expression" priority="40" id="{96C35B12-44FD-4179-99EF-C30B49B5FE89}">
            <xm:f>$AH$7&lt;='1.5 Universal Data'!$C$8</xm:f>
            <x14:dxf>
              <fill>
                <patternFill patternType="lightUp">
                  <bgColor theme="0"/>
                </patternFill>
              </fill>
            </x14:dxf>
          </x14:cfRule>
          <xm:sqref>AH50:AH82 AI59:AL59 AI64:AL64 AI69:AL79 AI82:AL82 AH83:AL83</xm:sqref>
        </x14:conditionalFormatting>
        <x14:conditionalFormatting xmlns:xm="http://schemas.microsoft.com/office/excel/2006/main">
          <x14:cfRule type="expression" priority="11" id="{3F8AA388-8512-4B10-8217-ECB7D10E246E}">
            <xm:f>$AH$7&lt;='1.5 Universal Data'!$C$8</xm:f>
            <x14:dxf>
              <fill>
                <patternFill patternType="lightUp">
                  <bgColor theme="0"/>
                </patternFill>
              </fill>
            </x14:dxf>
          </x14:cfRule>
          <xm:sqref>AH87:AH119 AI101:AL101 AI106:AL116 AI119:AL119 AH120:AL120</xm:sqref>
        </x14:conditionalFormatting>
        <x14:conditionalFormatting xmlns:xm="http://schemas.microsoft.com/office/excel/2006/main">
          <x14:cfRule type="expression" priority="3" id="{6BC9D031-EF67-4575-8979-998A42C27292}">
            <xm:f>$AH$7&lt;='1.5 Universal Data'!$C$8</xm:f>
            <x14:dxf>
              <fill>
                <patternFill patternType="lightUp">
                  <bgColor theme="0"/>
                </patternFill>
              </fill>
            </x14:dxf>
          </x14:cfRule>
          <xm:sqref>AH124:AH156 AI138:AL138 AI143:AL153 AI156:AL156 AH157:AL157</xm:sqref>
        </x14:conditionalFormatting>
        <x14:conditionalFormatting xmlns:xm="http://schemas.microsoft.com/office/excel/2006/main">
          <x14:cfRule type="expression" priority="82" id="{3EE72A5E-9999-4054-B812-AEBF02EC0C39}">
            <xm:f>$AI$7&lt;='1.5 Universal Data'!$C$8</xm:f>
            <x14:dxf>
              <fill>
                <patternFill patternType="lightUp">
                  <bgColor theme="0"/>
                </patternFill>
              </fill>
            </x14:dxf>
          </x14:cfRule>
          <xm:sqref>AI13:AI26 AI28:AI31 AI43:AI44</xm:sqref>
        </x14:conditionalFormatting>
        <x14:conditionalFormatting xmlns:xm="http://schemas.microsoft.com/office/excel/2006/main">
          <x14:cfRule type="expression" priority="39" id="{2C9834B2-69CD-43E5-BCF1-EF567975A640}">
            <xm:f>$AI$7&lt;='1.5 Universal Data'!$C$8</xm:f>
            <x14:dxf>
              <fill>
                <patternFill patternType="lightUp">
                  <bgColor theme="0"/>
                </patternFill>
              </fill>
            </x14:dxf>
          </x14:cfRule>
          <xm:sqref>AI50:AI58 AI60:AI63 AI65:AI68 AI80:AI81</xm:sqref>
        </x14:conditionalFormatting>
        <x14:conditionalFormatting xmlns:xm="http://schemas.microsoft.com/office/excel/2006/main">
          <x14:cfRule type="expression" priority="10" id="{D6BD5DAE-99A1-419F-987B-473F46410228}">
            <xm:f>$AI$7&lt;='1.5 Universal Data'!$C$8</xm:f>
            <x14:dxf>
              <fill>
                <patternFill patternType="lightUp">
                  <bgColor theme="0"/>
                </patternFill>
              </fill>
            </x14:dxf>
          </x14:cfRule>
          <xm:sqref>AI87:AI100 AI102:AI105 AI117:AI118</xm:sqref>
        </x14:conditionalFormatting>
        <x14:conditionalFormatting xmlns:xm="http://schemas.microsoft.com/office/excel/2006/main">
          <x14:cfRule type="expression" priority="2" id="{9265A3B7-4F2F-4CF7-860E-996FF927C88A}">
            <xm:f>$AI$7&lt;='1.5 Universal Data'!$C$8</xm:f>
            <x14:dxf>
              <fill>
                <patternFill patternType="lightUp">
                  <bgColor theme="0"/>
                </patternFill>
              </fill>
            </x14:dxf>
          </x14:cfRule>
          <xm:sqref>AI124:AI137 AI139:AI142 AI154:AI155</xm:sqref>
        </x14:conditionalFormatting>
        <x14:conditionalFormatting xmlns:xm="http://schemas.microsoft.com/office/excel/2006/main">
          <x14:cfRule type="expression" priority="90" id="{C1D3E568-B397-4B32-A038-E1DEEB4E1D95}">
            <xm:f>'1.5 Universal Data'!$C$8&lt;$AE$7</xm:f>
            <x14:dxf>
              <fill>
                <patternFill patternType="lightUp">
                  <bgColor theme="0"/>
                </patternFill>
              </fill>
            </x14:dxf>
          </x14:cfRule>
          <xm:sqref>AJ13:AJ26 AJ28:AJ31 AJ43:AJ44</xm:sqref>
        </x14:conditionalFormatting>
        <x14:conditionalFormatting xmlns:xm="http://schemas.microsoft.com/office/excel/2006/main">
          <x14:cfRule type="expression" priority="46" id="{00C1F82D-97F5-4C68-9951-BB21646F2757}">
            <xm:f>'1.5 Universal Data'!$C$8&lt;$AE$7</xm:f>
            <x14:dxf>
              <fill>
                <patternFill patternType="lightUp">
                  <bgColor theme="0"/>
                </patternFill>
              </fill>
            </x14:dxf>
          </x14:cfRule>
          <xm:sqref>AJ50:AJ58 AJ60:AJ63 AJ65:AJ68 AJ80:AJ81</xm:sqref>
        </x14:conditionalFormatting>
        <x14:conditionalFormatting xmlns:xm="http://schemas.microsoft.com/office/excel/2006/main">
          <x14:cfRule type="expression" priority="16" id="{F0E24C4B-042D-4F5C-80A4-821135025D18}">
            <xm:f>'1.5 Universal Data'!$C$8&lt;$AE$7</xm:f>
            <x14:dxf>
              <fill>
                <patternFill patternType="lightUp">
                  <bgColor theme="0"/>
                </patternFill>
              </fill>
            </x14:dxf>
          </x14:cfRule>
          <xm:sqref>AJ87:AJ100 AJ102:AJ105 AJ117:AJ118</xm:sqref>
        </x14:conditionalFormatting>
        <x14:conditionalFormatting xmlns:xm="http://schemas.microsoft.com/office/excel/2006/main">
          <x14:cfRule type="expression" priority="8" id="{DB97DFC7-0EFF-48E9-8BFF-8DF38A607DB7}">
            <xm:f>'1.5 Universal Data'!$C$8&lt;$AE$7</xm:f>
            <x14:dxf>
              <fill>
                <patternFill patternType="lightUp">
                  <bgColor theme="0"/>
                </patternFill>
              </fill>
            </x14:dxf>
          </x14:cfRule>
          <xm:sqref>AJ124:AJ137 AJ139:AJ142 AJ154:AJ155</xm:sqref>
        </x14:conditionalFormatting>
        <x14:conditionalFormatting xmlns:xm="http://schemas.microsoft.com/office/excel/2006/main">
          <x14:cfRule type="expression" priority="89" id="{9FD80031-ADDE-428B-B575-188430110863}">
            <xm:f>'1.5 Universal Data'!$C$8&lt;$AF$7</xm:f>
            <x14:dxf>
              <fill>
                <patternFill patternType="lightUp">
                  <bgColor theme="0"/>
                </patternFill>
              </fill>
            </x14:dxf>
          </x14:cfRule>
          <xm:sqref>AK13:AK26 AK28:AK31 AK43:AK44</xm:sqref>
        </x14:conditionalFormatting>
        <x14:conditionalFormatting xmlns:xm="http://schemas.microsoft.com/office/excel/2006/main">
          <x14:cfRule type="expression" priority="45" id="{49D70E57-27E0-4282-A7CC-A2B30F09BA7C}">
            <xm:f>'1.5 Universal Data'!$C$8&lt;$AF$7</xm:f>
            <x14:dxf>
              <fill>
                <patternFill patternType="lightUp">
                  <bgColor theme="0"/>
                </patternFill>
              </fill>
            </x14:dxf>
          </x14:cfRule>
          <xm:sqref>AK50:AK58 AK60:AK63 AK65:AK68 AK80:AK81</xm:sqref>
        </x14:conditionalFormatting>
        <x14:conditionalFormatting xmlns:xm="http://schemas.microsoft.com/office/excel/2006/main">
          <x14:cfRule type="expression" priority="15" id="{650E52FD-F3D9-4E7C-BC31-9DB20BCCEC16}">
            <xm:f>'1.5 Universal Data'!$C$8&lt;$AF$7</xm:f>
            <x14:dxf>
              <fill>
                <patternFill patternType="lightUp">
                  <bgColor theme="0"/>
                </patternFill>
              </fill>
            </x14:dxf>
          </x14:cfRule>
          <xm:sqref>AK87:AK100 AK102:AK105 AK117:AK118</xm:sqref>
        </x14:conditionalFormatting>
        <x14:conditionalFormatting xmlns:xm="http://schemas.microsoft.com/office/excel/2006/main">
          <x14:cfRule type="expression" priority="7" id="{DA909407-4950-400C-8D3B-2234371CAD3B}">
            <xm:f>'1.5 Universal Data'!$C$8&lt;$AF$7</xm:f>
            <x14:dxf>
              <fill>
                <patternFill patternType="lightUp">
                  <bgColor theme="0"/>
                </patternFill>
              </fill>
            </x14:dxf>
          </x14:cfRule>
          <xm:sqref>AK124:AK137 AK139:AK142 AK154:AK155</xm:sqref>
        </x14:conditionalFormatting>
        <x14:conditionalFormatting xmlns:xm="http://schemas.microsoft.com/office/excel/2006/main">
          <x14:cfRule type="expression" priority="88" id="{6F1B8F88-4EE7-45EC-9372-597E74123950}">
            <xm:f>'1.5 Universal Data'!$C$8&lt;$AG$7</xm:f>
            <x14:dxf>
              <fill>
                <patternFill patternType="lightUp">
                  <bgColor theme="0"/>
                </patternFill>
              </fill>
            </x14:dxf>
          </x14:cfRule>
          <xm:sqref>AL13:AL26 AL28:AL31 AL43:AL44</xm:sqref>
        </x14:conditionalFormatting>
        <x14:conditionalFormatting xmlns:xm="http://schemas.microsoft.com/office/excel/2006/main">
          <x14:cfRule type="expression" priority="44" id="{45BE3633-6C48-4775-85AF-73689F8BAADA}">
            <xm:f>'1.5 Universal Data'!$C$8&lt;$AG$7</xm:f>
            <x14:dxf>
              <fill>
                <patternFill patternType="lightUp">
                  <bgColor theme="0"/>
                </patternFill>
              </fill>
            </x14:dxf>
          </x14:cfRule>
          <xm:sqref>AL50:AL58 AL60:AL63 AL65:AL68 AL80:AL81</xm:sqref>
        </x14:conditionalFormatting>
        <x14:conditionalFormatting xmlns:xm="http://schemas.microsoft.com/office/excel/2006/main">
          <x14:cfRule type="expression" priority="14" id="{C113FAE8-5FB8-43EA-A6DE-C73A1A753DA8}">
            <xm:f>'1.5 Universal Data'!$C$8&lt;$AG$7</xm:f>
            <x14:dxf>
              <fill>
                <patternFill patternType="lightUp">
                  <bgColor theme="0"/>
                </patternFill>
              </fill>
            </x14:dxf>
          </x14:cfRule>
          <xm:sqref>AL87:AL100 AL102:AL105 AL117:AL118</xm:sqref>
        </x14:conditionalFormatting>
        <x14:conditionalFormatting xmlns:xm="http://schemas.microsoft.com/office/excel/2006/main">
          <x14:cfRule type="expression" priority="6" id="{4BBB1FEB-9528-4080-B94B-AD5AD21799B9}">
            <xm:f>'1.5 Universal Data'!$C$8&lt;$AG$7</xm:f>
            <x14:dxf>
              <fill>
                <patternFill patternType="lightUp">
                  <bgColor theme="0"/>
                </patternFill>
              </fill>
            </x14:dxf>
          </x14:cfRule>
          <xm:sqref>AL124:AL137 AL139:AL142 AL154:AL155</xm:sqref>
        </x14:conditionalFormatting>
        <x14:conditionalFormatting xmlns:xm="http://schemas.microsoft.com/office/excel/2006/main">
          <x14:cfRule type="expression" priority="87" id="{86331CE4-050C-4EA3-9961-AED633FBDA45}">
            <xm:f>'1.5 Universal Data'!$C$8&lt;$AH$7</xm:f>
            <x14:dxf>
              <fill>
                <patternFill patternType="lightUp">
                  <bgColor theme="0"/>
                </patternFill>
              </fill>
            </x14:dxf>
          </x14:cfRule>
          <xm:sqref>AM13:AM46</xm:sqref>
        </x14:conditionalFormatting>
        <x14:conditionalFormatting xmlns:xm="http://schemas.microsoft.com/office/excel/2006/main">
          <x14:cfRule type="expression" priority="43" id="{2756A482-71AD-4F8B-AFAF-12CE708169A7}">
            <xm:f>'1.5 Universal Data'!$C$8&lt;$AH$7</xm:f>
            <x14:dxf>
              <fill>
                <patternFill patternType="lightUp">
                  <bgColor theme="0"/>
                </patternFill>
              </fill>
            </x14:dxf>
          </x14:cfRule>
          <xm:sqref>AM50:AM83</xm:sqref>
        </x14:conditionalFormatting>
        <x14:conditionalFormatting xmlns:xm="http://schemas.microsoft.com/office/excel/2006/main">
          <x14:cfRule type="expression" priority="13" id="{6E87016C-31FE-41FD-AFC4-CA5D34E420AF}">
            <xm:f>'1.5 Universal Data'!$C$8&lt;$AH$7</xm:f>
            <x14:dxf>
              <fill>
                <patternFill patternType="lightUp">
                  <bgColor theme="0"/>
                </patternFill>
              </fill>
            </x14:dxf>
          </x14:cfRule>
          <xm:sqref>AM87:AM120</xm:sqref>
        </x14:conditionalFormatting>
        <x14:conditionalFormatting xmlns:xm="http://schemas.microsoft.com/office/excel/2006/main">
          <x14:cfRule type="expression" priority="5" id="{3A468840-A72D-4E88-901C-BA571B2789D1}">
            <xm:f>'1.5 Universal Data'!$C$8&lt;$AH$7</xm:f>
            <x14:dxf>
              <fill>
                <patternFill patternType="lightUp">
                  <bgColor theme="0"/>
                </patternFill>
              </fill>
            </x14:dxf>
          </x14:cfRule>
          <xm:sqref>AM124:AM157</xm:sqref>
        </x14:conditionalFormatting>
        <x14:conditionalFormatting xmlns:xm="http://schemas.microsoft.com/office/excel/2006/main">
          <x14:cfRule type="expression" priority="91" id="{E2D62906-227B-447E-9F9D-20F80656AB38}">
            <xm:f>'1.5 Universal Data'!$C$8&lt;$AI$7</xm:f>
            <x14:dxf>
              <fill>
                <patternFill patternType="lightUp">
                  <bgColor theme="0"/>
                </patternFill>
              </fill>
            </x14:dxf>
          </x14:cfRule>
          <xm:sqref>AN13:AN46</xm:sqref>
        </x14:conditionalFormatting>
        <x14:conditionalFormatting xmlns:xm="http://schemas.microsoft.com/office/excel/2006/main">
          <x14:cfRule type="expression" priority="47" id="{35CA6C94-018A-4ACD-A49A-F2271A65CF14}">
            <xm:f>'1.5 Universal Data'!$C$8&lt;$AI$7</xm:f>
            <x14:dxf>
              <fill>
                <patternFill patternType="lightUp">
                  <bgColor theme="0"/>
                </patternFill>
              </fill>
            </x14:dxf>
          </x14:cfRule>
          <xm:sqref>AN50:AN83</xm:sqref>
        </x14:conditionalFormatting>
        <x14:conditionalFormatting xmlns:xm="http://schemas.microsoft.com/office/excel/2006/main">
          <x14:cfRule type="expression" priority="17" id="{EF147919-A39D-4045-8DC2-3BF5F57C3CB7}">
            <xm:f>'1.5 Universal Data'!$C$8&lt;$AI$7</xm:f>
            <x14:dxf>
              <fill>
                <patternFill patternType="lightUp">
                  <bgColor theme="0"/>
                </patternFill>
              </fill>
            </x14:dxf>
          </x14:cfRule>
          <xm:sqref>AN87:AN120</xm:sqref>
        </x14:conditionalFormatting>
        <x14:conditionalFormatting xmlns:xm="http://schemas.microsoft.com/office/excel/2006/main">
          <x14:cfRule type="expression" priority="9" id="{86AF8020-7D05-43B2-8258-6B3096981882}">
            <xm:f>'1.5 Universal Data'!$C$8&lt;$AI$7</xm:f>
            <x14:dxf>
              <fill>
                <patternFill patternType="lightUp">
                  <bgColor theme="0"/>
                </patternFill>
              </fill>
            </x14:dxf>
          </x14:cfRule>
          <xm:sqref>AN124:AN157</xm:sqref>
        </x14:conditionalFormatting>
      </x14:conditionalFormatting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6A89-2506-4145-9D33-C66F85E25D31}">
  <sheetPr>
    <tabColor theme="4" tint="0.39997558519241921"/>
  </sheetPr>
  <dimension ref="A1:AK70"/>
  <sheetViews>
    <sheetView topLeftCell="A21" zoomScale="70" zoomScaleNormal="70" workbookViewId="0">
      <selection activeCell="AH28" sqref="AH28"/>
    </sheetView>
    <sheetView workbookViewId="1"/>
  </sheetViews>
  <sheetFormatPr defaultColWidth="9.140625" defaultRowHeight="15"/>
  <cols>
    <col min="1" max="5" width="1.85546875" customWidth="1"/>
    <col min="6" max="6" width="13.85546875" bestFit="1" customWidth="1"/>
    <col min="7" max="7" width="1.85546875" customWidth="1"/>
    <col min="8" max="8" width="23.42578125" bestFit="1" customWidth="1"/>
    <col min="9" max="9" width="13.42578125" bestFit="1" customWidth="1"/>
    <col min="10" max="12" width="1.85546875" customWidth="1"/>
    <col min="13" max="13" width="14.85546875" bestFit="1" customWidth="1"/>
    <col min="14" max="15" width="1.85546875" customWidth="1"/>
    <col min="16" max="28" width="1.85546875" hidden="1" customWidth="1"/>
    <col min="29" max="29" width="6.42578125" bestFit="1" customWidth="1"/>
    <col min="30" max="30" width="7.85546875" customWidth="1"/>
    <col min="31" max="32" width="9.140625" style="282"/>
  </cols>
  <sheetData>
    <row r="1" spans="1:35" s="46" customFormat="1" ht="23.25">
      <c r="A1" s="56" t="str">
        <f>'1.1 Cover'!A1</f>
        <v>Regulatory Reporting Pack</v>
      </c>
      <c r="AE1" s="915"/>
      <c r="AF1" s="915"/>
    </row>
    <row r="2" spans="1:35" s="46" customFormat="1" ht="23.25">
      <c r="A2" s="56" t="str">
        <f>'1.1 Cover'!A2</f>
        <v>Price base - 2018/19</v>
      </c>
      <c r="AE2" s="915"/>
      <c r="AF2" s="915"/>
    </row>
    <row r="3" spans="1:35" s="46" customFormat="1" ht="23.25">
      <c r="A3" s="56" t="str">
        <f>'1.1 Cover'!A3</f>
        <v>Regulatory Year: April 2024 - March 2025</v>
      </c>
      <c r="AE3" s="915"/>
      <c r="AF3" s="915"/>
    </row>
    <row r="4" spans="1:35" s="46" customFormat="1" ht="23.25">
      <c r="A4" s="56" t="s">
        <v>2820</v>
      </c>
      <c r="AE4" s="915"/>
      <c r="AF4" s="915"/>
    </row>
    <row r="6" spans="1:35">
      <c r="AD6" s="49"/>
      <c r="AE6" s="1658"/>
      <c r="AF6" s="1659"/>
      <c r="AG6" s="1662" t="s">
        <v>3191</v>
      </c>
      <c r="AH6" s="1659"/>
      <c r="AI6" s="1660"/>
    </row>
    <row r="7" spans="1:35" s="43" customFormat="1">
      <c r="D7" s="55"/>
      <c r="E7" s="55"/>
      <c r="F7" s="55"/>
      <c r="G7" s="55"/>
      <c r="H7" s="55"/>
      <c r="I7" s="55"/>
      <c r="J7" s="55"/>
      <c r="K7" s="55"/>
      <c r="L7" s="55"/>
      <c r="M7" s="55"/>
      <c r="N7" s="55"/>
      <c r="O7" s="55"/>
      <c r="P7" s="54" t="s">
        <v>1567</v>
      </c>
      <c r="Q7" s="54" t="s">
        <v>1568</v>
      </c>
      <c r="R7" s="54" t="s">
        <v>1569</v>
      </c>
      <c r="S7" s="54" t="s">
        <v>1570</v>
      </c>
      <c r="T7" s="54" t="s">
        <v>1571</v>
      </c>
      <c r="U7" s="54" t="s">
        <v>1572</v>
      </c>
      <c r="V7" s="54" t="s">
        <v>1573</v>
      </c>
      <c r="W7" s="54" t="s">
        <v>1574</v>
      </c>
      <c r="X7" s="54" t="s">
        <v>1575</v>
      </c>
      <c r="Y7" s="54" t="s">
        <v>1576</v>
      </c>
      <c r="Z7" s="54" t="s">
        <v>1577</v>
      </c>
      <c r="AA7" s="54" t="s">
        <v>2633</v>
      </c>
      <c r="AB7" s="54" t="s">
        <v>2634</v>
      </c>
      <c r="AC7" s="43" t="s">
        <v>1578</v>
      </c>
      <c r="AD7" s="49"/>
      <c r="AE7" s="52">
        <v>2022</v>
      </c>
      <c r="AF7" s="51">
        <v>2023</v>
      </c>
      <c r="AG7" s="51">
        <v>2024</v>
      </c>
      <c r="AH7" s="51">
        <v>2025</v>
      </c>
      <c r="AI7" s="50">
        <v>2026</v>
      </c>
    </row>
    <row r="8" spans="1:35">
      <c r="P8" s="43"/>
      <c r="Q8" s="43"/>
      <c r="R8" s="43"/>
      <c r="S8" s="43"/>
    </row>
    <row r="9" spans="1:35" ht="18">
      <c r="A9" s="1"/>
      <c r="B9" s="2" t="s">
        <v>2821</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1" spans="1:35" ht="18">
      <c r="A11" s="42"/>
      <c r="B11" s="2" t="s">
        <v>2822</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3" spans="1:35">
      <c r="F13" s="48" t="s">
        <v>2823</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5" spans="1:35">
      <c r="F15" t="s">
        <v>2824</v>
      </c>
      <c r="H15" t="s">
        <v>2825</v>
      </c>
      <c r="AC15" t="s">
        <v>2826</v>
      </c>
      <c r="AE15" s="1147"/>
      <c r="AF15" s="1147"/>
      <c r="AG15" s="1148"/>
      <c r="AH15" s="1148"/>
      <c r="AI15" s="1148"/>
    </row>
    <row r="16" spans="1:35">
      <c r="F16" t="s">
        <v>2827</v>
      </c>
      <c r="H16" t="s">
        <v>2828</v>
      </c>
      <c r="AC16" t="s">
        <v>2829</v>
      </c>
      <c r="AD16" s="282"/>
      <c r="AE16" s="1147"/>
      <c r="AF16" s="1147"/>
      <c r="AG16" s="1147"/>
      <c r="AH16" s="1147"/>
      <c r="AI16" s="1147"/>
    </row>
    <row r="17" spans="6:37">
      <c r="F17" t="s">
        <v>2830</v>
      </c>
      <c r="H17" t="s">
        <v>2831</v>
      </c>
      <c r="AC17" t="s">
        <v>2829</v>
      </c>
      <c r="AD17" s="282"/>
      <c r="AE17" s="1147"/>
      <c r="AF17" s="1147"/>
      <c r="AG17" s="1147"/>
      <c r="AH17" s="1147"/>
      <c r="AI17" s="1147"/>
    </row>
    <row r="18" spans="6:37">
      <c r="F18" t="s">
        <v>2832</v>
      </c>
      <c r="H18" t="s">
        <v>2833</v>
      </c>
      <c r="AC18" t="s">
        <v>2829</v>
      </c>
      <c r="AE18" s="1147"/>
      <c r="AF18" s="1147"/>
      <c r="AG18" s="1147"/>
      <c r="AH18" s="1147"/>
      <c r="AI18" s="1147"/>
    </row>
    <row r="19" spans="6:37">
      <c r="F19" t="s">
        <v>2834</v>
      </c>
      <c r="H19" t="s">
        <v>2835</v>
      </c>
      <c r="AC19" t="s">
        <v>2829</v>
      </c>
      <c r="AE19" s="1147"/>
      <c r="AF19" s="1147"/>
      <c r="AG19" s="1147"/>
      <c r="AH19" s="1147"/>
      <c r="AI19" s="1147"/>
    </row>
    <row r="20" spans="6:37">
      <c r="F20" t="s">
        <v>2836</v>
      </c>
      <c r="H20" t="s">
        <v>2837</v>
      </c>
      <c r="AC20" t="s">
        <v>2829</v>
      </c>
      <c r="AE20" s="1147"/>
      <c r="AF20" s="1147"/>
      <c r="AG20" s="1147"/>
      <c r="AH20" s="1147"/>
      <c r="AI20" s="1147"/>
    </row>
    <row r="21" spans="6:37">
      <c r="F21" t="s">
        <v>2838</v>
      </c>
      <c r="H21" t="s">
        <v>2839</v>
      </c>
      <c r="AC21" t="s">
        <v>2829</v>
      </c>
      <c r="AE21" s="1147"/>
      <c r="AF21" s="1147"/>
      <c r="AG21" s="1147"/>
      <c r="AH21" s="1147"/>
      <c r="AI21" s="1147"/>
    </row>
    <row r="22" spans="6:37">
      <c r="F22" t="s">
        <v>2840</v>
      </c>
      <c r="H22" t="s">
        <v>2841</v>
      </c>
      <c r="AC22" t="s">
        <v>2829</v>
      </c>
      <c r="AE22" s="1149" t="s">
        <v>315</v>
      </c>
      <c r="AF22" s="1149" t="s">
        <v>315</v>
      </c>
      <c r="AG22" s="1147"/>
      <c r="AH22" s="1147"/>
      <c r="AI22" s="1147"/>
    </row>
    <row r="23" spans="6:37">
      <c r="F23" t="s">
        <v>2842</v>
      </c>
      <c r="H23" t="s">
        <v>2843</v>
      </c>
      <c r="AC23" t="s">
        <v>2829</v>
      </c>
      <c r="AE23" s="1149" t="s">
        <v>315</v>
      </c>
      <c r="AF23" s="1149" t="s">
        <v>315</v>
      </c>
      <c r="AG23" s="1147"/>
      <c r="AH23" s="1147"/>
      <c r="AI23" s="1147"/>
    </row>
    <row r="24" spans="6:37">
      <c r="F24" t="s">
        <v>2844</v>
      </c>
      <c r="H24" s="282" t="s">
        <v>2845</v>
      </c>
      <c r="AC24" t="s">
        <v>2829</v>
      </c>
      <c r="AE24" s="1149" t="s">
        <v>315</v>
      </c>
      <c r="AF24" s="1149" t="s">
        <v>315</v>
      </c>
      <c r="AG24" s="1148"/>
      <c r="AH24" s="1148"/>
      <c r="AI24" s="1148"/>
    </row>
    <row r="25" spans="6:37">
      <c r="F25" t="s">
        <v>2846</v>
      </c>
      <c r="H25" t="s">
        <v>2847</v>
      </c>
      <c r="AC25" t="s">
        <v>2829</v>
      </c>
      <c r="AE25" s="1147"/>
      <c r="AF25" s="1147"/>
      <c r="AG25" s="1148"/>
      <c r="AH25" s="1148"/>
      <c r="AI25" s="1148"/>
    </row>
    <row r="26" spans="6:37">
      <c r="F26" t="s">
        <v>2848</v>
      </c>
      <c r="H26" t="s">
        <v>2849</v>
      </c>
      <c r="AC26" t="s">
        <v>2829</v>
      </c>
      <c r="AE26" s="1147"/>
      <c r="AF26" s="1149" t="s">
        <v>315</v>
      </c>
      <c r="AG26" s="1148"/>
      <c r="AH26" s="1148"/>
      <c r="AI26" s="1148"/>
    </row>
    <row r="27" spans="6:37">
      <c r="AG27" s="950"/>
      <c r="AH27" s="950"/>
      <c r="AI27" s="950"/>
    </row>
    <row r="28" spans="6:37">
      <c r="F28" t="s">
        <v>2850</v>
      </c>
      <c r="H28" t="s">
        <v>2851</v>
      </c>
      <c r="M28" t="s">
        <v>2852</v>
      </c>
      <c r="N28" s="242"/>
      <c r="O28" s="242"/>
      <c r="P28" s="242"/>
      <c r="Q28" s="242"/>
      <c r="R28" s="242"/>
      <c r="S28" s="242"/>
      <c r="AC28" t="s">
        <v>2031</v>
      </c>
      <c r="AD28" s="49"/>
      <c r="AE28" s="1150">
        <f>IFERROR(SUMPRODUCT(AE15:AE26, AE32:AE43)/AE45,0)</f>
        <v>0</v>
      </c>
      <c r="AF28" s="1150">
        <f>IFERROR(SUMPRODUCT(AF15:AF26, AF32:AF43)/AF45,0)</f>
        <v>0</v>
      </c>
      <c r="AG28" s="1530">
        <f>IFERROR(SUMPRODUCT(AG15:AG26, AG32:AG43)/AG45,0)</f>
        <v>0</v>
      </c>
      <c r="AH28" s="1530">
        <f>IFERROR(SUMPRODUCT(AH15:AH26, AH32:AH43)/AH45,0)</f>
        <v>0</v>
      </c>
      <c r="AI28" s="1148"/>
      <c r="AK28" s="954"/>
    </row>
    <row r="30" spans="6:37">
      <c r="F30" s="48" t="s">
        <v>2853</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2" spans="6:37">
      <c r="F32" t="s">
        <v>2824</v>
      </c>
      <c r="H32" t="s">
        <v>2825</v>
      </c>
      <c r="AC32" t="s">
        <v>2829</v>
      </c>
      <c r="AD32" s="282"/>
      <c r="AE32" s="1151"/>
      <c r="AF32" s="1151"/>
      <c r="AG32" s="978"/>
      <c r="AH32" s="978"/>
      <c r="AI32" s="978"/>
    </row>
    <row r="33" spans="1:35">
      <c r="F33" t="s">
        <v>2827</v>
      </c>
      <c r="H33" t="s">
        <v>2828</v>
      </c>
      <c r="AC33" t="s">
        <v>2829</v>
      </c>
      <c r="AD33" s="282"/>
      <c r="AE33" s="1151"/>
      <c r="AF33" s="1151"/>
      <c r="AG33" s="978"/>
      <c r="AH33" s="978"/>
      <c r="AI33" s="978"/>
    </row>
    <row r="34" spans="1:35">
      <c r="F34" t="s">
        <v>2830</v>
      </c>
      <c r="H34" t="s">
        <v>2831</v>
      </c>
      <c r="AC34" t="s">
        <v>2829</v>
      </c>
      <c r="AE34" s="1151"/>
      <c r="AF34" s="1151"/>
      <c r="AG34" s="978"/>
      <c r="AH34" s="978"/>
      <c r="AI34" s="978"/>
    </row>
    <row r="35" spans="1:35">
      <c r="F35" t="s">
        <v>2832</v>
      </c>
      <c r="H35" t="s">
        <v>2833</v>
      </c>
      <c r="AC35" t="s">
        <v>2829</v>
      </c>
      <c r="AD35" s="282"/>
      <c r="AE35" s="1151"/>
      <c r="AF35" s="1151"/>
      <c r="AG35" s="1152"/>
      <c r="AH35" s="1152"/>
      <c r="AI35" s="1152"/>
    </row>
    <row r="36" spans="1:35">
      <c r="F36" t="s">
        <v>2834</v>
      </c>
      <c r="H36" t="s">
        <v>2835</v>
      </c>
      <c r="AC36" t="s">
        <v>2829</v>
      </c>
      <c r="AD36" s="282"/>
      <c r="AE36" s="1151"/>
      <c r="AF36" s="1151"/>
      <c r="AG36" s="978"/>
      <c r="AH36" s="978"/>
      <c r="AI36" s="978"/>
    </row>
    <row r="37" spans="1:35">
      <c r="F37" t="s">
        <v>2836</v>
      </c>
      <c r="H37" t="s">
        <v>2837</v>
      </c>
      <c r="AC37" t="s">
        <v>2829</v>
      </c>
      <c r="AD37" s="282"/>
      <c r="AE37" s="1151"/>
      <c r="AF37" s="1151"/>
      <c r="AG37" s="978"/>
      <c r="AH37" s="978"/>
      <c r="AI37" s="978"/>
    </row>
    <row r="38" spans="1:35">
      <c r="F38" t="s">
        <v>2838</v>
      </c>
      <c r="H38" t="s">
        <v>2839</v>
      </c>
      <c r="AC38" t="s">
        <v>2829</v>
      </c>
      <c r="AD38" s="282"/>
      <c r="AE38" s="1151"/>
      <c r="AF38" s="1151"/>
      <c r="AG38" s="1152"/>
      <c r="AH38" s="1152"/>
      <c r="AI38" s="1152"/>
    </row>
    <row r="39" spans="1:35">
      <c r="F39" t="s">
        <v>2840</v>
      </c>
      <c r="H39" t="s">
        <v>2841</v>
      </c>
      <c r="AC39" t="s">
        <v>2829</v>
      </c>
      <c r="AD39" s="282"/>
      <c r="AE39" s="1149" t="s">
        <v>315</v>
      </c>
      <c r="AF39" s="1149" t="s">
        <v>315</v>
      </c>
      <c r="AG39" s="978"/>
      <c r="AH39" s="978"/>
      <c r="AI39" s="978"/>
    </row>
    <row r="40" spans="1:35">
      <c r="F40" t="s">
        <v>2842</v>
      </c>
      <c r="H40" t="s">
        <v>2843</v>
      </c>
      <c r="AC40" t="s">
        <v>2829</v>
      </c>
      <c r="AE40" s="1149" t="s">
        <v>315</v>
      </c>
      <c r="AF40" s="1149" t="s">
        <v>315</v>
      </c>
      <c r="AG40" s="1152"/>
      <c r="AH40" s="1152"/>
      <c r="AI40" s="1152"/>
    </row>
    <row r="41" spans="1:35">
      <c r="F41" t="s">
        <v>2844</v>
      </c>
      <c r="H41" s="282" t="s">
        <v>2845</v>
      </c>
      <c r="AC41" t="s">
        <v>2829</v>
      </c>
      <c r="AE41" s="1149" t="s">
        <v>315</v>
      </c>
      <c r="AF41" s="1149" t="s">
        <v>315</v>
      </c>
      <c r="AG41" s="1152"/>
      <c r="AH41" s="1152"/>
      <c r="AI41" s="1152"/>
    </row>
    <row r="42" spans="1:35">
      <c r="F42" t="s">
        <v>2846</v>
      </c>
      <c r="H42" t="s">
        <v>2847</v>
      </c>
      <c r="AC42" t="s">
        <v>2829</v>
      </c>
      <c r="AE42" s="1151"/>
      <c r="AF42" s="1151"/>
      <c r="AG42" s="1153"/>
      <c r="AH42" s="1152"/>
      <c r="AI42" s="1152"/>
    </row>
    <row r="43" spans="1:35">
      <c r="F43" t="s">
        <v>2848</v>
      </c>
      <c r="H43" t="s">
        <v>2849</v>
      </c>
      <c r="AC43" t="s">
        <v>2829</v>
      </c>
      <c r="AE43" s="1151"/>
      <c r="AF43" s="1149" t="s">
        <v>315</v>
      </c>
      <c r="AG43" s="1152"/>
      <c r="AH43" s="1152"/>
      <c r="AI43" s="1152"/>
    </row>
    <row r="44" spans="1:35">
      <c r="AE44" s="1482"/>
      <c r="AF44" s="1483"/>
      <c r="AG44" s="1483"/>
      <c r="AH44" s="1483"/>
      <c r="AI44" s="1483"/>
    </row>
    <row r="45" spans="1:35">
      <c r="F45" t="s">
        <v>2850</v>
      </c>
      <c r="H45" t="s">
        <v>2854</v>
      </c>
      <c r="M45" t="s">
        <v>2852</v>
      </c>
      <c r="N45" s="242"/>
      <c r="O45" s="242"/>
      <c r="P45" s="242"/>
      <c r="Q45" s="242"/>
      <c r="R45" s="242"/>
      <c r="S45" s="242"/>
      <c r="AC45" t="s">
        <v>2855</v>
      </c>
      <c r="AD45" s="49"/>
      <c r="AE45" s="1154">
        <f>SUM(AE32:AE43)</f>
        <v>0</v>
      </c>
      <c r="AF45" s="1154">
        <f t="shared" ref="AF45:AI45" si="0">SUM(AF32:AF43)</f>
        <v>0</v>
      </c>
      <c r="AG45" s="1154">
        <f t="shared" si="0"/>
        <v>0</v>
      </c>
      <c r="AH45" s="1154">
        <f t="shared" si="0"/>
        <v>0</v>
      </c>
      <c r="AI45" s="1154">
        <f t="shared" si="0"/>
        <v>0</v>
      </c>
    </row>
    <row r="47" spans="1:35" ht="18">
      <c r="A47" s="42"/>
      <c r="B47" s="2" t="s">
        <v>2856</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9" spans="1:35">
      <c r="F49" s="48" t="s">
        <v>2857</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1" spans="1:35">
      <c r="F51" t="s">
        <v>2824</v>
      </c>
      <c r="H51" s="282" t="s">
        <v>2839</v>
      </c>
      <c r="AC51" t="s">
        <v>2829</v>
      </c>
      <c r="AE51" s="1147"/>
      <c r="AF51" s="1149" t="s">
        <v>315</v>
      </c>
      <c r="AG51" s="978"/>
      <c r="AH51" s="978"/>
      <c r="AI51" s="978"/>
    </row>
    <row r="52" spans="1:35">
      <c r="F52" t="s">
        <v>2827</v>
      </c>
      <c r="H52" s="282" t="s">
        <v>2837</v>
      </c>
      <c r="AC52" t="s">
        <v>2829</v>
      </c>
      <c r="AE52" s="1147"/>
      <c r="AF52" s="1147"/>
      <c r="AG52" s="978"/>
      <c r="AH52" s="978"/>
      <c r="AI52" s="978"/>
    </row>
    <row r="53" spans="1:35">
      <c r="F53" t="s">
        <v>2830</v>
      </c>
      <c r="H53" s="282" t="s">
        <v>2825</v>
      </c>
      <c r="AC53" t="s">
        <v>2829</v>
      </c>
      <c r="AE53" s="1147"/>
      <c r="AF53" s="1147"/>
      <c r="AG53" s="978"/>
      <c r="AH53" s="978"/>
      <c r="AI53" s="978"/>
    </row>
    <row r="54" spans="1:35">
      <c r="F54" t="s">
        <v>2832</v>
      </c>
      <c r="H54" s="282" t="s">
        <v>2858</v>
      </c>
      <c r="AC54" t="s">
        <v>2829</v>
      </c>
      <c r="AE54" s="1147"/>
      <c r="AF54" s="1147"/>
      <c r="AG54" s="978"/>
      <c r="AH54" s="978"/>
      <c r="AI54" s="978"/>
    </row>
    <row r="55" spans="1:35">
      <c r="F55" t="s">
        <v>2834</v>
      </c>
      <c r="H55" s="282" t="s">
        <v>3610</v>
      </c>
      <c r="AC55" t="s">
        <v>2829</v>
      </c>
      <c r="AE55" s="1147"/>
      <c r="AF55" s="1147"/>
      <c r="AG55" s="978"/>
      <c r="AH55" s="978"/>
      <c r="AI55" s="978"/>
    </row>
    <row r="56" spans="1:35">
      <c r="H56" s="793"/>
      <c r="AE56" s="916"/>
      <c r="AF56" s="916"/>
      <c r="AG56" s="242"/>
      <c r="AH56" s="242"/>
      <c r="AI56" s="242"/>
    </row>
    <row r="57" spans="1:35">
      <c r="H57" t="s">
        <v>2859</v>
      </c>
      <c r="N57" s="242"/>
      <c r="O57" s="242"/>
      <c r="P57" s="242"/>
      <c r="Q57" s="242"/>
      <c r="R57" s="242"/>
      <c r="S57" s="242"/>
      <c r="AC57" t="s">
        <v>2031</v>
      </c>
      <c r="AD57" s="49"/>
      <c r="AE57" s="1150">
        <f>IFERROR(SUMPRODUCT(AE51:AE55, AE62:AE66)/AE68,0)</f>
        <v>0</v>
      </c>
      <c r="AF57" s="1150">
        <f t="shared" ref="AF57:AI57" si="1">IFERROR(SUMPRODUCT(AF51:AF55, AF62:AF66)/AF68,0)</f>
        <v>0</v>
      </c>
      <c r="AG57" s="1150">
        <f t="shared" si="1"/>
        <v>0</v>
      </c>
      <c r="AH57" s="1150">
        <f t="shared" si="1"/>
        <v>0</v>
      </c>
      <c r="AI57" s="1150">
        <f t="shared" si="1"/>
        <v>0</v>
      </c>
    </row>
    <row r="58" spans="1:35">
      <c r="AF58" s="917"/>
    </row>
    <row r="60" spans="1:35">
      <c r="F60" s="48" t="s">
        <v>2860</v>
      </c>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G61" s="62"/>
      <c r="AH61" s="62"/>
      <c r="AI61" s="62"/>
    </row>
    <row r="62" spans="1:35">
      <c r="F62" t="s">
        <v>2824</v>
      </c>
      <c r="H62" s="282" t="s">
        <v>2839</v>
      </c>
      <c r="AC62" t="s">
        <v>2829</v>
      </c>
      <c r="AE62" s="1151"/>
      <c r="AF62" s="1149" t="s">
        <v>315</v>
      </c>
      <c r="AG62" s="978"/>
      <c r="AH62" s="978"/>
      <c r="AI62" s="978"/>
    </row>
    <row r="63" spans="1:35">
      <c r="F63" t="s">
        <v>2827</v>
      </c>
      <c r="H63" s="282" t="s">
        <v>2837</v>
      </c>
      <c r="AC63" t="s">
        <v>2829</v>
      </c>
      <c r="AE63" s="1151"/>
      <c r="AF63" s="1155"/>
      <c r="AG63" s="978"/>
      <c r="AH63" s="978"/>
      <c r="AI63" s="978"/>
    </row>
    <row r="64" spans="1:35">
      <c r="F64" t="s">
        <v>2830</v>
      </c>
      <c r="H64" s="282" t="s">
        <v>2825</v>
      </c>
      <c r="AC64" t="s">
        <v>2829</v>
      </c>
      <c r="AE64" s="1151"/>
      <c r="AF64" s="1155"/>
      <c r="AG64" s="978"/>
      <c r="AH64" s="978"/>
      <c r="AI64" s="978"/>
    </row>
    <row r="65" spans="1:35">
      <c r="F65" t="s">
        <v>2832</v>
      </c>
      <c r="H65" s="282" t="s">
        <v>2858</v>
      </c>
      <c r="AC65" t="s">
        <v>2829</v>
      </c>
      <c r="AE65" s="1151"/>
      <c r="AF65" s="1155"/>
      <c r="AG65" s="978"/>
      <c r="AH65" s="978"/>
      <c r="AI65" s="978"/>
    </row>
    <row r="66" spans="1:35">
      <c r="F66" t="s">
        <v>2834</v>
      </c>
      <c r="H66" s="282" t="s">
        <v>3610</v>
      </c>
      <c r="AC66" t="s">
        <v>2829</v>
      </c>
      <c r="AE66" s="1151"/>
      <c r="AF66" s="1155"/>
      <c r="AG66" s="978"/>
      <c r="AH66" s="978"/>
      <c r="AI66" s="978"/>
    </row>
    <row r="67" spans="1:35">
      <c r="H67" s="282"/>
      <c r="AE67" s="918"/>
      <c r="AF67" s="919"/>
      <c r="AG67" s="242"/>
      <c r="AH67" s="242"/>
      <c r="AI67" s="242"/>
    </row>
    <row r="68" spans="1:35">
      <c r="A68" s="62"/>
      <c r="B68" s="62"/>
      <c r="C68" s="62"/>
      <c r="D68" s="62"/>
      <c r="E68" s="62"/>
      <c r="H68" t="s">
        <v>2861</v>
      </c>
      <c r="N68" s="242"/>
      <c r="O68" s="242"/>
      <c r="P68" s="242"/>
      <c r="Q68" s="242"/>
      <c r="R68" s="242"/>
      <c r="S68" s="242"/>
      <c r="AC68" t="s">
        <v>2855</v>
      </c>
      <c r="AD68" s="49"/>
      <c r="AE68" s="1156">
        <f>SUM(AE62:AE66)</f>
        <v>0</v>
      </c>
      <c r="AF68" s="1156">
        <f t="shared" ref="AF68:AI68" si="2">SUM(AF62:AF66)</f>
        <v>0</v>
      </c>
      <c r="AG68" s="1156">
        <f t="shared" si="2"/>
        <v>0</v>
      </c>
      <c r="AH68" s="1156">
        <f t="shared" si="2"/>
        <v>0</v>
      </c>
      <c r="AI68" s="1156">
        <f t="shared" si="2"/>
        <v>0</v>
      </c>
    </row>
    <row r="70" spans="1:35" ht="18.75">
      <c r="A70" s="47" t="s">
        <v>1566</v>
      </c>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915"/>
      <c r="AF70" s="915"/>
      <c r="AG70" s="46"/>
      <c r="AH70" s="46"/>
      <c r="AI70" s="46"/>
    </row>
  </sheetData>
  <pageMargins left="0.7" right="0.7" top="0.75" bottom="0.75" header="0.3" footer="0.3"/>
  <pageSetup paperSize="9" orientation="portrait" r:id="rId1"/>
  <headerFooter>
    <oddFooter>&amp;C_x000D_&amp;1#&amp;"Calibri"&amp;10&amp;K000000 OFFICIAL-InternalOnly</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5B43F-EF4D-4F7D-BAB2-2778108896D1}">
  <sheetPr>
    <tabColor theme="4" tint="0.39997558519241921"/>
    <pageSetUpPr autoPageBreaks="0"/>
  </sheetPr>
  <dimension ref="A1:L82"/>
  <sheetViews>
    <sheetView topLeftCell="A39" zoomScale="70" zoomScaleNormal="70" workbookViewId="0">
      <selection activeCell="E64" sqref="E64:E81"/>
    </sheetView>
    <sheetView workbookViewId="1"/>
  </sheetViews>
  <sheetFormatPr defaultColWidth="9.140625" defaultRowHeight="12.75"/>
  <cols>
    <col min="1" max="1" width="1.42578125" style="244" customWidth="1"/>
    <col min="2" max="2" width="13.42578125" style="244" customWidth="1"/>
    <col min="3" max="3" width="15.42578125" style="244" customWidth="1"/>
    <col min="4" max="4" width="26" style="244" customWidth="1"/>
    <col min="5" max="5" width="29.140625" style="244" bestFit="1" customWidth="1"/>
    <col min="6" max="6" width="9.140625" style="244"/>
    <col min="7" max="7" width="14" style="244" customWidth="1"/>
    <col min="8" max="8" width="12" style="244" customWidth="1"/>
    <col min="9" max="9" width="10.42578125" style="244" bestFit="1" customWidth="1"/>
    <col min="10" max="11" width="10.85546875" style="244" bestFit="1" customWidth="1"/>
    <col min="12" max="12" width="10.85546875" style="244" customWidth="1"/>
    <col min="13" max="13" width="10.85546875" style="244" bestFit="1" customWidth="1"/>
    <col min="14" max="14" width="14.140625" style="244" customWidth="1"/>
    <col min="15" max="15" width="10.85546875" style="244" bestFit="1" customWidth="1"/>
    <col min="16" max="16384" width="9.140625" style="244"/>
  </cols>
  <sheetData>
    <row r="1" spans="1:12" s="46" customFormat="1" ht="23.25">
      <c r="A1" s="56" t="str">
        <f>'1.1 Cover'!A1</f>
        <v>Regulatory Reporting Pack</v>
      </c>
    </row>
    <row r="2" spans="1:12" s="46" customFormat="1" ht="23.25">
      <c r="A2" s="56" t="str">
        <f>'1.1 Cover'!A2</f>
        <v>Price base - 2018/19</v>
      </c>
    </row>
    <row r="3" spans="1:12" s="46" customFormat="1" ht="23.25">
      <c r="A3" s="56" t="str">
        <f>'1.1 Cover'!A3</f>
        <v>Regulatory Year: April 2024 - March 2025</v>
      </c>
    </row>
    <row r="4" spans="1:12" s="46" customFormat="1" ht="23.25">
      <c r="A4" s="56" t="s">
        <v>2862</v>
      </c>
    </row>
    <row r="6" spans="1:12">
      <c r="B6" s="251" t="s">
        <v>2863</v>
      </c>
    </row>
    <row r="8" spans="1:12" ht="15">
      <c r="G8" s="1658"/>
      <c r="H8" s="1659"/>
      <c r="I8" s="1662" t="s">
        <v>3191</v>
      </c>
      <c r="J8" s="1659"/>
      <c r="K8" s="1660"/>
    </row>
    <row r="9" spans="1:12" ht="15">
      <c r="B9" s="1762"/>
      <c r="C9" s="1771" t="s">
        <v>2559</v>
      </c>
      <c r="D9" s="1762" t="s">
        <v>2864</v>
      </c>
      <c r="E9" s="1157" t="s">
        <v>2464</v>
      </c>
      <c r="F9" s="1159" t="s">
        <v>2385</v>
      </c>
      <c r="G9" s="52">
        <v>2022</v>
      </c>
      <c r="H9" s="51">
        <v>2023</v>
      </c>
      <c r="I9" s="51">
        <v>2024</v>
      </c>
      <c r="J9" s="51">
        <v>2025</v>
      </c>
      <c r="K9" s="50">
        <v>2026</v>
      </c>
    </row>
    <row r="10" spans="1:12" ht="12.75" customHeight="1">
      <c r="B10" s="1769"/>
      <c r="C10" s="1769"/>
      <c r="D10" s="1767"/>
      <c r="E10" s="1772" t="s">
        <v>2867</v>
      </c>
      <c r="F10" s="1162" t="s">
        <v>1439</v>
      </c>
      <c r="G10" s="1163"/>
      <c r="H10" s="1164"/>
      <c r="I10" s="1163"/>
      <c r="J10" s="1163"/>
      <c r="K10" s="1163"/>
      <c r="L10" s="876"/>
    </row>
    <row r="11" spans="1:12" ht="25.5">
      <c r="B11" s="1770"/>
      <c r="C11" s="1770"/>
      <c r="D11" s="1774" t="s">
        <v>2866</v>
      </c>
      <c r="E11" s="1772" t="s">
        <v>2868</v>
      </c>
      <c r="F11" s="1162" t="s">
        <v>1439</v>
      </c>
      <c r="G11" s="1163"/>
      <c r="H11" s="1163"/>
      <c r="I11" s="1163"/>
      <c r="J11" s="1163"/>
      <c r="K11" s="1163"/>
    </row>
    <row r="12" spans="1:12">
      <c r="B12" s="1770"/>
      <c r="C12" s="1770"/>
      <c r="D12" s="1774"/>
      <c r="E12" s="1772" t="s">
        <v>2869</v>
      </c>
      <c r="F12" s="1162"/>
      <c r="G12" s="1163"/>
      <c r="H12" s="1163"/>
      <c r="I12" s="1163"/>
      <c r="J12" s="1163"/>
      <c r="K12" s="1163"/>
    </row>
    <row r="13" spans="1:12">
      <c r="B13" s="1770"/>
      <c r="C13" s="1770"/>
      <c r="D13" s="1774"/>
      <c r="E13" s="1773" t="s">
        <v>1648</v>
      </c>
      <c r="F13" s="1157" t="s">
        <v>1439</v>
      </c>
      <c r="G13" s="1166">
        <f>SUM(G10:G12)</f>
        <v>0</v>
      </c>
      <c r="H13" s="1166">
        <f t="shared" ref="H13:K13" si="0">SUM(H10:H12)</f>
        <v>0</v>
      </c>
      <c r="I13" s="1166">
        <f t="shared" si="0"/>
        <v>0</v>
      </c>
      <c r="J13" s="1166">
        <f t="shared" si="0"/>
        <v>0</v>
      </c>
      <c r="K13" s="1166">
        <f t="shared" si="0"/>
        <v>0</v>
      </c>
    </row>
    <row r="14" spans="1:12">
      <c r="B14" s="1770"/>
      <c r="C14" s="1770"/>
      <c r="D14" s="1767"/>
      <c r="E14" s="1772" t="s">
        <v>2871</v>
      </c>
      <c r="F14" s="1162" t="s">
        <v>1439</v>
      </c>
      <c r="G14" s="1163"/>
      <c r="H14" s="1163"/>
      <c r="I14" s="1163"/>
      <c r="J14" s="1163"/>
      <c r="K14" s="1163"/>
    </row>
    <row r="15" spans="1:12">
      <c r="B15" s="1770"/>
      <c r="C15" s="1770"/>
      <c r="D15" s="1776"/>
      <c r="E15" s="1772" t="s">
        <v>2872</v>
      </c>
      <c r="F15" s="1162" t="s">
        <v>1439</v>
      </c>
      <c r="G15" s="1163"/>
      <c r="H15" s="1163"/>
      <c r="I15" s="1163"/>
      <c r="J15" s="1163"/>
      <c r="K15" s="1163"/>
    </row>
    <row r="16" spans="1:12">
      <c r="B16" s="1770"/>
      <c r="C16" s="1770"/>
      <c r="D16" s="1776" t="s">
        <v>2870</v>
      </c>
      <c r="E16" s="1772" t="s">
        <v>2868</v>
      </c>
      <c r="F16" s="1162" t="s">
        <v>1439</v>
      </c>
      <c r="G16" s="1163"/>
      <c r="H16" s="1163"/>
      <c r="I16" s="1163"/>
      <c r="J16" s="1163"/>
      <c r="K16" s="1163"/>
    </row>
    <row r="17" spans="2:12">
      <c r="B17" s="1770"/>
      <c r="C17" s="1770"/>
      <c r="D17" s="1776"/>
      <c r="E17" s="1772" t="s">
        <v>2869</v>
      </c>
      <c r="F17" s="1162"/>
      <c r="G17" s="1163"/>
      <c r="H17" s="1163"/>
      <c r="I17" s="1163"/>
      <c r="J17" s="1163"/>
      <c r="K17" s="1163"/>
    </row>
    <row r="18" spans="2:12">
      <c r="B18" s="1770"/>
      <c r="C18" s="1770"/>
      <c r="D18" s="1777"/>
      <c r="E18" s="1773" t="s">
        <v>1648</v>
      </c>
      <c r="F18" s="1157" t="s">
        <v>1439</v>
      </c>
      <c r="G18" s="1166">
        <f>SUM(G14:G17)</f>
        <v>0</v>
      </c>
      <c r="H18" s="1166">
        <f t="shared" ref="H18:K18" si="1">SUM(H14:H17)</f>
        <v>0</v>
      </c>
      <c r="I18" s="1166">
        <f t="shared" si="1"/>
        <v>0</v>
      </c>
      <c r="J18" s="1166">
        <f t="shared" si="1"/>
        <v>0</v>
      </c>
      <c r="K18" s="1166">
        <f t="shared" si="1"/>
        <v>0</v>
      </c>
    </row>
    <row r="19" spans="2:12">
      <c r="B19" s="1770"/>
      <c r="C19" s="1759"/>
      <c r="E19" s="1161" t="s">
        <v>2874</v>
      </c>
      <c r="F19" s="1162" t="s">
        <v>1439</v>
      </c>
      <c r="G19" s="1163"/>
      <c r="H19" s="1163"/>
      <c r="I19" s="1163"/>
      <c r="J19" s="1163"/>
      <c r="K19" s="1163"/>
    </row>
    <row r="20" spans="2:12">
      <c r="B20" s="1770"/>
      <c r="C20" s="1759"/>
      <c r="D20" s="1778"/>
      <c r="E20" s="1161" t="s">
        <v>2875</v>
      </c>
      <c r="F20" s="1162" t="s">
        <v>1439</v>
      </c>
      <c r="G20" s="1163"/>
      <c r="H20" s="1163"/>
      <c r="I20" s="1163"/>
      <c r="J20" s="1163"/>
      <c r="K20" s="1163"/>
    </row>
    <row r="21" spans="2:12">
      <c r="B21" s="1770"/>
      <c r="C21" s="1759"/>
      <c r="D21" s="1778"/>
      <c r="E21" s="1161" t="s">
        <v>2876</v>
      </c>
      <c r="F21" s="1162" t="s">
        <v>1439</v>
      </c>
      <c r="G21" s="1163"/>
      <c r="H21" s="1163"/>
      <c r="I21" s="1163"/>
      <c r="J21" s="1163"/>
      <c r="K21" s="1163"/>
    </row>
    <row r="22" spans="2:12">
      <c r="B22" s="1770"/>
      <c r="C22" s="1759"/>
      <c r="D22" s="1778" t="s">
        <v>2873</v>
      </c>
      <c r="E22" s="1161" t="s">
        <v>2869</v>
      </c>
      <c r="F22" s="1162"/>
      <c r="G22" s="1163"/>
      <c r="H22" s="1163"/>
      <c r="I22" s="1163"/>
      <c r="J22" s="1163"/>
      <c r="K22" s="1163"/>
    </row>
    <row r="23" spans="2:12" ht="38.25">
      <c r="B23" s="1770" t="s">
        <v>2862</v>
      </c>
      <c r="C23" s="1759" t="s">
        <v>2865</v>
      </c>
      <c r="D23" s="1775"/>
      <c r="E23" s="1165" t="s">
        <v>1648</v>
      </c>
      <c r="F23" s="1157" t="s">
        <v>1439</v>
      </c>
      <c r="G23" s="1166">
        <f>SUM(G19:G22)</f>
        <v>0</v>
      </c>
      <c r="H23" s="1166">
        <f t="shared" ref="H23:K23" si="2">SUM(H19:H22)</f>
        <v>0</v>
      </c>
      <c r="I23" s="1166">
        <f t="shared" si="2"/>
        <v>0</v>
      </c>
      <c r="J23" s="1166">
        <f t="shared" si="2"/>
        <v>0</v>
      </c>
      <c r="K23" s="1166">
        <f t="shared" si="2"/>
        <v>0</v>
      </c>
    </row>
    <row r="24" spans="2:12">
      <c r="B24" s="1770"/>
      <c r="C24" s="1770"/>
      <c r="D24" s="1767"/>
      <c r="E24" s="1772" t="s">
        <v>2878</v>
      </c>
      <c r="F24" s="1162" t="s">
        <v>1439</v>
      </c>
      <c r="G24" s="1163"/>
      <c r="H24" s="1163"/>
      <c r="I24" s="1163"/>
      <c r="J24" s="1163"/>
      <c r="K24" s="1163"/>
      <c r="L24" s="342" t="s">
        <v>2879</v>
      </c>
    </row>
    <row r="25" spans="2:12">
      <c r="B25" s="1770"/>
      <c r="C25" s="1770"/>
      <c r="D25" s="1776"/>
      <c r="E25" s="1772" t="s">
        <v>2880</v>
      </c>
      <c r="F25" s="1162" t="s">
        <v>1439</v>
      </c>
      <c r="G25" s="1163"/>
      <c r="H25" s="1163"/>
      <c r="I25" s="1163"/>
      <c r="J25" s="1163"/>
      <c r="K25" s="1163"/>
      <c r="L25" s="342"/>
    </row>
    <row r="26" spans="2:12">
      <c r="B26" s="1770"/>
      <c r="C26" s="1770"/>
      <c r="D26" s="1776"/>
      <c r="E26" s="1772" t="s">
        <v>2881</v>
      </c>
      <c r="F26" s="1162" t="s">
        <v>1439</v>
      </c>
      <c r="G26" s="1163"/>
      <c r="H26" s="1163"/>
      <c r="I26" s="1163"/>
      <c r="J26" s="1163"/>
      <c r="K26" s="1163"/>
    </row>
    <row r="27" spans="2:12">
      <c r="B27" s="1770"/>
      <c r="C27" s="1770"/>
      <c r="D27" s="1776" t="s">
        <v>2877</v>
      </c>
      <c r="E27" s="1772" t="s">
        <v>2882</v>
      </c>
      <c r="F27" s="1162" t="s">
        <v>1439</v>
      </c>
      <c r="G27" s="1163"/>
      <c r="H27" s="1163"/>
      <c r="I27" s="1163"/>
      <c r="J27" s="1163"/>
      <c r="K27" s="1163"/>
    </row>
    <row r="28" spans="2:12">
      <c r="B28" s="1770"/>
      <c r="C28" s="1770"/>
      <c r="D28" s="1776"/>
      <c r="E28" s="1772" t="s">
        <v>2883</v>
      </c>
      <c r="F28" s="1162" t="s">
        <v>1439</v>
      </c>
      <c r="G28" s="1163"/>
      <c r="H28" s="1163"/>
      <c r="I28" s="1163"/>
      <c r="J28" s="1163"/>
      <c r="K28" s="1163"/>
    </row>
    <row r="29" spans="2:12">
      <c r="B29" s="1770"/>
      <c r="C29" s="1770"/>
      <c r="D29" s="1776"/>
      <c r="E29" s="1773" t="s">
        <v>1648</v>
      </c>
      <c r="F29" s="1157" t="s">
        <v>1439</v>
      </c>
      <c r="G29" s="1166">
        <f>SUM(G24:G28)</f>
        <v>0</v>
      </c>
      <c r="H29" s="1166">
        <f t="shared" ref="H29:K29" si="3">SUM(H24:H28)</f>
        <v>0</v>
      </c>
      <c r="I29" s="1166">
        <f t="shared" si="3"/>
        <v>0</v>
      </c>
      <c r="J29" s="1166">
        <f t="shared" si="3"/>
        <v>0</v>
      </c>
      <c r="K29" s="1166">
        <f t="shared" si="3"/>
        <v>0</v>
      </c>
    </row>
    <row r="30" spans="2:12">
      <c r="B30" s="1770"/>
      <c r="C30" s="1770"/>
      <c r="D30" s="1767"/>
      <c r="E30" s="1760" t="s">
        <v>2885</v>
      </c>
      <c r="F30" s="1162" t="s">
        <v>1439</v>
      </c>
      <c r="G30" s="1163"/>
      <c r="H30" s="1163"/>
      <c r="I30" s="1163"/>
      <c r="J30" s="1163"/>
      <c r="K30" s="1163"/>
    </row>
    <row r="31" spans="2:12">
      <c r="B31" s="1770"/>
      <c r="C31" s="1770"/>
      <c r="D31" s="1766"/>
      <c r="E31" s="1760" t="s">
        <v>2886</v>
      </c>
      <c r="F31" s="1162" t="s">
        <v>1439</v>
      </c>
      <c r="G31" s="1163"/>
      <c r="H31" s="1163"/>
      <c r="I31" s="1163"/>
      <c r="J31" s="1163"/>
      <c r="K31" s="1163"/>
    </row>
    <row r="32" spans="2:12">
      <c r="B32" s="1770"/>
      <c r="C32" s="1770"/>
      <c r="D32" s="1766" t="s">
        <v>2884</v>
      </c>
      <c r="E32" s="1760" t="s">
        <v>2887</v>
      </c>
      <c r="F32" s="1162" t="s">
        <v>1439</v>
      </c>
      <c r="G32" s="1163"/>
      <c r="H32" s="1163"/>
      <c r="I32" s="1163"/>
      <c r="J32" s="1163"/>
      <c r="K32" s="1163"/>
    </row>
    <row r="33" spans="2:12">
      <c r="B33" s="1770"/>
      <c r="C33" s="1770"/>
      <c r="D33" s="1766"/>
      <c r="E33" s="1772" t="s">
        <v>2888</v>
      </c>
      <c r="F33" s="1162" t="s">
        <v>1439</v>
      </c>
      <c r="G33" s="1163"/>
      <c r="H33" s="1163"/>
      <c r="I33" s="1163"/>
      <c r="J33" s="1163"/>
      <c r="K33" s="1163"/>
    </row>
    <row r="34" spans="2:12">
      <c r="B34" s="1770"/>
      <c r="C34" s="1770"/>
      <c r="D34" s="1766"/>
      <c r="E34" s="1772" t="s">
        <v>2869</v>
      </c>
      <c r="F34" s="1162"/>
      <c r="G34" s="1163"/>
      <c r="H34" s="1163"/>
      <c r="I34" s="1163"/>
      <c r="J34" s="1163"/>
      <c r="K34" s="1163"/>
    </row>
    <row r="35" spans="2:12">
      <c r="B35" s="1770"/>
      <c r="C35" s="1781"/>
      <c r="D35" s="1768"/>
      <c r="E35" s="1761" t="s">
        <v>1635</v>
      </c>
      <c r="F35" s="1157" t="s">
        <v>1439</v>
      </c>
      <c r="G35" s="1166">
        <f>SUM(G30:G34)</f>
        <v>0</v>
      </c>
      <c r="H35" s="1166">
        <f t="shared" ref="H35:K35" si="4">SUM(H30:H34)</f>
        <v>0</v>
      </c>
      <c r="I35" s="1166">
        <f t="shared" si="4"/>
        <v>0</v>
      </c>
      <c r="J35" s="1166">
        <f t="shared" si="4"/>
        <v>0</v>
      </c>
      <c r="K35" s="1166">
        <f t="shared" si="4"/>
        <v>0</v>
      </c>
    </row>
    <row r="36" spans="2:12">
      <c r="B36" s="1770"/>
      <c r="C36" s="1763"/>
      <c r="E36" s="1798" t="s">
        <v>2889</v>
      </c>
      <c r="F36" s="1157" t="s">
        <v>1439</v>
      </c>
      <c r="G36" s="1167">
        <f>SUM(G13,G18,G23,G29,G35)</f>
        <v>0</v>
      </c>
      <c r="H36" s="1167">
        <f>SUM(H13,H18,H23,H29,H35)</f>
        <v>0</v>
      </c>
      <c r="I36" s="1167">
        <f t="shared" ref="I36:K36" si="5">SUM(I13,I18,I23,I29,I35)</f>
        <v>0</v>
      </c>
      <c r="J36" s="1167">
        <f t="shared" si="5"/>
        <v>0</v>
      </c>
      <c r="K36" s="1167">
        <f t="shared" si="5"/>
        <v>0</v>
      </c>
      <c r="L36" s="948"/>
    </row>
    <row r="37" spans="2:12">
      <c r="B37" s="1770"/>
      <c r="C37" s="1764"/>
      <c r="D37" s="1784"/>
      <c r="E37" s="1760" t="s">
        <v>2892</v>
      </c>
      <c r="F37" s="1162" t="s">
        <v>1439</v>
      </c>
      <c r="G37" s="1163"/>
      <c r="H37" s="1163"/>
      <c r="I37" s="1163"/>
      <c r="J37" s="1163"/>
      <c r="K37" s="1163"/>
    </row>
    <row r="38" spans="2:12">
      <c r="B38" s="1770"/>
      <c r="C38" s="1759"/>
      <c r="D38" s="1779"/>
      <c r="E38" s="1760" t="s">
        <v>2893</v>
      </c>
      <c r="F38" s="1162" t="s">
        <v>1439</v>
      </c>
      <c r="G38" s="1163"/>
      <c r="H38" s="1163"/>
      <c r="I38" s="1163"/>
      <c r="J38" s="1163"/>
      <c r="K38" s="1163"/>
    </row>
    <row r="39" spans="2:12">
      <c r="B39" s="1770"/>
      <c r="C39" s="1759" t="s">
        <v>2890</v>
      </c>
      <c r="D39" s="1779" t="s">
        <v>2891</v>
      </c>
      <c r="E39" s="1760" t="s">
        <v>2868</v>
      </c>
      <c r="F39" s="1162" t="s">
        <v>1439</v>
      </c>
      <c r="G39" s="1163"/>
      <c r="H39" s="1163"/>
      <c r="I39" s="1163"/>
      <c r="J39" s="1163"/>
      <c r="K39" s="1163"/>
    </row>
    <row r="40" spans="2:12">
      <c r="B40" s="1770"/>
      <c r="C40" s="1759"/>
      <c r="D40" s="1779"/>
      <c r="E40" s="1772" t="s">
        <v>2869</v>
      </c>
      <c r="F40" s="1162"/>
      <c r="G40" s="1163"/>
      <c r="H40" s="1163"/>
      <c r="I40" s="1163"/>
      <c r="J40" s="1163"/>
      <c r="K40" s="1163"/>
    </row>
    <row r="41" spans="2:12">
      <c r="B41" s="1770"/>
      <c r="C41" s="1759"/>
      <c r="D41" s="1780"/>
      <c r="E41" s="1761" t="s">
        <v>1648</v>
      </c>
      <c r="F41" s="1157" t="s">
        <v>1439</v>
      </c>
      <c r="G41" s="1168">
        <f>SUM(G37:G40)</f>
        <v>0</v>
      </c>
      <c r="H41" s="1168">
        <f t="shared" ref="H41:K41" si="6">SUM(H37:H40)</f>
        <v>0</v>
      </c>
      <c r="I41" s="1168">
        <f t="shared" si="6"/>
        <v>0</v>
      </c>
      <c r="J41" s="1168">
        <f t="shared" si="6"/>
        <v>0</v>
      </c>
      <c r="K41" s="1168">
        <f t="shared" si="6"/>
        <v>0</v>
      </c>
    </row>
    <row r="42" spans="2:12">
      <c r="B42" s="1770"/>
      <c r="C42" s="1765"/>
      <c r="E42" s="1157" t="s">
        <v>2894</v>
      </c>
      <c r="F42" s="1157" t="s">
        <v>1439</v>
      </c>
      <c r="G42" s="1168">
        <f>SUM(G41)</f>
        <v>0</v>
      </c>
      <c r="H42" s="1168">
        <f t="shared" ref="H42:K42" si="7">SUM(H41)</f>
        <v>0</v>
      </c>
      <c r="I42" s="1168">
        <f t="shared" si="7"/>
        <v>0</v>
      </c>
      <c r="J42" s="1168">
        <f t="shared" si="7"/>
        <v>0</v>
      </c>
      <c r="K42" s="1168">
        <f t="shared" si="7"/>
        <v>0</v>
      </c>
    </row>
    <row r="43" spans="2:12" ht="25.5">
      <c r="B43" s="1765"/>
      <c r="C43" s="1785" t="s">
        <v>2895</v>
      </c>
      <c r="D43" s="1782" t="s">
        <v>2896</v>
      </c>
      <c r="E43" s="1157"/>
      <c r="F43" s="1157" t="s">
        <v>1439</v>
      </c>
      <c r="G43" s="1168">
        <f>G42+G36</f>
        <v>0</v>
      </c>
      <c r="H43" s="1168">
        <f t="shared" ref="H43:K43" si="8">H42+H36</f>
        <v>0</v>
      </c>
      <c r="I43" s="1168">
        <f t="shared" si="8"/>
        <v>0</v>
      </c>
      <c r="J43" s="1168">
        <f t="shared" si="8"/>
        <v>0</v>
      </c>
      <c r="K43" s="1168">
        <f t="shared" si="8"/>
        <v>0</v>
      </c>
    </row>
    <row r="44" spans="2:12">
      <c r="B44" s="258"/>
      <c r="C44" s="258"/>
      <c r="D44" s="259"/>
      <c r="E44" s="1169" t="s">
        <v>2897</v>
      </c>
      <c r="F44" s="1170" t="s">
        <v>1479</v>
      </c>
      <c r="G44" s="1171"/>
      <c r="H44" s="1171"/>
      <c r="I44" s="1171"/>
      <c r="J44" s="1171"/>
      <c r="K44" s="1171"/>
    </row>
    <row r="45" spans="2:12">
      <c r="B45" s="258"/>
      <c r="C45" s="258"/>
      <c r="D45" s="259"/>
      <c r="E45" s="1169" t="s">
        <v>2898</v>
      </c>
      <c r="F45" s="1170" t="s">
        <v>1479</v>
      </c>
      <c r="G45" s="1171"/>
      <c r="H45" s="1171"/>
      <c r="I45" s="1171"/>
      <c r="J45" s="1171"/>
      <c r="K45" s="1171"/>
    </row>
    <row r="47" spans="2:12" ht="15">
      <c r="B47" s="1157"/>
      <c r="C47" s="1158" t="s">
        <v>2559</v>
      </c>
      <c r="D47" s="1762" t="s">
        <v>2864</v>
      </c>
      <c r="E47" s="1157" t="s">
        <v>2464</v>
      </c>
      <c r="F47" s="1159" t="s">
        <v>2385</v>
      </c>
      <c r="G47" s="1160">
        <v>2022</v>
      </c>
      <c r="H47" s="1160">
        <v>2023</v>
      </c>
      <c r="I47" s="1160">
        <v>2024</v>
      </c>
      <c r="J47" s="1160">
        <v>2025</v>
      </c>
      <c r="K47" s="1160">
        <v>2026</v>
      </c>
    </row>
    <row r="48" spans="2:12" ht="12.75" customHeight="1">
      <c r="B48" s="1789"/>
      <c r="D48" s="1764"/>
      <c r="E48" s="1760" t="s">
        <v>2868</v>
      </c>
      <c r="F48" s="1162" t="s">
        <v>1439</v>
      </c>
      <c r="G48" s="1163"/>
      <c r="H48" s="1163"/>
      <c r="I48" s="1163"/>
      <c r="J48" s="1163"/>
      <c r="K48" s="1163"/>
    </row>
    <row r="49" spans="2:11" ht="25.5">
      <c r="B49" s="1787"/>
      <c r="C49" s="1770"/>
      <c r="D49" s="1759" t="s">
        <v>2901</v>
      </c>
      <c r="E49" s="1760" t="s">
        <v>2868</v>
      </c>
      <c r="F49" s="1162" t="s">
        <v>1439</v>
      </c>
      <c r="G49" s="1163"/>
      <c r="H49" s="1163"/>
      <c r="I49" s="1163"/>
      <c r="J49" s="1163"/>
      <c r="K49" s="1163"/>
    </row>
    <row r="50" spans="2:11">
      <c r="B50" s="1787"/>
      <c r="C50" s="1770"/>
      <c r="D50" s="1765"/>
      <c r="E50" s="1761" t="s">
        <v>1648</v>
      </c>
      <c r="F50" s="1162" t="s">
        <v>1439</v>
      </c>
      <c r="G50" s="1172">
        <f t="shared" ref="G50:K50" si="9">SUM(G48:G49)</f>
        <v>0</v>
      </c>
      <c r="H50" s="1172">
        <f t="shared" si="9"/>
        <v>0</v>
      </c>
      <c r="I50" s="1172">
        <f t="shared" si="9"/>
        <v>0</v>
      </c>
      <c r="J50" s="1172">
        <f t="shared" si="9"/>
        <v>0</v>
      </c>
      <c r="K50" s="1172">
        <f t="shared" si="9"/>
        <v>0</v>
      </c>
    </row>
    <row r="51" spans="2:11">
      <c r="B51" s="1787"/>
      <c r="C51" s="1759"/>
      <c r="D51" s="1767"/>
      <c r="E51" s="1162" t="s">
        <v>2868</v>
      </c>
      <c r="F51" s="1162" t="s">
        <v>1439</v>
      </c>
      <c r="G51" s="1163"/>
      <c r="H51" s="1163"/>
      <c r="I51" s="1163"/>
      <c r="J51" s="1163"/>
      <c r="K51" s="1163"/>
    </row>
    <row r="52" spans="2:11">
      <c r="B52" s="1787"/>
      <c r="C52" s="1759"/>
      <c r="D52" s="1766" t="s">
        <v>2902</v>
      </c>
      <c r="E52" s="1162" t="s">
        <v>2868</v>
      </c>
      <c r="F52" s="1162" t="s">
        <v>1439</v>
      </c>
      <c r="G52" s="1163"/>
      <c r="H52" s="1163"/>
      <c r="I52" s="1163"/>
      <c r="J52" s="1163"/>
      <c r="K52" s="1163"/>
    </row>
    <row r="53" spans="2:11">
      <c r="B53" s="1787"/>
      <c r="C53" s="1759"/>
      <c r="D53" s="1766"/>
      <c r="E53" s="1162" t="s">
        <v>2868</v>
      </c>
      <c r="F53" s="1162" t="s">
        <v>1439</v>
      </c>
      <c r="G53" s="1163"/>
      <c r="H53" s="1163"/>
      <c r="I53" s="1163"/>
      <c r="J53" s="1163"/>
      <c r="K53" s="1163"/>
    </row>
    <row r="54" spans="2:11">
      <c r="B54" s="1787"/>
      <c r="C54" s="1759"/>
      <c r="D54" s="1768"/>
      <c r="E54" s="1157" t="s">
        <v>1648</v>
      </c>
      <c r="F54" s="1162" t="s">
        <v>1439</v>
      </c>
      <c r="G54" s="1172">
        <f t="shared" ref="G54:K54" si="10">SUM(G51:G53)</f>
        <v>0</v>
      </c>
      <c r="H54" s="1172">
        <f t="shared" si="10"/>
        <v>0</v>
      </c>
      <c r="I54" s="1172">
        <f t="shared" si="10"/>
        <v>0</v>
      </c>
      <c r="J54" s="1172">
        <f t="shared" si="10"/>
        <v>0</v>
      </c>
      <c r="K54" s="1172">
        <f t="shared" si="10"/>
        <v>0</v>
      </c>
    </row>
    <row r="55" spans="2:11" ht="12.75" customHeight="1">
      <c r="B55" s="1787"/>
      <c r="C55" s="1759"/>
      <c r="D55" s="1767"/>
      <c r="E55" s="1162" t="s">
        <v>2868</v>
      </c>
      <c r="F55" s="1162" t="s">
        <v>1439</v>
      </c>
      <c r="G55" s="1163"/>
      <c r="H55" s="1163"/>
      <c r="I55" s="1163"/>
      <c r="J55" s="1163"/>
      <c r="K55" s="1163"/>
    </row>
    <row r="56" spans="2:11">
      <c r="B56" s="1787"/>
      <c r="C56" s="1759"/>
      <c r="D56" s="1759"/>
      <c r="E56" s="1162" t="s">
        <v>2868</v>
      </c>
      <c r="F56" s="1162" t="s">
        <v>1439</v>
      </c>
      <c r="G56" s="1163"/>
      <c r="H56" s="1163"/>
      <c r="I56" s="1163"/>
      <c r="J56" s="1163"/>
      <c r="K56" s="1163"/>
    </row>
    <row r="57" spans="2:11" ht="25.5">
      <c r="B57" s="1787"/>
      <c r="C57" s="1759"/>
      <c r="D57" s="1759" t="s">
        <v>2903</v>
      </c>
      <c r="E57" s="1162" t="s">
        <v>2868</v>
      </c>
      <c r="F57" s="1162" t="s">
        <v>1439</v>
      </c>
      <c r="G57" s="1163"/>
      <c r="H57" s="1163"/>
      <c r="I57" s="1163"/>
      <c r="J57" s="1163"/>
      <c r="K57" s="1163"/>
    </row>
    <row r="58" spans="2:11">
      <c r="B58" s="1787"/>
      <c r="C58" s="1759"/>
      <c r="D58" s="1765"/>
      <c r="E58" s="1157" t="s">
        <v>1648</v>
      </c>
      <c r="F58" s="1162" t="s">
        <v>1439</v>
      </c>
      <c r="G58" s="1172">
        <f t="shared" ref="G58:K58" si="11">SUM(G55:G57)</f>
        <v>0</v>
      </c>
      <c r="H58" s="1172">
        <f t="shared" si="11"/>
        <v>0</v>
      </c>
      <c r="I58" s="1172">
        <f t="shared" si="11"/>
        <v>0</v>
      </c>
      <c r="J58" s="1172">
        <f t="shared" si="11"/>
        <v>0</v>
      </c>
      <c r="K58" s="1172">
        <f t="shared" si="11"/>
        <v>0</v>
      </c>
    </row>
    <row r="59" spans="2:11" ht="12.75" customHeight="1">
      <c r="B59" s="1787"/>
      <c r="C59" s="1759"/>
      <c r="D59" s="1767"/>
      <c r="E59" s="1162" t="s">
        <v>2868</v>
      </c>
      <c r="F59" s="1162" t="s">
        <v>1439</v>
      </c>
      <c r="G59" s="1163"/>
      <c r="H59" s="1163"/>
      <c r="I59" s="1163"/>
      <c r="J59" s="1163"/>
      <c r="K59" s="1163"/>
    </row>
    <row r="60" spans="2:11" ht="25.5">
      <c r="B60" s="1787"/>
      <c r="C60" s="1759"/>
      <c r="D60" s="1759" t="s">
        <v>2904</v>
      </c>
      <c r="E60" s="1162" t="s">
        <v>2868</v>
      </c>
      <c r="F60" s="1162" t="s">
        <v>1439</v>
      </c>
      <c r="G60" s="1163"/>
      <c r="H60" s="1163"/>
      <c r="I60" s="1163"/>
      <c r="J60" s="1163"/>
      <c r="K60" s="1163"/>
    </row>
    <row r="61" spans="2:11">
      <c r="B61" s="1787"/>
      <c r="C61" s="1759"/>
      <c r="D61" s="1759"/>
      <c r="E61" s="1162" t="s">
        <v>2868</v>
      </c>
      <c r="F61" s="1162" t="s">
        <v>1439</v>
      </c>
      <c r="G61" s="1163"/>
      <c r="H61" s="1163"/>
      <c r="I61" s="1163"/>
      <c r="J61" s="1163"/>
      <c r="K61" s="1163"/>
    </row>
    <row r="62" spans="2:11">
      <c r="B62" s="1787"/>
      <c r="C62" s="1759"/>
      <c r="D62" s="1765"/>
      <c r="E62" s="1157" t="s">
        <v>1648</v>
      </c>
      <c r="F62" s="1162" t="s">
        <v>1439</v>
      </c>
      <c r="G62" s="1172">
        <f t="shared" ref="G62:K62" si="12">SUM(G59:G61)</f>
        <v>0</v>
      </c>
      <c r="H62" s="1172">
        <f t="shared" si="12"/>
        <v>0</v>
      </c>
      <c r="I62" s="1172">
        <f t="shared" si="12"/>
        <v>0</v>
      </c>
      <c r="J62" s="1172">
        <f t="shared" si="12"/>
        <v>0</v>
      </c>
      <c r="K62" s="1172">
        <f t="shared" si="12"/>
        <v>0</v>
      </c>
    </row>
    <row r="63" spans="2:11" ht="12.75" customHeight="1">
      <c r="B63" s="1787"/>
      <c r="C63" s="1759"/>
      <c r="D63" s="1767"/>
      <c r="E63" s="1162" t="s">
        <v>2906</v>
      </c>
      <c r="F63" s="1162" t="s">
        <v>1439</v>
      </c>
      <c r="G63" s="1163"/>
      <c r="H63" s="1163"/>
      <c r="I63" s="1163"/>
      <c r="J63" s="1163"/>
      <c r="K63" s="1163"/>
    </row>
    <row r="64" spans="2:11" ht="38.25">
      <c r="B64" s="1787" t="s">
        <v>2899</v>
      </c>
      <c r="C64" s="1786" t="s">
        <v>2900</v>
      </c>
      <c r="D64" s="1759" t="s">
        <v>2905</v>
      </c>
      <c r="E64" s="1162" t="s">
        <v>2907</v>
      </c>
      <c r="F64" s="1162" t="s">
        <v>1439</v>
      </c>
      <c r="G64" s="1163"/>
      <c r="H64" s="1163"/>
      <c r="I64" s="1163"/>
      <c r="J64" s="1163"/>
      <c r="K64" s="1163"/>
    </row>
    <row r="65" spans="2:11">
      <c r="B65" s="1787"/>
      <c r="C65" s="1759"/>
      <c r="D65" s="1759"/>
      <c r="E65" s="1162" t="s">
        <v>2868</v>
      </c>
      <c r="F65" s="1162" t="s">
        <v>1439</v>
      </c>
      <c r="G65" s="1163"/>
      <c r="H65" s="1163"/>
      <c r="I65" s="1163"/>
      <c r="J65" s="1163"/>
      <c r="K65" s="1163"/>
    </row>
    <row r="66" spans="2:11">
      <c r="B66" s="1787"/>
      <c r="C66" s="1759"/>
      <c r="D66" s="1765"/>
      <c r="E66" s="1157" t="s">
        <v>1648</v>
      </c>
      <c r="F66" s="1162" t="s">
        <v>1439</v>
      </c>
      <c r="G66" s="1172">
        <f t="shared" ref="G66:K66" si="13">SUM(G63:G65)</f>
        <v>0</v>
      </c>
      <c r="H66" s="1172">
        <f t="shared" si="13"/>
        <v>0</v>
      </c>
      <c r="I66" s="1172">
        <f t="shared" si="13"/>
        <v>0</v>
      </c>
      <c r="J66" s="1172">
        <f t="shared" si="13"/>
        <v>0</v>
      </c>
      <c r="K66" s="1172">
        <f t="shared" si="13"/>
        <v>0</v>
      </c>
    </row>
    <row r="67" spans="2:11">
      <c r="B67" s="1787"/>
      <c r="C67" s="1759"/>
      <c r="D67" s="1767"/>
      <c r="E67" s="244" t="s">
        <v>2909</v>
      </c>
      <c r="F67" s="1162" t="s">
        <v>1439</v>
      </c>
      <c r="G67" s="1163"/>
      <c r="H67" s="1163"/>
      <c r="I67" s="1163"/>
      <c r="J67" s="1163"/>
      <c r="K67" s="1163"/>
    </row>
    <row r="68" spans="2:11">
      <c r="B68" s="1787"/>
      <c r="C68" s="1759"/>
      <c r="D68" s="1766"/>
      <c r="E68" s="244" t="s">
        <v>2910</v>
      </c>
      <c r="F68" s="1162" t="s">
        <v>1439</v>
      </c>
      <c r="G68" s="1163"/>
      <c r="H68" s="1163"/>
      <c r="I68" s="1163"/>
      <c r="J68" s="1163"/>
      <c r="K68" s="1163"/>
    </row>
    <row r="69" spans="2:11">
      <c r="B69" s="1787"/>
      <c r="C69" s="1759"/>
      <c r="D69" s="1766"/>
      <c r="E69" s="1760" t="s">
        <v>2911</v>
      </c>
      <c r="F69" s="1162" t="s">
        <v>1439</v>
      </c>
      <c r="G69" s="1163"/>
      <c r="H69" s="1163"/>
      <c r="I69" s="1163"/>
      <c r="J69" s="1163"/>
      <c r="K69" s="1163"/>
    </row>
    <row r="70" spans="2:11">
      <c r="B70" s="1787"/>
      <c r="C70" s="1759"/>
      <c r="D70" s="1766" t="s">
        <v>2908</v>
      </c>
      <c r="E70" s="1760" t="s">
        <v>2912</v>
      </c>
      <c r="F70" s="1162" t="s">
        <v>1439</v>
      </c>
      <c r="G70" s="1163"/>
      <c r="H70" s="1163"/>
      <c r="I70" s="1163"/>
      <c r="J70" s="1163"/>
      <c r="K70" s="1163"/>
    </row>
    <row r="71" spans="2:11">
      <c r="B71" s="1787"/>
      <c r="C71" s="1759"/>
      <c r="D71" s="1766"/>
      <c r="E71" s="1760" t="s">
        <v>2913</v>
      </c>
      <c r="F71" s="1162" t="s">
        <v>1439</v>
      </c>
      <c r="G71" s="1163"/>
      <c r="H71" s="1163"/>
      <c r="I71" s="1163"/>
      <c r="J71" s="1163"/>
      <c r="K71" s="1163"/>
    </row>
    <row r="72" spans="2:11">
      <c r="B72" s="1787"/>
      <c r="C72" s="1759"/>
      <c r="D72" s="1766"/>
      <c r="E72" s="1760" t="s">
        <v>2914</v>
      </c>
      <c r="F72" s="1162" t="s">
        <v>1439</v>
      </c>
      <c r="G72" s="1163"/>
      <c r="H72" s="1163"/>
      <c r="I72" s="1163"/>
      <c r="J72" s="1163"/>
      <c r="K72" s="1163"/>
    </row>
    <row r="73" spans="2:11">
      <c r="B73" s="1787"/>
      <c r="C73" s="1759"/>
      <c r="D73" s="1768"/>
      <c r="E73" s="1761" t="s">
        <v>1648</v>
      </c>
      <c r="F73" s="1162" t="s">
        <v>1439</v>
      </c>
      <c r="G73" s="1172">
        <f t="shared" ref="G73:K73" si="14">SUM(G67:G72)</f>
        <v>0</v>
      </c>
      <c r="H73" s="1172">
        <f t="shared" si="14"/>
        <v>0</v>
      </c>
      <c r="I73" s="1172">
        <f t="shared" si="14"/>
        <v>0</v>
      </c>
      <c r="J73" s="1172">
        <f t="shared" si="14"/>
        <v>0</v>
      </c>
      <c r="K73" s="1172">
        <f t="shared" si="14"/>
        <v>0</v>
      </c>
    </row>
    <row r="74" spans="2:11">
      <c r="B74" s="1787"/>
      <c r="C74" s="1759"/>
      <c r="D74" s="1767"/>
      <c r="E74" s="1162" t="s">
        <v>2868</v>
      </c>
      <c r="F74" s="1162" t="s">
        <v>1439</v>
      </c>
      <c r="G74" s="1163"/>
      <c r="H74" s="1163"/>
      <c r="I74" s="1163"/>
      <c r="J74" s="1163"/>
      <c r="K74" s="1163"/>
    </row>
    <row r="75" spans="2:11">
      <c r="B75" s="1787"/>
      <c r="C75" s="1759"/>
      <c r="D75" s="1766" t="s">
        <v>2915</v>
      </c>
      <c r="E75" s="1162" t="s">
        <v>2868</v>
      </c>
      <c r="F75" s="1162" t="s">
        <v>1439</v>
      </c>
      <c r="G75" s="1163"/>
      <c r="H75" s="1163"/>
      <c r="I75" s="1163"/>
      <c r="J75" s="1163"/>
      <c r="K75" s="1163"/>
    </row>
    <row r="76" spans="2:11">
      <c r="B76" s="1787"/>
      <c r="C76" s="1759"/>
      <c r="D76" s="1766"/>
      <c r="E76" s="1162" t="s">
        <v>2868</v>
      </c>
      <c r="F76" s="1162" t="s">
        <v>1439</v>
      </c>
      <c r="G76" s="1163"/>
      <c r="H76" s="1163"/>
      <c r="I76" s="1163"/>
      <c r="J76" s="1163"/>
      <c r="K76" s="1163"/>
    </row>
    <row r="77" spans="2:11">
      <c r="B77" s="1787"/>
      <c r="C77" s="1759"/>
      <c r="D77" s="1768"/>
      <c r="E77" s="1157" t="s">
        <v>1648</v>
      </c>
      <c r="F77" s="1162" t="s">
        <v>1439</v>
      </c>
      <c r="G77" s="1172">
        <f t="shared" ref="G77:K77" si="15">SUM(G74:G76)</f>
        <v>0</v>
      </c>
      <c r="H77" s="1172">
        <f t="shared" si="15"/>
        <v>0</v>
      </c>
      <c r="I77" s="1172">
        <f t="shared" si="15"/>
        <v>0</v>
      </c>
      <c r="J77" s="1172">
        <f t="shared" si="15"/>
        <v>0</v>
      </c>
      <c r="K77" s="1172">
        <f t="shared" si="15"/>
        <v>0</v>
      </c>
    </row>
    <row r="78" spans="2:11">
      <c r="B78" s="1787"/>
      <c r="C78" s="1759"/>
      <c r="D78" s="1767"/>
      <c r="E78" s="1162" t="s">
        <v>2868</v>
      </c>
      <c r="F78" s="1162" t="s">
        <v>1439</v>
      </c>
      <c r="G78" s="1163"/>
      <c r="H78" s="1163"/>
      <c r="I78" s="1163"/>
      <c r="J78" s="1163"/>
      <c r="K78" s="1163"/>
    </row>
    <row r="79" spans="2:11">
      <c r="B79" s="1787"/>
      <c r="C79" s="1759"/>
      <c r="D79" s="1766" t="s">
        <v>2916</v>
      </c>
      <c r="E79" s="1162" t="s">
        <v>2868</v>
      </c>
      <c r="F79" s="1162" t="s">
        <v>1439</v>
      </c>
      <c r="G79" s="1163"/>
      <c r="H79" s="1163"/>
      <c r="I79" s="1163"/>
      <c r="J79" s="1163"/>
      <c r="K79" s="1163"/>
    </row>
    <row r="80" spans="2:11">
      <c r="B80" s="1787"/>
      <c r="C80" s="1759"/>
      <c r="D80" s="1766"/>
      <c r="E80" s="1162" t="s">
        <v>2868</v>
      </c>
      <c r="F80" s="1162" t="s">
        <v>1439</v>
      </c>
      <c r="G80" s="1163"/>
      <c r="H80" s="1163"/>
      <c r="I80" s="1163"/>
      <c r="J80" s="1163"/>
      <c r="K80" s="1163"/>
    </row>
    <row r="81" spans="2:11">
      <c r="B81" s="1787"/>
      <c r="C81" s="1759"/>
      <c r="D81" s="1768"/>
      <c r="E81" s="1157" t="s">
        <v>1648</v>
      </c>
      <c r="F81" s="1162" t="s">
        <v>1439</v>
      </c>
      <c r="G81" s="1172">
        <f t="shared" ref="G81:K81" si="16">SUM(G78:G80)</f>
        <v>0</v>
      </c>
      <c r="H81" s="1172">
        <f t="shared" si="16"/>
        <v>0</v>
      </c>
      <c r="I81" s="1172">
        <f t="shared" si="16"/>
        <v>0</v>
      </c>
      <c r="J81" s="1172">
        <f t="shared" si="16"/>
        <v>0</v>
      </c>
      <c r="K81" s="1172">
        <f t="shared" si="16"/>
        <v>0</v>
      </c>
    </row>
    <row r="82" spans="2:11">
      <c r="B82" s="1788"/>
      <c r="C82" s="1765"/>
      <c r="D82" s="1783"/>
      <c r="E82" s="1797" t="s">
        <v>2917</v>
      </c>
      <c r="F82" s="1157" t="s">
        <v>1439</v>
      </c>
      <c r="G82" s="1173">
        <f>G81+G77+G73+G66+G62+G58+G54+G50</f>
        <v>0</v>
      </c>
      <c r="H82" s="1173">
        <f>H81+H77+H73+H66+H62+H58+H54+H50</f>
        <v>0</v>
      </c>
      <c r="I82" s="1173">
        <f>I81+I77+I73+I66+I62+I58+I54+I50</f>
        <v>0</v>
      </c>
      <c r="J82" s="1173">
        <f>J81+J77+J73+J66+J62+J58+J54+J50</f>
        <v>0</v>
      </c>
      <c r="K82" s="1173">
        <f>K81+K77+K73+K66+K62+K58+K54+K50</f>
        <v>0</v>
      </c>
    </row>
  </sheetData>
  <pageMargins left="0.7" right="0.7" top="0.75" bottom="0.75" header="0.3" footer="0.3"/>
  <pageSetup paperSize="9" orientation="portrait" r:id="rId1"/>
  <headerFooter>
    <oddFooter>&amp;C_x000D_&amp;1#&amp;"Calibri"&amp;10&amp;K000000 OFFICIAL-InternalOnly</oddFooter>
  </headerFooter>
  <ignoredErrors>
    <ignoredError sqref="G50:K50 G54:K54 G58:K58 G13:K13" formulaRange="1"/>
    <ignoredError sqref="G42" formula="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A32A-9C89-4585-A6B4-C99DECCB3CB9}">
  <sheetPr>
    <tabColor theme="4" tint="0.39997558519241921"/>
    <pageSetUpPr autoPageBreaks="0"/>
  </sheetPr>
  <dimension ref="A1:DD259"/>
  <sheetViews>
    <sheetView topLeftCell="J123" zoomScale="70" zoomScaleNormal="70" workbookViewId="0">
      <selection activeCell="O100" sqref="O100"/>
    </sheetView>
    <sheetView workbookViewId="1"/>
  </sheetViews>
  <sheetFormatPr defaultColWidth="0" defaultRowHeight="12.75"/>
  <cols>
    <col min="1" max="1" width="5.140625" style="260" customWidth="1"/>
    <col min="2" max="2" width="53.140625" style="260" customWidth="1"/>
    <col min="3" max="3" width="12.140625" style="260" bestFit="1" customWidth="1"/>
    <col min="4" max="4" width="34.85546875" style="260" customWidth="1"/>
    <col min="5" max="5" width="21.42578125" style="260" customWidth="1"/>
    <col min="6" max="6" width="27.140625" style="260" customWidth="1"/>
    <col min="7" max="7" width="23.42578125" style="260" customWidth="1"/>
    <col min="8" max="8" width="23.140625" style="260" customWidth="1"/>
    <col min="9" max="9" width="8.85546875" style="260" customWidth="1"/>
    <col min="10" max="10" width="10.85546875" style="260" customWidth="1"/>
    <col min="11" max="11" width="24.85546875" style="260" customWidth="1"/>
    <col min="12" max="12" width="26.140625" style="260" customWidth="1"/>
    <col min="13" max="13" width="21" style="260" bestFit="1" customWidth="1"/>
    <col min="14" max="14" width="19.42578125" style="260" customWidth="1"/>
    <col min="15" max="15" width="29" style="260" customWidth="1"/>
    <col min="16" max="17" width="19.42578125" style="260" customWidth="1"/>
    <col min="18" max="18" width="39.42578125" style="260" bestFit="1" customWidth="1"/>
    <col min="19" max="19" width="19.42578125" style="260" customWidth="1"/>
    <col min="20" max="21" width="26.85546875" style="260" bestFit="1" customWidth="1"/>
    <col min="22" max="22" width="20.42578125" style="260" customWidth="1"/>
    <col min="23" max="23" width="18.42578125" style="260" customWidth="1"/>
    <col min="24" max="24" width="14.140625" style="260" bestFit="1" customWidth="1"/>
    <col min="25" max="25" width="40.42578125" style="260" customWidth="1"/>
    <col min="26" max="26" width="26.85546875" style="260" bestFit="1" customWidth="1"/>
    <col min="27" max="27" width="22.140625" style="260" customWidth="1"/>
    <col min="28" max="28" width="21.85546875" style="260" customWidth="1"/>
    <col min="29" max="29" width="25.42578125" style="260" customWidth="1"/>
    <col min="30" max="30" width="16.42578125" style="260" customWidth="1"/>
    <col min="31" max="31" width="26.85546875" style="260" bestFit="1" customWidth="1"/>
    <col min="32" max="32" width="39.42578125" style="260" bestFit="1" customWidth="1"/>
    <col min="33" max="33" width="18.85546875" style="260" bestFit="1" customWidth="1"/>
    <col min="34" max="34" width="18.42578125" style="260" bestFit="1" customWidth="1"/>
    <col min="35" max="35" width="26.85546875" style="260" bestFit="1" customWidth="1"/>
    <col min="36" max="36" width="19.42578125" style="260" bestFit="1" customWidth="1"/>
    <col min="37" max="37" width="11" style="260" customWidth="1"/>
    <col min="38" max="38" width="18.85546875" style="260" customWidth="1"/>
    <col min="39" max="39" width="23" style="260" customWidth="1"/>
    <col min="40" max="40" width="15.85546875" style="260" customWidth="1"/>
    <col min="41" max="41" width="24.140625" style="260" bestFit="1" customWidth="1"/>
    <col min="42" max="42" width="20.85546875" style="260" customWidth="1"/>
    <col min="43" max="43" width="19.85546875" style="260" bestFit="1" customWidth="1"/>
    <col min="44" max="44" width="16.42578125" style="260" customWidth="1"/>
    <col min="45" max="45" width="14.42578125" style="260" customWidth="1"/>
    <col min="46" max="46" width="20.140625" style="260" customWidth="1"/>
    <col min="47" max="47" width="13.85546875" style="260" customWidth="1"/>
    <col min="48" max="48" width="12.42578125" style="260" bestFit="1" customWidth="1"/>
    <col min="49" max="49" width="21.42578125" style="260" bestFit="1" customWidth="1"/>
    <col min="50" max="50" width="23" style="260" customWidth="1"/>
    <col min="51" max="51" width="29.85546875" style="260" customWidth="1"/>
    <col min="52" max="52" width="27" style="260" customWidth="1"/>
    <col min="53" max="53" width="11" style="260" customWidth="1"/>
    <col min="54" max="54" width="16.42578125" style="260" customWidth="1"/>
    <col min="55" max="55" width="19.85546875" style="260" bestFit="1" customWidth="1"/>
    <col min="56" max="56" width="16.42578125" style="260" customWidth="1"/>
    <col min="57" max="57" width="11" style="260" customWidth="1"/>
    <col min="58" max="58" width="19.85546875" style="260" bestFit="1" customWidth="1"/>
    <col min="59" max="59" width="16.85546875" style="260" customWidth="1"/>
    <col min="60" max="61" width="11" style="260" customWidth="1"/>
    <col min="62" max="62" width="16.42578125" style="260" customWidth="1"/>
    <col min="63" max="64" width="11" style="260" customWidth="1"/>
    <col min="65" max="65" width="11.140625" style="260" customWidth="1"/>
    <col min="66" max="66" width="11.140625" style="269" customWidth="1" collapsed="1"/>
    <col min="67" max="67" width="11.140625" style="269" customWidth="1"/>
    <col min="68" max="68" width="11" style="269" customWidth="1"/>
    <col min="69" max="84" width="11" style="269" hidden="1" customWidth="1"/>
    <col min="85" max="85" width="8.42578125" style="269" hidden="1" customWidth="1"/>
    <col min="86" max="92" width="0" style="260" hidden="1" customWidth="1"/>
    <col min="93" max="93" width="8.42578125" style="260" hidden="1" customWidth="1"/>
    <col min="94" max="108" width="0" style="260" hidden="1" customWidth="1"/>
    <col min="109" max="16384" width="9.42578125" style="260" hidden="1"/>
  </cols>
  <sheetData>
    <row r="1" spans="1:88" s="46" customFormat="1" ht="23.25">
      <c r="A1" s="56" t="str">
        <f>'1.1 Cover'!A1</f>
        <v>Regulatory Reporting Pack</v>
      </c>
    </row>
    <row r="2" spans="1:88" s="46" customFormat="1" ht="23.25">
      <c r="A2" s="56" t="str">
        <f>'1.1 Cover'!A2</f>
        <v>Price base - 2018/19</v>
      </c>
    </row>
    <row r="3" spans="1:88" s="46" customFormat="1" ht="23.25">
      <c r="A3" s="56" t="str">
        <f>'1.1 Cover'!A3</f>
        <v>Regulatory Year: April 2024 - March 2025</v>
      </c>
    </row>
    <row r="4" spans="1:88" s="46" customFormat="1" ht="23.25">
      <c r="A4" s="56" t="s">
        <v>1134</v>
      </c>
    </row>
    <row r="5" spans="1:88">
      <c r="BN5" s="260"/>
      <c r="BO5" s="260"/>
      <c r="BP5" s="261"/>
      <c r="BQ5" s="261"/>
      <c r="BR5" s="261"/>
      <c r="BS5" s="261"/>
      <c r="BT5" s="261"/>
      <c r="BU5" s="261"/>
      <c r="BV5" s="261"/>
      <c r="BW5" s="261"/>
      <c r="BX5" s="261"/>
      <c r="BY5" s="261"/>
      <c r="BZ5" s="261"/>
      <c r="CA5" s="261"/>
      <c r="CB5" s="261"/>
      <c r="CC5" s="261"/>
      <c r="CD5" s="261"/>
      <c r="CE5" s="261"/>
      <c r="CF5" s="261"/>
      <c r="CG5" s="261"/>
      <c r="CH5" s="261"/>
      <c r="CI5" s="261"/>
      <c r="CJ5" s="261"/>
    </row>
    <row r="6" spans="1:88">
      <c r="BN6" s="260"/>
      <c r="BO6" s="260"/>
      <c r="BP6" s="261"/>
      <c r="BQ6" s="261"/>
      <c r="BR6" s="261"/>
      <c r="BS6" s="261"/>
      <c r="BT6" s="261"/>
      <c r="BU6" s="261"/>
      <c r="BV6" s="261"/>
      <c r="BW6" s="261"/>
      <c r="BX6" s="261"/>
      <c r="BY6" s="261"/>
      <c r="BZ6" s="261"/>
      <c r="CA6" s="261"/>
      <c r="CB6" s="261"/>
      <c r="CC6" s="261"/>
      <c r="CD6" s="261"/>
      <c r="CE6" s="261"/>
      <c r="CF6" s="261"/>
      <c r="CG6" s="261"/>
      <c r="CH6" s="261"/>
      <c r="CI6" s="261"/>
      <c r="CJ6" s="261"/>
    </row>
    <row r="7" spans="1:88">
      <c r="BN7" s="260"/>
      <c r="BO7" s="260"/>
      <c r="BP7" s="261"/>
      <c r="BQ7" s="261"/>
      <c r="BR7" s="261"/>
      <c r="BS7" s="261"/>
      <c r="BT7" s="261"/>
      <c r="BU7" s="261"/>
      <c r="BV7" s="261"/>
      <c r="BW7" s="261"/>
      <c r="BX7" s="261"/>
      <c r="BY7" s="261"/>
      <c r="BZ7" s="261"/>
      <c r="CA7" s="261"/>
      <c r="CB7" s="261"/>
      <c r="CC7" s="261"/>
      <c r="CD7" s="261"/>
      <c r="CE7" s="261"/>
      <c r="CF7" s="261"/>
      <c r="CG7" s="261"/>
      <c r="CH7" s="261"/>
      <c r="CI7" s="261"/>
      <c r="CJ7" s="261"/>
    </row>
    <row r="8" spans="1:88">
      <c r="BN8" s="260"/>
      <c r="BO8" s="260"/>
      <c r="BP8" s="261"/>
      <c r="BQ8" s="261"/>
      <c r="BR8" s="261"/>
      <c r="BS8" s="261"/>
      <c r="BT8" s="261"/>
      <c r="BU8" s="261"/>
      <c r="BV8" s="261"/>
      <c r="BW8" s="261"/>
      <c r="BX8" s="261"/>
      <c r="BY8" s="261"/>
      <c r="BZ8" s="261"/>
      <c r="CA8" s="261"/>
      <c r="CB8" s="261"/>
      <c r="CC8" s="261"/>
      <c r="CD8" s="261"/>
      <c r="CE8" s="261"/>
      <c r="CF8" s="261"/>
      <c r="CG8" s="261"/>
      <c r="CH8" s="261"/>
      <c r="CI8" s="261"/>
      <c r="CJ8" s="261"/>
    </row>
    <row r="9" spans="1:88">
      <c r="BN9" s="260"/>
      <c r="BO9" s="260"/>
      <c r="BP9" s="261"/>
      <c r="BQ9" s="261"/>
      <c r="BR9" s="261"/>
      <c r="BS9" s="261"/>
      <c r="BT9" s="261"/>
      <c r="BU9" s="261"/>
      <c r="BV9" s="261"/>
      <c r="BW9" s="261"/>
      <c r="BX9" s="261"/>
      <c r="BY9" s="261"/>
      <c r="BZ9" s="261"/>
      <c r="CA9" s="261"/>
      <c r="CB9" s="261"/>
      <c r="CC9" s="261"/>
      <c r="CD9" s="261"/>
      <c r="CE9" s="261"/>
      <c r="CF9" s="261"/>
      <c r="CG9" s="261"/>
      <c r="CH9" s="261"/>
      <c r="CI9" s="261"/>
      <c r="CJ9" s="261"/>
    </row>
    <row r="10" spans="1:88" ht="15">
      <c r="B10" s="262" t="s">
        <v>2918</v>
      </c>
      <c r="D10" s="1658"/>
      <c r="E10" s="1659"/>
      <c r="F10" s="1662" t="s">
        <v>3191</v>
      </c>
      <c r="G10" s="1659"/>
      <c r="H10" s="1660"/>
      <c r="BN10" s="260"/>
      <c r="BO10" s="260"/>
      <c r="BP10" s="261"/>
      <c r="BQ10" s="261"/>
      <c r="BR10" s="261"/>
      <c r="BS10" s="261"/>
      <c r="BT10" s="261"/>
      <c r="BU10" s="261"/>
      <c r="BV10" s="261"/>
      <c r="BW10" s="261"/>
      <c r="BX10" s="261"/>
      <c r="BY10" s="261"/>
      <c r="BZ10" s="261"/>
      <c r="CA10" s="261"/>
      <c r="CB10" s="261"/>
      <c r="CC10" s="261"/>
      <c r="CD10" s="261"/>
      <c r="CE10" s="261"/>
      <c r="CF10" s="261"/>
      <c r="CG10" s="261"/>
      <c r="CH10" s="261"/>
      <c r="CI10" s="261"/>
      <c r="CJ10" s="261"/>
    </row>
    <row r="11" spans="1:88" ht="15.75" thickBot="1">
      <c r="B11" s="263"/>
      <c r="C11" s="264"/>
      <c r="D11" s="52">
        <v>2022</v>
      </c>
      <c r="E11" s="51">
        <v>2023</v>
      </c>
      <c r="F11" s="51">
        <v>2024</v>
      </c>
      <c r="G11" s="51">
        <v>2025</v>
      </c>
      <c r="H11" s="50">
        <v>2026</v>
      </c>
      <c r="BN11" s="260"/>
      <c r="BO11" s="261"/>
      <c r="BP11" s="261"/>
      <c r="BQ11" s="261"/>
      <c r="BR11" s="261"/>
      <c r="BS11" s="261"/>
      <c r="BT11" s="261"/>
      <c r="BU11" s="261"/>
      <c r="BV11" s="261"/>
      <c r="BW11" s="261"/>
      <c r="BX11" s="261"/>
      <c r="BY11" s="261"/>
      <c r="BZ11" s="261"/>
      <c r="CA11" s="261"/>
      <c r="CB11" s="261"/>
      <c r="CC11" s="261"/>
      <c r="CD11" s="261"/>
      <c r="CE11" s="261"/>
      <c r="CF11" s="261"/>
      <c r="CG11" s="261"/>
      <c r="CH11" s="261"/>
      <c r="CI11" s="261"/>
    </row>
    <row r="12" spans="1:88" ht="15">
      <c r="B12" s="1174" t="s">
        <v>2919</v>
      </c>
      <c r="C12" s="265" t="s">
        <v>1479</v>
      </c>
      <c r="D12" s="1175">
        <f>H33</f>
        <v>-1</v>
      </c>
      <c r="E12" s="1175">
        <f>O33</f>
        <v>-1</v>
      </c>
      <c r="F12" s="1175">
        <f>V33</f>
        <v>-1</v>
      </c>
      <c r="G12" s="1175">
        <f>AC33</f>
        <v>-1</v>
      </c>
      <c r="H12" s="1176">
        <f>AJ33</f>
        <v>-1</v>
      </c>
      <c r="BN12" s="260"/>
      <c r="BO12" s="261"/>
      <c r="BP12" s="261"/>
      <c r="BQ12" s="261"/>
      <c r="BR12" s="261"/>
      <c r="BS12" s="261"/>
      <c r="BT12" s="261"/>
      <c r="BU12" s="261"/>
      <c r="BV12" s="261"/>
      <c r="BW12" s="261"/>
      <c r="BX12" s="261"/>
      <c r="BY12" s="261"/>
      <c r="BZ12" s="261"/>
      <c r="CA12" s="261"/>
      <c r="CB12" s="261"/>
      <c r="CC12" s="261"/>
      <c r="CD12" s="261"/>
      <c r="CE12" s="261"/>
      <c r="CF12" s="261"/>
      <c r="CG12" s="261"/>
      <c r="CH12" s="261"/>
      <c r="CI12" s="261"/>
    </row>
    <row r="13" spans="1:88" ht="15">
      <c r="B13" s="1174" t="s">
        <v>2920</v>
      </c>
      <c r="C13" s="1177" t="s">
        <v>1479</v>
      </c>
      <c r="D13" s="1175">
        <f>H48</f>
        <v>-1</v>
      </c>
      <c r="E13" s="1175">
        <f>O48</f>
        <v>-1</v>
      </c>
      <c r="F13" s="1175">
        <f>V48</f>
        <v>-1</v>
      </c>
      <c r="G13" s="1175">
        <f>AC48</f>
        <v>-1</v>
      </c>
      <c r="H13" s="1176">
        <f>AJ48</f>
        <v>-1</v>
      </c>
      <c r="BN13" s="260"/>
      <c r="BO13" s="261"/>
      <c r="BP13" s="261"/>
      <c r="BQ13" s="261"/>
      <c r="BR13" s="261"/>
      <c r="BS13" s="261"/>
      <c r="BT13" s="261"/>
      <c r="BU13" s="261"/>
      <c r="BV13" s="261"/>
      <c r="BW13" s="261"/>
      <c r="BX13" s="261"/>
      <c r="BY13" s="261"/>
      <c r="BZ13" s="261"/>
      <c r="CA13" s="261"/>
      <c r="CB13" s="261"/>
      <c r="CC13" s="261"/>
      <c r="CD13" s="261"/>
      <c r="CE13" s="261"/>
      <c r="CF13" s="261"/>
      <c r="CG13" s="261"/>
      <c r="CH13" s="261"/>
      <c r="CI13" s="261"/>
    </row>
    <row r="14" spans="1:88" ht="15">
      <c r="B14" s="1174" t="s">
        <v>2921</v>
      </c>
      <c r="C14" s="1177" t="s">
        <v>1479</v>
      </c>
      <c r="D14" s="1175" t="e">
        <f>E84</f>
        <v>#DIV/0!</v>
      </c>
      <c r="E14" s="1175" t="e">
        <f>L84</f>
        <v>#DIV/0!</v>
      </c>
      <c r="F14" s="1175" t="e">
        <f>S84</f>
        <v>#DIV/0!</v>
      </c>
      <c r="G14" s="1175" t="e">
        <f>Z84</f>
        <v>#DIV/0!</v>
      </c>
      <c r="H14" s="1176" t="e">
        <f>AG84</f>
        <v>#DIV/0!</v>
      </c>
      <c r="BN14" s="260"/>
      <c r="BO14" s="261"/>
      <c r="BP14" s="261"/>
      <c r="BQ14" s="261"/>
      <c r="BR14" s="261"/>
      <c r="BS14" s="261"/>
      <c r="BT14" s="261"/>
      <c r="BU14" s="261"/>
      <c r="BV14" s="261"/>
      <c r="BW14" s="261"/>
      <c r="BX14" s="261"/>
      <c r="BY14" s="261"/>
      <c r="BZ14" s="261"/>
      <c r="CA14" s="261"/>
      <c r="CB14" s="261"/>
      <c r="CC14" s="261"/>
      <c r="CD14" s="261"/>
      <c r="CE14" s="261"/>
      <c r="CF14" s="261"/>
      <c r="CG14" s="261"/>
      <c r="CH14" s="261"/>
      <c r="CI14" s="261"/>
    </row>
    <row r="15" spans="1:88" ht="15">
      <c r="B15" s="1174" t="s">
        <v>2922</v>
      </c>
      <c r="C15" s="1177" t="s">
        <v>1479</v>
      </c>
      <c r="D15" s="1175">
        <f>E120</f>
        <v>-1</v>
      </c>
      <c r="E15" s="1175">
        <f>L120</f>
        <v>-1</v>
      </c>
      <c r="F15" s="1175">
        <f>S120</f>
        <v>-1</v>
      </c>
      <c r="G15" s="1175">
        <f>Z120</f>
        <v>-1</v>
      </c>
      <c r="H15" s="1176">
        <f>AG120</f>
        <v>-1</v>
      </c>
      <c r="BN15" s="260"/>
      <c r="BO15" s="261"/>
      <c r="BP15" s="261"/>
      <c r="BQ15" s="261"/>
      <c r="BR15" s="261"/>
      <c r="BS15" s="261"/>
      <c r="BT15" s="261"/>
      <c r="BU15" s="261"/>
      <c r="BV15" s="261"/>
      <c r="BW15" s="261"/>
      <c r="BX15" s="261"/>
      <c r="BY15" s="261"/>
      <c r="BZ15" s="261"/>
      <c r="CA15" s="261"/>
      <c r="CB15" s="261"/>
      <c r="CC15" s="261"/>
      <c r="CD15" s="261"/>
      <c r="CE15" s="261"/>
      <c r="CF15" s="261"/>
      <c r="CG15" s="261"/>
      <c r="CH15" s="261"/>
      <c r="CI15" s="261"/>
    </row>
    <row r="16" spans="1:88" ht="15">
      <c r="B16" s="1174" t="s">
        <v>2923</v>
      </c>
      <c r="C16" s="1177" t="s">
        <v>1479</v>
      </c>
      <c r="D16" s="1175">
        <f>E134</f>
        <v>-1</v>
      </c>
      <c r="E16" s="1175">
        <f>L134</f>
        <v>-1</v>
      </c>
      <c r="F16" s="1175">
        <f>S134</f>
        <v>-1</v>
      </c>
      <c r="G16" s="1175">
        <f>Z134</f>
        <v>-1</v>
      </c>
      <c r="H16" s="1176">
        <f>AG134</f>
        <v>-1</v>
      </c>
      <c r="BN16" s="260"/>
      <c r="BO16" s="261"/>
      <c r="BP16" s="261"/>
      <c r="BQ16" s="261"/>
      <c r="BR16" s="261"/>
      <c r="BS16" s="261"/>
      <c r="BT16" s="261"/>
      <c r="BU16" s="261"/>
      <c r="BV16" s="261"/>
      <c r="BW16" s="261"/>
      <c r="BX16" s="261"/>
      <c r="BY16" s="261"/>
      <c r="BZ16" s="261"/>
      <c r="CA16" s="261"/>
      <c r="CB16" s="261"/>
      <c r="CC16" s="261"/>
      <c r="CD16" s="261"/>
      <c r="CE16" s="261"/>
      <c r="CF16" s="261"/>
      <c r="CG16" s="261"/>
      <c r="CH16" s="261"/>
      <c r="CI16" s="261"/>
    </row>
    <row r="17" spans="2:88" ht="15">
      <c r="B17" s="1178" t="s">
        <v>2924</v>
      </c>
      <c r="C17" s="1177" t="s">
        <v>1479</v>
      </c>
      <c r="D17" s="1175">
        <f>E171</f>
        <v>0</v>
      </c>
      <c r="E17" s="1175">
        <f>Q171</f>
        <v>0</v>
      </c>
      <c r="F17" s="1175">
        <f>AC171</f>
        <v>0</v>
      </c>
      <c r="G17" s="1175">
        <f>AO171</f>
        <v>0</v>
      </c>
      <c r="H17" s="1176">
        <f>BA171</f>
        <v>0</v>
      </c>
      <c r="BN17" s="260"/>
      <c r="BO17" s="261"/>
      <c r="BP17" s="261"/>
      <c r="BQ17" s="261"/>
      <c r="BR17" s="261"/>
      <c r="BS17" s="261"/>
      <c r="BT17" s="261"/>
      <c r="BU17" s="261"/>
      <c r="BV17" s="261"/>
      <c r="BW17" s="261"/>
      <c r="BX17" s="261"/>
      <c r="BY17" s="261"/>
      <c r="BZ17" s="261"/>
      <c r="CA17" s="261"/>
      <c r="CB17" s="261"/>
      <c r="CC17" s="261"/>
      <c r="CD17" s="261"/>
      <c r="CE17" s="261"/>
      <c r="CF17" s="261"/>
      <c r="CG17" s="261"/>
      <c r="CH17" s="261"/>
      <c r="CI17" s="261"/>
    </row>
    <row r="18" spans="2:88" ht="15">
      <c r="B18" s="1484" t="s">
        <v>2925</v>
      </c>
      <c r="C18" s="1485" t="s">
        <v>19</v>
      </c>
      <c r="D18" s="1179">
        <f>E206</f>
        <v>0</v>
      </c>
      <c r="E18" s="1179">
        <f>R206</f>
        <v>0</v>
      </c>
      <c r="F18" s="1179">
        <f>AE206</f>
        <v>0</v>
      </c>
      <c r="G18" s="1179">
        <f>AR206</f>
        <v>0</v>
      </c>
      <c r="H18" s="1179">
        <f>BE206</f>
        <v>0</v>
      </c>
      <c r="BN18" s="260"/>
      <c r="BO18" s="261"/>
      <c r="BP18" s="261"/>
      <c r="BQ18" s="261"/>
      <c r="BR18" s="261"/>
      <c r="BS18" s="261"/>
      <c r="BT18" s="261"/>
      <c r="BU18" s="261"/>
      <c r="BV18" s="261"/>
      <c r="BW18" s="261"/>
      <c r="BX18" s="261"/>
      <c r="BY18" s="261"/>
      <c r="BZ18" s="261"/>
      <c r="CA18" s="261"/>
      <c r="CB18" s="261"/>
      <c r="CC18" s="261"/>
      <c r="CD18" s="261"/>
      <c r="CE18" s="261"/>
      <c r="CF18" s="261"/>
      <c r="CG18" s="261"/>
      <c r="CH18" s="261"/>
      <c r="CI18" s="261"/>
    </row>
    <row r="19" spans="2:88" ht="15.75" thickBot="1">
      <c r="B19" s="1180" t="s">
        <v>2926</v>
      </c>
      <c r="C19" s="1181" t="s">
        <v>19</v>
      </c>
      <c r="D19" s="1179">
        <f>E207</f>
        <v>0</v>
      </c>
      <c r="E19" s="1179">
        <f>R207</f>
        <v>0</v>
      </c>
      <c r="F19" s="1179">
        <f>AE207</f>
        <v>0</v>
      </c>
      <c r="G19" s="1179">
        <f>AR207</f>
        <v>0</v>
      </c>
      <c r="H19" s="1179">
        <f>BE207</f>
        <v>0</v>
      </c>
      <c r="BN19" s="260"/>
      <c r="BO19" s="261"/>
      <c r="BP19" s="261"/>
      <c r="BQ19" s="261"/>
      <c r="BR19" s="261"/>
      <c r="BS19" s="261"/>
      <c r="BT19" s="261"/>
      <c r="BU19" s="261"/>
      <c r="BV19" s="261"/>
      <c r="BW19" s="261"/>
      <c r="BX19" s="261"/>
      <c r="BY19" s="261"/>
      <c r="BZ19" s="261"/>
      <c r="CA19" s="261"/>
      <c r="CB19" s="261"/>
      <c r="CC19" s="261"/>
      <c r="CD19" s="261"/>
      <c r="CE19" s="261"/>
      <c r="CF19" s="261"/>
      <c r="CG19" s="261"/>
      <c r="CH19" s="261"/>
      <c r="CI19" s="261"/>
    </row>
    <row r="20" spans="2:88">
      <c r="BN20" s="260"/>
      <c r="BO20" s="260"/>
      <c r="BP20" s="261"/>
      <c r="BQ20" s="261"/>
      <c r="BR20" s="261"/>
      <c r="BS20" s="261"/>
      <c r="BT20" s="261"/>
      <c r="BU20" s="261"/>
      <c r="BV20" s="261"/>
      <c r="BW20" s="261"/>
      <c r="BX20" s="261"/>
      <c r="BY20" s="261"/>
      <c r="BZ20" s="261"/>
      <c r="CA20" s="261"/>
      <c r="CB20" s="261"/>
      <c r="CC20" s="261"/>
      <c r="CD20" s="261"/>
      <c r="CE20" s="261"/>
      <c r="CF20" s="261"/>
      <c r="CG20" s="261"/>
      <c r="CH20" s="261"/>
      <c r="CI20" s="261"/>
      <c r="CJ20" s="261"/>
    </row>
    <row r="21" spans="2:88">
      <c r="BN21" s="260"/>
      <c r="BO21" s="260"/>
      <c r="BP21" s="261"/>
      <c r="BQ21" s="261"/>
      <c r="BR21" s="261"/>
      <c r="BS21" s="261"/>
      <c r="BT21" s="261"/>
      <c r="BU21" s="261"/>
      <c r="BV21" s="261"/>
      <c r="BW21" s="261"/>
      <c r="BX21" s="261"/>
      <c r="BY21" s="261"/>
      <c r="BZ21" s="261"/>
      <c r="CA21" s="261"/>
      <c r="CB21" s="261"/>
      <c r="CC21" s="261"/>
      <c r="CD21" s="261"/>
      <c r="CE21" s="261"/>
      <c r="CF21" s="261"/>
      <c r="CG21" s="261"/>
      <c r="CH21" s="261"/>
      <c r="CI21" s="261"/>
      <c r="CJ21" s="261"/>
    </row>
    <row r="22" spans="2:88">
      <c r="B22" s="266"/>
      <c r="D22" s="267" t="s">
        <v>2927</v>
      </c>
      <c r="E22" s="260" t="s">
        <v>2928</v>
      </c>
      <c r="K22" s="267" t="s">
        <v>2929</v>
      </c>
      <c r="R22" s="267" t="s">
        <v>2930</v>
      </c>
      <c r="Y22" s="267" t="s">
        <v>2931</v>
      </c>
      <c r="AF22" s="267" t="s">
        <v>2932</v>
      </c>
      <c r="BN22" s="260"/>
      <c r="BO22" s="260"/>
      <c r="BP22" s="261"/>
      <c r="BQ22" s="261"/>
      <c r="BR22" s="261"/>
      <c r="BS22" s="261"/>
      <c r="BT22" s="261"/>
      <c r="BU22" s="261"/>
      <c r="BV22" s="261"/>
      <c r="BW22" s="261"/>
      <c r="BX22" s="261"/>
      <c r="BY22" s="261"/>
      <c r="BZ22" s="261"/>
      <c r="CA22" s="261"/>
      <c r="CB22" s="261"/>
      <c r="CC22" s="261"/>
      <c r="CD22" s="261"/>
      <c r="CE22" s="261"/>
      <c r="CF22" s="261"/>
      <c r="CG22" s="261"/>
      <c r="CH22" s="261"/>
      <c r="CI22" s="261"/>
      <c r="CJ22" s="261"/>
    </row>
    <row r="23" spans="2:88">
      <c r="B23" s="266"/>
      <c r="D23" s="260" t="s">
        <v>2933</v>
      </c>
      <c r="K23" s="267"/>
      <c r="R23" s="267"/>
      <c r="Z23" s="267"/>
      <c r="AG23" s="267"/>
      <c r="BN23" s="260"/>
      <c r="BO23" s="260"/>
      <c r="BP23" s="261"/>
      <c r="BQ23" s="261"/>
      <c r="BR23" s="261"/>
      <c r="BS23" s="261"/>
      <c r="BT23" s="261"/>
      <c r="BU23" s="261"/>
      <c r="BV23" s="261"/>
      <c r="BW23" s="261"/>
      <c r="BX23" s="261"/>
      <c r="BY23" s="261"/>
      <c r="BZ23" s="261"/>
      <c r="CA23" s="261"/>
      <c r="CB23" s="261"/>
      <c r="CC23" s="261"/>
      <c r="CD23" s="261"/>
      <c r="CE23" s="261"/>
      <c r="CF23" s="261"/>
      <c r="CG23" s="261"/>
      <c r="CH23" s="261"/>
      <c r="CI23" s="261"/>
      <c r="CJ23" s="261"/>
    </row>
    <row r="24" spans="2:88">
      <c r="D24" s="262" t="s">
        <v>2934</v>
      </c>
      <c r="E24" s="262" t="s">
        <v>2935</v>
      </c>
      <c r="F24" s="262" t="s">
        <v>2936</v>
      </c>
      <c r="G24" s="262" t="s">
        <v>2937</v>
      </c>
      <c r="H24" s="262" t="s">
        <v>1439</v>
      </c>
      <c r="K24" s="262" t="s">
        <v>2934</v>
      </c>
      <c r="L24" s="262" t="s">
        <v>2935</v>
      </c>
      <c r="M24" s="262" t="s">
        <v>2936</v>
      </c>
      <c r="N24" s="262" t="s">
        <v>2937</v>
      </c>
      <c r="O24" s="262" t="s">
        <v>1439</v>
      </c>
      <c r="R24" s="262" t="s">
        <v>2934</v>
      </c>
      <c r="S24" s="262" t="s">
        <v>2935</v>
      </c>
      <c r="T24" s="262" t="s">
        <v>2936</v>
      </c>
      <c r="U24" s="262" t="s">
        <v>2937</v>
      </c>
      <c r="V24" s="262" t="s">
        <v>1439</v>
      </c>
      <c r="Y24" s="262" t="s">
        <v>2934</v>
      </c>
      <c r="Z24" s="262" t="s">
        <v>2935</v>
      </c>
      <c r="AA24" s="262" t="s">
        <v>2936</v>
      </c>
      <c r="AB24" s="262" t="s">
        <v>2937</v>
      </c>
      <c r="AC24" s="262" t="s">
        <v>1439</v>
      </c>
      <c r="AF24" s="262" t="s">
        <v>2934</v>
      </c>
      <c r="AG24" s="262" t="s">
        <v>2935</v>
      </c>
      <c r="AH24" s="262" t="s">
        <v>2936</v>
      </c>
      <c r="AI24" s="262" t="s">
        <v>2937</v>
      </c>
      <c r="AJ24" s="262" t="s">
        <v>1439</v>
      </c>
      <c r="BN24" s="260"/>
      <c r="BO24" s="261"/>
      <c r="BP24" s="261"/>
      <c r="BQ24" s="261"/>
      <c r="BR24" s="261"/>
      <c r="BS24" s="261"/>
      <c r="BT24" s="261"/>
      <c r="BU24" s="261"/>
      <c r="BV24" s="261"/>
      <c r="BW24" s="261"/>
      <c r="BX24" s="261"/>
      <c r="BY24" s="261"/>
      <c r="BZ24" s="261"/>
      <c r="CA24" s="261"/>
      <c r="CB24" s="261"/>
      <c r="CC24" s="261"/>
      <c r="CD24" s="261"/>
      <c r="CE24" s="261"/>
      <c r="CF24" s="261"/>
      <c r="CG24" s="261"/>
      <c r="CH24" s="261"/>
      <c r="CI24" s="261"/>
    </row>
    <row r="25" spans="2:88">
      <c r="D25" s="1182" t="s">
        <v>2938</v>
      </c>
      <c r="E25" s="1182" t="s">
        <v>2939</v>
      </c>
      <c r="F25" s="1183"/>
      <c r="G25" s="1184"/>
      <c r="H25" s="1185">
        <f>F25*G25/1000</f>
        <v>0</v>
      </c>
      <c r="K25" s="1182" t="s">
        <v>2938</v>
      </c>
      <c r="L25" s="1182" t="s">
        <v>2939</v>
      </c>
      <c r="M25" s="1183"/>
      <c r="N25" s="1184"/>
      <c r="O25" s="1185">
        <f>M25*N25/1000</f>
        <v>0</v>
      </c>
      <c r="R25" s="1182" t="s">
        <v>2938</v>
      </c>
      <c r="S25" s="1182" t="s">
        <v>2939</v>
      </c>
      <c r="T25" s="1183"/>
      <c r="U25" s="1184"/>
      <c r="V25" s="1185">
        <f>T25*U25/1000</f>
        <v>0</v>
      </c>
      <c r="Y25" s="1182" t="s">
        <v>2938</v>
      </c>
      <c r="Z25" s="1182" t="s">
        <v>2939</v>
      </c>
      <c r="AA25" s="1183"/>
      <c r="AB25" s="1184"/>
      <c r="AC25" s="1185">
        <f>AA25*AB25/1000</f>
        <v>0</v>
      </c>
      <c r="AF25" s="1182" t="s">
        <v>2938</v>
      </c>
      <c r="AG25" s="1182" t="s">
        <v>2939</v>
      </c>
      <c r="AH25" s="1183"/>
      <c r="AI25" s="1184"/>
      <c r="AJ25" s="1185">
        <f>AH25*AI25/1000</f>
        <v>0</v>
      </c>
      <c r="BN25" s="260"/>
      <c r="BO25" s="261"/>
      <c r="BP25" s="261"/>
      <c r="BQ25" s="261"/>
      <c r="BR25" s="261"/>
      <c r="BS25" s="261"/>
      <c r="BT25" s="261"/>
      <c r="BU25" s="261"/>
      <c r="BV25" s="261"/>
      <c r="BW25" s="261"/>
      <c r="BX25" s="261"/>
      <c r="BY25" s="261"/>
      <c r="BZ25" s="261"/>
      <c r="CA25" s="261"/>
      <c r="CB25" s="261"/>
      <c r="CC25" s="261"/>
      <c r="CD25" s="261"/>
      <c r="CE25" s="261"/>
      <c r="CF25" s="261"/>
      <c r="CG25" s="261"/>
      <c r="CH25" s="261"/>
      <c r="CI25" s="261"/>
    </row>
    <row r="26" spans="2:88">
      <c r="D26" s="1182" t="s">
        <v>2940</v>
      </c>
      <c r="E26" s="1182" t="s">
        <v>2941</v>
      </c>
      <c r="F26" s="1183"/>
      <c r="G26" s="1184"/>
      <c r="H26" s="1185">
        <f t="shared" ref="H26:H30" si="0">F26*G26/1000</f>
        <v>0</v>
      </c>
      <c r="K26" s="1182" t="s">
        <v>2940</v>
      </c>
      <c r="L26" s="1182" t="s">
        <v>2941</v>
      </c>
      <c r="M26" s="1183"/>
      <c r="N26" s="1184"/>
      <c r="O26" s="1185">
        <f t="shared" ref="O26:O30" si="1">M26*N26/1000</f>
        <v>0</v>
      </c>
      <c r="R26" s="1182" t="s">
        <v>2940</v>
      </c>
      <c r="S26" s="1182" t="s">
        <v>2941</v>
      </c>
      <c r="T26" s="1183"/>
      <c r="U26" s="1184"/>
      <c r="V26" s="1185">
        <f t="shared" ref="V26:V30" si="2">T26*U26/1000</f>
        <v>0</v>
      </c>
      <c r="Y26" s="1182" t="s">
        <v>2940</v>
      </c>
      <c r="Z26" s="1182" t="s">
        <v>2941</v>
      </c>
      <c r="AA26" s="1183"/>
      <c r="AB26" s="1184"/>
      <c r="AC26" s="1185">
        <f t="shared" ref="AC26:AC30" si="3">AA26*AB26/1000</f>
        <v>0</v>
      </c>
      <c r="AF26" s="1182" t="s">
        <v>2940</v>
      </c>
      <c r="AG26" s="1182" t="s">
        <v>2941</v>
      </c>
      <c r="AH26" s="1183"/>
      <c r="AI26" s="1184"/>
      <c r="AJ26" s="1185">
        <f t="shared" ref="AJ26:AJ30" si="4">AH26*AI26/1000</f>
        <v>0</v>
      </c>
      <c r="BN26" s="260"/>
      <c r="BO26" s="261"/>
      <c r="BP26" s="261"/>
      <c r="BQ26" s="261"/>
      <c r="BR26" s="261"/>
      <c r="BS26" s="261"/>
      <c r="BT26" s="261"/>
      <c r="BU26" s="261"/>
      <c r="BV26" s="261"/>
      <c r="BW26" s="261"/>
      <c r="BX26" s="261"/>
      <c r="BY26" s="261"/>
      <c r="BZ26" s="261"/>
      <c r="CA26" s="261"/>
      <c r="CB26" s="261"/>
      <c r="CC26" s="261"/>
      <c r="CD26" s="261"/>
      <c r="CE26" s="261"/>
      <c r="CF26" s="261"/>
      <c r="CG26" s="261"/>
      <c r="CH26" s="261"/>
      <c r="CI26" s="261"/>
    </row>
    <row r="27" spans="2:88">
      <c r="D27" s="1182" t="s">
        <v>2942</v>
      </c>
      <c r="E27" s="1182" t="s">
        <v>2941</v>
      </c>
      <c r="F27" s="1183"/>
      <c r="G27" s="1184"/>
      <c r="H27" s="1185">
        <f t="shared" si="0"/>
        <v>0</v>
      </c>
      <c r="K27" s="1182" t="s">
        <v>2942</v>
      </c>
      <c r="L27" s="1182" t="s">
        <v>2941</v>
      </c>
      <c r="M27" s="1183"/>
      <c r="N27" s="1184"/>
      <c r="O27" s="1185">
        <f t="shared" si="1"/>
        <v>0</v>
      </c>
      <c r="R27" s="1182" t="s">
        <v>2942</v>
      </c>
      <c r="S27" s="1182" t="s">
        <v>2941</v>
      </c>
      <c r="T27" s="1183"/>
      <c r="U27" s="1184"/>
      <c r="V27" s="1185">
        <f t="shared" si="2"/>
        <v>0</v>
      </c>
      <c r="Y27" s="1182" t="s">
        <v>2942</v>
      </c>
      <c r="Z27" s="1182" t="s">
        <v>2941</v>
      </c>
      <c r="AA27" s="1183"/>
      <c r="AB27" s="1184"/>
      <c r="AC27" s="1185">
        <f t="shared" si="3"/>
        <v>0</v>
      </c>
      <c r="AF27" s="1182" t="s">
        <v>2942</v>
      </c>
      <c r="AG27" s="1182" t="s">
        <v>2941</v>
      </c>
      <c r="AH27" s="1183"/>
      <c r="AI27" s="1184"/>
      <c r="AJ27" s="1185">
        <f t="shared" si="4"/>
        <v>0</v>
      </c>
      <c r="BN27" s="260"/>
      <c r="BO27" s="261"/>
      <c r="BP27" s="261"/>
      <c r="BQ27" s="261"/>
      <c r="BR27" s="261"/>
      <c r="BS27" s="261"/>
      <c r="BT27" s="261"/>
      <c r="BU27" s="261"/>
      <c r="BV27" s="261"/>
      <c r="BW27" s="261"/>
      <c r="BX27" s="261"/>
      <c r="BY27" s="261"/>
      <c r="BZ27" s="261"/>
      <c r="CA27" s="261"/>
      <c r="CB27" s="261"/>
      <c r="CC27" s="261"/>
      <c r="CD27" s="261"/>
      <c r="CE27" s="261"/>
      <c r="CF27" s="261"/>
      <c r="CG27" s="261"/>
      <c r="CH27" s="261"/>
      <c r="CI27" s="261"/>
    </row>
    <row r="28" spans="2:88">
      <c r="D28" s="1182" t="s">
        <v>2885</v>
      </c>
      <c r="E28" s="1182" t="s">
        <v>2939</v>
      </c>
      <c r="F28" s="1183"/>
      <c r="G28" s="1184"/>
      <c r="H28" s="1185">
        <f t="shared" si="0"/>
        <v>0</v>
      </c>
      <c r="K28" s="1182" t="s">
        <v>2885</v>
      </c>
      <c r="L28" s="1182" t="s">
        <v>2939</v>
      </c>
      <c r="M28" s="1183"/>
      <c r="N28" s="1186"/>
      <c r="O28" s="1185">
        <f t="shared" si="1"/>
        <v>0</v>
      </c>
      <c r="R28" s="1182" t="s">
        <v>2885</v>
      </c>
      <c r="S28" s="1182" t="s">
        <v>2939</v>
      </c>
      <c r="T28" s="1183"/>
      <c r="U28" s="1186"/>
      <c r="V28" s="1185">
        <f t="shared" si="2"/>
        <v>0</v>
      </c>
      <c r="Y28" s="1182" t="s">
        <v>2885</v>
      </c>
      <c r="Z28" s="1182" t="s">
        <v>2939</v>
      </c>
      <c r="AA28" s="1183"/>
      <c r="AB28" s="1186"/>
      <c r="AC28" s="1185">
        <f t="shared" si="3"/>
        <v>0</v>
      </c>
      <c r="AF28" s="1182" t="s">
        <v>2885</v>
      </c>
      <c r="AG28" s="1182" t="s">
        <v>2939</v>
      </c>
      <c r="AH28" s="1183"/>
      <c r="AI28" s="1186"/>
      <c r="AJ28" s="1185">
        <f t="shared" si="4"/>
        <v>0</v>
      </c>
      <c r="BN28" s="260"/>
      <c r="BO28" s="261"/>
      <c r="BP28" s="261"/>
      <c r="BQ28" s="261"/>
      <c r="BR28" s="261"/>
      <c r="BS28" s="261"/>
      <c r="BT28" s="261"/>
      <c r="BU28" s="261"/>
      <c r="BV28" s="261"/>
      <c r="BW28" s="261"/>
      <c r="BX28" s="261"/>
      <c r="BY28" s="261"/>
      <c r="BZ28" s="261"/>
      <c r="CA28" s="261"/>
      <c r="CB28" s="261"/>
      <c r="CC28" s="261"/>
      <c r="CD28" s="261"/>
      <c r="CE28" s="261"/>
      <c r="CF28" s="261"/>
      <c r="CG28" s="261"/>
      <c r="CH28" s="261"/>
      <c r="CI28" s="261"/>
    </row>
    <row r="29" spans="2:88">
      <c r="D29" s="1182"/>
      <c r="E29" s="1182"/>
      <c r="F29" s="1184"/>
      <c r="G29" s="1184"/>
      <c r="H29" s="1185">
        <f t="shared" si="0"/>
        <v>0</v>
      </c>
      <c r="K29" s="1182" t="s">
        <v>2943</v>
      </c>
      <c r="L29" s="1182"/>
      <c r="M29" s="1184"/>
      <c r="N29" s="1184"/>
      <c r="O29" s="1185">
        <f t="shared" si="1"/>
        <v>0</v>
      </c>
      <c r="R29" s="1182" t="s">
        <v>2943</v>
      </c>
      <c r="S29" s="1182"/>
      <c r="T29" s="1184"/>
      <c r="U29" s="1184"/>
      <c r="V29" s="1185">
        <f t="shared" si="2"/>
        <v>0</v>
      </c>
      <c r="Y29" s="1182" t="s">
        <v>2943</v>
      </c>
      <c r="Z29" s="1182"/>
      <c r="AA29" s="1184"/>
      <c r="AB29" s="1184"/>
      <c r="AC29" s="1185">
        <f t="shared" si="3"/>
        <v>0</v>
      </c>
      <c r="AF29" s="1182" t="s">
        <v>2943</v>
      </c>
      <c r="AG29" s="1182"/>
      <c r="AH29" s="1184"/>
      <c r="AI29" s="1184"/>
      <c r="AJ29" s="1185">
        <f t="shared" si="4"/>
        <v>0</v>
      </c>
      <c r="BN29" s="260"/>
      <c r="BO29" s="261"/>
      <c r="BP29" s="261"/>
      <c r="BQ29" s="261"/>
      <c r="BR29" s="261"/>
      <c r="BS29" s="261"/>
      <c r="BT29" s="261"/>
      <c r="BU29" s="261"/>
      <c r="BV29" s="261"/>
      <c r="BW29" s="261"/>
      <c r="BX29" s="261"/>
      <c r="BY29" s="261"/>
      <c r="BZ29" s="261"/>
      <c r="CA29" s="261"/>
      <c r="CB29" s="261"/>
      <c r="CC29" s="261"/>
      <c r="CD29" s="261"/>
      <c r="CE29" s="261"/>
      <c r="CF29" s="261"/>
      <c r="CG29" s="261"/>
      <c r="CH29" s="261"/>
      <c r="CI29" s="261"/>
    </row>
    <row r="30" spans="2:88">
      <c r="D30" s="1182"/>
      <c r="E30" s="1182"/>
      <c r="F30" s="1184"/>
      <c r="G30" s="1184"/>
      <c r="H30" s="1185">
        <f t="shared" si="0"/>
        <v>0</v>
      </c>
      <c r="K30" s="1182"/>
      <c r="L30" s="1182"/>
      <c r="M30" s="1184"/>
      <c r="N30" s="1184"/>
      <c r="O30" s="1185">
        <f t="shared" si="1"/>
        <v>0</v>
      </c>
      <c r="R30" s="1182"/>
      <c r="S30" s="1182"/>
      <c r="T30" s="1184"/>
      <c r="U30" s="1184"/>
      <c r="V30" s="1185">
        <f t="shared" si="2"/>
        <v>0</v>
      </c>
      <c r="Y30" s="1182"/>
      <c r="Z30" s="1182"/>
      <c r="AA30" s="1184"/>
      <c r="AB30" s="1184"/>
      <c r="AC30" s="1185">
        <f t="shared" si="3"/>
        <v>0</v>
      </c>
      <c r="AF30" s="1182"/>
      <c r="AG30" s="1182"/>
      <c r="AH30" s="1184"/>
      <c r="AI30" s="1184"/>
      <c r="AJ30" s="1185">
        <f t="shared" si="4"/>
        <v>0</v>
      </c>
      <c r="BN30" s="260"/>
      <c r="BO30" s="261"/>
      <c r="BP30" s="261"/>
      <c r="BQ30" s="261"/>
      <c r="BR30" s="261"/>
      <c r="BS30" s="261"/>
      <c r="BT30" s="261"/>
      <c r="BU30" s="261"/>
      <c r="BV30" s="261"/>
      <c r="BW30" s="261"/>
      <c r="BX30" s="261"/>
      <c r="BY30" s="261"/>
      <c r="BZ30" s="261"/>
      <c r="CA30" s="261"/>
      <c r="CB30" s="261"/>
      <c r="CC30" s="261"/>
      <c r="CD30" s="261"/>
      <c r="CE30" s="261"/>
      <c r="CF30" s="261"/>
      <c r="CG30" s="261"/>
      <c r="CH30" s="261"/>
      <c r="CI30" s="261"/>
    </row>
    <row r="31" spans="2:88">
      <c r="G31" s="266" t="s">
        <v>1648</v>
      </c>
      <c r="H31" s="1185">
        <f>SUM(H25:H30)</f>
        <v>0</v>
      </c>
      <c r="N31" s="266" t="s">
        <v>1648</v>
      </c>
      <c r="O31" s="1185">
        <f>SUM(O25:O30)</f>
        <v>0</v>
      </c>
      <c r="U31" s="266" t="s">
        <v>1648</v>
      </c>
      <c r="V31" s="1185">
        <f>SUM(V25:V30)</f>
        <v>0</v>
      </c>
      <c r="AB31" s="266" t="s">
        <v>1648</v>
      </c>
      <c r="AC31" s="1185">
        <f>SUM(AC25:AC30)</f>
        <v>0</v>
      </c>
      <c r="AI31" s="266" t="s">
        <v>1648</v>
      </c>
      <c r="AJ31" s="1185">
        <f>SUM(AJ25:AJ30)</f>
        <v>0</v>
      </c>
      <c r="BN31" s="260"/>
      <c r="BO31" s="260"/>
      <c r="BP31" s="261"/>
      <c r="BQ31" s="261"/>
      <c r="BR31" s="261"/>
      <c r="BS31" s="261"/>
      <c r="BT31" s="261"/>
      <c r="BU31" s="261"/>
      <c r="BV31" s="261"/>
      <c r="BW31" s="261"/>
      <c r="BX31" s="261"/>
      <c r="BY31" s="261"/>
      <c r="BZ31" s="261"/>
      <c r="CA31" s="261"/>
      <c r="CB31" s="261"/>
      <c r="CC31" s="261"/>
      <c r="CD31" s="261"/>
      <c r="CE31" s="261"/>
      <c r="CF31" s="261"/>
      <c r="CG31" s="261"/>
      <c r="CH31" s="261"/>
      <c r="CI31" s="261"/>
      <c r="CJ31" s="261"/>
    </row>
    <row r="32" spans="2:88">
      <c r="G32" s="266" t="s">
        <v>2944</v>
      </c>
      <c r="H32" s="1187">
        <v>1748</v>
      </c>
      <c r="N32" s="266" t="s">
        <v>2944</v>
      </c>
      <c r="O32" s="1187">
        <f>H32</f>
        <v>1748</v>
      </c>
      <c r="U32" s="266" t="s">
        <v>2944</v>
      </c>
      <c r="V32" s="1187">
        <f>O32</f>
        <v>1748</v>
      </c>
      <c r="AB32" s="266" t="s">
        <v>2944</v>
      </c>
      <c r="AC32" s="1187">
        <f>V32</f>
        <v>1748</v>
      </c>
      <c r="AI32" s="266" t="s">
        <v>2944</v>
      </c>
      <c r="AJ32" s="1187">
        <f>AC32</f>
        <v>1748</v>
      </c>
      <c r="BN32" s="260"/>
      <c r="BO32" s="260"/>
      <c r="BP32" s="261"/>
      <c r="BQ32" s="261"/>
      <c r="BR32" s="261"/>
      <c r="BS32" s="261"/>
      <c r="BT32" s="261"/>
      <c r="BU32" s="261"/>
      <c r="BV32" s="261"/>
      <c r="BW32" s="261"/>
      <c r="BX32" s="261"/>
      <c r="BY32" s="261"/>
      <c r="BZ32" s="261"/>
      <c r="CA32" s="261"/>
      <c r="CB32" s="261"/>
      <c r="CC32" s="261"/>
      <c r="CD32" s="261"/>
      <c r="CE32" s="261"/>
      <c r="CF32" s="261"/>
      <c r="CG32" s="261"/>
      <c r="CH32" s="261"/>
      <c r="CI32" s="261"/>
      <c r="CJ32" s="261"/>
    </row>
    <row r="33" spans="4:88">
      <c r="G33" s="266" t="s">
        <v>2945</v>
      </c>
      <c r="H33" s="747">
        <f>H31/H32-1</f>
        <v>-1</v>
      </c>
      <c r="N33" s="266" t="s">
        <v>2945</v>
      </c>
      <c r="O33" s="747">
        <f>O31/O32-1</f>
        <v>-1</v>
      </c>
      <c r="U33" s="266" t="s">
        <v>2945</v>
      </c>
      <c r="V33" s="747">
        <f>V31/V32-1</f>
        <v>-1</v>
      </c>
      <c r="AB33" s="266" t="s">
        <v>2945</v>
      </c>
      <c r="AC33" s="747">
        <f>AC31/AC32-1</f>
        <v>-1</v>
      </c>
      <c r="AI33" s="266" t="s">
        <v>2945</v>
      </c>
      <c r="AJ33" s="747">
        <f>AJ31/AJ32-1</f>
        <v>-1</v>
      </c>
      <c r="BN33" s="260"/>
      <c r="BO33" s="260"/>
      <c r="BP33" s="261"/>
      <c r="BQ33" s="261"/>
      <c r="BR33" s="261"/>
      <c r="BS33" s="261"/>
      <c r="BT33" s="261"/>
      <c r="BU33" s="261"/>
      <c r="BV33" s="261"/>
      <c r="BW33" s="261"/>
      <c r="BX33" s="261"/>
      <c r="BY33" s="261"/>
      <c r="BZ33" s="261"/>
      <c r="CA33" s="261"/>
      <c r="CB33" s="261"/>
      <c r="CC33" s="261"/>
      <c r="CD33" s="261"/>
      <c r="CE33" s="261"/>
      <c r="CF33" s="261"/>
      <c r="CG33" s="261"/>
      <c r="CH33" s="261"/>
      <c r="CI33" s="261"/>
      <c r="CJ33" s="261"/>
    </row>
    <row r="34" spans="4:88">
      <c r="BN34" s="260"/>
      <c r="BO34" s="260"/>
      <c r="BP34" s="261"/>
      <c r="BQ34" s="261"/>
      <c r="BR34" s="261"/>
      <c r="BS34" s="261"/>
      <c r="BT34" s="261"/>
      <c r="BU34" s="261"/>
      <c r="BV34" s="261"/>
      <c r="BW34" s="261"/>
      <c r="BX34" s="261"/>
      <c r="BY34" s="261"/>
      <c r="BZ34" s="261"/>
      <c r="CA34" s="261"/>
      <c r="CB34" s="261"/>
      <c r="CC34" s="261"/>
      <c r="CD34" s="261"/>
      <c r="CE34" s="261"/>
      <c r="CF34" s="261"/>
      <c r="CG34" s="261"/>
      <c r="CH34" s="261"/>
      <c r="CI34" s="261"/>
      <c r="CJ34" s="261"/>
    </row>
    <row r="35" spans="4:88">
      <c r="D35" s="267" t="s">
        <v>2946</v>
      </c>
      <c r="K35" s="267" t="s">
        <v>2947</v>
      </c>
      <c r="R35" s="267" t="s">
        <v>2948</v>
      </c>
      <c r="Y35" s="267" t="s">
        <v>2949</v>
      </c>
      <c r="AF35" s="267" t="s">
        <v>2950</v>
      </c>
      <c r="BN35" s="260"/>
      <c r="BO35" s="260"/>
      <c r="BP35" s="261"/>
      <c r="BQ35" s="261"/>
      <c r="BR35" s="261"/>
      <c r="BS35" s="261"/>
      <c r="BT35" s="261"/>
      <c r="BU35" s="261"/>
      <c r="BV35" s="261"/>
      <c r="BW35" s="261"/>
      <c r="BX35" s="261"/>
      <c r="BY35" s="261"/>
      <c r="BZ35" s="261"/>
      <c r="CA35" s="261"/>
      <c r="CB35" s="261"/>
      <c r="CC35" s="261"/>
      <c r="CD35" s="261"/>
      <c r="CE35" s="261"/>
      <c r="CF35" s="261"/>
      <c r="CG35" s="261"/>
      <c r="CH35" s="261"/>
      <c r="CI35" s="261"/>
      <c r="CJ35" s="261"/>
    </row>
    <row r="36" spans="4:88">
      <c r="D36" s="876"/>
      <c r="G36" s="260" t="s">
        <v>2951</v>
      </c>
      <c r="K36" s="267"/>
      <c r="R36" s="267"/>
      <c r="Z36" s="267"/>
      <c r="AG36" s="267"/>
      <c r="BN36" s="260"/>
      <c r="BO36" s="260"/>
      <c r="BP36" s="261"/>
      <c r="BQ36" s="261"/>
      <c r="BR36" s="261"/>
      <c r="BS36" s="261"/>
      <c r="BT36" s="261"/>
      <c r="BU36" s="261"/>
      <c r="BV36" s="261"/>
      <c r="BW36" s="261"/>
      <c r="BX36" s="261"/>
      <c r="BY36" s="261"/>
      <c r="BZ36" s="261"/>
      <c r="CA36" s="261"/>
      <c r="CB36" s="261"/>
      <c r="CC36" s="261"/>
      <c r="CD36" s="261"/>
      <c r="CE36" s="261"/>
      <c r="CF36" s="261"/>
      <c r="CG36" s="261"/>
      <c r="CH36" s="261"/>
      <c r="CI36" s="261"/>
      <c r="CJ36" s="261"/>
    </row>
    <row r="37" spans="4:88">
      <c r="D37" s="262" t="s">
        <v>2934</v>
      </c>
      <c r="E37" s="262" t="s">
        <v>2935</v>
      </c>
      <c r="F37" s="262" t="s">
        <v>2936</v>
      </c>
      <c r="G37" s="262" t="s">
        <v>2937</v>
      </c>
      <c r="H37" s="262" t="s">
        <v>1439</v>
      </c>
      <c r="K37" s="262" t="s">
        <v>2934</v>
      </c>
      <c r="L37" s="262" t="s">
        <v>2935</v>
      </c>
      <c r="M37" s="262" t="s">
        <v>2936</v>
      </c>
      <c r="N37" s="262" t="s">
        <v>2937</v>
      </c>
      <c r="O37" s="262" t="s">
        <v>1439</v>
      </c>
      <c r="R37" s="262" t="s">
        <v>2934</v>
      </c>
      <c r="S37" s="262" t="s">
        <v>2935</v>
      </c>
      <c r="T37" s="262" t="s">
        <v>2936</v>
      </c>
      <c r="U37" s="262" t="s">
        <v>2937</v>
      </c>
      <c r="V37" s="262" t="s">
        <v>1439</v>
      </c>
      <c r="Y37" s="262" t="s">
        <v>2934</v>
      </c>
      <c r="Z37" s="262" t="s">
        <v>2935</v>
      </c>
      <c r="AA37" s="262" t="s">
        <v>2936</v>
      </c>
      <c r="AB37" s="262" t="s">
        <v>2937</v>
      </c>
      <c r="AC37" s="262" t="s">
        <v>1439</v>
      </c>
      <c r="AF37" s="262" t="s">
        <v>2934</v>
      </c>
      <c r="AG37" s="262" t="s">
        <v>2935</v>
      </c>
      <c r="AH37" s="262" t="s">
        <v>2936</v>
      </c>
      <c r="AI37" s="262" t="s">
        <v>2937</v>
      </c>
      <c r="AJ37" s="262" t="s">
        <v>1439</v>
      </c>
      <c r="BN37" s="260"/>
      <c r="BO37" s="261"/>
      <c r="BP37" s="261"/>
      <c r="BQ37" s="261"/>
      <c r="BR37" s="261"/>
      <c r="BS37" s="261"/>
      <c r="BT37" s="261"/>
      <c r="BU37" s="261"/>
      <c r="BV37" s="261"/>
      <c r="BW37" s="261"/>
      <c r="BX37" s="261"/>
      <c r="BY37" s="261"/>
      <c r="BZ37" s="261"/>
      <c r="CA37" s="261"/>
      <c r="CB37" s="261"/>
      <c r="CC37" s="261"/>
      <c r="CD37" s="261"/>
      <c r="CE37" s="261"/>
      <c r="CF37" s="261"/>
      <c r="CG37" s="261"/>
      <c r="CH37" s="261"/>
      <c r="CI37" s="261"/>
    </row>
    <row r="38" spans="4:88">
      <c r="D38" s="1182" t="s">
        <v>2938</v>
      </c>
      <c r="E38" s="1182" t="s">
        <v>2941</v>
      </c>
      <c r="F38" s="1183"/>
      <c r="G38" s="1186"/>
      <c r="H38" s="1185">
        <f>F38*G38/1000</f>
        <v>0</v>
      </c>
      <c r="K38" s="1182" t="s">
        <v>2952</v>
      </c>
      <c r="L38" s="1182" t="s">
        <v>2941</v>
      </c>
      <c r="M38" s="1183"/>
      <c r="N38" s="1186"/>
      <c r="O38" s="1185">
        <f>M38*N38/1000</f>
        <v>0</v>
      </c>
      <c r="R38" s="1182" t="s">
        <v>2952</v>
      </c>
      <c r="S38" s="1182" t="s">
        <v>2941</v>
      </c>
      <c r="T38" s="1183"/>
      <c r="U38" s="1186"/>
      <c r="V38" s="1185">
        <f>T38*U38/1000</f>
        <v>0</v>
      </c>
      <c r="Y38" s="1182" t="s">
        <v>2952</v>
      </c>
      <c r="Z38" s="1182" t="s">
        <v>2941</v>
      </c>
      <c r="AA38" s="1183"/>
      <c r="AB38" s="1186"/>
      <c r="AC38" s="1185">
        <f>AA38*AB38/1000</f>
        <v>0</v>
      </c>
      <c r="AF38" s="1182" t="s">
        <v>2952</v>
      </c>
      <c r="AG38" s="1182" t="s">
        <v>2941</v>
      </c>
      <c r="AH38" s="1183"/>
      <c r="AI38" s="1186"/>
      <c r="AJ38" s="1185">
        <f>AH38*AI38/1000</f>
        <v>0</v>
      </c>
      <c r="BN38" s="260"/>
      <c r="BO38" s="261"/>
      <c r="BP38" s="261"/>
      <c r="BQ38" s="261"/>
      <c r="BR38" s="261"/>
      <c r="BS38" s="261"/>
      <c r="BT38" s="261"/>
      <c r="BU38" s="261"/>
      <c r="BV38" s="261"/>
      <c r="BW38" s="261"/>
      <c r="BX38" s="261"/>
      <c r="BY38" s="261"/>
      <c r="BZ38" s="261"/>
      <c r="CA38" s="261"/>
      <c r="CB38" s="261"/>
      <c r="CC38" s="261"/>
      <c r="CD38" s="261"/>
      <c r="CE38" s="261"/>
      <c r="CF38" s="261"/>
      <c r="CG38" s="261"/>
      <c r="CH38" s="261"/>
      <c r="CI38" s="261"/>
    </row>
    <row r="39" spans="4:88">
      <c r="D39" s="1182" t="s">
        <v>2940</v>
      </c>
      <c r="E39" s="1182" t="s">
        <v>2941</v>
      </c>
      <c r="F39" s="1183"/>
      <c r="G39" s="1186"/>
      <c r="H39" s="1185">
        <f t="shared" ref="H39:H42" si="5">F39*G39/1000</f>
        <v>0</v>
      </c>
      <c r="K39" s="1182" t="s">
        <v>2953</v>
      </c>
      <c r="L39" s="1182" t="s">
        <v>2941</v>
      </c>
      <c r="M39" s="1183"/>
      <c r="N39" s="1186"/>
      <c r="O39" s="1185">
        <f t="shared" ref="O39:O41" si="6">M39*N39/1000</f>
        <v>0</v>
      </c>
      <c r="R39" s="1182" t="s">
        <v>2953</v>
      </c>
      <c r="S39" s="1182" t="s">
        <v>2941</v>
      </c>
      <c r="T39" s="1183"/>
      <c r="U39" s="1186"/>
      <c r="V39" s="1185">
        <f t="shared" ref="V39:V41" si="7">T39*U39/1000</f>
        <v>0</v>
      </c>
      <c r="Y39" s="1182" t="s">
        <v>2953</v>
      </c>
      <c r="Z39" s="1182" t="s">
        <v>2941</v>
      </c>
      <c r="AA39" s="1183"/>
      <c r="AB39" s="1186"/>
      <c r="AC39" s="1185">
        <f t="shared" ref="AC39:AC41" si="8">AA39*AB39/1000</f>
        <v>0</v>
      </c>
      <c r="AF39" s="1182" t="s">
        <v>2953</v>
      </c>
      <c r="AG39" s="1182" t="s">
        <v>2941</v>
      </c>
      <c r="AH39" s="1183"/>
      <c r="AI39" s="1186"/>
      <c r="AJ39" s="1185">
        <f t="shared" ref="AJ39:AJ41" si="9">AH39*AI39/1000</f>
        <v>0</v>
      </c>
      <c r="BN39" s="260"/>
      <c r="BO39" s="261"/>
      <c r="BP39" s="261"/>
      <c r="BQ39" s="261"/>
      <c r="BR39" s="261"/>
      <c r="BS39" s="261"/>
      <c r="BT39" s="261"/>
      <c r="BU39" s="261"/>
      <c r="BV39" s="261"/>
      <c r="BW39" s="261"/>
      <c r="BX39" s="261"/>
      <c r="BY39" s="261"/>
      <c r="BZ39" s="261"/>
      <c r="CA39" s="261"/>
      <c r="CB39" s="261"/>
      <c r="CC39" s="261"/>
      <c r="CD39" s="261"/>
      <c r="CE39" s="261"/>
      <c r="CF39" s="261"/>
      <c r="CG39" s="261"/>
      <c r="CH39" s="261"/>
      <c r="CI39" s="261"/>
    </row>
    <row r="40" spans="4:88">
      <c r="D40" s="1182" t="s">
        <v>2942</v>
      </c>
      <c r="E40" s="1182" t="s">
        <v>2941</v>
      </c>
      <c r="F40" s="1183"/>
      <c r="G40" s="1186"/>
      <c r="H40" s="1185">
        <f t="shared" si="5"/>
        <v>0</v>
      </c>
      <c r="K40" s="1182" t="s">
        <v>2954</v>
      </c>
      <c r="L40" s="1182" t="s">
        <v>2941</v>
      </c>
      <c r="M40" s="1183"/>
      <c r="N40" s="1186"/>
      <c r="O40" s="1185">
        <f t="shared" si="6"/>
        <v>0</v>
      </c>
      <c r="R40" s="1182" t="s">
        <v>2954</v>
      </c>
      <c r="S40" s="1182" t="s">
        <v>2941</v>
      </c>
      <c r="T40" s="1183"/>
      <c r="U40" s="1186"/>
      <c r="V40" s="1185">
        <f t="shared" si="7"/>
        <v>0</v>
      </c>
      <c r="Y40" s="1182" t="s">
        <v>2954</v>
      </c>
      <c r="Z40" s="1182" t="s">
        <v>2941</v>
      </c>
      <c r="AA40" s="1183"/>
      <c r="AB40" s="1186"/>
      <c r="AC40" s="1185">
        <f t="shared" si="8"/>
        <v>0</v>
      </c>
      <c r="AF40" s="1182" t="s">
        <v>2954</v>
      </c>
      <c r="AG40" s="1182" t="s">
        <v>2941</v>
      </c>
      <c r="AH40" s="1183"/>
      <c r="AI40" s="1186"/>
      <c r="AJ40" s="1185">
        <f t="shared" si="9"/>
        <v>0</v>
      </c>
      <c r="BN40" s="260"/>
      <c r="BO40" s="261"/>
      <c r="BP40" s="261"/>
      <c r="BQ40" s="261"/>
      <c r="BR40" s="261"/>
      <c r="BS40" s="261"/>
      <c r="BT40" s="261"/>
      <c r="BU40" s="261"/>
      <c r="BV40" s="261"/>
      <c r="BW40" s="261"/>
      <c r="BX40" s="261"/>
      <c r="BY40" s="261"/>
      <c r="BZ40" s="261"/>
      <c r="CA40" s="261"/>
      <c r="CB40" s="261"/>
      <c r="CC40" s="261"/>
      <c r="CD40" s="261"/>
      <c r="CE40" s="261"/>
      <c r="CF40" s="261"/>
      <c r="CG40" s="261"/>
      <c r="CH40" s="261"/>
      <c r="CI40" s="261"/>
    </row>
    <row r="41" spans="4:88">
      <c r="D41" s="1182" t="s">
        <v>2885</v>
      </c>
      <c r="E41" s="1182" t="s">
        <v>2941</v>
      </c>
      <c r="F41" s="1183"/>
      <c r="G41" s="1186"/>
      <c r="H41" s="1185">
        <f t="shared" si="5"/>
        <v>0</v>
      </c>
      <c r="K41" s="1182" t="s">
        <v>2955</v>
      </c>
      <c r="L41" s="1182" t="s">
        <v>2941</v>
      </c>
      <c r="M41" s="1183"/>
      <c r="N41" s="1186"/>
      <c r="O41" s="1185">
        <f t="shared" si="6"/>
        <v>0</v>
      </c>
      <c r="R41" s="1182" t="s">
        <v>2955</v>
      </c>
      <c r="S41" s="1182" t="s">
        <v>2941</v>
      </c>
      <c r="T41" s="1183"/>
      <c r="U41" s="1186"/>
      <c r="V41" s="1185">
        <f t="shared" si="7"/>
        <v>0</v>
      </c>
      <c r="Y41" s="1182" t="s">
        <v>2955</v>
      </c>
      <c r="Z41" s="1182" t="s">
        <v>2941</v>
      </c>
      <c r="AA41" s="1183"/>
      <c r="AB41" s="1186"/>
      <c r="AC41" s="1185">
        <f t="shared" si="8"/>
        <v>0</v>
      </c>
      <c r="AF41" s="1182" t="s">
        <v>2955</v>
      </c>
      <c r="AG41" s="1182" t="s">
        <v>2941</v>
      </c>
      <c r="AH41" s="1183"/>
      <c r="AI41" s="1186"/>
      <c r="AJ41" s="1185">
        <f t="shared" si="9"/>
        <v>0</v>
      </c>
      <c r="BN41" s="260"/>
      <c r="BO41" s="261"/>
      <c r="BP41" s="261"/>
      <c r="BQ41" s="261"/>
      <c r="BR41" s="261"/>
      <c r="BS41" s="261"/>
      <c r="BT41" s="261"/>
      <c r="BU41" s="261"/>
      <c r="BV41" s="261"/>
      <c r="BW41" s="261"/>
      <c r="BX41" s="261"/>
      <c r="BY41" s="261"/>
      <c r="BZ41" s="261"/>
      <c r="CA41" s="261"/>
      <c r="CB41" s="261"/>
      <c r="CC41" s="261"/>
      <c r="CD41" s="261"/>
      <c r="CE41" s="261"/>
      <c r="CF41" s="261"/>
      <c r="CG41" s="261"/>
      <c r="CH41" s="261"/>
      <c r="CI41" s="261"/>
    </row>
    <row r="42" spans="4:88" ht="10.5" customHeight="1">
      <c r="D42" s="1182" t="s">
        <v>2943</v>
      </c>
      <c r="E42" s="1182" t="s">
        <v>2941</v>
      </c>
      <c r="F42" s="1183"/>
      <c r="G42" s="1186"/>
      <c r="H42" s="1185">
        <f t="shared" si="5"/>
        <v>0</v>
      </c>
      <c r="K42" s="1182" t="s">
        <v>2956</v>
      </c>
      <c r="L42" s="1182" t="s">
        <v>2941</v>
      </c>
      <c r="M42" s="1183"/>
      <c r="N42" s="1186"/>
      <c r="O42" s="1185">
        <f t="shared" ref="O42:O45" si="10">M42*N42/1000</f>
        <v>0</v>
      </c>
      <c r="R42" s="1182" t="s">
        <v>2956</v>
      </c>
      <c r="S42" s="1182" t="s">
        <v>2941</v>
      </c>
      <c r="T42" s="1183"/>
      <c r="U42" s="1186"/>
      <c r="V42" s="1185">
        <f t="shared" ref="V42:V45" si="11">T42*U42/1000</f>
        <v>0</v>
      </c>
      <c r="Y42" s="1182" t="s">
        <v>2956</v>
      </c>
      <c r="Z42" s="1182" t="s">
        <v>2941</v>
      </c>
      <c r="AA42" s="1183"/>
      <c r="AB42" s="1186"/>
      <c r="AC42" s="1185">
        <f t="shared" ref="AC42:AC45" si="12">AA42*AB42/1000</f>
        <v>0</v>
      </c>
      <c r="AF42" s="1182" t="s">
        <v>2956</v>
      </c>
      <c r="AG42" s="1182" t="s">
        <v>2941</v>
      </c>
      <c r="AH42" s="1183"/>
      <c r="AI42" s="1186"/>
      <c r="AJ42" s="1185">
        <f t="shared" ref="AJ42:AJ45" si="13">AH42*AI42/1000</f>
        <v>0</v>
      </c>
      <c r="BN42" s="260"/>
      <c r="BO42" s="261"/>
      <c r="BP42" s="261"/>
      <c r="BQ42" s="261"/>
      <c r="BR42" s="261"/>
      <c r="BS42" s="261"/>
      <c r="BT42" s="261"/>
      <c r="BU42" s="261"/>
      <c r="BV42" s="261"/>
      <c r="BW42" s="261"/>
      <c r="BX42" s="261"/>
      <c r="BY42" s="261"/>
      <c r="BZ42" s="261"/>
      <c r="CA42" s="261"/>
      <c r="CB42" s="261"/>
      <c r="CC42" s="261"/>
      <c r="CD42" s="261"/>
      <c r="CE42" s="261"/>
      <c r="CF42" s="261"/>
      <c r="CG42" s="261"/>
      <c r="CH42" s="261"/>
      <c r="CI42" s="261"/>
    </row>
    <row r="43" spans="4:88">
      <c r="D43" s="1182"/>
      <c r="E43" s="1182"/>
      <c r="F43" s="1183"/>
      <c r="G43" s="1186"/>
      <c r="H43" s="1185">
        <f t="shared" ref="H43:H45" si="14">F43*G43/1000</f>
        <v>0</v>
      </c>
      <c r="K43" s="1182" t="s">
        <v>2957</v>
      </c>
      <c r="L43" s="1182" t="s">
        <v>2941</v>
      </c>
      <c r="M43" s="1183"/>
      <c r="N43" s="1186"/>
      <c r="O43" s="1185">
        <f t="shared" si="10"/>
        <v>0</v>
      </c>
      <c r="R43" s="1182" t="s">
        <v>2957</v>
      </c>
      <c r="S43" s="1182" t="s">
        <v>2941</v>
      </c>
      <c r="T43" s="1183"/>
      <c r="U43" s="1186"/>
      <c r="V43" s="1185">
        <f t="shared" si="11"/>
        <v>0</v>
      </c>
      <c r="Y43" s="1182" t="s">
        <v>2957</v>
      </c>
      <c r="Z43" s="1182" t="s">
        <v>2941</v>
      </c>
      <c r="AA43" s="1183"/>
      <c r="AB43" s="1186"/>
      <c r="AC43" s="1185">
        <f t="shared" si="12"/>
        <v>0</v>
      </c>
      <c r="AF43" s="1182" t="s">
        <v>2957</v>
      </c>
      <c r="AG43" s="1182" t="s">
        <v>2941</v>
      </c>
      <c r="AH43" s="1183"/>
      <c r="AI43" s="1186"/>
      <c r="AJ43" s="1185">
        <f t="shared" si="13"/>
        <v>0</v>
      </c>
      <c r="BN43" s="260"/>
      <c r="BO43" s="261"/>
      <c r="BP43" s="261"/>
      <c r="BQ43" s="261"/>
      <c r="BR43" s="261"/>
      <c r="BS43" s="261"/>
      <c r="BT43" s="261"/>
      <c r="BU43" s="261"/>
      <c r="BV43" s="261"/>
      <c r="BW43" s="261"/>
      <c r="BX43" s="261"/>
      <c r="BY43" s="261"/>
      <c r="BZ43" s="261"/>
      <c r="CA43" s="261"/>
      <c r="CB43" s="261"/>
      <c r="CC43" s="261"/>
      <c r="CD43" s="261"/>
      <c r="CE43" s="261"/>
      <c r="CF43" s="261"/>
      <c r="CG43" s="261"/>
      <c r="CH43" s="261"/>
      <c r="CI43" s="261"/>
    </row>
    <row r="44" spans="4:88">
      <c r="D44" s="1182"/>
      <c r="E44" s="1182"/>
      <c r="F44" s="1183"/>
      <c r="G44" s="1186"/>
      <c r="H44" s="1185">
        <f>F44*G44/1000</f>
        <v>0</v>
      </c>
      <c r="K44" s="1182" t="s">
        <v>2958</v>
      </c>
      <c r="L44" s="1182" t="s">
        <v>2941</v>
      </c>
      <c r="M44" s="1183"/>
      <c r="N44" s="1186"/>
      <c r="O44" s="1185">
        <f t="shared" si="10"/>
        <v>0</v>
      </c>
      <c r="R44" s="1182" t="s">
        <v>2958</v>
      </c>
      <c r="S44" s="1182" t="s">
        <v>2941</v>
      </c>
      <c r="T44" s="1183"/>
      <c r="U44" s="1186"/>
      <c r="V44" s="1185">
        <f t="shared" si="11"/>
        <v>0</v>
      </c>
      <c r="Y44" s="1182" t="s">
        <v>2958</v>
      </c>
      <c r="Z44" s="1182" t="s">
        <v>2941</v>
      </c>
      <c r="AA44" s="1183"/>
      <c r="AB44" s="1186"/>
      <c r="AC44" s="1185">
        <f t="shared" si="12"/>
        <v>0</v>
      </c>
      <c r="AF44" s="1182" t="s">
        <v>2958</v>
      </c>
      <c r="AG44" s="1182" t="s">
        <v>2941</v>
      </c>
      <c r="AH44" s="1183"/>
      <c r="AI44" s="1186"/>
      <c r="AJ44" s="1185">
        <f t="shared" si="13"/>
        <v>0</v>
      </c>
      <c r="BN44" s="260"/>
      <c r="BO44" s="261"/>
      <c r="BP44" s="261"/>
      <c r="BQ44" s="261"/>
      <c r="BR44" s="261"/>
      <c r="BS44" s="261"/>
      <c r="BT44" s="261"/>
      <c r="BU44" s="261"/>
      <c r="BV44" s="261"/>
      <c r="BW44" s="261"/>
      <c r="BX44" s="261"/>
      <c r="BY44" s="261"/>
      <c r="BZ44" s="261"/>
      <c r="CA44" s="261"/>
      <c r="CB44" s="261"/>
      <c r="CC44" s="261"/>
      <c r="CD44" s="261"/>
      <c r="CE44" s="261"/>
      <c r="CF44" s="261"/>
      <c r="CG44" s="261"/>
      <c r="CH44" s="261"/>
      <c r="CI44" s="261"/>
    </row>
    <row r="45" spans="4:88">
      <c r="D45" s="1182"/>
      <c r="E45" s="1182"/>
      <c r="F45" s="1184"/>
      <c r="G45" s="1184"/>
      <c r="H45" s="1185">
        <f t="shared" si="14"/>
        <v>0</v>
      </c>
      <c r="K45" s="1182" t="s">
        <v>2942</v>
      </c>
      <c r="L45" s="1182" t="s">
        <v>2941</v>
      </c>
      <c r="M45" s="1184"/>
      <c r="N45" s="1184"/>
      <c r="O45" s="1185">
        <f t="shared" si="10"/>
        <v>0</v>
      </c>
      <c r="R45" s="1182" t="s">
        <v>2942</v>
      </c>
      <c r="S45" s="1182" t="s">
        <v>2941</v>
      </c>
      <c r="T45" s="1184"/>
      <c r="U45" s="1184"/>
      <c r="V45" s="1185">
        <f t="shared" si="11"/>
        <v>0</v>
      </c>
      <c r="Y45" s="1182" t="s">
        <v>2942</v>
      </c>
      <c r="Z45" s="1182" t="s">
        <v>2941</v>
      </c>
      <c r="AA45" s="1184"/>
      <c r="AB45" s="1184"/>
      <c r="AC45" s="1185">
        <f t="shared" si="12"/>
        <v>0</v>
      </c>
      <c r="AF45" s="1182" t="s">
        <v>2942</v>
      </c>
      <c r="AG45" s="1182" t="s">
        <v>2941</v>
      </c>
      <c r="AH45" s="1184"/>
      <c r="AI45" s="1184"/>
      <c r="AJ45" s="1185">
        <f t="shared" si="13"/>
        <v>0</v>
      </c>
      <c r="BN45" s="260"/>
      <c r="BO45" s="261"/>
      <c r="BP45" s="261"/>
      <c r="BQ45" s="261"/>
      <c r="BR45" s="261"/>
      <c r="BS45" s="261"/>
      <c r="BT45" s="261"/>
      <c r="BU45" s="261"/>
      <c r="BV45" s="261"/>
      <c r="BW45" s="261"/>
      <c r="BX45" s="261"/>
      <c r="BY45" s="261"/>
      <c r="BZ45" s="261"/>
      <c r="CA45" s="261"/>
      <c r="CB45" s="261"/>
      <c r="CC45" s="261"/>
      <c r="CD45" s="261"/>
      <c r="CE45" s="261"/>
      <c r="CF45" s="261"/>
      <c r="CG45" s="261"/>
      <c r="CH45" s="261"/>
      <c r="CI45" s="261"/>
    </row>
    <row r="46" spans="4:88">
      <c r="G46" s="266" t="s">
        <v>1648</v>
      </c>
      <c r="H46" s="1185">
        <f>SUM(H38:H45)</f>
        <v>0</v>
      </c>
      <c r="N46" s="266" t="s">
        <v>1648</v>
      </c>
      <c r="O46" s="1185">
        <f>SUM(O38:O45)</f>
        <v>0</v>
      </c>
      <c r="U46" s="266" t="s">
        <v>1648</v>
      </c>
      <c r="V46" s="1185">
        <f>SUM(V38:V45)</f>
        <v>0</v>
      </c>
      <c r="AB46" s="266" t="s">
        <v>1648</v>
      </c>
      <c r="AC46" s="1185">
        <f>SUM(AC38:AC45)</f>
        <v>0</v>
      </c>
      <c r="AI46" s="266" t="s">
        <v>1648</v>
      </c>
      <c r="AJ46" s="1185">
        <f>SUM(AJ38:AJ45)</f>
        <v>0</v>
      </c>
      <c r="BN46" s="260"/>
      <c r="BO46" s="261"/>
      <c r="BP46" s="261"/>
      <c r="BQ46" s="261"/>
      <c r="BR46" s="261"/>
      <c r="BS46" s="261"/>
      <c r="BT46" s="261"/>
      <c r="BU46" s="261"/>
      <c r="BV46" s="261"/>
      <c r="BW46" s="261"/>
      <c r="BX46" s="261"/>
      <c r="BY46" s="261"/>
      <c r="BZ46" s="261"/>
      <c r="CA46" s="261"/>
      <c r="CB46" s="261"/>
      <c r="CC46" s="261"/>
      <c r="CD46" s="261"/>
      <c r="CE46" s="261"/>
      <c r="CF46" s="261"/>
      <c r="CG46" s="261"/>
      <c r="CH46" s="261"/>
      <c r="CI46" s="261"/>
    </row>
    <row r="47" spans="4:88">
      <c r="G47" s="266" t="s">
        <v>2944</v>
      </c>
      <c r="H47" s="1700">
        <v>1608</v>
      </c>
      <c r="N47" s="266" t="s">
        <v>2944</v>
      </c>
      <c r="O47" s="1700">
        <v>1608</v>
      </c>
      <c r="U47" s="266" t="s">
        <v>2944</v>
      </c>
      <c r="V47" s="1700">
        <v>1608</v>
      </c>
      <c r="AB47" s="266" t="s">
        <v>2944</v>
      </c>
      <c r="AC47" s="1700">
        <v>1608</v>
      </c>
      <c r="AI47" s="266" t="s">
        <v>2944</v>
      </c>
      <c r="AJ47" s="1700">
        <v>1608</v>
      </c>
      <c r="BN47" s="260"/>
      <c r="BO47" s="261"/>
      <c r="BP47" s="261"/>
      <c r="BQ47" s="261"/>
      <c r="BR47" s="261"/>
      <c r="BS47" s="261"/>
      <c r="BT47" s="261"/>
      <c r="BU47" s="261"/>
      <c r="BV47" s="261"/>
      <c r="BW47" s="261"/>
      <c r="BX47" s="261"/>
      <c r="BY47" s="261"/>
      <c r="BZ47" s="261"/>
      <c r="CA47" s="261"/>
      <c r="CB47" s="261"/>
      <c r="CC47" s="261"/>
      <c r="CD47" s="261"/>
      <c r="CE47" s="261"/>
      <c r="CF47" s="261"/>
      <c r="CG47" s="261"/>
      <c r="CH47" s="261"/>
      <c r="CI47" s="261"/>
    </row>
    <row r="48" spans="4:88">
      <c r="G48" s="266" t="s">
        <v>2945</v>
      </c>
      <c r="H48" s="747">
        <f>H46/H47-1</f>
        <v>-1</v>
      </c>
      <c r="N48" s="266" t="s">
        <v>2945</v>
      </c>
      <c r="O48" s="747">
        <f>O46/O47-1</f>
        <v>-1</v>
      </c>
      <c r="U48" s="266" t="s">
        <v>2945</v>
      </c>
      <c r="V48" s="747">
        <f>V46/V47-1</f>
        <v>-1</v>
      </c>
      <c r="AB48" s="266" t="s">
        <v>2945</v>
      </c>
      <c r="AC48" s="747">
        <f>AC46/AC47-1</f>
        <v>-1</v>
      </c>
      <c r="AI48" s="266" t="s">
        <v>2945</v>
      </c>
      <c r="AJ48" s="747">
        <f>AJ46/AJ47-1</f>
        <v>-1</v>
      </c>
      <c r="BN48" s="260"/>
      <c r="BO48" s="261"/>
      <c r="BP48" s="261"/>
      <c r="BQ48" s="261"/>
      <c r="BR48" s="261"/>
      <c r="BS48" s="261"/>
      <c r="BT48" s="261"/>
      <c r="BU48" s="261"/>
      <c r="BV48" s="261"/>
      <c r="BW48" s="261"/>
      <c r="BX48" s="261"/>
      <c r="BY48" s="261"/>
      <c r="BZ48" s="261"/>
      <c r="CA48" s="261"/>
      <c r="CB48" s="261"/>
      <c r="CC48" s="261"/>
      <c r="CD48" s="261"/>
      <c r="CE48" s="261"/>
      <c r="CF48" s="261"/>
      <c r="CG48" s="261"/>
      <c r="CH48" s="261"/>
      <c r="CI48" s="261"/>
    </row>
    <row r="49" spans="4:88">
      <c r="BN49" s="260"/>
      <c r="BO49" s="260"/>
      <c r="BP49" s="261"/>
      <c r="BQ49" s="261"/>
      <c r="BR49" s="261"/>
      <c r="BS49" s="261"/>
      <c r="BT49" s="261"/>
      <c r="BU49" s="261"/>
      <c r="BV49" s="261"/>
      <c r="BW49" s="261"/>
      <c r="BX49" s="261"/>
      <c r="BY49" s="261"/>
      <c r="BZ49" s="261"/>
      <c r="CA49" s="261"/>
      <c r="CB49" s="261"/>
      <c r="CC49" s="261"/>
      <c r="CD49" s="261"/>
      <c r="CE49" s="261"/>
      <c r="CF49" s="261"/>
      <c r="CG49" s="261"/>
      <c r="CH49" s="261"/>
      <c r="CI49" s="261"/>
      <c r="CJ49" s="261"/>
    </row>
    <row r="50" spans="4:88">
      <c r="D50" s="267" t="s">
        <v>2959</v>
      </c>
      <c r="K50" s="267" t="s">
        <v>2960</v>
      </c>
      <c r="R50" s="267" t="s">
        <v>2961</v>
      </c>
      <c r="Y50" s="267" t="s">
        <v>2962</v>
      </c>
      <c r="AF50" s="267" t="s">
        <v>2963</v>
      </c>
      <c r="BN50" s="260"/>
      <c r="BO50" s="260"/>
      <c r="BP50" s="261"/>
      <c r="BQ50" s="261"/>
      <c r="BR50" s="261"/>
      <c r="BS50" s="261"/>
      <c r="BT50" s="261"/>
      <c r="BU50" s="261"/>
      <c r="BV50" s="261"/>
      <c r="BW50" s="261"/>
      <c r="BX50" s="261"/>
      <c r="BY50" s="261"/>
      <c r="BZ50" s="261"/>
      <c r="CA50" s="261"/>
      <c r="CB50" s="261"/>
      <c r="CC50" s="261"/>
      <c r="CD50" s="261"/>
      <c r="CE50" s="261"/>
      <c r="CF50" s="261"/>
      <c r="CG50" s="261"/>
      <c r="CH50" s="261"/>
      <c r="CI50" s="261"/>
      <c r="CJ50" s="261"/>
    </row>
    <row r="51" spans="4:88">
      <c r="BN51" s="260"/>
      <c r="BO51" s="260"/>
      <c r="BP51" s="261"/>
      <c r="BQ51" s="261"/>
      <c r="BR51" s="261"/>
      <c r="BS51" s="261"/>
      <c r="BT51" s="261"/>
      <c r="BU51" s="261"/>
      <c r="BV51" s="261"/>
      <c r="BW51" s="261"/>
      <c r="BX51" s="261"/>
      <c r="BY51" s="261"/>
      <c r="BZ51" s="261"/>
      <c r="CA51" s="261"/>
      <c r="CB51" s="261"/>
      <c r="CC51" s="261"/>
      <c r="CD51" s="261"/>
      <c r="CE51" s="261"/>
      <c r="CF51" s="261"/>
      <c r="CG51" s="261"/>
      <c r="CH51" s="261"/>
      <c r="CI51" s="261"/>
      <c r="CJ51" s="261"/>
    </row>
    <row r="52" spans="4:88">
      <c r="D52" s="262" t="s">
        <v>2964</v>
      </c>
      <c r="E52" s="262" t="s">
        <v>2965</v>
      </c>
      <c r="F52" s="262" t="s">
        <v>2966</v>
      </c>
      <c r="G52" s="262" t="s">
        <v>2967</v>
      </c>
      <c r="K52" s="262" t="s">
        <v>2964</v>
      </c>
      <c r="L52" s="262" t="s">
        <v>2965</v>
      </c>
      <c r="M52" s="262" t="s">
        <v>2966</v>
      </c>
      <c r="N52" s="262" t="s">
        <v>2967</v>
      </c>
      <c r="R52" s="262" t="s">
        <v>2964</v>
      </c>
      <c r="S52" s="262" t="s">
        <v>2965</v>
      </c>
      <c r="T52" s="262" t="s">
        <v>2966</v>
      </c>
      <c r="U52" s="262" t="s">
        <v>2967</v>
      </c>
      <c r="Y52" s="262" t="s">
        <v>2964</v>
      </c>
      <c r="Z52" s="262" t="s">
        <v>2965</v>
      </c>
      <c r="AA52" s="262" t="s">
        <v>2966</v>
      </c>
      <c r="AB52" s="262" t="s">
        <v>2967</v>
      </c>
      <c r="AF52" s="262" t="s">
        <v>2964</v>
      </c>
      <c r="AG52" s="262" t="s">
        <v>2965</v>
      </c>
      <c r="AH52" s="262" t="s">
        <v>2966</v>
      </c>
      <c r="AI52" s="262" t="s">
        <v>2967</v>
      </c>
      <c r="BN52" s="260"/>
      <c r="BO52" s="260"/>
      <c r="BP52" s="261"/>
      <c r="BQ52" s="261"/>
      <c r="BR52" s="261"/>
      <c r="BS52" s="261"/>
      <c r="BT52" s="261"/>
      <c r="BU52" s="261"/>
      <c r="BV52" s="261"/>
      <c r="BW52" s="261"/>
      <c r="BX52" s="261"/>
      <c r="BY52" s="261"/>
      <c r="BZ52" s="261"/>
      <c r="CA52" s="261"/>
      <c r="CB52" s="261"/>
      <c r="CC52" s="261"/>
      <c r="CD52" s="261"/>
      <c r="CE52" s="261"/>
      <c r="CF52" s="261"/>
      <c r="CG52" s="261"/>
      <c r="CH52" s="261"/>
      <c r="CI52" s="261"/>
      <c r="CJ52" s="261"/>
    </row>
    <row r="53" spans="4:88">
      <c r="D53" s="1183"/>
      <c r="E53" s="1183"/>
      <c r="F53" s="1188"/>
      <c r="G53" s="1189"/>
      <c r="K53" s="1183"/>
      <c r="L53" s="1188"/>
      <c r="M53" s="1188"/>
      <c r="N53" s="1189"/>
      <c r="R53" s="1183"/>
      <c r="S53" s="1183"/>
      <c r="T53" s="1183"/>
      <c r="U53" s="1189"/>
      <c r="Y53" s="1183"/>
      <c r="Z53" s="1183"/>
      <c r="AA53" s="1183"/>
      <c r="AB53" s="1189"/>
      <c r="AF53" s="1183"/>
      <c r="AG53" s="1183"/>
      <c r="AH53" s="1183"/>
      <c r="AI53" s="1189"/>
      <c r="BN53" s="260"/>
      <c r="BO53" s="260"/>
      <c r="BP53" s="261"/>
      <c r="BQ53" s="261"/>
      <c r="BR53" s="261"/>
      <c r="BS53" s="261"/>
      <c r="BT53" s="261"/>
      <c r="BU53" s="261"/>
      <c r="BV53" s="261"/>
      <c r="BW53" s="261"/>
      <c r="BX53" s="261"/>
      <c r="BY53" s="261"/>
      <c r="BZ53" s="261"/>
      <c r="CA53" s="261"/>
      <c r="CB53" s="261"/>
      <c r="CC53" s="261"/>
      <c r="CD53" s="261"/>
      <c r="CE53" s="261"/>
      <c r="CF53" s="261"/>
      <c r="CG53" s="261"/>
      <c r="CH53" s="261"/>
      <c r="CI53" s="261"/>
      <c r="CJ53" s="261"/>
    </row>
    <row r="54" spans="4:88">
      <c r="D54" s="1183"/>
      <c r="E54" s="1183"/>
      <c r="F54" s="1188"/>
      <c r="G54" s="1189"/>
      <c r="K54" s="1183"/>
      <c r="L54" s="1188"/>
      <c r="M54" s="1188"/>
      <c r="N54" s="1189"/>
      <c r="R54" s="1183"/>
      <c r="S54" s="1183"/>
      <c r="T54" s="1183"/>
      <c r="U54" s="1189"/>
      <c r="Y54" s="1183"/>
      <c r="Z54" s="1183"/>
      <c r="AA54" s="1183"/>
      <c r="AB54" s="1189"/>
      <c r="AF54" s="1183"/>
      <c r="AG54" s="1183"/>
      <c r="AH54" s="1183"/>
      <c r="AI54" s="1189"/>
      <c r="BN54" s="260"/>
      <c r="BO54" s="260"/>
      <c r="BP54" s="261"/>
      <c r="BQ54" s="261"/>
      <c r="BR54" s="261"/>
      <c r="BS54" s="261"/>
      <c r="BT54" s="261"/>
      <c r="BU54" s="261"/>
      <c r="BV54" s="261"/>
      <c r="BW54" s="261"/>
      <c r="BX54" s="261"/>
      <c r="BY54" s="261"/>
      <c r="BZ54" s="261"/>
      <c r="CA54" s="261"/>
      <c r="CB54" s="261"/>
      <c r="CC54" s="261"/>
      <c r="CD54" s="261"/>
      <c r="CE54" s="261"/>
      <c r="CF54" s="261"/>
      <c r="CG54" s="261"/>
      <c r="CH54" s="261"/>
      <c r="CI54" s="261"/>
      <c r="CJ54" s="261"/>
    </row>
    <row r="55" spans="4:88">
      <c r="D55" s="1183"/>
      <c r="E55" s="1183"/>
      <c r="F55" s="1188"/>
      <c r="G55" s="1189"/>
      <c r="K55" s="1183"/>
      <c r="L55" s="1188"/>
      <c r="M55" s="1188"/>
      <c r="N55" s="1189"/>
      <c r="R55" s="1183"/>
      <c r="S55" s="1183"/>
      <c r="T55" s="1183"/>
      <c r="U55" s="1189"/>
      <c r="Y55" s="1183"/>
      <c r="Z55" s="1183"/>
      <c r="AA55" s="1183"/>
      <c r="AB55" s="1189"/>
      <c r="AF55" s="1183"/>
      <c r="AG55" s="1183"/>
      <c r="AH55" s="1183"/>
      <c r="AI55" s="1189"/>
      <c r="BN55" s="260"/>
      <c r="BO55" s="260"/>
      <c r="BP55" s="261"/>
      <c r="BQ55" s="261"/>
      <c r="BR55" s="261"/>
      <c r="BS55" s="261"/>
      <c r="BT55" s="261"/>
      <c r="BU55" s="261"/>
      <c r="BV55" s="261"/>
      <c r="BW55" s="261"/>
      <c r="BX55" s="261"/>
      <c r="BY55" s="261"/>
      <c r="BZ55" s="261"/>
      <c r="CA55" s="261"/>
      <c r="CB55" s="261"/>
      <c r="CC55" s="261"/>
      <c r="CD55" s="261"/>
      <c r="CE55" s="261"/>
      <c r="CF55" s="261"/>
      <c r="CG55" s="261"/>
      <c r="CH55" s="261"/>
      <c r="CI55" s="261"/>
      <c r="CJ55" s="261"/>
    </row>
    <row r="56" spans="4:88">
      <c r="D56" s="1183"/>
      <c r="E56" s="1183"/>
      <c r="F56" s="1188"/>
      <c r="G56" s="1189"/>
      <c r="K56" s="1183"/>
      <c r="L56" s="1188"/>
      <c r="M56" s="1188"/>
      <c r="N56" s="1189"/>
      <c r="R56" s="1183"/>
      <c r="S56" s="1183"/>
      <c r="T56" s="1183"/>
      <c r="U56" s="1189"/>
      <c r="Y56" s="1183"/>
      <c r="Z56" s="1183"/>
      <c r="AA56" s="1183"/>
      <c r="AB56" s="1189"/>
      <c r="AF56" s="1183"/>
      <c r="AG56" s="1183"/>
      <c r="AH56" s="1183"/>
      <c r="AI56" s="1189"/>
      <c r="BN56" s="260"/>
      <c r="BO56" s="260"/>
      <c r="BP56" s="261"/>
      <c r="BQ56" s="261"/>
      <c r="BR56" s="261"/>
      <c r="BS56" s="261"/>
      <c r="BT56" s="261"/>
      <c r="BU56" s="261"/>
      <c r="BV56" s="261"/>
      <c r="BW56" s="261"/>
      <c r="BX56" s="261"/>
      <c r="BY56" s="261"/>
      <c r="BZ56" s="261"/>
      <c r="CA56" s="261"/>
      <c r="CB56" s="261"/>
      <c r="CC56" s="261"/>
      <c r="CD56" s="261"/>
      <c r="CE56" s="261"/>
      <c r="CF56" s="261"/>
      <c r="CG56" s="261"/>
      <c r="CH56" s="261"/>
      <c r="CI56" s="261"/>
      <c r="CJ56" s="261"/>
    </row>
    <row r="57" spans="4:88">
      <c r="D57" s="1183"/>
      <c r="E57" s="1183"/>
      <c r="F57" s="1188"/>
      <c r="G57" s="1189"/>
      <c r="K57" s="1183"/>
      <c r="L57" s="1188"/>
      <c r="M57" s="1188"/>
      <c r="N57" s="1189"/>
      <c r="R57" s="1183"/>
      <c r="S57" s="1183"/>
      <c r="T57" s="1183"/>
      <c r="U57" s="1189"/>
      <c r="Y57" s="1183"/>
      <c r="Z57" s="1183"/>
      <c r="AA57" s="1183"/>
      <c r="AB57" s="1189"/>
      <c r="AF57" s="1183"/>
      <c r="AG57" s="1183"/>
      <c r="AH57" s="1183"/>
      <c r="AI57" s="1189"/>
      <c r="BN57" s="260"/>
      <c r="BO57" s="260"/>
      <c r="BP57" s="261"/>
      <c r="BQ57" s="261"/>
      <c r="BR57" s="261"/>
      <c r="BS57" s="261"/>
      <c r="BT57" s="261"/>
      <c r="BU57" s="261"/>
      <c r="BV57" s="261"/>
      <c r="BW57" s="261"/>
      <c r="BX57" s="261"/>
      <c r="BY57" s="261"/>
      <c r="BZ57" s="261"/>
      <c r="CA57" s="261"/>
      <c r="CB57" s="261"/>
      <c r="CC57" s="261"/>
      <c r="CD57" s="261"/>
      <c r="CE57" s="261"/>
      <c r="CF57" s="261"/>
      <c r="CG57" s="261"/>
      <c r="CH57" s="261"/>
      <c r="CI57" s="261"/>
      <c r="CJ57" s="261"/>
    </row>
    <row r="58" spans="4:88">
      <c r="D58" s="1183"/>
      <c r="E58" s="1183"/>
      <c r="F58" s="1188"/>
      <c r="G58" s="1189"/>
      <c r="K58" s="1183"/>
      <c r="L58" s="1188"/>
      <c r="M58" s="1188"/>
      <c r="N58" s="1189"/>
      <c r="R58" s="1183"/>
      <c r="S58" s="1183"/>
      <c r="T58" s="1183"/>
      <c r="U58" s="1189"/>
      <c r="Y58" s="1183"/>
      <c r="Z58" s="1183"/>
      <c r="AA58" s="1183"/>
      <c r="AB58" s="1189"/>
      <c r="AF58" s="1183"/>
      <c r="AG58" s="1183"/>
      <c r="AH58" s="1183"/>
      <c r="AI58" s="1189"/>
      <c r="BN58" s="260"/>
      <c r="BO58" s="260"/>
      <c r="BP58" s="261"/>
      <c r="BQ58" s="261"/>
      <c r="BR58" s="261"/>
      <c r="BS58" s="261"/>
      <c r="BT58" s="261"/>
      <c r="BU58" s="261"/>
      <c r="BV58" s="261"/>
      <c r="BW58" s="261"/>
      <c r="BX58" s="261"/>
      <c r="BY58" s="261"/>
      <c r="BZ58" s="261"/>
      <c r="CA58" s="261"/>
      <c r="CB58" s="261"/>
      <c r="CC58" s="261"/>
      <c r="CD58" s="261"/>
      <c r="CE58" s="261"/>
      <c r="CF58" s="261"/>
      <c r="CG58" s="261"/>
      <c r="CH58" s="261"/>
      <c r="CI58" s="261"/>
      <c r="CJ58" s="261"/>
    </row>
    <row r="59" spans="4:88">
      <c r="D59" s="1183"/>
      <c r="E59" s="1183"/>
      <c r="F59" s="1188"/>
      <c r="G59" s="1189"/>
      <c r="K59" s="1183"/>
      <c r="L59" s="1188"/>
      <c r="M59" s="1188"/>
      <c r="N59" s="1189"/>
      <c r="R59" s="1183"/>
      <c r="S59" s="1183"/>
      <c r="T59" s="1183"/>
      <c r="U59" s="1189"/>
      <c r="Y59" s="1183"/>
      <c r="Z59" s="1183"/>
      <c r="AA59" s="1183"/>
      <c r="AB59" s="1189"/>
      <c r="AF59" s="1183"/>
      <c r="AG59" s="1183"/>
      <c r="AH59" s="1183"/>
      <c r="AI59" s="1189"/>
      <c r="BN59" s="260"/>
      <c r="BO59" s="260"/>
      <c r="BP59" s="261"/>
      <c r="BQ59" s="261"/>
      <c r="BR59" s="261"/>
      <c r="BS59" s="261"/>
      <c r="BT59" s="261"/>
      <c r="BU59" s="261"/>
      <c r="BV59" s="261"/>
      <c r="BW59" s="261"/>
      <c r="BX59" s="261"/>
      <c r="BY59" s="261"/>
      <c r="BZ59" s="261"/>
      <c r="CA59" s="261"/>
      <c r="CB59" s="261"/>
      <c r="CC59" s="261"/>
      <c r="CD59" s="261"/>
      <c r="CE59" s="261"/>
      <c r="CF59" s="261"/>
      <c r="CG59" s="261"/>
      <c r="CH59" s="261"/>
      <c r="CI59" s="261"/>
      <c r="CJ59" s="261"/>
    </row>
    <row r="60" spans="4:88">
      <c r="D60" s="1183"/>
      <c r="E60" s="1183"/>
      <c r="F60" s="1188"/>
      <c r="G60" s="1189"/>
      <c r="K60" s="1183"/>
      <c r="L60" s="1188"/>
      <c r="M60" s="1188"/>
      <c r="N60" s="1189"/>
      <c r="R60" s="1183"/>
      <c r="S60" s="1183"/>
      <c r="T60" s="1183"/>
      <c r="U60" s="1189"/>
      <c r="Y60" s="1183"/>
      <c r="Z60" s="1183"/>
      <c r="AA60" s="1183"/>
      <c r="AB60" s="1189"/>
      <c r="AF60" s="1183"/>
      <c r="AG60" s="1183"/>
      <c r="AH60" s="1183"/>
      <c r="AI60" s="1189"/>
      <c r="BN60" s="260"/>
      <c r="BO60" s="260"/>
      <c r="BP60" s="261"/>
      <c r="BQ60" s="261"/>
      <c r="BR60" s="261"/>
      <c r="BS60" s="261"/>
      <c r="BT60" s="261"/>
      <c r="BU60" s="261"/>
      <c r="BV60" s="261"/>
      <c r="BW60" s="261"/>
      <c r="BX60" s="261"/>
      <c r="BY60" s="261"/>
      <c r="BZ60" s="261"/>
      <c r="CA60" s="261"/>
      <c r="CB60" s="261"/>
      <c r="CC60" s="261"/>
      <c r="CD60" s="261"/>
      <c r="CE60" s="261"/>
      <c r="CF60" s="261"/>
      <c r="CG60" s="261"/>
      <c r="CH60" s="261"/>
      <c r="CI60" s="261"/>
      <c r="CJ60" s="261"/>
    </row>
    <row r="61" spans="4:88">
      <c r="D61" s="1183"/>
      <c r="E61" s="1183"/>
      <c r="F61" s="1188"/>
      <c r="G61" s="1189"/>
      <c r="K61" s="1183"/>
      <c r="L61" s="1188"/>
      <c r="M61" s="1188"/>
      <c r="N61" s="1189"/>
      <c r="R61" s="1183"/>
      <c r="S61" s="1183"/>
      <c r="T61" s="1183"/>
      <c r="U61" s="1189"/>
      <c r="Y61" s="1183"/>
      <c r="Z61" s="1183"/>
      <c r="AA61" s="1183"/>
      <c r="AB61" s="1189"/>
      <c r="AF61" s="1183"/>
      <c r="AG61" s="1183"/>
      <c r="AH61" s="1183"/>
      <c r="AI61" s="1189"/>
      <c r="BN61" s="260"/>
      <c r="BO61" s="260"/>
      <c r="BP61" s="261"/>
      <c r="BQ61" s="261"/>
      <c r="BR61" s="261"/>
      <c r="BS61" s="261"/>
      <c r="BT61" s="261"/>
      <c r="BU61" s="261"/>
      <c r="BV61" s="261"/>
      <c r="BW61" s="261"/>
      <c r="BX61" s="261"/>
      <c r="BY61" s="261"/>
      <c r="BZ61" s="261"/>
      <c r="CA61" s="261"/>
      <c r="CB61" s="261"/>
      <c r="CC61" s="261"/>
      <c r="CD61" s="261"/>
      <c r="CE61" s="261"/>
      <c r="CF61" s="261"/>
      <c r="CG61" s="261"/>
      <c r="CH61" s="261"/>
      <c r="CI61" s="261"/>
      <c r="CJ61" s="261"/>
    </row>
    <row r="62" spans="4:88">
      <c r="D62" s="1183"/>
      <c r="E62" s="1183"/>
      <c r="F62" s="1188"/>
      <c r="G62" s="1189"/>
      <c r="K62" s="1183"/>
      <c r="L62" s="1188"/>
      <c r="M62" s="1188"/>
      <c r="N62" s="1189"/>
      <c r="R62" s="1183"/>
      <c r="S62" s="1183"/>
      <c r="T62" s="1183"/>
      <c r="U62" s="1189"/>
      <c r="Y62" s="1183"/>
      <c r="Z62" s="1183"/>
      <c r="AA62" s="1183"/>
      <c r="AB62" s="1189"/>
      <c r="AF62" s="1183"/>
      <c r="AG62" s="1183"/>
      <c r="AH62" s="1183"/>
      <c r="AI62" s="1189"/>
      <c r="BN62" s="260"/>
      <c r="BO62" s="260"/>
      <c r="BP62" s="261"/>
      <c r="BQ62" s="261"/>
      <c r="BR62" s="261"/>
      <c r="BS62" s="261"/>
      <c r="BT62" s="261"/>
      <c r="BU62" s="261"/>
      <c r="BV62" s="261"/>
      <c r="BW62" s="261"/>
      <c r="BX62" s="261"/>
      <c r="BY62" s="261"/>
      <c r="BZ62" s="261"/>
      <c r="CA62" s="261"/>
      <c r="CB62" s="261"/>
      <c r="CC62" s="261"/>
      <c r="CD62" s="261"/>
      <c r="CE62" s="261"/>
      <c r="CF62" s="261"/>
      <c r="CG62" s="261"/>
      <c r="CH62" s="261"/>
      <c r="CI62" s="261"/>
      <c r="CJ62" s="261"/>
    </row>
    <row r="63" spans="4:88">
      <c r="D63" s="1183"/>
      <c r="E63" s="1183"/>
      <c r="F63" s="1188"/>
      <c r="G63" s="1189"/>
      <c r="K63" s="1183"/>
      <c r="L63" s="1188"/>
      <c r="M63" s="1188"/>
      <c r="N63" s="1189"/>
      <c r="R63" s="1183"/>
      <c r="S63" s="1183"/>
      <c r="T63" s="1183"/>
      <c r="U63" s="1189"/>
      <c r="Y63" s="1183"/>
      <c r="Z63" s="1183"/>
      <c r="AA63" s="1183"/>
      <c r="AB63" s="1189"/>
      <c r="AF63" s="1183"/>
      <c r="AG63" s="1183"/>
      <c r="AH63" s="1183"/>
      <c r="AI63" s="1189"/>
      <c r="BN63" s="260"/>
      <c r="BO63" s="260"/>
      <c r="BP63" s="261"/>
      <c r="BQ63" s="261"/>
      <c r="BR63" s="261"/>
      <c r="BS63" s="261"/>
      <c r="BT63" s="261"/>
      <c r="BU63" s="261"/>
      <c r="BV63" s="261"/>
      <c r="BW63" s="261"/>
      <c r="BX63" s="261"/>
      <c r="BY63" s="261"/>
      <c r="BZ63" s="261"/>
      <c r="CA63" s="261"/>
      <c r="CB63" s="261"/>
      <c r="CC63" s="261"/>
      <c r="CD63" s="261"/>
      <c r="CE63" s="261"/>
      <c r="CF63" s="261"/>
      <c r="CG63" s="261"/>
      <c r="CH63" s="261"/>
      <c r="CI63" s="261"/>
      <c r="CJ63" s="261"/>
    </row>
    <row r="64" spans="4:88">
      <c r="D64" s="1183"/>
      <c r="E64" s="1183"/>
      <c r="F64" s="1188"/>
      <c r="G64" s="1189"/>
      <c r="K64" s="1183"/>
      <c r="L64" s="1183"/>
      <c r="M64" s="1183"/>
      <c r="N64" s="1189"/>
      <c r="R64" s="1183"/>
      <c r="S64" s="1183"/>
      <c r="T64" s="1183"/>
      <c r="U64" s="1189"/>
      <c r="Y64" s="1183"/>
      <c r="Z64" s="1183"/>
      <c r="AA64" s="1183"/>
      <c r="AB64" s="1189"/>
      <c r="AF64" s="1183"/>
      <c r="AG64" s="1183"/>
      <c r="AH64" s="1183"/>
      <c r="AI64" s="1189"/>
      <c r="BN64" s="260"/>
      <c r="BO64" s="260"/>
      <c r="BP64" s="261"/>
      <c r="BQ64" s="261"/>
      <c r="BR64" s="261"/>
      <c r="BS64" s="261"/>
      <c r="BT64" s="261"/>
      <c r="BU64" s="261"/>
      <c r="BV64" s="261"/>
      <c r="BW64" s="261"/>
      <c r="BX64" s="261"/>
      <c r="BY64" s="261"/>
      <c r="BZ64" s="261"/>
      <c r="CA64" s="261"/>
      <c r="CB64" s="261"/>
      <c r="CC64" s="261"/>
      <c r="CD64" s="261"/>
      <c r="CE64" s="261"/>
      <c r="CF64" s="261"/>
      <c r="CG64" s="261"/>
      <c r="CH64" s="261"/>
      <c r="CI64" s="261"/>
      <c r="CJ64" s="261"/>
    </row>
    <row r="65" spans="4:88">
      <c r="D65" s="1183"/>
      <c r="E65" s="1183"/>
      <c r="F65" s="1188"/>
      <c r="G65" s="1189"/>
      <c r="K65" s="1183"/>
      <c r="L65" s="1183"/>
      <c r="M65" s="1183"/>
      <c r="N65" s="1189"/>
      <c r="R65" s="1183"/>
      <c r="S65" s="1183"/>
      <c r="T65" s="1183"/>
      <c r="U65" s="1189"/>
      <c r="Y65" s="1183"/>
      <c r="Z65" s="1183"/>
      <c r="AA65" s="1183"/>
      <c r="AB65" s="1189"/>
      <c r="AF65" s="1183"/>
      <c r="AG65" s="1183"/>
      <c r="AH65" s="1183"/>
      <c r="AI65" s="1189"/>
      <c r="BN65" s="260"/>
      <c r="BO65" s="260"/>
      <c r="BP65" s="261"/>
      <c r="BQ65" s="261"/>
      <c r="BR65" s="261"/>
      <c r="BS65" s="261"/>
      <c r="BT65" s="261"/>
      <c r="BU65" s="261"/>
      <c r="BV65" s="261"/>
      <c r="BW65" s="261"/>
      <c r="BX65" s="261"/>
      <c r="BY65" s="261"/>
      <c r="BZ65" s="261"/>
      <c r="CA65" s="261"/>
      <c r="CB65" s="261"/>
      <c r="CC65" s="261"/>
      <c r="CD65" s="261"/>
      <c r="CE65" s="261"/>
      <c r="CF65" s="261"/>
      <c r="CG65" s="261"/>
      <c r="CH65" s="261"/>
      <c r="CI65" s="261"/>
      <c r="CJ65" s="261"/>
    </row>
    <row r="66" spans="4:88">
      <c r="D66" s="1183"/>
      <c r="E66" s="1183"/>
      <c r="F66" s="1188"/>
      <c r="G66" s="1189"/>
      <c r="K66" s="1183"/>
      <c r="L66" s="1183"/>
      <c r="M66" s="1183"/>
      <c r="N66" s="1189"/>
      <c r="R66" s="1183"/>
      <c r="S66" s="1183"/>
      <c r="T66" s="1183"/>
      <c r="U66" s="1189"/>
      <c r="Y66" s="1183"/>
      <c r="Z66" s="1183"/>
      <c r="AA66" s="1183"/>
      <c r="AB66" s="1189"/>
      <c r="AF66" s="1183"/>
      <c r="AG66" s="1183"/>
      <c r="AH66" s="1183"/>
      <c r="AI66" s="1189"/>
      <c r="BN66" s="260"/>
      <c r="BO66" s="260"/>
      <c r="BP66" s="261"/>
      <c r="BQ66" s="261"/>
      <c r="BR66" s="261"/>
      <c r="BS66" s="261"/>
      <c r="BT66" s="261"/>
      <c r="BU66" s="261"/>
      <c r="BV66" s="261"/>
      <c r="BW66" s="261"/>
      <c r="BX66" s="261"/>
      <c r="BY66" s="261"/>
      <c r="BZ66" s="261"/>
      <c r="CA66" s="261"/>
      <c r="CB66" s="261"/>
      <c r="CC66" s="261"/>
      <c r="CD66" s="261"/>
      <c r="CE66" s="261"/>
      <c r="CF66" s="261"/>
      <c r="CG66" s="261"/>
      <c r="CH66" s="261"/>
      <c r="CI66" s="261"/>
      <c r="CJ66" s="261"/>
    </row>
    <row r="67" spans="4:88">
      <c r="D67" s="1183"/>
      <c r="E67" s="1183"/>
      <c r="F67" s="1188"/>
      <c r="G67" s="1189"/>
      <c r="K67" s="1183"/>
      <c r="L67" s="1183"/>
      <c r="M67" s="1183"/>
      <c r="N67" s="1189"/>
      <c r="R67" s="1183"/>
      <c r="S67" s="1183"/>
      <c r="T67" s="1183"/>
      <c r="U67" s="1189"/>
      <c r="Y67" s="1183"/>
      <c r="Z67" s="1183"/>
      <c r="AA67" s="1183"/>
      <c r="AB67" s="1189"/>
      <c r="AF67" s="1183"/>
      <c r="AG67" s="1183"/>
      <c r="AH67" s="1183"/>
      <c r="AI67" s="1189"/>
      <c r="BN67" s="260"/>
      <c r="BO67" s="260"/>
      <c r="BP67" s="261"/>
      <c r="BQ67" s="261"/>
      <c r="BR67" s="261"/>
      <c r="BS67" s="261"/>
      <c r="BT67" s="261"/>
      <c r="BU67" s="261"/>
      <c r="BV67" s="261"/>
      <c r="BW67" s="261"/>
      <c r="BX67" s="261"/>
      <c r="BY67" s="261"/>
      <c r="BZ67" s="261"/>
      <c r="CA67" s="261"/>
      <c r="CB67" s="261"/>
      <c r="CC67" s="261"/>
      <c r="CD67" s="261"/>
      <c r="CE67" s="261"/>
      <c r="CF67" s="261"/>
      <c r="CG67" s="261"/>
      <c r="CH67" s="261"/>
      <c r="CI67" s="261"/>
      <c r="CJ67" s="261"/>
    </row>
    <row r="68" spans="4:88">
      <c r="D68" s="1183"/>
      <c r="E68" s="1183"/>
      <c r="F68" s="1188"/>
      <c r="G68" s="1189"/>
      <c r="K68" s="1183"/>
      <c r="L68" s="1183"/>
      <c r="M68" s="1183"/>
      <c r="N68" s="1189"/>
      <c r="R68" s="1183"/>
      <c r="S68" s="1183"/>
      <c r="T68" s="1183"/>
      <c r="U68" s="1189"/>
      <c r="Y68" s="1183"/>
      <c r="Z68" s="1183"/>
      <c r="AA68" s="1183"/>
      <c r="AB68" s="1189"/>
      <c r="AF68" s="1183"/>
      <c r="AG68" s="1183"/>
      <c r="AH68" s="1183"/>
      <c r="AI68" s="1189"/>
      <c r="BN68" s="260"/>
      <c r="BO68" s="260"/>
      <c r="BP68" s="261"/>
      <c r="BQ68" s="261"/>
      <c r="BR68" s="261"/>
      <c r="BS68" s="261"/>
      <c r="BT68" s="261"/>
      <c r="BU68" s="261"/>
      <c r="BV68" s="261"/>
      <c r="BW68" s="261"/>
      <c r="BX68" s="261"/>
      <c r="BY68" s="261"/>
      <c r="BZ68" s="261"/>
      <c r="CA68" s="261"/>
      <c r="CB68" s="261"/>
      <c r="CC68" s="261"/>
      <c r="CD68" s="261"/>
      <c r="CE68" s="261"/>
      <c r="CF68" s="261"/>
      <c r="CG68" s="261"/>
      <c r="CH68" s="261"/>
      <c r="CI68" s="261"/>
      <c r="CJ68" s="261"/>
    </row>
    <row r="69" spans="4:88">
      <c r="D69" s="1183"/>
      <c r="E69" s="1183"/>
      <c r="F69" s="1188"/>
      <c r="G69" s="1189"/>
      <c r="K69" s="1183"/>
      <c r="L69" s="1183"/>
      <c r="M69" s="1183"/>
      <c r="N69" s="1189"/>
      <c r="R69" s="1183"/>
      <c r="S69" s="1183"/>
      <c r="T69" s="1183"/>
      <c r="U69" s="1189"/>
      <c r="Y69" s="1183"/>
      <c r="Z69" s="1183"/>
      <c r="AA69" s="1183"/>
      <c r="AB69" s="1189"/>
      <c r="AF69" s="1183"/>
      <c r="AG69" s="1183"/>
      <c r="AH69" s="1183"/>
      <c r="AI69" s="1189"/>
      <c r="BN69" s="260"/>
      <c r="BO69" s="260"/>
      <c r="BP69" s="261"/>
      <c r="BQ69" s="261"/>
      <c r="BR69" s="261"/>
      <c r="BS69" s="261"/>
      <c r="BT69" s="261"/>
      <c r="BU69" s="261"/>
      <c r="BV69" s="261"/>
      <c r="BW69" s="261"/>
      <c r="BX69" s="261"/>
      <c r="BY69" s="261"/>
      <c r="BZ69" s="261"/>
      <c r="CA69" s="261"/>
      <c r="CB69" s="261"/>
      <c r="CC69" s="261"/>
      <c r="CD69" s="261"/>
      <c r="CE69" s="261"/>
      <c r="CF69" s="261"/>
      <c r="CG69" s="261"/>
      <c r="CH69" s="261"/>
      <c r="CI69" s="261"/>
      <c r="CJ69" s="261"/>
    </row>
    <row r="70" spans="4:88">
      <c r="D70" s="1183"/>
      <c r="E70" s="1183"/>
      <c r="F70" s="1188"/>
      <c r="G70" s="1189"/>
      <c r="K70" s="1183"/>
      <c r="L70" s="1183"/>
      <c r="M70" s="1183"/>
      <c r="N70" s="1189"/>
      <c r="R70" s="1183"/>
      <c r="S70" s="1183"/>
      <c r="T70" s="1183"/>
      <c r="U70" s="1189"/>
      <c r="Y70" s="1183"/>
      <c r="Z70" s="1183"/>
      <c r="AA70" s="1183"/>
      <c r="AB70" s="1189"/>
      <c r="AF70" s="1183"/>
      <c r="AG70" s="1183"/>
      <c r="AH70" s="1183"/>
      <c r="AI70" s="1189"/>
      <c r="BN70" s="260"/>
      <c r="BO70" s="260"/>
      <c r="BP70" s="261"/>
      <c r="BQ70" s="261"/>
      <c r="BR70" s="261"/>
      <c r="BS70" s="261"/>
      <c r="BT70" s="261"/>
      <c r="BU70" s="261"/>
      <c r="BV70" s="261"/>
      <c r="BW70" s="261"/>
      <c r="BX70" s="261"/>
      <c r="BY70" s="261"/>
      <c r="BZ70" s="261"/>
      <c r="CA70" s="261"/>
      <c r="CB70" s="261"/>
      <c r="CC70" s="261"/>
      <c r="CD70" s="261"/>
      <c r="CE70" s="261"/>
      <c r="CF70" s="261"/>
      <c r="CG70" s="261"/>
      <c r="CH70" s="261"/>
      <c r="CI70" s="261"/>
      <c r="CJ70" s="261"/>
    </row>
    <row r="71" spans="4:88">
      <c r="D71" s="1183"/>
      <c r="E71" s="1183"/>
      <c r="F71" s="1188"/>
      <c r="G71" s="1189"/>
      <c r="K71" s="1183"/>
      <c r="L71" s="1183"/>
      <c r="M71" s="1183"/>
      <c r="N71" s="1189"/>
      <c r="R71" s="1183"/>
      <c r="S71" s="1183"/>
      <c r="T71" s="1183"/>
      <c r="U71" s="1189"/>
      <c r="Y71" s="1183"/>
      <c r="Z71" s="1183"/>
      <c r="AA71" s="1183"/>
      <c r="AB71" s="1189"/>
      <c r="AF71" s="1183"/>
      <c r="AG71" s="1183"/>
      <c r="AH71" s="1183"/>
      <c r="AI71" s="1189"/>
      <c r="BN71" s="260"/>
      <c r="BO71" s="260"/>
      <c r="BP71" s="261"/>
      <c r="BQ71" s="261"/>
      <c r="BR71" s="261"/>
      <c r="BS71" s="261"/>
      <c r="BT71" s="261"/>
      <c r="BU71" s="261"/>
      <c r="BV71" s="261"/>
      <c r="BW71" s="261"/>
      <c r="BX71" s="261"/>
      <c r="BY71" s="261"/>
      <c r="BZ71" s="261"/>
      <c r="CA71" s="261"/>
      <c r="CB71" s="261"/>
      <c r="CC71" s="261"/>
      <c r="CD71" s="261"/>
      <c r="CE71" s="261"/>
      <c r="CF71" s="261"/>
      <c r="CG71" s="261"/>
      <c r="CH71" s="261"/>
      <c r="CI71" s="261"/>
      <c r="CJ71" s="261"/>
    </row>
    <row r="72" spans="4:88">
      <c r="D72" s="1183"/>
      <c r="E72" s="1183"/>
      <c r="F72" s="1183"/>
      <c r="G72" s="1189"/>
      <c r="K72" s="1183"/>
      <c r="L72" s="1183"/>
      <c r="M72" s="1183"/>
      <c r="N72" s="1189"/>
      <c r="R72" s="1183"/>
      <c r="S72" s="1183"/>
      <c r="T72" s="1183"/>
      <c r="U72" s="1189"/>
      <c r="Y72" s="1183"/>
      <c r="Z72" s="1183"/>
      <c r="AA72" s="1183"/>
      <c r="AB72" s="1189"/>
      <c r="AF72" s="1183"/>
      <c r="AG72" s="1183"/>
      <c r="AH72" s="1183"/>
      <c r="AI72" s="1189"/>
      <c r="BN72" s="260"/>
      <c r="BO72" s="260"/>
      <c r="BP72" s="261"/>
      <c r="BQ72" s="261"/>
      <c r="BR72" s="261"/>
      <c r="BS72" s="261"/>
      <c r="BT72" s="261"/>
      <c r="BU72" s="261"/>
      <c r="BV72" s="261"/>
      <c r="BW72" s="261"/>
      <c r="BX72" s="261"/>
      <c r="BY72" s="261"/>
      <c r="BZ72" s="261"/>
      <c r="CA72" s="261"/>
      <c r="CB72" s="261"/>
      <c r="CC72" s="261"/>
      <c r="CD72" s="261"/>
      <c r="CE72" s="261"/>
      <c r="CF72" s="261"/>
      <c r="CG72" s="261"/>
      <c r="CH72" s="261"/>
      <c r="CI72" s="261"/>
      <c r="CJ72" s="261"/>
    </row>
    <row r="73" spans="4:88">
      <c r="D73" s="1183"/>
      <c r="E73" s="1183"/>
      <c r="F73" s="1183"/>
      <c r="G73" s="1189"/>
      <c r="K73" s="1183"/>
      <c r="L73" s="1183"/>
      <c r="M73" s="1183"/>
      <c r="N73" s="1189"/>
      <c r="R73" s="1183"/>
      <c r="S73" s="1183"/>
      <c r="T73" s="1183"/>
      <c r="U73" s="1189"/>
      <c r="Y73" s="1183"/>
      <c r="Z73" s="1183"/>
      <c r="AA73" s="1183"/>
      <c r="AB73" s="1189"/>
      <c r="AF73" s="1183"/>
      <c r="AG73" s="1183"/>
      <c r="AH73" s="1183"/>
      <c r="AI73" s="1189"/>
      <c r="BN73" s="260"/>
      <c r="BO73" s="260"/>
      <c r="BP73" s="261"/>
      <c r="BQ73" s="261"/>
      <c r="BR73" s="261"/>
      <c r="BS73" s="261"/>
      <c r="BT73" s="261"/>
      <c r="BU73" s="261"/>
      <c r="BV73" s="261"/>
      <c r="BW73" s="261"/>
      <c r="BX73" s="261"/>
      <c r="BY73" s="261"/>
      <c r="BZ73" s="261"/>
      <c r="CA73" s="261"/>
      <c r="CB73" s="261"/>
      <c r="CC73" s="261"/>
      <c r="CD73" s="261"/>
      <c r="CE73" s="261"/>
      <c r="CF73" s="261"/>
      <c r="CG73" s="261"/>
      <c r="CH73" s="261"/>
      <c r="CI73" s="261"/>
      <c r="CJ73" s="261"/>
    </row>
    <row r="74" spans="4:88">
      <c r="D74" s="1183"/>
      <c r="E74" s="1183"/>
      <c r="F74" s="1183"/>
      <c r="G74" s="1189"/>
      <c r="K74" s="1183"/>
      <c r="L74" s="1183"/>
      <c r="M74" s="1183"/>
      <c r="N74" s="1189"/>
      <c r="R74" s="1183"/>
      <c r="S74" s="1183"/>
      <c r="T74" s="1183"/>
      <c r="U74" s="1189"/>
      <c r="Y74" s="1183"/>
      <c r="Z74" s="1183"/>
      <c r="AA74" s="1183"/>
      <c r="AB74" s="1189"/>
      <c r="AF74" s="1183"/>
      <c r="AG74" s="1183"/>
      <c r="AH74" s="1183"/>
      <c r="AI74" s="1189"/>
      <c r="BN74" s="260"/>
      <c r="BO74" s="260"/>
      <c r="BP74" s="261"/>
      <c r="BQ74" s="261"/>
      <c r="BR74" s="261"/>
      <c r="BS74" s="261"/>
      <c r="BT74" s="261"/>
      <c r="BU74" s="261"/>
      <c r="BV74" s="261"/>
      <c r="BW74" s="261"/>
      <c r="BX74" s="261"/>
      <c r="BY74" s="261"/>
      <c r="BZ74" s="261"/>
      <c r="CA74" s="261"/>
      <c r="CB74" s="261"/>
      <c r="CC74" s="261"/>
      <c r="CD74" s="261"/>
      <c r="CE74" s="261"/>
      <c r="CF74" s="261"/>
      <c r="CG74" s="261"/>
      <c r="CH74" s="261"/>
      <c r="CI74" s="261"/>
      <c r="CJ74" s="261"/>
    </row>
    <row r="75" spans="4:88">
      <c r="D75" s="1183"/>
      <c r="E75" s="1183"/>
      <c r="F75" s="1183"/>
      <c r="G75" s="1189"/>
      <c r="K75" s="1183"/>
      <c r="L75" s="1183"/>
      <c r="M75" s="1183"/>
      <c r="N75" s="1189"/>
      <c r="R75" s="1183"/>
      <c r="S75" s="1183"/>
      <c r="T75" s="1183"/>
      <c r="U75" s="1189"/>
      <c r="Y75" s="1183"/>
      <c r="Z75" s="1183"/>
      <c r="AA75" s="1183"/>
      <c r="AB75" s="1189"/>
      <c r="AF75" s="1183"/>
      <c r="AG75" s="1183"/>
      <c r="AH75" s="1183"/>
      <c r="AI75" s="1189"/>
      <c r="BN75" s="260"/>
      <c r="BO75" s="260"/>
      <c r="BP75" s="261"/>
      <c r="BQ75" s="261"/>
      <c r="BR75" s="261"/>
      <c r="BS75" s="261"/>
      <c r="BT75" s="261"/>
      <c r="BU75" s="261"/>
      <c r="BV75" s="261"/>
      <c r="BW75" s="261"/>
      <c r="BX75" s="261"/>
      <c r="BY75" s="261"/>
      <c r="BZ75" s="261"/>
      <c r="CA75" s="261"/>
      <c r="CB75" s="261"/>
      <c r="CC75" s="261"/>
      <c r="CD75" s="261"/>
      <c r="CE75" s="261"/>
      <c r="CF75" s="261"/>
      <c r="CG75" s="261"/>
      <c r="CH75" s="261"/>
      <c r="CI75" s="261"/>
      <c r="CJ75" s="261"/>
    </row>
    <row r="76" spans="4:88">
      <c r="D76" s="1183"/>
      <c r="E76" s="1183"/>
      <c r="F76" s="1183"/>
      <c r="G76" s="1189"/>
      <c r="K76" s="1183"/>
      <c r="L76" s="1183"/>
      <c r="M76" s="1183"/>
      <c r="N76" s="1189"/>
      <c r="R76" s="1183"/>
      <c r="S76" s="1183"/>
      <c r="T76" s="1183"/>
      <c r="U76" s="1189"/>
      <c r="Y76" s="1183"/>
      <c r="Z76" s="1183"/>
      <c r="AA76" s="1183"/>
      <c r="AB76" s="1189"/>
      <c r="AF76" s="1183"/>
      <c r="AG76" s="1183"/>
      <c r="AH76" s="1183"/>
      <c r="AI76" s="1189"/>
      <c r="BN76" s="260"/>
      <c r="BO76" s="260"/>
      <c r="BP76" s="260"/>
      <c r="BQ76" s="261"/>
      <c r="BR76" s="261"/>
      <c r="BS76" s="261"/>
      <c r="BT76" s="261"/>
      <c r="BU76" s="261"/>
      <c r="BV76" s="261"/>
      <c r="BW76" s="261"/>
      <c r="BX76" s="261"/>
      <c r="BY76" s="261"/>
      <c r="BZ76" s="261"/>
      <c r="CA76" s="261"/>
      <c r="CB76" s="261"/>
      <c r="CC76" s="261"/>
      <c r="CD76" s="261"/>
      <c r="CE76" s="261"/>
      <c r="CF76" s="261"/>
      <c r="CG76" s="261"/>
      <c r="CH76" s="261"/>
      <c r="CI76" s="261"/>
      <c r="CJ76" s="261"/>
    </row>
    <row r="77" spans="4:88">
      <c r="D77" s="1183"/>
      <c r="E77" s="1183"/>
      <c r="F77" s="1183"/>
      <c r="G77" s="1189"/>
      <c r="K77" s="1183"/>
      <c r="L77" s="1183"/>
      <c r="M77" s="1183"/>
      <c r="N77" s="1189"/>
      <c r="R77" s="1183"/>
      <c r="S77" s="1183"/>
      <c r="T77" s="1183"/>
      <c r="U77" s="1189"/>
      <c r="X77" s="261"/>
      <c r="Y77" s="1183"/>
      <c r="Z77" s="1183"/>
      <c r="AA77" s="1183"/>
      <c r="AB77" s="1189"/>
      <c r="AE77" s="261"/>
      <c r="AF77" s="1183"/>
      <c r="AG77" s="1183"/>
      <c r="AH77" s="1183"/>
      <c r="AI77" s="1189"/>
      <c r="AL77" s="261"/>
      <c r="AM77" s="261"/>
      <c r="AN77" s="261"/>
      <c r="AO77" s="261"/>
      <c r="AP77" s="261"/>
      <c r="BN77" s="260"/>
      <c r="BO77" s="260"/>
      <c r="BP77" s="260"/>
      <c r="BQ77" s="260"/>
      <c r="BR77" s="260"/>
      <c r="BS77" s="260"/>
      <c r="BT77" s="260"/>
      <c r="BU77" s="260"/>
      <c r="BV77" s="260"/>
      <c r="BW77" s="260"/>
      <c r="BX77" s="260"/>
      <c r="BY77" s="260"/>
      <c r="BZ77" s="260"/>
      <c r="CA77" s="260"/>
      <c r="CB77" s="260"/>
      <c r="CC77" s="260"/>
      <c r="CD77" s="260"/>
      <c r="CE77" s="260"/>
      <c r="CF77" s="260"/>
      <c r="CG77" s="260"/>
    </row>
    <row r="78" spans="4:88">
      <c r="D78" s="1183"/>
      <c r="E78" s="1183"/>
      <c r="F78" s="1183"/>
      <c r="G78" s="1189"/>
      <c r="K78" s="1183"/>
      <c r="L78" s="1183"/>
      <c r="M78" s="1183"/>
      <c r="N78" s="1189"/>
      <c r="R78" s="1183"/>
      <c r="S78" s="1183"/>
      <c r="T78" s="1183"/>
      <c r="U78" s="1189"/>
      <c r="X78" s="261"/>
      <c r="Y78" s="1183"/>
      <c r="Z78" s="1183"/>
      <c r="AA78" s="1183"/>
      <c r="AB78" s="1189"/>
      <c r="AE78" s="261"/>
      <c r="AF78" s="1183"/>
      <c r="AG78" s="1183"/>
      <c r="AH78" s="1183"/>
      <c r="AI78" s="1189"/>
      <c r="AL78" s="261"/>
      <c r="AM78" s="261"/>
      <c r="AN78" s="261"/>
      <c r="AO78" s="261"/>
      <c r="AP78" s="261"/>
      <c r="BN78" s="260"/>
      <c r="BO78" s="260"/>
      <c r="BP78" s="260"/>
      <c r="BQ78" s="260"/>
      <c r="BR78" s="260"/>
      <c r="BS78" s="260"/>
      <c r="BT78" s="260"/>
      <c r="BU78" s="260"/>
      <c r="BV78" s="260"/>
      <c r="BW78" s="260"/>
      <c r="BX78" s="260"/>
      <c r="BY78" s="260"/>
      <c r="BZ78" s="260"/>
      <c r="CA78" s="260"/>
      <c r="CB78" s="260"/>
      <c r="CC78" s="260"/>
      <c r="CD78" s="260"/>
      <c r="CE78" s="260"/>
      <c r="CF78" s="260"/>
      <c r="CG78" s="260"/>
    </row>
    <row r="79" spans="4:88">
      <c r="D79" s="1183"/>
      <c r="E79" s="1183"/>
      <c r="F79" s="1183"/>
      <c r="G79" s="1189"/>
      <c r="K79" s="1183"/>
      <c r="L79" s="1183"/>
      <c r="M79" s="1183"/>
      <c r="N79" s="1189"/>
      <c r="R79" s="1183"/>
      <c r="S79" s="1183"/>
      <c r="T79" s="1183"/>
      <c r="U79" s="1189"/>
      <c r="X79" s="261"/>
      <c r="Y79" s="1183"/>
      <c r="Z79" s="1183"/>
      <c r="AA79" s="1183"/>
      <c r="AB79" s="1189"/>
      <c r="AE79" s="261"/>
      <c r="AF79" s="1183"/>
      <c r="AG79" s="1183"/>
      <c r="AH79" s="1183"/>
      <c r="AI79" s="1189"/>
      <c r="AL79" s="261"/>
      <c r="AM79" s="261"/>
      <c r="AN79" s="261"/>
      <c r="AO79" s="261"/>
      <c r="AP79" s="261"/>
      <c r="BN79" s="260"/>
      <c r="BO79" s="260"/>
      <c r="BP79" s="260"/>
      <c r="BQ79" s="260"/>
      <c r="BR79" s="260"/>
      <c r="BS79" s="260"/>
      <c r="BT79" s="260"/>
      <c r="BU79" s="260"/>
      <c r="BV79" s="260"/>
      <c r="BW79" s="260"/>
      <c r="BX79" s="260"/>
      <c r="BY79" s="260"/>
      <c r="BZ79" s="260"/>
      <c r="CA79" s="260"/>
      <c r="CB79" s="260"/>
      <c r="CC79" s="260"/>
      <c r="CD79" s="260"/>
      <c r="CE79" s="260"/>
      <c r="CF79" s="260"/>
      <c r="CG79" s="260"/>
    </row>
    <row r="80" spans="4:88">
      <c r="D80" s="268" t="s">
        <v>2969</v>
      </c>
      <c r="E80" s="1190">
        <f>SUM(E53:E79)</f>
        <v>0</v>
      </c>
      <c r="F80" s="268" t="s">
        <v>2970</v>
      </c>
      <c r="G80" s="1185">
        <f>SUMIF(G53:G79,"Yes",E53:E79)</f>
        <v>0</v>
      </c>
      <c r="K80" s="268" t="s">
        <v>2969</v>
      </c>
      <c r="L80" s="1185">
        <f>SUM(L53:L79)</f>
        <v>0</v>
      </c>
      <c r="M80" s="268" t="s">
        <v>2970</v>
      </c>
      <c r="N80" s="1185">
        <f>SUMIF(N53:N79,"Yes",L53:L79)</f>
        <v>0</v>
      </c>
      <c r="R80" s="268" t="s">
        <v>2969</v>
      </c>
      <c r="S80" s="1185">
        <f>SUM(S53:S79)</f>
        <v>0</v>
      </c>
      <c r="T80" s="268" t="s">
        <v>2970</v>
      </c>
      <c r="U80" s="1185">
        <f>SUMIF(U53:U79,"Yes",S53:S79)</f>
        <v>0</v>
      </c>
      <c r="X80" s="261"/>
      <c r="Y80" s="268" t="s">
        <v>2969</v>
      </c>
      <c r="Z80" s="1185">
        <f>SUM(Z53:Z79)</f>
        <v>0</v>
      </c>
      <c r="AA80" s="268" t="s">
        <v>2970</v>
      </c>
      <c r="AB80" s="1185">
        <f>SUMIF(AB53:AB79,"Yes",Z53:Z79)</f>
        <v>0</v>
      </c>
      <c r="AE80" s="261"/>
      <c r="AF80" s="268" t="s">
        <v>2969</v>
      </c>
      <c r="AG80" s="1185">
        <f>SUM(AG53:AG79)</f>
        <v>0</v>
      </c>
      <c r="AH80" s="268" t="s">
        <v>2970</v>
      </c>
      <c r="AI80" s="1185">
        <f>SUMIF(AI53:AI79,"Yes",AG53:AG79)</f>
        <v>0</v>
      </c>
      <c r="AL80" s="261"/>
      <c r="AM80" s="261"/>
      <c r="AN80" s="261"/>
      <c r="AO80" s="261"/>
      <c r="AP80" s="261"/>
      <c r="BN80" s="260"/>
      <c r="BO80" s="260"/>
      <c r="BP80" s="260"/>
      <c r="BQ80" s="260"/>
      <c r="BR80" s="260"/>
      <c r="BS80" s="260"/>
      <c r="BT80" s="260"/>
      <c r="BU80" s="260"/>
      <c r="BV80" s="260"/>
      <c r="BW80" s="260"/>
      <c r="BX80" s="260"/>
      <c r="BY80" s="260"/>
      <c r="BZ80" s="260"/>
      <c r="CA80" s="260"/>
      <c r="CB80" s="260"/>
      <c r="CC80" s="260"/>
      <c r="CD80" s="260"/>
      <c r="CE80" s="260"/>
      <c r="CF80" s="260"/>
      <c r="CG80" s="260"/>
    </row>
    <row r="81" spans="4:88" ht="15">
      <c r="D81" s="268" t="s">
        <v>2971</v>
      </c>
      <c r="E81" s="1191" t="e">
        <f>G80/E80</f>
        <v>#DIV/0!</v>
      </c>
      <c r="F81" s="268"/>
      <c r="K81" s="268" t="s">
        <v>2971</v>
      </c>
      <c r="L81" s="1191" t="e">
        <f>N80/L80</f>
        <v>#DIV/0!</v>
      </c>
      <c r="M81" s="268"/>
      <c r="R81" s="268" t="s">
        <v>2971</v>
      </c>
      <c r="S81" s="1191" t="e">
        <f>U80/S80</f>
        <v>#DIV/0!</v>
      </c>
      <c r="T81" s="268"/>
      <c r="X81" s="261"/>
      <c r="Y81" s="268" t="s">
        <v>2971</v>
      </c>
      <c r="Z81" s="1191" t="e">
        <f>AB80/Z80</f>
        <v>#DIV/0!</v>
      </c>
      <c r="AA81" s="268"/>
      <c r="AE81" s="261"/>
      <c r="AF81" s="268" t="s">
        <v>2971</v>
      </c>
      <c r="AG81" s="1191" t="e">
        <f>AI80/AG80</f>
        <v>#DIV/0!</v>
      </c>
      <c r="AH81" s="268"/>
      <c r="AL81" s="261"/>
      <c r="AM81" s="261"/>
      <c r="AN81" s="261"/>
      <c r="AO81" s="261"/>
      <c r="AP81" s="261"/>
      <c r="BN81" s="260"/>
      <c r="BO81" s="260"/>
      <c r="BP81" s="260"/>
      <c r="BQ81" s="260"/>
      <c r="BR81" s="260"/>
      <c r="BS81" s="260"/>
      <c r="BT81" s="260"/>
      <c r="BU81" s="260"/>
      <c r="BV81" s="260"/>
      <c r="BW81" s="260"/>
      <c r="BX81" s="260"/>
      <c r="BY81" s="260"/>
      <c r="BZ81" s="260"/>
      <c r="CA81" s="260"/>
      <c r="CB81" s="260"/>
      <c r="CC81" s="260"/>
      <c r="CD81" s="260"/>
      <c r="CE81" s="260"/>
      <c r="CF81" s="260"/>
      <c r="CG81" s="260"/>
    </row>
    <row r="82" spans="4:88">
      <c r="D82" s="268" t="s">
        <v>2972</v>
      </c>
      <c r="E82" s="1190">
        <f>E80+E117</f>
        <v>0</v>
      </c>
      <c r="K82" s="268" t="s">
        <v>2972</v>
      </c>
      <c r="L82" s="1185">
        <f>L80+L117</f>
        <v>0</v>
      </c>
      <c r="R82" s="268" t="s">
        <v>2972</v>
      </c>
      <c r="S82" s="1185">
        <f>S80+S117</f>
        <v>0</v>
      </c>
      <c r="X82" s="261"/>
      <c r="Y82" s="268" t="s">
        <v>2972</v>
      </c>
      <c r="Z82" s="1185">
        <f>Z80+Z117</f>
        <v>0</v>
      </c>
      <c r="AE82" s="261"/>
      <c r="AF82" s="268" t="s">
        <v>2972</v>
      </c>
      <c r="AG82" s="1185">
        <f>AG80+AG117</f>
        <v>0</v>
      </c>
      <c r="AL82" s="261"/>
      <c r="AM82" s="261"/>
      <c r="AN82" s="261"/>
      <c r="AO82" s="261"/>
      <c r="AP82" s="261"/>
      <c r="BN82" s="260"/>
      <c r="BO82" s="260"/>
      <c r="BP82" s="260"/>
      <c r="BQ82" s="260"/>
      <c r="BR82" s="260"/>
      <c r="BS82" s="260"/>
      <c r="BT82" s="260"/>
      <c r="BU82" s="260"/>
      <c r="BV82" s="260"/>
      <c r="BW82" s="260"/>
      <c r="BX82" s="260"/>
      <c r="BY82" s="260"/>
      <c r="BZ82" s="260"/>
      <c r="CA82" s="260"/>
      <c r="CB82" s="260"/>
      <c r="CC82" s="260"/>
      <c r="CD82" s="260"/>
      <c r="CE82" s="260"/>
      <c r="CF82" s="260"/>
      <c r="CG82" s="260"/>
    </row>
    <row r="83" spans="4:88">
      <c r="D83" s="268" t="s">
        <v>2973</v>
      </c>
      <c r="E83" s="1192" t="e">
        <f>E80/E82</f>
        <v>#DIV/0!</v>
      </c>
      <c r="K83" s="268" t="s">
        <v>2973</v>
      </c>
      <c r="L83" s="1192" t="e">
        <f>L80/L82</f>
        <v>#DIV/0!</v>
      </c>
      <c r="R83" s="268" t="s">
        <v>2973</v>
      </c>
      <c r="S83" s="1192" t="e">
        <f>S80/S82</f>
        <v>#DIV/0!</v>
      </c>
      <c r="X83" s="261"/>
      <c r="Y83" s="268" t="s">
        <v>2973</v>
      </c>
      <c r="Z83" s="1192" t="e">
        <f>Z80/Z82</f>
        <v>#DIV/0!</v>
      </c>
      <c r="AE83" s="261"/>
      <c r="AF83" s="268" t="s">
        <v>2973</v>
      </c>
      <c r="AG83" s="1192" t="e">
        <f>AG80/AG82</f>
        <v>#DIV/0!</v>
      </c>
      <c r="AL83" s="261"/>
      <c r="AM83" s="261"/>
      <c r="AN83" s="261"/>
      <c r="AO83" s="261"/>
      <c r="AP83" s="261"/>
      <c r="BN83" s="260"/>
      <c r="BO83" s="260"/>
      <c r="BP83" s="260"/>
      <c r="BQ83" s="260"/>
      <c r="BR83" s="260"/>
      <c r="BS83" s="260"/>
      <c r="BT83" s="260"/>
      <c r="BU83" s="260"/>
      <c r="BV83" s="260"/>
      <c r="BW83" s="260"/>
      <c r="BX83" s="260"/>
      <c r="BY83" s="260"/>
      <c r="BZ83" s="260"/>
      <c r="CA83" s="260"/>
      <c r="CB83" s="260"/>
      <c r="CC83" s="260"/>
      <c r="CD83" s="260"/>
      <c r="CE83" s="260"/>
      <c r="CF83" s="260"/>
      <c r="CG83" s="260"/>
    </row>
    <row r="84" spans="4:88">
      <c r="D84" s="266" t="s">
        <v>2974</v>
      </c>
      <c r="E84" s="752" t="e">
        <f>E83*E81+(1-E83)*E118</f>
        <v>#DIV/0!</v>
      </c>
      <c r="K84" s="266" t="s">
        <v>2974</v>
      </c>
      <c r="L84" s="752" t="e">
        <f>L83*L81+(1-L83)*L118</f>
        <v>#DIV/0!</v>
      </c>
      <c r="R84" s="266" t="s">
        <v>2974</v>
      </c>
      <c r="S84" s="752" t="e">
        <f>S83*S81+(1-S83)*S118</f>
        <v>#DIV/0!</v>
      </c>
      <c r="X84" s="261"/>
      <c r="Y84" s="266" t="s">
        <v>2974</v>
      </c>
      <c r="Z84" s="752" t="e">
        <f>Z83*Z81+(1-Z83)*Z118</f>
        <v>#DIV/0!</v>
      </c>
      <c r="AE84" s="261"/>
      <c r="AF84" s="266" t="s">
        <v>2974</v>
      </c>
      <c r="AG84" s="752" t="e">
        <f>AG83*AG81+(1-AG83)*AG118</f>
        <v>#DIV/0!</v>
      </c>
      <c r="AL84" s="261"/>
      <c r="AM84" s="261"/>
      <c r="AN84" s="261"/>
      <c r="AO84" s="261"/>
      <c r="AP84" s="261"/>
      <c r="BN84" s="260"/>
      <c r="BO84" s="260"/>
      <c r="BP84" s="260"/>
      <c r="BQ84" s="260"/>
      <c r="BR84" s="260"/>
      <c r="BS84" s="260"/>
      <c r="BT84" s="260"/>
      <c r="BU84" s="260"/>
      <c r="BV84" s="260"/>
      <c r="BW84" s="260"/>
      <c r="BX84" s="260"/>
      <c r="BY84" s="260"/>
      <c r="BZ84" s="260"/>
      <c r="CA84" s="260"/>
      <c r="CB84" s="260"/>
      <c r="CC84" s="260"/>
      <c r="CD84" s="260"/>
      <c r="CE84" s="260"/>
      <c r="CF84" s="260"/>
      <c r="CG84" s="260"/>
    </row>
    <row r="85" spans="4:88">
      <c r="T85" s="269"/>
      <c r="U85" s="269"/>
      <c r="V85" s="269"/>
      <c r="W85" s="261"/>
      <c r="X85" s="261"/>
      <c r="Y85" s="261"/>
      <c r="Z85" s="261"/>
      <c r="AA85" s="261"/>
      <c r="AB85" s="261"/>
      <c r="AC85" s="261"/>
      <c r="AD85" s="261"/>
      <c r="AE85" s="261"/>
      <c r="AF85" s="261"/>
      <c r="AG85" s="261"/>
      <c r="AH85" s="261"/>
      <c r="AI85" s="261"/>
      <c r="AJ85" s="261"/>
      <c r="AK85" s="261"/>
      <c r="AL85" s="261"/>
      <c r="AM85" s="261"/>
      <c r="AN85" s="261"/>
      <c r="AO85" s="261"/>
      <c r="AP85" s="261"/>
      <c r="BN85" s="260"/>
      <c r="BO85" s="260"/>
      <c r="BP85" s="260"/>
      <c r="BQ85" s="260"/>
      <c r="BR85" s="260"/>
      <c r="BS85" s="260"/>
      <c r="BT85" s="260"/>
      <c r="BU85" s="260"/>
      <c r="BV85" s="260"/>
      <c r="BW85" s="260"/>
      <c r="BX85" s="260"/>
      <c r="BY85" s="260"/>
      <c r="BZ85" s="260"/>
      <c r="CA85" s="260"/>
      <c r="CB85" s="260"/>
      <c r="CC85" s="260"/>
      <c r="CD85" s="260"/>
      <c r="CE85" s="260"/>
      <c r="CF85" s="260"/>
      <c r="CG85" s="260"/>
    </row>
    <row r="86" spans="4:88">
      <c r="T86" s="269"/>
      <c r="U86" s="269"/>
      <c r="V86" s="269"/>
      <c r="W86" s="261"/>
      <c r="X86" s="261"/>
      <c r="Y86" s="261"/>
      <c r="Z86" s="261"/>
      <c r="AA86" s="261"/>
      <c r="AB86" s="261"/>
      <c r="AC86" s="261"/>
      <c r="AD86" s="261"/>
      <c r="AE86" s="261"/>
      <c r="AF86" s="261"/>
      <c r="AG86" s="261"/>
      <c r="AH86" s="261"/>
      <c r="AI86" s="261"/>
      <c r="AJ86" s="261"/>
      <c r="AK86" s="261"/>
      <c r="AL86" s="261"/>
      <c r="AM86" s="261"/>
      <c r="AN86" s="261"/>
      <c r="AO86" s="261"/>
      <c r="AP86" s="261"/>
      <c r="BN86" s="260"/>
      <c r="BO86" s="260"/>
      <c r="BP86" s="260"/>
      <c r="BQ86" s="260"/>
      <c r="BR86" s="260"/>
      <c r="BS86" s="260"/>
      <c r="BT86" s="260"/>
      <c r="BU86" s="260"/>
      <c r="BV86" s="260"/>
      <c r="BW86" s="260"/>
      <c r="BX86" s="260"/>
      <c r="BY86" s="260"/>
      <c r="BZ86" s="260"/>
      <c r="CA86" s="260"/>
      <c r="CB86" s="260"/>
      <c r="CC86" s="260"/>
      <c r="CD86" s="260"/>
      <c r="CE86" s="260"/>
      <c r="CF86" s="260"/>
      <c r="CG86" s="260"/>
    </row>
    <row r="87" spans="4:88">
      <c r="D87" s="267" t="s">
        <v>2975</v>
      </c>
      <c r="K87" s="267" t="s">
        <v>2976</v>
      </c>
      <c r="R87" s="267" t="s">
        <v>2977</v>
      </c>
      <c r="Y87" s="267" t="s">
        <v>2978</v>
      </c>
      <c r="AF87" s="267" t="s">
        <v>2979</v>
      </c>
      <c r="BN87" s="260"/>
      <c r="BO87" s="260"/>
      <c r="BP87" s="261"/>
      <c r="BQ87" s="261"/>
      <c r="BR87" s="261"/>
      <c r="BS87" s="261"/>
      <c r="BT87" s="261"/>
      <c r="BU87" s="261"/>
      <c r="BV87" s="261"/>
      <c r="BW87" s="261"/>
      <c r="BX87" s="261"/>
      <c r="BY87" s="261"/>
      <c r="BZ87" s="261"/>
      <c r="CA87" s="261"/>
      <c r="CB87" s="261"/>
      <c r="CC87" s="261"/>
      <c r="CD87" s="261"/>
      <c r="CE87" s="261"/>
      <c r="CF87" s="261"/>
      <c r="CG87" s="261"/>
      <c r="CH87" s="261"/>
      <c r="CI87" s="261"/>
      <c r="CJ87" s="261"/>
    </row>
    <row r="88" spans="4:88">
      <c r="BN88" s="260"/>
      <c r="BO88" s="260"/>
      <c r="BP88" s="261"/>
      <c r="BQ88" s="261"/>
      <c r="BR88" s="261"/>
      <c r="BS88" s="261"/>
      <c r="BT88" s="261"/>
      <c r="BU88" s="261"/>
      <c r="BV88" s="261"/>
      <c r="BW88" s="261"/>
      <c r="BX88" s="261"/>
      <c r="BY88" s="261"/>
      <c r="BZ88" s="261"/>
      <c r="CA88" s="261"/>
      <c r="CB88" s="261"/>
      <c r="CC88" s="261"/>
      <c r="CD88" s="261"/>
      <c r="CE88" s="261"/>
      <c r="CF88" s="261"/>
      <c r="CG88" s="261"/>
      <c r="CH88" s="261"/>
      <c r="CI88" s="261"/>
      <c r="CJ88" s="261"/>
    </row>
    <row r="89" spans="4:88">
      <c r="D89" s="262" t="s">
        <v>2964</v>
      </c>
      <c r="E89" s="262" t="s">
        <v>2965</v>
      </c>
      <c r="F89" s="262" t="s">
        <v>2966</v>
      </c>
      <c r="G89" s="262" t="s">
        <v>2967</v>
      </c>
      <c r="K89" s="262" t="s">
        <v>2964</v>
      </c>
      <c r="L89" s="262" t="s">
        <v>2965</v>
      </c>
      <c r="M89" s="262" t="s">
        <v>2966</v>
      </c>
      <c r="N89" s="262" t="s">
        <v>2967</v>
      </c>
      <c r="O89" s="262" t="s">
        <v>2937</v>
      </c>
      <c r="P89" s="262" t="s">
        <v>1439</v>
      </c>
      <c r="R89" s="262" t="s">
        <v>2964</v>
      </c>
      <c r="S89" s="262" t="s">
        <v>2965</v>
      </c>
      <c r="T89" s="262" t="s">
        <v>2966</v>
      </c>
      <c r="U89" s="262" t="s">
        <v>2967</v>
      </c>
      <c r="V89" s="262" t="s">
        <v>2937</v>
      </c>
      <c r="W89" s="262" t="s">
        <v>1439</v>
      </c>
      <c r="Y89" s="262" t="s">
        <v>2964</v>
      </c>
      <c r="Z89" s="262" t="s">
        <v>2965</v>
      </c>
      <c r="AA89" s="262" t="s">
        <v>2966</v>
      </c>
      <c r="AB89" s="262" t="s">
        <v>2967</v>
      </c>
      <c r="AC89" s="262" t="s">
        <v>2937</v>
      </c>
      <c r="AD89" s="262" t="s">
        <v>1439</v>
      </c>
      <c r="AF89" s="262" t="s">
        <v>2964</v>
      </c>
      <c r="AG89" s="262" t="s">
        <v>2965</v>
      </c>
      <c r="AH89" s="262" t="s">
        <v>2966</v>
      </c>
      <c r="AI89" s="262" t="s">
        <v>2967</v>
      </c>
      <c r="AJ89" s="262" t="s">
        <v>2937</v>
      </c>
      <c r="AK89" s="262" t="s">
        <v>1439</v>
      </c>
      <c r="BN89" s="260"/>
      <c r="BO89" s="260"/>
      <c r="BP89" s="261"/>
      <c r="BQ89" s="261"/>
      <c r="BR89" s="261"/>
      <c r="BS89" s="261"/>
      <c r="BT89" s="261"/>
      <c r="BU89" s="261"/>
      <c r="BV89" s="261"/>
      <c r="BW89" s="261"/>
      <c r="BX89" s="261"/>
      <c r="BY89" s="261"/>
      <c r="BZ89" s="261"/>
      <c r="CA89" s="261"/>
      <c r="CB89" s="261"/>
      <c r="CC89" s="261"/>
      <c r="CD89" s="261"/>
      <c r="CE89" s="261"/>
      <c r="CF89" s="261"/>
      <c r="CG89" s="261"/>
      <c r="CH89" s="261"/>
      <c r="CI89" s="261"/>
      <c r="CJ89" s="261"/>
    </row>
    <row r="90" spans="4:88">
      <c r="D90" s="1183"/>
      <c r="E90" s="1188"/>
      <c r="F90" s="1188"/>
      <c r="G90" s="1189"/>
      <c r="K90" s="1188"/>
      <c r="L90" s="1188"/>
      <c r="M90" s="1188"/>
      <c r="N90" s="1189"/>
      <c r="O90" s="1188">
        <v>0.44620410842031699</v>
      </c>
      <c r="P90" s="1185">
        <f>O90*L90</f>
        <v>0</v>
      </c>
      <c r="R90" s="1183"/>
      <c r="S90" s="1183"/>
      <c r="T90" s="1183"/>
      <c r="U90" s="1189"/>
      <c r="V90" s="1183"/>
      <c r="W90" s="1185">
        <f>V90*S90</f>
        <v>0</v>
      </c>
      <c r="Y90" s="1183"/>
      <c r="Z90" s="1183"/>
      <c r="AA90" s="1183"/>
      <c r="AB90" s="1189"/>
      <c r="AC90" s="1183"/>
      <c r="AD90" s="1185">
        <f>AC90*Z90</f>
        <v>0</v>
      </c>
      <c r="AF90" s="1183"/>
      <c r="AG90" s="1183"/>
      <c r="AH90" s="1183"/>
      <c r="AI90" s="1189"/>
      <c r="AJ90" s="1183"/>
      <c r="AK90" s="1185">
        <f>AJ90*AG90</f>
        <v>0</v>
      </c>
      <c r="BN90" s="260"/>
      <c r="BO90" s="260"/>
      <c r="BP90" s="261"/>
      <c r="BQ90" s="261"/>
      <c r="BR90" s="261"/>
      <c r="BS90" s="261"/>
      <c r="BT90" s="261"/>
      <c r="BU90" s="261"/>
      <c r="BV90" s="261"/>
      <c r="BW90" s="261"/>
      <c r="BX90" s="261"/>
      <c r="BY90" s="261"/>
      <c r="BZ90" s="261"/>
      <c r="CA90" s="261"/>
      <c r="CB90" s="261"/>
      <c r="CC90" s="261"/>
      <c r="CD90" s="261"/>
      <c r="CE90" s="261"/>
      <c r="CF90" s="261"/>
      <c r="CG90" s="261"/>
      <c r="CH90" s="261"/>
      <c r="CI90" s="261"/>
      <c r="CJ90" s="261"/>
    </row>
    <row r="91" spans="4:88">
      <c r="D91" s="1183"/>
      <c r="E91" s="1188"/>
      <c r="F91" s="1188"/>
      <c r="G91" s="1189"/>
      <c r="K91" s="1188"/>
      <c r="L91" s="1188"/>
      <c r="M91" s="1188"/>
      <c r="N91" s="1189"/>
      <c r="O91" s="1188">
        <v>2.128E-2</v>
      </c>
      <c r="P91" s="1185">
        <f t="shared" ref="P91:P116" si="15">O91*L91</f>
        <v>0</v>
      </c>
      <c r="R91" s="1183"/>
      <c r="S91" s="1183"/>
      <c r="T91" s="1183"/>
      <c r="U91" s="1189"/>
      <c r="V91" s="1183"/>
      <c r="W91" s="1185">
        <f t="shared" ref="W91:W116" si="16">V91*S91</f>
        <v>0</v>
      </c>
      <c r="Y91" s="1183"/>
      <c r="Z91" s="1183"/>
      <c r="AA91" s="1183"/>
      <c r="AB91" s="1189"/>
      <c r="AC91" s="1183"/>
      <c r="AD91" s="1185">
        <f t="shared" ref="AD91:AD116" si="17">AC91*Z91</f>
        <v>0</v>
      </c>
      <c r="AF91" s="1183"/>
      <c r="AG91" s="1183"/>
      <c r="AH91" s="1183"/>
      <c r="AI91" s="1189"/>
      <c r="AJ91" s="1183"/>
      <c r="AK91" s="1185">
        <f t="shared" ref="AK91:AK116" si="18">AJ91*AG91</f>
        <v>0</v>
      </c>
      <c r="BN91" s="260"/>
      <c r="BO91" s="260"/>
      <c r="BP91" s="261"/>
      <c r="BQ91" s="261"/>
      <c r="BR91" s="261"/>
      <c r="BS91" s="261"/>
      <c r="BT91" s="261"/>
      <c r="BU91" s="261"/>
      <c r="BV91" s="261"/>
      <c r="BW91" s="261"/>
      <c r="BX91" s="261"/>
      <c r="BY91" s="261"/>
      <c r="BZ91" s="261"/>
      <c r="CA91" s="261"/>
      <c r="CB91" s="261"/>
      <c r="CC91" s="261"/>
      <c r="CD91" s="261"/>
      <c r="CE91" s="261"/>
      <c r="CF91" s="261"/>
      <c r="CG91" s="261"/>
      <c r="CH91" s="261"/>
      <c r="CI91" s="261"/>
      <c r="CJ91" s="261"/>
    </row>
    <row r="92" spans="4:88">
      <c r="D92" s="1183"/>
      <c r="E92" s="1188"/>
      <c r="F92" s="1188"/>
      <c r="G92" s="1189"/>
      <c r="K92" s="1188"/>
      <c r="L92" s="1188"/>
      <c r="M92" s="1188"/>
      <c r="N92" s="1189"/>
      <c r="O92" s="1188">
        <v>2.128E-2</v>
      </c>
      <c r="P92" s="1185">
        <f t="shared" si="15"/>
        <v>0</v>
      </c>
      <c r="R92" s="1183"/>
      <c r="S92" s="1183"/>
      <c r="T92" s="1183"/>
      <c r="U92" s="1189"/>
      <c r="V92" s="1183"/>
      <c r="W92" s="1185">
        <f t="shared" si="16"/>
        <v>0</v>
      </c>
      <c r="Y92" s="1183"/>
      <c r="Z92" s="1183"/>
      <c r="AA92" s="1183"/>
      <c r="AB92" s="1189"/>
      <c r="AC92" s="1183"/>
      <c r="AD92" s="1185">
        <f t="shared" si="17"/>
        <v>0</v>
      </c>
      <c r="AF92" s="1183"/>
      <c r="AG92" s="1183"/>
      <c r="AH92" s="1183"/>
      <c r="AI92" s="1189"/>
      <c r="AJ92" s="1183"/>
      <c r="AK92" s="1185">
        <f t="shared" si="18"/>
        <v>0</v>
      </c>
      <c r="BN92" s="260"/>
      <c r="BO92" s="260"/>
      <c r="BP92" s="261"/>
      <c r="BQ92" s="261"/>
      <c r="BR92" s="261"/>
      <c r="BS92" s="261"/>
      <c r="BT92" s="261"/>
      <c r="BU92" s="261"/>
      <c r="BV92" s="261"/>
      <c r="BW92" s="261"/>
      <c r="BX92" s="261"/>
      <c r="BY92" s="261"/>
      <c r="BZ92" s="261"/>
      <c r="CA92" s="261"/>
      <c r="CB92" s="261"/>
      <c r="CC92" s="261"/>
      <c r="CD92" s="261"/>
      <c r="CE92" s="261"/>
      <c r="CF92" s="261"/>
      <c r="CG92" s="261"/>
      <c r="CH92" s="261"/>
      <c r="CI92" s="261"/>
      <c r="CJ92" s="261"/>
    </row>
    <row r="93" spans="4:88">
      <c r="D93" s="1183"/>
      <c r="E93" s="1188"/>
      <c r="F93" s="1188"/>
      <c r="G93" s="1189"/>
      <c r="K93" s="1188"/>
      <c r="L93" s="1188"/>
      <c r="M93" s="1188"/>
      <c r="N93" s="1189"/>
      <c r="O93" s="1188">
        <v>2.128E-2</v>
      </c>
      <c r="P93" s="1185">
        <f t="shared" si="15"/>
        <v>0</v>
      </c>
      <c r="R93" s="1183"/>
      <c r="S93" s="1183"/>
      <c r="T93" s="1183"/>
      <c r="U93" s="1189"/>
      <c r="V93" s="1183"/>
      <c r="W93" s="1185">
        <f t="shared" si="16"/>
        <v>0</v>
      </c>
      <c r="Y93" s="1183"/>
      <c r="Z93" s="1183"/>
      <c r="AA93" s="1183"/>
      <c r="AB93" s="1189"/>
      <c r="AC93" s="1183"/>
      <c r="AD93" s="1185">
        <f t="shared" si="17"/>
        <v>0</v>
      </c>
      <c r="AF93" s="1183"/>
      <c r="AG93" s="1183"/>
      <c r="AH93" s="1183"/>
      <c r="AI93" s="1189"/>
      <c r="AJ93" s="1183"/>
      <c r="AK93" s="1185">
        <f t="shared" si="18"/>
        <v>0</v>
      </c>
      <c r="BN93" s="260"/>
      <c r="BO93" s="260"/>
      <c r="BP93" s="261"/>
      <c r="BQ93" s="261"/>
      <c r="BR93" s="261"/>
      <c r="BS93" s="261"/>
      <c r="BT93" s="261"/>
      <c r="BU93" s="261"/>
      <c r="BV93" s="261"/>
      <c r="BW93" s="261"/>
      <c r="BX93" s="261"/>
      <c r="BY93" s="261"/>
      <c r="BZ93" s="261"/>
      <c r="CA93" s="261"/>
      <c r="CB93" s="261"/>
      <c r="CC93" s="261"/>
      <c r="CD93" s="261"/>
      <c r="CE93" s="261"/>
      <c r="CF93" s="261"/>
      <c r="CG93" s="261"/>
      <c r="CH93" s="261"/>
      <c r="CI93" s="261"/>
      <c r="CJ93" s="261"/>
    </row>
    <row r="94" spans="4:88">
      <c r="D94" s="1183"/>
      <c r="E94" s="1188"/>
      <c r="F94" s="1188"/>
      <c r="G94" s="1189"/>
      <c r="K94" s="1188"/>
      <c r="L94" s="1188"/>
      <c r="M94" s="1188"/>
      <c r="N94" s="1189"/>
      <c r="O94" s="1188">
        <v>2.128E-2</v>
      </c>
      <c r="P94" s="1185">
        <f t="shared" si="15"/>
        <v>0</v>
      </c>
      <c r="R94" s="1183"/>
      <c r="S94" s="1183"/>
      <c r="T94" s="1183"/>
      <c r="U94" s="1189"/>
      <c r="V94" s="1183"/>
      <c r="W94" s="1185">
        <f t="shared" si="16"/>
        <v>0</v>
      </c>
      <c r="Y94" s="1183"/>
      <c r="Z94" s="1183"/>
      <c r="AA94" s="1183"/>
      <c r="AB94" s="1189"/>
      <c r="AC94" s="1183"/>
      <c r="AD94" s="1185">
        <f t="shared" si="17"/>
        <v>0</v>
      </c>
      <c r="AF94" s="1183"/>
      <c r="AG94" s="1183"/>
      <c r="AH94" s="1183"/>
      <c r="AI94" s="1189"/>
      <c r="AJ94" s="1183"/>
      <c r="AK94" s="1185">
        <f t="shared" si="18"/>
        <v>0</v>
      </c>
      <c r="BN94" s="260"/>
      <c r="BO94" s="260"/>
      <c r="BP94" s="261"/>
      <c r="BQ94" s="261"/>
      <c r="BR94" s="261"/>
      <c r="BS94" s="261"/>
      <c r="BT94" s="261"/>
      <c r="BU94" s="261"/>
      <c r="BV94" s="261"/>
      <c r="BW94" s="261"/>
      <c r="BX94" s="261"/>
      <c r="BY94" s="261"/>
      <c r="BZ94" s="261"/>
      <c r="CA94" s="261"/>
      <c r="CB94" s="261"/>
      <c r="CC94" s="261"/>
      <c r="CD94" s="261"/>
      <c r="CE94" s="261"/>
      <c r="CF94" s="261"/>
      <c r="CG94" s="261"/>
      <c r="CH94" s="261"/>
      <c r="CI94" s="261"/>
      <c r="CJ94" s="261"/>
    </row>
    <row r="95" spans="4:88">
      <c r="D95" s="1183"/>
      <c r="E95" s="1188"/>
      <c r="F95" s="1188"/>
      <c r="G95" s="1189"/>
      <c r="K95" s="1188"/>
      <c r="L95" s="1188"/>
      <c r="M95" s="1188"/>
      <c r="N95" s="1189"/>
      <c r="O95" s="1188">
        <v>2.128E-2</v>
      </c>
      <c r="P95" s="1185">
        <f t="shared" si="15"/>
        <v>0</v>
      </c>
      <c r="R95" s="1183"/>
      <c r="S95" s="1183"/>
      <c r="T95" s="1183"/>
      <c r="U95" s="1189"/>
      <c r="V95" s="1183"/>
      <c r="W95" s="1185">
        <f t="shared" si="16"/>
        <v>0</v>
      </c>
      <c r="Y95" s="1183"/>
      <c r="Z95" s="1183"/>
      <c r="AA95" s="1183"/>
      <c r="AB95" s="1189"/>
      <c r="AC95" s="1183"/>
      <c r="AD95" s="1185">
        <f t="shared" si="17"/>
        <v>0</v>
      </c>
      <c r="AF95" s="1183"/>
      <c r="AG95" s="1183"/>
      <c r="AH95" s="1183"/>
      <c r="AI95" s="1189"/>
      <c r="AJ95" s="1183"/>
      <c r="AK95" s="1185">
        <f t="shared" si="18"/>
        <v>0</v>
      </c>
      <c r="BN95" s="260"/>
      <c r="BO95" s="260"/>
      <c r="BP95" s="261"/>
      <c r="BQ95" s="261"/>
      <c r="BR95" s="261"/>
      <c r="BS95" s="261"/>
      <c r="BT95" s="261"/>
      <c r="BU95" s="261"/>
      <c r="BV95" s="261"/>
      <c r="BW95" s="261"/>
      <c r="BX95" s="261"/>
      <c r="BY95" s="261"/>
      <c r="BZ95" s="261"/>
      <c r="CA95" s="261"/>
      <c r="CB95" s="261"/>
      <c r="CC95" s="261"/>
      <c r="CD95" s="261"/>
      <c r="CE95" s="261"/>
      <c r="CF95" s="261"/>
      <c r="CG95" s="261"/>
      <c r="CH95" s="261"/>
      <c r="CI95" s="261"/>
      <c r="CJ95" s="261"/>
    </row>
    <row r="96" spans="4:88">
      <c r="D96" s="1183"/>
      <c r="E96" s="1188"/>
      <c r="F96" s="1188"/>
      <c r="G96" s="1189"/>
      <c r="K96" s="1188"/>
      <c r="L96" s="1188"/>
      <c r="M96" s="1188"/>
      <c r="N96" s="1189"/>
      <c r="O96" s="1188">
        <v>2.128E-2</v>
      </c>
      <c r="P96" s="1185">
        <f t="shared" si="15"/>
        <v>0</v>
      </c>
      <c r="R96" s="1183"/>
      <c r="S96" s="1183"/>
      <c r="T96" s="1183"/>
      <c r="U96" s="1189"/>
      <c r="V96" s="1183"/>
      <c r="W96" s="1185">
        <f t="shared" si="16"/>
        <v>0</v>
      </c>
      <c r="Y96" s="1183"/>
      <c r="Z96" s="1183"/>
      <c r="AA96" s="1183"/>
      <c r="AB96" s="1189"/>
      <c r="AC96" s="1183"/>
      <c r="AD96" s="1185">
        <f t="shared" si="17"/>
        <v>0</v>
      </c>
      <c r="AF96" s="1183"/>
      <c r="AG96" s="1183"/>
      <c r="AH96" s="1183"/>
      <c r="AI96" s="1189"/>
      <c r="AJ96" s="1183"/>
      <c r="AK96" s="1185">
        <f t="shared" si="18"/>
        <v>0</v>
      </c>
      <c r="BN96" s="260"/>
      <c r="BO96" s="260"/>
      <c r="BP96" s="261"/>
      <c r="BQ96" s="261"/>
      <c r="BR96" s="261"/>
      <c r="BS96" s="261"/>
      <c r="BT96" s="261"/>
      <c r="BU96" s="261"/>
      <c r="BV96" s="261"/>
      <c r="BW96" s="261"/>
      <c r="BX96" s="261"/>
      <c r="BY96" s="261"/>
      <c r="BZ96" s="261"/>
      <c r="CA96" s="261"/>
      <c r="CB96" s="261"/>
      <c r="CC96" s="261"/>
      <c r="CD96" s="261"/>
      <c r="CE96" s="261"/>
      <c r="CF96" s="261"/>
      <c r="CG96" s="261"/>
      <c r="CH96" s="261"/>
      <c r="CI96" s="261"/>
      <c r="CJ96" s="261"/>
    </row>
    <row r="97" spans="4:88">
      <c r="D97" s="1183"/>
      <c r="E97" s="1188"/>
      <c r="F97" s="1188"/>
      <c r="G97" s="1189"/>
      <c r="K97" s="1188"/>
      <c r="L97" s="1188"/>
      <c r="M97" s="1188"/>
      <c r="N97" s="1189"/>
      <c r="O97" s="1188">
        <v>2.128E-2</v>
      </c>
      <c r="P97" s="1185">
        <f t="shared" si="15"/>
        <v>0</v>
      </c>
      <c r="R97" s="1183"/>
      <c r="S97" s="1183"/>
      <c r="T97" s="1183"/>
      <c r="U97" s="1189"/>
      <c r="V97" s="1183"/>
      <c r="W97" s="1185">
        <f t="shared" si="16"/>
        <v>0</v>
      </c>
      <c r="Y97" s="1183"/>
      <c r="Z97" s="1183"/>
      <c r="AA97" s="1183"/>
      <c r="AB97" s="1189"/>
      <c r="AC97" s="1183"/>
      <c r="AD97" s="1185">
        <f t="shared" si="17"/>
        <v>0</v>
      </c>
      <c r="AF97" s="1183"/>
      <c r="AG97" s="1183"/>
      <c r="AH97" s="1183"/>
      <c r="AI97" s="1189"/>
      <c r="AJ97" s="1183"/>
      <c r="AK97" s="1185">
        <f t="shared" si="18"/>
        <v>0</v>
      </c>
      <c r="BN97" s="260"/>
      <c r="BO97" s="260"/>
      <c r="BP97" s="261"/>
      <c r="BQ97" s="261"/>
      <c r="BR97" s="261"/>
      <c r="BS97" s="261"/>
      <c r="BT97" s="261"/>
      <c r="BU97" s="261"/>
      <c r="BV97" s="261"/>
      <c r="BW97" s="261"/>
      <c r="BX97" s="261"/>
      <c r="BY97" s="261"/>
      <c r="BZ97" s="261"/>
      <c r="CA97" s="261"/>
      <c r="CB97" s="261"/>
      <c r="CC97" s="261"/>
      <c r="CD97" s="261"/>
      <c r="CE97" s="261"/>
      <c r="CF97" s="261"/>
      <c r="CG97" s="261"/>
      <c r="CH97" s="261"/>
      <c r="CI97" s="261"/>
      <c r="CJ97" s="261"/>
    </row>
    <row r="98" spans="4:88">
      <c r="D98" s="1183"/>
      <c r="E98" s="1183"/>
      <c r="F98" s="1183"/>
      <c r="G98" s="1189"/>
      <c r="K98" s="1188"/>
      <c r="L98" s="1188"/>
      <c r="M98" s="1188"/>
      <c r="N98" s="1189"/>
      <c r="O98" s="1188">
        <v>9.8499999999999998E-4</v>
      </c>
      <c r="P98" s="1185">
        <f t="shared" si="15"/>
        <v>0</v>
      </c>
      <c r="R98" s="1183"/>
      <c r="S98" s="1183"/>
      <c r="T98" s="1183"/>
      <c r="U98" s="1189"/>
      <c r="V98" s="1183"/>
      <c r="W98" s="1185">
        <f t="shared" si="16"/>
        <v>0</v>
      </c>
      <c r="Y98" s="1183"/>
      <c r="Z98" s="1183"/>
      <c r="AA98" s="1183"/>
      <c r="AB98" s="1189"/>
      <c r="AC98" s="1183"/>
      <c r="AD98" s="1185">
        <f t="shared" si="17"/>
        <v>0</v>
      </c>
      <c r="AF98" s="1183"/>
      <c r="AG98" s="1183"/>
      <c r="AH98" s="1183"/>
      <c r="AI98" s="1189"/>
      <c r="AJ98" s="1183"/>
      <c r="AK98" s="1185">
        <f t="shared" si="18"/>
        <v>0</v>
      </c>
      <c r="BN98" s="260"/>
      <c r="BO98" s="260"/>
      <c r="BP98" s="261"/>
      <c r="BQ98" s="261"/>
      <c r="BR98" s="261"/>
      <c r="BS98" s="261"/>
      <c r="BT98" s="261"/>
      <c r="BU98" s="261"/>
      <c r="BV98" s="261"/>
      <c r="BW98" s="261"/>
      <c r="BX98" s="261"/>
      <c r="BY98" s="261"/>
      <c r="BZ98" s="261"/>
      <c r="CA98" s="261"/>
      <c r="CB98" s="261"/>
      <c r="CC98" s="261"/>
      <c r="CD98" s="261"/>
      <c r="CE98" s="261"/>
      <c r="CF98" s="261"/>
      <c r="CG98" s="261"/>
      <c r="CH98" s="261"/>
      <c r="CI98" s="261"/>
      <c r="CJ98" s="261"/>
    </row>
    <row r="99" spans="4:88">
      <c r="D99" s="1183"/>
      <c r="E99" s="1183"/>
      <c r="F99" s="1183"/>
      <c r="G99" s="1189"/>
      <c r="K99" s="1188"/>
      <c r="L99" s="1188"/>
      <c r="M99" s="1188"/>
      <c r="N99" s="1189"/>
      <c r="O99" s="1188">
        <v>2.128E-2</v>
      </c>
      <c r="P99" s="1185">
        <f t="shared" si="15"/>
        <v>0</v>
      </c>
      <c r="R99" s="1183"/>
      <c r="S99" s="1183"/>
      <c r="T99" s="1183"/>
      <c r="U99" s="1189"/>
      <c r="V99" s="1183"/>
      <c r="W99" s="1185">
        <f t="shared" si="16"/>
        <v>0</v>
      </c>
      <c r="Y99" s="1183"/>
      <c r="Z99" s="1183"/>
      <c r="AA99" s="1183"/>
      <c r="AB99" s="1189"/>
      <c r="AC99" s="1183"/>
      <c r="AD99" s="1185">
        <f t="shared" si="17"/>
        <v>0</v>
      </c>
      <c r="AF99" s="1183"/>
      <c r="AG99" s="1183"/>
      <c r="AH99" s="1183"/>
      <c r="AI99" s="1189"/>
      <c r="AJ99" s="1183"/>
      <c r="AK99" s="1185">
        <f t="shared" si="18"/>
        <v>0</v>
      </c>
      <c r="BN99" s="260"/>
      <c r="BO99" s="260"/>
      <c r="BP99" s="261"/>
      <c r="BQ99" s="261"/>
      <c r="BR99" s="261"/>
      <c r="BS99" s="261"/>
      <c r="BT99" s="261"/>
      <c r="BU99" s="261"/>
      <c r="BV99" s="261"/>
      <c r="BW99" s="261"/>
      <c r="BX99" s="261"/>
      <c r="BY99" s="261"/>
      <c r="BZ99" s="261"/>
      <c r="CA99" s="261"/>
      <c r="CB99" s="261"/>
      <c r="CC99" s="261"/>
      <c r="CD99" s="261"/>
      <c r="CE99" s="261"/>
      <c r="CF99" s="261"/>
      <c r="CG99" s="261"/>
      <c r="CH99" s="261"/>
      <c r="CI99" s="261"/>
      <c r="CJ99" s="261"/>
    </row>
    <row r="100" spans="4:88">
      <c r="D100" s="1188"/>
      <c r="E100" s="1183"/>
      <c r="F100" s="1183"/>
      <c r="G100" s="1189"/>
      <c r="K100" s="1188"/>
      <c r="L100" s="1188"/>
      <c r="M100" s="1188"/>
      <c r="N100" s="1189"/>
      <c r="O100" s="1188">
        <v>2.128E-2</v>
      </c>
      <c r="P100" s="1185">
        <f t="shared" si="15"/>
        <v>0</v>
      </c>
      <c r="R100" s="1183"/>
      <c r="S100" s="1183"/>
      <c r="T100" s="1183"/>
      <c r="U100" s="1189"/>
      <c r="V100" s="1183"/>
      <c r="W100" s="1185">
        <f t="shared" si="16"/>
        <v>0</v>
      </c>
      <c r="Y100" s="1183"/>
      <c r="Z100" s="1183"/>
      <c r="AA100" s="1183"/>
      <c r="AB100" s="1189"/>
      <c r="AC100" s="1183"/>
      <c r="AD100" s="1185">
        <f t="shared" si="17"/>
        <v>0</v>
      </c>
      <c r="AF100" s="1183"/>
      <c r="AG100" s="1183"/>
      <c r="AH100" s="1183"/>
      <c r="AI100" s="1189"/>
      <c r="AJ100" s="1183"/>
      <c r="AK100" s="1185">
        <f t="shared" si="18"/>
        <v>0</v>
      </c>
      <c r="BN100" s="260"/>
      <c r="BO100" s="260"/>
      <c r="BP100" s="261"/>
      <c r="BQ100" s="261"/>
      <c r="BR100" s="261"/>
      <c r="BS100" s="261"/>
      <c r="BT100" s="261"/>
      <c r="BU100" s="261"/>
      <c r="BV100" s="261"/>
      <c r="BW100" s="261"/>
      <c r="BX100" s="261"/>
      <c r="BY100" s="261"/>
      <c r="BZ100" s="261"/>
      <c r="CA100" s="261"/>
      <c r="CB100" s="261"/>
      <c r="CC100" s="261"/>
      <c r="CD100" s="261"/>
      <c r="CE100" s="261"/>
      <c r="CF100" s="261"/>
      <c r="CG100" s="261"/>
      <c r="CH100" s="261"/>
      <c r="CI100" s="261"/>
      <c r="CJ100" s="261"/>
    </row>
    <row r="101" spans="4:88">
      <c r="D101" s="1183"/>
      <c r="E101" s="1183"/>
      <c r="F101" s="1183"/>
      <c r="G101" s="1189"/>
      <c r="K101" s="1188"/>
      <c r="L101" s="1188"/>
      <c r="M101" s="1188"/>
      <c r="N101" s="1189"/>
      <c r="O101" s="1188">
        <v>2.128E-2</v>
      </c>
      <c r="P101" s="1185">
        <f t="shared" si="15"/>
        <v>0</v>
      </c>
      <c r="R101" s="1183"/>
      <c r="S101" s="1183"/>
      <c r="T101" s="1183"/>
      <c r="U101" s="1189"/>
      <c r="V101" s="1183"/>
      <c r="W101" s="1185">
        <f t="shared" si="16"/>
        <v>0</v>
      </c>
      <c r="Y101" s="1183"/>
      <c r="Z101" s="1183"/>
      <c r="AA101" s="1183"/>
      <c r="AB101" s="1189"/>
      <c r="AC101" s="1183"/>
      <c r="AD101" s="1185">
        <f t="shared" si="17"/>
        <v>0</v>
      </c>
      <c r="AF101" s="1183"/>
      <c r="AG101" s="1183"/>
      <c r="AH101" s="1183"/>
      <c r="AI101" s="1189"/>
      <c r="AJ101" s="1183"/>
      <c r="AK101" s="1185">
        <f t="shared" si="18"/>
        <v>0</v>
      </c>
      <c r="BN101" s="260"/>
      <c r="BO101" s="260"/>
      <c r="BP101" s="261"/>
      <c r="BQ101" s="261"/>
      <c r="BR101" s="261"/>
      <c r="BS101" s="261"/>
      <c r="BT101" s="261"/>
      <c r="BU101" s="261"/>
      <c r="BV101" s="261"/>
      <c r="BW101" s="261"/>
      <c r="BX101" s="261"/>
      <c r="BY101" s="261"/>
      <c r="BZ101" s="261"/>
      <c r="CA101" s="261"/>
      <c r="CB101" s="261"/>
      <c r="CC101" s="261"/>
      <c r="CD101" s="261"/>
      <c r="CE101" s="261"/>
      <c r="CF101" s="261"/>
      <c r="CG101" s="261"/>
      <c r="CH101" s="261"/>
      <c r="CI101" s="261"/>
      <c r="CJ101" s="261"/>
    </row>
    <row r="102" spans="4:88">
      <c r="D102" s="1183"/>
      <c r="E102" s="1183"/>
      <c r="F102" s="1183"/>
      <c r="G102" s="1189"/>
      <c r="K102" s="1188"/>
      <c r="L102" s="1188"/>
      <c r="M102" s="1188"/>
      <c r="N102" s="1189"/>
      <c r="O102" s="1188">
        <v>2.128E-2</v>
      </c>
      <c r="P102" s="1185">
        <f t="shared" si="15"/>
        <v>0</v>
      </c>
      <c r="R102" s="1183"/>
      <c r="S102" s="1183"/>
      <c r="T102" s="1183"/>
      <c r="U102" s="1189"/>
      <c r="V102" s="1183"/>
      <c r="W102" s="1185">
        <f t="shared" si="16"/>
        <v>0</v>
      </c>
      <c r="Y102" s="1183"/>
      <c r="Z102" s="1183"/>
      <c r="AA102" s="1183"/>
      <c r="AB102" s="1189"/>
      <c r="AC102" s="1183"/>
      <c r="AD102" s="1185">
        <f t="shared" si="17"/>
        <v>0</v>
      </c>
      <c r="AF102" s="1183"/>
      <c r="AG102" s="1183"/>
      <c r="AH102" s="1183"/>
      <c r="AI102" s="1189"/>
      <c r="AJ102" s="1183"/>
      <c r="AK102" s="1185">
        <f t="shared" si="18"/>
        <v>0</v>
      </c>
      <c r="BN102" s="260"/>
      <c r="BO102" s="260"/>
      <c r="BP102" s="261"/>
      <c r="BQ102" s="261"/>
      <c r="BR102" s="261"/>
      <c r="BS102" s="261"/>
      <c r="BT102" s="261"/>
      <c r="BU102" s="261"/>
      <c r="BV102" s="261"/>
      <c r="BW102" s="261"/>
      <c r="BX102" s="261"/>
      <c r="BY102" s="261"/>
      <c r="BZ102" s="261"/>
      <c r="CA102" s="261"/>
      <c r="CB102" s="261"/>
      <c r="CC102" s="261"/>
      <c r="CD102" s="261"/>
      <c r="CE102" s="261"/>
      <c r="CF102" s="261"/>
      <c r="CG102" s="261"/>
      <c r="CH102" s="261"/>
      <c r="CI102" s="261"/>
      <c r="CJ102" s="261"/>
    </row>
    <row r="103" spans="4:88">
      <c r="D103" s="1183"/>
      <c r="E103" s="1183"/>
      <c r="F103" s="1183"/>
      <c r="G103" s="1189"/>
      <c r="K103" s="1188"/>
      <c r="L103" s="1188"/>
      <c r="M103" s="1188"/>
      <c r="N103" s="1189"/>
      <c r="O103" s="1188">
        <v>2.128E-2</v>
      </c>
      <c r="P103" s="1185">
        <f t="shared" si="15"/>
        <v>0</v>
      </c>
      <c r="R103" s="1183"/>
      <c r="S103" s="1183"/>
      <c r="T103" s="1183"/>
      <c r="U103" s="1189"/>
      <c r="V103" s="1183"/>
      <c r="W103" s="1185">
        <f t="shared" si="16"/>
        <v>0</v>
      </c>
      <c r="Y103" s="1183"/>
      <c r="Z103" s="1183"/>
      <c r="AA103" s="1183"/>
      <c r="AB103" s="1189"/>
      <c r="AC103" s="1183"/>
      <c r="AD103" s="1185">
        <f t="shared" si="17"/>
        <v>0</v>
      </c>
      <c r="AF103" s="1183"/>
      <c r="AG103" s="1183"/>
      <c r="AH103" s="1183"/>
      <c r="AI103" s="1189"/>
      <c r="AJ103" s="1183"/>
      <c r="AK103" s="1185">
        <f t="shared" si="18"/>
        <v>0</v>
      </c>
      <c r="BN103" s="260"/>
      <c r="BO103" s="260"/>
      <c r="BP103" s="261"/>
      <c r="BQ103" s="261"/>
      <c r="BR103" s="261"/>
      <c r="BS103" s="261"/>
      <c r="BT103" s="261"/>
      <c r="BU103" s="261"/>
      <c r="BV103" s="261"/>
      <c r="BW103" s="261"/>
      <c r="BX103" s="261"/>
      <c r="BY103" s="261"/>
      <c r="BZ103" s="261"/>
      <c r="CA103" s="261"/>
      <c r="CB103" s="261"/>
      <c r="CC103" s="261"/>
      <c r="CD103" s="261"/>
      <c r="CE103" s="261"/>
      <c r="CF103" s="261"/>
      <c r="CG103" s="261"/>
      <c r="CH103" s="261"/>
      <c r="CI103" s="261"/>
      <c r="CJ103" s="261"/>
    </row>
    <row r="104" spans="4:88">
      <c r="D104" s="1183"/>
      <c r="E104" s="1183"/>
      <c r="F104" s="1183"/>
      <c r="G104" s="1189"/>
      <c r="K104" s="1188"/>
      <c r="L104" s="1188"/>
      <c r="M104" s="1188"/>
      <c r="N104" s="1189"/>
      <c r="O104" s="1188">
        <v>2.128E-2</v>
      </c>
      <c r="P104" s="1185">
        <f t="shared" si="15"/>
        <v>0</v>
      </c>
      <c r="R104" s="1183"/>
      <c r="S104" s="1183"/>
      <c r="T104" s="1183"/>
      <c r="U104" s="1189"/>
      <c r="V104" s="1183"/>
      <c r="W104" s="1185">
        <f t="shared" si="16"/>
        <v>0</v>
      </c>
      <c r="Y104" s="1183"/>
      <c r="Z104" s="1183"/>
      <c r="AA104" s="1183"/>
      <c r="AB104" s="1189"/>
      <c r="AC104" s="1183"/>
      <c r="AD104" s="1185">
        <f t="shared" si="17"/>
        <v>0</v>
      </c>
      <c r="AF104" s="1183"/>
      <c r="AG104" s="1183"/>
      <c r="AH104" s="1183"/>
      <c r="AI104" s="1189"/>
      <c r="AJ104" s="1183"/>
      <c r="AK104" s="1185">
        <f t="shared" si="18"/>
        <v>0</v>
      </c>
      <c r="BN104" s="260"/>
      <c r="BO104" s="260"/>
      <c r="BP104" s="261"/>
      <c r="BQ104" s="261"/>
      <c r="BR104" s="261"/>
      <c r="BS104" s="261"/>
      <c r="BT104" s="261"/>
      <c r="BU104" s="261"/>
      <c r="BV104" s="261"/>
      <c r="BW104" s="261"/>
      <c r="BX104" s="261"/>
      <c r="BY104" s="261"/>
      <c r="BZ104" s="261"/>
      <c r="CA104" s="261"/>
      <c r="CB104" s="261"/>
      <c r="CC104" s="261"/>
      <c r="CD104" s="261"/>
      <c r="CE104" s="261"/>
      <c r="CF104" s="261"/>
      <c r="CG104" s="261"/>
      <c r="CH104" s="261"/>
      <c r="CI104" s="261"/>
      <c r="CJ104" s="261"/>
    </row>
    <row r="105" spans="4:88">
      <c r="D105" s="1183"/>
      <c r="E105" s="1183"/>
      <c r="F105" s="1183"/>
      <c r="G105" s="1189"/>
      <c r="K105" s="1188"/>
      <c r="L105" s="1188"/>
      <c r="M105" s="1188"/>
      <c r="N105" s="1189"/>
      <c r="O105" s="1188">
        <v>2.128E-2</v>
      </c>
      <c r="P105" s="1185">
        <f t="shared" si="15"/>
        <v>0</v>
      </c>
      <c r="R105" s="1183"/>
      <c r="S105" s="1183"/>
      <c r="T105" s="1183"/>
      <c r="U105" s="1189"/>
      <c r="V105" s="1183"/>
      <c r="W105" s="1185">
        <f t="shared" si="16"/>
        <v>0</v>
      </c>
      <c r="Y105" s="1183"/>
      <c r="Z105" s="1183"/>
      <c r="AA105" s="1183"/>
      <c r="AB105" s="1189"/>
      <c r="AC105" s="1183"/>
      <c r="AD105" s="1185">
        <f t="shared" si="17"/>
        <v>0</v>
      </c>
      <c r="AF105" s="1183"/>
      <c r="AG105" s="1183"/>
      <c r="AH105" s="1183"/>
      <c r="AI105" s="1189"/>
      <c r="AJ105" s="1183"/>
      <c r="AK105" s="1185">
        <f t="shared" si="18"/>
        <v>0</v>
      </c>
      <c r="BN105" s="260"/>
      <c r="BO105" s="260"/>
      <c r="BP105" s="261"/>
      <c r="BQ105" s="261"/>
      <c r="BR105" s="261"/>
      <c r="BS105" s="261"/>
      <c r="BT105" s="261"/>
      <c r="BU105" s="261"/>
      <c r="BV105" s="261"/>
      <c r="BW105" s="261"/>
      <c r="BX105" s="261"/>
      <c r="BY105" s="261"/>
      <c r="BZ105" s="261"/>
      <c r="CA105" s="261"/>
      <c r="CB105" s="261"/>
      <c r="CC105" s="261"/>
      <c r="CD105" s="261"/>
      <c r="CE105" s="261"/>
      <c r="CF105" s="261"/>
      <c r="CG105" s="261"/>
      <c r="CH105" s="261"/>
      <c r="CI105" s="261"/>
      <c r="CJ105" s="261"/>
    </row>
    <row r="106" spans="4:88">
      <c r="D106" s="1183"/>
      <c r="E106" s="1183"/>
      <c r="F106" s="1183"/>
      <c r="G106" s="1189"/>
      <c r="K106" s="1188"/>
      <c r="L106" s="1188"/>
      <c r="M106" s="1188"/>
      <c r="N106" s="1189"/>
      <c r="O106" s="1188">
        <v>2.128E-2</v>
      </c>
      <c r="P106" s="1185">
        <f t="shared" si="15"/>
        <v>0</v>
      </c>
      <c r="R106" s="1183"/>
      <c r="S106" s="1183"/>
      <c r="T106" s="1183"/>
      <c r="U106" s="1189"/>
      <c r="V106" s="1183"/>
      <c r="W106" s="1185">
        <f t="shared" si="16"/>
        <v>0</v>
      </c>
      <c r="Y106" s="1183"/>
      <c r="Z106" s="1183"/>
      <c r="AA106" s="1183"/>
      <c r="AB106" s="1189"/>
      <c r="AC106" s="1183"/>
      <c r="AD106" s="1185">
        <f t="shared" si="17"/>
        <v>0</v>
      </c>
      <c r="AF106" s="1183"/>
      <c r="AG106" s="1183"/>
      <c r="AH106" s="1183"/>
      <c r="AI106" s="1189"/>
      <c r="AJ106" s="1183"/>
      <c r="AK106" s="1185">
        <f t="shared" si="18"/>
        <v>0</v>
      </c>
      <c r="BN106" s="260"/>
      <c r="BO106" s="260"/>
      <c r="BP106" s="261"/>
      <c r="BQ106" s="261"/>
      <c r="BR106" s="261"/>
      <c r="BS106" s="261"/>
      <c r="BT106" s="261"/>
      <c r="BU106" s="261"/>
      <c r="BV106" s="261"/>
      <c r="BW106" s="261"/>
      <c r="BX106" s="261"/>
      <c r="BY106" s="261"/>
      <c r="BZ106" s="261"/>
      <c r="CA106" s="261"/>
      <c r="CB106" s="261"/>
      <c r="CC106" s="261"/>
      <c r="CD106" s="261"/>
      <c r="CE106" s="261"/>
      <c r="CF106" s="261"/>
      <c r="CG106" s="261"/>
      <c r="CH106" s="261"/>
      <c r="CI106" s="261"/>
      <c r="CJ106" s="261"/>
    </row>
    <row r="107" spans="4:88">
      <c r="D107" s="1183"/>
      <c r="E107" s="1183"/>
      <c r="F107" s="1183"/>
      <c r="G107" s="1189"/>
      <c r="K107" s="1188"/>
      <c r="L107" s="1188"/>
      <c r="M107" s="1188"/>
      <c r="N107" s="1189"/>
      <c r="O107" s="1188">
        <v>2.128E-2</v>
      </c>
      <c r="P107" s="1185">
        <f t="shared" si="15"/>
        <v>0</v>
      </c>
      <c r="R107" s="1183"/>
      <c r="S107" s="1183"/>
      <c r="T107" s="1183"/>
      <c r="U107" s="1189"/>
      <c r="V107" s="1183"/>
      <c r="W107" s="1185">
        <f t="shared" si="16"/>
        <v>0</v>
      </c>
      <c r="Y107" s="1183"/>
      <c r="Z107" s="1183"/>
      <c r="AA107" s="1183"/>
      <c r="AB107" s="1189"/>
      <c r="AC107" s="1183"/>
      <c r="AD107" s="1185">
        <f t="shared" si="17"/>
        <v>0</v>
      </c>
      <c r="AF107" s="1183"/>
      <c r="AG107" s="1183"/>
      <c r="AH107" s="1183"/>
      <c r="AI107" s="1189"/>
      <c r="AJ107" s="1183"/>
      <c r="AK107" s="1185">
        <f t="shared" si="18"/>
        <v>0</v>
      </c>
      <c r="BN107" s="260"/>
      <c r="BO107" s="260"/>
      <c r="BP107" s="261"/>
      <c r="BQ107" s="261"/>
      <c r="BR107" s="261"/>
      <c r="BS107" s="261"/>
      <c r="BT107" s="261"/>
      <c r="BU107" s="261"/>
      <c r="BV107" s="261"/>
      <c r="BW107" s="261"/>
      <c r="BX107" s="261"/>
      <c r="BY107" s="261"/>
      <c r="BZ107" s="261"/>
      <c r="CA107" s="261"/>
      <c r="CB107" s="261"/>
      <c r="CC107" s="261"/>
      <c r="CD107" s="261"/>
      <c r="CE107" s="261"/>
      <c r="CF107" s="261"/>
      <c r="CG107" s="261"/>
      <c r="CH107" s="261"/>
      <c r="CI107" s="261"/>
      <c r="CJ107" s="261"/>
    </row>
    <row r="108" spans="4:88">
      <c r="D108" s="1183"/>
      <c r="E108" s="1183"/>
      <c r="F108" s="1183"/>
      <c r="G108" s="1189"/>
      <c r="K108" s="1188"/>
      <c r="L108" s="1188"/>
      <c r="M108" s="1188"/>
      <c r="N108" s="1189"/>
      <c r="O108" s="1188"/>
      <c r="P108" s="1185">
        <f t="shared" si="15"/>
        <v>0</v>
      </c>
      <c r="R108" s="1183"/>
      <c r="S108" s="1183"/>
      <c r="T108" s="1183"/>
      <c r="U108" s="1189"/>
      <c r="V108" s="1183"/>
      <c r="W108" s="1185">
        <f t="shared" si="16"/>
        <v>0</v>
      </c>
      <c r="Y108" s="1183"/>
      <c r="Z108" s="1183"/>
      <c r="AA108" s="1183"/>
      <c r="AB108" s="1189"/>
      <c r="AC108" s="1183"/>
      <c r="AD108" s="1185">
        <f t="shared" si="17"/>
        <v>0</v>
      </c>
      <c r="AF108" s="1183"/>
      <c r="AG108" s="1183"/>
      <c r="AH108" s="1183"/>
      <c r="AI108" s="1189"/>
      <c r="AJ108" s="1183"/>
      <c r="AK108" s="1185">
        <f t="shared" si="18"/>
        <v>0</v>
      </c>
      <c r="BN108" s="260"/>
      <c r="BO108" s="260"/>
      <c r="BP108" s="261"/>
      <c r="BQ108" s="261"/>
      <c r="BR108" s="261"/>
      <c r="BS108" s="261"/>
      <c r="BT108" s="261"/>
      <c r="BU108" s="261"/>
      <c r="BV108" s="261"/>
      <c r="BW108" s="261"/>
      <c r="BX108" s="261"/>
      <c r="BY108" s="261"/>
      <c r="BZ108" s="261"/>
      <c r="CA108" s="261"/>
      <c r="CB108" s="261"/>
      <c r="CC108" s="261"/>
      <c r="CD108" s="261"/>
      <c r="CE108" s="261"/>
      <c r="CF108" s="261"/>
      <c r="CG108" s="261"/>
      <c r="CH108" s="261"/>
      <c r="CI108" s="261"/>
      <c r="CJ108" s="261"/>
    </row>
    <row r="109" spans="4:88">
      <c r="D109" s="1183"/>
      <c r="E109" s="1183"/>
      <c r="F109" s="1183"/>
      <c r="G109" s="1189"/>
      <c r="K109" s="1188"/>
      <c r="L109" s="1188"/>
      <c r="M109" s="1188"/>
      <c r="N109" s="1189"/>
      <c r="O109" s="1188"/>
      <c r="P109" s="1185">
        <f t="shared" si="15"/>
        <v>0</v>
      </c>
      <c r="R109" s="1183"/>
      <c r="S109" s="1183"/>
      <c r="T109" s="1183"/>
      <c r="U109" s="1189"/>
      <c r="V109" s="1183"/>
      <c r="W109" s="1185">
        <f t="shared" si="16"/>
        <v>0</v>
      </c>
      <c r="Y109" s="1183"/>
      <c r="Z109" s="1183"/>
      <c r="AA109" s="1183"/>
      <c r="AB109" s="1189"/>
      <c r="AC109" s="1183"/>
      <c r="AD109" s="1185">
        <f t="shared" si="17"/>
        <v>0</v>
      </c>
      <c r="AF109" s="1183"/>
      <c r="AG109" s="1183"/>
      <c r="AH109" s="1183"/>
      <c r="AI109" s="1189"/>
      <c r="AJ109" s="1183"/>
      <c r="AK109" s="1185">
        <f t="shared" si="18"/>
        <v>0</v>
      </c>
      <c r="BN109" s="260"/>
      <c r="BO109" s="260"/>
      <c r="BP109" s="261"/>
      <c r="BQ109" s="261"/>
      <c r="BR109" s="261"/>
      <c r="BS109" s="261"/>
      <c r="BT109" s="261"/>
      <c r="BU109" s="261"/>
      <c r="BV109" s="261"/>
      <c r="BW109" s="261"/>
      <c r="BX109" s="261"/>
      <c r="BY109" s="261"/>
      <c r="BZ109" s="261"/>
      <c r="CA109" s="261"/>
      <c r="CB109" s="261"/>
      <c r="CC109" s="261"/>
      <c r="CD109" s="261"/>
      <c r="CE109" s="261"/>
      <c r="CF109" s="261"/>
      <c r="CG109" s="261"/>
      <c r="CH109" s="261"/>
      <c r="CI109" s="261"/>
      <c r="CJ109" s="261"/>
    </row>
    <row r="110" spans="4:88">
      <c r="D110" s="1183"/>
      <c r="E110" s="1183"/>
      <c r="F110" s="1183"/>
      <c r="G110" s="1189"/>
      <c r="K110" s="1183"/>
      <c r="L110" s="1183"/>
      <c r="M110" s="1183"/>
      <c r="N110" s="1189"/>
      <c r="O110" s="1183"/>
      <c r="P110" s="1185">
        <f t="shared" si="15"/>
        <v>0</v>
      </c>
      <c r="R110" s="1183"/>
      <c r="S110" s="1183"/>
      <c r="T110" s="1183"/>
      <c r="U110" s="1189"/>
      <c r="V110" s="1183"/>
      <c r="W110" s="1185">
        <f t="shared" si="16"/>
        <v>0</v>
      </c>
      <c r="Y110" s="1183"/>
      <c r="Z110" s="1183"/>
      <c r="AA110" s="1183"/>
      <c r="AB110" s="1189"/>
      <c r="AC110" s="1183"/>
      <c r="AD110" s="1185">
        <f t="shared" si="17"/>
        <v>0</v>
      </c>
      <c r="AF110" s="1183"/>
      <c r="AG110" s="1183"/>
      <c r="AH110" s="1183"/>
      <c r="AI110" s="1189"/>
      <c r="AJ110" s="1183"/>
      <c r="AK110" s="1185">
        <f t="shared" si="18"/>
        <v>0</v>
      </c>
      <c r="BN110" s="260"/>
      <c r="BO110" s="260"/>
      <c r="BP110" s="261"/>
      <c r="BQ110" s="261"/>
      <c r="BR110" s="261"/>
      <c r="BS110" s="261"/>
      <c r="BT110" s="261"/>
      <c r="BU110" s="261"/>
      <c r="BV110" s="261"/>
      <c r="BW110" s="261"/>
      <c r="BX110" s="261"/>
      <c r="BY110" s="261"/>
      <c r="BZ110" s="261"/>
      <c r="CA110" s="261"/>
      <c r="CB110" s="261"/>
      <c r="CC110" s="261"/>
      <c r="CD110" s="261"/>
      <c r="CE110" s="261"/>
      <c r="CF110" s="261"/>
      <c r="CG110" s="261"/>
      <c r="CH110" s="261"/>
      <c r="CI110" s="261"/>
      <c r="CJ110" s="261"/>
    </row>
    <row r="111" spans="4:88">
      <c r="D111" s="1183"/>
      <c r="E111" s="1183"/>
      <c r="F111" s="1183"/>
      <c r="G111" s="1189"/>
      <c r="K111" s="1183"/>
      <c r="L111" s="1183"/>
      <c r="M111" s="1183"/>
      <c r="N111" s="1189"/>
      <c r="O111" s="1183"/>
      <c r="P111" s="1185">
        <f t="shared" si="15"/>
        <v>0</v>
      </c>
      <c r="R111" s="1183"/>
      <c r="S111" s="1183"/>
      <c r="T111" s="1183"/>
      <c r="U111" s="1189"/>
      <c r="V111" s="1183"/>
      <c r="W111" s="1185">
        <f t="shared" si="16"/>
        <v>0</v>
      </c>
      <c r="Y111" s="1183"/>
      <c r="Z111" s="1183"/>
      <c r="AA111" s="1183"/>
      <c r="AB111" s="1189"/>
      <c r="AC111" s="1183"/>
      <c r="AD111" s="1185">
        <f t="shared" si="17"/>
        <v>0</v>
      </c>
      <c r="AF111" s="1183"/>
      <c r="AG111" s="1183"/>
      <c r="AH111" s="1183"/>
      <c r="AI111" s="1189"/>
      <c r="AJ111" s="1183"/>
      <c r="AK111" s="1185">
        <f t="shared" si="18"/>
        <v>0</v>
      </c>
      <c r="BN111" s="260"/>
      <c r="BO111" s="260"/>
      <c r="BP111" s="261"/>
      <c r="BQ111" s="261"/>
      <c r="BR111" s="261"/>
      <c r="BS111" s="261"/>
      <c r="BT111" s="261"/>
      <c r="BU111" s="261"/>
      <c r="BV111" s="261"/>
      <c r="BW111" s="261"/>
      <c r="BX111" s="261"/>
      <c r="BY111" s="261"/>
      <c r="BZ111" s="261"/>
      <c r="CA111" s="261"/>
      <c r="CB111" s="261"/>
      <c r="CC111" s="261"/>
      <c r="CD111" s="261"/>
      <c r="CE111" s="261"/>
      <c r="CF111" s="261"/>
      <c r="CG111" s="261"/>
      <c r="CH111" s="261"/>
      <c r="CI111" s="261"/>
      <c r="CJ111" s="261"/>
    </row>
    <row r="112" spans="4:88">
      <c r="D112" s="1183"/>
      <c r="E112" s="1183"/>
      <c r="F112" s="1183"/>
      <c r="G112" s="1189"/>
      <c r="K112" s="1183"/>
      <c r="L112" s="1183"/>
      <c r="M112" s="1183"/>
      <c r="N112" s="1189"/>
      <c r="O112" s="1183"/>
      <c r="P112" s="1185">
        <f t="shared" si="15"/>
        <v>0</v>
      </c>
      <c r="R112" s="1183"/>
      <c r="S112" s="1183"/>
      <c r="T112" s="1183"/>
      <c r="U112" s="1189"/>
      <c r="V112" s="1183"/>
      <c r="W112" s="1185">
        <f t="shared" si="16"/>
        <v>0</v>
      </c>
      <c r="Y112" s="1183"/>
      <c r="Z112" s="1183"/>
      <c r="AA112" s="1183"/>
      <c r="AB112" s="1189"/>
      <c r="AC112" s="1183"/>
      <c r="AD112" s="1185">
        <f t="shared" si="17"/>
        <v>0</v>
      </c>
      <c r="AF112" s="1183"/>
      <c r="AG112" s="1183"/>
      <c r="AH112" s="1183"/>
      <c r="AI112" s="1189"/>
      <c r="AJ112" s="1183"/>
      <c r="AK112" s="1185">
        <f t="shared" si="18"/>
        <v>0</v>
      </c>
      <c r="BN112" s="260"/>
      <c r="BO112" s="260"/>
      <c r="BP112" s="261"/>
      <c r="BQ112" s="261"/>
      <c r="BR112" s="261"/>
      <c r="BS112" s="261"/>
      <c r="BT112" s="261"/>
      <c r="BU112" s="261"/>
      <c r="BV112" s="261"/>
      <c r="BW112" s="261"/>
      <c r="BX112" s="261"/>
      <c r="BY112" s="261"/>
      <c r="BZ112" s="261"/>
      <c r="CA112" s="261"/>
      <c r="CB112" s="261"/>
      <c r="CC112" s="261"/>
      <c r="CD112" s="261"/>
      <c r="CE112" s="261"/>
      <c r="CF112" s="261"/>
      <c r="CG112" s="261"/>
      <c r="CH112" s="261"/>
      <c r="CI112" s="261"/>
      <c r="CJ112" s="261"/>
    </row>
    <row r="113" spans="4:88">
      <c r="D113" s="1183"/>
      <c r="E113" s="1183"/>
      <c r="F113" s="1183"/>
      <c r="G113" s="1189"/>
      <c r="K113" s="1183"/>
      <c r="L113" s="1183"/>
      <c r="M113" s="1183"/>
      <c r="N113" s="1189"/>
      <c r="O113" s="1183"/>
      <c r="P113" s="1185">
        <f t="shared" si="15"/>
        <v>0</v>
      </c>
      <c r="R113" s="1183"/>
      <c r="S113" s="1183"/>
      <c r="T113" s="1183"/>
      <c r="U113" s="1189"/>
      <c r="V113" s="1183"/>
      <c r="W113" s="1185">
        <f t="shared" si="16"/>
        <v>0</v>
      </c>
      <c r="Y113" s="1183"/>
      <c r="Z113" s="1183"/>
      <c r="AA113" s="1183"/>
      <c r="AB113" s="1189"/>
      <c r="AC113" s="1183"/>
      <c r="AD113" s="1185">
        <f t="shared" si="17"/>
        <v>0</v>
      </c>
      <c r="AF113" s="1183"/>
      <c r="AG113" s="1183"/>
      <c r="AH113" s="1183"/>
      <c r="AI113" s="1189"/>
      <c r="AJ113" s="1183"/>
      <c r="AK113" s="1185">
        <f t="shared" si="18"/>
        <v>0</v>
      </c>
      <c r="BN113" s="260"/>
      <c r="BO113" s="260"/>
      <c r="BP113" s="260"/>
      <c r="BQ113" s="261"/>
      <c r="BR113" s="261"/>
      <c r="BS113" s="261"/>
      <c r="BT113" s="261"/>
      <c r="BU113" s="261"/>
      <c r="BV113" s="261"/>
      <c r="BW113" s="261"/>
      <c r="BX113" s="261"/>
      <c r="BY113" s="261"/>
      <c r="BZ113" s="261"/>
      <c r="CA113" s="261"/>
      <c r="CB113" s="261"/>
      <c r="CC113" s="261"/>
      <c r="CD113" s="261"/>
      <c r="CE113" s="261"/>
      <c r="CF113" s="261"/>
      <c r="CG113" s="261"/>
      <c r="CH113" s="261"/>
      <c r="CI113" s="261"/>
      <c r="CJ113" s="261"/>
    </row>
    <row r="114" spans="4:88">
      <c r="D114" s="1183"/>
      <c r="E114" s="1183"/>
      <c r="F114" s="1183"/>
      <c r="G114" s="1189"/>
      <c r="K114" s="1183"/>
      <c r="L114" s="1183"/>
      <c r="M114" s="1183"/>
      <c r="N114" s="1189"/>
      <c r="O114" s="1183"/>
      <c r="P114" s="1185">
        <f t="shared" si="15"/>
        <v>0</v>
      </c>
      <c r="R114" s="1183"/>
      <c r="S114" s="1183"/>
      <c r="T114" s="1183"/>
      <c r="U114" s="1189"/>
      <c r="V114" s="1183"/>
      <c r="W114" s="1185">
        <f t="shared" si="16"/>
        <v>0</v>
      </c>
      <c r="X114" s="261"/>
      <c r="Y114" s="1183"/>
      <c r="Z114" s="1183"/>
      <c r="AA114" s="1183"/>
      <c r="AB114" s="1189"/>
      <c r="AC114" s="1183"/>
      <c r="AD114" s="1185">
        <f t="shared" si="17"/>
        <v>0</v>
      </c>
      <c r="AE114" s="261"/>
      <c r="AF114" s="1183"/>
      <c r="AG114" s="1183"/>
      <c r="AH114" s="1183"/>
      <c r="AI114" s="1189"/>
      <c r="AJ114" s="1183"/>
      <c r="AK114" s="1185">
        <f t="shared" si="18"/>
        <v>0</v>
      </c>
      <c r="AL114" s="261"/>
      <c r="AM114" s="261"/>
      <c r="AN114" s="261"/>
      <c r="AO114" s="261"/>
      <c r="AP114" s="261"/>
      <c r="BN114" s="260"/>
      <c r="BO114" s="260"/>
      <c r="BP114" s="260"/>
      <c r="BQ114" s="260"/>
      <c r="BR114" s="260"/>
      <c r="BS114" s="260"/>
      <c r="BT114" s="260"/>
      <c r="BU114" s="260"/>
      <c r="BV114" s="260"/>
      <c r="BW114" s="260"/>
      <c r="BX114" s="260"/>
      <c r="BY114" s="260"/>
      <c r="BZ114" s="260"/>
      <c r="CA114" s="260"/>
      <c r="CB114" s="260"/>
      <c r="CC114" s="260"/>
      <c r="CD114" s="260"/>
      <c r="CE114" s="260"/>
      <c r="CF114" s="260"/>
      <c r="CG114" s="260"/>
    </row>
    <row r="115" spans="4:88">
      <c r="D115" s="1183"/>
      <c r="E115" s="1183"/>
      <c r="F115" s="1183"/>
      <c r="G115" s="1189"/>
      <c r="K115" s="1183"/>
      <c r="L115" s="1183"/>
      <c r="M115" s="1183"/>
      <c r="N115" s="1189"/>
      <c r="O115" s="1183"/>
      <c r="P115" s="1185">
        <f t="shared" si="15"/>
        <v>0</v>
      </c>
      <c r="R115" s="1183"/>
      <c r="S115" s="1183"/>
      <c r="T115" s="1183"/>
      <c r="U115" s="1189"/>
      <c r="V115" s="1183"/>
      <c r="W115" s="1185">
        <f t="shared" si="16"/>
        <v>0</v>
      </c>
      <c r="X115" s="261"/>
      <c r="Y115" s="1183"/>
      <c r="Z115" s="1183"/>
      <c r="AA115" s="1183"/>
      <c r="AB115" s="1189"/>
      <c r="AC115" s="1183"/>
      <c r="AD115" s="1185">
        <f t="shared" si="17"/>
        <v>0</v>
      </c>
      <c r="AE115" s="261"/>
      <c r="AF115" s="1183"/>
      <c r="AG115" s="1183"/>
      <c r="AH115" s="1183"/>
      <c r="AI115" s="1189"/>
      <c r="AJ115" s="1183"/>
      <c r="AK115" s="1185">
        <f t="shared" si="18"/>
        <v>0</v>
      </c>
      <c r="AL115" s="261"/>
      <c r="AM115" s="261"/>
      <c r="AN115" s="261"/>
      <c r="AO115" s="261"/>
      <c r="AP115" s="261"/>
      <c r="BN115" s="260"/>
      <c r="BO115" s="260"/>
      <c r="BP115" s="260"/>
      <c r="BQ115" s="260"/>
      <c r="BR115" s="260"/>
      <c r="BS115" s="260"/>
      <c r="BT115" s="260"/>
      <c r="BU115" s="260"/>
      <c r="BV115" s="260"/>
      <c r="BW115" s="260"/>
      <c r="BX115" s="260"/>
      <c r="BY115" s="260"/>
      <c r="BZ115" s="260"/>
      <c r="CA115" s="260"/>
      <c r="CB115" s="260"/>
      <c r="CC115" s="260"/>
      <c r="CD115" s="260"/>
      <c r="CE115" s="260"/>
      <c r="CF115" s="260"/>
      <c r="CG115" s="260"/>
    </row>
    <row r="116" spans="4:88">
      <c r="D116" s="1183"/>
      <c r="E116" s="1183"/>
      <c r="F116" s="1183"/>
      <c r="G116" s="1189"/>
      <c r="K116" s="1183"/>
      <c r="L116" s="1183"/>
      <c r="M116" s="1183"/>
      <c r="N116" s="1189"/>
      <c r="O116" s="1183"/>
      <c r="P116" s="1185">
        <f t="shared" si="15"/>
        <v>0</v>
      </c>
      <c r="R116" s="1183"/>
      <c r="S116" s="1183"/>
      <c r="T116" s="1183"/>
      <c r="U116" s="1189"/>
      <c r="V116" s="1183"/>
      <c r="W116" s="1185">
        <f t="shared" si="16"/>
        <v>0</v>
      </c>
      <c r="X116" s="261"/>
      <c r="Y116" s="1183"/>
      <c r="Z116" s="1183"/>
      <c r="AA116" s="1183"/>
      <c r="AB116" s="1189"/>
      <c r="AC116" s="1183"/>
      <c r="AD116" s="1185">
        <f t="shared" si="17"/>
        <v>0</v>
      </c>
      <c r="AE116" s="261"/>
      <c r="AF116" s="1183"/>
      <c r="AG116" s="1183"/>
      <c r="AH116" s="1183"/>
      <c r="AI116" s="1189"/>
      <c r="AJ116" s="1183"/>
      <c r="AK116" s="1185">
        <f t="shared" si="18"/>
        <v>0</v>
      </c>
      <c r="AL116" s="261"/>
      <c r="AM116" s="261"/>
      <c r="AN116" s="261"/>
      <c r="AO116" s="261"/>
      <c r="AP116" s="261"/>
      <c r="BN116" s="260"/>
      <c r="BO116" s="260"/>
      <c r="BP116" s="260"/>
      <c r="BQ116" s="260"/>
      <c r="BR116" s="260"/>
      <c r="BS116" s="260"/>
      <c r="BT116" s="260"/>
      <c r="BU116" s="260"/>
      <c r="BV116" s="260"/>
      <c r="BW116" s="260"/>
      <c r="BX116" s="260"/>
      <c r="BY116" s="260"/>
      <c r="BZ116" s="260"/>
      <c r="CA116" s="260"/>
      <c r="CB116" s="260"/>
      <c r="CC116" s="260"/>
      <c r="CD116" s="260"/>
      <c r="CE116" s="260"/>
      <c r="CF116" s="260"/>
      <c r="CG116" s="260"/>
    </row>
    <row r="117" spans="4:88">
      <c r="D117" s="268" t="s">
        <v>2980</v>
      </c>
      <c r="E117" s="1190">
        <f>SUM(E90:E116)</f>
        <v>0</v>
      </c>
      <c r="F117" s="268" t="s">
        <v>2970</v>
      </c>
      <c r="G117" s="1185">
        <f>SUMIF(G90:G116,"Yes",E90:E116)</f>
        <v>0</v>
      </c>
      <c r="K117" s="268" t="s">
        <v>2980</v>
      </c>
      <c r="L117" s="1185">
        <f>SUM(L90:L116)</f>
        <v>0</v>
      </c>
      <c r="M117" s="268" t="s">
        <v>2970</v>
      </c>
      <c r="N117" s="1185">
        <f>SUMIF(N90:N116,"Yes",L90:L116)</f>
        <v>0</v>
      </c>
      <c r="O117" s="266" t="s">
        <v>2981</v>
      </c>
      <c r="P117" s="1185">
        <f>SUM(P90:P116)</f>
        <v>0</v>
      </c>
      <c r="R117" s="268" t="s">
        <v>2980</v>
      </c>
      <c r="S117" s="1185">
        <f>SUM(S90:S116)</f>
        <v>0</v>
      </c>
      <c r="T117" s="268" t="s">
        <v>2970</v>
      </c>
      <c r="U117" s="1185">
        <f>SUMIF(U90:U116,"Yes",S90:S116)</f>
        <v>0</v>
      </c>
      <c r="V117" s="266" t="s">
        <v>2981</v>
      </c>
      <c r="W117" s="1185">
        <f>SUM(W90:W116)</f>
        <v>0</v>
      </c>
      <c r="X117" s="261"/>
      <c r="Y117" s="268" t="s">
        <v>2980</v>
      </c>
      <c r="Z117" s="1185">
        <f>SUM(Z90:Z116)</f>
        <v>0</v>
      </c>
      <c r="AA117" s="268" t="s">
        <v>2970</v>
      </c>
      <c r="AB117" s="1185">
        <f>SUMIF(AB90:AB116,"Yes",Z90:Z116)</f>
        <v>0</v>
      </c>
      <c r="AC117" s="266" t="s">
        <v>2981</v>
      </c>
      <c r="AD117" s="1185">
        <f>SUM(AD90:AD116)</f>
        <v>0</v>
      </c>
      <c r="AE117" s="261"/>
      <c r="AF117" s="268" t="s">
        <v>2980</v>
      </c>
      <c r="AG117" s="1185">
        <f>SUM(AG90:AG116)</f>
        <v>0</v>
      </c>
      <c r="AH117" s="268" t="s">
        <v>2970</v>
      </c>
      <c r="AI117" s="1185">
        <f>SUMIF(AI90:AI116,"Yes",AG90:AG116)</f>
        <v>0</v>
      </c>
      <c r="AJ117" s="266" t="s">
        <v>2981</v>
      </c>
      <c r="AK117" s="1185">
        <f>SUM(AK90:AK116)</f>
        <v>0</v>
      </c>
      <c r="AL117" s="261"/>
      <c r="AM117" s="261"/>
      <c r="AN117" s="261"/>
      <c r="AO117" s="261"/>
      <c r="AP117" s="261"/>
      <c r="BN117" s="260"/>
      <c r="BO117" s="260"/>
      <c r="BP117" s="260"/>
      <c r="BQ117" s="260"/>
      <c r="BR117" s="260"/>
      <c r="BS117" s="260"/>
      <c r="BT117" s="260"/>
      <c r="BU117" s="260"/>
      <c r="BV117" s="260"/>
      <c r="BW117" s="260"/>
      <c r="BX117" s="260"/>
      <c r="BY117" s="260"/>
      <c r="BZ117" s="260"/>
      <c r="CA117" s="260"/>
      <c r="CB117" s="260"/>
      <c r="CC117" s="260"/>
      <c r="CD117" s="260"/>
      <c r="CE117" s="260"/>
      <c r="CF117" s="260"/>
      <c r="CG117" s="260"/>
    </row>
    <row r="118" spans="4:88" ht="15">
      <c r="D118" s="268" t="s">
        <v>2982</v>
      </c>
      <c r="E118" s="1193" t="e">
        <f>G117/E117</f>
        <v>#DIV/0!</v>
      </c>
      <c r="F118" s="268"/>
      <c r="K118" s="268" t="s">
        <v>2982</v>
      </c>
      <c r="L118" s="1191" t="e">
        <f>N117/L117</f>
        <v>#DIV/0!</v>
      </c>
      <c r="M118" s="268"/>
      <c r="R118" s="268" t="s">
        <v>2982</v>
      </c>
      <c r="S118" s="1191" t="e">
        <f>U117/S117</f>
        <v>#DIV/0!</v>
      </c>
      <c r="T118" s="268"/>
      <c r="X118" s="261"/>
      <c r="Y118" s="268" t="s">
        <v>2982</v>
      </c>
      <c r="Z118" s="1191" t="e">
        <f>AB117/Z117</f>
        <v>#DIV/0!</v>
      </c>
      <c r="AA118" s="268"/>
      <c r="AE118" s="261"/>
      <c r="AF118" s="268" t="s">
        <v>2982</v>
      </c>
      <c r="AG118" s="1191" t="e">
        <f>AI117/AG117</f>
        <v>#DIV/0!</v>
      </c>
      <c r="AH118" s="268"/>
      <c r="AL118" s="261"/>
      <c r="AM118" s="261"/>
      <c r="AN118" s="261"/>
      <c r="AO118" s="261"/>
      <c r="AP118" s="261"/>
      <c r="BN118" s="260"/>
      <c r="BO118" s="260"/>
      <c r="BP118" s="260"/>
      <c r="BQ118" s="260"/>
      <c r="BR118" s="260"/>
      <c r="BS118" s="260"/>
      <c r="BT118" s="260"/>
      <c r="BU118" s="260"/>
      <c r="BV118" s="260"/>
      <c r="BW118" s="260"/>
      <c r="BX118" s="260"/>
      <c r="BY118" s="260"/>
      <c r="BZ118" s="260"/>
      <c r="CA118" s="260"/>
      <c r="CB118" s="260"/>
      <c r="CC118" s="260"/>
      <c r="CD118" s="260"/>
      <c r="CE118" s="260"/>
      <c r="CF118" s="260"/>
      <c r="CG118" s="260"/>
    </row>
    <row r="119" spans="4:88">
      <c r="D119" s="268" t="s">
        <v>2983</v>
      </c>
      <c r="E119" s="1701">
        <v>54.6</v>
      </c>
      <c r="K119" s="268" t="s">
        <v>2983</v>
      </c>
      <c r="L119" s="1701">
        <v>54.6</v>
      </c>
      <c r="R119" s="268" t="s">
        <v>2983</v>
      </c>
      <c r="S119" s="1701">
        <v>54.6</v>
      </c>
      <c r="T119" s="269"/>
      <c r="U119" s="269"/>
      <c r="V119" s="269"/>
      <c r="W119" s="269"/>
      <c r="X119" s="269"/>
      <c r="Y119" s="268" t="s">
        <v>2983</v>
      </c>
      <c r="Z119" s="1701">
        <v>54.6</v>
      </c>
      <c r="AA119" s="269"/>
      <c r="AB119" s="269"/>
      <c r="AC119" s="269"/>
      <c r="AD119" s="269"/>
      <c r="AE119" s="269"/>
      <c r="AF119" s="268" t="s">
        <v>2983</v>
      </c>
      <c r="AG119" s="1701">
        <v>54.6</v>
      </c>
      <c r="AH119" s="269"/>
      <c r="AI119" s="269"/>
      <c r="AJ119" s="269"/>
      <c r="AK119" s="269"/>
      <c r="AL119" s="269"/>
      <c r="AM119" s="269"/>
      <c r="BN119" s="260"/>
      <c r="BO119" s="260"/>
      <c r="BP119" s="260"/>
      <c r="BQ119" s="260"/>
      <c r="BR119" s="260"/>
      <c r="BS119" s="260"/>
      <c r="BT119" s="260"/>
      <c r="BU119" s="260"/>
      <c r="BV119" s="260"/>
      <c r="BW119" s="260"/>
      <c r="BX119" s="260"/>
      <c r="BY119" s="260"/>
      <c r="BZ119" s="260"/>
      <c r="CA119" s="260"/>
      <c r="CB119" s="260"/>
      <c r="CC119" s="260"/>
      <c r="CD119" s="260"/>
      <c r="CE119" s="260"/>
      <c r="CF119" s="260"/>
      <c r="CG119" s="260"/>
    </row>
    <row r="120" spans="4:88">
      <c r="D120" s="266" t="s">
        <v>2984</v>
      </c>
      <c r="E120" s="1194">
        <f>E117/E119-1</f>
        <v>-1</v>
      </c>
      <c r="F120" s="947"/>
      <c r="K120" s="266" t="s">
        <v>2984</v>
      </c>
      <c r="L120" s="1194">
        <f>L117/L119-1</f>
        <v>-1</v>
      </c>
      <c r="R120" s="266" t="s">
        <v>2984</v>
      </c>
      <c r="S120" s="752">
        <f>S117/S119-1</f>
        <v>-1</v>
      </c>
      <c r="T120" s="269"/>
      <c r="U120" s="269"/>
      <c r="V120" s="269"/>
      <c r="W120" s="269"/>
      <c r="X120" s="269"/>
      <c r="Y120" s="266" t="s">
        <v>2984</v>
      </c>
      <c r="Z120" s="752">
        <f>Z117/Z119-1</f>
        <v>-1</v>
      </c>
      <c r="AA120" s="269"/>
      <c r="AB120" s="269"/>
      <c r="AC120" s="269"/>
      <c r="AD120" s="269"/>
      <c r="AE120" s="269"/>
      <c r="AF120" s="266" t="s">
        <v>2984</v>
      </c>
      <c r="AG120" s="752">
        <f>AG117/AG119-1</f>
        <v>-1</v>
      </c>
      <c r="AH120" s="269"/>
      <c r="AI120" s="269"/>
      <c r="AJ120" s="269"/>
      <c r="AK120" s="269"/>
      <c r="AL120" s="269"/>
      <c r="AM120" s="269"/>
      <c r="BN120" s="260"/>
      <c r="BO120" s="260"/>
      <c r="BP120" s="260"/>
      <c r="BQ120" s="260"/>
      <c r="BR120" s="260"/>
      <c r="BS120" s="260"/>
      <c r="BT120" s="260"/>
      <c r="BU120" s="260"/>
      <c r="BV120" s="260"/>
      <c r="BW120" s="260"/>
      <c r="BX120" s="260"/>
      <c r="BY120" s="260"/>
      <c r="BZ120" s="260"/>
      <c r="CA120" s="260"/>
      <c r="CB120" s="260"/>
      <c r="CC120" s="260"/>
      <c r="CD120" s="260"/>
      <c r="CE120" s="260"/>
      <c r="CF120" s="260"/>
      <c r="CG120" s="260"/>
    </row>
    <row r="121" spans="4:88">
      <c r="F121" s="270"/>
      <c r="T121" s="269"/>
      <c r="U121" s="269"/>
      <c r="V121" s="269"/>
      <c r="W121" s="269"/>
      <c r="X121" s="269"/>
      <c r="Y121" s="269"/>
      <c r="Z121" s="269"/>
      <c r="AA121" s="269"/>
      <c r="AB121" s="269"/>
      <c r="AC121" s="269"/>
      <c r="AD121" s="269"/>
      <c r="AE121" s="269"/>
      <c r="AF121" s="269"/>
      <c r="AG121" s="269"/>
      <c r="AH121" s="269"/>
      <c r="AI121" s="269"/>
      <c r="AJ121" s="269"/>
      <c r="AK121" s="269"/>
      <c r="AL121" s="269"/>
      <c r="AM121" s="269"/>
      <c r="BN121" s="260"/>
      <c r="BO121" s="260"/>
      <c r="BP121" s="260"/>
      <c r="BQ121" s="260"/>
      <c r="BR121" s="260"/>
      <c r="BS121" s="260"/>
      <c r="BT121" s="260"/>
      <c r="BU121" s="260"/>
      <c r="BV121" s="260"/>
      <c r="BW121" s="260"/>
      <c r="BX121" s="260"/>
      <c r="BY121" s="260"/>
      <c r="BZ121" s="260"/>
      <c r="CA121" s="260"/>
      <c r="CB121" s="260"/>
      <c r="CC121" s="260"/>
      <c r="CD121" s="260"/>
      <c r="CE121" s="260"/>
      <c r="CF121" s="260"/>
      <c r="CG121" s="260"/>
    </row>
    <row r="122" spans="4:88">
      <c r="T122" s="269"/>
      <c r="U122" s="269"/>
      <c r="V122" s="269"/>
      <c r="W122" s="269"/>
      <c r="X122" s="269"/>
      <c r="Y122" s="269"/>
      <c r="Z122" s="269"/>
      <c r="AA122" s="269"/>
      <c r="AB122" s="269"/>
      <c r="AC122" s="269"/>
      <c r="AD122" s="269"/>
      <c r="AE122" s="269"/>
      <c r="AF122" s="269"/>
      <c r="AG122" s="269"/>
      <c r="AH122" s="269"/>
      <c r="AI122" s="269"/>
      <c r="AJ122" s="269"/>
      <c r="AK122" s="269"/>
      <c r="AL122" s="269"/>
      <c r="AM122" s="269"/>
      <c r="BN122" s="260"/>
      <c r="BO122" s="260"/>
      <c r="BP122" s="260"/>
      <c r="BQ122" s="260"/>
      <c r="BR122" s="260"/>
      <c r="BS122" s="260"/>
      <c r="BT122" s="260"/>
      <c r="BU122" s="260"/>
      <c r="BV122" s="260"/>
      <c r="BW122" s="260"/>
      <c r="BX122" s="260"/>
      <c r="BY122" s="260"/>
      <c r="BZ122" s="260"/>
      <c r="CA122" s="260"/>
      <c r="CB122" s="260"/>
      <c r="CC122" s="260"/>
      <c r="CD122" s="260"/>
      <c r="CE122" s="260"/>
      <c r="CF122" s="260"/>
      <c r="CG122" s="260"/>
    </row>
    <row r="123" spans="4:88">
      <c r="D123" s="267" t="s">
        <v>2985</v>
      </c>
      <c r="K123" s="267" t="s">
        <v>2986</v>
      </c>
      <c r="R123" s="267" t="s">
        <v>2987</v>
      </c>
      <c r="W123" s="269"/>
      <c r="X123" s="269"/>
      <c r="Y123" s="267" t="s">
        <v>2988</v>
      </c>
      <c r="AD123" s="269"/>
      <c r="AE123" s="269"/>
      <c r="AF123" s="267" t="s">
        <v>2989</v>
      </c>
      <c r="AK123" s="269"/>
      <c r="AL123" s="269"/>
      <c r="AM123" s="269"/>
      <c r="BN123" s="260"/>
      <c r="BO123" s="260"/>
      <c r="BP123" s="260"/>
      <c r="BQ123" s="260"/>
      <c r="BR123" s="260"/>
      <c r="BS123" s="260"/>
      <c r="BT123" s="260"/>
      <c r="BU123" s="260"/>
      <c r="BV123" s="260"/>
      <c r="BW123" s="260"/>
      <c r="BX123" s="260"/>
      <c r="BY123" s="260"/>
      <c r="BZ123" s="260"/>
      <c r="CA123" s="260"/>
      <c r="CB123" s="260"/>
      <c r="CC123" s="260"/>
      <c r="CD123" s="260"/>
      <c r="CE123" s="260"/>
      <c r="CF123" s="260"/>
      <c r="CG123" s="260"/>
    </row>
    <row r="124" spans="4:88">
      <c r="F124" s="262"/>
      <c r="G124" s="262"/>
      <c r="M124" s="1862" t="s">
        <v>2990</v>
      </c>
      <c r="N124" s="1862"/>
      <c r="T124" s="1862" t="s">
        <v>2990</v>
      </c>
      <c r="U124" s="1862"/>
      <c r="W124" s="269"/>
      <c r="X124" s="269"/>
      <c r="AA124" s="1862" t="s">
        <v>2990</v>
      </c>
      <c r="AB124" s="1862"/>
      <c r="AD124" s="269"/>
      <c r="AE124" s="269"/>
      <c r="AH124" s="1862" t="s">
        <v>2990</v>
      </c>
      <c r="AI124" s="1862"/>
      <c r="AK124" s="269"/>
      <c r="AL124" s="269"/>
      <c r="AM124" s="269"/>
      <c r="BN124" s="260"/>
      <c r="BO124" s="260"/>
      <c r="BP124" s="260"/>
      <c r="BQ124" s="260"/>
      <c r="BR124" s="260"/>
      <c r="BS124" s="260"/>
      <c r="BT124" s="260"/>
      <c r="BU124" s="260"/>
      <c r="BV124" s="260"/>
      <c r="BW124" s="260"/>
      <c r="BX124" s="260"/>
      <c r="BY124" s="260"/>
      <c r="BZ124" s="260"/>
      <c r="CA124" s="260"/>
      <c r="CB124" s="260"/>
      <c r="CC124" s="260"/>
      <c r="CD124" s="260"/>
      <c r="CE124" s="260"/>
      <c r="CF124" s="260"/>
      <c r="CG124" s="260"/>
    </row>
    <row r="125" spans="4:88">
      <c r="D125" s="262" t="s">
        <v>2556</v>
      </c>
      <c r="E125" s="262" t="s">
        <v>2991</v>
      </c>
      <c r="K125" s="262" t="s">
        <v>2556</v>
      </c>
      <c r="L125" s="262" t="s">
        <v>2991</v>
      </c>
      <c r="M125" s="262" t="s">
        <v>2992</v>
      </c>
      <c r="N125" s="262" t="s">
        <v>2993</v>
      </c>
      <c r="O125" s="262" t="s">
        <v>1439</v>
      </c>
      <c r="R125" s="262" t="s">
        <v>2556</v>
      </c>
      <c r="S125" s="262" t="s">
        <v>2991</v>
      </c>
      <c r="T125" s="262" t="s">
        <v>2992</v>
      </c>
      <c r="U125" s="262" t="s">
        <v>2993</v>
      </c>
      <c r="V125" s="262" t="s">
        <v>1439</v>
      </c>
      <c r="W125" s="269"/>
      <c r="X125" s="269"/>
      <c r="Y125" s="262" t="s">
        <v>2556</v>
      </c>
      <c r="Z125" s="262" t="s">
        <v>2991</v>
      </c>
      <c r="AA125" s="262" t="s">
        <v>2992</v>
      </c>
      <c r="AB125" s="262" t="s">
        <v>2993</v>
      </c>
      <c r="AC125" s="262" t="s">
        <v>1439</v>
      </c>
      <c r="AD125" s="269"/>
      <c r="AE125" s="269"/>
      <c r="AF125" s="262" t="s">
        <v>2556</v>
      </c>
      <c r="AG125" s="262" t="s">
        <v>2991</v>
      </c>
      <c r="AH125" s="262" t="s">
        <v>2992</v>
      </c>
      <c r="AI125" s="262" t="s">
        <v>2993</v>
      </c>
      <c r="AJ125" s="262" t="s">
        <v>1439</v>
      </c>
      <c r="AK125" s="269"/>
      <c r="AL125" s="269"/>
      <c r="AM125" s="269"/>
      <c r="BN125" s="260"/>
      <c r="BO125" s="260"/>
      <c r="BP125" s="260"/>
      <c r="BQ125" s="260"/>
      <c r="BR125" s="260"/>
      <c r="BS125" s="260"/>
      <c r="BT125" s="260"/>
      <c r="BU125" s="260"/>
      <c r="BV125" s="260"/>
      <c r="BW125" s="260"/>
      <c r="BX125" s="260"/>
      <c r="BY125" s="260"/>
      <c r="BZ125" s="260"/>
      <c r="CA125" s="260"/>
      <c r="CB125" s="260"/>
      <c r="CC125" s="260"/>
      <c r="CD125" s="260"/>
      <c r="CE125" s="260"/>
      <c r="CF125" s="260"/>
      <c r="CG125" s="260"/>
    </row>
    <row r="126" spans="4:88">
      <c r="D126" s="1195"/>
      <c r="E126" s="1183"/>
      <c r="K126" s="1195"/>
      <c r="L126" s="1183"/>
      <c r="M126" s="1196"/>
      <c r="N126" s="1196"/>
      <c r="O126" s="1185">
        <f>(M126+N126)*L126/1000</f>
        <v>0</v>
      </c>
      <c r="R126" s="1195"/>
      <c r="S126" s="1183"/>
      <c r="T126" s="1196"/>
      <c r="U126" s="1196"/>
      <c r="V126" s="1185">
        <f>(T126+U126)*S126/1000</f>
        <v>0</v>
      </c>
      <c r="W126" s="269"/>
      <c r="X126" s="269"/>
      <c r="Y126" s="1195"/>
      <c r="Z126" s="1183"/>
      <c r="AA126" s="1196"/>
      <c r="AB126" s="1196"/>
      <c r="AC126" s="1185">
        <f>(AA126+AB126)*Z126/1000</f>
        <v>0</v>
      </c>
      <c r="AD126" s="269"/>
      <c r="AE126" s="269"/>
      <c r="AF126" s="1195"/>
      <c r="AG126" s="1183"/>
      <c r="AH126" s="1196"/>
      <c r="AI126" s="1196"/>
      <c r="AJ126" s="1185">
        <f>(AH126+AI126)*AG126/1000</f>
        <v>0</v>
      </c>
      <c r="AK126" s="269"/>
      <c r="AL126" s="269"/>
      <c r="AM126" s="269"/>
      <c r="BN126" s="260"/>
      <c r="BO126" s="260"/>
      <c r="BP126" s="260"/>
      <c r="BQ126" s="260"/>
      <c r="BR126" s="260"/>
      <c r="BS126" s="260"/>
      <c r="BT126" s="260"/>
      <c r="BU126" s="260"/>
      <c r="BV126" s="260"/>
      <c r="BW126" s="260"/>
      <c r="BX126" s="260"/>
      <c r="BY126" s="260"/>
      <c r="BZ126" s="260"/>
      <c r="CA126" s="260"/>
      <c r="CB126" s="260"/>
      <c r="CC126" s="260"/>
      <c r="CD126" s="260"/>
      <c r="CE126" s="260"/>
      <c r="CF126" s="260"/>
      <c r="CG126" s="260"/>
    </row>
    <row r="127" spans="4:88">
      <c r="D127" s="1195"/>
      <c r="E127" s="1183"/>
      <c r="K127" s="1195"/>
      <c r="L127" s="1183"/>
      <c r="M127" s="1196"/>
      <c r="N127" s="1196"/>
      <c r="O127" s="1185">
        <f t="shared" ref="O127:O129" si="19">(M127+N127)*L127/1000</f>
        <v>0</v>
      </c>
      <c r="R127" s="1195"/>
      <c r="S127" s="1183"/>
      <c r="T127" s="1196"/>
      <c r="U127" s="1196"/>
      <c r="V127" s="1185">
        <f t="shared" ref="V127:V129" si="20">(T127+U127)*S127/1000</f>
        <v>0</v>
      </c>
      <c r="W127" s="269"/>
      <c r="X127" s="269"/>
      <c r="Y127" s="1195"/>
      <c r="Z127" s="1183"/>
      <c r="AA127" s="1196"/>
      <c r="AB127" s="1196"/>
      <c r="AC127" s="1185">
        <f t="shared" ref="AC127:AC129" si="21">(AA127+AB127)*Z127/1000</f>
        <v>0</v>
      </c>
      <c r="AD127" s="269"/>
      <c r="AE127" s="269"/>
      <c r="AF127" s="1195"/>
      <c r="AG127" s="1183"/>
      <c r="AH127" s="1196"/>
      <c r="AI127" s="1196"/>
      <c r="AJ127" s="1185">
        <f t="shared" ref="AJ127:AJ129" si="22">(AH127+AI127)*AG127/1000</f>
        <v>0</v>
      </c>
      <c r="AK127" s="269"/>
      <c r="AL127" s="269"/>
      <c r="AM127" s="269"/>
      <c r="BN127" s="260"/>
      <c r="BO127" s="260"/>
      <c r="BP127" s="260"/>
      <c r="BQ127" s="260"/>
      <c r="BR127" s="260"/>
      <c r="BS127" s="260"/>
      <c r="BT127" s="260"/>
      <c r="BU127" s="260"/>
      <c r="BV127" s="260"/>
      <c r="BW127" s="260"/>
      <c r="BX127" s="260"/>
      <c r="BY127" s="260"/>
      <c r="BZ127" s="260"/>
      <c r="CA127" s="260"/>
      <c r="CB127" s="260"/>
      <c r="CC127" s="260"/>
      <c r="CD127" s="260"/>
      <c r="CE127" s="260"/>
      <c r="CF127" s="260"/>
      <c r="CG127" s="260"/>
    </row>
    <row r="128" spans="4:88">
      <c r="D128" s="1195"/>
      <c r="E128" s="1183"/>
      <c r="K128" s="1195"/>
      <c r="L128" s="1183"/>
      <c r="M128" s="1196"/>
      <c r="N128" s="1196"/>
      <c r="O128" s="1185">
        <f t="shared" si="19"/>
        <v>0</v>
      </c>
      <c r="R128" s="1195"/>
      <c r="S128" s="1183"/>
      <c r="T128" s="1196"/>
      <c r="U128" s="1196"/>
      <c r="V128" s="1185">
        <f t="shared" si="20"/>
        <v>0</v>
      </c>
      <c r="W128" s="269"/>
      <c r="X128" s="269"/>
      <c r="Y128" s="1195"/>
      <c r="Z128" s="1183"/>
      <c r="AA128" s="1196"/>
      <c r="AB128" s="1196"/>
      <c r="AC128" s="1185">
        <f t="shared" si="21"/>
        <v>0</v>
      </c>
      <c r="AD128" s="269"/>
      <c r="AE128" s="269"/>
      <c r="AF128" s="1195"/>
      <c r="AG128" s="1183"/>
      <c r="AH128" s="1196"/>
      <c r="AI128" s="1196"/>
      <c r="AJ128" s="1185">
        <f t="shared" si="22"/>
        <v>0</v>
      </c>
      <c r="AK128" s="269"/>
      <c r="AL128" s="269"/>
      <c r="AM128" s="269"/>
      <c r="BN128" s="260"/>
      <c r="BO128" s="260"/>
      <c r="BP128" s="260"/>
      <c r="BQ128" s="260"/>
      <c r="BR128" s="260"/>
      <c r="BS128" s="260"/>
      <c r="BT128" s="260"/>
      <c r="BU128" s="260"/>
      <c r="BV128" s="260"/>
      <c r="BW128" s="260"/>
      <c r="BX128" s="260"/>
      <c r="BY128" s="260"/>
      <c r="BZ128" s="260"/>
      <c r="CA128" s="260"/>
      <c r="CB128" s="260"/>
      <c r="CC128" s="260"/>
      <c r="CD128" s="260"/>
      <c r="CE128" s="260"/>
      <c r="CF128" s="260"/>
      <c r="CG128" s="260"/>
    </row>
    <row r="129" spans="4:85">
      <c r="D129" s="1195"/>
      <c r="E129" s="1183"/>
      <c r="K129" s="1195"/>
      <c r="L129" s="1183"/>
      <c r="M129" s="1196"/>
      <c r="N129" s="1196"/>
      <c r="O129" s="1185">
        <f t="shared" si="19"/>
        <v>0</v>
      </c>
      <c r="R129" s="1195"/>
      <c r="S129" s="1183"/>
      <c r="T129" s="1196"/>
      <c r="U129" s="1196"/>
      <c r="V129" s="1185">
        <f t="shared" si="20"/>
        <v>0</v>
      </c>
      <c r="W129" s="269"/>
      <c r="X129" s="269"/>
      <c r="Y129" s="1195"/>
      <c r="Z129" s="1183"/>
      <c r="AA129" s="1196"/>
      <c r="AB129" s="1196"/>
      <c r="AC129" s="1185">
        <f t="shared" si="21"/>
        <v>0</v>
      </c>
      <c r="AD129" s="269"/>
      <c r="AE129" s="269"/>
      <c r="AF129" s="1195"/>
      <c r="AG129" s="1183"/>
      <c r="AH129" s="1196"/>
      <c r="AI129" s="1196"/>
      <c r="AJ129" s="1185">
        <f t="shared" si="22"/>
        <v>0</v>
      </c>
      <c r="AK129" s="269"/>
      <c r="AL129" s="269"/>
      <c r="AM129" s="269"/>
      <c r="BN129" s="260"/>
      <c r="BO129" s="260"/>
      <c r="BP129" s="260"/>
      <c r="BQ129" s="260"/>
      <c r="BR129" s="260"/>
      <c r="BS129" s="260"/>
      <c r="BT129" s="260"/>
      <c r="BU129" s="260"/>
      <c r="BV129" s="260"/>
      <c r="BW129" s="260"/>
      <c r="BX129" s="260"/>
      <c r="BY129" s="260"/>
      <c r="BZ129" s="260"/>
      <c r="CA129" s="260"/>
      <c r="CB129" s="260"/>
      <c r="CC129" s="260"/>
      <c r="CD129" s="260"/>
      <c r="CE129" s="260"/>
      <c r="CF129" s="260"/>
      <c r="CG129" s="260"/>
    </row>
    <row r="130" spans="4:85">
      <c r="D130" s="1183"/>
      <c r="E130" s="1183"/>
      <c r="K130" s="1183"/>
      <c r="L130" s="1183"/>
      <c r="M130" s="1183"/>
      <c r="N130" s="1183"/>
      <c r="O130" s="1185">
        <f t="shared" ref="O130:O131" si="23">N130*K130</f>
        <v>0</v>
      </c>
      <c r="R130" s="1183"/>
      <c r="S130" s="1183"/>
      <c r="T130" s="1183"/>
      <c r="U130" s="1183"/>
      <c r="V130" s="1185">
        <f t="shared" ref="V130:V131" si="24">U130*R130</f>
        <v>0</v>
      </c>
      <c r="W130" s="269"/>
      <c r="X130" s="269"/>
      <c r="Y130" s="1183"/>
      <c r="Z130" s="1183"/>
      <c r="AA130" s="1183"/>
      <c r="AB130" s="1183"/>
      <c r="AC130" s="1185">
        <f t="shared" ref="AC130:AC131" si="25">AB130*Y130</f>
        <v>0</v>
      </c>
      <c r="AD130" s="269"/>
      <c r="AE130" s="269"/>
      <c r="AF130" s="1183"/>
      <c r="AG130" s="1183"/>
      <c r="AH130" s="1183"/>
      <c r="AI130" s="1183"/>
      <c r="AJ130" s="1185">
        <f t="shared" ref="AJ130:AJ131" si="26">AI130*AF130</f>
        <v>0</v>
      </c>
      <c r="AK130" s="269"/>
      <c r="AL130" s="269"/>
      <c r="AM130" s="269"/>
      <c r="BN130" s="260"/>
      <c r="BO130" s="260"/>
      <c r="BP130" s="260"/>
      <c r="BQ130" s="260"/>
      <c r="BR130" s="260"/>
      <c r="BS130" s="260"/>
      <c r="BT130" s="260"/>
      <c r="BU130" s="260"/>
      <c r="BV130" s="260"/>
      <c r="BW130" s="260"/>
      <c r="BX130" s="260"/>
      <c r="BY130" s="260"/>
      <c r="BZ130" s="260"/>
      <c r="CA130" s="260"/>
      <c r="CB130" s="260"/>
      <c r="CC130" s="260"/>
      <c r="CD130" s="260"/>
      <c r="CE130" s="260"/>
      <c r="CF130" s="260"/>
      <c r="CG130" s="260"/>
    </row>
    <row r="131" spans="4:85">
      <c r="D131" s="1183"/>
      <c r="E131" s="1183"/>
      <c r="K131" s="1183"/>
      <c r="L131" s="1183"/>
      <c r="M131" s="1183"/>
      <c r="N131" s="1183"/>
      <c r="O131" s="1185">
        <f t="shared" si="23"/>
        <v>0</v>
      </c>
      <c r="R131" s="1183"/>
      <c r="S131" s="1183"/>
      <c r="T131" s="1183"/>
      <c r="U131" s="1183"/>
      <c r="V131" s="1185">
        <f t="shared" si="24"/>
        <v>0</v>
      </c>
      <c r="W131" s="269"/>
      <c r="X131" s="269"/>
      <c r="Y131" s="1183"/>
      <c r="Z131" s="1183"/>
      <c r="AA131" s="1183"/>
      <c r="AB131" s="1183"/>
      <c r="AC131" s="1185">
        <f t="shared" si="25"/>
        <v>0</v>
      </c>
      <c r="AD131" s="269"/>
      <c r="AE131" s="269"/>
      <c r="AF131" s="1183"/>
      <c r="AG131" s="1183"/>
      <c r="AH131" s="1183"/>
      <c r="AI131" s="1183"/>
      <c r="AJ131" s="1185">
        <f t="shared" si="26"/>
        <v>0</v>
      </c>
      <c r="AK131" s="269"/>
      <c r="AL131" s="269"/>
      <c r="AM131" s="269"/>
      <c r="BN131" s="260"/>
      <c r="BO131" s="260"/>
      <c r="BP131" s="260"/>
      <c r="BQ131" s="260"/>
      <c r="BR131" s="260"/>
      <c r="BS131" s="260"/>
      <c r="BT131" s="260"/>
      <c r="BU131" s="260"/>
      <c r="BV131" s="260"/>
      <c r="BW131" s="260"/>
      <c r="BX131" s="260"/>
      <c r="BY131" s="260"/>
      <c r="BZ131" s="260"/>
      <c r="CA131" s="260"/>
      <c r="CB131" s="260"/>
      <c r="CC131" s="260"/>
      <c r="CD131" s="260"/>
      <c r="CE131" s="260"/>
      <c r="CF131" s="260"/>
      <c r="CG131" s="260"/>
    </row>
    <row r="132" spans="4:85">
      <c r="D132" s="268" t="s">
        <v>2994</v>
      </c>
      <c r="E132" s="1190">
        <f>SUM(E126:E131)</f>
        <v>0</v>
      </c>
      <c r="K132" s="268" t="s">
        <v>2994</v>
      </c>
      <c r="L132" s="1190">
        <f>SUM(L126:L131)</f>
        <v>0</v>
      </c>
      <c r="N132" s="266" t="s">
        <v>2981</v>
      </c>
      <c r="O132" s="1185">
        <f>SUM(O126:O131)</f>
        <v>0</v>
      </c>
      <c r="R132" s="268" t="s">
        <v>2994</v>
      </c>
      <c r="S132" s="1190">
        <f>SUM(S126:S131)</f>
        <v>0</v>
      </c>
      <c r="U132" s="266" t="s">
        <v>2981</v>
      </c>
      <c r="V132" s="1185">
        <f>SUM(V126:V131)</f>
        <v>0</v>
      </c>
      <c r="W132" s="269"/>
      <c r="X132" s="269"/>
      <c r="Y132" s="268" t="s">
        <v>2994</v>
      </c>
      <c r="Z132" s="1190">
        <f>SUM(Z126:Z131)</f>
        <v>0</v>
      </c>
      <c r="AB132" s="266" t="s">
        <v>2981</v>
      </c>
      <c r="AC132" s="1185">
        <f>SUM(AC126:AC131)</f>
        <v>0</v>
      </c>
      <c r="AD132" s="269"/>
      <c r="AE132" s="269"/>
      <c r="AF132" s="268" t="s">
        <v>2994</v>
      </c>
      <c r="AG132" s="1190">
        <f>SUM(AG126:AG131)</f>
        <v>0</v>
      </c>
      <c r="AI132" s="266" t="s">
        <v>2981</v>
      </c>
      <c r="AJ132" s="1185">
        <f>SUM(AJ126:AJ131)</f>
        <v>0</v>
      </c>
      <c r="AK132" s="269"/>
      <c r="AL132" s="269"/>
      <c r="AM132" s="269"/>
      <c r="BN132" s="260"/>
      <c r="BO132" s="260"/>
      <c r="BP132" s="260"/>
      <c r="BQ132" s="260"/>
      <c r="BR132" s="260"/>
      <c r="BS132" s="260"/>
      <c r="BT132" s="260"/>
      <c r="BU132" s="260"/>
      <c r="BV132" s="260"/>
      <c r="BW132" s="260"/>
      <c r="BX132" s="260"/>
      <c r="BY132" s="260"/>
      <c r="BZ132" s="260"/>
      <c r="CA132" s="260"/>
      <c r="CB132" s="260"/>
      <c r="CC132" s="260"/>
      <c r="CD132" s="260"/>
      <c r="CE132" s="260"/>
      <c r="CF132" s="260"/>
      <c r="CG132" s="260"/>
    </row>
    <row r="133" spans="4:85">
      <c r="D133" s="268" t="s">
        <v>2995</v>
      </c>
      <c r="E133" s="1702">
        <v>7380</v>
      </c>
      <c r="K133" s="268" t="s">
        <v>2995</v>
      </c>
      <c r="L133" s="1702">
        <v>7380</v>
      </c>
      <c r="R133" s="268" t="s">
        <v>2995</v>
      </c>
      <c r="S133" s="1702">
        <v>7380</v>
      </c>
      <c r="W133" s="269"/>
      <c r="X133" s="269"/>
      <c r="Y133" s="268" t="s">
        <v>2995</v>
      </c>
      <c r="Z133" s="1702">
        <v>7380</v>
      </c>
      <c r="AD133" s="269"/>
      <c r="AE133" s="269"/>
      <c r="AF133" s="268" t="s">
        <v>2995</v>
      </c>
      <c r="AG133" s="1702">
        <v>7380</v>
      </c>
      <c r="AK133" s="269"/>
      <c r="AL133" s="269"/>
      <c r="AM133" s="269"/>
      <c r="BN133" s="260"/>
      <c r="BO133" s="260"/>
      <c r="BP133" s="260"/>
      <c r="BQ133" s="260"/>
      <c r="BR133" s="260"/>
      <c r="BS133" s="260"/>
      <c r="BT133" s="260"/>
      <c r="BU133" s="260"/>
      <c r="BV133" s="260"/>
      <c r="BW133" s="260"/>
      <c r="BX133" s="260"/>
      <c r="BY133" s="260"/>
      <c r="BZ133" s="260"/>
      <c r="CA133" s="260"/>
      <c r="CB133" s="260"/>
      <c r="CC133" s="260"/>
      <c r="CD133" s="260"/>
      <c r="CE133" s="260"/>
      <c r="CF133" s="260"/>
      <c r="CG133" s="260"/>
    </row>
    <row r="134" spans="4:85">
      <c r="D134" s="266" t="s">
        <v>2996</v>
      </c>
      <c r="E134" s="1197">
        <f>E132/E133-1</f>
        <v>-1</v>
      </c>
      <c r="K134" s="266" t="s">
        <v>2996</v>
      </c>
      <c r="L134" s="1197">
        <f>L132/L133-1</f>
        <v>-1</v>
      </c>
      <c r="R134" s="266" t="s">
        <v>2996</v>
      </c>
      <c r="S134" s="1197">
        <f>S132/S133-1</f>
        <v>-1</v>
      </c>
      <c r="W134" s="269"/>
      <c r="X134" s="269"/>
      <c r="Y134" s="266" t="s">
        <v>2996</v>
      </c>
      <c r="Z134" s="1197">
        <f>Z132/Z133-1</f>
        <v>-1</v>
      </c>
      <c r="AD134" s="269"/>
      <c r="AE134" s="269"/>
      <c r="AF134" s="266" t="s">
        <v>2996</v>
      </c>
      <c r="AG134" s="1197">
        <f>AG132/AG133-1</f>
        <v>-1</v>
      </c>
      <c r="AK134" s="269"/>
      <c r="AL134" s="269"/>
      <c r="AM134" s="269"/>
      <c r="BN134" s="260"/>
      <c r="BO134" s="260"/>
      <c r="BP134" s="260"/>
      <c r="BQ134" s="260"/>
      <c r="BR134" s="260"/>
      <c r="BS134" s="260"/>
      <c r="BT134" s="260"/>
      <c r="BU134" s="260"/>
      <c r="BV134" s="260"/>
      <c r="BW134" s="260"/>
      <c r="BX134" s="260"/>
      <c r="BY134" s="260"/>
      <c r="BZ134" s="260"/>
      <c r="CA134" s="260"/>
      <c r="CB134" s="260"/>
      <c r="CC134" s="260"/>
      <c r="CD134" s="260"/>
      <c r="CE134" s="260"/>
      <c r="CF134" s="260"/>
      <c r="CG134" s="260"/>
    </row>
    <row r="135" spans="4:85">
      <c r="T135" s="269"/>
      <c r="U135" s="269"/>
      <c r="V135" s="269"/>
      <c r="W135" s="269"/>
      <c r="X135" s="269"/>
      <c r="Y135" s="269"/>
      <c r="Z135" s="269"/>
      <c r="AA135" s="269"/>
      <c r="AB135" s="269"/>
      <c r="AC135" s="269"/>
      <c r="AD135" s="269"/>
      <c r="AE135" s="269"/>
      <c r="AF135" s="269"/>
      <c r="AG135" s="269"/>
      <c r="AH135" s="269"/>
      <c r="AI135" s="269"/>
      <c r="AJ135" s="269"/>
      <c r="AK135" s="269"/>
      <c r="AL135" s="269"/>
      <c r="AM135" s="269"/>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row>
    <row r="136" spans="4:85">
      <c r="U136" s="269"/>
      <c r="V136" s="269"/>
      <c r="W136" s="269"/>
      <c r="X136" s="269"/>
      <c r="Y136" s="269"/>
      <c r="Z136" s="269"/>
      <c r="AA136" s="269"/>
      <c r="AB136" s="269"/>
      <c r="AC136" s="269"/>
      <c r="AD136" s="269"/>
      <c r="AF136" s="269"/>
      <c r="AG136" s="269"/>
      <c r="AH136" s="269"/>
      <c r="AI136" s="269"/>
      <c r="AJ136" s="269"/>
      <c r="AK136" s="269"/>
      <c r="AL136" s="269"/>
      <c r="AM136" s="269"/>
      <c r="AN136" s="269"/>
      <c r="AO136" s="269"/>
      <c r="BN136" s="260"/>
      <c r="BO136" s="260"/>
      <c r="BP136" s="260"/>
      <c r="BQ136" s="260"/>
      <c r="BR136" s="260"/>
      <c r="BS136" s="260"/>
      <c r="BT136" s="260"/>
      <c r="BU136" s="260"/>
      <c r="BV136" s="260"/>
      <c r="BW136" s="260"/>
      <c r="BX136" s="260"/>
      <c r="BY136" s="260"/>
      <c r="BZ136" s="260"/>
      <c r="CA136" s="260"/>
      <c r="CB136" s="260"/>
      <c r="CC136" s="260"/>
      <c r="CD136" s="260"/>
      <c r="CE136" s="260"/>
      <c r="CF136" s="260"/>
      <c r="CG136" s="260"/>
    </row>
    <row r="137" spans="4:85">
      <c r="D137" s="267" t="s">
        <v>2997</v>
      </c>
      <c r="O137" s="267" t="s">
        <v>2998</v>
      </c>
      <c r="Z137" s="269"/>
      <c r="AA137" s="267" t="s">
        <v>2999</v>
      </c>
      <c r="AL137" s="269"/>
      <c r="AM137" s="267" t="s">
        <v>3000</v>
      </c>
      <c r="AY137" s="267" t="s">
        <v>3001</v>
      </c>
      <c r="BN137" s="260"/>
      <c r="BO137" s="260"/>
      <c r="BP137" s="260"/>
      <c r="BQ137" s="260"/>
      <c r="BR137" s="260"/>
      <c r="BS137" s="260"/>
      <c r="BT137" s="260"/>
      <c r="BU137" s="260"/>
      <c r="BV137" s="260"/>
      <c r="BW137" s="260"/>
      <c r="BX137" s="260"/>
      <c r="BY137" s="260"/>
      <c r="BZ137" s="260"/>
      <c r="CA137" s="260"/>
      <c r="CB137" s="260"/>
      <c r="CC137" s="260"/>
      <c r="CD137" s="260"/>
      <c r="CE137" s="260"/>
      <c r="CF137" s="260"/>
      <c r="CG137" s="260"/>
    </row>
    <row r="138" spans="4:85">
      <c r="F138" s="260" t="s">
        <v>3002</v>
      </c>
      <c r="I138" s="262"/>
      <c r="U138" s="262"/>
      <c r="Z138" s="269"/>
      <c r="AG138" s="262"/>
      <c r="AL138" s="269"/>
      <c r="AS138" s="262"/>
      <c r="BE138" s="262"/>
      <c r="BN138" s="260"/>
      <c r="BO138" s="260"/>
      <c r="BP138" s="260"/>
      <c r="BQ138" s="260"/>
      <c r="BR138" s="260"/>
      <c r="BS138" s="260"/>
      <c r="BT138" s="260"/>
      <c r="BU138" s="260"/>
      <c r="BV138" s="260"/>
      <c r="BW138" s="260"/>
      <c r="BX138" s="260"/>
      <c r="BY138" s="260"/>
      <c r="BZ138" s="260"/>
      <c r="CA138" s="260"/>
      <c r="CB138" s="260"/>
      <c r="CC138" s="260"/>
      <c r="CD138" s="260"/>
      <c r="CE138" s="260"/>
      <c r="CF138" s="260"/>
      <c r="CG138" s="260"/>
    </row>
    <row r="139" spans="4:85">
      <c r="F139" s="260" t="s">
        <v>3003</v>
      </c>
      <c r="H139" s="1862" t="s">
        <v>3004</v>
      </c>
      <c r="I139" s="1862"/>
      <c r="J139" s="1862"/>
      <c r="K139" s="1862" t="s">
        <v>3005</v>
      </c>
      <c r="L139" s="1862"/>
      <c r="M139" s="714"/>
      <c r="T139" s="1862" t="s">
        <v>3004</v>
      </c>
      <c r="U139" s="1862"/>
      <c r="V139" s="1862"/>
      <c r="W139" s="1863" t="s">
        <v>3005</v>
      </c>
      <c r="X139" s="1863"/>
      <c r="Y139" s="714"/>
      <c r="Z139" s="269"/>
      <c r="AF139" s="1862" t="s">
        <v>3004</v>
      </c>
      <c r="AG139" s="1862"/>
      <c r="AH139" s="1862"/>
      <c r="AI139" s="1862" t="s">
        <v>3005</v>
      </c>
      <c r="AJ139" s="1862"/>
      <c r="AK139" s="714"/>
      <c r="AL139" s="269"/>
      <c r="AR139" s="1862" t="s">
        <v>3004</v>
      </c>
      <c r="AS139" s="1862"/>
      <c r="AT139" s="1862"/>
      <c r="AU139" s="1862" t="s">
        <v>3005</v>
      </c>
      <c r="AV139" s="1862"/>
      <c r="AW139" s="714"/>
      <c r="BD139" s="1862" t="s">
        <v>3004</v>
      </c>
      <c r="BE139" s="1862"/>
      <c r="BF139" s="1862"/>
      <c r="BG139" s="1862" t="s">
        <v>3005</v>
      </c>
      <c r="BH139" s="1862"/>
      <c r="BN139" s="260"/>
      <c r="BO139" s="260"/>
      <c r="BP139" s="260"/>
      <c r="BQ139" s="260"/>
      <c r="BR139" s="260"/>
      <c r="BS139" s="260"/>
      <c r="BT139" s="260"/>
      <c r="BU139" s="260"/>
      <c r="BV139" s="260"/>
      <c r="BW139" s="260"/>
      <c r="BX139" s="260"/>
      <c r="BY139" s="260"/>
      <c r="BZ139" s="260"/>
      <c r="CA139" s="260"/>
      <c r="CB139" s="260"/>
      <c r="CC139" s="260"/>
      <c r="CD139" s="260"/>
      <c r="CE139" s="260"/>
      <c r="CF139" s="260"/>
      <c r="CG139" s="260"/>
    </row>
    <row r="140" spans="4:85" ht="51">
      <c r="D140" s="273" t="s">
        <v>3006</v>
      </c>
      <c r="E140" s="635" t="s">
        <v>3007</v>
      </c>
      <c r="F140" s="273" t="s">
        <v>3008</v>
      </c>
      <c r="G140" s="635" t="s">
        <v>2936</v>
      </c>
      <c r="H140" s="635" t="s">
        <v>3009</v>
      </c>
      <c r="I140" s="635" t="s">
        <v>3010</v>
      </c>
      <c r="J140" s="635" t="s">
        <v>3011</v>
      </c>
      <c r="K140" s="635" t="s">
        <v>3012</v>
      </c>
      <c r="L140" s="635" t="s">
        <v>3011</v>
      </c>
      <c r="M140" s="635" t="s">
        <v>3013</v>
      </c>
      <c r="N140" s="635" t="s">
        <v>3014</v>
      </c>
      <c r="P140" s="273" t="s">
        <v>3006</v>
      </c>
      <c r="Q140" s="635" t="s">
        <v>3007</v>
      </c>
      <c r="R140" s="273" t="s">
        <v>3008</v>
      </c>
      <c r="S140" s="635" t="s">
        <v>2936</v>
      </c>
      <c r="T140" s="635" t="s">
        <v>3009</v>
      </c>
      <c r="U140" s="635" t="s">
        <v>3010</v>
      </c>
      <c r="V140" s="635" t="s">
        <v>3011</v>
      </c>
      <c r="W140" s="635" t="s">
        <v>3012</v>
      </c>
      <c r="X140" s="635" t="s">
        <v>3011</v>
      </c>
      <c r="Y140" s="635" t="s">
        <v>3013</v>
      </c>
      <c r="Z140" s="635" t="s">
        <v>3014</v>
      </c>
      <c r="AB140" s="273" t="s">
        <v>3006</v>
      </c>
      <c r="AC140" s="635" t="s">
        <v>3007</v>
      </c>
      <c r="AD140" s="273" t="s">
        <v>3008</v>
      </c>
      <c r="AE140" s="635" t="s">
        <v>2936</v>
      </c>
      <c r="AF140" s="635" t="s">
        <v>3009</v>
      </c>
      <c r="AG140" s="635" t="s">
        <v>3010</v>
      </c>
      <c r="AH140" s="635" t="s">
        <v>3011</v>
      </c>
      <c r="AI140" s="635" t="s">
        <v>3012</v>
      </c>
      <c r="AJ140" s="635" t="s">
        <v>3011</v>
      </c>
      <c r="AK140" s="635" t="s">
        <v>3013</v>
      </c>
      <c r="AL140" s="635" t="s">
        <v>3014</v>
      </c>
      <c r="AN140" s="273" t="s">
        <v>3006</v>
      </c>
      <c r="AO140" s="635" t="s">
        <v>3007</v>
      </c>
      <c r="AP140" s="273" t="s">
        <v>3008</v>
      </c>
      <c r="AQ140" s="635" t="s">
        <v>2936</v>
      </c>
      <c r="AR140" s="635" t="s">
        <v>3009</v>
      </c>
      <c r="AS140" s="635" t="s">
        <v>3010</v>
      </c>
      <c r="AT140" s="635" t="s">
        <v>3011</v>
      </c>
      <c r="AU140" s="635" t="s">
        <v>3012</v>
      </c>
      <c r="AV140" s="635" t="s">
        <v>3011</v>
      </c>
      <c r="AW140" s="635" t="s">
        <v>3013</v>
      </c>
      <c r="AX140" s="635" t="s">
        <v>3014</v>
      </c>
      <c r="AZ140" s="273" t="s">
        <v>3006</v>
      </c>
      <c r="BA140" s="635" t="s">
        <v>3007</v>
      </c>
      <c r="BB140" s="273" t="s">
        <v>3008</v>
      </c>
      <c r="BC140" s="635" t="s">
        <v>2936</v>
      </c>
      <c r="BD140" s="635" t="s">
        <v>3009</v>
      </c>
      <c r="BE140" s="635" t="s">
        <v>3010</v>
      </c>
      <c r="BF140" s="635" t="s">
        <v>3011</v>
      </c>
      <c r="BG140" s="635" t="s">
        <v>3012</v>
      </c>
      <c r="BH140" s="635" t="s">
        <v>3011</v>
      </c>
      <c r="BI140" s="635" t="s">
        <v>3013</v>
      </c>
      <c r="BJ140" s="635" t="s">
        <v>3014</v>
      </c>
      <c r="BN140" s="260"/>
      <c r="BO140" s="260"/>
      <c r="BP140" s="260"/>
      <c r="BQ140" s="260"/>
      <c r="BR140" s="260"/>
      <c r="BS140" s="260"/>
      <c r="BT140" s="260"/>
      <c r="BU140" s="260"/>
      <c r="BV140" s="260"/>
      <c r="BW140" s="260"/>
      <c r="BX140" s="260"/>
      <c r="BY140" s="260"/>
      <c r="BZ140" s="260"/>
      <c r="CA140" s="260"/>
      <c r="CB140" s="260"/>
      <c r="CC140" s="260"/>
      <c r="CD140" s="260"/>
      <c r="CE140" s="260"/>
      <c r="CF140" s="260"/>
      <c r="CG140" s="260"/>
    </row>
    <row r="141" spans="4:85" ht="89.25">
      <c r="D141" s="1183"/>
      <c r="E141" s="1183"/>
      <c r="F141" s="1183"/>
      <c r="G141" s="1183"/>
      <c r="H141" s="1183"/>
      <c r="I141" s="1198" t="s">
        <v>3015</v>
      </c>
      <c r="J141" s="1183"/>
      <c r="K141" s="1183"/>
      <c r="L141" s="1183"/>
      <c r="M141" s="1183"/>
      <c r="N141" s="1199"/>
      <c r="P141" s="1183"/>
      <c r="Q141" s="1183"/>
      <c r="R141" s="1183"/>
      <c r="S141" s="1183"/>
      <c r="T141" s="1183"/>
      <c r="U141" s="1198" t="s">
        <v>3015</v>
      </c>
      <c r="V141" s="1183"/>
      <c r="W141" s="1183"/>
      <c r="X141" s="1183"/>
      <c r="Y141" s="1183"/>
      <c r="Z141" s="1199"/>
      <c r="AB141" s="1183"/>
      <c r="AC141" s="1183"/>
      <c r="AD141" s="1183"/>
      <c r="AE141" s="1183"/>
      <c r="AF141" s="1183"/>
      <c r="AG141" s="1198" t="s">
        <v>3015</v>
      </c>
      <c r="AH141" s="1183"/>
      <c r="AI141" s="1183"/>
      <c r="AJ141" s="1183"/>
      <c r="AK141" s="1183"/>
      <c r="AL141" s="1199"/>
      <c r="AM141" s="269"/>
      <c r="AN141" s="1183"/>
      <c r="AO141" s="1183"/>
      <c r="AP141" s="1183"/>
      <c r="AQ141" s="1183"/>
      <c r="AR141" s="1183"/>
      <c r="AS141" s="1198" t="s">
        <v>3015</v>
      </c>
      <c r="AT141" s="1183"/>
      <c r="AU141" s="1183"/>
      <c r="AV141" s="1183"/>
      <c r="AW141" s="1183"/>
      <c r="AX141" s="1199"/>
      <c r="AY141" s="269"/>
      <c r="AZ141" s="1183"/>
      <c r="BA141" s="1183"/>
      <c r="BB141" s="1183"/>
      <c r="BC141" s="1183"/>
      <c r="BD141" s="1183"/>
      <c r="BE141" s="1198" t="s">
        <v>3015</v>
      </c>
      <c r="BF141" s="1183"/>
      <c r="BG141" s="1183"/>
      <c r="BH141" s="1183"/>
      <c r="BI141" s="1183"/>
      <c r="BJ141" s="1199"/>
      <c r="BN141" s="260"/>
      <c r="BO141" s="260"/>
      <c r="BP141" s="260"/>
      <c r="BQ141" s="260"/>
      <c r="BR141" s="260"/>
      <c r="BS141" s="260"/>
      <c r="BT141" s="260"/>
      <c r="BU141" s="260"/>
      <c r="BV141" s="260"/>
      <c r="BW141" s="260"/>
      <c r="BX141" s="260"/>
      <c r="BY141" s="260"/>
      <c r="BZ141" s="260"/>
      <c r="CA141" s="260"/>
      <c r="CB141" s="260"/>
      <c r="CC141" s="260"/>
      <c r="CD141" s="260"/>
      <c r="CE141" s="260"/>
      <c r="CF141" s="260"/>
      <c r="CG141" s="260"/>
    </row>
    <row r="142" spans="4:85">
      <c r="D142" s="1183"/>
      <c r="E142" s="1183"/>
      <c r="F142" s="1183"/>
      <c r="G142" s="1200"/>
      <c r="H142" s="1200"/>
      <c r="I142" s="1183"/>
      <c r="J142" s="1183"/>
      <c r="K142" s="1183"/>
      <c r="L142" s="1183"/>
      <c r="M142" s="1183"/>
      <c r="N142" s="1190">
        <f t="shared" ref="N142:N167" si="27">M142-K142</f>
        <v>0</v>
      </c>
      <c r="P142" s="1183"/>
      <c r="Q142" s="1183"/>
      <c r="R142" s="1183"/>
      <c r="S142" s="1200"/>
      <c r="T142" s="1183"/>
      <c r="U142" s="1183"/>
      <c r="V142" s="1183"/>
      <c r="W142" s="1183"/>
      <c r="X142" s="1183"/>
      <c r="Y142" s="1183"/>
      <c r="Z142" s="1185">
        <f t="shared" ref="Z142:Z167" si="28">Y142-W142</f>
        <v>0</v>
      </c>
      <c r="AB142" s="1183"/>
      <c r="AC142" s="1183"/>
      <c r="AD142" s="1183"/>
      <c r="AE142" s="1183"/>
      <c r="AF142" s="1200"/>
      <c r="AG142" s="1183"/>
      <c r="AH142" s="1183"/>
      <c r="AI142" s="1183"/>
      <c r="AJ142" s="1183"/>
      <c r="AK142" s="1183"/>
      <c r="AL142" s="1201">
        <f t="shared" ref="AL142:AL167" si="29">AK142-AI142</f>
        <v>0</v>
      </c>
      <c r="AM142" s="269"/>
      <c r="AN142" s="1183"/>
      <c r="AO142" s="1183"/>
      <c r="AP142" s="1183"/>
      <c r="AQ142" s="1183"/>
      <c r="AR142" s="1200"/>
      <c r="AS142" s="1183"/>
      <c r="AT142" s="1183"/>
      <c r="AU142" s="1183"/>
      <c r="AV142" s="1183"/>
      <c r="AW142" s="1183"/>
      <c r="AX142" s="1201">
        <f t="shared" ref="AX142:AX167" si="30">AW142-AU142</f>
        <v>0</v>
      </c>
      <c r="AY142" s="269"/>
      <c r="AZ142" s="1183"/>
      <c r="BA142" s="1183"/>
      <c r="BB142" s="1183"/>
      <c r="BC142" s="1183"/>
      <c r="BD142" s="1200"/>
      <c r="BE142" s="1183"/>
      <c r="BF142" s="1183"/>
      <c r="BG142" s="1183"/>
      <c r="BH142" s="1183"/>
      <c r="BI142" s="1183"/>
      <c r="BJ142" s="1202">
        <f>BI142-BG142</f>
        <v>0</v>
      </c>
      <c r="BN142" s="260"/>
      <c r="BO142" s="260"/>
      <c r="BP142" s="260"/>
      <c r="BQ142" s="260"/>
      <c r="BR142" s="260"/>
      <c r="BS142" s="260"/>
      <c r="BT142" s="260"/>
      <c r="BU142" s="260"/>
      <c r="BV142" s="260"/>
      <c r="BW142" s="260"/>
      <c r="BX142" s="260"/>
      <c r="BY142" s="260"/>
      <c r="BZ142" s="260"/>
      <c r="CA142" s="260"/>
      <c r="CB142" s="260"/>
      <c r="CC142" s="260"/>
      <c r="CD142" s="260"/>
      <c r="CE142" s="260"/>
      <c r="CF142" s="260"/>
      <c r="CG142" s="260"/>
    </row>
    <row r="143" spans="4:85">
      <c r="D143" s="1183"/>
      <c r="E143" s="1183"/>
      <c r="F143" s="1183"/>
      <c r="G143" s="1183"/>
      <c r="H143" s="1183"/>
      <c r="I143" s="1183"/>
      <c r="J143" s="1183"/>
      <c r="K143" s="1183"/>
      <c r="L143" s="1183"/>
      <c r="M143" s="1183"/>
      <c r="N143" s="1190">
        <f t="shared" si="27"/>
        <v>0</v>
      </c>
      <c r="P143" s="1183"/>
      <c r="Q143" s="1183"/>
      <c r="R143" s="1183"/>
      <c r="S143" s="1183"/>
      <c r="T143" s="1183"/>
      <c r="U143" s="1183"/>
      <c r="V143" s="1183"/>
      <c r="W143" s="1183"/>
      <c r="X143" s="1183"/>
      <c r="Y143" s="1183"/>
      <c r="Z143" s="1185">
        <f t="shared" si="28"/>
        <v>0</v>
      </c>
      <c r="AB143" s="1183"/>
      <c r="AC143" s="1183"/>
      <c r="AD143" s="1183"/>
      <c r="AE143" s="1183"/>
      <c r="AF143" s="1183"/>
      <c r="AG143" s="1183"/>
      <c r="AH143" s="1183"/>
      <c r="AI143" s="1183"/>
      <c r="AJ143" s="1183"/>
      <c r="AK143" s="1183"/>
      <c r="AL143" s="1201">
        <f t="shared" si="29"/>
        <v>0</v>
      </c>
      <c r="AM143" s="269"/>
      <c r="AN143" s="1183"/>
      <c r="AO143" s="1183"/>
      <c r="AP143" s="1183"/>
      <c r="AQ143" s="1183"/>
      <c r="AR143" s="1183"/>
      <c r="AS143" s="1183"/>
      <c r="AT143" s="1183"/>
      <c r="AU143" s="1183"/>
      <c r="AV143" s="1183"/>
      <c r="AW143" s="1183"/>
      <c r="AX143" s="1201">
        <f t="shared" si="30"/>
        <v>0</v>
      </c>
      <c r="AY143" s="269"/>
      <c r="AZ143" s="1183"/>
      <c r="BA143" s="1183"/>
      <c r="BB143" s="1183"/>
      <c r="BC143" s="1183"/>
      <c r="BD143" s="1183"/>
      <c r="BE143" s="1183"/>
      <c r="BF143" s="1183"/>
      <c r="BG143" s="1183"/>
      <c r="BH143" s="1183"/>
      <c r="BI143" s="1183"/>
      <c r="BJ143" s="1201">
        <f t="shared" ref="BJ143:BJ168" si="31">BI143-BG143</f>
        <v>0</v>
      </c>
      <c r="BN143" s="260"/>
      <c r="BO143" s="260"/>
      <c r="BP143" s="260"/>
      <c r="BQ143" s="260"/>
      <c r="BR143" s="260"/>
      <c r="BS143" s="260"/>
      <c r="BT143" s="260"/>
      <c r="BU143" s="260"/>
      <c r="BV143" s="260"/>
      <c r="BW143" s="260"/>
      <c r="BX143" s="260"/>
      <c r="BY143" s="260"/>
      <c r="BZ143" s="260"/>
      <c r="CA143" s="260"/>
      <c r="CB143" s="260"/>
      <c r="CC143" s="260"/>
      <c r="CD143" s="260"/>
      <c r="CE143" s="260"/>
      <c r="CF143" s="260"/>
      <c r="CG143" s="260"/>
    </row>
    <row r="144" spans="4:85">
      <c r="D144" s="1183"/>
      <c r="E144" s="1183"/>
      <c r="F144" s="1183"/>
      <c r="G144" s="1183"/>
      <c r="H144" s="1183"/>
      <c r="I144" s="1183"/>
      <c r="J144" s="1183"/>
      <c r="K144" s="1183"/>
      <c r="L144" s="1183"/>
      <c r="M144" s="1183"/>
      <c r="N144" s="1190">
        <f t="shared" si="27"/>
        <v>0</v>
      </c>
      <c r="P144" s="1183"/>
      <c r="Q144" s="1183"/>
      <c r="R144" s="1183"/>
      <c r="S144" s="1183"/>
      <c r="T144" s="1183"/>
      <c r="U144" s="1183"/>
      <c r="V144" s="1183"/>
      <c r="W144" s="1183"/>
      <c r="X144" s="1183"/>
      <c r="Y144" s="1183"/>
      <c r="Z144" s="1185">
        <f t="shared" si="28"/>
        <v>0</v>
      </c>
      <c r="AB144" s="1183"/>
      <c r="AC144" s="1183"/>
      <c r="AD144" s="1183"/>
      <c r="AE144" s="1183"/>
      <c r="AF144" s="1183"/>
      <c r="AG144" s="1183"/>
      <c r="AH144" s="1183"/>
      <c r="AI144" s="1183"/>
      <c r="AJ144" s="1183"/>
      <c r="AK144" s="1183"/>
      <c r="AL144" s="1201">
        <f t="shared" si="29"/>
        <v>0</v>
      </c>
      <c r="AM144" s="269"/>
      <c r="AN144" s="1183"/>
      <c r="AO144" s="1183"/>
      <c r="AP144" s="1183"/>
      <c r="AQ144" s="1183"/>
      <c r="AR144" s="1183"/>
      <c r="AS144" s="1183"/>
      <c r="AT144" s="1183"/>
      <c r="AU144" s="1183"/>
      <c r="AV144" s="1183"/>
      <c r="AW144" s="1183"/>
      <c r="AX144" s="1201">
        <f t="shared" si="30"/>
        <v>0</v>
      </c>
      <c r="AY144" s="269"/>
      <c r="AZ144" s="1183"/>
      <c r="BA144" s="1183"/>
      <c r="BB144" s="1183"/>
      <c r="BC144" s="1183"/>
      <c r="BD144" s="1183"/>
      <c r="BE144" s="1183"/>
      <c r="BF144" s="1183"/>
      <c r="BG144" s="1183"/>
      <c r="BH144" s="1183"/>
      <c r="BI144" s="1183"/>
      <c r="BJ144" s="1201">
        <f t="shared" si="31"/>
        <v>0</v>
      </c>
      <c r="BN144" s="260"/>
      <c r="BO144" s="260"/>
      <c r="BP144" s="260"/>
      <c r="BQ144" s="260"/>
      <c r="BR144" s="260"/>
      <c r="BS144" s="260"/>
      <c r="BT144" s="260"/>
      <c r="BU144" s="260"/>
      <c r="BV144" s="260"/>
      <c r="BW144" s="260"/>
      <c r="BX144" s="260"/>
      <c r="BY144" s="260"/>
      <c r="BZ144" s="260"/>
      <c r="CA144" s="260"/>
      <c r="CB144" s="260"/>
      <c r="CC144" s="260"/>
      <c r="CD144" s="260"/>
      <c r="CE144" s="260"/>
      <c r="CF144" s="260"/>
      <c r="CG144" s="260"/>
    </row>
    <row r="145" spans="4:85">
      <c r="D145" s="1183"/>
      <c r="E145" s="1183"/>
      <c r="F145" s="1183"/>
      <c r="G145" s="1183"/>
      <c r="H145" s="1183"/>
      <c r="I145" s="1183"/>
      <c r="J145" s="1183"/>
      <c r="K145" s="1183"/>
      <c r="L145" s="1183"/>
      <c r="M145" s="1183"/>
      <c r="N145" s="1190">
        <f t="shared" si="27"/>
        <v>0</v>
      </c>
      <c r="P145" s="1183"/>
      <c r="Q145" s="1183"/>
      <c r="R145" s="1183"/>
      <c r="S145" s="1183"/>
      <c r="T145" s="1183"/>
      <c r="U145" s="1183"/>
      <c r="V145" s="1183"/>
      <c r="W145" s="1183"/>
      <c r="X145" s="1183"/>
      <c r="Y145" s="1183"/>
      <c r="Z145" s="1185">
        <f t="shared" si="28"/>
        <v>0</v>
      </c>
      <c r="AB145" s="1183"/>
      <c r="AC145" s="1183"/>
      <c r="AD145" s="1183"/>
      <c r="AE145" s="1183"/>
      <c r="AF145" s="1183"/>
      <c r="AG145" s="1183"/>
      <c r="AH145" s="1183"/>
      <c r="AI145" s="1183"/>
      <c r="AJ145" s="1183"/>
      <c r="AK145" s="1183"/>
      <c r="AL145" s="1201">
        <f t="shared" si="29"/>
        <v>0</v>
      </c>
      <c r="AM145" s="269"/>
      <c r="AN145" s="1183"/>
      <c r="AO145" s="1183"/>
      <c r="AP145" s="1183"/>
      <c r="AQ145" s="1183"/>
      <c r="AR145" s="1183"/>
      <c r="AS145" s="1183"/>
      <c r="AT145" s="1183"/>
      <c r="AU145" s="1183"/>
      <c r="AV145" s="1183"/>
      <c r="AW145" s="1183"/>
      <c r="AX145" s="1201">
        <f t="shared" si="30"/>
        <v>0</v>
      </c>
      <c r="AY145" s="269"/>
      <c r="AZ145" s="1183"/>
      <c r="BA145" s="1183"/>
      <c r="BB145" s="1183"/>
      <c r="BC145" s="1183"/>
      <c r="BD145" s="1183"/>
      <c r="BE145" s="1183"/>
      <c r="BF145" s="1183"/>
      <c r="BG145" s="1183"/>
      <c r="BH145" s="1183"/>
      <c r="BI145" s="1183"/>
      <c r="BJ145" s="1201">
        <f t="shared" si="31"/>
        <v>0</v>
      </c>
      <c r="BN145" s="260"/>
      <c r="BO145" s="260"/>
      <c r="BP145" s="260"/>
      <c r="BQ145" s="260"/>
      <c r="BR145" s="260"/>
      <c r="BS145" s="260"/>
      <c r="BT145" s="260"/>
      <c r="BU145" s="260"/>
      <c r="BV145" s="260"/>
      <c r="BW145" s="260"/>
      <c r="BX145" s="260"/>
      <c r="BY145" s="260"/>
      <c r="BZ145" s="260"/>
      <c r="CA145" s="260"/>
      <c r="CB145" s="260"/>
      <c r="CC145" s="260"/>
      <c r="CD145" s="260"/>
      <c r="CE145" s="260"/>
      <c r="CF145" s="260"/>
      <c r="CG145" s="260"/>
    </row>
    <row r="146" spans="4:85">
      <c r="D146" s="1183"/>
      <c r="E146" s="1183"/>
      <c r="F146" s="1183"/>
      <c r="G146" s="1183"/>
      <c r="H146" s="1183"/>
      <c r="I146" s="1183"/>
      <c r="J146" s="1183"/>
      <c r="K146" s="1183"/>
      <c r="L146" s="1183"/>
      <c r="M146" s="1183"/>
      <c r="N146" s="1190">
        <f t="shared" si="27"/>
        <v>0</v>
      </c>
      <c r="P146" s="1183"/>
      <c r="Q146" s="1183"/>
      <c r="R146" s="1183"/>
      <c r="S146" s="1183"/>
      <c r="T146" s="1183"/>
      <c r="U146" s="1183"/>
      <c r="V146" s="1183"/>
      <c r="W146" s="1183"/>
      <c r="X146" s="1183"/>
      <c r="Y146" s="1183"/>
      <c r="Z146" s="1185">
        <f t="shared" si="28"/>
        <v>0</v>
      </c>
      <c r="AB146" s="1183"/>
      <c r="AC146" s="1183"/>
      <c r="AD146" s="1183"/>
      <c r="AE146" s="1183"/>
      <c r="AF146" s="1183"/>
      <c r="AG146" s="1183"/>
      <c r="AH146" s="1183"/>
      <c r="AI146" s="1183"/>
      <c r="AJ146" s="1183"/>
      <c r="AK146" s="1183"/>
      <c r="AL146" s="1201">
        <f t="shared" si="29"/>
        <v>0</v>
      </c>
      <c r="AM146" s="269"/>
      <c r="AN146" s="1183"/>
      <c r="AO146" s="1183"/>
      <c r="AP146" s="1183"/>
      <c r="AQ146" s="1183"/>
      <c r="AR146" s="1183"/>
      <c r="AS146" s="1183"/>
      <c r="AT146" s="1183"/>
      <c r="AU146" s="1183"/>
      <c r="AV146" s="1183"/>
      <c r="AW146" s="1183"/>
      <c r="AX146" s="1201">
        <f t="shared" si="30"/>
        <v>0</v>
      </c>
      <c r="AY146" s="269"/>
      <c r="AZ146" s="1183"/>
      <c r="BA146" s="1183"/>
      <c r="BB146" s="1183"/>
      <c r="BC146" s="1183"/>
      <c r="BD146" s="1183"/>
      <c r="BE146" s="1183"/>
      <c r="BF146" s="1183"/>
      <c r="BG146" s="1183"/>
      <c r="BH146" s="1183"/>
      <c r="BI146" s="1183"/>
      <c r="BJ146" s="1201">
        <f t="shared" si="31"/>
        <v>0</v>
      </c>
      <c r="BN146" s="260"/>
      <c r="BO146" s="260"/>
      <c r="BP146" s="260"/>
      <c r="BQ146" s="260"/>
      <c r="BR146" s="260"/>
      <c r="BS146" s="260"/>
      <c r="BT146" s="260"/>
      <c r="BU146" s="260"/>
      <c r="BV146" s="260"/>
      <c r="BW146" s="260"/>
      <c r="BX146" s="260"/>
      <c r="BY146" s="260"/>
      <c r="BZ146" s="260"/>
      <c r="CA146" s="260"/>
      <c r="CB146" s="260"/>
      <c r="CC146" s="260"/>
      <c r="CD146" s="260"/>
      <c r="CE146" s="260"/>
      <c r="CF146" s="260"/>
      <c r="CG146" s="260"/>
    </row>
    <row r="147" spans="4:85">
      <c r="D147" s="1183"/>
      <c r="E147" s="1183"/>
      <c r="F147" s="1183"/>
      <c r="G147" s="1183"/>
      <c r="H147" s="1183"/>
      <c r="I147" s="1183"/>
      <c r="J147" s="1183"/>
      <c r="K147" s="1183"/>
      <c r="L147" s="1183"/>
      <c r="M147" s="1183"/>
      <c r="N147" s="1190">
        <f t="shared" si="27"/>
        <v>0</v>
      </c>
      <c r="P147" s="1183"/>
      <c r="Q147" s="1183"/>
      <c r="R147" s="1183"/>
      <c r="S147" s="1183"/>
      <c r="T147" s="1183"/>
      <c r="U147" s="1183"/>
      <c r="V147" s="1183"/>
      <c r="W147" s="1183"/>
      <c r="X147" s="1183"/>
      <c r="Y147" s="1183"/>
      <c r="Z147" s="1185">
        <f t="shared" si="28"/>
        <v>0</v>
      </c>
      <c r="AB147" s="1183"/>
      <c r="AC147" s="1183"/>
      <c r="AD147" s="1183"/>
      <c r="AE147" s="1183"/>
      <c r="AF147" s="1183"/>
      <c r="AG147" s="1183"/>
      <c r="AH147" s="1183"/>
      <c r="AI147" s="1183"/>
      <c r="AJ147" s="1183"/>
      <c r="AK147" s="1183"/>
      <c r="AL147" s="1201">
        <f t="shared" si="29"/>
        <v>0</v>
      </c>
      <c r="AM147" s="269"/>
      <c r="AN147" s="1183"/>
      <c r="AO147" s="1183"/>
      <c r="AP147" s="1183"/>
      <c r="AQ147" s="1183"/>
      <c r="AR147" s="1183"/>
      <c r="AS147" s="1183"/>
      <c r="AT147" s="1183"/>
      <c r="AU147" s="1183"/>
      <c r="AV147" s="1183"/>
      <c r="AW147" s="1183"/>
      <c r="AX147" s="1201">
        <f t="shared" si="30"/>
        <v>0</v>
      </c>
      <c r="AY147" s="269"/>
      <c r="AZ147" s="1183"/>
      <c r="BA147" s="1183"/>
      <c r="BB147" s="1183"/>
      <c r="BC147" s="1183"/>
      <c r="BD147" s="1183"/>
      <c r="BE147" s="1183"/>
      <c r="BF147" s="1183"/>
      <c r="BG147" s="1183"/>
      <c r="BH147" s="1183"/>
      <c r="BI147" s="1183"/>
      <c r="BJ147" s="1201">
        <f t="shared" si="31"/>
        <v>0</v>
      </c>
      <c r="BN147" s="260"/>
      <c r="BO147" s="260"/>
      <c r="BP147" s="260"/>
      <c r="BQ147" s="260"/>
      <c r="BR147" s="260"/>
      <c r="BS147" s="260"/>
      <c r="BT147" s="260"/>
      <c r="BU147" s="260"/>
      <c r="BV147" s="260"/>
      <c r="BW147" s="260"/>
      <c r="BX147" s="260"/>
      <c r="BY147" s="260"/>
      <c r="BZ147" s="260"/>
      <c r="CA147" s="260"/>
      <c r="CB147" s="260"/>
      <c r="CC147" s="260"/>
      <c r="CD147" s="260"/>
      <c r="CE147" s="260"/>
      <c r="CF147" s="260"/>
      <c r="CG147" s="260"/>
    </row>
    <row r="148" spans="4:85">
      <c r="D148" s="1183"/>
      <c r="E148" s="1183"/>
      <c r="F148" s="1183"/>
      <c r="G148" s="1183"/>
      <c r="H148" s="1183"/>
      <c r="I148" s="1183"/>
      <c r="J148" s="1183"/>
      <c r="K148" s="1183"/>
      <c r="L148" s="1183"/>
      <c r="M148" s="1183"/>
      <c r="N148" s="1190">
        <f t="shared" si="27"/>
        <v>0</v>
      </c>
      <c r="P148" s="1183"/>
      <c r="Q148" s="1183"/>
      <c r="R148" s="1183"/>
      <c r="S148" s="1183"/>
      <c r="T148" s="1183"/>
      <c r="U148" s="1183"/>
      <c r="V148" s="1183"/>
      <c r="W148" s="1183"/>
      <c r="X148" s="1183"/>
      <c r="Y148" s="1183"/>
      <c r="Z148" s="1185">
        <f t="shared" si="28"/>
        <v>0</v>
      </c>
      <c r="AB148" s="1183"/>
      <c r="AC148" s="1183"/>
      <c r="AD148" s="1183"/>
      <c r="AE148" s="1183"/>
      <c r="AF148" s="1183"/>
      <c r="AG148" s="1183"/>
      <c r="AH148" s="1183"/>
      <c r="AI148" s="1183"/>
      <c r="AJ148" s="1183"/>
      <c r="AK148" s="1183"/>
      <c r="AL148" s="1201">
        <f t="shared" si="29"/>
        <v>0</v>
      </c>
      <c r="AM148" s="269"/>
      <c r="AN148" s="1183"/>
      <c r="AO148" s="1183"/>
      <c r="AP148" s="1183"/>
      <c r="AQ148" s="1183"/>
      <c r="AR148" s="1183"/>
      <c r="AS148" s="1183"/>
      <c r="AT148" s="1183"/>
      <c r="AU148" s="1183"/>
      <c r="AV148" s="1183"/>
      <c r="AW148" s="1183"/>
      <c r="AX148" s="1201">
        <f t="shared" si="30"/>
        <v>0</v>
      </c>
      <c r="AY148" s="269"/>
      <c r="AZ148" s="1183"/>
      <c r="BA148" s="1183"/>
      <c r="BB148" s="1183"/>
      <c r="BC148" s="1183"/>
      <c r="BD148" s="1183"/>
      <c r="BE148" s="1183"/>
      <c r="BF148" s="1183"/>
      <c r="BG148" s="1183"/>
      <c r="BH148" s="1183"/>
      <c r="BI148" s="1183"/>
      <c r="BJ148" s="1201">
        <f t="shared" si="31"/>
        <v>0</v>
      </c>
      <c r="BN148" s="260"/>
      <c r="BO148" s="260"/>
      <c r="BP148" s="260"/>
      <c r="BQ148" s="260"/>
      <c r="BR148" s="260"/>
      <c r="BS148" s="260"/>
      <c r="BT148" s="260"/>
      <c r="BU148" s="260"/>
      <c r="BV148" s="260"/>
      <c r="BW148" s="260"/>
      <c r="BX148" s="260"/>
      <c r="BY148" s="260"/>
      <c r="BZ148" s="260"/>
      <c r="CA148" s="260"/>
      <c r="CB148" s="260"/>
      <c r="CC148" s="260"/>
      <c r="CD148" s="260"/>
      <c r="CE148" s="260"/>
      <c r="CF148" s="260"/>
      <c r="CG148" s="260"/>
    </row>
    <row r="149" spans="4:85">
      <c r="D149" s="1183"/>
      <c r="E149" s="1183"/>
      <c r="F149" s="1183"/>
      <c r="G149" s="1183"/>
      <c r="H149" s="1183"/>
      <c r="I149" s="1183"/>
      <c r="J149" s="1183"/>
      <c r="K149" s="1183"/>
      <c r="L149" s="1183"/>
      <c r="M149" s="1183"/>
      <c r="N149" s="1190">
        <f t="shared" si="27"/>
        <v>0</v>
      </c>
      <c r="P149" s="1183"/>
      <c r="Q149" s="1183"/>
      <c r="R149" s="1183"/>
      <c r="S149" s="1183"/>
      <c r="T149" s="1183"/>
      <c r="U149" s="1183"/>
      <c r="V149" s="1183"/>
      <c r="W149" s="1183"/>
      <c r="X149" s="1183"/>
      <c r="Y149" s="1183"/>
      <c r="Z149" s="1185">
        <f t="shared" si="28"/>
        <v>0</v>
      </c>
      <c r="AB149" s="1183"/>
      <c r="AC149" s="1183"/>
      <c r="AD149" s="1183"/>
      <c r="AE149" s="1183"/>
      <c r="AF149" s="1183"/>
      <c r="AG149" s="1183"/>
      <c r="AH149" s="1183"/>
      <c r="AI149" s="1183"/>
      <c r="AJ149" s="1183"/>
      <c r="AK149" s="1183"/>
      <c r="AL149" s="1201">
        <f t="shared" si="29"/>
        <v>0</v>
      </c>
      <c r="AM149" s="269"/>
      <c r="AN149" s="1183"/>
      <c r="AO149" s="1183"/>
      <c r="AP149" s="1183"/>
      <c r="AQ149" s="1183"/>
      <c r="AR149" s="1183"/>
      <c r="AS149" s="1183"/>
      <c r="AT149" s="1183"/>
      <c r="AU149" s="1183"/>
      <c r="AV149" s="1183"/>
      <c r="AW149" s="1183"/>
      <c r="AX149" s="1201">
        <f t="shared" si="30"/>
        <v>0</v>
      </c>
      <c r="AY149" s="269"/>
      <c r="AZ149" s="1183"/>
      <c r="BA149" s="1183"/>
      <c r="BB149" s="1183"/>
      <c r="BC149" s="1183"/>
      <c r="BD149" s="1183"/>
      <c r="BE149" s="1183"/>
      <c r="BF149" s="1183"/>
      <c r="BG149" s="1183"/>
      <c r="BH149" s="1183"/>
      <c r="BI149" s="1183"/>
      <c r="BJ149" s="1201">
        <f t="shared" si="31"/>
        <v>0</v>
      </c>
      <c r="BN149" s="260"/>
      <c r="BO149" s="260"/>
      <c r="BP149" s="260"/>
      <c r="BQ149" s="260"/>
      <c r="BR149" s="260"/>
      <c r="BS149" s="260"/>
      <c r="BT149" s="260"/>
      <c r="BU149" s="260"/>
      <c r="BV149" s="260"/>
      <c r="BW149" s="260"/>
      <c r="BX149" s="260"/>
      <c r="BY149" s="260"/>
      <c r="BZ149" s="260"/>
      <c r="CA149" s="260"/>
      <c r="CB149" s="260"/>
      <c r="CC149" s="260"/>
      <c r="CD149" s="260"/>
      <c r="CE149" s="260"/>
      <c r="CF149" s="260"/>
      <c r="CG149" s="260"/>
    </row>
    <row r="150" spans="4:85">
      <c r="D150" s="1183"/>
      <c r="E150" s="1183"/>
      <c r="F150" s="1183"/>
      <c r="G150" s="1183"/>
      <c r="H150" s="1183"/>
      <c r="I150" s="1183"/>
      <c r="J150" s="1183"/>
      <c r="K150" s="1183"/>
      <c r="L150" s="1183"/>
      <c r="M150" s="1183"/>
      <c r="N150" s="1190">
        <f t="shared" si="27"/>
        <v>0</v>
      </c>
      <c r="P150" s="1183"/>
      <c r="Q150" s="1183"/>
      <c r="R150" s="1183"/>
      <c r="S150" s="1183"/>
      <c r="T150" s="1183"/>
      <c r="U150" s="1183"/>
      <c r="V150" s="1183"/>
      <c r="W150" s="1183"/>
      <c r="X150" s="1183"/>
      <c r="Y150" s="1183"/>
      <c r="Z150" s="1185">
        <f t="shared" si="28"/>
        <v>0</v>
      </c>
      <c r="AB150" s="1183"/>
      <c r="AC150" s="1183"/>
      <c r="AD150" s="1183"/>
      <c r="AE150" s="1183"/>
      <c r="AF150" s="1183"/>
      <c r="AG150" s="1183"/>
      <c r="AH150" s="1183"/>
      <c r="AI150" s="1183"/>
      <c r="AJ150" s="1183"/>
      <c r="AK150" s="1183"/>
      <c r="AL150" s="1201">
        <f t="shared" si="29"/>
        <v>0</v>
      </c>
      <c r="AM150" s="269"/>
      <c r="AN150" s="1183"/>
      <c r="AO150" s="1183"/>
      <c r="AP150" s="1183"/>
      <c r="AQ150" s="1183"/>
      <c r="AR150" s="1183"/>
      <c r="AS150" s="1183"/>
      <c r="AT150" s="1183"/>
      <c r="AU150" s="1183"/>
      <c r="AV150" s="1183"/>
      <c r="AW150" s="1183"/>
      <c r="AX150" s="1201">
        <f t="shared" si="30"/>
        <v>0</v>
      </c>
      <c r="AY150" s="269"/>
      <c r="AZ150" s="1183"/>
      <c r="BA150" s="1183"/>
      <c r="BB150" s="1183"/>
      <c r="BC150" s="1183"/>
      <c r="BD150" s="1183"/>
      <c r="BE150" s="1183"/>
      <c r="BF150" s="1183"/>
      <c r="BG150" s="1183"/>
      <c r="BH150" s="1183"/>
      <c r="BI150" s="1183"/>
      <c r="BJ150" s="1201">
        <f t="shared" si="31"/>
        <v>0</v>
      </c>
      <c r="BN150" s="260"/>
      <c r="BO150" s="260"/>
      <c r="BP150" s="260"/>
      <c r="BQ150" s="260"/>
      <c r="BR150" s="260"/>
      <c r="BS150" s="260"/>
      <c r="BT150" s="260"/>
      <c r="BU150" s="260"/>
      <c r="BV150" s="260"/>
      <c r="BW150" s="260"/>
      <c r="BX150" s="260"/>
      <c r="BY150" s="260"/>
      <c r="BZ150" s="260"/>
      <c r="CA150" s="260"/>
      <c r="CB150" s="260"/>
      <c r="CC150" s="260"/>
      <c r="CD150" s="260"/>
      <c r="CE150" s="260"/>
      <c r="CF150" s="260"/>
      <c r="CG150" s="260"/>
    </row>
    <row r="151" spans="4:85">
      <c r="D151" s="1183"/>
      <c r="E151" s="1183"/>
      <c r="F151" s="1183"/>
      <c r="G151" s="1183"/>
      <c r="H151" s="1183"/>
      <c r="I151" s="1183"/>
      <c r="J151" s="1183"/>
      <c r="K151" s="1183"/>
      <c r="L151" s="1183"/>
      <c r="M151" s="1183"/>
      <c r="N151" s="1190">
        <f t="shared" si="27"/>
        <v>0</v>
      </c>
      <c r="P151" s="1183"/>
      <c r="Q151" s="1183"/>
      <c r="R151" s="1183"/>
      <c r="S151" s="1183"/>
      <c r="T151" s="1183"/>
      <c r="U151" s="1183"/>
      <c r="V151" s="1183"/>
      <c r="W151" s="1183"/>
      <c r="X151" s="1183"/>
      <c r="Y151" s="1183"/>
      <c r="Z151" s="1185">
        <f t="shared" si="28"/>
        <v>0</v>
      </c>
      <c r="AB151" s="1183"/>
      <c r="AC151" s="1183"/>
      <c r="AD151" s="1183"/>
      <c r="AE151" s="1183"/>
      <c r="AF151" s="1183"/>
      <c r="AG151" s="1183"/>
      <c r="AH151" s="1183"/>
      <c r="AI151" s="1183"/>
      <c r="AJ151" s="1183"/>
      <c r="AK151" s="1183"/>
      <c r="AL151" s="1201">
        <f t="shared" si="29"/>
        <v>0</v>
      </c>
      <c r="AM151" s="269"/>
      <c r="AN151" s="1183"/>
      <c r="AO151" s="1183"/>
      <c r="AP151" s="1183"/>
      <c r="AQ151" s="1183"/>
      <c r="AR151" s="1183"/>
      <c r="AS151" s="1183"/>
      <c r="AT151" s="1183"/>
      <c r="AU151" s="1183"/>
      <c r="AV151" s="1183"/>
      <c r="AW151" s="1183"/>
      <c r="AX151" s="1201">
        <f t="shared" si="30"/>
        <v>0</v>
      </c>
      <c r="AY151" s="269"/>
      <c r="AZ151" s="1183"/>
      <c r="BA151" s="1183"/>
      <c r="BB151" s="1183"/>
      <c r="BC151" s="1183"/>
      <c r="BD151" s="1183"/>
      <c r="BE151" s="1183"/>
      <c r="BF151" s="1183"/>
      <c r="BG151" s="1183"/>
      <c r="BH151" s="1183"/>
      <c r="BI151" s="1183"/>
      <c r="BJ151" s="1201">
        <f t="shared" si="31"/>
        <v>0</v>
      </c>
      <c r="BN151" s="260"/>
      <c r="BO151" s="260"/>
      <c r="BP151" s="260"/>
      <c r="BQ151" s="260"/>
      <c r="BR151" s="260"/>
      <c r="BS151" s="260"/>
      <c r="BT151" s="260"/>
      <c r="BU151" s="260"/>
      <c r="BV151" s="260"/>
      <c r="BW151" s="260"/>
      <c r="BX151" s="260"/>
      <c r="BY151" s="260"/>
      <c r="BZ151" s="260"/>
      <c r="CA151" s="260"/>
      <c r="CB151" s="260"/>
      <c r="CC151" s="260"/>
      <c r="CD151" s="260"/>
      <c r="CE151" s="260"/>
      <c r="CF151" s="260"/>
      <c r="CG151" s="260"/>
    </row>
    <row r="152" spans="4:85">
      <c r="D152" s="1183"/>
      <c r="E152" s="1183"/>
      <c r="F152" s="1183"/>
      <c r="G152" s="1183"/>
      <c r="H152" s="1183"/>
      <c r="I152" s="1183"/>
      <c r="J152" s="1183"/>
      <c r="K152" s="1183"/>
      <c r="L152" s="1183"/>
      <c r="M152" s="1183"/>
      <c r="N152" s="1190">
        <f t="shared" si="27"/>
        <v>0</v>
      </c>
      <c r="P152" s="1183"/>
      <c r="Q152" s="1183"/>
      <c r="R152" s="1183"/>
      <c r="S152" s="1183"/>
      <c r="T152" s="1183"/>
      <c r="U152" s="1183"/>
      <c r="V152" s="1183"/>
      <c r="W152" s="1183"/>
      <c r="X152" s="1183"/>
      <c r="Y152" s="1183"/>
      <c r="Z152" s="1185">
        <f t="shared" si="28"/>
        <v>0</v>
      </c>
      <c r="AB152" s="1183"/>
      <c r="AC152" s="1183"/>
      <c r="AD152" s="1183"/>
      <c r="AE152" s="1183"/>
      <c r="AF152" s="1183"/>
      <c r="AG152" s="1183"/>
      <c r="AH152" s="1183"/>
      <c r="AI152" s="1183"/>
      <c r="AJ152" s="1183"/>
      <c r="AK152" s="1183"/>
      <c r="AL152" s="1201">
        <f t="shared" si="29"/>
        <v>0</v>
      </c>
      <c r="AM152" s="269"/>
      <c r="AN152" s="1183"/>
      <c r="AO152" s="1183"/>
      <c r="AP152" s="1183"/>
      <c r="AQ152" s="1183"/>
      <c r="AR152" s="1183"/>
      <c r="AS152" s="1183"/>
      <c r="AT152" s="1183"/>
      <c r="AU152" s="1183"/>
      <c r="AV152" s="1183"/>
      <c r="AW152" s="1183"/>
      <c r="AX152" s="1201">
        <f t="shared" si="30"/>
        <v>0</v>
      </c>
      <c r="AY152" s="269"/>
      <c r="AZ152" s="1183"/>
      <c r="BA152" s="1183"/>
      <c r="BB152" s="1183"/>
      <c r="BC152" s="1183"/>
      <c r="BD152" s="1183"/>
      <c r="BE152" s="1183"/>
      <c r="BF152" s="1183"/>
      <c r="BG152" s="1183"/>
      <c r="BH152" s="1183"/>
      <c r="BI152" s="1183"/>
      <c r="BJ152" s="1201">
        <f t="shared" si="31"/>
        <v>0</v>
      </c>
      <c r="BN152" s="260"/>
      <c r="BO152" s="260"/>
      <c r="BP152" s="260"/>
      <c r="BQ152" s="260"/>
      <c r="BR152" s="260"/>
      <c r="BS152" s="260"/>
      <c r="BT152" s="260"/>
      <c r="BU152" s="260"/>
      <c r="BV152" s="260"/>
      <c r="BW152" s="260"/>
      <c r="BX152" s="260"/>
      <c r="BY152" s="260"/>
      <c r="BZ152" s="260"/>
      <c r="CA152" s="260"/>
      <c r="CB152" s="260"/>
      <c r="CC152" s="260"/>
      <c r="CD152" s="260"/>
      <c r="CE152" s="260"/>
      <c r="CF152" s="260"/>
      <c r="CG152" s="260"/>
    </row>
    <row r="153" spans="4:85">
      <c r="D153" s="1183"/>
      <c r="E153" s="1183"/>
      <c r="F153" s="1183"/>
      <c r="G153" s="1183"/>
      <c r="H153" s="1183"/>
      <c r="I153" s="1183"/>
      <c r="J153" s="1183"/>
      <c r="K153" s="1183"/>
      <c r="L153" s="1183"/>
      <c r="M153" s="1183"/>
      <c r="N153" s="1190">
        <f t="shared" si="27"/>
        <v>0</v>
      </c>
      <c r="P153" s="1183"/>
      <c r="Q153" s="1183"/>
      <c r="R153" s="1183"/>
      <c r="S153" s="1183"/>
      <c r="T153" s="1183"/>
      <c r="U153" s="1183"/>
      <c r="V153" s="1183"/>
      <c r="W153" s="1183"/>
      <c r="X153" s="1183"/>
      <c r="Y153" s="1183"/>
      <c r="Z153" s="1185">
        <f t="shared" si="28"/>
        <v>0</v>
      </c>
      <c r="AB153" s="1183"/>
      <c r="AC153" s="1183"/>
      <c r="AD153" s="1183"/>
      <c r="AE153" s="1183"/>
      <c r="AF153" s="1183"/>
      <c r="AG153" s="1183"/>
      <c r="AH153" s="1183"/>
      <c r="AI153" s="1183"/>
      <c r="AJ153" s="1183"/>
      <c r="AK153" s="1183"/>
      <c r="AL153" s="1201">
        <f t="shared" si="29"/>
        <v>0</v>
      </c>
      <c r="AM153" s="269"/>
      <c r="AN153" s="1183"/>
      <c r="AO153" s="1183"/>
      <c r="AP153" s="1183"/>
      <c r="AQ153" s="1183"/>
      <c r="AR153" s="1183"/>
      <c r="AS153" s="1183"/>
      <c r="AT153" s="1183"/>
      <c r="AU153" s="1183"/>
      <c r="AV153" s="1183"/>
      <c r="AW153" s="1183"/>
      <c r="AX153" s="1201">
        <f t="shared" si="30"/>
        <v>0</v>
      </c>
      <c r="AY153" s="269"/>
      <c r="AZ153" s="1183"/>
      <c r="BA153" s="1183"/>
      <c r="BB153" s="1183"/>
      <c r="BC153" s="1183"/>
      <c r="BD153" s="1183"/>
      <c r="BE153" s="1183"/>
      <c r="BF153" s="1183"/>
      <c r="BG153" s="1183"/>
      <c r="BH153" s="1183"/>
      <c r="BI153" s="1183"/>
      <c r="BJ153" s="1201">
        <f t="shared" si="31"/>
        <v>0</v>
      </c>
      <c r="BN153" s="260"/>
      <c r="BO153" s="260"/>
      <c r="BP153" s="260"/>
      <c r="BQ153" s="260"/>
      <c r="BR153" s="260"/>
      <c r="BS153" s="260"/>
      <c r="BT153" s="260"/>
      <c r="BU153" s="260"/>
      <c r="BV153" s="260"/>
      <c r="BW153" s="260"/>
      <c r="BX153" s="260"/>
      <c r="BY153" s="260"/>
      <c r="BZ153" s="260"/>
      <c r="CA153" s="260"/>
      <c r="CB153" s="260"/>
      <c r="CC153" s="260"/>
      <c r="CD153" s="260"/>
      <c r="CE153" s="260"/>
      <c r="CF153" s="260"/>
      <c r="CG153" s="260"/>
    </row>
    <row r="154" spans="4:85">
      <c r="D154" s="1183"/>
      <c r="E154" s="1183"/>
      <c r="F154" s="1183"/>
      <c r="G154" s="1183"/>
      <c r="H154" s="1183"/>
      <c r="I154" s="1183"/>
      <c r="J154" s="1183"/>
      <c r="K154" s="1183"/>
      <c r="L154" s="1183"/>
      <c r="M154" s="1183"/>
      <c r="N154" s="1190">
        <f t="shared" si="27"/>
        <v>0</v>
      </c>
      <c r="P154" s="1183"/>
      <c r="Q154" s="1183"/>
      <c r="R154" s="1183"/>
      <c r="S154" s="1183"/>
      <c r="T154" s="1183"/>
      <c r="U154" s="1183"/>
      <c r="V154" s="1183"/>
      <c r="W154" s="1183"/>
      <c r="X154" s="1183"/>
      <c r="Y154" s="1183"/>
      <c r="Z154" s="1185">
        <f t="shared" si="28"/>
        <v>0</v>
      </c>
      <c r="AB154" s="1183"/>
      <c r="AC154" s="1183"/>
      <c r="AD154" s="1183"/>
      <c r="AE154" s="1183"/>
      <c r="AF154" s="1183"/>
      <c r="AG154" s="1183"/>
      <c r="AH154" s="1183"/>
      <c r="AI154" s="1183"/>
      <c r="AJ154" s="1183"/>
      <c r="AK154" s="1183"/>
      <c r="AL154" s="1201">
        <f t="shared" si="29"/>
        <v>0</v>
      </c>
      <c r="AM154" s="269"/>
      <c r="AN154" s="1183"/>
      <c r="AO154" s="1183"/>
      <c r="AP154" s="1183"/>
      <c r="AQ154" s="1183"/>
      <c r="AR154" s="1183"/>
      <c r="AS154" s="1183"/>
      <c r="AT154" s="1183"/>
      <c r="AU154" s="1183"/>
      <c r="AV154" s="1183"/>
      <c r="AW154" s="1183"/>
      <c r="AX154" s="1201">
        <f t="shared" si="30"/>
        <v>0</v>
      </c>
      <c r="AY154" s="269"/>
      <c r="AZ154" s="1183"/>
      <c r="BA154" s="1183"/>
      <c r="BB154" s="1183"/>
      <c r="BC154" s="1183"/>
      <c r="BD154" s="1183"/>
      <c r="BE154" s="1183"/>
      <c r="BF154" s="1183"/>
      <c r="BG154" s="1183"/>
      <c r="BH154" s="1183"/>
      <c r="BI154" s="1183"/>
      <c r="BJ154" s="1201">
        <f t="shared" si="31"/>
        <v>0</v>
      </c>
      <c r="BN154" s="260"/>
      <c r="BO154" s="260"/>
      <c r="BP154" s="260"/>
      <c r="BQ154" s="260"/>
      <c r="BR154" s="260"/>
      <c r="BS154" s="260"/>
      <c r="BT154" s="260"/>
      <c r="BU154" s="260"/>
      <c r="BV154" s="260"/>
      <c r="BW154" s="260"/>
      <c r="BX154" s="260"/>
      <c r="BY154" s="260"/>
      <c r="BZ154" s="260"/>
      <c r="CA154" s="260"/>
      <c r="CB154" s="260"/>
      <c r="CC154" s="260"/>
      <c r="CD154" s="260"/>
      <c r="CE154" s="260"/>
      <c r="CF154" s="260"/>
      <c r="CG154" s="260"/>
    </row>
    <row r="155" spans="4:85">
      <c r="D155" s="1183"/>
      <c r="E155" s="1183"/>
      <c r="F155" s="1183"/>
      <c r="G155" s="1183"/>
      <c r="H155" s="1183"/>
      <c r="I155" s="1183"/>
      <c r="J155" s="1183"/>
      <c r="K155" s="1183"/>
      <c r="L155" s="1183"/>
      <c r="M155" s="1183"/>
      <c r="N155" s="1190">
        <f t="shared" si="27"/>
        <v>0</v>
      </c>
      <c r="P155" s="1183"/>
      <c r="Q155" s="1183"/>
      <c r="R155" s="1183"/>
      <c r="S155" s="1183"/>
      <c r="T155" s="1183"/>
      <c r="U155" s="1183"/>
      <c r="V155" s="1183"/>
      <c r="W155" s="1183"/>
      <c r="X155" s="1183"/>
      <c r="Y155" s="1183"/>
      <c r="Z155" s="1185">
        <f t="shared" si="28"/>
        <v>0</v>
      </c>
      <c r="AB155" s="1183"/>
      <c r="AC155" s="1183"/>
      <c r="AD155" s="1183"/>
      <c r="AE155" s="1183"/>
      <c r="AF155" s="1183"/>
      <c r="AG155" s="1183"/>
      <c r="AH155" s="1183"/>
      <c r="AI155" s="1183"/>
      <c r="AJ155" s="1183"/>
      <c r="AK155" s="1183"/>
      <c r="AL155" s="1201">
        <f t="shared" si="29"/>
        <v>0</v>
      </c>
      <c r="AM155" s="269"/>
      <c r="AN155" s="1183"/>
      <c r="AO155" s="1183"/>
      <c r="AP155" s="1183"/>
      <c r="AQ155" s="1183"/>
      <c r="AR155" s="1183"/>
      <c r="AS155" s="1183"/>
      <c r="AT155" s="1183"/>
      <c r="AU155" s="1183"/>
      <c r="AV155" s="1183"/>
      <c r="AW155" s="1183"/>
      <c r="AX155" s="1201">
        <f t="shared" si="30"/>
        <v>0</v>
      </c>
      <c r="AY155" s="269"/>
      <c r="AZ155" s="1183"/>
      <c r="BA155" s="1183"/>
      <c r="BB155" s="1183"/>
      <c r="BC155" s="1183"/>
      <c r="BD155" s="1183"/>
      <c r="BE155" s="1183"/>
      <c r="BF155" s="1183"/>
      <c r="BG155" s="1183"/>
      <c r="BH155" s="1183"/>
      <c r="BI155" s="1183"/>
      <c r="BJ155" s="1201">
        <f t="shared" si="31"/>
        <v>0</v>
      </c>
      <c r="BN155" s="260"/>
      <c r="BO155" s="260"/>
      <c r="BP155" s="260"/>
      <c r="BQ155" s="260"/>
      <c r="BR155" s="260"/>
      <c r="BS155" s="260"/>
      <c r="BT155" s="260"/>
      <c r="BU155" s="260"/>
      <c r="BV155" s="260"/>
      <c r="BW155" s="260"/>
      <c r="BX155" s="260"/>
      <c r="BY155" s="260"/>
      <c r="BZ155" s="260"/>
      <c r="CA155" s="260"/>
      <c r="CB155" s="260"/>
      <c r="CC155" s="260"/>
      <c r="CD155" s="260"/>
      <c r="CE155" s="260"/>
      <c r="CF155" s="260"/>
      <c r="CG155" s="260"/>
    </row>
    <row r="156" spans="4:85">
      <c r="D156" s="1183"/>
      <c r="E156" s="1183"/>
      <c r="F156" s="1183"/>
      <c r="G156" s="1183"/>
      <c r="H156" s="1183"/>
      <c r="I156" s="1183"/>
      <c r="J156" s="1183"/>
      <c r="K156" s="1183"/>
      <c r="L156" s="1183"/>
      <c r="M156" s="1183"/>
      <c r="N156" s="1190">
        <f t="shared" si="27"/>
        <v>0</v>
      </c>
      <c r="P156" s="1183"/>
      <c r="Q156" s="1183"/>
      <c r="R156" s="1183"/>
      <c r="S156" s="1183"/>
      <c r="T156" s="1183"/>
      <c r="U156" s="1183"/>
      <c r="V156" s="1183"/>
      <c r="W156" s="1183"/>
      <c r="X156" s="1183"/>
      <c r="Y156" s="1183"/>
      <c r="Z156" s="1185">
        <f t="shared" si="28"/>
        <v>0</v>
      </c>
      <c r="AB156" s="1183"/>
      <c r="AC156" s="1183"/>
      <c r="AD156" s="1183"/>
      <c r="AE156" s="1183"/>
      <c r="AF156" s="1183"/>
      <c r="AG156" s="1183"/>
      <c r="AH156" s="1183"/>
      <c r="AI156" s="1183"/>
      <c r="AJ156" s="1183"/>
      <c r="AK156" s="1183"/>
      <c r="AL156" s="1201">
        <f t="shared" si="29"/>
        <v>0</v>
      </c>
      <c r="AM156" s="269"/>
      <c r="AN156" s="1183"/>
      <c r="AO156" s="1183"/>
      <c r="AP156" s="1183"/>
      <c r="AQ156" s="1183"/>
      <c r="AR156" s="1183"/>
      <c r="AS156" s="1183"/>
      <c r="AT156" s="1183"/>
      <c r="AU156" s="1183"/>
      <c r="AV156" s="1183"/>
      <c r="AW156" s="1183"/>
      <c r="AX156" s="1201">
        <f t="shared" si="30"/>
        <v>0</v>
      </c>
      <c r="AY156" s="269"/>
      <c r="AZ156" s="1183"/>
      <c r="BA156" s="1183"/>
      <c r="BB156" s="1183"/>
      <c r="BC156" s="1183"/>
      <c r="BD156" s="1183"/>
      <c r="BE156" s="1183"/>
      <c r="BF156" s="1183"/>
      <c r="BG156" s="1183"/>
      <c r="BH156" s="1183"/>
      <c r="BI156" s="1183"/>
      <c r="BJ156" s="1201">
        <f t="shared" si="31"/>
        <v>0</v>
      </c>
      <c r="BN156" s="260"/>
      <c r="BO156" s="260"/>
      <c r="BP156" s="260"/>
      <c r="BQ156" s="260"/>
      <c r="BR156" s="260"/>
      <c r="BS156" s="260"/>
      <c r="BT156" s="260"/>
      <c r="BU156" s="260"/>
      <c r="BV156" s="260"/>
      <c r="BW156" s="260"/>
      <c r="BX156" s="260"/>
      <c r="BY156" s="260"/>
      <c r="BZ156" s="260"/>
      <c r="CA156" s="260"/>
      <c r="CB156" s="260"/>
      <c r="CC156" s="260"/>
      <c r="CD156" s="260"/>
      <c r="CE156" s="260"/>
      <c r="CF156" s="260"/>
      <c r="CG156" s="260"/>
    </row>
    <row r="157" spans="4:85">
      <c r="D157" s="1183"/>
      <c r="E157" s="1183"/>
      <c r="F157" s="1183"/>
      <c r="G157" s="1183"/>
      <c r="H157" s="1183"/>
      <c r="I157" s="1183"/>
      <c r="J157" s="1183"/>
      <c r="K157" s="1183"/>
      <c r="L157" s="1183"/>
      <c r="M157" s="1183"/>
      <c r="N157" s="1190">
        <f t="shared" si="27"/>
        <v>0</v>
      </c>
      <c r="P157" s="1183"/>
      <c r="Q157" s="1183"/>
      <c r="R157" s="1183"/>
      <c r="S157" s="1183"/>
      <c r="T157" s="1183"/>
      <c r="U157" s="1183"/>
      <c r="V157" s="1183"/>
      <c r="W157" s="1183"/>
      <c r="X157" s="1183"/>
      <c r="Y157" s="1183"/>
      <c r="Z157" s="1185">
        <f t="shared" si="28"/>
        <v>0</v>
      </c>
      <c r="AB157" s="1183"/>
      <c r="AC157" s="1183"/>
      <c r="AD157" s="1183"/>
      <c r="AE157" s="1183"/>
      <c r="AF157" s="1183"/>
      <c r="AG157" s="1183"/>
      <c r="AH157" s="1183"/>
      <c r="AI157" s="1183"/>
      <c r="AJ157" s="1183"/>
      <c r="AK157" s="1183"/>
      <c r="AL157" s="1201">
        <f t="shared" si="29"/>
        <v>0</v>
      </c>
      <c r="AM157" s="269"/>
      <c r="AN157" s="1183"/>
      <c r="AO157" s="1183"/>
      <c r="AP157" s="1183"/>
      <c r="AQ157" s="1183"/>
      <c r="AR157" s="1183"/>
      <c r="AS157" s="1183"/>
      <c r="AT157" s="1183"/>
      <c r="AU157" s="1183"/>
      <c r="AV157" s="1183"/>
      <c r="AW157" s="1183"/>
      <c r="AX157" s="1201">
        <f t="shared" si="30"/>
        <v>0</v>
      </c>
      <c r="AY157" s="269"/>
      <c r="AZ157" s="1183"/>
      <c r="BA157" s="1183"/>
      <c r="BB157" s="1183"/>
      <c r="BC157" s="1183"/>
      <c r="BD157" s="1183"/>
      <c r="BE157" s="1183"/>
      <c r="BF157" s="1183"/>
      <c r="BG157" s="1183"/>
      <c r="BH157" s="1183"/>
      <c r="BI157" s="1183"/>
      <c r="BJ157" s="1201">
        <f t="shared" si="31"/>
        <v>0</v>
      </c>
      <c r="BN157" s="260"/>
      <c r="BO157" s="260"/>
      <c r="BP157" s="260"/>
      <c r="BQ157" s="260"/>
      <c r="BR157" s="260"/>
      <c r="BS157" s="260"/>
      <c r="BT157" s="260"/>
      <c r="BU157" s="260"/>
      <c r="BV157" s="260"/>
      <c r="BW157" s="260"/>
      <c r="BX157" s="260"/>
      <c r="BY157" s="260"/>
      <c r="BZ157" s="260"/>
      <c r="CA157" s="260"/>
      <c r="CB157" s="260"/>
      <c r="CC157" s="260"/>
      <c r="CD157" s="260"/>
      <c r="CE157" s="260"/>
      <c r="CF157" s="260"/>
      <c r="CG157" s="260"/>
    </row>
    <row r="158" spans="4:85">
      <c r="D158" s="1183"/>
      <c r="E158" s="1183"/>
      <c r="F158" s="1183"/>
      <c r="G158" s="1183"/>
      <c r="H158" s="1183"/>
      <c r="I158" s="1183"/>
      <c r="J158" s="1183"/>
      <c r="K158" s="1183"/>
      <c r="L158" s="1183"/>
      <c r="M158" s="1183"/>
      <c r="N158" s="1190">
        <f t="shared" si="27"/>
        <v>0</v>
      </c>
      <c r="P158" s="1183"/>
      <c r="Q158" s="1183"/>
      <c r="R158" s="1183"/>
      <c r="S158" s="1183"/>
      <c r="T158" s="1183"/>
      <c r="U158" s="1183"/>
      <c r="V158" s="1183"/>
      <c r="W158" s="1183"/>
      <c r="X158" s="1183"/>
      <c r="Y158" s="1183"/>
      <c r="Z158" s="1185">
        <f t="shared" si="28"/>
        <v>0</v>
      </c>
      <c r="AB158" s="1183"/>
      <c r="AC158" s="1183"/>
      <c r="AD158" s="1183"/>
      <c r="AE158" s="1183"/>
      <c r="AF158" s="1183"/>
      <c r="AG158" s="1183"/>
      <c r="AH158" s="1183"/>
      <c r="AI158" s="1183"/>
      <c r="AJ158" s="1183"/>
      <c r="AK158" s="1183"/>
      <c r="AL158" s="1201">
        <f t="shared" si="29"/>
        <v>0</v>
      </c>
      <c r="AM158" s="269"/>
      <c r="AN158" s="1183"/>
      <c r="AO158" s="1183"/>
      <c r="AP158" s="1183"/>
      <c r="AQ158" s="1183"/>
      <c r="AR158" s="1183"/>
      <c r="AS158" s="1183"/>
      <c r="AT158" s="1183"/>
      <c r="AU158" s="1183"/>
      <c r="AV158" s="1183"/>
      <c r="AW158" s="1183"/>
      <c r="AX158" s="1201">
        <f t="shared" si="30"/>
        <v>0</v>
      </c>
      <c r="AY158" s="269"/>
      <c r="AZ158" s="1183"/>
      <c r="BA158" s="1183"/>
      <c r="BB158" s="1183"/>
      <c r="BC158" s="1183"/>
      <c r="BD158" s="1183"/>
      <c r="BE158" s="1183"/>
      <c r="BF158" s="1183"/>
      <c r="BG158" s="1183"/>
      <c r="BH158" s="1183"/>
      <c r="BI158" s="1183"/>
      <c r="BJ158" s="1201">
        <f t="shared" si="31"/>
        <v>0</v>
      </c>
      <c r="BN158" s="260"/>
      <c r="BO158" s="260"/>
      <c r="BP158" s="260"/>
      <c r="BQ158" s="260"/>
      <c r="BR158" s="260"/>
      <c r="BS158" s="260"/>
      <c r="BT158" s="260"/>
      <c r="BU158" s="260"/>
      <c r="BV158" s="260"/>
      <c r="BW158" s="260"/>
      <c r="BX158" s="260"/>
      <c r="BY158" s="260"/>
      <c r="BZ158" s="260"/>
      <c r="CA158" s="260"/>
      <c r="CB158" s="260"/>
      <c r="CC158" s="260"/>
      <c r="CD158" s="260"/>
      <c r="CE158" s="260"/>
      <c r="CF158" s="260"/>
      <c r="CG158" s="260"/>
    </row>
    <row r="159" spans="4:85">
      <c r="D159" s="1183"/>
      <c r="E159" s="1183"/>
      <c r="F159" s="1183"/>
      <c r="G159" s="1183"/>
      <c r="H159" s="1183"/>
      <c r="I159" s="1183"/>
      <c r="J159" s="1183"/>
      <c r="K159" s="1183"/>
      <c r="L159" s="1183"/>
      <c r="M159" s="1183"/>
      <c r="N159" s="1190">
        <f t="shared" si="27"/>
        <v>0</v>
      </c>
      <c r="P159" s="1183"/>
      <c r="Q159" s="1183"/>
      <c r="R159" s="1183"/>
      <c r="S159" s="1183"/>
      <c r="T159" s="1183"/>
      <c r="U159" s="1183"/>
      <c r="V159" s="1183"/>
      <c r="W159" s="1183"/>
      <c r="X159" s="1183"/>
      <c r="Y159" s="1183"/>
      <c r="Z159" s="1185">
        <f t="shared" si="28"/>
        <v>0</v>
      </c>
      <c r="AB159" s="1183"/>
      <c r="AC159" s="1183"/>
      <c r="AD159" s="1183"/>
      <c r="AE159" s="1183"/>
      <c r="AF159" s="1183"/>
      <c r="AG159" s="1183"/>
      <c r="AH159" s="1183"/>
      <c r="AI159" s="1183"/>
      <c r="AJ159" s="1183"/>
      <c r="AK159" s="1183"/>
      <c r="AL159" s="1201">
        <f t="shared" si="29"/>
        <v>0</v>
      </c>
      <c r="AM159" s="269"/>
      <c r="AN159" s="1183"/>
      <c r="AO159" s="1183"/>
      <c r="AP159" s="1183"/>
      <c r="AQ159" s="1183"/>
      <c r="AR159" s="1183"/>
      <c r="AS159" s="1183"/>
      <c r="AT159" s="1183"/>
      <c r="AU159" s="1183"/>
      <c r="AV159" s="1183"/>
      <c r="AW159" s="1183"/>
      <c r="AX159" s="1201">
        <f t="shared" si="30"/>
        <v>0</v>
      </c>
      <c r="AY159" s="269"/>
      <c r="AZ159" s="1183"/>
      <c r="BA159" s="1183"/>
      <c r="BB159" s="1183"/>
      <c r="BC159" s="1183"/>
      <c r="BD159" s="1183"/>
      <c r="BE159" s="1183"/>
      <c r="BF159" s="1183"/>
      <c r="BG159" s="1183"/>
      <c r="BH159" s="1183"/>
      <c r="BI159" s="1183"/>
      <c r="BJ159" s="1201">
        <f t="shared" si="31"/>
        <v>0</v>
      </c>
      <c r="BN159" s="260"/>
      <c r="BO159" s="260"/>
      <c r="BP159" s="260"/>
      <c r="BQ159" s="260"/>
      <c r="BR159" s="260"/>
      <c r="BS159" s="260"/>
      <c r="BT159" s="260"/>
      <c r="BU159" s="260"/>
      <c r="BV159" s="260"/>
      <c r="BW159" s="260"/>
      <c r="BX159" s="260"/>
      <c r="BY159" s="260"/>
      <c r="BZ159" s="260"/>
      <c r="CA159" s="260"/>
      <c r="CB159" s="260"/>
      <c r="CC159" s="260"/>
      <c r="CD159" s="260"/>
      <c r="CE159" s="260"/>
      <c r="CF159" s="260"/>
      <c r="CG159" s="260"/>
    </row>
    <row r="160" spans="4:85">
      <c r="D160" s="1183"/>
      <c r="E160" s="1183"/>
      <c r="F160" s="1183"/>
      <c r="G160" s="1183"/>
      <c r="H160" s="1183"/>
      <c r="I160" s="1183"/>
      <c r="J160" s="1183"/>
      <c r="K160" s="1183"/>
      <c r="L160" s="1183"/>
      <c r="M160" s="1183"/>
      <c r="N160" s="1190">
        <f t="shared" si="27"/>
        <v>0</v>
      </c>
      <c r="P160" s="1183"/>
      <c r="Q160" s="1183"/>
      <c r="R160" s="1183"/>
      <c r="S160" s="1183"/>
      <c r="T160" s="1183"/>
      <c r="U160" s="1183"/>
      <c r="V160" s="1183"/>
      <c r="W160" s="1183"/>
      <c r="X160" s="1183"/>
      <c r="Y160" s="1183"/>
      <c r="Z160" s="1185">
        <f t="shared" si="28"/>
        <v>0</v>
      </c>
      <c r="AB160" s="1183"/>
      <c r="AC160" s="1183"/>
      <c r="AD160" s="1183"/>
      <c r="AE160" s="1183"/>
      <c r="AF160" s="1183"/>
      <c r="AG160" s="1183"/>
      <c r="AH160" s="1183"/>
      <c r="AI160" s="1183"/>
      <c r="AJ160" s="1183"/>
      <c r="AK160" s="1183"/>
      <c r="AL160" s="1201">
        <f t="shared" si="29"/>
        <v>0</v>
      </c>
      <c r="AM160" s="269"/>
      <c r="AN160" s="1183"/>
      <c r="AO160" s="1183"/>
      <c r="AP160" s="1183"/>
      <c r="AQ160" s="1183"/>
      <c r="AR160" s="1183"/>
      <c r="AS160" s="1183"/>
      <c r="AT160" s="1183"/>
      <c r="AU160" s="1183"/>
      <c r="AV160" s="1183"/>
      <c r="AW160" s="1183"/>
      <c r="AX160" s="1201">
        <f t="shared" si="30"/>
        <v>0</v>
      </c>
      <c r="AY160" s="269"/>
      <c r="AZ160" s="1183"/>
      <c r="BA160" s="1183"/>
      <c r="BB160" s="1183"/>
      <c r="BC160" s="1183"/>
      <c r="BD160" s="1183"/>
      <c r="BE160" s="1183"/>
      <c r="BF160" s="1183"/>
      <c r="BG160" s="1183"/>
      <c r="BH160" s="1183"/>
      <c r="BI160" s="1183"/>
      <c r="BJ160" s="1201">
        <f t="shared" si="31"/>
        <v>0</v>
      </c>
      <c r="BN160" s="260"/>
      <c r="BO160" s="260"/>
      <c r="BP160" s="260"/>
      <c r="BQ160" s="260"/>
      <c r="BR160" s="260"/>
      <c r="BS160" s="260"/>
      <c r="BT160" s="260"/>
      <c r="BU160" s="260"/>
      <c r="BV160" s="260"/>
      <c r="BW160" s="260"/>
      <c r="BX160" s="260"/>
      <c r="BY160" s="260"/>
      <c r="BZ160" s="260"/>
      <c r="CA160" s="260"/>
      <c r="CB160" s="260"/>
      <c r="CC160" s="260"/>
      <c r="CD160" s="260"/>
      <c r="CE160" s="260"/>
      <c r="CF160" s="260"/>
      <c r="CG160" s="260"/>
    </row>
    <row r="161" spans="4:85">
      <c r="D161" s="1183"/>
      <c r="E161" s="1183"/>
      <c r="F161" s="1183"/>
      <c r="G161" s="1183"/>
      <c r="H161" s="1183"/>
      <c r="I161" s="1183"/>
      <c r="J161" s="1183"/>
      <c r="K161" s="1183"/>
      <c r="L161" s="1183"/>
      <c r="M161" s="1183"/>
      <c r="N161" s="1190">
        <f t="shared" si="27"/>
        <v>0</v>
      </c>
      <c r="P161" s="1183"/>
      <c r="Q161" s="1183"/>
      <c r="R161" s="1183"/>
      <c r="S161" s="1183"/>
      <c r="T161" s="1183"/>
      <c r="U161" s="1183"/>
      <c r="V161" s="1183"/>
      <c r="W161" s="1183"/>
      <c r="X161" s="1183"/>
      <c r="Y161" s="1183"/>
      <c r="Z161" s="1185">
        <f t="shared" si="28"/>
        <v>0</v>
      </c>
      <c r="AB161" s="1183"/>
      <c r="AC161" s="1183"/>
      <c r="AD161" s="1183"/>
      <c r="AE161" s="1183"/>
      <c r="AF161" s="1183"/>
      <c r="AG161" s="1183"/>
      <c r="AH161" s="1183"/>
      <c r="AI161" s="1183"/>
      <c r="AJ161" s="1183"/>
      <c r="AK161" s="1183"/>
      <c r="AL161" s="1201">
        <f t="shared" si="29"/>
        <v>0</v>
      </c>
      <c r="AM161" s="269"/>
      <c r="AN161" s="1183"/>
      <c r="AO161" s="1183"/>
      <c r="AP161" s="1183"/>
      <c r="AQ161" s="1183"/>
      <c r="AR161" s="1183"/>
      <c r="AS161" s="1183"/>
      <c r="AT161" s="1183"/>
      <c r="AU161" s="1183"/>
      <c r="AV161" s="1183"/>
      <c r="AW161" s="1183"/>
      <c r="AX161" s="1201">
        <f t="shared" si="30"/>
        <v>0</v>
      </c>
      <c r="AY161" s="269"/>
      <c r="AZ161" s="1183"/>
      <c r="BA161" s="1183"/>
      <c r="BB161" s="1183"/>
      <c r="BC161" s="1183"/>
      <c r="BD161" s="1183"/>
      <c r="BE161" s="1183"/>
      <c r="BF161" s="1183"/>
      <c r="BG161" s="1183"/>
      <c r="BH161" s="1183"/>
      <c r="BI161" s="1183"/>
      <c r="BJ161" s="1201">
        <f t="shared" si="31"/>
        <v>0</v>
      </c>
      <c r="BN161" s="260"/>
      <c r="BO161" s="260"/>
      <c r="BP161" s="260"/>
      <c r="BQ161" s="260"/>
      <c r="BR161" s="260"/>
      <c r="BS161" s="260"/>
      <c r="BT161" s="260"/>
      <c r="BU161" s="260"/>
      <c r="BV161" s="260"/>
      <c r="BW161" s="260"/>
      <c r="BX161" s="260"/>
      <c r="BY161" s="260"/>
      <c r="BZ161" s="260"/>
      <c r="CA161" s="260"/>
      <c r="CB161" s="260"/>
      <c r="CC161" s="260"/>
      <c r="CD161" s="260"/>
      <c r="CE161" s="260"/>
      <c r="CF161" s="260"/>
      <c r="CG161" s="260"/>
    </row>
    <row r="162" spans="4:85">
      <c r="D162" s="1183"/>
      <c r="E162" s="1183"/>
      <c r="F162" s="1183"/>
      <c r="G162" s="1183"/>
      <c r="H162" s="1183"/>
      <c r="I162" s="1183"/>
      <c r="J162" s="1183"/>
      <c r="K162" s="1183"/>
      <c r="L162" s="1183"/>
      <c r="M162" s="1183"/>
      <c r="N162" s="1190">
        <f t="shared" si="27"/>
        <v>0</v>
      </c>
      <c r="P162" s="1183"/>
      <c r="Q162" s="1183"/>
      <c r="R162" s="1183"/>
      <c r="S162" s="1183"/>
      <c r="T162" s="1183"/>
      <c r="U162" s="1183"/>
      <c r="V162" s="1183"/>
      <c r="W162" s="1183"/>
      <c r="X162" s="1183"/>
      <c r="Y162" s="1183"/>
      <c r="Z162" s="1185">
        <f t="shared" si="28"/>
        <v>0</v>
      </c>
      <c r="AB162" s="1183"/>
      <c r="AC162" s="1183"/>
      <c r="AD162" s="1183"/>
      <c r="AE162" s="1183"/>
      <c r="AF162" s="1183"/>
      <c r="AG162" s="1183"/>
      <c r="AH162" s="1183"/>
      <c r="AI162" s="1183"/>
      <c r="AJ162" s="1183"/>
      <c r="AK162" s="1183"/>
      <c r="AL162" s="1201">
        <f t="shared" si="29"/>
        <v>0</v>
      </c>
      <c r="AM162" s="269"/>
      <c r="AN162" s="1183"/>
      <c r="AO162" s="1183"/>
      <c r="AP162" s="1183"/>
      <c r="AQ162" s="1183"/>
      <c r="AR162" s="1183"/>
      <c r="AS162" s="1183"/>
      <c r="AT162" s="1183"/>
      <c r="AU162" s="1183"/>
      <c r="AV162" s="1183"/>
      <c r="AW162" s="1183"/>
      <c r="AX162" s="1201">
        <f t="shared" si="30"/>
        <v>0</v>
      </c>
      <c r="AY162" s="269"/>
      <c r="AZ162" s="1183"/>
      <c r="BA162" s="1183"/>
      <c r="BB162" s="1183"/>
      <c r="BC162" s="1183"/>
      <c r="BD162" s="1183"/>
      <c r="BE162" s="1183"/>
      <c r="BF162" s="1183"/>
      <c r="BG162" s="1183"/>
      <c r="BH162" s="1183"/>
      <c r="BI162" s="1183"/>
      <c r="BJ162" s="1201">
        <f t="shared" si="31"/>
        <v>0</v>
      </c>
      <c r="BN162" s="260"/>
      <c r="BO162" s="260"/>
      <c r="BP162" s="260"/>
      <c r="BQ162" s="260"/>
      <c r="BR162" s="260"/>
      <c r="BS162" s="260"/>
      <c r="BT162" s="260"/>
      <c r="BU162" s="260"/>
      <c r="BV162" s="260"/>
      <c r="BW162" s="260"/>
      <c r="BX162" s="260"/>
      <c r="BY162" s="260"/>
      <c r="BZ162" s="260"/>
      <c r="CA162" s="260"/>
      <c r="CB162" s="260"/>
      <c r="CC162" s="260"/>
      <c r="CD162" s="260"/>
      <c r="CE162" s="260"/>
      <c r="CF162" s="260"/>
      <c r="CG162" s="260"/>
    </row>
    <row r="163" spans="4:85">
      <c r="D163" s="1183"/>
      <c r="E163" s="1183"/>
      <c r="F163" s="1183"/>
      <c r="G163" s="1183"/>
      <c r="H163" s="1183"/>
      <c r="I163" s="1183"/>
      <c r="J163" s="1183"/>
      <c r="K163" s="1183"/>
      <c r="L163" s="1183"/>
      <c r="M163" s="1183"/>
      <c r="N163" s="1190">
        <f t="shared" si="27"/>
        <v>0</v>
      </c>
      <c r="P163" s="1183"/>
      <c r="Q163" s="1183"/>
      <c r="R163" s="1183"/>
      <c r="S163" s="1183"/>
      <c r="T163" s="1183"/>
      <c r="U163" s="1183"/>
      <c r="V163" s="1183"/>
      <c r="W163" s="1183"/>
      <c r="X163" s="1183"/>
      <c r="Y163" s="1183"/>
      <c r="Z163" s="1185">
        <f t="shared" si="28"/>
        <v>0</v>
      </c>
      <c r="AB163" s="1183"/>
      <c r="AC163" s="1183"/>
      <c r="AD163" s="1183"/>
      <c r="AE163" s="1183"/>
      <c r="AF163" s="1183"/>
      <c r="AG163" s="1183"/>
      <c r="AH163" s="1183"/>
      <c r="AI163" s="1183"/>
      <c r="AJ163" s="1183"/>
      <c r="AK163" s="1183"/>
      <c r="AL163" s="1201">
        <f t="shared" si="29"/>
        <v>0</v>
      </c>
      <c r="AM163" s="269"/>
      <c r="AN163" s="1183"/>
      <c r="AO163" s="1183"/>
      <c r="AP163" s="1183"/>
      <c r="AQ163" s="1183"/>
      <c r="AR163" s="1183"/>
      <c r="AS163" s="1183"/>
      <c r="AT163" s="1183"/>
      <c r="AU163" s="1183"/>
      <c r="AV163" s="1183"/>
      <c r="AW163" s="1183"/>
      <c r="AX163" s="1201">
        <f t="shared" si="30"/>
        <v>0</v>
      </c>
      <c r="AY163" s="269"/>
      <c r="AZ163" s="1183"/>
      <c r="BA163" s="1183"/>
      <c r="BB163" s="1183"/>
      <c r="BC163" s="1183"/>
      <c r="BD163" s="1183"/>
      <c r="BE163" s="1183"/>
      <c r="BF163" s="1183"/>
      <c r="BG163" s="1183"/>
      <c r="BH163" s="1183"/>
      <c r="BI163" s="1183"/>
      <c r="BJ163" s="1201">
        <f t="shared" si="31"/>
        <v>0</v>
      </c>
      <c r="BN163" s="260"/>
      <c r="BO163" s="260"/>
      <c r="BP163" s="260"/>
      <c r="BQ163" s="260"/>
      <c r="BR163" s="260"/>
      <c r="BS163" s="260"/>
      <c r="BT163" s="260"/>
      <c r="BU163" s="260"/>
      <c r="BV163" s="260"/>
      <c r="BW163" s="260"/>
      <c r="BX163" s="260"/>
      <c r="BY163" s="260"/>
      <c r="BZ163" s="260"/>
      <c r="CA163" s="260"/>
      <c r="CB163" s="260"/>
      <c r="CC163" s="260"/>
      <c r="CD163" s="260"/>
      <c r="CE163" s="260"/>
      <c r="CF163" s="260"/>
      <c r="CG163" s="260"/>
    </row>
    <row r="164" spans="4:85">
      <c r="D164" s="1183"/>
      <c r="E164" s="1183"/>
      <c r="F164" s="1183"/>
      <c r="G164" s="1183"/>
      <c r="H164" s="1183"/>
      <c r="I164" s="1183"/>
      <c r="J164" s="1183"/>
      <c r="K164" s="1183"/>
      <c r="L164" s="1183"/>
      <c r="M164" s="1183"/>
      <c r="N164" s="1190">
        <f t="shared" si="27"/>
        <v>0</v>
      </c>
      <c r="P164" s="1183"/>
      <c r="Q164" s="1183"/>
      <c r="R164" s="1183"/>
      <c r="S164" s="1183"/>
      <c r="T164" s="1183"/>
      <c r="U164" s="1183"/>
      <c r="V164" s="1183"/>
      <c r="W164" s="1183"/>
      <c r="X164" s="1183"/>
      <c r="Y164" s="1183"/>
      <c r="Z164" s="1185">
        <f t="shared" si="28"/>
        <v>0</v>
      </c>
      <c r="AB164" s="1183"/>
      <c r="AC164" s="1183"/>
      <c r="AD164" s="1183"/>
      <c r="AE164" s="1183"/>
      <c r="AF164" s="1183"/>
      <c r="AG164" s="1183"/>
      <c r="AH164" s="1183"/>
      <c r="AI164" s="1183"/>
      <c r="AJ164" s="1183"/>
      <c r="AK164" s="1183"/>
      <c r="AL164" s="1201">
        <f t="shared" si="29"/>
        <v>0</v>
      </c>
      <c r="AM164" s="269"/>
      <c r="AN164" s="1183"/>
      <c r="AO164" s="1183"/>
      <c r="AP164" s="1183"/>
      <c r="AQ164" s="1183"/>
      <c r="AR164" s="1183"/>
      <c r="AS164" s="1183"/>
      <c r="AT164" s="1183"/>
      <c r="AU164" s="1183"/>
      <c r="AV164" s="1183"/>
      <c r="AW164" s="1183"/>
      <c r="AX164" s="1201">
        <f t="shared" si="30"/>
        <v>0</v>
      </c>
      <c r="AY164" s="269"/>
      <c r="AZ164" s="1183"/>
      <c r="BA164" s="1183"/>
      <c r="BB164" s="1183"/>
      <c r="BC164" s="1183"/>
      <c r="BD164" s="1183"/>
      <c r="BE164" s="1183"/>
      <c r="BF164" s="1183"/>
      <c r="BG164" s="1183"/>
      <c r="BH164" s="1183"/>
      <c r="BI164" s="1183"/>
      <c r="BJ164" s="1201">
        <f t="shared" si="31"/>
        <v>0</v>
      </c>
      <c r="BN164" s="260"/>
      <c r="BO164" s="260"/>
      <c r="BP164" s="260"/>
      <c r="BQ164" s="260"/>
      <c r="BR164" s="260"/>
      <c r="BS164" s="260"/>
      <c r="BT164" s="260"/>
      <c r="BU164" s="260"/>
      <c r="BV164" s="260"/>
      <c r="BW164" s="260"/>
      <c r="BX164" s="260"/>
      <c r="BY164" s="260"/>
      <c r="BZ164" s="260"/>
      <c r="CA164" s="260"/>
      <c r="CB164" s="260"/>
      <c r="CC164" s="260"/>
      <c r="CD164" s="260"/>
      <c r="CE164" s="260"/>
      <c r="CF164" s="260"/>
      <c r="CG164" s="260"/>
    </row>
    <row r="165" spans="4:85">
      <c r="D165" s="1183"/>
      <c r="E165" s="1183"/>
      <c r="F165" s="1183"/>
      <c r="G165" s="1183"/>
      <c r="H165" s="1183"/>
      <c r="I165" s="1183"/>
      <c r="J165" s="1183"/>
      <c r="K165" s="1183"/>
      <c r="L165" s="1183"/>
      <c r="M165" s="1183"/>
      <c r="N165" s="1190">
        <f t="shared" si="27"/>
        <v>0</v>
      </c>
      <c r="P165" s="1183"/>
      <c r="Q165" s="1183"/>
      <c r="R165" s="1183"/>
      <c r="S165" s="1183"/>
      <c r="T165" s="1183"/>
      <c r="U165" s="1183"/>
      <c r="V165" s="1183"/>
      <c r="W165" s="1183"/>
      <c r="X165" s="1183"/>
      <c r="Y165" s="1183"/>
      <c r="Z165" s="1185">
        <f t="shared" si="28"/>
        <v>0</v>
      </c>
      <c r="AB165" s="1183"/>
      <c r="AC165" s="1183"/>
      <c r="AD165" s="1183"/>
      <c r="AE165" s="1183"/>
      <c r="AF165" s="1183"/>
      <c r="AG165" s="1183"/>
      <c r="AH165" s="1183"/>
      <c r="AI165" s="1183"/>
      <c r="AJ165" s="1183"/>
      <c r="AK165" s="1183"/>
      <c r="AL165" s="1201">
        <f t="shared" si="29"/>
        <v>0</v>
      </c>
      <c r="AM165" s="269"/>
      <c r="AN165" s="1183"/>
      <c r="AO165" s="1183"/>
      <c r="AP165" s="1183"/>
      <c r="AQ165" s="1183"/>
      <c r="AR165" s="1183"/>
      <c r="AS165" s="1183"/>
      <c r="AT165" s="1183"/>
      <c r="AU165" s="1183"/>
      <c r="AV165" s="1183"/>
      <c r="AW165" s="1183"/>
      <c r="AX165" s="1201">
        <f t="shared" si="30"/>
        <v>0</v>
      </c>
      <c r="AY165" s="269"/>
      <c r="AZ165" s="1183"/>
      <c r="BA165" s="1183"/>
      <c r="BB165" s="1183"/>
      <c r="BC165" s="1183"/>
      <c r="BD165" s="1183"/>
      <c r="BE165" s="1183"/>
      <c r="BF165" s="1183"/>
      <c r="BG165" s="1183"/>
      <c r="BH165" s="1183"/>
      <c r="BI165" s="1183"/>
      <c r="BJ165" s="1201">
        <f t="shared" si="31"/>
        <v>0</v>
      </c>
      <c r="BN165" s="260"/>
      <c r="BO165" s="260"/>
      <c r="BP165" s="260"/>
      <c r="BQ165" s="260"/>
      <c r="BR165" s="260"/>
      <c r="BS165" s="260"/>
      <c r="BT165" s="260"/>
      <c r="BU165" s="260"/>
      <c r="BV165" s="260"/>
      <c r="BW165" s="260"/>
      <c r="BX165" s="260"/>
      <c r="BY165" s="260"/>
      <c r="BZ165" s="260"/>
      <c r="CA165" s="260"/>
      <c r="CB165" s="260"/>
      <c r="CC165" s="260"/>
      <c r="CD165" s="260"/>
      <c r="CE165" s="260"/>
      <c r="CF165" s="260"/>
      <c r="CG165" s="260"/>
    </row>
    <row r="166" spans="4:85">
      <c r="D166" s="1183"/>
      <c r="E166" s="1183"/>
      <c r="F166" s="1183"/>
      <c r="G166" s="1183"/>
      <c r="H166" s="1183"/>
      <c r="I166" s="1183"/>
      <c r="J166" s="1183"/>
      <c r="K166" s="1183"/>
      <c r="L166" s="1183"/>
      <c r="M166" s="1183"/>
      <c r="N166" s="1190">
        <f t="shared" si="27"/>
        <v>0</v>
      </c>
      <c r="P166" s="1183"/>
      <c r="Q166" s="1183"/>
      <c r="R166" s="1183"/>
      <c r="S166" s="1183"/>
      <c r="T166" s="1183"/>
      <c r="U166" s="1183"/>
      <c r="V166" s="1183"/>
      <c r="W166" s="1183"/>
      <c r="X166" s="1183"/>
      <c r="Y166" s="1183"/>
      <c r="Z166" s="1185">
        <f t="shared" si="28"/>
        <v>0</v>
      </c>
      <c r="AB166" s="1183"/>
      <c r="AC166" s="1183"/>
      <c r="AD166" s="1183"/>
      <c r="AE166" s="1183"/>
      <c r="AF166" s="1183"/>
      <c r="AG166" s="1183"/>
      <c r="AH166" s="1183"/>
      <c r="AI166" s="1183"/>
      <c r="AJ166" s="1183"/>
      <c r="AK166" s="1183"/>
      <c r="AL166" s="1201">
        <f t="shared" si="29"/>
        <v>0</v>
      </c>
      <c r="AM166" s="269"/>
      <c r="AN166" s="1183"/>
      <c r="AO166" s="1183"/>
      <c r="AP166" s="1183"/>
      <c r="AQ166" s="1183"/>
      <c r="AR166" s="1183"/>
      <c r="AS166" s="1183"/>
      <c r="AT166" s="1183"/>
      <c r="AU166" s="1183"/>
      <c r="AV166" s="1183"/>
      <c r="AW166" s="1183"/>
      <c r="AX166" s="1201">
        <f t="shared" si="30"/>
        <v>0</v>
      </c>
      <c r="AY166" s="269"/>
      <c r="AZ166" s="1183"/>
      <c r="BA166" s="1183"/>
      <c r="BB166" s="1183"/>
      <c r="BC166" s="1183"/>
      <c r="BD166" s="1183"/>
      <c r="BE166" s="1183"/>
      <c r="BF166" s="1183"/>
      <c r="BG166" s="1183"/>
      <c r="BH166" s="1183"/>
      <c r="BI166" s="1183"/>
      <c r="BJ166" s="1201">
        <f t="shared" si="31"/>
        <v>0</v>
      </c>
      <c r="BN166" s="260"/>
      <c r="BO166" s="260"/>
      <c r="BP166" s="260"/>
      <c r="BQ166" s="260"/>
      <c r="BR166" s="260"/>
      <c r="BS166" s="260"/>
      <c r="BT166" s="260"/>
      <c r="BU166" s="260"/>
      <c r="BV166" s="260"/>
      <c r="BW166" s="260"/>
      <c r="BX166" s="260"/>
      <c r="BY166" s="260"/>
      <c r="BZ166" s="260"/>
      <c r="CA166" s="260"/>
      <c r="CB166" s="260"/>
      <c r="CC166" s="260"/>
      <c r="CD166" s="260"/>
      <c r="CE166" s="260"/>
      <c r="CF166" s="260"/>
      <c r="CG166" s="260"/>
    </row>
    <row r="167" spans="4:85">
      <c r="D167" s="1183"/>
      <c r="E167" s="1183"/>
      <c r="F167" s="1183"/>
      <c r="G167" s="1183"/>
      <c r="H167" s="1183"/>
      <c r="I167" s="1183"/>
      <c r="J167" s="1183"/>
      <c r="K167" s="1183"/>
      <c r="L167" s="1183"/>
      <c r="M167" s="1183"/>
      <c r="N167" s="1190">
        <f t="shared" si="27"/>
        <v>0</v>
      </c>
      <c r="P167" s="1183"/>
      <c r="Q167" s="1183"/>
      <c r="R167" s="1183"/>
      <c r="S167" s="1183"/>
      <c r="T167" s="1183"/>
      <c r="U167" s="1183"/>
      <c r="V167" s="1183"/>
      <c r="W167" s="1183"/>
      <c r="X167" s="1183"/>
      <c r="Y167" s="1183"/>
      <c r="Z167" s="1185">
        <f t="shared" si="28"/>
        <v>0</v>
      </c>
      <c r="AB167" s="1183"/>
      <c r="AC167" s="1183"/>
      <c r="AD167" s="1183"/>
      <c r="AE167" s="1183"/>
      <c r="AF167" s="1183"/>
      <c r="AG167" s="1183"/>
      <c r="AH167" s="1183"/>
      <c r="AI167" s="1183"/>
      <c r="AJ167" s="1183"/>
      <c r="AK167" s="1183"/>
      <c r="AL167" s="1201">
        <f t="shared" si="29"/>
        <v>0</v>
      </c>
      <c r="AM167" s="269"/>
      <c r="AN167" s="1183"/>
      <c r="AO167" s="1183"/>
      <c r="AP167" s="1183"/>
      <c r="AQ167" s="1183"/>
      <c r="AR167" s="1183"/>
      <c r="AS167" s="1183"/>
      <c r="AT167" s="1183"/>
      <c r="AU167" s="1183"/>
      <c r="AV167" s="1183"/>
      <c r="AW167" s="1183"/>
      <c r="AX167" s="1201">
        <f t="shared" si="30"/>
        <v>0</v>
      </c>
      <c r="AY167" s="269"/>
      <c r="AZ167" s="1183"/>
      <c r="BA167" s="1183"/>
      <c r="BB167" s="1183"/>
      <c r="BC167" s="1183"/>
      <c r="BD167" s="1183"/>
      <c r="BE167" s="1183"/>
      <c r="BF167" s="1183"/>
      <c r="BG167" s="1183"/>
      <c r="BH167" s="1183"/>
      <c r="BI167" s="1183"/>
      <c r="BJ167" s="1201">
        <f t="shared" si="31"/>
        <v>0</v>
      </c>
      <c r="BN167" s="260"/>
      <c r="BO167" s="260"/>
      <c r="BP167" s="260"/>
      <c r="BQ167" s="260"/>
      <c r="BR167" s="260"/>
      <c r="BS167" s="260"/>
      <c r="BT167" s="260"/>
      <c r="BU167" s="260"/>
      <c r="BV167" s="260"/>
      <c r="BW167" s="260"/>
      <c r="BX167" s="260"/>
      <c r="BY167" s="260"/>
      <c r="BZ167" s="260"/>
      <c r="CA167" s="260"/>
      <c r="CB167" s="260"/>
      <c r="CC167" s="260"/>
      <c r="CD167" s="260"/>
      <c r="CE167" s="260"/>
      <c r="CF167" s="260"/>
      <c r="CG167" s="260"/>
    </row>
    <row r="168" spans="4:85" ht="15">
      <c r="D168" s="268"/>
      <c r="E168" s="268"/>
      <c r="F168" s="268"/>
      <c r="G168" s="268"/>
      <c r="H168" s="268"/>
      <c r="J168" s="266" t="s">
        <v>3016</v>
      </c>
      <c r="K168" s="1203">
        <f>SUM(K142:K167)</f>
        <v>0</v>
      </c>
      <c r="L168" s="266" t="s">
        <v>3017</v>
      </c>
      <c r="M168" s="1204">
        <f>SUM(M142:M167)</f>
        <v>0</v>
      </c>
      <c r="N168" s="1204">
        <f>SUM(N142:N167)</f>
        <v>0</v>
      </c>
      <c r="P168" s="268"/>
      <c r="Q168" s="268"/>
      <c r="R168" s="268"/>
      <c r="S168" s="268"/>
      <c r="T168" s="268"/>
      <c r="V168" s="266" t="s">
        <v>3016</v>
      </c>
      <c r="W168" s="1203">
        <f>SUM(W142:W167)</f>
        <v>0</v>
      </c>
      <c r="X168" s="266" t="s">
        <v>3017</v>
      </c>
      <c r="Y168" s="1203">
        <f>SUM(Y142:Y167)</f>
        <v>0</v>
      </c>
      <c r="Z168" s="1204">
        <f>SUM(Z142:Z167)</f>
        <v>0</v>
      </c>
      <c r="AA168" s="269"/>
      <c r="AB168" s="268"/>
      <c r="AC168" s="268"/>
      <c r="AD168" s="268"/>
      <c r="AE168" s="268"/>
      <c r="AF168" s="268"/>
      <c r="AH168" s="266" t="s">
        <v>3016</v>
      </c>
      <c r="AI168" s="1205">
        <f>SUM(AI142:AI167)</f>
        <v>0</v>
      </c>
      <c r="AJ168" s="266" t="s">
        <v>3017</v>
      </c>
      <c r="AK168" s="1205">
        <f>SUM(AK142:AK167)</f>
        <v>0</v>
      </c>
      <c r="AL168" s="1206">
        <f>SUM(AL142:AL167)</f>
        <v>0</v>
      </c>
      <c r="AM168" s="269"/>
      <c r="AN168" s="268"/>
      <c r="AO168" s="268"/>
      <c r="AP168" s="268"/>
      <c r="AQ168" s="268"/>
      <c r="AR168" s="268"/>
      <c r="AT168" s="266" t="s">
        <v>3016</v>
      </c>
      <c r="AU168" s="1205">
        <f>SUM(AU142:AU167)</f>
        <v>0</v>
      </c>
      <c r="AV168" s="266" t="s">
        <v>3017</v>
      </c>
      <c r="AW168" s="1205">
        <f>SUM(AW142:AW167)</f>
        <v>0</v>
      </c>
      <c r="AX168" s="1206">
        <f>SUM(AX142:AX167)</f>
        <v>0</v>
      </c>
      <c r="AZ168" s="268"/>
      <c r="BA168" s="268"/>
      <c r="BB168" s="268"/>
      <c r="BC168" s="268"/>
      <c r="BD168" s="268"/>
      <c r="BF168" s="266" t="s">
        <v>3016</v>
      </c>
      <c r="BG168" s="1205">
        <f>SUM(BG142:BG167)</f>
        <v>0</v>
      </c>
      <c r="BH168" s="266" t="s">
        <v>3017</v>
      </c>
      <c r="BI168" s="1205">
        <f>SUM(BI142:BI167)</f>
        <v>0</v>
      </c>
      <c r="BJ168" s="1201">
        <f t="shared" si="31"/>
        <v>0</v>
      </c>
      <c r="BN168" s="260"/>
      <c r="BO168" s="260"/>
      <c r="BP168" s="260"/>
      <c r="BQ168" s="260"/>
      <c r="BR168" s="260"/>
      <c r="BS168" s="260"/>
      <c r="BT168" s="260"/>
      <c r="BU168" s="260"/>
      <c r="BV168" s="260"/>
      <c r="BW168" s="260"/>
      <c r="BX168" s="260"/>
      <c r="BY168" s="260"/>
      <c r="BZ168" s="260"/>
      <c r="CA168" s="260"/>
      <c r="CB168" s="260"/>
      <c r="CC168" s="260"/>
      <c r="CD168" s="260"/>
      <c r="CE168" s="260"/>
      <c r="CF168" s="260"/>
      <c r="CG168" s="260"/>
    </row>
    <row r="169" spans="4:85" ht="15">
      <c r="D169" s="268" t="s">
        <v>3018</v>
      </c>
      <c r="E169" s="1699">
        <f>N168</f>
        <v>0</v>
      </c>
      <c r="F169" s="275"/>
      <c r="P169" s="268" t="s">
        <v>3018</v>
      </c>
      <c r="Q169" s="1699">
        <f>Z168</f>
        <v>0</v>
      </c>
      <c r="R169" s="268"/>
      <c r="AA169" s="269"/>
      <c r="AB169" s="268" t="s">
        <v>3018</v>
      </c>
      <c r="AC169" s="1699">
        <f>AL168</f>
        <v>0</v>
      </c>
      <c r="AD169" s="268"/>
      <c r="AM169" s="269"/>
      <c r="AN169" s="268" t="s">
        <v>3018</v>
      </c>
      <c r="AO169" s="1699">
        <f>AX168</f>
        <v>0</v>
      </c>
      <c r="AP169" s="268"/>
      <c r="AZ169" s="268" t="s">
        <v>3018</v>
      </c>
      <c r="BA169" s="1699">
        <f>BJ168</f>
        <v>0</v>
      </c>
      <c r="BB169" s="268"/>
      <c r="BN169" s="260"/>
      <c r="BO169" s="260"/>
      <c r="BP169" s="260"/>
      <c r="BQ169" s="260"/>
      <c r="BR169" s="260"/>
      <c r="BS169" s="260"/>
      <c r="BT169" s="260"/>
      <c r="BU169" s="260"/>
      <c r="BV169" s="260"/>
      <c r="BW169" s="260"/>
      <c r="BX169" s="260"/>
      <c r="BY169" s="260"/>
      <c r="BZ169" s="260"/>
      <c r="CA169" s="260"/>
      <c r="CB169" s="260"/>
      <c r="CC169" s="260"/>
      <c r="CD169" s="260"/>
      <c r="CE169" s="260"/>
      <c r="CF169" s="260"/>
      <c r="CG169" s="260"/>
    </row>
    <row r="170" spans="4:85">
      <c r="D170" s="268" t="s">
        <v>3019</v>
      </c>
      <c r="E170" s="1703">
        <v>32.92</v>
      </c>
      <c r="P170" s="268" t="s">
        <v>3019</v>
      </c>
      <c r="Q170" s="1703">
        <v>32.92</v>
      </c>
      <c r="AA170" s="269"/>
      <c r="AB170" s="268" t="s">
        <v>3019</v>
      </c>
      <c r="AC170" s="1703">
        <v>32.92</v>
      </c>
      <c r="AM170" s="269"/>
      <c r="AN170" s="268" t="s">
        <v>3019</v>
      </c>
      <c r="AO170" s="1703">
        <v>32.92</v>
      </c>
      <c r="AZ170" s="268" t="s">
        <v>3019</v>
      </c>
      <c r="BA170" s="1703">
        <v>32.92</v>
      </c>
      <c r="BN170" s="260"/>
      <c r="BO170" s="260"/>
      <c r="BP170" s="260"/>
      <c r="BQ170" s="260"/>
      <c r="BR170" s="260"/>
      <c r="BS170" s="260"/>
      <c r="BT170" s="260"/>
      <c r="BU170" s="260"/>
      <c r="BV170" s="260"/>
      <c r="BW170" s="260"/>
      <c r="BX170" s="260"/>
      <c r="BY170" s="260"/>
      <c r="BZ170" s="260"/>
      <c r="CA170" s="260"/>
      <c r="CB170" s="260"/>
      <c r="CC170" s="260"/>
      <c r="CD170" s="260"/>
      <c r="CE170" s="260"/>
      <c r="CF170" s="260"/>
      <c r="CG170" s="260"/>
    </row>
    <row r="171" spans="4:85">
      <c r="D171" s="266" t="s">
        <v>3020</v>
      </c>
      <c r="E171" s="1194">
        <f>E169/E170</f>
        <v>0</v>
      </c>
      <c r="K171" s="276"/>
      <c r="P171" s="266" t="s">
        <v>3020</v>
      </c>
      <c r="Q171" s="1194">
        <f>Q169/Q170</f>
        <v>0</v>
      </c>
      <c r="Z171" s="269"/>
      <c r="AB171" s="266" t="s">
        <v>3020</v>
      </c>
      <c r="AC171" s="1194">
        <f>AC169/AC170</f>
        <v>0</v>
      </c>
      <c r="AL171" s="269"/>
      <c r="AN171" s="266" t="s">
        <v>3020</v>
      </c>
      <c r="AO171" s="1194">
        <f>AO169/AO170</f>
        <v>0</v>
      </c>
      <c r="AZ171" s="266" t="s">
        <v>3020</v>
      </c>
      <c r="BA171" s="1194">
        <f>BA169/BA170</f>
        <v>0</v>
      </c>
      <c r="BN171" s="260"/>
      <c r="BO171" s="260"/>
      <c r="BP171" s="260"/>
      <c r="BQ171" s="260"/>
      <c r="BR171" s="260"/>
      <c r="BS171" s="260"/>
      <c r="BT171" s="260"/>
      <c r="BU171" s="260"/>
      <c r="BV171" s="260"/>
      <c r="BW171" s="260"/>
      <c r="BX171" s="260"/>
      <c r="BY171" s="260"/>
      <c r="BZ171" s="260"/>
      <c r="CA171" s="260"/>
      <c r="CB171" s="260"/>
      <c r="CC171" s="260"/>
      <c r="CD171" s="260"/>
      <c r="CE171" s="260"/>
      <c r="CF171" s="260"/>
      <c r="CG171" s="260"/>
    </row>
    <row r="172" spans="4:85">
      <c r="K172" s="276"/>
      <c r="M172" s="277"/>
      <c r="N172" s="277"/>
      <c r="V172" s="269"/>
      <c r="W172" s="269"/>
      <c r="X172" s="269"/>
      <c r="Y172" s="269"/>
      <c r="Z172" s="269"/>
      <c r="AA172" s="269"/>
      <c r="AB172" s="269"/>
      <c r="AC172" s="269"/>
      <c r="AD172" s="269"/>
      <c r="AE172" s="269"/>
      <c r="AG172" s="269"/>
      <c r="AH172" s="269"/>
      <c r="AI172" s="269"/>
      <c r="AJ172" s="269"/>
      <c r="AK172" s="269"/>
      <c r="AL172" s="269"/>
      <c r="AM172" s="269"/>
      <c r="AN172" s="269"/>
      <c r="AO172" s="269"/>
      <c r="AP172" s="269"/>
      <c r="AQ172" s="269"/>
      <c r="AS172" s="269"/>
      <c r="BN172" s="260"/>
      <c r="BO172" s="260"/>
      <c r="BP172" s="260"/>
      <c r="BQ172" s="260"/>
      <c r="BR172" s="260"/>
      <c r="BS172" s="260"/>
      <c r="BT172" s="260"/>
      <c r="BU172" s="260"/>
      <c r="BV172" s="260"/>
      <c r="BW172" s="260"/>
      <c r="BX172" s="260"/>
      <c r="BY172" s="260"/>
      <c r="BZ172" s="260"/>
      <c r="CA172" s="260"/>
      <c r="CB172" s="260"/>
      <c r="CC172" s="260"/>
      <c r="CD172" s="260"/>
      <c r="CE172" s="260"/>
      <c r="CF172" s="260"/>
      <c r="CG172" s="260"/>
    </row>
    <row r="173" spans="4:85">
      <c r="K173" s="276"/>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BN173" s="260"/>
      <c r="BO173" s="260"/>
      <c r="BP173" s="260"/>
      <c r="BQ173" s="260"/>
      <c r="BR173" s="260"/>
      <c r="BS173" s="260"/>
      <c r="BT173" s="260"/>
      <c r="BU173" s="260"/>
      <c r="BV173" s="260"/>
      <c r="BW173" s="260"/>
      <c r="BX173" s="260"/>
      <c r="BY173" s="260"/>
      <c r="BZ173" s="260"/>
      <c r="CA173" s="260"/>
      <c r="CB173" s="260"/>
      <c r="CC173" s="260"/>
      <c r="CD173" s="260"/>
      <c r="CE173" s="260"/>
      <c r="CF173" s="260"/>
      <c r="CG173" s="260"/>
    </row>
    <row r="174" spans="4:85">
      <c r="D174" s="267" t="s">
        <v>3021</v>
      </c>
      <c r="Q174" s="267" t="s">
        <v>3022</v>
      </c>
      <c r="AD174" s="269"/>
      <c r="AE174" s="267" t="s">
        <v>3023</v>
      </c>
      <c r="AQ174" s="269"/>
      <c r="AR174" s="267" t="s">
        <v>3024</v>
      </c>
      <c r="BE174" s="267" t="s">
        <v>3025</v>
      </c>
      <c r="BN174" s="260"/>
      <c r="BO174" s="260"/>
      <c r="BP174" s="260"/>
      <c r="BQ174" s="260"/>
      <c r="BR174" s="260"/>
      <c r="BS174" s="260"/>
      <c r="BT174" s="260"/>
      <c r="BU174" s="260"/>
      <c r="BV174" s="260"/>
      <c r="BW174" s="260"/>
      <c r="BX174" s="260"/>
      <c r="BY174" s="260"/>
      <c r="BZ174" s="260"/>
      <c r="CA174" s="260"/>
      <c r="CB174" s="260"/>
      <c r="CC174" s="260"/>
      <c r="CD174" s="260"/>
      <c r="CE174" s="260"/>
      <c r="CF174" s="260"/>
      <c r="CG174" s="260"/>
    </row>
    <row r="175" spans="4:85">
      <c r="I175" s="262"/>
      <c r="V175" s="262"/>
      <c r="AB175" s="269"/>
      <c r="AC175" s="269"/>
      <c r="AI175" s="262"/>
      <c r="AO175" s="269"/>
      <c r="AP175" s="269"/>
      <c r="AV175" s="262"/>
      <c r="BI175" s="262"/>
      <c r="BN175" s="260"/>
      <c r="BO175" s="260"/>
      <c r="BP175" s="260"/>
      <c r="BQ175" s="260"/>
      <c r="BR175" s="260"/>
      <c r="BS175" s="260"/>
      <c r="BT175" s="260"/>
      <c r="BU175" s="260"/>
      <c r="BV175" s="260"/>
      <c r="BW175" s="260"/>
      <c r="BX175" s="260"/>
      <c r="BY175" s="260"/>
      <c r="BZ175" s="260"/>
      <c r="CA175" s="260"/>
      <c r="CB175" s="260"/>
      <c r="CC175" s="260"/>
      <c r="CD175" s="260"/>
      <c r="CE175" s="260"/>
      <c r="CF175" s="260"/>
      <c r="CG175" s="260"/>
    </row>
    <row r="176" spans="4:85">
      <c r="G176" s="1862" t="s">
        <v>3026</v>
      </c>
      <c r="H176" s="1862"/>
      <c r="I176" s="1862"/>
      <c r="J176" s="1862" t="s">
        <v>3027</v>
      </c>
      <c r="K176" s="1862"/>
      <c r="L176" s="714"/>
      <c r="M176" s="714"/>
      <c r="N176" s="260" t="s">
        <v>3028</v>
      </c>
      <c r="T176" s="1862" t="s">
        <v>3026</v>
      </c>
      <c r="U176" s="1862"/>
      <c r="V176" s="1862"/>
      <c r="W176" s="1862" t="s">
        <v>3027</v>
      </c>
      <c r="X176" s="1862"/>
      <c r="Y176" s="714"/>
      <c r="Z176" s="714"/>
      <c r="AB176" s="269"/>
      <c r="AC176" s="269"/>
      <c r="AG176" s="1862" t="s">
        <v>3026</v>
      </c>
      <c r="AH176" s="1862"/>
      <c r="AI176" s="1862"/>
      <c r="AJ176" s="1862" t="s">
        <v>3027</v>
      </c>
      <c r="AK176" s="1862"/>
      <c r="AL176" s="714"/>
      <c r="AM176" s="714"/>
      <c r="AO176" s="269"/>
      <c r="AP176" s="269"/>
      <c r="AT176" s="1862" t="s">
        <v>3026</v>
      </c>
      <c r="AU176" s="1862"/>
      <c r="AV176" s="1862"/>
      <c r="AW176" s="1862" t="s">
        <v>3027</v>
      </c>
      <c r="AX176" s="1862"/>
      <c r="AY176" s="1862"/>
      <c r="AZ176" s="714"/>
      <c r="BG176" s="1862" t="s">
        <v>3026</v>
      </c>
      <c r="BH176" s="1862"/>
      <c r="BI176" s="1862"/>
      <c r="BJ176" s="1862" t="s">
        <v>3027</v>
      </c>
      <c r="BK176" s="1862"/>
      <c r="BL176" s="1862"/>
      <c r="BM176" s="714"/>
      <c r="BN176" s="260"/>
      <c r="BO176" s="260"/>
      <c r="BP176" s="260"/>
      <c r="BQ176" s="260"/>
      <c r="BR176" s="260"/>
      <c r="BS176" s="260"/>
      <c r="BT176" s="260"/>
      <c r="BU176" s="260"/>
      <c r="BV176" s="260"/>
      <c r="BW176" s="260"/>
      <c r="BX176" s="260"/>
      <c r="BY176" s="260"/>
      <c r="BZ176" s="260"/>
      <c r="CA176" s="260"/>
      <c r="CB176" s="260"/>
      <c r="CC176" s="260"/>
      <c r="CD176" s="260"/>
      <c r="CE176" s="260"/>
      <c r="CF176" s="260"/>
      <c r="CG176" s="260"/>
    </row>
    <row r="177" spans="3:85" ht="63.75">
      <c r="C177" s="271" t="s">
        <v>3029</v>
      </c>
      <c r="D177" s="274" t="s">
        <v>3006</v>
      </c>
      <c r="E177" s="272" t="s">
        <v>3030</v>
      </c>
      <c r="F177" s="635" t="s">
        <v>3031</v>
      </c>
      <c r="G177" s="262" t="s">
        <v>3032</v>
      </c>
      <c r="H177" s="273" t="s">
        <v>3033</v>
      </c>
      <c r="I177" s="273" t="s">
        <v>3034</v>
      </c>
      <c r="J177" s="262" t="s">
        <v>3032</v>
      </c>
      <c r="K177" s="273" t="s">
        <v>3033</v>
      </c>
      <c r="L177" s="273" t="s">
        <v>3034</v>
      </c>
      <c r="M177" s="714" t="s">
        <v>3035</v>
      </c>
      <c r="N177" s="262" t="s">
        <v>3036</v>
      </c>
      <c r="O177" s="262"/>
      <c r="P177" s="271" t="s">
        <v>3029</v>
      </c>
      <c r="Q177" s="274" t="s">
        <v>3006</v>
      </c>
      <c r="R177" s="272" t="s">
        <v>3030</v>
      </c>
      <c r="S177" s="635" t="s">
        <v>3031</v>
      </c>
      <c r="T177" s="262" t="s">
        <v>3032</v>
      </c>
      <c r="U177" s="273" t="s">
        <v>3033</v>
      </c>
      <c r="V177" s="273" t="s">
        <v>3034</v>
      </c>
      <c r="W177" s="262" t="s">
        <v>3032</v>
      </c>
      <c r="X177" s="273" t="s">
        <v>3033</v>
      </c>
      <c r="Y177" s="273" t="s">
        <v>3034</v>
      </c>
      <c r="Z177" s="714" t="s">
        <v>3035</v>
      </c>
      <c r="AA177" s="262" t="s">
        <v>3036</v>
      </c>
      <c r="AB177" s="269"/>
      <c r="AC177" s="271" t="s">
        <v>3029</v>
      </c>
      <c r="AD177" s="274" t="s">
        <v>3006</v>
      </c>
      <c r="AE177" s="272" t="s">
        <v>3030</v>
      </c>
      <c r="AF177" s="635" t="s">
        <v>3031</v>
      </c>
      <c r="AG177" s="262" t="s">
        <v>3032</v>
      </c>
      <c r="AH177" s="273" t="s">
        <v>3033</v>
      </c>
      <c r="AI177" s="273" t="s">
        <v>3034</v>
      </c>
      <c r="AJ177" s="262" t="s">
        <v>3032</v>
      </c>
      <c r="AK177" s="273" t="s">
        <v>3033</v>
      </c>
      <c r="AL177" s="273" t="s">
        <v>3034</v>
      </c>
      <c r="AM177" s="714" t="s">
        <v>3035</v>
      </c>
      <c r="AN177" s="262" t="s">
        <v>3036</v>
      </c>
      <c r="AO177" s="269"/>
      <c r="AP177" s="271" t="s">
        <v>3029</v>
      </c>
      <c r="AQ177" s="274" t="s">
        <v>3006</v>
      </c>
      <c r="AR177" s="272" t="s">
        <v>3030</v>
      </c>
      <c r="AS177" s="635" t="s">
        <v>3031</v>
      </c>
      <c r="AT177" s="262" t="s">
        <v>3032</v>
      </c>
      <c r="AU177" s="273" t="s">
        <v>3033</v>
      </c>
      <c r="AV177" s="273" t="s">
        <v>3034</v>
      </c>
      <c r="AW177" s="262" t="s">
        <v>3032</v>
      </c>
      <c r="AX177" s="273" t="s">
        <v>3033</v>
      </c>
      <c r="AY177" s="273" t="s">
        <v>3034</v>
      </c>
      <c r="AZ177" s="714" t="s">
        <v>3035</v>
      </c>
      <c r="BA177" s="262" t="s">
        <v>3036</v>
      </c>
      <c r="BB177" s="262"/>
      <c r="BC177" s="271" t="s">
        <v>3029</v>
      </c>
      <c r="BD177" s="274" t="s">
        <v>3006</v>
      </c>
      <c r="BE177" s="272" t="s">
        <v>3030</v>
      </c>
      <c r="BF177" s="635" t="s">
        <v>3031</v>
      </c>
      <c r="BG177" s="262" t="s">
        <v>3032</v>
      </c>
      <c r="BH177" s="273" t="s">
        <v>3033</v>
      </c>
      <c r="BI177" s="273" t="s">
        <v>3034</v>
      </c>
      <c r="BJ177" s="262" t="s">
        <v>3032</v>
      </c>
      <c r="BK177" s="273" t="s">
        <v>3033</v>
      </c>
      <c r="BL177" s="273" t="s">
        <v>3034</v>
      </c>
      <c r="BM177" s="714" t="s">
        <v>3035</v>
      </c>
      <c r="BN177" s="262" t="s">
        <v>3036</v>
      </c>
      <c r="BO177" s="260"/>
      <c r="BP177" s="260"/>
      <c r="BQ177" s="260"/>
      <c r="BR177" s="260"/>
      <c r="BS177" s="260"/>
      <c r="BT177" s="260"/>
      <c r="BU177" s="260"/>
      <c r="BV177" s="260"/>
      <c r="BW177" s="260"/>
      <c r="BX177" s="260"/>
      <c r="BY177" s="260"/>
      <c r="BZ177" s="260"/>
      <c r="CA177" s="260"/>
      <c r="CB177" s="260"/>
      <c r="CC177" s="260"/>
      <c r="CD177" s="260"/>
      <c r="CE177" s="260"/>
      <c r="CF177" s="260"/>
      <c r="CG177" s="260"/>
    </row>
    <row r="178" spans="3:85" ht="15">
      <c r="C178" s="1183"/>
      <c r="D178" s="1183"/>
      <c r="E178" s="1189"/>
      <c r="F178" s="1183"/>
      <c r="G178" s="1183"/>
      <c r="H178" s="1183"/>
      <c r="I178" s="1183"/>
      <c r="J178" s="1183"/>
      <c r="K178" s="1183"/>
      <c r="L178" s="1183"/>
      <c r="M178" s="1207" t="e">
        <f>(I178-F178)/F178</f>
        <v>#DIV/0!</v>
      </c>
      <c r="N178" s="1183"/>
      <c r="O178" s="262"/>
      <c r="P178" s="1183"/>
      <c r="Q178" s="1183"/>
      <c r="R178" s="1189"/>
      <c r="S178" s="1183"/>
      <c r="T178" s="1183"/>
      <c r="U178" s="1183"/>
      <c r="V178" s="1183"/>
      <c r="W178" s="1183"/>
      <c r="X178" s="1183"/>
      <c r="Y178" s="1183"/>
      <c r="Z178" s="1207" t="e">
        <f t="shared" ref="Z178:Z204" si="32">(V178-S178)/S178</f>
        <v>#DIV/0!</v>
      </c>
      <c r="AA178" s="1183"/>
      <c r="AB178" s="269"/>
      <c r="AC178" s="1183"/>
      <c r="AD178" s="1183"/>
      <c r="AE178" s="1208" t="s">
        <v>2968</v>
      </c>
      <c r="AF178" s="1183"/>
      <c r="AG178" s="1183"/>
      <c r="AH178" s="1183"/>
      <c r="AI178" s="1183"/>
      <c r="AJ178" s="1183"/>
      <c r="AK178" s="1183"/>
      <c r="AL178" s="1183"/>
      <c r="AM178" s="1207" t="e">
        <f t="shared" ref="AM178:AM204" si="33">(AI178-AF178)/AF178</f>
        <v>#DIV/0!</v>
      </c>
      <c r="AN178" s="1183"/>
      <c r="AO178" s="269"/>
      <c r="AP178" s="1183"/>
      <c r="AQ178" s="1183"/>
      <c r="AR178" s="1189"/>
      <c r="AS178" s="1183"/>
      <c r="AT178" s="1183"/>
      <c r="AU178" s="1183"/>
      <c r="AV178" s="1183"/>
      <c r="AW178" s="1183"/>
      <c r="AX178" s="1183"/>
      <c r="AY178" s="1183"/>
      <c r="AZ178" s="1207" t="e">
        <f t="shared" ref="AZ178:AZ204" si="34">(AV178-AS178)/AS178</f>
        <v>#DIV/0!</v>
      </c>
      <c r="BA178" s="1183"/>
      <c r="BB178" s="262"/>
      <c r="BC178" s="1183"/>
      <c r="BD178" s="1183"/>
      <c r="BE178" s="1189"/>
      <c r="BF178" s="1183"/>
      <c r="BG178" s="1183"/>
      <c r="BH178" s="1183"/>
      <c r="BI178" s="1183"/>
      <c r="BJ178" s="1183"/>
      <c r="BK178" s="1183"/>
      <c r="BL178" s="1183"/>
      <c r="BM178" s="1207" t="e">
        <f t="shared" ref="BM178:BM204" si="35">(BI178-BF178)/BF178</f>
        <v>#DIV/0!</v>
      </c>
      <c r="BN178" s="1183"/>
      <c r="BO178" s="260"/>
      <c r="BP178" s="260"/>
      <c r="BQ178" s="260"/>
      <c r="BR178" s="260"/>
      <c r="BS178" s="260"/>
      <c r="BT178" s="260"/>
      <c r="BU178" s="260"/>
      <c r="BV178" s="260"/>
      <c r="BW178" s="260"/>
      <c r="BX178" s="260"/>
      <c r="BY178" s="260"/>
      <c r="BZ178" s="260"/>
      <c r="CA178" s="260"/>
      <c r="CB178" s="260"/>
      <c r="CC178" s="260"/>
      <c r="CD178" s="260"/>
      <c r="CE178" s="260"/>
      <c r="CF178" s="260"/>
      <c r="CG178" s="260"/>
    </row>
    <row r="179" spans="3:85" ht="15">
      <c r="C179" s="1183"/>
      <c r="D179" s="1183"/>
      <c r="E179" s="1183"/>
      <c r="F179" s="1183"/>
      <c r="G179" s="1183"/>
      <c r="H179" s="1183"/>
      <c r="I179" s="1183"/>
      <c r="J179" s="1183"/>
      <c r="K179" s="1183"/>
      <c r="L179" s="1183"/>
      <c r="M179" s="1207" t="e">
        <f t="shared" ref="M179:M204" si="36">(I179-F179)/F179</f>
        <v>#DIV/0!</v>
      </c>
      <c r="N179" s="1183"/>
      <c r="O179" s="262"/>
      <c r="P179" s="1183"/>
      <c r="Q179" s="1183"/>
      <c r="R179" s="1183"/>
      <c r="S179" s="1183"/>
      <c r="T179" s="1183"/>
      <c r="U179" s="1183"/>
      <c r="V179" s="1183"/>
      <c r="W179" s="1183"/>
      <c r="X179" s="1183"/>
      <c r="Y179" s="1183"/>
      <c r="Z179" s="1207" t="e">
        <f t="shared" si="32"/>
        <v>#DIV/0!</v>
      </c>
      <c r="AA179" s="1183"/>
      <c r="AB179" s="269"/>
      <c r="AC179" s="1183"/>
      <c r="AD179" s="1183"/>
      <c r="AE179" s="1183"/>
      <c r="AF179" s="1183"/>
      <c r="AG179" s="1183"/>
      <c r="AH179" s="1183"/>
      <c r="AI179" s="1183"/>
      <c r="AJ179" s="1183"/>
      <c r="AK179" s="1183"/>
      <c r="AL179" s="1183"/>
      <c r="AM179" s="1207" t="e">
        <f t="shared" si="33"/>
        <v>#DIV/0!</v>
      </c>
      <c r="AN179" s="1183"/>
      <c r="AO179" s="269"/>
      <c r="AP179" s="1183"/>
      <c r="AQ179" s="1183"/>
      <c r="AR179" s="1189"/>
      <c r="AS179" s="1183"/>
      <c r="AT179" s="1183"/>
      <c r="AU179" s="1183"/>
      <c r="AV179" s="1183"/>
      <c r="AW179" s="1183"/>
      <c r="AX179" s="1183"/>
      <c r="AY179" s="1183"/>
      <c r="AZ179" s="1207" t="e">
        <f t="shared" si="34"/>
        <v>#DIV/0!</v>
      </c>
      <c r="BA179" s="1183"/>
      <c r="BB179" s="262"/>
      <c r="BC179" s="1183"/>
      <c r="BD179" s="1183"/>
      <c r="BE179" s="1188"/>
      <c r="BF179" s="1183"/>
      <c r="BG179" s="1183"/>
      <c r="BH179" s="1183"/>
      <c r="BI179" s="1183"/>
      <c r="BJ179" s="1183"/>
      <c r="BK179" s="1183"/>
      <c r="BL179" s="1183"/>
      <c r="BM179" s="1207" t="e">
        <f t="shared" si="35"/>
        <v>#DIV/0!</v>
      </c>
      <c r="BN179" s="1183"/>
      <c r="BO179" s="260"/>
      <c r="BP179" s="260"/>
      <c r="BQ179" s="260"/>
      <c r="BR179" s="260"/>
      <c r="BS179" s="260"/>
      <c r="BT179" s="260"/>
      <c r="BU179" s="260"/>
      <c r="BV179" s="260"/>
      <c r="BW179" s="260"/>
      <c r="BX179" s="260"/>
      <c r="BY179" s="260"/>
      <c r="BZ179" s="260"/>
      <c r="CA179" s="260"/>
      <c r="CB179" s="260"/>
      <c r="CC179" s="260"/>
      <c r="CD179" s="260"/>
      <c r="CE179" s="260"/>
      <c r="CF179" s="260"/>
      <c r="CG179" s="260"/>
    </row>
    <row r="180" spans="3:85" ht="15">
      <c r="C180" s="1183"/>
      <c r="D180" s="1183"/>
      <c r="E180" s="1183"/>
      <c r="F180" s="1183"/>
      <c r="G180" s="1183"/>
      <c r="H180" s="1183"/>
      <c r="I180" s="1183"/>
      <c r="J180" s="1183"/>
      <c r="K180" s="1183"/>
      <c r="L180" s="1183"/>
      <c r="M180" s="1207" t="e">
        <f t="shared" si="36"/>
        <v>#DIV/0!</v>
      </c>
      <c r="N180" s="1183"/>
      <c r="O180" s="262"/>
      <c r="P180" s="1183"/>
      <c r="Q180" s="1183"/>
      <c r="R180" s="1183"/>
      <c r="S180" s="1183"/>
      <c r="T180" s="1183"/>
      <c r="U180" s="1183"/>
      <c r="V180" s="1183"/>
      <c r="W180" s="1183"/>
      <c r="X180" s="1183"/>
      <c r="Y180" s="1183"/>
      <c r="Z180" s="1207" t="e">
        <f t="shared" si="32"/>
        <v>#DIV/0!</v>
      </c>
      <c r="AA180" s="1183"/>
      <c r="AB180" s="269"/>
      <c r="AC180" s="1183"/>
      <c r="AD180" s="1183"/>
      <c r="AE180" s="1183"/>
      <c r="AF180" s="1183"/>
      <c r="AG180" s="1183"/>
      <c r="AH180" s="1183"/>
      <c r="AI180" s="1183"/>
      <c r="AJ180" s="1183"/>
      <c r="AK180" s="1183"/>
      <c r="AL180" s="1183"/>
      <c r="AM180" s="1207" t="e">
        <f t="shared" si="33"/>
        <v>#DIV/0!</v>
      </c>
      <c r="AN180" s="1183"/>
      <c r="AO180" s="269"/>
      <c r="AP180" s="1183"/>
      <c r="AQ180" s="1183"/>
      <c r="AR180" s="1183"/>
      <c r="AS180" s="1183"/>
      <c r="AT180" s="1183"/>
      <c r="AU180" s="1183"/>
      <c r="AV180" s="1183"/>
      <c r="AW180" s="1183"/>
      <c r="AX180" s="1183"/>
      <c r="AY180" s="1183"/>
      <c r="AZ180" s="1207" t="e">
        <f t="shared" si="34"/>
        <v>#DIV/0!</v>
      </c>
      <c r="BA180" s="1183"/>
      <c r="BB180" s="262"/>
      <c r="BC180" s="1183"/>
      <c r="BD180" s="1183"/>
      <c r="BE180" s="1188"/>
      <c r="BF180" s="1183"/>
      <c r="BG180" s="1183"/>
      <c r="BH180" s="1183"/>
      <c r="BI180" s="1183"/>
      <c r="BJ180" s="1183"/>
      <c r="BK180" s="1183"/>
      <c r="BL180" s="1183"/>
      <c r="BM180" s="1207" t="e">
        <f t="shared" si="35"/>
        <v>#DIV/0!</v>
      </c>
      <c r="BN180" s="1183"/>
      <c r="BO180" s="260"/>
      <c r="BP180" s="260"/>
      <c r="BQ180" s="260"/>
      <c r="BR180" s="260"/>
      <c r="BS180" s="260"/>
      <c r="BT180" s="260"/>
      <c r="BU180" s="260"/>
      <c r="BV180" s="260"/>
      <c r="BW180" s="260"/>
      <c r="BX180" s="260"/>
      <c r="BY180" s="260"/>
      <c r="BZ180" s="260"/>
      <c r="CA180" s="260"/>
      <c r="CB180" s="260"/>
      <c r="CC180" s="260"/>
      <c r="CD180" s="260"/>
      <c r="CE180" s="260"/>
      <c r="CF180" s="260"/>
      <c r="CG180" s="260"/>
    </row>
    <row r="181" spans="3:85" ht="15">
      <c r="C181" s="1183"/>
      <c r="D181" s="1183"/>
      <c r="E181" s="1183"/>
      <c r="F181" s="1183"/>
      <c r="G181" s="1183"/>
      <c r="H181" s="1183"/>
      <c r="I181" s="1183"/>
      <c r="J181" s="1183"/>
      <c r="K181" s="1183"/>
      <c r="L181" s="1183"/>
      <c r="M181" s="1207" t="e">
        <f t="shared" si="36"/>
        <v>#DIV/0!</v>
      </c>
      <c r="N181" s="1183"/>
      <c r="O181" s="262"/>
      <c r="P181" s="1183"/>
      <c r="Q181" s="1183"/>
      <c r="R181" s="1183"/>
      <c r="S181" s="1183"/>
      <c r="T181" s="1183"/>
      <c r="U181" s="1183"/>
      <c r="V181" s="1183"/>
      <c r="W181" s="1183"/>
      <c r="X181" s="1183"/>
      <c r="Y181" s="1183"/>
      <c r="Z181" s="1207" t="e">
        <f t="shared" si="32"/>
        <v>#DIV/0!</v>
      </c>
      <c r="AA181" s="1183"/>
      <c r="AB181" s="269"/>
      <c r="AC181" s="1183"/>
      <c r="AD181" s="1183"/>
      <c r="AE181" s="1183"/>
      <c r="AF181" s="1183"/>
      <c r="AG181" s="1183"/>
      <c r="AH181" s="1183"/>
      <c r="AI181" s="1183"/>
      <c r="AJ181" s="1183"/>
      <c r="AK181" s="1183"/>
      <c r="AL181" s="1183"/>
      <c r="AM181" s="1207" t="e">
        <f t="shared" si="33"/>
        <v>#DIV/0!</v>
      </c>
      <c r="AN181" s="1183"/>
      <c r="AO181" s="269"/>
      <c r="AP181" s="1183"/>
      <c r="AQ181" s="1183"/>
      <c r="AR181" s="1183"/>
      <c r="AS181" s="1183"/>
      <c r="AT181" s="1183"/>
      <c r="AU181" s="1183"/>
      <c r="AV181" s="1183"/>
      <c r="AW181" s="1183"/>
      <c r="AX181" s="1183"/>
      <c r="AY181" s="1183"/>
      <c r="AZ181" s="1207" t="e">
        <f t="shared" si="34"/>
        <v>#DIV/0!</v>
      </c>
      <c r="BA181" s="1183"/>
      <c r="BB181" s="262"/>
      <c r="BC181" s="1183"/>
      <c r="BD181" s="1183"/>
      <c r="BE181" s="1183"/>
      <c r="BF181" s="1183"/>
      <c r="BG181" s="1183"/>
      <c r="BH181" s="1183"/>
      <c r="BI181" s="1183"/>
      <c r="BJ181" s="1183"/>
      <c r="BK181" s="1183"/>
      <c r="BL181" s="1183"/>
      <c r="BM181" s="1207" t="e">
        <f t="shared" si="35"/>
        <v>#DIV/0!</v>
      </c>
      <c r="BN181" s="1183"/>
      <c r="BO181" s="260"/>
      <c r="BP181" s="260"/>
      <c r="BQ181" s="260"/>
      <c r="BR181" s="260"/>
      <c r="BS181" s="260"/>
      <c r="BT181" s="260"/>
      <c r="BU181" s="260"/>
      <c r="BV181" s="260"/>
      <c r="BW181" s="260"/>
      <c r="BX181" s="260"/>
      <c r="BY181" s="260"/>
      <c r="BZ181" s="260"/>
      <c r="CA181" s="260"/>
      <c r="CB181" s="260"/>
      <c r="CC181" s="260"/>
      <c r="CD181" s="260"/>
      <c r="CE181" s="260"/>
      <c r="CF181" s="260"/>
      <c r="CG181" s="260"/>
    </row>
    <row r="182" spans="3:85" ht="15">
      <c r="C182" s="1183"/>
      <c r="D182" s="1183"/>
      <c r="E182" s="1183"/>
      <c r="F182" s="1183"/>
      <c r="G182" s="1183"/>
      <c r="H182" s="1183"/>
      <c r="I182" s="1183"/>
      <c r="J182" s="1183"/>
      <c r="K182" s="1183"/>
      <c r="L182" s="1183"/>
      <c r="M182" s="1207" t="e">
        <f t="shared" si="36"/>
        <v>#DIV/0!</v>
      </c>
      <c r="N182" s="1183"/>
      <c r="O182" s="262"/>
      <c r="P182" s="1183"/>
      <c r="Q182" s="1183"/>
      <c r="R182" s="1183"/>
      <c r="S182" s="1183"/>
      <c r="T182" s="1183"/>
      <c r="U182" s="1183"/>
      <c r="V182" s="1183"/>
      <c r="W182" s="1183"/>
      <c r="X182" s="1183"/>
      <c r="Y182" s="1183"/>
      <c r="Z182" s="1207" t="e">
        <f t="shared" si="32"/>
        <v>#DIV/0!</v>
      </c>
      <c r="AA182" s="1183"/>
      <c r="AB182" s="269"/>
      <c r="AC182" s="1183"/>
      <c r="AD182" s="1183"/>
      <c r="AE182" s="1183"/>
      <c r="AF182" s="1183"/>
      <c r="AG182" s="1183"/>
      <c r="AH182" s="1183"/>
      <c r="AI182" s="1183"/>
      <c r="AJ182" s="1183"/>
      <c r="AK182" s="1183"/>
      <c r="AL182" s="1183"/>
      <c r="AM182" s="1207" t="e">
        <f t="shared" si="33"/>
        <v>#DIV/0!</v>
      </c>
      <c r="AN182" s="1183"/>
      <c r="AO182" s="269"/>
      <c r="AP182" s="1183"/>
      <c r="AQ182" s="1183"/>
      <c r="AR182" s="1183"/>
      <c r="AS182" s="1183"/>
      <c r="AT182" s="1183"/>
      <c r="AU182" s="1183"/>
      <c r="AV182" s="1183"/>
      <c r="AW182" s="1183"/>
      <c r="AX182" s="1183"/>
      <c r="AY182" s="1183"/>
      <c r="AZ182" s="1207" t="e">
        <f t="shared" si="34"/>
        <v>#DIV/0!</v>
      </c>
      <c r="BA182" s="1183"/>
      <c r="BB182" s="262"/>
      <c r="BC182" s="1183"/>
      <c r="BD182" s="1183"/>
      <c r="BE182" s="1183"/>
      <c r="BF182" s="1183"/>
      <c r="BG182" s="1183"/>
      <c r="BH182" s="1183"/>
      <c r="BI182" s="1183"/>
      <c r="BJ182" s="1183"/>
      <c r="BK182" s="1183"/>
      <c r="BL182" s="1183"/>
      <c r="BM182" s="1207" t="e">
        <f t="shared" si="35"/>
        <v>#DIV/0!</v>
      </c>
      <c r="BN182" s="1183"/>
      <c r="BO182" s="260"/>
      <c r="BP182" s="260"/>
      <c r="BQ182" s="260"/>
      <c r="BR182" s="260"/>
      <c r="BS182" s="260"/>
      <c r="BT182" s="260"/>
      <c r="BU182" s="260"/>
      <c r="BV182" s="260"/>
      <c r="BW182" s="260"/>
      <c r="BX182" s="260"/>
      <c r="BY182" s="260"/>
      <c r="BZ182" s="260"/>
      <c r="CA182" s="260"/>
      <c r="CB182" s="260"/>
      <c r="CC182" s="260"/>
      <c r="CD182" s="260"/>
      <c r="CE182" s="260"/>
      <c r="CF182" s="260"/>
      <c r="CG182" s="260"/>
    </row>
    <row r="183" spans="3:85" ht="15">
      <c r="C183" s="1183"/>
      <c r="D183" s="1183"/>
      <c r="E183" s="1183"/>
      <c r="F183" s="1183"/>
      <c r="G183" s="1183"/>
      <c r="H183" s="1183"/>
      <c r="I183" s="1183"/>
      <c r="J183" s="1183"/>
      <c r="K183" s="1183"/>
      <c r="L183" s="1183"/>
      <c r="M183" s="1207" t="e">
        <f t="shared" si="36"/>
        <v>#DIV/0!</v>
      </c>
      <c r="N183" s="1183"/>
      <c r="O183" s="262"/>
      <c r="P183" s="1183"/>
      <c r="Q183" s="1183"/>
      <c r="R183" s="1183"/>
      <c r="S183" s="1183"/>
      <c r="T183" s="1183"/>
      <c r="U183" s="1183"/>
      <c r="V183" s="1183"/>
      <c r="W183" s="1183"/>
      <c r="X183" s="1183"/>
      <c r="Y183" s="1183"/>
      <c r="Z183" s="1207" t="e">
        <f t="shared" si="32"/>
        <v>#DIV/0!</v>
      </c>
      <c r="AA183" s="1183"/>
      <c r="AB183" s="269"/>
      <c r="AC183" s="1183"/>
      <c r="AD183" s="1183"/>
      <c r="AE183" s="1183"/>
      <c r="AF183" s="1183"/>
      <c r="AG183" s="1183"/>
      <c r="AH183" s="1183"/>
      <c r="AI183" s="1183"/>
      <c r="AJ183" s="1183"/>
      <c r="AK183" s="1183"/>
      <c r="AL183" s="1183"/>
      <c r="AM183" s="1207" t="e">
        <f t="shared" si="33"/>
        <v>#DIV/0!</v>
      </c>
      <c r="AN183" s="1183"/>
      <c r="AO183" s="269"/>
      <c r="AP183" s="1183"/>
      <c r="AQ183" s="1183"/>
      <c r="AR183" s="1183"/>
      <c r="AS183" s="1183"/>
      <c r="AT183" s="1183"/>
      <c r="AU183" s="1183"/>
      <c r="AV183" s="1183"/>
      <c r="AW183" s="1183"/>
      <c r="AX183" s="1183"/>
      <c r="AY183" s="1183"/>
      <c r="AZ183" s="1207" t="e">
        <f t="shared" si="34"/>
        <v>#DIV/0!</v>
      </c>
      <c r="BA183" s="1183"/>
      <c r="BB183" s="262"/>
      <c r="BC183" s="1183"/>
      <c r="BD183" s="1183"/>
      <c r="BE183" s="1183"/>
      <c r="BF183" s="1183"/>
      <c r="BG183" s="1183"/>
      <c r="BH183" s="1183"/>
      <c r="BI183" s="1183"/>
      <c r="BJ183" s="1183"/>
      <c r="BK183" s="1183"/>
      <c r="BL183" s="1183"/>
      <c r="BM183" s="1207" t="e">
        <f t="shared" si="35"/>
        <v>#DIV/0!</v>
      </c>
      <c r="BN183" s="1183"/>
      <c r="BO183" s="260"/>
      <c r="BP183" s="260"/>
      <c r="BQ183" s="260"/>
      <c r="BR183" s="260"/>
      <c r="BS183" s="260"/>
      <c r="BT183" s="260"/>
      <c r="BU183" s="260"/>
      <c r="BV183" s="260"/>
      <c r="BW183" s="260"/>
      <c r="BX183" s="260"/>
      <c r="BY183" s="260"/>
      <c r="BZ183" s="260"/>
      <c r="CA183" s="260"/>
      <c r="CB183" s="260"/>
      <c r="CC183" s="260"/>
      <c r="CD183" s="260"/>
      <c r="CE183" s="260"/>
      <c r="CF183" s="260"/>
      <c r="CG183" s="260"/>
    </row>
    <row r="184" spans="3:85" ht="15">
      <c r="C184" s="1183"/>
      <c r="D184" s="1183"/>
      <c r="E184" s="1183"/>
      <c r="F184" s="1183"/>
      <c r="G184" s="1183"/>
      <c r="H184" s="1183"/>
      <c r="I184" s="1183"/>
      <c r="J184" s="1183"/>
      <c r="K184" s="1183"/>
      <c r="L184" s="1183"/>
      <c r="M184" s="1207" t="e">
        <f t="shared" si="36"/>
        <v>#DIV/0!</v>
      </c>
      <c r="N184" s="1183"/>
      <c r="O184" s="262"/>
      <c r="P184" s="1183"/>
      <c r="Q184" s="1183"/>
      <c r="R184" s="1183"/>
      <c r="S184" s="1183"/>
      <c r="T184" s="1183"/>
      <c r="U184" s="1183"/>
      <c r="V184" s="1183"/>
      <c r="W184" s="1183"/>
      <c r="X184" s="1183"/>
      <c r="Y184" s="1183"/>
      <c r="Z184" s="1207" t="e">
        <f t="shared" si="32"/>
        <v>#DIV/0!</v>
      </c>
      <c r="AA184" s="1183"/>
      <c r="AB184" s="269"/>
      <c r="AC184" s="1183"/>
      <c r="AD184" s="1183"/>
      <c r="AE184" s="1183"/>
      <c r="AF184" s="1183"/>
      <c r="AG184" s="1183"/>
      <c r="AH184" s="1183"/>
      <c r="AI184" s="1183"/>
      <c r="AJ184" s="1183"/>
      <c r="AK184" s="1183"/>
      <c r="AL184" s="1183"/>
      <c r="AM184" s="1207" t="e">
        <f t="shared" si="33"/>
        <v>#DIV/0!</v>
      </c>
      <c r="AN184" s="1183"/>
      <c r="AO184" s="269"/>
      <c r="AP184" s="1183"/>
      <c r="AQ184" s="1183"/>
      <c r="AR184" s="1183"/>
      <c r="AS184" s="1183"/>
      <c r="AT184" s="1183"/>
      <c r="AU184" s="1183"/>
      <c r="AV184" s="1183"/>
      <c r="AW184" s="1183"/>
      <c r="AX184" s="1183"/>
      <c r="AY184" s="1183"/>
      <c r="AZ184" s="1207" t="e">
        <f t="shared" si="34"/>
        <v>#DIV/0!</v>
      </c>
      <c r="BA184" s="1183"/>
      <c r="BB184" s="262"/>
      <c r="BC184" s="1183"/>
      <c r="BD184" s="1183"/>
      <c r="BE184" s="1183"/>
      <c r="BF184" s="1183"/>
      <c r="BG184" s="1183"/>
      <c r="BH184" s="1183"/>
      <c r="BI184" s="1183"/>
      <c r="BJ184" s="1183"/>
      <c r="BK184" s="1183"/>
      <c r="BL184" s="1183"/>
      <c r="BM184" s="1207" t="e">
        <f t="shared" si="35"/>
        <v>#DIV/0!</v>
      </c>
      <c r="BN184" s="1183"/>
      <c r="BO184" s="260"/>
      <c r="BP184" s="260"/>
      <c r="BQ184" s="260"/>
      <c r="BR184" s="260"/>
      <c r="BS184" s="260"/>
      <c r="BT184" s="260"/>
      <c r="BU184" s="260"/>
      <c r="BV184" s="260"/>
      <c r="BW184" s="260"/>
      <c r="BX184" s="260"/>
      <c r="BY184" s="260"/>
      <c r="BZ184" s="260"/>
      <c r="CA184" s="260"/>
      <c r="CB184" s="260"/>
      <c r="CC184" s="260"/>
      <c r="CD184" s="260"/>
      <c r="CE184" s="260"/>
      <c r="CF184" s="260"/>
      <c r="CG184" s="260"/>
    </row>
    <row r="185" spans="3:85" ht="15">
      <c r="C185" s="1183"/>
      <c r="D185" s="1183"/>
      <c r="E185" s="1183"/>
      <c r="F185" s="1183"/>
      <c r="G185" s="1183"/>
      <c r="H185" s="1183"/>
      <c r="I185" s="1183"/>
      <c r="J185" s="1183"/>
      <c r="K185" s="1183"/>
      <c r="L185" s="1183"/>
      <c r="M185" s="1207" t="e">
        <f t="shared" si="36"/>
        <v>#DIV/0!</v>
      </c>
      <c r="N185" s="1183"/>
      <c r="O185" s="262"/>
      <c r="P185" s="1183"/>
      <c r="Q185" s="1183"/>
      <c r="R185" s="1183"/>
      <c r="S185" s="1183"/>
      <c r="T185" s="1183"/>
      <c r="U185" s="1183"/>
      <c r="V185" s="1183"/>
      <c r="W185" s="1183"/>
      <c r="X185" s="1183"/>
      <c r="Y185" s="1183"/>
      <c r="Z185" s="1207" t="e">
        <f t="shared" si="32"/>
        <v>#DIV/0!</v>
      </c>
      <c r="AA185" s="1183"/>
      <c r="AB185" s="269"/>
      <c r="AC185" s="1183"/>
      <c r="AD185" s="1183"/>
      <c r="AE185" s="1183"/>
      <c r="AF185" s="1183"/>
      <c r="AG185" s="1183"/>
      <c r="AH185" s="1183"/>
      <c r="AI185" s="1183"/>
      <c r="AJ185" s="1183"/>
      <c r="AK185" s="1183"/>
      <c r="AL185" s="1183"/>
      <c r="AM185" s="1207" t="e">
        <f t="shared" si="33"/>
        <v>#DIV/0!</v>
      </c>
      <c r="AN185" s="1183"/>
      <c r="AO185" s="269"/>
      <c r="AP185" s="1183"/>
      <c r="AQ185" s="1183"/>
      <c r="AR185" s="1183"/>
      <c r="AS185" s="1183"/>
      <c r="AT185" s="1183"/>
      <c r="AU185" s="1183"/>
      <c r="AV185" s="1183"/>
      <c r="AW185" s="1183"/>
      <c r="AX185" s="1183"/>
      <c r="AY185" s="1183"/>
      <c r="AZ185" s="1207" t="e">
        <f t="shared" si="34"/>
        <v>#DIV/0!</v>
      </c>
      <c r="BA185" s="1183"/>
      <c r="BB185" s="262"/>
      <c r="BC185" s="1183"/>
      <c r="BD185" s="1183"/>
      <c r="BE185" s="1183"/>
      <c r="BF185" s="1183"/>
      <c r="BG185" s="1183"/>
      <c r="BH185" s="1183"/>
      <c r="BI185" s="1183"/>
      <c r="BJ185" s="1183"/>
      <c r="BK185" s="1183"/>
      <c r="BL185" s="1183"/>
      <c r="BM185" s="1207" t="e">
        <f t="shared" si="35"/>
        <v>#DIV/0!</v>
      </c>
      <c r="BN185" s="1183"/>
      <c r="BO185" s="260"/>
      <c r="BP185" s="260"/>
      <c r="BQ185" s="260"/>
      <c r="BR185" s="260"/>
      <c r="BS185" s="260"/>
      <c r="BT185" s="260"/>
      <c r="BU185" s="260"/>
      <c r="BV185" s="260"/>
      <c r="BW185" s="260"/>
      <c r="BX185" s="260"/>
      <c r="BY185" s="260"/>
      <c r="BZ185" s="260"/>
      <c r="CA185" s="260"/>
      <c r="CB185" s="260"/>
      <c r="CC185" s="260"/>
      <c r="CD185" s="260"/>
      <c r="CE185" s="260"/>
      <c r="CF185" s="260"/>
      <c r="CG185" s="260"/>
    </row>
    <row r="186" spans="3:85" ht="15">
      <c r="C186" s="1183"/>
      <c r="D186" s="1183"/>
      <c r="E186" s="1183"/>
      <c r="F186" s="1183"/>
      <c r="G186" s="1183"/>
      <c r="H186" s="1183"/>
      <c r="I186" s="1183"/>
      <c r="J186" s="1183"/>
      <c r="K186" s="1183"/>
      <c r="L186" s="1183"/>
      <c r="M186" s="1207" t="e">
        <f t="shared" si="36"/>
        <v>#DIV/0!</v>
      </c>
      <c r="N186" s="1183"/>
      <c r="O186" s="262"/>
      <c r="P186" s="1183"/>
      <c r="Q186" s="1183"/>
      <c r="R186" s="1183"/>
      <c r="S186" s="1183"/>
      <c r="T186" s="1183"/>
      <c r="U186" s="1183"/>
      <c r="V186" s="1183"/>
      <c r="W186" s="1183"/>
      <c r="X186" s="1183"/>
      <c r="Y186" s="1183"/>
      <c r="Z186" s="1207" t="e">
        <f t="shared" si="32"/>
        <v>#DIV/0!</v>
      </c>
      <c r="AA186" s="1183"/>
      <c r="AB186" s="269"/>
      <c r="AC186" s="1183"/>
      <c r="AD186" s="1183"/>
      <c r="AE186" s="1183"/>
      <c r="AF186" s="1183"/>
      <c r="AG186" s="1183"/>
      <c r="AH186" s="1183"/>
      <c r="AI186" s="1183"/>
      <c r="AJ186" s="1183"/>
      <c r="AK186" s="1183"/>
      <c r="AL186" s="1183"/>
      <c r="AM186" s="1207" t="e">
        <f t="shared" si="33"/>
        <v>#DIV/0!</v>
      </c>
      <c r="AN186" s="1183"/>
      <c r="AO186" s="269"/>
      <c r="AP186" s="1183"/>
      <c r="AQ186" s="1183"/>
      <c r="AR186" s="1183"/>
      <c r="AS186" s="1183"/>
      <c r="AT186" s="1183"/>
      <c r="AU186" s="1183"/>
      <c r="AV186" s="1183"/>
      <c r="AW186" s="1183"/>
      <c r="AX186" s="1183"/>
      <c r="AY186" s="1183"/>
      <c r="AZ186" s="1207" t="e">
        <f t="shared" si="34"/>
        <v>#DIV/0!</v>
      </c>
      <c r="BA186" s="1183"/>
      <c r="BB186" s="262"/>
      <c r="BC186" s="1183"/>
      <c r="BD186" s="1183"/>
      <c r="BE186" s="1183"/>
      <c r="BF186" s="1183"/>
      <c r="BG186" s="1183"/>
      <c r="BH186" s="1183"/>
      <c r="BI186" s="1183"/>
      <c r="BJ186" s="1183"/>
      <c r="BK186" s="1183"/>
      <c r="BL186" s="1183"/>
      <c r="BM186" s="1207" t="e">
        <f t="shared" si="35"/>
        <v>#DIV/0!</v>
      </c>
      <c r="BN186" s="1183"/>
      <c r="BO186" s="260"/>
      <c r="BP186" s="260"/>
      <c r="BQ186" s="260"/>
      <c r="BR186" s="260"/>
      <c r="BS186" s="260"/>
      <c r="BT186" s="260"/>
      <c r="BU186" s="260"/>
      <c r="BV186" s="260"/>
      <c r="BW186" s="260"/>
      <c r="BX186" s="260"/>
      <c r="BY186" s="260"/>
      <c r="BZ186" s="260"/>
      <c r="CA186" s="260"/>
      <c r="CB186" s="260"/>
      <c r="CC186" s="260"/>
      <c r="CD186" s="260"/>
      <c r="CE186" s="260"/>
      <c r="CF186" s="260"/>
      <c r="CG186" s="260"/>
    </row>
    <row r="187" spans="3:85" ht="15">
      <c r="C187" s="1183"/>
      <c r="D187" s="1183"/>
      <c r="E187" s="1183"/>
      <c r="F187" s="1183"/>
      <c r="G187" s="1183"/>
      <c r="H187" s="1183"/>
      <c r="I187" s="1183"/>
      <c r="J187" s="1183"/>
      <c r="K187" s="1183"/>
      <c r="L187" s="1183"/>
      <c r="M187" s="1207" t="e">
        <f t="shared" si="36"/>
        <v>#DIV/0!</v>
      </c>
      <c r="N187" s="1183"/>
      <c r="O187" s="262"/>
      <c r="P187" s="1183"/>
      <c r="Q187" s="1183"/>
      <c r="R187" s="1183"/>
      <c r="S187" s="1183"/>
      <c r="T187" s="1183"/>
      <c r="U187" s="1183"/>
      <c r="V187" s="1183"/>
      <c r="W187" s="1183"/>
      <c r="X187" s="1183"/>
      <c r="Y187" s="1183"/>
      <c r="Z187" s="1207" t="e">
        <f t="shared" si="32"/>
        <v>#DIV/0!</v>
      </c>
      <c r="AA187" s="1183"/>
      <c r="AB187" s="269"/>
      <c r="AC187" s="1183"/>
      <c r="AD187" s="1183"/>
      <c r="AE187" s="1183"/>
      <c r="AF187" s="1183"/>
      <c r="AG187" s="1183"/>
      <c r="AH187" s="1183"/>
      <c r="AI187" s="1183"/>
      <c r="AJ187" s="1183"/>
      <c r="AK187" s="1183"/>
      <c r="AL187" s="1183"/>
      <c r="AM187" s="1207" t="e">
        <f t="shared" si="33"/>
        <v>#DIV/0!</v>
      </c>
      <c r="AN187" s="1183"/>
      <c r="AO187" s="269"/>
      <c r="AP187" s="1183"/>
      <c r="AQ187" s="1183"/>
      <c r="AR187" s="1183"/>
      <c r="AS187" s="1183"/>
      <c r="AT187" s="1183"/>
      <c r="AU187" s="1183"/>
      <c r="AV187" s="1183"/>
      <c r="AW187" s="1183"/>
      <c r="AX187" s="1183"/>
      <c r="AY187" s="1183"/>
      <c r="AZ187" s="1207" t="e">
        <f t="shared" si="34"/>
        <v>#DIV/0!</v>
      </c>
      <c r="BA187" s="1183"/>
      <c r="BB187" s="262"/>
      <c r="BC187" s="1183"/>
      <c r="BD187" s="1183"/>
      <c r="BE187" s="1183"/>
      <c r="BF187" s="1183"/>
      <c r="BG187" s="1183"/>
      <c r="BH187" s="1183"/>
      <c r="BI187" s="1183"/>
      <c r="BJ187" s="1183"/>
      <c r="BK187" s="1183"/>
      <c r="BL187" s="1183"/>
      <c r="BM187" s="1207" t="e">
        <f t="shared" si="35"/>
        <v>#DIV/0!</v>
      </c>
      <c r="BN187" s="1183"/>
      <c r="BO187" s="260"/>
      <c r="BP187" s="260"/>
      <c r="BQ187" s="260"/>
      <c r="BR187" s="260"/>
      <c r="BS187" s="260"/>
      <c r="BT187" s="260"/>
      <c r="BU187" s="260"/>
      <c r="BV187" s="260"/>
      <c r="BW187" s="260"/>
      <c r="BX187" s="260"/>
      <c r="BY187" s="260"/>
      <c r="BZ187" s="260"/>
      <c r="CA187" s="260"/>
      <c r="CB187" s="260"/>
      <c r="CC187" s="260"/>
      <c r="CD187" s="260"/>
      <c r="CE187" s="260"/>
      <c r="CF187" s="260"/>
      <c r="CG187" s="260"/>
    </row>
    <row r="188" spans="3:85" ht="15">
      <c r="C188" s="1183"/>
      <c r="D188" s="1183"/>
      <c r="E188" s="1183"/>
      <c r="F188" s="1183"/>
      <c r="G188" s="1183"/>
      <c r="H188" s="1183"/>
      <c r="I188" s="1183"/>
      <c r="J188" s="1183"/>
      <c r="K188" s="1183"/>
      <c r="L188" s="1183"/>
      <c r="M188" s="1207" t="e">
        <f t="shared" si="36"/>
        <v>#DIV/0!</v>
      </c>
      <c r="N188" s="1183"/>
      <c r="O188" s="262"/>
      <c r="P188" s="1183"/>
      <c r="Q188" s="1183"/>
      <c r="R188" s="1183"/>
      <c r="S188" s="1183"/>
      <c r="T188" s="1183"/>
      <c r="U188" s="1183"/>
      <c r="V188" s="1183"/>
      <c r="W188" s="1183"/>
      <c r="X188" s="1183"/>
      <c r="Y188" s="1183"/>
      <c r="Z188" s="1207" t="e">
        <f t="shared" si="32"/>
        <v>#DIV/0!</v>
      </c>
      <c r="AA188" s="1183"/>
      <c r="AB188" s="269"/>
      <c r="AC188" s="1183"/>
      <c r="AD188" s="1183"/>
      <c r="AE188" s="1183"/>
      <c r="AF188" s="1183"/>
      <c r="AG188" s="1183"/>
      <c r="AH188" s="1183"/>
      <c r="AI188" s="1183"/>
      <c r="AJ188" s="1183"/>
      <c r="AK188" s="1183"/>
      <c r="AL188" s="1183"/>
      <c r="AM188" s="1207" t="e">
        <f t="shared" si="33"/>
        <v>#DIV/0!</v>
      </c>
      <c r="AN188" s="1183"/>
      <c r="AO188" s="269"/>
      <c r="AP188" s="1183"/>
      <c r="AQ188" s="1183"/>
      <c r="AR188" s="1183"/>
      <c r="AS188" s="1183"/>
      <c r="AT188" s="1183"/>
      <c r="AU188" s="1183"/>
      <c r="AV188" s="1183"/>
      <c r="AW188" s="1183"/>
      <c r="AX188" s="1183"/>
      <c r="AY188" s="1183"/>
      <c r="AZ188" s="1207" t="e">
        <f t="shared" si="34"/>
        <v>#DIV/0!</v>
      </c>
      <c r="BA188" s="1183"/>
      <c r="BB188" s="262"/>
      <c r="BC188" s="1183"/>
      <c r="BD188" s="1183"/>
      <c r="BE188" s="1183"/>
      <c r="BF188" s="1183"/>
      <c r="BG188" s="1183"/>
      <c r="BH188" s="1183"/>
      <c r="BI188" s="1183"/>
      <c r="BJ188" s="1183"/>
      <c r="BK188" s="1183"/>
      <c r="BL188" s="1183"/>
      <c r="BM188" s="1207" t="e">
        <f t="shared" si="35"/>
        <v>#DIV/0!</v>
      </c>
      <c r="BN188" s="1183"/>
      <c r="BO188" s="260"/>
      <c r="BP188" s="260"/>
      <c r="BQ188" s="260"/>
      <c r="BR188" s="260"/>
      <c r="BS188" s="260"/>
      <c r="BT188" s="260"/>
      <c r="BU188" s="260"/>
      <c r="BV188" s="260"/>
      <c r="BW188" s="260"/>
      <c r="BX188" s="260"/>
      <c r="BY188" s="260"/>
      <c r="BZ188" s="260"/>
      <c r="CA188" s="260"/>
      <c r="CB188" s="260"/>
      <c r="CC188" s="260"/>
      <c r="CD188" s="260"/>
      <c r="CE188" s="260"/>
      <c r="CF188" s="260"/>
      <c r="CG188" s="260"/>
    </row>
    <row r="189" spans="3:85" ht="15">
      <c r="C189" s="1183"/>
      <c r="D189" s="1183"/>
      <c r="E189" s="1183"/>
      <c r="F189" s="1183"/>
      <c r="G189" s="1183"/>
      <c r="H189" s="1183"/>
      <c r="I189" s="1183"/>
      <c r="J189" s="1183"/>
      <c r="K189" s="1183"/>
      <c r="L189" s="1183"/>
      <c r="M189" s="1207" t="e">
        <f t="shared" si="36"/>
        <v>#DIV/0!</v>
      </c>
      <c r="N189" s="1183"/>
      <c r="O189" s="262"/>
      <c r="P189" s="1183"/>
      <c r="Q189" s="1183"/>
      <c r="R189" s="1183"/>
      <c r="S189" s="1183"/>
      <c r="T189" s="1183"/>
      <c r="U189" s="1183"/>
      <c r="V189" s="1183"/>
      <c r="W189" s="1183"/>
      <c r="X189" s="1183"/>
      <c r="Y189" s="1183"/>
      <c r="Z189" s="1207" t="e">
        <f t="shared" si="32"/>
        <v>#DIV/0!</v>
      </c>
      <c r="AA189" s="1183"/>
      <c r="AB189" s="269"/>
      <c r="AC189" s="1183"/>
      <c r="AD189" s="1183"/>
      <c r="AE189" s="1183"/>
      <c r="AF189" s="1183"/>
      <c r="AG189" s="1183"/>
      <c r="AH189" s="1183"/>
      <c r="AI189" s="1183"/>
      <c r="AJ189" s="1183"/>
      <c r="AK189" s="1183"/>
      <c r="AL189" s="1183"/>
      <c r="AM189" s="1207" t="e">
        <f t="shared" si="33"/>
        <v>#DIV/0!</v>
      </c>
      <c r="AN189" s="1183"/>
      <c r="AO189" s="269"/>
      <c r="AP189" s="1183"/>
      <c r="AQ189" s="1183"/>
      <c r="AR189" s="1183"/>
      <c r="AS189" s="1183"/>
      <c r="AT189" s="1183"/>
      <c r="AU189" s="1183"/>
      <c r="AV189" s="1183"/>
      <c r="AW189" s="1183"/>
      <c r="AX189" s="1183"/>
      <c r="AY189" s="1183"/>
      <c r="AZ189" s="1207" t="e">
        <f t="shared" si="34"/>
        <v>#DIV/0!</v>
      </c>
      <c r="BA189" s="1183"/>
      <c r="BB189" s="262"/>
      <c r="BC189" s="1183"/>
      <c r="BD189" s="1183"/>
      <c r="BE189" s="1183"/>
      <c r="BF189" s="1183"/>
      <c r="BG189" s="1183"/>
      <c r="BH189" s="1183"/>
      <c r="BI189" s="1183"/>
      <c r="BJ189" s="1183"/>
      <c r="BK189" s="1183"/>
      <c r="BL189" s="1183"/>
      <c r="BM189" s="1207" t="e">
        <f t="shared" si="35"/>
        <v>#DIV/0!</v>
      </c>
      <c r="BN189" s="1183"/>
      <c r="BO189" s="260"/>
      <c r="BP189" s="260"/>
      <c r="BQ189" s="260"/>
      <c r="BR189" s="260"/>
      <c r="BS189" s="260"/>
      <c r="BT189" s="260"/>
      <c r="BU189" s="260"/>
      <c r="BV189" s="260"/>
      <c r="BW189" s="260"/>
      <c r="BX189" s="260"/>
      <c r="BY189" s="260"/>
      <c r="BZ189" s="260"/>
      <c r="CA189" s="260"/>
      <c r="CB189" s="260"/>
      <c r="CC189" s="260"/>
      <c r="CD189" s="260"/>
      <c r="CE189" s="260"/>
      <c r="CF189" s="260"/>
      <c r="CG189" s="260"/>
    </row>
    <row r="190" spans="3:85" ht="15">
      <c r="C190" s="1183"/>
      <c r="D190" s="1183"/>
      <c r="E190" s="1183"/>
      <c r="F190" s="1183"/>
      <c r="G190" s="1183"/>
      <c r="H190" s="1183"/>
      <c r="I190" s="1183"/>
      <c r="J190" s="1183"/>
      <c r="K190" s="1183"/>
      <c r="L190" s="1183"/>
      <c r="M190" s="1207" t="e">
        <f t="shared" si="36"/>
        <v>#DIV/0!</v>
      </c>
      <c r="N190" s="1183"/>
      <c r="O190" s="262"/>
      <c r="P190" s="1183"/>
      <c r="Q190" s="1183"/>
      <c r="R190" s="1183"/>
      <c r="S190" s="1183"/>
      <c r="T190" s="1183"/>
      <c r="U190" s="1183"/>
      <c r="V190" s="1183"/>
      <c r="W190" s="1183"/>
      <c r="X190" s="1183"/>
      <c r="Y190" s="1183"/>
      <c r="Z190" s="1207" t="e">
        <f t="shared" si="32"/>
        <v>#DIV/0!</v>
      </c>
      <c r="AA190" s="1183"/>
      <c r="AB190" s="269"/>
      <c r="AC190" s="1183"/>
      <c r="AD190" s="1183"/>
      <c r="AE190" s="1183"/>
      <c r="AF190" s="1183"/>
      <c r="AG190" s="1183"/>
      <c r="AH190" s="1183"/>
      <c r="AI190" s="1183"/>
      <c r="AJ190" s="1183"/>
      <c r="AK190" s="1183"/>
      <c r="AL190" s="1183"/>
      <c r="AM190" s="1207" t="e">
        <f t="shared" si="33"/>
        <v>#DIV/0!</v>
      </c>
      <c r="AN190" s="1183"/>
      <c r="AO190" s="269"/>
      <c r="AP190" s="1183"/>
      <c r="AQ190" s="1183"/>
      <c r="AR190" s="1183"/>
      <c r="AS190" s="1183"/>
      <c r="AT190" s="1183"/>
      <c r="AU190" s="1183"/>
      <c r="AV190" s="1183"/>
      <c r="AW190" s="1183"/>
      <c r="AX190" s="1183"/>
      <c r="AY190" s="1183"/>
      <c r="AZ190" s="1207" t="e">
        <f t="shared" si="34"/>
        <v>#DIV/0!</v>
      </c>
      <c r="BA190" s="1183"/>
      <c r="BB190" s="262"/>
      <c r="BC190" s="1183"/>
      <c r="BD190" s="1183"/>
      <c r="BE190" s="1183"/>
      <c r="BF190" s="1183"/>
      <c r="BG190" s="1183"/>
      <c r="BH190" s="1183"/>
      <c r="BI190" s="1183"/>
      <c r="BJ190" s="1183"/>
      <c r="BK190" s="1183"/>
      <c r="BL190" s="1183"/>
      <c r="BM190" s="1207" t="e">
        <f t="shared" si="35"/>
        <v>#DIV/0!</v>
      </c>
      <c r="BN190" s="1183"/>
      <c r="BO190" s="260"/>
      <c r="BP190" s="260"/>
      <c r="BQ190" s="260"/>
      <c r="BR190" s="260"/>
      <c r="BS190" s="260"/>
      <c r="BT190" s="260"/>
      <c r="BU190" s="260"/>
      <c r="BV190" s="260"/>
      <c r="BW190" s="260"/>
      <c r="BX190" s="260"/>
      <c r="BY190" s="260"/>
      <c r="BZ190" s="260"/>
      <c r="CA190" s="260"/>
      <c r="CB190" s="260"/>
      <c r="CC190" s="260"/>
      <c r="CD190" s="260"/>
      <c r="CE190" s="260"/>
      <c r="CF190" s="260"/>
      <c r="CG190" s="260"/>
    </row>
    <row r="191" spans="3:85" ht="15">
      <c r="C191" s="1183"/>
      <c r="D191" s="1183"/>
      <c r="E191" s="1183"/>
      <c r="F191" s="1183"/>
      <c r="G191" s="1183"/>
      <c r="H191" s="1183"/>
      <c r="I191" s="1183"/>
      <c r="J191" s="1183"/>
      <c r="K191" s="1183"/>
      <c r="L191" s="1183"/>
      <c r="M191" s="1207" t="e">
        <f t="shared" si="36"/>
        <v>#DIV/0!</v>
      </c>
      <c r="N191" s="1183"/>
      <c r="O191" s="262"/>
      <c r="P191" s="1183"/>
      <c r="Q191" s="1183"/>
      <c r="R191" s="1183"/>
      <c r="S191" s="1183"/>
      <c r="T191" s="1183"/>
      <c r="U191" s="1183"/>
      <c r="V191" s="1183"/>
      <c r="W191" s="1183"/>
      <c r="X191" s="1183"/>
      <c r="Y191" s="1183"/>
      <c r="Z191" s="1207" t="e">
        <f t="shared" si="32"/>
        <v>#DIV/0!</v>
      </c>
      <c r="AA191" s="1183"/>
      <c r="AB191" s="269"/>
      <c r="AC191" s="1183"/>
      <c r="AD191" s="1183"/>
      <c r="AE191" s="1183"/>
      <c r="AF191" s="1183"/>
      <c r="AG191" s="1183"/>
      <c r="AH191" s="1183"/>
      <c r="AI191" s="1183"/>
      <c r="AJ191" s="1183"/>
      <c r="AK191" s="1183"/>
      <c r="AL191" s="1183"/>
      <c r="AM191" s="1207" t="e">
        <f t="shared" si="33"/>
        <v>#DIV/0!</v>
      </c>
      <c r="AN191" s="1183"/>
      <c r="AO191" s="269"/>
      <c r="AP191" s="1183"/>
      <c r="AQ191" s="1183"/>
      <c r="AR191" s="1183"/>
      <c r="AS191" s="1183"/>
      <c r="AT191" s="1183"/>
      <c r="AU191" s="1183"/>
      <c r="AV191" s="1183"/>
      <c r="AW191" s="1183"/>
      <c r="AX191" s="1183"/>
      <c r="AY191" s="1183"/>
      <c r="AZ191" s="1207" t="e">
        <f t="shared" si="34"/>
        <v>#DIV/0!</v>
      </c>
      <c r="BA191" s="1183"/>
      <c r="BB191" s="262"/>
      <c r="BC191" s="1183"/>
      <c r="BD191" s="1183"/>
      <c r="BE191" s="1183"/>
      <c r="BF191" s="1183"/>
      <c r="BG191" s="1183"/>
      <c r="BH191" s="1183"/>
      <c r="BI191" s="1183"/>
      <c r="BJ191" s="1183"/>
      <c r="BK191" s="1183"/>
      <c r="BL191" s="1183"/>
      <c r="BM191" s="1207" t="e">
        <f t="shared" si="35"/>
        <v>#DIV/0!</v>
      </c>
      <c r="BN191" s="1183"/>
      <c r="BO191" s="260"/>
      <c r="BP191" s="260"/>
      <c r="BQ191" s="260"/>
      <c r="BR191" s="260"/>
      <c r="BS191" s="260"/>
      <c r="BT191" s="260"/>
      <c r="BU191" s="260"/>
      <c r="BV191" s="260"/>
      <c r="BW191" s="260"/>
      <c r="BX191" s="260"/>
      <c r="BY191" s="260"/>
      <c r="BZ191" s="260"/>
      <c r="CA191" s="260"/>
      <c r="CB191" s="260"/>
      <c r="CC191" s="260"/>
      <c r="CD191" s="260"/>
      <c r="CE191" s="260"/>
      <c r="CF191" s="260"/>
      <c r="CG191" s="260"/>
    </row>
    <row r="192" spans="3:85" ht="15">
      <c r="C192" s="1183"/>
      <c r="D192" s="1183"/>
      <c r="E192" s="1183"/>
      <c r="F192" s="1183"/>
      <c r="G192" s="1183"/>
      <c r="H192" s="1183"/>
      <c r="I192" s="1183"/>
      <c r="J192" s="1183"/>
      <c r="K192" s="1183"/>
      <c r="L192" s="1183"/>
      <c r="M192" s="1207" t="e">
        <f t="shared" si="36"/>
        <v>#DIV/0!</v>
      </c>
      <c r="N192" s="1183"/>
      <c r="O192" s="262"/>
      <c r="P192" s="1183"/>
      <c r="Q192" s="1183"/>
      <c r="R192" s="1183"/>
      <c r="S192" s="1183"/>
      <c r="T192" s="1183"/>
      <c r="U192" s="1183"/>
      <c r="V192" s="1183"/>
      <c r="W192" s="1183"/>
      <c r="X192" s="1183"/>
      <c r="Y192" s="1183"/>
      <c r="Z192" s="1207" t="e">
        <f t="shared" si="32"/>
        <v>#DIV/0!</v>
      </c>
      <c r="AA192" s="1183"/>
      <c r="AB192" s="269"/>
      <c r="AC192" s="1183"/>
      <c r="AD192" s="1183"/>
      <c r="AE192" s="1183"/>
      <c r="AF192" s="1183"/>
      <c r="AG192" s="1183"/>
      <c r="AH192" s="1183"/>
      <c r="AI192" s="1183"/>
      <c r="AJ192" s="1183"/>
      <c r="AK192" s="1183"/>
      <c r="AL192" s="1183"/>
      <c r="AM192" s="1207" t="e">
        <f t="shared" si="33"/>
        <v>#DIV/0!</v>
      </c>
      <c r="AN192" s="1183"/>
      <c r="AO192" s="269"/>
      <c r="AP192" s="1183"/>
      <c r="AQ192" s="1183"/>
      <c r="AR192" s="1183"/>
      <c r="AS192" s="1183"/>
      <c r="AT192" s="1183"/>
      <c r="AU192" s="1183"/>
      <c r="AV192" s="1183"/>
      <c r="AW192" s="1183"/>
      <c r="AX192" s="1183"/>
      <c r="AY192" s="1183"/>
      <c r="AZ192" s="1207" t="e">
        <f t="shared" si="34"/>
        <v>#DIV/0!</v>
      </c>
      <c r="BA192" s="1183"/>
      <c r="BB192" s="262"/>
      <c r="BC192" s="1183"/>
      <c r="BD192" s="1183"/>
      <c r="BE192" s="1183"/>
      <c r="BF192" s="1183"/>
      <c r="BG192" s="1183"/>
      <c r="BH192" s="1183"/>
      <c r="BI192" s="1183"/>
      <c r="BJ192" s="1183"/>
      <c r="BK192" s="1183"/>
      <c r="BL192" s="1183"/>
      <c r="BM192" s="1207" t="e">
        <f t="shared" si="35"/>
        <v>#DIV/0!</v>
      </c>
      <c r="BN192" s="1183"/>
      <c r="BO192" s="260"/>
      <c r="BP192" s="260"/>
      <c r="BQ192" s="260"/>
      <c r="BR192" s="260"/>
      <c r="BS192" s="260"/>
      <c r="BT192" s="260"/>
      <c r="BU192" s="260"/>
      <c r="BV192" s="260"/>
      <c r="BW192" s="260"/>
      <c r="BX192" s="260"/>
      <c r="BY192" s="260"/>
      <c r="BZ192" s="260"/>
      <c r="CA192" s="260"/>
      <c r="CB192" s="260"/>
      <c r="CC192" s="260"/>
      <c r="CD192" s="260"/>
      <c r="CE192" s="260"/>
      <c r="CF192" s="260"/>
      <c r="CG192" s="260"/>
    </row>
    <row r="193" spans="3:85" ht="15">
      <c r="C193" s="1183"/>
      <c r="D193" s="1183"/>
      <c r="E193" s="1183"/>
      <c r="F193" s="1183"/>
      <c r="G193" s="1183"/>
      <c r="H193" s="1183"/>
      <c r="I193" s="1183"/>
      <c r="J193" s="1183"/>
      <c r="K193" s="1183"/>
      <c r="L193" s="1183"/>
      <c r="M193" s="1207" t="e">
        <f t="shared" si="36"/>
        <v>#DIV/0!</v>
      </c>
      <c r="N193" s="1183"/>
      <c r="O193" s="262"/>
      <c r="P193" s="1183"/>
      <c r="Q193" s="1183"/>
      <c r="R193" s="1183"/>
      <c r="S193" s="1183"/>
      <c r="T193" s="1183"/>
      <c r="U193" s="1183"/>
      <c r="V193" s="1183"/>
      <c r="W193" s="1183"/>
      <c r="X193" s="1183"/>
      <c r="Y193" s="1183"/>
      <c r="Z193" s="1207" t="e">
        <f t="shared" si="32"/>
        <v>#DIV/0!</v>
      </c>
      <c r="AA193" s="1183"/>
      <c r="AB193" s="269"/>
      <c r="AC193" s="1183"/>
      <c r="AD193" s="1183"/>
      <c r="AE193" s="1183"/>
      <c r="AF193" s="1183"/>
      <c r="AG193" s="1183"/>
      <c r="AH193" s="1183"/>
      <c r="AI193" s="1183"/>
      <c r="AJ193" s="1183"/>
      <c r="AK193" s="1183"/>
      <c r="AL193" s="1183"/>
      <c r="AM193" s="1207" t="e">
        <f t="shared" si="33"/>
        <v>#DIV/0!</v>
      </c>
      <c r="AN193" s="1183"/>
      <c r="AO193" s="269"/>
      <c r="AP193" s="1183"/>
      <c r="AQ193" s="1183"/>
      <c r="AR193" s="1183"/>
      <c r="AS193" s="1183"/>
      <c r="AT193" s="1183"/>
      <c r="AU193" s="1183"/>
      <c r="AV193" s="1183"/>
      <c r="AW193" s="1183"/>
      <c r="AX193" s="1183"/>
      <c r="AY193" s="1183"/>
      <c r="AZ193" s="1207" t="e">
        <f t="shared" si="34"/>
        <v>#DIV/0!</v>
      </c>
      <c r="BA193" s="1183"/>
      <c r="BB193" s="262"/>
      <c r="BC193" s="1183"/>
      <c r="BD193" s="1183"/>
      <c r="BE193" s="1183"/>
      <c r="BF193" s="1183"/>
      <c r="BG193" s="1183"/>
      <c r="BH193" s="1183"/>
      <c r="BI193" s="1183"/>
      <c r="BJ193" s="1183"/>
      <c r="BK193" s="1183"/>
      <c r="BL193" s="1183"/>
      <c r="BM193" s="1207" t="e">
        <f t="shared" si="35"/>
        <v>#DIV/0!</v>
      </c>
      <c r="BN193" s="1183"/>
      <c r="BO193" s="260"/>
      <c r="BP193" s="260"/>
      <c r="BQ193" s="260"/>
      <c r="BR193" s="260"/>
      <c r="BS193" s="260"/>
      <c r="BT193" s="260"/>
      <c r="BU193" s="260"/>
      <c r="BV193" s="260"/>
      <c r="BW193" s="260"/>
      <c r="BX193" s="260"/>
      <c r="BY193" s="260"/>
      <c r="BZ193" s="260"/>
      <c r="CA193" s="260"/>
      <c r="CB193" s="260"/>
      <c r="CC193" s="260"/>
      <c r="CD193" s="260"/>
      <c r="CE193" s="260"/>
      <c r="CF193" s="260"/>
      <c r="CG193" s="260"/>
    </row>
    <row r="194" spans="3:85" ht="15">
      <c r="C194" s="1183"/>
      <c r="D194" s="1183"/>
      <c r="E194" s="1183"/>
      <c r="F194" s="1183"/>
      <c r="G194" s="1183"/>
      <c r="H194" s="1183"/>
      <c r="I194" s="1183"/>
      <c r="J194" s="1183"/>
      <c r="K194" s="1183"/>
      <c r="L194" s="1183"/>
      <c r="M194" s="1207" t="e">
        <f t="shared" si="36"/>
        <v>#DIV/0!</v>
      </c>
      <c r="N194" s="1183"/>
      <c r="O194" s="262"/>
      <c r="P194" s="1183"/>
      <c r="Q194" s="1183"/>
      <c r="R194" s="1183"/>
      <c r="S194" s="1183"/>
      <c r="T194" s="1183"/>
      <c r="U194" s="1183"/>
      <c r="V194" s="1183"/>
      <c r="W194" s="1183"/>
      <c r="X194" s="1183"/>
      <c r="Y194" s="1183"/>
      <c r="Z194" s="1207" t="e">
        <f t="shared" si="32"/>
        <v>#DIV/0!</v>
      </c>
      <c r="AA194" s="1183"/>
      <c r="AB194" s="269"/>
      <c r="AC194" s="1183"/>
      <c r="AD194" s="1183"/>
      <c r="AE194" s="1183"/>
      <c r="AF194" s="1183"/>
      <c r="AG194" s="1183"/>
      <c r="AH194" s="1183"/>
      <c r="AI194" s="1183"/>
      <c r="AJ194" s="1183"/>
      <c r="AK194" s="1183"/>
      <c r="AL194" s="1183"/>
      <c r="AM194" s="1207" t="e">
        <f t="shared" si="33"/>
        <v>#DIV/0!</v>
      </c>
      <c r="AN194" s="1183"/>
      <c r="AO194" s="269"/>
      <c r="AP194" s="1183"/>
      <c r="AQ194" s="1183"/>
      <c r="AR194" s="1183"/>
      <c r="AS194" s="1183"/>
      <c r="AT194" s="1183"/>
      <c r="AU194" s="1183"/>
      <c r="AV194" s="1183"/>
      <c r="AW194" s="1183"/>
      <c r="AX194" s="1183"/>
      <c r="AY194" s="1183"/>
      <c r="AZ194" s="1207" t="e">
        <f t="shared" si="34"/>
        <v>#DIV/0!</v>
      </c>
      <c r="BA194" s="1183"/>
      <c r="BB194" s="262"/>
      <c r="BC194" s="1183"/>
      <c r="BD194" s="1183"/>
      <c r="BE194" s="1183"/>
      <c r="BF194" s="1183"/>
      <c r="BG194" s="1183"/>
      <c r="BH194" s="1183"/>
      <c r="BI194" s="1183"/>
      <c r="BJ194" s="1183"/>
      <c r="BK194" s="1183"/>
      <c r="BL194" s="1183"/>
      <c r="BM194" s="1207" t="e">
        <f t="shared" si="35"/>
        <v>#DIV/0!</v>
      </c>
      <c r="BN194" s="1183"/>
      <c r="BO194" s="260"/>
      <c r="BP194" s="260"/>
      <c r="BQ194" s="260"/>
      <c r="BR194" s="260"/>
      <c r="BS194" s="260"/>
      <c r="BT194" s="260"/>
      <c r="BU194" s="260"/>
      <c r="BV194" s="260"/>
      <c r="BW194" s="260"/>
      <c r="BX194" s="260"/>
      <c r="BY194" s="260"/>
      <c r="BZ194" s="260"/>
      <c r="CA194" s="260"/>
      <c r="CB194" s="260"/>
      <c r="CC194" s="260"/>
      <c r="CD194" s="260"/>
      <c r="CE194" s="260"/>
      <c r="CF194" s="260"/>
      <c r="CG194" s="260"/>
    </row>
    <row r="195" spans="3:85" ht="15">
      <c r="C195" s="1183"/>
      <c r="D195" s="1183"/>
      <c r="E195" s="1183"/>
      <c r="F195" s="1183"/>
      <c r="G195" s="1183"/>
      <c r="H195" s="1183"/>
      <c r="I195" s="1183"/>
      <c r="J195" s="1183"/>
      <c r="K195" s="1183"/>
      <c r="L195" s="1183"/>
      <c r="M195" s="1207" t="e">
        <f t="shared" si="36"/>
        <v>#DIV/0!</v>
      </c>
      <c r="N195" s="1183"/>
      <c r="O195" s="262"/>
      <c r="P195" s="1183"/>
      <c r="Q195" s="1183"/>
      <c r="R195" s="1183"/>
      <c r="S195" s="1183"/>
      <c r="T195" s="1183"/>
      <c r="U195" s="1183"/>
      <c r="V195" s="1183"/>
      <c r="W195" s="1183"/>
      <c r="X195" s="1183"/>
      <c r="Y195" s="1183"/>
      <c r="Z195" s="1207" t="e">
        <f t="shared" si="32"/>
        <v>#DIV/0!</v>
      </c>
      <c r="AA195" s="1183"/>
      <c r="AB195" s="269"/>
      <c r="AC195" s="1183"/>
      <c r="AD195" s="1183"/>
      <c r="AE195" s="1183"/>
      <c r="AF195" s="1183"/>
      <c r="AG195" s="1183"/>
      <c r="AH195" s="1183"/>
      <c r="AI195" s="1183"/>
      <c r="AJ195" s="1183"/>
      <c r="AK195" s="1183"/>
      <c r="AL195" s="1183"/>
      <c r="AM195" s="1207" t="e">
        <f t="shared" si="33"/>
        <v>#DIV/0!</v>
      </c>
      <c r="AN195" s="1183"/>
      <c r="AO195" s="269"/>
      <c r="AP195" s="1183"/>
      <c r="AQ195" s="1183"/>
      <c r="AR195" s="1183"/>
      <c r="AS195" s="1183"/>
      <c r="AT195" s="1183"/>
      <c r="AU195" s="1183"/>
      <c r="AV195" s="1183"/>
      <c r="AW195" s="1183"/>
      <c r="AX195" s="1183"/>
      <c r="AY195" s="1183"/>
      <c r="AZ195" s="1207" t="e">
        <f t="shared" si="34"/>
        <v>#DIV/0!</v>
      </c>
      <c r="BA195" s="1183"/>
      <c r="BB195" s="262"/>
      <c r="BC195" s="1183"/>
      <c r="BD195" s="1183"/>
      <c r="BE195" s="1183"/>
      <c r="BF195" s="1183"/>
      <c r="BG195" s="1183"/>
      <c r="BH195" s="1183"/>
      <c r="BI195" s="1183"/>
      <c r="BJ195" s="1183"/>
      <c r="BK195" s="1183"/>
      <c r="BL195" s="1183"/>
      <c r="BM195" s="1207" t="e">
        <f t="shared" si="35"/>
        <v>#DIV/0!</v>
      </c>
      <c r="BN195" s="1183"/>
      <c r="BO195" s="260"/>
      <c r="BP195" s="260"/>
      <c r="BQ195" s="260"/>
      <c r="BR195" s="260"/>
      <c r="BS195" s="260"/>
      <c r="BT195" s="260"/>
      <c r="BU195" s="260"/>
      <c r="BV195" s="260"/>
      <c r="BW195" s="260"/>
      <c r="BX195" s="260"/>
      <c r="BY195" s="260"/>
      <c r="BZ195" s="260"/>
      <c r="CA195" s="260"/>
      <c r="CB195" s="260"/>
      <c r="CC195" s="260"/>
      <c r="CD195" s="260"/>
      <c r="CE195" s="260"/>
      <c r="CF195" s="260"/>
      <c r="CG195" s="260"/>
    </row>
    <row r="196" spans="3:85" ht="15">
      <c r="C196" s="1183"/>
      <c r="D196" s="1183"/>
      <c r="E196" s="1183"/>
      <c r="F196" s="1183"/>
      <c r="G196" s="1183"/>
      <c r="H196" s="1183"/>
      <c r="I196" s="1183"/>
      <c r="J196" s="1183"/>
      <c r="K196" s="1183"/>
      <c r="L196" s="1183"/>
      <c r="M196" s="1207" t="e">
        <f t="shared" si="36"/>
        <v>#DIV/0!</v>
      </c>
      <c r="N196" s="1183"/>
      <c r="O196" s="262"/>
      <c r="P196" s="1183"/>
      <c r="Q196" s="1183"/>
      <c r="R196" s="1183"/>
      <c r="S196" s="1183"/>
      <c r="T196" s="1183"/>
      <c r="U196" s="1183"/>
      <c r="V196" s="1183"/>
      <c r="W196" s="1183"/>
      <c r="X196" s="1183"/>
      <c r="Y196" s="1183"/>
      <c r="Z196" s="1207" t="e">
        <f t="shared" si="32"/>
        <v>#DIV/0!</v>
      </c>
      <c r="AA196" s="1183"/>
      <c r="AB196" s="269"/>
      <c r="AC196" s="1183"/>
      <c r="AD196" s="1183"/>
      <c r="AE196" s="1183"/>
      <c r="AF196" s="1183"/>
      <c r="AG196" s="1183"/>
      <c r="AH196" s="1183"/>
      <c r="AI196" s="1183"/>
      <c r="AJ196" s="1183"/>
      <c r="AK196" s="1183"/>
      <c r="AL196" s="1183"/>
      <c r="AM196" s="1207" t="e">
        <f t="shared" si="33"/>
        <v>#DIV/0!</v>
      </c>
      <c r="AN196" s="1183"/>
      <c r="AO196" s="269"/>
      <c r="AP196" s="1183"/>
      <c r="AQ196" s="1183"/>
      <c r="AR196" s="1183"/>
      <c r="AS196" s="1183"/>
      <c r="AT196" s="1183"/>
      <c r="AU196" s="1183"/>
      <c r="AV196" s="1183"/>
      <c r="AW196" s="1183"/>
      <c r="AX196" s="1183"/>
      <c r="AY196" s="1183"/>
      <c r="AZ196" s="1207" t="e">
        <f t="shared" si="34"/>
        <v>#DIV/0!</v>
      </c>
      <c r="BA196" s="1183"/>
      <c r="BB196" s="262"/>
      <c r="BC196" s="1183"/>
      <c r="BD196" s="1183"/>
      <c r="BE196" s="1183"/>
      <c r="BF196" s="1183"/>
      <c r="BG196" s="1183"/>
      <c r="BH196" s="1183"/>
      <c r="BI196" s="1183"/>
      <c r="BJ196" s="1183"/>
      <c r="BK196" s="1183"/>
      <c r="BL196" s="1183"/>
      <c r="BM196" s="1207" t="e">
        <f t="shared" si="35"/>
        <v>#DIV/0!</v>
      </c>
      <c r="BN196" s="1183"/>
      <c r="BO196" s="260"/>
      <c r="BP196" s="260"/>
      <c r="BQ196" s="260"/>
      <c r="BR196" s="260"/>
      <c r="BS196" s="260"/>
      <c r="BT196" s="260"/>
      <c r="BU196" s="260"/>
      <c r="BV196" s="260"/>
      <c r="BW196" s="260"/>
      <c r="BX196" s="260"/>
      <c r="BY196" s="260"/>
      <c r="BZ196" s="260"/>
      <c r="CA196" s="260"/>
      <c r="CB196" s="260"/>
      <c r="CC196" s="260"/>
      <c r="CD196" s="260"/>
      <c r="CE196" s="260"/>
      <c r="CF196" s="260"/>
      <c r="CG196" s="260"/>
    </row>
    <row r="197" spans="3:85" ht="15">
      <c r="C197" s="1183"/>
      <c r="D197" s="1183"/>
      <c r="E197" s="1183"/>
      <c r="F197" s="1183"/>
      <c r="G197" s="1183"/>
      <c r="H197" s="1183"/>
      <c r="I197" s="1183"/>
      <c r="J197" s="1183"/>
      <c r="K197" s="1183"/>
      <c r="L197" s="1183"/>
      <c r="M197" s="1207" t="e">
        <f t="shared" si="36"/>
        <v>#DIV/0!</v>
      </c>
      <c r="N197" s="1183"/>
      <c r="O197" s="262"/>
      <c r="P197" s="1183"/>
      <c r="Q197" s="1183"/>
      <c r="R197" s="1183"/>
      <c r="S197" s="1183"/>
      <c r="T197" s="1183"/>
      <c r="U197" s="1183"/>
      <c r="V197" s="1183"/>
      <c r="W197" s="1183"/>
      <c r="X197" s="1183"/>
      <c r="Y197" s="1183"/>
      <c r="Z197" s="1207" t="e">
        <f t="shared" si="32"/>
        <v>#DIV/0!</v>
      </c>
      <c r="AA197" s="1183"/>
      <c r="AB197" s="269"/>
      <c r="AC197" s="1183"/>
      <c r="AD197" s="1183"/>
      <c r="AE197" s="1183"/>
      <c r="AF197" s="1183"/>
      <c r="AG197" s="1183"/>
      <c r="AH197" s="1183"/>
      <c r="AI197" s="1183"/>
      <c r="AJ197" s="1183"/>
      <c r="AK197" s="1183"/>
      <c r="AL197" s="1183"/>
      <c r="AM197" s="1207" t="e">
        <f t="shared" si="33"/>
        <v>#DIV/0!</v>
      </c>
      <c r="AN197" s="1183"/>
      <c r="AO197" s="269"/>
      <c r="AP197" s="1183"/>
      <c r="AQ197" s="1183"/>
      <c r="AR197" s="1183"/>
      <c r="AS197" s="1183"/>
      <c r="AT197" s="1183"/>
      <c r="AU197" s="1183"/>
      <c r="AV197" s="1183"/>
      <c r="AW197" s="1183"/>
      <c r="AX197" s="1183"/>
      <c r="AY197" s="1183"/>
      <c r="AZ197" s="1207" t="e">
        <f t="shared" si="34"/>
        <v>#DIV/0!</v>
      </c>
      <c r="BA197" s="1183"/>
      <c r="BB197" s="262"/>
      <c r="BC197" s="1183"/>
      <c r="BD197" s="1183"/>
      <c r="BE197" s="1183"/>
      <c r="BF197" s="1183"/>
      <c r="BG197" s="1183"/>
      <c r="BH197" s="1183"/>
      <c r="BI197" s="1183"/>
      <c r="BJ197" s="1183"/>
      <c r="BK197" s="1183"/>
      <c r="BL197" s="1183"/>
      <c r="BM197" s="1207" t="e">
        <f t="shared" si="35"/>
        <v>#DIV/0!</v>
      </c>
      <c r="BN197" s="1183"/>
      <c r="BO197" s="260"/>
      <c r="BP197" s="260"/>
      <c r="BQ197" s="260"/>
      <c r="BR197" s="260"/>
      <c r="BS197" s="260"/>
      <c r="BT197" s="260"/>
      <c r="BU197" s="260"/>
      <c r="BV197" s="260"/>
      <c r="BW197" s="260"/>
      <c r="BX197" s="260"/>
      <c r="BY197" s="260"/>
      <c r="BZ197" s="260"/>
      <c r="CA197" s="260"/>
      <c r="CB197" s="260"/>
      <c r="CC197" s="260"/>
      <c r="CD197" s="260"/>
      <c r="CE197" s="260"/>
      <c r="CF197" s="260"/>
      <c r="CG197" s="260"/>
    </row>
    <row r="198" spans="3:85" ht="15">
      <c r="C198" s="1183"/>
      <c r="D198" s="1183"/>
      <c r="E198" s="1183"/>
      <c r="F198" s="1183"/>
      <c r="G198" s="1183"/>
      <c r="H198" s="1183"/>
      <c r="I198" s="1183"/>
      <c r="J198" s="1183"/>
      <c r="K198" s="1183"/>
      <c r="L198" s="1183"/>
      <c r="M198" s="1207" t="e">
        <f t="shared" si="36"/>
        <v>#DIV/0!</v>
      </c>
      <c r="N198" s="1183"/>
      <c r="O198" s="262"/>
      <c r="P198" s="1183"/>
      <c r="Q198" s="1183"/>
      <c r="R198" s="1183"/>
      <c r="S198" s="1183"/>
      <c r="T198" s="1183"/>
      <c r="U198" s="1183"/>
      <c r="V198" s="1183"/>
      <c r="W198" s="1183"/>
      <c r="X198" s="1183"/>
      <c r="Y198" s="1183"/>
      <c r="Z198" s="1207" t="e">
        <f t="shared" si="32"/>
        <v>#DIV/0!</v>
      </c>
      <c r="AA198" s="1183"/>
      <c r="AB198" s="269"/>
      <c r="AC198" s="1183"/>
      <c r="AD198" s="1183"/>
      <c r="AE198" s="1183"/>
      <c r="AF198" s="1183"/>
      <c r="AG198" s="1183"/>
      <c r="AH198" s="1183"/>
      <c r="AI198" s="1183"/>
      <c r="AJ198" s="1183"/>
      <c r="AK198" s="1183"/>
      <c r="AL198" s="1183"/>
      <c r="AM198" s="1207" t="e">
        <f t="shared" si="33"/>
        <v>#DIV/0!</v>
      </c>
      <c r="AN198" s="1183"/>
      <c r="AO198" s="269"/>
      <c r="AP198" s="1183"/>
      <c r="AQ198" s="1183"/>
      <c r="AR198" s="1183"/>
      <c r="AS198" s="1183"/>
      <c r="AT198" s="1183"/>
      <c r="AU198" s="1183"/>
      <c r="AV198" s="1183"/>
      <c r="AW198" s="1183"/>
      <c r="AX198" s="1183"/>
      <c r="AY198" s="1183"/>
      <c r="AZ198" s="1207" t="e">
        <f t="shared" si="34"/>
        <v>#DIV/0!</v>
      </c>
      <c r="BA198" s="1183"/>
      <c r="BB198" s="262"/>
      <c r="BC198" s="1183"/>
      <c r="BD198" s="1183"/>
      <c r="BE198" s="1183"/>
      <c r="BF198" s="1183"/>
      <c r="BG198" s="1183"/>
      <c r="BH198" s="1183"/>
      <c r="BI198" s="1183"/>
      <c r="BJ198" s="1183"/>
      <c r="BK198" s="1183"/>
      <c r="BL198" s="1183"/>
      <c r="BM198" s="1207" t="e">
        <f t="shared" si="35"/>
        <v>#DIV/0!</v>
      </c>
      <c r="BN198" s="1183"/>
      <c r="BO198" s="260"/>
      <c r="BP198" s="260"/>
      <c r="BQ198" s="260"/>
      <c r="BR198" s="260"/>
      <c r="BS198" s="260"/>
      <c r="BT198" s="260"/>
      <c r="BU198" s="260"/>
      <c r="BV198" s="260"/>
      <c r="BW198" s="260"/>
      <c r="BX198" s="260"/>
      <c r="BY198" s="260"/>
      <c r="BZ198" s="260"/>
      <c r="CA198" s="260"/>
      <c r="CB198" s="260"/>
      <c r="CC198" s="260"/>
      <c r="CD198" s="260"/>
      <c r="CE198" s="260"/>
      <c r="CF198" s="260"/>
      <c r="CG198" s="260"/>
    </row>
    <row r="199" spans="3:85" ht="15">
      <c r="C199" s="1183"/>
      <c r="D199" s="1183"/>
      <c r="E199" s="1183"/>
      <c r="F199" s="1183"/>
      <c r="G199" s="1183"/>
      <c r="H199" s="1183"/>
      <c r="I199" s="1183"/>
      <c r="J199" s="1183"/>
      <c r="K199" s="1183"/>
      <c r="L199" s="1183"/>
      <c r="M199" s="1207" t="e">
        <f t="shared" si="36"/>
        <v>#DIV/0!</v>
      </c>
      <c r="N199" s="1183"/>
      <c r="O199" s="262"/>
      <c r="P199" s="1183"/>
      <c r="Q199" s="1183"/>
      <c r="R199" s="1183"/>
      <c r="S199" s="1183"/>
      <c r="T199" s="1183"/>
      <c r="U199" s="1183"/>
      <c r="V199" s="1183"/>
      <c r="W199" s="1183"/>
      <c r="X199" s="1183"/>
      <c r="Y199" s="1183"/>
      <c r="Z199" s="1207" t="e">
        <f t="shared" si="32"/>
        <v>#DIV/0!</v>
      </c>
      <c r="AA199" s="1183"/>
      <c r="AB199" s="269"/>
      <c r="AC199" s="1183"/>
      <c r="AD199" s="1183"/>
      <c r="AE199" s="1183"/>
      <c r="AF199" s="1183"/>
      <c r="AG199" s="1183"/>
      <c r="AH199" s="1183"/>
      <c r="AI199" s="1183"/>
      <c r="AJ199" s="1183"/>
      <c r="AK199" s="1183"/>
      <c r="AL199" s="1183"/>
      <c r="AM199" s="1207" t="e">
        <f t="shared" si="33"/>
        <v>#DIV/0!</v>
      </c>
      <c r="AN199" s="1183"/>
      <c r="AO199" s="269"/>
      <c r="AP199" s="1183"/>
      <c r="AQ199" s="1183"/>
      <c r="AR199" s="1183"/>
      <c r="AS199" s="1183"/>
      <c r="AT199" s="1183"/>
      <c r="AU199" s="1183"/>
      <c r="AV199" s="1183"/>
      <c r="AW199" s="1183"/>
      <c r="AX199" s="1183"/>
      <c r="AY199" s="1183"/>
      <c r="AZ199" s="1207" t="e">
        <f t="shared" si="34"/>
        <v>#DIV/0!</v>
      </c>
      <c r="BA199" s="1183"/>
      <c r="BB199" s="262"/>
      <c r="BC199" s="1183"/>
      <c r="BD199" s="1183"/>
      <c r="BE199" s="1183"/>
      <c r="BF199" s="1183"/>
      <c r="BG199" s="1183"/>
      <c r="BH199" s="1183"/>
      <c r="BI199" s="1183"/>
      <c r="BJ199" s="1183"/>
      <c r="BK199" s="1183"/>
      <c r="BL199" s="1183"/>
      <c r="BM199" s="1207" t="e">
        <f t="shared" si="35"/>
        <v>#DIV/0!</v>
      </c>
      <c r="BN199" s="1183"/>
      <c r="BO199" s="260"/>
      <c r="BP199" s="260"/>
      <c r="BQ199" s="260"/>
      <c r="BR199" s="260"/>
      <c r="BS199" s="260"/>
      <c r="BT199" s="260"/>
      <c r="BU199" s="260"/>
      <c r="BV199" s="260"/>
      <c r="BW199" s="260"/>
      <c r="BX199" s="260"/>
      <c r="BY199" s="260"/>
      <c r="BZ199" s="260"/>
      <c r="CA199" s="260"/>
      <c r="CB199" s="260"/>
      <c r="CC199" s="260"/>
      <c r="CD199" s="260"/>
      <c r="CE199" s="260"/>
      <c r="CF199" s="260"/>
      <c r="CG199" s="260"/>
    </row>
    <row r="200" spans="3:85" ht="15">
      <c r="C200" s="1183"/>
      <c r="D200" s="1183"/>
      <c r="E200" s="1183"/>
      <c r="F200" s="1183"/>
      <c r="G200" s="1183"/>
      <c r="H200" s="1183"/>
      <c r="I200" s="1183"/>
      <c r="J200" s="1183"/>
      <c r="K200" s="1183"/>
      <c r="L200" s="1183"/>
      <c r="M200" s="1207" t="e">
        <f t="shared" si="36"/>
        <v>#DIV/0!</v>
      </c>
      <c r="N200" s="1183"/>
      <c r="O200" s="262"/>
      <c r="P200" s="1183"/>
      <c r="Q200" s="1183"/>
      <c r="R200" s="1183"/>
      <c r="S200" s="1183"/>
      <c r="T200" s="1183"/>
      <c r="U200" s="1183"/>
      <c r="V200" s="1183"/>
      <c r="W200" s="1183"/>
      <c r="X200" s="1183"/>
      <c r="Y200" s="1183"/>
      <c r="Z200" s="1207" t="e">
        <f t="shared" si="32"/>
        <v>#DIV/0!</v>
      </c>
      <c r="AA200" s="1183"/>
      <c r="AB200" s="269"/>
      <c r="AC200" s="1183"/>
      <c r="AD200" s="1183"/>
      <c r="AE200" s="1183"/>
      <c r="AF200" s="1183"/>
      <c r="AG200" s="1183"/>
      <c r="AH200" s="1183"/>
      <c r="AI200" s="1183"/>
      <c r="AJ200" s="1183"/>
      <c r="AK200" s="1183"/>
      <c r="AL200" s="1183"/>
      <c r="AM200" s="1207" t="e">
        <f t="shared" si="33"/>
        <v>#DIV/0!</v>
      </c>
      <c r="AN200" s="1183"/>
      <c r="AO200" s="269"/>
      <c r="AP200" s="1183"/>
      <c r="AQ200" s="1183"/>
      <c r="AR200" s="1183"/>
      <c r="AS200" s="1183"/>
      <c r="AT200" s="1183"/>
      <c r="AU200" s="1183"/>
      <c r="AV200" s="1183"/>
      <c r="AW200" s="1183"/>
      <c r="AX200" s="1183"/>
      <c r="AY200" s="1183"/>
      <c r="AZ200" s="1207" t="e">
        <f t="shared" si="34"/>
        <v>#DIV/0!</v>
      </c>
      <c r="BA200" s="1183"/>
      <c r="BB200" s="262"/>
      <c r="BC200" s="1183"/>
      <c r="BD200" s="1183"/>
      <c r="BE200" s="1183"/>
      <c r="BF200" s="1183"/>
      <c r="BG200" s="1183"/>
      <c r="BH200" s="1183"/>
      <c r="BI200" s="1183"/>
      <c r="BJ200" s="1183"/>
      <c r="BK200" s="1183"/>
      <c r="BL200" s="1183"/>
      <c r="BM200" s="1207" t="e">
        <f t="shared" si="35"/>
        <v>#DIV/0!</v>
      </c>
      <c r="BN200" s="1183"/>
      <c r="BO200" s="260"/>
      <c r="BP200" s="260"/>
      <c r="BQ200" s="260"/>
      <c r="BR200" s="260"/>
      <c r="BS200" s="260"/>
      <c r="BT200" s="260"/>
      <c r="BU200" s="260"/>
      <c r="BV200" s="260"/>
      <c r="BW200" s="260"/>
      <c r="BX200" s="260"/>
      <c r="BY200" s="260"/>
      <c r="BZ200" s="260"/>
      <c r="CA200" s="260"/>
      <c r="CB200" s="260"/>
      <c r="CC200" s="260"/>
      <c r="CD200" s="260"/>
      <c r="CE200" s="260"/>
      <c r="CF200" s="260"/>
      <c r="CG200" s="260"/>
    </row>
    <row r="201" spans="3:85" ht="15">
      <c r="C201" s="1183"/>
      <c r="D201" s="1183"/>
      <c r="E201" s="1183"/>
      <c r="F201" s="1183"/>
      <c r="G201" s="1183"/>
      <c r="H201" s="1183"/>
      <c r="I201" s="1183"/>
      <c r="J201" s="1183"/>
      <c r="K201" s="1183"/>
      <c r="L201" s="1183"/>
      <c r="M201" s="1207" t="e">
        <f t="shared" si="36"/>
        <v>#DIV/0!</v>
      </c>
      <c r="N201" s="1183"/>
      <c r="O201" s="262"/>
      <c r="P201" s="1183"/>
      <c r="Q201" s="1183"/>
      <c r="R201" s="1183"/>
      <c r="S201" s="1183"/>
      <c r="T201" s="1183"/>
      <c r="U201" s="1183"/>
      <c r="V201" s="1183"/>
      <c r="W201" s="1183"/>
      <c r="X201" s="1183"/>
      <c r="Y201" s="1183"/>
      <c r="Z201" s="1207" t="e">
        <f t="shared" si="32"/>
        <v>#DIV/0!</v>
      </c>
      <c r="AA201" s="1183"/>
      <c r="AB201" s="269"/>
      <c r="AC201" s="1183"/>
      <c r="AD201" s="1183"/>
      <c r="AE201" s="1183"/>
      <c r="AF201" s="1183"/>
      <c r="AG201" s="1183"/>
      <c r="AH201" s="1183"/>
      <c r="AI201" s="1183"/>
      <c r="AJ201" s="1183"/>
      <c r="AK201" s="1183"/>
      <c r="AL201" s="1183"/>
      <c r="AM201" s="1207" t="e">
        <f t="shared" si="33"/>
        <v>#DIV/0!</v>
      </c>
      <c r="AN201" s="1183"/>
      <c r="AO201" s="269"/>
      <c r="AP201" s="1183"/>
      <c r="AQ201" s="1183"/>
      <c r="AR201" s="1183"/>
      <c r="AS201" s="1183"/>
      <c r="AT201" s="1183"/>
      <c r="AU201" s="1183"/>
      <c r="AV201" s="1183"/>
      <c r="AW201" s="1183"/>
      <c r="AX201" s="1183"/>
      <c r="AY201" s="1183"/>
      <c r="AZ201" s="1207" t="e">
        <f t="shared" si="34"/>
        <v>#DIV/0!</v>
      </c>
      <c r="BA201" s="1183"/>
      <c r="BB201" s="262"/>
      <c r="BC201" s="1183"/>
      <c r="BD201" s="1183"/>
      <c r="BE201" s="1183"/>
      <c r="BF201" s="1183"/>
      <c r="BG201" s="1183"/>
      <c r="BH201" s="1183"/>
      <c r="BI201" s="1183"/>
      <c r="BJ201" s="1183"/>
      <c r="BK201" s="1183"/>
      <c r="BL201" s="1183"/>
      <c r="BM201" s="1207" t="e">
        <f t="shared" si="35"/>
        <v>#DIV/0!</v>
      </c>
      <c r="BN201" s="1183"/>
      <c r="BO201" s="260"/>
      <c r="BP201" s="260"/>
      <c r="BQ201" s="260"/>
      <c r="BR201" s="260"/>
      <c r="BS201" s="260"/>
      <c r="BT201" s="260"/>
      <c r="BU201" s="260"/>
      <c r="BV201" s="260"/>
      <c r="BW201" s="260"/>
      <c r="BX201" s="260"/>
      <c r="BY201" s="260"/>
      <c r="BZ201" s="260"/>
      <c r="CA201" s="260"/>
      <c r="CB201" s="260"/>
      <c r="CC201" s="260"/>
      <c r="CD201" s="260"/>
      <c r="CE201" s="260"/>
      <c r="CF201" s="260"/>
      <c r="CG201" s="260"/>
    </row>
    <row r="202" spans="3:85" ht="15">
      <c r="C202" s="1183"/>
      <c r="D202" s="1183"/>
      <c r="E202" s="1183"/>
      <c r="F202" s="1183"/>
      <c r="G202" s="1183"/>
      <c r="H202" s="1183"/>
      <c r="I202" s="1183"/>
      <c r="J202" s="1183"/>
      <c r="K202" s="1183"/>
      <c r="L202" s="1183"/>
      <c r="M202" s="1207" t="e">
        <f t="shared" si="36"/>
        <v>#DIV/0!</v>
      </c>
      <c r="N202" s="1183"/>
      <c r="O202" s="262"/>
      <c r="P202" s="1183"/>
      <c r="Q202" s="1183"/>
      <c r="R202" s="1183"/>
      <c r="S202" s="1183"/>
      <c r="T202" s="1183"/>
      <c r="U202" s="1183"/>
      <c r="V202" s="1183"/>
      <c r="W202" s="1183"/>
      <c r="X202" s="1183"/>
      <c r="Y202" s="1183"/>
      <c r="Z202" s="1207" t="e">
        <f t="shared" si="32"/>
        <v>#DIV/0!</v>
      </c>
      <c r="AA202" s="1183"/>
      <c r="AB202" s="269"/>
      <c r="AC202" s="1183"/>
      <c r="AD202" s="1183"/>
      <c r="AE202" s="1183"/>
      <c r="AF202" s="1183"/>
      <c r="AG202" s="1183"/>
      <c r="AH202" s="1183"/>
      <c r="AI202" s="1183"/>
      <c r="AJ202" s="1183"/>
      <c r="AK202" s="1183"/>
      <c r="AL202" s="1183"/>
      <c r="AM202" s="1207" t="e">
        <f t="shared" si="33"/>
        <v>#DIV/0!</v>
      </c>
      <c r="AN202" s="1183"/>
      <c r="AO202" s="269"/>
      <c r="AP202" s="1183"/>
      <c r="AQ202" s="1183"/>
      <c r="AR202" s="1183"/>
      <c r="AS202" s="1183"/>
      <c r="AT202" s="1183"/>
      <c r="AU202" s="1183"/>
      <c r="AV202" s="1183"/>
      <c r="AW202" s="1183"/>
      <c r="AX202" s="1183"/>
      <c r="AY202" s="1183"/>
      <c r="AZ202" s="1207" t="e">
        <f t="shared" si="34"/>
        <v>#DIV/0!</v>
      </c>
      <c r="BA202" s="1183"/>
      <c r="BB202" s="262"/>
      <c r="BC202" s="1183"/>
      <c r="BD202" s="1183"/>
      <c r="BE202" s="1183"/>
      <c r="BF202" s="1183"/>
      <c r="BG202" s="1183"/>
      <c r="BH202" s="1183"/>
      <c r="BI202" s="1183"/>
      <c r="BJ202" s="1183"/>
      <c r="BK202" s="1183"/>
      <c r="BL202" s="1183"/>
      <c r="BM202" s="1207" t="e">
        <f t="shared" si="35"/>
        <v>#DIV/0!</v>
      </c>
      <c r="BN202" s="1183"/>
      <c r="BO202" s="260"/>
      <c r="BP202" s="260"/>
      <c r="BQ202" s="260"/>
      <c r="BR202" s="260"/>
      <c r="BS202" s="260"/>
      <c r="BT202" s="260"/>
      <c r="BU202" s="260"/>
      <c r="BV202" s="260"/>
      <c r="BW202" s="260"/>
      <c r="BX202" s="260"/>
      <c r="BY202" s="260"/>
      <c r="BZ202" s="260"/>
      <c r="CA202" s="260"/>
      <c r="CB202" s="260"/>
      <c r="CC202" s="260"/>
      <c r="CD202" s="260"/>
      <c r="CE202" s="260"/>
      <c r="CF202" s="260"/>
      <c r="CG202" s="260"/>
    </row>
    <row r="203" spans="3:85" ht="15">
      <c r="C203" s="1183"/>
      <c r="D203" s="1183"/>
      <c r="E203" s="1183"/>
      <c r="F203" s="1183"/>
      <c r="G203" s="1183"/>
      <c r="H203" s="1183"/>
      <c r="I203" s="1183"/>
      <c r="J203" s="1183"/>
      <c r="K203" s="1183"/>
      <c r="L203" s="1183"/>
      <c r="M203" s="1207" t="e">
        <f t="shared" si="36"/>
        <v>#DIV/0!</v>
      </c>
      <c r="N203" s="1183"/>
      <c r="O203" s="262"/>
      <c r="P203" s="1183"/>
      <c r="Q203" s="1183"/>
      <c r="R203" s="1183"/>
      <c r="S203" s="1183"/>
      <c r="T203" s="1183"/>
      <c r="U203" s="1183"/>
      <c r="V203" s="1183"/>
      <c r="W203" s="1183"/>
      <c r="X203" s="1183"/>
      <c r="Y203" s="1183"/>
      <c r="Z203" s="1207" t="e">
        <f t="shared" si="32"/>
        <v>#DIV/0!</v>
      </c>
      <c r="AA203" s="1183"/>
      <c r="AB203" s="269"/>
      <c r="AC203" s="1183"/>
      <c r="AD203" s="1183"/>
      <c r="AE203" s="1183"/>
      <c r="AF203" s="1183"/>
      <c r="AG203" s="1183"/>
      <c r="AH203" s="1183"/>
      <c r="AI203" s="1183"/>
      <c r="AJ203" s="1183"/>
      <c r="AK203" s="1183"/>
      <c r="AL203" s="1183"/>
      <c r="AM203" s="1207" t="e">
        <f t="shared" si="33"/>
        <v>#DIV/0!</v>
      </c>
      <c r="AN203" s="1183"/>
      <c r="AO203" s="269"/>
      <c r="AP203" s="1183"/>
      <c r="AQ203" s="1183"/>
      <c r="AR203" s="1183"/>
      <c r="AS203" s="1183"/>
      <c r="AT203" s="1183"/>
      <c r="AU203" s="1183"/>
      <c r="AV203" s="1183"/>
      <c r="AW203" s="1183"/>
      <c r="AX203" s="1183"/>
      <c r="AY203" s="1183"/>
      <c r="AZ203" s="1207" t="e">
        <f t="shared" si="34"/>
        <v>#DIV/0!</v>
      </c>
      <c r="BA203" s="1183"/>
      <c r="BB203" s="262"/>
      <c r="BC203" s="1183"/>
      <c r="BD203" s="1183"/>
      <c r="BE203" s="1183"/>
      <c r="BF203" s="1183"/>
      <c r="BG203" s="1183"/>
      <c r="BH203" s="1183"/>
      <c r="BI203" s="1183"/>
      <c r="BJ203" s="1183"/>
      <c r="BK203" s="1183"/>
      <c r="BL203" s="1183"/>
      <c r="BM203" s="1207" t="e">
        <f t="shared" si="35"/>
        <v>#DIV/0!</v>
      </c>
      <c r="BN203" s="1183"/>
      <c r="BO203" s="260"/>
      <c r="BP203" s="260"/>
      <c r="BQ203" s="260"/>
      <c r="BR203" s="260"/>
      <c r="BS203" s="260"/>
      <c r="BT203" s="260"/>
      <c r="BU203" s="260"/>
      <c r="BV203" s="260"/>
      <c r="BW203" s="260"/>
      <c r="BX203" s="260"/>
      <c r="BY203" s="260"/>
      <c r="BZ203" s="260"/>
      <c r="CA203" s="260"/>
      <c r="CB203" s="260"/>
      <c r="CC203" s="260"/>
      <c r="CD203" s="260"/>
      <c r="CE203" s="260"/>
      <c r="CF203" s="260"/>
      <c r="CG203" s="260"/>
    </row>
    <row r="204" spans="3:85" ht="15">
      <c r="C204" s="1183"/>
      <c r="D204" s="1183"/>
      <c r="E204" s="1183"/>
      <c r="F204" s="1183"/>
      <c r="G204" s="1183"/>
      <c r="H204" s="1183"/>
      <c r="I204" s="1183"/>
      <c r="J204" s="1183"/>
      <c r="K204" s="1183"/>
      <c r="L204" s="1183"/>
      <c r="M204" s="1207" t="e">
        <f t="shared" si="36"/>
        <v>#DIV/0!</v>
      </c>
      <c r="N204" s="1183"/>
      <c r="O204" s="262"/>
      <c r="P204" s="1183"/>
      <c r="Q204" s="1183"/>
      <c r="R204" s="1183"/>
      <c r="S204" s="1183"/>
      <c r="T204" s="1183"/>
      <c r="U204" s="1183"/>
      <c r="V204" s="1183"/>
      <c r="W204" s="1183"/>
      <c r="X204" s="1183"/>
      <c r="Y204" s="1183"/>
      <c r="Z204" s="1207" t="e">
        <f t="shared" si="32"/>
        <v>#DIV/0!</v>
      </c>
      <c r="AA204" s="1183"/>
      <c r="AB204" s="269"/>
      <c r="AC204" s="1183"/>
      <c r="AD204" s="1183"/>
      <c r="AE204" s="1183"/>
      <c r="AF204" s="1183"/>
      <c r="AG204" s="1183"/>
      <c r="AH204" s="1183"/>
      <c r="AI204" s="1183"/>
      <c r="AJ204" s="1183"/>
      <c r="AK204" s="1183"/>
      <c r="AL204" s="1183"/>
      <c r="AM204" s="1207" t="e">
        <f t="shared" si="33"/>
        <v>#DIV/0!</v>
      </c>
      <c r="AN204" s="1183"/>
      <c r="AO204" s="269"/>
      <c r="AP204" s="1183"/>
      <c r="AQ204" s="1183"/>
      <c r="AR204" s="1183"/>
      <c r="AS204" s="1183"/>
      <c r="AT204" s="1183"/>
      <c r="AU204" s="1183"/>
      <c r="AV204" s="1183"/>
      <c r="AW204" s="1183"/>
      <c r="AX204" s="1183"/>
      <c r="AY204" s="1183"/>
      <c r="AZ204" s="1207" t="e">
        <f t="shared" si="34"/>
        <v>#DIV/0!</v>
      </c>
      <c r="BA204" s="1183"/>
      <c r="BB204" s="262"/>
      <c r="BC204" s="1183"/>
      <c r="BD204" s="1183"/>
      <c r="BE204" s="1183"/>
      <c r="BF204" s="1183"/>
      <c r="BG204" s="1183"/>
      <c r="BH204" s="1183"/>
      <c r="BI204" s="1183"/>
      <c r="BJ204" s="1183"/>
      <c r="BK204" s="1183"/>
      <c r="BL204" s="1183"/>
      <c r="BM204" s="1207" t="e">
        <f t="shared" si="35"/>
        <v>#DIV/0!</v>
      </c>
      <c r="BN204" s="1183"/>
      <c r="BO204" s="260"/>
      <c r="BP204" s="260"/>
      <c r="BQ204" s="260"/>
      <c r="BR204" s="260"/>
      <c r="BS204" s="260"/>
      <c r="BT204" s="260"/>
      <c r="BU204" s="260"/>
      <c r="BV204" s="260"/>
      <c r="BW204" s="260"/>
      <c r="BX204" s="260"/>
      <c r="BY204" s="260"/>
      <c r="BZ204" s="260"/>
      <c r="CA204" s="260"/>
      <c r="CB204" s="260"/>
      <c r="CC204" s="260"/>
      <c r="CD204" s="260"/>
      <c r="CE204" s="260"/>
      <c r="CF204" s="260"/>
      <c r="CG204" s="260"/>
    </row>
    <row r="205" spans="3:85">
      <c r="D205" s="268"/>
      <c r="E205" s="268"/>
      <c r="F205" s="268"/>
      <c r="G205" s="268"/>
      <c r="O205" s="262"/>
      <c r="Q205" s="268"/>
      <c r="R205" s="268"/>
      <c r="S205" s="268"/>
      <c r="T205" s="268"/>
      <c r="AB205" s="269"/>
      <c r="AC205" s="269"/>
      <c r="AD205" s="268"/>
      <c r="AE205" s="268"/>
      <c r="AF205" s="268"/>
      <c r="AG205" s="268"/>
      <c r="AQ205" s="268"/>
      <c r="AR205" s="268"/>
      <c r="AS205" s="268"/>
      <c r="AT205" s="268"/>
      <c r="BB205" s="262"/>
      <c r="BD205" s="268"/>
      <c r="BE205" s="268"/>
      <c r="BF205" s="268"/>
      <c r="BG205" s="268"/>
      <c r="BN205" s="260"/>
      <c r="BO205" s="260"/>
      <c r="BP205" s="260"/>
      <c r="BQ205" s="260"/>
      <c r="BR205" s="260"/>
      <c r="BS205" s="260"/>
      <c r="BT205" s="260"/>
      <c r="BU205" s="260"/>
      <c r="BV205" s="260"/>
      <c r="BW205" s="260"/>
      <c r="BX205" s="260"/>
      <c r="BY205" s="260"/>
      <c r="BZ205" s="260"/>
      <c r="CA205" s="260"/>
      <c r="CB205" s="260"/>
      <c r="CC205" s="260"/>
      <c r="CD205" s="260"/>
      <c r="CE205" s="260"/>
      <c r="CF205" s="260"/>
      <c r="CG205" s="260"/>
    </row>
    <row r="206" spans="3:85">
      <c r="D206" s="266" t="s">
        <v>3037</v>
      </c>
      <c r="E206" s="1209">
        <f>COUNTIF($M$178:$M$204, "&gt;=0.15")</f>
        <v>0</v>
      </c>
      <c r="F206" s="268"/>
      <c r="H206" s="260" t="s">
        <v>3038</v>
      </c>
      <c r="Q206" s="266" t="s">
        <v>3037</v>
      </c>
      <c r="R206" s="1209">
        <f>COUNTIF($M$178:$M$204, "&gt;=0.15")</f>
        <v>0</v>
      </c>
      <c r="S206" s="268"/>
      <c r="AB206" s="269"/>
      <c r="AC206" s="269"/>
      <c r="AD206" s="266" t="s">
        <v>3037</v>
      </c>
      <c r="AE206" s="1209">
        <f>COUNTIF($M$178:$M$204, "&gt;=0.15")</f>
        <v>0</v>
      </c>
      <c r="AF206" s="268"/>
      <c r="AQ206" s="266" t="s">
        <v>3037</v>
      </c>
      <c r="AR206" s="1209">
        <f>COUNTIF($M$178:$M$204, "&gt;=0.15")</f>
        <v>0</v>
      </c>
      <c r="AS206" s="268"/>
      <c r="BD206" s="266" t="s">
        <v>3037</v>
      </c>
      <c r="BE206" s="1209">
        <f>COUNTIF($M$178:$M$204, "&gt;=0.15")</f>
        <v>0</v>
      </c>
      <c r="BF206" s="268"/>
      <c r="BN206" s="260"/>
      <c r="BO206" s="260"/>
      <c r="BP206" s="260"/>
      <c r="BQ206" s="260"/>
      <c r="BR206" s="260"/>
      <c r="BS206" s="260"/>
      <c r="BT206" s="260"/>
      <c r="BU206" s="260"/>
      <c r="BV206" s="260"/>
      <c r="BW206" s="260"/>
      <c r="BX206" s="260"/>
      <c r="BY206" s="260"/>
      <c r="BZ206" s="260"/>
      <c r="CA206" s="260"/>
      <c r="CB206" s="260"/>
      <c r="CC206" s="260"/>
      <c r="CD206" s="260"/>
      <c r="CE206" s="260"/>
      <c r="CF206" s="260"/>
      <c r="CG206" s="260"/>
    </row>
    <row r="207" spans="3:85">
      <c r="D207" s="266" t="s">
        <v>3039</v>
      </c>
      <c r="E207" s="742">
        <f>COUNTIF($M$178:$M$204, "&lt;=0.05")</f>
        <v>0</v>
      </c>
      <c r="Q207" s="266" t="s">
        <v>3039</v>
      </c>
      <c r="R207" s="742">
        <f>COUNTIF($M$178:$M$204, "&lt;=0.05")</f>
        <v>0</v>
      </c>
      <c r="AB207" s="269"/>
      <c r="AC207" s="269"/>
      <c r="AD207" s="266" t="s">
        <v>3039</v>
      </c>
      <c r="AE207" s="742">
        <f>COUNTIF($M$178:$M$204, "&lt;=0.05")</f>
        <v>0</v>
      </c>
      <c r="AO207" s="269"/>
      <c r="AP207" s="269"/>
      <c r="AQ207" s="266" t="s">
        <v>3039</v>
      </c>
      <c r="AR207" s="742">
        <f>COUNTIF($M$178:$M$204, "&lt;=0.05")</f>
        <v>0</v>
      </c>
      <c r="BD207" s="266" t="s">
        <v>3039</v>
      </c>
      <c r="BE207" s="742">
        <f>COUNTIF($M$178:$M$204, "&lt;=0.05")</f>
        <v>0</v>
      </c>
      <c r="BN207" s="260"/>
      <c r="BO207" s="260"/>
      <c r="BP207" s="260"/>
      <c r="BQ207" s="260"/>
      <c r="BR207" s="260"/>
      <c r="BS207" s="260"/>
      <c r="BT207" s="260"/>
      <c r="BU207" s="260"/>
      <c r="BV207" s="260"/>
      <c r="BW207" s="260"/>
      <c r="BX207" s="260"/>
      <c r="BY207" s="260"/>
      <c r="BZ207" s="260"/>
      <c r="CA207" s="260"/>
      <c r="CB207" s="260"/>
      <c r="CC207" s="260"/>
      <c r="CD207" s="260"/>
      <c r="CE207" s="260"/>
      <c r="CF207" s="260"/>
      <c r="CG207" s="260"/>
    </row>
    <row r="208" spans="3:85">
      <c r="T208" s="269"/>
      <c r="U208" s="269"/>
      <c r="V208" s="269"/>
      <c r="W208" s="269"/>
      <c r="X208" s="269"/>
      <c r="Y208" s="269"/>
      <c r="Z208" s="269"/>
      <c r="AA208" s="269"/>
      <c r="AB208" s="269"/>
      <c r="AC208" s="269"/>
      <c r="AD208" s="269"/>
      <c r="AE208" s="269"/>
      <c r="AF208" s="269"/>
      <c r="AG208" s="269"/>
      <c r="AH208" s="269"/>
      <c r="AI208" s="269"/>
      <c r="AJ208" s="269"/>
      <c r="AK208" s="269"/>
      <c r="AL208" s="269"/>
      <c r="AM208" s="269"/>
      <c r="BN208" s="260"/>
      <c r="BO208" s="260"/>
      <c r="BP208" s="260"/>
      <c r="BQ208" s="260"/>
      <c r="BR208" s="260"/>
      <c r="BS208" s="260"/>
      <c r="BT208" s="260"/>
      <c r="BU208" s="260"/>
      <c r="BV208" s="260"/>
      <c r="BW208" s="260"/>
      <c r="BX208" s="260"/>
      <c r="BY208" s="260"/>
      <c r="BZ208" s="260"/>
      <c r="CA208" s="260"/>
      <c r="CB208" s="260"/>
      <c r="CC208" s="260"/>
      <c r="CD208" s="260"/>
      <c r="CE208" s="260"/>
      <c r="CF208" s="260"/>
      <c r="CG208" s="260"/>
    </row>
    <row r="209" spans="20:85">
      <c r="T209" s="269"/>
      <c r="U209" s="269"/>
      <c r="V209" s="269"/>
      <c r="W209" s="269"/>
      <c r="X209" s="269"/>
      <c r="Y209" s="269"/>
      <c r="Z209" s="269"/>
      <c r="AA209" s="269"/>
      <c r="AB209" s="269"/>
      <c r="AC209" s="269"/>
      <c r="AD209" s="269"/>
      <c r="AE209" s="269"/>
      <c r="AF209" s="269"/>
      <c r="AG209" s="269"/>
      <c r="AH209" s="269"/>
      <c r="AI209" s="269"/>
      <c r="AJ209" s="269"/>
      <c r="AK209" s="269"/>
      <c r="AL209" s="269"/>
      <c r="AM209" s="269"/>
      <c r="BN209" s="260"/>
      <c r="BO209" s="260"/>
      <c r="BP209" s="260"/>
      <c r="BQ209" s="260"/>
      <c r="BR209" s="260"/>
      <c r="BS209" s="260"/>
      <c r="BT209" s="260"/>
      <c r="BU209" s="260"/>
      <c r="BV209" s="260"/>
      <c r="BW209" s="260"/>
      <c r="BX209" s="260"/>
      <c r="BY209" s="260"/>
      <c r="BZ209" s="260"/>
      <c r="CA209" s="260"/>
      <c r="CB209" s="260"/>
      <c r="CC209" s="260"/>
      <c r="CD209" s="260"/>
      <c r="CE209" s="260"/>
      <c r="CF209" s="260"/>
      <c r="CG209" s="260"/>
    </row>
    <row r="210" spans="20:85">
      <c r="T210" s="269"/>
      <c r="U210" s="269"/>
      <c r="V210" s="269"/>
      <c r="W210" s="269"/>
      <c r="X210" s="269"/>
      <c r="Y210" s="269"/>
      <c r="Z210" s="269"/>
      <c r="AA210" s="269"/>
      <c r="AB210" s="269"/>
      <c r="AC210" s="269"/>
      <c r="AD210" s="269"/>
      <c r="AE210" s="269"/>
      <c r="AF210" s="269"/>
      <c r="AG210" s="269"/>
      <c r="AH210" s="269"/>
      <c r="AI210" s="269"/>
      <c r="AJ210" s="269"/>
      <c r="AK210" s="269"/>
      <c r="AL210" s="269"/>
      <c r="AM210" s="269"/>
      <c r="BN210" s="260"/>
      <c r="BO210" s="260"/>
      <c r="BP210" s="260"/>
      <c r="BQ210" s="260"/>
      <c r="BR210" s="260"/>
      <c r="BS210" s="260"/>
      <c r="BT210" s="260"/>
      <c r="BU210" s="260"/>
      <c r="BV210" s="260"/>
      <c r="BW210" s="260"/>
      <c r="BX210" s="260"/>
      <c r="BY210" s="260"/>
      <c r="BZ210" s="260"/>
      <c r="CA210" s="260"/>
      <c r="CB210" s="260"/>
      <c r="CC210" s="260"/>
      <c r="CD210" s="260"/>
      <c r="CE210" s="260"/>
      <c r="CF210" s="260"/>
      <c r="CG210" s="260"/>
    </row>
    <row r="211" spans="20:85">
      <c r="T211" s="269"/>
      <c r="U211" s="269"/>
      <c r="V211" s="269"/>
      <c r="W211" s="269"/>
      <c r="X211" s="269"/>
      <c r="Y211" s="269"/>
      <c r="Z211" s="269"/>
      <c r="AA211" s="269"/>
      <c r="AB211" s="269"/>
      <c r="AC211" s="269"/>
      <c r="AD211" s="269"/>
      <c r="AE211" s="269"/>
      <c r="AF211" s="269"/>
      <c r="AG211" s="269"/>
      <c r="AH211" s="269"/>
      <c r="AI211" s="269"/>
      <c r="AJ211" s="269"/>
      <c r="AK211" s="269"/>
      <c r="AL211" s="269"/>
      <c r="AM211" s="269"/>
      <c r="BN211" s="260"/>
      <c r="BO211" s="260"/>
      <c r="BP211" s="260"/>
      <c r="BQ211" s="260"/>
      <c r="BR211" s="260"/>
      <c r="BS211" s="260"/>
      <c r="BT211" s="260"/>
      <c r="BU211" s="260"/>
      <c r="BV211" s="260"/>
      <c r="BW211" s="260"/>
      <c r="BX211" s="260"/>
      <c r="BY211" s="260"/>
      <c r="BZ211" s="260"/>
      <c r="CA211" s="260"/>
      <c r="CB211" s="260"/>
      <c r="CC211" s="260"/>
      <c r="CD211" s="260"/>
      <c r="CE211" s="260"/>
      <c r="CF211" s="260"/>
      <c r="CG211" s="260"/>
    </row>
    <row r="212" spans="20:85">
      <c r="T212" s="269"/>
      <c r="U212" s="269"/>
      <c r="V212" s="269"/>
      <c r="W212" s="269"/>
      <c r="X212" s="269"/>
      <c r="Y212" s="269"/>
      <c r="Z212" s="269"/>
      <c r="AA212" s="269"/>
      <c r="AB212" s="269"/>
      <c r="AC212" s="269"/>
      <c r="AD212" s="269"/>
      <c r="AE212" s="269"/>
      <c r="AF212" s="269"/>
      <c r="AG212" s="269"/>
      <c r="AH212" s="269"/>
      <c r="AI212" s="269"/>
      <c r="AJ212" s="269"/>
      <c r="AK212" s="269"/>
      <c r="AL212" s="269"/>
      <c r="AM212" s="269"/>
      <c r="BN212" s="260"/>
      <c r="BO212" s="260"/>
      <c r="BP212" s="260"/>
      <c r="BQ212" s="260"/>
      <c r="BR212" s="260"/>
      <c r="BS212" s="260"/>
      <c r="BT212" s="260"/>
      <c r="BU212" s="260"/>
      <c r="BV212" s="260"/>
      <c r="BW212" s="260"/>
      <c r="BX212" s="260"/>
      <c r="BY212" s="260"/>
      <c r="BZ212" s="260"/>
      <c r="CA212" s="260"/>
      <c r="CB212" s="260"/>
      <c r="CC212" s="260"/>
      <c r="CD212" s="260"/>
      <c r="CE212" s="260"/>
      <c r="CF212" s="260"/>
      <c r="CG212" s="260"/>
    </row>
    <row r="213" spans="20:85">
      <c r="T213" s="269"/>
      <c r="U213" s="269"/>
      <c r="V213" s="269"/>
      <c r="W213" s="269"/>
      <c r="X213" s="269"/>
      <c r="Y213" s="269"/>
      <c r="Z213" s="269"/>
      <c r="AA213" s="269"/>
      <c r="AB213" s="269"/>
      <c r="AC213" s="269"/>
      <c r="AD213" s="269"/>
      <c r="AE213" s="269"/>
      <c r="AF213" s="269"/>
      <c r="AG213" s="269"/>
      <c r="AH213" s="269"/>
      <c r="AI213" s="269"/>
      <c r="AJ213" s="269"/>
      <c r="AK213" s="269"/>
      <c r="AL213" s="269"/>
      <c r="AM213" s="269"/>
      <c r="BN213" s="260"/>
      <c r="BO213" s="260"/>
      <c r="BP213" s="260"/>
      <c r="BQ213" s="260"/>
      <c r="BR213" s="260"/>
      <c r="BS213" s="260"/>
      <c r="BT213" s="260"/>
      <c r="BU213" s="260"/>
      <c r="BV213" s="260"/>
      <c r="BW213" s="260"/>
      <c r="BX213" s="260"/>
      <c r="BY213" s="260"/>
      <c r="BZ213" s="260"/>
      <c r="CA213" s="260"/>
      <c r="CB213" s="260"/>
      <c r="CC213" s="260"/>
      <c r="CD213" s="260"/>
      <c r="CE213" s="260"/>
      <c r="CF213" s="260"/>
      <c r="CG213" s="260"/>
    </row>
    <row r="214" spans="20:85">
      <c r="T214" s="269"/>
      <c r="U214" s="269"/>
      <c r="V214" s="269"/>
      <c r="W214" s="269"/>
      <c r="X214" s="269"/>
      <c r="Y214" s="269"/>
      <c r="Z214" s="269"/>
      <c r="AA214" s="269"/>
      <c r="AB214" s="269"/>
      <c r="AC214" s="269"/>
      <c r="AD214" s="269"/>
      <c r="AE214" s="269"/>
      <c r="AF214" s="269"/>
      <c r="AG214" s="269"/>
      <c r="AH214" s="269"/>
      <c r="AI214" s="269"/>
      <c r="AJ214" s="269"/>
      <c r="AK214" s="269"/>
      <c r="AL214" s="269"/>
      <c r="AM214" s="269"/>
      <c r="BN214" s="260"/>
      <c r="BO214" s="260"/>
      <c r="BP214" s="260"/>
      <c r="BQ214" s="260"/>
      <c r="BR214" s="260"/>
      <c r="BS214" s="260"/>
      <c r="BT214" s="260"/>
      <c r="BU214" s="260"/>
      <c r="BV214" s="260"/>
      <c r="BW214" s="260"/>
      <c r="BX214" s="260"/>
      <c r="BY214" s="260"/>
      <c r="BZ214" s="260"/>
      <c r="CA214" s="260"/>
      <c r="CB214" s="260"/>
      <c r="CC214" s="260"/>
      <c r="CD214" s="260"/>
      <c r="CE214" s="260"/>
      <c r="CF214" s="260"/>
      <c r="CG214" s="260"/>
    </row>
    <row r="215" spans="20:85">
      <c r="T215" s="269"/>
      <c r="U215" s="269"/>
      <c r="V215" s="269"/>
      <c r="W215" s="269"/>
      <c r="X215" s="269"/>
      <c r="Y215" s="269"/>
      <c r="Z215" s="269"/>
      <c r="AA215" s="269"/>
      <c r="AB215" s="269"/>
      <c r="AC215" s="269"/>
      <c r="AD215" s="269"/>
      <c r="AE215" s="269"/>
      <c r="AF215" s="269"/>
      <c r="AG215" s="269"/>
      <c r="AH215" s="269"/>
      <c r="AI215" s="269"/>
      <c r="AJ215" s="269"/>
      <c r="AK215" s="269"/>
      <c r="AL215" s="269"/>
      <c r="AM215" s="269"/>
      <c r="BN215" s="260"/>
      <c r="BO215" s="260"/>
      <c r="BP215" s="260"/>
      <c r="BQ215" s="260"/>
      <c r="BR215" s="260"/>
      <c r="BS215" s="260"/>
      <c r="BT215" s="260"/>
      <c r="BU215" s="260"/>
      <c r="BV215" s="260"/>
      <c r="BW215" s="260"/>
      <c r="BX215" s="260"/>
      <c r="BY215" s="260"/>
      <c r="BZ215" s="260"/>
      <c r="CA215" s="260"/>
      <c r="CB215" s="260"/>
      <c r="CC215" s="260"/>
      <c r="CD215" s="260"/>
      <c r="CE215" s="260"/>
      <c r="CF215" s="260"/>
      <c r="CG215" s="260"/>
    </row>
    <row r="216" spans="20:85">
      <c r="T216" s="269"/>
      <c r="U216" s="269"/>
      <c r="V216" s="269"/>
      <c r="W216" s="269"/>
      <c r="X216" s="269"/>
      <c r="Y216" s="269"/>
      <c r="Z216" s="269"/>
      <c r="AA216" s="269"/>
      <c r="AB216" s="269"/>
      <c r="AC216" s="269"/>
      <c r="AD216" s="269"/>
      <c r="AE216" s="269"/>
      <c r="AF216" s="269"/>
      <c r="AG216" s="269"/>
      <c r="AH216" s="269"/>
      <c r="AI216" s="269"/>
      <c r="AJ216" s="269"/>
      <c r="AK216" s="269"/>
      <c r="AL216" s="269"/>
      <c r="AM216" s="269"/>
      <c r="BN216" s="260"/>
      <c r="BO216" s="260"/>
      <c r="BP216" s="260"/>
      <c r="BQ216" s="260"/>
      <c r="BR216" s="260"/>
      <c r="BS216" s="260"/>
      <c r="BT216" s="260"/>
      <c r="BU216" s="260"/>
      <c r="BV216" s="260"/>
      <c r="BW216" s="260"/>
      <c r="BX216" s="260"/>
      <c r="BY216" s="260"/>
      <c r="BZ216" s="260"/>
      <c r="CA216" s="260"/>
      <c r="CB216" s="260"/>
      <c r="CC216" s="260"/>
      <c r="CD216" s="260"/>
      <c r="CE216" s="260"/>
      <c r="CF216" s="260"/>
      <c r="CG216" s="260"/>
    </row>
    <row r="217" spans="20:85">
      <c r="T217" s="269"/>
      <c r="U217" s="269"/>
      <c r="V217" s="269"/>
      <c r="W217" s="269"/>
      <c r="X217" s="269"/>
      <c r="Y217" s="269"/>
      <c r="Z217" s="269"/>
      <c r="AA217" s="269"/>
      <c r="AB217" s="269"/>
      <c r="AC217" s="269"/>
      <c r="AD217" s="269"/>
      <c r="AE217" s="269"/>
      <c r="AF217" s="269"/>
      <c r="AG217" s="269"/>
      <c r="AH217" s="269"/>
      <c r="AI217" s="269"/>
      <c r="AJ217" s="269"/>
      <c r="AK217" s="269"/>
      <c r="AL217" s="269"/>
      <c r="AM217" s="269"/>
      <c r="BN217" s="260"/>
      <c r="BO217" s="260"/>
      <c r="BP217" s="260"/>
      <c r="BQ217" s="260"/>
      <c r="BR217" s="260"/>
      <c r="BS217" s="260"/>
      <c r="BT217" s="260"/>
      <c r="BU217" s="260"/>
      <c r="BV217" s="260"/>
      <c r="BW217" s="260"/>
      <c r="BX217" s="260"/>
      <c r="BY217" s="260"/>
      <c r="BZ217" s="260"/>
      <c r="CA217" s="260"/>
      <c r="CB217" s="260"/>
      <c r="CC217" s="260"/>
      <c r="CD217" s="260"/>
      <c r="CE217" s="260"/>
      <c r="CF217" s="260"/>
      <c r="CG217" s="260"/>
    </row>
    <row r="218" spans="20:85">
      <c r="T218" s="269"/>
      <c r="U218" s="269"/>
      <c r="V218" s="269"/>
      <c r="W218" s="269"/>
      <c r="X218" s="269"/>
      <c r="Y218" s="269"/>
      <c r="Z218" s="269"/>
      <c r="AA218" s="269"/>
      <c r="AB218" s="269"/>
      <c r="AC218" s="269"/>
      <c r="AD218" s="269"/>
      <c r="AE218" s="269"/>
      <c r="AF218" s="269"/>
      <c r="AG218" s="269"/>
      <c r="AH218" s="269"/>
      <c r="AI218" s="269"/>
      <c r="AJ218" s="269"/>
      <c r="AK218" s="269"/>
      <c r="AL218" s="269"/>
      <c r="AM218" s="269"/>
      <c r="BN218" s="260"/>
      <c r="BO218" s="260"/>
      <c r="BP218" s="260"/>
      <c r="BQ218" s="260"/>
      <c r="BR218" s="260"/>
      <c r="BS218" s="260"/>
      <c r="BT218" s="260"/>
      <c r="BU218" s="260"/>
      <c r="BV218" s="260"/>
      <c r="BW218" s="260"/>
      <c r="BX218" s="260"/>
      <c r="BY218" s="260"/>
      <c r="BZ218" s="260"/>
      <c r="CA218" s="260"/>
      <c r="CB218" s="260"/>
      <c r="CC218" s="260"/>
      <c r="CD218" s="260"/>
      <c r="CE218" s="260"/>
      <c r="CF218" s="260"/>
      <c r="CG218" s="260"/>
    </row>
    <row r="219" spans="20:85">
      <c r="T219" s="269"/>
      <c r="U219" s="269"/>
      <c r="V219" s="269"/>
      <c r="W219" s="269"/>
      <c r="X219" s="269"/>
      <c r="Y219" s="269"/>
      <c r="Z219" s="269"/>
      <c r="AA219" s="269"/>
      <c r="AB219" s="269"/>
      <c r="AC219" s="269"/>
      <c r="AD219" s="269"/>
      <c r="AE219" s="269"/>
      <c r="AF219" s="269"/>
      <c r="AG219" s="269"/>
      <c r="AH219" s="269"/>
      <c r="AI219" s="269"/>
      <c r="AJ219" s="269"/>
      <c r="AK219" s="269"/>
      <c r="AL219" s="269"/>
      <c r="AM219" s="269"/>
      <c r="BN219" s="260"/>
      <c r="BO219" s="260"/>
      <c r="BP219" s="260"/>
      <c r="BQ219" s="260"/>
      <c r="BR219" s="260"/>
      <c r="BS219" s="260"/>
      <c r="BT219" s="260"/>
      <c r="BU219" s="260"/>
      <c r="BV219" s="260"/>
      <c r="BW219" s="260"/>
      <c r="BX219" s="260"/>
      <c r="BY219" s="260"/>
      <c r="BZ219" s="260"/>
      <c r="CA219" s="260"/>
      <c r="CB219" s="260"/>
      <c r="CC219" s="260"/>
      <c r="CD219" s="260"/>
      <c r="CE219" s="260"/>
      <c r="CF219" s="260"/>
      <c r="CG219" s="260"/>
    </row>
    <row r="220" spans="20:85">
      <c r="T220" s="269"/>
      <c r="U220" s="269"/>
      <c r="V220" s="269"/>
      <c r="W220" s="269"/>
      <c r="X220" s="269"/>
      <c r="Y220" s="269"/>
      <c r="Z220" s="269"/>
      <c r="AA220" s="269"/>
      <c r="AB220" s="269"/>
      <c r="AC220" s="269"/>
      <c r="AD220" s="269"/>
      <c r="AE220" s="269"/>
      <c r="AF220" s="269"/>
      <c r="AG220" s="269"/>
      <c r="AH220" s="269"/>
      <c r="AI220" s="269"/>
      <c r="AJ220" s="269"/>
      <c r="AK220" s="269"/>
      <c r="AL220" s="269"/>
      <c r="AM220" s="269"/>
      <c r="BN220" s="260"/>
      <c r="BO220" s="260"/>
      <c r="BP220" s="260"/>
      <c r="BQ220" s="260"/>
      <c r="BR220" s="260"/>
      <c r="BS220" s="260"/>
      <c r="BT220" s="260"/>
      <c r="BU220" s="260"/>
      <c r="BV220" s="260"/>
      <c r="BW220" s="260"/>
      <c r="BX220" s="260"/>
      <c r="BY220" s="260"/>
      <c r="BZ220" s="260"/>
      <c r="CA220" s="260"/>
      <c r="CB220" s="260"/>
      <c r="CC220" s="260"/>
      <c r="CD220" s="260"/>
      <c r="CE220" s="260"/>
      <c r="CF220" s="260"/>
      <c r="CG220" s="260"/>
    </row>
    <row r="221" spans="20:85">
      <c r="T221" s="269"/>
      <c r="U221" s="269"/>
      <c r="V221" s="269"/>
      <c r="W221" s="269"/>
      <c r="X221" s="269"/>
      <c r="Y221" s="269"/>
      <c r="Z221" s="269"/>
      <c r="AA221" s="269"/>
      <c r="AB221" s="269"/>
      <c r="AC221" s="269"/>
      <c r="AD221" s="269"/>
      <c r="AE221" s="269"/>
      <c r="AF221" s="269"/>
      <c r="AG221" s="269"/>
      <c r="AH221" s="269"/>
      <c r="AI221" s="269"/>
      <c r="AJ221" s="269"/>
      <c r="AK221" s="269"/>
      <c r="AL221" s="269"/>
      <c r="AM221" s="269"/>
      <c r="BN221" s="260"/>
      <c r="BO221" s="260"/>
      <c r="BP221" s="260"/>
      <c r="BQ221" s="260"/>
      <c r="BR221" s="260"/>
      <c r="BS221" s="260"/>
      <c r="BT221" s="260"/>
      <c r="BU221" s="260"/>
      <c r="BV221" s="260"/>
      <c r="BW221" s="260"/>
      <c r="BX221" s="260"/>
      <c r="BY221" s="260"/>
      <c r="BZ221" s="260"/>
      <c r="CA221" s="260"/>
      <c r="CB221" s="260"/>
      <c r="CC221" s="260"/>
      <c r="CD221" s="260"/>
      <c r="CE221" s="260"/>
      <c r="CF221" s="260"/>
      <c r="CG221" s="260"/>
    </row>
    <row r="222" spans="20:85">
      <c r="T222" s="269"/>
      <c r="U222" s="269"/>
      <c r="V222" s="269"/>
      <c r="W222" s="269"/>
      <c r="X222" s="269"/>
      <c r="Y222" s="269"/>
      <c r="Z222" s="269"/>
      <c r="AA222" s="269"/>
      <c r="AB222" s="269"/>
      <c r="AC222" s="269"/>
      <c r="AD222" s="269"/>
      <c r="AE222" s="269"/>
      <c r="AF222" s="269"/>
      <c r="AG222" s="269"/>
      <c r="AH222" s="269"/>
      <c r="AI222" s="269"/>
      <c r="AJ222" s="269"/>
      <c r="AK222" s="269"/>
      <c r="AL222" s="269"/>
      <c r="AM222" s="269"/>
      <c r="BN222" s="260"/>
      <c r="BO222" s="260"/>
      <c r="BP222" s="260"/>
      <c r="BQ222" s="260"/>
      <c r="BR222" s="260"/>
      <c r="BS222" s="260"/>
      <c r="BT222" s="260"/>
      <c r="BU222" s="260"/>
      <c r="BV222" s="260"/>
      <c r="BW222" s="260"/>
      <c r="BX222" s="260"/>
      <c r="BY222" s="260"/>
      <c r="BZ222" s="260"/>
      <c r="CA222" s="260"/>
      <c r="CB222" s="260"/>
      <c r="CC222" s="260"/>
      <c r="CD222" s="260"/>
      <c r="CE222" s="260"/>
      <c r="CF222" s="260"/>
      <c r="CG222" s="260"/>
    </row>
    <row r="223" spans="20:85">
      <c r="T223" s="269"/>
      <c r="U223" s="269"/>
      <c r="V223" s="269"/>
      <c r="W223" s="269"/>
      <c r="X223" s="269"/>
      <c r="Y223" s="269"/>
      <c r="Z223" s="269"/>
      <c r="AA223" s="269"/>
      <c r="AB223" s="269"/>
      <c r="AC223" s="269"/>
      <c r="AD223" s="269"/>
      <c r="AE223" s="269"/>
      <c r="AF223" s="269"/>
      <c r="AG223" s="269"/>
      <c r="AH223" s="269"/>
      <c r="AI223" s="269"/>
      <c r="AJ223" s="269"/>
      <c r="AK223" s="269"/>
      <c r="AL223" s="269"/>
      <c r="AM223" s="269"/>
      <c r="BN223" s="260"/>
      <c r="BO223" s="260"/>
      <c r="BP223" s="260"/>
      <c r="BQ223" s="260"/>
      <c r="BR223" s="260"/>
      <c r="BS223" s="260"/>
      <c r="BT223" s="260"/>
      <c r="BU223" s="260"/>
      <c r="BV223" s="260"/>
      <c r="BW223" s="260"/>
      <c r="BX223" s="260"/>
      <c r="BY223" s="260"/>
      <c r="BZ223" s="260"/>
      <c r="CA223" s="260"/>
      <c r="CB223" s="260"/>
      <c r="CC223" s="260"/>
      <c r="CD223" s="260"/>
      <c r="CE223" s="260"/>
      <c r="CF223" s="260"/>
      <c r="CG223" s="260"/>
    </row>
    <row r="224" spans="20:85">
      <c r="T224" s="269"/>
      <c r="U224" s="269"/>
      <c r="V224" s="269"/>
      <c r="W224" s="269"/>
      <c r="X224" s="269"/>
      <c r="Y224" s="269"/>
      <c r="Z224" s="269"/>
      <c r="AA224" s="269"/>
      <c r="AB224" s="269"/>
      <c r="AC224" s="269"/>
      <c r="AD224" s="269"/>
      <c r="AE224" s="269"/>
      <c r="AF224" s="269"/>
      <c r="AG224" s="269"/>
      <c r="AH224" s="269"/>
      <c r="AI224" s="269"/>
      <c r="AJ224" s="269"/>
      <c r="AK224" s="269"/>
      <c r="AL224" s="269"/>
      <c r="AM224" s="269"/>
      <c r="BN224" s="260"/>
      <c r="BO224" s="260"/>
      <c r="BP224" s="260"/>
      <c r="BQ224" s="260"/>
      <c r="BR224" s="260"/>
      <c r="BS224" s="260"/>
      <c r="BT224" s="260"/>
      <c r="BU224" s="260"/>
      <c r="BV224" s="260"/>
      <c r="BW224" s="260"/>
      <c r="BX224" s="260"/>
      <c r="BY224" s="260"/>
      <c r="BZ224" s="260"/>
      <c r="CA224" s="260"/>
      <c r="CB224" s="260"/>
      <c r="CC224" s="260"/>
      <c r="CD224" s="260"/>
      <c r="CE224" s="260"/>
      <c r="CF224" s="260"/>
      <c r="CG224" s="260"/>
    </row>
    <row r="225" spans="20:85">
      <c r="T225" s="269"/>
      <c r="U225" s="269"/>
      <c r="V225" s="269"/>
      <c r="W225" s="269"/>
      <c r="X225" s="269"/>
      <c r="Y225" s="269"/>
      <c r="Z225" s="269"/>
      <c r="AA225" s="269"/>
      <c r="AB225" s="269"/>
      <c r="AC225" s="269"/>
      <c r="AD225" s="269"/>
      <c r="AE225" s="269"/>
      <c r="AF225" s="269"/>
      <c r="AG225" s="269"/>
      <c r="AH225" s="269"/>
      <c r="AI225" s="269"/>
      <c r="AJ225" s="269"/>
      <c r="AK225" s="269"/>
      <c r="AL225" s="269"/>
      <c r="AM225" s="269"/>
      <c r="BN225" s="260"/>
      <c r="BO225" s="260"/>
      <c r="BP225" s="260"/>
      <c r="BQ225" s="260"/>
      <c r="BR225" s="260"/>
      <c r="BS225" s="260"/>
      <c r="BT225" s="260"/>
      <c r="BU225" s="260"/>
      <c r="BV225" s="260"/>
      <c r="BW225" s="260"/>
      <c r="BX225" s="260"/>
      <c r="BY225" s="260"/>
      <c r="BZ225" s="260"/>
      <c r="CA225" s="260"/>
      <c r="CB225" s="260"/>
      <c r="CC225" s="260"/>
      <c r="CD225" s="260"/>
      <c r="CE225" s="260"/>
      <c r="CF225" s="260"/>
      <c r="CG225" s="260"/>
    </row>
    <row r="226" spans="20:85">
      <c r="T226" s="269"/>
      <c r="U226" s="269"/>
      <c r="V226" s="269"/>
      <c r="W226" s="269"/>
      <c r="X226" s="269"/>
      <c r="Y226" s="269"/>
      <c r="Z226" s="269"/>
      <c r="AA226" s="269"/>
      <c r="AB226" s="269"/>
      <c r="AC226" s="269"/>
      <c r="AD226" s="269"/>
      <c r="AE226" s="269"/>
      <c r="AF226" s="269"/>
      <c r="AG226" s="269"/>
      <c r="AH226" s="269"/>
      <c r="AI226" s="269"/>
      <c r="AJ226" s="269"/>
      <c r="AK226" s="269"/>
      <c r="AL226" s="269"/>
      <c r="AM226" s="269"/>
      <c r="BN226" s="260"/>
      <c r="BO226" s="260"/>
      <c r="BP226" s="260"/>
      <c r="BQ226" s="260"/>
      <c r="BR226" s="260"/>
      <c r="BS226" s="260"/>
      <c r="BT226" s="260"/>
      <c r="BU226" s="260"/>
      <c r="BV226" s="260"/>
      <c r="BW226" s="260"/>
      <c r="BX226" s="260"/>
      <c r="BY226" s="260"/>
      <c r="BZ226" s="260"/>
      <c r="CA226" s="260"/>
      <c r="CB226" s="260"/>
      <c r="CC226" s="260"/>
      <c r="CD226" s="260"/>
      <c r="CE226" s="260"/>
      <c r="CF226" s="260"/>
      <c r="CG226" s="260"/>
    </row>
    <row r="227" spans="20:85">
      <c r="T227" s="269"/>
      <c r="U227" s="269"/>
      <c r="V227" s="269"/>
      <c r="W227" s="269"/>
      <c r="X227" s="269"/>
      <c r="Y227" s="269"/>
      <c r="Z227" s="269"/>
      <c r="AA227" s="269"/>
      <c r="AB227" s="269"/>
      <c r="AC227" s="269"/>
      <c r="AD227" s="269"/>
      <c r="AE227" s="269"/>
      <c r="AF227" s="269"/>
      <c r="AG227" s="269"/>
      <c r="AH227" s="269"/>
      <c r="AI227" s="269"/>
      <c r="AJ227" s="269"/>
      <c r="AK227" s="269"/>
      <c r="AL227" s="269"/>
      <c r="AM227" s="269"/>
      <c r="BN227" s="260"/>
      <c r="BO227" s="260"/>
      <c r="BP227" s="260"/>
      <c r="BQ227" s="260"/>
      <c r="BR227" s="260"/>
      <c r="BS227" s="260"/>
      <c r="BT227" s="260"/>
      <c r="BU227" s="260"/>
      <c r="BV227" s="260"/>
      <c r="BW227" s="260"/>
      <c r="BX227" s="260"/>
      <c r="BY227" s="260"/>
      <c r="BZ227" s="260"/>
      <c r="CA227" s="260"/>
      <c r="CB227" s="260"/>
      <c r="CC227" s="260"/>
      <c r="CD227" s="260"/>
      <c r="CE227" s="260"/>
      <c r="CF227" s="260"/>
      <c r="CG227" s="260"/>
    </row>
    <row r="228" spans="20:85">
      <c r="T228" s="269"/>
      <c r="U228" s="269"/>
      <c r="V228" s="269"/>
      <c r="W228" s="269"/>
      <c r="X228" s="269"/>
      <c r="Y228" s="269"/>
      <c r="Z228" s="269"/>
      <c r="AA228" s="269"/>
      <c r="AB228" s="269"/>
      <c r="AC228" s="269"/>
      <c r="AD228" s="269"/>
      <c r="AE228" s="269"/>
      <c r="AF228" s="269"/>
      <c r="AG228" s="269"/>
      <c r="AH228" s="269"/>
      <c r="AI228" s="269"/>
      <c r="AJ228" s="269"/>
      <c r="AK228" s="269"/>
      <c r="AL228" s="269"/>
      <c r="AM228" s="269"/>
      <c r="BN228" s="260"/>
      <c r="BO228" s="260"/>
      <c r="BP228" s="260"/>
      <c r="BQ228" s="260"/>
      <c r="BR228" s="260"/>
      <c r="BS228" s="260"/>
      <c r="BT228" s="260"/>
      <c r="BU228" s="260"/>
      <c r="BV228" s="260"/>
      <c r="BW228" s="260"/>
      <c r="BX228" s="260"/>
      <c r="BY228" s="260"/>
      <c r="BZ228" s="260"/>
      <c r="CA228" s="260"/>
      <c r="CB228" s="260"/>
      <c r="CC228" s="260"/>
      <c r="CD228" s="260"/>
      <c r="CE228" s="260"/>
      <c r="CF228" s="260"/>
      <c r="CG228" s="260"/>
    </row>
    <row r="229" spans="20:85">
      <c r="T229" s="269"/>
      <c r="U229" s="269"/>
      <c r="V229" s="269"/>
      <c r="W229" s="269"/>
      <c r="X229" s="269"/>
      <c r="Y229" s="269"/>
      <c r="Z229" s="269"/>
      <c r="AA229" s="269"/>
      <c r="AB229" s="269"/>
      <c r="AC229" s="269"/>
      <c r="AD229" s="269"/>
      <c r="AE229" s="269"/>
      <c r="AF229" s="269"/>
      <c r="AG229" s="269"/>
      <c r="AH229" s="269"/>
      <c r="AI229" s="269"/>
      <c r="AJ229" s="269"/>
      <c r="AK229" s="269"/>
      <c r="AL229" s="269"/>
      <c r="AM229" s="269"/>
      <c r="BN229" s="260"/>
      <c r="BO229" s="260"/>
      <c r="BP229" s="260"/>
      <c r="BQ229" s="260"/>
      <c r="BR229" s="260"/>
      <c r="BS229" s="260"/>
      <c r="BT229" s="260"/>
      <c r="BU229" s="260"/>
      <c r="BV229" s="260"/>
      <c r="BW229" s="260"/>
      <c r="BX229" s="260"/>
      <c r="BY229" s="260"/>
      <c r="BZ229" s="260"/>
      <c r="CA229" s="260"/>
      <c r="CB229" s="260"/>
      <c r="CC229" s="260"/>
      <c r="CD229" s="260"/>
      <c r="CE229" s="260"/>
      <c r="CF229" s="260"/>
      <c r="CG229" s="260"/>
    </row>
    <row r="230" spans="20:85">
      <c r="T230" s="269"/>
      <c r="U230" s="269"/>
      <c r="V230" s="269"/>
      <c r="W230" s="269"/>
      <c r="X230" s="269"/>
      <c r="Y230" s="269"/>
      <c r="Z230" s="269"/>
      <c r="AA230" s="269"/>
      <c r="AB230" s="269"/>
      <c r="AC230" s="269"/>
      <c r="AD230" s="269"/>
      <c r="AE230" s="269"/>
      <c r="AF230" s="269"/>
      <c r="AG230" s="269"/>
      <c r="AH230" s="269"/>
      <c r="AI230" s="269"/>
      <c r="AJ230" s="269"/>
      <c r="AK230" s="269"/>
      <c r="AL230" s="269"/>
      <c r="AM230" s="269"/>
      <c r="BN230" s="260"/>
      <c r="BO230" s="260"/>
      <c r="BP230" s="260"/>
      <c r="BQ230" s="260"/>
      <c r="BR230" s="260"/>
      <c r="BS230" s="260"/>
      <c r="BT230" s="260"/>
      <c r="BU230" s="260"/>
      <c r="BV230" s="260"/>
      <c r="BW230" s="260"/>
      <c r="BX230" s="260"/>
      <c r="BY230" s="260"/>
      <c r="BZ230" s="260"/>
      <c r="CA230" s="260"/>
      <c r="CB230" s="260"/>
      <c r="CC230" s="260"/>
      <c r="CD230" s="260"/>
      <c r="CE230" s="260"/>
      <c r="CF230" s="260"/>
      <c r="CG230" s="260"/>
    </row>
    <row r="231" spans="20:85">
      <c r="T231" s="269"/>
      <c r="U231" s="269"/>
      <c r="V231" s="269"/>
      <c r="W231" s="269"/>
      <c r="X231" s="269"/>
      <c r="Y231" s="269"/>
      <c r="Z231" s="269"/>
      <c r="AA231" s="269"/>
      <c r="AB231" s="269"/>
      <c r="AC231" s="269"/>
      <c r="AD231" s="269"/>
      <c r="AE231" s="269"/>
      <c r="AF231" s="269"/>
      <c r="AG231" s="269"/>
      <c r="AH231" s="269"/>
      <c r="AI231" s="269"/>
      <c r="AJ231" s="269"/>
      <c r="AK231" s="269"/>
      <c r="AL231" s="269"/>
      <c r="AM231" s="269"/>
      <c r="BN231" s="260"/>
      <c r="BO231" s="260"/>
      <c r="BP231" s="260"/>
      <c r="BQ231" s="260"/>
      <c r="BR231" s="260"/>
      <c r="BS231" s="260"/>
      <c r="BT231" s="260"/>
      <c r="BU231" s="260"/>
      <c r="BV231" s="260"/>
      <c r="BW231" s="260"/>
      <c r="BX231" s="260"/>
      <c r="BY231" s="260"/>
      <c r="BZ231" s="260"/>
      <c r="CA231" s="260"/>
      <c r="CB231" s="260"/>
      <c r="CC231" s="260"/>
      <c r="CD231" s="260"/>
      <c r="CE231" s="260"/>
      <c r="CF231" s="260"/>
      <c r="CG231" s="260"/>
    </row>
    <row r="232" spans="20:85">
      <c r="T232" s="269"/>
      <c r="U232" s="269"/>
      <c r="V232" s="269"/>
      <c r="W232" s="269"/>
      <c r="X232" s="269"/>
      <c r="Y232" s="269"/>
      <c r="Z232" s="269"/>
      <c r="AA232" s="269"/>
      <c r="AB232" s="269"/>
      <c r="AC232" s="269"/>
      <c r="AD232" s="269"/>
      <c r="AE232" s="269"/>
      <c r="AF232" s="269"/>
      <c r="AG232" s="269"/>
      <c r="AH232" s="269"/>
      <c r="AI232" s="269"/>
      <c r="AJ232" s="269"/>
      <c r="AK232" s="269"/>
      <c r="AL232" s="269"/>
      <c r="AM232" s="269"/>
      <c r="BN232" s="260"/>
      <c r="BO232" s="260"/>
      <c r="BP232" s="260"/>
      <c r="BQ232" s="260"/>
      <c r="BR232" s="260"/>
      <c r="BS232" s="260"/>
      <c r="BT232" s="260"/>
      <c r="BU232" s="260"/>
      <c r="BV232" s="260"/>
      <c r="BW232" s="260"/>
      <c r="BX232" s="260"/>
      <c r="BY232" s="260"/>
      <c r="BZ232" s="260"/>
      <c r="CA232" s="260"/>
      <c r="CB232" s="260"/>
      <c r="CC232" s="260"/>
      <c r="CD232" s="260"/>
      <c r="CE232" s="260"/>
      <c r="CF232" s="260"/>
      <c r="CG232" s="260"/>
    </row>
    <row r="233" spans="20:85">
      <c r="T233" s="269"/>
      <c r="U233" s="269"/>
      <c r="V233" s="269"/>
      <c r="W233" s="269"/>
      <c r="X233" s="269"/>
      <c r="Y233" s="269"/>
      <c r="Z233" s="269"/>
      <c r="AA233" s="269"/>
      <c r="AB233" s="269"/>
      <c r="AC233" s="269"/>
      <c r="AD233" s="269"/>
      <c r="AE233" s="269"/>
      <c r="AF233" s="269"/>
      <c r="AG233" s="269"/>
      <c r="AH233" s="269"/>
      <c r="AI233" s="269"/>
      <c r="AJ233" s="269"/>
      <c r="AK233" s="269"/>
      <c r="AL233" s="269"/>
      <c r="AM233" s="269"/>
      <c r="BN233" s="260"/>
      <c r="BO233" s="260"/>
      <c r="BP233" s="260"/>
      <c r="BQ233" s="260"/>
      <c r="BR233" s="260"/>
      <c r="BS233" s="260"/>
      <c r="BT233" s="260"/>
      <c r="BU233" s="260"/>
      <c r="BV233" s="260"/>
      <c r="BW233" s="260"/>
      <c r="BX233" s="260"/>
      <c r="BY233" s="260"/>
      <c r="BZ233" s="260"/>
      <c r="CA233" s="260"/>
      <c r="CB233" s="260"/>
      <c r="CC233" s="260"/>
      <c r="CD233" s="260"/>
      <c r="CE233" s="260"/>
      <c r="CF233" s="260"/>
      <c r="CG233" s="260"/>
    </row>
    <row r="234" spans="20:85">
      <c r="T234" s="269"/>
      <c r="U234" s="269"/>
      <c r="V234" s="269"/>
      <c r="W234" s="269"/>
      <c r="X234" s="269"/>
      <c r="Y234" s="269"/>
      <c r="Z234" s="269"/>
      <c r="AA234" s="269"/>
      <c r="AB234" s="269"/>
      <c r="AC234" s="269"/>
      <c r="AD234" s="269"/>
      <c r="AE234" s="269"/>
      <c r="AF234" s="269"/>
      <c r="AG234" s="269"/>
      <c r="AH234" s="269"/>
      <c r="AI234" s="269"/>
      <c r="AJ234" s="269"/>
      <c r="AK234" s="269"/>
      <c r="AL234" s="269"/>
      <c r="AM234" s="269"/>
      <c r="BN234" s="260"/>
      <c r="BO234" s="260"/>
      <c r="BP234" s="260"/>
      <c r="BQ234" s="260"/>
      <c r="BR234" s="260"/>
      <c r="BS234" s="260"/>
      <c r="BT234" s="260"/>
      <c r="BU234" s="260"/>
      <c r="BV234" s="260"/>
      <c r="BW234" s="260"/>
      <c r="BX234" s="260"/>
      <c r="BY234" s="260"/>
      <c r="BZ234" s="260"/>
      <c r="CA234" s="260"/>
      <c r="CB234" s="260"/>
      <c r="CC234" s="260"/>
      <c r="CD234" s="260"/>
      <c r="CE234" s="260"/>
      <c r="CF234" s="260"/>
      <c r="CG234" s="260"/>
    </row>
    <row r="235" spans="20:85">
      <c r="T235" s="269"/>
      <c r="U235" s="269"/>
      <c r="V235" s="269"/>
      <c r="W235" s="269"/>
      <c r="X235" s="269"/>
      <c r="Y235" s="269"/>
      <c r="Z235" s="269"/>
      <c r="AA235" s="269"/>
      <c r="AB235" s="269"/>
      <c r="AC235" s="269"/>
      <c r="AD235" s="269"/>
      <c r="AE235" s="269"/>
      <c r="AF235" s="269"/>
      <c r="AG235" s="269"/>
      <c r="AH235" s="269"/>
      <c r="AI235" s="269"/>
      <c r="AJ235" s="269"/>
      <c r="AK235" s="269"/>
      <c r="AL235" s="269"/>
      <c r="AM235" s="269"/>
      <c r="BN235" s="260"/>
      <c r="BO235" s="260"/>
      <c r="BP235" s="260"/>
      <c r="BQ235" s="260"/>
      <c r="BR235" s="260"/>
      <c r="BS235" s="260"/>
      <c r="BT235" s="260"/>
      <c r="BU235" s="260"/>
      <c r="BV235" s="260"/>
      <c r="BW235" s="260"/>
      <c r="BX235" s="260"/>
      <c r="BY235" s="260"/>
      <c r="BZ235" s="260"/>
      <c r="CA235" s="260"/>
      <c r="CB235" s="260"/>
      <c r="CC235" s="260"/>
      <c r="CD235" s="260"/>
      <c r="CE235" s="260"/>
      <c r="CF235" s="260"/>
      <c r="CG235" s="260"/>
    </row>
    <row r="236" spans="20:85">
      <c r="T236" s="269"/>
      <c r="U236" s="269"/>
      <c r="V236" s="269"/>
      <c r="W236" s="269"/>
      <c r="X236" s="269"/>
      <c r="Y236" s="269"/>
      <c r="Z236" s="269"/>
      <c r="AA236" s="269"/>
      <c r="AB236" s="269"/>
      <c r="AC236" s="269"/>
      <c r="AD236" s="269"/>
      <c r="AE236" s="269"/>
      <c r="AF236" s="269"/>
      <c r="AG236" s="269"/>
      <c r="AH236" s="269"/>
      <c r="AI236" s="269"/>
      <c r="AJ236" s="269"/>
      <c r="AK236" s="269"/>
      <c r="AL236" s="269"/>
      <c r="AM236" s="269"/>
      <c r="BN236" s="260"/>
      <c r="BO236" s="260"/>
      <c r="BP236" s="260"/>
      <c r="BQ236" s="260"/>
      <c r="BR236" s="260"/>
      <c r="BS236" s="260"/>
      <c r="BT236" s="260"/>
      <c r="BU236" s="260"/>
      <c r="BV236" s="260"/>
      <c r="BW236" s="260"/>
      <c r="BX236" s="260"/>
      <c r="BY236" s="260"/>
      <c r="BZ236" s="260"/>
      <c r="CA236" s="260"/>
      <c r="CB236" s="260"/>
      <c r="CC236" s="260"/>
      <c r="CD236" s="260"/>
      <c r="CE236" s="260"/>
      <c r="CF236" s="260"/>
      <c r="CG236" s="260"/>
    </row>
    <row r="237" spans="20:85">
      <c r="T237" s="269"/>
      <c r="U237" s="269"/>
      <c r="V237" s="269"/>
      <c r="W237" s="269"/>
      <c r="X237" s="269"/>
      <c r="Y237" s="269"/>
      <c r="Z237" s="269"/>
      <c r="AA237" s="269"/>
      <c r="AB237" s="269"/>
      <c r="AC237" s="269"/>
      <c r="AD237" s="269"/>
      <c r="AE237" s="269"/>
      <c r="AF237" s="269"/>
      <c r="AG237" s="269"/>
      <c r="AH237" s="269"/>
      <c r="AI237" s="269"/>
      <c r="AJ237" s="269"/>
      <c r="AK237" s="269"/>
      <c r="AL237" s="269"/>
      <c r="AM237" s="269"/>
      <c r="BN237" s="260"/>
      <c r="BO237" s="260"/>
      <c r="BP237" s="260"/>
      <c r="BQ237" s="260"/>
      <c r="BR237" s="260"/>
      <c r="BS237" s="260"/>
      <c r="BT237" s="260"/>
      <c r="BU237" s="260"/>
      <c r="BV237" s="260"/>
      <c r="BW237" s="260"/>
      <c r="BX237" s="260"/>
      <c r="BY237" s="260"/>
      <c r="BZ237" s="260"/>
      <c r="CA237" s="260"/>
      <c r="CB237" s="260"/>
      <c r="CC237" s="260"/>
      <c r="CD237" s="260"/>
      <c r="CE237" s="260"/>
      <c r="CF237" s="260"/>
      <c r="CG237" s="260"/>
    </row>
    <row r="238" spans="20:85">
      <c r="T238" s="269"/>
      <c r="U238" s="269"/>
      <c r="V238" s="269"/>
      <c r="W238" s="269"/>
      <c r="X238" s="269"/>
      <c r="Y238" s="269"/>
      <c r="Z238" s="269"/>
      <c r="AA238" s="269"/>
      <c r="AB238" s="269"/>
      <c r="AC238" s="269"/>
      <c r="AD238" s="269"/>
      <c r="AE238" s="269"/>
      <c r="AF238" s="269"/>
      <c r="AG238" s="269"/>
      <c r="AH238" s="269"/>
      <c r="AI238" s="269"/>
      <c r="AJ238" s="269"/>
      <c r="AK238" s="269"/>
      <c r="AL238" s="269"/>
      <c r="AM238" s="269"/>
      <c r="BN238" s="260"/>
      <c r="BO238" s="260"/>
      <c r="BP238" s="260"/>
      <c r="BQ238" s="260"/>
      <c r="BR238" s="260"/>
      <c r="BS238" s="260"/>
      <c r="BT238" s="260"/>
      <c r="BU238" s="260"/>
      <c r="BV238" s="260"/>
      <c r="BW238" s="260"/>
      <c r="BX238" s="260"/>
      <c r="BY238" s="260"/>
      <c r="BZ238" s="260"/>
      <c r="CA238" s="260"/>
      <c r="CB238" s="260"/>
      <c r="CC238" s="260"/>
      <c r="CD238" s="260"/>
      <c r="CE238" s="260"/>
      <c r="CF238" s="260"/>
      <c r="CG238" s="260"/>
    </row>
    <row r="239" spans="20:85">
      <c r="T239" s="269"/>
      <c r="U239" s="269"/>
      <c r="V239" s="269"/>
      <c r="W239" s="269"/>
      <c r="X239" s="269"/>
      <c r="Y239" s="269"/>
      <c r="Z239" s="269"/>
      <c r="AA239" s="269"/>
      <c r="AB239" s="269"/>
      <c r="AC239" s="269"/>
      <c r="AD239" s="269"/>
      <c r="AE239" s="269"/>
      <c r="AF239" s="269"/>
      <c r="AG239" s="269"/>
      <c r="AH239" s="269"/>
      <c r="AI239" s="269"/>
      <c r="AJ239" s="269"/>
      <c r="AK239" s="269"/>
      <c r="AL239" s="269"/>
      <c r="AM239" s="269"/>
      <c r="BN239" s="260"/>
      <c r="BO239" s="260"/>
      <c r="BP239" s="260"/>
      <c r="BQ239" s="260"/>
      <c r="BR239" s="260"/>
      <c r="BS239" s="260"/>
      <c r="BT239" s="260"/>
      <c r="BU239" s="260"/>
      <c r="BV239" s="260"/>
      <c r="BW239" s="260"/>
      <c r="BX239" s="260"/>
      <c r="BY239" s="260"/>
      <c r="BZ239" s="260"/>
      <c r="CA239" s="260"/>
      <c r="CB239" s="260"/>
      <c r="CC239" s="260"/>
      <c r="CD239" s="260"/>
      <c r="CE239" s="260"/>
      <c r="CF239" s="260"/>
      <c r="CG239" s="260"/>
    </row>
    <row r="240" spans="20:85">
      <c r="T240" s="269"/>
      <c r="U240" s="269"/>
      <c r="V240" s="269"/>
      <c r="W240" s="269"/>
      <c r="X240" s="269"/>
      <c r="Y240" s="269"/>
      <c r="Z240" s="269"/>
      <c r="AA240" s="269"/>
      <c r="AB240" s="269"/>
      <c r="AC240" s="269"/>
      <c r="AD240" s="269"/>
      <c r="AE240" s="269"/>
      <c r="AF240" s="269"/>
      <c r="AG240" s="269"/>
      <c r="AH240" s="269"/>
      <c r="AI240" s="269"/>
      <c r="AJ240" s="269"/>
      <c r="AK240" s="269"/>
      <c r="AL240" s="269"/>
      <c r="AM240" s="269"/>
      <c r="BN240" s="260"/>
      <c r="BO240" s="260"/>
      <c r="BP240" s="260"/>
      <c r="BQ240" s="260"/>
      <c r="BR240" s="260"/>
      <c r="BS240" s="260"/>
      <c r="BT240" s="260"/>
      <c r="BU240" s="260"/>
      <c r="BV240" s="260"/>
      <c r="BW240" s="260"/>
      <c r="BX240" s="260"/>
      <c r="BY240" s="260"/>
      <c r="BZ240" s="260"/>
      <c r="CA240" s="260"/>
      <c r="CB240" s="260"/>
      <c r="CC240" s="260"/>
      <c r="CD240" s="260"/>
      <c r="CE240" s="260"/>
      <c r="CF240" s="260"/>
      <c r="CG240" s="260"/>
    </row>
    <row r="241" spans="20:85">
      <c r="T241" s="269"/>
      <c r="U241" s="269"/>
      <c r="V241" s="269"/>
      <c r="W241" s="269"/>
      <c r="X241" s="269"/>
      <c r="Y241" s="269"/>
      <c r="Z241" s="269"/>
      <c r="AA241" s="269"/>
      <c r="AB241" s="269"/>
      <c r="AC241" s="269"/>
      <c r="AD241" s="269"/>
      <c r="AE241" s="269"/>
      <c r="AF241" s="269"/>
      <c r="AG241" s="269"/>
      <c r="AH241" s="269"/>
      <c r="AI241" s="269"/>
      <c r="AJ241" s="269"/>
      <c r="AK241" s="269"/>
      <c r="AL241" s="269"/>
      <c r="AM241" s="269"/>
      <c r="BN241" s="260"/>
      <c r="BO241" s="260"/>
      <c r="BP241" s="260"/>
      <c r="BQ241" s="260"/>
      <c r="BR241" s="260"/>
      <c r="BS241" s="260"/>
      <c r="BT241" s="260"/>
      <c r="BU241" s="260"/>
      <c r="BV241" s="260"/>
      <c r="BW241" s="260"/>
      <c r="BX241" s="260"/>
      <c r="BY241" s="260"/>
      <c r="BZ241" s="260"/>
      <c r="CA241" s="260"/>
      <c r="CB241" s="260"/>
      <c r="CC241" s="260"/>
      <c r="CD241" s="260"/>
      <c r="CE241" s="260"/>
      <c r="CF241" s="260"/>
      <c r="CG241" s="260"/>
    </row>
    <row r="242" spans="20:85">
      <c r="T242" s="269"/>
      <c r="U242" s="269"/>
      <c r="V242" s="269"/>
      <c r="W242" s="269"/>
      <c r="X242" s="269"/>
      <c r="Y242" s="269"/>
      <c r="Z242" s="269"/>
      <c r="AA242" s="269"/>
      <c r="AB242" s="269"/>
      <c r="AC242" s="269"/>
      <c r="AD242" s="269"/>
      <c r="AE242" s="269"/>
      <c r="AF242" s="269"/>
      <c r="AG242" s="269"/>
      <c r="AH242" s="269"/>
      <c r="AI242" s="269"/>
      <c r="AJ242" s="269"/>
      <c r="AK242" s="269"/>
      <c r="AL242" s="269"/>
      <c r="AM242" s="269"/>
      <c r="BN242" s="260"/>
      <c r="BO242" s="260"/>
      <c r="BP242" s="260"/>
      <c r="BQ242" s="260"/>
      <c r="BR242" s="260"/>
      <c r="BS242" s="260"/>
      <c r="BT242" s="260"/>
      <c r="BU242" s="260"/>
      <c r="BV242" s="260"/>
      <c r="BW242" s="260"/>
      <c r="BX242" s="260"/>
      <c r="BY242" s="260"/>
      <c r="BZ242" s="260"/>
      <c r="CA242" s="260"/>
      <c r="CB242" s="260"/>
      <c r="CC242" s="260"/>
      <c r="CD242" s="260"/>
      <c r="CE242" s="260"/>
      <c r="CF242" s="260"/>
      <c r="CG242" s="260"/>
    </row>
    <row r="243" spans="20:85">
      <c r="T243" s="269"/>
      <c r="U243" s="269"/>
      <c r="V243" s="269"/>
      <c r="W243" s="269"/>
      <c r="X243" s="269"/>
      <c r="Y243" s="269"/>
      <c r="Z243" s="269"/>
      <c r="AA243" s="269"/>
      <c r="AB243" s="269"/>
      <c r="AC243" s="269"/>
      <c r="AD243" s="269"/>
      <c r="AE243" s="269"/>
      <c r="AF243" s="269"/>
      <c r="AG243" s="269"/>
      <c r="AH243" s="269"/>
      <c r="AI243" s="269"/>
      <c r="AJ243" s="269"/>
      <c r="AK243" s="269"/>
      <c r="AL243" s="269"/>
      <c r="AM243" s="269"/>
      <c r="BN243" s="260"/>
      <c r="BO243" s="260"/>
      <c r="BP243" s="260"/>
      <c r="BQ243" s="260"/>
      <c r="BR243" s="260"/>
      <c r="BS243" s="260"/>
      <c r="BT243" s="260"/>
      <c r="BU243" s="260"/>
      <c r="BV243" s="260"/>
      <c r="BW243" s="260"/>
      <c r="BX243" s="260"/>
      <c r="BY243" s="260"/>
      <c r="BZ243" s="260"/>
      <c r="CA243" s="260"/>
      <c r="CB243" s="260"/>
      <c r="CC243" s="260"/>
      <c r="CD243" s="260"/>
      <c r="CE243" s="260"/>
      <c r="CF243" s="260"/>
      <c r="CG243" s="260"/>
    </row>
    <row r="244" spans="20:85">
      <c r="T244" s="269"/>
      <c r="U244" s="269"/>
      <c r="V244" s="269"/>
      <c r="W244" s="269"/>
      <c r="X244" s="269"/>
      <c r="Y244" s="269"/>
      <c r="Z244" s="269"/>
      <c r="AA244" s="269"/>
      <c r="AB244" s="269"/>
      <c r="AC244" s="269"/>
      <c r="AD244" s="269"/>
      <c r="AE244" s="269"/>
      <c r="AF244" s="269"/>
      <c r="AG244" s="269"/>
      <c r="AH244" s="269"/>
      <c r="AI244" s="269"/>
      <c r="AJ244" s="269"/>
      <c r="AK244" s="269"/>
      <c r="AL244" s="269"/>
      <c r="AM244" s="269"/>
      <c r="BN244" s="260"/>
      <c r="BO244" s="260"/>
      <c r="BP244" s="260"/>
      <c r="BQ244" s="260"/>
      <c r="BR244" s="260"/>
      <c r="BS244" s="260"/>
      <c r="BT244" s="260"/>
      <c r="BU244" s="260"/>
      <c r="BV244" s="260"/>
      <c r="BW244" s="260"/>
      <c r="BX244" s="260"/>
      <c r="BY244" s="260"/>
      <c r="BZ244" s="260"/>
      <c r="CA244" s="260"/>
      <c r="CB244" s="260"/>
      <c r="CC244" s="260"/>
      <c r="CD244" s="260"/>
      <c r="CE244" s="260"/>
      <c r="CF244" s="260"/>
      <c r="CG244" s="260"/>
    </row>
    <row r="245" spans="20:85">
      <c r="T245" s="269"/>
      <c r="U245" s="269"/>
      <c r="V245" s="269"/>
      <c r="W245" s="269"/>
      <c r="X245" s="269"/>
      <c r="Y245" s="269"/>
      <c r="Z245" s="269"/>
      <c r="AA245" s="269"/>
      <c r="AB245" s="269"/>
      <c r="AC245" s="269"/>
      <c r="AD245" s="269"/>
      <c r="AE245" s="269"/>
      <c r="AF245" s="269"/>
      <c r="AG245" s="269"/>
      <c r="AH245" s="269"/>
      <c r="AI245" s="269"/>
      <c r="AJ245" s="269"/>
      <c r="AK245" s="269"/>
      <c r="AL245" s="269"/>
      <c r="AM245" s="269"/>
      <c r="BN245" s="260"/>
      <c r="BO245" s="260"/>
      <c r="BP245" s="260"/>
      <c r="BQ245" s="260"/>
      <c r="BR245" s="260"/>
      <c r="BS245" s="260"/>
      <c r="BT245" s="260"/>
      <c r="BU245" s="260"/>
      <c r="BV245" s="260"/>
      <c r="BW245" s="260"/>
      <c r="BX245" s="260"/>
      <c r="BY245" s="260"/>
      <c r="BZ245" s="260"/>
      <c r="CA245" s="260"/>
      <c r="CB245" s="260"/>
      <c r="CC245" s="260"/>
      <c r="CD245" s="260"/>
      <c r="CE245" s="260"/>
      <c r="CF245" s="260"/>
      <c r="CG245" s="260"/>
    </row>
    <row r="246" spans="20:85">
      <c r="T246" s="269"/>
      <c r="U246" s="269"/>
      <c r="V246" s="269"/>
      <c r="W246" s="269"/>
      <c r="X246" s="269"/>
      <c r="Y246" s="269"/>
      <c r="Z246" s="269"/>
      <c r="AA246" s="269"/>
      <c r="AB246" s="269"/>
      <c r="AC246" s="269"/>
      <c r="AD246" s="269"/>
      <c r="AE246" s="269"/>
      <c r="AF246" s="269"/>
      <c r="AG246" s="269"/>
      <c r="AH246" s="269"/>
      <c r="AI246" s="269"/>
      <c r="AJ246" s="269"/>
      <c r="AK246" s="269"/>
      <c r="AL246" s="269"/>
      <c r="AM246" s="269"/>
      <c r="BN246" s="260"/>
      <c r="BO246" s="260"/>
      <c r="BP246" s="260"/>
      <c r="BQ246" s="260"/>
      <c r="BR246" s="260"/>
      <c r="BS246" s="260"/>
      <c r="BT246" s="260"/>
      <c r="BU246" s="260"/>
      <c r="BV246" s="260"/>
      <c r="BW246" s="260"/>
      <c r="BX246" s="260"/>
      <c r="BY246" s="260"/>
      <c r="BZ246" s="260"/>
      <c r="CA246" s="260"/>
      <c r="CB246" s="260"/>
      <c r="CC246" s="260"/>
      <c r="CD246" s="260"/>
      <c r="CE246" s="260"/>
      <c r="CF246" s="260"/>
      <c r="CG246" s="260"/>
    </row>
    <row r="247" spans="20:85">
      <c r="T247" s="269"/>
      <c r="U247" s="269"/>
      <c r="V247" s="269"/>
      <c r="W247" s="269"/>
      <c r="X247" s="269"/>
      <c r="Y247" s="269"/>
      <c r="Z247" s="269"/>
      <c r="AA247" s="269"/>
      <c r="AB247" s="269"/>
      <c r="AC247" s="269"/>
      <c r="AD247" s="269"/>
      <c r="AE247" s="269"/>
      <c r="AF247" s="269"/>
      <c r="AG247" s="269"/>
      <c r="AH247" s="269"/>
      <c r="AI247" s="269"/>
      <c r="AJ247" s="269"/>
      <c r="AK247" s="269"/>
      <c r="AL247" s="269"/>
      <c r="AM247" s="269"/>
      <c r="BN247" s="260"/>
      <c r="BO247" s="260"/>
      <c r="BP247" s="260"/>
      <c r="BQ247" s="260"/>
      <c r="BR247" s="260"/>
      <c r="BS247" s="260"/>
      <c r="BT247" s="260"/>
      <c r="BU247" s="260"/>
      <c r="BV247" s="260"/>
      <c r="BW247" s="260"/>
      <c r="BX247" s="260"/>
      <c r="BY247" s="260"/>
      <c r="BZ247" s="260"/>
      <c r="CA247" s="260"/>
      <c r="CB247" s="260"/>
      <c r="CC247" s="260"/>
      <c r="CD247" s="260"/>
      <c r="CE247" s="260"/>
      <c r="CF247" s="260"/>
      <c r="CG247" s="260"/>
    </row>
    <row r="248" spans="20:85">
      <c r="T248" s="269"/>
      <c r="U248" s="269"/>
      <c r="V248" s="269"/>
      <c r="W248" s="269"/>
      <c r="X248" s="269"/>
      <c r="Y248" s="269"/>
      <c r="Z248" s="269"/>
      <c r="AA248" s="269"/>
      <c r="AB248" s="269"/>
      <c r="AC248" s="269"/>
      <c r="AD248" s="269"/>
      <c r="AE248" s="269"/>
      <c r="AF248" s="269"/>
      <c r="AG248" s="269"/>
      <c r="AH248" s="269"/>
      <c r="AI248" s="269"/>
      <c r="AJ248" s="269"/>
      <c r="AK248" s="269"/>
      <c r="AL248" s="269"/>
      <c r="AM248" s="269"/>
      <c r="BN248" s="260"/>
      <c r="BO248" s="260"/>
      <c r="BP248" s="260"/>
      <c r="BQ248" s="260"/>
      <c r="BR248" s="260"/>
      <c r="BS248" s="260"/>
      <c r="BT248" s="260"/>
      <c r="BU248" s="260"/>
      <c r="BV248" s="260"/>
      <c r="BW248" s="260"/>
      <c r="BX248" s="260"/>
      <c r="BY248" s="260"/>
      <c r="BZ248" s="260"/>
      <c r="CA248" s="260"/>
      <c r="CB248" s="260"/>
      <c r="CC248" s="260"/>
      <c r="CD248" s="260"/>
      <c r="CE248" s="260"/>
      <c r="CF248" s="260"/>
      <c r="CG248" s="260"/>
    </row>
    <row r="249" spans="20:85">
      <c r="T249" s="269"/>
      <c r="U249" s="269"/>
      <c r="V249" s="269"/>
      <c r="W249" s="269"/>
      <c r="X249" s="269"/>
      <c r="Y249" s="269"/>
      <c r="Z249" s="269"/>
      <c r="AA249" s="269"/>
      <c r="AB249" s="269"/>
      <c r="AC249" s="269"/>
      <c r="AD249" s="269"/>
      <c r="AE249" s="269"/>
      <c r="AF249" s="269"/>
      <c r="AG249" s="269"/>
      <c r="AH249" s="269"/>
      <c r="AI249" s="269"/>
      <c r="AJ249" s="269"/>
      <c r="AK249" s="269"/>
      <c r="AL249" s="269"/>
      <c r="AM249" s="269"/>
      <c r="BN249" s="260"/>
      <c r="BO249" s="260"/>
      <c r="BP249" s="260"/>
      <c r="BQ249" s="260"/>
      <c r="BR249" s="260"/>
      <c r="BS249" s="260"/>
      <c r="BT249" s="260"/>
      <c r="BU249" s="260"/>
      <c r="BV249" s="260"/>
      <c r="BW249" s="260"/>
      <c r="BX249" s="260"/>
      <c r="BY249" s="260"/>
      <c r="BZ249" s="260"/>
      <c r="CA249" s="260"/>
      <c r="CB249" s="260"/>
      <c r="CC249" s="260"/>
      <c r="CD249" s="260"/>
      <c r="CE249" s="260"/>
      <c r="CF249" s="260"/>
      <c r="CG249" s="260"/>
    </row>
    <row r="250" spans="20:85">
      <c r="T250" s="269"/>
      <c r="U250" s="269"/>
      <c r="V250" s="269"/>
      <c r="W250" s="269"/>
      <c r="X250" s="269"/>
      <c r="Y250" s="269"/>
      <c r="Z250" s="269"/>
      <c r="AA250" s="269"/>
      <c r="AB250" s="269"/>
      <c r="AC250" s="269"/>
      <c r="AD250" s="269"/>
      <c r="AE250" s="269"/>
      <c r="AF250" s="269"/>
      <c r="AG250" s="269"/>
      <c r="AH250" s="269"/>
      <c r="AI250" s="269"/>
      <c r="AJ250" s="269"/>
      <c r="AK250" s="269"/>
      <c r="AL250" s="269"/>
      <c r="AM250" s="269"/>
      <c r="BN250" s="260"/>
      <c r="BO250" s="260"/>
      <c r="BP250" s="260"/>
      <c r="BQ250" s="260"/>
      <c r="BR250" s="260"/>
      <c r="BS250" s="260"/>
      <c r="BT250" s="260"/>
      <c r="BU250" s="260"/>
      <c r="BV250" s="260"/>
      <c r="BW250" s="260"/>
      <c r="BX250" s="260"/>
      <c r="BY250" s="260"/>
      <c r="BZ250" s="260"/>
      <c r="CA250" s="260"/>
      <c r="CB250" s="260"/>
      <c r="CC250" s="260"/>
      <c r="CD250" s="260"/>
      <c r="CE250" s="260"/>
      <c r="CF250" s="260"/>
      <c r="CG250" s="260"/>
    </row>
    <row r="251" spans="20:85">
      <c r="T251" s="269"/>
      <c r="U251" s="269"/>
      <c r="V251" s="269"/>
      <c r="W251" s="269"/>
      <c r="X251" s="269"/>
      <c r="Y251" s="269"/>
      <c r="Z251" s="269"/>
      <c r="AA251" s="269"/>
      <c r="AB251" s="269"/>
      <c r="AC251" s="269"/>
      <c r="AD251" s="269"/>
      <c r="AE251" s="269"/>
      <c r="AF251" s="269"/>
      <c r="AG251" s="269"/>
      <c r="AH251" s="269"/>
      <c r="AI251" s="269"/>
      <c r="AJ251" s="269"/>
      <c r="AK251" s="269"/>
      <c r="AL251" s="269"/>
      <c r="AM251" s="269"/>
      <c r="BN251" s="260"/>
      <c r="BO251" s="260"/>
      <c r="BP251" s="260"/>
      <c r="BQ251" s="260"/>
      <c r="BR251" s="260"/>
      <c r="BS251" s="260"/>
      <c r="BT251" s="260"/>
      <c r="BU251" s="260"/>
      <c r="BV251" s="260"/>
      <c r="BW251" s="260"/>
      <c r="BX251" s="260"/>
      <c r="BY251" s="260"/>
      <c r="BZ251" s="260"/>
      <c r="CA251" s="260"/>
      <c r="CB251" s="260"/>
      <c r="CC251" s="260"/>
      <c r="CD251" s="260"/>
      <c r="CE251" s="260"/>
      <c r="CF251" s="260"/>
      <c r="CG251" s="260"/>
    </row>
    <row r="252" spans="20:85">
      <c r="T252" s="269"/>
      <c r="U252" s="269"/>
      <c r="V252" s="269"/>
      <c r="W252" s="269"/>
      <c r="X252" s="269"/>
      <c r="Y252" s="269"/>
      <c r="Z252" s="269"/>
      <c r="AA252" s="269"/>
      <c r="AB252" s="269"/>
      <c r="AC252" s="269"/>
      <c r="AD252" s="269"/>
      <c r="AE252" s="269"/>
      <c r="AF252" s="269"/>
      <c r="AG252" s="269"/>
      <c r="AH252" s="269"/>
      <c r="AI252" s="269"/>
      <c r="AJ252" s="269"/>
      <c r="AK252" s="269"/>
      <c r="AL252" s="269"/>
      <c r="AM252" s="269"/>
      <c r="BN252" s="260"/>
      <c r="BO252" s="260"/>
      <c r="BP252" s="260"/>
      <c r="BQ252" s="260"/>
      <c r="BR252" s="260"/>
      <c r="BS252" s="260"/>
      <c r="BT252" s="260"/>
      <c r="BU252" s="260"/>
      <c r="BV252" s="260"/>
      <c r="BW252" s="260"/>
      <c r="BX252" s="260"/>
      <c r="BY252" s="260"/>
      <c r="BZ252" s="260"/>
      <c r="CA252" s="260"/>
      <c r="CB252" s="260"/>
      <c r="CC252" s="260"/>
      <c r="CD252" s="260"/>
      <c r="CE252" s="260"/>
      <c r="CF252" s="260"/>
      <c r="CG252" s="260"/>
    </row>
    <row r="253" spans="20:85">
      <c r="T253" s="269"/>
      <c r="U253" s="269"/>
      <c r="V253" s="269"/>
      <c r="W253" s="269"/>
      <c r="X253" s="269"/>
      <c r="Y253" s="269"/>
      <c r="Z253" s="269"/>
      <c r="AA253" s="269"/>
      <c r="AB253" s="269"/>
      <c r="AC253" s="269"/>
      <c r="AD253" s="269"/>
      <c r="AE253" s="269"/>
      <c r="AF253" s="269"/>
      <c r="AG253" s="269"/>
      <c r="AH253" s="269"/>
      <c r="AI253" s="269"/>
      <c r="AJ253" s="269"/>
      <c r="AK253" s="269"/>
      <c r="AL253" s="269"/>
      <c r="AM253" s="269"/>
      <c r="BN253" s="260"/>
      <c r="BO253" s="260"/>
      <c r="BP253" s="260"/>
      <c r="BQ253" s="260"/>
      <c r="BR253" s="260"/>
      <c r="BS253" s="260"/>
      <c r="BT253" s="260"/>
      <c r="BU253" s="260"/>
      <c r="BV253" s="260"/>
      <c r="BW253" s="260"/>
      <c r="BX253" s="260"/>
      <c r="BY253" s="260"/>
      <c r="BZ253" s="260"/>
      <c r="CA253" s="260"/>
      <c r="CB253" s="260"/>
      <c r="CC253" s="260"/>
      <c r="CD253" s="260"/>
      <c r="CE253" s="260"/>
      <c r="CF253" s="260"/>
      <c r="CG253" s="260"/>
    </row>
    <row r="254" spans="20:85">
      <c r="T254" s="269"/>
      <c r="U254" s="269"/>
      <c r="V254" s="269"/>
      <c r="W254" s="269"/>
      <c r="X254" s="269"/>
      <c r="Y254" s="269"/>
      <c r="Z254" s="269"/>
      <c r="AA254" s="269"/>
      <c r="AB254" s="269"/>
      <c r="AC254" s="269"/>
      <c r="AD254" s="269"/>
      <c r="AE254" s="269"/>
      <c r="AF254" s="269"/>
      <c r="AG254" s="269"/>
      <c r="AH254" s="269"/>
      <c r="AI254" s="269"/>
      <c r="AJ254" s="269"/>
      <c r="AK254" s="269"/>
      <c r="AL254" s="269"/>
      <c r="AM254" s="269"/>
      <c r="BN254" s="260"/>
      <c r="BO254" s="260"/>
      <c r="BP254" s="260"/>
      <c r="BQ254" s="260"/>
      <c r="BR254" s="260"/>
      <c r="BS254" s="260"/>
      <c r="BT254" s="260"/>
      <c r="BU254" s="260"/>
      <c r="BV254" s="260"/>
      <c r="BW254" s="260"/>
      <c r="BX254" s="260"/>
      <c r="BY254" s="260"/>
      <c r="BZ254" s="260"/>
      <c r="CA254" s="260"/>
      <c r="CB254" s="260"/>
      <c r="CC254" s="260"/>
      <c r="CD254" s="260"/>
      <c r="CE254" s="260"/>
      <c r="CF254" s="260"/>
      <c r="CG254" s="260"/>
    </row>
    <row r="255" spans="20:85">
      <c r="T255" s="269"/>
      <c r="U255" s="269"/>
      <c r="V255" s="269"/>
      <c r="W255" s="269"/>
      <c r="X255" s="269"/>
      <c r="Y255" s="269"/>
      <c r="Z255" s="269"/>
      <c r="AA255" s="269"/>
      <c r="AB255" s="269"/>
      <c r="AC255" s="269"/>
      <c r="AD255" s="269"/>
      <c r="AE255" s="269"/>
      <c r="AF255" s="269"/>
      <c r="AG255" s="269"/>
      <c r="AH255" s="269"/>
      <c r="AI255" s="269"/>
      <c r="AJ255" s="269"/>
      <c r="AK255" s="269"/>
      <c r="AL255" s="269"/>
      <c r="AM255" s="269"/>
      <c r="BN255" s="260"/>
      <c r="BO255" s="260"/>
      <c r="BP255" s="260"/>
      <c r="BQ255" s="260"/>
      <c r="BR255" s="260"/>
      <c r="BS255" s="260"/>
      <c r="BT255" s="260"/>
      <c r="BU255" s="260"/>
      <c r="BV255" s="260"/>
      <c r="BW255" s="260"/>
      <c r="BX255" s="260"/>
      <c r="BY255" s="260"/>
      <c r="BZ255" s="260"/>
      <c r="CA255" s="260"/>
      <c r="CB255" s="260"/>
      <c r="CC255" s="260"/>
      <c r="CD255" s="260"/>
      <c r="CE255" s="260"/>
      <c r="CF255" s="260"/>
      <c r="CG255" s="260"/>
    </row>
    <row r="256" spans="20:85">
      <c r="T256" s="269"/>
      <c r="U256" s="269"/>
      <c r="V256" s="269"/>
      <c r="W256" s="269"/>
      <c r="X256" s="269"/>
      <c r="Y256" s="269"/>
      <c r="Z256" s="269"/>
      <c r="AA256" s="269"/>
      <c r="AB256" s="269"/>
      <c r="AC256" s="269"/>
      <c r="AD256" s="269"/>
      <c r="AE256" s="269"/>
      <c r="AF256" s="269"/>
      <c r="AG256" s="269"/>
      <c r="AH256" s="269"/>
      <c r="AI256" s="269"/>
      <c r="AJ256" s="269"/>
      <c r="AK256" s="269"/>
      <c r="AL256" s="269"/>
      <c r="AM256" s="269"/>
      <c r="BN256" s="260"/>
      <c r="BO256" s="260"/>
      <c r="BP256" s="260"/>
      <c r="BQ256" s="260"/>
      <c r="BR256" s="260"/>
      <c r="BS256" s="260"/>
      <c r="BT256" s="260"/>
      <c r="BU256" s="260"/>
      <c r="BV256" s="260"/>
      <c r="BW256" s="260"/>
      <c r="BX256" s="260"/>
      <c r="BY256" s="260"/>
      <c r="BZ256" s="260"/>
      <c r="CA256" s="260"/>
      <c r="CB256" s="260"/>
      <c r="CC256" s="260"/>
      <c r="CD256" s="260"/>
      <c r="CE256" s="260"/>
      <c r="CF256" s="260"/>
      <c r="CG256" s="260"/>
    </row>
    <row r="257" spans="20:85">
      <c r="T257" s="269"/>
      <c r="U257" s="269"/>
      <c r="V257" s="269"/>
      <c r="W257" s="269"/>
      <c r="X257" s="269"/>
      <c r="Y257" s="269"/>
      <c r="Z257" s="269"/>
      <c r="AA257" s="269"/>
      <c r="AB257" s="269"/>
      <c r="AC257" s="269"/>
      <c r="AD257" s="269"/>
      <c r="AE257" s="269"/>
      <c r="AF257" s="269"/>
      <c r="AG257" s="269"/>
      <c r="AH257" s="269"/>
      <c r="AI257" s="269"/>
      <c r="AJ257" s="269"/>
      <c r="AK257" s="269"/>
      <c r="AL257" s="269"/>
      <c r="AM257" s="269"/>
      <c r="BN257" s="260"/>
      <c r="BO257" s="260"/>
      <c r="BP257" s="260"/>
      <c r="BQ257" s="260"/>
      <c r="BR257" s="260"/>
      <c r="BS257" s="260"/>
      <c r="BT257" s="260"/>
      <c r="BU257" s="260"/>
      <c r="BV257" s="260"/>
      <c r="BW257" s="260"/>
      <c r="BX257" s="260"/>
      <c r="BY257" s="260"/>
      <c r="BZ257" s="260"/>
      <c r="CA257" s="260"/>
      <c r="CB257" s="260"/>
      <c r="CC257" s="260"/>
      <c r="CD257" s="260"/>
      <c r="CE257" s="260"/>
      <c r="CF257" s="260"/>
      <c r="CG257" s="260"/>
    </row>
    <row r="258" spans="20:85">
      <c r="T258" s="269"/>
      <c r="U258" s="269"/>
      <c r="V258" s="269"/>
      <c r="W258" s="269"/>
      <c r="X258" s="269"/>
      <c r="Y258" s="269"/>
      <c r="Z258" s="269"/>
      <c r="AA258" s="269"/>
      <c r="AB258" s="269"/>
      <c r="AC258" s="269"/>
      <c r="AD258" s="269"/>
      <c r="AE258" s="269"/>
      <c r="AF258" s="269"/>
      <c r="AG258" s="269"/>
      <c r="AH258" s="269"/>
      <c r="AI258" s="269"/>
      <c r="AJ258" s="269"/>
      <c r="AK258" s="269"/>
      <c r="AL258" s="269"/>
      <c r="AM258" s="269"/>
      <c r="BN258" s="260"/>
      <c r="BO258" s="260"/>
      <c r="BP258" s="260"/>
      <c r="BQ258" s="260"/>
      <c r="BR258" s="260"/>
      <c r="BS258" s="260"/>
      <c r="BT258" s="260"/>
      <c r="BU258" s="260"/>
      <c r="BV258" s="260"/>
      <c r="BW258" s="260"/>
      <c r="BX258" s="260"/>
      <c r="BY258" s="260"/>
      <c r="BZ258" s="260"/>
      <c r="CA258" s="260"/>
      <c r="CB258" s="260"/>
      <c r="CC258" s="260"/>
      <c r="CD258" s="260"/>
      <c r="CE258" s="260"/>
      <c r="CF258" s="260"/>
      <c r="CG258" s="260"/>
    </row>
    <row r="259" spans="20:85">
      <c r="T259" s="269"/>
      <c r="U259" s="269"/>
      <c r="V259" s="269"/>
      <c r="W259" s="269"/>
      <c r="X259" s="269"/>
      <c r="Y259" s="269"/>
      <c r="Z259" s="269"/>
      <c r="AA259" s="269"/>
      <c r="AB259" s="269"/>
      <c r="AC259" s="269"/>
      <c r="AD259" s="269"/>
      <c r="AE259" s="269"/>
      <c r="AF259" s="269"/>
      <c r="AG259" s="269"/>
      <c r="AH259" s="269"/>
      <c r="AI259" s="269"/>
      <c r="AJ259" s="269"/>
      <c r="AK259" s="269"/>
      <c r="AL259" s="269"/>
      <c r="AM259" s="269"/>
      <c r="BN259" s="260"/>
      <c r="BO259" s="260"/>
      <c r="BP259" s="260"/>
      <c r="BQ259" s="260"/>
      <c r="BR259" s="260"/>
      <c r="BS259" s="260"/>
      <c r="BT259" s="260"/>
      <c r="BU259" s="260"/>
      <c r="BV259" s="260"/>
      <c r="BW259" s="260"/>
      <c r="BX259" s="260"/>
      <c r="BY259" s="260"/>
      <c r="BZ259" s="260"/>
      <c r="CA259" s="260"/>
      <c r="CB259" s="260"/>
      <c r="CC259" s="260"/>
      <c r="CD259" s="260"/>
      <c r="CE259" s="260"/>
      <c r="CF259" s="260"/>
      <c r="CG259" s="260"/>
    </row>
  </sheetData>
  <mergeCells count="24">
    <mergeCell ref="H139:J139"/>
    <mergeCell ref="K139:L139"/>
    <mergeCell ref="T139:V139"/>
    <mergeCell ref="W139:X139"/>
    <mergeCell ref="AF139:AH139"/>
    <mergeCell ref="G176:I176"/>
    <mergeCell ref="J176:K176"/>
    <mergeCell ref="T176:V176"/>
    <mergeCell ref="W176:X176"/>
    <mergeCell ref="AG176:AI176"/>
    <mergeCell ref="AJ176:AK176"/>
    <mergeCell ref="AT176:AV176"/>
    <mergeCell ref="AW176:AY176"/>
    <mergeCell ref="BG176:BI176"/>
    <mergeCell ref="M124:N124"/>
    <mergeCell ref="T124:U124"/>
    <mergeCell ref="AA124:AB124"/>
    <mergeCell ref="AH124:AI124"/>
    <mergeCell ref="AI139:AJ139"/>
    <mergeCell ref="BJ176:BL176"/>
    <mergeCell ref="AR139:AT139"/>
    <mergeCell ref="AU139:AV139"/>
    <mergeCell ref="BD139:BF139"/>
    <mergeCell ref="BG139:BH139"/>
  </mergeCells>
  <dataValidations count="4">
    <dataValidation type="list" allowBlank="1" showInputMessage="1" showErrorMessage="1" sqref="R30 K30 D30 Y30 AF30" xr:uid="{8C1702BE-5C87-47F1-B084-2983C7377E4F}">
      <formula1>"Diesel, Electric, Hybrid, Petrol"</formula1>
    </dataValidation>
    <dataValidation type="list" allowBlank="1" showInputMessage="1" showErrorMessage="1" sqref="Z25:Z30 S25:S30 L25:L30 AG25:AG30 E25:E30 S38:S45 Z38:Z45 E38:E45 L38:L45 AG38:AG45" xr:uid="{8CEF7FA7-5698-40EC-A2A5-060BD4B7C8F9}">
      <formula1>"Miles travelled, Kilometres travelled, Litres of fuel,"</formula1>
    </dataValidation>
    <dataValidation type="list" allowBlank="1" showInputMessage="1" showErrorMessage="1" sqref="G53:G79 AI53:AI79 N53:N79 U53:U79 AB53:AB79 G90:G116 AI90:AI116 N90:N116 U90:U116 AB90:AB116 E178 R178 AE178 AR178:AR179 BE178" xr:uid="{89151052-CDDE-4531-B42B-C4AFDB1C62DC}">
      <formula1>"Yes, No"</formula1>
    </dataValidation>
    <dataValidation type="list" allowBlank="1" showInputMessage="1" showErrorMessage="1" sqref="D25:D29 K25:K29 R25:R29 Y25:Y29 AF25:AF29" xr:uid="{9DDF0DFC-CC9C-4A98-86B8-720BB369C951}">
      <formula1>"Diesel, Electric, Hybrid, Petrol, Unspecified"</formula1>
    </dataValidation>
  </dataValidations>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M178:M204" evalError="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D3A5D-67CB-4350-9E22-12F9D30EA22C}">
  <sheetPr>
    <tabColor theme="4" tint="0.39997558519241921"/>
    <pageSetUpPr fitToPage="1"/>
  </sheetPr>
  <dimension ref="A1:AA52"/>
  <sheetViews>
    <sheetView topLeftCell="A4" zoomScale="80" zoomScaleNormal="80" workbookViewId="0">
      <selection activeCell="C11" sqref="C11:D11"/>
    </sheetView>
    <sheetView workbookViewId="1"/>
  </sheetViews>
  <sheetFormatPr defaultColWidth="10.140625" defaultRowHeight="12.75"/>
  <cols>
    <col min="1" max="1" width="5.85546875" style="280" customWidth="1"/>
    <col min="2" max="2" width="96.28515625" style="281" bestFit="1" customWidth="1"/>
    <col min="3" max="3" width="50.140625" style="281" customWidth="1"/>
    <col min="4" max="4" width="53" style="280" customWidth="1"/>
    <col min="5" max="5" width="29.42578125" style="280" customWidth="1"/>
    <col min="6" max="6" width="24.140625" style="280" customWidth="1"/>
    <col min="7" max="11" width="14.140625" style="280" customWidth="1"/>
    <col min="12" max="16384" width="10.140625" style="280"/>
  </cols>
  <sheetData>
    <row r="1" spans="1:13" s="279" customFormat="1" ht="23.25">
      <c r="A1" s="56" t="str">
        <f>'1.1 Cover'!A1</f>
        <v>Regulatory Reporting Pack</v>
      </c>
      <c r="B1" s="46"/>
    </row>
    <row r="2" spans="1:13" s="279" customFormat="1" ht="23.25">
      <c r="A2" s="56" t="str">
        <f>'1.1 Cover'!A2</f>
        <v>Price base - 2018/19</v>
      </c>
      <c r="B2" s="46"/>
    </row>
    <row r="3" spans="1:13" s="279" customFormat="1" ht="23.25">
      <c r="A3" s="56" t="str">
        <f>'1.1 Cover'!A3</f>
        <v>Regulatory Year: April 2024 - March 2025</v>
      </c>
      <c r="B3" s="46"/>
    </row>
    <row r="4" spans="1:13" s="279" customFormat="1" ht="23.25">
      <c r="A4" s="56" t="s">
        <v>178</v>
      </c>
      <c r="B4" s="46"/>
    </row>
    <row r="5" spans="1:13" s="178" customFormat="1">
      <c r="B5" s="278"/>
      <c r="C5" s="278"/>
    </row>
    <row r="6" spans="1:13" s="178" customFormat="1" ht="13.5" customHeight="1">
      <c r="B6" s="278"/>
      <c r="C6" s="278"/>
      <c r="G6" s="1672"/>
      <c r="H6" s="1671"/>
      <c r="I6" s="1671" t="s">
        <v>3040</v>
      </c>
      <c r="J6" s="1673"/>
      <c r="K6" s="1674" t="s">
        <v>3041</v>
      </c>
    </row>
    <row r="7" spans="1:13" s="178" customFormat="1" ht="15">
      <c r="B7" s="1211"/>
      <c r="C7" s="1211" t="s">
        <v>3042</v>
      </c>
      <c r="D7" s="1212" t="s">
        <v>3043</v>
      </c>
      <c r="E7" s="1212" t="s">
        <v>3044</v>
      </c>
      <c r="F7" s="1213" t="s">
        <v>2385</v>
      </c>
      <c r="G7" s="52">
        <v>2022</v>
      </c>
      <c r="H7" s="51">
        <v>2023</v>
      </c>
      <c r="I7" s="51">
        <v>2024</v>
      </c>
      <c r="J7" s="51">
        <v>2025</v>
      </c>
      <c r="K7" s="50">
        <v>2026</v>
      </c>
    </row>
    <row r="8" spans="1:13" s="178" customFormat="1" ht="25.5">
      <c r="B8" s="1486" t="s">
        <v>3045</v>
      </c>
      <c r="C8" s="1214" t="s">
        <v>3046</v>
      </c>
      <c r="D8" s="1210" t="s">
        <v>3047</v>
      </c>
      <c r="E8" s="1210" t="s">
        <v>274</v>
      </c>
      <c r="F8" s="1210" t="s">
        <v>1581</v>
      </c>
      <c r="G8" s="1215"/>
      <c r="H8" s="1215"/>
      <c r="I8" s="1216"/>
      <c r="J8" s="1216"/>
      <c r="K8" s="1216"/>
    </row>
    <row r="9" spans="1:13" s="178" customFormat="1">
      <c r="B9" s="644"/>
      <c r="C9" s="1801" t="s">
        <v>3048</v>
      </c>
      <c r="D9" s="1802"/>
      <c r="E9" s="1210" t="s">
        <v>274</v>
      </c>
      <c r="F9" s="1210" t="s">
        <v>1581</v>
      </c>
      <c r="G9" s="1217">
        <f>G8*0.14</f>
        <v>0</v>
      </c>
      <c r="H9" s="1217">
        <f>H8*0.14</f>
        <v>0</v>
      </c>
      <c r="I9" s="1217">
        <f>I8*0.14</f>
        <v>0</v>
      </c>
      <c r="J9" s="1217">
        <f>J8*0.14</f>
        <v>0</v>
      </c>
      <c r="K9" s="1217">
        <f t="shared" ref="K9" si="0">K8*0.14</f>
        <v>0</v>
      </c>
      <c r="M9" s="639"/>
    </row>
    <row r="10" spans="1:13" s="178" customFormat="1" ht="25.5">
      <c r="B10" s="644"/>
      <c r="C10" s="1214" t="s">
        <v>3049</v>
      </c>
      <c r="D10" s="1210" t="s">
        <v>3050</v>
      </c>
      <c r="E10" s="1218" t="s">
        <v>274</v>
      </c>
      <c r="F10" s="1210" t="s">
        <v>1581</v>
      </c>
      <c r="G10" s="1215"/>
      <c r="H10" s="1215"/>
      <c r="I10" s="1216"/>
      <c r="J10" s="1216"/>
      <c r="K10" s="1216"/>
      <c r="M10" s="639"/>
    </row>
    <row r="11" spans="1:13" s="178" customFormat="1">
      <c r="B11" s="644"/>
      <c r="C11" s="1801" t="s">
        <v>3051</v>
      </c>
      <c r="D11" s="1802"/>
      <c r="E11" s="1218" t="s">
        <v>274</v>
      </c>
      <c r="F11" s="1210" t="s">
        <v>1581</v>
      </c>
      <c r="G11" s="1217">
        <f>G10*0.14</f>
        <v>0</v>
      </c>
      <c r="H11" s="1217">
        <f>H10*0.14</f>
        <v>0</v>
      </c>
      <c r="I11" s="1217">
        <f>I10*0.14</f>
        <v>0</v>
      </c>
      <c r="J11" s="1217">
        <f t="shared" ref="J11:K11" si="1">J10*0.14</f>
        <v>0</v>
      </c>
      <c r="K11" s="1217">
        <f t="shared" si="1"/>
        <v>0</v>
      </c>
      <c r="M11" s="639"/>
    </row>
    <row r="12" spans="1:13" s="178" customFormat="1">
      <c r="B12" s="644"/>
      <c r="C12" s="1219" t="s">
        <v>3052</v>
      </c>
      <c r="D12" s="1210" t="s">
        <v>3053</v>
      </c>
      <c r="E12" s="1218" t="s">
        <v>274</v>
      </c>
      <c r="F12" s="1210" t="s">
        <v>1581</v>
      </c>
      <c r="G12" s="1215"/>
      <c r="H12" s="1215"/>
      <c r="I12" s="1215"/>
      <c r="M12" s="639"/>
    </row>
    <row r="13" spans="1:13" s="244" customFormat="1">
      <c r="B13" s="897"/>
      <c r="C13" s="1220" t="s">
        <v>3052</v>
      </c>
      <c r="D13" s="1171" t="s">
        <v>3053</v>
      </c>
      <c r="E13" s="1221" t="s">
        <v>298</v>
      </c>
      <c r="F13" s="1171" t="s">
        <v>1581</v>
      </c>
      <c r="G13" s="1222"/>
      <c r="H13" s="1222"/>
      <c r="I13" s="1222"/>
      <c r="J13" s="1222"/>
      <c r="K13" s="1222"/>
      <c r="M13" s="896"/>
    </row>
    <row r="14" spans="1:13" s="178" customFormat="1">
      <c r="B14" s="644"/>
      <c r="C14" s="1214" t="s">
        <v>3054</v>
      </c>
      <c r="D14" s="1210" t="s">
        <v>3053</v>
      </c>
      <c r="E14" s="1218" t="s">
        <v>274</v>
      </c>
      <c r="F14" s="1210" t="s">
        <v>1581</v>
      </c>
      <c r="G14" s="1215"/>
      <c r="H14" s="1215"/>
      <c r="I14" s="1215"/>
      <c r="M14" s="639"/>
    </row>
    <row r="15" spans="1:13" s="178" customFormat="1">
      <c r="B15" s="644"/>
      <c r="C15" s="1225" t="s">
        <v>3055</v>
      </c>
      <c r="D15" s="1800"/>
      <c r="E15" s="1218" t="s">
        <v>274</v>
      </c>
      <c r="F15" s="1210" t="s">
        <v>1581</v>
      </c>
      <c r="G15" s="1217">
        <f>SUM(G12:G14)</f>
        <v>0</v>
      </c>
      <c r="H15" s="1217">
        <f>SUM(H12:H14)</f>
        <v>0</v>
      </c>
      <c r="I15" s="1217">
        <f>SUM(I12:I14)</f>
        <v>0</v>
      </c>
      <c r="J15" s="1217">
        <f t="shared" ref="J15:K15" si="2">SUM(J12:J14)</f>
        <v>0</v>
      </c>
      <c r="K15" s="1217">
        <f t="shared" si="2"/>
        <v>0</v>
      </c>
      <c r="M15" s="639"/>
    </row>
    <row r="16" spans="1:13" s="178" customFormat="1">
      <c r="B16" s="644"/>
      <c r="C16" s="1214" t="s">
        <v>3056</v>
      </c>
      <c r="D16" s="1210" t="s">
        <v>3057</v>
      </c>
      <c r="E16" s="1218" t="s">
        <v>298</v>
      </c>
      <c r="F16" s="1210" t="s">
        <v>1581</v>
      </c>
      <c r="G16" s="1216"/>
      <c r="H16" s="1216"/>
      <c r="I16" s="1216"/>
      <c r="J16" s="1216"/>
      <c r="K16" s="1216"/>
      <c r="M16" s="639"/>
    </row>
    <row r="17" spans="2:14" s="178" customFormat="1">
      <c r="B17" s="644"/>
      <c r="C17" s="1801" t="s">
        <v>3058</v>
      </c>
      <c r="D17" s="1802"/>
      <c r="E17" s="1210" t="s">
        <v>298</v>
      </c>
      <c r="F17" s="1210" t="s">
        <v>1581</v>
      </c>
      <c r="G17" s="1217">
        <f>G16*0.14</f>
        <v>0</v>
      </c>
      <c r="H17" s="1217">
        <f>H16*0.14</f>
        <v>0</v>
      </c>
      <c r="I17" s="1217">
        <f>I16*0.14</f>
        <v>0</v>
      </c>
      <c r="J17" s="1217">
        <f t="shared" ref="J17:K17" si="3">J16*0.14</f>
        <v>0</v>
      </c>
      <c r="K17" s="1217">
        <f t="shared" si="3"/>
        <v>0</v>
      </c>
      <c r="M17" s="639"/>
    </row>
    <row r="18" spans="2:14" s="178" customFormat="1" ht="25.5">
      <c r="B18" s="644"/>
      <c r="C18" s="1214" t="s">
        <v>3059</v>
      </c>
      <c r="D18" s="1210" t="s">
        <v>3060</v>
      </c>
      <c r="E18" s="1218"/>
      <c r="F18" s="1210" t="s">
        <v>1581</v>
      </c>
      <c r="G18" s="1216"/>
      <c r="H18" s="1216"/>
      <c r="I18" s="1216"/>
      <c r="J18" s="1216"/>
      <c r="K18" s="1216"/>
      <c r="M18" s="639"/>
    </row>
    <row r="19" spans="2:14" s="178" customFormat="1">
      <c r="B19" s="898"/>
      <c r="C19" s="1223" t="s">
        <v>3061</v>
      </c>
      <c r="D19" s="1218"/>
      <c r="E19" s="1218"/>
      <c r="F19" s="1210" t="s">
        <v>1581</v>
      </c>
      <c r="G19" s="1217">
        <f>(G9+G11+G15+G17+G18)</f>
        <v>0</v>
      </c>
      <c r="H19" s="1217">
        <f>(H9+H11+H15+H17+H18)</f>
        <v>0</v>
      </c>
      <c r="I19" s="1217">
        <f>(I9+I11+I15+I17+I18)</f>
        <v>0</v>
      </c>
      <c r="J19" s="1217">
        <f>(J9+J11+J15+J17+J18)</f>
        <v>0</v>
      </c>
      <c r="M19" s="639"/>
    </row>
    <row r="20" spans="2:14" s="178" customFormat="1">
      <c r="M20" s="639"/>
    </row>
    <row r="21" spans="2:14" s="178" customFormat="1">
      <c r="M21" s="639"/>
    </row>
    <row r="22" spans="2:14" s="178" customFormat="1" ht="13.5" customHeight="1">
      <c r="G22" s="1672"/>
      <c r="H22" s="1671"/>
      <c r="I22" s="1671" t="s">
        <v>3040</v>
      </c>
      <c r="J22" s="1673"/>
      <c r="K22" s="1674" t="s">
        <v>3041</v>
      </c>
      <c r="M22" s="639"/>
    </row>
    <row r="23" spans="2:14" s="178" customFormat="1" ht="15">
      <c r="B23" s="1487" t="s">
        <v>3062</v>
      </c>
      <c r="C23" s="1487" t="s">
        <v>3043</v>
      </c>
      <c r="D23" s="1487" t="s">
        <v>3044</v>
      </c>
      <c r="E23" s="1487" t="s">
        <v>2385</v>
      </c>
      <c r="G23" s="52">
        <v>2022</v>
      </c>
      <c r="H23" s="51">
        <v>2023</v>
      </c>
      <c r="I23" s="51">
        <v>2024</v>
      </c>
      <c r="J23" s="51">
        <v>2025</v>
      </c>
      <c r="K23" s="50">
        <v>2026</v>
      </c>
      <c r="N23" s="639"/>
    </row>
    <row r="24" spans="2:14" s="178" customFormat="1">
      <c r="B24" s="1214" t="s">
        <v>3063</v>
      </c>
      <c r="C24" s="1210" t="s">
        <v>3064</v>
      </c>
      <c r="D24" s="1218" t="s">
        <v>274</v>
      </c>
      <c r="E24" s="1210" t="s">
        <v>1581</v>
      </c>
      <c r="G24" s="1215"/>
      <c r="H24" s="1215"/>
      <c r="I24" s="1215"/>
      <c r="J24" s="1215"/>
      <c r="K24" s="1215"/>
      <c r="N24" s="639"/>
    </row>
    <row r="25" spans="2:14" s="178" customFormat="1">
      <c r="B25" s="1214" t="s">
        <v>3065</v>
      </c>
      <c r="C25" s="1210" t="s">
        <v>3064</v>
      </c>
      <c r="D25" s="1218" t="s">
        <v>274</v>
      </c>
      <c r="E25" s="1210" t="s">
        <v>1581</v>
      </c>
      <c r="G25" s="1215"/>
      <c r="H25" s="1215"/>
      <c r="I25" s="1215"/>
      <c r="J25" s="1215"/>
      <c r="K25" s="1215"/>
      <c r="N25" s="639"/>
    </row>
    <row r="26" spans="2:14" s="244" customFormat="1">
      <c r="B26" s="1224" t="s">
        <v>3066</v>
      </c>
      <c r="C26" s="1171" t="s">
        <v>3064</v>
      </c>
      <c r="D26" s="1221" t="s">
        <v>298</v>
      </c>
      <c r="E26" s="1171" t="s">
        <v>1581</v>
      </c>
      <c r="G26" s="1222"/>
      <c r="H26" s="1222"/>
      <c r="I26" s="1222"/>
      <c r="J26" s="1222"/>
      <c r="K26" s="1222"/>
      <c r="N26" s="896"/>
    </row>
    <row r="27" spans="2:14" s="178" customFormat="1">
      <c r="B27" s="1214" t="s">
        <v>3067</v>
      </c>
      <c r="C27" s="1210" t="s">
        <v>3064</v>
      </c>
      <c r="D27" s="1218" t="s">
        <v>274</v>
      </c>
      <c r="E27" s="1210" t="s">
        <v>1581</v>
      </c>
      <c r="G27" s="1215"/>
      <c r="H27" s="1215"/>
      <c r="I27" s="1215"/>
      <c r="J27" s="1215"/>
      <c r="K27" s="1215"/>
      <c r="N27" s="639"/>
    </row>
    <row r="28" spans="2:14" s="178" customFormat="1">
      <c r="B28" s="1225" t="s">
        <v>3068</v>
      </c>
      <c r="C28" s="1800"/>
      <c r="D28" s="1218" t="s">
        <v>274</v>
      </c>
      <c r="E28" s="1210" t="s">
        <v>1581</v>
      </c>
      <c r="G28" s="1217">
        <f>SUM(G24:G27)</f>
        <v>0</v>
      </c>
      <c r="H28" s="1217">
        <f t="shared" ref="H28:J28" si="4">SUM(H24:H27)</f>
        <v>0</v>
      </c>
      <c r="I28" s="1217">
        <f t="shared" si="4"/>
        <v>0</v>
      </c>
      <c r="J28" s="1217">
        <f t="shared" si="4"/>
        <v>0</v>
      </c>
      <c r="K28" s="1215"/>
      <c r="N28" s="639"/>
    </row>
    <row r="29" spans="2:14" s="178" customFormat="1">
      <c r="B29" s="1214" t="s">
        <v>3069</v>
      </c>
      <c r="C29" s="1210" t="s">
        <v>3070</v>
      </c>
      <c r="D29" s="1218" t="s">
        <v>298</v>
      </c>
      <c r="E29" s="1210" t="s">
        <v>1581</v>
      </c>
      <c r="G29" s="1215"/>
      <c r="H29" s="1215"/>
      <c r="I29" s="1215"/>
      <c r="J29" s="1215"/>
      <c r="K29" s="1215"/>
      <c r="N29" s="639"/>
    </row>
    <row r="30" spans="2:14" s="244" customFormat="1">
      <c r="B30" s="1224" t="s">
        <v>3071</v>
      </c>
      <c r="C30" s="1171" t="s">
        <v>3070</v>
      </c>
      <c r="D30" s="1221" t="s">
        <v>274</v>
      </c>
      <c r="E30" s="1171" t="s">
        <v>1581</v>
      </c>
      <c r="G30" s="1222"/>
      <c r="H30" s="1222"/>
      <c r="I30" s="1222"/>
      <c r="J30" s="1222"/>
      <c r="K30" s="1222"/>
      <c r="N30" s="896"/>
    </row>
    <row r="31" spans="2:14" s="244" customFormat="1">
      <c r="B31" s="1224" t="s">
        <v>3071</v>
      </c>
      <c r="C31" s="1171" t="s">
        <v>3070</v>
      </c>
      <c r="D31" s="1221" t="s">
        <v>298</v>
      </c>
      <c r="E31" s="1171" t="s">
        <v>1581</v>
      </c>
      <c r="G31" s="1222"/>
      <c r="H31" s="1222"/>
      <c r="I31" s="1222"/>
      <c r="J31" s="1222"/>
      <c r="K31" s="1222"/>
      <c r="N31" s="896"/>
    </row>
    <row r="32" spans="2:14" s="244" customFormat="1">
      <c r="B32" s="1224" t="s">
        <v>3072</v>
      </c>
      <c r="C32" s="1171" t="s">
        <v>3070</v>
      </c>
      <c r="D32" s="1221" t="s">
        <v>298</v>
      </c>
      <c r="E32" s="1171" t="s">
        <v>1581</v>
      </c>
      <c r="G32" s="1222"/>
      <c r="H32" s="1222"/>
      <c r="I32" s="1222"/>
      <c r="J32" s="1222"/>
      <c r="K32" s="1222"/>
      <c r="N32" s="896"/>
    </row>
    <row r="33" spans="2:27" s="178" customFormat="1">
      <c r="B33" s="1214" t="s">
        <v>3073</v>
      </c>
      <c r="C33" s="1210" t="s">
        <v>3070</v>
      </c>
      <c r="D33" s="1218" t="s">
        <v>298</v>
      </c>
      <c r="E33" s="1210" t="s">
        <v>1581</v>
      </c>
      <c r="G33" s="1215"/>
      <c r="H33" s="1215"/>
      <c r="I33" s="1215"/>
      <c r="J33" s="1215"/>
      <c r="K33" s="1215"/>
      <c r="N33" s="639"/>
    </row>
    <row r="34" spans="2:27" s="178" customFormat="1">
      <c r="B34" s="1225" t="s">
        <v>3074</v>
      </c>
      <c r="C34" s="1800"/>
      <c r="D34" s="1218" t="s">
        <v>298</v>
      </c>
      <c r="E34" s="1210" t="s">
        <v>1581</v>
      </c>
      <c r="G34" s="1217">
        <f>SUM(G29:G33)</f>
        <v>0</v>
      </c>
      <c r="H34" s="1217">
        <f t="shared" ref="H34:J34" si="5">SUM(H29:H33)</f>
        <v>0</v>
      </c>
      <c r="I34" s="1217">
        <f t="shared" si="5"/>
        <v>0</v>
      </c>
      <c r="J34" s="1217">
        <f t="shared" si="5"/>
        <v>0</v>
      </c>
      <c r="K34" s="1215"/>
      <c r="N34" s="639"/>
    </row>
    <row r="35" spans="2:27" s="178" customFormat="1">
      <c r="B35" s="1225" t="s">
        <v>3075</v>
      </c>
      <c r="C35" s="1799"/>
      <c r="D35" s="1800"/>
      <c r="E35" s="1210" t="s">
        <v>1581</v>
      </c>
      <c r="G35" s="1217">
        <f>SUM(G28,G34)</f>
        <v>0</v>
      </c>
      <c r="H35" s="1217">
        <f t="shared" ref="H35:J35" si="6">SUM(H28,H34)</f>
        <v>0</v>
      </c>
      <c r="I35" s="1217">
        <f t="shared" si="6"/>
        <v>0</v>
      </c>
      <c r="J35" s="1217">
        <f t="shared" si="6"/>
        <v>0</v>
      </c>
      <c r="N35" s="639"/>
    </row>
    <row r="36" spans="2:27" s="178" customFormat="1">
      <c r="B36" s="1225" t="s">
        <v>3076</v>
      </c>
      <c r="C36" s="1210" t="s">
        <v>3077</v>
      </c>
      <c r="D36" s="1218" t="s">
        <v>298</v>
      </c>
      <c r="E36" s="1210" t="s">
        <v>1581</v>
      </c>
      <c r="G36" s="1216"/>
      <c r="H36" s="1216"/>
      <c r="I36" s="1216"/>
      <c r="J36" s="1216"/>
      <c r="K36" s="1216"/>
      <c r="N36" s="639"/>
    </row>
    <row r="37" spans="2:27">
      <c r="B37" s="1214" t="s">
        <v>3078</v>
      </c>
      <c r="C37" s="1210" t="s">
        <v>3079</v>
      </c>
      <c r="D37" s="1218" t="s">
        <v>274</v>
      </c>
      <c r="E37" s="1210" t="s">
        <v>1581</v>
      </c>
      <c r="G37" s="1215"/>
      <c r="H37" s="1215"/>
      <c r="I37" s="1216"/>
      <c r="J37" s="1216"/>
      <c r="K37" s="1216"/>
      <c r="L37" s="178"/>
      <c r="M37" s="178"/>
      <c r="N37" s="639"/>
      <c r="O37" s="178"/>
      <c r="P37" s="178"/>
      <c r="Q37" s="178"/>
      <c r="R37" s="178"/>
      <c r="S37" s="178"/>
      <c r="T37" s="178"/>
      <c r="U37" s="178"/>
      <c r="V37" s="178"/>
      <c r="W37" s="178"/>
      <c r="X37" s="178"/>
      <c r="Y37" s="178"/>
      <c r="Z37" s="178"/>
      <c r="AA37" s="178"/>
    </row>
    <row r="38" spans="2:27">
      <c r="B38" s="1214" t="s">
        <v>3080</v>
      </c>
      <c r="C38" s="1210" t="s">
        <v>3081</v>
      </c>
      <c r="D38" s="1218" t="s">
        <v>298</v>
      </c>
      <c r="E38" s="1210" t="s">
        <v>1581</v>
      </c>
      <c r="G38" s="1215"/>
      <c r="H38" s="1215"/>
      <c r="I38" s="1216"/>
      <c r="J38" s="1216"/>
      <c r="K38" s="1216"/>
      <c r="L38" s="178"/>
      <c r="M38" s="178"/>
      <c r="N38" s="639"/>
      <c r="O38" s="178"/>
      <c r="P38" s="178"/>
      <c r="Q38" s="178"/>
      <c r="R38" s="178"/>
      <c r="S38" s="178"/>
      <c r="T38" s="178"/>
      <c r="U38" s="178"/>
      <c r="V38" s="178"/>
      <c r="W38" s="178"/>
      <c r="X38" s="178"/>
      <c r="Y38" s="178"/>
      <c r="Z38" s="178"/>
      <c r="AA38" s="178"/>
    </row>
    <row r="39" spans="2:27">
      <c r="B39" s="1225" t="s">
        <v>3082</v>
      </c>
      <c r="C39" s="1799"/>
      <c r="D39" s="1800"/>
      <c r="E39" s="1210" t="s">
        <v>1581</v>
      </c>
      <c r="G39" s="1217">
        <f>SUM(G37:G38)</f>
        <v>0</v>
      </c>
      <c r="H39" s="1217">
        <f t="shared" ref="H39:J39" si="7">SUM(H37:H38)</f>
        <v>0</v>
      </c>
      <c r="I39" s="1217">
        <f t="shared" si="7"/>
        <v>0</v>
      </c>
      <c r="J39" s="1217">
        <f t="shared" si="7"/>
        <v>0</v>
      </c>
      <c r="K39" s="178"/>
      <c r="L39" s="178"/>
      <c r="M39" s="178"/>
      <c r="N39" s="639"/>
      <c r="O39" s="178"/>
      <c r="P39" s="178"/>
      <c r="Q39" s="178"/>
      <c r="R39" s="178"/>
      <c r="S39" s="178"/>
      <c r="T39" s="178"/>
      <c r="U39" s="178"/>
      <c r="V39" s="178"/>
      <c r="W39" s="178"/>
      <c r="X39" s="178"/>
      <c r="Y39" s="178"/>
      <c r="Z39" s="178"/>
      <c r="AA39" s="178"/>
    </row>
    <row r="40" spans="2:27">
      <c r="B40" s="1223" t="s">
        <v>2219</v>
      </c>
      <c r="C40" s="1226" t="s">
        <v>3083</v>
      </c>
      <c r="D40" s="1227"/>
      <c r="E40" s="1227" t="s">
        <v>1581</v>
      </c>
      <c r="G40" s="1228">
        <f>G35-G36-G19</f>
        <v>0</v>
      </c>
      <c r="H40" s="1228">
        <f t="shared" ref="H40:J40" si="8">H35-H36-H19</f>
        <v>0</v>
      </c>
      <c r="I40" s="1228">
        <f t="shared" si="8"/>
        <v>0</v>
      </c>
      <c r="J40" s="1228">
        <f t="shared" si="8"/>
        <v>0</v>
      </c>
      <c r="K40" s="178"/>
      <c r="L40" s="178"/>
      <c r="M40" s="178"/>
      <c r="N40" s="639"/>
      <c r="O40" s="178"/>
      <c r="P40" s="178"/>
      <c r="Q40" s="178"/>
      <c r="R40" s="178"/>
      <c r="S40" s="178"/>
      <c r="T40" s="178"/>
      <c r="U40" s="178"/>
      <c r="V40" s="178"/>
      <c r="W40" s="178"/>
      <c r="X40" s="178"/>
      <c r="Y40" s="178"/>
      <c r="Z40" s="178"/>
      <c r="AA40" s="178"/>
    </row>
    <row r="41" spans="2:27" s="178" customFormat="1">
      <c r="B41" s="652"/>
      <c r="C41" s="653"/>
      <c r="D41" s="654"/>
      <c r="E41" s="654"/>
      <c r="F41" s="643"/>
      <c r="N41" s="639"/>
    </row>
    <row r="42" spans="2:27" ht="25.5">
      <c r="E42" s="281" t="s">
        <v>3084</v>
      </c>
      <c r="F42" s="651" t="s">
        <v>1511</v>
      </c>
      <c r="G42" s="178"/>
      <c r="H42" s="178"/>
      <c r="I42" s="178"/>
      <c r="J42" s="1216"/>
      <c r="K42" s="1216"/>
      <c r="L42" s="178"/>
      <c r="M42" s="178"/>
      <c r="N42" s="639"/>
      <c r="O42" s="178"/>
      <c r="P42" s="178"/>
      <c r="Q42" s="178"/>
      <c r="R42" s="178"/>
      <c r="S42" s="178"/>
      <c r="T42" s="178"/>
      <c r="U42" s="178"/>
      <c r="V42" s="178"/>
      <c r="W42" s="178"/>
      <c r="X42" s="178"/>
      <c r="Y42" s="178"/>
      <c r="Z42" s="178"/>
      <c r="AA42" s="178"/>
    </row>
    <row r="43" spans="2:27">
      <c r="G43" s="178"/>
      <c r="H43" s="178"/>
      <c r="I43" s="178"/>
      <c r="J43" s="178"/>
      <c r="K43" s="178"/>
      <c r="L43" s="178"/>
      <c r="M43" s="178"/>
      <c r="N43" s="639"/>
      <c r="O43" s="178"/>
      <c r="P43" s="178"/>
      <c r="Q43" s="178"/>
      <c r="R43" s="178"/>
      <c r="S43" s="178"/>
      <c r="T43" s="178"/>
      <c r="U43" s="178"/>
      <c r="V43" s="178"/>
      <c r="W43" s="178"/>
      <c r="X43" s="178"/>
      <c r="Y43" s="178"/>
      <c r="Z43" s="178"/>
      <c r="AA43" s="178"/>
    </row>
    <row r="44" spans="2:27">
      <c r="B44" s="1223" t="s">
        <v>3085</v>
      </c>
      <c r="C44" s="1226" t="s">
        <v>3086</v>
      </c>
      <c r="D44" s="1227"/>
      <c r="E44" s="1227" t="s">
        <v>1581</v>
      </c>
      <c r="G44" s="1228">
        <f>0.39*(8.5-G40)-G39</f>
        <v>3.3149999999999999</v>
      </c>
      <c r="H44" s="1228">
        <f t="shared" ref="H44:J44" si="9">0.39*(8.5-H40)-H39</f>
        <v>3.3149999999999999</v>
      </c>
      <c r="I44" s="1228">
        <f t="shared" si="9"/>
        <v>3.3149999999999999</v>
      </c>
      <c r="J44" s="1228">
        <f t="shared" si="9"/>
        <v>3.3149999999999999</v>
      </c>
      <c r="K44" s="178"/>
      <c r="L44" s="178"/>
      <c r="M44" s="178"/>
      <c r="N44" s="639"/>
      <c r="O44" s="178"/>
      <c r="P44" s="178"/>
      <c r="Q44" s="178"/>
      <c r="R44" s="178"/>
      <c r="S44" s="178"/>
      <c r="T44" s="178"/>
      <c r="U44" s="178"/>
      <c r="V44" s="178"/>
      <c r="W44" s="178"/>
      <c r="X44" s="178"/>
      <c r="Y44" s="178"/>
      <c r="Z44" s="178"/>
      <c r="AA44" s="178"/>
    </row>
    <row r="45" spans="2:27">
      <c r="G45" s="178"/>
      <c r="M45" s="640"/>
    </row>
    <row r="46" spans="2:27">
      <c r="B46" s="955"/>
      <c r="M46" s="640"/>
    </row>
    <row r="49" spans="2:6">
      <c r="B49" s="178" t="s">
        <v>3087</v>
      </c>
      <c r="D49" s="1229" t="s">
        <v>3088</v>
      </c>
      <c r="E49" s="1229" t="s">
        <v>3089</v>
      </c>
      <c r="F49" s="1229" t="s">
        <v>3090</v>
      </c>
    </row>
    <row r="50" spans="2:6" ht="89.25">
      <c r="B50" s="278" t="s">
        <v>3091</v>
      </c>
      <c r="D50" s="1864" t="s">
        <v>3092</v>
      </c>
      <c r="E50" s="1229" t="s">
        <v>3093</v>
      </c>
      <c r="F50" s="1230" t="s">
        <v>3094</v>
      </c>
    </row>
    <row r="51" spans="2:6" ht="38.25">
      <c r="B51" s="178"/>
      <c r="D51" s="1865"/>
      <c r="E51" s="1229" t="s">
        <v>1496</v>
      </c>
      <c r="F51" s="1230" t="s">
        <v>3094</v>
      </c>
    </row>
    <row r="52" spans="2:6" ht="76.5">
      <c r="B52" s="278" t="s">
        <v>3095</v>
      </c>
    </row>
  </sheetData>
  <mergeCells count="1">
    <mergeCell ref="D50:D51"/>
  </mergeCells>
  <phoneticPr fontId="48" type="noConversion"/>
  <pageMargins left="0.23622047244094491" right="0.23622047244094491" top="0.74803149606299213" bottom="0.74803149606299213" header="0.31496062992125984" footer="0.31496062992125984"/>
  <pageSetup paperSize="8" scale="47" fitToHeight="0" orientation="portrait" r:id="rId1"/>
  <headerFooter>
    <oddFooter>&amp;C_x000D_&amp;1#&amp;"Calibri"&amp;10&amp;K000000 OFFICIAL-InternalOnly</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7A4FB-F288-4BAD-A5C6-7D3A7E96A524}">
  <sheetPr>
    <tabColor theme="4" tint="0.39997558519241921"/>
    <pageSetUpPr fitToPage="1"/>
  </sheetPr>
  <dimension ref="A1:L58"/>
  <sheetViews>
    <sheetView zoomScale="90" zoomScaleNormal="90" workbookViewId="0">
      <selection activeCell="I25" sqref="I25"/>
    </sheetView>
    <sheetView workbookViewId="1"/>
  </sheetViews>
  <sheetFormatPr defaultColWidth="10.140625" defaultRowHeight="12.75"/>
  <cols>
    <col min="1" max="1" width="5.85546875" style="336" customWidth="1"/>
    <col min="2" max="2" width="28.85546875" style="337" customWidth="1"/>
    <col min="3" max="3" width="18" style="337" bestFit="1" customWidth="1"/>
    <col min="4" max="4" width="23.42578125" style="337" bestFit="1" customWidth="1"/>
    <col min="5" max="5" width="44.140625" style="336" bestFit="1" customWidth="1"/>
    <col min="6" max="6" width="34.42578125" style="336" bestFit="1" customWidth="1"/>
    <col min="7" max="7" width="20.140625" style="336" customWidth="1"/>
    <col min="8" max="8" width="16.28515625" style="336" customWidth="1"/>
    <col min="9" max="9" width="19.5703125" style="336" bestFit="1" customWidth="1"/>
    <col min="10" max="10" width="1.5703125" style="336" customWidth="1"/>
    <col min="11" max="12" width="33.85546875" style="336" bestFit="1" customWidth="1"/>
    <col min="13" max="13" width="25.85546875" style="336" bestFit="1" customWidth="1"/>
    <col min="14" max="14" width="18.42578125" style="336" bestFit="1" customWidth="1"/>
    <col min="15" max="16384" width="10.140625" style="336"/>
  </cols>
  <sheetData>
    <row r="1" spans="1:12" s="321" customFormat="1" ht="23.25">
      <c r="A1" s="320" t="str">
        <f>'1.1 Cover'!A1</f>
        <v>Regulatory Reporting Pack</v>
      </c>
    </row>
    <row r="2" spans="1:12" s="321" customFormat="1" ht="23.25">
      <c r="A2" s="320" t="str">
        <f>'1.1 Cover'!A2</f>
        <v>Price base - 2018/19</v>
      </c>
    </row>
    <row r="3" spans="1:12" s="321" customFormat="1" ht="23.25">
      <c r="A3" s="320" t="str">
        <f>'1.1 Cover'!A3</f>
        <v>Regulatory Year: April 2024 - March 2025</v>
      </c>
    </row>
    <row r="4" spans="1:12" s="321" customFormat="1" ht="23.25">
      <c r="A4" s="320" t="s">
        <v>3096</v>
      </c>
    </row>
    <row r="5" spans="1:12" s="324" customFormat="1">
      <c r="A5" s="322"/>
      <c r="B5" s="322"/>
      <c r="C5" s="322"/>
      <c r="D5" s="322"/>
      <c r="E5" s="322"/>
      <c r="F5" s="322"/>
      <c r="G5" s="322"/>
      <c r="H5" s="323"/>
      <c r="I5" s="323"/>
    </row>
    <row r="6" spans="1:12" s="323" customFormat="1">
      <c r="B6" s="325"/>
      <c r="C6" s="325"/>
      <c r="D6" s="325"/>
    </row>
    <row r="7" spans="1:12" s="323" customFormat="1">
      <c r="B7" s="327"/>
      <c r="E7" s="329"/>
      <c r="F7" s="328"/>
      <c r="G7" s="330"/>
    </row>
    <row r="8" spans="1:12" s="323" customFormat="1">
      <c r="B8" s="1231" t="s">
        <v>3097</v>
      </c>
      <c r="E8" s="329"/>
      <c r="F8" s="328"/>
      <c r="G8" s="330"/>
    </row>
    <row r="9" spans="1:12" s="323" customFormat="1">
      <c r="B9" s="331"/>
      <c r="C9" s="332"/>
      <c r="D9" s="332"/>
      <c r="E9" s="334"/>
      <c r="F9" s="333"/>
      <c r="G9" s="330"/>
      <c r="I9" s="332"/>
    </row>
    <row r="10" spans="1:12" s="323" customFormat="1" ht="26.85" customHeight="1">
      <c r="B10" s="326" t="s">
        <v>3098</v>
      </c>
      <c r="C10" s="335" t="s">
        <v>3099</v>
      </c>
      <c r="D10" s="335" t="s">
        <v>3044</v>
      </c>
      <c r="E10" s="335" t="s">
        <v>3100</v>
      </c>
      <c r="F10" s="1676" t="s">
        <v>3101</v>
      </c>
      <c r="G10" s="1680" t="s">
        <v>3102</v>
      </c>
      <c r="H10" s="1675"/>
      <c r="I10" s="1677" t="s">
        <v>3103</v>
      </c>
      <c r="K10" s="1232" t="s">
        <v>3104</v>
      </c>
    </row>
    <row r="11" spans="1:12" s="323" customFormat="1">
      <c r="B11" s="1233"/>
      <c r="C11" s="1234"/>
      <c r="D11" s="1234"/>
      <c r="E11" s="1235"/>
      <c r="F11" s="1236"/>
      <c r="G11" s="1678"/>
      <c r="H11" s="1679"/>
      <c r="I11" s="1236"/>
      <c r="K11" s="1236"/>
      <c r="L11" s="877"/>
    </row>
    <row r="12" spans="1:12" s="323" customFormat="1">
      <c r="B12" s="1233"/>
      <c r="C12" s="1234"/>
      <c r="D12" s="1234"/>
      <c r="E12" s="1235"/>
      <c r="F12" s="1236"/>
      <c r="G12" s="1236"/>
      <c r="H12" s="1237"/>
      <c r="I12" s="1236"/>
      <c r="K12" s="1236"/>
    </row>
    <row r="13" spans="1:12" s="323" customFormat="1">
      <c r="B13" s="1238"/>
      <c r="C13" s="1234"/>
      <c r="D13" s="1234"/>
      <c r="E13" s="1235"/>
      <c r="F13" s="1236"/>
      <c r="G13" s="1236"/>
      <c r="H13" s="1237"/>
      <c r="I13" s="1236"/>
      <c r="K13" s="1236"/>
    </row>
    <row r="14" spans="1:12" s="323" customFormat="1">
      <c r="B14" s="1238"/>
      <c r="C14" s="1234"/>
      <c r="D14" s="1234"/>
      <c r="E14" s="1235"/>
      <c r="F14" s="1236"/>
      <c r="G14" s="1236"/>
      <c r="H14" s="1237"/>
      <c r="I14" s="1236"/>
      <c r="K14" s="1236"/>
    </row>
    <row r="15" spans="1:12" s="323" customFormat="1">
      <c r="B15" s="1238"/>
      <c r="C15" s="1234"/>
      <c r="D15" s="1234"/>
      <c r="E15" s="1235"/>
      <c r="F15" s="1236"/>
      <c r="G15" s="1236"/>
      <c r="H15" s="1237"/>
      <c r="I15" s="1236"/>
      <c r="K15" s="1236"/>
    </row>
    <row r="16" spans="1:12" s="323" customFormat="1">
      <c r="B16" s="1238"/>
      <c r="C16" s="1234"/>
      <c r="D16" s="1234"/>
      <c r="E16" s="1235"/>
      <c r="F16" s="1236"/>
      <c r="G16" s="1236"/>
      <c r="H16" s="1237"/>
      <c r="I16" s="1236"/>
      <c r="K16" s="1236"/>
    </row>
    <row r="17" spans="2:11" s="323" customFormat="1">
      <c r="B17" s="1238"/>
      <c r="C17" s="1234"/>
      <c r="D17" s="1234"/>
      <c r="E17" s="1235"/>
      <c r="F17" s="1236"/>
      <c r="G17" s="1236"/>
      <c r="H17" s="1237"/>
      <c r="I17" s="1236"/>
      <c r="K17" s="1236"/>
    </row>
    <row r="18" spans="2:11" s="323" customFormat="1">
      <c r="B18" s="1238"/>
      <c r="C18" s="1234"/>
      <c r="D18" s="1234"/>
      <c r="E18" s="1235"/>
      <c r="F18" s="1236"/>
      <c r="G18" s="1236"/>
      <c r="H18" s="1239"/>
      <c r="I18" s="1236"/>
      <c r="K18" s="1236"/>
    </row>
    <row r="19" spans="2:11" s="323" customFormat="1">
      <c r="B19" s="1238"/>
      <c r="C19" s="1234"/>
      <c r="D19" s="1234"/>
      <c r="E19" s="1235"/>
      <c r="F19" s="1236"/>
      <c r="G19" s="1236"/>
      <c r="H19" s="1237"/>
      <c r="I19" s="1236"/>
      <c r="K19" s="1236"/>
    </row>
    <row r="20" spans="2:11" s="323" customFormat="1">
      <c r="B20" s="1238"/>
      <c r="C20" s="1234"/>
      <c r="D20" s="1234"/>
      <c r="E20" s="1235"/>
      <c r="F20" s="1236"/>
      <c r="G20" s="1236"/>
      <c r="H20" s="1237"/>
      <c r="I20" s="1236"/>
      <c r="K20" s="1236"/>
    </row>
    <row r="21" spans="2:11" s="323" customFormat="1">
      <c r="B21" s="1238"/>
      <c r="C21" s="1234"/>
      <c r="D21" s="1234"/>
      <c r="E21" s="1235"/>
      <c r="F21" s="1236"/>
      <c r="G21" s="1236"/>
      <c r="H21" s="1237"/>
      <c r="I21" s="1236"/>
      <c r="K21" s="1236"/>
    </row>
    <row r="22" spans="2:11" s="323" customFormat="1">
      <c r="B22" s="1240"/>
      <c r="C22" s="1234"/>
      <c r="D22" s="1234"/>
      <c r="E22" s="1236"/>
      <c r="F22" s="1236"/>
      <c r="G22" s="1236"/>
      <c r="H22" s="1237"/>
      <c r="I22" s="1236"/>
      <c r="K22" s="1236"/>
    </row>
    <row r="23" spans="2:11" s="323" customFormat="1">
      <c r="B23" s="1238"/>
      <c r="C23" s="1234"/>
      <c r="D23" s="1234"/>
      <c r="E23" s="1236"/>
      <c r="F23" s="1236"/>
      <c r="G23" s="1236"/>
      <c r="H23" s="1237"/>
      <c r="I23" s="1236"/>
      <c r="K23" s="1236"/>
    </row>
    <row r="24" spans="2:11">
      <c r="J24" s="323"/>
    </row>
    <row r="25" spans="2:11" ht="25.5">
      <c r="B25" s="1231" t="s">
        <v>3105</v>
      </c>
      <c r="C25" s="323"/>
      <c r="D25" s="323"/>
      <c r="E25" s="329"/>
      <c r="F25" s="328"/>
    </row>
    <row r="26" spans="2:11">
      <c r="B26" s="331"/>
      <c r="C26" s="332"/>
      <c r="D26" s="332"/>
      <c r="E26" s="334"/>
      <c r="F26" s="333"/>
    </row>
    <row r="27" spans="2:11">
      <c r="B27" s="326" t="s">
        <v>3098</v>
      </c>
      <c r="C27" s="335" t="s">
        <v>3099</v>
      </c>
      <c r="D27" s="335" t="s">
        <v>3044</v>
      </c>
      <c r="E27" s="335" t="s">
        <v>3106</v>
      </c>
      <c r="F27" s="335" t="s">
        <v>3104</v>
      </c>
    </row>
    <row r="28" spans="2:11">
      <c r="B28" s="1233"/>
      <c r="C28" s="1234"/>
      <c r="D28" s="1234"/>
      <c r="E28" s="1236"/>
      <c r="F28" s="1236"/>
    </row>
    <row r="29" spans="2:11">
      <c r="B29" s="1241"/>
      <c r="C29" s="1234"/>
      <c r="D29" s="1234"/>
      <c r="E29" s="1236"/>
      <c r="F29" s="1236"/>
    </row>
    <row r="30" spans="2:11">
      <c r="B30" s="1241"/>
      <c r="C30" s="1234"/>
      <c r="D30" s="1234"/>
      <c r="E30" s="1236"/>
      <c r="F30" s="1236"/>
    </row>
    <row r="31" spans="2:11">
      <c r="B31" s="1241"/>
      <c r="C31" s="1234"/>
      <c r="D31" s="1234"/>
      <c r="E31" s="1236"/>
      <c r="F31" s="1236"/>
    </row>
    <row r="32" spans="2:11">
      <c r="B32" s="1241"/>
      <c r="C32" s="1234"/>
      <c r="D32" s="1234"/>
      <c r="E32" s="1236"/>
      <c r="F32" s="1236"/>
    </row>
    <row r="33" spans="2:6">
      <c r="B33" s="1241"/>
      <c r="C33" s="1234"/>
      <c r="D33" s="1234"/>
      <c r="E33" s="1236"/>
      <c r="F33" s="1236"/>
    </row>
    <row r="34" spans="2:6">
      <c r="B34" s="1241"/>
      <c r="C34" s="1234"/>
      <c r="D34" s="1234"/>
      <c r="E34" s="1236"/>
      <c r="F34" s="1236"/>
    </row>
    <row r="35" spans="2:6">
      <c r="B35" s="1241"/>
      <c r="C35" s="1234"/>
      <c r="D35" s="1234"/>
      <c r="E35" s="1236"/>
      <c r="F35" s="1236"/>
    </row>
    <row r="36" spans="2:6">
      <c r="B36" s="1241"/>
      <c r="C36" s="1234"/>
      <c r="D36" s="1234"/>
      <c r="E36" s="1236"/>
      <c r="F36" s="1236"/>
    </row>
    <row r="37" spans="2:6">
      <c r="B37" s="1241"/>
      <c r="C37" s="1234"/>
      <c r="D37" s="1234"/>
      <c r="E37" s="1236"/>
      <c r="F37" s="1236"/>
    </row>
    <row r="38" spans="2:6">
      <c r="B38" s="1241"/>
      <c r="C38" s="1234"/>
      <c r="D38" s="1234"/>
      <c r="E38" s="1236"/>
      <c r="F38" s="1236"/>
    </row>
    <row r="39" spans="2:6">
      <c r="B39" s="1234"/>
      <c r="C39" s="1234"/>
      <c r="D39" s="1234"/>
      <c r="E39" s="1236"/>
      <c r="F39" s="1236"/>
    </row>
    <row r="40" spans="2:6">
      <c r="B40" s="1241"/>
      <c r="C40" s="1234"/>
      <c r="D40" s="1234"/>
      <c r="E40" s="1236"/>
      <c r="F40" s="1236"/>
    </row>
    <row r="43" spans="2:6" ht="25.5">
      <c r="B43" s="1231" t="s">
        <v>3067</v>
      </c>
    </row>
    <row r="45" spans="2:6">
      <c r="B45" s="1232" t="s">
        <v>3099</v>
      </c>
      <c r="C45" s="1242" t="s">
        <v>3107</v>
      </c>
      <c r="D45" s="1242" t="s">
        <v>3108</v>
      </c>
    </row>
    <row r="46" spans="2:6">
      <c r="B46" s="1233"/>
      <c r="C46" s="1241"/>
      <c r="D46" s="1241"/>
    </row>
    <row r="47" spans="2:6">
      <c r="B47" s="1234"/>
      <c r="C47" s="1241"/>
      <c r="D47" s="1241"/>
    </row>
    <row r="48" spans="2:6">
      <c r="B48" s="1234"/>
      <c r="C48" s="1241"/>
      <c r="D48" s="1241"/>
    </row>
    <row r="49" spans="2:4">
      <c r="B49" s="1234"/>
      <c r="C49" s="1241"/>
      <c r="D49" s="1241"/>
    </row>
    <row r="50" spans="2:4">
      <c r="B50" s="1234"/>
      <c r="C50" s="1241"/>
      <c r="D50" s="1241"/>
    </row>
    <row r="51" spans="2:4">
      <c r="B51" s="1234"/>
      <c r="C51" s="1241"/>
      <c r="D51" s="1241"/>
    </row>
    <row r="52" spans="2:4">
      <c r="B52" s="1234"/>
      <c r="C52" s="1241"/>
      <c r="D52" s="1241"/>
    </row>
    <row r="53" spans="2:4">
      <c r="B53" s="1234"/>
      <c r="C53" s="1241"/>
      <c r="D53" s="1241"/>
    </row>
    <row r="54" spans="2:4">
      <c r="B54" s="1234"/>
      <c r="C54" s="1241"/>
      <c r="D54" s="1241"/>
    </row>
    <row r="55" spans="2:4">
      <c r="B55" s="1234"/>
      <c r="C55" s="1241"/>
      <c r="D55" s="1241"/>
    </row>
    <row r="56" spans="2:4">
      <c r="B56" s="1234"/>
      <c r="C56" s="1241"/>
      <c r="D56" s="1241"/>
    </row>
    <row r="57" spans="2:4">
      <c r="B57" s="1234"/>
      <c r="C57" s="1234"/>
      <c r="D57" s="1234"/>
    </row>
    <row r="58" spans="2:4">
      <c r="B58" s="1234"/>
      <c r="C58" s="1241"/>
      <c r="D58" s="1234"/>
    </row>
  </sheetData>
  <pageMargins left="0.23622047244094491" right="0.23622047244094491" top="0.74803149606299213" bottom="0.74803149606299213" header="0.31496062992125984" footer="0.31496062992125984"/>
  <pageSetup paperSize="8" scale="26" fitToHeight="0" orientation="portrait" r:id="rId1"/>
  <headerFooter>
    <oddFooter>&amp;C_x000D_&amp;1#&amp;"Calibri"&amp;10&amp;K000000 OFFICIAL-InternalOnly</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81C66-91E8-4D44-A83E-285ECB265A94}">
  <sheetPr>
    <tabColor theme="4" tint="0.39997558519241921"/>
    <pageSetUpPr autoPageBreaks="0"/>
  </sheetPr>
  <dimension ref="A1:BR142"/>
  <sheetViews>
    <sheetView topLeftCell="A102" zoomScale="70" zoomScaleNormal="70" workbookViewId="0">
      <selection activeCell="AK5" sqref="AK5"/>
    </sheetView>
    <sheetView workbookViewId="1"/>
  </sheetViews>
  <sheetFormatPr defaultColWidth="0" defaultRowHeight="14.25"/>
  <cols>
    <col min="1" max="3" width="1.42578125" style="42" customWidth="1"/>
    <col min="4" max="4" width="1.85546875" style="42" customWidth="1"/>
    <col min="5" max="5" width="23.42578125" style="42" bestFit="1" customWidth="1"/>
    <col min="6" max="6" width="7.42578125" style="42" bestFit="1" customWidth="1"/>
    <col min="7" max="7" width="9.42578125" style="42" bestFit="1" customWidth="1"/>
    <col min="8" max="16" width="1.85546875" style="42" customWidth="1"/>
    <col min="17" max="17" width="37.140625" style="42" customWidth="1"/>
    <col min="18" max="18" width="35.140625" style="42" customWidth="1"/>
    <col min="19" max="19" width="21" style="42" bestFit="1" customWidth="1"/>
    <col min="20" max="20" width="29.140625" style="42" customWidth="1"/>
    <col min="21" max="21" width="28.85546875" style="42" bestFit="1" customWidth="1"/>
    <col min="22" max="22" width="10.85546875" style="42" bestFit="1" customWidth="1"/>
    <col min="23" max="25" width="1" style="42" customWidth="1"/>
    <col min="26" max="26" width="10.42578125" style="42" customWidth="1"/>
    <col min="27" max="27" width="0.85546875" style="42" customWidth="1"/>
    <col min="28" max="33" width="2" style="42" customWidth="1"/>
    <col min="34" max="34" width="7.140625" style="42" bestFit="1" customWidth="1"/>
    <col min="35" max="39" width="10" style="42" customWidth="1"/>
    <col min="40" max="45" width="1.42578125" style="42" customWidth="1"/>
    <col min="46" max="63" width="18.42578125" style="42" hidden="1" customWidth="1"/>
    <col min="64" max="16384" width="14" style="42" hidden="1"/>
  </cols>
  <sheetData>
    <row r="1" spans="1:70" s="279" customFormat="1" ht="23.25">
      <c r="A1" s="56" t="str">
        <f>'1.1 Cover'!A1</f>
        <v>Regulatory Reporting Pack</v>
      </c>
      <c r="B1" s="46"/>
    </row>
    <row r="2" spans="1:70" s="279" customFormat="1" ht="23.25">
      <c r="A2" s="56" t="str">
        <f>'1.1 Cover'!A2</f>
        <v>Price base - 2018/19</v>
      </c>
      <c r="B2" s="46"/>
    </row>
    <row r="3" spans="1:70" s="279" customFormat="1" ht="23.25">
      <c r="A3" s="56" t="str">
        <f>'1.1 Cover'!A3</f>
        <v>Regulatory Year: April 2024 - March 2025</v>
      </c>
      <c r="B3" s="46"/>
    </row>
    <row r="4" spans="1:70" s="279" customFormat="1" ht="23.25">
      <c r="A4" s="56" t="s">
        <v>2184</v>
      </c>
      <c r="B4" s="46"/>
    </row>
    <row r="5" spans="1:70" ht="15">
      <c r="AI5" s="1658"/>
      <c r="AJ5" s="1659"/>
      <c r="AK5" s="1662" t="s">
        <v>3191</v>
      </c>
      <c r="AL5" s="1659"/>
      <c r="AM5" s="1660"/>
    </row>
    <row r="6" spans="1:70" s="289" customFormat="1" ht="47.25">
      <c r="A6" s="283"/>
      <c r="B6" s="284"/>
      <c r="C6" s="284"/>
      <c r="D6" s="3"/>
      <c r="E6" s="3" t="s">
        <v>3109</v>
      </c>
      <c r="F6" s="3" t="s">
        <v>61</v>
      </c>
      <c r="G6" s="3" t="s">
        <v>245</v>
      </c>
      <c r="H6" s="3"/>
      <c r="I6" s="3"/>
      <c r="J6" s="3"/>
      <c r="K6" s="3"/>
      <c r="L6" s="3"/>
      <c r="M6" s="3"/>
      <c r="N6" s="3"/>
      <c r="O6" s="3"/>
      <c r="P6" s="285"/>
      <c r="Q6" s="285" t="s">
        <v>3110</v>
      </c>
      <c r="R6" s="285" t="s">
        <v>3111</v>
      </c>
      <c r="S6" s="286" t="s">
        <v>3112</v>
      </c>
      <c r="T6" s="286" t="s">
        <v>3113</v>
      </c>
      <c r="U6" s="286" t="s">
        <v>3114</v>
      </c>
      <c r="V6" s="285" t="s">
        <v>3115</v>
      </c>
      <c r="W6" s="285"/>
      <c r="X6" s="285"/>
      <c r="Y6" s="285"/>
      <c r="Z6" s="285"/>
      <c r="AA6" s="287"/>
      <c r="AB6" s="288"/>
      <c r="AC6" s="288"/>
      <c r="AD6" s="288"/>
      <c r="AE6" s="288"/>
      <c r="AF6" s="288"/>
      <c r="AG6" s="288"/>
      <c r="AH6" s="285" t="s">
        <v>1578</v>
      </c>
      <c r="AI6" s="52">
        <v>2022</v>
      </c>
      <c r="AJ6" s="51">
        <v>2023</v>
      </c>
      <c r="AK6" s="51">
        <v>2024</v>
      </c>
      <c r="AL6" s="51">
        <v>2025</v>
      </c>
      <c r="AM6" s="50">
        <v>2026</v>
      </c>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row>
    <row r="8" spans="1:70" s="1" customFormat="1" ht="20.25">
      <c r="B8" s="290" t="s">
        <v>3116</v>
      </c>
    </row>
    <row r="10" spans="1:70" ht="15">
      <c r="A10" s="291"/>
      <c r="B10" s="291"/>
      <c r="C10" s="292" t="s">
        <v>3117</v>
      </c>
      <c r="D10" s="292"/>
      <c r="E10" s="292"/>
      <c r="F10" s="292"/>
      <c r="G10" s="292"/>
      <c r="H10" s="292"/>
      <c r="I10" s="292"/>
      <c r="J10" s="292"/>
      <c r="K10" s="292"/>
      <c r="L10" s="292"/>
      <c r="M10" s="292"/>
      <c r="N10" s="292"/>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row>
    <row r="11" spans="1:70" ht="15.75">
      <c r="A11" s="294"/>
      <c r="B11" s="295"/>
      <c r="C11" s="295"/>
      <c r="D11" s="296"/>
      <c r="E11" s="296" t="s">
        <v>3118</v>
      </c>
      <c r="F11" s="296"/>
      <c r="G11" s="296" t="s">
        <v>293</v>
      </c>
      <c r="H11" s="296"/>
      <c r="I11" s="296"/>
      <c r="J11" s="296"/>
      <c r="K11" s="296"/>
      <c r="L11" s="296"/>
      <c r="M11" s="296"/>
      <c r="N11" s="296"/>
      <c r="O11" s="296"/>
      <c r="P11" s="294"/>
      <c r="Q11" s="296" t="s">
        <v>182</v>
      </c>
      <c r="R11" s="294"/>
      <c r="S11" s="978"/>
      <c r="T11" s="978"/>
      <c r="U11" s="978"/>
      <c r="V11" s="283" t="s">
        <v>272</v>
      </c>
      <c r="W11" s="283"/>
      <c r="X11" s="283"/>
      <c r="Y11" s="283"/>
      <c r="Z11" s="283"/>
      <c r="AA11" s="297"/>
      <c r="AB11" s="294" t="s">
        <v>21</v>
      </c>
      <c r="AC11" s="294"/>
      <c r="AD11" s="294"/>
      <c r="AE11" s="294"/>
      <c r="AF11" s="294"/>
      <c r="AG11" s="294"/>
      <c r="AH11" s="294" t="s">
        <v>1581</v>
      </c>
      <c r="AI11" s="1243"/>
      <c r="AJ11" s="1243"/>
      <c r="AK11" s="1243"/>
      <c r="AL11" s="1243"/>
      <c r="AM11" s="1243"/>
      <c r="AN11" s="294"/>
      <c r="AO11" s="294"/>
      <c r="AP11" s="294"/>
      <c r="AQ11" s="294"/>
      <c r="AR11" s="294"/>
      <c r="AS11" s="298"/>
      <c r="AT11" s="298"/>
      <c r="AU11" s="298"/>
      <c r="AV11" s="298"/>
      <c r="AW11" s="298"/>
      <c r="AX11" s="298"/>
      <c r="AY11" s="294"/>
      <c r="AZ11" s="294"/>
      <c r="BA11" s="294"/>
      <c r="BB11" s="294"/>
      <c r="BC11" s="294"/>
      <c r="BD11" s="294"/>
      <c r="BE11" s="294"/>
      <c r="BF11" s="294"/>
      <c r="BG11" s="298"/>
      <c r="BH11" s="298"/>
      <c r="BI11" s="298"/>
      <c r="BJ11" s="298"/>
      <c r="BK11" s="298"/>
    </row>
    <row r="12" spans="1:70" ht="15.75">
      <c r="A12" s="294"/>
      <c r="B12" s="295"/>
      <c r="C12" s="295"/>
      <c r="D12" s="296"/>
      <c r="E12" s="296" t="s">
        <v>3118</v>
      </c>
      <c r="F12" s="296"/>
      <c r="G12" s="296" t="s">
        <v>293</v>
      </c>
      <c r="H12" s="296"/>
      <c r="I12" s="296"/>
      <c r="J12" s="296"/>
      <c r="K12" s="296"/>
      <c r="L12" s="296"/>
      <c r="M12" s="296"/>
      <c r="N12" s="296"/>
      <c r="O12" s="296"/>
      <c r="P12" s="294"/>
      <c r="Q12" s="296" t="s">
        <v>182</v>
      </c>
      <c r="R12" s="294"/>
      <c r="S12" s="978"/>
      <c r="T12" s="978"/>
      <c r="U12" s="978"/>
      <c r="V12" s="283" t="s">
        <v>272</v>
      </c>
      <c r="W12" s="283"/>
      <c r="X12" s="283"/>
      <c r="Y12" s="283"/>
      <c r="Z12" s="283"/>
      <c r="AA12" s="297"/>
      <c r="AB12" s="294" t="s">
        <v>21</v>
      </c>
      <c r="AC12" s="294"/>
      <c r="AD12" s="294"/>
      <c r="AE12" s="294"/>
      <c r="AF12" s="294"/>
      <c r="AG12" s="294"/>
      <c r="AH12" s="294" t="s">
        <v>1581</v>
      </c>
      <c r="AI12" s="1243"/>
      <c r="AJ12" s="1243"/>
      <c r="AK12" s="1243"/>
      <c r="AL12" s="1243"/>
      <c r="AM12" s="1243"/>
      <c r="AN12" s="294"/>
      <c r="AO12" s="294"/>
      <c r="AP12" s="294"/>
      <c r="AQ12" s="294"/>
      <c r="AR12" s="294"/>
      <c r="AS12" s="298"/>
      <c r="AT12" s="298"/>
      <c r="AU12" s="298"/>
      <c r="AV12" s="298"/>
      <c r="AW12" s="298"/>
      <c r="AX12" s="298"/>
      <c r="AY12" s="294"/>
      <c r="AZ12" s="294"/>
      <c r="BA12" s="294"/>
      <c r="BB12" s="294"/>
      <c r="BC12" s="294"/>
      <c r="BD12" s="294"/>
      <c r="BE12" s="294"/>
      <c r="BF12" s="294"/>
      <c r="BG12" s="298"/>
      <c r="BH12" s="298"/>
      <c r="BI12" s="298"/>
      <c r="BJ12" s="298"/>
      <c r="BK12" s="298"/>
    </row>
    <row r="13" spans="1:70" ht="15.75">
      <c r="A13" s="294"/>
      <c r="B13" s="295"/>
      <c r="C13" s="295"/>
      <c r="D13" s="296"/>
      <c r="E13" s="296" t="s">
        <v>3118</v>
      </c>
      <c r="F13" s="296"/>
      <c r="G13" s="296" t="s">
        <v>293</v>
      </c>
      <c r="H13" s="296"/>
      <c r="I13" s="296"/>
      <c r="J13" s="296"/>
      <c r="K13" s="296"/>
      <c r="L13" s="296"/>
      <c r="M13" s="296"/>
      <c r="N13" s="296"/>
      <c r="O13" s="296"/>
      <c r="P13" s="294"/>
      <c r="Q13" s="296" t="s">
        <v>182</v>
      </c>
      <c r="R13" s="294"/>
      <c r="S13" s="978"/>
      <c r="T13" s="978"/>
      <c r="U13" s="978"/>
      <c r="V13" s="283" t="s">
        <v>272</v>
      </c>
      <c r="W13" s="283"/>
      <c r="X13" s="283"/>
      <c r="Y13" s="283"/>
      <c r="Z13" s="283"/>
      <c r="AA13" s="297"/>
      <c r="AB13" s="294" t="s">
        <v>21</v>
      </c>
      <c r="AC13" s="294"/>
      <c r="AD13" s="294"/>
      <c r="AE13" s="294"/>
      <c r="AF13" s="294"/>
      <c r="AG13" s="294"/>
      <c r="AH13" s="294" t="s">
        <v>1581</v>
      </c>
      <c r="AI13" s="1243"/>
      <c r="AJ13" s="1243"/>
      <c r="AK13" s="1243"/>
      <c r="AL13" s="1243"/>
      <c r="AM13" s="1243"/>
      <c r="AN13" s="294"/>
      <c r="AO13" s="294"/>
      <c r="AP13" s="294"/>
      <c r="AQ13" s="294"/>
      <c r="AR13" s="294"/>
      <c r="AS13" s="298"/>
      <c r="AT13" s="298"/>
      <c r="AU13" s="298"/>
      <c r="AV13" s="298"/>
      <c r="AW13" s="298"/>
      <c r="AX13" s="298"/>
      <c r="AY13" s="294"/>
      <c r="AZ13" s="294"/>
      <c r="BA13" s="294"/>
      <c r="BB13" s="294"/>
      <c r="BC13" s="294"/>
      <c r="BD13" s="294"/>
      <c r="BE13" s="294"/>
      <c r="BF13" s="294"/>
      <c r="BG13" s="298"/>
      <c r="BH13" s="298"/>
      <c r="BI13" s="298"/>
      <c r="BJ13" s="298"/>
      <c r="BK13" s="298"/>
    </row>
    <row r="14" spans="1:70" ht="15.75">
      <c r="A14" s="294"/>
      <c r="B14" s="295"/>
      <c r="C14" s="295"/>
      <c r="D14" s="296"/>
      <c r="E14" s="296" t="s">
        <v>3118</v>
      </c>
      <c r="F14" s="296"/>
      <c r="G14" s="296" t="s">
        <v>293</v>
      </c>
      <c r="H14" s="296"/>
      <c r="I14" s="296"/>
      <c r="J14" s="296"/>
      <c r="K14" s="296"/>
      <c r="L14" s="296"/>
      <c r="M14" s="296"/>
      <c r="N14" s="296"/>
      <c r="O14" s="296"/>
      <c r="P14" s="294"/>
      <c r="Q14" s="296" t="s">
        <v>182</v>
      </c>
      <c r="R14" s="294"/>
      <c r="S14" s="978"/>
      <c r="T14" s="978"/>
      <c r="U14" s="978"/>
      <c r="V14" s="283" t="s">
        <v>272</v>
      </c>
      <c r="W14" s="283"/>
      <c r="X14" s="283"/>
      <c r="Y14" s="283"/>
      <c r="Z14" s="283"/>
      <c r="AA14" s="297"/>
      <c r="AB14" s="294" t="s">
        <v>21</v>
      </c>
      <c r="AC14" s="294"/>
      <c r="AD14" s="294"/>
      <c r="AE14" s="294"/>
      <c r="AF14" s="294"/>
      <c r="AG14" s="294"/>
      <c r="AH14" s="294" t="s">
        <v>1581</v>
      </c>
      <c r="AI14" s="1243"/>
      <c r="AJ14" s="1243"/>
      <c r="AK14" s="1243"/>
      <c r="AL14" s="1243"/>
      <c r="AM14" s="1243"/>
      <c r="AN14" s="294"/>
      <c r="AO14" s="294"/>
      <c r="AP14" s="294"/>
      <c r="AQ14" s="294"/>
      <c r="AR14" s="294"/>
      <c r="AS14" s="298"/>
      <c r="AT14" s="298"/>
      <c r="AU14" s="298"/>
      <c r="AV14" s="298"/>
      <c r="AW14" s="298"/>
      <c r="AX14" s="298"/>
      <c r="AY14" s="294"/>
      <c r="AZ14" s="294"/>
      <c r="BA14" s="294"/>
      <c r="BB14" s="294"/>
      <c r="BC14" s="294"/>
      <c r="BD14" s="294"/>
      <c r="BE14" s="294"/>
      <c r="BF14" s="294"/>
      <c r="BG14" s="298"/>
      <c r="BH14" s="298"/>
      <c r="BI14" s="298"/>
      <c r="BJ14" s="298"/>
      <c r="BK14" s="298"/>
    </row>
    <row r="15" spans="1:70" s="291" customFormat="1">
      <c r="B15" s="299"/>
      <c r="C15" s="299"/>
      <c r="D15" s="296"/>
      <c r="E15" s="296" t="s">
        <v>3118</v>
      </c>
      <c r="F15" s="300"/>
      <c r="G15" s="296" t="s">
        <v>293</v>
      </c>
      <c r="H15" s="300"/>
      <c r="I15" s="300"/>
      <c r="J15" s="300"/>
      <c r="K15" s="300"/>
      <c r="L15" s="300"/>
      <c r="M15" s="300"/>
      <c r="N15" s="300"/>
      <c r="O15" s="300"/>
      <c r="P15" s="294"/>
      <c r="Q15" s="296" t="s">
        <v>182</v>
      </c>
      <c r="R15" s="294"/>
      <c r="S15" s="978"/>
      <c r="T15" s="978"/>
      <c r="U15" s="978"/>
      <c r="V15" s="299" t="s">
        <v>272</v>
      </c>
      <c r="W15" s="299"/>
      <c r="X15" s="299"/>
      <c r="Y15" s="299"/>
      <c r="Z15" s="299"/>
      <c r="AA15" s="299"/>
      <c r="AB15" s="299" t="s">
        <v>21</v>
      </c>
      <c r="AC15" s="299"/>
      <c r="AD15" s="299"/>
      <c r="AE15" s="300"/>
      <c r="AF15" s="300"/>
      <c r="AG15" s="300"/>
      <c r="AH15" s="300" t="s">
        <v>1581</v>
      </c>
      <c r="AI15" s="1243"/>
      <c r="AJ15" s="1243"/>
      <c r="AK15" s="1243"/>
      <c r="AL15" s="1243"/>
      <c r="AM15" s="1243"/>
      <c r="AN15" s="300"/>
      <c r="AO15" s="300"/>
      <c r="AP15" s="300"/>
      <c r="AQ15" s="300"/>
      <c r="AR15" s="300"/>
      <c r="AS15" s="300"/>
      <c r="AT15" s="300"/>
      <c r="AU15" s="301"/>
      <c r="AV15" s="301"/>
      <c r="AW15" s="301"/>
      <c r="AY15" s="299"/>
      <c r="AZ15" s="301"/>
      <c r="BA15" s="300"/>
      <c r="BB15" s="300"/>
      <c r="BC15" s="300"/>
      <c r="BD15" s="300"/>
      <c r="BE15" s="300"/>
      <c r="BF15" s="300"/>
      <c r="BG15" s="300"/>
      <c r="BH15" s="300"/>
      <c r="BI15" s="301"/>
      <c r="BJ15" s="301"/>
      <c r="BK15" s="301"/>
      <c r="BL15" s="301"/>
      <c r="BM15" s="301"/>
      <c r="BN15" s="301"/>
      <c r="BO15" s="301"/>
      <c r="BP15" s="301"/>
      <c r="BQ15" s="301"/>
      <c r="BR15" s="300"/>
    </row>
    <row r="16" spans="1:70" s="291" customFormat="1">
      <c r="D16" s="296"/>
      <c r="E16" s="296" t="s">
        <v>3118</v>
      </c>
      <c r="F16" s="300"/>
      <c r="G16" s="296" t="s">
        <v>293</v>
      </c>
      <c r="H16" s="300"/>
      <c r="I16" s="300"/>
      <c r="J16" s="300"/>
      <c r="K16" s="300"/>
      <c r="L16" s="300"/>
      <c r="M16" s="300"/>
      <c r="N16" s="300"/>
      <c r="O16" s="300"/>
      <c r="P16" s="294"/>
      <c r="Q16" s="296" t="s">
        <v>182</v>
      </c>
      <c r="R16" s="294"/>
      <c r="S16" s="978"/>
      <c r="T16" s="978"/>
      <c r="U16" s="978"/>
      <c r="V16" s="302" t="s">
        <v>272</v>
      </c>
      <c r="W16" s="302"/>
      <c r="X16" s="302"/>
      <c r="Y16" s="302"/>
      <c r="Z16" s="302"/>
      <c r="AA16" s="299"/>
      <c r="AB16" s="301" t="s">
        <v>21</v>
      </c>
      <c r="AC16" s="301"/>
      <c r="AD16" s="301"/>
      <c r="AE16" s="300"/>
      <c r="AF16" s="300"/>
      <c r="AG16" s="300"/>
      <c r="AH16" s="300" t="s">
        <v>1581</v>
      </c>
      <c r="AI16" s="1243"/>
      <c r="AJ16" s="1243"/>
      <c r="AK16" s="1243"/>
      <c r="AL16" s="1243"/>
      <c r="AM16" s="1243"/>
      <c r="AN16" s="300"/>
      <c r="AO16" s="300"/>
      <c r="AP16" s="300"/>
      <c r="AQ16" s="300"/>
      <c r="AR16" s="300"/>
      <c r="AS16" s="300"/>
      <c r="AT16" s="300"/>
      <c r="AU16" s="301"/>
      <c r="AV16" s="301"/>
      <c r="AW16" s="301"/>
      <c r="AY16" s="299"/>
      <c r="AZ16" s="301"/>
      <c r="BA16" s="300"/>
      <c r="BB16" s="300"/>
      <c r="BC16" s="300"/>
      <c r="BD16" s="300"/>
      <c r="BE16" s="300"/>
      <c r="BF16" s="300"/>
      <c r="BG16" s="300"/>
      <c r="BH16" s="300"/>
      <c r="BI16" s="301"/>
      <c r="BJ16" s="301"/>
      <c r="BK16" s="301"/>
      <c r="BL16" s="301"/>
      <c r="BM16" s="301"/>
      <c r="BN16" s="301"/>
      <c r="BO16" s="301"/>
      <c r="BP16" s="301"/>
      <c r="BQ16" s="301"/>
      <c r="BR16" s="300"/>
    </row>
    <row r="17" spans="4:70" s="291" customFormat="1">
      <c r="D17" s="296"/>
      <c r="E17" s="296" t="s">
        <v>3118</v>
      </c>
      <c r="F17" s="300"/>
      <c r="G17" s="296" t="s">
        <v>293</v>
      </c>
      <c r="H17" s="300"/>
      <c r="I17" s="300"/>
      <c r="J17" s="300"/>
      <c r="K17" s="300"/>
      <c r="L17" s="300"/>
      <c r="M17" s="300"/>
      <c r="N17" s="300"/>
      <c r="O17" s="300"/>
      <c r="P17" s="294"/>
      <c r="Q17" s="296" t="s">
        <v>182</v>
      </c>
      <c r="R17" s="294"/>
      <c r="S17" s="978"/>
      <c r="T17" s="978"/>
      <c r="U17" s="978"/>
      <c r="V17" s="302" t="s">
        <v>272</v>
      </c>
      <c r="W17" s="302"/>
      <c r="X17" s="302"/>
      <c r="Y17" s="302"/>
      <c r="Z17" s="302"/>
      <c r="AA17" s="299"/>
      <c r="AB17" s="301" t="s">
        <v>21</v>
      </c>
      <c r="AC17" s="301"/>
      <c r="AD17" s="301"/>
      <c r="AE17" s="300"/>
      <c r="AF17" s="300"/>
      <c r="AG17" s="300"/>
      <c r="AH17" s="300" t="s">
        <v>1581</v>
      </c>
      <c r="AI17" s="1243"/>
      <c r="AJ17" s="1243"/>
      <c r="AK17" s="1243"/>
      <c r="AL17" s="1243"/>
      <c r="AM17" s="1243"/>
      <c r="AN17" s="300"/>
      <c r="AO17" s="300"/>
      <c r="AP17" s="300"/>
      <c r="AQ17" s="300"/>
      <c r="AR17" s="300"/>
      <c r="AS17" s="300"/>
      <c r="AT17" s="300"/>
      <c r="AU17" s="301"/>
      <c r="AV17" s="301"/>
      <c r="AW17" s="301"/>
      <c r="AY17" s="299"/>
      <c r="AZ17" s="301"/>
      <c r="BA17" s="300"/>
      <c r="BB17" s="300"/>
      <c r="BC17" s="300"/>
      <c r="BD17" s="300"/>
      <c r="BE17" s="300"/>
      <c r="BF17" s="300"/>
      <c r="BG17" s="300"/>
      <c r="BH17" s="300"/>
      <c r="BI17" s="301"/>
      <c r="BJ17" s="301"/>
      <c r="BK17" s="301"/>
      <c r="BL17" s="301"/>
      <c r="BM17" s="301"/>
      <c r="BN17" s="301"/>
      <c r="BO17" s="301"/>
      <c r="BP17" s="301"/>
      <c r="BQ17" s="301"/>
      <c r="BR17" s="300"/>
    </row>
    <row r="18" spans="4:70" s="291" customFormat="1">
      <c r="D18" s="296"/>
      <c r="E18" s="296" t="s">
        <v>3118</v>
      </c>
      <c r="F18" s="300"/>
      <c r="G18" s="296" t="s">
        <v>293</v>
      </c>
      <c r="H18" s="300"/>
      <c r="I18" s="300"/>
      <c r="J18" s="300"/>
      <c r="K18" s="300"/>
      <c r="L18" s="300"/>
      <c r="M18" s="300"/>
      <c r="N18" s="300"/>
      <c r="O18" s="300"/>
      <c r="P18" s="294"/>
      <c r="Q18" s="296" t="s">
        <v>182</v>
      </c>
      <c r="R18" s="294"/>
      <c r="S18" s="978"/>
      <c r="T18" s="978"/>
      <c r="U18" s="978"/>
      <c r="V18" s="302" t="s">
        <v>272</v>
      </c>
      <c r="W18" s="302"/>
      <c r="X18" s="302"/>
      <c r="Y18" s="302"/>
      <c r="Z18" s="302"/>
      <c r="AA18" s="299"/>
      <c r="AB18" s="301"/>
      <c r="AC18" s="301"/>
      <c r="AD18" s="301"/>
      <c r="AE18" s="300"/>
      <c r="AF18" s="300"/>
      <c r="AG18" s="300"/>
      <c r="AH18" s="300" t="s">
        <v>1581</v>
      </c>
      <c r="AI18" s="1243"/>
      <c r="AJ18" s="1243"/>
      <c r="AK18" s="1243"/>
      <c r="AL18" s="1243"/>
      <c r="AM18" s="1243"/>
      <c r="AN18" s="300"/>
      <c r="AO18" s="300"/>
      <c r="AP18" s="300"/>
      <c r="AQ18" s="300"/>
      <c r="AR18" s="300"/>
      <c r="AS18" s="300"/>
      <c r="AT18" s="300"/>
      <c r="AU18" s="301"/>
      <c r="AV18" s="301"/>
      <c r="AW18" s="301"/>
      <c r="AY18" s="299"/>
      <c r="AZ18" s="301"/>
      <c r="BA18" s="300"/>
      <c r="BB18" s="300"/>
      <c r="BC18" s="300"/>
      <c r="BD18" s="300"/>
      <c r="BE18" s="300"/>
      <c r="BF18" s="300"/>
      <c r="BG18" s="300"/>
      <c r="BH18" s="300"/>
      <c r="BI18" s="301"/>
      <c r="BJ18" s="301"/>
      <c r="BK18" s="301"/>
      <c r="BL18" s="301"/>
      <c r="BM18" s="301"/>
      <c r="BN18" s="301"/>
      <c r="BO18" s="301"/>
      <c r="BP18" s="301"/>
      <c r="BQ18" s="301"/>
      <c r="BR18" s="300"/>
    </row>
    <row r="19" spans="4:70" s="291" customFormat="1">
      <c r="D19" s="296"/>
      <c r="E19" s="296" t="s">
        <v>3118</v>
      </c>
      <c r="F19" s="300"/>
      <c r="G19" s="296" t="s">
        <v>293</v>
      </c>
      <c r="H19" s="300"/>
      <c r="I19" s="300"/>
      <c r="J19" s="300"/>
      <c r="K19" s="300"/>
      <c r="L19" s="300"/>
      <c r="M19" s="300"/>
      <c r="N19" s="300"/>
      <c r="O19" s="300"/>
      <c r="P19" s="294"/>
      <c r="Q19" s="296" t="s">
        <v>182</v>
      </c>
      <c r="R19" s="294"/>
      <c r="S19" s="978"/>
      <c r="T19" s="978"/>
      <c r="U19" s="978"/>
      <c r="V19" s="302" t="s">
        <v>272</v>
      </c>
      <c r="W19" s="302"/>
      <c r="X19" s="302"/>
      <c r="Y19" s="302"/>
      <c r="Z19" s="302"/>
      <c r="AA19" s="299"/>
      <c r="AB19" s="301"/>
      <c r="AC19" s="301"/>
      <c r="AD19" s="301"/>
      <c r="AE19" s="300"/>
      <c r="AF19" s="300"/>
      <c r="AG19" s="300"/>
      <c r="AH19" s="300" t="s">
        <v>1581</v>
      </c>
      <c r="AI19" s="1243"/>
      <c r="AJ19" s="1243"/>
      <c r="AK19" s="1243"/>
      <c r="AL19" s="1243"/>
      <c r="AM19" s="1243"/>
      <c r="AN19" s="300"/>
      <c r="AO19" s="300"/>
      <c r="AP19" s="300"/>
      <c r="AQ19" s="300"/>
      <c r="AR19" s="300"/>
      <c r="AS19" s="300"/>
      <c r="AT19" s="300"/>
      <c r="AU19" s="301"/>
      <c r="AV19" s="301"/>
      <c r="AW19" s="301"/>
      <c r="AY19" s="299"/>
      <c r="AZ19" s="301"/>
      <c r="BA19" s="300"/>
      <c r="BB19" s="300"/>
      <c r="BC19" s="300"/>
      <c r="BD19" s="300"/>
      <c r="BE19" s="300"/>
      <c r="BF19" s="300"/>
      <c r="BG19" s="300"/>
      <c r="BH19" s="300"/>
      <c r="BI19" s="301"/>
      <c r="BJ19" s="301"/>
      <c r="BK19" s="301"/>
      <c r="BL19" s="301"/>
      <c r="BM19" s="301"/>
      <c r="BN19" s="301"/>
      <c r="BO19" s="301"/>
      <c r="BP19" s="301"/>
      <c r="BQ19" s="301"/>
      <c r="BR19" s="300"/>
    </row>
    <row r="20" spans="4:70" s="291" customFormat="1">
      <c r="D20" s="296"/>
      <c r="E20" s="296" t="s">
        <v>3118</v>
      </c>
      <c r="F20" s="300"/>
      <c r="G20" s="296" t="s">
        <v>293</v>
      </c>
      <c r="H20" s="300"/>
      <c r="I20" s="300"/>
      <c r="J20" s="300"/>
      <c r="K20" s="300"/>
      <c r="L20" s="300"/>
      <c r="M20" s="300"/>
      <c r="N20" s="300"/>
      <c r="O20" s="300"/>
      <c r="P20" s="294"/>
      <c r="Q20" s="296" t="s">
        <v>182</v>
      </c>
      <c r="R20" s="294"/>
      <c r="S20" s="978"/>
      <c r="T20" s="978"/>
      <c r="U20" s="978"/>
      <c r="V20" s="302" t="s">
        <v>272</v>
      </c>
      <c r="W20" s="302"/>
      <c r="X20" s="302"/>
      <c r="Y20" s="302"/>
      <c r="Z20" s="302"/>
      <c r="AA20" s="299"/>
      <c r="AB20" s="301"/>
      <c r="AC20" s="301"/>
      <c r="AD20" s="301"/>
      <c r="AE20" s="300"/>
      <c r="AF20" s="300"/>
      <c r="AG20" s="300"/>
      <c r="AH20" s="300" t="s">
        <v>1581</v>
      </c>
      <c r="AI20" s="1243"/>
      <c r="AJ20" s="1243"/>
      <c r="AK20" s="1243"/>
      <c r="AL20" s="1243"/>
      <c r="AM20" s="1243"/>
      <c r="AN20" s="300"/>
      <c r="AO20" s="300"/>
      <c r="AP20" s="300"/>
      <c r="AQ20" s="300"/>
      <c r="AR20" s="300"/>
      <c r="AS20" s="300"/>
      <c r="AT20" s="300"/>
      <c r="AU20" s="301"/>
      <c r="AV20" s="301"/>
      <c r="AW20" s="301"/>
      <c r="AY20" s="299"/>
      <c r="AZ20" s="301"/>
      <c r="BA20" s="300"/>
      <c r="BB20" s="300"/>
      <c r="BC20" s="300"/>
      <c r="BD20" s="300"/>
      <c r="BE20" s="300"/>
      <c r="BF20" s="300"/>
      <c r="BG20" s="300"/>
      <c r="BH20" s="300"/>
      <c r="BI20" s="301"/>
      <c r="BJ20" s="301"/>
      <c r="BK20" s="301"/>
      <c r="BL20" s="301"/>
      <c r="BM20" s="301"/>
      <c r="BN20" s="301"/>
      <c r="BO20" s="301"/>
      <c r="BP20" s="301"/>
      <c r="BQ20" s="301"/>
      <c r="BR20" s="300"/>
    </row>
    <row r="21" spans="4:70" s="291" customFormat="1">
      <c r="D21" s="296"/>
      <c r="E21" s="296" t="s">
        <v>3118</v>
      </c>
      <c r="F21" s="300"/>
      <c r="G21" s="296" t="s">
        <v>293</v>
      </c>
      <c r="H21" s="300"/>
      <c r="I21" s="300"/>
      <c r="J21" s="300"/>
      <c r="K21" s="300"/>
      <c r="L21" s="300"/>
      <c r="M21" s="300"/>
      <c r="N21" s="300"/>
      <c r="O21" s="300"/>
      <c r="P21" s="294"/>
      <c r="Q21" s="296" t="s">
        <v>182</v>
      </c>
      <c r="R21" s="294"/>
      <c r="S21" s="978"/>
      <c r="T21" s="978"/>
      <c r="U21" s="978"/>
      <c r="V21" s="302" t="s">
        <v>272</v>
      </c>
      <c r="W21" s="302"/>
      <c r="X21" s="302"/>
      <c r="Y21" s="302"/>
      <c r="Z21" s="302"/>
      <c r="AA21" s="299"/>
      <c r="AB21" s="301"/>
      <c r="AC21" s="301"/>
      <c r="AD21" s="301"/>
      <c r="AE21" s="300"/>
      <c r="AF21" s="300"/>
      <c r="AG21" s="300"/>
      <c r="AH21" s="300" t="s">
        <v>1581</v>
      </c>
      <c r="AI21" s="1243"/>
      <c r="AJ21" s="1243"/>
      <c r="AK21" s="1243"/>
      <c r="AL21" s="1243"/>
      <c r="AM21" s="1243"/>
      <c r="AN21" s="300"/>
      <c r="AO21" s="300"/>
      <c r="AP21" s="300"/>
      <c r="AQ21" s="300"/>
      <c r="AR21" s="300"/>
      <c r="AS21" s="300"/>
      <c r="AT21" s="300"/>
      <c r="AU21" s="301"/>
      <c r="AV21" s="301"/>
      <c r="AW21" s="301"/>
      <c r="AY21" s="299"/>
      <c r="AZ21" s="301"/>
      <c r="BA21" s="300"/>
      <c r="BB21" s="300"/>
      <c r="BC21" s="300"/>
      <c r="BD21" s="300"/>
      <c r="BE21" s="300"/>
      <c r="BF21" s="300"/>
      <c r="BG21" s="300"/>
      <c r="BH21" s="300"/>
      <c r="BI21" s="301"/>
      <c r="BJ21" s="301"/>
      <c r="BK21" s="301"/>
      <c r="BL21" s="301"/>
      <c r="BM21" s="301"/>
      <c r="BN21" s="301"/>
      <c r="BO21" s="301"/>
      <c r="BP21" s="301"/>
      <c r="BQ21" s="301"/>
      <c r="BR21" s="300"/>
    </row>
    <row r="22" spans="4:70" s="291" customFormat="1">
      <c r="D22" s="296"/>
      <c r="E22" s="296" t="s">
        <v>3118</v>
      </c>
      <c r="F22" s="300"/>
      <c r="G22" s="296" t="s">
        <v>293</v>
      </c>
      <c r="H22" s="300"/>
      <c r="I22" s="300"/>
      <c r="J22" s="300"/>
      <c r="K22" s="300"/>
      <c r="L22" s="300"/>
      <c r="M22" s="300"/>
      <c r="N22" s="300"/>
      <c r="O22" s="300"/>
      <c r="P22" s="294"/>
      <c r="Q22" s="296" t="s">
        <v>182</v>
      </c>
      <c r="R22" s="294"/>
      <c r="S22" s="978"/>
      <c r="T22" s="978"/>
      <c r="U22" s="978"/>
      <c r="V22" s="302" t="s">
        <v>272</v>
      </c>
      <c r="W22" s="302"/>
      <c r="X22" s="302"/>
      <c r="Y22" s="302"/>
      <c r="Z22" s="302"/>
      <c r="AA22" s="299"/>
      <c r="AB22" s="301"/>
      <c r="AC22" s="301"/>
      <c r="AD22" s="301"/>
      <c r="AE22" s="300"/>
      <c r="AF22" s="300"/>
      <c r="AG22" s="300"/>
      <c r="AH22" s="300" t="s">
        <v>1581</v>
      </c>
      <c r="AI22" s="1243"/>
      <c r="AJ22" s="1243"/>
      <c r="AK22" s="1243"/>
      <c r="AL22" s="1243"/>
      <c r="AM22" s="1243"/>
      <c r="AN22" s="300"/>
      <c r="AO22" s="300"/>
      <c r="AP22" s="300"/>
      <c r="AQ22" s="300"/>
      <c r="AR22" s="300"/>
      <c r="AS22" s="300"/>
      <c r="AT22" s="300"/>
      <c r="AU22" s="301"/>
      <c r="AV22" s="301"/>
      <c r="AW22" s="301"/>
      <c r="AY22" s="299"/>
      <c r="AZ22" s="301"/>
      <c r="BA22" s="300"/>
      <c r="BB22" s="300"/>
      <c r="BC22" s="300"/>
      <c r="BD22" s="300"/>
      <c r="BE22" s="300"/>
      <c r="BF22" s="300"/>
      <c r="BG22" s="300"/>
      <c r="BH22" s="300"/>
      <c r="BI22" s="301"/>
      <c r="BJ22" s="301"/>
      <c r="BK22" s="301"/>
      <c r="BL22" s="301"/>
      <c r="BM22" s="301"/>
      <c r="BN22" s="301"/>
      <c r="BO22" s="301"/>
      <c r="BP22" s="301"/>
      <c r="BQ22" s="301"/>
      <c r="BR22" s="300"/>
    </row>
    <row r="23" spans="4:70" s="291" customFormat="1">
      <c r="D23" s="296"/>
      <c r="E23" s="296" t="s">
        <v>3118</v>
      </c>
      <c r="F23" s="300"/>
      <c r="G23" s="296" t="s">
        <v>293</v>
      </c>
      <c r="H23" s="300"/>
      <c r="I23" s="300"/>
      <c r="J23" s="300"/>
      <c r="K23" s="300"/>
      <c r="L23" s="300"/>
      <c r="M23" s="300"/>
      <c r="N23" s="300"/>
      <c r="O23" s="300"/>
      <c r="P23" s="294"/>
      <c r="Q23" s="296" t="s">
        <v>182</v>
      </c>
      <c r="R23" s="294"/>
      <c r="S23" s="978"/>
      <c r="T23" s="978"/>
      <c r="U23" s="978"/>
      <c r="V23" s="302" t="s">
        <v>272</v>
      </c>
      <c r="W23" s="302"/>
      <c r="X23" s="302"/>
      <c r="Y23" s="302"/>
      <c r="Z23" s="302"/>
      <c r="AA23" s="299"/>
      <c r="AB23" s="301"/>
      <c r="AC23" s="301"/>
      <c r="AD23" s="301"/>
      <c r="AE23" s="300"/>
      <c r="AF23" s="300"/>
      <c r="AG23" s="300"/>
      <c r="AH23" s="300" t="s">
        <v>1581</v>
      </c>
      <c r="AI23" s="1243"/>
      <c r="AJ23" s="1243"/>
      <c r="AK23" s="1243"/>
      <c r="AL23" s="1243"/>
      <c r="AM23" s="1243"/>
      <c r="AN23" s="300"/>
      <c r="AO23" s="300"/>
      <c r="AP23" s="300"/>
      <c r="AQ23" s="300"/>
      <c r="AR23" s="300"/>
      <c r="AS23" s="300"/>
      <c r="AT23" s="300"/>
      <c r="AU23" s="301"/>
      <c r="AV23" s="301"/>
      <c r="AW23" s="301"/>
      <c r="AY23" s="299"/>
      <c r="AZ23" s="301"/>
      <c r="BA23" s="300"/>
      <c r="BB23" s="300"/>
      <c r="BC23" s="300"/>
      <c r="BD23" s="300"/>
      <c r="BE23" s="300"/>
      <c r="BF23" s="300"/>
      <c r="BG23" s="300"/>
      <c r="BH23" s="300"/>
      <c r="BI23" s="301"/>
      <c r="BJ23" s="301"/>
      <c r="BK23" s="301"/>
      <c r="BL23" s="301"/>
      <c r="BM23" s="301"/>
      <c r="BN23" s="301"/>
      <c r="BO23" s="301"/>
      <c r="BP23" s="301"/>
      <c r="BQ23" s="301"/>
      <c r="BR23" s="300"/>
    </row>
    <row r="24" spans="4:70" s="291" customFormat="1">
      <c r="D24" s="296"/>
      <c r="E24" s="296" t="s">
        <v>3118</v>
      </c>
      <c r="F24" s="300"/>
      <c r="G24" s="296" t="s">
        <v>293</v>
      </c>
      <c r="H24" s="300"/>
      <c r="I24" s="300"/>
      <c r="J24" s="300"/>
      <c r="K24" s="300"/>
      <c r="L24" s="300"/>
      <c r="M24" s="300"/>
      <c r="N24" s="300"/>
      <c r="O24" s="300"/>
      <c r="P24" s="294"/>
      <c r="Q24" s="296" t="s">
        <v>182</v>
      </c>
      <c r="R24" s="294"/>
      <c r="S24" s="978"/>
      <c r="T24" s="978"/>
      <c r="U24" s="978"/>
      <c r="V24" s="302" t="s">
        <v>272</v>
      </c>
      <c r="W24" s="302"/>
      <c r="X24" s="302"/>
      <c r="Y24" s="302"/>
      <c r="Z24" s="302"/>
      <c r="AA24" s="299"/>
      <c r="AB24" s="301"/>
      <c r="AC24" s="301"/>
      <c r="AD24" s="301"/>
      <c r="AE24" s="300"/>
      <c r="AF24" s="300"/>
      <c r="AG24" s="300"/>
      <c r="AH24" s="300" t="s">
        <v>1581</v>
      </c>
      <c r="AI24" s="1243"/>
      <c r="AJ24" s="1243"/>
      <c r="AK24" s="1243"/>
      <c r="AL24" s="1243"/>
      <c r="AM24" s="1243"/>
      <c r="AN24" s="300"/>
      <c r="AO24" s="300"/>
      <c r="AP24" s="300"/>
      <c r="AQ24" s="300"/>
      <c r="AR24" s="300"/>
      <c r="AS24" s="300"/>
      <c r="AT24" s="300"/>
      <c r="AU24" s="301"/>
      <c r="AV24" s="301"/>
      <c r="AW24" s="301"/>
      <c r="AY24" s="299"/>
      <c r="AZ24" s="301"/>
      <c r="BA24" s="300"/>
      <c r="BB24" s="300"/>
      <c r="BC24" s="300"/>
      <c r="BD24" s="300"/>
      <c r="BE24" s="300"/>
      <c r="BF24" s="300"/>
      <c r="BG24" s="300"/>
      <c r="BH24" s="300"/>
      <c r="BI24" s="301"/>
      <c r="BJ24" s="301"/>
      <c r="BK24" s="301"/>
      <c r="BL24" s="301"/>
      <c r="BM24" s="301"/>
      <c r="BN24" s="301"/>
      <c r="BO24" s="301"/>
      <c r="BP24" s="301"/>
      <c r="BQ24" s="301"/>
      <c r="BR24" s="300"/>
    </row>
    <row r="25" spans="4:70" s="291" customFormat="1">
      <c r="D25" s="296"/>
      <c r="E25" s="296" t="s">
        <v>3118</v>
      </c>
      <c r="F25" s="300"/>
      <c r="G25" s="296" t="s">
        <v>293</v>
      </c>
      <c r="H25" s="300"/>
      <c r="I25" s="300"/>
      <c r="J25" s="300"/>
      <c r="K25" s="300"/>
      <c r="L25" s="300"/>
      <c r="M25" s="300"/>
      <c r="N25" s="300"/>
      <c r="O25" s="300"/>
      <c r="P25" s="294"/>
      <c r="Q25" s="296" t="s">
        <v>182</v>
      </c>
      <c r="R25" s="294"/>
      <c r="S25" s="978"/>
      <c r="T25" s="978"/>
      <c r="U25" s="978"/>
      <c r="V25" s="302" t="s">
        <v>272</v>
      </c>
      <c r="W25" s="302"/>
      <c r="X25" s="302"/>
      <c r="Y25" s="302"/>
      <c r="Z25" s="302"/>
      <c r="AA25" s="299"/>
      <c r="AB25" s="301"/>
      <c r="AC25" s="301"/>
      <c r="AD25" s="301"/>
      <c r="AE25" s="300"/>
      <c r="AF25" s="300"/>
      <c r="AG25" s="300"/>
      <c r="AH25" s="300" t="s">
        <v>1581</v>
      </c>
      <c r="AI25" s="1243"/>
      <c r="AJ25" s="1243"/>
      <c r="AK25" s="1243"/>
      <c r="AL25" s="1243"/>
      <c r="AM25" s="1243"/>
      <c r="AN25" s="300"/>
      <c r="AO25" s="300"/>
      <c r="AP25" s="300"/>
      <c r="AQ25" s="300"/>
      <c r="AR25" s="300"/>
      <c r="AS25" s="300"/>
      <c r="AT25" s="300"/>
      <c r="AU25" s="301"/>
      <c r="AV25" s="301"/>
      <c r="AW25" s="301"/>
      <c r="AY25" s="299"/>
      <c r="AZ25" s="301"/>
      <c r="BA25" s="300"/>
      <c r="BB25" s="300"/>
      <c r="BC25" s="300"/>
      <c r="BD25" s="300"/>
      <c r="BE25" s="300"/>
      <c r="BF25" s="300"/>
      <c r="BG25" s="300"/>
      <c r="BH25" s="300"/>
      <c r="BI25" s="301"/>
      <c r="BJ25" s="301"/>
      <c r="BK25" s="301"/>
      <c r="BL25" s="301"/>
      <c r="BM25" s="301"/>
      <c r="BN25" s="301"/>
      <c r="BO25" s="301"/>
      <c r="BP25" s="301"/>
      <c r="BQ25" s="301"/>
      <c r="BR25" s="300"/>
    </row>
    <row r="26" spans="4:70" s="291" customFormat="1">
      <c r="D26" s="296"/>
      <c r="E26" s="296" t="s">
        <v>3118</v>
      </c>
      <c r="F26" s="300"/>
      <c r="G26" s="296" t="s">
        <v>293</v>
      </c>
      <c r="H26" s="300"/>
      <c r="I26" s="300"/>
      <c r="J26" s="300"/>
      <c r="K26" s="300"/>
      <c r="L26" s="300"/>
      <c r="M26" s="300"/>
      <c r="N26" s="300"/>
      <c r="O26" s="300"/>
      <c r="P26" s="294"/>
      <c r="Q26" s="296" t="s">
        <v>182</v>
      </c>
      <c r="R26" s="294"/>
      <c r="S26" s="978"/>
      <c r="T26" s="978"/>
      <c r="U26" s="978"/>
      <c r="V26" s="302" t="s">
        <v>272</v>
      </c>
      <c r="W26" s="302"/>
      <c r="X26" s="302"/>
      <c r="Y26" s="302"/>
      <c r="Z26" s="302"/>
      <c r="AA26" s="299"/>
      <c r="AB26" s="301"/>
      <c r="AC26" s="301"/>
      <c r="AD26" s="301"/>
      <c r="AE26" s="300"/>
      <c r="AF26" s="300"/>
      <c r="AG26" s="300"/>
      <c r="AH26" s="300" t="s">
        <v>1581</v>
      </c>
      <c r="AI26" s="1243"/>
      <c r="AJ26" s="1243"/>
      <c r="AK26" s="1243"/>
      <c r="AL26" s="1243"/>
      <c r="AM26" s="1243"/>
      <c r="AN26" s="300"/>
      <c r="AO26" s="300"/>
      <c r="AP26" s="300"/>
      <c r="AQ26" s="300"/>
      <c r="AR26" s="300"/>
      <c r="AS26" s="300"/>
      <c r="AT26" s="300"/>
      <c r="AU26" s="301"/>
      <c r="AV26" s="301"/>
      <c r="AW26" s="301"/>
      <c r="AY26" s="299"/>
      <c r="AZ26" s="301"/>
      <c r="BA26" s="300"/>
      <c r="BB26" s="300"/>
      <c r="BC26" s="300"/>
      <c r="BD26" s="300"/>
      <c r="BE26" s="300"/>
      <c r="BF26" s="300"/>
      <c r="BG26" s="300"/>
      <c r="BH26" s="300"/>
      <c r="BI26" s="301"/>
      <c r="BJ26" s="301"/>
      <c r="BK26" s="301"/>
      <c r="BL26" s="301"/>
      <c r="BM26" s="301"/>
      <c r="BN26" s="301"/>
      <c r="BO26" s="301"/>
      <c r="BP26" s="301"/>
      <c r="BQ26" s="301"/>
      <c r="BR26" s="300"/>
    </row>
    <row r="27" spans="4:70" s="291" customFormat="1">
      <c r="D27" s="296"/>
      <c r="E27" s="296" t="s">
        <v>3118</v>
      </c>
      <c r="F27" s="300"/>
      <c r="G27" s="296" t="s">
        <v>293</v>
      </c>
      <c r="H27" s="300"/>
      <c r="I27" s="300"/>
      <c r="J27" s="300"/>
      <c r="K27" s="300"/>
      <c r="L27" s="300"/>
      <c r="M27" s="300"/>
      <c r="N27" s="300"/>
      <c r="O27" s="300"/>
      <c r="P27" s="294"/>
      <c r="Q27" s="296" t="s">
        <v>182</v>
      </c>
      <c r="R27" s="294"/>
      <c r="S27" s="978"/>
      <c r="T27" s="978"/>
      <c r="U27" s="978"/>
      <c r="V27" s="302" t="s">
        <v>272</v>
      </c>
      <c r="W27" s="302"/>
      <c r="X27" s="302"/>
      <c r="Y27" s="302"/>
      <c r="Z27" s="302"/>
      <c r="AA27" s="299"/>
      <c r="AB27" s="301"/>
      <c r="AC27" s="301"/>
      <c r="AD27" s="301"/>
      <c r="AE27" s="300"/>
      <c r="AF27" s="300"/>
      <c r="AG27" s="300"/>
      <c r="AH27" s="300" t="s">
        <v>1581</v>
      </c>
      <c r="AI27" s="1243"/>
      <c r="AJ27" s="1243"/>
      <c r="AK27" s="1243"/>
      <c r="AL27" s="1243"/>
      <c r="AM27" s="1243"/>
      <c r="AN27" s="300"/>
      <c r="AO27" s="300"/>
      <c r="AP27" s="300"/>
      <c r="AQ27" s="300"/>
      <c r="AR27" s="300"/>
      <c r="AS27" s="300"/>
      <c r="AT27" s="300"/>
      <c r="AU27" s="301"/>
      <c r="AV27" s="301"/>
      <c r="AW27" s="301"/>
      <c r="AY27" s="299"/>
      <c r="AZ27" s="301"/>
      <c r="BA27" s="300"/>
      <c r="BB27" s="300"/>
      <c r="BC27" s="300"/>
      <c r="BD27" s="300"/>
      <c r="BE27" s="300"/>
      <c r="BF27" s="300"/>
      <c r="BG27" s="300"/>
      <c r="BH27" s="300"/>
      <c r="BI27" s="301"/>
      <c r="BJ27" s="301"/>
      <c r="BK27" s="301"/>
      <c r="BL27" s="301"/>
      <c r="BM27" s="301"/>
      <c r="BN27" s="301"/>
      <c r="BO27" s="301"/>
      <c r="BP27" s="301"/>
      <c r="BQ27" s="301"/>
      <c r="BR27" s="300"/>
    </row>
    <row r="28" spans="4:70" s="291" customFormat="1">
      <c r="D28" s="296"/>
      <c r="E28" s="296" t="s">
        <v>3118</v>
      </c>
      <c r="F28" s="300"/>
      <c r="G28" s="296" t="s">
        <v>293</v>
      </c>
      <c r="H28" s="300"/>
      <c r="I28" s="300"/>
      <c r="J28" s="300"/>
      <c r="K28" s="300"/>
      <c r="L28" s="300"/>
      <c r="M28" s="300"/>
      <c r="N28" s="300"/>
      <c r="O28" s="300"/>
      <c r="P28" s="294"/>
      <c r="Q28" s="296" t="s">
        <v>182</v>
      </c>
      <c r="R28" s="294"/>
      <c r="S28" s="978"/>
      <c r="T28" s="978"/>
      <c r="U28" s="978"/>
      <c r="V28" s="302" t="s">
        <v>272</v>
      </c>
      <c r="W28" s="302"/>
      <c r="X28" s="302"/>
      <c r="Y28" s="302"/>
      <c r="Z28" s="302"/>
      <c r="AA28" s="299"/>
      <c r="AB28" s="301"/>
      <c r="AC28" s="301"/>
      <c r="AD28" s="301"/>
      <c r="AE28" s="300"/>
      <c r="AF28" s="300"/>
      <c r="AG28" s="300"/>
      <c r="AH28" s="300" t="s">
        <v>1581</v>
      </c>
      <c r="AI28" s="1243"/>
      <c r="AJ28" s="1243"/>
      <c r="AK28" s="1243"/>
      <c r="AL28" s="1243"/>
      <c r="AM28" s="1243"/>
      <c r="AN28" s="300"/>
      <c r="AO28" s="300"/>
      <c r="AP28" s="300"/>
      <c r="AQ28" s="300"/>
      <c r="AR28" s="300"/>
      <c r="AS28" s="300"/>
      <c r="AT28" s="300"/>
      <c r="AU28" s="301"/>
      <c r="AV28" s="301"/>
      <c r="AW28" s="301"/>
      <c r="AY28" s="299"/>
      <c r="AZ28" s="301"/>
      <c r="BA28" s="300"/>
      <c r="BB28" s="300"/>
      <c r="BC28" s="300"/>
      <c r="BD28" s="300"/>
      <c r="BE28" s="300"/>
      <c r="BF28" s="300"/>
      <c r="BG28" s="300"/>
      <c r="BH28" s="300"/>
      <c r="BI28" s="301"/>
      <c r="BJ28" s="301"/>
      <c r="BK28" s="301"/>
      <c r="BL28" s="301"/>
      <c r="BM28" s="301"/>
      <c r="BN28" s="301"/>
      <c r="BO28" s="301"/>
      <c r="BP28" s="301"/>
      <c r="BQ28" s="301"/>
      <c r="BR28" s="300"/>
    </row>
    <row r="29" spans="4:70" s="291" customFormat="1">
      <c r="D29" s="296"/>
      <c r="E29" s="296" t="s">
        <v>3118</v>
      </c>
      <c r="F29" s="300"/>
      <c r="G29" s="296" t="s">
        <v>293</v>
      </c>
      <c r="H29" s="300"/>
      <c r="I29" s="300"/>
      <c r="J29" s="300"/>
      <c r="K29" s="300"/>
      <c r="L29" s="300"/>
      <c r="M29" s="300"/>
      <c r="N29" s="300"/>
      <c r="O29" s="300"/>
      <c r="P29" s="294"/>
      <c r="Q29" s="296" t="s">
        <v>182</v>
      </c>
      <c r="R29" s="294"/>
      <c r="S29" s="978"/>
      <c r="T29" s="978"/>
      <c r="U29" s="978"/>
      <c r="V29" s="302" t="s">
        <v>272</v>
      </c>
      <c r="W29" s="302"/>
      <c r="X29" s="302"/>
      <c r="Y29" s="302"/>
      <c r="Z29" s="302"/>
      <c r="AA29" s="299"/>
      <c r="AB29" s="301"/>
      <c r="AC29" s="301"/>
      <c r="AD29" s="301"/>
      <c r="AE29" s="300"/>
      <c r="AF29" s="300"/>
      <c r="AG29" s="300"/>
      <c r="AH29" s="300" t="s">
        <v>1581</v>
      </c>
      <c r="AI29" s="1243"/>
      <c r="AJ29" s="1243"/>
      <c r="AK29" s="1243"/>
      <c r="AL29" s="1243"/>
      <c r="AM29" s="1243"/>
      <c r="AN29" s="300"/>
      <c r="AO29" s="300"/>
      <c r="AP29" s="300"/>
      <c r="AQ29" s="300"/>
      <c r="AR29" s="300"/>
      <c r="AS29" s="300"/>
      <c r="AT29" s="300"/>
      <c r="AU29" s="301"/>
      <c r="AV29" s="301"/>
      <c r="AW29" s="301"/>
      <c r="AY29" s="299"/>
      <c r="AZ29" s="301"/>
      <c r="BA29" s="300"/>
      <c r="BB29" s="300"/>
      <c r="BC29" s="300"/>
      <c r="BD29" s="300"/>
      <c r="BE29" s="300"/>
      <c r="BF29" s="300"/>
      <c r="BG29" s="300"/>
      <c r="BH29" s="300"/>
      <c r="BI29" s="301"/>
      <c r="BJ29" s="301"/>
      <c r="BK29" s="301"/>
      <c r="BL29" s="301"/>
      <c r="BM29" s="301"/>
      <c r="BN29" s="301"/>
      <c r="BO29" s="301"/>
      <c r="BP29" s="301"/>
      <c r="BQ29" s="301"/>
      <c r="BR29" s="300"/>
    </row>
    <row r="30" spans="4:70" s="291" customFormat="1">
      <c r="D30" s="296"/>
      <c r="E30" s="296" t="s">
        <v>3118</v>
      </c>
      <c r="F30" s="300"/>
      <c r="G30" s="296" t="s">
        <v>293</v>
      </c>
      <c r="H30" s="300"/>
      <c r="I30" s="300"/>
      <c r="J30" s="300"/>
      <c r="K30" s="300"/>
      <c r="L30" s="300"/>
      <c r="M30" s="300"/>
      <c r="N30" s="300"/>
      <c r="O30" s="300"/>
      <c r="P30" s="294"/>
      <c r="Q30" s="296" t="s">
        <v>182</v>
      </c>
      <c r="R30" s="294"/>
      <c r="S30" s="978"/>
      <c r="T30" s="978"/>
      <c r="U30" s="978"/>
      <c r="V30" s="302" t="s">
        <v>272</v>
      </c>
      <c r="W30" s="302"/>
      <c r="X30" s="302"/>
      <c r="Y30" s="302"/>
      <c r="Z30" s="302"/>
      <c r="AA30" s="299"/>
      <c r="AB30" s="301"/>
      <c r="AC30" s="301"/>
      <c r="AD30" s="301"/>
      <c r="AE30" s="300"/>
      <c r="AF30" s="300"/>
      <c r="AG30" s="300"/>
      <c r="AH30" s="300" t="s">
        <v>1581</v>
      </c>
      <c r="AI30" s="1243"/>
      <c r="AJ30" s="1243"/>
      <c r="AK30" s="1243"/>
      <c r="AL30" s="1243"/>
      <c r="AM30" s="1243"/>
      <c r="AN30" s="300"/>
      <c r="AO30" s="300"/>
      <c r="AP30" s="300"/>
      <c r="AQ30" s="300"/>
      <c r="AR30" s="300"/>
      <c r="AS30" s="300"/>
      <c r="AT30" s="300"/>
      <c r="AU30" s="301"/>
      <c r="AV30" s="301"/>
      <c r="AW30" s="301"/>
      <c r="AY30" s="299"/>
      <c r="AZ30" s="301"/>
      <c r="BA30" s="300"/>
      <c r="BB30" s="300"/>
      <c r="BC30" s="300"/>
      <c r="BD30" s="300"/>
      <c r="BE30" s="300"/>
      <c r="BF30" s="300"/>
      <c r="BG30" s="300"/>
      <c r="BH30" s="300"/>
      <c r="BI30" s="301"/>
      <c r="BJ30" s="301"/>
      <c r="BK30" s="301"/>
      <c r="BL30" s="301"/>
      <c r="BM30" s="301"/>
      <c r="BN30" s="301"/>
      <c r="BO30" s="301"/>
      <c r="BP30" s="301"/>
      <c r="BQ30" s="301"/>
      <c r="BR30" s="300"/>
    </row>
    <row r="31" spans="4:70" s="291" customFormat="1">
      <c r="D31" s="296"/>
      <c r="E31" s="296" t="s">
        <v>3118</v>
      </c>
      <c r="F31" s="300"/>
      <c r="G31" s="296" t="s">
        <v>293</v>
      </c>
      <c r="H31" s="300"/>
      <c r="I31" s="300"/>
      <c r="J31" s="300"/>
      <c r="K31" s="300"/>
      <c r="L31" s="300"/>
      <c r="M31" s="300"/>
      <c r="N31" s="300"/>
      <c r="O31" s="300"/>
      <c r="P31" s="294"/>
      <c r="Q31" s="296" t="s">
        <v>182</v>
      </c>
      <c r="R31" s="294"/>
      <c r="S31" s="978"/>
      <c r="T31" s="978"/>
      <c r="U31" s="978"/>
      <c r="V31" s="302" t="s">
        <v>272</v>
      </c>
      <c r="W31" s="302"/>
      <c r="X31" s="302"/>
      <c r="Y31" s="302"/>
      <c r="Z31" s="302"/>
      <c r="AA31" s="299"/>
      <c r="AB31" s="301"/>
      <c r="AC31" s="301"/>
      <c r="AD31" s="301"/>
      <c r="AE31" s="300"/>
      <c r="AF31" s="300"/>
      <c r="AG31" s="300"/>
      <c r="AH31" s="300" t="s">
        <v>1581</v>
      </c>
      <c r="AI31" s="1243"/>
      <c r="AJ31" s="1243"/>
      <c r="AK31" s="1243"/>
      <c r="AL31" s="1243"/>
      <c r="AM31" s="1243"/>
      <c r="AN31" s="300"/>
      <c r="AO31" s="300"/>
      <c r="AP31" s="300"/>
      <c r="AQ31" s="300"/>
      <c r="AR31" s="300"/>
      <c r="AS31" s="300"/>
      <c r="AT31" s="300"/>
      <c r="AU31" s="301"/>
      <c r="AV31" s="301"/>
      <c r="AW31" s="301"/>
      <c r="AY31" s="299"/>
      <c r="AZ31" s="301"/>
      <c r="BA31" s="300"/>
      <c r="BB31" s="300"/>
      <c r="BC31" s="300"/>
      <c r="BD31" s="300"/>
      <c r="BE31" s="300"/>
      <c r="BF31" s="300"/>
      <c r="BG31" s="300"/>
      <c r="BH31" s="300"/>
      <c r="BI31" s="301"/>
      <c r="BJ31" s="301"/>
      <c r="BK31" s="301"/>
      <c r="BL31" s="301"/>
      <c r="BM31" s="301"/>
      <c r="BN31" s="301"/>
      <c r="BO31" s="301"/>
      <c r="BP31" s="301"/>
      <c r="BQ31" s="301"/>
      <c r="BR31" s="300"/>
    </row>
    <row r="32" spans="4:70" s="291" customFormat="1">
      <c r="D32" s="296"/>
      <c r="E32" s="296" t="s">
        <v>3118</v>
      </c>
      <c r="F32" s="300"/>
      <c r="G32" s="296" t="s">
        <v>293</v>
      </c>
      <c r="H32" s="300"/>
      <c r="I32" s="300"/>
      <c r="J32" s="300"/>
      <c r="K32" s="300"/>
      <c r="L32" s="300"/>
      <c r="M32" s="300"/>
      <c r="N32" s="300"/>
      <c r="O32" s="300"/>
      <c r="P32" s="294"/>
      <c r="Q32" s="296" t="s">
        <v>182</v>
      </c>
      <c r="R32" s="294"/>
      <c r="S32" s="978"/>
      <c r="T32" s="978"/>
      <c r="U32" s="978"/>
      <c r="V32" s="302" t="s">
        <v>272</v>
      </c>
      <c r="W32" s="302"/>
      <c r="X32" s="302"/>
      <c r="Y32" s="302"/>
      <c r="Z32" s="302"/>
      <c r="AA32" s="299"/>
      <c r="AB32" s="301"/>
      <c r="AC32" s="301"/>
      <c r="AD32" s="301"/>
      <c r="AE32" s="300"/>
      <c r="AF32" s="300"/>
      <c r="AG32" s="300"/>
      <c r="AH32" s="300" t="s">
        <v>1581</v>
      </c>
      <c r="AI32" s="1243"/>
      <c r="AJ32" s="1243"/>
      <c r="AK32" s="1243"/>
      <c r="AL32" s="1243"/>
      <c r="AM32" s="1243"/>
      <c r="AN32" s="300"/>
      <c r="AO32" s="300"/>
      <c r="AP32" s="300"/>
      <c r="AQ32" s="300"/>
      <c r="AR32" s="300"/>
      <c r="AS32" s="300"/>
      <c r="AT32" s="300"/>
      <c r="AU32" s="301"/>
      <c r="AV32" s="301"/>
      <c r="AW32" s="301"/>
      <c r="AY32" s="299"/>
      <c r="AZ32" s="301"/>
      <c r="BA32" s="300"/>
      <c r="BB32" s="300"/>
      <c r="BC32" s="300"/>
      <c r="BD32" s="300"/>
      <c r="BE32" s="300"/>
      <c r="BF32" s="300"/>
      <c r="BG32" s="300"/>
      <c r="BH32" s="300"/>
      <c r="BI32" s="301"/>
      <c r="BJ32" s="301"/>
      <c r="BK32" s="301"/>
      <c r="BL32" s="301"/>
      <c r="BM32" s="301"/>
      <c r="BN32" s="301"/>
      <c r="BO32" s="301"/>
      <c r="BP32" s="301"/>
      <c r="BQ32" s="301"/>
      <c r="BR32" s="300"/>
    </row>
    <row r="33" spans="4:70" s="291" customFormat="1" ht="15" customHeight="1">
      <c r="D33" s="296"/>
      <c r="E33" s="296" t="s">
        <v>3118</v>
      </c>
      <c r="F33" s="300"/>
      <c r="G33" s="296" t="s">
        <v>293</v>
      </c>
      <c r="H33" s="300"/>
      <c r="I33" s="300"/>
      <c r="J33" s="300"/>
      <c r="K33" s="300"/>
      <c r="L33" s="300"/>
      <c r="M33" s="300"/>
      <c r="N33" s="300"/>
      <c r="O33" s="300"/>
      <c r="P33" s="294"/>
      <c r="Q33" s="296" t="s">
        <v>182</v>
      </c>
      <c r="R33" s="294"/>
      <c r="S33" s="978"/>
      <c r="T33" s="978"/>
      <c r="U33" s="978"/>
      <c r="V33" s="302" t="s">
        <v>272</v>
      </c>
      <c r="W33" s="302"/>
      <c r="X33" s="302"/>
      <c r="Y33" s="302"/>
      <c r="Z33" s="302"/>
      <c r="AA33" s="299"/>
      <c r="AB33" s="301"/>
      <c r="AC33" s="301"/>
      <c r="AD33" s="301"/>
      <c r="AE33" s="300"/>
      <c r="AF33" s="300"/>
      <c r="AG33" s="300"/>
      <c r="AH33" s="300" t="s">
        <v>1581</v>
      </c>
      <c r="AI33" s="1243"/>
      <c r="AJ33" s="1243"/>
      <c r="AK33" s="1243"/>
      <c r="AL33" s="1243"/>
      <c r="AM33" s="1243"/>
      <c r="AN33" s="300"/>
      <c r="AO33" s="300"/>
      <c r="AP33" s="300"/>
      <c r="AQ33" s="300"/>
      <c r="AR33" s="300"/>
      <c r="AS33" s="300"/>
      <c r="AT33" s="300"/>
      <c r="AU33" s="301"/>
      <c r="AV33" s="301"/>
      <c r="AW33" s="301"/>
      <c r="AY33" s="299"/>
      <c r="AZ33" s="301"/>
      <c r="BA33" s="300"/>
      <c r="BB33" s="300"/>
      <c r="BC33" s="300"/>
      <c r="BD33" s="300"/>
      <c r="BE33" s="300"/>
      <c r="BF33" s="300"/>
      <c r="BG33" s="300"/>
      <c r="BH33" s="300"/>
      <c r="BI33" s="301"/>
      <c r="BJ33" s="301"/>
      <c r="BK33" s="301"/>
      <c r="BL33" s="301"/>
      <c r="BM33" s="301"/>
      <c r="BN33" s="301"/>
      <c r="BO33" s="301"/>
      <c r="BP33" s="301"/>
      <c r="BQ33" s="301"/>
      <c r="BR33" s="300"/>
    </row>
    <row r="34" spans="4:70" s="291" customFormat="1" ht="15" customHeight="1">
      <c r="D34" s="296"/>
      <c r="E34" s="296" t="s">
        <v>3118</v>
      </c>
      <c r="F34" s="300"/>
      <c r="G34" s="296" t="s">
        <v>293</v>
      </c>
      <c r="H34" s="300"/>
      <c r="I34" s="300"/>
      <c r="J34" s="300"/>
      <c r="K34" s="300"/>
      <c r="L34" s="300"/>
      <c r="M34" s="300"/>
      <c r="N34" s="300"/>
      <c r="O34" s="300"/>
      <c r="P34" s="294"/>
      <c r="Q34" s="296" t="s">
        <v>182</v>
      </c>
      <c r="R34" s="294"/>
      <c r="S34" s="978"/>
      <c r="T34" s="978"/>
      <c r="U34" s="978"/>
      <c r="V34" s="302" t="s">
        <v>272</v>
      </c>
      <c r="W34" s="302"/>
      <c r="X34" s="302"/>
      <c r="Y34" s="302"/>
      <c r="Z34" s="302"/>
      <c r="AA34" s="299"/>
      <c r="AB34" s="301"/>
      <c r="AC34" s="301"/>
      <c r="AD34" s="301"/>
      <c r="AE34" s="300"/>
      <c r="AF34" s="300"/>
      <c r="AG34" s="300"/>
      <c r="AH34" s="300" t="s">
        <v>1581</v>
      </c>
      <c r="AI34" s="1243"/>
      <c r="AJ34" s="1243"/>
      <c r="AK34" s="1243"/>
      <c r="AL34" s="1243"/>
      <c r="AM34" s="1243"/>
      <c r="AN34" s="300"/>
      <c r="AO34" s="300"/>
      <c r="AP34" s="300"/>
      <c r="AQ34" s="300"/>
      <c r="AR34" s="300"/>
      <c r="AS34" s="300"/>
      <c r="AT34" s="300"/>
      <c r="AU34" s="301"/>
      <c r="AV34" s="301"/>
      <c r="AW34" s="301"/>
      <c r="AY34" s="299"/>
      <c r="AZ34" s="301"/>
      <c r="BA34" s="300"/>
      <c r="BB34" s="300"/>
      <c r="BC34" s="300"/>
      <c r="BD34" s="300"/>
      <c r="BE34" s="300"/>
      <c r="BF34" s="300"/>
      <c r="BG34" s="300"/>
      <c r="BH34" s="300"/>
      <c r="BI34" s="301"/>
      <c r="BJ34" s="301"/>
      <c r="BK34" s="301"/>
      <c r="BL34" s="301"/>
      <c r="BM34" s="301"/>
      <c r="BN34" s="301"/>
      <c r="BO34" s="301"/>
      <c r="BP34" s="301"/>
      <c r="BQ34" s="301"/>
      <c r="BR34" s="300"/>
    </row>
    <row r="35" spans="4:70" s="291" customFormat="1" ht="15" customHeight="1">
      <c r="D35" s="296"/>
      <c r="E35" s="296" t="s">
        <v>3118</v>
      </c>
      <c r="F35" s="300"/>
      <c r="G35" s="296" t="s">
        <v>293</v>
      </c>
      <c r="H35" s="300"/>
      <c r="I35" s="300"/>
      <c r="J35" s="300"/>
      <c r="K35" s="300"/>
      <c r="L35" s="300"/>
      <c r="M35" s="300"/>
      <c r="N35" s="300"/>
      <c r="O35" s="300"/>
      <c r="P35" s="294"/>
      <c r="Q35" s="296" t="s">
        <v>182</v>
      </c>
      <c r="R35" s="294"/>
      <c r="S35" s="978"/>
      <c r="T35" s="978"/>
      <c r="U35" s="978"/>
      <c r="V35" s="302" t="s">
        <v>272</v>
      </c>
      <c r="W35" s="302"/>
      <c r="X35" s="302"/>
      <c r="Y35" s="302"/>
      <c r="Z35" s="302"/>
      <c r="AA35" s="299"/>
      <c r="AB35" s="301"/>
      <c r="AC35" s="301"/>
      <c r="AD35" s="301"/>
      <c r="AE35" s="300"/>
      <c r="AF35" s="300"/>
      <c r="AG35" s="300"/>
      <c r="AH35" s="300" t="s">
        <v>1581</v>
      </c>
      <c r="AI35" s="1243"/>
      <c r="AJ35" s="1243"/>
      <c r="AK35" s="1243"/>
      <c r="AL35" s="1243"/>
      <c r="AM35" s="1243"/>
      <c r="AN35" s="300"/>
      <c r="AO35" s="300"/>
      <c r="AP35" s="300"/>
      <c r="AQ35" s="300"/>
      <c r="AR35" s="300"/>
      <c r="AS35" s="300"/>
      <c r="AT35" s="300"/>
      <c r="AU35" s="301"/>
      <c r="AV35" s="301"/>
      <c r="AW35" s="301"/>
      <c r="AY35" s="299"/>
      <c r="AZ35" s="301"/>
      <c r="BA35" s="300"/>
      <c r="BB35" s="300"/>
      <c r="BC35" s="300"/>
      <c r="BD35" s="300"/>
      <c r="BE35" s="300"/>
      <c r="BF35" s="300"/>
      <c r="BG35" s="300"/>
      <c r="BH35" s="300"/>
      <c r="BI35" s="301"/>
      <c r="BJ35" s="301"/>
      <c r="BK35" s="301"/>
      <c r="BL35" s="301"/>
      <c r="BM35" s="301"/>
      <c r="BN35" s="301"/>
      <c r="BO35" s="301"/>
      <c r="BP35" s="301"/>
      <c r="BQ35" s="301"/>
      <c r="BR35" s="300"/>
    </row>
    <row r="36" spans="4:70" s="291" customFormat="1" ht="15" customHeight="1">
      <c r="D36" s="296"/>
      <c r="E36" s="296" t="s">
        <v>3118</v>
      </c>
      <c r="F36" s="300"/>
      <c r="G36" s="296" t="s">
        <v>293</v>
      </c>
      <c r="H36" s="300"/>
      <c r="I36" s="300"/>
      <c r="J36" s="300"/>
      <c r="K36" s="300"/>
      <c r="L36" s="300"/>
      <c r="M36" s="300"/>
      <c r="N36" s="300"/>
      <c r="O36" s="300"/>
      <c r="P36" s="294"/>
      <c r="Q36" s="296" t="s">
        <v>182</v>
      </c>
      <c r="R36" s="294"/>
      <c r="S36" s="978"/>
      <c r="T36" s="978"/>
      <c r="U36" s="978"/>
      <c r="V36" s="302" t="s">
        <v>272</v>
      </c>
      <c r="W36" s="302"/>
      <c r="X36" s="302"/>
      <c r="Y36" s="302"/>
      <c r="Z36" s="302"/>
      <c r="AA36" s="299"/>
      <c r="AB36" s="301"/>
      <c r="AC36" s="301"/>
      <c r="AD36" s="301"/>
      <c r="AE36" s="300"/>
      <c r="AF36" s="300"/>
      <c r="AG36" s="300"/>
      <c r="AH36" s="300" t="s">
        <v>1581</v>
      </c>
      <c r="AI36" s="1243"/>
      <c r="AJ36" s="1243"/>
      <c r="AK36" s="1243"/>
      <c r="AL36" s="1243"/>
      <c r="AM36" s="1243"/>
      <c r="AN36" s="300"/>
      <c r="AO36" s="300"/>
      <c r="AP36" s="300"/>
      <c r="AQ36" s="300"/>
      <c r="AR36" s="300"/>
      <c r="AS36" s="300"/>
      <c r="AT36" s="300"/>
      <c r="AU36" s="301"/>
      <c r="AV36" s="301"/>
      <c r="AW36" s="301"/>
      <c r="AY36" s="299"/>
      <c r="AZ36" s="301"/>
      <c r="BA36" s="300"/>
      <c r="BB36" s="300"/>
      <c r="BC36" s="300"/>
      <c r="BD36" s="300"/>
      <c r="BE36" s="300"/>
      <c r="BF36" s="300"/>
      <c r="BG36" s="300"/>
      <c r="BH36" s="300"/>
      <c r="BI36" s="301"/>
      <c r="BJ36" s="301"/>
      <c r="BK36" s="301"/>
      <c r="BL36" s="301"/>
      <c r="BM36" s="301"/>
      <c r="BN36" s="301"/>
      <c r="BO36" s="301"/>
      <c r="BP36" s="301"/>
      <c r="BQ36" s="301"/>
      <c r="BR36" s="300"/>
    </row>
    <row r="37" spans="4:70" s="291" customFormat="1" ht="15" customHeight="1">
      <c r="D37" s="296"/>
      <c r="E37" s="296" t="s">
        <v>3118</v>
      </c>
      <c r="F37" s="300"/>
      <c r="G37" s="296" t="s">
        <v>293</v>
      </c>
      <c r="H37" s="300"/>
      <c r="I37" s="300"/>
      <c r="J37" s="300"/>
      <c r="K37" s="300"/>
      <c r="L37" s="300"/>
      <c r="M37" s="300"/>
      <c r="N37" s="300"/>
      <c r="O37" s="300"/>
      <c r="P37" s="294"/>
      <c r="Q37" s="296" t="s">
        <v>182</v>
      </c>
      <c r="R37" s="294"/>
      <c r="S37" s="978"/>
      <c r="T37" s="978"/>
      <c r="U37" s="978"/>
      <c r="V37" s="302" t="s">
        <v>272</v>
      </c>
      <c r="W37" s="302"/>
      <c r="X37" s="302"/>
      <c r="Y37" s="302"/>
      <c r="Z37" s="302"/>
      <c r="AA37" s="299"/>
      <c r="AB37" s="301"/>
      <c r="AC37" s="301"/>
      <c r="AD37" s="301"/>
      <c r="AE37" s="300"/>
      <c r="AF37" s="300"/>
      <c r="AG37" s="300"/>
      <c r="AH37" s="300" t="s">
        <v>1581</v>
      </c>
      <c r="AI37" s="1243"/>
      <c r="AJ37" s="1243"/>
      <c r="AK37" s="1243"/>
      <c r="AL37" s="1243"/>
      <c r="AM37" s="1243"/>
      <c r="AN37" s="300"/>
      <c r="AO37" s="300"/>
      <c r="AP37" s="300"/>
      <c r="AQ37" s="300"/>
      <c r="AR37" s="300"/>
      <c r="AS37" s="300"/>
      <c r="AT37" s="300"/>
      <c r="AU37" s="301"/>
      <c r="AV37" s="301"/>
      <c r="AW37" s="301"/>
      <c r="AY37" s="299"/>
      <c r="AZ37" s="301"/>
      <c r="BA37" s="300"/>
      <c r="BB37" s="300"/>
      <c r="BC37" s="300"/>
      <c r="BD37" s="300"/>
      <c r="BE37" s="300"/>
      <c r="BF37" s="300"/>
      <c r="BG37" s="300"/>
      <c r="BH37" s="300"/>
      <c r="BI37" s="301"/>
      <c r="BJ37" s="301"/>
      <c r="BK37" s="301"/>
      <c r="BL37" s="301"/>
      <c r="BM37" s="301"/>
      <c r="BN37" s="301"/>
      <c r="BO37" s="301"/>
      <c r="BP37" s="301"/>
      <c r="BQ37" s="301"/>
      <c r="BR37" s="300"/>
    </row>
    <row r="38" spans="4:70" s="291" customFormat="1" ht="15" customHeight="1">
      <c r="D38" s="296"/>
      <c r="E38" s="296" t="s">
        <v>3118</v>
      </c>
      <c r="F38" s="300"/>
      <c r="G38" s="296" t="s">
        <v>293</v>
      </c>
      <c r="H38" s="300"/>
      <c r="I38" s="300"/>
      <c r="J38" s="300"/>
      <c r="K38" s="300"/>
      <c r="L38" s="300"/>
      <c r="M38" s="300"/>
      <c r="N38" s="300"/>
      <c r="O38" s="300"/>
      <c r="P38" s="294"/>
      <c r="Q38" s="296" t="s">
        <v>182</v>
      </c>
      <c r="R38" s="294"/>
      <c r="S38" s="978"/>
      <c r="T38" s="978"/>
      <c r="U38" s="978"/>
      <c r="V38" s="302" t="s">
        <v>272</v>
      </c>
      <c r="W38" s="302"/>
      <c r="X38" s="302"/>
      <c r="Y38" s="302"/>
      <c r="Z38" s="302"/>
      <c r="AA38" s="299"/>
      <c r="AB38" s="301"/>
      <c r="AC38" s="301"/>
      <c r="AD38" s="301"/>
      <c r="AE38" s="300"/>
      <c r="AF38" s="300"/>
      <c r="AG38" s="300"/>
      <c r="AH38" s="300" t="s">
        <v>1581</v>
      </c>
      <c r="AI38" s="1243"/>
      <c r="AJ38" s="1243"/>
      <c r="AK38" s="1243"/>
      <c r="AL38" s="1243"/>
      <c r="AM38" s="1243"/>
      <c r="AN38" s="300"/>
      <c r="AO38" s="300"/>
      <c r="AP38" s="300"/>
      <c r="AQ38" s="300"/>
      <c r="AR38" s="300"/>
      <c r="AS38" s="300"/>
      <c r="AT38" s="300"/>
      <c r="AU38" s="301"/>
      <c r="AV38" s="301"/>
      <c r="AW38" s="301"/>
      <c r="AY38" s="299"/>
      <c r="AZ38" s="301"/>
      <c r="BA38" s="300"/>
      <c r="BB38" s="300"/>
      <c r="BC38" s="300"/>
      <c r="BD38" s="300"/>
      <c r="BE38" s="300"/>
      <c r="BF38" s="300"/>
      <c r="BG38" s="300"/>
      <c r="BH38" s="300"/>
      <c r="BI38" s="301"/>
      <c r="BJ38" s="301"/>
      <c r="BK38" s="301"/>
      <c r="BL38" s="301"/>
      <c r="BM38" s="301"/>
      <c r="BN38" s="301"/>
      <c r="BO38" s="301"/>
      <c r="BP38" s="301"/>
      <c r="BQ38" s="301"/>
      <c r="BR38" s="300"/>
    </row>
    <row r="39" spans="4:70" s="291" customFormat="1" ht="15" customHeight="1">
      <c r="D39" s="296"/>
      <c r="E39" s="296" t="s">
        <v>3118</v>
      </c>
      <c r="F39" s="300"/>
      <c r="G39" s="296" t="s">
        <v>293</v>
      </c>
      <c r="H39" s="300"/>
      <c r="I39" s="300"/>
      <c r="J39" s="300"/>
      <c r="K39" s="300"/>
      <c r="L39" s="300"/>
      <c r="M39" s="300"/>
      <c r="N39" s="300"/>
      <c r="O39" s="300"/>
      <c r="P39" s="294"/>
      <c r="Q39" s="296" t="s">
        <v>182</v>
      </c>
      <c r="R39" s="294"/>
      <c r="S39" s="978"/>
      <c r="T39" s="978"/>
      <c r="U39" s="978"/>
      <c r="V39" s="302" t="s">
        <v>272</v>
      </c>
      <c r="W39" s="302"/>
      <c r="X39" s="302"/>
      <c r="Y39" s="302"/>
      <c r="Z39" s="302"/>
      <c r="AA39" s="299"/>
      <c r="AB39" s="301"/>
      <c r="AC39" s="301"/>
      <c r="AD39" s="301"/>
      <c r="AE39" s="300"/>
      <c r="AF39" s="300"/>
      <c r="AG39" s="300"/>
      <c r="AH39" s="300" t="s">
        <v>1581</v>
      </c>
      <c r="AI39" s="1243"/>
      <c r="AJ39" s="1243"/>
      <c r="AK39" s="1243"/>
      <c r="AL39" s="1243"/>
      <c r="AM39" s="1243"/>
      <c r="AN39" s="300"/>
      <c r="AO39" s="300"/>
      <c r="AP39" s="300"/>
      <c r="AQ39" s="300"/>
      <c r="AR39" s="300"/>
      <c r="AS39" s="300"/>
      <c r="AT39" s="300"/>
      <c r="AU39" s="301"/>
      <c r="AV39" s="301"/>
      <c r="AW39" s="301"/>
      <c r="AY39" s="299"/>
      <c r="AZ39" s="301"/>
      <c r="BA39" s="300"/>
      <c r="BB39" s="300"/>
      <c r="BC39" s="300"/>
      <c r="BD39" s="300"/>
      <c r="BE39" s="300"/>
      <c r="BF39" s="300"/>
      <c r="BG39" s="300"/>
      <c r="BH39" s="300"/>
      <c r="BI39" s="301"/>
      <c r="BJ39" s="301"/>
      <c r="BK39" s="301"/>
      <c r="BL39" s="301"/>
      <c r="BM39" s="301"/>
      <c r="BN39" s="301"/>
      <c r="BO39" s="301"/>
      <c r="BP39" s="301"/>
      <c r="BQ39" s="301"/>
      <c r="BR39" s="300"/>
    </row>
    <row r="40" spans="4:70" s="291" customFormat="1" ht="15" customHeight="1">
      <c r="D40" s="296"/>
      <c r="E40" s="296" t="s">
        <v>3118</v>
      </c>
      <c r="F40" s="300"/>
      <c r="G40" s="296" t="s">
        <v>293</v>
      </c>
      <c r="H40" s="300"/>
      <c r="I40" s="300"/>
      <c r="J40" s="300"/>
      <c r="K40" s="300"/>
      <c r="L40" s="300"/>
      <c r="M40" s="300"/>
      <c r="N40" s="300"/>
      <c r="O40" s="300"/>
      <c r="P40" s="294"/>
      <c r="Q40" s="296" t="s">
        <v>182</v>
      </c>
      <c r="R40" s="294"/>
      <c r="S40" s="978"/>
      <c r="T40" s="978"/>
      <c r="U40" s="978"/>
      <c r="V40" s="302" t="s">
        <v>272</v>
      </c>
      <c r="W40" s="302"/>
      <c r="X40" s="302"/>
      <c r="Y40" s="302"/>
      <c r="Z40" s="302"/>
      <c r="AA40" s="299"/>
      <c r="AB40" s="301"/>
      <c r="AC40" s="301"/>
      <c r="AD40" s="301"/>
      <c r="AE40" s="300"/>
      <c r="AF40" s="300"/>
      <c r="AG40" s="300"/>
      <c r="AH40" s="300" t="s">
        <v>1581</v>
      </c>
      <c r="AI40" s="1243"/>
      <c r="AJ40" s="1243"/>
      <c r="AK40" s="1243"/>
      <c r="AL40" s="1243"/>
      <c r="AM40" s="1243"/>
      <c r="AN40" s="300"/>
      <c r="AO40" s="300"/>
      <c r="AP40" s="300"/>
      <c r="AQ40" s="300"/>
      <c r="AR40" s="300"/>
      <c r="AS40" s="300"/>
      <c r="AT40" s="300"/>
      <c r="AU40" s="301"/>
      <c r="AV40" s="301"/>
      <c r="AW40" s="301"/>
      <c r="AY40" s="299"/>
      <c r="AZ40" s="301"/>
      <c r="BA40" s="300"/>
      <c r="BB40" s="300"/>
      <c r="BC40" s="300"/>
      <c r="BD40" s="300"/>
      <c r="BE40" s="300"/>
      <c r="BF40" s="300"/>
      <c r="BG40" s="300"/>
      <c r="BH40" s="300"/>
      <c r="BI40" s="301"/>
      <c r="BJ40" s="301"/>
      <c r="BK40" s="301"/>
      <c r="BL40" s="301"/>
      <c r="BM40" s="301"/>
      <c r="BN40" s="301"/>
      <c r="BO40" s="301"/>
      <c r="BP40" s="301"/>
      <c r="BQ40" s="301"/>
      <c r="BR40" s="300"/>
    </row>
    <row r="41" spans="4:70" s="291" customFormat="1" ht="15" customHeight="1">
      <c r="D41" s="296"/>
      <c r="E41" s="296" t="s">
        <v>3118</v>
      </c>
      <c r="F41" s="300"/>
      <c r="G41" s="296" t="s">
        <v>293</v>
      </c>
      <c r="H41" s="300"/>
      <c r="I41" s="300"/>
      <c r="J41" s="300"/>
      <c r="K41" s="300"/>
      <c r="L41" s="300"/>
      <c r="M41" s="300"/>
      <c r="N41" s="300"/>
      <c r="O41" s="300"/>
      <c r="P41" s="294"/>
      <c r="Q41" s="296" t="s">
        <v>182</v>
      </c>
      <c r="R41" s="294"/>
      <c r="S41" s="978"/>
      <c r="T41" s="978"/>
      <c r="U41" s="978"/>
      <c r="V41" s="302" t="s">
        <v>272</v>
      </c>
      <c r="W41" s="302"/>
      <c r="X41" s="302"/>
      <c r="Y41" s="302"/>
      <c r="Z41" s="302"/>
      <c r="AA41" s="299"/>
      <c r="AB41" s="301"/>
      <c r="AC41" s="301"/>
      <c r="AD41" s="301"/>
      <c r="AE41" s="300"/>
      <c r="AF41" s="300"/>
      <c r="AG41" s="300"/>
      <c r="AH41" s="300" t="s">
        <v>1581</v>
      </c>
      <c r="AI41" s="1243"/>
      <c r="AJ41" s="1243"/>
      <c r="AK41" s="1243"/>
      <c r="AL41" s="1243"/>
      <c r="AM41" s="1243"/>
      <c r="AN41" s="300"/>
      <c r="AO41" s="300"/>
      <c r="AP41" s="300"/>
      <c r="AQ41" s="300"/>
      <c r="AR41" s="300"/>
      <c r="AS41" s="300"/>
      <c r="AT41" s="300"/>
      <c r="AU41" s="301"/>
      <c r="AV41" s="301"/>
      <c r="AW41" s="301"/>
      <c r="AY41" s="299"/>
      <c r="AZ41" s="301"/>
      <c r="BA41" s="300"/>
      <c r="BB41" s="300"/>
      <c r="BC41" s="300"/>
      <c r="BD41" s="300"/>
      <c r="BE41" s="300"/>
      <c r="BF41" s="300"/>
      <c r="BG41" s="300"/>
      <c r="BH41" s="300"/>
      <c r="BI41" s="301"/>
      <c r="BJ41" s="301"/>
      <c r="BK41" s="301"/>
      <c r="BL41" s="301"/>
      <c r="BM41" s="301"/>
      <c r="BN41" s="301"/>
      <c r="BO41" s="301"/>
      <c r="BP41" s="301"/>
      <c r="BQ41" s="301"/>
      <c r="BR41" s="300"/>
    </row>
    <row r="42" spans="4:70" s="291" customFormat="1" ht="15" customHeight="1">
      <c r="D42" s="296"/>
      <c r="E42" s="296" t="s">
        <v>3118</v>
      </c>
      <c r="F42" s="300"/>
      <c r="G42" s="296" t="s">
        <v>293</v>
      </c>
      <c r="H42" s="300"/>
      <c r="I42" s="300"/>
      <c r="J42" s="300"/>
      <c r="K42" s="300"/>
      <c r="L42" s="300"/>
      <c r="M42" s="300"/>
      <c r="N42" s="300"/>
      <c r="O42" s="300"/>
      <c r="P42" s="294"/>
      <c r="Q42" s="296" t="s">
        <v>182</v>
      </c>
      <c r="R42" s="294"/>
      <c r="S42" s="978"/>
      <c r="T42" s="978"/>
      <c r="U42" s="978"/>
      <c r="V42" s="302" t="s">
        <v>272</v>
      </c>
      <c r="W42" s="302"/>
      <c r="X42" s="302"/>
      <c r="Y42" s="302"/>
      <c r="Z42" s="302"/>
      <c r="AA42" s="299"/>
      <c r="AB42" s="301"/>
      <c r="AC42" s="301"/>
      <c r="AD42" s="301"/>
      <c r="AE42" s="300"/>
      <c r="AF42" s="300"/>
      <c r="AG42" s="300"/>
      <c r="AH42" s="300" t="s">
        <v>1581</v>
      </c>
      <c r="AI42" s="1243"/>
      <c r="AJ42" s="1243"/>
      <c r="AK42" s="1243"/>
      <c r="AL42" s="1243"/>
      <c r="AM42" s="1243"/>
      <c r="AN42" s="300"/>
      <c r="AO42" s="300"/>
      <c r="AP42" s="300"/>
      <c r="AQ42" s="300"/>
      <c r="AR42" s="300"/>
      <c r="AS42" s="300"/>
      <c r="AT42" s="300"/>
      <c r="AU42" s="301"/>
      <c r="AV42" s="301"/>
      <c r="AW42" s="301"/>
      <c r="AY42" s="299"/>
      <c r="AZ42" s="301"/>
      <c r="BA42" s="300"/>
      <c r="BB42" s="300"/>
      <c r="BC42" s="300"/>
      <c r="BD42" s="300"/>
      <c r="BE42" s="300"/>
      <c r="BF42" s="300"/>
      <c r="BG42" s="300"/>
      <c r="BH42" s="300"/>
      <c r="BI42" s="301"/>
      <c r="BJ42" s="301"/>
      <c r="BK42" s="301"/>
      <c r="BL42" s="301"/>
      <c r="BM42" s="301"/>
      <c r="BN42" s="301"/>
      <c r="BO42" s="301"/>
      <c r="BP42" s="301"/>
      <c r="BQ42" s="301"/>
      <c r="BR42" s="300"/>
    </row>
    <row r="43" spans="4:70" s="291" customFormat="1" ht="15" customHeight="1">
      <c r="D43" s="296"/>
      <c r="E43" s="296" t="s">
        <v>3118</v>
      </c>
      <c r="F43" s="300"/>
      <c r="G43" s="296" t="s">
        <v>293</v>
      </c>
      <c r="H43" s="300"/>
      <c r="I43" s="300"/>
      <c r="J43" s="300"/>
      <c r="K43" s="300"/>
      <c r="L43" s="300"/>
      <c r="M43" s="300"/>
      <c r="N43" s="300"/>
      <c r="O43" s="300"/>
      <c r="P43" s="294"/>
      <c r="Q43" s="296" t="s">
        <v>182</v>
      </c>
      <c r="R43" s="294"/>
      <c r="S43" s="978"/>
      <c r="T43" s="978"/>
      <c r="U43" s="978"/>
      <c r="V43" s="302" t="s">
        <v>272</v>
      </c>
      <c r="W43" s="302"/>
      <c r="X43" s="302"/>
      <c r="Y43" s="302"/>
      <c r="Z43" s="302"/>
      <c r="AA43" s="299"/>
      <c r="AB43" s="301"/>
      <c r="AC43" s="301"/>
      <c r="AD43" s="301"/>
      <c r="AE43" s="300"/>
      <c r="AF43" s="300"/>
      <c r="AG43" s="300"/>
      <c r="AH43" s="300" t="s">
        <v>1581</v>
      </c>
      <c r="AI43" s="1243"/>
      <c r="AJ43" s="1243"/>
      <c r="AK43" s="1243"/>
      <c r="AL43" s="1243"/>
      <c r="AM43" s="1243"/>
      <c r="AN43" s="300"/>
      <c r="AO43" s="300"/>
      <c r="AP43" s="300"/>
      <c r="AQ43" s="300"/>
      <c r="AR43" s="300"/>
      <c r="AS43" s="300"/>
      <c r="AT43" s="300"/>
      <c r="AU43" s="301"/>
      <c r="AV43" s="301"/>
      <c r="AW43" s="301"/>
      <c r="AY43" s="299"/>
      <c r="AZ43" s="301"/>
      <c r="BA43" s="300"/>
      <c r="BB43" s="300"/>
      <c r="BC43" s="300"/>
      <c r="BD43" s="300"/>
      <c r="BE43" s="300"/>
      <c r="BF43" s="300"/>
      <c r="BG43" s="300"/>
      <c r="BH43" s="300"/>
      <c r="BI43" s="301"/>
      <c r="BJ43" s="301"/>
      <c r="BK43" s="301"/>
      <c r="BL43" s="301"/>
      <c r="BM43" s="301"/>
      <c r="BN43" s="301"/>
      <c r="BO43" s="301"/>
      <c r="BP43" s="301"/>
      <c r="BQ43" s="301"/>
      <c r="BR43" s="300"/>
    </row>
    <row r="44" spans="4:70" s="291" customFormat="1" ht="15" customHeight="1">
      <c r="D44" s="296"/>
      <c r="E44" s="296" t="s">
        <v>3118</v>
      </c>
      <c r="F44" s="300"/>
      <c r="G44" s="296" t="s">
        <v>293</v>
      </c>
      <c r="H44" s="300"/>
      <c r="I44" s="300"/>
      <c r="J44" s="300"/>
      <c r="K44" s="300"/>
      <c r="L44" s="300"/>
      <c r="M44" s="300"/>
      <c r="N44" s="300"/>
      <c r="O44" s="300"/>
      <c r="P44" s="294"/>
      <c r="Q44" s="296" t="s">
        <v>182</v>
      </c>
      <c r="R44" s="294"/>
      <c r="S44" s="978"/>
      <c r="T44" s="978"/>
      <c r="U44" s="978"/>
      <c r="V44" s="302" t="s">
        <v>272</v>
      </c>
      <c r="W44" s="302"/>
      <c r="X44" s="302"/>
      <c r="Y44" s="302"/>
      <c r="Z44" s="302"/>
      <c r="AA44" s="299"/>
      <c r="AB44" s="301"/>
      <c r="AC44" s="301"/>
      <c r="AD44" s="301"/>
      <c r="AE44" s="300"/>
      <c r="AF44" s="300"/>
      <c r="AG44" s="300"/>
      <c r="AH44" s="300" t="s">
        <v>1581</v>
      </c>
      <c r="AI44" s="1243"/>
      <c r="AJ44" s="1243"/>
      <c r="AK44" s="1243"/>
      <c r="AL44" s="1243"/>
      <c r="AM44" s="1243"/>
      <c r="AN44" s="300"/>
      <c r="AO44" s="300"/>
      <c r="AP44" s="300"/>
      <c r="AQ44" s="300"/>
      <c r="AR44" s="300"/>
      <c r="AS44" s="300"/>
      <c r="AT44" s="300"/>
      <c r="AU44" s="301"/>
      <c r="AV44" s="301"/>
      <c r="AW44" s="301"/>
      <c r="AY44" s="299"/>
      <c r="AZ44" s="301"/>
      <c r="BA44" s="300"/>
      <c r="BB44" s="300"/>
      <c r="BC44" s="300"/>
      <c r="BD44" s="300"/>
      <c r="BE44" s="300"/>
      <c r="BF44" s="300"/>
      <c r="BG44" s="300"/>
      <c r="BH44" s="300"/>
      <c r="BI44" s="301"/>
      <c r="BJ44" s="301"/>
      <c r="BK44" s="301"/>
      <c r="BL44" s="301"/>
      <c r="BM44" s="301"/>
      <c r="BN44" s="301"/>
      <c r="BO44" s="301"/>
      <c r="BP44" s="301"/>
      <c r="BQ44" s="301"/>
      <c r="BR44" s="300"/>
    </row>
    <row r="45" spans="4:70" s="291" customFormat="1" ht="15" customHeight="1">
      <c r="D45" s="296"/>
      <c r="E45" s="296" t="s">
        <v>3118</v>
      </c>
      <c r="F45" s="300"/>
      <c r="G45" s="296" t="s">
        <v>293</v>
      </c>
      <c r="H45" s="300"/>
      <c r="I45" s="300"/>
      <c r="J45" s="300"/>
      <c r="K45" s="300"/>
      <c r="L45" s="300"/>
      <c r="M45" s="300"/>
      <c r="N45" s="300"/>
      <c r="O45" s="300"/>
      <c r="P45" s="294"/>
      <c r="Q45" s="296" t="s">
        <v>182</v>
      </c>
      <c r="R45" s="294"/>
      <c r="S45" s="978"/>
      <c r="T45" s="978"/>
      <c r="U45" s="978"/>
      <c r="V45" s="302" t="s">
        <v>272</v>
      </c>
      <c r="W45" s="302"/>
      <c r="X45" s="302"/>
      <c r="Y45" s="302"/>
      <c r="Z45" s="302"/>
      <c r="AA45" s="299"/>
      <c r="AB45" s="301"/>
      <c r="AC45" s="301"/>
      <c r="AD45" s="301"/>
      <c r="AE45" s="300"/>
      <c r="AF45" s="300"/>
      <c r="AG45" s="300"/>
      <c r="AH45" s="300" t="s">
        <v>1581</v>
      </c>
      <c r="AI45" s="1243"/>
      <c r="AJ45" s="1243"/>
      <c r="AK45" s="1243"/>
      <c r="AL45" s="1243"/>
      <c r="AM45" s="1243"/>
      <c r="AN45" s="300"/>
      <c r="AO45" s="300"/>
      <c r="AP45" s="300"/>
      <c r="AQ45" s="300"/>
      <c r="AR45" s="300"/>
      <c r="AS45" s="300"/>
      <c r="AT45" s="300"/>
      <c r="AU45" s="301"/>
      <c r="AV45" s="301"/>
      <c r="AW45" s="301"/>
      <c r="AY45" s="299"/>
      <c r="AZ45" s="301"/>
      <c r="BA45" s="300"/>
      <c r="BB45" s="300"/>
      <c r="BC45" s="300"/>
      <c r="BD45" s="300"/>
      <c r="BE45" s="300"/>
      <c r="BF45" s="300"/>
      <c r="BG45" s="300"/>
      <c r="BH45" s="300"/>
      <c r="BI45" s="301"/>
      <c r="BJ45" s="301"/>
      <c r="BK45" s="301"/>
      <c r="BL45" s="301"/>
      <c r="BM45" s="301"/>
      <c r="BN45" s="301"/>
      <c r="BO45" s="301"/>
      <c r="BP45" s="301"/>
      <c r="BQ45" s="301"/>
      <c r="BR45" s="300"/>
    </row>
    <row r="46" spans="4:70" s="291" customFormat="1" ht="15" customHeight="1">
      <c r="D46" s="296"/>
      <c r="E46" s="296" t="s">
        <v>3118</v>
      </c>
      <c r="F46" s="300"/>
      <c r="G46" s="296" t="s">
        <v>293</v>
      </c>
      <c r="H46" s="300"/>
      <c r="I46" s="300"/>
      <c r="J46" s="300"/>
      <c r="K46" s="300"/>
      <c r="L46" s="300"/>
      <c r="M46" s="300"/>
      <c r="N46" s="300"/>
      <c r="O46" s="300"/>
      <c r="P46" s="294"/>
      <c r="Q46" s="296" t="s">
        <v>182</v>
      </c>
      <c r="R46" s="294"/>
      <c r="S46" s="978"/>
      <c r="T46" s="978"/>
      <c r="U46" s="978"/>
      <c r="V46" s="302" t="s">
        <v>272</v>
      </c>
      <c r="W46" s="302"/>
      <c r="X46" s="302"/>
      <c r="Y46" s="302"/>
      <c r="Z46" s="302"/>
      <c r="AA46" s="299"/>
      <c r="AB46" s="301"/>
      <c r="AC46" s="301"/>
      <c r="AD46" s="301"/>
      <c r="AE46" s="300"/>
      <c r="AF46" s="300"/>
      <c r="AG46" s="300"/>
      <c r="AH46" s="300" t="s">
        <v>1581</v>
      </c>
      <c r="AI46" s="1243"/>
      <c r="AJ46" s="1243"/>
      <c r="AK46" s="1243"/>
      <c r="AL46" s="1243"/>
      <c r="AM46" s="1243"/>
      <c r="AN46" s="300"/>
      <c r="AO46" s="300"/>
      <c r="AP46" s="300"/>
      <c r="AQ46" s="300"/>
      <c r="AR46" s="300"/>
      <c r="AS46" s="300"/>
      <c r="AT46" s="300"/>
      <c r="AU46" s="301"/>
      <c r="AV46" s="301"/>
      <c r="AW46" s="301"/>
      <c r="AY46" s="299"/>
      <c r="AZ46" s="301"/>
      <c r="BA46" s="300"/>
      <c r="BB46" s="300"/>
      <c r="BC46" s="300"/>
      <c r="BD46" s="300"/>
      <c r="BE46" s="300"/>
      <c r="BF46" s="300"/>
      <c r="BG46" s="300"/>
      <c r="BH46" s="300"/>
      <c r="BI46" s="301"/>
      <c r="BJ46" s="301"/>
      <c r="BK46" s="301"/>
      <c r="BL46" s="301"/>
      <c r="BM46" s="301"/>
      <c r="BN46" s="301"/>
      <c r="BO46" s="301"/>
      <c r="BP46" s="301"/>
      <c r="BQ46" s="301"/>
      <c r="BR46" s="300"/>
    </row>
    <row r="47" spans="4:70" s="291" customFormat="1" ht="15" customHeight="1">
      <c r="D47" s="296"/>
      <c r="E47" s="296" t="s">
        <v>3118</v>
      </c>
      <c r="F47" s="300"/>
      <c r="G47" s="296" t="s">
        <v>293</v>
      </c>
      <c r="H47" s="300"/>
      <c r="I47" s="300"/>
      <c r="J47" s="300"/>
      <c r="K47" s="300"/>
      <c r="L47" s="300"/>
      <c r="M47" s="300"/>
      <c r="N47" s="300"/>
      <c r="O47" s="300"/>
      <c r="P47" s="294"/>
      <c r="Q47" s="296" t="s">
        <v>182</v>
      </c>
      <c r="R47" s="294"/>
      <c r="S47" s="978"/>
      <c r="T47" s="978"/>
      <c r="U47" s="978"/>
      <c r="V47" s="302" t="s">
        <v>272</v>
      </c>
      <c r="W47" s="302"/>
      <c r="X47" s="302"/>
      <c r="Y47" s="302"/>
      <c r="Z47" s="302"/>
      <c r="AA47" s="299"/>
      <c r="AB47" s="301"/>
      <c r="AC47" s="301"/>
      <c r="AD47" s="301"/>
      <c r="AE47" s="300"/>
      <c r="AF47" s="300"/>
      <c r="AG47" s="300"/>
      <c r="AH47" s="300" t="s">
        <v>1581</v>
      </c>
      <c r="AI47" s="1243"/>
      <c r="AJ47" s="1243"/>
      <c r="AK47" s="1243"/>
      <c r="AL47" s="1243"/>
      <c r="AM47" s="1243"/>
      <c r="AN47" s="300"/>
      <c r="AO47" s="300"/>
      <c r="AP47" s="300"/>
      <c r="AQ47" s="300"/>
      <c r="AR47" s="300"/>
      <c r="AS47" s="300"/>
      <c r="AT47" s="300"/>
      <c r="AU47" s="301"/>
      <c r="AV47" s="301"/>
      <c r="AW47" s="301"/>
      <c r="AY47" s="299"/>
      <c r="AZ47" s="301"/>
      <c r="BA47" s="300"/>
      <c r="BB47" s="300"/>
      <c r="BC47" s="300"/>
      <c r="BD47" s="300"/>
      <c r="BE47" s="300"/>
      <c r="BF47" s="300"/>
      <c r="BG47" s="300"/>
      <c r="BH47" s="300"/>
      <c r="BI47" s="301"/>
      <c r="BJ47" s="301"/>
      <c r="BK47" s="301"/>
      <c r="BL47" s="301"/>
      <c r="BM47" s="301"/>
      <c r="BN47" s="301"/>
      <c r="BO47" s="301"/>
      <c r="BP47" s="301"/>
      <c r="BQ47" s="301"/>
      <c r="BR47" s="300"/>
    </row>
    <row r="48" spans="4:70" s="291" customFormat="1" ht="15" customHeight="1">
      <c r="D48" s="296"/>
      <c r="E48" s="296" t="s">
        <v>3118</v>
      </c>
      <c r="F48" s="300"/>
      <c r="G48" s="296" t="s">
        <v>293</v>
      </c>
      <c r="H48" s="300"/>
      <c r="I48" s="300"/>
      <c r="J48" s="300"/>
      <c r="K48" s="300"/>
      <c r="L48" s="300"/>
      <c r="M48" s="300"/>
      <c r="N48" s="300"/>
      <c r="O48" s="300"/>
      <c r="P48" s="294"/>
      <c r="Q48" s="296" t="s">
        <v>182</v>
      </c>
      <c r="R48" s="294"/>
      <c r="S48" s="978"/>
      <c r="T48" s="978"/>
      <c r="U48" s="978"/>
      <c r="V48" s="302" t="s">
        <v>272</v>
      </c>
      <c r="W48" s="302"/>
      <c r="X48" s="302"/>
      <c r="Y48" s="302"/>
      <c r="Z48" s="302"/>
      <c r="AA48" s="299"/>
      <c r="AB48" s="301"/>
      <c r="AC48" s="301"/>
      <c r="AD48" s="301"/>
      <c r="AE48" s="300"/>
      <c r="AF48" s="300"/>
      <c r="AG48" s="300"/>
      <c r="AH48" s="300" t="s">
        <v>1581</v>
      </c>
      <c r="AI48" s="1243"/>
      <c r="AJ48" s="1243"/>
      <c r="AK48" s="1243"/>
      <c r="AL48" s="1243"/>
      <c r="AM48" s="1243"/>
      <c r="AN48" s="300"/>
      <c r="AO48" s="300"/>
      <c r="AP48" s="300"/>
      <c r="AQ48" s="300"/>
      <c r="AR48" s="300"/>
      <c r="AS48" s="300"/>
      <c r="AT48" s="300"/>
      <c r="AU48" s="301"/>
      <c r="AV48" s="301"/>
      <c r="AW48" s="301"/>
      <c r="AY48" s="299"/>
      <c r="AZ48" s="301"/>
      <c r="BA48" s="300"/>
      <c r="BB48" s="300"/>
      <c r="BC48" s="300"/>
      <c r="BD48" s="300"/>
      <c r="BE48" s="300"/>
      <c r="BF48" s="300"/>
      <c r="BG48" s="300"/>
      <c r="BH48" s="300"/>
      <c r="BI48" s="301"/>
      <c r="BJ48" s="301"/>
      <c r="BK48" s="301"/>
      <c r="BL48" s="301"/>
      <c r="BM48" s="301"/>
      <c r="BN48" s="301"/>
      <c r="BO48" s="301"/>
      <c r="BP48" s="301"/>
      <c r="BQ48" s="301"/>
      <c r="BR48" s="300"/>
    </row>
    <row r="49" spans="4:70" s="291" customFormat="1" ht="15" customHeight="1">
      <c r="D49" s="296"/>
      <c r="E49" s="296" t="s">
        <v>3118</v>
      </c>
      <c r="F49" s="300"/>
      <c r="G49" s="296" t="s">
        <v>293</v>
      </c>
      <c r="H49" s="300"/>
      <c r="I49" s="300"/>
      <c r="J49" s="300"/>
      <c r="K49" s="300"/>
      <c r="L49" s="300"/>
      <c r="M49" s="300"/>
      <c r="N49" s="300"/>
      <c r="O49" s="300"/>
      <c r="P49" s="294"/>
      <c r="Q49" s="296" t="s">
        <v>182</v>
      </c>
      <c r="R49" s="294"/>
      <c r="S49" s="978"/>
      <c r="T49" s="978"/>
      <c r="U49" s="978"/>
      <c r="V49" s="302" t="s">
        <v>272</v>
      </c>
      <c r="W49" s="302"/>
      <c r="X49" s="302"/>
      <c r="Y49" s="302"/>
      <c r="Z49" s="302"/>
      <c r="AA49" s="299"/>
      <c r="AB49" s="301"/>
      <c r="AC49" s="301"/>
      <c r="AD49" s="301"/>
      <c r="AE49" s="300"/>
      <c r="AF49" s="300"/>
      <c r="AG49" s="300"/>
      <c r="AH49" s="300" t="s">
        <v>1581</v>
      </c>
      <c r="AI49" s="1243"/>
      <c r="AJ49" s="1243"/>
      <c r="AK49" s="1243"/>
      <c r="AL49" s="1243"/>
      <c r="AM49" s="1243"/>
      <c r="AN49" s="300"/>
      <c r="AO49" s="300"/>
      <c r="AP49" s="300"/>
      <c r="AQ49" s="300"/>
      <c r="AR49" s="300"/>
      <c r="AS49" s="300"/>
      <c r="AT49" s="300"/>
      <c r="AU49" s="301"/>
      <c r="AV49" s="301"/>
      <c r="AW49" s="301"/>
      <c r="AY49" s="299"/>
      <c r="AZ49" s="301"/>
      <c r="BA49" s="300"/>
      <c r="BB49" s="300"/>
      <c r="BC49" s="300"/>
      <c r="BD49" s="300"/>
      <c r="BE49" s="300"/>
      <c r="BF49" s="300"/>
      <c r="BG49" s="300"/>
      <c r="BH49" s="300"/>
      <c r="BI49" s="301"/>
      <c r="BJ49" s="301"/>
      <c r="BK49" s="301"/>
      <c r="BL49" s="301"/>
      <c r="BM49" s="301"/>
      <c r="BN49" s="301"/>
      <c r="BO49" s="301"/>
      <c r="BP49" s="301"/>
      <c r="BQ49" s="301"/>
      <c r="BR49" s="300"/>
    </row>
    <row r="50" spans="4:70" s="291" customFormat="1" ht="15" customHeight="1">
      <c r="D50" s="296"/>
      <c r="E50" s="296" t="s">
        <v>3118</v>
      </c>
      <c r="F50" s="300"/>
      <c r="G50" s="296" t="s">
        <v>293</v>
      </c>
      <c r="H50" s="300"/>
      <c r="I50" s="300"/>
      <c r="J50" s="300"/>
      <c r="K50" s="300"/>
      <c r="L50" s="300"/>
      <c r="M50" s="300"/>
      <c r="N50" s="300"/>
      <c r="O50" s="300"/>
      <c r="P50" s="294"/>
      <c r="Q50" s="296" t="s">
        <v>182</v>
      </c>
      <c r="R50" s="294"/>
      <c r="S50" s="978"/>
      <c r="T50" s="978"/>
      <c r="U50" s="978"/>
      <c r="V50" s="302" t="s">
        <v>272</v>
      </c>
      <c r="W50" s="302"/>
      <c r="X50" s="302"/>
      <c r="Y50" s="302"/>
      <c r="Z50" s="302"/>
      <c r="AA50" s="299"/>
      <c r="AB50" s="301"/>
      <c r="AC50" s="301"/>
      <c r="AD50" s="301"/>
      <c r="AE50" s="300"/>
      <c r="AF50" s="300"/>
      <c r="AG50" s="300"/>
      <c r="AH50" s="300" t="s">
        <v>1581</v>
      </c>
      <c r="AI50" s="1243"/>
      <c r="AJ50" s="1243"/>
      <c r="AK50" s="1243"/>
      <c r="AL50" s="1243"/>
      <c r="AM50" s="1243"/>
      <c r="AN50" s="300"/>
      <c r="AO50" s="300"/>
      <c r="AP50" s="300"/>
      <c r="AQ50" s="300"/>
      <c r="AR50" s="300"/>
      <c r="AS50" s="300"/>
      <c r="AT50" s="300"/>
      <c r="AU50" s="301"/>
      <c r="AV50" s="301"/>
      <c r="AW50" s="301"/>
      <c r="AY50" s="299"/>
      <c r="AZ50" s="301"/>
      <c r="BA50" s="300"/>
      <c r="BB50" s="300"/>
      <c r="BC50" s="300"/>
      <c r="BD50" s="300"/>
      <c r="BE50" s="300"/>
      <c r="BF50" s="300"/>
      <c r="BG50" s="300"/>
      <c r="BH50" s="300"/>
      <c r="BI50" s="301"/>
      <c r="BJ50" s="301"/>
      <c r="BK50" s="301"/>
      <c r="BL50" s="301"/>
      <c r="BM50" s="301"/>
      <c r="BN50" s="301"/>
      <c r="BO50" s="301"/>
      <c r="BP50" s="301"/>
      <c r="BQ50" s="301"/>
      <c r="BR50" s="300"/>
    </row>
    <row r="51" spans="4:70" s="291" customFormat="1" ht="15" customHeight="1">
      <c r="D51" s="296"/>
      <c r="E51" s="296" t="s">
        <v>3118</v>
      </c>
      <c r="F51" s="300"/>
      <c r="G51" s="296" t="s">
        <v>293</v>
      </c>
      <c r="H51" s="300"/>
      <c r="I51" s="300"/>
      <c r="J51" s="300"/>
      <c r="K51" s="300"/>
      <c r="L51" s="300"/>
      <c r="M51" s="300"/>
      <c r="N51" s="300"/>
      <c r="O51" s="300"/>
      <c r="P51" s="294"/>
      <c r="Q51" s="296" t="s">
        <v>182</v>
      </c>
      <c r="R51" s="294"/>
      <c r="S51" s="978"/>
      <c r="T51" s="978"/>
      <c r="U51" s="978"/>
      <c r="V51" s="302" t="s">
        <v>272</v>
      </c>
      <c r="W51" s="302"/>
      <c r="X51" s="302"/>
      <c r="Y51" s="302"/>
      <c r="Z51" s="302"/>
      <c r="AA51" s="299"/>
      <c r="AB51" s="301"/>
      <c r="AC51" s="301"/>
      <c r="AD51" s="301"/>
      <c r="AE51" s="300"/>
      <c r="AF51" s="300"/>
      <c r="AG51" s="300"/>
      <c r="AH51" s="300" t="s">
        <v>1581</v>
      </c>
      <c r="AI51" s="1243"/>
      <c r="AJ51" s="1243"/>
      <c r="AK51" s="1243"/>
      <c r="AL51" s="1243"/>
      <c r="AM51" s="1243"/>
      <c r="AN51" s="300"/>
      <c r="AO51" s="300"/>
      <c r="AP51" s="300"/>
      <c r="AQ51" s="300"/>
      <c r="AR51" s="300"/>
      <c r="AS51" s="300"/>
      <c r="AT51" s="300"/>
      <c r="AU51" s="301"/>
      <c r="AV51" s="301"/>
      <c r="AW51" s="301"/>
      <c r="AY51" s="299"/>
      <c r="AZ51" s="301"/>
      <c r="BA51" s="300"/>
      <c r="BB51" s="300"/>
      <c r="BC51" s="300"/>
      <c r="BD51" s="300"/>
      <c r="BE51" s="300"/>
      <c r="BF51" s="300"/>
      <c r="BG51" s="300"/>
      <c r="BH51" s="300"/>
      <c r="BI51" s="301"/>
      <c r="BJ51" s="301"/>
      <c r="BK51" s="301"/>
      <c r="BL51" s="301"/>
      <c r="BM51" s="301"/>
      <c r="BN51" s="301"/>
      <c r="BO51" s="301"/>
      <c r="BP51" s="301"/>
      <c r="BQ51" s="301"/>
      <c r="BR51" s="300"/>
    </row>
    <row r="52" spans="4:70" s="291" customFormat="1" ht="15" customHeight="1">
      <c r="D52" s="296"/>
      <c r="E52" s="296" t="s">
        <v>3118</v>
      </c>
      <c r="F52" s="300"/>
      <c r="G52" s="296" t="s">
        <v>293</v>
      </c>
      <c r="H52" s="300"/>
      <c r="I52" s="300"/>
      <c r="J52" s="300"/>
      <c r="K52" s="300"/>
      <c r="L52" s="300"/>
      <c r="M52" s="300"/>
      <c r="N52" s="300"/>
      <c r="O52" s="300"/>
      <c r="P52" s="294"/>
      <c r="Q52" s="296" t="s">
        <v>182</v>
      </c>
      <c r="R52" s="294"/>
      <c r="S52" s="978"/>
      <c r="T52" s="978"/>
      <c r="U52" s="978"/>
      <c r="V52" s="302" t="s">
        <v>272</v>
      </c>
      <c r="W52" s="302"/>
      <c r="X52" s="302"/>
      <c r="Y52" s="302"/>
      <c r="Z52" s="302"/>
      <c r="AA52" s="299"/>
      <c r="AB52" s="301"/>
      <c r="AC52" s="301"/>
      <c r="AD52" s="301"/>
      <c r="AE52" s="300"/>
      <c r="AF52" s="300"/>
      <c r="AG52" s="300"/>
      <c r="AH52" s="300" t="s">
        <v>1581</v>
      </c>
      <c r="AI52" s="1243"/>
      <c r="AJ52" s="1243"/>
      <c r="AK52" s="1243"/>
      <c r="AL52" s="1243"/>
      <c r="AM52" s="1243"/>
      <c r="AN52" s="300"/>
      <c r="AO52" s="300"/>
      <c r="AP52" s="300"/>
      <c r="AQ52" s="300"/>
      <c r="AR52" s="300"/>
      <c r="AS52" s="300"/>
      <c r="AT52" s="300"/>
      <c r="AU52" s="301"/>
      <c r="AV52" s="301"/>
      <c r="AW52" s="301"/>
      <c r="AY52" s="299"/>
      <c r="AZ52" s="301"/>
      <c r="BA52" s="300"/>
      <c r="BB52" s="300"/>
      <c r="BC52" s="300"/>
      <c r="BD52" s="300"/>
      <c r="BE52" s="300"/>
      <c r="BF52" s="300"/>
      <c r="BG52" s="300"/>
      <c r="BH52" s="300"/>
      <c r="BI52" s="301"/>
      <c r="BJ52" s="301"/>
      <c r="BK52" s="301"/>
      <c r="BL52" s="301"/>
      <c r="BM52" s="301"/>
      <c r="BN52" s="301"/>
      <c r="BO52" s="301"/>
      <c r="BP52" s="301"/>
      <c r="BQ52" s="301"/>
      <c r="BR52" s="300"/>
    </row>
    <row r="53" spans="4:70" s="291" customFormat="1" ht="15" customHeight="1">
      <c r="D53" s="296"/>
      <c r="E53" s="296" t="s">
        <v>3118</v>
      </c>
      <c r="F53" s="300"/>
      <c r="G53" s="296" t="s">
        <v>293</v>
      </c>
      <c r="H53" s="300"/>
      <c r="I53" s="300"/>
      <c r="J53" s="300"/>
      <c r="K53" s="300"/>
      <c r="L53" s="300"/>
      <c r="M53" s="300"/>
      <c r="N53" s="300"/>
      <c r="O53" s="300"/>
      <c r="P53" s="294"/>
      <c r="Q53" s="296" t="s">
        <v>182</v>
      </c>
      <c r="R53" s="294"/>
      <c r="S53" s="978"/>
      <c r="T53" s="978"/>
      <c r="U53" s="978"/>
      <c r="V53" s="302" t="s">
        <v>272</v>
      </c>
      <c r="W53" s="302"/>
      <c r="X53" s="302"/>
      <c r="Y53" s="302"/>
      <c r="Z53" s="302"/>
      <c r="AA53" s="299"/>
      <c r="AB53" s="301"/>
      <c r="AC53" s="301"/>
      <c r="AD53" s="301"/>
      <c r="AE53" s="300"/>
      <c r="AF53" s="300"/>
      <c r="AG53" s="300"/>
      <c r="AH53" s="300" t="s">
        <v>1581</v>
      </c>
      <c r="AI53" s="1243"/>
      <c r="AJ53" s="1243"/>
      <c r="AK53" s="1243"/>
      <c r="AL53" s="1243"/>
      <c r="AM53" s="1243"/>
      <c r="AN53" s="300"/>
      <c r="AO53" s="300"/>
      <c r="AP53" s="300"/>
      <c r="AQ53" s="300"/>
      <c r="AR53" s="300"/>
      <c r="AS53" s="300"/>
      <c r="AT53" s="300"/>
      <c r="AU53" s="301"/>
      <c r="AV53" s="301"/>
      <c r="AW53" s="301"/>
      <c r="AY53" s="299"/>
      <c r="AZ53" s="301"/>
      <c r="BA53" s="300"/>
      <c r="BB53" s="300"/>
      <c r="BC53" s="300"/>
      <c r="BD53" s="300"/>
      <c r="BE53" s="300"/>
      <c r="BF53" s="300"/>
      <c r="BG53" s="300"/>
      <c r="BH53" s="300"/>
      <c r="BI53" s="301"/>
      <c r="BJ53" s="301"/>
      <c r="BK53" s="301"/>
      <c r="BL53" s="301"/>
      <c r="BM53" s="301"/>
      <c r="BN53" s="301"/>
      <c r="BO53" s="301"/>
      <c r="BP53" s="301"/>
      <c r="BQ53" s="301"/>
      <c r="BR53" s="300"/>
    </row>
    <row r="54" spans="4:70" s="291" customFormat="1" ht="15" customHeight="1">
      <c r="D54" s="296"/>
      <c r="E54" s="296" t="s">
        <v>3118</v>
      </c>
      <c r="F54" s="300"/>
      <c r="G54" s="296" t="s">
        <v>293</v>
      </c>
      <c r="H54" s="300"/>
      <c r="I54" s="300"/>
      <c r="J54" s="300"/>
      <c r="K54" s="300"/>
      <c r="L54" s="300"/>
      <c r="M54" s="300"/>
      <c r="N54" s="300"/>
      <c r="O54" s="300"/>
      <c r="P54" s="294"/>
      <c r="Q54" s="296" t="s">
        <v>182</v>
      </c>
      <c r="R54" s="294"/>
      <c r="S54" s="978"/>
      <c r="T54" s="978"/>
      <c r="U54" s="978"/>
      <c r="V54" s="302" t="s">
        <v>272</v>
      </c>
      <c r="W54" s="302"/>
      <c r="X54" s="302"/>
      <c r="Y54" s="302"/>
      <c r="Z54" s="302"/>
      <c r="AA54" s="299"/>
      <c r="AB54" s="301"/>
      <c r="AC54" s="301"/>
      <c r="AD54" s="301"/>
      <c r="AE54" s="300"/>
      <c r="AF54" s="300"/>
      <c r="AG54" s="300"/>
      <c r="AH54" s="300" t="s">
        <v>1581</v>
      </c>
      <c r="AI54" s="1243"/>
      <c r="AJ54" s="1243"/>
      <c r="AK54" s="1243"/>
      <c r="AL54" s="1243"/>
      <c r="AM54" s="1243"/>
      <c r="AN54" s="300"/>
      <c r="AO54" s="300"/>
      <c r="AP54" s="300"/>
      <c r="AQ54" s="300"/>
      <c r="AR54" s="300"/>
      <c r="AS54" s="300"/>
      <c r="AT54" s="300"/>
      <c r="AU54" s="301"/>
      <c r="AV54" s="301"/>
      <c r="AW54" s="301"/>
      <c r="AY54" s="299"/>
      <c r="AZ54" s="301"/>
      <c r="BA54" s="300"/>
      <c r="BB54" s="300"/>
      <c r="BC54" s="300"/>
      <c r="BD54" s="300"/>
      <c r="BE54" s="300"/>
      <c r="BF54" s="300"/>
      <c r="BG54" s="300"/>
      <c r="BH54" s="300"/>
      <c r="BI54" s="301"/>
      <c r="BJ54" s="301"/>
      <c r="BK54" s="301"/>
      <c r="BL54" s="301"/>
      <c r="BM54" s="301"/>
      <c r="BN54" s="301"/>
      <c r="BO54" s="301"/>
      <c r="BP54" s="301"/>
      <c r="BQ54" s="301"/>
      <c r="BR54" s="300"/>
    </row>
    <row r="55" spans="4:70" s="291" customFormat="1" ht="15" customHeight="1">
      <c r="D55" s="296"/>
      <c r="E55" s="296" t="s">
        <v>3118</v>
      </c>
      <c r="F55" s="300"/>
      <c r="G55" s="296" t="s">
        <v>293</v>
      </c>
      <c r="H55" s="300"/>
      <c r="I55" s="300"/>
      <c r="J55" s="300"/>
      <c r="K55" s="300"/>
      <c r="L55" s="300"/>
      <c r="M55" s="300"/>
      <c r="N55" s="300"/>
      <c r="O55" s="300"/>
      <c r="P55" s="294"/>
      <c r="Q55" s="296" t="s">
        <v>182</v>
      </c>
      <c r="R55" s="294"/>
      <c r="S55" s="978"/>
      <c r="T55" s="978"/>
      <c r="U55" s="978"/>
      <c r="V55" s="302" t="s">
        <v>272</v>
      </c>
      <c r="W55" s="302"/>
      <c r="X55" s="302"/>
      <c r="Y55" s="302"/>
      <c r="Z55" s="302"/>
      <c r="AA55" s="299"/>
      <c r="AB55" s="301"/>
      <c r="AC55" s="301"/>
      <c r="AD55" s="301"/>
      <c r="AE55" s="300"/>
      <c r="AF55" s="300"/>
      <c r="AG55" s="300"/>
      <c r="AH55" s="300" t="s">
        <v>1581</v>
      </c>
      <c r="AI55" s="1243"/>
      <c r="AJ55" s="1243"/>
      <c r="AK55" s="1243"/>
      <c r="AL55" s="1243"/>
      <c r="AM55" s="1243"/>
      <c r="AN55" s="300"/>
      <c r="AO55" s="300"/>
      <c r="AP55" s="300"/>
      <c r="AQ55" s="300"/>
      <c r="AR55" s="300"/>
      <c r="AS55" s="300"/>
      <c r="AT55" s="300"/>
      <c r="AU55" s="301"/>
      <c r="AV55" s="301"/>
      <c r="AW55" s="301"/>
      <c r="AY55" s="299"/>
      <c r="AZ55" s="301"/>
      <c r="BA55" s="300"/>
      <c r="BB55" s="300"/>
      <c r="BC55" s="300"/>
      <c r="BD55" s="300"/>
      <c r="BE55" s="300"/>
      <c r="BF55" s="300"/>
      <c r="BG55" s="300"/>
      <c r="BH55" s="300"/>
      <c r="BI55" s="301"/>
      <c r="BJ55" s="301"/>
      <c r="BK55" s="301"/>
      <c r="BL55" s="301"/>
      <c r="BM55" s="301"/>
      <c r="BN55" s="301"/>
      <c r="BO55" s="301"/>
      <c r="BP55" s="301"/>
      <c r="BQ55" s="301"/>
      <c r="BR55" s="300"/>
    </row>
    <row r="56" spans="4:70" s="291" customFormat="1" ht="15" customHeight="1">
      <c r="D56" s="296"/>
      <c r="E56" s="296" t="s">
        <v>3118</v>
      </c>
      <c r="F56" s="300"/>
      <c r="G56" s="296" t="s">
        <v>293</v>
      </c>
      <c r="H56" s="300"/>
      <c r="I56" s="300"/>
      <c r="J56" s="300"/>
      <c r="K56" s="300"/>
      <c r="L56" s="300"/>
      <c r="M56" s="300"/>
      <c r="N56" s="300"/>
      <c r="O56" s="300"/>
      <c r="P56" s="294"/>
      <c r="Q56" s="296" t="s">
        <v>182</v>
      </c>
      <c r="R56" s="294"/>
      <c r="S56" s="978"/>
      <c r="T56" s="978"/>
      <c r="U56" s="978"/>
      <c r="V56" s="302" t="s">
        <v>272</v>
      </c>
      <c r="W56" s="302"/>
      <c r="X56" s="302"/>
      <c r="Y56" s="302"/>
      <c r="Z56" s="302"/>
      <c r="AA56" s="299"/>
      <c r="AB56" s="301"/>
      <c r="AC56" s="301"/>
      <c r="AD56" s="301"/>
      <c r="AE56" s="300"/>
      <c r="AF56" s="300"/>
      <c r="AG56" s="300"/>
      <c r="AH56" s="300" t="s">
        <v>1581</v>
      </c>
      <c r="AI56" s="1243"/>
      <c r="AJ56" s="1243"/>
      <c r="AK56" s="1243"/>
      <c r="AL56" s="1243"/>
      <c r="AM56" s="1243"/>
      <c r="AN56" s="300"/>
      <c r="AO56" s="300"/>
      <c r="AP56" s="300"/>
      <c r="AQ56" s="300"/>
      <c r="AR56" s="300"/>
      <c r="AS56" s="300"/>
      <c r="AT56" s="300"/>
      <c r="AU56" s="301"/>
      <c r="AV56" s="301"/>
      <c r="AW56" s="301"/>
      <c r="AY56" s="299"/>
      <c r="AZ56" s="301"/>
      <c r="BA56" s="300"/>
      <c r="BB56" s="300"/>
      <c r="BC56" s="300"/>
      <c r="BD56" s="300"/>
      <c r="BE56" s="300"/>
      <c r="BF56" s="300"/>
      <c r="BG56" s="300"/>
      <c r="BH56" s="300"/>
      <c r="BI56" s="301"/>
      <c r="BJ56" s="301"/>
      <c r="BK56" s="301"/>
      <c r="BL56" s="301"/>
      <c r="BM56" s="301"/>
      <c r="BN56" s="301"/>
      <c r="BO56" s="301"/>
      <c r="BP56" s="301"/>
      <c r="BQ56" s="301"/>
      <c r="BR56" s="300"/>
    </row>
    <row r="57" spans="4:70" s="291" customFormat="1" ht="15" customHeight="1">
      <c r="D57" s="296"/>
      <c r="E57" s="296" t="s">
        <v>3118</v>
      </c>
      <c r="F57" s="300"/>
      <c r="G57" s="296" t="s">
        <v>293</v>
      </c>
      <c r="H57" s="300"/>
      <c r="I57" s="300"/>
      <c r="J57" s="300"/>
      <c r="K57" s="300"/>
      <c r="L57" s="300"/>
      <c r="M57" s="300"/>
      <c r="N57" s="300"/>
      <c r="O57" s="300"/>
      <c r="P57" s="294"/>
      <c r="Q57" s="296" t="s">
        <v>182</v>
      </c>
      <c r="R57" s="294"/>
      <c r="S57" s="978"/>
      <c r="T57" s="978"/>
      <c r="U57" s="978"/>
      <c r="V57" s="302" t="s">
        <v>272</v>
      </c>
      <c r="W57" s="302"/>
      <c r="X57" s="302"/>
      <c r="Y57" s="302"/>
      <c r="Z57" s="302"/>
      <c r="AA57" s="299"/>
      <c r="AB57" s="301"/>
      <c r="AC57" s="301"/>
      <c r="AD57" s="301"/>
      <c r="AE57" s="300"/>
      <c r="AF57" s="300"/>
      <c r="AG57" s="300"/>
      <c r="AH57" s="300" t="s">
        <v>1581</v>
      </c>
      <c r="AI57" s="1243"/>
      <c r="AJ57" s="1243"/>
      <c r="AK57" s="1243"/>
      <c r="AL57" s="1243"/>
      <c r="AM57" s="1243"/>
      <c r="AN57" s="300"/>
      <c r="AO57" s="300"/>
      <c r="AP57" s="300"/>
      <c r="AQ57" s="300"/>
      <c r="AR57" s="300"/>
      <c r="AS57" s="300"/>
      <c r="AT57" s="300"/>
      <c r="AU57" s="301"/>
      <c r="AV57" s="301"/>
      <c r="AW57" s="301"/>
      <c r="AY57" s="299"/>
      <c r="AZ57" s="301"/>
      <c r="BA57" s="300"/>
      <c r="BB57" s="300"/>
      <c r="BC57" s="300"/>
      <c r="BD57" s="300"/>
      <c r="BE57" s="300"/>
      <c r="BF57" s="300"/>
      <c r="BG57" s="300"/>
      <c r="BH57" s="300"/>
      <c r="BI57" s="301"/>
      <c r="BJ57" s="301"/>
      <c r="BK57" s="301"/>
      <c r="BL57" s="301"/>
      <c r="BM57" s="301"/>
      <c r="BN57" s="301"/>
      <c r="BO57" s="301"/>
      <c r="BP57" s="301"/>
      <c r="BQ57" s="301"/>
      <c r="BR57" s="300"/>
    </row>
    <row r="58" spans="4:70" s="291" customFormat="1" ht="15" customHeight="1">
      <c r="D58" s="296"/>
      <c r="E58" s="296" t="s">
        <v>3118</v>
      </c>
      <c r="F58" s="300"/>
      <c r="G58" s="296" t="s">
        <v>293</v>
      </c>
      <c r="H58" s="300"/>
      <c r="I58" s="300"/>
      <c r="J58" s="300"/>
      <c r="K58" s="300"/>
      <c r="L58" s="300"/>
      <c r="M58" s="300"/>
      <c r="N58" s="300"/>
      <c r="O58" s="300"/>
      <c r="P58" s="294"/>
      <c r="Q58" s="296" t="s">
        <v>182</v>
      </c>
      <c r="R58" s="294"/>
      <c r="S58" s="978"/>
      <c r="T58" s="978"/>
      <c r="U58" s="978"/>
      <c r="V58" s="302" t="s">
        <v>272</v>
      </c>
      <c r="W58" s="302"/>
      <c r="X58" s="302"/>
      <c r="Y58" s="302"/>
      <c r="Z58" s="302"/>
      <c r="AA58" s="299"/>
      <c r="AB58" s="301"/>
      <c r="AC58" s="301"/>
      <c r="AD58" s="301"/>
      <c r="AE58" s="300"/>
      <c r="AF58" s="300"/>
      <c r="AG58" s="300"/>
      <c r="AH58" s="300" t="s">
        <v>1581</v>
      </c>
      <c r="AI58" s="1243"/>
      <c r="AJ58" s="1243"/>
      <c r="AK58" s="1243"/>
      <c r="AL58" s="1243"/>
      <c r="AM58" s="1243"/>
      <c r="AN58" s="300"/>
      <c r="AO58" s="300"/>
      <c r="AP58" s="300"/>
      <c r="AQ58" s="300"/>
      <c r="AR58" s="300"/>
      <c r="AS58" s="300"/>
      <c r="AT58" s="300"/>
      <c r="AU58" s="301"/>
      <c r="AV58" s="301"/>
      <c r="AW58" s="301"/>
      <c r="AY58" s="299"/>
      <c r="AZ58" s="301"/>
      <c r="BA58" s="300"/>
      <c r="BB58" s="300"/>
      <c r="BC58" s="300"/>
      <c r="BD58" s="300"/>
      <c r="BE58" s="300"/>
      <c r="BF58" s="300"/>
      <c r="BG58" s="300"/>
      <c r="BH58" s="300"/>
      <c r="BI58" s="301"/>
      <c r="BJ58" s="301"/>
      <c r="BK58" s="301"/>
      <c r="BL58" s="301"/>
      <c r="BM58" s="301"/>
      <c r="BN58" s="301"/>
      <c r="BO58" s="301"/>
      <c r="BP58" s="301"/>
      <c r="BQ58" s="301"/>
      <c r="BR58" s="300"/>
    </row>
    <row r="59" spans="4:70" s="291" customFormat="1" ht="15" customHeight="1">
      <c r="D59" s="296"/>
      <c r="E59" s="296" t="s">
        <v>3118</v>
      </c>
      <c r="F59" s="300"/>
      <c r="G59" s="296" t="s">
        <v>293</v>
      </c>
      <c r="H59" s="300"/>
      <c r="I59" s="300"/>
      <c r="J59" s="300"/>
      <c r="K59" s="300"/>
      <c r="L59" s="300"/>
      <c r="M59" s="300"/>
      <c r="N59" s="300"/>
      <c r="O59" s="300"/>
      <c r="P59" s="294"/>
      <c r="Q59" s="296" t="s">
        <v>182</v>
      </c>
      <c r="R59" s="294"/>
      <c r="S59" s="978"/>
      <c r="T59" s="978"/>
      <c r="U59" s="978"/>
      <c r="V59" s="302" t="s">
        <v>272</v>
      </c>
      <c r="W59" s="302"/>
      <c r="X59" s="302"/>
      <c r="Y59" s="302"/>
      <c r="Z59" s="302"/>
      <c r="AA59" s="299"/>
      <c r="AB59" s="301"/>
      <c r="AC59" s="301"/>
      <c r="AD59" s="301"/>
      <c r="AE59" s="300"/>
      <c r="AF59" s="300"/>
      <c r="AG59" s="300"/>
      <c r="AH59" s="300" t="s">
        <v>1581</v>
      </c>
      <c r="AI59" s="1243"/>
      <c r="AJ59" s="1243"/>
      <c r="AK59" s="1243"/>
      <c r="AL59" s="1243"/>
      <c r="AM59" s="1243"/>
      <c r="AN59" s="300"/>
      <c r="AO59" s="300"/>
      <c r="AP59" s="300"/>
      <c r="AQ59" s="300"/>
      <c r="AR59" s="300"/>
      <c r="AS59" s="300"/>
      <c r="AT59" s="300"/>
      <c r="AU59" s="301"/>
      <c r="AV59" s="301"/>
      <c r="AW59" s="301"/>
      <c r="AY59" s="299"/>
      <c r="AZ59" s="301"/>
      <c r="BA59" s="300"/>
      <c r="BB59" s="300"/>
      <c r="BC59" s="300"/>
      <c r="BD59" s="300"/>
      <c r="BE59" s="300"/>
      <c r="BF59" s="300"/>
      <c r="BG59" s="300"/>
      <c r="BH59" s="300"/>
      <c r="BI59" s="301"/>
      <c r="BJ59" s="301"/>
      <c r="BK59" s="301"/>
      <c r="BL59" s="301"/>
      <c r="BM59" s="301"/>
      <c r="BN59" s="301"/>
      <c r="BO59" s="301"/>
      <c r="BP59" s="301"/>
      <c r="BQ59" s="301"/>
      <c r="BR59" s="300"/>
    </row>
    <row r="60" spans="4:70" s="291" customFormat="1" ht="15" customHeight="1">
      <c r="D60" s="296"/>
      <c r="E60" s="296" t="s">
        <v>3118</v>
      </c>
      <c r="F60" s="300"/>
      <c r="G60" s="296" t="s">
        <v>293</v>
      </c>
      <c r="H60" s="300"/>
      <c r="I60" s="300"/>
      <c r="J60" s="300"/>
      <c r="K60" s="300"/>
      <c r="L60" s="300"/>
      <c r="M60" s="300"/>
      <c r="N60" s="300"/>
      <c r="O60" s="300"/>
      <c r="P60" s="294"/>
      <c r="Q60" s="296" t="s">
        <v>182</v>
      </c>
      <c r="R60" s="294"/>
      <c r="S60" s="978"/>
      <c r="T60" s="978"/>
      <c r="U60" s="978"/>
      <c r="V60" s="302" t="s">
        <v>272</v>
      </c>
      <c r="W60" s="302"/>
      <c r="X60" s="302"/>
      <c r="Y60" s="302"/>
      <c r="Z60" s="302"/>
      <c r="AA60" s="299"/>
      <c r="AB60" s="301"/>
      <c r="AC60" s="301"/>
      <c r="AD60" s="301"/>
      <c r="AE60" s="300"/>
      <c r="AF60" s="300"/>
      <c r="AG60" s="300"/>
      <c r="AH60" s="300" t="s">
        <v>1581</v>
      </c>
      <c r="AI60" s="1243"/>
      <c r="AJ60" s="1243"/>
      <c r="AK60" s="1243"/>
      <c r="AL60" s="1243"/>
      <c r="AM60" s="1243"/>
      <c r="AN60" s="300"/>
      <c r="AO60" s="300"/>
      <c r="AP60" s="300"/>
      <c r="AQ60" s="300"/>
      <c r="AR60" s="300"/>
      <c r="AS60" s="300"/>
      <c r="AT60" s="300"/>
      <c r="AU60" s="301"/>
      <c r="AV60" s="301"/>
      <c r="AW60" s="301"/>
      <c r="AY60" s="299"/>
      <c r="AZ60" s="301"/>
      <c r="BA60" s="300"/>
      <c r="BB60" s="300"/>
      <c r="BC60" s="300"/>
      <c r="BD60" s="300"/>
      <c r="BE60" s="300"/>
      <c r="BF60" s="300"/>
      <c r="BG60" s="300"/>
      <c r="BH60" s="300"/>
      <c r="BI60" s="301"/>
      <c r="BJ60" s="301"/>
      <c r="BK60" s="301"/>
      <c r="BL60" s="301"/>
      <c r="BM60" s="301"/>
      <c r="BN60" s="301"/>
      <c r="BO60" s="301"/>
      <c r="BP60" s="301"/>
      <c r="BQ60" s="301"/>
      <c r="BR60" s="300"/>
    </row>
    <row r="61" spans="4:70" s="291" customFormat="1" ht="15" customHeight="1">
      <c r="D61" s="296"/>
      <c r="E61" s="296" t="s">
        <v>3118</v>
      </c>
      <c r="F61" s="300"/>
      <c r="G61" s="296" t="s">
        <v>293</v>
      </c>
      <c r="H61" s="300"/>
      <c r="I61" s="300"/>
      <c r="J61" s="300"/>
      <c r="K61" s="300"/>
      <c r="L61" s="300"/>
      <c r="M61" s="300"/>
      <c r="N61" s="300"/>
      <c r="O61" s="300"/>
      <c r="P61" s="294"/>
      <c r="Q61" s="296" t="s">
        <v>182</v>
      </c>
      <c r="R61" s="294"/>
      <c r="S61" s="978"/>
      <c r="T61" s="978"/>
      <c r="U61" s="978"/>
      <c r="V61" s="302" t="s">
        <v>272</v>
      </c>
      <c r="W61" s="302"/>
      <c r="X61" s="302"/>
      <c r="Y61" s="302"/>
      <c r="Z61" s="302"/>
      <c r="AA61" s="299"/>
      <c r="AB61" s="301"/>
      <c r="AC61" s="301"/>
      <c r="AD61" s="301"/>
      <c r="AE61" s="300"/>
      <c r="AF61" s="300"/>
      <c r="AG61" s="300"/>
      <c r="AH61" s="300" t="s">
        <v>1581</v>
      </c>
      <c r="AI61" s="1243"/>
      <c r="AJ61" s="1243"/>
      <c r="AK61" s="1243"/>
      <c r="AL61" s="1243"/>
      <c r="AM61" s="1243"/>
      <c r="AN61" s="300"/>
      <c r="AO61" s="300"/>
      <c r="AP61" s="300"/>
      <c r="AQ61" s="300"/>
      <c r="AR61" s="300"/>
      <c r="AS61" s="300"/>
      <c r="AT61" s="300"/>
      <c r="AU61" s="301"/>
      <c r="AV61" s="301"/>
      <c r="AW61" s="301"/>
      <c r="AY61" s="299"/>
      <c r="AZ61" s="301"/>
      <c r="BA61" s="300"/>
      <c r="BB61" s="300"/>
      <c r="BC61" s="300"/>
      <c r="BD61" s="300"/>
      <c r="BE61" s="300"/>
      <c r="BF61" s="300"/>
      <c r="BG61" s="300"/>
      <c r="BH61" s="300"/>
      <c r="BI61" s="301"/>
      <c r="BJ61" s="301"/>
      <c r="BK61" s="301"/>
      <c r="BL61" s="301"/>
      <c r="BM61" s="301"/>
      <c r="BN61" s="301"/>
      <c r="BO61" s="301"/>
      <c r="BP61" s="301"/>
      <c r="BQ61" s="301"/>
      <c r="BR61" s="300"/>
    </row>
    <row r="62" spans="4:70" s="291" customFormat="1" ht="15" customHeight="1">
      <c r="D62" s="296"/>
      <c r="E62" s="296" t="s">
        <v>3118</v>
      </c>
      <c r="F62" s="300"/>
      <c r="G62" s="296" t="s">
        <v>293</v>
      </c>
      <c r="H62" s="300"/>
      <c r="I62" s="300"/>
      <c r="J62" s="300"/>
      <c r="K62" s="300"/>
      <c r="L62" s="300"/>
      <c r="M62" s="300"/>
      <c r="N62" s="300"/>
      <c r="O62" s="300"/>
      <c r="P62" s="294"/>
      <c r="Q62" s="296" t="s">
        <v>182</v>
      </c>
      <c r="R62" s="294"/>
      <c r="S62" s="978"/>
      <c r="T62" s="978"/>
      <c r="U62" s="978"/>
      <c r="V62" s="302" t="s">
        <v>272</v>
      </c>
      <c r="W62" s="302"/>
      <c r="X62" s="302"/>
      <c r="Y62" s="302"/>
      <c r="Z62" s="302"/>
      <c r="AA62" s="299"/>
      <c r="AB62" s="301"/>
      <c r="AC62" s="301"/>
      <c r="AD62" s="301"/>
      <c r="AE62" s="300"/>
      <c r="AF62" s="300"/>
      <c r="AG62" s="300"/>
      <c r="AH62" s="300" t="s">
        <v>1581</v>
      </c>
      <c r="AI62" s="1243"/>
      <c r="AJ62" s="1243"/>
      <c r="AK62" s="1243"/>
      <c r="AL62" s="1243"/>
      <c r="AM62" s="1243"/>
      <c r="AN62" s="300"/>
      <c r="AO62" s="300"/>
      <c r="AP62" s="300"/>
      <c r="AQ62" s="300"/>
      <c r="AR62" s="300"/>
      <c r="AS62" s="300"/>
      <c r="AT62" s="300"/>
      <c r="AU62" s="301"/>
      <c r="AV62" s="301"/>
      <c r="AW62" s="301"/>
      <c r="AY62" s="299"/>
      <c r="AZ62" s="301"/>
      <c r="BA62" s="300"/>
      <c r="BB62" s="300"/>
      <c r="BC62" s="300"/>
      <c r="BD62" s="300"/>
      <c r="BE62" s="300"/>
      <c r="BF62" s="300"/>
      <c r="BG62" s="300"/>
      <c r="BH62" s="300"/>
      <c r="BI62" s="301"/>
      <c r="BJ62" s="301"/>
      <c r="BK62" s="301"/>
      <c r="BL62" s="301"/>
      <c r="BM62" s="301"/>
      <c r="BN62" s="301"/>
      <c r="BO62" s="301"/>
      <c r="BP62" s="301"/>
      <c r="BQ62" s="301"/>
      <c r="BR62" s="300"/>
    </row>
    <row r="63" spans="4:70" s="291" customFormat="1" ht="15" customHeight="1">
      <c r="D63" s="296"/>
      <c r="E63" s="296" t="s">
        <v>3118</v>
      </c>
      <c r="F63" s="300"/>
      <c r="G63" s="296" t="s">
        <v>293</v>
      </c>
      <c r="H63" s="300"/>
      <c r="I63" s="300"/>
      <c r="J63" s="300"/>
      <c r="K63" s="300"/>
      <c r="L63" s="300"/>
      <c r="M63" s="300"/>
      <c r="N63" s="300"/>
      <c r="O63" s="300"/>
      <c r="P63" s="294"/>
      <c r="Q63" s="296" t="s">
        <v>182</v>
      </c>
      <c r="R63" s="294"/>
      <c r="S63" s="978"/>
      <c r="T63" s="978"/>
      <c r="U63" s="978"/>
      <c r="V63" s="302" t="s">
        <v>272</v>
      </c>
      <c r="W63" s="302"/>
      <c r="X63" s="302"/>
      <c r="Y63" s="302"/>
      <c r="Z63" s="302"/>
      <c r="AA63" s="299"/>
      <c r="AB63" s="301"/>
      <c r="AC63" s="301"/>
      <c r="AD63" s="301"/>
      <c r="AE63" s="300"/>
      <c r="AF63" s="300"/>
      <c r="AG63" s="300"/>
      <c r="AH63" s="300" t="s">
        <v>1581</v>
      </c>
      <c r="AI63" s="1243"/>
      <c r="AJ63" s="1243"/>
      <c r="AK63" s="1243"/>
      <c r="AL63" s="1243"/>
      <c r="AM63" s="1243"/>
      <c r="AN63" s="300"/>
      <c r="AO63" s="300"/>
      <c r="AP63" s="300"/>
      <c r="AQ63" s="300"/>
      <c r="AR63" s="300"/>
      <c r="AS63" s="300"/>
      <c r="AT63" s="300"/>
      <c r="AU63" s="301"/>
      <c r="AV63" s="301"/>
      <c r="AW63" s="301"/>
      <c r="AY63" s="299"/>
      <c r="AZ63" s="301"/>
      <c r="BA63" s="300"/>
      <c r="BB63" s="300"/>
      <c r="BC63" s="300"/>
      <c r="BD63" s="300"/>
      <c r="BE63" s="300"/>
      <c r="BF63" s="300"/>
      <c r="BG63" s="300"/>
      <c r="BH63" s="300"/>
      <c r="BI63" s="301"/>
      <c r="BJ63" s="301"/>
      <c r="BK63" s="301"/>
      <c r="BL63" s="301"/>
      <c r="BM63" s="301"/>
      <c r="BN63" s="301"/>
      <c r="BO63" s="301"/>
      <c r="BP63" s="301"/>
      <c r="BQ63" s="301"/>
      <c r="BR63" s="300"/>
    </row>
    <row r="64" spans="4:70" s="291" customFormat="1" ht="15" customHeight="1">
      <c r="D64" s="296"/>
      <c r="E64" s="296" t="s">
        <v>3118</v>
      </c>
      <c r="F64" s="300"/>
      <c r="G64" s="296" t="s">
        <v>293</v>
      </c>
      <c r="H64" s="300"/>
      <c r="I64" s="300"/>
      <c r="J64" s="300"/>
      <c r="K64" s="300"/>
      <c r="L64" s="300"/>
      <c r="M64" s="300"/>
      <c r="N64" s="300"/>
      <c r="O64" s="300"/>
      <c r="P64" s="294"/>
      <c r="Q64" s="296" t="s">
        <v>182</v>
      </c>
      <c r="R64" s="294"/>
      <c r="S64" s="978"/>
      <c r="T64" s="978"/>
      <c r="U64" s="978"/>
      <c r="V64" s="302" t="s">
        <v>272</v>
      </c>
      <c r="W64" s="302"/>
      <c r="X64" s="302"/>
      <c r="Y64" s="302"/>
      <c r="Z64" s="302"/>
      <c r="AA64" s="299"/>
      <c r="AB64" s="301"/>
      <c r="AC64" s="301"/>
      <c r="AD64" s="301"/>
      <c r="AE64" s="300"/>
      <c r="AF64" s="300"/>
      <c r="AG64" s="300"/>
      <c r="AH64" s="300" t="s">
        <v>1581</v>
      </c>
      <c r="AI64" s="1243"/>
      <c r="AJ64" s="1243"/>
      <c r="AK64" s="1243"/>
      <c r="AL64" s="1243"/>
      <c r="AM64" s="1243"/>
      <c r="AN64" s="300"/>
      <c r="AO64" s="300"/>
      <c r="AP64" s="300"/>
      <c r="AQ64" s="300"/>
      <c r="AR64" s="300"/>
      <c r="AS64" s="300"/>
      <c r="AT64" s="300"/>
      <c r="AU64" s="301"/>
      <c r="AV64" s="301"/>
      <c r="AW64" s="301"/>
      <c r="AY64" s="299"/>
      <c r="AZ64" s="301"/>
      <c r="BA64" s="300"/>
      <c r="BB64" s="300"/>
      <c r="BC64" s="300"/>
      <c r="BD64" s="300"/>
      <c r="BE64" s="300"/>
      <c r="BF64" s="300"/>
      <c r="BG64" s="300"/>
      <c r="BH64" s="300"/>
      <c r="BI64" s="301"/>
      <c r="BJ64" s="301"/>
      <c r="BK64" s="301"/>
      <c r="BL64" s="301"/>
      <c r="BM64" s="301"/>
      <c r="BN64" s="301"/>
      <c r="BO64" s="301"/>
      <c r="BP64" s="301"/>
      <c r="BQ64" s="301"/>
      <c r="BR64" s="300"/>
    </row>
    <row r="65" spans="4:70" s="291" customFormat="1" ht="15" customHeight="1">
      <c r="D65" s="296"/>
      <c r="E65" s="296" t="s">
        <v>3118</v>
      </c>
      <c r="F65" s="300"/>
      <c r="G65" s="296" t="s">
        <v>293</v>
      </c>
      <c r="H65" s="300"/>
      <c r="I65" s="300"/>
      <c r="J65" s="300"/>
      <c r="K65" s="300"/>
      <c r="L65" s="300"/>
      <c r="M65" s="300"/>
      <c r="N65" s="300"/>
      <c r="O65" s="300"/>
      <c r="P65" s="294"/>
      <c r="Q65" s="296" t="s">
        <v>182</v>
      </c>
      <c r="R65" s="294"/>
      <c r="S65" s="978"/>
      <c r="T65" s="978"/>
      <c r="U65" s="978"/>
      <c r="V65" s="302" t="s">
        <v>272</v>
      </c>
      <c r="W65" s="302"/>
      <c r="X65" s="302"/>
      <c r="Y65" s="302"/>
      <c r="Z65" s="302"/>
      <c r="AA65" s="299"/>
      <c r="AB65" s="301"/>
      <c r="AC65" s="301"/>
      <c r="AD65" s="301"/>
      <c r="AE65" s="300"/>
      <c r="AF65" s="300"/>
      <c r="AG65" s="300"/>
      <c r="AH65" s="300" t="s">
        <v>1581</v>
      </c>
      <c r="AI65" s="1243"/>
      <c r="AJ65" s="1243"/>
      <c r="AK65" s="1243"/>
      <c r="AL65" s="1243"/>
      <c r="AM65" s="1243"/>
      <c r="AN65" s="300"/>
      <c r="AO65" s="300"/>
      <c r="AP65" s="300"/>
      <c r="AQ65" s="300"/>
      <c r="AR65" s="300"/>
      <c r="AS65" s="300"/>
      <c r="AT65" s="300"/>
      <c r="AU65" s="301"/>
      <c r="AV65" s="301"/>
      <c r="AW65" s="301"/>
      <c r="AY65" s="299"/>
      <c r="AZ65" s="301"/>
      <c r="BA65" s="300"/>
      <c r="BB65" s="300"/>
      <c r="BC65" s="300"/>
      <c r="BD65" s="300"/>
      <c r="BE65" s="300"/>
      <c r="BF65" s="300"/>
      <c r="BG65" s="300"/>
      <c r="BH65" s="300"/>
      <c r="BI65" s="301"/>
      <c r="BJ65" s="301"/>
      <c r="BK65" s="301"/>
      <c r="BL65" s="301"/>
      <c r="BM65" s="301"/>
      <c r="BN65" s="301"/>
      <c r="BO65" s="301"/>
      <c r="BP65" s="301"/>
      <c r="BQ65" s="301"/>
      <c r="BR65" s="300"/>
    </row>
    <row r="66" spans="4:70" s="291" customFormat="1" ht="15" customHeight="1">
      <c r="D66" s="296"/>
      <c r="E66" s="296" t="s">
        <v>3118</v>
      </c>
      <c r="F66" s="300"/>
      <c r="G66" s="296" t="s">
        <v>293</v>
      </c>
      <c r="H66" s="300"/>
      <c r="I66" s="300"/>
      <c r="J66" s="300"/>
      <c r="K66" s="300"/>
      <c r="L66" s="300"/>
      <c r="M66" s="300"/>
      <c r="N66" s="300"/>
      <c r="O66" s="300"/>
      <c r="P66" s="294"/>
      <c r="Q66" s="296" t="s">
        <v>182</v>
      </c>
      <c r="R66" s="294"/>
      <c r="S66" s="978"/>
      <c r="T66" s="978"/>
      <c r="U66" s="978"/>
      <c r="V66" s="302" t="s">
        <v>272</v>
      </c>
      <c r="W66" s="302"/>
      <c r="X66" s="302"/>
      <c r="Y66" s="302"/>
      <c r="Z66" s="302"/>
      <c r="AA66" s="299"/>
      <c r="AB66" s="301"/>
      <c r="AC66" s="301"/>
      <c r="AD66" s="301"/>
      <c r="AE66" s="300"/>
      <c r="AF66" s="300"/>
      <c r="AG66" s="300"/>
      <c r="AH66" s="300" t="s">
        <v>1581</v>
      </c>
      <c r="AI66" s="1243"/>
      <c r="AJ66" s="1243"/>
      <c r="AK66" s="1243"/>
      <c r="AL66" s="1243"/>
      <c r="AM66" s="1243"/>
      <c r="AN66" s="300"/>
      <c r="AO66" s="300"/>
      <c r="AP66" s="300"/>
      <c r="AQ66" s="300"/>
      <c r="AR66" s="300"/>
      <c r="AS66" s="300"/>
      <c r="AT66" s="300"/>
      <c r="AU66" s="301"/>
      <c r="AV66" s="301"/>
      <c r="AW66" s="301"/>
      <c r="AY66" s="299"/>
      <c r="AZ66" s="301"/>
      <c r="BA66" s="300"/>
      <c r="BB66" s="300"/>
      <c r="BC66" s="300"/>
      <c r="BD66" s="300"/>
      <c r="BE66" s="300"/>
      <c r="BF66" s="300"/>
      <c r="BG66" s="300"/>
      <c r="BH66" s="300"/>
      <c r="BI66" s="301"/>
      <c r="BJ66" s="301"/>
      <c r="BK66" s="301"/>
      <c r="BL66" s="301"/>
      <c r="BM66" s="301"/>
      <c r="BN66" s="301"/>
      <c r="BO66" s="301"/>
      <c r="BP66" s="301"/>
      <c r="BQ66" s="301"/>
      <c r="BR66" s="300"/>
    </row>
    <row r="67" spans="4:70" s="291" customFormat="1" ht="15" customHeight="1">
      <c r="D67" s="296"/>
      <c r="E67" s="296" t="s">
        <v>3118</v>
      </c>
      <c r="F67" s="300"/>
      <c r="G67" s="296" t="s">
        <v>293</v>
      </c>
      <c r="H67" s="300"/>
      <c r="I67" s="300"/>
      <c r="J67" s="300"/>
      <c r="K67" s="300"/>
      <c r="L67" s="300"/>
      <c r="M67" s="300"/>
      <c r="N67" s="300"/>
      <c r="O67" s="300"/>
      <c r="P67" s="294"/>
      <c r="Q67" s="296" t="s">
        <v>182</v>
      </c>
      <c r="R67" s="294"/>
      <c r="S67" s="978"/>
      <c r="T67" s="978"/>
      <c r="U67" s="978"/>
      <c r="V67" s="302" t="s">
        <v>272</v>
      </c>
      <c r="W67" s="302"/>
      <c r="X67" s="302"/>
      <c r="Y67" s="302"/>
      <c r="Z67" s="302"/>
      <c r="AA67" s="299"/>
      <c r="AB67" s="301"/>
      <c r="AC67" s="301"/>
      <c r="AD67" s="301"/>
      <c r="AE67" s="300"/>
      <c r="AF67" s="300"/>
      <c r="AG67" s="300"/>
      <c r="AH67" s="300" t="s">
        <v>1581</v>
      </c>
      <c r="AI67" s="1243"/>
      <c r="AJ67" s="1243"/>
      <c r="AK67" s="1243"/>
      <c r="AL67" s="1243"/>
      <c r="AM67" s="1243"/>
      <c r="AN67" s="300"/>
      <c r="AO67" s="300"/>
      <c r="AP67" s="300"/>
      <c r="AQ67" s="300"/>
      <c r="AR67" s="300"/>
      <c r="AS67" s="300"/>
      <c r="AT67" s="300"/>
      <c r="AU67" s="301"/>
      <c r="AV67" s="301"/>
      <c r="AW67" s="301"/>
      <c r="AY67" s="299"/>
      <c r="AZ67" s="301"/>
      <c r="BA67" s="300"/>
      <c r="BB67" s="300"/>
      <c r="BC67" s="300"/>
      <c r="BD67" s="300"/>
      <c r="BE67" s="300"/>
      <c r="BF67" s="300"/>
      <c r="BG67" s="300"/>
      <c r="BH67" s="300"/>
      <c r="BI67" s="301"/>
      <c r="BJ67" s="301"/>
      <c r="BK67" s="301"/>
      <c r="BL67" s="301"/>
      <c r="BM67" s="301"/>
      <c r="BN67" s="301"/>
      <c r="BO67" s="301"/>
      <c r="BP67" s="301"/>
      <c r="BQ67" s="301"/>
      <c r="BR67" s="300"/>
    </row>
    <row r="68" spans="4:70" s="291" customFormat="1" ht="15" customHeight="1">
      <c r="D68" s="296"/>
      <c r="E68" s="296" t="s">
        <v>3118</v>
      </c>
      <c r="F68" s="300"/>
      <c r="G68" s="296" t="s">
        <v>293</v>
      </c>
      <c r="H68" s="300"/>
      <c r="I68" s="300"/>
      <c r="J68" s="300"/>
      <c r="K68" s="300"/>
      <c r="L68" s="300"/>
      <c r="M68" s="300"/>
      <c r="N68" s="300"/>
      <c r="O68" s="300"/>
      <c r="P68" s="294"/>
      <c r="Q68" s="296" t="s">
        <v>182</v>
      </c>
      <c r="R68" s="294"/>
      <c r="S68" s="978"/>
      <c r="T68" s="978"/>
      <c r="U68" s="978"/>
      <c r="V68" s="302" t="s">
        <v>272</v>
      </c>
      <c r="W68" s="302"/>
      <c r="X68" s="302"/>
      <c r="Y68" s="302"/>
      <c r="Z68" s="302"/>
      <c r="AA68" s="299"/>
      <c r="AB68" s="301"/>
      <c r="AC68" s="301"/>
      <c r="AD68" s="301"/>
      <c r="AE68" s="300"/>
      <c r="AF68" s="300"/>
      <c r="AG68" s="300"/>
      <c r="AH68" s="300" t="s">
        <v>1581</v>
      </c>
      <c r="AI68" s="1243"/>
      <c r="AJ68" s="1243"/>
      <c r="AK68" s="1243"/>
      <c r="AL68" s="1243"/>
      <c r="AM68" s="1243"/>
      <c r="AN68" s="300"/>
      <c r="AO68" s="300"/>
      <c r="AP68" s="300"/>
      <c r="AQ68" s="300"/>
      <c r="AR68" s="300"/>
      <c r="AS68" s="300"/>
      <c r="AT68" s="300"/>
      <c r="AU68" s="301"/>
      <c r="AV68" s="301"/>
      <c r="AW68" s="301"/>
      <c r="AY68" s="299"/>
      <c r="AZ68" s="301"/>
      <c r="BA68" s="300"/>
      <c r="BB68" s="300"/>
      <c r="BC68" s="300"/>
      <c r="BD68" s="300"/>
      <c r="BE68" s="300"/>
      <c r="BF68" s="300"/>
      <c r="BG68" s="300"/>
      <c r="BH68" s="300"/>
      <c r="BI68" s="301"/>
      <c r="BJ68" s="301"/>
      <c r="BK68" s="301"/>
      <c r="BL68" s="301"/>
      <c r="BM68" s="301"/>
      <c r="BN68" s="301"/>
      <c r="BO68" s="301"/>
      <c r="BP68" s="301"/>
      <c r="BQ68" s="301"/>
      <c r="BR68" s="300"/>
    </row>
    <row r="69" spans="4:70" s="291" customFormat="1" ht="15" customHeight="1">
      <c r="D69" s="296"/>
      <c r="E69" s="296" t="s">
        <v>3118</v>
      </c>
      <c r="F69" s="300"/>
      <c r="G69" s="296" t="s">
        <v>293</v>
      </c>
      <c r="H69" s="300"/>
      <c r="I69" s="300"/>
      <c r="J69" s="300"/>
      <c r="K69" s="300"/>
      <c r="L69" s="300"/>
      <c r="M69" s="300"/>
      <c r="N69" s="300"/>
      <c r="O69" s="300"/>
      <c r="P69" s="294"/>
      <c r="Q69" s="296" t="s">
        <v>182</v>
      </c>
      <c r="R69" s="294"/>
      <c r="S69" s="978"/>
      <c r="T69" s="978"/>
      <c r="U69" s="978"/>
      <c r="V69" s="302" t="s">
        <v>272</v>
      </c>
      <c r="W69" s="302"/>
      <c r="X69" s="302"/>
      <c r="Y69" s="302"/>
      <c r="Z69" s="302"/>
      <c r="AA69" s="299"/>
      <c r="AB69" s="301"/>
      <c r="AC69" s="301"/>
      <c r="AD69" s="301"/>
      <c r="AE69" s="300"/>
      <c r="AF69" s="300"/>
      <c r="AG69" s="300"/>
      <c r="AH69" s="300" t="s">
        <v>1581</v>
      </c>
      <c r="AI69" s="1243"/>
      <c r="AJ69" s="1243"/>
      <c r="AK69" s="1243"/>
      <c r="AL69" s="1243"/>
      <c r="AM69" s="1243"/>
      <c r="AN69" s="300"/>
      <c r="AO69" s="300"/>
      <c r="AP69" s="300"/>
      <c r="AQ69" s="300"/>
      <c r="AR69" s="300"/>
      <c r="AS69" s="300"/>
      <c r="AT69" s="300"/>
      <c r="AU69" s="301"/>
      <c r="AV69" s="301"/>
      <c r="AW69" s="301"/>
      <c r="AY69" s="299"/>
      <c r="AZ69" s="301"/>
      <c r="BA69" s="300"/>
      <c r="BB69" s="300"/>
      <c r="BC69" s="300"/>
      <c r="BD69" s="300"/>
      <c r="BE69" s="300"/>
      <c r="BF69" s="300"/>
      <c r="BG69" s="300"/>
      <c r="BH69" s="300"/>
      <c r="BI69" s="301"/>
      <c r="BJ69" s="301"/>
      <c r="BK69" s="301"/>
      <c r="BL69" s="301"/>
      <c r="BM69" s="301"/>
      <c r="BN69" s="301"/>
      <c r="BO69" s="301"/>
      <c r="BP69" s="301"/>
      <c r="BQ69" s="301"/>
      <c r="BR69" s="300"/>
    </row>
    <row r="70" spans="4:70" s="291" customFormat="1" ht="15" customHeight="1">
      <c r="D70" s="296"/>
      <c r="E70" s="296" t="s">
        <v>3118</v>
      </c>
      <c r="F70" s="300"/>
      <c r="G70" s="296" t="s">
        <v>293</v>
      </c>
      <c r="H70" s="300"/>
      <c r="I70" s="300"/>
      <c r="J70" s="300"/>
      <c r="K70" s="300"/>
      <c r="L70" s="300"/>
      <c r="M70" s="300"/>
      <c r="N70" s="300"/>
      <c r="O70" s="300"/>
      <c r="P70" s="294"/>
      <c r="Q70" s="296" t="s">
        <v>182</v>
      </c>
      <c r="R70" s="294"/>
      <c r="S70" s="978"/>
      <c r="T70" s="978"/>
      <c r="U70" s="978"/>
      <c r="V70" s="302" t="s">
        <v>272</v>
      </c>
      <c r="W70" s="302"/>
      <c r="X70" s="302"/>
      <c r="Y70" s="302"/>
      <c r="Z70" s="302"/>
      <c r="AA70" s="299"/>
      <c r="AB70" s="301"/>
      <c r="AC70" s="301"/>
      <c r="AD70" s="301"/>
      <c r="AE70" s="300"/>
      <c r="AF70" s="300"/>
      <c r="AG70" s="300"/>
      <c r="AH70" s="300" t="s">
        <v>1581</v>
      </c>
      <c r="AI70" s="1243"/>
      <c r="AJ70" s="1243"/>
      <c r="AK70" s="1243"/>
      <c r="AL70" s="1243"/>
      <c r="AM70" s="1243"/>
      <c r="AN70" s="300"/>
      <c r="AO70" s="300"/>
      <c r="AP70" s="300"/>
      <c r="AQ70" s="300"/>
      <c r="AR70" s="300"/>
      <c r="AS70" s="300"/>
      <c r="AT70" s="300"/>
      <c r="AU70" s="301"/>
      <c r="AV70" s="301"/>
      <c r="AW70" s="301"/>
      <c r="AY70" s="299"/>
      <c r="AZ70" s="301"/>
      <c r="BA70" s="300"/>
      <c r="BB70" s="300"/>
      <c r="BC70" s="300"/>
      <c r="BD70" s="300"/>
      <c r="BE70" s="300"/>
      <c r="BF70" s="300"/>
      <c r="BG70" s="300"/>
      <c r="BH70" s="300"/>
      <c r="BI70" s="301"/>
      <c r="BJ70" s="301"/>
      <c r="BK70" s="301"/>
      <c r="BL70" s="301"/>
      <c r="BM70" s="301"/>
      <c r="BN70" s="301"/>
      <c r="BO70" s="301"/>
      <c r="BP70" s="301"/>
      <c r="BQ70" s="301"/>
      <c r="BR70" s="300"/>
    </row>
    <row r="71" spans="4:70" s="291" customFormat="1" ht="15" customHeight="1">
      <c r="D71" s="296"/>
      <c r="E71" s="296" t="s">
        <v>3118</v>
      </c>
      <c r="F71" s="300"/>
      <c r="G71" s="296" t="s">
        <v>293</v>
      </c>
      <c r="H71" s="300"/>
      <c r="I71" s="300"/>
      <c r="J71" s="300"/>
      <c r="K71" s="300"/>
      <c r="L71" s="300"/>
      <c r="M71" s="300"/>
      <c r="N71" s="300"/>
      <c r="O71" s="300"/>
      <c r="P71" s="294"/>
      <c r="Q71" s="296" t="s">
        <v>182</v>
      </c>
      <c r="R71" s="294"/>
      <c r="S71" s="978"/>
      <c r="T71" s="978"/>
      <c r="U71" s="978"/>
      <c r="V71" s="302" t="s">
        <v>272</v>
      </c>
      <c r="W71" s="302"/>
      <c r="X71" s="302"/>
      <c r="Y71" s="302"/>
      <c r="Z71" s="302"/>
      <c r="AA71" s="299"/>
      <c r="AB71" s="301"/>
      <c r="AC71" s="301"/>
      <c r="AD71" s="301"/>
      <c r="AE71" s="300"/>
      <c r="AF71" s="300"/>
      <c r="AG71" s="300"/>
      <c r="AH71" s="300" t="s">
        <v>1581</v>
      </c>
      <c r="AI71" s="1243"/>
      <c r="AJ71" s="1243"/>
      <c r="AK71" s="1243"/>
      <c r="AL71" s="1243"/>
      <c r="AM71" s="1243"/>
      <c r="AN71" s="300"/>
      <c r="AO71" s="300"/>
      <c r="AP71" s="300"/>
      <c r="AQ71" s="300"/>
      <c r="AR71" s="300"/>
      <c r="AS71" s="300"/>
      <c r="AT71" s="300"/>
      <c r="AU71" s="301"/>
      <c r="AV71" s="301"/>
      <c r="AW71" s="301"/>
      <c r="AY71" s="299"/>
      <c r="AZ71" s="301"/>
      <c r="BA71" s="300"/>
      <c r="BB71" s="300"/>
      <c r="BC71" s="300"/>
      <c r="BD71" s="300"/>
      <c r="BE71" s="300"/>
      <c r="BF71" s="300"/>
      <c r="BG71" s="300"/>
      <c r="BH71" s="300"/>
      <c r="BI71" s="301"/>
      <c r="BJ71" s="301"/>
      <c r="BK71" s="301"/>
      <c r="BL71" s="301"/>
      <c r="BM71" s="301"/>
      <c r="BN71" s="301"/>
      <c r="BO71" s="301"/>
      <c r="BP71" s="301"/>
      <c r="BQ71" s="301"/>
      <c r="BR71" s="300"/>
    </row>
    <row r="72" spans="4:70" s="291" customFormat="1" ht="15" customHeight="1">
      <c r="D72" s="296"/>
      <c r="E72" s="296" t="s">
        <v>3118</v>
      </c>
      <c r="F72" s="300"/>
      <c r="G72" s="296" t="s">
        <v>293</v>
      </c>
      <c r="H72" s="300"/>
      <c r="I72" s="300"/>
      <c r="J72" s="300"/>
      <c r="K72" s="300"/>
      <c r="L72" s="300"/>
      <c r="M72" s="300"/>
      <c r="N72" s="300"/>
      <c r="O72" s="300"/>
      <c r="P72" s="294"/>
      <c r="Q72" s="296" t="s">
        <v>182</v>
      </c>
      <c r="R72" s="294"/>
      <c r="S72" s="978"/>
      <c r="T72" s="978"/>
      <c r="U72" s="978"/>
      <c r="V72" s="302" t="s">
        <v>272</v>
      </c>
      <c r="W72" s="302"/>
      <c r="X72" s="302"/>
      <c r="Y72" s="302"/>
      <c r="Z72" s="302"/>
      <c r="AA72" s="299"/>
      <c r="AB72" s="301"/>
      <c r="AC72" s="301"/>
      <c r="AD72" s="301"/>
      <c r="AE72" s="300"/>
      <c r="AF72" s="300"/>
      <c r="AG72" s="300"/>
      <c r="AH72" s="300" t="s">
        <v>1581</v>
      </c>
      <c r="AI72" s="1243"/>
      <c r="AJ72" s="1243"/>
      <c r="AK72" s="1243"/>
      <c r="AL72" s="1243"/>
      <c r="AM72" s="1243"/>
      <c r="AN72" s="300"/>
      <c r="AO72" s="300"/>
      <c r="AP72" s="300"/>
      <c r="AQ72" s="300"/>
      <c r="AR72" s="300"/>
      <c r="AS72" s="300"/>
      <c r="AT72" s="300"/>
      <c r="AU72" s="301"/>
      <c r="AV72" s="301"/>
      <c r="AW72" s="301"/>
      <c r="AY72" s="299"/>
      <c r="AZ72" s="301"/>
      <c r="BA72" s="300"/>
      <c r="BB72" s="300"/>
      <c r="BC72" s="300"/>
      <c r="BD72" s="300"/>
      <c r="BE72" s="300"/>
      <c r="BF72" s="300"/>
      <c r="BG72" s="300"/>
      <c r="BH72" s="300"/>
      <c r="BI72" s="301"/>
      <c r="BJ72" s="301"/>
      <c r="BK72" s="301"/>
      <c r="BL72" s="301"/>
      <c r="BM72" s="301"/>
      <c r="BN72" s="301"/>
      <c r="BO72" s="301"/>
      <c r="BP72" s="301"/>
      <c r="BQ72" s="301"/>
      <c r="BR72" s="300"/>
    </row>
    <row r="73" spans="4:70" s="291" customFormat="1" ht="15" customHeight="1">
      <c r="D73" s="296"/>
      <c r="E73" s="296" t="s">
        <v>3118</v>
      </c>
      <c r="F73" s="300"/>
      <c r="G73" s="296" t="s">
        <v>293</v>
      </c>
      <c r="H73" s="300"/>
      <c r="I73" s="300"/>
      <c r="J73" s="300"/>
      <c r="K73" s="300"/>
      <c r="L73" s="300"/>
      <c r="M73" s="300"/>
      <c r="N73" s="300"/>
      <c r="O73" s="300"/>
      <c r="P73" s="294"/>
      <c r="Q73" s="296" t="s">
        <v>182</v>
      </c>
      <c r="R73" s="294"/>
      <c r="S73" s="978"/>
      <c r="T73" s="978"/>
      <c r="U73" s="978"/>
      <c r="V73" s="302" t="s">
        <v>272</v>
      </c>
      <c r="W73" s="302"/>
      <c r="X73" s="302"/>
      <c r="Y73" s="302"/>
      <c r="Z73" s="302"/>
      <c r="AA73" s="299"/>
      <c r="AB73" s="301"/>
      <c r="AC73" s="301"/>
      <c r="AD73" s="301"/>
      <c r="AE73" s="300"/>
      <c r="AF73" s="300"/>
      <c r="AG73" s="300"/>
      <c r="AH73" s="300" t="s">
        <v>1581</v>
      </c>
      <c r="AI73" s="1243"/>
      <c r="AJ73" s="1243"/>
      <c r="AK73" s="1243"/>
      <c r="AL73" s="1243"/>
      <c r="AM73" s="1243"/>
      <c r="AN73" s="300"/>
      <c r="AO73" s="300"/>
      <c r="AP73" s="300"/>
      <c r="AQ73" s="300"/>
      <c r="AR73" s="300"/>
      <c r="AS73" s="300"/>
      <c r="AT73" s="300"/>
      <c r="AU73" s="301"/>
      <c r="AV73" s="301"/>
      <c r="AW73" s="301"/>
      <c r="AY73" s="299"/>
      <c r="AZ73" s="301"/>
      <c r="BA73" s="300"/>
      <c r="BB73" s="300"/>
      <c r="BC73" s="300"/>
      <c r="BD73" s="300"/>
      <c r="BE73" s="300"/>
      <c r="BF73" s="300"/>
      <c r="BG73" s="300"/>
      <c r="BH73" s="300"/>
      <c r="BI73" s="301"/>
      <c r="BJ73" s="301"/>
      <c r="BK73" s="301"/>
      <c r="BL73" s="301"/>
      <c r="BM73" s="301"/>
      <c r="BN73" s="301"/>
      <c r="BO73" s="301"/>
      <c r="BP73" s="301"/>
      <c r="BQ73" s="301"/>
      <c r="BR73" s="300"/>
    </row>
    <row r="74" spans="4:70" s="291" customFormat="1" ht="15" customHeight="1">
      <c r="D74" s="296"/>
      <c r="E74" s="296" t="s">
        <v>3118</v>
      </c>
      <c r="F74" s="300"/>
      <c r="G74" s="296" t="s">
        <v>293</v>
      </c>
      <c r="H74" s="300"/>
      <c r="I74" s="300"/>
      <c r="J74" s="300"/>
      <c r="K74" s="300"/>
      <c r="L74" s="300"/>
      <c r="M74" s="300"/>
      <c r="N74" s="300"/>
      <c r="O74" s="300"/>
      <c r="P74" s="294"/>
      <c r="Q74" s="296" t="s">
        <v>182</v>
      </c>
      <c r="R74" s="294"/>
      <c r="S74" s="978"/>
      <c r="T74" s="978"/>
      <c r="U74" s="978"/>
      <c r="V74" s="302" t="s">
        <v>272</v>
      </c>
      <c r="W74" s="302"/>
      <c r="X74" s="302"/>
      <c r="Y74" s="302"/>
      <c r="Z74" s="302"/>
      <c r="AA74" s="299"/>
      <c r="AB74" s="301"/>
      <c r="AC74" s="301"/>
      <c r="AD74" s="301"/>
      <c r="AE74" s="300"/>
      <c r="AF74" s="300"/>
      <c r="AG74" s="300"/>
      <c r="AH74" s="300" t="s">
        <v>1581</v>
      </c>
      <c r="AI74" s="1243"/>
      <c r="AJ74" s="1243"/>
      <c r="AK74" s="1243"/>
      <c r="AL74" s="1243"/>
      <c r="AM74" s="1243"/>
      <c r="AN74" s="300"/>
      <c r="AO74" s="300"/>
      <c r="AP74" s="300"/>
      <c r="AQ74" s="300"/>
      <c r="AR74" s="300"/>
      <c r="AS74" s="300"/>
      <c r="AT74" s="300"/>
      <c r="AU74" s="301"/>
      <c r="AV74" s="301"/>
      <c r="AW74" s="301"/>
      <c r="AY74" s="299"/>
      <c r="AZ74" s="301"/>
      <c r="BA74" s="300"/>
      <c r="BB74" s="300"/>
      <c r="BC74" s="300"/>
      <c r="BD74" s="300"/>
      <c r="BE74" s="300"/>
      <c r="BF74" s="300"/>
      <c r="BG74" s="300"/>
      <c r="BH74" s="300"/>
      <c r="BI74" s="301"/>
      <c r="BJ74" s="301"/>
      <c r="BK74" s="301"/>
      <c r="BL74" s="301"/>
      <c r="BM74" s="301"/>
      <c r="BN74" s="301"/>
      <c r="BO74" s="301"/>
      <c r="BP74" s="301"/>
      <c r="BQ74" s="301"/>
      <c r="BR74" s="300"/>
    </row>
    <row r="75" spans="4:70" s="291" customFormat="1" ht="15" customHeight="1">
      <c r="D75" s="296"/>
      <c r="E75" s="296" t="s">
        <v>3118</v>
      </c>
      <c r="F75" s="300"/>
      <c r="G75" s="296" t="s">
        <v>293</v>
      </c>
      <c r="H75" s="300"/>
      <c r="I75" s="300"/>
      <c r="J75" s="300"/>
      <c r="K75" s="300"/>
      <c r="L75" s="300"/>
      <c r="M75" s="300"/>
      <c r="N75" s="300"/>
      <c r="O75" s="300"/>
      <c r="P75" s="294"/>
      <c r="Q75" s="296" t="s">
        <v>182</v>
      </c>
      <c r="R75" s="294"/>
      <c r="S75" s="978"/>
      <c r="T75" s="978"/>
      <c r="U75" s="978"/>
      <c r="V75" s="302" t="s">
        <v>272</v>
      </c>
      <c r="W75" s="302"/>
      <c r="X75" s="302"/>
      <c r="Y75" s="302"/>
      <c r="Z75" s="302"/>
      <c r="AA75" s="299"/>
      <c r="AB75" s="301"/>
      <c r="AC75" s="301"/>
      <c r="AD75" s="301"/>
      <c r="AE75" s="300"/>
      <c r="AF75" s="300"/>
      <c r="AG75" s="300"/>
      <c r="AH75" s="300" t="s">
        <v>1581</v>
      </c>
      <c r="AI75" s="1243"/>
      <c r="AJ75" s="1243"/>
      <c r="AK75" s="1243"/>
      <c r="AL75" s="1243"/>
      <c r="AM75" s="1243"/>
      <c r="AN75" s="300"/>
      <c r="AO75" s="300"/>
      <c r="AP75" s="300"/>
      <c r="AQ75" s="300"/>
      <c r="AR75" s="300"/>
      <c r="AS75" s="300"/>
      <c r="AT75" s="300"/>
      <c r="AU75" s="301"/>
      <c r="AV75" s="301"/>
      <c r="AW75" s="301"/>
      <c r="AY75" s="299"/>
      <c r="AZ75" s="301"/>
      <c r="BA75" s="300"/>
      <c r="BB75" s="300"/>
      <c r="BC75" s="300"/>
      <c r="BD75" s="300"/>
      <c r="BE75" s="300"/>
      <c r="BF75" s="300"/>
      <c r="BG75" s="300"/>
      <c r="BH75" s="300"/>
      <c r="BI75" s="301"/>
      <c r="BJ75" s="301"/>
      <c r="BK75" s="301"/>
      <c r="BL75" s="301"/>
      <c r="BM75" s="301"/>
      <c r="BN75" s="301"/>
      <c r="BO75" s="301"/>
      <c r="BP75" s="301"/>
      <c r="BQ75" s="301"/>
      <c r="BR75" s="300"/>
    </row>
    <row r="76" spans="4:70" s="291" customFormat="1" ht="15" customHeight="1">
      <c r="D76" s="296"/>
      <c r="E76" s="296" t="s">
        <v>3118</v>
      </c>
      <c r="F76" s="300"/>
      <c r="G76" s="296" t="s">
        <v>293</v>
      </c>
      <c r="H76" s="300"/>
      <c r="I76" s="300"/>
      <c r="J76" s="300"/>
      <c r="K76" s="300"/>
      <c r="L76" s="300"/>
      <c r="M76" s="300"/>
      <c r="N76" s="300"/>
      <c r="O76" s="300"/>
      <c r="P76" s="294"/>
      <c r="Q76" s="296" t="s">
        <v>182</v>
      </c>
      <c r="R76" s="294"/>
      <c r="S76" s="978"/>
      <c r="T76" s="978"/>
      <c r="U76" s="978"/>
      <c r="V76" s="302" t="s">
        <v>272</v>
      </c>
      <c r="W76" s="302"/>
      <c r="X76" s="302"/>
      <c r="Y76" s="302"/>
      <c r="Z76" s="302"/>
      <c r="AA76" s="299"/>
      <c r="AB76" s="301"/>
      <c r="AC76" s="301"/>
      <c r="AD76" s="301"/>
      <c r="AE76" s="300"/>
      <c r="AF76" s="300"/>
      <c r="AG76" s="300"/>
      <c r="AH76" s="300" t="s">
        <v>1581</v>
      </c>
      <c r="AI76" s="1243"/>
      <c r="AJ76" s="1243"/>
      <c r="AK76" s="1243"/>
      <c r="AL76" s="1243"/>
      <c r="AM76" s="1243"/>
      <c r="AN76" s="300"/>
      <c r="AO76" s="300"/>
      <c r="AP76" s="300"/>
      <c r="AQ76" s="300"/>
      <c r="AR76" s="300"/>
      <c r="AS76" s="300"/>
      <c r="AT76" s="300"/>
      <c r="AU76" s="301"/>
      <c r="AV76" s="301"/>
      <c r="AW76" s="301"/>
      <c r="AY76" s="299"/>
      <c r="AZ76" s="301"/>
      <c r="BA76" s="300"/>
      <c r="BB76" s="300"/>
      <c r="BC76" s="300"/>
      <c r="BD76" s="300"/>
      <c r="BE76" s="300"/>
      <c r="BF76" s="300"/>
      <c r="BG76" s="300"/>
      <c r="BH76" s="300"/>
      <c r="BI76" s="301"/>
      <c r="BJ76" s="301"/>
      <c r="BK76" s="301"/>
      <c r="BL76" s="301"/>
      <c r="BM76" s="301"/>
      <c r="BN76" s="301"/>
      <c r="BO76" s="301"/>
      <c r="BP76" s="301"/>
      <c r="BQ76" s="301"/>
      <c r="BR76" s="300"/>
    </row>
    <row r="77" spans="4:70" s="291" customFormat="1" ht="15" customHeight="1">
      <c r="D77" s="296"/>
      <c r="E77" s="296" t="s">
        <v>3118</v>
      </c>
      <c r="F77" s="300"/>
      <c r="G77" s="296" t="s">
        <v>293</v>
      </c>
      <c r="H77" s="300"/>
      <c r="I77" s="300"/>
      <c r="J77" s="300"/>
      <c r="K77" s="300"/>
      <c r="L77" s="300"/>
      <c r="M77" s="300"/>
      <c r="N77" s="300"/>
      <c r="O77" s="300"/>
      <c r="P77" s="294"/>
      <c r="Q77" s="296" t="s">
        <v>182</v>
      </c>
      <c r="R77" s="294"/>
      <c r="S77" s="978"/>
      <c r="T77" s="978"/>
      <c r="U77" s="978"/>
      <c r="V77" s="302" t="s">
        <v>272</v>
      </c>
      <c r="W77" s="302"/>
      <c r="X77" s="302"/>
      <c r="Y77" s="302"/>
      <c r="Z77" s="302"/>
      <c r="AA77" s="299"/>
      <c r="AB77" s="301"/>
      <c r="AC77" s="301"/>
      <c r="AD77" s="301"/>
      <c r="AE77" s="300"/>
      <c r="AF77" s="300"/>
      <c r="AG77" s="300"/>
      <c r="AH77" s="300" t="s">
        <v>1581</v>
      </c>
      <c r="AI77" s="1243"/>
      <c r="AJ77" s="1243"/>
      <c r="AK77" s="1243"/>
      <c r="AL77" s="1243"/>
      <c r="AM77" s="1243"/>
      <c r="AN77" s="300"/>
      <c r="AO77" s="300"/>
      <c r="AP77" s="300"/>
      <c r="AQ77" s="300"/>
      <c r="AR77" s="300"/>
      <c r="AS77" s="300"/>
      <c r="AT77" s="300"/>
      <c r="AU77" s="301"/>
      <c r="AV77" s="301"/>
      <c r="AW77" s="301"/>
      <c r="AY77" s="299"/>
      <c r="AZ77" s="301"/>
      <c r="BA77" s="300"/>
      <c r="BB77" s="300"/>
      <c r="BC77" s="300"/>
      <c r="BD77" s="300"/>
      <c r="BE77" s="300"/>
      <c r="BF77" s="300"/>
      <c r="BG77" s="300"/>
      <c r="BH77" s="300"/>
      <c r="BI77" s="301"/>
      <c r="BJ77" s="301"/>
      <c r="BK77" s="301"/>
      <c r="BL77" s="301"/>
      <c r="BM77" s="301"/>
      <c r="BN77" s="301"/>
      <c r="BO77" s="301"/>
      <c r="BP77" s="301"/>
      <c r="BQ77" s="301"/>
      <c r="BR77" s="300"/>
    </row>
    <row r="78" spans="4:70" s="291" customFormat="1" ht="15" customHeight="1">
      <c r="D78" s="296"/>
      <c r="E78" s="296" t="s">
        <v>3118</v>
      </c>
      <c r="F78" s="300"/>
      <c r="G78" s="296" t="s">
        <v>293</v>
      </c>
      <c r="H78" s="300"/>
      <c r="I78" s="300"/>
      <c r="J78" s="300"/>
      <c r="K78" s="300"/>
      <c r="L78" s="300"/>
      <c r="M78" s="300"/>
      <c r="N78" s="300"/>
      <c r="O78" s="300"/>
      <c r="P78" s="294"/>
      <c r="Q78" s="296" t="s">
        <v>182</v>
      </c>
      <c r="R78" s="294"/>
      <c r="S78" s="978"/>
      <c r="T78" s="978"/>
      <c r="U78" s="978"/>
      <c r="V78" s="302" t="s">
        <v>272</v>
      </c>
      <c r="W78" s="302"/>
      <c r="X78" s="302"/>
      <c r="Y78" s="302"/>
      <c r="Z78" s="302"/>
      <c r="AA78" s="299"/>
      <c r="AB78" s="301"/>
      <c r="AC78" s="301"/>
      <c r="AD78" s="301"/>
      <c r="AE78" s="300"/>
      <c r="AF78" s="300"/>
      <c r="AG78" s="300"/>
      <c r="AH78" s="300" t="s">
        <v>1581</v>
      </c>
      <c r="AI78" s="1243"/>
      <c r="AJ78" s="1243"/>
      <c r="AK78" s="1243"/>
      <c r="AL78" s="1243"/>
      <c r="AM78" s="1243"/>
      <c r="AN78" s="300"/>
      <c r="AO78" s="300"/>
      <c r="AP78" s="300"/>
      <c r="AQ78" s="300"/>
      <c r="AR78" s="300"/>
      <c r="AS78" s="300"/>
      <c r="AT78" s="300"/>
      <c r="AU78" s="301"/>
      <c r="AV78" s="301"/>
      <c r="AW78" s="301"/>
      <c r="AY78" s="299"/>
      <c r="AZ78" s="301"/>
      <c r="BA78" s="300"/>
      <c r="BB78" s="300"/>
      <c r="BC78" s="300"/>
      <c r="BD78" s="300"/>
      <c r="BE78" s="300"/>
      <c r="BF78" s="300"/>
      <c r="BG78" s="300"/>
      <c r="BH78" s="300"/>
      <c r="BI78" s="301"/>
      <c r="BJ78" s="301"/>
      <c r="BK78" s="301"/>
      <c r="BL78" s="301"/>
      <c r="BM78" s="301"/>
      <c r="BN78" s="301"/>
      <c r="BO78" s="301"/>
      <c r="BP78" s="301"/>
      <c r="BQ78" s="301"/>
      <c r="BR78" s="300"/>
    </row>
    <row r="79" spans="4:70" s="291" customFormat="1" ht="15" customHeight="1">
      <c r="D79" s="296"/>
      <c r="E79" s="296" t="s">
        <v>3118</v>
      </c>
      <c r="F79" s="300"/>
      <c r="G79" s="296" t="s">
        <v>293</v>
      </c>
      <c r="H79" s="300"/>
      <c r="I79" s="300"/>
      <c r="J79" s="300"/>
      <c r="K79" s="300"/>
      <c r="L79" s="300"/>
      <c r="M79" s="300"/>
      <c r="N79" s="300"/>
      <c r="O79" s="300"/>
      <c r="P79" s="294"/>
      <c r="Q79" s="296" t="s">
        <v>182</v>
      </c>
      <c r="R79" s="294"/>
      <c r="S79" s="978"/>
      <c r="T79" s="978"/>
      <c r="U79" s="978"/>
      <c r="V79" s="302" t="s">
        <v>272</v>
      </c>
      <c r="W79" s="302"/>
      <c r="X79" s="302"/>
      <c r="Y79" s="302"/>
      <c r="Z79" s="302"/>
      <c r="AA79" s="299"/>
      <c r="AB79" s="301"/>
      <c r="AC79" s="301"/>
      <c r="AD79" s="301"/>
      <c r="AE79" s="300"/>
      <c r="AF79" s="300"/>
      <c r="AG79" s="300"/>
      <c r="AH79" s="300" t="s">
        <v>1581</v>
      </c>
      <c r="AI79" s="1243"/>
      <c r="AJ79" s="1243"/>
      <c r="AK79" s="1243"/>
      <c r="AL79" s="1243"/>
      <c r="AM79" s="1243"/>
      <c r="AN79" s="300"/>
      <c r="AO79" s="300"/>
      <c r="AP79" s="300"/>
      <c r="AQ79" s="300"/>
      <c r="AR79" s="300"/>
      <c r="AS79" s="300"/>
      <c r="AT79" s="300"/>
      <c r="AU79" s="301"/>
      <c r="AV79" s="301"/>
      <c r="AW79" s="301"/>
      <c r="AY79" s="299"/>
      <c r="AZ79" s="301"/>
      <c r="BA79" s="300"/>
      <c r="BB79" s="300"/>
      <c r="BC79" s="300"/>
      <c r="BD79" s="300"/>
      <c r="BE79" s="300"/>
      <c r="BF79" s="300"/>
      <c r="BG79" s="300"/>
      <c r="BH79" s="300"/>
      <c r="BI79" s="301"/>
      <c r="BJ79" s="301"/>
      <c r="BK79" s="301"/>
      <c r="BL79" s="301"/>
      <c r="BM79" s="301"/>
      <c r="BN79" s="301"/>
      <c r="BO79" s="301"/>
      <c r="BP79" s="301"/>
      <c r="BQ79" s="301"/>
      <c r="BR79" s="300"/>
    </row>
    <row r="80" spans="4:70" s="291" customFormat="1" ht="15" customHeight="1">
      <c r="D80" s="296"/>
      <c r="E80" s="296" t="s">
        <v>3118</v>
      </c>
      <c r="F80" s="300"/>
      <c r="G80" s="296" t="s">
        <v>293</v>
      </c>
      <c r="H80" s="300"/>
      <c r="I80" s="300"/>
      <c r="J80" s="300"/>
      <c r="K80" s="300"/>
      <c r="L80" s="300"/>
      <c r="M80" s="300"/>
      <c r="N80" s="300"/>
      <c r="O80" s="300"/>
      <c r="P80" s="294"/>
      <c r="Q80" s="296" t="s">
        <v>182</v>
      </c>
      <c r="R80" s="294"/>
      <c r="S80" s="978"/>
      <c r="T80" s="978"/>
      <c r="U80" s="978"/>
      <c r="V80" s="302" t="s">
        <v>272</v>
      </c>
      <c r="W80" s="302"/>
      <c r="X80" s="302"/>
      <c r="Y80" s="302"/>
      <c r="Z80" s="302"/>
      <c r="AA80" s="299"/>
      <c r="AB80" s="301"/>
      <c r="AC80" s="301"/>
      <c r="AD80" s="301"/>
      <c r="AE80" s="300"/>
      <c r="AF80" s="300"/>
      <c r="AG80" s="300"/>
      <c r="AH80" s="300" t="s">
        <v>1581</v>
      </c>
      <c r="AI80" s="1243"/>
      <c r="AJ80" s="1243"/>
      <c r="AK80" s="1243"/>
      <c r="AL80" s="1243"/>
      <c r="AM80" s="1243"/>
      <c r="AN80" s="300"/>
      <c r="AO80" s="300"/>
      <c r="AP80" s="300"/>
      <c r="AQ80" s="300"/>
      <c r="AR80" s="300"/>
      <c r="AS80" s="300"/>
      <c r="AT80" s="300"/>
      <c r="AU80" s="301"/>
      <c r="AV80" s="301"/>
      <c r="AW80" s="301"/>
      <c r="AY80" s="299"/>
      <c r="AZ80" s="301"/>
      <c r="BA80" s="300"/>
      <c r="BB80" s="300"/>
      <c r="BC80" s="300"/>
      <c r="BD80" s="300"/>
      <c r="BE80" s="300"/>
      <c r="BF80" s="300"/>
      <c r="BG80" s="300"/>
      <c r="BH80" s="300"/>
      <c r="BI80" s="301"/>
      <c r="BJ80" s="301"/>
      <c r="BK80" s="301"/>
      <c r="BL80" s="301"/>
      <c r="BM80" s="301"/>
      <c r="BN80" s="301"/>
      <c r="BO80" s="301"/>
      <c r="BP80" s="301"/>
      <c r="BQ80" s="301"/>
      <c r="BR80" s="300"/>
    </row>
    <row r="81" spans="4:70" s="291" customFormat="1" ht="15" customHeight="1">
      <c r="D81" s="296"/>
      <c r="E81" s="296" t="s">
        <v>3118</v>
      </c>
      <c r="F81" s="300"/>
      <c r="G81" s="296" t="s">
        <v>293</v>
      </c>
      <c r="H81" s="300"/>
      <c r="I81" s="300"/>
      <c r="J81" s="300"/>
      <c r="K81" s="300"/>
      <c r="L81" s="300"/>
      <c r="M81" s="300"/>
      <c r="N81" s="300"/>
      <c r="O81" s="300"/>
      <c r="P81" s="294"/>
      <c r="Q81" s="296" t="s">
        <v>182</v>
      </c>
      <c r="R81" s="294"/>
      <c r="S81" s="978"/>
      <c r="T81" s="978"/>
      <c r="U81" s="978"/>
      <c r="V81" s="302" t="s">
        <v>272</v>
      </c>
      <c r="W81" s="302"/>
      <c r="X81" s="302"/>
      <c r="Y81" s="302"/>
      <c r="Z81" s="302"/>
      <c r="AA81" s="299"/>
      <c r="AB81" s="301"/>
      <c r="AC81" s="301"/>
      <c r="AD81" s="301"/>
      <c r="AE81" s="300"/>
      <c r="AF81" s="300"/>
      <c r="AG81" s="300"/>
      <c r="AH81" s="300" t="s">
        <v>1581</v>
      </c>
      <c r="AI81" s="1243"/>
      <c r="AJ81" s="1243"/>
      <c r="AK81" s="1243"/>
      <c r="AL81" s="1243"/>
      <c r="AM81" s="1243"/>
      <c r="AN81" s="300"/>
      <c r="AO81" s="300"/>
      <c r="AP81" s="300"/>
      <c r="AQ81" s="300"/>
      <c r="AR81" s="300"/>
      <c r="AS81" s="300"/>
      <c r="AT81" s="300"/>
      <c r="AU81" s="301"/>
      <c r="AV81" s="301"/>
      <c r="AW81" s="301"/>
      <c r="AY81" s="299"/>
      <c r="AZ81" s="301"/>
      <c r="BA81" s="300"/>
      <c r="BB81" s="300"/>
      <c r="BC81" s="300"/>
      <c r="BD81" s="300"/>
      <c r="BE81" s="300"/>
      <c r="BF81" s="300"/>
      <c r="BG81" s="300"/>
      <c r="BH81" s="300"/>
      <c r="BI81" s="301"/>
      <c r="BJ81" s="301"/>
      <c r="BK81" s="301"/>
      <c r="BL81" s="301"/>
      <c r="BM81" s="301"/>
      <c r="BN81" s="301"/>
      <c r="BO81" s="301"/>
      <c r="BP81" s="301"/>
      <c r="BQ81" s="301"/>
      <c r="BR81" s="300"/>
    </row>
    <row r="82" spans="4:70" s="291" customFormat="1" ht="15" customHeight="1">
      <c r="D82" s="296"/>
      <c r="E82" s="296" t="s">
        <v>3118</v>
      </c>
      <c r="F82" s="300"/>
      <c r="G82" s="296" t="s">
        <v>293</v>
      </c>
      <c r="H82" s="300"/>
      <c r="I82" s="300"/>
      <c r="J82" s="300"/>
      <c r="K82" s="300"/>
      <c r="L82" s="300"/>
      <c r="M82" s="300"/>
      <c r="N82" s="300"/>
      <c r="O82" s="300"/>
      <c r="P82" s="294"/>
      <c r="Q82" s="296" t="s">
        <v>182</v>
      </c>
      <c r="R82" s="294"/>
      <c r="S82" s="978"/>
      <c r="T82" s="978"/>
      <c r="U82" s="978"/>
      <c r="V82" s="302" t="s">
        <v>272</v>
      </c>
      <c r="W82" s="302"/>
      <c r="X82" s="302"/>
      <c r="Y82" s="302"/>
      <c r="Z82" s="302"/>
      <c r="AA82" s="299"/>
      <c r="AB82" s="301"/>
      <c r="AC82" s="301"/>
      <c r="AD82" s="301"/>
      <c r="AE82" s="300"/>
      <c r="AF82" s="300"/>
      <c r="AG82" s="300"/>
      <c r="AH82" s="300" t="s">
        <v>1581</v>
      </c>
      <c r="AI82" s="1243"/>
      <c r="AJ82" s="1243"/>
      <c r="AK82" s="1243"/>
      <c r="AL82" s="1243"/>
      <c r="AM82" s="1243"/>
      <c r="AN82" s="300"/>
      <c r="AO82" s="300"/>
      <c r="AP82" s="300"/>
      <c r="AQ82" s="300"/>
      <c r="AR82" s="300"/>
      <c r="AS82" s="300"/>
      <c r="AT82" s="300"/>
      <c r="AU82" s="301"/>
      <c r="AV82" s="301"/>
      <c r="AW82" s="301"/>
      <c r="AY82" s="299"/>
      <c r="AZ82" s="301"/>
      <c r="BA82" s="300"/>
      <c r="BB82" s="300"/>
      <c r="BC82" s="300"/>
      <c r="BD82" s="300"/>
      <c r="BE82" s="300"/>
      <c r="BF82" s="300"/>
      <c r="BG82" s="300"/>
      <c r="BH82" s="300"/>
      <c r="BI82" s="301"/>
      <c r="BJ82" s="301"/>
      <c r="BK82" s="301"/>
      <c r="BL82" s="301"/>
      <c r="BM82" s="301"/>
      <c r="BN82" s="301"/>
      <c r="BO82" s="301"/>
      <c r="BP82" s="301"/>
      <c r="BQ82" s="301"/>
      <c r="BR82" s="300"/>
    </row>
    <row r="83" spans="4:70" s="291" customFormat="1" ht="15" customHeight="1">
      <c r="D83" s="296"/>
      <c r="E83" s="296" t="s">
        <v>3118</v>
      </c>
      <c r="F83" s="300"/>
      <c r="G83" s="296" t="s">
        <v>293</v>
      </c>
      <c r="H83" s="300"/>
      <c r="I83" s="300"/>
      <c r="J83" s="300"/>
      <c r="K83" s="300"/>
      <c r="L83" s="300"/>
      <c r="M83" s="300"/>
      <c r="N83" s="300"/>
      <c r="O83" s="300"/>
      <c r="P83" s="294"/>
      <c r="Q83" s="296" t="s">
        <v>182</v>
      </c>
      <c r="R83" s="294"/>
      <c r="S83" s="978"/>
      <c r="T83" s="978"/>
      <c r="U83" s="978"/>
      <c r="V83" s="302" t="s">
        <v>272</v>
      </c>
      <c r="W83" s="302"/>
      <c r="X83" s="302"/>
      <c r="Y83" s="302"/>
      <c r="Z83" s="302"/>
      <c r="AA83" s="299"/>
      <c r="AB83" s="301"/>
      <c r="AC83" s="301"/>
      <c r="AD83" s="301"/>
      <c r="AE83" s="300"/>
      <c r="AF83" s="300"/>
      <c r="AG83" s="300"/>
      <c r="AH83" s="300" t="s">
        <v>1581</v>
      </c>
      <c r="AI83" s="1243"/>
      <c r="AJ83" s="1243"/>
      <c r="AK83" s="1243"/>
      <c r="AL83" s="1243"/>
      <c r="AM83" s="1243"/>
      <c r="AN83" s="300"/>
      <c r="AO83" s="300"/>
      <c r="AP83" s="300"/>
      <c r="AQ83" s="300"/>
      <c r="AR83" s="300"/>
      <c r="AS83" s="300"/>
      <c r="AT83" s="300"/>
      <c r="AU83" s="301"/>
      <c r="AV83" s="301"/>
      <c r="AW83" s="301"/>
      <c r="AY83" s="299"/>
      <c r="AZ83" s="301"/>
      <c r="BA83" s="300"/>
      <c r="BB83" s="300"/>
      <c r="BC83" s="300"/>
      <c r="BD83" s="300"/>
      <c r="BE83" s="300"/>
      <c r="BF83" s="300"/>
      <c r="BG83" s="300"/>
      <c r="BH83" s="300"/>
      <c r="BI83" s="301"/>
      <c r="BJ83" s="301"/>
      <c r="BK83" s="301"/>
      <c r="BL83" s="301"/>
      <c r="BM83" s="301"/>
      <c r="BN83" s="301"/>
      <c r="BO83" s="301"/>
      <c r="BP83" s="301"/>
      <c r="BQ83" s="301"/>
      <c r="BR83" s="300"/>
    </row>
    <row r="84" spans="4:70" s="291" customFormat="1" ht="15" customHeight="1">
      <c r="D84" s="296"/>
      <c r="E84" s="296" t="s">
        <v>3118</v>
      </c>
      <c r="F84" s="300"/>
      <c r="G84" s="296" t="s">
        <v>293</v>
      </c>
      <c r="H84" s="300"/>
      <c r="I84" s="300"/>
      <c r="J84" s="300"/>
      <c r="K84" s="300"/>
      <c r="L84" s="300"/>
      <c r="M84" s="300"/>
      <c r="N84" s="300"/>
      <c r="O84" s="300"/>
      <c r="P84" s="294"/>
      <c r="Q84" s="296" t="s">
        <v>182</v>
      </c>
      <c r="R84" s="294"/>
      <c r="S84" s="978"/>
      <c r="T84" s="978"/>
      <c r="U84" s="978"/>
      <c r="V84" s="302" t="s">
        <v>272</v>
      </c>
      <c r="W84" s="302"/>
      <c r="X84" s="302"/>
      <c r="Y84" s="302"/>
      <c r="Z84" s="302"/>
      <c r="AA84" s="299"/>
      <c r="AB84" s="301"/>
      <c r="AC84" s="301"/>
      <c r="AD84" s="301"/>
      <c r="AE84" s="300"/>
      <c r="AF84" s="300"/>
      <c r="AG84" s="300"/>
      <c r="AH84" s="300" t="s">
        <v>1581</v>
      </c>
      <c r="AI84" s="1243"/>
      <c r="AJ84" s="1243"/>
      <c r="AK84" s="1243"/>
      <c r="AL84" s="1243"/>
      <c r="AM84" s="1243"/>
      <c r="AN84" s="300"/>
      <c r="AO84" s="300"/>
      <c r="AP84" s="300"/>
      <c r="AQ84" s="300"/>
      <c r="AR84" s="300"/>
      <c r="AS84" s="300"/>
      <c r="AT84" s="300"/>
      <c r="AU84" s="301"/>
      <c r="AV84" s="301"/>
      <c r="AW84" s="301"/>
      <c r="AY84" s="299"/>
      <c r="AZ84" s="301"/>
      <c r="BA84" s="300"/>
      <c r="BB84" s="300"/>
      <c r="BC84" s="300"/>
      <c r="BD84" s="300"/>
      <c r="BE84" s="300"/>
      <c r="BF84" s="300"/>
      <c r="BG84" s="300"/>
      <c r="BH84" s="300"/>
      <c r="BI84" s="301"/>
      <c r="BJ84" s="301"/>
      <c r="BK84" s="301"/>
      <c r="BL84" s="301"/>
      <c r="BM84" s="301"/>
      <c r="BN84" s="301"/>
      <c r="BO84" s="301"/>
      <c r="BP84" s="301"/>
      <c r="BQ84" s="301"/>
      <c r="BR84" s="300"/>
    </row>
    <row r="85" spans="4:70" s="291" customFormat="1" ht="15" customHeight="1">
      <c r="D85" s="296"/>
      <c r="E85" s="296" t="s">
        <v>3118</v>
      </c>
      <c r="F85" s="300"/>
      <c r="G85" s="296" t="s">
        <v>293</v>
      </c>
      <c r="H85" s="300"/>
      <c r="I85" s="300"/>
      <c r="J85" s="300"/>
      <c r="K85" s="300"/>
      <c r="L85" s="300"/>
      <c r="M85" s="300"/>
      <c r="N85" s="300"/>
      <c r="O85" s="300"/>
      <c r="P85" s="294"/>
      <c r="Q85" s="296" t="s">
        <v>182</v>
      </c>
      <c r="R85" s="294"/>
      <c r="S85" s="978"/>
      <c r="T85" s="978"/>
      <c r="U85" s="978"/>
      <c r="V85" s="302" t="s">
        <v>272</v>
      </c>
      <c r="W85" s="302"/>
      <c r="X85" s="302"/>
      <c r="Y85" s="302"/>
      <c r="Z85" s="302"/>
      <c r="AA85" s="299"/>
      <c r="AB85" s="301"/>
      <c r="AC85" s="301"/>
      <c r="AD85" s="301"/>
      <c r="AE85" s="300"/>
      <c r="AF85" s="300"/>
      <c r="AG85" s="300"/>
      <c r="AH85" s="300" t="s">
        <v>1581</v>
      </c>
      <c r="AI85" s="1243"/>
      <c r="AJ85" s="1243"/>
      <c r="AK85" s="1243"/>
      <c r="AL85" s="1243"/>
      <c r="AM85" s="1243"/>
      <c r="AN85" s="300"/>
      <c r="AO85" s="300"/>
      <c r="AP85" s="300"/>
      <c r="AQ85" s="300"/>
      <c r="AR85" s="300"/>
      <c r="AS85" s="300"/>
      <c r="AT85" s="300"/>
      <c r="AU85" s="301"/>
      <c r="AV85" s="301"/>
      <c r="AW85" s="301"/>
      <c r="AY85" s="299"/>
      <c r="AZ85" s="301"/>
      <c r="BA85" s="300"/>
      <c r="BB85" s="300"/>
      <c r="BC85" s="300"/>
      <c r="BD85" s="300"/>
      <c r="BE85" s="300"/>
      <c r="BF85" s="300"/>
      <c r="BG85" s="300"/>
      <c r="BH85" s="300"/>
      <c r="BI85" s="301"/>
      <c r="BJ85" s="301"/>
      <c r="BK85" s="301"/>
      <c r="BL85" s="301"/>
      <c r="BM85" s="301"/>
      <c r="BN85" s="301"/>
      <c r="BO85" s="301"/>
      <c r="BP85" s="301"/>
      <c r="BQ85" s="301"/>
      <c r="BR85" s="300"/>
    </row>
    <row r="86" spans="4:70" s="291" customFormat="1" ht="15" customHeight="1">
      <c r="D86" s="296"/>
      <c r="E86" s="296" t="s">
        <v>3118</v>
      </c>
      <c r="F86" s="300"/>
      <c r="G86" s="296" t="s">
        <v>293</v>
      </c>
      <c r="H86" s="300"/>
      <c r="I86" s="300"/>
      <c r="J86" s="300"/>
      <c r="K86" s="300"/>
      <c r="L86" s="300"/>
      <c r="M86" s="300"/>
      <c r="N86" s="300"/>
      <c r="O86" s="300"/>
      <c r="P86" s="294"/>
      <c r="Q86" s="296" t="s">
        <v>182</v>
      </c>
      <c r="R86" s="294"/>
      <c r="S86" s="978"/>
      <c r="T86" s="978"/>
      <c r="U86" s="978"/>
      <c r="V86" s="302" t="s">
        <v>272</v>
      </c>
      <c r="W86" s="302"/>
      <c r="X86" s="302"/>
      <c r="Y86" s="302"/>
      <c r="Z86" s="302"/>
      <c r="AA86" s="299"/>
      <c r="AB86" s="301"/>
      <c r="AC86" s="301"/>
      <c r="AD86" s="301"/>
      <c r="AE86" s="300"/>
      <c r="AF86" s="300"/>
      <c r="AG86" s="300"/>
      <c r="AH86" s="300" t="s">
        <v>1581</v>
      </c>
      <c r="AI86" s="1243"/>
      <c r="AJ86" s="1243"/>
      <c r="AK86" s="1243"/>
      <c r="AL86" s="1243"/>
      <c r="AM86" s="1243"/>
      <c r="AN86" s="300"/>
      <c r="AO86" s="300"/>
      <c r="AP86" s="300"/>
      <c r="AQ86" s="300"/>
      <c r="AR86" s="300"/>
      <c r="AS86" s="300"/>
      <c r="AT86" s="300"/>
      <c r="AU86" s="301"/>
      <c r="AV86" s="301"/>
      <c r="AW86" s="301"/>
      <c r="AY86" s="299"/>
      <c r="AZ86" s="301"/>
      <c r="BA86" s="300"/>
      <c r="BB86" s="300"/>
      <c r="BC86" s="300"/>
      <c r="BD86" s="300"/>
      <c r="BE86" s="300"/>
      <c r="BF86" s="300"/>
      <c r="BG86" s="300"/>
      <c r="BH86" s="300"/>
      <c r="BI86" s="301"/>
      <c r="BJ86" s="301"/>
      <c r="BK86" s="301"/>
      <c r="BL86" s="301"/>
      <c r="BM86" s="301"/>
      <c r="BN86" s="301"/>
      <c r="BO86" s="301"/>
      <c r="BP86" s="301"/>
      <c r="BQ86" s="301"/>
      <c r="BR86" s="300"/>
    </row>
    <row r="87" spans="4:70" s="291" customFormat="1" ht="15" customHeight="1">
      <c r="D87" s="296"/>
      <c r="E87" s="296" t="s">
        <v>3118</v>
      </c>
      <c r="F87" s="300"/>
      <c r="G87" s="296" t="s">
        <v>293</v>
      </c>
      <c r="H87" s="300"/>
      <c r="I87" s="300"/>
      <c r="J87" s="300"/>
      <c r="K87" s="300"/>
      <c r="L87" s="300"/>
      <c r="M87" s="300"/>
      <c r="N87" s="300"/>
      <c r="O87" s="300"/>
      <c r="P87" s="294"/>
      <c r="Q87" s="296" t="s">
        <v>182</v>
      </c>
      <c r="R87" s="294"/>
      <c r="S87" s="978"/>
      <c r="T87" s="978"/>
      <c r="U87" s="978"/>
      <c r="V87" s="302" t="s">
        <v>272</v>
      </c>
      <c r="W87" s="302"/>
      <c r="X87" s="302"/>
      <c r="Y87" s="302"/>
      <c r="Z87" s="302"/>
      <c r="AA87" s="299"/>
      <c r="AB87" s="301"/>
      <c r="AC87" s="301"/>
      <c r="AD87" s="301"/>
      <c r="AE87" s="300"/>
      <c r="AF87" s="300"/>
      <c r="AG87" s="300"/>
      <c r="AH87" s="300" t="s">
        <v>1581</v>
      </c>
      <c r="AI87" s="1243"/>
      <c r="AJ87" s="1243"/>
      <c r="AK87" s="1243"/>
      <c r="AL87" s="1243"/>
      <c r="AM87" s="1243"/>
      <c r="AN87" s="300"/>
      <c r="AO87" s="300"/>
      <c r="AP87" s="300"/>
      <c r="AQ87" s="300"/>
      <c r="AR87" s="300"/>
      <c r="AS87" s="300"/>
      <c r="AT87" s="300"/>
      <c r="AU87" s="301"/>
      <c r="AV87" s="301"/>
      <c r="AW87" s="301"/>
      <c r="AY87" s="299"/>
      <c r="AZ87" s="301"/>
      <c r="BA87" s="300"/>
      <c r="BB87" s="300"/>
      <c r="BC87" s="300"/>
      <c r="BD87" s="300"/>
      <c r="BE87" s="300"/>
      <c r="BF87" s="300"/>
      <c r="BG87" s="300"/>
      <c r="BH87" s="300"/>
      <c r="BI87" s="301"/>
      <c r="BJ87" s="301"/>
      <c r="BK87" s="301"/>
      <c r="BL87" s="301"/>
      <c r="BM87" s="301"/>
      <c r="BN87" s="301"/>
      <c r="BO87" s="301"/>
      <c r="BP87" s="301"/>
      <c r="BQ87" s="301"/>
      <c r="BR87" s="300"/>
    </row>
    <row r="88" spans="4:70" s="291" customFormat="1" ht="15" customHeight="1">
      <c r="D88" s="296"/>
      <c r="E88" s="296" t="s">
        <v>3118</v>
      </c>
      <c r="F88" s="300"/>
      <c r="G88" s="296" t="s">
        <v>293</v>
      </c>
      <c r="H88" s="300"/>
      <c r="I88" s="300"/>
      <c r="J88" s="300"/>
      <c r="K88" s="300"/>
      <c r="L88" s="300"/>
      <c r="M88" s="300"/>
      <c r="N88" s="300"/>
      <c r="O88" s="300"/>
      <c r="P88" s="294"/>
      <c r="Q88" s="296" t="s">
        <v>182</v>
      </c>
      <c r="R88" s="294"/>
      <c r="S88" s="978"/>
      <c r="T88" s="978"/>
      <c r="U88" s="978"/>
      <c r="V88" s="302" t="s">
        <v>272</v>
      </c>
      <c r="W88" s="302"/>
      <c r="X88" s="302"/>
      <c r="Y88" s="302"/>
      <c r="Z88" s="302"/>
      <c r="AA88" s="299"/>
      <c r="AB88" s="301"/>
      <c r="AC88" s="301"/>
      <c r="AD88" s="301"/>
      <c r="AE88" s="300"/>
      <c r="AF88" s="300"/>
      <c r="AG88" s="300"/>
      <c r="AH88" s="300" t="s">
        <v>1581</v>
      </c>
      <c r="AI88" s="1243"/>
      <c r="AJ88" s="1243"/>
      <c r="AK88" s="1243"/>
      <c r="AL88" s="1243"/>
      <c r="AM88" s="1243"/>
      <c r="AN88" s="300"/>
      <c r="AO88" s="300"/>
      <c r="AP88" s="300"/>
      <c r="AQ88" s="300"/>
      <c r="AR88" s="300"/>
      <c r="AS88" s="300"/>
      <c r="AT88" s="300"/>
      <c r="AU88" s="301"/>
      <c r="AV88" s="301"/>
      <c r="AW88" s="301"/>
      <c r="AY88" s="299"/>
      <c r="AZ88" s="301"/>
      <c r="BA88" s="300"/>
      <c r="BB88" s="300"/>
      <c r="BC88" s="300"/>
      <c r="BD88" s="300"/>
      <c r="BE88" s="300"/>
      <c r="BF88" s="300"/>
      <c r="BG88" s="300"/>
      <c r="BH88" s="300"/>
      <c r="BI88" s="301"/>
      <c r="BJ88" s="301"/>
      <c r="BK88" s="301"/>
      <c r="BL88" s="301"/>
      <c r="BM88" s="301"/>
      <c r="BN88" s="301"/>
      <c r="BO88" s="301"/>
      <c r="BP88" s="301"/>
      <c r="BQ88" s="301"/>
      <c r="BR88" s="300"/>
    </row>
    <row r="89" spans="4:70" s="291" customFormat="1" ht="15" customHeight="1">
      <c r="D89" s="296"/>
      <c r="E89" s="296" t="s">
        <v>3118</v>
      </c>
      <c r="F89" s="300"/>
      <c r="G89" s="296" t="s">
        <v>293</v>
      </c>
      <c r="H89" s="300"/>
      <c r="I89" s="300"/>
      <c r="J89" s="300"/>
      <c r="K89" s="300"/>
      <c r="L89" s="300"/>
      <c r="M89" s="300"/>
      <c r="N89" s="300"/>
      <c r="O89" s="300"/>
      <c r="P89" s="294"/>
      <c r="Q89" s="296" t="s">
        <v>182</v>
      </c>
      <c r="R89" s="294"/>
      <c r="S89" s="978"/>
      <c r="T89" s="978"/>
      <c r="U89" s="978"/>
      <c r="V89" s="302" t="s">
        <v>272</v>
      </c>
      <c r="W89" s="302"/>
      <c r="X89" s="302"/>
      <c r="Y89" s="302"/>
      <c r="Z89" s="302"/>
      <c r="AA89" s="299"/>
      <c r="AB89" s="301"/>
      <c r="AC89" s="301"/>
      <c r="AD89" s="301"/>
      <c r="AE89" s="300"/>
      <c r="AF89" s="300"/>
      <c r="AG89" s="300"/>
      <c r="AH89" s="300" t="s">
        <v>1581</v>
      </c>
      <c r="AI89" s="1243"/>
      <c r="AJ89" s="1243"/>
      <c r="AK89" s="1243"/>
      <c r="AL89" s="1243"/>
      <c r="AM89" s="1243"/>
      <c r="AN89" s="300"/>
      <c r="AO89" s="300"/>
      <c r="AP89" s="300"/>
      <c r="AQ89" s="300"/>
      <c r="AR89" s="300"/>
      <c r="AS89" s="300"/>
      <c r="AT89" s="300"/>
      <c r="AU89" s="301"/>
      <c r="AV89" s="301"/>
      <c r="AW89" s="301"/>
      <c r="AY89" s="299"/>
      <c r="AZ89" s="301"/>
      <c r="BA89" s="300"/>
      <c r="BB89" s="300"/>
      <c r="BC89" s="300"/>
      <c r="BD89" s="300"/>
      <c r="BE89" s="300"/>
      <c r="BF89" s="300"/>
      <c r="BG89" s="300"/>
      <c r="BH89" s="300"/>
      <c r="BI89" s="301"/>
      <c r="BJ89" s="301"/>
      <c r="BK89" s="301"/>
      <c r="BL89" s="301"/>
      <c r="BM89" s="301"/>
      <c r="BN89" s="301"/>
      <c r="BO89" s="301"/>
      <c r="BP89" s="301"/>
      <c r="BQ89" s="301"/>
      <c r="BR89" s="300"/>
    </row>
    <row r="90" spans="4:70" s="291" customFormat="1" ht="15" customHeight="1">
      <c r="D90" s="296"/>
      <c r="E90" s="296" t="s">
        <v>3118</v>
      </c>
      <c r="F90" s="300"/>
      <c r="G90" s="296" t="s">
        <v>293</v>
      </c>
      <c r="H90" s="300"/>
      <c r="I90" s="300"/>
      <c r="J90" s="300"/>
      <c r="K90" s="300"/>
      <c r="L90" s="300"/>
      <c r="M90" s="300"/>
      <c r="N90" s="300"/>
      <c r="O90" s="300"/>
      <c r="P90" s="294"/>
      <c r="Q90" s="296" t="s">
        <v>182</v>
      </c>
      <c r="R90" s="294"/>
      <c r="S90" s="978"/>
      <c r="T90" s="978"/>
      <c r="U90" s="978"/>
      <c r="V90" s="302" t="s">
        <v>272</v>
      </c>
      <c r="W90" s="302"/>
      <c r="X90" s="302"/>
      <c r="Y90" s="302"/>
      <c r="Z90" s="302"/>
      <c r="AA90" s="299"/>
      <c r="AB90" s="301"/>
      <c r="AC90" s="301"/>
      <c r="AD90" s="301"/>
      <c r="AE90" s="300"/>
      <c r="AF90" s="300"/>
      <c r="AG90" s="300"/>
      <c r="AH90" s="300" t="s">
        <v>1581</v>
      </c>
      <c r="AI90" s="1243"/>
      <c r="AJ90" s="1243"/>
      <c r="AK90" s="1243"/>
      <c r="AL90" s="1243"/>
      <c r="AM90" s="1243"/>
      <c r="AN90" s="300"/>
      <c r="AO90" s="300"/>
      <c r="AP90" s="300"/>
      <c r="AQ90" s="300"/>
      <c r="AR90" s="300"/>
      <c r="AS90" s="300"/>
      <c r="AT90" s="300"/>
      <c r="AU90" s="301"/>
      <c r="AV90" s="301"/>
      <c r="AW90" s="301"/>
      <c r="AY90" s="299"/>
      <c r="AZ90" s="301"/>
      <c r="BA90" s="300"/>
      <c r="BB90" s="300"/>
      <c r="BC90" s="300"/>
      <c r="BD90" s="300"/>
      <c r="BE90" s="300"/>
      <c r="BF90" s="300"/>
      <c r="BG90" s="300"/>
      <c r="BH90" s="300"/>
      <c r="BI90" s="301"/>
      <c r="BJ90" s="301"/>
      <c r="BK90" s="301"/>
      <c r="BL90" s="301"/>
      <c r="BM90" s="301"/>
      <c r="BN90" s="301"/>
      <c r="BO90" s="301"/>
      <c r="BP90" s="301"/>
      <c r="BQ90" s="301"/>
      <c r="BR90" s="300"/>
    </row>
    <row r="91" spans="4:70" s="291" customFormat="1" ht="15" customHeight="1">
      <c r="D91" s="296"/>
      <c r="E91" s="296" t="s">
        <v>3118</v>
      </c>
      <c r="F91" s="300"/>
      <c r="G91" s="296" t="s">
        <v>293</v>
      </c>
      <c r="H91" s="300"/>
      <c r="I91" s="300"/>
      <c r="J91" s="300"/>
      <c r="K91" s="300"/>
      <c r="L91" s="300"/>
      <c r="M91" s="300"/>
      <c r="N91" s="300"/>
      <c r="O91" s="300"/>
      <c r="P91" s="294"/>
      <c r="Q91" s="296" t="s">
        <v>182</v>
      </c>
      <c r="R91" s="294"/>
      <c r="S91" s="978"/>
      <c r="T91" s="978"/>
      <c r="U91" s="978"/>
      <c r="V91" s="302" t="s">
        <v>272</v>
      </c>
      <c r="W91" s="302"/>
      <c r="X91" s="302"/>
      <c r="Y91" s="302"/>
      <c r="Z91" s="302"/>
      <c r="AA91" s="299"/>
      <c r="AB91" s="301"/>
      <c r="AC91" s="301"/>
      <c r="AD91" s="301"/>
      <c r="AE91" s="300"/>
      <c r="AF91" s="300"/>
      <c r="AG91" s="300"/>
      <c r="AH91" s="300" t="s">
        <v>1581</v>
      </c>
      <c r="AI91" s="1243"/>
      <c r="AJ91" s="1243"/>
      <c r="AK91" s="1243"/>
      <c r="AL91" s="1243"/>
      <c r="AM91" s="1243"/>
      <c r="AN91" s="300"/>
      <c r="AO91" s="300"/>
      <c r="AP91" s="300"/>
      <c r="AQ91" s="300"/>
      <c r="AR91" s="300"/>
      <c r="AS91" s="300"/>
      <c r="AT91" s="300"/>
      <c r="AU91" s="301"/>
      <c r="AV91" s="301"/>
      <c r="AW91" s="301"/>
      <c r="AY91" s="299"/>
      <c r="AZ91" s="301"/>
      <c r="BA91" s="300"/>
      <c r="BB91" s="300"/>
      <c r="BC91" s="300"/>
      <c r="BD91" s="300"/>
      <c r="BE91" s="300"/>
      <c r="BF91" s="300"/>
      <c r="BG91" s="300"/>
      <c r="BH91" s="300"/>
      <c r="BI91" s="301"/>
      <c r="BJ91" s="301"/>
      <c r="BK91" s="301"/>
      <c r="BL91" s="301"/>
      <c r="BM91" s="301"/>
      <c r="BN91" s="301"/>
      <c r="BO91" s="301"/>
      <c r="BP91" s="301"/>
      <c r="BQ91" s="301"/>
      <c r="BR91" s="300"/>
    </row>
    <row r="92" spans="4:70" s="291" customFormat="1" ht="15" customHeight="1">
      <c r="D92" s="296"/>
      <c r="E92" s="296" t="s">
        <v>3118</v>
      </c>
      <c r="F92" s="300"/>
      <c r="G92" s="296" t="s">
        <v>293</v>
      </c>
      <c r="H92" s="300"/>
      <c r="I92" s="300"/>
      <c r="J92" s="300"/>
      <c r="K92" s="300"/>
      <c r="L92" s="300"/>
      <c r="M92" s="300"/>
      <c r="N92" s="300"/>
      <c r="O92" s="300"/>
      <c r="P92" s="294"/>
      <c r="Q92" s="296" t="s">
        <v>182</v>
      </c>
      <c r="R92" s="294"/>
      <c r="S92" s="978"/>
      <c r="T92" s="978"/>
      <c r="U92" s="978"/>
      <c r="V92" s="302" t="s">
        <v>272</v>
      </c>
      <c r="W92" s="302"/>
      <c r="X92" s="302"/>
      <c r="Y92" s="302"/>
      <c r="Z92" s="302"/>
      <c r="AA92" s="299"/>
      <c r="AB92" s="301"/>
      <c r="AC92" s="301"/>
      <c r="AD92" s="301"/>
      <c r="AE92" s="300"/>
      <c r="AF92" s="300"/>
      <c r="AG92" s="300"/>
      <c r="AH92" s="300" t="s">
        <v>1581</v>
      </c>
      <c r="AI92" s="1243"/>
      <c r="AJ92" s="1243"/>
      <c r="AK92" s="1243"/>
      <c r="AL92" s="1243"/>
      <c r="AM92" s="1243"/>
      <c r="AN92" s="300"/>
      <c r="AO92" s="300"/>
      <c r="AP92" s="300"/>
      <c r="AQ92" s="300"/>
      <c r="AR92" s="300"/>
      <c r="AS92" s="300"/>
      <c r="AT92" s="300"/>
      <c r="AU92" s="301"/>
      <c r="AV92" s="301"/>
      <c r="AW92" s="301"/>
      <c r="AY92" s="299"/>
      <c r="AZ92" s="301"/>
      <c r="BA92" s="300"/>
      <c r="BB92" s="300"/>
      <c r="BC92" s="300"/>
      <c r="BD92" s="300"/>
      <c r="BE92" s="300"/>
      <c r="BF92" s="300"/>
      <c r="BG92" s="300"/>
      <c r="BH92" s="300"/>
      <c r="BI92" s="301"/>
      <c r="BJ92" s="301"/>
      <c r="BK92" s="301"/>
      <c r="BL92" s="301"/>
      <c r="BM92" s="301"/>
      <c r="BN92" s="301"/>
      <c r="BO92" s="301"/>
      <c r="BP92" s="301"/>
      <c r="BQ92" s="301"/>
      <c r="BR92" s="300"/>
    </row>
    <row r="93" spans="4:70" s="291" customFormat="1" ht="15" customHeight="1">
      <c r="D93" s="296"/>
      <c r="E93" s="296" t="s">
        <v>3118</v>
      </c>
      <c r="F93" s="300"/>
      <c r="G93" s="296" t="s">
        <v>293</v>
      </c>
      <c r="H93" s="300"/>
      <c r="I93" s="300"/>
      <c r="J93" s="300"/>
      <c r="K93" s="300"/>
      <c r="L93" s="300"/>
      <c r="M93" s="300"/>
      <c r="N93" s="300"/>
      <c r="O93" s="300"/>
      <c r="P93" s="294"/>
      <c r="Q93" s="296" t="s">
        <v>182</v>
      </c>
      <c r="R93" s="294"/>
      <c r="S93" s="978"/>
      <c r="T93" s="978"/>
      <c r="U93" s="978"/>
      <c r="V93" s="302" t="s">
        <v>272</v>
      </c>
      <c r="W93" s="302"/>
      <c r="X93" s="302"/>
      <c r="Y93" s="302"/>
      <c r="Z93" s="302"/>
      <c r="AA93" s="299"/>
      <c r="AB93" s="301"/>
      <c r="AC93" s="301"/>
      <c r="AD93" s="301"/>
      <c r="AE93" s="300"/>
      <c r="AF93" s="300"/>
      <c r="AG93" s="300"/>
      <c r="AH93" s="300" t="s">
        <v>1581</v>
      </c>
      <c r="AI93" s="1243"/>
      <c r="AJ93" s="1243"/>
      <c r="AK93" s="1243"/>
      <c r="AL93" s="1243"/>
      <c r="AM93" s="1243"/>
      <c r="AN93" s="300"/>
      <c r="AO93" s="300"/>
      <c r="AP93" s="300"/>
      <c r="AQ93" s="300"/>
      <c r="AR93" s="300"/>
      <c r="AS93" s="300"/>
      <c r="AT93" s="300"/>
      <c r="AU93" s="301"/>
      <c r="AV93" s="301"/>
      <c r="AW93" s="301"/>
      <c r="AY93" s="299"/>
      <c r="AZ93" s="301"/>
      <c r="BA93" s="300"/>
      <c r="BB93" s="300"/>
      <c r="BC93" s="300"/>
      <c r="BD93" s="300"/>
      <c r="BE93" s="300"/>
      <c r="BF93" s="300"/>
      <c r="BG93" s="300"/>
      <c r="BH93" s="300"/>
      <c r="BI93" s="301"/>
      <c r="BJ93" s="301"/>
      <c r="BK93" s="301"/>
      <c r="BL93" s="301"/>
      <c r="BM93" s="301"/>
      <c r="BN93" s="301"/>
      <c r="BO93" s="301"/>
      <c r="BP93" s="301"/>
      <c r="BQ93" s="301"/>
      <c r="BR93" s="300"/>
    </row>
    <row r="94" spans="4:70" s="291" customFormat="1" ht="15" customHeight="1">
      <c r="D94" s="296"/>
      <c r="E94" s="296" t="s">
        <v>3118</v>
      </c>
      <c r="F94" s="300"/>
      <c r="G94" s="296" t="s">
        <v>293</v>
      </c>
      <c r="H94" s="300"/>
      <c r="I94" s="300"/>
      <c r="J94" s="300"/>
      <c r="K94" s="300"/>
      <c r="L94" s="300"/>
      <c r="M94" s="300"/>
      <c r="N94" s="300"/>
      <c r="O94" s="300"/>
      <c r="P94" s="294"/>
      <c r="Q94" s="296" t="s">
        <v>182</v>
      </c>
      <c r="R94" s="294"/>
      <c r="S94" s="978"/>
      <c r="T94" s="978"/>
      <c r="U94" s="978"/>
      <c r="V94" s="302" t="s">
        <v>272</v>
      </c>
      <c r="W94" s="302"/>
      <c r="X94" s="302"/>
      <c r="Y94" s="302"/>
      <c r="Z94" s="302"/>
      <c r="AA94" s="299"/>
      <c r="AB94" s="301"/>
      <c r="AC94" s="301"/>
      <c r="AD94" s="301"/>
      <c r="AE94" s="300"/>
      <c r="AF94" s="300"/>
      <c r="AG94" s="300"/>
      <c r="AH94" s="300" t="s">
        <v>1581</v>
      </c>
      <c r="AI94" s="1243"/>
      <c r="AJ94" s="1243"/>
      <c r="AK94" s="1243"/>
      <c r="AL94" s="1243"/>
      <c r="AM94" s="1243"/>
      <c r="AN94" s="300"/>
      <c r="AO94" s="300"/>
      <c r="AP94" s="300"/>
      <c r="AQ94" s="300"/>
      <c r="AR94" s="300"/>
      <c r="AS94" s="300"/>
      <c r="AT94" s="300"/>
      <c r="AU94" s="301"/>
      <c r="AV94" s="301"/>
      <c r="AW94" s="301"/>
      <c r="AY94" s="299"/>
      <c r="AZ94" s="301"/>
      <c r="BA94" s="300"/>
      <c r="BB94" s="300"/>
      <c r="BC94" s="300"/>
      <c r="BD94" s="300"/>
      <c r="BE94" s="300"/>
      <c r="BF94" s="300"/>
      <c r="BG94" s="300"/>
      <c r="BH94" s="300"/>
      <c r="BI94" s="301"/>
      <c r="BJ94" s="301"/>
      <c r="BK94" s="301"/>
      <c r="BL94" s="301"/>
      <c r="BM94" s="301"/>
      <c r="BN94" s="301"/>
      <c r="BO94" s="301"/>
      <c r="BP94" s="301"/>
      <c r="BQ94" s="301"/>
      <c r="BR94" s="300"/>
    </row>
    <row r="95" spans="4:70" s="291" customFormat="1" ht="15" customHeight="1">
      <c r="D95" s="296"/>
      <c r="E95" s="296" t="s">
        <v>3118</v>
      </c>
      <c r="F95" s="300"/>
      <c r="G95" s="296" t="s">
        <v>293</v>
      </c>
      <c r="H95" s="300"/>
      <c r="I95" s="300"/>
      <c r="J95" s="300"/>
      <c r="K95" s="300"/>
      <c r="L95" s="300"/>
      <c r="M95" s="300"/>
      <c r="N95" s="300"/>
      <c r="O95" s="300"/>
      <c r="P95" s="294"/>
      <c r="Q95" s="296" t="s">
        <v>182</v>
      </c>
      <c r="R95" s="294"/>
      <c r="S95" s="978"/>
      <c r="T95" s="978"/>
      <c r="U95" s="978"/>
      <c r="V95" s="302" t="s">
        <v>272</v>
      </c>
      <c r="W95" s="302"/>
      <c r="X95" s="302"/>
      <c r="Y95" s="302"/>
      <c r="Z95" s="302"/>
      <c r="AA95" s="299"/>
      <c r="AB95" s="301"/>
      <c r="AC95" s="301"/>
      <c r="AD95" s="301"/>
      <c r="AE95" s="300"/>
      <c r="AF95" s="300"/>
      <c r="AG95" s="300"/>
      <c r="AH95" s="300" t="s">
        <v>1581</v>
      </c>
      <c r="AI95" s="1243"/>
      <c r="AJ95" s="1243"/>
      <c r="AK95" s="1243"/>
      <c r="AL95" s="1243"/>
      <c r="AM95" s="1243"/>
      <c r="AN95" s="300"/>
      <c r="AO95" s="300"/>
      <c r="AP95" s="300"/>
      <c r="AQ95" s="300"/>
      <c r="AR95" s="300"/>
      <c r="AS95" s="300"/>
      <c r="AT95" s="300"/>
      <c r="AU95" s="301"/>
      <c r="AV95" s="301"/>
      <c r="AW95" s="301"/>
      <c r="AY95" s="299"/>
      <c r="AZ95" s="301"/>
      <c r="BA95" s="300"/>
      <c r="BB95" s="300"/>
      <c r="BC95" s="300"/>
      <c r="BD95" s="300"/>
      <c r="BE95" s="300"/>
      <c r="BF95" s="300"/>
      <c r="BG95" s="300"/>
      <c r="BH95" s="300"/>
      <c r="BI95" s="301"/>
      <c r="BJ95" s="301"/>
      <c r="BK95" s="301"/>
      <c r="BL95" s="301"/>
      <c r="BM95" s="301"/>
      <c r="BN95" s="301"/>
      <c r="BO95" s="301"/>
      <c r="BP95" s="301"/>
      <c r="BQ95" s="301"/>
      <c r="BR95" s="300"/>
    </row>
    <row r="96" spans="4:70" s="291" customFormat="1" ht="15" customHeight="1">
      <c r="D96" s="296"/>
      <c r="E96" s="296" t="s">
        <v>3118</v>
      </c>
      <c r="F96" s="300"/>
      <c r="G96" s="296" t="s">
        <v>293</v>
      </c>
      <c r="H96" s="300"/>
      <c r="I96" s="300"/>
      <c r="J96" s="300"/>
      <c r="K96" s="300"/>
      <c r="L96" s="300"/>
      <c r="M96" s="300"/>
      <c r="N96" s="300"/>
      <c r="O96" s="300"/>
      <c r="P96" s="294"/>
      <c r="Q96" s="296" t="s">
        <v>182</v>
      </c>
      <c r="R96" s="294"/>
      <c r="S96" s="978"/>
      <c r="T96" s="978"/>
      <c r="U96" s="978"/>
      <c r="V96" s="302" t="s">
        <v>272</v>
      </c>
      <c r="W96" s="302"/>
      <c r="X96" s="302"/>
      <c r="Y96" s="302"/>
      <c r="Z96" s="302"/>
      <c r="AA96" s="299"/>
      <c r="AB96" s="301"/>
      <c r="AC96" s="301"/>
      <c r="AD96" s="301"/>
      <c r="AE96" s="300"/>
      <c r="AF96" s="300"/>
      <c r="AG96" s="300"/>
      <c r="AH96" s="300" t="s">
        <v>1581</v>
      </c>
      <c r="AI96" s="1243"/>
      <c r="AJ96" s="1243"/>
      <c r="AK96" s="1243"/>
      <c r="AL96" s="1243"/>
      <c r="AM96" s="1243"/>
      <c r="AN96" s="300"/>
      <c r="AO96" s="300"/>
      <c r="AP96" s="300"/>
      <c r="AQ96" s="300"/>
      <c r="AR96" s="300"/>
      <c r="AS96" s="300"/>
      <c r="AT96" s="300"/>
      <c r="AU96" s="301"/>
      <c r="AV96" s="301"/>
      <c r="AW96" s="301"/>
      <c r="AY96" s="299"/>
      <c r="AZ96" s="301"/>
      <c r="BA96" s="300"/>
      <c r="BB96" s="300"/>
      <c r="BC96" s="300"/>
      <c r="BD96" s="300"/>
      <c r="BE96" s="300"/>
      <c r="BF96" s="300"/>
      <c r="BG96" s="300"/>
      <c r="BH96" s="300"/>
      <c r="BI96" s="301"/>
      <c r="BJ96" s="301"/>
      <c r="BK96" s="301"/>
      <c r="BL96" s="301"/>
      <c r="BM96" s="301"/>
      <c r="BN96" s="301"/>
      <c r="BO96" s="301"/>
      <c r="BP96" s="301"/>
      <c r="BQ96" s="301"/>
      <c r="BR96" s="300"/>
    </row>
    <row r="97" spans="4:70" s="291" customFormat="1" ht="15" customHeight="1">
      <c r="D97" s="296"/>
      <c r="E97" s="296" t="s">
        <v>3118</v>
      </c>
      <c r="F97" s="300"/>
      <c r="G97" s="296" t="s">
        <v>293</v>
      </c>
      <c r="H97" s="300"/>
      <c r="I97" s="300"/>
      <c r="J97" s="300"/>
      <c r="K97" s="300"/>
      <c r="L97" s="300"/>
      <c r="M97" s="300"/>
      <c r="N97" s="300"/>
      <c r="O97" s="300"/>
      <c r="P97" s="294"/>
      <c r="Q97" s="296" t="s">
        <v>182</v>
      </c>
      <c r="R97" s="294"/>
      <c r="S97" s="978"/>
      <c r="T97" s="978"/>
      <c r="U97" s="978"/>
      <c r="V97" s="302" t="s">
        <v>272</v>
      </c>
      <c r="W97" s="302"/>
      <c r="X97" s="302"/>
      <c r="Y97" s="302"/>
      <c r="Z97" s="302"/>
      <c r="AA97" s="299"/>
      <c r="AB97" s="301"/>
      <c r="AC97" s="301"/>
      <c r="AD97" s="301"/>
      <c r="AE97" s="300"/>
      <c r="AF97" s="300"/>
      <c r="AG97" s="300"/>
      <c r="AH97" s="300" t="s">
        <v>1581</v>
      </c>
      <c r="AI97" s="1243"/>
      <c r="AJ97" s="1243"/>
      <c r="AK97" s="1243"/>
      <c r="AL97" s="1243"/>
      <c r="AM97" s="1243"/>
      <c r="AN97" s="300"/>
      <c r="AO97" s="300"/>
      <c r="AP97" s="300"/>
      <c r="AQ97" s="300"/>
      <c r="AR97" s="300"/>
      <c r="AS97" s="300"/>
      <c r="AT97" s="300"/>
      <c r="AU97" s="301"/>
      <c r="AV97" s="301"/>
      <c r="AW97" s="301"/>
      <c r="AY97" s="299"/>
      <c r="AZ97" s="301"/>
      <c r="BA97" s="300"/>
      <c r="BB97" s="300"/>
      <c r="BC97" s="300"/>
      <c r="BD97" s="300"/>
      <c r="BE97" s="300"/>
      <c r="BF97" s="300"/>
      <c r="BG97" s="300"/>
      <c r="BH97" s="300"/>
      <c r="BI97" s="301"/>
      <c r="BJ97" s="301"/>
      <c r="BK97" s="301"/>
      <c r="BL97" s="301"/>
      <c r="BM97" s="301"/>
      <c r="BN97" s="301"/>
      <c r="BO97" s="301"/>
      <c r="BP97" s="301"/>
      <c r="BQ97" s="301"/>
      <c r="BR97" s="300"/>
    </row>
    <row r="98" spans="4:70" s="291" customFormat="1" ht="15" customHeight="1">
      <c r="D98" s="296"/>
      <c r="E98" s="296" t="s">
        <v>3118</v>
      </c>
      <c r="F98" s="300"/>
      <c r="G98" s="296" t="s">
        <v>293</v>
      </c>
      <c r="H98" s="300"/>
      <c r="I98" s="300"/>
      <c r="J98" s="300"/>
      <c r="K98" s="300"/>
      <c r="L98" s="300"/>
      <c r="M98" s="300"/>
      <c r="N98" s="300"/>
      <c r="O98" s="300"/>
      <c r="P98" s="294"/>
      <c r="Q98" s="296" t="s">
        <v>182</v>
      </c>
      <c r="R98" s="294"/>
      <c r="S98" s="978"/>
      <c r="T98" s="978"/>
      <c r="U98" s="978"/>
      <c r="V98" s="302" t="s">
        <v>272</v>
      </c>
      <c r="W98" s="302"/>
      <c r="X98" s="302"/>
      <c r="Y98" s="302"/>
      <c r="Z98" s="302"/>
      <c r="AA98" s="299"/>
      <c r="AB98" s="301"/>
      <c r="AC98" s="301"/>
      <c r="AD98" s="301"/>
      <c r="AE98" s="300"/>
      <c r="AF98" s="300"/>
      <c r="AG98" s="300"/>
      <c r="AH98" s="300" t="s">
        <v>1581</v>
      </c>
      <c r="AI98" s="1243"/>
      <c r="AJ98" s="1243"/>
      <c r="AK98" s="1243"/>
      <c r="AL98" s="1243"/>
      <c r="AM98" s="1243"/>
      <c r="AN98" s="300"/>
      <c r="AO98" s="300"/>
      <c r="AP98" s="300"/>
      <c r="AQ98" s="300"/>
      <c r="AR98" s="300"/>
      <c r="AS98" s="300"/>
      <c r="AT98" s="300"/>
      <c r="AU98" s="301"/>
      <c r="AV98" s="301"/>
      <c r="AW98" s="301"/>
      <c r="AY98" s="299"/>
      <c r="AZ98" s="301"/>
      <c r="BA98" s="300"/>
      <c r="BB98" s="300"/>
      <c r="BC98" s="300"/>
      <c r="BD98" s="300"/>
      <c r="BE98" s="300"/>
      <c r="BF98" s="300"/>
      <c r="BG98" s="300"/>
      <c r="BH98" s="300"/>
      <c r="BI98" s="301"/>
      <c r="BJ98" s="301"/>
      <c r="BK98" s="301"/>
      <c r="BL98" s="301"/>
      <c r="BM98" s="301"/>
      <c r="BN98" s="301"/>
      <c r="BO98" s="301"/>
      <c r="BP98" s="301"/>
      <c r="BQ98" s="301"/>
      <c r="BR98" s="300"/>
    </row>
    <row r="99" spans="4:70" s="291" customFormat="1" ht="15" customHeight="1">
      <c r="D99" s="296"/>
      <c r="E99" s="296" t="s">
        <v>3118</v>
      </c>
      <c r="F99" s="300"/>
      <c r="G99" s="296" t="s">
        <v>293</v>
      </c>
      <c r="H99" s="300"/>
      <c r="I99" s="300"/>
      <c r="J99" s="300"/>
      <c r="K99" s="300"/>
      <c r="L99" s="300"/>
      <c r="M99" s="300"/>
      <c r="N99" s="300"/>
      <c r="O99" s="300"/>
      <c r="P99" s="294"/>
      <c r="Q99" s="296" t="s">
        <v>182</v>
      </c>
      <c r="R99" s="294"/>
      <c r="S99" s="978"/>
      <c r="T99" s="978"/>
      <c r="U99" s="978"/>
      <c r="V99" s="302" t="s">
        <v>272</v>
      </c>
      <c r="W99" s="302"/>
      <c r="X99" s="302"/>
      <c r="Y99" s="302"/>
      <c r="Z99" s="302"/>
      <c r="AA99" s="299"/>
      <c r="AB99" s="301"/>
      <c r="AC99" s="301"/>
      <c r="AD99" s="301"/>
      <c r="AE99" s="300"/>
      <c r="AF99" s="300"/>
      <c r="AG99" s="300"/>
      <c r="AH99" s="300" t="s">
        <v>1581</v>
      </c>
      <c r="AI99" s="1243"/>
      <c r="AJ99" s="1243"/>
      <c r="AK99" s="1243"/>
      <c r="AL99" s="1243"/>
      <c r="AM99" s="1243"/>
      <c r="AN99" s="300"/>
      <c r="AO99" s="300"/>
      <c r="AP99" s="300"/>
      <c r="AQ99" s="300"/>
      <c r="AR99" s="300"/>
      <c r="AS99" s="300"/>
      <c r="AT99" s="300"/>
      <c r="AU99" s="301"/>
      <c r="AV99" s="301"/>
      <c r="AW99" s="301"/>
      <c r="AY99" s="299"/>
      <c r="AZ99" s="301"/>
      <c r="BA99" s="300"/>
      <c r="BB99" s="300"/>
      <c r="BC99" s="300"/>
      <c r="BD99" s="300"/>
      <c r="BE99" s="300"/>
      <c r="BF99" s="300"/>
      <c r="BG99" s="300"/>
      <c r="BH99" s="300"/>
      <c r="BI99" s="301"/>
      <c r="BJ99" s="301"/>
      <c r="BK99" s="301"/>
      <c r="BL99" s="301"/>
      <c r="BM99" s="301"/>
      <c r="BN99" s="301"/>
      <c r="BO99" s="301"/>
      <c r="BP99" s="301"/>
      <c r="BQ99" s="301"/>
      <c r="BR99" s="300"/>
    </row>
    <row r="100" spans="4:70" s="291" customFormat="1" ht="15" customHeight="1">
      <c r="D100" s="296"/>
      <c r="E100" s="296" t="s">
        <v>3118</v>
      </c>
      <c r="F100" s="300"/>
      <c r="G100" s="296" t="s">
        <v>293</v>
      </c>
      <c r="H100" s="300"/>
      <c r="I100" s="300"/>
      <c r="J100" s="300"/>
      <c r="K100" s="300"/>
      <c r="L100" s="300"/>
      <c r="M100" s="300"/>
      <c r="N100" s="300"/>
      <c r="O100" s="300"/>
      <c r="P100" s="294"/>
      <c r="Q100" s="296" t="s">
        <v>182</v>
      </c>
      <c r="R100" s="294"/>
      <c r="S100" s="978"/>
      <c r="T100" s="978"/>
      <c r="U100" s="978"/>
      <c r="V100" s="302" t="s">
        <v>272</v>
      </c>
      <c r="W100" s="302"/>
      <c r="X100" s="302"/>
      <c r="Y100" s="302"/>
      <c r="Z100" s="302"/>
      <c r="AA100" s="299"/>
      <c r="AB100" s="301"/>
      <c r="AC100" s="301"/>
      <c r="AD100" s="301"/>
      <c r="AE100" s="300"/>
      <c r="AF100" s="300"/>
      <c r="AG100" s="300"/>
      <c r="AH100" s="300" t="s">
        <v>1581</v>
      </c>
      <c r="AI100" s="1243"/>
      <c r="AJ100" s="1243"/>
      <c r="AK100" s="1243"/>
      <c r="AL100" s="1243"/>
      <c r="AM100" s="1243"/>
      <c r="AN100" s="300"/>
      <c r="AO100" s="300"/>
      <c r="AP100" s="300"/>
      <c r="AQ100" s="300"/>
      <c r="AR100" s="300"/>
      <c r="AS100" s="300"/>
      <c r="AT100" s="300"/>
      <c r="AU100" s="301"/>
      <c r="AV100" s="301"/>
      <c r="AW100" s="301"/>
      <c r="AY100" s="299"/>
      <c r="AZ100" s="301"/>
      <c r="BA100" s="300"/>
      <c r="BB100" s="300"/>
      <c r="BC100" s="300"/>
      <c r="BD100" s="300"/>
      <c r="BE100" s="300"/>
      <c r="BF100" s="300"/>
      <c r="BG100" s="300"/>
      <c r="BH100" s="300"/>
      <c r="BI100" s="301"/>
      <c r="BJ100" s="301"/>
      <c r="BK100" s="301"/>
      <c r="BL100" s="301"/>
      <c r="BM100" s="301"/>
      <c r="BN100" s="301"/>
      <c r="BO100" s="301"/>
      <c r="BP100" s="301"/>
      <c r="BQ100" s="301"/>
      <c r="BR100" s="300"/>
    </row>
    <row r="101" spans="4:70" s="291" customFormat="1" ht="15" customHeight="1">
      <c r="D101" s="296"/>
      <c r="E101" s="296" t="s">
        <v>3118</v>
      </c>
      <c r="F101" s="300"/>
      <c r="G101" s="296" t="s">
        <v>293</v>
      </c>
      <c r="H101" s="300"/>
      <c r="I101" s="300"/>
      <c r="J101" s="300"/>
      <c r="K101" s="300"/>
      <c r="L101" s="300"/>
      <c r="M101" s="300"/>
      <c r="N101" s="300"/>
      <c r="O101" s="300"/>
      <c r="P101" s="294"/>
      <c r="Q101" s="296" t="s">
        <v>182</v>
      </c>
      <c r="R101" s="294"/>
      <c r="S101" s="978"/>
      <c r="T101" s="978"/>
      <c r="U101" s="978"/>
      <c r="V101" s="302" t="s">
        <v>272</v>
      </c>
      <c r="W101" s="302"/>
      <c r="X101" s="302"/>
      <c r="Y101" s="302"/>
      <c r="Z101" s="302"/>
      <c r="AA101" s="299"/>
      <c r="AB101" s="301"/>
      <c r="AC101" s="301"/>
      <c r="AD101" s="301"/>
      <c r="AE101" s="300"/>
      <c r="AF101" s="300"/>
      <c r="AG101" s="300"/>
      <c r="AH101" s="300" t="s">
        <v>1581</v>
      </c>
      <c r="AI101" s="1243"/>
      <c r="AJ101" s="1243"/>
      <c r="AK101" s="1243"/>
      <c r="AL101" s="1243"/>
      <c r="AM101" s="1243"/>
      <c r="AN101" s="300"/>
      <c r="AO101" s="300"/>
      <c r="AP101" s="300"/>
      <c r="AQ101" s="300"/>
      <c r="AR101" s="300"/>
      <c r="AS101" s="300"/>
      <c r="AT101" s="300"/>
      <c r="AU101" s="301"/>
      <c r="AV101" s="301"/>
      <c r="AW101" s="301"/>
      <c r="AY101" s="299"/>
      <c r="AZ101" s="301"/>
      <c r="BA101" s="300"/>
      <c r="BB101" s="300"/>
      <c r="BC101" s="300"/>
      <c r="BD101" s="300"/>
      <c r="BE101" s="300"/>
      <c r="BF101" s="300"/>
      <c r="BG101" s="300"/>
      <c r="BH101" s="300"/>
      <c r="BI101" s="301"/>
      <c r="BJ101" s="301"/>
      <c r="BK101" s="301"/>
      <c r="BL101" s="301"/>
      <c r="BM101" s="301"/>
      <c r="BN101" s="301"/>
      <c r="BO101" s="301"/>
      <c r="BP101" s="301"/>
      <c r="BQ101" s="301"/>
      <c r="BR101" s="300"/>
    </row>
    <row r="102" spans="4:70" s="291" customFormat="1" ht="15" customHeight="1">
      <c r="D102" s="296"/>
      <c r="E102" s="296" t="s">
        <v>3118</v>
      </c>
      <c r="F102" s="300"/>
      <c r="G102" s="296" t="s">
        <v>293</v>
      </c>
      <c r="H102" s="300"/>
      <c r="I102" s="300"/>
      <c r="J102" s="300"/>
      <c r="K102" s="300"/>
      <c r="L102" s="300"/>
      <c r="M102" s="300"/>
      <c r="N102" s="300"/>
      <c r="O102" s="300"/>
      <c r="P102" s="294"/>
      <c r="Q102" s="296" t="s">
        <v>182</v>
      </c>
      <c r="R102" s="294"/>
      <c r="S102" s="978"/>
      <c r="T102" s="978"/>
      <c r="U102" s="978"/>
      <c r="V102" s="302" t="s">
        <v>272</v>
      </c>
      <c r="W102" s="302"/>
      <c r="X102" s="302"/>
      <c r="Y102" s="302"/>
      <c r="Z102" s="302"/>
      <c r="AA102" s="299"/>
      <c r="AB102" s="301"/>
      <c r="AC102" s="301"/>
      <c r="AD102" s="301"/>
      <c r="AE102" s="300"/>
      <c r="AF102" s="300"/>
      <c r="AG102" s="300"/>
      <c r="AH102" s="300" t="s">
        <v>1581</v>
      </c>
      <c r="AI102" s="1243"/>
      <c r="AJ102" s="1243"/>
      <c r="AK102" s="1243"/>
      <c r="AL102" s="1243"/>
      <c r="AM102" s="1243"/>
      <c r="AN102" s="300"/>
      <c r="AO102" s="300"/>
      <c r="AP102" s="300"/>
      <c r="AQ102" s="300"/>
      <c r="AR102" s="300"/>
      <c r="AS102" s="300"/>
      <c r="AT102" s="300"/>
      <c r="AU102" s="301"/>
      <c r="AV102" s="301"/>
      <c r="AW102" s="301"/>
      <c r="AY102" s="299"/>
      <c r="AZ102" s="301"/>
      <c r="BA102" s="300"/>
      <c r="BB102" s="300"/>
      <c r="BC102" s="300"/>
      <c r="BD102" s="300"/>
      <c r="BE102" s="300"/>
      <c r="BF102" s="300"/>
      <c r="BG102" s="300"/>
      <c r="BH102" s="300"/>
      <c r="BI102" s="301"/>
      <c r="BJ102" s="301"/>
      <c r="BK102" s="301"/>
      <c r="BL102" s="301"/>
      <c r="BM102" s="301"/>
      <c r="BN102" s="301"/>
      <c r="BO102" s="301"/>
      <c r="BP102" s="301"/>
      <c r="BQ102" s="301"/>
      <c r="BR102" s="300"/>
    </row>
    <row r="103" spans="4:70" s="291" customFormat="1" ht="15" customHeight="1">
      <c r="D103" s="296"/>
      <c r="E103" s="296" t="s">
        <v>3118</v>
      </c>
      <c r="F103" s="300"/>
      <c r="G103" s="296" t="s">
        <v>293</v>
      </c>
      <c r="H103" s="300"/>
      <c r="I103" s="300"/>
      <c r="J103" s="300"/>
      <c r="K103" s="300"/>
      <c r="L103" s="300"/>
      <c r="M103" s="300"/>
      <c r="N103" s="300"/>
      <c r="O103" s="300"/>
      <c r="P103" s="294"/>
      <c r="Q103" s="296" t="s">
        <v>182</v>
      </c>
      <c r="R103" s="294"/>
      <c r="S103" s="978"/>
      <c r="T103" s="978"/>
      <c r="U103" s="978"/>
      <c r="V103" s="302" t="s">
        <v>272</v>
      </c>
      <c r="W103" s="302"/>
      <c r="X103" s="302"/>
      <c r="Y103" s="302"/>
      <c r="Z103" s="302"/>
      <c r="AA103" s="299"/>
      <c r="AB103" s="301"/>
      <c r="AC103" s="301"/>
      <c r="AD103" s="301"/>
      <c r="AE103" s="300"/>
      <c r="AF103" s="300"/>
      <c r="AG103" s="300"/>
      <c r="AH103" s="300" t="s">
        <v>1581</v>
      </c>
      <c r="AI103" s="1243"/>
      <c r="AJ103" s="1243"/>
      <c r="AK103" s="1243"/>
      <c r="AL103" s="1243"/>
      <c r="AM103" s="1243"/>
      <c r="AN103" s="300"/>
      <c r="AO103" s="300"/>
      <c r="AP103" s="300"/>
      <c r="AQ103" s="300"/>
      <c r="AR103" s="300"/>
      <c r="AS103" s="300"/>
      <c r="AT103" s="300"/>
      <c r="AU103" s="301"/>
      <c r="AV103" s="301"/>
      <c r="AW103" s="301"/>
      <c r="AY103" s="299"/>
      <c r="AZ103" s="301"/>
      <c r="BA103" s="300"/>
      <c r="BB103" s="300"/>
      <c r="BC103" s="300"/>
      <c r="BD103" s="300"/>
      <c r="BE103" s="300"/>
      <c r="BF103" s="300"/>
      <c r="BG103" s="300"/>
      <c r="BH103" s="300"/>
      <c r="BI103" s="301"/>
      <c r="BJ103" s="301"/>
      <c r="BK103" s="301"/>
      <c r="BL103" s="301"/>
      <c r="BM103" s="301"/>
      <c r="BN103" s="301"/>
      <c r="BO103" s="301"/>
      <c r="BP103" s="301"/>
      <c r="BQ103" s="301"/>
      <c r="BR103" s="300"/>
    </row>
    <row r="104" spans="4:70" s="291" customFormat="1" ht="15" customHeight="1">
      <c r="D104" s="296"/>
      <c r="E104" s="296" t="s">
        <v>3118</v>
      </c>
      <c r="F104" s="300"/>
      <c r="G104" s="296" t="s">
        <v>293</v>
      </c>
      <c r="H104" s="300"/>
      <c r="I104" s="300"/>
      <c r="J104" s="300"/>
      <c r="K104" s="300"/>
      <c r="L104" s="300"/>
      <c r="M104" s="300"/>
      <c r="N104" s="300"/>
      <c r="O104" s="300"/>
      <c r="P104" s="294"/>
      <c r="Q104" s="296" t="s">
        <v>182</v>
      </c>
      <c r="R104" s="294"/>
      <c r="S104" s="978"/>
      <c r="T104" s="978"/>
      <c r="U104" s="978"/>
      <c r="V104" s="302" t="s">
        <v>272</v>
      </c>
      <c r="W104" s="302"/>
      <c r="X104" s="302"/>
      <c r="Y104" s="302"/>
      <c r="Z104" s="302"/>
      <c r="AA104" s="299"/>
      <c r="AB104" s="301"/>
      <c r="AC104" s="301"/>
      <c r="AD104" s="301"/>
      <c r="AE104" s="300"/>
      <c r="AF104" s="300"/>
      <c r="AG104" s="300"/>
      <c r="AH104" s="300" t="s">
        <v>1581</v>
      </c>
      <c r="AI104" s="1243"/>
      <c r="AJ104" s="1243"/>
      <c r="AK104" s="1243"/>
      <c r="AL104" s="1243"/>
      <c r="AM104" s="1243"/>
      <c r="AN104" s="300"/>
      <c r="AO104" s="300"/>
      <c r="AP104" s="300"/>
      <c r="AQ104" s="300"/>
      <c r="AR104" s="300"/>
      <c r="AS104" s="300"/>
      <c r="AT104" s="300"/>
      <c r="AU104" s="301"/>
      <c r="AV104" s="301"/>
      <c r="AW104" s="301"/>
      <c r="AY104" s="299"/>
      <c r="AZ104" s="301"/>
      <c r="BA104" s="300"/>
      <c r="BB104" s="300"/>
      <c r="BC104" s="300"/>
      <c r="BD104" s="300"/>
      <c r="BE104" s="300"/>
      <c r="BF104" s="300"/>
      <c r="BG104" s="300"/>
      <c r="BH104" s="300"/>
      <c r="BI104" s="301"/>
      <c r="BJ104" s="301"/>
      <c r="BK104" s="301"/>
      <c r="BL104" s="301"/>
      <c r="BM104" s="301"/>
      <c r="BN104" s="301"/>
      <c r="BO104" s="301"/>
      <c r="BP104" s="301"/>
      <c r="BQ104" s="301"/>
      <c r="BR104" s="300"/>
    </row>
    <row r="105" spans="4:70" s="291" customFormat="1" ht="15" customHeight="1">
      <c r="D105" s="296"/>
      <c r="E105" s="296" t="s">
        <v>3118</v>
      </c>
      <c r="F105" s="300"/>
      <c r="G105" s="296" t="s">
        <v>293</v>
      </c>
      <c r="H105" s="300"/>
      <c r="I105" s="300"/>
      <c r="J105" s="300"/>
      <c r="K105" s="300"/>
      <c r="L105" s="300"/>
      <c r="M105" s="300"/>
      <c r="N105" s="300"/>
      <c r="O105" s="300"/>
      <c r="P105" s="294"/>
      <c r="Q105" s="296" t="s">
        <v>182</v>
      </c>
      <c r="R105" s="294"/>
      <c r="S105" s="978"/>
      <c r="T105" s="978"/>
      <c r="U105" s="978"/>
      <c r="V105" s="302" t="s">
        <v>272</v>
      </c>
      <c r="W105" s="302"/>
      <c r="X105" s="302"/>
      <c r="Y105" s="302"/>
      <c r="Z105" s="302"/>
      <c r="AA105" s="299"/>
      <c r="AB105" s="301"/>
      <c r="AC105" s="301"/>
      <c r="AD105" s="301"/>
      <c r="AE105" s="300"/>
      <c r="AF105" s="300"/>
      <c r="AG105" s="300"/>
      <c r="AH105" s="300" t="s">
        <v>1581</v>
      </c>
      <c r="AI105" s="1243"/>
      <c r="AJ105" s="1243"/>
      <c r="AK105" s="1243"/>
      <c r="AL105" s="1243"/>
      <c r="AM105" s="1243"/>
      <c r="AN105" s="300"/>
      <c r="AO105" s="300"/>
      <c r="AP105" s="300"/>
      <c r="AQ105" s="300"/>
      <c r="AR105" s="300"/>
      <c r="AS105" s="300"/>
      <c r="AT105" s="300"/>
      <c r="AU105" s="301"/>
      <c r="AV105" s="301"/>
      <c r="AW105" s="301"/>
      <c r="AY105" s="299"/>
      <c r="AZ105" s="301"/>
      <c r="BA105" s="300"/>
      <c r="BB105" s="300"/>
      <c r="BC105" s="300"/>
      <c r="BD105" s="300"/>
      <c r="BE105" s="300"/>
      <c r="BF105" s="300"/>
      <c r="BG105" s="300"/>
      <c r="BH105" s="300"/>
      <c r="BI105" s="301"/>
      <c r="BJ105" s="301"/>
      <c r="BK105" s="301"/>
      <c r="BL105" s="301"/>
      <c r="BM105" s="301"/>
      <c r="BN105" s="301"/>
      <c r="BO105" s="301"/>
      <c r="BP105" s="301"/>
      <c r="BQ105" s="301"/>
      <c r="BR105" s="300"/>
    </row>
    <row r="106" spans="4:70" s="291" customFormat="1" ht="15" customHeight="1">
      <c r="D106" s="296"/>
      <c r="E106" s="296" t="s">
        <v>3118</v>
      </c>
      <c r="F106" s="300"/>
      <c r="G106" s="296" t="s">
        <v>293</v>
      </c>
      <c r="H106" s="300"/>
      <c r="I106" s="300"/>
      <c r="J106" s="300"/>
      <c r="K106" s="300"/>
      <c r="L106" s="300"/>
      <c r="M106" s="300"/>
      <c r="N106" s="300"/>
      <c r="O106" s="300"/>
      <c r="P106" s="294"/>
      <c r="Q106" s="296" t="s">
        <v>182</v>
      </c>
      <c r="R106" s="294"/>
      <c r="S106" s="978"/>
      <c r="T106" s="978"/>
      <c r="U106" s="978"/>
      <c r="V106" s="302" t="s">
        <v>272</v>
      </c>
      <c r="W106" s="302"/>
      <c r="X106" s="302"/>
      <c r="Y106" s="302"/>
      <c r="Z106" s="302"/>
      <c r="AA106" s="299"/>
      <c r="AB106" s="301"/>
      <c r="AC106" s="301"/>
      <c r="AD106" s="301"/>
      <c r="AE106" s="300"/>
      <c r="AF106" s="300"/>
      <c r="AG106" s="300"/>
      <c r="AH106" s="300" t="s">
        <v>1581</v>
      </c>
      <c r="AI106" s="1243"/>
      <c r="AJ106" s="1243"/>
      <c r="AK106" s="1243"/>
      <c r="AL106" s="1243"/>
      <c r="AM106" s="1243"/>
      <c r="AN106" s="300"/>
      <c r="AO106" s="300"/>
      <c r="AP106" s="300"/>
      <c r="AQ106" s="300"/>
      <c r="AR106" s="300"/>
      <c r="AS106" s="300"/>
      <c r="AT106" s="300"/>
      <c r="AU106" s="301"/>
      <c r="AV106" s="301"/>
      <c r="AW106" s="301"/>
      <c r="AY106" s="299"/>
      <c r="AZ106" s="301"/>
      <c r="BA106" s="300"/>
      <c r="BB106" s="300"/>
      <c r="BC106" s="300"/>
      <c r="BD106" s="300"/>
      <c r="BE106" s="300"/>
      <c r="BF106" s="300"/>
      <c r="BG106" s="300"/>
      <c r="BH106" s="300"/>
      <c r="BI106" s="301"/>
      <c r="BJ106" s="301"/>
      <c r="BK106" s="301"/>
      <c r="BL106" s="301"/>
      <c r="BM106" s="301"/>
      <c r="BN106" s="301"/>
      <c r="BO106" s="301"/>
      <c r="BP106" s="301"/>
      <c r="BQ106" s="301"/>
      <c r="BR106" s="300"/>
    </row>
    <row r="107" spans="4:70" s="291" customFormat="1" ht="15" customHeight="1">
      <c r="D107" s="296"/>
      <c r="E107" s="296" t="s">
        <v>3118</v>
      </c>
      <c r="F107" s="300"/>
      <c r="G107" s="296" t="s">
        <v>293</v>
      </c>
      <c r="H107" s="300"/>
      <c r="I107" s="300"/>
      <c r="J107" s="300"/>
      <c r="K107" s="300"/>
      <c r="L107" s="300"/>
      <c r="M107" s="300"/>
      <c r="N107" s="300"/>
      <c r="O107" s="300"/>
      <c r="P107" s="294"/>
      <c r="Q107" s="296" t="s">
        <v>182</v>
      </c>
      <c r="R107" s="294"/>
      <c r="S107" s="978"/>
      <c r="T107" s="978"/>
      <c r="U107" s="978"/>
      <c r="V107" s="302" t="s">
        <v>272</v>
      </c>
      <c r="W107" s="302"/>
      <c r="X107" s="302"/>
      <c r="Y107" s="302"/>
      <c r="Z107" s="302"/>
      <c r="AA107" s="299"/>
      <c r="AB107" s="301"/>
      <c r="AC107" s="301"/>
      <c r="AD107" s="301"/>
      <c r="AE107" s="300"/>
      <c r="AF107" s="300"/>
      <c r="AG107" s="300"/>
      <c r="AH107" s="300" t="s">
        <v>1581</v>
      </c>
      <c r="AI107" s="1243"/>
      <c r="AJ107" s="1243"/>
      <c r="AK107" s="1243"/>
      <c r="AL107" s="1243"/>
      <c r="AM107" s="1243"/>
      <c r="AN107" s="300"/>
      <c r="AO107" s="300"/>
      <c r="AP107" s="300"/>
      <c r="AQ107" s="300"/>
      <c r="AR107" s="300"/>
      <c r="AS107" s="300"/>
      <c r="AT107" s="300"/>
      <c r="AU107" s="301"/>
      <c r="AV107" s="301"/>
      <c r="AW107" s="301"/>
      <c r="AY107" s="299"/>
      <c r="AZ107" s="301"/>
      <c r="BA107" s="300"/>
      <c r="BB107" s="300"/>
      <c r="BC107" s="300"/>
      <c r="BD107" s="300"/>
      <c r="BE107" s="300"/>
      <c r="BF107" s="300"/>
      <c r="BG107" s="300"/>
      <c r="BH107" s="300"/>
      <c r="BI107" s="301"/>
      <c r="BJ107" s="301"/>
      <c r="BK107" s="301"/>
      <c r="BL107" s="301"/>
      <c r="BM107" s="301"/>
      <c r="BN107" s="301"/>
      <c r="BO107" s="301"/>
      <c r="BP107" s="301"/>
      <c r="BQ107" s="301"/>
      <c r="BR107" s="300"/>
    </row>
    <row r="108" spans="4:70" s="291" customFormat="1" ht="15" customHeight="1">
      <c r="D108" s="296"/>
      <c r="E108" s="296" t="s">
        <v>3118</v>
      </c>
      <c r="F108" s="300"/>
      <c r="G108" s="296" t="s">
        <v>293</v>
      </c>
      <c r="H108" s="300"/>
      <c r="I108" s="300"/>
      <c r="J108" s="300"/>
      <c r="K108" s="300"/>
      <c r="L108" s="300"/>
      <c r="M108" s="300"/>
      <c r="N108" s="300"/>
      <c r="O108" s="300"/>
      <c r="P108" s="294"/>
      <c r="Q108" s="296" t="s">
        <v>182</v>
      </c>
      <c r="R108" s="294"/>
      <c r="S108" s="978"/>
      <c r="T108" s="978"/>
      <c r="U108" s="978"/>
      <c r="V108" s="302" t="s">
        <v>272</v>
      </c>
      <c r="W108" s="302"/>
      <c r="X108" s="302"/>
      <c r="Y108" s="302"/>
      <c r="Z108" s="302"/>
      <c r="AA108" s="299"/>
      <c r="AB108" s="301"/>
      <c r="AC108" s="301"/>
      <c r="AD108" s="301"/>
      <c r="AE108" s="300"/>
      <c r="AF108" s="300"/>
      <c r="AG108" s="300"/>
      <c r="AH108" s="300" t="s">
        <v>1581</v>
      </c>
      <c r="AI108" s="1243"/>
      <c r="AJ108" s="1243"/>
      <c r="AK108" s="1243"/>
      <c r="AL108" s="1243"/>
      <c r="AM108" s="1243"/>
      <c r="AN108" s="300"/>
      <c r="AO108" s="300"/>
      <c r="AP108" s="300"/>
      <c r="AQ108" s="300"/>
      <c r="AR108" s="300"/>
      <c r="AS108" s="300"/>
      <c r="AT108" s="300"/>
      <c r="AU108" s="301"/>
      <c r="AV108" s="301"/>
      <c r="AW108" s="301"/>
      <c r="AY108" s="299"/>
      <c r="AZ108" s="301"/>
      <c r="BA108" s="300"/>
      <c r="BB108" s="300"/>
      <c r="BC108" s="300"/>
      <c r="BD108" s="300"/>
      <c r="BE108" s="300"/>
      <c r="BF108" s="300"/>
      <c r="BG108" s="300"/>
      <c r="BH108" s="300"/>
      <c r="BI108" s="301"/>
      <c r="BJ108" s="301"/>
      <c r="BK108" s="301"/>
      <c r="BL108" s="301"/>
      <c r="BM108" s="301"/>
      <c r="BN108" s="301"/>
      <c r="BO108" s="301"/>
      <c r="BP108" s="301"/>
      <c r="BQ108" s="301"/>
      <c r="BR108" s="300"/>
    </row>
    <row r="109" spans="4:70" s="291" customFormat="1" ht="15.95" customHeight="1">
      <c r="D109" s="296"/>
      <c r="E109" s="296" t="s">
        <v>3118</v>
      </c>
      <c r="F109" s="300"/>
      <c r="G109" s="296" t="s">
        <v>293</v>
      </c>
      <c r="H109" s="300"/>
      <c r="I109" s="300"/>
      <c r="J109" s="300"/>
      <c r="K109" s="300"/>
      <c r="L109" s="300"/>
      <c r="M109" s="300"/>
      <c r="N109" s="300"/>
      <c r="O109" s="300"/>
      <c r="P109" s="294"/>
      <c r="Q109" s="296" t="s">
        <v>182</v>
      </c>
      <c r="R109" s="294"/>
      <c r="S109" s="978"/>
      <c r="T109" s="978"/>
      <c r="U109" s="978"/>
      <c r="V109" s="302" t="s">
        <v>272</v>
      </c>
      <c r="W109" s="302"/>
      <c r="X109" s="302"/>
      <c r="Y109" s="302"/>
      <c r="Z109" s="302"/>
      <c r="AA109" s="299"/>
      <c r="AB109" s="301"/>
      <c r="AC109" s="301"/>
      <c r="AD109" s="301"/>
      <c r="AE109" s="300"/>
      <c r="AF109" s="300"/>
      <c r="AG109" s="300"/>
      <c r="AH109" s="300" t="s">
        <v>1581</v>
      </c>
      <c r="AI109" s="1243"/>
      <c r="AJ109" s="1243"/>
      <c r="AK109" s="1243"/>
      <c r="AL109" s="1243"/>
      <c r="AM109" s="1243"/>
      <c r="AN109" s="300"/>
      <c r="AO109" s="300"/>
      <c r="AP109" s="300"/>
      <c r="AQ109" s="300"/>
      <c r="AR109" s="300"/>
      <c r="AS109" s="300"/>
      <c r="AT109" s="300"/>
      <c r="AU109" s="301"/>
      <c r="AV109" s="301"/>
      <c r="AW109" s="301"/>
      <c r="AY109" s="299"/>
      <c r="AZ109" s="301"/>
      <c r="BA109" s="300"/>
      <c r="BB109" s="300"/>
      <c r="BC109" s="300"/>
      <c r="BD109" s="300"/>
      <c r="BE109" s="300"/>
      <c r="BF109" s="300"/>
      <c r="BG109" s="300"/>
      <c r="BH109" s="300"/>
      <c r="BI109" s="301"/>
      <c r="BJ109" s="301"/>
      <c r="BK109" s="301"/>
      <c r="BL109" s="301"/>
      <c r="BM109" s="301"/>
      <c r="BN109" s="301"/>
      <c r="BO109" s="301"/>
      <c r="BP109" s="301"/>
      <c r="BQ109" s="301"/>
      <c r="BR109" s="300"/>
    </row>
    <row r="110" spans="4:70" s="291" customFormat="1" ht="15" customHeight="1">
      <c r="D110" s="296"/>
      <c r="E110" s="296" t="s">
        <v>3118</v>
      </c>
      <c r="F110" s="300"/>
      <c r="G110" s="296" t="s">
        <v>293</v>
      </c>
      <c r="H110" s="300"/>
      <c r="I110" s="300"/>
      <c r="J110" s="300"/>
      <c r="K110" s="300"/>
      <c r="L110" s="300"/>
      <c r="M110" s="300"/>
      <c r="N110" s="300"/>
      <c r="O110" s="300"/>
      <c r="P110" s="294"/>
      <c r="Q110" s="296" t="s">
        <v>182</v>
      </c>
      <c r="R110" s="294"/>
      <c r="S110" s="978"/>
      <c r="T110" s="978"/>
      <c r="U110" s="978"/>
      <c r="V110" s="302" t="s">
        <v>272</v>
      </c>
      <c r="W110" s="302"/>
      <c r="X110" s="302"/>
      <c r="Y110" s="302"/>
      <c r="Z110" s="302"/>
      <c r="AA110" s="299"/>
      <c r="AB110" s="301"/>
      <c r="AC110" s="301"/>
      <c r="AD110" s="301"/>
      <c r="AE110" s="300"/>
      <c r="AF110" s="300"/>
      <c r="AG110" s="300"/>
      <c r="AH110" s="300" t="s">
        <v>1581</v>
      </c>
      <c r="AI110" s="1243"/>
      <c r="AJ110" s="1243"/>
      <c r="AK110" s="1243"/>
      <c r="AL110" s="1243"/>
      <c r="AM110" s="1243"/>
      <c r="AN110" s="300"/>
      <c r="AO110" s="300"/>
      <c r="AP110" s="300"/>
      <c r="AQ110" s="300"/>
      <c r="AR110" s="300"/>
      <c r="AS110" s="300"/>
      <c r="AT110" s="300"/>
      <c r="AU110" s="301"/>
      <c r="AV110" s="301"/>
      <c r="AW110" s="301"/>
      <c r="AY110" s="299"/>
      <c r="AZ110" s="301"/>
      <c r="BA110" s="300"/>
      <c r="BB110" s="300"/>
      <c r="BC110" s="300"/>
      <c r="BD110" s="300"/>
      <c r="BE110" s="300"/>
      <c r="BF110" s="300"/>
      <c r="BG110" s="300"/>
      <c r="BH110" s="300"/>
      <c r="BI110" s="301"/>
      <c r="BJ110" s="301"/>
      <c r="BK110" s="301"/>
      <c r="BL110" s="301"/>
      <c r="BM110" s="301"/>
      <c r="BN110" s="301"/>
      <c r="BO110" s="301"/>
      <c r="BP110" s="301"/>
      <c r="BQ110" s="301"/>
      <c r="BR110" s="300"/>
    </row>
    <row r="111" spans="4:70" s="291" customFormat="1">
      <c r="P111" s="294"/>
      <c r="Q111" s="294"/>
      <c r="R111" s="1704" t="s">
        <v>3682</v>
      </c>
      <c r="S111" s="294"/>
      <c r="T111" s="294"/>
      <c r="U111" s="294"/>
      <c r="V111" s="303"/>
      <c r="W111" s="303"/>
      <c r="X111" s="303"/>
      <c r="Y111" s="303"/>
      <c r="Z111" s="303"/>
      <c r="AA111" s="299"/>
      <c r="AB111" s="301"/>
      <c r="AC111" s="301"/>
      <c r="AD111" s="301"/>
      <c r="AE111" s="300"/>
      <c r="AF111" s="300"/>
      <c r="AG111" s="300"/>
      <c r="AH111" s="300"/>
      <c r="AI111" s="1244">
        <f>SUM(AI11:AI110)</f>
        <v>0</v>
      </c>
      <c r="AJ111" s="1244">
        <f>SUM(AJ11:AJ110)</f>
        <v>0</v>
      </c>
      <c r="AK111" s="1244">
        <f>SUM(AK11:AK110)</f>
        <v>0</v>
      </c>
      <c r="AL111" s="1244">
        <f>SUM(AL11:AL110)</f>
        <v>0</v>
      </c>
      <c r="AM111" s="1244">
        <f>SUM(AM11:AM110)</f>
        <v>0</v>
      </c>
      <c r="AN111" s="300"/>
      <c r="AO111" s="300"/>
      <c r="AP111" s="300"/>
      <c r="AQ111" s="300"/>
      <c r="AR111" s="300"/>
      <c r="AS111" s="300"/>
      <c r="AT111" s="300"/>
      <c r="AU111" s="301"/>
      <c r="AV111" s="301"/>
      <c r="AW111" s="301"/>
      <c r="AY111" s="299"/>
      <c r="AZ111" s="301"/>
      <c r="BA111" s="300"/>
      <c r="BB111" s="300"/>
      <c r="BC111" s="300"/>
      <c r="BD111" s="300"/>
      <c r="BE111" s="300"/>
      <c r="BF111" s="300"/>
      <c r="BG111" s="300"/>
      <c r="BH111" s="300"/>
      <c r="BI111" s="301"/>
      <c r="BJ111" s="301"/>
      <c r="BK111" s="301"/>
      <c r="BL111" s="301"/>
      <c r="BM111" s="301"/>
      <c r="BN111" s="301"/>
      <c r="BO111" s="301"/>
      <c r="BP111" s="301"/>
      <c r="BQ111" s="301"/>
      <c r="BR111" s="300"/>
    </row>
    <row r="112" spans="4:70" s="291" customFormat="1">
      <c r="P112" s="294"/>
      <c r="Q112" s="294"/>
      <c r="R112" s="294"/>
      <c r="S112" s="294"/>
      <c r="T112" s="294"/>
      <c r="U112" s="294"/>
      <c r="V112" s="303"/>
      <c r="W112" s="303"/>
      <c r="X112" s="303"/>
      <c r="Y112" s="303"/>
      <c r="Z112" s="303"/>
      <c r="AA112" s="299"/>
      <c r="AB112" s="301"/>
      <c r="AC112" s="301"/>
      <c r="AD112" s="301"/>
      <c r="AE112" s="300"/>
      <c r="AF112" s="300"/>
      <c r="AG112" s="300"/>
      <c r="AH112" s="300"/>
      <c r="AK112" s="299"/>
      <c r="AL112" s="301"/>
      <c r="AM112" s="300"/>
      <c r="AN112" s="300"/>
      <c r="AO112" s="300"/>
      <c r="AP112" s="300"/>
      <c r="AQ112" s="300"/>
      <c r="AR112" s="300"/>
      <c r="AS112" s="300"/>
      <c r="AT112" s="300"/>
      <c r="AU112" s="301"/>
      <c r="AV112" s="301"/>
      <c r="AW112" s="301"/>
      <c r="AY112" s="299"/>
      <c r="AZ112" s="301"/>
      <c r="BA112" s="300"/>
      <c r="BB112" s="300"/>
      <c r="BC112" s="300"/>
      <c r="BD112" s="300"/>
      <c r="BE112" s="300"/>
      <c r="BF112" s="300"/>
      <c r="BG112" s="300"/>
      <c r="BH112" s="300"/>
      <c r="BI112" s="301"/>
      <c r="BJ112" s="301"/>
      <c r="BK112" s="301"/>
      <c r="BL112" s="301"/>
      <c r="BM112" s="301"/>
      <c r="BN112" s="301"/>
      <c r="BO112" s="301"/>
      <c r="BP112" s="301"/>
      <c r="BQ112" s="301"/>
      <c r="BR112" s="300"/>
    </row>
    <row r="113" spans="1:70" ht="15">
      <c r="A113" s="291"/>
      <c r="B113" s="291"/>
      <c r="C113" s="292" t="s">
        <v>3119</v>
      </c>
      <c r="D113" s="292"/>
      <c r="E113" s="292"/>
      <c r="F113" s="292"/>
      <c r="G113" s="292"/>
      <c r="H113" s="292"/>
      <c r="I113" s="292"/>
      <c r="J113" s="292"/>
      <c r="K113" s="292"/>
      <c r="L113" s="292"/>
      <c r="M113" s="292"/>
      <c r="N113" s="292"/>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row>
    <row r="114" spans="1:70" s="291" customFormat="1">
      <c r="D114" s="296"/>
      <c r="E114" s="296" t="s">
        <v>3118</v>
      </c>
      <c r="F114" s="300"/>
      <c r="G114" s="296" t="s">
        <v>293</v>
      </c>
      <c r="H114" s="300"/>
      <c r="I114" s="300"/>
      <c r="J114" s="300"/>
      <c r="K114" s="300"/>
      <c r="L114" s="300"/>
      <c r="M114" s="300"/>
      <c r="N114" s="300"/>
      <c r="O114" s="300"/>
      <c r="P114" s="294"/>
      <c r="Q114" s="296" t="s">
        <v>182</v>
      </c>
      <c r="R114" s="294"/>
      <c r="S114" s="978"/>
      <c r="T114" s="978"/>
      <c r="U114" s="978"/>
      <c r="V114" s="302" t="s">
        <v>272</v>
      </c>
      <c r="W114" s="302"/>
      <c r="X114" s="302"/>
      <c r="Y114" s="302"/>
      <c r="Z114" s="302"/>
      <c r="AA114" s="299"/>
      <c r="AB114" s="301"/>
      <c r="AC114" s="301"/>
      <c r="AD114" s="301"/>
      <c r="AE114" s="300"/>
      <c r="AF114" s="300"/>
      <c r="AG114" s="300"/>
      <c r="AH114" s="300" t="s">
        <v>1581</v>
      </c>
      <c r="AI114" s="1243"/>
      <c r="AJ114" s="1243"/>
      <c r="AK114" s="1243"/>
      <c r="AL114" s="1243"/>
      <c r="AM114" s="1243"/>
      <c r="AN114" s="300"/>
      <c r="AO114" s="300"/>
      <c r="AP114" s="300"/>
      <c r="AQ114" s="300"/>
      <c r="AR114" s="300"/>
      <c r="AS114" s="300"/>
      <c r="AT114" s="300"/>
      <c r="AU114" s="301"/>
      <c r="AV114" s="301"/>
      <c r="AW114" s="301"/>
      <c r="AY114" s="299"/>
      <c r="AZ114" s="301"/>
      <c r="BA114" s="300"/>
      <c r="BB114" s="300"/>
      <c r="BC114" s="300"/>
      <c r="BD114" s="300"/>
      <c r="BE114" s="300"/>
      <c r="BF114" s="300"/>
      <c r="BG114" s="300"/>
      <c r="BH114" s="300"/>
      <c r="BI114" s="301"/>
      <c r="BJ114" s="301"/>
      <c r="BK114" s="301"/>
      <c r="BL114" s="301"/>
      <c r="BM114" s="301"/>
      <c r="BN114" s="301"/>
      <c r="BO114" s="301"/>
      <c r="BP114" s="301"/>
      <c r="BQ114" s="301"/>
      <c r="BR114" s="300"/>
    </row>
    <row r="115" spans="1:70" s="291" customFormat="1">
      <c r="D115" s="296"/>
      <c r="E115" s="296" t="s">
        <v>3118</v>
      </c>
      <c r="F115" s="300"/>
      <c r="G115" s="296" t="s">
        <v>293</v>
      </c>
      <c r="H115" s="300"/>
      <c r="I115" s="300"/>
      <c r="J115" s="300"/>
      <c r="K115" s="300"/>
      <c r="L115" s="300"/>
      <c r="M115" s="300"/>
      <c r="N115" s="300"/>
      <c r="O115" s="300"/>
      <c r="P115" s="294"/>
      <c r="Q115" s="296" t="s">
        <v>182</v>
      </c>
      <c r="R115" s="294"/>
      <c r="S115" s="978"/>
      <c r="T115" s="978"/>
      <c r="U115" s="978"/>
      <c r="V115" s="302" t="s">
        <v>272</v>
      </c>
      <c r="W115" s="302"/>
      <c r="X115" s="302"/>
      <c r="Y115" s="302"/>
      <c r="Z115" s="302"/>
      <c r="AA115" s="299"/>
      <c r="AB115" s="301"/>
      <c r="AC115" s="301"/>
      <c r="AD115" s="301"/>
      <c r="AE115" s="300"/>
      <c r="AF115" s="300"/>
      <c r="AG115" s="300"/>
      <c r="AH115" s="300" t="s">
        <v>1581</v>
      </c>
      <c r="AI115" s="1243"/>
      <c r="AJ115" s="1243"/>
      <c r="AK115" s="1243"/>
      <c r="AL115" s="1243"/>
      <c r="AM115" s="1243"/>
      <c r="AN115" s="300"/>
      <c r="AO115" s="300"/>
      <c r="AP115" s="300"/>
      <c r="AQ115" s="300"/>
      <c r="AR115" s="300"/>
      <c r="AS115" s="300"/>
      <c r="AT115" s="300"/>
      <c r="AU115" s="301"/>
      <c r="AV115" s="301"/>
      <c r="AW115" s="301"/>
      <c r="AY115" s="299"/>
      <c r="AZ115" s="301"/>
      <c r="BA115" s="300"/>
      <c r="BB115" s="300"/>
      <c r="BC115" s="300"/>
      <c r="BD115" s="300"/>
      <c r="BE115" s="300"/>
      <c r="BF115" s="300"/>
      <c r="BG115" s="300"/>
      <c r="BH115" s="300"/>
      <c r="BI115" s="301"/>
      <c r="BJ115" s="301"/>
      <c r="BK115" s="301"/>
      <c r="BL115" s="301"/>
      <c r="BM115" s="301"/>
      <c r="BN115" s="301"/>
      <c r="BO115" s="301"/>
      <c r="BP115" s="301"/>
      <c r="BQ115" s="301"/>
      <c r="BR115" s="300"/>
    </row>
    <row r="116" spans="1:70" s="291" customFormat="1">
      <c r="D116" s="296"/>
      <c r="E116" s="296" t="s">
        <v>3118</v>
      </c>
      <c r="F116" s="300"/>
      <c r="G116" s="296" t="s">
        <v>293</v>
      </c>
      <c r="H116" s="300"/>
      <c r="I116" s="300"/>
      <c r="J116" s="300"/>
      <c r="K116" s="300"/>
      <c r="L116" s="300"/>
      <c r="M116" s="300"/>
      <c r="N116" s="300"/>
      <c r="O116" s="300"/>
      <c r="P116" s="294"/>
      <c r="Q116" s="296" t="s">
        <v>182</v>
      </c>
      <c r="R116" s="294"/>
      <c r="S116" s="978"/>
      <c r="T116" s="978"/>
      <c r="U116" s="978"/>
      <c r="V116" s="302" t="s">
        <v>272</v>
      </c>
      <c r="W116" s="302"/>
      <c r="X116" s="302"/>
      <c r="Y116" s="302"/>
      <c r="Z116" s="302"/>
      <c r="AA116" s="299"/>
      <c r="AB116" s="301"/>
      <c r="AC116" s="301"/>
      <c r="AD116" s="301"/>
      <c r="AE116" s="300"/>
      <c r="AF116" s="300"/>
      <c r="AG116" s="300"/>
      <c r="AH116" s="300" t="s">
        <v>1581</v>
      </c>
      <c r="AI116" s="1243"/>
      <c r="AJ116" s="1243"/>
      <c r="AK116" s="1243"/>
      <c r="AL116" s="1243"/>
      <c r="AM116" s="1243"/>
      <c r="AN116" s="300"/>
      <c r="AO116" s="300"/>
      <c r="AP116" s="300"/>
      <c r="AQ116" s="300"/>
      <c r="AR116" s="300"/>
      <c r="AS116" s="300"/>
      <c r="AT116" s="300"/>
      <c r="AU116" s="301"/>
      <c r="AV116" s="301"/>
      <c r="AW116" s="301"/>
      <c r="AY116" s="299"/>
      <c r="AZ116" s="301"/>
      <c r="BA116" s="300"/>
      <c r="BB116" s="300"/>
      <c r="BC116" s="300"/>
      <c r="BD116" s="300"/>
      <c r="BE116" s="300"/>
      <c r="BF116" s="300"/>
      <c r="BG116" s="300"/>
      <c r="BH116" s="300"/>
      <c r="BI116" s="301"/>
      <c r="BJ116" s="301"/>
      <c r="BK116" s="301"/>
      <c r="BL116" s="301"/>
      <c r="BM116" s="301"/>
      <c r="BN116" s="301"/>
      <c r="BO116" s="301"/>
      <c r="BP116" s="301"/>
      <c r="BQ116" s="301"/>
      <c r="BR116" s="300"/>
    </row>
    <row r="117" spans="1:70" s="291" customFormat="1">
      <c r="D117" s="296"/>
      <c r="E117" s="296" t="s">
        <v>3118</v>
      </c>
      <c r="F117" s="300"/>
      <c r="G117" s="296" t="s">
        <v>293</v>
      </c>
      <c r="H117" s="300"/>
      <c r="I117" s="300"/>
      <c r="J117" s="300"/>
      <c r="K117" s="300"/>
      <c r="L117" s="300"/>
      <c r="M117" s="300"/>
      <c r="N117" s="300"/>
      <c r="O117" s="300"/>
      <c r="P117" s="294"/>
      <c r="Q117" s="296" t="s">
        <v>182</v>
      </c>
      <c r="R117" s="294"/>
      <c r="S117" s="978"/>
      <c r="T117" s="978"/>
      <c r="U117" s="978"/>
      <c r="V117" s="302" t="s">
        <v>272</v>
      </c>
      <c r="W117" s="302"/>
      <c r="X117" s="302"/>
      <c r="Y117" s="302"/>
      <c r="Z117" s="302"/>
      <c r="AA117" s="299"/>
      <c r="AB117" s="301"/>
      <c r="AC117" s="301"/>
      <c r="AD117" s="301"/>
      <c r="AE117" s="300"/>
      <c r="AF117" s="300"/>
      <c r="AG117" s="300"/>
      <c r="AH117" s="300" t="s">
        <v>1581</v>
      </c>
      <c r="AI117" s="1243"/>
      <c r="AJ117" s="1243"/>
      <c r="AK117" s="1243"/>
      <c r="AL117" s="1243"/>
      <c r="AM117" s="1243"/>
      <c r="AN117" s="300"/>
      <c r="AO117" s="300"/>
      <c r="AP117" s="300"/>
      <c r="AQ117" s="300"/>
      <c r="AR117" s="300"/>
      <c r="AS117" s="300"/>
      <c r="AT117" s="300"/>
      <c r="AU117" s="301"/>
      <c r="AV117" s="301"/>
      <c r="AW117" s="301"/>
      <c r="AY117" s="299"/>
      <c r="AZ117" s="301"/>
      <c r="BA117" s="300"/>
      <c r="BB117" s="300"/>
      <c r="BC117" s="300"/>
      <c r="BD117" s="300"/>
      <c r="BE117" s="300"/>
      <c r="BF117" s="300"/>
      <c r="BG117" s="300"/>
      <c r="BH117" s="300"/>
      <c r="BI117" s="301"/>
      <c r="BJ117" s="301"/>
      <c r="BK117" s="301"/>
      <c r="BL117" s="301"/>
      <c r="BM117" s="301"/>
      <c r="BN117" s="301"/>
      <c r="BO117" s="301"/>
      <c r="BP117" s="301"/>
      <c r="BQ117" s="301"/>
      <c r="BR117" s="300"/>
    </row>
    <row r="118" spans="1:70" s="291" customFormat="1">
      <c r="D118" s="296"/>
      <c r="E118" s="296" t="s">
        <v>3118</v>
      </c>
      <c r="F118" s="300"/>
      <c r="G118" s="296" t="s">
        <v>293</v>
      </c>
      <c r="H118" s="300"/>
      <c r="I118" s="300"/>
      <c r="J118" s="300"/>
      <c r="K118" s="300"/>
      <c r="L118" s="300"/>
      <c r="M118" s="300"/>
      <c r="N118" s="300"/>
      <c r="O118" s="300"/>
      <c r="P118" s="294"/>
      <c r="Q118" s="296" t="s">
        <v>182</v>
      </c>
      <c r="R118" s="294"/>
      <c r="S118" s="978"/>
      <c r="T118" s="978"/>
      <c r="U118" s="978"/>
      <c r="V118" s="302" t="s">
        <v>272</v>
      </c>
      <c r="W118" s="302"/>
      <c r="X118" s="302"/>
      <c r="Y118" s="302"/>
      <c r="Z118" s="302"/>
      <c r="AA118" s="299"/>
      <c r="AB118" s="301"/>
      <c r="AC118" s="301"/>
      <c r="AD118" s="301"/>
      <c r="AE118" s="300"/>
      <c r="AF118" s="300"/>
      <c r="AG118" s="300"/>
      <c r="AH118" s="300" t="s">
        <v>1581</v>
      </c>
      <c r="AI118" s="1243"/>
      <c r="AJ118" s="1243"/>
      <c r="AK118" s="1243"/>
      <c r="AL118" s="1243"/>
      <c r="AM118" s="1243"/>
      <c r="AN118" s="300"/>
      <c r="AO118" s="300"/>
      <c r="AP118" s="300"/>
      <c r="AQ118" s="300"/>
      <c r="AR118" s="300"/>
      <c r="AS118" s="300"/>
      <c r="AT118" s="300"/>
      <c r="AU118" s="301"/>
      <c r="AV118" s="301"/>
      <c r="AW118" s="301"/>
      <c r="AY118" s="299"/>
      <c r="AZ118" s="301"/>
      <c r="BA118" s="300"/>
      <c r="BB118" s="300"/>
      <c r="BC118" s="300"/>
      <c r="BD118" s="300"/>
      <c r="BE118" s="300"/>
      <c r="BF118" s="300"/>
      <c r="BG118" s="300"/>
      <c r="BH118" s="300"/>
      <c r="BI118" s="301"/>
      <c r="BJ118" s="301"/>
      <c r="BK118" s="301"/>
      <c r="BL118" s="301"/>
      <c r="BM118" s="301"/>
      <c r="BN118" s="301"/>
      <c r="BO118" s="301"/>
      <c r="BP118" s="301"/>
      <c r="BQ118" s="301"/>
      <c r="BR118" s="300"/>
    </row>
    <row r="119" spans="1:70" s="291" customFormat="1">
      <c r="D119" s="296"/>
      <c r="E119" s="296" t="s">
        <v>3118</v>
      </c>
      <c r="F119" s="300"/>
      <c r="G119" s="296" t="s">
        <v>293</v>
      </c>
      <c r="H119" s="300"/>
      <c r="I119" s="300"/>
      <c r="J119" s="300"/>
      <c r="K119" s="300"/>
      <c r="L119" s="300"/>
      <c r="M119" s="300"/>
      <c r="N119" s="300"/>
      <c r="O119" s="300"/>
      <c r="P119" s="294"/>
      <c r="Q119" s="296" t="s">
        <v>182</v>
      </c>
      <c r="R119" s="294"/>
      <c r="S119" s="978"/>
      <c r="T119" s="978"/>
      <c r="U119" s="978"/>
      <c r="V119" s="302" t="s">
        <v>272</v>
      </c>
      <c r="W119" s="302"/>
      <c r="X119" s="302"/>
      <c r="Y119" s="302"/>
      <c r="Z119" s="302"/>
      <c r="AA119" s="299"/>
      <c r="AB119" s="301"/>
      <c r="AC119" s="301"/>
      <c r="AD119" s="301"/>
      <c r="AE119" s="300"/>
      <c r="AF119" s="300"/>
      <c r="AG119" s="300"/>
      <c r="AH119" s="300" t="s">
        <v>1581</v>
      </c>
      <c r="AI119" s="1243"/>
      <c r="AJ119" s="1243"/>
      <c r="AK119" s="1243"/>
      <c r="AL119" s="1243"/>
      <c r="AM119" s="1243"/>
      <c r="AN119" s="300"/>
      <c r="AO119" s="300"/>
      <c r="AP119" s="300"/>
      <c r="AQ119" s="300"/>
      <c r="AR119" s="300"/>
      <c r="AS119" s="300"/>
      <c r="AT119" s="300"/>
      <c r="AU119" s="301"/>
      <c r="AV119" s="301"/>
      <c r="AW119" s="301"/>
      <c r="AY119" s="299"/>
      <c r="AZ119" s="301"/>
      <c r="BA119" s="300"/>
      <c r="BB119" s="300"/>
      <c r="BC119" s="300"/>
      <c r="BD119" s="300"/>
      <c r="BE119" s="300"/>
      <c r="BF119" s="300"/>
      <c r="BG119" s="300"/>
      <c r="BH119" s="300"/>
      <c r="BI119" s="301"/>
      <c r="BJ119" s="301"/>
      <c r="BK119" s="301"/>
      <c r="BL119" s="301"/>
      <c r="BM119" s="301"/>
      <c r="BN119" s="301"/>
      <c r="BO119" s="301"/>
      <c r="BP119" s="301"/>
      <c r="BQ119" s="301"/>
      <c r="BR119" s="300"/>
    </row>
    <row r="120" spans="1:70" s="291" customFormat="1">
      <c r="D120" s="296"/>
      <c r="E120" s="296" t="s">
        <v>3118</v>
      </c>
      <c r="F120" s="300"/>
      <c r="G120" s="296" t="s">
        <v>293</v>
      </c>
      <c r="H120" s="300"/>
      <c r="I120" s="300"/>
      <c r="J120" s="300"/>
      <c r="K120" s="300"/>
      <c r="L120" s="300"/>
      <c r="M120" s="300"/>
      <c r="N120" s="300"/>
      <c r="O120" s="300"/>
      <c r="P120" s="294"/>
      <c r="Q120" s="296" t="s">
        <v>182</v>
      </c>
      <c r="R120" s="294"/>
      <c r="S120" s="978"/>
      <c r="T120" s="978"/>
      <c r="U120" s="978"/>
      <c r="V120" s="302" t="s">
        <v>272</v>
      </c>
      <c r="W120" s="302"/>
      <c r="X120" s="302"/>
      <c r="Y120" s="302"/>
      <c r="Z120" s="302"/>
      <c r="AA120" s="299"/>
      <c r="AB120" s="301"/>
      <c r="AC120" s="301"/>
      <c r="AD120" s="301"/>
      <c r="AE120" s="300"/>
      <c r="AF120" s="300"/>
      <c r="AG120" s="300"/>
      <c r="AH120" s="300" t="s">
        <v>1581</v>
      </c>
      <c r="AI120" s="1243"/>
      <c r="AJ120" s="1243"/>
      <c r="AK120" s="1243"/>
      <c r="AL120" s="1243"/>
      <c r="AM120" s="1243"/>
      <c r="AN120" s="300"/>
      <c r="AO120" s="300"/>
      <c r="AP120" s="300"/>
      <c r="AQ120" s="300"/>
      <c r="AR120" s="300"/>
      <c r="AS120" s="300"/>
      <c r="AT120" s="300"/>
      <c r="AU120" s="301"/>
      <c r="AV120" s="301"/>
      <c r="AW120" s="301"/>
      <c r="AY120" s="299"/>
      <c r="AZ120" s="301"/>
      <c r="BA120" s="300"/>
      <c r="BB120" s="300"/>
      <c r="BC120" s="300"/>
      <c r="BD120" s="300"/>
      <c r="BE120" s="300"/>
      <c r="BF120" s="300"/>
      <c r="BG120" s="300"/>
      <c r="BH120" s="300"/>
      <c r="BI120" s="301"/>
      <c r="BJ120" s="301"/>
      <c r="BK120" s="301"/>
      <c r="BL120" s="301"/>
      <c r="BM120" s="301"/>
      <c r="BN120" s="301"/>
      <c r="BO120" s="301"/>
      <c r="BP120" s="301"/>
      <c r="BQ120" s="301"/>
      <c r="BR120" s="300"/>
    </row>
    <row r="121" spans="1:70" s="291" customFormat="1">
      <c r="D121" s="296"/>
      <c r="E121" s="296" t="s">
        <v>3118</v>
      </c>
      <c r="F121" s="300"/>
      <c r="G121" s="296" t="s">
        <v>293</v>
      </c>
      <c r="H121" s="300"/>
      <c r="I121" s="300"/>
      <c r="J121" s="300"/>
      <c r="K121" s="300"/>
      <c r="L121" s="300"/>
      <c r="M121" s="300"/>
      <c r="N121" s="300"/>
      <c r="O121" s="300"/>
      <c r="P121" s="294"/>
      <c r="Q121" s="296" t="s">
        <v>182</v>
      </c>
      <c r="R121" s="294"/>
      <c r="S121" s="978"/>
      <c r="T121" s="978"/>
      <c r="U121" s="978"/>
      <c r="V121" s="302" t="s">
        <v>272</v>
      </c>
      <c r="W121" s="302"/>
      <c r="X121" s="302"/>
      <c r="Y121" s="302"/>
      <c r="Z121" s="302"/>
      <c r="AA121" s="299"/>
      <c r="AB121" s="301"/>
      <c r="AC121" s="301"/>
      <c r="AD121" s="301"/>
      <c r="AE121" s="300"/>
      <c r="AF121" s="300"/>
      <c r="AG121" s="300"/>
      <c r="AH121" s="300" t="s">
        <v>1581</v>
      </c>
      <c r="AI121" s="1243"/>
      <c r="AJ121" s="1243"/>
      <c r="AK121" s="1243"/>
      <c r="AL121" s="1243"/>
      <c r="AM121" s="1243"/>
      <c r="AN121" s="300"/>
      <c r="AO121" s="300"/>
      <c r="AP121" s="300"/>
      <c r="AQ121" s="300"/>
      <c r="AR121" s="300"/>
      <c r="AS121" s="300"/>
      <c r="AT121" s="300"/>
      <c r="AU121" s="301"/>
      <c r="AV121" s="301"/>
      <c r="AW121" s="301"/>
      <c r="AY121" s="299"/>
      <c r="AZ121" s="301"/>
      <c r="BA121" s="300"/>
      <c r="BB121" s="300"/>
      <c r="BC121" s="300"/>
      <c r="BD121" s="300"/>
      <c r="BE121" s="300"/>
      <c r="BF121" s="300"/>
      <c r="BG121" s="300"/>
      <c r="BH121" s="300"/>
      <c r="BI121" s="301"/>
      <c r="BJ121" s="301"/>
      <c r="BK121" s="301"/>
      <c r="BL121" s="301"/>
      <c r="BM121" s="301"/>
      <c r="BN121" s="301"/>
      <c r="BO121" s="301"/>
      <c r="BP121" s="301"/>
      <c r="BQ121" s="301"/>
      <c r="BR121" s="300"/>
    </row>
    <row r="122" spans="1:70" s="291" customFormat="1">
      <c r="D122" s="296"/>
      <c r="E122" s="296" t="s">
        <v>3118</v>
      </c>
      <c r="F122" s="300"/>
      <c r="G122" s="296" t="s">
        <v>293</v>
      </c>
      <c r="H122" s="300"/>
      <c r="I122" s="300"/>
      <c r="J122" s="300"/>
      <c r="K122" s="300"/>
      <c r="L122" s="300"/>
      <c r="M122" s="300"/>
      <c r="N122" s="300"/>
      <c r="O122" s="300"/>
      <c r="P122" s="294"/>
      <c r="Q122" s="296" t="s">
        <v>182</v>
      </c>
      <c r="R122" s="294"/>
      <c r="S122" s="978"/>
      <c r="T122" s="978"/>
      <c r="U122" s="978"/>
      <c r="V122" s="302" t="s">
        <v>272</v>
      </c>
      <c r="W122" s="302"/>
      <c r="X122" s="302"/>
      <c r="Y122" s="302"/>
      <c r="Z122" s="302"/>
      <c r="AA122" s="299"/>
      <c r="AB122" s="301"/>
      <c r="AC122" s="301"/>
      <c r="AD122" s="301"/>
      <c r="AE122" s="300"/>
      <c r="AF122" s="300"/>
      <c r="AG122" s="300"/>
      <c r="AH122" s="300" t="s">
        <v>1581</v>
      </c>
      <c r="AI122" s="1243"/>
      <c r="AJ122" s="1243"/>
      <c r="AK122" s="1243"/>
      <c r="AL122" s="1243"/>
      <c r="AM122" s="1243"/>
      <c r="AN122" s="300"/>
      <c r="AO122" s="300"/>
      <c r="AP122" s="300"/>
      <c r="AQ122" s="300"/>
      <c r="AR122" s="300"/>
      <c r="AS122" s="300"/>
      <c r="AT122" s="300"/>
      <c r="AU122" s="301"/>
      <c r="AV122" s="301"/>
      <c r="AW122" s="301"/>
      <c r="AY122" s="299"/>
      <c r="AZ122" s="301"/>
      <c r="BA122" s="300"/>
      <c r="BB122" s="300"/>
      <c r="BC122" s="300"/>
      <c r="BD122" s="300"/>
      <c r="BE122" s="300"/>
      <c r="BF122" s="300"/>
      <c r="BG122" s="300"/>
      <c r="BH122" s="300"/>
      <c r="BI122" s="301"/>
      <c r="BJ122" s="301"/>
      <c r="BK122" s="301"/>
      <c r="BL122" s="301"/>
      <c r="BM122" s="301"/>
      <c r="BN122" s="301"/>
      <c r="BO122" s="301"/>
      <c r="BP122" s="301"/>
      <c r="BQ122" s="301"/>
      <c r="BR122" s="300"/>
    </row>
    <row r="123" spans="1:70" s="291" customFormat="1">
      <c r="D123" s="296"/>
      <c r="E123" s="296" t="s">
        <v>3118</v>
      </c>
      <c r="F123" s="300"/>
      <c r="G123" s="296" t="s">
        <v>293</v>
      </c>
      <c r="H123" s="300"/>
      <c r="I123" s="300"/>
      <c r="J123" s="300"/>
      <c r="K123" s="300"/>
      <c r="L123" s="300"/>
      <c r="M123" s="300"/>
      <c r="N123" s="300"/>
      <c r="O123" s="300"/>
      <c r="P123" s="294"/>
      <c r="Q123" s="296" t="s">
        <v>182</v>
      </c>
      <c r="R123" s="294"/>
      <c r="S123" s="978"/>
      <c r="T123" s="978"/>
      <c r="U123" s="978"/>
      <c r="V123" s="302" t="s">
        <v>272</v>
      </c>
      <c r="W123" s="302"/>
      <c r="X123" s="302"/>
      <c r="Y123" s="302"/>
      <c r="Z123" s="302"/>
      <c r="AA123" s="299"/>
      <c r="AB123" s="301"/>
      <c r="AC123" s="301"/>
      <c r="AD123" s="301"/>
      <c r="AE123" s="300"/>
      <c r="AF123" s="300"/>
      <c r="AG123" s="300"/>
      <c r="AH123" s="300" t="s">
        <v>1581</v>
      </c>
      <c r="AI123" s="1243"/>
      <c r="AJ123" s="1243"/>
      <c r="AK123" s="1243"/>
      <c r="AL123" s="1243"/>
      <c r="AM123" s="1243"/>
      <c r="AN123" s="300"/>
      <c r="AO123" s="300"/>
      <c r="AP123" s="300"/>
      <c r="AQ123" s="300"/>
      <c r="AR123" s="300"/>
      <c r="AS123" s="300"/>
      <c r="AT123" s="300"/>
      <c r="AU123" s="301"/>
      <c r="AV123" s="301"/>
      <c r="AW123" s="301"/>
      <c r="AY123" s="299"/>
      <c r="AZ123" s="301"/>
      <c r="BA123" s="300"/>
      <c r="BB123" s="300"/>
      <c r="BC123" s="300"/>
      <c r="BD123" s="300"/>
      <c r="BE123" s="300"/>
      <c r="BF123" s="300"/>
      <c r="BG123" s="300"/>
      <c r="BH123" s="300"/>
      <c r="BI123" s="301"/>
      <c r="BJ123" s="301"/>
      <c r="BK123" s="301"/>
      <c r="BL123" s="301"/>
      <c r="BM123" s="301"/>
      <c r="BN123" s="301"/>
      <c r="BO123" s="301"/>
      <c r="BP123" s="301"/>
      <c r="BQ123" s="301"/>
      <c r="BR123" s="300"/>
    </row>
    <row r="124" spans="1:70" s="291" customFormat="1">
      <c r="P124" s="294"/>
      <c r="Q124" s="294"/>
      <c r="R124" s="304" t="s">
        <v>1635</v>
      </c>
      <c r="S124" s="294"/>
      <c r="T124" s="294"/>
      <c r="U124" s="294"/>
      <c r="V124" s="303"/>
      <c r="W124" s="303"/>
      <c r="X124" s="303"/>
      <c r="Y124" s="303"/>
      <c r="Z124" s="303"/>
      <c r="AA124" s="299"/>
      <c r="AB124" s="301"/>
      <c r="AC124" s="301"/>
      <c r="AD124" s="301"/>
      <c r="AE124" s="300"/>
      <c r="AF124" s="300"/>
      <c r="AG124" s="300"/>
      <c r="AH124" s="300"/>
      <c r="AI124" s="1244">
        <f>SUM(AI114:AI123)</f>
        <v>0</v>
      </c>
      <c r="AJ124" s="1244">
        <f t="shared" ref="AJ124:AM124" si="0">SUM(AJ114:AJ123)</f>
        <v>0</v>
      </c>
      <c r="AK124" s="1244">
        <f t="shared" si="0"/>
        <v>0</v>
      </c>
      <c r="AL124" s="1244">
        <f t="shared" si="0"/>
        <v>0</v>
      </c>
      <c r="AM124" s="1244">
        <f t="shared" si="0"/>
        <v>0</v>
      </c>
      <c r="AN124" s="300"/>
      <c r="AO124" s="300"/>
      <c r="AP124" s="300"/>
      <c r="AQ124" s="300"/>
      <c r="AR124" s="300"/>
      <c r="AS124" s="300"/>
      <c r="AT124" s="300"/>
      <c r="AU124" s="301"/>
      <c r="AV124" s="301"/>
      <c r="AW124" s="301"/>
      <c r="AY124" s="299"/>
      <c r="AZ124" s="301"/>
      <c r="BA124" s="300"/>
      <c r="BB124" s="300"/>
      <c r="BC124" s="300"/>
      <c r="BD124" s="300"/>
      <c r="BE124" s="300"/>
      <c r="BF124" s="300"/>
      <c r="BG124" s="300"/>
      <c r="BH124" s="300"/>
      <c r="BI124" s="301"/>
      <c r="BJ124" s="301"/>
      <c r="BK124" s="301"/>
      <c r="BL124" s="301"/>
      <c r="BM124" s="301"/>
      <c r="BN124" s="301"/>
      <c r="BO124" s="301"/>
      <c r="BP124" s="301"/>
      <c r="BQ124" s="301"/>
      <c r="BR124" s="300"/>
    </row>
    <row r="126" spans="1:70" ht="15">
      <c r="A126" s="291"/>
      <c r="B126" s="291"/>
      <c r="C126" s="292" t="s">
        <v>3120</v>
      </c>
      <c r="D126" s="292"/>
      <c r="E126" s="292"/>
      <c r="F126" s="292"/>
      <c r="G126" s="292"/>
      <c r="H126" s="292"/>
      <c r="I126" s="292"/>
      <c r="J126" s="292"/>
      <c r="K126" s="292"/>
      <c r="L126" s="292"/>
      <c r="M126" s="292"/>
      <c r="N126" s="292"/>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row>
    <row r="127" spans="1:70" s="291" customFormat="1">
      <c r="P127" s="294"/>
      <c r="Q127" s="294"/>
      <c r="R127" s="294"/>
      <c r="S127" s="294"/>
      <c r="T127" s="294"/>
      <c r="U127" s="294"/>
      <c r="V127" s="303"/>
      <c r="W127" s="303"/>
      <c r="X127" s="303"/>
      <c r="Y127" s="303"/>
      <c r="Z127" s="303"/>
      <c r="AA127" s="299"/>
      <c r="AB127" s="301"/>
      <c r="AC127" s="301"/>
      <c r="AD127" s="301"/>
      <c r="AE127" s="300"/>
      <c r="AF127" s="300"/>
      <c r="AG127" s="300"/>
      <c r="AH127" s="300"/>
      <c r="AK127" s="299"/>
      <c r="AL127" s="301"/>
      <c r="AM127" s="300"/>
      <c r="AN127" s="300"/>
      <c r="AO127" s="300"/>
      <c r="AP127" s="300"/>
      <c r="AQ127" s="300"/>
      <c r="AR127" s="300"/>
      <c r="AS127" s="300"/>
      <c r="AT127" s="300"/>
      <c r="AU127" s="301"/>
      <c r="AV127" s="301"/>
      <c r="AW127" s="301"/>
      <c r="AY127" s="299"/>
      <c r="AZ127" s="301"/>
      <c r="BA127" s="300"/>
      <c r="BB127" s="300"/>
      <c r="BC127" s="300"/>
      <c r="BD127" s="300"/>
      <c r="BE127" s="300"/>
      <c r="BF127" s="300"/>
      <c r="BG127" s="300"/>
      <c r="BH127" s="300"/>
      <c r="BI127" s="301"/>
      <c r="BJ127" s="301"/>
      <c r="BK127" s="301"/>
      <c r="BL127" s="301"/>
      <c r="BM127" s="301"/>
      <c r="BN127" s="301"/>
      <c r="BO127" s="301"/>
      <c r="BP127" s="301"/>
      <c r="BQ127" s="301"/>
      <c r="BR127" s="300"/>
    </row>
    <row r="128" spans="1:70" s="291" customFormat="1">
      <c r="D128" s="296"/>
      <c r="E128" s="296" t="s">
        <v>3118</v>
      </c>
      <c r="F128" s="300"/>
      <c r="G128" s="296" t="s">
        <v>293</v>
      </c>
      <c r="H128" s="300"/>
      <c r="I128" s="300"/>
      <c r="J128" s="300"/>
      <c r="K128" s="300"/>
      <c r="L128" s="300"/>
      <c r="M128" s="300"/>
      <c r="N128" s="300"/>
      <c r="O128" s="300"/>
      <c r="P128" s="294"/>
      <c r="Q128" s="296" t="s">
        <v>182</v>
      </c>
      <c r="R128" s="294"/>
      <c r="S128" s="978"/>
      <c r="T128" s="978"/>
      <c r="U128" s="978"/>
      <c r="V128" s="302" t="s">
        <v>272</v>
      </c>
      <c r="W128" s="302"/>
      <c r="X128" s="302"/>
      <c r="Y128" s="302"/>
      <c r="Z128" s="302"/>
      <c r="AA128" s="299"/>
      <c r="AB128" s="301"/>
      <c r="AC128" s="301"/>
      <c r="AD128" s="301"/>
      <c r="AE128" s="300"/>
      <c r="AF128" s="300"/>
      <c r="AG128" s="300"/>
      <c r="AH128" s="300" t="s">
        <v>1581</v>
      </c>
      <c r="AI128" s="1243"/>
      <c r="AJ128" s="1243"/>
      <c r="AK128" s="1243"/>
      <c r="AL128" s="1243"/>
      <c r="AM128" s="1243"/>
      <c r="AN128" s="300"/>
      <c r="AO128" s="300"/>
      <c r="AP128" s="300"/>
      <c r="AQ128" s="300"/>
      <c r="AR128" s="300"/>
      <c r="AS128" s="300"/>
      <c r="AT128" s="300"/>
      <c r="AU128" s="301"/>
      <c r="AV128" s="301"/>
      <c r="AW128" s="301"/>
      <c r="AY128" s="299"/>
      <c r="AZ128" s="301"/>
      <c r="BA128" s="300"/>
      <c r="BB128" s="300"/>
      <c r="BC128" s="300"/>
      <c r="BD128" s="300"/>
      <c r="BE128" s="300"/>
      <c r="BF128" s="300"/>
      <c r="BG128" s="300"/>
      <c r="BH128" s="300"/>
      <c r="BI128" s="301"/>
      <c r="BJ128" s="301"/>
      <c r="BK128" s="301"/>
      <c r="BL128" s="301"/>
      <c r="BM128" s="301"/>
      <c r="BN128" s="301"/>
      <c r="BO128" s="301"/>
      <c r="BP128" s="301"/>
      <c r="BQ128" s="301"/>
      <c r="BR128" s="300"/>
    </row>
    <row r="129" spans="1:70" s="291" customFormat="1" ht="15">
      <c r="D129" s="296"/>
      <c r="E129" s="296"/>
      <c r="F129" s="300"/>
      <c r="G129" s="296"/>
      <c r="H129" s="300"/>
      <c r="I129" s="300"/>
      <c r="J129" s="300"/>
      <c r="K129" s="300"/>
      <c r="L129" s="300"/>
      <c r="M129" s="300"/>
      <c r="N129" s="300"/>
      <c r="O129" s="300"/>
      <c r="P129" s="294"/>
      <c r="Q129" s="296" t="s">
        <v>3121</v>
      </c>
      <c r="R129" s="294"/>
      <c r="S129" s="302"/>
      <c r="T129" s="302"/>
      <c r="U129" s="302"/>
      <c r="V129" s="302"/>
      <c r="W129" s="302"/>
      <c r="X129" s="302"/>
      <c r="Y129" s="302"/>
      <c r="Z129" s="302"/>
      <c r="AA129" s="299"/>
      <c r="AB129" s="301"/>
      <c r="AC129" s="301"/>
      <c r="AD129" s="301"/>
      <c r="AE129" s="300"/>
      <c r="AF129" s="300"/>
      <c r="AG129" s="300"/>
      <c r="AH129" s="300"/>
      <c r="AI129" s="1866" t="b">
        <f>SUM($AI$128:$AM$128)&lt;=0.25*SUM($AI$111:$AM$111)</f>
        <v>1</v>
      </c>
      <c r="AJ129" s="1867"/>
      <c r="AK129" s="1867"/>
      <c r="AL129" s="1867"/>
      <c r="AM129" s="1868"/>
      <c r="AN129" s="300"/>
      <c r="AO129" s="300"/>
      <c r="AP129" s="300"/>
      <c r="AQ129" s="300"/>
      <c r="AR129" s="300"/>
      <c r="AS129" s="300"/>
      <c r="AT129" s="300"/>
      <c r="AU129" s="301"/>
      <c r="AV129" s="301"/>
      <c r="AW129" s="301"/>
      <c r="AY129" s="299"/>
      <c r="AZ129" s="301"/>
      <c r="BA129" s="300"/>
      <c r="BB129" s="300"/>
      <c r="BC129" s="300"/>
      <c r="BD129" s="300"/>
      <c r="BE129" s="300"/>
      <c r="BF129" s="300"/>
      <c r="BG129" s="300"/>
      <c r="BH129" s="300"/>
      <c r="BI129" s="301"/>
      <c r="BJ129" s="301"/>
      <c r="BK129" s="301"/>
      <c r="BL129" s="301"/>
      <c r="BM129" s="301"/>
      <c r="BN129" s="301"/>
      <c r="BO129" s="301"/>
      <c r="BP129" s="301"/>
      <c r="BQ129" s="301"/>
      <c r="BR129" s="300"/>
    </row>
    <row r="131" spans="1:70" ht="15">
      <c r="A131" s="291"/>
      <c r="B131" s="291"/>
      <c r="C131" s="292" t="s">
        <v>3122</v>
      </c>
      <c r="D131" s="292"/>
      <c r="E131" s="292"/>
      <c r="F131" s="292"/>
      <c r="G131" s="292"/>
      <c r="H131" s="292"/>
      <c r="I131" s="292"/>
      <c r="J131" s="292"/>
      <c r="K131" s="292"/>
      <c r="L131" s="292"/>
      <c r="M131" s="292"/>
      <c r="N131" s="292"/>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293"/>
      <c r="AL131" s="293"/>
      <c r="AM131" s="293"/>
    </row>
    <row r="132" spans="1:70" s="291" customFormat="1">
      <c r="P132" s="294"/>
      <c r="Q132" s="294"/>
      <c r="R132" s="294"/>
      <c r="S132" s="294"/>
      <c r="T132" s="294"/>
      <c r="U132" s="294"/>
      <c r="V132" s="303"/>
      <c r="W132" s="303"/>
      <c r="X132" s="303"/>
      <c r="Y132" s="303"/>
      <c r="Z132" s="303"/>
      <c r="AA132" s="299"/>
      <c r="AB132" s="301"/>
      <c r="AC132" s="301"/>
      <c r="AD132" s="301"/>
      <c r="AE132" s="300"/>
      <c r="AF132" s="300"/>
      <c r="AG132" s="300"/>
      <c r="AH132" s="300"/>
      <c r="AK132" s="299"/>
      <c r="AL132" s="301"/>
      <c r="AM132" s="300"/>
      <c r="AN132" s="300"/>
      <c r="AO132" s="300"/>
      <c r="AP132" s="300"/>
      <c r="AQ132" s="300"/>
      <c r="AR132" s="300"/>
      <c r="AS132" s="300"/>
      <c r="AT132" s="300"/>
      <c r="AU132" s="301"/>
      <c r="AV132" s="301"/>
      <c r="AW132" s="301"/>
      <c r="AY132" s="299"/>
      <c r="AZ132" s="301"/>
      <c r="BA132" s="300"/>
      <c r="BB132" s="300"/>
      <c r="BC132" s="300"/>
      <c r="BD132" s="300"/>
      <c r="BE132" s="300"/>
      <c r="BF132" s="300"/>
      <c r="BG132" s="300"/>
      <c r="BH132" s="300"/>
      <c r="BI132" s="301"/>
      <c r="BJ132" s="301"/>
      <c r="BK132" s="301"/>
      <c r="BL132" s="301"/>
      <c r="BM132" s="301"/>
      <c r="BN132" s="301"/>
      <c r="BO132" s="301"/>
      <c r="BP132" s="301"/>
      <c r="BQ132" s="301"/>
      <c r="BR132" s="300"/>
    </row>
    <row r="133" spans="1:70" s="291" customFormat="1" ht="15">
      <c r="D133" s="296"/>
      <c r="E133" s="296" t="s">
        <v>3118</v>
      </c>
      <c r="F133" s="300"/>
      <c r="G133" s="296" t="s">
        <v>293</v>
      </c>
      <c r="H133" s="300"/>
      <c r="I133" s="300"/>
      <c r="J133" s="300"/>
      <c r="K133" s="300"/>
      <c r="L133" s="300"/>
      <c r="M133" s="300"/>
      <c r="N133" s="300"/>
      <c r="O133" s="300"/>
      <c r="P133" s="294"/>
      <c r="Q133" s="296" t="s">
        <v>182</v>
      </c>
      <c r="R133" s="305" t="s">
        <v>3123</v>
      </c>
      <c r="S133" s="294"/>
      <c r="T133" s="294"/>
      <c r="U133" s="294"/>
      <c r="V133" s="303"/>
      <c r="W133" s="303"/>
      <c r="X133" s="303"/>
      <c r="Y133" s="303"/>
      <c r="Z133" s="303"/>
      <c r="AA133" s="299"/>
      <c r="AB133" s="301"/>
      <c r="AC133" s="301"/>
      <c r="AD133" s="301"/>
      <c r="AE133" s="300"/>
      <c r="AF133" s="300"/>
      <c r="AG133" s="300"/>
      <c r="AH133" s="300" t="s">
        <v>1581</v>
      </c>
      <c r="AI133" s="1245">
        <v>25</v>
      </c>
      <c r="AJ133" s="300"/>
      <c r="AK133" s="300"/>
      <c r="AL133" s="300"/>
      <c r="AM133" s="300"/>
      <c r="AN133" s="300"/>
      <c r="AO133" s="300"/>
      <c r="AP133" s="300"/>
      <c r="AQ133" s="300"/>
      <c r="AR133" s="300"/>
      <c r="AS133" s="300"/>
      <c r="AT133" s="300"/>
      <c r="AU133" s="301"/>
      <c r="AV133" s="301"/>
      <c r="AW133" s="301"/>
      <c r="AY133" s="299"/>
      <c r="AZ133" s="301"/>
      <c r="BA133" s="300"/>
      <c r="BB133" s="300"/>
      <c r="BC133" s="300"/>
      <c r="BD133" s="300"/>
      <c r="BE133" s="300"/>
      <c r="BF133" s="300"/>
      <c r="BG133" s="300"/>
      <c r="BH133" s="300"/>
      <c r="BI133" s="301"/>
      <c r="BJ133" s="301"/>
      <c r="BK133" s="301"/>
      <c r="BL133" s="301"/>
      <c r="BM133" s="301"/>
      <c r="BN133" s="301"/>
      <c r="BO133" s="301"/>
      <c r="BP133" s="301"/>
      <c r="BQ133" s="301"/>
      <c r="BR133" s="300"/>
    </row>
    <row r="134" spans="1:70" s="291" customFormat="1" ht="15">
      <c r="D134" s="296"/>
      <c r="E134" s="296" t="s">
        <v>3118</v>
      </c>
      <c r="F134" s="300"/>
      <c r="G134" s="296" t="s">
        <v>293</v>
      </c>
      <c r="H134" s="300"/>
      <c r="I134" s="300"/>
      <c r="J134" s="300"/>
      <c r="K134" s="300"/>
      <c r="L134" s="300"/>
      <c r="M134" s="300"/>
      <c r="N134" s="300"/>
      <c r="O134" s="300"/>
      <c r="P134" s="294"/>
      <c r="Q134" s="296" t="s">
        <v>182</v>
      </c>
      <c r="R134" s="305" t="s">
        <v>3124</v>
      </c>
      <c r="S134" s="294"/>
      <c r="T134" s="294"/>
      <c r="U134" s="294"/>
      <c r="V134" s="303"/>
      <c r="W134" s="303"/>
      <c r="X134" s="303"/>
      <c r="Y134" s="303"/>
      <c r="Z134" s="303"/>
      <c r="AA134" s="299"/>
      <c r="AB134" s="301"/>
      <c r="AC134" s="301"/>
      <c r="AD134" s="301"/>
      <c r="AE134" s="300"/>
      <c r="AF134" s="300"/>
      <c r="AG134" s="300"/>
      <c r="AH134" s="300" t="s">
        <v>1581</v>
      </c>
      <c r="AI134" s="1246">
        <v>0</v>
      </c>
      <c r="AJ134" s="300"/>
      <c r="AK134" s="300"/>
      <c r="AL134" s="300"/>
      <c r="AM134" s="300"/>
      <c r="AN134" s="300"/>
      <c r="AO134" s="300"/>
      <c r="AP134" s="300"/>
      <c r="AQ134" s="300"/>
      <c r="AR134" s="300"/>
      <c r="AS134" s="300"/>
      <c r="AT134" s="300"/>
      <c r="AU134" s="301"/>
      <c r="AV134" s="301"/>
      <c r="AW134" s="301"/>
      <c r="AY134" s="299"/>
      <c r="AZ134" s="301"/>
      <c r="BA134" s="300"/>
      <c r="BB134" s="300"/>
      <c r="BC134" s="300"/>
      <c r="BD134" s="300"/>
      <c r="BE134" s="300"/>
      <c r="BF134" s="300"/>
      <c r="BG134" s="300"/>
      <c r="BH134" s="300"/>
      <c r="BI134" s="301"/>
      <c r="BJ134" s="301"/>
      <c r="BK134" s="301"/>
      <c r="BL134" s="301"/>
      <c r="BM134" s="301"/>
      <c r="BN134" s="301"/>
      <c r="BO134" s="301"/>
      <c r="BP134" s="301"/>
      <c r="BQ134" s="301"/>
      <c r="BR134" s="300"/>
    </row>
    <row r="135" spans="1:70" s="291" customFormat="1">
      <c r="D135" s="296"/>
      <c r="E135" s="296" t="s">
        <v>3118</v>
      </c>
      <c r="F135" s="300"/>
      <c r="G135" s="296" t="s">
        <v>293</v>
      </c>
      <c r="H135" s="300"/>
      <c r="I135" s="300"/>
      <c r="J135" s="300"/>
      <c r="K135" s="300"/>
      <c r="L135" s="300"/>
      <c r="M135" s="300"/>
      <c r="N135" s="300"/>
      <c r="O135" s="300"/>
      <c r="P135" s="294"/>
      <c r="Q135" s="296" t="s">
        <v>182</v>
      </c>
      <c r="R135" s="622" t="s">
        <v>3125</v>
      </c>
      <c r="S135" s="42"/>
      <c r="T135" s="42"/>
      <c r="U135" s="42"/>
      <c r="V135" s="302" t="s">
        <v>272</v>
      </c>
      <c r="W135" s="302"/>
      <c r="X135" s="302"/>
      <c r="Y135" s="302"/>
      <c r="Z135" s="302"/>
      <c r="AA135" s="299"/>
      <c r="AB135" s="301"/>
      <c r="AC135" s="301"/>
      <c r="AD135" s="301"/>
      <c r="AE135" s="300"/>
      <c r="AF135" s="300"/>
      <c r="AG135" s="300"/>
      <c r="AH135" s="300" t="s">
        <v>1581</v>
      </c>
      <c r="AI135" s="1244">
        <f>IF(AI136=TRUE,0.9*AI111,SUM(AI133:AM134))</f>
        <v>0</v>
      </c>
      <c r="AJ135" s="1244">
        <f t="shared" ref="AJ135:AM135" si="1">IF(AJ136=TRUE,0.9*AJ111,SUM(AJ133:AN134))</f>
        <v>0</v>
      </c>
      <c r="AK135" s="1244">
        <f t="shared" si="1"/>
        <v>0</v>
      </c>
      <c r="AL135" s="1244">
        <f t="shared" si="1"/>
        <v>0</v>
      </c>
      <c r="AM135" s="1244">
        <f t="shared" si="1"/>
        <v>0</v>
      </c>
      <c r="AN135" s="306"/>
      <c r="AO135" s="300"/>
      <c r="AP135" s="300"/>
      <c r="AQ135" s="300"/>
      <c r="AR135" s="300"/>
      <c r="AS135" s="300"/>
      <c r="AT135" s="300"/>
      <c r="AU135" s="301"/>
      <c r="AV135" s="301"/>
      <c r="AW135" s="301"/>
      <c r="AY135" s="299"/>
      <c r="AZ135" s="301"/>
      <c r="BA135" s="300"/>
      <c r="BB135" s="300"/>
      <c r="BC135" s="300"/>
      <c r="BD135" s="300"/>
      <c r="BE135" s="300"/>
      <c r="BF135" s="300"/>
      <c r="BG135" s="300"/>
      <c r="BH135" s="300"/>
      <c r="BI135" s="301"/>
      <c r="BJ135" s="301"/>
      <c r="BK135" s="301"/>
      <c r="BL135" s="301"/>
      <c r="BM135" s="301"/>
      <c r="BN135" s="301"/>
      <c r="BO135" s="301"/>
      <c r="BP135" s="301"/>
      <c r="BQ135" s="301"/>
      <c r="BR135" s="300"/>
    </row>
    <row r="136" spans="1:70" ht="15">
      <c r="Q136" s="296" t="s">
        <v>3126</v>
      </c>
      <c r="AI136" s="1007" t="b">
        <f>0.9*SUM($AI$111:AI111)&lt;=SUM($AI$133:$AM$134)</f>
        <v>1</v>
      </c>
      <c r="AJ136" s="1007" t="b">
        <f>0.9*SUM($AI$111:AJ111)&lt;=SUM($AI$133:$AM$134)</f>
        <v>1</v>
      </c>
      <c r="AK136" s="1007" t="b">
        <f>0.9*SUM($AI$111:AK111)&lt;=SUM($AI$133:$AM$134)</f>
        <v>1</v>
      </c>
      <c r="AL136" s="1007" t="b">
        <f>0.9*SUM($AI$111:AL111)&lt;=SUM($AI$133:$AM$134)</f>
        <v>1</v>
      </c>
      <c r="AM136" s="1007" t="b">
        <f>0.9*SUM($AI$111:AM111)&lt;=SUM($AI$133:$AM$134)</f>
        <v>1</v>
      </c>
    </row>
    <row r="137" spans="1:70">
      <c r="AI137" s="306"/>
    </row>
    <row r="138" spans="1:70" ht="15">
      <c r="A138" s="291"/>
      <c r="B138" s="291"/>
      <c r="C138" s="292" t="s">
        <v>3127</v>
      </c>
      <c r="D138" s="292"/>
      <c r="E138" s="292"/>
      <c r="F138" s="292"/>
      <c r="G138" s="292"/>
      <c r="H138" s="292"/>
      <c r="I138" s="292"/>
      <c r="J138" s="292"/>
      <c r="K138" s="292"/>
      <c r="L138" s="292"/>
      <c r="M138" s="292"/>
      <c r="N138" s="292"/>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row>
    <row r="139" spans="1:70" s="291" customFormat="1">
      <c r="P139" s="294"/>
      <c r="Q139" s="294"/>
      <c r="R139" s="294"/>
      <c r="S139" s="294"/>
      <c r="T139" s="294"/>
      <c r="U139" s="294"/>
      <c r="V139" s="303"/>
      <c r="W139" s="303"/>
      <c r="X139" s="303"/>
      <c r="Y139" s="303"/>
      <c r="Z139" s="303"/>
      <c r="AA139" s="299"/>
      <c r="AB139" s="301"/>
      <c r="AC139" s="301"/>
      <c r="AD139" s="301"/>
      <c r="AE139" s="300"/>
      <c r="AF139" s="300"/>
      <c r="AG139" s="300"/>
      <c r="AH139" s="300"/>
      <c r="AK139" s="299"/>
      <c r="AL139" s="301"/>
      <c r="AM139" s="300"/>
      <c r="AN139" s="300"/>
      <c r="AO139" s="300"/>
      <c r="AP139" s="300"/>
      <c r="AQ139" s="300"/>
      <c r="AR139" s="300"/>
      <c r="AS139" s="300"/>
      <c r="AT139" s="300"/>
      <c r="AU139" s="301"/>
      <c r="AV139" s="301"/>
      <c r="AW139" s="301"/>
      <c r="AY139" s="299"/>
      <c r="AZ139" s="301"/>
      <c r="BA139" s="300"/>
      <c r="BB139" s="300"/>
      <c r="BC139" s="300"/>
      <c r="BD139" s="300"/>
      <c r="BE139" s="300"/>
      <c r="BF139" s="300"/>
      <c r="BG139" s="300"/>
      <c r="BH139" s="300"/>
      <c r="BI139" s="301"/>
      <c r="BJ139" s="301"/>
      <c r="BK139" s="301"/>
      <c r="BL139" s="301"/>
      <c r="BM139" s="301"/>
      <c r="BN139" s="301"/>
      <c r="BO139" s="301"/>
      <c r="BP139" s="301"/>
      <c r="BQ139" s="301"/>
      <c r="BR139" s="300"/>
    </row>
    <row r="140" spans="1:70" s="291" customFormat="1">
      <c r="D140" s="296"/>
      <c r="E140" s="296" t="s">
        <v>3118</v>
      </c>
      <c r="F140" s="300"/>
      <c r="G140" s="296" t="s">
        <v>293</v>
      </c>
      <c r="H140" s="300"/>
      <c r="I140" s="300"/>
      <c r="J140" s="300"/>
      <c r="K140" s="300"/>
      <c r="L140" s="300"/>
      <c r="M140" s="300"/>
      <c r="N140" s="300"/>
      <c r="O140" s="300"/>
      <c r="P140" s="294"/>
      <c r="Q140" s="296" t="s">
        <v>182</v>
      </c>
      <c r="R140" s="307" t="s">
        <v>3127</v>
      </c>
      <c r="S140" s="306"/>
      <c r="T140" s="306"/>
      <c r="U140" s="306"/>
      <c r="V140" s="302" t="s">
        <v>272</v>
      </c>
      <c r="W140" s="302"/>
      <c r="X140" s="302"/>
      <c r="Y140" s="302"/>
      <c r="Z140" s="302" t="s">
        <v>2409</v>
      </c>
      <c r="AA140" s="299"/>
      <c r="AB140" s="301"/>
      <c r="AC140" s="301"/>
      <c r="AD140" s="301"/>
      <c r="AE140" s="300"/>
      <c r="AF140" s="300"/>
      <c r="AG140" s="300"/>
      <c r="AH140" s="300" t="s">
        <v>1581</v>
      </c>
      <c r="AI140" s="1243"/>
      <c r="AJ140" s="1243"/>
      <c r="AK140" s="1243"/>
      <c r="AL140" s="1243"/>
      <c r="AM140" s="1243"/>
      <c r="AN140" s="300"/>
      <c r="AO140" s="300"/>
      <c r="AP140" s="300"/>
      <c r="AQ140" s="300"/>
      <c r="AR140" s="300"/>
      <c r="AS140" s="300"/>
      <c r="AT140" s="300"/>
      <c r="AU140" s="301"/>
      <c r="AV140" s="301"/>
      <c r="AW140" s="301"/>
      <c r="AY140" s="299"/>
      <c r="AZ140" s="301"/>
      <c r="BA140" s="300"/>
      <c r="BB140" s="300"/>
      <c r="BC140" s="300"/>
      <c r="BD140" s="300"/>
      <c r="BE140" s="300"/>
      <c r="BF140" s="300"/>
      <c r="BG140" s="300"/>
      <c r="BH140" s="300"/>
      <c r="BI140" s="301"/>
      <c r="BJ140" s="301"/>
      <c r="BK140" s="301"/>
      <c r="BL140" s="301"/>
      <c r="BM140" s="301"/>
      <c r="BN140" s="301"/>
      <c r="BO140" s="301"/>
      <c r="BP140" s="301"/>
      <c r="BQ140" s="301"/>
      <c r="BR140" s="300"/>
    </row>
    <row r="141" spans="1:70" ht="18.75" customHeight="1">
      <c r="AI141"/>
      <c r="AJ141"/>
      <c r="AK141"/>
      <c r="AL141"/>
      <c r="AM141"/>
    </row>
    <row r="142" spans="1:70" s="46" customFormat="1" ht="18.75">
      <c r="A142" s="47" t="s">
        <v>1566</v>
      </c>
    </row>
  </sheetData>
  <mergeCells count="1">
    <mergeCell ref="AI129:AM129"/>
  </mergeCells>
  <pageMargins left="0.7" right="0.7" top="0.75" bottom="0.75" header="0.3" footer="0.3"/>
  <pageSetup paperSize="9"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38D99-648A-4C63-838D-1DF63D80446A}">
  <sheetPr>
    <tabColor theme="4" tint="0.39997558519241921"/>
    <pageSetUpPr autoPageBreaks="0"/>
  </sheetPr>
  <dimension ref="A1:BR50"/>
  <sheetViews>
    <sheetView topLeftCell="H6" zoomScale="90" zoomScaleNormal="90" workbookViewId="0">
      <selection activeCell="AK5" sqref="AK5"/>
    </sheetView>
    <sheetView workbookViewId="1"/>
  </sheetViews>
  <sheetFormatPr defaultColWidth="9.140625" defaultRowHeight="15"/>
  <cols>
    <col min="1" max="1" width="1.85546875" customWidth="1"/>
    <col min="8" max="16" width="1.85546875" customWidth="1"/>
    <col min="18" max="18" width="72.7109375" bestFit="1" customWidth="1"/>
    <col min="19" max="19" width="19.85546875" bestFit="1" customWidth="1"/>
    <col min="20" max="20" width="22.140625" customWidth="1"/>
    <col min="21" max="21" width="24.140625" customWidth="1"/>
    <col min="23" max="25" width="1.42578125" customWidth="1"/>
    <col min="27" max="33" width="2.140625" customWidth="1"/>
    <col min="34" max="34" width="13" bestFit="1" customWidth="1"/>
    <col min="35" max="35" width="11.140625" bestFit="1" customWidth="1"/>
    <col min="40" max="40" width="9.85546875" customWidth="1"/>
  </cols>
  <sheetData>
    <row r="1" spans="1:70" s="279" customFormat="1" ht="23.25">
      <c r="A1" s="56" t="str">
        <f>'1.1 Cover'!A1</f>
        <v>Regulatory Reporting Pack</v>
      </c>
      <c r="B1" s="46"/>
    </row>
    <row r="2" spans="1:70" s="279" customFormat="1" ht="23.25">
      <c r="A2" s="56"/>
      <c r="B2" s="46"/>
    </row>
    <row r="3" spans="1:70" s="279" customFormat="1" ht="23.25">
      <c r="A3" s="56" t="str">
        <f>'1.1 Cover'!A3</f>
        <v>Regulatory Year: April 2024 - March 2025</v>
      </c>
      <c r="B3" s="46"/>
    </row>
    <row r="4" spans="1:70" s="279" customFormat="1" ht="23.25">
      <c r="A4" s="56" t="s">
        <v>3128</v>
      </c>
      <c r="B4" s="46"/>
    </row>
    <row r="5" spans="1:70" s="42" customFormat="1">
      <c r="AI5" s="1658"/>
      <c r="AJ5" s="1659"/>
      <c r="AK5" s="1662" t="s">
        <v>3191</v>
      </c>
      <c r="AL5" s="1659"/>
      <c r="AM5" s="1660"/>
    </row>
    <row r="6" spans="1:70" s="289" customFormat="1" ht="60.75" customHeight="1">
      <c r="A6" s="283"/>
      <c r="B6" s="284"/>
      <c r="C6" s="284"/>
      <c r="D6" s="3" t="s">
        <v>3129</v>
      </c>
      <c r="E6" s="3" t="s">
        <v>3109</v>
      </c>
      <c r="F6" s="3" t="s">
        <v>61</v>
      </c>
      <c r="G6" s="3" t="s">
        <v>245</v>
      </c>
      <c r="H6" s="3" t="s">
        <v>3130</v>
      </c>
      <c r="I6" s="3" t="s">
        <v>3131</v>
      </c>
      <c r="J6" s="3" t="s">
        <v>3132</v>
      </c>
      <c r="K6" s="3" t="s">
        <v>3133</v>
      </c>
      <c r="L6" s="3" t="s">
        <v>3134</v>
      </c>
      <c r="M6" s="3" t="s">
        <v>3135</v>
      </c>
      <c r="N6" s="3" t="s">
        <v>421</v>
      </c>
      <c r="O6" s="3" t="s">
        <v>3136</v>
      </c>
      <c r="P6" s="285" t="s">
        <v>3137</v>
      </c>
      <c r="Q6" s="285" t="s">
        <v>3110</v>
      </c>
      <c r="R6" s="285" t="s">
        <v>3111</v>
      </c>
      <c r="S6" s="286" t="s">
        <v>3112</v>
      </c>
      <c r="T6" s="286" t="s">
        <v>3113</v>
      </c>
      <c r="U6" s="286" t="s">
        <v>3114</v>
      </c>
      <c r="V6" s="285" t="s">
        <v>3115</v>
      </c>
      <c r="W6" s="285" t="s">
        <v>2936</v>
      </c>
      <c r="X6" s="285" t="s">
        <v>3138</v>
      </c>
      <c r="Y6" s="285" t="s">
        <v>3139</v>
      </c>
      <c r="Z6" s="285" t="s">
        <v>3140</v>
      </c>
      <c r="AA6" s="287" t="s">
        <v>3141</v>
      </c>
      <c r="AB6" s="288"/>
      <c r="AC6" s="288"/>
      <c r="AD6" s="288"/>
      <c r="AE6" s="288"/>
      <c r="AF6" s="288"/>
      <c r="AG6" s="288"/>
      <c r="AH6" s="285" t="s">
        <v>1578</v>
      </c>
      <c r="AI6" s="52">
        <v>2022</v>
      </c>
      <c r="AJ6" s="51">
        <v>2023</v>
      </c>
      <c r="AK6" s="51">
        <v>2024</v>
      </c>
      <c r="AL6" s="51">
        <v>2025</v>
      </c>
      <c r="AM6" s="50">
        <v>2026</v>
      </c>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row>
    <row r="8" spans="1:70" s="1" customFormat="1" ht="20.25">
      <c r="B8" s="290" t="s">
        <v>3142</v>
      </c>
    </row>
    <row r="9" spans="1:70" s="42" customFormat="1" ht="14.25"/>
    <row r="10" spans="1:70" s="311" customFormat="1">
      <c r="A10" s="310"/>
      <c r="B10" s="308" t="s">
        <v>3143</v>
      </c>
    </row>
    <row r="11" spans="1:70" s="42" customFormat="1" ht="14.25"/>
    <row r="12" spans="1:70" s="291" customFormat="1">
      <c r="D12" s="296"/>
      <c r="E12" s="296" t="s">
        <v>3118</v>
      </c>
      <c r="F12" s="300"/>
      <c r="G12" s="296" t="s">
        <v>293</v>
      </c>
      <c r="H12" s="300"/>
      <c r="I12" s="300"/>
      <c r="J12" s="300"/>
      <c r="K12" s="300"/>
      <c r="L12" s="300"/>
      <c r="M12" s="300"/>
      <c r="N12" s="300"/>
      <c r="O12" s="300"/>
      <c r="P12" s="294"/>
      <c r="Q12" s="296" t="s">
        <v>184</v>
      </c>
      <c r="R12" s="294"/>
      <c r="S12" s="978"/>
      <c r="T12" s="978"/>
      <c r="U12" s="978"/>
      <c r="V12" s="302" t="s">
        <v>272</v>
      </c>
      <c r="W12" s="302"/>
      <c r="X12" s="302"/>
      <c r="Y12" s="302"/>
      <c r="Z12" s="302" t="s">
        <v>2409</v>
      </c>
      <c r="AA12" s="299"/>
      <c r="AB12" s="301"/>
      <c r="AC12" s="301"/>
      <c r="AD12" s="301"/>
      <c r="AE12" s="300"/>
      <c r="AF12" s="300"/>
      <c r="AG12" s="300"/>
      <c r="AH12" s="300" t="s">
        <v>1785</v>
      </c>
      <c r="AI12" s="1243"/>
      <c r="AJ12" s="1243"/>
      <c r="AK12" s="1247"/>
      <c r="AL12" s="1247"/>
      <c r="AM12" s="1247"/>
      <c r="AN12" s="300"/>
      <c r="AO12" s="300"/>
      <c r="AP12" s="300"/>
      <c r="AQ12" s="300"/>
      <c r="AR12" s="300"/>
      <c r="AS12" s="300"/>
      <c r="AT12" s="300"/>
      <c r="AU12" s="301"/>
      <c r="AV12" s="301"/>
      <c r="AW12" s="301"/>
      <c r="AY12" s="299"/>
      <c r="AZ12" s="301"/>
      <c r="BA12" s="300"/>
      <c r="BB12" s="300"/>
      <c r="BC12" s="300"/>
      <c r="BD12" s="300"/>
      <c r="BE12" s="300"/>
      <c r="BF12" s="300"/>
      <c r="BG12" s="300"/>
      <c r="BH12" s="300"/>
      <c r="BI12" s="301"/>
      <c r="BJ12" s="301"/>
      <c r="BK12" s="301"/>
      <c r="BL12" s="301"/>
      <c r="BM12" s="301"/>
      <c r="BN12" s="301"/>
      <c r="BO12" s="301"/>
      <c r="BP12" s="301"/>
      <c r="BQ12" s="301"/>
      <c r="BR12" s="300"/>
    </row>
    <row r="13" spans="1:70" s="291" customFormat="1">
      <c r="D13" s="296"/>
      <c r="E13" s="296" t="s">
        <v>3118</v>
      </c>
      <c r="F13" s="300"/>
      <c r="G13" s="296" t="s">
        <v>293</v>
      </c>
      <c r="H13" s="300"/>
      <c r="I13" s="300"/>
      <c r="J13" s="300"/>
      <c r="K13" s="300"/>
      <c r="L13" s="300"/>
      <c r="M13" s="300"/>
      <c r="N13" s="300"/>
      <c r="O13" s="300"/>
      <c r="P13" s="294"/>
      <c r="Q13" s="296" t="s">
        <v>184</v>
      </c>
      <c r="R13" s="294"/>
      <c r="S13" s="978"/>
      <c r="T13" s="978"/>
      <c r="U13" s="978"/>
      <c r="V13" s="302" t="s">
        <v>272</v>
      </c>
      <c r="W13" s="302"/>
      <c r="X13" s="302"/>
      <c r="Y13" s="302"/>
      <c r="Z13" s="302" t="s">
        <v>2409</v>
      </c>
      <c r="AA13" s="299"/>
      <c r="AB13" s="301"/>
      <c r="AC13" s="301"/>
      <c r="AD13" s="301"/>
      <c r="AE13" s="300"/>
      <c r="AF13" s="300"/>
      <c r="AG13" s="300"/>
      <c r="AH13" s="300" t="s">
        <v>1785</v>
      </c>
      <c r="AI13" s="1243"/>
      <c r="AJ13" s="1243"/>
      <c r="AK13" s="1247"/>
      <c r="AL13" s="1247"/>
      <c r="AM13" s="1247"/>
      <c r="AN13" s="300"/>
      <c r="AO13" s="300"/>
      <c r="AP13" s="300"/>
      <c r="AQ13" s="300"/>
      <c r="AR13" s="300"/>
      <c r="AS13" s="300"/>
      <c r="AT13" s="300"/>
      <c r="AU13" s="301"/>
      <c r="AV13" s="301"/>
      <c r="AW13" s="301"/>
      <c r="AY13" s="299"/>
      <c r="AZ13" s="301"/>
      <c r="BA13" s="300"/>
      <c r="BB13" s="300"/>
      <c r="BC13" s="300"/>
      <c r="BD13" s="300"/>
      <c r="BE13" s="300"/>
      <c r="BF13" s="300"/>
      <c r="BG13" s="300"/>
      <c r="BH13" s="300"/>
      <c r="BI13" s="301"/>
      <c r="BJ13" s="301"/>
      <c r="BK13" s="301"/>
      <c r="BL13" s="301"/>
      <c r="BM13" s="301"/>
      <c r="BN13" s="301"/>
      <c r="BO13" s="301"/>
      <c r="BP13" s="301"/>
      <c r="BQ13" s="301"/>
      <c r="BR13" s="300"/>
    </row>
    <row r="14" spans="1:70" s="291" customFormat="1">
      <c r="D14" s="296"/>
      <c r="E14" s="296" t="s">
        <v>3118</v>
      </c>
      <c r="F14" s="300"/>
      <c r="G14" s="296" t="s">
        <v>293</v>
      </c>
      <c r="H14" s="300"/>
      <c r="I14" s="300"/>
      <c r="J14" s="300"/>
      <c r="K14" s="300"/>
      <c r="L14" s="300"/>
      <c r="M14" s="300"/>
      <c r="N14" s="300"/>
      <c r="O14" s="300"/>
      <c r="P14" s="294"/>
      <c r="Q14" s="296" t="s">
        <v>184</v>
      </c>
      <c r="R14" s="294"/>
      <c r="S14" s="978"/>
      <c r="T14" s="978"/>
      <c r="U14" s="978"/>
      <c r="V14" s="302" t="s">
        <v>272</v>
      </c>
      <c r="W14" s="302"/>
      <c r="X14" s="302"/>
      <c r="Y14" s="302"/>
      <c r="Z14" s="302" t="s">
        <v>2409</v>
      </c>
      <c r="AA14" s="299"/>
      <c r="AB14" s="301"/>
      <c r="AC14" s="301"/>
      <c r="AD14" s="301"/>
      <c r="AE14" s="300"/>
      <c r="AF14" s="300"/>
      <c r="AG14" s="300"/>
      <c r="AH14" s="300" t="s">
        <v>1785</v>
      </c>
      <c r="AI14" s="1243"/>
      <c r="AJ14" s="1243"/>
      <c r="AK14" s="1247"/>
      <c r="AL14" s="1247"/>
      <c r="AM14" s="1247"/>
      <c r="AN14" s="300"/>
      <c r="AO14" s="300"/>
      <c r="AP14" s="300"/>
      <c r="AQ14" s="300"/>
      <c r="AR14" s="300"/>
      <c r="AS14" s="300"/>
      <c r="AT14" s="300"/>
      <c r="AU14" s="301"/>
      <c r="AV14" s="301"/>
      <c r="AW14" s="301"/>
      <c r="AY14" s="299"/>
      <c r="AZ14" s="301"/>
      <c r="BA14" s="300"/>
      <c r="BB14" s="300"/>
      <c r="BC14" s="300"/>
      <c r="BD14" s="300"/>
      <c r="BE14" s="300"/>
      <c r="BF14" s="300"/>
      <c r="BG14" s="300"/>
      <c r="BH14" s="300"/>
      <c r="BI14" s="301"/>
      <c r="BJ14" s="301"/>
      <c r="BK14" s="301"/>
      <c r="BL14" s="301"/>
      <c r="BM14" s="301"/>
      <c r="BN14" s="301"/>
      <c r="BO14" s="301"/>
      <c r="BP14" s="301"/>
      <c r="BQ14" s="301"/>
      <c r="BR14" s="300"/>
    </row>
    <row r="15" spans="1:70" s="291" customFormat="1">
      <c r="D15" s="296"/>
      <c r="E15" s="296" t="s">
        <v>3118</v>
      </c>
      <c r="F15" s="300"/>
      <c r="G15" s="296" t="s">
        <v>293</v>
      </c>
      <c r="H15" s="300"/>
      <c r="I15" s="300"/>
      <c r="J15" s="300"/>
      <c r="K15" s="300"/>
      <c r="L15" s="300"/>
      <c r="M15" s="300"/>
      <c r="N15" s="300"/>
      <c r="O15" s="300"/>
      <c r="P15" s="294"/>
      <c r="Q15" s="296" t="s">
        <v>184</v>
      </c>
      <c r="R15" s="294"/>
      <c r="S15" s="978"/>
      <c r="T15" s="978"/>
      <c r="U15" s="978"/>
      <c r="V15" s="302" t="s">
        <v>272</v>
      </c>
      <c r="W15" s="302"/>
      <c r="X15" s="302"/>
      <c r="Y15" s="302"/>
      <c r="Z15" s="302" t="s">
        <v>2409</v>
      </c>
      <c r="AA15" s="299"/>
      <c r="AB15" s="301"/>
      <c r="AC15" s="301"/>
      <c r="AD15" s="301"/>
      <c r="AE15" s="300"/>
      <c r="AF15" s="300"/>
      <c r="AG15" s="300"/>
      <c r="AH15" s="300" t="s">
        <v>1785</v>
      </c>
      <c r="AI15" s="1243"/>
      <c r="AJ15" s="1243"/>
      <c r="AK15" s="1247"/>
      <c r="AL15" s="1247"/>
      <c r="AM15" s="1247"/>
      <c r="AN15" s="300"/>
      <c r="AO15" s="300"/>
      <c r="AP15" s="300"/>
      <c r="AQ15" s="300"/>
      <c r="AR15" s="300"/>
      <c r="AS15" s="300"/>
      <c r="AT15" s="300"/>
      <c r="AU15" s="301"/>
      <c r="AV15" s="301"/>
      <c r="AW15" s="301"/>
      <c r="AY15" s="299"/>
      <c r="AZ15" s="301"/>
      <c r="BA15" s="300"/>
      <c r="BB15" s="300"/>
      <c r="BC15" s="300"/>
      <c r="BD15" s="300"/>
      <c r="BE15" s="300"/>
      <c r="BF15" s="300"/>
      <c r="BG15" s="300"/>
      <c r="BH15" s="300"/>
      <c r="BI15" s="301"/>
      <c r="BJ15" s="301"/>
      <c r="BK15" s="301"/>
      <c r="BL15" s="301"/>
      <c r="BM15" s="301"/>
      <c r="BN15" s="301"/>
      <c r="BO15" s="301"/>
      <c r="BP15" s="301"/>
      <c r="BQ15" s="301"/>
      <c r="BR15" s="300"/>
    </row>
    <row r="16" spans="1:70" s="291" customFormat="1">
      <c r="D16" s="296"/>
      <c r="E16" s="296" t="s">
        <v>3118</v>
      </c>
      <c r="F16" s="300"/>
      <c r="G16" s="296" t="s">
        <v>293</v>
      </c>
      <c r="H16" s="300"/>
      <c r="I16" s="300"/>
      <c r="J16" s="300"/>
      <c r="K16" s="300"/>
      <c r="L16" s="300"/>
      <c r="M16" s="300"/>
      <c r="N16" s="300"/>
      <c r="O16" s="300"/>
      <c r="P16" s="294"/>
      <c r="Q16" s="296" t="s">
        <v>184</v>
      </c>
      <c r="R16" s="294"/>
      <c r="S16" s="978"/>
      <c r="T16" s="978"/>
      <c r="U16" s="978"/>
      <c r="V16" s="302" t="s">
        <v>272</v>
      </c>
      <c r="W16" s="302"/>
      <c r="X16" s="302"/>
      <c r="Y16" s="302"/>
      <c r="Z16" s="302" t="s">
        <v>2409</v>
      </c>
      <c r="AA16" s="299"/>
      <c r="AB16" s="301"/>
      <c r="AC16" s="301"/>
      <c r="AD16" s="301"/>
      <c r="AE16" s="300"/>
      <c r="AF16" s="300"/>
      <c r="AG16" s="300"/>
      <c r="AH16" s="300" t="s">
        <v>1785</v>
      </c>
      <c r="AI16" s="1243"/>
      <c r="AJ16" s="1243"/>
      <c r="AK16" s="1247"/>
      <c r="AL16" s="1247"/>
      <c r="AM16" s="1247"/>
      <c r="AN16" s="300"/>
      <c r="AO16" s="300"/>
      <c r="AP16" s="300"/>
      <c r="AQ16" s="300"/>
      <c r="AR16" s="300"/>
      <c r="AS16" s="300"/>
      <c r="AT16" s="300"/>
      <c r="AU16" s="301"/>
      <c r="AV16" s="301"/>
      <c r="AW16" s="301"/>
      <c r="AY16" s="299"/>
      <c r="AZ16" s="301"/>
      <c r="BA16" s="300"/>
      <c r="BB16" s="300"/>
      <c r="BC16" s="300"/>
      <c r="BD16" s="300"/>
      <c r="BE16" s="300"/>
      <c r="BF16" s="300"/>
      <c r="BG16" s="300"/>
      <c r="BH16" s="300"/>
      <c r="BI16" s="301"/>
      <c r="BJ16" s="301"/>
      <c r="BK16" s="301"/>
      <c r="BL16" s="301"/>
      <c r="BM16" s="301"/>
      <c r="BN16" s="301"/>
      <c r="BO16" s="301"/>
      <c r="BP16" s="301"/>
      <c r="BQ16" s="301"/>
      <c r="BR16" s="300"/>
    </row>
    <row r="17" spans="1:70" s="291" customFormat="1">
      <c r="D17" s="296"/>
      <c r="E17" s="296" t="s">
        <v>3118</v>
      </c>
      <c r="F17" s="300"/>
      <c r="G17" s="296" t="s">
        <v>293</v>
      </c>
      <c r="H17" s="300"/>
      <c r="I17" s="300"/>
      <c r="J17" s="300"/>
      <c r="K17" s="300"/>
      <c r="L17" s="300"/>
      <c r="M17" s="300"/>
      <c r="N17" s="300"/>
      <c r="O17" s="300"/>
      <c r="P17" s="294"/>
      <c r="Q17" s="296" t="s">
        <v>184</v>
      </c>
      <c r="R17" s="294"/>
      <c r="S17" s="978"/>
      <c r="T17" s="978"/>
      <c r="U17" s="978"/>
      <c r="V17" s="302" t="s">
        <v>272</v>
      </c>
      <c r="W17" s="302"/>
      <c r="X17" s="302"/>
      <c r="Y17" s="302"/>
      <c r="Z17" s="302" t="s">
        <v>2409</v>
      </c>
      <c r="AA17" s="299"/>
      <c r="AB17" s="301"/>
      <c r="AC17" s="301"/>
      <c r="AD17" s="301"/>
      <c r="AE17" s="300"/>
      <c r="AF17" s="300"/>
      <c r="AG17" s="300"/>
      <c r="AH17" s="300" t="s">
        <v>1785</v>
      </c>
      <c r="AI17" s="1243"/>
      <c r="AJ17" s="1243"/>
      <c r="AK17" s="1247"/>
      <c r="AL17" s="1247"/>
      <c r="AM17" s="1247"/>
      <c r="AN17" s="300"/>
      <c r="AO17" s="300"/>
      <c r="AP17" s="300"/>
      <c r="AQ17" s="300"/>
      <c r="AR17" s="300"/>
      <c r="AS17" s="300"/>
      <c r="AT17" s="300"/>
      <c r="AU17" s="301"/>
      <c r="AV17" s="301"/>
      <c r="AW17" s="301"/>
      <c r="AY17" s="299"/>
      <c r="AZ17" s="301"/>
      <c r="BA17" s="300"/>
      <c r="BB17" s="300"/>
      <c r="BC17" s="300"/>
      <c r="BD17" s="300"/>
      <c r="BE17" s="300"/>
      <c r="BF17" s="300"/>
      <c r="BG17" s="300"/>
      <c r="BH17" s="300"/>
      <c r="BI17" s="301"/>
      <c r="BJ17" s="301"/>
      <c r="BK17" s="301"/>
      <c r="BL17" s="301"/>
      <c r="BM17" s="301"/>
      <c r="BN17" s="301"/>
      <c r="BO17" s="301"/>
      <c r="BP17" s="301"/>
      <c r="BQ17" s="301"/>
      <c r="BR17" s="300"/>
    </row>
    <row r="18" spans="1:70" s="291" customFormat="1">
      <c r="D18" s="296"/>
      <c r="E18" s="296" t="s">
        <v>3118</v>
      </c>
      <c r="F18" s="300"/>
      <c r="G18" s="296" t="s">
        <v>293</v>
      </c>
      <c r="H18" s="300"/>
      <c r="I18" s="300"/>
      <c r="J18" s="300"/>
      <c r="K18" s="300"/>
      <c r="L18" s="300"/>
      <c r="M18" s="300"/>
      <c r="N18" s="300"/>
      <c r="O18" s="300"/>
      <c r="P18" s="294"/>
      <c r="Q18" s="296" t="s">
        <v>184</v>
      </c>
      <c r="R18" s="294"/>
      <c r="S18" s="978"/>
      <c r="T18" s="978"/>
      <c r="U18" s="978"/>
      <c r="V18" s="302" t="s">
        <v>272</v>
      </c>
      <c r="W18" s="302"/>
      <c r="X18" s="302"/>
      <c r="Y18" s="302"/>
      <c r="Z18" s="302" t="s">
        <v>2409</v>
      </c>
      <c r="AA18" s="299"/>
      <c r="AB18" s="301"/>
      <c r="AC18" s="301"/>
      <c r="AD18" s="301"/>
      <c r="AE18" s="300"/>
      <c r="AF18" s="300"/>
      <c r="AG18" s="300"/>
      <c r="AH18" s="300" t="s">
        <v>1785</v>
      </c>
      <c r="AI18" s="1243"/>
      <c r="AJ18" s="1243"/>
      <c r="AK18" s="1247"/>
      <c r="AL18" s="1247"/>
      <c r="AM18" s="1247"/>
      <c r="AN18" s="300"/>
      <c r="AO18" s="300"/>
      <c r="AP18" s="300"/>
      <c r="AQ18" s="300"/>
      <c r="AR18" s="300"/>
      <c r="AS18" s="300"/>
      <c r="AT18" s="300"/>
      <c r="AU18" s="301"/>
      <c r="AV18" s="301"/>
      <c r="AW18" s="301"/>
      <c r="AY18" s="299"/>
      <c r="AZ18" s="301"/>
      <c r="BA18" s="300"/>
      <c r="BB18" s="300"/>
      <c r="BC18" s="300"/>
      <c r="BD18" s="300"/>
      <c r="BE18" s="300"/>
      <c r="BF18" s="300"/>
      <c r="BG18" s="300"/>
      <c r="BH18" s="300"/>
      <c r="BI18" s="301"/>
      <c r="BJ18" s="301"/>
      <c r="BK18" s="301"/>
      <c r="BL18" s="301"/>
      <c r="BM18" s="301"/>
      <c r="BN18" s="301"/>
      <c r="BO18" s="301"/>
      <c r="BP18" s="301"/>
      <c r="BQ18" s="301"/>
      <c r="BR18" s="300"/>
    </row>
    <row r="19" spans="1:70" s="291" customFormat="1">
      <c r="D19" s="296"/>
      <c r="E19" s="296" t="s">
        <v>3118</v>
      </c>
      <c r="F19" s="300"/>
      <c r="G19" s="296" t="s">
        <v>293</v>
      </c>
      <c r="H19" s="300"/>
      <c r="I19" s="300"/>
      <c r="J19" s="300"/>
      <c r="K19" s="300"/>
      <c r="L19" s="300"/>
      <c r="M19" s="300"/>
      <c r="N19" s="300"/>
      <c r="O19" s="300"/>
      <c r="P19" s="294"/>
      <c r="Q19" s="296" t="s">
        <v>184</v>
      </c>
      <c r="R19" s="294"/>
      <c r="S19" s="978"/>
      <c r="T19" s="978"/>
      <c r="U19" s="978"/>
      <c r="V19" s="302" t="s">
        <v>272</v>
      </c>
      <c r="W19" s="302"/>
      <c r="X19" s="302"/>
      <c r="Y19" s="302"/>
      <c r="Z19" s="302" t="s">
        <v>2409</v>
      </c>
      <c r="AA19" s="299"/>
      <c r="AB19" s="301"/>
      <c r="AC19" s="301"/>
      <c r="AD19" s="301"/>
      <c r="AE19" s="300"/>
      <c r="AF19" s="300"/>
      <c r="AG19" s="300"/>
      <c r="AH19" s="300" t="s">
        <v>1785</v>
      </c>
      <c r="AI19" s="1243"/>
      <c r="AJ19" s="1243"/>
      <c r="AK19" s="1247"/>
      <c r="AL19" s="1247"/>
      <c r="AM19" s="1247"/>
      <c r="AN19" s="300"/>
      <c r="AO19" s="300"/>
      <c r="AP19" s="300"/>
      <c r="AQ19" s="300"/>
      <c r="AR19" s="300"/>
      <c r="AS19" s="300"/>
      <c r="AT19" s="300"/>
      <c r="AU19" s="301"/>
      <c r="AV19" s="301"/>
      <c r="AW19" s="301"/>
      <c r="AY19" s="299"/>
      <c r="AZ19" s="301"/>
      <c r="BA19" s="300"/>
      <c r="BB19" s="300"/>
      <c r="BC19" s="300"/>
      <c r="BD19" s="300"/>
      <c r="BE19" s="300"/>
      <c r="BF19" s="300"/>
      <c r="BG19" s="300"/>
      <c r="BH19" s="300"/>
      <c r="BI19" s="301"/>
      <c r="BJ19" s="301"/>
      <c r="BK19" s="301"/>
      <c r="BL19" s="301"/>
      <c r="BM19" s="301"/>
      <c r="BN19" s="301"/>
      <c r="BO19" s="301"/>
      <c r="BP19" s="301"/>
      <c r="BQ19" s="301"/>
      <c r="BR19" s="300"/>
    </row>
    <row r="20" spans="1:70" s="291" customFormat="1">
      <c r="D20" s="296"/>
      <c r="E20" s="296" t="s">
        <v>3118</v>
      </c>
      <c r="F20" s="300"/>
      <c r="G20" s="296" t="s">
        <v>293</v>
      </c>
      <c r="H20" s="300"/>
      <c r="I20" s="300"/>
      <c r="J20" s="300"/>
      <c r="K20" s="300"/>
      <c r="L20" s="300"/>
      <c r="M20" s="300"/>
      <c r="N20" s="300"/>
      <c r="O20" s="300"/>
      <c r="P20" s="294"/>
      <c r="Q20" s="296" t="s">
        <v>184</v>
      </c>
      <c r="R20" s="294"/>
      <c r="S20" s="978"/>
      <c r="T20" s="978"/>
      <c r="U20" s="978"/>
      <c r="V20" s="302" t="s">
        <v>272</v>
      </c>
      <c r="W20" s="302"/>
      <c r="X20" s="302"/>
      <c r="Y20" s="302"/>
      <c r="Z20" s="302" t="s">
        <v>2409</v>
      </c>
      <c r="AA20" s="299"/>
      <c r="AB20" s="301"/>
      <c r="AC20" s="301"/>
      <c r="AD20" s="301"/>
      <c r="AE20" s="300"/>
      <c r="AF20" s="300"/>
      <c r="AG20" s="300"/>
      <c r="AH20" s="300" t="s">
        <v>1785</v>
      </c>
      <c r="AI20" s="1243"/>
      <c r="AJ20" s="1243"/>
      <c r="AK20" s="1247"/>
      <c r="AL20" s="1247"/>
      <c r="AM20" s="1247"/>
      <c r="AN20" s="300"/>
      <c r="AO20" s="300"/>
      <c r="AP20" s="300"/>
      <c r="AQ20" s="300"/>
      <c r="AR20" s="300"/>
      <c r="AS20" s="300"/>
      <c r="AT20" s="300"/>
      <c r="AU20" s="301"/>
      <c r="AV20" s="301"/>
      <c r="AW20" s="301"/>
      <c r="AY20" s="299"/>
      <c r="AZ20" s="301"/>
      <c r="BA20" s="300"/>
      <c r="BB20" s="300"/>
      <c r="BC20" s="300"/>
      <c r="BD20" s="300"/>
      <c r="BE20" s="300"/>
      <c r="BF20" s="300"/>
      <c r="BG20" s="300"/>
      <c r="BH20" s="300"/>
      <c r="BI20" s="301"/>
      <c r="BJ20" s="301"/>
      <c r="BK20" s="301"/>
      <c r="BL20" s="301"/>
      <c r="BM20" s="301"/>
      <c r="BN20" s="301"/>
      <c r="BO20" s="301"/>
      <c r="BP20" s="301"/>
      <c r="BQ20" s="301"/>
      <c r="BR20" s="300"/>
    </row>
    <row r="21" spans="1:70" s="312" customFormat="1">
      <c r="Q21" s="313" t="s">
        <v>184</v>
      </c>
      <c r="R21" s="313" t="s">
        <v>3144</v>
      </c>
      <c r="Z21" s="314" t="s">
        <v>2409</v>
      </c>
      <c r="AA21" s="315"/>
      <c r="AB21" s="316"/>
      <c r="AC21" s="316"/>
      <c r="AD21" s="316"/>
      <c r="AE21" s="317"/>
      <c r="AF21" s="317"/>
      <c r="AG21" s="317"/>
      <c r="AH21" s="317" t="s">
        <v>1785</v>
      </c>
      <c r="AI21" s="1244">
        <f>SUM(AI12:AI20)</f>
        <v>0</v>
      </c>
      <c r="AJ21" s="1244">
        <f>SUM(AJ12:AJ20)</f>
        <v>0</v>
      </c>
      <c r="AK21" s="1247"/>
      <c r="AL21" s="1247"/>
      <c r="AM21" s="1247"/>
    </row>
    <row r="22" spans="1:70" s="42" customFormat="1" ht="14.25">
      <c r="Q22" s="296"/>
      <c r="AI22" s="318"/>
      <c r="AJ22" s="318"/>
    </row>
    <row r="23" spans="1:70" s="311" customFormat="1">
      <c r="A23" s="310"/>
      <c r="B23" s="308" t="s">
        <v>3145</v>
      </c>
    </row>
    <row r="24" spans="1:70" s="310" customFormat="1">
      <c r="B24" s="319"/>
    </row>
    <row r="25" spans="1:70" s="42" customFormat="1">
      <c r="R25" s="42" t="s">
        <v>3146</v>
      </c>
      <c r="Z25" s="302" t="s">
        <v>2409</v>
      </c>
      <c r="AA25" s="299"/>
      <c r="AB25" s="301"/>
      <c r="AC25" s="301"/>
      <c r="AD25" s="301"/>
      <c r="AE25" s="300"/>
      <c r="AF25" s="300"/>
      <c r="AG25" s="300"/>
      <c r="AH25" s="300" t="s">
        <v>1785</v>
      </c>
      <c r="AI25" s="1243"/>
      <c r="AJ25" s="1243"/>
      <c r="AK25" s="1247"/>
      <c r="AL25" s="1247"/>
      <c r="AM25" s="1247"/>
    </row>
    <row r="26" spans="1:70" s="42" customFormat="1" ht="14.25"/>
    <row r="27" spans="1:70" s="311" customFormat="1">
      <c r="A27" s="310"/>
      <c r="B27" s="308" t="s">
        <v>1475</v>
      </c>
    </row>
    <row r="28" spans="1:70" s="310" customFormat="1">
      <c r="B28" s="319"/>
    </row>
    <row r="29" spans="1:70" s="42" customFormat="1">
      <c r="R29" s="42" t="s">
        <v>3147</v>
      </c>
      <c r="Z29" s="302" t="s">
        <v>2409</v>
      </c>
      <c r="AA29" s="299"/>
      <c r="AB29" s="301"/>
      <c r="AC29" s="301"/>
      <c r="AD29" s="301"/>
      <c r="AE29" s="300"/>
      <c r="AF29" s="300"/>
      <c r="AG29" s="300"/>
      <c r="AH29" s="300" t="s">
        <v>1785</v>
      </c>
      <c r="AI29" s="1243"/>
      <c r="AJ29" s="1243"/>
      <c r="AK29" s="1247"/>
      <c r="AL29" s="1247"/>
      <c r="AM29" s="1247"/>
    </row>
    <row r="30" spans="1:70" s="42" customFormat="1" ht="14.25"/>
    <row r="31" spans="1:70" s="311" customFormat="1">
      <c r="A31" s="310"/>
      <c r="B31" s="308" t="s">
        <v>3148</v>
      </c>
    </row>
    <row r="32" spans="1:70" s="310" customFormat="1">
      <c r="B32" s="319"/>
    </row>
    <row r="33" spans="1:40" s="42" customFormat="1">
      <c r="R33" s="42" t="s">
        <v>3149</v>
      </c>
      <c r="Z33" s="302" t="s">
        <v>2409</v>
      </c>
      <c r="AA33" s="299"/>
      <c r="AB33" s="301"/>
      <c r="AC33" s="301"/>
      <c r="AD33" s="301"/>
      <c r="AE33" s="300"/>
      <c r="AF33" s="300"/>
      <c r="AG33" s="300"/>
      <c r="AH33" s="300" t="s">
        <v>1479</v>
      </c>
      <c r="AI33" s="978"/>
      <c r="AJ33" s="978"/>
      <c r="AK33" s="1247"/>
      <c r="AL33" s="1247"/>
      <c r="AM33" s="1247"/>
      <c r="AN33" s="42" t="s">
        <v>3150</v>
      </c>
    </row>
    <row r="34" spans="1:40" s="42" customFormat="1">
      <c r="R34" s="42" t="s">
        <v>3151</v>
      </c>
      <c r="Z34" s="302" t="s">
        <v>2409</v>
      </c>
      <c r="AA34" s="299"/>
      <c r="AB34" s="301"/>
      <c r="AC34" s="301"/>
      <c r="AD34" s="301"/>
      <c r="AE34" s="300"/>
      <c r="AF34" s="300"/>
      <c r="AG34" s="300"/>
      <c r="AH34" s="300" t="s">
        <v>1785</v>
      </c>
      <c r="AI34" s="1243"/>
      <c r="AJ34" s="1243"/>
      <c r="AK34" s="1247"/>
      <c r="AL34" s="1247"/>
      <c r="AM34" s="1247"/>
      <c r="AN34" s="42" t="s">
        <v>3152</v>
      </c>
    </row>
    <row r="35" spans="1:40" s="42" customFormat="1">
      <c r="R35" s="42" t="s">
        <v>3153</v>
      </c>
      <c r="Z35" s="302" t="s">
        <v>2409</v>
      </c>
      <c r="AA35" s="299"/>
      <c r="AB35" s="301"/>
      <c r="AC35" s="301"/>
      <c r="AD35" s="301"/>
      <c r="AE35" s="300"/>
      <c r="AF35" s="300"/>
      <c r="AG35" s="300"/>
      <c r="AH35" s="300" t="s">
        <v>1785</v>
      </c>
      <c r="AI35" s="1243"/>
      <c r="AJ35" s="1243"/>
      <c r="AK35" s="1247"/>
      <c r="AL35" s="1247"/>
      <c r="AM35" s="1247"/>
      <c r="AN35" s="42" t="s">
        <v>3154</v>
      </c>
    </row>
    <row r="36" spans="1:40" s="42" customFormat="1">
      <c r="R36" s="42" t="s">
        <v>3155</v>
      </c>
      <c r="Z36" s="302" t="s">
        <v>2409</v>
      </c>
      <c r="AA36" s="299"/>
      <c r="AB36" s="301"/>
      <c r="AC36" s="301"/>
      <c r="AD36" s="301"/>
      <c r="AE36" s="300"/>
      <c r="AF36" s="300"/>
      <c r="AG36" s="300"/>
      <c r="AH36" s="300" t="s">
        <v>1785</v>
      </c>
      <c r="AI36" s="1243"/>
      <c r="AJ36" s="1243"/>
      <c r="AK36" s="1247"/>
      <c r="AL36" s="1247"/>
      <c r="AM36" s="1247"/>
      <c r="AN36" s="42" t="s">
        <v>3156</v>
      </c>
    </row>
    <row r="37" spans="1:40" s="312" customFormat="1">
      <c r="Q37" s="313" t="s">
        <v>184</v>
      </c>
      <c r="R37" s="42" t="s">
        <v>3157</v>
      </c>
      <c r="S37" s="42"/>
      <c r="T37" s="42"/>
      <c r="U37" s="42"/>
      <c r="V37" s="42"/>
      <c r="W37" s="42"/>
      <c r="X37" s="42"/>
      <c r="Y37" s="42"/>
      <c r="Z37" s="302" t="s">
        <v>2409</v>
      </c>
      <c r="AA37" s="299"/>
      <c r="AB37" s="301"/>
      <c r="AC37" s="301"/>
      <c r="AD37" s="301"/>
      <c r="AE37" s="300"/>
      <c r="AF37" s="300"/>
      <c r="AG37" s="300"/>
      <c r="AH37" s="300" t="s">
        <v>1785</v>
      </c>
      <c r="AI37" s="1244">
        <f>AI33*AI34-(AI35+AI36)</f>
        <v>0</v>
      </c>
      <c r="AJ37" s="1244">
        <f>AJ33*AJ34-(AJ35+AJ36)</f>
        <v>0</v>
      </c>
      <c r="AK37" s="1247"/>
      <c r="AL37" s="1247"/>
      <c r="AM37" s="1247"/>
    </row>
    <row r="38" spans="1:40" s="42" customFormat="1" ht="14.25"/>
    <row r="39" spans="1:40" s="311" customFormat="1">
      <c r="A39" s="310"/>
      <c r="B39" s="308" t="s">
        <v>3158</v>
      </c>
    </row>
    <row r="40" spans="1:40" s="310" customFormat="1">
      <c r="B40" s="319"/>
    </row>
    <row r="41" spans="1:40" s="42" customFormat="1" ht="14.25">
      <c r="R41" s="42" t="s">
        <v>3159</v>
      </c>
      <c r="Z41" s="302"/>
      <c r="AA41" s="299"/>
      <c r="AB41" s="301"/>
      <c r="AC41" s="301"/>
      <c r="AD41" s="301"/>
      <c r="AE41" s="300"/>
      <c r="AF41" s="300"/>
      <c r="AG41" s="300"/>
      <c r="AH41" s="300" t="s">
        <v>3160</v>
      </c>
      <c r="AI41" s="1248">
        <f>'1.5 Universal Data'!D31</f>
        <v>283.30799999999999</v>
      </c>
    </row>
    <row r="42" spans="1:40" s="42" customFormat="1" ht="14.25">
      <c r="R42" s="42" t="s">
        <v>3161</v>
      </c>
      <c r="Z42" s="302"/>
      <c r="AA42" s="299"/>
      <c r="AB42" s="301"/>
      <c r="AC42" s="301"/>
      <c r="AD42" s="301"/>
      <c r="AE42" s="300"/>
      <c r="AF42" s="300"/>
      <c r="AG42" s="300"/>
      <c r="AH42" s="300" t="s">
        <v>3160</v>
      </c>
      <c r="AI42" s="1248">
        <f>'1.5 Universal Data'!D34</f>
        <v>307.32799999999997</v>
      </c>
    </row>
    <row r="43" spans="1:40" s="42" customFormat="1" ht="14.25"/>
    <row r="44" spans="1:40" s="311" customFormat="1">
      <c r="A44" s="310"/>
      <c r="B44" s="308" t="s">
        <v>3162</v>
      </c>
    </row>
    <row r="45" spans="1:40" s="310" customFormat="1">
      <c r="B45" s="319"/>
    </row>
    <row r="46" spans="1:40" s="42" customFormat="1">
      <c r="R46" s="312" t="s">
        <v>3163</v>
      </c>
      <c r="Z46" s="302" t="s">
        <v>2409</v>
      </c>
      <c r="AA46" s="299"/>
      <c r="AB46" s="301"/>
      <c r="AC46" s="301"/>
      <c r="AD46" s="301"/>
      <c r="AE46" s="300"/>
      <c r="AF46" s="300"/>
      <c r="AG46" s="300"/>
      <c r="AH46" s="300" t="s">
        <v>1336</v>
      </c>
      <c r="AI46" s="1244">
        <f>IFERROR((0.9*MIN(AI21,AI37)-AI29)*(AI41/AI42),"-")</f>
        <v>0</v>
      </c>
      <c r="AJ46" s="1244" t="str">
        <f>IFERROR((0.9*MIN(AJ21,AJ37)-AJ29)*(AJ41/AJ42),"-")</f>
        <v>-</v>
      </c>
      <c r="AK46" s="1247"/>
      <c r="AL46" s="1247"/>
      <c r="AM46" s="1247"/>
    </row>
    <row r="47" spans="1:40" s="42" customFormat="1" ht="14.25"/>
    <row r="48" spans="1:40" s="46" customFormat="1" ht="18.75">
      <c r="A48" s="47" t="s">
        <v>1566</v>
      </c>
    </row>
    <row r="49" spans="19:19" s="42" customFormat="1" ht="14.25">
      <c r="S49" s="309"/>
    </row>
    <row r="50" spans="19:19">
      <c r="S50" s="62"/>
    </row>
  </sheetData>
  <pageMargins left="0.7" right="0.7" top="0.75" bottom="0.75" header="0.3" footer="0.3"/>
  <pageSetup paperSize="9"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9BF65-C383-4869-95A9-6FF5A01C4CD0}">
  <sheetPr>
    <tabColor theme="4" tint="0.39997558519241921"/>
    <pageSetUpPr autoPageBreaks="0"/>
  </sheetPr>
  <dimension ref="A1:BR88"/>
  <sheetViews>
    <sheetView zoomScale="80" zoomScaleNormal="80" workbookViewId="0">
      <selection activeCell="A6" sqref="A6"/>
    </sheetView>
    <sheetView workbookViewId="1"/>
  </sheetViews>
  <sheetFormatPr defaultColWidth="0" defaultRowHeight="14.25"/>
  <cols>
    <col min="1" max="3" width="1.42578125" style="42" customWidth="1"/>
    <col min="4" max="4" width="1.85546875" style="42" customWidth="1"/>
    <col min="5" max="5" width="23.42578125" style="42" bestFit="1" customWidth="1"/>
    <col min="6" max="6" width="7.42578125" style="42" bestFit="1" customWidth="1"/>
    <col min="7" max="7" width="5.140625" style="42" bestFit="1" customWidth="1"/>
    <col min="8" max="8" width="5.140625" style="42" customWidth="1"/>
    <col min="9" max="16" width="1.140625" style="42" customWidth="1"/>
    <col min="17" max="17" width="14.85546875" style="42" bestFit="1" customWidth="1"/>
    <col min="18" max="18" width="14.140625" style="42" bestFit="1" customWidth="1"/>
    <col min="19" max="19" width="21" style="42" bestFit="1" customWidth="1"/>
    <col min="20" max="20" width="38.140625" style="42" bestFit="1" customWidth="1"/>
    <col min="21" max="21" width="28.85546875" style="42" bestFit="1" customWidth="1"/>
    <col min="22" max="22" width="10.85546875" style="42" bestFit="1" customWidth="1"/>
    <col min="23" max="25" width="0.42578125" style="42" customWidth="1"/>
    <col min="26" max="26" width="10.42578125" style="42" bestFit="1" customWidth="1"/>
    <col min="27" max="27" width="11.140625" style="42" bestFit="1" customWidth="1"/>
    <col min="28" max="33" width="2" style="42" customWidth="1"/>
    <col min="34" max="34" width="5.42578125" style="42" bestFit="1" customWidth="1"/>
    <col min="35" max="39" width="10.85546875" style="42" customWidth="1"/>
    <col min="40" max="45" width="1.42578125" style="42" customWidth="1"/>
    <col min="46" max="63" width="18.42578125" style="42" hidden="1" customWidth="1"/>
    <col min="64" max="16384" width="14" style="42" hidden="1"/>
  </cols>
  <sheetData>
    <row r="1" spans="1:70" s="279" customFormat="1" ht="23.25">
      <c r="A1" s="56" t="str">
        <f>'1.1 Cover'!A1</f>
        <v>Regulatory Reporting Pack</v>
      </c>
      <c r="B1" s="46"/>
    </row>
    <row r="2" spans="1:70" s="279" customFormat="1" ht="23.25">
      <c r="A2" s="56" t="str">
        <f>'1.1 Cover'!A2</f>
        <v>Price base - 2018/19</v>
      </c>
      <c r="B2" s="46"/>
    </row>
    <row r="3" spans="1:70" s="279" customFormat="1" ht="23.25">
      <c r="A3" s="56" t="str">
        <f>'1.1 Cover'!A3</f>
        <v>Regulatory Year: April 2024 - March 2025</v>
      </c>
      <c r="B3" s="46"/>
    </row>
    <row r="4" spans="1:70" s="279" customFormat="1" ht="23.25">
      <c r="A4" s="56" t="s">
        <v>3164</v>
      </c>
      <c r="B4" s="46"/>
    </row>
    <row r="5" spans="1:70" ht="15">
      <c r="AI5" s="1658"/>
      <c r="AJ5" s="1659"/>
      <c r="AK5" s="1662" t="s">
        <v>3191</v>
      </c>
      <c r="AL5" s="1659"/>
      <c r="AM5" s="1660"/>
    </row>
    <row r="6" spans="1:70" s="289" customFormat="1" ht="47.25">
      <c r="A6" s="283"/>
      <c r="B6" s="284"/>
      <c r="C6" s="284"/>
      <c r="D6" s="3"/>
      <c r="E6" s="3" t="s">
        <v>3109</v>
      </c>
      <c r="F6" s="3" t="s">
        <v>61</v>
      </c>
      <c r="G6" s="3" t="s">
        <v>245</v>
      </c>
      <c r="H6" s="3" t="s">
        <v>3130</v>
      </c>
      <c r="I6" s="3" t="s">
        <v>3131</v>
      </c>
      <c r="J6" s="3" t="s">
        <v>3132</v>
      </c>
      <c r="K6" s="3" t="s">
        <v>3133</v>
      </c>
      <c r="L6" s="3" t="s">
        <v>3134</v>
      </c>
      <c r="M6" s="3" t="s">
        <v>3135</v>
      </c>
      <c r="N6" s="3" t="s">
        <v>421</v>
      </c>
      <c r="O6" s="3" t="s">
        <v>3136</v>
      </c>
      <c r="P6" s="285" t="s">
        <v>3137</v>
      </c>
      <c r="Q6" s="287" t="s">
        <v>3110</v>
      </c>
      <c r="R6" s="285"/>
      <c r="S6" s="286" t="s">
        <v>3112</v>
      </c>
      <c r="T6" s="286" t="s">
        <v>3113</v>
      </c>
      <c r="U6" s="286" t="s">
        <v>3114</v>
      </c>
      <c r="V6" s="285" t="s">
        <v>3115</v>
      </c>
      <c r="W6" s="285"/>
      <c r="X6" s="285"/>
      <c r="Y6" s="285"/>
      <c r="Z6" s="285"/>
      <c r="AA6" s="287"/>
      <c r="AB6" s="288"/>
      <c r="AC6" s="288"/>
      <c r="AD6" s="288"/>
      <c r="AE6" s="288"/>
      <c r="AF6" s="288"/>
      <c r="AG6" s="288"/>
      <c r="AH6" s="285" t="s">
        <v>1578</v>
      </c>
      <c r="AI6" s="52">
        <v>2022</v>
      </c>
      <c r="AJ6" s="51">
        <v>2023</v>
      </c>
      <c r="AK6" s="51">
        <v>2024</v>
      </c>
      <c r="AL6" s="51">
        <v>2025</v>
      </c>
      <c r="AM6" s="50">
        <v>2026</v>
      </c>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row>
    <row r="8" spans="1:70" s="1" customFormat="1" ht="15">
      <c r="B8" s="308" t="s">
        <v>3165</v>
      </c>
    </row>
    <row r="10" spans="1:70" ht="15.75">
      <c r="A10" s="294"/>
      <c r="B10" s="295"/>
      <c r="C10" s="295"/>
      <c r="D10" s="296"/>
      <c r="E10" s="296" t="s">
        <v>3118</v>
      </c>
      <c r="F10" s="296"/>
      <c r="G10" s="296" t="s">
        <v>293</v>
      </c>
      <c r="H10" s="296"/>
      <c r="I10" s="296"/>
      <c r="J10" s="296"/>
      <c r="K10" s="296"/>
      <c r="L10" s="296"/>
      <c r="M10" s="296"/>
      <c r="N10" s="296"/>
      <c r="O10" s="296"/>
      <c r="P10" s="294"/>
      <c r="Q10" s="296" t="s">
        <v>186</v>
      </c>
      <c r="R10" s="294"/>
      <c r="S10" s="978"/>
      <c r="T10" s="978"/>
      <c r="U10" s="978"/>
      <c r="V10" s="283" t="s">
        <v>272</v>
      </c>
      <c r="W10" s="283"/>
      <c r="X10" s="283"/>
      <c r="Y10" s="283"/>
      <c r="Z10" s="283"/>
      <c r="AA10" s="297"/>
      <c r="AB10" s="294" t="s">
        <v>21</v>
      </c>
      <c r="AC10" s="294"/>
      <c r="AD10" s="294"/>
      <c r="AE10" s="294"/>
      <c r="AF10" s="294"/>
      <c r="AG10" s="294"/>
      <c r="AH10" s="294" t="s">
        <v>1581</v>
      </c>
      <c r="AI10" s="1243"/>
      <c r="AJ10" s="1243"/>
      <c r="AK10" s="1243"/>
      <c r="AL10" s="1243"/>
      <c r="AM10" s="1243"/>
      <c r="AN10" s="294"/>
      <c r="AO10" s="294"/>
      <c r="AP10" s="294"/>
      <c r="AQ10" s="294"/>
      <c r="AR10" s="294"/>
      <c r="AS10" s="298"/>
      <c r="AT10" s="298"/>
      <c r="AU10" s="298"/>
      <c r="AV10" s="298"/>
      <c r="AW10" s="298"/>
      <c r="AX10" s="298"/>
      <c r="AY10" s="294"/>
      <c r="AZ10" s="294"/>
      <c r="BA10" s="294"/>
      <c r="BB10" s="294"/>
      <c r="BC10" s="294"/>
      <c r="BD10" s="294"/>
      <c r="BE10" s="294"/>
      <c r="BF10" s="294"/>
      <c r="BG10" s="298"/>
      <c r="BH10" s="298"/>
      <c r="BI10" s="298"/>
      <c r="BJ10" s="298"/>
      <c r="BK10" s="298"/>
    </row>
    <row r="11" spans="1:70" ht="15.75">
      <c r="A11" s="294"/>
      <c r="B11" s="295"/>
      <c r="C11" s="295"/>
      <c r="D11" s="296"/>
      <c r="E11" s="296" t="s">
        <v>3118</v>
      </c>
      <c r="F11" s="296"/>
      <c r="G11" s="296" t="s">
        <v>293</v>
      </c>
      <c r="H11" s="296"/>
      <c r="I11" s="296"/>
      <c r="J11" s="296"/>
      <c r="K11" s="296"/>
      <c r="L11" s="296"/>
      <c r="M11" s="296"/>
      <c r="N11" s="296"/>
      <c r="O11" s="296"/>
      <c r="P11" s="294"/>
      <c r="Q11" s="296" t="s">
        <v>186</v>
      </c>
      <c r="R11" s="294"/>
      <c r="S11" s="978"/>
      <c r="T11" s="978"/>
      <c r="U11" s="978"/>
      <c r="V11" s="283" t="s">
        <v>272</v>
      </c>
      <c r="W11" s="283"/>
      <c r="X11" s="283"/>
      <c r="Y11" s="283"/>
      <c r="Z11" s="283"/>
      <c r="AA11" s="297"/>
      <c r="AB11" s="294" t="s">
        <v>21</v>
      </c>
      <c r="AC11" s="294"/>
      <c r="AD11" s="294"/>
      <c r="AE11" s="294"/>
      <c r="AF11" s="294"/>
      <c r="AG11" s="294"/>
      <c r="AH11" s="294" t="s">
        <v>1581</v>
      </c>
      <c r="AI11" s="1243"/>
      <c r="AJ11" s="1243"/>
      <c r="AK11" s="1243"/>
      <c r="AL11" s="1243"/>
      <c r="AM11" s="1243"/>
      <c r="AN11" s="294"/>
      <c r="AO11" s="294"/>
      <c r="AP11" s="294"/>
      <c r="AQ11" s="294"/>
      <c r="AR11" s="294"/>
      <c r="AS11" s="298"/>
      <c r="AT11" s="298"/>
      <c r="AU11" s="298"/>
      <c r="AV11" s="298"/>
      <c r="AW11" s="298"/>
      <c r="AX11" s="298"/>
      <c r="AY11" s="294"/>
      <c r="AZ11" s="294"/>
      <c r="BA11" s="294"/>
      <c r="BB11" s="294"/>
      <c r="BC11" s="294"/>
      <c r="BD11" s="294"/>
      <c r="BE11" s="294"/>
      <c r="BF11" s="294"/>
      <c r="BG11" s="298"/>
      <c r="BH11" s="298"/>
      <c r="BI11" s="298"/>
      <c r="BJ11" s="298"/>
      <c r="BK11" s="298"/>
    </row>
    <row r="12" spans="1:70" ht="15.75">
      <c r="A12" s="294"/>
      <c r="B12" s="295"/>
      <c r="C12" s="295"/>
      <c r="D12" s="296"/>
      <c r="E12" s="296" t="s">
        <v>3118</v>
      </c>
      <c r="F12" s="296"/>
      <c r="G12" s="296" t="s">
        <v>293</v>
      </c>
      <c r="H12" s="296"/>
      <c r="I12" s="296"/>
      <c r="J12" s="296"/>
      <c r="K12" s="296"/>
      <c r="L12" s="296"/>
      <c r="M12" s="296"/>
      <c r="N12" s="296"/>
      <c r="O12" s="296"/>
      <c r="P12" s="294"/>
      <c r="Q12" s="296" t="s">
        <v>186</v>
      </c>
      <c r="R12" s="294"/>
      <c r="S12" s="978"/>
      <c r="T12" s="978"/>
      <c r="U12" s="978"/>
      <c r="V12" s="283" t="s">
        <v>272</v>
      </c>
      <c r="W12" s="283"/>
      <c r="X12" s="283"/>
      <c r="Y12" s="283"/>
      <c r="Z12" s="283"/>
      <c r="AA12" s="297"/>
      <c r="AB12" s="294" t="s">
        <v>21</v>
      </c>
      <c r="AC12" s="294"/>
      <c r="AD12" s="294"/>
      <c r="AE12" s="294"/>
      <c r="AF12" s="294"/>
      <c r="AG12" s="294"/>
      <c r="AH12" s="294" t="s">
        <v>1581</v>
      </c>
      <c r="AI12" s="1243"/>
      <c r="AJ12" s="1243"/>
      <c r="AK12" s="1243"/>
      <c r="AL12" s="1243"/>
      <c r="AM12" s="1243"/>
      <c r="AN12" s="294"/>
      <c r="AO12" s="294"/>
      <c r="AP12" s="294"/>
      <c r="AQ12" s="294"/>
      <c r="AR12" s="294"/>
      <c r="AS12" s="298"/>
      <c r="AT12" s="298"/>
      <c r="AU12" s="298"/>
      <c r="AV12" s="298"/>
      <c r="AW12" s="298"/>
      <c r="AX12" s="298"/>
      <c r="AY12" s="294"/>
      <c r="AZ12" s="294"/>
      <c r="BA12" s="294"/>
      <c r="BB12" s="294"/>
      <c r="BC12" s="294"/>
      <c r="BD12" s="294"/>
      <c r="BE12" s="294"/>
      <c r="BF12" s="294"/>
      <c r="BG12" s="298"/>
      <c r="BH12" s="298"/>
      <c r="BI12" s="298"/>
      <c r="BJ12" s="298"/>
      <c r="BK12" s="298"/>
    </row>
    <row r="13" spans="1:70" ht="15.75">
      <c r="A13" s="294"/>
      <c r="B13" s="295"/>
      <c r="C13" s="295"/>
      <c r="D13" s="296"/>
      <c r="E13" s="296" t="s">
        <v>3118</v>
      </c>
      <c r="F13" s="296"/>
      <c r="G13" s="296" t="s">
        <v>293</v>
      </c>
      <c r="H13" s="296"/>
      <c r="I13" s="296"/>
      <c r="J13" s="296"/>
      <c r="K13" s="296"/>
      <c r="L13" s="296"/>
      <c r="M13" s="296"/>
      <c r="N13" s="296"/>
      <c r="O13" s="296"/>
      <c r="P13" s="294"/>
      <c r="Q13" s="296" t="s">
        <v>186</v>
      </c>
      <c r="R13" s="294"/>
      <c r="S13" s="978"/>
      <c r="T13" s="978"/>
      <c r="U13" s="978"/>
      <c r="V13" s="283" t="s">
        <v>272</v>
      </c>
      <c r="W13" s="283"/>
      <c r="X13" s="283"/>
      <c r="Y13" s="283"/>
      <c r="Z13" s="283"/>
      <c r="AA13" s="297"/>
      <c r="AB13" s="294" t="s">
        <v>21</v>
      </c>
      <c r="AC13" s="294"/>
      <c r="AD13" s="294"/>
      <c r="AE13" s="294"/>
      <c r="AF13" s="294"/>
      <c r="AG13" s="294"/>
      <c r="AH13" s="294" t="s">
        <v>1581</v>
      </c>
      <c r="AI13" s="1243"/>
      <c r="AJ13" s="1243"/>
      <c r="AK13" s="1243"/>
      <c r="AL13" s="1243"/>
      <c r="AM13" s="1243"/>
      <c r="AN13" s="294"/>
      <c r="AO13" s="294"/>
      <c r="AP13" s="294"/>
      <c r="AQ13" s="294"/>
      <c r="AR13" s="294"/>
      <c r="AS13" s="298"/>
      <c r="AT13" s="298"/>
      <c r="AU13" s="298"/>
      <c r="AV13" s="298"/>
      <c r="AW13" s="298"/>
      <c r="AX13" s="298"/>
      <c r="AY13" s="294"/>
      <c r="AZ13" s="294"/>
      <c r="BA13" s="294"/>
      <c r="BB13" s="294"/>
      <c r="BC13" s="294"/>
      <c r="BD13" s="294"/>
      <c r="BE13" s="294"/>
      <c r="BF13" s="294"/>
      <c r="BG13" s="298"/>
      <c r="BH13" s="298"/>
      <c r="BI13" s="298"/>
      <c r="BJ13" s="298"/>
      <c r="BK13" s="298"/>
    </row>
    <row r="14" spans="1:70" s="291" customFormat="1">
      <c r="B14" s="299"/>
      <c r="C14" s="299"/>
      <c r="D14" s="296"/>
      <c r="E14" s="296" t="s">
        <v>3118</v>
      </c>
      <c r="F14" s="300"/>
      <c r="G14" s="296" t="s">
        <v>293</v>
      </c>
      <c r="H14" s="300"/>
      <c r="I14" s="300"/>
      <c r="J14" s="300"/>
      <c r="K14" s="300"/>
      <c r="L14" s="300"/>
      <c r="M14" s="300"/>
      <c r="N14" s="300"/>
      <c r="O14" s="300"/>
      <c r="P14" s="294"/>
      <c r="Q14" s="296" t="s">
        <v>186</v>
      </c>
      <c r="R14" s="294"/>
      <c r="S14" s="978"/>
      <c r="T14" s="978"/>
      <c r="U14" s="978"/>
      <c r="V14" s="299" t="s">
        <v>272</v>
      </c>
      <c r="W14" s="299"/>
      <c r="X14" s="299"/>
      <c r="Y14" s="299"/>
      <c r="Z14" s="299"/>
      <c r="AA14" s="299"/>
      <c r="AB14" s="299" t="s">
        <v>21</v>
      </c>
      <c r="AC14" s="299"/>
      <c r="AD14" s="299"/>
      <c r="AE14" s="300"/>
      <c r="AF14" s="300"/>
      <c r="AG14" s="300"/>
      <c r="AH14" s="300" t="s">
        <v>1581</v>
      </c>
      <c r="AI14" s="1243"/>
      <c r="AJ14" s="1243"/>
      <c r="AK14" s="1243"/>
      <c r="AL14" s="1243"/>
      <c r="AM14" s="1243"/>
      <c r="AN14" s="300"/>
      <c r="AO14" s="300"/>
      <c r="AP14" s="300"/>
      <c r="AQ14" s="300"/>
      <c r="AR14" s="300"/>
      <c r="AS14" s="300"/>
      <c r="AT14" s="300"/>
      <c r="AU14" s="301"/>
      <c r="AV14" s="301"/>
      <c r="AW14" s="301"/>
      <c r="AY14" s="299"/>
      <c r="AZ14" s="301"/>
      <c r="BA14" s="300"/>
      <c r="BB14" s="300"/>
      <c r="BC14" s="300"/>
      <c r="BD14" s="300"/>
      <c r="BE14" s="300"/>
      <c r="BF14" s="300"/>
      <c r="BG14" s="300"/>
      <c r="BH14" s="300"/>
      <c r="BI14" s="301"/>
      <c r="BJ14" s="301"/>
      <c r="BK14" s="301"/>
      <c r="BL14" s="301"/>
      <c r="BM14" s="301"/>
      <c r="BN14" s="301"/>
      <c r="BO14" s="301"/>
      <c r="BP14" s="301"/>
      <c r="BQ14" s="301"/>
      <c r="BR14" s="300"/>
    </row>
    <row r="15" spans="1:70" s="291" customFormat="1">
      <c r="D15" s="296"/>
      <c r="E15" s="296" t="s">
        <v>3118</v>
      </c>
      <c r="F15" s="300"/>
      <c r="G15" s="296" t="s">
        <v>293</v>
      </c>
      <c r="H15" s="300"/>
      <c r="I15" s="300"/>
      <c r="J15" s="300"/>
      <c r="K15" s="300"/>
      <c r="L15" s="300"/>
      <c r="M15" s="300"/>
      <c r="N15" s="300"/>
      <c r="O15" s="300"/>
      <c r="P15" s="294"/>
      <c r="Q15" s="296" t="s">
        <v>186</v>
      </c>
      <c r="R15" s="294"/>
      <c r="S15" s="978"/>
      <c r="T15" s="978"/>
      <c r="U15" s="978"/>
      <c r="V15" s="302" t="s">
        <v>272</v>
      </c>
      <c r="W15" s="302"/>
      <c r="X15" s="302"/>
      <c r="Y15" s="302"/>
      <c r="Z15" s="302"/>
      <c r="AA15" s="299"/>
      <c r="AB15" s="301" t="s">
        <v>21</v>
      </c>
      <c r="AC15" s="301"/>
      <c r="AD15" s="301"/>
      <c r="AE15" s="300"/>
      <c r="AF15" s="300"/>
      <c r="AG15" s="300"/>
      <c r="AH15" s="300" t="s">
        <v>1581</v>
      </c>
      <c r="AI15" s="1243"/>
      <c r="AJ15" s="1243"/>
      <c r="AK15" s="1243"/>
      <c r="AL15" s="1243"/>
      <c r="AM15" s="1243"/>
      <c r="AN15" s="300"/>
      <c r="AO15" s="300"/>
      <c r="AP15" s="300"/>
      <c r="AQ15" s="300"/>
      <c r="AR15" s="300"/>
      <c r="AS15" s="300"/>
      <c r="AT15" s="300"/>
      <c r="AU15" s="301"/>
      <c r="AV15" s="301"/>
      <c r="AW15" s="301"/>
      <c r="AY15" s="299"/>
      <c r="AZ15" s="301"/>
      <c r="BA15" s="300"/>
      <c r="BB15" s="300"/>
      <c r="BC15" s="300"/>
      <c r="BD15" s="300"/>
      <c r="BE15" s="300"/>
      <c r="BF15" s="300"/>
      <c r="BG15" s="300"/>
      <c r="BH15" s="300"/>
      <c r="BI15" s="301"/>
      <c r="BJ15" s="301"/>
      <c r="BK15" s="301"/>
      <c r="BL15" s="301"/>
      <c r="BM15" s="301"/>
      <c r="BN15" s="301"/>
      <c r="BO15" s="301"/>
      <c r="BP15" s="301"/>
      <c r="BQ15" s="301"/>
      <c r="BR15" s="300"/>
    </row>
    <row r="16" spans="1:70" s="291" customFormat="1">
      <c r="D16" s="296"/>
      <c r="E16" s="296" t="s">
        <v>3118</v>
      </c>
      <c r="F16" s="300"/>
      <c r="G16" s="296" t="s">
        <v>293</v>
      </c>
      <c r="H16" s="300"/>
      <c r="I16" s="300"/>
      <c r="J16" s="300"/>
      <c r="K16" s="300"/>
      <c r="L16" s="300"/>
      <c r="M16" s="300"/>
      <c r="N16" s="300"/>
      <c r="O16" s="300"/>
      <c r="P16" s="294"/>
      <c r="Q16" s="296" t="s">
        <v>186</v>
      </c>
      <c r="R16" s="294"/>
      <c r="S16" s="978"/>
      <c r="T16" s="978"/>
      <c r="U16" s="978"/>
      <c r="V16" s="302" t="s">
        <v>272</v>
      </c>
      <c r="W16" s="302"/>
      <c r="X16" s="302"/>
      <c r="Y16" s="302"/>
      <c r="Z16" s="302"/>
      <c r="AA16" s="299"/>
      <c r="AB16" s="301" t="s">
        <v>21</v>
      </c>
      <c r="AC16" s="301"/>
      <c r="AD16" s="301"/>
      <c r="AE16" s="300"/>
      <c r="AF16" s="300"/>
      <c r="AG16" s="300"/>
      <c r="AH16" s="300" t="s">
        <v>1581</v>
      </c>
      <c r="AI16" s="1243"/>
      <c r="AJ16" s="1243"/>
      <c r="AK16" s="1243"/>
      <c r="AL16" s="1243"/>
      <c r="AM16" s="1243"/>
      <c r="AN16" s="300"/>
      <c r="AO16" s="300"/>
      <c r="AP16" s="300"/>
      <c r="AQ16" s="300"/>
      <c r="AR16" s="300"/>
      <c r="AS16" s="300"/>
      <c r="AT16" s="300"/>
      <c r="AU16" s="301"/>
      <c r="AV16" s="301"/>
      <c r="AW16" s="301"/>
      <c r="AY16" s="299"/>
      <c r="AZ16" s="301"/>
      <c r="BA16" s="300"/>
      <c r="BB16" s="300"/>
      <c r="BC16" s="300"/>
      <c r="BD16" s="300"/>
      <c r="BE16" s="300"/>
      <c r="BF16" s="300"/>
      <c r="BG16" s="300"/>
      <c r="BH16" s="300"/>
      <c r="BI16" s="301"/>
      <c r="BJ16" s="301"/>
      <c r="BK16" s="301"/>
      <c r="BL16" s="301"/>
      <c r="BM16" s="301"/>
      <c r="BN16" s="301"/>
      <c r="BO16" s="301"/>
      <c r="BP16" s="301"/>
      <c r="BQ16" s="301"/>
      <c r="BR16" s="300"/>
    </row>
    <row r="17" spans="1:70" s="291" customFormat="1">
      <c r="D17" s="296"/>
      <c r="E17" s="296" t="s">
        <v>3118</v>
      </c>
      <c r="F17" s="300"/>
      <c r="G17" s="296" t="s">
        <v>293</v>
      </c>
      <c r="H17" s="300"/>
      <c r="I17" s="300"/>
      <c r="J17" s="300"/>
      <c r="K17" s="300"/>
      <c r="L17" s="300"/>
      <c r="M17" s="300"/>
      <c r="N17" s="300"/>
      <c r="O17" s="300"/>
      <c r="P17" s="294"/>
      <c r="Q17" s="296" t="s">
        <v>186</v>
      </c>
      <c r="R17" s="294"/>
      <c r="S17" s="978"/>
      <c r="T17" s="978"/>
      <c r="U17" s="978"/>
      <c r="V17" s="302" t="s">
        <v>272</v>
      </c>
      <c r="W17" s="302"/>
      <c r="X17" s="302"/>
      <c r="Y17" s="302"/>
      <c r="Z17" s="302"/>
      <c r="AA17" s="299"/>
      <c r="AB17" s="301"/>
      <c r="AC17" s="301"/>
      <c r="AD17" s="301"/>
      <c r="AE17" s="300"/>
      <c r="AF17" s="300"/>
      <c r="AG17" s="300"/>
      <c r="AH17" s="300" t="s">
        <v>1581</v>
      </c>
      <c r="AI17" s="1243"/>
      <c r="AJ17" s="1243"/>
      <c r="AK17" s="1243"/>
      <c r="AL17" s="1243"/>
      <c r="AM17" s="1243"/>
      <c r="AN17" s="300"/>
      <c r="AO17" s="300"/>
      <c r="AP17" s="300"/>
      <c r="AQ17" s="300"/>
      <c r="AR17" s="300"/>
      <c r="AS17" s="300"/>
      <c r="AT17" s="300"/>
      <c r="AU17" s="301"/>
      <c r="AV17" s="301"/>
      <c r="AW17" s="301"/>
      <c r="AY17" s="299"/>
      <c r="AZ17" s="301"/>
      <c r="BA17" s="300"/>
      <c r="BB17" s="300"/>
      <c r="BC17" s="300"/>
      <c r="BD17" s="300"/>
      <c r="BE17" s="300"/>
      <c r="BF17" s="300"/>
      <c r="BG17" s="300"/>
      <c r="BH17" s="300"/>
      <c r="BI17" s="301"/>
      <c r="BJ17" s="301"/>
      <c r="BK17" s="301"/>
      <c r="BL17" s="301"/>
      <c r="BM17" s="301"/>
      <c r="BN17" s="301"/>
      <c r="BO17" s="301"/>
      <c r="BP17" s="301"/>
      <c r="BQ17" s="301"/>
      <c r="BR17" s="300"/>
    </row>
    <row r="18" spans="1:70" s="291" customFormat="1">
      <c r="D18" s="296"/>
      <c r="E18" s="296" t="s">
        <v>3118</v>
      </c>
      <c r="F18" s="300"/>
      <c r="G18" s="296" t="s">
        <v>293</v>
      </c>
      <c r="H18" s="300"/>
      <c r="I18" s="300"/>
      <c r="J18" s="300"/>
      <c r="K18" s="300"/>
      <c r="L18" s="300"/>
      <c r="M18" s="300"/>
      <c r="N18" s="300"/>
      <c r="O18" s="300"/>
      <c r="P18" s="294"/>
      <c r="Q18" s="296" t="s">
        <v>186</v>
      </c>
      <c r="R18" s="294"/>
      <c r="S18" s="978"/>
      <c r="T18" s="978"/>
      <c r="U18" s="978"/>
      <c r="V18" s="302" t="s">
        <v>272</v>
      </c>
      <c r="W18" s="302"/>
      <c r="X18" s="302"/>
      <c r="Y18" s="302"/>
      <c r="Z18" s="302"/>
      <c r="AA18" s="299"/>
      <c r="AB18" s="301"/>
      <c r="AC18" s="301"/>
      <c r="AD18" s="301"/>
      <c r="AE18" s="300"/>
      <c r="AF18" s="300"/>
      <c r="AG18" s="300"/>
      <c r="AH18" s="300" t="s">
        <v>1581</v>
      </c>
      <c r="AI18" s="1243"/>
      <c r="AJ18" s="1243"/>
      <c r="AK18" s="1243"/>
      <c r="AL18" s="1243"/>
      <c r="AM18" s="1243"/>
      <c r="AN18" s="300"/>
      <c r="AO18" s="300"/>
      <c r="AP18" s="300"/>
      <c r="AQ18" s="300"/>
      <c r="AR18" s="300"/>
      <c r="AS18" s="300"/>
      <c r="AT18" s="300"/>
      <c r="AU18" s="301"/>
      <c r="AV18" s="301"/>
      <c r="AW18" s="301"/>
      <c r="AY18" s="299"/>
      <c r="AZ18" s="301"/>
      <c r="BA18" s="300"/>
      <c r="BB18" s="300"/>
      <c r="BC18" s="300"/>
      <c r="BD18" s="300"/>
      <c r="BE18" s="300"/>
      <c r="BF18" s="300"/>
      <c r="BG18" s="300"/>
      <c r="BH18" s="300"/>
      <c r="BI18" s="301"/>
      <c r="BJ18" s="301"/>
      <c r="BK18" s="301"/>
      <c r="BL18" s="301"/>
      <c r="BM18" s="301"/>
      <c r="BN18" s="301"/>
      <c r="BO18" s="301"/>
      <c r="BP18" s="301"/>
      <c r="BQ18" s="301"/>
      <c r="BR18" s="300"/>
    </row>
    <row r="19" spans="1:70" s="291" customFormat="1">
      <c r="D19" s="296"/>
      <c r="E19" s="296" t="s">
        <v>3118</v>
      </c>
      <c r="F19" s="300"/>
      <c r="G19" s="296" t="s">
        <v>293</v>
      </c>
      <c r="H19" s="300"/>
      <c r="I19" s="300"/>
      <c r="J19" s="300"/>
      <c r="K19" s="300"/>
      <c r="L19" s="300"/>
      <c r="M19" s="300"/>
      <c r="N19" s="300"/>
      <c r="O19" s="300"/>
      <c r="P19" s="294"/>
      <c r="Q19" s="296" t="s">
        <v>186</v>
      </c>
      <c r="R19" s="294"/>
      <c r="S19" s="978"/>
      <c r="T19" s="978"/>
      <c r="U19" s="978"/>
      <c r="V19" s="302" t="s">
        <v>272</v>
      </c>
      <c r="W19" s="302"/>
      <c r="X19" s="302"/>
      <c r="Y19" s="302"/>
      <c r="Z19" s="302"/>
      <c r="AA19" s="299"/>
      <c r="AB19" s="301"/>
      <c r="AC19" s="301"/>
      <c r="AD19" s="301"/>
      <c r="AE19" s="300"/>
      <c r="AF19" s="300"/>
      <c r="AG19" s="300"/>
      <c r="AH19" s="300" t="s">
        <v>1581</v>
      </c>
      <c r="AI19" s="1243"/>
      <c r="AJ19" s="1243"/>
      <c r="AK19" s="1243"/>
      <c r="AL19" s="1243"/>
      <c r="AM19" s="1243"/>
      <c r="AN19" s="300"/>
      <c r="AO19" s="300"/>
      <c r="AP19" s="300"/>
      <c r="AQ19" s="300"/>
      <c r="AR19" s="300"/>
      <c r="AS19" s="300"/>
      <c r="AT19" s="300"/>
      <c r="AU19" s="301"/>
      <c r="AV19" s="301"/>
      <c r="AW19" s="301"/>
      <c r="AY19" s="299"/>
      <c r="AZ19" s="301"/>
      <c r="BA19" s="300"/>
      <c r="BB19" s="300"/>
      <c r="BC19" s="300"/>
      <c r="BD19" s="300"/>
      <c r="BE19" s="300"/>
      <c r="BF19" s="300"/>
      <c r="BG19" s="300"/>
      <c r="BH19" s="300"/>
      <c r="BI19" s="301"/>
      <c r="BJ19" s="301"/>
      <c r="BK19" s="301"/>
      <c r="BL19" s="301"/>
      <c r="BM19" s="301"/>
      <c r="BN19" s="301"/>
      <c r="BO19" s="301"/>
      <c r="BP19" s="301"/>
      <c r="BQ19" s="301"/>
      <c r="BR19" s="300"/>
    </row>
    <row r="20" spans="1:70" s="291" customFormat="1">
      <c r="P20" s="294"/>
      <c r="Q20" s="297"/>
      <c r="R20" s="294"/>
      <c r="S20" s="294"/>
      <c r="T20" s="294"/>
      <c r="U20" s="294"/>
      <c r="V20" s="303"/>
      <c r="W20" s="303"/>
      <c r="X20" s="303"/>
      <c r="Y20" s="303"/>
      <c r="Z20" s="303"/>
      <c r="AA20" s="299"/>
      <c r="AB20" s="301"/>
      <c r="AC20" s="301"/>
      <c r="AD20" s="301"/>
      <c r="AE20" s="300"/>
      <c r="AF20" s="300"/>
      <c r="AG20" s="300"/>
      <c r="AH20" s="300"/>
      <c r="AK20" s="299"/>
      <c r="AL20" s="301"/>
      <c r="AM20" s="300"/>
      <c r="AN20" s="300"/>
      <c r="AO20" s="300"/>
      <c r="AP20" s="300"/>
      <c r="AQ20" s="300"/>
      <c r="AR20" s="300"/>
      <c r="AS20" s="300"/>
      <c r="AT20" s="300"/>
      <c r="AU20" s="301"/>
      <c r="AV20" s="301"/>
      <c r="AW20" s="301"/>
      <c r="AY20" s="299"/>
      <c r="AZ20" s="301"/>
      <c r="BA20" s="300"/>
      <c r="BB20" s="300"/>
      <c r="BC20" s="300"/>
      <c r="BD20" s="300"/>
      <c r="BE20" s="300"/>
      <c r="BF20" s="300"/>
      <c r="BG20" s="300"/>
      <c r="BH20" s="300"/>
      <c r="BI20" s="301"/>
      <c r="BJ20" s="301"/>
      <c r="BK20" s="301"/>
      <c r="BL20" s="301"/>
      <c r="BM20" s="301"/>
      <c r="BN20" s="301"/>
      <c r="BO20" s="301"/>
      <c r="BP20" s="301"/>
      <c r="BQ20" s="301"/>
      <c r="BR20" s="300"/>
    </row>
    <row r="21" spans="1:70" s="1" customFormat="1" ht="15">
      <c r="B21" s="308" t="s">
        <v>3166</v>
      </c>
    </row>
    <row r="23" spans="1:70" ht="15.75">
      <c r="A23" s="294"/>
      <c r="B23" s="295"/>
      <c r="C23" s="295"/>
      <c r="D23" s="296"/>
      <c r="E23" s="296" t="s">
        <v>3118</v>
      </c>
      <c r="F23" s="296"/>
      <c r="G23" s="296" t="s">
        <v>293</v>
      </c>
      <c r="H23" s="296"/>
      <c r="I23" s="296"/>
      <c r="J23" s="296"/>
      <c r="K23" s="296"/>
      <c r="L23" s="296"/>
      <c r="M23" s="296"/>
      <c r="N23" s="296"/>
      <c r="O23" s="296"/>
      <c r="P23" s="294"/>
      <c r="Q23" s="296" t="s">
        <v>186</v>
      </c>
      <c r="R23" s="294"/>
      <c r="S23" s="978"/>
      <c r="T23" s="978"/>
      <c r="U23" s="978"/>
      <c r="V23" s="283" t="s">
        <v>272</v>
      </c>
      <c r="W23" s="283"/>
      <c r="X23" s="283"/>
      <c r="Y23" s="283"/>
      <c r="Z23" s="283"/>
      <c r="AA23" s="297"/>
      <c r="AB23" s="294" t="s">
        <v>21</v>
      </c>
      <c r="AC23" s="294"/>
      <c r="AD23" s="294"/>
      <c r="AE23" s="294"/>
      <c r="AF23" s="294"/>
      <c r="AG23" s="294"/>
      <c r="AH23" s="294" t="s">
        <v>1581</v>
      </c>
      <c r="AI23" s="1243"/>
      <c r="AJ23" s="1243"/>
      <c r="AK23" s="1243"/>
      <c r="AL23" s="1243"/>
      <c r="AM23" s="1243"/>
      <c r="AN23" s="294"/>
      <c r="AO23" s="294"/>
      <c r="AP23" s="294"/>
      <c r="AQ23" s="294"/>
      <c r="AR23" s="294"/>
      <c r="AS23" s="298"/>
      <c r="AT23" s="298"/>
      <c r="AU23" s="298"/>
      <c r="AV23" s="298"/>
      <c r="AW23" s="298"/>
      <c r="AX23" s="298"/>
      <c r="AY23" s="294"/>
      <c r="AZ23" s="294"/>
      <c r="BA23" s="294"/>
      <c r="BB23" s="294"/>
      <c r="BC23" s="294"/>
      <c r="BD23" s="294"/>
      <c r="BE23" s="294"/>
      <c r="BF23" s="294"/>
      <c r="BG23" s="298"/>
      <c r="BH23" s="298"/>
      <c r="BI23" s="298"/>
      <c r="BJ23" s="298"/>
      <c r="BK23" s="298"/>
    </row>
    <row r="24" spans="1:70" ht="15.75">
      <c r="A24" s="294"/>
      <c r="B24" s="295"/>
      <c r="C24" s="295"/>
      <c r="D24" s="296"/>
      <c r="E24" s="296" t="s">
        <v>3118</v>
      </c>
      <c r="F24" s="296"/>
      <c r="G24" s="296" t="s">
        <v>293</v>
      </c>
      <c r="H24" s="296"/>
      <c r="I24" s="296"/>
      <c r="J24" s="296"/>
      <c r="K24" s="296"/>
      <c r="L24" s="296"/>
      <c r="M24" s="296"/>
      <c r="N24" s="296"/>
      <c r="O24" s="296"/>
      <c r="P24" s="294"/>
      <c r="Q24" s="296" t="s">
        <v>186</v>
      </c>
      <c r="R24" s="294"/>
      <c r="S24" s="978"/>
      <c r="T24" s="978"/>
      <c r="U24" s="978"/>
      <c r="V24" s="283" t="s">
        <v>272</v>
      </c>
      <c r="W24" s="283"/>
      <c r="X24" s="283"/>
      <c r="Y24" s="283"/>
      <c r="Z24" s="283"/>
      <c r="AA24" s="297"/>
      <c r="AB24" s="294" t="s">
        <v>21</v>
      </c>
      <c r="AC24" s="294"/>
      <c r="AD24" s="294"/>
      <c r="AE24" s="294"/>
      <c r="AF24" s="294"/>
      <c r="AG24" s="294"/>
      <c r="AH24" s="294" t="s">
        <v>1581</v>
      </c>
      <c r="AI24" s="1243"/>
      <c r="AJ24" s="1243"/>
      <c r="AK24" s="1243"/>
      <c r="AL24" s="1243"/>
      <c r="AM24" s="1243"/>
      <c r="AN24" s="294"/>
      <c r="AO24" s="294"/>
      <c r="AP24" s="294"/>
      <c r="AQ24" s="294"/>
      <c r="AR24" s="294"/>
      <c r="AS24" s="298"/>
      <c r="AT24" s="298"/>
      <c r="AU24" s="298"/>
      <c r="AV24" s="298"/>
      <c r="AW24" s="298"/>
      <c r="AX24" s="298"/>
      <c r="AY24" s="294"/>
      <c r="AZ24" s="294"/>
      <c r="BA24" s="294"/>
      <c r="BB24" s="294"/>
      <c r="BC24" s="294"/>
      <c r="BD24" s="294"/>
      <c r="BE24" s="294"/>
      <c r="BF24" s="294"/>
      <c r="BG24" s="298"/>
      <c r="BH24" s="298"/>
      <c r="BI24" s="298"/>
      <c r="BJ24" s="298"/>
      <c r="BK24" s="298"/>
    </row>
    <row r="25" spans="1:70" ht="15.75">
      <c r="A25" s="294"/>
      <c r="B25" s="295"/>
      <c r="C25" s="295"/>
      <c r="D25" s="296"/>
      <c r="E25" s="296" t="s">
        <v>3118</v>
      </c>
      <c r="F25" s="296"/>
      <c r="G25" s="296" t="s">
        <v>293</v>
      </c>
      <c r="H25" s="296"/>
      <c r="I25" s="296"/>
      <c r="J25" s="296"/>
      <c r="K25" s="296"/>
      <c r="L25" s="296"/>
      <c r="M25" s="296"/>
      <c r="N25" s="296"/>
      <c r="O25" s="296"/>
      <c r="P25" s="294"/>
      <c r="Q25" s="296" t="s">
        <v>186</v>
      </c>
      <c r="R25" s="294"/>
      <c r="S25" s="978"/>
      <c r="T25" s="978"/>
      <c r="U25" s="978"/>
      <c r="V25" s="283" t="s">
        <v>272</v>
      </c>
      <c r="W25" s="283"/>
      <c r="X25" s="283"/>
      <c r="Y25" s="283"/>
      <c r="Z25" s="283"/>
      <c r="AA25" s="297"/>
      <c r="AB25" s="294" t="s">
        <v>21</v>
      </c>
      <c r="AC25" s="294"/>
      <c r="AD25" s="294"/>
      <c r="AE25" s="294"/>
      <c r="AF25" s="294"/>
      <c r="AG25" s="294"/>
      <c r="AH25" s="294" t="s">
        <v>1581</v>
      </c>
      <c r="AI25" s="1243"/>
      <c r="AJ25" s="1243"/>
      <c r="AK25" s="1243"/>
      <c r="AL25" s="1243"/>
      <c r="AM25" s="1243"/>
      <c r="AN25" s="294"/>
      <c r="AO25" s="294"/>
      <c r="AP25" s="294"/>
      <c r="AQ25" s="294"/>
      <c r="AR25" s="294"/>
      <c r="AS25" s="298"/>
      <c r="AT25" s="298"/>
      <c r="AU25" s="298"/>
      <c r="AV25" s="298"/>
      <c r="AW25" s="298"/>
      <c r="AX25" s="298"/>
      <c r="AY25" s="294"/>
      <c r="AZ25" s="294"/>
      <c r="BA25" s="294"/>
      <c r="BB25" s="294"/>
      <c r="BC25" s="294"/>
      <c r="BD25" s="294"/>
      <c r="BE25" s="294"/>
      <c r="BF25" s="294"/>
      <c r="BG25" s="298"/>
      <c r="BH25" s="298"/>
      <c r="BI25" s="298"/>
      <c r="BJ25" s="298"/>
      <c r="BK25" s="298"/>
    </row>
    <row r="26" spans="1:70" ht="15.75">
      <c r="A26" s="294"/>
      <c r="B26" s="295"/>
      <c r="C26" s="295"/>
      <c r="D26" s="296"/>
      <c r="E26" s="296" t="s">
        <v>3118</v>
      </c>
      <c r="F26" s="296"/>
      <c r="G26" s="296" t="s">
        <v>293</v>
      </c>
      <c r="H26" s="296"/>
      <c r="I26" s="296"/>
      <c r="J26" s="296"/>
      <c r="K26" s="296"/>
      <c r="L26" s="296"/>
      <c r="M26" s="296"/>
      <c r="N26" s="296"/>
      <c r="O26" s="296"/>
      <c r="P26" s="294"/>
      <c r="Q26" s="296" t="s">
        <v>186</v>
      </c>
      <c r="R26" s="294"/>
      <c r="S26" s="978"/>
      <c r="T26" s="978"/>
      <c r="U26" s="978"/>
      <c r="V26" s="283" t="s">
        <v>272</v>
      </c>
      <c r="W26" s="283"/>
      <c r="X26" s="283"/>
      <c r="Y26" s="283"/>
      <c r="Z26" s="283"/>
      <c r="AA26" s="297"/>
      <c r="AB26" s="294" t="s">
        <v>21</v>
      </c>
      <c r="AC26" s="294"/>
      <c r="AD26" s="294"/>
      <c r="AE26" s="294"/>
      <c r="AF26" s="294"/>
      <c r="AG26" s="294"/>
      <c r="AH26" s="294" t="s">
        <v>1581</v>
      </c>
      <c r="AI26" s="1243"/>
      <c r="AJ26" s="1243"/>
      <c r="AK26" s="1243"/>
      <c r="AL26" s="1243"/>
      <c r="AM26" s="1243"/>
      <c r="AN26" s="294"/>
      <c r="AO26" s="294"/>
      <c r="AP26" s="294"/>
      <c r="AQ26" s="294"/>
      <c r="AR26" s="294"/>
      <c r="AS26" s="298"/>
      <c r="AT26" s="298"/>
      <c r="AU26" s="298"/>
      <c r="AV26" s="298"/>
      <c r="AW26" s="298"/>
      <c r="AX26" s="298"/>
      <c r="AY26" s="294"/>
      <c r="AZ26" s="294"/>
      <c r="BA26" s="294"/>
      <c r="BB26" s="294"/>
      <c r="BC26" s="294"/>
      <c r="BD26" s="294"/>
      <c r="BE26" s="294"/>
      <c r="BF26" s="294"/>
      <c r="BG26" s="298"/>
      <c r="BH26" s="298"/>
      <c r="BI26" s="298"/>
      <c r="BJ26" s="298"/>
      <c r="BK26" s="298"/>
    </row>
    <row r="27" spans="1:70" s="291" customFormat="1">
      <c r="B27" s="299"/>
      <c r="C27" s="299"/>
      <c r="D27" s="296"/>
      <c r="E27" s="296" t="s">
        <v>3118</v>
      </c>
      <c r="F27" s="296"/>
      <c r="G27" s="296" t="s">
        <v>293</v>
      </c>
      <c r="H27" s="296"/>
      <c r="I27" s="300"/>
      <c r="J27" s="300"/>
      <c r="K27" s="300"/>
      <c r="L27" s="300"/>
      <c r="M27" s="300"/>
      <c r="N27" s="300"/>
      <c r="O27" s="300"/>
      <c r="P27" s="294"/>
      <c r="Q27" s="296" t="s">
        <v>186</v>
      </c>
      <c r="R27" s="294"/>
      <c r="S27" s="978"/>
      <c r="T27" s="978"/>
      <c r="U27" s="978"/>
      <c r="V27" s="299" t="s">
        <v>272</v>
      </c>
      <c r="W27" s="299"/>
      <c r="X27" s="299"/>
      <c r="Y27" s="299"/>
      <c r="Z27" s="299"/>
      <c r="AA27" s="299"/>
      <c r="AB27" s="299" t="s">
        <v>21</v>
      </c>
      <c r="AC27" s="299"/>
      <c r="AD27" s="299"/>
      <c r="AE27" s="300"/>
      <c r="AF27" s="300"/>
      <c r="AG27" s="300"/>
      <c r="AH27" s="300" t="s">
        <v>1581</v>
      </c>
      <c r="AI27" s="1243"/>
      <c r="AJ27" s="1243"/>
      <c r="AK27" s="1243"/>
      <c r="AL27" s="1243"/>
      <c r="AM27" s="1243"/>
      <c r="AN27" s="300"/>
      <c r="AO27" s="300"/>
      <c r="AP27" s="300"/>
      <c r="AQ27" s="300"/>
      <c r="AR27" s="300"/>
      <c r="AS27" s="300"/>
      <c r="AT27" s="300"/>
      <c r="AU27" s="301"/>
      <c r="AV27" s="301"/>
      <c r="AW27" s="301"/>
      <c r="AY27" s="299"/>
      <c r="AZ27" s="301"/>
      <c r="BA27" s="300"/>
      <c r="BB27" s="300"/>
      <c r="BC27" s="300"/>
      <c r="BD27" s="300"/>
      <c r="BE27" s="300"/>
      <c r="BF27" s="300"/>
      <c r="BG27" s="300"/>
      <c r="BH27" s="300"/>
      <c r="BI27" s="301"/>
      <c r="BJ27" s="301"/>
      <c r="BK27" s="301"/>
      <c r="BL27" s="301"/>
      <c r="BM27" s="301"/>
      <c r="BN27" s="301"/>
      <c r="BO27" s="301"/>
      <c r="BP27" s="301"/>
      <c r="BQ27" s="301"/>
      <c r="BR27" s="300"/>
    </row>
    <row r="28" spans="1:70" s="291" customFormat="1">
      <c r="D28" s="296"/>
      <c r="E28" s="296" t="s">
        <v>3118</v>
      </c>
      <c r="F28" s="296"/>
      <c r="G28" s="296" t="s">
        <v>293</v>
      </c>
      <c r="H28" s="296"/>
      <c r="I28" s="300"/>
      <c r="J28" s="300"/>
      <c r="K28" s="300"/>
      <c r="L28" s="300"/>
      <c r="M28" s="300"/>
      <c r="N28" s="300"/>
      <c r="O28" s="300"/>
      <c r="P28" s="294"/>
      <c r="Q28" s="296" t="s">
        <v>186</v>
      </c>
      <c r="R28" s="294"/>
      <c r="S28" s="978"/>
      <c r="T28" s="978"/>
      <c r="U28" s="978"/>
      <c r="V28" s="302" t="s">
        <v>272</v>
      </c>
      <c r="W28" s="302"/>
      <c r="X28" s="302"/>
      <c r="Y28" s="302"/>
      <c r="Z28" s="302"/>
      <c r="AA28" s="299"/>
      <c r="AB28" s="301" t="s">
        <v>21</v>
      </c>
      <c r="AC28" s="301"/>
      <c r="AD28" s="301"/>
      <c r="AE28" s="300"/>
      <c r="AF28" s="300"/>
      <c r="AG28" s="300"/>
      <c r="AH28" s="300" t="s">
        <v>1581</v>
      </c>
      <c r="AI28" s="1243"/>
      <c r="AJ28" s="1243"/>
      <c r="AK28" s="1243"/>
      <c r="AL28" s="1243"/>
      <c r="AM28" s="1243"/>
      <c r="AN28" s="300"/>
      <c r="AO28" s="300"/>
      <c r="AP28" s="300"/>
      <c r="AQ28" s="300"/>
      <c r="AR28" s="300"/>
      <c r="AS28" s="300"/>
      <c r="AT28" s="300"/>
      <c r="AU28" s="301"/>
      <c r="AV28" s="301"/>
      <c r="AW28" s="301"/>
      <c r="AY28" s="299"/>
      <c r="AZ28" s="301"/>
      <c r="BA28" s="300"/>
      <c r="BB28" s="300"/>
      <c r="BC28" s="300"/>
      <c r="BD28" s="300"/>
      <c r="BE28" s="300"/>
      <c r="BF28" s="300"/>
      <c r="BG28" s="300"/>
      <c r="BH28" s="300"/>
      <c r="BI28" s="301"/>
      <c r="BJ28" s="301"/>
      <c r="BK28" s="301"/>
      <c r="BL28" s="301"/>
      <c r="BM28" s="301"/>
      <c r="BN28" s="301"/>
      <c r="BO28" s="301"/>
      <c r="BP28" s="301"/>
      <c r="BQ28" s="301"/>
      <c r="BR28" s="300"/>
    </row>
    <row r="29" spans="1:70" s="291" customFormat="1">
      <c r="D29" s="296"/>
      <c r="E29" s="296" t="s">
        <v>3118</v>
      </c>
      <c r="F29" s="296"/>
      <c r="G29" s="296" t="s">
        <v>293</v>
      </c>
      <c r="H29" s="296"/>
      <c r="I29" s="300"/>
      <c r="J29" s="300"/>
      <c r="K29" s="300"/>
      <c r="L29" s="300"/>
      <c r="M29" s="300"/>
      <c r="N29" s="300"/>
      <c r="O29" s="300"/>
      <c r="P29" s="294"/>
      <c r="Q29" s="296" t="s">
        <v>186</v>
      </c>
      <c r="R29" s="294"/>
      <c r="S29" s="978"/>
      <c r="T29" s="978"/>
      <c r="U29" s="978"/>
      <c r="V29" s="302" t="s">
        <v>272</v>
      </c>
      <c r="W29" s="302"/>
      <c r="X29" s="302"/>
      <c r="Y29" s="302"/>
      <c r="Z29" s="302"/>
      <c r="AA29" s="299"/>
      <c r="AB29" s="301" t="s">
        <v>21</v>
      </c>
      <c r="AC29" s="301"/>
      <c r="AD29" s="301"/>
      <c r="AE29" s="300"/>
      <c r="AF29" s="300"/>
      <c r="AG29" s="300"/>
      <c r="AH29" s="300" t="s">
        <v>1581</v>
      </c>
      <c r="AI29" s="1243"/>
      <c r="AJ29" s="1243"/>
      <c r="AK29" s="1243"/>
      <c r="AL29" s="1243"/>
      <c r="AM29" s="1243"/>
      <c r="AN29" s="300"/>
      <c r="AO29" s="300"/>
      <c r="AP29" s="300"/>
      <c r="AQ29" s="300"/>
      <c r="AR29" s="300"/>
      <c r="AS29" s="300"/>
      <c r="AT29" s="300"/>
      <c r="AU29" s="301"/>
      <c r="AV29" s="301"/>
      <c r="AW29" s="301"/>
      <c r="AY29" s="299"/>
      <c r="AZ29" s="301"/>
      <c r="BA29" s="300"/>
      <c r="BB29" s="300"/>
      <c r="BC29" s="300"/>
      <c r="BD29" s="300"/>
      <c r="BE29" s="300"/>
      <c r="BF29" s="300"/>
      <c r="BG29" s="300"/>
      <c r="BH29" s="300"/>
      <c r="BI29" s="301"/>
      <c r="BJ29" s="301"/>
      <c r="BK29" s="301"/>
      <c r="BL29" s="301"/>
      <c r="BM29" s="301"/>
      <c r="BN29" s="301"/>
      <c r="BO29" s="301"/>
      <c r="BP29" s="301"/>
      <c r="BQ29" s="301"/>
      <c r="BR29" s="300"/>
    </row>
    <row r="30" spans="1:70" s="291" customFormat="1">
      <c r="D30" s="296"/>
      <c r="E30" s="296" t="s">
        <v>3118</v>
      </c>
      <c r="F30" s="296"/>
      <c r="G30" s="296" t="s">
        <v>293</v>
      </c>
      <c r="H30" s="296"/>
      <c r="I30" s="300"/>
      <c r="J30" s="300"/>
      <c r="K30" s="300"/>
      <c r="L30" s="300"/>
      <c r="M30" s="300"/>
      <c r="N30" s="300"/>
      <c r="O30" s="300"/>
      <c r="P30" s="294"/>
      <c r="Q30" s="296" t="s">
        <v>186</v>
      </c>
      <c r="R30" s="294"/>
      <c r="S30" s="978"/>
      <c r="T30" s="978"/>
      <c r="U30" s="978"/>
      <c r="V30" s="302" t="s">
        <v>272</v>
      </c>
      <c r="W30" s="302"/>
      <c r="X30" s="302"/>
      <c r="Y30" s="302"/>
      <c r="Z30" s="302"/>
      <c r="AA30" s="299"/>
      <c r="AB30" s="301"/>
      <c r="AC30" s="301"/>
      <c r="AD30" s="301"/>
      <c r="AE30" s="300"/>
      <c r="AF30" s="300"/>
      <c r="AG30" s="300"/>
      <c r="AH30" s="300" t="s">
        <v>1581</v>
      </c>
      <c r="AI30" s="1243"/>
      <c r="AJ30" s="1243"/>
      <c r="AK30" s="1243"/>
      <c r="AL30" s="1243"/>
      <c r="AM30" s="1243"/>
      <c r="AN30" s="300"/>
      <c r="AO30" s="300"/>
      <c r="AP30" s="300"/>
      <c r="AQ30" s="300"/>
      <c r="AR30" s="300"/>
      <c r="AS30" s="300"/>
      <c r="AT30" s="300"/>
      <c r="AU30" s="301"/>
      <c r="AV30" s="301"/>
      <c r="AW30" s="301"/>
      <c r="AY30" s="299"/>
      <c r="AZ30" s="301"/>
      <c r="BA30" s="300"/>
      <c r="BB30" s="300"/>
      <c r="BC30" s="300"/>
      <c r="BD30" s="300"/>
      <c r="BE30" s="300"/>
      <c r="BF30" s="300"/>
      <c r="BG30" s="300"/>
      <c r="BH30" s="300"/>
      <c r="BI30" s="301"/>
      <c r="BJ30" s="301"/>
      <c r="BK30" s="301"/>
      <c r="BL30" s="301"/>
      <c r="BM30" s="301"/>
      <c r="BN30" s="301"/>
      <c r="BO30" s="301"/>
      <c r="BP30" s="301"/>
      <c r="BQ30" s="301"/>
      <c r="BR30" s="300"/>
    </row>
    <row r="31" spans="1:70" s="291" customFormat="1">
      <c r="D31" s="296"/>
      <c r="E31" s="296" t="s">
        <v>3118</v>
      </c>
      <c r="F31" s="296"/>
      <c r="G31" s="296" t="s">
        <v>293</v>
      </c>
      <c r="H31" s="296"/>
      <c r="I31" s="300"/>
      <c r="J31" s="300"/>
      <c r="K31" s="300"/>
      <c r="L31" s="300"/>
      <c r="M31" s="300"/>
      <c r="N31" s="300"/>
      <c r="O31" s="300"/>
      <c r="P31" s="294"/>
      <c r="Q31" s="296" t="s">
        <v>186</v>
      </c>
      <c r="R31" s="294"/>
      <c r="S31" s="978"/>
      <c r="T31" s="978"/>
      <c r="U31" s="978"/>
      <c r="V31" s="302" t="s">
        <v>272</v>
      </c>
      <c r="W31" s="302"/>
      <c r="X31" s="302"/>
      <c r="Y31" s="302"/>
      <c r="Z31" s="302"/>
      <c r="AA31" s="299"/>
      <c r="AB31" s="301"/>
      <c r="AC31" s="301"/>
      <c r="AD31" s="301"/>
      <c r="AE31" s="300"/>
      <c r="AF31" s="300"/>
      <c r="AG31" s="300"/>
      <c r="AH31" s="300" t="s">
        <v>1581</v>
      </c>
      <c r="AI31" s="1243"/>
      <c r="AJ31" s="1243"/>
      <c r="AK31" s="1243"/>
      <c r="AL31" s="1243"/>
      <c r="AM31" s="1243"/>
      <c r="AN31" s="300"/>
      <c r="AO31" s="300"/>
      <c r="AP31" s="300"/>
      <c r="AQ31" s="300"/>
      <c r="AR31" s="300"/>
      <c r="AS31" s="300"/>
      <c r="AT31" s="300"/>
      <c r="AU31" s="301"/>
      <c r="AV31" s="301"/>
      <c r="AW31" s="301"/>
      <c r="AY31" s="299"/>
      <c r="AZ31" s="301"/>
      <c r="BA31" s="300"/>
      <c r="BB31" s="300"/>
      <c r="BC31" s="300"/>
      <c r="BD31" s="300"/>
      <c r="BE31" s="300"/>
      <c r="BF31" s="300"/>
      <c r="BG31" s="300"/>
      <c r="BH31" s="300"/>
      <c r="BI31" s="301"/>
      <c r="BJ31" s="301"/>
      <c r="BK31" s="301"/>
      <c r="BL31" s="301"/>
      <c r="BM31" s="301"/>
      <c r="BN31" s="301"/>
      <c r="BO31" s="301"/>
      <c r="BP31" s="301"/>
      <c r="BQ31" s="301"/>
      <c r="BR31" s="300"/>
    </row>
    <row r="32" spans="1:70" s="291" customFormat="1">
      <c r="D32" s="296"/>
      <c r="E32" s="296" t="s">
        <v>3118</v>
      </c>
      <c r="F32" s="296"/>
      <c r="G32" s="296" t="s">
        <v>293</v>
      </c>
      <c r="H32" s="296"/>
      <c r="I32" s="300"/>
      <c r="J32" s="300"/>
      <c r="K32" s="300"/>
      <c r="L32" s="300"/>
      <c r="M32" s="300"/>
      <c r="N32" s="300"/>
      <c r="O32" s="300"/>
      <c r="P32" s="294"/>
      <c r="Q32" s="296" t="s">
        <v>186</v>
      </c>
      <c r="R32" s="294"/>
      <c r="S32" s="978"/>
      <c r="T32" s="978"/>
      <c r="U32" s="978"/>
      <c r="V32" s="302" t="s">
        <v>272</v>
      </c>
      <c r="W32" s="302"/>
      <c r="X32" s="302"/>
      <c r="Y32" s="302"/>
      <c r="Z32" s="302"/>
      <c r="AA32" s="299"/>
      <c r="AB32" s="301"/>
      <c r="AC32" s="301"/>
      <c r="AD32" s="301"/>
      <c r="AE32" s="300"/>
      <c r="AF32" s="300"/>
      <c r="AG32" s="300"/>
      <c r="AH32" s="300" t="s">
        <v>1581</v>
      </c>
      <c r="AI32" s="1243"/>
      <c r="AJ32" s="1243"/>
      <c r="AK32" s="1243"/>
      <c r="AL32" s="1243"/>
      <c r="AM32" s="1243"/>
      <c r="AN32" s="300"/>
      <c r="AO32" s="300"/>
      <c r="AP32" s="300"/>
      <c r="AQ32" s="300"/>
      <c r="AR32" s="300"/>
      <c r="AS32" s="300"/>
      <c r="AT32" s="300"/>
      <c r="AU32" s="301"/>
      <c r="AV32" s="301"/>
      <c r="AW32" s="301"/>
      <c r="AY32" s="299"/>
      <c r="AZ32" s="301"/>
      <c r="BA32" s="300"/>
      <c r="BB32" s="300"/>
      <c r="BC32" s="300"/>
      <c r="BD32" s="300"/>
      <c r="BE32" s="300"/>
      <c r="BF32" s="300"/>
      <c r="BG32" s="300"/>
      <c r="BH32" s="300"/>
      <c r="BI32" s="301"/>
      <c r="BJ32" s="301"/>
      <c r="BK32" s="301"/>
      <c r="BL32" s="301"/>
      <c r="BM32" s="301"/>
      <c r="BN32" s="301"/>
      <c r="BO32" s="301"/>
      <c r="BP32" s="301"/>
      <c r="BQ32" s="301"/>
      <c r="BR32" s="300"/>
    </row>
    <row r="34" spans="1:70" s="1" customFormat="1" ht="15">
      <c r="B34" s="308" t="s">
        <v>3167</v>
      </c>
    </row>
    <row r="36" spans="1:70" ht="15.75">
      <c r="A36" s="294"/>
      <c r="B36" s="295"/>
      <c r="C36" s="295"/>
      <c r="D36" s="296"/>
      <c r="E36" s="296" t="s">
        <v>3118</v>
      </c>
      <c r="F36" s="296"/>
      <c r="G36" s="296" t="s">
        <v>293</v>
      </c>
      <c r="H36" s="296"/>
      <c r="I36" s="296"/>
      <c r="J36" s="296"/>
      <c r="K36" s="296"/>
      <c r="L36" s="296"/>
      <c r="M36" s="296"/>
      <c r="N36" s="296"/>
      <c r="O36" s="296"/>
      <c r="P36" s="294"/>
      <c r="Q36" s="296" t="s">
        <v>186</v>
      </c>
      <c r="R36" s="294"/>
      <c r="S36" s="978"/>
      <c r="T36" s="978"/>
      <c r="U36" s="978"/>
      <c r="V36" s="283" t="s">
        <v>272</v>
      </c>
      <c r="W36" s="283"/>
      <c r="X36" s="283"/>
      <c r="Y36" s="283"/>
      <c r="Z36" s="283"/>
      <c r="AA36" s="297"/>
      <c r="AB36" s="294" t="s">
        <v>21</v>
      </c>
      <c r="AC36" s="294"/>
      <c r="AD36" s="294"/>
      <c r="AE36" s="294"/>
      <c r="AF36" s="294"/>
      <c r="AG36" s="294"/>
      <c r="AH36" s="294" t="s">
        <v>1581</v>
      </c>
      <c r="AI36" s="1243"/>
      <c r="AJ36" s="1243"/>
      <c r="AK36" s="1243"/>
      <c r="AL36" s="1243"/>
      <c r="AM36" s="1243"/>
      <c r="AN36" s="294"/>
      <c r="AO36" s="294"/>
      <c r="AP36" s="294"/>
      <c r="AQ36" s="294"/>
      <c r="AR36" s="294"/>
      <c r="AS36" s="298"/>
      <c r="AT36" s="298"/>
      <c r="AU36" s="298"/>
      <c r="AV36" s="298"/>
      <c r="AW36" s="298"/>
      <c r="AX36" s="298"/>
      <c r="AY36" s="294"/>
      <c r="AZ36" s="294"/>
      <c r="BA36" s="294"/>
      <c r="BB36" s="294"/>
      <c r="BC36" s="294"/>
      <c r="BD36" s="294"/>
      <c r="BE36" s="294"/>
      <c r="BF36" s="294"/>
      <c r="BG36" s="298"/>
      <c r="BH36" s="298"/>
      <c r="BI36" s="298"/>
      <c r="BJ36" s="298"/>
      <c r="BK36" s="298"/>
    </row>
    <row r="37" spans="1:70" ht="15.75">
      <c r="A37" s="294"/>
      <c r="B37" s="295"/>
      <c r="C37" s="295"/>
      <c r="D37" s="296"/>
      <c r="E37" s="296" t="s">
        <v>3118</v>
      </c>
      <c r="F37" s="296"/>
      <c r="G37" s="296" t="s">
        <v>293</v>
      </c>
      <c r="H37" s="296"/>
      <c r="I37" s="296"/>
      <c r="J37" s="296"/>
      <c r="K37" s="296"/>
      <c r="L37" s="296"/>
      <c r="M37" s="296"/>
      <c r="N37" s="296"/>
      <c r="O37" s="296"/>
      <c r="P37" s="294"/>
      <c r="Q37" s="296" t="s">
        <v>186</v>
      </c>
      <c r="R37" s="294"/>
      <c r="S37" s="978"/>
      <c r="T37" s="978"/>
      <c r="U37" s="978"/>
      <c r="V37" s="283" t="s">
        <v>272</v>
      </c>
      <c r="W37" s="283"/>
      <c r="X37" s="283"/>
      <c r="Y37" s="283"/>
      <c r="Z37" s="283"/>
      <c r="AA37" s="297"/>
      <c r="AB37" s="294" t="s">
        <v>21</v>
      </c>
      <c r="AC37" s="294"/>
      <c r="AD37" s="294"/>
      <c r="AE37" s="294"/>
      <c r="AF37" s="294"/>
      <c r="AG37" s="294"/>
      <c r="AH37" s="294" t="s">
        <v>1581</v>
      </c>
      <c r="AI37" s="1243"/>
      <c r="AJ37" s="1243"/>
      <c r="AK37" s="1243"/>
      <c r="AL37" s="1243"/>
      <c r="AM37" s="1243"/>
      <c r="AN37" s="294"/>
      <c r="AO37" s="294"/>
      <c r="AP37" s="294"/>
      <c r="AQ37" s="294"/>
      <c r="AR37" s="294"/>
      <c r="AS37" s="298"/>
      <c r="AT37" s="298"/>
      <c r="AU37" s="298"/>
      <c r="AV37" s="298"/>
      <c r="AW37" s="298"/>
      <c r="AX37" s="298"/>
      <c r="AY37" s="294"/>
      <c r="AZ37" s="294"/>
      <c r="BA37" s="294"/>
      <c r="BB37" s="294"/>
      <c r="BC37" s="294"/>
      <c r="BD37" s="294"/>
      <c r="BE37" s="294"/>
      <c r="BF37" s="294"/>
      <c r="BG37" s="298"/>
      <c r="BH37" s="298"/>
      <c r="BI37" s="298"/>
      <c r="BJ37" s="298"/>
      <c r="BK37" s="298"/>
    </row>
    <row r="38" spans="1:70" ht="15.75">
      <c r="A38" s="294"/>
      <c r="B38" s="295"/>
      <c r="C38" s="295"/>
      <c r="D38" s="296"/>
      <c r="E38" s="296" t="s">
        <v>3118</v>
      </c>
      <c r="F38" s="296"/>
      <c r="G38" s="296" t="s">
        <v>293</v>
      </c>
      <c r="H38" s="296"/>
      <c r="I38" s="296"/>
      <c r="J38" s="296"/>
      <c r="K38" s="296"/>
      <c r="L38" s="296"/>
      <c r="M38" s="296"/>
      <c r="N38" s="296"/>
      <c r="O38" s="296"/>
      <c r="P38" s="294"/>
      <c r="Q38" s="296" t="s">
        <v>186</v>
      </c>
      <c r="R38" s="294"/>
      <c r="S38" s="978"/>
      <c r="T38" s="978"/>
      <c r="U38" s="978"/>
      <c r="V38" s="283" t="s">
        <v>272</v>
      </c>
      <c r="W38" s="283"/>
      <c r="X38" s="283"/>
      <c r="Y38" s="283"/>
      <c r="Z38" s="283"/>
      <c r="AA38" s="297"/>
      <c r="AB38" s="294" t="s">
        <v>21</v>
      </c>
      <c r="AC38" s="294"/>
      <c r="AD38" s="294"/>
      <c r="AE38" s="294"/>
      <c r="AF38" s="294"/>
      <c r="AG38" s="294"/>
      <c r="AH38" s="294" t="s">
        <v>1581</v>
      </c>
      <c r="AI38" s="1243"/>
      <c r="AJ38" s="1243"/>
      <c r="AK38" s="1243"/>
      <c r="AL38" s="1243"/>
      <c r="AM38" s="1243"/>
      <c r="AN38" s="294"/>
      <c r="AO38" s="294"/>
      <c r="AP38" s="294"/>
      <c r="AQ38" s="294"/>
      <c r="AR38" s="294"/>
      <c r="AS38" s="298"/>
      <c r="AT38" s="298"/>
      <c r="AU38" s="298"/>
      <c r="AV38" s="298"/>
      <c r="AW38" s="298"/>
      <c r="AX38" s="298"/>
      <c r="AY38" s="294"/>
      <c r="AZ38" s="294"/>
      <c r="BA38" s="294"/>
      <c r="BB38" s="294"/>
      <c r="BC38" s="294"/>
      <c r="BD38" s="294"/>
      <c r="BE38" s="294"/>
      <c r="BF38" s="294"/>
      <c r="BG38" s="298"/>
      <c r="BH38" s="298"/>
      <c r="BI38" s="298"/>
      <c r="BJ38" s="298"/>
      <c r="BK38" s="298"/>
    </row>
    <row r="39" spans="1:70" ht="15.75">
      <c r="A39" s="294"/>
      <c r="B39" s="295"/>
      <c r="C39" s="295"/>
      <c r="D39" s="296"/>
      <c r="E39" s="296" t="s">
        <v>3118</v>
      </c>
      <c r="F39" s="296"/>
      <c r="G39" s="296" t="s">
        <v>293</v>
      </c>
      <c r="H39" s="296"/>
      <c r="I39" s="296"/>
      <c r="J39" s="296"/>
      <c r="K39" s="296"/>
      <c r="L39" s="296"/>
      <c r="M39" s="296"/>
      <c r="N39" s="296"/>
      <c r="O39" s="296"/>
      <c r="P39" s="294"/>
      <c r="Q39" s="296" t="s">
        <v>186</v>
      </c>
      <c r="R39" s="294"/>
      <c r="S39" s="978"/>
      <c r="T39" s="978"/>
      <c r="U39" s="978"/>
      <c r="V39" s="283" t="s">
        <v>272</v>
      </c>
      <c r="W39" s="283"/>
      <c r="X39" s="283"/>
      <c r="Y39" s="283"/>
      <c r="Z39" s="283"/>
      <c r="AA39" s="297"/>
      <c r="AB39" s="294" t="s">
        <v>21</v>
      </c>
      <c r="AC39" s="294"/>
      <c r="AD39" s="294"/>
      <c r="AE39" s="294"/>
      <c r="AF39" s="294"/>
      <c r="AG39" s="294"/>
      <c r="AH39" s="294" t="s">
        <v>1581</v>
      </c>
      <c r="AI39" s="1243"/>
      <c r="AJ39" s="1243"/>
      <c r="AK39" s="1243"/>
      <c r="AL39" s="1243"/>
      <c r="AM39" s="1243"/>
      <c r="AN39" s="294"/>
      <c r="AO39" s="294"/>
      <c r="AP39" s="294"/>
      <c r="AQ39" s="294"/>
      <c r="AR39" s="294"/>
      <c r="AS39" s="298"/>
      <c r="AT39" s="298"/>
      <c r="AU39" s="298"/>
      <c r="AV39" s="298"/>
      <c r="AW39" s="298"/>
      <c r="AX39" s="298"/>
      <c r="AY39" s="294"/>
      <c r="AZ39" s="294"/>
      <c r="BA39" s="294"/>
      <c r="BB39" s="294"/>
      <c r="BC39" s="294"/>
      <c r="BD39" s="294"/>
      <c r="BE39" s="294"/>
      <c r="BF39" s="294"/>
      <c r="BG39" s="298"/>
      <c r="BH39" s="298"/>
      <c r="BI39" s="298"/>
      <c r="BJ39" s="298"/>
      <c r="BK39" s="298"/>
    </row>
    <row r="40" spans="1:70" s="291" customFormat="1">
      <c r="B40" s="299"/>
      <c r="C40" s="299"/>
      <c r="D40" s="296"/>
      <c r="E40" s="296" t="s">
        <v>3118</v>
      </c>
      <c r="F40" s="296"/>
      <c r="G40" s="296" t="s">
        <v>293</v>
      </c>
      <c r="H40" s="296"/>
      <c r="I40" s="300"/>
      <c r="J40" s="300"/>
      <c r="K40" s="300"/>
      <c r="L40" s="300"/>
      <c r="M40" s="300"/>
      <c r="N40" s="300"/>
      <c r="O40" s="300"/>
      <c r="P40" s="294"/>
      <c r="Q40" s="296" t="s">
        <v>186</v>
      </c>
      <c r="R40" s="294"/>
      <c r="S40" s="978"/>
      <c r="T40" s="978"/>
      <c r="U40" s="978"/>
      <c r="V40" s="299" t="s">
        <v>272</v>
      </c>
      <c r="W40" s="299"/>
      <c r="X40" s="299"/>
      <c r="Y40" s="299"/>
      <c r="Z40" s="299"/>
      <c r="AA40" s="299"/>
      <c r="AB40" s="299" t="s">
        <v>21</v>
      </c>
      <c r="AC40" s="299"/>
      <c r="AD40" s="299"/>
      <c r="AE40" s="300"/>
      <c r="AF40" s="300"/>
      <c r="AG40" s="300"/>
      <c r="AH40" s="300" t="s">
        <v>1581</v>
      </c>
      <c r="AI40" s="1243"/>
      <c r="AJ40" s="1243"/>
      <c r="AK40" s="1243"/>
      <c r="AL40" s="1243"/>
      <c r="AM40" s="1243"/>
      <c r="AN40" s="300"/>
      <c r="AO40" s="300"/>
      <c r="AP40" s="300"/>
      <c r="AQ40" s="300"/>
      <c r="AR40" s="300"/>
      <c r="AS40" s="300"/>
      <c r="AT40" s="300"/>
      <c r="AU40" s="301"/>
      <c r="AV40" s="301"/>
      <c r="AW40" s="301"/>
      <c r="AY40" s="299"/>
      <c r="AZ40" s="301"/>
      <c r="BA40" s="300"/>
      <c r="BB40" s="300"/>
      <c r="BC40" s="300"/>
      <c r="BD40" s="300"/>
      <c r="BE40" s="300"/>
      <c r="BF40" s="300"/>
      <c r="BG40" s="300"/>
      <c r="BH40" s="300"/>
      <c r="BI40" s="301"/>
      <c r="BJ40" s="301"/>
      <c r="BK40" s="301"/>
      <c r="BL40" s="301"/>
      <c r="BM40" s="301"/>
      <c r="BN40" s="301"/>
      <c r="BO40" s="301"/>
      <c r="BP40" s="301"/>
      <c r="BQ40" s="301"/>
      <c r="BR40" s="300"/>
    </row>
    <row r="41" spans="1:70" s="291" customFormat="1">
      <c r="D41" s="296"/>
      <c r="E41" s="296" t="s">
        <v>3118</v>
      </c>
      <c r="F41" s="296"/>
      <c r="G41" s="296" t="s">
        <v>293</v>
      </c>
      <c r="H41" s="296"/>
      <c r="I41" s="300"/>
      <c r="J41" s="300"/>
      <c r="K41" s="300"/>
      <c r="L41" s="300"/>
      <c r="M41" s="300"/>
      <c r="N41" s="300"/>
      <c r="O41" s="300"/>
      <c r="P41" s="294"/>
      <c r="Q41" s="296" t="s">
        <v>186</v>
      </c>
      <c r="R41" s="294"/>
      <c r="S41" s="978"/>
      <c r="T41" s="978"/>
      <c r="U41" s="978"/>
      <c r="V41" s="302" t="s">
        <v>272</v>
      </c>
      <c r="W41" s="302"/>
      <c r="X41" s="302"/>
      <c r="Y41" s="302"/>
      <c r="Z41" s="302"/>
      <c r="AA41" s="299"/>
      <c r="AB41" s="301" t="s">
        <v>21</v>
      </c>
      <c r="AC41" s="301"/>
      <c r="AD41" s="301"/>
      <c r="AE41" s="300"/>
      <c r="AF41" s="300"/>
      <c r="AG41" s="300"/>
      <c r="AH41" s="300" t="s">
        <v>1581</v>
      </c>
      <c r="AI41" s="1243"/>
      <c r="AJ41" s="1243"/>
      <c r="AK41" s="1243"/>
      <c r="AL41" s="1243"/>
      <c r="AM41" s="1243"/>
      <c r="AN41" s="300"/>
      <c r="AO41" s="300"/>
      <c r="AP41" s="300"/>
      <c r="AQ41" s="300"/>
      <c r="AR41" s="300"/>
      <c r="AS41" s="300"/>
      <c r="AT41" s="300"/>
      <c r="AU41" s="301"/>
      <c r="AV41" s="301"/>
      <c r="AW41" s="301"/>
      <c r="AY41" s="299"/>
      <c r="AZ41" s="301"/>
      <c r="BA41" s="300"/>
      <c r="BB41" s="300"/>
      <c r="BC41" s="300"/>
      <c r="BD41" s="300"/>
      <c r="BE41" s="300"/>
      <c r="BF41" s="300"/>
      <c r="BG41" s="300"/>
      <c r="BH41" s="300"/>
      <c r="BI41" s="301"/>
      <c r="BJ41" s="301"/>
      <c r="BK41" s="301"/>
      <c r="BL41" s="301"/>
      <c r="BM41" s="301"/>
      <c r="BN41" s="301"/>
      <c r="BO41" s="301"/>
      <c r="BP41" s="301"/>
      <c r="BQ41" s="301"/>
      <c r="BR41" s="300"/>
    </row>
    <row r="42" spans="1:70" s="291" customFormat="1">
      <c r="D42" s="296"/>
      <c r="E42" s="296" t="s">
        <v>3118</v>
      </c>
      <c r="F42" s="296"/>
      <c r="G42" s="296" t="s">
        <v>293</v>
      </c>
      <c r="H42" s="296"/>
      <c r="I42" s="300"/>
      <c r="J42" s="300"/>
      <c r="K42" s="300"/>
      <c r="L42" s="300"/>
      <c r="M42" s="300"/>
      <c r="N42" s="300"/>
      <c r="O42" s="300"/>
      <c r="P42" s="294"/>
      <c r="Q42" s="296" t="s">
        <v>186</v>
      </c>
      <c r="R42" s="294"/>
      <c r="S42" s="978"/>
      <c r="T42" s="978"/>
      <c r="U42" s="978"/>
      <c r="V42" s="302" t="s">
        <v>272</v>
      </c>
      <c r="W42" s="302"/>
      <c r="X42" s="302"/>
      <c r="Y42" s="302"/>
      <c r="Z42" s="302"/>
      <c r="AA42" s="299"/>
      <c r="AB42" s="301" t="s">
        <v>21</v>
      </c>
      <c r="AC42" s="301"/>
      <c r="AD42" s="301"/>
      <c r="AE42" s="300"/>
      <c r="AF42" s="300"/>
      <c r="AG42" s="300"/>
      <c r="AH42" s="300" t="s">
        <v>1581</v>
      </c>
      <c r="AI42" s="1243"/>
      <c r="AJ42" s="1243"/>
      <c r="AK42" s="1243"/>
      <c r="AL42" s="1243"/>
      <c r="AM42" s="1243"/>
      <c r="AN42" s="300"/>
      <c r="AO42" s="300"/>
      <c r="AP42" s="300"/>
      <c r="AQ42" s="300"/>
      <c r="AR42" s="300"/>
      <c r="AS42" s="300"/>
      <c r="AT42" s="300"/>
      <c r="AU42" s="301"/>
      <c r="AV42" s="301"/>
      <c r="AW42" s="301"/>
      <c r="AY42" s="299"/>
      <c r="AZ42" s="301"/>
      <c r="BA42" s="300"/>
      <c r="BB42" s="300"/>
      <c r="BC42" s="300"/>
      <c r="BD42" s="300"/>
      <c r="BE42" s="300"/>
      <c r="BF42" s="300"/>
      <c r="BG42" s="300"/>
      <c r="BH42" s="300"/>
      <c r="BI42" s="301"/>
      <c r="BJ42" s="301"/>
      <c r="BK42" s="301"/>
      <c r="BL42" s="301"/>
      <c r="BM42" s="301"/>
      <c r="BN42" s="301"/>
      <c r="BO42" s="301"/>
      <c r="BP42" s="301"/>
      <c r="BQ42" s="301"/>
      <c r="BR42" s="300"/>
    </row>
    <row r="43" spans="1:70" s="291" customFormat="1">
      <c r="D43" s="296"/>
      <c r="E43" s="296" t="s">
        <v>3118</v>
      </c>
      <c r="F43" s="296"/>
      <c r="G43" s="296" t="s">
        <v>293</v>
      </c>
      <c r="H43" s="296"/>
      <c r="I43" s="300"/>
      <c r="J43" s="300"/>
      <c r="K43" s="300"/>
      <c r="L43" s="300"/>
      <c r="M43" s="300"/>
      <c r="N43" s="300"/>
      <c r="O43" s="300"/>
      <c r="P43" s="294"/>
      <c r="Q43" s="296" t="s">
        <v>186</v>
      </c>
      <c r="R43" s="294"/>
      <c r="S43" s="978"/>
      <c r="T43" s="978"/>
      <c r="U43" s="978"/>
      <c r="V43" s="302" t="s">
        <v>272</v>
      </c>
      <c r="W43" s="302"/>
      <c r="X43" s="302"/>
      <c r="Y43" s="302"/>
      <c r="Z43" s="302"/>
      <c r="AA43" s="299"/>
      <c r="AB43" s="301"/>
      <c r="AC43" s="301"/>
      <c r="AD43" s="301"/>
      <c r="AE43" s="300"/>
      <c r="AF43" s="300"/>
      <c r="AG43" s="300"/>
      <c r="AH43" s="300" t="s">
        <v>1581</v>
      </c>
      <c r="AI43" s="1243"/>
      <c r="AJ43" s="1243"/>
      <c r="AK43" s="1243"/>
      <c r="AL43" s="1243"/>
      <c r="AM43" s="1243"/>
      <c r="AN43" s="300"/>
      <c r="AO43" s="300"/>
      <c r="AP43" s="300"/>
      <c r="AQ43" s="300"/>
      <c r="AR43" s="300"/>
      <c r="AS43" s="300"/>
      <c r="AT43" s="300"/>
      <c r="AU43" s="301"/>
      <c r="AV43" s="301"/>
      <c r="AW43" s="301"/>
      <c r="AY43" s="299"/>
      <c r="AZ43" s="301"/>
      <c r="BA43" s="300"/>
      <c r="BB43" s="300"/>
      <c r="BC43" s="300"/>
      <c r="BD43" s="300"/>
      <c r="BE43" s="300"/>
      <c r="BF43" s="300"/>
      <c r="BG43" s="300"/>
      <c r="BH43" s="300"/>
      <c r="BI43" s="301"/>
      <c r="BJ43" s="301"/>
      <c r="BK43" s="301"/>
      <c r="BL43" s="301"/>
      <c r="BM43" s="301"/>
      <c r="BN43" s="301"/>
      <c r="BO43" s="301"/>
      <c r="BP43" s="301"/>
      <c r="BQ43" s="301"/>
      <c r="BR43" s="300"/>
    </row>
    <row r="44" spans="1:70" s="291" customFormat="1">
      <c r="D44" s="296"/>
      <c r="E44" s="296" t="s">
        <v>3118</v>
      </c>
      <c r="F44" s="296"/>
      <c r="G44" s="296" t="s">
        <v>293</v>
      </c>
      <c r="H44" s="296"/>
      <c r="I44" s="300"/>
      <c r="J44" s="300"/>
      <c r="K44" s="300"/>
      <c r="L44" s="300"/>
      <c r="M44" s="300"/>
      <c r="N44" s="300"/>
      <c r="O44" s="300"/>
      <c r="P44" s="294"/>
      <c r="Q44" s="296" t="s">
        <v>186</v>
      </c>
      <c r="R44" s="294"/>
      <c r="S44" s="978"/>
      <c r="T44" s="978"/>
      <c r="U44" s="978"/>
      <c r="V44" s="302" t="s">
        <v>272</v>
      </c>
      <c r="W44" s="302"/>
      <c r="X44" s="302"/>
      <c r="Y44" s="302"/>
      <c r="Z44" s="302"/>
      <c r="AA44" s="299"/>
      <c r="AB44" s="301"/>
      <c r="AC44" s="301"/>
      <c r="AD44" s="301"/>
      <c r="AE44" s="300"/>
      <c r="AF44" s="300"/>
      <c r="AG44" s="300"/>
      <c r="AH44" s="300" t="s">
        <v>1581</v>
      </c>
      <c r="AI44" s="1243"/>
      <c r="AJ44" s="1243"/>
      <c r="AK44" s="1243"/>
      <c r="AL44" s="1243"/>
      <c r="AM44" s="1243"/>
      <c r="AN44" s="300"/>
      <c r="AO44" s="300"/>
      <c r="AP44" s="300"/>
      <c r="AQ44" s="300"/>
      <c r="AR44" s="300"/>
      <c r="AS44" s="300"/>
      <c r="AT44" s="300"/>
      <c r="AU44" s="301"/>
      <c r="AV44" s="301"/>
      <c r="AW44" s="301"/>
      <c r="AY44" s="299"/>
      <c r="AZ44" s="301"/>
      <c r="BA44" s="300"/>
      <c r="BB44" s="300"/>
      <c r="BC44" s="300"/>
      <c r="BD44" s="300"/>
      <c r="BE44" s="300"/>
      <c r="BF44" s="300"/>
      <c r="BG44" s="300"/>
      <c r="BH44" s="300"/>
      <c r="BI44" s="301"/>
      <c r="BJ44" s="301"/>
      <c r="BK44" s="301"/>
      <c r="BL44" s="301"/>
      <c r="BM44" s="301"/>
      <c r="BN44" s="301"/>
      <c r="BO44" s="301"/>
      <c r="BP44" s="301"/>
      <c r="BQ44" s="301"/>
      <c r="BR44" s="300"/>
    </row>
    <row r="45" spans="1:70" s="291" customFormat="1">
      <c r="D45" s="296"/>
      <c r="E45" s="296" t="s">
        <v>3118</v>
      </c>
      <c r="F45" s="296"/>
      <c r="G45" s="296" t="s">
        <v>293</v>
      </c>
      <c r="H45" s="296"/>
      <c r="I45" s="300"/>
      <c r="J45" s="300"/>
      <c r="K45" s="300"/>
      <c r="L45" s="300"/>
      <c r="M45" s="300"/>
      <c r="N45" s="300"/>
      <c r="O45" s="300"/>
      <c r="P45" s="294"/>
      <c r="Q45" s="296" t="s">
        <v>186</v>
      </c>
      <c r="R45" s="294"/>
      <c r="S45" s="978"/>
      <c r="T45" s="978"/>
      <c r="U45" s="978"/>
      <c r="V45" s="302" t="s">
        <v>272</v>
      </c>
      <c r="W45" s="302"/>
      <c r="X45" s="302"/>
      <c r="Y45" s="302"/>
      <c r="Z45" s="302"/>
      <c r="AA45" s="299"/>
      <c r="AB45" s="301"/>
      <c r="AC45" s="301"/>
      <c r="AD45" s="301"/>
      <c r="AE45" s="300"/>
      <c r="AF45" s="300"/>
      <c r="AG45" s="300"/>
      <c r="AH45" s="300" t="s">
        <v>1581</v>
      </c>
      <c r="AI45" s="1243"/>
      <c r="AJ45" s="1243"/>
      <c r="AK45" s="1243"/>
      <c r="AL45" s="1243"/>
      <c r="AM45" s="1243"/>
      <c r="AN45" s="300"/>
      <c r="AO45" s="300"/>
      <c r="AP45" s="300"/>
      <c r="AQ45" s="300"/>
      <c r="AR45" s="300"/>
      <c r="AS45" s="300"/>
      <c r="AT45" s="300"/>
      <c r="AU45" s="301"/>
      <c r="AV45" s="301"/>
      <c r="AW45" s="301"/>
      <c r="AY45" s="299"/>
      <c r="AZ45" s="301"/>
      <c r="BA45" s="300"/>
      <c r="BB45" s="300"/>
      <c r="BC45" s="300"/>
      <c r="BD45" s="300"/>
      <c r="BE45" s="300"/>
      <c r="BF45" s="300"/>
      <c r="BG45" s="300"/>
      <c r="BH45" s="300"/>
      <c r="BI45" s="301"/>
      <c r="BJ45" s="301"/>
      <c r="BK45" s="301"/>
      <c r="BL45" s="301"/>
      <c r="BM45" s="301"/>
      <c r="BN45" s="301"/>
      <c r="BO45" s="301"/>
      <c r="BP45" s="301"/>
      <c r="BQ45" s="301"/>
      <c r="BR45" s="300"/>
    </row>
    <row r="47" spans="1:70" s="1" customFormat="1" ht="15">
      <c r="B47" s="308" t="s">
        <v>3168</v>
      </c>
    </row>
    <row r="49" spans="1:70" ht="15.75">
      <c r="A49" s="294"/>
      <c r="B49" s="295"/>
      <c r="C49" s="295"/>
      <c r="D49" s="296"/>
      <c r="E49" s="296" t="s">
        <v>3118</v>
      </c>
      <c r="F49" s="296"/>
      <c r="G49" s="296" t="s">
        <v>293</v>
      </c>
      <c r="H49" s="296"/>
      <c r="I49" s="296"/>
      <c r="J49" s="296"/>
      <c r="K49" s="296"/>
      <c r="L49" s="296"/>
      <c r="M49" s="296"/>
      <c r="N49" s="296"/>
      <c r="O49" s="296"/>
      <c r="P49" s="294"/>
      <c r="Q49" s="296" t="s">
        <v>186</v>
      </c>
      <c r="R49" s="294"/>
      <c r="S49" s="978"/>
      <c r="T49" s="978"/>
      <c r="U49" s="978"/>
      <c r="V49" s="283" t="s">
        <v>272</v>
      </c>
      <c r="W49" s="283"/>
      <c r="X49" s="283"/>
      <c r="Y49" s="283"/>
      <c r="Z49" s="283"/>
      <c r="AA49" s="297"/>
      <c r="AB49" s="294" t="s">
        <v>21</v>
      </c>
      <c r="AC49" s="294"/>
      <c r="AD49" s="294"/>
      <c r="AE49" s="294"/>
      <c r="AF49" s="294"/>
      <c r="AG49" s="294"/>
      <c r="AH49" s="294" t="s">
        <v>1581</v>
      </c>
      <c r="AI49" s="1243"/>
      <c r="AJ49" s="1243"/>
      <c r="AK49" s="1243"/>
      <c r="AL49" s="1243"/>
      <c r="AM49" s="1243"/>
      <c r="AN49" s="294"/>
      <c r="AO49" s="294"/>
      <c r="AP49" s="294"/>
      <c r="AQ49" s="294"/>
      <c r="AR49" s="294"/>
      <c r="AS49" s="298"/>
      <c r="AT49" s="298"/>
      <c r="AU49" s="298"/>
      <c r="AV49" s="298"/>
      <c r="AW49" s="298"/>
      <c r="AX49" s="298"/>
      <c r="AY49" s="294"/>
      <c r="AZ49" s="294"/>
      <c r="BA49" s="294"/>
      <c r="BB49" s="294"/>
      <c r="BC49" s="294"/>
      <c r="BD49" s="294"/>
      <c r="BE49" s="294"/>
      <c r="BF49" s="294"/>
      <c r="BG49" s="298"/>
      <c r="BH49" s="298"/>
      <c r="BI49" s="298"/>
      <c r="BJ49" s="298"/>
      <c r="BK49" s="298"/>
    </row>
    <row r="50" spans="1:70" ht="15.75">
      <c r="A50" s="294"/>
      <c r="B50" s="295"/>
      <c r="C50" s="295"/>
      <c r="D50" s="296"/>
      <c r="E50" s="296" t="s">
        <v>3118</v>
      </c>
      <c r="F50" s="296"/>
      <c r="G50" s="296" t="s">
        <v>293</v>
      </c>
      <c r="H50" s="296"/>
      <c r="I50" s="296"/>
      <c r="J50" s="296"/>
      <c r="K50" s="296"/>
      <c r="L50" s="296"/>
      <c r="M50" s="296"/>
      <c r="N50" s="296"/>
      <c r="O50" s="296"/>
      <c r="P50" s="294"/>
      <c r="Q50" s="296" t="s">
        <v>186</v>
      </c>
      <c r="R50" s="294"/>
      <c r="S50" s="978"/>
      <c r="T50" s="978"/>
      <c r="U50" s="978"/>
      <c r="V50" s="283" t="s">
        <v>272</v>
      </c>
      <c r="W50" s="283"/>
      <c r="X50" s="283"/>
      <c r="Y50" s="283"/>
      <c r="Z50" s="283"/>
      <c r="AA50" s="297"/>
      <c r="AB50" s="294" t="s">
        <v>21</v>
      </c>
      <c r="AC50" s="294"/>
      <c r="AD50" s="294"/>
      <c r="AE50" s="294"/>
      <c r="AF50" s="294"/>
      <c r="AG50" s="294"/>
      <c r="AH50" s="294" t="s">
        <v>1581</v>
      </c>
      <c r="AI50" s="1243"/>
      <c r="AJ50" s="1243"/>
      <c r="AK50" s="1243"/>
      <c r="AL50" s="1243"/>
      <c r="AM50" s="1243"/>
      <c r="AN50" s="294"/>
      <c r="AO50" s="294"/>
      <c r="AP50" s="294"/>
      <c r="AQ50" s="294"/>
      <c r="AR50" s="294"/>
      <c r="AS50" s="298"/>
      <c r="AT50" s="298"/>
      <c r="AU50" s="298"/>
      <c r="AV50" s="298"/>
      <c r="AW50" s="298"/>
      <c r="AX50" s="298"/>
      <c r="AY50" s="294"/>
      <c r="AZ50" s="294"/>
      <c r="BA50" s="294"/>
      <c r="BB50" s="294"/>
      <c r="BC50" s="294"/>
      <c r="BD50" s="294"/>
      <c r="BE50" s="294"/>
      <c r="BF50" s="294"/>
      <c r="BG50" s="298"/>
      <c r="BH50" s="298"/>
      <c r="BI50" s="298"/>
      <c r="BJ50" s="298"/>
      <c r="BK50" s="298"/>
    </row>
    <row r="51" spans="1:70" ht="15.75">
      <c r="A51" s="294"/>
      <c r="B51" s="295"/>
      <c r="C51" s="295"/>
      <c r="D51" s="296"/>
      <c r="E51" s="296" t="s">
        <v>3118</v>
      </c>
      <c r="F51" s="296"/>
      <c r="G51" s="296" t="s">
        <v>293</v>
      </c>
      <c r="H51" s="296"/>
      <c r="I51" s="296"/>
      <c r="J51" s="296"/>
      <c r="K51" s="296"/>
      <c r="L51" s="296"/>
      <c r="M51" s="296"/>
      <c r="N51" s="296"/>
      <c r="O51" s="296"/>
      <c r="P51" s="294"/>
      <c r="Q51" s="296" t="s">
        <v>186</v>
      </c>
      <c r="R51" s="294"/>
      <c r="S51" s="978"/>
      <c r="T51" s="978"/>
      <c r="U51" s="978"/>
      <c r="V51" s="283" t="s">
        <v>272</v>
      </c>
      <c r="W51" s="283"/>
      <c r="X51" s="283"/>
      <c r="Y51" s="283"/>
      <c r="Z51" s="283"/>
      <c r="AA51" s="297"/>
      <c r="AB51" s="294" t="s">
        <v>21</v>
      </c>
      <c r="AC51" s="294"/>
      <c r="AD51" s="294"/>
      <c r="AE51" s="294"/>
      <c r="AF51" s="294"/>
      <c r="AG51" s="294"/>
      <c r="AH51" s="294" t="s">
        <v>1581</v>
      </c>
      <c r="AI51" s="1243"/>
      <c r="AJ51" s="1243"/>
      <c r="AK51" s="1243"/>
      <c r="AL51" s="1243"/>
      <c r="AM51" s="1243"/>
      <c r="AN51" s="294"/>
      <c r="AO51" s="294"/>
      <c r="AP51" s="294"/>
      <c r="AQ51" s="294"/>
      <c r="AR51" s="294"/>
      <c r="AS51" s="298"/>
      <c r="AT51" s="298"/>
      <c r="AU51" s="298"/>
      <c r="AV51" s="298"/>
      <c r="AW51" s="298"/>
      <c r="AX51" s="298"/>
      <c r="AY51" s="294"/>
      <c r="AZ51" s="294"/>
      <c r="BA51" s="294"/>
      <c r="BB51" s="294"/>
      <c r="BC51" s="294"/>
      <c r="BD51" s="294"/>
      <c r="BE51" s="294"/>
      <c r="BF51" s="294"/>
      <c r="BG51" s="298"/>
      <c r="BH51" s="298"/>
      <c r="BI51" s="298"/>
      <c r="BJ51" s="298"/>
      <c r="BK51" s="298"/>
    </row>
    <row r="52" spans="1:70" ht="15.75">
      <c r="A52" s="294"/>
      <c r="B52" s="295"/>
      <c r="C52" s="295"/>
      <c r="D52" s="296"/>
      <c r="E52" s="296" t="s">
        <v>3118</v>
      </c>
      <c r="F52" s="296"/>
      <c r="G52" s="296" t="s">
        <v>293</v>
      </c>
      <c r="H52" s="296"/>
      <c r="I52" s="296"/>
      <c r="J52" s="296"/>
      <c r="K52" s="296"/>
      <c r="L52" s="296"/>
      <c r="M52" s="296"/>
      <c r="N52" s="296"/>
      <c r="O52" s="296"/>
      <c r="P52" s="294"/>
      <c r="Q52" s="296" t="s">
        <v>186</v>
      </c>
      <c r="R52" s="294"/>
      <c r="S52" s="978"/>
      <c r="T52" s="978"/>
      <c r="U52" s="978"/>
      <c r="V52" s="283" t="s">
        <v>272</v>
      </c>
      <c r="W52" s="283"/>
      <c r="X52" s="283"/>
      <c r="Y52" s="283"/>
      <c r="Z52" s="283"/>
      <c r="AA52" s="297"/>
      <c r="AB52" s="294" t="s">
        <v>21</v>
      </c>
      <c r="AC52" s="294"/>
      <c r="AD52" s="294"/>
      <c r="AE52" s="294"/>
      <c r="AF52" s="294"/>
      <c r="AG52" s="294"/>
      <c r="AH52" s="294" t="s">
        <v>1581</v>
      </c>
      <c r="AI52" s="1243"/>
      <c r="AJ52" s="1243"/>
      <c r="AK52" s="1243"/>
      <c r="AL52" s="1243"/>
      <c r="AM52" s="1243"/>
      <c r="AN52" s="294"/>
      <c r="AO52" s="294"/>
      <c r="AP52" s="294"/>
      <c r="AQ52" s="294"/>
      <c r="AR52" s="294"/>
      <c r="AS52" s="298"/>
      <c r="AT52" s="298"/>
      <c r="AU52" s="298"/>
      <c r="AV52" s="298"/>
      <c r="AW52" s="298"/>
      <c r="AX52" s="298"/>
      <c r="AY52" s="294"/>
      <c r="AZ52" s="294"/>
      <c r="BA52" s="294"/>
      <c r="BB52" s="294"/>
      <c r="BC52" s="294"/>
      <c r="BD52" s="294"/>
      <c r="BE52" s="294"/>
      <c r="BF52" s="294"/>
      <c r="BG52" s="298"/>
      <c r="BH52" s="298"/>
      <c r="BI52" s="298"/>
      <c r="BJ52" s="298"/>
      <c r="BK52" s="298"/>
    </row>
    <row r="53" spans="1:70" s="291" customFormat="1">
      <c r="B53" s="299"/>
      <c r="C53" s="299"/>
      <c r="D53" s="296"/>
      <c r="E53" s="296" t="s">
        <v>3118</v>
      </c>
      <c r="F53" s="296"/>
      <c r="G53" s="296" t="s">
        <v>293</v>
      </c>
      <c r="H53" s="296"/>
      <c r="I53" s="300"/>
      <c r="J53" s="300"/>
      <c r="K53" s="300"/>
      <c r="L53" s="300"/>
      <c r="M53" s="300"/>
      <c r="N53" s="300"/>
      <c r="O53" s="300"/>
      <c r="P53" s="294"/>
      <c r="Q53" s="296" t="s">
        <v>186</v>
      </c>
      <c r="R53" s="294"/>
      <c r="S53" s="978"/>
      <c r="T53" s="978"/>
      <c r="U53" s="978"/>
      <c r="V53" s="299" t="s">
        <v>272</v>
      </c>
      <c r="W53" s="299"/>
      <c r="X53" s="299"/>
      <c r="Y53" s="299"/>
      <c r="Z53" s="299"/>
      <c r="AA53" s="299"/>
      <c r="AB53" s="299" t="s">
        <v>21</v>
      </c>
      <c r="AC53" s="299"/>
      <c r="AD53" s="299"/>
      <c r="AE53" s="300"/>
      <c r="AF53" s="300"/>
      <c r="AG53" s="300"/>
      <c r="AH53" s="300" t="s">
        <v>1581</v>
      </c>
      <c r="AI53" s="1243"/>
      <c r="AJ53" s="1243"/>
      <c r="AK53" s="1243"/>
      <c r="AL53" s="1243"/>
      <c r="AM53" s="1243"/>
      <c r="AN53" s="300"/>
      <c r="AO53" s="300"/>
      <c r="AP53" s="300"/>
      <c r="AQ53" s="300"/>
      <c r="AR53" s="300"/>
      <c r="AS53" s="300"/>
      <c r="AT53" s="300"/>
      <c r="AU53" s="301"/>
      <c r="AV53" s="301"/>
      <c r="AW53" s="301"/>
      <c r="AY53" s="299"/>
      <c r="AZ53" s="301"/>
      <c r="BA53" s="300"/>
      <c r="BB53" s="300"/>
      <c r="BC53" s="300"/>
      <c r="BD53" s="300"/>
      <c r="BE53" s="300"/>
      <c r="BF53" s="300"/>
      <c r="BG53" s="300"/>
      <c r="BH53" s="300"/>
      <c r="BI53" s="301"/>
      <c r="BJ53" s="301"/>
      <c r="BK53" s="301"/>
      <c r="BL53" s="301"/>
      <c r="BM53" s="301"/>
      <c r="BN53" s="301"/>
      <c r="BO53" s="301"/>
      <c r="BP53" s="301"/>
      <c r="BQ53" s="301"/>
      <c r="BR53" s="300"/>
    </row>
    <row r="54" spans="1:70" s="291" customFormat="1">
      <c r="D54" s="296"/>
      <c r="E54" s="296" t="s">
        <v>3118</v>
      </c>
      <c r="F54" s="296"/>
      <c r="G54" s="296" t="s">
        <v>293</v>
      </c>
      <c r="H54" s="296"/>
      <c r="I54" s="300"/>
      <c r="J54" s="300"/>
      <c r="K54" s="300"/>
      <c r="L54" s="300"/>
      <c r="M54" s="300"/>
      <c r="N54" s="300"/>
      <c r="O54" s="300"/>
      <c r="P54" s="294"/>
      <c r="Q54" s="296" t="s">
        <v>186</v>
      </c>
      <c r="R54" s="294"/>
      <c r="S54" s="978"/>
      <c r="T54" s="978"/>
      <c r="U54" s="978"/>
      <c r="V54" s="302" t="s">
        <v>272</v>
      </c>
      <c r="W54" s="302"/>
      <c r="X54" s="302"/>
      <c r="Y54" s="302"/>
      <c r="Z54" s="302"/>
      <c r="AA54" s="299"/>
      <c r="AB54" s="301" t="s">
        <v>21</v>
      </c>
      <c r="AC54" s="301"/>
      <c r="AD54" s="301"/>
      <c r="AE54" s="300"/>
      <c r="AF54" s="300"/>
      <c r="AG54" s="300"/>
      <c r="AH54" s="300" t="s">
        <v>1581</v>
      </c>
      <c r="AI54" s="1243"/>
      <c r="AJ54" s="1243"/>
      <c r="AK54" s="1243"/>
      <c r="AL54" s="1243"/>
      <c r="AM54" s="1243"/>
      <c r="AN54" s="300"/>
      <c r="AO54" s="300"/>
      <c r="AP54" s="300"/>
      <c r="AQ54" s="300"/>
      <c r="AR54" s="300"/>
      <c r="AS54" s="300"/>
      <c r="AT54" s="300"/>
      <c r="AU54" s="301"/>
      <c r="AV54" s="301"/>
      <c r="AW54" s="301"/>
      <c r="AY54" s="299"/>
      <c r="AZ54" s="301"/>
      <c r="BA54" s="300"/>
      <c r="BB54" s="300"/>
      <c r="BC54" s="300"/>
      <c r="BD54" s="300"/>
      <c r="BE54" s="300"/>
      <c r="BF54" s="300"/>
      <c r="BG54" s="300"/>
      <c r="BH54" s="300"/>
      <c r="BI54" s="301"/>
      <c r="BJ54" s="301"/>
      <c r="BK54" s="301"/>
      <c r="BL54" s="301"/>
      <c r="BM54" s="301"/>
      <c r="BN54" s="301"/>
      <c r="BO54" s="301"/>
      <c r="BP54" s="301"/>
      <c r="BQ54" s="301"/>
      <c r="BR54" s="300"/>
    </row>
    <row r="55" spans="1:70" s="291" customFormat="1">
      <c r="D55" s="296"/>
      <c r="E55" s="296" t="s">
        <v>3118</v>
      </c>
      <c r="F55" s="296"/>
      <c r="G55" s="296" t="s">
        <v>293</v>
      </c>
      <c r="H55" s="296"/>
      <c r="I55" s="300"/>
      <c r="J55" s="300"/>
      <c r="K55" s="300"/>
      <c r="L55" s="300"/>
      <c r="M55" s="300"/>
      <c r="N55" s="300"/>
      <c r="O55" s="300"/>
      <c r="P55" s="294"/>
      <c r="Q55" s="296" t="s">
        <v>186</v>
      </c>
      <c r="R55" s="294"/>
      <c r="S55" s="978"/>
      <c r="T55" s="978"/>
      <c r="U55" s="978"/>
      <c r="V55" s="302" t="s">
        <v>272</v>
      </c>
      <c r="W55" s="302"/>
      <c r="X55" s="302"/>
      <c r="Y55" s="302"/>
      <c r="Z55" s="302"/>
      <c r="AA55" s="299"/>
      <c r="AB55" s="301" t="s">
        <v>21</v>
      </c>
      <c r="AC55" s="301"/>
      <c r="AD55" s="301"/>
      <c r="AE55" s="300"/>
      <c r="AF55" s="300"/>
      <c r="AG55" s="300"/>
      <c r="AH55" s="300" t="s">
        <v>1581</v>
      </c>
      <c r="AI55" s="1243"/>
      <c r="AJ55" s="1243"/>
      <c r="AK55" s="1243"/>
      <c r="AL55" s="1243"/>
      <c r="AM55" s="1243"/>
      <c r="AN55" s="300"/>
      <c r="AO55" s="300"/>
      <c r="AP55" s="300"/>
      <c r="AQ55" s="300"/>
      <c r="AR55" s="300"/>
      <c r="AS55" s="300"/>
      <c r="AT55" s="300"/>
      <c r="AU55" s="301"/>
      <c r="AV55" s="301"/>
      <c r="AW55" s="301"/>
      <c r="AY55" s="299"/>
      <c r="AZ55" s="301"/>
      <c r="BA55" s="300"/>
      <c r="BB55" s="300"/>
      <c r="BC55" s="300"/>
      <c r="BD55" s="300"/>
      <c r="BE55" s="300"/>
      <c r="BF55" s="300"/>
      <c r="BG55" s="300"/>
      <c r="BH55" s="300"/>
      <c r="BI55" s="301"/>
      <c r="BJ55" s="301"/>
      <c r="BK55" s="301"/>
      <c r="BL55" s="301"/>
      <c r="BM55" s="301"/>
      <c r="BN55" s="301"/>
      <c r="BO55" s="301"/>
      <c r="BP55" s="301"/>
      <c r="BQ55" s="301"/>
      <c r="BR55" s="300"/>
    </row>
    <row r="56" spans="1:70" s="291" customFormat="1">
      <c r="D56" s="296"/>
      <c r="E56" s="296" t="s">
        <v>3118</v>
      </c>
      <c r="F56" s="296"/>
      <c r="G56" s="296" t="s">
        <v>293</v>
      </c>
      <c r="H56" s="296"/>
      <c r="I56" s="300"/>
      <c r="J56" s="300"/>
      <c r="K56" s="300"/>
      <c r="L56" s="300"/>
      <c r="M56" s="300"/>
      <c r="N56" s="300"/>
      <c r="O56" s="300"/>
      <c r="P56" s="294"/>
      <c r="Q56" s="296" t="s">
        <v>186</v>
      </c>
      <c r="R56" s="294"/>
      <c r="S56" s="978"/>
      <c r="T56" s="978"/>
      <c r="U56" s="978"/>
      <c r="V56" s="302" t="s">
        <v>272</v>
      </c>
      <c r="W56" s="302"/>
      <c r="X56" s="302"/>
      <c r="Y56" s="302"/>
      <c r="Z56" s="302"/>
      <c r="AA56" s="299"/>
      <c r="AB56" s="301"/>
      <c r="AC56" s="301"/>
      <c r="AD56" s="301"/>
      <c r="AE56" s="300"/>
      <c r="AF56" s="300"/>
      <c r="AG56" s="300"/>
      <c r="AH56" s="300" t="s">
        <v>1581</v>
      </c>
      <c r="AI56" s="1243"/>
      <c r="AJ56" s="1243"/>
      <c r="AK56" s="1243"/>
      <c r="AL56" s="1243"/>
      <c r="AM56" s="1243"/>
      <c r="AN56" s="300"/>
      <c r="AO56" s="300"/>
      <c r="AP56" s="300"/>
      <c r="AQ56" s="300"/>
      <c r="AR56" s="300"/>
      <c r="AS56" s="300"/>
      <c r="AT56" s="300"/>
      <c r="AU56" s="301"/>
      <c r="AV56" s="301"/>
      <c r="AW56" s="301"/>
      <c r="AY56" s="299"/>
      <c r="AZ56" s="301"/>
      <c r="BA56" s="300"/>
      <c r="BB56" s="300"/>
      <c r="BC56" s="300"/>
      <c r="BD56" s="300"/>
      <c r="BE56" s="300"/>
      <c r="BF56" s="300"/>
      <c r="BG56" s="300"/>
      <c r="BH56" s="300"/>
      <c r="BI56" s="301"/>
      <c r="BJ56" s="301"/>
      <c r="BK56" s="301"/>
      <c r="BL56" s="301"/>
      <c r="BM56" s="301"/>
      <c r="BN56" s="301"/>
      <c r="BO56" s="301"/>
      <c r="BP56" s="301"/>
      <c r="BQ56" s="301"/>
      <c r="BR56" s="300"/>
    </row>
    <row r="57" spans="1:70" s="291" customFormat="1">
      <c r="D57" s="296"/>
      <c r="E57" s="296" t="s">
        <v>3118</v>
      </c>
      <c r="F57" s="296"/>
      <c r="G57" s="296" t="s">
        <v>293</v>
      </c>
      <c r="H57" s="296"/>
      <c r="I57" s="300"/>
      <c r="J57" s="300"/>
      <c r="K57" s="300"/>
      <c r="L57" s="300"/>
      <c r="M57" s="300"/>
      <c r="N57" s="300"/>
      <c r="O57" s="300"/>
      <c r="P57" s="294"/>
      <c r="Q57" s="296" t="s">
        <v>186</v>
      </c>
      <c r="R57" s="294"/>
      <c r="S57" s="978"/>
      <c r="T57" s="978"/>
      <c r="U57" s="978"/>
      <c r="V57" s="302" t="s">
        <v>272</v>
      </c>
      <c r="W57" s="302"/>
      <c r="X57" s="302"/>
      <c r="Y57" s="302"/>
      <c r="Z57" s="302"/>
      <c r="AA57" s="299"/>
      <c r="AB57" s="301"/>
      <c r="AC57" s="301"/>
      <c r="AD57" s="301"/>
      <c r="AE57" s="300"/>
      <c r="AF57" s="300"/>
      <c r="AG57" s="300"/>
      <c r="AH57" s="300" t="s">
        <v>1581</v>
      </c>
      <c r="AI57" s="1243"/>
      <c r="AJ57" s="1243"/>
      <c r="AK57" s="1243"/>
      <c r="AL57" s="1243"/>
      <c r="AM57" s="1243"/>
      <c r="AN57" s="300"/>
      <c r="AO57" s="300"/>
      <c r="AP57" s="300"/>
      <c r="AQ57" s="300"/>
      <c r="AR57" s="300"/>
      <c r="AS57" s="300"/>
      <c r="AT57" s="300"/>
      <c r="AU57" s="301"/>
      <c r="AV57" s="301"/>
      <c r="AW57" s="301"/>
      <c r="AY57" s="299"/>
      <c r="AZ57" s="301"/>
      <c r="BA57" s="300"/>
      <c r="BB57" s="300"/>
      <c r="BC57" s="300"/>
      <c r="BD57" s="300"/>
      <c r="BE57" s="300"/>
      <c r="BF57" s="300"/>
      <c r="BG57" s="300"/>
      <c r="BH57" s="300"/>
      <c r="BI57" s="301"/>
      <c r="BJ57" s="301"/>
      <c r="BK57" s="301"/>
      <c r="BL57" s="301"/>
      <c r="BM57" s="301"/>
      <c r="BN57" s="301"/>
      <c r="BO57" s="301"/>
      <c r="BP57" s="301"/>
      <c r="BQ57" s="301"/>
      <c r="BR57" s="300"/>
    </row>
    <row r="58" spans="1:70" s="291" customFormat="1">
      <c r="D58" s="296"/>
      <c r="E58" s="296" t="s">
        <v>3118</v>
      </c>
      <c r="F58" s="296"/>
      <c r="G58" s="296" t="s">
        <v>293</v>
      </c>
      <c r="H58" s="296"/>
      <c r="I58" s="300"/>
      <c r="J58" s="300"/>
      <c r="K58" s="300"/>
      <c r="L58" s="300"/>
      <c r="M58" s="300"/>
      <c r="N58" s="300"/>
      <c r="O58" s="300"/>
      <c r="P58" s="294"/>
      <c r="Q58" s="296" t="s">
        <v>186</v>
      </c>
      <c r="R58" s="294"/>
      <c r="S58" s="978"/>
      <c r="T58" s="978"/>
      <c r="U58" s="978"/>
      <c r="V58" s="302" t="s">
        <v>272</v>
      </c>
      <c r="W58" s="302"/>
      <c r="X58" s="302"/>
      <c r="Y58" s="302"/>
      <c r="Z58" s="302"/>
      <c r="AA58" s="299"/>
      <c r="AB58" s="301"/>
      <c r="AC58" s="301"/>
      <c r="AD58" s="301"/>
      <c r="AE58" s="300"/>
      <c r="AF58" s="300"/>
      <c r="AG58" s="300"/>
      <c r="AH58" s="300" t="s">
        <v>1581</v>
      </c>
      <c r="AI58" s="1243"/>
      <c r="AJ58" s="1243"/>
      <c r="AK58" s="1243"/>
      <c r="AL58" s="1243"/>
      <c r="AM58" s="1243"/>
      <c r="AN58" s="300"/>
      <c r="AO58" s="300"/>
      <c r="AP58" s="300"/>
      <c r="AQ58" s="300"/>
      <c r="AR58" s="300"/>
      <c r="AS58" s="300"/>
      <c r="AT58" s="300"/>
      <c r="AU58" s="301"/>
      <c r="AV58" s="301"/>
      <c r="AW58" s="301"/>
      <c r="AY58" s="299"/>
      <c r="AZ58" s="301"/>
      <c r="BA58" s="300"/>
      <c r="BB58" s="300"/>
      <c r="BC58" s="300"/>
      <c r="BD58" s="300"/>
      <c r="BE58" s="300"/>
      <c r="BF58" s="300"/>
      <c r="BG58" s="300"/>
      <c r="BH58" s="300"/>
      <c r="BI58" s="301"/>
      <c r="BJ58" s="301"/>
      <c r="BK58" s="301"/>
      <c r="BL58" s="301"/>
      <c r="BM58" s="301"/>
      <c r="BN58" s="301"/>
      <c r="BO58" s="301"/>
      <c r="BP58" s="301"/>
      <c r="BQ58" s="301"/>
      <c r="BR58" s="300"/>
    </row>
    <row r="60" spans="1:70" s="1" customFormat="1" ht="15">
      <c r="B60" s="308" t="s">
        <v>3169</v>
      </c>
    </row>
    <row r="62" spans="1:70" ht="15.75">
      <c r="A62" s="294"/>
      <c r="B62" s="295"/>
      <c r="C62" s="295"/>
      <c r="D62" s="296"/>
      <c r="E62" s="296" t="s">
        <v>3118</v>
      </c>
      <c r="F62" s="296"/>
      <c r="G62" s="296" t="s">
        <v>293</v>
      </c>
      <c r="H62" s="296"/>
      <c r="I62" s="296"/>
      <c r="J62" s="296"/>
      <c r="K62" s="296"/>
      <c r="L62" s="296"/>
      <c r="M62" s="296"/>
      <c r="N62" s="296"/>
      <c r="O62" s="296"/>
      <c r="P62" s="294"/>
      <c r="Q62" s="296" t="s">
        <v>186</v>
      </c>
      <c r="R62" s="294"/>
      <c r="S62" s="978"/>
      <c r="T62" s="978"/>
      <c r="U62" s="978"/>
      <c r="V62" s="283" t="s">
        <v>272</v>
      </c>
      <c r="W62" s="283"/>
      <c r="X62" s="283"/>
      <c r="Y62" s="283"/>
      <c r="Z62" s="283"/>
      <c r="AA62" s="297"/>
      <c r="AB62" s="294" t="s">
        <v>21</v>
      </c>
      <c r="AC62" s="294"/>
      <c r="AD62" s="294"/>
      <c r="AE62" s="294"/>
      <c r="AF62" s="294"/>
      <c r="AG62" s="294"/>
      <c r="AH62" s="294" t="s">
        <v>1581</v>
      </c>
      <c r="AI62" s="1243"/>
      <c r="AJ62" s="1243"/>
      <c r="AK62" s="1243"/>
      <c r="AL62" s="1243"/>
      <c r="AM62" s="1243"/>
      <c r="AN62" s="294"/>
      <c r="AO62" s="294"/>
      <c r="AP62" s="294"/>
      <c r="AQ62" s="294"/>
      <c r="AR62" s="294"/>
      <c r="AS62" s="298"/>
      <c r="AT62" s="298"/>
      <c r="AU62" s="298"/>
      <c r="AV62" s="298"/>
      <c r="AW62" s="298"/>
      <c r="AX62" s="298"/>
      <c r="AY62" s="294"/>
      <c r="AZ62" s="294"/>
      <c r="BA62" s="294"/>
      <c r="BB62" s="294"/>
      <c r="BC62" s="294"/>
      <c r="BD62" s="294"/>
      <c r="BE62" s="294"/>
      <c r="BF62" s="294"/>
      <c r="BG62" s="298"/>
      <c r="BH62" s="298"/>
      <c r="BI62" s="298"/>
      <c r="BJ62" s="298"/>
      <c r="BK62" s="298"/>
    </row>
    <row r="63" spans="1:70" ht="15.75">
      <c r="A63" s="294"/>
      <c r="B63" s="295"/>
      <c r="C63" s="295"/>
      <c r="D63" s="296"/>
      <c r="E63" s="296" t="s">
        <v>3118</v>
      </c>
      <c r="F63" s="296"/>
      <c r="G63" s="296" t="s">
        <v>293</v>
      </c>
      <c r="H63" s="296"/>
      <c r="I63" s="296"/>
      <c r="J63" s="296"/>
      <c r="K63" s="296"/>
      <c r="L63" s="296"/>
      <c r="M63" s="296"/>
      <c r="N63" s="296"/>
      <c r="O63" s="296"/>
      <c r="P63" s="294"/>
      <c r="Q63" s="296" t="s">
        <v>186</v>
      </c>
      <c r="R63" s="294"/>
      <c r="S63" s="978"/>
      <c r="T63" s="978"/>
      <c r="U63" s="978"/>
      <c r="V63" s="283" t="s">
        <v>272</v>
      </c>
      <c r="W63" s="283"/>
      <c r="X63" s="283"/>
      <c r="Y63" s="283"/>
      <c r="Z63" s="283"/>
      <c r="AA63" s="297"/>
      <c r="AB63" s="294" t="s">
        <v>21</v>
      </c>
      <c r="AC63" s="294"/>
      <c r="AD63" s="294"/>
      <c r="AE63" s="294"/>
      <c r="AF63" s="294"/>
      <c r="AG63" s="294"/>
      <c r="AH63" s="294" t="s">
        <v>1581</v>
      </c>
      <c r="AI63" s="1243"/>
      <c r="AJ63" s="1243"/>
      <c r="AK63" s="1243"/>
      <c r="AL63" s="1243"/>
      <c r="AM63" s="1243"/>
      <c r="AN63" s="294"/>
      <c r="AO63" s="294"/>
      <c r="AP63" s="294"/>
      <c r="AQ63" s="294"/>
      <c r="AR63" s="294"/>
      <c r="AS63" s="298"/>
      <c r="AT63" s="298"/>
      <c r="AU63" s="298"/>
      <c r="AV63" s="298"/>
      <c r="AW63" s="298"/>
      <c r="AX63" s="298"/>
      <c r="AY63" s="294"/>
      <c r="AZ63" s="294"/>
      <c r="BA63" s="294"/>
      <c r="BB63" s="294"/>
      <c r="BC63" s="294"/>
      <c r="BD63" s="294"/>
      <c r="BE63" s="294"/>
      <c r="BF63" s="294"/>
      <c r="BG63" s="298"/>
      <c r="BH63" s="298"/>
      <c r="BI63" s="298"/>
      <c r="BJ63" s="298"/>
      <c r="BK63" s="298"/>
    </row>
    <row r="64" spans="1:70" ht="15.75">
      <c r="A64" s="294"/>
      <c r="B64" s="295"/>
      <c r="C64" s="295"/>
      <c r="D64" s="296"/>
      <c r="E64" s="296" t="s">
        <v>3118</v>
      </c>
      <c r="F64" s="296"/>
      <c r="G64" s="296" t="s">
        <v>293</v>
      </c>
      <c r="H64" s="296"/>
      <c r="I64" s="296"/>
      <c r="J64" s="296"/>
      <c r="K64" s="296"/>
      <c r="L64" s="296"/>
      <c r="M64" s="296"/>
      <c r="N64" s="296"/>
      <c r="O64" s="296"/>
      <c r="P64" s="294"/>
      <c r="Q64" s="296" t="s">
        <v>186</v>
      </c>
      <c r="R64" s="294"/>
      <c r="S64" s="978"/>
      <c r="T64" s="978"/>
      <c r="U64" s="978"/>
      <c r="V64" s="283" t="s">
        <v>272</v>
      </c>
      <c r="W64" s="283"/>
      <c r="X64" s="283"/>
      <c r="Y64" s="283"/>
      <c r="Z64" s="283"/>
      <c r="AA64" s="297"/>
      <c r="AB64" s="294" t="s">
        <v>21</v>
      </c>
      <c r="AC64" s="294"/>
      <c r="AD64" s="294"/>
      <c r="AE64" s="294"/>
      <c r="AF64" s="294"/>
      <c r="AG64" s="294"/>
      <c r="AH64" s="294" t="s">
        <v>1581</v>
      </c>
      <c r="AI64" s="1243"/>
      <c r="AJ64" s="1243"/>
      <c r="AK64" s="1243"/>
      <c r="AL64" s="1243"/>
      <c r="AM64" s="1243"/>
      <c r="AN64" s="294"/>
      <c r="AO64" s="294"/>
      <c r="AP64" s="294"/>
      <c r="AQ64" s="294"/>
      <c r="AR64" s="294"/>
      <c r="AS64" s="298"/>
      <c r="AT64" s="298"/>
      <c r="AU64" s="298"/>
      <c r="AV64" s="298"/>
      <c r="AW64" s="298"/>
      <c r="AX64" s="298"/>
      <c r="AY64" s="294"/>
      <c r="AZ64" s="294"/>
      <c r="BA64" s="294"/>
      <c r="BB64" s="294"/>
      <c r="BC64" s="294"/>
      <c r="BD64" s="294"/>
      <c r="BE64" s="294"/>
      <c r="BF64" s="294"/>
      <c r="BG64" s="298"/>
      <c r="BH64" s="298"/>
      <c r="BI64" s="298"/>
      <c r="BJ64" s="298"/>
      <c r="BK64" s="298"/>
    </row>
    <row r="65" spans="1:70" ht="15.75">
      <c r="A65" s="294"/>
      <c r="B65" s="295"/>
      <c r="C65" s="295"/>
      <c r="D65" s="296"/>
      <c r="E65" s="296" t="s">
        <v>3118</v>
      </c>
      <c r="F65" s="296"/>
      <c r="G65" s="296" t="s">
        <v>293</v>
      </c>
      <c r="H65" s="296"/>
      <c r="I65" s="296"/>
      <c r="J65" s="296"/>
      <c r="K65" s="296"/>
      <c r="L65" s="296"/>
      <c r="M65" s="296"/>
      <c r="N65" s="296"/>
      <c r="O65" s="296"/>
      <c r="P65" s="294"/>
      <c r="Q65" s="296" t="s">
        <v>186</v>
      </c>
      <c r="R65" s="294"/>
      <c r="S65" s="978"/>
      <c r="T65" s="978"/>
      <c r="U65" s="978"/>
      <c r="V65" s="283" t="s">
        <v>272</v>
      </c>
      <c r="W65" s="283"/>
      <c r="X65" s="283"/>
      <c r="Y65" s="283"/>
      <c r="Z65" s="283"/>
      <c r="AA65" s="297"/>
      <c r="AB65" s="294" t="s">
        <v>21</v>
      </c>
      <c r="AC65" s="294"/>
      <c r="AD65" s="294"/>
      <c r="AE65" s="294"/>
      <c r="AF65" s="294"/>
      <c r="AG65" s="294"/>
      <c r="AH65" s="294" t="s">
        <v>1581</v>
      </c>
      <c r="AI65" s="1243"/>
      <c r="AJ65" s="1243"/>
      <c r="AK65" s="1243"/>
      <c r="AL65" s="1243"/>
      <c r="AM65" s="1243"/>
      <c r="AN65" s="294"/>
      <c r="AO65" s="294"/>
      <c r="AP65" s="294"/>
      <c r="AQ65" s="294"/>
      <c r="AR65" s="294"/>
      <c r="AS65" s="298"/>
      <c r="AT65" s="298"/>
      <c r="AU65" s="298"/>
      <c r="AV65" s="298"/>
      <c r="AW65" s="298"/>
      <c r="AX65" s="298"/>
      <c r="AY65" s="294"/>
      <c r="AZ65" s="294"/>
      <c r="BA65" s="294"/>
      <c r="BB65" s="294"/>
      <c r="BC65" s="294"/>
      <c r="BD65" s="294"/>
      <c r="BE65" s="294"/>
      <c r="BF65" s="294"/>
      <c r="BG65" s="298"/>
      <c r="BH65" s="298"/>
      <c r="BI65" s="298"/>
      <c r="BJ65" s="298"/>
      <c r="BK65" s="298"/>
    </row>
    <row r="66" spans="1:70" s="291" customFormat="1">
      <c r="B66" s="299"/>
      <c r="C66" s="299"/>
      <c r="D66" s="296"/>
      <c r="E66" s="296" t="s">
        <v>3118</v>
      </c>
      <c r="F66" s="300"/>
      <c r="G66" s="296" t="s">
        <v>293</v>
      </c>
      <c r="H66" s="300"/>
      <c r="I66" s="300"/>
      <c r="J66" s="300"/>
      <c r="K66" s="300"/>
      <c r="L66" s="300"/>
      <c r="M66" s="300"/>
      <c r="N66" s="300"/>
      <c r="O66" s="300"/>
      <c r="P66" s="294"/>
      <c r="Q66" s="296" t="s">
        <v>186</v>
      </c>
      <c r="R66" s="294"/>
      <c r="S66" s="978"/>
      <c r="T66" s="978"/>
      <c r="U66" s="978"/>
      <c r="V66" s="299" t="s">
        <v>272</v>
      </c>
      <c r="W66" s="299"/>
      <c r="X66" s="299"/>
      <c r="Y66" s="299"/>
      <c r="Z66" s="299"/>
      <c r="AA66" s="299"/>
      <c r="AB66" s="299" t="s">
        <v>21</v>
      </c>
      <c r="AC66" s="299"/>
      <c r="AD66" s="299"/>
      <c r="AE66" s="300"/>
      <c r="AF66" s="300"/>
      <c r="AG66" s="300"/>
      <c r="AH66" s="300" t="s">
        <v>1581</v>
      </c>
      <c r="AI66" s="1243"/>
      <c r="AJ66" s="1243"/>
      <c r="AK66" s="1243"/>
      <c r="AL66" s="1243"/>
      <c r="AM66" s="1243"/>
      <c r="AN66" s="300"/>
      <c r="AO66" s="300"/>
      <c r="AP66" s="300"/>
      <c r="AQ66" s="300"/>
      <c r="AR66" s="300"/>
      <c r="AS66" s="300"/>
      <c r="AT66" s="300"/>
      <c r="AU66" s="301"/>
      <c r="AV66" s="301"/>
      <c r="AW66" s="301"/>
      <c r="AY66" s="299"/>
      <c r="AZ66" s="301"/>
      <c r="BA66" s="300"/>
      <c r="BB66" s="300"/>
      <c r="BC66" s="300"/>
      <c r="BD66" s="300"/>
      <c r="BE66" s="300"/>
      <c r="BF66" s="300"/>
      <c r="BG66" s="300"/>
      <c r="BH66" s="300"/>
      <c r="BI66" s="301"/>
      <c r="BJ66" s="301"/>
      <c r="BK66" s="301"/>
      <c r="BL66" s="301"/>
      <c r="BM66" s="301"/>
      <c r="BN66" s="301"/>
      <c r="BO66" s="301"/>
      <c r="BP66" s="301"/>
      <c r="BQ66" s="301"/>
      <c r="BR66" s="300"/>
    </row>
    <row r="67" spans="1:70" s="291" customFormat="1">
      <c r="D67" s="296"/>
      <c r="E67" s="296" t="s">
        <v>3118</v>
      </c>
      <c r="F67" s="300"/>
      <c r="G67" s="296" t="s">
        <v>293</v>
      </c>
      <c r="H67" s="300"/>
      <c r="I67" s="300"/>
      <c r="J67" s="300"/>
      <c r="K67" s="300"/>
      <c r="L67" s="300"/>
      <c r="M67" s="300"/>
      <c r="N67" s="300"/>
      <c r="O67" s="300"/>
      <c r="P67" s="294"/>
      <c r="Q67" s="296" t="s">
        <v>186</v>
      </c>
      <c r="R67" s="294"/>
      <c r="S67" s="978"/>
      <c r="T67" s="978"/>
      <c r="U67" s="978"/>
      <c r="V67" s="302" t="s">
        <v>272</v>
      </c>
      <c r="W67" s="302"/>
      <c r="X67" s="302"/>
      <c r="Y67" s="302"/>
      <c r="Z67" s="302"/>
      <c r="AA67" s="299"/>
      <c r="AB67" s="301" t="s">
        <v>21</v>
      </c>
      <c r="AC67" s="301"/>
      <c r="AD67" s="301"/>
      <c r="AE67" s="300"/>
      <c r="AF67" s="300"/>
      <c r="AG67" s="300"/>
      <c r="AH67" s="300" t="s">
        <v>1581</v>
      </c>
      <c r="AI67" s="1243"/>
      <c r="AJ67" s="1243"/>
      <c r="AK67" s="1243"/>
      <c r="AL67" s="1243"/>
      <c r="AM67" s="1243"/>
      <c r="AN67" s="300"/>
      <c r="AO67" s="300"/>
      <c r="AP67" s="300"/>
      <c r="AQ67" s="300"/>
      <c r="AR67" s="300"/>
      <c r="AS67" s="300"/>
      <c r="AT67" s="300"/>
      <c r="AU67" s="301"/>
      <c r="AV67" s="301"/>
      <c r="AW67" s="301"/>
      <c r="AY67" s="299"/>
      <c r="AZ67" s="301"/>
      <c r="BA67" s="300"/>
      <c r="BB67" s="300"/>
      <c r="BC67" s="300"/>
      <c r="BD67" s="300"/>
      <c r="BE67" s="300"/>
      <c r="BF67" s="300"/>
      <c r="BG67" s="300"/>
      <c r="BH67" s="300"/>
      <c r="BI67" s="301"/>
      <c r="BJ67" s="301"/>
      <c r="BK67" s="301"/>
      <c r="BL67" s="301"/>
      <c r="BM67" s="301"/>
      <c r="BN67" s="301"/>
      <c r="BO67" s="301"/>
      <c r="BP67" s="301"/>
      <c r="BQ67" s="301"/>
      <c r="BR67" s="300"/>
    </row>
    <row r="68" spans="1:70" s="291" customFormat="1">
      <c r="D68" s="296"/>
      <c r="E68" s="296" t="s">
        <v>3118</v>
      </c>
      <c r="F68" s="300"/>
      <c r="G68" s="296" t="s">
        <v>293</v>
      </c>
      <c r="H68" s="300"/>
      <c r="I68" s="300"/>
      <c r="J68" s="300"/>
      <c r="K68" s="300"/>
      <c r="L68" s="300"/>
      <c r="M68" s="300"/>
      <c r="N68" s="300"/>
      <c r="O68" s="300"/>
      <c r="P68" s="294"/>
      <c r="Q68" s="296" t="s">
        <v>186</v>
      </c>
      <c r="R68" s="294"/>
      <c r="S68" s="978"/>
      <c r="T68" s="978"/>
      <c r="U68" s="978"/>
      <c r="V68" s="302" t="s">
        <v>272</v>
      </c>
      <c r="W68" s="302"/>
      <c r="X68" s="302"/>
      <c r="Y68" s="302"/>
      <c r="Z68" s="302"/>
      <c r="AA68" s="299"/>
      <c r="AB68" s="301" t="s">
        <v>21</v>
      </c>
      <c r="AC68" s="301"/>
      <c r="AD68" s="301"/>
      <c r="AE68" s="300"/>
      <c r="AF68" s="300"/>
      <c r="AG68" s="300"/>
      <c r="AH68" s="300" t="s">
        <v>1581</v>
      </c>
      <c r="AI68" s="1243"/>
      <c r="AJ68" s="1243"/>
      <c r="AK68" s="1243"/>
      <c r="AL68" s="1243"/>
      <c r="AM68" s="1243"/>
      <c r="AN68" s="300"/>
      <c r="AO68" s="300"/>
      <c r="AP68" s="300"/>
      <c r="AQ68" s="300"/>
      <c r="AR68" s="300"/>
      <c r="AS68" s="300"/>
      <c r="AT68" s="300"/>
      <c r="AU68" s="301"/>
      <c r="AV68" s="301"/>
      <c r="AW68" s="301"/>
      <c r="AY68" s="299"/>
      <c r="AZ68" s="301"/>
      <c r="BA68" s="300"/>
      <c r="BB68" s="300"/>
      <c r="BC68" s="300"/>
      <c r="BD68" s="300"/>
      <c r="BE68" s="300"/>
      <c r="BF68" s="300"/>
      <c r="BG68" s="300"/>
      <c r="BH68" s="300"/>
      <c r="BI68" s="301"/>
      <c r="BJ68" s="301"/>
      <c r="BK68" s="301"/>
      <c r="BL68" s="301"/>
      <c r="BM68" s="301"/>
      <c r="BN68" s="301"/>
      <c r="BO68" s="301"/>
      <c r="BP68" s="301"/>
      <c r="BQ68" s="301"/>
      <c r="BR68" s="300"/>
    </row>
    <row r="69" spans="1:70" s="291" customFormat="1">
      <c r="D69" s="296"/>
      <c r="E69" s="296" t="s">
        <v>3118</v>
      </c>
      <c r="F69" s="300"/>
      <c r="G69" s="296" t="s">
        <v>293</v>
      </c>
      <c r="H69" s="300"/>
      <c r="I69" s="300"/>
      <c r="J69" s="300"/>
      <c r="K69" s="300"/>
      <c r="L69" s="300"/>
      <c r="M69" s="300"/>
      <c r="N69" s="300"/>
      <c r="O69" s="300"/>
      <c r="P69" s="294"/>
      <c r="Q69" s="296" t="s">
        <v>186</v>
      </c>
      <c r="R69" s="294"/>
      <c r="S69" s="978"/>
      <c r="T69" s="978"/>
      <c r="U69" s="978"/>
      <c r="V69" s="302" t="s">
        <v>272</v>
      </c>
      <c r="W69" s="302"/>
      <c r="X69" s="302"/>
      <c r="Y69" s="302"/>
      <c r="Z69" s="302"/>
      <c r="AA69" s="299"/>
      <c r="AB69" s="301"/>
      <c r="AC69" s="301"/>
      <c r="AD69" s="301"/>
      <c r="AE69" s="300"/>
      <c r="AF69" s="300"/>
      <c r="AG69" s="300"/>
      <c r="AH69" s="300" t="s">
        <v>1581</v>
      </c>
      <c r="AI69" s="1243"/>
      <c r="AJ69" s="1243"/>
      <c r="AK69" s="1243"/>
      <c r="AL69" s="1243"/>
      <c r="AM69" s="1243"/>
      <c r="AN69" s="300"/>
      <c r="AO69" s="300"/>
      <c r="AP69" s="300"/>
      <c r="AQ69" s="300"/>
      <c r="AR69" s="300"/>
      <c r="AS69" s="300"/>
      <c r="AT69" s="300"/>
      <c r="AU69" s="301"/>
      <c r="AV69" s="301"/>
      <c r="AW69" s="301"/>
      <c r="AY69" s="299"/>
      <c r="AZ69" s="301"/>
      <c r="BA69" s="300"/>
      <c r="BB69" s="300"/>
      <c r="BC69" s="300"/>
      <c r="BD69" s="300"/>
      <c r="BE69" s="300"/>
      <c r="BF69" s="300"/>
      <c r="BG69" s="300"/>
      <c r="BH69" s="300"/>
      <c r="BI69" s="301"/>
      <c r="BJ69" s="301"/>
      <c r="BK69" s="301"/>
      <c r="BL69" s="301"/>
      <c r="BM69" s="301"/>
      <c r="BN69" s="301"/>
      <c r="BO69" s="301"/>
      <c r="BP69" s="301"/>
      <c r="BQ69" s="301"/>
      <c r="BR69" s="300"/>
    </row>
    <row r="70" spans="1:70" s="291" customFormat="1">
      <c r="D70" s="296"/>
      <c r="E70" s="296" t="s">
        <v>3118</v>
      </c>
      <c r="F70" s="300"/>
      <c r="G70" s="296" t="s">
        <v>293</v>
      </c>
      <c r="H70" s="300"/>
      <c r="I70" s="300"/>
      <c r="J70" s="300"/>
      <c r="K70" s="300"/>
      <c r="L70" s="300"/>
      <c r="M70" s="300"/>
      <c r="N70" s="300"/>
      <c r="O70" s="300"/>
      <c r="P70" s="294"/>
      <c r="Q70" s="296" t="s">
        <v>186</v>
      </c>
      <c r="R70" s="294"/>
      <c r="S70" s="978"/>
      <c r="T70" s="978"/>
      <c r="U70" s="978"/>
      <c r="V70" s="302" t="s">
        <v>272</v>
      </c>
      <c r="W70" s="302"/>
      <c r="X70" s="302"/>
      <c r="Y70" s="302"/>
      <c r="Z70" s="302"/>
      <c r="AA70" s="299"/>
      <c r="AB70" s="301"/>
      <c r="AC70" s="301"/>
      <c r="AD70" s="301"/>
      <c r="AE70" s="300"/>
      <c r="AF70" s="300"/>
      <c r="AG70" s="300"/>
      <c r="AH70" s="300" t="s">
        <v>1581</v>
      </c>
      <c r="AI70" s="1243"/>
      <c r="AJ70" s="1243"/>
      <c r="AK70" s="1243"/>
      <c r="AL70" s="1243"/>
      <c r="AM70" s="1243"/>
      <c r="AN70" s="300"/>
      <c r="AO70" s="300"/>
      <c r="AP70" s="300"/>
      <c r="AQ70" s="300"/>
      <c r="AR70" s="300"/>
      <c r="AS70" s="300"/>
      <c r="AT70" s="300"/>
      <c r="AU70" s="301"/>
      <c r="AV70" s="301"/>
      <c r="AW70" s="301"/>
      <c r="AY70" s="299"/>
      <c r="AZ70" s="301"/>
      <c r="BA70" s="300"/>
      <c r="BB70" s="300"/>
      <c r="BC70" s="300"/>
      <c r="BD70" s="300"/>
      <c r="BE70" s="300"/>
      <c r="BF70" s="300"/>
      <c r="BG70" s="300"/>
      <c r="BH70" s="300"/>
      <c r="BI70" s="301"/>
      <c r="BJ70" s="301"/>
      <c r="BK70" s="301"/>
      <c r="BL70" s="301"/>
      <c r="BM70" s="301"/>
      <c r="BN70" s="301"/>
      <c r="BO70" s="301"/>
      <c r="BP70" s="301"/>
      <c r="BQ70" s="301"/>
      <c r="BR70" s="300"/>
    </row>
    <row r="71" spans="1:70" s="291" customFormat="1">
      <c r="D71" s="296"/>
      <c r="E71" s="296" t="s">
        <v>3118</v>
      </c>
      <c r="F71" s="300"/>
      <c r="G71" s="296" t="s">
        <v>293</v>
      </c>
      <c r="H71" s="300"/>
      <c r="I71" s="300"/>
      <c r="J71" s="300"/>
      <c r="K71" s="300"/>
      <c r="L71" s="300"/>
      <c r="M71" s="300"/>
      <c r="N71" s="300"/>
      <c r="O71" s="300"/>
      <c r="P71" s="294"/>
      <c r="Q71" s="296" t="s">
        <v>186</v>
      </c>
      <c r="R71" s="294"/>
      <c r="S71" s="978"/>
      <c r="T71" s="978"/>
      <c r="U71" s="978"/>
      <c r="V71" s="302" t="s">
        <v>272</v>
      </c>
      <c r="W71" s="302"/>
      <c r="X71" s="302"/>
      <c r="Y71" s="302"/>
      <c r="Z71" s="302"/>
      <c r="AA71" s="299"/>
      <c r="AB71" s="301"/>
      <c r="AC71" s="301"/>
      <c r="AD71" s="301"/>
      <c r="AE71" s="300"/>
      <c r="AF71" s="300"/>
      <c r="AG71" s="300"/>
      <c r="AH71" s="300" t="s">
        <v>1581</v>
      </c>
      <c r="AI71" s="1243"/>
      <c r="AJ71" s="1243"/>
      <c r="AK71" s="1243"/>
      <c r="AL71" s="1243"/>
      <c r="AM71" s="1243"/>
      <c r="AN71" s="300"/>
      <c r="AO71" s="300"/>
      <c r="AP71" s="300"/>
      <c r="AQ71" s="300"/>
      <c r="AR71" s="300"/>
      <c r="AS71" s="300"/>
      <c r="AT71" s="300"/>
      <c r="AU71" s="301"/>
      <c r="AV71" s="301"/>
      <c r="AW71" s="301"/>
      <c r="AY71" s="299"/>
      <c r="AZ71" s="301"/>
      <c r="BA71" s="300"/>
      <c r="BB71" s="300"/>
      <c r="BC71" s="300"/>
      <c r="BD71" s="300"/>
      <c r="BE71" s="300"/>
      <c r="BF71" s="300"/>
      <c r="BG71" s="300"/>
      <c r="BH71" s="300"/>
      <c r="BI71" s="301"/>
      <c r="BJ71" s="301"/>
      <c r="BK71" s="301"/>
      <c r="BL71" s="301"/>
      <c r="BM71" s="301"/>
      <c r="BN71" s="301"/>
      <c r="BO71" s="301"/>
      <c r="BP71" s="301"/>
      <c r="BQ71" s="301"/>
      <c r="BR71" s="300"/>
    </row>
    <row r="73" spans="1:70" s="1" customFormat="1" ht="15">
      <c r="B73" s="308" t="s">
        <v>3170</v>
      </c>
    </row>
    <row r="75" spans="1:70" ht="15.75">
      <c r="A75" s="294"/>
      <c r="B75" s="295"/>
      <c r="C75" s="295"/>
      <c r="D75" s="296"/>
      <c r="E75" s="296" t="s">
        <v>3118</v>
      </c>
      <c r="F75" s="296"/>
      <c r="G75" s="296" t="s">
        <v>293</v>
      </c>
      <c r="H75" s="296"/>
      <c r="I75" s="296"/>
      <c r="J75" s="296"/>
      <c r="K75" s="296"/>
      <c r="L75" s="296"/>
      <c r="M75" s="296"/>
      <c r="N75" s="296"/>
      <c r="O75" s="296"/>
      <c r="P75" s="294"/>
      <c r="Q75" s="296" t="s">
        <v>186</v>
      </c>
      <c r="R75" s="294"/>
      <c r="S75" s="978"/>
      <c r="T75" s="978"/>
      <c r="U75" s="978"/>
      <c r="V75" s="283" t="s">
        <v>272</v>
      </c>
      <c r="W75" s="283"/>
      <c r="X75" s="283"/>
      <c r="Y75" s="283"/>
      <c r="Z75" s="283"/>
      <c r="AA75" s="297"/>
      <c r="AB75" s="294" t="s">
        <v>21</v>
      </c>
      <c r="AC75" s="294"/>
      <c r="AD75" s="294"/>
      <c r="AE75" s="294"/>
      <c r="AF75" s="294"/>
      <c r="AG75" s="294"/>
      <c r="AH75" s="294" t="s">
        <v>1581</v>
      </c>
      <c r="AI75" s="1243"/>
      <c r="AJ75" s="1243"/>
      <c r="AK75" s="1243"/>
      <c r="AL75" s="1243"/>
      <c r="AM75" s="1243"/>
      <c r="AN75" s="294"/>
      <c r="AO75" s="294"/>
      <c r="AP75" s="294"/>
      <c r="AQ75" s="294"/>
      <c r="AR75" s="294"/>
      <c r="AS75" s="298"/>
      <c r="AT75" s="298"/>
      <c r="AU75" s="298"/>
      <c r="AV75" s="298"/>
      <c r="AW75" s="298"/>
      <c r="AX75" s="298"/>
      <c r="AY75" s="294"/>
      <c r="AZ75" s="294"/>
      <c r="BA75" s="294"/>
      <c r="BB75" s="294"/>
      <c r="BC75" s="294"/>
      <c r="BD75" s="294"/>
      <c r="BE75" s="294"/>
      <c r="BF75" s="294"/>
      <c r="BG75" s="298"/>
      <c r="BH75" s="298"/>
      <c r="BI75" s="298"/>
      <c r="BJ75" s="298"/>
      <c r="BK75" s="298"/>
    </row>
    <row r="76" spans="1:70" ht="15.75">
      <c r="A76" s="294"/>
      <c r="B76" s="295"/>
      <c r="C76" s="295"/>
      <c r="D76" s="296"/>
      <c r="E76" s="296" t="s">
        <v>3118</v>
      </c>
      <c r="F76" s="296"/>
      <c r="G76" s="296" t="s">
        <v>293</v>
      </c>
      <c r="H76" s="296"/>
      <c r="I76" s="296"/>
      <c r="J76" s="296"/>
      <c r="K76" s="296"/>
      <c r="L76" s="296"/>
      <c r="M76" s="296"/>
      <c r="N76" s="296"/>
      <c r="O76" s="296"/>
      <c r="P76" s="294"/>
      <c r="Q76" s="296" t="s">
        <v>186</v>
      </c>
      <c r="R76" s="294"/>
      <c r="S76" s="978"/>
      <c r="T76" s="978"/>
      <c r="U76" s="978"/>
      <c r="V76" s="283" t="s">
        <v>272</v>
      </c>
      <c r="W76" s="283"/>
      <c r="X76" s="283"/>
      <c r="Y76" s="283"/>
      <c r="Z76" s="283"/>
      <c r="AA76" s="297"/>
      <c r="AB76" s="294" t="s">
        <v>21</v>
      </c>
      <c r="AC76" s="294"/>
      <c r="AD76" s="294"/>
      <c r="AE76" s="294"/>
      <c r="AF76" s="294"/>
      <c r="AG76" s="294"/>
      <c r="AH76" s="294" t="s">
        <v>1581</v>
      </c>
      <c r="AI76" s="1243"/>
      <c r="AJ76" s="1243"/>
      <c r="AK76" s="1243"/>
      <c r="AL76" s="1243"/>
      <c r="AM76" s="1243"/>
      <c r="AN76" s="294"/>
      <c r="AO76" s="294"/>
      <c r="AP76" s="294"/>
      <c r="AQ76" s="294"/>
      <c r="AR76" s="294"/>
      <c r="AS76" s="298"/>
      <c r="AT76" s="298"/>
      <c r="AU76" s="298"/>
      <c r="AV76" s="298"/>
      <c r="AW76" s="298"/>
      <c r="AX76" s="298"/>
      <c r="AY76" s="294"/>
      <c r="AZ76" s="294"/>
      <c r="BA76" s="294"/>
      <c r="BB76" s="294"/>
      <c r="BC76" s="294"/>
      <c r="BD76" s="294"/>
      <c r="BE76" s="294"/>
      <c r="BF76" s="294"/>
      <c r="BG76" s="298"/>
      <c r="BH76" s="298"/>
      <c r="BI76" s="298"/>
      <c r="BJ76" s="298"/>
      <c r="BK76" s="298"/>
    </row>
    <row r="77" spans="1:70" ht="15.75">
      <c r="A77" s="294"/>
      <c r="B77" s="295"/>
      <c r="C77" s="295"/>
      <c r="D77" s="296"/>
      <c r="E77" s="296" t="s">
        <v>3118</v>
      </c>
      <c r="F77" s="296"/>
      <c r="G77" s="296" t="s">
        <v>293</v>
      </c>
      <c r="H77" s="296"/>
      <c r="I77" s="296"/>
      <c r="J77" s="296"/>
      <c r="K77" s="296"/>
      <c r="L77" s="296"/>
      <c r="M77" s="296"/>
      <c r="N77" s="296"/>
      <c r="O77" s="296"/>
      <c r="P77" s="294"/>
      <c r="Q77" s="296" t="s">
        <v>186</v>
      </c>
      <c r="R77" s="294"/>
      <c r="S77" s="978"/>
      <c r="T77" s="978"/>
      <c r="U77" s="978"/>
      <c r="V77" s="283" t="s">
        <v>272</v>
      </c>
      <c r="W77" s="283"/>
      <c r="X77" s="283"/>
      <c r="Y77" s="283"/>
      <c r="Z77" s="283"/>
      <c r="AA77" s="297"/>
      <c r="AB77" s="294" t="s">
        <v>21</v>
      </c>
      <c r="AC77" s="294"/>
      <c r="AD77" s="294"/>
      <c r="AE77" s="294"/>
      <c r="AF77" s="294"/>
      <c r="AG77" s="294"/>
      <c r="AH77" s="294" t="s">
        <v>1581</v>
      </c>
      <c r="AI77" s="1243"/>
      <c r="AJ77" s="1243"/>
      <c r="AK77" s="1243"/>
      <c r="AL77" s="1243"/>
      <c r="AM77" s="1243"/>
      <c r="AN77" s="294"/>
      <c r="AO77" s="294"/>
      <c r="AP77" s="294"/>
      <c r="AQ77" s="294"/>
      <c r="AR77" s="294"/>
      <c r="AS77" s="298"/>
      <c r="AT77" s="298"/>
      <c r="AU77" s="298"/>
      <c r="AV77" s="298"/>
      <c r="AW77" s="298"/>
      <c r="AX77" s="298"/>
      <c r="AY77" s="294"/>
      <c r="AZ77" s="294"/>
      <c r="BA77" s="294"/>
      <c r="BB77" s="294"/>
      <c r="BC77" s="294"/>
      <c r="BD77" s="294"/>
      <c r="BE77" s="294"/>
      <c r="BF77" s="294"/>
      <c r="BG77" s="298"/>
      <c r="BH77" s="298"/>
      <c r="BI77" s="298"/>
      <c r="BJ77" s="298"/>
      <c r="BK77" s="298"/>
    </row>
    <row r="78" spans="1:70" ht="15.75">
      <c r="A78" s="294"/>
      <c r="B78" s="295"/>
      <c r="C78" s="295"/>
      <c r="D78" s="296"/>
      <c r="E78" s="296" t="s">
        <v>3118</v>
      </c>
      <c r="F78" s="296"/>
      <c r="G78" s="296" t="s">
        <v>293</v>
      </c>
      <c r="H78" s="296"/>
      <c r="I78" s="296"/>
      <c r="J78" s="296"/>
      <c r="K78" s="296"/>
      <c r="L78" s="296"/>
      <c r="M78" s="296"/>
      <c r="N78" s="296"/>
      <c r="O78" s="296"/>
      <c r="P78" s="294"/>
      <c r="Q78" s="296" t="s">
        <v>186</v>
      </c>
      <c r="R78" s="294"/>
      <c r="S78" s="978"/>
      <c r="T78" s="978"/>
      <c r="U78" s="978"/>
      <c r="V78" s="283" t="s">
        <v>272</v>
      </c>
      <c r="W78" s="283"/>
      <c r="X78" s="283"/>
      <c r="Y78" s="283"/>
      <c r="Z78" s="283"/>
      <c r="AA78" s="297"/>
      <c r="AB78" s="294" t="s">
        <v>21</v>
      </c>
      <c r="AC78" s="294"/>
      <c r="AD78" s="294"/>
      <c r="AE78" s="294"/>
      <c r="AF78" s="294"/>
      <c r="AG78" s="294"/>
      <c r="AH78" s="294" t="s">
        <v>1581</v>
      </c>
      <c r="AI78" s="1243"/>
      <c r="AJ78" s="1243"/>
      <c r="AK78" s="1243"/>
      <c r="AL78" s="1243"/>
      <c r="AM78" s="1243"/>
      <c r="AN78" s="294"/>
      <c r="AO78" s="294"/>
      <c r="AP78" s="294"/>
      <c r="AQ78" s="294"/>
      <c r="AR78" s="294"/>
      <c r="AS78" s="298"/>
      <c r="AT78" s="298"/>
      <c r="AU78" s="298"/>
      <c r="AV78" s="298"/>
      <c r="AW78" s="298"/>
      <c r="AX78" s="298"/>
      <c r="AY78" s="294"/>
      <c r="AZ78" s="294"/>
      <c r="BA78" s="294"/>
      <c r="BB78" s="294"/>
      <c r="BC78" s="294"/>
      <c r="BD78" s="294"/>
      <c r="BE78" s="294"/>
      <c r="BF78" s="294"/>
      <c r="BG78" s="298"/>
      <c r="BH78" s="298"/>
      <c r="BI78" s="298"/>
      <c r="BJ78" s="298"/>
      <c r="BK78" s="298"/>
    </row>
    <row r="79" spans="1:70" s="291" customFormat="1">
      <c r="B79" s="299"/>
      <c r="C79" s="299"/>
      <c r="D79" s="296"/>
      <c r="E79" s="296" t="s">
        <v>3118</v>
      </c>
      <c r="F79" s="300"/>
      <c r="G79" s="296" t="s">
        <v>293</v>
      </c>
      <c r="H79" s="300"/>
      <c r="I79" s="300"/>
      <c r="J79" s="300"/>
      <c r="K79" s="300"/>
      <c r="L79" s="300"/>
      <c r="M79" s="300"/>
      <c r="N79" s="300"/>
      <c r="O79" s="300"/>
      <c r="P79" s="294"/>
      <c r="Q79" s="296" t="s">
        <v>186</v>
      </c>
      <c r="R79" s="294"/>
      <c r="S79" s="978"/>
      <c r="T79" s="978"/>
      <c r="U79" s="978"/>
      <c r="V79" s="299" t="s">
        <v>272</v>
      </c>
      <c r="W79" s="299"/>
      <c r="X79" s="299"/>
      <c r="Y79" s="299"/>
      <c r="Z79" s="299"/>
      <c r="AA79" s="299"/>
      <c r="AB79" s="299" t="s">
        <v>21</v>
      </c>
      <c r="AC79" s="299"/>
      <c r="AD79" s="299"/>
      <c r="AE79" s="300"/>
      <c r="AF79" s="300"/>
      <c r="AG79" s="300"/>
      <c r="AH79" s="300" t="s">
        <v>1581</v>
      </c>
      <c r="AI79" s="1243"/>
      <c r="AJ79" s="1243"/>
      <c r="AK79" s="1243"/>
      <c r="AL79" s="1243"/>
      <c r="AM79" s="1243"/>
      <c r="AN79" s="300"/>
      <c r="AO79" s="300"/>
      <c r="AP79" s="300"/>
      <c r="AQ79" s="300"/>
      <c r="AR79" s="300"/>
      <c r="AS79" s="300"/>
      <c r="AT79" s="300"/>
      <c r="AU79" s="301"/>
      <c r="AV79" s="301"/>
      <c r="AW79" s="301"/>
      <c r="AY79" s="299"/>
      <c r="AZ79" s="301"/>
      <c r="BA79" s="300"/>
      <c r="BB79" s="300"/>
      <c r="BC79" s="300"/>
      <c r="BD79" s="300"/>
      <c r="BE79" s="300"/>
      <c r="BF79" s="300"/>
      <c r="BG79" s="300"/>
      <c r="BH79" s="300"/>
      <c r="BI79" s="301"/>
      <c r="BJ79" s="301"/>
      <c r="BK79" s="301"/>
      <c r="BL79" s="301"/>
      <c r="BM79" s="301"/>
      <c r="BN79" s="301"/>
      <c r="BO79" s="301"/>
      <c r="BP79" s="301"/>
      <c r="BQ79" s="301"/>
      <c r="BR79" s="300"/>
    </row>
    <row r="80" spans="1:70" s="291" customFormat="1">
      <c r="D80" s="296"/>
      <c r="E80" s="296" t="s">
        <v>3118</v>
      </c>
      <c r="F80" s="300"/>
      <c r="G80" s="296" t="s">
        <v>293</v>
      </c>
      <c r="H80" s="300"/>
      <c r="I80" s="300"/>
      <c r="J80" s="300"/>
      <c r="K80" s="300"/>
      <c r="L80" s="300"/>
      <c r="M80" s="300"/>
      <c r="N80" s="300"/>
      <c r="O80" s="300"/>
      <c r="P80" s="294"/>
      <c r="Q80" s="296" t="s">
        <v>186</v>
      </c>
      <c r="R80" s="294"/>
      <c r="S80" s="978"/>
      <c r="T80" s="978"/>
      <c r="U80" s="978"/>
      <c r="V80" s="302" t="s">
        <v>272</v>
      </c>
      <c r="W80" s="302"/>
      <c r="X80" s="302"/>
      <c r="Y80" s="302"/>
      <c r="Z80" s="302"/>
      <c r="AA80" s="299"/>
      <c r="AB80" s="301" t="s">
        <v>21</v>
      </c>
      <c r="AC80" s="301"/>
      <c r="AD80" s="301"/>
      <c r="AE80" s="300"/>
      <c r="AF80" s="300"/>
      <c r="AG80" s="300"/>
      <c r="AH80" s="300" t="s">
        <v>1581</v>
      </c>
      <c r="AI80" s="1243"/>
      <c r="AJ80" s="1243"/>
      <c r="AK80" s="1243"/>
      <c r="AL80" s="1243"/>
      <c r="AM80" s="1243"/>
      <c r="AN80" s="300"/>
      <c r="AO80" s="300"/>
      <c r="AP80" s="300"/>
      <c r="AQ80" s="300"/>
      <c r="AR80" s="300"/>
      <c r="AS80" s="300"/>
      <c r="AT80" s="300"/>
      <c r="AU80" s="301"/>
      <c r="AV80" s="301"/>
      <c r="AW80" s="301"/>
      <c r="AY80" s="299"/>
      <c r="AZ80" s="301"/>
      <c r="BA80" s="300"/>
      <c r="BB80" s="300"/>
      <c r="BC80" s="300"/>
      <c r="BD80" s="300"/>
      <c r="BE80" s="300"/>
      <c r="BF80" s="300"/>
      <c r="BG80" s="300"/>
      <c r="BH80" s="300"/>
      <c r="BI80" s="301"/>
      <c r="BJ80" s="301"/>
      <c r="BK80" s="301"/>
      <c r="BL80" s="301"/>
      <c r="BM80" s="301"/>
      <c r="BN80" s="301"/>
      <c r="BO80" s="301"/>
      <c r="BP80" s="301"/>
      <c r="BQ80" s="301"/>
      <c r="BR80" s="300"/>
    </row>
    <row r="81" spans="1:70" s="291" customFormat="1">
      <c r="D81" s="296"/>
      <c r="E81" s="296" t="s">
        <v>3118</v>
      </c>
      <c r="F81" s="300"/>
      <c r="G81" s="296" t="s">
        <v>293</v>
      </c>
      <c r="H81" s="300"/>
      <c r="I81" s="300"/>
      <c r="J81" s="300"/>
      <c r="K81" s="300"/>
      <c r="L81" s="300"/>
      <c r="M81" s="300"/>
      <c r="N81" s="300"/>
      <c r="O81" s="300"/>
      <c r="P81" s="294"/>
      <c r="Q81" s="296" t="s">
        <v>186</v>
      </c>
      <c r="R81" s="294"/>
      <c r="S81" s="978"/>
      <c r="T81" s="978"/>
      <c r="U81" s="978"/>
      <c r="V81" s="302" t="s">
        <v>272</v>
      </c>
      <c r="W81" s="302"/>
      <c r="X81" s="302"/>
      <c r="Y81" s="302"/>
      <c r="Z81" s="302"/>
      <c r="AA81" s="299"/>
      <c r="AB81" s="301" t="s">
        <v>21</v>
      </c>
      <c r="AC81" s="301"/>
      <c r="AD81" s="301"/>
      <c r="AE81" s="300"/>
      <c r="AF81" s="300"/>
      <c r="AG81" s="300"/>
      <c r="AH81" s="300" t="s">
        <v>1581</v>
      </c>
      <c r="AI81" s="1243"/>
      <c r="AJ81" s="1243"/>
      <c r="AK81" s="1243"/>
      <c r="AL81" s="1243"/>
      <c r="AM81" s="1243"/>
      <c r="AN81" s="300"/>
      <c r="AO81" s="300"/>
      <c r="AP81" s="300"/>
      <c r="AQ81" s="300"/>
      <c r="AR81" s="300"/>
      <c r="AS81" s="300"/>
      <c r="AT81" s="300"/>
      <c r="AU81" s="301"/>
      <c r="AV81" s="301"/>
      <c r="AW81" s="301"/>
      <c r="AY81" s="299"/>
      <c r="AZ81" s="301"/>
      <c r="BA81" s="300"/>
      <c r="BB81" s="300"/>
      <c r="BC81" s="300"/>
      <c r="BD81" s="300"/>
      <c r="BE81" s="300"/>
      <c r="BF81" s="300"/>
      <c r="BG81" s="300"/>
      <c r="BH81" s="300"/>
      <c r="BI81" s="301"/>
      <c r="BJ81" s="301"/>
      <c r="BK81" s="301"/>
      <c r="BL81" s="301"/>
      <c r="BM81" s="301"/>
      <c r="BN81" s="301"/>
      <c r="BO81" s="301"/>
      <c r="BP81" s="301"/>
      <c r="BQ81" s="301"/>
      <c r="BR81" s="300"/>
    </row>
    <row r="82" spans="1:70" s="291" customFormat="1">
      <c r="D82" s="296"/>
      <c r="E82" s="296" t="s">
        <v>3118</v>
      </c>
      <c r="F82" s="300"/>
      <c r="G82" s="296" t="s">
        <v>293</v>
      </c>
      <c r="H82" s="300"/>
      <c r="I82" s="300"/>
      <c r="J82" s="300"/>
      <c r="K82" s="300"/>
      <c r="L82" s="300"/>
      <c r="M82" s="300"/>
      <c r="N82" s="300"/>
      <c r="O82" s="300"/>
      <c r="P82" s="294"/>
      <c r="Q82" s="296" t="s">
        <v>186</v>
      </c>
      <c r="R82" s="294"/>
      <c r="S82" s="978"/>
      <c r="T82" s="978"/>
      <c r="U82" s="978"/>
      <c r="V82" s="302" t="s">
        <v>272</v>
      </c>
      <c r="W82" s="302"/>
      <c r="X82" s="302"/>
      <c r="Y82" s="302"/>
      <c r="Z82" s="302"/>
      <c r="AA82" s="299"/>
      <c r="AB82" s="301"/>
      <c r="AC82" s="301"/>
      <c r="AD82" s="301"/>
      <c r="AE82" s="300"/>
      <c r="AF82" s="300"/>
      <c r="AG82" s="300"/>
      <c r="AH82" s="300" t="s">
        <v>1581</v>
      </c>
      <c r="AI82" s="1243"/>
      <c r="AJ82" s="1243"/>
      <c r="AK82" s="1243"/>
      <c r="AL82" s="1243"/>
      <c r="AM82" s="1243"/>
      <c r="AN82" s="300"/>
      <c r="AO82" s="300"/>
      <c r="AP82" s="300"/>
      <c r="AQ82" s="300"/>
      <c r="AR82" s="300"/>
      <c r="AS82" s="300"/>
      <c r="AT82" s="300"/>
      <c r="AU82" s="301"/>
      <c r="AV82" s="301"/>
      <c r="AW82" s="301"/>
      <c r="AY82" s="299"/>
      <c r="AZ82" s="301"/>
      <c r="BA82" s="300"/>
      <c r="BB82" s="300"/>
      <c r="BC82" s="300"/>
      <c r="BD82" s="300"/>
      <c r="BE82" s="300"/>
      <c r="BF82" s="300"/>
      <c r="BG82" s="300"/>
      <c r="BH82" s="300"/>
      <c r="BI82" s="301"/>
      <c r="BJ82" s="301"/>
      <c r="BK82" s="301"/>
      <c r="BL82" s="301"/>
      <c r="BM82" s="301"/>
      <c r="BN82" s="301"/>
      <c r="BO82" s="301"/>
      <c r="BP82" s="301"/>
      <c r="BQ82" s="301"/>
      <c r="BR82" s="300"/>
    </row>
    <row r="83" spans="1:70" s="291" customFormat="1">
      <c r="D83" s="296"/>
      <c r="E83" s="296" t="s">
        <v>3118</v>
      </c>
      <c r="F83" s="300"/>
      <c r="G83" s="296" t="s">
        <v>293</v>
      </c>
      <c r="H83" s="300"/>
      <c r="I83" s="300"/>
      <c r="J83" s="300"/>
      <c r="K83" s="300"/>
      <c r="L83" s="300"/>
      <c r="M83" s="300"/>
      <c r="N83" s="300"/>
      <c r="O83" s="300"/>
      <c r="P83" s="294"/>
      <c r="Q83" s="296" t="s">
        <v>186</v>
      </c>
      <c r="R83" s="294"/>
      <c r="S83" s="978"/>
      <c r="T83" s="978"/>
      <c r="U83" s="978"/>
      <c r="V83" s="302" t="s">
        <v>272</v>
      </c>
      <c r="W83" s="302"/>
      <c r="X83" s="302"/>
      <c r="Y83" s="302"/>
      <c r="Z83" s="302"/>
      <c r="AA83" s="299"/>
      <c r="AB83" s="301"/>
      <c r="AC83" s="301"/>
      <c r="AD83" s="301"/>
      <c r="AE83" s="300"/>
      <c r="AF83" s="300"/>
      <c r="AG83" s="300"/>
      <c r="AH83" s="300" t="s">
        <v>1581</v>
      </c>
      <c r="AI83" s="1243"/>
      <c r="AJ83" s="1243"/>
      <c r="AK83" s="1243"/>
      <c r="AL83" s="1243"/>
      <c r="AM83" s="1243"/>
      <c r="AN83" s="300"/>
      <c r="AO83" s="300"/>
      <c r="AP83" s="300"/>
      <c r="AQ83" s="300"/>
      <c r="AR83" s="300"/>
      <c r="AS83" s="300"/>
      <c r="AT83" s="300"/>
      <c r="AU83" s="301"/>
      <c r="AV83" s="301"/>
      <c r="AW83" s="301"/>
      <c r="AY83" s="299"/>
      <c r="AZ83" s="301"/>
      <c r="BA83" s="300"/>
      <c r="BB83" s="300"/>
      <c r="BC83" s="300"/>
      <c r="BD83" s="300"/>
      <c r="BE83" s="300"/>
      <c r="BF83" s="300"/>
      <c r="BG83" s="300"/>
      <c r="BH83" s="300"/>
      <c r="BI83" s="301"/>
      <c r="BJ83" s="301"/>
      <c r="BK83" s="301"/>
      <c r="BL83" s="301"/>
      <c r="BM83" s="301"/>
      <c r="BN83" s="301"/>
      <c r="BO83" s="301"/>
      <c r="BP83" s="301"/>
      <c r="BQ83" s="301"/>
      <c r="BR83" s="300"/>
    </row>
    <row r="84" spans="1:70" s="291" customFormat="1">
      <c r="D84" s="296"/>
      <c r="E84" s="296" t="s">
        <v>3118</v>
      </c>
      <c r="F84" s="300"/>
      <c r="G84" s="296" t="s">
        <v>293</v>
      </c>
      <c r="H84" s="300"/>
      <c r="I84" s="300"/>
      <c r="J84" s="300"/>
      <c r="K84" s="300"/>
      <c r="L84" s="300"/>
      <c r="M84" s="300"/>
      <c r="N84" s="300"/>
      <c r="O84" s="300"/>
      <c r="P84" s="294"/>
      <c r="Q84" s="296" t="s">
        <v>186</v>
      </c>
      <c r="R84" s="294"/>
      <c r="S84" s="978"/>
      <c r="T84" s="978"/>
      <c r="U84" s="978"/>
      <c r="V84" s="302" t="s">
        <v>272</v>
      </c>
      <c r="W84" s="302"/>
      <c r="X84" s="302"/>
      <c r="Y84" s="302"/>
      <c r="Z84" s="302"/>
      <c r="AA84" s="299"/>
      <c r="AB84" s="301"/>
      <c r="AC84" s="301"/>
      <c r="AD84" s="301"/>
      <c r="AE84" s="300"/>
      <c r="AF84" s="300"/>
      <c r="AG84" s="300"/>
      <c r="AH84" s="300" t="s">
        <v>1581</v>
      </c>
      <c r="AI84" s="1243"/>
      <c r="AJ84" s="1243"/>
      <c r="AK84" s="1243"/>
      <c r="AL84" s="1243"/>
      <c r="AM84" s="1243"/>
      <c r="AN84" s="300"/>
      <c r="AO84" s="300"/>
      <c r="AP84" s="300"/>
      <c r="AQ84" s="300"/>
      <c r="AR84" s="300"/>
      <c r="AS84" s="300"/>
      <c r="AT84" s="300"/>
      <c r="AU84" s="301"/>
      <c r="AV84" s="301"/>
      <c r="AW84" s="301"/>
      <c r="AY84" s="299"/>
      <c r="AZ84" s="301"/>
      <c r="BA84" s="300"/>
      <c r="BB84" s="300"/>
      <c r="BC84" s="300"/>
      <c r="BD84" s="300"/>
      <c r="BE84" s="300"/>
      <c r="BF84" s="300"/>
      <c r="BG84" s="300"/>
      <c r="BH84" s="300"/>
      <c r="BI84" s="301"/>
      <c r="BJ84" s="301"/>
      <c r="BK84" s="301"/>
      <c r="BL84" s="301"/>
      <c r="BM84" s="301"/>
      <c r="BN84" s="301"/>
      <c r="BO84" s="301"/>
      <c r="BP84" s="301"/>
      <c r="BQ84" s="301"/>
      <c r="BR84" s="300"/>
    </row>
    <row r="86" spans="1:70" s="46" customFormat="1" ht="18.75">
      <c r="A86" s="47" t="s">
        <v>1566</v>
      </c>
    </row>
    <row r="88" spans="1:70">
      <c r="AI88" s="309"/>
    </row>
  </sheetData>
  <pageMargins left="0.7" right="0.7" top="0.75" bottom="0.75" header="0.3" footer="0.3"/>
  <pageSetup paperSize="9"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2FE6-B6B6-4C5A-939C-C0C471310249}">
  <sheetPr>
    <tabColor theme="7" tint="0.59999389629810485"/>
  </sheetPr>
  <dimension ref="A1:AQ153"/>
  <sheetViews>
    <sheetView topLeftCell="D114" zoomScale="90" zoomScaleNormal="90" workbookViewId="0">
      <selection activeCell="AA142" sqref="AA142"/>
    </sheetView>
    <sheetView workbookViewId="1"/>
  </sheetViews>
  <sheetFormatPr defaultColWidth="9.140625" defaultRowHeight="15"/>
  <cols>
    <col min="1" max="2" width="1.85546875" customWidth="1"/>
    <col min="3" max="3" width="46.85546875" customWidth="1"/>
    <col min="4" max="4" width="46.42578125" customWidth="1"/>
    <col min="5" max="5" width="14.85546875" bestFit="1" customWidth="1"/>
    <col min="6" max="6" width="9.140625" customWidth="1"/>
    <col min="7" max="7" width="5" customWidth="1"/>
    <col min="8" max="26" width="1.85546875" customWidth="1"/>
    <col min="27" max="32" width="17" customWidth="1"/>
    <col min="33" max="33" width="30.85546875" style="172" customWidth="1"/>
    <col min="34" max="34" width="4" customWidth="1"/>
    <col min="35" max="35" width="9.140625" style="172"/>
  </cols>
  <sheetData>
    <row r="1" spans="1:43" s="46" customFormat="1" ht="23.25">
      <c r="A1" s="56" t="str">
        <f>'1.1 Cover'!A1</f>
        <v>Regulatory Reporting Pack</v>
      </c>
      <c r="AG1" s="343"/>
      <c r="AI1" s="343"/>
    </row>
    <row r="2" spans="1:43" s="46" customFormat="1" ht="23.25">
      <c r="A2" s="56" t="str">
        <f>'1.1 Cover'!A2</f>
        <v>Price base - 2018/19</v>
      </c>
      <c r="AG2" s="343"/>
      <c r="AI2" s="343"/>
    </row>
    <row r="3" spans="1:43" s="46" customFormat="1" ht="23.25">
      <c r="A3" s="56" t="str">
        <f>'1.1 Cover'!A3</f>
        <v>Regulatory Year: April 2024 - March 2025</v>
      </c>
      <c r="AG3" s="343"/>
      <c r="AI3" s="343"/>
    </row>
    <row r="4" spans="1:43" s="46" customFormat="1" ht="23.25">
      <c r="A4" s="56" t="s">
        <v>58</v>
      </c>
      <c r="AG4" s="343"/>
      <c r="AI4" s="343"/>
    </row>
    <row r="5" spans="1:43">
      <c r="AB5" s="1831"/>
      <c r="AC5" s="1831"/>
      <c r="AD5" s="1831"/>
      <c r="AE5" s="1831"/>
      <c r="AF5" s="1831"/>
    </row>
    <row r="6" spans="1:43">
      <c r="AB6" s="1832" t="s">
        <v>1331</v>
      </c>
      <c r="AC6" s="1833"/>
      <c r="AD6" s="1833"/>
      <c r="AE6" s="1833"/>
      <c r="AF6" s="1834"/>
    </row>
    <row r="7" spans="1:43" s="43" customFormat="1">
      <c r="F7" s="55"/>
      <c r="G7" s="55"/>
      <c r="H7" s="55"/>
      <c r="I7" s="55"/>
      <c r="J7" s="55"/>
      <c r="K7" s="55"/>
      <c r="L7" s="55"/>
      <c r="M7" s="55"/>
      <c r="N7" s="55"/>
      <c r="O7" s="55"/>
      <c r="P7" s="55"/>
      <c r="Q7" s="55"/>
      <c r="R7" s="54"/>
      <c r="S7" s="54"/>
      <c r="T7" s="54"/>
      <c r="U7" s="54"/>
      <c r="V7" s="54"/>
      <c r="W7" s="54"/>
      <c r="X7" s="54"/>
      <c r="Y7" s="54"/>
      <c r="Z7" s="54"/>
      <c r="AA7"/>
      <c r="AB7" s="52">
        <v>2022</v>
      </c>
      <c r="AC7" s="51">
        <v>2023</v>
      </c>
      <c r="AD7" s="51">
        <v>2024</v>
      </c>
      <c r="AE7" s="51">
        <v>2025</v>
      </c>
      <c r="AF7" s="50">
        <v>2026</v>
      </c>
      <c r="AG7" s="344" t="s">
        <v>1332</v>
      </c>
      <c r="AI7" s="172"/>
    </row>
    <row r="8" spans="1:43">
      <c r="R8" s="43"/>
      <c r="S8" s="43"/>
      <c r="T8" s="43"/>
      <c r="U8" s="43"/>
    </row>
    <row r="9" spans="1:43" s="1" customFormat="1" ht="18">
      <c r="A9" s="2" t="s">
        <v>1333</v>
      </c>
      <c r="B9" s="2"/>
      <c r="AG9" s="345"/>
      <c r="AI9" s="345"/>
    </row>
    <row r="11" spans="1:43">
      <c r="C11" t="s">
        <v>1334</v>
      </c>
      <c r="D11" s="246" t="s">
        <v>1335</v>
      </c>
      <c r="E11" s="246" t="s">
        <v>279</v>
      </c>
      <c r="G11" t="s">
        <v>1336</v>
      </c>
      <c r="AB11" s="1013">
        <f>IF(AB$7&lt;='1.5 Universal Data'!$C$8,SUMIF('3.1 TO_Totex'!$P$11:$P$102,$E11,'3.1 TO_Totex'!AE$11:AE$102),SUMIF('3.5 Forecast_Totex'!$P$9:$P$76,$E11,'3.5 Forecast_Totex'!AE$9:AE$76))</f>
        <v>0</v>
      </c>
      <c r="AC11" s="1013">
        <f>IF(AC$7&lt;='1.5 Universal Data'!$C$8,SUMIF('3.1 TO_Totex'!$P$11:$P$102,$E11,'3.1 TO_Totex'!AF$11:AF$102),SUMIF('3.5 Forecast_Totex'!$P$9:$P$76,$E11,'3.5 Forecast_Totex'!AF$9:AF$76))</f>
        <v>0</v>
      </c>
      <c r="AD11" s="1013">
        <f>IF(AD$7&lt;='1.5 Universal Data'!$C$8,SUMIF('3.1 TO_Totex'!$P$11:$P$102,$E11,'3.1 TO_Totex'!AG$11:AG$102),SUMIF('3.5 Forecast_Totex'!$P$9:$P$76,$E11,'3.5 Forecast_Totex'!AG$9:AG$76))</f>
        <v>0</v>
      </c>
      <c r="AE11" s="1013">
        <f>IF(AE$7&lt;='1.5 Universal Data'!$C$8,SUMIF('3.1 TO_Totex'!$P$11:$P$102,$E11,'3.1 TO_Totex'!AH$11:AH$102),SUMIF('3.5 Forecast_Totex'!$P$9:$P$76,$E11,'3.5 Forecast_Totex'!AH$9:AH$76))</f>
        <v>0</v>
      </c>
      <c r="AF11" s="1013">
        <f>IF(AF$7&lt;='1.5 Universal Data'!$C$8,SUMIF('3.1 TO_Totex'!$P$11:$P$102,$E11,'3.1 TO_Totex'!AI$11:AI$102),SUMIF('3.5 Forecast_Totex'!$P$9:$P$76,$E11,'3.5 Forecast_Totex'!AI$9:AI$76))</f>
        <v>0</v>
      </c>
      <c r="AG11" s="346" t="s">
        <v>1337</v>
      </c>
      <c r="AI11" s="172" t="s">
        <v>1338</v>
      </c>
      <c r="AM11" s="172" t="s">
        <v>1339</v>
      </c>
      <c r="AQ11" s="617"/>
    </row>
    <row r="12" spans="1:43">
      <c r="C12" t="s">
        <v>1334</v>
      </c>
      <c r="D12" s="246" t="s">
        <v>1340</v>
      </c>
      <c r="E12" s="246" t="s">
        <v>303</v>
      </c>
      <c r="G12" t="s">
        <v>1336</v>
      </c>
      <c r="AB12" s="1013">
        <f>IF(AB$7&lt;='1.5 Universal Data'!$C$8,SUMIF('3.1 TO_Totex'!$P$11:$P$102,$E12,'3.1 TO_Totex'!AE$11:AE$102),SUMIF('3.5 Forecast_Totex'!$P$9:$P$76,$E12,'3.5 Forecast_Totex'!AE$9:AE$76))</f>
        <v>0</v>
      </c>
      <c r="AC12" s="1013">
        <f>IF(AC$7&lt;='1.5 Universal Data'!$C$8,SUMIF('3.1 TO_Totex'!$P$11:$P$102,$E12,'3.1 TO_Totex'!AF$11:AF$102),SUMIF('3.5 Forecast_Totex'!$P$9:$P$76,$E12,'3.5 Forecast_Totex'!AF$9:AF$76))</f>
        <v>0</v>
      </c>
      <c r="AD12" s="1013">
        <f>IF(AD$7&lt;='1.5 Universal Data'!$C$8,SUMIF('3.1 TO_Totex'!$P$11:$P$102,$E12,'3.1 TO_Totex'!AG$11:AG$102),SUMIF('3.5 Forecast_Totex'!$P$9:$P$76,$E12,'3.5 Forecast_Totex'!AG$9:AG$76))</f>
        <v>0</v>
      </c>
      <c r="AE12" s="1013">
        <f>IF(AE$7&lt;='1.5 Universal Data'!$C$8,SUMIF('3.1 TO_Totex'!$P$11:$P$102,$E12,'3.1 TO_Totex'!AH$11:AH$102),SUMIF('3.5 Forecast_Totex'!$P$9:$P$76,$E12,'3.5 Forecast_Totex'!AH$9:AH$76))</f>
        <v>0</v>
      </c>
      <c r="AF12" s="1013">
        <f>IF(AF$7&lt;='1.5 Universal Data'!$C$8,SUMIF('3.1 TO_Totex'!$P$11:$P$102,$E12,'3.1 TO_Totex'!AI$11:AI$102),SUMIF('3.5 Forecast_Totex'!$P$9:$P$76,$E12,'3.5 Forecast_Totex'!AI$9:AI$76))</f>
        <v>0</v>
      </c>
      <c r="AG12" s="346" t="s">
        <v>1341</v>
      </c>
      <c r="AI12" s="172" t="s">
        <v>1338</v>
      </c>
      <c r="AM12" s="172" t="s">
        <v>1339</v>
      </c>
      <c r="AQ12" s="617"/>
    </row>
    <row r="13" spans="1:43">
      <c r="C13" t="s">
        <v>1334</v>
      </c>
      <c r="D13" s="246" t="s">
        <v>1342</v>
      </c>
      <c r="E13" s="246" t="s">
        <v>334</v>
      </c>
      <c r="G13" t="s">
        <v>1336</v>
      </c>
      <c r="AB13" s="1013">
        <f>IF(AB$7&lt;='1.5 Universal Data'!$C$8,SUMIF('3.1 TO_Totex'!$P$11:$P$102,$E13,'3.1 TO_Totex'!AE$11:AE$102),SUMIF('3.5 Forecast_Totex'!$P$9:$P$76,$E13,'3.5 Forecast_Totex'!AE$9:AE$76))</f>
        <v>0</v>
      </c>
      <c r="AC13" s="1013">
        <f>IF(AC$7&lt;='1.5 Universal Data'!$C$8,SUMIF('3.1 TO_Totex'!$P$11:$P$102,$E13,'3.1 TO_Totex'!AF$11:AF$102),SUMIF('3.5 Forecast_Totex'!$P$9:$P$76,$E13,'3.5 Forecast_Totex'!AF$9:AF$76))</f>
        <v>0</v>
      </c>
      <c r="AD13" s="1013">
        <f>IF(AD$7&lt;='1.5 Universal Data'!$C$8,SUMIF('3.1 TO_Totex'!$P$11:$P$102,$E13,'3.1 TO_Totex'!AG$11:AG$102),SUMIF('3.5 Forecast_Totex'!$P$9:$P$76,$E13,'3.5 Forecast_Totex'!AG$9:AG$76))</f>
        <v>0</v>
      </c>
      <c r="AE13" s="1013">
        <f>IF(AE$7&lt;='1.5 Universal Data'!$C$8,SUMIF('3.1 TO_Totex'!$P$11:$P$102,$E13,'3.1 TO_Totex'!AH$11:AH$102),SUMIF('3.5 Forecast_Totex'!$P$9:$P$76,$E13,'3.5 Forecast_Totex'!AH$9:AH$76))</f>
        <v>0</v>
      </c>
      <c r="AF13" s="1013">
        <f>IF(AF$7&lt;='1.5 Universal Data'!$C$8,SUMIF('3.1 TO_Totex'!$P$11:$P$102,$E13,'3.1 TO_Totex'!AI$11:AI$102),SUMIF('3.5 Forecast_Totex'!$P$9:$P$76,$E13,'3.5 Forecast_Totex'!AI$9:AI$76))</f>
        <v>0</v>
      </c>
      <c r="AG13" s="346" t="s">
        <v>1343</v>
      </c>
      <c r="AI13" s="172" t="s">
        <v>1338</v>
      </c>
      <c r="AM13" s="172" t="s">
        <v>1339</v>
      </c>
      <c r="AQ13" s="617"/>
    </row>
    <row r="14" spans="1:43">
      <c r="C14" t="s">
        <v>1334</v>
      </c>
      <c r="D14" s="246" t="s">
        <v>1344</v>
      </c>
      <c r="E14" s="246" t="s">
        <v>360</v>
      </c>
      <c r="G14" t="s">
        <v>1336</v>
      </c>
      <c r="AB14" s="1013">
        <f>IF(AB$7&lt;='1.5 Universal Data'!$C$8,SUMIF('3.1 TO_Totex'!$P$11:$P$102,$E14,'3.1 TO_Totex'!AE$11:AE$102),SUMIF('3.5 Forecast_Totex'!$P$9:$P$76,$E14,'3.5 Forecast_Totex'!AE$9:AE$76))</f>
        <v>0</v>
      </c>
      <c r="AC14" s="1013">
        <f>IF(AC$7&lt;='1.5 Universal Data'!$C$8,SUMIF('3.1 TO_Totex'!$P$11:$P$102,$E14,'3.1 TO_Totex'!AF$11:AF$102),SUMIF('3.5 Forecast_Totex'!$P$9:$P$76,$E14,'3.5 Forecast_Totex'!AF$9:AF$76))</f>
        <v>0</v>
      </c>
      <c r="AD14" s="1013">
        <f>IF(AD$7&lt;='1.5 Universal Data'!$C$8,SUMIF('3.1 TO_Totex'!$P$11:$P$102,$E14,'3.1 TO_Totex'!AG$11:AG$102),SUMIF('3.5 Forecast_Totex'!$P$9:$P$76,$E14,'3.5 Forecast_Totex'!AG$9:AG$76))</f>
        <v>0</v>
      </c>
      <c r="AE14" s="1013">
        <f>IF(AE$7&lt;='1.5 Universal Data'!$C$8,SUMIF('3.1 TO_Totex'!$P$11:$P$102,$E14,'3.1 TO_Totex'!AH$11:AH$102),SUMIF('3.5 Forecast_Totex'!$P$9:$P$76,$E14,'3.5 Forecast_Totex'!AH$9:AH$76))</f>
        <v>0</v>
      </c>
      <c r="AF14" s="1013">
        <f>IF(AF$7&lt;='1.5 Universal Data'!$C$8,SUMIF('3.1 TO_Totex'!$P$11:$P$102,$E14,'3.1 TO_Totex'!AI$11:AI$102),SUMIF('3.5 Forecast_Totex'!$P$9:$P$76,$E14,'3.5 Forecast_Totex'!AI$9:AI$76))</f>
        <v>0</v>
      </c>
      <c r="AG14" s="346" t="s">
        <v>1345</v>
      </c>
      <c r="AI14" s="172" t="s">
        <v>1338</v>
      </c>
      <c r="AM14" s="172" t="s">
        <v>1339</v>
      </c>
      <c r="AQ14" s="617"/>
    </row>
    <row r="15" spans="1:43">
      <c r="C15" t="s">
        <v>1334</v>
      </c>
      <c r="D15" s="246" t="s">
        <v>1346</v>
      </c>
      <c r="E15" s="246" t="s">
        <v>348</v>
      </c>
      <c r="G15" t="s">
        <v>1336</v>
      </c>
      <c r="AB15" s="1013">
        <f>IF(AB$7&lt;='1.5 Universal Data'!$C$8,SUMIF('3.1 TO_Totex'!$P$11:$P$102,$E15,'3.1 TO_Totex'!AE$11:AE$102),SUMIF('3.5 Forecast_Totex'!$P$9:$P$76,$E15,'3.5 Forecast_Totex'!AE$9:AE$76))</f>
        <v>0</v>
      </c>
      <c r="AC15" s="1013">
        <f>IF(AC$7&lt;='1.5 Universal Data'!$C$8,SUMIF('3.1 TO_Totex'!$P$11:$P$102,$E15,'3.1 TO_Totex'!AF$11:AF$102),SUMIF('3.5 Forecast_Totex'!$P$9:$P$76,$E15,'3.5 Forecast_Totex'!AF$9:AF$76))</f>
        <v>0</v>
      </c>
      <c r="AD15" s="1013">
        <f>IF(AD$7&lt;='1.5 Universal Data'!$C$8,SUMIF('3.1 TO_Totex'!$P$11:$P$102,$E15,'3.1 TO_Totex'!AG$11:AG$102),SUMIF('3.5 Forecast_Totex'!$P$9:$P$76,$E15,'3.5 Forecast_Totex'!AG$9:AG$76))</f>
        <v>0</v>
      </c>
      <c r="AE15" s="1013">
        <f>IF(AE$7&lt;='1.5 Universal Data'!$C$8,SUMIF('3.1 TO_Totex'!$P$11:$P$102,$E15,'3.1 TO_Totex'!AH$11:AH$102),SUMIF('3.5 Forecast_Totex'!$P$9:$P$76,$E15,'3.5 Forecast_Totex'!AH$9:AH$76))</f>
        <v>0</v>
      </c>
      <c r="AF15" s="1013">
        <f>IF(AF$7&lt;='1.5 Universal Data'!$C$8,SUMIF('3.1 TO_Totex'!$P$11:$P$102,$E15,'3.1 TO_Totex'!AI$11:AI$102),SUMIF('3.5 Forecast_Totex'!$P$9:$P$76,$E15,'3.5 Forecast_Totex'!AI$9:AI$76))</f>
        <v>0</v>
      </c>
      <c r="AG15" s="346" t="s">
        <v>1347</v>
      </c>
      <c r="AI15" s="172" t="s">
        <v>1338</v>
      </c>
      <c r="AM15" s="172" t="s">
        <v>1339</v>
      </c>
      <c r="AQ15" s="617"/>
    </row>
    <row r="16" spans="1:43">
      <c r="C16" t="s">
        <v>1334</v>
      </c>
      <c r="D16" s="246" t="s">
        <v>1348</v>
      </c>
      <c r="E16" s="246" t="s">
        <v>321</v>
      </c>
      <c r="G16" t="s">
        <v>1336</v>
      </c>
      <c r="AB16" s="1013">
        <f>IF(AB$7&lt;='1.5 Universal Data'!$C$8,SUMIF('3.1 TO_Totex'!$P$11:$P$102,$E16,'3.1 TO_Totex'!AE$11:AE$102),SUMIF('3.5 Forecast_Totex'!$P$9:$P$76,$E16,'3.5 Forecast_Totex'!AE$9:AE$76))</f>
        <v>0</v>
      </c>
      <c r="AC16" s="1013">
        <f>IF(AC$7&lt;='1.5 Universal Data'!$C$8,SUMIF('3.1 TO_Totex'!$P$11:$P$102,$E16,'3.1 TO_Totex'!AF$11:AF$102),SUMIF('3.5 Forecast_Totex'!$P$9:$P$76,$E16,'3.5 Forecast_Totex'!AF$9:AF$76))</f>
        <v>0</v>
      </c>
      <c r="AD16" s="1013">
        <f>IF(AD$7&lt;='1.5 Universal Data'!$C$8,SUMIF('3.1 TO_Totex'!$P$11:$P$102,$E16,'3.1 TO_Totex'!AG$11:AG$102),SUMIF('3.5 Forecast_Totex'!$P$9:$P$76,$E16,'3.5 Forecast_Totex'!AG$9:AG$76))</f>
        <v>0</v>
      </c>
      <c r="AE16" s="1013">
        <f>IF(AE$7&lt;='1.5 Universal Data'!$C$8,SUMIF('3.1 TO_Totex'!$P$11:$P$102,$E16,'3.1 TO_Totex'!AH$11:AH$102),SUMIF('3.5 Forecast_Totex'!$P$9:$P$76,$E16,'3.5 Forecast_Totex'!AH$9:AH$76))</f>
        <v>0</v>
      </c>
      <c r="AF16" s="1013">
        <f>IF(AF$7&lt;='1.5 Universal Data'!$C$8,SUMIF('3.1 TO_Totex'!$P$11:$P$102,$E16,'3.1 TO_Totex'!AI$11:AI$102),SUMIF('3.5 Forecast_Totex'!$P$9:$P$76,$E16,'3.5 Forecast_Totex'!AI$9:AI$76))</f>
        <v>0</v>
      </c>
      <c r="AG16" s="346" t="s">
        <v>1349</v>
      </c>
      <c r="AI16" s="172" t="s">
        <v>1338</v>
      </c>
      <c r="AM16" s="172" t="s">
        <v>1339</v>
      </c>
      <c r="AQ16" s="617"/>
    </row>
    <row r="18" spans="1:43">
      <c r="C18" t="s">
        <v>1350</v>
      </c>
      <c r="D18" s="246" t="s">
        <v>1335</v>
      </c>
      <c r="E18" s="246" t="s">
        <v>370</v>
      </c>
      <c r="G18" t="s">
        <v>1336</v>
      </c>
      <c r="AB18" s="1013">
        <f>IF(AB$7&lt;='1.5 Universal Data'!$C$8,SUMIF('3.1 TO_Totex'!$P$11:$P$102,$E18,'3.1 TO_Totex'!AE$11:AE$102),SUMIF('3.5 Forecast_Totex'!$P$9:$P$76,$E18,'3.5 Forecast_Totex'!AE$9:AE$76))</f>
        <v>0</v>
      </c>
      <c r="AC18" s="1013">
        <f>IF(AC$7&lt;='1.5 Universal Data'!$C$8,SUMIF('3.1 TO_Totex'!$P$11:$P$102,$E18,'3.1 TO_Totex'!AF$11:AF$102),SUMIF('3.5 Forecast_Totex'!$P$9:$P$76,$E18,'3.5 Forecast_Totex'!AF$9:AF$76))</f>
        <v>0</v>
      </c>
      <c r="AD18" s="1013">
        <f>IF(AD$7&lt;='1.5 Universal Data'!$C$8,SUMIF('3.1 TO_Totex'!$P$11:$P$102,$E18,'3.1 TO_Totex'!AG$11:AG$102),SUMIF('3.5 Forecast_Totex'!$P$9:$P$76,$E18,'3.5 Forecast_Totex'!AG$9:AG$76))</f>
        <v>0</v>
      </c>
      <c r="AE18" s="1013">
        <f>IF(AE$7&lt;='1.5 Universal Data'!$C$8,SUMIF('3.1 TO_Totex'!$P$11:$P$102,$E18,'3.1 TO_Totex'!AH$11:AH$102),SUMIF('3.5 Forecast_Totex'!$P$9:$P$76,$E18,'3.5 Forecast_Totex'!AH$9:AH$76))</f>
        <v>0</v>
      </c>
      <c r="AF18" s="1013">
        <f>IF(AF$7&lt;='1.5 Universal Data'!$C$8,SUMIF('3.1 TO_Totex'!$P$11:$P$102,$E18,'3.1 TO_Totex'!AI$11:AI$102),SUMIF('3.5 Forecast_Totex'!$P$9:$P$76,$E18,'3.5 Forecast_Totex'!AI$9:AI$76))</f>
        <v>0</v>
      </c>
      <c r="AG18" s="346" t="s">
        <v>1351</v>
      </c>
      <c r="AI18" s="172" t="s">
        <v>1338</v>
      </c>
      <c r="AM18" s="172" t="s">
        <v>1339</v>
      </c>
      <c r="AQ18" s="617"/>
    </row>
    <row r="19" spans="1:43">
      <c r="C19" t="s">
        <v>1350</v>
      </c>
      <c r="D19" s="246" t="s">
        <v>1340</v>
      </c>
      <c r="E19" s="246" t="s">
        <v>381</v>
      </c>
      <c r="G19" t="s">
        <v>1336</v>
      </c>
      <c r="AB19" s="1013">
        <f>IF(AB$7&lt;='1.5 Universal Data'!$C$8,SUMIF('3.1 TO_Totex'!$P$11:$P$102,$E19,'3.1 TO_Totex'!AE$11:AE$102),SUMIF('3.5 Forecast_Totex'!$P$9:$P$76,$E19,'3.5 Forecast_Totex'!AE$9:AE$76))</f>
        <v>0</v>
      </c>
      <c r="AC19" s="1013">
        <f>IF(AC$7&lt;='1.5 Universal Data'!$C$8,SUMIF('3.1 TO_Totex'!$P$11:$P$102,$E19,'3.1 TO_Totex'!AF$11:AF$102),SUMIF('3.5 Forecast_Totex'!$P$9:$P$76,$E19,'3.5 Forecast_Totex'!AF$9:AF$76))</f>
        <v>0</v>
      </c>
      <c r="AD19" s="1013">
        <f>IF(AD$7&lt;='1.5 Universal Data'!$C$8,SUMIF('3.1 TO_Totex'!$P$11:$P$102,$E19,'3.1 TO_Totex'!AG$11:AG$102),SUMIF('3.5 Forecast_Totex'!$P$9:$P$76,$E19,'3.5 Forecast_Totex'!AG$9:AG$76))</f>
        <v>0</v>
      </c>
      <c r="AE19" s="1013">
        <f>IF(AE$7&lt;='1.5 Universal Data'!$C$8,SUMIF('3.1 TO_Totex'!$P$11:$P$102,$E19,'3.1 TO_Totex'!AH$11:AH$102),SUMIF('3.5 Forecast_Totex'!$P$9:$P$76,$E19,'3.5 Forecast_Totex'!AH$9:AH$76))</f>
        <v>0</v>
      </c>
      <c r="AF19" s="1013">
        <f>IF(AF$7&lt;='1.5 Universal Data'!$C$8,SUMIF('3.1 TO_Totex'!$P$11:$P$102,$E19,'3.1 TO_Totex'!AI$11:AI$102),SUMIF('3.5 Forecast_Totex'!$P$9:$P$76,$E19,'3.5 Forecast_Totex'!AI$9:AI$76))</f>
        <v>0</v>
      </c>
      <c r="AG19" s="346" t="s">
        <v>1352</v>
      </c>
      <c r="AI19" s="172" t="s">
        <v>1338</v>
      </c>
      <c r="AM19" s="172" t="s">
        <v>1339</v>
      </c>
      <c r="AQ19" s="617"/>
    </row>
    <row r="20" spans="1:43">
      <c r="C20" t="s">
        <v>1350</v>
      </c>
      <c r="D20" s="246" t="s">
        <v>1342</v>
      </c>
      <c r="E20" s="246" t="s">
        <v>397</v>
      </c>
      <c r="G20" t="s">
        <v>1336</v>
      </c>
      <c r="AB20" s="1013">
        <f>IF(AB$7&lt;='1.5 Universal Data'!$C$8,SUMIF('3.1 TO_Totex'!$P$11:$P$102,$E20,'3.1 TO_Totex'!AE$11:AE$102),SUMIF('3.5 Forecast_Totex'!$P$9:$P$76,$E20,'3.5 Forecast_Totex'!AE$9:AE$76))</f>
        <v>0</v>
      </c>
      <c r="AC20" s="1013">
        <f>IF(AC$7&lt;='1.5 Universal Data'!$C$8,SUMIF('3.1 TO_Totex'!$P$11:$P$102,$E20,'3.1 TO_Totex'!AF$11:AF$102),SUMIF('3.5 Forecast_Totex'!$P$9:$P$76,$E20,'3.5 Forecast_Totex'!AF$9:AF$76))</f>
        <v>0</v>
      </c>
      <c r="AD20" s="1013">
        <f>IF(AD$7&lt;='1.5 Universal Data'!$C$8,SUMIF('3.1 TO_Totex'!$P$11:$P$102,$E20,'3.1 TO_Totex'!AG$11:AG$102),SUMIF('3.5 Forecast_Totex'!$P$9:$P$76,$E20,'3.5 Forecast_Totex'!AG$9:AG$76))</f>
        <v>0</v>
      </c>
      <c r="AE20" s="1013">
        <f>IF(AE$7&lt;='1.5 Universal Data'!$C$8,SUMIF('3.1 TO_Totex'!$P$11:$P$102,$E20,'3.1 TO_Totex'!AH$11:AH$102),SUMIF('3.5 Forecast_Totex'!$P$9:$P$76,$E20,'3.5 Forecast_Totex'!AH$9:AH$76))</f>
        <v>0</v>
      </c>
      <c r="AF20" s="1013">
        <f>IF(AF$7&lt;='1.5 Universal Data'!$C$8,SUMIF('3.1 TO_Totex'!$P$11:$P$102,$E20,'3.1 TO_Totex'!AI$11:AI$102),SUMIF('3.5 Forecast_Totex'!$P$9:$P$76,$E20,'3.5 Forecast_Totex'!AI$9:AI$76))</f>
        <v>0</v>
      </c>
      <c r="AG20" s="346" t="s">
        <v>1353</v>
      </c>
      <c r="AI20" s="172" t="s">
        <v>1338</v>
      </c>
      <c r="AM20" s="172" t="s">
        <v>1339</v>
      </c>
      <c r="AQ20" s="617"/>
    </row>
    <row r="21" spans="1:43">
      <c r="C21" t="s">
        <v>1350</v>
      </c>
      <c r="D21" s="246" t="s">
        <v>1344</v>
      </c>
      <c r="E21" s="246" t="s">
        <v>1354</v>
      </c>
      <c r="G21" t="s">
        <v>1336</v>
      </c>
      <c r="AB21" s="1013">
        <f>IF(AB$7&lt;='1.5 Universal Data'!$C$8,SUMIF('3.1 TO_Totex'!$P$11:$P$102,$E21,'3.1 TO_Totex'!AE$11:AE$102),SUMIF('3.5 Forecast_Totex'!$P$9:$P$76,$E21,'3.5 Forecast_Totex'!AE$9:AE$76))</f>
        <v>0</v>
      </c>
      <c r="AC21" s="1013">
        <f>IF(AC$7&lt;='1.5 Universal Data'!$C$8,SUMIF('3.1 TO_Totex'!$P$11:$P$102,$E21,'3.1 TO_Totex'!AF$11:AF$102),SUMIF('3.5 Forecast_Totex'!$P$9:$P$76,$E21,'3.5 Forecast_Totex'!AF$9:AF$76))</f>
        <v>0</v>
      </c>
      <c r="AD21" s="1013">
        <f>IF(AD$7&lt;='1.5 Universal Data'!$C$8,SUMIF('3.1 TO_Totex'!$P$11:$P$102,$E21,'3.1 TO_Totex'!AG$11:AG$102),SUMIF('3.5 Forecast_Totex'!$P$9:$P$76,$E21,'3.5 Forecast_Totex'!AG$9:AG$76))</f>
        <v>0</v>
      </c>
      <c r="AE21" s="1013">
        <f>IF(AE$7&lt;='1.5 Universal Data'!$C$8,SUMIF('3.1 TO_Totex'!$P$11:$P$102,$E21,'3.1 TO_Totex'!AH$11:AH$102),SUMIF('3.5 Forecast_Totex'!$P$9:$P$76,$E21,'3.5 Forecast_Totex'!AH$9:AH$76))</f>
        <v>0</v>
      </c>
      <c r="AF21" s="1013">
        <f>IF(AF$7&lt;='1.5 Universal Data'!$C$8,SUMIF('3.1 TO_Totex'!$P$11:$P$102,$E21,'3.1 TO_Totex'!AI$11:AI$102),SUMIF('3.5 Forecast_Totex'!$P$9:$P$76,$E21,'3.5 Forecast_Totex'!AI$9:AI$76))</f>
        <v>0</v>
      </c>
      <c r="AG21" s="346" t="s">
        <v>1355</v>
      </c>
      <c r="AI21" s="172" t="s">
        <v>1338</v>
      </c>
      <c r="AM21" s="172" t="s">
        <v>1339</v>
      </c>
      <c r="AQ21" s="617"/>
    </row>
    <row r="22" spans="1:43">
      <c r="C22" t="s">
        <v>1350</v>
      </c>
      <c r="D22" s="246" t="s">
        <v>1346</v>
      </c>
      <c r="E22" s="246" t="s">
        <v>1356</v>
      </c>
      <c r="G22" t="s">
        <v>1336</v>
      </c>
      <c r="AB22" s="1013">
        <f>IF(AB$7&lt;='1.5 Universal Data'!$C$8,SUMIF('3.1 TO_Totex'!$P$11:$P$102,$E22,'3.1 TO_Totex'!AE$11:AE$102),SUMIF('3.5 Forecast_Totex'!$P$9:$P$76,$E22,'3.5 Forecast_Totex'!AE$9:AE$76))</f>
        <v>0</v>
      </c>
      <c r="AC22" s="1013">
        <f>IF(AC$7&lt;='1.5 Universal Data'!$C$8,SUMIF('3.1 TO_Totex'!$P$11:$P$102,$E22,'3.1 TO_Totex'!AF$11:AF$102),SUMIF('3.5 Forecast_Totex'!$P$9:$P$76,$E22,'3.5 Forecast_Totex'!AF$9:AF$76))</f>
        <v>0</v>
      </c>
      <c r="AD22" s="1013">
        <f>IF(AD$7&lt;='1.5 Universal Data'!$C$8,SUMIF('3.1 TO_Totex'!$P$11:$P$102,$E22,'3.1 TO_Totex'!AG$11:AG$102),SUMIF('3.5 Forecast_Totex'!$P$9:$P$76,$E22,'3.5 Forecast_Totex'!AG$9:AG$76))</f>
        <v>0</v>
      </c>
      <c r="AE22" s="1013">
        <f>IF(AE$7&lt;='1.5 Universal Data'!$C$8,SUMIF('3.1 TO_Totex'!$P$11:$P$102,$E22,'3.1 TO_Totex'!AH$11:AH$102),SUMIF('3.5 Forecast_Totex'!$P$9:$P$76,$E22,'3.5 Forecast_Totex'!AH$9:AH$76))</f>
        <v>0</v>
      </c>
      <c r="AF22" s="1013">
        <f>IF(AF$7&lt;='1.5 Universal Data'!$C$8,SUMIF('3.1 TO_Totex'!$P$11:$P$102,$E22,'3.1 TO_Totex'!AI$11:AI$102),SUMIF('3.5 Forecast_Totex'!$P$9:$P$76,$E22,'3.5 Forecast_Totex'!AI$9:AI$76))</f>
        <v>0</v>
      </c>
      <c r="AG22" s="346" t="s">
        <v>1357</v>
      </c>
      <c r="AI22" s="172" t="s">
        <v>1338</v>
      </c>
      <c r="AM22" s="172" t="s">
        <v>1339</v>
      </c>
      <c r="AQ22" s="617"/>
    </row>
    <row r="23" spans="1:43">
      <c r="C23" t="s">
        <v>1350</v>
      </c>
      <c r="D23" s="246" t="s">
        <v>1348</v>
      </c>
      <c r="E23" s="246" t="s">
        <v>389</v>
      </c>
      <c r="G23" t="s">
        <v>1336</v>
      </c>
      <c r="AB23" s="1013">
        <f>IF(AB$7&lt;='1.5 Universal Data'!$C$8,SUMIF('3.1 TO_Totex'!$P$11:$P$102,$E23,'3.1 TO_Totex'!AE$11:AE$102),SUMIF('3.5 Forecast_Totex'!$P$9:$P$76,$E23,'3.5 Forecast_Totex'!AE$9:AE$76))</f>
        <v>0</v>
      </c>
      <c r="AC23" s="1013">
        <f>IF(AC$7&lt;='1.5 Universal Data'!$C$8,SUMIF('3.1 TO_Totex'!$P$11:$P$102,$E23,'3.1 TO_Totex'!AF$11:AF$102),SUMIF('3.5 Forecast_Totex'!$P$9:$P$76,$E23,'3.5 Forecast_Totex'!AF$9:AF$76))</f>
        <v>0</v>
      </c>
      <c r="AD23" s="1013">
        <f>IF(AD$7&lt;='1.5 Universal Data'!$C$8,SUMIF('3.1 TO_Totex'!$P$11:$P$102,$E23,'3.1 TO_Totex'!AG$11:AG$102),SUMIF('3.5 Forecast_Totex'!$P$9:$P$76,$E23,'3.5 Forecast_Totex'!AG$9:AG$76))</f>
        <v>0</v>
      </c>
      <c r="AE23" s="1013">
        <f>IF(AE$7&lt;='1.5 Universal Data'!$C$8,SUMIF('3.1 TO_Totex'!$P$11:$P$102,$E23,'3.1 TO_Totex'!AH$11:AH$102),SUMIF('3.5 Forecast_Totex'!$P$9:$P$76,$E23,'3.5 Forecast_Totex'!AH$9:AH$76))</f>
        <v>0</v>
      </c>
      <c r="AF23" s="1013">
        <f>IF(AF$7&lt;='1.5 Universal Data'!$C$8,SUMIF('3.1 TO_Totex'!$P$11:$P$102,$E23,'3.1 TO_Totex'!AI$11:AI$102),SUMIF('3.5 Forecast_Totex'!$P$9:$P$76,$E23,'3.5 Forecast_Totex'!AI$9:AI$76))</f>
        <v>0</v>
      </c>
      <c r="AG23" s="346" t="s">
        <v>1358</v>
      </c>
      <c r="AI23" s="172" t="s">
        <v>1338</v>
      </c>
      <c r="AM23" s="172" t="s">
        <v>1339</v>
      </c>
      <c r="AQ23" s="617"/>
    </row>
    <row r="24" spans="1:43">
      <c r="D24" s="246"/>
    </row>
    <row r="25" spans="1:43">
      <c r="D25" s="359" t="s">
        <v>1359</v>
      </c>
      <c r="E25" s="359" t="s">
        <v>1360</v>
      </c>
      <c r="F25" s="359"/>
      <c r="G25" t="s">
        <v>1336</v>
      </c>
      <c r="AB25" s="1014">
        <f>-'8.12 DRS'!H60</f>
        <v>0</v>
      </c>
      <c r="AC25" s="1014">
        <f>-'8.12 DRS'!I60</f>
        <v>0</v>
      </c>
      <c r="AD25" s="1014">
        <f>-'8.12 DRS'!J60</f>
        <v>0</v>
      </c>
      <c r="AE25" s="1014">
        <f>-'8.12 DRS'!K60</f>
        <v>0</v>
      </c>
      <c r="AF25" s="1014">
        <f>-'8.12 DRS'!L60</f>
        <v>0</v>
      </c>
      <c r="AG25" s="346" t="s">
        <v>1361</v>
      </c>
      <c r="AM25" s="172"/>
      <c r="AQ25" s="617"/>
    </row>
    <row r="26" spans="1:43">
      <c r="D26" s="246"/>
    </row>
    <row r="27" spans="1:43" s="1" customFormat="1" ht="18">
      <c r="A27" s="2" t="s">
        <v>1362</v>
      </c>
      <c r="B27" s="2"/>
      <c r="AG27" s="345"/>
      <c r="AI27" s="345"/>
    </row>
    <row r="29" spans="1:43">
      <c r="C29" t="s">
        <v>1363</v>
      </c>
      <c r="D29" s="248" t="s">
        <v>1348</v>
      </c>
      <c r="E29" s="244" t="s">
        <v>403</v>
      </c>
      <c r="G29" t="s">
        <v>1336</v>
      </c>
      <c r="AB29" s="1013">
        <f>IF(AB$7&lt;='1.5 Universal Data'!$C$8,SUMIF('3.2 SO_Totex'!$P$11:$P$35,$E29,'3.2 SO_Totex'!AE$11:AE$35),SUMIF('3.5 Forecast_Totex'!$P$9:$P$76,$E29,'3.5 Forecast_Totex'!AE$9:AE$76))</f>
        <v>0</v>
      </c>
      <c r="AC29" s="1013">
        <f>IF(AC$7&lt;='1.5 Universal Data'!$C$8,SUMIF('3.2 SO_Totex'!$P$11:$P$35,$E29,'3.2 SO_Totex'!AF$11:AF$35),SUMIF('3.5 Forecast_Totex'!$P$9:$P$76,$E29,'3.5 Forecast_Totex'!AF$9:AF$76))</f>
        <v>0</v>
      </c>
      <c r="AD29" s="1013">
        <f>IF(AD$7&lt;='1.5 Universal Data'!$C$8,SUMIF('3.2 SO_Totex'!$P$11:$P$35,$E29,'3.2 SO_Totex'!AG$11:AG$35),SUMIF('3.5 Forecast_Totex'!$P$9:$P$76,$E29,'3.5 Forecast_Totex'!AG$9:AG$76))</f>
        <v>0</v>
      </c>
      <c r="AE29" s="1013">
        <f>IF(AE$7&lt;='1.5 Universal Data'!$C$8,SUMIF('3.2 SO_Totex'!$P$11:$P$35,$E29,'3.2 SO_Totex'!AH$11:AH$35),SUMIF('3.5 Forecast_Totex'!$P$9:$P$76,$E29,'3.5 Forecast_Totex'!AH$9:AH$76))</f>
        <v>0</v>
      </c>
      <c r="AF29" s="1013">
        <f>IF(AF$7&lt;='1.5 Universal Data'!$C$8,SUMIF('3.2 SO_Totex'!$P$11:$P$35,$E29,'3.2 SO_Totex'!AI$11:AI$35),SUMIF('3.5 Forecast_Totex'!$P$9:$P$76,$E29,'3.5 Forecast_Totex'!AI$9:AI$76))</f>
        <v>0</v>
      </c>
      <c r="AG29" s="342" t="s">
        <v>1364</v>
      </c>
      <c r="AI29" s="172" t="s">
        <v>1365</v>
      </c>
      <c r="AM29" s="172" t="s">
        <v>1339</v>
      </c>
      <c r="AQ29" s="617"/>
    </row>
    <row r="30" spans="1:43">
      <c r="C30" t="s">
        <v>1363</v>
      </c>
      <c r="D30" s="248" t="s">
        <v>1366</v>
      </c>
      <c r="E30" s="244" t="s">
        <v>410</v>
      </c>
      <c r="G30" t="s">
        <v>1336</v>
      </c>
      <c r="AB30" s="1013">
        <f>IF(AB$7&lt;='1.5 Universal Data'!$C$8,SUMIF('3.2 SO_Totex'!$P$11:$P$35,$E30,'3.2 SO_Totex'!AE$11:AE$35),SUMIF('3.5 Forecast_Totex'!$P$9:$P$76,$E30,'3.5 Forecast_Totex'!AE$9:AE$76))</f>
        <v>0</v>
      </c>
      <c r="AC30" s="1013">
        <f>IF(AC$7&lt;='1.5 Universal Data'!$C$8,SUMIF('3.2 SO_Totex'!$P$11:$P$35,$E30,'3.2 SO_Totex'!AF$11:AF$35),SUMIF('3.5 Forecast_Totex'!$P$9:$P$76,$E30,'3.5 Forecast_Totex'!AF$9:AF$76))</f>
        <v>0</v>
      </c>
      <c r="AD30" s="1013">
        <f>IF(AD$7&lt;='1.5 Universal Data'!$C$8,SUMIF('3.2 SO_Totex'!$P$11:$P$35,$E30,'3.2 SO_Totex'!AG$11:AG$35),SUMIF('3.5 Forecast_Totex'!$P$9:$P$76,$E30,'3.5 Forecast_Totex'!AG$9:AG$76))</f>
        <v>0</v>
      </c>
      <c r="AE30" s="1013">
        <f>IF(AE$7&lt;='1.5 Universal Data'!$C$8,SUMIF('3.2 SO_Totex'!$P$11:$P$35,$E30,'3.2 SO_Totex'!AH$11:AH$35),SUMIF('3.5 Forecast_Totex'!$P$9:$P$76,$E30,'3.5 Forecast_Totex'!AH$9:AH$76))</f>
        <v>0</v>
      </c>
      <c r="AF30" s="1013">
        <f>IF(AF$7&lt;='1.5 Universal Data'!$C$8,SUMIF('3.2 SO_Totex'!$P$11:$P$35,$E30,'3.2 SO_Totex'!AI$11:AI$35),SUMIF('3.5 Forecast_Totex'!$P$9:$P$76,$E30,'3.5 Forecast_Totex'!AI$9:AI$76))</f>
        <v>0</v>
      </c>
      <c r="AG30" s="342" t="s">
        <v>1367</v>
      </c>
      <c r="AI30" s="172" t="s">
        <v>1365</v>
      </c>
      <c r="AM30" s="172" t="s">
        <v>1339</v>
      </c>
      <c r="AQ30" s="617"/>
    </row>
    <row r="32" spans="1:43" s="1" customFormat="1" ht="18">
      <c r="A32" s="2" t="s">
        <v>1368</v>
      </c>
      <c r="B32" s="2"/>
      <c r="AG32" s="345"/>
      <c r="AI32" s="345"/>
    </row>
    <row r="34" spans="3:43">
      <c r="C34" t="s">
        <v>1369</v>
      </c>
      <c r="D34" t="s">
        <v>1370</v>
      </c>
      <c r="E34" t="s">
        <v>1371</v>
      </c>
      <c r="F34" t="s">
        <v>1372</v>
      </c>
      <c r="G34" t="s">
        <v>1373</v>
      </c>
      <c r="AB34" s="1014">
        <f>'5.1 TO_Indirects'!AE51</f>
        <v>0</v>
      </c>
      <c r="AC34" s="1014">
        <f>'5.1 TO_Indirects'!AF51</f>
        <v>0</v>
      </c>
      <c r="AD34" s="1014">
        <f>'5.1 TO_Indirects'!AG51</f>
        <v>0</v>
      </c>
      <c r="AE34" s="1014">
        <f>'5.1 TO_Indirects'!AH51</f>
        <v>0</v>
      </c>
      <c r="AF34" s="1014">
        <f>'5.1 TO_Indirects'!AI51</f>
        <v>0</v>
      </c>
      <c r="AG34" s="172" t="s">
        <v>1374</v>
      </c>
      <c r="AI34" s="621" t="s">
        <v>1375</v>
      </c>
      <c r="AM34" s="172" t="s">
        <v>1339</v>
      </c>
      <c r="AQ34" s="617"/>
    </row>
    <row r="35" spans="3:43">
      <c r="C35" t="s">
        <v>1369</v>
      </c>
      <c r="D35" t="s">
        <v>1376</v>
      </c>
      <c r="E35" t="s">
        <v>1377</v>
      </c>
      <c r="F35" t="s">
        <v>1372</v>
      </c>
      <c r="G35" t="s">
        <v>1373</v>
      </c>
      <c r="AB35" s="1014">
        <f>'5.1 TO_Indirects'!AE52</f>
        <v>0</v>
      </c>
      <c r="AC35" s="1014">
        <f>'5.1 TO_Indirects'!AF52</f>
        <v>0</v>
      </c>
      <c r="AD35" s="1014">
        <f>'5.1 TO_Indirects'!AG52</f>
        <v>0</v>
      </c>
      <c r="AE35" s="1014">
        <f>'5.1 TO_Indirects'!AH52</f>
        <v>0</v>
      </c>
      <c r="AF35" s="1014">
        <f>'5.1 TO_Indirects'!AI52</f>
        <v>0</v>
      </c>
      <c r="AG35" s="172" t="s">
        <v>1378</v>
      </c>
      <c r="AI35" s="621" t="s">
        <v>1375</v>
      </c>
      <c r="AM35" s="172" t="s">
        <v>1339</v>
      </c>
      <c r="AQ35" s="617"/>
    </row>
    <row r="36" spans="3:43">
      <c r="C36" t="s">
        <v>1369</v>
      </c>
      <c r="D36" t="s">
        <v>1379</v>
      </c>
      <c r="E36" t="s">
        <v>1380</v>
      </c>
      <c r="F36" t="s">
        <v>1372</v>
      </c>
      <c r="G36" t="s">
        <v>1336</v>
      </c>
      <c r="AB36" s="1014">
        <f>'5.1 TO_Indirects'!AE53</f>
        <v>0</v>
      </c>
      <c r="AC36" s="1014">
        <f>'5.1 TO_Indirects'!AF53</f>
        <v>0</v>
      </c>
      <c r="AD36" s="1014">
        <f>'5.1 TO_Indirects'!AG53</f>
        <v>0</v>
      </c>
      <c r="AE36" s="1014">
        <f>'5.1 TO_Indirects'!AH53</f>
        <v>0</v>
      </c>
      <c r="AF36" s="1014">
        <f>'5.1 TO_Indirects'!AI53</f>
        <v>0</v>
      </c>
      <c r="AG36" s="172" t="s">
        <v>1381</v>
      </c>
      <c r="AI36" s="621" t="s">
        <v>1375</v>
      </c>
      <c r="AM36" s="172" t="s">
        <v>1339</v>
      </c>
      <c r="AQ36" s="617"/>
    </row>
    <row r="37" spans="3:43">
      <c r="C37" t="s">
        <v>1369</v>
      </c>
      <c r="D37" t="s">
        <v>1382</v>
      </c>
      <c r="E37" t="s">
        <v>1383</v>
      </c>
      <c r="F37" t="s">
        <v>1372</v>
      </c>
      <c r="G37" t="s">
        <v>1373</v>
      </c>
      <c r="AB37" s="1014">
        <f>'5.1 TO_Indirects'!AE54</f>
        <v>0</v>
      </c>
      <c r="AC37" s="1014">
        <f>'5.1 TO_Indirects'!AF54</f>
        <v>0</v>
      </c>
      <c r="AD37" s="1014">
        <f>'5.1 TO_Indirects'!AG54</f>
        <v>0</v>
      </c>
      <c r="AE37" s="1014">
        <f>'5.1 TO_Indirects'!AH54</f>
        <v>0</v>
      </c>
      <c r="AF37" s="1014">
        <f>'5.1 TO_Indirects'!AI54</f>
        <v>0</v>
      </c>
      <c r="AG37" s="172" t="s">
        <v>1384</v>
      </c>
      <c r="AI37" s="621" t="s">
        <v>1375</v>
      </c>
      <c r="AM37" s="172" t="s">
        <v>1339</v>
      </c>
      <c r="AQ37" s="617"/>
    </row>
    <row r="38" spans="3:43">
      <c r="C38" t="s">
        <v>1369</v>
      </c>
      <c r="D38" t="s">
        <v>1385</v>
      </c>
      <c r="E38" t="s">
        <v>1386</v>
      </c>
      <c r="F38" t="s">
        <v>1372</v>
      </c>
      <c r="G38" t="s">
        <v>1373</v>
      </c>
      <c r="AB38" s="1014">
        <f>'5.1 TO_Indirects'!AE55</f>
        <v>0</v>
      </c>
      <c r="AC38" s="1014">
        <f>'5.1 TO_Indirects'!AF55</f>
        <v>0</v>
      </c>
      <c r="AD38" s="1014">
        <f>'5.1 TO_Indirects'!AG55</f>
        <v>0</v>
      </c>
      <c r="AE38" s="1014">
        <f>'5.1 TO_Indirects'!AH55</f>
        <v>0</v>
      </c>
      <c r="AF38" s="1014">
        <f>'5.1 TO_Indirects'!AI55</f>
        <v>0</v>
      </c>
      <c r="AG38" s="172" t="s">
        <v>1387</v>
      </c>
      <c r="AI38" s="621" t="s">
        <v>1375</v>
      </c>
      <c r="AM38" s="172" t="s">
        <v>1339</v>
      </c>
      <c r="AQ38" s="617"/>
    </row>
    <row r="39" spans="3:43" ht="15.75">
      <c r="C39" t="s">
        <v>1369</v>
      </c>
      <c r="D39" t="s">
        <v>1388</v>
      </c>
      <c r="E39" t="s">
        <v>1389</v>
      </c>
      <c r="F39" t="s">
        <v>1390</v>
      </c>
      <c r="G39" t="s">
        <v>1336</v>
      </c>
      <c r="AB39" s="1014">
        <f>'5.1 TO_Indirects'!AE56</f>
        <v>0</v>
      </c>
      <c r="AC39" s="1014">
        <f>'5.1 TO_Indirects'!AF56</f>
        <v>0</v>
      </c>
      <c r="AD39" s="1014">
        <f>'5.1 TO_Indirects'!AG56</f>
        <v>0</v>
      </c>
      <c r="AE39" s="1014">
        <f>'5.1 TO_Indirects'!AH56</f>
        <v>0</v>
      </c>
      <c r="AF39" s="1014">
        <f>'5.1 TO_Indirects'!AI56</f>
        <v>0</v>
      </c>
      <c r="AG39" s="172" t="s">
        <v>1391</v>
      </c>
      <c r="AI39" s="621" t="s">
        <v>1375</v>
      </c>
      <c r="AM39" s="172" t="s">
        <v>1339</v>
      </c>
      <c r="AQ39" s="617"/>
    </row>
    <row r="40" spans="3:43">
      <c r="AI40" s="621"/>
    </row>
    <row r="41" spans="3:43">
      <c r="C41" t="s">
        <v>1392</v>
      </c>
      <c r="D41" t="s">
        <v>1393</v>
      </c>
      <c r="G41" t="s">
        <v>1373</v>
      </c>
      <c r="AB41" s="1013">
        <f>'5.1 TO_Indirects'!AE61*('1.5 Universal Data'!$D$34/'1.5 Universal Data'!$D$31)</f>
        <v>0</v>
      </c>
      <c r="AC41" s="1013">
        <f>'5.1 TO_Indirects'!AF61*('1.5 Universal Data'!$D$35/'1.5 Universal Data'!$D$31)</f>
        <v>0</v>
      </c>
      <c r="AD41" s="1013">
        <f>'5.1 TO_Indirects'!AG61*('1.5 Universal Data'!$D$36/'1.5 Universal Data'!$D$31)</f>
        <v>0</v>
      </c>
      <c r="AE41" s="1013">
        <f>'5.1 TO_Indirects'!AH61*('1.5 Universal Data'!$D$37/'1.5 Universal Data'!$D$31)</f>
        <v>0</v>
      </c>
      <c r="AF41" s="1013">
        <f>'5.1 TO_Indirects'!AI61*('1.5 Universal Data'!$D$38/'1.5 Universal Data'!$D$31)</f>
        <v>0</v>
      </c>
      <c r="AG41" s="172" t="s">
        <v>1394</v>
      </c>
      <c r="AI41" s="621" t="s">
        <v>1375</v>
      </c>
      <c r="AM41" s="172" t="s">
        <v>1339</v>
      </c>
      <c r="AQ41" s="617"/>
    </row>
    <row r="42" spans="3:43">
      <c r="C42" t="s">
        <v>1392</v>
      </c>
      <c r="D42" t="s">
        <v>1395</v>
      </c>
      <c r="G42" t="s">
        <v>1373</v>
      </c>
      <c r="AB42" s="1013">
        <f>'5.1 TO_Indirects'!AE62*('1.5 Universal Data'!$D$34/'1.5 Universal Data'!$D$31)</f>
        <v>0</v>
      </c>
      <c r="AC42" s="1013">
        <f>'5.1 TO_Indirects'!AF62*('1.5 Universal Data'!$D$35/'1.5 Universal Data'!$D$31)</f>
        <v>0</v>
      </c>
      <c r="AD42" s="1013">
        <f>'5.1 TO_Indirects'!AG62*('1.5 Universal Data'!$D$36/'1.5 Universal Data'!$D$31)</f>
        <v>0</v>
      </c>
      <c r="AE42" s="1013">
        <f>'5.1 TO_Indirects'!AH62*('1.5 Universal Data'!$D$37/'1.5 Universal Data'!$D$31)</f>
        <v>0</v>
      </c>
      <c r="AF42" s="1013">
        <f>'5.1 TO_Indirects'!AI62*('1.5 Universal Data'!$D$38/'1.5 Universal Data'!$D$31)</f>
        <v>0</v>
      </c>
      <c r="AG42" s="172" t="s">
        <v>1396</v>
      </c>
      <c r="AI42" s="621" t="s">
        <v>1375</v>
      </c>
      <c r="AM42" s="172" t="s">
        <v>1339</v>
      </c>
      <c r="AQ42" s="617"/>
    </row>
    <row r="43" spans="3:43">
      <c r="C43" t="s">
        <v>1392</v>
      </c>
      <c r="D43" t="s">
        <v>1397</v>
      </c>
      <c r="G43" t="s">
        <v>1373</v>
      </c>
      <c r="AB43" s="1013">
        <f>'5.1 TO_Indirects'!AE63*('1.5 Universal Data'!$D$34/'1.5 Universal Data'!$D$31)</f>
        <v>0</v>
      </c>
      <c r="AC43" s="1013">
        <f>'5.1 TO_Indirects'!AF63*('1.5 Universal Data'!$D$35/'1.5 Universal Data'!$D$31)</f>
        <v>0</v>
      </c>
      <c r="AD43" s="1013">
        <f>'5.1 TO_Indirects'!AG63*('1.5 Universal Data'!$D$36/'1.5 Universal Data'!$D$31)</f>
        <v>0</v>
      </c>
      <c r="AE43" s="1013">
        <f>'5.1 TO_Indirects'!AH63*('1.5 Universal Data'!$D$37/'1.5 Universal Data'!$D$31)</f>
        <v>0</v>
      </c>
      <c r="AF43" s="1013">
        <f>'5.1 TO_Indirects'!AI63*('1.5 Universal Data'!$D$38/'1.5 Universal Data'!$D$31)</f>
        <v>0</v>
      </c>
      <c r="AG43" s="172" t="s">
        <v>1398</v>
      </c>
      <c r="AI43" s="621" t="s">
        <v>1375</v>
      </c>
      <c r="AM43" s="172" t="s">
        <v>1339</v>
      </c>
      <c r="AQ43" s="617"/>
    </row>
    <row r="44" spans="3:43">
      <c r="C44" t="s">
        <v>1392</v>
      </c>
      <c r="D44" t="s">
        <v>1399</v>
      </c>
      <c r="E44" t="s">
        <v>1400</v>
      </c>
      <c r="F44" t="s">
        <v>1372</v>
      </c>
      <c r="G44" t="s">
        <v>1373</v>
      </c>
      <c r="AB44" s="1013">
        <f>'5.1 TO_Indirects'!AE64*('1.5 Universal Data'!$D$34/'1.5 Universal Data'!$D$31)</f>
        <v>0</v>
      </c>
      <c r="AC44" s="1013">
        <f>'5.1 TO_Indirects'!AF64*('1.5 Universal Data'!$D$35/'1.5 Universal Data'!$D$31)</f>
        <v>0</v>
      </c>
      <c r="AD44" s="1013">
        <f>'5.1 TO_Indirects'!AG64*('1.5 Universal Data'!$D$36/'1.5 Universal Data'!$D$31)</f>
        <v>0</v>
      </c>
      <c r="AE44" s="1013">
        <f>'5.1 TO_Indirects'!AH64*('1.5 Universal Data'!$D$37/'1.5 Universal Data'!$D$31)</f>
        <v>0</v>
      </c>
      <c r="AF44" s="1013">
        <f>'5.1 TO_Indirects'!AI64*('1.5 Universal Data'!$D$38/'1.5 Universal Data'!$D$31)</f>
        <v>0</v>
      </c>
      <c r="AG44" s="172" t="s">
        <v>1401</v>
      </c>
      <c r="AI44" s="621" t="s">
        <v>1375</v>
      </c>
      <c r="AM44" s="172" t="s">
        <v>1339</v>
      </c>
      <c r="AQ44" s="617"/>
    </row>
    <row r="46" spans="3:43">
      <c r="C46" t="s">
        <v>1402</v>
      </c>
      <c r="D46" t="s">
        <v>1403</v>
      </c>
      <c r="E46" t="s">
        <v>1404</v>
      </c>
      <c r="F46" t="s">
        <v>1390</v>
      </c>
      <c r="G46" t="s">
        <v>1373</v>
      </c>
      <c r="AB46" s="1014">
        <f>'5.1 TO_Indirects'!AE68</f>
        <v>0</v>
      </c>
      <c r="AC46" s="1014">
        <f>'5.1 TO_Indirects'!AF68</f>
        <v>0</v>
      </c>
      <c r="AD46" s="1014">
        <f>'5.1 TO_Indirects'!AG68</f>
        <v>0</v>
      </c>
      <c r="AE46" s="1014">
        <f>'5.1 TO_Indirects'!AH68</f>
        <v>0</v>
      </c>
      <c r="AF46" s="1014">
        <f>'5.1 TO_Indirects'!AI68</f>
        <v>0</v>
      </c>
      <c r="AG46" s="172" t="s">
        <v>1405</v>
      </c>
      <c r="AI46" s="621" t="s">
        <v>1375</v>
      </c>
      <c r="AM46" s="172" t="s">
        <v>1339</v>
      </c>
      <c r="AQ46" s="617"/>
    </row>
    <row r="48" spans="3:43">
      <c r="C48" t="s">
        <v>1406</v>
      </c>
      <c r="D48" t="s">
        <v>1407</v>
      </c>
      <c r="E48" t="s">
        <v>1408</v>
      </c>
      <c r="F48" t="s">
        <v>1372</v>
      </c>
      <c r="G48" t="s">
        <v>1373</v>
      </c>
      <c r="AB48" s="1014">
        <f>'5.1 TO_Indirects'!AE72</f>
        <v>0</v>
      </c>
      <c r="AC48" s="1014">
        <f>'5.1 TO_Indirects'!AF72</f>
        <v>0</v>
      </c>
      <c r="AD48" s="1014">
        <f>'5.1 TO_Indirects'!AG72</f>
        <v>0</v>
      </c>
      <c r="AE48" s="1014">
        <f>'5.1 TO_Indirects'!AH72</f>
        <v>0</v>
      </c>
      <c r="AF48" s="1014">
        <f>'5.1 TO_Indirects'!AI72</f>
        <v>0</v>
      </c>
      <c r="AG48" s="172" t="s">
        <v>1409</v>
      </c>
      <c r="AI48" s="172" t="s">
        <v>1410</v>
      </c>
      <c r="AM48" s="172" t="s">
        <v>1339</v>
      </c>
      <c r="AQ48" s="617"/>
    </row>
    <row r="50" spans="1:43" s="1" customFormat="1" ht="18">
      <c r="A50" s="2" t="s">
        <v>1411</v>
      </c>
      <c r="B50" s="2"/>
      <c r="AG50" s="345"/>
      <c r="AI50" s="345"/>
    </row>
    <row r="52" spans="1:43">
      <c r="C52" t="s">
        <v>1412</v>
      </c>
      <c r="D52" t="s">
        <v>1413</v>
      </c>
      <c r="E52" t="s">
        <v>1414</v>
      </c>
      <c r="F52" t="s">
        <v>1415</v>
      </c>
      <c r="G52" t="s">
        <v>1373</v>
      </c>
      <c r="AB52" s="1014">
        <f>'5.2 SO_Indirects'!AE51</f>
        <v>0</v>
      </c>
      <c r="AC52" s="1014">
        <f>'5.2 SO_Indirects'!AF51</f>
        <v>0</v>
      </c>
      <c r="AD52" s="1014">
        <f>'5.2 SO_Indirects'!AG51</f>
        <v>0</v>
      </c>
      <c r="AE52" s="1014">
        <f>'5.2 SO_Indirects'!AH51</f>
        <v>0</v>
      </c>
      <c r="AF52" s="1014">
        <f>'5.2 SO_Indirects'!AI51</f>
        <v>0</v>
      </c>
      <c r="AG52" s="172" t="s">
        <v>1416</v>
      </c>
      <c r="AI52" s="621" t="s">
        <v>1375</v>
      </c>
      <c r="AM52" s="172" t="s">
        <v>1339</v>
      </c>
      <c r="AQ52" s="617"/>
    </row>
    <row r="53" spans="1:43">
      <c r="C53" t="s">
        <v>1412</v>
      </c>
      <c r="D53" t="s">
        <v>1417</v>
      </c>
      <c r="E53" t="s">
        <v>1418</v>
      </c>
      <c r="F53" t="s">
        <v>1415</v>
      </c>
      <c r="G53" t="s">
        <v>1336</v>
      </c>
      <c r="AB53" s="1014">
        <f>'5.2 SO_Indirects'!AE52</f>
        <v>0</v>
      </c>
      <c r="AC53" s="1014">
        <f>'5.2 SO_Indirects'!AF52</f>
        <v>0</v>
      </c>
      <c r="AD53" s="1014">
        <f>'5.2 SO_Indirects'!AG52</f>
        <v>0</v>
      </c>
      <c r="AE53" s="1014">
        <f>'5.2 SO_Indirects'!AH52</f>
        <v>0</v>
      </c>
      <c r="AF53" s="1014">
        <f>'5.2 SO_Indirects'!AI52</f>
        <v>0</v>
      </c>
      <c r="AG53" s="172" t="s">
        <v>1419</v>
      </c>
      <c r="AI53" s="621" t="s">
        <v>1375</v>
      </c>
      <c r="AM53" s="172" t="s">
        <v>1339</v>
      </c>
      <c r="AQ53" s="617"/>
    </row>
    <row r="54" spans="1:43">
      <c r="C54" s="1685" t="s">
        <v>1412</v>
      </c>
      <c r="D54" s="1686" t="s">
        <v>1420</v>
      </c>
      <c r="E54" s="1686" t="s">
        <v>1421</v>
      </c>
      <c r="F54" s="1685" t="s">
        <v>1422</v>
      </c>
      <c r="G54" s="1687" t="s">
        <v>1423</v>
      </c>
      <c r="AB54" s="1014">
        <f>'5.2 SO_Indirects'!AE53</f>
        <v>0</v>
      </c>
      <c r="AC54" s="1014">
        <f>'5.2 SO_Indirects'!AF53</f>
        <v>0</v>
      </c>
      <c r="AD54" s="1014">
        <f>'5.2 SO_Indirects'!AG53</f>
        <v>0</v>
      </c>
      <c r="AE54" s="1014">
        <f>'5.2 SO_Indirects'!AH53</f>
        <v>0</v>
      </c>
      <c r="AF54" s="1014">
        <f>'5.2 SO_Indirects'!AI53</f>
        <v>0</v>
      </c>
      <c r="AG54" s="1685" t="s">
        <v>1424</v>
      </c>
      <c r="AI54" s="621"/>
      <c r="AM54" s="172"/>
      <c r="AQ54" s="617"/>
    </row>
    <row r="55" spans="1:43">
      <c r="AI55" s="621"/>
    </row>
    <row r="56" spans="1:43">
      <c r="C56" t="s">
        <v>1425</v>
      </c>
      <c r="D56" t="s">
        <v>1393</v>
      </c>
      <c r="G56" t="s">
        <v>1373</v>
      </c>
      <c r="AB56" s="1013">
        <f>'5.2 SO_Indirects'!AE60*('1.5 Universal Data'!$D$34/'1.5 Universal Data'!$D$31)</f>
        <v>0</v>
      </c>
      <c r="AC56" s="1013">
        <f>'5.2 SO_Indirects'!AF60*('1.5 Universal Data'!$D$35/'1.5 Universal Data'!$D$31)</f>
        <v>0</v>
      </c>
      <c r="AD56" s="1013">
        <f>'5.2 SO_Indirects'!AG60*('1.5 Universal Data'!$D$36/'1.5 Universal Data'!$D$31)</f>
        <v>0</v>
      </c>
      <c r="AE56" s="1013">
        <f>'5.2 SO_Indirects'!AH60*('1.5 Universal Data'!$D$37/'1.5 Universal Data'!$D$31)</f>
        <v>0</v>
      </c>
      <c r="AF56" s="1013">
        <f>'5.2 SO_Indirects'!AI60*('1.5 Universal Data'!$D$38/'1.5 Universal Data'!$D$31)</f>
        <v>0</v>
      </c>
      <c r="AG56" s="172" t="s">
        <v>1426</v>
      </c>
      <c r="AI56" s="621" t="s">
        <v>1410</v>
      </c>
      <c r="AM56" s="172" t="s">
        <v>1339</v>
      </c>
      <c r="AQ56" s="617"/>
    </row>
    <row r="57" spans="1:43">
      <c r="C57" t="s">
        <v>1425</v>
      </c>
      <c r="D57" t="s">
        <v>1395</v>
      </c>
      <c r="G57" t="s">
        <v>1373</v>
      </c>
      <c r="AB57" s="1013">
        <f>'5.2 SO_Indirects'!AE61*('1.5 Universal Data'!$D$34/'1.5 Universal Data'!$D$31)</f>
        <v>0</v>
      </c>
      <c r="AC57" s="1013">
        <f>'5.2 SO_Indirects'!AF61*('1.5 Universal Data'!$D$35/'1.5 Universal Data'!$D$31)</f>
        <v>0</v>
      </c>
      <c r="AD57" s="1013">
        <f>'5.2 SO_Indirects'!AG61*('1.5 Universal Data'!$D$36/'1.5 Universal Data'!$D$31)</f>
        <v>0</v>
      </c>
      <c r="AE57" s="1013">
        <f>'5.2 SO_Indirects'!AH61*('1.5 Universal Data'!$D$37/'1.5 Universal Data'!$D$31)</f>
        <v>0</v>
      </c>
      <c r="AF57" s="1013">
        <f>'5.2 SO_Indirects'!AI61*('1.5 Universal Data'!$D$38/'1.5 Universal Data'!$D$31)</f>
        <v>0</v>
      </c>
      <c r="AG57" s="172" t="s">
        <v>1427</v>
      </c>
      <c r="AI57" s="621" t="s">
        <v>1375</v>
      </c>
      <c r="AM57" s="172" t="s">
        <v>1339</v>
      </c>
      <c r="AQ57" s="617"/>
    </row>
    <row r="58" spans="1:43">
      <c r="C58" t="s">
        <v>1425</v>
      </c>
      <c r="D58" t="s">
        <v>1397</v>
      </c>
      <c r="G58" t="s">
        <v>1373</v>
      </c>
      <c r="AB58" s="1013">
        <f>'5.2 SO_Indirects'!AE62*('1.5 Universal Data'!$D$34/'1.5 Universal Data'!$D$31)</f>
        <v>0</v>
      </c>
      <c r="AC58" s="1013">
        <f>'5.2 SO_Indirects'!AF62*('1.5 Universal Data'!$D$35/'1.5 Universal Data'!$D$31)</f>
        <v>0</v>
      </c>
      <c r="AD58" s="1013">
        <f>'5.2 SO_Indirects'!AG62*('1.5 Universal Data'!$D$36/'1.5 Universal Data'!$D$31)</f>
        <v>0</v>
      </c>
      <c r="AE58" s="1013">
        <f>'5.2 SO_Indirects'!AH62*('1.5 Universal Data'!$D$37/'1.5 Universal Data'!$D$31)</f>
        <v>0</v>
      </c>
      <c r="AF58" s="1013">
        <f>'5.2 SO_Indirects'!AI62*('1.5 Universal Data'!$D$38/'1.5 Universal Data'!$D$31)</f>
        <v>0</v>
      </c>
      <c r="AG58" s="172" t="s">
        <v>1428</v>
      </c>
      <c r="AI58" s="621" t="s">
        <v>1410</v>
      </c>
      <c r="AM58" s="172" t="s">
        <v>1339</v>
      </c>
      <c r="AQ58" s="617"/>
    </row>
    <row r="59" spans="1:43">
      <c r="C59" t="s">
        <v>1425</v>
      </c>
      <c r="D59" t="s">
        <v>1399</v>
      </c>
      <c r="E59" t="s">
        <v>1429</v>
      </c>
      <c r="F59" t="s">
        <v>1415</v>
      </c>
      <c r="G59" t="s">
        <v>1373</v>
      </c>
      <c r="AB59" s="1013">
        <f>'5.2 SO_Indirects'!AE63*('1.5 Universal Data'!$D$34/'1.5 Universal Data'!$D$31)</f>
        <v>0</v>
      </c>
      <c r="AC59" s="1013">
        <f>'5.2 SO_Indirects'!AF63*('1.5 Universal Data'!$D$35/'1.5 Universal Data'!$D$31)</f>
        <v>0</v>
      </c>
      <c r="AD59" s="1013">
        <f>'5.2 SO_Indirects'!AG63*('1.5 Universal Data'!$D$36/'1.5 Universal Data'!$D$31)</f>
        <v>0</v>
      </c>
      <c r="AE59" s="1013">
        <f>'5.2 SO_Indirects'!AH63*('1.5 Universal Data'!$D$37/'1.5 Universal Data'!$D$31)</f>
        <v>0</v>
      </c>
      <c r="AF59" s="1013">
        <f>'5.2 SO_Indirects'!AI63*('1.5 Universal Data'!$D$38/'1.5 Universal Data'!$D$31)</f>
        <v>0</v>
      </c>
      <c r="AG59" s="172" t="s">
        <v>1430</v>
      </c>
      <c r="AI59" s="172" t="s">
        <v>1410</v>
      </c>
      <c r="AM59" s="172" t="s">
        <v>1339</v>
      </c>
      <c r="AQ59" s="617"/>
    </row>
    <row r="61" spans="1:43" s="1" customFormat="1" ht="18">
      <c r="A61" s="2" t="s">
        <v>1431</v>
      </c>
      <c r="B61" s="2"/>
      <c r="AG61" s="345"/>
      <c r="AI61" s="345"/>
    </row>
    <row r="63" spans="1:43">
      <c r="C63" s="347" t="s">
        <v>1432</v>
      </c>
      <c r="D63" s="347" t="s">
        <v>1433</v>
      </c>
      <c r="E63" s="348" t="s">
        <v>1434</v>
      </c>
      <c r="H63" s="62"/>
      <c r="AA63" s="62"/>
      <c r="AB63" s="1014">
        <f>'8.1_Satisfacton_Survey'!AE28</f>
        <v>0</v>
      </c>
      <c r="AC63" s="1014">
        <f>'8.1_Satisfacton_Survey'!AF28</f>
        <v>0</v>
      </c>
      <c r="AD63" s="1014">
        <f>'8.1_Satisfacton_Survey'!AG28</f>
        <v>0</v>
      </c>
      <c r="AE63" s="1014">
        <f>'8.1_Satisfacton_Survey'!AH28</f>
        <v>0</v>
      </c>
      <c r="AF63" s="1014">
        <f>'8.1_Satisfacton_Survey'!AI28</f>
        <v>0</v>
      </c>
      <c r="AG63" s="172" t="s">
        <v>1435</v>
      </c>
      <c r="AI63" s="172" t="s">
        <v>1436</v>
      </c>
      <c r="AM63" s="172" t="s">
        <v>1339</v>
      </c>
    </row>
    <row r="64" spans="1:43">
      <c r="C64" s="347"/>
      <c r="D64" s="347"/>
      <c r="E64" s="348"/>
    </row>
    <row r="65" spans="1:42">
      <c r="C65" s="347" t="s">
        <v>1437</v>
      </c>
      <c r="D65" s="347" t="s">
        <v>1438</v>
      </c>
      <c r="E65" s="347"/>
      <c r="F65" s="347"/>
      <c r="G65" s="347" t="s">
        <v>1439</v>
      </c>
      <c r="AB65" s="1014">
        <f>'8.3 Environmental Scorecard'!H31</f>
        <v>0</v>
      </c>
      <c r="AC65" s="1014">
        <f>'8.3 Environmental Scorecard'!O31</f>
        <v>0</v>
      </c>
      <c r="AD65" s="1014">
        <f>'8.3 Environmental Scorecard'!V31</f>
        <v>0</v>
      </c>
      <c r="AE65" s="1014">
        <f>'8.3 Environmental Scorecard'!AC31</f>
        <v>0</v>
      </c>
      <c r="AF65" s="1014">
        <f>'8.3 Environmental Scorecard'!AJ31</f>
        <v>0</v>
      </c>
      <c r="AG65" s="172" t="s">
        <v>1440</v>
      </c>
      <c r="AI65" s="172" t="s">
        <v>1441</v>
      </c>
      <c r="AM65" s="172" t="s">
        <v>1339</v>
      </c>
    </row>
    <row r="66" spans="1:42">
      <c r="C66" s="347" t="s">
        <v>1437</v>
      </c>
      <c r="D66" s="347" t="s">
        <v>1442</v>
      </c>
      <c r="E66" s="347"/>
      <c r="F66" s="347"/>
      <c r="G66" s="347" t="s">
        <v>1439</v>
      </c>
      <c r="AB66" s="1014">
        <f>'8.3 Environmental Scorecard'!H46</f>
        <v>0</v>
      </c>
      <c r="AC66" s="1014">
        <f>'8.3 Environmental Scorecard'!O46</f>
        <v>0</v>
      </c>
      <c r="AD66" s="1014">
        <f>'8.3 Environmental Scorecard'!V46</f>
        <v>0</v>
      </c>
      <c r="AE66" s="1014">
        <f>'8.3 Environmental Scorecard'!AC46</f>
        <v>0</v>
      </c>
      <c r="AF66" s="1014">
        <f>'8.3 Environmental Scorecard'!AJ46</f>
        <v>0</v>
      </c>
      <c r="AG66" s="172" t="s">
        <v>1443</v>
      </c>
      <c r="AI66" s="172" t="s">
        <v>1441</v>
      </c>
      <c r="AM66" s="172" t="s">
        <v>1339</v>
      </c>
    </row>
    <row r="67" spans="1:42">
      <c r="C67" s="347" t="s">
        <v>1437</v>
      </c>
      <c r="D67" s="347" t="s">
        <v>1444</v>
      </c>
      <c r="E67" s="347"/>
      <c r="F67" s="347"/>
      <c r="G67" s="347" t="s">
        <v>1445</v>
      </c>
      <c r="H67" s="517"/>
      <c r="AB67" s="1014">
        <f>'8.3 Environmental Scorecard'!E82</f>
        <v>0</v>
      </c>
      <c r="AC67" s="1014">
        <f>'8.3 Environmental Scorecard'!L82</f>
        <v>0</v>
      </c>
      <c r="AD67" s="1014">
        <f>'8.3 Environmental Scorecard'!S82</f>
        <v>0</v>
      </c>
      <c r="AE67" s="1014">
        <f>'8.3 Environmental Scorecard'!Z82</f>
        <v>0</v>
      </c>
      <c r="AF67" s="1014">
        <f>'8.3 Environmental Scorecard'!AG82</f>
        <v>0</v>
      </c>
      <c r="AG67" s="172" t="s">
        <v>1446</v>
      </c>
      <c r="AI67" s="172" t="s">
        <v>1441</v>
      </c>
      <c r="AM67" s="172" t="s">
        <v>1339</v>
      </c>
    </row>
    <row r="68" spans="1:42">
      <c r="C68" s="347" t="s">
        <v>1437</v>
      </c>
      <c r="D68" s="347" t="s">
        <v>1447</v>
      </c>
      <c r="E68" s="347"/>
      <c r="F68" s="347"/>
      <c r="G68" s="347" t="s">
        <v>1445</v>
      </c>
      <c r="H68" s="517"/>
      <c r="AB68" s="1014">
        <f>'8.3 Environmental Scorecard'!G80+'8.3 Environmental Scorecard'!G117</f>
        <v>0</v>
      </c>
      <c r="AC68" s="1014">
        <f>'8.3 Environmental Scorecard'!N80+'8.3 Environmental Scorecard'!N117</f>
        <v>0</v>
      </c>
      <c r="AD68" s="1014">
        <f>'8.3 Environmental Scorecard'!U80+'8.3 Environmental Scorecard'!U117</f>
        <v>0</v>
      </c>
      <c r="AE68" s="1014">
        <f>'8.3 Environmental Scorecard'!AB80+'8.3 Environmental Scorecard'!AB117</f>
        <v>0</v>
      </c>
      <c r="AF68" s="1014">
        <f>'8.3 Environmental Scorecard'!AI80+'8.3 Environmental Scorecard'!AI117</f>
        <v>0</v>
      </c>
      <c r="AG68" s="172" t="s">
        <v>1448</v>
      </c>
      <c r="AI68" s="172" t="s">
        <v>1441</v>
      </c>
      <c r="AM68" s="172" t="s">
        <v>1339</v>
      </c>
    </row>
    <row r="69" spans="1:42">
      <c r="C69" s="347" t="s">
        <v>1437</v>
      </c>
      <c r="D69" s="347" t="s">
        <v>1449</v>
      </c>
      <c r="E69" s="347"/>
      <c r="F69" s="347"/>
      <c r="G69" s="347" t="s">
        <v>1445</v>
      </c>
      <c r="AB69" s="1014">
        <f>'8.3 Environmental Scorecard'!E117</f>
        <v>0</v>
      </c>
      <c r="AC69" s="1014">
        <f>'8.3 Environmental Scorecard'!L117</f>
        <v>0</v>
      </c>
      <c r="AD69" s="1014">
        <f>'8.3 Environmental Scorecard'!S117</f>
        <v>0</v>
      </c>
      <c r="AE69" s="1014">
        <f>'8.3 Environmental Scorecard'!Z117</f>
        <v>0</v>
      </c>
      <c r="AF69" s="1014">
        <f>'8.3 Environmental Scorecard'!AG117</f>
        <v>0</v>
      </c>
      <c r="AG69" s="172" t="s">
        <v>1450</v>
      </c>
      <c r="AI69" s="172" t="s">
        <v>1441</v>
      </c>
      <c r="AM69" s="172" t="s">
        <v>1339</v>
      </c>
    </row>
    <row r="70" spans="1:42">
      <c r="C70" s="347" t="s">
        <v>1437</v>
      </c>
      <c r="D70" s="347" t="s">
        <v>1451</v>
      </c>
      <c r="E70" s="347"/>
      <c r="F70" s="347"/>
      <c r="G70" s="347" t="s">
        <v>1452</v>
      </c>
      <c r="AB70" s="1014">
        <f>'8.3 Environmental Scorecard'!E132</f>
        <v>0</v>
      </c>
      <c r="AC70" s="1014">
        <f>'8.3 Environmental Scorecard'!L132</f>
        <v>0</v>
      </c>
      <c r="AD70" s="1014">
        <f>'8.3 Environmental Scorecard'!S132</f>
        <v>0</v>
      </c>
      <c r="AE70" s="1014">
        <f>'8.3 Environmental Scorecard'!Z132</f>
        <v>0</v>
      </c>
      <c r="AF70" s="1014">
        <f>'8.3 Environmental Scorecard'!AG132</f>
        <v>0</v>
      </c>
      <c r="AG70" s="172" t="s">
        <v>1453</v>
      </c>
      <c r="AI70" s="172" t="s">
        <v>1441</v>
      </c>
      <c r="AM70" s="172" t="s">
        <v>1339</v>
      </c>
    </row>
    <row r="71" spans="1:42">
      <c r="C71" s="347" t="s">
        <v>1437</v>
      </c>
      <c r="D71" s="347" t="s">
        <v>1454</v>
      </c>
      <c r="E71" s="347"/>
      <c r="F71" s="347"/>
      <c r="G71" s="347" t="s">
        <v>1455</v>
      </c>
      <c r="AB71" s="1014">
        <f>'8.3 Environmental Scorecard'!E206</f>
        <v>0</v>
      </c>
      <c r="AC71" s="1014">
        <f>'8.3 Environmental Scorecard'!R206</f>
        <v>0</v>
      </c>
      <c r="AD71" s="1014">
        <f>'8.3 Environmental Scorecard'!AE206</f>
        <v>0</v>
      </c>
      <c r="AE71" s="1014">
        <f>'8.3 Environmental Scorecard'!AR206</f>
        <v>0</v>
      </c>
      <c r="AF71" s="1014">
        <f>'8.3 Environmental Scorecard'!BE206</f>
        <v>0</v>
      </c>
      <c r="AG71" s="172" t="s">
        <v>1456</v>
      </c>
      <c r="AI71" s="172" t="s">
        <v>1441</v>
      </c>
      <c r="AM71" s="172" t="s">
        <v>1339</v>
      </c>
    </row>
    <row r="72" spans="1:42">
      <c r="C72" s="347" t="s">
        <v>1437</v>
      </c>
      <c r="D72" s="347" t="s">
        <v>1457</v>
      </c>
      <c r="E72" s="347"/>
      <c r="F72" s="347"/>
      <c r="G72" s="347" t="s">
        <v>1455</v>
      </c>
      <c r="AB72" s="1014">
        <f>'8.3 Environmental Scorecard'!E207</f>
        <v>0</v>
      </c>
      <c r="AC72" s="1014">
        <f>'8.3 Environmental Scorecard'!R207</f>
        <v>0</v>
      </c>
      <c r="AD72" s="1014">
        <f>'8.3 Environmental Scorecard'!AE207</f>
        <v>0</v>
      </c>
      <c r="AE72" s="1014">
        <f>'8.3 Environmental Scorecard'!AR207</f>
        <v>0</v>
      </c>
      <c r="AF72" s="1014">
        <f>'8.3 Environmental Scorecard'!BE207</f>
        <v>0</v>
      </c>
      <c r="AG72" s="172" t="s">
        <v>1458</v>
      </c>
      <c r="AI72" s="172" t="s">
        <v>1441</v>
      </c>
      <c r="AM72" s="172" t="s">
        <v>1339</v>
      </c>
    </row>
    <row r="73" spans="1:42">
      <c r="C73" s="347" t="s">
        <v>1437</v>
      </c>
      <c r="D73" s="347" t="s">
        <v>1459</v>
      </c>
      <c r="E73" s="347"/>
      <c r="F73" s="347"/>
      <c r="G73" s="347" t="s">
        <v>1336</v>
      </c>
      <c r="AB73" s="1014">
        <f>'8.3 Environmental Scorecard'!E170+'8.3 Environmental Scorecard'!E169</f>
        <v>32.92</v>
      </c>
      <c r="AC73" s="1014">
        <f>'8.3 Environmental Scorecard'!E170+'8.3 Environmental Scorecard'!E169+'8.3 Environmental Scorecard'!Q169</f>
        <v>32.92</v>
      </c>
      <c r="AD73" s="1014">
        <f>'8.3 Environmental Scorecard'!E170+'8.3 Environmental Scorecard'!E169+'8.3 Environmental Scorecard'!Q169+'8.3 Environmental Scorecard'!AC169</f>
        <v>32.92</v>
      </c>
      <c r="AE73" s="1014">
        <f>'8.3 Environmental Scorecard'!E170+'8.3 Environmental Scorecard'!E169+'8.3 Environmental Scorecard'!Q169+'8.3 Environmental Scorecard'!AC169+'8.3 Environmental Scorecard'!AO169</f>
        <v>32.92</v>
      </c>
      <c r="AF73" s="1014">
        <f>'8.3 Environmental Scorecard'!E170+'8.3 Environmental Scorecard'!E169+'8.3 Environmental Scorecard'!Q169+'8.3 Environmental Scorecard'!AC169+'8.3 Environmental Scorecard'!AO169+'8.3 Environmental Scorecard'!BA169</f>
        <v>32.92</v>
      </c>
      <c r="AG73" s="172" t="s">
        <v>1460</v>
      </c>
      <c r="AI73" s="172" t="s">
        <v>1461</v>
      </c>
      <c r="AM73" s="172" t="s">
        <v>1339</v>
      </c>
      <c r="AP73" s="60"/>
    </row>
    <row r="74" spans="1:42">
      <c r="AB74" s="780"/>
    </row>
    <row r="75" spans="1:42" s="1" customFormat="1" ht="18">
      <c r="A75" s="2" t="s">
        <v>1462</v>
      </c>
      <c r="B75" s="2"/>
      <c r="AG75" s="345"/>
      <c r="AI75" s="345"/>
    </row>
    <row r="77" spans="1:42">
      <c r="C77" t="s">
        <v>1463</v>
      </c>
      <c r="D77" s="349" t="s">
        <v>1464</v>
      </c>
      <c r="E77" s="350" t="s">
        <v>1465</v>
      </c>
      <c r="F77" s="245" t="s">
        <v>1466</v>
      </c>
      <c r="G77" t="s">
        <v>1336</v>
      </c>
      <c r="AB77" s="1014">
        <f>'8.6 NIA'!AI111</f>
        <v>0</v>
      </c>
      <c r="AC77" s="1014">
        <f>'8.6 NIA'!AJ111</f>
        <v>0</v>
      </c>
      <c r="AD77" s="1014">
        <f>'8.6 NIA'!AK111</f>
        <v>0</v>
      </c>
      <c r="AE77" s="1014">
        <f>'8.6 NIA'!AL111</f>
        <v>0</v>
      </c>
      <c r="AF77" s="1014">
        <f>'8.6 NIA'!AM111</f>
        <v>0</v>
      </c>
      <c r="AI77" s="172" t="s">
        <v>1467</v>
      </c>
      <c r="AM77" s="172" t="s">
        <v>1339</v>
      </c>
    </row>
    <row r="78" spans="1:42">
      <c r="C78" t="s">
        <v>1463</v>
      </c>
      <c r="D78" s="349" t="s">
        <v>1468</v>
      </c>
      <c r="E78" s="350" t="s">
        <v>1469</v>
      </c>
      <c r="F78" s="245" t="s">
        <v>1466</v>
      </c>
      <c r="G78" t="s">
        <v>1336</v>
      </c>
      <c r="AB78" s="1014">
        <f>'8.6 NIA'!AI134</f>
        <v>0</v>
      </c>
      <c r="AI78" s="172" t="s">
        <v>1467</v>
      </c>
      <c r="AM78" s="172" t="s">
        <v>1339</v>
      </c>
    </row>
    <row r="79" spans="1:42">
      <c r="AM79" s="172" t="s">
        <v>1339</v>
      </c>
    </row>
    <row r="80" spans="1:42">
      <c r="C80" t="s">
        <v>1470</v>
      </c>
      <c r="D80" t="s">
        <v>1471</v>
      </c>
      <c r="E80" t="s">
        <v>1472</v>
      </c>
      <c r="F80" t="s">
        <v>1473</v>
      </c>
      <c r="G80" t="s">
        <v>1373</v>
      </c>
      <c r="AB80" s="1014">
        <f>'8.7 CNIA'!AI21</f>
        <v>0</v>
      </c>
      <c r="AC80" s="172" t="s">
        <v>1472</v>
      </c>
      <c r="AI80" s="172" t="s">
        <v>1474</v>
      </c>
      <c r="AM80" s="172" t="s">
        <v>1339</v>
      </c>
    </row>
    <row r="81" spans="1:39">
      <c r="C81" t="s">
        <v>1470</v>
      </c>
      <c r="D81" t="s">
        <v>1475</v>
      </c>
      <c r="E81" t="s">
        <v>1476</v>
      </c>
      <c r="F81" t="s">
        <v>1473</v>
      </c>
      <c r="G81" t="s">
        <v>1373</v>
      </c>
      <c r="AB81" s="1014">
        <f>'8.7 CNIA'!AI29</f>
        <v>0</v>
      </c>
      <c r="AC81" s="172" t="s">
        <v>1476</v>
      </c>
      <c r="AI81" s="172" t="s">
        <v>1474</v>
      </c>
      <c r="AM81" s="172" t="s">
        <v>1339</v>
      </c>
    </row>
    <row r="82" spans="1:39">
      <c r="C82" t="s">
        <v>1470</v>
      </c>
      <c r="D82" t="s">
        <v>1477</v>
      </c>
      <c r="E82" t="s">
        <v>1478</v>
      </c>
      <c r="F82" t="s">
        <v>1473</v>
      </c>
      <c r="G82" t="s">
        <v>1479</v>
      </c>
      <c r="AB82" s="1015">
        <f>'8.7 CNIA'!AI33</f>
        <v>0</v>
      </c>
      <c r="AC82" s="172" t="s">
        <v>1478</v>
      </c>
      <c r="AI82" s="172" t="s">
        <v>1474</v>
      </c>
      <c r="AM82" s="172" t="s">
        <v>1339</v>
      </c>
    </row>
    <row r="83" spans="1:39">
      <c r="C83" t="s">
        <v>1470</v>
      </c>
      <c r="E83" t="s">
        <v>1480</v>
      </c>
      <c r="F83" t="s">
        <v>1473</v>
      </c>
      <c r="G83" t="s">
        <v>1373</v>
      </c>
      <c r="AB83" s="1014">
        <f>'8.7 CNIA'!AI34</f>
        <v>0</v>
      </c>
      <c r="AC83" s="172" t="s">
        <v>1480</v>
      </c>
      <c r="AI83" s="172" t="s">
        <v>1474</v>
      </c>
      <c r="AM83" s="172" t="s">
        <v>1339</v>
      </c>
    </row>
    <row r="84" spans="1:39">
      <c r="C84" t="s">
        <v>1470</v>
      </c>
      <c r="E84" t="s">
        <v>1481</v>
      </c>
      <c r="F84" t="s">
        <v>1473</v>
      </c>
      <c r="G84" t="s">
        <v>1373</v>
      </c>
      <c r="AB84" s="1014">
        <f>'8.7 CNIA'!AI35</f>
        <v>0</v>
      </c>
      <c r="AC84" s="172" t="s">
        <v>1481</v>
      </c>
      <c r="AI84" s="172" t="s">
        <v>1474</v>
      </c>
      <c r="AM84" s="172" t="s">
        <v>1339</v>
      </c>
    </row>
    <row r="85" spans="1:39">
      <c r="C85" t="s">
        <v>1470</v>
      </c>
      <c r="E85" t="s">
        <v>1482</v>
      </c>
      <c r="F85" t="s">
        <v>1473</v>
      </c>
      <c r="G85" t="s">
        <v>1373</v>
      </c>
      <c r="AB85" s="1014">
        <f>'8.7 CNIA'!AI36</f>
        <v>0</v>
      </c>
      <c r="AC85" s="172" t="s">
        <v>1482</v>
      </c>
      <c r="AI85" s="172" t="s">
        <v>1474</v>
      </c>
      <c r="AM85" s="172" t="s">
        <v>1339</v>
      </c>
    </row>
    <row r="87" spans="1:39" s="1" customFormat="1" ht="18">
      <c r="A87" s="2" t="s">
        <v>1483</v>
      </c>
      <c r="B87" s="2"/>
      <c r="AG87" s="345"/>
      <c r="AI87" s="345"/>
    </row>
    <row r="89" spans="1:39" s="613" customFormat="1">
      <c r="B89" s="615"/>
      <c r="AG89" s="614"/>
      <c r="AI89" s="614"/>
    </row>
    <row r="91" spans="1:39">
      <c r="C91" s="417" t="s">
        <v>1484</v>
      </c>
      <c r="D91" s="417" t="s">
        <v>1485</v>
      </c>
      <c r="E91" s="367" t="s">
        <v>1486</v>
      </c>
      <c r="F91" s="426" t="s">
        <v>1487</v>
      </c>
      <c r="AB91" s="1014">
        <f>'8.4 Gas_contraints'!G36</f>
        <v>0</v>
      </c>
      <c r="AC91" s="1014">
        <f>'8.4 Gas_contraints'!H36</f>
        <v>0</v>
      </c>
      <c r="AD91" s="1014">
        <f>'8.4 Gas_contraints'!I36</f>
        <v>0</v>
      </c>
      <c r="AE91" s="1014">
        <f>'8.4 Gas_contraints'!J36</f>
        <v>0</v>
      </c>
      <c r="AF91" s="1014">
        <f>'8.4 Gas_contraints'!K36</f>
        <v>0</v>
      </c>
      <c r="AI91" s="172" t="s">
        <v>1488</v>
      </c>
      <c r="AM91" s="172" t="s">
        <v>1339</v>
      </c>
    </row>
    <row r="92" spans="1:39">
      <c r="C92" s="417" t="s">
        <v>1484</v>
      </c>
      <c r="D92" s="417" t="s">
        <v>1489</v>
      </c>
      <c r="E92" s="367" t="s">
        <v>1490</v>
      </c>
      <c r="F92" s="426" t="s">
        <v>1487</v>
      </c>
      <c r="AB92" s="1014">
        <f>'8.4 Gas_contraints'!G8</f>
        <v>0</v>
      </c>
      <c r="AC92" s="1014">
        <f>'8.4 Gas_contraints'!H8</f>
        <v>0</v>
      </c>
      <c r="AD92" s="1014">
        <f>'8.4 Gas_contraints'!I8</f>
        <v>0</v>
      </c>
      <c r="AE92" s="1014">
        <f>'8.4 Gas_contraints'!J8</f>
        <v>0</v>
      </c>
      <c r="AF92" s="1014">
        <f>'8.4 Gas_contraints'!K8</f>
        <v>0</v>
      </c>
      <c r="AI92" s="172" t="s">
        <v>1488</v>
      </c>
      <c r="AM92" s="172" t="s">
        <v>1339</v>
      </c>
    </row>
    <row r="93" spans="1:39">
      <c r="C93" s="417" t="s">
        <v>1484</v>
      </c>
      <c r="D93" s="417" t="s">
        <v>1491</v>
      </c>
      <c r="E93" s="367" t="s">
        <v>1492</v>
      </c>
      <c r="F93" s="426" t="s">
        <v>1487</v>
      </c>
      <c r="AB93" s="1014">
        <f>'8.4 Gas_contraints'!G10</f>
        <v>0</v>
      </c>
      <c r="AC93" s="1014">
        <f>'8.4 Gas_contraints'!H10</f>
        <v>0</v>
      </c>
      <c r="AD93" s="1014">
        <f>'8.4 Gas_contraints'!I10</f>
        <v>0</v>
      </c>
      <c r="AE93" s="1014">
        <f>'8.4 Gas_contraints'!J10</f>
        <v>0</v>
      </c>
      <c r="AF93" s="1014">
        <f>'8.4 Gas_contraints'!K10</f>
        <v>0</v>
      </c>
      <c r="AI93" s="172" t="s">
        <v>1488</v>
      </c>
      <c r="AM93" s="172" t="s">
        <v>1339</v>
      </c>
    </row>
    <row r="94" spans="1:39">
      <c r="C94" s="417" t="s">
        <v>1484</v>
      </c>
      <c r="D94" s="417" t="s">
        <v>1493</v>
      </c>
      <c r="E94" s="367" t="s">
        <v>1494</v>
      </c>
      <c r="F94" s="426" t="s">
        <v>1487</v>
      </c>
      <c r="AB94" s="1014">
        <f>'8.4 Gas_contraints'!G15</f>
        <v>0</v>
      </c>
      <c r="AC94" s="1014">
        <f>'8.4 Gas_contraints'!H15</f>
        <v>0</v>
      </c>
      <c r="AD94" s="1014">
        <f>'8.4 Gas_contraints'!I15</f>
        <v>0</v>
      </c>
      <c r="AE94" s="1014">
        <f>'8.4 Gas_contraints'!J15</f>
        <v>0</v>
      </c>
      <c r="AF94" s="1014">
        <f>'8.4 Gas_contraints'!K15</f>
        <v>0</v>
      </c>
      <c r="AI94" s="172" t="s">
        <v>1488</v>
      </c>
      <c r="AM94" s="172" t="s">
        <v>1339</v>
      </c>
    </row>
    <row r="95" spans="1:39">
      <c r="C95" s="417" t="s">
        <v>1484</v>
      </c>
      <c r="D95" s="417" t="s">
        <v>1495</v>
      </c>
      <c r="E95" s="367" t="s">
        <v>1496</v>
      </c>
      <c r="F95" s="426" t="s">
        <v>1487</v>
      </c>
      <c r="AB95" s="1014">
        <f>'8.4 Gas_contraints'!G16</f>
        <v>0</v>
      </c>
      <c r="AC95" s="1014">
        <f>'8.4 Gas_contraints'!H16</f>
        <v>0</v>
      </c>
      <c r="AD95" s="1014">
        <f>'8.4 Gas_contraints'!I16</f>
        <v>0</v>
      </c>
      <c r="AE95" s="1014">
        <f>'8.4 Gas_contraints'!J16</f>
        <v>0</v>
      </c>
      <c r="AF95" s="1014">
        <f>'8.4 Gas_contraints'!K16</f>
        <v>0</v>
      </c>
      <c r="AI95" s="172" t="s">
        <v>1488</v>
      </c>
      <c r="AM95" s="172" t="s">
        <v>1339</v>
      </c>
    </row>
    <row r="96" spans="1:39">
      <c r="C96" s="417" t="s">
        <v>1484</v>
      </c>
      <c r="D96" s="417" t="s">
        <v>1497</v>
      </c>
      <c r="E96" s="367" t="s">
        <v>1498</v>
      </c>
      <c r="F96" s="426" t="s">
        <v>1487</v>
      </c>
      <c r="AB96" s="1014">
        <f>'8.4 Gas_contraints'!G18</f>
        <v>0</v>
      </c>
      <c r="AC96" s="1014">
        <f>'8.4 Gas_contraints'!H18</f>
        <v>0</v>
      </c>
      <c r="AD96" s="1014">
        <f>'8.4 Gas_contraints'!I18</f>
        <v>0</v>
      </c>
      <c r="AE96" s="1014">
        <f>'8.4 Gas_contraints'!J18</f>
        <v>0</v>
      </c>
      <c r="AF96" s="1014">
        <f>'8.4 Gas_contraints'!K18</f>
        <v>0</v>
      </c>
      <c r="AI96" s="172" t="s">
        <v>1488</v>
      </c>
      <c r="AM96" s="172" t="s">
        <v>1339</v>
      </c>
    </row>
    <row r="98" spans="2:39" ht="15.75">
      <c r="C98" s="414" t="s">
        <v>1499</v>
      </c>
      <c r="D98" s="414" t="s">
        <v>1500</v>
      </c>
      <c r="E98" s="374" t="s">
        <v>1501</v>
      </c>
      <c r="F98" s="426" t="s">
        <v>1487</v>
      </c>
      <c r="G98" s="368" t="s">
        <v>1502</v>
      </c>
      <c r="AB98" s="1014">
        <f>'8.4 Gas_contraints'!G28</f>
        <v>0</v>
      </c>
      <c r="AC98" s="1014">
        <f>'8.4 Gas_contraints'!H28</f>
        <v>0</v>
      </c>
      <c r="AD98" s="1014">
        <f>'8.4 Gas_contraints'!I28</f>
        <v>0</v>
      </c>
      <c r="AE98" s="1014">
        <f>'8.4 Gas_contraints'!J28</f>
        <v>0</v>
      </c>
      <c r="AF98" s="1014">
        <f>'8.4 Gas_contraints'!K28</f>
        <v>0</v>
      </c>
      <c r="AI98" s="172" t="s">
        <v>1488</v>
      </c>
      <c r="AM98" s="172" t="s">
        <v>1339</v>
      </c>
    </row>
    <row r="99" spans="2:39" ht="15.75">
      <c r="C99" s="414" t="s">
        <v>1499</v>
      </c>
      <c r="D99" s="414" t="s">
        <v>1503</v>
      </c>
      <c r="E99" s="374" t="s">
        <v>1504</v>
      </c>
      <c r="F99" s="426" t="s">
        <v>1487</v>
      </c>
      <c r="G99" s="368" t="s">
        <v>1502</v>
      </c>
      <c r="AB99" s="1014">
        <f>'8.4 Gas_contraints'!G34</f>
        <v>0</v>
      </c>
      <c r="AC99" s="1014">
        <f>'8.4 Gas_contraints'!H34</f>
        <v>0</v>
      </c>
      <c r="AD99" s="1014">
        <f>'8.4 Gas_contraints'!I34</f>
        <v>0</v>
      </c>
      <c r="AE99" s="1014">
        <f>'8.4 Gas_contraints'!J34</f>
        <v>0</v>
      </c>
      <c r="AF99" s="1014">
        <f>'8.4 Gas_contraints'!K34</f>
        <v>0</v>
      </c>
      <c r="AI99" s="172" t="s">
        <v>1488</v>
      </c>
      <c r="AM99" s="172" t="s">
        <v>1339</v>
      </c>
    </row>
    <row r="101" spans="2:39" ht="15.75">
      <c r="C101" s="414" t="s">
        <v>1505</v>
      </c>
      <c r="D101" s="414" t="s">
        <v>1506</v>
      </c>
      <c r="E101" s="374" t="s">
        <v>1507</v>
      </c>
      <c r="F101" s="426" t="s">
        <v>1487</v>
      </c>
      <c r="G101" s="368" t="s">
        <v>1502</v>
      </c>
      <c r="AB101" s="1014">
        <f>'8.4 Gas_contraints'!G37</f>
        <v>0</v>
      </c>
      <c r="AC101" s="1014">
        <f>'8.4 Gas_contraints'!H37</f>
        <v>0</v>
      </c>
      <c r="AD101" s="1014">
        <f>'8.4 Gas_contraints'!I37</f>
        <v>0</v>
      </c>
      <c r="AE101" s="1014">
        <f>'8.4 Gas_contraints'!J37</f>
        <v>0</v>
      </c>
      <c r="AF101" s="1014">
        <f>'8.4 Gas_contraints'!K37</f>
        <v>0</v>
      </c>
      <c r="AI101" s="172" t="s">
        <v>1488</v>
      </c>
      <c r="AM101" s="172" t="s">
        <v>1339</v>
      </c>
    </row>
    <row r="102" spans="2:39" ht="15.75">
      <c r="C102" s="414" t="s">
        <v>1505</v>
      </c>
      <c r="D102" s="414" t="s">
        <v>1508</v>
      </c>
      <c r="E102" s="374" t="s">
        <v>1509</v>
      </c>
      <c r="F102" s="426" t="s">
        <v>1487</v>
      </c>
      <c r="G102" s="368" t="s">
        <v>1502</v>
      </c>
      <c r="AB102" s="1014">
        <f>'8.4 Gas_contraints'!G38</f>
        <v>0</v>
      </c>
      <c r="AC102" s="1014">
        <f>'8.4 Gas_contraints'!H38</f>
        <v>0</v>
      </c>
      <c r="AD102" s="1014">
        <f>'8.4 Gas_contraints'!I38</f>
        <v>0</v>
      </c>
      <c r="AE102" s="1014">
        <f>'8.4 Gas_contraints'!J38</f>
        <v>0</v>
      </c>
      <c r="AF102" s="1014">
        <f>'8.4 Gas_contraints'!K38</f>
        <v>0</v>
      </c>
      <c r="AI102" s="172" t="s">
        <v>1488</v>
      </c>
      <c r="AM102" s="172" t="s">
        <v>1339</v>
      </c>
    </row>
    <row r="103" spans="2:39">
      <c r="C103" s="414"/>
      <c r="D103" s="414"/>
      <c r="E103" s="374"/>
      <c r="F103" s="426"/>
      <c r="G103" s="560"/>
      <c r="AB103" s="650"/>
      <c r="AC103" s="650"/>
      <c r="AD103" s="650"/>
      <c r="AE103" s="650"/>
      <c r="AF103" s="650"/>
      <c r="AM103" s="172"/>
    </row>
    <row r="104" spans="2:39" ht="15.75">
      <c r="C104" s="414" t="s">
        <v>1505</v>
      </c>
      <c r="D104" s="414" t="s">
        <v>1510</v>
      </c>
      <c r="E104" s="374" t="s">
        <v>1511</v>
      </c>
      <c r="F104" s="426" t="s">
        <v>1487</v>
      </c>
      <c r="G104" s="560"/>
      <c r="AB104" s="1014">
        <f>'8.4 Gas_contraints'!G42</f>
        <v>0</v>
      </c>
      <c r="AC104" s="1014">
        <f>'8.4 Gas_contraints'!H42</f>
        <v>0</v>
      </c>
      <c r="AD104" s="1014">
        <f>'8.4 Gas_contraints'!I42</f>
        <v>0</v>
      </c>
      <c r="AE104" s="1014">
        <f>'8.4 Gas_contraints'!J42</f>
        <v>0</v>
      </c>
      <c r="AF104" s="1014">
        <f>'8.4 Gas_contraints'!K42</f>
        <v>0</v>
      </c>
      <c r="AI104" s="172" t="s">
        <v>1488</v>
      </c>
      <c r="AM104" s="172"/>
    </row>
    <row r="105" spans="2:39" s="648" customFormat="1" ht="12.75">
      <c r="AG105" s="649"/>
      <c r="AI105" s="649"/>
    </row>
    <row r="106" spans="2:39" s="613" customFormat="1">
      <c r="B106" s="615"/>
      <c r="AG106" s="614"/>
      <c r="AI106" s="614"/>
    </row>
    <row r="108" spans="2:39">
      <c r="C108" t="s">
        <v>1512</v>
      </c>
      <c r="D108" s="417" t="s">
        <v>1513</v>
      </c>
      <c r="E108" s="367" t="s">
        <v>1514</v>
      </c>
      <c r="F108" s="426" t="s">
        <v>1515</v>
      </c>
      <c r="G108" s="368" t="s">
        <v>1502</v>
      </c>
      <c r="AB108" s="1014">
        <f>'9.1_Operating_margins'!C23</f>
        <v>0</v>
      </c>
      <c r="AC108" s="1014">
        <f>'9.1_Operating_margins'!D23</f>
        <v>0</v>
      </c>
      <c r="AD108" s="1014">
        <f>'9.1_Operating_margins'!E23</f>
        <v>0</v>
      </c>
      <c r="AE108" s="1014">
        <f>'9.1_Operating_margins'!F23</f>
        <v>0</v>
      </c>
      <c r="AF108" s="1014">
        <f>'9.1_Operating_margins'!G23</f>
        <v>0</v>
      </c>
      <c r="AI108" s="172" t="s">
        <v>1516</v>
      </c>
      <c r="AM108" s="172" t="s">
        <v>1339</v>
      </c>
    </row>
    <row r="110" spans="2:39" s="613" customFormat="1">
      <c r="B110" s="615"/>
      <c r="AG110" s="614"/>
      <c r="AI110" s="614"/>
    </row>
    <row r="112" spans="2:39">
      <c r="C112" s="367" t="s">
        <v>1517</v>
      </c>
      <c r="D112" s="367" t="s">
        <v>1518</v>
      </c>
      <c r="E112" s="417"/>
      <c r="F112" s="426" t="s">
        <v>1515</v>
      </c>
      <c r="G112" s="368" t="s">
        <v>1502</v>
      </c>
      <c r="AB112" s="1014">
        <f>'9.6_Res_Bal_Data'!X19</f>
        <v>0</v>
      </c>
      <c r="AC112" s="1014">
        <f>'9.6_Res_Bal_Data'!Y19</f>
        <v>0</v>
      </c>
      <c r="AD112" s="1014">
        <f>'9.6_Res_Bal_Data'!Z19</f>
        <v>0</v>
      </c>
      <c r="AE112" s="1014">
        <f>'9.6_Res_Bal_Data'!AA19</f>
        <v>0</v>
      </c>
      <c r="AF112" s="1014">
        <f>'9.6_Res_Bal_Data'!AB19</f>
        <v>0</v>
      </c>
      <c r="AI112" s="621" t="s">
        <v>1519</v>
      </c>
    </row>
    <row r="113" spans="2:39">
      <c r="C113" s="367" t="s">
        <v>1520</v>
      </c>
      <c r="D113" s="367" t="s">
        <v>1521</v>
      </c>
      <c r="E113" s="417"/>
      <c r="F113" s="426" t="s">
        <v>1515</v>
      </c>
      <c r="G113" s="368" t="s">
        <v>1502</v>
      </c>
      <c r="AB113" s="1014">
        <f>'9.6_Res_Bal_Data'!X20</f>
        <v>0</v>
      </c>
      <c r="AC113" s="1014">
        <f>'9.6_Res_Bal_Data'!Y20</f>
        <v>0</v>
      </c>
      <c r="AD113" s="1014">
        <f>'9.6_Res_Bal_Data'!Z20</f>
        <v>0</v>
      </c>
      <c r="AE113" s="1014">
        <f>'9.6_Res_Bal_Data'!AA20</f>
        <v>0</v>
      </c>
      <c r="AF113" s="1014">
        <f>'9.6_Res_Bal_Data'!AB20</f>
        <v>0</v>
      </c>
      <c r="AI113" s="621" t="s">
        <v>1519</v>
      </c>
    </row>
    <row r="115" spans="2:39" s="613" customFormat="1">
      <c r="B115" s="615"/>
      <c r="AG115" s="614"/>
      <c r="AI115" s="614"/>
    </row>
    <row r="117" spans="2:39" ht="15" customHeight="1">
      <c r="C117" t="s">
        <v>1522</v>
      </c>
      <c r="D117" t="s">
        <v>1523</v>
      </c>
      <c r="E117" s="367"/>
      <c r="F117" s="426" t="s">
        <v>1515</v>
      </c>
      <c r="G117" s="368" t="s">
        <v>1524</v>
      </c>
      <c r="AB117" s="1014">
        <f>'9.6_Res_Bal_Data'!X15</f>
        <v>0</v>
      </c>
      <c r="AC117" s="1014">
        <f>'9.6_Res_Bal_Data'!Y15</f>
        <v>0</v>
      </c>
      <c r="AD117" s="1014">
        <f>'9.6_Res_Bal_Data'!Z15</f>
        <v>0</v>
      </c>
      <c r="AE117" s="1014" t="e">
        <f>'9.6_Res_Bal_Data'!AA15</f>
        <v>#DIV/0!</v>
      </c>
      <c r="AF117" s="1014">
        <f>'9.6_Res_Bal_Data'!AB15</f>
        <v>0</v>
      </c>
      <c r="AI117" s="621" t="s">
        <v>1519</v>
      </c>
      <c r="AM117" s="172" t="s">
        <v>1339</v>
      </c>
    </row>
    <row r="118" spans="2:39" ht="15" customHeight="1">
      <c r="C118" t="s">
        <v>1522</v>
      </c>
      <c r="D118" t="s">
        <v>1525</v>
      </c>
      <c r="E118" s="367"/>
      <c r="F118" s="426" t="s">
        <v>1515</v>
      </c>
      <c r="G118" s="368" t="s">
        <v>1524</v>
      </c>
      <c r="AB118" s="1014">
        <f>'9.6_Res_Bal_Data'!X16</f>
        <v>0</v>
      </c>
      <c r="AC118" s="1014">
        <f>'9.6_Res_Bal_Data'!Y16</f>
        <v>0</v>
      </c>
      <c r="AD118" s="1014">
        <f>'9.6_Res_Bal_Data'!Z16</f>
        <v>0</v>
      </c>
      <c r="AE118" s="1014" t="e">
        <f>'9.6_Res_Bal_Data'!AA16</f>
        <v>#N/A</v>
      </c>
      <c r="AF118" s="1014">
        <f>'9.6_Res_Bal_Data'!AB16</f>
        <v>0</v>
      </c>
      <c r="AI118" s="621" t="s">
        <v>1519</v>
      </c>
      <c r="AM118" s="172" t="s">
        <v>1339</v>
      </c>
    </row>
    <row r="120" spans="2:39" s="613" customFormat="1">
      <c r="B120" s="615"/>
      <c r="AG120" s="614"/>
      <c r="AI120" s="614"/>
    </row>
    <row r="122" spans="2:39">
      <c r="C122" t="s">
        <v>1526</v>
      </c>
      <c r="D122" s="417"/>
      <c r="E122" s="367" t="s">
        <v>1527</v>
      </c>
      <c r="F122" s="426" t="s">
        <v>1515</v>
      </c>
      <c r="G122" s="417"/>
      <c r="AB122" s="1014">
        <f>'9.7_DF_Overview'!P21</f>
        <v>0</v>
      </c>
      <c r="AC122" s="1014">
        <f>'9.7_DF_Overview'!Q21</f>
        <v>0</v>
      </c>
      <c r="AD122" s="1014">
        <f>'9.7_DF_Overview'!R21</f>
        <v>0</v>
      </c>
      <c r="AE122" s="1014">
        <f>'9.7_DF_Overview'!S21</f>
        <v>0</v>
      </c>
      <c r="AF122" s="1014">
        <f>'9.7_DF_Overview'!T21</f>
        <v>0</v>
      </c>
      <c r="AI122" s="172" t="s">
        <v>1528</v>
      </c>
      <c r="AM122" s="172" t="s">
        <v>1339</v>
      </c>
    </row>
    <row r="124" spans="2:39" s="613" customFormat="1">
      <c r="B124" s="615"/>
      <c r="AG124" s="614"/>
      <c r="AI124" s="614"/>
    </row>
    <row r="126" spans="2:39">
      <c r="C126" t="s">
        <v>1529</v>
      </c>
      <c r="E126" t="s">
        <v>1530</v>
      </c>
      <c r="AA126" s="1016">
        <v>89.222700000000003</v>
      </c>
      <c r="AG126" s="60"/>
      <c r="AI126" s="621" t="s">
        <v>1531</v>
      </c>
      <c r="AM126" s="172" t="s">
        <v>1339</v>
      </c>
    </row>
    <row r="127" spans="2:39">
      <c r="C127" t="s">
        <v>1532</v>
      </c>
      <c r="E127" t="s">
        <v>1533</v>
      </c>
      <c r="F127" t="s">
        <v>1515</v>
      </c>
      <c r="G127" t="s">
        <v>1534</v>
      </c>
      <c r="AA127" s="1016">
        <v>0.32969999999999999</v>
      </c>
      <c r="AG127" s="60"/>
      <c r="AI127" s="621" t="s">
        <v>1531</v>
      </c>
      <c r="AM127" s="172" t="s">
        <v>1339</v>
      </c>
    </row>
    <row r="128" spans="2:39">
      <c r="AI128" s="621"/>
    </row>
    <row r="129" spans="2:39" ht="15" customHeight="1">
      <c r="C129" t="s">
        <v>1535</v>
      </c>
      <c r="D129" s="591"/>
      <c r="E129" s="367"/>
      <c r="F129" s="426" t="s">
        <v>1515</v>
      </c>
      <c r="G129" s="417" t="s">
        <v>1536</v>
      </c>
      <c r="AA129" s="734"/>
      <c r="AB129" s="1014">
        <f>'9.8_DF_Adjustment'!R9</f>
        <v>0</v>
      </c>
      <c r="AC129" s="1014">
        <f>'9.8_DF_Adjustment'!S9</f>
        <v>0</v>
      </c>
      <c r="AD129" s="1014">
        <f>'9.8_DF_Adjustment'!T9</f>
        <v>0</v>
      </c>
      <c r="AE129" s="1014">
        <f>'9.8_DF_Adjustment'!U9</f>
        <v>0</v>
      </c>
      <c r="AF129" s="1014">
        <f>'9.8_DF_Adjustment'!V9</f>
        <v>0</v>
      </c>
      <c r="AI129" s="621" t="s">
        <v>1531</v>
      </c>
      <c r="AM129" s="172" t="s">
        <v>1339</v>
      </c>
    </row>
    <row r="131" spans="2:39" s="613" customFormat="1">
      <c r="B131" s="615"/>
      <c r="AG131" s="614"/>
      <c r="AI131" s="614"/>
    </row>
    <row r="133" spans="2:39">
      <c r="C133" t="s">
        <v>1537</v>
      </c>
      <c r="D133" t="s">
        <v>1538</v>
      </c>
      <c r="E133" t="s">
        <v>1539</v>
      </c>
      <c r="F133" t="s">
        <v>1515</v>
      </c>
      <c r="G133" t="s">
        <v>1445</v>
      </c>
      <c r="AB133" s="1014">
        <f>'9.10_GHG_Incentive revenue'!Q15</f>
        <v>0</v>
      </c>
      <c r="AC133" s="1014">
        <f>'9.10_GHG_Incentive revenue'!R15</f>
        <v>0</v>
      </c>
      <c r="AD133" s="1014">
        <f>'9.10_GHG_Incentive revenue'!S15</f>
        <v>0</v>
      </c>
      <c r="AE133" s="1014">
        <f>'9.10_GHG_Incentive revenue'!T15</f>
        <v>0</v>
      </c>
      <c r="AF133" s="1014">
        <f>'9.10_GHG_Incentive revenue'!U15</f>
        <v>0</v>
      </c>
      <c r="AI133" s="172" t="s">
        <v>1540</v>
      </c>
      <c r="AM133" s="172" t="s">
        <v>1339</v>
      </c>
    </row>
    <row r="135" spans="2:39" ht="18.75">
      <c r="C135" t="s">
        <v>1541</v>
      </c>
      <c r="D135" t="s">
        <v>1542</v>
      </c>
      <c r="E135" s="367" t="s">
        <v>1543</v>
      </c>
      <c r="F135" s="426" t="s">
        <v>1515</v>
      </c>
      <c r="G135" s="417"/>
      <c r="AB135" s="1014">
        <f>'9.10_GHG_Incentive revenue'!Q17</f>
        <v>0</v>
      </c>
      <c r="AC135" s="1014">
        <f>'9.10_GHG_Incentive revenue'!R17</f>
        <v>0</v>
      </c>
      <c r="AD135" s="1014">
        <f>'9.10_GHG_Incentive revenue'!S17</f>
        <v>0</v>
      </c>
      <c r="AE135" s="1014">
        <f>'9.10_GHG_Incentive revenue'!T17</f>
        <v>0</v>
      </c>
      <c r="AF135" s="1014">
        <f>'9.10_GHG_Incentive revenue'!U17</f>
        <v>0</v>
      </c>
      <c r="AI135" s="172" t="s">
        <v>1540</v>
      </c>
      <c r="AM135" s="172" t="s">
        <v>1339</v>
      </c>
    </row>
    <row r="137" spans="2:39" s="613" customFormat="1">
      <c r="B137" s="615"/>
      <c r="AG137" s="614"/>
      <c r="AI137" s="614"/>
    </row>
    <row r="139" spans="2:39">
      <c r="C139" t="s">
        <v>1544</v>
      </c>
      <c r="D139" t="s">
        <v>1545</v>
      </c>
      <c r="F139" s="417"/>
      <c r="G139" s="417" t="s">
        <v>1546</v>
      </c>
      <c r="AB139" s="1014">
        <f>'9.12_Maintenance_IR'!AA15</f>
        <v>0</v>
      </c>
      <c r="AC139" s="1014">
        <f>'9.12_Maintenance_IR'!AB15</f>
        <v>0</v>
      </c>
      <c r="AD139" s="1014">
        <f>'9.12_Maintenance_IR'!AC15</f>
        <v>0</v>
      </c>
      <c r="AE139" s="1014">
        <f>'9.12_Maintenance_IR'!AD15</f>
        <v>0</v>
      </c>
      <c r="AF139" s="1014">
        <f>'9.12_Maintenance_IR'!AE15</f>
        <v>0</v>
      </c>
      <c r="AI139" s="172" t="s">
        <v>1547</v>
      </c>
      <c r="AM139" s="172" t="s">
        <v>1339</v>
      </c>
    </row>
    <row r="140" spans="2:39">
      <c r="C140" t="s">
        <v>1544</v>
      </c>
      <c r="D140" t="s">
        <v>1548</v>
      </c>
      <c r="E140" t="s">
        <v>1549</v>
      </c>
      <c r="F140" s="417"/>
      <c r="G140" s="417" t="s">
        <v>1550</v>
      </c>
      <c r="AB140" s="1014">
        <f>'9.12_Maintenance_IR'!AA16</f>
        <v>0</v>
      </c>
      <c r="AC140" s="1014">
        <f>'9.12_Maintenance_IR'!AB16</f>
        <v>0</v>
      </c>
      <c r="AD140" s="1014">
        <f>'9.12_Maintenance_IR'!AC16</f>
        <v>0</v>
      </c>
      <c r="AE140" s="1014">
        <f>'9.12_Maintenance_IR'!AD16</f>
        <v>0</v>
      </c>
      <c r="AF140" s="1014">
        <f>'9.12_Maintenance_IR'!AE16</f>
        <v>0</v>
      </c>
      <c r="AI140" s="172" t="s">
        <v>1547</v>
      </c>
      <c r="AM140" s="172" t="s">
        <v>1339</v>
      </c>
    </row>
    <row r="142" spans="2:39">
      <c r="C142" t="s">
        <v>1551</v>
      </c>
      <c r="D142" t="s">
        <v>1552</v>
      </c>
      <c r="E142" t="s">
        <v>1553</v>
      </c>
      <c r="F142" s="417"/>
      <c r="G142" s="417" t="s">
        <v>1550</v>
      </c>
      <c r="AB142" s="1014">
        <f>'9.12_Maintenance_IR'!AA17</f>
        <v>0</v>
      </c>
      <c r="AC142" s="1014">
        <f>'9.12_Maintenance_IR'!AB17</f>
        <v>0</v>
      </c>
      <c r="AD142" s="1014">
        <f>'9.12_Maintenance_IR'!AC17</f>
        <v>0</v>
      </c>
      <c r="AE142" s="1014">
        <f>'9.12_Maintenance_IR'!AD17</f>
        <v>0</v>
      </c>
      <c r="AF142" s="1014">
        <f>'9.12_Maintenance_IR'!AE17</f>
        <v>0</v>
      </c>
      <c r="AI142" s="172" t="s">
        <v>1547</v>
      </c>
      <c r="AM142" s="172" t="s">
        <v>1339</v>
      </c>
    </row>
    <row r="143" spans="2:39">
      <c r="D143" t="s">
        <v>1554</v>
      </c>
      <c r="E143" t="s">
        <v>1555</v>
      </c>
      <c r="F143" s="417"/>
      <c r="G143" s="417" t="s">
        <v>1550</v>
      </c>
      <c r="AB143" s="1014">
        <f>'9.12_Maintenance_IR'!AA18</f>
        <v>0</v>
      </c>
      <c r="AC143" s="1014">
        <f>'9.12_Maintenance_IR'!AB18</f>
        <v>0</v>
      </c>
      <c r="AD143" s="1014">
        <f>'9.12_Maintenance_IR'!AC18</f>
        <v>0</v>
      </c>
      <c r="AE143" s="1014">
        <f>'9.12_Maintenance_IR'!AD18</f>
        <v>0</v>
      </c>
      <c r="AF143" s="1014">
        <f>'9.12_Maintenance_IR'!AE18</f>
        <v>0</v>
      </c>
      <c r="AI143" s="172" t="s">
        <v>1547</v>
      </c>
      <c r="AM143" s="172" t="s">
        <v>1339</v>
      </c>
    </row>
    <row r="145" spans="1:39">
      <c r="C145" t="s">
        <v>1556</v>
      </c>
      <c r="D145" t="s">
        <v>1557</v>
      </c>
      <c r="E145" t="s">
        <v>1558</v>
      </c>
      <c r="F145" s="417"/>
      <c r="G145" s="417" t="s">
        <v>1550</v>
      </c>
      <c r="AB145" s="1014">
        <f>'9.12_Maintenance_IR'!AA19</f>
        <v>0</v>
      </c>
      <c r="AC145" s="1014">
        <f>'9.12_Maintenance_IR'!AB19</f>
        <v>0</v>
      </c>
      <c r="AD145" s="1014">
        <f>'9.12_Maintenance_IR'!AC19</f>
        <v>0</v>
      </c>
      <c r="AE145" s="1014">
        <f>'9.12_Maintenance_IR'!AD19</f>
        <v>0</v>
      </c>
      <c r="AF145" s="1014">
        <f>'9.12_Maintenance_IR'!AE19</f>
        <v>0</v>
      </c>
      <c r="AI145" s="172" t="s">
        <v>1547</v>
      </c>
      <c r="AM145" s="172" t="s">
        <v>1339</v>
      </c>
    </row>
    <row r="147" spans="1:39" s="613" customFormat="1">
      <c r="B147" s="615"/>
      <c r="AG147" s="614"/>
      <c r="AI147" s="614"/>
    </row>
    <row r="149" spans="1:39">
      <c r="C149" t="s">
        <v>1559</v>
      </c>
      <c r="E149" t="s">
        <v>1560</v>
      </c>
      <c r="G149" s="368" t="s">
        <v>1785</v>
      </c>
      <c r="AB149" s="1014">
        <f>'9.2_NTS_shrinkage'!AC19</f>
        <v>0</v>
      </c>
      <c r="AC149" s="1014">
        <f>'9.2_NTS_shrinkage'!AD19</f>
        <v>0</v>
      </c>
      <c r="AD149" s="1014">
        <f>'9.2_NTS_shrinkage'!AE19</f>
        <v>0</v>
      </c>
      <c r="AE149" s="1014">
        <f>'9.2_NTS_shrinkage'!AF19</f>
        <v>0</v>
      </c>
      <c r="AF149" s="1014">
        <f>'9.2_NTS_shrinkage'!AG19</f>
        <v>0</v>
      </c>
      <c r="AI149" s="621" t="s">
        <v>1561</v>
      </c>
      <c r="AM149" s="172" t="s">
        <v>1339</v>
      </c>
    </row>
    <row r="150" spans="1:39">
      <c r="C150" t="s">
        <v>1562</v>
      </c>
      <c r="E150" t="s">
        <v>1563</v>
      </c>
      <c r="G150" s="368" t="s">
        <v>1785</v>
      </c>
      <c r="AB150" s="1014">
        <f>'9.2_NTS_shrinkage'!AC20</f>
        <v>0</v>
      </c>
      <c r="AC150" s="1014">
        <f>'9.2_NTS_shrinkage'!AD20</f>
        <v>0</v>
      </c>
      <c r="AD150" s="1014">
        <f>'9.2_NTS_shrinkage'!AE20</f>
        <v>0</v>
      </c>
      <c r="AE150" s="1014">
        <f>'9.2_NTS_shrinkage'!AF20</f>
        <v>0</v>
      </c>
      <c r="AF150" s="1014">
        <f>'9.2_NTS_shrinkage'!AG20</f>
        <v>0</v>
      </c>
      <c r="AI150" s="621" t="s">
        <v>1561</v>
      </c>
      <c r="AM150" s="172" t="s">
        <v>1339</v>
      </c>
    </row>
    <row r="151" spans="1:39">
      <c r="C151" t="s">
        <v>1564</v>
      </c>
      <c r="E151" t="s">
        <v>1565</v>
      </c>
      <c r="G151" s="368" t="s">
        <v>1785</v>
      </c>
      <c r="AB151" s="1014">
        <f>'9.2_NTS_shrinkage'!AC21</f>
        <v>0</v>
      </c>
      <c r="AC151" s="1014">
        <f>'9.2_NTS_shrinkage'!AD21</f>
        <v>0</v>
      </c>
      <c r="AD151" s="1014">
        <f>'9.2_NTS_shrinkage'!AE21</f>
        <v>0</v>
      </c>
      <c r="AE151" s="1014">
        <f>'9.2_NTS_shrinkage'!AF21</f>
        <v>0</v>
      </c>
      <c r="AF151" s="1014">
        <f>'9.2_NTS_shrinkage'!AG21</f>
        <v>0</v>
      </c>
      <c r="AI151" s="621" t="s">
        <v>1561</v>
      </c>
      <c r="AM151" s="172" t="s">
        <v>1339</v>
      </c>
    </row>
    <row r="153" spans="1:39" s="46" customFormat="1" ht="18.75">
      <c r="A153" s="47" t="s">
        <v>1566</v>
      </c>
    </row>
  </sheetData>
  <mergeCells count="2">
    <mergeCell ref="AB5:AF5"/>
    <mergeCell ref="AB6:AF6"/>
  </mergeCells>
  <pageMargins left="0.7" right="0.7" top="0.75" bottom="0.75" header="0.3" footer="0.3"/>
  <pageSetup paperSize="9" orientation="portrait" r:id="rId1"/>
  <headerFooter>
    <oddFooter>&amp;C_x000D_&amp;1#&amp;"Calibri"&amp;10&amp;K000000 OFFICIAL-InternalOnly</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B0AF-7459-4B02-B02D-2BED652767A8}">
  <sheetPr>
    <tabColor theme="4" tint="0.39997558519241921"/>
    <pageSetUpPr autoPageBreaks="0"/>
  </sheetPr>
  <dimension ref="A1:BR169"/>
  <sheetViews>
    <sheetView zoomScale="80" zoomScaleNormal="80" workbookViewId="0">
      <selection activeCell="E8" sqref="E8"/>
    </sheetView>
    <sheetView workbookViewId="1"/>
  </sheetViews>
  <sheetFormatPr defaultColWidth="0" defaultRowHeight="14.25"/>
  <cols>
    <col min="1" max="3" width="1.42578125" style="42" customWidth="1"/>
    <col min="4" max="4" width="1.85546875" style="42" customWidth="1"/>
    <col min="5" max="5" width="23.42578125" style="42" bestFit="1" customWidth="1"/>
    <col min="6" max="6" width="7.42578125" style="42" bestFit="1" customWidth="1"/>
    <col min="7" max="7" width="5.140625" style="42" bestFit="1" customWidth="1"/>
    <col min="8" max="8" width="5.140625" style="42" customWidth="1"/>
    <col min="9" max="16" width="1.42578125" style="42" customWidth="1"/>
    <col min="17" max="17" width="14.85546875" style="42" bestFit="1" customWidth="1"/>
    <col min="18" max="18" width="1.85546875" style="42" customWidth="1"/>
    <col min="19" max="19" width="21" style="42" bestFit="1" customWidth="1"/>
    <col min="20" max="20" width="38.140625" style="42" bestFit="1" customWidth="1"/>
    <col min="21" max="21" width="28.85546875" style="42" bestFit="1" customWidth="1"/>
    <col min="22" max="22" width="10.85546875" style="42" bestFit="1" customWidth="1"/>
    <col min="23" max="25" width="1.85546875" style="42" customWidth="1"/>
    <col min="26" max="26" width="10.42578125" style="42" bestFit="1" customWidth="1"/>
    <col min="27" max="27" width="11.140625" style="42" bestFit="1" customWidth="1"/>
    <col min="28" max="33" width="2" style="42" customWidth="1"/>
    <col min="34" max="34" width="5.42578125" style="42" bestFit="1" customWidth="1"/>
    <col min="35" max="39" width="10.42578125" style="42" customWidth="1"/>
    <col min="40" max="45" width="1.42578125" style="42" customWidth="1"/>
    <col min="46" max="63" width="18.42578125" style="42" hidden="1" customWidth="1"/>
    <col min="64" max="16384" width="14" style="42" hidden="1"/>
  </cols>
  <sheetData>
    <row r="1" spans="1:70" s="279" customFormat="1" ht="23.25">
      <c r="A1" s="56" t="str">
        <f>'1.1 Cover'!A1</f>
        <v>Regulatory Reporting Pack</v>
      </c>
      <c r="B1" s="46"/>
    </row>
    <row r="2" spans="1:70" s="279" customFormat="1" ht="23.25">
      <c r="A2" s="56" t="str">
        <f>'1.1 Cover'!A2</f>
        <v>Price base - 2018/19</v>
      </c>
      <c r="B2" s="46"/>
    </row>
    <row r="3" spans="1:70" s="279" customFormat="1" ht="23.25">
      <c r="A3" s="56" t="str">
        <f>'1.1 Cover'!A3</f>
        <v>Regulatory Year: April 2024 - March 2025</v>
      </c>
      <c r="B3" s="46"/>
    </row>
    <row r="4" spans="1:70" s="279" customFormat="1" ht="23.25">
      <c r="A4" s="56" t="s">
        <v>1806</v>
      </c>
      <c r="B4" s="46"/>
    </row>
    <row r="5" spans="1:70" ht="15">
      <c r="AI5" s="1658"/>
      <c r="AJ5" s="1659"/>
      <c r="AK5" s="1662" t="s">
        <v>3191</v>
      </c>
      <c r="AL5" s="1659"/>
      <c r="AM5" s="1660"/>
    </row>
    <row r="6" spans="1:70" s="289" customFormat="1" ht="47.25">
      <c r="A6" s="283"/>
      <c r="B6" s="284"/>
      <c r="C6" s="284"/>
      <c r="D6" s="3" t="s">
        <v>3129</v>
      </c>
      <c r="E6" s="3" t="s">
        <v>3109</v>
      </c>
      <c r="F6" s="3" t="s">
        <v>61</v>
      </c>
      <c r="G6" s="3" t="s">
        <v>245</v>
      </c>
      <c r="H6" s="3" t="s">
        <v>3130</v>
      </c>
      <c r="I6" s="3" t="s">
        <v>3131</v>
      </c>
      <c r="J6" s="3" t="s">
        <v>3132</v>
      </c>
      <c r="K6" s="3" t="s">
        <v>3133</v>
      </c>
      <c r="L6" s="3" t="s">
        <v>3134</v>
      </c>
      <c r="M6" s="3" t="s">
        <v>3135</v>
      </c>
      <c r="N6" s="3" t="s">
        <v>421</v>
      </c>
      <c r="O6" s="3" t="s">
        <v>3136</v>
      </c>
      <c r="P6" s="285" t="s">
        <v>3137</v>
      </c>
      <c r="Q6" s="287" t="s">
        <v>3110</v>
      </c>
      <c r="R6" s="285"/>
      <c r="S6" s="285" t="s">
        <v>3112</v>
      </c>
      <c r="T6" s="285" t="s">
        <v>3113</v>
      </c>
      <c r="U6" s="286" t="s">
        <v>3114</v>
      </c>
      <c r="V6" s="285" t="s">
        <v>3115</v>
      </c>
      <c r="W6" s="285"/>
      <c r="X6" s="285"/>
      <c r="Y6" s="285"/>
      <c r="Z6" s="285" t="s">
        <v>3140</v>
      </c>
      <c r="AA6" s="287"/>
      <c r="AB6" s="288"/>
      <c r="AC6" s="288"/>
      <c r="AD6" s="288"/>
      <c r="AE6" s="288"/>
      <c r="AF6" s="288"/>
      <c r="AG6" s="288"/>
      <c r="AH6" s="285" t="s">
        <v>1578</v>
      </c>
      <c r="AI6" s="52">
        <v>2022</v>
      </c>
      <c r="AJ6" s="51">
        <v>2023</v>
      </c>
      <c r="AK6" s="51">
        <v>2024</v>
      </c>
      <c r="AL6" s="51">
        <v>2025</v>
      </c>
      <c r="AM6" s="50">
        <v>2026</v>
      </c>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row>
    <row r="8" spans="1:70" s="1" customFormat="1" ht="15">
      <c r="B8" s="308" t="s">
        <v>3171</v>
      </c>
    </row>
    <row r="10" spans="1:70" ht="15.75">
      <c r="A10" s="294"/>
      <c r="B10" s="295"/>
      <c r="C10" s="295"/>
      <c r="D10" s="296"/>
      <c r="E10" s="296" t="s">
        <v>3118</v>
      </c>
      <c r="F10" s="296"/>
      <c r="G10" s="296" t="s">
        <v>293</v>
      </c>
      <c r="H10" s="296"/>
      <c r="I10" s="296"/>
      <c r="J10" s="296"/>
      <c r="K10" s="296"/>
      <c r="L10" s="296"/>
      <c r="M10" s="296"/>
      <c r="N10" s="296"/>
      <c r="O10" s="296"/>
      <c r="P10" s="294"/>
      <c r="Q10" s="296" t="s">
        <v>188</v>
      </c>
      <c r="R10" s="294"/>
      <c r="S10" s="978"/>
      <c r="T10" s="978"/>
      <c r="U10" s="978"/>
      <c r="V10" s="283" t="s">
        <v>272</v>
      </c>
      <c r="W10" s="283"/>
      <c r="X10" s="283"/>
      <c r="Y10" s="283"/>
      <c r="Z10" s="283" t="s">
        <v>2409</v>
      </c>
      <c r="AA10" s="297"/>
      <c r="AB10" s="294" t="s">
        <v>21</v>
      </c>
      <c r="AC10" s="294"/>
      <c r="AD10" s="294"/>
      <c r="AE10" s="294"/>
      <c r="AF10" s="294"/>
      <c r="AG10" s="294"/>
      <c r="AH10" s="294" t="s">
        <v>1581</v>
      </c>
      <c r="AI10" s="1243"/>
      <c r="AJ10" s="1243"/>
      <c r="AK10" s="1243"/>
      <c r="AL10" s="1243"/>
      <c r="AM10" s="1243"/>
      <c r="AN10" s="294"/>
      <c r="AO10" s="294"/>
      <c r="AP10" s="294"/>
      <c r="AQ10" s="294"/>
      <c r="AR10" s="294"/>
      <c r="AS10" s="298"/>
      <c r="AT10" s="298"/>
      <c r="AU10" s="298"/>
      <c r="AV10" s="298"/>
      <c r="AW10" s="298"/>
      <c r="AX10" s="298"/>
      <c r="AY10" s="294"/>
      <c r="AZ10" s="294"/>
      <c r="BA10" s="294"/>
      <c r="BB10" s="294"/>
      <c r="BC10" s="294"/>
      <c r="BD10" s="294"/>
      <c r="BE10" s="294"/>
      <c r="BF10" s="294"/>
      <c r="BG10" s="298"/>
      <c r="BH10" s="298"/>
      <c r="BI10" s="298"/>
      <c r="BJ10" s="298"/>
      <c r="BK10" s="298"/>
    </row>
    <row r="11" spans="1:70" ht="15.75">
      <c r="A11" s="294"/>
      <c r="B11" s="295"/>
      <c r="C11" s="295"/>
      <c r="D11" s="296"/>
      <c r="E11" s="296" t="s">
        <v>3118</v>
      </c>
      <c r="F11" s="296"/>
      <c r="G11" s="296" t="s">
        <v>293</v>
      </c>
      <c r="H11" s="296"/>
      <c r="I11" s="296"/>
      <c r="J11" s="296"/>
      <c r="K11" s="296"/>
      <c r="L11" s="296"/>
      <c r="M11" s="296"/>
      <c r="N11" s="296"/>
      <c r="O11" s="296"/>
      <c r="P11" s="294"/>
      <c r="Q11" s="296" t="s">
        <v>188</v>
      </c>
      <c r="R11" s="294"/>
      <c r="S11" s="978"/>
      <c r="T11" s="978"/>
      <c r="U11" s="978"/>
      <c r="V11" s="283" t="s">
        <v>272</v>
      </c>
      <c r="W11" s="283"/>
      <c r="X11" s="283"/>
      <c r="Y11" s="283"/>
      <c r="Z11" s="283" t="s">
        <v>2409</v>
      </c>
      <c r="AA11" s="297"/>
      <c r="AB11" s="294" t="s">
        <v>21</v>
      </c>
      <c r="AC11" s="294"/>
      <c r="AD11" s="294"/>
      <c r="AE11" s="294"/>
      <c r="AF11" s="294"/>
      <c r="AG11" s="294"/>
      <c r="AH11" s="294" t="s">
        <v>1581</v>
      </c>
      <c r="AI11" s="1243"/>
      <c r="AJ11" s="1243"/>
      <c r="AK11" s="1243"/>
      <c r="AL11" s="1243"/>
      <c r="AM11" s="1243"/>
      <c r="AN11" s="294"/>
      <c r="AO11" s="294"/>
      <c r="AP11" s="294"/>
      <c r="AQ11" s="294"/>
      <c r="AR11" s="294"/>
      <c r="AS11" s="298"/>
      <c r="AT11" s="298"/>
      <c r="AU11" s="298"/>
      <c r="AV11" s="298"/>
      <c r="AW11" s="298"/>
      <c r="AX11" s="298"/>
      <c r="AY11" s="294"/>
      <c r="AZ11" s="294"/>
      <c r="BA11" s="294"/>
      <c r="BB11" s="294"/>
      <c r="BC11" s="294"/>
      <c r="BD11" s="294"/>
      <c r="BE11" s="294"/>
      <c r="BF11" s="294"/>
      <c r="BG11" s="298"/>
      <c r="BH11" s="298"/>
      <c r="BI11" s="298"/>
      <c r="BJ11" s="298"/>
      <c r="BK11" s="298"/>
    </row>
    <row r="12" spans="1:70" ht="15.75">
      <c r="A12" s="294"/>
      <c r="B12" s="295"/>
      <c r="C12" s="295"/>
      <c r="D12" s="296"/>
      <c r="E12" s="296" t="s">
        <v>3118</v>
      </c>
      <c r="F12" s="296"/>
      <c r="G12" s="296" t="s">
        <v>293</v>
      </c>
      <c r="H12" s="296"/>
      <c r="I12" s="296"/>
      <c r="J12" s="296"/>
      <c r="K12" s="296"/>
      <c r="L12" s="296"/>
      <c r="M12" s="296"/>
      <c r="N12" s="296"/>
      <c r="O12" s="296"/>
      <c r="P12" s="294"/>
      <c r="Q12" s="296" t="s">
        <v>188</v>
      </c>
      <c r="R12" s="294"/>
      <c r="S12" s="978"/>
      <c r="T12" s="978"/>
      <c r="U12" s="978"/>
      <c r="V12" s="283" t="s">
        <v>272</v>
      </c>
      <c r="W12" s="283"/>
      <c r="X12" s="283"/>
      <c r="Y12" s="283"/>
      <c r="Z12" s="283" t="s">
        <v>2409</v>
      </c>
      <c r="AA12" s="297"/>
      <c r="AB12" s="294" t="s">
        <v>21</v>
      </c>
      <c r="AC12" s="294"/>
      <c r="AD12" s="294"/>
      <c r="AE12" s="294"/>
      <c r="AF12" s="294"/>
      <c r="AG12" s="294"/>
      <c r="AH12" s="294" t="s">
        <v>1581</v>
      </c>
      <c r="AI12" s="1243"/>
      <c r="AJ12" s="1243"/>
      <c r="AK12" s="1243"/>
      <c r="AL12" s="1243"/>
      <c r="AM12" s="1243"/>
      <c r="AN12" s="294"/>
      <c r="AO12" s="294"/>
      <c r="AP12" s="294"/>
      <c r="AQ12" s="294"/>
      <c r="AR12" s="294"/>
      <c r="AS12" s="298"/>
      <c r="AT12" s="298"/>
      <c r="AU12" s="298"/>
      <c r="AV12" s="298"/>
      <c r="AW12" s="298"/>
      <c r="AX12" s="298"/>
      <c r="AY12" s="294"/>
      <c r="AZ12" s="294"/>
      <c r="BA12" s="294"/>
      <c r="BB12" s="294"/>
      <c r="BC12" s="294"/>
      <c r="BD12" s="294"/>
      <c r="BE12" s="294"/>
      <c r="BF12" s="294"/>
      <c r="BG12" s="298"/>
      <c r="BH12" s="298"/>
      <c r="BI12" s="298"/>
      <c r="BJ12" s="298"/>
      <c r="BK12" s="298"/>
    </row>
    <row r="13" spans="1:70" ht="15.75">
      <c r="A13" s="294"/>
      <c r="B13" s="295"/>
      <c r="C13" s="295"/>
      <c r="D13" s="296"/>
      <c r="E13" s="296" t="s">
        <v>3118</v>
      </c>
      <c r="F13" s="296"/>
      <c r="G13" s="296" t="s">
        <v>293</v>
      </c>
      <c r="H13" s="296"/>
      <c r="I13" s="296"/>
      <c r="J13" s="296"/>
      <c r="K13" s="296"/>
      <c r="L13" s="296"/>
      <c r="M13" s="296"/>
      <c r="N13" s="296"/>
      <c r="O13" s="296"/>
      <c r="P13" s="294"/>
      <c r="Q13" s="296" t="s">
        <v>188</v>
      </c>
      <c r="R13" s="294"/>
      <c r="S13" s="978"/>
      <c r="T13" s="978"/>
      <c r="U13" s="978"/>
      <c r="V13" s="283" t="s">
        <v>272</v>
      </c>
      <c r="W13" s="283"/>
      <c r="X13" s="283"/>
      <c r="Y13" s="283"/>
      <c r="Z13" s="283" t="s">
        <v>2409</v>
      </c>
      <c r="AA13" s="297"/>
      <c r="AB13" s="294" t="s">
        <v>21</v>
      </c>
      <c r="AC13" s="294"/>
      <c r="AD13" s="294"/>
      <c r="AE13" s="294"/>
      <c r="AF13" s="294"/>
      <c r="AG13" s="294"/>
      <c r="AH13" s="294" t="s">
        <v>1581</v>
      </c>
      <c r="AI13" s="1243"/>
      <c r="AJ13" s="1243"/>
      <c r="AK13" s="1243"/>
      <c r="AL13" s="1243"/>
      <c r="AM13" s="1243"/>
      <c r="AN13" s="294"/>
      <c r="AO13" s="294"/>
      <c r="AP13" s="294"/>
      <c r="AQ13" s="294"/>
      <c r="AR13" s="294"/>
      <c r="AS13" s="298"/>
      <c r="AT13" s="298"/>
      <c r="AU13" s="298"/>
      <c r="AV13" s="298"/>
      <c r="AW13" s="298"/>
      <c r="AX13" s="298"/>
      <c r="AY13" s="294"/>
      <c r="AZ13" s="294"/>
      <c r="BA13" s="294"/>
      <c r="BB13" s="294"/>
      <c r="BC13" s="294"/>
      <c r="BD13" s="294"/>
      <c r="BE13" s="294"/>
      <c r="BF13" s="294"/>
      <c r="BG13" s="298"/>
      <c r="BH13" s="298"/>
      <c r="BI13" s="298"/>
      <c r="BJ13" s="298"/>
      <c r="BK13" s="298"/>
    </row>
    <row r="14" spans="1:70" s="291" customFormat="1">
      <c r="B14" s="299"/>
      <c r="C14" s="299"/>
      <c r="D14" s="296"/>
      <c r="E14" s="296" t="s">
        <v>3118</v>
      </c>
      <c r="F14" s="300"/>
      <c r="G14" s="296" t="s">
        <v>293</v>
      </c>
      <c r="H14" s="300"/>
      <c r="I14" s="300"/>
      <c r="J14" s="300"/>
      <c r="K14" s="300"/>
      <c r="L14" s="300"/>
      <c r="M14" s="300"/>
      <c r="N14" s="300"/>
      <c r="O14" s="300"/>
      <c r="P14" s="294"/>
      <c r="Q14" s="296" t="s">
        <v>188</v>
      </c>
      <c r="R14" s="294"/>
      <c r="S14" s="978"/>
      <c r="T14" s="978"/>
      <c r="U14" s="978"/>
      <c r="V14" s="299" t="s">
        <v>272</v>
      </c>
      <c r="W14" s="299"/>
      <c r="X14" s="299"/>
      <c r="Y14" s="299"/>
      <c r="Z14" s="299" t="s">
        <v>2409</v>
      </c>
      <c r="AA14" s="299"/>
      <c r="AB14" s="299" t="s">
        <v>21</v>
      </c>
      <c r="AC14" s="299"/>
      <c r="AD14" s="299"/>
      <c r="AE14" s="300"/>
      <c r="AF14" s="300"/>
      <c r="AG14" s="300"/>
      <c r="AH14" s="300" t="s">
        <v>1581</v>
      </c>
      <c r="AI14" s="1243"/>
      <c r="AJ14" s="1243"/>
      <c r="AK14" s="1243"/>
      <c r="AL14" s="1243"/>
      <c r="AM14" s="1243"/>
      <c r="AN14" s="300"/>
      <c r="AO14" s="300"/>
      <c r="AP14" s="300"/>
      <c r="AQ14" s="300"/>
      <c r="AR14" s="300"/>
      <c r="AS14" s="300"/>
      <c r="AT14" s="300"/>
      <c r="AU14" s="301"/>
      <c r="AV14" s="301"/>
      <c r="AW14" s="301"/>
      <c r="AY14" s="299"/>
      <c r="AZ14" s="301"/>
      <c r="BA14" s="300"/>
      <c r="BB14" s="300"/>
      <c r="BC14" s="300"/>
      <c r="BD14" s="300"/>
      <c r="BE14" s="300"/>
      <c r="BF14" s="300"/>
      <c r="BG14" s="300"/>
      <c r="BH14" s="300"/>
      <c r="BI14" s="301"/>
      <c r="BJ14" s="301"/>
      <c r="BK14" s="301"/>
      <c r="BL14" s="301"/>
      <c r="BM14" s="301"/>
      <c r="BN14" s="301"/>
      <c r="BO14" s="301"/>
      <c r="BP14" s="301"/>
      <c r="BQ14" s="301"/>
      <c r="BR14" s="300"/>
    </row>
    <row r="15" spans="1:70" s="291" customFormat="1">
      <c r="B15" s="299"/>
      <c r="C15" s="299"/>
      <c r="D15" s="296"/>
      <c r="E15" s="296" t="s">
        <v>3118</v>
      </c>
      <c r="F15" s="300"/>
      <c r="G15" s="296" t="s">
        <v>293</v>
      </c>
      <c r="H15" s="300"/>
      <c r="I15" s="300"/>
      <c r="J15" s="300"/>
      <c r="K15" s="300"/>
      <c r="L15" s="300"/>
      <c r="M15" s="300"/>
      <c r="N15" s="300"/>
      <c r="O15" s="300"/>
      <c r="P15" s="294"/>
      <c r="Q15" s="296" t="s">
        <v>188</v>
      </c>
      <c r="R15" s="294"/>
      <c r="S15" s="978"/>
      <c r="T15" s="978"/>
      <c r="U15" s="978"/>
      <c r="V15" s="299" t="s">
        <v>272</v>
      </c>
      <c r="W15" s="299"/>
      <c r="X15" s="299"/>
      <c r="Y15" s="299"/>
      <c r="Z15" s="299" t="s">
        <v>2409</v>
      </c>
      <c r="AA15" s="299"/>
      <c r="AB15" s="299" t="s">
        <v>21</v>
      </c>
      <c r="AC15" s="299"/>
      <c r="AD15" s="299"/>
      <c r="AE15" s="300"/>
      <c r="AF15" s="300"/>
      <c r="AG15" s="300"/>
      <c r="AH15" s="300" t="s">
        <v>1581</v>
      </c>
      <c r="AI15" s="1243"/>
      <c r="AJ15" s="1243"/>
      <c r="AK15" s="1243"/>
      <c r="AL15" s="1243"/>
      <c r="AM15" s="1243"/>
      <c r="AN15" s="300"/>
      <c r="AO15" s="300"/>
      <c r="AP15" s="300"/>
      <c r="AQ15" s="300"/>
      <c r="AR15" s="300"/>
      <c r="AS15" s="300"/>
      <c r="AT15" s="300"/>
      <c r="AU15" s="301"/>
      <c r="AV15" s="301"/>
      <c r="AW15" s="301"/>
      <c r="AY15" s="299"/>
      <c r="AZ15" s="301"/>
      <c r="BA15" s="300"/>
      <c r="BB15" s="300"/>
      <c r="BC15" s="300"/>
      <c r="BD15" s="300"/>
      <c r="BE15" s="300"/>
      <c r="BF15" s="300"/>
      <c r="BG15" s="300"/>
      <c r="BH15" s="300"/>
      <c r="BI15" s="301"/>
      <c r="BJ15" s="301"/>
      <c r="BK15" s="301"/>
      <c r="BL15" s="301"/>
      <c r="BM15" s="301"/>
      <c r="BN15" s="301"/>
      <c r="BO15" s="301"/>
      <c r="BP15" s="301"/>
      <c r="BQ15" s="301"/>
      <c r="BR15" s="300"/>
    </row>
    <row r="16" spans="1:70" s="291" customFormat="1">
      <c r="B16" s="299"/>
      <c r="C16" s="299"/>
      <c r="D16" s="296"/>
      <c r="E16" s="296" t="s">
        <v>3118</v>
      </c>
      <c r="F16" s="300"/>
      <c r="G16" s="296" t="s">
        <v>293</v>
      </c>
      <c r="H16" s="300"/>
      <c r="I16" s="300"/>
      <c r="J16" s="300"/>
      <c r="K16" s="300"/>
      <c r="L16" s="300"/>
      <c r="M16" s="300"/>
      <c r="N16" s="300"/>
      <c r="O16" s="300"/>
      <c r="P16" s="294"/>
      <c r="Q16" s="296" t="s">
        <v>188</v>
      </c>
      <c r="R16" s="294"/>
      <c r="S16" s="978"/>
      <c r="T16" s="978"/>
      <c r="U16" s="978"/>
      <c r="V16" s="299" t="s">
        <v>272</v>
      </c>
      <c r="W16" s="299"/>
      <c r="X16" s="299"/>
      <c r="Y16" s="299"/>
      <c r="Z16" s="299" t="s">
        <v>2409</v>
      </c>
      <c r="AA16" s="299"/>
      <c r="AB16" s="299" t="s">
        <v>21</v>
      </c>
      <c r="AC16" s="299"/>
      <c r="AD16" s="299"/>
      <c r="AE16" s="300"/>
      <c r="AF16" s="300"/>
      <c r="AG16" s="300"/>
      <c r="AH16" s="300" t="s">
        <v>1581</v>
      </c>
      <c r="AI16" s="1243"/>
      <c r="AJ16" s="1243"/>
      <c r="AK16" s="1243"/>
      <c r="AL16" s="1243"/>
      <c r="AM16" s="1243"/>
      <c r="AN16" s="300"/>
      <c r="AO16" s="300"/>
      <c r="AP16" s="300"/>
      <c r="AQ16" s="300"/>
      <c r="AR16" s="300"/>
      <c r="AS16" s="300"/>
      <c r="AT16" s="300"/>
      <c r="AU16" s="301"/>
      <c r="AV16" s="301"/>
      <c r="AW16" s="301"/>
      <c r="AY16" s="299"/>
      <c r="AZ16" s="301"/>
      <c r="BA16" s="300"/>
      <c r="BB16" s="300"/>
      <c r="BC16" s="300"/>
      <c r="BD16" s="300"/>
      <c r="BE16" s="300"/>
      <c r="BF16" s="300"/>
      <c r="BG16" s="300"/>
      <c r="BH16" s="300"/>
      <c r="BI16" s="301"/>
      <c r="BJ16" s="301"/>
      <c r="BK16" s="301"/>
      <c r="BL16" s="301"/>
      <c r="BM16" s="301"/>
      <c r="BN16" s="301"/>
      <c r="BO16" s="301"/>
      <c r="BP16" s="301"/>
      <c r="BQ16" s="301"/>
      <c r="BR16" s="300"/>
    </row>
    <row r="17" spans="2:70" s="291" customFormat="1">
      <c r="B17" s="299"/>
      <c r="C17" s="299"/>
      <c r="D17" s="296"/>
      <c r="E17" s="296" t="s">
        <v>3118</v>
      </c>
      <c r="F17" s="300"/>
      <c r="G17" s="296" t="s">
        <v>293</v>
      </c>
      <c r="H17" s="300"/>
      <c r="I17" s="300"/>
      <c r="J17" s="300"/>
      <c r="K17" s="300"/>
      <c r="L17" s="300"/>
      <c r="M17" s="300"/>
      <c r="N17" s="300"/>
      <c r="O17" s="300"/>
      <c r="P17" s="294"/>
      <c r="Q17" s="296" t="s">
        <v>188</v>
      </c>
      <c r="R17" s="294"/>
      <c r="S17" s="978"/>
      <c r="T17" s="978"/>
      <c r="U17" s="978"/>
      <c r="V17" s="299" t="s">
        <v>272</v>
      </c>
      <c r="W17" s="299"/>
      <c r="X17" s="299"/>
      <c r="Y17" s="299"/>
      <c r="Z17" s="299" t="s">
        <v>2409</v>
      </c>
      <c r="AA17" s="299"/>
      <c r="AB17" s="299" t="s">
        <v>21</v>
      </c>
      <c r="AC17" s="299"/>
      <c r="AD17" s="299"/>
      <c r="AE17" s="300"/>
      <c r="AF17" s="300"/>
      <c r="AG17" s="300"/>
      <c r="AH17" s="300" t="s">
        <v>1581</v>
      </c>
      <c r="AI17" s="1243"/>
      <c r="AJ17" s="1243"/>
      <c r="AK17" s="1243"/>
      <c r="AL17" s="1243"/>
      <c r="AM17" s="1243"/>
      <c r="AN17" s="300"/>
      <c r="AO17" s="300"/>
      <c r="AP17" s="300"/>
      <c r="AQ17" s="300"/>
      <c r="AR17" s="300"/>
      <c r="AS17" s="300"/>
      <c r="AT17" s="300"/>
      <c r="AU17" s="301"/>
      <c r="AV17" s="301"/>
      <c r="AW17" s="301"/>
      <c r="AY17" s="299"/>
      <c r="AZ17" s="301"/>
      <c r="BA17" s="300"/>
      <c r="BB17" s="300"/>
      <c r="BC17" s="300"/>
      <c r="BD17" s="300"/>
      <c r="BE17" s="300"/>
      <c r="BF17" s="300"/>
      <c r="BG17" s="300"/>
      <c r="BH17" s="300"/>
      <c r="BI17" s="301"/>
      <c r="BJ17" s="301"/>
      <c r="BK17" s="301"/>
      <c r="BL17" s="301"/>
      <c r="BM17" s="301"/>
      <c r="BN17" s="301"/>
      <c r="BO17" s="301"/>
      <c r="BP17" s="301"/>
      <c r="BQ17" s="301"/>
      <c r="BR17" s="300"/>
    </row>
    <row r="18" spans="2:70" s="291" customFormat="1">
      <c r="B18" s="299"/>
      <c r="C18" s="299"/>
      <c r="D18" s="296"/>
      <c r="E18" s="296" t="s">
        <v>3118</v>
      </c>
      <c r="F18" s="300"/>
      <c r="G18" s="296" t="s">
        <v>293</v>
      </c>
      <c r="H18" s="300"/>
      <c r="I18" s="300"/>
      <c r="J18" s="300"/>
      <c r="K18" s="300"/>
      <c r="L18" s="300"/>
      <c r="M18" s="300"/>
      <c r="N18" s="300"/>
      <c r="O18" s="300"/>
      <c r="P18" s="294"/>
      <c r="Q18" s="296" t="s">
        <v>188</v>
      </c>
      <c r="R18" s="294"/>
      <c r="S18" s="978"/>
      <c r="T18" s="978"/>
      <c r="U18" s="978"/>
      <c r="V18" s="299" t="s">
        <v>272</v>
      </c>
      <c r="W18" s="299"/>
      <c r="X18" s="299"/>
      <c r="Y18" s="299"/>
      <c r="Z18" s="299" t="s">
        <v>2409</v>
      </c>
      <c r="AA18" s="299"/>
      <c r="AB18" s="299" t="s">
        <v>21</v>
      </c>
      <c r="AC18" s="299"/>
      <c r="AD18" s="299"/>
      <c r="AE18" s="300"/>
      <c r="AF18" s="300"/>
      <c r="AG18" s="300"/>
      <c r="AH18" s="300" t="s">
        <v>1581</v>
      </c>
      <c r="AI18" s="1243"/>
      <c r="AJ18" s="1243"/>
      <c r="AK18" s="1243"/>
      <c r="AL18" s="1243"/>
      <c r="AM18" s="1243"/>
      <c r="AN18" s="300"/>
      <c r="AO18" s="300"/>
      <c r="AP18" s="300"/>
      <c r="AQ18" s="300"/>
      <c r="AR18" s="300"/>
      <c r="AS18" s="300"/>
      <c r="AT18" s="300"/>
      <c r="AU18" s="301"/>
      <c r="AV18" s="301"/>
      <c r="AW18" s="301"/>
      <c r="AY18" s="299"/>
      <c r="AZ18" s="301"/>
      <c r="BA18" s="300"/>
      <c r="BB18" s="300"/>
      <c r="BC18" s="300"/>
      <c r="BD18" s="300"/>
      <c r="BE18" s="300"/>
      <c r="BF18" s="300"/>
      <c r="BG18" s="300"/>
      <c r="BH18" s="300"/>
      <c r="BI18" s="301"/>
      <c r="BJ18" s="301"/>
      <c r="BK18" s="301"/>
      <c r="BL18" s="301"/>
      <c r="BM18" s="301"/>
      <c r="BN18" s="301"/>
      <c r="BO18" s="301"/>
      <c r="BP18" s="301"/>
      <c r="BQ18" s="301"/>
      <c r="BR18" s="300"/>
    </row>
    <row r="19" spans="2:70" s="291" customFormat="1">
      <c r="B19" s="299"/>
      <c r="C19" s="299"/>
      <c r="D19" s="296"/>
      <c r="E19" s="296" t="s">
        <v>3118</v>
      </c>
      <c r="F19" s="300"/>
      <c r="G19" s="296" t="s">
        <v>293</v>
      </c>
      <c r="H19" s="300"/>
      <c r="I19" s="300"/>
      <c r="J19" s="300"/>
      <c r="K19" s="300"/>
      <c r="L19" s="300"/>
      <c r="M19" s="300"/>
      <c r="N19" s="300"/>
      <c r="O19" s="300"/>
      <c r="P19" s="294"/>
      <c r="Q19" s="296" t="s">
        <v>188</v>
      </c>
      <c r="R19" s="294"/>
      <c r="S19" s="978"/>
      <c r="T19" s="978"/>
      <c r="U19" s="978"/>
      <c r="V19" s="299" t="s">
        <v>272</v>
      </c>
      <c r="W19" s="299"/>
      <c r="X19" s="299"/>
      <c r="Y19" s="299"/>
      <c r="Z19" s="299" t="s">
        <v>2409</v>
      </c>
      <c r="AA19" s="299"/>
      <c r="AB19" s="299" t="s">
        <v>21</v>
      </c>
      <c r="AC19" s="299"/>
      <c r="AD19" s="299"/>
      <c r="AE19" s="300"/>
      <c r="AF19" s="300"/>
      <c r="AG19" s="300"/>
      <c r="AH19" s="300" t="s">
        <v>1581</v>
      </c>
      <c r="AI19" s="1243"/>
      <c r="AJ19" s="1243"/>
      <c r="AK19" s="1243"/>
      <c r="AL19" s="1243"/>
      <c r="AM19" s="1243"/>
      <c r="AN19" s="300"/>
      <c r="AO19" s="300"/>
      <c r="AP19" s="300"/>
      <c r="AQ19" s="300"/>
      <c r="AR19" s="300"/>
      <c r="AS19" s="300"/>
      <c r="AT19" s="300"/>
      <c r="AU19" s="301"/>
      <c r="AV19" s="301"/>
      <c r="AW19" s="301"/>
      <c r="AY19" s="299"/>
      <c r="AZ19" s="301"/>
      <c r="BA19" s="300"/>
      <c r="BB19" s="300"/>
      <c r="BC19" s="300"/>
      <c r="BD19" s="300"/>
      <c r="BE19" s="300"/>
      <c r="BF19" s="300"/>
      <c r="BG19" s="300"/>
      <c r="BH19" s="300"/>
      <c r="BI19" s="301"/>
      <c r="BJ19" s="301"/>
      <c r="BK19" s="301"/>
      <c r="BL19" s="301"/>
      <c r="BM19" s="301"/>
      <c r="BN19" s="301"/>
      <c r="BO19" s="301"/>
      <c r="BP19" s="301"/>
      <c r="BQ19" s="301"/>
      <c r="BR19" s="300"/>
    </row>
    <row r="20" spans="2:70" s="291" customFormat="1">
      <c r="B20" s="299"/>
      <c r="C20" s="299"/>
      <c r="D20" s="296"/>
      <c r="E20" s="296" t="s">
        <v>3118</v>
      </c>
      <c r="F20" s="300"/>
      <c r="G20" s="296" t="s">
        <v>293</v>
      </c>
      <c r="H20" s="300"/>
      <c r="I20" s="300"/>
      <c r="J20" s="300"/>
      <c r="K20" s="300"/>
      <c r="L20" s="300"/>
      <c r="M20" s="300"/>
      <c r="N20" s="300"/>
      <c r="O20" s="300"/>
      <c r="P20" s="294"/>
      <c r="Q20" s="296" t="s">
        <v>188</v>
      </c>
      <c r="R20" s="294"/>
      <c r="S20" s="978"/>
      <c r="T20" s="978"/>
      <c r="U20" s="978"/>
      <c r="V20" s="299" t="s">
        <v>272</v>
      </c>
      <c r="W20" s="299"/>
      <c r="X20" s="299"/>
      <c r="Y20" s="299"/>
      <c r="Z20" s="299" t="s">
        <v>2409</v>
      </c>
      <c r="AA20" s="299"/>
      <c r="AB20" s="299" t="s">
        <v>21</v>
      </c>
      <c r="AC20" s="299"/>
      <c r="AD20" s="299"/>
      <c r="AE20" s="300"/>
      <c r="AF20" s="300"/>
      <c r="AG20" s="300"/>
      <c r="AH20" s="300" t="s">
        <v>1581</v>
      </c>
      <c r="AI20" s="1243"/>
      <c r="AJ20" s="1243"/>
      <c r="AK20" s="1243"/>
      <c r="AL20" s="1243"/>
      <c r="AM20" s="1243"/>
      <c r="AN20" s="300"/>
      <c r="AO20" s="300"/>
      <c r="AP20" s="300"/>
      <c r="AQ20" s="300"/>
      <c r="AR20" s="300"/>
      <c r="AS20" s="300"/>
      <c r="AT20" s="300"/>
      <c r="AU20" s="301"/>
      <c r="AV20" s="301"/>
      <c r="AW20" s="301"/>
      <c r="AY20" s="299"/>
      <c r="AZ20" s="301"/>
      <c r="BA20" s="300"/>
      <c r="BB20" s="300"/>
      <c r="BC20" s="300"/>
      <c r="BD20" s="300"/>
      <c r="BE20" s="300"/>
      <c r="BF20" s="300"/>
      <c r="BG20" s="300"/>
      <c r="BH20" s="300"/>
      <c r="BI20" s="301"/>
      <c r="BJ20" s="301"/>
      <c r="BK20" s="301"/>
      <c r="BL20" s="301"/>
      <c r="BM20" s="301"/>
      <c r="BN20" s="301"/>
      <c r="BO20" s="301"/>
      <c r="BP20" s="301"/>
      <c r="BQ20" s="301"/>
      <c r="BR20" s="300"/>
    </row>
    <row r="21" spans="2:70" s="291" customFormat="1">
      <c r="B21" s="299"/>
      <c r="C21" s="299"/>
      <c r="D21" s="296"/>
      <c r="E21" s="296" t="s">
        <v>3118</v>
      </c>
      <c r="F21" s="300"/>
      <c r="G21" s="296" t="s">
        <v>293</v>
      </c>
      <c r="H21" s="300"/>
      <c r="I21" s="300"/>
      <c r="J21" s="300"/>
      <c r="K21" s="300"/>
      <c r="L21" s="300"/>
      <c r="M21" s="300"/>
      <c r="N21" s="300"/>
      <c r="O21" s="300"/>
      <c r="P21" s="294"/>
      <c r="Q21" s="296" t="s">
        <v>188</v>
      </c>
      <c r="R21" s="294"/>
      <c r="S21" s="978"/>
      <c r="T21" s="978"/>
      <c r="U21" s="978"/>
      <c r="V21" s="299" t="s">
        <v>272</v>
      </c>
      <c r="W21" s="299"/>
      <c r="X21" s="299"/>
      <c r="Y21" s="299"/>
      <c r="Z21" s="299" t="s">
        <v>2409</v>
      </c>
      <c r="AA21" s="299"/>
      <c r="AB21" s="299" t="s">
        <v>21</v>
      </c>
      <c r="AC21" s="299"/>
      <c r="AD21" s="299"/>
      <c r="AE21" s="300"/>
      <c r="AF21" s="300"/>
      <c r="AG21" s="300"/>
      <c r="AH21" s="300" t="s">
        <v>1581</v>
      </c>
      <c r="AI21" s="1243"/>
      <c r="AJ21" s="1243"/>
      <c r="AK21" s="1243"/>
      <c r="AL21" s="1243"/>
      <c r="AM21" s="1243"/>
      <c r="AN21" s="300"/>
      <c r="AO21" s="300"/>
      <c r="AP21" s="300"/>
      <c r="AQ21" s="300"/>
      <c r="AR21" s="300"/>
      <c r="AS21" s="300"/>
      <c r="AT21" s="300"/>
      <c r="AU21" s="301"/>
      <c r="AV21" s="301"/>
      <c r="AW21" s="301"/>
      <c r="AY21" s="299"/>
      <c r="AZ21" s="301"/>
      <c r="BA21" s="300"/>
      <c r="BB21" s="300"/>
      <c r="BC21" s="300"/>
      <c r="BD21" s="300"/>
      <c r="BE21" s="300"/>
      <c r="BF21" s="300"/>
      <c r="BG21" s="300"/>
      <c r="BH21" s="300"/>
      <c r="BI21" s="301"/>
      <c r="BJ21" s="301"/>
      <c r="BK21" s="301"/>
      <c r="BL21" s="301"/>
      <c r="BM21" s="301"/>
      <c r="BN21" s="301"/>
      <c r="BO21" s="301"/>
      <c r="BP21" s="301"/>
      <c r="BQ21" s="301"/>
      <c r="BR21" s="300"/>
    </row>
    <row r="22" spans="2:70" s="291" customFormat="1">
      <c r="B22" s="299"/>
      <c r="C22" s="299"/>
      <c r="D22" s="296"/>
      <c r="E22" s="296" t="s">
        <v>3118</v>
      </c>
      <c r="F22" s="300"/>
      <c r="G22" s="296" t="s">
        <v>293</v>
      </c>
      <c r="H22" s="300"/>
      <c r="I22" s="300"/>
      <c r="J22" s="300"/>
      <c r="K22" s="300"/>
      <c r="L22" s="300"/>
      <c r="M22" s="300"/>
      <c r="N22" s="300"/>
      <c r="O22" s="300"/>
      <c r="P22" s="294"/>
      <c r="Q22" s="296" t="s">
        <v>188</v>
      </c>
      <c r="R22" s="294"/>
      <c r="S22" s="978"/>
      <c r="T22" s="978"/>
      <c r="U22" s="978"/>
      <c r="V22" s="299" t="s">
        <v>272</v>
      </c>
      <c r="W22" s="299"/>
      <c r="X22" s="299"/>
      <c r="Y22" s="299"/>
      <c r="Z22" s="299" t="s">
        <v>2409</v>
      </c>
      <c r="AA22" s="299"/>
      <c r="AB22" s="299" t="s">
        <v>21</v>
      </c>
      <c r="AC22" s="299"/>
      <c r="AD22" s="299"/>
      <c r="AE22" s="300"/>
      <c r="AF22" s="300"/>
      <c r="AG22" s="300"/>
      <c r="AH22" s="300" t="s">
        <v>1581</v>
      </c>
      <c r="AI22" s="1243"/>
      <c r="AJ22" s="1243"/>
      <c r="AK22" s="1243"/>
      <c r="AL22" s="1243"/>
      <c r="AM22" s="1243"/>
      <c r="AN22" s="300"/>
      <c r="AO22" s="300"/>
      <c r="AP22" s="300"/>
      <c r="AQ22" s="300"/>
      <c r="AR22" s="300"/>
      <c r="AS22" s="300"/>
      <c r="AT22" s="300"/>
      <c r="AU22" s="301"/>
      <c r="AV22" s="301"/>
      <c r="AW22" s="301"/>
      <c r="AY22" s="299"/>
      <c r="AZ22" s="301"/>
      <c r="BA22" s="300"/>
      <c r="BB22" s="300"/>
      <c r="BC22" s="300"/>
      <c r="BD22" s="300"/>
      <c r="BE22" s="300"/>
      <c r="BF22" s="300"/>
      <c r="BG22" s="300"/>
      <c r="BH22" s="300"/>
      <c r="BI22" s="301"/>
      <c r="BJ22" s="301"/>
      <c r="BK22" s="301"/>
      <c r="BL22" s="301"/>
      <c r="BM22" s="301"/>
      <c r="BN22" s="301"/>
      <c r="BO22" s="301"/>
      <c r="BP22" s="301"/>
      <c r="BQ22" s="301"/>
      <c r="BR22" s="300"/>
    </row>
    <row r="23" spans="2:70" s="291" customFormat="1">
      <c r="B23" s="299"/>
      <c r="C23" s="299"/>
      <c r="D23" s="296"/>
      <c r="E23" s="296" t="s">
        <v>3118</v>
      </c>
      <c r="F23" s="300"/>
      <c r="G23" s="296" t="s">
        <v>293</v>
      </c>
      <c r="H23" s="300"/>
      <c r="I23" s="300"/>
      <c r="J23" s="300"/>
      <c r="K23" s="300"/>
      <c r="L23" s="300"/>
      <c r="M23" s="300"/>
      <c r="N23" s="300"/>
      <c r="O23" s="300"/>
      <c r="P23" s="294"/>
      <c r="Q23" s="296" t="s">
        <v>188</v>
      </c>
      <c r="R23" s="294"/>
      <c r="S23" s="978"/>
      <c r="T23" s="978"/>
      <c r="U23" s="978"/>
      <c r="V23" s="299" t="s">
        <v>272</v>
      </c>
      <c r="W23" s="299"/>
      <c r="X23" s="299"/>
      <c r="Y23" s="299"/>
      <c r="Z23" s="299" t="s">
        <v>2409</v>
      </c>
      <c r="AA23" s="299"/>
      <c r="AB23" s="299" t="s">
        <v>21</v>
      </c>
      <c r="AC23" s="299"/>
      <c r="AD23" s="299"/>
      <c r="AE23" s="300"/>
      <c r="AF23" s="300"/>
      <c r="AG23" s="300"/>
      <c r="AH23" s="300" t="s">
        <v>1581</v>
      </c>
      <c r="AI23" s="1243"/>
      <c r="AJ23" s="1243"/>
      <c r="AK23" s="1243"/>
      <c r="AL23" s="1243"/>
      <c r="AM23" s="1243"/>
      <c r="AN23" s="300"/>
      <c r="AO23" s="300"/>
      <c r="AP23" s="300"/>
      <c r="AQ23" s="300"/>
      <c r="AR23" s="300"/>
      <c r="AS23" s="300"/>
      <c r="AT23" s="300"/>
      <c r="AU23" s="301"/>
      <c r="AV23" s="301"/>
      <c r="AW23" s="301"/>
      <c r="AY23" s="299"/>
      <c r="AZ23" s="301"/>
      <c r="BA23" s="300"/>
      <c r="BB23" s="300"/>
      <c r="BC23" s="300"/>
      <c r="BD23" s="300"/>
      <c r="BE23" s="300"/>
      <c r="BF23" s="300"/>
      <c r="BG23" s="300"/>
      <c r="BH23" s="300"/>
      <c r="BI23" s="301"/>
      <c r="BJ23" s="301"/>
      <c r="BK23" s="301"/>
      <c r="BL23" s="301"/>
      <c r="BM23" s="301"/>
      <c r="BN23" s="301"/>
      <c r="BO23" s="301"/>
      <c r="BP23" s="301"/>
      <c r="BQ23" s="301"/>
      <c r="BR23" s="300"/>
    </row>
    <row r="24" spans="2:70" s="291" customFormat="1">
      <c r="B24" s="299"/>
      <c r="C24" s="299"/>
      <c r="D24" s="296"/>
      <c r="E24" s="296" t="s">
        <v>3118</v>
      </c>
      <c r="F24" s="300"/>
      <c r="G24" s="296" t="s">
        <v>293</v>
      </c>
      <c r="H24" s="300"/>
      <c r="I24" s="300"/>
      <c r="J24" s="300"/>
      <c r="K24" s="300"/>
      <c r="L24" s="300"/>
      <c r="M24" s="300"/>
      <c r="N24" s="300"/>
      <c r="O24" s="300"/>
      <c r="P24" s="294"/>
      <c r="Q24" s="296" t="s">
        <v>188</v>
      </c>
      <c r="R24" s="294"/>
      <c r="S24" s="978"/>
      <c r="T24" s="978"/>
      <c r="U24" s="978"/>
      <c r="V24" s="299" t="s">
        <v>272</v>
      </c>
      <c r="W24" s="299"/>
      <c r="X24" s="299"/>
      <c r="Y24" s="299"/>
      <c r="Z24" s="299" t="s">
        <v>2409</v>
      </c>
      <c r="AA24" s="299"/>
      <c r="AB24" s="299" t="s">
        <v>21</v>
      </c>
      <c r="AC24" s="299"/>
      <c r="AD24" s="299"/>
      <c r="AE24" s="300"/>
      <c r="AF24" s="300"/>
      <c r="AG24" s="300"/>
      <c r="AH24" s="300" t="s">
        <v>1581</v>
      </c>
      <c r="AI24" s="1243"/>
      <c r="AJ24" s="1243"/>
      <c r="AK24" s="1243"/>
      <c r="AL24" s="1243"/>
      <c r="AM24" s="1243"/>
      <c r="AN24" s="300"/>
      <c r="AO24" s="300"/>
      <c r="AP24" s="300"/>
      <c r="AQ24" s="300"/>
      <c r="AR24" s="300"/>
      <c r="AS24" s="300"/>
      <c r="AT24" s="300"/>
      <c r="AU24" s="301"/>
      <c r="AV24" s="301"/>
      <c r="AW24" s="301"/>
      <c r="AY24" s="299"/>
      <c r="AZ24" s="301"/>
      <c r="BA24" s="300"/>
      <c r="BB24" s="300"/>
      <c r="BC24" s="300"/>
      <c r="BD24" s="300"/>
      <c r="BE24" s="300"/>
      <c r="BF24" s="300"/>
      <c r="BG24" s="300"/>
      <c r="BH24" s="300"/>
      <c r="BI24" s="301"/>
      <c r="BJ24" s="301"/>
      <c r="BK24" s="301"/>
      <c r="BL24" s="301"/>
      <c r="BM24" s="301"/>
      <c r="BN24" s="301"/>
      <c r="BO24" s="301"/>
      <c r="BP24" s="301"/>
      <c r="BQ24" s="301"/>
      <c r="BR24" s="300"/>
    </row>
    <row r="25" spans="2:70" s="291" customFormat="1">
      <c r="D25" s="296"/>
      <c r="E25" s="296" t="s">
        <v>3118</v>
      </c>
      <c r="F25" s="300"/>
      <c r="G25" s="296" t="s">
        <v>293</v>
      </c>
      <c r="H25" s="300"/>
      <c r="I25" s="300"/>
      <c r="J25" s="300"/>
      <c r="K25" s="300"/>
      <c r="L25" s="300"/>
      <c r="M25" s="300"/>
      <c r="N25" s="300"/>
      <c r="O25" s="300"/>
      <c r="P25" s="294"/>
      <c r="Q25" s="296" t="s">
        <v>188</v>
      </c>
      <c r="R25" s="294"/>
      <c r="S25" s="978"/>
      <c r="T25" s="978"/>
      <c r="U25" s="978"/>
      <c r="V25" s="302" t="s">
        <v>272</v>
      </c>
      <c r="W25" s="302"/>
      <c r="X25" s="302"/>
      <c r="Y25" s="302"/>
      <c r="Z25" s="302" t="s">
        <v>2409</v>
      </c>
      <c r="AA25" s="299"/>
      <c r="AB25" s="301" t="s">
        <v>21</v>
      </c>
      <c r="AC25" s="301"/>
      <c r="AD25" s="301"/>
      <c r="AE25" s="300"/>
      <c r="AF25" s="300"/>
      <c r="AG25" s="300"/>
      <c r="AH25" s="300" t="s">
        <v>1581</v>
      </c>
      <c r="AI25" s="1243"/>
      <c r="AJ25" s="1243"/>
      <c r="AK25" s="1243"/>
      <c r="AL25" s="1243"/>
      <c r="AM25" s="1243"/>
      <c r="AN25" s="300"/>
      <c r="AO25" s="300"/>
      <c r="AP25" s="300"/>
      <c r="AQ25" s="300"/>
      <c r="AR25" s="300"/>
      <c r="AS25" s="300"/>
      <c r="AT25" s="300"/>
      <c r="AU25" s="301"/>
      <c r="AV25" s="301"/>
      <c r="AW25" s="301"/>
      <c r="AY25" s="299"/>
      <c r="AZ25" s="301"/>
      <c r="BA25" s="300"/>
      <c r="BB25" s="300"/>
      <c r="BC25" s="300"/>
      <c r="BD25" s="300"/>
      <c r="BE25" s="300"/>
      <c r="BF25" s="300"/>
      <c r="BG25" s="300"/>
      <c r="BH25" s="300"/>
      <c r="BI25" s="301"/>
      <c r="BJ25" s="301"/>
      <c r="BK25" s="301"/>
      <c r="BL25" s="301"/>
      <c r="BM25" s="301"/>
      <c r="BN25" s="301"/>
      <c r="BO25" s="301"/>
      <c r="BP25" s="301"/>
      <c r="BQ25" s="301"/>
      <c r="BR25" s="300"/>
    </row>
    <row r="26" spans="2:70" s="291" customFormat="1">
      <c r="D26" s="296"/>
      <c r="E26" s="296" t="s">
        <v>3118</v>
      </c>
      <c r="F26" s="300"/>
      <c r="G26" s="296" t="s">
        <v>293</v>
      </c>
      <c r="H26" s="300"/>
      <c r="I26" s="300"/>
      <c r="J26" s="300"/>
      <c r="K26" s="300"/>
      <c r="L26" s="300"/>
      <c r="M26" s="300"/>
      <c r="N26" s="300"/>
      <c r="O26" s="300"/>
      <c r="P26" s="294"/>
      <c r="Q26" s="296" t="s">
        <v>188</v>
      </c>
      <c r="R26" s="294"/>
      <c r="S26" s="978"/>
      <c r="T26" s="978"/>
      <c r="U26" s="978"/>
      <c r="V26" s="302" t="s">
        <v>272</v>
      </c>
      <c r="W26" s="302"/>
      <c r="X26" s="302"/>
      <c r="Y26" s="302"/>
      <c r="Z26" s="302" t="s">
        <v>2409</v>
      </c>
      <c r="AA26" s="299"/>
      <c r="AB26" s="301" t="s">
        <v>21</v>
      </c>
      <c r="AC26" s="301"/>
      <c r="AD26" s="301"/>
      <c r="AE26" s="300"/>
      <c r="AF26" s="300"/>
      <c r="AG26" s="300"/>
      <c r="AH26" s="300" t="s">
        <v>1581</v>
      </c>
      <c r="AI26" s="1243"/>
      <c r="AJ26" s="1243"/>
      <c r="AK26" s="1243"/>
      <c r="AL26" s="1243"/>
      <c r="AM26" s="1243"/>
      <c r="AN26" s="300"/>
      <c r="AO26" s="300"/>
      <c r="AP26" s="300"/>
      <c r="AQ26" s="300"/>
      <c r="AR26" s="300"/>
      <c r="AS26" s="300"/>
      <c r="AT26" s="300"/>
      <c r="AU26" s="301"/>
      <c r="AV26" s="301"/>
      <c r="AW26" s="301"/>
      <c r="AY26" s="299"/>
      <c r="AZ26" s="301"/>
      <c r="BA26" s="300"/>
      <c r="BB26" s="300"/>
      <c r="BC26" s="300"/>
      <c r="BD26" s="300"/>
      <c r="BE26" s="300"/>
      <c r="BF26" s="300"/>
      <c r="BG26" s="300"/>
      <c r="BH26" s="300"/>
      <c r="BI26" s="301"/>
      <c r="BJ26" s="301"/>
      <c r="BK26" s="301"/>
      <c r="BL26" s="301"/>
      <c r="BM26" s="301"/>
      <c r="BN26" s="301"/>
      <c r="BO26" s="301"/>
      <c r="BP26" s="301"/>
      <c r="BQ26" s="301"/>
      <c r="BR26" s="300"/>
    </row>
    <row r="27" spans="2:70" s="291" customFormat="1">
      <c r="D27" s="296"/>
      <c r="E27" s="296" t="s">
        <v>3118</v>
      </c>
      <c r="F27" s="300"/>
      <c r="G27" s="296" t="s">
        <v>293</v>
      </c>
      <c r="H27" s="300"/>
      <c r="I27" s="300"/>
      <c r="J27" s="300"/>
      <c r="K27" s="300"/>
      <c r="L27" s="300"/>
      <c r="M27" s="300"/>
      <c r="N27" s="300"/>
      <c r="O27" s="300"/>
      <c r="P27" s="294"/>
      <c r="Q27" s="296" t="s">
        <v>188</v>
      </c>
      <c r="R27" s="294"/>
      <c r="S27" s="978"/>
      <c r="T27" s="978"/>
      <c r="U27" s="978"/>
      <c r="V27" s="302" t="s">
        <v>272</v>
      </c>
      <c r="W27" s="302"/>
      <c r="X27" s="302"/>
      <c r="Y27" s="302"/>
      <c r="Z27" s="302" t="s">
        <v>2409</v>
      </c>
      <c r="AA27" s="299"/>
      <c r="AB27" s="301" t="s">
        <v>21</v>
      </c>
      <c r="AC27" s="301"/>
      <c r="AD27" s="301"/>
      <c r="AE27" s="300"/>
      <c r="AF27" s="300"/>
      <c r="AG27" s="300"/>
      <c r="AH27" s="300" t="s">
        <v>1581</v>
      </c>
      <c r="AI27" s="1243"/>
      <c r="AJ27" s="1243"/>
      <c r="AK27" s="1243"/>
      <c r="AL27" s="1243"/>
      <c r="AM27" s="1243"/>
      <c r="AN27" s="300"/>
      <c r="AO27" s="300"/>
      <c r="AP27" s="300"/>
      <c r="AQ27" s="300"/>
      <c r="AR27" s="300"/>
      <c r="AS27" s="300"/>
      <c r="AT27" s="300"/>
      <c r="AU27" s="301"/>
      <c r="AV27" s="301"/>
      <c r="AW27" s="301"/>
      <c r="AY27" s="299"/>
      <c r="AZ27" s="301"/>
      <c r="BA27" s="300"/>
      <c r="BB27" s="300"/>
      <c r="BC27" s="300"/>
      <c r="BD27" s="300"/>
      <c r="BE27" s="300"/>
      <c r="BF27" s="300"/>
      <c r="BG27" s="300"/>
      <c r="BH27" s="300"/>
      <c r="BI27" s="301"/>
      <c r="BJ27" s="301"/>
      <c r="BK27" s="301"/>
      <c r="BL27" s="301"/>
      <c r="BM27" s="301"/>
      <c r="BN27" s="301"/>
      <c r="BO27" s="301"/>
      <c r="BP27" s="301"/>
      <c r="BQ27" s="301"/>
      <c r="BR27" s="300"/>
    </row>
    <row r="28" spans="2:70" s="291" customFormat="1">
      <c r="D28" s="296"/>
      <c r="E28" s="296" t="s">
        <v>3118</v>
      </c>
      <c r="F28" s="300"/>
      <c r="G28" s="296" t="s">
        <v>293</v>
      </c>
      <c r="H28" s="300"/>
      <c r="I28" s="300"/>
      <c r="J28" s="300"/>
      <c r="K28" s="300"/>
      <c r="L28" s="300"/>
      <c r="M28" s="300"/>
      <c r="N28" s="300"/>
      <c r="O28" s="300"/>
      <c r="P28" s="294"/>
      <c r="Q28" s="296" t="s">
        <v>188</v>
      </c>
      <c r="R28" s="294"/>
      <c r="S28" s="978"/>
      <c r="T28" s="978"/>
      <c r="U28" s="978"/>
      <c r="V28" s="302" t="s">
        <v>272</v>
      </c>
      <c r="W28" s="302"/>
      <c r="X28" s="302"/>
      <c r="Y28" s="302"/>
      <c r="Z28" s="302" t="s">
        <v>2409</v>
      </c>
      <c r="AA28" s="299"/>
      <c r="AB28" s="301" t="s">
        <v>21</v>
      </c>
      <c r="AC28" s="301"/>
      <c r="AD28" s="301"/>
      <c r="AE28" s="300"/>
      <c r="AF28" s="300"/>
      <c r="AG28" s="300"/>
      <c r="AH28" s="300" t="s">
        <v>1581</v>
      </c>
      <c r="AI28" s="1243"/>
      <c r="AJ28" s="1243"/>
      <c r="AK28" s="1243"/>
      <c r="AL28" s="1243"/>
      <c r="AM28" s="1243"/>
      <c r="AN28" s="300"/>
      <c r="AO28" s="300"/>
      <c r="AP28" s="300"/>
      <c r="AQ28" s="300"/>
      <c r="AR28" s="300"/>
      <c r="AS28" s="300"/>
      <c r="AT28" s="300"/>
      <c r="AU28" s="301"/>
      <c r="AV28" s="301"/>
      <c r="AW28" s="301"/>
      <c r="AY28" s="299"/>
      <c r="AZ28" s="301"/>
      <c r="BA28" s="300"/>
      <c r="BB28" s="300"/>
      <c r="BC28" s="300"/>
      <c r="BD28" s="300"/>
      <c r="BE28" s="300"/>
      <c r="BF28" s="300"/>
      <c r="BG28" s="300"/>
      <c r="BH28" s="300"/>
      <c r="BI28" s="301"/>
      <c r="BJ28" s="301"/>
      <c r="BK28" s="301"/>
      <c r="BL28" s="301"/>
      <c r="BM28" s="301"/>
      <c r="BN28" s="301"/>
      <c r="BO28" s="301"/>
      <c r="BP28" s="301"/>
      <c r="BQ28" s="301"/>
      <c r="BR28" s="300"/>
    </row>
    <row r="29" spans="2:70" s="291" customFormat="1">
      <c r="D29" s="296"/>
      <c r="E29" s="296" t="s">
        <v>3118</v>
      </c>
      <c r="F29" s="300"/>
      <c r="G29" s="296" t="s">
        <v>293</v>
      </c>
      <c r="H29" s="300"/>
      <c r="I29" s="300"/>
      <c r="J29" s="300"/>
      <c r="K29" s="300"/>
      <c r="L29" s="300"/>
      <c r="M29" s="300"/>
      <c r="N29" s="300"/>
      <c r="O29" s="300"/>
      <c r="P29" s="294"/>
      <c r="Q29" s="296" t="s">
        <v>188</v>
      </c>
      <c r="R29" s="294"/>
      <c r="S29" s="978"/>
      <c r="T29" s="978"/>
      <c r="U29" s="978"/>
      <c r="V29" s="302" t="s">
        <v>272</v>
      </c>
      <c r="W29" s="302"/>
      <c r="X29" s="302"/>
      <c r="Y29" s="302"/>
      <c r="Z29" s="302" t="s">
        <v>2409</v>
      </c>
      <c r="AA29" s="299"/>
      <c r="AB29" s="301" t="s">
        <v>21</v>
      </c>
      <c r="AC29" s="301"/>
      <c r="AD29" s="301"/>
      <c r="AE29" s="300"/>
      <c r="AF29" s="300"/>
      <c r="AG29" s="300"/>
      <c r="AH29" s="300" t="s">
        <v>1581</v>
      </c>
      <c r="AI29" s="1243"/>
      <c r="AJ29" s="1243"/>
      <c r="AK29" s="1243"/>
      <c r="AL29" s="1243"/>
      <c r="AM29" s="1243"/>
      <c r="AN29" s="300"/>
      <c r="AO29" s="300"/>
      <c r="AP29" s="300"/>
      <c r="AQ29" s="300"/>
      <c r="AR29" s="300"/>
      <c r="AS29" s="300"/>
      <c r="AT29" s="300"/>
      <c r="AU29" s="301"/>
      <c r="AV29" s="301"/>
      <c r="AW29" s="301"/>
      <c r="AY29" s="299"/>
      <c r="AZ29" s="301"/>
      <c r="BA29" s="300"/>
      <c r="BB29" s="300"/>
      <c r="BC29" s="300"/>
      <c r="BD29" s="300"/>
      <c r="BE29" s="300"/>
      <c r="BF29" s="300"/>
      <c r="BG29" s="300"/>
      <c r="BH29" s="300"/>
      <c r="BI29" s="301"/>
      <c r="BJ29" s="301"/>
      <c r="BK29" s="301"/>
      <c r="BL29" s="301"/>
      <c r="BM29" s="301"/>
      <c r="BN29" s="301"/>
      <c r="BO29" s="301"/>
      <c r="BP29" s="301"/>
      <c r="BQ29" s="301"/>
      <c r="BR29" s="300"/>
    </row>
    <row r="30" spans="2:70" s="291" customFormat="1">
      <c r="D30" s="296"/>
      <c r="E30" s="296" t="s">
        <v>3118</v>
      </c>
      <c r="F30" s="300"/>
      <c r="G30" s="296" t="s">
        <v>293</v>
      </c>
      <c r="H30" s="300"/>
      <c r="I30" s="300"/>
      <c r="J30" s="300"/>
      <c r="K30" s="300"/>
      <c r="L30" s="300"/>
      <c r="M30" s="300"/>
      <c r="N30" s="300"/>
      <c r="O30" s="300"/>
      <c r="P30" s="294"/>
      <c r="Q30" s="296" t="s">
        <v>188</v>
      </c>
      <c r="R30" s="294"/>
      <c r="S30" s="978"/>
      <c r="T30" s="978"/>
      <c r="U30" s="978"/>
      <c r="V30" s="302" t="s">
        <v>272</v>
      </c>
      <c r="W30" s="302"/>
      <c r="X30" s="302"/>
      <c r="Y30" s="302"/>
      <c r="Z30" s="302" t="s">
        <v>2409</v>
      </c>
      <c r="AA30" s="299"/>
      <c r="AB30" s="301" t="s">
        <v>21</v>
      </c>
      <c r="AC30" s="301"/>
      <c r="AD30" s="301"/>
      <c r="AE30" s="300"/>
      <c r="AF30" s="300"/>
      <c r="AG30" s="300"/>
      <c r="AH30" s="300" t="s">
        <v>1581</v>
      </c>
      <c r="AI30" s="1243"/>
      <c r="AJ30" s="1243"/>
      <c r="AK30" s="1243"/>
      <c r="AL30" s="1243"/>
      <c r="AM30" s="1243"/>
      <c r="AN30" s="300"/>
      <c r="AO30" s="300"/>
      <c r="AP30" s="300"/>
      <c r="AQ30" s="300"/>
      <c r="AR30" s="300"/>
      <c r="AS30" s="300"/>
      <c r="AT30" s="300"/>
      <c r="AU30" s="301"/>
      <c r="AV30" s="301"/>
      <c r="AW30" s="301"/>
      <c r="AY30" s="299"/>
      <c r="AZ30" s="301"/>
      <c r="BA30" s="300"/>
      <c r="BB30" s="300"/>
      <c r="BC30" s="300"/>
      <c r="BD30" s="300"/>
      <c r="BE30" s="300"/>
      <c r="BF30" s="300"/>
      <c r="BG30" s="300"/>
      <c r="BH30" s="300"/>
      <c r="BI30" s="301"/>
      <c r="BJ30" s="301"/>
      <c r="BK30" s="301"/>
      <c r="BL30" s="301"/>
      <c r="BM30" s="301"/>
      <c r="BN30" s="301"/>
      <c r="BO30" s="301"/>
      <c r="BP30" s="301"/>
      <c r="BQ30" s="301"/>
      <c r="BR30" s="300"/>
    </row>
    <row r="31" spans="2:70" s="291" customFormat="1">
      <c r="D31" s="296"/>
      <c r="E31" s="296" t="s">
        <v>3118</v>
      </c>
      <c r="F31" s="300"/>
      <c r="G31" s="296" t="s">
        <v>293</v>
      </c>
      <c r="H31" s="300"/>
      <c r="I31" s="300"/>
      <c r="J31" s="300"/>
      <c r="K31" s="300"/>
      <c r="L31" s="300"/>
      <c r="M31" s="300"/>
      <c r="N31" s="300"/>
      <c r="O31" s="300"/>
      <c r="P31" s="294"/>
      <c r="Q31" s="296" t="s">
        <v>188</v>
      </c>
      <c r="R31" s="294"/>
      <c r="S31" s="978"/>
      <c r="T31" s="978"/>
      <c r="U31" s="978"/>
      <c r="V31" s="302" t="s">
        <v>272</v>
      </c>
      <c r="W31" s="302"/>
      <c r="X31" s="302"/>
      <c r="Y31" s="302"/>
      <c r="Z31" s="302" t="s">
        <v>2409</v>
      </c>
      <c r="AA31" s="299"/>
      <c r="AB31" s="301" t="s">
        <v>21</v>
      </c>
      <c r="AC31" s="301"/>
      <c r="AD31" s="301"/>
      <c r="AE31" s="300"/>
      <c r="AF31" s="300"/>
      <c r="AG31" s="300"/>
      <c r="AH31" s="300" t="s">
        <v>1581</v>
      </c>
      <c r="AI31" s="1243"/>
      <c r="AJ31" s="1243"/>
      <c r="AK31" s="1243"/>
      <c r="AL31" s="1243"/>
      <c r="AM31" s="1243"/>
      <c r="AN31" s="300"/>
      <c r="AO31" s="300"/>
      <c r="AP31" s="300"/>
      <c r="AQ31" s="300"/>
      <c r="AR31" s="300"/>
      <c r="AS31" s="300"/>
      <c r="AT31" s="300"/>
      <c r="AU31" s="301"/>
      <c r="AV31" s="301"/>
      <c r="AW31" s="301"/>
      <c r="AY31" s="299"/>
      <c r="AZ31" s="301"/>
      <c r="BA31" s="300"/>
      <c r="BB31" s="300"/>
      <c r="BC31" s="300"/>
      <c r="BD31" s="300"/>
      <c r="BE31" s="300"/>
      <c r="BF31" s="300"/>
      <c r="BG31" s="300"/>
      <c r="BH31" s="300"/>
      <c r="BI31" s="301"/>
      <c r="BJ31" s="301"/>
      <c r="BK31" s="301"/>
      <c r="BL31" s="301"/>
      <c r="BM31" s="301"/>
      <c r="BN31" s="301"/>
      <c r="BO31" s="301"/>
      <c r="BP31" s="301"/>
      <c r="BQ31" s="301"/>
      <c r="BR31" s="300"/>
    </row>
    <row r="32" spans="2:70" s="291" customFormat="1">
      <c r="D32" s="296"/>
      <c r="E32" s="296" t="s">
        <v>3118</v>
      </c>
      <c r="F32" s="300"/>
      <c r="G32" s="296" t="s">
        <v>293</v>
      </c>
      <c r="H32" s="300"/>
      <c r="I32" s="300"/>
      <c r="J32" s="300"/>
      <c r="K32" s="300"/>
      <c r="L32" s="300"/>
      <c r="M32" s="300"/>
      <c r="N32" s="300"/>
      <c r="O32" s="300"/>
      <c r="P32" s="294"/>
      <c r="Q32" s="296" t="s">
        <v>188</v>
      </c>
      <c r="R32" s="294"/>
      <c r="S32" s="978"/>
      <c r="T32" s="978"/>
      <c r="U32" s="978"/>
      <c r="V32" s="302" t="s">
        <v>272</v>
      </c>
      <c r="W32" s="302"/>
      <c r="X32" s="302"/>
      <c r="Y32" s="302"/>
      <c r="Z32" s="302" t="s">
        <v>2409</v>
      </c>
      <c r="AA32" s="299"/>
      <c r="AB32" s="301" t="s">
        <v>21</v>
      </c>
      <c r="AC32" s="301"/>
      <c r="AD32" s="301"/>
      <c r="AE32" s="300"/>
      <c r="AF32" s="300"/>
      <c r="AG32" s="300"/>
      <c r="AH32" s="300" t="s">
        <v>1581</v>
      </c>
      <c r="AI32" s="1243"/>
      <c r="AJ32" s="1243"/>
      <c r="AK32" s="1243"/>
      <c r="AL32" s="1243"/>
      <c r="AM32" s="1243"/>
      <c r="AN32" s="300"/>
      <c r="AO32" s="300"/>
      <c r="AP32" s="300"/>
      <c r="AQ32" s="300"/>
      <c r="AR32" s="300"/>
      <c r="AS32" s="300"/>
      <c r="AT32" s="300"/>
      <c r="AU32" s="301"/>
      <c r="AV32" s="301"/>
      <c r="AW32" s="301"/>
      <c r="AY32" s="299"/>
      <c r="AZ32" s="301"/>
      <c r="BA32" s="300"/>
      <c r="BB32" s="300"/>
      <c r="BC32" s="300"/>
      <c r="BD32" s="300"/>
      <c r="BE32" s="300"/>
      <c r="BF32" s="300"/>
      <c r="BG32" s="300"/>
      <c r="BH32" s="300"/>
      <c r="BI32" s="301"/>
      <c r="BJ32" s="301"/>
      <c r="BK32" s="301"/>
      <c r="BL32" s="301"/>
      <c r="BM32" s="301"/>
      <c r="BN32" s="301"/>
      <c r="BO32" s="301"/>
      <c r="BP32" s="301"/>
      <c r="BQ32" s="301"/>
      <c r="BR32" s="300"/>
    </row>
    <row r="33" spans="4:70" s="291" customFormat="1">
      <c r="D33" s="296"/>
      <c r="E33" s="296" t="s">
        <v>3118</v>
      </c>
      <c r="F33" s="300"/>
      <c r="G33" s="296" t="s">
        <v>293</v>
      </c>
      <c r="H33" s="300"/>
      <c r="I33" s="300"/>
      <c r="J33" s="300"/>
      <c r="K33" s="300"/>
      <c r="L33" s="300"/>
      <c r="M33" s="300"/>
      <c r="N33" s="300"/>
      <c r="O33" s="300"/>
      <c r="P33" s="294"/>
      <c r="Q33" s="296" t="s">
        <v>188</v>
      </c>
      <c r="R33" s="294"/>
      <c r="S33" s="978"/>
      <c r="T33" s="978"/>
      <c r="U33" s="978"/>
      <c r="V33" s="302" t="s">
        <v>272</v>
      </c>
      <c r="W33" s="302"/>
      <c r="X33" s="302"/>
      <c r="Y33" s="302"/>
      <c r="Z33" s="302" t="s">
        <v>2409</v>
      </c>
      <c r="AA33" s="299"/>
      <c r="AB33" s="301" t="s">
        <v>21</v>
      </c>
      <c r="AC33" s="301"/>
      <c r="AD33" s="301"/>
      <c r="AE33" s="300"/>
      <c r="AF33" s="300"/>
      <c r="AG33" s="300"/>
      <c r="AH33" s="300" t="s">
        <v>1581</v>
      </c>
      <c r="AI33" s="1243"/>
      <c r="AJ33" s="1243"/>
      <c r="AK33" s="1243"/>
      <c r="AL33" s="1243"/>
      <c r="AM33" s="1243"/>
      <c r="AN33" s="300"/>
      <c r="AO33" s="300"/>
      <c r="AP33" s="300"/>
      <c r="AQ33" s="300"/>
      <c r="AR33" s="300"/>
      <c r="AS33" s="300"/>
      <c r="AT33" s="300"/>
      <c r="AU33" s="301"/>
      <c r="AV33" s="301"/>
      <c r="AW33" s="301"/>
      <c r="AY33" s="299"/>
      <c r="AZ33" s="301"/>
      <c r="BA33" s="300"/>
      <c r="BB33" s="300"/>
      <c r="BC33" s="300"/>
      <c r="BD33" s="300"/>
      <c r="BE33" s="300"/>
      <c r="BF33" s="300"/>
      <c r="BG33" s="300"/>
      <c r="BH33" s="300"/>
      <c r="BI33" s="301"/>
      <c r="BJ33" s="301"/>
      <c r="BK33" s="301"/>
      <c r="BL33" s="301"/>
      <c r="BM33" s="301"/>
      <c r="BN33" s="301"/>
      <c r="BO33" s="301"/>
      <c r="BP33" s="301"/>
      <c r="BQ33" s="301"/>
      <c r="BR33" s="300"/>
    </row>
    <row r="34" spans="4:70" s="291" customFormat="1">
      <c r="D34" s="296"/>
      <c r="E34" s="296" t="s">
        <v>3118</v>
      </c>
      <c r="F34" s="300"/>
      <c r="G34" s="296" t="s">
        <v>293</v>
      </c>
      <c r="H34" s="300"/>
      <c r="I34" s="300"/>
      <c r="J34" s="300"/>
      <c r="K34" s="300"/>
      <c r="L34" s="300"/>
      <c r="M34" s="300"/>
      <c r="N34" s="300"/>
      <c r="O34" s="300"/>
      <c r="P34" s="294"/>
      <c r="Q34" s="296" t="s">
        <v>188</v>
      </c>
      <c r="R34" s="294"/>
      <c r="S34" s="978"/>
      <c r="T34" s="978"/>
      <c r="U34" s="978"/>
      <c r="V34" s="302" t="s">
        <v>272</v>
      </c>
      <c r="W34" s="302"/>
      <c r="X34" s="302"/>
      <c r="Y34" s="302"/>
      <c r="Z34" s="302" t="s">
        <v>2409</v>
      </c>
      <c r="AA34" s="299"/>
      <c r="AB34" s="301" t="s">
        <v>21</v>
      </c>
      <c r="AC34" s="301"/>
      <c r="AD34" s="301"/>
      <c r="AE34" s="300"/>
      <c r="AF34" s="300"/>
      <c r="AG34" s="300"/>
      <c r="AH34" s="300" t="s">
        <v>1581</v>
      </c>
      <c r="AI34" s="1243"/>
      <c r="AJ34" s="1243"/>
      <c r="AK34" s="1243"/>
      <c r="AL34" s="1243"/>
      <c r="AM34" s="1243"/>
      <c r="AN34" s="300"/>
      <c r="AO34" s="300"/>
      <c r="AP34" s="300"/>
      <c r="AQ34" s="300"/>
      <c r="AR34" s="300"/>
      <c r="AS34" s="300"/>
      <c r="AT34" s="300"/>
      <c r="AU34" s="301"/>
      <c r="AV34" s="301"/>
      <c r="AW34" s="301"/>
      <c r="AY34" s="299"/>
      <c r="AZ34" s="301"/>
      <c r="BA34" s="300"/>
      <c r="BB34" s="300"/>
      <c r="BC34" s="300"/>
      <c r="BD34" s="300"/>
      <c r="BE34" s="300"/>
      <c r="BF34" s="300"/>
      <c r="BG34" s="300"/>
      <c r="BH34" s="300"/>
      <c r="BI34" s="301"/>
      <c r="BJ34" s="301"/>
      <c r="BK34" s="301"/>
      <c r="BL34" s="301"/>
      <c r="BM34" s="301"/>
      <c r="BN34" s="301"/>
      <c r="BO34" s="301"/>
      <c r="BP34" s="301"/>
      <c r="BQ34" s="301"/>
      <c r="BR34" s="300"/>
    </row>
    <row r="35" spans="4:70" s="291" customFormat="1">
      <c r="D35" s="296"/>
      <c r="E35" s="296" t="s">
        <v>3118</v>
      </c>
      <c r="F35" s="300"/>
      <c r="G35" s="296" t="s">
        <v>293</v>
      </c>
      <c r="H35" s="300"/>
      <c r="I35" s="300"/>
      <c r="J35" s="300"/>
      <c r="K35" s="300"/>
      <c r="L35" s="300"/>
      <c r="M35" s="300"/>
      <c r="N35" s="300"/>
      <c r="O35" s="300"/>
      <c r="P35" s="294"/>
      <c r="Q35" s="296" t="s">
        <v>188</v>
      </c>
      <c r="R35" s="294"/>
      <c r="S35" s="978"/>
      <c r="T35" s="978"/>
      <c r="U35" s="978"/>
      <c r="V35" s="302" t="s">
        <v>272</v>
      </c>
      <c r="W35" s="302"/>
      <c r="X35" s="302"/>
      <c r="Y35" s="302"/>
      <c r="Z35" s="302" t="s">
        <v>2409</v>
      </c>
      <c r="AA35" s="299"/>
      <c r="AB35" s="301" t="s">
        <v>21</v>
      </c>
      <c r="AC35" s="301"/>
      <c r="AD35" s="301"/>
      <c r="AE35" s="300"/>
      <c r="AF35" s="300"/>
      <c r="AG35" s="300"/>
      <c r="AH35" s="300" t="s">
        <v>1581</v>
      </c>
      <c r="AI35" s="1243"/>
      <c r="AJ35" s="1243"/>
      <c r="AK35" s="1243"/>
      <c r="AL35" s="1243"/>
      <c r="AM35" s="1243"/>
      <c r="AN35" s="300"/>
      <c r="AO35" s="300"/>
      <c r="AP35" s="300"/>
      <c r="AQ35" s="300"/>
      <c r="AR35" s="300"/>
      <c r="AS35" s="300"/>
      <c r="AT35" s="300"/>
      <c r="AU35" s="301"/>
      <c r="AV35" s="301"/>
      <c r="AW35" s="301"/>
      <c r="AY35" s="299"/>
      <c r="AZ35" s="301"/>
      <c r="BA35" s="300"/>
      <c r="BB35" s="300"/>
      <c r="BC35" s="300"/>
      <c r="BD35" s="300"/>
      <c r="BE35" s="300"/>
      <c r="BF35" s="300"/>
      <c r="BG35" s="300"/>
      <c r="BH35" s="300"/>
      <c r="BI35" s="301"/>
      <c r="BJ35" s="301"/>
      <c r="BK35" s="301"/>
      <c r="BL35" s="301"/>
      <c r="BM35" s="301"/>
      <c r="BN35" s="301"/>
      <c r="BO35" s="301"/>
      <c r="BP35" s="301"/>
      <c r="BQ35" s="301"/>
      <c r="BR35" s="300"/>
    </row>
    <row r="36" spans="4:70" s="291" customFormat="1">
      <c r="D36" s="296"/>
      <c r="E36" s="296" t="s">
        <v>3118</v>
      </c>
      <c r="F36" s="300"/>
      <c r="G36" s="296" t="s">
        <v>293</v>
      </c>
      <c r="H36" s="300"/>
      <c r="I36" s="300"/>
      <c r="J36" s="300"/>
      <c r="K36" s="300"/>
      <c r="L36" s="300"/>
      <c r="M36" s="300"/>
      <c r="N36" s="300"/>
      <c r="O36" s="300"/>
      <c r="P36" s="294"/>
      <c r="Q36" s="296" t="s">
        <v>188</v>
      </c>
      <c r="R36" s="294"/>
      <c r="S36" s="978"/>
      <c r="T36" s="978"/>
      <c r="U36" s="978"/>
      <c r="V36" s="302" t="s">
        <v>272</v>
      </c>
      <c r="W36" s="302"/>
      <c r="X36" s="302"/>
      <c r="Y36" s="302"/>
      <c r="Z36" s="302" t="s">
        <v>2409</v>
      </c>
      <c r="AA36" s="299"/>
      <c r="AB36" s="301" t="s">
        <v>21</v>
      </c>
      <c r="AC36" s="301"/>
      <c r="AD36" s="301"/>
      <c r="AE36" s="300"/>
      <c r="AF36" s="300"/>
      <c r="AG36" s="300"/>
      <c r="AH36" s="300" t="s">
        <v>1581</v>
      </c>
      <c r="AI36" s="1243"/>
      <c r="AJ36" s="1243"/>
      <c r="AK36" s="1243"/>
      <c r="AL36" s="1243"/>
      <c r="AM36" s="1243"/>
      <c r="AN36" s="300"/>
      <c r="AO36" s="300"/>
      <c r="AP36" s="300"/>
      <c r="AQ36" s="300"/>
      <c r="AR36" s="300"/>
      <c r="AS36" s="300"/>
      <c r="AT36" s="300"/>
      <c r="AU36" s="301"/>
      <c r="AV36" s="301"/>
      <c r="AW36" s="301"/>
      <c r="AY36" s="299"/>
      <c r="AZ36" s="301"/>
      <c r="BA36" s="300"/>
      <c r="BB36" s="300"/>
      <c r="BC36" s="300"/>
      <c r="BD36" s="300"/>
      <c r="BE36" s="300"/>
      <c r="BF36" s="300"/>
      <c r="BG36" s="300"/>
      <c r="BH36" s="300"/>
      <c r="BI36" s="301"/>
      <c r="BJ36" s="301"/>
      <c r="BK36" s="301"/>
      <c r="BL36" s="301"/>
      <c r="BM36" s="301"/>
      <c r="BN36" s="301"/>
      <c r="BO36" s="301"/>
      <c r="BP36" s="301"/>
      <c r="BQ36" s="301"/>
      <c r="BR36" s="300"/>
    </row>
    <row r="37" spans="4:70" s="291" customFormat="1">
      <c r="D37" s="296"/>
      <c r="E37" s="296" t="s">
        <v>3118</v>
      </c>
      <c r="F37" s="300"/>
      <c r="G37" s="296" t="s">
        <v>293</v>
      </c>
      <c r="H37" s="300"/>
      <c r="I37" s="300"/>
      <c r="J37" s="300"/>
      <c r="K37" s="300"/>
      <c r="L37" s="300"/>
      <c r="M37" s="300"/>
      <c r="N37" s="300"/>
      <c r="O37" s="300"/>
      <c r="P37" s="294"/>
      <c r="Q37" s="296" t="s">
        <v>188</v>
      </c>
      <c r="R37" s="294"/>
      <c r="S37" s="978"/>
      <c r="T37" s="978"/>
      <c r="U37" s="978"/>
      <c r="V37" s="302" t="s">
        <v>272</v>
      </c>
      <c r="W37" s="302"/>
      <c r="X37" s="302"/>
      <c r="Y37" s="302"/>
      <c r="Z37" s="302" t="s">
        <v>2409</v>
      </c>
      <c r="AA37" s="299"/>
      <c r="AB37" s="301" t="s">
        <v>21</v>
      </c>
      <c r="AC37" s="301"/>
      <c r="AD37" s="301"/>
      <c r="AE37" s="300"/>
      <c r="AF37" s="300"/>
      <c r="AG37" s="300"/>
      <c r="AH37" s="300" t="s">
        <v>1581</v>
      </c>
      <c r="AI37" s="1243"/>
      <c r="AJ37" s="1243"/>
      <c r="AK37" s="1243"/>
      <c r="AL37" s="1243"/>
      <c r="AM37" s="1243"/>
      <c r="AN37" s="300"/>
      <c r="AO37" s="300"/>
      <c r="AP37" s="300"/>
      <c r="AQ37" s="300"/>
      <c r="AR37" s="300"/>
      <c r="AS37" s="300"/>
      <c r="AT37" s="300"/>
      <c r="AU37" s="301"/>
      <c r="AV37" s="301"/>
      <c r="AW37" s="301"/>
      <c r="AY37" s="299"/>
      <c r="AZ37" s="301"/>
      <c r="BA37" s="300"/>
      <c r="BB37" s="300"/>
      <c r="BC37" s="300"/>
      <c r="BD37" s="300"/>
      <c r="BE37" s="300"/>
      <c r="BF37" s="300"/>
      <c r="BG37" s="300"/>
      <c r="BH37" s="300"/>
      <c r="BI37" s="301"/>
      <c r="BJ37" s="301"/>
      <c r="BK37" s="301"/>
      <c r="BL37" s="301"/>
      <c r="BM37" s="301"/>
      <c r="BN37" s="301"/>
      <c r="BO37" s="301"/>
      <c r="BP37" s="301"/>
      <c r="BQ37" s="301"/>
      <c r="BR37" s="300"/>
    </row>
    <row r="38" spans="4:70" s="291" customFormat="1">
      <c r="D38" s="296"/>
      <c r="E38" s="296" t="s">
        <v>3118</v>
      </c>
      <c r="F38" s="300"/>
      <c r="G38" s="296" t="s">
        <v>293</v>
      </c>
      <c r="H38" s="300"/>
      <c r="I38" s="300"/>
      <c r="J38" s="300"/>
      <c r="K38" s="300"/>
      <c r="L38" s="300"/>
      <c r="M38" s="300"/>
      <c r="N38" s="300"/>
      <c r="O38" s="300"/>
      <c r="P38" s="294"/>
      <c r="Q38" s="296" t="s">
        <v>188</v>
      </c>
      <c r="R38" s="294"/>
      <c r="S38" s="978"/>
      <c r="T38" s="978"/>
      <c r="U38" s="978"/>
      <c r="V38" s="302" t="s">
        <v>272</v>
      </c>
      <c r="W38" s="302"/>
      <c r="X38" s="302"/>
      <c r="Y38" s="302"/>
      <c r="Z38" s="302" t="s">
        <v>2409</v>
      </c>
      <c r="AA38" s="299"/>
      <c r="AB38" s="301" t="s">
        <v>21</v>
      </c>
      <c r="AC38" s="301"/>
      <c r="AD38" s="301"/>
      <c r="AE38" s="300"/>
      <c r="AF38" s="300"/>
      <c r="AG38" s="300"/>
      <c r="AH38" s="300" t="s">
        <v>1581</v>
      </c>
      <c r="AI38" s="1243"/>
      <c r="AJ38" s="1243"/>
      <c r="AK38" s="1243"/>
      <c r="AL38" s="1243"/>
      <c r="AM38" s="1243"/>
      <c r="AN38" s="300"/>
      <c r="AO38" s="300"/>
      <c r="AP38" s="300"/>
      <c r="AQ38" s="300"/>
      <c r="AR38" s="300"/>
      <c r="AS38" s="300"/>
      <c r="AT38" s="300"/>
      <c r="AU38" s="301"/>
      <c r="AV38" s="301"/>
      <c r="AW38" s="301"/>
      <c r="AY38" s="299"/>
      <c r="AZ38" s="301"/>
      <c r="BA38" s="300"/>
      <c r="BB38" s="300"/>
      <c r="BC38" s="300"/>
      <c r="BD38" s="300"/>
      <c r="BE38" s="300"/>
      <c r="BF38" s="300"/>
      <c r="BG38" s="300"/>
      <c r="BH38" s="300"/>
      <c r="BI38" s="301"/>
      <c r="BJ38" s="301"/>
      <c r="BK38" s="301"/>
      <c r="BL38" s="301"/>
      <c r="BM38" s="301"/>
      <c r="BN38" s="301"/>
      <c r="BO38" s="301"/>
      <c r="BP38" s="301"/>
      <c r="BQ38" s="301"/>
      <c r="BR38" s="300"/>
    </row>
    <row r="39" spans="4:70" s="291" customFormat="1">
      <c r="D39" s="296"/>
      <c r="E39" s="296" t="s">
        <v>3118</v>
      </c>
      <c r="F39" s="300"/>
      <c r="G39" s="296" t="s">
        <v>293</v>
      </c>
      <c r="H39" s="300"/>
      <c r="I39" s="300"/>
      <c r="J39" s="300"/>
      <c r="K39" s="300"/>
      <c r="L39" s="300"/>
      <c r="M39" s="300"/>
      <c r="N39" s="300"/>
      <c r="O39" s="300"/>
      <c r="P39" s="294"/>
      <c r="Q39" s="296" t="s">
        <v>188</v>
      </c>
      <c r="R39" s="294"/>
      <c r="S39" s="978"/>
      <c r="T39" s="978"/>
      <c r="U39" s="978"/>
      <c r="V39" s="302" t="s">
        <v>272</v>
      </c>
      <c r="W39" s="302"/>
      <c r="X39" s="302"/>
      <c r="Y39" s="302"/>
      <c r="Z39" s="302" t="s">
        <v>2409</v>
      </c>
      <c r="AA39" s="299"/>
      <c r="AB39" s="301" t="s">
        <v>21</v>
      </c>
      <c r="AC39" s="301"/>
      <c r="AD39" s="301"/>
      <c r="AE39" s="300"/>
      <c r="AF39" s="300"/>
      <c r="AG39" s="300"/>
      <c r="AH39" s="300" t="s">
        <v>1581</v>
      </c>
      <c r="AI39" s="1243"/>
      <c r="AJ39" s="1243"/>
      <c r="AK39" s="1243"/>
      <c r="AL39" s="1243"/>
      <c r="AM39" s="1243"/>
      <c r="AN39" s="300"/>
      <c r="AO39" s="300"/>
      <c r="AP39" s="300"/>
      <c r="AQ39" s="300"/>
      <c r="AR39" s="300"/>
      <c r="AS39" s="300"/>
      <c r="AT39" s="300"/>
      <c r="AU39" s="301"/>
      <c r="AV39" s="301"/>
      <c r="AW39" s="301"/>
      <c r="AY39" s="299"/>
      <c r="AZ39" s="301"/>
      <c r="BA39" s="300"/>
      <c r="BB39" s="300"/>
      <c r="BC39" s="300"/>
      <c r="BD39" s="300"/>
      <c r="BE39" s="300"/>
      <c r="BF39" s="300"/>
      <c r="BG39" s="300"/>
      <c r="BH39" s="300"/>
      <c r="BI39" s="301"/>
      <c r="BJ39" s="301"/>
      <c r="BK39" s="301"/>
      <c r="BL39" s="301"/>
      <c r="BM39" s="301"/>
      <c r="BN39" s="301"/>
      <c r="BO39" s="301"/>
      <c r="BP39" s="301"/>
      <c r="BQ39" s="301"/>
      <c r="BR39" s="300"/>
    </row>
    <row r="40" spans="4:70" s="291" customFormat="1">
      <c r="D40" s="296"/>
      <c r="E40" s="296" t="s">
        <v>3118</v>
      </c>
      <c r="F40" s="300"/>
      <c r="G40" s="296" t="s">
        <v>293</v>
      </c>
      <c r="H40" s="300"/>
      <c r="I40" s="300"/>
      <c r="J40" s="300"/>
      <c r="K40" s="300"/>
      <c r="L40" s="300"/>
      <c r="M40" s="300"/>
      <c r="N40" s="300"/>
      <c r="O40" s="300"/>
      <c r="P40" s="294"/>
      <c r="Q40" s="296" t="s">
        <v>188</v>
      </c>
      <c r="R40" s="294"/>
      <c r="S40" s="978"/>
      <c r="T40" s="978"/>
      <c r="U40" s="978"/>
      <c r="V40" s="302" t="s">
        <v>272</v>
      </c>
      <c r="W40" s="302"/>
      <c r="X40" s="302"/>
      <c r="Y40" s="302"/>
      <c r="Z40" s="302" t="s">
        <v>2409</v>
      </c>
      <c r="AA40" s="299"/>
      <c r="AB40" s="301" t="s">
        <v>21</v>
      </c>
      <c r="AC40" s="301"/>
      <c r="AD40" s="301"/>
      <c r="AE40" s="300"/>
      <c r="AF40" s="300"/>
      <c r="AG40" s="300"/>
      <c r="AH40" s="300" t="s">
        <v>1581</v>
      </c>
      <c r="AI40" s="1243"/>
      <c r="AJ40" s="1243"/>
      <c r="AK40" s="1243"/>
      <c r="AL40" s="1243"/>
      <c r="AM40" s="1243"/>
      <c r="AN40" s="300"/>
      <c r="AO40" s="300"/>
      <c r="AP40" s="300"/>
      <c r="AQ40" s="300"/>
      <c r="AR40" s="300"/>
      <c r="AS40" s="300"/>
      <c r="AT40" s="300"/>
      <c r="AU40" s="301"/>
      <c r="AV40" s="301"/>
      <c r="AW40" s="301"/>
      <c r="AY40" s="299"/>
      <c r="AZ40" s="301"/>
      <c r="BA40" s="300"/>
      <c r="BB40" s="300"/>
      <c r="BC40" s="300"/>
      <c r="BD40" s="300"/>
      <c r="BE40" s="300"/>
      <c r="BF40" s="300"/>
      <c r="BG40" s="300"/>
      <c r="BH40" s="300"/>
      <c r="BI40" s="301"/>
      <c r="BJ40" s="301"/>
      <c r="BK40" s="301"/>
      <c r="BL40" s="301"/>
      <c r="BM40" s="301"/>
      <c r="BN40" s="301"/>
      <c r="BO40" s="301"/>
      <c r="BP40" s="301"/>
      <c r="BQ40" s="301"/>
      <c r="BR40" s="300"/>
    </row>
    <row r="41" spans="4:70" s="291" customFormat="1">
      <c r="D41" s="296"/>
      <c r="E41" s="296" t="s">
        <v>3118</v>
      </c>
      <c r="F41" s="300"/>
      <c r="G41" s="296" t="s">
        <v>293</v>
      </c>
      <c r="H41" s="300"/>
      <c r="I41" s="300"/>
      <c r="J41" s="300"/>
      <c r="K41" s="300"/>
      <c r="L41" s="300"/>
      <c r="M41" s="300"/>
      <c r="N41" s="300"/>
      <c r="O41" s="300"/>
      <c r="P41" s="294"/>
      <c r="Q41" s="296" t="s">
        <v>188</v>
      </c>
      <c r="R41" s="294"/>
      <c r="S41" s="978"/>
      <c r="T41" s="978"/>
      <c r="U41" s="978"/>
      <c r="V41" s="302" t="s">
        <v>272</v>
      </c>
      <c r="W41" s="302"/>
      <c r="X41" s="302"/>
      <c r="Y41" s="302"/>
      <c r="Z41" s="302" t="s">
        <v>2409</v>
      </c>
      <c r="AA41" s="299"/>
      <c r="AB41" s="301" t="s">
        <v>21</v>
      </c>
      <c r="AC41" s="301"/>
      <c r="AD41" s="301"/>
      <c r="AE41" s="300"/>
      <c r="AF41" s="300"/>
      <c r="AG41" s="300"/>
      <c r="AH41" s="300" t="s">
        <v>1581</v>
      </c>
      <c r="AI41" s="1243"/>
      <c r="AJ41" s="1243"/>
      <c r="AK41" s="1243"/>
      <c r="AL41" s="1243"/>
      <c r="AM41" s="1243"/>
      <c r="AN41" s="300"/>
      <c r="AO41" s="300"/>
      <c r="AP41" s="300"/>
      <c r="AQ41" s="300"/>
      <c r="AR41" s="300"/>
      <c r="AS41" s="300"/>
      <c r="AT41" s="300"/>
      <c r="AU41" s="301"/>
      <c r="AV41" s="301"/>
      <c r="AW41" s="301"/>
      <c r="AY41" s="299"/>
      <c r="AZ41" s="301"/>
      <c r="BA41" s="300"/>
      <c r="BB41" s="300"/>
      <c r="BC41" s="300"/>
      <c r="BD41" s="300"/>
      <c r="BE41" s="300"/>
      <c r="BF41" s="300"/>
      <c r="BG41" s="300"/>
      <c r="BH41" s="300"/>
      <c r="BI41" s="301"/>
      <c r="BJ41" s="301"/>
      <c r="BK41" s="301"/>
      <c r="BL41" s="301"/>
      <c r="BM41" s="301"/>
      <c r="BN41" s="301"/>
      <c r="BO41" s="301"/>
      <c r="BP41" s="301"/>
      <c r="BQ41" s="301"/>
      <c r="BR41" s="300"/>
    </row>
    <row r="42" spans="4:70" s="291" customFormat="1">
      <c r="D42" s="296"/>
      <c r="E42" s="296" t="s">
        <v>3118</v>
      </c>
      <c r="F42" s="300"/>
      <c r="G42" s="296" t="s">
        <v>293</v>
      </c>
      <c r="H42" s="300"/>
      <c r="I42" s="300"/>
      <c r="J42" s="300"/>
      <c r="K42" s="300"/>
      <c r="L42" s="300"/>
      <c r="M42" s="300"/>
      <c r="N42" s="300"/>
      <c r="O42" s="300"/>
      <c r="P42" s="294"/>
      <c r="Q42" s="296" t="s">
        <v>188</v>
      </c>
      <c r="R42" s="294"/>
      <c r="S42" s="978"/>
      <c r="T42" s="978"/>
      <c r="U42" s="978"/>
      <c r="V42" s="302" t="s">
        <v>272</v>
      </c>
      <c r="W42" s="302"/>
      <c r="X42" s="302"/>
      <c r="Y42" s="302"/>
      <c r="Z42" s="302" t="s">
        <v>2409</v>
      </c>
      <c r="AA42" s="299"/>
      <c r="AB42" s="301" t="s">
        <v>21</v>
      </c>
      <c r="AC42" s="301"/>
      <c r="AD42" s="301"/>
      <c r="AE42" s="300"/>
      <c r="AF42" s="300"/>
      <c r="AG42" s="300"/>
      <c r="AH42" s="300" t="s">
        <v>1581</v>
      </c>
      <c r="AI42" s="1243"/>
      <c r="AJ42" s="1243"/>
      <c r="AK42" s="1243"/>
      <c r="AL42" s="1243"/>
      <c r="AM42" s="1243"/>
      <c r="AN42" s="300"/>
      <c r="AO42" s="300"/>
      <c r="AP42" s="300"/>
      <c r="AQ42" s="300"/>
      <c r="AR42" s="300"/>
      <c r="AS42" s="300"/>
      <c r="AT42" s="300"/>
      <c r="AU42" s="301"/>
      <c r="AV42" s="301"/>
      <c r="AW42" s="301"/>
      <c r="AY42" s="299"/>
      <c r="AZ42" s="301"/>
      <c r="BA42" s="300"/>
      <c r="BB42" s="300"/>
      <c r="BC42" s="300"/>
      <c r="BD42" s="300"/>
      <c r="BE42" s="300"/>
      <c r="BF42" s="300"/>
      <c r="BG42" s="300"/>
      <c r="BH42" s="300"/>
      <c r="BI42" s="301"/>
      <c r="BJ42" s="301"/>
      <c r="BK42" s="301"/>
      <c r="BL42" s="301"/>
      <c r="BM42" s="301"/>
      <c r="BN42" s="301"/>
      <c r="BO42" s="301"/>
      <c r="BP42" s="301"/>
      <c r="BQ42" s="301"/>
      <c r="BR42" s="300"/>
    </row>
    <row r="43" spans="4:70" s="291" customFormat="1">
      <c r="D43" s="296"/>
      <c r="E43" s="296" t="s">
        <v>3118</v>
      </c>
      <c r="F43" s="300"/>
      <c r="G43" s="296" t="s">
        <v>293</v>
      </c>
      <c r="H43" s="300"/>
      <c r="I43" s="300"/>
      <c r="J43" s="300"/>
      <c r="K43" s="300"/>
      <c r="L43" s="300"/>
      <c r="M43" s="300"/>
      <c r="N43" s="300"/>
      <c r="O43" s="300"/>
      <c r="P43" s="294"/>
      <c r="Q43" s="296" t="s">
        <v>188</v>
      </c>
      <c r="R43" s="294"/>
      <c r="S43" s="978"/>
      <c r="T43" s="978"/>
      <c r="U43" s="978"/>
      <c r="V43" s="302" t="s">
        <v>272</v>
      </c>
      <c r="W43" s="302"/>
      <c r="X43" s="302"/>
      <c r="Y43" s="302"/>
      <c r="Z43" s="302" t="s">
        <v>2409</v>
      </c>
      <c r="AA43" s="299"/>
      <c r="AB43" s="301" t="s">
        <v>21</v>
      </c>
      <c r="AC43" s="301"/>
      <c r="AD43" s="301"/>
      <c r="AE43" s="300"/>
      <c r="AF43" s="300"/>
      <c r="AG43" s="300"/>
      <c r="AH43" s="300" t="s">
        <v>1581</v>
      </c>
      <c r="AI43" s="1243"/>
      <c r="AJ43" s="1243"/>
      <c r="AK43" s="1243"/>
      <c r="AL43" s="1243"/>
      <c r="AM43" s="1243"/>
      <c r="AN43" s="300"/>
      <c r="AO43" s="300"/>
      <c r="AP43" s="300"/>
      <c r="AQ43" s="300"/>
      <c r="AR43" s="300"/>
      <c r="AS43" s="300"/>
      <c r="AT43" s="300"/>
      <c r="AU43" s="301"/>
      <c r="AV43" s="301"/>
      <c r="AW43" s="301"/>
      <c r="AY43" s="299"/>
      <c r="AZ43" s="301"/>
      <c r="BA43" s="300"/>
      <c r="BB43" s="300"/>
      <c r="BC43" s="300"/>
      <c r="BD43" s="300"/>
      <c r="BE43" s="300"/>
      <c r="BF43" s="300"/>
      <c r="BG43" s="300"/>
      <c r="BH43" s="300"/>
      <c r="BI43" s="301"/>
      <c r="BJ43" s="301"/>
      <c r="BK43" s="301"/>
      <c r="BL43" s="301"/>
      <c r="BM43" s="301"/>
      <c r="BN43" s="301"/>
      <c r="BO43" s="301"/>
      <c r="BP43" s="301"/>
      <c r="BQ43" s="301"/>
      <c r="BR43" s="300"/>
    </row>
    <row r="44" spans="4:70" s="291" customFormat="1">
      <c r="D44" s="296"/>
      <c r="E44" s="296" t="s">
        <v>3118</v>
      </c>
      <c r="F44" s="300"/>
      <c r="G44" s="296" t="s">
        <v>293</v>
      </c>
      <c r="H44" s="300"/>
      <c r="I44" s="300"/>
      <c r="J44" s="300"/>
      <c r="K44" s="300"/>
      <c r="L44" s="300"/>
      <c r="M44" s="300"/>
      <c r="N44" s="300"/>
      <c r="O44" s="300"/>
      <c r="P44" s="294"/>
      <c r="Q44" s="296" t="s">
        <v>188</v>
      </c>
      <c r="R44" s="294"/>
      <c r="S44" s="978"/>
      <c r="T44" s="978"/>
      <c r="U44" s="978"/>
      <c r="V44" s="302" t="s">
        <v>272</v>
      </c>
      <c r="W44" s="302"/>
      <c r="X44" s="302"/>
      <c r="Y44" s="302"/>
      <c r="Z44" s="302" t="s">
        <v>2409</v>
      </c>
      <c r="AA44" s="299"/>
      <c r="AB44" s="301" t="s">
        <v>21</v>
      </c>
      <c r="AC44" s="301"/>
      <c r="AD44" s="301"/>
      <c r="AE44" s="300"/>
      <c r="AF44" s="300"/>
      <c r="AG44" s="300"/>
      <c r="AH44" s="300" t="s">
        <v>1581</v>
      </c>
      <c r="AI44" s="1243"/>
      <c r="AJ44" s="1243"/>
      <c r="AK44" s="1243"/>
      <c r="AL44" s="1243"/>
      <c r="AM44" s="1243"/>
      <c r="AN44" s="300"/>
      <c r="AO44" s="300"/>
      <c r="AP44" s="300"/>
      <c r="AQ44" s="300"/>
      <c r="AR44" s="300"/>
      <c r="AS44" s="300"/>
      <c r="AT44" s="300"/>
      <c r="AU44" s="301"/>
      <c r="AV44" s="301"/>
      <c r="AW44" s="301"/>
      <c r="AY44" s="299"/>
      <c r="AZ44" s="301"/>
      <c r="BA44" s="300"/>
      <c r="BB44" s="300"/>
      <c r="BC44" s="300"/>
      <c r="BD44" s="300"/>
      <c r="BE44" s="300"/>
      <c r="BF44" s="300"/>
      <c r="BG44" s="300"/>
      <c r="BH44" s="300"/>
      <c r="BI44" s="301"/>
      <c r="BJ44" s="301"/>
      <c r="BK44" s="301"/>
      <c r="BL44" s="301"/>
      <c r="BM44" s="301"/>
      <c r="BN44" s="301"/>
      <c r="BO44" s="301"/>
      <c r="BP44" s="301"/>
      <c r="BQ44" s="301"/>
      <c r="BR44" s="300"/>
    </row>
    <row r="45" spans="4:70" s="291" customFormat="1">
      <c r="D45" s="296"/>
      <c r="E45" s="296" t="s">
        <v>3118</v>
      </c>
      <c r="F45" s="300"/>
      <c r="G45" s="296" t="s">
        <v>293</v>
      </c>
      <c r="H45" s="300"/>
      <c r="I45" s="300"/>
      <c r="J45" s="300"/>
      <c r="K45" s="300"/>
      <c r="L45" s="300"/>
      <c r="M45" s="300"/>
      <c r="N45" s="300"/>
      <c r="O45" s="300"/>
      <c r="P45" s="294"/>
      <c r="Q45" s="296" t="s">
        <v>188</v>
      </c>
      <c r="R45" s="294"/>
      <c r="S45" s="978"/>
      <c r="T45" s="978"/>
      <c r="U45" s="978"/>
      <c r="V45" s="302" t="s">
        <v>272</v>
      </c>
      <c r="W45" s="302"/>
      <c r="X45" s="302"/>
      <c r="Y45" s="302"/>
      <c r="Z45" s="302" t="s">
        <v>2409</v>
      </c>
      <c r="AA45" s="299"/>
      <c r="AB45" s="301" t="s">
        <v>21</v>
      </c>
      <c r="AC45" s="301"/>
      <c r="AD45" s="301"/>
      <c r="AE45" s="300"/>
      <c r="AF45" s="300"/>
      <c r="AG45" s="300"/>
      <c r="AH45" s="300" t="s">
        <v>1581</v>
      </c>
      <c r="AI45" s="1243"/>
      <c r="AJ45" s="1243"/>
      <c r="AK45" s="1243"/>
      <c r="AL45" s="1243"/>
      <c r="AM45" s="1243"/>
      <c r="AN45" s="300"/>
      <c r="AO45" s="300"/>
      <c r="AP45" s="300"/>
      <c r="AQ45" s="300"/>
      <c r="AR45" s="300"/>
      <c r="AS45" s="300"/>
      <c r="AT45" s="300"/>
      <c r="AU45" s="301"/>
      <c r="AV45" s="301"/>
      <c r="AW45" s="301"/>
      <c r="AY45" s="299"/>
      <c r="AZ45" s="301"/>
      <c r="BA45" s="300"/>
      <c r="BB45" s="300"/>
      <c r="BC45" s="300"/>
      <c r="BD45" s="300"/>
      <c r="BE45" s="300"/>
      <c r="BF45" s="300"/>
      <c r="BG45" s="300"/>
      <c r="BH45" s="300"/>
      <c r="BI45" s="301"/>
      <c r="BJ45" s="301"/>
      <c r="BK45" s="301"/>
      <c r="BL45" s="301"/>
      <c r="BM45" s="301"/>
      <c r="BN45" s="301"/>
      <c r="BO45" s="301"/>
      <c r="BP45" s="301"/>
      <c r="BQ45" s="301"/>
      <c r="BR45" s="300"/>
    </row>
    <row r="46" spans="4:70" s="291" customFormat="1">
      <c r="D46" s="296"/>
      <c r="E46" s="296" t="s">
        <v>3118</v>
      </c>
      <c r="F46" s="300"/>
      <c r="G46" s="296" t="s">
        <v>293</v>
      </c>
      <c r="H46" s="300"/>
      <c r="I46" s="300"/>
      <c r="J46" s="300"/>
      <c r="K46" s="300"/>
      <c r="L46" s="300"/>
      <c r="M46" s="300"/>
      <c r="N46" s="300"/>
      <c r="O46" s="300"/>
      <c r="P46" s="294"/>
      <c r="Q46" s="296" t="s">
        <v>188</v>
      </c>
      <c r="R46" s="294"/>
      <c r="S46" s="978"/>
      <c r="T46" s="978"/>
      <c r="U46" s="978"/>
      <c r="V46" s="302" t="s">
        <v>272</v>
      </c>
      <c r="W46" s="302"/>
      <c r="X46" s="302"/>
      <c r="Y46" s="302"/>
      <c r="Z46" s="302" t="s">
        <v>2409</v>
      </c>
      <c r="AA46" s="299"/>
      <c r="AB46" s="301" t="s">
        <v>21</v>
      </c>
      <c r="AC46" s="301"/>
      <c r="AD46" s="301"/>
      <c r="AE46" s="300"/>
      <c r="AF46" s="300"/>
      <c r="AG46" s="300"/>
      <c r="AH46" s="300" t="s">
        <v>1581</v>
      </c>
      <c r="AI46" s="1243"/>
      <c r="AJ46" s="1243"/>
      <c r="AK46" s="1243"/>
      <c r="AL46" s="1243"/>
      <c r="AM46" s="1243"/>
      <c r="AN46" s="300"/>
      <c r="AO46" s="300"/>
      <c r="AP46" s="300"/>
      <c r="AQ46" s="300"/>
      <c r="AR46" s="300"/>
      <c r="AS46" s="300"/>
      <c r="AT46" s="300"/>
      <c r="AU46" s="301"/>
      <c r="AV46" s="301"/>
      <c r="AW46" s="301"/>
      <c r="AY46" s="299"/>
      <c r="AZ46" s="301"/>
      <c r="BA46" s="300"/>
      <c r="BB46" s="300"/>
      <c r="BC46" s="300"/>
      <c r="BD46" s="300"/>
      <c r="BE46" s="300"/>
      <c r="BF46" s="300"/>
      <c r="BG46" s="300"/>
      <c r="BH46" s="300"/>
      <c r="BI46" s="301"/>
      <c r="BJ46" s="301"/>
      <c r="BK46" s="301"/>
      <c r="BL46" s="301"/>
      <c r="BM46" s="301"/>
      <c r="BN46" s="301"/>
      <c r="BO46" s="301"/>
      <c r="BP46" s="301"/>
      <c r="BQ46" s="301"/>
      <c r="BR46" s="300"/>
    </row>
    <row r="47" spans="4:70" s="291" customFormat="1">
      <c r="D47" s="296"/>
      <c r="E47" s="296" t="s">
        <v>3118</v>
      </c>
      <c r="F47" s="300"/>
      <c r="G47" s="296" t="s">
        <v>293</v>
      </c>
      <c r="H47" s="300"/>
      <c r="I47" s="300"/>
      <c r="J47" s="300"/>
      <c r="K47" s="300"/>
      <c r="L47" s="300"/>
      <c r="M47" s="300"/>
      <c r="N47" s="300"/>
      <c r="O47" s="300"/>
      <c r="P47" s="294"/>
      <c r="Q47" s="296" t="s">
        <v>188</v>
      </c>
      <c r="R47" s="294"/>
      <c r="S47" s="978"/>
      <c r="T47" s="978"/>
      <c r="U47" s="978"/>
      <c r="V47" s="302" t="s">
        <v>272</v>
      </c>
      <c r="W47" s="302"/>
      <c r="X47" s="302"/>
      <c r="Y47" s="302"/>
      <c r="Z47" s="302" t="s">
        <v>2409</v>
      </c>
      <c r="AA47" s="299"/>
      <c r="AB47" s="301" t="s">
        <v>21</v>
      </c>
      <c r="AC47" s="301"/>
      <c r="AD47" s="301"/>
      <c r="AE47" s="300"/>
      <c r="AF47" s="300"/>
      <c r="AG47" s="300"/>
      <c r="AH47" s="300" t="s">
        <v>1581</v>
      </c>
      <c r="AI47" s="1243"/>
      <c r="AJ47" s="1243"/>
      <c r="AK47" s="1243"/>
      <c r="AL47" s="1243"/>
      <c r="AM47" s="1243"/>
      <c r="AN47" s="300"/>
      <c r="AO47" s="300"/>
      <c r="AP47" s="300"/>
      <c r="AQ47" s="300"/>
      <c r="AR47" s="300"/>
      <c r="AS47" s="300"/>
      <c r="AT47" s="300"/>
      <c r="AU47" s="301"/>
      <c r="AV47" s="301"/>
      <c r="AW47" s="301"/>
      <c r="AY47" s="299"/>
      <c r="AZ47" s="301"/>
      <c r="BA47" s="300"/>
      <c r="BB47" s="300"/>
      <c r="BC47" s="300"/>
      <c r="BD47" s="300"/>
      <c r="BE47" s="300"/>
      <c r="BF47" s="300"/>
      <c r="BG47" s="300"/>
      <c r="BH47" s="300"/>
      <c r="BI47" s="301"/>
      <c r="BJ47" s="301"/>
      <c r="BK47" s="301"/>
      <c r="BL47" s="301"/>
      <c r="BM47" s="301"/>
      <c r="BN47" s="301"/>
      <c r="BO47" s="301"/>
      <c r="BP47" s="301"/>
      <c r="BQ47" s="301"/>
      <c r="BR47" s="300"/>
    </row>
    <row r="48" spans="4:70" s="291" customFormat="1">
      <c r="D48" s="296"/>
      <c r="E48" s="296" t="s">
        <v>3118</v>
      </c>
      <c r="F48" s="300"/>
      <c r="G48" s="296" t="s">
        <v>293</v>
      </c>
      <c r="H48" s="300"/>
      <c r="I48" s="300"/>
      <c r="J48" s="300"/>
      <c r="K48" s="300"/>
      <c r="L48" s="300"/>
      <c r="M48" s="300"/>
      <c r="N48" s="300"/>
      <c r="O48" s="300"/>
      <c r="P48" s="294"/>
      <c r="Q48" s="296" t="s">
        <v>188</v>
      </c>
      <c r="R48" s="294"/>
      <c r="S48" s="978"/>
      <c r="T48" s="978"/>
      <c r="U48" s="978"/>
      <c r="V48" s="302" t="s">
        <v>272</v>
      </c>
      <c r="W48" s="302"/>
      <c r="X48" s="302"/>
      <c r="Y48" s="302"/>
      <c r="Z48" s="302" t="s">
        <v>2409</v>
      </c>
      <c r="AA48" s="299"/>
      <c r="AB48" s="301" t="s">
        <v>21</v>
      </c>
      <c r="AC48" s="301"/>
      <c r="AD48" s="301"/>
      <c r="AE48" s="300"/>
      <c r="AF48" s="300"/>
      <c r="AG48" s="300"/>
      <c r="AH48" s="300" t="s">
        <v>1581</v>
      </c>
      <c r="AI48" s="1243"/>
      <c r="AJ48" s="1243"/>
      <c r="AK48" s="1243"/>
      <c r="AL48" s="1243"/>
      <c r="AM48" s="1243"/>
      <c r="AN48" s="300"/>
      <c r="AO48" s="300"/>
      <c r="AP48" s="300"/>
      <c r="AQ48" s="300"/>
      <c r="AR48" s="300"/>
      <c r="AS48" s="300"/>
      <c r="AT48" s="300"/>
      <c r="AU48" s="301"/>
      <c r="AV48" s="301"/>
      <c r="AW48" s="301"/>
      <c r="AY48" s="299"/>
      <c r="AZ48" s="301"/>
      <c r="BA48" s="300"/>
      <c r="BB48" s="300"/>
      <c r="BC48" s="300"/>
      <c r="BD48" s="300"/>
      <c r="BE48" s="300"/>
      <c r="BF48" s="300"/>
      <c r="BG48" s="300"/>
      <c r="BH48" s="300"/>
      <c r="BI48" s="301"/>
      <c r="BJ48" s="301"/>
      <c r="BK48" s="301"/>
      <c r="BL48" s="301"/>
      <c r="BM48" s="301"/>
      <c r="BN48" s="301"/>
      <c r="BO48" s="301"/>
      <c r="BP48" s="301"/>
      <c r="BQ48" s="301"/>
      <c r="BR48" s="300"/>
    </row>
    <row r="49" spans="4:70" s="291" customFormat="1">
      <c r="D49" s="296"/>
      <c r="E49" s="296" t="s">
        <v>3118</v>
      </c>
      <c r="F49" s="300"/>
      <c r="G49" s="296" t="s">
        <v>293</v>
      </c>
      <c r="H49" s="300"/>
      <c r="I49" s="300"/>
      <c r="J49" s="300"/>
      <c r="K49" s="300"/>
      <c r="L49" s="300"/>
      <c r="M49" s="300"/>
      <c r="N49" s="300"/>
      <c r="O49" s="300"/>
      <c r="P49" s="294"/>
      <c r="Q49" s="296" t="s">
        <v>188</v>
      </c>
      <c r="R49" s="294"/>
      <c r="S49" s="978"/>
      <c r="T49" s="978"/>
      <c r="U49" s="978"/>
      <c r="V49" s="302" t="s">
        <v>272</v>
      </c>
      <c r="W49" s="302"/>
      <c r="X49" s="302"/>
      <c r="Y49" s="302"/>
      <c r="Z49" s="302" t="s">
        <v>2409</v>
      </c>
      <c r="AA49" s="299"/>
      <c r="AB49" s="301" t="s">
        <v>21</v>
      </c>
      <c r="AC49" s="301"/>
      <c r="AD49" s="301"/>
      <c r="AE49" s="300"/>
      <c r="AF49" s="300"/>
      <c r="AG49" s="300"/>
      <c r="AH49" s="300" t="s">
        <v>1581</v>
      </c>
      <c r="AI49" s="1243"/>
      <c r="AJ49" s="1243"/>
      <c r="AK49" s="1243"/>
      <c r="AL49" s="1243"/>
      <c r="AM49" s="1243"/>
      <c r="AN49" s="300"/>
      <c r="AO49" s="300"/>
      <c r="AP49" s="300"/>
      <c r="AQ49" s="300"/>
      <c r="AR49" s="300"/>
      <c r="AS49" s="300"/>
      <c r="AT49" s="300"/>
      <c r="AU49" s="301"/>
      <c r="AV49" s="301"/>
      <c r="AW49" s="301"/>
      <c r="AY49" s="299"/>
      <c r="AZ49" s="301"/>
      <c r="BA49" s="300"/>
      <c r="BB49" s="300"/>
      <c r="BC49" s="300"/>
      <c r="BD49" s="300"/>
      <c r="BE49" s="300"/>
      <c r="BF49" s="300"/>
      <c r="BG49" s="300"/>
      <c r="BH49" s="300"/>
      <c r="BI49" s="301"/>
      <c r="BJ49" s="301"/>
      <c r="BK49" s="301"/>
      <c r="BL49" s="301"/>
      <c r="BM49" s="301"/>
      <c r="BN49" s="301"/>
      <c r="BO49" s="301"/>
      <c r="BP49" s="301"/>
      <c r="BQ49" s="301"/>
      <c r="BR49" s="300"/>
    </row>
    <row r="50" spans="4:70" s="291" customFormat="1">
      <c r="D50" s="296"/>
      <c r="E50" s="296" t="s">
        <v>3118</v>
      </c>
      <c r="F50" s="300"/>
      <c r="G50" s="296" t="s">
        <v>293</v>
      </c>
      <c r="H50" s="300"/>
      <c r="I50" s="300"/>
      <c r="J50" s="300"/>
      <c r="K50" s="300"/>
      <c r="L50" s="300"/>
      <c r="M50" s="300"/>
      <c r="N50" s="300"/>
      <c r="O50" s="300"/>
      <c r="P50" s="294"/>
      <c r="Q50" s="296" t="s">
        <v>188</v>
      </c>
      <c r="R50" s="294"/>
      <c r="S50" s="978"/>
      <c r="T50" s="978"/>
      <c r="U50" s="978"/>
      <c r="V50" s="302" t="s">
        <v>272</v>
      </c>
      <c r="W50" s="302"/>
      <c r="X50" s="302"/>
      <c r="Y50" s="302"/>
      <c r="Z50" s="302" t="s">
        <v>2409</v>
      </c>
      <c r="AA50" s="299"/>
      <c r="AB50" s="301" t="s">
        <v>21</v>
      </c>
      <c r="AC50" s="301"/>
      <c r="AD50" s="301"/>
      <c r="AE50" s="300"/>
      <c r="AF50" s="300"/>
      <c r="AG50" s="300"/>
      <c r="AH50" s="300" t="s">
        <v>1581</v>
      </c>
      <c r="AI50" s="1243"/>
      <c r="AJ50" s="1243"/>
      <c r="AK50" s="1243"/>
      <c r="AL50" s="1243"/>
      <c r="AM50" s="1243"/>
      <c r="AN50" s="300"/>
      <c r="AO50" s="300"/>
      <c r="AP50" s="300"/>
      <c r="AQ50" s="300"/>
      <c r="AR50" s="300"/>
      <c r="AS50" s="300"/>
      <c r="AT50" s="300"/>
      <c r="AU50" s="301"/>
      <c r="AV50" s="301"/>
      <c r="AW50" s="301"/>
      <c r="AY50" s="299"/>
      <c r="AZ50" s="301"/>
      <c r="BA50" s="300"/>
      <c r="BB50" s="300"/>
      <c r="BC50" s="300"/>
      <c r="BD50" s="300"/>
      <c r="BE50" s="300"/>
      <c r="BF50" s="300"/>
      <c r="BG50" s="300"/>
      <c r="BH50" s="300"/>
      <c r="BI50" s="301"/>
      <c r="BJ50" s="301"/>
      <c r="BK50" s="301"/>
      <c r="BL50" s="301"/>
      <c r="BM50" s="301"/>
      <c r="BN50" s="301"/>
      <c r="BO50" s="301"/>
      <c r="BP50" s="301"/>
      <c r="BQ50" s="301"/>
      <c r="BR50" s="300"/>
    </row>
    <row r="51" spans="4:70" s="291" customFormat="1">
      <c r="D51" s="296"/>
      <c r="E51" s="296" t="s">
        <v>3118</v>
      </c>
      <c r="F51" s="300"/>
      <c r="G51" s="296" t="s">
        <v>293</v>
      </c>
      <c r="H51" s="300"/>
      <c r="I51" s="300"/>
      <c r="J51" s="300"/>
      <c r="K51" s="300"/>
      <c r="L51" s="300"/>
      <c r="M51" s="300"/>
      <c r="N51" s="300"/>
      <c r="O51" s="300"/>
      <c r="P51" s="294"/>
      <c r="Q51" s="296" t="s">
        <v>188</v>
      </c>
      <c r="R51" s="294"/>
      <c r="S51" s="978"/>
      <c r="T51" s="978"/>
      <c r="U51" s="978"/>
      <c r="V51" s="302" t="s">
        <v>272</v>
      </c>
      <c r="W51" s="302"/>
      <c r="X51" s="302"/>
      <c r="Y51" s="302"/>
      <c r="Z51" s="302" t="s">
        <v>2409</v>
      </c>
      <c r="AA51" s="299"/>
      <c r="AB51" s="301" t="s">
        <v>21</v>
      </c>
      <c r="AC51" s="301"/>
      <c r="AD51" s="301"/>
      <c r="AE51" s="300"/>
      <c r="AF51" s="300"/>
      <c r="AG51" s="300"/>
      <c r="AH51" s="300" t="s">
        <v>1581</v>
      </c>
      <c r="AI51" s="1243"/>
      <c r="AJ51" s="1243"/>
      <c r="AK51" s="1243"/>
      <c r="AL51" s="1243"/>
      <c r="AM51" s="1243"/>
      <c r="AN51" s="300"/>
      <c r="AO51" s="300"/>
      <c r="AP51" s="300"/>
      <c r="AQ51" s="300"/>
      <c r="AR51" s="300"/>
      <c r="AS51" s="300"/>
      <c r="AT51" s="300"/>
      <c r="AU51" s="301"/>
      <c r="AV51" s="301"/>
      <c r="AW51" s="301"/>
      <c r="AY51" s="299"/>
      <c r="AZ51" s="301"/>
      <c r="BA51" s="300"/>
      <c r="BB51" s="300"/>
      <c r="BC51" s="300"/>
      <c r="BD51" s="300"/>
      <c r="BE51" s="300"/>
      <c r="BF51" s="300"/>
      <c r="BG51" s="300"/>
      <c r="BH51" s="300"/>
      <c r="BI51" s="301"/>
      <c r="BJ51" s="301"/>
      <c r="BK51" s="301"/>
      <c r="BL51" s="301"/>
      <c r="BM51" s="301"/>
      <c r="BN51" s="301"/>
      <c r="BO51" s="301"/>
      <c r="BP51" s="301"/>
      <c r="BQ51" s="301"/>
      <c r="BR51" s="300"/>
    </row>
    <row r="52" spans="4:70" s="291" customFormat="1">
      <c r="D52" s="296"/>
      <c r="E52" s="296" t="s">
        <v>3118</v>
      </c>
      <c r="F52" s="300"/>
      <c r="G52" s="296" t="s">
        <v>293</v>
      </c>
      <c r="H52" s="300"/>
      <c r="I52" s="300"/>
      <c r="J52" s="300"/>
      <c r="K52" s="300"/>
      <c r="L52" s="300"/>
      <c r="M52" s="300"/>
      <c r="N52" s="300"/>
      <c r="O52" s="300"/>
      <c r="P52" s="294"/>
      <c r="Q52" s="296" t="s">
        <v>188</v>
      </c>
      <c r="R52" s="294"/>
      <c r="S52" s="978"/>
      <c r="T52" s="978"/>
      <c r="U52" s="978"/>
      <c r="V52" s="302" t="s">
        <v>272</v>
      </c>
      <c r="W52" s="302"/>
      <c r="X52" s="302"/>
      <c r="Y52" s="302"/>
      <c r="Z52" s="302" t="s">
        <v>2409</v>
      </c>
      <c r="AA52" s="299"/>
      <c r="AB52" s="301" t="s">
        <v>21</v>
      </c>
      <c r="AC52" s="301"/>
      <c r="AD52" s="301"/>
      <c r="AE52" s="300"/>
      <c r="AF52" s="300"/>
      <c r="AG52" s="300"/>
      <c r="AH52" s="300" t="s">
        <v>1581</v>
      </c>
      <c r="AI52" s="1243"/>
      <c r="AJ52" s="1243"/>
      <c r="AK52" s="1243"/>
      <c r="AL52" s="1243"/>
      <c r="AM52" s="1243"/>
      <c r="AN52" s="300"/>
      <c r="AO52" s="300"/>
      <c r="AP52" s="300"/>
      <c r="AQ52" s="300"/>
      <c r="AR52" s="300"/>
      <c r="AS52" s="300"/>
      <c r="AT52" s="300"/>
      <c r="AU52" s="301"/>
      <c r="AV52" s="301"/>
      <c r="AW52" s="301"/>
      <c r="AY52" s="299"/>
      <c r="AZ52" s="301"/>
      <c r="BA52" s="300"/>
      <c r="BB52" s="300"/>
      <c r="BC52" s="300"/>
      <c r="BD52" s="300"/>
      <c r="BE52" s="300"/>
      <c r="BF52" s="300"/>
      <c r="BG52" s="300"/>
      <c r="BH52" s="300"/>
      <c r="BI52" s="301"/>
      <c r="BJ52" s="301"/>
      <c r="BK52" s="301"/>
      <c r="BL52" s="301"/>
      <c r="BM52" s="301"/>
      <c r="BN52" s="301"/>
      <c r="BO52" s="301"/>
      <c r="BP52" s="301"/>
      <c r="BQ52" s="301"/>
      <c r="BR52" s="300"/>
    </row>
    <row r="53" spans="4:70" s="291" customFormat="1">
      <c r="D53" s="296"/>
      <c r="E53" s="296" t="s">
        <v>3118</v>
      </c>
      <c r="F53" s="300"/>
      <c r="G53" s="296" t="s">
        <v>293</v>
      </c>
      <c r="H53" s="300"/>
      <c r="I53" s="300"/>
      <c r="J53" s="300"/>
      <c r="K53" s="300"/>
      <c r="L53" s="300"/>
      <c r="M53" s="300"/>
      <c r="N53" s="300"/>
      <c r="O53" s="300"/>
      <c r="P53" s="294"/>
      <c r="Q53" s="296" t="s">
        <v>188</v>
      </c>
      <c r="R53" s="294"/>
      <c r="S53" s="978"/>
      <c r="T53" s="978"/>
      <c r="U53" s="978"/>
      <c r="V53" s="302" t="s">
        <v>272</v>
      </c>
      <c r="W53" s="302"/>
      <c r="X53" s="302"/>
      <c r="Y53" s="302"/>
      <c r="Z53" s="302" t="s">
        <v>2409</v>
      </c>
      <c r="AA53" s="299"/>
      <c r="AB53" s="301"/>
      <c r="AC53" s="301"/>
      <c r="AD53" s="301"/>
      <c r="AE53" s="300"/>
      <c r="AF53" s="300"/>
      <c r="AG53" s="300"/>
      <c r="AH53" s="300" t="s">
        <v>1581</v>
      </c>
      <c r="AI53" s="1243"/>
      <c r="AJ53" s="1243"/>
      <c r="AK53" s="1243"/>
      <c r="AL53" s="1243"/>
      <c r="AM53" s="1243"/>
      <c r="AN53" s="300"/>
      <c r="AO53" s="300"/>
      <c r="AP53" s="300"/>
      <c r="AQ53" s="300"/>
      <c r="AR53" s="300"/>
      <c r="AS53" s="300"/>
      <c r="AT53" s="300"/>
      <c r="AU53" s="301"/>
      <c r="AV53" s="301"/>
      <c r="AW53" s="301"/>
      <c r="AY53" s="299"/>
      <c r="AZ53" s="301"/>
      <c r="BA53" s="300"/>
      <c r="BB53" s="300"/>
      <c r="BC53" s="300"/>
      <c r="BD53" s="300"/>
      <c r="BE53" s="300"/>
      <c r="BF53" s="300"/>
      <c r="BG53" s="300"/>
      <c r="BH53" s="300"/>
      <c r="BI53" s="301"/>
      <c r="BJ53" s="301"/>
      <c r="BK53" s="301"/>
      <c r="BL53" s="301"/>
      <c r="BM53" s="301"/>
      <c r="BN53" s="301"/>
      <c r="BO53" s="301"/>
      <c r="BP53" s="301"/>
      <c r="BQ53" s="301"/>
      <c r="BR53" s="300"/>
    </row>
    <row r="54" spans="4:70" s="291" customFormat="1">
      <c r="D54" s="296"/>
      <c r="E54" s="296" t="s">
        <v>3118</v>
      </c>
      <c r="F54" s="300"/>
      <c r="G54" s="296" t="s">
        <v>293</v>
      </c>
      <c r="H54" s="300"/>
      <c r="I54" s="300"/>
      <c r="J54" s="300"/>
      <c r="K54" s="300"/>
      <c r="L54" s="300"/>
      <c r="M54" s="300"/>
      <c r="N54" s="300"/>
      <c r="O54" s="300"/>
      <c r="P54" s="294"/>
      <c r="Q54" s="296" t="s">
        <v>188</v>
      </c>
      <c r="R54" s="294"/>
      <c r="S54" s="978"/>
      <c r="T54" s="978"/>
      <c r="U54" s="978"/>
      <c r="V54" s="302" t="s">
        <v>272</v>
      </c>
      <c r="W54" s="302"/>
      <c r="X54" s="302"/>
      <c r="Y54" s="302"/>
      <c r="Z54" s="302" t="s">
        <v>2409</v>
      </c>
      <c r="AA54" s="299"/>
      <c r="AB54" s="301"/>
      <c r="AC54" s="301"/>
      <c r="AD54" s="301"/>
      <c r="AE54" s="300"/>
      <c r="AF54" s="300"/>
      <c r="AG54" s="300"/>
      <c r="AH54" s="300" t="s">
        <v>1581</v>
      </c>
      <c r="AI54" s="1243"/>
      <c r="AJ54" s="1243"/>
      <c r="AK54" s="1243"/>
      <c r="AL54" s="1243"/>
      <c r="AM54" s="1243"/>
      <c r="AN54" s="300"/>
      <c r="AO54" s="300"/>
      <c r="AP54" s="300"/>
      <c r="AQ54" s="300"/>
      <c r="AR54" s="300"/>
      <c r="AS54" s="300"/>
      <c r="AT54" s="300"/>
      <c r="AU54" s="301"/>
      <c r="AV54" s="301"/>
      <c r="AW54" s="301"/>
      <c r="AY54" s="299"/>
      <c r="AZ54" s="301"/>
      <c r="BA54" s="300"/>
      <c r="BB54" s="300"/>
      <c r="BC54" s="300"/>
      <c r="BD54" s="300"/>
      <c r="BE54" s="300"/>
      <c r="BF54" s="300"/>
      <c r="BG54" s="300"/>
      <c r="BH54" s="300"/>
      <c r="BI54" s="301"/>
      <c r="BJ54" s="301"/>
      <c r="BK54" s="301"/>
      <c r="BL54" s="301"/>
      <c r="BM54" s="301"/>
      <c r="BN54" s="301"/>
      <c r="BO54" s="301"/>
      <c r="BP54" s="301"/>
      <c r="BQ54" s="301"/>
      <c r="BR54" s="300"/>
    </row>
    <row r="55" spans="4:70" s="291" customFormat="1">
      <c r="D55" s="296"/>
      <c r="E55" s="296" t="s">
        <v>3118</v>
      </c>
      <c r="F55" s="300"/>
      <c r="G55" s="296" t="s">
        <v>293</v>
      </c>
      <c r="H55" s="300"/>
      <c r="I55" s="300"/>
      <c r="J55" s="300"/>
      <c r="K55" s="300"/>
      <c r="L55" s="300"/>
      <c r="M55" s="300"/>
      <c r="N55" s="300"/>
      <c r="O55" s="300"/>
      <c r="P55" s="294"/>
      <c r="Q55" s="296" t="s">
        <v>188</v>
      </c>
      <c r="R55" s="294"/>
      <c r="S55" s="978"/>
      <c r="T55" s="978"/>
      <c r="U55" s="978"/>
      <c r="V55" s="302" t="s">
        <v>272</v>
      </c>
      <c r="W55" s="302"/>
      <c r="X55" s="302"/>
      <c r="Y55" s="302"/>
      <c r="Z55" s="302" t="s">
        <v>2409</v>
      </c>
      <c r="AA55" s="299"/>
      <c r="AB55" s="301"/>
      <c r="AC55" s="301"/>
      <c r="AD55" s="301"/>
      <c r="AE55" s="300"/>
      <c r="AF55" s="300"/>
      <c r="AG55" s="300"/>
      <c r="AH55" s="300" t="s">
        <v>1581</v>
      </c>
      <c r="AI55" s="1243"/>
      <c r="AJ55" s="1243"/>
      <c r="AK55" s="1243"/>
      <c r="AL55" s="1243"/>
      <c r="AM55" s="1243"/>
      <c r="AN55" s="300"/>
      <c r="AO55" s="300"/>
      <c r="AP55" s="300"/>
      <c r="AQ55" s="300"/>
      <c r="AR55" s="300"/>
      <c r="AS55" s="300"/>
      <c r="AT55" s="300"/>
      <c r="AU55" s="301"/>
      <c r="AV55" s="301"/>
      <c r="AW55" s="301"/>
      <c r="AY55" s="299"/>
      <c r="AZ55" s="301"/>
      <c r="BA55" s="300"/>
      <c r="BB55" s="300"/>
      <c r="BC55" s="300"/>
      <c r="BD55" s="300"/>
      <c r="BE55" s="300"/>
      <c r="BF55" s="300"/>
      <c r="BG55" s="300"/>
      <c r="BH55" s="300"/>
      <c r="BI55" s="301"/>
      <c r="BJ55" s="301"/>
      <c r="BK55" s="301"/>
      <c r="BL55" s="301"/>
      <c r="BM55" s="301"/>
      <c r="BN55" s="301"/>
      <c r="BO55" s="301"/>
      <c r="BP55" s="301"/>
      <c r="BQ55" s="301"/>
      <c r="BR55" s="300"/>
    </row>
    <row r="56" spans="4:70" s="291" customFormat="1">
      <c r="D56" s="296"/>
      <c r="E56" s="296" t="s">
        <v>3118</v>
      </c>
      <c r="F56" s="300"/>
      <c r="G56" s="296" t="s">
        <v>293</v>
      </c>
      <c r="H56" s="300"/>
      <c r="I56" s="300"/>
      <c r="J56" s="300"/>
      <c r="K56" s="300"/>
      <c r="L56" s="300"/>
      <c r="M56" s="300"/>
      <c r="N56" s="300"/>
      <c r="O56" s="300"/>
      <c r="P56" s="294"/>
      <c r="Q56" s="296" t="s">
        <v>188</v>
      </c>
      <c r="R56" s="294"/>
      <c r="S56" s="978"/>
      <c r="T56" s="978"/>
      <c r="U56" s="978"/>
      <c r="V56" s="302" t="s">
        <v>272</v>
      </c>
      <c r="W56" s="302"/>
      <c r="X56" s="302"/>
      <c r="Y56" s="302"/>
      <c r="Z56" s="302" t="s">
        <v>2409</v>
      </c>
      <c r="AA56" s="299"/>
      <c r="AB56" s="301"/>
      <c r="AC56" s="301"/>
      <c r="AD56" s="301"/>
      <c r="AE56" s="300"/>
      <c r="AF56" s="300"/>
      <c r="AG56" s="300"/>
      <c r="AH56" s="300" t="s">
        <v>1581</v>
      </c>
      <c r="AI56" s="1243"/>
      <c r="AJ56" s="1243"/>
      <c r="AK56" s="1243"/>
      <c r="AL56" s="1243"/>
      <c r="AM56" s="1243"/>
      <c r="AN56" s="300"/>
      <c r="AO56" s="300"/>
      <c r="AP56" s="300"/>
      <c r="AQ56" s="300"/>
      <c r="AR56" s="300"/>
      <c r="AS56" s="300"/>
      <c r="AT56" s="300"/>
      <c r="AU56" s="301"/>
      <c r="AV56" s="301"/>
      <c r="AW56" s="301"/>
      <c r="AY56" s="299"/>
      <c r="AZ56" s="301"/>
      <c r="BA56" s="300"/>
      <c r="BB56" s="300"/>
      <c r="BC56" s="300"/>
      <c r="BD56" s="300"/>
      <c r="BE56" s="300"/>
      <c r="BF56" s="300"/>
      <c r="BG56" s="300"/>
      <c r="BH56" s="300"/>
      <c r="BI56" s="301"/>
      <c r="BJ56" s="301"/>
      <c r="BK56" s="301"/>
      <c r="BL56" s="301"/>
      <c r="BM56" s="301"/>
      <c r="BN56" s="301"/>
      <c r="BO56" s="301"/>
      <c r="BP56" s="301"/>
      <c r="BQ56" s="301"/>
      <c r="BR56" s="300"/>
    </row>
    <row r="57" spans="4:70" s="291" customFormat="1">
      <c r="D57" s="296"/>
      <c r="E57" s="296" t="s">
        <v>3118</v>
      </c>
      <c r="F57" s="300"/>
      <c r="G57" s="296" t="s">
        <v>293</v>
      </c>
      <c r="H57" s="300"/>
      <c r="I57" s="300"/>
      <c r="J57" s="300"/>
      <c r="K57" s="300"/>
      <c r="L57" s="300"/>
      <c r="M57" s="300"/>
      <c r="N57" s="300"/>
      <c r="O57" s="300"/>
      <c r="P57" s="294"/>
      <c r="Q57" s="296" t="s">
        <v>188</v>
      </c>
      <c r="R57" s="294"/>
      <c r="S57" s="978"/>
      <c r="T57" s="978"/>
      <c r="U57" s="978"/>
      <c r="V57" s="302" t="s">
        <v>272</v>
      </c>
      <c r="W57" s="302"/>
      <c r="X57" s="302"/>
      <c r="Y57" s="302"/>
      <c r="Z57" s="302" t="s">
        <v>2409</v>
      </c>
      <c r="AA57" s="299"/>
      <c r="AB57" s="301"/>
      <c r="AC57" s="301"/>
      <c r="AD57" s="301"/>
      <c r="AE57" s="300"/>
      <c r="AF57" s="300"/>
      <c r="AG57" s="300"/>
      <c r="AH57" s="300" t="s">
        <v>1581</v>
      </c>
      <c r="AI57" s="1243"/>
      <c r="AJ57" s="1243"/>
      <c r="AK57" s="1243"/>
      <c r="AL57" s="1243"/>
      <c r="AM57" s="1243"/>
      <c r="AN57" s="300"/>
      <c r="AO57" s="300"/>
      <c r="AP57" s="300"/>
      <c r="AQ57" s="300"/>
      <c r="AR57" s="300"/>
      <c r="AS57" s="300"/>
      <c r="AT57" s="300"/>
      <c r="AU57" s="301"/>
      <c r="AV57" s="301"/>
      <c r="AW57" s="301"/>
      <c r="AY57" s="299"/>
      <c r="AZ57" s="301"/>
      <c r="BA57" s="300"/>
      <c r="BB57" s="300"/>
      <c r="BC57" s="300"/>
      <c r="BD57" s="300"/>
      <c r="BE57" s="300"/>
      <c r="BF57" s="300"/>
      <c r="BG57" s="300"/>
      <c r="BH57" s="300"/>
      <c r="BI57" s="301"/>
      <c r="BJ57" s="301"/>
      <c r="BK57" s="301"/>
      <c r="BL57" s="301"/>
      <c r="BM57" s="301"/>
      <c r="BN57" s="301"/>
      <c r="BO57" s="301"/>
      <c r="BP57" s="301"/>
      <c r="BQ57" s="301"/>
      <c r="BR57" s="300"/>
    </row>
    <row r="58" spans="4:70" s="291" customFormat="1">
      <c r="D58" s="296"/>
      <c r="E58" s="296" t="s">
        <v>3118</v>
      </c>
      <c r="F58" s="300"/>
      <c r="G58" s="296" t="s">
        <v>293</v>
      </c>
      <c r="H58" s="300"/>
      <c r="I58" s="300"/>
      <c r="J58" s="300"/>
      <c r="K58" s="300"/>
      <c r="L58" s="300"/>
      <c r="M58" s="300"/>
      <c r="N58" s="300"/>
      <c r="O58" s="300"/>
      <c r="P58" s="294"/>
      <c r="Q58" s="296" t="s">
        <v>188</v>
      </c>
      <c r="R58" s="294"/>
      <c r="S58" s="978"/>
      <c r="T58" s="978"/>
      <c r="U58" s="978"/>
      <c r="V58" s="302" t="s">
        <v>272</v>
      </c>
      <c r="W58" s="302"/>
      <c r="X58" s="302"/>
      <c r="Y58" s="302"/>
      <c r="Z58" s="302" t="s">
        <v>2409</v>
      </c>
      <c r="AA58" s="299"/>
      <c r="AB58" s="301"/>
      <c r="AC58" s="301"/>
      <c r="AD58" s="301"/>
      <c r="AE58" s="300"/>
      <c r="AF58" s="300"/>
      <c r="AG58" s="300"/>
      <c r="AH58" s="300" t="s">
        <v>1581</v>
      </c>
      <c r="AI58" s="1243"/>
      <c r="AJ58" s="1243"/>
      <c r="AK58" s="1243"/>
      <c r="AL58" s="1243"/>
      <c r="AM58" s="1243"/>
      <c r="AN58" s="300"/>
      <c r="AO58" s="300"/>
      <c r="AP58" s="300"/>
      <c r="AQ58" s="300"/>
      <c r="AR58" s="300"/>
      <c r="AS58" s="300"/>
      <c r="AT58" s="300"/>
      <c r="AU58" s="301"/>
      <c r="AV58" s="301"/>
      <c r="AW58" s="301"/>
      <c r="AY58" s="299"/>
      <c r="AZ58" s="301"/>
      <c r="BA58" s="300"/>
      <c r="BB58" s="300"/>
      <c r="BC58" s="300"/>
      <c r="BD58" s="300"/>
      <c r="BE58" s="300"/>
      <c r="BF58" s="300"/>
      <c r="BG58" s="300"/>
      <c r="BH58" s="300"/>
      <c r="BI58" s="301"/>
      <c r="BJ58" s="301"/>
      <c r="BK58" s="301"/>
      <c r="BL58" s="301"/>
      <c r="BM58" s="301"/>
      <c r="BN58" s="301"/>
      <c r="BO58" s="301"/>
      <c r="BP58" s="301"/>
      <c r="BQ58" s="301"/>
      <c r="BR58" s="300"/>
    </row>
    <row r="59" spans="4:70" s="291" customFormat="1">
      <c r="D59" s="296"/>
      <c r="E59" s="296" t="s">
        <v>3118</v>
      </c>
      <c r="F59" s="300"/>
      <c r="G59" s="296" t="s">
        <v>293</v>
      </c>
      <c r="H59" s="300"/>
      <c r="I59" s="300"/>
      <c r="J59" s="300"/>
      <c r="K59" s="300"/>
      <c r="L59" s="300"/>
      <c r="M59" s="300"/>
      <c r="N59" s="300"/>
      <c r="O59" s="300"/>
      <c r="P59" s="294"/>
      <c r="Q59" s="296" t="s">
        <v>188</v>
      </c>
      <c r="R59" s="294"/>
      <c r="S59" s="978"/>
      <c r="T59" s="978"/>
      <c r="U59" s="978"/>
      <c r="V59" s="302" t="s">
        <v>272</v>
      </c>
      <c r="W59" s="302"/>
      <c r="X59" s="302"/>
      <c r="Y59" s="302"/>
      <c r="Z59" s="302" t="s">
        <v>2409</v>
      </c>
      <c r="AA59" s="299"/>
      <c r="AB59" s="301"/>
      <c r="AC59" s="301"/>
      <c r="AD59" s="301"/>
      <c r="AE59" s="300"/>
      <c r="AF59" s="300"/>
      <c r="AG59" s="300"/>
      <c r="AH59" s="300" t="s">
        <v>1581</v>
      </c>
      <c r="AI59" s="1243"/>
      <c r="AJ59" s="1243"/>
      <c r="AK59" s="1243"/>
      <c r="AL59" s="1243"/>
      <c r="AM59" s="1243"/>
      <c r="AN59" s="300"/>
      <c r="AO59" s="300"/>
      <c r="AP59" s="300"/>
      <c r="AQ59" s="300"/>
      <c r="AR59" s="300"/>
      <c r="AS59" s="300"/>
      <c r="AT59" s="300"/>
      <c r="AU59" s="301"/>
      <c r="AV59" s="301"/>
      <c r="AW59" s="301"/>
      <c r="AY59" s="299"/>
      <c r="AZ59" s="301"/>
      <c r="BA59" s="300"/>
      <c r="BB59" s="300"/>
      <c r="BC59" s="300"/>
      <c r="BD59" s="300"/>
      <c r="BE59" s="300"/>
      <c r="BF59" s="300"/>
      <c r="BG59" s="300"/>
      <c r="BH59" s="300"/>
      <c r="BI59" s="301"/>
      <c r="BJ59" s="301"/>
      <c r="BK59" s="301"/>
      <c r="BL59" s="301"/>
      <c r="BM59" s="301"/>
      <c r="BN59" s="301"/>
      <c r="BO59" s="301"/>
      <c r="BP59" s="301"/>
      <c r="BQ59" s="301"/>
      <c r="BR59" s="300"/>
    </row>
    <row r="60" spans="4:70" s="291" customFormat="1">
      <c r="D60" s="296"/>
      <c r="E60" s="296" t="s">
        <v>3118</v>
      </c>
      <c r="F60" s="300"/>
      <c r="G60" s="296" t="s">
        <v>293</v>
      </c>
      <c r="H60" s="300"/>
      <c r="I60" s="300"/>
      <c r="J60" s="300"/>
      <c r="K60" s="300"/>
      <c r="L60" s="300"/>
      <c r="M60" s="300"/>
      <c r="N60" s="300"/>
      <c r="O60" s="300"/>
      <c r="P60" s="294"/>
      <c r="Q60" s="296" t="s">
        <v>188</v>
      </c>
      <c r="R60" s="294"/>
      <c r="S60" s="978"/>
      <c r="T60" s="978"/>
      <c r="U60" s="978"/>
      <c r="V60" s="302" t="s">
        <v>272</v>
      </c>
      <c r="W60" s="302"/>
      <c r="X60" s="302"/>
      <c r="Y60" s="302"/>
      <c r="Z60" s="302" t="s">
        <v>2409</v>
      </c>
      <c r="AA60" s="299"/>
      <c r="AB60" s="301"/>
      <c r="AC60" s="301"/>
      <c r="AD60" s="301"/>
      <c r="AE60" s="300"/>
      <c r="AF60" s="300"/>
      <c r="AG60" s="300"/>
      <c r="AH60" s="300" t="s">
        <v>1581</v>
      </c>
      <c r="AI60" s="1243"/>
      <c r="AJ60" s="1243"/>
      <c r="AK60" s="1243"/>
      <c r="AL60" s="1243"/>
      <c r="AM60" s="1243"/>
      <c r="AN60" s="300"/>
      <c r="AO60" s="300"/>
      <c r="AP60" s="300"/>
      <c r="AQ60" s="300"/>
      <c r="AR60" s="300"/>
      <c r="AS60" s="300"/>
      <c r="AT60" s="300"/>
      <c r="AU60" s="301"/>
      <c r="AV60" s="301"/>
      <c r="AW60" s="301"/>
      <c r="AY60" s="299"/>
      <c r="AZ60" s="301"/>
      <c r="BA60" s="300"/>
      <c r="BB60" s="300"/>
      <c r="BC60" s="300"/>
      <c r="BD60" s="300"/>
      <c r="BE60" s="300"/>
      <c r="BF60" s="300"/>
      <c r="BG60" s="300"/>
      <c r="BH60" s="300"/>
      <c r="BI60" s="301"/>
      <c r="BJ60" s="301"/>
      <c r="BK60" s="301"/>
      <c r="BL60" s="301"/>
      <c r="BM60" s="301"/>
      <c r="BN60" s="301"/>
      <c r="BO60" s="301"/>
      <c r="BP60" s="301"/>
      <c r="BQ60" s="301"/>
      <c r="BR60" s="300"/>
    </row>
    <row r="61" spans="4:70" s="291" customFormat="1">
      <c r="D61" s="296"/>
      <c r="E61" s="296" t="s">
        <v>3118</v>
      </c>
      <c r="F61" s="300"/>
      <c r="G61" s="296" t="s">
        <v>293</v>
      </c>
      <c r="H61" s="300"/>
      <c r="I61" s="300"/>
      <c r="J61" s="300"/>
      <c r="K61" s="300"/>
      <c r="L61" s="300"/>
      <c r="M61" s="300"/>
      <c r="N61" s="300"/>
      <c r="O61" s="300"/>
      <c r="P61" s="294"/>
      <c r="Q61" s="296" t="s">
        <v>188</v>
      </c>
      <c r="R61" s="294"/>
      <c r="S61" s="978"/>
      <c r="T61" s="978"/>
      <c r="U61" s="978"/>
      <c r="V61" s="302" t="s">
        <v>272</v>
      </c>
      <c r="W61" s="302"/>
      <c r="X61" s="302"/>
      <c r="Y61" s="302"/>
      <c r="Z61" s="302" t="s">
        <v>2409</v>
      </c>
      <c r="AA61" s="299"/>
      <c r="AB61" s="301"/>
      <c r="AC61" s="301"/>
      <c r="AD61" s="301"/>
      <c r="AE61" s="300"/>
      <c r="AF61" s="300"/>
      <c r="AG61" s="300"/>
      <c r="AH61" s="300" t="s">
        <v>1581</v>
      </c>
      <c r="AI61" s="1243"/>
      <c r="AJ61" s="1243"/>
      <c r="AK61" s="1243"/>
      <c r="AL61" s="1243"/>
      <c r="AM61" s="1243"/>
      <c r="AN61" s="300"/>
      <c r="AO61" s="300"/>
      <c r="AP61" s="300"/>
      <c r="AQ61" s="300"/>
      <c r="AR61" s="300"/>
      <c r="AS61" s="300"/>
      <c r="AT61" s="300"/>
      <c r="AU61" s="301"/>
      <c r="AV61" s="301"/>
      <c r="AW61" s="301"/>
      <c r="AY61" s="299"/>
      <c r="AZ61" s="301"/>
      <c r="BA61" s="300"/>
      <c r="BB61" s="300"/>
      <c r="BC61" s="300"/>
      <c r="BD61" s="300"/>
      <c r="BE61" s="300"/>
      <c r="BF61" s="300"/>
      <c r="BG61" s="300"/>
      <c r="BH61" s="300"/>
      <c r="BI61" s="301"/>
      <c r="BJ61" s="301"/>
      <c r="BK61" s="301"/>
      <c r="BL61" s="301"/>
      <c r="BM61" s="301"/>
      <c r="BN61" s="301"/>
      <c r="BO61" s="301"/>
      <c r="BP61" s="301"/>
      <c r="BQ61" s="301"/>
      <c r="BR61" s="300"/>
    </row>
    <row r="62" spans="4:70" s="291" customFormat="1">
      <c r="D62" s="296"/>
      <c r="E62" s="296" t="s">
        <v>3118</v>
      </c>
      <c r="F62" s="300"/>
      <c r="G62" s="296" t="s">
        <v>293</v>
      </c>
      <c r="H62" s="300"/>
      <c r="I62" s="300"/>
      <c r="J62" s="300"/>
      <c r="K62" s="300"/>
      <c r="L62" s="300"/>
      <c r="M62" s="300"/>
      <c r="N62" s="300"/>
      <c r="O62" s="300"/>
      <c r="P62" s="294"/>
      <c r="Q62" s="296" t="s">
        <v>188</v>
      </c>
      <c r="R62" s="294"/>
      <c r="S62" s="978"/>
      <c r="T62" s="978"/>
      <c r="U62" s="978"/>
      <c r="V62" s="302" t="s">
        <v>272</v>
      </c>
      <c r="W62" s="302"/>
      <c r="X62" s="302"/>
      <c r="Y62" s="302"/>
      <c r="Z62" s="302" t="s">
        <v>2409</v>
      </c>
      <c r="AA62" s="299"/>
      <c r="AB62" s="301"/>
      <c r="AC62" s="301"/>
      <c r="AD62" s="301"/>
      <c r="AE62" s="300"/>
      <c r="AF62" s="300"/>
      <c r="AG62" s="300"/>
      <c r="AH62" s="300" t="s">
        <v>1581</v>
      </c>
      <c r="AI62" s="1243"/>
      <c r="AJ62" s="1243"/>
      <c r="AK62" s="1243"/>
      <c r="AL62" s="1243"/>
      <c r="AM62" s="1243"/>
      <c r="AN62" s="300"/>
      <c r="AO62" s="300"/>
      <c r="AP62" s="300"/>
      <c r="AQ62" s="300"/>
      <c r="AR62" s="300"/>
      <c r="AS62" s="300"/>
      <c r="AT62" s="300"/>
      <c r="AU62" s="301"/>
      <c r="AV62" s="301"/>
      <c r="AW62" s="301"/>
      <c r="AY62" s="299"/>
      <c r="AZ62" s="301"/>
      <c r="BA62" s="300"/>
      <c r="BB62" s="300"/>
      <c r="BC62" s="300"/>
      <c r="BD62" s="300"/>
      <c r="BE62" s="300"/>
      <c r="BF62" s="300"/>
      <c r="BG62" s="300"/>
      <c r="BH62" s="300"/>
      <c r="BI62" s="301"/>
      <c r="BJ62" s="301"/>
      <c r="BK62" s="301"/>
      <c r="BL62" s="301"/>
      <c r="BM62" s="301"/>
      <c r="BN62" s="301"/>
      <c r="BO62" s="301"/>
      <c r="BP62" s="301"/>
      <c r="BQ62" s="301"/>
      <c r="BR62" s="300"/>
    </row>
    <row r="63" spans="4:70" s="291" customFormat="1">
      <c r="D63" s="296"/>
      <c r="E63" s="296" t="s">
        <v>3118</v>
      </c>
      <c r="F63" s="300"/>
      <c r="G63" s="296" t="s">
        <v>293</v>
      </c>
      <c r="H63" s="300"/>
      <c r="I63" s="300"/>
      <c r="J63" s="300"/>
      <c r="K63" s="300"/>
      <c r="L63" s="300"/>
      <c r="M63" s="300"/>
      <c r="N63" s="300"/>
      <c r="O63" s="300"/>
      <c r="P63" s="294"/>
      <c r="Q63" s="296" t="s">
        <v>188</v>
      </c>
      <c r="R63" s="294"/>
      <c r="S63" s="978"/>
      <c r="T63" s="978"/>
      <c r="U63" s="978"/>
      <c r="V63" s="302" t="s">
        <v>272</v>
      </c>
      <c r="W63" s="302"/>
      <c r="X63" s="302"/>
      <c r="Y63" s="302"/>
      <c r="Z63" s="302" t="s">
        <v>2409</v>
      </c>
      <c r="AA63" s="299"/>
      <c r="AB63" s="301"/>
      <c r="AC63" s="301"/>
      <c r="AD63" s="301"/>
      <c r="AE63" s="300"/>
      <c r="AF63" s="300"/>
      <c r="AG63" s="300"/>
      <c r="AH63" s="300" t="s">
        <v>1581</v>
      </c>
      <c r="AI63" s="1243"/>
      <c r="AJ63" s="1243"/>
      <c r="AK63" s="1243"/>
      <c r="AL63" s="1243"/>
      <c r="AM63" s="1243"/>
      <c r="AN63" s="300"/>
      <c r="AO63" s="300"/>
      <c r="AP63" s="300"/>
      <c r="AQ63" s="300"/>
      <c r="AR63" s="300"/>
      <c r="AS63" s="300"/>
      <c r="AT63" s="300"/>
      <c r="AU63" s="301"/>
      <c r="AV63" s="301"/>
      <c r="AW63" s="301"/>
      <c r="AY63" s="299"/>
      <c r="AZ63" s="301"/>
      <c r="BA63" s="300"/>
      <c r="BB63" s="300"/>
      <c r="BC63" s="300"/>
      <c r="BD63" s="300"/>
      <c r="BE63" s="300"/>
      <c r="BF63" s="300"/>
      <c r="BG63" s="300"/>
      <c r="BH63" s="300"/>
      <c r="BI63" s="301"/>
      <c r="BJ63" s="301"/>
      <c r="BK63" s="301"/>
      <c r="BL63" s="301"/>
      <c r="BM63" s="301"/>
      <c r="BN63" s="301"/>
      <c r="BO63" s="301"/>
      <c r="BP63" s="301"/>
      <c r="BQ63" s="301"/>
      <c r="BR63" s="300"/>
    </row>
    <row r="64" spans="4:70" s="291" customFormat="1">
      <c r="D64" s="296"/>
      <c r="E64" s="296" t="s">
        <v>3118</v>
      </c>
      <c r="F64" s="300"/>
      <c r="G64" s="296" t="s">
        <v>293</v>
      </c>
      <c r="H64" s="300"/>
      <c r="I64" s="300"/>
      <c r="J64" s="300"/>
      <c r="K64" s="300"/>
      <c r="L64" s="300"/>
      <c r="M64" s="300"/>
      <c r="N64" s="300"/>
      <c r="O64" s="300"/>
      <c r="P64" s="294"/>
      <c r="Q64" s="296" t="s">
        <v>188</v>
      </c>
      <c r="R64" s="294"/>
      <c r="S64" s="978"/>
      <c r="T64" s="978"/>
      <c r="U64" s="978"/>
      <c r="V64" s="302" t="s">
        <v>272</v>
      </c>
      <c r="W64" s="302"/>
      <c r="X64" s="302"/>
      <c r="Y64" s="302"/>
      <c r="Z64" s="302" t="s">
        <v>2409</v>
      </c>
      <c r="AA64" s="299"/>
      <c r="AB64" s="301"/>
      <c r="AC64" s="301"/>
      <c r="AD64" s="301"/>
      <c r="AE64" s="300"/>
      <c r="AF64" s="300"/>
      <c r="AG64" s="300"/>
      <c r="AH64" s="300" t="s">
        <v>1581</v>
      </c>
      <c r="AI64" s="1243"/>
      <c r="AJ64" s="1243"/>
      <c r="AK64" s="1243"/>
      <c r="AL64" s="1243"/>
      <c r="AM64" s="1243"/>
      <c r="AN64" s="300"/>
      <c r="AO64" s="300"/>
      <c r="AP64" s="300"/>
      <c r="AQ64" s="300"/>
      <c r="AR64" s="300"/>
      <c r="AS64" s="300"/>
      <c r="AT64" s="300"/>
      <c r="AU64" s="301"/>
      <c r="AV64" s="301"/>
      <c r="AW64" s="301"/>
      <c r="AY64" s="299"/>
      <c r="AZ64" s="301"/>
      <c r="BA64" s="300"/>
      <c r="BB64" s="300"/>
      <c r="BC64" s="300"/>
      <c r="BD64" s="300"/>
      <c r="BE64" s="300"/>
      <c r="BF64" s="300"/>
      <c r="BG64" s="300"/>
      <c r="BH64" s="300"/>
      <c r="BI64" s="301"/>
      <c r="BJ64" s="301"/>
      <c r="BK64" s="301"/>
      <c r="BL64" s="301"/>
      <c r="BM64" s="301"/>
      <c r="BN64" s="301"/>
      <c r="BO64" s="301"/>
      <c r="BP64" s="301"/>
      <c r="BQ64" s="301"/>
      <c r="BR64" s="300"/>
    </row>
    <row r="65" spans="2:70" s="291" customFormat="1">
      <c r="D65" s="296"/>
      <c r="E65" s="296" t="s">
        <v>3118</v>
      </c>
      <c r="F65" s="300"/>
      <c r="G65" s="296" t="s">
        <v>293</v>
      </c>
      <c r="H65" s="300"/>
      <c r="I65" s="300"/>
      <c r="J65" s="300"/>
      <c r="K65" s="300"/>
      <c r="L65" s="300"/>
      <c r="M65" s="300"/>
      <c r="N65" s="300"/>
      <c r="O65" s="300"/>
      <c r="P65" s="294"/>
      <c r="Q65" s="296" t="s">
        <v>188</v>
      </c>
      <c r="R65" s="294"/>
      <c r="S65" s="978"/>
      <c r="T65" s="978"/>
      <c r="U65" s="978"/>
      <c r="V65" s="302" t="s">
        <v>272</v>
      </c>
      <c r="W65" s="302"/>
      <c r="X65" s="302"/>
      <c r="Y65" s="302"/>
      <c r="Z65" s="302" t="s">
        <v>2409</v>
      </c>
      <c r="AA65" s="299"/>
      <c r="AB65" s="301"/>
      <c r="AC65" s="301"/>
      <c r="AD65" s="301"/>
      <c r="AE65" s="300"/>
      <c r="AF65" s="300"/>
      <c r="AG65" s="300"/>
      <c r="AH65" s="300" t="s">
        <v>1581</v>
      </c>
      <c r="AI65" s="1243"/>
      <c r="AJ65" s="1243"/>
      <c r="AK65" s="1243"/>
      <c r="AL65" s="1243"/>
      <c r="AM65" s="1243"/>
      <c r="AN65" s="300"/>
      <c r="AO65" s="300"/>
      <c r="AP65" s="300"/>
      <c r="AQ65" s="300"/>
      <c r="AR65" s="300"/>
      <c r="AS65" s="300"/>
      <c r="AT65" s="300"/>
      <c r="AU65" s="301"/>
      <c r="AV65" s="301"/>
      <c r="AW65" s="301"/>
      <c r="AY65" s="299"/>
      <c r="AZ65" s="301"/>
      <c r="BA65" s="300"/>
      <c r="BB65" s="300"/>
      <c r="BC65" s="300"/>
      <c r="BD65" s="300"/>
      <c r="BE65" s="300"/>
      <c r="BF65" s="300"/>
      <c r="BG65" s="300"/>
      <c r="BH65" s="300"/>
      <c r="BI65" s="301"/>
      <c r="BJ65" s="301"/>
      <c r="BK65" s="301"/>
      <c r="BL65" s="301"/>
      <c r="BM65" s="301"/>
      <c r="BN65" s="301"/>
      <c r="BO65" s="301"/>
      <c r="BP65" s="301"/>
      <c r="BQ65" s="301"/>
      <c r="BR65" s="300"/>
    </row>
    <row r="66" spans="2:70" s="291" customFormat="1">
      <c r="D66" s="296"/>
      <c r="E66" s="296" t="s">
        <v>3118</v>
      </c>
      <c r="F66" s="300"/>
      <c r="G66" s="296" t="s">
        <v>293</v>
      </c>
      <c r="H66" s="300"/>
      <c r="I66" s="300"/>
      <c r="J66" s="300"/>
      <c r="K66" s="300"/>
      <c r="L66" s="300"/>
      <c r="M66" s="300"/>
      <c r="N66" s="300"/>
      <c r="O66" s="300"/>
      <c r="P66" s="294"/>
      <c r="Q66" s="296" t="s">
        <v>188</v>
      </c>
      <c r="R66" s="294"/>
      <c r="S66" s="978"/>
      <c r="T66" s="978"/>
      <c r="U66" s="978"/>
      <c r="V66" s="302" t="s">
        <v>272</v>
      </c>
      <c r="W66" s="302"/>
      <c r="X66" s="302"/>
      <c r="Y66" s="302"/>
      <c r="Z66" s="302" t="s">
        <v>2409</v>
      </c>
      <c r="AA66" s="299"/>
      <c r="AB66" s="301"/>
      <c r="AC66" s="301"/>
      <c r="AD66" s="301"/>
      <c r="AE66" s="300"/>
      <c r="AF66" s="300"/>
      <c r="AG66" s="300"/>
      <c r="AH66" s="300" t="s">
        <v>1581</v>
      </c>
      <c r="AI66" s="1243"/>
      <c r="AJ66" s="1243"/>
      <c r="AK66" s="1243"/>
      <c r="AL66" s="1243"/>
      <c r="AM66" s="1243"/>
      <c r="AN66" s="300"/>
      <c r="AO66" s="300"/>
      <c r="AP66" s="300"/>
      <c r="AQ66" s="300"/>
      <c r="AR66" s="300"/>
      <c r="AS66" s="300"/>
      <c r="AT66" s="300"/>
      <c r="AU66" s="301"/>
      <c r="AV66" s="301"/>
      <c r="AW66" s="301"/>
      <c r="AY66" s="299"/>
      <c r="AZ66" s="301"/>
      <c r="BA66" s="300"/>
      <c r="BB66" s="300"/>
      <c r="BC66" s="300"/>
      <c r="BD66" s="300"/>
      <c r="BE66" s="300"/>
      <c r="BF66" s="300"/>
      <c r="BG66" s="300"/>
      <c r="BH66" s="300"/>
      <c r="BI66" s="301"/>
      <c r="BJ66" s="301"/>
      <c r="BK66" s="301"/>
      <c r="BL66" s="301"/>
      <c r="BM66" s="301"/>
      <c r="BN66" s="301"/>
      <c r="BO66" s="301"/>
      <c r="BP66" s="301"/>
      <c r="BQ66" s="301"/>
      <c r="BR66" s="300"/>
    </row>
    <row r="67" spans="2:70" s="291" customFormat="1">
      <c r="B67" s="299"/>
      <c r="C67" s="299"/>
      <c r="D67" s="296"/>
      <c r="E67" s="296" t="s">
        <v>3118</v>
      </c>
      <c r="F67" s="300"/>
      <c r="G67" s="296" t="s">
        <v>293</v>
      </c>
      <c r="H67" s="300"/>
      <c r="I67" s="300"/>
      <c r="J67" s="300"/>
      <c r="K67" s="300"/>
      <c r="L67" s="300"/>
      <c r="M67" s="300"/>
      <c r="N67" s="300"/>
      <c r="O67" s="300"/>
      <c r="P67" s="294"/>
      <c r="Q67" s="296" t="s">
        <v>188</v>
      </c>
      <c r="R67" s="294"/>
      <c r="S67" s="978"/>
      <c r="T67" s="978"/>
      <c r="U67" s="978"/>
      <c r="V67" s="299" t="s">
        <v>272</v>
      </c>
      <c r="W67" s="299"/>
      <c r="X67" s="299"/>
      <c r="Y67" s="299"/>
      <c r="Z67" s="299" t="s">
        <v>2409</v>
      </c>
      <c r="AA67" s="299"/>
      <c r="AB67" s="299" t="s">
        <v>21</v>
      </c>
      <c r="AC67" s="299"/>
      <c r="AD67" s="299"/>
      <c r="AE67" s="300"/>
      <c r="AF67" s="300"/>
      <c r="AG67" s="300"/>
      <c r="AH67" s="300" t="s">
        <v>1581</v>
      </c>
      <c r="AI67" s="1243"/>
      <c r="AJ67" s="1243"/>
      <c r="AK67" s="1243"/>
      <c r="AL67" s="1243"/>
      <c r="AM67" s="1243"/>
      <c r="AN67" s="300"/>
      <c r="AO67" s="300"/>
      <c r="AP67" s="300"/>
      <c r="AQ67" s="300"/>
      <c r="AR67" s="300"/>
      <c r="AS67" s="300"/>
      <c r="AT67" s="300"/>
      <c r="AU67" s="301"/>
      <c r="AV67" s="301"/>
      <c r="AW67" s="301"/>
      <c r="AY67" s="299"/>
      <c r="AZ67" s="301"/>
      <c r="BA67" s="300"/>
      <c r="BB67" s="300"/>
      <c r="BC67" s="300"/>
      <c r="BD67" s="300"/>
      <c r="BE67" s="300"/>
      <c r="BF67" s="300"/>
      <c r="BG67" s="300"/>
      <c r="BH67" s="300"/>
      <c r="BI67" s="301"/>
      <c r="BJ67" s="301"/>
      <c r="BK67" s="301"/>
      <c r="BL67" s="301"/>
      <c r="BM67" s="301"/>
      <c r="BN67" s="301"/>
      <c r="BO67" s="301"/>
      <c r="BP67" s="301"/>
      <c r="BQ67" s="301"/>
      <c r="BR67" s="300"/>
    </row>
    <row r="68" spans="2:70" s="291" customFormat="1">
      <c r="B68" s="299"/>
      <c r="C68" s="299"/>
      <c r="D68" s="296"/>
      <c r="E68" s="296" t="s">
        <v>3118</v>
      </c>
      <c r="F68" s="300"/>
      <c r="G68" s="296" t="s">
        <v>293</v>
      </c>
      <c r="H68" s="300"/>
      <c r="I68" s="300"/>
      <c r="J68" s="300"/>
      <c r="K68" s="300"/>
      <c r="L68" s="300"/>
      <c r="M68" s="300"/>
      <c r="N68" s="300"/>
      <c r="O68" s="300"/>
      <c r="P68" s="294"/>
      <c r="Q68" s="296" t="s">
        <v>188</v>
      </c>
      <c r="R68" s="294"/>
      <c r="S68" s="978"/>
      <c r="T68" s="978"/>
      <c r="U68" s="978"/>
      <c r="V68" s="299" t="s">
        <v>272</v>
      </c>
      <c r="W68" s="299"/>
      <c r="X68" s="299"/>
      <c r="Y68" s="299"/>
      <c r="Z68" s="299" t="s">
        <v>2409</v>
      </c>
      <c r="AA68" s="299"/>
      <c r="AB68" s="299" t="s">
        <v>21</v>
      </c>
      <c r="AC68" s="299"/>
      <c r="AD68" s="299"/>
      <c r="AE68" s="300"/>
      <c r="AF68" s="300"/>
      <c r="AG68" s="300"/>
      <c r="AH68" s="300" t="s">
        <v>1581</v>
      </c>
      <c r="AI68" s="1243"/>
      <c r="AJ68" s="1243"/>
      <c r="AK68" s="1243"/>
      <c r="AL68" s="1243"/>
      <c r="AM68" s="1243"/>
      <c r="AN68" s="300"/>
      <c r="AO68" s="300"/>
      <c r="AP68" s="300"/>
      <c r="AQ68" s="300"/>
      <c r="AR68" s="300"/>
      <c r="AS68" s="300"/>
      <c r="AT68" s="300"/>
      <c r="AU68" s="301"/>
      <c r="AV68" s="301"/>
      <c r="AW68" s="301"/>
      <c r="AY68" s="299"/>
      <c r="AZ68" s="301"/>
      <c r="BA68" s="300"/>
      <c r="BB68" s="300"/>
      <c r="BC68" s="300"/>
      <c r="BD68" s="300"/>
      <c r="BE68" s="300"/>
      <c r="BF68" s="300"/>
      <c r="BG68" s="300"/>
      <c r="BH68" s="300"/>
      <c r="BI68" s="301"/>
      <c r="BJ68" s="301"/>
      <c r="BK68" s="301"/>
      <c r="BL68" s="301"/>
      <c r="BM68" s="301"/>
      <c r="BN68" s="301"/>
      <c r="BO68" s="301"/>
      <c r="BP68" s="301"/>
      <c r="BQ68" s="301"/>
      <c r="BR68" s="300"/>
    </row>
    <row r="69" spans="2:70" s="291" customFormat="1">
      <c r="B69" s="299"/>
      <c r="C69" s="299"/>
      <c r="D69" s="296"/>
      <c r="E69" s="296" t="s">
        <v>3118</v>
      </c>
      <c r="F69" s="300"/>
      <c r="G69" s="296" t="s">
        <v>293</v>
      </c>
      <c r="H69" s="300"/>
      <c r="I69" s="300"/>
      <c r="J69" s="300"/>
      <c r="K69" s="300"/>
      <c r="L69" s="300"/>
      <c r="M69" s="300"/>
      <c r="N69" s="300"/>
      <c r="O69" s="300"/>
      <c r="P69" s="294"/>
      <c r="Q69" s="296" t="s">
        <v>188</v>
      </c>
      <c r="R69" s="294"/>
      <c r="S69" s="978"/>
      <c r="T69" s="978"/>
      <c r="U69" s="978"/>
      <c r="V69" s="299" t="s">
        <v>272</v>
      </c>
      <c r="W69" s="299"/>
      <c r="X69" s="299"/>
      <c r="Y69" s="299"/>
      <c r="Z69" s="299" t="s">
        <v>2409</v>
      </c>
      <c r="AA69" s="299"/>
      <c r="AB69" s="299" t="s">
        <v>21</v>
      </c>
      <c r="AC69" s="299"/>
      <c r="AD69" s="299"/>
      <c r="AE69" s="300"/>
      <c r="AF69" s="300"/>
      <c r="AG69" s="300"/>
      <c r="AH69" s="300" t="s">
        <v>1581</v>
      </c>
      <c r="AI69" s="1243"/>
      <c r="AJ69" s="1243"/>
      <c r="AK69" s="1243"/>
      <c r="AL69" s="1243"/>
      <c r="AM69" s="1243"/>
      <c r="AN69" s="300"/>
      <c r="AO69" s="300"/>
      <c r="AP69" s="300"/>
      <c r="AQ69" s="300"/>
      <c r="AR69" s="300"/>
      <c r="AS69" s="300"/>
      <c r="AT69" s="300"/>
      <c r="AU69" s="301"/>
      <c r="AV69" s="301"/>
      <c r="AW69" s="301"/>
      <c r="AY69" s="299"/>
      <c r="AZ69" s="301"/>
      <c r="BA69" s="300"/>
      <c r="BB69" s="300"/>
      <c r="BC69" s="300"/>
      <c r="BD69" s="300"/>
      <c r="BE69" s="300"/>
      <c r="BF69" s="300"/>
      <c r="BG69" s="300"/>
      <c r="BH69" s="300"/>
      <c r="BI69" s="301"/>
      <c r="BJ69" s="301"/>
      <c r="BK69" s="301"/>
      <c r="BL69" s="301"/>
      <c r="BM69" s="301"/>
      <c r="BN69" s="301"/>
      <c r="BO69" s="301"/>
      <c r="BP69" s="301"/>
      <c r="BQ69" s="301"/>
      <c r="BR69" s="300"/>
    </row>
    <row r="70" spans="2:70" s="291" customFormat="1">
      <c r="B70" s="299"/>
      <c r="C70" s="299"/>
      <c r="D70" s="296"/>
      <c r="E70" s="296" t="s">
        <v>3118</v>
      </c>
      <c r="F70" s="300"/>
      <c r="G70" s="296" t="s">
        <v>293</v>
      </c>
      <c r="H70" s="300"/>
      <c r="I70" s="300"/>
      <c r="J70" s="300"/>
      <c r="K70" s="300"/>
      <c r="L70" s="300"/>
      <c r="M70" s="300"/>
      <c r="N70" s="300"/>
      <c r="O70" s="300"/>
      <c r="P70" s="294"/>
      <c r="Q70" s="296" t="s">
        <v>188</v>
      </c>
      <c r="R70" s="294"/>
      <c r="S70" s="978"/>
      <c r="T70" s="978"/>
      <c r="U70" s="978"/>
      <c r="V70" s="299" t="s">
        <v>272</v>
      </c>
      <c r="W70" s="299"/>
      <c r="X70" s="299"/>
      <c r="Y70" s="299"/>
      <c r="Z70" s="299" t="s">
        <v>2409</v>
      </c>
      <c r="AA70" s="299"/>
      <c r="AB70" s="299" t="s">
        <v>21</v>
      </c>
      <c r="AC70" s="299"/>
      <c r="AD70" s="299"/>
      <c r="AE70" s="300"/>
      <c r="AF70" s="300"/>
      <c r="AG70" s="300"/>
      <c r="AH70" s="300" t="s">
        <v>1581</v>
      </c>
      <c r="AI70" s="1243"/>
      <c r="AJ70" s="1243"/>
      <c r="AK70" s="1243"/>
      <c r="AL70" s="1243"/>
      <c r="AM70" s="1243"/>
      <c r="AN70" s="300"/>
      <c r="AO70" s="300"/>
      <c r="AP70" s="300"/>
      <c r="AQ70" s="300"/>
      <c r="AR70" s="300"/>
      <c r="AS70" s="300"/>
      <c r="AT70" s="300"/>
      <c r="AU70" s="301"/>
      <c r="AV70" s="301"/>
      <c r="AW70" s="301"/>
      <c r="AY70" s="299"/>
      <c r="AZ70" s="301"/>
      <c r="BA70" s="300"/>
      <c r="BB70" s="300"/>
      <c r="BC70" s="300"/>
      <c r="BD70" s="300"/>
      <c r="BE70" s="300"/>
      <c r="BF70" s="300"/>
      <c r="BG70" s="300"/>
      <c r="BH70" s="300"/>
      <c r="BI70" s="301"/>
      <c r="BJ70" s="301"/>
      <c r="BK70" s="301"/>
      <c r="BL70" s="301"/>
      <c r="BM70" s="301"/>
      <c r="BN70" s="301"/>
      <c r="BO70" s="301"/>
      <c r="BP70" s="301"/>
      <c r="BQ70" s="301"/>
      <c r="BR70" s="300"/>
    </row>
    <row r="71" spans="2:70" s="291" customFormat="1">
      <c r="B71" s="299"/>
      <c r="C71" s="299"/>
      <c r="D71" s="296"/>
      <c r="E71" s="296" t="s">
        <v>3118</v>
      </c>
      <c r="F71" s="300"/>
      <c r="G71" s="296" t="s">
        <v>293</v>
      </c>
      <c r="H71" s="300"/>
      <c r="I71" s="300"/>
      <c r="J71" s="300"/>
      <c r="K71" s="300"/>
      <c r="L71" s="300"/>
      <c r="M71" s="300"/>
      <c r="N71" s="300"/>
      <c r="O71" s="300"/>
      <c r="P71" s="294"/>
      <c r="Q71" s="296" t="s">
        <v>188</v>
      </c>
      <c r="R71" s="294"/>
      <c r="S71" s="978"/>
      <c r="T71" s="978"/>
      <c r="U71" s="978"/>
      <c r="V71" s="299" t="s">
        <v>272</v>
      </c>
      <c r="W71" s="299"/>
      <c r="X71" s="299"/>
      <c r="Y71" s="299"/>
      <c r="Z71" s="299" t="s">
        <v>2409</v>
      </c>
      <c r="AA71" s="299"/>
      <c r="AB71" s="299" t="s">
        <v>21</v>
      </c>
      <c r="AC71" s="299"/>
      <c r="AD71" s="299"/>
      <c r="AE71" s="300"/>
      <c r="AF71" s="300"/>
      <c r="AG71" s="300"/>
      <c r="AH71" s="300" t="s">
        <v>1581</v>
      </c>
      <c r="AI71" s="1243"/>
      <c r="AJ71" s="1243"/>
      <c r="AK71" s="1243"/>
      <c r="AL71" s="1243"/>
      <c r="AM71" s="1243"/>
      <c r="AN71" s="300"/>
      <c r="AO71" s="300"/>
      <c r="AP71" s="300"/>
      <c r="AQ71" s="300"/>
      <c r="AR71" s="300"/>
      <c r="AS71" s="300"/>
      <c r="AT71" s="300"/>
      <c r="AU71" s="301"/>
      <c r="AV71" s="301"/>
      <c r="AW71" s="301"/>
      <c r="AY71" s="299"/>
      <c r="AZ71" s="301"/>
      <c r="BA71" s="300"/>
      <c r="BB71" s="300"/>
      <c r="BC71" s="300"/>
      <c r="BD71" s="300"/>
      <c r="BE71" s="300"/>
      <c r="BF71" s="300"/>
      <c r="BG71" s="300"/>
      <c r="BH71" s="300"/>
      <c r="BI71" s="301"/>
      <c r="BJ71" s="301"/>
      <c r="BK71" s="301"/>
      <c r="BL71" s="301"/>
      <c r="BM71" s="301"/>
      <c r="BN71" s="301"/>
      <c r="BO71" s="301"/>
      <c r="BP71" s="301"/>
      <c r="BQ71" s="301"/>
      <c r="BR71" s="300"/>
    </row>
    <row r="72" spans="2:70" s="291" customFormat="1">
      <c r="D72" s="296"/>
      <c r="E72" s="296" t="s">
        <v>3118</v>
      </c>
      <c r="F72" s="300"/>
      <c r="G72" s="296" t="s">
        <v>293</v>
      </c>
      <c r="H72" s="300"/>
      <c r="I72" s="300"/>
      <c r="J72" s="300"/>
      <c r="K72" s="300"/>
      <c r="L72" s="300"/>
      <c r="M72" s="300"/>
      <c r="N72" s="300"/>
      <c r="O72" s="300"/>
      <c r="P72" s="294"/>
      <c r="Q72" s="296" t="s">
        <v>188</v>
      </c>
      <c r="R72" s="294"/>
      <c r="S72" s="978"/>
      <c r="T72" s="978"/>
      <c r="U72" s="978"/>
      <c r="V72" s="302" t="s">
        <v>272</v>
      </c>
      <c r="W72" s="302"/>
      <c r="X72" s="302"/>
      <c r="Y72" s="302"/>
      <c r="Z72" s="302" t="s">
        <v>2409</v>
      </c>
      <c r="AA72" s="299"/>
      <c r="AB72" s="301" t="s">
        <v>21</v>
      </c>
      <c r="AC72" s="301"/>
      <c r="AD72" s="301"/>
      <c r="AE72" s="300"/>
      <c r="AF72" s="300"/>
      <c r="AG72" s="300"/>
      <c r="AH72" s="300" t="s">
        <v>1581</v>
      </c>
      <c r="AI72" s="1243"/>
      <c r="AJ72" s="1243"/>
      <c r="AK72" s="1243"/>
      <c r="AL72" s="1243"/>
      <c r="AM72" s="1243"/>
      <c r="AN72" s="300"/>
      <c r="AO72" s="300"/>
      <c r="AP72" s="300"/>
      <c r="AQ72" s="300"/>
      <c r="AR72" s="300"/>
      <c r="AS72" s="300"/>
      <c r="AT72" s="300"/>
      <c r="AU72" s="301"/>
      <c r="AV72" s="301"/>
      <c r="AW72" s="301"/>
      <c r="AY72" s="299"/>
      <c r="AZ72" s="301"/>
      <c r="BA72" s="300"/>
      <c r="BB72" s="300"/>
      <c r="BC72" s="300"/>
      <c r="BD72" s="300"/>
      <c r="BE72" s="300"/>
      <c r="BF72" s="300"/>
      <c r="BG72" s="300"/>
      <c r="BH72" s="300"/>
      <c r="BI72" s="301"/>
      <c r="BJ72" s="301"/>
      <c r="BK72" s="301"/>
      <c r="BL72" s="301"/>
      <c r="BM72" s="301"/>
      <c r="BN72" s="301"/>
      <c r="BO72" s="301"/>
      <c r="BP72" s="301"/>
      <c r="BQ72" s="301"/>
      <c r="BR72" s="300"/>
    </row>
    <row r="73" spans="2:70" s="291" customFormat="1">
      <c r="D73" s="296"/>
      <c r="E73" s="296" t="s">
        <v>3118</v>
      </c>
      <c r="F73" s="300"/>
      <c r="G73" s="296" t="s">
        <v>293</v>
      </c>
      <c r="H73" s="300"/>
      <c r="I73" s="300"/>
      <c r="J73" s="300"/>
      <c r="K73" s="300"/>
      <c r="L73" s="300"/>
      <c r="M73" s="300"/>
      <c r="N73" s="300"/>
      <c r="O73" s="300"/>
      <c r="P73" s="294"/>
      <c r="Q73" s="296" t="s">
        <v>188</v>
      </c>
      <c r="R73" s="294"/>
      <c r="S73" s="978"/>
      <c r="T73" s="978"/>
      <c r="U73" s="978"/>
      <c r="V73" s="302" t="s">
        <v>272</v>
      </c>
      <c r="W73" s="302"/>
      <c r="X73" s="302"/>
      <c r="Y73" s="302"/>
      <c r="Z73" s="302" t="s">
        <v>2409</v>
      </c>
      <c r="AA73" s="299"/>
      <c r="AB73" s="301" t="s">
        <v>21</v>
      </c>
      <c r="AC73" s="301"/>
      <c r="AD73" s="301"/>
      <c r="AE73" s="300"/>
      <c r="AF73" s="300"/>
      <c r="AG73" s="300"/>
      <c r="AH73" s="300" t="s">
        <v>1581</v>
      </c>
      <c r="AI73" s="1243"/>
      <c r="AJ73" s="1243"/>
      <c r="AK73" s="1243"/>
      <c r="AL73" s="1243"/>
      <c r="AM73" s="1243"/>
      <c r="AN73" s="300"/>
      <c r="AO73" s="300"/>
      <c r="AP73" s="300"/>
      <c r="AQ73" s="300"/>
      <c r="AR73" s="300"/>
      <c r="AS73" s="300"/>
      <c r="AT73" s="300"/>
      <c r="AU73" s="301"/>
      <c r="AV73" s="301"/>
      <c r="AW73" s="301"/>
      <c r="AY73" s="299"/>
      <c r="AZ73" s="301"/>
      <c r="BA73" s="300"/>
      <c r="BB73" s="300"/>
      <c r="BC73" s="300"/>
      <c r="BD73" s="300"/>
      <c r="BE73" s="300"/>
      <c r="BF73" s="300"/>
      <c r="BG73" s="300"/>
      <c r="BH73" s="300"/>
      <c r="BI73" s="301"/>
      <c r="BJ73" s="301"/>
      <c r="BK73" s="301"/>
      <c r="BL73" s="301"/>
      <c r="BM73" s="301"/>
      <c r="BN73" s="301"/>
      <c r="BO73" s="301"/>
      <c r="BP73" s="301"/>
      <c r="BQ73" s="301"/>
      <c r="BR73" s="300"/>
    </row>
    <row r="74" spans="2:70" s="291" customFormat="1">
      <c r="D74" s="296"/>
      <c r="E74" s="296" t="s">
        <v>3118</v>
      </c>
      <c r="F74" s="300"/>
      <c r="G74" s="296" t="s">
        <v>293</v>
      </c>
      <c r="H74" s="300"/>
      <c r="I74" s="300"/>
      <c r="J74" s="300"/>
      <c r="K74" s="300"/>
      <c r="L74" s="300"/>
      <c r="M74" s="300"/>
      <c r="N74" s="300"/>
      <c r="O74" s="300"/>
      <c r="P74" s="294"/>
      <c r="Q74" s="296" t="s">
        <v>188</v>
      </c>
      <c r="R74" s="294"/>
      <c r="S74" s="978"/>
      <c r="T74" s="978"/>
      <c r="U74" s="978"/>
      <c r="V74" s="302" t="s">
        <v>272</v>
      </c>
      <c r="W74" s="302"/>
      <c r="X74" s="302"/>
      <c r="Y74" s="302"/>
      <c r="Z74" s="302" t="s">
        <v>2409</v>
      </c>
      <c r="AA74" s="299"/>
      <c r="AB74" s="301"/>
      <c r="AC74" s="301"/>
      <c r="AD74" s="301"/>
      <c r="AE74" s="300"/>
      <c r="AF74" s="300"/>
      <c r="AG74" s="300"/>
      <c r="AH74" s="300" t="s">
        <v>1581</v>
      </c>
      <c r="AI74" s="1243"/>
      <c r="AJ74" s="1243"/>
      <c r="AK74" s="1243"/>
      <c r="AL74" s="1243"/>
      <c r="AM74" s="1243"/>
      <c r="AN74" s="300"/>
      <c r="AO74" s="300"/>
      <c r="AP74" s="300"/>
      <c r="AQ74" s="300"/>
      <c r="AR74" s="300"/>
      <c r="AS74" s="300"/>
      <c r="AT74" s="300"/>
      <c r="AU74" s="301"/>
      <c r="AV74" s="301"/>
      <c r="AW74" s="301"/>
      <c r="AY74" s="299"/>
      <c r="AZ74" s="301"/>
      <c r="BA74" s="300"/>
      <c r="BB74" s="300"/>
      <c r="BC74" s="300"/>
      <c r="BD74" s="300"/>
      <c r="BE74" s="300"/>
      <c r="BF74" s="300"/>
      <c r="BG74" s="300"/>
      <c r="BH74" s="300"/>
      <c r="BI74" s="301"/>
      <c r="BJ74" s="301"/>
      <c r="BK74" s="301"/>
      <c r="BL74" s="301"/>
      <c r="BM74" s="301"/>
      <c r="BN74" s="301"/>
      <c r="BO74" s="301"/>
      <c r="BP74" s="301"/>
      <c r="BQ74" s="301"/>
      <c r="BR74" s="300"/>
    </row>
    <row r="75" spans="2:70" s="291" customFormat="1">
      <c r="D75" s="296"/>
      <c r="E75" s="296" t="s">
        <v>3118</v>
      </c>
      <c r="F75" s="300"/>
      <c r="G75" s="296" t="s">
        <v>293</v>
      </c>
      <c r="H75" s="300"/>
      <c r="I75" s="300"/>
      <c r="J75" s="300"/>
      <c r="K75" s="300"/>
      <c r="L75" s="300"/>
      <c r="M75" s="300"/>
      <c r="N75" s="300"/>
      <c r="O75" s="300"/>
      <c r="P75" s="294"/>
      <c r="Q75" s="296" t="s">
        <v>188</v>
      </c>
      <c r="R75" s="294"/>
      <c r="S75" s="978"/>
      <c r="T75" s="978"/>
      <c r="U75" s="978"/>
      <c r="V75" s="302" t="s">
        <v>272</v>
      </c>
      <c r="W75" s="302"/>
      <c r="X75" s="302"/>
      <c r="Y75" s="302"/>
      <c r="Z75" s="302" t="s">
        <v>2409</v>
      </c>
      <c r="AA75" s="299"/>
      <c r="AB75" s="301"/>
      <c r="AC75" s="301"/>
      <c r="AD75" s="301"/>
      <c r="AE75" s="300"/>
      <c r="AF75" s="300"/>
      <c r="AG75" s="300"/>
      <c r="AH75" s="300" t="s">
        <v>1581</v>
      </c>
      <c r="AI75" s="1243"/>
      <c r="AJ75" s="1243"/>
      <c r="AK75" s="1243"/>
      <c r="AL75" s="1243"/>
      <c r="AM75" s="1243"/>
      <c r="AN75" s="300"/>
      <c r="AO75" s="300"/>
      <c r="AP75" s="300"/>
      <c r="AQ75" s="300"/>
      <c r="AR75" s="300"/>
      <c r="AS75" s="300"/>
      <c r="AT75" s="300"/>
      <c r="AU75" s="301"/>
      <c r="AV75" s="301"/>
      <c r="AW75" s="301"/>
      <c r="AY75" s="299"/>
      <c r="AZ75" s="301"/>
      <c r="BA75" s="300"/>
      <c r="BB75" s="300"/>
      <c r="BC75" s="300"/>
      <c r="BD75" s="300"/>
      <c r="BE75" s="300"/>
      <c r="BF75" s="300"/>
      <c r="BG75" s="300"/>
      <c r="BH75" s="300"/>
      <c r="BI75" s="301"/>
      <c r="BJ75" s="301"/>
      <c r="BK75" s="301"/>
      <c r="BL75" s="301"/>
      <c r="BM75" s="301"/>
      <c r="BN75" s="301"/>
      <c r="BO75" s="301"/>
      <c r="BP75" s="301"/>
      <c r="BQ75" s="301"/>
      <c r="BR75" s="300"/>
    </row>
    <row r="76" spans="2:70" s="291" customFormat="1">
      <c r="D76" s="296"/>
      <c r="E76" s="296" t="s">
        <v>3118</v>
      </c>
      <c r="F76" s="300"/>
      <c r="G76" s="296" t="s">
        <v>293</v>
      </c>
      <c r="H76" s="300"/>
      <c r="I76" s="300"/>
      <c r="J76" s="300"/>
      <c r="K76" s="300"/>
      <c r="L76" s="300"/>
      <c r="M76" s="300"/>
      <c r="N76" s="300"/>
      <c r="O76" s="300"/>
      <c r="P76" s="294"/>
      <c r="Q76" s="296" t="s">
        <v>188</v>
      </c>
      <c r="R76" s="294"/>
      <c r="S76" s="978"/>
      <c r="T76" s="978"/>
      <c r="U76" s="978"/>
      <c r="V76" s="302" t="s">
        <v>272</v>
      </c>
      <c r="W76" s="302"/>
      <c r="X76" s="302"/>
      <c r="Y76" s="302"/>
      <c r="Z76" s="302" t="s">
        <v>2409</v>
      </c>
      <c r="AA76" s="299"/>
      <c r="AB76" s="301"/>
      <c r="AC76" s="301"/>
      <c r="AD76" s="301"/>
      <c r="AE76" s="300"/>
      <c r="AF76" s="300"/>
      <c r="AG76" s="300"/>
      <c r="AH76" s="300" t="s">
        <v>1581</v>
      </c>
      <c r="AI76" s="1243"/>
      <c r="AJ76" s="1243"/>
      <c r="AK76" s="1243"/>
      <c r="AL76" s="1243"/>
      <c r="AM76" s="1243"/>
      <c r="AN76" s="300"/>
      <c r="AO76" s="300"/>
      <c r="AP76" s="300"/>
      <c r="AQ76" s="300"/>
      <c r="AR76" s="300"/>
      <c r="AS76" s="300"/>
      <c r="AT76" s="300"/>
      <c r="AU76" s="301"/>
      <c r="AV76" s="301"/>
      <c r="AW76" s="301"/>
      <c r="AY76" s="299"/>
      <c r="AZ76" s="301"/>
      <c r="BA76" s="300"/>
      <c r="BB76" s="300"/>
      <c r="BC76" s="300"/>
      <c r="BD76" s="300"/>
      <c r="BE76" s="300"/>
      <c r="BF76" s="300"/>
      <c r="BG76" s="300"/>
      <c r="BH76" s="300"/>
      <c r="BI76" s="301"/>
      <c r="BJ76" s="301"/>
      <c r="BK76" s="301"/>
      <c r="BL76" s="301"/>
      <c r="BM76" s="301"/>
      <c r="BN76" s="301"/>
      <c r="BO76" s="301"/>
      <c r="BP76" s="301"/>
      <c r="BQ76" s="301"/>
      <c r="BR76" s="300"/>
    </row>
    <row r="77" spans="2:70" s="291" customFormat="1">
      <c r="D77" s="296"/>
      <c r="E77" s="296" t="s">
        <v>3118</v>
      </c>
      <c r="F77" s="300"/>
      <c r="G77" s="296" t="s">
        <v>293</v>
      </c>
      <c r="H77" s="300"/>
      <c r="I77" s="300"/>
      <c r="J77" s="300"/>
      <c r="K77" s="300"/>
      <c r="L77" s="300"/>
      <c r="M77" s="300"/>
      <c r="N77" s="300"/>
      <c r="O77" s="300"/>
      <c r="P77" s="294"/>
      <c r="Q77" s="296" t="s">
        <v>188</v>
      </c>
      <c r="R77" s="294"/>
      <c r="S77" s="978"/>
      <c r="T77" s="978"/>
      <c r="U77" s="978"/>
      <c r="V77" s="302" t="s">
        <v>272</v>
      </c>
      <c r="W77" s="302"/>
      <c r="X77" s="302"/>
      <c r="Y77" s="302"/>
      <c r="Z77" s="302" t="s">
        <v>2409</v>
      </c>
      <c r="AA77" s="299"/>
      <c r="AB77" s="301"/>
      <c r="AC77" s="301"/>
      <c r="AD77" s="301"/>
      <c r="AE77" s="300"/>
      <c r="AF77" s="300"/>
      <c r="AG77" s="300"/>
      <c r="AH77" s="300" t="s">
        <v>1581</v>
      </c>
      <c r="AI77" s="1243"/>
      <c r="AJ77" s="1243"/>
      <c r="AK77" s="1243"/>
      <c r="AL77" s="1243"/>
      <c r="AM77" s="1243"/>
      <c r="AN77" s="300"/>
      <c r="AO77" s="300"/>
      <c r="AP77" s="300"/>
      <c r="AQ77" s="300"/>
      <c r="AR77" s="300"/>
      <c r="AS77" s="300"/>
      <c r="AT77" s="300"/>
      <c r="AU77" s="301"/>
      <c r="AV77" s="301"/>
      <c r="AW77" s="301"/>
      <c r="AY77" s="299"/>
      <c r="AZ77" s="301"/>
      <c r="BA77" s="300"/>
      <c r="BB77" s="300"/>
      <c r="BC77" s="300"/>
      <c r="BD77" s="300"/>
      <c r="BE77" s="300"/>
      <c r="BF77" s="300"/>
      <c r="BG77" s="300"/>
      <c r="BH77" s="300"/>
      <c r="BI77" s="301"/>
      <c r="BJ77" s="301"/>
      <c r="BK77" s="301"/>
      <c r="BL77" s="301"/>
      <c r="BM77" s="301"/>
      <c r="BN77" s="301"/>
      <c r="BO77" s="301"/>
      <c r="BP77" s="301"/>
      <c r="BQ77" s="301"/>
      <c r="BR77" s="300"/>
    </row>
    <row r="78" spans="2:70" s="291" customFormat="1">
      <c r="D78" s="296"/>
      <c r="E78" s="296" t="s">
        <v>3118</v>
      </c>
      <c r="F78" s="300"/>
      <c r="G78" s="296" t="s">
        <v>293</v>
      </c>
      <c r="H78" s="300"/>
      <c r="I78" s="300"/>
      <c r="J78" s="300"/>
      <c r="K78" s="300"/>
      <c r="L78" s="300"/>
      <c r="M78" s="300"/>
      <c r="N78" s="300"/>
      <c r="O78" s="300"/>
      <c r="P78" s="294"/>
      <c r="Q78" s="296" t="s">
        <v>188</v>
      </c>
      <c r="R78" s="294"/>
      <c r="S78" s="978"/>
      <c r="T78" s="978"/>
      <c r="U78" s="978"/>
      <c r="V78" s="302" t="s">
        <v>272</v>
      </c>
      <c r="W78" s="302"/>
      <c r="X78" s="302"/>
      <c r="Y78" s="302"/>
      <c r="Z78" s="302" t="s">
        <v>2409</v>
      </c>
      <c r="AA78" s="299"/>
      <c r="AB78" s="301"/>
      <c r="AC78" s="301"/>
      <c r="AD78" s="301"/>
      <c r="AE78" s="300"/>
      <c r="AF78" s="300"/>
      <c r="AG78" s="300"/>
      <c r="AH78" s="300" t="s">
        <v>1581</v>
      </c>
      <c r="AI78" s="1243"/>
      <c r="AJ78" s="1243"/>
      <c r="AK78" s="1243"/>
      <c r="AL78" s="1243"/>
      <c r="AM78" s="1243"/>
      <c r="AN78" s="300"/>
      <c r="AO78" s="300"/>
      <c r="AP78" s="300"/>
      <c r="AQ78" s="300"/>
      <c r="AR78" s="300"/>
      <c r="AS78" s="300"/>
      <c r="AT78" s="300"/>
      <c r="AU78" s="301"/>
      <c r="AV78" s="301"/>
      <c r="AW78" s="301"/>
      <c r="AY78" s="299"/>
      <c r="AZ78" s="301"/>
      <c r="BA78" s="300"/>
      <c r="BB78" s="300"/>
      <c r="BC78" s="300"/>
      <c r="BD78" s="300"/>
      <c r="BE78" s="300"/>
      <c r="BF78" s="300"/>
      <c r="BG78" s="300"/>
      <c r="BH78" s="300"/>
      <c r="BI78" s="301"/>
      <c r="BJ78" s="301"/>
      <c r="BK78" s="301"/>
      <c r="BL78" s="301"/>
      <c r="BM78" s="301"/>
      <c r="BN78" s="301"/>
      <c r="BO78" s="301"/>
      <c r="BP78" s="301"/>
      <c r="BQ78" s="301"/>
      <c r="BR78" s="300"/>
    </row>
    <row r="79" spans="2:70" s="291" customFormat="1">
      <c r="D79" s="296"/>
      <c r="E79" s="296" t="s">
        <v>3118</v>
      </c>
      <c r="F79" s="300"/>
      <c r="G79" s="296" t="s">
        <v>293</v>
      </c>
      <c r="H79" s="300"/>
      <c r="I79" s="300"/>
      <c r="J79" s="300"/>
      <c r="K79" s="300"/>
      <c r="L79" s="300"/>
      <c r="M79" s="300"/>
      <c r="N79" s="300"/>
      <c r="O79" s="300"/>
      <c r="P79" s="294"/>
      <c r="Q79" s="296" t="s">
        <v>188</v>
      </c>
      <c r="R79" s="294"/>
      <c r="S79" s="978"/>
      <c r="T79" s="978"/>
      <c r="U79" s="978"/>
      <c r="V79" s="302" t="s">
        <v>272</v>
      </c>
      <c r="W79" s="302"/>
      <c r="X79" s="302"/>
      <c r="Y79" s="302"/>
      <c r="Z79" s="302" t="s">
        <v>2409</v>
      </c>
      <c r="AA79" s="299"/>
      <c r="AB79" s="301"/>
      <c r="AC79" s="301"/>
      <c r="AD79" s="301"/>
      <c r="AE79" s="300"/>
      <c r="AF79" s="300"/>
      <c r="AG79" s="300"/>
      <c r="AH79" s="300" t="s">
        <v>1581</v>
      </c>
      <c r="AI79" s="1243"/>
      <c r="AJ79" s="1243"/>
      <c r="AK79" s="1243"/>
      <c r="AL79" s="1243"/>
      <c r="AM79" s="1243"/>
      <c r="AN79" s="300"/>
      <c r="AO79" s="300"/>
      <c r="AP79" s="300"/>
      <c r="AQ79" s="300"/>
      <c r="AR79" s="300"/>
      <c r="AS79" s="300"/>
      <c r="AT79" s="300"/>
      <c r="AU79" s="301"/>
      <c r="AV79" s="301"/>
      <c r="AW79" s="301"/>
      <c r="AY79" s="299"/>
      <c r="AZ79" s="301"/>
      <c r="BA79" s="300"/>
      <c r="BB79" s="300"/>
      <c r="BC79" s="300"/>
      <c r="BD79" s="300"/>
      <c r="BE79" s="300"/>
      <c r="BF79" s="300"/>
      <c r="BG79" s="300"/>
      <c r="BH79" s="300"/>
      <c r="BI79" s="301"/>
      <c r="BJ79" s="301"/>
      <c r="BK79" s="301"/>
      <c r="BL79" s="301"/>
      <c r="BM79" s="301"/>
      <c r="BN79" s="301"/>
      <c r="BO79" s="301"/>
      <c r="BP79" s="301"/>
      <c r="BQ79" s="301"/>
      <c r="BR79" s="300"/>
    </row>
    <row r="80" spans="2:70" s="291" customFormat="1">
      <c r="D80" s="296"/>
      <c r="E80" s="296" t="s">
        <v>3118</v>
      </c>
      <c r="F80" s="300"/>
      <c r="G80" s="296" t="s">
        <v>293</v>
      </c>
      <c r="H80" s="300"/>
      <c r="I80" s="300"/>
      <c r="J80" s="300"/>
      <c r="K80" s="300"/>
      <c r="L80" s="300"/>
      <c r="M80" s="300"/>
      <c r="N80" s="300"/>
      <c r="O80" s="300"/>
      <c r="P80" s="294"/>
      <c r="Q80" s="296" t="s">
        <v>188</v>
      </c>
      <c r="R80" s="294"/>
      <c r="S80" s="978"/>
      <c r="T80" s="978"/>
      <c r="U80" s="978"/>
      <c r="V80" s="302" t="s">
        <v>272</v>
      </c>
      <c r="W80" s="302"/>
      <c r="X80" s="302"/>
      <c r="Y80" s="302"/>
      <c r="Z80" s="302" t="s">
        <v>2409</v>
      </c>
      <c r="AA80" s="299"/>
      <c r="AB80" s="301"/>
      <c r="AC80" s="301"/>
      <c r="AD80" s="301"/>
      <c r="AE80" s="300"/>
      <c r="AF80" s="300"/>
      <c r="AG80" s="300"/>
      <c r="AH80" s="300" t="s">
        <v>1581</v>
      </c>
      <c r="AI80" s="1243"/>
      <c r="AJ80" s="1243"/>
      <c r="AK80" s="1243"/>
      <c r="AL80" s="1243"/>
      <c r="AM80" s="1243"/>
      <c r="AN80" s="300"/>
      <c r="AO80" s="300"/>
      <c r="AP80" s="300"/>
      <c r="AQ80" s="300"/>
      <c r="AR80" s="300"/>
      <c r="AS80" s="300"/>
      <c r="AT80" s="300"/>
      <c r="AU80" s="301"/>
      <c r="AV80" s="301"/>
      <c r="AW80" s="301"/>
      <c r="AY80" s="299"/>
      <c r="AZ80" s="301"/>
      <c r="BA80" s="300"/>
      <c r="BB80" s="300"/>
      <c r="BC80" s="300"/>
      <c r="BD80" s="300"/>
      <c r="BE80" s="300"/>
      <c r="BF80" s="300"/>
      <c r="BG80" s="300"/>
      <c r="BH80" s="300"/>
      <c r="BI80" s="301"/>
      <c r="BJ80" s="301"/>
      <c r="BK80" s="301"/>
      <c r="BL80" s="301"/>
      <c r="BM80" s="301"/>
      <c r="BN80" s="301"/>
      <c r="BO80" s="301"/>
      <c r="BP80" s="301"/>
      <c r="BQ80" s="301"/>
      <c r="BR80" s="300"/>
    </row>
    <row r="81" spans="1:70" s="291" customFormat="1">
      <c r="D81" s="296"/>
      <c r="E81" s="296" t="s">
        <v>3118</v>
      </c>
      <c r="F81" s="300"/>
      <c r="G81" s="296" t="s">
        <v>293</v>
      </c>
      <c r="H81" s="300"/>
      <c r="I81" s="300"/>
      <c r="J81" s="300"/>
      <c r="K81" s="300"/>
      <c r="L81" s="300"/>
      <c r="M81" s="300"/>
      <c r="N81" s="300"/>
      <c r="O81" s="300"/>
      <c r="P81" s="294"/>
      <c r="Q81" s="296" t="s">
        <v>188</v>
      </c>
      <c r="R81" s="294"/>
      <c r="S81" s="978"/>
      <c r="T81" s="978"/>
      <c r="U81" s="978"/>
      <c r="V81" s="302" t="s">
        <v>272</v>
      </c>
      <c r="W81" s="302"/>
      <c r="X81" s="302"/>
      <c r="Y81" s="302"/>
      <c r="Z81" s="302" t="s">
        <v>2409</v>
      </c>
      <c r="AA81" s="299"/>
      <c r="AB81" s="301"/>
      <c r="AC81" s="301"/>
      <c r="AD81" s="301"/>
      <c r="AE81" s="300"/>
      <c r="AF81" s="300"/>
      <c r="AG81" s="300"/>
      <c r="AH81" s="300" t="s">
        <v>1581</v>
      </c>
      <c r="AI81" s="1243"/>
      <c r="AJ81" s="1243"/>
      <c r="AK81" s="1243"/>
      <c r="AL81" s="1243"/>
      <c r="AM81" s="1243"/>
      <c r="AN81" s="300"/>
      <c r="AO81" s="300"/>
      <c r="AP81" s="300"/>
      <c r="AQ81" s="300"/>
      <c r="AR81" s="300"/>
      <c r="AS81" s="300"/>
      <c r="AT81" s="300"/>
      <c r="AU81" s="301"/>
      <c r="AV81" s="301"/>
      <c r="AW81" s="301"/>
      <c r="AY81" s="299"/>
      <c r="AZ81" s="301"/>
      <c r="BA81" s="300"/>
      <c r="BB81" s="300"/>
      <c r="BC81" s="300"/>
      <c r="BD81" s="300"/>
      <c r="BE81" s="300"/>
      <c r="BF81" s="300"/>
      <c r="BG81" s="300"/>
      <c r="BH81" s="300"/>
      <c r="BI81" s="301"/>
      <c r="BJ81" s="301"/>
      <c r="BK81" s="301"/>
      <c r="BL81" s="301"/>
      <c r="BM81" s="301"/>
      <c r="BN81" s="301"/>
      <c r="BO81" s="301"/>
      <c r="BP81" s="301"/>
      <c r="BQ81" s="301"/>
      <c r="BR81" s="300"/>
    </row>
    <row r="82" spans="1:70" s="291" customFormat="1">
      <c r="D82" s="296"/>
      <c r="E82" s="296" t="s">
        <v>3118</v>
      </c>
      <c r="F82" s="300"/>
      <c r="G82" s="296" t="s">
        <v>293</v>
      </c>
      <c r="H82" s="300"/>
      <c r="I82" s="300"/>
      <c r="J82" s="300"/>
      <c r="K82" s="300"/>
      <c r="L82" s="300"/>
      <c r="M82" s="300"/>
      <c r="N82" s="300"/>
      <c r="O82" s="300"/>
      <c r="P82" s="294"/>
      <c r="Q82" s="296" t="s">
        <v>188</v>
      </c>
      <c r="R82" s="294"/>
      <c r="S82" s="978"/>
      <c r="T82" s="978"/>
      <c r="U82" s="978"/>
      <c r="V82" s="302" t="s">
        <v>272</v>
      </c>
      <c r="W82" s="302"/>
      <c r="X82" s="302"/>
      <c r="Y82" s="302"/>
      <c r="Z82" s="302" t="s">
        <v>2409</v>
      </c>
      <c r="AA82" s="299"/>
      <c r="AB82" s="301"/>
      <c r="AC82" s="301"/>
      <c r="AD82" s="301"/>
      <c r="AE82" s="300"/>
      <c r="AF82" s="300"/>
      <c r="AG82" s="300"/>
      <c r="AH82" s="300" t="s">
        <v>1581</v>
      </c>
      <c r="AI82" s="1243"/>
      <c r="AJ82" s="1243"/>
      <c r="AK82" s="1243"/>
      <c r="AL82" s="1243"/>
      <c r="AM82" s="1243"/>
      <c r="AN82" s="300"/>
      <c r="AO82" s="300"/>
      <c r="AP82" s="300"/>
      <c r="AQ82" s="300"/>
      <c r="AR82" s="300"/>
      <c r="AS82" s="300"/>
      <c r="AT82" s="300"/>
      <c r="AU82" s="301"/>
      <c r="AV82" s="301"/>
      <c r="AW82" s="301"/>
      <c r="AY82" s="299"/>
      <c r="AZ82" s="301"/>
      <c r="BA82" s="300"/>
      <c r="BB82" s="300"/>
      <c r="BC82" s="300"/>
      <c r="BD82" s="300"/>
      <c r="BE82" s="300"/>
      <c r="BF82" s="300"/>
      <c r="BG82" s="300"/>
      <c r="BH82" s="300"/>
      <c r="BI82" s="301"/>
      <c r="BJ82" s="301"/>
      <c r="BK82" s="301"/>
      <c r="BL82" s="301"/>
      <c r="BM82" s="301"/>
      <c r="BN82" s="301"/>
      <c r="BO82" s="301"/>
      <c r="BP82" s="301"/>
      <c r="BQ82" s="301"/>
      <c r="BR82" s="300"/>
    </row>
    <row r="83" spans="1:70" s="291" customFormat="1">
      <c r="D83" s="296"/>
      <c r="E83" s="296" t="s">
        <v>3118</v>
      </c>
      <c r="F83" s="300"/>
      <c r="G83" s="296" t="s">
        <v>293</v>
      </c>
      <c r="H83" s="300"/>
      <c r="I83" s="300"/>
      <c r="J83" s="300"/>
      <c r="K83" s="300"/>
      <c r="L83" s="300"/>
      <c r="M83" s="300"/>
      <c r="N83" s="300"/>
      <c r="O83" s="300"/>
      <c r="P83" s="294"/>
      <c r="Q83" s="296" t="s">
        <v>188</v>
      </c>
      <c r="R83" s="294"/>
      <c r="S83" s="978"/>
      <c r="T83" s="978"/>
      <c r="U83" s="978"/>
      <c r="V83" s="302" t="s">
        <v>272</v>
      </c>
      <c r="W83" s="302"/>
      <c r="X83" s="302"/>
      <c r="Y83" s="302"/>
      <c r="Z83" s="302" t="s">
        <v>2409</v>
      </c>
      <c r="AA83" s="299"/>
      <c r="AB83" s="301"/>
      <c r="AC83" s="301"/>
      <c r="AD83" s="301"/>
      <c r="AE83" s="300"/>
      <c r="AF83" s="300"/>
      <c r="AG83" s="300"/>
      <c r="AH83" s="300" t="s">
        <v>1581</v>
      </c>
      <c r="AI83" s="1243"/>
      <c r="AJ83" s="1243"/>
      <c r="AK83" s="1243"/>
      <c r="AL83" s="1243"/>
      <c r="AM83" s="1243"/>
      <c r="AN83" s="300"/>
      <c r="AO83" s="300"/>
      <c r="AP83" s="300"/>
      <c r="AQ83" s="300"/>
      <c r="AR83" s="300"/>
      <c r="AS83" s="300"/>
      <c r="AT83" s="300"/>
      <c r="AU83" s="301"/>
      <c r="AV83" s="301"/>
      <c r="AW83" s="301"/>
      <c r="AY83" s="299"/>
      <c r="AZ83" s="301"/>
      <c r="BA83" s="300"/>
      <c r="BB83" s="300"/>
      <c r="BC83" s="300"/>
      <c r="BD83" s="300"/>
      <c r="BE83" s="300"/>
      <c r="BF83" s="300"/>
      <c r="BG83" s="300"/>
      <c r="BH83" s="300"/>
      <c r="BI83" s="301"/>
      <c r="BJ83" s="301"/>
      <c r="BK83" s="301"/>
      <c r="BL83" s="301"/>
      <c r="BM83" s="301"/>
      <c r="BN83" s="301"/>
      <c r="BO83" s="301"/>
      <c r="BP83" s="301"/>
      <c r="BQ83" s="301"/>
      <c r="BR83" s="300"/>
    </row>
    <row r="84" spans="1:70" s="291" customFormat="1">
      <c r="D84" s="296"/>
      <c r="E84" s="296" t="s">
        <v>3118</v>
      </c>
      <c r="F84" s="300"/>
      <c r="G84" s="296" t="s">
        <v>293</v>
      </c>
      <c r="H84" s="300"/>
      <c r="I84" s="300"/>
      <c r="J84" s="300"/>
      <c r="K84" s="300"/>
      <c r="L84" s="300"/>
      <c r="M84" s="300"/>
      <c r="N84" s="300"/>
      <c r="O84" s="300"/>
      <c r="P84" s="294"/>
      <c r="Q84" s="296" t="s">
        <v>188</v>
      </c>
      <c r="R84" s="294"/>
      <c r="S84" s="978"/>
      <c r="T84" s="978"/>
      <c r="U84" s="978"/>
      <c r="V84" s="302" t="s">
        <v>272</v>
      </c>
      <c r="W84" s="302"/>
      <c r="X84" s="302"/>
      <c r="Y84" s="302"/>
      <c r="Z84" s="302" t="s">
        <v>2409</v>
      </c>
      <c r="AA84" s="299"/>
      <c r="AB84" s="301"/>
      <c r="AC84" s="301"/>
      <c r="AD84" s="301"/>
      <c r="AE84" s="300"/>
      <c r="AF84" s="300"/>
      <c r="AG84" s="300"/>
      <c r="AH84" s="300" t="s">
        <v>1581</v>
      </c>
      <c r="AI84" s="1243"/>
      <c r="AJ84" s="1243"/>
      <c r="AK84" s="1243"/>
      <c r="AL84" s="1243"/>
      <c r="AM84" s="1243"/>
      <c r="AN84" s="300"/>
      <c r="AO84" s="300"/>
      <c r="AP84" s="300"/>
      <c r="AQ84" s="300"/>
      <c r="AR84" s="300"/>
      <c r="AS84" s="300"/>
      <c r="AT84" s="300"/>
      <c r="AU84" s="301"/>
      <c r="AV84" s="301"/>
      <c r="AW84" s="301"/>
      <c r="AY84" s="299"/>
      <c r="AZ84" s="301"/>
      <c r="BA84" s="300"/>
      <c r="BB84" s="300"/>
      <c r="BC84" s="300"/>
      <c r="BD84" s="300"/>
      <c r="BE84" s="300"/>
      <c r="BF84" s="300"/>
      <c r="BG84" s="300"/>
      <c r="BH84" s="300"/>
      <c r="BI84" s="301"/>
      <c r="BJ84" s="301"/>
      <c r="BK84" s="301"/>
      <c r="BL84" s="301"/>
      <c r="BM84" s="301"/>
      <c r="BN84" s="301"/>
      <c r="BO84" s="301"/>
      <c r="BP84" s="301"/>
      <c r="BQ84" s="301"/>
      <c r="BR84" s="300"/>
    </row>
    <row r="85" spans="1:70" s="291" customFormat="1">
      <c r="D85" s="296"/>
      <c r="E85" s="296" t="s">
        <v>3118</v>
      </c>
      <c r="F85" s="300"/>
      <c r="G85" s="296" t="s">
        <v>293</v>
      </c>
      <c r="H85" s="300"/>
      <c r="I85" s="300"/>
      <c r="J85" s="300"/>
      <c r="K85" s="300"/>
      <c r="L85" s="300"/>
      <c r="M85" s="300"/>
      <c r="N85" s="300"/>
      <c r="O85" s="300"/>
      <c r="P85" s="294"/>
      <c r="Q85" s="296" t="s">
        <v>188</v>
      </c>
      <c r="R85" s="294"/>
      <c r="S85" s="978"/>
      <c r="T85" s="978"/>
      <c r="U85" s="978"/>
      <c r="V85" s="302" t="s">
        <v>272</v>
      </c>
      <c r="W85" s="302"/>
      <c r="X85" s="302"/>
      <c r="Y85" s="302"/>
      <c r="Z85" s="302" t="s">
        <v>2409</v>
      </c>
      <c r="AA85" s="299"/>
      <c r="AB85" s="301"/>
      <c r="AC85" s="301"/>
      <c r="AD85" s="301"/>
      <c r="AE85" s="300"/>
      <c r="AF85" s="300"/>
      <c r="AG85" s="300"/>
      <c r="AH85" s="300" t="s">
        <v>1581</v>
      </c>
      <c r="AI85" s="1243"/>
      <c r="AJ85" s="1243"/>
      <c r="AK85" s="1243"/>
      <c r="AL85" s="1243"/>
      <c r="AM85" s="1243"/>
      <c r="AN85" s="300"/>
      <c r="AO85" s="300"/>
      <c r="AP85" s="300"/>
      <c r="AQ85" s="300"/>
      <c r="AR85" s="300"/>
      <c r="AS85" s="300"/>
      <c r="AT85" s="300"/>
      <c r="AU85" s="301"/>
      <c r="AV85" s="301"/>
      <c r="AW85" s="301"/>
      <c r="AY85" s="299"/>
      <c r="AZ85" s="301"/>
      <c r="BA85" s="300"/>
      <c r="BB85" s="300"/>
      <c r="BC85" s="300"/>
      <c r="BD85" s="300"/>
      <c r="BE85" s="300"/>
      <c r="BF85" s="300"/>
      <c r="BG85" s="300"/>
      <c r="BH85" s="300"/>
      <c r="BI85" s="301"/>
      <c r="BJ85" s="301"/>
      <c r="BK85" s="301"/>
      <c r="BL85" s="301"/>
      <c r="BM85" s="301"/>
      <c r="BN85" s="301"/>
      <c r="BO85" s="301"/>
      <c r="BP85" s="301"/>
      <c r="BQ85" s="301"/>
      <c r="BR85" s="300"/>
    </row>
    <row r="86" spans="1:70" s="291" customFormat="1">
      <c r="D86" s="296"/>
      <c r="E86" s="296" t="s">
        <v>3118</v>
      </c>
      <c r="F86" s="300"/>
      <c r="G86" s="296" t="s">
        <v>293</v>
      </c>
      <c r="H86" s="300"/>
      <c r="I86" s="300"/>
      <c r="J86" s="300"/>
      <c r="K86" s="300"/>
      <c r="L86" s="300"/>
      <c r="M86" s="300"/>
      <c r="N86" s="300"/>
      <c r="O86" s="300"/>
      <c r="P86" s="294"/>
      <c r="Q86" s="296" t="s">
        <v>188</v>
      </c>
      <c r="R86" s="294"/>
      <c r="S86" s="978"/>
      <c r="T86" s="978"/>
      <c r="U86" s="978"/>
      <c r="V86" s="302" t="s">
        <v>272</v>
      </c>
      <c r="W86" s="302"/>
      <c r="X86" s="302"/>
      <c r="Y86" s="302"/>
      <c r="Z86" s="302" t="s">
        <v>2409</v>
      </c>
      <c r="AA86" s="299"/>
      <c r="AB86" s="301"/>
      <c r="AC86" s="301"/>
      <c r="AD86" s="301"/>
      <c r="AE86" s="300"/>
      <c r="AF86" s="300"/>
      <c r="AG86" s="300"/>
      <c r="AH86" s="300" t="s">
        <v>1581</v>
      </c>
      <c r="AI86" s="1243"/>
      <c r="AJ86" s="1243"/>
      <c r="AK86" s="1243"/>
      <c r="AL86" s="1243"/>
      <c r="AM86" s="1243"/>
      <c r="AN86" s="300"/>
      <c r="AO86" s="300"/>
      <c r="AP86" s="300"/>
      <c r="AQ86" s="300"/>
      <c r="AR86" s="300"/>
      <c r="AS86" s="300"/>
      <c r="AT86" s="300"/>
      <c r="AU86" s="301"/>
      <c r="AV86" s="301"/>
      <c r="AW86" s="301"/>
      <c r="AY86" s="299"/>
      <c r="AZ86" s="301"/>
      <c r="BA86" s="300"/>
      <c r="BB86" s="300"/>
      <c r="BC86" s="300"/>
      <c r="BD86" s="300"/>
      <c r="BE86" s="300"/>
      <c r="BF86" s="300"/>
      <c r="BG86" s="300"/>
      <c r="BH86" s="300"/>
      <c r="BI86" s="301"/>
      <c r="BJ86" s="301"/>
      <c r="BK86" s="301"/>
      <c r="BL86" s="301"/>
      <c r="BM86" s="301"/>
      <c r="BN86" s="301"/>
      <c r="BO86" s="301"/>
      <c r="BP86" s="301"/>
      <c r="BQ86" s="301"/>
      <c r="BR86" s="300"/>
    </row>
    <row r="87" spans="1:70" s="291" customFormat="1">
      <c r="D87" s="296"/>
      <c r="E87" s="296" t="s">
        <v>3118</v>
      </c>
      <c r="F87" s="300"/>
      <c r="G87" s="296" t="s">
        <v>293</v>
      </c>
      <c r="H87" s="300"/>
      <c r="I87" s="300"/>
      <c r="J87" s="300"/>
      <c r="K87" s="300"/>
      <c r="L87" s="300"/>
      <c r="M87" s="300"/>
      <c r="N87" s="300"/>
      <c r="O87" s="300"/>
      <c r="P87" s="294"/>
      <c r="Q87" s="296" t="s">
        <v>188</v>
      </c>
      <c r="R87" s="294"/>
      <c r="S87" s="978"/>
      <c r="T87" s="978"/>
      <c r="U87" s="978"/>
      <c r="V87" s="302" t="s">
        <v>272</v>
      </c>
      <c r="W87" s="302"/>
      <c r="X87" s="302"/>
      <c r="Y87" s="302"/>
      <c r="Z87" s="302" t="s">
        <v>2409</v>
      </c>
      <c r="AA87" s="299"/>
      <c r="AB87" s="301"/>
      <c r="AC87" s="301"/>
      <c r="AD87" s="301"/>
      <c r="AE87" s="300"/>
      <c r="AF87" s="300"/>
      <c r="AG87" s="300"/>
      <c r="AH87" s="300" t="s">
        <v>1581</v>
      </c>
      <c r="AI87" s="1243"/>
      <c r="AJ87" s="1243"/>
      <c r="AK87" s="1243"/>
      <c r="AL87" s="1243"/>
      <c r="AM87" s="1243"/>
      <c r="AN87" s="300"/>
      <c r="AO87" s="300"/>
      <c r="AP87" s="300"/>
      <c r="AQ87" s="300"/>
      <c r="AR87" s="300"/>
      <c r="AS87" s="300"/>
      <c r="AT87" s="300"/>
      <c r="AU87" s="301"/>
      <c r="AV87" s="301"/>
      <c r="AW87" s="301"/>
      <c r="AY87" s="299"/>
      <c r="AZ87" s="301"/>
      <c r="BA87" s="300"/>
      <c r="BB87" s="300"/>
      <c r="BC87" s="300"/>
      <c r="BD87" s="300"/>
      <c r="BE87" s="300"/>
      <c r="BF87" s="300"/>
      <c r="BG87" s="300"/>
      <c r="BH87" s="300"/>
      <c r="BI87" s="301"/>
      <c r="BJ87" s="301"/>
      <c r="BK87" s="301"/>
      <c r="BL87" s="301"/>
      <c r="BM87" s="301"/>
      <c r="BN87" s="301"/>
      <c r="BO87" s="301"/>
      <c r="BP87" s="301"/>
      <c r="BQ87" s="301"/>
      <c r="BR87" s="300"/>
    </row>
    <row r="88" spans="1:70" s="291" customFormat="1">
      <c r="P88" s="294"/>
      <c r="Q88" s="297"/>
      <c r="R88" s="294"/>
      <c r="S88" s="294"/>
      <c r="T88" s="294"/>
      <c r="U88" s="294"/>
      <c r="V88" s="303"/>
      <c r="W88" s="303"/>
      <c r="X88" s="303"/>
      <c r="Y88" s="303"/>
      <c r="Z88" s="303"/>
      <c r="AA88" s="299"/>
      <c r="AB88" s="301"/>
      <c r="AC88" s="301"/>
      <c r="AD88" s="301"/>
      <c r="AE88" s="300"/>
      <c r="AF88" s="300"/>
      <c r="AG88" s="300"/>
      <c r="AH88" s="300"/>
      <c r="AK88" s="299"/>
      <c r="AL88" s="301"/>
      <c r="AM88" s="300"/>
      <c r="AN88" s="300"/>
      <c r="AO88" s="300"/>
      <c r="AP88" s="300"/>
      <c r="AQ88" s="300"/>
      <c r="AR88" s="300"/>
      <c r="AS88" s="300"/>
      <c r="AT88" s="300"/>
      <c r="AU88" s="301"/>
      <c r="AV88" s="301"/>
      <c r="AW88" s="301"/>
      <c r="AY88" s="299"/>
      <c r="AZ88" s="301"/>
      <c r="BA88" s="300"/>
      <c r="BB88" s="300"/>
      <c r="BC88" s="300"/>
      <c r="BD88" s="300"/>
      <c r="BE88" s="300"/>
      <c r="BF88" s="300"/>
      <c r="BG88" s="300"/>
      <c r="BH88" s="300"/>
      <c r="BI88" s="301"/>
      <c r="BJ88" s="301"/>
      <c r="BK88" s="301"/>
      <c r="BL88" s="301"/>
      <c r="BM88" s="301"/>
      <c r="BN88" s="301"/>
      <c r="BO88" s="301"/>
      <c r="BP88" s="301"/>
      <c r="BQ88" s="301"/>
      <c r="BR88" s="300"/>
    </row>
    <row r="89" spans="1:70" s="1" customFormat="1" ht="15">
      <c r="B89" s="308" t="s">
        <v>3172</v>
      </c>
    </row>
    <row r="91" spans="1:70" ht="15.75">
      <c r="A91" s="294"/>
      <c r="B91" s="295"/>
      <c r="C91" s="295"/>
      <c r="D91" s="296"/>
      <c r="E91" s="296" t="s">
        <v>3118</v>
      </c>
      <c r="F91" s="296"/>
      <c r="G91" s="296" t="s">
        <v>293</v>
      </c>
      <c r="H91" s="296"/>
      <c r="I91" s="296"/>
      <c r="J91" s="296"/>
      <c r="K91" s="296"/>
      <c r="L91" s="296"/>
      <c r="M91" s="296"/>
      <c r="N91" s="296"/>
      <c r="O91" s="296"/>
      <c r="P91" s="294"/>
      <c r="Q91" s="296" t="s">
        <v>188</v>
      </c>
      <c r="R91" s="294"/>
      <c r="S91" s="978"/>
      <c r="T91" s="978"/>
      <c r="U91" s="978"/>
      <c r="V91" s="283" t="s">
        <v>272</v>
      </c>
      <c r="W91" s="283"/>
      <c r="X91" s="283"/>
      <c r="Y91" s="283"/>
      <c r="Z91" s="283" t="s">
        <v>2409</v>
      </c>
      <c r="AA91" s="297"/>
      <c r="AB91" s="294" t="s">
        <v>21</v>
      </c>
      <c r="AC91" s="294"/>
      <c r="AD91" s="294"/>
      <c r="AE91" s="294"/>
      <c r="AF91" s="294"/>
      <c r="AG91" s="294"/>
      <c r="AH91" s="294" t="s">
        <v>1581</v>
      </c>
      <c r="AI91" s="1243"/>
      <c r="AJ91" s="1243"/>
      <c r="AK91" s="1243"/>
      <c r="AL91" s="1243"/>
      <c r="AM91" s="1243"/>
      <c r="AN91" s="294"/>
      <c r="AO91" s="294"/>
      <c r="AP91" s="294"/>
      <c r="AQ91" s="294"/>
      <c r="AR91" s="294"/>
      <c r="AS91" s="298"/>
      <c r="AT91" s="298"/>
      <c r="AU91" s="298"/>
      <c r="AV91" s="298"/>
      <c r="AW91" s="298"/>
      <c r="AX91" s="298"/>
      <c r="AY91" s="294"/>
      <c r="AZ91" s="294"/>
      <c r="BA91" s="294"/>
      <c r="BB91" s="294"/>
      <c r="BC91" s="294"/>
      <c r="BD91" s="294"/>
      <c r="BE91" s="294"/>
      <c r="BF91" s="294"/>
      <c r="BG91" s="298"/>
      <c r="BH91" s="298"/>
      <c r="BI91" s="298"/>
      <c r="BJ91" s="298"/>
      <c r="BK91" s="298"/>
    </row>
    <row r="92" spans="1:70" ht="15.75">
      <c r="A92" s="294"/>
      <c r="B92" s="295"/>
      <c r="C92" s="295"/>
      <c r="D92" s="296"/>
      <c r="E92" s="296" t="s">
        <v>3118</v>
      </c>
      <c r="F92" s="296"/>
      <c r="G92" s="296" t="s">
        <v>293</v>
      </c>
      <c r="H92" s="296"/>
      <c r="I92" s="296"/>
      <c r="J92" s="296"/>
      <c r="K92" s="296"/>
      <c r="L92" s="296"/>
      <c r="M92" s="296"/>
      <c r="N92" s="296"/>
      <c r="O92" s="296"/>
      <c r="P92" s="294"/>
      <c r="Q92" s="296" t="s">
        <v>188</v>
      </c>
      <c r="R92" s="294"/>
      <c r="S92" s="978"/>
      <c r="T92" s="978"/>
      <c r="U92" s="978"/>
      <c r="V92" s="283" t="s">
        <v>272</v>
      </c>
      <c r="W92" s="283"/>
      <c r="X92" s="283"/>
      <c r="Y92" s="283"/>
      <c r="Z92" s="283" t="s">
        <v>2409</v>
      </c>
      <c r="AA92" s="297"/>
      <c r="AB92" s="294" t="s">
        <v>21</v>
      </c>
      <c r="AC92" s="294"/>
      <c r="AD92" s="294"/>
      <c r="AE92" s="294"/>
      <c r="AF92" s="294"/>
      <c r="AG92" s="294"/>
      <c r="AH92" s="294" t="s">
        <v>1581</v>
      </c>
      <c r="AI92" s="1243"/>
      <c r="AJ92" s="1243"/>
      <c r="AK92" s="1243"/>
      <c r="AL92" s="1243"/>
      <c r="AM92" s="1243"/>
      <c r="AN92" s="294"/>
      <c r="AO92" s="294"/>
      <c r="AP92" s="294"/>
      <c r="AQ92" s="294"/>
      <c r="AR92" s="294"/>
      <c r="AS92" s="298"/>
      <c r="AT92" s="298"/>
      <c r="AU92" s="298"/>
      <c r="AV92" s="298"/>
      <c r="AW92" s="298"/>
      <c r="AX92" s="298"/>
      <c r="AY92" s="294"/>
      <c r="AZ92" s="294"/>
      <c r="BA92" s="294"/>
      <c r="BB92" s="294"/>
      <c r="BC92" s="294"/>
      <c r="BD92" s="294"/>
      <c r="BE92" s="294"/>
      <c r="BF92" s="294"/>
      <c r="BG92" s="298"/>
      <c r="BH92" s="298"/>
      <c r="BI92" s="298"/>
      <c r="BJ92" s="298"/>
      <c r="BK92" s="298"/>
    </row>
    <row r="93" spans="1:70" ht="15.75">
      <c r="A93" s="294"/>
      <c r="B93" s="295"/>
      <c r="C93" s="295"/>
      <c r="D93" s="296"/>
      <c r="E93" s="296" t="s">
        <v>3118</v>
      </c>
      <c r="F93" s="296"/>
      <c r="G93" s="296" t="s">
        <v>293</v>
      </c>
      <c r="H93" s="296"/>
      <c r="I93" s="296"/>
      <c r="J93" s="296"/>
      <c r="K93" s="296"/>
      <c r="L93" s="296"/>
      <c r="M93" s="296"/>
      <c r="N93" s="296"/>
      <c r="O93" s="296"/>
      <c r="P93" s="294"/>
      <c r="Q93" s="296" t="s">
        <v>188</v>
      </c>
      <c r="R93" s="294"/>
      <c r="S93" s="978"/>
      <c r="T93" s="978"/>
      <c r="U93" s="978"/>
      <c r="V93" s="283" t="s">
        <v>272</v>
      </c>
      <c r="W93" s="283"/>
      <c r="X93" s="283"/>
      <c r="Y93" s="283"/>
      <c r="Z93" s="283" t="s">
        <v>2409</v>
      </c>
      <c r="AA93" s="297"/>
      <c r="AB93" s="294" t="s">
        <v>21</v>
      </c>
      <c r="AC93" s="294"/>
      <c r="AD93" s="294"/>
      <c r="AE93" s="294"/>
      <c r="AF93" s="294"/>
      <c r="AG93" s="294"/>
      <c r="AH93" s="294" t="s">
        <v>1581</v>
      </c>
      <c r="AI93" s="1243"/>
      <c r="AJ93" s="1243"/>
      <c r="AK93" s="1243"/>
      <c r="AL93" s="1243"/>
      <c r="AM93" s="1243"/>
      <c r="AN93" s="294"/>
      <c r="AO93" s="294"/>
      <c r="AP93" s="294"/>
      <c r="AQ93" s="294"/>
      <c r="AR93" s="294"/>
      <c r="AS93" s="298"/>
      <c r="AT93" s="298"/>
      <c r="AU93" s="298"/>
      <c r="AV93" s="298"/>
      <c r="AW93" s="298"/>
      <c r="AX93" s="298"/>
      <c r="AY93" s="294"/>
      <c r="AZ93" s="294"/>
      <c r="BA93" s="294"/>
      <c r="BB93" s="294"/>
      <c r="BC93" s="294"/>
      <c r="BD93" s="294"/>
      <c r="BE93" s="294"/>
      <c r="BF93" s="294"/>
      <c r="BG93" s="298"/>
      <c r="BH93" s="298"/>
      <c r="BI93" s="298"/>
      <c r="BJ93" s="298"/>
      <c r="BK93" s="298"/>
    </row>
    <row r="94" spans="1:70" ht="15.75">
      <c r="A94" s="294"/>
      <c r="B94" s="295"/>
      <c r="C94" s="295"/>
      <c r="D94" s="296"/>
      <c r="E94" s="296" t="s">
        <v>3118</v>
      </c>
      <c r="F94" s="296"/>
      <c r="G94" s="296" t="s">
        <v>293</v>
      </c>
      <c r="H94" s="296"/>
      <c r="I94" s="296"/>
      <c r="J94" s="296"/>
      <c r="K94" s="296"/>
      <c r="L94" s="296"/>
      <c r="M94" s="296"/>
      <c r="N94" s="296"/>
      <c r="O94" s="296"/>
      <c r="P94" s="294"/>
      <c r="Q94" s="296" t="s">
        <v>188</v>
      </c>
      <c r="R94" s="294"/>
      <c r="S94" s="978"/>
      <c r="T94" s="978"/>
      <c r="U94" s="978"/>
      <c r="V94" s="283" t="s">
        <v>272</v>
      </c>
      <c r="W94" s="283"/>
      <c r="X94" s="283"/>
      <c r="Y94" s="283"/>
      <c r="Z94" s="283" t="s">
        <v>2409</v>
      </c>
      <c r="AA94" s="297"/>
      <c r="AB94" s="294" t="s">
        <v>21</v>
      </c>
      <c r="AC94" s="294"/>
      <c r="AD94" s="294"/>
      <c r="AE94" s="294"/>
      <c r="AF94" s="294"/>
      <c r="AG94" s="294"/>
      <c r="AH94" s="294" t="s">
        <v>1581</v>
      </c>
      <c r="AI94" s="1243"/>
      <c r="AJ94" s="1243"/>
      <c r="AK94" s="1243"/>
      <c r="AL94" s="1243"/>
      <c r="AM94" s="1243"/>
      <c r="AN94" s="294"/>
      <c r="AO94" s="294"/>
      <c r="AP94" s="294"/>
      <c r="AQ94" s="294"/>
      <c r="AR94" s="294"/>
      <c r="AS94" s="298"/>
      <c r="AT94" s="298"/>
      <c r="AU94" s="298"/>
      <c r="AV94" s="298"/>
      <c r="AW94" s="298"/>
      <c r="AX94" s="298"/>
      <c r="AY94" s="294"/>
      <c r="AZ94" s="294"/>
      <c r="BA94" s="294"/>
      <c r="BB94" s="294"/>
      <c r="BC94" s="294"/>
      <c r="BD94" s="294"/>
      <c r="BE94" s="294"/>
      <c r="BF94" s="294"/>
      <c r="BG94" s="298"/>
      <c r="BH94" s="298"/>
      <c r="BI94" s="298"/>
      <c r="BJ94" s="298"/>
      <c r="BK94" s="298"/>
    </row>
    <row r="95" spans="1:70" s="291" customFormat="1">
      <c r="B95" s="299"/>
      <c r="C95" s="299"/>
      <c r="D95" s="296"/>
      <c r="E95" s="296" t="s">
        <v>3118</v>
      </c>
      <c r="F95" s="296"/>
      <c r="G95" s="296" t="s">
        <v>293</v>
      </c>
      <c r="H95" s="300"/>
      <c r="I95" s="300"/>
      <c r="J95" s="300"/>
      <c r="K95" s="300"/>
      <c r="L95" s="300"/>
      <c r="M95" s="300"/>
      <c r="N95" s="300"/>
      <c r="O95" s="300"/>
      <c r="P95" s="294"/>
      <c r="Q95" s="296" t="s">
        <v>188</v>
      </c>
      <c r="R95" s="294"/>
      <c r="S95" s="978"/>
      <c r="T95" s="978"/>
      <c r="U95" s="978"/>
      <c r="V95" s="299" t="s">
        <v>272</v>
      </c>
      <c r="W95" s="299"/>
      <c r="X95" s="299"/>
      <c r="Y95" s="299"/>
      <c r="Z95" s="299" t="s">
        <v>2409</v>
      </c>
      <c r="AA95" s="299"/>
      <c r="AB95" s="299" t="s">
        <v>21</v>
      </c>
      <c r="AC95" s="299"/>
      <c r="AD95" s="299"/>
      <c r="AE95" s="300"/>
      <c r="AF95" s="300"/>
      <c r="AG95" s="300"/>
      <c r="AH95" s="300" t="s">
        <v>1581</v>
      </c>
      <c r="AI95" s="1243"/>
      <c r="AJ95" s="1243"/>
      <c r="AK95" s="1243"/>
      <c r="AL95" s="1243"/>
      <c r="AM95" s="1243"/>
      <c r="AN95" s="300"/>
      <c r="AO95" s="300"/>
      <c r="AP95" s="300"/>
      <c r="AQ95" s="300"/>
      <c r="AR95" s="300"/>
      <c r="AS95" s="300"/>
      <c r="AT95" s="300"/>
      <c r="AU95" s="301"/>
      <c r="AV95" s="301"/>
      <c r="AW95" s="301"/>
      <c r="AY95" s="299"/>
      <c r="AZ95" s="301"/>
      <c r="BA95" s="300"/>
      <c r="BB95" s="300"/>
      <c r="BC95" s="300"/>
      <c r="BD95" s="300"/>
      <c r="BE95" s="300"/>
      <c r="BF95" s="300"/>
      <c r="BG95" s="300"/>
      <c r="BH95" s="300"/>
      <c r="BI95" s="301"/>
      <c r="BJ95" s="301"/>
      <c r="BK95" s="301"/>
      <c r="BL95" s="301"/>
      <c r="BM95" s="301"/>
      <c r="BN95" s="301"/>
      <c r="BO95" s="301"/>
      <c r="BP95" s="301"/>
      <c r="BQ95" s="301"/>
      <c r="BR95" s="300"/>
    </row>
    <row r="96" spans="1:70" s="291" customFormat="1">
      <c r="D96" s="296"/>
      <c r="E96" s="296" t="s">
        <v>3118</v>
      </c>
      <c r="F96" s="296"/>
      <c r="G96" s="296" t="s">
        <v>293</v>
      </c>
      <c r="H96" s="300"/>
      <c r="I96" s="300"/>
      <c r="J96" s="300"/>
      <c r="K96" s="300"/>
      <c r="L96" s="300"/>
      <c r="M96" s="300"/>
      <c r="N96" s="300"/>
      <c r="O96" s="300"/>
      <c r="P96" s="294"/>
      <c r="Q96" s="296" t="s">
        <v>188</v>
      </c>
      <c r="R96" s="294"/>
      <c r="S96" s="978"/>
      <c r="T96" s="978"/>
      <c r="U96" s="978"/>
      <c r="V96" s="302" t="s">
        <v>272</v>
      </c>
      <c r="W96" s="302"/>
      <c r="X96" s="302"/>
      <c r="Y96" s="302"/>
      <c r="Z96" s="302" t="s">
        <v>2409</v>
      </c>
      <c r="AA96" s="299"/>
      <c r="AB96" s="301" t="s">
        <v>21</v>
      </c>
      <c r="AC96" s="301"/>
      <c r="AD96" s="301"/>
      <c r="AE96" s="300"/>
      <c r="AF96" s="300"/>
      <c r="AG96" s="300"/>
      <c r="AH96" s="300" t="s">
        <v>1581</v>
      </c>
      <c r="AI96" s="1243"/>
      <c r="AJ96" s="1243"/>
      <c r="AK96" s="1243"/>
      <c r="AL96" s="1243"/>
      <c r="AM96" s="1243"/>
      <c r="AN96" s="300"/>
      <c r="AO96" s="300"/>
      <c r="AP96" s="300"/>
      <c r="AQ96" s="300"/>
      <c r="AR96" s="300"/>
      <c r="AS96" s="300"/>
      <c r="AT96" s="300"/>
      <c r="AU96" s="301"/>
      <c r="AV96" s="301"/>
      <c r="AW96" s="301"/>
      <c r="AY96" s="299"/>
      <c r="AZ96" s="301"/>
      <c r="BA96" s="300"/>
      <c r="BB96" s="300"/>
      <c r="BC96" s="300"/>
      <c r="BD96" s="300"/>
      <c r="BE96" s="300"/>
      <c r="BF96" s="300"/>
      <c r="BG96" s="300"/>
      <c r="BH96" s="300"/>
      <c r="BI96" s="301"/>
      <c r="BJ96" s="301"/>
      <c r="BK96" s="301"/>
      <c r="BL96" s="301"/>
      <c r="BM96" s="301"/>
      <c r="BN96" s="301"/>
      <c r="BO96" s="301"/>
      <c r="BP96" s="301"/>
      <c r="BQ96" s="301"/>
      <c r="BR96" s="300"/>
    </row>
    <row r="97" spans="1:70" s="291" customFormat="1">
      <c r="D97" s="296"/>
      <c r="E97" s="296" t="s">
        <v>3118</v>
      </c>
      <c r="F97" s="296"/>
      <c r="G97" s="296" t="s">
        <v>293</v>
      </c>
      <c r="H97" s="300"/>
      <c r="I97" s="300"/>
      <c r="J97" s="300"/>
      <c r="K97" s="300"/>
      <c r="L97" s="300"/>
      <c r="M97" s="300"/>
      <c r="N97" s="300"/>
      <c r="O97" s="300"/>
      <c r="P97" s="294"/>
      <c r="Q97" s="296" t="s">
        <v>188</v>
      </c>
      <c r="R97" s="294"/>
      <c r="S97" s="978"/>
      <c r="T97" s="978"/>
      <c r="U97" s="978"/>
      <c r="V97" s="302" t="s">
        <v>272</v>
      </c>
      <c r="W97" s="302"/>
      <c r="X97" s="302"/>
      <c r="Y97" s="302"/>
      <c r="Z97" s="302" t="s">
        <v>2409</v>
      </c>
      <c r="AA97" s="299"/>
      <c r="AB97" s="301" t="s">
        <v>21</v>
      </c>
      <c r="AC97" s="301"/>
      <c r="AD97" s="301"/>
      <c r="AE97" s="300"/>
      <c r="AF97" s="300"/>
      <c r="AG97" s="300"/>
      <c r="AH97" s="300" t="s">
        <v>1581</v>
      </c>
      <c r="AI97" s="1243"/>
      <c r="AJ97" s="1243"/>
      <c r="AK97" s="1243"/>
      <c r="AL97" s="1243"/>
      <c r="AM97" s="1243"/>
      <c r="AN97" s="300"/>
      <c r="AO97" s="300"/>
      <c r="AP97" s="300"/>
      <c r="AQ97" s="300"/>
      <c r="AR97" s="300"/>
      <c r="AS97" s="300"/>
      <c r="AT97" s="300"/>
      <c r="AU97" s="301"/>
      <c r="AV97" s="301"/>
      <c r="AW97" s="301"/>
      <c r="AY97" s="299"/>
      <c r="AZ97" s="301"/>
      <c r="BA97" s="300"/>
      <c r="BB97" s="300"/>
      <c r="BC97" s="300"/>
      <c r="BD97" s="300"/>
      <c r="BE97" s="300"/>
      <c r="BF97" s="300"/>
      <c r="BG97" s="300"/>
      <c r="BH97" s="300"/>
      <c r="BI97" s="301"/>
      <c r="BJ97" s="301"/>
      <c r="BK97" s="301"/>
      <c r="BL97" s="301"/>
      <c r="BM97" s="301"/>
      <c r="BN97" s="301"/>
      <c r="BO97" s="301"/>
      <c r="BP97" s="301"/>
      <c r="BQ97" s="301"/>
      <c r="BR97" s="300"/>
    </row>
    <row r="98" spans="1:70" s="291" customFormat="1">
      <c r="D98" s="296"/>
      <c r="E98" s="296" t="s">
        <v>3118</v>
      </c>
      <c r="F98" s="296"/>
      <c r="G98" s="296" t="s">
        <v>293</v>
      </c>
      <c r="H98" s="300"/>
      <c r="I98" s="300"/>
      <c r="J98" s="300"/>
      <c r="K98" s="300"/>
      <c r="L98" s="300"/>
      <c r="M98" s="300"/>
      <c r="N98" s="300"/>
      <c r="O98" s="300"/>
      <c r="P98" s="294"/>
      <c r="Q98" s="296" t="s">
        <v>188</v>
      </c>
      <c r="R98" s="294"/>
      <c r="S98" s="978"/>
      <c r="T98" s="978"/>
      <c r="U98" s="978"/>
      <c r="V98" s="302" t="s">
        <v>272</v>
      </c>
      <c r="W98" s="302"/>
      <c r="X98" s="302"/>
      <c r="Y98" s="302"/>
      <c r="Z98" s="302" t="s">
        <v>2409</v>
      </c>
      <c r="AA98" s="299"/>
      <c r="AB98" s="301"/>
      <c r="AC98" s="301"/>
      <c r="AD98" s="301"/>
      <c r="AE98" s="300"/>
      <c r="AF98" s="300"/>
      <c r="AG98" s="300"/>
      <c r="AH98" s="300" t="s">
        <v>1581</v>
      </c>
      <c r="AI98" s="1243"/>
      <c r="AJ98" s="1243"/>
      <c r="AK98" s="1243"/>
      <c r="AL98" s="1243"/>
      <c r="AM98" s="1243"/>
      <c r="AN98" s="300"/>
      <c r="AO98" s="300"/>
      <c r="AP98" s="300"/>
      <c r="AQ98" s="300"/>
      <c r="AR98" s="300"/>
      <c r="AS98" s="300"/>
      <c r="AT98" s="300"/>
      <c r="AU98" s="301"/>
      <c r="AV98" s="301"/>
      <c r="AW98" s="301"/>
      <c r="AY98" s="299"/>
      <c r="AZ98" s="301"/>
      <c r="BA98" s="300"/>
      <c r="BB98" s="300"/>
      <c r="BC98" s="300"/>
      <c r="BD98" s="300"/>
      <c r="BE98" s="300"/>
      <c r="BF98" s="300"/>
      <c r="BG98" s="300"/>
      <c r="BH98" s="300"/>
      <c r="BI98" s="301"/>
      <c r="BJ98" s="301"/>
      <c r="BK98" s="301"/>
      <c r="BL98" s="301"/>
      <c r="BM98" s="301"/>
      <c r="BN98" s="301"/>
      <c r="BO98" s="301"/>
      <c r="BP98" s="301"/>
      <c r="BQ98" s="301"/>
      <c r="BR98" s="300"/>
    </row>
    <row r="99" spans="1:70" s="291" customFormat="1">
      <c r="D99" s="296"/>
      <c r="E99" s="296" t="s">
        <v>3118</v>
      </c>
      <c r="F99" s="296"/>
      <c r="G99" s="296" t="s">
        <v>293</v>
      </c>
      <c r="H99" s="300"/>
      <c r="I99" s="300"/>
      <c r="J99" s="300"/>
      <c r="K99" s="300"/>
      <c r="L99" s="300"/>
      <c r="M99" s="300"/>
      <c r="N99" s="300"/>
      <c r="O99" s="300"/>
      <c r="P99" s="294"/>
      <c r="Q99" s="296" t="s">
        <v>188</v>
      </c>
      <c r="R99" s="294"/>
      <c r="S99" s="978"/>
      <c r="T99" s="978"/>
      <c r="U99" s="978"/>
      <c r="V99" s="302" t="s">
        <v>272</v>
      </c>
      <c r="W99" s="302"/>
      <c r="X99" s="302"/>
      <c r="Y99" s="302"/>
      <c r="Z99" s="302" t="s">
        <v>2409</v>
      </c>
      <c r="AA99" s="299"/>
      <c r="AB99" s="301"/>
      <c r="AC99" s="301"/>
      <c r="AD99" s="301"/>
      <c r="AE99" s="300"/>
      <c r="AF99" s="300"/>
      <c r="AG99" s="300"/>
      <c r="AH99" s="300" t="s">
        <v>1581</v>
      </c>
      <c r="AI99" s="1243"/>
      <c r="AJ99" s="1243"/>
      <c r="AK99" s="1243"/>
      <c r="AL99" s="1243"/>
      <c r="AM99" s="1243"/>
      <c r="AN99" s="300"/>
      <c r="AO99" s="300"/>
      <c r="AP99" s="300"/>
      <c r="AQ99" s="300"/>
      <c r="AR99" s="300"/>
      <c r="AS99" s="300"/>
      <c r="AT99" s="300"/>
      <c r="AU99" s="301"/>
      <c r="AV99" s="301"/>
      <c r="AW99" s="301"/>
      <c r="AY99" s="299"/>
      <c r="AZ99" s="301"/>
      <c r="BA99" s="300"/>
      <c r="BB99" s="300"/>
      <c r="BC99" s="300"/>
      <c r="BD99" s="300"/>
      <c r="BE99" s="300"/>
      <c r="BF99" s="300"/>
      <c r="BG99" s="300"/>
      <c r="BH99" s="300"/>
      <c r="BI99" s="301"/>
      <c r="BJ99" s="301"/>
      <c r="BK99" s="301"/>
      <c r="BL99" s="301"/>
      <c r="BM99" s="301"/>
      <c r="BN99" s="301"/>
      <c r="BO99" s="301"/>
      <c r="BP99" s="301"/>
      <c r="BQ99" s="301"/>
      <c r="BR99" s="300"/>
    </row>
    <row r="100" spans="1:70" s="291" customFormat="1">
      <c r="D100" s="296"/>
      <c r="E100" s="296" t="s">
        <v>3118</v>
      </c>
      <c r="F100" s="296"/>
      <c r="G100" s="296" t="s">
        <v>293</v>
      </c>
      <c r="H100" s="300"/>
      <c r="I100" s="300"/>
      <c r="J100" s="300"/>
      <c r="K100" s="300"/>
      <c r="L100" s="300"/>
      <c r="M100" s="300"/>
      <c r="N100" s="300"/>
      <c r="O100" s="300"/>
      <c r="P100" s="294"/>
      <c r="Q100" s="296" t="s">
        <v>188</v>
      </c>
      <c r="R100" s="294"/>
      <c r="S100" s="978"/>
      <c r="T100" s="978"/>
      <c r="U100" s="978"/>
      <c r="V100" s="302" t="s">
        <v>272</v>
      </c>
      <c r="W100" s="302"/>
      <c r="X100" s="302"/>
      <c r="Y100" s="302"/>
      <c r="Z100" s="302" t="s">
        <v>2409</v>
      </c>
      <c r="AA100" s="299"/>
      <c r="AB100" s="301"/>
      <c r="AC100" s="301"/>
      <c r="AD100" s="301"/>
      <c r="AE100" s="300"/>
      <c r="AF100" s="300"/>
      <c r="AG100" s="300"/>
      <c r="AH100" s="300" t="s">
        <v>1581</v>
      </c>
      <c r="AI100" s="1243"/>
      <c r="AJ100" s="1243"/>
      <c r="AK100" s="1243"/>
      <c r="AL100" s="1243"/>
      <c r="AM100" s="1243"/>
      <c r="AN100" s="300"/>
      <c r="AO100" s="300"/>
      <c r="AP100" s="300"/>
      <c r="AQ100" s="300"/>
      <c r="AR100" s="300"/>
      <c r="AS100" s="300"/>
      <c r="AT100" s="300"/>
      <c r="AU100" s="301"/>
      <c r="AV100" s="301"/>
      <c r="AW100" s="301"/>
      <c r="AY100" s="299"/>
      <c r="AZ100" s="301"/>
      <c r="BA100" s="300"/>
      <c r="BB100" s="300"/>
      <c r="BC100" s="300"/>
      <c r="BD100" s="300"/>
      <c r="BE100" s="300"/>
      <c r="BF100" s="300"/>
      <c r="BG100" s="300"/>
      <c r="BH100" s="300"/>
      <c r="BI100" s="301"/>
      <c r="BJ100" s="301"/>
      <c r="BK100" s="301"/>
      <c r="BL100" s="301"/>
      <c r="BM100" s="301"/>
      <c r="BN100" s="301"/>
      <c r="BO100" s="301"/>
      <c r="BP100" s="301"/>
      <c r="BQ100" s="301"/>
      <c r="BR100" s="300"/>
    </row>
    <row r="102" spans="1:70" s="1" customFormat="1" ht="15">
      <c r="B102" s="1705" t="s">
        <v>3173</v>
      </c>
    </row>
    <row r="104" spans="1:70" ht="15.75">
      <c r="A104" s="294"/>
      <c r="B104" s="295"/>
      <c r="C104" s="295"/>
      <c r="D104" s="296"/>
      <c r="E104" s="296" t="s">
        <v>3118</v>
      </c>
      <c r="F104" s="296"/>
      <c r="G104" s="296" t="s">
        <v>293</v>
      </c>
      <c r="H104" s="296"/>
      <c r="I104" s="296"/>
      <c r="J104" s="296"/>
      <c r="K104" s="296"/>
      <c r="L104" s="296"/>
      <c r="M104" s="296"/>
      <c r="N104" s="296"/>
      <c r="O104" s="296"/>
      <c r="P104" s="294"/>
      <c r="Q104" s="296" t="s">
        <v>188</v>
      </c>
      <c r="R104" s="294"/>
      <c r="S104" s="978"/>
      <c r="T104" s="978"/>
      <c r="U104" s="978"/>
      <c r="V104" s="283" t="s">
        <v>272</v>
      </c>
      <c r="W104" s="283"/>
      <c r="X104" s="283"/>
      <c r="Y104" s="283"/>
      <c r="Z104" s="283" t="s">
        <v>2409</v>
      </c>
      <c r="AA104" s="297"/>
      <c r="AB104" s="294" t="s">
        <v>21</v>
      </c>
      <c r="AC104" s="294"/>
      <c r="AD104" s="294"/>
      <c r="AE104" s="294"/>
      <c r="AF104" s="294"/>
      <c r="AG104" s="294"/>
      <c r="AH104" s="294" t="s">
        <v>1581</v>
      </c>
      <c r="AI104" s="1243"/>
      <c r="AJ104" s="1243"/>
      <c r="AK104" s="1243"/>
      <c r="AL104" s="1243"/>
      <c r="AM104" s="1243"/>
      <c r="AN104" s="294"/>
      <c r="AO104" s="294"/>
      <c r="AP104" s="294"/>
      <c r="AQ104" s="294"/>
      <c r="AR104" s="294"/>
      <c r="AS104" s="298"/>
      <c r="AT104" s="298"/>
      <c r="AU104" s="298"/>
      <c r="AV104" s="298"/>
      <c r="AW104" s="298"/>
      <c r="AX104" s="298"/>
      <c r="AY104" s="294"/>
      <c r="AZ104" s="294"/>
      <c r="BA104" s="294"/>
      <c r="BB104" s="294"/>
      <c r="BC104" s="294"/>
      <c r="BD104" s="294"/>
      <c r="BE104" s="294"/>
      <c r="BF104" s="294"/>
      <c r="BG104" s="298"/>
      <c r="BH104" s="298"/>
      <c r="BI104" s="298"/>
      <c r="BJ104" s="298"/>
      <c r="BK104" s="298"/>
    </row>
    <row r="105" spans="1:70" ht="15.75">
      <c r="A105" s="294"/>
      <c r="B105" s="295"/>
      <c r="C105" s="295"/>
      <c r="D105" s="296"/>
      <c r="E105" s="296" t="s">
        <v>3118</v>
      </c>
      <c r="F105" s="296"/>
      <c r="G105" s="296" t="s">
        <v>293</v>
      </c>
      <c r="H105" s="296"/>
      <c r="I105" s="296"/>
      <c r="J105" s="296"/>
      <c r="K105" s="296"/>
      <c r="L105" s="296"/>
      <c r="M105" s="296"/>
      <c r="N105" s="296"/>
      <c r="O105" s="296"/>
      <c r="P105" s="294"/>
      <c r="Q105" s="296" t="s">
        <v>188</v>
      </c>
      <c r="R105" s="294"/>
      <c r="S105" s="978"/>
      <c r="T105" s="978"/>
      <c r="U105" s="978"/>
      <c r="V105" s="283" t="s">
        <v>272</v>
      </c>
      <c r="W105" s="283"/>
      <c r="X105" s="283"/>
      <c r="Y105" s="283"/>
      <c r="Z105" s="283" t="s">
        <v>2409</v>
      </c>
      <c r="AA105" s="297"/>
      <c r="AB105" s="294" t="s">
        <v>21</v>
      </c>
      <c r="AC105" s="294"/>
      <c r="AD105" s="294"/>
      <c r="AE105" s="294"/>
      <c r="AF105" s="294"/>
      <c r="AG105" s="294"/>
      <c r="AH105" s="294" t="s">
        <v>1581</v>
      </c>
      <c r="AI105" s="1243"/>
      <c r="AJ105" s="1243"/>
      <c r="AK105" s="1243"/>
      <c r="AL105" s="1243"/>
      <c r="AM105" s="1243"/>
      <c r="AN105" s="294"/>
      <c r="AO105" s="294"/>
      <c r="AP105" s="294"/>
      <c r="AQ105" s="294"/>
      <c r="AR105" s="294"/>
      <c r="AS105" s="298"/>
      <c r="AT105" s="298"/>
      <c r="AU105" s="298"/>
      <c r="AV105" s="298"/>
      <c r="AW105" s="298"/>
      <c r="AX105" s="298"/>
      <c r="AY105" s="294"/>
      <c r="AZ105" s="294"/>
      <c r="BA105" s="294"/>
      <c r="BB105" s="294"/>
      <c r="BC105" s="294"/>
      <c r="BD105" s="294"/>
      <c r="BE105" s="294"/>
      <c r="BF105" s="294"/>
      <c r="BG105" s="298"/>
      <c r="BH105" s="298"/>
      <c r="BI105" s="298"/>
      <c r="BJ105" s="298"/>
      <c r="BK105" s="298"/>
    </row>
    <row r="106" spans="1:70" ht="15.75">
      <c r="A106" s="294"/>
      <c r="B106" s="295"/>
      <c r="C106" s="295"/>
      <c r="D106" s="296"/>
      <c r="E106" s="296" t="s">
        <v>3118</v>
      </c>
      <c r="F106" s="296"/>
      <c r="G106" s="296" t="s">
        <v>293</v>
      </c>
      <c r="H106" s="296"/>
      <c r="I106" s="296"/>
      <c r="J106" s="296"/>
      <c r="K106" s="296"/>
      <c r="L106" s="296"/>
      <c r="M106" s="296"/>
      <c r="N106" s="296"/>
      <c r="O106" s="296"/>
      <c r="P106" s="294"/>
      <c r="Q106" s="296" t="s">
        <v>188</v>
      </c>
      <c r="R106" s="294"/>
      <c r="S106" s="978"/>
      <c r="T106" s="978"/>
      <c r="U106" s="978"/>
      <c r="V106" s="283" t="s">
        <v>272</v>
      </c>
      <c r="W106" s="283"/>
      <c r="X106" s="283"/>
      <c r="Y106" s="283"/>
      <c r="Z106" s="283" t="s">
        <v>2409</v>
      </c>
      <c r="AA106" s="297"/>
      <c r="AB106" s="294" t="s">
        <v>21</v>
      </c>
      <c r="AC106" s="294"/>
      <c r="AD106" s="294"/>
      <c r="AE106" s="294"/>
      <c r="AF106" s="294"/>
      <c r="AG106" s="294"/>
      <c r="AH106" s="294" t="s">
        <v>1581</v>
      </c>
      <c r="AI106" s="1243"/>
      <c r="AJ106" s="1243"/>
      <c r="AK106" s="1243"/>
      <c r="AL106" s="1243"/>
      <c r="AM106" s="1243"/>
      <c r="AN106" s="294"/>
      <c r="AO106" s="294"/>
      <c r="AP106" s="294"/>
      <c r="AQ106" s="294"/>
      <c r="AR106" s="294"/>
      <c r="AS106" s="298"/>
      <c r="AT106" s="298"/>
      <c r="AU106" s="298"/>
      <c r="AV106" s="298"/>
      <c r="AW106" s="298"/>
      <c r="AX106" s="298"/>
      <c r="AY106" s="294"/>
      <c r="AZ106" s="294"/>
      <c r="BA106" s="294"/>
      <c r="BB106" s="294"/>
      <c r="BC106" s="294"/>
      <c r="BD106" s="294"/>
      <c r="BE106" s="294"/>
      <c r="BF106" s="294"/>
      <c r="BG106" s="298"/>
      <c r="BH106" s="298"/>
      <c r="BI106" s="298"/>
      <c r="BJ106" s="298"/>
      <c r="BK106" s="298"/>
    </row>
    <row r="107" spans="1:70" ht="15.75">
      <c r="A107" s="294"/>
      <c r="B107" s="295"/>
      <c r="C107" s="295"/>
      <c r="D107" s="296"/>
      <c r="E107" s="296" t="s">
        <v>3118</v>
      </c>
      <c r="F107" s="296"/>
      <c r="G107" s="296" t="s">
        <v>293</v>
      </c>
      <c r="H107" s="296"/>
      <c r="I107" s="296"/>
      <c r="J107" s="296"/>
      <c r="K107" s="296"/>
      <c r="L107" s="296"/>
      <c r="M107" s="296"/>
      <c r="N107" s="296"/>
      <c r="O107" s="296"/>
      <c r="P107" s="294"/>
      <c r="Q107" s="296" t="s">
        <v>188</v>
      </c>
      <c r="R107" s="294"/>
      <c r="S107" s="978"/>
      <c r="T107" s="978"/>
      <c r="U107" s="978"/>
      <c r="V107" s="283" t="s">
        <v>272</v>
      </c>
      <c r="W107" s="283"/>
      <c r="X107" s="283"/>
      <c r="Y107" s="283"/>
      <c r="Z107" s="283" t="s">
        <v>2409</v>
      </c>
      <c r="AA107" s="297"/>
      <c r="AB107" s="294" t="s">
        <v>21</v>
      </c>
      <c r="AC107" s="294"/>
      <c r="AD107" s="294"/>
      <c r="AE107" s="294"/>
      <c r="AF107" s="294"/>
      <c r="AG107" s="294"/>
      <c r="AH107" s="294" t="s">
        <v>1581</v>
      </c>
      <c r="AI107" s="1243"/>
      <c r="AJ107" s="1243"/>
      <c r="AK107" s="1243"/>
      <c r="AL107" s="1243"/>
      <c r="AM107" s="1243"/>
      <c r="AN107" s="294"/>
      <c r="AO107" s="294"/>
      <c r="AP107" s="294"/>
      <c r="AQ107" s="294"/>
      <c r="AR107" s="294"/>
      <c r="AS107" s="298"/>
      <c r="AT107" s="298"/>
      <c r="AU107" s="298"/>
      <c r="AV107" s="298"/>
      <c r="AW107" s="298"/>
      <c r="AX107" s="298"/>
      <c r="AY107" s="294"/>
      <c r="AZ107" s="294"/>
      <c r="BA107" s="294"/>
      <c r="BB107" s="294"/>
      <c r="BC107" s="294"/>
      <c r="BD107" s="294"/>
      <c r="BE107" s="294"/>
      <c r="BF107" s="294"/>
      <c r="BG107" s="298"/>
      <c r="BH107" s="298"/>
      <c r="BI107" s="298"/>
      <c r="BJ107" s="298"/>
      <c r="BK107" s="298"/>
    </row>
    <row r="108" spans="1:70" s="291" customFormat="1">
      <c r="B108" s="299"/>
      <c r="C108" s="299"/>
      <c r="D108" s="296"/>
      <c r="E108" s="296" t="s">
        <v>3118</v>
      </c>
      <c r="F108" s="296"/>
      <c r="G108" s="296" t="s">
        <v>293</v>
      </c>
      <c r="H108" s="300"/>
      <c r="I108" s="300"/>
      <c r="J108" s="300"/>
      <c r="K108" s="300"/>
      <c r="L108" s="300"/>
      <c r="M108" s="300"/>
      <c r="N108" s="300"/>
      <c r="O108" s="300"/>
      <c r="P108" s="294"/>
      <c r="Q108" s="296" t="s">
        <v>188</v>
      </c>
      <c r="R108" s="294"/>
      <c r="S108" s="978"/>
      <c r="T108" s="978"/>
      <c r="U108" s="978"/>
      <c r="V108" s="299" t="s">
        <v>272</v>
      </c>
      <c r="W108" s="299"/>
      <c r="X108" s="299"/>
      <c r="Y108" s="299"/>
      <c r="Z108" s="299" t="s">
        <v>2409</v>
      </c>
      <c r="AA108" s="299"/>
      <c r="AB108" s="299" t="s">
        <v>21</v>
      </c>
      <c r="AC108" s="299"/>
      <c r="AD108" s="299"/>
      <c r="AE108" s="300"/>
      <c r="AF108" s="300"/>
      <c r="AG108" s="300"/>
      <c r="AH108" s="300" t="s">
        <v>1581</v>
      </c>
      <c r="AI108" s="1243"/>
      <c r="AJ108" s="1243"/>
      <c r="AK108" s="1243"/>
      <c r="AL108" s="1243"/>
      <c r="AM108" s="1243"/>
      <c r="AN108" s="300"/>
      <c r="AO108" s="300"/>
      <c r="AP108" s="300"/>
      <c r="AQ108" s="300"/>
      <c r="AR108" s="300"/>
      <c r="AS108" s="300"/>
      <c r="AT108" s="300"/>
      <c r="AU108" s="301"/>
      <c r="AV108" s="301"/>
      <c r="AW108" s="301"/>
      <c r="AY108" s="299"/>
      <c r="AZ108" s="301"/>
      <c r="BA108" s="300"/>
      <c r="BB108" s="300"/>
      <c r="BC108" s="300"/>
      <c r="BD108" s="300"/>
      <c r="BE108" s="300"/>
      <c r="BF108" s="300"/>
      <c r="BG108" s="300"/>
      <c r="BH108" s="300"/>
      <c r="BI108" s="301"/>
      <c r="BJ108" s="301"/>
      <c r="BK108" s="301"/>
      <c r="BL108" s="301"/>
      <c r="BM108" s="301"/>
      <c r="BN108" s="301"/>
      <c r="BO108" s="301"/>
      <c r="BP108" s="301"/>
      <c r="BQ108" s="301"/>
      <c r="BR108" s="300"/>
    </row>
    <row r="109" spans="1:70" s="291" customFormat="1">
      <c r="D109" s="296"/>
      <c r="E109" s="296" t="s">
        <v>3118</v>
      </c>
      <c r="F109" s="296"/>
      <c r="G109" s="296" t="s">
        <v>293</v>
      </c>
      <c r="H109" s="300"/>
      <c r="I109" s="300"/>
      <c r="J109" s="300"/>
      <c r="K109" s="300"/>
      <c r="L109" s="300"/>
      <c r="M109" s="300"/>
      <c r="N109" s="300"/>
      <c r="O109" s="300"/>
      <c r="P109" s="294"/>
      <c r="Q109" s="296" t="s">
        <v>188</v>
      </c>
      <c r="R109" s="294"/>
      <c r="S109" s="978"/>
      <c r="T109" s="978"/>
      <c r="U109" s="978"/>
      <c r="V109" s="302" t="s">
        <v>272</v>
      </c>
      <c r="W109" s="302"/>
      <c r="X109" s="302"/>
      <c r="Y109" s="302"/>
      <c r="Z109" s="302" t="s">
        <v>2409</v>
      </c>
      <c r="AA109" s="299"/>
      <c r="AB109" s="301" t="s">
        <v>21</v>
      </c>
      <c r="AC109" s="301"/>
      <c r="AD109" s="301"/>
      <c r="AE109" s="300"/>
      <c r="AF109" s="300"/>
      <c r="AG109" s="300"/>
      <c r="AH109" s="300" t="s">
        <v>1581</v>
      </c>
      <c r="AI109" s="1243"/>
      <c r="AJ109" s="1243"/>
      <c r="AK109" s="1243"/>
      <c r="AL109" s="1243"/>
      <c r="AM109" s="1243"/>
      <c r="AN109" s="300"/>
      <c r="AO109" s="300"/>
      <c r="AP109" s="300"/>
      <c r="AQ109" s="300"/>
      <c r="AR109" s="300"/>
      <c r="AS109" s="300"/>
      <c r="AT109" s="300"/>
      <c r="AU109" s="301"/>
      <c r="AV109" s="301"/>
      <c r="AW109" s="301"/>
      <c r="AY109" s="299"/>
      <c r="AZ109" s="301"/>
      <c r="BA109" s="300"/>
      <c r="BB109" s="300"/>
      <c r="BC109" s="300"/>
      <c r="BD109" s="300"/>
      <c r="BE109" s="300"/>
      <c r="BF109" s="300"/>
      <c r="BG109" s="300"/>
      <c r="BH109" s="300"/>
      <c r="BI109" s="301"/>
      <c r="BJ109" s="301"/>
      <c r="BK109" s="301"/>
      <c r="BL109" s="301"/>
      <c r="BM109" s="301"/>
      <c r="BN109" s="301"/>
      <c r="BO109" s="301"/>
      <c r="BP109" s="301"/>
      <c r="BQ109" s="301"/>
      <c r="BR109" s="300"/>
    </row>
    <row r="110" spans="1:70" s="291" customFormat="1">
      <c r="D110" s="296"/>
      <c r="E110" s="296" t="s">
        <v>3118</v>
      </c>
      <c r="F110" s="296"/>
      <c r="G110" s="296" t="s">
        <v>293</v>
      </c>
      <c r="H110" s="300"/>
      <c r="I110" s="300"/>
      <c r="J110" s="300"/>
      <c r="K110" s="300"/>
      <c r="L110" s="300"/>
      <c r="M110" s="300"/>
      <c r="N110" s="300"/>
      <c r="O110" s="300"/>
      <c r="P110" s="294"/>
      <c r="Q110" s="296" t="s">
        <v>188</v>
      </c>
      <c r="R110" s="294"/>
      <c r="S110" s="978"/>
      <c r="T110" s="978"/>
      <c r="U110" s="978"/>
      <c r="V110" s="302" t="s">
        <v>272</v>
      </c>
      <c r="W110" s="302"/>
      <c r="X110" s="302"/>
      <c r="Y110" s="302"/>
      <c r="Z110" s="302" t="s">
        <v>2409</v>
      </c>
      <c r="AA110" s="299"/>
      <c r="AB110" s="301" t="s">
        <v>21</v>
      </c>
      <c r="AC110" s="301"/>
      <c r="AD110" s="301"/>
      <c r="AE110" s="300"/>
      <c r="AF110" s="300"/>
      <c r="AG110" s="300"/>
      <c r="AH110" s="300" t="s">
        <v>1581</v>
      </c>
      <c r="AI110" s="1243"/>
      <c r="AJ110" s="1243"/>
      <c r="AK110" s="1243"/>
      <c r="AL110" s="1243"/>
      <c r="AM110" s="1243"/>
      <c r="AN110" s="300"/>
      <c r="AO110" s="300"/>
      <c r="AP110" s="300"/>
      <c r="AQ110" s="300"/>
      <c r="AR110" s="300"/>
      <c r="AS110" s="300"/>
      <c r="AT110" s="300"/>
      <c r="AU110" s="301"/>
      <c r="AV110" s="301"/>
      <c r="AW110" s="301"/>
      <c r="AY110" s="299"/>
      <c r="AZ110" s="301"/>
      <c r="BA110" s="300"/>
      <c r="BB110" s="300"/>
      <c r="BC110" s="300"/>
      <c r="BD110" s="300"/>
      <c r="BE110" s="300"/>
      <c r="BF110" s="300"/>
      <c r="BG110" s="300"/>
      <c r="BH110" s="300"/>
      <c r="BI110" s="301"/>
      <c r="BJ110" s="301"/>
      <c r="BK110" s="301"/>
      <c r="BL110" s="301"/>
      <c r="BM110" s="301"/>
      <c r="BN110" s="301"/>
      <c r="BO110" s="301"/>
      <c r="BP110" s="301"/>
      <c r="BQ110" s="301"/>
      <c r="BR110" s="300"/>
    </row>
    <row r="111" spans="1:70" s="291" customFormat="1">
      <c r="D111" s="296"/>
      <c r="E111" s="296" t="s">
        <v>3118</v>
      </c>
      <c r="F111" s="296"/>
      <c r="G111" s="296" t="s">
        <v>293</v>
      </c>
      <c r="H111" s="300"/>
      <c r="I111" s="300"/>
      <c r="J111" s="300"/>
      <c r="K111" s="300"/>
      <c r="L111" s="300"/>
      <c r="M111" s="300"/>
      <c r="N111" s="300"/>
      <c r="O111" s="300"/>
      <c r="P111" s="294"/>
      <c r="Q111" s="296" t="s">
        <v>188</v>
      </c>
      <c r="R111" s="294"/>
      <c r="S111" s="978"/>
      <c r="T111" s="978"/>
      <c r="U111" s="978"/>
      <c r="V111" s="302" t="s">
        <v>272</v>
      </c>
      <c r="W111" s="302"/>
      <c r="X111" s="302"/>
      <c r="Y111" s="302"/>
      <c r="Z111" s="302" t="s">
        <v>2409</v>
      </c>
      <c r="AA111" s="299"/>
      <c r="AB111" s="301"/>
      <c r="AC111" s="301"/>
      <c r="AD111" s="301"/>
      <c r="AE111" s="300"/>
      <c r="AF111" s="300"/>
      <c r="AG111" s="300"/>
      <c r="AH111" s="300" t="s">
        <v>1581</v>
      </c>
      <c r="AI111" s="1243"/>
      <c r="AJ111" s="1243"/>
      <c r="AK111" s="1243"/>
      <c r="AL111" s="1243"/>
      <c r="AM111" s="1243"/>
      <c r="AN111" s="300"/>
      <c r="AO111" s="300"/>
      <c r="AP111" s="300"/>
      <c r="AQ111" s="300"/>
      <c r="AR111" s="300"/>
      <c r="AS111" s="300"/>
      <c r="AT111" s="300"/>
      <c r="AU111" s="301"/>
      <c r="AV111" s="301"/>
      <c r="AW111" s="301"/>
      <c r="AY111" s="299"/>
      <c r="AZ111" s="301"/>
      <c r="BA111" s="300"/>
      <c r="BB111" s="300"/>
      <c r="BC111" s="300"/>
      <c r="BD111" s="300"/>
      <c r="BE111" s="300"/>
      <c r="BF111" s="300"/>
      <c r="BG111" s="300"/>
      <c r="BH111" s="300"/>
      <c r="BI111" s="301"/>
      <c r="BJ111" s="301"/>
      <c r="BK111" s="301"/>
      <c r="BL111" s="301"/>
      <c r="BM111" s="301"/>
      <c r="BN111" s="301"/>
      <c r="BO111" s="301"/>
      <c r="BP111" s="301"/>
      <c r="BQ111" s="301"/>
      <c r="BR111" s="300"/>
    </row>
    <row r="112" spans="1:70" s="291" customFormat="1">
      <c r="D112" s="296"/>
      <c r="E112" s="296" t="s">
        <v>3118</v>
      </c>
      <c r="F112" s="296"/>
      <c r="G112" s="296" t="s">
        <v>293</v>
      </c>
      <c r="H112" s="300"/>
      <c r="I112" s="300"/>
      <c r="J112" s="300"/>
      <c r="K112" s="300"/>
      <c r="L112" s="300"/>
      <c r="M112" s="300"/>
      <c r="N112" s="300"/>
      <c r="O112" s="300"/>
      <c r="P112" s="294"/>
      <c r="Q112" s="296" t="s">
        <v>188</v>
      </c>
      <c r="R112" s="294"/>
      <c r="S112" s="978"/>
      <c r="T112" s="978"/>
      <c r="U112" s="978"/>
      <c r="V112" s="302" t="s">
        <v>272</v>
      </c>
      <c r="W112" s="302"/>
      <c r="X112" s="302"/>
      <c r="Y112" s="302"/>
      <c r="Z112" s="302" t="s">
        <v>2409</v>
      </c>
      <c r="AA112" s="299"/>
      <c r="AB112" s="301"/>
      <c r="AC112" s="301"/>
      <c r="AD112" s="301"/>
      <c r="AE112" s="300"/>
      <c r="AF112" s="300"/>
      <c r="AG112" s="300"/>
      <c r="AH112" s="300" t="s">
        <v>1581</v>
      </c>
      <c r="AI112" s="1243"/>
      <c r="AJ112" s="1243"/>
      <c r="AK112" s="1243"/>
      <c r="AL112" s="1243"/>
      <c r="AM112" s="1243"/>
      <c r="AN112" s="300"/>
      <c r="AO112" s="300"/>
      <c r="AP112" s="300"/>
      <c r="AQ112" s="300"/>
      <c r="AR112" s="300"/>
      <c r="AS112" s="300"/>
      <c r="AT112" s="300"/>
      <c r="AU112" s="301"/>
      <c r="AV112" s="301"/>
      <c r="AW112" s="301"/>
      <c r="AY112" s="299"/>
      <c r="AZ112" s="301"/>
      <c r="BA112" s="300"/>
      <c r="BB112" s="300"/>
      <c r="BC112" s="300"/>
      <c r="BD112" s="300"/>
      <c r="BE112" s="300"/>
      <c r="BF112" s="300"/>
      <c r="BG112" s="300"/>
      <c r="BH112" s="300"/>
      <c r="BI112" s="301"/>
      <c r="BJ112" s="301"/>
      <c r="BK112" s="301"/>
      <c r="BL112" s="301"/>
      <c r="BM112" s="301"/>
      <c r="BN112" s="301"/>
      <c r="BO112" s="301"/>
      <c r="BP112" s="301"/>
      <c r="BQ112" s="301"/>
      <c r="BR112" s="300"/>
    </row>
    <row r="113" spans="1:70" s="291" customFormat="1">
      <c r="D113" s="296"/>
      <c r="E113" s="296" t="s">
        <v>3118</v>
      </c>
      <c r="F113" s="296"/>
      <c r="G113" s="296" t="s">
        <v>293</v>
      </c>
      <c r="H113" s="300"/>
      <c r="I113" s="300"/>
      <c r="J113" s="300"/>
      <c r="K113" s="300"/>
      <c r="L113" s="300"/>
      <c r="M113" s="300"/>
      <c r="N113" s="300"/>
      <c r="O113" s="300"/>
      <c r="P113" s="294"/>
      <c r="Q113" s="296" t="s">
        <v>188</v>
      </c>
      <c r="R113" s="294"/>
      <c r="S113" s="978"/>
      <c r="T113" s="978"/>
      <c r="U113" s="978"/>
      <c r="V113" s="302" t="s">
        <v>272</v>
      </c>
      <c r="W113" s="302"/>
      <c r="X113" s="302"/>
      <c r="Y113" s="302"/>
      <c r="Z113" s="302" t="s">
        <v>2409</v>
      </c>
      <c r="AA113" s="299"/>
      <c r="AB113" s="301"/>
      <c r="AC113" s="301"/>
      <c r="AD113" s="301"/>
      <c r="AE113" s="300"/>
      <c r="AF113" s="300"/>
      <c r="AG113" s="300"/>
      <c r="AH113" s="300" t="s">
        <v>1581</v>
      </c>
      <c r="AI113" s="1243"/>
      <c r="AJ113" s="1243"/>
      <c r="AK113" s="1243"/>
      <c r="AL113" s="1243"/>
      <c r="AM113" s="1243"/>
      <c r="AN113" s="300"/>
      <c r="AO113" s="300"/>
      <c r="AP113" s="300"/>
      <c r="AQ113" s="300"/>
      <c r="AR113" s="300"/>
      <c r="AS113" s="300"/>
      <c r="AT113" s="300"/>
      <c r="AU113" s="301"/>
      <c r="AV113" s="301"/>
      <c r="AW113" s="301"/>
      <c r="AY113" s="299"/>
      <c r="AZ113" s="301"/>
      <c r="BA113" s="300"/>
      <c r="BB113" s="300"/>
      <c r="BC113" s="300"/>
      <c r="BD113" s="300"/>
      <c r="BE113" s="300"/>
      <c r="BF113" s="300"/>
      <c r="BG113" s="300"/>
      <c r="BH113" s="300"/>
      <c r="BI113" s="301"/>
      <c r="BJ113" s="301"/>
      <c r="BK113" s="301"/>
      <c r="BL113" s="301"/>
      <c r="BM113" s="301"/>
      <c r="BN113" s="301"/>
      <c r="BO113" s="301"/>
      <c r="BP113" s="301"/>
      <c r="BQ113" s="301"/>
      <c r="BR113" s="300"/>
    </row>
    <row r="115" spans="1:70" s="1" customFormat="1" ht="15">
      <c r="B115" s="1705" t="s">
        <v>3174</v>
      </c>
    </row>
    <row r="117" spans="1:70" ht="15.75">
      <c r="A117" s="294"/>
      <c r="B117" s="295"/>
      <c r="C117" s="295"/>
      <c r="D117" s="296"/>
      <c r="E117" s="296" t="s">
        <v>3118</v>
      </c>
      <c r="F117" s="296"/>
      <c r="G117" s="296" t="s">
        <v>293</v>
      </c>
      <c r="H117" s="296"/>
      <c r="I117" s="296"/>
      <c r="J117" s="296"/>
      <c r="K117" s="296"/>
      <c r="L117" s="296"/>
      <c r="M117" s="296"/>
      <c r="N117" s="296"/>
      <c r="O117" s="296"/>
      <c r="P117" s="294"/>
      <c r="Q117" s="296" t="s">
        <v>188</v>
      </c>
      <c r="R117" s="294"/>
      <c r="S117" s="978"/>
      <c r="T117" s="978"/>
      <c r="U117" s="978"/>
      <c r="V117" s="283" t="s">
        <v>272</v>
      </c>
      <c r="W117" s="283"/>
      <c r="X117" s="283"/>
      <c r="Y117" s="283"/>
      <c r="Z117" s="283" t="s">
        <v>2409</v>
      </c>
      <c r="AA117" s="297"/>
      <c r="AB117" s="294" t="s">
        <v>21</v>
      </c>
      <c r="AC117" s="294"/>
      <c r="AD117" s="294"/>
      <c r="AE117" s="294"/>
      <c r="AF117" s="294"/>
      <c r="AG117" s="294"/>
      <c r="AH117" s="294" t="s">
        <v>1581</v>
      </c>
      <c r="AI117" s="1243"/>
      <c r="AJ117" s="1243"/>
      <c r="AK117" s="1243"/>
      <c r="AL117" s="1243"/>
      <c r="AM117" s="1243"/>
      <c r="AN117" s="294"/>
      <c r="AO117" s="294"/>
      <c r="AP117" s="294"/>
      <c r="AQ117" s="294"/>
      <c r="AR117" s="294"/>
      <c r="AS117" s="298"/>
      <c r="AT117" s="298"/>
      <c r="AU117" s="298"/>
      <c r="AV117" s="298"/>
      <c r="AW117" s="298"/>
      <c r="AX117" s="298"/>
      <c r="AY117" s="294"/>
      <c r="AZ117" s="294"/>
      <c r="BA117" s="294"/>
      <c r="BB117" s="294"/>
      <c r="BC117" s="294"/>
      <c r="BD117" s="294"/>
      <c r="BE117" s="294"/>
      <c r="BF117" s="294"/>
      <c r="BG117" s="298"/>
      <c r="BH117" s="298"/>
      <c r="BI117" s="298"/>
      <c r="BJ117" s="298"/>
      <c r="BK117" s="298"/>
    </row>
    <row r="118" spans="1:70" ht="15.75">
      <c r="A118" s="294"/>
      <c r="B118" s="295"/>
      <c r="C118" s="295"/>
      <c r="D118" s="296"/>
      <c r="E118" s="296" t="s">
        <v>3118</v>
      </c>
      <c r="F118" s="296"/>
      <c r="G118" s="296" t="s">
        <v>293</v>
      </c>
      <c r="H118" s="296"/>
      <c r="I118" s="296"/>
      <c r="J118" s="296"/>
      <c r="K118" s="296"/>
      <c r="L118" s="296"/>
      <c r="M118" s="296"/>
      <c r="N118" s="296"/>
      <c r="O118" s="296"/>
      <c r="P118" s="294"/>
      <c r="Q118" s="296" t="s">
        <v>188</v>
      </c>
      <c r="R118" s="294"/>
      <c r="S118" s="978"/>
      <c r="T118" s="978"/>
      <c r="U118" s="978"/>
      <c r="V118" s="283" t="s">
        <v>272</v>
      </c>
      <c r="W118" s="283"/>
      <c r="X118" s="283"/>
      <c r="Y118" s="283"/>
      <c r="Z118" s="283" t="s">
        <v>2409</v>
      </c>
      <c r="AA118" s="297"/>
      <c r="AB118" s="294" t="s">
        <v>21</v>
      </c>
      <c r="AC118" s="294"/>
      <c r="AD118" s="294"/>
      <c r="AE118" s="294"/>
      <c r="AF118" s="294"/>
      <c r="AG118" s="294"/>
      <c r="AH118" s="294" t="s">
        <v>1581</v>
      </c>
      <c r="AI118" s="1243"/>
      <c r="AJ118" s="1243"/>
      <c r="AK118" s="1243"/>
      <c r="AL118" s="1243"/>
      <c r="AM118" s="1243"/>
      <c r="AN118" s="294"/>
      <c r="AO118" s="294"/>
      <c r="AP118" s="294"/>
      <c r="AQ118" s="294"/>
      <c r="AR118" s="294"/>
      <c r="AS118" s="298"/>
      <c r="AT118" s="298"/>
      <c r="AU118" s="298"/>
      <c r="AV118" s="298"/>
      <c r="AW118" s="298"/>
      <c r="AX118" s="298"/>
      <c r="AY118" s="294"/>
      <c r="AZ118" s="294"/>
      <c r="BA118" s="294"/>
      <c r="BB118" s="294"/>
      <c r="BC118" s="294"/>
      <c r="BD118" s="294"/>
      <c r="BE118" s="294"/>
      <c r="BF118" s="294"/>
      <c r="BG118" s="298"/>
      <c r="BH118" s="298"/>
      <c r="BI118" s="298"/>
      <c r="BJ118" s="298"/>
      <c r="BK118" s="298"/>
    </row>
    <row r="119" spans="1:70" ht="15.75">
      <c r="A119" s="294"/>
      <c r="B119" s="295"/>
      <c r="C119" s="295"/>
      <c r="D119" s="296"/>
      <c r="E119" s="296" t="s">
        <v>3118</v>
      </c>
      <c r="F119" s="296"/>
      <c r="G119" s="296" t="s">
        <v>293</v>
      </c>
      <c r="H119" s="296"/>
      <c r="I119" s="296"/>
      <c r="J119" s="296"/>
      <c r="K119" s="296"/>
      <c r="L119" s="296"/>
      <c r="M119" s="296"/>
      <c r="N119" s="296"/>
      <c r="O119" s="296"/>
      <c r="P119" s="294"/>
      <c r="Q119" s="296" t="s">
        <v>188</v>
      </c>
      <c r="R119" s="294"/>
      <c r="S119" s="978"/>
      <c r="T119" s="978"/>
      <c r="U119" s="978"/>
      <c r="V119" s="283" t="s">
        <v>272</v>
      </c>
      <c r="W119" s="283"/>
      <c r="X119" s="283"/>
      <c r="Y119" s="283"/>
      <c r="Z119" s="283" t="s">
        <v>2409</v>
      </c>
      <c r="AA119" s="297"/>
      <c r="AB119" s="294" t="s">
        <v>21</v>
      </c>
      <c r="AC119" s="294"/>
      <c r="AD119" s="294"/>
      <c r="AE119" s="294"/>
      <c r="AF119" s="294"/>
      <c r="AG119" s="294"/>
      <c r="AH119" s="294" t="s">
        <v>1581</v>
      </c>
      <c r="AI119" s="1243"/>
      <c r="AJ119" s="1243"/>
      <c r="AK119" s="1243"/>
      <c r="AL119" s="1243"/>
      <c r="AM119" s="1243"/>
      <c r="AN119" s="294"/>
      <c r="AO119" s="294"/>
      <c r="AP119" s="294"/>
      <c r="AQ119" s="294"/>
      <c r="AR119" s="294"/>
      <c r="AS119" s="298"/>
      <c r="AT119" s="298"/>
      <c r="AU119" s="298"/>
      <c r="AV119" s="298"/>
      <c r="AW119" s="298"/>
      <c r="AX119" s="298"/>
      <c r="AY119" s="294"/>
      <c r="AZ119" s="294"/>
      <c r="BA119" s="294"/>
      <c r="BB119" s="294"/>
      <c r="BC119" s="294"/>
      <c r="BD119" s="294"/>
      <c r="BE119" s="294"/>
      <c r="BF119" s="294"/>
      <c r="BG119" s="298"/>
      <c r="BH119" s="298"/>
      <c r="BI119" s="298"/>
      <c r="BJ119" s="298"/>
      <c r="BK119" s="298"/>
    </row>
    <row r="120" spans="1:70" ht="15.75">
      <c r="A120" s="294"/>
      <c r="B120" s="295"/>
      <c r="C120" s="295"/>
      <c r="D120" s="296"/>
      <c r="E120" s="296" t="s">
        <v>3118</v>
      </c>
      <c r="F120" s="296"/>
      <c r="G120" s="296" t="s">
        <v>293</v>
      </c>
      <c r="H120" s="296"/>
      <c r="I120" s="296"/>
      <c r="J120" s="296"/>
      <c r="K120" s="296"/>
      <c r="L120" s="296"/>
      <c r="M120" s="296"/>
      <c r="N120" s="296"/>
      <c r="O120" s="296"/>
      <c r="P120" s="294"/>
      <c r="Q120" s="296" t="s">
        <v>188</v>
      </c>
      <c r="R120" s="294"/>
      <c r="S120" s="978"/>
      <c r="T120" s="978"/>
      <c r="U120" s="978"/>
      <c r="V120" s="283" t="s">
        <v>272</v>
      </c>
      <c r="W120" s="283"/>
      <c r="X120" s="283"/>
      <c r="Y120" s="283"/>
      <c r="Z120" s="283" t="s">
        <v>2409</v>
      </c>
      <c r="AA120" s="297"/>
      <c r="AB120" s="294" t="s">
        <v>21</v>
      </c>
      <c r="AC120" s="294"/>
      <c r="AD120" s="294"/>
      <c r="AE120" s="294"/>
      <c r="AF120" s="294"/>
      <c r="AG120" s="294"/>
      <c r="AH120" s="294" t="s">
        <v>1581</v>
      </c>
      <c r="AI120" s="1243"/>
      <c r="AJ120" s="1243"/>
      <c r="AK120" s="1243"/>
      <c r="AL120" s="1243"/>
      <c r="AM120" s="1243"/>
      <c r="AN120" s="294"/>
      <c r="AO120" s="294"/>
      <c r="AP120" s="294"/>
      <c r="AQ120" s="294"/>
      <c r="AR120" s="294"/>
      <c r="AS120" s="298"/>
      <c r="AT120" s="298"/>
      <c r="AU120" s="298"/>
      <c r="AV120" s="298"/>
      <c r="AW120" s="298"/>
      <c r="AX120" s="298"/>
      <c r="AY120" s="294"/>
      <c r="AZ120" s="294"/>
      <c r="BA120" s="294"/>
      <c r="BB120" s="294"/>
      <c r="BC120" s="294"/>
      <c r="BD120" s="294"/>
      <c r="BE120" s="294"/>
      <c r="BF120" s="294"/>
      <c r="BG120" s="298"/>
      <c r="BH120" s="298"/>
      <c r="BI120" s="298"/>
      <c r="BJ120" s="298"/>
      <c r="BK120" s="298"/>
    </row>
    <row r="121" spans="1:70" s="291" customFormat="1">
      <c r="B121" s="299"/>
      <c r="C121" s="299"/>
      <c r="D121" s="296"/>
      <c r="E121" s="296" t="s">
        <v>3118</v>
      </c>
      <c r="F121" s="296"/>
      <c r="G121" s="296" t="s">
        <v>293</v>
      </c>
      <c r="H121" s="300"/>
      <c r="I121" s="300"/>
      <c r="J121" s="300"/>
      <c r="K121" s="300"/>
      <c r="L121" s="300"/>
      <c r="M121" s="300"/>
      <c r="N121" s="300"/>
      <c r="O121" s="300"/>
      <c r="P121" s="294"/>
      <c r="Q121" s="296" t="s">
        <v>188</v>
      </c>
      <c r="R121" s="294"/>
      <c r="S121" s="978"/>
      <c r="T121" s="978"/>
      <c r="U121" s="978"/>
      <c r="V121" s="299" t="s">
        <v>272</v>
      </c>
      <c r="W121" s="299"/>
      <c r="X121" s="299"/>
      <c r="Y121" s="299"/>
      <c r="Z121" s="299" t="s">
        <v>2409</v>
      </c>
      <c r="AA121" s="299"/>
      <c r="AB121" s="299" t="s">
        <v>21</v>
      </c>
      <c r="AC121" s="299"/>
      <c r="AD121" s="299"/>
      <c r="AE121" s="300"/>
      <c r="AF121" s="300"/>
      <c r="AG121" s="300"/>
      <c r="AH121" s="300" t="s">
        <v>1581</v>
      </c>
      <c r="AI121" s="1243"/>
      <c r="AJ121" s="1243"/>
      <c r="AK121" s="1243"/>
      <c r="AL121" s="1243"/>
      <c r="AM121" s="1243"/>
      <c r="AN121" s="300"/>
      <c r="AO121" s="300"/>
      <c r="AP121" s="300"/>
      <c r="AQ121" s="300"/>
      <c r="AR121" s="300"/>
      <c r="AS121" s="300"/>
      <c r="AT121" s="300"/>
      <c r="AU121" s="301"/>
      <c r="AV121" s="301"/>
      <c r="AW121" s="301"/>
      <c r="AY121" s="299"/>
      <c r="AZ121" s="301"/>
      <c r="BA121" s="300"/>
      <c r="BB121" s="300"/>
      <c r="BC121" s="300"/>
      <c r="BD121" s="300"/>
      <c r="BE121" s="300"/>
      <c r="BF121" s="300"/>
      <c r="BG121" s="300"/>
      <c r="BH121" s="300"/>
      <c r="BI121" s="301"/>
      <c r="BJ121" s="301"/>
      <c r="BK121" s="301"/>
      <c r="BL121" s="301"/>
      <c r="BM121" s="301"/>
      <c r="BN121" s="301"/>
      <c r="BO121" s="301"/>
      <c r="BP121" s="301"/>
      <c r="BQ121" s="301"/>
      <c r="BR121" s="300"/>
    </row>
    <row r="122" spans="1:70" s="291" customFormat="1">
      <c r="D122" s="296"/>
      <c r="E122" s="296" t="s">
        <v>3118</v>
      </c>
      <c r="F122" s="296"/>
      <c r="G122" s="296" t="s">
        <v>293</v>
      </c>
      <c r="H122" s="300"/>
      <c r="I122" s="300"/>
      <c r="J122" s="300"/>
      <c r="K122" s="300"/>
      <c r="L122" s="300"/>
      <c r="M122" s="300"/>
      <c r="N122" s="300"/>
      <c r="O122" s="300"/>
      <c r="P122" s="294"/>
      <c r="Q122" s="296" t="s">
        <v>188</v>
      </c>
      <c r="R122" s="294"/>
      <c r="S122" s="978"/>
      <c r="T122" s="978"/>
      <c r="U122" s="978"/>
      <c r="V122" s="302" t="s">
        <v>272</v>
      </c>
      <c r="W122" s="302"/>
      <c r="X122" s="302"/>
      <c r="Y122" s="302"/>
      <c r="Z122" s="302" t="s">
        <v>2409</v>
      </c>
      <c r="AA122" s="299"/>
      <c r="AB122" s="301" t="s">
        <v>21</v>
      </c>
      <c r="AC122" s="301"/>
      <c r="AD122" s="301"/>
      <c r="AE122" s="300"/>
      <c r="AF122" s="300"/>
      <c r="AG122" s="300"/>
      <c r="AH122" s="300" t="s">
        <v>1581</v>
      </c>
      <c r="AI122" s="1243"/>
      <c r="AJ122" s="1243"/>
      <c r="AK122" s="1243"/>
      <c r="AL122" s="1243"/>
      <c r="AM122" s="1243"/>
      <c r="AN122" s="300"/>
      <c r="AO122" s="300"/>
      <c r="AP122" s="300"/>
      <c r="AQ122" s="300"/>
      <c r="AR122" s="300"/>
      <c r="AS122" s="300"/>
      <c r="AT122" s="300"/>
      <c r="AU122" s="301"/>
      <c r="AV122" s="301"/>
      <c r="AW122" s="301"/>
      <c r="AY122" s="299"/>
      <c r="AZ122" s="301"/>
      <c r="BA122" s="300"/>
      <c r="BB122" s="300"/>
      <c r="BC122" s="300"/>
      <c r="BD122" s="300"/>
      <c r="BE122" s="300"/>
      <c r="BF122" s="300"/>
      <c r="BG122" s="300"/>
      <c r="BH122" s="300"/>
      <c r="BI122" s="301"/>
      <c r="BJ122" s="301"/>
      <c r="BK122" s="301"/>
      <c r="BL122" s="301"/>
      <c r="BM122" s="301"/>
      <c r="BN122" s="301"/>
      <c r="BO122" s="301"/>
      <c r="BP122" s="301"/>
      <c r="BQ122" s="301"/>
      <c r="BR122" s="300"/>
    </row>
    <row r="123" spans="1:70" s="291" customFormat="1">
      <c r="D123" s="296"/>
      <c r="E123" s="296" t="s">
        <v>3118</v>
      </c>
      <c r="F123" s="296"/>
      <c r="G123" s="296" t="s">
        <v>293</v>
      </c>
      <c r="H123" s="300"/>
      <c r="I123" s="300"/>
      <c r="J123" s="300"/>
      <c r="K123" s="300"/>
      <c r="L123" s="300"/>
      <c r="M123" s="300"/>
      <c r="N123" s="300"/>
      <c r="O123" s="300"/>
      <c r="P123" s="294"/>
      <c r="Q123" s="296" t="s">
        <v>188</v>
      </c>
      <c r="R123" s="294"/>
      <c r="S123" s="978"/>
      <c r="T123" s="978"/>
      <c r="U123" s="978"/>
      <c r="V123" s="302" t="s">
        <v>272</v>
      </c>
      <c r="W123" s="302"/>
      <c r="X123" s="302"/>
      <c r="Y123" s="302"/>
      <c r="Z123" s="302" t="s">
        <v>2409</v>
      </c>
      <c r="AA123" s="299"/>
      <c r="AB123" s="301" t="s">
        <v>21</v>
      </c>
      <c r="AC123" s="301"/>
      <c r="AD123" s="301"/>
      <c r="AE123" s="300"/>
      <c r="AF123" s="300"/>
      <c r="AG123" s="300"/>
      <c r="AH123" s="300" t="s">
        <v>1581</v>
      </c>
      <c r="AI123" s="1243"/>
      <c r="AJ123" s="1243"/>
      <c r="AK123" s="1243"/>
      <c r="AL123" s="1243"/>
      <c r="AM123" s="1243"/>
      <c r="AN123" s="300"/>
      <c r="AO123" s="300"/>
      <c r="AP123" s="300"/>
      <c r="AQ123" s="300"/>
      <c r="AR123" s="300"/>
      <c r="AS123" s="300"/>
      <c r="AT123" s="300"/>
      <c r="AU123" s="301"/>
      <c r="AV123" s="301"/>
      <c r="AW123" s="301"/>
      <c r="AY123" s="299"/>
      <c r="AZ123" s="301"/>
      <c r="BA123" s="300"/>
      <c r="BB123" s="300"/>
      <c r="BC123" s="300"/>
      <c r="BD123" s="300"/>
      <c r="BE123" s="300"/>
      <c r="BF123" s="300"/>
      <c r="BG123" s="300"/>
      <c r="BH123" s="300"/>
      <c r="BI123" s="301"/>
      <c r="BJ123" s="301"/>
      <c r="BK123" s="301"/>
      <c r="BL123" s="301"/>
      <c r="BM123" s="301"/>
      <c r="BN123" s="301"/>
      <c r="BO123" s="301"/>
      <c r="BP123" s="301"/>
      <c r="BQ123" s="301"/>
      <c r="BR123" s="300"/>
    </row>
    <row r="124" spans="1:70" s="291" customFormat="1">
      <c r="D124" s="296"/>
      <c r="E124" s="296" t="s">
        <v>3118</v>
      </c>
      <c r="F124" s="296"/>
      <c r="G124" s="296" t="s">
        <v>293</v>
      </c>
      <c r="H124" s="300"/>
      <c r="I124" s="300"/>
      <c r="J124" s="300"/>
      <c r="K124" s="300"/>
      <c r="L124" s="300"/>
      <c r="M124" s="300"/>
      <c r="N124" s="300"/>
      <c r="O124" s="300"/>
      <c r="P124" s="294"/>
      <c r="Q124" s="296" t="s">
        <v>188</v>
      </c>
      <c r="R124" s="294"/>
      <c r="S124" s="978"/>
      <c r="T124" s="978"/>
      <c r="U124" s="978"/>
      <c r="V124" s="302" t="s">
        <v>272</v>
      </c>
      <c r="W124" s="302"/>
      <c r="X124" s="302"/>
      <c r="Y124" s="302"/>
      <c r="Z124" s="302" t="s">
        <v>2409</v>
      </c>
      <c r="AA124" s="299"/>
      <c r="AB124" s="301"/>
      <c r="AC124" s="301"/>
      <c r="AD124" s="301"/>
      <c r="AE124" s="300"/>
      <c r="AF124" s="300"/>
      <c r="AG124" s="300"/>
      <c r="AH124" s="300" t="s">
        <v>1581</v>
      </c>
      <c r="AI124" s="1243"/>
      <c r="AJ124" s="1243"/>
      <c r="AK124" s="1243"/>
      <c r="AL124" s="1243"/>
      <c r="AM124" s="1243"/>
      <c r="AN124" s="300"/>
      <c r="AO124" s="300"/>
      <c r="AP124" s="300"/>
      <c r="AQ124" s="300"/>
      <c r="AR124" s="300"/>
      <c r="AS124" s="300"/>
      <c r="AT124" s="300"/>
      <c r="AU124" s="301"/>
      <c r="AV124" s="301"/>
      <c r="AW124" s="301"/>
      <c r="AY124" s="299"/>
      <c r="AZ124" s="301"/>
      <c r="BA124" s="300"/>
      <c r="BB124" s="300"/>
      <c r="BC124" s="300"/>
      <c r="BD124" s="300"/>
      <c r="BE124" s="300"/>
      <c r="BF124" s="300"/>
      <c r="BG124" s="300"/>
      <c r="BH124" s="300"/>
      <c r="BI124" s="301"/>
      <c r="BJ124" s="301"/>
      <c r="BK124" s="301"/>
      <c r="BL124" s="301"/>
      <c r="BM124" s="301"/>
      <c r="BN124" s="301"/>
      <c r="BO124" s="301"/>
      <c r="BP124" s="301"/>
      <c r="BQ124" s="301"/>
      <c r="BR124" s="300"/>
    </row>
    <row r="125" spans="1:70" s="291" customFormat="1">
      <c r="D125" s="296"/>
      <c r="E125" s="296" t="s">
        <v>3118</v>
      </c>
      <c r="F125" s="296"/>
      <c r="G125" s="296" t="s">
        <v>293</v>
      </c>
      <c r="H125" s="300"/>
      <c r="I125" s="300"/>
      <c r="J125" s="300"/>
      <c r="K125" s="300"/>
      <c r="L125" s="300"/>
      <c r="M125" s="300"/>
      <c r="N125" s="300"/>
      <c r="O125" s="300"/>
      <c r="P125" s="294"/>
      <c r="Q125" s="296" t="s">
        <v>188</v>
      </c>
      <c r="R125" s="294"/>
      <c r="S125" s="978"/>
      <c r="T125" s="978"/>
      <c r="U125" s="978"/>
      <c r="V125" s="302" t="s">
        <v>272</v>
      </c>
      <c r="W125" s="302"/>
      <c r="X125" s="302"/>
      <c r="Y125" s="302"/>
      <c r="Z125" s="302" t="s">
        <v>2409</v>
      </c>
      <c r="AA125" s="299"/>
      <c r="AB125" s="301"/>
      <c r="AC125" s="301"/>
      <c r="AD125" s="301"/>
      <c r="AE125" s="300"/>
      <c r="AF125" s="300"/>
      <c r="AG125" s="300"/>
      <c r="AH125" s="300" t="s">
        <v>1581</v>
      </c>
      <c r="AI125" s="1243"/>
      <c r="AJ125" s="1243"/>
      <c r="AK125" s="1243"/>
      <c r="AL125" s="1243"/>
      <c r="AM125" s="1243"/>
      <c r="AN125" s="300"/>
      <c r="AO125" s="300"/>
      <c r="AP125" s="300"/>
      <c r="AQ125" s="300"/>
      <c r="AR125" s="300"/>
      <c r="AS125" s="300"/>
      <c r="AT125" s="300"/>
      <c r="AU125" s="301"/>
      <c r="AV125" s="301"/>
      <c r="AW125" s="301"/>
      <c r="AY125" s="299"/>
      <c r="AZ125" s="301"/>
      <c r="BA125" s="300"/>
      <c r="BB125" s="300"/>
      <c r="BC125" s="300"/>
      <c r="BD125" s="300"/>
      <c r="BE125" s="300"/>
      <c r="BF125" s="300"/>
      <c r="BG125" s="300"/>
      <c r="BH125" s="300"/>
      <c r="BI125" s="301"/>
      <c r="BJ125" s="301"/>
      <c r="BK125" s="301"/>
      <c r="BL125" s="301"/>
      <c r="BM125" s="301"/>
      <c r="BN125" s="301"/>
      <c r="BO125" s="301"/>
      <c r="BP125" s="301"/>
      <c r="BQ125" s="301"/>
      <c r="BR125" s="300"/>
    </row>
    <row r="126" spans="1:70" s="291" customFormat="1">
      <c r="D126" s="296"/>
      <c r="E126" s="296" t="s">
        <v>3118</v>
      </c>
      <c r="F126" s="296"/>
      <c r="G126" s="296" t="s">
        <v>293</v>
      </c>
      <c r="H126" s="300"/>
      <c r="I126" s="300"/>
      <c r="J126" s="300"/>
      <c r="K126" s="300"/>
      <c r="L126" s="300"/>
      <c r="M126" s="300"/>
      <c r="N126" s="300"/>
      <c r="O126" s="300"/>
      <c r="P126" s="294"/>
      <c r="Q126" s="296" t="s">
        <v>188</v>
      </c>
      <c r="R126" s="294"/>
      <c r="S126" s="978"/>
      <c r="T126" s="978"/>
      <c r="U126" s="978"/>
      <c r="V126" s="302" t="s">
        <v>272</v>
      </c>
      <c r="W126" s="302"/>
      <c r="X126" s="302"/>
      <c r="Y126" s="302"/>
      <c r="Z126" s="302" t="s">
        <v>2409</v>
      </c>
      <c r="AA126" s="299"/>
      <c r="AB126" s="301"/>
      <c r="AC126" s="301"/>
      <c r="AD126" s="301"/>
      <c r="AE126" s="300"/>
      <c r="AF126" s="300"/>
      <c r="AG126" s="300"/>
      <c r="AH126" s="300" t="s">
        <v>1581</v>
      </c>
      <c r="AI126" s="1243"/>
      <c r="AJ126" s="1243"/>
      <c r="AK126" s="1243"/>
      <c r="AL126" s="1243"/>
      <c r="AM126" s="1243"/>
      <c r="AN126" s="300"/>
      <c r="AO126" s="300"/>
      <c r="AP126" s="300"/>
      <c r="AQ126" s="300"/>
      <c r="AR126" s="300"/>
      <c r="AS126" s="300"/>
      <c r="AT126" s="300"/>
      <c r="AU126" s="301"/>
      <c r="AV126" s="301"/>
      <c r="AW126" s="301"/>
      <c r="AY126" s="299"/>
      <c r="AZ126" s="301"/>
      <c r="BA126" s="300"/>
      <c r="BB126" s="300"/>
      <c r="BC126" s="300"/>
      <c r="BD126" s="300"/>
      <c r="BE126" s="300"/>
      <c r="BF126" s="300"/>
      <c r="BG126" s="300"/>
      <c r="BH126" s="300"/>
      <c r="BI126" s="301"/>
      <c r="BJ126" s="301"/>
      <c r="BK126" s="301"/>
      <c r="BL126" s="301"/>
      <c r="BM126" s="301"/>
      <c r="BN126" s="301"/>
      <c r="BO126" s="301"/>
      <c r="BP126" s="301"/>
      <c r="BQ126" s="301"/>
      <c r="BR126" s="300"/>
    </row>
    <row r="128" spans="1:70" s="1" customFormat="1" ht="15">
      <c r="B128" s="308" t="s">
        <v>3175</v>
      </c>
    </row>
    <row r="130" spans="1:70" ht="15.75">
      <c r="A130" s="294"/>
      <c r="B130" s="295"/>
      <c r="C130" s="295"/>
      <c r="D130" s="296"/>
      <c r="E130" s="296" t="s">
        <v>3118</v>
      </c>
      <c r="F130" s="296"/>
      <c r="G130" s="296" t="s">
        <v>293</v>
      </c>
      <c r="H130" s="296"/>
      <c r="I130" s="296"/>
      <c r="J130" s="296"/>
      <c r="K130" s="296"/>
      <c r="L130" s="296"/>
      <c r="M130" s="296"/>
      <c r="N130" s="296"/>
      <c r="O130" s="296"/>
      <c r="P130" s="294"/>
      <c r="Q130" s="296" t="s">
        <v>188</v>
      </c>
      <c r="R130" s="294"/>
      <c r="S130" s="978"/>
      <c r="T130" s="978"/>
      <c r="U130" s="978"/>
      <c r="V130" s="283" t="s">
        <v>272</v>
      </c>
      <c r="W130" s="283"/>
      <c r="X130" s="283"/>
      <c r="Y130" s="283"/>
      <c r="Z130" s="283" t="s">
        <v>2409</v>
      </c>
      <c r="AA130" s="297"/>
      <c r="AB130" s="294" t="s">
        <v>21</v>
      </c>
      <c r="AC130" s="294"/>
      <c r="AD130" s="294"/>
      <c r="AE130" s="294"/>
      <c r="AF130" s="294"/>
      <c r="AG130" s="294"/>
      <c r="AH130" s="294" t="s">
        <v>1581</v>
      </c>
      <c r="AI130" s="1243"/>
      <c r="AJ130" s="1243"/>
      <c r="AK130" s="1243"/>
      <c r="AL130" s="1243"/>
      <c r="AM130" s="1243"/>
      <c r="AN130" s="294"/>
      <c r="AO130" s="294"/>
      <c r="AP130" s="294"/>
      <c r="AQ130" s="294"/>
      <c r="AR130" s="294"/>
      <c r="AS130" s="298"/>
      <c r="AT130" s="298"/>
      <c r="AU130" s="298"/>
      <c r="AV130" s="298"/>
      <c r="AW130" s="298"/>
      <c r="AX130" s="298"/>
      <c r="AY130" s="294"/>
      <c r="AZ130" s="294"/>
      <c r="BA130" s="294"/>
      <c r="BB130" s="294"/>
      <c r="BC130" s="294"/>
      <c r="BD130" s="294"/>
      <c r="BE130" s="294"/>
      <c r="BF130" s="294"/>
      <c r="BG130" s="298"/>
      <c r="BH130" s="298"/>
      <c r="BI130" s="298"/>
      <c r="BJ130" s="298"/>
      <c r="BK130" s="298"/>
    </row>
    <row r="131" spans="1:70" ht="15.75">
      <c r="A131" s="294"/>
      <c r="B131" s="295"/>
      <c r="C131" s="295"/>
      <c r="D131" s="296"/>
      <c r="E131" s="296" t="s">
        <v>3118</v>
      </c>
      <c r="F131" s="296"/>
      <c r="G131" s="296" t="s">
        <v>293</v>
      </c>
      <c r="H131" s="296"/>
      <c r="I131" s="296"/>
      <c r="J131" s="296"/>
      <c r="K131" s="296"/>
      <c r="L131" s="296"/>
      <c r="M131" s="296"/>
      <c r="N131" s="296"/>
      <c r="O131" s="296"/>
      <c r="P131" s="294"/>
      <c r="Q131" s="296" t="s">
        <v>188</v>
      </c>
      <c r="R131" s="294"/>
      <c r="S131" s="978"/>
      <c r="T131" s="978"/>
      <c r="U131" s="978"/>
      <c r="V131" s="283" t="s">
        <v>272</v>
      </c>
      <c r="W131" s="283"/>
      <c r="X131" s="283"/>
      <c r="Y131" s="283"/>
      <c r="Z131" s="283" t="s">
        <v>2409</v>
      </c>
      <c r="AA131" s="297"/>
      <c r="AB131" s="294" t="s">
        <v>21</v>
      </c>
      <c r="AC131" s="294"/>
      <c r="AD131" s="294"/>
      <c r="AE131" s="294"/>
      <c r="AF131" s="294"/>
      <c r="AG131" s="294"/>
      <c r="AH131" s="294" t="s">
        <v>1581</v>
      </c>
      <c r="AI131" s="1243"/>
      <c r="AJ131" s="1243"/>
      <c r="AK131" s="1243"/>
      <c r="AL131" s="1243"/>
      <c r="AM131" s="1243"/>
      <c r="AN131" s="294"/>
      <c r="AO131" s="294"/>
      <c r="AP131" s="294"/>
      <c r="AQ131" s="294"/>
      <c r="AR131" s="294"/>
      <c r="AS131" s="298"/>
      <c r="AT131" s="298"/>
      <c r="AU131" s="298"/>
      <c r="AV131" s="298"/>
      <c r="AW131" s="298"/>
      <c r="AX131" s="298"/>
      <c r="AY131" s="294"/>
      <c r="AZ131" s="294"/>
      <c r="BA131" s="294"/>
      <c r="BB131" s="294"/>
      <c r="BC131" s="294"/>
      <c r="BD131" s="294"/>
      <c r="BE131" s="294"/>
      <c r="BF131" s="294"/>
      <c r="BG131" s="298"/>
      <c r="BH131" s="298"/>
      <c r="BI131" s="298"/>
      <c r="BJ131" s="298"/>
      <c r="BK131" s="298"/>
    </row>
    <row r="132" spans="1:70" ht="15.75">
      <c r="A132" s="294"/>
      <c r="B132" s="295"/>
      <c r="C132" s="295"/>
      <c r="D132" s="296"/>
      <c r="E132" s="296" t="s">
        <v>3118</v>
      </c>
      <c r="F132" s="296"/>
      <c r="G132" s="296" t="s">
        <v>293</v>
      </c>
      <c r="H132" s="296"/>
      <c r="I132" s="296"/>
      <c r="J132" s="296"/>
      <c r="K132" s="296"/>
      <c r="L132" s="296"/>
      <c r="M132" s="296"/>
      <c r="N132" s="296"/>
      <c r="O132" s="296"/>
      <c r="P132" s="294"/>
      <c r="Q132" s="296" t="s">
        <v>188</v>
      </c>
      <c r="R132" s="294"/>
      <c r="S132" s="978"/>
      <c r="T132" s="978"/>
      <c r="U132" s="978"/>
      <c r="V132" s="283" t="s">
        <v>272</v>
      </c>
      <c r="W132" s="283"/>
      <c r="X132" s="283"/>
      <c r="Y132" s="283"/>
      <c r="Z132" s="283" t="s">
        <v>2409</v>
      </c>
      <c r="AA132" s="297"/>
      <c r="AB132" s="294" t="s">
        <v>21</v>
      </c>
      <c r="AC132" s="294"/>
      <c r="AD132" s="294"/>
      <c r="AE132" s="294"/>
      <c r="AF132" s="294"/>
      <c r="AG132" s="294"/>
      <c r="AH132" s="294" t="s">
        <v>1581</v>
      </c>
      <c r="AI132" s="1243"/>
      <c r="AJ132" s="1243"/>
      <c r="AK132" s="1243"/>
      <c r="AL132" s="1243"/>
      <c r="AM132" s="1243"/>
      <c r="AN132" s="294"/>
      <c r="AO132" s="294"/>
      <c r="AP132" s="294"/>
      <c r="AQ132" s="294"/>
      <c r="AR132" s="294"/>
      <c r="AS132" s="298"/>
      <c r="AT132" s="298"/>
      <c r="AU132" s="298"/>
      <c r="AV132" s="298"/>
      <c r="AW132" s="298"/>
      <c r="AX132" s="298"/>
      <c r="AY132" s="294"/>
      <c r="AZ132" s="294"/>
      <c r="BA132" s="294"/>
      <c r="BB132" s="294"/>
      <c r="BC132" s="294"/>
      <c r="BD132" s="294"/>
      <c r="BE132" s="294"/>
      <c r="BF132" s="294"/>
      <c r="BG132" s="298"/>
      <c r="BH132" s="298"/>
      <c r="BI132" s="298"/>
      <c r="BJ132" s="298"/>
      <c r="BK132" s="298"/>
    </row>
    <row r="133" spans="1:70" ht="15.75">
      <c r="A133" s="294"/>
      <c r="B133" s="295"/>
      <c r="C133" s="295"/>
      <c r="D133" s="296"/>
      <c r="E133" s="296" t="s">
        <v>3118</v>
      </c>
      <c r="F133" s="296"/>
      <c r="G133" s="296" t="s">
        <v>293</v>
      </c>
      <c r="H133" s="296"/>
      <c r="I133" s="296"/>
      <c r="J133" s="296"/>
      <c r="K133" s="296"/>
      <c r="L133" s="296"/>
      <c r="M133" s="296"/>
      <c r="N133" s="296"/>
      <c r="O133" s="296"/>
      <c r="P133" s="294"/>
      <c r="Q133" s="296" t="s">
        <v>188</v>
      </c>
      <c r="R133" s="294"/>
      <c r="S133" s="978"/>
      <c r="T133" s="978"/>
      <c r="U133" s="978"/>
      <c r="V133" s="283" t="s">
        <v>272</v>
      </c>
      <c r="W133" s="283"/>
      <c r="X133" s="283"/>
      <c r="Y133" s="283"/>
      <c r="Z133" s="283" t="s">
        <v>2409</v>
      </c>
      <c r="AA133" s="297"/>
      <c r="AB133" s="294" t="s">
        <v>21</v>
      </c>
      <c r="AC133" s="294"/>
      <c r="AD133" s="294"/>
      <c r="AE133" s="294"/>
      <c r="AF133" s="294"/>
      <c r="AG133" s="294"/>
      <c r="AH133" s="294" t="s">
        <v>1581</v>
      </c>
      <c r="AI133" s="1243"/>
      <c r="AJ133" s="1243"/>
      <c r="AK133" s="1243"/>
      <c r="AL133" s="1243"/>
      <c r="AM133" s="1243"/>
      <c r="AN133" s="294"/>
      <c r="AO133" s="294"/>
      <c r="AP133" s="294"/>
      <c r="AQ133" s="294"/>
      <c r="AR133" s="294"/>
      <c r="AS133" s="298"/>
      <c r="AT133" s="298"/>
      <c r="AU133" s="298"/>
      <c r="AV133" s="298"/>
      <c r="AW133" s="298"/>
      <c r="AX133" s="298"/>
      <c r="AY133" s="294"/>
      <c r="AZ133" s="294"/>
      <c r="BA133" s="294"/>
      <c r="BB133" s="294"/>
      <c r="BC133" s="294"/>
      <c r="BD133" s="294"/>
      <c r="BE133" s="294"/>
      <c r="BF133" s="294"/>
      <c r="BG133" s="298"/>
      <c r="BH133" s="298"/>
      <c r="BI133" s="298"/>
      <c r="BJ133" s="298"/>
      <c r="BK133" s="298"/>
    </row>
    <row r="134" spans="1:70" s="291" customFormat="1">
      <c r="B134" s="299"/>
      <c r="C134" s="299"/>
      <c r="D134" s="296"/>
      <c r="E134" s="296" t="s">
        <v>3118</v>
      </c>
      <c r="F134" s="300"/>
      <c r="G134" s="296" t="s">
        <v>293</v>
      </c>
      <c r="H134" s="300"/>
      <c r="I134" s="300"/>
      <c r="J134" s="300"/>
      <c r="K134" s="300"/>
      <c r="L134" s="300"/>
      <c r="M134" s="300"/>
      <c r="N134" s="300"/>
      <c r="O134" s="300"/>
      <c r="P134" s="294"/>
      <c r="Q134" s="296" t="s">
        <v>188</v>
      </c>
      <c r="R134" s="294"/>
      <c r="S134" s="978"/>
      <c r="T134" s="978"/>
      <c r="U134" s="978"/>
      <c r="V134" s="299" t="s">
        <v>272</v>
      </c>
      <c r="W134" s="299"/>
      <c r="X134" s="299"/>
      <c r="Y134" s="299"/>
      <c r="Z134" s="299" t="s">
        <v>2409</v>
      </c>
      <c r="AA134" s="299"/>
      <c r="AB134" s="299" t="s">
        <v>21</v>
      </c>
      <c r="AC134" s="299"/>
      <c r="AD134" s="299"/>
      <c r="AE134" s="300"/>
      <c r="AF134" s="300"/>
      <c r="AG134" s="300"/>
      <c r="AH134" s="300" t="s">
        <v>1581</v>
      </c>
      <c r="AI134" s="1243"/>
      <c r="AJ134" s="1243"/>
      <c r="AK134" s="1243"/>
      <c r="AL134" s="1243"/>
      <c r="AM134" s="1243"/>
      <c r="AN134" s="300"/>
      <c r="AO134" s="300"/>
      <c r="AP134" s="300"/>
      <c r="AQ134" s="300"/>
      <c r="AR134" s="300"/>
      <c r="AS134" s="300"/>
      <c r="AT134" s="300"/>
      <c r="AU134" s="301"/>
      <c r="AV134" s="301"/>
      <c r="AW134" s="301"/>
      <c r="AY134" s="299"/>
      <c r="AZ134" s="301"/>
      <c r="BA134" s="300"/>
      <c r="BB134" s="300"/>
      <c r="BC134" s="300"/>
      <c r="BD134" s="300"/>
      <c r="BE134" s="300"/>
      <c r="BF134" s="300"/>
      <c r="BG134" s="300"/>
      <c r="BH134" s="300"/>
      <c r="BI134" s="301"/>
      <c r="BJ134" s="301"/>
      <c r="BK134" s="301"/>
      <c r="BL134" s="301"/>
      <c r="BM134" s="301"/>
      <c r="BN134" s="301"/>
      <c r="BO134" s="301"/>
      <c r="BP134" s="301"/>
      <c r="BQ134" s="301"/>
      <c r="BR134" s="300"/>
    </row>
    <row r="135" spans="1:70" s="291" customFormat="1">
      <c r="D135" s="296"/>
      <c r="E135" s="296" t="s">
        <v>3118</v>
      </c>
      <c r="F135" s="300"/>
      <c r="G135" s="296" t="s">
        <v>293</v>
      </c>
      <c r="H135" s="300"/>
      <c r="I135" s="300"/>
      <c r="J135" s="300"/>
      <c r="K135" s="300"/>
      <c r="L135" s="300"/>
      <c r="M135" s="300"/>
      <c r="N135" s="300"/>
      <c r="O135" s="300"/>
      <c r="P135" s="294"/>
      <c r="Q135" s="296" t="s">
        <v>188</v>
      </c>
      <c r="R135" s="294"/>
      <c r="S135" s="978"/>
      <c r="T135" s="978"/>
      <c r="U135" s="978"/>
      <c r="V135" s="302" t="s">
        <v>272</v>
      </c>
      <c r="W135" s="302"/>
      <c r="X135" s="302"/>
      <c r="Y135" s="302"/>
      <c r="Z135" s="302" t="s">
        <v>2409</v>
      </c>
      <c r="AA135" s="299"/>
      <c r="AB135" s="301" t="s">
        <v>21</v>
      </c>
      <c r="AC135" s="301"/>
      <c r="AD135" s="301"/>
      <c r="AE135" s="300"/>
      <c r="AF135" s="300"/>
      <c r="AG135" s="300"/>
      <c r="AH135" s="300" t="s">
        <v>1581</v>
      </c>
      <c r="AI135" s="1243"/>
      <c r="AJ135" s="1243"/>
      <c r="AK135" s="1243"/>
      <c r="AL135" s="1243"/>
      <c r="AM135" s="1243"/>
      <c r="AN135" s="300"/>
      <c r="AO135" s="300"/>
      <c r="AP135" s="300"/>
      <c r="AQ135" s="300"/>
      <c r="AR135" s="300"/>
      <c r="AS135" s="300"/>
      <c r="AT135" s="300"/>
      <c r="AU135" s="301"/>
      <c r="AV135" s="301"/>
      <c r="AW135" s="301"/>
      <c r="AY135" s="299"/>
      <c r="AZ135" s="301"/>
      <c r="BA135" s="300"/>
      <c r="BB135" s="300"/>
      <c r="BC135" s="300"/>
      <c r="BD135" s="300"/>
      <c r="BE135" s="300"/>
      <c r="BF135" s="300"/>
      <c r="BG135" s="300"/>
      <c r="BH135" s="300"/>
      <c r="BI135" s="301"/>
      <c r="BJ135" s="301"/>
      <c r="BK135" s="301"/>
      <c r="BL135" s="301"/>
      <c r="BM135" s="301"/>
      <c r="BN135" s="301"/>
      <c r="BO135" s="301"/>
      <c r="BP135" s="301"/>
      <c r="BQ135" s="301"/>
      <c r="BR135" s="300"/>
    </row>
    <row r="136" spans="1:70" s="291" customFormat="1">
      <c r="D136" s="296"/>
      <c r="E136" s="296" t="s">
        <v>3118</v>
      </c>
      <c r="F136" s="300"/>
      <c r="G136" s="296" t="s">
        <v>293</v>
      </c>
      <c r="H136" s="300"/>
      <c r="I136" s="300"/>
      <c r="J136" s="300"/>
      <c r="K136" s="300"/>
      <c r="L136" s="300"/>
      <c r="M136" s="300"/>
      <c r="N136" s="300"/>
      <c r="O136" s="300"/>
      <c r="P136" s="294"/>
      <c r="Q136" s="296" t="s">
        <v>188</v>
      </c>
      <c r="R136" s="294"/>
      <c r="S136" s="978"/>
      <c r="T136" s="978"/>
      <c r="U136" s="978"/>
      <c r="V136" s="302" t="s">
        <v>272</v>
      </c>
      <c r="W136" s="302"/>
      <c r="X136" s="302"/>
      <c r="Y136" s="302"/>
      <c r="Z136" s="302" t="s">
        <v>2409</v>
      </c>
      <c r="AA136" s="299"/>
      <c r="AB136" s="301" t="s">
        <v>21</v>
      </c>
      <c r="AC136" s="301"/>
      <c r="AD136" s="301"/>
      <c r="AE136" s="300"/>
      <c r="AF136" s="300"/>
      <c r="AG136" s="300"/>
      <c r="AH136" s="300" t="s">
        <v>1581</v>
      </c>
      <c r="AI136" s="1243"/>
      <c r="AJ136" s="1243"/>
      <c r="AK136" s="1243"/>
      <c r="AL136" s="1243"/>
      <c r="AM136" s="1243"/>
      <c r="AN136" s="300"/>
      <c r="AO136" s="300"/>
      <c r="AP136" s="300"/>
      <c r="AQ136" s="300"/>
      <c r="AR136" s="300"/>
      <c r="AS136" s="300"/>
      <c r="AT136" s="300"/>
      <c r="AU136" s="301"/>
      <c r="AV136" s="301"/>
      <c r="AW136" s="301"/>
      <c r="AY136" s="299"/>
      <c r="AZ136" s="301"/>
      <c r="BA136" s="300"/>
      <c r="BB136" s="300"/>
      <c r="BC136" s="300"/>
      <c r="BD136" s="300"/>
      <c r="BE136" s="300"/>
      <c r="BF136" s="300"/>
      <c r="BG136" s="300"/>
      <c r="BH136" s="300"/>
      <c r="BI136" s="301"/>
      <c r="BJ136" s="301"/>
      <c r="BK136" s="301"/>
      <c r="BL136" s="301"/>
      <c r="BM136" s="301"/>
      <c r="BN136" s="301"/>
      <c r="BO136" s="301"/>
      <c r="BP136" s="301"/>
      <c r="BQ136" s="301"/>
      <c r="BR136" s="300"/>
    </row>
    <row r="137" spans="1:70" s="291" customFormat="1">
      <c r="D137" s="296"/>
      <c r="E137" s="296" t="s">
        <v>3118</v>
      </c>
      <c r="F137" s="300"/>
      <c r="G137" s="296" t="s">
        <v>293</v>
      </c>
      <c r="H137" s="300"/>
      <c r="I137" s="300"/>
      <c r="J137" s="300"/>
      <c r="K137" s="300"/>
      <c r="L137" s="300"/>
      <c r="M137" s="300"/>
      <c r="N137" s="300"/>
      <c r="O137" s="300"/>
      <c r="P137" s="294"/>
      <c r="Q137" s="296" t="s">
        <v>188</v>
      </c>
      <c r="R137" s="294"/>
      <c r="S137" s="978"/>
      <c r="T137" s="978"/>
      <c r="U137" s="978"/>
      <c r="V137" s="302" t="s">
        <v>272</v>
      </c>
      <c r="W137" s="302"/>
      <c r="X137" s="302"/>
      <c r="Y137" s="302"/>
      <c r="Z137" s="302" t="s">
        <v>2409</v>
      </c>
      <c r="AA137" s="299"/>
      <c r="AB137" s="301"/>
      <c r="AC137" s="301"/>
      <c r="AD137" s="301"/>
      <c r="AE137" s="300"/>
      <c r="AF137" s="300"/>
      <c r="AG137" s="300"/>
      <c r="AH137" s="300" t="s">
        <v>1581</v>
      </c>
      <c r="AI137" s="1243"/>
      <c r="AJ137" s="1243"/>
      <c r="AK137" s="1243"/>
      <c r="AL137" s="1243"/>
      <c r="AM137" s="1243"/>
      <c r="AN137" s="300"/>
      <c r="AO137" s="300"/>
      <c r="AP137" s="300"/>
      <c r="AQ137" s="300"/>
      <c r="AR137" s="300"/>
      <c r="AS137" s="300"/>
      <c r="AT137" s="300"/>
      <c r="AU137" s="301"/>
      <c r="AV137" s="301"/>
      <c r="AW137" s="301"/>
      <c r="AY137" s="299"/>
      <c r="AZ137" s="301"/>
      <c r="BA137" s="300"/>
      <c r="BB137" s="300"/>
      <c r="BC137" s="300"/>
      <c r="BD137" s="300"/>
      <c r="BE137" s="300"/>
      <c r="BF137" s="300"/>
      <c r="BG137" s="300"/>
      <c r="BH137" s="300"/>
      <c r="BI137" s="301"/>
      <c r="BJ137" s="301"/>
      <c r="BK137" s="301"/>
      <c r="BL137" s="301"/>
      <c r="BM137" s="301"/>
      <c r="BN137" s="301"/>
      <c r="BO137" s="301"/>
      <c r="BP137" s="301"/>
      <c r="BQ137" s="301"/>
      <c r="BR137" s="300"/>
    </row>
    <row r="138" spans="1:70" s="291" customFormat="1">
      <c r="D138" s="296"/>
      <c r="E138" s="296" t="s">
        <v>3118</v>
      </c>
      <c r="F138" s="300"/>
      <c r="G138" s="296" t="s">
        <v>293</v>
      </c>
      <c r="H138" s="300"/>
      <c r="I138" s="300"/>
      <c r="J138" s="300"/>
      <c r="K138" s="300"/>
      <c r="L138" s="300"/>
      <c r="M138" s="300"/>
      <c r="N138" s="300"/>
      <c r="O138" s="300"/>
      <c r="P138" s="294"/>
      <c r="Q138" s="296" t="s">
        <v>188</v>
      </c>
      <c r="R138" s="294"/>
      <c r="S138" s="978"/>
      <c r="T138" s="978"/>
      <c r="U138" s="978"/>
      <c r="V138" s="302" t="s">
        <v>272</v>
      </c>
      <c r="W138" s="302"/>
      <c r="X138" s="302"/>
      <c r="Y138" s="302"/>
      <c r="Z138" s="302" t="s">
        <v>2409</v>
      </c>
      <c r="AA138" s="299"/>
      <c r="AB138" s="301"/>
      <c r="AC138" s="301"/>
      <c r="AD138" s="301"/>
      <c r="AE138" s="300"/>
      <c r="AF138" s="300"/>
      <c r="AG138" s="300"/>
      <c r="AH138" s="300" t="s">
        <v>1581</v>
      </c>
      <c r="AI138" s="1243"/>
      <c r="AJ138" s="1243"/>
      <c r="AK138" s="1243"/>
      <c r="AL138" s="1243"/>
      <c r="AM138" s="1243"/>
      <c r="AN138" s="300"/>
      <c r="AO138" s="300"/>
      <c r="AP138" s="300"/>
      <c r="AQ138" s="300"/>
      <c r="AR138" s="300"/>
      <c r="AS138" s="300"/>
      <c r="AT138" s="300"/>
      <c r="AU138" s="301"/>
      <c r="AV138" s="301"/>
      <c r="AW138" s="301"/>
      <c r="AY138" s="299"/>
      <c r="AZ138" s="301"/>
      <c r="BA138" s="300"/>
      <c r="BB138" s="300"/>
      <c r="BC138" s="300"/>
      <c r="BD138" s="300"/>
      <c r="BE138" s="300"/>
      <c r="BF138" s="300"/>
      <c r="BG138" s="300"/>
      <c r="BH138" s="300"/>
      <c r="BI138" s="301"/>
      <c r="BJ138" s="301"/>
      <c r="BK138" s="301"/>
      <c r="BL138" s="301"/>
      <c r="BM138" s="301"/>
      <c r="BN138" s="301"/>
      <c r="BO138" s="301"/>
      <c r="BP138" s="301"/>
      <c r="BQ138" s="301"/>
      <c r="BR138" s="300"/>
    </row>
    <row r="139" spans="1:70" s="291" customFormat="1">
      <c r="D139" s="296"/>
      <c r="E139" s="296" t="s">
        <v>3118</v>
      </c>
      <c r="F139" s="300"/>
      <c r="G139" s="296" t="s">
        <v>293</v>
      </c>
      <c r="H139" s="300"/>
      <c r="I139" s="300"/>
      <c r="J139" s="300"/>
      <c r="K139" s="300"/>
      <c r="L139" s="300"/>
      <c r="M139" s="300"/>
      <c r="N139" s="300"/>
      <c r="O139" s="300"/>
      <c r="P139" s="294"/>
      <c r="Q139" s="296" t="s">
        <v>188</v>
      </c>
      <c r="R139" s="294"/>
      <c r="S139" s="978"/>
      <c r="T139" s="978"/>
      <c r="U139" s="978"/>
      <c r="V139" s="302" t="s">
        <v>272</v>
      </c>
      <c r="W139" s="302"/>
      <c r="X139" s="302"/>
      <c r="Y139" s="302"/>
      <c r="Z139" s="302" t="s">
        <v>2409</v>
      </c>
      <c r="AA139" s="299"/>
      <c r="AB139" s="301"/>
      <c r="AC139" s="301"/>
      <c r="AD139" s="301"/>
      <c r="AE139" s="300"/>
      <c r="AF139" s="300"/>
      <c r="AG139" s="300"/>
      <c r="AH139" s="300" t="s">
        <v>1581</v>
      </c>
      <c r="AI139" s="1243"/>
      <c r="AJ139" s="1243"/>
      <c r="AK139" s="1243"/>
      <c r="AL139" s="1243"/>
      <c r="AM139" s="1243"/>
      <c r="AN139" s="300"/>
      <c r="AO139" s="300"/>
      <c r="AP139" s="300"/>
      <c r="AQ139" s="300"/>
      <c r="AR139" s="300"/>
      <c r="AS139" s="300"/>
      <c r="AT139" s="300"/>
      <c r="AU139" s="301"/>
      <c r="AV139" s="301"/>
      <c r="AW139" s="301"/>
      <c r="AY139" s="299"/>
      <c r="AZ139" s="301"/>
      <c r="BA139" s="300"/>
      <c r="BB139" s="300"/>
      <c r="BC139" s="300"/>
      <c r="BD139" s="300"/>
      <c r="BE139" s="300"/>
      <c r="BF139" s="300"/>
      <c r="BG139" s="300"/>
      <c r="BH139" s="300"/>
      <c r="BI139" s="301"/>
      <c r="BJ139" s="301"/>
      <c r="BK139" s="301"/>
      <c r="BL139" s="301"/>
      <c r="BM139" s="301"/>
      <c r="BN139" s="301"/>
      <c r="BO139" s="301"/>
      <c r="BP139" s="301"/>
      <c r="BQ139" s="301"/>
      <c r="BR139" s="300"/>
    </row>
    <row r="141" spans="1:70" s="1" customFormat="1" ht="15">
      <c r="B141" s="308" t="s">
        <v>3176</v>
      </c>
    </row>
    <row r="143" spans="1:70" ht="15.75">
      <c r="A143" s="294"/>
      <c r="B143" s="295"/>
      <c r="C143" s="295"/>
      <c r="D143" s="296"/>
      <c r="E143" s="296" t="s">
        <v>3118</v>
      </c>
      <c r="F143" s="296"/>
      <c r="G143" s="296" t="s">
        <v>293</v>
      </c>
      <c r="H143" s="296"/>
      <c r="I143" s="296"/>
      <c r="J143" s="296"/>
      <c r="K143" s="296"/>
      <c r="L143" s="296"/>
      <c r="M143" s="296"/>
      <c r="N143" s="296"/>
      <c r="O143" s="296"/>
      <c r="P143" s="294"/>
      <c r="Q143" s="296" t="s">
        <v>188</v>
      </c>
      <c r="R143" s="294"/>
      <c r="S143" s="978"/>
      <c r="T143" s="978"/>
      <c r="U143" s="978"/>
      <c r="V143" s="283" t="s">
        <v>272</v>
      </c>
      <c r="W143" s="283"/>
      <c r="X143" s="283"/>
      <c r="Y143" s="283"/>
      <c r="Z143" s="283" t="s">
        <v>2409</v>
      </c>
      <c r="AA143" s="297"/>
      <c r="AB143" s="294" t="s">
        <v>21</v>
      </c>
      <c r="AC143" s="294"/>
      <c r="AD143" s="294"/>
      <c r="AE143" s="294"/>
      <c r="AF143" s="294"/>
      <c r="AG143" s="294"/>
      <c r="AH143" s="294" t="s">
        <v>1581</v>
      </c>
      <c r="AI143" s="1243"/>
      <c r="AJ143" s="1243"/>
      <c r="AK143" s="1243"/>
      <c r="AL143" s="1243"/>
      <c r="AM143" s="1243"/>
      <c r="AN143" s="294"/>
      <c r="AO143" s="294"/>
      <c r="AP143" s="294"/>
      <c r="AQ143" s="294"/>
      <c r="AR143" s="294"/>
      <c r="AS143" s="298"/>
      <c r="AT143" s="298"/>
      <c r="AU143" s="298"/>
      <c r="AV143" s="298"/>
      <c r="AW143" s="298"/>
      <c r="AX143" s="298"/>
      <c r="AY143" s="294"/>
      <c r="AZ143" s="294"/>
      <c r="BA143" s="294"/>
      <c r="BB143" s="294"/>
      <c r="BC143" s="294"/>
      <c r="BD143" s="294"/>
      <c r="BE143" s="294"/>
      <c r="BF143" s="294"/>
      <c r="BG143" s="298"/>
      <c r="BH143" s="298"/>
      <c r="BI143" s="298"/>
      <c r="BJ143" s="298"/>
      <c r="BK143" s="298"/>
    </row>
    <row r="144" spans="1:70" ht="15.75">
      <c r="A144" s="294"/>
      <c r="B144" s="295"/>
      <c r="C144" s="295"/>
      <c r="D144" s="296"/>
      <c r="E144" s="296" t="s">
        <v>3118</v>
      </c>
      <c r="F144" s="296"/>
      <c r="G144" s="296" t="s">
        <v>293</v>
      </c>
      <c r="H144" s="296"/>
      <c r="I144" s="296"/>
      <c r="J144" s="296"/>
      <c r="K144" s="296"/>
      <c r="L144" s="296"/>
      <c r="M144" s="296"/>
      <c r="N144" s="296"/>
      <c r="O144" s="296"/>
      <c r="P144" s="294"/>
      <c r="Q144" s="296" t="s">
        <v>188</v>
      </c>
      <c r="R144" s="294"/>
      <c r="S144" s="978"/>
      <c r="T144" s="978"/>
      <c r="U144" s="978"/>
      <c r="V144" s="283" t="s">
        <v>272</v>
      </c>
      <c r="W144" s="283"/>
      <c r="X144" s="283"/>
      <c r="Y144" s="283"/>
      <c r="Z144" s="283" t="s">
        <v>2409</v>
      </c>
      <c r="AA144" s="297"/>
      <c r="AB144" s="294" t="s">
        <v>21</v>
      </c>
      <c r="AC144" s="294"/>
      <c r="AD144" s="294"/>
      <c r="AE144" s="294"/>
      <c r="AF144" s="294"/>
      <c r="AG144" s="294"/>
      <c r="AH144" s="294" t="s">
        <v>1581</v>
      </c>
      <c r="AI144" s="1243"/>
      <c r="AJ144" s="1243"/>
      <c r="AK144" s="1243"/>
      <c r="AL144" s="1243"/>
      <c r="AM144" s="1243"/>
      <c r="AN144" s="294"/>
      <c r="AO144" s="294"/>
      <c r="AP144" s="294"/>
      <c r="AQ144" s="294"/>
      <c r="AR144" s="294"/>
      <c r="AS144" s="298"/>
      <c r="AT144" s="298"/>
      <c r="AU144" s="298"/>
      <c r="AV144" s="298"/>
      <c r="AW144" s="298"/>
      <c r="AX144" s="298"/>
      <c r="AY144" s="294"/>
      <c r="AZ144" s="294"/>
      <c r="BA144" s="294"/>
      <c r="BB144" s="294"/>
      <c r="BC144" s="294"/>
      <c r="BD144" s="294"/>
      <c r="BE144" s="294"/>
      <c r="BF144" s="294"/>
      <c r="BG144" s="298"/>
      <c r="BH144" s="298"/>
      <c r="BI144" s="298"/>
      <c r="BJ144" s="298"/>
      <c r="BK144" s="298"/>
    </row>
    <row r="145" spans="1:70" ht="15.75">
      <c r="A145" s="294"/>
      <c r="B145" s="295"/>
      <c r="C145" s="295"/>
      <c r="D145" s="296"/>
      <c r="E145" s="296" t="s">
        <v>3118</v>
      </c>
      <c r="F145" s="296"/>
      <c r="G145" s="296" t="s">
        <v>293</v>
      </c>
      <c r="H145" s="296"/>
      <c r="I145" s="296"/>
      <c r="J145" s="296"/>
      <c r="K145" s="296"/>
      <c r="L145" s="296"/>
      <c r="M145" s="296"/>
      <c r="N145" s="296"/>
      <c r="O145" s="296"/>
      <c r="P145" s="294"/>
      <c r="Q145" s="296" t="s">
        <v>188</v>
      </c>
      <c r="R145" s="294"/>
      <c r="S145" s="978"/>
      <c r="T145" s="978"/>
      <c r="U145" s="978"/>
      <c r="V145" s="283" t="s">
        <v>272</v>
      </c>
      <c r="W145" s="283"/>
      <c r="X145" s="283"/>
      <c r="Y145" s="283"/>
      <c r="Z145" s="283" t="s">
        <v>2409</v>
      </c>
      <c r="AA145" s="297"/>
      <c r="AB145" s="294" t="s">
        <v>21</v>
      </c>
      <c r="AC145" s="294"/>
      <c r="AD145" s="294"/>
      <c r="AE145" s="294"/>
      <c r="AF145" s="294"/>
      <c r="AG145" s="294"/>
      <c r="AH145" s="294" t="s">
        <v>1581</v>
      </c>
      <c r="AI145" s="1243"/>
      <c r="AJ145" s="1243"/>
      <c r="AK145" s="1243"/>
      <c r="AL145" s="1243"/>
      <c r="AM145" s="1243"/>
      <c r="AN145" s="294"/>
      <c r="AO145" s="294"/>
      <c r="AP145" s="294"/>
      <c r="AQ145" s="294"/>
      <c r="AR145" s="294"/>
      <c r="AS145" s="298"/>
      <c r="AT145" s="298"/>
      <c r="AU145" s="298"/>
      <c r="AV145" s="298"/>
      <c r="AW145" s="298"/>
      <c r="AX145" s="298"/>
      <c r="AY145" s="294"/>
      <c r="AZ145" s="294"/>
      <c r="BA145" s="294"/>
      <c r="BB145" s="294"/>
      <c r="BC145" s="294"/>
      <c r="BD145" s="294"/>
      <c r="BE145" s="294"/>
      <c r="BF145" s="294"/>
      <c r="BG145" s="298"/>
      <c r="BH145" s="298"/>
      <c r="BI145" s="298"/>
      <c r="BJ145" s="298"/>
      <c r="BK145" s="298"/>
    </row>
    <row r="146" spans="1:70" ht="15.75">
      <c r="A146" s="294"/>
      <c r="B146" s="295"/>
      <c r="C146" s="295"/>
      <c r="D146" s="296"/>
      <c r="E146" s="296" t="s">
        <v>3118</v>
      </c>
      <c r="F146" s="296"/>
      <c r="G146" s="296" t="s">
        <v>293</v>
      </c>
      <c r="H146" s="296"/>
      <c r="I146" s="296"/>
      <c r="J146" s="296"/>
      <c r="K146" s="296"/>
      <c r="L146" s="296"/>
      <c r="M146" s="296"/>
      <c r="N146" s="296"/>
      <c r="O146" s="296"/>
      <c r="P146" s="294"/>
      <c r="Q146" s="296" t="s">
        <v>188</v>
      </c>
      <c r="R146" s="294"/>
      <c r="S146" s="978"/>
      <c r="T146" s="978"/>
      <c r="U146" s="978"/>
      <c r="V146" s="283" t="s">
        <v>272</v>
      </c>
      <c r="W146" s="283"/>
      <c r="X146" s="283"/>
      <c r="Y146" s="283"/>
      <c r="Z146" s="283" t="s">
        <v>2409</v>
      </c>
      <c r="AA146" s="297"/>
      <c r="AB146" s="294" t="s">
        <v>21</v>
      </c>
      <c r="AC146" s="294"/>
      <c r="AD146" s="294"/>
      <c r="AE146" s="294"/>
      <c r="AF146" s="294"/>
      <c r="AG146" s="294"/>
      <c r="AH146" s="294" t="s">
        <v>1581</v>
      </c>
      <c r="AI146" s="1243"/>
      <c r="AJ146" s="1243"/>
      <c r="AK146" s="1243"/>
      <c r="AL146" s="1243"/>
      <c r="AM146" s="1243"/>
      <c r="AN146" s="294"/>
      <c r="AO146" s="294"/>
      <c r="AP146" s="294"/>
      <c r="AQ146" s="294"/>
      <c r="AR146" s="294"/>
      <c r="AS146" s="298"/>
      <c r="AT146" s="298"/>
      <c r="AU146" s="298"/>
      <c r="AV146" s="298"/>
      <c r="AW146" s="298"/>
      <c r="AX146" s="298"/>
      <c r="AY146" s="294"/>
      <c r="AZ146" s="294"/>
      <c r="BA146" s="294"/>
      <c r="BB146" s="294"/>
      <c r="BC146" s="294"/>
      <c r="BD146" s="294"/>
      <c r="BE146" s="294"/>
      <c r="BF146" s="294"/>
      <c r="BG146" s="298"/>
      <c r="BH146" s="298"/>
      <c r="BI146" s="298"/>
      <c r="BJ146" s="298"/>
      <c r="BK146" s="298"/>
    </row>
    <row r="147" spans="1:70" s="291" customFormat="1">
      <c r="B147" s="299"/>
      <c r="C147" s="299"/>
      <c r="D147" s="296"/>
      <c r="E147" s="296" t="s">
        <v>3118</v>
      </c>
      <c r="F147" s="300"/>
      <c r="G147" s="296" t="s">
        <v>293</v>
      </c>
      <c r="H147" s="300"/>
      <c r="I147" s="300"/>
      <c r="J147" s="300"/>
      <c r="K147" s="300"/>
      <c r="L147" s="300"/>
      <c r="M147" s="300"/>
      <c r="N147" s="300"/>
      <c r="O147" s="300"/>
      <c r="P147" s="294"/>
      <c r="Q147" s="296" t="s">
        <v>188</v>
      </c>
      <c r="R147" s="294"/>
      <c r="S147" s="978"/>
      <c r="T147" s="978"/>
      <c r="U147" s="978"/>
      <c r="V147" s="299" t="s">
        <v>272</v>
      </c>
      <c r="W147" s="299"/>
      <c r="X147" s="299"/>
      <c r="Y147" s="299"/>
      <c r="Z147" s="299" t="s">
        <v>2409</v>
      </c>
      <c r="AA147" s="299"/>
      <c r="AB147" s="299" t="s">
        <v>21</v>
      </c>
      <c r="AC147" s="299"/>
      <c r="AD147" s="299"/>
      <c r="AE147" s="300"/>
      <c r="AF147" s="300"/>
      <c r="AG147" s="300"/>
      <c r="AH147" s="300" t="s">
        <v>1581</v>
      </c>
      <c r="AI147" s="1243"/>
      <c r="AJ147" s="1243"/>
      <c r="AK147" s="1243"/>
      <c r="AL147" s="1243"/>
      <c r="AM147" s="1243"/>
      <c r="AN147" s="300"/>
      <c r="AO147" s="300"/>
      <c r="AP147" s="300"/>
      <c r="AQ147" s="300"/>
      <c r="AR147" s="300"/>
      <c r="AS147" s="300"/>
      <c r="AT147" s="300"/>
      <c r="AU147" s="301"/>
      <c r="AV147" s="301"/>
      <c r="AW147" s="301"/>
      <c r="AY147" s="299"/>
      <c r="AZ147" s="301"/>
      <c r="BA147" s="300"/>
      <c r="BB147" s="300"/>
      <c r="BC147" s="300"/>
      <c r="BD147" s="300"/>
      <c r="BE147" s="300"/>
      <c r="BF147" s="300"/>
      <c r="BG147" s="300"/>
      <c r="BH147" s="300"/>
      <c r="BI147" s="301"/>
      <c r="BJ147" s="301"/>
      <c r="BK147" s="301"/>
      <c r="BL147" s="301"/>
      <c r="BM147" s="301"/>
      <c r="BN147" s="301"/>
      <c r="BO147" s="301"/>
      <c r="BP147" s="301"/>
      <c r="BQ147" s="301"/>
      <c r="BR147" s="300"/>
    </row>
    <row r="148" spans="1:70" s="291" customFormat="1">
      <c r="D148" s="296"/>
      <c r="E148" s="296" t="s">
        <v>3118</v>
      </c>
      <c r="F148" s="300"/>
      <c r="G148" s="296" t="s">
        <v>293</v>
      </c>
      <c r="H148" s="300"/>
      <c r="I148" s="300"/>
      <c r="J148" s="300"/>
      <c r="K148" s="300"/>
      <c r="L148" s="300"/>
      <c r="M148" s="300"/>
      <c r="N148" s="300"/>
      <c r="O148" s="300"/>
      <c r="P148" s="294"/>
      <c r="Q148" s="296" t="s">
        <v>188</v>
      </c>
      <c r="R148" s="294"/>
      <c r="S148" s="978"/>
      <c r="T148" s="978"/>
      <c r="U148" s="978"/>
      <c r="V148" s="302" t="s">
        <v>272</v>
      </c>
      <c r="W148" s="302"/>
      <c r="X148" s="302"/>
      <c r="Y148" s="302"/>
      <c r="Z148" s="302" t="s">
        <v>2409</v>
      </c>
      <c r="AA148" s="299"/>
      <c r="AB148" s="301" t="s">
        <v>21</v>
      </c>
      <c r="AC148" s="301"/>
      <c r="AD148" s="301"/>
      <c r="AE148" s="300"/>
      <c r="AF148" s="300"/>
      <c r="AG148" s="300"/>
      <c r="AH148" s="300" t="s">
        <v>1581</v>
      </c>
      <c r="AI148" s="1243"/>
      <c r="AJ148" s="1243"/>
      <c r="AK148" s="1243"/>
      <c r="AL148" s="1243"/>
      <c r="AM148" s="1243"/>
      <c r="AN148" s="300"/>
      <c r="AO148" s="300"/>
      <c r="AP148" s="300"/>
      <c r="AQ148" s="300"/>
      <c r="AR148" s="300"/>
      <c r="AS148" s="300"/>
      <c r="AT148" s="300"/>
      <c r="AU148" s="301"/>
      <c r="AV148" s="301"/>
      <c r="AW148" s="301"/>
      <c r="AY148" s="299"/>
      <c r="AZ148" s="301"/>
      <c r="BA148" s="300"/>
      <c r="BB148" s="300"/>
      <c r="BC148" s="300"/>
      <c r="BD148" s="300"/>
      <c r="BE148" s="300"/>
      <c r="BF148" s="300"/>
      <c r="BG148" s="300"/>
      <c r="BH148" s="300"/>
      <c r="BI148" s="301"/>
      <c r="BJ148" s="301"/>
      <c r="BK148" s="301"/>
      <c r="BL148" s="301"/>
      <c r="BM148" s="301"/>
      <c r="BN148" s="301"/>
      <c r="BO148" s="301"/>
      <c r="BP148" s="301"/>
      <c r="BQ148" s="301"/>
      <c r="BR148" s="300"/>
    </row>
    <row r="149" spans="1:70" s="291" customFormat="1">
      <c r="D149" s="296"/>
      <c r="E149" s="296" t="s">
        <v>3118</v>
      </c>
      <c r="F149" s="300"/>
      <c r="G149" s="296" t="s">
        <v>293</v>
      </c>
      <c r="H149" s="300"/>
      <c r="I149" s="300"/>
      <c r="J149" s="300"/>
      <c r="K149" s="300"/>
      <c r="L149" s="300"/>
      <c r="M149" s="300"/>
      <c r="N149" s="300"/>
      <c r="O149" s="300"/>
      <c r="P149" s="294"/>
      <c r="Q149" s="296" t="s">
        <v>188</v>
      </c>
      <c r="R149" s="294"/>
      <c r="S149" s="978"/>
      <c r="T149" s="978"/>
      <c r="U149" s="978"/>
      <c r="V149" s="302" t="s">
        <v>272</v>
      </c>
      <c r="W149" s="302"/>
      <c r="X149" s="302"/>
      <c r="Y149" s="302"/>
      <c r="Z149" s="302" t="s">
        <v>2409</v>
      </c>
      <c r="AA149" s="299"/>
      <c r="AB149" s="301" t="s">
        <v>21</v>
      </c>
      <c r="AC149" s="301"/>
      <c r="AD149" s="301"/>
      <c r="AE149" s="300"/>
      <c r="AF149" s="300"/>
      <c r="AG149" s="300"/>
      <c r="AH149" s="300" t="s">
        <v>1581</v>
      </c>
      <c r="AI149" s="1243"/>
      <c r="AJ149" s="1243"/>
      <c r="AK149" s="1243"/>
      <c r="AL149" s="1243"/>
      <c r="AM149" s="1243"/>
      <c r="AN149" s="300"/>
      <c r="AO149" s="300"/>
      <c r="AP149" s="300"/>
      <c r="AQ149" s="300"/>
      <c r="AR149" s="300"/>
      <c r="AS149" s="300"/>
      <c r="AT149" s="300"/>
      <c r="AU149" s="301"/>
      <c r="AV149" s="301"/>
      <c r="AW149" s="301"/>
      <c r="AY149" s="299"/>
      <c r="AZ149" s="301"/>
      <c r="BA149" s="300"/>
      <c r="BB149" s="300"/>
      <c r="BC149" s="300"/>
      <c r="BD149" s="300"/>
      <c r="BE149" s="300"/>
      <c r="BF149" s="300"/>
      <c r="BG149" s="300"/>
      <c r="BH149" s="300"/>
      <c r="BI149" s="301"/>
      <c r="BJ149" s="301"/>
      <c r="BK149" s="301"/>
      <c r="BL149" s="301"/>
      <c r="BM149" s="301"/>
      <c r="BN149" s="301"/>
      <c r="BO149" s="301"/>
      <c r="BP149" s="301"/>
      <c r="BQ149" s="301"/>
      <c r="BR149" s="300"/>
    </row>
    <row r="150" spans="1:70" s="291" customFormat="1">
      <c r="D150" s="296"/>
      <c r="E150" s="296" t="s">
        <v>3118</v>
      </c>
      <c r="F150" s="300"/>
      <c r="G150" s="296" t="s">
        <v>293</v>
      </c>
      <c r="H150" s="300"/>
      <c r="I150" s="300"/>
      <c r="J150" s="300"/>
      <c r="K150" s="300"/>
      <c r="L150" s="300"/>
      <c r="M150" s="300"/>
      <c r="N150" s="300"/>
      <c r="O150" s="300"/>
      <c r="P150" s="294"/>
      <c r="Q150" s="296" t="s">
        <v>188</v>
      </c>
      <c r="R150" s="294"/>
      <c r="S150" s="978"/>
      <c r="T150" s="978"/>
      <c r="U150" s="978"/>
      <c r="V150" s="302" t="s">
        <v>272</v>
      </c>
      <c r="W150" s="302"/>
      <c r="X150" s="302"/>
      <c r="Y150" s="302"/>
      <c r="Z150" s="302" t="s">
        <v>2409</v>
      </c>
      <c r="AA150" s="299"/>
      <c r="AB150" s="301"/>
      <c r="AC150" s="301"/>
      <c r="AD150" s="301"/>
      <c r="AE150" s="300"/>
      <c r="AF150" s="300"/>
      <c r="AG150" s="300"/>
      <c r="AH150" s="300" t="s">
        <v>1581</v>
      </c>
      <c r="AI150" s="1243"/>
      <c r="AJ150" s="1243"/>
      <c r="AK150" s="1243"/>
      <c r="AL150" s="1243"/>
      <c r="AM150" s="1243"/>
      <c r="AN150" s="300"/>
      <c r="AO150" s="300"/>
      <c r="AP150" s="300"/>
      <c r="AQ150" s="300"/>
      <c r="AR150" s="300"/>
      <c r="AS150" s="300"/>
      <c r="AT150" s="300"/>
      <c r="AU150" s="301"/>
      <c r="AV150" s="301"/>
      <c r="AW150" s="301"/>
      <c r="AY150" s="299"/>
      <c r="AZ150" s="301"/>
      <c r="BA150" s="300"/>
      <c r="BB150" s="300"/>
      <c r="BC150" s="300"/>
      <c r="BD150" s="300"/>
      <c r="BE150" s="300"/>
      <c r="BF150" s="300"/>
      <c r="BG150" s="300"/>
      <c r="BH150" s="300"/>
      <c r="BI150" s="301"/>
      <c r="BJ150" s="301"/>
      <c r="BK150" s="301"/>
      <c r="BL150" s="301"/>
      <c r="BM150" s="301"/>
      <c r="BN150" s="301"/>
      <c r="BO150" s="301"/>
      <c r="BP150" s="301"/>
      <c r="BQ150" s="301"/>
      <c r="BR150" s="300"/>
    </row>
    <row r="151" spans="1:70" s="291" customFormat="1">
      <c r="D151" s="296"/>
      <c r="E151" s="296" t="s">
        <v>3118</v>
      </c>
      <c r="F151" s="300"/>
      <c r="G151" s="296" t="s">
        <v>293</v>
      </c>
      <c r="H151" s="300"/>
      <c r="I151" s="300"/>
      <c r="J151" s="300"/>
      <c r="K151" s="300"/>
      <c r="L151" s="300"/>
      <c r="M151" s="300"/>
      <c r="N151" s="300"/>
      <c r="O151" s="300"/>
      <c r="P151" s="294"/>
      <c r="Q151" s="296" t="s">
        <v>188</v>
      </c>
      <c r="R151" s="294"/>
      <c r="S151" s="978"/>
      <c r="T151" s="978"/>
      <c r="U151" s="978"/>
      <c r="V151" s="302" t="s">
        <v>272</v>
      </c>
      <c r="W151" s="302"/>
      <c r="X151" s="302"/>
      <c r="Y151" s="302"/>
      <c r="Z151" s="302" t="s">
        <v>2409</v>
      </c>
      <c r="AA151" s="299"/>
      <c r="AB151" s="301"/>
      <c r="AC151" s="301"/>
      <c r="AD151" s="301"/>
      <c r="AE151" s="300"/>
      <c r="AF151" s="300"/>
      <c r="AG151" s="300"/>
      <c r="AH151" s="300" t="s">
        <v>1581</v>
      </c>
      <c r="AI151" s="1243"/>
      <c r="AJ151" s="1243"/>
      <c r="AK151" s="1243"/>
      <c r="AL151" s="1243"/>
      <c r="AM151" s="1243"/>
      <c r="AN151" s="300"/>
      <c r="AO151" s="300"/>
      <c r="AP151" s="300"/>
      <c r="AQ151" s="300"/>
      <c r="AR151" s="300"/>
      <c r="AS151" s="300"/>
      <c r="AT151" s="300"/>
      <c r="AU151" s="301"/>
      <c r="AV151" s="301"/>
      <c r="AW151" s="301"/>
      <c r="AY151" s="299"/>
      <c r="AZ151" s="301"/>
      <c r="BA151" s="300"/>
      <c r="BB151" s="300"/>
      <c r="BC151" s="300"/>
      <c r="BD151" s="300"/>
      <c r="BE151" s="300"/>
      <c r="BF151" s="300"/>
      <c r="BG151" s="300"/>
      <c r="BH151" s="300"/>
      <c r="BI151" s="301"/>
      <c r="BJ151" s="301"/>
      <c r="BK151" s="301"/>
      <c r="BL151" s="301"/>
      <c r="BM151" s="301"/>
      <c r="BN151" s="301"/>
      <c r="BO151" s="301"/>
      <c r="BP151" s="301"/>
      <c r="BQ151" s="301"/>
      <c r="BR151" s="300"/>
    </row>
    <row r="152" spans="1:70" s="291" customFormat="1">
      <c r="D152" s="296"/>
      <c r="E152" s="296" t="s">
        <v>3118</v>
      </c>
      <c r="F152" s="300"/>
      <c r="G152" s="296" t="s">
        <v>293</v>
      </c>
      <c r="H152" s="300"/>
      <c r="I152" s="300"/>
      <c r="J152" s="300"/>
      <c r="K152" s="300"/>
      <c r="L152" s="300"/>
      <c r="M152" s="300"/>
      <c r="N152" s="300"/>
      <c r="O152" s="300"/>
      <c r="P152" s="294"/>
      <c r="Q152" s="296" t="s">
        <v>188</v>
      </c>
      <c r="R152" s="294"/>
      <c r="S152" s="978"/>
      <c r="T152" s="978"/>
      <c r="U152" s="978"/>
      <c r="V152" s="302" t="s">
        <v>272</v>
      </c>
      <c r="W152" s="302"/>
      <c r="X152" s="302"/>
      <c r="Y152" s="302"/>
      <c r="Z152" s="302" t="s">
        <v>2409</v>
      </c>
      <c r="AA152" s="299"/>
      <c r="AB152" s="301"/>
      <c r="AC152" s="301"/>
      <c r="AD152" s="301"/>
      <c r="AE152" s="300"/>
      <c r="AF152" s="300"/>
      <c r="AG152" s="300"/>
      <c r="AH152" s="300" t="s">
        <v>1581</v>
      </c>
      <c r="AI152" s="1243"/>
      <c r="AJ152" s="1243"/>
      <c r="AK152" s="1243"/>
      <c r="AL152" s="1243"/>
      <c r="AM152" s="1243"/>
      <c r="AN152" s="300"/>
      <c r="AO152" s="300"/>
      <c r="AP152" s="300"/>
      <c r="AQ152" s="300"/>
      <c r="AR152" s="300"/>
      <c r="AS152" s="300"/>
      <c r="AT152" s="300"/>
      <c r="AU152" s="301"/>
      <c r="AV152" s="301"/>
      <c r="AW152" s="301"/>
      <c r="AY152" s="299"/>
      <c r="AZ152" s="301"/>
      <c r="BA152" s="300"/>
      <c r="BB152" s="300"/>
      <c r="BC152" s="300"/>
      <c r="BD152" s="300"/>
      <c r="BE152" s="300"/>
      <c r="BF152" s="300"/>
      <c r="BG152" s="300"/>
      <c r="BH152" s="300"/>
      <c r="BI152" s="301"/>
      <c r="BJ152" s="301"/>
      <c r="BK152" s="301"/>
      <c r="BL152" s="301"/>
      <c r="BM152" s="301"/>
      <c r="BN152" s="301"/>
      <c r="BO152" s="301"/>
      <c r="BP152" s="301"/>
      <c r="BQ152" s="301"/>
      <c r="BR152" s="300"/>
    </row>
    <row r="154" spans="1:70" s="1" customFormat="1" ht="15">
      <c r="B154" s="308" t="s">
        <v>3177</v>
      </c>
    </row>
    <row r="156" spans="1:70" ht="15.75">
      <c r="A156" s="294"/>
      <c r="B156" s="295"/>
      <c r="C156" s="295"/>
      <c r="D156" s="296"/>
      <c r="E156" s="296" t="s">
        <v>3118</v>
      </c>
      <c r="F156" s="296"/>
      <c r="G156" s="296" t="s">
        <v>293</v>
      </c>
      <c r="H156" s="296"/>
      <c r="I156" s="296"/>
      <c r="J156" s="296"/>
      <c r="K156" s="296"/>
      <c r="L156" s="296"/>
      <c r="M156" s="296"/>
      <c r="N156" s="296"/>
      <c r="O156" s="296"/>
      <c r="P156" s="294"/>
      <c r="Q156" s="296" t="s">
        <v>188</v>
      </c>
      <c r="R156" s="294"/>
      <c r="S156" s="978"/>
      <c r="T156" s="978"/>
      <c r="U156" s="978"/>
      <c r="V156" s="283" t="s">
        <v>272</v>
      </c>
      <c r="W156" s="283"/>
      <c r="X156" s="283"/>
      <c r="Y156" s="283"/>
      <c r="Z156" s="283" t="s">
        <v>2409</v>
      </c>
      <c r="AA156" s="297"/>
      <c r="AB156" s="294" t="s">
        <v>21</v>
      </c>
      <c r="AC156" s="294"/>
      <c r="AD156" s="294"/>
      <c r="AE156" s="294"/>
      <c r="AF156" s="294"/>
      <c r="AG156" s="294"/>
      <c r="AH156" s="294" t="s">
        <v>1581</v>
      </c>
      <c r="AI156" s="1243"/>
      <c r="AJ156" s="1243"/>
      <c r="AK156" s="1243"/>
      <c r="AL156" s="1243"/>
      <c r="AM156" s="1243"/>
      <c r="AN156" s="294"/>
      <c r="AO156" s="294"/>
      <c r="AP156" s="294"/>
      <c r="AQ156" s="294"/>
      <c r="AR156" s="294"/>
      <c r="AS156" s="298"/>
      <c r="AT156" s="298"/>
      <c r="AU156" s="298"/>
      <c r="AV156" s="298"/>
      <c r="AW156" s="298"/>
      <c r="AX156" s="298"/>
      <c r="AY156" s="294"/>
      <c r="AZ156" s="294"/>
      <c r="BA156" s="294"/>
      <c r="BB156" s="294"/>
      <c r="BC156" s="294"/>
      <c r="BD156" s="294"/>
      <c r="BE156" s="294"/>
      <c r="BF156" s="294"/>
      <c r="BG156" s="298"/>
      <c r="BH156" s="298"/>
      <c r="BI156" s="298"/>
      <c r="BJ156" s="298"/>
      <c r="BK156" s="298"/>
    </row>
    <row r="157" spans="1:70" ht="15.75">
      <c r="A157" s="294"/>
      <c r="B157" s="295"/>
      <c r="C157" s="295"/>
      <c r="D157" s="296"/>
      <c r="E157" s="296" t="s">
        <v>3118</v>
      </c>
      <c r="F157" s="296"/>
      <c r="G157" s="296" t="s">
        <v>293</v>
      </c>
      <c r="H157" s="296"/>
      <c r="I157" s="296"/>
      <c r="J157" s="296"/>
      <c r="K157" s="296"/>
      <c r="L157" s="296"/>
      <c r="M157" s="296"/>
      <c r="N157" s="296"/>
      <c r="O157" s="296"/>
      <c r="P157" s="294"/>
      <c r="Q157" s="296" t="s">
        <v>188</v>
      </c>
      <c r="R157" s="294"/>
      <c r="S157" s="978"/>
      <c r="T157" s="978"/>
      <c r="U157" s="978"/>
      <c r="V157" s="283" t="s">
        <v>272</v>
      </c>
      <c r="W157" s="283"/>
      <c r="X157" s="283"/>
      <c r="Y157" s="283"/>
      <c r="Z157" s="283" t="s">
        <v>2409</v>
      </c>
      <c r="AA157" s="297"/>
      <c r="AB157" s="294" t="s">
        <v>21</v>
      </c>
      <c r="AC157" s="294"/>
      <c r="AD157" s="294"/>
      <c r="AE157" s="294"/>
      <c r="AF157" s="294"/>
      <c r="AG157" s="294"/>
      <c r="AH157" s="294" t="s">
        <v>1581</v>
      </c>
      <c r="AI157" s="1243"/>
      <c r="AJ157" s="1243"/>
      <c r="AK157" s="1243"/>
      <c r="AL157" s="1243"/>
      <c r="AM157" s="1243"/>
      <c r="AN157" s="294"/>
      <c r="AO157" s="294"/>
      <c r="AP157" s="294"/>
      <c r="AQ157" s="294"/>
      <c r="AR157" s="294"/>
      <c r="AS157" s="298"/>
      <c r="AT157" s="298"/>
      <c r="AU157" s="298"/>
      <c r="AV157" s="298"/>
      <c r="AW157" s="298"/>
      <c r="AX157" s="298"/>
      <c r="AY157" s="294"/>
      <c r="AZ157" s="294"/>
      <c r="BA157" s="294"/>
      <c r="BB157" s="294"/>
      <c r="BC157" s="294"/>
      <c r="BD157" s="294"/>
      <c r="BE157" s="294"/>
      <c r="BF157" s="294"/>
      <c r="BG157" s="298"/>
      <c r="BH157" s="298"/>
      <c r="BI157" s="298"/>
      <c r="BJ157" s="298"/>
      <c r="BK157" s="298"/>
    </row>
    <row r="158" spans="1:70" ht="15.75">
      <c r="A158" s="294"/>
      <c r="B158" s="295"/>
      <c r="C158" s="295"/>
      <c r="D158" s="296"/>
      <c r="E158" s="296" t="s">
        <v>3118</v>
      </c>
      <c r="F158" s="296"/>
      <c r="G158" s="296" t="s">
        <v>293</v>
      </c>
      <c r="H158" s="296"/>
      <c r="I158" s="296"/>
      <c r="J158" s="296"/>
      <c r="K158" s="296"/>
      <c r="L158" s="296"/>
      <c r="M158" s="296"/>
      <c r="N158" s="296"/>
      <c r="O158" s="296"/>
      <c r="P158" s="294"/>
      <c r="Q158" s="296" t="s">
        <v>188</v>
      </c>
      <c r="R158" s="294"/>
      <c r="S158" s="978"/>
      <c r="T158" s="978"/>
      <c r="U158" s="978"/>
      <c r="V158" s="283" t="s">
        <v>272</v>
      </c>
      <c r="W158" s="283"/>
      <c r="X158" s="283"/>
      <c r="Y158" s="283"/>
      <c r="Z158" s="283" t="s">
        <v>2409</v>
      </c>
      <c r="AA158" s="297"/>
      <c r="AB158" s="294" t="s">
        <v>21</v>
      </c>
      <c r="AC158" s="294"/>
      <c r="AD158" s="294"/>
      <c r="AE158" s="294"/>
      <c r="AF158" s="294"/>
      <c r="AG158" s="294"/>
      <c r="AH158" s="294" t="s">
        <v>1581</v>
      </c>
      <c r="AI158" s="1243"/>
      <c r="AJ158" s="1243"/>
      <c r="AK158" s="1243"/>
      <c r="AL158" s="1243"/>
      <c r="AM158" s="1243"/>
      <c r="AN158" s="294"/>
      <c r="AO158" s="294"/>
      <c r="AP158" s="294"/>
      <c r="AQ158" s="294"/>
      <c r="AR158" s="294"/>
      <c r="AS158" s="298"/>
      <c r="AT158" s="298"/>
      <c r="AU158" s="298"/>
      <c r="AV158" s="298"/>
      <c r="AW158" s="298"/>
      <c r="AX158" s="298"/>
      <c r="AY158" s="294"/>
      <c r="AZ158" s="294"/>
      <c r="BA158" s="294"/>
      <c r="BB158" s="294"/>
      <c r="BC158" s="294"/>
      <c r="BD158" s="294"/>
      <c r="BE158" s="294"/>
      <c r="BF158" s="294"/>
      <c r="BG158" s="298"/>
      <c r="BH158" s="298"/>
      <c r="BI158" s="298"/>
      <c r="BJ158" s="298"/>
      <c r="BK158" s="298"/>
    </row>
    <row r="159" spans="1:70" ht="15.75">
      <c r="A159" s="294"/>
      <c r="B159" s="295"/>
      <c r="C159" s="295"/>
      <c r="D159" s="296"/>
      <c r="E159" s="296" t="s">
        <v>3118</v>
      </c>
      <c r="F159" s="296"/>
      <c r="G159" s="296" t="s">
        <v>293</v>
      </c>
      <c r="H159" s="296"/>
      <c r="I159" s="296"/>
      <c r="J159" s="296"/>
      <c r="K159" s="296"/>
      <c r="L159" s="296"/>
      <c r="M159" s="296"/>
      <c r="N159" s="296"/>
      <c r="O159" s="296"/>
      <c r="P159" s="294"/>
      <c r="Q159" s="296" t="s">
        <v>188</v>
      </c>
      <c r="R159" s="294"/>
      <c r="S159" s="978"/>
      <c r="T159" s="978"/>
      <c r="U159" s="978"/>
      <c r="V159" s="283" t="s">
        <v>272</v>
      </c>
      <c r="W159" s="283"/>
      <c r="X159" s="283"/>
      <c r="Y159" s="283"/>
      <c r="Z159" s="283" t="s">
        <v>2409</v>
      </c>
      <c r="AA159" s="297"/>
      <c r="AB159" s="294" t="s">
        <v>21</v>
      </c>
      <c r="AC159" s="294"/>
      <c r="AD159" s="294"/>
      <c r="AE159" s="294"/>
      <c r="AF159" s="294"/>
      <c r="AG159" s="294"/>
      <c r="AH159" s="294" t="s">
        <v>1581</v>
      </c>
      <c r="AI159" s="1243"/>
      <c r="AJ159" s="1243"/>
      <c r="AK159" s="1243"/>
      <c r="AL159" s="1243"/>
      <c r="AM159" s="1243"/>
      <c r="AN159" s="294"/>
      <c r="AO159" s="294"/>
      <c r="AP159" s="294"/>
      <c r="AQ159" s="294"/>
      <c r="AR159" s="294"/>
      <c r="AS159" s="298"/>
      <c r="AT159" s="298"/>
      <c r="AU159" s="298"/>
      <c r="AV159" s="298"/>
      <c r="AW159" s="298"/>
      <c r="AX159" s="298"/>
      <c r="AY159" s="294"/>
      <c r="AZ159" s="294"/>
      <c r="BA159" s="294"/>
      <c r="BB159" s="294"/>
      <c r="BC159" s="294"/>
      <c r="BD159" s="294"/>
      <c r="BE159" s="294"/>
      <c r="BF159" s="294"/>
      <c r="BG159" s="298"/>
      <c r="BH159" s="298"/>
      <c r="BI159" s="298"/>
      <c r="BJ159" s="298"/>
      <c r="BK159" s="298"/>
    </row>
    <row r="160" spans="1:70" s="291" customFormat="1">
      <c r="B160" s="299"/>
      <c r="C160" s="299"/>
      <c r="D160" s="296"/>
      <c r="E160" s="296" t="s">
        <v>3118</v>
      </c>
      <c r="F160" s="300"/>
      <c r="G160" s="296" t="s">
        <v>293</v>
      </c>
      <c r="H160" s="300"/>
      <c r="I160" s="300"/>
      <c r="J160" s="300"/>
      <c r="K160" s="300"/>
      <c r="L160" s="300"/>
      <c r="M160" s="300"/>
      <c r="N160" s="300"/>
      <c r="O160" s="300"/>
      <c r="P160" s="294"/>
      <c r="Q160" s="296" t="s">
        <v>188</v>
      </c>
      <c r="R160" s="294"/>
      <c r="S160" s="978"/>
      <c r="T160" s="978"/>
      <c r="U160" s="978"/>
      <c r="V160" s="299" t="s">
        <v>272</v>
      </c>
      <c r="W160" s="299"/>
      <c r="X160" s="299"/>
      <c r="Y160" s="299"/>
      <c r="Z160" s="299" t="s">
        <v>2409</v>
      </c>
      <c r="AA160" s="299"/>
      <c r="AB160" s="299" t="s">
        <v>21</v>
      </c>
      <c r="AC160" s="299"/>
      <c r="AD160" s="299"/>
      <c r="AE160" s="300"/>
      <c r="AF160" s="300"/>
      <c r="AG160" s="300"/>
      <c r="AH160" s="300" t="s">
        <v>1581</v>
      </c>
      <c r="AI160" s="1243"/>
      <c r="AJ160" s="1243"/>
      <c r="AK160" s="1243"/>
      <c r="AL160" s="1243"/>
      <c r="AM160" s="1243"/>
      <c r="AN160" s="300"/>
      <c r="AO160" s="300"/>
      <c r="AP160" s="300"/>
      <c r="AQ160" s="300"/>
      <c r="AR160" s="300"/>
      <c r="AS160" s="300"/>
      <c r="AT160" s="300"/>
      <c r="AU160" s="301"/>
      <c r="AV160" s="301"/>
      <c r="AW160" s="301"/>
      <c r="AY160" s="299"/>
      <c r="AZ160" s="301"/>
      <c r="BA160" s="300"/>
      <c r="BB160" s="300"/>
      <c r="BC160" s="300"/>
      <c r="BD160" s="300"/>
      <c r="BE160" s="300"/>
      <c r="BF160" s="300"/>
      <c r="BG160" s="300"/>
      <c r="BH160" s="300"/>
      <c r="BI160" s="301"/>
      <c r="BJ160" s="301"/>
      <c r="BK160" s="301"/>
      <c r="BL160" s="301"/>
      <c r="BM160" s="301"/>
      <c r="BN160" s="301"/>
      <c r="BO160" s="301"/>
      <c r="BP160" s="301"/>
      <c r="BQ160" s="301"/>
      <c r="BR160" s="300"/>
    </row>
    <row r="161" spans="1:70" s="291" customFormat="1">
      <c r="D161" s="296"/>
      <c r="E161" s="296" t="s">
        <v>3118</v>
      </c>
      <c r="F161" s="300"/>
      <c r="G161" s="296" t="s">
        <v>293</v>
      </c>
      <c r="H161" s="300"/>
      <c r="I161" s="300"/>
      <c r="J161" s="300"/>
      <c r="K161" s="300"/>
      <c r="L161" s="300"/>
      <c r="M161" s="300"/>
      <c r="N161" s="300"/>
      <c r="O161" s="300"/>
      <c r="P161" s="294"/>
      <c r="Q161" s="296" t="s">
        <v>188</v>
      </c>
      <c r="R161" s="294"/>
      <c r="S161" s="978"/>
      <c r="T161" s="978"/>
      <c r="U161" s="978"/>
      <c r="V161" s="302" t="s">
        <v>272</v>
      </c>
      <c r="W161" s="302"/>
      <c r="X161" s="302"/>
      <c r="Y161" s="302"/>
      <c r="Z161" s="302" t="s">
        <v>2409</v>
      </c>
      <c r="AA161" s="299"/>
      <c r="AB161" s="301" t="s">
        <v>21</v>
      </c>
      <c r="AC161" s="301"/>
      <c r="AD161" s="301"/>
      <c r="AE161" s="300"/>
      <c r="AF161" s="300"/>
      <c r="AG161" s="300"/>
      <c r="AH161" s="300" t="s">
        <v>1581</v>
      </c>
      <c r="AI161" s="1243"/>
      <c r="AJ161" s="1243"/>
      <c r="AK161" s="1243"/>
      <c r="AL161" s="1243"/>
      <c r="AM161" s="1243"/>
      <c r="AN161" s="300"/>
      <c r="AO161" s="300"/>
      <c r="AP161" s="300"/>
      <c r="AQ161" s="300"/>
      <c r="AR161" s="300"/>
      <c r="AS161" s="300"/>
      <c r="AT161" s="300"/>
      <c r="AU161" s="301"/>
      <c r="AV161" s="301"/>
      <c r="AW161" s="301"/>
      <c r="AY161" s="299"/>
      <c r="AZ161" s="301"/>
      <c r="BA161" s="300"/>
      <c r="BB161" s="300"/>
      <c r="BC161" s="300"/>
      <c r="BD161" s="300"/>
      <c r="BE161" s="300"/>
      <c r="BF161" s="300"/>
      <c r="BG161" s="300"/>
      <c r="BH161" s="300"/>
      <c r="BI161" s="301"/>
      <c r="BJ161" s="301"/>
      <c r="BK161" s="301"/>
      <c r="BL161" s="301"/>
      <c r="BM161" s="301"/>
      <c r="BN161" s="301"/>
      <c r="BO161" s="301"/>
      <c r="BP161" s="301"/>
      <c r="BQ161" s="301"/>
      <c r="BR161" s="300"/>
    </row>
    <row r="162" spans="1:70" s="291" customFormat="1">
      <c r="D162" s="296"/>
      <c r="E162" s="296" t="s">
        <v>3118</v>
      </c>
      <c r="F162" s="300"/>
      <c r="G162" s="296" t="s">
        <v>293</v>
      </c>
      <c r="H162" s="300"/>
      <c r="I162" s="300"/>
      <c r="J162" s="300"/>
      <c r="K162" s="300"/>
      <c r="L162" s="300"/>
      <c r="M162" s="300"/>
      <c r="N162" s="300"/>
      <c r="O162" s="300"/>
      <c r="P162" s="294"/>
      <c r="Q162" s="296" t="s">
        <v>188</v>
      </c>
      <c r="R162" s="294"/>
      <c r="S162" s="978"/>
      <c r="T162" s="978"/>
      <c r="U162" s="978"/>
      <c r="V162" s="302" t="s">
        <v>272</v>
      </c>
      <c r="W162" s="302"/>
      <c r="X162" s="302"/>
      <c r="Y162" s="302"/>
      <c r="Z162" s="302" t="s">
        <v>2409</v>
      </c>
      <c r="AA162" s="299"/>
      <c r="AB162" s="301" t="s">
        <v>21</v>
      </c>
      <c r="AC162" s="301"/>
      <c r="AD162" s="301"/>
      <c r="AE162" s="300"/>
      <c r="AF162" s="300"/>
      <c r="AG162" s="300"/>
      <c r="AH162" s="300" t="s">
        <v>1581</v>
      </c>
      <c r="AI162" s="1243"/>
      <c r="AJ162" s="1243"/>
      <c r="AK162" s="1243"/>
      <c r="AL162" s="1243"/>
      <c r="AM162" s="1243"/>
      <c r="AN162" s="300"/>
      <c r="AO162" s="300"/>
      <c r="AP162" s="300"/>
      <c r="AQ162" s="300"/>
      <c r="AR162" s="300"/>
      <c r="AS162" s="300"/>
      <c r="AT162" s="300"/>
      <c r="AU162" s="301"/>
      <c r="AV162" s="301"/>
      <c r="AW162" s="301"/>
      <c r="AY162" s="299"/>
      <c r="AZ162" s="301"/>
      <c r="BA162" s="300"/>
      <c r="BB162" s="300"/>
      <c r="BC162" s="300"/>
      <c r="BD162" s="300"/>
      <c r="BE162" s="300"/>
      <c r="BF162" s="300"/>
      <c r="BG162" s="300"/>
      <c r="BH162" s="300"/>
      <c r="BI162" s="301"/>
      <c r="BJ162" s="301"/>
      <c r="BK162" s="301"/>
      <c r="BL162" s="301"/>
      <c r="BM162" s="301"/>
      <c r="BN162" s="301"/>
      <c r="BO162" s="301"/>
      <c r="BP162" s="301"/>
      <c r="BQ162" s="301"/>
      <c r="BR162" s="300"/>
    </row>
    <row r="163" spans="1:70" s="291" customFormat="1">
      <c r="D163" s="296"/>
      <c r="E163" s="296" t="s">
        <v>3118</v>
      </c>
      <c r="F163" s="300"/>
      <c r="G163" s="296" t="s">
        <v>293</v>
      </c>
      <c r="H163" s="300"/>
      <c r="I163" s="300"/>
      <c r="J163" s="300"/>
      <c r="K163" s="300"/>
      <c r="L163" s="300"/>
      <c r="M163" s="300"/>
      <c r="N163" s="300"/>
      <c r="O163" s="300"/>
      <c r="P163" s="294"/>
      <c r="Q163" s="296" t="s">
        <v>188</v>
      </c>
      <c r="R163" s="294"/>
      <c r="S163" s="978"/>
      <c r="T163" s="978"/>
      <c r="U163" s="978"/>
      <c r="V163" s="302" t="s">
        <v>272</v>
      </c>
      <c r="W163" s="302"/>
      <c r="X163" s="302"/>
      <c r="Y163" s="302"/>
      <c r="Z163" s="302" t="s">
        <v>2409</v>
      </c>
      <c r="AA163" s="299"/>
      <c r="AB163" s="301"/>
      <c r="AC163" s="301"/>
      <c r="AD163" s="301"/>
      <c r="AE163" s="300"/>
      <c r="AF163" s="300"/>
      <c r="AG163" s="300"/>
      <c r="AH163" s="300" t="s">
        <v>1581</v>
      </c>
      <c r="AI163" s="1243"/>
      <c r="AJ163" s="1243"/>
      <c r="AK163" s="1243"/>
      <c r="AL163" s="1243"/>
      <c r="AM163" s="1243"/>
      <c r="AN163" s="300"/>
      <c r="AO163" s="300"/>
      <c r="AP163" s="300"/>
      <c r="AQ163" s="300"/>
      <c r="AR163" s="300"/>
      <c r="AS163" s="300"/>
      <c r="AT163" s="300"/>
      <c r="AU163" s="301"/>
      <c r="AV163" s="301"/>
      <c r="AW163" s="301"/>
      <c r="AY163" s="299"/>
      <c r="AZ163" s="301"/>
      <c r="BA163" s="300"/>
      <c r="BB163" s="300"/>
      <c r="BC163" s="300"/>
      <c r="BD163" s="300"/>
      <c r="BE163" s="300"/>
      <c r="BF163" s="300"/>
      <c r="BG163" s="300"/>
      <c r="BH163" s="300"/>
      <c r="BI163" s="301"/>
      <c r="BJ163" s="301"/>
      <c r="BK163" s="301"/>
      <c r="BL163" s="301"/>
      <c r="BM163" s="301"/>
      <c r="BN163" s="301"/>
      <c r="BO163" s="301"/>
      <c r="BP163" s="301"/>
      <c r="BQ163" s="301"/>
      <c r="BR163" s="300"/>
    </row>
    <row r="164" spans="1:70" s="291" customFormat="1">
      <c r="D164" s="296"/>
      <c r="E164" s="296" t="s">
        <v>3118</v>
      </c>
      <c r="F164" s="300"/>
      <c r="G164" s="296" t="s">
        <v>293</v>
      </c>
      <c r="H164" s="300"/>
      <c r="I164" s="300"/>
      <c r="J164" s="300"/>
      <c r="K164" s="300"/>
      <c r="L164" s="300"/>
      <c r="M164" s="300"/>
      <c r="N164" s="300"/>
      <c r="O164" s="300"/>
      <c r="P164" s="294"/>
      <c r="Q164" s="296" t="s">
        <v>188</v>
      </c>
      <c r="R164" s="294"/>
      <c r="S164" s="978"/>
      <c r="T164" s="978"/>
      <c r="U164" s="978"/>
      <c r="V164" s="302" t="s">
        <v>272</v>
      </c>
      <c r="W164" s="302"/>
      <c r="X164" s="302"/>
      <c r="Y164" s="302"/>
      <c r="Z164" s="302" t="s">
        <v>2409</v>
      </c>
      <c r="AA164" s="299"/>
      <c r="AB164" s="301"/>
      <c r="AC164" s="301"/>
      <c r="AD164" s="301"/>
      <c r="AE164" s="300"/>
      <c r="AF164" s="300"/>
      <c r="AG164" s="300"/>
      <c r="AH164" s="300" t="s">
        <v>1581</v>
      </c>
      <c r="AI164" s="1243"/>
      <c r="AJ164" s="1243"/>
      <c r="AK164" s="1243"/>
      <c r="AL164" s="1243"/>
      <c r="AM164" s="1243"/>
      <c r="AN164" s="300"/>
      <c r="AO164" s="300"/>
      <c r="AP164" s="300"/>
      <c r="AQ164" s="300"/>
      <c r="AR164" s="300"/>
      <c r="AS164" s="300"/>
      <c r="AT164" s="300"/>
      <c r="AU164" s="301"/>
      <c r="AV164" s="301"/>
      <c r="AW164" s="301"/>
      <c r="AY164" s="299"/>
      <c r="AZ164" s="301"/>
      <c r="BA164" s="300"/>
      <c r="BB164" s="300"/>
      <c r="BC164" s="300"/>
      <c r="BD164" s="300"/>
      <c r="BE164" s="300"/>
      <c r="BF164" s="300"/>
      <c r="BG164" s="300"/>
      <c r="BH164" s="300"/>
      <c r="BI164" s="301"/>
      <c r="BJ164" s="301"/>
      <c r="BK164" s="301"/>
      <c r="BL164" s="301"/>
      <c r="BM164" s="301"/>
      <c r="BN164" s="301"/>
      <c r="BO164" s="301"/>
      <c r="BP164" s="301"/>
      <c r="BQ164" s="301"/>
      <c r="BR164" s="300"/>
    </row>
    <row r="165" spans="1:70" s="291" customFormat="1">
      <c r="D165" s="296"/>
      <c r="E165" s="296" t="s">
        <v>3118</v>
      </c>
      <c r="F165" s="300"/>
      <c r="G165" s="296" t="s">
        <v>293</v>
      </c>
      <c r="H165" s="300"/>
      <c r="I165" s="300"/>
      <c r="J165" s="300"/>
      <c r="K165" s="300"/>
      <c r="L165" s="300"/>
      <c r="M165" s="300"/>
      <c r="N165" s="300"/>
      <c r="O165" s="300"/>
      <c r="P165" s="294"/>
      <c r="Q165" s="296" t="s">
        <v>188</v>
      </c>
      <c r="R165" s="294"/>
      <c r="S165" s="978"/>
      <c r="T165" s="978"/>
      <c r="U165" s="978"/>
      <c r="V165" s="302" t="s">
        <v>272</v>
      </c>
      <c r="W165" s="302"/>
      <c r="X165" s="302"/>
      <c r="Y165" s="302"/>
      <c r="Z165" s="302" t="s">
        <v>2409</v>
      </c>
      <c r="AA165" s="299"/>
      <c r="AB165" s="301"/>
      <c r="AC165" s="301"/>
      <c r="AD165" s="301"/>
      <c r="AE165" s="300"/>
      <c r="AF165" s="300"/>
      <c r="AG165" s="300"/>
      <c r="AH165" s="300" t="s">
        <v>1581</v>
      </c>
      <c r="AI165" s="1243"/>
      <c r="AJ165" s="1243"/>
      <c r="AK165" s="1243"/>
      <c r="AL165" s="1243"/>
      <c r="AM165" s="1243"/>
      <c r="AN165" s="300"/>
      <c r="AO165" s="300"/>
      <c r="AP165" s="300"/>
      <c r="AQ165" s="300"/>
      <c r="AR165" s="300"/>
      <c r="AS165" s="300"/>
      <c r="AT165" s="300"/>
      <c r="AU165" s="301"/>
      <c r="AV165" s="301"/>
      <c r="AW165" s="301"/>
      <c r="AY165" s="299"/>
      <c r="AZ165" s="301"/>
      <c r="BA165" s="300"/>
      <c r="BB165" s="300"/>
      <c r="BC165" s="300"/>
      <c r="BD165" s="300"/>
      <c r="BE165" s="300"/>
      <c r="BF165" s="300"/>
      <c r="BG165" s="300"/>
      <c r="BH165" s="300"/>
      <c r="BI165" s="301"/>
      <c r="BJ165" s="301"/>
      <c r="BK165" s="301"/>
      <c r="BL165" s="301"/>
      <c r="BM165" s="301"/>
      <c r="BN165" s="301"/>
      <c r="BO165" s="301"/>
      <c r="BP165" s="301"/>
      <c r="BQ165" s="301"/>
      <c r="BR165" s="300"/>
    </row>
    <row r="167" spans="1:70" s="46" customFormat="1" ht="18.75">
      <c r="A167" s="47" t="s">
        <v>1566</v>
      </c>
    </row>
    <row r="169" spans="1:70">
      <c r="AI169" s="309"/>
    </row>
  </sheetData>
  <pageMargins left="0.7" right="0.7" top="0.75" bottom="0.75" header="0.3" footer="0.3"/>
  <pageSetup paperSize="9"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6FFA1-8033-4AAE-9FC4-D6014D60A1E0}">
  <sheetPr>
    <tabColor theme="4" tint="0.39997558519241921"/>
    <pageSetUpPr autoPageBreaks="0"/>
  </sheetPr>
  <dimension ref="A1:AN104"/>
  <sheetViews>
    <sheetView topLeftCell="G1" zoomScale="80" zoomScaleNormal="80" workbookViewId="0">
      <selection activeCell="V27" sqref="V27"/>
    </sheetView>
    <sheetView workbookViewId="1"/>
  </sheetViews>
  <sheetFormatPr defaultColWidth="9.140625" defaultRowHeight="14.25"/>
  <cols>
    <col min="1" max="1" width="46.140625" style="183" customWidth="1"/>
    <col min="2" max="2" width="12.85546875" style="184" customWidth="1"/>
    <col min="3" max="4" width="12.42578125" style="183" customWidth="1"/>
    <col min="5" max="5" width="25.85546875" style="183" customWidth="1"/>
    <col min="6" max="6" width="33" style="183" customWidth="1"/>
    <col min="7" max="8" width="12.42578125" style="183" customWidth="1"/>
    <col min="9" max="9" width="19.140625" style="183" customWidth="1"/>
    <col min="10" max="18" width="9.85546875" style="183" customWidth="1"/>
    <col min="19" max="19" width="27.85546875" style="183" customWidth="1"/>
    <col min="20" max="20" width="26.140625" style="183" customWidth="1"/>
    <col min="21" max="21" width="23.140625" style="183" customWidth="1"/>
    <col min="22" max="23" width="29.85546875" style="183" customWidth="1"/>
    <col min="24" max="25" width="12.42578125" style="183" customWidth="1"/>
    <col min="26" max="26" width="23.42578125" style="183" customWidth="1"/>
    <col min="27" max="27" width="4.85546875" style="184" customWidth="1"/>
    <col min="28" max="16384" width="9.140625" style="184"/>
  </cols>
  <sheetData>
    <row r="1" spans="1:40" s="46" customFormat="1" ht="23.25">
      <c r="A1" s="56" t="str">
        <f>'1.1 Cover'!A1</f>
        <v>Regulatory Reporting Pack</v>
      </c>
    </row>
    <row r="2" spans="1:40" s="46" customFormat="1" ht="23.25">
      <c r="A2" s="56" t="str">
        <f>'1.1 Cover'!A2</f>
        <v>Price base - 2018/19</v>
      </c>
    </row>
    <row r="3" spans="1:40" s="46" customFormat="1" ht="23.25">
      <c r="A3" s="56" t="str">
        <f>'1.1 Cover'!A3</f>
        <v>Regulatory Year: April 2024 - March 2025</v>
      </c>
    </row>
    <row r="4" spans="1:40" s="216" customFormat="1" ht="23.25">
      <c r="A4" s="215" t="s">
        <v>190</v>
      </c>
    </row>
    <row r="5" spans="1:40" ht="16.5" customHeight="1">
      <c r="A5" s="196"/>
      <c r="X5" s="188"/>
      <c r="AA5" s="183"/>
    </row>
    <row r="6" spans="1:40" ht="16.5" hidden="1" customHeight="1">
      <c r="A6" s="196"/>
      <c r="X6" s="188"/>
      <c r="AA6" s="183"/>
    </row>
    <row r="7" spans="1:40" ht="16.5" hidden="1" customHeight="1">
      <c r="A7" s="196"/>
      <c r="G7" s="1488" t="s">
        <v>49</v>
      </c>
      <c r="H7" s="1488"/>
      <c r="I7" s="1489" t="s">
        <v>3178</v>
      </c>
      <c r="X7" s="188"/>
      <c r="AA7" s="183"/>
    </row>
    <row r="8" spans="1:40" ht="16.5" hidden="1" customHeight="1">
      <c r="A8" s="197"/>
      <c r="G8" s="189"/>
      <c r="H8" s="189" t="s">
        <v>2968</v>
      </c>
      <c r="I8" s="188" t="s">
        <v>3179</v>
      </c>
      <c r="X8" s="188"/>
      <c r="AA8" s="183"/>
    </row>
    <row r="9" spans="1:40" ht="16.5" hidden="1" customHeight="1">
      <c r="A9" s="196"/>
      <c r="G9" s="190"/>
      <c r="H9" s="190" t="s">
        <v>1583</v>
      </c>
      <c r="I9" s="191" t="s">
        <v>3180</v>
      </c>
      <c r="X9" s="188"/>
      <c r="AA9" s="183"/>
    </row>
    <row r="10" spans="1:40" s="185" customFormat="1" ht="16.5" customHeight="1">
      <c r="A10" s="198"/>
      <c r="C10" s="192"/>
      <c r="D10" s="192"/>
      <c r="E10" s="192"/>
      <c r="F10" s="192"/>
      <c r="G10" s="192"/>
      <c r="H10" s="192"/>
      <c r="I10" s="192"/>
      <c r="J10" s="192"/>
      <c r="K10" s="192"/>
      <c r="L10" s="192"/>
      <c r="M10" s="192"/>
      <c r="N10" s="192"/>
      <c r="O10" s="192"/>
      <c r="P10" s="192"/>
      <c r="Q10" s="192"/>
      <c r="R10" s="192"/>
      <c r="S10" s="192"/>
      <c r="T10" s="192"/>
      <c r="U10" s="192"/>
      <c r="V10" s="192"/>
      <c r="W10" s="192"/>
      <c r="X10" s="188"/>
      <c r="Y10" s="183"/>
      <c r="Z10" s="183"/>
      <c r="AA10" s="183"/>
      <c r="AB10" s="184"/>
      <c r="AC10" s="184"/>
      <c r="AD10" s="184"/>
      <c r="AE10" s="184"/>
      <c r="AF10" s="184"/>
      <c r="AG10" s="184"/>
      <c r="AH10" s="184"/>
      <c r="AI10" s="184"/>
      <c r="AJ10" s="184"/>
      <c r="AK10" s="184"/>
      <c r="AL10" s="184"/>
      <c r="AM10" s="184"/>
      <c r="AN10" s="184"/>
    </row>
    <row r="11" spans="1:40" ht="16.5" customHeight="1">
      <c r="A11" s="200"/>
      <c r="B11" s="196"/>
      <c r="E11" s="183" t="s">
        <v>3181</v>
      </c>
      <c r="F11" s="1490"/>
      <c r="G11" s="1489" t="s">
        <v>1675</v>
      </c>
      <c r="H11" s="196" t="s">
        <v>3182</v>
      </c>
      <c r="I11" s="183" t="s">
        <v>3183</v>
      </c>
      <c r="J11" s="207" t="s">
        <v>3184</v>
      </c>
      <c r="K11" s="208"/>
      <c r="L11" s="208"/>
      <c r="M11" s="208"/>
      <c r="N11" s="208"/>
      <c r="O11" s="208"/>
      <c r="P11" s="208"/>
      <c r="Q11" s="208"/>
      <c r="R11" s="209"/>
      <c r="S11" s="210" t="s">
        <v>3185</v>
      </c>
      <c r="T11" s="211"/>
      <c r="U11" s="211"/>
      <c r="V11" s="211"/>
      <c r="W11" s="212"/>
      <c r="X11" s="188"/>
      <c r="AA11" s="183"/>
    </row>
    <row r="12" spans="1:40" ht="15">
      <c r="A12" s="200"/>
      <c r="B12" s="196" t="s">
        <v>3186</v>
      </c>
      <c r="C12" s="183" t="s">
        <v>256</v>
      </c>
      <c r="D12" s="183" t="s">
        <v>109</v>
      </c>
      <c r="E12" s="183" t="s">
        <v>3187</v>
      </c>
      <c r="F12" s="196" t="s">
        <v>3188</v>
      </c>
      <c r="G12" s="188" t="s">
        <v>3189</v>
      </c>
      <c r="H12" s="196" t="s">
        <v>3190</v>
      </c>
      <c r="I12" s="183" t="s">
        <v>3189</v>
      </c>
      <c r="J12" s="1658"/>
      <c r="K12" s="1659"/>
      <c r="L12" s="1662" t="s">
        <v>3191</v>
      </c>
      <c r="M12" s="1659"/>
      <c r="N12" s="1660"/>
      <c r="O12" s="1491" t="s">
        <v>3192</v>
      </c>
      <c r="P12" s="1492"/>
      <c r="Q12" s="1493"/>
      <c r="R12" s="1488"/>
      <c r="S12" s="1488" t="s">
        <v>3193</v>
      </c>
      <c r="T12" s="183" t="s">
        <v>3194</v>
      </c>
      <c r="U12" s="1488" t="s">
        <v>3195</v>
      </c>
      <c r="V12" s="1489" t="s">
        <v>3196</v>
      </c>
      <c r="W12" s="1489" t="s">
        <v>3197</v>
      </c>
      <c r="X12" s="188"/>
      <c r="AA12" s="183"/>
    </row>
    <row r="13" spans="1:40" ht="15">
      <c r="A13" s="190" t="s">
        <v>3198</v>
      </c>
      <c r="B13" s="196" t="s">
        <v>3199</v>
      </c>
      <c r="C13" s="183" t="s">
        <v>3200</v>
      </c>
      <c r="D13" s="183" t="s">
        <v>3201</v>
      </c>
      <c r="E13" s="183" t="s">
        <v>3202</v>
      </c>
      <c r="F13" s="196" t="s">
        <v>3203</v>
      </c>
      <c r="G13" s="188" t="s">
        <v>3204</v>
      </c>
      <c r="H13" s="196" t="s">
        <v>3205</v>
      </c>
      <c r="I13" s="183" t="s">
        <v>3206</v>
      </c>
      <c r="J13" s="52">
        <v>2022</v>
      </c>
      <c r="K13" s="51">
        <v>2023</v>
      </c>
      <c r="L13" s="51">
        <v>2024</v>
      </c>
      <c r="M13" s="51">
        <v>2025</v>
      </c>
      <c r="N13" s="50">
        <v>2026</v>
      </c>
      <c r="O13" s="196" t="s">
        <v>3208</v>
      </c>
      <c r="P13" s="183" t="s">
        <v>3209</v>
      </c>
      <c r="Q13" s="188" t="s">
        <v>10</v>
      </c>
      <c r="R13" s="189" t="s">
        <v>1648</v>
      </c>
      <c r="S13" s="189" t="s">
        <v>3210</v>
      </c>
      <c r="T13" s="183" t="s">
        <v>3211</v>
      </c>
      <c r="U13" s="189" t="s">
        <v>3212</v>
      </c>
      <c r="V13" s="188" t="s">
        <v>3213</v>
      </c>
      <c r="W13" s="188" t="s">
        <v>3214</v>
      </c>
      <c r="X13" s="188"/>
      <c r="AA13" s="183"/>
    </row>
    <row r="14" spans="1:40">
      <c r="A14" s="189" t="s">
        <v>1915</v>
      </c>
      <c r="B14" s="1249"/>
      <c r="C14" s="1494"/>
      <c r="D14" s="1494"/>
      <c r="E14" s="1494"/>
      <c r="F14" s="1249"/>
      <c r="G14" s="1250"/>
      <c r="H14" s="1494"/>
      <c r="I14" s="1494"/>
      <c r="J14" s="1249"/>
      <c r="K14" s="1494"/>
      <c r="L14" s="1494"/>
      <c r="M14" s="1494"/>
      <c r="N14" s="1494"/>
      <c r="O14" s="1249"/>
      <c r="P14" s="1494"/>
      <c r="Q14" s="1250"/>
      <c r="R14" s="1250"/>
      <c r="S14" s="1251"/>
      <c r="T14" s="1494"/>
      <c r="U14" s="1251"/>
      <c r="V14" s="1250"/>
      <c r="W14" s="1250"/>
      <c r="X14" s="188"/>
      <c r="AA14" s="183"/>
    </row>
    <row r="15" spans="1:40" ht="15.6" customHeight="1">
      <c r="A15" s="1495" t="s">
        <v>3215</v>
      </c>
      <c r="B15" s="1496">
        <v>3.1</v>
      </c>
      <c r="C15" s="1497" t="s">
        <v>3216</v>
      </c>
      <c r="D15" s="1497" t="s">
        <v>2968</v>
      </c>
      <c r="E15" s="1497" t="s">
        <v>3217</v>
      </c>
      <c r="F15" s="1498" t="s">
        <v>3218</v>
      </c>
      <c r="G15" s="1252"/>
      <c r="H15" s="1499"/>
      <c r="I15" s="1499"/>
      <c r="J15" s="1500"/>
      <c r="K15" s="1501"/>
      <c r="L15" s="1501"/>
      <c r="M15" s="1501"/>
      <c r="N15" s="1501"/>
      <c r="O15" s="1500"/>
      <c r="P15" s="1501"/>
      <c r="Q15" s="1502"/>
      <c r="R15" s="1502"/>
      <c r="S15" s="1503"/>
      <c r="T15" s="1504"/>
      <c r="U15" s="1503"/>
      <c r="V15" s="1505"/>
      <c r="W15" s="1505"/>
      <c r="X15" s="188"/>
      <c r="AA15" s="183"/>
    </row>
    <row r="16" spans="1:40" ht="15.6" customHeight="1">
      <c r="A16" s="201" t="s">
        <v>3219</v>
      </c>
      <c r="B16" s="202">
        <v>3.11</v>
      </c>
      <c r="C16" s="183" t="s">
        <v>3220</v>
      </c>
      <c r="D16" s="183" t="s">
        <v>2968</v>
      </c>
      <c r="E16" s="183" t="s">
        <v>3217</v>
      </c>
      <c r="F16" s="199" t="s">
        <v>3221</v>
      </c>
      <c r="G16" s="1252"/>
      <c r="H16" s="746"/>
      <c r="I16" s="746"/>
      <c r="J16" s="220"/>
      <c r="K16" s="219"/>
      <c r="L16" s="219"/>
      <c r="M16" s="219"/>
      <c r="N16" s="219"/>
      <c r="O16" s="220"/>
      <c r="P16" s="219"/>
      <c r="Q16" s="217"/>
      <c r="R16" s="217"/>
      <c r="S16" s="979"/>
      <c r="T16" s="980"/>
      <c r="U16" s="979"/>
      <c r="V16" s="213"/>
      <c r="W16" s="213"/>
      <c r="X16" s="188"/>
      <c r="AA16" s="183"/>
    </row>
    <row r="17" spans="1:27" ht="15.6" customHeight="1">
      <c r="A17" s="201" t="s">
        <v>3219</v>
      </c>
      <c r="B17" s="202">
        <v>3.11</v>
      </c>
      <c r="C17" s="183" t="s">
        <v>3220</v>
      </c>
      <c r="D17" s="183" t="s">
        <v>2968</v>
      </c>
      <c r="E17" s="183" t="s">
        <v>3217</v>
      </c>
      <c r="F17" s="199" t="s">
        <v>3222</v>
      </c>
      <c r="G17" s="1252"/>
      <c r="H17" s="746"/>
      <c r="I17" s="746"/>
      <c r="J17" s="220"/>
      <c r="K17" s="219"/>
      <c r="L17" s="219"/>
      <c r="M17" s="219"/>
      <c r="N17" s="219"/>
      <c r="O17" s="220"/>
      <c r="P17" s="219"/>
      <c r="Q17" s="217"/>
      <c r="R17" s="217"/>
      <c r="S17" s="979"/>
      <c r="T17" s="980"/>
      <c r="U17" s="979"/>
      <c r="V17" s="213"/>
      <c r="W17" s="213"/>
      <c r="X17" s="188"/>
      <c r="AA17" s="183"/>
    </row>
    <row r="18" spans="1:27" ht="18" customHeight="1">
      <c r="A18" s="201" t="s">
        <v>3219</v>
      </c>
      <c r="B18" s="202">
        <v>3.11</v>
      </c>
      <c r="C18" s="183" t="s">
        <v>3220</v>
      </c>
      <c r="D18" s="183" t="s">
        <v>2968</v>
      </c>
      <c r="E18" s="183" t="s">
        <v>3217</v>
      </c>
      <c r="F18" s="199" t="s">
        <v>3223</v>
      </c>
      <c r="G18" s="1252"/>
      <c r="H18" s="746"/>
      <c r="I18" s="746"/>
      <c r="J18" s="220"/>
      <c r="K18" s="219"/>
      <c r="L18" s="219"/>
      <c r="M18" s="219"/>
      <c r="N18" s="219"/>
      <c r="O18" s="220"/>
      <c r="P18" s="219"/>
      <c r="Q18" s="217"/>
      <c r="R18" s="217"/>
      <c r="S18" s="979"/>
      <c r="T18" s="980"/>
      <c r="U18" s="979"/>
      <c r="V18" s="213"/>
      <c r="W18" s="213"/>
      <c r="X18" s="188"/>
      <c r="AA18" s="183"/>
    </row>
    <row r="19" spans="1:27" ht="15.6" customHeight="1" thickBot="1">
      <c r="A19" s="203" t="s">
        <v>3219</v>
      </c>
      <c r="B19" s="202">
        <v>3.11</v>
      </c>
      <c r="C19" s="183" t="s">
        <v>3220</v>
      </c>
      <c r="D19" s="183" t="s">
        <v>2968</v>
      </c>
      <c r="E19" s="183" t="s">
        <v>3217</v>
      </c>
      <c r="F19" s="205" t="s">
        <v>3224</v>
      </c>
      <c r="G19" s="1252"/>
      <c r="H19" s="746"/>
      <c r="I19" s="746"/>
      <c r="J19" s="220"/>
      <c r="K19" s="219"/>
      <c r="L19" s="219"/>
      <c r="M19" s="219"/>
      <c r="N19" s="219"/>
      <c r="O19" s="220"/>
      <c r="P19" s="219"/>
      <c r="Q19" s="217"/>
      <c r="R19" s="218"/>
      <c r="S19" s="979"/>
      <c r="T19" s="980"/>
      <c r="U19" s="979"/>
      <c r="V19" s="214"/>
      <c r="W19" s="214"/>
      <c r="X19" s="188"/>
      <c r="AA19" s="183"/>
    </row>
    <row r="20" spans="1:27" ht="15.6" customHeight="1">
      <c r="A20" s="1495" t="s">
        <v>3215</v>
      </c>
      <c r="B20" s="1496">
        <v>3.1</v>
      </c>
      <c r="C20" s="1497" t="s">
        <v>3225</v>
      </c>
      <c r="D20" s="1497" t="s">
        <v>2968</v>
      </c>
      <c r="E20" s="1497" t="s">
        <v>3217</v>
      </c>
      <c r="F20" s="1498" t="s">
        <v>3226</v>
      </c>
      <c r="G20" s="1252"/>
      <c r="H20" s="1499"/>
      <c r="I20" s="1499"/>
      <c r="J20" s="785"/>
      <c r="K20" s="786"/>
      <c r="L20" s="786"/>
      <c r="M20" s="786"/>
      <c r="N20" s="787"/>
      <c r="O20" s="785"/>
      <c r="P20" s="786"/>
      <c r="Q20" s="787"/>
      <c r="R20" s="1506">
        <f t="shared" ref="R20:R24" si="0">SUM(J20:Q20)</f>
        <v>0</v>
      </c>
      <c r="S20" s="1505"/>
      <c r="T20" s="1505"/>
      <c r="U20" s="1505"/>
      <c r="V20" s="1507"/>
      <c r="W20" s="1507"/>
      <c r="X20" s="188"/>
      <c r="AA20" s="183"/>
    </row>
    <row r="21" spans="1:27">
      <c r="A21" s="201" t="s">
        <v>3219</v>
      </c>
      <c r="B21" s="202">
        <v>3.11</v>
      </c>
      <c r="C21" s="183" t="s">
        <v>3220</v>
      </c>
      <c r="D21" s="183" t="s">
        <v>2968</v>
      </c>
      <c r="E21" s="183" t="s">
        <v>3217</v>
      </c>
      <c r="F21" s="199" t="s">
        <v>1637</v>
      </c>
      <c r="G21" s="1252"/>
      <c r="H21" s="746"/>
      <c r="I21" s="746"/>
      <c r="J21" s="220"/>
      <c r="K21" s="1253"/>
      <c r="L21" s="1253"/>
      <c r="M21" s="1253"/>
      <c r="N21" s="1254"/>
      <c r="O21" s="1255"/>
      <c r="P21" s="1253"/>
      <c r="Q21" s="1254"/>
      <c r="R21" s="186">
        <f t="shared" si="0"/>
        <v>0</v>
      </c>
      <c r="S21" s="213"/>
      <c r="T21" s="213"/>
      <c r="U21" s="213"/>
      <c r="V21" s="756"/>
      <c r="W21" s="756"/>
      <c r="X21" s="188"/>
    </row>
    <row r="22" spans="1:27">
      <c r="A22" s="201" t="s">
        <v>3219</v>
      </c>
      <c r="B22" s="202">
        <v>3.11</v>
      </c>
      <c r="C22" s="183" t="s">
        <v>3220</v>
      </c>
      <c r="D22" s="183" t="s">
        <v>2968</v>
      </c>
      <c r="E22" s="183" t="s">
        <v>3217</v>
      </c>
      <c r="F22" s="199" t="s">
        <v>3227</v>
      </c>
      <c r="G22" s="1252"/>
      <c r="H22" s="746"/>
      <c r="I22" s="746"/>
      <c r="J22" s="1255"/>
      <c r="K22" s="1253"/>
      <c r="L22" s="1253"/>
      <c r="M22" s="1253"/>
      <c r="N22" s="1254"/>
      <c r="O22" s="1255"/>
      <c r="P22" s="1253"/>
      <c r="Q22" s="1254"/>
      <c r="R22" s="186">
        <f t="shared" si="0"/>
        <v>0</v>
      </c>
      <c r="S22" s="213"/>
      <c r="T22" s="213"/>
      <c r="U22" s="213"/>
      <c r="V22" s="952"/>
      <c r="W22" s="756"/>
      <c r="X22" s="188"/>
    </row>
    <row r="23" spans="1:27">
      <c r="A23" s="201" t="s">
        <v>3219</v>
      </c>
      <c r="B23" s="202">
        <v>3.11</v>
      </c>
      <c r="C23" s="183" t="s">
        <v>3220</v>
      </c>
      <c r="D23" s="183" t="s">
        <v>2968</v>
      </c>
      <c r="E23" s="183" t="s">
        <v>3217</v>
      </c>
      <c r="F23" s="199" t="s">
        <v>1638</v>
      </c>
      <c r="G23" s="1252"/>
      <c r="H23" s="746"/>
      <c r="I23" s="746"/>
      <c r="J23" s="1255"/>
      <c r="K23" s="1253"/>
      <c r="L23" s="1253"/>
      <c r="M23" s="1253"/>
      <c r="N23" s="1254"/>
      <c r="O23" s="1255"/>
      <c r="P23" s="1253"/>
      <c r="Q23" s="1254"/>
      <c r="R23" s="186">
        <f t="shared" si="0"/>
        <v>0</v>
      </c>
      <c r="S23" s="213"/>
      <c r="T23" s="213"/>
      <c r="U23" s="213"/>
      <c r="V23" s="952"/>
      <c r="W23" s="756"/>
      <c r="X23" s="188"/>
    </row>
    <row r="24" spans="1:27" ht="15" thickBot="1">
      <c r="A24" s="203" t="s">
        <v>3219</v>
      </c>
      <c r="B24" s="204">
        <v>3.11</v>
      </c>
      <c r="C24" s="192" t="s">
        <v>3220</v>
      </c>
      <c r="D24" s="192" t="s">
        <v>2968</v>
      </c>
      <c r="E24" s="192" t="s">
        <v>3217</v>
      </c>
      <c r="F24" s="205" t="s">
        <v>3228</v>
      </c>
      <c r="G24" s="1252"/>
      <c r="H24" s="749"/>
      <c r="I24" s="749"/>
      <c r="J24" s="1256"/>
      <c r="K24" s="1257"/>
      <c r="L24" s="1257"/>
      <c r="M24" s="1257"/>
      <c r="N24" s="1258"/>
      <c r="O24" s="1256"/>
      <c r="P24" s="1257"/>
      <c r="Q24" s="1258"/>
      <c r="R24" s="187">
        <f t="shared" si="0"/>
        <v>0</v>
      </c>
      <c r="S24" s="214"/>
      <c r="T24" s="214"/>
      <c r="U24" s="214"/>
      <c r="V24" s="953"/>
      <c r="W24" s="748"/>
      <c r="X24" s="188"/>
    </row>
    <row r="25" spans="1:27">
      <c r="A25" s="199"/>
      <c r="B25" s="183"/>
      <c r="J25" s="194"/>
      <c r="K25" s="194"/>
      <c r="L25" s="194"/>
      <c r="M25" s="194"/>
      <c r="N25" s="194"/>
      <c r="O25" s="194"/>
      <c r="P25" s="194"/>
      <c r="Q25" s="194"/>
      <c r="R25" s="195"/>
      <c r="X25" s="188"/>
      <c r="AA25" s="183"/>
    </row>
    <row r="26" spans="1:27" ht="15" thickBot="1">
      <c r="A26" s="199"/>
      <c r="B26" s="183"/>
      <c r="J26" s="194"/>
      <c r="K26" s="194"/>
      <c r="L26" s="194"/>
      <c r="M26" s="194"/>
      <c r="N26" s="194"/>
      <c r="O26" s="194"/>
      <c r="P26" s="194"/>
      <c r="Q26" s="194"/>
      <c r="R26" s="195"/>
      <c r="X26" s="188"/>
      <c r="AA26" s="183"/>
    </row>
    <row r="27" spans="1:27" ht="15.6" customHeight="1">
      <c r="A27" s="1508" t="s">
        <v>3229</v>
      </c>
      <c r="B27" s="1497">
        <v>3.12</v>
      </c>
      <c r="C27" s="1497" t="s">
        <v>3230</v>
      </c>
      <c r="D27" s="1497" t="s">
        <v>2968</v>
      </c>
      <c r="E27" s="1497" t="s">
        <v>3217</v>
      </c>
      <c r="F27" s="1509" t="s">
        <v>376</v>
      </c>
      <c r="G27" s="1252"/>
      <c r="H27" s="1499"/>
      <c r="I27" s="1499"/>
      <c r="J27" s="785"/>
      <c r="K27" s="786"/>
      <c r="L27" s="786"/>
      <c r="M27" s="786"/>
      <c r="N27" s="787"/>
      <c r="O27" s="785"/>
      <c r="P27" s="786"/>
      <c r="Q27" s="787"/>
      <c r="R27" s="1506">
        <f t="shared" ref="R27:R30" si="1">SUM(J27:Q27)</f>
        <v>0</v>
      </c>
      <c r="S27" s="1803"/>
      <c r="T27" s="1803"/>
      <c r="U27" s="1803"/>
      <c r="V27" s="1803"/>
      <c r="W27" s="1507"/>
      <c r="X27" s="188"/>
      <c r="AA27" s="183"/>
    </row>
    <row r="28" spans="1:27" ht="15.6" customHeight="1">
      <c r="A28" s="199" t="s">
        <v>3231</v>
      </c>
      <c r="B28" s="183">
        <v>3.14</v>
      </c>
      <c r="C28" s="183" t="s">
        <v>3232</v>
      </c>
      <c r="D28" s="183" t="s">
        <v>2968</v>
      </c>
      <c r="E28" s="183" t="s">
        <v>3233</v>
      </c>
      <c r="F28" s="206" t="s">
        <v>376</v>
      </c>
      <c r="G28" s="1252"/>
      <c r="H28" s="746"/>
      <c r="I28" s="746"/>
      <c r="J28" s="1255"/>
      <c r="K28" s="1253"/>
      <c r="L28" s="1253"/>
      <c r="M28" s="1253"/>
      <c r="N28" s="1254"/>
      <c r="O28" s="1255"/>
      <c r="P28" s="1253"/>
      <c r="Q28" s="1254"/>
      <c r="R28" s="186">
        <f t="shared" si="1"/>
        <v>0</v>
      </c>
      <c r="S28" s="1626"/>
      <c r="T28" s="1627"/>
      <c r="U28" s="1627"/>
      <c r="V28" s="1628"/>
      <c r="W28" s="756"/>
      <c r="X28" s="188"/>
      <c r="AA28" s="183"/>
    </row>
    <row r="29" spans="1:27" ht="15.6" customHeight="1">
      <c r="A29" s="199" t="s">
        <v>3234</v>
      </c>
      <c r="B29" s="183">
        <v>3.15</v>
      </c>
      <c r="C29" s="183" t="s">
        <v>3235</v>
      </c>
      <c r="D29" s="183" t="s">
        <v>2968</v>
      </c>
      <c r="E29" s="183" t="s">
        <v>3233</v>
      </c>
      <c r="F29" s="206" t="s">
        <v>376</v>
      </c>
      <c r="G29" s="1252"/>
      <c r="H29" s="746"/>
      <c r="I29" s="746"/>
      <c r="J29" s="1255"/>
      <c r="K29" s="1253"/>
      <c r="L29" s="1253"/>
      <c r="M29" s="1253"/>
      <c r="N29" s="1254"/>
      <c r="O29" s="1255"/>
      <c r="P29" s="1253"/>
      <c r="Q29" s="1254"/>
      <c r="R29" s="186">
        <f t="shared" si="1"/>
        <v>0</v>
      </c>
      <c r="S29" s="1626"/>
      <c r="T29" s="1627"/>
      <c r="U29" s="1627"/>
      <c r="V29" s="1628"/>
      <c r="W29" s="756"/>
      <c r="X29" s="188"/>
      <c r="AA29" s="183"/>
    </row>
    <row r="30" spans="1:27" ht="15" thickBot="1">
      <c r="A30" s="205" t="s">
        <v>356</v>
      </c>
      <c r="B30" s="192">
        <v>3.14</v>
      </c>
      <c r="C30" s="192" t="s">
        <v>3236</v>
      </c>
      <c r="D30" s="192" t="s">
        <v>2968</v>
      </c>
      <c r="E30" s="192" t="s">
        <v>3233</v>
      </c>
      <c r="F30" s="616" t="s">
        <v>376</v>
      </c>
      <c r="G30" s="1252"/>
      <c r="H30" s="749"/>
      <c r="I30" s="749"/>
      <c r="J30" s="1256"/>
      <c r="K30" s="1257"/>
      <c r="L30" s="1257"/>
      <c r="M30" s="1257"/>
      <c r="N30" s="1258"/>
      <c r="O30" s="1256"/>
      <c r="P30" s="1257"/>
      <c r="Q30" s="1258"/>
      <c r="R30" s="187">
        <f t="shared" si="1"/>
        <v>0</v>
      </c>
      <c r="S30" s="1629"/>
      <c r="T30" s="1630"/>
      <c r="U30" s="1630"/>
      <c r="V30" s="1631"/>
      <c r="W30" s="748"/>
      <c r="X30" s="188"/>
    </row>
    <row r="31" spans="1:27">
      <c r="A31" s="199" t="s">
        <v>3231</v>
      </c>
      <c r="B31" s="183">
        <v>3.14</v>
      </c>
      <c r="C31" s="183" t="s">
        <v>3232</v>
      </c>
      <c r="D31" s="183" t="s">
        <v>2968</v>
      </c>
      <c r="E31" s="183" t="s">
        <v>3233</v>
      </c>
      <c r="F31" s="206" t="s">
        <v>376</v>
      </c>
      <c r="G31" s="1252"/>
      <c r="H31" s="1499"/>
      <c r="I31" s="1499"/>
      <c r="J31" s="785"/>
      <c r="K31" s="786"/>
      <c r="L31" s="786"/>
      <c r="M31" s="786"/>
      <c r="N31" s="787"/>
      <c r="O31" s="785"/>
      <c r="P31" s="786"/>
      <c r="Q31" s="787"/>
      <c r="R31" s="1506">
        <f>SUM(J31:Q31)</f>
        <v>0</v>
      </c>
      <c r="S31" s="1804"/>
      <c r="T31" s="1805"/>
      <c r="U31" s="1805"/>
      <c r="V31" s="1806"/>
      <c r="W31" s="1507"/>
      <c r="X31" s="188"/>
      <c r="Y31" s="977"/>
    </row>
    <row r="32" spans="1:27">
      <c r="A32" s="199" t="s">
        <v>3234</v>
      </c>
      <c r="B32" s="183">
        <v>3.15</v>
      </c>
      <c r="C32" s="183" t="s">
        <v>3235</v>
      </c>
      <c r="D32" s="183" t="s">
        <v>2968</v>
      </c>
      <c r="E32" s="183" t="s">
        <v>3233</v>
      </c>
      <c r="F32" s="206" t="s">
        <v>376</v>
      </c>
      <c r="G32" s="1252"/>
      <c r="H32" s="746"/>
      <c r="I32" s="746"/>
      <c r="J32" s="1255"/>
      <c r="K32" s="1253"/>
      <c r="L32" s="1253"/>
      <c r="M32" s="1253"/>
      <c r="N32" s="1254"/>
      <c r="O32" s="1255"/>
      <c r="P32" s="1253"/>
      <c r="Q32" s="1254"/>
      <c r="R32" s="186">
        <f>SUM(J32:Q32)</f>
        <v>0</v>
      </c>
      <c r="S32" s="1804"/>
      <c r="T32" s="1805"/>
      <c r="U32" s="1805"/>
      <c r="V32" s="1806"/>
      <c r="W32" s="756"/>
      <c r="X32" s="188"/>
    </row>
    <row r="33" spans="1:40" ht="15" thickBot="1">
      <c r="A33" s="205" t="s">
        <v>356</v>
      </c>
      <c r="B33" s="192">
        <v>3.14</v>
      </c>
      <c r="C33" s="192" t="s">
        <v>3236</v>
      </c>
      <c r="D33" s="192" t="s">
        <v>2968</v>
      </c>
      <c r="E33" s="192" t="s">
        <v>3233</v>
      </c>
      <c r="F33" s="616" t="s">
        <v>376</v>
      </c>
      <c r="G33" s="1252"/>
      <c r="H33" s="749"/>
      <c r="I33" s="749"/>
      <c r="J33" s="1256"/>
      <c r="K33" s="1257"/>
      <c r="L33" s="1257"/>
      <c r="M33" s="1257"/>
      <c r="N33" s="1258"/>
      <c r="O33" s="1256"/>
      <c r="P33" s="1257"/>
      <c r="Q33" s="1258"/>
      <c r="R33" s="187">
        <f>SUM(J33:Q33)</f>
        <v>0</v>
      </c>
      <c r="S33" s="1807"/>
      <c r="T33" s="1808"/>
      <c r="U33" s="1808"/>
      <c r="V33" s="1809"/>
      <c r="W33" s="748"/>
      <c r="X33" s="188"/>
    </row>
    <row r="34" spans="1:40">
      <c r="A34" s="199"/>
      <c r="B34" s="183"/>
      <c r="J34" s="194"/>
      <c r="K34" s="194"/>
      <c r="L34" s="194"/>
      <c r="M34" s="194"/>
      <c r="N34" s="194"/>
      <c r="O34" s="194"/>
      <c r="P34" s="194"/>
      <c r="Q34" s="194"/>
      <c r="R34" s="195"/>
      <c r="X34" s="188"/>
    </row>
    <row r="35" spans="1:40" ht="15" thickBot="1">
      <c r="A35" s="199"/>
      <c r="B35" s="183"/>
      <c r="X35" s="188"/>
    </row>
    <row r="36" spans="1:40" ht="18.75">
      <c r="A36" s="1495" t="s">
        <v>3237</v>
      </c>
      <c r="B36" s="1497">
        <v>3.8</v>
      </c>
      <c r="C36" s="1497" t="s">
        <v>3238</v>
      </c>
      <c r="D36" s="1497" t="s">
        <v>1583</v>
      </c>
      <c r="E36" s="1509" t="s">
        <v>3233</v>
      </c>
      <c r="F36" s="1511"/>
      <c r="G36" s="1252"/>
      <c r="H36" s="1499"/>
      <c r="I36" s="1499"/>
      <c r="J36" s="785"/>
      <c r="K36" s="786"/>
      <c r="L36" s="786"/>
      <c r="M36" s="786"/>
      <c r="N36" s="787"/>
      <c r="O36" s="785"/>
      <c r="P36" s="786"/>
      <c r="Q36" s="787"/>
      <c r="R36" s="1506">
        <f t="shared" ref="R36:R40" si="2">SUM(J36:Q36)</f>
        <v>0</v>
      </c>
      <c r="S36" s="1510"/>
      <c r="T36" s="1499"/>
      <c r="U36" s="1510"/>
      <c r="V36" s="1507"/>
      <c r="W36" s="1507"/>
      <c r="X36" s="188"/>
    </row>
    <row r="37" spans="1:40" ht="18.75">
      <c r="A37" s="201" t="s">
        <v>3237</v>
      </c>
      <c r="B37" s="183">
        <v>3.8</v>
      </c>
      <c r="C37" s="183" t="s">
        <v>3238</v>
      </c>
      <c r="D37" s="183" t="s">
        <v>1583</v>
      </c>
      <c r="E37" s="206" t="s">
        <v>3233</v>
      </c>
      <c r="F37" s="758"/>
      <c r="G37" s="1252"/>
      <c r="H37" s="746"/>
      <c r="I37" s="746"/>
      <c r="J37" s="1255"/>
      <c r="K37" s="1253"/>
      <c r="L37" s="1253"/>
      <c r="M37" s="1253"/>
      <c r="N37" s="1254"/>
      <c r="O37" s="1255"/>
      <c r="P37" s="1253"/>
      <c r="Q37" s="1254"/>
      <c r="R37" s="186">
        <f t="shared" si="2"/>
        <v>0</v>
      </c>
      <c r="S37" s="755"/>
      <c r="T37" s="746"/>
      <c r="U37" s="755"/>
      <c r="V37" s="756"/>
      <c r="W37" s="756"/>
      <c r="X37" s="188"/>
    </row>
    <row r="38" spans="1:40" ht="18.75">
      <c r="A38" s="201" t="s">
        <v>3237</v>
      </c>
      <c r="B38" s="183">
        <v>3.8</v>
      </c>
      <c r="C38" s="183" t="s">
        <v>3238</v>
      </c>
      <c r="D38" s="183" t="s">
        <v>1583</v>
      </c>
      <c r="E38" s="183" t="s">
        <v>3233</v>
      </c>
      <c r="F38" s="759"/>
      <c r="G38" s="1252"/>
      <c r="H38" s="746"/>
      <c r="I38" s="746"/>
      <c r="J38" s="1255"/>
      <c r="K38" s="1253"/>
      <c r="L38" s="1253"/>
      <c r="M38" s="1253"/>
      <c r="N38" s="1254"/>
      <c r="O38" s="1255"/>
      <c r="P38" s="1253"/>
      <c r="Q38" s="1254"/>
      <c r="R38" s="186">
        <f t="shared" si="2"/>
        <v>0</v>
      </c>
      <c r="S38" s="755"/>
      <c r="T38" s="746"/>
      <c r="U38" s="755"/>
      <c r="V38" s="756"/>
      <c r="W38" s="756"/>
      <c r="X38" s="188"/>
    </row>
    <row r="39" spans="1:40" ht="18.75">
      <c r="A39" s="201" t="s">
        <v>3237</v>
      </c>
      <c r="B39" s="183">
        <v>3.8</v>
      </c>
      <c r="C39" s="183" t="s">
        <v>3238</v>
      </c>
      <c r="D39" s="183" t="s">
        <v>1583</v>
      </c>
      <c r="E39" s="183" t="s">
        <v>3233</v>
      </c>
      <c r="F39" s="759"/>
      <c r="G39" s="1252"/>
      <c r="H39" s="746"/>
      <c r="I39" s="746"/>
      <c r="J39" s="1255"/>
      <c r="K39" s="1253"/>
      <c r="L39" s="1253"/>
      <c r="M39" s="1253"/>
      <c r="N39" s="1254"/>
      <c r="O39" s="1255"/>
      <c r="P39" s="1253"/>
      <c r="Q39" s="1254"/>
      <c r="R39" s="186">
        <f t="shared" si="2"/>
        <v>0</v>
      </c>
      <c r="S39" s="755"/>
      <c r="T39" s="746"/>
      <c r="U39" s="755"/>
      <c r="V39" s="756"/>
      <c r="W39" s="756"/>
      <c r="X39" s="188"/>
    </row>
    <row r="40" spans="1:40" ht="19.5" thickBot="1">
      <c r="A40" s="203" t="s">
        <v>3237</v>
      </c>
      <c r="B40" s="192">
        <v>3.8</v>
      </c>
      <c r="C40" s="192" t="s">
        <v>3238</v>
      </c>
      <c r="D40" s="192" t="s">
        <v>1583</v>
      </c>
      <c r="E40" s="192" t="s">
        <v>3233</v>
      </c>
      <c r="F40" s="760"/>
      <c r="G40" s="1252"/>
      <c r="H40" s="749"/>
      <c r="I40" s="749"/>
      <c r="J40" s="1256"/>
      <c r="K40" s="1257"/>
      <c r="L40" s="1257"/>
      <c r="M40" s="1257"/>
      <c r="N40" s="1258"/>
      <c r="O40" s="1256"/>
      <c r="P40" s="1257"/>
      <c r="Q40" s="1258"/>
      <c r="R40" s="187">
        <f t="shared" si="2"/>
        <v>0</v>
      </c>
      <c r="S40" s="744"/>
      <c r="T40" s="749"/>
      <c r="U40" s="744"/>
      <c r="V40" s="748"/>
      <c r="W40" s="748"/>
      <c r="X40" s="188"/>
    </row>
    <row r="41" spans="1:40">
      <c r="A41" s="199"/>
      <c r="B41" s="183"/>
      <c r="X41" s="188"/>
    </row>
    <row r="42" spans="1:40" ht="15" thickBot="1">
      <c r="A42" s="199"/>
      <c r="B42" s="183"/>
      <c r="X42" s="188"/>
    </row>
    <row r="43" spans="1:40" s="183" customFormat="1">
      <c r="A43" s="1495" t="s">
        <v>3239</v>
      </c>
      <c r="B43" s="1497">
        <v>3.13</v>
      </c>
      <c r="C43" s="1497" t="s">
        <v>3240</v>
      </c>
      <c r="D43" s="1497" t="s">
        <v>2968</v>
      </c>
      <c r="E43" s="1509" t="s">
        <v>3217</v>
      </c>
      <c r="F43" s="1511"/>
      <c r="G43" s="1512"/>
      <c r="H43" s="1499"/>
      <c r="I43" s="1499"/>
      <c r="J43" s="785"/>
      <c r="K43" s="786"/>
      <c r="L43" s="786"/>
      <c r="M43" s="786"/>
      <c r="N43" s="787"/>
      <c r="O43" s="785"/>
      <c r="P43" s="786"/>
      <c r="Q43" s="787"/>
      <c r="R43" s="1506">
        <f t="shared" ref="R43:R47" si="3">SUM(J43:Q43)</f>
        <v>0</v>
      </c>
      <c r="S43" s="1510"/>
      <c r="T43" s="1499"/>
      <c r="U43" s="1510"/>
      <c r="V43" s="1507"/>
      <c r="W43" s="1507"/>
      <c r="X43" s="188"/>
      <c r="AA43" s="184"/>
      <c r="AB43" s="184"/>
      <c r="AC43" s="184"/>
      <c r="AD43" s="184"/>
      <c r="AE43" s="184"/>
      <c r="AF43" s="184"/>
      <c r="AG43" s="184"/>
      <c r="AH43" s="184"/>
      <c r="AI43" s="184"/>
      <c r="AJ43" s="184"/>
      <c r="AK43" s="184"/>
      <c r="AL43" s="184"/>
      <c r="AM43" s="184"/>
      <c r="AN43" s="184"/>
    </row>
    <row r="44" spans="1:40" s="183" customFormat="1">
      <c r="A44" s="201" t="s">
        <v>3239</v>
      </c>
      <c r="B44" s="183">
        <v>3.13</v>
      </c>
      <c r="C44" s="183" t="s">
        <v>3240</v>
      </c>
      <c r="D44" s="183" t="s">
        <v>2968</v>
      </c>
      <c r="E44" s="206" t="s">
        <v>3217</v>
      </c>
      <c r="F44" s="758"/>
      <c r="G44" s="761"/>
      <c r="H44" s="746"/>
      <c r="I44" s="746"/>
      <c r="J44" s="1255"/>
      <c r="K44" s="1253"/>
      <c r="L44" s="1253"/>
      <c r="M44" s="1253"/>
      <c r="N44" s="1254"/>
      <c r="O44" s="1255"/>
      <c r="P44" s="1253"/>
      <c r="Q44" s="1254"/>
      <c r="R44" s="186">
        <f t="shared" si="3"/>
        <v>0</v>
      </c>
      <c r="S44" s="755"/>
      <c r="T44" s="746"/>
      <c r="U44" s="755"/>
      <c r="V44" s="756"/>
      <c r="W44" s="756"/>
      <c r="X44" s="188"/>
      <c r="AA44" s="184"/>
      <c r="AB44" s="184"/>
      <c r="AC44" s="184"/>
      <c r="AD44" s="184"/>
      <c r="AE44" s="184"/>
      <c r="AF44" s="184"/>
      <c r="AG44" s="184"/>
      <c r="AH44" s="184"/>
      <c r="AI44" s="184"/>
      <c r="AJ44" s="184"/>
      <c r="AK44" s="184"/>
      <c r="AL44" s="184"/>
      <c r="AM44" s="184"/>
      <c r="AN44" s="184"/>
    </row>
    <row r="45" spans="1:40" s="183" customFormat="1">
      <c r="A45" s="201" t="s">
        <v>3239</v>
      </c>
      <c r="B45" s="183">
        <v>3.13</v>
      </c>
      <c r="C45" s="183" t="s">
        <v>3240</v>
      </c>
      <c r="D45" s="183" t="s">
        <v>2968</v>
      </c>
      <c r="E45" s="183" t="s">
        <v>3217</v>
      </c>
      <c r="F45" s="759"/>
      <c r="G45" s="761"/>
      <c r="H45" s="746"/>
      <c r="I45" s="746"/>
      <c r="J45" s="1255"/>
      <c r="K45" s="1253"/>
      <c r="L45" s="1253"/>
      <c r="M45" s="1253"/>
      <c r="N45" s="1254"/>
      <c r="O45" s="1255"/>
      <c r="P45" s="1253"/>
      <c r="Q45" s="1254"/>
      <c r="R45" s="186">
        <f t="shared" si="3"/>
        <v>0</v>
      </c>
      <c r="S45" s="755"/>
      <c r="T45" s="746"/>
      <c r="U45" s="755"/>
      <c r="V45" s="952"/>
      <c r="W45" s="756"/>
      <c r="X45" s="188"/>
      <c r="AA45" s="184"/>
      <c r="AB45" s="184"/>
      <c r="AC45" s="184"/>
      <c r="AD45" s="184"/>
      <c r="AE45" s="184"/>
      <c r="AF45" s="184"/>
      <c r="AG45" s="184"/>
      <c r="AH45" s="184"/>
      <c r="AI45" s="184"/>
      <c r="AJ45" s="184"/>
      <c r="AK45" s="184"/>
      <c r="AL45" s="184"/>
      <c r="AM45" s="184"/>
      <c r="AN45" s="184"/>
    </row>
    <row r="46" spans="1:40" s="183" customFormat="1">
      <c r="A46" s="201" t="s">
        <v>3239</v>
      </c>
      <c r="B46" s="183">
        <v>3.13</v>
      </c>
      <c r="C46" s="183" t="s">
        <v>3240</v>
      </c>
      <c r="D46" s="183" t="s">
        <v>2968</v>
      </c>
      <c r="E46" s="183" t="s">
        <v>3217</v>
      </c>
      <c r="F46" s="759"/>
      <c r="G46" s="761"/>
      <c r="H46" s="746"/>
      <c r="I46" s="746"/>
      <c r="J46" s="1255"/>
      <c r="K46" s="1253"/>
      <c r="L46" s="1253"/>
      <c r="M46" s="1253"/>
      <c r="N46" s="1254"/>
      <c r="O46" s="1255"/>
      <c r="P46" s="1253"/>
      <c r="Q46" s="1254"/>
      <c r="R46" s="186">
        <f t="shared" si="3"/>
        <v>0</v>
      </c>
      <c r="S46" s="755"/>
      <c r="T46" s="746"/>
      <c r="U46" s="755"/>
      <c r="V46" s="756"/>
      <c r="W46" s="756"/>
      <c r="X46" s="188"/>
      <c r="AA46" s="184"/>
      <c r="AB46" s="184"/>
      <c r="AC46" s="184"/>
      <c r="AD46" s="184"/>
      <c r="AE46" s="184"/>
      <c r="AF46" s="184"/>
      <c r="AG46" s="184"/>
      <c r="AH46" s="184"/>
      <c r="AI46" s="184"/>
      <c r="AJ46" s="184"/>
      <c r="AK46" s="184"/>
      <c r="AL46" s="184"/>
      <c r="AM46" s="184"/>
      <c r="AN46" s="184"/>
    </row>
    <row r="47" spans="1:40" s="183" customFormat="1" ht="15" thickBot="1">
      <c r="A47" s="203" t="s">
        <v>3239</v>
      </c>
      <c r="B47" s="192">
        <v>3.13</v>
      </c>
      <c r="C47" s="192" t="s">
        <v>3240</v>
      </c>
      <c r="D47" s="192" t="s">
        <v>2968</v>
      </c>
      <c r="E47" s="192" t="s">
        <v>3217</v>
      </c>
      <c r="F47" s="760"/>
      <c r="G47" s="761"/>
      <c r="H47" s="749"/>
      <c r="I47" s="749"/>
      <c r="J47" s="1256"/>
      <c r="K47" s="1257"/>
      <c r="L47" s="1257"/>
      <c r="M47" s="1257"/>
      <c r="N47" s="1258"/>
      <c r="O47" s="1256"/>
      <c r="P47" s="1257"/>
      <c r="Q47" s="1258"/>
      <c r="R47" s="187">
        <f t="shared" si="3"/>
        <v>0</v>
      </c>
      <c r="S47" s="744"/>
      <c r="T47" s="749"/>
      <c r="U47" s="744"/>
      <c r="V47" s="748"/>
      <c r="W47" s="748"/>
      <c r="X47" s="188"/>
      <c r="AA47" s="184"/>
      <c r="AB47" s="184"/>
      <c r="AC47" s="184"/>
      <c r="AD47" s="184"/>
      <c r="AE47" s="184"/>
      <c r="AF47" s="184"/>
      <c r="AG47" s="184"/>
      <c r="AH47" s="184"/>
      <c r="AI47" s="184"/>
      <c r="AJ47" s="184"/>
      <c r="AK47" s="184"/>
      <c r="AL47" s="184"/>
      <c r="AM47" s="184"/>
      <c r="AN47" s="184"/>
    </row>
    <row r="48" spans="1:40" s="183" customFormat="1">
      <c r="A48" s="199"/>
      <c r="X48" s="188"/>
      <c r="AA48" s="184"/>
      <c r="AB48" s="184"/>
      <c r="AC48" s="184"/>
      <c r="AD48" s="184"/>
      <c r="AE48" s="184"/>
      <c r="AF48" s="184"/>
      <c r="AG48" s="184"/>
      <c r="AH48" s="184"/>
      <c r="AI48" s="184"/>
      <c r="AJ48" s="184"/>
      <c r="AK48" s="184"/>
      <c r="AL48" s="184"/>
      <c r="AM48" s="184"/>
      <c r="AN48" s="184"/>
    </row>
    <row r="49" spans="1:40" s="183" customFormat="1" ht="15" thickBot="1">
      <c r="A49" s="199"/>
      <c r="X49" s="188"/>
      <c r="AA49" s="184"/>
      <c r="AB49" s="184"/>
      <c r="AC49" s="184"/>
      <c r="AD49" s="184"/>
      <c r="AE49" s="184"/>
      <c r="AF49" s="184"/>
      <c r="AG49" s="184"/>
      <c r="AH49" s="184"/>
      <c r="AI49" s="184"/>
      <c r="AJ49" s="184"/>
      <c r="AK49" s="184"/>
      <c r="AL49" s="184"/>
      <c r="AM49" s="184"/>
      <c r="AN49" s="184"/>
    </row>
    <row r="50" spans="1:40" s="183" customFormat="1" ht="18.75">
      <c r="A50" s="1508" t="s">
        <v>3241</v>
      </c>
      <c r="B50" s="1490">
        <v>3.17</v>
      </c>
      <c r="C50" s="1497" t="s">
        <v>3242</v>
      </c>
      <c r="D50" s="1497" t="s">
        <v>1583</v>
      </c>
      <c r="E50" s="1509" t="s">
        <v>3233</v>
      </c>
      <c r="F50" s="1496" t="s">
        <v>376</v>
      </c>
      <c r="G50" s="1252"/>
      <c r="H50" s="1499"/>
      <c r="I50" s="1499"/>
      <c r="J50" s="785"/>
      <c r="K50" s="786"/>
      <c r="L50" s="786"/>
      <c r="M50" s="786"/>
      <c r="N50" s="787"/>
      <c r="O50" s="785"/>
      <c r="P50" s="786"/>
      <c r="Q50" s="787"/>
      <c r="R50" s="1506">
        <f t="shared" ref="R50:R54" si="4">SUM(J50:Q50)</f>
        <v>0</v>
      </c>
      <c r="S50" s="1510"/>
      <c r="T50" s="1499"/>
      <c r="U50" s="1510"/>
      <c r="V50" s="1507"/>
      <c r="W50" s="1507"/>
      <c r="X50" s="188"/>
      <c r="AA50" s="184"/>
      <c r="AB50" s="184"/>
      <c r="AC50" s="184"/>
      <c r="AD50" s="184"/>
      <c r="AE50" s="184"/>
      <c r="AF50" s="184"/>
      <c r="AG50" s="184"/>
      <c r="AH50" s="184"/>
      <c r="AI50" s="184"/>
      <c r="AJ50" s="184"/>
      <c r="AK50" s="184"/>
      <c r="AL50" s="184"/>
      <c r="AM50" s="184"/>
      <c r="AN50" s="184"/>
    </row>
    <row r="51" spans="1:40" s="183" customFormat="1" ht="18.75">
      <c r="A51" s="199" t="s">
        <v>3241</v>
      </c>
      <c r="B51" s="196">
        <v>3.17</v>
      </c>
      <c r="C51" s="183" t="s">
        <v>3242</v>
      </c>
      <c r="D51" s="183" t="s">
        <v>1583</v>
      </c>
      <c r="E51" s="183" t="s">
        <v>3233</v>
      </c>
      <c r="F51" s="202" t="s">
        <v>376</v>
      </c>
      <c r="G51" s="1252"/>
      <c r="H51" s="746"/>
      <c r="I51" s="746"/>
      <c r="J51" s="1255"/>
      <c r="K51" s="1253"/>
      <c r="L51" s="1253"/>
      <c r="M51" s="1253"/>
      <c r="N51" s="1254"/>
      <c r="O51" s="1255"/>
      <c r="P51" s="1253"/>
      <c r="Q51" s="1254"/>
      <c r="R51" s="186">
        <f t="shared" si="4"/>
        <v>0</v>
      </c>
      <c r="S51" s="755"/>
      <c r="T51" s="746"/>
      <c r="U51" s="755"/>
      <c r="V51" s="756"/>
      <c r="W51" s="756"/>
      <c r="X51" s="188"/>
      <c r="AA51" s="184"/>
      <c r="AB51" s="184"/>
      <c r="AC51" s="184"/>
      <c r="AD51" s="184"/>
      <c r="AE51" s="184"/>
      <c r="AF51" s="184"/>
      <c r="AG51" s="184"/>
      <c r="AH51" s="184"/>
      <c r="AI51" s="184"/>
      <c r="AJ51" s="184"/>
      <c r="AK51" s="184"/>
      <c r="AL51" s="184"/>
      <c r="AM51" s="184"/>
      <c r="AN51" s="184"/>
    </row>
    <row r="52" spans="1:40" s="183" customFormat="1" ht="18.75">
      <c r="A52" s="199" t="s">
        <v>3243</v>
      </c>
      <c r="B52" s="196">
        <v>3.17</v>
      </c>
      <c r="C52" s="183" t="s">
        <v>3244</v>
      </c>
      <c r="D52" s="183" t="s">
        <v>1583</v>
      </c>
      <c r="E52" s="183" t="s">
        <v>3233</v>
      </c>
      <c r="F52" s="202" t="s">
        <v>376</v>
      </c>
      <c r="G52" s="1252"/>
      <c r="H52" s="746"/>
      <c r="I52" s="746"/>
      <c r="J52" s="1255"/>
      <c r="K52" s="1253"/>
      <c r="L52" s="1253"/>
      <c r="M52" s="1253"/>
      <c r="N52" s="1254"/>
      <c r="O52" s="1255"/>
      <c r="P52" s="1253"/>
      <c r="Q52" s="1254"/>
      <c r="R52" s="186">
        <f t="shared" si="4"/>
        <v>0</v>
      </c>
      <c r="S52" s="755"/>
      <c r="T52" s="746"/>
      <c r="U52" s="755"/>
      <c r="V52" s="756"/>
      <c r="W52" s="756"/>
      <c r="X52" s="188"/>
      <c r="AA52" s="184"/>
      <c r="AB52" s="184"/>
      <c r="AC52" s="184"/>
      <c r="AD52" s="184"/>
      <c r="AE52" s="184"/>
      <c r="AF52" s="184"/>
      <c r="AG52" s="184"/>
      <c r="AH52" s="184"/>
      <c r="AI52" s="184"/>
      <c r="AJ52" s="184"/>
      <c r="AK52" s="184"/>
      <c r="AL52" s="184"/>
      <c r="AM52" s="184"/>
      <c r="AN52" s="184"/>
    </row>
    <row r="53" spans="1:40" s="183" customFormat="1" ht="18.75">
      <c r="A53" s="199" t="s">
        <v>3241</v>
      </c>
      <c r="B53" s="196">
        <v>3.17</v>
      </c>
      <c r="C53" s="183" t="s">
        <v>3242</v>
      </c>
      <c r="D53" s="183" t="s">
        <v>1583</v>
      </c>
      <c r="E53" s="183" t="s">
        <v>3233</v>
      </c>
      <c r="F53" s="202" t="s">
        <v>376</v>
      </c>
      <c r="G53" s="1252"/>
      <c r="H53" s="746"/>
      <c r="I53" s="746"/>
      <c r="J53" s="1255"/>
      <c r="K53" s="1253"/>
      <c r="L53" s="1253"/>
      <c r="M53" s="1253"/>
      <c r="N53" s="1254"/>
      <c r="O53" s="1255"/>
      <c r="P53" s="1253"/>
      <c r="Q53" s="1254"/>
      <c r="R53" s="186">
        <f t="shared" si="4"/>
        <v>0</v>
      </c>
      <c r="S53" s="755"/>
      <c r="T53" s="746"/>
      <c r="U53" s="755"/>
      <c r="V53" s="756"/>
      <c r="W53" s="756"/>
      <c r="X53" s="188"/>
      <c r="AA53" s="184"/>
      <c r="AB53" s="184"/>
      <c r="AC53" s="184"/>
      <c r="AD53" s="184"/>
      <c r="AE53" s="184"/>
      <c r="AF53" s="184"/>
      <c r="AG53" s="184"/>
      <c r="AH53" s="184"/>
      <c r="AI53" s="184"/>
      <c r="AJ53" s="184"/>
      <c r="AK53" s="184"/>
      <c r="AL53" s="184"/>
      <c r="AM53" s="184"/>
      <c r="AN53" s="184"/>
    </row>
    <row r="54" spans="1:40" s="183" customFormat="1" ht="19.5" thickBot="1">
      <c r="A54" s="205" t="s">
        <v>3241</v>
      </c>
      <c r="B54" s="198">
        <v>3.17</v>
      </c>
      <c r="C54" s="192" t="s">
        <v>3242</v>
      </c>
      <c r="D54" s="192" t="s">
        <v>1583</v>
      </c>
      <c r="E54" s="192" t="s">
        <v>3233</v>
      </c>
      <c r="F54" s="198" t="s">
        <v>376</v>
      </c>
      <c r="G54" s="1252"/>
      <c r="H54" s="749"/>
      <c r="I54" s="749"/>
      <c r="J54" s="1256"/>
      <c r="K54" s="1257"/>
      <c r="L54" s="1257"/>
      <c r="M54" s="1257"/>
      <c r="N54" s="1258"/>
      <c r="O54" s="1256"/>
      <c r="P54" s="1257"/>
      <c r="Q54" s="1258"/>
      <c r="R54" s="187">
        <f t="shared" si="4"/>
        <v>0</v>
      </c>
      <c r="S54" s="744"/>
      <c r="T54" s="749"/>
      <c r="U54" s="744"/>
      <c r="V54" s="748"/>
      <c r="W54" s="748"/>
      <c r="X54" s="188"/>
      <c r="AA54" s="184"/>
      <c r="AB54" s="184"/>
      <c r="AC54" s="184"/>
      <c r="AD54" s="184"/>
      <c r="AE54" s="184"/>
      <c r="AF54" s="184"/>
      <c r="AG54" s="184"/>
      <c r="AH54" s="184"/>
      <c r="AI54" s="184"/>
      <c r="AJ54" s="184"/>
      <c r="AK54" s="184"/>
      <c r="AL54" s="184"/>
      <c r="AM54" s="184"/>
      <c r="AN54" s="184"/>
    </row>
    <row r="55" spans="1:40" s="183" customFormat="1">
      <c r="A55" s="199"/>
      <c r="X55" s="188"/>
      <c r="AA55" s="184"/>
      <c r="AB55" s="184"/>
      <c r="AC55" s="184"/>
      <c r="AD55" s="184"/>
      <c r="AE55" s="184"/>
      <c r="AF55" s="184"/>
      <c r="AG55" s="184"/>
      <c r="AH55" s="184"/>
      <c r="AI55" s="184"/>
      <c r="AJ55" s="184"/>
      <c r="AK55" s="184"/>
      <c r="AL55" s="184"/>
      <c r="AM55" s="184"/>
      <c r="AN55" s="184"/>
    </row>
    <row r="56" spans="1:40" s="183" customFormat="1" ht="15" thickBot="1">
      <c r="A56" s="196"/>
      <c r="X56" s="188"/>
      <c r="AA56" s="184"/>
      <c r="AB56" s="184"/>
      <c r="AC56" s="184"/>
      <c r="AD56" s="184"/>
      <c r="AE56" s="184"/>
      <c r="AF56" s="184"/>
      <c r="AG56" s="184"/>
      <c r="AH56" s="184"/>
      <c r="AI56" s="184"/>
      <c r="AJ56" s="184"/>
      <c r="AK56" s="184"/>
      <c r="AL56" s="184"/>
      <c r="AM56" s="184"/>
      <c r="AN56" s="184"/>
    </row>
    <row r="57" spans="1:40" s="183" customFormat="1" ht="18.75">
      <c r="A57" s="1508" t="s">
        <v>3245</v>
      </c>
      <c r="B57" s="1490">
        <v>3.7</v>
      </c>
      <c r="C57" s="1497" t="s">
        <v>3246</v>
      </c>
      <c r="D57" s="1497" t="s">
        <v>2968</v>
      </c>
      <c r="E57" s="1513" t="s">
        <v>3233</v>
      </c>
      <c r="F57" s="1496" t="s">
        <v>376</v>
      </c>
      <c r="G57" s="1252"/>
      <c r="H57" s="1499"/>
      <c r="I57" s="1499"/>
      <c r="J57" s="785"/>
      <c r="K57" s="786"/>
      <c r="L57" s="786"/>
      <c r="M57" s="786"/>
      <c r="N57" s="787"/>
      <c r="O57" s="785"/>
      <c r="P57" s="786"/>
      <c r="Q57" s="787"/>
      <c r="R57" s="1506">
        <f t="shared" ref="R57:R63" si="5">SUM(J57:Q57)</f>
        <v>0</v>
      </c>
      <c r="S57" s="1510"/>
      <c r="T57" s="1499"/>
      <c r="U57" s="1510"/>
      <c r="V57" s="1507"/>
      <c r="W57" s="1507"/>
      <c r="X57" s="188"/>
      <c r="AA57" s="184"/>
      <c r="AB57" s="184"/>
      <c r="AC57" s="184"/>
      <c r="AD57" s="184"/>
      <c r="AE57" s="184"/>
      <c r="AF57" s="184"/>
      <c r="AG57" s="184"/>
      <c r="AH57" s="184"/>
      <c r="AI57" s="184"/>
      <c r="AJ57" s="184"/>
      <c r="AK57" s="184"/>
      <c r="AL57" s="184"/>
      <c r="AM57" s="184"/>
      <c r="AN57" s="184"/>
    </row>
    <row r="58" spans="1:40" s="183" customFormat="1">
      <c r="A58" s="199" t="s">
        <v>3247</v>
      </c>
      <c r="B58" s="196">
        <v>3.2</v>
      </c>
      <c r="C58" s="183" t="s">
        <v>3248</v>
      </c>
      <c r="D58" s="183" t="s">
        <v>1583</v>
      </c>
      <c r="E58" s="206" t="s">
        <v>3233</v>
      </c>
      <c r="F58" s="202" t="s">
        <v>376</v>
      </c>
      <c r="G58" s="1252"/>
      <c r="H58" s="746"/>
      <c r="I58" s="746"/>
      <c r="J58" s="1255"/>
      <c r="K58" s="1253"/>
      <c r="L58" s="1253"/>
      <c r="M58" s="1253"/>
      <c r="N58" s="1254"/>
      <c r="O58" s="1255"/>
      <c r="P58" s="1253"/>
      <c r="Q58" s="1254"/>
      <c r="R58" s="186">
        <f t="shared" si="5"/>
        <v>0</v>
      </c>
      <c r="S58" s="755"/>
      <c r="T58" s="746"/>
      <c r="U58" s="755"/>
      <c r="V58" s="756"/>
      <c r="W58" s="756"/>
      <c r="X58" s="188"/>
      <c r="AA58" s="184"/>
      <c r="AB58" s="184"/>
      <c r="AC58" s="184"/>
      <c r="AD58" s="184"/>
      <c r="AE58" s="184"/>
      <c r="AF58" s="184"/>
      <c r="AG58" s="184"/>
      <c r="AH58" s="184"/>
      <c r="AI58" s="184"/>
      <c r="AJ58" s="184"/>
      <c r="AK58" s="184"/>
      <c r="AL58" s="184"/>
      <c r="AM58" s="184"/>
      <c r="AN58" s="184"/>
    </row>
    <row r="59" spans="1:40" s="183" customFormat="1">
      <c r="A59" s="199" t="s">
        <v>1633</v>
      </c>
      <c r="B59" s="196">
        <v>3.3</v>
      </c>
      <c r="C59" s="183" t="s">
        <v>3249</v>
      </c>
      <c r="D59" s="183" t="s">
        <v>1583</v>
      </c>
      <c r="E59" s="206" t="s">
        <v>3233</v>
      </c>
      <c r="F59" s="202" t="s">
        <v>376</v>
      </c>
      <c r="G59" s="1252"/>
      <c r="H59" s="746"/>
      <c r="I59" s="746"/>
      <c r="J59" s="1255"/>
      <c r="K59" s="1253"/>
      <c r="L59" s="1253"/>
      <c r="M59" s="1253"/>
      <c r="N59" s="1254"/>
      <c r="O59" s="1255"/>
      <c r="P59" s="1253"/>
      <c r="Q59" s="1254"/>
      <c r="R59" s="186">
        <f t="shared" si="5"/>
        <v>0</v>
      </c>
      <c r="S59" s="755"/>
      <c r="T59" s="746"/>
      <c r="U59" s="755"/>
      <c r="V59" s="756"/>
      <c r="W59" s="756"/>
      <c r="X59" s="188"/>
      <c r="AA59" s="184"/>
      <c r="AB59" s="184"/>
      <c r="AC59" s="184"/>
      <c r="AD59" s="184"/>
      <c r="AE59" s="184"/>
      <c r="AF59" s="184"/>
      <c r="AG59" s="184"/>
      <c r="AH59" s="184"/>
      <c r="AI59" s="184"/>
      <c r="AJ59" s="184"/>
      <c r="AK59" s="184"/>
      <c r="AL59" s="184"/>
      <c r="AM59" s="184"/>
      <c r="AN59" s="184"/>
    </row>
    <row r="60" spans="1:40" s="183" customFormat="1" ht="18.75">
      <c r="A60" s="1508" t="s">
        <v>3245</v>
      </c>
      <c r="B60" s="196">
        <v>3.7</v>
      </c>
      <c r="C60" s="183" t="s">
        <v>3246</v>
      </c>
      <c r="D60" s="183" t="s">
        <v>2968</v>
      </c>
      <c r="E60" s="206" t="s">
        <v>3233</v>
      </c>
      <c r="F60" s="202" t="s">
        <v>376</v>
      </c>
      <c r="G60" s="1252"/>
      <c r="H60" s="746"/>
      <c r="I60" s="746"/>
      <c r="J60" s="1255"/>
      <c r="K60" s="1253"/>
      <c r="L60" s="1253"/>
      <c r="M60" s="1253"/>
      <c r="N60" s="1254"/>
      <c r="O60" s="1255"/>
      <c r="P60" s="1253"/>
      <c r="Q60" s="1254"/>
      <c r="R60" s="186">
        <f t="shared" si="5"/>
        <v>0</v>
      </c>
      <c r="S60" s="755"/>
      <c r="T60" s="746"/>
      <c r="U60" s="755"/>
      <c r="V60" s="756"/>
      <c r="W60" s="756"/>
      <c r="X60" s="188"/>
      <c r="AA60" s="184"/>
      <c r="AB60" s="184"/>
      <c r="AC60" s="184"/>
      <c r="AD60" s="184"/>
      <c r="AE60" s="184"/>
      <c r="AF60" s="184"/>
      <c r="AG60" s="184"/>
      <c r="AH60" s="184"/>
      <c r="AI60" s="184"/>
      <c r="AJ60" s="184"/>
      <c r="AK60" s="184"/>
      <c r="AL60" s="184"/>
      <c r="AM60" s="184"/>
      <c r="AN60" s="184"/>
    </row>
    <row r="61" spans="1:40" s="183" customFormat="1">
      <c r="A61" s="199" t="s">
        <v>3247</v>
      </c>
      <c r="B61" s="196">
        <v>3.2</v>
      </c>
      <c r="C61" s="183" t="s">
        <v>3248</v>
      </c>
      <c r="D61" s="183" t="s">
        <v>1583</v>
      </c>
      <c r="E61" s="183" t="s">
        <v>3233</v>
      </c>
      <c r="F61" s="196" t="s">
        <v>376</v>
      </c>
      <c r="G61" s="1252"/>
      <c r="H61" s="746"/>
      <c r="I61" s="746"/>
      <c r="J61" s="1255"/>
      <c r="K61" s="1253"/>
      <c r="L61" s="1253"/>
      <c r="M61" s="1253"/>
      <c r="N61" s="1254"/>
      <c r="O61" s="1255"/>
      <c r="P61" s="1253"/>
      <c r="Q61" s="1254"/>
      <c r="R61" s="186">
        <f t="shared" si="5"/>
        <v>0</v>
      </c>
      <c r="S61" s="755"/>
      <c r="T61" s="746"/>
      <c r="U61" s="755"/>
      <c r="V61" s="756"/>
      <c r="W61" s="756"/>
      <c r="X61" s="188"/>
      <c r="AA61" s="184"/>
      <c r="AB61" s="184"/>
      <c r="AC61" s="184"/>
      <c r="AD61" s="184"/>
      <c r="AE61" s="184"/>
      <c r="AF61" s="184"/>
      <c r="AG61" s="184"/>
      <c r="AH61" s="184"/>
      <c r="AI61" s="184"/>
      <c r="AJ61" s="184"/>
      <c r="AK61" s="184"/>
      <c r="AL61" s="184"/>
      <c r="AM61" s="184"/>
      <c r="AN61" s="184"/>
    </row>
    <row r="62" spans="1:40" s="183" customFormat="1">
      <c r="A62" s="199" t="s">
        <v>1633</v>
      </c>
      <c r="B62" s="196">
        <v>3.3</v>
      </c>
      <c r="C62" s="183" t="s">
        <v>3249</v>
      </c>
      <c r="D62" s="183" t="s">
        <v>1583</v>
      </c>
      <c r="E62" s="183" t="s">
        <v>3233</v>
      </c>
      <c r="F62" s="196" t="s">
        <v>376</v>
      </c>
      <c r="G62" s="1252"/>
      <c r="H62" s="746"/>
      <c r="I62" s="746"/>
      <c r="J62" s="1255"/>
      <c r="K62" s="1253"/>
      <c r="L62" s="1253"/>
      <c r="M62" s="1253"/>
      <c r="N62" s="1254"/>
      <c r="O62" s="1255"/>
      <c r="P62" s="1253"/>
      <c r="Q62" s="1254"/>
      <c r="R62" s="186">
        <f t="shared" si="5"/>
        <v>0</v>
      </c>
      <c r="S62" s="755"/>
      <c r="T62" s="746"/>
      <c r="U62" s="755"/>
      <c r="V62" s="756"/>
      <c r="W62" s="756"/>
      <c r="X62" s="188"/>
      <c r="AA62" s="184"/>
      <c r="AB62" s="184"/>
      <c r="AC62" s="184"/>
      <c r="AD62" s="184"/>
      <c r="AE62" s="184"/>
      <c r="AF62" s="184"/>
      <c r="AG62" s="184"/>
      <c r="AH62" s="184"/>
      <c r="AI62" s="184"/>
      <c r="AJ62" s="184"/>
      <c r="AK62" s="184"/>
      <c r="AL62" s="184"/>
      <c r="AM62" s="184"/>
      <c r="AN62" s="184"/>
    </row>
    <row r="63" spans="1:40" s="183" customFormat="1" ht="15" thickBot="1">
      <c r="A63" s="205" t="s">
        <v>3250</v>
      </c>
      <c r="B63" s="198">
        <v>3.4</v>
      </c>
      <c r="C63" s="192" t="s">
        <v>3251</v>
      </c>
      <c r="D63" s="192" t="s">
        <v>2968</v>
      </c>
      <c r="E63" s="192" t="s">
        <v>3233</v>
      </c>
      <c r="F63" s="198" t="s">
        <v>376</v>
      </c>
      <c r="G63" s="1252"/>
      <c r="H63" s="749"/>
      <c r="I63" s="749"/>
      <c r="J63" s="1256"/>
      <c r="K63" s="1257"/>
      <c r="L63" s="1257"/>
      <c r="M63" s="1257"/>
      <c r="N63" s="1258"/>
      <c r="O63" s="1256"/>
      <c r="P63" s="1257"/>
      <c r="Q63" s="1258"/>
      <c r="R63" s="187">
        <f t="shared" si="5"/>
        <v>0</v>
      </c>
      <c r="S63" s="744"/>
      <c r="T63" s="749"/>
      <c r="U63" s="744"/>
      <c r="V63" s="748"/>
      <c r="W63" s="748"/>
      <c r="X63" s="188"/>
      <c r="AA63" s="184"/>
      <c r="AB63" s="184"/>
      <c r="AC63" s="184"/>
      <c r="AD63" s="184"/>
      <c r="AE63" s="184"/>
      <c r="AF63" s="184"/>
      <c r="AG63" s="184"/>
      <c r="AH63" s="184"/>
      <c r="AI63" s="184"/>
      <c r="AJ63" s="184"/>
      <c r="AK63" s="184"/>
      <c r="AL63" s="184"/>
      <c r="AM63" s="184"/>
      <c r="AN63" s="184"/>
    </row>
    <row r="64" spans="1:40" s="183" customFormat="1">
      <c r="A64" s="199"/>
      <c r="X64" s="188"/>
      <c r="AA64" s="184"/>
      <c r="AB64" s="184"/>
      <c r="AC64" s="184"/>
      <c r="AD64" s="184"/>
      <c r="AE64" s="184"/>
      <c r="AF64" s="184"/>
      <c r="AG64" s="184"/>
      <c r="AH64" s="184"/>
      <c r="AI64" s="184"/>
      <c r="AJ64" s="184"/>
      <c r="AK64" s="184"/>
      <c r="AL64" s="184"/>
      <c r="AM64" s="184"/>
      <c r="AN64" s="184"/>
    </row>
    <row r="65" spans="1:40" s="183" customFormat="1" ht="15" thickBot="1">
      <c r="A65" s="199"/>
      <c r="X65" s="188"/>
      <c r="AA65" s="184"/>
      <c r="AB65" s="184"/>
      <c r="AC65" s="184"/>
      <c r="AD65" s="184"/>
      <c r="AE65" s="184"/>
      <c r="AF65" s="184"/>
      <c r="AG65" s="184"/>
      <c r="AH65" s="184"/>
      <c r="AI65" s="184"/>
      <c r="AJ65" s="184"/>
      <c r="AK65" s="184"/>
      <c r="AL65" s="184"/>
      <c r="AM65" s="184"/>
      <c r="AN65" s="184"/>
    </row>
    <row r="66" spans="1:40" s="183" customFormat="1" ht="18.75">
      <c r="A66" s="1508" t="s">
        <v>3252</v>
      </c>
      <c r="B66" s="1490">
        <v>3.6</v>
      </c>
      <c r="C66" s="1497" t="s">
        <v>3253</v>
      </c>
      <c r="D66" s="1497" t="s">
        <v>2968</v>
      </c>
      <c r="E66" s="1509" t="s">
        <v>3217</v>
      </c>
      <c r="F66" s="1511"/>
      <c r="G66" s="761"/>
      <c r="H66" s="1499"/>
      <c r="I66" s="1499"/>
      <c r="J66" s="785"/>
      <c r="K66" s="786"/>
      <c r="L66" s="786"/>
      <c r="M66" s="786"/>
      <c r="N66" s="787"/>
      <c r="O66" s="785"/>
      <c r="P66" s="786"/>
      <c r="Q66" s="787"/>
      <c r="R66" s="1506">
        <f t="shared" ref="R66:R70" si="6">SUM(J66:Q66)</f>
        <v>0</v>
      </c>
      <c r="S66" s="1510"/>
      <c r="T66" s="1499"/>
      <c r="U66" s="1510"/>
      <c r="V66" s="1507"/>
      <c r="W66" s="1507"/>
      <c r="X66" s="188"/>
      <c r="AA66" s="184"/>
      <c r="AB66" s="184"/>
      <c r="AC66" s="184"/>
      <c r="AD66" s="184"/>
      <c r="AE66" s="184"/>
      <c r="AF66" s="184"/>
      <c r="AG66" s="184"/>
      <c r="AH66" s="184"/>
      <c r="AI66" s="184"/>
      <c r="AJ66" s="184"/>
      <c r="AK66" s="184"/>
      <c r="AL66" s="184"/>
      <c r="AM66" s="184"/>
      <c r="AN66" s="184"/>
    </row>
    <row r="67" spans="1:40" s="183" customFormat="1" ht="18.75">
      <c r="A67" s="199" t="s">
        <v>3252</v>
      </c>
      <c r="B67" s="196">
        <v>3.6</v>
      </c>
      <c r="C67" s="183" t="s">
        <v>3253</v>
      </c>
      <c r="D67" s="183" t="s">
        <v>2968</v>
      </c>
      <c r="E67" s="206" t="s">
        <v>3217</v>
      </c>
      <c r="F67" s="758"/>
      <c r="G67" s="761"/>
      <c r="H67" s="746"/>
      <c r="I67" s="746"/>
      <c r="J67" s="1255"/>
      <c r="K67" s="1253"/>
      <c r="L67" s="1253"/>
      <c r="M67" s="1253"/>
      <c r="N67" s="1254"/>
      <c r="O67" s="1255"/>
      <c r="P67" s="1253"/>
      <c r="Q67" s="1254"/>
      <c r="R67" s="186">
        <f t="shared" si="6"/>
        <v>0</v>
      </c>
      <c r="S67" s="755"/>
      <c r="T67" s="746"/>
      <c r="U67" s="755"/>
      <c r="V67" s="756"/>
      <c r="W67" s="756"/>
      <c r="X67" s="188"/>
      <c r="AA67" s="184"/>
      <c r="AB67" s="184"/>
      <c r="AC67" s="184"/>
      <c r="AD67" s="184"/>
      <c r="AE67" s="184"/>
      <c r="AF67" s="184"/>
      <c r="AG67" s="184"/>
      <c r="AH67" s="184"/>
      <c r="AI67" s="184"/>
      <c r="AJ67" s="184"/>
      <c r="AK67" s="184"/>
      <c r="AL67" s="184"/>
      <c r="AM67" s="184"/>
      <c r="AN67" s="184"/>
    </row>
    <row r="68" spans="1:40" s="183" customFormat="1" ht="18.75">
      <c r="A68" s="199" t="s">
        <v>3252</v>
      </c>
      <c r="B68" s="196">
        <v>3.6</v>
      </c>
      <c r="C68" s="183" t="s">
        <v>3253</v>
      </c>
      <c r="D68" s="183" t="s">
        <v>2968</v>
      </c>
      <c r="E68" s="183" t="s">
        <v>3217</v>
      </c>
      <c r="F68" s="759"/>
      <c r="G68" s="761"/>
      <c r="H68" s="746"/>
      <c r="I68" s="746"/>
      <c r="J68" s="1255"/>
      <c r="K68" s="1253"/>
      <c r="L68" s="1253"/>
      <c r="M68" s="1253"/>
      <c r="N68" s="1254"/>
      <c r="O68" s="1255"/>
      <c r="P68" s="1253"/>
      <c r="Q68" s="1254"/>
      <c r="R68" s="186">
        <f t="shared" si="6"/>
        <v>0</v>
      </c>
      <c r="S68" s="755"/>
      <c r="T68" s="746"/>
      <c r="U68" s="755"/>
      <c r="V68" s="756"/>
      <c r="W68" s="756"/>
      <c r="X68" s="188"/>
      <c r="AA68" s="184"/>
      <c r="AB68" s="184"/>
      <c r="AC68" s="184"/>
      <c r="AD68" s="184"/>
      <c r="AE68" s="184"/>
      <c r="AF68" s="184"/>
      <c r="AG68" s="184"/>
      <c r="AH68" s="184"/>
      <c r="AI68" s="184"/>
      <c r="AJ68" s="184"/>
      <c r="AK68" s="184"/>
      <c r="AL68" s="184"/>
      <c r="AM68" s="184"/>
      <c r="AN68" s="184"/>
    </row>
    <row r="69" spans="1:40" s="183" customFormat="1" ht="18.75">
      <c r="A69" s="199" t="s">
        <v>3252</v>
      </c>
      <c r="B69" s="196">
        <v>3.6</v>
      </c>
      <c r="C69" s="183" t="s">
        <v>3253</v>
      </c>
      <c r="D69" s="183" t="s">
        <v>2968</v>
      </c>
      <c r="E69" s="183" t="s">
        <v>3217</v>
      </c>
      <c r="F69" s="759"/>
      <c r="G69" s="761"/>
      <c r="H69" s="746"/>
      <c r="I69" s="746"/>
      <c r="J69" s="1255"/>
      <c r="K69" s="1253"/>
      <c r="L69" s="1253"/>
      <c r="M69" s="1253"/>
      <c r="N69" s="1254"/>
      <c r="O69" s="1255"/>
      <c r="P69" s="1253"/>
      <c r="Q69" s="1254"/>
      <c r="R69" s="186">
        <f t="shared" si="6"/>
        <v>0</v>
      </c>
      <c r="S69" s="755"/>
      <c r="T69" s="746"/>
      <c r="U69" s="755"/>
      <c r="V69" s="756"/>
      <c r="W69" s="756"/>
      <c r="X69" s="188"/>
      <c r="AA69" s="184"/>
      <c r="AB69" s="184"/>
      <c r="AC69" s="184"/>
      <c r="AD69" s="184"/>
      <c r="AE69" s="184"/>
      <c r="AF69" s="184"/>
      <c r="AG69" s="184"/>
      <c r="AH69" s="184"/>
      <c r="AI69" s="184"/>
      <c r="AJ69" s="184"/>
      <c r="AK69" s="184"/>
      <c r="AL69" s="184"/>
      <c r="AM69" s="184"/>
      <c r="AN69" s="184"/>
    </row>
    <row r="70" spans="1:40" s="183" customFormat="1" ht="19.5" thickBot="1">
      <c r="A70" s="205" t="s">
        <v>3252</v>
      </c>
      <c r="B70" s="198">
        <v>3.6</v>
      </c>
      <c r="C70" s="192" t="s">
        <v>3253</v>
      </c>
      <c r="D70" s="192" t="s">
        <v>2968</v>
      </c>
      <c r="E70" s="192" t="s">
        <v>3217</v>
      </c>
      <c r="F70" s="760"/>
      <c r="G70" s="761"/>
      <c r="H70" s="749"/>
      <c r="I70" s="749"/>
      <c r="J70" s="1256"/>
      <c r="K70" s="1257"/>
      <c r="L70" s="1257"/>
      <c r="M70" s="1257"/>
      <c r="N70" s="1258"/>
      <c r="O70" s="1256"/>
      <c r="P70" s="1257"/>
      <c r="Q70" s="1258"/>
      <c r="R70" s="187">
        <f t="shared" si="6"/>
        <v>0</v>
      </c>
      <c r="S70" s="744"/>
      <c r="T70" s="749"/>
      <c r="U70" s="744"/>
      <c r="V70" s="748"/>
      <c r="W70" s="748"/>
      <c r="X70" s="188"/>
      <c r="AA70" s="184"/>
      <c r="AB70" s="184"/>
      <c r="AC70" s="184"/>
      <c r="AD70" s="184"/>
      <c r="AE70" s="184"/>
      <c r="AF70" s="184"/>
      <c r="AG70" s="184"/>
      <c r="AH70" s="184"/>
      <c r="AI70" s="184"/>
      <c r="AJ70" s="184"/>
      <c r="AK70" s="184"/>
      <c r="AL70" s="184"/>
      <c r="AM70" s="184"/>
      <c r="AN70" s="184"/>
    </row>
    <row r="71" spans="1:40" s="183" customFormat="1">
      <c r="A71" s="199"/>
      <c r="G71" s="193"/>
      <c r="X71" s="188"/>
      <c r="AA71" s="184"/>
      <c r="AB71" s="184"/>
      <c r="AC71" s="184"/>
      <c r="AD71" s="184"/>
      <c r="AE71" s="184"/>
      <c r="AF71" s="184"/>
      <c r="AG71" s="184"/>
      <c r="AH71" s="184"/>
      <c r="AI71" s="184"/>
      <c r="AJ71" s="184"/>
      <c r="AK71" s="184"/>
      <c r="AL71" s="184"/>
      <c r="AM71" s="184"/>
      <c r="AN71" s="184"/>
    </row>
    <row r="72" spans="1:40" s="183" customFormat="1" ht="15" thickBot="1">
      <c r="A72" s="199"/>
      <c r="G72" s="193"/>
      <c r="X72" s="188"/>
      <c r="AA72" s="184"/>
      <c r="AB72" s="184"/>
      <c r="AC72" s="184"/>
      <c r="AD72" s="184"/>
      <c r="AE72" s="184"/>
      <c r="AF72" s="184"/>
      <c r="AG72" s="184"/>
      <c r="AH72" s="184"/>
      <c r="AI72" s="184"/>
      <c r="AJ72" s="184"/>
      <c r="AK72" s="184"/>
      <c r="AL72" s="184"/>
      <c r="AM72" s="184"/>
      <c r="AN72" s="184"/>
    </row>
    <row r="73" spans="1:40" s="183" customFormat="1" ht="18.75">
      <c r="A73" s="1508" t="s">
        <v>3254</v>
      </c>
      <c r="B73" s="1490">
        <v>3.9</v>
      </c>
      <c r="C73" s="1497" t="s">
        <v>3255</v>
      </c>
      <c r="D73" s="1497" t="s">
        <v>1583</v>
      </c>
      <c r="E73" s="1509" t="s">
        <v>3233</v>
      </c>
      <c r="F73" s="1511"/>
      <c r="G73" s="1512"/>
      <c r="H73" s="1499"/>
      <c r="I73" s="1499"/>
      <c r="J73" s="785"/>
      <c r="K73" s="786"/>
      <c r="L73" s="786"/>
      <c r="M73" s="786"/>
      <c r="N73" s="787"/>
      <c r="O73" s="785"/>
      <c r="P73" s="786"/>
      <c r="Q73" s="787"/>
      <c r="R73" s="1506">
        <f t="shared" ref="R73:R77" si="7">SUM(J73:Q73)</f>
        <v>0</v>
      </c>
      <c r="S73" s="1510"/>
      <c r="T73" s="1499"/>
      <c r="U73" s="1510"/>
      <c r="V73" s="1507"/>
      <c r="W73" s="1507"/>
      <c r="X73" s="188"/>
      <c r="AA73" s="184"/>
      <c r="AB73" s="184"/>
      <c r="AC73" s="184"/>
      <c r="AD73" s="184"/>
      <c r="AE73" s="184"/>
      <c r="AF73" s="184"/>
      <c r="AG73" s="184"/>
      <c r="AH73" s="184"/>
      <c r="AI73" s="184"/>
      <c r="AJ73" s="184"/>
      <c r="AK73" s="184"/>
      <c r="AL73" s="184"/>
      <c r="AM73" s="184"/>
      <c r="AN73" s="184"/>
    </row>
    <row r="74" spans="1:40" s="183" customFormat="1" ht="18.75">
      <c r="A74" s="199" t="s">
        <v>3254</v>
      </c>
      <c r="B74" s="196">
        <v>3.9</v>
      </c>
      <c r="C74" s="183" t="s">
        <v>3255</v>
      </c>
      <c r="D74" s="183" t="s">
        <v>1583</v>
      </c>
      <c r="E74" s="206" t="s">
        <v>3233</v>
      </c>
      <c r="F74" s="758"/>
      <c r="G74" s="761"/>
      <c r="H74" s="746"/>
      <c r="I74" s="746"/>
      <c r="J74" s="1255"/>
      <c r="K74" s="1253"/>
      <c r="L74" s="1253"/>
      <c r="M74" s="1253"/>
      <c r="N74" s="1254"/>
      <c r="O74" s="1255"/>
      <c r="P74" s="1253"/>
      <c r="Q74" s="1254"/>
      <c r="R74" s="186">
        <f t="shared" si="7"/>
        <v>0</v>
      </c>
      <c r="S74" s="755"/>
      <c r="T74" s="746"/>
      <c r="U74" s="755"/>
      <c r="V74" s="756"/>
      <c r="W74" s="756"/>
      <c r="X74" s="188"/>
      <c r="AA74" s="184"/>
      <c r="AB74" s="184"/>
      <c r="AC74" s="184"/>
      <c r="AD74" s="184"/>
      <c r="AE74" s="184"/>
      <c r="AF74" s="184"/>
      <c r="AG74" s="184"/>
      <c r="AH74" s="184"/>
      <c r="AI74" s="184"/>
      <c r="AJ74" s="184"/>
      <c r="AK74" s="184"/>
      <c r="AL74" s="184"/>
      <c r="AM74" s="184"/>
      <c r="AN74" s="184"/>
    </row>
    <row r="75" spans="1:40" s="183" customFormat="1" ht="18.75">
      <c r="A75" s="199" t="s">
        <v>3254</v>
      </c>
      <c r="B75" s="196">
        <v>3.9</v>
      </c>
      <c r="C75" s="183" t="s">
        <v>3255</v>
      </c>
      <c r="D75" s="183" t="s">
        <v>1583</v>
      </c>
      <c r="E75" s="183" t="s">
        <v>3233</v>
      </c>
      <c r="F75" s="759"/>
      <c r="G75" s="761"/>
      <c r="H75" s="746"/>
      <c r="I75" s="746"/>
      <c r="J75" s="1255"/>
      <c r="K75" s="1253"/>
      <c r="L75" s="1253"/>
      <c r="M75" s="1253"/>
      <c r="N75" s="1254"/>
      <c r="O75" s="1255"/>
      <c r="P75" s="1253"/>
      <c r="Q75" s="1254"/>
      <c r="R75" s="186">
        <f t="shared" si="7"/>
        <v>0</v>
      </c>
      <c r="S75" s="755"/>
      <c r="T75" s="746"/>
      <c r="U75" s="755"/>
      <c r="V75" s="756"/>
      <c r="W75" s="756"/>
      <c r="X75" s="188"/>
      <c r="AA75" s="184"/>
      <c r="AB75" s="184"/>
      <c r="AC75" s="184"/>
      <c r="AD75" s="184"/>
      <c r="AE75" s="184"/>
      <c r="AF75" s="184"/>
      <c r="AG75" s="184"/>
      <c r="AH75" s="184"/>
      <c r="AI75" s="184"/>
      <c r="AJ75" s="184"/>
      <c r="AK75" s="184"/>
      <c r="AL75" s="184"/>
      <c r="AM75" s="184"/>
      <c r="AN75" s="184"/>
    </row>
    <row r="76" spans="1:40" s="183" customFormat="1" ht="18.75">
      <c r="A76" s="199" t="s">
        <v>3254</v>
      </c>
      <c r="B76" s="196">
        <v>3.9</v>
      </c>
      <c r="C76" s="183" t="s">
        <v>3255</v>
      </c>
      <c r="D76" s="183" t="s">
        <v>1583</v>
      </c>
      <c r="E76" s="183" t="s">
        <v>3233</v>
      </c>
      <c r="F76" s="759"/>
      <c r="G76" s="761"/>
      <c r="H76" s="746"/>
      <c r="I76" s="746"/>
      <c r="J76" s="1255"/>
      <c r="K76" s="1253"/>
      <c r="L76" s="1253"/>
      <c r="M76" s="1253"/>
      <c r="N76" s="1254"/>
      <c r="O76" s="1255"/>
      <c r="P76" s="1253"/>
      <c r="Q76" s="1254"/>
      <c r="R76" s="186">
        <f t="shared" si="7"/>
        <v>0</v>
      </c>
      <c r="S76" s="755"/>
      <c r="T76" s="746"/>
      <c r="U76" s="755"/>
      <c r="V76" s="756"/>
      <c r="W76" s="756"/>
      <c r="X76" s="188"/>
      <c r="AA76" s="184"/>
      <c r="AB76" s="184"/>
      <c r="AC76" s="184"/>
      <c r="AD76" s="184"/>
      <c r="AE76" s="184"/>
      <c r="AF76" s="184"/>
      <c r="AG76" s="184"/>
      <c r="AH76" s="184"/>
      <c r="AI76" s="184"/>
      <c r="AJ76" s="184"/>
      <c r="AK76" s="184"/>
      <c r="AL76" s="184"/>
      <c r="AM76" s="184"/>
      <c r="AN76" s="184"/>
    </row>
    <row r="77" spans="1:40" s="183" customFormat="1" ht="19.5" thickBot="1">
      <c r="A77" s="205" t="s">
        <v>3254</v>
      </c>
      <c r="B77" s="198">
        <v>3.9</v>
      </c>
      <c r="C77" s="192" t="s">
        <v>3255</v>
      </c>
      <c r="D77" s="192" t="s">
        <v>1583</v>
      </c>
      <c r="E77" s="192" t="s">
        <v>3233</v>
      </c>
      <c r="F77" s="760"/>
      <c r="G77" s="762"/>
      <c r="H77" s="749"/>
      <c r="I77" s="749"/>
      <c r="J77" s="1256"/>
      <c r="K77" s="1257"/>
      <c r="L77" s="1257"/>
      <c r="M77" s="1257"/>
      <c r="N77" s="1258"/>
      <c r="O77" s="1256"/>
      <c r="P77" s="1257"/>
      <c r="Q77" s="1258"/>
      <c r="R77" s="187">
        <f t="shared" si="7"/>
        <v>0</v>
      </c>
      <c r="S77" s="744"/>
      <c r="T77" s="749"/>
      <c r="U77" s="744"/>
      <c r="V77" s="748"/>
      <c r="W77" s="748"/>
      <c r="X77" s="188"/>
      <c r="AA77" s="184"/>
      <c r="AB77" s="184"/>
      <c r="AC77" s="184"/>
      <c r="AD77" s="184"/>
      <c r="AE77" s="184"/>
      <c r="AF77" s="184"/>
      <c r="AG77" s="184"/>
      <c r="AH77" s="184"/>
      <c r="AI77" s="184"/>
      <c r="AJ77" s="184"/>
      <c r="AK77" s="184"/>
      <c r="AL77" s="184"/>
      <c r="AM77" s="184"/>
      <c r="AN77" s="184"/>
    </row>
    <row r="78" spans="1:40" s="183" customFormat="1">
      <c r="A78" s="196"/>
      <c r="B78" s="184"/>
      <c r="X78" s="188"/>
      <c r="AA78" s="184"/>
      <c r="AB78" s="184"/>
      <c r="AC78" s="184"/>
      <c r="AD78" s="184"/>
      <c r="AE78" s="184"/>
      <c r="AF78" s="184"/>
      <c r="AG78" s="184"/>
      <c r="AH78" s="184"/>
      <c r="AI78" s="184"/>
      <c r="AJ78" s="184"/>
      <c r="AK78" s="184"/>
      <c r="AL78" s="184"/>
      <c r="AM78" s="184"/>
      <c r="AN78" s="184"/>
    </row>
    <row r="79" spans="1:40" s="183" customFormat="1">
      <c r="A79" s="196"/>
      <c r="B79" s="184"/>
      <c r="X79" s="188"/>
      <c r="AA79" s="184"/>
      <c r="AB79" s="184"/>
      <c r="AC79" s="184"/>
      <c r="AD79" s="184"/>
      <c r="AE79" s="184"/>
      <c r="AF79" s="184"/>
      <c r="AG79" s="184"/>
      <c r="AH79" s="184"/>
      <c r="AI79" s="184"/>
      <c r="AJ79" s="184"/>
      <c r="AK79" s="184"/>
      <c r="AL79" s="184"/>
      <c r="AM79" s="184"/>
      <c r="AN79" s="184"/>
    </row>
    <row r="80" spans="1:40" s="183" customFormat="1" ht="15" thickBot="1">
      <c r="A80" s="196" t="s">
        <v>1964</v>
      </c>
      <c r="B80" s="184"/>
      <c r="X80" s="188"/>
      <c r="AA80" s="184"/>
      <c r="AB80" s="184"/>
      <c r="AC80" s="184"/>
      <c r="AD80" s="184"/>
      <c r="AE80" s="184"/>
      <c r="AF80" s="184"/>
      <c r="AG80" s="184"/>
      <c r="AH80" s="184"/>
      <c r="AI80" s="184"/>
      <c r="AJ80" s="184"/>
      <c r="AK80" s="184"/>
      <c r="AL80" s="184"/>
      <c r="AM80" s="184"/>
      <c r="AN80" s="184"/>
    </row>
    <row r="81" spans="1:40" s="183" customFormat="1" ht="18.75">
      <c r="A81" s="1508" t="s">
        <v>3245</v>
      </c>
      <c r="B81" s="1490">
        <v>3.7</v>
      </c>
      <c r="C81" s="1497" t="s">
        <v>3246</v>
      </c>
      <c r="D81" s="1497" t="s">
        <v>2968</v>
      </c>
      <c r="E81" s="1513" t="s">
        <v>3233</v>
      </c>
      <c r="F81" s="1496" t="s">
        <v>376</v>
      </c>
      <c r="G81" s="1252"/>
      <c r="H81" s="1499"/>
      <c r="I81" s="1499"/>
      <c r="J81" s="785"/>
      <c r="K81" s="786"/>
      <c r="L81" s="786"/>
      <c r="M81" s="786"/>
      <c r="N81" s="787"/>
      <c r="O81" s="785"/>
      <c r="P81" s="786"/>
      <c r="Q81" s="787"/>
      <c r="R81" s="1506">
        <f t="shared" ref="R81:R86" si="8">SUM(J81:Q81)</f>
        <v>0</v>
      </c>
      <c r="S81" s="1510"/>
      <c r="T81" s="1499"/>
      <c r="U81" s="1510"/>
      <c r="V81" s="1507"/>
      <c r="W81" s="1507"/>
      <c r="X81" s="188"/>
      <c r="AA81" s="184"/>
      <c r="AB81" s="184"/>
      <c r="AC81" s="184"/>
      <c r="AD81" s="184"/>
      <c r="AE81" s="184"/>
      <c r="AF81" s="184"/>
      <c r="AG81" s="184"/>
      <c r="AH81" s="184"/>
      <c r="AI81" s="184"/>
      <c r="AJ81" s="184"/>
      <c r="AK81" s="184"/>
      <c r="AL81" s="184"/>
      <c r="AM81" s="184"/>
      <c r="AN81" s="184"/>
    </row>
    <row r="82" spans="1:40" s="183" customFormat="1">
      <c r="A82" s="199" t="s">
        <v>3247</v>
      </c>
      <c r="B82" s="196">
        <v>3.2</v>
      </c>
      <c r="C82" s="183" t="s">
        <v>3248</v>
      </c>
      <c r="D82" s="183" t="s">
        <v>1583</v>
      </c>
      <c r="E82" s="206" t="s">
        <v>3233</v>
      </c>
      <c r="F82" s="202" t="s">
        <v>376</v>
      </c>
      <c r="G82" s="1252"/>
      <c r="H82" s="746"/>
      <c r="I82" s="746"/>
      <c r="J82" s="1255"/>
      <c r="K82" s="1253"/>
      <c r="L82" s="1253"/>
      <c r="M82" s="1253"/>
      <c r="N82" s="1254"/>
      <c r="O82" s="1255"/>
      <c r="P82" s="1253"/>
      <c r="Q82" s="1254"/>
      <c r="R82" s="186">
        <f t="shared" si="8"/>
        <v>0</v>
      </c>
      <c r="S82" s="755"/>
      <c r="T82" s="746"/>
      <c r="U82" s="755"/>
      <c r="V82" s="756"/>
      <c r="W82" s="756"/>
      <c r="X82" s="188"/>
      <c r="AA82" s="184"/>
      <c r="AB82" s="184"/>
      <c r="AC82" s="184"/>
      <c r="AD82" s="184"/>
      <c r="AE82" s="184"/>
      <c r="AF82" s="184"/>
      <c r="AG82" s="184"/>
      <c r="AH82" s="184"/>
      <c r="AI82" s="184"/>
      <c r="AJ82" s="184"/>
      <c r="AK82" s="184"/>
      <c r="AL82" s="184"/>
      <c r="AM82" s="184"/>
      <c r="AN82" s="184"/>
    </row>
    <row r="83" spans="1:40" s="183" customFormat="1">
      <c r="A83" s="199" t="s">
        <v>1633</v>
      </c>
      <c r="B83" s="196">
        <v>3.3</v>
      </c>
      <c r="C83" s="183" t="s">
        <v>3249</v>
      </c>
      <c r="D83" s="183" t="s">
        <v>1583</v>
      </c>
      <c r="E83" s="206" t="s">
        <v>3233</v>
      </c>
      <c r="F83" s="202" t="s">
        <v>376</v>
      </c>
      <c r="G83" s="1252"/>
      <c r="H83" s="746"/>
      <c r="I83" s="746"/>
      <c r="J83" s="1255"/>
      <c r="K83" s="1253"/>
      <c r="L83" s="1253"/>
      <c r="M83" s="1253"/>
      <c r="N83" s="1254"/>
      <c r="O83" s="1255"/>
      <c r="P83" s="1253"/>
      <c r="Q83" s="1254"/>
      <c r="R83" s="186">
        <f t="shared" si="8"/>
        <v>0</v>
      </c>
      <c r="S83" s="755"/>
      <c r="T83" s="746"/>
      <c r="U83" s="755"/>
      <c r="V83" s="756"/>
      <c r="W83" s="756"/>
      <c r="X83" s="188"/>
      <c r="AA83" s="184"/>
      <c r="AB83" s="184"/>
      <c r="AC83" s="184"/>
      <c r="AD83" s="184"/>
      <c r="AE83" s="184"/>
      <c r="AF83" s="184"/>
      <c r="AG83" s="184"/>
      <c r="AH83" s="184"/>
      <c r="AI83" s="184"/>
      <c r="AJ83" s="184"/>
      <c r="AK83" s="184"/>
      <c r="AL83" s="184"/>
      <c r="AM83" s="184"/>
      <c r="AN83" s="184"/>
    </row>
    <row r="84" spans="1:40" s="183" customFormat="1" ht="18.75">
      <c r="A84" s="1508" t="s">
        <v>3245</v>
      </c>
      <c r="B84" s="196">
        <v>3.7</v>
      </c>
      <c r="C84" s="183" t="s">
        <v>3246</v>
      </c>
      <c r="D84" s="183" t="s">
        <v>2968</v>
      </c>
      <c r="E84" s="206" t="s">
        <v>3233</v>
      </c>
      <c r="F84" s="202" t="s">
        <v>376</v>
      </c>
      <c r="G84" s="1252"/>
      <c r="H84" s="746"/>
      <c r="I84" s="746"/>
      <c r="J84" s="1255"/>
      <c r="K84" s="1253"/>
      <c r="L84" s="1253"/>
      <c r="M84" s="1253"/>
      <c r="N84" s="1254"/>
      <c r="O84" s="1255"/>
      <c r="P84" s="1253"/>
      <c r="Q84" s="1254"/>
      <c r="R84" s="186">
        <f t="shared" si="8"/>
        <v>0</v>
      </c>
      <c r="S84" s="755"/>
      <c r="T84" s="746"/>
      <c r="U84" s="755"/>
      <c r="V84" s="756"/>
      <c r="W84" s="756"/>
      <c r="X84" s="188"/>
      <c r="AA84" s="184"/>
      <c r="AB84" s="184"/>
      <c r="AC84" s="184"/>
      <c r="AD84" s="184"/>
      <c r="AE84" s="184"/>
      <c r="AF84" s="184"/>
      <c r="AG84" s="184"/>
      <c r="AH84" s="184"/>
      <c r="AI84" s="184"/>
      <c r="AJ84" s="184"/>
      <c r="AK84" s="184"/>
      <c r="AL84" s="184"/>
      <c r="AM84" s="184"/>
      <c r="AN84" s="184"/>
    </row>
    <row r="85" spans="1:40" s="183" customFormat="1">
      <c r="A85" s="199" t="s">
        <v>3247</v>
      </c>
      <c r="B85" s="196">
        <v>3.2</v>
      </c>
      <c r="C85" s="183" t="s">
        <v>3248</v>
      </c>
      <c r="D85" s="183" t="s">
        <v>1583</v>
      </c>
      <c r="E85" s="183" t="s">
        <v>3233</v>
      </c>
      <c r="F85" s="196" t="s">
        <v>376</v>
      </c>
      <c r="G85" s="1252"/>
      <c r="H85" s="746"/>
      <c r="I85" s="746"/>
      <c r="J85" s="1255"/>
      <c r="K85" s="1253"/>
      <c r="L85" s="1253"/>
      <c r="M85" s="1253"/>
      <c r="N85" s="1254"/>
      <c r="O85" s="1255"/>
      <c r="P85" s="1253"/>
      <c r="Q85" s="1254"/>
      <c r="R85" s="186">
        <f t="shared" si="8"/>
        <v>0</v>
      </c>
      <c r="S85" s="755"/>
      <c r="T85" s="746"/>
      <c r="U85" s="755"/>
      <c r="V85" s="756"/>
      <c r="W85" s="756"/>
      <c r="X85" s="188"/>
      <c r="AA85" s="184"/>
      <c r="AB85" s="184"/>
      <c r="AC85" s="184"/>
      <c r="AD85" s="184"/>
      <c r="AE85" s="184"/>
      <c r="AF85" s="184"/>
      <c r="AG85" s="184"/>
      <c r="AH85" s="184"/>
      <c r="AI85" s="184"/>
      <c r="AJ85" s="184"/>
      <c r="AK85" s="184"/>
      <c r="AL85" s="184"/>
      <c r="AM85" s="184"/>
      <c r="AN85" s="184"/>
    </row>
    <row r="86" spans="1:40" s="183" customFormat="1" ht="15" thickBot="1">
      <c r="A86" s="205" t="s">
        <v>1633</v>
      </c>
      <c r="B86" s="198">
        <v>3.3</v>
      </c>
      <c r="C86" s="192" t="s">
        <v>3249</v>
      </c>
      <c r="D86" s="192" t="s">
        <v>1583</v>
      </c>
      <c r="E86" s="192" t="s">
        <v>3233</v>
      </c>
      <c r="F86" s="198" t="s">
        <v>376</v>
      </c>
      <c r="G86" s="1252"/>
      <c r="H86" s="749"/>
      <c r="I86" s="749"/>
      <c r="J86" s="1256"/>
      <c r="K86" s="1257"/>
      <c r="L86" s="1257"/>
      <c r="M86" s="1257"/>
      <c r="N86" s="1258"/>
      <c r="O86" s="1256"/>
      <c r="P86" s="1257"/>
      <c r="Q86" s="1258"/>
      <c r="R86" s="187">
        <f t="shared" si="8"/>
        <v>0</v>
      </c>
      <c r="S86" s="744"/>
      <c r="T86" s="749"/>
      <c r="U86" s="744"/>
      <c r="V86" s="748"/>
      <c r="W86" s="748"/>
      <c r="X86" s="188"/>
      <c r="AA86" s="184"/>
      <c r="AB86" s="184"/>
      <c r="AC86" s="184"/>
      <c r="AD86" s="184"/>
      <c r="AE86" s="184"/>
      <c r="AF86" s="184"/>
      <c r="AG86" s="184"/>
      <c r="AH86" s="184"/>
      <c r="AI86" s="184"/>
      <c r="AJ86" s="184"/>
      <c r="AK86" s="184"/>
      <c r="AL86" s="184"/>
      <c r="AM86" s="184"/>
      <c r="AN86" s="184"/>
    </row>
    <row r="87" spans="1:40" s="183" customFormat="1" ht="15" thickBot="1">
      <c r="A87" s="196"/>
      <c r="B87" s="184"/>
      <c r="X87" s="188"/>
      <c r="AA87" s="184"/>
      <c r="AB87" s="184"/>
      <c r="AC87" s="184"/>
      <c r="AD87" s="184"/>
      <c r="AE87" s="184"/>
      <c r="AF87" s="184"/>
      <c r="AG87" s="184"/>
      <c r="AH87" s="184"/>
      <c r="AI87" s="184"/>
      <c r="AJ87" s="184"/>
      <c r="AK87" s="184"/>
      <c r="AL87" s="184"/>
      <c r="AM87" s="184"/>
      <c r="AN87" s="184"/>
    </row>
    <row r="88" spans="1:40" s="183" customFormat="1">
      <c r="A88" s="1495" t="s">
        <v>3239</v>
      </c>
      <c r="B88" s="1497">
        <v>3.13</v>
      </c>
      <c r="C88" s="1497" t="s">
        <v>3240</v>
      </c>
      <c r="D88" s="1497" t="s">
        <v>2968</v>
      </c>
      <c r="E88" s="1509" t="s">
        <v>3217</v>
      </c>
      <c r="F88" s="1511"/>
      <c r="G88" s="1514"/>
      <c r="H88" s="1499"/>
      <c r="I88" s="1499"/>
      <c r="J88" s="785"/>
      <c r="K88" s="786"/>
      <c r="L88" s="786"/>
      <c r="M88" s="786"/>
      <c r="N88" s="787"/>
      <c r="O88" s="785"/>
      <c r="P88" s="786"/>
      <c r="Q88" s="787"/>
      <c r="R88" s="1506">
        <f t="shared" ref="R88:R92" si="9">SUM(J88:Q88)</f>
        <v>0</v>
      </c>
      <c r="S88" s="1510"/>
      <c r="T88" s="1499"/>
      <c r="U88" s="1510"/>
      <c r="V88" s="1507"/>
      <c r="W88" s="1507"/>
      <c r="X88" s="188"/>
      <c r="AA88" s="184"/>
      <c r="AB88" s="184"/>
      <c r="AC88" s="184"/>
      <c r="AD88" s="184"/>
      <c r="AE88" s="184"/>
      <c r="AF88" s="184"/>
      <c r="AG88" s="184"/>
      <c r="AH88" s="184"/>
      <c r="AI88" s="184"/>
      <c r="AJ88" s="184"/>
      <c r="AK88" s="184"/>
      <c r="AL88" s="184"/>
      <c r="AM88" s="184"/>
      <c r="AN88" s="184"/>
    </row>
    <row r="89" spans="1:40" s="183" customFormat="1">
      <c r="A89" s="201" t="s">
        <v>3239</v>
      </c>
      <c r="B89" s="183">
        <v>3.13</v>
      </c>
      <c r="C89" s="183" t="s">
        <v>3240</v>
      </c>
      <c r="D89" s="183" t="s">
        <v>2968</v>
      </c>
      <c r="E89" s="206" t="s">
        <v>3217</v>
      </c>
      <c r="F89" s="758"/>
      <c r="G89" s="743"/>
      <c r="H89" s="746"/>
      <c r="I89" s="746"/>
      <c r="J89" s="1255"/>
      <c r="K89" s="1253"/>
      <c r="L89" s="1253"/>
      <c r="M89" s="1253"/>
      <c r="N89" s="1254"/>
      <c r="O89" s="1255"/>
      <c r="P89" s="1253"/>
      <c r="Q89" s="1254"/>
      <c r="R89" s="186">
        <f t="shared" si="9"/>
        <v>0</v>
      </c>
      <c r="S89" s="755"/>
      <c r="T89" s="746"/>
      <c r="U89" s="755"/>
      <c r="V89" s="756"/>
      <c r="W89" s="756"/>
      <c r="X89" s="188"/>
      <c r="AA89" s="184"/>
      <c r="AB89" s="184"/>
      <c r="AC89" s="184"/>
      <c r="AD89" s="184"/>
      <c r="AE89" s="184"/>
      <c r="AF89" s="184"/>
      <c r="AG89" s="184"/>
      <c r="AH89" s="184"/>
      <c r="AI89" s="184"/>
      <c r="AJ89" s="184"/>
      <c r="AK89" s="184"/>
      <c r="AL89" s="184"/>
      <c r="AM89" s="184"/>
      <c r="AN89" s="184"/>
    </row>
    <row r="90" spans="1:40" s="183" customFormat="1">
      <c r="A90" s="201" t="s">
        <v>3239</v>
      </c>
      <c r="B90" s="183">
        <v>3.13</v>
      </c>
      <c r="C90" s="183" t="s">
        <v>3240</v>
      </c>
      <c r="D90" s="183" t="s">
        <v>2968</v>
      </c>
      <c r="E90" s="183" t="s">
        <v>3217</v>
      </c>
      <c r="F90" s="759"/>
      <c r="G90" s="743"/>
      <c r="H90" s="746"/>
      <c r="I90" s="746"/>
      <c r="J90" s="1255"/>
      <c r="K90" s="1253"/>
      <c r="L90" s="1253"/>
      <c r="M90" s="1253"/>
      <c r="N90" s="1254"/>
      <c r="O90" s="1255"/>
      <c r="P90" s="1253"/>
      <c r="Q90" s="1254"/>
      <c r="R90" s="186">
        <f t="shared" si="9"/>
        <v>0</v>
      </c>
      <c r="S90" s="755"/>
      <c r="T90" s="746"/>
      <c r="U90" s="755"/>
      <c r="V90" s="756"/>
      <c r="W90" s="756"/>
      <c r="X90" s="188"/>
      <c r="AA90" s="184"/>
      <c r="AB90" s="184"/>
      <c r="AC90" s="184"/>
      <c r="AD90" s="184"/>
      <c r="AE90" s="184"/>
      <c r="AF90" s="184"/>
      <c r="AG90" s="184"/>
      <c r="AH90" s="184"/>
      <c r="AI90" s="184"/>
      <c r="AJ90" s="184"/>
      <c r="AK90" s="184"/>
      <c r="AL90" s="184"/>
      <c r="AM90" s="184"/>
      <c r="AN90" s="184"/>
    </row>
    <row r="91" spans="1:40" s="183" customFormat="1">
      <c r="A91" s="201" t="s">
        <v>3239</v>
      </c>
      <c r="B91" s="183">
        <v>3.13</v>
      </c>
      <c r="C91" s="183" t="s">
        <v>3240</v>
      </c>
      <c r="D91" s="183" t="s">
        <v>2968</v>
      </c>
      <c r="E91" s="183" t="s">
        <v>3217</v>
      </c>
      <c r="F91" s="759"/>
      <c r="G91" s="743"/>
      <c r="H91" s="746"/>
      <c r="I91" s="746"/>
      <c r="J91" s="1255"/>
      <c r="K91" s="1253"/>
      <c r="L91" s="1253"/>
      <c r="M91" s="1253"/>
      <c r="N91" s="1254"/>
      <c r="O91" s="1255"/>
      <c r="P91" s="1253"/>
      <c r="Q91" s="1254"/>
      <c r="R91" s="186">
        <f t="shared" si="9"/>
        <v>0</v>
      </c>
      <c r="S91" s="755"/>
      <c r="T91" s="746"/>
      <c r="U91" s="755"/>
      <c r="V91" s="756"/>
      <c r="W91" s="756"/>
      <c r="X91" s="188"/>
      <c r="AA91" s="184"/>
      <c r="AB91" s="184"/>
      <c r="AC91" s="184"/>
      <c r="AD91" s="184"/>
      <c r="AE91" s="184"/>
      <c r="AF91" s="184"/>
      <c r="AG91" s="184"/>
      <c r="AH91" s="184"/>
      <c r="AI91" s="184"/>
      <c r="AJ91" s="184"/>
      <c r="AK91" s="184"/>
      <c r="AL91" s="184"/>
      <c r="AM91" s="184"/>
      <c r="AN91" s="184"/>
    </row>
    <row r="92" spans="1:40" s="183" customFormat="1" ht="15" thickBot="1">
      <c r="A92" s="203" t="s">
        <v>3239</v>
      </c>
      <c r="B92" s="192">
        <v>3.13</v>
      </c>
      <c r="C92" s="192" t="s">
        <v>3240</v>
      </c>
      <c r="D92" s="192" t="s">
        <v>2968</v>
      </c>
      <c r="E92" s="192" t="s">
        <v>3217</v>
      </c>
      <c r="F92" s="760"/>
      <c r="G92" s="740"/>
      <c r="H92" s="749"/>
      <c r="I92" s="749"/>
      <c r="J92" s="1256"/>
      <c r="K92" s="1257"/>
      <c r="L92" s="1257"/>
      <c r="M92" s="1257"/>
      <c r="N92" s="1258"/>
      <c r="O92" s="1256"/>
      <c r="P92" s="1257"/>
      <c r="Q92" s="1258"/>
      <c r="R92" s="187">
        <f t="shared" si="9"/>
        <v>0</v>
      </c>
      <c r="S92" s="744"/>
      <c r="T92" s="749"/>
      <c r="U92" s="744"/>
      <c r="V92" s="748"/>
      <c r="W92" s="748"/>
      <c r="X92" s="188"/>
      <c r="AA92" s="184"/>
      <c r="AB92" s="184"/>
      <c r="AC92" s="184"/>
      <c r="AD92" s="184"/>
      <c r="AE92" s="184"/>
      <c r="AF92" s="184"/>
      <c r="AG92" s="184"/>
      <c r="AH92" s="184"/>
      <c r="AI92" s="184"/>
      <c r="AJ92" s="184"/>
      <c r="AK92" s="184"/>
      <c r="AL92" s="184"/>
      <c r="AM92" s="184"/>
      <c r="AN92" s="184"/>
    </row>
    <row r="93" spans="1:40" s="183" customFormat="1" ht="15" thickBot="1">
      <c r="A93" s="196"/>
      <c r="B93" s="184"/>
      <c r="X93" s="188"/>
      <c r="AA93" s="184"/>
      <c r="AB93" s="184"/>
      <c r="AC93" s="184"/>
      <c r="AD93" s="184"/>
      <c r="AE93" s="184"/>
      <c r="AF93" s="184"/>
      <c r="AG93" s="184"/>
      <c r="AH93" s="184"/>
      <c r="AI93" s="184"/>
      <c r="AJ93" s="184"/>
      <c r="AK93" s="184"/>
      <c r="AL93" s="184"/>
      <c r="AM93" s="184"/>
      <c r="AN93" s="184"/>
    </row>
    <row r="94" spans="1:40" s="183" customFormat="1" ht="18.75">
      <c r="A94" s="1508" t="s">
        <v>3252</v>
      </c>
      <c r="B94" s="1488">
        <v>3.6</v>
      </c>
      <c r="C94" s="1497" t="s">
        <v>3253</v>
      </c>
      <c r="D94" s="1497" t="s">
        <v>2968</v>
      </c>
      <c r="E94" s="1509" t="s">
        <v>3217</v>
      </c>
      <c r="F94" s="1511"/>
      <c r="G94" s="1512"/>
      <c r="H94" s="1499"/>
      <c r="I94" s="1499"/>
      <c r="J94" s="785"/>
      <c r="K94" s="786"/>
      <c r="L94" s="786"/>
      <c r="M94" s="786"/>
      <c r="N94" s="787"/>
      <c r="O94" s="785"/>
      <c r="P94" s="786"/>
      <c r="Q94" s="787"/>
      <c r="R94" s="1506">
        <f t="shared" ref="R94:R98" si="10">SUM(J94:Q94)</f>
        <v>0</v>
      </c>
      <c r="S94" s="1510"/>
      <c r="T94" s="1499"/>
      <c r="U94" s="1510"/>
      <c r="V94" s="1507"/>
      <c r="W94" s="1507"/>
      <c r="X94" s="188"/>
      <c r="AA94" s="184"/>
      <c r="AB94" s="184"/>
      <c r="AC94" s="184"/>
      <c r="AD94" s="184"/>
      <c r="AE94" s="184"/>
      <c r="AF94" s="184"/>
      <c r="AG94" s="184"/>
      <c r="AH94" s="184"/>
      <c r="AI94" s="184"/>
      <c r="AJ94" s="184"/>
      <c r="AK94" s="184"/>
      <c r="AL94" s="184"/>
      <c r="AM94" s="184"/>
      <c r="AN94" s="184"/>
    </row>
    <row r="95" spans="1:40" s="183" customFormat="1" ht="18.75">
      <c r="A95" s="199" t="s">
        <v>3252</v>
      </c>
      <c r="B95" s="189">
        <v>3.6</v>
      </c>
      <c r="C95" s="183" t="s">
        <v>3253</v>
      </c>
      <c r="D95" s="183" t="s">
        <v>2968</v>
      </c>
      <c r="E95" s="206" t="s">
        <v>3217</v>
      </c>
      <c r="F95" s="758"/>
      <c r="G95" s="761"/>
      <c r="H95" s="746"/>
      <c r="I95" s="746"/>
      <c r="J95" s="1255"/>
      <c r="K95" s="1253"/>
      <c r="L95" s="1253"/>
      <c r="M95" s="1253"/>
      <c r="N95" s="1254"/>
      <c r="O95" s="1255"/>
      <c r="P95" s="1253"/>
      <c r="Q95" s="1254"/>
      <c r="R95" s="186">
        <f t="shared" si="10"/>
        <v>0</v>
      </c>
      <c r="S95" s="755"/>
      <c r="T95" s="746"/>
      <c r="U95" s="755"/>
      <c r="V95" s="756"/>
      <c r="W95" s="756"/>
      <c r="X95" s="188"/>
      <c r="AA95" s="184"/>
      <c r="AB95" s="184"/>
      <c r="AC95" s="184"/>
      <c r="AD95" s="184"/>
      <c r="AE95" s="184"/>
      <c r="AF95" s="184"/>
      <c r="AG95" s="184"/>
      <c r="AH95" s="184"/>
      <c r="AI95" s="184"/>
      <c r="AJ95" s="184"/>
      <c r="AK95" s="184"/>
      <c r="AL95" s="184"/>
      <c r="AM95" s="184"/>
      <c r="AN95" s="184"/>
    </row>
    <row r="96" spans="1:40" s="183" customFormat="1" ht="18.75">
      <c r="A96" s="199" t="s">
        <v>3252</v>
      </c>
      <c r="B96" s="189">
        <v>3.6</v>
      </c>
      <c r="C96" s="183" t="s">
        <v>3253</v>
      </c>
      <c r="D96" s="183" t="s">
        <v>2968</v>
      </c>
      <c r="E96" s="183" t="s">
        <v>3217</v>
      </c>
      <c r="F96" s="759"/>
      <c r="G96" s="761"/>
      <c r="H96" s="746"/>
      <c r="I96" s="746"/>
      <c r="J96" s="1255"/>
      <c r="K96" s="1253"/>
      <c r="L96" s="1253"/>
      <c r="M96" s="1253"/>
      <c r="N96" s="1254"/>
      <c r="O96" s="1255"/>
      <c r="P96" s="1253"/>
      <c r="Q96" s="1254"/>
      <c r="R96" s="186">
        <f t="shared" si="10"/>
        <v>0</v>
      </c>
      <c r="S96" s="755"/>
      <c r="T96" s="746"/>
      <c r="U96" s="755"/>
      <c r="V96" s="756"/>
      <c r="W96" s="756"/>
      <c r="X96" s="188"/>
      <c r="AA96" s="184"/>
      <c r="AB96" s="184"/>
      <c r="AC96" s="184"/>
      <c r="AD96" s="184"/>
      <c r="AE96" s="184"/>
      <c r="AF96" s="184"/>
      <c r="AG96" s="184"/>
      <c r="AH96" s="184"/>
      <c r="AI96" s="184"/>
      <c r="AJ96" s="184"/>
      <c r="AK96" s="184"/>
      <c r="AL96" s="184"/>
      <c r="AM96" s="184"/>
      <c r="AN96" s="184"/>
    </row>
    <row r="97" spans="1:40" s="183" customFormat="1" ht="18.75">
      <c r="A97" s="199" t="s">
        <v>3252</v>
      </c>
      <c r="B97" s="189">
        <v>3.6</v>
      </c>
      <c r="C97" s="183" t="s">
        <v>3253</v>
      </c>
      <c r="D97" s="183" t="s">
        <v>2968</v>
      </c>
      <c r="E97" s="183" t="s">
        <v>3217</v>
      </c>
      <c r="F97" s="759"/>
      <c r="G97" s="761"/>
      <c r="H97" s="746"/>
      <c r="I97" s="746"/>
      <c r="J97" s="1255"/>
      <c r="K97" s="1253"/>
      <c r="L97" s="1253"/>
      <c r="M97" s="1253"/>
      <c r="N97" s="1254"/>
      <c r="O97" s="1255"/>
      <c r="P97" s="1253"/>
      <c r="Q97" s="1254"/>
      <c r="R97" s="186">
        <f t="shared" si="10"/>
        <v>0</v>
      </c>
      <c r="S97" s="755"/>
      <c r="T97" s="746"/>
      <c r="U97" s="755"/>
      <c r="V97" s="756"/>
      <c r="W97" s="756"/>
      <c r="X97" s="188"/>
      <c r="AA97" s="184"/>
      <c r="AB97" s="184"/>
      <c r="AC97" s="184"/>
      <c r="AD97" s="184"/>
      <c r="AE97" s="184"/>
      <c r="AF97" s="184"/>
      <c r="AG97" s="184"/>
      <c r="AH97" s="184"/>
      <c r="AI97" s="184"/>
      <c r="AJ97" s="184"/>
      <c r="AK97" s="184"/>
      <c r="AL97" s="184"/>
      <c r="AM97" s="184"/>
      <c r="AN97" s="184"/>
    </row>
    <row r="98" spans="1:40" s="183" customFormat="1" ht="19.5" thickBot="1">
      <c r="A98" s="205" t="s">
        <v>3252</v>
      </c>
      <c r="B98" s="190">
        <v>3.6</v>
      </c>
      <c r="C98" s="192" t="s">
        <v>3253</v>
      </c>
      <c r="D98" s="192" t="s">
        <v>2968</v>
      </c>
      <c r="E98" s="192" t="s">
        <v>3217</v>
      </c>
      <c r="F98" s="760"/>
      <c r="G98" s="762"/>
      <c r="H98" s="749"/>
      <c r="I98" s="749"/>
      <c r="J98" s="1256"/>
      <c r="K98" s="1257"/>
      <c r="L98" s="1257"/>
      <c r="M98" s="1257"/>
      <c r="N98" s="1258"/>
      <c r="O98" s="1256"/>
      <c r="P98" s="1257"/>
      <c r="Q98" s="1258"/>
      <c r="R98" s="187">
        <f t="shared" si="10"/>
        <v>0</v>
      </c>
      <c r="S98" s="744"/>
      <c r="T98" s="749"/>
      <c r="U98" s="744"/>
      <c r="V98" s="748"/>
      <c r="W98" s="748"/>
      <c r="X98" s="188"/>
      <c r="AA98" s="184"/>
      <c r="AB98" s="184"/>
      <c r="AC98" s="184"/>
      <c r="AD98" s="184"/>
      <c r="AE98" s="184"/>
      <c r="AF98" s="184"/>
      <c r="AG98" s="184"/>
      <c r="AH98" s="184"/>
      <c r="AI98" s="184"/>
      <c r="AJ98" s="184"/>
      <c r="AK98" s="184"/>
      <c r="AL98" s="184"/>
      <c r="AM98" s="184"/>
      <c r="AN98" s="184"/>
    </row>
    <row r="99" spans="1:40" ht="15" thickBot="1"/>
    <row r="100" spans="1:40" s="183" customFormat="1" ht="18.75">
      <c r="A100" s="1508" t="s">
        <v>3254</v>
      </c>
      <c r="B100" s="1490">
        <v>3.9</v>
      </c>
      <c r="C100" s="1497" t="s">
        <v>3255</v>
      </c>
      <c r="D100" s="1497" t="s">
        <v>1583</v>
      </c>
      <c r="E100" s="1509" t="s">
        <v>3233</v>
      </c>
      <c r="F100" s="1511"/>
      <c r="G100" s="1512"/>
      <c r="H100" s="1499"/>
      <c r="I100" s="1499"/>
      <c r="J100" s="785"/>
      <c r="K100" s="786"/>
      <c r="L100" s="786"/>
      <c r="M100" s="786"/>
      <c r="N100" s="787"/>
      <c r="O100" s="785"/>
      <c r="P100" s="786"/>
      <c r="Q100" s="787"/>
      <c r="R100" s="1506">
        <f t="shared" ref="R100:R104" si="11">SUM(J100:Q100)</f>
        <v>0</v>
      </c>
      <c r="S100" s="1510"/>
      <c r="T100" s="1499"/>
      <c r="U100" s="1510"/>
      <c r="V100" s="1507"/>
      <c r="W100" s="1507"/>
      <c r="X100" s="188"/>
      <c r="AA100" s="184"/>
      <c r="AB100" s="184"/>
      <c r="AC100" s="184"/>
      <c r="AD100" s="184"/>
      <c r="AE100" s="184"/>
      <c r="AF100" s="184"/>
      <c r="AG100" s="184"/>
      <c r="AH100" s="184"/>
      <c r="AI100" s="184"/>
      <c r="AJ100" s="184"/>
      <c r="AK100" s="184"/>
      <c r="AL100" s="184"/>
      <c r="AM100" s="184"/>
      <c r="AN100" s="184"/>
    </row>
    <row r="101" spans="1:40" s="183" customFormat="1" ht="18.75">
      <c r="A101" s="199" t="s">
        <v>3254</v>
      </c>
      <c r="B101" s="196">
        <v>3.9</v>
      </c>
      <c r="C101" s="183" t="s">
        <v>3255</v>
      </c>
      <c r="D101" s="183" t="s">
        <v>1583</v>
      </c>
      <c r="E101" s="206" t="s">
        <v>3233</v>
      </c>
      <c r="F101" s="758"/>
      <c r="G101" s="761"/>
      <c r="H101" s="746"/>
      <c r="I101" s="746"/>
      <c r="J101" s="1255"/>
      <c r="K101" s="1253"/>
      <c r="L101" s="1253"/>
      <c r="M101" s="1253"/>
      <c r="N101" s="1254"/>
      <c r="O101" s="1255"/>
      <c r="P101" s="1253"/>
      <c r="Q101" s="1254"/>
      <c r="R101" s="186">
        <f t="shared" si="11"/>
        <v>0</v>
      </c>
      <c r="S101" s="755"/>
      <c r="T101" s="746"/>
      <c r="U101" s="755"/>
      <c r="V101" s="756"/>
      <c r="W101" s="756"/>
      <c r="X101" s="188"/>
      <c r="AA101" s="184"/>
      <c r="AB101" s="184"/>
      <c r="AC101" s="184"/>
      <c r="AD101" s="184"/>
      <c r="AE101" s="184"/>
      <c r="AF101" s="184"/>
      <c r="AG101" s="184"/>
      <c r="AH101" s="184"/>
      <c r="AI101" s="184"/>
      <c r="AJ101" s="184"/>
      <c r="AK101" s="184"/>
      <c r="AL101" s="184"/>
      <c r="AM101" s="184"/>
      <c r="AN101" s="184"/>
    </row>
    <row r="102" spans="1:40" s="183" customFormat="1" ht="18.75">
      <c r="A102" s="199" t="s">
        <v>3254</v>
      </c>
      <c r="B102" s="196">
        <v>3.9</v>
      </c>
      <c r="C102" s="183" t="s">
        <v>3255</v>
      </c>
      <c r="D102" s="183" t="s">
        <v>1583</v>
      </c>
      <c r="E102" s="183" t="s">
        <v>3233</v>
      </c>
      <c r="F102" s="759"/>
      <c r="G102" s="761"/>
      <c r="H102" s="746"/>
      <c r="I102" s="746"/>
      <c r="J102" s="1255"/>
      <c r="K102" s="1253"/>
      <c r="L102" s="1253"/>
      <c r="M102" s="1253"/>
      <c r="N102" s="1254"/>
      <c r="O102" s="1255"/>
      <c r="P102" s="1253"/>
      <c r="Q102" s="1254"/>
      <c r="R102" s="186">
        <f t="shared" si="11"/>
        <v>0</v>
      </c>
      <c r="S102" s="755"/>
      <c r="T102" s="746"/>
      <c r="U102" s="755"/>
      <c r="V102" s="756"/>
      <c r="W102" s="756"/>
      <c r="X102" s="188"/>
      <c r="AA102" s="184"/>
      <c r="AB102" s="184"/>
      <c r="AC102" s="184"/>
      <c r="AD102" s="184"/>
      <c r="AE102" s="184"/>
      <c r="AF102" s="184"/>
      <c r="AG102" s="184"/>
      <c r="AH102" s="184"/>
      <c r="AI102" s="184"/>
      <c r="AJ102" s="184"/>
      <c r="AK102" s="184"/>
      <c r="AL102" s="184"/>
      <c r="AM102" s="184"/>
      <c r="AN102" s="184"/>
    </row>
    <row r="103" spans="1:40" s="183" customFormat="1" ht="18.75">
      <c r="A103" s="199" t="s">
        <v>3254</v>
      </c>
      <c r="B103" s="196">
        <v>3.9</v>
      </c>
      <c r="C103" s="183" t="s">
        <v>3255</v>
      </c>
      <c r="D103" s="183" t="s">
        <v>1583</v>
      </c>
      <c r="E103" s="183" t="s">
        <v>3233</v>
      </c>
      <c r="F103" s="759"/>
      <c r="G103" s="761"/>
      <c r="H103" s="746"/>
      <c r="I103" s="746"/>
      <c r="J103" s="1255"/>
      <c r="K103" s="1253"/>
      <c r="L103" s="1253"/>
      <c r="M103" s="1253"/>
      <c r="N103" s="1254"/>
      <c r="O103" s="1255"/>
      <c r="P103" s="1253"/>
      <c r="Q103" s="1254"/>
      <c r="R103" s="186">
        <f t="shared" si="11"/>
        <v>0</v>
      </c>
      <c r="S103" s="755"/>
      <c r="T103" s="746"/>
      <c r="U103" s="755"/>
      <c r="V103" s="756"/>
      <c r="W103" s="756"/>
      <c r="X103" s="188"/>
      <c r="AA103" s="184"/>
      <c r="AB103" s="184"/>
      <c r="AC103" s="184"/>
      <c r="AD103" s="184"/>
      <c r="AE103" s="184"/>
      <c r="AF103" s="184"/>
      <c r="AG103" s="184"/>
      <c r="AH103" s="184"/>
      <c r="AI103" s="184"/>
      <c r="AJ103" s="184"/>
      <c r="AK103" s="184"/>
      <c r="AL103" s="184"/>
      <c r="AM103" s="184"/>
      <c r="AN103" s="184"/>
    </row>
    <row r="104" spans="1:40" s="183" customFormat="1" ht="19.5" thickBot="1">
      <c r="A104" s="205" t="s">
        <v>3254</v>
      </c>
      <c r="B104" s="198">
        <v>3.9</v>
      </c>
      <c r="C104" s="192" t="s">
        <v>3255</v>
      </c>
      <c r="D104" s="192" t="s">
        <v>1583</v>
      </c>
      <c r="E104" s="192" t="s">
        <v>3233</v>
      </c>
      <c r="F104" s="760"/>
      <c r="G104" s="762"/>
      <c r="H104" s="749"/>
      <c r="I104" s="749"/>
      <c r="J104" s="1256"/>
      <c r="K104" s="1257"/>
      <c r="L104" s="1257"/>
      <c r="M104" s="1257"/>
      <c r="N104" s="1258"/>
      <c r="O104" s="1256"/>
      <c r="P104" s="1257"/>
      <c r="Q104" s="1258"/>
      <c r="R104" s="187">
        <f t="shared" si="11"/>
        <v>0</v>
      </c>
      <c r="S104" s="744"/>
      <c r="T104" s="749"/>
      <c r="U104" s="744"/>
      <c r="V104" s="748"/>
      <c r="W104" s="748"/>
      <c r="X104" s="188"/>
      <c r="AA104" s="184"/>
      <c r="AB104" s="184"/>
      <c r="AC104" s="184"/>
      <c r="AD104" s="184"/>
      <c r="AE104" s="184"/>
      <c r="AF104" s="184"/>
      <c r="AG104" s="184"/>
      <c r="AH104" s="184"/>
      <c r="AI104" s="184"/>
      <c r="AJ104" s="184"/>
      <c r="AK104" s="184"/>
      <c r="AL104" s="184"/>
      <c r="AM104" s="184"/>
      <c r="AN104" s="184"/>
    </row>
  </sheetData>
  <dataValidations count="2">
    <dataValidation type="list" allowBlank="1" showInputMessage="1" showErrorMessage="1" sqref="I66:I70 I57:I63 I88:I92 I36:I40 I43:I47 I50:I54 I15:I24 I27:I33 I81:I86 I73:I77 I94:I98 I100:I104" xr:uid="{0E8C20E4-DD79-4FF9-9B60-EFE70EBC6F61}">
      <formula1>$I$7:$I$9</formula1>
    </dataValidation>
    <dataValidation type="list" allowBlank="1" showInputMessage="1" showErrorMessage="1" sqref="H66:H70 H57:H63 H73:H77 H36:H40 H43:H47 H50:H54 H15:H24 H27:H33 H81:H86 H88:H92 H94:H98 H100:H104" xr:uid="{6A58ED2E-C9DB-4F20-AE17-E3F59D67A755}">
      <formula1>$H$8:$H$9</formula1>
    </dataValidation>
  </dataValidations>
  <pageMargins left="0.7" right="0.7" top="0.75" bottom="0.75" header="0.3" footer="0.3"/>
  <pageSetup paperSize="9"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13FC-3474-46C8-97A4-4EA9A4662655}">
  <sheetPr>
    <tabColor theme="4" tint="0.39997558519241921"/>
    <pageSetUpPr autoPageBreaks="0"/>
  </sheetPr>
  <dimension ref="A1:AA42"/>
  <sheetViews>
    <sheetView zoomScale="80" zoomScaleNormal="80" workbookViewId="0">
      <selection activeCell="A6" sqref="A6"/>
    </sheetView>
    <sheetView workbookViewId="1"/>
  </sheetViews>
  <sheetFormatPr defaultColWidth="9.140625" defaultRowHeight="14.25"/>
  <cols>
    <col min="1" max="1" width="40.5703125" style="183" customWidth="1"/>
    <col min="2" max="2" width="12.85546875" style="184" customWidth="1"/>
    <col min="3" max="3" width="25.5703125" style="183" customWidth="1"/>
    <col min="4" max="4" width="18" style="183" customWidth="1"/>
    <col min="5" max="5" width="21.140625" style="183" customWidth="1"/>
    <col min="6" max="6" width="11.5703125" style="183" customWidth="1"/>
    <col min="7" max="8" width="17" style="183" customWidth="1"/>
    <col min="9" max="9" width="20" style="183" customWidth="1"/>
    <col min="10" max="10" width="19.140625" style="183" customWidth="1"/>
    <col min="11" max="11" width="34.85546875" style="183" customWidth="1"/>
    <col min="12" max="12" width="18.85546875" style="183" customWidth="1"/>
    <col min="13" max="19" width="9.85546875" style="183" customWidth="1"/>
    <col min="20" max="24" width="29.85546875" style="183" customWidth="1"/>
    <col min="25" max="26" width="12.42578125" style="183" customWidth="1"/>
    <col min="27" max="27" width="23.42578125" style="183" customWidth="1"/>
    <col min="28" max="28" width="4.85546875" style="184" customWidth="1"/>
    <col min="29" max="16384" width="9.140625" style="184"/>
  </cols>
  <sheetData>
    <row r="1" spans="1:27" s="46" customFormat="1" ht="23.25">
      <c r="A1" s="56" t="str">
        <f>'1.1 Cover'!A1</f>
        <v>Regulatory Reporting Pack</v>
      </c>
    </row>
    <row r="2" spans="1:27" s="46" customFormat="1" ht="23.25">
      <c r="A2" s="56" t="str">
        <f>'1.1 Cover'!A2</f>
        <v>Price base - 2018/19</v>
      </c>
    </row>
    <row r="3" spans="1:27" s="46" customFormat="1" ht="23.25">
      <c r="A3" s="56" t="str">
        <f>'1.1 Cover'!A3</f>
        <v>Regulatory Year: April 2024 - March 2025</v>
      </c>
    </row>
    <row r="4" spans="1:27" s="216" customFormat="1" ht="23.25">
      <c r="A4" s="215" t="s">
        <v>3256</v>
      </c>
    </row>
    <row r="6" spans="1:27" s="807" customFormat="1" ht="153.19999999999999" customHeight="1">
      <c r="A6" s="1259" t="s">
        <v>3257</v>
      </c>
      <c r="B6" s="1259" t="s">
        <v>2441</v>
      </c>
      <c r="C6" s="1259" t="s">
        <v>3258</v>
      </c>
      <c r="D6" s="1259" t="s">
        <v>3259</v>
      </c>
      <c r="E6" s="1259" t="s">
        <v>3260</v>
      </c>
      <c r="F6" s="1259" t="s">
        <v>3261</v>
      </c>
      <c r="G6" s="1259" t="s">
        <v>3262</v>
      </c>
      <c r="H6" s="1259" t="s">
        <v>3263</v>
      </c>
      <c r="I6" s="1259" t="s">
        <v>3264</v>
      </c>
      <c r="J6" s="1259" t="s">
        <v>3265</v>
      </c>
      <c r="K6" s="1259" t="s">
        <v>3266</v>
      </c>
      <c r="L6" s="1259" t="s">
        <v>3267</v>
      </c>
      <c r="M6" s="806"/>
      <c r="N6" s="806"/>
      <c r="O6" s="806"/>
      <c r="P6" s="806"/>
      <c r="Q6" s="806"/>
      <c r="R6" s="806"/>
      <c r="S6" s="806"/>
      <c r="T6" s="806"/>
      <c r="U6" s="806"/>
      <c r="V6" s="806"/>
      <c r="W6" s="806"/>
      <c r="X6" s="806"/>
      <c r="Y6" s="806"/>
      <c r="Z6" s="806"/>
      <c r="AA6" s="806"/>
    </row>
    <row r="7" spans="1:27" ht="15">
      <c r="A7" s="1260"/>
      <c r="B7" s="1261"/>
      <c r="C7" s="1260"/>
      <c r="D7" s="1262"/>
      <c r="E7" s="1262"/>
      <c r="F7" s="1262"/>
      <c r="G7" s="1262"/>
      <c r="H7" s="1262"/>
      <c r="I7" s="1260"/>
      <c r="J7" s="1260"/>
      <c r="K7" s="1260"/>
      <c r="L7" s="1263"/>
    </row>
    <row r="8" spans="1:27" ht="15">
      <c r="A8" s="1260"/>
      <c r="B8" s="1261"/>
      <c r="C8" s="1260"/>
      <c r="D8" s="1262"/>
      <c r="E8" s="1264"/>
      <c r="F8" s="1264"/>
      <c r="G8" s="1262"/>
      <c r="H8" s="1262"/>
      <c r="I8" s="1260"/>
      <c r="J8" s="1260"/>
      <c r="K8" s="1260"/>
      <c r="L8" s="1263"/>
    </row>
    <row r="9" spans="1:27" ht="15">
      <c r="A9" s="1260"/>
      <c r="B9" s="1261"/>
      <c r="C9" s="1260"/>
      <c r="D9" s="1262"/>
      <c r="E9" s="1262"/>
      <c r="F9" s="1262"/>
      <c r="G9" s="1262"/>
      <c r="H9" s="1262"/>
      <c r="I9" s="1260"/>
      <c r="J9" s="1260"/>
      <c r="K9" s="1260"/>
      <c r="L9" s="1263"/>
    </row>
    <row r="10" spans="1:27" ht="15">
      <c r="A10" s="1260"/>
      <c r="B10" s="1261"/>
      <c r="C10" s="1260"/>
      <c r="D10" s="1262"/>
      <c r="E10" s="1264"/>
      <c r="F10" s="1264"/>
      <c r="G10" s="1262"/>
      <c r="H10" s="1262"/>
      <c r="I10" s="1260"/>
      <c r="J10" s="1260"/>
      <c r="K10" s="1260"/>
      <c r="L10" s="1263"/>
    </row>
    <row r="11" spans="1:27" ht="15">
      <c r="A11" s="1260"/>
      <c r="B11" s="1261"/>
      <c r="C11" s="1260"/>
      <c r="D11" s="1262"/>
      <c r="E11" s="1264"/>
      <c r="F11" s="1264"/>
      <c r="G11" s="1262"/>
      <c r="H11" s="1262"/>
      <c r="I11" s="1260"/>
      <c r="J11" s="1260"/>
      <c r="K11" s="1260"/>
      <c r="L11" s="1263"/>
    </row>
    <row r="12" spans="1:27" ht="15">
      <c r="A12" s="1260"/>
      <c r="B12" s="1261"/>
      <c r="C12" s="1260"/>
      <c r="D12" s="1262"/>
      <c r="E12" s="1264"/>
      <c r="F12" s="1264"/>
      <c r="G12" s="1262"/>
      <c r="H12" s="1262"/>
      <c r="I12" s="1260"/>
      <c r="J12" s="1260"/>
      <c r="K12" s="1260"/>
      <c r="L12" s="1263"/>
    </row>
    <row r="13" spans="1:27" ht="15">
      <c r="A13" s="1260"/>
      <c r="B13" s="1261"/>
      <c r="C13" s="1260"/>
      <c r="D13" s="1262"/>
      <c r="E13" s="1264"/>
      <c r="F13" s="1264"/>
      <c r="G13" s="1262"/>
      <c r="H13" s="1262"/>
      <c r="I13" s="1260"/>
      <c r="J13" s="1260"/>
      <c r="K13" s="1260"/>
      <c r="L13" s="1263"/>
    </row>
    <row r="14" spans="1:27">
      <c r="A14" s="1260"/>
      <c r="B14" s="1261"/>
      <c r="C14" s="1260"/>
      <c r="D14" s="1252"/>
      <c r="E14" s="1252"/>
      <c r="F14" s="1252"/>
      <c r="G14" s="1252"/>
      <c r="H14" s="1252"/>
      <c r="I14" s="1260"/>
      <c r="J14" s="1260"/>
      <c r="K14" s="1260"/>
      <c r="L14" s="1260"/>
    </row>
    <row r="15" spans="1:27">
      <c r="A15" s="1260"/>
      <c r="B15" s="1261"/>
      <c r="C15" s="1260"/>
      <c r="D15" s="1252"/>
      <c r="E15" s="1252"/>
      <c r="F15" s="1252"/>
      <c r="G15" s="1252"/>
      <c r="H15" s="1252"/>
      <c r="I15" s="1260"/>
      <c r="J15" s="1260"/>
      <c r="K15" s="1260"/>
      <c r="L15" s="1260"/>
    </row>
    <row r="16" spans="1:27">
      <c r="A16" s="1260"/>
      <c r="B16" s="1261"/>
      <c r="C16" s="1260"/>
      <c r="D16" s="1252"/>
      <c r="E16" s="1252"/>
      <c r="F16" s="1252"/>
      <c r="G16" s="1252"/>
      <c r="H16" s="1252"/>
      <c r="I16" s="1260"/>
      <c r="J16" s="1260"/>
      <c r="K16" s="1260"/>
      <c r="L16" s="1260"/>
    </row>
    <row r="17" spans="1:12">
      <c r="A17" s="1260"/>
      <c r="B17" s="1261"/>
      <c r="C17" s="1260"/>
      <c r="D17" s="1252"/>
      <c r="E17" s="1252"/>
      <c r="F17" s="1252"/>
      <c r="G17" s="1252"/>
      <c r="H17" s="1252"/>
      <c r="I17" s="1260"/>
      <c r="J17" s="1260"/>
      <c r="K17" s="1260"/>
      <c r="L17" s="1260"/>
    </row>
    <row r="18" spans="1:12">
      <c r="A18" s="1260"/>
      <c r="B18" s="1261"/>
      <c r="C18" s="1260"/>
      <c r="D18" s="1252"/>
      <c r="E18" s="1252"/>
      <c r="F18" s="1252"/>
      <c r="G18" s="1252"/>
      <c r="H18" s="1252"/>
      <c r="I18" s="1260"/>
      <c r="J18" s="1260"/>
      <c r="K18" s="1260"/>
      <c r="L18" s="1260"/>
    </row>
    <row r="19" spans="1:12">
      <c r="A19" s="1260"/>
      <c r="B19" s="1261"/>
      <c r="C19" s="1260"/>
      <c r="D19" s="1252"/>
      <c r="E19" s="1252"/>
      <c r="F19" s="1252"/>
      <c r="G19" s="1252"/>
      <c r="H19" s="1252"/>
      <c r="I19" s="1260"/>
      <c r="J19" s="1260"/>
      <c r="K19" s="1260"/>
      <c r="L19" s="1260"/>
    </row>
    <row r="20" spans="1:12">
      <c r="A20" s="1260"/>
      <c r="B20" s="1261"/>
      <c r="C20" s="1260"/>
      <c r="D20" s="1252"/>
      <c r="E20" s="1252"/>
      <c r="F20" s="1252"/>
      <c r="G20" s="1252"/>
      <c r="H20" s="1252"/>
      <c r="I20" s="1260"/>
      <c r="J20" s="1260"/>
      <c r="K20" s="1260"/>
      <c r="L20" s="1260"/>
    </row>
    <row r="21" spans="1:12">
      <c r="A21" s="1260"/>
      <c r="B21" s="1261"/>
      <c r="C21" s="1260"/>
      <c r="D21" s="1252"/>
      <c r="E21" s="1252"/>
      <c r="F21" s="1252"/>
      <c r="G21" s="1252"/>
      <c r="H21" s="1252"/>
      <c r="I21" s="1260"/>
      <c r="J21" s="1260"/>
      <c r="K21" s="1260"/>
      <c r="L21" s="1260"/>
    </row>
    <row r="22" spans="1:12">
      <c r="A22" s="1260"/>
      <c r="B22" s="1261"/>
      <c r="C22" s="1260"/>
      <c r="D22" s="1252"/>
      <c r="E22" s="1252"/>
      <c r="F22" s="1252"/>
      <c r="G22" s="1252"/>
      <c r="H22" s="1252"/>
      <c r="I22" s="1260"/>
      <c r="J22" s="1260"/>
      <c r="K22" s="1260"/>
      <c r="L22" s="1260"/>
    </row>
    <row r="23" spans="1:12">
      <c r="A23" s="1260"/>
      <c r="B23" s="1261"/>
      <c r="C23" s="1260"/>
      <c r="D23" s="1252"/>
      <c r="E23" s="1252"/>
      <c r="F23" s="1252"/>
      <c r="G23" s="1252"/>
      <c r="H23" s="1252"/>
      <c r="I23" s="1260"/>
      <c r="J23" s="1260"/>
      <c r="K23" s="1260"/>
      <c r="L23" s="1260"/>
    </row>
    <row r="24" spans="1:12">
      <c r="A24" s="1260"/>
      <c r="B24" s="1261"/>
      <c r="C24" s="1260"/>
      <c r="D24" s="1252"/>
      <c r="E24" s="1252"/>
      <c r="F24" s="1252"/>
      <c r="G24" s="1252"/>
      <c r="H24" s="1252"/>
      <c r="I24" s="1260"/>
      <c r="J24" s="1260"/>
      <c r="K24" s="1260"/>
      <c r="L24" s="1260"/>
    </row>
    <row r="25" spans="1:12">
      <c r="A25" s="1260"/>
      <c r="B25" s="1261"/>
      <c r="C25" s="1260"/>
      <c r="D25" s="1252"/>
      <c r="E25" s="1252"/>
      <c r="F25" s="1252"/>
      <c r="G25" s="1252"/>
      <c r="H25" s="1252"/>
      <c r="I25" s="1260"/>
      <c r="J25" s="1260"/>
      <c r="K25" s="1260"/>
      <c r="L25" s="1260"/>
    </row>
    <row r="26" spans="1:12">
      <c r="A26" s="1260"/>
      <c r="B26" s="1261"/>
      <c r="C26" s="1260"/>
      <c r="D26" s="1252"/>
      <c r="E26" s="1252"/>
      <c r="F26" s="1252"/>
      <c r="G26" s="1252"/>
      <c r="H26" s="1252"/>
      <c r="I26" s="1260"/>
      <c r="J26" s="1260"/>
      <c r="K26" s="1260"/>
      <c r="L26" s="1260"/>
    </row>
    <row r="27" spans="1:12">
      <c r="A27" s="1260"/>
      <c r="B27" s="1261"/>
      <c r="C27" s="1260"/>
      <c r="D27" s="1252"/>
      <c r="E27" s="1252"/>
      <c r="F27" s="1252"/>
      <c r="G27" s="1252"/>
      <c r="H27" s="1252"/>
      <c r="I27" s="1260"/>
      <c r="J27" s="1260"/>
      <c r="K27" s="1260"/>
      <c r="L27" s="1260"/>
    </row>
    <row r="28" spans="1:12">
      <c r="A28" s="1260"/>
      <c r="B28" s="1261"/>
      <c r="C28" s="1260"/>
      <c r="D28" s="1252"/>
      <c r="E28" s="1252"/>
      <c r="F28" s="1252"/>
      <c r="G28" s="1252"/>
      <c r="H28" s="1252"/>
      <c r="I28" s="1260"/>
      <c r="J28" s="1260"/>
      <c r="K28" s="1260"/>
      <c r="L28" s="1260"/>
    </row>
    <row r="29" spans="1:12">
      <c r="A29" s="1260"/>
      <c r="B29" s="1261"/>
      <c r="C29" s="1260"/>
      <c r="D29" s="1252"/>
      <c r="E29" s="1252"/>
      <c r="F29" s="1252"/>
      <c r="G29" s="1252"/>
      <c r="H29" s="1252"/>
      <c r="I29" s="1260"/>
      <c r="J29" s="1260"/>
      <c r="K29" s="1260"/>
      <c r="L29" s="1260"/>
    </row>
    <row r="30" spans="1:12">
      <c r="A30" s="1260"/>
      <c r="B30" s="1261"/>
      <c r="C30" s="1260"/>
      <c r="D30" s="1252"/>
      <c r="E30" s="1252"/>
      <c r="F30" s="1252"/>
      <c r="G30" s="1252"/>
      <c r="H30" s="1252"/>
      <c r="I30" s="1260"/>
      <c r="J30" s="1260"/>
      <c r="K30" s="1260"/>
      <c r="L30" s="1260"/>
    </row>
    <row r="31" spans="1:12">
      <c r="A31" s="1260"/>
      <c r="B31" s="1261"/>
      <c r="C31" s="1260"/>
      <c r="D31" s="1252"/>
      <c r="E31" s="1252"/>
      <c r="F31" s="1252"/>
      <c r="G31" s="1252"/>
      <c r="H31" s="1252"/>
      <c r="I31" s="1260"/>
      <c r="J31" s="1260"/>
      <c r="K31" s="1260"/>
      <c r="L31" s="1260"/>
    </row>
    <row r="32" spans="1:12">
      <c r="A32" s="1260"/>
      <c r="B32" s="1261"/>
      <c r="C32" s="1260"/>
      <c r="D32" s="1252"/>
      <c r="E32" s="1252"/>
      <c r="F32" s="1252"/>
      <c r="G32" s="1252"/>
      <c r="H32" s="1252"/>
      <c r="I32" s="1260"/>
      <c r="J32" s="1260"/>
      <c r="K32" s="1260"/>
      <c r="L32" s="1260"/>
    </row>
    <row r="33" spans="1:12">
      <c r="A33" s="1260"/>
      <c r="B33" s="1261"/>
      <c r="C33" s="1260"/>
      <c r="D33" s="1252"/>
      <c r="E33" s="1252"/>
      <c r="F33" s="1252"/>
      <c r="G33" s="1252"/>
      <c r="H33" s="1252"/>
      <c r="I33" s="1260"/>
      <c r="J33" s="1260"/>
      <c r="K33" s="1260"/>
      <c r="L33" s="1260"/>
    </row>
    <row r="34" spans="1:12">
      <c r="A34" s="1260"/>
      <c r="B34" s="1261"/>
      <c r="C34" s="1260"/>
      <c r="D34" s="1252"/>
      <c r="E34" s="1252"/>
      <c r="F34" s="1252"/>
      <c r="G34" s="1252"/>
      <c r="H34" s="1252"/>
      <c r="I34" s="1260"/>
      <c r="J34" s="1260"/>
      <c r="K34" s="1260"/>
      <c r="L34" s="1260"/>
    </row>
    <row r="35" spans="1:12">
      <c r="A35" s="1260"/>
      <c r="B35" s="1261"/>
      <c r="C35" s="1260"/>
      <c r="D35" s="1252"/>
      <c r="E35" s="1252"/>
      <c r="F35" s="1252"/>
      <c r="G35" s="1252"/>
      <c r="H35" s="1252"/>
      <c r="I35" s="1260"/>
      <c r="J35" s="1260"/>
      <c r="K35" s="1260"/>
      <c r="L35" s="1260"/>
    </row>
    <row r="36" spans="1:12">
      <c r="A36" s="1260"/>
      <c r="B36" s="1261"/>
      <c r="C36" s="1260"/>
      <c r="D36" s="1252"/>
      <c r="E36" s="1252"/>
      <c r="F36" s="1252"/>
      <c r="G36" s="1252"/>
      <c r="H36" s="1252"/>
      <c r="I36" s="1260"/>
      <c r="J36" s="1260"/>
      <c r="K36" s="1260"/>
      <c r="L36" s="1260"/>
    </row>
    <row r="37" spans="1:12">
      <c r="A37" s="1260"/>
      <c r="B37" s="1261"/>
      <c r="C37" s="1260"/>
      <c r="D37" s="1252"/>
      <c r="E37" s="1252"/>
      <c r="F37" s="1252"/>
      <c r="G37" s="1252"/>
      <c r="H37" s="1252"/>
      <c r="I37" s="1260"/>
      <c r="J37" s="1260"/>
      <c r="K37" s="1260"/>
      <c r="L37" s="1260"/>
    </row>
    <row r="38" spans="1:12">
      <c r="A38" s="1260"/>
      <c r="B38" s="1261"/>
      <c r="C38" s="1260"/>
      <c r="D38" s="1252"/>
      <c r="E38" s="1252"/>
      <c r="F38" s="1252"/>
      <c r="G38" s="1252"/>
      <c r="H38" s="1252"/>
      <c r="I38" s="1260"/>
      <c r="J38" s="1260"/>
      <c r="K38" s="1260"/>
      <c r="L38" s="1260"/>
    </row>
    <row r="39" spans="1:12">
      <c r="A39" s="1260"/>
      <c r="B39" s="1261"/>
      <c r="C39" s="1260"/>
      <c r="D39" s="1252"/>
      <c r="E39" s="1252"/>
      <c r="F39" s="1252"/>
      <c r="G39" s="1252"/>
      <c r="H39" s="1252"/>
      <c r="I39" s="1260"/>
      <c r="J39" s="1260"/>
      <c r="K39" s="1260"/>
      <c r="L39" s="1260"/>
    </row>
    <row r="40" spans="1:12">
      <c r="A40" s="1260"/>
      <c r="B40" s="1261"/>
      <c r="C40" s="1260"/>
      <c r="D40" s="1252"/>
      <c r="E40" s="1252"/>
      <c r="F40" s="1252"/>
      <c r="G40" s="1252"/>
      <c r="H40" s="1252"/>
      <c r="I40" s="1260"/>
      <c r="J40" s="1260"/>
      <c r="K40" s="1260"/>
      <c r="L40" s="1260"/>
    </row>
    <row r="41" spans="1:12">
      <c r="A41" s="1260"/>
      <c r="B41" s="1261"/>
      <c r="C41" s="1260"/>
      <c r="D41" s="1252"/>
      <c r="E41" s="1252"/>
      <c r="F41" s="1252"/>
      <c r="G41" s="1252"/>
      <c r="H41" s="1252"/>
      <c r="I41" s="1260"/>
      <c r="J41" s="1260"/>
      <c r="K41" s="1260"/>
      <c r="L41" s="1260"/>
    </row>
    <row r="42" spans="1:12">
      <c r="A42" s="1260"/>
      <c r="B42" s="1261"/>
      <c r="C42" s="1260"/>
      <c r="D42" s="1252"/>
      <c r="E42" s="1252"/>
      <c r="F42" s="1252"/>
      <c r="G42" s="1252"/>
      <c r="H42" s="1252"/>
      <c r="I42" s="1260"/>
      <c r="J42" s="1260"/>
      <c r="K42" s="1260"/>
      <c r="L42" s="1260"/>
    </row>
  </sheetData>
  <dataValidations count="1">
    <dataValidation type="list" allowBlank="1" showInputMessage="1" showErrorMessage="1" sqref="J7:J42" xr:uid="{FF67B86E-062E-4BC1-AA22-0254A89DA0BC}">
      <formula1>"Low, Medium, High"</formula1>
    </dataValidation>
  </dataValidations>
  <pageMargins left="0.7" right="0.7" top="0.75" bottom="0.75" header="0.3" footer="0.3"/>
  <pageSetup paperSize="9"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88E85-68F1-46CF-ACD9-010556B7AF88}">
  <sheetPr>
    <tabColor theme="4" tint="0.39997558519241921"/>
    <pageSetUpPr autoPageBreaks="0"/>
  </sheetPr>
  <dimension ref="A1:Z21"/>
  <sheetViews>
    <sheetView zoomScale="80" zoomScaleNormal="80" workbookViewId="0">
      <selection activeCell="A30" sqref="A30"/>
    </sheetView>
    <sheetView workbookViewId="1"/>
  </sheetViews>
  <sheetFormatPr defaultColWidth="9.140625" defaultRowHeight="14.25"/>
  <cols>
    <col min="1" max="1" width="62" style="183" customWidth="1"/>
    <col min="2" max="2" width="12.85546875" style="184" customWidth="1"/>
    <col min="3" max="3" width="24.85546875" style="183" customWidth="1"/>
    <col min="4" max="4" width="12.42578125" style="183" customWidth="1"/>
    <col min="5" max="5" width="25.85546875" style="183" customWidth="1"/>
    <col min="6" max="6" width="33" style="183" customWidth="1"/>
    <col min="7" max="7" width="12.42578125" style="183" customWidth="1"/>
    <col min="8" max="8" width="34.5703125" style="183" customWidth="1"/>
    <col min="9" max="9" width="19.140625" style="183" customWidth="1"/>
    <col min="10" max="10" width="45.140625" style="183" customWidth="1"/>
    <col min="11" max="11" width="35.5703125" style="183" customWidth="1"/>
    <col min="12" max="18" width="9.85546875" style="183" customWidth="1"/>
    <col min="19" max="23" width="29.85546875" style="183" customWidth="1"/>
    <col min="24" max="25" width="12.42578125" style="183" customWidth="1"/>
    <col min="26" max="26" width="23.42578125" style="183" customWidth="1"/>
    <col min="27" max="27" width="4.85546875" style="184" customWidth="1"/>
    <col min="28" max="16384" width="9.140625" style="184"/>
  </cols>
  <sheetData>
    <row r="1" spans="1:26" s="46" customFormat="1" ht="23.25">
      <c r="A1" s="56" t="str">
        <f>'1.1 Cover'!A1</f>
        <v>Regulatory Reporting Pack</v>
      </c>
    </row>
    <row r="2" spans="1:26" s="46" customFormat="1" ht="23.25">
      <c r="A2" s="56" t="str">
        <f>'1.1 Cover'!A2</f>
        <v>Price base - 2018/19</v>
      </c>
    </row>
    <row r="3" spans="1:26" s="46" customFormat="1" ht="23.25">
      <c r="A3" s="56" t="str">
        <f>'1.1 Cover'!A3</f>
        <v>Regulatory Year: April 2024 - March 2025</v>
      </c>
    </row>
    <row r="4" spans="1:26" s="216" customFormat="1" ht="23.25">
      <c r="A4" s="215" t="s">
        <v>3268</v>
      </c>
    </row>
    <row r="6" spans="1:26" s="807" customFormat="1" ht="57">
      <c r="A6" s="1259" t="s">
        <v>3257</v>
      </c>
      <c r="B6" s="1259" t="s">
        <v>2441</v>
      </c>
      <c r="C6" s="1259" t="s">
        <v>3258</v>
      </c>
      <c r="D6" s="1259" t="s">
        <v>3259</v>
      </c>
      <c r="E6" s="1259" t="s">
        <v>3260</v>
      </c>
      <c r="F6" s="1259" t="s">
        <v>3261</v>
      </c>
      <c r="G6" s="1259" t="s">
        <v>3269</v>
      </c>
      <c r="H6" s="1259" t="s">
        <v>3264</v>
      </c>
      <c r="I6" s="1259" t="s">
        <v>3265</v>
      </c>
      <c r="J6" s="1259" t="s">
        <v>3266</v>
      </c>
      <c r="K6" s="1259" t="s">
        <v>3267</v>
      </c>
      <c r="L6" s="806"/>
      <c r="M6" s="806"/>
      <c r="N6" s="806"/>
      <c r="O6" s="806"/>
      <c r="P6" s="806"/>
      <c r="Q6" s="806"/>
      <c r="R6" s="806"/>
      <c r="S6" s="806"/>
      <c r="T6" s="806"/>
      <c r="U6" s="806"/>
      <c r="V6" s="806"/>
      <c r="W6" s="806"/>
      <c r="X6" s="806"/>
      <c r="Y6" s="806"/>
      <c r="Z6" s="806"/>
    </row>
    <row r="7" spans="1:26">
      <c r="A7" s="1260"/>
      <c r="B7" s="1261"/>
      <c r="C7" s="1260"/>
      <c r="D7" s="1252"/>
      <c r="E7" s="1252"/>
      <c r="F7" s="1252"/>
      <c r="G7" s="1252"/>
      <c r="H7" s="1260"/>
      <c r="I7" s="1260"/>
      <c r="J7" s="1260"/>
      <c r="K7" s="1260"/>
    </row>
    <row r="8" spans="1:26">
      <c r="A8" s="1260"/>
      <c r="B8" s="1261"/>
      <c r="C8" s="1260"/>
      <c r="D8" s="1252"/>
      <c r="E8" s="1252"/>
      <c r="F8" s="1252"/>
      <c r="G8" s="1252"/>
      <c r="H8" s="1260"/>
      <c r="I8" s="1260"/>
      <c r="J8" s="1260"/>
      <c r="K8" s="1260"/>
    </row>
    <row r="9" spans="1:26">
      <c r="A9" s="1260"/>
      <c r="B9" s="1261"/>
      <c r="C9" s="1260"/>
      <c r="D9" s="1252"/>
      <c r="E9" s="1252"/>
      <c r="F9" s="1252"/>
      <c r="G9" s="1252"/>
      <c r="H9" s="1260"/>
      <c r="I9" s="1260"/>
      <c r="J9" s="1260"/>
      <c r="K9" s="1260"/>
    </row>
    <row r="10" spans="1:26">
      <c r="A10" s="1260"/>
      <c r="B10" s="1261"/>
      <c r="C10" s="1260"/>
      <c r="D10" s="1252"/>
      <c r="E10" s="1252"/>
      <c r="F10" s="1252"/>
      <c r="G10" s="1252"/>
      <c r="H10" s="1260"/>
      <c r="I10" s="1260"/>
      <c r="J10" s="1260"/>
      <c r="K10" s="1260"/>
    </row>
    <row r="11" spans="1:26">
      <c r="A11" s="1260"/>
      <c r="B11" s="1261"/>
      <c r="C11" s="1260"/>
      <c r="D11" s="1252"/>
      <c r="E11" s="1252"/>
      <c r="F11" s="1252"/>
      <c r="G11" s="1252"/>
      <c r="H11" s="1260"/>
      <c r="I11" s="1260"/>
      <c r="J11" s="1260"/>
      <c r="K11" s="1260"/>
    </row>
    <row r="12" spans="1:26">
      <c r="A12" s="1260"/>
      <c r="B12" s="1261"/>
      <c r="C12" s="1260"/>
      <c r="D12" s="1252"/>
      <c r="E12" s="1252"/>
      <c r="F12" s="1252"/>
      <c r="G12" s="1252"/>
      <c r="H12" s="1260"/>
      <c r="I12" s="1260"/>
      <c r="J12" s="1260"/>
      <c r="K12" s="1260"/>
    </row>
    <row r="13" spans="1:26">
      <c r="A13" s="1260"/>
      <c r="B13" s="1261"/>
      <c r="C13" s="1260"/>
      <c r="D13" s="1252"/>
      <c r="E13" s="1252"/>
      <c r="F13" s="1252"/>
      <c r="G13" s="1252"/>
      <c r="H13" s="1260"/>
      <c r="I13" s="1260"/>
      <c r="J13" s="1260"/>
      <c r="K13" s="1260"/>
    </row>
    <row r="14" spans="1:26">
      <c r="A14" s="1260"/>
      <c r="B14" s="1261"/>
      <c r="C14" s="1260"/>
      <c r="D14" s="1252"/>
      <c r="E14" s="1252"/>
      <c r="F14" s="1252"/>
      <c r="G14" s="1252"/>
      <c r="H14" s="1260"/>
      <c r="I14" s="1260"/>
      <c r="J14" s="1260"/>
      <c r="K14" s="1260"/>
    </row>
    <row r="15" spans="1:26">
      <c r="A15" s="1260"/>
      <c r="B15" s="1261"/>
      <c r="C15" s="1260"/>
      <c r="D15" s="1252"/>
      <c r="E15" s="1252"/>
      <c r="F15" s="1252"/>
      <c r="G15" s="1252"/>
      <c r="H15" s="1260"/>
      <c r="I15" s="1260"/>
      <c r="J15" s="1260"/>
      <c r="K15" s="1260"/>
    </row>
    <row r="16" spans="1:26">
      <c r="A16" s="1260"/>
      <c r="B16" s="1261"/>
      <c r="C16" s="1260"/>
      <c r="D16" s="1252"/>
      <c r="E16" s="1252"/>
      <c r="F16" s="1252"/>
      <c r="G16" s="1252"/>
      <c r="H16" s="1260"/>
      <c r="I16" s="1260"/>
      <c r="J16" s="1260"/>
      <c r="K16" s="1260"/>
    </row>
    <row r="17" spans="1:11">
      <c r="A17" s="1260"/>
      <c r="B17" s="1261"/>
      <c r="C17" s="1260"/>
      <c r="D17" s="1252"/>
      <c r="E17" s="1252"/>
      <c r="F17" s="1252"/>
      <c r="G17" s="1252"/>
      <c r="H17" s="1260"/>
      <c r="I17" s="1260"/>
      <c r="J17" s="1260"/>
      <c r="K17" s="1260"/>
    </row>
    <row r="18" spans="1:11">
      <c r="A18" s="1260"/>
      <c r="B18" s="1261"/>
      <c r="C18" s="1260"/>
      <c r="D18" s="1252"/>
      <c r="E18" s="1252"/>
      <c r="F18" s="1252"/>
      <c r="G18" s="1252"/>
      <c r="H18" s="1260"/>
      <c r="I18" s="1260"/>
      <c r="J18" s="1260"/>
      <c r="K18" s="1260"/>
    </row>
    <row r="19" spans="1:11">
      <c r="A19" s="1260"/>
      <c r="B19" s="1261"/>
      <c r="C19" s="1260"/>
      <c r="D19" s="1252"/>
      <c r="E19" s="1252"/>
      <c r="F19" s="1252"/>
      <c r="G19" s="1252"/>
      <c r="H19" s="1260"/>
      <c r="I19" s="1260"/>
      <c r="J19" s="1260"/>
      <c r="K19" s="1260"/>
    </row>
    <row r="20" spans="1:11">
      <c r="A20" s="1260"/>
      <c r="B20" s="1261"/>
      <c r="C20" s="1260"/>
      <c r="D20" s="1252"/>
      <c r="E20" s="1252"/>
      <c r="F20" s="1252"/>
      <c r="G20" s="1252"/>
      <c r="H20" s="1260"/>
      <c r="I20" s="1260"/>
      <c r="J20" s="1260"/>
      <c r="K20" s="1260"/>
    </row>
    <row r="21" spans="1:11">
      <c r="A21" s="1260"/>
      <c r="B21" s="1261"/>
      <c r="C21" s="1260"/>
      <c r="D21" s="1252"/>
      <c r="E21" s="1252"/>
      <c r="F21" s="1252"/>
      <c r="G21" s="1252"/>
      <c r="H21" s="1260"/>
      <c r="I21" s="1260"/>
      <c r="J21" s="1260"/>
      <c r="K21" s="1260"/>
    </row>
  </sheetData>
  <dataValidations count="1">
    <dataValidation type="list" allowBlank="1" showInputMessage="1" showErrorMessage="1" sqref="I7:I21" xr:uid="{98D02F1B-7B06-4BEC-A123-B09F1D946A49}">
      <formula1>"Low, Medium, High"</formula1>
    </dataValidation>
  </dataValidations>
  <pageMargins left="0.7" right="0.7" top="0.75" bottom="0.75" header="0.3" footer="0.3"/>
  <pageSetup paperSize="9"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A9248-D63C-4EF9-9AA5-4820311EED55}">
  <sheetPr>
    <tabColor theme="4" tint="0.39997558519241921"/>
  </sheetPr>
  <dimension ref="A1:AI67"/>
  <sheetViews>
    <sheetView topLeftCell="A15" zoomScale="80" zoomScaleNormal="80" workbookViewId="0">
      <selection activeCell="T12" sqref="T12"/>
    </sheetView>
    <sheetView workbookViewId="1"/>
  </sheetViews>
  <sheetFormatPr defaultColWidth="9.140625" defaultRowHeight="15"/>
  <cols>
    <col min="1" max="3" width="1.85546875" customWidth="1"/>
    <col min="4" max="4" width="8.140625" bestFit="1" customWidth="1"/>
    <col min="5" max="5" width="8.85546875" bestFit="1" customWidth="1"/>
    <col min="6" max="6" width="22.140625" bestFit="1" customWidth="1"/>
    <col min="7" max="7" width="7" customWidth="1"/>
    <col min="8" max="8" width="11.140625" bestFit="1" customWidth="1"/>
    <col min="9" max="9" width="11.42578125" bestFit="1" customWidth="1"/>
    <col min="10" max="10" width="9.42578125" bestFit="1" customWidth="1"/>
    <col min="11" max="11" width="10.140625" bestFit="1" customWidth="1"/>
    <col min="12" max="12" width="14.140625" customWidth="1"/>
    <col min="13" max="13" width="5.85546875" customWidth="1"/>
    <col min="14" max="14" width="2.85546875" customWidth="1"/>
    <col min="15" max="15" width="5" customWidth="1"/>
    <col min="16" max="16" width="7.140625" bestFit="1" customWidth="1"/>
    <col min="17" max="17" width="44" bestFit="1" customWidth="1"/>
    <col min="18" max="18" width="25" customWidth="1"/>
    <col min="19" max="19" width="20.42578125" customWidth="1"/>
    <col min="20" max="20" width="28.5703125" customWidth="1"/>
    <col min="21" max="28" width="1.85546875" hidden="1" customWidth="1"/>
    <col min="29" max="29" width="5" bestFit="1" customWidth="1"/>
    <col min="30" max="30" width="7.85546875" customWidth="1"/>
  </cols>
  <sheetData>
    <row r="1" spans="1:35" s="46" customFormat="1" ht="23.25">
      <c r="A1" s="56" t="str">
        <f>'1.1 Cover'!A1</f>
        <v>Regulatory Reporting Pack</v>
      </c>
    </row>
    <row r="2" spans="1:35" s="46" customFormat="1" ht="23.25">
      <c r="A2" s="56" t="str">
        <f>'1.1 Cover'!A2</f>
        <v>Price base - 2018/19</v>
      </c>
    </row>
    <row r="3" spans="1:35" s="46" customFormat="1" ht="23.25">
      <c r="A3" s="56" t="str">
        <f>'1.1 Cover'!A3</f>
        <v>Regulatory Year: April 2024 - March 2025</v>
      </c>
    </row>
    <row r="4" spans="1:35" s="46" customFormat="1" ht="23.25">
      <c r="A4" s="56" t="s">
        <v>3270</v>
      </c>
    </row>
    <row r="6" spans="1:35">
      <c r="AE6" s="1832" t="s">
        <v>1331</v>
      </c>
      <c r="AF6" s="1833"/>
      <c r="AG6" s="1833"/>
      <c r="AH6" s="1833"/>
      <c r="AI6" s="1834"/>
    </row>
    <row r="7" spans="1:35" s="43" customFormat="1">
      <c r="D7" s="55" t="s">
        <v>244</v>
      </c>
      <c r="E7" s="55" t="s">
        <v>245</v>
      </c>
      <c r="F7" s="55" t="s">
        <v>2406</v>
      </c>
      <c r="G7" s="55" t="s">
        <v>247</v>
      </c>
      <c r="H7" s="55" t="s">
        <v>2407</v>
      </c>
      <c r="I7" s="55" t="s">
        <v>249</v>
      </c>
      <c r="J7" s="55" t="s">
        <v>250</v>
      </c>
      <c r="K7" s="55" t="s">
        <v>251</v>
      </c>
      <c r="L7" s="55" t="s">
        <v>252</v>
      </c>
      <c r="M7" s="55" t="s">
        <v>253</v>
      </c>
      <c r="N7" s="55" t="s">
        <v>254</v>
      </c>
      <c r="O7" s="55" t="s">
        <v>3271</v>
      </c>
      <c r="P7" s="55" t="s">
        <v>256</v>
      </c>
      <c r="Q7" s="55" t="s">
        <v>267</v>
      </c>
      <c r="R7" s="55" t="s">
        <v>2441</v>
      </c>
      <c r="S7" s="55" t="s">
        <v>3272</v>
      </c>
      <c r="T7" s="55" t="s">
        <v>3273</v>
      </c>
      <c r="U7" s="54" t="s">
        <v>1569</v>
      </c>
      <c r="V7" s="54" t="s">
        <v>1570</v>
      </c>
      <c r="W7" s="54" t="s">
        <v>1571</v>
      </c>
      <c r="X7" s="54" t="s">
        <v>1572</v>
      </c>
      <c r="Y7" s="54" t="s">
        <v>1573</v>
      </c>
      <c r="Z7" s="54" t="s">
        <v>1574</v>
      </c>
      <c r="AA7" s="54" t="s">
        <v>1575</v>
      </c>
      <c r="AB7" s="54" t="s">
        <v>1576</v>
      </c>
      <c r="AC7" s="43" t="s">
        <v>1578</v>
      </c>
      <c r="AE7" s="52">
        <v>2022</v>
      </c>
      <c r="AF7" s="51">
        <v>2023</v>
      </c>
      <c r="AG7" s="51">
        <v>2024</v>
      </c>
      <c r="AH7" s="51">
        <v>2025</v>
      </c>
      <c r="AI7" s="50">
        <v>2026</v>
      </c>
    </row>
    <row r="8" spans="1:35">
      <c r="S8" s="43"/>
      <c r="T8" s="43"/>
      <c r="U8" s="43"/>
      <c r="V8" s="43"/>
    </row>
    <row r="9" spans="1:35" s="1" customFormat="1" ht="18">
      <c r="A9" s="2" t="s">
        <v>2430</v>
      </c>
      <c r="B9" s="2"/>
    </row>
    <row r="11" spans="1:35" s="1" customFormat="1">
      <c r="A11" s="42"/>
      <c r="B11" s="48" t="s">
        <v>3274</v>
      </c>
    </row>
    <row r="13" spans="1:35">
      <c r="D13" t="s">
        <v>269</v>
      </c>
      <c r="E13" t="s">
        <v>293</v>
      </c>
      <c r="F13" t="s">
        <v>270</v>
      </c>
      <c r="G13" t="s">
        <v>2409</v>
      </c>
      <c r="H13" t="s">
        <v>272</v>
      </c>
      <c r="I13" t="s">
        <v>1592</v>
      </c>
      <c r="J13" t="s">
        <v>130</v>
      </c>
      <c r="K13" t="s">
        <v>196</v>
      </c>
      <c r="L13" t="s">
        <v>494</v>
      </c>
      <c r="M13" t="s">
        <v>300</v>
      </c>
      <c r="O13" s="172" t="s">
        <v>318</v>
      </c>
      <c r="P13" t="s">
        <v>279</v>
      </c>
      <c r="Q13" s="978"/>
      <c r="R13" s="978"/>
      <c r="S13" s="1265"/>
      <c r="T13" s="1265"/>
      <c r="U13" s="242"/>
      <c r="V13" s="242"/>
      <c r="AC13" t="s">
        <v>1581</v>
      </c>
      <c r="AD13" s="49"/>
      <c r="AE13" s="1243"/>
      <c r="AF13" s="1243"/>
      <c r="AG13" s="1243"/>
      <c r="AH13" s="1243"/>
      <c r="AI13" s="1243"/>
    </row>
    <row r="14" spans="1:35">
      <c r="D14" t="s">
        <v>269</v>
      </c>
      <c r="E14" t="s">
        <v>293</v>
      </c>
      <c r="F14" t="s">
        <v>270</v>
      </c>
      <c r="G14" t="s">
        <v>2409</v>
      </c>
      <c r="H14" t="s">
        <v>272</v>
      </c>
      <c r="I14" t="s">
        <v>1592</v>
      </c>
      <c r="J14" t="s">
        <v>130</v>
      </c>
      <c r="K14" t="s">
        <v>196</v>
      </c>
      <c r="L14" t="s">
        <v>494</v>
      </c>
      <c r="M14" t="s">
        <v>300</v>
      </c>
      <c r="O14" s="172" t="s">
        <v>318</v>
      </c>
      <c r="P14" t="s">
        <v>279</v>
      </c>
      <c r="Q14" s="978"/>
      <c r="R14" s="978"/>
      <c r="S14" s="1265"/>
      <c r="T14" s="1265"/>
      <c r="U14" s="242"/>
      <c r="V14" s="242"/>
      <c r="AC14" t="s">
        <v>1581</v>
      </c>
      <c r="AD14" s="49"/>
      <c r="AE14" s="1243"/>
      <c r="AF14" s="1243"/>
      <c r="AG14" s="1243"/>
      <c r="AH14" s="1243"/>
      <c r="AI14" s="1243"/>
    </row>
    <row r="15" spans="1:35">
      <c r="D15" t="s">
        <v>269</v>
      </c>
      <c r="E15" t="s">
        <v>293</v>
      </c>
      <c r="F15" t="s">
        <v>270</v>
      </c>
      <c r="G15" t="s">
        <v>2409</v>
      </c>
      <c r="H15" t="s">
        <v>272</v>
      </c>
      <c r="I15" t="s">
        <v>1592</v>
      </c>
      <c r="J15" t="s">
        <v>130</v>
      </c>
      <c r="K15" t="s">
        <v>196</v>
      </c>
      <c r="L15" t="s">
        <v>494</v>
      </c>
      <c r="M15" t="s">
        <v>300</v>
      </c>
      <c r="O15" s="172" t="s">
        <v>318</v>
      </c>
      <c r="P15" t="s">
        <v>279</v>
      </c>
      <c r="Q15" s="978"/>
      <c r="R15" s="978"/>
      <c r="S15" s="1265"/>
      <c r="T15" s="1265"/>
      <c r="U15" s="242"/>
      <c r="V15" s="242"/>
      <c r="AC15" t="s">
        <v>1581</v>
      </c>
      <c r="AD15" s="49"/>
      <c r="AE15" s="1243"/>
      <c r="AF15" s="1243"/>
      <c r="AG15" s="1243"/>
      <c r="AH15" s="1243"/>
      <c r="AI15" s="1243"/>
    </row>
    <row r="16" spans="1:35">
      <c r="D16" t="s">
        <v>269</v>
      </c>
      <c r="E16" t="s">
        <v>293</v>
      </c>
      <c r="F16" t="s">
        <v>270</v>
      </c>
      <c r="G16" t="s">
        <v>2409</v>
      </c>
      <c r="H16" t="s">
        <v>272</v>
      </c>
      <c r="I16" t="s">
        <v>1592</v>
      </c>
      <c r="J16" t="s">
        <v>130</v>
      </c>
      <c r="K16" t="s">
        <v>196</v>
      </c>
      <c r="L16" t="s">
        <v>494</v>
      </c>
      <c r="M16" t="s">
        <v>300</v>
      </c>
      <c r="O16" s="172" t="s">
        <v>318</v>
      </c>
      <c r="P16" t="s">
        <v>279</v>
      </c>
      <c r="Q16" s="978"/>
      <c r="R16" s="978"/>
      <c r="S16" s="1265"/>
      <c r="T16" s="1265"/>
      <c r="U16" s="242"/>
      <c r="V16" s="242"/>
      <c r="AC16" t="s">
        <v>1581</v>
      </c>
      <c r="AD16" s="49"/>
      <c r="AE16" s="1243"/>
      <c r="AF16" s="1243"/>
      <c r="AG16" s="1243"/>
      <c r="AH16" s="1243"/>
      <c r="AI16" s="1243"/>
    </row>
    <row r="17" spans="4:35">
      <c r="D17" t="s">
        <v>269</v>
      </c>
      <c r="E17" t="s">
        <v>293</v>
      </c>
      <c r="F17" t="s">
        <v>270</v>
      </c>
      <c r="G17" t="s">
        <v>2409</v>
      </c>
      <c r="H17" t="s">
        <v>272</v>
      </c>
      <c r="I17" t="s">
        <v>1592</v>
      </c>
      <c r="J17" t="s">
        <v>130</v>
      </c>
      <c r="K17" t="s">
        <v>196</v>
      </c>
      <c r="L17" t="s">
        <v>494</v>
      </c>
      <c r="M17" t="s">
        <v>300</v>
      </c>
      <c r="O17" s="172" t="s">
        <v>318</v>
      </c>
      <c r="P17" t="s">
        <v>279</v>
      </c>
      <c r="Q17" s="978"/>
      <c r="R17" s="978"/>
      <c r="S17" s="1265"/>
      <c r="T17" s="1265"/>
      <c r="U17" s="242"/>
      <c r="V17" s="242"/>
      <c r="AC17" t="s">
        <v>1581</v>
      </c>
      <c r="AD17" s="49"/>
      <c r="AE17" s="1243"/>
      <c r="AF17" s="1243"/>
      <c r="AG17" s="1243"/>
      <c r="AH17" s="1243"/>
      <c r="AI17" s="1243"/>
    </row>
    <row r="18" spans="4:35">
      <c r="D18" t="s">
        <v>269</v>
      </c>
      <c r="E18" t="s">
        <v>293</v>
      </c>
      <c r="F18" t="s">
        <v>270</v>
      </c>
      <c r="G18" t="s">
        <v>2409</v>
      </c>
      <c r="H18" t="s">
        <v>272</v>
      </c>
      <c r="I18" t="s">
        <v>1592</v>
      </c>
      <c r="J18" t="s">
        <v>130</v>
      </c>
      <c r="K18" t="s">
        <v>196</v>
      </c>
      <c r="L18" t="s">
        <v>494</v>
      </c>
      <c r="M18" t="s">
        <v>300</v>
      </c>
      <c r="O18" s="172" t="s">
        <v>318</v>
      </c>
      <c r="P18" t="s">
        <v>279</v>
      </c>
      <c r="Q18" s="978"/>
      <c r="R18" s="978"/>
      <c r="S18" s="1265"/>
      <c r="T18" s="1265"/>
      <c r="U18" s="242"/>
      <c r="V18" s="242"/>
      <c r="AC18" t="s">
        <v>1581</v>
      </c>
      <c r="AD18" s="49"/>
      <c r="AE18" s="1243"/>
      <c r="AF18" s="1243"/>
      <c r="AG18" s="1243"/>
      <c r="AH18" s="1243"/>
      <c r="AI18" s="1243"/>
    </row>
    <row r="19" spans="4:35">
      <c r="D19" t="s">
        <v>269</v>
      </c>
      <c r="E19" t="s">
        <v>293</v>
      </c>
      <c r="F19" t="s">
        <v>270</v>
      </c>
      <c r="G19" t="s">
        <v>2409</v>
      </c>
      <c r="H19" t="s">
        <v>272</v>
      </c>
      <c r="I19" t="s">
        <v>1592</v>
      </c>
      <c r="J19" t="s">
        <v>130</v>
      </c>
      <c r="K19" t="s">
        <v>196</v>
      </c>
      <c r="L19" t="s">
        <v>494</v>
      </c>
      <c r="M19" t="s">
        <v>300</v>
      </c>
      <c r="O19" s="172" t="s">
        <v>318</v>
      </c>
      <c r="P19" t="s">
        <v>279</v>
      </c>
      <c r="Q19" s="978"/>
      <c r="R19" s="978"/>
      <c r="S19" s="1265"/>
      <c r="T19" s="1265"/>
      <c r="U19" s="242"/>
      <c r="V19" s="242"/>
      <c r="AC19" t="s">
        <v>1581</v>
      </c>
      <c r="AD19" s="49"/>
      <c r="AE19" s="1243"/>
      <c r="AF19" s="1243"/>
      <c r="AG19" s="1243"/>
      <c r="AH19" s="1243"/>
      <c r="AI19" s="1243"/>
    </row>
    <row r="20" spans="4:35">
      <c r="D20" t="s">
        <v>269</v>
      </c>
      <c r="E20" t="s">
        <v>293</v>
      </c>
      <c r="F20" t="s">
        <v>270</v>
      </c>
      <c r="G20" t="s">
        <v>2409</v>
      </c>
      <c r="H20" t="s">
        <v>272</v>
      </c>
      <c r="I20" t="s">
        <v>1592</v>
      </c>
      <c r="J20" t="s">
        <v>130</v>
      </c>
      <c r="K20" t="s">
        <v>196</v>
      </c>
      <c r="L20" t="s">
        <v>494</v>
      </c>
      <c r="M20" t="s">
        <v>300</v>
      </c>
      <c r="O20" s="172" t="s">
        <v>318</v>
      </c>
      <c r="P20" t="s">
        <v>279</v>
      </c>
      <c r="Q20" s="978"/>
      <c r="R20" s="978"/>
      <c r="S20" s="1265"/>
      <c r="T20" s="1265"/>
      <c r="U20" s="242"/>
      <c r="V20" s="242"/>
      <c r="AC20" t="s">
        <v>1581</v>
      </c>
      <c r="AD20" s="49"/>
      <c r="AE20" s="1243"/>
      <c r="AF20" s="1243"/>
      <c r="AG20" s="1243"/>
      <c r="AH20" s="1243"/>
      <c r="AI20" s="1243"/>
    </row>
    <row r="21" spans="4:35">
      <c r="D21" t="s">
        <v>269</v>
      </c>
      <c r="E21" t="s">
        <v>293</v>
      </c>
      <c r="F21" t="s">
        <v>270</v>
      </c>
      <c r="G21" t="s">
        <v>2409</v>
      </c>
      <c r="H21" t="s">
        <v>272</v>
      </c>
      <c r="I21" t="s">
        <v>1592</v>
      </c>
      <c r="J21" t="s">
        <v>130</v>
      </c>
      <c r="K21" t="s">
        <v>196</v>
      </c>
      <c r="L21" t="s">
        <v>494</v>
      </c>
      <c r="M21" t="s">
        <v>300</v>
      </c>
      <c r="O21" s="172" t="s">
        <v>318</v>
      </c>
      <c r="P21" t="s">
        <v>279</v>
      </c>
      <c r="Q21" s="978"/>
      <c r="R21" s="978"/>
      <c r="S21" s="1265"/>
      <c r="T21" s="1265"/>
      <c r="U21" s="242"/>
      <c r="V21" s="242"/>
      <c r="AC21" t="s">
        <v>1581</v>
      </c>
      <c r="AD21" s="49"/>
      <c r="AE21" s="1243"/>
      <c r="AF21" s="1243"/>
      <c r="AG21" s="1243"/>
      <c r="AH21" s="1243"/>
      <c r="AI21" s="1243"/>
    </row>
    <row r="22" spans="4:35">
      <c r="D22" t="s">
        <v>269</v>
      </c>
      <c r="E22" t="s">
        <v>293</v>
      </c>
      <c r="F22" t="s">
        <v>270</v>
      </c>
      <c r="G22" t="s">
        <v>2409</v>
      </c>
      <c r="H22" t="s">
        <v>272</v>
      </c>
      <c r="I22" t="s">
        <v>1592</v>
      </c>
      <c r="J22" t="s">
        <v>130</v>
      </c>
      <c r="K22" t="s">
        <v>196</v>
      </c>
      <c r="L22" t="s">
        <v>494</v>
      </c>
      <c r="M22" t="s">
        <v>300</v>
      </c>
      <c r="O22" s="172" t="s">
        <v>318</v>
      </c>
      <c r="P22" t="s">
        <v>279</v>
      </c>
      <c r="Q22" s="978"/>
      <c r="R22" s="978"/>
      <c r="S22" s="1265"/>
      <c r="T22" s="1265"/>
      <c r="U22" s="242"/>
      <c r="V22" s="242"/>
      <c r="AC22" t="s">
        <v>1581</v>
      </c>
      <c r="AD22" s="49"/>
      <c r="AE22" s="1243"/>
      <c r="AF22" s="1243"/>
      <c r="AG22" s="1243"/>
      <c r="AH22" s="1243"/>
      <c r="AI22" s="1243"/>
    </row>
    <row r="23" spans="4:35">
      <c r="D23" t="s">
        <v>269</v>
      </c>
      <c r="E23" t="s">
        <v>293</v>
      </c>
      <c r="F23" t="s">
        <v>270</v>
      </c>
      <c r="G23" t="s">
        <v>2409</v>
      </c>
      <c r="H23" t="s">
        <v>272</v>
      </c>
      <c r="I23" t="s">
        <v>1592</v>
      </c>
      <c r="J23" t="s">
        <v>130</v>
      </c>
      <c r="K23" t="s">
        <v>196</v>
      </c>
      <c r="L23" t="s">
        <v>494</v>
      </c>
      <c r="M23" t="s">
        <v>300</v>
      </c>
      <c r="O23" s="172" t="s">
        <v>318</v>
      </c>
      <c r="P23" t="s">
        <v>279</v>
      </c>
      <c r="Q23" s="978"/>
      <c r="R23" s="978"/>
      <c r="S23" s="1265"/>
      <c r="T23" s="1265"/>
      <c r="U23" s="242"/>
      <c r="V23" s="242"/>
      <c r="AC23" t="s">
        <v>1581</v>
      </c>
      <c r="AD23" s="49"/>
      <c r="AE23" s="1243"/>
      <c r="AF23" s="1243"/>
      <c r="AG23" s="1243"/>
      <c r="AH23" s="1243"/>
      <c r="AI23" s="1243"/>
    </row>
    <row r="24" spans="4:35">
      <c r="D24" t="s">
        <v>269</v>
      </c>
      <c r="E24" t="s">
        <v>293</v>
      </c>
      <c r="F24" t="s">
        <v>270</v>
      </c>
      <c r="G24" t="s">
        <v>2409</v>
      </c>
      <c r="H24" t="s">
        <v>272</v>
      </c>
      <c r="I24" t="s">
        <v>1592</v>
      </c>
      <c r="J24" t="s">
        <v>130</v>
      </c>
      <c r="K24" t="s">
        <v>196</v>
      </c>
      <c r="L24" t="s">
        <v>494</v>
      </c>
      <c r="M24" t="s">
        <v>300</v>
      </c>
      <c r="O24" s="172" t="s">
        <v>318</v>
      </c>
      <c r="P24" t="s">
        <v>279</v>
      </c>
      <c r="Q24" s="978"/>
      <c r="R24" s="978"/>
      <c r="S24" s="1265"/>
      <c r="T24" s="1265"/>
      <c r="U24" s="242"/>
      <c r="V24" s="242"/>
      <c r="AC24" t="s">
        <v>1581</v>
      </c>
      <c r="AD24" s="49"/>
      <c r="AE24" s="1243"/>
      <c r="AF24" s="1243"/>
      <c r="AG24" s="1243"/>
      <c r="AH24" s="1243"/>
      <c r="AI24" s="1243"/>
    </row>
    <row r="25" spans="4:35">
      <c r="D25" t="s">
        <v>269</v>
      </c>
      <c r="E25" t="s">
        <v>293</v>
      </c>
      <c r="F25" t="s">
        <v>270</v>
      </c>
      <c r="G25" t="s">
        <v>2409</v>
      </c>
      <c r="H25" t="s">
        <v>272</v>
      </c>
      <c r="I25" t="s">
        <v>1592</v>
      </c>
      <c r="J25" t="s">
        <v>130</v>
      </c>
      <c r="K25" t="s">
        <v>196</v>
      </c>
      <c r="L25" t="s">
        <v>494</v>
      </c>
      <c r="M25" t="s">
        <v>300</v>
      </c>
      <c r="O25" s="172" t="s">
        <v>318</v>
      </c>
      <c r="P25" t="s">
        <v>279</v>
      </c>
      <c r="Q25" s="978"/>
      <c r="R25" s="978"/>
      <c r="S25" s="1265"/>
      <c r="T25" s="1265"/>
      <c r="U25" s="242"/>
      <c r="V25" s="242"/>
      <c r="AC25" t="s">
        <v>1581</v>
      </c>
      <c r="AD25" s="49"/>
      <c r="AE25" s="1243"/>
      <c r="AF25" s="1243"/>
      <c r="AG25" s="1243"/>
      <c r="AH25" s="1243"/>
      <c r="AI25" s="1243"/>
    </row>
    <row r="26" spans="4:35">
      <c r="D26" t="s">
        <v>269</v>
      </c>
      <c r="E26" t="s">
        <v>293</v>
      </c>
      <c r="F26" t="s">
        <v>270</v>
      </c>
      <c r="G26" t="s">
        <v>2409</v>
      </c>
      <c r="H26" t="s">
        <v>272</v>
      </c>
      <c r="I26" t="s">
        <v>1592</v>
      </c>
      <c r="J26" t="s">
        <v>130</v>
      </c>
      <c r="K26" t="s">
        <v>196</v>
      </c>
      <c r="L26" t="s">
        <v>494</v>
      </c>
      <c r="M26" t="s">
        <v>300</v>
      </c>
      <c r="O26" s="172" t="s">
        <v>318</v>
      </c>
      <c r="P26" t="s">
        <v>279</v>
      </c>
      <c r="Q26" s="978"/>
      <c r="R26" s="978"/>
      <c r="S26" s="1265"/>
      <c r="T26" s="1265"/>
      <c r="U26" s="242"/>
      <c r="V26" s="242"/>
      <c r="AC26" t="s">
        <v>1581</v>
      </c>
      <c r="AD26" s="49"/>
      <c r="AE26" s="1243"/>
      <c r="AF26" s="1243"/>
      <c r="AG26" s="1243"/>
      <c r="AH26" s="1243"/>
      <c r="AI26" s="1243"/>
    </row>
    <row r="27" spans="4:35">
      <c r="D27" t="s">
        <v>269</v>
      </c>
      <c r="E27" t="s">
        <v>293</v>
      </c>
      <c r="F27" t="s">
        <v>270</v>
      </c>
      <c r="G27" t="s">
        <v>2409</v>
      </c>
      <c r="H27" t="s">
        <v>272</v>
      </c>
      <c r="I27" t="s">
        <v>1592</v>
      </c>
      <c r="J27" t="s">
        <v>130</v>
      </c>
      <c r="K27" t="s">
        <v>196</v>
      </c>
      <c r="L27" t="s">
        <v>494</v>
      </c>
      <c r="M27" t="s">
        <v>300</v>
      </c>
      <c r="O27" s="172" t="s">
        <v>318</v>
      </c>
      <c r="P27" t="s">
        <v>279</v>
      </c>
      <c r="Q27" s="978"/>
      <c r="R27" s="978"/>
      <c r="S27" s="1265"/>
      <c r="T27" s="1265"/>
      <c r="U27" s="242"/>
      <c r="V27" s="242"/>
      <c r="AC27" t="s">
        <v>1581</v>
      </c>
      <c r="AD27" s="49"/>
      <c r="AE27" s="1243"/>
      <c r="AF27" s="1243"/>
      <c r="AG27" s="1243"/>
      <c r="AH27" s="1243"/>
      <c r="AI27" s="1243"/>
    </row>
    <row r="28" spans="4:35">
      <c r="D28" t="s">
        <v>269</v>
      </c>
      <c r="E28" t="s">
        <v>293</v>
      </c>
      <c r="F28" t="s">
        <v>270</v>
      </c>
      <c r="G28" t="s">
        <v>2409</v>
      </c>
      <c r="H28" t="s">
        <v>272</v>
      </c>
      <c r="I28" t="s">
        <v>1592</v>
      </c>
      <c r="J28" t="s">
        <v>130</v>
      </c>
      <c r="K28" t="s">
        <v>196</v>
      </c>
      <c r="L28" t="s">
        <v>494</v>
      </c>
      <c r="M28" t="s">
        <v>300</v>
      </c>
      <c r="O28" s="172" t="s">
        <v>318</v>
      </c>
      <c r="P28" t="s">
        <v>279</v>
      </c>
      <c r="Q28" s="978"/>
      <c r="R28" s="978"/>
      <c r="S28" s="1265"/>
      <c r="T28" s="1265"/>
      <c r="U28" s="242"/>
      <c r="V28" s="242"/>
      <c r="AC28" t="s">
        <v>1581</v>
      </c>
      <c r="AD28" s="49"/>
      <c r="AE28" s="1243"/>
      <c r="AF28" s="1243"/>
      <c r="AG28" s="1243"/>
      <c r="AH28" s="1243"/>
      <c r="AI28" s="1243"/>
    </row>
    <row r="29" spans="4:35">
      <c r="D29" t="s">
        <v>269</v>
      </c>
      <c r="E29" t="s">
        <v>293</v>
      </c>
      <c r="F29" t="s">
        <v>270</v>
      </c>
      <c r="G29" t="s">
        <v>2409</v>
      </c>
      <c r="H29" t="s">
        <v>272</v>
      </c>
      <c r="I29" t="s">
        <v>1592</v>
      </c>
      <c r="J29" t="s">
        <v>130</v>
      </c>
      <c r="K29" t="s">
        <v>196</v>
      </c>
      <c r="L29" t="s">
        <v>494</v>
      </c>
      <c r="M29" t="s">
        <v>300</v>
      </c>
      <c r="O29" s="172" t="s">
        <v>318</v>
      </c>
      <c r="P29" t="s">
        <v>279</v>
      </c>
      <c r="Q29" s="978"/>
      <c r="R29" s="978"/>
      <c r="S29" s="1265"/>
      <c r="T29" s="1265"/>
      <c r="U29" s="242"/>
      <c r="V29" s="242"/>
      <c r="AC29" t="s">
        <v>1581</v>
      </c>
      <c r="AD29" s="49"/>
      <c r="AE29" s="1243"/>
      <c r="AF29" s="1243"/>
      <c r="AG29" s="1243"/>
      <c r="AH29" s="1243"/>
      <c r="AI29" s="1243"/>
    </row>
    <row r="30" spans="4:35">
      <c r="D30" t="s">
        <v>269</v>
      </c>
      <c r="E30" t="s">
        <v>293</v>
      </c>
      <c r="F30" t="s">
        <v>270</v>
      </c>
      <c r="G30" t="s">
        <v>2409</v>
      </c>
      <c r="H30" t="s">
        <v>272</v>
      </c>
      <c r="I30" t="s">
        <v>1592</v>
      </c>
      <c r="J30" t="s">
        <v>130</v>
      </c>
      <c r="K30" t="s">
        <v>196</v>
      </c>
      <c r="L30" t="s">
        <v>494</v>
      </c>
      <c r="M30" t="s">
        <v>300</v>
      </c>
      <c r="O30" s="172" t="s">
        <v>318</v>
      </c>
      <c r="P30" t="s">
        <v>279</v>
      </c>
      <c r="Q30" s="978"/>
      <c r="R30" s="978"/>
      <c r="S30" s="1265"/>
      <c r="T30" s="1265"/>
      <c r="U30" s="242"/>
      <c r="V30" s="242"/>
      <c r="AC30" t="s">
        <v>1581</v>
      </c>
      <c r="AD30" s="49"/>
      <c r="AE30" s="1243"/>
      <c r="AF30" s="1243"/>
      <c r="AG30" s="1243"/>
      <c r="AH30" s="1243"/>
      <c r="AI30" s="1243"/>
    </row>
    <row r="31" spans="4:35">
      <c r="D31" t="s">
        <v>269</v>
      </c>
      <c r="E31" t="s">
        <v>293</v>
      </c>
      <c r="F31" t="s">
        <v>270</v>
      </c>
      <c r="G31" t="s">
        <v>2409</v>
      </c>
      <c r="H31" t="s">
        <v>272</v>
      </c>
      <c r="I31" t="s">
        <v>1592</v>
      </c>
      <c r="J31" t="s">
        <v>130</v>
      </c>
      <c r="K31" t="s">
        <v>196</v>
      </c>
      <c r="L31" t="s">
        <v>494</v>
      </c>
      <c r="M31" t="s">
        <v>300</v>
      </c>
      <c r="O31" s="172" t="s">
        <v>318</v>
      </c>
      <c r="P31" t="s">
        <v>279</v>
      </c>
      <c r="Q31" s="978"/>
      <c r="R31" s="978"/>
      <c r="S31" s="1265"/>
      <c r="T31" s="1265"/>
      <c r="U31" s="242"/>
      <c r="V31" s="242"/>
      <c r="AC31" t="s">
        <v>1581</v>
      </c>
      <c r="AD31" s="49"/>
      <c r="AE31" s="1243"/>
      <c r="AF31" s="1243"/>
      <c r="AG31" s="1243"/>
      <c r="AH31" s="1243"/>
      <c r="AI31" s="1243"/>
    </row>
    <row r="32" spans="4:35">
      <c r="D32" t="s">
        <v>269</v>
      </c>
      <c r="E32" t="s">
        <v>293</v>
      </c>
      <c r="F32" t="s">
        <v>270</v>
      </c>
      <c r="G32" t="s">
        <v>2409</v>
      </c>
      <c r="H32" t="s">
        <v>272</v>
      </c>
      <c r="I32" t="s">
        <v>1592</v>
      </c>
      <c r="J32" t="s">
        <v>130</v>
      </c>
      <c r="K32" t="s">
        <v>196</v>
      </c>
      <c r="L32" t="s">
        <v>494</v>
      </c>
      <c r="M32" t="s">
        <v>300</v>
      </c>
      <c r="O32" s="172" t="s">
        <v>318</v>
      </c>
      <c r="P32" t="s">
        <v>279</v>
      </c>
      <c r="Q32" s="978"/>
      <c r="R32" s="978"/>
      <c r="S32" s="1265"/>
      <c r="T32" s="1265"/>
      <c r="U32" s="242"/>
      <c r="V32" s="242"/>
      <c r="AC32" t="s">
        <v>1581</v>
      </c>
      <c r="AD32" s="49"/>
      <c r="AE32" s="1243"/>
      <c r="AF32" s="1243"/>
      <c r="AG32" s="1243"/>
      <c r="AH32" s="1243"/>
      <c r="AI32" s="1243"/>
    </row>
    <row r="33" spans="4:35">
      <c r="D33" t="s">
        <v>269</v>
      </c>
      <c r="E33" t="s">
        <v>293</v>
      </c>
      <c r="F33" t="s">
        <v>270</v>
      </c>
      <c r="G33" t="s">
        <v>2409</v>
      </c>
      <c r="H33" t="s">
        <v>272</v>
      </c>
      <c r="I33" t="s">
        <v>1592</v>
      </c>
      <c r="J33" t="s">
        <v>130</v>
      </c>
      <c r="K33" t="s">
        <v>196</v>
      </c>
      <c r="L33" t="s">
        <v>494</v>
      </c>
      <c r="M33" t="s">
        <v>300</v>
      </c>
      <c r="O33" s="172" t="s">
        <v>318</v>
      </c>
      <c r="P33" t="s">
        <v>279</v>
      </c>
      <c r="Q33" s="978"/>
      <c r="R33" s="978"/>
      <c r="S33" s="1265"/>
      <c r="T33" s="1265"/>
      <c r="U33" s="242"/>
      <c r="V33" s="242"/>
      <c r="AC33" t="s">
        <v>1581</v>
      </c>
      <c r="AD33" s="49"/>
      <c r="AE33" s="1243"/>
      <c r="AF33" s="1243"/>
      <c r="AG33" s="1243"/>
      <c r="AH33" s="1243"/>
      <c r="AI33" s="1243"/>
    </row>
    <row r="34" spans="4:35">
      <c r="D34" t="s">
        <v>269</v>
      </c>
      <c r="E34" t="s">
        <v>293</v>
      </c>
      <c r="F34" t="s">
        <v>270</v>
      </c>
      <c r="G34" t="s">
        <v>2409</v>
      </c>
      <c r="H34" t="s">
        <v>272</v>
      </c>
      <c r="I34" t="s">
        <v>1592</v>
      </c>
      <c r="J34" t="s">
        <v>130</v>
      </c>
      <c r="K34" t="s">
        <v>196</v>
      </c>
      <c r="L34" t="s">
        <v>494</v>
      </c>
      <c r="M34" t="s">
        <v>300</v>
      </c>
      <c r="O34" s="172" t="s">
        <v>318</v>
      </c>
      <c r="P34" t="s">
        <v>279</v>
      </c>
      <c r="Q34" s="978"/>
      <c r="R34" s="978"/>
      <c r="S34" s="1265"/>
      <c r="T34" s="1265"/>
      <c r="U34" s="242"/>
      <c r="V34" s="242"/>
      <c r="AC34" t="s">
        <v>1581</v>
      </c>
      <c r="AD34" s="49"/>
      <c r="AE34" s="1243"/>
      <c r="AF34" s="1243"/>
      <c r="AG34" s="1243"/>
      <c r="AH34" s="1243"/>
      <c r="AI34" s="1243"/>
    </row>
    <row r="35" spans="4:35">
      <c r="D35" t="s">
        <v>269</v>
      </c>
      <c r="E35" t="s">
        <v>293</v>
      </c>
      <c r="F35" t="s">
        <v>270</v>
      </c>
      <c r="G35" t="s">
        <v>2409</v>
      </c>
      <c r="H35" t="s">
        <v>272</v>
      </c>
      <c r="I35" t="s">
        <v>1592</v>
      </c>
      <c r="J35" t="s">
        <v>130</v>
      </c>
      <c r="K35" t="s">
        <v>196</v>
      </c>
      <c r="L35" t="s">
        <v>494</v>
      </c>
      <c r="M35" t="s">
        <v>300</v>
      </c>
      <c r="O35" s="172" t="s">
        <v>318</v>
      </c>
      <c r="P35" t="s">
        <v>279</v>
      </c>
      <c r="Q35" s="978"/>
      <c r="R35" s="978"/>
      <c r="S35" s="1265"/>
      <c r="T35" s="1265"/>
      <c r="U35" s="242"/>
      <c r="V35" s="242"/>
      <c r="AC35" t="s">
        <v>1581</v>
      </c>
      <c r="AD35" s="49"/>
      <c r="AE35" s="1243"/>
      <c r="AF35" s="1243"/>
      <c r="AG35" s="1243"/>
      <c r="AH35" s="1243"/>
      <c r="AI35" s="1243"/>
    </row>
    <row r="36" spans="4:35">
      <c r="D36" t="s">
        <v>269</v>
      </c>
      <c r="E36" t="s">
        <v>293</v>
      </c>
      <c r="F36" t="s">
        <v>270</v>
      </c>
      <c r="G36" t="s">
        <v>2409</v>
      </c>
      <c r="H36" t="s">
        <v>272</v>
      </c>
      <c r="I36" t="s">
        <v>1592</v>
      </c>
      <c r="J36" t="s">
        <v>130</v>
      </c>
      <c r="K36" t="s">
        <v>196</v>
      </c>
      <c r="L36" t="s">
        <v>494</v>
      </c>
      <c r="M36" t="s">
        <v>300</v>
      </c>
      <c r="O36" s="172" t="s">
        <v>318</v>
      </c>
      <c r="P36" t="s">
        <v>279</v>
      </c>
      <c r="Q36" s="978"/>
      <c r="R36" s="978"/>
      <c r="S36" s="1265"/>
      <c r="T36" s="1265"/>
      <c r="U36" s="242"/>
      <c r="V36" s="242"/>
      <c r="AC36" t="s">
        <v>1581</v>
      </c>
      <c r="AD36" s="49"/>
      <c r="AE36" s="1243"/>
      <c r="AF36" s="1243"/>
      <c r="AG36" s="1243"/>
      <c r="AH36" s="1243"/>
      <c r="AI36" s="1243"/>
    </row>
    <row r="37" spans="4:35">
      <c r="D37" t="s">
        <v>269</v>
      </c>
      <c r="E37" t="s">
        <v>293</v>
      </c>
      <c r="F37" t="s">
        <v>270</v>
      </c>
      <c r="G37" t="s">
        <v>2409</v>
      </c>
      <c r="H37" t="s">
        <v>272</v>
      </c>
      <c r="I37" t="s">
        <v>1592</v>
      </c>
      <c r="J37" t="s">
        <v>130</v>
      </c>
      <c r="K37" t="s">
        <v>196</v>
      </c>
      <c r="L37" t="s">
        <v>494</v>
      </c>
      <c r="M37" t="s">
        <v>300</v>
      </c>
      <c r="O37" s="172" t="s">
        <v>318</v>
      </c>
      <c r="P37" t="s">
        <v>279</v>
      </c>
      <c r="Q37" s="978"/>
      <c r="R37" s="978"/>
      <c r="S37" s="1265"/>
      <c r="T37" s="1265"/>
      <c r="U37" s="242"/>
      <c r="V37" s="242"/>
      <c r="AC37" t="s">
        <v>1581</v>
      </c>
      <c r="AD37" s="49"/>
      <c r="AE37" s="1243"/>
      <c r="AF37" s="1243"/>
      <c r="AG37" s="1243"/>
      <c r="AH37" s="1243"/>
      <c r="AI37" s="1243"/>
    </row>
    <row r="38" spans="4:35">
      <c r="D38" t="s">
        <v>269</v>
      </c>
      <c r="E38" t="s">
        <v>293</v>
      </c>
      <c r="F38" t="s">
        <v>270</v>
      </c>
      <c r="G38" t="s">
        <v>2409</v>
      </c>
      <c r="H38" t="s">
        <v>272</v>
      </c>
      <c r="I38" t="s">
        <v>1592</v>
      </c>
      <c r="J38" t="s">
        <v>130</v>
      </c>
      <c r="K38" t="s">
        <v>196</v>
      </c>
      <c r="L38" t="s">
        <v>494</v>
      </c>
      <c r="M38" t="s">
        <v>300</v>
      </c>
      <c r="O38" s="172" t="s">
        <v>318</v>
      </c>
      <c r="P38" t="s">
        <v>279</v>
      </c>
      <c r="Q38" s="978"/>
      <c r="R38" s="978"/>
      <c r="S38" s="1265"/>
      <c r="T38" s="1265"/>
      <c r="U38" s="242"/>
      <c r="V38" s="242"/>
      <c r="AC38" t="s">
        <v>1581</v>
      </c>
      <c r="AD38" s="49"/>
      <c r="AE38" s="1243"/>
      <c r="AF38" s="1243"/>
      <c r="AG38" s="1243"/>
      <c r="AH38" s="1243"/>
      <c r="AI38" s="1243"/>
    </row>
    <row r="39" spans="4:35">
      <c r="D39" t="s">
        <v>269</v>
      </c>
      <c r="E39" t="s">
        <v>293</v>
      </c>
      <c r="F39" t="s">
        <v>270</v>
      </c>
      <c r="G39" t="s">
        <v>2409</v>
      </c>
      <c r="H39" t="s">
        <v>272</v>
      </c>
      <c r="I39" t="s">
        <v>1592</v>
      </c>
      <c r="J39" t="s">
        <v>130</v>
      </c>
      <c r="K39" t="s">
        <v>196</v>
      </c>
      <c r="L39" t="s">
        <v>494</v>
      </c>
      <c r="M39" t="s">
        <v>300</v>
      </c>
      <c r="O39" s="172" t="s">
        <v>318</v>
      </c>
      <c r="P39" t="s">
        <v>279</v>
      </c>
      <c r="Q39" s="978"/>
      <c r="R39" s="978"/>
      <c r="S39" s="1265"/>
      <c r="T39" s="1265"/>
      <c r="U39" s="242"/>
      <c r="V39" s="242"/>
      <c r="AC39" t="s">
        <v>1581</v>
      </c>
      <c r="AD39" s="49"/>
      <c r="AE39" s="1243"/>
      <c r="AF39" s="1243"/>
      <c r="AG39" s="1243"/>
      <c r="AH39" s="1243"/>
      <c r="AI39" s="1243"/>
    </row>
    <row r="40" spans="4:35">
      <c r="D40" t="s">
        <v>269</v>
      </c>
      <c r="E40" t="s">
        <v>293</v>
      </c>
      <c r="F40" t="s">
        <v>270</v>
      </c>
      <c r="G40" t="s">
        <v>2409</v>
      </c>
      <c r="H40" t="s">
        <v>272</v>
      </c>
      <c r="I40" t="s">
        <v>1592</v>
      </c>
      <c r="J40" t="s">
        <v>130</v>
      </c>
      <c r="K40" t="s">
        <v>196</v>
      </c>
      <c r="L40" t="s">
        <v>494</v>
      </c>
      <c r="M40" t="s">
        <v>300</v>
      </c>
      <c r="O40" s="172" t="s">
        <v>318</v>
      </c>
      <c r="P40" t="s">
        <v>279</v>
      </c>
      <c r="Q40" s="978"/>
      <c r="R40" s="978"/>
      <c r="S40" s="1265"/>
      <c r="T40" s="1265"/>
      <c r="U40" s="242"/>
      <c r="V40" s="242"/>
      <c r="AC40" t="s">
        <v>1581</v>
      </c>
      <c r="AD40" s="49"/>
      <c r="AE40" s="1243"/>
      <c r="AF40" s="1243"/>
      <c r="AG40" s="1243"/>
      <c r="AH40" s="1243"/>
      <c r="AI40" s="1243"/>
    </row>
    <row r="41" spans="4:35">
      <c r="D41" t="s">
        <v>269</v>
      </c>
      <c r="E41" t="s">
        <v>293</v>
      </c>
      <c r="F41" t="s">
        <v>270</v>
      </c>
      <c r="G41" t="s">
        <v>2409</v>
      </c>
      <c r="H41" t="s">
        <v>272</v>
      </c>
      <c r="I41" t="s">
        <v>1592</v>
      </c>
      <c r="J41" t="s">
        <v>130</v>
      </c>
      <c r="K41" t="s">
        <v>196</v>
      </c>
      <c r="L41" t="s">
        <v>494</v>
      </c>
      <c r="M41" t="s">
        <v>300</v>
      </c>
      <c r="O41" s="172" t="s">
        <v>318</v>
      </c>
      <c r="P41" t="s">
        <v>279</v>
      </c>
      <c r="Q41" s="978"/>
      <c r="R41" s="978"/>
      <c r="S41" s="1265"/>
      <c r="T41" s="1265"/>
      <c r="U41" s="242"/>
      <c r="V41" s="242"/>
      <c r="AC41" t="s">
        <v>1581</v>
      </c>
      <c r="AD41" s="49"/>
      <c r="AE41" s="1243"/>
      <c r="AF41" s="1243"/>
      <c r="AG41" s="1243"/>
      <c r="AH41" s="1243"/>
      <c r="AI41" s="1243"/>
    </row>
    <row r="42" spans="4:35">
      <c r="D42" t="s">
        <v>269</v>
      </c>
      <c r="E42" t="s">
        <v>293</v>
      </c>
      <c r="F42" t="s">
        <v>270</v>
      </c>
      <c r="G42" t="s">
        <v>2409</v>
      </c>
      <c r="H42" t="s">
        <v>272</v>
      </c>
      <c r="I42" t="s">
        <v>1592</v>
      </c>
      <c r="J42" t="s">
        <v>130</v>
      </c>
      <c r="K42" t="s">
        <v>196</v>
      </c>
      <c r="L42" t="s">
        <v>494</v>
      </c>
      <c r="M42" t="s">
        <v>300</v>
      </c>
      <c r="O42" s="172" t="s">
        <v>318</v>
      </c>
      <c r="P42" t="s">
        <v>279</v>
      </c>
      <c r="Q42" s="978"/>
      <c r="R42" s="978"/>
      <c r="S42" s="1265"/>
      <c r="T42" s="1265"/>
      <c r="U42" s="242"/>
      <c r="V42" s="242"/>
      <c r="AC42" t="s">
        <v>1581</v>
      </c>
      <c r="AD42" s="49"/>
      <c r="AE42" s="1243"/>
      <c r="AF42" s="1243"/>
      <c r="AG42" s="1243"/>
      <c r="AH42" s="1243"/>
      <c r="AI42" s="1243"/>
    </row>
    <row r="43" spans="4:35">
      <c r="D43" t="s">
        <v>269</v>
      </c>
      <c r="E43" t="s">
        <v>293</v>
      </c>
      <c r="F43" t="s">
        <v>270</v>
      </c>
      <c r="G43" t="s">
        <v>2409</v>
      </c>
      <c r="H43" t="s">
        <v>272</v>
      </c>
      <c r="I43" t="s">
        <v>1592</v>
      </c>
      <c r="J43" t="s">
        <v>130</v>
      </c>
      <c r="K43" t="s">
        <v>196</v>
      </c>
      <c r="L43" t="s">
        <v>494</v>
      </c>
      <c r="M43" t="s">
        <v>300</v>
      </c>
      <c r="O43" s="172" t="s">
        <v>318</v>
      </c>
      <c r="P43" t="s">
        <v>279</v>
      </c>
      <c r="Q43" s="978"/>
      <c r="R43" s="978"/>
      <c r="S43" s="1265"/>
      <c r="T43" s="1265"/>
      <c r="U43" s="242"/>
      <c r="V43" s="242"/>
      <c r="AC43" t="s">
        <v>1581</v>
      </c>
      <c r="AD43" s="49"/>
      <c r="AE43" s="1243"/>
      <c r="AF43" s="1243"/>
      <c r="AG43" s="1243"/>
      <c r="AH43" s="1243"/>
      <c r="AI43" s="1243"/>
    </row>
    <row r="44" spans="4:35">
      <c r="D44" t="s">
        <v>269</v>
      </c>
      <c r="E44" t="s">
        <v>293</v>
      </c>
      <c r="F44" t="s">
        <v>270</v>
      </c>
      <c r="G44" t="s">
        <v>2409</v>
      </c>
      <c r="H44" t="s">
        <v>272</v>
      </c>
      <c r="I44" t="s">
        <v>1592</v>
      </c>
      <c r="J44" t="s">
        <v>130</v>
      </c>
      <c r="K44" t="s">
        <v>196</v>
      </c>
      <c r="L44" t="s">
        <v>494</v>
      </c>
      <c r="M44" t="s">
        <v>300</v>
      </c>
      <c r="O44" s="172" t="s">
        <v>318</v>
      </c>
      <c r="P44" t="s">
        <v>279</v>
      </c>
      <c r="Q44" s="978"/>
      <c r="R44" s="978"/>
      <c r="S44" s="1265"/>
      <c r="T44" s="1265"/>
      <c r="U44" s="242"/>
      <c r="V44" s="242"/>
      <c r="AC44" t="s">
        <v>1581</v>
      </c>
      <c r="AD44" s="49"/>
      <c r="AE44" s="1243"/>
      <c r="AF44" s="1243"/>
      <c r="AG44" s="1243"/>
      <c r="AH44" s="1243"/>
      <c r="AI44" s="1243"/>
    </row>
    <row r="45" spans="4:35">
      <c r="D45" t="s">
        <v>269</v>
      </c>
      <c r="E45" t="s">
        <v>293</v>
      </c>
      <c r="F45" t="s">
        <v>270</v>
      </c>
      <c r="G45" t="s">
        <v>2409</v>
      </c>
      <c r="H45" t="s">
        <v>272</v>
      </c>
      <c r="I45" t="s">
        <v>1592</v>
      </c>
      <c r="J45" t="s">
        <v>130</v>
      </c>
      <c r="K45" t="s">
        <v>196</v>
      </c>
      <c r="L45" t="s">
        <v>494</v>
      </c>
      <c r="M45" t="s">
        <v>300</v>
      </c>
      <c r="O45" s="172" t="s">
        <v>318</v>
      </c>
      <c r="P45" t="s">
        <v>279</v>
      </c>
      <c r="Q45" s="978"/>
      <c r="R45" s="978"/>
      <c r="S45" s="1265"/>
      <c r="T45" s="1265"/>
      <c r="U45" s="242"/>
      <c r="V45" s="242"/>
      <c r="AC45" t="s">
        <v>1581</v>
      </c>
      <c r="AD45" s="49"/>
      <c r="AE45" s="1243"/>
      <c r="AF45" s="1243"/>
      <c r="AG45" s="1243"/>
      <c r="AH45" s="1243"/>
      <c r="AI45" s="1243"/>
    </row>
    <row r="46" spans="4:35">
      <c r="D46" t="s">
        <v>269</v>
      </c>
      <c r="E46" t="s">
        <v>293</v>
      </c>
      <c r="F46" t="s">
        <v>270</v>
      </c>
      <c r="G46" t="s">
        <v>2409</v>
      </c>
      <c r="H46" t="s">
        <v>272</v>
      </c>
      <c r="I46" t="s">
        <v>1592</v>
      </c>
      <c r="J46" t="s">
        <v>130</v>
      </c>
      <c r="K46" t="s">
        <v>196</v>
      </c>
      <c r="L46" t="s">
        <v>494</v>
      </c>
      <c r="M46" t="s">
        <v>300</v>
      </c>
      <c r="O46" s="172" t="s">
        <v>318</v>
      </c>
      <c r="P46" t="s">
        <v>279</v>
      </c>
      <c r="Q46" s="978"/>
      <c r="R46" s="978"/>
      <c r="S46" s="1265"/>
      <c r="T46" s="1265"/>
      <c r="U46" s="242"/>
      <c r="V46" s="242"/>
      <c r="AC46" t="s">
        <v>1581</v>
      </c>
      <c r="AD46" s="49"/>
      <c r="AE46" s="1243"/>
      <c r="AF46" s="1243"/>
      <c r="AG46" s="1243"/>
      <c r="AH46" s="1243"/>
      <c r="AI46" s="1243"/>
    </row>
    <row r="47" spans="4:35">
      <c r="D47" t="s">
        <v>269</v>
      </c>
      <c r="E47" t="s">
        <v>293</v>
      </c>
      <c r="F47" t="s">
        <v>270</v>
      </c>
      <c r="G47" t="s">
        <v>2409</v>
      </c>
      <c r="H47" t="s">
        <v>272</v>
      </c>
      <c r="I47" t="s">
        <v>1592</v>
      </c>
      <c r="J47" t="s">
        <v>130</v>
      </c>
      <c r="K47" t="s">
        <v>196</v>
      </c>
      <c r="L47" t="s">
        <v>494</v>
      </c>
      <c r="M47" t="s">
        <v>300</v>
      </c>
      <c r="O47" s="172" t="s">
        <v>318</v>
      </c>
      <c r="P47" t="s">
        <v>279</v>
      </c>
      <c r="Q47" s="978"/>
      <c r="R47" s="978"/>
      <c r="S47" s="1265"/>
      <c r="T47" s="1265"/>
      <c r="U47" s="242"/>
      <c r="V47" s="242"/>
      <c r="AC47" t="s">
        <v>1581</v>
      </c>
      <c r="AD47" s="49"/>
      <c r="AE47" s="1243"/>
      <c r="AF47" s="1243"/>
      <c r="AG47" s="1243"/>
      <c r="AH47" s="1243"/>
      <c r="AI47" s="1243"/>
    </row>
    <row r="48" spans="4:35">
      <c r="D48" t="s">
        <v>269</v>
      </c>
      <c r="E48" t="s">
        <v>293</v>
      </c>
      <c r="F48" t="s">
        <v>270</v>
      </c>
      <c r="G48" t="s">
        <v>2409</v>
      </c>
      <c r="H48" t="s">
        <v>272</v>
      </c>
      <c r="I48" t="s">
        <v>1592</v>
      </c>
      <c r="J48" t="s">
        <v>130</v>
      </c>
      <c r="K48" t="s">
        <v>196</v>
      </c>
      <c r="L48" t="s">
        <v>494</v>
      </c>
      <c r="M48" t="s">
        <v>300</v>
      </c>
      <c r="O48" s="172" t="s">
        <v>318</v>
      </c>
      <c r="P48" t="s">
        <v>279</v>
      </c>
      <c r="Q48" s="978"/>
      <c r="R48" s="978"/>
      <c r="S48" s="1265"/>
      <c r="T48" s="1265"/>
      <c r="U48" s="242"/>
      <c r="V48" s="242"/>
      <c r="AC48" t="s">
        <v>1581</v>
      </c>
      <c r="AD48" s="49"/>
      <c r="AE48" s="1243"/>
      <c r="AF48" s="1243"/>
      <c r="AG48" s="1243"/>
      <c r="AH48" s="1243"/>
      <c r="AI48" s="1243"/>
    </row>
    <row r="49" spans="4:35">
      <c r="D49" t="s">
        <v>269</v>
      </c>
      <c r="E49" t="s">
        <v>293</v>
      </c>
      <c r="F49" t="s">
        <v>270</v>
      </c>
      <c r="G49" t="s">
        <v>2409</v>
      </c>
      <c r="H49" t="s">
        <v>272</v>
      </c>
      <c r="I49" t="s">
        <v>1592</v>
      </c>
      <c r="J49" t="s">
        <v>130</v>
      </c>
      <c r="K49" t="s">
        <v>196</v>
      </c>
      <c r="L49" t="s">
        <v>494</v>
      </c>
      <c r="M49" t="s">
        <v>300</v>
      </c>
      <c r="O49" s="172" t="s">
        <v>318</v>
      </c>
      <c r="P49" t="s">
        <v>279</v>
      </c>
      <c r="Q49" s="978"/>
      <c r="R49" s="978"/>
      <c r="S49" s="1265"/>
      <c r="T49" s="1265"/>
      <c r="U49" s="242"/>
      <c r="V49" s="242"/>
      <c r="AC49" t="s">
        <v>1581</v>
      </c>
      <c r="AD49" s="49"/>
      <c r="AE49" s="1243"/>
      <c r="AF49" s="1243"/>
      <c r="AG49" s="1243"/>
      <c r="AH49" s="1243"/>
      <c r="AI49" s="1243"/>
    </row>
    <row r="50" spans="4:35">
      <c r="D50" t="s">
        <v>269</v>
      </c>
      <c r="E50" t="s">
        <v>293</v>
      </c>
      <c r="F50" t="s">
        <v>270</v>
      </c>
      <c r="G50" t="s">
        <v>2409</v>
      </c>
      <c r="H50" t="s">
        <v>272</v>
      </c>
      <c r="I50" t="s">
        <v>1592</v>
      </c>
      <c r="J50" t="s">
        <v>130</v>
      </c>
      <c r="K50" t="s">
        <v>196</v>
      </c>
      <c r="L50" t="s">
        <v>494</v>
      </c>
      <c r="M50" t="s">
        <v>300</v>
      </c>
      <c r="O50" s="172" t="s">
        <v>318</v>
      </c>
      <c r="P50" t="s">
        <v>279</v>
      </c>
      <c r="Q50" s="978"/>
      <c r="R50" s="978"/>
      <c r="S50" s="1265"/>
      <c r="T50" s="1265"/>
      <c r="U50" s="242"/>
      <c r="V50" s="242"/>
      <c r="AC50" t="s">
        <v>1581</v>
      </c>
      <c r="AD50" s="49"/>
      <c r="AE50" s="1243"/>
      <c r="AF50" s="1243"/>
      <c r="AG50" s="1243"/>
      <c r="AH50" s="1243"/>
      <c r="AI50" s="1243"/>
    </row>
    <row r="51" spans="4:35">
      <c r="D51" t="s">
        <v>269</v>
      </c>
      <c r="E51" t="s">
        <v>293</v>
      </c>
      <c r="F51" t="s">
        <v>270</v>
      </c>
      <c r="G51" t="s">
        <v>2409</v>
      </c>
      <c r="H51" t="s">
        <v>272</v>
      </c>
      <c r="I51" t="s">
        <v>1592</v>
      </c>
      <c r="J51" t="s">
        <v>130</v>
      </c>
      <c r="K51" t="s">
        <v>196</v>
      </c>
      <c r="L51" t="s">
        <v>494</v>
      </c>
      <c r="M51" t="s">
        <v>300</v>
      </c>
      <c r="O51" s="172" t="s">
        <v>318</v>
      </c>
      <c r="P51" t="s">
        <v>279</v>
      </c>
      <c r="Q51" s="978"/>
      <c r="R51" s="978"/>
      <c r="S51" s="1265"/>
      <c r="T51" s="1265"/>
      <c r="U51" s="242"/>
      <c r="V51" s="242"/>
      <c r="AC51" t="s">
        <v>1581</v>
      </c>
      <c r="AD51" s="49"/>
      <c r="AE51" s="1243"/>
      <c r="AF51" s="1243"/>
      <c r="AG51" s="1243"/>
      <c r="AH51" s="1243"/>
      <c r="AI51" s="1243"/>
    </row>
    <row r="52" spans="4:35">
      <c r="D52" t="s">
        <v>269</v>
      </c>
      <c r="E52" t="s">
        <v>293</v>
      </c>
      <c r="F52" t="s">
        <v>270</v>
      </c>
      <c r="G52" t="s">
        <v>2409</v>
      </c>
      <c r="H52" t="s">
        <v>272</v>
      </c>
      <c r="I52" t="s">
        <v>1592</v>
      </c>
      <c r="J52" t="s">
        <v>130</v>
      </c>
      <c r="K52" t="s">
        <v>196</v>
      </c>
      <c r="L52" t="s">
        <v>494</v>
      </c>
      <c r="M52" t="s">
        <v>300</v>
      </c>
      <c r="O52" s="172" t="s">
        <v>318</v>
      </c>
      <c r="P52" t="s">
        <v>279</v>
      </c>
      <c r="Q52" s="978"/>
      <c r="R52" s="978"/>
      <c r="S52" s="1265"/>
      <c r="T52" s="1265"/>
      <c r="U52" s="242"/>
      <c r="V52" s="242"/>
      <c r="AC52" t="s">
        <v>1581</v>
      </c>
      <c r="AD52" s="49"/>
      <c r="AE52" s="1243"/>
      <c r="AF52" s="1243"/>
      <c r="AG52" s="1243"/>
      <c r="AH52" s="1243"/>
      <c r="AI52" s="1243"/>
    </row>
    <row r="53" spans="4:35">
      <c r="D53" t="s">
        <v>269</v>
      </c>
      <c r="E53" t="s">
        <v>293</v>
      </c>
      <c r="F53" t="s">
        <v>270</v>
      </c>
      <c r="G53" t="s">
        <v>2409</v>
      </c>
      <c r="H53" t="s">
        <v>272</v>
      </c>
      <c r="I53" t="s">
        <v>1592</v>
      </c>
      <c r="J53" t="s">
        <v>130</v>
      </c>
      <c r="K53" t="s">
        <v>196</v>
      </c>
      <c r="L53" t="s">
        <v>494</v>
      </c>
      <c r="M53" t="s">
        <v>300</v>
      </c>
      <c r="O53" s="172" t="s">
        <v>318</v>
      </c>
      <c r="P53" t="s">
        <v>279</v>
      </c>
      <c r="Q53" s="978"/>
      <c r="R53" s="978"/>
      <c r="S53" s="1265"/>
      <c r="T53" s="1265"/>
      <c r="U53" s="242"/>
      <c r="V53" s="242"/>
      <c r="AC53" t="s">
        <v>1581</v>
      </c>
      <c r="AD53" s="49"/>
      <c r="AE53" s="1243"/>
      <c r="AF53" s="1243"/>
      <c r="AG53" s="1243"/>
      <c r="AH53" s="1243"/>
      <c r="AI53" s="1243"/>
    </row>
    <row r="54" spans="4:35">
      <c r="D54" t="s">
        <v>269</v>
      </c>
      <c r="E54" t="s">
        <v>293</v>
      </c>
      <c r="F54" t="s">
        <v>270</v>
      </c>
      <c r="G54" t="s">
        <v>2409</v>
      </c>
      <c r="H54" t="s">
        <v>272</v>
      </c>
      <c r="I54" t="s">
        <v>1592</v>
      </c>
      <c r="J54" t="s">
        <v>130</v>
      </c>
      <c r="K54" t="s">
        <v>196</v>
      </c>
      <c r="L54" t="s">
        <v>494</v>
      </c>
      <c r="M54" t="s">
        <v>300</v>
      </c>
      <c r="O54" s="172" t="s">
        <v>318</v>
      </c>
      <c r="P54" t="s">
        <v>279</v>
      </c>
      <c r="Q54" s="978"/>
      <c r="R54" s="978"/>
      <c r="S54" s="1265"/>
      <c r="T54" s="1265"/>
      <c r="U54" s="242"/>
      <c r="V54" s="242"/>
      <c r="AC54" t="s">
        <v>1581</v>
      </c>
      <c r="AD54" s="49"/>
      <c r="AE54" s="1243"/>
      <c r="AF54" s="1243"/>
      <c r="AG54" s="1243"/>
      <c r="AH54" s="1243"/>
      <c r="AI54" s="1243"/>
    </row>
    <row r="55" spans="4:35">
      <c r="D55" t="s">
        <v>269</v>
      </c>
      <c r="E55" t="s">
        <v>293</v>
      </c>
      <c r="F55" t="s">
        <v>270</v>
      </c>
      <c r="G55" t="s">
        <v>2409</v>
      </c>
      <c r="H55" t="s">
        <v>272</v>
      </c>
      <c r="I55" t="s">
        <v>1592</v>
      </c>
      <c r="J55" t="s">
        <v>130</v>
      </c>
      <c r="K55" t="s">
        <v>196</v>
      </c>
      <c r="L55" t="s">
        <v>494</v>
      </c>
      <c r="M55" t="s">
        <v>300</v>
      </c>
      <c r="O55" s="172" t="s">
        <v>318</v>
      </c>
      <c r="P55" t="s">
        <v>279</v>
      </c>
      <c r="Q55" s="978"/>
      <c r="R55" s="978"/>
      <c r="S55" s="1265"/>
      <c r="T55" s="1265"/>
      <c r="U55" s="242"/>
      <c r="V55" s="242"/>
      <c r="AC55" t="s">
        <v>1581</v>
      </c>
      <c r="AD55" s="49"/>
      <c r="AE55" s="1243"/>
      <c r="AF55" s="1243"/>
      <c r="AG55" s="1243"/>
      <c r="AH55" s="1243"/>
      <c r="AI55" s="1243"/>
    </row>
    <row r="56" spans="4:35">
      <c r="D56" t="s">
        <v>269</v>
      </c>
      <c r="E56" t="s">
        <v>293</v>
      </c>
      <c r="F56" t="s">
        <v>270</v>
      </c>
      <c r="G56" t="s">
        <v>2409</v>
      </c>
      <c r="H56" t="s">
        <v>272</v>
      </c>
      <c r="I56" t="s">
        <v>1592</v>
      </c>
      <c r="J56" t="s">
        <v>130</v>
      </c>
      <c r="K56" t="s">
        <v>196</v>
      </c>
      <c r="L56" t="s">
        <v>494</v>
      </c>
      <c r="M56" t="s">
        <v>300</v>
      </c>
      <c r="O56" s="172" t="s">
        <v>318</v>
      </c>
      <c r="P56" t="s">
        <v>279</v>
      </c>
      <c r="Q56" s="978"/>
      <c r="R56" s="978"/>
      <c r="S56" s="1265"/>
      <c r="T56" s="1265"/>
      <c r="U56" s="242"/>
      <c r="V56" s="242"/>
      <c r="AC56" t="s">
        <v>1581</v>
      </c>
      <c r="AD56" s="49"/>
      <c r="AE56" s="1243"/>
      <c r="AF56" s="1243"/>
      <c r="AG56" s="1243"/>
      <c r="AH56" s="1243"/>
      <c r="AI56" s="1243"/>
    </row>
    <row r="57" spans="4:35">
      <c r="D57" t="s">
        <v>269</v>
      </c>
      <c r="E57" t="s">
        <v>293</v>
      </c>
      <c r="F57" t="s">
        <v>270</v>
      </c>
      <c r="G57" t="s">
        <v>2409</v>
      </c>
      <c r="H57" t="s">
        <v>272</v>
      </c>
      <c r="I57" t="s">
        <v>1592</v>
      </c>
      <c r="J57" t="s">
        <v>130</v>
      </c>
      <c r="K57" t="s">
        <v>196</v>
      </c>
      <c r="L57" t="s">
        <v>494</v>
      </c>
      <c r="M57" t="s">
        <v>300</v>
      </c>
      <c r="O57" s="172" t="s">
        <v>318</v>
      </c>
      <c r="P57" t="s">
        <v>279</v>
      </c>
      <c r="Q57" s="978"/>
      <c r="R57" s="978"/>
      <c r="S57" s="1265"/>
      <c r="T57" s="1265"/>
      <c r="U57" s="242"/>
      <c r="V57" s="242"/>
      <c r="AC57" t="s">
        <v>1581</v>
      </c>
      <c r="AD57" s="49"/>
      <c r="AE57" s="1243"/>
      <c r="AF57" s="1243"/>
      <c r="AG57" s="1243"/>
      <c r="AH57" s="1243"/>
      <c r="AI57" s="1243"/>
    </row>
    <row r="58" spans="4:35">
      <c r="D58" t="s">
        <v>269</v>
      </c>
      <c r="E58" t="s">
        <v>293</v>
      </c>
      <c r="F58" t="s">
        <v>270</v>
      </c>
      <c r="G58" t="s">
        <v>2409</v>
      </c>
      <c r="H58" t="s">
        <v>272</v>
      </c>
      <c r="I58" t="s">
        <v>1592</v>
      </c>
      <c r="J58" t="s">
        <v>130</v>
      </c>
      <c r="K58" t="s">
        <v>196</v>
      </c>
      <c r="L58" t="s">
        <v>494</v>
      </c>
      <c r="M58" t="s">
        <v>300</v>
      </c>
      <c r="O58" s="172" t="s">
        <v>318</v>
      </c>
      <c r="P58" t="s">
        <v>279</v>
      </c>
      <c r="Q58" s="978"/>
      <c r="R58" s="978"/>
      <c r="S58" s="1265"/>
      <c r="T58" s="1265"/>
      <c r="U58" s="242"/>
      <c r="V58" s="242"/>
      <c r="AC58" t="s">
        <v>1581</v>
      </c>
      <c r="AD58" s="49"/>
      <c r="AE58" s="1243"/>
      <c r="AF58" s="1243"/>
      <c r="AG58" s="1243"/>
      <c r="AH58" s="1243"/>
      <c r="AI58" s="1243"/>
    </row>
    <row r="59" spans="4:35">
      <c r="D59" t="s">
        <v>269</v>
      </c>
      <c r="E59" t="s">
        <v>293</v>
      </c>
      <c r="F59" t="s">
        <v>270</v>
      </c>
      <c r="G59" t="s">
        <v>2409</v>
      </c>
      <c r="H59" t="s">
        <v>272</v>
      </c>
      <c r="I59" t="s">
        <v>1592</v>
      </c>
      <c r="J59" t="s">
        <v>130</v>
      </c>
      <c r="K59" t="s">
        <v>196</v>
      </c>
      <c r="L59" t="s">
        <v>494</v>
      </c>
      <c r="M59" t="s">
        <v>300</v>
      </c>
      <c r="O59" s="172" t="s">
        <v>318</v>
      </c>
      <c r="P59" t="s">
        <v>279</v>
      </c>
      <c r="Q59" s="978"/>
      <c r="R59" s="978"/>
      <c r="S59" s="1265"/>
      <c r="T59" s="1265"/>
      <c r="U59" s="242"/>
      <c r="V59" s="242"/>
      <c r="AC59" t="s">
        <v>1581</v>
      </c>
      <c r="AD59" s="49"/>
      <c r="AE59" s="1243"/>
      <c r="AF59" s="1243"/>
      <c r="AG59" s="1243"/>
      <c r="AH59" s="1243"/>
      <c r="AI59" s="1243"/>
    </row>
    <row r="60" spans="4:35">
      <c r="D60" t="s">
        <v>269</v>
      </c>
      <c r="E60" t="s">
        <v>293</v>
      </c>
      <c r="F60" t="s">
        <v>270</v>
      </c>
      <c r="G60" t="s">
        <v>2409</v>
      </c>
      <c r="H60" t="s">
        <v>272</v>
      </c>
      <c r="I60" t="s">
        <v>1592</v>
      </c>
      <c r="J60" t="s">
        <v>130</v>
      </c>
      <c r="K60" t="s">
        <v>196</v>
      </c>
      <c r="L60" t="s">
        <v>494</v>
      </c>
      <c r="M60" t="s">
        <v>300</v>
      </c>
      <c r="O60" s="172" t="s">
        <v>318</v>
      </c>
      <c r="P60" t="s">
        <v>279</v>
      </c>
      <c r="Q60" s="978"/>
      <c r="R60" s="978"/>
      <c r="S60" s="1265"/>
      <c r="T60" s="1265"/>
      <c r="U60" s="242"/>
      <c r="V60" s="242"/>
      <c r="AC60" t="s">
        <v>1581</v>
      </c>
      <c r="AD60" s="49"/>
      <c r="AE60" s="1243"/>
      <c r="AF60" s="1243"/>
      <c r="AG60" s="1243"/>
      <c r="AH60" s="1243"/>
      <c r="AI60" s="1243"/>
    </row>
    <row r="61" spans="4:35">
      <c r="D61" t="s">
        <v>269</v>
      </c>
      <c r="E61" t="s">
        <v>293</v>
      </c>
      <c r="F61" t="s">
        <v>270</v>
      </c>
      <c r="G61" t="s">
        <v>2409</v>
      </c>
      <c r="H61" t="s">
        <v>272</v>
      </c>
      <c r="I61" t="s">
        <v>1592</v>
      </c>
      <c r="J61" t="s">
        <v>130</v>
      </c>
      <c r="K61" t="s">
        <v>196</v>
      </c>
      <c r="L61" t="s">
        <v>494</v>
      </c>
      <c r="M61" t="s">
        <v>300</v>
      </c>
      <c r="O61" s="172" t="s">
        <v>318</v>
      </c>
      <c r="P61" t="s">
        <v>279</v>
      </c>
      <c r="Q61" s="978"/>
      <c r="R61" s="978"/>
      <c r="S61" s="1265"/>
      <c r="T61" s="1265"/>
      <c r="U61" s="242"/>
      <c r="V61" s="242"/>
      <c r="AC61" t="s">
        <v>1581</v>
      </c>
      <c r="AD61" s="49"/>
      <c r="AE61" s="1243"/>
      <c r="AF61" s="1243"/>
      <c r="AG61" s="1243"/>
      <c r="AH61" s="1243"/>
      <c r="AI61" s="1243"/>
    </row>
    <row r="62" spans="4:35">
      <c r="D62" t="s">
        <v>269</v>
      </c>
      <c r="E62" t="s">
        <v>293</v>
      </c>
      <c r="F62" t="s">
        <v>270</v>
      </c>
      <c r="G62" t="s">
        <v>2409</v>
      </c>
      <c r="H62" t="s">
        <v>272</v>
      </c>
      <c r="I62" t="s">
        <v>1592</v>
      </c>
      <c r="J62" t="s">
        <v>130</v>
      </c>
      <c r="K62" t="s">
        <v>196</v>
      </c>
      <c r="L62" t="s">
        <v>494</v>
      </c>
      <c r="M62" t="s">
        <v>300</v>
      </c>
      <c r="O62" s="172" t="s">
        <v>318</v>
      </c>
      <c r="P62" t="s">
        <v>279</v>
      </c>
      <c r="Q62" s="978"/>
      <c r="R62" s="978"/>
      <c r="S62" s="1265"/>
      <c r="T62" s="1265"/>
      <c r="U62" s="242"/>
      <c r="V62" s="242"/>
      <c r="AC62" t="s">
        <v>1581</v>
      </c>
      <c r="AD62" s="49"/>
      <c r="AE62" s="1243"/>
      <c r="AF62" s="1243"/>
      <c r="AG62" s="1243"/>
      <c r="AH62" s="1243"/>
      <c r="AI62" s="1243"/>
    </row>
    <row r="63" spans="4:35">
      <c r="D63" t="s">
        <v>269</v>
      </c>
      <c r="E63" t="s">
        <v>293</v>
      </c>
      <c r="F63" t="s">
        <v>270</v>
      </c>
      <c r="G63" t="s">
        <v>2409</v>
      </c>
      <c r="H63" t="s">
        <v>272</v>
      </c>
      <c r="I63" t="s">
        <v>1592</v>
      </c>
      <c r="J63" t="s">
        <v>130</v>
      </c>
      <c r="K63" t="s">
        <v>196</v>
      </c>
      <c r="L63" t="s">
        <v>494</v>
      </c>
      <c r="M63" t="s">
        <v>300</v>
      </c>
      <c r="O63" s="172" t="s">
        <v>318</v>
      </c>
      <c r="P63" t="s">
        <v>279</v>
      </c>
      <c r="Q63" s="978"/>
      <c r="R63" s="978"/>
      <c r="S63" s="1265"/>
      <c r="T63" s="1265"/>
      <c r="U63" s="242"/>
      <c r="V63" s="242"/>
      <c r="AC63" t="s">
        <v>1581</v>
      </c>
      <c r="AD63" s="49"/>
      <c r="AE63" s="1243"/>
      <c r="AF63" s="1243"/>
      <c r="AG63" s="1243"/>
      <c r="AH63" s="1243"/>
      <c r="AI63" s="1243"/>
    </row>
    <row r="64" spans="4:35">
      <c r="D64" t="s">
        <v>269</v>
      </c>
      <c r="E64" t="s">
        <v>293</v>
      </c>
      <c r="F64" t="s">
        <v>270</v>
      </c>
      <c r="G64" t="s">
        <v>2409</v>
      </c>
      <c r="H64" t="s">
        <v>272</v>
      </c>
      <c r="I64" t="s">
        <v>1592</v>
      </c>
      <c r="J64" t="s">
        <v>130</v>
      </c>
      <c r="K64" t="s">
        <v>196</v>
      </c>
      <c r="L64" t="s">
        <v>494</v>
      </c>
      <c r="M64" t="s">
        <v>300</v>
      </c>
      <c r="O64" s="172" t="s">
        <v>318</v>
      </c>
      <c r="P64" t="s">
        <v>279</v>
      </c>
      <c r="Q64" s="978"/>
      <c r="R64" s="978"/>
      <c r="S64" s="1265"/>
      <c r="T64" s="1265"/>
      <c r="U64" s="242"/>
      <c r="V64" s="242"/>
      <c r="AC64" t="s">
        <v>1581</v>
      </c>
      <c r="AD64" s="49"/>
      <c r="AE64" s="1243"/>
      <c r="AF64" s="1243"/>
      <c r="AG64" s="1243"/>
      <c r="AH64" s="1243"/>
      <c r="AI64" s="1243"/>
    </row>
    <row r="65" spans="1:35" s="43" customFormat="1">
      <c r="D65" t="s">
        <v>269</v>
      </c>
      <c r="E65" t="s">
        <v>293</v>
      </c>
      <c r="F65" t="s">
        <v>270</v>
      </c>
      <c r="G65" t="s">
        <v>2409</v>
      </c>
      <c r="H65" t="s">
        <v>272</v>
      </c>
      <c r="I65" t="s">
        <v>1592</v>
      </c>
      <c r="J65" t="s">
        <v>130</v>
      </c>
      <c r="K65" t="s">
        <v>196</v>
      </c>
      <c r="L65" t="s">
        <v>494</v>
      </c>
      <c r="M65" t="s">
        <v>300</v>
      </c>
      <c r="N65"/>
      <c r="O65" s="172" t="s">
        <v>318</v>
      </c>
      <c r="P65" t="s">
        <v>279</v>
      </c>
      <c r="Q65" s="978"/>
      <c r="R65" s="978"/>
      <c r="S65" s="1265"/>
      <c r="T65" s="1265"/>
      <c r="U65" s="242"/>
      <c r="V65" s="242"/>
      <c r="W65"/>
      <c r="X65"/>
      <c r="Y65"/>
      <c r="Z65"/>
      <c r="AA65"/>
      <c r="AB65"/>
      <c r="AC65" t="s">
        <v>1581</v>
      </c>
      <c r="AD65" s="49"/>
      <c r="AE65" s="1243"/>
      <c r="AF65" s="1243"/>
      <c r="AG65" s="1243"/>
      <c r="AH65" s="1243"/>
      <c r="AI65" s="1243"/>
    </row>
    <row r="67" spans="1:35" s="46" customFormat="1" ht="18.75">
      <c r="A67" s="47" t="s">
        <v>1566</v>
      </c>
    </row>
  </sheetData>
  <mergeCells count="1">
    <mergeCell ref="AE6:AI6"/>
  </mergeCells>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1283966-A50A-4A37-8BC2-B6C0FD1ECA63}">
          <x14:formula1>
            <xm:f>'1.3 Lists'!$AC$11:$AC$13</xm:f>
          </x14:formula1>
          <xm:sqref>Q13:Q65</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EAEE-BC61-4CF4-9F6B-17D82A37BDC8}">
  <sheetPr>
    <tabColor theme="4" tint="0.39997558519241921"/>
    <pageSetUpPr autoPageBreaks="0" fitToPage="1"/>
  </sheetPr>
  <dimension ref="A1:Q60"/>
  <sheetViews>
    <sheetView workbookViewId="0">
      <selection activeCell="D44" sqref="D44"/>
    </sheetView>
    <sheetView workbookViewId="1"/>
  </sheetViews>
  <sheetFormatPr defaultRowHeight="14.25"/>
  <cols>
    <col min="1" max="1" width="4.85546875" style="695" customWidth="1"/>
    <col min="2" max="2" width="12" style="695" bestFit="1" customWidth="1"/>
    <col min="3" max="3" width="40.140625" style="695" customWidth="1"/>
    <col min="4" max="4" width="74" style="695" bestFit="1" customWidth="1"/>
    <col min="5" max="5" width="12.85546875" style="695" bestFit="1" customWidth="1"/>
    <col min="6" max="6" width="17.140625" style="695" bestFit="1" customWidth="1"/>
    <col min="7" max="7" width="3.140625" style="695" customWidth="1"/>
    <col min="8" max="9" width="10.85546875" style="695" customWidth="1"/>
    <col min="10" max="12" width="9.42578125" style="695" customWidth="1"/>
    <col min="13" max="246" width="9.140625" style="695"/>
    <col min="247" max="247" width="9.85546875" style="695" customWidth="1"/>
    <col min="248" max="248" width="62.85546875" style="695" customWidth="1"/>
    <col min="249" max="251" width="13.140625" style="695" customWidth="1"/>
    <col min="252" max="252" width="13.85546875" style="695" customWidth="1"/>
    <col min="253" max="253" width="9.140625" style="695"/>
    <col min="254" max="256" width="13.140625" style="695" customWidth="1"/>
    <col min="257" max="257" width="13.85546875" style="695" customWidth="1"/>
    <col min="258" max="502" width="9.140625" style="695"/>
    <col min="503" max="503" width="9.85546875" style="695" customWidth="1"/>
    <col min="504" max="504" width="62.85546875" style="695" customWidth="1"/>
    <col min="505" max="507" width="13.140625" style="695" customWidth="1"/>
    <col min="508" max="508" width="13.85546875" style="695" customWidth="1"/>
    <col min="509" max="509" width="9.140625" style="695"/>
    <col min="510" max="512" width="13.140625" style="695" customWidth="1"/>
    <col min="513" max="513" width="13.85546875" style="695" customWidth="1"/>
    <col min="514" max="758" width="9.140625" style="695"/>
    <col min="759" max="759" width="9.85546875" style="695" customWidth="1"/>
    <col min="760" max="760" width="62.85546875" style="695" customWidth="1"/>
    <col min="761" max="763" width="13.140625" style="695" customWidth="1"/>
    <col min="764" max="764" width="13.85546875" style="695" customWidth="1"/>
    <col min="765" max="765" width="9.140625" style="695"/>
    <col min="766" max="768" width="13.140625" style="695" customWidth="1"/>
    <col min="769" max="769" width="13.85546875" style="695" customWidth="1"/>
    <col min="770" max="1014" width="9.140625" style="695"/>
    <col min="1015" max="1015" width="9.85546875" style="695" customWidth="1"/>
    <col min="1016" max="1016" width="62.85546875" style="695" customWidth="1"/>
    <col min="1017" max="1019" width="13.140625" style="695" customWidth="1"/>
    <col min="1020" max="1020" width="13.85546875" style="695" customWidth="1"/>
    <col min="1021" max="1021" width="9.140625" style="695"/>
    <col min="1022" max="1024" width="13.140625" style="695" customWidth="1"/>
    <col min="1025" max="1025" width="13.85546875" style="695" customWidth="1"/>
    <col min="1026" max="1270" width="9.140625" style="695"/>
    <col min="1271" max="1271" width="9.85546875" style="695" customWidth="1"/>
    <col min="1272" max="1272" width="62.85546875" style="695" customWidth="1"/>
    <col min="1273" max="1275" width="13.140625" style="695" customWidth="1"/>
    <col min="1276" max="1276" width="13.85546875" style="695" customWidth="1"/>
    <col min="1277" max="1277" width="9.140625" style="695"/>
    <col min="1278" max="1280" width="13.140625" style="695" customWidth="1"/>
    <col min="1281" max="1281" width="13.85546875" style="695" customWidth="1"/>
    <col min="1282" max="1526" width="9.140625" style="695"/>
    <col min="1527" max="1527" width="9.85546875" style="695" customWidth="1"/>
    <col min="1528" max="1528" width="62.85546875" style="695" customWidth="1"/>
    <col min="1529" max="1531" width="13.140625" style="695" customWidth="1"/>
    <col min="1532" max="1532" width="13.85546875" style="695" customWidth="1"/>
    <col min="1533" max="1533" width="9.140625" style="695"/>
    <col min="1534" max="1536" width="13.140625" style="695" customWidth="1"/>
    <col min="1537" max="1537" width="13.85546875" style="695" customWidth="1"/>
    <col min="1538" max="1782" width="9.140625" style="695"/>
    <col min="1783" max="1783" width="9.85546875" style="695" customWidth="1"/>
    <col min="1784" max="1784" width="62.85546875" style="695" customWidth="1"/>
    <col min="1785" max="1787" width="13.140625" style="695" customWidth="1"/>
    <col min="1788" max="1788" width="13.85546875" style="695" customWidth="1"/>
    <col min="1789" max="1789" width="9.140625" style="695"/>
    <col min="1790" max="1792" width="13.140625" style="695" customWidth="1"/>
    <col min="1793" max="1793" width="13.85546875" style="695" customWidth="1"/>
    <col min="1794" max="2038" width="9.140625" style="695"/>
    <col min="2039" max="2039" width="9.85546875" style="695" customWidth="1"/>
    <col min="2040" max="2040" width="62.85546875" style="695" customWidth="1"/>
    <col min="2041" max="2043" width="13.140625" style="695" customWidth="1"/>
    <col min="2044" max="2044" width="13.85546875" style="695" customWidth="1"/>
    <col min="2045" max="2045" width="9.140625" style="695"/>
    <col min="2046" max="2048" width="13.140625" style="695" customWidth="1"/>
    <col min="2049" max="2049" width="13.85546875" style="695" customWidth="1"/>
    <col min="2050" max="2294" width="9.140625" style="695"/>
    <col min="2295" max="2295" width="9.85546875" style="695" customWidth="1"/>
    <col min="2296" max="2296" width="62.85546875" style="695" customWidth="1"/>
    <col min="2297" max="2299" width="13.140625" style="695" customWidth="1"/>
    <col min="2300" max="2300" width="13.85546875" style="695" customWidth="1"/>
    <col min="2301" max="2301" width="9.140625" style="695"/>
    <col min="2302" max="2304" width="13.140625" style="695" customWidth="1"/>
    <col min="2305" max="2305" width="13.85546875" style="695" customWidth="1"/>
    <col min="2306" max="2550" width="9.140625" style="695"/>
    <col min="2551" max="2551" width="9.85546875" style="695" customWidth="1"/>
    <col min="2552" max="2552" width="62.85546875" style="695" customWidth="1"/>
    <col min="2553" max="2555" width="13.140625" style="695" customWidth="1"/>
    <col min="2556" max="2556" width="13.85546875" style="695" customWidth="1"/>
    <col min="2557" max="2557" width="9.140625" style="695"/>
    <col min="2558" max="2560" width="13.140625" style="695" customWidth="1"/>
    <col min="2561" max="2561" width="13.85546875" style="695" customWidth="1"/>
    <col min="2562" max="2806" width="9.140625" style="695"/>
    <col min="2807" max="2807" width="9.85546875" style="695" customWidth="1"/>
    <col min="2808" max="2808" width="62.85546875" style="695" customWidth="1"/>
    <col min="2809" max="2811" width="13.140625" style="695" customWidth="1"/>
    <col min="2812" max="2812" width="13.85546875" style="695" customWidth="1"/>
    <col min="2813" max="2813" width="9.140625" style="695"/>
    <col min="2814" max="2816" width="13.140625" style="695" customWidth="1"/>
    <col min="2817" max="2817" width="13.85546875" style="695" customWidth="1"/>
    <col min="2818" max="3062" width="9.140625" style="695"/>
    <col min="3063" max="3063" width="9.85546875" style="695" customWidth="1"/>
    <col min="3064" max="3064" width="62.85546875" style="695" customWidth="1"/>
    <col min="3065" max="3067" width="13.140625" style="695" customWidth="1"/>
    <col min="3068" max="3068" width="13.85546875" style="695" customWidth="1"/>
    <col min="3069" max="3069" width="9.140625" style="695"/>
    <col min="3070" max="3072" width="13.140625" style="695" customWidth="1"/>
    <col min="3073" max="3073" width="13.85546875" style="695" customWidth="1"/>
    <col min="3074" max="3318" width="9.140625" style="695"/>
    <col min="3319" max="3319" width="9.85546875" style="695" customWidth="1"/>
    <col min="3320" max="3320" width="62.85546875" style="695" customWidth="1"/>
    <col min="3321" max="3323" width="13.140625" style="695" customWidth="1"/>
    <col min="3324" max="3324" width="13.85546875" style="695" customWidth="1"/>
    <col min="3325" max="3325" width="9.140625" style="695"/>
    <col min="3326" max="3328" width="13.140625" style="695" customWidth="1"/>
    <col min="3329" max="3329" width="13.85546875" style="695" customWidth="1"/>
    <col min="3330" max="3574" width="9.140625" style="695"/>
    <col min="3575" max="3575" width="9.85546875" style="695" customWidth="1"/>
    <col min="3576" max="3576" width="62.85546875" style="695" customWidth="1"/>
    <col min="3577" max="3579" width="13.140625" style="695" customWidth="1"/>
    <col min="3580" max="3580" width="13.85546875" style="695" customWidth="1"/>
    <col min="3581" max="3581" width="9.140625" style="695"/>
    <col min="3582" max="3584" width="13.140625" style="695" customWidth="1"/>
    <col min="3585" max="3585" width="13.85546875" style="695" customWidth="1"/>
    <col min="3586" max="3830" width="9.140625" style="695"/>
    <col min="3831" max="3831" width="9.85546875" style="695" customWidth="1"/>
    <col min="3832" max="3832" width="62.85546875" style="695" customWidth="1"/>
    <col min="3833" max="3835" width="13.140625" style="695" customWidth="1"/>
    <col min="3836" max="3836" width="13.85546875" style="695" customWidth="1"/>
    <col min="3837" max="3837" width="9.140625" style="695"/>
    <col min="3838" max="3840" width="13.140625" style="695" customWidth="1"/>
    <col min="3841" max="3841" width="13.85546875" style="695" customWidth="1"/>
    <col min="3842" max="4086" width="9.140625" style="695"/>
    <col min="4087" max="4087" width="9.85546875" style="695" customWidth="1"/>
    <col min="4088" max="4088" width="62.85546875" style="695" customWidth="1"/>
    <col min="4089" max="4091" width="13.140625" style="695" customWidth="1"/>
    <col min="4092" max="4092" width="13.85546875" style="695" customWidth="1"/>
    <col min="4093" max="4093" width="9.140625" style="695"/>
    <col min="4094" max="4096" width="13.140625" style="695" customWidth="1"/>
    <col min="4097" max="4097" width="13.85546875" style="695" customWidth="1"/>
    <col min="4098" max="4342" width="9.140625" style="695"/>
    <col min="4343" max="4343" width="9.85546875" style="695" customWidth="1"/>
    <col min="4344" max="4344" width="62.85546875" style="695" customWidth="1"/>
    <col min="4345" max="4347" width="13.140625" style="695" customWidth="1"/>
    <col min="4348" max="4348" width="13.85546875" style="695" customWidth="1"/>
    <col min="4349" max="4349" width="9.140625" style="695"/>
    <col min="4350" max="4352" width="13.140625" style="695" customWidth="1"/>
    <col min="4353" max="4353" width="13.85546875" style="695" customWidth="1"/>
    <col min="4354" max="4598" width="9.140625" style="695"/>
    <col min="4599" max="4599" width="9.85546875" style="695" customWidth="1"/>
    <col min="4600" max="4600" width="62.85546875" style="695" customWidth="1"/>
    <col min="4601" max="4603" width="13.140625" style="695" customWidth="1"/>
    <col min="4604" max="4604" width="13.85546875" style="695" customWidth="1"/>
    <col min="4605" max="4605" width="9.140625" style="695"/>
    <col min="4606" max="4608" width="13.140625" style="695" customWidth="1"/>
    <col min="4609" max="4609" width="13.85546875" style="695" customWidth="1"/>
    <col min="4610" max="4854" width="9.140625" style="695"/>
    <col min="4855" max="4855" width="9.85546875" style="695" customWidth="1"/>
    <col min="4856" max="4856" width="62.85546875" style="695" customWidth="1"/>
    <col min="4857" max="4859" width="13.140625" style="695" customWidth="1"/>
    <col min="4860" max="4860" width="13.85546875" style="695" customWidth="1"/>
    <col min="4861" max="4861" width="9.140625" style="695"/>
    <col min="4862" max="4864" width="13.140625" style="695" customWidth="1"/>
    <col min="4865" max="4865" width="13.85546875" style="695" customWidth="1"/>
    <col min="4866" max="5110" width="9.140625" style="695"/>
    <col min="5111" max="5111" width="9.85546875" style="695" customWidth="1"/>
    <col min="5112" max="5112" width="62.85546875" style="695" customWidth="1"/>
    <col min="5113" max="5115" width="13.140625" style="695" customWidth="1"/>
    <col min="5116" max="5116" width="13.85546875" style="695" customWidth="1"/>
    <col min="5117" max="5117" width="9.140625" style="695"/>
    <col min="5118" max="5120" width="13.140625" style="695" customWidth="1"/>
    <col min="5121" max="5121" width="13.85546875" style="695" customWidth="1"/>
    <col min="5122" max="5366" width="9.140625" style="695"/>
    <col min="5367" max="5367" width="9.85546875" style="695" customWidth="1"/>
    <col min="5368" max="5368" width="62.85546875" style="695" customWidth="1"/>
    <col min="5369" max="5371" width="13.140625" style="695" customWidth="1"/>
    <col min="5372" max="5372" width="13.85546875" style="695" customWidth="1"/>
    <col min="5373" max="5373" width="9.140625" style="695"/>
    <col min="5374" max="5376" width="13.140625" style="695" customWidth="1"/>
    <col min="5377" max="5377" width="13.85546875" style="695" customWidth="1"/>
    <col min="5378" max="5622" width="9.140625" style="695"/>
    <col min="5623" max="5623" width="9.85546875" style="695" customWidth="1"/>
    <col min="5624" max="5624" width="62.85546875" style="695" customWidth="1"/>
    <col min="5625" max="5627" width="13.140625" style="695" customWidth="1"/>
    <col min="5628" max="5628" width="13.85546875" style="695" customWidth="1"/>
    <col min="5629" max="5629" width="9.140625" style="695"/>
    <col min="5630" max="5632" width="13.140625" style="695" customWidth="1"/>
    <col min="5633" max="5633" width="13.85546875" style="695" customWidth="1"/>
    <col min="5634" max="5878" width="9.140625" style="695"/>
    <col min="5879" max="5879" width="9.85546875" style="695" customWidth="1"/>
    <col min="5880" max="5880" width="62.85546875" style="695" customWidth="1"/>
    <col min="5881" max="5883" width="13.140625" style="695" customWidth="1"/>
    <col min="5884" max="5884" width="13.85546875" style="695" customWidth="1"/>
    <col min="5885" max="5885" width="9.140625" style="695"/>
    <col min="5886" max="5888" width="13.140625" style="695" customWidth="1"/>
    <col min="5889" max="5889" width="13.85546875" style="695" customWidth="1"/>
    <col min="5890" max="6134" width="9.140625" style="695"/>
    <col min="6135" max="6135" width="9.85546875" style="695" customWidth="1"/>
    <col min="6136" max="6136" width="62.85546875" style="695" customWidth="1"/>
    <col min="6137" max="6139" width="13.140625" style="695" customWidth="1"/>
    <col min="6140" max="6140" width="13.85546875" style="695" customWidth="1"/>
    <col min="6141" max="6141" width="9.140625" style="695"/>
    <col min="6142" max="6144" width="13.140625" style="695" customWidth="1"/>
    <col min="6145" max="6145" width="13.85546875" style="695" customWidth="1"/>
    <col min="6146" max="6390" width="9.140625" style="695"/>
    <col min="6391" max="6391" width="9.85546875" style="695" customWidth="1"/>
    <col min="6392" max="6392" width="62.85546875" style="695" customWidth="1"/>
    <col min="6393" max="6395" width="13.140625" style="695" customWidth="1"/>
    <col min="6396" max="6396" width="13.85546875" style="695" customWidth="1"/>
    <col min="6397" max="6397" width="9.140625" style="695"/>
    <col min="6398" max="6400" width="13.140625" style="695" customWidth="1"/>
    <col min="6401" max="6401" width="13.85546875" style="695" customWidth="1"/>
    <col min="6402" max="6646" width="9.140625" style="695"/>
    <col min="6647" max="6647" width="9.85546875" style="695" customWidth="1"/>
    <col min="6648" max="6648" width="62.85546875" style="695" customWidth="1"/>
    <col min="6649" max="6651" width="13.140625" style="695" customWidth="1"/>
    <col min="6652" max="6652" width="13.85546875" style="695" customWidth="1"/>
    <col min="6653" max="6653" width="9.140625" style="695"/>
    <col min="6654" max="6656" width="13.140625" style="695" customWidth="1"/>
    <col min="6657" max="6657" width="13.85546875" style="695" customWidth="1"/>
    <col min="6658" max="6902" width="9.140625" style="695"/>
    <col min="6903" max="6903" width="9.85546875" style="695" customWidth="1"/>
    <col min="6904" max="6904" width="62.85546875" style="695" customWidth="1"/>
    <col min="6905" max="6907" width="13.140625" style="695" customWidth="1"/>
    <col min="6908" max="6908" width="13.85546875" style="695" customWidth="1"/>
    <col min="6909" max="6909" width="9.140625" style="695"/>
    <col min="6910" max="6912" width="13.140625" style="695" customWidth="1"/>
    <col min="6913" max="6913" width="13.85546875" style="695" customWidth="1"/>
    <col min="6914" max="7158" width="9.140625" style="695"/>
    <col min="7159" max="7159" width="9.85546875" style="695" customWidth="1"/>
    <col min="7160" max="7160" width="62.85546875" style="695" customWidth="1"/>
    <col min="7161" max="7163" width="13.140625" style="695" customWidth="1"/>
    <col min="7164" max="7164" width="13.85546875" style="695" customWidth="1"/>
    <col min="7165" max="7165" width="9.140625" style="695"/>
    <col min="7166" max="7168" width="13.140625" style="695" customWidth="1"/>
    <col min="7169" max="7169" width="13.85546875" style="695" customWidth="1"/>
    <col min="7170" max="7414" width="9.140625" style="695"/>
    <col min="7415" max="7415" width="9.85546875" style="695" customWidth="1"/>
    <col min="7416" max="7416" width="62.85546875" style="695" customWidth="1"/>
    <col min="7417" max="7419" width="13.140625" style="695" customWidth="1"/>
    <col min="7420" max="7420" width="13.85546875" style="695" customWidth="1"/>
    <col min="7421" max="7421" width="9.140625" style="695"/>
    <col min="7422" max="7424" width="13.140625" style="695" customWidth="1"/>
    <col min="7425" max="7425" width="13.85546875" style="695" customWidth="1"/>
    <col min="7426" max="7670" width="9.140625" style="695"/>
    <col min="7671" max="7671" width="9.85546875" style="695" customWidth="1"/>
    <col min="7672" max="7672" width="62.85546875" style="695" customWidth="1"/>
    <col min="7673" max="7675" width="13.140625" style="695" customWidth="1"/>
    <col min="7676" max="7676" width="13.85546875" style="695" customWidth="1"/>
    <col min="7677" max="7677" width="9.140625" style="695"/>
    <col min="7678" max="7680" width="13.140625" style="695" customWidth="1"/>
    <col min="7681" max="7681" width="13.85546875" style="695" customWidth="1"/>
    <col min="7682" max="7926" width="9.140625" style="695"/>
    <col min="7927" max="7927" width="9.85546875" style="695" customWidth="1"/>
    <col min="7928" max="7928" width="62.85546875" style="695" customWidth="1"/>
    <col min="7929" max="7931" width="13.140625" style="695" customWidth="1"/>
    <col min="7932" max="7932" width="13.85546875" style="695" customWidth="1"/>
    <col min="7933" max="7933" width="9.140625" style="695"/>
    <col min="7934" max="7936" width="13.140625" style="695" customWidth="1"/>
    <col min="7937" max="7937" width="13.85546875" style="695" customWidth="1"/>
    <col min="7938" max="8182" width="9.140625" style="695"/>
    <col min="8183" max="8183" width="9.85546875" style="695" customWidth="1"/>
    <col min="8184" max="8184" width="62.85546875" style="695" customWidth="1"/>
    <col min="8185" max="8187" width="13.140625" style="695" customWidth="1"/>
    <col min="8188" max="8188" width="13.85546875" style="695" customWidth="1"/>
    <col min="8189" max="8189" width="9.140625" style="695"/>
    <col min="8190" max="8192" width="13.140625" style="695" customWidth="1"/>
    <col min="8193" max="8193" width="13.85546875" style="695" customWidth="1"/>
    <col min="8194" max="8438" width="9.140625" style="695"/>
    <col min="8439" max="8439" width="9.85546875" style="695" customWidth="1"/>
    <col min="8440" max="8440" width="62.85546875" style="695" customWidth="1"/>
    <col min="8441" max="8443" width="13.140625" style="695" customWidth="1"/>
    <col min="8444" max="8444" width="13.85546875" style="695" customWidth="1"/>
    <col min="8445" max="8445" width="9.140625" style="695"/>
    <col min="8446" max="8448" width="13.140625" style="695" customWidth="1"/>
    <col min="8449" max="8449" width="13.85546875" style="695" customWidth="1"/>
    <col min="8450" max="8694" width="9.140625" style="695"/>
    <col min="8695" max="8695" width="9.85546875" style="695" customWidth="1"/>
    <col min="8696" max="8696" width="62.85546875" style="695" customWidth="1"/>
    <col min="8697" max="8699" width="13.140625" style="695" customWidth="1"/>
    <col min="8700" max="8700" width="13.85546875" style="695" customWidth="1"/>
    <col min="8701" max="8701" width="9.140625" style="695"/>
    <col min="8702" max="8704" width="13.140625" style="695" customWidth="1"/>
    <col min="8705" max="8705" width="13.85546875" style="695" customWidth="1"/>
    <col min="8706" max="8950" width="9.140625" style="695"/>
    <col min="8951" max="8951" width="9.85546875" style="695" customWidth="1"/>
    <col min="8952" max="8952" width="62.85546875" style="695" customWidth="1"/>
    <col min="8953" max="8955" width="13.140625" style="695" customWidth="1"/>
    <col min="8956" max="8956" width="13.85546875" style="695" customWidth="1"/>
    <col min="8957" max="8957" width="9.140625" style="695"/>
    <col min="8958" max="8960" width="13.140625" style="695" customWidth="1"/>
    <col min="8961" max="8961" width="13.85546875" style="695" customWidth="1"/>
    <col min="8962" max="9206" width="9.140625" style="695"/>
    <col min="9207" max="9207" width="9.85546875" style="695" customWidth="1"/>
    <col min="9208" max="9208" width="62.85546875" style="695" customWidth="1"/>
    <col min="9209" max="9211" width="13.140625" style="695" customWidth="1"/>
    <col min="9212" max="9212" width="13.85546875" style="695" customWidth="1"/>
    <col min="9213" max="9213" width="9.140625" style="695"/>
    <col min="9214" max="9216" width="13.140625" style="695" customWidth="1"/>
    <col min="9217" max="9217" width="13.85546875" style="695" customWidth="1"/>
    <col min="9218" max="9462" width="9.140625" style="695"/>
    <col min="9463" max="9463" width="9.85546875" style="695" customWidth="1"/>
    <col min="9464" max="9464" width="62.85546875" style="695" customWidth="1"/>
    <col min="9465" max="9467" width="13.140625" style="695" customWidth="1"/>
    <col min="9468" max="9468" width="13.85546875" style="695" customWidth="1"/>
    <col min="9469" max="9469" width="9.140625" style="695"/>
    <col min="9470" max="9472" width="13.140625" style="695" customWidth="1"/>
    <col min="9473" max="9473" width="13.85546875" style="695" customWidth="1"/>
    <col min="9474" max="9718" width="9.140625" style="695"/>
    <col min="9719" max="9719" width="9.85546875" style="695" customWidth="1"/>
    <col min="9720" max="9720" width="62.85546875" style="695" customWidth="1"/>
    <col min="9721" max="9723" width="13.140625" style="695" customWidth="1"/>
    <col min="9724" max="9724" width="13.85546875" style="695" customWidth="1"/>
    <col min="9725" max="9725" width="9.140625" style="695"/>
    <col min="9726" max="9728" width="13.140625" style="695" customWidth="1"/>
    <col min="9729" max="9729" width="13.85546875" style="695" customWidth="1"/>
    <col min="9730" max="9974" width="9.140625" style="695"/>
    <col min="9975" max="9975" width="9.85546875" style="695" customWidth="1"/>
    <col min="9976" max="9976" width="62.85546875" style="695" customWidth="1"/>
    <col min="9977" max="9979" width="13.140625" style="695" customWidth="1"/>
    <col min="9980" max="9980" width="13.85546875" style="695" customWidth="1"/>
    <col min="9981" max="9981" width="9.140625" style="695"/>
    <col min="9982" max="9984" width="13.140625" style="695" customWidth="1"/>
    <col min="9985" max="9985" width="13.85546875" style="695" customWidth="1"/>
    <col min="9986" max="10230" width="9.140625" style="695"/>
    <col min="10231" max="10231" width="9.85546875" style="695" customWidth="1"/>
    <col min="10232" max="10232" width="62.85546875" style="695" customWidth="1"/>
    <col min="10233" max="10235" width="13.140625" style="695" customWidth="1"/>
    <col min="10236" max="10236" width="13.85546875" style="695" customWidth="1"/>
    <col min="10237" max="10237" width="9.140625" style="695"/>
    <col min="10238" max="10240" width="13.140625" style="695" customWidth="1"/>
    <col min="10241" max="10241" width="13.85546875" style="695" customWidth="1"/>
    <col min="10242" max="10486" width="9.140625" style="695"/>
    <col min="10487" max="10487" width="9.85546875" style="695" customWidth="1"/>
    <col min="10488" max="10488" width="62.85546875" style="695" customWidth="1"/>
    <col min="10489" max="10491" width="13.140625" style="695" customWidth="1"/>
    <col min="10492" max="10492" width="13.85546875" style="695" customWidth="1"/>
    <col min="10493" max="10493" width="9.140625" style="695"/>
    <col min="10494" max="10496" width="13.140625" style="695" customWidth="1"/>
    <col min="10497" max="10497" width="13.85546875" style="695" customWidth="1"/>
    <col min="10498" max="10742" width="9.140625" style="695"/>
    <col min="10743" max="10743" width="9.85546875" style="695" customWidth="1"/>
    <col min="10744" max="10744" width="62.85546875" style="695" customWidth="1"/>
    <col min="10745" max="10747" width="13.140625" style="695" customWidth="1"/>
    <col min="10748" max="10748" width="13.85546875" style="695" customWidth="1"/>
    <col min="10749" max="10749" width="9.140625" style="695"/>
    <col min="10750" max="10752" width="13.140625" style="695" customWidth="1"/>
    <col min="10753" max="10753" width="13.85546875" style="695" customWidth="1"/>
    <col min="10754" max="10998" width="9.140625" style="695"/>
    <col min="10999" max="10999" width="9.85546875" style="695" customWidth="1"/>
    <col min="11000" max="11000" width="62.85546875" style="695" customWidth="1"/>
    <col min="11001" max="11003" width="13.140625" style="695" customWidth="1"/>
    <col min="11004" max="11004" width="13.85546875" style="695" customWidth="1"/>
    <col min="11005" max="11005" width="9.140625" style="695"/>
    <col min="11006" max="11008" width="13.140625" style="695" customWidth="1"/>
    <col min="11009" max="11009" width="13.85546875" style="695" customWidth="1"/>
    <col min="11010" max="11254" width="9.140625" style="695"/>
    <col min="11255" max="11255" width="9.85546875" style="695" customWidth="1"/>
    <col min="11256" max="11256" width="62.85546875" style="695" customWidth="1"/>
    <col min="11257" max="11259" width="13.140625" style="695" customWidth="1"/>
    <col min="11260" max="11260" width="13.85546875" style="695" customWidth="1"/>
    <col min="11261" max="11261" width="9.140625" style="695"/>
    <col min="11262" max="11264" width="13.140625" style="695" customWidth="1"/>
    <col min="11265" max="11265" width="13.85546875" style="695" customWidth="1"/>
    <col min="11266" max="11510" width="9.140625" style="695"/>
    <col min="11511" max="11511" width="9.85546875" style="695" customWidth="1"/>
    <col min="11512" max="11512" width="62.85546875" style="695" customWidth="1"/>
    <col min="11513" max="11515" width="13.140625" style="695" customWidth="1"/>
    <col min="11516" max="11516" width="13.85546875" style="695" customWidth="1"/>
    <col min="11517" max="11517" width="9.140625" style="695"/>
    <col min="11518" max="11520" width="13.140625" style="695" customWidth="1"/>
    <col min="11521" max="11521" width="13.85546875" style="695" customWidth="1"/>
    <col min="11522" max="11766" width="9.140625" style="695"/>
    <col min="11767" max="11767" width="9.85546875" style="695" customWidth="1"/>
    <col min="11768" max="11768" width="62.85546875" style="695" customWidth="1"/>
    <col min="11769" max="11771" width="13.140625" style="695" customWidth="1"/>
    <col min="11772" max="11772" width="13.85546875" style="695" customWidth="1"/>
    <col min="11773" max="11773" width="9.140625" style="695"/>
    <col min="11774" max="11776" width="13.140625" style="695" customWidth="1"/>
    <col min="11777" max="11777" width="13.85546875" style="695" customWidth="1"/>
    <col min="11778" max="12022" width="9.140625" style="695"/>
    <col min="12023" max="12023" width="9.85546875" style="695" customWidth="1"/>
    <col min="12024" max="12024" width="62.85546875" style="695" customWidth="1"/>
    <col min="12025" max="12027" width="13.140625" style="695" customWidth="1"/>
    <col min="12028" max="12028" width="13.85546875" style="695" customWidth="1"/>
    <col min="12029" max="12029" width="9.140625" style="695"/>
    <col min="12030" max="12032" width="13.140625" style="695" customWidth="1"/>
    <col min="12033" max="12033" width="13.85546875" style="695" customWidth="1"/>
    <col min="12034" max="12278" width="9.140625" style="695"/>
    <col min="12279" max="12279" width="9.85546875" style="695" customWidth="1"/>
    <col min="12280" max="12280" width="62.85546875" style="695" customWidth="1"/>
    <col min="12281" max="12283" width="13.140625" style="695" customWidth="1"/>
    <col min="12284" max="12284" width="13.85546875" style="695" customWidth="1"/>
    <col min="12285" max="12285" width="9.140625" style="695"/>
    <col min="12286" max="12288" width="13.140625" style="695" customWidth="1"/>
    <col min="12289" max="12289" width="13.85546875" style="695" customWidth="1"/>
    <col min="12290" max="12534" width="9.140625" style="695"/>
    <col min="12535" max="12535" width="9.85546875" style="695" customWidth="1"/>
    <col min="12536" max="12536" width="62.85546875" style="695" customWidth="1"/>
    <col min="12537" max="12539" width="13.140625" style="695" customWidth="1"/>
    <col min="12540" max="12540" width="13.85546875" style="695" customWidth="1"/>
    <col min="12541" max="12541" width="9.140625" style="695"/>
    <col min="12542" max="12544" width="13.140625" style="695" customWidth="1"/>
    <col min="12545" max="12545" width="13.85546875" style="695" customWidth="1"/>
    <col min="12546" max="12790" width="9.140625" style="695"/>
    <col min="12791" max="12791" width="9.85546875" style="695" customWidth="1"/>
    <col min="12792" max="12792" width="62.85546875" style="695" customWidth="1"/>
    <col min="12793" max="12795" width="13.140625" style="695" customWidth="1"/>
    <col min="12796" max="12796" width="13.85546875" style="695" customWidth="1"/>
    <col min="12797" max="12797" width="9.140625" style="695"/>
    <col min="12798" max="12800" width="13.140625" style="695" customWidth="1"/>
    <col min="12801" max="12801" width="13.85546875" style="695" customWidth="1"/>
    <col min="12802" max="13046" width="9.140625" style="695"/>
    <col min="13047" max="13047" width="9.85546875" style="695" customWidth="1"/>
    <col min="13048" max="13048" width="62.85546875" style="695" customWidth="1"/>
    <col min="13049" max="13051" width="13.140625" style="695" customWidth="1"/>
    <col min="13052" max="13052" width="13.85546875" style="695" customWidth="1"/>
    <col min="13053" max="13053" width="9.140625" style="695"/>
    <col min="13054" max="13056" width="13.140625" style="695" customWidth="1"/>
    <col min="13057" max="13057" width="13.85546875" style="695" customWidth="1"/>
    <col min="13058" max="13302" width="9.140625" style="695"/>
    <col min="13303" max="13303" width="9.85546875" style="695" customWidth="1"/>
    <col min="13304" max="13304" width="62.85546875" style="695" customWidth="1"/>
    <col min="13305" max="13307" width="13.140625" style="695" customWidth="1"/>
    <col min="13308" max="13308" width="13.85546875" style="695" customWidth="1"/>
    <col min="13309" max="13309" width="9.140625" style="695"/>
    <col min="13310" max="13312" width="13.140625" style="695" customWidth="1"/>
    <col min="13313" max="13313" width="13.85546875" style="695" customWidth="1"/>
    <col min="13314" max="13558" width="9.140625" style="695"/>
    <col min="13559" max="13559" width="9.85546875" style="695" customWidth="1"/>
    <col min="13560" max="13560" width="62.85546875" style="695" customWidth="1"/>
    <col min="13561" max="13563" width="13.140625" style="695" customWidth="1"/>
    <col min="13564" max="13564" width="13.85546875" style="695" customWidth="1"/>
    <col min="13565" max="13565" width="9.140625" style="695"/>
    <col min="13566" max="13568" width="13.140625" style="695" customWidth="1"/>
    <col min="13569" max="13569" width="13.85546875" style="695" customWidth="1"/>
    <col min="13570" max="13814" width="9.140625" style="695"/>
    <col min="13815" max="13815" width="9.85546875" style="695" customWidth="1"/>
    <col min="13816" max="13816" width="62.85546875" style="695" customWidth="1"/>
    <col min="13817" max="13819" width="13.140625" style="695" customWidth="1"/>
    <col min="13820" max="13820" width="13.85546875" style="695" customWidth="1"/>
    <col min="13821" max="13821" width="9.140625" style="695"/>
    <col min="13822" max="13824" width="13.140625" style="695" customWidth="1"/>
    <col min="13825" max="13825" width="13.85546875" style="695" customWidth="1"/>
    <col min="13826" max="14070" width="9.140625" style="695"/>
    <col min="14071" max="14071" width="9.85546875" style="695" customWidth="1"/>
    <col min="14072" max="14072" width="62.85546875" style="695" customWidth="1"/>
    <col min="14073" max="14075" width="13.140625" style="695" customWidth="1"/>
    <col min="14076" max="14076" width="13.85546875" style="695" customWidth="1"/>
    <col min="14077" max="14077" width="9.140625" style="695"/>
    <col min="14078" max="14080" width="13.140625" style="695" customWidth="1"/>
    <col min="14081" max="14081" width="13.85546875" style="695" customWidth="1"/>
    <col min="14082" max="14326" width="9.140625" style="695"/>
    <col min="14327" max="14327" width="9.85546875" style="695" customWidth="1"/>
    <col min="14328" max="14328" width="62.85546875" style="695" customWidth="1"/>
    <col min="14329" max="14331" width="13.140625" style="695" customWidth="1"/>
    <col min="14332" max="14332" width="13.85546875" style="695" customWidth="1"/>
    <col min="14333" max="14333" width="9.140625" style="695"/>
    <col min="14334" max="14336" width="13.140625" style="695" customWidth="1"/>
    <col min="14337" max="14337" width="13.85546875" style="695" customWidth="1"/>
    <col min="14338" max="14582" width="9.140625" style="695"/>
    <col min="14583" max="14583" width="9.85546875" style="695" customWidth="1"/>
    <col min="14584" max="14584" width="62.85546875" style="695" customWidth="1"/>
    <col min="14585" max="14587" width="13.140625" style="695" customWidth="1"/>
    <col min="14588" max="14588" width="13.85546875" style="695" customWidth="1"/>
    <col min="14589" max="14589" width="9.140625" style="695"/>
    <col min="14590" max="14592" width="13.140625" style="695" customWidth="1"/>
    <col min="14593" max="14593" width="13.85546875" style="695" customWidth="1"/>
    <col min="14594" max="14838" width="9.140625" style="695"/>
    <col min="14839" max="14839" width="9.85546875" style="695" customWidth="1"/>
    <col min="14840" max="14840" width="62.85546875" style="695" customWidth="1"/>
    <col min="14841" max="14843" width="13.140625" style="695" customWidth="1"/>
    <col min="14844" max="14844" width="13.85546875" style="695" customWidth="1"/>
    <col min="14845" max="14845" width="9.140625" style="695"/>
    <col min="14846" max="14848" width="13.140625" style="695" customWidth="1"/>
    <col min="14849" max="14849" width="13.85546875" style="695" customWidth="1"/>
    <col min="14850" max="15094" width="9.140625" style="695"/>
    <col min="15095" max="15095" width="9.85546875" style="695" customWidth="1"/>
    <col min="15096" max="15096" width="62.85546875" style="695" customWidth="1"/>
    <col min="15097" max="15099" width="13.140625" style="695" customWidth="1"/>
    <col min="15100" max="15100" width="13.85546875" style="695" customWidth="1"/>
    <col min="15101" max="15101" width="9.140625" style="695"/>
    <col min="15102" max="15104" width="13.140625" style="695" customWidth="1"/>
    <col min="15105" max="15105" width="13.85546875" style="695" customWidth="1"/>
    <col min="15106" max="15350" width="9.140625" style="695"/>
    <col min="15351" max="15351" width="9.85546875" style="695" customWidth="1"/>
    <col min="15352" max="15352" width="62.85546875" style="695" customWidth="1"/>
    <col min="15353" max="15355" width="13.140625" style="695" customWidth="1"/>
    <col min="15356" max="15356" width="13.85546875" style="695" customWidth="1"/>
    <col min="15357" max="15357" width="9.140625" style="695"/>
    <col min="15358" max="15360" width="13.140625" style="695" customWidth="1"/>
    <col min="15361" max="15361" width="13.85546875" style="695" customWidth="1"/>
    <col min="15362" max="15606" width="9.140625" style="695"/>
    <col min="15607" max="15607" width="9.85546875" style="695" customWidth="1"/>
    <col min="15608" max="15608" width="62.85546875" style="695" customWidth="1"/>
    <col min="15609" max="15611" width="13.140625" style="695" customWidth="1"/>
    <col min="15612" max="15612" width="13.85546875" style="695" customWidth="1"/>
    <col min="15613" max="15613" width="9.140625" style="695"/>
    <col min="15614" max="15616" width="13.140625" style="695" customWidth="1"/>
    <col min="15617" max="15617" width="13.85546875" style="695" customWidth="1"/>
    <col min="15618" max="15862" width="9.140625" style="695"/>
    <col min="15863" max="15863" width="9.85546875" style="695" customWidth="1"/>
    <col min="15864" max="15864" width="62.85546875" style="695" customWidth="1"/>
    <col min="15865" max="15867" width="13.140625" style="695" customWidth="1"/>
    <col min="15868" max="15868" width="13.85546875" style="695" customWidth="1"/>
    <col min="15869" max="15869" width="9.140625" style="695"/>
    <col min="15870" max="15872" width="13.140625" style="695" customWidth="1"/>
    <col min="15873" max="15873" width="13.85546875" style="695" customWidth="1"/>
    <col min="15874" max="16118" width="9.140625" style="695"/>
    <col min="16119" max="16119" width="9.85546875" style="695" customWidth="1"/>
    <col min="16120" max="16120" width="62.85546875" style="695" customWidth="1"/>
    <col min="16121" max="16123" width="13.140625" style="695" customWidth="1"/>
    <col min="16124" max="16124" width="13.85546875" style="695" customWidth="1"/>
    <col min="16125" max="16125" width="9.140625" style="695"/>
    <col min="16126" max="16128" width="13.140625" style="695" customWidth="1"/>
    <col min="16129" max="16129" width="13.85546875" style="695" customWidth="1"/>
    <col min="16130" max="16384" width="9.140625" style="695"/>
  </cols>
  <sheetData>
    <row r="1" spans="1:17" s="692" customFormat="1" ht="23.25">
      <c r="A1" s="56" t="str">
        <f>'1.1 Cover'!A1</f>
        <v>Regulatory Reporting Pack</v>
      </c>
      <c r="B1" s="56"/>
      <c r="C1" s="56"/>
      <c r="D1" s="56"/>
      <c r="E1" s="56"/>
      <c r="F1" s="56"/>
      <c r="G1" s="56"/>
      <c r="H1" s="56"/>
    </row>
    <row r="2" spans="1:17" s="692" customFormat="1" ht="23.25">
      <c r="A2" s="56" t="str">
        <f>'1.1 Cover'!A2</f>
        <v>Price base - 2018/19</v>
      </c>
      <c r="B2" s="56"/>
      <c r="C2" s="56"/>
      <c r="D2" s="56"/>
      <c r="E2" s="56"/>
      <c r="F2" s="56"/>
      <c r="G2" s="56"/>
      <c r="H2" s="56"/>
    </row>
    <row r="3" spans="1:17" s="692" customFormat="1" ht="23.25">
      <c r="A3" s="56" t="str">
        <f>'1.1 Cover'!A3</f>
        <v>Regulatory Year: April 2024 - March 2025</v>
      </c>
      <c r="B3" s="56"/>
      <c r="C3" s="56"/>
      <c r="D3" s="56"/>
      <c r="E3" s="56"/>
      <c r="F3" s="56"/>
      <c r="G3" s="56"/>
      <c r="H3" s="56"/>
    </row>
    <row r="4" spans="1:17" s="693" customFormat="1" ht="23.25">
      <c r="A4" s="56" t="s">
        <v>2363</v>
      </c>
      <c r="B4" s="56"/>
      <c r="C4" s="56"/>
      <c r="D4" s="56"/>
      <c r="E4" s="56"/>
      <c r="F4" s="56"/>
      <c r="G4" s="56"/>
      <c r="H4" s="56"/>
    </row>
    <row r="5" spans="1:17" s="692" customFormat="1" ht="20.25">
      <c r="A5" s="694"/>
      <c r="B5" s="694"/>
      <c r="C5" s="694"/>
      <c r="D5" s="694"/>
      <c r="E5" s="694"/>
      <c r="F5" s="694"/>
      <c r="G5" s="694"/>
      <c r="H5" s="694"/>
    </row>
    <row r="6" spans="1:17">
      <c r="B6" s="1266" t="s">
        <v>3275</v>
      </c>
      <c r="C6" s="1266" t="s">
        <v>3276</v>
      </c>
      <c r="D6" s="1266" t="s">
        <v>3277</v>
      </c>
      <c r="E6" s="1266"/>
      <c r="F6" s="696" t="s">
        <v>1578</v>
      </c>
      <c r="G6" s="697"/>
      <c r="H6" s="1754"/>
      <c r="I6" s="1755"/>
      <c r="J6" s="1755" t="s">
        <v>1331</v>
      </c>
      <c r="K6" s="1755"/>
      <c r="L6" s="1756"/>
    </row>
    <row r="7" spans="1:17">
      <c r="G7" s="696"/>
      <c r="H7" s="1753">
        <v>2022</v>
      </c>
      <c r="I7" s="1753">
        <v>2023</v>
      </c>
      <c r="J7" s="1753">
        <v>2024</v>
      </c>
      <c r="K7" s="1753">
        <v>2025</v>
      </c>
      <c r="L7" s="1753">
        <v>2026</v>
      </c>
    </row>
    <row r="8" spans="1:17" ht="11.25" customHeight="1">
      <c r="B8" s="698"/>
      <c r="C8" s="699"/>
      <c r="D8" s="700"/>
      <c r="E8" s="700"/>
      <c r="F8" s="701"/>
      <c r="G8" s="701"/>
      <c r="H8" s="702"/>
    </row>
    <row r="9" spans="1:17">
      <c r="B9" s="1515" t="s">
        <v>2430</v>
      </c>
      <c r="C9" s="1516" t="s">
        <v>3278</v>
      </c>
      <c r="D9" s="1267"/>
      <c r="E9" s="1267"/>
      <c r="F9" s="1517" t="s">
        <v>1502</v>
      </c>
      <c r="G9" s="1517"/>
      <c r="H9" s="1243"/>
      <c r="I9" s="1243"/>
      <c r="J9" s="1243"/>
      <c r="K9" s="1243"/>
      <c r="L9" s="1243"/>
    </row>
    <row r="10" spans="1:17">
      <c r="B10" s="1706" t="s">
        <v>2430</v>
      </c>
      <c r="C10" s="1707" t="s">
        <v>3278</v>
      </c>
      <c r="D10" s="1267"/>
      <c r="E10" s="1267"/>
      <c r="F10" s="697" t="s">
        <v>1502</v>
      </c>
      <c r="G10" s="697"/>
      <c r="H10" s="1243"/>
      <c r="I10" s="1243"/>
      <c r="J10" s="1243"/>
      <c r="K10" s="1243"/>
      <c r="L10" s="1243"/>
      <c r="Q10" s="703"/>
    </row>
    <row r="11" spans="1:17">
      <c r="B11" s="1706" t="s">
        <v>2430</v>
      </c>
      <c r="C11" s="1707" t="s">
        <v>3278</v>
      </c>
      <c r="D11" s="1267"/>
      <c r="E11" s="1267"/>
      <c r="F11" s="697" t="s">
        <v>1502</v>
      </c>
      <c r="G11" s="697"/>
      <c r="H11" s="1243"/>
      <c r="I11" s="1243"/>
      <c r="J11" s="1243"/>
      <c r="K11" s="1243"/>
      <c r="L11" s="1243"/>
    </row>
    <row r="12" spans="1:17">
      <c r="B12" s="1706" t="s">
        <v>2430</v>
      </c>
      <c r="C12" s="1707" t="s">
        <v>3278</v>
      </c>
      <c r="D12" s="1267"/>
      <c r="E12" s="1267"/>
      <c r="F12" s="697" t="s">
        <v>1502</v>
      </c>
      <c r="G12" s="697"/>
      <c r="H12" s="1243"/>
      <c r="I12" s="1243"/>
      <c r="J12" s="1243"/>
      <c r="K12" s="1243"/>
      <c r="L12" s="1243"/>
    </row>
    <row r="13" spans="1:17">
      <c r="B13" s="1706" t="s">
        <v>2430</v>
      </c>
      <c r="C13" s="1707" t="s">
        <v>3278</v>
      </c>
      <c r="D13" s="1267"/>
      <c r="E13" s="1267"/>
      <c r="F13" s="697" t="s">
        <v>1502</v>
      </c>
      <c r="G13" s="697"/>
      <c r="H13" s="1243"/>
      <c r="I13" s="1243"/>
      <c r="J13" s="1243"/>
      <c r="K13" s="1243"/>
      <c r="L13" s="1243"/>
    </row>
    <row r="14" spans="1:17">
      <c r="B14" s="1706" t="s">
        <v>2430</v>
      </c>
      <c r="C14" s="1707" t="s">
        <v>3278</v>
      </c>
      <c r="D14" s="1267"/>
      <c r="E14" s="1267"/>
      <c r="F14" s="697" t="s">
        <v>1502</v>
      </c>
      <c r="G14" s="697"/>
      <c r="H14" s="1243"/>
      <c r="I14" s="1243"/>
      <c r="J14" s="1243"/>
      <c r="K14" s="1243"/>
      <c r="L14" s="1243"/>
    </row>
    <row r="15" spans="1:17">
      <c r="B15" s="1706" t="s">
        <v>2430</v>
      </c>
      <c r="C15" s="1707" t="s">
        <v>3278</v>
      </c>
      <c r="D15" s="1267"/>
      <c r="E15" s="1267"/>
      <c r="F15" s="697" t="s">
        <v>1502</v>
      </c>
      <c r="G15" s="697"/>
      <c r="H15" s="1243"/>
      <c r="I15" s="1243"/>
      <c r="J15" s="1243"/>
      <c r="K15" s="1243"/>
      <c r="L15" s="1243"/>
    </row>
    <row r="16" spans="1:17">
      <c r="B16" s="1706" t="s">
        <v>2430</v>
      </c>
      <c r="C16" s="1707" t="s">
        <v>3278</v>
      </c>
      <c r="D16" s="1267"/>
      <c r="E16" s="1267"/>
      <c r="F16" s="697" t="s">
        <v>1502</v>
      </c>
      <c r="G16" s="697"/>
      <c r="H16" s="1243"/>
      <c r="I16" s="1243"/>
      <c r="J16" s="1243"/>
      <c r="K16" s="1243"/>
      <c r="L16" s="1243"/>
    </row>
    <row r="17" spans="2:12">
      <c r="B17" s="1706" t="s">
        <v>2430</v>
      </c>
      <c r="C17" s="1707" t="s">
        <v>3278</v>
      </c>
      <c r="D17" s="1267"/>
      <c r="E17" s="1267"/>
      <c r="F17" s="697" t="s">
        <v>1502</v>
      </c>
      <c r="G17" s="697"/>
      <c r="H17" s="1243"/>
      <c r="I17" s="1243"/>
      <c r="J17" s="1243"/>
      <c r="K17" s="1243"/>
      <c r="L17" s="1243"/>
    </row>
    <row r="18" spans="2:12">
      <c r="B18" s="1706" t="s">
        <v>2430</v>
      </c>
      <c r="C18" s="1707" t="s">
        <v>3278</v>
      </c>
      <c r="D18" s="1267"/>
      <c r="E18" s="1267"/>
      <c r="F18" s="697" t="s">
        <v>1502</v>
      </c>
      <c r="G18" s="697"/>
      <c r="H18" s="1243"/>
      <c r="I18" s="1243"/>
      <c r="J18" s="1243"/>
      <c r="K18" s="1243"/>
      <c r="L18" s="1243"/>
    </row>
    <row r="19" spans="2:12">
      <c r="B19" s="1706" t="s">
        <v>2430</v>
      </c>
      <c r="C19" s="1707" t="s">
        <v>3278</v>
      </c>
      <c r="D19" s="1267"/>
      <c r="E19" s="1267"/>
      <c r="F19" s="697" t="s">
        <v>1502</v>
      </c>
      <c r="G19" s="697"/>
      <c r="H19" s="1243"/>
      <c r="I19" s="1243"/>
      <c r="J19" s="1243"/>
      <c r="K19" s="1243"/>
      <c r="L19" s="1243"/>
    </row>
    <row r="20" spans="2:12">
      <c r="B20" s="1706" t="s">
        <v>2430</v>
      </c>
      <c r="C20" s="1707" t="s">
        <v>3278</v>
      </c>
      <c r="D20" s="1267"/>
      <c r="E20" s="1267"/>
      <c r="F20" s="697" t="s">
        <v>1502</v>
      </c>
      <c r="G20" s="697"/>
      <c r="H20" s="1243"/>
      <c r="I20" s="1243"/>
      <c r="J20" s="1243"/>
      <c r="K20" s="1243"/>
      <c r="L20" s="1243"/>
    </row>
    <row r="21" spans="2:12">
      <c r="B21" s="1706" t="s">
        <v>2430</v>
      </c>
      <c r="C21" s="1707" t="s">
        <v>3278</v>
      </c>
      <c r="D21" s="1267"/>
      <c r="E21" s="1267"/>
      <c r="F21" s="697" t="s">
        <v>1502</v>
      </c>
      <c r="G21" s="697"/>
      <c r="H21" s="1243"/>
      <c r="I21" s="1243"/>
      <c r="J21" s="1243"/>
      <c r="K21" s="1243"/>
      <c r="L21" s="1243"/>
    </row>
    <row r="22" spans="2:12">
      <c r="B22" s="1706" t="s">
        <v>2430</v>
      </c>
      <c r="C22" s="1707" t="s">
        <v>3278</v>
      </c>
      <c r="D22" s="1267"/>
      <c r="E22" s="1267"/>
      <c r="F22" s="697" t="s">
        <v>1502</v>
      </c>
      <c r="G22" s="697"/>
      <c r="H22" s="1243"/>
      <c r="I22" s="1243"/>
      <c r="J22" s="1243"/>
      <c r="K22" s="1243"/>
      <c r="L22" s="1243"/>
    </row>
    <row r="23" spans="2:12">
      <c r="B23" s="1706" t="s">
        <v>2430</v>
      </c>
      <c r="C23" s="1707" t="s">
        <v>3278</v>
      </c>
      <c r="D23" s="1267"/>
      <c r="E23" s="1267"/>
      <c r="F23" s="697" t="s">
        <v>1502</v>
      </c>
      <c r="G23" s="697"/>
      <c r="H23" s="1243"/>
      <c r="I23" s="1243"/>
      <c r="J23" s="1243"/>
      <c r="K23" s="1243"/>
      <c r="L23" s="1243"/>
    </row>
    <row r="24" spans="2:12" ht="15">
      <c r="B24" s="704"/>
      <c r="C24" s="705"/>
      <c r="D24" s="1268" t="s">
        <v>3279</v>
      </c>
      <c r="E24" s="1269"/>
      <c r="F24" s="706" t="s">
        <v>1502</v>
      </c>
      <c r="G24" s="706"/>
      <c r="H24" s="1270">
        <f>SUM(H9:H23)</f>
        <v>0</v>
      </c>
      <c r="I24" s="1270">
        <f t="shared" ref="I24:L24" si="0">SUM(I9:I23)</f>
        <v>0</v>
      </c>
      <c r="J24" s="1270">
        <f t="shared" si="0"/>
        <v>0</v>
      </c>
      <c r="K24" s="1270">
        <f t="shared" si="0"/>
        <v>0</v>
      </c>
      <c r="L24" s="1270">
        <f t="shared" si="0"/>
        <v>0</v>
      </c>
    </row>
    <row r="25" spans="2:12" ht="15">
      <c r="B25" s="707"/>
      <c r="C25" s="708"/>
      <c r="D25" s="699"/>
      <c r="E25" s="709"/>
      <c r="F25" s="697"/>
      <c r="G25" s="697"/>
      <c r="H25" s="206"/>
      <c r="I25" s="206"/>
      <c r="J25" s="206"/>
      <c r="K25" s="206"/>
      <c r="L25" s="206"/>
    </row>
    <row r="26" spans="2:12">
      <c r="B26" s="1518" t="s">
        <v>2430</v>
      </c>
      <c r="C26" s="1519" t="s">
        <v>3280</v>
      </c>
      <c r="D26" s="1267" t="s">
        <v>2366</v>
      </c>
      <c r="E26" s="1267" t="s">
        <v>3281</v>
      </c>
      <c r="F26" s="1517" t="s">
        <v>1502</v>
      </c>
      <c r="G26" s="1517"/>
      <c r="H26" s="1243"/>
      <c r="I26" s="1243"/>
      <c r="J26" s="1243"/>
      <c r="K26" s="1243"/>
      <c r="L26" s="1243"/>
    </row>
    <row r="27" spans="2:12">
      <c r="B27" s="1706" t="s">
        <v>2430</v>
      </c>
      <c r="C27" s="1708" t="s">
        <v>3280</v>
      </c>
      <c r="D27" s="1267" t="s">
        <v>2367</v>
      </c>
      <c r="E27" s="1267" t="s">
        <v>3282</v>
      </c>
      <c r="F27" s="697" t="s">
        <v>1502</v>
      </c>
      <c r="G27" s="697"/>
      <c r="H27" s="1243"/>
      <c r="I27" s="1243"/>
      <c r="J27" s="1243"/>
      <c r="K27" s="1243"/>
      <c r="L27" s="1243"/>
    </row>
    <row r="28" spans="2:12">
      <c r="B28" s="1706" t="s">
        <v>2430</v>
      </c>
      <c r="C28" s="1708" t="s">
        <v>3280</v>
      </c>
      <c r="D28" s="1267" t="s">
        <v>2368</v>
      </c>
      <c r="E28" s="1267" t="s">
        <v>3283</v>
      </c>
      <c r="F28" s="697" t="s">
        <v>1502</v>
      </c>
      <c r="G28" s="697"/>
      <c r="H28" s="1243"/>
      <c r="I28" s="1243"/>
      <c r="J28" s="1243"/>
      <c r="K28" s="1243"/>
      <c r="L28" s="1243"/>
    </row>
    <row r="29" spans="2:12">
      <c r="B29" s="1706" t="s">
        <v>2430</v>
      </c>
      <c r="C29" s="1708" t="s">
        <v>3280</v>
      </c>
      <c r="D29" s="1267" t="s">
        <v>2369</v>
      </c>
      <c r="E29" s="1267" t="s">
        <v>3284</v>
      </c>
      <c r="F29" s="697" t="s">
        <v>1502</v>
      </c>
      <c r="G29" s="697"/>
      <c r="H29" s="1243"/>
      <c r="I29" s="1243"/>
      <c r="J29" s="1243"/>
      <c r="K29" s="1243"/>
      <c r="L29" s="1243"/>
    </row>
    <row r="30" spans="2:12">
      <c r="B30" s="1706" t="s">
        <v>2430</v>
      </c>
      <c r="C30" s="1708" t="s">
        <v>3280</v>
      </c>
      <c r="D30" s="1267" t="s">
        <v>2370</v>
      </c>
      <c r="E30" s="1267" t="s">
        <v>3285</v>
      </c>
      <c r="F30" s="697" t="s">
        <v>1502</v>
      </c>
      <c r="G30" s="697"/>
      <c r="H30" s="1243"/>
      <c r="I30" s="1243"/>
      <c r="J30" s="1243"/>
      <c r="K30" s="1243"/>
      <c r="L30" s="1243"/>
    </row>
    <row r="31" spans="2:12">
      <c r="B31" s="1706" t="s">
        <v>2430</v>
      </c>
      <c r="C31" s="1708" t="s">
        <v>3280</v>
      </c>
      <c r="D31" s="1267" t="s">
        <v>2371</v>
      </c>
      <c r="E31" s="1267" t="s">
        <v>3286</v>
      </c>
      <c r="F31" s="697" t="s">
        <v>1502</v>
      </c>
      <c r="G31" s="697"/>
      <c r="H31" s="1243"/>
      <c r="I31" s="1243"/>
      <c r="J31" s="1243"/>
      <c r="K31" s="1243"/>
      <c r="L31" s="1243"/>
    </row>
    <row r="32" spans="2:12">
      <c r="B32" s="1706" t="s">
        <v>2430</v>
      </c>
      <c r="C32" s="1708" t="s">
        <v>3280</v>
      </c>
      <c r="D32" s="1267" t="s">
        <v>2372</v>
      </c>
      <c r="E32" s="1267" t="s">
        <v>3287</v>
      </c>
      <c r="F32" s="697" t="s">
        <v>1502</v>
      </c>
      <c r="G32" s="697"/>
      <c r="H32" s="1243"/>
      <c r="I32" s="1243"/>
      <c r="J32" s="1243"/>
      <c r="K32" s="1243"/>
      <c r="L32" s="1243"/>
    </row>
    <row r="33" spans="2:12">
      <c r="B33" s="1706" t="s">
        <v>2430</v>
      </c>
      <c r="C33" s="1708" t="s">
        <v>3280</v>
      </c>
      <c r="D33" s="1267" t="s">
        <v>2373</v>
      </c>
      <c r="E33" s="1267" t="s">
        <v>3288</v>
      </c>
      <c r="F33" s="697" t="s">
        <v>1502</v>
      </c>
      <c r="G33" s="697"/>
      <c r="H33" s="1243"/>
      <c r="I33" s="1243"/>
      <c r="J33" s="1243"/>
      <c r="K33" s="1243"/>
      <c r="L33" s="1243"/>
    </row>
    <row r="34" spans="2:12">
      <c r="B34" s="1706" t="s">
        <v>2430</v>
      </c>
      <c r="C34" s="1708" t="s">
        <v>3280</v>
      </c>
      <c r="D34" s="1267" t="s">
        <v>2374</v>
      </c>
      <c r="E34" s="1267" t="s">
        <v>3289</v>
      </c>
      <c r="F34" s="697" t="s">
        <v>1502</v>
      </c>
      <c r="G34" s="697"/>
      <c r="H34" s="1243"/>
      <c r="I34" s="1243"/>
      <c r="J34" s="1243"/>
      <c r="K34" s="1243"/>
      <c r="L34" s="1243"/>
    </row>
    <row r="35" spans="2:12">
      <c r="B35" s="1706" t="s">
        <v>2430</v>
      </c>
      <c r="C35" s="1708" t="s">
        <v>3280</v>
      </c>
      <c r="D35" s="1267" t="s">
        <v>2375</v>
      </c>
      <c r="E35" s="1267" t="s">
        <v>3290</v>
      </c>
      <c r="F35" s="697" t="s">
        <v>1502</v>
      </c>
      <c r="G35" s="697"/>
      <c r="H35" s="1243"/>
      <c r="I35" s="1243"/>
      <c r="J35" s="1243"/>
      <c r="K35" s="1243"/>
      <c r="L35" s="1243"/>
    </row>
    <row r="36" spans="2:12">
      <c r="B36" s="1706" t="s">
        <v>2430</v>
      </c>
      <c r="C36" s="1708" t="s">
        <v>3280</v>
      </c>
      <c r="D36" s="1267" t="s">
        <v>2376</v>
      </c>
      <c r="E36" s="1267" t="s">
        <v>3291</v>
      </c>
      <c r="F36" s="697" t="s">
        <v>1502</v>
      </c>
      <c r="G36" s="697"/>
      <c r="H36" s="1243"/>
      <c r="I36" s="1243"/>
      <c r="J36" s="1243"/>
      <c r="K36" s="1243"/>
      <c r="L36" s="1243"/>
    </row>
    <row r="37" spans="2:12">
      <c r="B37" s="1706" t="s">
        <v>2430</v>
      </c>
      <c r="C37" s="1708" t="s">
        <v>3280</v>
      </c>
      <c r="D37" s="1267" t="s">
        <v>2377</v>
      </c>
      <c r="E37" s="1267" t="s">
        <v>3292</v>
      </c>
      <c r="F37" s="697" t="s">
        <v>1502</v>
      </c>
      <c r="G37" s="697"/>
      <c r="H37" s="1243"/>
      <c r="I37" s="1243"/>
      <c r="J37" s="1243"/>
      <c r="K37" s="1243"/>
      <c r="L37" s="1243"/>
    </row>
    <row r="38" spans="2:12">
      <c r="B38" s="1706" t="s">
        <v>2430</v>
      </c>
      <c r="C38" s="1708" t="s">
        <v>3280</v>
      </c>
      <c r="D38" s="1267" t="s">
        <v>2378</v>
      </c>
      <c r="E38" s="1267" t="s">
        <v>3293</v>
      </c>
      <c r="F38" s="697" t="s">
        <v>1502</v>
      </c>
      <c r="G38" s="697"/>
      <c r="H38" s="1243"/>
      <c r="I38" s="1243"/>
      <c r="J38" s="1243"/>
      <c r="K38" s="1243"/>
      <c r="L38" s="1243"/>
    </row>
    <row r="39" spans="2:12">
      <c r="B39" s="1706" t="s">
        <v>2430</v>
      </c>
      <c r="C39" s="1708" t="s">
        <v>3280</v>
      </c>
      <c r="D39" s="1267" t="s">
        <v>2379</v>
      </c>
      <c r="E39" s="1267" t="s">
        <v>3294</v>
      </c>
      <c r="F39" s="697" t="s">
        <v>1502</v>
      </c>
      <c r="G39" s="697"/>
      <c r="H39" s="1243"/>
      <c r="I39" s="1243"/>
      <c r="J39" s="1243"/>
      <c r="K39" s="1243"/>
      <c r="L39" s="1243"/>
    </row>
    <row r="40" spans="2:12">
      <c r="B40" s="1706" t="s">
        <v>2430</v>
      </c>
      <c r="C40" s="1708" t="s">
        <v>3280</v>
      </c>
      <c r="D40" s="1267" t="s">
        <v>2380</v>
      </c>
      <c r="E40" s="1267" t="s">
        <v>3295</v>
      </c>
      <c r="F40" s="697" t="s">
        <v>1502</v>
      </c>
      <c r="G40" s="697"/>
      <c r="H40" s="1243"/>
      <c r="I40" s="1243"/>
      <c r="J40" s="1243"/>
      <c r="K40" s="1243"/>
      <c r="L40" s="1243"/>
    </row>
    <row r="41" spans="2:12" s="710" customFormat="1" ht="15">
      <c r="B41" s="704"/>
      <c r="C41" s="711"/>
      <c r="D41" s="1268" t="s">
        <v>3296</v>
      </c>
      <c r="E41" s="1269"/>
      <c r="F41" s="706" t="s">
        <v>1502</v>
      </c>
      <c r="G41" s="706"/>
      <c r="H41" s="1270">
        <f>SUM(H26:H40)</f>
        <v>0</v>
      </c>
      <c r="I41" s="1270">
        <f>SUM(I26:I40)</f>
        <v>0</v>
      </c>
      <c r="J41" s="1270">
        <f t="shared" ref="J41:L41" si="1">SUM(J26:J40)</f>
        <v>0</v>
      </c>
      <c r="K41" s="1270">
        <f t="shared" si="1"/>
        <v>0</v>
      </c>
      <c r="L41" s="1270">
        <f t="shared" si="1"/>
        <v>0</v>
      </c>
    </row>
    <row r="42" spans="2:12" s="710" customFormat="1" ht="15">
      <c r="B42" s="707"/>
      <c r="C42" s="712"/>
      <c r="D42" s="699"/>
      <c r="E42" s="709"/>
      <c r="F42" s="697"/>
      <c r="G42" s="697"/>
      <c r="H42" s="206"/>
      <c r="I42" s="206"/>
      <c r="J42" s="206"/>
      <c r="K42" s="206"/>
      <c r="L42" s="206"/>
    </row>
    <row r="43" spans="2:12">
      <c r="B43" s="1518" t="s">
        <v>2430</v>
      </c>
      <c r="C43" s="1519" t="s">
        <v>2363</v>
      </c>
      <c r="D43" s="1267" t="s">
        <v>2366</v>
      </c>
      <c r="E43" s="1267" t="s">
        <v>3281</v>
      </c>
      <c r="F43" s="1517" t="s">
        <v>1502</v>
      </c>
      <c r="G43" s="1517"/>
      <c r="H43" s="1243"/>
      <c r="I43" s="1243"/>
      <c r="J43" s="1243"/>
      <c r="K43" s="1243"/>
      <c r="L43" s="1243"/>
    </row>
    <row r="44" spans="2:12">
      <c r="B44" s="1706" t="s">
        <v>2430</v>
      </c>
      <c r="C44" s="1757" t="s">
        <v>2363</v>
      </c>
      <c r="D44" s="1267" t="s">
        <v>2367</v>
      </c>
      <c r="E44" s="1267" t="s">
        <v>3282</v>
      </c>
      <c r="F44" s="697" t="s">
        <v>1502</v>
      </c>
      <c r="G44" s="697"/>
      <c r="H44" s="1243"/>
      <c r="I44" s="1243"/>
      <c r="J44" s="1243"/>
      <c r="K44" s="1243"/>
      <c r="L44" s="1243"/>
    </row>
    <row r="45" spans="2:12">
      <c r="B45" s="1706" t="s">
        <v>2430</v>
      </c>
      <c r="C45" s="1757" t="s">
        <v>2363</v>
      </c>
      <c r="D45" s="1267" t="s">
        <v>2368</v>
      </c>
      <c r="E45" s="1267" t="s">
        <v>3283</v>
      </c>
      <c r="F45" s="697" t="s">
        <v>1502</v>
      </c>
      <c r="G45" s="697"/>
      <c r="H45" s="1243"/>
      <c r="I45" s="1243"/>
      <c r="J45" s="1243"/>
      <c r="K45" s="1243"/>
      <c r="L45" s="1243"/>
    </row>
    <row r="46" spans="2:12">
      <c r="B46" s="1706" t="s">
        <v>2430</v>
      </c>
      <c r="C46" s="1757" t="s">
        <v>2363</v>
      </c>
      <c r="D46" s="1267" t="s">
        <v>2369</v>
      </c>
      <c r="E46" s="1267" t="s">
        <v>3284</v>
      </c>
      <c r="F46" s="697" t="s">
        <v>1502</v>
      </c>
      <c r="G46" s="697"/>
      <c r="H46" s="1243"/>
      <c r="I46" s="1243"/>
      <c r="J46" s="1243"/>
      <c r="K46" s="1243"/>
      <c r="L46" s="1243"/>
    </row>
    <row r="47" spans="2:12">
      <c r="B47" s="1706" t="s">
        <v>2430</v>
      </c>
      <c r="C47" s="1757" t="s">
        <v>2363</v>
      </c>
      <c r="D47" s="1267" t="s">
        <v>2370</v>
      </c>
      <c r="E47" s="1267" t="s">
        <v>3285</v>
      </c>
      <c r="F47" s="697" t="s">
        <v>1502</v>
      </c>
      <c r="G47" s="697"/>
      <c r="H47" s="1243"/>
      <c r="I47" s="1243"/>
      <c r="J47" s="1243"/>
      <c r="K47" s="1243"/>
      <c r="L47" s="1243"/>
    </row>
    <row r="48" spans="2:12">
      <c r="B48" s="1706" t="s">
        <v>2430</v>
      </c>
      <c r="C48" s="1757" t="s">
        <v>2363</v>
      </c>
      <c r="D48" s="1267" t="s">
        <v>2371</v>
      </c>
      <c r="E48" s="1267" t="s">
        <v>3286</v>
      </c>
      <c r="F48" s="697" t="s">
        <v>1502</v>
      </c>
      <c r="G48" s="697"/>
      <c r="H48" s="1243"/>
      <c r="I48" s="1243"/>
      <c r="J48" s="1243"/>
      <c r="K48" s="1243"/>
      <c r="L48" s="1243"/>
    </row>
    <row r="49" spans="2:12">
      <c r="B49" s="1706" t="s">
        <v>2430</v>
      </c>
      <c r="C49" s="1757" t="s">
        <v>2363</v>
      </c>
      <c r="D49" s="1267" t="s">
        <v>2372</v>
      </c>
      <c r="E49" s="1267" t="s">
        <v>3287</v>
      </c>
      <c r="F49" s="697" t="s">
        <v>1502</v>
      </c>
      <c r="G49" s="697"/>
      <c r="H49" s="1243"/>
      <c r="I49" s="1243"/>
      <c r="J49" s="1243"/>
      <c r="K49" s="1243"/>
      <c r="L49" s="1243"/>
    </row>
    <row r="50" spans="2:12">
      <c r="B50" s="1706" t="s">
        <v>2430</v>
      </c>
      <c r="C50" s="1757" t="s">
        <v>2363</v>
      </c>
      <c r="D50" s="1267" t="s">
        <v>2373</v>
      </c>
      <c r="E50" s="1267" t="s">
        <v>3288</v>
      </c>
      <c r="F50" s="697" t="s">
        <v>1502</v>
      </c>
      <c r="G50" s="697"/>
      <c r="H50" s="1243"/>
      <c r="I50" s="1243"/>
      <c r="J50" s="1243"/>
      <c r="K50" s="1243"/>
      <c r="L50" s="1243"/>
    </row>
    <row r="51" spans="2:12">
      <c r="B51" s="1706" t="s">
        <v>2430</v>
      </c>
      <c r="C51" s="1757" t="s">
        <v>2363</v>
      </c>
      <c r="D51" s="1267" t="s">
        <v>2374</v>
      </c>
      <c r="E51" s="1267" t="s">
        <v>3289</v>
      </c>
      <c r="F51" s="697" t="s">
        <v>1502</v>
      </c>
      <c r="G51" s="697"/>
      <c r="H51" s="1243"/>
      <c r="I51" s="1243"/>
      <c r="J51" s="1243"/>
      <c r="K51" s="1243"/>
      <c r="L51" s="1243"/>
    </row>
    <row r="52" spans="2:12">
      <c r="B52" s="1706" t="s">
        <v>2430</v>
      </c>
      <c r="C52" s="1757" t="s">
        <v>2363</v>
      </c>
      <c r="D52" s="1267" t="s">
        <v>2375</v>
      </c>
      <c r="E52" s="1267" t="s">
        <v>3290</v>
      </c>
      <c r="F52" s="697" t="s">
        <v>1502</v>
      </c>
      <c r="G52" s="697"/>
      <c r="H52" s="1243"/>
      <c r="I52" s="1243"/>
      <c r="J52" s="1243"/>
      <c r="K52" s="1243"/>
      <c r="L52" s="1243"/>
    </row>
    <row r="53" spans="2:12">
      <c r="B53" s="1706" t="s">
        <v>2430</v>
      </c>
      <c r="C53" s="1757" t="s">
        <v>2363</v>
      </c>
      <c r="D53" s="1267" t="s">
        <v>2376</v>
      </c>
      <c r="E53" s="1267" t="s">
        <v>3291</v>
      </c>
      <c r="F53" s="697" t="s">
        <v>1502</v>
      </c>
      <c r="G53" s="697"/>
      <c r="H53" s="1243"/>
      <c r="I53" s="1243"/>
      <c r="J53" s="1243"/>
      <c r="K53" s="1243"/>
      <c r="L53" s="1243"/>
    </row>
    <row r="54" spans="2:12">
      <c r="B54" s="1706" t="s">
        <v>2430</v>
      </c>
      <c r="C54" s="1757" t="s">
        <v>2363</v>
      </c>
      <c r="D54" s="1267" t="s">
        <v>2377</v>
      </c>
      <c r="E54" s="1267" t="s">
        <v>3292</v>
      </c>
      <c r="F54" s="697" t="s">
        <v>1502</v>
      </c>
      <c r="G54" s="697"/>
      <c r="H54" s="1243"/>
      <c r="I54" s="1243"/>
      <c r="J54" s="1243"/>
      <c r="K54" s="1243"/>
      <c r="L54" s="1243"/>
    </row>
    <row r="55" spans="2:12">
      <c r="B55" s="1706" t="s">
        <v>2430</v>
      </c>
      <c r="C55" s="1757" t="s">
        <v>2363</v>
      </c>
      <c r="D55" s="1267" t="s">
        <v>2378</v>
      </c>
      <c r="E55" s="1267" t="s">
        <v>3293</v>
      </c>
      <c r="F55" s="697" t="s">
        <v>1502</v>
      </c>
      <c r="G55" s="697"/>
      <c r="H55" s="1243"/>
      <c r="I55" s="1243"/>
      <c r="J55" s="1243"/>
      <c r="K55" s="1243"/>
      <c r="L55" s="1243"/>
    </row>
    <row r="56" spans="2:12">
      <c r="B56" s="1706" t="s">
        <v>2430</v>
      </c>
      <c r="C56" s="1757" t="s">
        <v>2363</v>
      </c>
      <c r="D56" s="1267" t="s">
        <v>2379</v>
      </c>
      <c r="E56" s="1267" t="s">
        <v>3294</v>
      </c>
      <c r="F56" s="697" t="s">
        <v>1502</v>
      </c>
      <c r="G56" s="697"/>
      <c r="H56" s="1243"/>
      <c r="I56" s="1243"/>
      <c r="J56" s="1243"/>
      <c r="K56" s="1243"/>
      <c r="L56" s="1243"/>
    </row>
    <row r="57" spans="2:12">
      <c r="B57" s="1706" t="s">
        <v>2430</v>
      </c>
      <c r="C57" s="1757" t="s">
        <v>2363</v>
      </c>
      <c r="D57" s="1267" t="s">
        <v>2380</v>
      </c>
      <c r="E57" s="1267" t="s">
        <v>3295</v>
      </c>
      <c r="F57" s="697" t="s">
        <v>1502</v>
      </c>
      <c r="G57" s="697"/>
      <c r="H57" s="1243"/>
      <c r="I57" s="1243"/>
      <c r="J57" s="1243"/>
      <c r="K57" s="1243"/>
      <c r="L57" s="1243"/>
    </row>
    <row r="58" spans="2:12" ht="15">
      <c r="B58" s="704"/>
      <c r="C58" s="1758"/>
      <c r="D58" s="1268" t="s">
        <v>3297</v>
      </c>
      <c r="E58" s="1269"/>
      <c r="F58" s="706" t="s">
        <v>1502</v>
      </c>
      <c r="G58" s="706"/>
      <c r="H58" s="1270">
        <f>SUM(H43:H57)</f>
        <v>0</v>
      </c>
      <c r="I58" s="1270">
        <f t="shared" ref="I58:L58" si="2">SUM(I43:I57)</f>
        <v>0</v>
      </c>
      <c r="J58" s="1270">
        <f t="shared" si="2"/>
        <v>0</v>
      </c>
      <c r="K58" s="1270">
        <f t="shared" si="2"/>
        <v>0</v>
      </c>
      <c r="L58" s="1270">
        <f t="shared" si="2"/>
        <v>0</v>
      </c>
    </row>
    <row r="59" spans="2:12" ht="15">
      <c r="B59" s="707"/>
      <c r="C59" s="713"/>
      <c r="D59" s="699"/>
      <c r="E59" s="709"/>
      <c r="F59" s="697"/>
      <c r="G59" s="697"/>
      <c r="H59" s="206"/>
      <c r="I59" s="206"/>
      <c r="J59" s="206"/>
      <c r="K59" s="206"/>
      <c r="L59" s="206"/>
    </row>
    <row r="60" spans="2:12" ht="15">
      <c r="B60" s="1271"/>
      <c r="C60" s="1272" t="s">
        <v>3298</v>
      </c>
      <c r="D60" s="1268" t="s">
        <v>3299</v>
      </c>
      <c r="E60" s="1269"/>
      <c r="F60" s="1267" t="s">
        <v>1502</v>
      </c>
      <c r="G60" s="1269"/>
      <c r="H60" s="1270">
        <f>+H58</f>
        <v>0</v>
      </c>
      <c r="I60" s="1270">
        <f t="shared" ref="I60:L60" si="3">+I58</f>
        <v>0</v>
      </c>
      <c r="J60" s="1270">
        <f t="shared" si="3"/>
        <v>0</v>
      </c>
      <c r="K60" s="1270">
        <f t="shared" si="3"/>
        <v>0</v>
      </c>
      <c r="L60" s="1270">
        <f t="shared" si="3"/>
        <v>0</v>
      </c>
    </row>
  </sheetData>
  <pageMargins left="0.74803149606299213" right="0.74803149606299213" top="0.98425196850393704" bottom="0.98425196850393704" header="0.51181102362204722" footer="0.51181102362204722"/>
  <pageSetup paperSize="8" fitToHeight="2" orientation="landscape" r:id="rId1"/>
  <headerFooter alignWithMargins="0">
    <oddHeader>&amp;R&amp;A&amp;C&amp;"Verdana,Regular"&amp;10&amp;K000000Internal Only</oddHeader>
    <oddFooter>&amp;C&amp;"Verdana,Regular"&amp;10&amp;K000000Internal Only_x000D_&amp;1#&amp;"Calibri"&amp;10&amp;K000000 OFFICIAL-InternalOnly&amp;R&amp;F&amp;C&amp;"Verdana,Regular"&amp;10&amp;K000000Internal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2723E-E6E0-4E47-86A3-D6D5BF4DB5F0}">
  <sheetPr>
    <tabColor theme="9" tint="0.39997558519241921"/>
    <pageSetUpPr fitToPage="1"/>
  </sheetPr>
  <dimension ref="A1:G23"/>
  <sheetViews>
    <sheetView workbookViewId="0">
      <selection activeCell="C7" sqref="C7"/>
    </sheetView>
    <sheetView workbookViewId="1"/>
  </sheetViews>
  <sheetFormatPr defaultColWidth="10.140625" defaultRowHeight="12.75"/>
  <cols>
    <col min="1" max="1" width="5.85546875" style="77" customWidth="1"/>
    <col min="2" max="2" width="14.140625" style="77" customWidth="1"/>
    <col min="3" max="3" width="19.42578125" style="77" customWidth="1"/>
    <col min="4" max="5" width="21.140625" style="77" customWidth="1"/>
    <col min="6" max="6" width="14" style="77" customWidth="1"/>
    <col min="7" max="16384" width="10.140625" style="77"/>
  </cols>
  <sheetData>
    <row r="1" spans="1:6" s="46" customFormat="1" ht="23.25">
      <c r="A1" s="56" t="str">
        <f>'1.1 Cover'!A1</f>
        <v>Regulatory Reporting Pack</v>
      </c>
    </row>
    <row r="2" spans="1:6" s="46" customFormat="1" ht="23.25">
      <c r="A2" s="56" t="str">
        <f>'1.1 Cover'!A2</f>
        <v>Price base - 2018/19</v>
      </c>
    </row>
    <row r="3" spans="1:6" s="46" customFormat="1" ht="23.25">
      <c r="A3" s="56" t="str">
        <f>'1.1 Cover'!A3</f>
        <v>Regulatory Year: April 2024 - March 2025</v>
      </c>
    </row>
    <row r="4" spans="1:6" s="46" customFormat="1" ht="23.25">
      <c r="A4" s="56" t="s">
        <v>201</v>
      </c>
    </row>
    <row r="5" spans="1:6" s="79" customFormat="1" ht="15">
      <c r="B5" s="80"/>
      <c r="C5" s="80"/>
      <c r="D5" s="80"/>
      <c r="E5" s="80"/>
    </row>
    <row r="6" spans="1:6" s="79" customFormat="1" ht="15">
      <c r="B6" s="81"/>
      <c r="C6" s="80"/>
      <c r="D6" s="80"/>
      <c r="E6" s="80"/>
    </row>
    <row r="7" spans="1:6" s="79" customFormat="1" ht="15" customHeight="1">
      <c r="B7" s="80"/>
      <c r="C7" s="1746"/>
      <c r="D7" s="1747" t="s">
        <v>3300</v>
      </c>
      <c r="E7" s="1748"/>
      <c r="F7" s="1749"/>
    </row>
    <row r="8" spans="1:6" s="79" customFormat="1" ht="14.25" customHeight="1">
      <c r="C8" s="1751"/>
      <c r="D8" s="1752" t="s">
        <v>3301</v>
      </c>
      <c r="E8" s="1744"/>
      <c r="F8" s="1745"/>
    </row>
    <row r="9" spans="1:6" s="79" customFormat="1">
      <c r="C9" s="1751"/>
      <c r="D9" s="1752" t="s">
        <v>3302</v>
      </c>
      <c r="E9" s="1744"/>
      <c r="F9" s="1745"/>
    </row>
    <row r="10" spans="1:6">
      <c r="C10" s="1632" t="s">
        <v>3207</v>
      </c>
      <c r="D10" s="1750" t="s">
        <v>1064</v>
      </c>
      <c r="E10" s="1750" t="s">
        <v>1065</v>
      </c>
      <c r="F10" s="1735" t="s">
        <v>3</v>
      </c>
    </row>
    <row r="11" spans="1:6" ht="15">
      <c r="B11" s="797" t="s">
        <v>3303</v>
      </c>
      <c r="C11" s="1274"/>
      <c r="D11" s="1274"/>
      <c r="E11" s="1274"/>
      <c r="F11" s="1274"/>
    </row>
    <row r="12" spans="1:6" ht="15">
      <c r="B12" s="797" t="s">
        <v>2671</v>
      </c>
      <c r="C12" s="1274"/>
      <c r="D12" s="1274"/>
      <c r="E12" s="1274"/>
      <c r="F12" s="1274"/>
    </row>
    <row r="13" spans="1:6" ht="15">
      <c r="B13" s="797" t="s">
        <v>3304</v>
      </c>
      <c r="C13" s="1274"/>
      <c r="D13" s="1274"/>
      <c r="E13" s="1274"/>
      <c r="F13" s="1274"/>
    </row>
    <row r="14" spans="1:6" ht="15">
      <c r="B14" s="797" t="s">
        <v>3305</v>
      </c>
      <c r="C14" s="1274"/>
      <c r="D14" s="1274"/>
      <c r="E14" s="1274"/>
      <c r="F14" s="1274"/>
    </row>
    <row r="15" spans="1:6" ht="15">
      <c r="B15" s="797" t="s">
        <v>3306</v>
      </c>
      <c r="C15" s="1274"/>
      <c r="D15" s="1274"/>
      <c r="E15" s="1274"/>
      <c r="F15" s="1274"/>
    </row>
    <row r="16" spans="1:6" ht="15">
      <c r="B16" s="797" t="s">
        <v>3307</v>
      </c>
      <c r="C16" s="1274"/>
      <c r="D16" s="1274"/>
      <c r="E16" s="1274"/>
      <c r="F16" s="1274"/>
    </row>
    <row r="17" spans="2:7" ht="15">
      <c r="B17" s="797" t="s">
        <v>3308</v>
      </c>
      <c r="C17" s="1274"/>
      <c r="D17" s="1274"/>
      <c r="E17" s="1274"/>
      <c r="F17" s="1274"/>
    </row>
    <row r="18" spans="2:7" ht="15">
      <c r="B18" s="797" t="s">
        <v>3309</v>
      </c>
      <c r="C18" s="1274"/>
      <c r="D18" s="1274"/>
      <c r="E18" s="1274"/>
      <c r="F18" s="1274"/>
    </row>
    <row r="19" spans="2:7" ht="15">
      <c r="B19" s="797" t="s">
        <v>3310</v>
      </c>
      <c r="C19" s="1274"/>
      <c r="D19" s="1274"/>
      <c r="E19" s="1274"/>
      <c r="F19" s="1274"/>
    </row>
    <row r="20" spans="2:7" ht="15">
      <c r="B20" s="797" t="s">
        <v>3311</v>
      </c>
      <c r="C20" s="1274"/>
      <c r="D20" s="1274"/>
      <c r="E20" s="1274"/>
      <c r="F20" s="1274"/>
    </row>
    <row r="21" spans="2:7" ht="15" customHeight="1">
      <c r="B21" s="797" t="s">
        <v>3312</v>
      </c>
      <c r="C21" s="1274"/>
      <c r="D21" s="1274"/>
      <c r="E21" s="1274"/>
      <c r="F21" s="1274"/>
      <c r="G21" s="1275"/>
    </row>
    <row r="22" spans="2:7" ht="15">
      <c r="B22" s="797" t="s">
        <v>3313</v>
      </c>
      <c r="C22" s="1274"/>
      <c r="D22" s="1274"/>
      <c r="E22" s="1274"/>
      <c r="F22" s="1274"/>
      <c r="G22" s="1273" t="s">
        <v>1066</v>
      </c>
    </row>
    <row r="23" spans="2:7" ht="28.5" customHeight="1">
      <c r="B23" s="1276" t="s">
        <v>3314</v>
      </c>
      <c r="C23" s="1277">
        <f>SUM(C11:C22)</f>
        <v>0</v>
      </c>
      <c r="D23" s="1277">
        <f>SUM(D11:D22)</f>
        <v>0</v>
      </c>
      <c r="E23" s="1277">
        <f>SUM(E11:E22)</f>
        <v>0</v>
      </c>
      <c r="F23" s="1277">
        <f>SUM(F11:F22)</f>
        <v>0</v>
      </c>
      <c r="G23" s="1216"/>
    </row>
  </sheetData>
  <phoneticPr fontId="48" type="noConversion"/>
  <pageMargins left="0.23622047244094491" right="0.23622047244094491" top="0.74803149606299213" bottom="0.74803149606299213" header="0.31496062992125984" footer="0.31496062992125984"/>
  <pageSetup paperSize="8" fitToHeight="0" orientation="portrait" r:id="rId1"/>
  <headerFooter>
    <oddFooter>&amp;C_x000D_&amp;1#&amp;"Calibri"&amp;10&amp;K000000 OFFICIAL-InternalOnly</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FF037-4596-4FB7-AEE3-844E9426C83B}">
  <sheetPr>
    <tabColor theme="9" tint="0.39997558519241921"/>
    <pageSetUpPr fitToPage="1"/>
  </sheetPr>
  <dimension ref="A1:AS58"/>
  <sheetViews>
    <sheetView topLeftCell="A37" zoomScale="80" zoomScaleNormal="80" workbookViewId="0">
      <selection activeCell="B42" sqref="B42:C42"/>
    </sheetView>
    <sheetView workbookViewId="1"/>
  </sheetViews>
  <sheetFormatPr defaultColWidth="10.140625" defaultRowHeight="15"/>
  <cols>
    <col min="1" max="1" width="5.85546875" style="84" customWidth="1"/>
    <col min="2" max="2" width="16.42578125" style="84" customWidth="1"/>
    <col min="3" max="3" width="70.85546875" style="84" customWidth="1"/>
    <col min="4" max="4" width="17.140625" style="84" customWidth="1"/>
    <col min="5" max="5" width="11.140625" style="84" customWidth="1"/>
    <col min="6" max="7" width="11" style="84" bestFit="1" customWidth="1"/>
    <col min="8" max="8" width="8.85546875" style="84" bestFit="1" customWidth="1"/>
    <col min="9" max="9" width="11" style="84" bestFit="1" customWidth="1"/>
    <col min="10" max="13" width="11.140625" style="84" customWidth="1"/>
    <col min="14" max="14" width="13.85546875" style="84" customWidth="1"/>
    <col min="15" max="15" width="8.140625" style="84" bestFit="1" customWidth="1"/>
    <col min="16" max="16" width="9" style="84" bestFit="1" customWidth="1"/>
    <col min="17" max="17" width="8.85546875" style="84" bestFit="1" customWidth="1"/>
    <col min="18" max="18" width="15.85546875" style="84" customWidth="1"/>
    <col min="19" max="19" width="8.5703125" style="84" bestFit="1" customWidth="1"/>
    <col min="20" max="21" width="8.85546875" style="84" bestFit="1" customWidth="1"/>
    <col min="22" max="22" width="12.42578125" style="84" customWidth="1"/>
    <col min="23" max="23" width="13.85546875" style="84" customWidth="1"/>
    <col min="24" max="24" width="10.85546875" style="84" bestFit="1" customWidth="1"/>
    <col min="25" max="25" width="13.140625" style="84" bestFit="1" customWidth="1"/>
    <col min="26" max="27" width="10.140625" style="84"/>
    <col min="28" max="28" width="55.85546875" style="84" customWidth="1"/>
    <col min="29" max="34" width="18" style="84" customWidth="1"/>
    <col min="35" max="16384" width="10.140625" style="84"/>
  </cols>
  <sheetData>
    <row r="1" spans="1:34" s="46" customFormat="1" ht="23.25">
      <c r="A1" s="56" t="str">
        <f>'1.1 Cover'!A1</f>
        <v>Regulatory Reporting Pack</v>
      </c>
    </row>
    <row r="2" spans="1:34" s="46" customFormat="1" ht="23.25">
      <c r="A2" s="56" t="str">
        <f>'1.1 Cover'!A2</f>
        <v>Price base - 2018/19</v>
      </c>
    </row>
    <row r="3" spans="1:34" s="46" customFormat="1" ht="23.25">
      <c r="A3" s="56" t="str">
        <f>'1.1 Cover'!A3</f>
        <v>Regulatory Year: April 2024 - March 2025</v>
      </c>
    </row>
    <row r="4" spans="1:34" s="46" customFormat="1" ht="23.25">
      <c r="A4" s="56" t="s">
        <v>3315</v>
      </c>
    </row>
    <row r="5" spans="1:34" s="125" customFormat="1">
      <c r="F5" s="126"/>
      <c r="G5" s="127"/>
      <c r="H5" s="127"/>
      <c r="I5" s="128"/>
      <c r="J5" s="126"/>
      <c r="K5" s="127"/>
      <c r="L5" s="127"/>
      <c r="M5" s="128"/>
      <c r="N5" s="128"/>
      <c r="O5" s="126"/>
      <c r="P5" s="127"/>
      <c r="Q5" s="127"/>
      <c r="R5" s="128"/>
      <c r="S5" s="126"/>
      <c r="T5" s="127"/>
      <c r="U5" s="127"/>
      <c r="V5" s="128"/>
      <c r="W5" s="128"/>
      <c r="X5" s="128"/>
      <c r="Y5" s="128"/>
    </row>
    <row r="6" spans="1:34" s="125" customFormat="1">
      <c r="F6" s="126"/>
      <c r="G6" s="127"/>
      <c r="H6" s="127"/>
      <c r="I6" s="1717" t="s">
        <v>3316</v>
      </c>
      <c r="J6" s="126"/>
      <c r="K6" s="127"/>
      <c r="L6" s="127"/>
      <c r="M6" s="128"/>
      <c r="N6" s="128"/>
      <c r="O6" s="126"/>
      <c r="P6" s="127"/>
      <c r="Q6" s="127"/>
      <c r="R6" s="128"/>
      <c r="S6" s="126"/>
      <c r="T6" s="127"/>
      <c r="U6" s="127"/>
      <c r="V6" s="128"/>
      <c r="W6" s="128"/>
      <c r="X6" s="128"/>
      <c r="Y6" s="128"/>
    </row>
    <row r="7" spans="1:34" s="125" customFormat="1">
      <c r="F7" s="128"/>
      <c r="I7" s="128"/>
      <c r="J7" s="128"/>
      <c r="M7" s="128"/>
      <c r="N7" s="128"/>
      <c r="O7" s="128"/>
      <c r="R7" s="128"/>
      <c r="S7" s="128"/>
      <c r="V7" s="128"/>
      <c r="W7" s="128"/>
      <c r="X7" s="128"/>
      <c r="Y7" s="128"/>
    </row>
    <row r="8" spans="1:34" s="125" customFormat="1" ht="63">
      <c r="B8" s="1278" t="s">
        <v>3317</v>
      </c>
      <c r="C8" s="1279" t="s">
        <v>3318</v>
      </c>
      <c r="D8" s="129" t="s">
        <v>3319</v>
      </c>
      <c r="E8" s="798" t="s">
        <v>1578</v>
      </c>
      <c r="F8" s="130">
        <v>45383</v>
      </c>
      <c r="G8" s="795">
        <v>45413</v>
      </c>
      <c r="H8" s="971">
        <v>45444</v>
      </c>
      <c r="I8" s="1715" t="s">
        <v>3320</v>
      </c>
      <c r="J8" s="972">
        <v>45474</v>
      </c>
      <c r="K8" s="795">
        <v>45505</v>
      </c>
      <c r="L8" s="795">
        <v>45536</v>
      </c>
      <c r="M8" s="1716" t="s">
        <v>3321</v>
      </c>
      <c r="N8" s="970" t="s">
        <v>3322</v>
      </c>
      <c r="O8" s="130">
        <v>45566</v>
      </c>
      <c r="P8" s="795">
        <v>45597</v>
      </c>
      <c r="Q8" s="795">
        <v>45627</v>
      </c>
      <c r="R8" s="1716" t="s">
        <v>3323</v>
      </c>
      <c r="S8" s="130">
        <v>45658</v>
      </c>
      <c r="T8" s="795">
        <v>45689</v>
      </c>
      <c r="U8" s="795">
        <v>45717</v>
      </c>
      <c r="V8" s="1716" t="s">
        <v>3324</v>
      </c>
      <c r="W8" s="796" t="s">
        <v>3325</v>
      </c>
      <c r="X8" s="131" t="s">
        <v>3326</v>
      </c>
      <c r="Y8" s="893" t="s">
        <v>3327</v>
      </c>
      <c r="AB8" s="125" t="s">
        <v>3612</v>
      </c>
      <c r="AC8" s="1740"/>
      <c r="AD8" s="1743" t="s">
        <v>3328</v>
      </c>
      <c r="AE8" s="1741"/>
      <c r="AF8" s="1742"/>
      <c r="AG8" s="1280" t="s">
        <v>3329</v>
      </c>
      <c r="AH8" s="636"/>
    </row>
    <row r="9" spans="1:34" s="132" customFormat="1" ht="15.75">
      <c r="B9" s="1280" t="s">
        <v>3330</v>
      </c>
      <c r="C9" s="1281"/>
      <c r="D9" s="1282"/>
      <c r="E9" s="1520"/>
      <c r="F9" s="794"/>
      <c r="G9" s="86"/>
      <c r="H9" s="86"/>
      <c r="I9" s="973"/>
      <c r="J9" s="86"/>
      <c r="K9" s="86"/>
      <c r="L9" s="86"/>
      <c r="M9" s="86"/>
      <c r="N9" s="1521"/>
      <c r="O9" s="86"/>
      <c r="P9" s="86"/>
      <c r="Q9" s="86"/>
      <c r="R9" s="86"/>
      <c r="S9" s="794"/>
      <c r="T9" s="86"/>
      <c r="U9" s="86"/>
      <c r="V9" s="86"/>
      <c r="W9" s="1521"/>
      <c r="X9" s="1522"/>
      <c r="Y9" s="1521"/>
      <c r="AB9" s="1283"/>
      <c r="AC9" s="1284" t="s">
        <v>1063</v>
      </c>
      <c r="AD9" s="1284" t="s">
        <v>1064</v>
      </c>
      <c r="AE9" s="1284" t="s">
        <v>1065</v>
      </c>
      <c r="AF9" s="1284" t="s">
        <v>3</v>
      </c>
      <c r="AG9" s="981" t="s">
        <v>1066</v>
      </c>
    </row>
    <row r="10" spans="1:34" s="132" customFormat="1" ht="19.5">
      <c r="B10" s="1283" t="s">
        <v>3331</v>
      </c>
      <c r="C10" s="1285" t="s">
        <v>3332</v>
      </c>
      <c r="D10" s="1282" t="s">
        <v>3333</v>
      </c>
      <c r="E10" s="1520" t="s">
        <v>1581</v>
      </c>
      <c r="F10" s="1286"/>
      <c r="G10" s="1286"/>
      <c r="H10" s="1286"/>
      <c r="I10" s="1286"/>
      <c r="J10" s="1286"/>
      <c r="K10" s="1286"/>
      <c r="L10" s="1286"/>
      <c r="M10" s="1286"/>
      <c r="N10" s="1073"/>
      <c r="O10" s="1286"/>
      <c r="P10" s="1286"/>
      <c r="Q10" s="1286"/>
      <c r="R10" s="1286"/>
      <c r="S10" s="1286"/>
      <c r="T10" s="1286"/>
      <c r="U10" s="1286"/>
      <c r="V10" s="1286"/>
      <c r="W10" s="1073"/>
      <c r="X10" s="1712">
        <v>0</v>
      </c>
      <c r="Y10" s="1286"/>
      <c r="AB10" s="1283" t="s">
        <v>3334</v>
      </c>
      <c r="AC10" s="1216"/>
      <c r="AD10" s="1216"/>
      <c r="AE10" s="1216"/>
      <c r="AF10" s="1216"/>
      <c r="AG10" s="1216"/>
    </row>
    <row r="11" spans="1:34" s="132" customFormat="1" ht="15.75">
      <c r="B11" s="1283"/>
      <c r="C11" s="1285" t="s">
        <v>3335</v>
      </c>
      <c r="D11" s="1282" t="s">
        <v>3333</v>
      </c>
      <c r="E11" s="1520" t="s">
        <v>1581</v>
      </c>
      <c r="F11" s="1286"/>
      <c r="G11" s="1286"/>
      <c r="H11" s="1286"/>
      <c r="I11" s="1286"/>
      <c r="J11" s="1286"/>
      <c r="K11" s="1286"/>
      <c r="L11" s="1286"/>
      <c r="M11" s="1286"/>
      <c r="N11" s="1073"/>
      <c r="O11" s="1286"/>
      <c r="P11" s="1286"/>
      <c r="Q11" s="1286"/>
      <c r="R11" s="1286"/>
      <c r="S11" s="1286"/>
      <c r="T11" s="1286"/>
      <c r="U11" s="1286"/>
      <c r="V11" s="1286"/>
      <c r="W11" s="1073"/>
      <c r="X11" s="1712">
        <v>0</v>
      </c>
      <c r="Y11" s="1286"/>
      <c r="AB11" s="1283" t="s">
        <v>3336</v>
      </c>
      <c r="AC11" s="1216"/>
      <c r="AD11" s="1216"/>
      <c r="AE11" s="1216"/>
      <c r="AF11" s="1216"/>
      <c r="AG11" s="1216"/>
    </row>
    <row r="12" spans="1:34" s="132" customFormat="1" ht="15.75">
      <c r="B12" s="1283"/>
      <c r="C12" s="1285" t="s">
        <v>3337</v>
      </c>
      <c r="D12" s="1282" t="s">
        <v>3333</v>
      </c>
      <c r="E12" s="1520" t="s">
        <v>1581</v>
      </c>
      <c r="F12" s="1286"/>
      <c r="G12" s="1286"/>
      <c r="H12" s="1286"/>
      <c r="I12" s="1286"/>
      <c r="J12" s="1286"/>
      <c r="K12" s="1286"/>
      <c r="L12" s="1286"/>
      <c r="M12" s="1286"/>
      <c r="N12" s="1073"/>
      <c r="O12" s="1286"/>
      <c r="P12" s="1286"/>
      <c r="Q12" s="1286"/>
      <c r="R12" s="1286"/>
      <c r="S12" s="1286"/>
      <c r="T12" s="1286"/>
      <c r="U12" s="1286"/>
      <c r="V12" s="1286"/>
      <c r="W12" s="1073"/>
      <c r="X12" s="1712">
        <v>0</v>
      </c>
      <c r="Y12" s="1286"/>
      <c r="AB12" s="1283" t="s">
        <v>3338</v>
      </c>
      <c r="AC12" s="1216"/>
      <c r="AD12" s="1216"/>
      <c r="AE12" s="1216"/>
      <c r="AF12" s="1216"/>
      <c r="AG12" s="1216"/>
    </row>
    <row r="13" spans="1:34" s="132" customFormat="1" ht="19.5">
      <c r="B13" s="1283" t="s">
        <v>3339</v>
      </c>
      <c r="C13" s="1285" t="s">
        <v>3340</v>
      </c>
      <c r="D13" s="1282" t="s">
        <v>3333</v>
      </c>
      <c r="E13" s="1287" t="s">
        <v>1581</v>
      </c>
      <c r="F13" s="1288">
        <f>F11-F12-F17</f>
        <v>0</v>
      </c>
      <c r="G13" s="1288">
        <f t="shared" ref="G13:L13" si="0">G11-G12-G17</f>
        <v>0</v>
      </c>
      <c r="H13" s="1288">
        <f t="shared" si="0"/>
        <v>0</v>
      </c>
      <c r="I13" s="1288">
        <f t="shared" si="0"/>
        <v>0</v>
      </c>
      <c r="J13" s="1288">
        <f t="shared" si="0"/>
        <v>0</v>
      </c>
      <c r="K13" s="1288">
        <f t="shared" si="0"/>
        <v>0</v>
      </c>
      <c r="L13" s="1288">
        <f t="shared" si="0"/>
        <v>0</v>
      </c>
      <c r="M13" s="1288">
        <f t="shared" ref="M13" si="1">M11-M12-M17</f>
        <v>0</v>
      </c>
      <c r="N13" s="1289">
        <f>N11-N12-N17</f>
        <v>0</v>
      </c>
      <c r="O13" s="1288">
        <f>O11-O12-O17</f>
        <v>0</v>
      </c>
      <c r="P13" s="1288">
        <f t="shared" ref="P13:Q13" si="2">P11-P12-P17</f>
        <v>0</v>
      </c>
      <c r="Q13" s="1288">
        <f t="shared" si="2"/>
        <v>0</v>
      </c>
      <c r="R13" s="1288">
        <f t="shared" ref="R13:U13" si="3">R11-R12-R17</f>
        <v>0</v>
      </c>
      <c r="S13" s="1288">
        <f t="shared" si="3"/>
        <v>0</v>
      </c>
      <c r="T13" s="1288">
        <f t="shared" si="3"/>
        <v>0</v>
      </c>
      <c r="U13" s="1288">
        <f t="shared" si="3"/>
        <v>0</v>
      </c>
      <c r="V13" s="1288">
        <f t="shared" ref="V13" si="4">V11-V12-V17</f>
        <v>0</v>
      </c>
      <c r="W13" s="1289">
        <f>W11-W12-W17</f>
        <v>0</v>
      </c>
      <c r="X13" s="1290"/>
      <c r="Y13" s="1289">
        <f t="shared" ref="Y13" si="5">Y11-Y12-Y17</f>
        <v>0</v>
      </c>
      <c r="Z13" s="878"/>
    </row>
    <row r="14" spans="1:34" s="132" customFormat="1" ht="15.75">
      <c r="B14" s="1283"/>
      <c r="C14" s="1285" t="s">
        <v>3341</v>
      </c>
      <c r="D14" s="1282" t="s">
        <v>3333</v>
      </c>
      <c r="E14" s="1520" t="s">
        <v>1581</v>
      </c>
      <c r="F14" s="1286"/>
      <c r="G14" s="1286"/>
      <c r="H14" s="1286"/>
      <c r="I14" s="1286"/>
      <c r="J14" s="1286"/>
      <c r="K14" s="1286"/>
      <c r="L14" s="1286"/>
      <c r="M14" s="1286"/>
      <c r="N14" s="1073"/>
      <c r="O14" s="1286"/>
      <c r="P14" s="1286"/>
      <c r="Q14" s="1286"/>
      <c r="R14" s="1286"/>
      <c r="S14" s="1286"/>
      <c r="T14" s="1286"/>
      <c r="U14" s="1286"/>
      <c r="V14" s="1286"/>
      <c r="W14" s="1073"/>
      <c r="X14" s="1712">
        <v>0</v>
      </c>
      <c r="Y14" s="1286"/>
    </row>
    <row r="15" spans="1:34" s="132" customFormat="1" ht="15.75">
      <c r="B15" s="1283"/>
      <c r="C15" s="1285" t="s">
        <v>3342</v>
      </c>
      <c r="D15" s="1282" t="s">
        <v>3333</v>
      </c>
      <c r="E15" s="1520" t="s">
        <v>1581</v>
      </c>
      <c r="F15" s="1286"/>
      <c r="G15" s="1286"/>
      <c r="H15" s="1286"/>
      <c r="I15" s="1286"/>
      <c r="J15" s="1286"/>
      <c r="K15" s="1286"/>
      <c r="L15" s="1286"/>
      <c r="M15" s="1286"/>
      <c r="N15" s="1073"/>
      <c r="O15" s="1286"/>
      <c r="P15" s="1286"/>
      <c r="Q15" s="1286"/>
      <c r="R15" s="1286"/>
      <c r="S15" s="1286"/>
      <c r="T15" s="1286"/>
      <c r="U15" s="1286"/>
      <c r="V15" s="1286"/>
      <c r="W15" s="1073"/>
      <c r="X15" s="1712">
        <v>0</v>
      </c>
      <c r="Y15" s="1286"/>
    </row>
    <row r="16" spans="1:34" s="132" customFormat="1" ht="30">
      <c r="B16" s="1291"/>
      <c r="C16" s="1292" t="s">
        <v>3343</v>
      </c>
      <c r="D16" s="1282" t="s">
        <v>3333</v>
      </c>
      <c r="E16" s="1520" t="s">
        <v>1581</v>
      </c>
      <c r="F16" s="1523"/>
      <c r="G16" s="1523"/>
      <c r="H16" s="1523"/>
      <c r="I16" s="1523"/>
      <c r="J16" s="1523"/>
      <c r="K16" s="1523"/>
      <c r="L16" s="1523"/>
      <c r="M16" s="1523"/>
      <c r="N16" s="1505"/>
      <c r="O16" s="1523"/>
      <c r="P16" s="1523"/>
      <c r="Q16" s="1523"/>
      <c r="R16" s="1523"/>
      <c r="S16" s="1523"/>
      <c r="T16" s="1523"/>
      <c r="U16" s="1523"/>
      <c r="V16" s="1523"/>
      <c r="W16" s="1505"/>
      <c r="X16" s="1713">
        <v>0</v>
      </c>
      <c r="Y16" s="1523"/>
    </row>
    <row r="17" spans="2:33" s="132" customFormat="1" ht="19.5">
      <c r="B17" s="1283" t="s">
        <v>3344</v>
      </c>
      <c r="C17" s="1285" t="s">
        <v>3345</v>
      </c>
      <c r="D17" s="1282" t="s">
        <v>3333</v>
      </c>
      <c r="E17" s="1520" t="s">
        <v>1581</v>
      </c>
      <c r="F17" s="1286"/>
      <c r="G17" s="1286"/>
      <c r="H17" s="1286"/>
      <c r="I17" s="1286"/>
      <c r="J17" s="1286"/>
      <c r="K17" s="1286"/>
      <c r="L17" s="1286"/>
      <c r="M17" s="1286"/>
      <c r="N17" s="1073"/>
      <c r="O17" s="1286"/>
      <c r="P17" s="1286"/>
      <c r="Q17" s="1286"/>
      <c r="R17" s="1286"/>
      <c r="S17" s="1286"/>
      <c r="T17" s="1286"/>
      <c r="U17" s="1286"/>
      <c r="V17" s="1286"/>
      <c r="W17" s="1073"/>
      <c r="X17" s="1712">
        <v>0</v>
      </c>
      <c r="Y17" s="1286"/>
      <c r="AB17" s="125" t="s">
        <v>3613</v>
      </c>
      <c r="AC17" s="1740"/>
      <c r="AD17" s="1743" t="s">
        <v>3328</v>
      </c>
      <c r="AE17" s="1741"/>
      <c r="AF17" s="1742"/>
      <c r="AG17" s="1280"/>
    </row>
    <row r="18" spans="2:33" s="132" customFormat="1" ht="15.75">
      <c r="B18" s="1280" t="s">
        <v>3346</v>
      </c>
      <c r="C18" s="1281"/>
      <c r="D18" s="1282"/>
      <c r="E18" s="1520"/>
      <c r="F18" s="86"/>
      <c r="G18" s="86"/>
      <c r="H18" s="86"/>
      <c r="I18" s="86"/>
      <c r="J18" s="86"/>
      <c r="K18" s="86"/>
      <c r="L18" s="86"/>
      <c r="M18" s="86"/>
      <c r="N18" s="86"/>
      <c r="O18" s="86"/>
      <c r="P18" s="86"/>
      <c r="Q18" s="86"/>
      <c r="R18" s="86"/>
      <c r="S18" s="86"/>
      <c r="T18" s="86"/>
      <c r="U18" s="86"/>
      <c r="V18" s="86"/>
      <c r="W18" s="86"/>
      <c r="X18" s="1710">
        <v>0</v>
      </c>
      <c r="Y18" s="86"/>
      <c r="AB18" s="1283"/>
      <c r="AC18" s="1284" t="s">
        <v>1063</v>
      </c>
      <c r="AD18" s="1284" t="s">
        <v>1064</v>
      </c>
      <c r="AE18" s="1284" t="s">
        <v>1065</v>
      </c>
      <c r="AF18" s="1284" t="s">
        <v>3</v>
      </c>
      <c r="AG18" s="981" t="s">
        <v>1066</v>
      </c>
    </row>
    <row r="19" spans="2:33" s="132" customFormat="1" ht="15.75">
      <c r="B19" s="1283"/>
      <c r="C19" s="1285" t="s">
        <v>3347</v>
      </c>
      <c r="D19" s="1282" t="s">
        <v>3348</v>
      </c>
      <c r="E19" s="1520" t="s">
        <v>2682</v>
      </c>
      <c r="F19" s="1073"/>
      <c r="G19" s="1073"/>
      <c r="H19" s="1073"/>
      <c r="I19" s="1073"/>
      <c r="J19" s="1073"/>
      <c r="K19" s="1073"/>
      <c r="L19" s="1073"/>
      <c r="M19" s="1073"/>
      <c r="N19" s="1293"/>
      <c r="O19" s="1073"/>
      <c r="P19" s="1073"/>
      <c r="Q19" s="1073"/>
      <c r="R19" s="1073"/>
      <c r="S19" s="1073"/>
      <c r="T19" s="1073"/>
      <c r="U19" s="1073"/>
      <c r="V19" s="1073"/>
      <c r="W19" s="1293"/>
      <c r="X19" s="1712">
        <v>0</v>
      </c>
      <c r="Y19" s="1293"/>
      <c r="Z19" s="969"/>
      <c r="AB19" s="1283" t="s">
        <v>3334</v>
      </c>
      <c r="AC19" s="1216"/>
      <c r="AD19" s="1216"/>
      <c r="AE19" s="1216"/>
      <c r="AF19" s="1216"/>
      <c r="AG19" s="1216"/>
    </row>
    <row r="20" spans="2:33" s="132" customFormat="1" ht="15.75">
      <c r="B20" s="1283"/>
      <c r="C20" s="1285" t="s">
        <v>3349</v>
      </c>
      <c r="D20" s="1282" t="s">
        <v>3350</v>
      </c>
      <c r="E20" s="1520" t="s">
        <v>2682</v>
      </c>
      <c r="F20" s="214"/>
      <c r="G20" s="214"/>
      <c r="H20" s="214"/>
      <c r="I20" s="974"/>
      <c r="J20" s="214"/>
      <c r="K20" s="214"/>
      <c r="L20" s="214"/>
      <c r="M20" s="974"/>
      <c r="N20" s="214"/>
      <c r="O20" s="214"/>
      <c r="P20" s="214"/>
      <c r="Q20" s="214"/>
      <c r="R20" s="974"/>
      <c r="S20" s="214"/>
      <c r="T20" s="214"/>
      <c r="U20" s="214"/>
      <c r="V20" s="974"/>
      <c r="W20" s="214"/>
      <c r="X20" s="1714">
        <v>0</v>
      </c>
      <c r="Y20" s="974"/>
      <c r="AB20" s="1283" t="s">
        <v>3336</v>
      </c>
      <c r="AC20" s="1216"/>
      <c r="AD20" s="1216"/>
      <c r="AE20" s="1216"/>
      <c r="AF20" s="1216"/>
      <c r="AG20" s="1216"/>
    </row>
    <row r="21" spans="2:33" s="132" customFormat="1" ht="15.75">
      <c r="B21" s="1283"/>
      <c r="C21" s="1285" t="s">
        <v>3351</v>
      </c>
      <c r="D21" s="1282" t="s">
        <v>3348</v>
      </c>
      <c r="E21" s="1520" t="s">
        <v>1581</v>
      </c>
      <c r="F21" s="1073"/>
      <c r="G21" s="1073"/>
      <c r="H21" s="1073"/>
      <c r="I21" s="1073"/>
      <c r="J21" s="1073"/>
      <c r="K21" s="1073"/>
      <c r="L21" s="1073"/>
      <c r="M21" s="1073"/>
      <c r="N21" s="1286"/>
      <c r="O21" s="1073"/>
      <c r="P21" s="1073"/>
      <c r="Q21" s="1073"/>
      <c r="R21" s="1073"/>
      <c r="S21" s="1073"/>
      <c r="T21" s="1073"/>
      <c r="U21" s="1073"/>
      <c r="V21" s="1073"/>
      <c r="W21" s="1286"/>
      <c r="X21" s="1712">
        <v>0</v>
      </c>
      <c r="Y21" s="1286"/>
      <c r="AB21" s="1283" t="s">
        <v>3338</v>
      </c>
      <c r="AC21" s="1216"/>
      <c r="AD21" s="1216"/>
      <c r="AE21" s="1216"/>
      <c r="AF21" s="1216"/>
      <c r="AG21" s="1216"/>
    </row>
    <row r="22" spans="2:33" s="132" customFormat="1" ht="15.75">
      <c r="B22" s="1283"/>
      <c r="C22" s="1285" t="s">
        <v>3352</v>
      </c>
      <c r="D22" s="1282" t="s">
        <v>3348</v>
      </c>
      <c r="E22" s="1520" t="s">
        <v>1581</v>
      </c>
      <c r="F22" s="1073"/>
      <c r="G22" s="1073"/>
      <c r="H22" s="1073"/>
      <c r="I22" s="1073"/>
      <c r="J22" s="1073"/>
      <c r="K22" s="1073"/>
      <c r="L22" s="1073"/>
      <c r="M22" s="1073"/>
      <c r="N22" s="1286"/>
      <c r="O22" s="1073"/>
      <c r="P22" s="1073"/>
      <c r="Q22" s="1073"/>
      <c r="R22" s="1073"/>
      <c r="S22" s="1073"/>
      <c r="T22" s="1073"/>
      <c r="U22" s="1073"/>
      <c r="V22" s="1073"/>
      <c r="W22" s="1286"/>
      <c r="X22" s="1712">
        <v>0</v>
      </c>
      <c r="Y22" s="1286"/>
    </row>
    <row r="23" spans="2:33" s="132" customFormat="1" ht="15.75">
      <c r="B23" s="1283"/>
      <c r="C23" s="1285" t="s">
        <v>3353</v>
      </c>
      <c r="D23" s="1282" t="s">
        <v>3348</v>
      </c>
      <c r="E23" s="1520" t="s">
        <v>1581</v>
      </c>
      <c r="F23" s="1073"/>
      <c r="G23" s="1073"/>
      <c r="H23" s="1073"/>
      <c r="I23" s="1073"/>
      <c r="J23" s="1073"/>
      <c r="K23" s="1073"/>
      <c r="L23" s="1073"/>
      <c r="M23" s="1073"/>
      <c r="N23" s="1286"/>
      <c r="O23" s="1073"/>
      <c r="P23" s="1073"/>
      <c r="Q23" s="1073"/>
      <c r="R23" s="1073"/>
      <c r="S23" s="1073"/>
      <c r="T23" s="1073"/>
      <c r="U23" s="1073"/>
      <c r="V23" s="1073"/>
      <c r="W23" s="1286"/>
      <c r="X23" s="1712">
        <v>0</v>
      </c>
      <c r="Y23" s="1286"/>
    </row>
    <row r="24" spans="2:33" s="132" customFormat="1" ht="15.75">
      <c r="B24" s="1283"/>
      <c r="C24" s="1285" t="s">
        <v>3354</v>
      </c>
      <c r="D24" s="1282" t="s">
        <v>3350</v>
      </c>
      <c r="E24" s="1520" t="s">
        <v>1581</v>
      </c>
      <c r="F24" s="1073"/>
      <c r="G24" s="1073"/>
      <c r="H24" s="1073"/>
      <c r="I24" s="1286"/>
      <c r="J24" s="1073"/>
      <c r="K24" s="1073"/>
      <c r="L24" s="1073"/>
      <c r="M24" s="1286"/>
      <c r="N24" s="1073"/>
      <c r="O24" s="1073"/>
      <c r="P24" s="1073"/>
      <c r="Q24" s="1073"/>
      <c r="R24" s="1286"/>
      <c r="S24" s="1073"/>
      <c r="T24" s="1073"/>
      <c r="U24" s="1073"/>
      <c r="V24" s="1286"/>
      <c r="W24" s="1073"/>
      <c r="X24" s="1712">
        <v>0</v>
      </c>
      <c r="Y24" s="1286"/>
    </row>
    <row r="25" spans="2:33" s="132" customFormat="1" ht="15.75">
      <c r="B25" s="1283"/>
      <c r="C25" s="1285" t="s">
        <v>3355</v>
      </c>
      <c r="D25" s="1282" t="s">
        <v>3350</v>
      </c>
      <c r="E25" s="1520" t="s">
        <v>1581</v>
      </c>
      <c r="F25" s="1073"/>
      <c r="G25" s="1073"/>
      <c r="H25" s="1073"/>
      <c r="I25" s="1286"/>
      <c r="J25" s="1073"/>
      <c r="K25" s="1073"/>
      <c r="L25" s="1073"/>
      <c r="M25" s="1286"/>
      <c r="N25" s="1073"/>
      <c r="O25" s="1073"/>
      <c r="P25" s="1073"/>
      <c r="Q25" s="1073"/>
      <c r="R25" s="1286"/>
      <c r="S25" s="1073"/>
      <c r="T25" s="1073"/>
      <c r="U25" s="1073"/>
      <c r="V25" s="1286"/>
      <c r="W25" s="1073"/>
      <c r="X25" s="1712">
        <v>0</v>
      </c>
      <c r="Y25" s="1286"/>
    </row>
    <row r="26" spans="2:33" s="132" customFormat="1" ht="15.75">
      <c r="B26" s="1283"/>
      <c r="C26" s="1285" t="s">
        <v>3356</v>
      </c>
      <c r="D26" s="1282" t="s">
        <v>3350</v>
      </c>
      <c r="E26" s="1520" t="s">
        <v>1581</v>
      </c>
      <c r="F26" s="1073"/>
      <c r="G26" s="1073"/>
      <c r="H26" s="1073"/>
      <c r="I26" s="1286"/>
      <c r="J26" s="1073"/>
      <c r="K26" s="1073"/>
      <c r="L26" s="1073"/>
      <c r="M26" s="1286"/>
      <c r="N26" s="1073"/>
      <c r="O26" s="1073"/>
      <c r="P26" s="1073"/>
      <c r="Q26" s="1073"/>
      <c r="R26" s="1286"/>
      <c r="S26" s="1073"/>
      <c r="T26" s="1073"/>
      <c r="U26" s="1073"/>
      <c r="V26" s="1286"/>
      <c r="W26" s="1073"/>
      <c r="X26" s="1712">
        <v>0</v>
      </c>
      <c r="Y26" s="1286"/>
    </row>
    <row r="27" spans="2:33" s="132" customFormat="1" ht="15.75">
      <c r="B27" s="1283"/>
      <c r="C27" s="1285" t="s">
        <v>3357</v>
      </c>
      <c r="D27" s="1282" t="s">
        <v>3333</v>
      </c>
      <c r="E27" s="1520" t="s">
        <v>1581</v>
      </c>
      <c r="F27" s="1286"/>
      <c r="G27" s="1286"/>
      <c r="H27" s="1286"/>
      <c r="I27" s="1286"/>
      <c r="J27" s="1286"/>
      <c r="K27" s="1286"/>
      <c r="L27" s="1286"/>
      <c r="M27" s="1286"/>
      <c r="N27" s="1073"/>
      <c r="O27" s="1286"/>
      <c r="P27" s="1286"/>
      <c r="Q27" s="1286"/>
      <c r="R27" s="1286"/>
      <c r="S27" s="1286"/>
      <c r="T27" s="1286"/>
      <c r="U27" s="1286"/>
      <c r="V27" s="1286"/>
      <c r="W27" s="1073"/>
      <c r="X27" s="1712">
        <v>0</v>
      </c>
      <c r="Y27" s="1286"/>
    </row>
    <row r="28" spans="2:33" s="132" customFormat="1" ht="15.75">
      <c r="B28" s="1283"/>
      <c r="C28" s="1285" t="s">
        <v>3358</v>
      </c>
      <c r="D28" s="1282" t="s">
        <v>3333</v>
      </c>
      <c r="E28" s="1520" t="s">
        <v>1581</v>
      </c>
      <c r="F28" s="1286"/>
      <c r="G28" s="1286"/>
      <c r="H28" s="1286"/>
      <c r="I28" s="1286"/>
      <c r="J28" s="1286"/>
      <c r="K28" s="1286"/>
      <c r="L28" s="1286"/>
      <c r="M28" s="1286"/>
      <c r="N28" s="1073"/>
      <c r="O28" s="1286"/>
      <c r="P28" s="1286"/>
      <c r="Q28" s="1286"/>
      <c r="R28" s="1286"/>
      <c r="S28" s="1286"/>
      <c r="T28" s="1286"/>
      <c r="U28" s="1286"/>
      <c r="V28" s="1286"/>
      <c r="W28" s="1073"/>
      <c r="X28" s="1712">
        <v>0</v>
      </c>
      <c r="Y28" s="1286"/>
    </row>
    <row r="29" spans="2:33" s="132" customFormat="1" ht="15.75">
      <c r="B29" s="1283"/>
      <c r="C29" s="1285" t="s">
        <v>3359</v>
      </c>
      <c r="D29" s="1282" t="s">
        <v>3333</v>
      </c>
      <c r="E29" s="1520" t="s">
        <v>1581</v>
      </c>
      <c r="F29" s="1286"/>
      <c r="G29" s="1286"/>
      <c r="H29" s="1286"/>
      <c r="I29" s="1286"/>
      <c r="J29" s="1286"/>
      <c r="K29" s="1286"/>
      <c r="L29" s="1286"/>
      <c r="M29" s="1286"/>
      <c r="N29" s="1073"/>
      <c r="O29" s="1286"/>
      <c r="P29" s="1286"/>
      <c r="Q29" s="1286"/>
      <c r="R29" s="1286"/>
      <c r="S29" s="1286"/>
      <c r="T29" s="1286"/>
      <c r="U29" s="1286"/>
      <c r="V29" s="1286"/>
      <c r="W29" s="1073"/>
      <c r="X29" s="1712">
        <v>0</v>
      </c>
      <c r="Y29" s="1286"/>
    </row>
    <row r="30" spans="2:33" s="132" customFormat="1" ht="15.75">
      <c r="B30" s="1280" t="s">
        <v>3360</v>
      </c>
      <c r="C30" s="1281"/>
      <c r="D30" s="1282"/>
      <c r="E30" s="1520"/>
      <c r="F30" s="1294"/>
      <c r="G30" s="1294"/>
      <c r="H30" s="1294"/>
      <c r="I30" s="1294"/>
      <c r="J30" s="1294"/>
      <c r="K30" s="1294"/>
      <c r="L30" s="1294"/>
      <c r="M30" s="1294"/>
      <c r="N30" s="1294"/>
      <c r="O30" s="1294"/>
      <c r="P30" s="1294"/>
      <c r="Q30" s="1294"/>
      <c r="R30" s="1294"/>
      <c r="S30" s="1294"/>
      <c r="T30" s="1294"/>
      <c r="U30" s="1294"/>
      <c r="V30" s="1294"/>
      <c r="W30" s="1294"/>
      <c r="X30" s="1711">
        <v>0</v>
      </c>
      <c r="Y30" s="1294"/>
    </row>
    <row r="31" spans="2:33" s="132" customFormat="1" ht="15.75">
      <c r="B31" s="1283"/>
      <c r="C31" s="1285" t="s">
        <v>3361</v>
      </c>
      <c r="D31" s="1282" t="s">
        <v>3362</v>
      </c>
      <c r="E31" s="1520" t="s">
        <v>1581</v>
      </c>
      <c r="F31" s="1073"/>
      <c r="G31" s="1073"/>
      <c r="H31" s="1073"/>
      <c r="I31" s="1073"/>
      <c r="J31" s="1073"/>
      <c r="K31" s="1073"/>
      <c r="L31" s="1073"/>
      <c r="M31" s="1073"/>
      <c r="N31" s="1073"/>
      <c r="O31" s="1073"/>
      <c r="P31" s="1073"/>
      <c r="Q31" s="1073"/>
      <c r="R31" s="1073"/>
      <c r="S31" s="1073"/>
      <c r="T31" s="1073"/>
      <c r="U31" s="1073"/>
      <c r="V31" s="1073"/>
      <c r="W31" s="1073"/>
      <c r="X31" s="1712">
        <v>0</v>
      </c>
      <c r="Y31" s="1286"/>
    </row>
    <row r="32" spans="2:33" s="132" customFormat="1" ht="15.75">
      <c r="B32" s="1283"/>
      <c r="C32" s="1285" t="s">
        <v>3363</v>
      </c>
      <c r="D32" s="1282" t="s">
        <v>3362</v>
      </c>
      <c r="E32" s="1520" t="s">
        <v>1581</v>
      </c>
      <c r="F32" s="1073"/>
      <c r="G32" s="1073"/>
      <c r="H32" s="1073"/>
      <c r="I32" s="1073"/>
      <c r="J32" s="1073"/>
      <c r="K32" s="1073"/>
      <c r="L32" s="1073"/>
      <c r="M32" s="1073"/>
      <c r="N32" s="1073"/>
      <c r="O32" s="1073"/>
      <c r="P32" s="1073"/>
      <c r="Q32" s="1073"/>
      <c r="R32" s="1073"/>
      <c r="S32" s="1073"/>
      <c r="T32" s="1073"/>
      <c r="U32" s="1073"/>
      <c r="V32" s="1073"/>
      <c r="W32" s="1073"/>
      <c r="X32" s="1712">
        <v>0</v>
      </c>
      <c r="Y32" s="1286"/>
    </row>
    <row r="33" spans="2:45" s="132" customFormat="1" ht="15.75">
      <c r="B33" s="1283"/>
      <c r="C33" s="1285" t="s">
        <v>3364</v>
      </c>
      <c r="D33" s="1282" t="s">
        <v>3362</v>
      </c>
      <c r="E33" s="1520" t="s">
        <v>1581</v>
      </c>
      <c r="F33" s="1073"/>
      <c r="G33" s="1073"/>
      <c r="H33" s="1073"/>
      <c r="I33" s="1073"/>
      <c r="J33" s="1073"/>
      <c r="K33" s="1073"/>
      <c r="L33" s="1073"/>
      <c r="M33" s="1073"/>
      <c r="N33" s="1073"/>
      <c r="O33" s="1073"/>
      <c r="P33" s="1073"/>
      <c r="Q33" s="1073"/>
      <c r="R33" s="1073"/>
      <c r="S33" s="1073"/>
      <c r="T33" s="1073"/>
      <c r="U33" s="1073"/>
      <c r="V33" s="1073"/>
      <c r="W33" s="1073"/>
      <c r="X33" s="1712">
        <v>0</v>
      </c>
      <c r="Y33" s="1286"/>
    </row>
    <row r="34" spans="2:45" s="132" customFormat="1" ht="15.75">
      <c r="B34" s="1283"/>
      <c r="C34" s="1285" t="s">
        <v>3365</v>
      </c>
      <c r="D34" s="1282" t="s">
        <v>3362</v>
      </c>
      <c r="E34" s="1520" t="s">
        <v>1581</v>
      </c>
      <c r="F34" s="1073"/>
      <c r="G34" s="1073"/>
      <c r="H34" s="1073"/>
      <c r="I34" s="1073"/>
      <c r="J34" s="1073"/>
      <c r="K34" s="1073"/>
      <c r="L34" s="1073"/>
      <c r="M34" s="1073"/>
      <c r="N34" s="1073"/>
      <c r="O34" s="1073"/>
      <c r="P34" s="1073"/>
      <c r="Q34" s="1073"/>
      <c r="R34" s="1073"/>
      <c r="S34" s="1073"/>
      <c r="T34" s="1073"/>
      <c r="U34" s="1073"/>
      <c r="V34" s="1073"/>
      <c r="W34" s="1073"/>
      <c r="X34" s="1712">
        <v>0</v>
      </c>
      <c r="Y34" s="1286"/>
      <c r="Z34" s="85"/>
      <c r="AA34" s="85"/>
      <c r="AB34" s="85"/>
      <c r="AC34" s="85"/>
      <c r="AD34" s="85"/>
      <c r="AE34" s="85"/>
      <c r="AF34" s="85"/>
      <c r="AG34" s="85"/>
      <c r="AH34" s="85"/>
      <c r="AI34" s="85"/>
      <c r="AJ34" s="85"/>
      <c r="AK34" s="85"/>
      <c r="AL34" s="85"/>
      <c r="AM34" s="85"/>
      <c r="AN34" s="85"/>
      <c r="AO34" s="85"/>
      <c r="AP34" s="85"/>
      <c r="AQ34" s="85"/>
      <c r="AR34" s="85"/>
      <c r="AS34" s="85"/>
    </row>
    <row r="35" spans="2:45" s="132" customFormat="1" ht="15.75">
      <c r="B35" s="1283"/>
      <c r="C35" s="1285" t="s">
        <v>3366</v>
      </c>
      <c r="D35" s="1282" t="s">
        <v>3362</v>
      </c>
      <c r="E35" s="1520" t="s">
        <v>1581</v>
      </c>
      <c r="F35" s="1073"/>
      <c r="G35" s="1073"/>
      <c r="H35" s="1073"/>
      <c r="I35" s="1073"/>
      <c r="J35" s="1073"/>
      <c r="K35" s="1073"/>
      <c r="L35" s="1073"/>
      <c r="M35" s="1073"/>
      <c r="N35" s="1073"/>
      <c r="O35" s="1073"/>
      <c r="P35" s="1073"/>
      <c r="Q35" s="1073"/>
      <c r="R35" s="1073"/>
      <c r="S35" s="1073"/>
      <c r="T35" s="1073"/>
      <c r="U35" s="1073"/>
      <c r="V35" s="1073"/>
      <c r="W35" s="1073"/>
      <c r="X35" s="1712">
        <v>0</v>
      </c>
      <c r="Y35" s="1286"/>
      <c r="Z35" s="85"/>
      <c r="AA35" s="85"/>
      <c r="AB35" s="85"/>
      <c r="AC35" s="85"/>
      <c r="AD35" s="85"/>
      <c r="AE35" s="85"/>
      <c r="AF35" s="85"/>
      <c r="AG35" s="85"/>
      <c r="AH35" s="85"/>
      <c r="AI35" s="85"/>
      <c r="AJ35" s="85"/>
      <c r="AK35" s="85"/>
      <c r="AL35" s="85"/>
      <c r="AM35" s="85"/>
      <c r="AN35" s="85"/>
      <c r="AO35" s="85"/>
      <c r="AP35" s="85"/>
      <c r="AQ35" s="85"/>
      <c r="AR35" s="85"/>
      <c r="AS35" s="85"/>
    </row>
    <row r="36" spans="2:45" s="132" customFormat="1" ht="15.75">
      <c r="B36" s="1280" t="s">
        <v>3367</v>
      </c>
      <c r="C36" s="1281"/>
      <c r="D36" s="1282"/>
      <c r="E36" s="1520"/>
      <c r="F36" s="1295"/>
      <c r="G36" s="1295"/>
      <c r="H36" s="1295"/>
      <c r="I36" s="1295"/>
      <c r="J36" s="1295"/>
      <c r="K36" s="1295"/>
      <c r="L36" s="1295"/>
      <c r="M36" s="1295"/>
      <c r="N36" s="1295"/>
      <c r="O36" s="1295"/>
      <c r="P36" s="1295"/>
      <c r="Q36" s="1295"/>
      <c r="R36" s="1295"/>
      <c r="S36" s="1295"/>
      <c r="T36" s="1295"/>
      <c r="U36" s="1295"/>
      <c r="V36" s="1295"/>
      <c r="W36" s="1295"/>
      <c r="X36" s="1296">
        <v>0</v>
      </c>
      <c r="Y36" s="1295"/>
      <c r="Z36" s="85"/>
      <c r="AA36" s="85"/>
      <c r="AB36" s="85"/>
      <c r="AC36" s="85"/>
      <c r="AD36" s="85"/>
      <c r="AE36" s="85"/>
      <c r="AF36" s="85"/>
      <c r="AG36" s="85"/>
      <c r="AH36" s="85"/>
      <c r="AI36" s="85"/>
      <c r="AJ36" s="85"/>
      <c r="AK36" s="85"/>
      <c r="AL36" s="85"/>
      <c r="AM36" s="85"/>
      <c r="AN36" s="85"/>
      <c r="AO36" s="85"/>
      <c r="AP36" s="85"/>
      <c r="AQ36" s="85"/>
      <c r="AR36" s="85"/>
      <c r="AS36" s="85"/>
    </row>
    <row r="37" spans="2:45" s="132" customFormat="1" ht="15.75">
      <c r="B37" s="1297"/>
      <c r="C37" s="1285" t="s">
        <v>3368</v>
      </c>
      <c r="D37" s="1282" t="s">
        <v>3333</v>
      </c>
      <c r="E37" s="1520" t="s">
        <v>1581</v>
      </c>
      <c r="F37" s="1286"/>
      <c r="G37" s="1286"/>
      <c r="H37" s="1286"/>
      <c r="I37" s="1286"/>
      <c r="J37" s="1286"/>
      <c r="K37" s="1286"/>
      <c r="L37" s="1286"/>
      <c r="M37" s="1286"/>
      <c r="N37" s="1073"/>
      <c r="O37" s="1286"/>
      <c r="P37" s="1286"/>
      <c r="Q37" s="1286"/>
      <c r="R37" s="1286"/>
      <c r="S37" s="1286"/>
      <c r="T37" s="1286"/>
      <c r="U37" s="1286"/>
      <c r="V37" s="1286"/>
      <c r="W37" s="1073"/>
      <c r="X37" s="1712">
        <v>0</v>
      </c>
      <c r="Y37" s="1286"/>
      <c r="Z37" s="85"/>
      <c r="AA37" s="85"/>
      <c r="AB37" s="85"/>
      <c r="AC37" s="85"/>
      <c r="AD37" s="85"/>
      <c r="AE37" s="85"/>
      <c r="AF37" s="85"/>
      <c r="AG37" s="85"/>
      <c r="AH37" s="85"/>
      <c r="AI37" s="85"/>
      <c r="AJ37" s="85"/>
      <c r="AK37" s="85"/>
      <c r="AL37" s="85"/>
      <c r="AM37" s="85"/>
      <c r="AN37" s="85"/>
      <c r="AO37" s="85"/>
      <c r="AP37" s="85"/>
      <c r="AQ37" s="85"/>
      <c r="AR37" s="85"/>
      <c r="AS37" s="85"/>
    </row>
    <row r="38" spans="2:45" s="132" customFormat="1" ht="15.75">
      <c r="B38" s="1297"/>
      <c r="C38" s="1285" t="s">
        <v>3369</v>
      </c>
      <c r="D38" s="1282" t="s">
        <v>3333</v>
      </c>
      <c r="E38" s="1520" t="s">
        <v>1581</v>
      </c>
      <c r="F38" s="1286"/>
      <c r="G38" s="1286"/>
      <c r="H38" s="1286"/>
      <c r="I38" s="1286"/>
      <c r="J38" s="1286"/>
      <c r="K38" s="1286"/>
      <c r="L38" s="1286"/>
      <c r="M38" s="1286"/>
      <c r="N38" s="1073"/>
      <c r="O38" s="1286"/>
      <c r="P38" s="1286"/>
      <c r="Q38" s="1286"/>
      <c r="R38" s="1286"/>
      <c r="S38" s="1286"/>
      <c r="T38" s="1286"/>
      <c r="U38" s="1286"/>
      <c r="V38" s="1286"/>
      <c r="W38" s="1073"/>
      <c r="X38" s="1712">
        <v>0</v>
      </c>
      <c r="Y38" s="1286"/>
      <c r="Z38" s="85"/>
      <c r="AA38" s="85"/>
      <c r="AB38" s="85"/>
      <c r="AC38" s="85"/>
      <c r="AD38" s="85"/>
      <c r="AE38" s="85"/>
      <c r="AF38" s="85"/>
      <c r="AG38" s="85"/>
      <c r="AH38" s="85"/>
      <c r="AI38" s="85"/>
      <c r="AJ38" s="85"/>
      <c r="AK38" s="85"/>
      <c r="AL38" s="85"/>
      <c r="AM38" s="85"/>
      <c r="AN38" s="85"/>
      <c r="AO38" s="85"/>
      <c r="AP38" s="85"/>
      <c r="AQ38" s="85"/>
      <c r="AR38" s="85"/>
      <c r="AS38" s="85"/>
    </row>
    <row r="39" spans="2:45" s="132" customFormat="1" ht="15.75">
      <c r="B39" s="1297"/>
      <c r="C39" s="1285" t="s">
        <v>3370</v>
      </c>
      <c r="D39" s="1282" t="s">
        <v>3333</v>
      </c>
      <c r="E39" s="1520" t="s">
        <v>1581</v>
      </c>
      <c r="F39" s="1286"/>
      <c r="G39" s="1286"/>
      <c r="H39" s="1286"/>
      <c r="I39" s="1286"/>
      <c r="J39" s="1286"/>
      <c r="K39" s="1286"/>
      <c r="L39" s="1286"/>
      <c r="M39" s="1286"/>
      <c r="N39" s="1073"/>
      <c r="O39" s="1286"/>
      <c r="P39" s="1286"/>
      <c r="Q39" s="1286"/>
      <c r="R39" s="1286"/>
      <c r="S39" s="1286"/>
      <c r="T39" s="1286"/>
      <c r="U39" s="1286"/>
      <c r="V39" s="1286"/>
      <c r="W39" s="1073"/>
      <c r="X39" s="1712">
        <v>0</v>
      </c>
      <c r="Y39" s="1286"/>
      <c r="Z39" s="85"/>
      <c r="AA39" s="85"/>
      <c r="AB39" s="85"/>
      <c r="AC39" s="85"/>
      <c r="AD39" s="85"/>
      <c r="AE39" s="85"/>
      <c r="AF39" s="85"/>
      <c r="AG39" s="85"/>
      <c r="AH39" s="85"/>
      <c r="AI39" s="85"/>
      <c r="AJ39" s="85"/>
      <c r="AK39" s="85"/>
      <c r="AL39" s="85"/>
      <c r="AM39" s="85"/>
      <c r="AN39" s="85"/>
      <c r="AO39" s="85"/>
      <c r="AP39" s="85"/>
      <c r="AQ39" s="85"/>
      <c r="AR39" s="85"/>
      <c r="AS39" s="85"/>
    </row>
    <row r="40" spans="2:45" s="132" customFormat="1" ht="15.75">
      <c r="B40" s="1297"/>
      <c r="C40" s="1285" t="s">
        <v>3371</v>
      </c>
      <c r="D40" s="1298" t="s">
        <v>3333</v>
      </c>
      <c r="E40" s="1520" t="s">
        <v>1581</v>
      </c>
      <c r="F40" s="1286"/>
      <c r="G40" s="1286"/>
      <c r="H40" s="1286"/>
      <c r="I40" s="1286"/>
      <c r="J40" s="1286"/>
      <c r="K40" s="1286"/>
      <c r="L40" s="1286"/>
      <c r="M40" s="1286"/>
      <c r="N40" s="1073"/>
      <c r="O40" s="1286"/>
      <c r="P40" s="1286"/>
      <c r="Q40" s="1286"/>
      <c r="R40" s="1286"/>
      <c r="S40" s="1286"/>
      <c r="T40" s="1286"/>
      <c r="U40" s="1286"/>
      <c r="V40" s="1286"/>
      <c r="W40" s="1073"/>
      <c r="X40" s="1712">
        <v>0</v>
      </c>
      <c r="Y40" s="1286"/>
      <c r="Z40" s="85"/>
      <c r="AA40" s="85"/>
      <c r="AB40" s="85"/>
      <c r="AC40" s="85"/>
      <c r="AD40" s="85"/>
      <c r="AE40" s="85"/>
      <c r="AF40" s="85"/>
      <c r="AG40" s="85"/>
      <c r="AH40" s="85"/>
      <c r="AI40" s="85"/>
      <c r="AJ40" s="85"/>
      <c r="AK40" s="85"/>
      <c r="AL40" s="85"/>
      <c r="AM40" s="85"/>
      <c r="AN40" s="85"/>
      <c r="AO40" s="85"/>
      <c r="AP40" s="85"/>
      <c r="AQ40" s="85"/>
      <c r="AR40" s="85"/>
      <c r="AS40" s="85"/>
    </row>
    <row r="41" spans="2:45" s="132" customFormat="1" ht="15.75">
      <c r="B41" s="1297"/>
      <c r="C41" s="1285" t="s">
        <v>3372</v>
      </c>
      <c r="D41" s="1282" t="s">
        <v>3333</v>
      </c>
      <c r="E41" s="1520" t="s">
        <v>1581</v>
      </c>
      <c r="F41" s="1286"/>
      <c r="G41" s="1286"/>
      <c r="H41" s="1286"/>
      <c r="I41" s="1286"/>
      <c r="J41" s="1286"/>
      <c r="K41" s="1286"/>
      <c r="L41" s="1286"/>
      <c r="M41" s="1286"/>
      <c r="N41" s="1073"/>
      <c r="O41" s="1286"/>
      <c r="P41" s="1286"/>
      <c r="Q41" s="1286"/>
      <c r="R41" s="1286"/>
      <c r="S41" s="1286"/>
      <c r="T41" s="1286"/>
      <c r="U41" s="1286"/>
      <c r="V41" s="1286"/>
      <c r="W41" s="1073"/>
      <c r="X41" s="1712">
        <v>0</v>
      </c>
      <c r="Y41" s="1286"/>
      <c r="Z41" s="86"/>
      <c r="AA41" s="86"/>
      <c r="AB41" s="85"/>
      <c r="AC41" s="85"/>
      <c r="AD41" s="85"/>
      <c r="AE41" s="85"/>
      <c r="AF41" s="85"/>
      <c r="AG41" s="85"/>
      <c r="AH41" s="85"/>
      <c r="AI41" s="85"/>
      <c r="AJ41" s="85"/>
      <c r="AK41" s="85"/>
      <c r="AL41" s="85"/>
      <c r="AM41" s="85"/>
      <c r="AN41" s="85"/>
      <c r="AO41" s="85"/>
      <c r="AP41" s="85"/>
      <c r="AQ41" s="85"/>
      <c r="AR41" s="85"/>
      <c r="AS41" s="85"/>
    </row>
    <row r="42" spans="2:45" s="125" customFormat="1" ht="18.75">
      <c r="B42" s="1810" t="s">
        <v>3373</v>
      </c>
      <c r="C42" s="1810"/>
      <c r="D42" s="1299"/>
      <c r="E42" s="1300"/>
      <c r="F42" s="1294"/>
      <c r="G42" s="1294"/>
      <c r="H42" s="1294"/>
      <c r="I42" s="1294"/>
      <c r="J42" s="1294"/>
      <c r="K42" s="1294"/>
      <c r="L42" s="1294"/>
      <c r="M42" s="1294"/>
      <c r="N42" s="1301"/>
      <c r="O42" s="1302"/>
      <c r="P42" s="1302"/>
      <c r="Q42" s="1302"/>
      <c r="R42" s="1302"/>
      <c r="S42" s="1302"/>
      <c r="T42" s="1302"/>
      <c r="U42" s="1302"/>
      <c r="V42" s="1302"/>
      <c r="W42" s="1301"/>
      <c r="X42" s="1301"/>
      <c r="Y42" s="1301"/>
    </row>
    <row r="43" spans="2:45" s="125" customFormat="1"/>
    <row r="44" spans="2:45" s="125" customFormat="1"/>
    <row r="45" spans="2:45" s="125" customFormat="1">
      <c r="B45" s="125" t="s">
        <v>3374</v>
      </c>
    </row>
    <row r="46" spans="2:45" s="125" customFormat="1"/>
    <row r="47" spans="2:45" s="125" customFormat="1" ht="15.75">
      <c r="B47" s="1709" t="s">
        <v>3375</v>
      </c>
    </row>
    <row r="48" spans="2:45" s="125" customFormat="1">
      <c r="B48" s="1303" t="s">
        <v>3376</v>
      </c>
    </row>
    <row r="49" spans="2:9" s="125" customFormat="1">
      <c r="B49" s="1303"/>
    </row>
    <row r="50" spans="2:9" s="125" customFormat="1">
      <c r="B50" s="1297" t="s">
        <v>3377</v>
      </c>
      <c r="G50" s="133"/>
      <c r="H50" s="133"/>
    </row>
    <row r="51" spans="2:9" s="125" customFormat="1">
      <c r="B51" s="1303" t="s">
        <v>3378</v>
      </c>
    </row>
    <row r="52" spans="2:9">
      <c r="B52" s="1304" t="s">
        <v>3379</v>
      </c>
    </row>
    <row r="53" spans="2:9">
      <c r="B53" s="1305"/>
    </row>
    <row r="54" spans="2:9">
      <c r="B54" s="1305" t="s">
        <v>3380</v>
      </c>
    </row>
    <row r="56" spans="2:9" ht="69" customHeight="1">
      <c r="C56" s="1306" t="s">
        <v>3381</v>
      </c>
      <c r="D56" s="1870" t="s">
        <v>3382</v>
      </c>
      <c r="E56" s="1870"/>
      <c r="F56" s="1870"/>
      <c r="G56" s="1870"/>
      <c r="H56" s="1870"/>
      <c r="I56" s="1870"/>
    </row>
    <row r="57" spans="2:9" ht="69" customHeight="1">
      <c r="C57" s="1306" t="s">
        <v>3383</v>
      </c>
      <c r="D57" s="1870" t="s">
        <v>3384</v>
      </c>
      <c r="E57" s="1870"/>
      <c r="F57" s="1870"/>
      <c r="G57" s="1870"/>
      <c r="H57" s="1870"/>
      <c r="I57" s="1870"/>
    </row>
    <row r="58" spans="2:9" ht="69" customHeight="1">
      <c r="C58" s="1306" t="s">
        <v>3385</v>
      </c>
      <c r="D58" s="1869" t="s">
        <v>3386</v>
      </c>
      <c r="E58" s="1869"/>
      <c r="F58" s="1869"/>
      <c r="G58" s="1869"/>
      <c r="H58" s="1869"/>
      <c r="I58" s="1869"/>
    </row>
  </sheetData>
  <mergeCells count="3">
    <mergeCell ref="D58:I58"/>
    <mergeCell ref="D56:I56"/>
    <mergeCell ref="D57:I57"/>
  </mergeCells>
  <phoneticPr fontId="48" type="noConversion"/>
  <pageMargins left="0.23622047244094491" right="0.23622047244094491" top="0.74803149606299213" bottom="0.74803149606299213" header="0.31496062992125984" footer="0.31496062992125984"/>
  <pageSetup paperSize="8" scale="26" fitToHeight="0" orientation="portrait" r:id="rId1"/>
  <headerFooter>
    <oddFooter>&amp;C_x000D_&amp;1#&amp;"Calibri"&amp;10&amp;K000000 OFFICIAL-InternalOnly</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7896-99E4-4E61-80E9-E4DBDA8B08E5}">
  <sheetPr>
    <tabColor theme="9" tint="0.39997558519241921"/>
    <pageSetUpPr fitToPage="1"/>
  </sheetPr>
  <dimension ref="A1:KJ651"/>
  <sheetViews>
    <sheetView zoomScale="90" zoomScaleNormal="90" workbookViewId="0">
      <selection activeCell="D9" sqref="D9"/>
    </sheetView>
    <sheetView workbookViewId="1"/>
  </sheetViews>
  <sheetFormatPr defaultColWidth="10.140625" defaultRowHeight="12.75"/>
  <cols>
    <col min="1" max="1" width="18.140625" style="87" customWidth="1"/>
    <col min="2" max="2" width="34.140625" style="87" bestFit="1" customWidth="1"/>
    <col min="3" max="3" width="26.140625" style="87" customWidth="1"/>
    <col min="4" max="5" width="24.42578125" style="79" customWidth="1"/>
    <col min="6" max="6" width="27.140625" style="79" customWidth="1"/>
    <col min="7" max="295" width="10.140625" style="79"/>
    <col min="296" max="16384" width="10.140625" style="87"/>
  </cols>
  <sheetData>
    <row r="1" spans="1:296" s="46" customFormat="1" ht="23.25">
      <c r="A1" s="56" t="str">
        <f>'1.1 Cover'!A1</f>
        <v>Regulatory Reporting Pack</v>
      </c>
    </row>
    <row r="2" spans="1:296" s="46" customFormat="1" ht="23.25">
      <c r="A2" s="56" t="str">
        <f>'1.1 Cover'!A2</f>
        <v>Price base - 2018/19</v>
      </c>
    </row>
    <row r="3" spans="1:296" s="46" customFormat="1" ht="23.25">
      <c r="A3" s="56" t="str">
        <f>'1.1 Cover'!A3</f>
        <v>Regulatory Year: April 2024 - March 2025</v>
      </c>
    </row>
    <row r="4" spans="1:296" s="46" customFormat="1" ht="23.25">
      <c r="A4" s="56" t="s">
        <v>3387</v>
      </c>
    </row>
    <row r="5" spans="1:296" s="125" customFormat="1" ht="15">
      <c r="G5" s="128"/>
      <c r="H5" s="128"/>
      <c r="I5" s="128"/>
      <c r="J5" s="128"/>
      <c r="K5" s="128"/>
      <c r="L5" s="128"/>
      <c r="M5" s="128"/>
      <c r="N5" s="128"/>
      <c r="O5" s="128"/>
      <c r="P5" s="128"/>
      <c r="Q5" s="128"/>
      <c r="R5" s="128"/>
      <c r="S5" s="128"/>
      <c r="T5" s="128"/>
      <c r="U5" s="128"/>
      <c r="V5" s="128"/>
    </row>
    <row r="6" spans="1:296" s="125" customFormat="1" ht="15">
      <c r="G6" s="127"/>
      <c r="H6" s="128"/>
      <c r="I6" s="128"/>
      <c r="J6" s="128"/>
      <c r="K6" s="128"/>
      <c r="L6" s="128"/>
      <c r="M6" s="128"/>
      <c r="N6" s="128"/>
      <c r="O6" s="128"/>
      <c r="P6" s="128"/>
      <c r="Q6" s="128"/>
      <c r="R6" s="128"/>
      <c r="S6" s="128"/>
      <c r="T6" s="128"/>
      <c r="U6" s="128"/>
      <c r="V6" s="128"/>
      <c r="W6" s="128"/>
    </row>
    <row r="7" spans="1:296" s="125" customFormat="1" ht="15">
      <c r="H7" s="128"/>
      <c r="I7" s="128"/>
      <c r="J7" s="128"/>
      <c r="K7" s="128"/>
      <c r="L7" s="128"/>
      <c r="M7" s="128"/>
      <c r="N7" s="128"/>
      <c r="O7" s="128"/>
      <c r="P7" s="128"/>
      <c r="Q7" s="128"/>
      <c r="R7" s="128"/>
      <c r="S7" s="128"/>
      <c r="T7" s="128"/>
      <c r="U7" s="128"/>
      <c r="V7" s="128"/>
      <c r="W7" s="128"/>
    </row>
    <row r="8" spans="1:296">
      <c r="A8" s="79"/>
      <c r="B8" s="139" t="s">
        <v>3388</v>
      </c>
      <c r="C8" s="79"/>
      <c r="KJ8" s="79"/>
    </row>
    <row r="9" spans="1:296">
      <c r="A9" s="79"/>
      <c r="B9" s="1307"/>
      <c r="C9" s="1308" t="s">
        <v>3389</v>
      </c>
      <c r="D9" s="1308" t="s">
        <v>3390</v>
      </c>
      <c r="E9" s="1308" t="s">
        <v>3391</v>
      </c>
      <c r="F9" s="1308" t="s">
        <v>3392</v>
      </c>
      <c r="KJ9" s="79"/>
    </row>
    <row r="10" spans="1:296">
      <c r="A10" s="79"/>
      <c r="B10" s="1309" t="s">
        <v>3393</v>
      </c>
      <c r="C10" s="1308" t="s">
        <v>3394</v>
      </c>
      <c r="D10" s="1308" t="s">
        <v>3395</v>
      </c>
      <c r="E10" s="1308" t="s">
        <v>3395</v>
      </c>
      <c r="F10" s="1308" t="s">
        <v>3395</v>
      </c>
      <c r="KJ10" s="79"/>
    </row>
    <row r="11" spans="1:296">
      <c r="A11" s="79"/>
      <c r="B11" s="222">
        <v>45383</v>
      </c>
      <c r="C11" s="225"/>
      <c r="D11" s="225"/>
      <c r="E11" s="225"/>
      <c r="F11" s="225"/>
      <c r="KJ11" s="79"/>
    </row>
    <row r="12" spans="1:296">
      <c r="A12" s="79"/>
      <c r="B12" s="223">
        <v>45383</v>
      </c>
      <c r="C12" s="1310"/>
      <c r="D12" s="1310"/>
      <c r="E12" s="1310"/>
      <c r="F12" s="1310"/>
      <c r="KJ12" s="79"/>
    </row>
    <row r="13" spans="1:296">
      <c r="A13" s="79"/>
      <c r="B13" s="141">
        <f t="shared" ref="B13:B76" si="0">B12+1</f>
        <v>45384</v>
      </c>
      <c r="C13" s="1310"/>
      <c r="D13" s="1310"/>
      <c r="E13" s="1310"/>
      <c r="F13" s="1310"/>
      <c r="KJ13" s="79"/>
    </row>
    <row r="14" spans="1:296">
      <c r="A14" s="79"/>
      <c r="B14" s="141">
        <f t="shared" si="0"/>
        <v>45385</v>
      </c>
      <c r="C14" s="1310"/>
      <c r="D14" s="1310"/>
      <c r="E14" s="1310"/>
      <c r="F14" s="1310"/>
      <c r="KJ14" s="79"/>
    </row>
    <row r="15" spans="1:296">
      <c r="A15" s="79"/>
      <c r="B15" s="141">
        <f t="shared" si="0"/>
        <v>45386</v>
      </c>
      <c r="C15" s="1310"/>
      <c r="D15" s="1310"/>
      <c r="E15" s="1310"/>
      <c r="F15" s="1310"/>
      <c r="I15" s="1871" t="s">
        <v>3376</v>
      </c>
      <c r="J15" s="1871"/>
      <c r="K15" s="1871"/>
      <c r="L15" s="1871"/>
      <c r="M15" s="1871"/>
      <c r="KJ15" s="79"/>
    </row>
    <row r="16" spans="1:296">
      <c r="A16" s="79"/>
      <c r="B16" s="141">
        <f t="shared" si="0"/>
        <v>45387</v>
      </c>
      <c r="C16" s="1310"/>
      <c r="D16" s="1310"/>
      <c r="E16" s="1310"/>
      <c r="F16" s="1310"/>
      <c r="KJ16" s="79"/>
    </row>
    <row r="17" spans="1:296" ht="15">
      <c r="A17" s="79"/>
      <c r="B17" s="141">
        <f t="shared" si="0"/>
        <v>45388</v>
      </c>
      <c r="C17" s="1310"/>
      <c r="D17" s="1310"/>
      <c r="E17" s="1310"/>
      <c r="F17" s="1310"/>
      <c r="I17" s="125" t="s">
        <v>3377</v>
      </c>
      <c r="KJ17" s="79"/>
    </row>
    <row r="18" spans="1:296" ht="15.75">
      <c r="A18" s="79"/>
      <c r="B18" s="141">
        <f t="shared" si="0"/>
        <v>45389</v>
      </c>
      <c r="C18" s="1310"/>
      <c r="D18" s="1310"/>
      <c r="E18" s="1310"/>
      <c r="F18" s="1310"/>
      <c r="I18" s="138" t="s">
        <v>3396</v>
      </c>
      <c r="KJ18" s="79"/>
    </row>
    <row r="19" spans="1:296" ht="15.75">
      <c r="A19" s="79"/>
      <c r="B19" s="141">
        <f t="shared" si="0"/>
        <v>45390</v>
      </c>
      <c r="C19" s="1310"/>
      <c r="D19" s="1310"/>
      <c r="E19" s="1310"/>
      <c r="F19" s="1310"/>
      <c r="I19" s="138" t="s">
        <v>3397</v>
      </c>
      <c r="KJ19" s="79"/>
    </row>
    <row r="20" spans="1:296">
      <c r="A20" s="79"/>
      <c r="B20" s="141">
        <f t="shared" si="0"/>
        <v>45391</v>
      </c>
      <c r="C20" s="1310"/>
      <c r="D20" s="1310"/>
      <c r="E20" s="1310"/>
      <c r="F20" s="1310"/>
      <c r="KJ20" s="79"/>
    </row>
    <row r="21" spans="1:296">
      <c r="A21" s="79"/>
      <c r="B21" s="141">
        <f t="shared" si="0"/>
        <v>45392</v>
      </c>
      <c r="C21" s="1310"/>
      <c r="D21" s="1310"/>
      <c r="E21" s="1310"/>
      <c r="F21" s="1310"/>
      <c r="KJ21" s="79"/>
    </row>
    <row r="22" spans="1:296">
      <c r="A22" s="79"/>
      <c r="B22" s="141">
        <f t="shared" si="0"/>
        <v>45393</v>
      </c>
      <c r="C22" s="1310"/>
      <c r="D22" s="1310"/>
      <c r="E22" s="1310"/>
      <c r="F22" s="1310"/>
      <c r="KJ22" s="79"/>
    </row>
    <row r="23" spans="1:296">
      <c r="A23" s="79"/>
      <c r="B23" s="141">
        <f t="shared" si="0"/>
        <v>45394</v>
      </c>
      <c r="C23" s="1310"/>
      <c r="D23" s="1310"/>
      <c r="E23" s="1310"/>
      <c r="F23" s="1310"/>
      <c r="KJ23" s="79"/>
    </row>
    <row r="24" spans="1:296">
      <c r="A24" s="79"/>
      <c r="B24" s="141">
        <f t="shared" si="0"/>
        <v>45395</v>
      </c>
      <c r="C24" s="1310"/>
      <c r="D24" s="1310"/>
      <c r="E24" s="1310"/>
      <c r="F24" s="1310"/>
      <c r="KJ24" s="79"/>
    </row>
    <row r="25" spans="1:296">
      <c r="A25" s="79"/>
      <c r="B25" s="141">
        <f t="shared" si="0"/>
        <v>45396</v>
      </c>
      <c r="C25" s="1310"/>
      <c r="D25" s="1310"/>
      <c r="E25" s="1310"/>
      <c r="F25" s="1310"/>
      <c r="KJ25" s="79"/>
    </row>
    <row r="26" spans="1:296">
      <c r="A26" s="79"/>
      <c r="B26" s="141">
        <f t="shared" si="0"/>
        <v>45397</v>
      </c>
      <c r="C26" s="1310"/>
      <c r="D26" s="1310"/>
      <c r="E26" s="1310"/>
      <c r="F26" s="1310"/>
      <c r="KJ26" s="79"/>
    </row>
    <row r="27" spans="1:296">
      <c r="A27" s="79"/>
      <c r="B27" s="141">
        <f t="shared" si="0"/>
        <v>45398</v>
      </c>
      <c r="C27" s="1310"/>
      <c r="D27" s="1310"/>
      <c r="E27" s="1310"/>
      <c r="F27" s="1310"/>
      <c r="KJ27" s="79"/>
    </row>
    <row r="28" spans="1:296">
      <c r="A28" s="79"/>
      <c r="B28" s="141">
        <f t="shared" si="0"/>
        <v>45399</v>
      </c>
      <c r="C28" s="1310"/>
      <c r="D28" s="1310"/>
      <c r="E28" s="1310"/>
      <c r="F28" s="1310"/>
      <c r="KJ28" s="79"/>
    </row>
    <row r="29" spans="1:296">
      <c r="A29" s="79"/>
      <c r="B29" s="141">
        <f t="shared" si="0"/>
        <v>45400</v>
      </c>
      <c r="C29" s="1310"/>
      <c r="D29" s="1310"/>
      <c r="E29" s="1310"/>
      <c r="F29" s="1310"/>
      <c r="KJ29" s="79"/>
    </row>
    <row r="30" spans="1:296">
      <c r="A30" s="79"/>
      <c r="B30" s="141">
        <f t="shared" si="0"/>
        <v>45401</v>
      </c>
      <c r="C30" s="1310"/>
      <c r="D30" s="1310"/>
      <c r="E30" s="1310"/>
      <c r="F30" s="1310"/>
      <c r="KJ30" s="79"/>
    </row>
    <row r="31" spans="1:296">
      <c r="A31" s="79"/>
      <c r="B31" s="141">
        <f t="shared" si="0"/>
        <v>45402</v>
      </c>
      <c r="C31" s="1310"/>
      <c r="D31" s="1310"/>
      <c r="E31" s="1310"/>
      <c r="F31" s="1310"/>
      <c r="KJ31" s="79"/>
    </row>
    <row r="32" spans="1:296">
      <c r="A32" s="79"/>
      <c r="B32" s="141">
        <f t="shared" si="0"/>
        <v>45403</v>
      </c>
      <c r="C32" s="1310"/>
      <c r="D32" s="1310"/>
      <c r="E32" s="1310"/>
      <c r="F32" s="1310"/>
      <c r="KJ32" s="79"/>
    </row>
    <row r="33" spans="1:296">
      <c r="A33" s="79"/>
      <c r="B33" s="141">
        <f t="shared" si="0"/>
        <v>45404</v>
      </c>
      <c r="C33" s="1310"/>
      <c r="D33" s="1310"/>
      <c r="E33" s="1310"/>
      <c r="F33" s="1310"/>
      <c r="KJ33" s="79"/>
    </row>
    <row r="34" spans="1:296">
      <c r="A34" s="79"/>
      <c r="B34" s="141">
        <f t="shared" si="0"/>
        <v>45405</v>
      </c>
      <c r="C34" s="1310"/>
      <c r="D34" s="1310"/>
      <c r="E34" s="1310"/>
      <c r="F34" s="1310"/>
      <c r="KJ34" s="79"/>
    </row>
    <row r="35" spans="1:296">
      <c r="A35" s="79"/>
      <c r="B35" s="141">
        <f t="shared" si="0"/>
        <v>45406</v>
      </c>
      <c r="C35" s="1310"/>
      <c r="D35" s="1310"/>
      <c r="E35" s="1310"/>
      <c r="F35" s="1310"/>
      <c r="KJ35" s="79"/>
    </row>
    <row r="36" spans="1:296">
      <c r="A36" s="79"/>
      <c r="B36" s="141">
        <f t="shared" si="0"/>
        <v>45407</v>
      </c>
      <c r="C36" s="1310"/>
      <c r="D36" s="1310"/>
      <c r="E36" s="1310"/>
      <c r="F36" s="1310"/>
      <c r="KJ36" s="79"/>
    </row>
    <row r="37" spans="1:296">
      <c r="A37" s="79"/>
      <c r="B37" s="141">
        <f t="shared" si="0"/>
        <v>45408</v>
      </c>
      <c r="C37" s="1310"/>
      <c r="D37" s="1310"/>
      <c r="E37" s="1310"/>
      <c r="F37" s="1310"/>
      <c r="KJ37" s="79"/>
    </row>
    <row r="38" spans="1:296">
      <c r="A38" s="79"/>
      <c r="B38" s="141">
        <f t="shared" si="0"/>
        <v>45409</v>
      </c>
      <c r="C38" s="1310"/>
      <c r="D38" s="1310"/>
      <c r="E38" s="1310"/>
      <c r="F38" s="1310"/>
      <c r="KJ38" s="79"/>
    </row>
    <row r="39" spans="1:296">
      <c r="A39" s="79"/>
      <c r="B39" s="141">
        <f t="shared" si="0"/>
        <v>45410</v>
      </c>
      <c r="C39" s="1310"/>
      <c r="D39" s="1310"/>
      <c r="E39" s="1310"/>
      <c r="F39" s="1310"/>
      <c r="KJ39" s="79"/>
    </row>
    <row r="40" spans="1:296">
      <c r="A40" s="79"/>
      <c r="B40" s="141">
        <f t="shared" si="0"/>
        <v>45411</v>
      </c>
      <c r="C40" s="1310"/>
      <c r="D40" s="1310"/>
      <c r="E40" s="1310"/>
      <c r="F40" s="1310"/>
      <c r="KJ40" s="79"/>
    </row>
    <row r="41" spans="1:296">
      <c r="A41" s="79"/>
      <c r="B41" s="141">
        <f t="shared" si="0"/>
        <v>45412</v>
      </c>
      <c r="C41" s="1310"/>
      <c r="D41" s="1310"/>
      <c r="E41" s="1310"/>
      <c r="F41" s="1310"/>
      <c r="KJ41" s="79"/>
    </row>
    <row r="42" spans="1:296">
      <c r="A42" s="79"/>
      <c r="B42" s="224">
        <v>45413</v>
      </c>
      <c r="C42" s="225"/>
      <c r="D42" s="225"/>
      <c r="E42" s="142"/>
      <c r="F42" s="142"/>
      <c r="KJ42" s="79"/>
    </row>
    <row r="43" spans="1:296">
      <c r="A43" s="79"/>
      <c r="B43" s="141">
        <f>B41+1</f>
        <v>45413</v>
      </c>
      <c r="C43" s="1310"/>
      <c r="D43" s="1310"/>
      <c r="E43" s="1310"/>
      <c r="F43" s="1310"/>
      <c r="KJ43" s="79"/>
    </row>
    <row r="44" spans="1:296">
      <c r="A44" s="79"/>
      <c r="B44" s="141">
        <f t="shared" si="0"/>
        <v>45414</v>
      </c>
      <c r="C44" s="1310"/>
      <c r="D44" s="1310"/>
      <c r="E44" s="1310"/>
      <c r="F44" s="1310"/>
      <c r="KJ44" s="79"/>
    </row>
    <row r="45" spans="1:296">
      <c r="A45" s="79"/>
      <c r="B45" s="141">
        <f t="shared" si="0"/>
        <v>45415</v>
      </c>
      <c r="C45" s="1310"/>
      <c r="D45" s="1310"/>
      <c r="E45" s="1310"/>
      <c r="F45" s="1310"/>
      <c r="KJ45" s="79"/>
    </row>
    <row r="46" spans="1:296">
      <c r="A46" s="79"/>
      <c r="B46" s="141">
        <f t="shared" si="0"/>
        <v>45416</v>
      </c>
      <c r="C46" s="1310"/>
      <c r="D46" s="1310"/>
      <c r="E46" s="1310"/>
      <c r="F46" s="1310"/>
      <c r="KJ46" s="79"/>
    </row>
    <row r="47" spans="1:296">
      <c r="A47" s="79"/>
      <c r="B47" s="141">
        <f t="shared" si="0"/>
        <v>45417</v>
      </c>
      <c r="C47" s="1310"/>
      <c r="D47" s="1310"/>
      <c r="E47" s="1310"/>
      <c r="F47" s="1310"/>
      <c r="KJ47" s="79"/>
    </row>
    <row r="48" spans="1:296">
      <c r="A48" s="79"/>
      <c r="B48" s="141">
        <f t="shared" si="0"/>
        <v>45418</v>
      </c>
      <c r="C48" s="1310"/>
      <c r="D48" s="1310"/>
      <c r="E48" s="1310"/>
      <c r="F48" s="1310"/>
      <c r="KJ48" s="79"/>
    </row>
    <row r="49" spans="1:296">
      <c r="A49" s="79"/>
      <c r="B49" s="141">
        <f t="shared" si="0"/>
        <v>45419</v>
      </c>
      <c r="C49" s="1310"/>
      <c r="D49" s="1310"/>
      <c r="E49" s="1310"/>
      <c r="F49" s="1310"/>
      <c r="KJ49" s="79"/>
    </row>
    <row r="50" spans="1:296">
      <c r="A50" s="79"/>
      <c r="B50" s="141">
        <f t="shared" si="0"/>
        <v>45420</v>
      </c>
      <c r="C50" s="1310"/>
      <c r="D50" s="1310"/>
      <c r="E50" s="1310"/>
      <c r="F50" s="1310"/>
      <c r="KJ50" s="79"/>
    </row>
    <row r="51" spans="1:296">
      <c r="A51" s="79"/>
      <c r="B51" s="141">
        <f t="shared" si="0"/>
        <v>45421</v>
      </c>
      <c r="C51" s="1310"/>
      <c r="D51" s="1310"/>
      <c r="E51" s="1310"/>
      <c r="F51" s="1310"/>
      <c r="KJ51" s="79"/>
    </row>
    <row r="52" spans="1:296">
      <c r="A52" s="79"/>
      <c r="B52" s="141">
        <f t="shared" si="0"/>
        <v>45422</v>
      </c>
      <c r="C52" s="1310"/>
      <c r="D52" s="1310"/>
      <c r="E52" s="1310"/>
      <c r="F52" s="1310"/>
      <c r="KJ52" s="79"/>
    </row>
    <row r="53" spans="1:296">
      <c r="A53" s="79"/>
      <c r="B53" s="141">
        <f t="shared" si="0"/>
        <v>45423</v>
      </c>
      <c r="C53" s="1310"/>
      <c r="D53" s="1310"/>
      <c r="E53" s="1310"/>
      <c r="F53" s="1310"/>
      <c r="KJ53" s="79"/>
    </row>
    <row r="54" spans="1:296">
      <c r="A54" s="79"/>
      <c r="B54" s="141">
        <f t="shared" si="0"/>
        <v>45424</v>
      </c>
      <c r="C54" s="1310"/>
      <c r="D54" s="1310"/>
      <c r="E54" s="1310"/>
      <c r="F54" s="1310"/>
      <c r="KJ54" s="79"/>
    </row>
    <row r="55" spans="1:296">
      <c r="A55" s="79"/>
      <c r="B55" s="141">
        <f t="shared" si="0"/>
        <v>45425</v>
      </c>
      <c r="C55" s="1310"/>
      <c r="D55" s="1310"/>
      <c r="E55" s="1310"/>
      <c r="F55" s="1310"/>
      <c r="KJ55" s="79"/>
    </row>
    <row r="56" spans="1:296">
      <c r="A56" s="79"/>
      <c r="B56" s="141">
        <f t="shared" si="0"/>
        <v>45426</v>
      </c>
      <c r="C56" s="1310"/>
      <c r="D56" s="1310"/>
      <c r="E56" s="1310"/>
      <c r="F56" s="1310"/>
      <c r="KJ56" s="79"/>
    </row>
    <row r="57" spans="1:296">
      <c r="A57" s="79"/>
      <c r="B57" s="141">
        <f t="shared" si="0"/>
        <v>45427</v>
      </c>
      <c r="C57" s="1310"/>
      <c r="D57" s="1310"/>
      <c r="E57" s="1310"/>
      <c r="F57" s="1310"/>
      <c r="KJ57" s="79"/>
    </row>
    <row r="58" spans="1:296">
      <c r="A58" s="79"/>
      <c r="B58" s="141">
        <f t="shared" si="0"/>
        <v>45428</v>
      </c>
      <c r="C58" s="1310"/>
      <c r="D58" s="1310"/>
      <c r="E58" s="1310"/>
      <c r="F58" s="1310"/>
      <c r="KJ58" s="79"/>
    </row>
    <row r="59" spans="1:296">
      <c r="A59" s="79"/>
      <c r="B59" s="141">
        <f t="shared" si="0"/>
        <v>45429</v>
      </c>
      <c r="C59" s="1310"/>
      <c r="D59" s="1310"/>
      <c r="E59" s="1310"/>
      <c r="F59" s="1310"/>
      <c r="KJ59" s="79"/>
    </row>
    <row r="60" spans="1:296">
      <c r="A60" s="79"/>
      <c r="B60" s="141">
        <f t="shared" si="0"/>
        <v>45430</v>
      </c>
      <c r="C60" s="1310"/>
      <c r="D60" s="1310"/>
      <c r="E60" s="1310"/>
      <c r="F60" s="1310"/>
      <c r="KJ60" s="79"/>
    </row>
    <row r="61" spans="1:296">
      <c r="A61" s="79"/>
      <c r="B61" s="141">
        <f t="shared" si="0"/>
        <v>45431</v>
      </c>
      <c r="C61" s="1310"/>
      <c r="D61" s="1310"/>
      <c r="E61" s="1310"/>
      <c r="F61" s="1310"/>
      <c r="KJ61" s="79"/>
    </row>
    <row r="62" spans="1:296">
      <c r="A62" s="79"/>
      <c r="B62" s="141">
        <f t="shared" si="0"/>
        <v>45432</v>
      </c>
      <c r="C62" s="1310"/>
      <c r="D62" s="1310"/>
      <c r="E62" s="1310"/>
      <c r="F62" s="1310"/>
      <c r="KJ62" s="79"/>
    </row>
    <row r="63" spans="1:296">
      <c r="A63" s="79"/>
      <c r="B63" s="141">
        <f t="shared" si="0"/>
        <v>45433</v>
      </c>
      <c r="C63" s="1310"/>
      <c r="D63" s="1310"/>
      <c r="E63" s="1310"/>
      <c r="F63" s="1310"/>
      <c r="KJ63" s="79"/>
    </row>
    <row r="64" spans="1:296">
      <c r="A64" s="79"/>
      <c r="B64" s="141">
        <f t="shared" si="0"/>
        <v>45434</v>
      </c>
      <c r="C64" s="1310"/>
      <c r="D64" s="1310"/>
      <c r="E64" s="1310"/>
      <c r="F64" s="1310"/>
      <c r="KJ64" s="79"/>
    </row>
    <row r="65" spans="1:296">
      <c r="A65" s="79"/>
      <c r="B65" s="141">
        <f t="shared" si="0"/>
        <v>45435</v>
      </c>
      <c r="C65" s="1310"/>
      <c r="D65" s="1310"/>
      <c r="E65" s="1310"/>
      <c r="F65" s="1310"/>
      <c r="KJ65" s="79"/>
    </row>
    <row r="66" spans="1:296">
      <c r="A66" s="79"/>
      <c r="B66" s="141">
        <f t="shared" si="0"/>
        <v>45436</v>
      </c>
      <c r="C66" s="1310"/>
      <c r="D66" s="1310"/>
      <c r="E66" s="1310"/>
      <c r="F66" s="1310"/>
      <c r="KJ66" s="79"/>
    </row>
    <row r="67" spans="1:296">
      <c r="A67" s="79"/>
      <c r="B67" s="141">
        <f t="shared" si="0"/>
        <v>45437</v>
      </c>
      <c r="C67" s="1310"/>
      <c r="D67" s="1310"/>
      <c r="E67" s="1310"/>
      <c r="F67" s="1310"/>
      <c r="KJ67" s="79"/>
    </row>
    <row r="68" spans="1:296">
      <c r="A68" s="79"/>
      <c r="B68" s="141">
        <f t="shared" si="0"/>
        <v>45438</v>
      </c>
      <c r="C68" s="1310"/>
      <c r="D68" s="1310"/>
      <c r="E68" s="1310"/>
      <c r="F68" s="1310"/>
      <c r="G68" s="879"/>
      <c r="KJ68" s="79"/>
    </row>
    <row r="69" spans="1:296">
      <c r="A69" s="79"/>
      <c r="B69" s="141">
        <f t="shared" si="0"/>
        <v>45439</v>
      </c>
      <c r="C69" s="1310"/>
      <c r="D69" s="1310"/>
      <c r="E69" s="1310"/>
      <c r="F69" s="1310"/>
      <c r="KJ69" s="79"/>
    </row>
    <row r="70" spans="1:296">
      <c r="A70" s="79"/>
      <c r="B70" s="141">
        <f t="shared" si="0"/>
        <v>45440</v>
      </c>
      <c r="C70" s="1310"/>
      <c r="D70" s="1310"/>
      <c r="E70" s="1310"/>
      <c r="F70" s="1310"/>
      <c r="KJ70" s="79"/>
    </row>
    <row r="71" spans="1:296">
      <c r="A71" s="79"/>
      <c r="B71" s="141">
        <f t="shared" si="0"/>
        <v>45441</v>
      </c>
      <c r="C71" s="1310"/>
      <c r="D71" s="1310"/>
      <c r="E71" s="1310"/>
      <c r="F71" s="1310"/>
      <c r="KJ71" s="79"/>
    </row>
    <row r="72" spans="1:296">
      <c r="A72" s="79"/>
      <c r="B72" s="141">
        <f t="shared" si="0"/>
        <v>45442</v>
      </c>
      <c r="C72" s="1310"/>
      <c r="D72" s="1310"/>
      <c r="E72" s="1310"/>
      <c r="F72" s="1310"/>
      <c r="KJ72" s="79"/>
    </row>
    <row r="73" spans="1:296">
      <c r="A73" s="79"/>
      <c r="B73" s="141">
        <f t="shared" si="0"/>
        <v>45443</v>
      </c>
      <c r="C73" s="1310"/>
      <c r="D73" s="1310"/>
      <c r="E73" s="1310"/>
      <c r="F73" s="1310"/>
      <c r="KJ73" s="79"/>
    </row>
    <row r="74" spans="1:296">
      <c r="A74" s="79"/>
      <c r="B74" s="224">
        <v>45444</v>
      </c>
      <c r="C74" s="225"/>
      <c r="D74" s="225"/>
      <c r="E74" s="142"/>
      <c r="F74" s="142"/>
      <c r="KJ74" s="79"/>
    </row>
    <row r="75" spans="1:296">
      <c r="A75" s="79"/>
      <c r="B75" s="141">
        <f>B73+1</f>
        <v>45444</v>
      </c>
      <c r="C75" s="1310"/>
      <c r="D75" s="1310"/>
      <c r="E75" s="1310"/>
      <c r="F75" s="1310"/>
      <c r="KJ75" s="79"/>
    </row>
    <row r="76" spans="1:296">
      <c r="A76" s="79"/>
      <c r="B76" s="141">
        <f t="shared" si="0"/>
        <v>45445</v>
      </c>
      <c r="C76" s="1310"/>
      <c r="D76" s="1310"/>
      <c r="E76" s="1310"/>
      <c r="F76" s="1310"/>
      <c r="KJ76" s="79"/>
    </row>
    <row r="77" spans="1:296">
      <c r="A77" s="79"/>
      <c r="B77" s="141">
        <f t="shared" ref="B77:B140" si="1">B76+1</f>
        <v>45446</v>
      </c>
      <c r="C77" s="1310"/>
      <c r="D77" s="1310"/>
      <c r="E77" s="1310"/>
      <c r="F77" s="1310"/>
      <c r="KJ77" s="79"/>
    </row>
    <row r="78" spans="1:296">
      <c r="A78" s="79"/>
      <c r="B78" s="141">
        <f t="shared" si="1"/>
        <v>45447</v>
      </c>
      <c r="C78" s="1310"/>
      <c r="D78" s="1310"/>
      <c r="E78" s="1310"/>
      <c r="F78" s="1310"/>
      <c r="KJ78" s="79"/>
    </row>
    <row r="79" spans="1:296">
      <c r="A79" s="79"/>
      <c r="B79" s="141">
        <f t="shared" si="1"/>
        <v>45448</v>
      </c>
      <c r="C79" s="1310"/>
      <c r="D79" s="1310"/>
      <c r="E79" s="1310"/>
      <c r="F79" s="1310"/>
      <c r="KJ79" s="79"/>
    </row>
    <row r="80" spans="1:296">
      <c r="A80" s="79"/>
      <c r="B80" s="141">
        <f t="shared" si="1"/>
        <v>45449</v>
      </c>
      <c r="C80" s="1310"/>
      <c r="D80" s="1310"/>
      <c r="E80" s="1310"/>
      <c r="F80" s="1310"/>
      <c r="KJ80" s="79"/>
    </row>
    <row r="81" spans="1:296">
      <c r="A81" s="79"/>
      <c r="B81" s="141">
        <f t="shared" si="1"/>
        <v>45450</v>
      </c>
      <c r="C81" s="1310"/>
      <c r="D81" s="1310"/>
      <c r="E81" s="1310"/>
      <c r="F81" s="1310"/>
      <c r="KJ81" s="79"/>
    </row>
    <row r="82" spans="1:296">
      <c r="A82" s="79"/>
      <c r="B82" s="141">
        <f t="shared" si="1"/>
        <v>45451</v>
      </c>
      <c r="C82" s="1310"/>
      <c r="D82" s="1310"/>
      <c r="E82" s="1310"/>
      <c r="F82" s="1310"/>
      <c r="KJ82" s="79"/>
    </row>
    <row r="83" spans="1:296">
      <c r="A83" s="79"/>
      <c r="B83" s="141">
        <f t="shared" si="1"/>
        <v>45452</v>
      </c>
      <c r="C83" s="1310"/>
      <c r="D83" s="1310"/>
      <c r="E83" s="1310"/>
      <c r="F83" s="1310"/>
      <c r="KJ83" s="79"/>
    </row>
    <row r="84" spans="1:296">
      <c r="A84" s="79"/>
      <c r="B84" s="141">
        <f t="shared" si="1"/>
        <v>45453</v>
      </c>
      <c r="C84" s="1310"/>
      <c r="D84" s="1310"/>
      <c r="E84" s="1310"/>
      <c r="F84" s="1310"/>
      <c r="KJ84" s="79"/>
    </row>
    <row r="85" spans="1:296">
      <c r="A85" s="79"/>
      <c r="B85" s="141">
        <f t="shared" si="1"/>
        <v>45454</v>
      </c>
      <c r="C85" s="1310"/>
      <c r="D85" s="1310"/>
      <c r="E85" s="1310"/>
      <c r="F85" s="1310"/>
      <c r="KJ85" s="79"/>
    </row>
    <row r="86" spans="1:296">
      <c r="A86" s="79"/>
      <c r="B86" s="141">
        <f t="shared" si="1"/>
        <v>45455</v>
      </c>
      <c r="C86" s="1310"/>
      <c r="D86" s="1310"/>
      <c r="E86" s="1310"/>
      <c r="F86" s="1310"/>
      <c r="KJ86" s="79"/>
    </row>
    <row r="87" spans="1:296">
      <c r="A87" s="79"/>
      <c r="B87" s="141">
        <f t="shared" si="1"/>
        <v>45456</v>
      </c>
      <c r="C87" s="1310"/>
      <c r="D87" s="1310"/>
      <c r="E87" s="1310"/>
      <c r="F87" s="1310"/>
      <c r="KJ87" s="79"/>
    </row>
    <row r="88" spans="1:296">
      <c r="A88" s="79"/>
      <c r="B88" s="141">
        <f t="shared" si="1"/>
        <v>45457</v>
      </c>
      <c r="C88" s="1310"/>
      <c r="D88" s="1310"/>
      <c r="E88" s="1310"/>
      <c r="F88" s="1310"/>
      <c r="KJ88" s="79"/>
    </row>
    <row r="89" spans="1:296">
      <c r="A89" s="79"/>
      <c r="B89" s="141">
        <f t="shared" si="1"/>
        <v>45458</v>
      </c>
      <c r="C89" s="1310"/>
      <c r="D89" s="1310"/>
      <c r="E89" s="1310"/>
      <c r="F89" s="1310"/>
      <c r="KJ89" s="79"/>
    </row>
    <row r="90" spans="1:296">
      <c r="A90" s="79"/>
      <c r="B90" s="141">
        <f t="shared" si="1"/>
        <v>45459</v>
      </c>
      <c r="C90" s="1310"/>
      <c r="D90" s="1310"/>
      <c r="E90" s="1310"/>
      <c r="F90" s="1310"/>
      <c r="KJ90" s="79"/>
    </row>
    <row r="91" spans="1:296">
      <c r="A91" s="79"/>
      <c r="B91" s="141">
        <f t="shared" si="1"/>
        <v>45460</v>
      </c>
      <c r="C91" s="1310"/>
      <c r="D91" s="1310"/>
      <c r="E91" s="1310"/>
      <c r="F91" s="1310"/>
      <c r="KJ91" s="79"/>
    </row>
    <row r="92" spans="1:296">
      <c r="A92" s="79"/>
      <c r="B92" s="141">
        <f t="shared" si="1"/>
        <v>45461</v>
      </c>
      <c r="C92" s="1310"/>
      <c r="D92" s="1310"/>
      <c r="E92" s="1310"/>
      <c r="F92" s="1310"/>
      <c r="KJ92" s="79"/>
    </row>
    <row r="93" spans="1:296">
      <c r="A93" s="79"/>
      <c r="B93" s="141">
        <f t="shared" si="1"/>
        <v>45462</v>
      </c>
      <c r="C93" s="1310"/>
      <c r="D93" s="1310"/>
      <c r="E93" s="1310"/>
      <c r="F93" s="1310"/>
      <c r="KJ93" s="79"/>
    </row>
    <row r="94" spans="1:296">
      <c r="A94" s="79"/>
      <c r="B94" s="141">
        <f t="shared" si="1"/>
        <v>45463</v>
      </c>
      <c r="C94" s="1310"/>
      <c r="D94" s="1310"/>
      <c r="E94" s="1310"/>
      <c r="F94" s="1310"/>
      <c r="KJ94" s="79"/>
    </row>
    <row r="95" spans="1:296">
      <c r="A95" s="79"/>
      <c r="B95" s="141">
        <f t="shared" si="1"/>
        <v>45464</v>
      </c>
      <c r="C95" s="1310"/>
      <c r="D95" s="1310"/>
      <c r="E95" s="1310"/>
      <c r="F95" s="1310"/>
      <c r="KJ95" s="79"/>
    </row>
    <row r="96" spans="1:296">
      <c r="A96" s="79"/>
      <c r="B96" s="141">
        <f t="shared" si="1"/>
        <v>45465</v>
      </c>
      <c r="C96" s="1310"/>
      <c r="D96" s="1310"/>
      <c r="E96" s="1310"/>
      <c r="F96" s="1310"/>
      <c r="KJ96" s="79"/>
    </row>
    <row r="97" spans="1:296">
      <c r="A97" s="79"/>
      <c r="B97" s="141">
        <f t="shared" si="1"/>
        <v>45466</v>
      </c>
      <c r="C97" s="1310"/>
      <c r="D97" s="1310"/>
      <c r="E97" s="1310"/>
      <c r="F97" s="1310"/>
      <c r="KJ97" s="79"/>
    </row>
    <row r="98" spans="1:296">
      <c r="A98" s="79"/>
      <c r="B98" s="141">
        <f t="shared" si="1"/>
        <v>45467</v>
      </c>
      <c r="C98" s="1310"/>
      <c r="D98" s="1310"/>
      <c r="E98" s="1310"/>
      <c r="F98" s="1310"/>
      <c r="KJ98" s="79"/>
    </row>
    <row r="99" spans="1:296">
      <c r="A99" s="79"/>
      <c r="B99" s="141">
        <f t="shared" si="1"/>
        <v>45468</v>
      </c>
      <c r="C99" s="1310"/>
      <c r="D99" s="1310"/>
      <c r="E99" s="1310"/>
      <c r="F99" s="1310"/>
      <c r="KJ99" s="79"/>
    </row>
    <row r="100" spans="1:296">
      <c r="A100" s="79"/>
      <c r="B100" s="141">
        <f t="shared" si="1"/>
        <v>45469</v>
      </c>
      <c r="C100" s="1310"/>
      <c r="D100" s="1310"/>
      <c r="E100" s="1310"/>
      <c r="F100" s="1310"/>
      <c r="KJ100" s="79"/>
    </row>
    <row r="101" spans="1:296">
      <c r="A101" s="79"/>
      <c r="B101" s="141">
        <f t="shared" si="1"/>
        <v>45470</v>
      </c>
      <c r="C101" s="1310"/>
      <c r="D101" s="1310"/>
      <c r="E101" s="1310"/>
      <c r="F101" s="1310"/>
      <c r="KJ101" s="79"/>
    </row>
    <row r="102" spans="1:296">
      <c r="A102" s="79"/>
      <c r="B102" s="141">
        <f t="shared" si="1"/>
        <v>45471</v>
      </c>
      <c r="C102" s="1310"/>
      <c r="D102" s="1310"/>
      <c r="E102" s="1310"/>
      <c r="F102" s="1310"/>
      <c r="KJ102" s="79"/>
    </row>
    <row r="103" spans="1:296">
      <c r="A103" s="79"/>
      <c r="B103" s="141">
        <f t="shared" si="1"/>
        <v>45472</v>
      </c>
      <c r="C103" s="1310"/>
      <c r="D103" s="1310"/>
      <c r="E103" s="1310"/>
      <c r="F103" s="1310"/>
      <c r="KJ103" s="79"/>
    </row>
    <row r="104" spans="1:296">
      <c r="A104" s="79"/>
      <c r="B104" s="141">
        <f t="shared" si="1"/>
        <v>45473</v>
      </c>
      <c r="C104" s="1310"/>
      <c r="D104" s="1310"/>
      <c r="E104" s="1310"/>
      <c r="F104" s="1310"/>
      <c r="KJ104" s="79"/>
    </row>
    <row r="105" spans="1:296">
      <c r="A105" s="79"/>
      <c r="B105" s="224">
        <v>45474</v>
      </c>
      <c r="C105" s="225"/>
      <c r="D105" s="225"/>
      <c r="E105" s="142"/>
      <c r="F105" s="142"/>
      <c r="KJ105" s="79"/>
    </row>
    <row r="106" spans="1:296">
      <c r="A106" s="79"/>
      <c r="B106" s="141">
        <f>B104+1</f>
        <v>45474</v>
      </c>
      <c r="C106" s="1310"/>
      <c r="D106" s="1310"/>
      <c r="E106" s="1310"/>
      <c r="F106" s="1310"/>
      <c r="KJ106" s="79"/>
    </row>
    <row r="107" spans="1:296">
      <c r="A107" s="79"/>
      <c r="B107" s="141">
        <f t="shared" si="1"/>
        <v>45475</v>
      </c>
      <c r="C107" s="1310"/>
      <c r="D107" s="1310"/>
      <c r="E107" s="1310"/>
      <c r="F107" s="1310"/>
      <c r="KJ107" s="79"/>
    </row>
    <row r="108" spans="1:296">
      <c r="A108" s="79"/>
      <c r="B108" s="141">
        <f t="shared" si="1"/>
        <v>45476</v>
      </c>
      <c r="C108" s="1310"/>
      <c r="D108" s="1310"/>
      <c r="E108" s="1310"/>
      <c r="F108" s="1310"/>
      <c r="KJ108" s="79"/>
    </row>
    <row r="109" spans="1:296">
      <c r="A109" s="79"/>
      <c r="B109" s="141">
        <f t="shared" si="1"/>
        <v>45477</v>
      </c>
      <c r="C109" s="1310"/>
      <c r="D109" s="1310"/>
      <c r="E109" s="1310"/>
      <c r="F109" s="1310"/>
      <c r="KJ109" s="79"/>
    </row>
    <row r="110" spans="1:296">
      <c r="A110" s="79"/>
      <c r="B110" s="141">
        <f t="shared" si="1"/>
        <v>45478</v>
      </c>
      <c r="C110" s="1310"/>
      <c r="D110" s="1310"/>
      <c r="E110" s="1310"/>
      <c r="F110" s="1310"/>
      <c r="KJ110" s="79"/>
    </row>
    <row r="111" spans="1:296">
      <c r="A111" s="79"/>
      <c r="B111" s="141">
        <f t="shared" si="1"/>
        <v>45479</v>
      </c>
      <c r="C111" s="1310"/>
      <c r="D111" s="1310"/>
      <c r="E111" s="1310"/>
      <c r="F111" s="1310"/>
      <c r="KJ111" s="79"/>
    </row>
    <row r="112" spans="1:296">
      <c r="A112" s="79"/>
      <c r="B112" s="141">
        <f t="shared" si="1"/>
        <v>45480</v>
      </c>
      <c r="C112" s="1310"/>
      <c r="D112" s="1310"/>
      <c r="E112" s="1310"/>
      <c r="F112" s="1310"/>
      <c r="KJ112" s="79"/>
    </row>
    <row r="113" spans="1:296">
      <c r="A113" s="79"/>
      <c r="B113" s="141">
        <f t="shared" si="1"/>
        <v>45481</v>
      </c>
      <c r="C113" s="1310"/>
      <c r="D113" s="1310"/>
      <c r="E113" s="1310"/>
      <c r="F113" s="1310"/>
      <c r="KJ113" s="79"/>
    </row>
    <row r="114" spans="1:296">
      <c r="A114" s="79"/>
      <c r="B114" s="141">
        <f t="shared" si="1"/>
        <v>45482</v>
      </c>
      <c r="C114" s="1310"/>
      <c r="D114" s="1310"/>
      <c r="E114" s="1310"/>
      <c r="F114" s="1310"/>
      <c r="KJ114" s="79"/>
    </row>
    <row r="115" spans="1:296">
      <c r="A115" s="79"/>
      <c r="B115" s="141">
        <f t="shared" si="1"/>
        <v>45483</v>
      </c>
      <c r="C115" s="1310"/>
      <c r="D115" s="1310"/>
      <c r="E115" s="1310"/>
      <c r="F115" s="1310"/>
      <c r="KJ115" s="79"/>
    </row>
    <row r="116" spans="1:296">
      <c r="A116" s="79"/>
      <c r="B116" s="141">
        <f t="shared" si="1"/>
        <v>45484</v>
      </c>
      <c r="C116" s="1310"/>
      <c r="D116" s="1310"/>
      <c r="E116" s="1310"/>
      <c r="F116" s="1310"/>
      <c r="KJ116" s="79"/>
    </row>
    <row r="117" spans="1:296">
      <c r="A117" s="79"/>
      <c r="B117" s="141">
        <f t="shared" si="1"/>
        <v>45485</v>
      </c>
      <c r="C117" s="1310"/>
      <c r="D117" s="1310"/>
      <c r="E117" s="1310"/>
      <c r="F117" s="1310"/>
      <c r="KJ117" s="79"/>
    </row>
    <row r="118" spans="1:296">
      <c r="A118" s="79"/>
      <c r="B118" s="141">
        <f t="shared" si="1"/>
        <v>45486</v>
      </c>
      <c r="C118" s="1310"/>
      <c r="D118" s="1310"/>
      <c r="E118" s="1310"/>
      <c r="F118" s="1310"/>
      <c r="KJ118" s="79"/>
    </row>
    <row r="119" spans="1:296">
      <c r="A119" s="79"/>
      <c r="B119" s="141">
        <f t="shared" si="1"/>
        <v>45487</v>
      </c>
      <c r="C119" s="1310"/>
      <c r="D119" s="1310"/>
      <c r="E119" s="1310"/>
      <c r="F119" s="1310"/>
      <c r="KJ119" s="79"/>
    </row>
    <row r="120" spans="1:296">
      <c r="A120" s="79"/>
      <c r="B120" s="141">
        <f t="shared" si="1"/>
        <v>45488</v>
      </c>
      <c r="C120" s="1310"/>
      <c r="D120" s="1310"/>
      <c r="E120" s="1310"/>
      <c r="F120" s="1310"/>
      <c r="KJ120" s="79"/>
    </row>
    <row r="121" spans="1:296">
      <c r="A121" s="79"/>
      <c r="B121" s="141">
        <f t="shared" si="1"/>
        <v>45489</v>
      </c>
      <c r="C121" s="1310"/>
      <c r="D121" s="1310"/>
      <c r="E121" s="1310"/>
      <c r="F121" s="1310"/>
      <c r="KJ121" s="79"/>
    </row>
    <row r="122" spans="1:296">
      <c r="A122" s="79"/>
      <c r="B122" s="141">
        <f t="shared" si="1"/>
        <v>45490</v>
      </c>
      <c r="C122" s="1310"/>
      <c r="D122" s="1310"/>
      <c r="E122" s="1310"/>
      <c r="F122" s="1310"/>
      <c r="KJ122" s="79"/>
    </row>
    <row r="123" spans="1:296">
      <c r="A123" s="79"/>
      <c r="B123" s="141">
        <f t="shared" si="1"/>
        <v>45491</v>
      </c>
      <c r="C123" s="1310"/>
      <c r="D123" s="1310"/>
      <c r="E123" s="1310"/>
      <c r="F123" s="1310"/>
      <c r="KJ123" s="79"/>
    </row>
    <row r="124" spans="1:296">
      <c r="A124" s="79"/>
      <c r="B124" s="141">
        <f t="shared" si="1"/>
        <v>45492</v>
      </c>
      <c r="C124" s="1310"/>
      <c r="D124" s="1310"/>
      <c r="E124" s="1310"/>
      <c r="F124" s="1310"/>
      <c r="KJ124" s="79"/>
    </row>
    <row r="125" spans="1:296">
      <c r="A125" s="79"/>
      <c r="B125" s="141">
        <f t="shared" si="1"/>
        <v>45493</v>
      </c>
      <c r="C125" s="1310"/>
      <c r="D125" s="1310"/>
      <c r="E125" s="1310"/>
      <c r="F125" s="1310"/>
      <c r="KJ125" s="79"/>
    </row>
    <row r="126" spans="1:296">
      <c r="A126" s="79"/>
      <c r="B126" s="141">
        <f t="shared" si="1"/>
        <v>45494</v>
      </c>
      <c r="C126" s="1310"/>
      <c r="D126" s="1310"/>
      <c r="E126" s="1310"/>
      <c r="F126" s="1310"/>
      <c r="KJ126" s="79"/>
    </row>
    <row r="127" spans="1:296">
      <c r="A127" s="79"/>
      <c r="B127" s="141">
        <f t="shared" si="1"/>
        <v>45495</v>
      </c>
      <c r="C127" s="1310"/>
      <c r="D127" s="1310"/>
      <c r="E127" s="1310"/>
      <c r="F127" s="1310"/>
      <c r="KJ127" s="79"/>
    </row>
    <row r="128" spans="1:296">
      <c r="A128" s="79"/>
      <c r="B128" s="141">
        <f t="shared" si="1"/>
        <v>45496</v>
      </c>
      <c r="C128" s="1310"/>
      <c r="D128" s="1310"/>
      <c r="E128" s="1310"/>
      <c r="F128" s="1310"/>
      <c r="KJ128" s="79"/>
    </row>
    <row r="129" spans="1:296">
      <c r="A129" s="79"/>
      <c r="B129" s="141">
        <f t="shared" si="1"/>
        <v>45497</v>
      </c>
      <c r="C129" s="1310"/>
      <c r="D129" s="1310"/>
      <c r="E129" s="1310"/>
      <c r="F129" s="1310"/>
      <c r="KJ129" s="79"/>
    </row>
    <row r="130" spans="1:296">
      <c r="A130" s="79"/>
      <c r="B130" s="141">
        <f t="shared" si="1"/>
        <v>45498</v>
      </c>
      <c r="C130" s="1310"/>
      <c r="D130" s="1310"/>
      <c r="E130" s="1310"/>
      <c r="F130" s="1310"/>
      <c r="KJ130" s="79"/>
    </row>
    <row r="131" spans="1:296">
      <c r="A131" s="79"/>
      <c r="B131" s="141">
        <f t="shared" si="1"/>
        <v>45499</v>
      </c>
      <c r="C131" s="1310"/>
      <c r="D131" s="1310"/>
      <c r="E131" s="1310"/>
      <c r="F131" s="1310"/>
      <c r="KJ131" s="79"/>
    </row>
    <row r="132" spans="1:296">
      <c r="A132" s="79"/>
      <c r="B132" s="141">
        <f t="shared" si="1"/>
        <v>45500</v>
      </c>
      <c r="C132" s="1310"/>
      <c r="D132" s="1310"/>
      <c r="E132" s="1310"/>
      <c r="F132" s="1310"/>
      <c r="KJ132" s="79"/>
    </row>
    <row r="133" spans="1:296">
      <c r="A133" s="79"/>
      <c r="B133" s="141">
        <f t="shared" si="1"/>
        <v>45501</v>
      </c>
      <c r="C133" s="1310"/>
      <c r="D133" s="1310"/>
      <c r="E133" s="1310"/>
      <c r="F133" s="1310"/>
      <c r="KJ133" s="79"/>
    </row>
    <row r="134" spans="1:296">
      <c r="A134" s="79"/>
      <c r="B134" s="141">
        <f t="shared" si="1"/>
        <v>45502</v>
      </c>
      <c r="C134" s="1310"/>
      <c r="D134" s="1310"/>
      <c r="E134" s="1310"/>
      <c r="F134" s="1310"/>
      <c r="KJ134" s="79"/>
    </row>
    <row r="135" spans="1:296">
      <c r="A135" s="79"/>
      <c r="B135" s="141">
        <f t="shared" si="1"/>
        <v>45503</v>
      </c>
      <c r="C135" s="1310"/>
      <c r="D135" s="1310"/>
      <c r="E135" s="1310"/>
      <c r="F135" s="1310"/>
      <c r="KJ135" s="79"/>
    </row>
    <row r="136" spans="1:296">
      <c r="A136" s="79"/>
      <c r="B136" s="141">
        <f t="shared" si="1"/>
        <v>45504</v>
      </c>
      <c r="C136" s="1310"/>
      <c r="D136" s="1310"/>
      <c r="E136" s="1310"/>
      <c r="F136" s="1310"/>
      <c r="KJ136" s="79"/>
    </row>
    <row r="137" spans="1:296">
      <c r="A137" s="79"/>
      <c r="B137" s="224">
        <v>45505</v>
      </c>
      <c r="C137" s="225"/>
      <c r="D137" s="225"/>
      <c r="E137" s="142"/>
      <c r="F137" s="142"/>
      <c r="KJ137" s="79"/>
    </row>
    <row r="138" spans="1:296">
      <c r="A138" s="79"/>
      <c r="B138" s="141">
        <f>B136+1</f>
        <v>45505</v>
      </c>
      <c r="C138" s="1310"/>
      <c r="D138" s="1310"/>
      <c r="E138" s="1310"/>
      <c r="F138" s="1310"/>
      <c r="KJ138" s="79"/>
    </row>
    <row r="139" spans="1:296">
      <c r="A139" s="79"/>
      <c r="B139" s="141">
        <f t="shared" si="1"/>
        <v>45506</v>
      </c>
      <c r="C139" s="1310"/>
      <c r="D139" s="1310"/>
      <c r="E139" s="1310"/>
      <c r="F139" s="1310"/>
      <c r="KJ139" s="79"/>
    </row>
    <row r="140" spans="1:296">
      <c r="A140" s="79"/>
      <c r="B140" s="141">
        <f t="shared" si="1"/>
        <v>45507</v>
      </c>
      <c r="C140" s="1310"/>
      <c r="D140" s="1310"/>
      <c r="E140" s="1310"/>
      <c r="F140" s="1310"/>
      <c r="KJ140" s="79"/>
    </row>
    <row r="141" spans="1:296">
      <c r="A141" s="79"/>
      <c r="B141" s="141">
        <f t="shared" ref="B141:B204" si="2">B140+1</f>
        <v>45508</v>
      </c>
      <c r="C141" s="1310"/>
      <c r="D141" s="1310"/>
      <c r="E141" s="1310"/>
      <c r="F141" s="1310"/>
      <c r="KJ141" s="79"/>
    </row>
    <row r="142" spans="1:296">
      <c r="A142" s="79"/>
      <c r="B142" s="141">
        <f t="shared" si="2"/>
        <v>45509</v>
      </c>
      <c r="C142" s="1310"/>
      <c r="D142" s="1310"/>
      <c r="E142" s="1310"/>
      <c r="F142" s="1310"/>
      <c r="KJ142" s="79"/>
    </row>
    <row r="143" spans="1:296">
      <c r="A143" s="79"/>
      <c r="B143" s="141">
        <f t="shared" si="2"/>
        <v>45510</v>
      </c>
      <c r="C143" s="1310"/>
      <c r="D143" s="1310"/>
      <c r="E143" s="1310"/>
      <c r="F143" s="1310"/>
      <c r="KJ143" s="79"/>
    </row>
    <row r="144" spans="1:296">
      <c r="A144" s="79"/>
      <c r="B144" s="141">
        <f t="shared" si="2"/>
        <v>45511</v>
      </c>
      <c r="C144" s="1310"/>
      <c r="D144" s="1310"/>
      <c r="E144" s="1310"/>
      <c r="F144" s="1310"/>
      <c r="KJ144" s="79"/>
    </row>
    <row r="145" spans="1:296">
      <c r="A145" s="79"/>
      <c r="B145" s="141">
        <f t="shared" si="2"/>
        <v>45512</v>
      </c>
      <c r="C145" s="1310"/>
      <c r="D145" s="1310"/>
      <c r="E145" s="1310"/>
      <c r="F145" s="1310"/>
      <c r="KJ145" s="79"/>
    </row>
    <row r="146" spans="1:296">
      <c r="A146" s="79"/>
      <c r="B146" s="141">
        <f t="shared" si="2"/>
        <v>45513</v>
      </c>
      <c r="C146" s="1310"/>
      <c r="D146" s="1310"/>
      <c r="E146" s="1310"/>
      <c r="F146" s="1310"/>
      <c r="KJ146" s="79"/>
    </row>
    <row r="147" spans="1:296">
      <c r="A147" s="79"/>
      <c r="B147" s="141">
        <f t="shared" si="2"/>
        <v>45514</v>
      </c>
      <c r="C147" s="1310"/>
      <c r="D147" s="1310"/>
      <c r="E147" s="1310"/>
      <c r="F147" s="1310"/>
      <c r="KJ147" s="79"/>
    </row>
    <row r="148" spans="1:296">
      <c r="A148" s="79"/>
      <c r="B148" s="141">
        <f t="shared" si="2"/>
        <v>45515</v>
      </c>
      <c r="C148" s="1310"/>
      <c r="D148" s="1310"/>
      <c r="E148" s="1310"/>
      <c r="F148" s="1310"/>
      <c r="KJ148" s="79"/>
    </row>
    <row r="149" spans="1:296">
      <c r="A149" s="79"/>
      <c r="B149" s="141">
        <f t="shared" si="2"/>
        <v>45516</v>
      </c>
      <c r="C149" s="1310"/>
      <c r="D149" s="1310"/>
      <c r="E149" s="1310"/>
      <c r="F149" s="1310"/>
      <c r="KJ149" s="79"/>
    </row>
    <row r="150" spans="1:296">
      <c r="A150" s="79"/>
      <c r="B150" s="141">
        <f t="shared" si="2"/>
        <v>45517</v>
      </c>
      <c r="C150" s="1310"/>
      <c r="D150" s="1310"/>
      <c r="E150" s="1310"/>
      <c r="F150" s="1310"/>
      <c r="KJ150" s="79"/>
    </row>
    <row r="151" spans="1:296">
      <c r="A151" s="79"/>
      <c r="B151" s="141">
        <f t="shared" si="2"/>
        <v>45518</v>
      </c>
      <c r="C151" s="1310"/>
      <c r="D151" s="1310"/>
      <c r="E151" s="1310"/>
      <c r="F151" s="1310"/>
      <c r="KJ151" s="79"/>
    </row>
    <row r="152" spans="1:296">
      <c r="A152" s="79"/>
      <c r="B152" s="141">
        <f t="shared" si="2"/>
        <v>45519</v>
      </c>
      <c r="C152" s="1310"/>
      <c r="D152" s="1310"/>
      <c r="E152" s="1310"/>
      <c r="F152" s="1310"/>
      <c r="KJ152" s="79"/>
    </row>
    <row r="153" spans="1:296">
      <c r="A153" s="79"/>
      <c r="B153" s="141">
        <f t="shared" si="2"/>
        <v>45520</v>
      </c>
      <c r="C153" s="1310"/>
      <c r="D153" s="1310"/>
      <c r="E153" s="1310"/>
      <c r="F153" s="1310"/>
      <c r="KJ153" s="79"/>
    </row>
    <row r="154" spans="1:296">
      <c r="A154" s="79"/>
      <c r="B154" s="141">
        <f t="shared" si="2"/>
        <v>45521</v>
      </c>
      <c r="C154" s="1310"/>
      <c r="D154" s="1310"/>
      <c r="E154" s="1310"/>
      <c r="F154" s="1310"/>
      <c r="KJ154" s="79"/>
    </row>
    <row r="155" spans="1:296">
      <c r="A155" s="79"/>
      <c r="B155" s="141">
        <f t="shared" si="2"/>
        <v>45522</v>
      </c>
      <c r="C155" s="1310"/>
      <c r="D155" s="1310"/>
      <c r="E155" s="1310"/>
      <c r="F155" s="1310"/>
      <c r="KJ155" s="79"/>
    </row>
    <row r="156" spans="1:296">
      <c r="A156" s="79"/>
      <c r="B156" s="141">
        <f t="shared" si="2"/>
        <v>45523</v>
      </c>
      <c r="C156" s="1310"/>
      <c r="D156" s="1310"/>
      <c r="E156" s="1310"/>
      <c r="F156" s="1310"/>
      <c r="KJ156" s="79"/>
    </row>
    <row r="157" spans="1:296">
      <c r="A157" s="79"/>
      <c r="B157" s="141">
        <f t="shared" si="2"/>
        <v>45524</v>
      </c>
      <c r="C157" s="1310"/>
      <c r="D157" s="1310"/>
      <c r="E157" s="1310"/>
      <c r="F157" s="1310"/>
      <c r="KJ157" s="79"/>
    </row>
    <row r="158" spans="1:296">
      <c r="A158" s="79"/>
      <c r="B158" s="141">
        <f t="shared" si="2"/>
        <v>45525</v>
      </c>
      <c r="C158" s="1310"/>
      <c r="D158" s="1310"/>
      <c r="E158" s="1310"/>
      <c r="F158" s="1310"/>
      <c r="KJ158" s="79"/>
    </row>
    <row r="159" spans="1:296">
      <c r="A159" s="79"/>
      <c r="B159" s="141">
        <f t="shared" si="2"/>
        <v>45526</v>
      </c>
      <c r="C159" s="1310"/>
      <c r="D159" s="1310"/>
      <c r="E159" s="1310"/>
      <c r="F159" s="1310"/>
      <c r="KJ159" s="79"/>
    </row>
    <row r="160" spans="1:296">
      <c r="A160" s="79"/>
      <c r="B160" s="141">
        <f t="shared" si="2"/>
        <v>45527</v>
      </c>
      <c r="C160" s="1310"/>
      <c r="D160" s="1310"/>
      <c r="E160" s="1310"/>
      <c r="F160" s="1310"/>
      <c r="KJ160" s="79"/>
    </row>
    <row r="161" spans="1:296">
      <c r="A161" s="79"/>
      <c r="B161" s="141">
        <f t="shared" si="2"/>
        <v>45528</v>
      </c>
      <c r="C161" s="1310"/>
      <c r="D161" s="1310"/>
      <c r="E161" s="1310"/>
      <c r="F161" s="1310"/>
      <c r="KJ161" s="79"/>
    </row>
    <row r="162" spans="1:296">
      <c r="A162" s="79"/>
      <c r="B162" s="141">
        <f t="shared" si="2"/>
        <v>45529</v>
      </c>
      <c r="C162" s="1310"/>
      <c r="D162" s="1310"/>
      <c r="E162" s="1310"/>
      <c r="F162" s="1310"/>
      <c r="KJ162" s="79"/>
    </row>
    <row r="163" spans="1:296">
      <c r="A163" s="79"/>
      <c r="B163" s="141">
        <f t="shared" si="2"/>
        <v>45530</v>
      </c>
      <c r="C163" s="1310"/>
      <c r="D163" s="1310"/>
      <c r="E163" s="1310"/>
      <c r="F163" s="1310"/>
      <c r="KJ163" s="79"/>
    </row>
    <row r="164" spans="1:296">
      <c r="A164" s="79"/>
      <c r="B164" s="141">
        <f t="shared" si="2"/>
        <v>45531</v>
      </c>
      <c r="C164" s="1310"/>
      <c r="D164" s="1310"/>
      <c r="E164" s="1310"/>
      <c r="F164" s="1310"/>
      <c r="KJ164" s="79"/>
    </row>
    <row r="165" spans="1:296">
      <c r="A165" s="79"/>
      <c r="B165" s="141">
        <f t="shared" si="2"/>
        <v>45532</v>
      </c>
      <c r="C165" s="1310"/>
      <c r="D165" s="1310"/>
      <c r="E165" s="1310"/>
      <c r="F165" s="1310"/>
      <c r="KJ165" s="79"/>
    </row>
    <row r="166" spans="1:296">
      <c r="A166" s="79"/>
      <c r="B166" s="141">
        <f t="shared" si="2"/>
        <v>45533</v>
      </c>
      <c r="C166" s="1310"/>
      <c r="D166" s="1310"/>
      <c r="E166" s="1310"/>
      <c r="F166" s="1310"/>
      <c r="KJ166" s="79"/>
    </row>
    <row r="167" spans="1:296">
      <c r="A167" s="79"/>
      <c r="B167" s="141">
        <f t="shared" si="2"/>
        <v>45534</v>
      </c>
      <c r="C167" s="1310"/>
      <c r="D167" s="1310"/>
      <c r="E167" s="1310"/>
      <c r="F167" s="1310"/>
      <c r="KJ167" s="79"/>
    </row>
    <row r="168" spans="1:296">
      <c r="A168" s="79"/>
      <c r="B168" s="141">
        <f t="shared" si="2"/>
        <v>45535</v>
      </c>
      <c r="C168" s="1310"/>
      <c r="D168" s="1310"/>
      <c r="E168" s="1310"/>
      <c r="F168" s="1310"/>
      <c r="KJ168" s="79"/>
    </row>
    <row r="169" spans="1:296">
      <c r="A169" s="79"/>
      <c r="B169" s="224">
        <v>45536</v>
      </c>
      <c r="C169" s="225"/>
      <c r="D169" s="225"/>
      <c r="E169" s="142"/>
      <c r="F169" s="142"/>
      <c r="KJ169" s="79"/>
    </row>
    <row r="170" spans="1:296">
      <c r="A170" s="79"/>
      <c r="B170" s="141">
        <f>B168+1</f>
        <v>45536</v>
      </c>
      <c r="C170" s="1310"/>
      <c r="D170" s="1310"/>
      <c r="E170" s="1310"/>
      <c r="F170" s="1310"/>
      <c r="KJ170" s="79"/>
    </row>
    <row r="171" spans="1:296">
      <c r="A171" s="79"/>
      <c r="B171" s="141">
        <f t="shared" si="2"/>
        <v>45537</v>
      </c>
      <c r="C171" s="1310"/>
      <c r="D171" s="1310"/>
      <c r="E171" s="1310"/>
      <c r="F171" s="1310"/>
      <c r="KJ171" s="79"/>
    </row>
    <row r="172" spans="1:296">
      <c r="A172" s="79"/>
      <c r="B172" s="141">
        <f t="shared" si="2"/>
        <v>45538</v>
      </c>
      <c r="C172" s="1310"/>
      <c r="D172" s="1310"/>
      <c r="E172" s="1310"/>
      <c r="F172" s="1310"/>
      <c r="KJ172" s="79"/>
    </row>
    <row r="173" spans="1:296">
      <c r="A173" s="79"/>
      <c r="B173" s="141">
        <f t="shared" si="2"/>
        <v>45539</v>
      </c>
      <c r="C173" s="1310"/>
      <c r="D173" s="1310"/>
      <c r="E173" s="1310"/>
      <c r="F173" s="1310"/>
      <c r="KJ173" s="79"/>
    </row>
    <row r="174" spans="1:296">
      <c r="A174" s="79"/>
      <c r="B174" s="141">
        <f t="shared" si="2"/>
        <v>45540</v>
      </c>
      <c r="C174" s="1310"/>
      <c r="D174" s="1310"/>
      <c r="E174" s="1310"/>
      <c r="F174" s="1310"/>
      <c r="KJ174" s="79"/>
    </row>
    <row r="175" spans="1:296">
      <c r="A175" s="79"/>
      <c r="B175" s="141">
        <f t="shared" si="2"/>
        <v>45541</v>
      </c>
      <c r="C175" s="1310"/>
      <c r="D175" s="1310"/>
      <c r="E175" s="1310"/>
      <c r="F175" s="1310"/>
      <c r="KJ175" s="79"/>
    </row>
    <row r="176" spans="1:296">
      <c r="A176" s="79"/>
      <c r="B176" s="141">
        <f t="shared" si="2"/>
        <v>45542</v>
      </c>
      <c r="C176" s="1310"/>
      <c r="D176" s="1310"/>
      <c r="E176" s="1310"/>
      <c r="F176" s="1310"/>
      <c r="KJ176" s="79"/>
    </row>
    <row r="177" spans="1:296">
      <c r="A177" s="79"/>
      <c r="B177" s="141">
        <f t="shared" si="2"/>
        <v>45543</v>
      </c>
      <c r="C177" s="1310"/>
      <c r="D177" s="1310"/>
      <c r="E177" s="1310"/>
      <c r="F177" s="1310"/>
      <c r="KJ177" s="79"/>
    </row>
    <row r="178" spans="1:296">
      <c r="A178" s="79"/>
      <c r="B178" s="141">
        <f t="shared" si="2"/>
        <v>45544</v>
      </c>
      <c r="C178" s="1310"/>
      <c r="D178" s="1310"/>
      <c r="E178" s="1310"/>
      <c r="F178" s="1310"/>
      <c r="KJ178" s="79"/>
    </row>
    <row r="179" spans="1:296">
      <c r="A179" s="79"/>
      <c r="B179" s="141">
        <f t="shared" si="2"/>
        <v>45545</v>
      </c>
      <c r="C179" s="1310"/>
      <c r="D179" s="1310"/>
      <c r="E179" s="1310"/>
      <c r="F179" s="1310"/>
      <c r="KJ179" s="79"/>
    </row>
    <row r="180" spans="1:296">
      <c r="A180" s="79"/>
      <c r="B180" s="141">
        <f t="shared" si="2"/>
        <v>45546</v>
      </c>
      <c r="C180" s="1310"/>
      <c r="D180" s="1310"/>
      <c r="E180" s="1310"/>
      <c r="F180" s="1310"/>
      <c r="KJ180" s="79"/>
    </row>
    <row r="181" spans="1:296">
      <c r="A181" s="79"/>
      <c r="B181" s="141">
        <f t="shared" si="2"/>
        <v>45547</v>
      </c>
      <c r="C181" s="1310"/>
      <c r="D181" s="1310"/>
      <c r="E181" s="1310"/>
      <c r="F181" s="1310"/>
      <c r="KJ181" s="79"/>
    </row>
    <row r="182" spans="1:296">
      <c r="A182" s="79"/>
      <c r="B182" s="141">
        <f t="shared" si="2"/>
        <v>45548</v>
      </c>
      <c r="C182" s="1310"/>
      <c r="D182" s="1310"/>
      <c r="E182" s="1310"/>
      <c r="F182" s="1310"/>
      <c r="KJ182" s="79"/>
    </row>
    <row r="183" spans="1:296">
      <c r="A183" s="79"/>
      <c r="B183" s="141">
        <f t="shared" si="2"/>
        <v>45549</v>
      </c>
      <c r="C183" s="1310"/>
      <c r="D183" s="1310"/>
      <c r="E183" s="1310"/>
      <c r="F183" s="1310"/>
      <c r="KJ183" s="79"/>
    </row>
    <row r="184" spans="1:296">
      <c r="A184" s="79"/>
      <c r="B184" s="141">
        <f t="shared" si="2"/>
        <v>45550</v>
      </c>
      <c r="C184" s="1310"/>
      <c r="D184" s="1310"/>
      <c r="E184" s="1310"/>
      <c r="F184" s="1310"/>
      <c r="KJ184" s="79"/>
    </row>
    <row r="185" spans="1:296">
      <c r="A185" s="79"/>
      <c r="B185" s="141">
        <f t="shared" si="2"/>
        <v>45551</v>
      </c>
      <c r="C185" s="1310"/>
      <c r="D185" s="1310"/>
      <c r="E185" s="1310"/>
      <c r="F185" s="1310"/>
      <c r="KJ185" s="79"/>
    </row>
    <row r="186" spans="1:296">
      <c r="A186" s="79"/>
      <c r="B186" s="141">
        <f t="shared" si="2"/>
        <v>45552</v>
      </c>
      <c r="C186" s="1310"/>
      <c r="D186" s="1310"/>
      <c r="E186" s="1310"/>
      <c r="F186" s="1310"/>
      <c r="KJ186" s="79"/>
    </row>
    <row r="187" spans="1:296">
      <c r="A187" s="79"/>
      <c r="B187" s="141">
        <f t="shared" si="2"/>
        <v>45553</v>
      </c>
      <c r="C187" s="1310"/>
      <c r="D187" s="1310"/>
      <c r="E187" s="1310"/>
      <c r="F187" s="1310"/>
      <c r="KJ187" s="79"/>
    </row>
    <row r="188" spans="1:296">
      <c r="A188" s="79"/>
      <c r="B188" s="141">
        <f t="shared" si="2"/>
        <v>45554</v>
      </c>
      <c r="C188" s="1310"/>
      <c r="D188" s="1310"/>
      <c r="E188" s="1310"/>
      <c r="F188" s="1310"/>
      <c r="KJ188" s="79"/>
    </row>
    <row r="189" spans="1:296">
      <c r="A189" s="79"/>
      <c r="B189" s="141">
        <f t="shared" si="2"/>
        <v>45555</v>
      </c>
      <c r="C189" s="1310"/>
      <c r="D189" s="1310"/>
      <c r="E189" s="1310"/>
      <c r="F189" s="1310"/>
      <c r="KJ189" s="79"/>
    </row>
    <row r="190" spans="1:296">
      <c r="A190" s="79"/>
      <c r="B190" s="141">
        <f t="shared" si="2"/>
        <v>45556</v>
      </c>
      <c r="C190" s="1310"/>
      <c r="D190" s="1310"/>
      <c r="E190" s="1310"/>
      <c r="F190" s="1310"/>
      <c r="KJ190" s="79"/>
    </row>
    <row r="191" spans="1:296">
      <c r="A191" s="79"/>
      <c r="B191" s="141">
        <f t="shared" si="2"/>
        <v>45557</v>
      </c>
      <c r="C191" s="1310"/>
      <c r="D191" s="1310"/>
      <c r="E191" s="1310"/>
      <c r="F191" s="1310"/>
      <c r="KJ191" s="79"/>
    </row>
    <row r="192" spans="1:296">
      <c r="A192" s="79"/>
      <c r="B192" s="141">
        <f t="shared" si="2"/>
        <v>45558</v>
      </c>
      <c r="C192" s="1310"/>
      <c r="D192" s="1310"/>
      <c r="E192" s="1310"/>
      <c r="F192" s="1310"/>
      <c r="KJ192" s="79"/>
    </row>
    <row r="193" spans="1:296">
      <c r="A193" s="79"/>
      <c r="B193" s="141">
        <f t="shared" si="2"/>
        <v>45559</v>
      </c>
      <c r="C193" s="1310"/>
      <c r="D193" s="1310"/>
      <c r="E193" s="1310"/>
      <c r="F193" s="1310"/>
      <c r="KJ193" s="79"/>
    </row>
    <row r="194" spans="1:296">
      <c r="A194" s="79"/>
      <c r="B194" s="141">
        <f t="shared" si="2"/>
        <v>45560</v>
      </c>
      <c r="C194" s="1310"/>
      <c r="D194" s="1310"/>
      <c r="E194" s="1310"/>
      <c r="F194" s="1310"/>
      <c r="KJ194" s="79"/>
    </row>
    <row r="195" spans="1:296">
      <c r="A195" s="79"/>
      <c r="B195" s="141">
        <f t="shared" si="2"/>
        <v>45561</v>
      </c>
      <c r="C195" s="1310"/>
      <c r="D195" s="1310"/>
      <c r="E195" s="1310"/>
      <c r="F195" s="1310"/>
      <c r="KJ195" s="79"/>
    </row>
    <row r="196" spans="1:296">
      <c r="A196" s="79"/>
      <c r="B196" s="141">
        <f t="shared" si="2"/>
        <v>45562</v>
      </c>
      <c r="C196" s="1310"/>
      <c r="D196" s="1310"/>
      <c r="E196" s="1310"/>
      <c r="F196" s="1310"/>
      <c r="KJ196" s="79"/>
    </row>
    <row r="197" spans="1:296">
      <c r="A197" s="79"/>
      <c r="B197" s="141">
        <f t="shared" si="2"/>
        <v>45563</v>
      </c>
      <c r="C197" s="1310"/>
      <c r="D197" s="1310"/>
      <c r="E197" s="1310"/>
      <c r="F197" s="1310"/>
      <c r="KJ197" s="79"/>
    </row>
    <row r="198" spans="1:296">
      <c r="A198" s="79"/>
      <c r="B198" s="141">
        <f t="shared" si="2"/>
        <v>45564</v>
      </c>
      <c r="C198" s="1310"/>
      <c r="D198" s="1310"/>
      <c r="E198" s="1310"/>
      <c r="F198" s="1310"/>
      <c r="KJ198" s="79"/>
    </row>
    <row r="199" spans="1:296">
      <c r="A199" s="79"/>
      <c r="B199" s="141">
        <f t="shared" si="2"/>
        <v>45565</v>
      </c>
      <c r="C199" s="1310"/>
      <c r="D199" s="1310"/>
      <c r="E199" s="1310"/>
      <c r="F199" s="1310"/>
      <c r="KJ199" s="79"/>
    </row>
    <row r="200" spans="1:296">
      <c r="A200" s="79"/>
      <c r="B200" s="224">
        <v>45566</v>
      </c>
      <c r="C200" s="225"/>
      <c r="D200" s="225"/>
      <c r="E200" s="142"/>
      <c r="F200" s="142"/>
      <c r="KJ200" s="79"/>
    </row>
    <row r="201" spans="1:296">
      <c r="A201" s="79"/>
      <c r="B201" s="141">
        <f>B199+1</f>
        <v>45566</v>
      </c>
      <c r="C201" s="1310"/>
      <c r="D201" s="1310"/>
      <c r="E201" s="1310"/>
      <c r="F201" s="1310"/>
      <c r="KJ201" s="79"/>
    </row>
    <row r="202" spans="1:296">
      <c r="A202" s="79"/>
      <c r="B202" s="141">
        <f t="shared" si="2"/>
        <v>45567</v>
      </c>
      <c r="C202" s="1310"/>
      <c r="D202" s="1310"/>
      <c r="E202" s="1310"/>
      <c r="F202" s="1310"/>
      <c r="KJ202" s="79"/>
    </row>
    <row r="203" spans="1:296">
      <c r="A203" s="79"/>
      <c r="B203" s="141">
        <f t="shared" si="2"/>
        <v>45568</v>
      </c>
      <c r="C203" s="1310"/>
      <c r="D203" s="1310"/>
      <c r="E203" s="1310"/>
      <c r="F203" s="1310"/>
      <c r="KJ203" s="79"/>
    </row>
    <row r="204" spans="1:296">
      <c r="A204" s="79"/>
      <c r="B204" s="141">
        <f t="shared" si="2"/>
        <v>45569</v>
      </c>
      <c r="C204" s="1310"/>
      <c r="D204" s="1310"/>
      <c r="E204" s="1310"/>
      <c r="F204" s="1310"/>
      <c r="KJ204" s="79"/>
    </row>
    <row r="205" spans="1:296">
      <c r="A205" s="79"/>
      <c r="B205" s="141">
        <f t="shared" ref="B205:B268" si="3">B204+1</f>
        <v>45570</v>
      </c>
      <c r="C205" s="1310"/>
      <c r="D205" s="1310"/>
      <c r="E205" s="1310"/>
      <c r="F205" s="1310"/>
      <c r="KJ205" s="79"/>
    </row>
    <row r="206" spans="1:296">
      <c r="A206" s="79"/>
      <c r="B206" s="141">
        <f t="shared" si="3"/>
        <v>45571</v>
      </c>
      <c r="C206" s="1310"/>
      <c r="D206" s="1310"/>
      <c r="E206" s="1310"/>
      <c r="F206" s="1310"/>
      <c r="KJ206" s="79"/>
    </row>
    <row r="207" spans="1:296">
      <c r="A207" s="79"/>
      <c r="B207" s="141">
        <f t="shared" si="3"/>
        <v>45572</v>
      </c>
      <c r="C207" s="1310"/>
      <c r="D207" s="1310"/>
      <c r="E207" s="1310"/>
      <c r="F207" s="1310"/>
      <c r="KJ207" s="79"/>
    </row>
    <row r="208" spans="1:296">
      <c r="A208" s="79"/>
      <c r="B208" s="141">
        <f t="shared" si="3"/>
        <v>45573</v>
      </c>
      <c r="C208" s="1310"/>
      <c r="D208" s="1310"/>
      <c r="E208" s="1310"/>
      <c r="F208" s="1310"/>
      <c r="KJ208" s="79"/>
    </row>
    <row r="209" spans="1:296">
      <c r="A209" s="79"/>
      <c r="B209" s="141">
        <f t="shared" si="3"/>
        <v>45574</v>
      </c>
      <c r="C209" s="1310"/>
      <c r="D209" s="1310"/>
      <c r="E209" s="1310"/>
      <c r="F209" s="1310"/>
      <c r="KJ209" s="79"/>
    </row>
    <row r="210" spans="1:296">
      <c r="A210" s="79"/>
      <c r="B210" s="141">
        <f t="shared" si="3"/>
        <v>45575</v>
      </c>
      <c r="C210" s="1310"/>
      <c r="D210" s="1310"/>
      <c r="E210" s="1310"/>
      <c r="F210" s="1310"/>
      <c r="KJ210" s="79"/>
    </row>
    <row r="211" spans="1:296">
      <c r="A211" s="79"/>
      <c r="B211" s="141">
        <f t="shared" si="3"/>
        <v>45576</v>
      </c>
      <c r="C211" s="1310"/>
      <c r="D211" s="1310"/>
      <c r="E211" s="1310"/>
      <c r="F211" s="1310"/>
      <c r="KJ211" s="79"/>
    </row>
    <row r="212" spans="1:296">
      <c r="A212" s="79"/>
      <c r="B212" s="141">
        <f t="shared" si="3"/>
        <v>45577</v>
      </c>
      <c r="C212" s="1310"/>
      <c r="D212" s="1310"/>
      <c r="E212" s="1310"/>
      <c r="F212" s="1310"/>
      <c r="KJ212" s="79"/>
    </row>
    <row r="213" spans="1:296">
      <c r="A213" s="79"/>
      <c r="B213" s="141">
        <f t="shared" si="3"/>
        <v>45578</v>
      </c>
      <c r="C213" s="1310"/>
      <c r="D213" s="1310"/>
      <c r="E213" s="1310"/>
      <c r="F213" s="1310"/>
      <c r="KJ213" s="79"/>
    </row>
    <row r="214" spans="1:296">
      <c r="A214" s="79"/>
      <c r="B214" s="141">
        <f t="shared" si="3"/>
        <v>45579</v>
      </c>
      <c r="C214" s="1310"/>
      <c r="D214" s="1310"/>
      <c r="E214" s="1310"/>
      <c r="F214" s="1310"/>
      <c r="KJ214" s="79"/>
    </row>
    <row r="215" spans="1:296">
      <c r="A215" s="79"/>
      <c r="B215" s="141">
        <f t="shared" si="3"/>
        <v>45580</v>
      </c>
      <c r="C215" s="1310"/>
      <c r="D215" s="1310"/>
      <c r="E215" s="1310"/>
      <c r="F215" s="1310"/>
      <c r="KJ215" s="79"/>
    </row>
    <row r="216" spans="1:296">
      <c r="A216" s="79"/>
      <c r="B216" s="141">
        <f t="shared" si="3"/>
        <v>45581</v>
      </c>
      <c r="C216" s="1310"/>
      <c r="D216" s="1310"/>
      <c r="E216" s="1310"/>
      <c r="F216" s="1310"/>
      <c r="KJ216" s="79"/>
    </row>
    <row r="217" spans="1:296">
      <c r="A217" s="79"/>
      <c r="B217" s="141">
        <f t="shared" si="3"/>
        <v>45582</v>
      </c>
      <c r="C217" s="1310"/>
      <c r="D217" s="1310"/>
      <c r="E217" s="1310"/>
      <c r="F217" s="1310"/>
      <c r="KJ217" s="79"/>
    </row>
    <row r="218" spans="1:296">
      <c r="A218" s="79"/>
      <c r="B218" s="141">
        <f t="shared" si="3"/>
        <v>45583</v>
      </c>
      <c r="C218" s="1310"/>
      <c r="D218" s="1310"/>
      <c r="E218" s="1310"/>
      <c r="F218" s="1310"/>
      <c r="KJ218" s="79"/>
    </row>
    <row r="219" spans="1:296">
      <c r="A219" s="79"/>
      <c r="B219" s="141">
        <f t="shared" si="3"/>
        <v>45584</v>
      </c>
      <c r="C219" s="1310"/>
      <c r="D219" s="1310"/>
      <c r="E219" s="1310"/>
      <c r="F219" s="1310"/>
      <c r="KJ219" s="79"/>
    </row>
    <row r="220" spans="1:296">
      <c r="A220" s="79"/>
      <c r="B220" s="141">
        <f t="shared" si="3"/>
        <v>45585</v>
      </c>
      <c r="C220" s="1310"/>
      <c r="D220" s="1310"/>
      <c r="E220" s="1310"/>
      <c r="F220" s="1310"/>
      <c r="KJ220" s="79"/>
    </row>
    <row r="221" spans="1:296">
      <c r="A221" s="79"/>
      <c r="B221" s="141">
        <f t="shared" si="3"/>
        <v>45586</v>
      </c>
      <c r="C221" s="1310"/>
      <c r="D221" s="1310"/>
      <c r="E221" s="1310"/>
      <c r="F221" s="1310"/>
      <c r="KJ221" s="79"/>
    </row>
    <row r="222" spans="1:296">
      <c r="A222" s="79"/>
      <c r="B222" s="141">
        <f t="shared" si="3"/>
        <v>45587</v>
      </c>
      <c r="C222" s="1310"/>
      <c r="D222" s="1310"/>
      <c r="E222" s="1310"/>
      <c r="F222" s="1310"/>
      <c r="KJ222" s="79"/>
    </row>
    <row r="223" spans="1:296">
      <c r="A223" s="79"/>
      <c r="B223" s="141">
        <f t="shared" si="3"/>
        <v>45588</v>
      </c>
      <c r="C223" s="1310"/>
      <c r="D223" s="1310"/>
      <c r="E223" s="1310"/>
      <c r="F223" s="1310"/>
      <c r="KJ223" s="79"/>
    </row>
    <row r="224" spans="1:296">
      <c r="A224" s="79"/>
      <c r="B224" s="141">
        <f t="shared" si="3"/>
        <v>45589</v>
      </c>
      <c r="C224" s="1310"/>
      <c r="D224" s="1310"/>
      <c r="E224" s="1310"/>
      <c r="F224" s="1310"/>
      <c r="KJ224" s="79"/>
    </row>
    <row r="225" spans="1:296">
      <c r="A225" s="79"/>
      <c r="B225" s="141">
        <f t="shared" si="3"/>
        <v>45590</v>
      </c>
      <c r="C225" s="1310"/>
      <c r="D225" s="1310"/>
      <c r="E225" s="1310"/>
      <c r="F225" s="1310"/>
      <c r="KJ225" s="79"/>
    </row>
    <row r="226" spans="1:296">
      <c r="A226" s="79"/>
      <c r="B226" s="141">
        <f t="shared" si="3"/>
        <v>45591</v>
      </c>
      <c r="C226" s="1310"/>
      <c r="D226" s="1310"/>
      <c r="E226" s="1310"/>
      <c r="F226" s="1310"/>
      <c r="KJ226" s="79"/>
    </row>
    <row r="227" spans="1:296">
      <c r="A227" s="79"/>
      <c r="B227" s="141">
        <f t="shared" si="3"/>
        <v>45592</v>
      </c>
      <c r="C227" s="1310"/>
      <c r="D227" s="1310"/>
      <c r="E227" s="1310"/>
      <c r="F227" s="1310"/>
      <c r="KJ227" s="79"/>
    </row>
    <row r="228" spans="1:296">
      <c r="A228" s="79"/>
      <c r="B228" s="141">
        <f t="shared" si="3"/>
        <v>45593</v>
      </c>
      <c r="C228" s="1310"/>
      <c r="D228" s="1310"/>
      <c r="E228" s="1310"/>
      <c r="F228" s="1310"/>
      <c r="KJ228" s="79"/>
    </row>
    <row r="229" spans="1:296">
      <c r="A229" s="79"/>
      <c r="B229" s="141">
        <f t="shared" si="3"/>
        <v>45594</v>
      </c>
      <c r="C229" s="1310"/>
      <c r="D229" s="1310"/>
      <c r="E229" s="1310"/>
      <c r="F229" s="1310"/>
      <c r="KJ229" s="79"/>
    </row>
    <row r="230" spans="1:296">
      <c r="A230" s="79"/>
      <c r="B230" s="141">
        <f t="shared" si="3"/>
        <v>45595</v>
      </c>
      <c r="C230" s="1310"/>
      <c r="D230" s="1310"/>
      <c r="E230" s="1310"/>
      <c r="F230" s="1310"/>
      <c r="KJ230" s="79"/>
    </row>
    <row r="231" spans="1:296">
      <c r="A231" s="79"/>
      <c r="B231" s="141">
        <f t="shared" si="3"/>
        <v>45596</v>
      </c>
      <c r="C231" s="1310"/>
      <c r="D231" s="1310"/>
      <c r="E231" s="1310"/>
      <c r="F231" s="1310"/>
      <c r="KJ231" s="79"/>
    </row>
    <row r="232" spans="1:296">
      <c r="A232" s="79"/>
      <c r="B232" s="224">
        <v>45597</v>
      </c>
      <c r="C232" s="225"/>
      <c r="D232" s="225"/>
      <c r="E232" s="142"/>
      <c r="F232" s="142"/>
      <c r="KJ232" s="79"/>
    </row>
    <row r="233" spans="1:296">
      <c r="A233" s="79"/>
      <c r="B233" s="141">
        <f>B231+1</f>
        <v>45597</v>
      </c>
      <c r="C233" s="1310"/>
      <c r="D233" s="1310"/>
      <c r="E233" s="1310"/>
      <c r="F233" s="1310"/>
      <c r="KJ233" s="79"/>
    </row>
    <row r="234" spans="1:296">
      <c r="A234" s="79"/>
      <c r="B234" s="141">
        <f t="shared" si="3"/>
        <v>45598</v>
      </c>
      <c r="C234" s="1310"/>
      <c r="D234" s="1310"/>
      <c r="E234" s="1310"/>
      <c r="F234" s="1310"/>
      <c r="KJ234" s="79"/>
    </row>
    <row r="235" spans="1:296">
      <c r="A235" s="79"/>
      <c r="B235" s="141">
        <f t="shared" si="3"/>
        <v>45599</v>
      </c>
      <c r="C235" s="1310"/>
      <c r="D235" s="1310"/>
      <c r="E235" s="1310"/>
      <c r="F235" s="1310"/>
      <c r="KJ235" s="79"/>
    </row>
    <row r="236" spans="1:296">
      <c r="A236" s="79"/>
      <c r="B236" s="141">
        <f t="shared" si="3"/>
        <v>45600</v>
      </c>
      <c r="C236" s="1310"/>
      <c r="D236" s="1310"/>
      <c r="E236" s="1310"/>
      <c r="F236" s="1310"/>
      <c r="KJ236" s="79"/>
    </row>
    <row r="237" spans="1:296">
      <c r="A237" s="79"/>
      <c r="B237" s="141">
        <f t="shared" si="3"/>
        <v>45601</v>
      </c>
      <c r="C237" s="1310"/>
      <c r="D237" s="1310"/>
      <c r="E237" s="1310"/>
      <c r="F237" s="1310"/>
      <c r="KJ237" s="79"/>
    </row>
    <row r="238" spans="1:296">
      <c r="A238" s="79"/>
      <c r="B238" s="141">
        <f t="shared" si="3"/>
        <v>45602</v>
      </c>
      <c r="C238" s="1310"/>
      <c r="D238" s="1310"/>
      <c r="E238" s="1310"/>
      <c r="F238" s="1310"/>
      <c r="KJ238" s="79"/>
    </row>
    <row r="239" spans="1:296">
      <c r="A239" s="79"/>
      <c r="B239" s="141">
        <f t="shared" si="3"/>
        <v>45603</v>
      </c>
      <c r="C239" s="1310"/>
      <c r="D239" s="1310"/>
      <c r="E239" s="1310"/>
      <c r="F239" s="1310"/>
      <c r="KJ239" s="79"/>
    </row>
    <row r="240" spans="1:296">
      <c r="A240" s="79"/>
      <c r="B240" s="141">
        <f t="shared" si="3"/>
        <v>45604</v>
      </c>
      <c r="C240" s="1310"/>
      <c r="D240" s="1310"/>
      <c r="E240" s="1310"/>
      <c r="F240" s="1310"/>
      <c r="KJ240" s="79"/>
    </row>
    <row r="241" spans="1:296">
      <c r="A241" s="79"/>
      <c r="B241" s="141">
        <f t="shared" si="3"/>
        <v>45605</v>
      </c>
      <c r="C241" s="1310"/>
      <c r="D241" s="1310"/>
      <c r="E241" s="1310"/>
      <c r="F241" s="1310"/>
      <c r="KJ241" s="79"/>
    </row>
    <row r="242" spans="1:296">
      <c r="A242" s="79"/>
      <c r="B242" s="141">
        <f t="shared" si="3"/>
        <v>45606</v>
      </c>
      <c r="C242" s="1310"/>
      <c r="D242" s="1310"/>
      <c r="E242" s="1310"/>
      <c r="F242" s="1310"/>
      <c r="KJ242" s="79"/>
    </row>
    <row r="243" spans="1:296">
      <c r="A243" s="79"/>
      <c r="B243" s="141">
        <f t="shared" si="3"/>
        <v>45607</v>
      </c>
      <c r="C243" s="1310"/>
      <c r="D243" s="1310"/>
      <c r="E243" s="1310"/>
      <c r="F243" s="1310"/>
      <c r="KJ243" s="79"/>
    </row>
    <row r="244" spans="1:296">
      <c r="A244" s="79"/>
      <c r="B244" s="141">
        <f t="shared" si="3"/>
        <v>45608</v>
      </c>
      <c r="C244" s="1310"/>
      <c r="D244" s="1310"/>
      <c r="E244" s="1310"/>
      <c r="F244" s="1310"/>
      <c r="KJ244" s="79"/>
    </row>
    <row r="245" spans="1:296">
      <c r="A245" s="79"/>
      <c r="B245" s="141">
        <f t="shared" si="3"/>
        <v>45609</v>
      </c>
      <c r="C245" s="1310"/>
      <c r="D245" s="1310"/>
      <c r="E245" s="1310"/>
      <c r="F245" s="1310"/>
      <c r="KJ245" s="79"/>
    </row>
    <row r="246" spans="1:296">
      <c r="A246" s="79"/>
      <c r="B246" s="141">
        <f t="shared" si="3"/>
        <v>45610</v>
      </c>
      <c r="C246" s="1310"/>
      <c r="D246" s="1310"/>
      <c r="E246" s="1310"/>
      <c r="F246" s="1310"/>
      <c r="KJ246" s="79"/>
    </row>
    <row r="247" spans="1:296">
      <c r="A247" s="79"/>
      <c r="B247" s="141">
        <f t="shared" si="3"/>
        <v>45611</v>
      </c>
      <c r="C247" s="1310"/>
      <c r="D247" s="1310"/>
      <c r="E247" s="1310"/>
      <c r="F247" s="1310"/>
      <c r="KJ247" s="79"/>
    </row>
    <row r="248" spans="1:296">
      <c r="A248" s="79"/>
      <c r="B248" s="141">
        <f t="shared" si="3"/>
        <v>45612</v>
      </c>
      <c r="C248" s="1310"/>
      <c r="D248" s="1310"/>
      <c r="E248" s="1310"/>
      <c r="F248" s="1310"/>
      <c r="KJ248" s="79"/>
    </row>
    <row r="249" spans="1:296">
      <c r="A249" s="79"/>
      <c r="B249" s="141">
        <f t="shared" si="3"/>
        <v>45613</v>
      </c>
      <c r="C249" s="1310"/>
      <c r="D249" s="1310"/>
      <c r="E249" s="1310"/>
      <c r="F249" s="1310"/>
      <c r="KJ249" s="79"/>
    </row>
    <row r="250" spans="1:296">
      <c r="A250" s="79"/>
      <c r="B250" s="141">
        <f t="shared" si="3"/>
        <v>45614</v>
      </c>
      <c r="C250" s="1310"/>
      <c r="D250" s="1310"/>
      <c r="E250" s="1310"/>
      <c r="F250" s="1310"/>
      <c r="KJ250" s="79"/>
    </row>
    <row r="251" spans="1:296">
      <c r="A251" s="79"/>
      <c r="B251" s="141">
        <f t="shared" si="3"/>
        <v>45615</v>
      </c>
      <c r="C251" s="1310"/>
      <c r="D251" s="1310"/>
      <c r="E251" s="1310"/>
      <c r="F251" s="1310"/>
      <c r="KJ251" s="79"/>
    </row>
    <row r="252" spans="1:296">
      <c r="A252" s="79"/>
      <c r="B252" s="141">
        <f t="shared" si="3"/>
        <v>45616</v>
      </c>
      <c r="C252" s="1310"/>
      <c r="D252" s="1310"/>
      <c r="E252" s="1310"/>
      <c r="F252" s="1310"/>
      <c r="KJ252" s="79"/>
    </row>
    <row r="253" spans="1:296">
      <c r="A253" s="79"/>
      <c r="B253" s="141">
        <f t="shared" si="3"/>
        <v>45617</v>
      </c>
      <c r="C253" s="1310"/>
      <c r="D253" s="1310"/>
      <c r="E253" s="1310"/>
      <c r="F253" s="1310"/>
      <c r="KJ253" s="79"/>
    </row>
    <row r="254" spans="1:296">
      <c r="A254" s="79"/>
      <c r="B254" s="141">
        <f t="shared" si="3"/>
        <v>45618</v>
      </c>
      <c r="C254" s="1310"/>
      <c r="D254" s="1310"/>
      <c r="E254" s="1310"/>
      <c r="F254" s="1310"/>
      <c r="KJ254" s="79"/>
    </row>
    <row r="255" spans="1:296">
      <c r="A255" s="79"/>
      <c r="B255" s="141">
        <f t="shared" si="3"/>
        <v>45619</v>
      </c>
      <c r="C255" s="1310"/>
      <c r="D255" s="1310"/>
      <c r="E255" s="1310"/>
      <c r="F255" s="1310"/>
      <c r="KJ255" s="79"/>
    </row>
    <row r="256" spans="1:296">
      <c r="A256" s="79"/>
      <c r="B256" s="141">
        <f t="shared" si="3"/>
        <v>45620</v>
      </c>
      <c r="C256" s="1310"/>
      <c r="D256" s="1310"/>
      <c r="E256" s="1310"/>
      <c r="F256" s="1310"/>
      <c r="KJ256" s="79"/>
    </row>
    <row r="257" spans="1:296">
      <c r="A257" s="79"/>
      <c r="B257" s="141">
        <f t="shared" si="3"/>
        <v>45621</v>
      </c>
      <c r="C257" s="1310"/>
      <c r="D257" s="1310"/>
      <c r="E257" s="1310"/>
      <c r="F257" s="1310"/>
      <c r="KJ257" s="79"/>
    </row>
    <row r="258" spans="1:296">
      <c r="A258" s="79"/>
      <c r="B258" s="141">
        <f t="shared" si="3"/>
        <v>45622</v>
      </c>
      <c r="C258" s="1310"/>
      <c r="D258" s="1310"/>
      <c r="E258" s="1310"/>
      <c r="F258" s="1310"/>
      <c r="KJ258" s="79"/>
    </row>
    <row r="259" spans="1:296">
      <c r="A259" s="79"/>
      <c r="B259" s="141">
        <f t="shared" si="3"/>
        <v>45623</v>
      </c>
      <c r="C259" s="1310"/>
      <c r="D259" s="1310"/>
      <c r="E259" s="1310"/>
      <c r="F259" s="1310"/>
      <c r="KJ259" s="79"/>
    </row>
    <row r="260" spans="1:296">
      <c r="A260" s="79"/>
      <c r="B260" s="141">
        <f t="shared" si="3"/>
        <v>45624</v>
      </c>
      <c r="C260" s="1310"/>
      <c r="D260" s="1310"/>
      <c r="E260" s="1310"/>
      <c r="F260" s="1310"/>
      <c r="KJ260" s="79"/>
    </row>
    <row r="261" spans="1:296">
      <c r="A261" s="79"/>
      <c r="B261" s="141">
        <f t="shared" si="3"/>
        <v>45625</v>
      </c>
      <c r="C261" s="1310"/>
      <c r="D261" s="1310"/>
      <c r="E261" s="1310"/>
      <c r="F261" s="1310"/>
      <c r="KJ261" s="79"/>
    </row>
    <row r="262" spans="1:296">
      <c r="A262" s="79"/>
      <c r="B262" s="141">
        <f t="shared" si="3"/>
        <v>45626</v>
      </c>
      <c r="C262" s="1310"/>
      <c r="D262" s="1310"/>
      <c r="E262" s="1310"/>
      <c r="F262" s="1310"/>
      <c r="KJ262" s="79"/>
    </row>
    <row r="263" spans="1:296">
      <c r="A263" s="79"/>
      <c r="B263" s="224">
        <v>45627</v>
      </c>
      <c r="C263" s="225"/>
      <c r="D263" s="225"/>
      <c r="E263" s="142"/>
      <c r="F263" s="142"/>
      <c r="KJ263" s="79"/>
    </row>
    <row r="264" spans="1:296">
      <c r="A264" s="79"/>
      <c r="B264" s="141">
        <f>B262+1</f>
        <v>45627</v>
      </c>
      <c r="C264" s="1310"/>
      <c r="D264" s="1310"/>
      <c r="E264" s="1310"/>
      <c r="F264" s="1310"/>
      <c r="KJ264" s="79"/>
    </row>
    <row r="265" spans="1:296">
      <c r="A265" s="79"/>
      <c r="B265" s="141">
        <f t="shared" si="3"/>
        <v>45628</v>
      </c>
      <c r="C265" s="1310"/>
      <c r="D265" s="1310"/>
      <c r="E265" s="1310"/>
      <c r="F265" s="1310"/>
      <c r="KJ265" s="79"/>
    </row>
    <row r="266" spans="1:296">
      <c r="A266" s="79"/>
      <c r="B266" s="141">
        <f t="shared" si="3"/>
        <v>45629</v>
      </c>
      <c r="C266" s="1310"/>
      <c r="D266" s="1310"/>
      <c r="E266" s="1310"/>
      <c r="F266" s="1310"/>
      <c r="KJ266" s="79"/>
    </row>
    <row r="267" spans="1:296">
      <c r="A267" s="79"/>
      <c r="B267" s="141">
        <f t="shared" si="3"/>
        <v>45630</v>
      </c>
      <c r="C267" s="1310"/>
      <c r="D267" s="1310"/>
      <c r="E267" s="1310"/>
      <c r="F267" s="1310"/>
      <c r="KJ267" s="79"/>
    </row>
    <row r="268" spans="1:296">
      <c r="A268" s="79"/>
      <c r="B268" s="141">
        <f t="shared" si="3"/>
        <v>45631</v>
      </c>
      <c r="C268" s="1310"/>
      <c r="D268" s="1310"/>
      <c r="E268" s="1310"/>
      <c r="F268" s="1310"/>
      <c r="KJ268" s="79"/>
    </row>
    <row r="269" spans="1:296">
      <c r="A269" s="79"/>
      <c r="B269" s="141">
        <f t="shared" ref="B269:B332" si="4">B268+1</f>
        <v>45632</v>
      </c>
      <c r="C269" s="1310"/>
      <c r="D269" s="1310"/>
      <c r="E269" s="1310"/>
      <c r="F269" s="1310"/>
      <c r="KJ269" s="79"/>
    </row>
    <row r="270" spans="1:296">
      <c r="A270" s="79"/>
      <c r="B270" s="141">
        <f t="shared" si="4"/>
        <v>45633</v>
      </c>
      <c r="C270" s="1310"/>
      <c r="D270" s="1310"/>
      <c r="E270" s="1310"/>
      <c r="F270" s="1310"/>
      <c r="KJ270" s="79"/>
    </row>
    <row r="271" spans="1:296">
      <c r="A271" s="79"/>
      <c r="B271" s="141">
        <f t="shared" si="4"/>
        <v>45634</v>
      </c>
      <c r="C271" s="1310"/>
      <c r="D271" s="1310"/>
      <c r="E271" s="1310"/>
      <c r="F271" s="1310"/>
      <c r="KJ271" s="79"/>
    </row>
    <row r="272" spans="1:296">
      <c r="A272" s="79"/>
      <c r="B272" s="141">
        <f t="shared" si="4"/>
        <v>45635</v>
      </c>
      <c r="C272" s="1310"/>
      <c r="D272" s="1310"/>
      <c r="E272" s="1310"/>
      <c r="F272" s="1310"/>
      <c r="KJ272" s="79"/>
    </row>
    <row r="273" spans="1:296">
      <c r="A273" s="79"/>
      <c r="B273" s="141">
        <f t="shared" si="4"/>
        <v>45636</v>
      </c>
      <c r="C273" s="1310"/>
      <c r="D273" s="1310"/>
      <c r="E273" s="1310"/>
      <c r="F273" s="1310"/>
      <c r="KJ273" s="79"/>
    </row>
    <row r="274" spans="1:296">
      <c r="A274" s="79"/>
      <c r="B274" s="141">
        <f t="shared" si="4"/>
        <v>45637</v>
      </c>
      <c r="C274" s="1310"/>
      <c r="D274" s="1310"/>
      <c r="E274" s="1310"/>
      <c r="F274" s="1310"/>
      <c r="KJ274" s="79"/>
    </row>
    <row r="275" spans="1:296">
      <c r="A275" s="79"/>
      <c r="B275" s="141">
        <f t="shared" si="4"/>
        <v>45638</v>
      </c>
      <c r="C275" s="1310"/>
      <c r="D275" s="1310"/>
      <c r="E275" s="1310"/>
      <c r="F275" s="1310"/>
      <c r="KJ275" s="79"/>
    </row>
    <row r="276" spans="1:296">
      <c r="A276" s="79"/>
      <c r="B276" s="141">
        <f t="shared" si="4"/>
        <v>45639</v>
      </c>
      <c r="C276" s="1310"/>
      <c r="D276" s="1310"/>
      <c r="E276" s="1310"/>
      <c r="F276" s="1310"/>
      <c r="KJ276" s="79"/>
    </row>
    <row r="277" spans="1:296">
      <c r="A277" s="79"/>
      <c r="B277" s="141">
        <f t="shared" si="4"/>
        <v>45640</v>
      </c>
      <c r="C277" s="1310"/>
      <c r="D277" s="1310"/>
      <c r="E277" s="1310"/>
      <c r="F277" s="1310"/>
      <c r="KJ277" s="79"/>
    </row>
    <row r="278" spans="1:296">
      <c r="A278" s="79"/>
      <c r="B278" s="141">
        <f t="shared" si="4"/>
        <v>45641</v>
      </c>
      <c r="C278" s="1310"/>
      <c r="D278" s="1310"/>
      <c r="E278" s="1310"/>
      <c r="F278" s="1310"/>
      <c r="KJ278" s="79"/>
    </row>
    <row r="279" spans="1:296">
      <c r="A279" s="79"/>
      <c r="B279" s="141">
        <f t="shared" si="4"/>
        <v>45642</v>
      </c>
      <c r="C279" s="1310"/>
      <c r="D279" s="1310"/>
      <c r="E279" s="1310"/>
      <c r="F279" s="1310"/>
      <c r="KJ279" s="79"/>
    </row>
    <row r="280" spans="1:296">
      <c r="A280" s="79"/>
      <c r="B280" s="141">
        <f t="shared" si="4"/>
        <v>45643</v>
      </c>
      <c r="C280" s="1310"/>
      <c r="D280" s="1310"/>
      <c r="E280" s="1310"/>
      <c r="F280" s="1310"/>
      <c r="KJ280" s="79"/>
    </row>
    <row r="281" spans="1:296">
      <c r="A281" s="79"/>
      <c r="B281" s="141">
        <f t="shared" si="4"/>
        <v>45644</v>
      </c>
      <c r="C281" s="1310"/>
      <c r="D281" s="1310"/>
      <c r="E281" s="1310"/>
      <c r="F281" s="1310"/>
      <c r="KJ281" s="79"/>
    </row>
    <row r="282" spans="1:296">
      <c r="A282" s="79"/>
      <c r="B282" s="141">
        <f t="shared" si="4"/>
        <v>45645</v>
      </c>
      <c r="C282" s="1310"/>
      <c r="D282" s="1310"/>
      <c r="E282" s="1310"/>
      <c r="F282" s="1310"/>
      <c r="KJ282" s="79"/>
    </row>
    <row r="283" spans="1:296">
      <c r="A283" s="79"/>
      <c r="B283" s="141">
        <f t="shared" si="4"/>
        <v>45646</v>
      </c>
      <c r="C283" s="1310"/>
      <c r="D283" s="1310"/>
      <c r="E283" s="1310"/>
      <c r="F283" s="1310"/>
      <c r="KJ283" s="79"/>
    </row>
    <row r="284" spans="1:296">
      <c r="A284" s="79"/>
      <c r="B284" s="141">
        <f t="shared" si="4"/>
        <v>45647</v>
      </c>
      <c r="C284" s="1310"/>
      <c r="D284" s="1310"/>
      <c r="E284" s="1310"/>
      <c r="F284" s="1310"/>
      <c r="KJ284" s="79"/>
    </row>
    <row r="285" spans="1:296">
      <c r="A285" s="79"/>
      <c r="B285" s="141">
        <f t="shared" si="4"/>
        <v>45648</v>
      </c>
      <c r="C285" s="1310"/>
      <c r="D285" s="1310"/>
      <c r="E285" s="1310"/>
      <c r="F285" s="1310"/>
      <c r="KJ285" s="79"/>
    </row>
    <row r="286" spans="1:296">
      <c r="A286" s="79"/>
      <c r="B286" s="141">
        <f t="shared" si="4"/>
        <v>45649</v>
      </c>
      <c r="C286" s="1310"/>
      <c r="D286" s="1310"/>
      <c r="E286" s="1310"/>
      <c r="F286" s="1310"/>
      <c r="KJ286" s="79"/>
    </row>
    <row r="287" spans="1:296">
      <c r="A287" s="79"/>
      <c r="B287" s="141">
        <f t="shared" si="4"/>
        <v>45650</v>
      </c>
      <c r="C287" s="1310"/>
      <c r="D287" s="1310"/>
      <c r="E287" s="1310"/>
      <c r="F287" s="1310"/>
      <c r="KJ287" s="79"/>
    </row>
    <row r="288" spans="1:296">
      <c r="A288" s="79"/>
      <c r="B288" s="141">
        <f t="shared" si="4"/>
        <v>45651</v>
      </c>
      <c r="C288" s="1310"/>
      <c r="D288" s="1310"/>
      <c r="E288" s="1310"/>
      <c r="F288" s="1310"/>
      <c r="KJ288" s="79"/>
    </row>
    <row r="289" spans="1:296">
      <c r="A289" s="79"/>
      <c r="B289" s="141">
        <f t="shared" si="4"/>
        <v>45652</v>
      </c>
      <c r="C289" s="1310"/>
      <c r="D289" s="1310"/>
      <c r="E289" s="1310"/>
      <c r="F289" s="1310"/>
      <c r="KJ289" s="79"/>
    </row>
    <row r="290" spans="1:296">
      <c r="A290" s="79"/>
      <c r="B290" s="141">
        <f t="shared" si="4"/>
        <v>45653</v>
      </c>
      <c r="C290" s="1310"/>
      <c r="D290" s="1310"/>
      <c r="E290" s="1310"/>
      <c r="F290" s="1310"/>
      <c r="KJ290" s="79"/>
    </row>
    <row r="291" spans="1:296">
      <c r="A291" s="79"/>
      <c r="B291" s="141">
        <f t="shared" si="4"/>
        <v>45654</v>
      </c>
      <c r="C291" s="1310"/>
      <c r="D291" s="1310"/>
      <c r="E291" s="1310"/>
      <c r="F291" s="1310"/>
      <c r="KJ291" s="79"/>
    </row>
    <row r="292" spans="1:296">
      <c r="A292" s="79"/>
      <c r="B292" s="141">
        <f t="shared" si="4"/>
        <v>45655</v>
      </c>
      <c r="C292" s="1310"/>
      <c r="D292" s="1310"/>
      <c r="E292" s="1310"/>
      <c r="F292" s="1310"/>
      <c r="KJ292" s="79"/>
    </row>
    <row r="293" spans="1:296">
      <c r="A293" s="79"/>
      <c r="B293" s="141">
        <f t="shared" si="4"/>
        <v>45656</v>
      </c>
      <c r="C293" s="1310"/>
      <c r="D293" s="1310"/>
      <c r="E293" s="1310"/>
      <c r="F293" s="1310"/>
      <c r="KJ293" s="79"/>
    </row>
    <row r="294" spans="1:296">
      <c r="A294" s="79"/>
      <c r="B294" s="141">
        <f t="shared" si="4"/>
        <v>45657</v>
      </c>
      <c r="C294" s="1310"/>
      <c r="D294" s="1310"/>
      <c r="E294" s="1310"/>
      <c r="F294" s="1310"/>
      <c r="KJ294" s="79"/>
    </row>
    <row r="295" spans="1:296">
      <c r="A295" s="79"/>
      <c r="B295" s="224">
        <v>45658</v>
      </c>
      <c r="C295" s="225"/>
      <c r="D295" s="225"/>
      <c r="E295" s="142"/>
      <c r="F295" s="142"/>
      <c r="KJ295" s="79"/>
    </row>
    <row r="296" spans="1:296">
      <c r="A296" s="79"/>
      <c r="B296" s="141">
        <f>B294+1</f>
        <v>45658</v>
      </c>
      <c r="C296" s="1310"/>
      <c r="D296" s="1310"/>
      <c r="E296" s="1310"/>
      <c r="F296" s="1310"/>
      <c r="KJ296" s="79"/>
    </row>
    <row r="297" spans="1:296">
      <c r="A297" s="79"/>
      <c r="B297" s="141">
        <f t="shared" si="4"/>
        <v>45659</v>
      </c>
      <c r="C297" s="1310"/>
      <c r="D297" s="1310"/>
      <c r="E297" s="1310"/>
      <c r="F297" s="1310"/>
      <c r="KJ297" s="79"/>
    </row>
    <row r="298" spans="1:296">
      <c r="A298" s="79"/>
      <c r="B298" s="141">
        <f t="shared" si="4"/>
        <v>45660</v>
      </c>
      <c r="C298" s="1310"/>
      <c r="D298" s="1310"/>
      <c r="E298" s="1310"/>
      <c r="F298" s="1310"/>
      <c r="KJ298" s="79"/>
    </row>
    <row r="299" spans="1:296">
      <c r="A299" s="79"/>
      <c r="B299" s="141">
        <f t="shared" si="4"/>
        <v>45661</v>
      </c>
      <c r="C299" s="1310"/>
      <c r="D299" s="1310"/>
      <c r="E299" s="1310"/>
      <c r="F299" s="1310"/>
      <c r="KJ299" s="79"/>
    </row>
    <row r="300" spans="1:296">
      <c r="A300" s="79"/>
      <c r="B300" s="141">
        <f t="shared" si="4"/>
        <v>45662</v>
      </c>
      <c r="C300" s="1310"/>
      <c r="D300" s="1310"/>
      <c r="E300" s="1310"/>
      <c r="F300" s="1310"/>
      <c r="KJ300" s="79"/>
    </row>
    <row r="301" spans="1:296">
      <c r="A301" s="79"/>
      <c r="B301" s="141">
        <f t="shared" si="4"/>
        <v>45663</v>
      </c>
      <c r="C301" s="1310"/>
      <c r="D301" s="1310"/>
      <c r="E301" s="1310"/>
      <c r="F301" s="1310"/>
      <c r="KJ301" s="79"/>
    </row>
    <row r="302" spans="1:296">
      <c r="A302" s="79"/>
      <c r="B302" s="141">
        <f t="shared" si="4"/>
        <v>45664</v>
      </c>
      <c r="C302" s="1310"/>
      <c r="D302" s="1310"/>
      <c r="E302" s="1310"/>
      <c r="F302" s="1310"/>
      <c r="KJ302" s="79"/>
    </row>
    <row r="303" spans="1:296">
      <c r="A303" s="79"/>
      <c r="B303" s="141">
        <f t="shared" si="4"/>
        <v>45665</v>
      </c>
      <c r="C303" s="1310"/>
      <c r="D303" s="1310"/>
      <c r="E303" s="1310"/>
      <c r="F303" s="1310"/>
      <c r="KJ303" s="79"/>
    </row>
    <row r="304" spans="1:296">
      <c r="A304" s="79"/>
      <c r="B304" s="141">
        <f t="shared" si="4"/>
        <v>45666</v>
      </c>
      <c r="C304" s="1310"/>
      <c r="D304" s="1310"/>
      <c r="E304" s="1310"/>
      <c r="F304" s="1310"/>
      <c r="KJ304" s="79"/>
    </row>
    <row r="305" spans="1:296">
      <c r="A305" s="79"/>
      <c r="B305" s="141">
        <f t="shared" si="4"/>
        <v>45667</v>
      </c>
      <c r="C305" s="1310"/>
      <c r="D305" s="1310"/>
      <c r="E305" s="1310"/>
      <c r="F305" s="1310"/>
      <c r="KJ305" s="79"/>
    </row>
    <row r="306" spans="1:296">
      <c r="A306" s="79"/>
      <c r="B306" s="141">
        <f t="shared" si="4"/>
        <v>45668</v>
      </c>
      <c r="C306" s="1310"/>
      <c r="D306" s="1310"/>
      <c r="E306" s="1310"/>
      <c r="F306" s="1310"/>
      <c r="KJ306" s="79"/>
    </row>
    <row r="307" spans="1:296">
      <c r="A307" s="79"/>
      <c r="B307" s="141">
        <f t="shared" si="4"/>
        <v>45669</v>
      </c>
      <c r="C307" s="1310"/>
      <c r="D307" s="1310"/>
      <c r="E307" s="1310"/>
      <c r="F307" s="1310"/>
      <c r="KJ307" s="79"/>
    </row>
    <row r="308" spans="1:296">
      <c r="A308" s="79"/>
      <c r="B308" s="141">
        <f t="shared" si="4"/>
        <v>45670</v>
      </c>
      <c r="C308" s="1310"/>
      <c r="D308" s="1310"/>
      <c r="E308" s="1310"/>
      <c r="F308" s="1310"/>
      <c r="KJ308" s="79"/>
    </row>
    <row r="309" spans="1:296">
      <c r="A309" s="79"/>
      <c r="B309" s="141">
        <f t="shared" si="4"/>
        <v>45671</v>
      </c>
      <c r="C309" s="1310"/>
      <c r="D309" s="1310"/>
      <c r="E309" s="1310"/>
      <c r="F309" s="1310"/>
      <c r="KJ309" s="79"/>
    </row>
    <row r="310" spans="1:296">
      <c r="A310" s="79"/>
      <c r="B310" s="141">
        <f t="shared" si="4"/>
        <v>45672</v>
      </c>
      <c r="C310" s="1310"/>
      <c r="D310" s="1310"/>
      <c r="E310" s="1310"/>
      <c r="F310" s="1310"/>
      <c r="KJ310" s="79"/>
    </row>
    <row r="311" spans="1:296">
      <c r="A311" s="79"/>
      <c r="B311" s="141">
        <f t="shared" si="4"/>
        <v>45673</v>
      </c>
      <c r="C311" s="1310"/>
      <c r="D311" s="1310"/>
      <c r="E311" s="1310"/>
      <c r="F311" s="1310"/>
      <c r="KJ311" s="79"/>
    </row>
    <row r="312" spans="1:296">
      <c r="A312" s="79"/>
      <c r="B312" s="141">
        <f t="shared" si="4"/>
        <v>45674</v>
      </c>
      <c r="C312" s="1310"/>
      <c r="D312" s="1310"/>
      <c r="E312" s="1310"/>
      <c r="F312" s="1310"/>
      <c r="KJ312" s="79"/>
    </row>
    <row r="313" spans="1:296">
      <c r="A313" s="79"/>
      <c r="B313" s="141">
        <f t="shared" si="4"/>
        <v>45675</v>
      </c>
      <c r="C313" s="1310"/>
      <c r="D313" s="1310"/>
      <c r="E313" s="1310"/>
      <c r="F313" s="1310"/>
      <c r="KJ313" s="79"/>
    </row>
    <row r="314" spans="1:296">
      <c r="A314" s="79"/>
      <c r="B314" s="141">
        <f t="shared" si="4"/>
        <v>45676</v>
      </c>
      <c r="C314" s="1310"/>
      <c r="D314" s="1310"/>
      <c r="E314" s="1310"/>
      <c r="F314" s="1310"/>
      <c r="KJ314" s="79"/>
    </row>
    <row r="315" spans="1:296">
      <c r="A315" s="79"/>
      <c r="B315" s="141">
        <f t="shared" si="4"/>
        <v>45677</v>
      </c>
      <c r="C315" s="1310"/>
      <c r="D315" s="1310"/>
      <c r="E315" s="1310"/>
      <c r="F315" s="1310"/>
      <c r="KJ315" s="79"/>
    </row>
    <row r="316" spans="1:296">
      <c r="A316" s="79"/>
      <c r="B316" s="141">
        <f t="shared" si="4"/>
        <v>45678</v>
      </c>
      <c r="C316" s="1310"/>
      <c r="D316" s="1310"/>
      <c r="E316" s="1310"/>
      <c r="F316" s="1310"/>
      <c r="KJ316" s="79"/>
    </row>
    <row r="317" spans="1:296">
      <c r="A317" s="79"/>
      <c r="B317" s="141">
        <f t="shared" si="4"/>
        <v>45679</v>
      </c>
      <c r="C317" s="1310"/>
      <c r="D317" s="1310"/>
      <c r="E317" s="1310"/>
      <c r="F317" s="1310"/>
      <c r="KJ317" s="79"/>
    </row>
    <row r="318" spans="1:296">
      <c r="A318" s="79"/>
      <c r="B318" s="141">
        <f t="shared" si="4"/>
        <v>45680</v>
      </c>
      <c r="C318" s="1310"/>
      <c r="D318" s="1310"/>
      <c r="E318" s="1310"/>
      <c r="F318" s="1310"/>
      <c r="KJ318" s="79"/>
    </row>
    <row r="319" spans="1:296">
      <c r="A319" s="79"/>
      <c r="B319" s="141">
        <f t="shared" si="4"/>
        <v>45681</v>
      </c>
      <c r="C319" s="1310"/>
      <c r="D319" s="1310"/>
      <c r="E319" s="1310"/>
      <c r="F319" s="1310"/>
      <c r="KJ319" s="79"/>
    </row>
    <row r="320" spans="1:296">
      <c r="A320" s="79"/>
      <c r="B320" s="141">
        <f t="shared" si="4"/>
        <v>45682</v>
      </c>
      <c r="C320" s="1310"/>
      <c r="D320" s="1310"/>
      <c r="E320" s="1310"/>
      <c r="F320" s="1310"/>
      <c r="KJ320" s="79"/>
    </row>
    <row r="321" spans="1:296">
      <c r="A321" s="79"/>
      <c r="B321" s="141">
        <f t="shared" si="4"/>
        <v>45683</v>
      </c>
      <c r="C321" s="1310"/>
      <c r="D321" s="1310"/>
      <c r="E321" s="1310"/>
      <c r="F321" s="1310"/>
      <c r="KJ321" s="79"/>
    </row>
    <row r="322" spans="1:296">
      <c r="A322" s="79"/>
      <c r="B322" s="141">
        <f t="shared" si="4"/>
        <v>45684</v>
      </c>
      <c r="C322" s="1310"/>
      <c r="D322" s="1310"/>
      <c r="E322" s="1310"/>
      <c r="F322" s="1310"/>
      <c r="KJ322" s="79"/>
    </row>
    <row r="323" spans="1:296">
      <c r="A323" s="79"/>
      <c r="B323" s="141">
        <f t="shared" si="4"/>
        <v>45685</v>
      </c>
      <c r="C323" s="1310"/>
      <c r="D323" s="1310"/>
      <c r="E323" s="1310"/>
      <c r="F323" s="1310"/>
      <c r="KJ323" s="79"/>
    </row>
    <row r="324" spans="1:296">
      <c r="A324" s="79"/>
      <c r="B324" s="141">
        <f t="shared" si="4"/>
        <v>45686</v>
      </c>
      <c r="C324" s="1310"/>
      <c r="D324" s="1310"/>
      <c r="E324" s="1310"/>
      <c r="F324" s="1310"/>
      <c r="KJ324" s="79"/>
    </row>
    <row r="325" spans="1:296">
      <c r="A325" s="79"/>
      <c r="B325" s="141">
        <f t="shared" si="4"/>
        <v>45687</v>
      </c>
      <c r="C325" s="1310"/>
      <c r="D325" s="1310"/>
      <c r="E325" s="1310"/>
      <c r="F325" s="1310"/>
      <c r="KJ325" s="79"/>
    </row>
    <row r="326" spans="1:296">
      <c r="A326" s="79"/>
      <c r="B326" s="141">
        <f t="shared" si="4"/>
        <v>45688</v>
      </c>
      <c r="C326" s="1310"/>
      <c r="D326" s="1310"/>
      <c r="E326" s="1310"/>
      <c r="F326" s="1310"/>
      <c r="KJ326" s="79"/>
    </row>
    <row r="327" spans="1:296">
      <c r="A327" s="79"/>
      <c r="B327" s="224">
        <v>45689</v>
      </c>
      <c r="C327" s="225"/>
      <c r="D327" s="225"/>
      <c r="E327" s="142"/>
      <c r="F327" s="142"/>
      <c r="KJ327" s="79"/>
    </row>
    <row r="328" spans="1:296">
      <c r="A328" s="79"/>
      <c r="B328" s="141">
        <f>B326+1</f>
        <v>45689</v>
      </c>
      <c r="C328" s="1310"/>
      <c r="D328" s="1310"/>
      <c r="E328" s="1310"/>
      <c r="F328" s="1310"/>
      <c r="KJ328" s="79"/>
    </row>
    <row r="329" spans="1:296">
      <c r="A329" s="79"/>
      <c r="B329" s="141">
        <f t="shared" si="4"/>
        <v>45690</v>
      </c>
      <c r="C329" s="1310"/>
      <c r="D329" s="1310"/>
      <c r="E329" s="1310"/>
      <c r="F329" s="1310"/>
      <c r="KJ329" s="79"/>
    </row>
    <row r="330" spans="1:296">
      <c r="A330" s="79"/>
      <c r="B330" s="141">
        <f t="shared" si="4"/>
        <v>45691</v>
      </c>
      <c r="C330" s="1310"/>
      <c r="D330" s="1310"/>
      <c r="E330" s="1310"/>
      <c r="F330" s="1310"/>
      <c r="KJ330" s="79"/>
    </row>
    <row r="331" spans="1:296">
      <c r="A331" s="79"/>
      <c r="B331" s="141">
        <f t="shared" si="4"/>
        <v>45692</v>
      </c>
      <c r="C331" s="1310"/>
      <c r="D331" s="1310"/>
      <c r="E331" s="1310"/>
      <c r="F331" s="1310"/>
      <c r="KJ331" s="79"/>
    </row>
    <row r="332" spans="1:296">
      <c r="A332" s="79"/>
      <c r="B332" s="141">
        <f t="shared" si="4"/>
        <v>45693</v>
      </c>
      <c r="C332" s="1310"/>
      <c r="D332" s="1310"/>
      <c r="E332" s="1310"/>
      <c r="F332" s="1310"/>
      <c r="KJ332" s="79"/>
    </row>
    <row r="333" spans="1:296">
      <c r="A333" s="79"/>
      <c r="B333" s="141">
        <f t="shared" ref="B333:B387" si="5">B332+1</f>
        <v>45694</v>
      </c>
      <c r="C333" s="1310"/>
      <c r="D333" s="1310"/>
      <c r="E333" s="1310"/>
      <c r="F333" s="1310"/>
      <c r="KJ333" s="79"/>
    </row>
    <row r="334" spans="1:296">
      <c r="A334" s="79"/>
      <c r="B334" s="141">
        <f t="shared" si="5"/>
        <v>45695</v>
      </c>
      <c r="C334" s="1310"/>
      <c r="D334" s="1310"/>
      <c r="E334" s="1310"/>
      <c r="F334" s="1310"/>
      <c r="KJ334" s="79"/>
    </row>
    <row r="335" spans="1:296">
      <c r="A335" s="79"/>
      <c r="B335" s="141">
        <f t="shared" si="5"/>
        <v>45696</v>
      </c>
      <c r="C335" s="1310"/>
      <c r="D335" s="1310"/>
      <c r="E335" s="1310"/>
      <c r="F335" s="1310"/>
      <c r="KJ335" s="79"/>
    </row>
    <row r="336" spans="1:296">
      <c r="A336" s="79"/>
      <c r="B336" s="141">
        <f t="shared" si="5"/>
        <v>45697</v>
      </c>
      <c r="C336" s="1310"/>
      <c r="D336" s="1310"/>
      <c r="E336" s="1310"/>
      <c r="F336" s="1310"/>
      <c r="KJ336" s="79"/>
    </row>
    <row r="337" spans="1:296">
      <c r="A337" s="79"/>
      <c r="B337" s="141">
        <f t="shared" si="5"/>
        <v>45698</v>
      </c>
      <c r="C337" s="1310"/>
      <c r="D337" s="1310"/>
      <c r="E337" s="1310"/>
      <c r="F337" s="1310"/>
      <c r="KJ337" s="79"/>
    </row>
    <row r="338" spans="1:296">
      <c r="A338" s="79"/>
      <c r="B338" s="141">
        <f t="shared" si="5"/>
        <v>45699</v>
      </c>
      <c r="C338" s="1310"/>
      <c r="D338" s="1310"/>
      <c r="E338" s="1310"/>
      <c r="F338" s="1310"/>
      <c r="KJ338" s="79"/>
    </row>
    <row r="339" spans="1:296">
      <c r="A339" s="79"/>
      <c r="B339" s="141">
        <f t="shared" si="5"/>
        <v>45700</v>
      </c>
      <c r="C339" s="1310"/>
      <c r="D339" s="1310"/>
      <c r="E339" s="1310"/>
      <c r="F339" s="1310"/>
      <c r="KJ339" s="79"/>
    </row>
    <row r="340" spans="1:296">
      <c r="A340" s="79"/>
      <c r="B340" s="141">
        <f t="shared" si="5"/>
        <v>45701</v>
      </c>
      <c r="C340" s="1310"/>
      <c r="D340" s="1310"/>
      <c r="E340" s="1310"/>
      <c r="F340" s="1310"/>
      <c r="KJ340" s="79"/>
    </row>
    <row r="341" spans="1:296">
      <c r="A341" s="79"/>
      <c r="B341" s="141">
        <f t="shared" si="5"/>
        <v>45702</v>
      </c>
      <c r="C341" s="1310"/>
      <c r="D341" s="1310"/>
      <c r="E341" s="1310"/>
      <c r="F341" s="1310"/>
      <c r="KJ341" s="79"/>
    </row>
    <row r="342" spans="1:296">
      <c r="A342" s="79"/>
      <c r="B342" s="141">
        <f t="shared" si="5"/>
        <v>45703</v>
      </c>
      <c r="C342" s="1310"/>
      <c r="D342" s="1310"/>
      <c r="E342" s="1310"/>
      <c r="F342" s="1310"/>
      <c r="KJ342" s="79"/>
    </row>
    <row r="343" spans="1:296">
      <c r="A343" s="79"/>
      <c r="B343" s="141">
        <f t="shared" si="5"/>
        <v>45704</v>
      </c>
      <c r="C343" s="1310"/>
      <c r="D343" s="1310"/>
      <c r="E343" s="1310"/>
      <c r="F343" s="1310"/>
      <c r="KJ343" s="79"/>
    </row>
    <row r="344" spans="1:296">
      <c r="A344" s="79"/>
      <c r="B344" s="141">
        <f t="shared" si="5"/>
        <v>45705</v>
      </c>
      <c r="C344" s="1310"/>
      <c r="D344" s="1310"/>
      <c r="E344" s="1310"/>
      <c r="F344" s="1310"/>
      <c r="KJ344" s="79"/>
    </row>
    <row r="345" spans="1:296">
      <c r="A345" s="79"/>
      <c r="B345" s="141">
        <f t="shared" si="5"/>
        <v>45706</v>
      </c>
      <c r="C345" s="1310"/>
      <c r="D345" s="1310"/>
      <c r="E345" s="1310"/>
      <c r="F345" s="1310"/>
      <c r="KJ345" s="79"/>
    </row>
    <row r="346" spans="1:296">
      <c r="A346" s="79"/>
      <c r="B346" s="141">
        <f t="shared" si="5"/>
        <v>45707</v>
      </c>
      <c r="C346" s="1310"/>
      <c r="D346" s="1310"/>
      <c r="E346" s="1310"/>
      <c r="F346" s="1310"/>
      <c r="KJ346" s="79"/>
    </row>
    <row r="347" spans="1:296">
      <c r="A347" s="79"/>
      <c r="B347" s="141">
        <f t="shared" si="5"/>
        <v>45708</v>
      </c>
      <c r="C347" s="1310"/>
      <c r="D347" s="1310"/>
      <c r="E347" s="1310"/>
      <c r="F347" s="1310"/>
      <c r="KJ347" s="79"/>
    </row>
    <row r="348" spans="1:296">
      <c r="A348" s="79"/>
      <c r="B348" s="141">
        <f t="shared" si="5"/>
        <v>45709</v>
      </c>
      <c r="C348" s="1310"/>
      <c r="D348" s="1310"/>
      <c r="E348" s="1310"/>
      <c r="F348" s="1310"/>
      <c r="KJ348" s="79"/>
    </row>
    <row r="349" spans="1:296">
      <c r="A349" s="79"/>
      <c r="B349" s="141">
        <f t="shared" si="5"/>
        <v>45710</v>
      </c>
      <c r="C349" s="1310"/>
      <c r="D349" s="1310"/>
      <c r="E349" s="1310"/>
      <c r="F349" s="1310"/>
      <c r="KJ349" s="79"/>
    </row>
    <row r="350" spans="1:296">
      <c r="A350" s="79"/>
      <c r="B350" s="141">
        <f t="shared" si="5"/>
        <v>45711</v>
      </c>
      <c r="C350" s="1310"/>
      <c r="D350" s="1310"/>
      <c r="E350" s="1310"/>
      <c r="F350" s="1310"/>
      <c r="KJ350" s="79"/>
    </row>
    <row r="351" spans="1:296">
      <c r="A351" s="79"/>
      <c r="B351" s="141">
        <f t="shared" si="5"/>
        <v>45712</v>
      </c>
      <c r="C351" s="1310"/>
      <c r="D351" s="1310"/>
      <c r="E351" s="1310"/>
      <c r="F351" s="1310"/>
      <c r="KJ351" s="79"/>
    </row>
    <row r="352" spans="1:296">
      <c r="A352" s="79"/>
      <c r="B352" s="141">
        <f t="shared" si="5"/>
        <v>45713</v>
      </c>
      <c r="C352" s="1310"/>
      <c r="D352" s="1310"/>
      <c r="E352" s="1310"/>
      <c r="F352" s="1310"/>
      <c r="KJ352" s="79"/>
    </row>
    <row r="353" spans="1:296">
      <c r="A353" s="79"/>
      <c r="B353" s="141">
        <f t="shared" si="5"/>
        <v>45714</v>
      </c>
      <c r="C353" s="1310"/>
      <c r="D353" s="1310"/>
      <c r="E353" s="1310"/>
      <c r="F353" s="1310"/>
      <c r="KJ353" s="79"/>
    </row>
    <row r="354" spans="1:296">
      <c r="A354" s="79"/>
      <c r="B354" s="141">
        <f t="shared" si="5"/>
        <v>45715</v>
      </c>
      <c r="C354" s="1310"/>
      <c r="D354" s="1310"/>
      <c r="E354" s="1310"/>
      <c r="F354" s="1310"/>
      <c r="KJ354" s="79"/>
    </row>
    <row r="355" spans="1:296">
      <c r="A355" s="79"/>
      <c r="B355" s="141">
        <f t="shared" si="5"/>
        <v>45716</v>
      </c>
      <c r="C355" s="1310"/>
      <c r="D355" s="1310"/>
      <c r="E355" s="1310"/>
      <c r="F355" s="1310"/>
      <c r="KJ355" s="79"/>
    </row>
    <row r="356" spans="1:296">
      <c r="A356" s="79" t="s">
        <v>37</v>
      </c>
      <c r="B356" s="141">
        <f t="shared" si="5"/>
        <v>45717</v>
      </c>
      <c r="C356" s="1310"/>
      <c r="D356" s="1310"/>
      <c r="E356" s="1310"/>
      <c r="F356" s="1310"/>
      <c r="KJ356" s="79"/>
    </row>
    <row r="357" spans="1:296">
      <c r="A357" s="79"/>
      <c r="B357" s="224">
        <v>45717</v>
      </c>
      <c r="C357" s="225"/>
      <c r="D357" s="225"/>
      <c r="E357" s="142"/>
      <c r="F357" s="142"/>
      <c r="KJ357" s="79"/>
    </row>
    <row r="358" spans="1:296">
      <c r="A358" s="79"/>
      <c r="B358" s="141">
        <f>B356+1</f>
        <v>45718</v>
      </c>
      <c r="C358" s="1310"/>
      <c r="D358" s="1310"/>
      <c r="E358" s="1310"/>
      <c r="F358" s="1310"/>
      <c r="KJ358" s="79"/>
    </row>
    <row r="359" spans="1:296">
      <c r="A359" s="79"/>
      <c r="B359" s="141">
        <f t="shared" si="5"/>
        <v>45719</v>
      </c>
      <c r="C359" s="1310"/>
      <c r="D359" s="1310"/>
      <c r="E359" s="1310"/>
      <c r="F359" s="1310"/>
      <c r="KJ359" s="79"/>
    </row>
    <row r="360" spans="1:296">
      <c r="A360" s="79"/>
      <c r="B360" s="141">
        <f t="shared" si="5"/>
        <v>45720</v>
      </c>
      <c r="C360" s="1310"/>
      <c r="D360" s="1310"/>
      <c r="E360" s="1310"/>
      <c r="F360" s="1310"/>
      <c r="KJ360" s="79"/>
    </row>
    <row r="361" spans="1:296">
      <c r="A361" s="79"/>
      <c r="B361" s="141">
        <f t="shared" si="5"/>
        <v>45721</v>
      </c>
      <c r="C361" s="1310"/>
      <c r="D361" s="1310"/>
      <c r="E361" s="1310"/>
      <c r="F361" s="1310"/>
      <c r="KJ361" s="79"/>
    </row>
    <row r="362" spans="1:296">
      <c r="A362" s="79"/>
      <c r="B362" s="141">
        <f t="shared" si="5"/>
        <v>45722</v>
      </c>
      <c r="C362" s="1310"/>
      <c r="D362" s="1310"/>
      <c r="E362" s="1310"/>
      <c r="F362" s="1310"/>
      <c r="KJ362" s="79"/>
    </row>
    <row r="363" spans="1:296">
      <c r="A363" s="79"/>
      <c r="B363" s="141">
        <f t="shared" si="5"/>
        <v>45723</v>
      </c>
      <c r="C363" s="1310"/>
      <c r="D363" s="1310"/>
      <c r="E363" s="1310"/>
      <c r="F363" s="1310"/>
      <c r="KJ363" s="79"/>
    </row>
    <row r="364" spans="1:296">
      <c r="A364" s="79"/>
      <c r="B364" s="141">
        <f t="shared" si="5"/>
        <v>45724</v>
      </c>
      <c r="C364" s="1310"/>
      <c r="D364" s="1310"/>
      <c r="E364" s="1310"/>
      <c r="F364" s="1310"/>
      <c r="KJ364" s="79"/>
    </row>
    <row r="365" spans="1:296">
      <c r="A365" s="79"/>
      <c r="B365" s="141">
        <f t="shared" si="5"/>
        <v>45725</v>
      </c>
      <c r="C365" s="1310"/>
      <c r="D365" s="1310"/>
      <c r="E365" s="1310"/>
      <c r="F365" s="1310"/>
      <c r="KJ365" s="79"/>
    </row>
    <row r="366" spans="1:296">
      <c r="A366" s="79"/>
      <c r="B366" s="141">
        <f t="shared" si="5"/>
        <v>45726</v>
      </c>
      <c r="C366" s="1310"/>
      <c r="D366" s="1310"/>
      <c r="E366" s="1310"/>
      <c r="F366" s="1310"/>
      <c r="KJ366" s="79"/>
    </row>
    <row r="367" spans="1:296">
      <c r="A367" s="79"/>
      <c r="B367" s="141">
        <f t="shared" si="5"/>
        <v>45727</v>
      </c>
      <c r="C367" s="1310"/>
      <c r="D367" s="1310"/>
      <c r="E367" s="1310"/>
      <c r="F367" s="1310"/>
      <c r="KJ367" s="79"/>
    </row>
    <row r="368" spans="1:296">
      <c r="A368" s="79"/>
      <c r="B368" s="141">
        <f t="shared" si="5"/>
        <v>45728</v>
      </c>
      <c r="C368" s="1310"/>
      <c r="D368" s="1310"/>
      <c r="E368" s="1310"/>
      <c r="F368" s="1310"/>
      <c r="KJ368" s="79"/>
    </row>
    <row r="369" spans="1:296">
      <c r="A369" s="79"/>
      <c r="B369" s="141">
        <f t="shared" si="5"/>
        <v>45729</v>
      </c>
      <c r="C369" s="1310"/>
      <c r="D369" s="1310"/>
      <c r="E369" s="1310"/>
      <c r="F369" s="1310"/>
      <c r="KJ369" s="79"/>
    </row>
    <row r="370" spans="1:296">
      <c r="A370" s="79"/>
      <c r="B370" s="141">
        <f t="shared" si="5"/>
        <v>45730</v>
      </c>
      <c r="C370" s="1310"/>
      <c r="D370" s="1310"/>
      <c r="E370" s="1310"/>
      <c r="F370" s="1310"/>
      <c r="KJ370" s="79"/>
    </row>
    <row r="371" spans="1:296">
      <c r="A371" s="79"/>
      <c r="B371" s="141">
        <f t="shared" si="5"/>
        <v>45731</v>
      </c>
      <c r="C371" s="1310"/>
      <c r="D371" s="1310"/>
      <c r="E371" s="1310"/>
      <c r="F371" s="1310"/>
      <c r="KJ371" s="79"/>
    </row>
    <row r="372" spans="1:296">
      <c r="A372" s="79"/>
      <c r="B372" s="141">
        <f t="shared" si="5"/>
        <v>45732</v>
      </c>
      <c r="C372" s="1310"/>
      <c r="D372" s="1310"/>
      <c r="E372" s="1310"/>
      <c r="F372" s="1310"/>
      <c r="KJ372" s="79"/>
    </row>
    <row r="373" spans="1:296">
      <c r="A373" s="79"/>
      <c r="B373" s="141">
        <f t="shared" si="5"/>
        <v>45733</v>
      </c>
      <c r="C373" s="1310"/>
      <c r="D373" s="1310"/>
      <c r="E373" s="1310"/>
      <c r="F373" s="1310"/>
      <c r="KJ373" s="79"/>
    </row>
    <row r="374" spans="1:296">
      <c r="A374" s="79"/>
      <c r="B374" s="141">
        <f t="shared" si="5"/>
        <v>45734</v>
      </c>
      <c r="C374" s="1310"/>
      <c r="D374" s="1310"/>
      <c r="E374" s="1310"/>
      <c r="F374" s="1310"/>
      <c r="KJ374" s="79"/>
    </row>
    <row r="375" spans="1:296">
      <c r="A375" s="79"/>
      <c r="B375" s="141">
        <f t="shared" si="5"/>
        <v>45735</v>
      </c>
      <c r="C375" s="1310"/>
      <c r="D375" s="1310"/>
      <c r="E375" s="1310"/>
      <c r="F375" s="1310"/>
      <c r="KJ375" s="79"/>
    </row>
    <row r="376" spans="1:296">
      <c r="A376" s="79"/>
      <c r="B376" s="141">
        <f t="shared" si="5"/>
        <v>45736</v>
      </c>
      <c r="C376" s="1310"/>
      <c r="D376" s="1310"/>
      <c r="E376" s="1310"/>
      <c r="F376" s="1310"/>
      <c r="KJ376" s="79"/>
    </row>
    <row r="377" spans="1:296">
      <c r="A377" s="79"/>
      <c r="B377" s="141">
        <f t="shared" si="5"/>
        <v>45737</v>
      </c>
      <c r="C377" s="1310"/>
      <c r="D377" s="1310"/>
      <c r="E377" s="1310"/>
      <c r="F377" s="1310"/>
      <c r="KJ377" s="79"/>
    </row>
    <row r="378" spans="1:296">
      <c r="A378" s="79"/>
      <c r="B378" s="141">
        <f t="shared" si="5"/>
        <v>45738</v>
      </c>
      <c r="C378" s="1310"/>
      <c r="D378" s="1310"/>
      <c r="E378" s="1310"/>
      <c r="F378" s="1310"/>
      <c r="KJ378" s="79"/>
    </row>
    <row r="379" spans="1:296">
      <c r="A379" s="79"/>
      <c r="B379" s="141">
        <f t="shared" si="5"/>
        <v>45739</v>
      </c>
      <c r="C379" s="1310"/>
      <c r="D379" s="1310"/>
      <c r="E379" s="1310"/>
      <c r="F379" s="1310"/>
      <c r="KJ379" s="79"/>
    </row>
    <row r="380" spans="1:296">
      <c r="A380" s="79"/>
      <c r="B380" s="141">
        <f t="shared" si="5"/>
        <v>45740</v>
      </c>
      <c r="C380" s="1310"/>
      <c r="D380" s="1310"/>
      <c r="E380" s="1310"/>
      <c r="F380" s="1310"/>
      <c r="KJ380" s="79"/>
    </row>
    <row r="381" spans="1:296">
      <c r="A381" s="79"/>
      <c r="B381" s="141">
        <f t="shared" si="5"/>
        <v>45741</v>
      </c>
      <c r="C381" s="1310"/>
      <c r="D381" s="1310"/>
      <c r="E381" s="1310"/>
      <c r="F381" s="1310"/>
      <c r="KJ381" s="79"/>
    </row>
    <row r="382" spans="1:296">
      <c r="A382" s="79"/>
      <c r="B382" s="141">
        <f t="shared" si="5"/>
        <v>45742</v>
      </c>
      <c r="C382" s="1310"/>
      <c r="D382" s="1310"/>
      <c r="E382" s="1310"/>
      <c r="F382" s="1310"/>
      <c r="KJ382" s="79"/>
    </row>
    <row r="383" spans="1:296">
      <c r="A383" s="79"/>
      <c r="B383" s="141">
        <f t="shared" si="5"/>
        <v>45743</v>
      </c>
      <c r="C383" s="1310"/>
      <c r="D383" s="1310"/>
      <c r="E383" s="1310"/>
      <c r="F383" s="1310"/>
      <c r="KJ383" s="79"/>
    </row>
    <row r="384" spans="1:296">
      <c r="A384" s="79"/>
      <c r="B384" s="141">
        <f t="shared" si="5"/>
        <v>45744</v>
      </c>
      <c r="C384" s="1310"/>
      <c r="D384" s="1310"/>
      <c r="E384" s="1310"/>
      <c r="F384" s="1310"/>
      <c r="KJ384" s="79"/>
    </row>
    <row r="385" spans="1:296">
      <c r="A385" s="79"/>
      <c r="B385" s="141">
        <f t="shared" si="5"/>
        <v>45745</v>
      </c>
      <c r="C385" s="1310"/>
      <c r="D385" s="1310"/>
      <c r="E385" s="1310"/>
      <c r="F385" s="1310"/>
      <c r="KJ385" s="79"/>
    </row>
    <row r="386" spans="1:296">
      <c r="A386" s="79"/>
      <c r="B386" s="141">
        <f t="shared" si="5"/>
        <v>45746</v>
      </c>
      <c r="C386" s="1310"/>
      <c r="D386" s="1310"/>
      <c r="E386" s="1310"/>
      <c r="F386" s="1310"/>
      <c r="KJ386" s="79"/>
    </row>
    <row r="387" spans="1:296">
      <c r="A387" s="79"/>
      <c r="B387" s="141">
        <f t="shared" si="5"/>
        <v>45747</v>
      </c>
      <c r="C387" s="1310"/>
      <c r="D387" s="1310"/>
      <c r="E387" s="1310"/>
      <c r="F387" s="1310"/>
      <c r="KJ387" s="79"/>
    </row>
    <row r="388" spans="1:296">
      <c r="A388" s="79"/>
      <c r="B388" s="865">
        <f>B387+1</f>
        <v>45748</v>
      </c>
      <c r="C388" s="1310"/>
      <c r="D388" s="1310"/>
      <c r="E388" s="1310"/>
      <c r="F388" s="1310"/>
      <c r="KJ388" s="79"/>
    </row>
    <row r="389" spans="1:296" s="79" customFormat="1">
      <c r="B389" s="143"/>
    </row>
    <row r="390" spans="1:296" s="79" customFormat="1"/>
    <row r="391" spans="1:296" s="79" customFormat="1"/>
    <row r="392" spans="1:296" s="79" customFormat="1"/>
    <row r="393" spans="1:296" s="79" customFormat="1"/>
    <row r="394" spans="1:296" s="79" customFormat="1"/>
    <row r="395" spans="1:296" s="79" customFormat="1"/>
    <row r="396" spans="1:296" s="79" customFormat="1"/>
    <row r="397" spans="1:296" s="79" customFormat="1"/>
    <row r="398" spans="1:296" s="79" customFormat="1"/>
    <row r="399" spans="1:296" s="79" customFormat="1"/>
    <row r="400" spans="1:296" s="79" customFormat="1"/>
    <row r="401" s="79" customFormat="1"/>
    <row r="402" s="79" customFormat="1"/>
    <row r="403" s="79" customFormat="1"/>
    <row r="404" s="79" customFormat="1"/>
    <row r="405" s="79" customFormat="1"/>
    <row r="406" s="79" customFormat="1"/>
    <row r="407" s="79" customFormat="1"/>
    <row r="408" s="79" customFormat="1"/>
    <row r="409" s="79" customFormat="1"/>
    <row r="410" s="79" customFormat="1"/>
    <row r="411" s="79" customFormat="1"/>
    <row r="412" s="79" customFormat="1"/>
    <row r="413" s="79" customFormat="1"/>
    <row r="414" s="79" customFormat="1"/>
    <row r="415" s="79" customFormat="1"/>
    <row r="416" s="79" customFormat="1"/>
    <row r="417" s="79" customFormat="1"/>
    <row r="418" s="79" customFormat="1"/>
    <row r="419" s="79" customFormat="1"/>
    <row r="420" s="79" customFormat="1"/>
    <row r="421" s="79" customFormat="1"/>
    <row r="422" s="79" customFormat="1"/>
    <row r="423" s="79" customFormat="1"/>
    <row r="424" s="79" customFormat="1"/>
    <row r="425" s="79" customFormat="1"/>
    <row r="426" s="79" customFormat="1"/>
    <row r="427" s="79" customFormat="1"/>
    <row r="428" s="79" customFormat="1"/>
    <row r="429" s="79" customFormat="1"/>
    <row r="430" s="79" customFormat="1"/>
    <row r="431" s="79" customFormat="1"/>
    <row r="432" s="79" customFormat="1"/>
    <row r="433" s="79" customFormat="1"/>
    <row r="434" s="79" customFormat="1"/>
    <row r="435" s="79" customFormat="1"/>
    <row r="436" s="79" customFormat="1"/>
    <row r="437" s="79" customFormat="1"/>
    <row r="438" s="79" customFormat="1"/>
    <row r="439" s="79" customFormat="1"/>
    <row r="440" s="79" customFormat="1"/>
    <row r="441" s="79" customFormat="1"/>
    <row r="442" s="79" customFormat="1"/>
    <row r="443" s="79" customFormat="1"/>
    <row r="444" s="79" customFormat="1"/>
    <row r="445" s="79" customFormat="1"/>
    <row r="446" s="79" customFormat="1"/>
    <row r="447" s="79" customFormat="1"/>
    <row r="448" s="79" customFormat="1"/>
    <row r="449" s="79" customFormat="1"/>
    <row r="450" s="79" customFormat="1"/>
    <row r="451" s="79" customFormat="1"/>
    <row r="452" s="79" customFormat="1"/>
    <row r="453" s="79" customFormat="1"/>
    <row r="454" s="79" customFormat="1"/>
    <row r="455" s="79" customFormat="1"/>
    <row r="456" s="79" customFormat="1"/>
    <row r="457" s="79" customFormat="1"/>
    <row r="458" s="79" customFormat="1"/>
    <row r="459" s="79" customFormat="1"/>
    <row r="460" s="79" customFormat="1"/>
    <row r="461" s="79" customFormat="1"/>
    <row r="462" s="79" customFormat="1"/>
    <row r="463" s="79" customFormat="1"/>
    <row r="464" s="79" customFormat="1"/>
    <row r="465" s="79" customFormat="1"/>
    <row r="466" s="79" customFormat="1"/>
    <row r="467" s="79" customFormat="1"/>
    <row r="468" s="79" customFormat="1"/>
    <row r="469" s="79" customFormat="1"/>
    <row r="470" s="79" customFormat="1"/>
    <row r="471" s="79" customFormat="1"/>
    <row r="472" s="79" customFormat="1"/>
    <row r="473" s="79" customFormat="1"/>
    <row r="474" s="79" customFormat="1"/>
    <row r="475" s="79" customFormat="1"/>
    <row r="476" s="79" customFormat="1"/>
    <row r="477" s="79" customFormat="1"/>
    <row r="478" s="79" customFormat="1"/>
    <row r="479" s="79" customFormat="1"/>
    <row r="480" s="79" customFormat="1"/>
    <row r="481" s="79" customFormat="1"/>
    <row r="482" s="79" customFormat="1"/>
    <row r="483" s="79" customFormat="1"/>
    <row r="484" s="79" customFormat="1"/>
    <row r="485" s="79" customFormat="1"/>
    <row r="486" s="79" customFormat="1"/>
    <row r="487" s="79" customFormat="1"/>
    <row r="488" s="79" customFormat="1"/>
    <row r="489" s="79" customFormat="1"/>
    <row r="490" s="79" customFormat="1"/>
    <row r="491" s="79" customFormat="1"/>
    <row r="492" s="79" customFormat="1"/>
    <row r="493" s="79" customFormat="1"/>
    <row r="494" s="79" customFormat="1"/>
    <row r="495" s="79" customFormat="1"/>
    <row r="496" s="79" customFormat="1"/>
    <row r="497" s="79" customFormat="1"/>
    <row r="498" s="79" customFormat="1"/>
    <row r="499" s="79" customFormat="1"/>
    <row r="500" s="79" customFormat="1"/>
    <row r="501" s="79" customFormat="1"/>
    <row r="502" s="79" customFormat="1"/>
    <row r="503" s="79" customFormat="1"/>
    <row r="504" s="79" customFormat="1"/>
    <row r="505" s="79" customFormat="1"/>
    <row r="506" s="79" customFormat="1"/>
    <row r="507" s="79" customFormat="1"/>
    <row r="508" s="79" customFormat="1"/>
    <row r="509" s="79" customFormat="1"/>
    <row r="510" s="79" customFormat="1"/>
    <row r="511" s="79" customFormat="1"/>
    <row r="512" s="79" customFormat="1"/>
    <row r="513" s="79" customFormat="1"/>
    <row r="514" s="79" customFormat="1"/>
    <row r="515" s="79" customFormat="1"/>
    <row r="516" s="79" customFormat="1"/>
    <row r="517" s="79" customFormat="1"/>
    <row r="518" s="79" customFormat="1"/>
    <row r="519" s="79" customFormat="1"/>
    <row r="520" s="79" customFormat="1"/>
    <row r="521" s="79" customFormat="1"/>
    <row r="522" s="79" customFormat="1"/>
    <row r="523" s="79" customFormat="1"/>
    <row r="524" s="79" customFormat="1"/>
    <row r="525" s="79" customFormat="1"/>
    <row r="526" s="79" customFormat="1"/>
    <row r="527" s="79" customFormat="1"/>
    <row r="528" s="79" customFormat="1"/>
    <row r="529" s="79" customFormat="1"/>
    <row r="530" s="79" customFormat="1"/>
    <row r="531" s="79" customFormat="1"/>
    <row r="532" s="79" customFormat="1"/>
    <row r="533" s="79" customFormat="1"/>
    <row r="534" s="79" customFormat="1"/>
    <row r="535" s="79" customFormat="1"/>
    <row r="536" s="79" customFormat="1"/>
    <row r="537" s="79" customFormat="1"/>
    <row r="538" s="79" customFormat="1"/>
    <row r="539" s="79" customFormat="1"/>
    <row r="540" s="79" customFormat="1"/>
    <row r="541" s="79" customFormat="1"/>
    <row r="542" s="79" customFormat="1"/>
    <row r="543" s="79" customFormat="1"/>
    <row r="544" s="79" customFormat="1"/>
    <row r="545" s="79" customFormat="1"/>
    <row r="546" s="79" customFormat="1"/>
    <row r="547" s="79" customFormat="1"/>
    <row r="548" s="79" customFormat="1"/>
    <row r="549" s="79" customFormat="1"/>
    <row r="550" s="79" customFormat="1"/>
    <row r="551" s="79" customFormat="1"/>
    <row r="552" s="79" customFormat="1"/>
    <row r="553" s="79" customFormat="1"/>
    <row r="554" s="79" customFormat="1"/>
    <row r="555" s="79" customFormat="1"/>
    <row r="556" s="79" customFormat="1"/>
    <row r="557" s="79" customFormat="1"/>
    <row r="558" s="79" customFormat="1"/>
    <row r="559" s="79" customFormat="1"/>
    <row r="560" s="79" customFormat="1"/>
    <row r="561" s="79" customFormat="1"/>
    <row r="562" s="79" customFormat="1"/>
    <row r="563" s="79" customFormat="1"/>
    <row r="564" s="79" customFormat="1"/>
    <row r="565" s="79" customFormat="1"/>
    <row r="566" s="79" customFormat="1"/>
    <row r="567" s="79" customFormat="1"/>
    <row r="568" s="79" customFormat="1"/>
    <row r="569" s="79" customFormat="1"/>
    <row r="570" s="79" customFormat="1"/>
    <row r="571" s="79" customFormat="1"/>
    <row r="572" s="79" customFormat="1"/>
    <row r="573" s="79" customFormat="1"/>
    <row r="574" s="79" customFormat="1"/>
    <row r="575" s="79" customFormat="1"/>
    <row r="576" s="79" customFormat="1"/>
    <row r="577" s="79" customFormat="1"/>
    <row r="578" s="79" customFormat="1"/>
    <row r="579" s="79" customFormat="1"/>
    <row r="580" s="79" customFormat="1"/>
    <row r="581" s="79" customFormat="1"/>
    <row r="582" s="79" customFormat="1"/>
    <row r="583" s="79" customFormat="1"/>
    <row r="584" s="79" customFormat="1"/>
    <row r="585" s="79" customFormat="1"/>
    <row r="586" s="79" customFormat="1"/>
    <row r="587" s="79" customFormat="1"/>
    <row r="588" s="79" customFormat="1"/>
    <row r="589" s="79" customFormat="1"/>
    <row r="590" s="79" customFormat="1"/>
    <row r="591" s="79" customFormat="1"/>
    <row r="592" s="79" customFormat="1"/>
    <row r="593" s="79" customFormat="1"/>
    <row r="594" s="79" customFormat="1"/>
    <row r="595" s="79" customFormat="1"/>
    <row r="596" s="79" customFormat="1"/>
    <row r="597" s="79" customFormat="1"/>
    <row r="598" s="79" customFormat="1"/>
    <row r="599" s="79" customFormat="1"/>
    <row r="600" s="79" customFormat="1"/>
    <row r="601" s="79" customFormat="1"/>
    <row r="602" s="79" customFormat="1"/>
    <row r="603" s="79" customFormat="1"/>
    <row r="604" s="79" customFormat="1"/>
    <row r="605" s="79" customFormat="1"/>
    <row r="606" s="79" customFormat="1"/>
    <row r="607" s="79" customFormat="1"/>
    <row r="608" s="79" customFormat="1"/>
    <row r="609" s="79" customFormat="1"/>
    <row r="610" s="79" customFormat="1"/>
    <row r="611" s="79" customFormat="1"/>
    <row r="612" s="79" customFormat="1"/>
    <row r="613" s="79" customFormat="1"/>
    <row r="614" s="79" customFormat="1"/>
    <row r="615" s="79" customFormat="1"/>
    <row r="616" s="79" customFormat="1"/>
    <row r="617" s="79" customFormat="1"/>
    <row r="618" s="79" customFormat="1"/>
    <row r="619" s="79" customFormat="1"/>
    <row r="620" s="79" customFormat="1"/>
    <row r="621" s="79" customFormat="1"/>
    <row r="622" s="79" customFormat="1"/>
    <row r="623" s="79" customFormat="1"/>
    <row r="624" s="79" customFormat="1"/>
    <row r="625" s="79" customFormat="1"/>
    <row r="626" s="79" customFormat="1"/>
    <row r="627" s="79" customFormat="1"/>
    <row r="628" s="79" customFormat="1"/>
    <row r="629" s="79" customFormat="1"/>
    <row r="630" s="79" customFormat="1"/>
    <row r="631" s="79" customFormat="1"/>
    <row r="632" s="79" customFormat="1"/>
    <row r="633" s="79" customFormat="1"/>
    <row r="634" s="79" customFormat="1"/>
    <row r="635" s="79" customFormat="1"/>
    <row r="636" s="79" customFormat="1"/>
    <row r="637" s="79" customFormat="1"/>
    <row r="638" s="79" customFormat="1"/>
    <row r="639" s="79" customFormat="1"/>
    <row r="640" s="79" customFormat="1"/>
    <row r="641" s="79" customFormat="1"/>
    <row r="642" s="79" customFormat="1"/>
    <row r="643" s="79" customFormat="1"/>
    <row r="644" s="79" customFormat="1"/>
    <row r="645" s="79" customFormat="1"/>
    <row r="646" s="79" customFormat="1"/>
    <row r="647" s="79" customFormat="1"/>
    <row r="648" s="79" customFormat="1"/>
    <row r="649" s="79" customFormat="1"/>
    <row r="650" s="79" customFormat="1"/>
    <row r="651" s="79" customFormat="1"/>
  </sheetData>
  <mergeCells count="1">
    <mergeCell ref="I15:M15"/>
  </mergeCells>
  <pageMargins left="0.23622047244094491" right="0.23622047244094491" top="0.74803149606299213" bottom="0.74803149606299213" header="0.31496062992125984" footer="0.31496062992125984"/>
  <pageSetup paperSize="8" scale="10" fitToHeight="0" orientation="portrait" r:id="rId1"/>
  <headerFooter>
    <oddFooter>&amp;C_x000D_&amp;1#&amp;"Calibri"&amp;10&amp;K000000 OFFICIAL-InternalOnly</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0AEE4-A925-476D-BBB3-CA8FF7082C07}">
  <sheetPr>
    <tabColor theme="9" tint="0.39997558519241921"/>
    <pageSetUpPr fitToPage="1"/>
  </sheetPr>
  <dimension ref="A1:AT4902"/>
  <sheetViews>
    <sheetView workbookViewId="0">
      <selection activeCell="F9" sqref="F9"/>
    </sheetView>
    <sheetView workbookViewId="1"/>
  </sheetViews>
  <sheetFormatPr defaultColWidth="10.140625" defaultRowHeight="12.75"/>
  <cols>
    <col min="1" max="1" width="5.85546875" style="134" customWidth="1"/>
    <col min="2" max="2" width="8.85546875" style="134" bestFit="1" customWidth="1"/>
    <col min="3" max="3" width="13.140625" style="134" bestFit="1" customWidth="1"/>
    <col min="4" max="4" width="13.42578125" style="91" bestFit="1" customWidth="1"/>
    <col min="5" max="5" width="11.42578125" style="91" bestFit="1" customWidth="1"/>
    <col min="6" max="6" width="11.140625" style="91" bestFit="1" customWidth="1"/>
    <col min="7" max="7" width="10.140625" style="91" bestFit="1" customWidth="1"/>
    <col min="8" max="8" width="8" style="91" bestFit="1" customWidth="1"/>
    <col min="9" max="9" width="10.140625" style="91" bestFit="1" customWidth="1"/>
    <col min="10" max="11" width="9.85546875" style="91" bestFit="1" customWidth="1"/>
    <col min="12" max="12" width="19.140625" style="91" bestFit="1" customWidth="1"/>
    <col min="13" max="13" width="4.42578125" style="134" customWidth="1"/>
    <col min="14" max="14" width="18.42578125" style="134" customWidth="1"/>
    <col min="15" max="16" width="22.42578125" style="134" bestFit="1" customWidth="1"/>
    <col min="17" max="17" width="10.140625" style="134"/>
    <col min="18" max="18" width="10.140625" style="91"/>
    <col min="19" max="31" width="12.85546875" style="91" customWidth="1"/>
    <col min="32" max="46" width="10.140625" style="134"/>
    <col min="47" max="16384" width="10.140625" style="91"/>
  </cols>
  <sheetData>
    <row r="1" spans="1:31" s="46" customFormat="1" ht="23.25">
      <c r="A1" s="56" t="str">
        <f>'1.1 Cover'!A1</f>
        <v>Regulatory Reporting Pack</v>
      </c>
    </row>
    <row r="2" spans="1:31" s="46" customFormat="1" ht="23.25">
      <c r="A2" s="56" t="str">
        <f>'1.1 Cover'!A2</f>
        <v>Price base - 2018/19</v>
      </c>
    </row>
    <row r="3" spans="1:31" s="46" customFormat="1" ht="23.25">
      <c r="A3" s="56" t="str">
        <f>'1.1 Cover'!A3</f>
        <v>Regulatory Year: April 2024 - March 2025</v>
      </c>
    </row>
    <row r="4" spans="1:31" s="46" customFormat="1" ht="23.25">
      <c r="A4" s="56" t="s">
        <v>207</v>
      </c>
    </row>
    <row r="5" spans="1:31" s="125" customFormat="1" ht="15">
      <c r="F5" s="126"/>
      <c r="G5" s="127"/>
      <c r="H5" s="128"/>
      <c r="I5" s="128"/>
      <c r="J5" s="128"/>
      <c r="K5" s="128"/>
      <c r="L5" s="128"/>
      <c r="M5" s="128"/>
      <c r="N5" s="128"/>
      <c r="O5" s="128"/>
      <c r="P5" s="128"/>
      <c r="Q5" s="128"/>
      <c r="R5" s="128"/>
      <c r="S5" s="128"/>
      <c r="T5" s="128"/>
      <c r="U5" s="128"/>
      <c r="V5" s="128"/>
      <c r="W5" s="128"/>
      <c r="X5" s="128"/>
    </row>
    <row r="6" spans="1:31" s="125" customFormat="1" ht="15">
      <c r="F6" s="126"/>
      <c r="G6" s="127"/>
      <c r="H6" s="128"/>
      <c r="I6" s="128"/>
      <c r="J6" s="128"/>
      <c r="K6" s="128"/>
      <c r="L6" s="128"/>
      <c r="M6" s="128"/>
      <c r="N6" s="128"/>
      <c r="O6" s="128"/>
      <c r="P6" s="128"/>
      <c r="Q6" s="128"/>
      <c r="R6" s="128"/>
      <c r="S6" s="128"/>
      <c r="T6" s="128"/>
      <c r="U6" s="128"/>
      <c r="V6" s="128"/>
      <c r="W6" s="128"/>
      <c r="X6" s="128"/>
    </row>
    <row r="7" spans="1:31" s="125" customFormat="1" ht="15">
      <c r="F7" s="128"/>
      <c r="H7" s="128"/>
      <c r="I7" s="128"/>
      <c r="J7" s="128"/>
      <c r="K7" s="128"/>
      <c r="L7" s="128"/>
      <c r="M7" s="128"/>
      <c r="N7" s="128"/>
      <c r="O7" s="128"/>
      <c r="P7" s="128"/>
      <c r="Q7" s="128"/>
      <c r="R7" s="128"/>
      <c r="S7" s="128"/>
      <c r="T7" s="128"/>
      <c r="U7" s="128"/>
      <c r="V7" s="128"/>
      <c r="W7" s="128"/>
      <c r="X7" s="128"/>
    </row>
    <row r="8" spans="1:31" ht="26.85" customHeight="1">
      <c r="B8" s="1796"/>
      <c r="C8" s="137"/>
      <c r="D8" s="1790"/>
      <c r="E8" s="1791"/>
      <c r="F8" s="1791"/>
      <c r="G8" s="1791"/>
      <c r="H8" s="1795" t="s">
        <v>3398</v>
      </c>
      <c r="I8" s="1791"/>
      <c r="J8" s="1791"/>
      <c r="K8" s="1791"/>
      <c r="L8" s="1792"/>
      <c r="P8" s="880"/>
      <c r="R8" s="1311" t="s">
        <v>3399</v>
      </c>
      <c r="S8" s="1312"/>
      <c r="T8" s="1312"/>
      <c r="U8" s="1312"/>
      <c r="V8" s="1312"/>
      <c r="W8" s="1312"/>
      <c r="X8" s="1312"/>
      <c r="Y8" s="1312"/>
      <c r="Z8" s="1312"/>
      <c r="AA8" s="1312"/>
      <c r="AB8" s="1312"/>
      <c r="AC8" s="1312"/>
      <c r="AD8" s="1312"/>
      <c r="AE8" s="1312"/>
    </row>
    <row r="9" spans="1:31">
      <c r="B9" s="1313" t="s">
        <v>3400</v>
      </c>
      <c r="D9" s="1314" t="s">
        <v>3401</v>
      </c>
      <c r="E9" s="1314" t="s">
        <v>3402</v>
      </c>
      <c r="F9" s="1314" t="s">
        <v>3403</v>
      </c>
      <c r="G9" s="1314" t="s">
        <v>3404</v>
      </c>
      <c r="H9" s="1314" t="s">
        <v>2936</v>
      </c>
      <c r="I9" s="1314" t="s">
        <v>3405</v>
      </c>
      <c r="J9" s="1314" t="s">
        <v>3406</v>
      </c>
      <c r="K9" s="1314" t="s">
        <v>3407</v>
      </c>
      <c r="L9" s="1314" t="s">
        <v>3408</v>
      </c>
      <c r="M9" s="135"/>
      <c r="N9" s="1315" t="s">
        <v>3409</v>
      </c>
      <c r="O9" s="1315" t="s">
        <v>3410</v>
      </c>
      <c r="P9" s="1315" t="s">
        <v>3411</v>
      </c>
      <c r="R9" s="1316"/>
      <c r="S9" s="1317">
        <v>45383</v>
      </c>
      <c r="T9" s="1317">
        <v>45413</v>
      </c>
      <c r="U9" s="1317">
        <v>45444</v>
      </c>
      <c r="V9" s="1317">
        <v>45474</v>
      </c>
      <c r="W9" s="1317">
        <v>45505</v>
      </c>
      <c r="X9" s="1317">
        <v>45536</v>
      </c>
      <c r="Y9" s="1317">
        <v>45566</v>
      </c>
      <c r="Z9" s="1317">
        <v>45597</v>
      </c>
      <c r="AA9" s="1317">
        <v>45627</v>
      </c>
      <c r="AB9" s="1317">
        <v>45658</v>
      </c>
      <c r="AC9" s="1317">
        <v>45689</v>
      </c>
      <c r="AD9" s="1317">
        <v>45717</v>
      </c>
      <c r="AE9" s="1318" t="s">
        <v>3412</v>
      </c>
    </row>
    <row r="10" spans="1:31">
      <c r="B10" s="1319">
        <f>IF(G10="buy",1,-1)</f>
        <v>-1</v>
      </c>
      <c r="D10" s="1310"/>
      <c r="E10" s="1310"/>
      <c r="F10" s="1320"/>
      <c r="G10" s="1310"/>
      <c r="H10" s="1310"/>
      <c r="I10" s="1310"/>
      <c r="J10" s="1321"/>
      <c r="K10" s="1321"/>
      <c r="L10" s="1310"/>
      <c r="N10" s="1322">
        <f t="shared" ref="N10:N3023" si="0">+H10*((K10-J10)+1)*B10</f>
        <v>0</v>
      </c>
      <c r="O10" s="1323">
        <f>N10*L10/100</f>
        <v>0</v>
      </c>
      <c r="P10" s="1323">
        <f>O10/'1.5 Universal Data'!$E$36</f>
        <v>0</v>
      </c>
      <c r="R10" s="1324"/>
      <c r="S10" s="1325"/>
      <c r="T10" s="1325"/>
      <c r="U10" s="1325"/>
      <c r="V10" s="1325"/>
      <c r="W10" s="1325"/>
      <c r="X10" s="1325"/>
      <c r="Y10" s="1325"/>
      <c r="Z10" s="1325"/>
      <c r="AA10" s="1325"/>
      <c r="AB10" s="1325"/>
      <c r="AC10" s="1325"/>
      <c r="AD10" s="1325"/>
      <c r="AE10" s="1325"/>
    </row>
    <row r="11" spans="1:31">
      <c r="B11" s="1319">
        <f t="shared" ref="B11:B215" si="1">IF(G11="buy",1,-1)</f>
        <v>-1</v>
      </c>
      <c r="D11" s="1310"/>
      <c r="E11" s="1310"/>
      <c r="F11" s="1320"/>
      <c r="G11" s="1310"/>
      <c r="H11" s="1310"/>
      <c r="I11" s="1310"/>
      <c r="J11" s="1321"/>
      <c r="K11" s="1321"/>
      <c r="L11" s="1310"/>
      <c r="N11" s="1322">
        <f t="shared" si="0"/>
        <v>0</v>
      </c>
      <c r="O11" s="1323">
        <f t="shared" ref="O11:O3023" si="2">N11*L11/100</f>
        <v>0</v>
      </c>
      <c r="P11" s="1323">
        <f>O11/'1.5 Universal Data'!$E$36</f>
        <v>0</v>
      </c>
      <c r="R11" s="1324"/>
      <c r="S11" s="1325"/>
      <c r="T11" s="1325"/>
      <c r="U11" s="1325"/>
      <c r="V11" s="1325"/>
      <c r="W11" s="1325"/>
      <c r="X11" s="1325"/>
      <c r="Y11" s="1325"/>
      <c r="Z11" s="1325"/>
      <c r="AA11" s="1325"/>
      <c r="AB11" s="1325"/>
      <c r="AC11" s="1325"/>
      <c r="AD11" s="1325"/>
      <c r="AE11" s="1325"/>
    </row>
    <row r="12" spans="1:31">
      <c r="B12" s="1319">
        <f t="shared" si="1"/>
        <v>-1</v>
      </c>
      <c r="D12" s="1310"/>
      <c r="E12" s="1310"/>
      <c r="F12" s="1320"/>
      <c r="G12" s="1310"/>
      <c r="H12" s="1310"/>
      <c r="I12" s="1310"/>
      <c r="J12" s="1321"/>
      <c r="K12" s="1321"/>
      <c r="L12" s="1310"/>
      <c r="N12" s="1322">
        <f t="shared" si="0"/>
        <v>0</v>
      </c>
      <c r="O12" s="1323">
        <f t="shared" si="2"/>
        <v>0</v>
      </c>
      <c r="P12" s="1323">
        <f>O12/'1.5 Universal Data'!$E$36</f>
        <v>0</v>
      </c>
      <c r="R12" s="1326" t="s">
        <v>3413</v>
      </c>
      <c r="S12" s="1327"/>
      <c r="T12" s="1327"/>
      <c r="U12" s="1327"/>
      <c r="V12" s="1327"/>
      <c r="W12" s="1327"/>
      <c r="X12" s="1327"/>
      <c r="Y12" s="1327"/>
      <c r="Z12" s="1327"/>
      <c r="AA12" s="1327"/>
      <c r="AB12" s="1327"/>
      <c r="AC12" s="1327"/>
      <c r="AD12" s="1327"/>
      <c r="AE12" s="1327"/>
    </row>
    <row r="13" spans="1:31">
      <c r="B13" s="1319">
        <f t="shared" si="1"/>
        <v>-1</v>
      </c>
      <c r="D13" s="1310"/>
      <c r="E13" s="1310"/>
      <c r="F13" s="1320"/>
      <c r="G13" s="1310"/>
      <c r="H13" s="1310"/>
      <c r="I13" s="1310"/>
      <c r="J13" s="1321"/>
      <c r="K13" s="1321"/>
      <c r="L13" s="1310"/>
      <c r="N13" s="1322">
        <f t="shared" si="0"/>
        <v>0</v>
      </c>
      <c r="O13" s="1323">
        <f t="shared" si="2"/>
        <v>0</v>
      </c>
      <c r="P13" s="1323">
        <f>O13/'1.5 Universal Data'!$E$36</f>
        <v>0</v>
      </c>
      <c r="R13" s="134"/>
      <c r="S13" s="134"/>
      <c r="T13" s="134"/>
      <c r="U13" s="134"/>
      <c r="V13" s="134"/>
      <c r="W13" s="134"/>
      <c r="X13" s="134"/>
      <c r="Y13" s="134"/>
      <c r="Z13" s="134"/>
      <c r="AA13" s="134"/>
      <c r="AB13" s="134"/>
      <c r="AC13" s="134"/>
      <c r="AD13" s="134"/>
      <c r="AE13" s="134"/>
    </row>
    <row r="14" spans="1:31">
      <c r="B14" s="1319">
        <f t="shared" si="1"/>
        <v>-1</v>
      </c>
      <c r="D14" s="1310"/>
      <c r="E14" s="1310"/>
      <c r="F14" s="1320"/>
      <c r="G14" s="1310"/>
      <c r="H14" s="1310"/>
      <c r="I14" s="1310"/>
      <c r="J14" s="1321"/>
      <c r="K14" s="1321"/>
      <c r="L14" s="1310"/>
      <c r="N14" s="1322">
        <f t="shared" si="0"/>
        <v>0</v>
      </c>
      <c r="O14" s="1323">
        <f t="shared" si="2"/>
        <v>0</v>
      </c>
      <c r="P14" s="1323">
        <f>O14/'1.5 Universal Data'!$E$36</f>
        <v>0</v>
      </c>
      <c r="R14" s="134"/>
      <c r="S14" s="134"/>
      <c r="T14" s="134"/>
      <c r="U14" s="134"/>
      <c r="V14" s="134"/>
      <c r="W14" s="134"/>
      <c r="X14" s="134"/>
      <c r="Y14" s="134"/>
      <c r="Z14" s="134"/>
      <c r="AA14" s="134"/>
      <c r="AB14" s="134"/>
      <c r="AC14" s="134"/>
      <c r="AD14" s="134"/>
      <c r="AE14" s="134"/>
    </row>
    <row r="15" spans="1:31">
      <c r="B15" s="1319">
        <f t="shared" si="1"/>
        <v>-1</v>
      </c>
      <c r="D15" s="1310"/>
      <c r="E15" s="1310"/>
      <c r="F15" s="1320"/>
      <c r="G15" s="1310"/>
      <c r="H15" s="1310"/>
      <c r="I15" s="1310"/>
      <c r="J15" s="1321"/>
      <c r="K15" s="1321"/>
      <c r="L15" s="1310"/>
      <c r="N15" s="1322">
        <f t="shared" si="0"/>
        <v>0</v>
      </c>
      <c r="O15" s="1323">
        <f t="shared" si="2"/>
        <v>0</v>
      </c>
      <c r="P15" s="1323">
        <f>O15/'1.5 Universal Data'!$E$36</f>
        <v>0</v>
      </c>
      <c r="R15" s="134"/>
      <c r="S15" s="134"/>
      <c r="T15" s="134"/>
      <c r="U15" s="134"/>
      <c r="V15" s="134"/>
      <c r="W15" s="134"/>
      <c r="X15" s="134"/>
      <c r="Y15" s="134"/>
      <c r="Z15" s="134"/>
      <c r="AA15" s="134"/>
      <c r="AB15" s="134"/>
      <c r="AC15" s="134"/>
      <c r="AD15" s="134"/>
      <c r="AE15" s="134"/>
    </row>
    <row r="16" spans="1:31">
      <c r="B16" s="1319">
        <f t="shared" si="1"/>
        <v>-1</v>
      </c>
      <c r="D16" s="1310"/>
      <c r="E16" s="1310"/>
      <c r="F16" s="1320"/>
      <c r="G16" s="1310"/>
      <c r="H16" s="1310"/>
      <c r="I16" s="1310"/>
      <c r="J16" s="1321"/>
      <c r="K16" s="1321"/>
      <c r="L16" s="1310"/>
      <c r="N16" s="1322">
        <f t="shared" si="0"/>
        <v>0</v>
      </c>
      <c r="O16" s="1323">
        <f t="shared" si="2"/>
        <v>0</v>
      </c>
      <c r="P16" s="1323">
        <f>O16/'1.5 Universal Data'!$E$36</f>
        <v>0</v>
      </c>
      <c r="R16" s="134"/>
      <c r="S16" s="134"/>
      <c r="T16" s="134"/>
      <c r="U16" s="134"/>
      <c r="V16" s="134"/>
      <c r="W16" s="134"/>
      <c r="X16" s="134"/>
      <c r="Y16" s="134"/>
      <c r="Z16" s="134"/>
      <c r="AA16" s="134"/>
      <c r="AB16" s="134"/>
      <c r="AC16" s="134"/>
      <c r="AD16" s="134"/>
      <c r="AE16" s="134"/>
    </row>
    <row r="17" spans="1:31">
      <c r="A17" s="221"/>
      <c r="B17" s="1319">
        <f t="shared" ref="B17:B24" si="3">IF(G17="buy",1,-1)</f>
        <v>-1</v>
      </c>
      <c r="C17" s="221"/>
      <c r="D17" s="1310"/>
      <c r="E17" s="1310"/>
      <c r="F17" s="1320"/>
      <c r="G17" s="1310"/>
      <c r="H17" s="1310"/>
      <c r="I17" s="1310"/>
      <c r="J17" s="1321"/>
      <c r="K17" s="1321"/>
      <c r="L17" s="1310"/>
      <c r="N17" s="1322">
        <f t="shared" si="0"/>
        <v>0</v>
      </c>
      <c r="O17" s="1323">
        <f t="shared" si="2"/>
        <v>0</v>
      </c>
      <c r="P17" s="1323">
        <f>O17/'1.5 Universal Data'!$E$36</f>
        <v>0</v>
      </c>
      <c r="R17" s="134"/>
      <c r="S17" s="134"/>
      <c r="T17" s="134"/>
      <c r="U17" s="134"/>
      <c r="V17" s="134"/>
      <c r="W17" s="134"/>
      <c r="X17" s="134"/>
      <c r="Y17" s="134"/>
      <c r="Z17" s="134"/>
      <c r="AA17" s="134"/>
      <c r="AB17" s="134"/>
      <c r="AC17" s="134"/>
      <c r="AD17" s="134"/>
      <c r="AE17" s="134"/>
    </row>
    <row r="18" spans="1:31">
      <c r="A18" s="221"/>
      <c r="B18" s="1319">
        <f t="shared" si="3"/>
        <v>-1</v>
      </c>
      <c r="C18" s="221"/>
      <c r="D18" s="1310"/>
      <c r="E18" s="1310"/>
      <c r="F18" s="1320"/>
      <c r="G18" s="1310"/>
      <c r="H18" s="1310"/>
      <c r="I18" s="1310"/>
      <c r="J18" s="1321"/>
      <c r="K18" s="1321"/>
      <c r="L18" s="1310"/>
      <c r="N18" s="1322">
        <f t="shared" si="0"/>
        <v>0</v>
      </c>
      <c r="O18" s="1323">
        <f t="shared" si="2"/>
        <v>0</v>
      </c>
      <c r="P18" s="1323">
        <f>O18/'1.5 Universal Data'!$E$36</f>
        <v>0</v>
      </c>
      <c r="R18" s="134"/>
      <c r="S18" s="134"/>
      <c r="T18" s="134"/>
      <c r="U18" s="134"/>
      <c r="V18" s="134"/>
      <c r="W18" s="134"/>
      <c r="X18" s="134"/>
      <c r="Y18" s="134"/>
      <c r="Z18" s="134"/>
      <c r="AA18" s="134"/>
      <c r="AB18" s="134"/>
      <c r="AC18" s="134"/>
      <c r="AD18" s="134"/>
      <c r="AE18" s="134"/>
    </row>
    <row r="19" spans="1:31">
      <c r="A19" s="221"/>
      <c r="B19" s="1319">
        <f t="shared" si="3"/>
        <v>-1</v>
      </c>
      <c r="C19" s="221"/>
      <c r="D19" s="1310"/>
      <c r="E19" s="1310"/>
      <c r="F19" s="1320"/>
      <c r="G19" s="1310"/>
      <c r="H19" s="1310"/>
      <c r="I19" s="1310"/>
      <c r="J19" s="1321"/>
      <c r="K19" s="1321"/>
      <c r="L19" s="1310"/>
      <c r="N19" s="1322">
        <f t="shared" si="0"/>
        <v>0</v>
      </c>
      <c r="O19" s="1323">
        <f t="shared" si="2"/>
        <v>0</v>
      </c>
      <c r="P19" s="1323">
        <f>O19/'1.5 Universal Data'!$E$36</f>
        <v>0</v>
      </c>
      <c r="R19" s="1311" t="s">
        <v>3414</v>
      </c>
      <c r="S19" s="1328"/>
      <c r="T19" s="1328"/>
      <c r="U19" s="1328"/>
      <c r="V19" s="1328"/>
      <c r="W19" s="1328"/>
      <c r="X19" s="1328"/>
      <c r="Y19" s="1328"/>
      <c r="Z19" s="1328"/>
      <c r="AA19" s="1328"/>
      <c r="AB19" s="1328"/>
      <c r="AC19" s="1328"/>
      <c r="AD19" s="1328"/>
      <c r="AE19" s="1328"/>
    </row>
    <row r="20" spans="1:31">
      <c r="B20" s="1319">
        <f t="shared" si="3"/>
        <v>-1</v>
      </c>
      <c r="D20" s="1310"/>
      <c r="E20" s="1310"/>
      <c r="F20" s="1320"/>
      <c r="G20" s="1310"/>
      <c r="H20" s="1310"/>
      <c r="I20" s="1310"/>
      <c r="J20" s="1321"/>
      <c r="K20" s="1321"/>
      <c r="L20" s="1310"/>
      <c r="N20" s="1322">
        <f t="shared" si="0"/>
        <v>0</v>
      </c>
      <c r="O20" s="1323">
        <f t="shared" si="2"/>
        <v>0</v>
      </c>
      <c r="P20" s="1323">
        <f>O20/'1.5 Universal Data'!$E$36</f>
        <v>0</v>
      </c>
      <c r="R20" s="1329"/>
      <c r="S20" s="1317">
        <v>45383</v>
      </c>
      <c r="T20" s="1317">
        <v>45413</v>
      </c>
      <c r="U20" s="1317">
        <v>45444</v>
      </c>
      <c r="V20" s="1317">
        <v>45474</v>
      </c>
      <c r="W20" s="1317">
        <v>45505</v>
      </c>
      <c r="X20" s="1317">
        <v>45536</v>
      </c>
      <c r="Y20" s="1317">
        <v>45566</v>
      </c>
      <c r="Z20" s="1317">
        <v>45597</v>
      </c>
      <c r="AA20" s="1317">
        <v>45627</v>
      </c>
      <c r="AB20" s="1317">
        <v>45658</v>
      </c>
      <c r="AC20" s="1317">
        <v>45689</v>
      </c>
      <c r="AD20" s="1317">
        <v>45717</v>
      </c>
      <c r="AE20" s="1318" t="s">
        <v>3412</v>
      </c>
    </row>
    <row r="21" spans="1:31">
      <c r="B21" s="1319">
        <f t="shared" si="3"/>
        <v>-1</v>
      </c>
      <c r="D21" s="1310"/>
      <c r="E21" s="1310"/>
      <c r="F21" s="1320"/>
      <c r="G21" s="1310"/>
      <c r="H21" s="1310"/>
      <c r="I21" s="1310"/>
      <c r="J21" s="1321"/>
      <c r="K21" s="1321"/>
      <c r="L21" s="1310"/>
      <c r="N21" s="1322">
        <f t="shared" si="0"/>
        <v>0</v>
      </c>
      <c r="O21" s="1323">
        <f t="shared" si="2"/>
        <v>0</v>
      </c>
      <c r="P21" s="1323">
        <f>O21/'1.5 Universal Data'!$E$36</f>
        <v>0</v>
      </c>
      <c r="R21" s="1329"/>
      <c r="S21" s="1310"/>
      <c r="T21" s="1330"/>
      <c r="U21" s="1330"/>
      <c r="V21" s="1310"/>
      <c r="W21" s="1310"/>
      <c r="X21" s="1310"/>
      <c r="Y21" s="1310"/>
      <c r="Z21" s="1310"/>
      <c r="AA21" s="1310"/>
      <c r="AB21" s="1310"/>
      <c r="AC21" s="1310"/>
      <c r="AD21" s="1310"/>
      <c r="AE21" s="1310"/>
    </row>
    <row r="22" spans="1:31">
      <c r="B22" s="1319">
        <f t="shared" si="3"/>
        <v>-1</v>
      </c>
      <c r="D22" s="1310"/>
      <c r="E22" s="1310"/>
      <c r="F22" s="1320"/>
      <c r="G22" s="1310"/>
      <c r="H22" s="1310"/>
      <c r="I22" s="1310"/>
      <c r="J22" s="1321"/>
      <c r="K22" s="1321"/>
      <c r="L22" s="1310"/>
      <c r="N22" s="1322">
        <f t="shared" si="0"/>
        <v>0</v>
      </c>
      <c r="O22" s="1323">
        <f t="shared" si="2"/>
        <v>0</v>
      </c>
      <c r="P22" s="1323">
        <f>O22/'1.5 Universal Data'!$E$36</f>
        <v>0</v>
      </c>
      <c r="R22" s="1329"/>
      <c r="S22" s="1310"/>
      <c r="T22" s="1330"/>
      <c r="U22" s="1330"/>
      <c r="V22" s="1330"/>
      <c r="W22" s="1330"/>
      <c r="X22" s="1330"/>
      <c r="Y22" s="1330"/>
      <c r="Z22" s="1330"/>
      <c r="AA22" s="1330"/>
      <c r="AB22" s="1330"/>
      <c r="AC22" s="1330"/>
      <c r="AD22" s="1330"/>
      <c r="AE22" s="1330"/>
    </row>
    <row r="23" spans="1:31">
      <c r="B23" s="1319">
        <f t="shared" si="3"/>
        <v>-1</v>
      </c>
      <c r="D23" s="1310"/>
      <c r="E23" s="1310"/>
      <c r="F23" s="1320"/>
      <c r="G23" s="1310"/>
      <c r="H23" s="1310"/>
      <c r="I23" s="1310"/>
      <c r="J23" s="1321"/>
      <c r="K23" s="1321"/>
      <c r="L23" s="1310"/>
      <c r="N23" s="1322">
        <f t="shared" si="0"/>
        <v>0</v>
      </c>
      <c r="O23" s="1323">
        <f t="shared" si="2"/>
        <v>0</v>
      </c>
      <c r="P23" s="1323">
        <f>O23/'1.5 Universal Data'!$E$36</f>
        <v>0</v>
      </c>
      <c r="R23" s="1326" t="s">
        <v>3413</v>
      </c>
      <c r="S23" s="1331"/>
      <c r="T23" s="1331"/>
      <c r="U23" s="1331"/>
      <c r="V23" s="1331"/>
      <c r="W23" s="1331"/>
      <c r="X23" s="1331"/>
      <c r="Y23" s="1331"/>
      <c r="Z23" s="1331"/>
      <c r="AA23" s="1331"/>
      <c r="AB23" s="1331"/>
      <c r="AC23" s="1331"/>
      <c r="AD23" s="1331"/>
      <c r="AE23" s="1331"/>
    </row>
    <row r="24" spans="1:31">
      <c r="B24" s="1319">
        <f t="shared" si="3"/>
        <v>-1</v>
      </c>
      <c r="D24" s="1310"/>
      <c r="E24" s="1310"/>
      <c r="F24" s="1320"/>
      <c r="G24" s="1310"/>
      <c r="H24" s="1310"/>
      <c r="I24" s="1310"/>
      <c r="J24" s="1321"/>
      <c r="K24" s="1321"/>
      <c r="L24" s="1310"/>
      <c r="N24" s="1322">
        <f t="shared" si="0"/>
        <v>0</v>
      </c>
      <c r="O24" s="1323">
        <f t="shared" si="2"/>
        <v>0</v>
      </c>
      <c r="P24" s="1323">
        <f>O24/'1.5 Universal Data'!$E$36</f>
        <v>0</v>
      </c>
      <c r="Q24" s="221"/>
      <c r="R24" s="221"/>
      <c r="S24" s="221"/>
      <c r="T24" s="221"/>
      <c r="U24" s="221"/>
      <c r="V24" s="221"/>
      <c r="W24" s="221"/>
      <c r="X24" s="221"/>
      <c r="Y24" s="221"/>
      <c r="Z24" s="221"/>
      <c r="AA24" s="221"/>
      <c r="AB24" s="221"/>
      <c r="AC24" s="221"/>
      <c r="AD24" s="221"/>
      <c r="AE24" s="221"/>
    </row>
    <row r="25" spans="1:31">
      <c r="B25" s="1319">
        <f t="shared" si="1"/>
        <v>-1</v>
      </c>
      <c r="D25" s="1310"/>
      <c r="E25" s="1310"/>
      <c r="F25" s="1320"/>
      <c r="G25" s="1310"/>
      <c r="H25" s="1310"/>
      <c r="I25" s="1310"/>
      <c r="J25" s="1321"/>
      <c r="K25" s="1321"/>
      <c r="L25" s="1310"/>
      <c r="N25" s="1322">
        <f t="shared" si="0"/>
        <v>0</v>
      </c>
      <c r="O25" s="1323">
        <f t="shared" si="2"/>
        <v>0</v>
      </c>
      <c r="P25" s="1323">
        <f>O25/'1.5 Universal Data'!$E$36</f>
        <v>0</v>
      </c>
      <c r="Q25" s="221"/>
      <c r="R25" s="221"/>
      <c r="S25" s="221"/>
      <c r="T25" s="221"/>
      <c r="U25" s="221"/>
      <c r="V25" s="221"/>
      <c r="W25" s="221"/>
      <c r="X25" s="221"/>
      <c r="Y25" s="221"/>
      <c r="Z25" s="221"/>
      <c r="AA25" s="221"/>
      <c r="AB25" s="221"/>
      <c r="AC25" s="221"/>
      <c r="AD25" s="221"/>
      <c r="AE25" s="221"/>
    </row>
    <row r="26" spans="1:31" ht="12.75" customHeight="1">
      <c r="B26" s="1319">
        <f t="shared" si="1"/>
        <v>-1</v>
      </c>
      <c r="D26" s="1310"/>
      <c r="E26" s="1310"/>
      <c r="F26" s="1320"/>
      <c r="G26" s="1310"/>
      <c r="H26" s="1310"/>
      <c r="I26" s="1310"/>
      <c r="J26" s="1321"/>
      <c r="K26" s="1321"/>
      <c r="L26" s="1310"/>
      <c r="N26" s="1322">
        <f t="shared" si="0"/>
        <v>0</v>
      </c>
      <c r="O26" s="1323">
        <f t="shared" si="2"/>
        <v>0</v>
      </c>
      <c r="P26" s="1323">
        <f>O26/'1.5 Universal Data'!$E$36</f>
        <v>0</v>
      </c>
      <c r="Q26" s="221"/>
      <c r="R26" s="221"/>
      <c r="S26" s="221"/>
      <c r="T26" s="221"/>
      <c r="U26" s="221"/>
      <c r="V26" s="221"/>
      <c r="W26" s="221"/>
      <c r="X26" s="221"/>
      <c r="Y26" s="221"/>
      <c r="Z26" s="221"/>
      <c r="AA26" s="221"/>
      <c r="AB26" s="221"/>
      <c r="AC26" s="221"/>
      <c r="AD26" s="221"/>
      <c r="AE26" s="221"/>
    </row>
    <row r="27" spans="1:31">
      <c r="B27" s="1319">
        <f t="shared" si="1"/>
        <v>-1</v>
      </c>
      <c r="D27" s="1310"/>
      <c r="E27" s="1310"/>
      <c r="F27" s="1320"/>
      <c r="G27" s="1310"/>
      <c r="H27" s="1310"/>
      <c r="I27" s="1310"/>
      <c r="J27" s="1321"/>
      <c r="K27" s="1321"/>
      <c r="L27" s="1310"/>
      <c r="N27" s="1322">
        <f t="shared" si="0"/>
        <v>0</v>
      </c>
      <c r="O27" s="1323">
        <f t="shared" si="2"/>
        <v>0</v>
      </c>
      <c r="P27" s="1323">
        <f>O27/'1.5 Universal Data'!$E$36</f>
        <v>0</v>
      </c>
      <c r="Q27" s="221"/>
      <c r="R27" s="221"/>
      <c r="S27" s="221"/>
      <c r="T27" s="221"/>
      <c r="U27" s="221"/>
      <c r="V27" s="221"/>
      <c r="W27" s="221"/>
      <c r="X27" s="221"/>
      <c r="Y27" s="221"/>
      <c r="Z27" s="221"/>
      <c r="AA27" s="221"/>
      <c r="AB27" s="221"/>
      <c r="AC27" s="221"/>
      <c r="AD27" s="221"/>
      <c r="AE27" s="221"/>
    </row>
    <row r="28" spans="1:31">
      <c r="B28" s="1319">
        <f t="shared" si="1"/>
        <v>-1</v>
      </c>
      <c r="D28" s="1310"/>
      <c r="E28" s="1310"/>
      <c r="F28" s="1320"/>
      <c r="G28" s="1310"/>
      <c r="H28" s="1310"/>
      <c r="I28" s="1310"/>
      <c r="J28" s="1321"/>
      <c r="K28" s="1321"/>
      <c r="L28" s="1310"/>
      <c r="N28" s="1322">
        <f t="shared" si="0"/>
        <v>0</v>
      </c>
      <c r="O28" s="1323">
        <f t="shared" si="2"/>
        <v>0</v>
      </c>
      <c r="P28" s="1323">
        <f>O28/'1.5 Universal Data'!$E$36</f>
        <v>0</v>
      </c>
      <c r="Q28" s="221"/>
      <c r="R28" s="221"/>
      <c r="S28" s="221"/>
      <c r="T28" s="221"/>
      <c r="U28" s="221"/>
      <c r="V28" s="221"/>
      <c r="W28" s="221"/>
      <c r="X28" s="221"/>
      <c r="Y28" s="221"/>
      <c r="Z28" s="221"/>
      <c r="AA28" s="221"/>
      <c r="AB28" s="221"/>
      <c r="AC28" s="221"/>
      <c r="AD28" s="221"/>
      <c r="AE28" s="221"/>
    </row>
    <row r="29" spans="1:31">
      <c r="B29" s="1319">
        <f t="shared" si="1"/>
        <v>-1</v>
      </c>
      <c r="D29" s="1310"/>
      <c r="E29" s="1310"/>
      <c r="F29" s="1320"/>
      <c r="G29" s="1310"/>
      <c r="H29" s="1310"/>
      <c r="I29" s="1310"/>
      <c r="J29" s="1321"/>
      <c r="K29" s="1321"/>
      <c r="L29" s="1310"/>
      <c r="N29" s="1322">
        <f t="shared" si="0"/>
        <v>0</v>
      </c>
      <c r="O29" s="1323">
        <f t="shared" si="2"/>
        <v>0</v>
      </c>
      <c r="P29" s="1323">
        <f>O29/'1.5 Universal Data'!$E$36</f>
        <v>0</v>
      </c>
      <c r="Q29" s="221"/>
      <c r="R29" s="221"/>
      <c r="S29" s="221"/>
      <c r="T29" s="221"/>
      <c r="U29" s="221"/>
      <c r="V29" s="221"/>
      <c r="W29" s="221"/>
      <c r="X29" s="221"/>
      <c r="Y29" s="221"/>
      <c r="Z29" s="221"/>
      <c r="AA29" s="221"/>
      <c r="AB29" s="221"/>
      <c r="AC29" s="221"/>
      <c r="AD29" s="221"/>
      <c r="AE29" s="221"/>
    </row>
    <row r="30" spans="1:31">
      <c r="B30" s="1319">
        <f t="shared" si="1"/>
        <v>-1</v>
      </c>
      <c r="D30" s="1310"/>
      <c r="E30" s="1310"/>
      <c r="F30" s="1320"/>
      <c r="G30" s="1310"/>
      <c r="H30" s="1310"/>
      <c r="I30" s="1310"/>
      <c r="J30" s="1321"/>
      <c r="K30" s="1321"/>
      <c r="L30" s="1310"/>
      <c r="N30" s="1322">
        <f t="shared" si="0"/>
        <v>0</v>
      </c>
      <c r="O30" s="1323">
        <f t="shared" si="2"/>
        <v>0</v>
      </c>
      <c r="P30" s="1323">
        <f>O30/'1.5 Universal Data'!$E$36</f>
        <v>0</v>
      </c>
      <c r="Q30" s="221"/>
      <c r="R30" s="221"/>
      <c r="S30" s="221"/>
      <c r="T30" s="221"/>
      <c r="U30" s="221"/>
      <c r="V30" s="221"/>
      <c r="W30" s="221"/>
      <c r="X30" s="221"/>
      <c r="Y30" s="221"/>
      <c r="Z30" s="221"/>
      <c r="AA30" s="221"/>
      <c r="AB30" s="221"/>
      <c r="AC30" s="221"/>
      <c r="AD30" s="221"/>
      <c r="AE30" s="221"/>
    </row>
    <row r="31" spans="1:31">
      <c r="B31" s="1319">
        <f t="shared" si="1"/>
        <v>-1</v>
      </c>
      <c r="D31" s="1310"/>
      <c r="E31" s="1310"/>
      <c r="F31" s="1320"/>
      <c r="G31" s="1310"/>
      <c r="H31" s="1310"/>
      <c r="I31" s="1310"/>
      <c r="J31" s="1321"/>
      <c r="K31" s="1321"/>
      <c r="L31" s="1310"/>
      <c r="N31" s="1322">
        <f t="shared" si="0"/>
        <v>0</v>
      </c>
      <c r="O31" s="1323">
        <f t="shared" si="2"/>
        <v>0</v>
      </c>
      <c r="P31" s="1323">
        <f>O31/'1.5 Universal Data'!$E$36</f>
        <v>0</v>
      </c>
      <c r="Q31" s="221"/>
      <c r="R31" s="221"/>
      <c r="S31" s="221"/>
      <c r="T31" s="221"/>
      <c r="U31" s="221"/>
      <c r="V31" s="221"/>
      <c r="W31" s="221"/>
      <c r="X31" s="221"/>
      <c r="Y31" s="221"/>
      <c r="Z31" s="221"/>
      <c r="AA31" s="221"/>
      <c r="AB31" s="221"/>
      <c r="AC31" s="221"/>
      <c r="AD31" s="221"/>
      <c r="AE31" s="221"/>
    </row>
    <row r="32" spans="1:31">
      <c r="B32" s="1319">
        <f t="shared" si="1"/>
        <v>-1</v>
      </c>
      <c r="D32" s="1310"/>
      <c r="E32" s="1310"/>
      <c r="F32" s="1320"/>
      <c r="G32" s="1310"/>
      <c r="H32" s="1310"/>
      <c r="I32" s="1310"/>
      <c r="J32" s="1321"/>
      <c r="K32" s="1321"/>
      <c r="L32" s="1310"/>
      <c r="N32" s="1322">
        <f t="shared" si="0"/>
        <v>0</v>
      </c>
      <c r="O32" s="1323">
        <f t="shared" si="2"/>
        <v>0</v>
      </c>
      <c r="P32" s="1323">
        <f>O32/'1.5 Universal Data'!$E$36</f>
        <v>0</v>
      </c>
      <c r="Q32" s="221"/>
      <c r="R32" s="221"/>
      <c r="S32" s="221"/>
      <c r="T32" s="221"/>
      <c r="U32" s="221"/>
      <c r="V32" s="221"/>
      <c r="W32" s="221"/>
      <c r="X32" s="221"/>
      <c r="Y32" s="221"/>
      <c r="Z32" s="221"/>
      <c r="AA32" s="221"/>
      <c r="AB32" s="221"/>
      <c r="AC32" s="221"/>
      <c r="AD32" s="221"/>
      <c r="AE32" s="221"/>
    </row>
    <row r="33" spans="2:31">
      <c r="B33" s="1319">
        <f t="shared" si="1"/>
        <v>-1</v>
      </c>
      <c r="D33" s="1310"/>
      <c r="E33" s="1310"/>
      <c r="F33" s="1320"/>
      <c r="G33" s="1310"/>
      <c r="H33" s="1310"/>
      <c r="I33" s="1310"/>
      <c r="J33" s="1321"/>
      <c r="K33" s="1321"/>
      <c r="L33" s="1310"/>
      <c r="N33" s="1322">
        <f t="shared" si="0"/>
        <v>0</v>
      </c>
      <c r="O33" s="1323">
        <f t="shared" si="2"/>
        <v>0</v>
      </c>
      <c r="P33" s="1323">
        <f>O33/'1.5 Universal Data'!$E$36</f>
        <v>0</v>
      </c>
      <c r="Q33" s="221"/>
      <c r="R33" s="221"/>
      <c r="S33" s="221"/>
      <c r="T33" s="221"/>
      <c r="U33" s="221"/>
      <c r="V33" s="221"/>
      <c r="W33" s="221"/>
      <c r="X33" s="221"/>
      <c r="Y33" s="221"/>
      <c r="Z33" s="221"/>
      <c r="AA33" s="221"/>
      <c r="AB33" s="221"/>
      <c r="AC33" s="221"/>
      <c r="AD33" s="221"/>
      <c r="AE33" s="221"/>
    </row>
    <row r="34" spans="2:31">
      <c r="B34" s="1319">
        <f t="shared" si="1"/>
        <v>-1</v>
      </c>
      <c r="D34" s="1310"/>
      <c r="E34" s="1310"/>
      <c r="F34" s="1320"/>
      <c r="G34" s="1310"/>
      <c r="H34" s="1310"/>
      <c r="I34" s="1310"/>
      <c r="J34" s="1321"/>
      <c r="K34" s="1321"/>
      <c r="L34" s="1310"/>
      <c r="N34" s="1322">
        <f t="shared" si="0"/>
        <v>0</v>
      </c>
      <c r="O34" s="1323">
        <f t="shared" si="2"/>
        <v>0</v>
      </c>
      <c r="P34" s="1323">
        <f>O34/'1.5 Universal Data'!$E$36</f>
        <v>0</v>
      </c>
      <c r="Q34" s="221"/>
      <c r="R34" s="221"/>
      <c r="S34" s="221"/>
      <c r="T34" s="221"/>
      <c r="U34" s="221"/>
      <c r="V34" s="221"/>
      <c r="W34" s="221"/>
      <c r="X34" s="221"/>
      <c r="Y34" s="221"/>
      <c r="Z34" s="221"/>
      <c r="AA34" s="221"/>
      <c r="AB34" s="221"/>
      <c r="AC34" s="221"/>
      <c r="AD34" s="221"/>
      <c r="AE34" s="221"/>
    </row>
    <row r="35" spans="2:31">
      <c r="B35" s="1319">
        <f t="shared" si="1"/>
        <v>-1</v>
      </c>
      <c r="D35" s="1310"/>
      <c r="E35" s="1310"/>
      <c r="F35" s="1320"/>
      <c r="G35" s="1310"/>
      <c r="H35" s="1310"/>
      <c r="I35" s="1310"/>
      <c r="J35" s="1321"/>
      <c r="K35" s="1321"/>
      <c r="L35" s="1310"/>
      <c r="N35" s="1322">
        <f t="shared" si="0"/>
        <v>0</v>
      </c>
      <c r="O35" s="1323">
        <f t="shared" si="2"/>
        <v>0</v>
      </c>
      <c r="P35" s="1323">
        <f>O35/'1.5 Universal Data'!$E$36</f>
        <v>0</v>
      </c>
      <c r="Q35" s="221"/>
      <c r="R35" s="221"/>
      <c r="S35" s="221"/>
      <c r="T35" s="221"/>
      <c r="U35" s="221"/>
      <c r="V35" s="221"/>
      <c r="W35" s="221"/>
      <c r="X35" s="221"/>
      <c r="Y35" s="221"/>
      <c r="Z35" s="221"/>
      <c r="AA35" s="221"/>
      <c r="AB35" s="221"/>
      <c r="AC35" s="221"/>
      <c r="AD35" s="221"/>
      <c r="AE35" s="221"/>
    </row>
    <row r="36" spans="2:31">
      <c r="B36" s="1319">
        <f t="shared" si="1"/>
        <v>-1</v>
      </c>
      <c r="D36" s="1310"/>
      <c r="E36" s="1310"/>
      <c r="F36" s="1320"/>
      <c r="G36" s="1310"/>
      <c r="H36" s="1310"/>
      <c r="I36" s="1310"/>
      <c r="J36" s="1321"/>
      <c r="K36" s="1321"/>
      <c r="L36" s="1310"/>
      <c r="N36" s="1322">
        <f t="shared" si="0"/>
        <v>0</v>
      </c>
      <c r="O36" s="1323">
        <f t="shared" si="2"/>
        <v>0</v>
      </c>
      <c r="P36" s="1323">
        <f>O36/'1.5 Universal Data'!$E$36</f>
        <v>0</v>
      </c>
      <c r="Q36" s="221"/>
      <c r="R36" s="221"/>
      <c r="S36" s="221"/>
      <c r="T36" s="221"/>
      <c r="U36" s="221"/>
      <c r="V36" s="221"/>
      <c r="W36" s="221"/>
      <c r="X36" s="221"/>
      <c r="Y36" s="221"/>
      <c r="Z36" s="221"/>
      <c r="AA36" s="221"/>
      <c r="AB36" s="221"/>
      <c r="AC36" s="221"/>
      <c r="AD36" s="221"/>
      <c r="AE36" s="221"/>
    </row>
    <row r="37" spans="2:31">
      <c r="B37" s="1319">
        <f t="shared" si="1"/>
        <v>-1</v>
      </c>
      <c r="D37" s="1310"/>
      <c r="E37" s="1310"/>
      <c r="F37" s="1320"/>
      <c r="G37" s="1310"/>
      <c r="H37" s="1310"/>
      <c r="I37" s="1310"/>
      <c r="J37" s="1321"/>
      <c r="K37" s="1321"/>
      <c r="L37" s="1310"/>
      <c r="N37" s="1322">
        <f t="shared" si="0"/>
        <v>0</v>
      </c>
      <c r="O37" s="1323">
        <f t="shared" si="2"/>
        <v>0</v>
      </c>
      <c r="P37" s="1323">
        <f>O37/'1.5 Universal Data'!$E$36</f>
        <v>0</v>
      </c>
      <c r="Q37" s="221"/>
      <c r="R37" s="221"/>
      <c r="S37" s="221"/>
      <c r="T37" s="221"/>
      <c r="U37" s="221"/>
      <c r="V37" s="221"/>
      <c r="W37" s="221"/>
      <c r="X37" s="221"/>
      <c r="Y37" s="221"/>
      <c r="Z37" s="221"/>
      <c r="AA37" s="221"/>
      <c r="AB37" s="221"/>
      <c r="AC37" s="221"/>
      <c r="AD37" s="221"/>
      <c r="AE37" s="221"/>
    </row>
    <row r="38" spans="2:31">
      <c r="B38" s="1319">
        <f t="shared" si="1"/>
        <v>-1</v>
      </c>
      <c r="D38" s="1310"/>
      <c r="E38" s="1310"/>
      <c r="F38" s="1320"/>
      <c r="G38" s="1310"/>
      <c r="H38" s="1310"/>
      <c r="I38" s="1310"/>
      <c r="J38" s="1321"/>
      <c r="K38" s="1321"/>
      <c r="L38" s="1310"/>
      <c r="N38" s="1322">
        <f t="shared" si="0"/>
        <v>0</v>
      </c>
      <c r="O38" s="1323">
        <f t="shared" si="2"/>
        <v>0</v>
      </c>
      <c r="P38" s="1323">
        <f>O38/'1.5 Universal Data'!$E$36</f>
        <v>0</v>
      </c>
      <c r="Q38" s="221"/>
      <c r="R38" s="221"/>
      <c r="S38" s="221"/>
      <c r="T38" s="221"/>
      <c r="U38" s="221"/>
      <c r="V38" s="221"/>
      <c r="W38" s="221"/>
      <c r="X38" s="221"/>
      <c r="Y38" s="221"/>
      <c r="Z38" s="221"/>
      <c r="AA38" s="221"/>
      <c r="AB38" s="221"/>
      <c r="AC38" s="221"/>
      <c r="AD38" s="221"/>
      <c r="AE38" s="221"/>
    </row>
    <row r="39" spans="2:31">
      <c r="B39" s="1319">
        <f t="shared" si="1"/>
        <v>-1</v>
      </c>
      <c r="D39" s="1310"/>
      <c r="E39" s="1310"/>
      <c r="F39" s="1320"/>
      <c r="G39" s="1310"/>
      <c r="H39" s="1310"/>
      <c r="I39" s="1310"/>
      <c r="J39" s="1321"/>
      <c r="K39" s="1321"/>
      <c r="L39" s="1310"/>
      <c r="N39" s="1322">
        <f t="shared" si="0"/>
        <v>0</v>
      </c>
      <c r="O39" s="1323">
        <f t="shared" si="2"/>
        <v>0</v>
      </c>
      <c r="P39" s="1323">
        <f>O39/'1.5 Universal Data'!$E$36</f>
        <v>0</v>
      </c>
      <c r="Q39" s="221"/>
      <c r="R39" s="221"/>
      <c r="S39" s="221"/>
      <c r="T39" s="221"/>
      <c r="U39" s="221"/>
      <c r="V39" s="221"/>
      <c r="W39" s="221"/>
      <c r="X39" s="221"/>
      <c r="Y39" s="221"/>
      <c r="Z39" s="221"/>
      <c r="AA39" s="221"/>
      <c r="AB39" s="221"/>
      <c r="AC39" s="221"/>
      <c r="AD39" s="221"/>
      <c r="AE39" s="221"/>
    </row>
    <row r="40" spans="2:31">
      <c r="B40" s="1319">
        <f t="shared" si="1"/>
        <v>-1</v>
      </c>
      <c r="D40" s="1310"/>
      <c r="E40" s="1310"/>
      <c r="F40" s="1320"/>
      <c r="G40" s="1310"/>
      <c r="H40" s="1310"/>
      <c r="I40" s="1310"/>
      <c r="J40" s="1321"/>
      <c r="K40" s="1321"/>
      <c r="L40" s="1310"/>
      <c r="N40" s="1322">
        <f t="shared" si="0"/>
        <v>0</v>
      </c>
      <c r="O40" s="1323">
        <f t="shared" si="2"/>
        <v>0</v>
      </c>
      <c r="P40" s="1323">
        <f>O40/'1.5 Universal Data'!$E$36</f>
        <v>0</v>
      </c>
      <c r="Q40" s="221"/>
      <c r="R40" s="221"/>
      <c r="S40" s="221"/>
      <c r="T40" s="221"/>
      <c r="U40" s="221"/>
      <c r="V40" s="221"/>
      <c r="W40" s="221"/>
      <c r="X40" s="221"/>
      <c r="Y40" s="221"/>
      <c r="Z40" s="221"/>
      <c r="AA40" s="221"/>
      <c r="AB40" s="221"/>
      <c r="AC40" s="221"/>
      <c r="AD40" s="221"/>
      <c r="AE40" s="221"/>
    </row>
    <row r="41" spans="2:31">
      <c r="B41" s="1319">
        <f t="shared" si="1"/>
        <v>-1</v>
      </c>
      <c r="D41" s="1310"/>
      <c r="E41" s="1310"/>
      <c r="F41" s="1320"/>
      <c r="G41" s="1310"/>
      <c r="H41" s="1310"/>
      <c r="I41" s="1310"/>
      <c r="J41" s="1321"/>
      <c r="K41" s="1321"/>
      <c r="L41" s="1310"/>
      <c r="N41" s="1322">
        <f t="shared" si="0"/>
        <v>0</v>
      </c>
      <c r="O41" s="1323">
        <f t="shared" si="2"/>
        <v>0</v>
      </c>
      <c r="P41" s="1323">
        <f>O41/'1.5 Universal Data'!$E$36</f>
        <v>0</v>
      </c>
      <c r="Q41" s="221"/>
      <c r="R41" s="221"/>
      <c r="S41" s="221"/>
      <c r="T41" s="221"/>
      <c r="U41" s="221"/>
      <c r="V41" s="221"/>
      <c r="W41" s="221"/>
      <c r="X41" s="221"/>
      <c r="Y41" s="221"/>
      <c r="Z41" s="221"/>
      <c r="AA41" s="221"/>
      <c r="AB41" s="221"/>
      <c r="AC41" s="221"/>
      <c r="AD41" s="221"/>
      <c r="AE41" s="221"/>
    </row>
    <row r="42" spans="2:31">
      <c r="B42" s="1319">
        <f t="shared" si="1"/>
        <v>-1</v>
      </c>
      <c r="D42" s="1310"/>
      <c r="E42" s="1310"/>
      <c r="F42" s="1320"/>
      <c r="G42" s="1310"/>
      <c r="H42" s="1310"/>
      <c r="I42" s="1310"/>
      <c r="J42" s="1321"/>
      <c r="K42" s="1321"/>
      <c r="L42" s="1310"/>
      <c r="N42" s="1322">
        <f t="shared" si="0"/>
        <v>0</v>
      </c>
      <c r="O42" s="1323">
        <f t="shared" si="2"/>
        <v>0</v>
      </c>
      <c r="P42" s="1323">
        <f>O42/'1.5 Universal Data'!$E$36</f>
        <v>0</v>
      </c>
      <c r="Q42" s="221"/>
      <c r="R42" s="221"/>
      <c r="S42" s="221"/>
      <c r="T42" s="221"/>
      <c r="U42" s="221"/>
      <c r="V42" s="221"/>
      <c r="W42" s="221"/>
      <c r="X42" s="221"/>
      <c r="Y42" s="221"/>
      <c r="Z42" s="221"/>
      <c r="AA42" s="221"/>
      <c r="AB42" s="221"/>
      <c r="AC42" s="221"/>
      <c r="AD42" s="221"/>
      <c r="AE42" s="221"/>
    </row>
    <row r="43" spans="2:31">
      <c r="B43" s="1319">
        <f t="shared" si="1"/>
        <v>-1</v>
      </c>
      <c r="D43" s="1310"/>
      <c r="E43" s="1310"/>
      <c r="F43" s="1320"/>
      <c r="G43" s="1310"/>
      <c r="H43" s="1310"/>
      <c r="I43" s="1310"/>
      <c r="J43" s="1321"/>
      <c r="K43" s="1321"/>
      <c r="L43" s="1310"/>
      <c r="N43" s="1322">
        <f t="shared" si="0"/>
        <v>0</v>
      </c>
      <c r="O43" s="1323">
        <f t="shared" si="2"/>
        <v>0</v>
      </c>
      <c r="P43" s="1323">
        <f>O43/'1.5 Universal Data'!$E$36</f>
        <v>0</v>
      </c>
      <c r="Q43" s="221"/>
      <c r="R43" s="221"/>
      <c r="S43" s="221"/>
      <c r="T43" s="221"/>
      <c r="U43" s="221"/>
      <c r="V43" s="221"/>
      <c r="W43" s="221"/>
      <c r="X43" s="221"/>
      <c r="Y43" s="221"/>
      <c r="Z43" s="221"/>
      <c r="AA43" s="221"/>
      <c r="AB43" s="221"/>
      <c r="AC43" s="221"/>
      <c r="AD43" s="221"/>
      <c r="AE43" s="221"/>
    </row>
    <row r="44" spans="2:31">
      <c r="B44" s="1319">
        <f t="shared" si="1"/>
        <v>-1</v>
      </c>
      <c r="D44" s="1310"/>
      <c r="E44" s="1310"/>
      <c r="F44" s="1320"/>
      <c r="G44" s="1310"/>
      <c r="H44" s="1310"/>
      <c r="I44" s="1310"/>
      <c r="J44" s="1321"/>
      <c r="K44" s="1321"/>
      <c r="L44" s="1310"/>
      <c r="N44" s="1322">
        <f t="shared" si="0"/>
        <v>0</v>
      </c>
      <c r="O44" s="1323">
        <f t="shared" si="2"/>
        <v>0</v>
      </c>
      <c r="P44" s="1323">
        <f>O44/'1.5 Universal Data'!$E$36</f>
        <v>0</v>
      </c>
      <c r="Q44" s="221"/>
      <c r="R44" s="221"/>
      <c r="S44" s="221"/>
      <c r="T44" s="221"/>
      <c r="U44" s="221"/>
      <c r="V44" s="221"/>
      <c r="W44" s="221"/>
      <c r="X44" s="221"/>
      <c r="Y44" s="221"/>
      <c r="Z44" s="221"/>
      <c r="AA44" s="221"/>
      <c r="AB44" s="221"/>
      <c r="AC44" s="221"/>
      <c r="AD44" s="221"/>
      <c r="AE44" s="221"/>
    </row>
    <row r="45" spans="2:31">
      <c r="B45" s="1319">
        <f t="shared" si="1"/>
        <v>-1</v>
      </c>
      <c r="D45" s="1310"/>
      <c r="E45" s="1310"/>
      <c r="F45" s="1320"/>
      <c r="G45" s="1310"/>
      <c r="H45" s="1310"/>
      <c r="I45" s="1310"/>
      <c r="J45" s="1321"/>
      <c r="K45" s="1321"/>
      <c r="L45" s="1310"/>
      <c r="N45" s="1322">
        <f t="shared" si="0"/>
        <v>0</v>
      </c>
      <c r="O45" s="1323">
        <f t="shared" si="2"/>
        <v>0</v>
      </c>
      <c r="P45" s="1323">
        <f>O45/'1.5 Universal Data'!$E$36</f>
        <v>0</v>
      </c>
      <c r="Q45" s="221"/>
      <c r="R45" s="221"/>
      <c r="S45" s="221"/>
      <c r="T45" s="221"/>
      <c r="U45" s="221"/>
      <c r="V45" s="221"/>
      <c r="W45" s="221"/>
      <c r="X45" s="221"/>
      <c r="Y45" s="221"/>
      <c r="Z45" s="221"/>
      <c r="AA45" s="221"/>
      <c r="AB45" s="221"/>
      <c r="AC45" s="221"/>
      <c r="AD45" s="221"/>
      <c r="AE45" s="221"/>
    </row>
    <row r="46" spans="2:31">
      <c r="B46" s="1319">
        <f t="shared" si="1"/>
        <v>-1</v>
      </c>
      <c r="D46" s="1310"/>
      <c r="E46" s="1310"/>
      <c r="F46" s="1320"/>
      <c r="G46" s="1310"/>
      <c r="H46" s="1310"/>
      <c r="I46" s="1310"/>
      <c r="J46" s="1321"/>
      <c r="K46" s="1321"/>
      <c r="L46" s="1310"/>
      <c r="N46" s="1322">
        <f t="shared" si="0"/>
        <v>0</v>
      </c>
      <c r="O46" s="1323">
        <f t="shared" si="2"/>
        <v>0</v>
      </c>
      <c r="P46" s="1323">
        <f>O46/'1.5 Universal Data'!$E$36</f>
        <v>0</v>
      </c>
      <c r="Q46" s="221"/>
      <c r="R46" s="221"/>
      <c r="S46" s="221"/>
      <c r="T46" s="221"/>
      <c r="U46" s="221"/>
      <c r="V46" s="221"/>
      <c r="W46" s="221"/>
      <c r="X46" s="221"/>
      <c r="Y46" s="221"/>
      <c r="Z46" s="221"/>
      <c r="AA46" s="221"/>
      <c r="AB46" s="221"/>
      <c r="AC46" s="221"/>
      <c r="AD46" s="221"/>
      <c r="AE46" s="221"/>
    </row>
    <row r="47" spans="2:31">
      <c r="B47" s="1319">
        <f t="shared" si="1"/>
        <v>-1</v>
      </c>
      <c r="D47" s="1310"/>
      <c r="E47" s="1310"/>
      <c r="F47" s="1320"/>
      <c r="G47" s="1310"/>
      <c r="H47" s="1310"/>
      <c r="I47" s="1310"/>
      <c r="J47" s="1321"/>
      <c r="K47" s="1321"/>
      <c r="L47" s="1310"/>
      <c r="N47" s="1322">
        <f t="shared" si="0"/>
        <v>0</v>
      </c>
      <c r="O47" s="1323">
        <f t="shared" si="2"/>
        <v>0</v>
      </c>
      <c r="P47" s="1323">
        <f>O47/'1.5 Universal Data'!$E$36</f>
        <v>0</v>
      </c>
      <c r="Q47" s="221"/>
      <c r="R47" s="221"/>
      <c r="S47" s="221"/>
      <c r="T47" s="221"/>
      <c r="U47" s="221"/>
      <c r="V47" s="221"/>
      <c r="W47" s="221"/>
      <c r="X47" s="221"/>
      <c r="Y47" s="221"/>
      <c r="Z47" s="221"/>
      <c r="AA47" s="221"/>
      <c r="AB47" s="221"/>
      <c r="AC47" s="221"/>
      <c r="AD47" s="221"/>
      <c r="AE47" s="221"/>
    </row>
    <row r="48" spans="2:31">
      <c r="B48" s="1319">
        <f t="shared" si="1"/>
        <v>-1</v>
      </c>
      <c r="D48" s="1310"/>
      <c r="E48" s="1310"/>
      <c r="F48" s="1320"/>
      <c r="G48" s="1310"/>
      <c r="H48" s="1310"/>
      <c r="I48" s="1310"/>
      <c r="J48" s="1321"/>
      <c r="K48" s="1321"/>
      <c r="L48" s="1310"/>
      <c r="N48" s="1322">
        <f t="shared" si="0"/>
        <v>0</v>
      </c>
      <c r="O48" s="1323">
        <f t="shared" si="2"/>
        <v>0</v>
      </c>
      <c r="P48" s="1323">
        <f>O48/'1.5 Universal Data'!$E$36</f>
        <v>0</v>
      </c>
      <c r="Q48" s="221"/>
      <c r="R48" s="221"/>
      <c r="S48" s="221"/>
      <c r="T48" s="221"/>
      <c r="U48" s="221"/>
      <c r="V48" s="221"/>
      <c r="W48" s="221"/>
      <c r="X48" s="221"/>
      <c r="Y48" s="221"/>
      <c r="Z48" s="221"/>
      <c r="AA48" s="221"/>
      <c r="AB48" s="221"/>
      <c r="AC48" s="221"/>
      <c r="AD48" s="221"/>
      <c r="AE48" s="221"/>
    </row>
    <row r="49" spans="2:31">
      <c r="B49" s="1319">
        <f t="shared" si="1"/>
        <v>-1</v>
      </c>
      <c r="D49" s="1310"/>
      <c r="E49" s="1310"/>
      <c r="F49" s="1320"/>
      <c r="G49" s="1310"/>
      <c r="H49" s="1310"/>
      <c r="I49" s="1310"/>
      <c r="J49" s="1321"/>
      <c r="K49" s="1321"/>
      <c r="L49" s="1310"/>
      <c r="N49" s="1322">
        <f t="shared" si="0"/>
        <v>0</v>
      </c>
      <c r="O49" s="1323">
        <f t="shared" si="2"/>
        <v>0</v>
      </c>
      <c r="P49" s="1323">
        <f>O49/'1.5 Universal Data'!$E$36</f>
        <v>0</v>
      </c>
      <c r="Q49" s="221"/>
      <c r="R49" s="221"/>
      <c r="S49" s="221"/>
      <c r="T49" s="221"/>
      <c r="U49" s="221"/>
      <c r="V49" s="221"/>
      <c r="W49" s="221"/>
      <c r="X49" s="221"/>
      <c r="Y49" s="221"/>
      <c r="Z49" s="221"/>
      <c r="AA49" s="221"/>
      <c r="AB49" s="221"/>
      <c r="AC49" s="221"/>
      <c r="AD49" s="221"/>
      <c r="AE49" s="221"/>
    </row>
    <row r="50" spans="2:31">
      <c r="B50" s="1319">
        <f t="shared" si="1"/>
        <v>-1</v>
      </c>
      <c r="D50" s="1310"/>
      <c r="E50" s="1310"/>
      <c r="F50" s="1320"/>
      <c r="G50" s="1310"/>
      <c r="H50" s="1310"/>
      <c r="I50" s="1310"/>
      <c r="J50" s="1321"/>
      <c r="K50" s="1321"/>
      <c r="L50" s="1310"/>
      <c r="N50" s="1322">
        <f t="shared" si="0"/>
        <v>0</v>
      </c>
      <c r="O50" s="1323">
        <f t="shared" si="2"/>
        <v>0</v>
      </c>
      <c r="P50" s="1323">
        <f>O50/'1.5 Universal Data'!$E$36</f>
        <v>0</v>
      </c>
      <c r="Q50" s="221"/>
      <c r="R50" s="221"/>
      <c r="S50" s="221"/>
      <c r="T50" s="221"/>
      <c r="U50" s="221"/>
      <c r="V50" s="221"/>
      <c r="W50" s="221"/>
      <c r="X50" s="221"/>
      <c r="Y50" s="221"/>
      <c r="Z50" s="221"/>
      <c r="AA50" s="221"/>
      <c r="AB50" s="221"/>
      <c r="AC50" s="221"/>
      <c r="AD50" s="221"/>
      <c r="AE50" s="221"/>
    </row>
    <row r="51" spans="2:31">
      <c r="B51" s="1319">
        <f t="shared" si="1"/>
        <v>-1</v>
      </c>
      <c r="D51" s="1310"/>
      <c r="E51" s="1310"/>
      <c r="F51" s="1320"/>
      <c r="G51" s="1310"/>
      <c r="H51" s="1310"/>
      <c r="I51" s="1310"/>
      <c r="J51" s="1321"/>
      <c r="K51" s="1321"/>
      <c r="L51" s="1310"/>
      <c r="N51" s="1322">
        <f t="shared" si="0"/>
        <v>0</v>
      </c>
      <c r="O51" s="1323">
        <f t="shared" si="2"/>
        <v>0</v>
      </c>
      <c r="P51" s="1323">
        <f>O51/'1.5 Universal Data'!$E$36</f>
        <v>0</v>
      </c>
      <c r="Q51" s="221"/>
      <c r="R51" s="221"/>
      <c r="S51" s="221"/>
      <c r="T51" s="221"/>
      <c r="U51" s="221"/>
      <c r="V51" s="221"/>
      <c r="W51" s="221"/>
      <c r="X51" s="221"/>
      <c r="Y51" s="221"/>
      <c r="Z51" s="221"/>
      <c r="AA51" s="221"/>
      <c r="AB51" s="221"/>
      <c r="AC51" s="221"/>
      <c r="AD51" s="221"/>
      <c r="AE51" s="221"/>
    </row>
    <row r="52" spans="2:31">
      <c r="B52" s="1319">
        <f t="shared" si="1"/>
        <v>-1</v>
      </c>
      <c r="D52" s="1310"/>
      <c r="E52" s="1310"/>
      <c r="F52" s="1320"/>
      <c r="G52" s="1310"/>
      <c r="H52" s="1310"/>
      <c r="I52" s="1310"/>
      <c r="J52" s="1321"/>
      <c r="K52" s="1321"/>
      <c r="L52" s="1310"/>
      <c r="N52" s="1322">
        <f t="shared" si="0"/>
        <v>0</v>
      </c>
      <c r="O52" s="1323">
        <f t="shared" si="2"/>
        <v>0</v>
      </c>
      <c r="P52" s="1323">
        <f>O52/'1.5 Universal Data'!$E$36</f>
        <v>0</v>
      </c>
      <c r="Q52" s="221"/>
      <c r="R52" s="221"/>
      <c r="S52" s="221"/>
      <c r="T52" s="221"/>
      <c r="U52" s="221"/>
      <c r="V52" s="221"/>
      <c r="W52" s="221"/>
      <c r="X52" s="221"/>
      <c r="Y52" s="221"/>
      <c r="Z52" s="221"/>
      <c r="AA52" s="221"/>
      <c r="AB52" s="221"/>
      <c r="AC52" s="221"/>
      <c r="AD52" s="221"/>
      <c r="AE52" s="221"/>
    </row>
    <row r="53" spans="2:31">
      <c r="B53" s="1319">
        <f t="shared" si="1"/>
        <v>-1</v>
      </c>
      <c r="D53" s="1310"/>
      <c r="E53" s="1310"/>
      <c r="F53" s="1320"/>
      <c r="G53" s="1310"/>
      <c r="H53" s="1310"/>
      <c r="I53" s="1310"/>
      <c r="J53" s="1321"/>
      <c r="K53" s="1321"/>
      <c r="L53" s="1310"/>
      <c r="N53" s="1322">
        <f t="shared" si="0"/>
        <v>0</v>
      </c>
      <c r="O53" s="1323">
        <f t="shared" si="2"/>
        <v>0</v>
      </c>
      <c r="P53" s="1323">
        <f>O53/'1.5 Universal Data'!$E$36</f>
        <v>0</v>
      </c>
      <c r="Q53" s="221"/>
      <c r="R53" s="221"/>
      <c r="S53" s="221"/>
      <c r="T53" s="221"/>
      <c r="U53" s="221"/>
      <c r="V53" s="221"/>
      <c r="W53" s="221"/>
      <c r="X53" s="221"/>
      <c r="Y53" s="221"/>
      <c r="Z53" s="221"/>
      <c r="AA53" s="221"/>
      <c r="AB53" s="221"/>
      <c r="AC53" s="221"/>
      <c r="AD53" s="221"/>
      <c r="AE53" s="221"/>
    </row>
    <row r="54" spans="2:31">
      <c r="B54" s="1319">
        <f t="shared" si="1"/>
        <v>-1</v>
      </c>
      <c r="D54" s="1310"/>
      <c r="E54" s="1310"/>
      <c r="F54" s="1320"/>
      <c r="G54" s="1310"/>
      <c r="H54" s="1310"/>
      <c r="I54" s="1310"/>
      <c r="J54" s="1321"/>
      <c r="K54" s="1321"/>
      <c r="L54" s="1310"/>
      <c r="N54" s="1322">
        <f t="shared" si="0"/>
        <v>0</v>
      </c>
      <c r="O54" s="1323">
        <f t="shared" si="2"/>
        <v>0</v>
      </c>
      <c r="P54" s="1323">
        <f>O54/'1.5 Universal Data'!$E$36</f>
        <v>0</v>
      </c>
      <c r="Q54" s="221"/>
      <c r="R54" s="221"/>
      <c r="S54" s="221"/>
      <c r="T54" s="221"/>
      <c r="U54" s="221"/>
      <c r="V54" s="221"/>
      <c r="W54" s="221"/>
      <c r="X54" s="221"/>
      <c r="Y54" s="221"/>
      <c r="Z54" s="221"/>
      <c r="AA54" s="221"/>
      <c r="AB54" s="221"/>
      <c r="AC54" s="221"/>
      <c r="AD54" s="221"/>
      <c r="AE54" s="221"/>
    </row>
    <row r="55" spans="2:31">
      <c r="B55" s="1319">
        <f t="shared" si="1"/>
        <v>-1</v>
      </c>
      <c r="D55" s="1310"/>
      <c r="E55" s="1310"/>
      <c r="F55" s="1320"/>
      <c r="G55" s="1310"/>
      <c r="H55" s="1310"/>
      <c r="I55" s="1310"/>
      <c r="J55" s="1321"/>
      <c r="K55" s="1321"/>
      <c r="L55" s="1310"/>
      <c r="N55" s="1322">
        <f t="shared" si="0"/>
        <v>0</v>
      </c>
      <c r="O55" s="1323">
        <f t="shared" si="2"/>
        <v>0</v>
      </c>
      <c r="P55" s="1323">
        <f>O55/'1.5 Universal Data'!$E$36</f>
        <v>0</v>
      </c>
      <c r="Q55" s="221"/>
      <c r="R55" s="221"/>
      <c r="S55" s="221"/>
      <c r="T55" s="221"/>
      <c r="U55" s="221"/>
      <c r="V55" s="221"/>
      <c r="W55" s="221"/>
      <c r="X55" s="221"/>
      <c r="Y55" s="221"/>
      <c r="Z55" s="221"/>
      <c r="AA55" s="221"/>
      <c r="AB55" s="221"/>
      <c r="AC55" s="221"/>
      <c r="AD55" s="221"/>
      <c r="AE55" s="221"/>
    </row>
    <row r="56" spans="2:31">
      <c r="B56" s="1319">
        <f t="shared" si="1"/>
        <v>-1</v>
      </c>
      <c r="D56" s="1310"/>
      <c r="E56" s="1310"/>
      <c r="F56" s="1320"/>
      <c r="G56" s="1310"/>
      <c r="H56" s="1310"/>
      <c r="I56" s="1310"/>
      <c r="J56" s="1321"/>
      <c r="K56" s="1321"/>
      <c r="L56" s="1310"/>
      <c r="N56" s="1322">
        <f t="shared" si="0"/>
        <v>0</v>
      </c>
      <c r="O56" s="1323">
        <f t="shared" si="2"/>
        <v>0</v>
      </c>
      <c r="P56" s="1323">
        <f>O56/'1.5 Universal Data'!$E$36</f>
        <v>0</v>
      </c>
      <c r="Q56" s="221"/>
      <c r="R56" s="221"/>
      <c r="S56" s="221"/>
      <c r="T56" s="221"/>
      <c r="U56" s="221"/>
      <c r="V56" s="221"/>
      <c r="W56" s="221"/>
      <c r="X56" s="221"/>
      <c r="Y56" s="221"/>
      <c r="Z56" s="221"/>
      <c r="AA56" s="221"/>
      <c r="AB56" s="221"/>
      <c r="AC56" s="221"/>
      <c r="AD56" s="221"/>
      <c r="AE56" s="221"/>
    </row>
    <row r="57" spans="2:31">
      <c r="B57" s="1319">
        <f t="shared" si="1"/>
        <v>-1</v>
      </c>
      <c r="D57" s="1310"/>
      <c r="E57" s="1310"/>
      <c r="F57" s="1320"/>
      <c r="G57" s="1310"/>
      <c r="H57" s="1310"/>
      <c r="I57" s="1310"/>
      <c r="J57" s="1321"/>
      <c r="K57" s="1321"/>
      <c r="L57" s="1310"/>
      <c r="N57" s="1322">
        <f t="shared" si="0"/>
        <v>0</v>
      </c>
      <c r="O57" s="1323">
        <f t="shared" si="2"/>
        <v>0</v>
      </c>
      <c r="P57" s="1323">
        <f>O57/'1.5 Universal Data'!$E$36</f>
        <v>0</v>
      </c>
      <c r="Q57" s="221"/>
      <c r="R57" s="221"/>
      <c r="S57" s="221"/>
      <c r="T57" s="221"/>
      <c r="U57" s="221"/>
      <c r="V57" s="221"/>
      <c r="W57" s="221"/>
      <c r="X57" s="221"/>
      <c r="Y57" s="221"/>
      <c r="Z57" s="221"/>
      <c r="AA57" s="221"/>
      <c r="AB57" s="221"/>
      <c r="AC57" s="221"/>
      <c r="AD57" s="221"/>
      <c r="AE57" s="221"/>
    </row>
    <row r="58" spans="2:31">
      <c r="B58" s="1319">
        <f t="shared" si="1"/>
        <v>-1</v>
      </c>
      <c r="D58" s="1310"/>
      <c r="E58" s="1310"/>
      <c r="F58" s="1320"/>
      <c r="G58" s="1310"/>
      <c r="H58" s="1310"/>
      <c r="I58" s="1310"/>
      <c r="J58" s="1321"/>
      <c r="K58" s="1321"/>
      <c r="L58" s="1310"/>
      <c r="N58" s="1322">
        <f t="shared" si="0"/>
        <v>0</v>
      </c>
      <c r="O58" s="1323">
        <f t="shared" si="2"/>
        <v>0</v>
      </c>
      <c r="P58" s="1323">
        <f>O58/'1.5 Universal Data'!$E$36</f>
        <v>0</v>
      </c>
      <c r="Q58" s="221"/>
      <c r="R58" s="221"/>
      <c r="S58" s="221"/>
      <c r="T58" s="221"/>
      <c r="U58" s="221"/>
      <c r="V58" s="221"/>
      <c r="W58" s="221"/>
      <c r="X58" s="221"/>
      <c r="Y58" s="221"/>
      <c r="Z58" s="221"/>
      <c r="AA58" s="221"/>
      <c r="AB58" s="221"/>
      <c r="AC58" s="221"/>
      <c r="AD58" s="221"/>
      <c r="AE58" s="221"/>
    </row>
    <row r="59" spans="2:31">
      <c r="B59" s="1319">
        <f t="shared" si="1"/>
        <v>-1</v>
      </c>
      <c r="D59" s="1310"/>
      <c r="E59" s="1310"/>
      <c r="F59" s="1320"/>
      <c r="G59" s="1310"/>
      <c r="H59" s="1310"/>
      <c r="I59" s="1310"/>
      <c r="J59" s="1321"/>
      <c r="K59" s="1321"/>
      <c r="L59" s="1310"/>
      <c r="N59" s="1322">
        <f t="shared" si="0"/>
        <v>0</v>
      </c>
      <c r="O59" s="1323">
        <f t="shared" si="2"/>
        <v>0</v>
      </c>
      <c r="P59" s="1323">
        <f>O59/'1.5 Universal Data'!$E$36</f>
        <v>0</v>
      </c>
      <c r="Q59" s="221"/>
      <c r="R59" s="221"/>
      <c r="S59" s="221"/>
      <c r="T59" s="221"/>
      <c r="U59" s="221"/>
      <c r="V59" s="221"/>
      <c r="W59" s="221"/>
      <c r="X59" s="221"/>
      <c r="Y59" s="221"/>
      <c r="Z59" s="221"/>
      <c r="AA59" s="221"/>
      <c r="AB59" s="221"/>
      <c r="AC59" s="221"/>
      <c r="AD59" s="221"/>
      <c r="AE59" s="221"/>
    </row>
    <row r="60" spans="2:31">
      <c r="B60" s="1319">
        <f t="shared" si="1"/>
        <v>-1</v>
      </c>
      <c r="D60" s="1310"/>
      <c r="E60" s="1310"/>
      <c r="F60" s="1320"/>
      <c r="G60" s="1310"/>
      <c r="H60" s="1310"/>
      <c r="I60" s="1310"/>
      <c r="J60" s="1321"/>
      <c r="K60" s="1321"/>
      <c r="L60" s="1310"/>
      <c r="N60" s="1322">
        <f t="shared" si="0"/>
        <v>0</v>
      </c>
      <c r="O60" s="1323">
        <f t="shared" si="2"/>
        <v>0</v>
      </c>
      <c r="P60" s="1323">
        <f>O60/'1.5 Universal Data'!$E$36</f>
        <v>0</v>
      </c>
      <c r="Q60" s="221"/>
      <c r="R60" s="221"/>
      <c r="S60" s="221"/>
      <c r="T60" s="221"/>
      <c r="U60" s="221"/>
      <c r="V60" s="221"/>
      <c r="W60" s="221"/>
      <c r="X60" s="221"/>
      <c r="Y60" s="221"/>
      <c r="Z60" s="221"/>
      <c r="AA60" s="221"/>
      <c r="AB60" s="221"/>
      <c r="AC60" s="221"/>
      <c r="AD60" s="221"/>
      <c r="AE60" s="221"/>
    </row>
    <row r="61" spans="2:31">
      <c r="B61" s="1319">
        <f t="shared" si="1"/>
        <v>-1</v>
      </c>
      <c r="D61" s="1310"/>
      <c r="E61" s="1310"/>
      <c r="F61" s="1320"/>
      <c r="G61" s="1310"/>
      <c r="H61" s="1310"/>
      <c r="I61" s="1310"/>
      <c r="J61" s="1321"/>
      <c r="K61" s="1321"/>
      <c r="L61" s="1310"/>
      <c r="N61" s="1322">
        <f t="shared" si="0"/>
        <v>0</v>
      </c>
      <c r="O61" s="1323">
        <f t="shared" si="2"/>
        <v>0</v>
      </c>
      <c r="P61" s="1323">
        <f>O61/'1.5 Universal Data'!$E$36</f>
        <v>0</v>
      </c>
      <c r="Q61" s="221"/>
      <c r="R61" s="221"/>
      <c r="S61" s="221"/>
      <c r="T61" s="221"/>
      <c r="U61" s="221"/>
      <c r="V61" s="221"/>
      <c r="W61" s="221"/>
      <c r="X61" s="221"/>
      <c r="Y61" s="221"/>
      <c r="Z61" s="221"/>
      <c r="AA61" s="221"/>
      <c r="AB61" s="221"/>
      <c r="AC61" s="221"/>
      <c r="AD61" s="221"/>
      <c r="AE61" s="221"/>
    </row>
    <row r="62" spans="2:31">
      <c r="B62" s="1319">
        <f t="shared" si="1"/>
        <v>-1</v>
      </c>
      <c r="D62" s="1310"/>
      <c r="E62" s="1310"/>
      <c r="F62" s="1320"/>
      <c r="G62" s="1310"/>
      <c r="H62" s="1310"/>
      <c r="I62" s="1310"/>
      <c r="J62" s="1321"/>
      <c r="K62" s="1321"/>
      <c r="L62" s="1310"/>
      <c r="N62" s="1322">
        <f t="shared" si="0"/>
        <v>0</v>
      </c>
      <c r="O62" s="1323">
        <f t="shared" si="2"/>
        <v>0</v>
      </c>
      <c r="P62" s="1323">
        <f>O62/'1.5 Universal Data'!$E$36</f>
        <v>0</v>
      </c>
      <c r="Q62" s="221"/>
      <c r="R62" s="221"/>
      <c r="S62" s="221"/>
      <c r="T62" s="221"/>
      <c r="U62" s="221"/>
      <c r="V62" s="221"/>
      <c r="W62" s="221"/>
      <c r="X62" s="221"/>
      <c r="Y62" s="221"/>
      <c r="Z62" s="221"/>
      <c r="AA62" s="221"/>
      <c r="AB62" s="221"/>
      <c r="AC62" s="221"/>
      <c r="AD62" s="221"/>
      <c r="AE62" s="221"/>
    </row>
    <row r="63" spans="2:31">
      <c r="B63" s="1319">
        <f t="shared" si="1"/>
        <v>-1</v>
      </c>
      <c r="D63" s="1310"/>
      <c r="E63" s="1310"/>
      <c r="F63" s="1320"/>
      <c r="G63" s="1310"/>
      <c r="H63" s="1310"/>
      <c r="I63" s="1310"/>
      <c r="J63" s="1321"/>
      <c r="K63" s="1321"/>
      <c r="L63" s="1310"/>
      <c r="N63" s="1322">
        <f t="shared" si="0"/>
        <v>0</v>
      </c>
      <c r="O63" s="1323">
        <f t="shared" si="2"/>
        <v>0</v>
      </c>
      <c r="P63" s="1323">
        <f>O63/'1.5 Universal Data'!$E$36</f>
        <v>0</v>
      </c>
      <c r="Q63" s="221"/>
      <c r="R63" s="221"/>
      <c r="S63" s="221"/>
      <c r="T63" s="221"/>
      <c r="U63" s="221"/>
      <c r="V63" s="221"/>
      <c r="W63" s="221"/>
      <c r="X63" s="221"/>
      <c r="Y63" s="221"/>
      <c r="Z63" s="221"/>
      <c r="AA63" s="221"/>
      <c r="AB63" s="221"/>
      <c r="AC63" s="221"/>
      <c r="AD63" s="221"/>
      <c r="AE63" s="221"/>
    </row>
    <row r="64" spans="2:31">
      <c r="B64" s="1319">
        <f t="shared" si="1"/>
        <v>-1</v>
      </c>
      <c r="D64" s="1310"/>
      <c r="E64" s="1310"/>
      <c r="F64" s="1320"/>
      <c r="G64" s="1310"/>
      <c r="H64" s="1310"/>
      <c r="I64" s="1310"/>
      <c r="J64" s="1321"/>
      <c r="K64" s="1321"/>
      <c r="L64" s="1310"/>
      <c r="N64" s="1322">
        <f t="shared" si="0"/>
        <v>0</v>
      </c>
      <c r="O64" s="1323">
        <f t="shared" si="2"/>
        <v>0</v>
      </c>
      <c r="P64" s="1323">
        <f>O64/'1.5 Universal Data'!$E$36</f>
        <v>0</v>
      </c>
      <c r="Q64" s="221"/>
      <c r="R64" s="221"/>
      <c r="S64" s="221"/>
      <c r="T64" s="221"/>
      <c r="U64" s="221"/>
      <c r="V64" s="221"/>
      <c r="W64" s="221"/>
      <c r="X64" s="221"/>
      <c r="Y64" s="221"/>
      <c r="Z64" s="221"/>
      <c r="AA64" s="221"/>
      <c r="AB64" s="221"/>
      <c r="AC64" s="221"/>
      <c r="AD64" s="221"/>
      <c r="AE64" s="221"/>
    </row>
    <row r="65" spans="2:31">
      <c r="B65" s="1319">
        <f t="shared" si="1"/>
        <v>-1</v>
      </c>
      <c r="D65" s="1310"/>
      <c r="E65" s="1310"/>
      <c r="F65" s="1320"/>
      <c r="G65" s="1310"/>
      <c r="H65" s="1310"/>
      <c r="I65" s="1310"/>
      <c r="J65" s="1321"/>
      <c r="K65" s="1321"/>
      <c r="L65" s="1310"/>
      <c r="N65" s="1322">
        <f t="shared" si="0"/>
        <v>0</v>
      </c>
      <c r="O65" s="1323">
        <f t="shared" si="2"/>
        <v>0</v>
      </c>
      <c r="P65" s="1323">
        <f>O65/'1.5 Universal Data'!$E$36</f>
        <v>0</v>
      </c>
      <c r="Q65" s="221"/>
      <c r="R65" s="221"/>
      <c r="S65" s="221"/>
      <c r="T65" s="221"/>
      <c r="U65" s="221"/>
      <c r="V65" s="221"/>
      <c r="W65" s="221"/>
      <c r="X65" s="221"/>
      <c r="Y65" s="221"/>
      <c r="Z65" s="221"/>
      <c r="AA65" s="221"/>
      <c r="AB65" s="221"/>
      <c r="AC65" s="221"/>
      <c r="AD65" s="221"/>
      <c r="AE65" s="221"/>
    </row>
    <row r="66" spans="2:31">
      <c r="B66" s="1319">
        <f t="shared" si="1"/>
        <v>-1</v>
      </c>
      <c r="D66" s="1310"/>
      <c r="E66" s="1310"/>
      <c r="F66" s="1320"/>
      <c r="G66" s="1310"/>
      <c r="H66" s="1310"/>
      <c r="I66" s="1310"/>
      <c r="J66" s="1321"/>
      <c r="K66" s="1321"/>
      <c r="L66" s="1310"/>
      <c r="N66" s="1322">
        <f t="shared" si="0"/>
        <v>0</v>
      </c>
      <c r="O66" s="1323">
        <f t="shared" si="2"/>
        <v>0</v>
      </c>
      <c r="P66" s="1323">
        <f>O66/'1.5 Universal Data'!$E$36</f>
        <v>0</v>
      </c>
      <c r="Q66" s="221"/>
      <c r="R66" s="221"/>
      <c r="S66" s="221"/>
      <c r="T66" s="221"/>
      <c r="U66" s="221"/>
      <c r="V66" s="221"/>
      <c r="W66" s="221"/>
      <c r="X66" s="221"/>
      <c r="Y66" s="221"/>
      <c r="Z66" s="221"/>
      <c r="AA66" s="221"/>
      <c r="AB66" s="221"/>
      <c r="AC66" s="221"/>
      <c r="AD66" s="221"/>
      <c r="AE66" s="221"/>
    </row>
    <row r="67" spans="2:31">
      <c r="B67" s="1319">
        <f t="shared" si="1"/>
        <v>-1</v>
      </c>
      <c r="D67" s="1310"/>
      <c r="E67" s="1310"/>
      <c r="F67" s="1320"/>
      <c r="G67" s="1310"/>
      <c r="H67" s="1310"/>
      <c r="I67" s="1310"/>
      <c r="J67" s="1321"/>
      <c r="K67" s="1321"/>
      <c r="L67" s="1310"/>
      <c r="N67" s="1322">
        <f t="shared" si="0"/>
        <v>0</v>
      </c>
      <c r="O67" s="1323">
        <f t="shared" si="2"/>
        <v>0</v>
      </c>
      <c r="P67" s="1323">
        <f>O67/'1.5 Universal Data'!$E$36</f>
        <v>0</v>
      </c>
      <c r="Q67" s="221"/>
      <c r="R67" s="221"/>
      <c r="S67" s="221"/>
      <c r="T67" s="221"/>
      <c r="U67" s="221"/>
      <c r="V67" s="221"/>
      <c r="W67" s="221"/>
      <c r="X67" s="221"/>
      <c r="Y67" s="221"/>
      <c r="Z67" s="221"/>
      <c r="AA67" s="221"/>
      <c r="AB67" s="221"/>
      <c r="AC67" s="221"/>
      <c r="AD67" s="221"/>
      <c r="AE67" s="221"/>
    </row>
    <row r="68" spans="2:31">
      <c r="B68" s="1319">
        <f t="shared" si="1"/>
        <v>-1</v>
      </c>
      <c r="D68" s="1310"/>
      <c r="E68" s="1310"/>
      <c r="F68" s="1320"/>
      <c r="G68" s="1310"/>
      <c r="H68" s="1310"/>
      <c r="I68" s="1310"/>
      <c r="J68" s="1321"/>
      <c r="K68" s="1321"/>
      <c r="L68" s="1310"/>
      <c r="N68" s="1322">
        <f t="shared" si="0"/>
        <v>0</v>
      </c>
      <c r="O68" s="1323">
        <f t="shared" si="2"/>
        <v>0</v>
      </c>
      <c r="P68" s="1323">
        <f>O68/'1.5 Universal Data'!$E$36</f>
        <v>0</v>
      </c>
      <c r="Q68" s="221"/>
      <c r="R68" s="221"/>
      <c r="S68" s="221"/>
      <c r="T68" s="221"/>
      <c r="U68" s="221"/>
      <c r="V68" s="221"/>
      <c r="W68" s="221"/>
      <c r="X68" s="221"/>
      <c r="Y68" s="221"/>
      <c r="Z68" s="221"/>
      <c r="AA68" s="221"/>
      <c r="AB68" s="221"/>
      <c r="AC68" s="221"/>
      <c r="AD68" s="221"/>
      <c r="AE68" s="221"/>
    </row>
    <row r="69" spans="2:31">
      <c r="B69" s="1319">
        <f t="shared" si="1"/>
        <v>-1</v>
      </c>
      <c r="D69" s="1310"/>
      <c r="E69" s="1310"/>
      <c r="F69" s="1320"/>
      <c r="G69" s="1310"/>
      <c r="H69" s="1310"/>
      <c r="I69" s="1310"/>
      <c r="J69" s="1321"/>
      <c r="K69" s="1321"/>
      <c r="L69" s="1310"/>
      <c r="N69" s="1322">
        <f t="shared" si="0"/>
        <v>0</v>
      </c>
      <c r="O69" s="1323">
        <f t="shared" si="2"/>
        <v>0</v>
      </c>
      <c r="P69" s="1323">
        <f>O69/'1.5 Universal Data'!$E$36</f>
        <v>0</v>
      </c>
      <c r="Q69" s="221"/>
      <c r="R69" s="221"/>
      <c r="S69" s="221"/>
      <c r="T69" s="221"/>
      <c r="U69" s="221"/>
      <c r="V69" s="221"/>
      <c r="W69" s="221"/>
      <c r="X69" s="221"/>
      <c r="Y69" s="221"/>
      <c r="Z69" s="221"/>
      <c r="AA69" s="221"/>
      <c r="AB69" s="221"/>
      <c r="AC69" s="221"/>
      <c r="AD69" s="221"/>
      <c r="AE69" s="221"/>
    </row>
    <row r="70" spans="2:31">
      <c r="B70" s="1319">
        <f t="shared" si="1"/>
        <v>-1</v>
      </c>
      <c r="D70" s="1310"/>
      <c r="E70" s="1310"/>
      <c r="F70" s="1320"/>
      <c r="G70" s="1310"/>
      <c r="H70" s="1310"/>
      <c r="I70" s="1310"/>
      <c r="J70" s="1321"/>
      <c r="K70" s="1321"/>
      <c r="L70" s="1310"/>
      <c r="N70" s="1322">
        <f t="shared" si="0"/>
        <v>0</v>
      </c>
      <c r="O70" s="1323">
        <f t="shared" si="2"/>
        <v>0</v>
      </c>
      <c r="P70" s="1323">
        <f>O70/'1.5 Universal Data'!$E$36</f>
        <v>0</v>
      </c>
      <c r="Q70" s="221"/>
      <c r="R70" s="221"/>
      <c r="S70" s="221"/>
      <c r="T70" s="221"/>
      <c r="U70" s="221"/>
      <c r="V70" s="221"/>
      <c r="W70" s="221"/>
      <c r="X70" s="221"/>
      <c r="Y70" s="221"/>
      <c r="Z70" s="221"/>
      <c r="AA70" s="221"/>
      <c r="AB70" s="221"/>
      <c r="AC70" s="221"/>
      <c r="AD70" s="221"/>
      <c r="AE70" s="221"/>
    </row>
    <row r="71" spans="2:31">
      <c r="B71" s="1319">
        <f t="shared" si="1"/>
        <v>-1</v>
      </c>
      <c r="D71" s="1310"/>
      <c r="E71" s="1310"/>
      <c r="F71" s="1320"/>
      <c r="G71" s="1310"/>
      <c r="H71" s="1310"/>
      <c r="I71" s="1310"/>
      <c r="J71" s="1321"/>
      <c r="K71" s="1321"/>
      <c r="L71" s="1310"/>
      <c r="N71" s="1322">
        <f t="shared" si="0"/>
        <v>0</v>
      </c>
      <c r="O71" s="1323">
        <f t="shared" si="2"/>
        <v>0</v>
      </c>
      <c r="P71" s="1323">
        <f>O71/'1.5 Universal Data'!$E$36</f>
        <v>0</v>
      </c>
      <c r="Q71" s="221"/>
      <c r="R71" s="221"/>
      <c r="S71" s="221"/>
      <c r="T71" s="221"/>
      <c r="U71" s="221"/>
      <c r="V71" s="221"/>
      <c r="W71" s="221"/>
      <c r="X71" s="221"/>
      <c r="Y71" s="221"/>
      <c r="Z71" s="221"/>
      <c r="AA71" s="221"/>
      <c r="AB71" s="221"/>
      <c r="AC71" s="221"/>
      <c r="AD71" s="221"/>
      <c r="AE71" s="221"/>
    </row>
    <row r="72" spans="2:31">
      <c r="B72" s="1319">
        <f t="shared" si="1"/>
        <v>-1</v>
      </c>
      <c r="D72" s="1310"/>
      <c r="E72" s="1310"/>
      <c r="F72" s="1320"/>
      <c r="G72" s="1310"/>
      <c r="H72" s="1310"/>
      <c r="I72" s="1310"/>
      <c r="J72" s="1321"/>
      <c r="K72" s="1321"/>
      <c r="L72" s="1310"/>
      <c r="N72" s="1322">
        <f t="shared" si="0"/>
        <v>0</v>
      </c>
      <c r="O72" s="1323">
        <f t="shared" si="2"/>
        <v>0</v>
      </c>
      <c r="P72" s="1323">
        <f>O72/'1.5 Universal Data'!$E$36</f>
        <v>0</v>
      </c>
      <c r="Q72" s="221"/>
      <c r="R72" s="221"/>
      <c r="S72" s="221"/>
      <c r="T72" s="221"/>
      <c r="U72" s="221"/>
      <c r="V72" s="221"/>
      <c r="W72" s="221"/>
      <c r="X72" s="221"/>
      <c r="Y72" s="221"/>
      <c r="Z72" s="221"/>
      <c r="AA72" s="221"/>
      <c r="AB72" s="221"/>
      <c r="AC72" s="221"/>
      <c r="AD72" s="221"/>
      <c r="AE72" s="221"/>
    </row>
    <row r="73" spans="2:31">
      <c r="B73" s="1319">
        <f t="shared" si="1"/>
        <v>-1</v>
      </c>
      <c r="D73" s="1310"/>
      <c r="E73" s="1310"/>
      <c r="F73" s="1320"/>
      <c r="G73" s="1310"/>
      <c r="H73" s="1310"/>
      <c r="I73" s="1310"/>
      <c r="J73" s="1321"/>
      <c r="K73" s="1321"/>
      <c r="L73" s="1310"/>
      <c r="N73" s="1322">
        <f t="shared" si="0"/>
        <v>0</v>
      </c>
      <c r="O73" s="1323">
        <f t="shared" si="2"/>
        <v>0</v>
      </c>
      <c r="P73" s="1323">
        <f>O73/'1.5 Universal Data'!$E$36</f>
        <v>0</v>
      </c>
      <c r="Q73" s="221"/>
      <c r="R73" s="221"/>
      <c r="S73" s="221"/>
      <c r="T73" s="221"/>
      <c r="U73" s="221"/>
      <c r="V73" s="221"/>
      <c r="W73" s="221"/>
      <c r="X73" s="221"/>
      <c r="Y73" s="221"/>
      <c r="Z73" s="221"/>
      <c r="AA73" s="221"/>
      <c r="AB73" s="221"/>
      <c r="AC73" s="221"/>
      <c r="AD73" s="221"/>
      <c r="AE73" s="221"/>
    </row>
    <row r="74" spans="2:31">
      <c r="B74" s="1319">
        <f t="shared" si="1"/>
        <v>-1</v>
      </c>
      <c r="D74" s="1310"/>
      <c r="E74" s="1310"/>
      <c r="F74" s="1320"/>
      <c r="G74" s="1310"/>
      <c r="H74" s="1310"/>
      <c r="I74" s="1310"/>
      <c r="J74" s="1321"/>
      <c r="K74" s="1321"/>
      <c r="L74" s="1310"/>
      <c r="N74" s="1322">
        <f t="shared" si="0"/>
        <v>0</v>
      </c>
      <c r="O74" s="1323">
        <f t="shared" si="2"/>
        <v>0</v>
      </c>
      <c r="P74" s="1323">
        <f>O74/'1.5 Universal Data'!$E$36</f>
        <v>0</v>
      </c>
      <c r="Q74" s="221"/>
      <c r="R74" s="221"/>
      <c r="S74" s="221"/>
      <c r="T74" s="221"/>
      <c r="U74" s="221"/>
      <c r="V74" s="221"/>
      <c r="W74" s="221"/>
      <c r="X74" s="221"/>
      <c r="Y74" s="221"/>
      <c r="Z74" s="221"/>
      <c r="AA74" s="221"/>
      <c r="AB74" s="221"/>
      <c r="AC74" s="221"/>
      <c r="AD74" s="221"/>
      <c r="AE74" s="221"/>
    </row>
    <row r="75" spans="2:31">
      <c r="B75" s="1319">
        <f t="shared" si="1"/>
        <v>-1</v>
      </c>
      <c r="D75" s="1310"/>
      <c r="E75" s="1310"/>
      <c r="F75" s="1320"/>
      <c r="G75" s="1310"/>
      <c r="H75" s="1310"/>
      <c r="I75" s="1310"/>
      <c r="J75" s="1321"/>
      <c r="K75" s="1321"/>
      <c r="L75" s="1310"/>
      <c r="N75" s="1322">
        <f t="shared" si="0"/>
        <v>0</v>
      </c>
      <c r="O75" s="1323">
        <f t="shared" si="2"/>
        <v>0</v>
      </c>
      <c r="P75" s="1323">
        <f>O75/'1.5 Universal Data'!$E$36</f>
        <v>0</v>
      </c>
      <c r="Q75" s="221"/>
      <c r="R75" s="221"/>
      <c r="S75" s="221"/>
      <c r="T75" s="221"/>
      <c r="U75" s="221"/>
      <c r="V75" s="221"/>
      <c r="W75" s="221"/>
      <c r="X75" s="221"/>
      <c r="Y75" s="221"/>
      <c r="Z75" s="221"/>
      <c r="AA75" s="221"/>
      <c r="AB75" s="221"/>
      <c r="AC75" s="221"/>
      <c r="AD75" s="221"/>
      <c r="AE75" s="221"/>
    </row>
    <row r="76" spans="2:31">
      <c r="B76" s="1319">
        <f t="shared" si="1"/>
        <v>-1</v>
      </c>
      <c r="D76" s="1310"/>
      <c r="E76" s="1310"/>
      <c r="F76" s="1320"/>
      <c r="G76" s="1310"/>
      <c r="H76" s="1310"/>
      <c r="I76" s="1310"/>
      <c r="J76" s="1321"/>
      <c r="K76" s="1321"/>
      <c r="L76" s="1310"/>
      <c r="N76" s="1322">
        <f t="shared" si="0"/>
        <v>0</v>
      </c>
      <c r="O76" s="1323">
        <f t="shared" si="2"/>
        <v>0</v>
      </c>
      <c r="P76" s="1323">
        <f>O76/'1.5 Universal Data'!$E$36</f>
        <v>0</v>
      </c>
      <c r="Q76" s="221"/>
      <c r="R76" s="221"/>
      <c r="S76" s="221"/>
      <c r="T76" s="221"/>
      <c r="U76" s="221"/>
      <c r="V76" s="221"/>
      <c r="W76" s="221"/>
      <c r="X76" s="221"/>
      <c r="Y76" s="221"/>
      <c r="Z76" s="221"/>
      <c r="AA76" s="221"/>
      <c r="AB76" s="221"/>
      <c r="AC76" s="221"/>
      <c r="AD76" s="221"/>
      <c r="AE76" s="221"/>
    </row>
    <row r="77" spans="2:31">
      <c r="B77" s="1319">
        <f t="shared" si="1"/>
        <v>-1</v>
      </c>
      <c r="D77" s="1310"/>
      <c r="E77" s="1310"/>
      <c r="F77" s="1320"/>
      <c r="G77" s="1310"/>
      <c r="H77" s="1310"/>
      <c r="I77" s="1310"/>
      <c r="J77" s="1321"/>
      <c r="K77" s="1321"/>
      <c r="L77" s="1310"/>
      <c r="N77" s="1322">
        <f t="shared" si="0"/>
        <v>0</v>
      </c>
      <c r="O77" s="1323">
        <f t="shared" si="2"/>
        <v>0</v>
      </c>
      <c r="P77" s="1323">
        <f>O77/'1.5 Universal Data'!$E$36</f>
        <v>0</v>
      </c>
      <c r="Q77" s="221"/>
      <c r="R77" s="221"/>
      <c r="S77" s="221"/>
      <c r="T77" s="221"/>
      <c r="U77" s="221"/>
      <c r="V77" s="221"/>
      <c r="W77" s="221"/>
      <c r="X77" s="221"/>
      <c r="Y77" s="221"/>
      <c r="Z77" s="221"/>
      <c r="AA77" s="221"/>
      <c r="AB77" s="221"/>
      <c r="AC77" s="221"/>
      <c r="AD77" s="221"/>
      <c r="AE77" s="221"/>
    </row>
    <row r="78" spans="2:31">
      <c r="B78" s="1319">
        <f t="shared" si="1"/>
        <v>-1</v>
      </c>
      <c r="D78" s="1310"/>
      <c r="E78" s="1310"/>
      <c r="F78" s="1320"/>
      <c r="G78" s="1310"/>
      <c r="H78" s="1310"/>
      <c r="I78" s="1310"/>
      <c r="J78" s="1321"/>
      <c r="K78" s="1321"/>
      <c r="L78" s="1310"/>
      <c r="N78" s="1322">
        <f t="shared" si="0"/>
        <v>0</v>
      </c>
      <c r="O78" s="1323">
        <f t="shared" si="2"/>
        <v>0</v>
      </c>
      <c r="P78" s="1323">
        <f>O78/'1.5 Universal Data'!$E$36</f>
        <v>0</v>
      </c>
      <c r="Q78" s="221"/>
      <c r="R78" s="221"/>
      <c r="S78" s="221"/>
      <c r="T78" s="221"/>
      <c r="U78" s="221"/>
      <c r="V78" s="221"/>
      <c r="W78" s="221"/>
      <c r="X78" s="221"/>
      <c r="Y78" s="221"/>
      <c r="Z78" s="221"/>
      <c r="AA78" s="221"/>
      <c r="AB78" s="221"/>
      <c r="AC78" s="221"/>
      <c r="AD78" s="221"/>
      <c r="AE78" s="221"/>
    </row>
    <row r="79" spans="2:31">
      <c r="B79" s="1319">
        <f t="shared" si="1"/>
        <v>-1</v>
      </c>
      <c r="D79" s="1310"/>
      <c r="E79" s="1310"/>
      <c r="F79" s="1320"/>
      <c r="G79" s="1310"/>
      <c r="H79" s="1310"/>
      <c r="I79" s="1310"/>
      <c r="J79" s="1321"/>
      <c r="K79" s="1321"/>
      <c r="L79" s="1310"/>
      <c r="N79" s="1322">
        <f t="shared" si="0"/>
        <v>0</v>
      </c>
      <c r="O79" s="1323">
        <f t="shared" si="2"/>
        <v>0</v>
      </c>
      <c r="P79" s="1323">
        <f>O79/'1.5 Universal Data'!$E$36</f>
        <v>0</v>
      </c>
      <c r="Q79" s="221"/>
      <c r="R79" s="221"/>
      <c r="S79" s="221"/>
      <c r="T79" s="221"/>
      <c r="U79" s="221"/>
      <c r="V79" s="221"/>
      <c r="W79" s="221"/>
      <c r="X79" s="221"/>
      <c r="Y79" s="221"/>
      <c r="Z79" s="221"/>
      <c r="AA79" s="221"/>
      <c r="AB79" s="221"/>
      <c r="AC79" s="221"/>
      <c r="AD79" s="221"/>
      <c r="AE79" s="221"/>
    </row>
    <row r="80" spans="2:31">
      <c r="B80" s="1319">
        <f t="shared" si="1"/>
        <v>-1</v>
      </c>
      <c r="D80" s="1310"/>
      <c r="E80" s="1310"/>
      <c r="F80" s="1320"/>
      <c r="G80" s="1310"/>
      <c r="H80" s="1310"/>
      <c r="I80" s="1310"/>
      <c r="J80" s="1321"/>
      <c r="K80" s="1321"/>
      <c r="L80" s="1310"/>
      <c r="N80" s="1322">
        <f t="shared" si="0"/>
        <v>0</v>
      </c>
      <c r="O80" s="1323">
        <f t="shared" si="2"/>
        <v>0</v>
      </c>
      <c r="P80" s="1323">
        <f>O80/'1.5 Universal Data'!$E$36</f>
        <v>0</v>
      </c>
      <c r="Q80" s="221"/>
      <c r="R80" s="221"/>
      <c r="S80" s="221"/>
      <c r="T80" s="221"/>
      <c r="U80" s="221"/>
      <c r="V80" s="221"/>
      <c r="W80" s="221"/>
      <c r="X80" s="221"/>
      <c r="Y80" s="221"/>
      <c r="Z80" s="221"/>
      <c r="AA80" s="221"/>
      <c r="AB80" s="221"/>
      <c r="AC80" s="221"/>
      <c r="AD80" s="221"/>
      <c r="AE80" s="221"/>
    </row>
    <row r="81" spans="2:31">
      <c r="B81" s="1319">
        <f t="shared" si="1"/>
        <v>-1</v>
      </c>
      <c r="D81" s="1310"/>
      <c r="E81" s="1310"/>
      <c r="F81" s="1320"/>
      <c r="G81" s="1310"/>
      <c r="H81" s="1310"/>
      <c r="I81" s="1310"/>
      <c r="J81" s="1321"/>
      <c r="K81" s="1321"/>
      <c r="L81" s="1310"/>
      <c r="N81" s="1322">
        <f t="shared" si="0"/>
        <v>0</v>
      </c>
      <c r="O81" s="1323">
        <f t="shared" si="2"/>
        <v>0</v>
      </c>
      <c r="P81" s="1323">
        <f>O81/'1.5 Universal Data'!$E$36</f>
        <v>0</v>
      </c>
      <c r="Q81" s="221"/>
      <c r="R81" s="221"/>
      <c r="S81" s="221"/>
      <c r="T81" s="221"/>
      <c r="U81" s="221"/>
      <c r="V81" s="221"/>
      <c r="W81" s="221"/>
      <c r="X81" s="221"/>
      <c r="Y81" s="221"/>
      <c r="Z81" s="221"/>
      <c r="AA81" s="221"/>
      <c r="AB81" s="221"/>
      <c r="AC81" s="221"/>
      <c r="AD81" s="221"/>
      <c r="AE81" s="221"/>
    </row>
    <row r="82" spans="2:31">
      <c r="B82" s="1319">
        <f t="shared" si="1"/>
        <v>-1</v>
      </c>
      <c r="D82" s="1310"/>
      <c r="E82" s="1310"/>
      <c r="F82" s="1320"/>
      <c r="G82" s="1310"/>
      <c r="H82" s="1310"/>
      <c r="I82" s="1310"/>
      <c r="J82" s="1321"/>
      <c r="K82" s="1321"/>
      <c r="L82" s="1310"/>
      <c r="N82" s="1322">
        <f t="shared" si="0"/>
        <v>0</v>
      </c>
      <c r="O82" s="1323">
        <f t="shared" si="2"/>
        <v>0</v>
      </c>
      <c r="P82" s="1323">
        <f>O82/'1.5 Universal Data'!$E$36</f>
        <v>0</v>
      </c>
      <c r="Q82" s="221"/>
      <c r="R82" s="221"/>
      <c r="S82" s="221"/>
      <c r="T82" s="221"/>
      <c r="U82" s="221"/>
      <c r="V82" s="221"/>
      <c r="W82" s="221"/>
      <c r="X82" s="221"/>
      <c r="Y82" s="221"/>
      <c r="Z82" s="221"/>
      <c r="AA82" s="221"/>
      <c r="AB82" s="221"/>
      <c r="AC82" s="221"/>
      <c r="AD82" s="221"/>
      <c r="AE82" s="221"/>
    </row>
    <row r="83" spans="2:31">
      <c r="B83" s="1319">
        <f t="shared" si="1"/>
        <v>-1</v>
      </c>
      <c r="D83" s="1310"/>
      <c r="E83" s="1310"/>
      <c r="F83" s="1320"/>
      <c r="G83" s="1310"/>
      <c r="H83" s="1310"/>
      <c r="I83" s="1310"/>
      <c r="J83" s="1321"/>
      <c r="K83" s="1321"/>
      <c r="L83" s="1310"/>
      <c r="N83" s="1322">
        <f t="shared" si="0"/>
        <v>0</v>
      </c>
      <c r="O83" s="1323">
        <f t="shared" si="2"/>
        <v>0</v>
      </c>
      <c r="P83" s="1323">
        <f>O83/'1.5 Universal Data'!$E$36</f>
        <v>0</v>
      </c>
      <c r="Q83" s="221"/>
      <c r="R83" s="221"/>
      <c r="S83" s="221"/>
      <c r="T83" s="221"/>
      <c r="U83" s="221"/>
      <c r="V83" s="221"/>
      <c r="W83" s="221"/>
      <c r="X83" s="221"/>
      <c r="Y83" s="221"/>
      <c r="Z83" s="221"/>
      <c r="AA83" s="221"/>
      <c r="AB83" s="221"/>
      <c r="AC83" s="221"/>
      <c r="AD83" s="221"/>
      <c r="AE83" s="221"/>
    </row>
    <row r="84" spans="2:31">
      <c r="B84" s="1319">
        <f t="shared" si="1"/>
        <v>-1</v>
      </c>
      <c r="D84" s="1310"/>
      <c r="E84" s="1310"/>
      <c r="F84" s="1320"/>
      <c r="G84" s="1310"/>
      <c r="H84" s="1310"/>
      <c r="I84" s="1310"/>
      <c r="J84" s="1321"/>
      <c r="K84" s="1321"/>
      <c r="L84" s="1310"/>
      <c r="N84" s="1322">
        <f t="shared" si="0"/>
        <v>0</v>
      </c>
      <c r="O84" s="1323">
        <f t="shared" si="2"/>
        <v>0</v>
      </c>
      <c r="P84" s="1323">
        <f>O84/'1.5 Universal Data'!$E$36</f>
        <v>0</v>
      </c>
      <c r="Q84" s="221"/>
      <c r="R84" s="221"/>
      <c r="S84" s="221"/>
      <c r="T84" s="221"/>
      <c r="U84" s="221"/>
      <c r="V84" s="221"/>
      <c r="W84" s="221"/>
      <c r="X84" s="221"/>
      <c r="Y84" s="221"/>
      <c r="Z84" s="221"/>
      <c r="AA84" s="221"/>
      <c r="AB84" s="221"/>
      <c r="AC84" s="221"/>
      <c r="AD84" s="221"/>
      <c r="AE84" s="221"/>
    </row>
    <row r="85" spans="2:31">
      <c r="B85" s="1319">
        <f t="shared" si="1"/>
        <v>-1</v>
      </c>
      <c r="D85" s="1310"/>
      <c r="E85" s="1310"/>
      <c r="F85" s="1320"/>
      <c r="G85" s="1310"/>
      <c r="H85" s="1310"/>
      <c r="I85" s="1310"/>
      <c r="J85" s="1321"/>
      <c r="K85" s="1321"/>
      <c r="L85" s="1310"/>
      <c r="N85" s="1322">
        <f t="shared" si="0"/>
        <v>0</v>
      </c>
      <c r="O85" s="1323">
        <f t="shared" si="2"/>
        <v>0</v>
      </c>
      <c r="P85" s="1323">
        <f>O85/'1.5 Universal Data'!$E$36</f>
        <v>0</v>
      </c>
      <c r="Q85" s="221"/>
      <c r="R85" s="221"/>
      <c r="S85" s="221"/>
      <c r="T85" s="221"/>
      <c r="U85" s="221"/>
      <c r="V85" s="221"/>
      <c r="W85" s="221"/>
      <c r="X85" s="221"/>
      <c r="Y85" s="221"/>
      <c r="Z85" s="221"/>
      <c r="AA85" s="221"/>
      <c r="AB85" s="221"/>
      <c r="AC85" s="221"/>
      <c r="AD85" s="221"/>
      <c r="AE85" s="221"/>
    </row>
    <row r="86" spans="2:31">
      <c r="B86" s="1319">
        <f t="shared" si="1"/>
        <v>-1</v>
      </c>
      <c r="D86" s="1310"/>
      <c r="E86" s="1310"/>
      <c r="F86" s="1320"/>
      <c r="G86" s="1310"/>
      <c r="H86" s="1310"/>
      <c r="I86" s="1310"/>
      <c r="J86" s="1321"/>
      <c r="K86" s="1321"/>
      <c r="L86" s="1310"/>
      <c r="N86" s="1322">
        <f t="shared" si="0"/>
        <v>0</v>
      </c>
      <c r="O86" s="1323">
        <f t="shared" si="2"/>
        <v>0</v>
      </c>
      <c r="P86" s="1323">
        <f>O86/'1.5 Universal Data'!$E$36</f>
        <v>0</v>
      </c>
      <c r="Q86" s="221"/>
      <c r="R86" s="221"/>
      <c r="S86" s="221"/>
      <c r="T86" s="221"/>
      <c r="U86" s="221"/>
      <c r="V86" s="221"/>
      <c r="W86" s="221"/>
      <c r="X86" s="221"/>
      <c r="Y86" s="221"/>
      <c r="Z86" s="221"/>
      <c r="AA86" s="221"/>
      <c r="AB86" s="221"/>
      <c r="AC86" s="221"/>
      <c r="AD86" s="221"/>
      <c r="AE86" s="221"/>
    </row>
    <row r="87" spans="2:31">
      <c r="B87" s="1319">
        <f t="shared" si="1"/>
        <v>-1</v>
      </c>
      <c r="D87" s="1310"/>
      <c r="E87" s="1310"/>
      <c r="F87" s="1320"/>
      <c r="G87" s="1310"/>
      <c r="H87" s="1310"/>
      <c r="I87" s="1310"/>
      <c r="J87" s="1321"/>
      <c r="K87" s="1321"/>
      <c r="L87" s="1310"/>
      <c r="N87" s="1322">
        <f t="shared" si="0"/>
        <v>0</v>
      </c>
      <c r="O87" s="1323">
        <f t="shared" si="2"/>
        <v>0</v>
      </c>
      <c r="P87" s="1323">
        <f>O87/'1.5 Universal Data'!$E$36</f>
        <v>0</v>
      </c>
      <c r="Q87" s="221"/>
      <c r="R87" s="221"/>
      <c r="S87" s="221"/>
      <c r="T87" s="221"/>
      <c r="U87" s="221"/>
      <c r="V87" s="221"/>
      <c r="W87" s="221"/>
      <c r="X87" s="221"/>
      <c r="Y87" s="221"/>
      <c r="Z87" s="221"/>
      <c r="AA87" s="221"/>
      <c r="AB87" s="221"/>
      <c r="AC87" s="221"/>
      <c r="AD87" s="221"/>
      <c r="AE87" s="221"/>
    </row>
    <row r="88" spans="2:31">
      <c r="B88" s="1319">
        <f t="shared" si="1"/>
        <v>-1</v>
      </c>
      <c r="D88" s="1310"/>
      <c r="E88" s="1310"/>
      <c r="F88" s="1320"/>
      <c r="G88" s="1310"/>
      <c r="H88" s="1310"/>
      <c r="I88" s="1310"/>
      <c r="J88" s="1321"/>
      <c r="K88" s="1321"/>
      <c r="L88" s="1310"/>
      <c r="N88" s="1322">
        <f t="shared" si="0"/>
        <v>0</v>
      </c>
      <c r="O88" s="1323">
        <f t="shared" si="2"/>
        <v>0</v>
      </c>
      <c r="P88" s="1323">
        <f>O88/'1.5 Universal Data'!$E$36</f>
        <v>0</v>
      </c>
      <c r="Q88" s="221"/>
      <c r="R88" s="221"/>
      <c r="S88" s="221"/>
      <c r="T88" s="221"/>
      <c r="U88" s="221"/>
      <c r="V88" s="221"/>
      <c r="W88" s="221"/>
      <c r="X88" s="221"/>
      <c r="Y88" s="221"/>
      <c r="Z88" s="221"/>
      <c r="AA88" s="221"/>
      <c r="AB88" s="221"/>
      <c r="AC88" s="221"/>
      <c r="AD88" s="221"/>
      <c r="AE88" s="221"/>
    </row>
    <row r="89" spans="2:31">
      <c r="B89" s="1319">
        <f t="shared" si="1"/>
        <v>-1</v>
      </c>
      <c r="D89" s="1310"/>
      <c r="E89" s="1310"/>
      <c r="F89" s="1320"/>
      <c r="G89" s="1310"/>
      <c r="H89" s="1310"/>
      <c r="I89" s="1310"/>
      <c r="J89" s="1321"/>
      <c r="K89" s="1321"/>
      <c r="L89" s="1310"/>
      <c r="N89" s="1322">
        <f t="shared" si="0"/>
        <v>0</v>
      </c>
      <c r="O89" s="1323">
        <f t="shared" si="2"/>
        <v>0</v>
      </c>
      <c r="P89" s="1323">
        <f>O89/'1.5 Universal Data'!$E$36</f>
        <v>0</v>
      </c>
      <c r="Q89" s="221"/>
      <c r="R89" s="221"/>
      <c r="S89" s="221"/>
      <c r="T89" s="221"/>
      <c r="U89" s="221"/>
      <c r="V89" s="221"/>
      <c r="W89" s="221"/>
      <c r="X89" s="221"/>
      <c r="Y89" s="221"/>
      <c r="Z89" s="221"/>
      <c r="AA89" s="221"/>
      <c r="AB89" s="221"/>
      <c r="AC89" s="221"/>
      <c r="AD89" s="221"/>
      <c r="AE89" s="221"/>
    </row>
    <row r="90" spans="2:31">
      <c r="B90" s="1319">
        <f t="shared" si="1"/>
        <v>-1</v>
      </c>
      <c r="D90" s="1310"/>
      <c r="E90" s="1310"/>
      <c r="F90" s="1320"/>
      <c r="G90" s="1310"/>
      <c r="H90" s="1310"/>
      <c r="I90" s="1310"/>
      <c r="J90" s="1321"/>
      <c r="K90" s="1321"/>
      <c r="L90" s="1310"/>
      <c r="N90" s="1322">
        <f t="shared" si="0"/>
        <v>0</v>
      </c>
      <c r="O90" s="1323">
        <f t="shared" si="2"/>
        <v>0</v>
      </c>
      <c r="P90" s="1323">
        <f>O90/'1.5 Universal Data'!$E$36</f>
        <v>0</v>
      </c>
      <c r="Q90" s="221"/>
      <c r="R90" s="221"/>
      <c r="S90" s="221"/>
      <c r="T90" s="221"/>
      <c r="U90" s="221"/>
      <c r="V90" s="221"/>
      <c r="W90" s="221"/>
      <c r="X90" s="221"/>
      <c r="Y90" s="221"/>
      <c r="Z90" s="221"/>
      <c r="AA90" s="221"/>
      <c r="AB90" s="221"/>
      <c r="AC90" s="221"/>
      <c r="AD90" s="221"/>
      <c r="AE90" s="221"/>
    </row>
    <row r="91" spans="2:31">
      <c r="B91" s="1319">
        <f t="shared" si="1"/>
        <v>-1</v>
      </c>
      <c r="D91" s="1310"/>
      <c r="E91" s="1310"/>
      <c r="F91" s="1320"/>
      <c r="G91" s="1310"/>
      <c r="H91" s="1310"/>
      <c r="I91" s="1310"/>
      <c r="J91" s="1321"/>
      <c r="K91" s="1321"/>
      <c r="L91" s="1310"/>
      <c r="N91" s="1322">
        <f t="shared" si="0"/>
        <v>0</v>
      </c>
      <c r="O91" s="1323">
        <f t="shared" si="2"/>
        <v>0</v>
      </c>
      <c r="P91" s="1323">
        <f>O91/'1.5 Universal Data'!$E$36</f>
        <v>0</v>
      </c>
      <c r="Q91" s="221"/>
      <c r="R91" s="221"/>
      <c r="S91" s="221"/>
      <c r="T91" s="221"/>
      <c r="U91" s="221"/>
      <c r="V91" s="221"/>
      <c r="W91" s="221"/>
      <c r="X91" s="221"/>
      <c r="Y91" s="221"/>
      <c r="Z91" s="221"/>
      <c r="AA91" s="221"/>
      <c r="AB91" s="221"/>
      <c r="AC91" s="221"/>
      <c r="AD91" s="221"/>
      <c r="AE91" s="221"/>
    </row>
    <row r="92" spans="2:31">
      <c r="B92" s="1319">
        <f t="shared" si="1"/>
        <v>-1</v>
      </c>
      <c r="D92" s="1310"/>
      <c r="E92" s="1310"/>
      <c r="F92" s="1320"/>
      <c r="G92" s="1310"/>
      <c r="H92" s="1310"/>
      <c r="I92" s="1310"/>
      <c r="J92" s="1321"/>
      <c r="K92" s="1321"/>
      <c r="L92" s="1310"/>
      <c r="N92" s="1322">
        <f t="shared" si="0"/>
        <v>0</v>
      </c>
      <c r="O92" s="1323">
        <f t="shared" si="2"/>
        <v>0</v>
      </c>
      <c r="P92" s="1323">
        <f>O92/'1.5 Universal Data'!$E$36</f>
        <v>0</v>
      </c>
      <c r="Q92" s="221"/>
      <c r="R92" s="221"/>
      <c r="S92" s="221"/>
      <c r="T92" s="221"/>
      <c r="U92" s="221"/>
      <c r="V92" s="221"/>
      <c r="W92" s="221"/>
      <c r="X92" s="221"/>
      <c r="Y92" s="221"/>
      <c r="Z92" s="221"/>
      <c r="AA92" s="221"/>
      <c r="AB92" s="221"/>
      <c r="AC92" s="221"/>
      <c r="AD92" s="221"/>
      <c r="AE92" s="221"/>
    </row>
    <row r="93" spans="2:31">
      <c r="B93" s="1319">
        <f t="shared" si="1"/>
        <v>-1</v>
      </c>
      <c r="D93" s="1310"/>
      <c r="E93" s="1310"/>
      <c r="F93" s="1320"/>
      <c r="G93" s="1310"/>
      <c r="H93" s="1310"/>
      <c r="I93" s="1310"/>
      <c r="J93" s="1321"/>
      <c r="K93" s="1321"/>
      <c r="L93" s="1310"/>
      <c r="N93" s="1322">
        <f t="shared" si="0"/>
        <v>0</v>
      </c>
      <c r="O93" s="1323">
        <f t="shared" si="2"/>
        <v>0</v>
      </c>
      <c r="P93" s="1323">
        <f>O93/'1.5 Universal Data'!$E$36</f>
        <v>0</v>
      </c>
      <c r="Q93" s="221"/>
      <c r="R93" s="221"/>
      <c r="S93" s="221"/>
      <c r="T93" s="221"/>
      <c r="U93" s="221"/>
      <c r="V93" s="221"/>
      <c r="W93" s="221"/>
      <c r="X93" s="221"/>
      <c r="Y93" s="221"/>
      <c r="Z93" s="221"/>
      <c r="AA93" s="221"/>
      <c r="AB93" s="221"/>
      <c r="AC93" s="221"/>
      <c r="AD93" s="221"/>
      <c r="AE93" s="221"/>
    </row>
    <row r="94" spans="2:31">
      <c r="B94" s="1319">
        <f t="shared" si="1"/>
        <v>-1</v>
      </c>
      <c r="D94" s="1310"/>
      <c r="E94" s="1310"/>
      <c r="F94" s="1320"/>
      <c r="G94" s="1310"/>
      <c r="H94" s="1310"/>
      <c r="I94" s="1310"/>
      <c r="J94" s="1321"/>
      <c r="K94" s="1321"/>
      <c r="L94" s="1310"/>
      <c r="N94" s="1322">
        <f t="shared" si="0"/>
        <v>0</v>
      </c>
      <c r="O94" s="1323">
        <f t="shared" si="2"/>
        <v>0</v>
      </c>
      <c r="P94" s="1323">
        <f>O94/'1.5 Universal Data'!$E$36</f>
        <v>0</v>
      </c>
      <c r="Q94" s="221"/>
      <c r="R94" s="221"/>
      <c r="S94" s="221"/>
      <c r="T94" s="221"/>
      <c r="U94" s="221"/>
      <c r="V94" s="221"/>
      <c r="W94" s="221"/>
      <c r="X94" s="221"/>
      <c r="Y94" s="221"/>
      <c r="Z94" s="221"/>
      <c r="AA94" s="221"/>
      <c r="AB94" s="221"/>
      <c r="AC94" s="221"/>
      <c r="AD94" s="221"/>
      <c r="AE94" s="221"/>
    </row>
    <row r="95" spans="2:31">
      <c r="B95" s="1319">
        <f t="shared" si="1"/>
        <v>-1</v>
      </c>
      <c r="D95" s="1310"/>
      <c r="E95" s="1310"/>
      <c r="F95" s="1320"/>
      <c r="G95" s="1310"/>
      <c r="H95" s="1310"/>
      <c r="I95" s="1310"/>
      <c r="J95" s="1321"/>
      <c r="K95" s="1321"/>
      <c r="L95" s="1310"/>
      <c r="N95" s="1322">
        <f t="shared" si="0"/>
        <v>0</v>
      </c>
      <c r="O95" s="1323">
        <f t="shared" si="2"/>
        <v>0</v>
      </c>
      <c r="P95" s="1323">
        <f>O95/'1.5 Universal Data'!$E$36</f>
        <v>0</v>
      </c>
      <c r="Q95" s="221"/>
      <c r="R95" s="221"/>
      <c r="S95" s="221"/>
      <c r="T95" s="221"/>
      <c r="U95" s="221"/>
      <c r="V95" s="221"/>
      <c r="W95" s="221"/>
      <c r="X95" s="221"/>
      <c r="Y95" s="221"/>
      <c r="Z95" s="221"/>
      <c r="AA95" s="221"/>
      <c r="AB95" s="221"/>
      <c r="AC95" s="221"/>
      <c r="AD95" s="221"/>
      <c r="AE95" s="221"/>
    </row>
    <row r="96" spans="2:31">
      <c r="B96" s="1319">
        <f t="shared" si="1"/>
        <v>-1</v>
      </c>
      <c r="D96" s="1310"/>
      <c r="E96" s="1310"/>
      <c r="F96" s="1320"/>
      <c r="G96" s="1310"/>
      <c r="H96" s="1310"/>
      <c r="I96" s="1310"/>
      <c r="J96" s="1321"/>
      <c r="K96" s="1321"/>
      <c r="L96" s="1310"/>
      <c r="N96" s="1322">
        <f t="shared" si="0"/>
        <v>0</v>
      </c>
      <c r="O96" s="1323">
        <f t="shared" si="2"/>
        <v>0</v>
      </c>
      <c r="P96" s="1323">
        <f>O96/'1.5 Universal Data'!$E$36</f>
        <v>0</v>
      </c>
      <c r="Q96" s="221"/>
      <c r="R96" s="221"/>
      <c r="S96" s="221"/>
      <c r="T96" s="221"/>
      <c r="U96" s="221"/>
      <c r="V96" s="221"/>
      <c r="W96" s="221"/>
      <c r="X96" s="221"/>
      <c r="Y96" s="221"/>
      <c r="Z96" s="221"/>
      <c r="AA96" s="221"/>
      <c r="AB96" s="221"/>
      <c r="AC96" s="221"/>
      <c r="AD96" s="221"/>
      <c r="AE96" s="221"/>
    </row>
    <row r="97" spans="2:31">
      <c r="B97" s="1319">
        <f t="shared" si="1"/>
        <v>-1</v>
      </c>
      <c r="D97" s="1310"/>
      <c r="E97" s="1310"/>
      <c r="F97" s="1320"/>
      <c r="G97" s="1310"/>
      <c r="H97" s="1310"/>
      <c r="I97" s="1310"/>
      <c r="J97" s="1321"/>
      <c r="K97" s="1321"/>
      <c r="L97" s="1310"/>
      <c r="N97" s="1322">
        <f t="shared" si="0"/>
        <v>0</v>
      </c>
      <c r="O97" s="1323">
        <f t="shared" si="2"/>
        <v>0</v>
      </c>
      <c r="P97" s="1323">
        <f>O97/'1.5 Universal Data'!$E$36</f>
        <v>0</v>
      </c>
      <c r="Q97" s="221"/>
      <c r="R97" s="221"/>
      <c r="S97" s="221"/>
      <c r="T97" s="221"/>
      <c r="U97" s="221"/>
      <c r="V97" s="221"/>
      <c r="W97" s="221"/>
      <c r="X97" s="221"/>
      <c r="Y97" s="221"/>
      <c r="Z97" s="221"/>
      <c r="AA97" s="221"/>
      <c r="AB97" s="221"/>
      <c r="AC97" s="221"/>
      <c r="AD97" s="221"/>
      <c r="AE97" s="221"/>
    </row>
    <row r="98" spans="2:31">
      <c r="B98" s="1319">
        <f t="shared" si="1"/>
        <v>-1</v>
      </c>
      <c r="D98" s="1310"/>
      <c r="E98" s="1310"/>
      <c r="F98" s="1320"/>
      <c r="G98" s="1310"/>
      <c r="H98" s="1310"/>
      <c r="I98" s="1310"/>
      <c r="J98" s="1321"/>
      <c r="K98" s="1321"/>
      <c r="L98" s="1310"/>
      <c r="N98" s="1322">
        <f t="shared" si="0"/>
        <v>0</v>
      </c>
      <c r="O98" s="1323">
        <f t="shared" si="2"/>
        <v>0</v>
      </c>
      <c r="P98" s="1323">
        <f>O98/'1.5 Universal Data'!$E$36</f>
        <v>0</v>
      </c>
      <c r="Q98" s="221"/>
      <c r="R98" s="221"/>
      <c r="S98" s="221"/>
      <c r="T98" s="221"/>
      <c r="U98" s="221"/>
      <c r="V98" s="221"/>
      <c r="W98" s="221"/>
      <c r="X98" s="221"/>
      <c r="Y98" s="221"/>
      <c r="Z98" s="221"/>
      <c r="AA98" s="221"/>
      <c r="AB98" s="221"/>
      <c r="AC98" s="221"/>
      <c r="AD98" s="221"/>
      <c r="AE98" s="221"/>
    </row>
    <row r="99" spans="2:31">
      <c r="B99" s="1319">
        <f t="shared" si="1"/>
        <v>-1</v>
      </c>
      <c r="D99" s="1310"/>
      <c r="E99" s="1310"/>
      <c r="F99" s="1320"/>
      <c r="G99" s="1310"/>
      <c r="H99" s="1310"/>
      <c r="I99" s="1310"/>
      <c r="J99" s="1321"/>
      <c r="K99" s="1321"/>
      <c r="L99" s="1310"/>
      <c r="N99" s="1322">
        <f t="shared" si="0"/>
        <v>0</v>
      </c>
      <c r="O99" s="1323">
        <f t="shared" si="2"/>
        <v>0</v>
      </c>
      <c r="P99" s="1323">
        <f>O99/'1.5 Universal Data'!$E$36</f>
        <v>0</v>
      </c>
      <c r="Q99" s="221"/>
      <c r="R99" s="221"/>
      <c r="S99" s="221"/>
      <c r="T99" s="221"/>
      <c r="U99" s="221"/>
      <c r="V99" s="221"/>
      <c r="W99" s="221"/>
      <c r="X99" s="221"/>
      <c r="Y99" s="221"/>
      <c r="Z99" s="221"/>
      <c r="AA99" s="221"/>
      <c r="AB99" s="221"/>
      <c r="AC99" s="221"/>
      <c r="AD99" s="221"/>
      <c r="AE99" s="221"/>
    </row>
    <row r="100" spans="2:31">
      <c r="B100" s="1319">
        <f t="shared" si="1"/>
        <v>-1</v>
      </c>
      <c r="D100" s="1310"/>
      <c r="E100" s="1310"/>
      <c r="F100" s="1320"/>
      <c r="G100" s="1310"/>
      <c r="H100" s="1310"/>
      <c r="I100" s="1310"/>
      <c r="J100" s="1321"/>
      <c r="K100" s="1321"/>
      <c r="L100" s="1310"/>
      <c r="N100" s="1322">
        <f t="shared" si="0"/>
        <v>0</v>
      </c>
      <c r="O100" s="1323">
        <f t="shared" si="2"/>
        <v>0</v>
      </c>
      <c r="P100" s="1323">
        <f>O100/'1.5 Universal Data'!$E$36</f>
        <v>0</v>
      </c>
      <c r="Q100" s="221"/>
      <c r="R100" s="221"/>
      <c r="S100" s="221"/>
      <c r="T100" s="221"/>
      <c r="U100" s="221"/>
      <c r="V100" s="221"/>
      <c r="W100" s="221"/>
      <c r="X100" s="221"/>
      <c r="Y100" s="221"/>
      <c r="Z100" s="221"/>
      <c r="AA100" s="221"/>
      <c r="AB100" s="221"/>
      <c r="AC100" s="221"/>
      <c r="AD100" s="221"/>
      <c r="AE100" s="221"/>
    </row>
    <row r="101" spans="2:31">
      <c r="B101" s="1319">
        <f t="shared" si="1"/>
        <v>-1</v>
      </c>
      <c r="D101" s="1310"/>
      <c r="E101" s="1310"/>
      <c r="F101" s="1320"/>
      <c r="G101" s="1310"/>
      <c r="H101" s="1310"/>
      <c r="I101" s="1310"/>
      <c r="J101" s="1321"/>
      <c r="K101" s="1321"/>
      <c r="L101" s="1310"/>
      <c r="N101" s="1322">
        <f t="shared" si="0"/>
        <v>0</v>
      </c>
      <c r="O101" s="1323">
        <f t="shared" si="2"/>
        <v>0</v>
      </c>
      <c r="P101" s="1323">
        <f>O101/'1.5 Universal Data'!$E$36</f>
        <v>0</v>
      </c>
      <c r="Q101" s="221"/>
      <c r="R101" s="221"/>
      <c r="S101" s="221"/>
      <c r="T101" s="221"/>
      <c r="U101" s="221"/>
      <c r="V101" s="221"/>
      <c r="W101" s="221"/>
      <c r="X101" s="221"/>
      <c r="Y101" s="221"/>
      <c r="Z101" s="221"/>
      <c r="AA101" s="221"/>
      <c r="AB101" s="221"/>
      <c r="AC101" s="221"/>
      <c r="AD101" s="221"/>
      <c r="AE101" s="221"/>
    </row>
    <row r="102" spans="2:31">
      <c r="B102" s="1319">
        <f t="shared" si="1"/>
        <v>-1</v>
      </c>
      <c r="D102" s="1310"/>
      <c r="E102" s="1310"/>
      <c r="F102" s="1320"/>
      <c r="G102" s="1310"/>
      <c r="H102" s="1310"/>
      <c r="I102" s="1310"/>
      <c r="J102" s="1321"/>
      <c r="K102" s="1321"/>
      <c r="L102" s="1310"/>
      <c r="N102" s="1322">
        <f t="shared" si="0"/>
        <v>0</v>
      </c>
      <c r="O102" s="1323">
        <f t="shared" si="2"/>
        <v>0</v>
      </c>
      <c r="P102" s="1323">
        <f>O102/'1.5 Universal Data'!$E$36</f>
        <v>0</v>
      </c>
      <c r="Q102" s="221"/>
      <c r="R102" s="221"/>
      <c r="S102" s="221"/>
      <c r="T102" s="221"/>
      <c r="U102" s="221"/>
      <c r="V102" s="221"/>
      <c r="W102" s="221"/>
      <c r="X102" s="221"/>
      <c r="Y102" s="221"/>
      <c r="Z102" s="221"/>
      <c r="AA102" s="221"/>
      <c r="AB102" s="221"/>
      <c r="AC102" s="221"/>
      <c r="AD102" s="221"/>
      <c r="AE102" s="221"/>
    </row>
    <row r="103" spans="2:31">
      <c r="B103" s="1319">
        <f t="shared" si="1"/>
        <v>-1</v>
      </c>
      <c r="D103" s="1310"/>
      <c r="E103" s="1310"/>
      <c r="F103" s="1320"/>
      <c r="G103" s="1310"/>
      <c r="H103" s="1310"/>
      <c r="I103" s="1310"/>
      <c r="J103" s="1321"/>
      <c r="K103" s="1321"/>
      <c r="L103" s="1310"/>
      <c r="N103" s="1322">
        <f t="shared" si="0"/>
        <v>0</v>
      </c>
      <c r="O103" s="1323">
        <f t="shared" si="2"/>
        <v>0</v>
      </c>
      <c r="P103" s="1323">
        <f>O103/'1.5 Universal Data'!$E$36</f>
        <v>0</v>
      </c>
      <c r="Q103" s="221"/>
      <c r="R103" s="221"/>
      <c r="S103" s="221"/>
      <c r="T103" s="221"/>
      <c r="U103" s="221"/>
      <c r="V103" s="221"/>
      <c r="W103" s="221"/>
      <c r="X103" s="221"/>
      <c r="Y103" s="221"/>
      <c r="Z103" s="221"/>
      <c r="AA103" s="221"/>
      <c r="AB103" s="221"/>
      <c r="AC103" s="221"/>
      <c r="AD103" s="221"/>
      <c r="AE103" s="221"/>
    </row>
    <row r="104" spans="2:31">
      <c r="B104" s="1319">
        <f t="shared" si="1"/>
        <v>-1</v>
      </c>
      <c r="D104" s="1310"/>
      <c r="E104" s="1310"/>
      <c r="F104" s="1320"/>
      <c r="G104" s="1310"/>
      <c r="H104" s="1310"/>
      <c r="I104" s="1310"/>
      <c r="J104" s="1321"/>
      <c r="K104" s="1321"/>
      <c r="L104" s="1310"/>
      <c r="N104" s="1322">
        <f t="shared" si="0"/>
        <v>0</v>
      </c>
      <c r="O104" s="1323">
        <f t="shared" si="2"/>
        <v>0</v>
      </c>
      <c r="P104" s="1323">
        <f>O104/'1.5 Universal Data'!$E$36</f>
        <v>0</v>
      </c>
      <c r="Q104" s="221"/>
      <c r="R104" s="221"/>
      <c r="S104" s="221"/>
      <c r="T104" s="221"/>
      <c r="U104" s="221"/>
      <c r="V104" s="221"/>
      <c r="W104" s="221"/>
      <c r="X104" s="221"/>
      <c r="Y104" s="221"/>
      <c r="Z104" s="221"/>
      <c r="AA104" s="221"/>
      <c r="AB104" s="221"/>
      <c r="AC104" s="221"/>
      <c r="AD104" s="221"/>
      <c r="AE104" s="221"/>
    </row>
    <row r="105" spans="2:31">
      <c r="B105" s="1319">
        <f t="shared" si="1"/>
        <v>-1</v>
      </c>
      <c r="D105" s="1310"/>
      <c r="E105" s="1310"/>
      <c r="F105" s="1320"/>
      <c r="G105" s="1310"/>
      <c r="H105" s="1310"/>
      <c r="I105" s="1310"/>
      <c r="J105" s="1321"/>
      <c r="K105" s="1321"/>
      <c r="L105" s="1310"/>
      <c r="N105" s="1322">
        <f t="shared" si="0"/>
        <v>0</v>
      </c>
      <c r="O105" s="1323">
        <f t="shared" si="2"/>
        <v>0</v>
      </c>
      <c r="P105" s="1323">
        <f>O105/'1.5 Universal Data'!$E$36</f>
        <v>0</v>
      </c>
      <c r="Q105" s="221"/>
      <c r="R105" s="221"/>
      <c r="S105" s="221"/>
      <c r="T105" s="221"/>
      <c r="U105" s="221"/>
      <c r="V105" s="221"/>
      <c r="W105" s="221"/>
      <c r="X105" s="221"/>
      <c r="Y105" s="221"/>
      <c r="Z105" s="221"/>
      <c r="AA105" s="221"/>
      <c r="AB105" s="221"/>
      <c r="AC105" s="221"/>
      <c r="AD105" s="221"/>
      <c r="AE105" s="221"/>
    </row>
    <row r="106" spans="2:31">
      <c r="B106" s="1319">
        <f t="shared" si="1"/>
        <v>-1</v>
      </c>
      <c r="D106" s="1310"/>
      <c r="E106" s="1310"/>
      <c r="F106" s="1320"/>
      <c r="G106" s="1310"/>
      <c r="H106" s="1310"/>
      <c r="I106" s="1310"/>
      <c r="J106" s="1321"/>
      <c r="K106" s="1321"/>
      <c r="L106" s="1310"/>
      <c r="N106" s="1322">
        <f t="shared" si="0"/>
        <v>0</v>
      </c>
      <c r="O106" s="1323">
        <f t="shared" si="2"/>
        <v>0</v>
      </c>
      <c r="P106" s="1323">
        <f>O106/'1.5 Universal Data'!$E$36</f>
        <v>0</v>
      </c>
      <c r="Q106" s="221"/>
      <c r="R106" s="221"/>
      <c r="S106" s="221"/>
      <c r="T106" s="221"/>
      <c r="U106" s="221"/>
      <c r="V106" s="221"/>
      <c r="W106" s="221"/>
      <c r="X106" s="221"/>
      <c r="Y106" s="221"/>
      <c r="Z106" s="221"/>
      <c r="AA106" s="221"/>
      <c r="AB106" s="221"/>
      <c r="AC106" s="221"/>
      <c r="AD106" s="221"/>
      <c r="AE106" s="221"/>
    </row>
    <row r="107" spans="2:31">
      <c r="B107" s="1319">
        <f t="shared" si="1"/>
        <v>-1</v>
      </c>
      <c r="D107" s="1310"/>
      <c r="E107" s="1310"/>
      <c r="F107" s="1320"/>
      <c r="G107" s="1310"/>
      <c r="H107" s="1310"/>
      <c r="I107" s="1310"/>
      <c r="J107" s="1321"/>
      <c r="K107" s="1321"/>
      <c r="L107" s="1310"/>
      <c r="N107" s="1322">
        <f t="shared" si="0"/>
        <v>0</v>
      </c>
      <c r="O107" s="1323">
        <f t="shared" si="2"/>
        <v>0</v>
      </c>
      <c r="P107" s="1323">
        <f>O107/'1.5 Universal Data'!$E$36</f>
        <v>0</v>
      </c>
      <c r="Q107" s="221"/>
      <c r="R107" s="221"/>
      <c r="S107" s="221"/>
      <c r="T107" s="221"/>
      <c r="U107" s="221"/>
      <c r="V107" s="221"/>
      <c r="W107" s="221"/>
      <c r="X107" s="221"/>
      <c r="Y107" s="221"/>
      <c r="Z107" s="221"/>
      <c r="AA107" s="221"/>
      <c r="AB107" s="221"/>
      <c r="AC107" s="221"/>
      <c r="AD107" s="221"/>
      <c r="AE107" s="221"/>
    </row>
    <row r="108" spans="2:31">
      <c r="B108" s="1319">
        <f t="shared" si="1"/>
        <v>-1</v>
      </c>
      <c r="D108" s="1310"/>
      <c r="E108" s="1310"/>
      <c r="F108" s="1320"/>
      <c r="G108" s="1310"/>
      <c r="H108" s="1310"/>
      <c r="I108" s="1310"/>
      <c r="J108" s="1321"/>
      <c r="K108" s="1321"/>
      <c r="L108" s="1310"/>
      <c r="N108" s="1322">
        <f t="shared" si="0"/>
        <v>0</v>
      </c>
      <c r="O108" s="1323">
        <f t="shared" si="2"/>
        <v>0</v>
      </c>
      <c r="P108" s="1323">
        <f>O108/'1.5 Universal Data'!$E$36</f>
        <v>0</v>
      </c>
      <c r="Q108" s="221"/>
      <c r="R108" s="221"/>
      <c r="S108" s="221"/>
      <c r="T108" s="221"/>
      <c r="U108" s="221"/>
      <c r="V108" s="221"/>
      <c r="W108" s="221"/>
      <c r="X108" s="221"/>
      <c r="Y108" s="221"/>
      <c r="Z108" s="221"/>
      <c r="AA108" s="221"/>
      <c r="AB108" s="221"/>
      <c r="AC108" s="221"/>
      <c r="AD108" s="221"/>
      <c r="AE108" s="221"/>
    </row>
    <row r="109" spans="2:31">
      <c r="B109" s="1319">
        <f t="shared" si="1"/>
        <v>-1</v>
      </c>
      <c r="D109" s="1310"/>
      <c r="E109" s="1310"/>
      <c r="F109" s="1320"/>
      <c r="G109" s="1310"/>
      <c r="H109" s="1310"/>
      <c r="I109" s="1310"/>
      <c r="J109" s="1321"/>
      <c r="K109" s="1321"/>
      <c r="L109" s="1310"/>
      <c r="N109" s="1322">
        <f t="shared" si="0"/>
        <v>0</v>
      </c>
      <c r="O109" s="1323">
        <f t="shared" si="2"/>
        <v>0</v>
      </c>
      <c r="P109" s="1323">
        <f>O109/'1.5 Universal Data'!$E$36</f>
        <v>0</v>
      </c>
      <c r="Q109" s="221"/>
      <c r="R109" s="221"/>
      <c r="S109" s="221"/>
      <c r="T109" s="221"/>
      <c r="U109" s="221"/>
      <c r="V109" s="221"/>
      <c r="W109" s="221"/>
      <c r="X109" s="221"/>
      <c r="Y109" s="221"/>
      <c r="Z109" s="221"/>
      <c r="AA109" s="221"/>
      <c r="AB109" s="221"/>
      <c r="AC109" s="221"/>
      <c r="AD109" s="221"/>
      <c r="AE109" s="221"/>
    </row>
    <row r="110" spans="2:31">
      <c r="B110" s="1319">
        <f t="shared" si="1"/>
        <v>-1</v>
      </c>
      <c r="D110" s="1310"/>
      <c r="E110" s="1310"/>
      <c r="F110" s="1320"/>
      <c r="G110" s="1310"/>
      <c r="H110" s="1310"/>
      <c r="I110" s="1310"/>
      <c r="J110" s="1321"/>
      <c r="K110" s="1321"/>
      <c r="L110" s="1310"/>
      <c r="N110" s="1322">
        <f t="shared" si="0"/>
        <v>0</v>
      </c>
      <c r="O110" s="1323">
        <f t="shared" si="2"/>
        <v>0</v>
      </c>
      <c r="P110" s="1323">
        <f>O110/'1.5 Universal Data'!$E$36</f>
        <v>0</v>
      </c>
      <c r="Q110" s="221"/>
      <c r="R110" s="221"/>
      <c r="S110" s="221"/>
      <c r="T110" s="221"/>
      <c r="U110" s="221"/>
      <c r="V110" s="221"/>
      <c r="W110" s="221"/>
      <c r="X110" s="221"/>
      <c r="Y110" s="221"/>
      <c r="Z110" s="221"/>
      <c r="AA110" s="221"/>
      <c r="AB110" s="221"/>
      <c r="AC110" s="221"/>
      <c r="AD110" s="221"/>
      <c r="AE110" s="221"/>
    </row>
    <row r="111" spans="2:31">
      <c r="B111" s="1319">
        <f t="shared" si="1"/>
        <v>-1</v>
      </c>
      <c r="D111" s="1310"/>
      <c r="E111" s="1310"/>
      <c r="F111" s="1320"/>
      <c r="G111" s="1310"/>
      <c r="H111" s="1310"/>
      <c r="I111" s="1310"/>
      <c r="J111" s="1321"/>
      <c r="K111" s="1321"/>
      <c r="L111" s="1310"/>
      <c r="N111" s="1322">
        <f t="shared" si="0"/>
        <v>0</v>
      </c>
      <c r="O111" s="1323">
        <f t="shared" si="2"/>
        <v>0</v>
      </c>
      <c r="P111" s="1323">
        <f>O111/'1.5 Universal Data'!$E$36</f>
        <v>0</v>
      </c>
      <c r="Q111" s="221"/>
      <c r="R111" s="221"/>
      <c r="S111" s="221"/>
      <c r="T111" s="221"/>
      <c r="U111" s="221"/>
      <c r="V111" s="221"/>
      <c r="W111" s="221"/>
      <c r="X111" s="221"/>
      <c r="Y111" s="221"/>
      <c r="Z111" s="221"/>
      <c r="AA111" s="221"/>
      <c r="AB111" s="221"/>
      <c r="AC111" s="221"/>
      <c r="AD111" s="221"/>
      <c r="AE111" s="221"/>
    </row>
    <row r="112" spans="2:31">
      <c r="B112" s="1319">
        <f t="shared" si="1"/>
        <v>-1</v>
      </c>
      <c r="D112" s="1310"/>
      <c r="E112" s="1310"/>
      <c r="F112" s="1320"/>
      <c r="G112" s="1310"/>
      <c r="H112" s="1310"/>
      <c r="I112" s="1310"/>
      <c r="J112" s="1321"/>
      <c r="K112" s="1321"/>
      <c r="L112" s="1310"/>
      <c r="N112" s="1322">
        <f t="shared" si="0"/>
        <v>0</v>
      </c>
      <c r="O112" s="1323">
        <f t="shared" si="2"/>
        <v>0</v>
      </c>
      <c r="P112" s="1323">
        <f>O112/'1.5 Universal Data'!$E$36</f>
        <v>0</v>
      </c>
      <c r="Q112" s="221"/>
      <c r="R112" s="221"/>
      <c r="S112" s="221"/>
      <c r="T112" s="221"/>
      <c r="U112" s="221"/>
      <c r="V112" s="221"/>
      <c r="W112" s="221"/>
      <c r="X112" s="221"/>
      <c r="Y112" s="221"/>
      <c r="Z112" s="221"/>
      <c r="AA112" s="221"/>
      <c r="AB112" s="221"/>
      <c r="AC112" s="221"/>
      <c r="AD112" s="221"/>
      <c r="AE112" s="221"/>
    </row>
    <row r="113" spans="2:31">
      <c r="B113" s="1319">
        <f t="shared" si="1"/>
        <v>-1</v>
      </c>
      <c r="D113" s="1310"/>
      <c r="E113" s="1310"/>
      <c r="F113" s="1320"/>
      <c r="G113" s="1310"/>
      <c r="H113" s="1310"/>
      <c r="I113" s="1310"/>
      <c r="J113" s="1321"/>
      <c r="K113" s="1321"/>
      <c r="L113" s="1310"/>
      <c r="N113" s="1322">
        <f t="shared" si="0"/>
        <v>0</v>
      </c>
      <c r="O113" s="1323">
        <f t="shared" si="2"/>
        <v>0</v>
      </c>
      <c r="P113" s="1323">
        <f>O113/'1.5 Universal Data'!$E$36</f>
        <v>0</v>
      </c>
      <c r="Q113" s="221"/>
      <c r="R113" s="221"/>
      <c r="S113" s="221"/>
      <c r="T113" s="221"/>
      <c r="U113" s="221"/>
      <c r="V113" s="221"/>
      <c r="W113" s="221"/>
      <c r="X113" s="221"/>
      <c r="Y113" s="221"/>
      <c r="Z113" s="221"/>
      <c r="AA113" s="221"/>
      <c r="AB113" s="221"/>
      <c r="AC113" s="221"/>
      <c r="AD113" s="221"/>
      <c r="AE113" s="221"/>
    </row>
    <row r="114" spans="2:31">
      <c r="B114" s="1319">
        <f t="shared" si="1"/>
        <v>-1</v>
      </c>
      <c r="D114" s="1310"/>
      <c r="E114" s="1310"/>
      <c r="F114" s="1320"/>
      <c r="G114" s="1310"/>
      <c r="H114" s="1310"/>
      <c r="I114" s="1310"/>
      <c r="J114" s="1321"/>
      <c r="K114" s="1321"/>
      <c r="L114" s="1310"/>
      <c r="N114" s="1322">
        <f t="shared" si="0"/>
        <v>0</v>
      </c>
      <c r="O114" s="1323">
        <f t="shared" si="2"/>
        <v>0</v>
      </c>
      <c r="P114" s="1323">
        <f>O114/'1.5 Universal Data'!$E$36</f>
        <v>0</v>
      </c>
      <c r="Q114" s="221"/>
      <c r="R114" s="221"/>
      <c r="S114" s="221"/>
      <c r="T114" s="221"/>
      <c r="U114" s="221"/>
      <c r="V114" s="221"/>
      <c r="W114" s="221"/>
      <c r="X114" s="221"/>
      <c r="Y114" s="221"/>
      <c r="Z114" s="221"/>
      <c r="AA114" s="221"/>
      <c r="AB114" s="221"/>
      <c r="AC114" s="221"/>
      <c r="AD114" s="221"/>
      <c r="AE114" s="221"/>
    </row>
    <row r="115" spans="2:31">
      <c r="B115" s="1319">
        <f t="shared" si="1"/>
        <v>-1</v>
      </c>
      <c r="D115" s="1310"/>
      <c r="E115" s="1310"/>
      <c r="F115" s="1320"/>
      <c r="G115" s="1310"/>
      <c r="H115" s="1310"/>
      <c r="I115" s="1310"/>
      <c r="J115" s="1321"/>
      <c r="K115" s="1321"/>
      <c r="L115" s="1310"/>
      <c r="N115" s="1322">
        <f t="shared" si="0"/>
        <v>0</v>
      </c>
      <c r="O115" s="1323">
        <f t="shared" si="2"/>
        <v>0</v>
      </c>
      <c r="P115" s="1323">
        <f>O115/'1.5 Universal Data'!$E$36</f>
        <v>0</v>
      </c>
      <c r="Q115" s="221"/>
      <c r="R115" s="221"/>
      <c r="S115" s="221"/>
      <c r="T115" s="221"/>
      <c r="U115" s="221"/>
      <c r="V115" s="221"/>
      <c r="W115" s="221"/>
      <c r="X115" s="221"/>
      <c r="Y115" s="221"/>
      <c r="Z115" s="221"/>
      <c r="AA115" s="221"/>
      <c r="AB115" s="221"/>
      <c r="AC115" s="221"/>
      <c r="AD115" s="221"/>
      <c r="AE115" s="221"/>
    </row>
    <row r="116" spans="2:31">
      <c r="B116" s="1319">
        <f t="shared" si="1"/>
        <v>-1</v>
      </c>
      <c r="D116" s="1310"/>
      <c r="E116" s="1310"/>
      <c r="F116" s="1320"/>
      <c r="G116" s="1310"/>
      <c r="H116" s="1310"/>
      <c r="I116" s="1310"/>
      <c r="J116" s="1321"/>
      <c r="K116" s="1321"/>
      <c r="L116" s="1310"/>
      <c r="N116" s="1322">
        <f t="shared" si="0"/>
        <v>0</v>
      </c>
      <c r="O116" s="1323">
        <f t="shared" si="2"/>
        <v>0</v>
      </c>
      <c r="P116" s="1323">
        <f>O116/'1.5 Universal Data'!$E$36</f>
        <v>0</v>
      </c>
      <c r="Q116" s="221"/>
      <c r="R116" s="221"/>
      <c r="S116" s="221"/>
      <c r="T116" s="221"/>
      <c r="U116" s="221"/>
      <c r="V116" s="221"/>
      <c r="W116" s="221"/>
      <c r="X116" s="221"/>
      <c r="Y116" s="221"/>
      <c r="Z116" s="221"/>
      <c r="AA116" s="221"/>
      <c r="AB116" s="221"/>
      <c r="AC116" s="221"/>
      <c r="AD116" s="221"/>
      <c r="AE116" s="221"/>
    </row>
    <row r="117" spans="2:31">
      <c r="B117" s="1319">
        <f t="shared" si="1"/>
        <v>-1</v>
      </c>
      <c r="D117" s="1310"/>
      <c r="E117" s="1310"/>
      <c r="F117" s="1320"/>
      <c r="G117" s="1310"/>
      <c r="H117" s="1310"/>
      <c r="I117" s="1310"/>
      <c r="J117" s="1321"/>
      <c r="K117" s="1321"/>
      <c r="L117" s="1310"/>
      <c r="N117" s="1322">
        <f t="shared" si="0"/>
        <v>0</v>
      </c>
      <c r="O117" s="1323">
        <f t="shared" si="2"/>
        <v>0</v>
      </c>
      <c r="P117" s="1323">
        <f>O117/'1.5 Universal Data'!$E$36</f>
        <v>0</v>
      </c>
      <c r="Q117" s="221"/>
      <c r="R117" s="221"/>
      <c r="S117" s="221"/>
      <c r="T117" s="221"/>
      <c r="U117" s="221"/>
      <c r="V117" s="221"/>
      <c r="W117" s="221"/>
      <c r="X117" s="221"/>
      <c r="Y117" s="221"/>
      <c r="Z117" s="221"/>
      <c r="AA117" s="221"/>
      <c r="AB117" s="221"/>
      <c r="AC117" s="221"/>
      <c r="AD117" s="221"/>
      <c r="AE117" s="221"/>
    </row>
    <row r="118" spans="2:31">
      <c r="B118" s="1319">
        <f t="shared" si="1"/>
        <v>-1</v>
      </c>
      <c r="D118" s="1310"/>
      <c r="E118" s="1310"/>
      <c r="F118" s="1320"/>
      <c r="G118" s="1310"/>
      <c r="H118" s="1310"/>
      <c r="I118" s="1310"/>
      <c r="J118" s="1321"/>
      <c r="K118" s="1321"/>
      <c r="L118" s="1310"/>
      <c r="N118" s="1322">
        <f t="shared" si="0"/>
        <v>0</v>
      </c>
      <c r="O118" s="1323">
        <f t="shared" si="2"/>
        <v>0</v>
      </c>
      <c r="P118" s="1323">
        <f>O118/'1.5 Universal Data'!$E$36</f>
        <v>0</v>
      </c>
      <c r="Q118" s="221"/>
      <c r="R118" s="221"/>
      <c r="S118" s="221"/>
      <c r="T118" s="221"/>
      <c r="U118" s="221"/>
      <c r="V118" s="221"/>
      <c r="W118" s="221"/>
      <c r="X118" s="221"/>
      <c r="Y118" s="221"/>
      <c r="Z118" s="221"/>
      <c r="AA118" s="221"/>
      <c r="AB118" s="221"/>
      <c r="AC118" s="221"/>
      <c r="AD118" s="221"/>
      <c r="AE118" s="221"/>
    </row>
    <row r="119" spans="2:31">
      <c r="B119" s="1319">
        <f t="shared" si="1"/>
        <v>-1</v>
      </c>
      <c r="D119" s="1310"/>
      <c r="E119" s="1310"/>
      <c r="F119" s="1320"/>
      <c r="G119" s="1310"/>
      <c r="H119" s="1310"/>
      <c r="I119" s="1310"/>
      <c r="J119" s="1321"/>
      <c r="K119" s="1321"/>
      <c r="L119" s="1310"/>
      <c r="N119" s="1322">
        <f t="shared" si="0"/>
        <v>0</v>
      </c>
      <c r="O119" s="1323">
        <f t="shared" si="2"/>
        <v>0</v>
      </c>
      <c r="P119" s="1323">
        <f>O119/'1.5 Universal Data'!$E$36</f>
        <v>0</v>
      </c>
      <c r="Q119" s="221"/>
      <c r="R119" s="221"/>
      <c r="S119" s="221"/>
      <c r="T119" s="221"/>
      <c r="U119" s="221"/>
      <c r="V119" s="221"/>
      <c r="W119" s="221"/>
      <c r="X119" s="221"/>
      <c r="Y119" s="221"/>
      <c r="Z119" s="221"/>
      <c r="AA119" s="221"/>
      <c r="AB119" s="221"/>
      <c r="AC119" s="221"/>
      <c r="AD119" s="221"/>
      <c r="AE119" s="221"/>
    </row>
    <row r="120" spans="2:31">
      <c r="B120" s="1319">
        <f t="shared" si="1"/>
        <v>-1</v>
      </c>
      <c r="D120" s="1310"/>
      <c r="E120" s="1310"/>
      <c r="F120" s="1320"/>
      <c r="G120" s="1310"/>
      <c r="H120" s="1310"/>
      <c r="I120" s="1310"/>
      <c r="J120" s="1321"/>
      <c r="K120" s="1321"/>
      <c r="L120" s="1310"/>
      <c r="N120" s="1322">
        <f t="shared" si="0"/>
        <v>0</v>
      </c>
      <c r="O120" s="1323">
        <f t="shared" si="2"/>
        <v>0</v>
      </c>
      <c r="P120" s="1323">
        <f>O120/'1.5 Universal Data'!$E$36</f>
        <v>0</v>
      </c>
      <c r="Q120" s="221"/>
      <c r="R120" s="221"/>
      <c r="S120" s="221"/>
      <c r="T120" s="221"/>
      <c r="U120" s="221"/>
      <c r="V120" s="221"/>
      <c r="W120" s="221"/>
      <c r="X120" s="221"/>
      <c r="Y120" s="221"/>
      <c r="Z120" s="221"/>
      <c r="AA120" s="221"/>
      <c r="AB120" s="221"/>
      <c r="AC120" s="221"/>
      <c r="AD120" s="221"/>
      <c r="AE120" s="221"/>
    </row>
    <row r="121" spans="2:31">
      <c r="B121" s="1319">
        <f t="shared" si="1"/>
        <v>-1</v>
      </c>
      <c r="D121" s="1310"/>
      <c r="E121" s="1310"/>
      <c r="F121" s="1320"/>
      <c r="G121" s="1310"/>
      <c r="H121" s="1310"/>
      <c r="I121" s="1310"/>
      <c r="J121" s="1321"/>
      <c r="K121" s="1321"/>
      <c r="L121" s="1310"/>
      <c r="N121" s="1322">
        <f t="shared" si="0"/>
        <v>0</v>
      </c>
      <c r="O121" s="1323">
        <f t="shared" si="2"/>
        <v>0</v>
      </c>
      <c r="P121" s="1323">
        <f>O121/'1.5 Universal Data'!$E$36</f>
        <v>0</v>
      </c>
      <c r="Q121" s="221"/>
      <c r="R121" s="221"/>
      <c r="S121" s="221"/>
      <c r="T121" s="221"/>
      <c r="U121" s="221"/>
      <c r="V121" s="221"/>
      <c r="W121" s="221"/>
      <c r="X121" s="221"/>
      <c r="Y121" s="221"/>
      <c r="Z121" s="221"/>
      <c r="AA121" s="221"/>
      <c r="AB121" s="221"/>
      <c r="AC121" s="221"/>
      <c r="AD121" s="221"/>
      <c r="AE121" s="221"/>
    </row>
    <row r="122" spans="2:31">
      <c r="B122" s="1319">
        <f t="shared" si="1"/>
        <v>-1</v>
      </c>
      <c r="D122" s="1310"/>
      <c r="E122" s="1310"/>
      <c r="F122" s="1320"/>
      <c r="G122" s="1310"/>
      <c r="H122" s="1310"/>
      <c r="I122" s="1310"/>
      <c r="J122" s="1321"/>
      <c r="K122" s="1321"/>
      <c r="L122" s="1310"/>
      <c r="N122" s="1322">
        <f t="shared" si="0"/>
        <v>0</v>
      </c>
      <c r="O122" s="1323">
        <f t="shared" si="2"/>
        <v>0</v>
      </c>
      <c r="P122" s="1323">
        <f>O122/'1.5 Universal Data'!$E$36</f>
        <v>0</v>
      </c>
      <c r="Q122" s="221"/>
      <c r="R122" s="221"/>
      <c r="S122" s="221"/>
      <c r="T122" s="221"/>
      <c r="U122" s="221"/>
      <c r="V122" s="221"/>
      <c r="W122" s="221"/>
      <c r="X122" s="221"/>
      <c r="Y122" s="221"/>
      <c r="Z122" s="221"/>
      <c r="AA122" s="221"/>
      <c r="AB122" s="221"/>
      <c r="AC122" s="221"/>
      <c r="AD122" s="221"/>
      <c r="AE122" s="221"/>
    </row>
    <row r="123" spans="2:31">
      <c r="B123" s="1319">
        <f t="shared" si="1"/>
        <v>-1</v>
      </c>
      <c r="D123" s="1310"/>
      <c r="E123" s="1310"/>
      <c r="F123" s="1320"/>
      <c r="G123" s="1310"/>
      <c r="H123" s="1310"/>
      <c r="I123" s="1310"/>
      <c r="J123" s="1321"/>
      <c r="K123" s="1321"/>
      <c r="L123" s="1310"/>
      <c r="N123" s="1322">
        <f t="shared" si="0"/>
        <v>0</v>
      </c>
      <c r="O123" s="1323">
        <f t="shared" si="2"/>
        <v>0</v>
      </c>
      <c r="P123" s="1323">
        <f>O123/'1.5 Universal Data'!$E$36</f>
        <v>0</v>
      </c>
      <c r="Q123" s="221"/>
      <c r="R123" s="221"/>
      <c r="S123" s="221"/>
      <c r="T123" s="221"/>
      <c r="U123" s="221"/>
      <c r="V123" s="221"/>
      <c r="W123" s="221"/>
      <c r="X123" s="221"/>
      <c r="Y123" s="221"/>
      <c r="Z123" s="221"/>
      <c r="AA123" s="221"/>
      <c r="AB123" s="221"/>
      <c r="AC123" s="221"/>
      <c r="AD123" s="221"/>
      <c r="AE123" s="221"/>
    </row>
    <row r="124" spans="2:31">
      <c r="B124" s="1319">
        <f t="shared" si="1"/>
        <v>-1</v>
      </c>
      <c r="D124" s="1310"/>
      <c r="E124" s="1310"/>
      <c r="F124" s="1320"/>
      <c r="G124" s="1310"/>
      <c r="H124" s="1310"/>
      <c r="I124" s="1310"/>
      <c r="J124" s="1321"/>
      <c r="K124" s="1321"/>
      <c r="L124" s="1310"/>
      <c r="N124" s="1322">
        <f t="shared" si="0"/>
        <v>0</v>
      </c>
      <c r="O124" s="1323">
        <f t="shared" si="2"/>
        <v>0</v>
      </c>
      <c r="P124" s="1323">
        <f>O124/'1.5 Universal Data'!$E$36</f>
        <v>0</v>
      </c>
      <c r="Q124" s="221"/>
      <c r="R124" s="221"/>
      <c r="S124" s="221"/>
      <c r="T124" s="221"/>
      <c r="U124" s="221"/>
      <c r="V124" s="221"/>
      <c r="W124" s="221"/>
      <c r="X124" s="221"/>
      <c r="Y124" s="221"/>
      <c r="Z124" s="221"/>
      <c r="AA124" s="221"/>
      <c r="AB124" s="221"/>
      <c r="AC124" s="221"/>
      <c r="AD124" s="221"/>
      <c r="AE124" s="221"/>
    </row>
    <row r="125" spans="2:31">
      <c r="B125" s="1319">
        <f t="shared" si="1"/>
        <v>-1</v>
      </c>
      <c r="D125" s="1310"/>
      <c r="E125" s="1310"/>
      <c r="F125" s="1320"/>
      <c r="G125" s="1310"/>
      <c r="H125" s="1310"/>
      <c r="I125" s="1310"/>
      <c r="J125" s="1321"/>
      <c r="K125" s="1321"/>
      <c r="L125" s="1310"/>
      <c r="N125" s="1322">
        <f t="shared" si="0"/>
        <v>0</v>
      </c>
      <c r="O125" s="1323">
        <f t="shared" si="2"/>
        <v>0</v>
      </c>
      <c r="P125" s="1323">
        <f>O125/'1.5 Universal Data'!$E$36</f>
        <v>0</v>
      </c>
      <c r="Q125" s="221"/>
      <c r="R125" s="221"/>
      <c r="S125" s="221"/>
      <c r="T125" s="221"/>
      <c r="U125" s="221"/>
      <c r="V125" s="221"/>
      <c r="W125" s="221"/>
      <c r="X125" s="221"/>
      <c r="Y125" s="221"/>
      <c r="Z125" s="221"/>
      <c r="AA125" s="221"/>
      <c r="AB125" s="221"/>
      <c r="AC125" s="221"/>
      <c r="AD125" s="221"/>
      <c r="AE125" s="221"/>
    </row>
    <row r="126" spans="2:31">
      <c r="B126" s="1319">
        <f t="shared" si="1"/>
        <v>-1</v>
      </c>
      <c r="D126" s="1310"/>
      <c r="E126" s="1310"/>
      <c r="F126" s="1320"/>
      <c r="G126" s="1310"/>
      <c r="H126" s="1310"/>
      <c r="I126" s="1310"/>
      <c r="J126" s="1321"/>
      <c r="K126" s="1321"/>
      <c r="L126" s="1310"/>
      <c r="N126" s="1322">
        <f t="shared" si="0"/>
        <v>0</v>
      </c>
      <c r="O126" s="1323">
        <f t="shared" si="2"/>
        <v>0</v>
      </c>
      <c r="P126" s="1323">
        <f>O126/'1.5 Universal Data'!$E$36</f>
        <v>0</v>
      </c>
      <c r="Q126" s="221"/>
      <c r="R126" s="221"/>
      <c r="S126" s="221"/>
      <c r="T126" s="221"/>
      <c r="U126" s="221"/>
      <c r="V126" s="221"/>
      <c r="W126" s="221"/>
      <c r="X126" s="221"/>
      <c r="Y126" s="221"/>
      <c r="Z126" s="221"/>
      <c r="AA126" s="221"/>
      <c r="AB126" s="221"/>
      <c r="AC126" s="221"/>
      <c r="AD126" s="221"/>
      <c r="AE126" s="221"/>
    </row>
    <row r="127" spans="2:31">
      <c r="B127" s="1319">
        <f t="shared" si="1"/>
        <v>-1</v>
      </c>
      <c r="D127" s="1310"/>
      <c r="E127" s="1310"/>
      <c r="F127" s="1320"/>
      <c r="G127" s="1310"/>
      <c r="H127" s="1310"/>
      <c r="I127" s="1310"/>
      <c r="J127" s="1321"/>
      <c r="K127" s="1321"/>
      <c r="L127" s="1310"/>
      <c r="N127" s="1322">
        <f t="shared" si="0"/>
        <v>0</v>
      </c>
      <c r="O127" s="1323">
        <f t="shared" si="2"/>
        <v>0</v>
      </c>
      <c r="P127" s="1323">
        <f>O127/'1.5 Universal Data'!$E$36</f>
        <v>0</v>
      </c>
      <c r="Q127" s="221"/>
      <c r="R127" s="221"/>
      <c r="S127" s="221"/>
      <c r="T127" s="221"/>
      <c r="U127" s="221"/>
      <c r="V127" s="221"/>
      <c r="W127" s="221"/>
      <c r="X127" s="221"/>
      <c r="Y127" s="221"/>
      <c r="Z127" s="221"/>
      <c r="AA127" s="221"/>
      <c r="AB127" s="221"/>
      <c r="AC127" s="221"/>
      <c r="AD127" s="221"/>
      <c r="AE127" s="221"/>
    </row>
    <row r="128" spans="2:31">
      <c r="B128" s="1319">
        <f t="shared" si="1"/>
        <v>-1</v>
      </c>
      <c r="D128" s="1310"/>
      <c r="E128" s="1310"/>
      <c r="F128" s="1320"/>
      <c r="G128" s="1310"/>
      <c r="H128" s="1310"/>
      <c r="I128" s="1310"/>
      <c r="J128" s="1321"/>
      <c r="K128" s="1321"/>
      <c r="L128" s="1310"/>
      <c r="N128" s="1322">
        <f t="shared" si="0"/>
        <v>0</v>
      </c>
      <c r="O128" s="1323">
        <f t="shared" si="2"/>
        <v>0</v>
      </c>
      <c r="P128" s="1323">
        <f>O128/'1.5 Universal Data'!$E$36</f>
        <v>0</v>
      </c>
      <c r="Q128" s="221"/>
      <c r="R128" s="221"/>
      <c r="S128" s="221"/>
      <c r="T128" s="221"/>
      <c r="U128" s="221"/>
      <c r="V128" s="221"/>
      <c r="W128" s="221"/>
      <c r="X128" s="221"/>
      <c r="Y128" s="221"/>
      <c r="Z128" s="221"/>
      <c r="AA128" s="221"/>
      <c r="AB128" s="221"/>
      <c r="AC128" s="221"/>
      <c r="AD128" s="221"/>
      <c r="AE128" s="221"/>
    </row>
    <row r="129" spans="2:31">
      <c r="B129" s="1319">
        <f t="shared" si="1"/>
        <v>-1</v>
      </c>
      <c r="D129" s="1310"/>
      <c r="E129" s="1310"/>
      <c r="F129" s="1320"/>
      <c r="G129" s="1310"/>
      <c r="H129" s="1310"/>
      <c r="I129" s="1310"/>
      <c r="J129" s="1321"/>
      <c r="K129" s="1321"/>
      <c r="L129" s="1310"/>
      <c r="N129" s="1322">
        <f t="shared" si="0"/>
        <v>0</v>
      </c>
      <c r="O129" s="1323">
        <f t="shared" si="2"/>
        <v>0</v>
      </c>
      <c r="P129" s="1323">
        <f>O129/'1.5 Universal Data'!$E$36</f>
        <v>0</v>
      </c>
      <c r="Q129" s="221"/>
      <c r="R129" s="221"/>
      <c r="S129" s="221"/>
      <c r="T129" s="221"/>
      <c r="U129" s="221"/>
      <c r="V129" s="221"/>
      <c r="W129" s="221"/>
      <c r="X129" s="221"/>
      <c r="Y129" s="221"/>
      <c r="Z129" s="221"/>
      <c r="AA129" s="221"/>
      <c r="AB129" s="221"/>
      <c r="AC129" s="221"/>
      <c r="AD129" s="221"/>
      <c r="AE129" s="221"/>
    </row>
    <row r="130" spans="2:31">
      <c r="B130" s="1319">
        <f t="shared" si="1"/>
        <v>-1</v>
      </c>
      <c r="D130" s="1310"/>
      <c r="E130" s="1310"/>
      <c r="F130" s="1320"/>
      <c r="G130" s="1310"/>
      <c r="H130" s="1310"/>
      <c r="I130" s="1310"/>
      <c r="J130" s="1321"/>
      <c r="K130" s="1321"/>
      <c r="L130" s="1310"/>
      <c r="N130" s="1322">
        <f t="shared" si="0"/>
        <v>0</v>
      </c>
      <c r="O130" s="1323">
        <f t="shared" si="2"/>
        <v>0</v>
      </c>
      <c r="P130" s="1323">
        <f>O130/'1.5 Universal Data'!$E$36</f>
        <v>0</v>
      </c>
      <c r="Q130" s="221"/>
      <c r="R130" s="221"/>
      <c r="S130" s="221"/>
      <c r="T130" s="221"/>
      <c r="U130" s="221"/>
      <c r="V130" s="221"/>
      <c r="W130" s="221"/>
      <c r="X130" s="221"/>
      <c r="Y130" s="221"/>
      <c r="Z130" s="221"/>
      <c r="AA130" s="221"/>
      <c r="AB130" s="221"/>
      <c r="AC130" s="221"/>
      <c r="AD130" s="221"/>
      <c r="AE130" s="221"/>
    </row>
    <row r="131" spans="2:31">
      <c r="B131" s="1319">
        <f t="shared" si="1"/>
        <v>-1</v>
      </c>
      <c r="D131" s="1310"/>
      <c r="E131" s="1310"/>
      <c r="F131" s="1320"/>
      <c r="G131" s="1310"/>
      <c r="H131" s="1310"/>
      <c r="I131" s="1310"/>
      <c r="J131" s="1321"/>
      <c r="K131" s="1321"/>
      <c r="L131" s="1310"/>
      <c r="N131" s="1322">
        <f t="shared" si="0"/>
        <v>0</v>
      </c>
      <c r="O131" s="1323">
        <f t="shared" si="2"/>
        <v>0</v>
      </c>
      <c r="P131" s="1323">
        <f>O131/'1.5 Universal Data'!$E$36</f>
        <v>0</v>
      </c>
      <c r="Q131" s="221"/>
      <c r="R131" s="221"/>
      <c r="S131" s="221"/>
      <c r="T131" s="221"/>
      <c r="U131" s="221"/>
      <c r="V131" s="221"/>
      <c r="W131" s="221"/>
      <c r="X131" s="221"/>
      <c r="Y131" s="221"/>
      <c r="Z131" s="221"/>
      <c r="AA131" s="221"/>
      <c r="AB131" s="221"/>
      <c r="AC131" s="221"/>
      <c r="AD131" s="221"/>
      <c r="AE131" s="221"/>
    </row>
    <row r="132" spans="2:31">
      <c r="B132" s="1319">
        <f t="shared" si="1"/>
        <v>-1</v>
      </c>
      <c r="D132" s="1310"/>
      <c r="E132" s="1310"/>
      <c r="F132" s="1320"/>
      <c r="G132" s="1310"/>
      <c r="H132" s="1310"/>
      <c r="I132" s="1310"/>
      <c r="J132" s="1321"/>
      <c r="K132" s="1321"/>
      <c r="L132" s="1310"/>
      <c r="N132" s="1322">
        <f t="shared" si="0"/>
        <v>0</v>
      </c>
      <c r="O132" s="1323">
        <f t="shared" si="2"/>
        <v>0</v>
      </c>
      <c r="P132" s="1323">
        <f>O132/'1.5 Universal Data'!$E$36</f>
        <v>0</v>
      </c>
      <c r="Q132" s="221"/>
      <c r="R132" s="221"/>
      <c r="S132" s="221"/>
      <c r="T132" s="221"/>
      <c r="U132" s="221"/>
      <c r="V132" s="221"/>
      <c r="W132" s="221"/>
      <c r="X132" s="221"/>
      <c r="Y132" s="221"/>
      <c r="Z132" s="221"/>
      <c r="AA132" s="221"/>
      <c r="AB132" s="221"/>
      <c r="AC132" s="221"/>
      <c r="AD132" s="221"/>
      <c r="AE132" s="221"/>
    </row>
    <row r="133" spans="2:31">
      <c r="B133" s="1319">
        <f t="shared" si="1"/>
        <v>-1</v>
      </c>
      <c r="D133" s="1310"/>
      <c r="E133" s="1310"/>
      <c r="F133" s="1320"/>
      <c r="G133" s="1310"/>
      <c r="H133" s="1310"/>
      <c r="I133" s="1310"/>
      <c r="J133" s="1321"/>
      <c r="K133" s="1321"/>
      <c r="L133" s="1310"/>
      <c r="N133" s="1322">
        <f t="shared" si="0"/>
        <v>0</v>
      </c>
      <c r="O133" s="1323">
        <f t="shared" si="2"/>
        <v>0</v>
      </c>
      <c r="P133" s="1323">
        <f>O133/'1.5 Universal Data'!$E$36</f>
        <v>0</v>
      </c>
      <c r="Q133" s="221"/>
      <c r="R133" s="221"/>
      <c r="S133" s="221"/>
      <c r="T133" s="221"/>
      <c r="U133" s="221"/>
      <c r="V133" s="221"/>
      <c r="W133" s="221"/>
      <c r="X133" s="221"/>
      <c r="Y133" s="221"/>
      <c r="Z133" s="221"/>
      <c r="AA133" s="221"/>
      <c r="AB133" s="221"/>
      <c r="AC133" s="221"/>
      <c r="AD133" s="221"/>
      <c r="AE133" s="221"/>
    </row>
    <row r="134" spans="2:31">
      <c r="B134" s="1319">
        <f t="shared" si="1"/>
        <v>-1</v>
      </c>
      <c r="D134" s="1310"/>
      <c r="E134" s="1310"/>
      <c r="F134" s="1320"/>
      <c r="G134" s="1310"/>
      <c r="H134" s="1310"/>
      <c r="I134" s="1310"/>
      <c r="J134" s="1321"/>
      <c r="K134" s="1321"/>
      <c r="L134" s="1310"/>
      <c r="N134" s="1322">
        <f t="shared" si="0"/>
        <v>0</v>
      </c>
      <c r="O134" s="1323">
        <f t="shared" si="2"/>
        <v>0</v>
      </c>
      <c r="P134" s="1323">
        <f>O134/'1.5 Universal Data'!$E$36</f>
        <v>0</v>
      </c>
      <c r="Q134" s="221"/>
      <c r="R134" s="221"/>
      <c r="S134" s="221"/>
      <c r="T134" s="221"/>
      <c r="U134" s="221"/>
      <c r="V134" s="221"/>
      <c r="W134" s="221"/>
      <c r="X134" s="221"/>
      <c r="Y134" s="221"/>
      <c r="Z134" s="221"/>
      <c r="AA134" s="221"/>
      <c r="AB134" s="221"/>
      <c r="AC134" s="221"/>
      <c r="AD134" s="221"/>
      <c r="AE134" s="221"/>
    </row>
    <row r="135" spans="2:31">
      <c r="B135" s="1319">
        <f t="shared" si="1"/>
        <v>-1</v>
      </c>
      <c r="D135" s="1310"/>
      <c r="E135" s="1310"/>
      <c r="F135" s="1320"/>
      <c r="G135" s="1310"/>
      <c r="H135" s="1310"/>
      <c r="I135" s="1310"/>
      <c r="J135" s="1321"/>
      <c r="K135" s="1321"/>
      <c r="L135" s="1310"/>
      <c r="N135" s="1322">
        <f t="shared" si="0"/>
        <v>0</v>
      </c>
      <c r="O135" s="1323">
        <f t="shared" si="2"/>
        <v>0</v>
      </c>
      <c r="P135" s="1323">
        <f>O135/'1.5 Universal Data'!$E$36</f>
        <v>0</v>
      </c>
      <c r="Q135" s="221"/>
      <c r="R135" s="221"/>
      <c r="S135" s="221"/>
      <c r="T135" s="221"/>
      <c r="U135" s="221"/>
      <c r="V135" s="221"/>
      <c r="W135" s="221"/>
      <c r="X135" s="221"/>
      <c r="Y135" s="221"/>
      <c r="Z135" s="221"/>
      <c r="AA135" s="221"/>
      <c r="AB135" s="221"/>
      <c r="AC135" s="221"/>
      <c r="AD135" s="221"/>
      <c r="AE135" s="221"/>
    </row>
    <row r="136" spans="2:31">
      <c r="B136" s="1319">
        <f t="shared" si="1"/>
        <v>-1</v>
      </c>
      <c r="D136" s="1310"/>
      <c r="E136" s="1310"/>
      <c r="F136" s="1320"/>
      <c r="G136" s="1310"/>
      <c r="H136" s="1310"/>
      <c r="I136" s="1310"/>
      <c r="J136" s="1321"/>
      <c r="K136" s="1321"/>
      <c r="L136" s="1310"/>
      <c r="N136" s="1322">
        <f t="shared" si="0"/>
        <v>0</v>
      </c>
      <c r="O136" s="1323">
        <f t="shared" si="2"/>
        <v>0</v>
      </c>
      <c r="P136" s="1323">
        <f>O136/'1.5 Universal Data'!$E$36</f>
        <v>0</v>
      </c>
      <c r="Q136" s="221"/>
      <c r="R136" s="221"/>
      <c r="S136" s="221"/>
      <c r="T136" s="221"/>
      <c r="U136" s="221"/>
      <c r="V136" s="221"/>
      <c r="W136" s="221"/>
      <c r="X136" s="221"/>
      <c r="Y136" s="221"/>
      <c r="Z136" s="221"/>
      <c r="AA136" s="221"/>
      <c r="AB136" s="221"/>
      <c r="AC136" s="221"/>
      <c r="AD136" s="221"/>
      <c r="AE136" s="221"/>
    </row>
    <row r="137" spans="2:31">
      <c r="B137" s="1319">
        <f t="shared" si="1"/>
        <v>-1</v>
      </c>
      <c r="D137" s="1310"/>
      <c r="E137" s="1310"/>
      <c r="F137" s="1320"/>
      <c r="G137" s="1310"/>
      <c r="H137" s="1310"/>
      <c r="I137" s="1310"/>
      <c r="J137" s="1321"/>
      <c r="K137" s="1321"/>
      <c r="L137" s="1310"/>
      <c r="N137" s="1322">
        <f t="shared" si="0"/>
        <v>0</v>
      </c>
      <c r="O137" s="1323">
        <f t="shared" si="2"/>
        <v>0</v>
      </c>
      <c r="P137" s="1323">
        <f>O137/'1.5 Universal Data'!$E$36</f>
        <v>0</v>
      </c>
      <c r="Q137" s="221"/>
      <c r="R137" s="221"/>
      <c r="S137" s="221"/>
      <c r="T137" s="221"/>
      <c r="U137" s="221"/>
      <c r="V137" s="221"/>
      <c r="W137" s="221"/>
      <c r="X137" s="221"/>
      <c r="Y137" s="221"/>
      <c r="Z137" s="221"/>
      <c r="AA137" s="221"/>
      <c r="AB137" s="221"/>
      <c r="AC137" s="221"/>
      <c r="AD137" s="221"/>
      <c r="AE137" s="221"/>
    </row>
    <row r="138" spans="2:31">
      <c r="B138" s="1319">
        <f t="shared" si="1"/>
        <v>-1</v>
      </c>
      <c r="D138" s="1310"/>
      <c r="E138" s="1310"/>
      <c r="F138" s="1320"/>
      <c r="G138" s="1310"/>
      <c r="H138" s="1310"/>
      <c r="I138" s="1310"/>
      <c r="J138" s="1321"/>
      <c r="K138" s="1321"/>
      <c r="L138" s="1310"/>
      <c r="N138" s="1322">
        <f t="shared" si="0"/>
        <v>0</v>
      </c>
      <c r="O138" s="1323">
        <f t="shared" si="2"/>
        <v>0</v>
      </c>
      <c r="P138" s="1323">
        <f>O138/'1.5 Universal Data'!$E$36</f>
        <v>0</v>
      </c>
      <c r="Q138" s="221"/>
      <c r="R138" s="221"/>
      <c r="S138" s="221"/>
      <c r="T138" s="221"/>
      <c r="U138" s="221"/>
      <c r="V138" s="221"/>
      <c r="W138" s="221"/>
      <c r="X138" s="221"/>
      <c r="Y138" s="221"/>
      <c r="Z138" s="221"/>
      <c r="AA138" s="221"/>
      <c r="AB138" s="221"/>
      <c r="AC138" s="221"/>
      <c r="AD138" s="221"/>
      <c r="AE138" s="221"/>
    </row>
    <row r="139" spans="2:31">
      <c r="B139" s="1319">
        <f t="shared" si="1"/>
        <v>-1</v>
      </c>
      <c r="D139" s="1310"/>
      <c r="E139" s="1310"/>
      <c r="F139" s="1320"/>
      <c r="G139" s="1310"/>
      <c r="H139" s="1310"/>
      <c r="I139" s="1310"/>
      <c r="J139" s="1321"/>
      <c r="K139" s="1321"/>
      <c r="L139" s="1310"/>
      <c r="N139" s="1322">
        <f t="shared" si="0"/>
        <v>0</v>
      </c>
      <c r="O139" s="1323">
        <f t="shared" si="2"/>
        <v>0</v>
      </c>
      <c r="P139" s="1323">
        <f>O139/'1.5 Universal Data'!$E$36</f>
        <v>0</v>
      </c>
      <c r="Q139" s="221"/>
      <c r="R139" s="221"/>
      <c r="S139" s="221"/>
      <c r="T139" s="221"/>
      <c r="U139" s="221"/>
      <c r="V139" s="221"/>
      <c r="W139" s="221"/>
      <c r="X139" s="221"/>
      <c r="Y139" s="221"/>
      <c r="Z139" s="221"/>
      <c r="AA139" s="221"/>
      <c r="AB139" s="221"/>
      <c r="AC139" s="221"/>
      <c r="AD139" s="221"/>
      <c r="AE139" s="221"/>
    </row>
    <row r="140" spans="2:31">
      <c r="B140" s="1319">
        <f t="shared" si="1"/>
        <v>-1</v>
      </c>
      <c r="D140" s="1310"/>
      <c r="E140" s="1310"/>
      <c r="F140" s="1320"/>
      <c r="G140" s="1310"/>
      <c r="H140" s="1310"/>
      <c r="I140" s="1310"/>
      <c r="J140" s="1321"/>
      <c r="K140" s="1321"/>
      <c r="L140" s="1310"/>
      <c r="N140" s="1322">
        <f t="shared" si="0"/>
        <v>0</v>
      </c>
      <c r="O140" s="1323">
        <f t="shared" si="2"/>
        <v>0</v>
      </c>
      <c r="P140" s="1323">
        <f>O140/'1.5 Universal Data'!$E$36</f>
        <v>0</v>
      </c>
      <c r="Q140" s="221"/>
      <c r="R140" s="221"/>
      <c r="S140" s="221"/>
      <c r="T140" s="221"/>
      <c r="U140" s="221"/>
      <c r="V140" s="221"/>
      <c r="W140" s="221"/>
      <c r="X140" s="221"/>
      <c r="Y140" s="221"/>
      <c r="Z140" s="221"/>
      <c r="AA140" s="221"/>
      <c r="AB140" s="221"/>
      <c r="AC140" s="221"/>
      <c r="AD140" s="221"/>
      <c r="AE140" s="221"/>
    </row>
    <row r="141" spans="2:31">
      <c r="B141" s="1319">
        <f t="shared" si="1"/>
        <v>-1</v>
      </c>
      <c r="D141" s="1310"/>
      <c r="E141" s="1310"/>
      <c r="F141" s="1320"/>
      <c r="G141" s="1310"/>
      <c r="H141" s="1310"/>
      <c r="I141" s="1310"/>
      <c r="J141" s="1321"/>
      <c r="K141" s="1321"/>
      <c r="L141" s="1310"/>
      <c r="N141" s="1322">
        <f t="shared" si="0"/>
        <v>0</v>
      </c>
      <c r="O141" s="1323">
        <f t="shared" si="2"/>
        <v>0</v>
      </c>
      <c r="P141" s="1323">
        <f>O141/'1.5 Universal Data'!$E$36</f>
        <v>0</v>
      </c>
      <c r="Q141" s="221"/>
      <c r="R141" s="221"/>
      <c r="S141" s="221"/>
      <c r="T141" s="221"/>
      <c r="U141" s="221"/>
      <c r="V141" s="221"/>
      <c r="W141" s="221"/>
      <c r="X141" s="221"/>
      <c r="Y141" s="221"/>
      <c r="Z141" s="221"/>
      <c r="AA141" s="221"/>
      <c r="AB141" s="221"/>
      <c r="AC141" s="221"/>
      <c r="AD141" s="221"/>
      <c r="AE141" s="221"/>
    </row>
    <row r="142" spans="2:31">
      <c r="B142" s="1319">
        <f t="shared" si="1"/>
        <v>-1</v>
      </c>
      <c r="D142" s="1310"/>
      <c r="E142" s="1310"/>
      <c r="F142" s="1320"/>
      <c r="G142" s="1310"/>
      <c r="H142" s="1310"/>
      <c r="I142" s="1310"/>
      <c r="J142" s="1321"/>
      <c r="K142" s="1321"/>
      <c r="L142" s="1310"/>
      <c r="N142" s="1322">
        <f t="shared" si="0"/>
        <v>0</v>
      </c>
      <c r="O142" s="1323">
        <f t="shared" si="2"/>
        <v>0</v>
      </c>
      <c r="P142" s="1323">
        <f>O142/'1.5 Universal Data'!$E$36</f>
        <v>0</v>
      </c>
      <c r="Q142" s="221"/>
      <c r="R142" s="221"/>
      <c r="S142" s="221"/>
      <c r="T142" s="221"/>
      <c r="U142" s="221"/>
      <c r="V142" s="221"/>
      <c r="W142" s="221"/>
      <c r="X142" s="221"/>
      <c r="Y142" s="221"/>
      <c r="Z142" s="221"/>
      <c r="AA142" s="221"/>
      <c r="AB142" s="221"/>
      <c r="AC142" s="221"/>
      <c r="AD142" s="221"/>
      <c r="AE142" s="221"/>
    </row>
    <row r="143" spans="2:31">
      <c r="B143" s="1319">
        <f t="shared" si="1"/>
        <v>-1</v>
      </c>
      <c r="D143" s="1310"/>
      <c r="E143" s="1310"/>
      <c r="F143" s="1320"/>
      <c r="G143" s="1310"/>
      <c r="H143" s="1310"/>
      <c r="I143" s="1310"/>
      <c r="J143" s="1321"/>
      <c r="K143" s="1321"/>
      <c r="L143" s="1310"/>
      <c r="N143" s="1322">
        <f t="shared" si="0"/>
        <v>0</v>
      </c>
      <c r="O143" s="1323">
        <f t="shared" si="2"/>
        <v>0</v>
      </c>
      <c r="P143" s="1323">
        <f>O143/'1.5 Universal Data'!$E$36</f>
        <v>0</v>
      </c>
      <c r="Q143" s="221"/>
      <c r="R143" s="221"/>
      <c r="S143" s="221"/>
      <c r="T143" s="221"/>
      <c r="U143" s="221"/>
      <c r="V143" s="221"/>
      <c r="W143" s="221"/>
      <c r="X143" s="221"/>
      <c r="Y143" s="221"/>
      <c r="Z143" s="221"/>
      <c r="AA143" s="221"/>
      <c r="AB143" s="221"/>
      <c r="AC143" s="221"/>
      <c r="AD143" s="221"/>
      <c r="AE143" s="221"/>
    </row>
    <row r="144" spans="2:31">
      <c r="B144" s="1319">
        <f t="shared" si="1"/>
        <v>-1</v>
      </c>
      <c r="D144" s="1310"/>
      <c r="E144" s="1310"/>
      <c r="F144" s="1320"/>
      <c r="G144" s="1310"/>
      <c r="H144" s="1310"/>
      <c r="I144" s="1310"/>
      <c r="J144" s="1321"/>
      <c r="K144" s="1321"/>
      <c r="L144" s="1310"/>
      <c r="N144" s="1322">
        <f t="shared" si="0"/>
        <v>0</v>
      </c>
      <c r="O144" s="1323">
        <f t="shared" si="2"/>
        <v>0</v>
      </c>
      <c r="P144" s="1323">
        <f>O144/'1.5 Universal Data'!$E$36</f>
        <v>0</v>
      </c>
      <c r="Q144" s="221"/>
      <c r="R144" s="221"/>
      <c r="S144" s="221"/>
      <c r="T144" s="221"/>
      <c r="U144" s="221"/>
      <c r="V144" s="221"/>
      <c r="W144" s="221"/>
      <c r="X144" s="221"/>
      <c r="Y144" s="221"/>
      <c r="Z144" s="221"/>
      <c r="AA144" s="221"/>
      <c r="AB144" s="221"/>
      <c r="AC144" s="221"/>
      <c r="AD144" s="221"/>
      <c r="AE144" s="221"/>
    </row>
    <row r="145" spans="2:31">
      <c r="B145" s="1319">
        <f t="shared" si="1"/>
        <v>-1</v>
      </c>
      <c r="D145" s="1310"/>
      <c r="E145" s="1310"/>
      <c r="F145" s="1320"/>
      <c r="G145" s="1310"/>
      <c r="H145" s="1310"/>
      <c r="I145" s="1310"/>
      <c r="J145" s="1321"/>
      <c r="K145" s="1321"/>
      <c r="L145" s="1310"/>
      <c r="N145" s="1322">
        <f t="shared" si="0"/>
        <v>0</v>
      </c>
      <c r="O145" s="1323">
        <f t="shared" si="2"/>
        <v>0</v>
      </c>
      <c r="P145" s="1323">
        <f>O145/'1.5 Universal Data'!$E$36</f>
        <v>0</v>
      </c>
      <c r="Q145" s="221"/>
      <c r="R145" s="221"/>
      <c r="S145" s="221"/>
      <c r="T145" s="221"/>
      <c r="U145" s="221"/>
      <c r="V145" s="221"/>
      <c r="W145" s="221"/>
      <c r="X145" s="221"/>
      <c r="Y145" s="221"/>
      <c r="Z145" s="221"/>
      <c r="AA145" s="221"/>
      <c r="AB145" s="221"/>
      <c r="AC145" s="221"/>
      <c r="AD145" s="221"/>
      <c r="AE145" s="221"/>
    </row>
    <row r="146" spans="2:31">
      <c r="B146" s="1319">
        <f t="shared" si="1"/>
        <v>-1</v>
      </c>
      <c r="D146" s="1310"/>
      <c r="E146" s="1310"/>
      <c r="F146" s="1320"/>
      <c r="G146" s="1310"/>
      <c r="H146" s="1310"/>
      <c r="I146" s="1310"/>
      <c r="J146" s="1321"/>
      <c r="K146" s="1321"/>
      <c r="L146" s="1310"/>
      <c r="N146" s="1322">
        <f t="shared" si="0"/>
        <v>0</v>
      </c>
      <c r="O146" s="1323">
        <f t="shared" si="2"/>
        <v>0</v>
      </c>
      <c r="P146" s="1323">
        <f>O146/'1.5 Universal Data'!$E$36</f>
        <v>0</v>
      </c>
      <c r="Q146" s="221"/>
      <c r="R146" s="221"/>
      <c r="S146" s="221"/>
      <c r="T146" s="221"/>
      <c r="U146" s="221"/>
      <c r="V146" s="221"/>
      <c r="W146" s="221"/>
      <c r="X146" s="221"/>
      <c r="Y146" s="221"/>
      <c r="Z146" s="221"/>
      <c r="AA146" s="221"/>
      <c r="AB146" s="221"/>
      <c r="AC146" s="221"/>
      <c r="AD146" s="221"/>
      <c r="AE146" s="221"/>
    </row>
    <row r="147" spans="2:31">
      <c r="B147" s="1319">
        <f t="shared" si="1"/>
        <v>-1</v>
      </c>
      <c r="D147" s="1310"/>
      <c r="E147" s="1310"/>
      <c r="F147" s="1320"/>
      <c r="G147" s="1310"/>
      <c r="H147" s="1310"/>
      <c r="I147" s="1310"/>
      <c r="J147" s="1321"/>
      <c r="K147" s="1321"/>
      <c r="L147" s="1310"/>
      <c r="N147" s="1322">
        <f t="shared" si="0"/>
        <v>0</v>
      </c>
      <c r="O147" s="1323">
        <f t="shared" si="2"/>
        <v>0</v>
      </c>
      <c r="P147" s="1323">
        <f>O147/'1.5 Universal Data'!$E$36</f>
        <v>0</v>
      </c>
      <c r="Q147" s="221"/>
      <c r="R147" s="221"/>
      <c r="S147" s="221"/>
      <c r="T147" s="221"/>
      <c r="U147" s="221"/>
      <c r="V147" s="221"/>
      <c r="W147" s="221"/>
      <c r="X147" s="221"/>
      <c r="Y147" s="221"/>
      <c r="Z147" s="221"/>
      <c r="AA147" s="221"/>
      <c r="AB147" s="221"/>
      <c r="AC147" s="221"/>
      <c r="AD147" s="221"/>
      <c r="AE147" s="221"/>
    </row>
    <row r="148" spans="2:31">
      <c r="B148" s="1319">
        <f t="shared" si="1"/>
        <v>-1</v>
      </c>
      <c r="D148" s="1310"/>
      <c r="E148" s="1310"/>
      <c r="F148" s="1320"/>
      <c r="G148" s="1310"/>
      <c r="H148" s="1310"/>
      <c r="I148" s="1310"/>
      <c r="J148" s="1321"/>
      <c r="K148" s="1321"/>
      <c r="L148" s="1310"/>
      <c r="N148" s="1322">
        <f t="shared" si="0"/>
        <v>0</v>
      </c>
      <c r="O148" s="1323">
        <f t="shared" si="2"/>
        <v>0</v>
      </c>
      <c r="P148" s="1323">
        <f>O148/'1.5 Universal Data'!$E$36</f>
        <v>0</v>
      </c>
      <c r="Q148" s="221"/>
      <c r="R148" s="221"/>
      <c r="S148" s="221"/>
      <c r="T148" s="221"/>
      <c r="U148" s="221"/>
      <c r="V148" s="221"/>
      <c r="W148" s="221"/>
      <c r="X148" s="221"/>
      <c r="Y148" s="221"/>
      <c r="Z148" s="221"/>
      <c r="AA148" s="221"/>
      <c r="AB148" s="221"/>
      <c r="AC148" s="221"/>
      <c r="AD148" s="221"/>
      <c r="AE148" s="221"/>
    </row>
    <row r="149" spans="2:31">
      <c r="B149" s="1319">
        <f t="shared" si="1"/>
        <v>-1</v>
      </c>
      <c r="D149" s="1310"/>
      <c r="E149" s="1310"/>
      <c r="F149" s="1320"/>
      <c r="G149" s="1310"/>
      <c r="H149" s="1310"/>
      <c r="I149" s="1310"/>
      <c r="J149" s="1321"/>
      <c r="K149" s="1321"/>
      <c r="L149" s="1310"/>
      <c r="N149" s="1322">
        <f t="shared" si="0"/>
        <v>0</v>
      </c>
      <c r="O149" s="1323">
        <f t="shared" si="2"/>
        <v>0</v>
      </c>
      <c r="P149" s="1323">
        <f>O149/'1.5 Universal Data'!$E$36</f>
        <v>0</v>
      </c>
      <c r="Q149" s="221"/>
      <c r="R149" s="221"/>
      <c r="S149" s="221"/>
      <c r="T149" s="221"/>
      <c r="U149" s="221"/>
      <c r="V149" s="221"/>
      <c r="W149" s="221"/>
      <c r="X149" s="221"/>
      <c r="Y149" s="221"/>
      <c r="Z149" s="221"/>
      <c r="AA149" s="221"/>
      <c r="AB149" s="221"/>
      <c r="AC149" s="221"/>
      <c r="AD149" s="221"/>
      <c r="AE149" s="221"/>
    </row>
    <row r="150" spans="2:31">
      <c r="B150" s="1319">
        <f t="shared" si="1"/>
        <v>-1</v>
      </c>
      <c r="D150" s="1310"/>
      <c r="E150" s="1310"/>
      <c r="F150" s="1320"/>
      <c r="G150" s="1310"/>
      <c r="H150" s="1310"/>
      <c r="I150" s="1310"/>
      <c r="J150" s="1321"/>
      <c r="K150" s="1321"/>
      <c r="L150" s="1310"/>
      <c r="N150" s="1322">
        <f t="shared" si="0"/>
        <v>0</v>
      </c>
      <c r="O150" s="1323">
        <f t="shared" si="2"/>
        <v>0</v>
      </c>
      <c r="P150" s="1323">
        <f>O150/'1.5 Universal Data'!$E$36</f>
        <v>0</v>
      </c>
      <c r="Q150" s="221"/>
      <c r="R150" s="221"/>
      <c r="S150" s="221"/>
      <c r="T150" s="221"/>
      <c r="U150" s="221"/>
      <c r="V150" s="221"/>
      <c r="W150" s="221"/>
      <c r="X150" s="221"/>
      <c r="Y150" s="221"/>
      <c r="Z150" s="221"/>
      <c r="AA150" s="221"/>
      <c r="AB150" s="221"/>
      <c r="AC150" s="221"/>
      <c r="AD150" s="221"/>
      <c r="AE150" s="221"/>
    </row>
    <row r="151" spans="2:31">
      <c r="B151" s="1319">
        <f t="shared" si="1"/>
        <v>-1</v>
      </c>
      <c r="D151" s="1310"/>
      <c r="E151" s="1310"/>
      <c r="F151" s="1320"/>
      <c r="G151" s="1310"/>
      <c r="H151" s="1310"/>
      <c r="I151" s="1310"/>
      <c r="J151" s="1321"/>
      <c r="K151" s="1321"/>
      <c r="L151" s="1310"/>
      <c r="N151" s="1322">
        <f t="shared" si="0"/>
        <v>0</v>
      </c>
      <c r="O151" s="1323">
        <f t="shared" si="2"/>
        <v>0</v>
      </c>
      <c r="P151" s="1323">
        <f>O151/'1.5 Universal Data'!$E$36</f>
        <v>0</v>
      </c>
      <c r="Q151" s="221"/>
      <c r="R151" s="221"/>
      <c r="S151" s="221"/>
      <c r="T151" s="221"/>
      <c r="U151" s="221"/>
      <c r="V151" s="221"/>
      <c r="W151" s="221"/>
      <c r="X151" s="221"/>
      <c r="Y151" s="221"/>
      <c r="Z151" s="221"/>
      <c r="AA151" s="221"/>
      <c r="AB151" s="221"/>
      <c r="AC151" s="221"/>
      <c r="AD151" s="221"/>
      <c r="AE151" s="221"/>
    </row>
    <row r="152" spans="2:31">
      <c r="B152" s="1319">
        <f t="shared" si="1"/>
        <v>-1</v>
      </c>
      <c r="D152" s="1310"/>
      <c r="E152" s="1310"/>
      <c r="F152" s="1320"/>
      <c r="G152" s="1310"/>
      <c r="H152" s="1310"/>
      <c r="I152" s="1310"/>
      <c r="J152" s="1321"/>
      <c r="K152" s="1321"/>
      <c r="L152" s="1310"/>
      <c r="N152" s="1322">
        <f t="shared" si="0"/>
        <v>0</v>
      </c>
      <c r="O152" s="1323">
        <f t="shared" si="2"/>
        <v>0</v>
      </c>
      <c r="P152" s="1323">
        <f>O152/'1.5 Universal Data'!$E$36</f>
        <v>0</v>
      </c>
      <c r="Q152" s="221"/>
      <c r="R152" s="221"/>
      <c r="S152" s="221"/>
      <c r="T152" s="221"/>
      <c r="U152" s="221"/>
      <c r="V152" s="221"/>
      <c r="W152" s="221"/>
      <c r="X152" s="221"/>
      <c r="Y152" s="221"/>
      <c r="Z152" s="221"/>
      <c r="AA152" s="221"/>
      <c r="AB152" s="221"/>
      <c r="AC152" s="221"/>
      <c r="AD152" s="221"/>
      <c r="AE152" s="221"/>
    </row>
    <row r="153" spans="2:31">
      <c r="B153" s="1319">
        <f t="shared" si="1"/>
        <v>-1</v>
      </c>
      <c r="D153" s="1310"/>
      <c r="E153" s="1310"/>
      <c r="F153" s="1320"/>
      <c r="G153" s="1310"/>
      <c r="H153" s="1310"/>
      <c r="I153" s="1310"/>
      <c r="J153" s="1321"/>
      <c r="K153" s="1321"/>
      <c r="L153" s="1310"/>
      <c r="N153" s="1322">
        <f t="shared" si="0"/>
        <v>0</v>
      </c>
      <c r="O153" s="1323">
        <f t="shared" si="2"/>
        <v>0</v>
      </c>
      <c r="P153" s="1323">
        <f>O153/'1.5 Universal Data'!$E$36</f>
        <v>0</v>
      </c>
      <c r="Q153" s="221"/>
      <c r="R153" s="221"/>
      <c r="S153" s="221"/>
      <c r="T153" s="221"/>
      <c r="U153" s="221"/>
      <c r="V153" s="221"/>
      <c r="W153" s="221"/>
      <c r="X153" s="221"/>
      <c r="Y153" s="221"/>
      <c r="Z153" s="221"/>
      <c r="AA153" s="221"/>
      <c r="AB153" s="221"/>
      <c r="AC153" s="221"/>
      <c r="AD153" s="221"/>
      <c r="AE153" s="221"/>
    </row>
    <row r="154" spans="2:31">
      <c r="B154" s="1319">
        <f t="shared" si="1"/>
        <v>-1</v>
      </c>
      <c r="D154" s="1310"/>
      <c r="E154" s="1310"/>
      <c r="F154" s="1320"/>
      <c r="G154" s="1310"/>
      <c r="H154" s="1310"/>
      <c r="I154" s="1310"/>
      <c r="J154" s="1321"/>
      <c r="K154" s="1321"/>
      <c r="L154" s="1310"/>
      <c r="N154" s="1322">
        <f t="shared" si="0"/>
        <v>0</v>
      </c>
      <c r="O154" s="1323">
        <f t="shared" si="2"/>
        <v>0</v>
      </c>
      <c r="P154" s="1323">
        <f>O154/'1.5 Universal Data'!$E$36</f>
        <v>0</v>
      </c>
      <c r="Q154" s="221"/>
      <c r="R154" s="221"/>
      <c r="S154" s="221"/>
      <c r="T154" s="221"/>
      <c r="U154" s="221"/>
      <c r="V154" s="221"/>
      <c r="W154" s="221"/>
      <c r="X154" s="221"/>
      <c r="Y154" s="221"/>
      <c r="Z154" s="221"/>
      <c r="AA154" s="221"/>
      <c r="AB154" s="221"/>
      <c r="AC154" s="221"/>
      <c r="AD154" s="221"/>
      <c r="AE154" s="221"/>
    </row>
    <row r="155" spans="2:31">
      <c r="B155" s="1319">
        <f t="shared" si="1"/>
        <v>-1</v>
      </c>
      <c r="D155" s="1310"/>
      <c r="E155" s="1310"/>
      <c r="F155" s="1320"/>
      <c r="G155" s="1310"/>
      <c r="H155" s="1310"/>
      <c r="I155" s="1310"/>
      <c r="J155" s="1321"/>
      <c r="K155" s="1321"/>
      <c r="L155" s="1310"/>
      <c r="N155" s="1322">
        <f t="shared" si="0"/>
        <v>0</v>
      </c>
      <c r="O155" s="1323">
        <f t="shared" si="2"/>
        <v>0</v>
      </c>
      <c r="P155" s="1323">
        <f>O155/'1.5 Universal Data'!$E$36</f>
        <v>0</v>
      </c>
      <c r="Q155" s="221"/>
      <c r="R155" s="221"/>
      <c r="S155" s="221"/>
      <c r="T155" s="221"/>
      <c r="U155" s="221"/>
      <c r="V155" s="221"/>
      <c r="W155" s="221"/>
      <c r="X155" s="221"/>
      <c r="Y155" s="221"/>
      <c r="Z155" s="221"/>
      <c r="AA155" s="221"/>
      <c r="AB155" s="221"/>
      <c r="AC155" s="221"/>
      <c r="AD155" s="221"/>
      <c r="AE155" s="221"/>
    </row>
    <row r="156" spans="2:31">
      <c r="B156" s="1319">
        <f t="shared" si="1"/>
        <v>-1</v>
      </c>
      <c r="D156" s="1310"/>
      <c r="E156" s="1310"/>
      <c r="F156" s="1320"/>
      <c r="G156" s="1310"/>
      <c r="H156" s="1310"/>
      <c r="I156" s="1310"/>
      <c r="J156" s="1321"/>
      <c r="K156" s="1321"/>
      <c r="L156" s="1310"/>
      <c r="N156" s="1322">
        <f t="shared" si="0"/>
        <v>0</v>
      </c>
      <c r="O156" s="1323">
        <f t="shared" si="2"/>
        <v>0</v>
      </c>
      <c r="P156" s="1323">
        <f>O156/'1.5 Universal Data'!$E$36</f>
        <v>0</v>
      </c>
      <c r="Q156" s="221"/>
      <c r="R156" s="221"/>
      <c r="S156" s="221"/>
      <c r="T156" s="221"/>
      <c r="U156" s="221"/>
      <c r="V156" s="221"/>
      <c r="W156" s="221"/>
      <c r="X156" s="221"/>
      <c r="Y156" s="221"/>
      <c r="Z156" s="221"/>
      <c r="AA156" s="221"/>
      <c r="AB156" s="221"/>
      <c r="AC156" s="221"/>
      <c r="AD156" s="221"/>
      <c r="AE156" s="221"/>
    </row>
    <row r="157" spans="2:31">
      <c r="B157" s="1319">
        <f t="shared" si="1"/>
        <v>-1</v>
      </c>
      <c r="D157" s="1310"/>
      <c r="E157" s="1310"/>
      <c r="F157" s="1320"/>
      <c r="G157" s="1310"/>
      <c r="H157" s="1310"/>
      <c r="I157" s="1310"/>
      <c r="J157" s="1321"/>
      <c r="K157" s="1321"/>
      <c r="L157" s="1310"/>
      <c r="N157" s="1322">
        <f t="shared" si="0"/>
        <v>0</v>
      </c>
      <c r="O157" s="1323">
        <f t="shared" si="2"/>
        <v>0</v>
      </c>
      <c r="P157" s="1323">
        <f>O157/'1.5 Universal Data'!$E$36</f>
        <v>0</v>
      </c>
      <c r="Q157" s="221"/>
      <c r="R157" s="221"/>
      <c r="S157" s="221"/>
      <c r="T157" s="221"/>
      <c r="U157" s="221"/>
      <c r="V157" s="221"/>
      <c r="W157" s="221"/>
      <c r="X157" s="221"/>
      <c r="Y157" s="221"/>
      <c r="Z157" s="221"/>
      <c r="AA157" s="221"/>
      <c r="AB157" s="221"/>
      <c r="AC157" s="221"/>
      <c r="AD157" s="221"/>
      <c r="AE157" s="221"/>
    </row>
    <row r="158" spans="2:31">
      <c r="B158" s="1319">
        <f t="shared" si="1"/>
        <v>-1</v>
      </c>
      <c r="D158" s="1310"/>
      <c r="E158" s="1310"/>
      <c r="F158" s="1320"/>
      <c r="G158" s="1310"/>
      <c r="H158" s="1310"/>
      <c r="I158" s="1310"/>
      <c r="J158" s="1321"/>
      <c r="K158" s="1321"/>
      <c r="L158" s="1310"/>
      <c r="N158" s="1322">
        <f t="shared" si="0"/>
        <v>0</v>
      </c>
      <c r="O158" s="1323">
        <f t="shared" si="2"/>
        <v>0</v>
      </c>
      <c r="P158" s="1323">
        <f>O158/'1.5 Universal Data'!$E$36</f>
        <v>0</v>
      </c>
      <c r="Q158" s="221"/>
      <c r="R158" s="221"/>
      <c r="S158" s="221"/>
      <c r="T158" s="221"/>
      <c r="U158" s="221"/>
      <c r="V158" s="221"/>
      <c r="W158" s="221"/>
      <c r="X158" s="221"/>
      <c r="Y158" s="221"/>
      <c r="Z158" s="221"/>
      <c r="AA158" s="221"/>
      <c r="AB158" s="221"/>
      <c r="AC158" s="221"/>
      <c r="AD158" s="221"/>
      <c r="AE158" s="221"/>
    </row>
    <row r="159" spans="2:31">
      <c r="B159" s="1319">
        <f t="shared" si="1"/>
        <v>-1</v>
      </c>
      <c r="D159" s="1310"/>
      <c r="E159" s="1310"/>
      <c r="F159" s="1320"/>
      <c r="G159" s="1310"/>
      <c r="H159" s="1310"/>
      <c r="I159" s="1310"/>
      <c r="J159" s="1321"/>
      <c r="K159" s="1321"/>
      <c r="L159" s="1310"/>
      <c r="N159" s="1322">
        <f t="shared" si="0"/>
        <v>0</v>
      </c>
      <c r="O159" s="1323">
        <f t="shared" si="2"/>
        <v>0</v>
      </c>
      <c r="P159" s="1323">
        <f>O159/'1.5 Universal Data'!$E$36</f>
        <v>0</v>
      </c>
      <c r="Q159" s="221"/>
      <c r="R159" s="221"/>
      <c r="S159" s="221"/>
      <c r="T159" s="221"/>
      <c r="U159" s="221"/>
      <c r="V159" s="221"/>
      <c r="W159" s="221"/>
      <c r="X159" s="221"/>
      <c r="Y159" s="221"/>
      <c r="Z159" s="221"/>
      <c r="AA159" s="221"/>
      <c r="AB159" s="221"/>
      <c r="AC159" s="221"/>
      <c r="AD159" s="221"/>
      <c r="AE159" s="221"/>
    </row>
    <row r="160" spans="2:31">
      <c r="B160" s="1319">
        <f t="shared" si="1"/>
        <v>-1</v>
      </c>
      <c r="D160" s="1310"/>
      <c r="E160" s="1310"/>
      <c r="F160" s="1320"/>
      <c r="G160" s="1310"/>
      <c r="H160" s="1310"/>
      <c r="I160" s="1310"/>
      <c r="J160" s="1321"/>
      <c r="K160" s="1321"/>
      <c r="L160" s="1310"/>
      <c r="N160" s="1322">
        <f t="shared" si="0"/>
        <v>0</v>
      </c>
      <c r="O160" s="1323">
        <f t="shared" si="2"/>
        <v>0</v>
      </c>
      <c r="P160" s="1323">
        <f>O160/'1.5 Universal Data'!$E$36</f>
        <v>0</v>
      </c>
      <c r="Q160" s="221"/>
      <c r="R160" s="221"/>
      <c r="S160" s="221"/>
      <c r="T160" s="221"/>
      <c r="U160" s="221"/>
      <c r="V160" s="221"/>
      <c r="W160" s="221"/>
      <c r="X160" s="221"/>
      <c r="Y160" s="221"/>
      <c r="Z160" s="221"/>
      <c r="AA160" s="221"/>
      <c r="AB160" s="221"/>
      <c r="AC160" s="221"/>
      <c r="AD160" s="221"/>
      <c r="AE160" s="221"/>
    </row>
    <row r="161" spans="2:31">
      <c r="B161" s="1319">
        <f t="shared" si="1"/>
        <v>-1</v>
      </c>
      <c r="D161" s="1310"/>
      <c r="E161" s="1310"/>
      <c r="F161" s="1320"/>
      <c r="G161" s="1310"/>
      <c r="H161" s="1310"/>
      <c r="I161" s="1310"/>
      <c r="J161" s="1321"/>
      <c r="K161" s="1321"/>
      <c r="L161" s="1310"/>
      <c r="N161" s="1322">
        <f t="shared" si="0"/>
        <v>0</v>
      </c>
      <c r="O161" s="1323">
        <f t="shared" si="2"/>
        <v>0</v>
      </c>
      <c r="P161" s="1323">
        <f>O161/'1.5 Universal Data'!$E$36</f>
        <v>0</v>
      </c>
      <c r="Q161" s="221"/>
      <c r="R161" s="221"/>
      <c r="S161" s="221"/>
      <c r="T161" s="221"/>
      <c r="U161" s="221"/>
      <c r="V161" s="221"/>
      <c r="W161" s="221"/>
      <c r="X161" s="221"/>
      <c r="Y161" s="221"/>
      <c r="Z161" s="221"/>
      <c r="AA161" s="221"/>
      <c r="AB161" s="221"/>
      <c r="AC161" s="221"/>
      <c r="AD161" s="221"/>
      <c r="AE161" s="221"/>
    </row>
    <row r="162" spans="2:31">
      <c r="B162" s="1319">
        <f t="shared" si="1"/>
        <v>-1</v>
      </c>
      <c r="D162" s="1310"/>
      <c r="E162" s="1310"/>
      <c r="F162" s="1320"/>
      <c r="G162" s="1310"/>
      <c r="H162" s="1310"/>
      <c r="I162" s="1310"/>
      <c r="J162" s="1321"/>
      <c r="K162" s="1321"/>
      <c r="L162" s="1310"/>
      <c r="N162" s="1322">
        <f t="shared" si="0"/>
        <v>0</v>
      </c>
      <c r="O162" s="1323">
        <f t="shared" si="2"/>
        <v>0</v>
      </c>
      <c r="P162" s="1323">
        <f>O162/'1.5 Universal Data'!$E$36</f>
        <v>0</v>
      </c>
      <c r="Q162" s="221"/>
      <c r="R162" s="221"/>
      <c r="S162" s="221"/>
      <c r="T162" s="221"/>
      <c r="U162" s="221"/>
      <c r="V162" s="221"/>
      <c r="W162" s="221"/>
      <c r="X162" s="221"/>
      <c r="Y162" s="221"/>
      <c r="Z162" s="221"/>
      <c r="AA162" s="221"/>
      <c r="AB162" s="221"/>
      <c r="AC162" s="221"/>
      <c r="AD162" s="221"/>
      <c r="AE162" s="221"/>
    </row>
    <row r="163" spans="2:31">
      <c r="B163" s="1319">
        <f t="shared" si="1"/>
        <v>-1</v>
      </c>
      <c r="D163" s="1310"/>
      <c r="E163" s="1310"/>
      <c r="F163" s="1320"/>
      <c r="G163" s="1310"/>
      <c r="H163" s="1310"/>
      <c r="I163" s="1310"/>
      <c r="J163" s="1321"/>
      <c r="K163" s="1321"/>
      <c r="L163" s="1310"/>
      <c r="N163" s="1322">
        <f t="shared" si="0"/>
        <v>0</v>
      </c>
      <c r="O163" s="1323">
        <f t="shared" si="2"/>
        <v>0</v>
      </c>
      <c r="P163" s="1323">
        <f>O163/'1.5 Universal Data'!$E$36</f>
        <v>0</v>
      </c>
      <c r="Q163" s="221"/>
      <c r="R163" s="221"/>
      <c r="S163" s="221"/>
      <c r="T163" s="221"/>
      <c r="U163" s="221"/>
      <c r="V163" s="221"/>
      <c r="W163" s="221"/>
      <c r="X163" s="221"/>
      <c r="Y163" s="221"/>
      <c r="Z163" s="221"/>
      <c r="AA163" s="221"/>
      <c r="AB163" s="221"/>
      <c r="AC163" s="221"/>
      <c r="AD163" s="221"/>
      <c r="AE163" s="221"/>
    </row>
    <row r="164" spans="2:31">
      <c r="B164" s="1319">
        <f t="shared" si="1"/>
        <v>-1</v>
      </c>
      <c r="D164" s="1310"/>
      <c r="E164" s="1310"/>
      <c r="F164" s="1320"/>
      <c r="G164" s="1310"/>
      <c r="H164" s="1310"/>
      <c r="I164" s="1310"/>
      <c r="J164" s="1321"/>
      <c r="K164" s="1321"/>
      <c r="L164" s="1310"/>
      <c r="N164" s="1322">
        <f t="shared" si="0"/>
        <v>0</v>
      </c>
      <c r="O164" s="1323">
        <f t="shared" si="2"/>
        <v>0</v>
      </c>
      <c r="P164" s="1323">
        <f>O164/'1.5 Universal Data'!$E$36</f>
        <v>0</v>
      </c>
      <c r="Q164" s="221"/>
      <c r="R164" s="221"/>
      <c r="S164" s="221"/>
      <c r="T164" s="221"/>
      <c r="U164" s="221"/>
      <c r="V164" s="221"/>
      <c r="W164" s="221"/>
      <c r="X164" s="221"/>
      <c r="Y164" s="221"/>
      <c r="Z164" s="221"/>
      <c r="AA164" s="221"/>
      <c r="AB164" s="221"/>
      <c r="AC164" s="221"/>
      <c r="AD164" s="221"/>
      <c r="AE164" s="221"/>
    </row>
    <row r="165" spans="2:31">
      <c r="B165" s="1319">
        <f t="shared" si="1"/>
        <v>-1</v>
      </c>
      <c r="D165" s="1310"/>
      <c r="E165" s="1310"/>
      <c r="F165" s="1320"/>
      <c r="G165" s="1310"/>
      <c r="H165" s="1310"/>
      <c r="I165" s="1310"/>
      <c r="J165" s="1321"/>
      <c r="K165" s="1321"/>
      <c r="L165" s="1310"/>
      <c r="N165" s="1322">
        <f t="shared" si="0"/>
        <v>0</v>
      </c>
      <c r="O165" s="1323">
        <f t="shared" si="2"/>
        <v>0</v>
      </c>
      <c r="P165" s="1323">
        <f>O165/'1.5 Universal Data'!$E$36</f>
        <v>0</v>
      </c>
      <c r="Q165" s="221"/>
      <c r="R165" s="221"/>
      <c r="S165" s="221"/>
      <c r="T165" s="221"/>
      <c r="U165" s="221"/>
      <c r="V165" s="221"/>
      <c r="W165" s="221"/>
      <c r="X165" s="221"/>
      <c r="Y165" s="221"/>
      <c r="Z165" s="221"/>
      <c r="AA165" s="221"/>
      <c r="AB165" s="221"/>
      <c r="AC165" s="221"/>
      <c r="AD165" s="221"/>
      <c r="AE165" s="221"/>
    </row>
    <row r="166" spans="2:31">
      <c r="B166" s="1319">
        <f t="shared" si="1"/>
        <v>-1</v>
      </c>
      <c r="D166" s="1310"/>
      <c r="E166" s="1310"/>
      <c r="F166" s="1320"/>
      <c r="G166" s="1310"/>
      <c r="H166" s="1310"/>
      <c r="I166" s="1310"/>
      <c r="J166" s="1321"/>
      <c r="K166" s="1321"/>
      <c r="L166" s="1310"/>
      <c r="N166" s="1322">
        <f t="shared" si="0"/>
        <v>0</v>
      </c>
      <c r="O166" s="1323">
        <f t="shared" si="2"/>
        <v>0</v>
      </c>
      <c r="P166" s="1323">
        <f>O166/'1.5 Universal Data'!$E$36</f>
        <v>0</v>
      </c>
      <c r="Q166" s="221"/>
      <c r="R166" s="221"/>
      <c r="S166" s="221"/>
      <c r="T166" s="221"/>
      <c r="U166" s="221"/>
      <c r="V166" s="221"/>
      <c r="W166" s="221"/>
      <c r="X166" s="221"/>
      <c r="Y166" s="221"/>
      <c r="Z166" s="221"/>
      <c r="AA166" s="221"/>
      <c r="AB166" s="221"/>
      <c r="AC166" s="221"/>
      <c r="AD166" s="221"/>
      <c r="AE166" s="221"/>
    </row>
    <row r="167" spans="2:31">
      <c r="B167" s="1319">
        <f t="shared" si="1"/>
        <v>-1</v>
      </c>
      <c r="D167" s="1310"/>
      <c r="E167" s="1310"/>
      <c r="F167" s="1320"/>
      <c r="G167" s="1310"/>
      <c r="H167" s="1310"/>
      <c r="I167" s="1310"/>
      <c r="J167" s="1321"/>
      <c r="K167" s="1321"/>
      <c r="L167" s="1310"/>
      <c r="N167" s="1322">
        <f t="shared" si="0"/>
        <v>0</v>
      </c>
      <c r="O167" s="1323">
        <f t="shared" si="2"/>
        <v>0</v>
      </c>
      <c r="P167" s="1323">
        <f>O167/'1.5 Universal Data'!$E$36</f>
        <v>0</v>
      </c>
      <c r="Q167" s="221"/>
      <c r="R167" s="221"/>
      <c r="S167" s="221"/>
      <c r="T167" s="221"/>
      <c r="U167" s="221"/>
      <c r="V167" s="221"/>
      <c r="W167" s="221"/>
      <c r="X167" s="221"/>
      <c r="Y167" s="221"/>
      <c r="Z167" s="221"/>
      <c r="AA167" s="221"/>
      <c r="AB167" s="221"/>
      <c r="AC167" s="221"/>
      <c r="AD167" s="221"/>
      <c r="AE167" s="221"/>
    </row>
    <row r="168" spans="2:31">
      <c r="B168" s="1319">
        <f t="shared" si="1"/>
        <v>-1</v>
      </c>
      <c r="D168" s="1310"/>
      <c r="E168" s="1310"/>
      <c r="F168" s="1320"/>
      <c r="G168" s="1310"/>
      <c r="H168" s="1310"/>
      <c r="I168" s="1310"/>
      <c r="J168" s="1321"/>
      <c r="K168" s="1321"/>
      <c r="L168" s="1310"/>
      <c r="N168" s="1322">
        <f t="shared" si="0"/>
        <v>0</v>
      </c>
      <c r="O168" s="1323">
        <f t="shared" si="2"/>
        <v>0</v>
      </c>
      <c r="P168" s="1323">
        <f>O168/'1.5 Universal Data'!$E$36</f>
        <v>0</v>
      </c>
      <c r="Q168" s="221"/>
      <c r="R168" s="221"/>
      <c r="S168" s="221"/>
      <c r="T168" s="221"/>
      <c r="U168" s="221"/>
      <c r="V168" s="221"/>
      <c r="W168" s="221"/>
      <c r="X168" s="221"/>
      <c r="Y168" s="221"/>
      <c r="Z168" s="221"/>
      <c r="AA168" s="221"/>
      <c r="AB168" s="221"/>
      <c r="AC168" s="221"/>
      <c r="AD168" s="221"/>
      <c r="AE168" s="221"/>
    </row>
    <row r="169" spans="2:31">
      <c r="B169" s="1319">
        <f t="shared" si="1"/>
        <v>-1</v>
      </c>
      <c r="D169" s="1310"/>
      <c r="E169" s="1310"/>
      <c r="F169" s="1320"/>
      <c r="G169" s="1310"/>
      <c r="H169" s="1310"/>
      <c r="I169" s="1310"/>
      <c r="J169" s="1321"/>
      <c r="K169" s="1321"/>
      <c r="L169" s="1310"/>
      <c r="N169" s="1322">
        <f t="shared" si="0"/>
        <v>0</v>
      </c>
      <c r="O169" s="1323">
        <f t="shared" si="2"/>
        <v>0</v>
      </c>
      <c r="P169" s="1323">
        <f>O169/'1.5 Universal Data'!$E$36</f>
        <v>0</v>
      </c>
      <c r="Q169" s="221"/>
      <c r="R169" s="221"/>
      <c r="S169" s="221"/>
      <c r="T169" s="221"/>
      <c r="U169" s="221"/>
      <c r="V169" s="221"/>
      <c r="W169" s="221"/>
      <c r="X169" s="221"/>
      <c r="Y169" s="221"/>
      <c r="Z169" s="221"/>
      <c r="AA169" s="221"/>
      <c r="AB169" s="221"/>
      <c r="AC169" s="221"/>
      <c r="AD169" s="221"/>
      <c r="AE169" s="221"/>
    </row>
    <row r="170" spans="2:31">
      <c r="B170" s="1319">
        <f t="shared" si="1"/>
        <v>-1</v>
      </c>
      <c r="D170" s="1310"/>
      <c r="E170" s="1310"/>
      <c r="F170" s="1320"/>
      <c r="G170" s="1310"/>
      <c r="H170" s="1310"/>
      <c r="I170" s="1310"/>
      <c r="J170" s="1321"/>
      <c r="K170" s="1321"/>
      <c r="L170" s="1310"/>
      <c r="N170" s="1322">
        <f t="shared" si="0"/>
        <v>0</v>
      </c>
      <c r="O170" s="1323">
        <f t="shared" si="2"/>
        <v>0</v>
      </c>
      <c r="P170" s="1323">
        <f>O170/'1.5 Universal Data'!$E$36</f>
        <v>0</v>
      </c>
      <c r="Q170" s="221"/>
      <c r="R170" s="221"/>
      <c r="S170" s="221"/>
      <c r="T170" s="221"/>
      <c r="U170" s="221"/>
      <c r="V170" s="221"/>
      <c r="W170" s="221"/>
      <c r="X170" s="221"/>
      <c r="Y170" s="221"/>
      <c r="Z170" s="221"/>
      <c r="AA170" s="221"/>
      <c r="AB170" s="221"/>
      <c r="AC170" s="221"/>
      <c r="AD170" s="221"/>
      <c r="AE170" s="221"/>
    </row>
    <row r="171" spans="2:31">
      <c r="B171" s="1319">
        <f t="shared" si="1"/>
        <v>-1</v>
      </c>
      <c r="D171" s="1310"/>
      <c r="E171" s="1310"/>
      <c r="F171" s="1320"/>
      <c r="G171" s="1310"/>
      <c r="H171" s="1310"/>
      <c r="I171" s="1310"/>
      <c r="J171" s="1321"/>
      <c r="K171" s="1321"/>
      <c r="L171" s="1310"/>
      <c r="N171" s="1322">
        <f t="shared" si="0"/>
        <v>0</v>
      </c>
      <c r="O171" s="1323">
        <f t="shared" si="2"/>
        <v>0</v>
      </c>
      <c r="P171" s="1323">
        <f>O171/'1.5 Universal Data'!$E$36</f>
        <v>0</v>
      </c>
      <c r="Q171" s="221"/>
      <c r="R171" s="221"/>
      <c r="S171" s="221"/>
      <c r="T171" s="221"/>
      <c r="U171" s="221"/>
      <c r="V171" s="221"/>
      <c r="W171" s="221"/>
      <c r="X171" s="221"/>
      <c r="Y171" s="221"/>
      <c r="Z171" s="221"/>
      <c r="AA171" s="221"/>
      <c r="AB171" s="221"/>
      <c r="AC171" s="221"/>
      <c r="AD171" s="221"/>
      <c r="AE171" s="221"/>
    </row>
    <row r="172" spans="2:31">
      <c r="B172" s="1319">
        <f t="shared" si="1"/>
        <v>-1</v>
      </c>
      <c r="D172" s="1310"/>
      <c r="E172" s="1310"/>
      <c r="F172" s="1320"/>
      <c r="G172" s="1310"/>
      <c r="H172" s="1310"/>
      <c r="I172" s="1310"/>
      <c r="J172" s="1321"/>
      <c r="K172" s="1321"/>
      <c r="L172" s="1310"/>
      <c r="N172" s="1322">
        <f t="shared" si="0"/>
        <v>0</v>
      </c>
      <c r="O172" s="1323">
        <f t="shared" si="2"/>
        <v>0</v>
      </c>
      <c r="P172" s="1323">
        <f>O172/'1.5 Universal Data'!$E$36</f>
        <v>0</v>
      </c>
      <c r="Q172" s="221"/>
      <c r="R172" s="221"/>
      <c r="S172" s="221"/>
      <c r="T172" s="221"/>
      <c r="U172" s="221"/>
      <c r="V172" s="221"/>
      <c r="W172" s="221"/>
      <c r="X172" s="221"/>
      <c r="Y172" s="221"/>
      <c r="Z172" s="221"/>
      <c r="AA172" s="221"/>
      <c r="AB172" s="221"/>
      <c r="AC172" s="221"/>
      <c r="AD172" s="221"/>
      <c r="AE172" s="221"/>
    </row>
    <row r="173" spans="2:31">
      <c r="B173" s="1319">
        <f t="shared" si="1"/>
        <v>-1</v>
      </c>
      <c r="D173" s="1310"/>
      <c r="E173" s="1310"/>
      <c r="F173" s="1320"/>
      <c r="G173" s="1310"/>
      <c r="H173" s="1310"/>
      <c r="I173" s="1310"/>
      <c r="J173" s="1321"/>
      <c r="K173" s="1321"/>
      <c r="L173" s="1310"/>
      <c r="N173" s="1322">
        <f t="shared" si="0"/>
        <v>0</v>
      </c>
      <c r="O173" s="1323">
        <f t="shared" si="2"/>
        <v>0</v>
      </c>
      <c r="P173" s="1323">
        <f>O173/'1.5 Universal Data'!$E$36</f>
        <v>0</v>
      </c>
      <c r="Q173" s="221"/>
      <c r="R173" s="221"/>
      <c r="S173" s="221"/>
      <c r="T173" s="221"/>
      <c r="U173" s="221"/>
      <c r="V173" s="221"/>
      <c r="W173" s="221"/>
      <c r="X173" s="221"/>
      <c r="Y173" s="221"/>
      <c r="Z173" s="221"/>
      <c r="AA173" s="221"/>
      <c r="AB173" s="221"/>
      <c r="AC173" s="221"/>
      <c r="AD173" s="221"/>
      <c r="AE173" s="221"/>
    </row>
    <row r="174" spans="2:31">
      <c r="B174" s="1319">
        <f t="shared" si="1"/>
        <v>-1</v>
      </c>
      <c r="D174" s="1310"/>
      <c r="E174" s="1310"/>
      <c r="F174" s="1320"/>
      <c r="G174" s="1310"/>
      <c r="H174" s="1310"/>
      <c r="I174" s="1310"/>
      <c r="J174" s="1321"/>
      <c r="K174" s="1321"/>
      <c r="L174" s="1310"/>
      <c r="N174" s="1322">
        <f t="shared" si="0"/>
        <v>0</v>
      </c>
      <c r="O174" s="1323">
        <f t="shared" si="2"/>
        <v>0</v>
      </c>
      <c r="P174" s="1323">
        <f>O174/'1.5 Universal Data'!$E$36</f>
        <v>0</v>
      </c>
      <c r="Q174" s="221"/>
      <c r="R174" s="221"/>
      <c r="S174" s="221"/>
      <c r="T174" s="221"/>
      <c r="U174" s="221"/>
      <c r="V174" s="221"/>
      <c r="W174" s="221"/>
      <c r="X174" s="221"/>
      <c r="Y174" s="221"/>
      <c r="Z174" s="221"/>
      <c r="AA174" s="221"/>
      <c r="AB174" s="221"/>
      <c r="AC174" s="221"/>
      <c r="AD174" s="221"/>
      <c r="AE174" s="221"/>
    </row>
    <row r="175" spans="2:31">
      <c r="B175" s="1319">
        <f t="shared" si="1"/>
        <v>-1</v>
      </c>
      <c r="D175" s="1310"/>
      <c r="E175" s="1310"/>
      <c r="F175" s="1320"/>
      <c r="G175" s="1310"/>
      <c r="H175" s="1310"/>
      <c r="I175" s="1310"/>
      <c r="J175" s="1321"/>
      <c r="K175" s="1321"/>
      <c r="L175" s="1310"/>
      <c r="N175" s="1322">
        <f t="shared" si="0"/>
        <v>0</v>
      </c>
      <c r="O175" s="1323">
        <f t="shared" si="2"/>
        <v>0</v>
      </c>
      <c r="P175" s="1323">
        <f>O175/'1.5 Universal Data'!$E$36</f>
        <v>0</v>
      </c>
      <c r="Q175" s="221"/>
      <c r="R175" s="221"/>
      <c r="S175" s="221"/>
      <c r="T175" s="221"/>
      <c r="U175" s="221"/>
      <c r="V175" s="221"/>
      <c r="W175" s="221"/>
      <c r="X175" s="221"/>
      <c r="Y175" s="221"/>
      <c r="Z175" s="221"/>
      <c r="AA175" s="221"/>
      <c r="AB175" s="221"/>
      <c r="AC175" s="221"/>
      <c r="AD175" s="221"/>
      <c r="AE175" s="221"/>
    </row>
    <row r="176" spans="2:31">
      <c r="B176" s="1319">
        <f t="shared" si="1"/>
        <v>-1</v>
      </c>
      <c r="D176" s="1310"/>
      <c r="E176" s="1310"/>
      <c r="F176" s="1320"/>
      <c r="G176" s="1310"/>
      <c r="H176" s="1310"/>
      <c r="I176" s="1310"/>
      <c r="J176" s="1321"/>
      <c r="K176" s="1321"/>
      <c r="L176" s="1310"/>
      <c r="N176" s="1322">
        <f t="shared" si="0"/>
        <v>0</v>
      </c>
      <c r="O176" s="1323">
        <f t="shared" si="2"/>
        <v>0</v>
      </c>
      <c r="P176" s="1323">
        <f>O176/'1.5 Universal Data'!$E$36</f>
        <v>0</v>
      </c>
      <c r="Q176" s="221"/>
      <c r="R176" s="221"/>
      <c r="S176" s="221"/>
      <c r="T176" s="221"/>
      <c r="U176" s="221"/>
      <c r="V176" s="221"/>
      <c r="W176" s="221"/>
      <c r="X176" s="221"/>
      <c r="Y176" s="221"/>
      <c r="Z176" s="221"/>
      <c r="AA176" s="221"/>
      <c r="AB176" s="221"/>
      <c r="AC176" s="221"/>
      <c r="AD176" s="221"/>
      <c r="AE176" s="221"/>
    </row>
    <row r="177" spans="2:31">
      <c r="B177" s="1319">
        <f t="shared" si="1"/>
        <v>-1</v>
      </c>
      <c r="D177" s="1310"/>
      <c r="E177" s="1310"/>
      <c r="F177" s="1320"/>
      <c r="G177" s="1310"/>
      <c r="H177" s="1310"/>
      <c r="I177" s="1310"/>
      <c r="J177" s="1321"/>
      <c r="K177" s="1321"/>
      <c r="L177" s="1310"/>
      <c r="N177" s="1322">
        <f t="shared" si="0"/>
        <v>0</v>
      </c>
      <c r="O177" s="1323">
        <f t="shared" si="2"/>
        <v>0</v>
      </c>
      <c r="P177" s="1323">
        <f>O177/'1.5 Universal Data'!$E$36</f>
        <v>0</v>
      </c>
      <c r="Q177" s="221"/>
      <c r="R177" s="221"/>
      <c r="S177" s="221"/>
      <c r="T177" s="221"/>
      <c r="U177" s="221"/>
      <c r="V177" s="221"/>
      <c r="W177" s="221"/>
      <c r="X177" s="221"/>
      <c r="Y177" s="221"/>
      <c r="Z177" s="221"/>
      <c r="AA177" s="221"/>
      <c r="AB177" s="221"/>
      <c r="AC177" s="221"/>
      <c r="AD177" s="221"/>
      <c r="AE177" s="221"/>
    </row>
    <row r="178" spans="2:31">
      <c r="B178" s="1319">
        <f t="shared" si="1"/>
        <v>-1</v>
      </c>
      <c r="D178" s="1310"/>
      <c r="E178" s="1310"/>
      <c r="F178" s="1320"/>
      <c r="G178" s="1310"/>
      <c r="H178" s="1310"/>
      <c r="I178" s="1310"/>
      <c r="J178" s="1321"/>
      <c r="K178" s="1321"/>
      <c r="L178" s="1310"/>
      <c r="N178" s="1322">
        <f t="shared" si="0"/>
        <v>0</v>
      </c>
      <c r="O178" s="1323">
        <f t="shared" si="2"/>
        <v>0</v>
      </c>
      <c r="P178" s="1323">
        <f>O178/'1.5 Universal Data'!$E$36</f>
        <v>0</v>
      </c>
      <c r="Q178" s="221"/>
      <c r="R178" s="221"/>
      <c r="S178" s="221"/>
      <c r="T178" s="221"/>
      <c r="U178" s="221"/>
      <c r="V178" s="221"/>
      <c r="W178" s="221"/>
      <c r="X178" s="221"/>
      <c r="Y178" s="221"/>
      <c r="Z178" s="221"/>
      <c r="AA178" s="221"/>
      <c r="AB178" s="221"/>
      <c r="AC178" s="221"/>
      <c r="AD178" s="221"/>
      <c r="AE178" s="221"/>
    </row>
    <row r="179" spans="2:31">
      <c r="B179" s="1319">
        <f t="shared" si="1"/>
        <v>-1</v>
      </c>
      <c r="D179" s="1310"/>
      <c r="E179" s="1310"/>
      <c r="F179" s="1320"/>
      <c r="G179" s="1310"/>
      <c r="H179" s="1310"/>
      <c r="I179" s="1310"/>
      <c r="J179" s="1321"/>
      <c r="K179" s="1321"/>
      <c r="L179" s="1310"/>
      <c r="N179" s="1322">
        <f t="shared" si="0"/>
        <v>0</v>
      </c>
      <c r="O179" s="1323">
        <f t="shared" si="2"/>
        <v>0</v>
      </c>
      <c r="P179" s="1323">
        <f>O179/'1.5 Universal Data'!$E$36</f>
        <v>0</v>
      </c>
      <c r="Q179" s="221"/>
      <c r="R179" s="221"/>
      <c r="S179" s="221"/>
      <c r="T179" s="221"/>
      <c r="U179" s="221"/>
      <c r="V179" s="221"/>
      <c r="W179" s="221"/>
      <c r="X179" s="221"/>
      <c r="Y179" s="221"/>
      <c r="Z179" s="221"/>
      <c r="AA179" s="221"/>
      <c r="AB179" s="221"/>
      <c r="AC179" s="221"/>
      <c r="AD179" s="221"/>
      <c r="AE179" s="221"/>
    </row>
    <row r="180" spans="2:31">
      <c r="B180" s="1319">
        <f t="shared" si="1"/>
        <v>-1</v>
      </c>
      <c r="D180" s="1310"/>
      <c r="E180" s="1310"/>
      <c r="F180" s="1320"/>
      <c r="G180" s="1310"/>
      <c r="H180" s="1310"/>
      <c r="I180" s="1310"/>
      <c r="J180" s="1321"/>
      <c r="K180" s="1321"/>
      <c r="L180" s="1310"/>
      <c r="N180" s="1322">
        <f t="shared" si="0"/>
        <v>0</v>
      </c>
      <c r="O180" s="1323">
        <f t="shared" si="2"/>
        <v>0</v>
      </c>
      <c r="P180" s="1323">
        <f>O180/'1.5 Universal Data'!$E$36</f>
        <v>0</v>
      </c>
      <c r="Q180" s="221"/>
      <c r="R180" s="221"/>
      <c r="S180" s="221"/>
      <c r="T180" s="221"/>
      <c r="U180" s="221"/>
      <c r="V180" s="221"/>
      <c r="W180" s="221"/>
      <c r="X180" s="221"/>
      <c r="Y180" s="221"/>
      <c r="Z180" s="221"/>
      <c r="AA180" s="221"/>
      <c r="AB180" s="221"/>
      <c r="AC180" s="221"/>
      <c r="AD180" s="221"/>
      <c r="AE180" s="221"/>
    </row>
    <row r="181" spans="2:31">
      <c r="B181" s="1319">
        <f t="shared" si="1"/>
        <v>-1</v>
      </c>
      <c r="D181" s="1310"/>
      <c r="E181" s="1310"/>
      <c r="F181" s="1320"/>
      <c r="G181" s="1310"/>
      <c r="H181" s="1310"/>
      <c r="I181" s="1310"/>
      <c r="J181" s="1321"/>
      <c r="K181" s="1321"/>
      <c r="L181" s="1310"/>
      <c r="N181" s="1322">
        <f t="shared" si="0"/>
        <v>0</v>
      </c>
      <c r="O181" s="1323">
        <f t="shared" si="2"/>
        <v>0</v>
      </c>
      <c r="P181" s="1323">
        <f>O181/'1.5 Universal Data'!$E$36</f>
        <v>0</v>
      </c>
      <c r="Q181" s="221"/>
      <c r="R181" s="221"/>
      <c r="S181" s="221"/>
      <c r="T181" s="221"/>
      <c r="U181" s="221"/>
      <c r="V181" s="221"/>
      <c r="W181" s="221"/>
      <c r="X181" s="221"/>
      <c r="Y181" s="221"/>
      <c r="Z181" s="221"/>
      <c r="AA181" s="221"/>
      <c r="AB181" s="221"/>
      <c r="AC181" s="221"/>
      <c r="AD181" s="221"/>
      <c r="AE181" s="221"/>
    </row>
    <row r="182" spans="2:31">
      <c r="B182" s="1319">
        <f t="shared" si="1"/>
        <v>-1</v>
      </c>
      <c r="D182" s="1310"/>
      <c r="E182" s="1310"/>
      <c r="F182" s="1320"/>
      <c r="G182" s="1310"/>
      <c r="H182" s="1310"/>
      <c r="I182" s="1310"/>
      <c r="J182" s="1321"/>
      <c r="K182" s="1321"/>
      <c r="L182" s="1310"/>
      <c r="N182" s="1322">
        <f t="shared" si="0"/>
        <v>0</v>
      </c>
      <c r="O182" s="1323">
        <f t="shared" si="2"/>
        <v>0</v>
      </c>
      <c r="P182" s="1323">
        <f>O182/'1.5 Universal Data'!$E$36</f>
        <v>0</v>
      </c>
      <c r="Q182" s="221"/>
      <c r="R182" s="221"/>
      <c r="S182" s="221"/>
      <c r="T182" s="221"/>
      <c r="U182" s="221"/>
      <c r="V182" s="221"/>
      <c r="W182" s="221"/>
      <c r="X182" s="221"/>
      <c r="Y182" s="221"/>
      <c r="Z182" s="221"/>
      <c r="AA182" s="221"/>
      <c r="AB182" s="221"/>
      <c r="AC182" s="221"/>
      <c r="AD182" s="221"/>
      <c r="AE182" s="221"/>
    </row>
    <row r="183" spans="2:31">
      <c r="B183" s="1319">
        <f t="shared" si="1"/>
        <v>-1</v>
      </c>
      <c r="D183" s="1310"/>
      <c r="E183" s="1310"/>
      <c r="F183" s="1320"/>
      <c r="G183" s="1310"/>
      <c r="H183" s="1310"/>
      <c r="I183" s="1310"/>
      <c r="J183" s="1321"/>
      <c r="K183" s="1321"/>
      <c r="L183" s="1310"/>
      <c r="N183" s="1322">
        <f t="shared" si="0"/>
        <v>0</v>
      </c>
      <c r="O183" s="1323">
        <f t="shared" si="2"/>
        <v>0</v>
      </c>
      <c r="P183" s="1323">
        <f>O183/'1.5 Universal Data'!$E$36</f>
        <v>0</v>
      </c>
      <c r="Q183" s="221"/>
      <c r="R183" s="221"/>
      <c r="S183" s="221"/>
      <c r="T183" s="221"/>
      <c r="U183" s="221"/>
      <c r="V183" s="221"/>
      <c r="W183" s="221"/>
      <c r="X183" s="221"/>
      <c r="Y183" s="221"/>
      <c r="Z183" s="221"/>
      <c r="AA183" s="221"/>
      <c r="AB183" s="221"/>
      <c r="AC183" s="221"/>
      <c r="AD183" s="221"/>
      <c r="AE183" s="221"/>
    </row>
    <row r="184" spans="2:31">
      <c r="B184" s="1319">
        <f t="shared" si="1"/>
        <v>-1</v>
      </c>
      <c r="D184" s="1310"/>
      <c r="E184" s="1310"/>
      <c r="F184" s="1320"/>
      <c r="G184" s="1310"/>
      <c r="H184" s="1310"/>
      <c r="I184" s="1310"/>
      <c r="J184" s="1321"/>
      <c r="K184" s="1321"/>
      <c r="L184" s="1310"/>
      <c r="N184" s="1322">
        <f t="shared" si="0"/>
        <v>0</v>
      </c>
      <c r="O184" s="1323">
        <f t="shared" si="2"/>
        <v>0</v>
      </c>
      <c r="P184" s="1323">
        <f>O184/'1.5 Universal Data'!$E$36</f>
        <v>0</v>
      </c>
      <c r="Q184" s="221"/>
      <c r="R184" s="221"/>
      <c r="S184" s="221"/>
      <c r="T184" s="221"/>
      <c r="U184" s="221"/>
      <c r="V184" s="221"/>
      <c r="W184" s="221"/>
      <c r="X184" s="221"/>
      <c r="Y184" s="221"/>
      <c r="Z184" s="221"/>
      <c r="AA184" s="221"/>
      <c r="AB184" s="221"/>
      <c r="AC184" s="221"/>
      <c r="AD184" s="221"/>
      <c r="AE184" s="221"/>
    </row>
    <row r="185" spans="2:31">
      <c r="B185" s="1319">
        <f t="shared" si="1"/>
        <v>-1</v>
      </c>
      <c r="D185" s="1310"/>
      <c r="E185" s="1310"/>
      <c r="F185" s="1320"/>
      <c r="G185" s="1310"/>
      <c r="H185" s="1310"/>
      <c r="I185" s="1310"/>
      <c r="J185" s="1321"/>
      <c r="K185" s="1321"/>
      <c r="L185" s="1310"/>
      <c r="N185" s="1322">
        <f t="shared" si="0"/>
        <v>0</v>
      </c>
      <c r="O185" s="1323">
        <f t="shared" si="2"/>
        <v>0</v>
      </c>
      <c r="P185" s="1323">
        <f>O185/'1.5 Universal Data'!$E$36</f>
        <v>0</v>
      </c>
      <c r="Q185" s="221"/>
      <c r="R185" s="221"/>
      <c r="S185" s="221"/>
      <c r="T185" s="221"/>
      <c r="U185" s="221"/>
      <c r="V185" s="221"/>
      <c r="W185" s="221"/>
      <c r="X185" s="221"/>
      <c r="Y185" s="221"/>
      <c r="Z185" s="221"/>
      <c r="AA185" s="221"/>
      <c r="AB185" s="221"/>
      <c r="AC185" s="221"/>
      <c r="AD185" s="221"/>
      <c r="AE185" s="221"/>
    </row>
    <row r="186" spans="2:31">
      <c r="B186" s="1319">
        <f t="shared" si="1"/>
        <v>-1</v>
      </c>
      <c r="D186" s="1310"/>
      <c r="E186" s="1310"/>
      <c r="F186" s="1320"/>
      <c r="G186" s="1310"/>
      <c r="H186" s="1310"/>
      <c r="I186" s="1310"/>
      <c r="J186" s="1321"/>
      <c r="K186" s="1321"/>
      <c r="L186" s="1310"/>
      <c r="N186" s="1322">
        <f t="shared" si="0"/>
        <v>0</v>
      </c>
      <c r="O186" s="1323">
        <f t="shared" si="2"/>
        <v>0</v>
      </c>
      <c r="P186" s="1323">
        <f>O186/'1.5 Universal Data'!$E$36</f>
        <v>0</v>
      </c>
      <c r="Q186" s="221"/>
      <c r="R186" s="221"/>
      <c r="S186" s="221"/>
      <c r="T186" s="221"/>
      <c r="U186" s="221"/>
      <c r="V186" s="221"/>
      <c r="W186" s="221"/>
      <c r="X186" s="221"/>
      <c r="Y186" s="221"/>
      <c r="Z186" s="221"/>
      <c r="AA186" s="221"/>
      <c r="AB186" s="221"/>
      <c r="AC186" s="221"/>
      <c r="AD186" s="221"/>
      <c r="AE186" s="221"/>
    </row>
    <row r="187" spans="2:31">
      <c r="B187" s="1319">
        <f t="shared" si="1"/>
        <v>-1</v>
      </c>
      <c r="D187" s="1310"/>
      <c r="E187" s="1310"/>
      <c r="F187" s="1320"/>
      <c r="G187" s="1310"/>
      <c r="H187" s="1310"/>
      <c r="I187" s="1310"/>
      <c r="J187" s="1321"/>
      <c r="K187" s="1321"/>
      <c r="L187" s="1310"/>
      <c r="N187" s="1322">
        <f t="shared" si="0"/>
        <v>0</v>
      </c>
      <c r="O187" s="1323">
        <f t="shared" si="2"/>
        <v>0</v>
      </c>
      <c r="P187" s="1323">
        <f>O187/'1.5 Universal Data'!$E$36</f>
        <v>0</v>
      </c>
      <c r="Q187" s="221"/>
      <c r="R187" s="221"/>
      <c r="S187" s="221"/>
      <c r="T187" s="221"/>
      <c r="U187" s="221"/>
      <c r="V187" s="221"/>
      <c r="W187" s="221"/>
      <c r="X187" s="221"/>
      <c r="Y187" s="221"/>
      <c r="Z187" s="221"/>
      <c r="AA187" s="221"/>
      <c r="AB187" s="221"/>
      <c r="AC187" s="221"/>
      <c r="AD187" s="221"/>
      <c r="AE187" s="221"/>
    </row>
    <row r="188" spans="2:31">
      <c r="B188" s="1319">
        <f t="shared" si="1"/>
        <v>-1</v>
      </c>
      <c r="D188" s="1310"/>
      <c r="E188" s="1310"/>
      <c r="F188" s="1320"/>
      <c r="G188" s="1310"/>
      <c r="H188" s="1310"/>
      <c r="I188" s="1310"/>
      <c r="J188" s="1321"/>
      <c r="K188" s="1321"/>
      <c r="L188" s="1310"/>
      <c r="N188" s="1322">
        <f t="shared" si="0"/>
        <v>0</v>
      </c>
      <c r="O188" s="1323">
        <f t="shared" si="2"/>
        <v>0</v>
      </c>
      <c r="P188" s="1323">
        <f>O188/'1.5 Universal Data'!$E$36</f>
        <v>0</v>
      </c>
      <c r="Q188" s="221"/>
      <c r="R188" s="221"/>
      <c r="S188" s="221"/>
      <c r="T188" s="221"/>
      <c r="U188" s="221"/>
      <c r="V188" s="221"/>
      <c r="W188" s="221"/>
      <c r="X188" s="221"/>
      <c r="Y188" s="221"/>
      <c r="Z188" s="221"/>
      <c r="AA188" s="221"/>
      <c r="AB188" s="221"/>
      <c r="AC188" s="221"/>
      <c r="AD188" s="221"/>
      <c r="AE188" s="221"/>
    </row>
    <row r="189" spans="2:31">
      <c r="B189" s="1319">
        <f t="shared" si="1"/>
        <v>-1</v>
      </c>
      <c r="D189" s="1310"/>
      <c r="E189" s="1310"/>
      <c r="F189" s="1320"/>
      <c r="G189" s="1310"/>
      <c r="H189" s="1310"/>
      <c r="I189" s="1310"/>
      <c r="J189" s="1321"/>
      <c r="K189" s="1321"/>
      <c r="L189" s="1310"/>
      <c r="N189" s="1322">
        <f t="shared" si="0"/>
        <v>0</v>
      </c>
      <c r="O189" s="1323">
        <f t="shared" si="2"/>
        <v>0</v>
      </c>
      <c r="P189" s="1323">
        <f>O189/'1.5 Universal Data'!$E$36</f>
        <v>0</v>
      </c>
      <c r="Q189" s="221"/>
      <c r="R189" s="221"/>
      <c r="S189" s="221"/>
      <c r="T189" s="221"/>
      <c r="U189" s="221"/>
      <c r="V189" s="221"/>
      <c r="W189" s="221"/>
      <c r="X189" s="221"/>
      <c r="Y189" s="221"/>
      <c r="Z189" s="221"/>
      <c r="AA189" s="221"/>
      <c r="AB189" s="221"/>
      <c r="AC189" s="221"/>
      <c r="AD189" s="221"/>
      <c r="AE189" s="221"/>
    </row>
    <row r="190" spans="2:31">
      <c r="B190" s="1319">
        <f t="shared" si="1"/>
        <v>-1</v>
      </c>
      <c r="D190" s="1310"/>
      <c r="E190" s="1310"/>
      <c r="F190" s="1320"/>
      <c r="G190" s="1310"/>
      <c r="H190" s="1310"/>
      <c r="I190" s="1310"/>
      <c r="J190" s="1321"/>
      <c r="K190" s="1321"/>
      <c r="L190" s="1310"/>
      <c r="N190" s="1322">
        <f t="shared" si="0"/>
        <v>0</v>
      </c>
      <c r="O190" s="1323">
        <f t="shared" si="2"/>
        <v>0</v>
      </c>
      <c r="P190" s="1323">
        <f>O190/'1.5 Universal Data'!$E$36</f>
        <v>0</v>
      </c>
      <c r="Q190" s="221"/>
      <c r="R190" s="221"/>
      <c r="S190" s="221"/>
      <c r="T190" s="221"/>
      <c r="U190" s="221"/>
      <c r="V190" s="221"/>
      <c r="W190" s="221"/>
      <c r="X190" s="221"/>
      <c r="Y190" s="221"/>
      <c r="Z190" s="221"/>
      <c r="AA190" s="221"/>
      <c r="AB190" s="221"/>
      <c r="AC190" s="221"/>
      <c r="AD190" s="221"/>
      <c r="AE190" s="221"/>
    </row>
    <row r="191" spans="2:31">
      <c r="B191" s="1319">
        <f t="shared" si="1"/>
        <v>-1</v>
      </c>
      <c r="D191" s="1310"/>
      <c r="E191" s="1310"/>
      <c r="F191" s="1320"/>
      <c r="G191" s="1310"/>
      <c r="H191" s="1310"/>
      <c r="I191" s="1310"/>
      <c r="J191" s="1321"/>
      <c r="K191" s="1321"/>
      <c r="L191" s="1310"/>
      <c r="N191" s="1322">
        <f t="shared" si="0"/>
        <v>0</v>
      </c>
      <c r="O191" s="1323">
        <f t="shared" si="2"/>
        <v>0</v>
      </c>
      <c r="P191" s="1323">
        <f>O191/'1.5 Universal Data'!$E$36</f>
        <v>0</v>
      </c>
      <c r="Q191" s="221"/>
      <c r="R191" s="221"/>
      <c r="S191" s="221"/>
      <c r="T191" s="221"/>
      <c r="U191" s="221"/>
      <c r="V191" s="221"/>
      <c r="W191" s="221"/>
      <c r="X191" s="221"/>
      <c r="Y191" s="221"/>
      <c r="Z191" s="221"/>
      <c r="AA191" s="221"/>
      <c r="AB191" s="221"/>
      <c r="AC191" s="221"/>
      <c r="AD191" s="221"/>
      <c r="AE191" s="221"/>
    </row>
    <row r="192" spans="2:31">
      <c r="B192" s="1319">
        <f t="shared" si="1"/>
        <v>-1</v>
      </c>
      <c r="D192" s="1310"/>
      <c r="E192" s="1310"/>
      <c r="F192" s="1320"/>
      <c r="G192" s="1310"/>
      <c r="H192" s="1310"/>
      <c r="I192" s="1310"/>
      <c r="J192" s="1321"/>
      <c r="K192" s="1321"/>
      <c r="L192" s="1310"/>
      <c r="N192" s="1322">
        <f t="shared" si="0"/>
        <v>0</v>
      </c>
      <c r="O192" s="1323">
        <f t="shared" si="2"/>
        <v>0</v>
      </c>
      <c r="P192" s="1323">
        <f>O192/'1.5 Universal Data'!$E$36</f>
        <v>0</v>
      </c>
      <c r="Q192" s="221"/>
      <c r="R192" s="221"/>
      <c r="S192" s="221"/>
      <c r="T192" s="221"/>
      <c r="U192" s="221"/>
      <c r="V192" s="221"/>
      <c r="W192" s="221"/>
      <c r="X192" s="221"/>
      <c r="Y192" s="221"/>
      <c r="Z192" s="221"/>
      <c r="AA192" s="221"/>
      <c r="AB192" s="221"/>
      <c r="AC192" s="221"/>
      <c r="AD192" s="221"/>
      <c r="AE192" s="221"/>
    </row>
    <row r="193" spans="2:31">
      <c r="B193" s="1319">
        <f t="shared" si="1"/>
        <v>-1</v>
      </c>
      <c r="D193" s="1310"/>
      <c r="E193" s="1310"/>
      <c r="F193" s="1320"/>
      <c r="G193" s="1310"/>
      <c r="H193" s="1310"/>
      <c r="I193" s="1310"/>
      <c r="J193" s="1321"/>
      <c r="K193" s="1321"/>
      <c r="L193" s="1310"/>
      <c r="N193" s="1322">
        <f t="shared" si="0"/>
        <v>0</v>
      </c>
      <c r="O193" s="1323">
        <f t="shared" si="2"/>
        <v>0</v>
      </c>
      <c r="P193" s="1323">
        <f>O193/'1.5 Universal Data'!$E$36</f>
        <v>0</v>
      </c>
      <c r="Q193" s="221"/>
      <c r="R193" s="221"/>
      <c r="S193" s="221"/>
      <c r="T193" s="221"/>
      <c r="U193" s="221"/>
      <c r="V193" s="221"/>
      <c r="W193" s="221"/>
      <c r="X193" s="221"/>
      <c r="Y193" s="221"/>
      <c r="Z193" s="221"/>
      <c r="AA193" s="221"/>
      <c r="AB193" s="221"/>
      <c r="AC193" s="221"/>
      <c r="AD193" s="221"/>
      <c r="AE193" s="221"/>
    </row>
    <row r="194" spans="2:31">
      <c r="B194" s="1319">
        <f t="shared" si="1"/>
        <v>-1</v>
      </c>
      <c r="D194" s="1310"/>
      <c r="E194" s="1310"/>
      <c r="F194" s="1320"/>
      <c r="G194" s="1310"/>
      <c r="H194" s="1310"/>
      <c r="I194" s="1310"/>
      <c r="J194" s="1321"/>
      <c r="K194" s="1321"/>
      <c r="L194" s="1310"/>
      <c r="N194" s="1322">
        <f t="shared" si="0"/>
        <v>0</v>
      </c>
      <c r="O194" s="1323">
        <f t="shared" si="2"/>
        <v>0</v>
      </c>
      <c r="P194" s="1323">
        <f>O194/'1.5 Universal Data'!$E$36</f>
        <v>0</v>
      </c>
      <c r="Q194" s="221"/>
      <c r="R194" s="221"/>
      <c r="S194" s="221"/>
      <c r="T194" s="221"/>
      <c r="U194" s="221"/>
      <c r="V194" s="221"/>
      <c r="W194" s="221"/>
      <c r="X194" s="221"/>
      <c r="Y194" s="221"/>
      <c r="Z194" s="221"/>
      <c r="AA194" s="221"/>
      <c r="AB194" s="221"/>
      <c r="AC194" s="221"/>
      <c r="AD194" s="221"/>
      <c r="AE194" s="221"/>
    </row>
    <row r="195" spans="2:31">
      <c r="B195" s="1319">
        <f t="shared" si="1"/>
        <v>-1</v>
      </c>
      <c r="D195" s="1310"/>
      <c r="E195" s="1310"/>
      <c r="F195" s="1320"/>
      <c r="G195" s="1310"/>
      <c r="H195" s="1310"/>
      <c r="I195" s="1310"/>
      <c r="J195" s="1321"/>
      <c r="K195" s="1321"/>
      <c r="L195" s="1310"/>
      <c r="N195" s="1322">
        <f t="shared" si="0"/>
        <v>0</v>
      </c>
      <c r="O195" s="1323">
        <f t="shared" si="2"/>
        <v>0</v>
      </c>
      <c r="P195" s="1323">
        <f>O195/'1.5 Universal Data'!$E$36</f>
        <v>0</v>
      </c>
      <c r="Q195" s="221"/>
      <c r="R195" s="221"/>
      <c r="S195" s="221"/>
      <c r="T195" s="221"/>
      <c r="U195" s="221"/>
      <c r="V195" s="221"/>
      <c r="W195" s="221"/>
      <c r="X195" s="221"/>
      <c r="Y195" s="221"/>
      <c r="Z195" s="221"/>
      <c r="AA195" s="221"/>
      <c r="AB195" s="221"/>
      <c r="AC195" s="221"/>
      <c r="AD195" s="221"/>
      <c r="AE195" s="221"/>
    </row>
    <row r="196" spans="2:31">
      <c r="B196" s="1319">
        <f t="shared" si="1"/>
        <v>-1</v>
      </c>
      <c r="D196" s="1310"/>
      <c r="E196" s="1310"/>
      <c r="F196" s="1320"/>
      <c r="G196" s="1310"/>
      <c r="H196" s="1310"/>
      <c r="I196" s="1310"/>
      <c r="J196" s="1321"/>
      <c r="K196" s="1321"/>
      <c r="L196" s="1310"/>
      <c r="N196" s="1322">
        <f t="shared" si="0"/>
        <v>0</v>
      </c>
      <c r="O196" s="1323">
        <f t="shared" si="2"/>
        <v>0</v>
      </c>
      <c r="P196" s="1323">
        <f>O196/'1.5 Universal Data'!$E$36</f>
        <v>0</v>
      </c>
      <c r="Q196" s="221"/>
      <c r="R196" s="221"/>
      <c r="S196" s="221"/>
      <c r="T196" s="221"/>
      <c r="U196" s="221"/>
      <c r="V196" s="221"/>
      <c r="W196" s="221"/>
      <c r="X196" s="221"/>
      <c r="Y196" s="221"/>
      <c r="Z196" s="221"/>
      <c r="AA196" s="221"/>
      <c r="AB196" s="221"/>
      <c r="AC196" s="221"/>
      <c r="AD196" s="221"/>
      <c r="AE196" s="221"/>
    </row>
    <row r="197" spans="2:31">
      <c r="B197" s="1319">
        <f t="shared" si="1"/>
        <v>-1</v>
      </c>
      <c r="D197" s="1310"/>
      <c r="E197" s="1310"/>
      <c r="F197" s="1320"/>
      <c r="G197" s="1310"/>
      <c r="H197" s="1310"/>
      <c r="I197" s="1310"/>
      <c r="J197" s="1321"/>
      <c r="K197" s="1321"/>
      <c r="L197" s="1310"/>
      <c r="N197" s="1322">
        <f t="shared" si="0"/>
        <v>0</v>
      </c>
      <c r="O197" s="1323">
        <f t="shared" si="2"/>
        <v>0</v>
      </c>
      <c r="P197" s="1323">
        <f>O197/'1.5 Universal Data'!$E$36</f>
        <v>0</v>
      </c>
      <c r="Q197" s="221"/>
      <c r="R197" s="221"/>
      <c r="S197" s="221"/>
      <c r="T197" s="221"/>
      <c r="U197" s="221"/>
      <c r="V197" s="221"/>
      <c r="W197" s="221"/>
      <c r="X197" s="221"/>
      <c r="Y197" s="221"/>
      <c r="Z197" s="221"/>
      <c r="AA197" s="221"/>
      <c r="AB197" s="221"/>
      <c r="AC197" s="221"/>
      <c r="AD197" s="221"/>
      <c r="AE197" s="221"/>
    </row>
    <row r="198" spans="2:31">
      <c r="B198" s="1319">
        <f t="shared" si="1"/>
        <v>-1</v>
      </c>
      <c r="D198" s="1310"/>
      <c r="E198" s="1310"/>
      <c r="F198" s="1320"/>
      <c r="G198" s="1310"/>
      <c r="H198" s="1310"/>
      <c r="I198" s="1310"/>
      <c r="J198" s="1321"/>
      <c r="K198" s="1321"/>
      <c r="L198" s="1310"/>
      <c r="N198" s="1322">
        <f t="shared" si="0"/>
        <v>0</v>
      </c>
      <c r="O198" s="1323">
        <f t="shared" si="2"/>
        <v>0</v>
      </c>
      <c r="P198" s="1323">
        <f>O198/'1.5 Universal Data'!$E$36</f>
        <v>0</v>
      </c>
      <c r="Q198" s="221"/>
      <c r="R198" s="221"/>
      <c r="S198" s="221"/>
      <c r="T198" s="221"/>
      <c r="U198" s="221"/>
      <c r="V198" s="221"/>
      <c r="W198" s="221"/>
      <c r="X198" s="221"/>
      <c r="Y198" s="221"/>
      <c r="Z198" s="221"/>
      <c r="AA198" s="221"/>
      <c r="AB198" s="221"/>
      <c r="AC198" s="221"/>
      <c r="AD198" s="221"/>
      <c r="AE198" s="221"/>
    </row>
    <row r="199" spans="2:31">
      <c r="B199" s="1319">
        <f t="shared" si="1"/>
        <v>-1</v>
      </c>
      <c r="D199" s="1310"/>
      <c r="E199" s="1310"/>
      <c r="F199" s="1320"/>
      <c r="G199" s="1310"/>
      <c r="H199" s="1310"/>
      <c r="I199" s="1310"/>
      <c r="J199" s="1321"/>
      <c r="K199" s="1321"/>
      <c r="L199" s="1310"/>
      <c r="N199" s="1322">
        <f t="shared" si="0"/>
        <v>0</v>
      </c>
      <c r="O199" s="1323">
        <f t="shared" si="2"/>
        <v>0</v>
      </c>
      <c r="P199" s="1323">
        <f>O199/'1.5 Universal Data'!$E$36</f>
        <v>0</v>
      </c>
      <c r="Q199" s="221"/>
      <c r="R199" s="221"/>
      <c r="S199" s="221"/>
      <c r="T199" s="221"/>
      <c r="U199" s="221"/>
      <c r="V199" s="221"/>
      <c r="W199" s="221"/>
      <c r="X199" s="221"/>
      <c r="Y199" s="221"/>
      <c r="Z199" s="221"/>
      <c r="AA199" s="221"/>
      <c r="AB199" s="221"/>
      <c r="AC199" s="221"/>
      <c r="AD199" s="221"/>
      <c r="AE199" s="221"/>
    </row>
    <row r="200" spans="2:31">
      <c r="B200" s="1319">
        <f t="shared" si="1"/>
        <v>-1</v>
      </c>
      <c r="D200" s="1310"/>
      <c r="E200" s="1310"/>
      <c r="F200" s="1320"/>
      <c r="G200" s="1310"/>
      <c r="H200" s="1310"/>
      <c r="I200" s="1310"/>
      <c r="J200" s="1321"/>
      <c r="K200" s="1321"/>
      <c r="L200" s="1310"/>
      <c r="N200" s="1322">
        <f t="shared" si="0"/>
        <v>0</v>
      </c>
      <c r="O200" s="1323">
        <f t="shared" si="2"/>
        <v>0</v>
      </c>
      <c r="P200" s="1323">
        <f>O200/'1.5 Universal Data'!$E$36</f>
        <v>0</v>
      </c>
      <c r="Q200" s="221"/>
      <c r="R200" s="221"/>
      <c r="S200" s="221"/>
      <c r="T200" s="221"/>
      <c r="U200" s="221"/>
      <c r="V200" s="221"/>
      <c r="W200" s="221"/>
      <c r="X200" s="221"/>
      <c r="Y200" s="221"/>
      <c r="Z200" s="221"/>
      <c r="AA200" s="221"/>
      <c r="AB200" s="221"/>
      <c r="AC200" s="221"/>
      <c r="AD200" s="221"/>
      <c r="AE200" s="221"/>
    </row>
    <row r="201" spans="2:31">
      <c r="B201" s="1319">
        <f t="shared" si="1"/>
        <v>-1</v>
      </c>
      <c r="D201" s="1310"/>
      <c r="E201" s="1310"/>
      <c r="F201" s="1320"/>
      <c r="G201" s="1310"/>
      <c r="H201" s="1310"/>
      <c r="I201" s="1310"/>
      <c r="J201" s="1321"/>
      <c r="K201" s="1321"/>
      <c r="L201" s="1310"/>
      <c r="N201" s="1322">
        <f t="shared" si="0"/>
        <v>0</v>
      </c>
      <c r="O201" s="1323">
        <f t="shared" si="2"/>
        <v>0</v>
      </c>
      <c r="P201" s="1323">
        <f>O201/'1.5 Universal Data'!$E$36</f>
        <v>0</v>
      </c>
      <c r="Q201" s="221"/>
      <c r="R201" s="221"/>
      <c r="S201" s="221"/>
      <c r="T201" s="221"/>
      <c r="U201" s="221"/>
      <c r="V201" s="221"/>
      <c r="W201" s="221"/>
      <c r="X201" s="221"/>
      <c r="Y201" s="221"/>
      <c r="Z201" s="221"/>
      <c r="AA201" s="221"/>
      <c r="AB201" s="221"/>
      <c r="AC201" s="221"/>
      <c r="AD201" s="221"/>
      <c r="AE201" s="221"/>
    </row>
    <row r="202" spans="2:31">
      <c r="B202" s="1319">
        <f t="shared" si="1"/>
        <v>-1</v>
      </c>
      <c r="D202" s="1310"/>
      <c r="E202" s="1310"/>
      <c r="F202" s="1320"/>
      <c r="G202" s="1310"/>
      <c r="H202" s="1310"/>
      <c r="I202" s="1310"/>
      <c r="J202" s="1321"/>
      <c r="K202" s="1321"/>
      <c r="L202" s="1310"/>
      <c r="N202" s="1322">
        <f t="shared" si="0"/>
        <v>0</v>
      </c>
      <c r="O202" s="1323">
        <f t="shared" si="2"/>
        <v>0</v>
      </c>
      <c r="P202" s="1323">
        <f>O202/'1.5 Universal Data'!$E$36</f>
        <v>0</v>
      </c>
      <c r="Q202" s="221"/>
      <c r="R202" s="221"/>
      <c r="S202" s="221"/>
      <c r="T202" s="221"/>
      <c r="U202" s="221"/>
      <c r="V202" s="221"/>
      <c r="W202" s="221"/>
      <c r="X202" s="221"/>
      <c r="Y202" s="221"/>
      <c r="Z202" s="221"/>
      <c r="AA202" s="221"/>
      <c r="AB202" s="221"/>
      <c r="AC202" s="221"/>
      <c r="AD202" s="221"/>
      <c r="AE202" s="221"/>
    </row>
    <row r="203" spans="2:31">
      <c r="B203" s="1319">
        <f t="shared" si="1"/>
        <v>-1</v>
      </c>
      <c r="D203" s="1310"/>
      <c r="E203" s="1310"/>
      <c r="F203" s="1320"/>
      <c r="G203" s="1310"/>
      <c r="H203" s="1310"/>
      <c r="I203" s="1310"/>
      <c r="J203" s="1321"/>
      <c r="K203" s="1321"/>
      <c r="L203" s="1310"/>
      <c r="N203" s="1322">
        <f t="shared" si="0"/>
        <v>0</v>
      </c>
      <c r="O203" s="1323">
        <f t="shared" si="2"/>
        <v>0</v>
      </c>
      <c r="P203" s="1323">
        <f>O203/'1.5 Universal Data'!$E$36</f>
        <v>0</v>
      </c>
      <c r="Q203" s="221"/>
      <c r="R203" s="221"/>
      <c r="S203" s="221"/>
      <c r="T203" s="221"/>
      <c r="U203" s="221"/>
      <c r="V203" s="221"/>
      <c r="W203" s="221"/>
      <c r="X203" s="221"/>
      <c r="Y203" s="221"/>
      <c r="Z203" s="221"/>
      <c r="AA203" s="221"/>
      <c r="AB203" s="221"/>
      <c r="AC203" s="221"/>
      <c r="AD203" s="221"/>
      <c r="AE203" s="221"/>
    </row>
    <row r="204" spans="2:31">
      <c r="B204" s="1319">
        <f t="shared" si="1"/>
        <v>-1</v>
      </c>
      <c r="D204" s="1310"/>
      <c r="E204" s="1310"/>
      <c r="F204" s="1320"/>
      <c r="G204" s="1310"/>
      <c r="H204" s="1310"/>
      <c r="I204" s="1310"/>
      <c r="J204" s="1321"/>
      <c r="K204" s="1321"/>
      <c r="L204" s="1310"/>
      <c r="N204" s="1322">
        <f t="shared" si="0"/>
        <v>0</v>
      </c>
      <c r="O204" s="1323">
        <f t="shared" si="2"/>
        <v>0</v>
      </c>
      <c r="P204" s="1323">
        <f>O204/'1.5 Universal Data'!$E$36</f>
        <v>0</v>
      </c>
      <c r="Q204" s="221"/>
      <c r="R204" s="221"/>
      <c r="S204" s="221"/>
      <c r="T204" s="221"/>
      <c r="U204" s="221"/>
      <c r="V204" s="221"/>
      <c r="W204" s="221"/>
      <c r="X204" s="221"/>
      <c r="Y204" s="221"/>
      <c r="Z204" s="221"/>
      <c r="AA204" s="221"/>
      <c r="AB204" s="221"/>
      <c r="AC204" s="221"/>
      <c r="AD204" s="221"/>
      <c r="AE204" s="221"/>
    </row>
    <row r="205" spans="2:31">
      <c r="B205" s="1319">
        <f t="shared" si="1"/>
        <v>-1</v>
      </c>
      <c r="D205" s="1310"/>
      <c r="E205" s="1310"/>
      <c r="F205" s="1320"/>
      <c r="G205" s="1310"/>
      <c r="H205" s="1310"/>
      <c r="I205" s="1310"/>
      <c r="J205" s="1321"/>
      <c r="K205" s="1321"/>
      <c r="L205" s="1310"/>
      <c r="N205" s="1322">
        <f t="shared" si="0"/>
        <v>0</v>
      </c>
      <c r="O205" s="1323">
        <f t="shared" si="2"/>
        <v>0</v>
      </c>
      <c r="P205" s="1323">
        <f>O205/'1.5 Universal Data'!$E$36</f>
        <v>0</v>
      </c>
      <c r="Q205" s="221"/>
      <c r="R205" s="221"/>
      <c r="S205" s="221"/>
      <c r="T205" s="221"/>
      <c r="U205" s="221"/>
      <c r="V205" s="221"/>
      <c r="W205" s="221"/>
      <c r="X205" s="221"/>
      <c r="Y205" s="221"/>
      <c r="Z205" s="221"/>
      <c r="AA205" s="221"/>
      <c r="AB205" s="221"/>
      <c r="AC205" s="221"/>
      <c r="AD205" s="221"/>
      <c r="AE205" s="221"/>
    </row>
    <row r="206" spans="2:31">
      <c r="B206" s="1319">
        <f t="shared" si="1"/>
        <v>-1</v>
      </c>
      <c r="D206" s="1310"/>
      <c r="E206" s="1310"/>
      <c r="F206" s="1320"/>
      <c r="G206" s="1310"/>
      <c r="H206" s="1310"/>
      <c r="I206" s="1310"/>
      <c r="J206" s="1321"/>
      <c r="K206" s="1321"/>
      <c r="L206" s="1310"/>
      <c r="N206" s="1322">
        <f t="shared" si="0"/>
        <v>0</v>
      </c>
      <c r="O206" s="1323">
        <f t="shared" si="2"/>
        <v>0</v>
      </c>
      <c r="P206" s="1323">
        <f>O206/'1.5 Universal Data'!$E$36</f>
        <v>0</v>
      </c>
      <c r="Q206" s="221"/>
      <c r="R206" s="221"/>
      <c r="S206" s="221"/>
      <c r="T206" s="221"/>
      <c r="U206" s="221"/>
      <c r="V206" s="221"/>
      <c r="W206" s="221"/>
      <c r="X206" s="221"/>
      <c r="Y206" s="221"/>
      <c r="Z206" s="221"/>
      <c r="AA206" s="221"/>
      <c r="AB206" s="221"/>
      <c r="AC206" s="221"/>
      <c r="AD206" s="221"/>
      <c r="AE206" s="221"/>
    </row>
    <row r="207" spans="2:31">
      <c r="B207" s="1319">
        <f t="shared" si="1"/>
        <v>-1</v>
      </c>
      <c r="D207" s="1310"/>
      <c r="E207" s="1310"/>
      <c r="F207" s="1320"/>
      <c r="G207" s="1310"/>
      <c r="H207" s="1310"/>
      <c r="I207" s="1310"/>
      <c r="J207" s="1321"/>
      <c r="K207" s="1321"/>
      <c r="L207" s="1310"/>
      <c r="N207" s="1322">
        <f t="shared" si="0"/>
        <v>0</v>
      </c>
      <c r="O207" s="1323">
        <f t="shared" si="2"/>
        <v>0</v>
      </c>
      <c r="P207" s="1323">
        <f>O207/'1.5 Universal Data'!$E$36</f>
        <v>0</v>
      </c>
      <c r="Q207" s="221"/>
      <c r="R207" s="221"/>
      <c r="S207" s="221"/>
      <c r="T207" s="221"/>
      <c r="U207" s="221"/>
      <c r="V207" s="221"/>
      <c r="W207" s="221"/>
      <c r="X207" s="221"/>
      <c r="Y207" s="221"/>
      <c r="Z207" s="221"/>
      <c r="AA207" s="221"/>
      <c r="AB207" s="221"/>
      <c r="AC207" s="221"/>
      <c r="AD207" s="221"/>
      <c r="AE207" s="221"/>
    </row>
    <row r="208" spans="2:31">
      <c r="B208" s="1319">
        <f t="shared" si="1"/>
        <v>-1</v>
      </c>
      <c r="D208" s="1310"/>
      <c r="E208" s="1310"/>
      <c r="F208" s="1320"/>
      <c r="G208" s="1310"/>
      <c r="H208" s="1310"/>
      <c r="I208" s="1310"/>
      <c r="J208" s="1321"/>
      <c r="K208" s="1321"/>
      <c r="L208" s="1310"/>
      <c r="N208" s="1322">
        <f t="shared" si="0"/>
        <v>0</v>
      </c>
      <c r="O208" s="1323">
        <f t="shared" si="2"/>
        <v>0</v>
      </c>
      <c r="P208" s="1323">
        <f>O208/'1.5 Universal Data'!$E$36</f>
        <v>0</v>
      </c>
      <c r="Q208" s="221"/>
      <c r="R208" s="221"/>
      <c r="S208" s="221"/>
      <c r="T208" s="221"/>
      <c r="U208" s="221"/>
      <c r="V208" s="221"/>
      <c r="W208" s="221"/>
      <c r="X208" s="221"/>
      <c r="Y208" s="221"/>
      <c r="Z208" s="221"/>
      <c r="AA208" s="221"/>
      <c r="AB208" s="221"/>
      <c r="AC208" s="221"/>
      <c r="AD208" s="221"/>
      <c r="AE208" s="221"/>
    </row>
    <row r="209" spans="2:31">
      <c r="B209" s="1319">
        <f t="shared" si="1"/>
        <v>-1</v>
      </c>
      <c r="D209" s="1310"/>
      <c r="E209" s="1310"/>
      <c r="F209" s="1320"/>
      <c r="G209" s="1310"/>
      <c r="H209" s="1310"/>
      <c r="I209" s="1310"/>
      <c r="J209" s="1321"/>
      <c r="K209" s="1321"/>
      <c r="L209" s="1310"/>
      <c r="N209" s="1322">
        <f t="shared" si="0"/>
        <v>0</v>
      </c>
      <c r="O209" s="1323">
        <f t="shared" si="2"/>
        <v>0</v>
      </c>
      <c r="P209" s="1323">
        <f>O209/'1.5 Universal Data'!$E$36</f>
        <v>0</v>
      </c>
      <c r="Q209" s="221"/>
      <c r="R209" s="221"/>
      <c r="S209" s="221"/>
      <c r="T209" s="221"/>
      <c r="U209" s="221"/>
      <c r="V209" s="221"/>
      <c r="W209" s="221"/>
      <c r="X209" s="221"/>
      <c r="Y209" s="221"/>
      <c r="Z209" s="221"/>
      <c r="AA209" s="221"/>
      <c r="AB209" s="221"/>
      <c r="AC209" s="221"/>
      <c r="AD209" s="221"/>
      <c r="AE209" s="221"/>
    </row>
    <row r="210" spans="2:31">
      <c r="B210" s="1319">
        <f t="shared" si="1"/>
        <v>-1</v>
      </c>
      <c r="D210" s="1310"/>
      <c r="E210" s="1310"/>
      <c r="F210" s="1320"/>
      <c r="G210" s="1310"/>
      <c r="H210" s="1310"/>
      <c r="I210" s="1310"/>
      <c r="J210" s="1321"/>
      <c r="K210" s="1321"/>
      <c r="L210" s="1310"/>
      <c r="N210" s="1322">
        <f t="shared" si="0"/>
        <v>0</v>
      </c>
      <c r="O210" s="1323">
        <f t="shared" si="2"/>
        <v>0</v>
      </c>
      <c r="P210" s="1323">
        <f>O210/'1.5 Universal Data'!$E$36</f>
        <v>0</v>
      </c>
      <c r="Q210" s="221"/>
      <c r="R210" s="221"/>
      <c r="S210" s="221"/>
      <c r="T210" s="221"/>
      <c r="U210" s="221"/>
      <c r="V210" s="221"/>
      <c r="W210" s="221"/>
      <c r="X210" s="221"/>
      <c r="Y210" s="221"/>
      <c r="Z210" s="221"/>
      <c r="AA210" s="221"/>
      <c r="AB210" s="221"/>
      <c r="AC210" s="221"/>
      <c r="AD210" s="221"/>
      <c r="AE210" s="221"/>
    </row>
    <row r="211" spans="2:31">
      <c r="B211" s="1319">
        <f t="shared" si="1"/>
        <v>-1</v>
      </c>
      <c r="D211" s="1310"/>
      <c r="E211" s="1310"/>
      <c r="F211" s="1320"/>
      <c r="G211" s="1310"/>
      <c r="H211" s="1310"/>
      <c r="I211" s="1310"/>
      <c r="J211" s="1321"/>
      <c r="K211" s="1321"/>
      <c r="L211" s="1310"/>
      <c r="N211" s="1322">
        <f t="shared" si="0"/>
        <v>0</v>
      </c>
      <c r="O211" s="1323">
        <f t="shared" si="2"/>
        <v>0</v>
      </c>
      <c r="P211" s="1323">
        <f>O211/'1.5 Universal Data'!$E$36</f>
        <v>0</v>
      </c>
      <c r="Q211" s="221"/>
      <c r="R211" s="221"/>
      <c r="S211" s="221"/>
      <c r="T211" s="221"/>
      <c r="U211" s="221"/>
      <c r="V211" s="221"/>
      <c r="W211" s="221"/>
      <c r="X211" s="221"/>
      <c r="Y211" s="221"/>
      <c r="Z211" s="221"/>
      <c r="AA211" s="221"/>
      <c r="AB211" s="221"/>
      <c r="AC211" s="221"/>
      <c r="AD211" s="221"/>
      <c r="AE211" s="221"/>
    </row>
    <row r="212" spans="2:31">
      <c r="B212" s="1319">
        <f t="shared" si="1"/>
        <v>-1</v>
      </c>
      <c r="D212" s="1310"/>
      <c r="E212" s="1310"/>
      <c r="F212" s="1320"/>
      <c r="G212" s="1310"/>
      <c r="H212" s="1310"/>
      <c r="I212" s="1310"/>
      <c r="J212" s="1321"/>
      <c r="K212" s="1321"/>
      <c r="L212" s="1310"/>
      <c r="N212" s="1322">
        <f t="shared" si="0"/>
        <v>0</v>
      </c>
      <c r="O212" s="1323">
        <f t="shared" si="2"/>
        <v>0</v>
      </c>
      <c r="P212" s="1323">
        <f>O212/'1.5 Universal Data'!$E$36</f>
        <v>0</v>
      </c>
      <c r="Q212" s="221"/>
      <c r="R212" s="221"/>
      <c r="S212" s="221"/>
      <c r="T212" s="221"/>
      <c r="U212" s="221"/>
      <c r="V212" s="221"/>
      <c r="W212" s="221"/>
      <c r="X212" s="221"/>
      <c r="Y212" s="221"/>
      <c r="Z212" s="221"/>
      <c r="AA212" s="221"/>
      <c r="AB212" s="221"/>
      <c r="AC212" s="221"/>
      <c r="AD212" s="221"/>
      <c r="AE212" s="221"/>
    </row>
    <row r="213" spans="2:31">
      <c r="B213" s="1319">
        <f t="shared" si="1"/>
        <v>-1</v>
      </c>
      <c r="D213" s="1310"/>
      <c r="E213" s="1310"/>
      <c r="F213" s="1320"/>
      <c r="G213" s="1310"/>
      <c r="H213" s="1310"/>
      <c r="I213" s="1310"/>
      <c r="J213" s="1321"/>
      <c r="K213" s="1321"/>
      <c r="L213" s="1310"/>
      <c r="N213" s="1322">
        <f t="shared" si="0"/>
        <v>0</v>
      </c>
      <c r="O213" s="1323">
        <f t="shared" si="2"/>
        <v>0</v>
      </c>
      <c r="P213" s="1323">
        <f>O213/'1.5 Universal Data'!$E$36</f>
        <v>0</v>
      </c>
      <c r="Q213" s="221"/>
      <c r="R213" s="221"/>
      <c r="S213" s="221"/>
      <c r="T213" s="221"/>
      <c r="U213" s="221"/>
      <c r="V213" s="221"/>
      <c r="W213" s="221"/>
      <c r="X213" s="221"/>
      <c r="Y213" s="221"/>
      <c r="Z213" s="221"/>
      <c r="AA213" s="221"/>
      <c r="AB213" s="221"/>
      <c r="AC213" s="221"/>
      <c r="AD213" s="221"/>
      <c r="AE213" s="221"/>
    </row>
    <row r="214" spans="2:31">
      <c r="B214" s="1319">
        <f t="shared" si="1"/>
        <v>-1</v>
      </c>
      <c r="D214" s="1310"/>
      <c r="E214" s="1310"/>
      <c r="F214" s="1320"/>
      <c r="G214" s="1310"/>
      <c r="H214" s="1310"/>
      <c r="I214" s="1310"/>
      <c r="J214" s="1321"/>
      <c r="K214" s="1321"/>
      <c r="L214" s="1310"/>
      <c r="N214" s="1322">
        <f t="shared" si="0"/>
        <v>0</v>
      </c>
      <c r="O214" s="1323">
        <f t="shared" si="2"/>
        <v>0</v>
      </c>
      <c r="P214" s="1323">
        <f>O214/'1.5 Universal Data'!$E$36</f>
        <v>0</v>
      </c>
      <c r="Q214" s="221"/>
      <c r="R214" s="221"/>
      <c r="S214" s="221"/>
      <c r="T214" s="221"/>
      <c r="U214" s="221"/>
      <c r="V214" s="221"/>
      <c r="W214" s="221"/>
      <c r="X214" s="221"/>
      <c r="Y214" s="221"/>
      <c r="Z214" s="221"/>
      <c r="AA214" s="221"/>
      <c r="AB214" s="221"/>
      <c r="AC214" s="221"/>
      <c r="AD214" s="221"/>
      <c r="AE214" s="221"/>
    </row>
    <row r="215" spans="2:31">
      <c r="B215" s="1319">
        <f t="shared" si="1"/>
        <v>-1</v>
      </c>
      <c r="D215" s="1310"/>
      <c r="E215" s="1310"/>
      <c r="F215" s="1320"/>
      <c r="G215" s="1310"/>
      <c r="H215" s="1310"/>
      <c r="I215" s="1310"/>
      <c r="J215" s="1321"/>
      <c r="K215" s="1321"/>
      <c r="L215" s="1310"/>
      <c r="N215" s="1322">
        <f t="shared" si="0"/>
        <v>0</v>
      </c>
      <c r="O215" s="1323">
        <f t="shared" si="2"/>
        <v>0</v>
      </c>
      <c r="P215" s="1323">
        <f>O215/'1.5 Universal Data'!$E$36</f>
        <v>0</v>
      </c>
      <c r="Q215" s="221"/>
      <c r="R215" s="221"/>
      <c r="S215" s="221"/>
      <c r="T215" s="221"/>
      <c r="U215" s="221"/>
      <c r="V215" s="221"/>
      <c r="W215" s="221"/>
      <c r="X215" s="221"/>
      <c r="Y215" s="221"/>
      <c r="Z215" s="221"/>
      <c r="AA215" s="221"/>
      <c r="AB215" s="221"/>
      <c r="AC215" s="221"/>
      <c r="AD215" s="221"/>
      <c r="AE215" s="221"/>
    </row>
    <row r="216" spans="2:31">
      <c r="B216" s="1319">
        <f t="shared" ref="B216:B470" si="4">IF(G216="buy",1,-1)</f>
        <v>-1</v>
      </c>
      <c r="D216" s="1310"/>
      <c r="E216" s="1310"/>
      <c r="F216" s="1320"/>
      <c r="G216" s="1310"/>
      <c r="H216" s="1310"/>
      <c r="I216" s="1310"/>
      <c r="J216" s="1321"/>
      <c r="K216" s="1321"/>
      <c r="L216" s="1310"/>
      <c r="N216" s="1322">
        <f t="shared" ref="N216:N470" si="5">+H216*((K216-J216)+1)*B216</f>
        <v>0</v>
      </c>
      <c r="O216" s="1323">
        <f t="shared" ref="O216:O470" si="6">N216*L216/100</f>
        <v>0</v>
      </c>
      <c r="P216" s="1323">
        <f>O216/'1.5 Universal Data'!$E$36</f>
        <v>0</v>
      </c>
      <c r="Q216" s="221"/>
      <c r="R216" s="221"/>
      <c r="S216" s="221"/>
      <c r="T216" s="221"/>
      <c r="U216" s="221"/>
      <c r="V216" s="221"/>
      <c r="W216" s="221"/>
      <c r="X216" s="221"/>
      <c r="Y216" s="221"/>
      <c r="Z216" s="221"/>
      <c r="AA216" s="221"/>
      <c r="AB216" s="221"/>
      <c r="AC216" s="221"/>
      <c r="AD216" s="221"/>
      <c r="AE216" s="221"/>
    </row>
    <row r="217" spans="2:31">
      <c r="B217" s="1319">
        <f t="shared" si="4"/>
        <v>-1</v>
      </c>
      <c r="D217" s="1310"/>
      <c r="E217" s="1310"/>
      <c r="F217" s="1320"/>
      <c r="G217" s="1310"/>
      <c r="H217" s="1310"/>
      <c r="I217" s="1310"/>
      <c r="J217" s="1321"/>
      <c r="K217" s="1321"/>
      <c r="L217" s="1310"/>
      <c r="N217" s="1322">
        <f t="shared" si="5"/>
        <v>0</v>
      </c>
      <c r="O217" s="1323">
        <f t="shared" si="6"/>
        <v>0</v>
      </c>
      <c r="P217" s="1323">
        <f>O217/'1.5 Universal Data'!$E$36</f>
        <v>0</v>
      </c>
      <c r="Q217" s="221"/>
      <c r="R217" s="221"/>
      <c r="S217" s="221"/>
      <c r="T217" s="221"/>
      <c r="U217" s="221"/>
      <c r="V217" s="221"/>
      <c r="W217" s="221"/>
      <c r="X217" s="221"/>
      <c r="Y217" s="221"/>
      <c r="Z217" s="221"/>
      <c r="AA217" s="221"/>
      <c r="AB217" s="221"/>
      <c r="AC217" s="221"/>
      <c r="AD217" s="221"/>
      <c r="AE217" s="221"/>
    </row>
    <row r="218" spans="2:31">
      <c r="B218" s="1319">
        <f t="shared" si="4"/>
        <v>-1</v>
      </c>
      <c r="D218" s="1310"/>
      <c r="E218" s="1310"/>
      <c r="F218" s="1320"/>
      <c r="G218" s="1310"/>
      <c r="H218" s="1310"/>
      <c r="I218" s="1310"/>
      <c r="J218" s="1321"/>
      <c r="K218" s="1321"/>
      <c r="L218" s="1310"/>
      <c r="N218" s="1322">
        <f t="shared" si="5"/>
        <v>0</v>
      </c>
      <c r="O218" s="1323">
        <f t="shared" si="6"/>
        <v>0</v>
      </c>
      <c r="P218" s="1323">
        <f>O218/'1.5 Universal Data'!$E$36</f>
        <v>0</v>
      </c>
      <c r="Q218" s="221"/>
      <c r="R218" s="221"/>
      <c r="S218" s="221"/>
      <c r="T218" s="221"/>
      <c r="U218" s="221"/>
      <c r="V218" s="221"/>
      <c r="W218" s="221"/>
      <c r="X218" s="221"/>
      <c r="Y218" s="221"/>
      <c r="Z218" s="221"/>
      <c r="AA218" s="221"/>
      <c r="AB218" s="221"/>
      <c r="AC218" s="221"/>
      <c r="AD218" s="221"/>
      <c r="AE218" s="221"/>
    </row>
    <row r="219" spans="2:31">
      <c r="B219" s="1319">
        <f t="shared" si="4"/>
        <v>-1</v>
      </c>
      <c r="D219" s="1310"/>
      <c r="E219" s="1310"/>
      <c r="F219" s="1320"/>
      <c r="G219" s="1310"/>
      <c r="H219" s="1310"/>
      <c r="I219" s="1310"/>
      <c r="J219" s="1321"/>
      <c r="K219" s="1321"/>
      <c r="L219" s="1310"/>
      <c r="N219" s="1322">
        <f t="shared" si="5"/>
        <v>0</v>
      </c>
      <c r="O219" s="1323">
        <f t="shared" si="6"/>
        <v>0</v>
      </c>
      <c r="P219" s="1323">
        <f>O219/'1.5 Universal Data'!$E$36</f>
        <v>0</v>
      </c>
      <c r="Q219" s="221"/>
      <c r="R219" s="221"/>
      <c r="S219" s="221"/>
      <c r="T219" s="221"/>
      <c r="U219" s="221"/>
      <c r="V219" s="221"/>
      <c r="W219" s="221"/>
      <c r="X219" s="221"/>
      <c r="Y219" s="221"/>
      <c r="Z219" s="221"/>
      <c r="AA219" s="221"/>
      <c r="AB219" s="221"/>
      <c r="AC219" s="221"/>
      <c r="AD219" s="221"/>
      <c r="AE219" s="221"/>
    </row>
    <row r="220" spans="2:31">
      <c r="B220" s="1319">
        <f t="shared" si="4"/>
        <v>-1</v>
      </c>
      <c r="D220" s="1310"/>
      <c r="E220" s="1310"/>
      <c r="F220" s="1320"/>
      <c r="G220" s="1310"/>
      <c r="H220" s="1310"/>
      <c r="I220" s="1310"/>
      <c r="J220" s="1321"/>
      <c r="K220" s="1321"/>
      <c r="L220" s="1310"/>
      <c r="N220" s="1322">
        <f t="shared" si="5"/>
        <v>0</v>
      </c>
      <c r="O220" s="1323">
        <f t="shared" si="6"/>
        <v>0</v>
      </c>
      <c r="P220" s="1323">
        <f>O220/'1.5 Universal Data'!$E$36</f>
        <v>0</v>
      </c>
      <c r="Q220" s="221"/>
      <c r="R220" s="221"/>
      <c r="S220" s="221"/>
      <c r="T220" s="221"/>
      <c r="U220" s="221"/>
      <c r="V220" s="221"/>
      <c r="W220" s="221"/>
      <c r="X220" s="221"/>
      <c r="Y220" s="221"/>
      <c r="Z220" s="221"/>
      <c r="AA220" s="221"/>
      <c r="AB220" s="221"/>
      <c r="AC220" s="221"/>
      <c r="AD220" s="221"/>
      <c r="AE220" s="221"/>
    </row>
    <row r="221" spans="2:31">
      <c r="B221" s="1319">
        <f t="shared" si="4"/>
        <v>-1</v>
      </c>
      <c r="D221" s="1310"/>
      <c r="E221" s="1310"/>
      <c r="F221" s="1320"/>
      <c r="G221" s="1310"/>
      <c r="H221" s="1310"/>
      <c r="I221" s="1310"/>
      <c r="J221" s="1321"/>
      <c r="K221" s="1321"/>
      <c r="L221" s="1310"/>
      <c r="N221" s="1322">
        <f t="shared" si="5"/>
        <v>0</v>
      </c>
      <c r="O221" s="1323">
        <f t="shared" si="6"/>
        <v>0</v>
      </c>
      <c r="P221" s="1323">
        <f>O221/'1.5 Universal Data'!$E$36</f>
        <v>0</v>
      </c>
      <c r="Q221" s="221"/>
      <c r="R221" s="221"/>
      <c r="S221" s="221"/>
      <c r="T221" s="221"/>
      <c r="U221" s="221"/>
      <c r="V221" s="221"/>
      <c r="W221" s="221"/>
      <c r="X221" s="221"/>
      <c r="Y221" s="221"/>
      <c r="Z221" s="221"/>
      <c r="AA221" s="221"/>
      <c r="AB221" s="221"/>
      <c r="AC221" s="221"/>
      <c r="AD221" s="221"/>
      <c r="AE221" s="221"/>
    </row>
    <row r="222" spans="2:31">
      <c r="B222" s="1319">
        <f t="shared" si="4"/>
        <v>-1</v>
      </c>
      <c r="D222" s="1310"/>
      <c r="E222" s="1310"/>
      <c r="F222" s="1320"/>
      <c r="G222" s="1310"/>
      <c r="H222" s="1310"/>
      <c r="I222" s="1310"/>
      <c r="J222" s="1321"/>
      <c r="K222" s="1321"/>
      <c r="L222" s="1310"/>
      <c r="N222" s="1322">
        <f t="shared" si="5"/>
        <v>0</v>
      </c>
      <c r="O222" s="1323">
        <f t="shared" si="6"/>
        <v>0</v>
      </c>
      <c r="P222" s="1323">
        <f>O222/'1.5 Universal Data'!$E$36</f>
        <v>0</v>
      </c>
      <c r="Q222" s="221"/>
      <c r="R222" s="221"/>
      <c r="S222" s="221"/>
      <c r="T222" s="221"/>
      <c r="U222" s="221"/>
      <c r="V222" s="221"/>
      <c r="W222" s="221"/>
      <c r="X222" s="221"/>
      <c r="Y222" s="221"/>
      <c r="Z222" s="221"/>
      <c r="AA222" s="221"/>
      <c r="AB222" s="221"/>
      <c r="AC222" s="221"/>
      <c r="AD222" s="221"/>
      <c r="AE222" s="221"/>
    </row>
    <row r="223" spans="2:31">
      <c r="B223" s="1319">
        <f t="shared" si="4"/>
        <v>-1</v>
      </c>
      <c r="D223" s="1310"/>
      <c r="E223" s="1310"/>
      <c r="F223" s="1320"/>
      <c r="G223" s="1310"/>
      <c r="H223" s="1310"/>
      <c r="I223" s="1310"/>
      <c r="J223" s="1321"/>
      <c r="K223" s="1321"/>
      <c r="L223" s="1310"/>
      <c r="N223" s="1322">
        <f t="shared" si="5"/>
        <v>0</v>
      </c>
      <c r="O223" s="1323">
        <f t="shared" si="6"/>
        <v>0</v>
      </c>
      <c r="P223" s="1323">
        <f>O223/'1.5 Universal Data'!$E$36</f>
        <v>0</v>
      </c>
      <c r="Q223" s="221"/>
      <c r="R223" s="221"/>
      <c r="S223" s="221"/>
      <c r="T223" s="221"/>
      <c r="U223" s="221"/>
      <c r="V223" s="221"/>
      <c r="W223" s="221"/>
      <c r="X223" s="221"/>
      <c r="Y223" s="221"/>
      <c r="Z223" s="221"/>
      <c r="AA223" s="221"/>
      <c r="AB223" s="221"/>
      <c r="AC223" s="221"/>
      <c r="AD223" s="221"/>
      <c r="AE223" s="221"/>
    </row>
    <row r="224" spans="2:31">
      <c r="B224" s="1319">
        <f t="shared" si="4"/>
        <v>-1</v>
      </c>
      <c r="D224" s="1310"/>
      <c r="E224" s="1310"/>
      <c r="F224" s="1320"/>
      <c r="G224" s="1310"/>
      <c r="H224" s="1310"/>
      <c r="I224" s="1310"/>
      <c r="J224" s="1321"/>
      <c r="K224" s="1321"/>
      <c r="L224" s="1310"/>
      <c r="N224" s="1322">
        <f t="shared" si="5"/>
        <v>0</v>
      </c>
      <c r="O224" s="1323">
        <f t="shared" si="6"/>
        <v>0</v>
      </c>
      <c r="P224" s="1323">
        <f>O224/'1.5 Universal Data'!$E$36</f>
        <v>0</v>
      </c>
      <c r="Q224" s="221"/>
      <c r="R224" s="221"/>
      <c r="S224" s="221"/>
      <c r="T224" s="221"/>
      <c r="U224" s="221"/>
      <c r="V224" s="221"/>
      <c r="W224" s="221"/>
      <c r="X224" s="221"/>
      <c r="Y224" s="221"/>
      <c r="Z224" s="221"/>
      <c r="AA224" s="221"/>
      <c r="AB224" s="221"/>
      <c r="AC224" s="221"/>
      <c r="AD224" s="221"/>
      <c r="AE224" s="221"/>
    </row>
    <row r="225" spans="2:31">
      <c r="B225" s="1319">
        <f t="shared" si="4"/>
        <v>-1</v>
      </c>
      <c r="D225" s="1310"/>
      <c r="E225" s="1310"/>
      <c r="F225" s="1320"/>
      <c r="G225" s="1310"/>
      <c r="H225" s="1310"/>
      <c r="I225" s="1310"/>
      <c r="J225" s="1321"/>
      <c r="K225" s="1321"/>
      <c r="L225" s="1310"/>
      <c r="N225" s="1322">
        <f t="shared" si="5"/>
        <v>0</v>
      </c>
      <c r="O225" s="1323">
        <f t="shared" si="6"/>
        <v>0</v>
      </c>
      <c r="P225" s="1323">
        <f>O225/'1.5 Universal Data'!$E$36</f>
        <v>0</v>
      </c>
      <c r="Q225" s="221"/>
      <c r="R225" s="221"/>
      <c r="S225" s="221"/>
      <c r="T225" s="221"/>
      <c r="U225" s="221"/>
      <c r="V225" s="221"/>
      <c r="W225" s="221"/>
      <c r="X225" s="221"/>
      <c r="Y225" s="221"/>
      <c r="Z225" s="221"/>
      <c r="AA225" s="221"/>
      <c r="AB225" s="221"/>
      <c r="AC225" s="221"/>
      <c r="AD225" s="221"/>
      <c r="AE225" s="221"/>
    </row>
    <row r="226" spans="2:31">
      <c r="B226" s="1319">
        <f t="shared" si="4"/>
        <v>-1</v>
      </c>
      <c r="D226" s="1310"/>
      <c r="E226" s="1310"/>
      <c r="F226" s="1320"/>
      <c r="G226" s="1310"/>
      <c r="H226" s="1310"/>
      <c r="I226" s="1310"/>
      <c r="J226" s="1321"/>
      <c r="K226" s="1321"/>
      <c r="L226" s="1310"/>
      <c r="N226" s="1322">
        <f t="shared" si="5"/>
        <v>0</v>
      </c>
      <c r="O226" s="1323">
        <f t="shared" si="6"/>
        <v>0</v>
      </c>
      <c r="P226" s="1323">
        <f>O226/'1.5 Universal Data'!$E$36</f>
        <v>0</v>
      </c>
      <c r="Q226" s="221"/>
      <c r="R226" s="221"/>
      <c r="S226" s="221"/>
      <c r="T226" s="221"/>
      <c r="U226" s="221"/>
      <c r="V226" s="221"/>
      <c r="W226" s="221"/>
      <c r="X226" s="221"/>
      <c r="Y226" s="221"/>
      <c r="Z226" s="221"/>
      <c r="AA226" s="221"/>
      <c r="AB226" s="221"/>
      <c r="AC226" s="221"/>
      <c r="AD226" s="221"/>
      <c r="AE226" s="221"/>
    </row>
    <row r="227" spans="2:31">
      <c r="B227" s="1319">
        <f t="shared" si="4"/>
        <v>-1</v>
      </c>
      <c r="D227" s="1310"/>
      <c r="E227" s="1310"/>
      <c r="F227" s="1320"/>
      <c r="G227" s="1310"/>
      <c r="H227" s="1310"/>
      <c r="I227" s="1310"/>
      <c r="J227" s="1321"/>
      <c r="K227" s="1321"/>
      <c r="L227" s="1310"/>
      <c r="N227" s="1322">
        <f t="shared" si="5"/>
        <v>0</v>
      </c>
      <c r="O227" s="1323">
        <f t="shared" si="6"/>
        <v>0</v>
      </c>
      <c r="P227" s="1323">
        <f>O227/'1.5 Universal Data'!$E$36</f>
        <v>0</v>
      </c>
      <c r="Q227" s="221"/>
      <c r="R227" s="221"/>
      <c r="S227" s="221"/>
      <c r="T227" s="221"/>
      <c r="U227" s="221"/>
      <c r="V227" s="221"/>
      <c r="W227" s="221"/>
      <c r="X227" s="221"/>
      <c r="Y227" s="221"/>
      <c r="Z227" s="221"/>
      <c r="AA227" s="221"/>
      <c r="AB227" s="221"/>
      <c r="AC227" s="221"/>
      <c r="AD227" s="221"/>
      <c r="AE227" s="221"/>
    </row>
    <row r="228" spans="2:31">
      <c r="B228" s="1319">
        <f t="shared" si="4"/>
        <v>-1</v>
      </c>
      <c r="D228" s="1310"/>
      <c r="E228" s="1310"/>
      <c r="F228" s="1320"/>
      <c r="G228" s="1310"/>
      <c r="H228" s="1310"/>
      <c r="I228" s="1310"/>
      <c r="J228" s="1321"/>
      <c r="K228" s="1321"/>
      <c r="L228" s="1310"/>
      <c r="N228" s="1322">
        <f t="shared" si="5"/>
        <v>0</v>
      </c>
      <c r="O228" s="1323">
        <f t="shared" si="6"/>
        <v>0</v>
      </c>
      <c r="P228" s="1323">
        <f>O228/'1.5 Universal Data'!$E$36</f>
        <v>0</v>
      </c>
      <c r="Q228" s="221"/>
      <c r="R228" s="221"/>
      <c r="S228" s="221"/>
      <c r="T228" s="221"/>
      <c r="U228" s="221"/>
      <c r="V228" s="221"/>
      <c r="W228" s="221"/>
      <c r="X228" s="221"/>
      <c r="Y228" s="221"/>
      <c r="Z228" s="221"/>
      <c r="AA228" s="221"/>
      <c r="AB228" s="221"/>
      <c r="AC228" s="221"/>
      <c r="AD228" s="221"/>
      <c r="AE228" s="221"/>
    </row>
    <row r="229" spans="2:31">
      <c r="B229" s="1319">
        <f t="shared" si="4"/>
        <v>-1</v>
      </c>
      <c r="D229" s="1310"/>
      <c r="E229" s="1310"/>
      <c r="F229" s="1320"/>
      <c r="G229" s="1310"/>
      <c r="H229" s="1310"/>
      <c r="I229" s="1310"/>
      <c r="J229" s="1321"/>
      <c r="K229" s="1321"/>
      <c r="L229" s="1310"/>
      <c r="N229" s="1322">
        <f t="shared" si="5"/>
        <v>0</v>
      </c>
      <c r="O229" s="1323">
        <f t="shared" si="6"/>
        <v>0</v>
      </c>
      <c r="P229" s="1323">
        <f>O229/'1.5 Universal Data'!$E$36</f>
        <v>0</v>
      </c>
      <c r="Q229" s="221"/>
      <c r="R229" s="221"/>
      <c r="S229" s="221"/>
      <c r="T229" s="221"/>
      <c r="U229" s="221"/>
      <c r="V229" s="221"/>
      <c r="W229" s="221"/>
      <c r="X229" s="221"/>
      <c r="Y229" s="221"/>
      <c r="Z229" s="221"/>
      <c r="AA229" s="221"/>
      <c r="AB229" s="221"/>
      <c r="AC229" s="221"/>
      <c r="AD229" s="221"/>
      <c r="AE229" s="221"/>
    </row>
    <row r="230" spans="2:31">
      <c r="B230" s="1319">
        <f t="shared" si="4"/>
        <v>-1</v>
      </c>
      <c r="D230" s="1310"/>
      <c r="E230" s="1310"/>
      <c r="F230" s="1320"/>
      <c r="G230" s="1310"/>
      <c r="H230" s="1310"/>
      <c r="I230" s="1310"/>
      <c r="J230" s="1321"/>
      <c r="K230" s="1321"/>
      <c r="L230" s="1310"/>
      <c r="N230" s="1322">
        <f t="shared" si="5"/>
        <v>0</v>
      </c>
      <c r="O230" s="1323">
        <f t="shared" si="6"/>
        <v>0</v>
      </c>
      <c r="P230" s="1323">
        <f>O230/'1.5 Universal Data'!$E$36</f>
        <v>0</v>
      </c>
      <c r="Q230" s="221"/>
      <c r="R230" s="221"/>
      <c r="S230" s="221"/>
      <c r="T230" s="221"/>
      <c r="U230" s="221"/>
      <c r="V230" s="221"/>
      <c r="W230" s="221"/>
      <c r="X230" s="221"/>
      <c r="Y230" s="221"/>
      <c r="Z230" s="221"/>
      <c r="AA230" s="221"/>
      <c r="AB230" s="221"/>
      <c r="AC230" s="221"/>
      <c r="AD230" s="221"/>
      <c r="AE230" s="221"/>
    </row>
    <row r="231" spans="2:31">
      <c r="B231" s="1319">
        <f t="shared" si="4"/>
        <v>-1</v>
      </c>
      <c r="D231" s="1310"/>
      <c r="E231" s="1310"/>
      <c r="F231" s="1320"/>
      <c r="G231" s="1310"/>
      <c r="H231" s="1310"/>
      <c r="I231" s="1310"/>
      <c r="J231" s="1321"/>
      <c r="K231" s="1321"/>
      <c r="L231" s="1310"/>
      <c r="N231" s="1322">
        <f t="shared" si="5"/>
        <v>0</v>
      </c>
      <c r="O231" s="1323">
        <f t="shared" si="6"/>
        <v>0</v>
      </c>
      <c r="P231" s="1323">
        <f>O231/'1.5 Universal Data'!$E$36</f>
        <v>0</v>
      </c>
      <c r="Q231" s="221"/>
      <c r="R231" s="221"/>
      <c r="S231" s="221"/>
      <c r="T231" s="221"/>
      <c r="U231" s="221"/>
      <c r="V231" s="221"/>
      <c r="W231" s="221"/>
      <c r="X231" s="221"/>
      <c r="Y231" s="221"/>
      <c r="Z231" s="221"/>
      <c r="AA231" s="221"/>
      <c r="AB231" s="221"/>
      <c r="AC231" s="221"/>
      <c r="AD231" s="221"/>
      <c r="AE231" s="221"/>
    </row>
    <row r="232" spans="2:31">
      <c r="B232" s="1319">
        <f t="shared" si="4"/>
        <v>-1</v>
      </c>
      <c r="D232" s="1310"/>
      <c r="E232" s="1310"/>
      <c r="F232" s="1320"/>
      <c r="G232" s="1310"/>
      <c r="H232" s="1310"/>
      <c r="I232" s="1310"/>
      <c r="J232" s="1321"/>
      <c r="K232" s="1321"/>
      <c r="L232" s="1310"/>
      <c r="N232" s="1322">
        <f t="shared" si="5"/>
        <v>0</v>
      </c>
      <c r="O232" s="1323">
        <f t="shared" si="6"/>
        <v>0</v>
      </c>
      <c r="P232" s="1323">
        <f>O232/'1.5 Universal Data'!$E$36</f>
        <v>0</v>
      </c>
      <c r="Q232" s="221"/>
      <c r="R232" s="221"/>
      <c r="S232" s="221"/>
      <c r="T232" s="221"/>
      <c r="U232" s="221"/>
      <c r="V232" s="221"/>
      <c r="W232" s="221"/>
      <c r="X232" s="221"/>
      <c r="Y232" s="221"/>
      <c r="Z232" s="221"/>
      <c r="AA232" s="221"/>
      <c r="AB232" s="221"/>
      <c r="AC232" s="221"/>
      <c r="AD232" s="221"/>
      <c r="AE232" s="221"/>
    </row>
    <row r="233" spans="2:31">
      <c r="B233" s="1319">
        <f t="shared" si="4"/>
        <v>-1</v>
      </c>
      <c r="D233" s="1310"/>
      <c r="E233" s="1310"/>
      <c r="F233" s="1320"/>
      <c r="G233" s="1310"/>
      <c r="H233" s="1310"/>
      <c r="I233" s="1310"/>
      <c r="J233" s="1321"/>
      <c r="K233" s="1321"/>
      <c r="L233" s="1310"/>
      <c r="N233" s="1322">
        <f t="shared" si="5"/>
        <v>0</v>
      </c>
      <c r="O233" s="1323">
        <f t="shared" si="6"/>
        <v>0</v>
      </c>
      <c r="P233" s="1323">
        <f>O233/'1.5 Universal Data'!$E$36</f>
        <v>0</v>
      </c>
      <c r="Q233" s="221"/>
      <c r="R233" s="221"/>
      <c r="S233" s="221"/>
      <c r="T233" s="221"/>
      <c r="U233" s="221"/>
      <c r="V233" s="221"/>
      <c r="W233" s="221"/>
      <c r="X233" s="221"/>
      <c r="Y233" s="221"/>
      <c r="Z233" s="221"/>
      <c r="AA233" s="221"/>
      <c r="AB233" s="221"/>
      <c r="AC233" s="221"/>
      <c r="AD233" s="221"/>
      <c r="AE233" s="221"/>
    </row>
    <row r="234" spans="2:31">
      <c r="B234" s="1319">
        <f t="shared" si="4"/>
        <v>-1</v>
      </c>
      <c r="D234" s="1310"/>
      <c r="E234" s="1310"/>
      <c r="F234" s="1320"/>
      <c r="G234" s="1310"/>
      <c r="H234" s="1310"/>
      <c r="I234" s="1310"/>
      <c r="J234" s="1321"/>
      <c r="K234" s="1321"/>
      <c r="L234" s="1310"/>
      <c r="N234" s="1322">
        <f t="shared" si="5"/>
        <v>0</v>
      </c>
      <c r="O234" s="1323">
        <f t="shared" si="6"/>
        <v>0</v>
      </c>
      <c r="P234" s="1323">
        <f>O234/'1.5 Universal Data'!$E$36</f>
        <v>0</v>
      </c>
      <c r="Q234" s="221"/>
      <c r="R234" s="221"/>
      <c r="S234" s="221"/>
      <c r="T234" s="221"/>
      <c r="U234" s="221"/>
      <c r="V234" s="221"/>
      <c r="W234" s="221"/>
      <c r="X234" s="221"/>
      <c r="Y234" s="221"/>
      <c r="Z234" s="221"/>
      <c r="AA234" s="221"/>
      <c r="AB234" s="221"/>
      <c r="AC234" s="221"/>
      <c r="AD234" s="221"/>
      <c r="AE234" s="221"/>
    </row>
    <row r="235" spans="2:31">
      <c r="B235" s="1319">
        <f t="shared" si="4"/>
        <v>-1</v>
      </c>
      <c r="D235" s="1310"/>
      <c r="E235" s="1310"/>
      <c r="F235" s="1320"/>
      <c r="G235" s="1310"/>
      <c r="H235" s="1310"/>
      <c r="I235" s="1310"/>
      <c r="J235" s="1321"/>
      <c r="K235" s="1321"/>
      <c r="L235" s="1310"/>
      <c r="N235" s="1322">
        <f t="shared" si="5"/>
        <v>0</v>
      </c>
      <c r="O235" s="1323">
        <f t="shared" si="6"/>
        <v>0</v>
      </c>
      <c r="P235" s="1323">
        <f>O235/'1.5 Universal Data'!$E$36</f>
        <v>0</v>
      </c>
      <c r="Q235" s="221"/>
      <c r="R235" s="221"/>
      <c r="S235" s="221"/>
      <c r="T235" s="221"/>
      <c r="U235" s="221"/>
      <c r="V235" s="221"/>
      <c r="W235" s="221"/>
      <c r="X235" s="221"/>
      <c r="Y235" s="221"/>
      <c r="Z235" s="221"/>
      <c r="AA235" s="221"/>
      <c r="AB235" s="221"/>
      <c r="AC235" s="221"/>
      <c r="AD235" s="221"/>
      <c r="AE235" s="221"/>
    </row>
    <row r="236" spans="2:31">
      <c r="B236" s="1319">
        <f t="shared" si="4"/>
        <v>-1</v>
      </c>
      <c r="D236" s="1310"/>
      <c r="E236" s="1310"/>
      <c r="F236" s="1320"/>
      <c r="G236" s="1310"/>
      <c r="H236" s="1310"/>
      <c r="I236" s="1310"/>
      <c r="J236" s="1321"/>
      <c r="K236" s="1321"/>
      <c r="L236" s="1310"/>
      <c r="N236" s="1322">
        <f t="shared" si="5"/>
        <v>0</v>
      </c>
      <c r="O236" s="1323">
        <f t="shared" si="6"/>
        <v>0</v>
      </c>
      <c r="P236" s="1323">
        <f>O236/'1.5 Universal Data'!$E$36</f>
        <v>0</v>
      </c>
      <c r="Q236" s="221"/>
      <c r="R236" s="221"/>
      <c r="S236" s="221"/>
      <c r="T236" s="221"/>
      <c r="U236" s="221"/>
      <c r="V236" s="221"/>
      <c r="W236" s="221"/>
      <c r="X236" s="221"/>
      <c r="Y236" s="221"/>
      <c r="Z236" s="221"/>
      <c r="AA236" s="221"/>
      <c r="AB236" s="221"/>
      <c r="AC236" s="221"/>
      <c r="AD236" s="221"/>
      <c r="AE236" s="221"/>
    </row>
    <row r="237" spans="2:31">
      <c r="B237" s="1319">
        <f t="shared" si="4"/>
        <v>-1</v>
      </c>
      <c r="D237" s="1310"/>
      <c r="E237" s="1310"/>
      <c r="F237" s="1320"/>
      <c r="G237" s="1310"/>
      <c r="H237" s="1310"/>
      <c r="I237" s="1310"/>
      <c r="J237" s="1321"/>
      <c r="K237" s="1321"/>
      <c r="L237" s="1310"/>
      <c r="N237" s="1322">
        <f t="shared" si="5"/>
        <v>0</v>
      </c>
      <c r="O237" s="1323">
        <f t="shared" si="6"/>
        <v>0</v>
      </c>
      <c r="P237" s="1323">
        <f>O237/'1.5 Universal Data'!$E$36</f>
        <v>0</v>
      </c>
      <c r="Q237" s="221"/>
      <c r="R237" s="221"/>
      <c r="S237" s="221"/>
      <c r="T237" s="221"/>
      <c r="U237" s="221"/>
      <c r="V237" s="221"/>
      <c r="W237" s="221"/>
      <c r="X237" s="221"/>
      <c r="Y237" s="221"/>
      <c r="Z237" s="221"/>
      <c r="AA237" s="221"/>
      <c r="AB237" s="221"/>
      <c r="AC237" s="221"/>
      <c r="AD237" s="221"/>
      <c r="AE237" s="221"/>
    </row>
    <row r="238" spans="2:31">
      <c r="B238" s="1319">
        <f t="shared" si="4"/>
        <v>-1</v>
      </c>
      <c r="D238" s="1310"/>
      <c r="E238" s="1310"/>
      <c r="F238" s="1320"/>
      <c r="G238" s="1310"/>
      <c r="H238" s="1310"/>
      <c r="I238" s="1310"/>
      <c r="J238" s="1321"/>
      <c r="K238" s="1321"/>
      <c r="L238" s="1310"/>
      <c r="N238" s="1322">
        <f t="shared" si="5"/>
        <v>0</v>
      </c>
      <c r="O238" s="1323">
        <f t="shared" si="6"/>
        <v>0</v>
      </c>
      <c r="P238" s="1323">
        <f>O238/'1.5 Universal Data'!$E$36</f>
        <v>0</v>
      </c>
      <c r="Q238" s="221"/>
      <c r="R238" s="221"/>
      <c r="S238" s="221"/>
      <c r="T238" s="221"/>
      <c r="U238" s="221"/>
      <c r="V238" s="221"/>
      <c r="W238" s="221"/>
      <c r="X238" s="221"/>
      <c r="Y238" s="221"/>
      <c r="Z238" s="221"/>
      <c r="AA238" s="221"/>
      <c r="AB238" s="221"/>
      <c r="AC238" s="221"/>
      <c r="AD238" s="221"/>
      <c r="AE238" s="221"/>
    </row>
    <row r="239" spans="2:31">
      <c r="B239" s="1319">
        <f t="shared" si="4"/>
        <v>-1</v>
      </c>
      <c r="D239" s="1310"/>
      <c r="E239" s="1310"/>
      <c r="F239" s="1320"/>
      <c r="G239" s="1310"/>
      <c r="H239" s="1310"/>
      <c r="I239" s="1310"/>
      <c r="J239" s="1321"/>
      <c r="K239" s="1321"/>
      <c r="L239" s="1310"/>
      <c r="N239" s="1322">
        <f t="shared" si="5"/>
        <v>0</v>
      </c>
      <c r="O239" s="1323">
        <f t="shared" si="6"/>
        <v>0</v>
      </c>
      <c r="P239" s="1323">
        <f>O239/'1.5 Universal Data'!$E$36</f>
        <v>0</v>
      </c>
      <c r="Q239" s="221"/>
      <c r="R239" s="221"/>
      <c r="S239" s="221"/>
      <c r="T239" s="221"/>
      <c r="U239" s="221"/>
      <c r="V239" s="221"/>
      <c r="W239" s="221"/>
      <c r="X239" s="221"/>
      <c r="Y239" s="221"/>
      <c r="Z239" s="221"/>
      <c r="AA239" s="221"/>
      <c r="AB239" s="221"/>
      <c r="AC239" s="221"/>
      <c r="AD239" s="221"/>
      <c r="AE239" s="221"/>
    </row>
    <row r="240" spans="2:31">
      <c r="B240" s="1319">
        <f t="shared" si="4"/>
        <v>-1</v>
      </c>
      <c r="D240" s="1310"/>
      <c r="E240" s="1310"/>
      <c r="F240" s="1320"/>
      <c r="G240" s="1310"/>
      <c r="H240" s="1310"/>
      <c r="I240" s="1310"/>
      <c r="J240" s="1321"/>
      <c r="K240" s="1321"/>
      <c r="L240" s="1310"/>
      <c r="N240" s="1322">
        <f t="shared" si="5"/>
        <v>0</v>
      </c>
      <c r="O240" s="1323">
        <f t="shared" si="6"/>
        <v>0</v>
      </c>
      <c r="P240" s="1323">
        <f>O240/'1.5 Universal Data'!$E$36</f>
        <v>0</v>
      </c>
      <c r="Q240" s="221"/>
      <c r="R240" s="221"/>
      <c r="S240" s="221"/>
      <c r="T240" s="221"/>
      <c r="U240" s="221"/>
      <c r="V240" s="221"/>
      <c r="W240" s="221"/>
      <c r="X240" s="221"/>
      <c r="Y240" s="221"/>
      <c r="Z240" s="221"/>
      <c r="AA240" s="221"/>
      <c r="AB240" s="221"/>
      <c r="AC240" s="221"/>
      <c r="AD240" s="221"/>
      <c r="AE240" s="221"/>
    </row>
    <row r="241" spans="2:31">
      <c r="B241" s="1319">
        <f t="shared" si="4"/>
        <v>-1</v>
      </c>
      <c r="D241" s="1310"/>
      <c r="E241" s="1310"/>
      <c r="F241" s="1320"/>
      <c r="G241" s="1310"/>
      <c r="H241" s="1310"/>
      <c r="I241" s="1310"/>
      <c r="J241" s="1321"/>
      <c r="K241" s="1321"/>
      <c r="L241" s="1310"/>
      <c r="N241" s="1322">
        <f t="shared" si="5"/>
        <v>0</v>
      </c>
      <c r="O241" s="1323">
        <f t="shared" si="6"/>
        <v>0</v>
      </c>
      <c r="P241" s="1323">
        <f>O241/'1.5 Universal Data'!$E$36</f>
        <v>0</v>
      </c>
      <c r="Q241" s="221"/>
      <c r="R241" s="221"/>
      <c r="S241" s="221"/>
      <c r="T241" s="221"/>
      <c r="U241" s="221"/>
      <c r="V241" s="221"/>
      <c r="W241" s="221"/>
      <c r="X241" s="221"/>
      <c r="Y241" s="221"/>
      <c r="Z241" s="221"/>
      <c r="AA241" s="221"/>
      <c r="AB241" s="221"/>
      <c r="AC241" s="221"/>
      <c r="AD241" s="221"/>
      <c r="AE241" s="221"/>
    </row>
    <row r="242" spans="2:31">
      <c r="B242" s="1319">
        <f t="shared" si="4"/>
        <v>-1</v>
      </c>
      <c r="D242" s="1310"/>
      <c r="E242" s="1310"/>
      <c r="F242" s="1320"/>
      <c r="G242" s="1310"/>
      <c r="H242" s="1310"/>
      <c r="I242" s="1310"/>
      <c r="J242" s="1321"/>
      <c r="K242" s="1321"/>
      <c r="L242" s="1310"/>
      <c r="N242" s="1322">
        <f t="shared" si="5"/>
        <v>0</v>
      </c>
      <c r="O242" s="1323">
        <f t="shared" si="6"/>
        <v>0</v>
      </c>
      <c r="P242" s="1323">
        <f>O242/'1.5 Universal Data'!$E$36</f>
        <v>0</v>
      </c>
      <c r="Q242" s="221"/>
      <c r="R242" s="221"/>
      <c r="S242" s="221"/>
      <c r="T242" s="221"/>
      <c r="U242" s="221"/>
      <c r="V242" s="221"/>
      <c r="W242" s="221"/>
      <c r="X242" s="221"/>
      <c r="Y242" s="221"/>
      <c r="Z242" s="221"/>
      <c r="AA242" s="221"/>
      <c r="AB242" s="221"/>
      <c r="AC242" s="221"/>
      <c r="AD242" s="221"/>
      <c r="AE242" s="221"/>
    </row>
    <row r="243" spans="2:31">
      <c r="B243" s="1319">
        <f t="shared" si="4"/>
        <v>-1</v>
      </c>
      <c r="D243" s="1310"/>
      <c r="E243" s="1310"/>
      <c r="F243" s="1320"/>
      <c r="G243" s="1310"/>
      <c r="H243" s="1310"/>
      <c r="I243" s="1310"/>
      <c r="J243" s="1321"/>
      <c r="K243" s="1321"/>
      <c r="L243" s="1310"/>
      <c r="N243" s="1322">
        <f t="shared" si="5"/>
        <v>0</v>
      </c>
      <c r="O243" s="1323">
        <f t="shared" si="6"/>
        <v>0</v>
      </c>
      <c r="P243" s="1323">
        <f>O243/'1.5 Universal Data'!$E$36</f>
        <v>0</v>
      </c>
      <c r="Q243" s="221"/>
      <c r="R243" s="221"/>
      <c r="S243" s="221"/>
      <c r="T243" s="221"/>
      <c r="U243" s="221"/>
      <c r="V243" s="221"/>
      <c r="W243" s="221"/>
      <c r="X243" s="221"/>
      <c r="Y243" s="221"/>
      <c r="Z243" s="221"/>
      <c r="AA243" s="221"/>
      <c r="AB243" s="221"/>
      <c r="AC243" s="221"/>
      <c r="AD243" s="221"/>
      <c r="AE243" s="221"/>
    </row>
    <row r="244" spans="2:31">
      <c r="B244" s="1319">
        <f t="shared" si="4"/>
        <v>-1</v>
      </c>
      <c r="D244" s="1310"/>
      <c r="E244" s="1310"/>
      <c r="F244" s="1320"/>
      <c r="G244" s="1310"/>
      <c r="H244" s="1310"/>
      <c r="I244" s="1310"/>
      <c r="J244" s="1321"/>
      <c r="K244" s="1321"/>
      <c r="L244" s="1310"/>
      <c r="N244" s="1322">
        <f t="shared" si="5"/>
        <v>0</v>
      </c>
      <c r="O244" s="1323">
        <f t="shared" si="6"/>
        <v>0</v>
      </c>
      <c r="P244" s="1323">
        <f>O244/'1.5 Universal Data'!$E$36</f>
        <v>0</v>
      </c>
      <c r="Q244" s="221"/>
      <c r="R244" s="221"/>
      <c r="S244" s="221"/>
      <c r="T244" s="221"/>
      <c r="U244" s="221"/>
      <c r="V244" s="221"/>
      <c r="W244" s="221"/>
      <c r="X244" s="221"/>
      <c r="Y244" s="221"/>
      <c r="Z244" s="221"/>
      <c r="AA244" s="221"/>
      <c r="AB244" s="221"/>
      <c r="AC244" s="221"/>
      <c r="AD244" s="221"/>
      <c r="AE244" s="221"/>
    </row>
    <row r="245" spans="2:31">
      <c r="B245" s="1319">
        <f t="shared" si="4"/>
        <v>-1</v>
      </c>
      <c r="D245" s="1310"/>
      <c r="E245" s="1310"/>
      <c r="F245" s="1320"/>
      <c r="G245" s="1310"/>
      <c r="H245" s="1310"/>
      <c r="I245" s="1310"/>
      <c r="J245" s="1321"/>
      <c r="K245" s="1321"/>
      <c r="L245" s="1310"/>
      <c r="N245" s="1322">
        <f t="shared" si="5"/>
        <v>0</v>
      </c>
      <c r="O245" s="1323">
        <f t="shared" si="6"/>
        <v>0</v>
      </c>
      <c r="P245" s="1323">
        <f>O245/'1.5 Universal Data'!$E$36</f>
        <v>0</v>
      </c>
      <c r="Q245" s="221"/>
      <c r="R245" s="221"/>
      <c r="S245" s="221"/>
      <c r="T245" s="221"/>
      <c r="U245" s="221"/>
      <c r="V245" s="221"/>
      <c r="W245" s="221"/>
      <c r="X245" s="221"/>
      <c r="Y245" s="221"/>
      <c r="Z245" s="221"/>
      <c r="AA245" s="221"/>
      <c r="AB245" s="221"/>
      <c r="AC245" s="221"/>
      <c r="AD245" s="221"/>
      <c r="AE245" s="221"/>
    </row>
    <row r="246" spans="2:31">
      <c r="B246" s="1319">
        <f t="shared" si="4"/>
        <v>-1</v>
      </c>
      <c r="D246" s="1310"/>
      <c r="E246" s="1310"/>
      <c r="F246" s="1320"/>
      <c r="G246" s="1310"/>
      <c r="H246" s="1310"/>
      <c r="I246" s="1310"/>
      <c r="J246" s="1321"/>
      <c r="K246" s="1321"/>
      <c r="L246" s="1310"/>
      <c r="N246" s="1322">
        <f t="shared" si="5"/>
        <v>0</v>
      </c>
      <c r="O246" s="1323">
        <f t="shared" si="6"/>
        <v>0</v>
      </c>
      <c r="P246" s="1323">
        <f>O246/'1.5 Universal Data'!$E$36</f>
        <v>0</v>
      </c>
      <c r="Q246" s="221"/>
      <c r="R246" s="221"/>
      <c r="S246" s="221"/>
      <c r="T246" s="221"/>
      <c r="U246" s="221"/>
      <c r="V246" s="221"/>
      <c r="W246" s="221"/>
      <c r="X246" s="221"/>
      <c r="Y246" s="221"/>
      <c r="Z246" s="221"/>
      <c r="AA246" s="221"/>
      <c r="AB246" s="221"/>
      <c r="AC246" s="221"/>
      <c r="AD246" s="221"/>
      <c r="AE246" s="221"/>
    </row>
    <row r="247" spans="2:31">
      <c r="B247" s="1319">
        <f t="shared" si="4"/>
        <v>-1</v>
      </c>
      <c r="D247" s="1310"/>
      <c r="E247" s="1310"/>
      <c r="F247" s="1320"/>
      <c r="G247" s="1310"/>
      <c r="H247" s="1310"/>
      <c r="I247" s="1310"/>
      <c r="J247" s="1321"/>
      <c r="K247" s="1321"/>
      <c r="L247" s="1310"/>
      <c r="N247" s="1322">
        <f t="shared" si="5"/>
        <v>0</v>
      </c>
      <c r="O247" s="1323">
        <f t="shared" si="6"/>
        <v>0</v>
      </c>
      <c r="P247" s="1323">
        <f>O247/'1.5 Universal Data'!$E$36</f>
        <v>0</v>
      </c>
      <c r="Q247" s="221"/>
      <c r="R247" s="221"/>
      <c r="S247" s="221"/>
      <c r="T247" s="221"/>
      <c r="U247" s="221"/>
      <c r="V247" s="221"/>
      <c r="W247" s="221"/>
      <c r="X247" s="221"/>
      <c r="Y247" s="221"/>
      <c r="Z247" s="221"/>
      <c r="AA247" s="221"/>
      <c r="AB247" s="221"/>
      <c r="AC247" s="221"/>
      <c r="AD247" s="221"/>
      <c r="AE247" s="221"/>
    </row>
    <row r="248" spans="2:31">
      <c r="B248" s="1319">
        <f t="shared" si="4"/>
        <v>-1</v>
      </c>
      <c r="D248" s="1310"/>
      <c r="E248" s="1310"/>
      <c r="F248" s="1320"/>
      <c r="G248" s="1310"/>
      <c r="H248" s="1310"/>
      <c r="I248" s="1310"/>
      <c r="J248" s="1321"/>
      <c r="K248" s="1321"/>
      <c r="L248" s="1310"/>
      <c r="N248" s="1322">
        <f t="shared" si="5"/>
        <v>0</v>
      </c>
      <c r="O248" s="1323">
        <f t="shared" si="6"/>
        <v>0</v>
      </c>
      <c r="P248" s="1323">
        <f>O248/'1.5 Universal Data'!$E$36</f>
        <v>0</v>
      </c>
      <c r="Q248" s="221"/>
      <c r="R248" s="221"/>
      <c r="S248" s="221"/>
      <c r="T248" s="221"/>
      <c r="U248" s="221"/>
      <c r="V248" s="221"/>
      <c r="W248" s="221"/>
      <c r="X248" s="221"/>
      <c r="Y248" s="221"/>
      <c r="Z248" s="221"/>
      <c r="AA248" s="221"/>
      <c r="AB248" s="221"/>
      <c r="AC248" s="221"/>
      <c r="AD248" s="221"/>
      <c r="AE248" s="221"/>
    </row>
    <row r="249" spans="2:31">
      <c r="B249" s="1319">
        <f t="shared" si="4"/>
        <v>-1</v>
      </c>
      <c r="D249" s="1310"/>
      <c r="E249" s="1310"/>
      <c r="F249" s="1320"/>
      <c r="G249" s="1310"/>
      <c r="H249" s="1310"/>
      <c r="I249" s="1310"/>
      <c r="J249" s="1321"/>
      <c r="K249" s="1321"/>
      <c r="L249" s="1310"/>
      <c r="N249" s="1322">
        <f t="shared" si="5"/>
        <v>0</v>
      </c>
      <c r="O249" s="1323">
        <f t="shared" si="6"/>
        <v>0</v>
      </c>
      <c r="P249" s="1323">
        <f>O249/'1.5 Universal Data'!$E$36</f>
        <v>0</v>
      </c>
      <c r="Q249" s="221"/>
      <c r="R249" s="221"/>
      <c r="S249" s="221"/>
      <c r="T249" s="221"/>
      <c r="U249" s="221"/>
      <c r="V249" s="221"/>
      <c r="W249" s="221"/>
      <c r="X249" s="221"/>
      <c r="Y249" s="221"/>
      <c r="Z249" s="221"/>
      <c r="AA249" s="221"/>
      <c r="AB249" s="221"/>
      <c r="AC249" s="221"/>
      <c r="AD249" s="221"/>
      <c r="AE249" s="221"/>
    </row>
    <row r="250" spans="2:31">
      <c r="B250" s="1319">
        <f t="shared" si="4"/>
        <v>-1</v>
      </c>
      <c r="D250" s="1310"/>
      <c r="E250" s="1310"/>
      <c r="F250" s="1320"/>
      <c r="G250" s="1310"/>
      <c r="H250" s="1310"/>
      <c r="I250" s="1310"/>
      <c r="J250" s="1321"/>
      <c r="K250" s="1321"/>
      <c r="L250" s="1310"/>
      <c r="N250" s="1322">
        <f t="shared" si="5"/>
        <v>0</v>
      </c>
      <c r="O250" s="1323">
        <f t="shared" si="6"/>
        <v>0</v>
      </c>
      <c r="P250" s="1323">
        <f>O250/'1.5 Universal Data'!$E$36</f>
        <v>0</v>
      </c>
      <c r="Q250" s="221"/>
      <c r="R250" s="221"/>
      <c r="S250" s="221"/>
      <c r="T250" s="221"/>
      <c r="U250" s="221"/>
      <c r="V250" s="221"/>
      <c r="W250" s="221"/>
      <c r="X250" s="221"/>
      <c r="Y250" s="221"/>
      <c r="Z250" s="221"/>
      <c r="AA250" s="221"/>
      <c r="AB250" s="221"/>
      <c r="AC250" s="221"/>
      <c r="AD250" s="221"/>
      <c r="AE250" s="221"/>
    </row>
    <row r="251" spans="2:31">
      <c r="B251" s="1319">
        <f t="shared" si="4"/>
        <v>-1</v>
      </c>
      <c r="D251" s="1310"/>
      <c r="E251" s="1310"/>
      <c r="F251" s="1320"/>
      <c r="G251" s="1310"/>
      <c r="H251" s="1310"/>
      <c r="I251" s="1310"/>
      <c r="J251" s="1321"/>
      <c r="K251" s="1321"/>
      <c r="L251" s="1310"/>
      <c r="N251" s="1322">
        <f t="shared" si="5"/>
        <v>0</v>
      </c>
      <c r="O251" s="1323">
        <f t="shared" si="6"/>
        <v>0</v>
      </c>
      <c r="P251" s="1323">
        <f>O251/'1.5 Universal Data'!$E$36</f>
        <v>0</v>
      </c>
      <c r="Q251" s="221"/>
      <c r="R251" s="221"/>
      <c r="S251" s="221"/>
      <c r="T251" s="221"/>
      <c r="U251" s="221"/>
      <c r="V251" s="221"/>
      <c r="W251" s="221"/>
      <c r="X251" s="221"/>
      <c r="Y251" s="221"/>
      <c r="Z251" s="221"/>
      <c r="AA251" s="221"/>
      <c r="AB251" s="221"/>
      <c r="AC251" s="221"/>
      <c r="AD251" s="221"/>
      <c r="AE251" s="221"/>
    </row>
    <row r="252" spans="2:31">
      <c r="B252" s="1319">
        <f t="shared" si="4"/>
        <v>-1</v>
      </c>
      <c r="D252" s="1310"/>
      <c r="E252" s="1310"/>
      <c r="F252" s="1320"/>
      <c r="G252" s="1310"/>
      <c r="H252" s="1310"/>
      <c r="I252" s="1310"/>
      <c r="J252" s="1321"/>
      <c r="K252" s="1321"/>
      <c r="L252" s="1310"/>
      <c r="N252" s="1322">
        <f t="shared" si="5"/>
        <v>0</v>
      </c>
      <c r="O252" s="1323">
        <f t="shared" si="6"/>
        <v>0</v>
      </c>
      <c r="P252" s="1323">
        <f>O252/'1.5 Universal Data'!$E$36</f>
        <v>0</v>
      </c>
      <c r="Q252" s="221"/>
      <c r="R252" s="221"/>
      <c r="S252" s="221"/>
      <c r="T252" s="221"/>
      <c r="U252" s="221"/>
      <c r="V252" s="221"/>
      <c r="W252" s="221"/>
      <c r="X252" s="221"/>
      <c r="Y252" s="221"/>
      <c r="Z252" s="221"/>
      <c r="AA252" s="221"/>
      <c r="AB252" s="221"/>
      <c r="AC252" s="221"/>
      <c r="AD252" s="221"/>
      <c r="AE252" s="221"/>
    </row>
    <row r="253" spans="2:31">
      <c r="B253" s="1319">
        <f t="shared" si="4"/>
        <v>-1</v>
      </c>
      <c r="D253" s="1310"/>
      <c r="E253" s="1310"/>
      <c r="F253" s="1320"/>
      <c r="G253" s="1310"/>
      <c r="H253" s="1310"/>
      <c r="I253" s="1310"/>
      <c r="J253" s="1321"/>
      <c r="K253" s="1321"/>
      <c r="L253" s="1310"/>
      <c r="N253" s="1322">
        <f t="shared" si="5"/>
        <v>0</v>
      </c>
      <c r="O253" s="1323">
        <f t="shared" si="6"/>
        <v>0</v>
      </c>
      <c r="P253" s="1323">
        <f>O253/'1.5 Universal Data'!$E$36</f>
        <v>0</v>
      </c>
      <c r="Q253" s="221"/>
      <c r="R253" s="221"/>
      <c r="S253" s="221"/>
      <c r="T253" s="221"/>
      <c r="U253" s="221"/>
      <c r="V253" s="221"/>
      <c r="W253" s="221"/>
      <c r="X253" s="221"/>
      <c r="Y253" s="221"/>
      <c r="Z253" s="221"/>
      <c r="AA253" s="221"/>
      <c r="AB253" s="221"/>
      <c r="AC253" s="221"/>
      <c r="AD253" s="221"/>
      <c r="AE253" s="221"/>
    </row>
    <row r="254" spans="2:31">
      <c r="B254" s="1319">
        <f t="shared" si="4"/>
        <v>-1</v>
      </c>
      <c r="D254" s="1310"/>
      <c r="E254" s="1310"/>
      <c r="F254" s="1320"/>
      <c r="G254" s="1310"/>
      <c r="H254" s="1310"/>
      <c r="I254" s="1310"/>
      <c r="J254" s="1321"/>
      <c r="K254" s="1321"/>
      <c r="L254" s="1310"/>
      <c r="N254" s="1322">
        <f t="shared" si="5"/>
        <v>0</v>
      </c>
      <c r="O254" s="1323">
        <f t="shared" si="6"/>
        <v>0</v>
      </c>
      <c r="P254" s="1323">
        <f>O254/'1.5 Universal Data'!$E$36</f>
        <v>0</v>
      </c>
      <c r="Q254" s="221"/>
      <c r="R254" s="221"/>
      <c r="S254" s="221"/>
      <c r="T254" s="221"/>
      <c r="U254" s="221"/>
      <c r="V254" s="221"/>
      <c r="W254" s="221"/>
      <c r="X254" s="221"/>
      <c r="Y254" s="221"/>
      <c r="Z254" s="221"/>
      <c r="AA254" s="221"/>
      <c r="AB254" s="221"/>
      <c r="AC254" s="221"/>
      <c r="AD254" s="221"/>
      <c r="AE254" s="221"/>
    </row>
    <row r="255" spans="2:31">
      <c r="B255" s="1319">
        <f t="shared" si="4"/>
        <v>-1</v>
      </c>
      <c r="D255" s="1310"/>
      <c r="E255" s="1310"/>
      <c r="F255" s="1320"/>
      <c r="G255" s="1310"/>
      <c r="H255" s="1310"/>
      <c r="I255" s="1310"/>
      <c r="J255" s="1321"/>
      <c r="K255" s="1321"/>
      <c r="L255" s="1310"/>
      <c r="N255" s="1322">
        <f t="shared" si="5"/>
        <v>0</v>
      </c>
      <c r="O255" s="1323">
        <f t="shared" si="6"/>
        <v>0</v>
      </c>
      <c r="P255" s="1323">
        <f>O255/'1.5 Universal Data'!$E$36</f>
        <v>0</v>
      </c>
      <c r="Q255" s="221"/>
      <c r="R255" s="221"/>
      <c r="S255" s="221"/>
      <c r="T255" s="221"/>
      <c r="U255" s="221"/>
      <c r="V255" s="221"/>
      <c r="W255" s="221"/>
      <c r="X255" s="221"/>
      <c r="Y255" s="221"/>
      <c r="Z255" s="221"/>
      <c r="AA255" s="221"/>
      <c r="AB255" s="221"/>
      <c r="AC255" s="221"/>
      <c r="AD255" s="221"/>
      <c r="AE255" s="221"/>
    </row>
    <row r="256" spans="2:31">
      <c r="B256" s="1319">
        <f t="shared" si="4"/>
        <v>-1</v>
      </c>
      <c r="D256" s="1310"/>
      <c r="E256" s="1310"/>
      <c r="F256" s="1320"/>
      <c r="G256" s="1310"/>
      <c r="H256" s="1310"/>
      <c r="I256" s="1310"/>
      <c r="J256" s="1321"/>
      <c r="K256" s="1321"/>
      <c r="L256" s="1310"/>
      <c r="N256" s="1322">
        <f t="shared" si="5"/>
        <v>0</v>
      </c>
      <c r="O256" s="1323">
        <f t="shared" si="6"/>
        <v>0</v>
      </c>
      <c r="P256" s="1323">
        <f>O256/'1.5 Universal Data'!$E$36</f>
        <v>0</v>
      </c>
      <c r="Q256" s="221"/>
      <c r="R256" s="221"/>
      <c r="S256" s="221"/>
      <c r="T256" s="221"/>
      <c r="U256" s="221"/>
      <c r="V256" s="221"/>
      <c r="W256" s="221"/>
      <c r="X256" s="221"/>
      <c r="Y256" s="221"/>
      <c r="Z256" s="221"/>
      <c r="AA256" s="221"/>
      <c r="AB256" s="221"/>
      <c r="AC256" s="221"/>
      <c r="AD256" s="221"/>
      <c r="AE256" s="221"/>
    </row>
    <row r="257" spans="2:31">
      <c r="B257" s="1319">
        <f t="shared" si="4"/>
        <v>-1</v>
      </c>
      <c r="D257" s="1310"/>
      <c r="E257" s="1310"/>
      <c r="F257" s="1320"/>
      <c r="G257" s="1310"/>
      <c r="H257" s="1310"/>
      <c r="I257" s="1310"/>
      <c r="J257" s="1321"/>
      <c r="K257" s="1321"/>
      <c r="L257" s="1310"/>
      <c r="N257" s="1322">
        <f t="shared" si="5"/>
        <v>0</v>
      </c>
      <c r="O257" s="1323">
        <f t="shared" si="6"/>
        <v>0</v>
      </c>
      <c r="P257" s="1323">
        <f>O257/'1.5 Universal Data'!$E$36</f>
        <v>0</v>
      </c>
      <c r="Q257" s="221"/>
      <c r="R257" s="221"/>
      <c r="S257" s="221"/>
      <c r="T257" s="221"/>
      <c r="U257" s="221"/>
      <c r="V257" s="221"/>
      <c r="W257" s="221"/>
      <c r="X257" s="221"/>
      <c r="Y257" s="221"/>
      <c r="Z257" s="221"/>
      <c r="AA257" s="221"/>
      <c r="AB257" s="221"/>
      <c r="AC257" s="221"/>
      <c r="AD257" s="221"/>
      <c r="AE257" s="221"/>
    </row>
    <row r="258" spans="2:31">
      <c r="B258" s="1319">
        <f t="shared" si="4"/>
        <v>-1</v>
      </c>
      <c r="D258" s="1310"/>
      <c r="E258" s="1310"/>
      <c r="F258" s="1320"/>
      <c r="G258" s="1310"/>
      <c r="H258" s="1310"/>
      <c r="I258" s="1310"/>
      <c r="J258" s="1321"/>
      <c r="K258" s="1321"/>
      <c r="L258" s="1310"/>
      <c r="N258" s="1322">
        <f t="shared" si="5"/>
        <v>0</v>
      </c>
      <c r="O258" s="1323">
        <f t="shared" si="6"/>
        <v>0</v>
      </c>
      <c r="P258" s="1323">
        <f>O258/'1.5 Universal Data'!$E$36</f>
        <v>0</v>
      </c>
      <c r="Q258" s="221"/>
      <c r="R258" s="221"/>
      <c r="S258" s="221"/>
      <c r="T258" s="221"/>
      <c r="U258" s="221"/>
      <c r="V258" s="221"/>
      <c r="W258" s="221"/>
      <c r="X258" s="221"/>
      <c r="Y258" s="221"/>
      <c r="Z258" s="221"/>
      <c r="AA258" s="221"/>
      <c r="AB258" s="221"/>
      <c r="AC258" s="221"/>
      <c r="AD258" s="221"/>
      <c r="AE258" s="221"/>
    </row>
    <row r="259" spans="2:31">
      <c r="B259" s="1319">
        <f t="shared" si="4"/>
        <v>-1</v>
      </c>
      <c r="D259" s="1310"/>
      <c r="E259" s="1310"/>
      <c r="F259" s="1320"/>
      <c r="G259" s="1310"/>
      <c r="H259" s="1310"/>
      <c r="I259" s="1310"/>
      <c r="J259" s="1321"/>
      <c r="K259" s="1321"/>
      <c r="L259" s="1310"/>
      <c r="N259" s="1322">
        <f t="shared" si="5"/>
        <v>0</v>
      </c>
      <c r="O259" s="1323">
        <f t="shared" si="6"/>
        <v>0</v>
      </c>
      <c r="P259" s="1323">
        <f>O259/'1.5 Universal Data'!$E$36</f>
        <v>0</v>
      </c>
      <c r="Q259" s="221"/>
      <c r="R259" s="221"/>
      <c r="S259" s="221"/>
      <c r="T259" s="221"/>
      <c r="U259" s="221"/>
      <c r="V259" s="221"/>
      <c r="W259" s="221"/>
      <c r="X259" s="221"/>
      <c r="Y259" s="221"/>
      <c r="Z259" s="221"/>
      <c r="AA259" s="221"/>
      <c r="AB259" s="221"/>
      <c r="AC259" s="221"/>
      <c r="AD259" s="221"/>
      <c r="AE259" s="221"/>
    </row>
    <row r="260" spans="2:31">
      <c r="B260" s="1319">
        <f t="shared" si="4"/>
        <v>-1</v>
      </c>
      <c r="D260" s="1310"/>
      <c r="E260" s="1310"/>
      <c r="F260" s="1320"/>
      <c r="G260" s="1310"/>
      <c r="H260" s="1310"/>
      <c r="I260" s="1310"/>
      <c r="J260" s="1321"/>
      <c r="K260" s="1321"/>
      <c r="L260" s="1310"/>
      <c r="N260" s="1322">
        <f t="shared" si="5"/>
        <v>0</v>
      </c>
      <c r="O260" s="1323">
        <f t="shared" si="6"/>
        <v>0</v>
      </c>
      <c r="P260" s="1323">
        <f>O260/'1.5 Universal Data'!$E$36</f>
        <v>0</v>
      </c>
      <c r="Q260" s="221"/>
      <c r="R260" s="221"/>
      <c r="S260" s="221"/>
      <c r="T260" s="221"/>
      <c r="U260" s="221"/>
      <c r="V260" s="221"/>
      <c r="W260" s="221"/>
      <c r="X260" s="221"/>
      <c r="Y260" s="221"/>
      <c r="Z260" s="221"/>
      <c r="AA260" s="221"/>
      <c r="AB260" s="221"/>
      <c r="AC260" s="221"/>
      <c r="AD260" s="221"/>
      <c r="AE260" s="221"/>
    </row>
    <row r="261" spans="2:31">
      <c r="B261" s="1319">
        <f t="shared" si="4"/>
        <v>-1</v>
      </c>
      <c r="D261" s="1310"/>
      <c r="E261" s="1310"/>
      <c r="F261" s="1320"/>
      <c r="G261" s="1310"/>
      <c r="H261" s="1310"/>
      <c r="I261" s="1310"/>
      <c r="J261" s="1321"/>
      <c r="K261" s="1321"/>
      <c r="L261" s="1310"/>
      <c r="N261" s="1322">
        <f t="shared" si="5"/>
        <v>0</v>
      </c>
      <c r="O261" s="1323">
        <f t="shared" si="6"/>
        <v>0</v>
      </c>
      <c r="P261" s="1323">
        <f>O261/'1.5 Universal Data'!$E$36</f>
        <v>0</v>
      </c>
      <c r="Q261" s="221"/>
      <c r="R261" s="221"/>
      <c r="S261" s="221"/>
      <c r="T261" s="221"/>
      <c r="U261" s="221"/>
      <c r="V261" s="221"/>
      <c r="W261" s="221"/>
      <c r="X261" s="221"/>
      <c r="Y261" s="221"/>
      <c r="Z261" s="221"/>
      <c r="AA261" s="221"/>
      <c r="AB261" s="221"/>
      <c r="AC261" s="221"/>
      <c r="AD261" s="221"/>
      <c r="AE261" s="221"/>
    </row>
    <row r="262" spans="2:31">
      <c r="B262" s="1319">
        <f t="shared" si="4"/>
        <v>-1</v>
      </c>
      <c r="D262" s="1310"/>
      <c r="E262" s="1310"/>
      <c r="F262" s="1320"/>
      <c r="G262" s="1310"/>
      <c r="H262" s="1310"/>
      <c r="I262" s="1310"/>
      <c r="J262" s="1321"/>
      <c r="K262" s="1321"/>
      <c r="L262" s="1310"/>
      <c r="N262" s="1322">
        <f t="shared" si="5"/>
        <v>0</v>
      </c>
      <c r="O262" s="1323">
        <f t="shared" si="6"/>
        <v>0</v>
      </c>
      <c r="P262" s="1323">
        <f>O262/'1.5 Universal Data'!$E$36</f>
        <v>0</v>
      </c>
      <c r="Q262" s="221"/>
      <c r="R262" s="221"/>
      <c r="S262" s="221"/>
      <c r="T262" s="221"/>
      <c r="U262" s="221"/>
      <c r="V262" s="221"/>
      <c r="W262" s="221"/>
      <c r="X262" s="221"/>
      <c r="Y262" s="221"/>
      <c r="Z262" s="221"/>
      <c r="AA262" s="221"/>
      <c r="AB262" s="221"/>
      <c r="AC262" s="221"/>
      <c r="AD262" s="221"/>
      <c r="AE262" s="221"/>
    </row>
    <row r="263" spans="2:31">
      <c r="B263" s="1319">
        <f t="shared" si="4"/>
        <v>-1</v>
      </c>
      <c r="D263" s="1310"/>
      <c r="E263" s="1310"/>
      <c r="F263" s="1320"/>
      <c r="G263" s="1310"/>
      <c r="H263" s="1310"/>
      <c r="I263" s="1310"/>
      <c r="J263" s="1321"/>
      <c r="K263" s="1321"/>
      <c r="L263" s="1310"/>
      <c r="N263" s="1322">
        <f t="shared" si="5"/>
        <v>0</v>
      </c>
      <c r="O263" s="1323">
        <f t="shared" si="6"/>
        <v>0</v>
      </c>
      <c r="P263" s="1323">
        <f>O263/'1.5 Universal Data'!$E$36</f>
        <v>0</v>
      </c>
      <c r="Q263" s="221"/>
      <c r="R263" s="221"/>
      <c r="S263" s="221"/>
      <c r="T263" s="221"/>
      <c r="U263" s="221"/>
      <c r="V263" s="221"/>
      <c r="W263" s="221"/>
      <c r="X263" s="221"/>
      <c r="Y263" s="221"/>
      <c r="Z263" s="221"/>
      <c r="AA263" s="221"/>
      <c r="AB263" s="221"/>
      <c r="AC263" s="221"/>
      <c r="AD263" s="221"/>
      <c r="AE263" s="221"/>
    </row>
    <row r="264" spans="2:31">
      <c r="B264" s="1319">
        <f t="shared" si="4"/>
        <v>-1</v>
      </c>
      <c r="D264" s="1310"/>
      <c r="E264" s="1310"/>
      <c r="F264" s="1320"/>
      <c r="G264" s="1310"/>
      <c r="H264" s="1310"/>
      <c r="I264" s="1310"/>
      <c r="J264" s="1321"/>
      <c r="K264" s="1321"/>
      <c r="L264" s="1310"/>
      <c r="N264" s="1322">
        <f t="shared" si="5"/>
        <v>0</v>
      </c>
      <c r="O264" s="1323">
        <f t="shared" si="6"/>
        <v>0</v>
      </c>
      <c r="P264" s="1323">
        <f>O264/'1.5 Universal Data'!$E$36</f>
        <v>0</v>
      </c>
      <c r="Q264" s="221"/>
      <c r="R264" s="221"/>
      <c r="S264" s="221"/>
      <c r="T264" s="221"/>
      <c r="U264" s="221"/>
      <c r="V264" s="221"/>
      <c r="W264" s="221"/>
      <c r="X264" s="221"/>
      <c r="Y264" s="221"/>
      <c r="Z264" s="221"/>
      <c r="AA264" s="221"/>
      <c r="AB264" s="221"/>
      <c r="AC264" s="221"/>
      <c r="AD264" s="221"/>
      <c r="AE264" s="221"/>
    </row>
    <row r="265" spans="2:31">
      <c r="B265" s="1319">
        <f t="shared" si="4"/>
        <v>-1</v>
      </c>
      <c r="D265" s="1310"/>
      <c r="E265" s="1310"/>
      <c r="F265" s="1320"/>
      <c r="G265" s="1310"/>
      <c r="H265" s="1310"/>
      <c r="I265" s="1310"/>
      <c r="J265" s="1321"/>
      <c r="K265" s="1321"/>
      <c r="L265" s="1310"/>
      <c r="N265" s="1322">
        <f t="shared" si="5"/>
        <v>0</v>
      </c>
      <c r="O265" s="1323">
        <f t="shared" si="6"/>
        <v>0</v>
      </c>
      <c r="P265" s="1323">
        <f>O265/'1.5 Universal Data'!$E$36</f>
        <v>0</v>
      </c>
      <c r="Q265" s="221"/>
      <c r="R265" s="221"/>
      <c r="S265" s="221"/>
      <c r="T265" s="221"/>
      <c r="U265" s="221"/>
      <c r="V265" s="221"/>
      <c r="W265" s="221"/>
      <c r="X265" s="221"/>
      <c r="Y265" s="221"/>
      <c r="Z265" s="221"/>
      <c r="AA265" s="221"/>
      <c r="AB265" s="221"/>
      <c r="AC265" s="221"/>
      <c r="AD265" s="221"/>
      <c r="AE265" s="221"/>
    </row>
    <row r="266" spans="2:31">
      <c r="B266" s="1319">
        <f t="shared" si="4"/>
        <v>-1</v>
      </c>
      <c r="D266" s="1310"/>
      <c r="E266" s="1310"/>
      <c r="F266" s="1320"/>
      <c r="G266" s="1310"/>
      <c r="H266" s="1310"/>
      <c r="I266" s="1310"/>
      <c r="J266" s="1321"/>
      <c r="K266" s="1321"/>
      <c r="L266" s="1310"/>
      <c r="N266" s="1322">
        <f t="shared" si="5"/>
        <v>0</v>
      </c>
      <c r="O266" s="1323">
        <f t="shared" si="6"/>
        <v>0</v>
      </c>
      <c r="P266" s="1323">
        <f>O266/'1.5 Universal Data'!$E$36</f>
        <v>0</v>
      </c>
      <c r="Q266" s="221"/>
      <c r="R266" s="221"/>
      <c r="S266" s="221"/>
      <c r="T266" s="221"/>
      <c r="U266" s="221"/>
      <c r="V266" s="221"/>
      <c r="W266" s="221"/>
      <c r="X266" s="221"/>
      <c r="Y266" s="221"/>
      <c r="Z266" s="221"/>
      <c r="AA266" s="221"/>
      <c r="AB266" s="221"/>
      <c r="AC266" s="221"/>
      <c r="AD266" s="221"/>
      <c r="AE266" s="221"/>
    </row>
    <row r="267" spans="2:31">
      <c r="B267" s="1319">
        <f t="shared" si="4"/>
        <v>-1</v>
      </c>
      <c r="D267" s="1310"/>
      <c r="E267" s="1310"/>
      <c r="F267" s="1320"/>
      <c r="G267" s="1310"/>
      <c r="H267" s="1310"/>
      <c r="I267" s="1310"/>
      <c r="J267" s="1321"/>
      <c r="K267" s="1321"/>
      <c r="L267" s="1310"/>
      <c r="N267" s="1322">
        <f t="shared" si="5"/>
        <v>0</v>
      </c>
      <c r="O267" s="1323">
        <f t="shared" si="6"/>
        <v>0</v>
      </c>
      <c r="P267" s="1323">
        <f>O267/'1.5 Universal Data'!$E$36</f>
        <v>0</v>
      </c>
      <c r="Q267" s="221"/>
      <c r="R267" s="221"/>
      <c r="S267" s="221"/>
      <c r="T267" s="221"/>
      <c r="U267" s="221"/>
      <c r="V267" s="221"/>
      <c r="W267" s="221"/>
      <c r="X267" s="221"/>
      <c r="Y267" s="221"/>
      <c r="Z267" s="221"/>
      <c r="AA267" s="221"/>
      <c r="AB267" s="221"/>
      <c r="AC267" s="221"/>
      <c r="AD267" s="221"/>
      <c r="AE267" s="221"/>
    </row>
    <row r="268" spans="2:31">
      <c r="B268" s="1319">
        <f t="shared" si="4"/>
        <v>-1</v>
      </c>
      <c r="D268" s="1310"/>
      <c r="E268" s="1310"/>
      <c r="F268" s="1320"/>
      <c r="G268" s="1310"/>
      <c r="H268" s="1310"/>
      <c r="I268" s="1310"/>
      <c r="J268" s="1321"/>
      <c r="K268" s="1321"/>
      <c r="L268" s="1310"/>
      <c r="N268" s="1322">
        <f t="shared" si="5"/>
        <v>0</v>
      </c>
      <c r="O268" s="1323">
        <f t="shared" si="6"/>
        <v>0</v>
      </c>
      <c r="P268" s="1323">
        <f>O268/'1.5 Universal Data'!$E$36</f>
        <v>0</v>
      </c>
      <c r="Q268" s="221"/>
      <c r="R268" s="221"/>
      <c r="S268" s="221"/>
      <c r="T268" s="221"/>
      <c r="U268" s="221"/>
      <c r="V268" s="221"/>
      <c r="W268" s="221"/>
      <c r="X268" s="221"/>
      <c r="Y268" s="221"/>
      <c r="Z268" s="221"/>
      <c r="AA268" s="221"/>
      <c r="AB268" s="221"/>
      <c r="AC268" s="221"/>
      <c r="AD268" s="221"/>
      <c r="AE268" s="221"/>
    </row>
    <row r="269" spans="2:31">
      <c r="B269" s="1319">
        <f t="shared" si="4"/>
        <v>-1</v>
      </c>
      <c r="D269" s="1310"/>
      <c r="E269" s="1310"/>
      <c r="F269" s="1320"/>
      <c r="G269" s="1310"/>
      <c r="H269" s="1310"/>
      <c r="I269" s="1310"/>
      <c r="J269" s="1321"/>
      <c r="K269" s="1321"/>
      <c r="L269" s="1310"/>
      <c r="N269" s="1322">
        <f t="shared" si="5"/>
        <v>0</v>
      </c>
      <c r="O269" s="1323">
        <f t="shared" si="6"/>
        <v>0</v>
      </c>
      <c r="P269" s="1323">
        <f>O269/'1.5 Universal Data'!$E$36</f>
        <v>0</v>
      </c>
      <c r="Q269" s="221"/>
      <c r="R269" s="221"/>
      <c r="S269" s="221"/>
      <c r="T269" s="221"/>
      <c r="U269" s="221"/>
      <c r="V269" s="221"/>
      <c r="W269" s="221"/>
      <c r="X269" s="221"/>
      <c r="Y269" s="221"/>
      <c r="Z269" s="221"/>
      <c r="AA269" s="221"/>
      <c r="AB269" s="221"/>
      <c r="AC269" s="221"/>
      <c r="AD269" s="221"/>
      <c r="AE269" s="221"/>
    </row>
    <row r="270" spans="2:31">
      <c r="B270" s="1319">
        <f t="shared" si="4"/>
        <v>-1</v>
      </c>
      <c r="D270" s="1310"/>
      <c r="E270" s="1310"/>
      <c r="F270" s="1320"/>
      <c r="G270" s="1310"/>
      <c r="H270" s="1310"/>
      <c r="I270" s="1310"/>
      <c r="J270" s="1321"/>
      <c r="K270" s="1321"/>
      <c r="L270" s="1310"/>
      <c r="N270" s="1322">
        <f t="shared" si="5"/>
        <v>0</v>
      </c>
      <c r="O270" s="1323">
        <f t="shared" si="6"/>
        <v>0</v>
      </c>
      <c r="P270" s="1323">
        <f>O270/'1.5 Universal Data'!$E$36</f>
        <v>0</v>
      </c>
      <c r="Q270" s="221"/>
      <c r="R270" s="221"/>
      <c r="S270" s="221"/>
      <c r="T270" s="221"/>
      <c r="U270" s="221"/>
      <c r="V270" s="221"/>
      <c r="W270" s="221"/>
      <c r="X270" s="221"/>
      <c r="Y270" s="221"/>
      <c r="Z270" s="221"/>
      <c r="AA270" s="221"/>
      <c r="AB270" s="221"/>
      <c r="AC270" s="221"/>
      <c r="AD270" s="221"/>
      <c r="AE270" s="221"/>
    </row>
    <row r="271" spans="2:31">
      <c r="B271" s="1319">
        <f t="shared" si="4"/>
        <v>-1</v>
      </c>
      <c r="D271" s="1310"/>
      <c r="E271" s="1310"/>
      <c r="F271" s="1320"/>
      <c r="G271" s="1310"/>
      <c r="H271" s="1310"/>
      <c r="I271" s="1310"/>
      <c r="J271" s="1321"/>
      <c r="K271" s="1321"/>
      <c r="L271" s="1310"/>
      <c r="N271" s="1322">
        <f t="shared" si="5"/>
        <v>0</v>
      </c>
      <c r="O271" s="1323">
        <f t="shared" si="6"/>
        <v>0</v>
      </c>
      <c r="P271" s="1323">
        <f>O271/'1.5 Universal Data'!$E$36</f>
        <v>0</v>
      </c>
      <c r="Q271" s="221"/>
      <c r="R271" s="221"/>
      <c r="S271" s="221"/>
      <c r="T271" s="221"/>
      <c r="U271" s="221"/>
      <c r="V271" s="221"/>
      <c r="W271" s="221"/>
      <c r="X271" s="221"/>
      <c r="Y271" s="221"/>
      <c r="Z271" s="221"/>
      <c r="AA271" s="221"/>
      <c r="AB271" s="221"/>
      <c r="AC271" s="221"/>
      <c r="AD271" s="221"/>
      <c r="AE271" s="221"/>
    </row>
    <row r="272" spans="2:31">
      <c r="B272" s="1319">
        <f t="shared" si="4"/>
        <v>-1</v>
      </c>
      <c r="D272" s="1310"/>
      <c r="E272" s="1310"/>
      <c r="F272" s="1320"/>
      <c r="G272" s="1310"/>
      <c r="H272" s="1310"/>
      <c r="I272" s="1310"/>
      <c r="J272" s="1321"/>
      <c r="K272" s="1321"/>
      <c r="L272" s="1310"/>
      <c r="N272" s="1322">
        <f t="shared" si="5"/>
        <v>0</v>
      </c>
      <c r="O272" s="1323">
        <f t="shared" si="6"/>
        <v>0</v>
      </c>
      <c r="P272" s="1323">
        <f>O272/'1.5 Universal Data'!$E$36</f>
        <v>0</v>
      </c>
      <c r="Q272" s="221"/>
      <c r="R272" s="221"/>
      <c r="S272" s="221"/>
      <c r="T272" s="221"/>
      <c r="U272" s="221"/>
      <c r="V272" s="221"/>
      <c r="W272" s="221"/>
      <c r="X272" s="221"/>
      <c r="Y272" s="221"/>
      <c r="Z272" s="221"/>
      <c r="AA272" s="221"/>
      <c r="AB272" s="221"/>
      <c r="AC272" s="221"/>
      <c r="AD272" s="221"/>
      <c r="AE272" s="221"/>
    </row>
    <row r="273" spans="2:31">
      <c r="B273" s="1319">
        <f t="shared" si="4"/>
        <v>-1</v>
      </c>
      <c r="D273" s="1310"/>
      <c r="E273" s="1310"/>
      <c r="F273" s="1320"/>
      <c r="G273" s="1310"/>
      <c r="H273" s="1310"/>
      <c r="I273" s="1310"/>
      <c r="J273" s="1321"/>
      <c r="K273" s="1321"/>
      <c r="L273" s="1310"/>
      <c r="N273" s="1322">
        <f t="shared" si="5"/>
        <v>0</v>
      </c>
      <c r="O273" s="1323">
        <f t="shared" si="6"/>
        <v>0</v>
      </c>
      <c r="P273" s="1323">
        <f>O273/'1.5 Universal Data'!$E$36</f>
        <v>0</v>
      </c>
      <c r="Q273" s="221"/>
      <c r="R273" s="221"/>
      <c r="S273" s="221"/>
      <c r="T273" s="221"/>
      <c r="U273" s="221"/>
      <c r="V273" s="221"/>
      <c r="W273" s="221"/>
      <c r="X273" s="221"/>
      <c r="Y273" s="221"/>
      <c r="Z273" s="221"/>
      <c r="AA273" s="221"/>
      <c r="AB273" s="221"/>
      <c r="AC273" s="221"/>
      <c r="AD273" s="221"/>
      <c r="AE273" s="221"/>
    </row>
    <row r="274" spans="2:31">
      <c r="B274" s="1319">
        <f t="shared" si="4"/>
        <v>-1</v>
      </c>
      <c r="D274" s="1310"/>
      <c r="E274" s="1310"/>
      <c r="F274" s="1320"/>
      <c r="G274" s="1310"/>
      <c r="H274" s="1310"/>
      <c r="I274" s="1310"/>
      <c r="J274" s="1321"/>
      <c r="K274" s="1321"/>
      <c r="L274" s="1310"/>
      <c r="N274" s="1322">
        <f t="shared" si="5"/>
        <v>0</v>
      </c>
      <c r="O274" s="1323">
        <f t="shared" si="6"/>
        <v>0</v>
      </c>
      <c r="P274" s="1323">
        <f>O274/'1.5 Universal Data'!$E$36</f>
        <v>0</v>
      </c>
      <c r="Q274" s="221"/>
      <c r="R274" s="221"/>
      <c r="S274" s="221"/>
      <c r="T274" s="221"/>
      <c r="U274" s="221"/>
      <c r="V274" s="221"/>
      <c r="W274" s="221"/>
      <c r="X274" s="221"/>
      <c r="Y274" s="221"/>
      <c r="Z274" s="221"/>
      <c r="AA274" s="221"/>
      <c r="AB274" s="221"/>
      <c r="AC274" s="221"/>
      <c r="AD274" s="221"/>
      <c r="AE274" s="221"/>
    </row>
    <row r="275" spans="2:31">
      <c r="B275" s="1319">
        <f t="shared" si="4"/>
        <v>-1</v>
      </c>
      <c r="D275" s="1310"/>
      <c r="E275" s="1310"/>
      <c r="F275" s="1320"/>
      <c r="G275" s="1310"/>
      <c r="H275" s="1310"/>
      <c r="I275" s="1310"/>
      <c r="J275" s="1321"/>
      <c r="K275" s="1321"/>
      <c r="L275" s="1310"/>
      <c r="N275" s="1322">
        <f t="shared" si="5"/>
        <v>0</v>
      </c>
      <c r="O275" s="1323">
        <f t="shared" si="6"/>
        <v>0</v>
      </c>
      <c r="P275" s="1323">
        <f>O275/'1.5 Universal Data'!$E$36</f>
        <v>0</v>
      </c>
      <c r="Q275" s="221"/>
      <c r="R275" s="221"/>
      <c r="S275" s="221"/>
      <c r="T275" s="221"/>
      <c r="U275" s="221"/>
      <c r="V275" s="221"/>
      <c r="W275" s="221"/>
      <c r="X275" s="221"/>
      <c r="Y275" s="221"/>
      <c r="Z275" s="221"/>
      <c r="AA275" s="221"/>
      <c r="AB275" s="221"/>
      <c r="AC275" s="221"/>
      <c r="AD275" s="221"/>
      <c r="AE275" s="221"/>
    </row>
    <row r="276" spans="2:31">
      <c r="B276" s="1319">
        <f t="shared" si="4"/>
        <v>-1</v>
      </c>
      <c r="D276" s="1310"/>
      <c r="E276" s="1310"/>
      <c r="F276" s="1320"/>
      <c r="G276" s="1310"/>
      <c r="H276" s="1310"/>
      <c r="I276" s="1310"/>
      <c r="J276" s="1321"/>
      <c r="K276" s="1321"/>
      <c r="L276" s="1310"/>
      <c r="N276" s="1322">
        <f t="shared" si="5"/>
        <v>0</v>
      </c>
      <c r="O276" s="1323">
        <f t="shared" si="6"/>
        <v>0</v>
      </c>
      <c r="P276" s="1323">
        <f>O276/'1.5 Universal Data'!$E$36</f>
        <v>0</v>
      </c>
      <c r="Q276" s="221"/>
      <c r="R276" s="221"/>
      <c r="S276" s="221"/>
      <c r="T276" s="221"/>
      <c r="U276" s="221"/>
      <c r="V276" s="221"/>
      <c r="W276" s="221"/>
      <c r="X276" s="221"/>
      <c r="Y276" s="221"/>
      <c r="Z276" s="221"/>
      <c r="AA276" s="221"/>
      <c r="AB276" s="221"/>
      <c r="AC276" s="221"/>
      <c r="AD276" s="221"/>
      <c r="AE276" s="221"/>
    </row>
    <row r="277" spans="2:31">
      <c r="B277" s="1319">
        <f t="shared" si="4"/>
        <v>-1</v>
      </c>
      <c r="D277" s="1310"/>
      <c r="E277" s="1310"/>
      <c r="F277" s="1320"/>
      <c r="G277" s="1310"/>
      <c r="H277" s="1310"/>
      <c r="I277" s="1310"/>
      <c r="J277" s="1321"/>
      <c r="K277" s="1321"/>
      <c r="L277" s="1310"/>
      <c r="N277" s="1322">
        <f t="shared" si="5"/>
        <v>0</v>
      </c>
      <c r="O277" s="1323">
        <f t="shared" si="6"/>
        <v>0</v>
      </c>
      <c r="P277" s="1323">
        <f>O277/'1.5 Universal Data'!$E$36</f>
        <v>0</v>
      </c>
      <c r="Q277" s="221"/>
      <c r="R277" s="221"/>
      <c r="S277" s="221"/>
      <c r="T277" s="221"/>
      <c r="U277" s="221"/>
      <c r="V277" s="221"/>
      <c r="W277" s="221"/>
      <c r="X277" s="221"/>
      <c r="Y277" s="221"/>
      <c r="Z277" s="221"/>
      <c r="AA277" s="221"/>
      <c r="AB277" s="221"/>
      <c r="AC277" s="221"/>
      <c r="AD277" s="221"/>
      <c r="AE277" s="221"/>
    </row>
    <row r="278" spans="2:31">
      <c r="B278" s="1319">
        <f t="shared" si="4"/>
        <v>-1</v>
      </c>
      <c r="D278" s="1310"/>
      <c r="E278" s="1310"/>
      <c r="F278" s="1320"/>
      <c r="G278" s="1310"/>
      <c r="H278" s="1310"/>
      <c r="I278" s="1310"/>
      <c r="J278" s="1321"/>
      <c r="K278" s="1321"/>
      <c r="L278" s="1310"/>
      <c r="N278" s="1322">
        <f t="shared" si="5"/>
        <v>0</v>
      </c>
      <c r="O278" s="1323">
        <f t="shared" si="6"/>
        <v>0</v>
      </c>
      <c r="P278" s="1323">
        <f>O278/'1.5 Universal Data'!$E$36</f>
        <v>0</v>
      </c>
      <c r="Q278" s="221"/>
      <c r="R278" s="221"/>
      <c r="S278" s="221"/>
      <c r="T278" s="221"/>
      <c r="U278" s="221"/>
      <c r="V278" s="221"/>
      <c r="W278" s="221"/>
      <c r="X278" s="221"/>
      <c r="Y278" s="221"/>
      <c r="Z278" s="221"/>
      <c r="AA278" s="221"/>
      <c r="AB278" s="221"/>
      <c r="AC278" s="221"/>
      <c r="AD278" s="221"/>
      <c r="AE278" s="221"/>
    </row>
    <row r="279" spans="2:31">
      <c r="B279" s="1319">
        <f t="shared" si="4"/>
        <v>-1</v>
      </c>
      <c r="D279" s="1310"/>
      <c r="E279" s="1310"/>
      <c r="F279" s="1320"/>
      <c r="G279" s="1310"/>
      <c r="H279" s="1310"/>
      <c r="I279" s="1310"/>
      <c r="J279" s="1321"/>
      <c r="K279" s="1321"/>
      <c r="L279" s="1310"/>
      <c r="N279" s="1322">
        <f t="shared" si="5"/>
        <v>0</v>
      </c>
      <c r="O279" s="1323">
        <f t="shared" si="6"/>
        <v>0</v>
      </c>
      <c r="P279" s="1323">
        <f>O279/'1.5 Universal Data'!$E$36</f>
        <v>0</v>
      </c>
      <c r="Q279" s="221"/>
      <c r="R279" s="221"/>
      <c r="S279" s="221"/>
      <c r="T279" s="221"/>
      <c r="U279" s="221"/>
      <c r="V279" s="221"/>
      <c r="W279" s="221"/>
      <c r="X279" s="221"/>
      <c r="Y279" s="221"/>
      <c r="Z279" s="221"/>
      <c r="AA279" s="221"/>
      <c r="AB279" s="221"/>
      <c r="AC279" s="221"/>
      <c r="AD279" s="221"/>
      <c r="AE279" s="221"/>
    </row>
    <row r="280" spans="2:31">
      <c r="B280" s="1319">
        <f t="shared" si="4"/>
        <v>-1</v>
      </c>
      <c r="D280" s="1310"/>
      <c r="E280" s="1310"/>
      <c r="F280" s="1320"/>
      <c r="G280" s="1310"/>
      <c r="H280" s="1310"/>
      <c r="I280" s="1310"/>
      <c r="J280" s="1321"/>
      <c r="K280" s="1321"/>
      <c r="L280" s="1310"/>
      <c r="N280" s="1322">
        <f t="shared" si="5"/>
        <v>0</v>
      </c>
      <c r="O280" s="1323">
        <f t="shared" si="6"/>
        <v>0</v>
      </c>
      <c r="P280" s="1323">
        <f>O280/'1.5 Universal Data'!$E$36</f>
        <v>0</v>
      </c>
      <c r="Q280" s="221"/>
      <c r="R280" s="221"/>
      <c r="S280" s="221"/>
      <c r="T280" s="221"/>
      <c r="U280" s="221"/>
      <c r="V280" s="221"/>
      <c r="W280" s="221"/>
      <c r="X280" s="221"/>
      <c r="Y280" s="221"/>
      <c r="Z280" s="221"/>
      <c r="AA280" s="221"/>
      <c r="AB280" s="221"/>
      <c r="AC280" s="221"/>
      <c r="AD280" s="221"/>
      <c r="AE280" s="221"/>
    </row>
    <row r="281" spans="2:31">
      <c r="B281" s="1319">
        <f t="shared" si="4"/>
        <v>-1</v>
      </c>
      <c r="D281" s="1310"/>
      <c r="E281" s="1310"/>
      <c r="F281" s="1320"/>
      <c r="G281" s="1310"/>
      <c r="H281" s="1310"/>
      <c r="I281" s="1310"/>
      <c r="J281" s="1321"/>
      <c r="K281" s="1321"/>
      <c r="L281" s="1310"/>
      <c r="N281" s="1322">
        <f t="shared" si="5"/>
        <v>0</v>
      </c>
      <c r="O281" s="1323">
        <f t="shared" si="6"/>
        <v>0</v>
      </c>
      <c r="P281" s="1323">
        <f>O281/'1.5 Universal Data'!$E$36</f>
        <v>0</v>
      </c>
      <c r="Q281" s="221"/>
      <c r="R281" s="221"/>
      <c r="S281" s="221"/>
      <c r="T281" s="221"/>
      <c r="U281" s="221"/>
      <c r="V281" s="221"/>
      <c r="W281" s="221"/>
      <c r="X281" s="221"/>
      <c r="Y281" s="221"/>
      <c r="Z281" s="221"/>
      <c r="AA281" s="221"/>
      <c r="AB281" s="221"/>
      <c r="AC281" s="221"/>
      <c r="AD281" s="221"/>
      <c r="AE281" s="221"/>
    </row>
    <row r="282" spans="2:31">
      <c r="B282" s="1319">
        <f t="shared" si="4"/>
        <v>-1</v>
      </c>
      <c r="D282" s="1310"/>
      <c r="E282" s="1310"/>
      <c r="F282" s="1320"/>
      <c r="G282" s="1310"/>
      <c r="H282" s="1310"/>
      <c r="I282" s="1310"/>
      <c r="J282" s="1321"/>
      <c r="K282" s="1321"/>
      <c r="L282" s="1310"/>
      <c r="N282" s="1322">
        <f t="shared" si="5"/>
        <v>0</v>
      </c>
      <c r="O282" s="1323">
        <f t="shared" si="6"/>
        <v>0</v>
      </c>
      <c r="P282" s="1323">
        <f>O282/'1.5 Universal Data'!$E$36</f>
        <v>0</v>
      </c>
      <c r="Q282" s="221"/>
      <c r="R282" s="221"/>
      <c r="S282" s="221"/>
      <c r="T282" s="221"/>
      <c r="U282" s="221"/>
      <c r="V282" s="221"/>
      <c r="W282" s="221"/>
      <c r="X282" s="221"/>
      <c r="Y282" s="221"/>
      <c r="Z282" s="221"/>
      <c r="AA282" s="221"/>
      <c r="AB282" s="221"/>
      <c r="AC282" s="221"/>
      <c r="AD282" s="221"/>
      <c r="AE282" s="221"/>
    </row>
    <row r="283" spans="2:31">
      <c r="B283" s="1319">
        <f t="shared" si="4"/>
        <v>-1</v>
      </c>
      <c r="D283" s="1310"/>
      <c r="E283" s="1310"/>
      <c r="F283" s="1320"/>
      <c r="G283" s="1310"/>
      <c r="H283" s="1310"/>
      <c r="I283" s="1310"/>
      <c r="J283" s="1321"/>
      <c r="K283" s="1321"/>
      <c r="L283" s="1310"/>
      <c r="N283" s="1322">
        <f t="shared" si="5"/>
        <v>0</v>
      </c>
      <c r="O283" s="1323">
        <f t="shared" si="6"/>
        <v>0</v>
      </c>
      <c r="P283" s="1323">
        <f>O283/'1.5 Universal Data'!$E$36</f>
        <v>0</v>
      </c>
      <c r="Q283" s="221"/>
      <c r="R283" s="221"/>
      <c r="S283" s="221"/>
      <c r="T283" s="221"/>
      <c r="U283" s="221"/>
      <c r="V283" s="221"/>
      <c r="W283" s="221"/>
      <c r="X283" s="221"/>
      <c r="Y283" s="221"/>
      <c r="Z283" s="221"/>
      <c r="AA283" s="221"/>
      <c r="AB283" s="221"/>
      <c r="AC283" s="221"/>
      <c r="AD283" s="221"/>
      <c r="AE283" s="221"/>
    </row>
    <row r="284" spans="2:31">
      <c r="B284" s="1319">
        <f t="shared" si="4"/>
        <v>-1</v>
      </c>
      <c r="D284" s="1310"/>
      <c r="E284" s="1310"/>
      <c r="F284" s="1320"/>
      <c r="G284" s="1310"/>
      <c r="H284" s="1310"/>
      <c r="I284" s="1310"/>
      <c r="J284" s="1321"/>
      <c r="K284" s="1321"/>
      <c r="L284" s="1310"/>
      <c r="N284" s="1322">
        <f t="shared" si="5"/>
        <v>0</v>
      </c>
      <c r="O284" s="1323">
        <f t="shared" si="6"/>
        <v>0</v>
      </c>
      <c r="P284" s="1323">
        <f>O284/'1.5 Universal Data'!$E$36</f>
        <v>0</v>
      </c>
      <c r="Q284" s="221"/>
      <c r="R284" s="221"/>
      <c r="S284" s="221"/>
      <c r="T284" s="221"/>
      <c r="U284" s="221"/>
      <c r="V284" s="221"/>
      <c r="W284" s="221"/>
      <c r="X284" s="221"/>
      <c r="Y284" s="221"/>
      <c r="Z284" s="221"/>
      <c r="AA284" s="221"/>
      <c r="AB284" s="221"/>
      <c r="AC284" s="221"/>
      <c r="AD284" s="221"/>
      <c r="AE284" s="221"/>
    </row>
    <row r="285" spans="2:31">
      <c r="B285" s="1319">
        <f t="shared" si="4"/>
        <v>-1</v>
      </c>
      <c r="D285" s="1310"/>
      <c r="E285" s="1310"/>
      <c r="F285" s="1320"/>
      <c r="G285" s="1310"/>
      <c r="H285" s="1310"/>
      <c r="I285" s="1310"/>
      <c r="J285" s="1321"/>
      <c r="K285" s="1321"/>
      <c r="L285" s="1310"/>
      <c r="N285" s="1322">
        <f t="shared" si="5"/>
        <v>0</v>
      </c>
      <c r="O285" s="1323">
        <f t="shared" si="6"/>
        <v>0</v>
      </c>
      <c r="P285" s="1323">
        <f>O285/'1.5 Universal Data'!$E$36</f>
        <v>0</v>
      </c>
      <c r="Q285" s="221"/>
      <c r="R285" s="221"/>
      <c r="S285" s="221"/>
      <c r="T285" s="221"/>
      <c r="U285" s="221"/>
      <c r="V285" s="221"/>
      <c r="W285" s="221"/>
      <c r="X285" s="221"/>
      <c r="Y285" s="221"/>
      <c r="Z285" s="221"/>
      <c r="AA285" s="221"/>
      <c r="AB285" s="221"/>
      <c r="AC285" s="221"/>
      <c r="AD285" s="221"/>
      <c r="AE285" s="221"/>
    </row>
    <row r="286" spans="2:31">
      <c r="B286" s="1319">
        <f t="shared" si="4"/>
        <v>-1</v>
      </c>
      <c r="D286" s="1310"/>
      <c r="E286" s="1310"/>
      <c r="F286" s="1320"/>
      <c r="G286" s="1310"/>
      <c r="H286" s="1310"/>
      <c r="I286" s="1310"/>
      <c r="J286" s="1321"/>
      <c r="K286" s="1321"/>
      <c r="L286" s="1310"/>
      <c r="N286" s="1322">
        <f t="shared" si="5"/>
        <v>0</v>
      </c>
      <c r="O286" s="1323">
        <f t="shared" si="6"/>
        <v>0</v>
      </c>
      <c r="P286" s="1323">
        <f>O286/'1.5 Universal Data'!$E$36</f>
        <v>0</v>
      </c>
      <c r="Q286" s="221"/>
      <c r="R286" s="221"/>
      <c r="S286" s="221"/>
      <c r="T286" s="221"/>
      <c r="U286" s="221"/>
      <c r="V286" s="221"/>
      <c r="W286" s="221"/>
      <c r="X286" s="221"/>
      <c r="Y286" s="221"/>
      <c r="Z286" s="221"/>
      <c r="AA286" s="221"/>
      <c r="AB286" s="221"/>
      <c r="AC286" s="221"/>
      <c r="AD286" s="221"/>
      <c r="AE286" s="221"/>
    </row>
    <row r="287" spans="2:31">
      <c r="B287" s="1319">
        <f t="shared" si="4"/>
        <v>-1</v>
      </c>
      <c r="D287" s="1310"/>
      <c r="E287" s="1310"/>
      <c r="F287" s="1320"/>
      <c r="G287" s="1310"/>
      <c r="H287" s="1310"/>
      <c r="I287" s="1310"/>
      <c r="J287" s="1321"/>
      <c r="K287" s="1321"/>
      <c r="L287" s="1310"/>
      <c r="N287" s="1322">
        <f t="shared" si="5"/>
        <v>0</v>
      </c>
      <c r="O287" s="1323">
        <f t="shared" si="6"/>
        <v>0</v>
      </c>
      <c r="P287" s="1323">
        <f>O287/'1.5 Universal Data'!$E$36</f>
        <v>0</v>
      </c>
      <c r="Q287" s="221"/>
      <c r="R287" s="221"/>
      <c r="S287" s="221"/>
      <c r="T287" s="221"/>
      <c r="U287" s="221"/>
      <c r="V287" s="221"/>
      <c r="W287" s="221"/>
      <c r="X287" s="221"/>
      <c r="Y287" s="221"/>
      <c r="Z287" s="221"/>
      <c r="AA287" s="221"/>
      <c r="AB287" s="221"/>
      <c r="AC287" s="221"/>
      <c r="AD287" s="221"/>
      <c r="AE287" s="221"/>
    </row>
    <row r="288" spans="2:31">
      <c r="B288" s="1319">
        <f t="shared" si="4"/>
        <v>-1</v>
      </c>
      <c r="D288" s="1310"/>
      <c r="E288" s="1310"/>
      <c r="F288" s="1320"/>
      <c r="G288" s="1310"/>
      <c r="H288" s="1310"/>
      <c r="I288" s="1310"/>
      <c r="J288" s="1321"/>
      <c r="K288" s="1321"/>
      <c r="L288" s="1310"/>
      <c r="N288" s="1322">
        <f t="shared" si="5"/>
        <v>0</v>
      </c>
      <c r="O288" s="1323">
        <f t="shared" si="6"/>
        <v>0</v>
      </c>
      <c r="P288" s="1323">
        <f>O288/'1.5 Universal Data'!$E$36</f>
        <v>0</v>
      </c>
      <c r="Q288" s="221"/>
      <c r="R288" s="221"/>
      <c r="S288" s="221"/>
      <c r="T288" s="221"/>
      <c r="U288" s="221"/>
      <c r="V288" s="221"/>
      <c r="W288" s="221"/>
      <c r="X288" s="221"/>
      <c r="Y288" s="221"/>
      <c r="Z288" s="221"/>
      <c r="AA288" s="221"/>
      <c r="AB288" s="221"/>
      <c r="AC288" s="221"/>
      <c r="AD288" s="221"/>
      <c r="AE288" s="221"/>
    </row>
    <row r="289" spans="2:31">
      <c r="B289" s="1319">
        <f t="shared" si="4"/>
        <v>-1</v>
      </c>
      <c r="D289" s="1310"/>
      <c r="E289" s="1310"/>
      <c r="F289" s="1320"/>
      <c r="G289" s="1310"/>
      <c r="H289" s="1310"/>
      <c r="I289" s="1310"/>
      <c r="J289" s="1321"/>
      <c r="K289" s="1321"/>
      <c r="L289" s="1310"/>
      <c r="N289" s="1322">
        <f t="shared" si="5"/>
        <v>0</v>
      </c>
      <c r="O289" s="1323">
        <f t="shared" si="6"/>
        <v>0</v>
      </c>
      <c r="P289" s="1323">
        <f>O289/'1.5 Universal Data'!$E$36</f>
        <v>0</v>
      </c>
      <c r="Q289" s="221"/>
      <c r="R289" s="221"/>
      <c r="S289" s="221"/>
      <c r="T289" s="221"/>
      <c r="U289" s="221"/>
      <c r="V289" s="221"/>
      <c r="W289" s="221"/>
      <c r="X289" s="221"/>
      <c r="Y289" s="221"/>
      <c r="Z289" s="221"/>
      <c r="AA289" s="221"/>
      <c r="AB289" s="221"/>
      <c r="AC289" s="221"/>
      <c r="AD289" s="221"/>
      <c r="AE289" s="221"/>
    </row>
    <row r="290" spans="2:31">
      <c r="B290" s="1319">
        <f t="shared" si="4"/>
        <v>-1</v>
      </c>
      <c r="D290" s="1310"/>
      <c r="E290" s="1310"/>
      <c r="F290" s="1320"/>
      <c r="G290" s="1310"/>
      <c r="H290" s="1310"/>
      <c r="I290" s="1310"/>
      <c r="J290" s="1321"/>
      <c r="K290" s="1321"/>
      <c r="L290" s="1310"/>
      <c r="N290" s="1322">
        <f t="shared" si="5"/>
        <v>0</v>
      </c>
      <c r="O290" s="1323">
        <f t="shared" si="6"/>
        <v>0</v>
      </c>
      <c r="P290" s="1323">
        <f>O290/'1.5 Universal Data'!$E$36</f>
        <v>0</v>
      </c>
      <c r="Q290" s="221"/>
      <c r="R290" s="221"/>
      <c r="S290" s="221"/>
      <c r="T290" s="221"/>
      <c r="U290" s="221"/>
      <c r="V290" s="221"/>
      <c r="W290" s="221"/>
      <c r="X290" s="221"/>
      <c r="Y290" s="221"/>
      <c r="Z290" s="221"/>
      <c r="AA290" s="221"/>
      <c r="AB290" s="221"/>
      <c r="AC290" s="221"/>
      <c r="AD290" s="221"/>
      <c r="AE290" s="221"/>
    </row>
    <row r="291" spans="2:31">
      <c r="B291" s="1319">
        <f t="shared" si="4"/>
        <v>-1</v>
      </c>
      <c r="D291" s="1310"/>
      <c r="E291" s="1310"/>
      <c r="F291" s="1320"/>
      <c r="G291" s="1310"/>
      <c r="H291" s="1310"/>
      <c r="I291" s="1310"/>
      <c r="J291" s="1321"/>
      <c r="K291" s="1321"/>
      <c r="L291" s="1310"/>
      <c r="N291" s="1322">
        <f t="shared" si="5"/>
        <v>0</v>
      </c>
      <c r="O291" s="1323">
        <f t="shared" si="6"/>
        <v>0</v>
      </c>
      <c r="P291" s="1323">
        <f>O291/'1.5 Universal Data'!$E$36</f>
        <v>0</v>
      </c>
      <c r="Q291" s="221"/>
      <c r="R291" s="221"/>
      <c r="S291" s="221"/>
      <c r="T291" s="221"/>
      <c r="U291" s="221"/>
      <c r="V291" s="221"/>
      <c r="W291" s="221"/>
      <c r="X291" s="221"/>
      <c r="Y291" s="221"/>
      <c r="Z291" s="221"/>
      <c r="AA291" s="221"/>
      <c r="AB291" s="221"/>
      <c r="AC291" s="221"/>
      <c r="AD291" s="221"/>
      <c r="AE291" s="221"/>
    </row>
    <row r="292" spans="2:31">
      <c r="B292" s="1319">
        <f t="shared" si="4"/>
        <v>-1</v>
      </c>
      <c r="D292" s="1310"/>
      <c r="E292" s="1310"/>
      <c r="F292" s="1320"/>
      <c r="G292" s="1310"/>
      <c r="H292" s="1310"/>
      <c r="I292" s="1310"/>
      <c r="J292" s="1321"/>
      <c r="K292" s="1321"/>
      <c r="L292" s="1310"/>
      <c r="N292" s="1322">
        <f t="shared" si="5"/>
        <v>0</v>
      </c>
      <c r="O292" s="1323">
        <f t="shared" si="6"/>
        <v>0</v>
      </c>
      <c r="P292" s="1323">
        <f>O292/'1.5 Universal Data'!$E$36</f>
        <v>0</v>
      </c>
      <c r="Q292" s="221"/>
      <c r="R292" s="221"/>
      <c r="S292" s="221"/>
      <c r="T292" s="221"/>
      <c r="U292" s="221"/>
      <c r="V292" s="221"/>
      <c r="W292" s="221"/>
      <c r="X292" s="221"/>
      <c r="Y292" s="221"/>
      <c r="Z292" s="221"/>
      <c r="AA292" s="221"/>
      <c r="AB292" s="221"/>
      <c r="AC292" s="221"/>
      <c r="AD292" s="221"/>
      <c r="AE292" s="221"/>
    </row>
    <row r="293" spans="2:31">
      <c r="B293" s="1319">
        <f t="shared" si="4"/>
        <v>-1</v>
      </c>
      <c r="D293" s="1310"/>
      <c r="E293" s="1310"/>
      <c r="F293" s="1320"/>
      <c r="G293" s="1310"/>
      <c r="H293" s="1310"/>
      <c r="I293" s="1310"/>
      <c r="J293" s="1321"/>
      <c r="K293" s="1321"/>
      <c r="L293" s="1310"/>
      <c r="N293" s="1322">
        <f t="shared" si="5"/>
        <v>0</v>
      </c>
      <c r="O293" s="1323">
        <f t="shared" si="6"/>
        <v>0</v>
      </c>
      <c r="P293" s="1323">
        <f>O293/'1.5 Universal Data'!$E$36</f>
        <v>0</v>
      </c>
      <c r="Q293" s="221"/>
      <c r="R293" s="221"/>
      <c r="S293" s="221"/>
      <c r="T293" s="221"/>
      <c r="U293" s="221"/>
      <c r="V293" s="221"/>
      <c r="W293" s="221"/>
      <c r="X293" s="221"/>
      <c r="Y293" s="221"/>
      <c r="Z293" s="221"/>
      <c r="AA293" s="221"/>
      <c r="AB293" s="221"/>
      <c r="AC293" s="221"/>
      <c r="AD293" s="221"/>
      <c r="AE293" s="221"/>
    </row>
    <row r="294" spans="2:31">
      <c r="B294" s="1319">
        <f t="shared" si="4"/>
        <v>-1</v>
      </c>
      <c r="D294" s="1310"/>
      <c r="E294" s="1310"/>
      <c r="F294" s="1320"/>
      <c r="G294" s="1310"/>
      <c r="H294" s="1310"/>
      <c r="I294" s="1310"/>
      <c r="J294" s="1321"/>
      <c r="K294" s="1321"/>
      <c r="L294" s="1310"/>
      <c r="N294" s="1322">
        <f t="shared" si="5"/>
        <v>0</v>
      </c>
      <c r="O294" s="1323">
        <f t="shared" si="6"/>
        <v>0</v>
      </c>
      <c r="P294" s="1323">
        <f>O294/'1.5 Universal Data'!$E$36</f>
        <v>0</v>
      </c>
      <c r="Q294" s="221"/>
      <c r="R294" s="221"/>
      <c r="S294" s="221"/>
      <c r="T294" s="221"/>
      <c r="U294" s="221"/>
      <c r="V294" s="221"/>
      <c r="W294" s="221"/>
      <c r="X294" s="221"/>
      <c r="Y294" s="221"/>
      <c r="Z294" s="221"/>
      <c r="AA294" s="221"/>
      <c r="AB294" s="221"/>
      <c r="AC294" s="221"/>
      <c r="AD294" s="221"/>
      <c r="AE294" s="221"/>
    </row>
    <row r="295" spans="2:31">
      <c r="B295" s="1319">
        <f t="shared" si="4"/>
        <v>-1</v>
      </c>
      <c r="D295" s="1310"/>
      <c r="E295" s="1310"/>
      <c r="F295" s="1320"/>
      <c r="G295" s="1310"/>
      <c r="H295" s="1310"/>
      <c r="I295" s="1310"/>
      <c r="J295" s="1321"/>
      <c r="K295" s="1321"/>
      <c r="L295" s="1310"/>
      <c r="N295" s="1322">
        <f t="shared" si="5"/>
        <v>0</v>
      </c>
      <c r="O295" s="1323">
        <f t="shared" si="6"/>
        <v>0</v>
      </c>
      <c r="P295" s="1323">
        <f>O295/'1.5 Universal Data'!$E$36</f>
        <v>0</v>
      </c>
      <c r="Q295" s="221"/>
      <c r="R295" s="221"/>
      <c r="S295" s="221"/>
      <c r="T295" s="221"/>
      <c r="U295" s="221"/>
      <c r="V295" s="221"/>
      <c r="W295" s="221"/>
      <c r="X295" s="221"/>
      <c r="Y295" s="221"/>
      <c r="Z295" s="221"/>
      <c r="AA295" s="221"/>
      <c r="AB295" s="221"/>
      <c r="AC295" s="221"/>
      <c r="AD295" s="221"/>
      <c r="AE295" s="221"/>
    </row>
    <row r="296" spans="2:31">
      <c r="B296" s="1319">
        <f t="shared" si="4"/>
        <v>-1</v>
      </c>
      <c r="D296" s="1310"/>
      <c r="E296" s="1310"/>
      <c r="F296" s="1320"/>
      <c r="G296" s="1310"/>
      <c r="H296" s="1310"/>
      <c r="I296" s="1310"/>
      <c r="J296" s="1321"/>
      <c r="K296" s="1321"/>
      <c r="L296" s="1310"/>
      <c r="N296" s="1322">
        <f t="shared" si="5"/>
        <v>0</v>
      </c>
      <c r="O296" s="1323">
        <f t="shared" si="6"/>
        <v>0</v>
      </c>
      <c r="P296" s="1323">
        <f>O296/'1.5 Universal Data'!$E$36</f>
        <v>0</v>
      </c>
      <c r="Q296" s="221"/>
      <c r="R296" s="221"/>
      <c r="S296" s="221"/>
      <c r="T296" s="221"/>
      <c r="U296" s="221"/>
      <c r="V296" s="221"/>
      <c r="W296" s="221"/>
      <c r="X296" s="221"/>
      <c r="Y296" s="221"/>
      <c r="Z296" s="221"/>
      <c r="AA296" s="221"/>
      <c r="AB296" s="221"/>
      <c r="AC296" s="221"/>
      <c r="AD296" s="221"/>
      <c r="AE296" s="221"/>
    </row>
    <row r="297" spans="2:31">
      <c r="B297" s="1319">
        <f t="shared" si="4"/>
        <v>-1</v>
      </c>
      <c r="D297" s="1310"/>
      <c r="E297" s="1310"/>
      <c r="F297" s="1320"/>
      <c r="G297" s="1310"/>
      <c r="H297" s="1310"/>
      <c r="I297" s="1310"/>
      <c r="J297" s="1321"/>
      <c r="K297" s="1321"/>
      <c r="L297" s="1310"/>
      <c r="N297" s="1322">
        <f t="shared" si="5"/>
        <v>0</v>
      </c>
      <c r="O297" s="1323">
        <f t="shared" si="6"/>
        <v>0</v>
      </c>
      <c r="P297" s="1323">
        <f>O297/'1.5 Universal Data'!$E$36</f>
        <v>0</v>
      </c>
      <c r="Q297" s="221"/>
      <c r="R297" s="221"/>
      <c r="S297" s="221"/>
      <c r="T297" s="221"/>
      <c r="U297" s="221"/>
      <c r="V297" s="221"/>
      <c r="W297" s="221"/>
      <c r="X297" s="221"/>
      <c r="Y297" s="221"/>
      <c r="Z297" s="221"/>
      <c r="AA297" s="221"/>
      <c r="AB297" s="221"/>
      <c r="AC297" s="221"/>
      <c r="AD297" s="221"/>
      <c r="AE297" s="221"/>
    </row>
    <row r="298" spans="2:31">
      <c r="B298" s="1319">
        <f t="shared" si="4"/>
        <v>-1</v>
      </c>
      <c r="D298" s="1310"/>
      <c r="E298" s="1310"/>
      <c r="F298" s="1320"/>
      <c r="G298" s="1310"/>
      <c r="H298" s="1310"/>
      <c r="I298" s="1310"/>
      <c r="J298" s="1321"/>
      <c r="K298" s="1321"/>
      <c r="L298" s="1310"/>
      <c r="N298" s="1322">
        <f t="shared" si="5"/>
        <v>0</v>
      </c>
      <c r="O298" s="1323">
        <f t="shared" si="6"/>
        <v>0</v>
      </c>
      <c r="P298" s="1323">
        <f>O298/'1.5 Universal Data'!$E$36</f>
        <v>0</v>
      </c>
      <c r="Q298" s="221"/>
      <c r="R298" s="221"/>
      <c r="S298" s="221"/>
      <c r="T298" s="221"/>
      <c r="U298" s="221"/>
      <c r="V298" s="221"/>
      <c r="W298" s="221"/>
      <c r="X298" s="221"/>
      <c r="Y298" s="221"/>
      <c r="Z298" s="221"/>
      <c r="AA298" s="221"/>
      <c r="AB298" s="221"/>
      <c r="AC298" s="221"/>
      <c r="AD298" s="221"/>
      <c r="AE298" s="221"/>
    </row>
    <row r="299" spans="2:31">
      <c r="B299" s="1319">
        <f t="shared" si="4"/>
        <v>-1</v>
      </c>
      <c r="D299" s="1310"/>
      <c r="E299" s="1310"/>
      <c r="F299" s="1320"/>
      <c r="G299" s="1310"/>
      <c r="H299" s="1310"/>
      <c r="I299" s="1310"/>
      <c r="J299" s="1321"/>
      <c r="K299" s="1321"/>
      <c r="L299" s="1310"/>
      <c r="N299" s="1322">
        <f t="shared" si="5"/>
        <v>0</v>
      </c>
      <c r="O299" s="1323">
        <f t="shared" si="6"/>
        <v>0</v>
      </c>
      <c r="P299" s="1323">
        <f>O299/'1.5 Universal Data'!$E$36</f>
        <v>0</v>
      </c>
      <c r="Q299" s="221"/>
      <c r="R299" s="221"/>
      <c r="S299" s="221"/>
      <c r="T299" s="221"/>
      <c r="U299" s="221"/>
      <c r="V299" s="221"/>
      <c r="W299" s="221"/>
      <c r="X299" s="221"/>
      <c r="Y299" s="221"/>
      <c r="Z299" s="221"/>
      <c r="AA299" s="221"/>
      <c r="AB299" s="221"/>
      <c r="AC299" s="221"/>
      <c r="AD299" s="221"/>
      <c r="AE299" s="221"/>
    </row>
    <row r="300" spans="2:31">
      <c r="B300" s="1319">
        <f t="shared" si="4"/>
        <v>-1</v>
      </c>
      <c r="D300" s="1310"/>
      <c r="E300" s="1310"/>
      <c r="F300" s="1320"/>
      <c r="G300" s="1310"/>
      <c r="H300" s="1310"/>
      <c r="I300" s="1310"/>
      <c r="J300" s="1321"/>
      <c r="K300" s="1321"/>
      <c r="L300" s="1310"/>
      <c r="N300" s="1322">
        <f t="shared" si="5"/>
        <v>0</v>
      </c>
      <c r="O300" s="1323">
        <f t="shared" si="6"/>
        <v>0</v>
      </c>
      <c r="P300" s="1323">
        <f>O300/'1.5 Universal Data'!$E$36</f>
        <v>0</v>
      </c>
      <c r="Q300" s="221"/>
      <c r="R300" s="221"/>
      <c r="S300" s="221"/>
      <c r="T300" s="221"/>
      <c r="U300" s="221"/>
      <c r="V300" s="221"/>
      <c r="W300" s="221"/>
      <c r="X300" s="221"/>
      <c r="Y300" s="221"/>
      <c r="Z300" s="221"/>
      <c r="AA300" s="221"/>
      <c r="AB300" s="221"/>
      <c r="AC300" s="221"/>
      <c r="AD300" s="221"/>
      <c r="AE300" s="221"/>
    </row>
    <row r="301" spans="2:31">
      <c r="B301" s="1319">
        <f t="shared" si="4"/>
        <v>-1</v>
      </c>
      <c r="D301" s="1310"/>
      <c r="E301" s="1310"/>
      <c r="F301" s="1320"/>
      <c r="G301" s="1310"/>
      <c r="H301" s="1310"/>
      <c r="I301" s="1310"/>
      <c r="J301" s="1321"/>
      <c r="K301" s="1321"/>
      <c r="L301" s="1310"/>
      <c r="N301" s="1322">
        <f t="shared" si="5"/>
        <v>0</v>
      </c>
      <c r="O301" s="1323">
        <f t="shared" si="6"/>
        <v>0</v>
      </c>
      <c r="P301" s="1323">
        <f>O301/'1.5 Universal Data'!$E$36</f>
        <v>0</v>
      </c>
      <c r="Q301" s="221"/>
      <c r="R301" s="221"/>
      <c r="S301" s="221"/>
      <c r="T301" s="221"/>
      <c r="U301" s="221"/>
      <c r="V301" s="221"/>
      <c r="W301" s="221"/>
      <c r="X301" s="221"/>
      <c r="Y301" s="221"/>
      <c r="Z301" s="221"/>
      <c r="AA301" s="221"/>
      <c r="AB301" s="221"/>
      <c r="AC301" s="221"/>
      <c r="AD301" s="221"/>
      <c r="AE301" s="221"/>
    </row>
    <row r="302" spans="2:31">
      <c r="B302" s="1319">
        <f t="shared" si="4"/>
        <v>-1</v>
      </c>
      <c r="D302" s="1310"/>
      <c r="E302" s="1310"/>
      <c r="F302" s="1320"/>
      <c r="G302" s="1310"/>
      <c r="H302" s="1310"/>
      <c r="I302" s="1310"/>
      <c r="J302" s="1321"/>
      <c r="K302" s="1321"/>
      <c r="L302" s="1310"/>
      <c r="N302" s="1322">
        <f t="shared" si="5"/>
        <v>0</v>
      </c>
      <c r="O302" s="1323">
        <f t="shared" si="6"/>
        <v>0</v>
      </c>
      <c r="P302" s="1323">
        <f>O302/'1.5 Universal Data'!$E$36</f>
        <v>0</v>
      </c>
      <c r="Q302" s="221"/>
      <c r="R302" s="221"/>
      <c r="S302" s="221"/>
      <c r="T302" s="221"/>
      <c r="U302" s="221"/>
      <c r="V302" s="221"/>
      <c r="W302" s="221"/>
      <c r="X302" s="221"/>
      <c r="Y302" s="221"/>
      <c r="Z302" s="221"/>
      <c r="AA302" s="221"/>
      <c r="AB302" s="221"/>
      <c r="AC302" s="221"/>
      <c r="AD302" s="221"/>
      <c r="AE302" s="221"/>
    </row>
    <row r="303" spans="2:31">
      <c r="B303" s="1319">
        <f t="shared" si="4"/>
        <v>-1</v>
      </c>
      <c r="D303" s="1310"/>
      <c r="E303" s="1310"/>
      <c r="F303" s="1320"/>
      <c r="G303" s="1310"/>
      <c r="H303" s="1310"/>
      <c r="I303" s="1310"/>
      <c r="J303" s="1321"/>
      <c r="K303" s="1321"/>
      <c r="L303" s="1310"/>
      <c r="N303" s="1322">
        <f t="shared" si="5"/>
        <v>0</v>
      </c>
      <c r="O303" s="1323">
        <f t="shared" si="6"/>
        <v>0</v>
      </c>
      <c r="P303" s="1323">
        <f>O303/'1.5 Universal Data'!$E$36</f>
        <v>0</v>
      </c>
      <c r="Q303" s="221"/>
      <c r="R303" s="221"/>
      <c r="S303" s="221"/>
      <c r="T303" s="221"/>
      <c r="U303" s="221"/>
      <c r="V303" s="221"/>
      <c r="W303" s="221"/>
      <c r="X303" s="221"/>
      <c r="Y303" s="221"/>
      <c r="Z303" s="221"/>
      <c r="AA303" s="221"/>
      <c r="AB303" s="221"/>
      <c r="AC303" s="221"/>
      <c r="AD303" s="221"/>
      <c r="AE303" s="221"/>
    </row>
    <row r="304" spans="2:31">
      <c r="B304" s="1319">
        <f t="shared" si="4"/>
        <v>-1</v>
      </c>
      <c r="D304" s="1310"/>
      <c r="E304" s="1310"/>
      <c r="F304" s="1320"/>
      <c r="G304" s="1310"/>
      <c r="H304" s="1310"/>
      <c r="I304" s="1310"/>
      <c r="J304" s="1321"/>
      <c r="K304" s="1321"/>
      <c r="L304" s="1310"/>
      <c r="N304" s="1322">
        <f t="shared" si="5"/>
        <v>0</v>
      </c>
      <c r="O304" s="1323">
        <f t="shared" si="6"/>
        <v>0</v>
      </c>
      <c r="P304" s="1323">
        <f>O304/'1.5 Universal Data'!$E$36</f>
        <v>0</v>
      </c>
      <c r="Q304" s="221"/>
      <c r="R304" s="221"/>
      <c r="S304" s="221"/>
      <c r="T304" s="221"/>
      <c r="U304" s="221"/>
      <c r="V304" s="221"/>
      <c r="W304" s="221"/>
      <c r="X304" s="221"/>
      <c r="Y304" s="221"/>
      <c r="Z304" s="221"/>
      <c r="AA304" s="221"/>
      <c r="AB304" s="221"/>
      <c r="AC304" s="221"/>
      <c r="AD304" s="221"/>
      <c r="AE304" s="221"/>
    </row>
    <row r="305" spans="2:31">
      <c r="B305" s="1319">
        <f t="shared" si="4"/>
        <v>-1</v>
      </c>
      <c r="D305" s="1310"/>
      <c r="E305" s="1310"/>
      <c r="F305" s="1320"/>
      <c r="G305" s="1310"/>
      <c r="H305" s="1310"/>
      <c r="I305" s="1310"/>
      <c r="J305" s="1321"/>
      <c r="K305" s="1321"/>
      <c r="L305" s="1310"/>
      <c r="N305" s="1322">
        <f t="shared" si="5"/>
        <v>0</v>
      </c>
      <c r="O305" s="1323">
        <f t="shared" si="6"/>
        <v>0</v>
      </c>
      <c r="P305" s="1323">
        <f>O305/'1.5 Universal Data'!$E$36</f>
        <v>0</v>
      </c>
      <c r="Q305" s="221"/>
      <c r="R305" s="221"/>
      <c r="S305" s="221"/>
      <c r="T305" s="221"/>
      <c r="U305" s="221"/>
      <c r="V305" s="221"/>
      <c r="W305" s="221"/>
      <c r="X305" s="221"/>
      <c r="Y305" s="221"/>
      <c r="Z305" s="221"/>
      <c r="AA305" s="221"/>
      <c r="AB305" s="221"/>
      <c r="AC305" s="221"/>
      <c r="AD305" s="221"/>
      <c r="AE305" s="221"/>
    </row>
    <row r="306" spans="2:31">
      <c r="B306" s="1319">
        <f t="shared" si="4"/>
        <v>-1</v>
      </c>
      <c r="D306" s="1310"/>
      <c r="E306" s="1310"/>
      <c r="F306" s="1320"/>
      <c r="G306" s="1310"/>
      <c r="H306" s="1310"/>
      <c r="I306" s="1310"/>
      <c r="J306" s="1321"/>
      <c r="K306" s="1321"/>
      <c r="L306" s="1310"/>
      <c r="N306" s="1322">
        <f t="shared" si="5"/>
        <v>0</v>
      </c>
      <c r="O306" s="1323">
        <f t="shared" si="6"/>
        <v>0</v>
      </c>
      <c r="P306" s="1323">
        <f>O306/'1.5 Universal Data'!$E$36</f>
        <v>0</v>
      </c>
      <c r="Q306" s="221"/>
      <c r="R306" s="221"/>
      <c r="S306" s="221"/>
      <c r="T306" s="221"/>
      <c r="U306" s="221"/>
      <c r="V306" s="221"/>
      <c r="W306" s="221"/>
      <c r="X306" s="221"/>
      <c r="Y306" s="221"/>
      <c r="Z306" s="221"/>
      <c r="AA306" s="221"/>
      <c r="AB306" s="221"/>
      <c r="AC306" s="221"/>
      <c r="AD306" s="221"/>
      <c r="AE306" s="221"/>
    </row>
    <row r="307" spans="2:31">
      <c r="B307" s="1319">
        <f t="shared" si="4"/>
        <v>-1</v>
      </c>
      <c r="D307" s="1310"/>
      <c r="E307" s="1310"/>
      <c r="F307" s="1320"/>
      <c r="G307" s="1310"/>
      <c r="H307" s="1310"/>
      <c r="I307" s="1310"/>
      <c r="J307" s="1321"/>
      <c r="K307" s="1321"/>
      <c r="L307" s="1310"/>
      <c r="N307" s="1322">
        <f t="shared" si="5"/>
        <v>0</v>
      </c>
      <c r="O307" s="1323">
        <f t="shared" si="6"/>
        <v>0</v>
      </c>
      <c r="P307" s="1323">
        <f>O307/'1.5 Universal Data'!$E$36</f>
        <v>0</v>
      </c>
      <c r="Q307" s="221"/>
      <c r="R307" s="221"/>
      <c r="S307" s="221"/>
      <c r="T307" s="221"/>
      <c r="U307" s="221"/>
      <c r="V307" s="221"/>
      <c r="W307" s="221"/>
      <c r="X307" s="221"/>
      <c r="Y307" s="221"/>
      <c r="Z307" s="221"/>
      <c r="AA307" s="221"/>
      <c r="AB307" s="221"/>
      <c r="AC307" s="221"/>
      <c r="AD307" s="221"/>
      <c r="AE307" s="221"/>
    </row>
    <row r="308" spans="2:31">
      <c r="B308" s="1319">
        <f t="shared" si="4"/>
        <v>-1</v>
      </c>
      <c r="D308" s="1310"/>
      <c r="E308" s="1310"/>
      <c r="F308" s="1320"/>
      <c r="G308" s="1310"/>
      <c r="H308" s="1310"/>
      <c r="I308" s="1310"/>
      <c r="J308" s="1321"/>
      <c r="K308" s="1321"/>
      <c r="L308" s="1310"/>
      <c r="N308" s="1322">
        <f t="shared" si="5"/>
        <v>0</v>
      </c>
      <c r="O308" s="1323">
        <f t="shared" si="6"/>
        <v>0</v>
      </c>
      <c r="P308" s="1323">
        <f>O308/'1.5 Universal Data'!$E$36</f>
        <v>0</v>
      </c>
      <c r="Q308" s="221"/>
      <c r="R308" s="221"/>
      <c r="S308" s="221"/>
      <c r="T308" s="221"/>
      <c r="U308" s="221"/>
      <c r="V308" s="221"/>
      <c r="W308" s="221"/>
      <c r="X308" s="221"/>
      <c r="Y308" s="221"/>
      <c r="Z308" s="221"/>
      <c r="AA308" s="221"/>
      <c r="AB308" s="221"/>
      <c r="AC308" s="221"/>
      <c r="AD308" s="221"/>
      <c r="AE308" s="221"/>
    </row>
    <row r="309" spans="2:31">
      <c r="B309" s="1319">
        <f t="shared" si="4"/>
        <v>-1</v>
      </c>
      <c r="D309" s="1310"/>
      <c r="E309" s="1310"/>
      <c r="F309" s="1320"/>
      <c r="G309" s="1310"/>
      <c r="H309" s="1310"/>
      <c r="I309" s="1310"/>
      <c r="J309" s="1321"/>
      <c r="K309" s="1321"/>
      <c r="L309" s="1310"/>
      <c r="N309" s="1322">
        <f t="shared" si="5"/>
        <v>0</v>
      </c>
      <c r="O309" s="1323">
        <f t="shared" si="6"/>
        <v>0</v>
      </c>
      <c r="P309" s="1323">
        <f>O309/'1.5 Universal Data'!$E$36</f>
        <v>0</v>
      </c>
      <c r="Q309" s="221"/>
      <c r="R309" s="221"/>
      <c r="S309" s="221"/>
      <c r="T309" s="221"/>
      <c r="U309" s="221"/>
      <c r="V309" s="221"/>
      <c r="W309" s="221"/>
      <c r="X309" s="221"/>
      <c r="Y309" s="221"/>
      <c r="Z309" s="221"/>
      <c r="AA309" s="221"/>
      <c r="AB309" s="221"/>
      <c r="AC309" s="221"/>
      <c r="AD309" s="221"/>
      <c r="AE309" s="221"/>
    </row>
    <row r="310" spans="2:31">
      <c r="B310" s="1319">
        <f t="shared" si="4"/>
        <v>-1</v>
      </c>
      <c r="D310" s="1310"/>
      <c r="E310" s="1310"/>
      <c r="F310" s="1320"/>
      <c r="G310" s="1310"/>
      <c r="H310" s="1310"/>
      <c r="I310" s="1310"/>
      <c r="J310" s="1321"/>
      <c r="K310" s="1321"/>
      <c r="L310" s="1310"/>
      <c r="N310" s="1322">
        <f t="shared" si="5"/>
        <v>0</v>
      </c>
      <c r="O310" s="1323">
        <f t="shared" si="6"/>
        <v>0</v>
      </c>
      <c r="P310" s="1323">
        <f>O310/'1.5 Universal Data'!$E$36</f>
        <v>0</v>
      </c>
      <c r="Q310" s="221"/>
      <c r="R310" s="221"/>
      <c r="S310" s="221"/>
      <c r="T310" s="221"/>
      <c r="U310" s="221"/>
      <c r="V310" s="221"/>
      <c r="W310" s="221"/>
      <c r="X310" s="221"/>
      <c r="Y310" s="221"/>
      <c r="Z310" s="221"/>
      <c r="AA310" s="221"/>
      <c r="AB310" s="221"/>
      <c r="AC310" s="221"/>
      <c r="AD310" s="221"/>
      <c r="AE310" s="221"/>
    </row>
    <row r="311" spans="2:31">
      <c r="B311" s="1319">
        <f t="shared" si="4"/>
        <v>-1</v>
      </c>
      <c r="D311" s="1310"/>
      <c r="E311" s="1310"/>
      <c r="F311" s="1320"/>
      <c r="G311" s="1310"/>
      <c r="H311" s="1310"/>
      <c r="I311" s="1310"/>
      <c r="J311" s="1321"/>
      <c r="K311" s="1321"/>
      <c r="L311" s="1310"/>
      <c r="N311" s="1322">
        <f t="shared" si="5"/>
        <v>0</v>
      </c>
      <c r="O311" s="1323">
        <f t="shared" si="6"/>
        <v>0</v>
      </c>
      <c r="P311" s="1323">
        <f>O311/'1.5 Universal Data'!$E$36</f>
        <v>0</v>
      </c>
      <c r="Q311" s="221"/>
      <c r="R311" s="221"/>
      <c r="S311" s="221"/>
      <c r="T311" s="221"/>
      <c r="U311" s="221"/>
      <c r="V311" s="221"/>
      <c r="W311" s="221"/>
      <c r="X311" s="221"/>
      <c r="Y311" s="221"/>
      <c r="Z311" s="221"/>
      <c r="AA311" s="221"/>
      <c r="AB311" s="221"/>
      <c r="AC311" s="221"/>
      <c r="AD311" s="221"/>
      <c r="AE311" s="221"/>
    </row>
    <row r="312" spans="2:31">
      <c r="B312" s="1319">
        <f t="shared" si="4"/>
        <v>-1</v>
      </c>
      <c r="D312" s="1310"/>
      <c r="E312" s="1310"/>
      <c r="F312" s="1320"/>
      <c r="G312" s="1310"/>
      <c r="H312" s="1310"/>
      <c r="I312" s="1310"/>
      <c r="J312" s="1321"/>
      <c r="K312" s="1321"/>
      <c r="L312" s="1310"/>
      <c r="N312" s="1322">
        <f t="shared" si="5"/>
        <v>0</v>
      </c>
      <c r="O312" s="1323">
        <f t="shared" si="6"/>
        <v>0</v>
      </c>
      <c r="P312" s="1323">
        <f>O312/'1.5 Universal Data'!$E$36</f>
        <v>0</v>
      </c>
      <c r="Q312" s="221"/>
      <c r="R312" s="221"/>
      <c r="S312" s="221"/>
      <c r="T312" s="221"/>
      <c r="U312" s="221"/>
      <c r="V312" s="221"/>
      <c r="W312" s="221"/>
      <c r="X312" s="221"/>
      <c r="Y312" s="221"/>
      <c r="Z312" s="221"/>
      <c r="AA312" s="221"/>
      <c r="AB312" s="221"/>
      <c r="AC312" s="221"/>
      <c r="AD312" s="221"/>
      <c r="AE312" s="221"/>
    </row>
    <row r="313" spans="2:31">
      <c r="B313" s="1319">
        <f t="shared" si="4"/>
        <v>-1</v>
      </c>
      <c r="D313" s="1310"/>
      <c r="E313" s="1310"/>
      <c r="F313" s="1320"/>
      <c r="G313" s="1310"/>
      <c r="H313" s="1310"/>
      <c r="I313" s="1310"/>
      <c r="J313" s="1321"/>
      <c r="K313" s="1321"/>
      <c r="L313" s="1310"/>
      <c r="N313" s="1322">
        <f t="shared" si="5"/>
        <v>0</v>
      </c>
      <c r="O313" s="1323">
        <f t="shared" si="6"/>
        <v>0</v>
      </c>
      <c r="P313" s="1323">
        <f>O313/'1.5 Universal Data'!$E$36</f>
        <v>0</v>
      </c>
      <c r="Q313" s="221"/>
      <c r="R313" s="221"/>
      <c r="S313" s="221"/>
      <c r="T313" s="221"/>
      <c r="U313" s="221"/>
      <c r="V313" s="221"/>
      <c r="W313" s="221"/>
      <c r="X313" s="221"/>
      <c r="Y313" s="221"/>
      <c r="Z313" s="221"/>
      <c r="AA313" s="221"/>
      <c r="AB313" s="221"/>
      <c r="AC313" s="221"/>
      <c r="AD313" s="221"/>
      <c r="AE313" s="221"/>
    </row>
    <row r="314" spans="2:31">
      <c r="B314" s="1319">
        <f t="shared" si="4"/>
        <v>-1</v>
      </c>
      <c r="D314" s="1310"/>
      <c r="E314" s="1310"/>
      <c r="F314" s="1320"/>
      <c r="G314" s="1310"/>
      <c r="H314" s="1310"/>
      <c r="I314" s="1310"/>
      <c r="J314" s="1321"/>
      <c r="K314" s="1321"/>
      <c r="L314" s="1310"/>
      <c r="N314" s="1322">
        <f t="shared" si="5"/>
        <v>0</v>
      </c>
      <c r="O314" s="1323">
        <f t="shared" si="6"/>
        <v>0</v>
      </c>
      <c r="P314" s="1323">
        <f>O314/'1.5 Universal Data'!$E$36</f>
        <v>0</v>
      </c>
      <c r="Q314" s="221"/>
      <c r="R314" s="221"/>
      <c r="S314" s="221"/>
      <c r="T314" s="221"/>
      <c r="U314" s="221"/>
      <c r="V314" s="221"/>
      <c r="W314" s="221"/>
      <c r="X314" s="221"/>
      <c r="Y314" s="221"/>
      <c r="Z314" s="221"/>
      <c r="AA314" s="221"/>
      <c r="AB314" s="221"/>
      <c r="AC314" s="221"/>
      <c r="AD314" s="221"/>
      <c r="AE314" s="221"/>
    </row>
    <row r="315" spans="2:31">
      <c r="B315" s="1319">
        <f t="shared" si="4"/>
        <v>-1</v>
      </c>
      <c r="D315" s="1310"/>
      <c r="E315" s="1310"/>
      <c r="F315" s="1320"/>
      <c r="G315" s="1310"/>
      <c r="H315" s="1310"/>
      <c r="I315" s="1310"/>
      <c r="J315" s="1321"/>
      <c r="K315" s="1321"/>
      <c r="L315" s="1310"/>
      <c r="N315" s="1322">
        <f t="shared" si="5"/>
        <v>0</v>
      </c>
      <c r="O315" s="1323">
        <f t="shared" si="6"/>
        <v>0</v>
      </c>
      <c r="P315" s="1323">
        <f>O315/'1.5 Universal Data'!$E$36</f>
        <v>0</v>
      </c>
      <c r="Q315" s="221"/>
      <c r="R315" s="221"/>
      <c r="S315" s="221"/>
      <c r="T315" s="221"/>
      <c r="U315" s="221"/>
      <c r="V315" s="221"/>
      <c r="W315" s="221"/>
      <c r="X315" s="221"/>
      <c r="Y315" s="221"/>
      <c r="Z315" s="221"/>
      <c r="AA315" s="221"/>
      <c r="AB315" s="221"/>
      <c r="AC315" s="221"/>
      <c r="AD315" s="221"/>
      <c r="AE315" s="221"/>
    </row>
    <row r="316" spans="2:31">
      <c r="B316" s="1319">
        <f t="shared" si="4"/>
        <v>-1</v>
      </c>
      <c r="D316" s="1310"/>
      <c r="E316" s="1310"/>
      <c r="F316" s="1320"/>
      <c r="G316" s="1310"/>
      <c r="H316" s="1310"/>
      <c r="I316" s="1310"/>
      <c r="J316" s="1321"/>
      <c r="K316" s="1321"/>
      <c r="L316" s="1310"/>
      <c r="N316" s="1322">
        <f t="shared" si="5"/>
        <v>0</v>
      </c>
      <c r="O316" s="1323">
        <f t="shared" si="6"/>
        <v>0</v>
      </c>
      <c r="P316" s="1323">
        <f>O316/'1.5 Universal Data'!$E$36</f>
        <v>0</v>
      </c>
      <c r="Q316" s="221"/>
      <c r="R316" s="221"/>
      <c r="S316" s="221"/>
      <c r="T316" s="221"/>
      <c r="U316" s="221"/>
      <c r="V316" s="221"/>
      <c r="W316" s="221"/>
      <c r="X316" s="221"/>
      <c r="Y316" s="221"/>
      <c r="Z316" s="221"/>
      <c r="AA316" s="221"/>
      <c r="AB316" s="221"/>
      <c r="AC316" s="221"/>
      <c r="AD316" s="221"/>
      <c r="AE316" s="221"/>
    </row>
    <row r="317" spans="2:31">
      <c r="B317" s="1319">
        <f t="shared" si="4"/>
        <v>-1</v>
      </c>
      <c r="D317" s="1310"/>
      <c r="E317" s="1310"/>
      <c r="F317" s="1320"/>
      <c r="G317" s="1310"/>
      <c r="H317" s="1310"/>
      <c r="I317" s="1310"/>
      <c r="J317" s="1321"/>
      <c r="K317" s="1321"/>
      <c r="L317" s="1310"/>
      <c r="N317" s="1322">
        <f t="shared" si="5"/>
        <v>0</v>
      </c>
      <c r="O317" s="1323">
        <f t="shared" si="6"/>
        <v>0</v>
      </c>
      <c r="P317" s="1323">
        <f>O317/'1.5 Universal Data'!$E$36</f>
        <v>0</v>
      </c>
      <c r="Q317" s="221"/>
      <c r="R317" s="221"/>
      <c r="S317" s="221"/>
      <c r="T317" s="221"/>
      <c r="U317" s="221"/>
      <c r="V317" s="221"/>
      <c r="W317" s="221"/>
      <c r="X317" s="221"/>
      <c r="Y317" s="221"/>
      <c r="Z317" s="221"/>
      <c r="AA317" s="221"/>
      <c r="AB317" s="221"/>
      <c r="AC317" s="221"/>
      <c r="AD317" s="221"/>
      <c r="AE317" s="221"/>
    </row>
    <row r="318" spans="2:31">
      <c r="B318" s="1319">
        <f t="shared" si="4"/>
        <v>-1</v>
      </c>
      <c r="D318" s="1310"/>
      <c r="E318" s="1310"/>
      <c r="F318" s="1320"/>
      <c r="G318" s="1310"/>
      <c r="H318" s="1310"/>
      <c r="I318" s="1310"/>
      <c r="J318" s="1321"/>
      <c r="K318" s="1321"/>
      <c r="L318" s="1310"/>
      <c r="N318" s="1322">
        <f t="shared" si="5"/>
        <v>0</v>
      </c>
      <c r="O318" s="1323">
        <f t="shared" si="6"/>
        <v>0</v>
      </c>
      <c r="P318" s="1323">
        <f>O318/'1.5 Universal Data'!$E$36</f>
        <v>0</v>
      </c>
      <c r="Q318" s="221"/>
      <c r="R318" s="221"/>
      <c r="S318" s="221"/>
      <c r="T318" s="221"/>
      <c r="U318" s="221"/>
      <c r="V318" s="221"/>
      <c r="W318" s="221"/>
      <c r="X318" s="221"/>
      <c r="Y318" s="221"/>
      <c r="Z318" s="221"/>
      <c r="AA318" s="221"/>
      <c r="AB318" s="221"/>
      <c r="AC318" s="221"/>
      <c r="AD318" s="221"/>
      <c r="AE318" s="221"/>
    </row>
    <row r="319" spans="2:31">
      <c r="B319" s="1319">
        <f t="shared" si="4"/>
        <v>-1</v>
      </c>
      <c r="D319" s="1310"/>
      <c r="E319" s="1310"/>
      <c r="F319" s="1320"/>
      <c r="G319" s="1310"/>
      <c r="H319" s="1310"/>
      <c r="I319" s="1310"/>
      <c r="J319" s="1321"/>
      <c r="K319" s="1321"/>
      <c r="L319" s="1310"/>
      <c r="N319" s="1322">
        <f t="shared" si="5"/>
        <v>0</v>
      </c>
      <c r="O319" s="1323">
        <f t="shared" si="6"/>
        <v>0</v>
      </c>
      <c r="P319" s="1323">
        <f>O319/'1.5 Universal Data'!$E$36</f>
        <v>0</v>
      </c>
      <c r="Q319" s="221"/>
      <c r="R319" s="221"/>
      <c r="S319" s="221"/>
      <c r="T319" s="221"/>
      <c r="U319" s="221"/>
      <c r="V319" s="221"/>
      <c r="W319" s="221"/>
      <c r="X319" s="221"/>
      <c r="Y319" s="221"/>
      <c r="Z319" s="221"/>
      <c r="AA319" s="221"/>
      <c r="AB319" s="221"/>
      <c r="AC319" s="221"/>
      <c r="AD319" s="221"/>
      <c r="AE319" s="221"/>
    </row>
    <row r="320" spans="2:31">
      <c r="B320" s="1319">
        <f t="shared" si="4"/>
        <v>-1</v>
      </c>
      <c r="D320" s="1310"/>
      <c r="E320" s="1310"/>
      <c r="F320" s="1320"/>
      <c r="G320" s="1310"/>
      <c r="H320" s="1310"/>
      <c r="I320" s="1310"/>
      <c r="J320" s="1321"/>
      <c r="K320" s="1321"/>
      <c r="L320" s="1310"/>
      <c r="N320" s="1322">
        <f t="shared" si="5"/>
        <v>0</v>
      </c>
      <c r="O320" s="1323">
        <f t="shared" si="6"/>
        <v>0</v>
      </c>
      <c r="P320" s="1323">
        <f>O320/'1.5 Universal Data'!$E$36</f>
        <v>0</v>
      </c>
      <c r="Q320" s="221"/>
      <c r="R320" s="221"/>
      <c r="S320" s="221"/>
      <c r="T320" s="221"/>
      <c r="U320" s="221"/>
      <c r="V320" s="221"/>
      <c r="W320" s="221"/>
      <c r="X320" s="221"/>
      <c r="Y320" s="221"/>
      <c r="Z320" s="221"/>
      <c r="AA320" s="221"/>
      <c r="AB320" s="221"/>
      <c r="AC320" s="221"/>
      <c r="AD320" s="221"/>
      <c r="AE320" s="221"/>
    </row>
    <row r="321" spans="2:31">
      <c r="B321" s="1319">
        <f t="shared" si="4"/>
        <v>-1</v>
      </c>
      <c r="D321" s="1310"/>
      <c r="E321" s="1310"/>
      <c r="F321" s="1320"/>
      <c r="G321" s="1310"/>
      <c r="H321" s="1310"/>
      <c r="I321" s="1310"/>
      <c r="J321" s="1321"/>
      <c r="K321" s="1321"/>
      <c r="L321" s="1310"/>
      <c r="N321" s="1322">
        <f t="shared" si="5"/>
        <v>0</v>
      </c>
      <c r="O321" s="1323">
        <f t="shared" si="6"/>
        <v>0</v>
      </c>
      <c r="P321" s="1323">
        <f>O321/'1.5 Universal Data'!$E$36</f>
        <v>0</v>
      </c>
      <c r="Q321" s="221"/>
      <c r="R321" s="221"/>
      <c r="S321" s="221"/>
      <c r="T321" s="221"/>
      <c r="U321" s="221"/>
      <c r="V321" s="221"/>
      <c r="W321" s="221"/>
      <c r="X321" s="221"/>
      <c r="Y321" s="221"/>
      <c r="Z321" s="221"/>
      <c r="AA321" s="221"/>
      <c r="AB321" s="221"/>
      <c r="AC321" s="221"/>
      <c r="AD321" s="221"/>
      <c r="AE321" s="221"/>
    </row>
    <row r="322" spans="2:31">
      <c r="B322" s="1319">
        <f t="shared" si="4"/>
        <v>-1</v>
      </c>
      <c r="D322" s="1310"/>
      <c r="E322" s="1310"/>
      <c r="F322" s="1320"/>
      <c r="G322" s="1310"/>
      <c r="H322" s="1310"/>
      <c r="I322" s="1310"/>
      <c r="J322" s="1321"/>
      <c r="K322" s="1321"/>
      <c r="L322" s="1310"/>
      <c r="N322" s="1322">
        <f t="shared" si="5"/>
        <v>0</v>
      </c>
      <c r="O322" s="1323">
        <f t="shared" si="6"/>
        <v>0</v>
      </c>
      <c r="P322" s="1323">
        <f>O322/'1.5 Universal Data'!$E$36</f>
        <v>0</v>
      </c>
      <c r="Q322" s="221"/>
      <c r="R322" s="221"/>
      <c r="S322" s="221"/>
      <c r="T322" s="221"/>
      <c r="U322" s="221"/>
      <c r="V322" s="221"/>
      <c r="W322" s="221"/>
      <c r="X322" s="221"/>
      <c r="Y322" s="221"/>
      <c r="Z322" s="221"/>
      <c r="AA322" s="221"/>
      <c r="AB322" s="221"/>
      <c r="AC322" s="221"/>
      <c r="AD322" s="221"/>
      <c r="AE322" s="221"/>
    </row>
    <row r="323" spans="2:31">
      <c r="B323" s="1319">
        <f t="shared" si="4"/>
        <v>-1</v>
      </c>
      <c r="D323" s="1310"/>
      <c r="E323" s="1310"/>
      <c r="F323" s="1320"/>
      <c r="G323" s="1310"/>
      <c r="H323" s="1310"/>
      <c r="I323" s="1310"/>
      <c r="J323" s="1321"/>
      <c r="K323" s="1321"/>
      <c r="L323" s="1310"/>
      <c r="N323" s="1322">
        <f t="shared" si="5"/>
        <v>0</v>
      </c>
      <c r="O323" s="1323">
        <f t="shared" si="6"/>
        <v>0</v>
      </c>
      <c r="P323" s="1323">
        <f>O323/'1.5 Universal Data'!$E$36</f>
        <v>0</v>
      </c>
      <c r="Q323" s="221"/>
      <c r="R323" s="221"/>
      <c r="S323" s="221"/>
      <c r="T323" s="221"/>
      <c r="U323" s="221"/>
      <c r="V323" s="221"/>
      <c r="W323" s="221"/>
      <c r="X323" s="221"/>
      <c r="Y323" s="221"/>
      <c r="Z323" s="221"/>
      <c r="AA323" s="221"/>
      <c r="AB323" s="221"/>
      <c r="AC323" s="221"/>
      <c r="AD323" s="221"/>
      <c r="AE323" s="221"/>
    </row>
    <row r="324" spans="2:31">
      <c r="B324" s="1319">
        <f t="shared" si="4"/>
        <v>-1</v>
      </c>
      <c r="D324" s="1310"/>
      <c r="E324" s="1310"/>
      <c r="F324" s="1320"/>
      <c r="G324" s="1310"/>
      <c r="H324" s="1310"/>
      <c r="I324" s="1310"/>
      <c r="J324" s="1321"/>
      <c r="K324" s="1321"/>
      <c r="L324" s="1310"/>
      <c r="N324" s="1322">
        <f t="shared" si="5"/>
        <v>0</v>
      </c>
      <c r="O324" s="1323">
        <f t="shared" si="6"/>
        <v>0</v>
      </c>
      <c r="P324" s="1323">
        <f>O324/'1.5 Universal Data'!$E$36</f>
        <v>0</v>
      </c>
      <c r="Q324" s="221"/>
      <c r="R324" s="221"/>
      <c r="S324" s="221"/>
      <c r="T324" s="221"/>
      <c r="U324" s="221"/>
      <c r="V324" s="221"/>
      <c r="W324" s="221"/>
      <c r="X324" s="221"/>
      <c r="Y324" s="221"/>
      <c r="Z324" s="221"/>
      <c r="AA324" s="221"/>
      <c r="AB324" s="221"/>
      <c r="AC324" s="221"/>
      <c r="AD324" s="221"/>
      <c r="AE324" s="221"/>
    </row>
    <row r="325" spans="2:31">
      <c r="B325" s="1319">
        <f t="shared" si="4"/>
        <v>-1</v>
      </c>
      <c r="D325" s="1310"/>
      <c r="E325" s="1310"/>
      <c r="F325" s="1320"/>
      <c r="G325" s="1310"/>
      <c r="H325" s="1310"/>
      <c r="I325" s="1310"/>
      <c r="J325" s="1321"/>
      <c r="K325" s="1321"/>
      <c r="L325" s="1310"/>
      <c r="N325" s="1322">
        <f t="shared" si="5"/>
        <v>0</v>
      </c>
      <c r="O325" s="1323">
        <f t="shared" si="6"/>
        <v>0</v>
      </c>
      <c r="P325" s="1323">
        <f>O325/'1.5 Universal Data'!$E$36</f>
        <v>0</v>
      </c>
      <c r="Q325" s="221"/>
      <c r="R325" s="221"/>
      <c r="S325" s="221"/>
      <c r="T325" s="221"/>
      <c r="U325" s="221"/>
      <c r="V325" s="221"/>
      <c r="W325" s="221"/>
      <c r="X325" s="221"/>
      <c r="Y325" s="221"/>
      <c r="Z325" s="221"/>
      <c r="AA325" s="221"/>
      <c r="AB325" s="221"/>
      <c r="AC325" s="221"/>
      <c r="AD325" s="221"/>
      <c r="AE325" s="221"/>
    </row>
    <row r="326" spans="2:31">
      <c r="B326" s="1319">
        <f t="shared" si="4"/>
        <v>-1</v>
      </c>
      <c r="D326" s="1310"/>
      <c r="E326" s="1310"/>
      <c r="F326" s="1320"/>
      <c r="G326" s="1310"/>
      <c r="H326" s="1310"/>
      <c r="I326" s="1310"/>
      <c r="J326" s="1321"/>
      <c r="K326" s="1321"/>
      <c r="L326" s="1310"/>
      <c r="N326" s="1322">
        <f t="shared" si="5"/>
        <v>0</v>
      </c>
      <c r="O326" s="1323">
        <f t="shared" si="6"/>
        <v>0</v>
      </c>
      <c r="P326" s="1323">
        <f>O326/'1.5 Universal Data'!$E$36</f>
        <v>0</v>
      </c>
      <c r="Q326" s="221"/>
      <c r="R326" s="221"/>
      <c r="S326" s="221"/>
      <c r="T326" s="221"/>
      <c r="U326" s="221"/>
      <c r="V326" s="221"/>
      <c r="W326" s="221"/>
      <c r="X326" s="221"/>
      <c r="Y326" s="221"/>
      <c r="Z326" s="221"/>
      <c r="AA326" s="221"/>
      <c r="AB326" s="221"/>
      <c r="AC326" s="221"/>
      <c r="AD326" s="221"/>
      <c r="AE326" s="221"/>
    </row>
    <row r="327" spans="2:31">
      <c r="B327" s="1319">
        <f t="shared" si="4"/>
        <v>-1</v>
      </c>
      <c r="D327" s="1310"/>
      <c r="E327" s="1310"/>
      <c r="F327" s="1320"/>
      <c r="G327" s="1310"/>
      <c r="H327" s="1310"/>
      <c r="I327" s="1310"/>
      <c r="J327" s="1321"/>
      <c r="K327" s="1321"/>
      <c r="L327" s="1310"/>
      <c r="N327" s="1322">
        <f t="shared" si="5"/>
        <v>0</v>
      </c>
      <c r="O327" s="1323">
        <f t="shared" si="6"/>
        <v>0</v>
      </c>
      <c r="P327" s="1323">
        <f>O327/'1.5 Universal Data'!$E$36</f>
        <v>0</v>
      </c>
      <c r="Q327" s="221"/>
      <c r="R327" s="221"/>
      <c r="S327" s="221"/>
      <c r="T327" s="221"/>
      <c r="U327" s="221"/>
      <c r="V327" s="221"/>
      <c r="W327" s="221"/>
      <c r="X327" s="221"/>
      <c r="Y327" s="221"/>
      <c r="Z327" s="221"/>
      <c r="AA327" s="221"/>
      <c r="AB327" s="221"/>
      <c r="AC327" s="221"/>
      <c r="AD327" s="221"/>
      <c r="AE327" s="221"/>
    </row>
    <row r="328" spans="2:31">
      <c r="B328" s="1319">
        <f t="shared" si="4"/>
        <v>-1</v>
      </c>
      <c r="D328" s="1310"/>
      <c r="E328" s="1310"/>
      <c r="F328" s="1320"/>
      <c r="G328" s="1310"/>
      <c r="H328" s="1310"/>
      <c r="I328" s="1310"/>
      <c r="J328" s="1321"/>
      <c r="K328" s="1321"/>
      <c r="L328" s="1310"/>
      <c r="N328" s="1322">
        <f t="shared" si="5"/>
        <v>0</v>
      </c>
      <c r="O328" s="1323">
        <f t="shared" si="6"/>
        <v>0</v>
      </c>
      <c r="P328" s="1323">
        <f>O328/'1.5 Universal Data'!$E$36</f>
        <v>0</v>
      </c>
      <c r="Q328" s="221"/>
      <c r="R328" s="221"/>
      <c r="S328" s="221"/>
      <c r="T328" s="221"/>
      <c r="U328" s="221"/>
      <c r="V328" s="221"/>
      <c r="W328" s="221"/>
      <c r="X328" s="221"/>
      <c r="Y328" s="221"/>
      <c r="Z328" s="221"/>
      <c r="AA328" s="221"/>
      <c r="AB328" s="221"/>
      <c r="AC328" s="221"/>
      <c r="AD328" s="221"/>
      <c r="AE328" s="221"/>
    </row>
    <row r="329" spans="2:31">
      <c r="B329" s="1319">
        <f t="shared" si="4"/>
        <v>-1</v>
      </c>
      <c r="D329" s="1310"/>
      <c r="E329" s="1310"/>
      <c r="F329" s="1320"/>
      <c r="G329" s="1310"/>
      <c r="H329" s="1310"/>
      <c r="I329" s="1310"/>
      <c r="J329" s="1321"/>
      <c r="K329" s="1321"/>
      <c r="L329" s="1310"/>
      <c r="N329" s="1322">
        <f t="shared" si="5"/>
        <v>0</v>
      </c>
      <c r="O329" s="1323">
        <f t="shared" si="6"/>
        <v>0</v>
      </c>
      <c r="P329" s="1323">
        <f>O329/'1.5 Universal Data'!$E$36</f>
        <v>0</v>
      </c>
      <c r="Q329" s="221"/>
      <c r="R329" s="221"/>
      <c r="S329" s="221"/>
      <c r="T329" s="221"/>
      <c r="U329" s="221"/>
      <c r="V329" s="221"/>
      <c r="W329" s="221"/>
      <c r="X329" s="221"/>
      <c r="Y329" s="221"/>
      <c r="Z329" s="221"/>
      <c r="AA329" s="221"/>
      <c r="AB329" s="221"/>
      <c r="AC329" s="221"/>
      <c r="AD329" s="221"/>
      <c r="AE329" s="221"/>
    </row>
    <row r="330" spans="2:31">
      <c r="B330" s="1319">
        <f t="shared" si="4"/>
        <v>-1</v>
      </c>
      <c r="D330" s="1310"/>
      <c r="E330" s="1310"/>
      <c r="F330" s="1320"/>
      <c r="G330" s="1310"/>
      <c r="H330" s="1310"/>
      <c r="I330" s="1310"/>
      <c r="J330" s="1321"/>
      <c r="K330" s="1321"/>
      <c r="L330" s="1310"/>
      <c r="N330" s="1322">
        <f t="shared" si="5"/>
        <v>0</v>
      </c>
      <c r="O330" s="1323">
        <f t="shared" si="6"/>
        <v>0</v>
      </c>
      <c r="P330" s="1323">
        <f>O330/'1.5 Universal Data'!$E$36</f>
        <v>0</v>
      </c>
      <c r="Q330" s="221"/>
      <c r="R330" s="221"/>
      <c r="S330" s="221"/>
      <c r="T330" s="221"/>
      <c r="U330" s="221"/>
      <c r="V330" s="221"/>
      <c r="W330" s="221"/>
      <c r="X330" s="221"/>
      <c r="Y330" s="221"/>
      <c r="Z330" s="221"/>
      <c r="AA330" s="221"/>
      <c r="AB330" s="221"/>
      <c r="AC330" s="221"/>
      <c r="AD330" s="221"/>
      <c r="AE330" s="221"/>
    </row>
    <row r="331" spans="2:31">
      <c r="B331" s="1319">
        <f t="shared" si="4"/>
        <v>-1</v>
      </c>
      <c r="D331" s="1310"/>
      <c r="E331" s="1310"/>
      <c r="F331" s="1320"/>
      <c r="G331" s="1310"/>
      <c r="H331" s="1310"/>
      <c r="I331" s="1310"/>
      <c r="J331" s="1321"/>
      <c r="K331" s="1321"/>
      <c r="L331" s="1310"/>
      <c r="N331" s="1322">
        <f t="shared" si="5"/>
        <v>0</v>
      </c>
      <c r="O331" s="1323">
        <f t="shared" si="6"/>
        <v>0</v>
      </c>
      <c r="P331" s="1323">
        <f>O331/'1.5 Universal Data'!$E$36</f>
        <v>0</v>
      </c>
      <c r="Q331" s="221"/>
      <c r="R331" s="221"/>
      <c r="S331" s="221"/>
      <c r="T331" s="221"/>
      <c r="U331" s="221"/>
      <c r="V331" s="221"/>
      <c r="W331" s="221"/>
      <c r="X331" s="221"/>
      <c r="Y331" s="221"/>
      <c r="Z331" s="221"/>
      <c r="AA331" s="221"/>
      <c r="AB331" s="221"/>
      <c r="AC331" s="221"/>
      <c r="AD331" s="221"/>
      <c r="AE331" s="221"/>
    </row>
    <row r="332" spans="2:31">
      <c r="B332" s="1319">
        <f t="shared" si="4"/>
        <v>-1</v>
      </c>
      <c r="D332" s="1310"/>
      <c r="E332" s="1310"/>
      <c r="F332" s="1320"/>
      <c r="G332" s="1310"/>
      <c r="H332" s="1310"/>
      <c r="I332" s="1310"/>
      <c r="J332" s="1321"/>
      <c r="K332" s="1321"/>
      <c r="L332" s="1310"/>
      <c r="N332" s="1322">
        <f t="shared" si="5"/>
        <v>0</v>
      </c>
      <c r="O332" s="1323">
        <f t="shared" si="6"/>
        <v>0</v>
      </c>
      <c r="P332" s="1323">
        <f>O332/'1.5 Universal Data'!$E$36</f>
        <v>0</v>
      </c>
      <c r="Q332" s="221"/>
      <c r="R332" s="221"/>
      <c r="S332" s="221"/>
      <c r="T332" s="221"/>
      <c r="U332" s="221"/>
      <c r="V332" s="221"/>
      <c r="W332" s="221"/>
      <c r="X332" s="221"/>
      <c r="Y332" s="221"/>
      <c r="Z332" s="221"/>
      <c r="AA332" s="221"/>
      <c r="AB332" s="221"/>
      <c r="AC332" s="221"/>
      <c r="AD332" s="221"/>
      <c r="AE332" s="221"/>
    </row>
    <row r="333" spans="2:31">
      <c r="B333" s="1319">
        <f t="shared" si="4"/>
        <v>-1</v>
      </c>
      <c r="D333" s="1310"/>
      <c r="E333" s="1310"/>
      <c r="F333" s="1320"/>
      <c r="G333" s="1310"/>
      <c r="H333" s="1310"/>
      <c r="I333" s="1310"/>
      <c r="J333" s="1321"/>
      <c r="K333" s="1321"/>
      <c r="L333" s="1310"/>
      <c r="N333" s="1322">
        <f t="shared" si="5"/>
        <v>0</v>
      </c>
      <c r="O333" s="1323">
        <f t="shared" si="6"/>
        <v>0</v>
      </c>
      <c r="P333" s="1323">
        <f>O333/'1.5 Universal Data'!$E$36</f>
        <v>0</v>
      </c>
      <c r="Q333" s="221"/>
      <c r="R333" s="221"/>
      <c r="S333" s="221"/>
      <c r="T333" s="221"/>
      <c r="U333" s="221"/>
      <c r="V333" s="221"/>
      <c r="W333" s="221"/>
      <c r="X333" s="221"/>
      <c r="Y333" s="221"/>
      <c r="Z333" s="221"/>
      <c r="AA333" s="221"/>
      <c r="AB333" s="221"/>
      <c r="AC333" s="221"/>
      <c r="AD333" s="221"/>
      <c r="AE333" s="221"/>
    </row>
    <row r="334" spans="2:31">
      <c r="B334" s="1319">
        <f t="shared" si="4"/>
        <v>-1</v>
      </c>
      <c r="D334" s="1310"/>
      <c r="E334" s="1310"/>
      <c r="F334" s="1320"/>
      <c r="G334" s="1310"/>
      <c r="H334" s="1310"/>
      <c r="I334" s="1310"/>
      <c r="J334" s="1321"/>
      <c r="K334" s="1321"/>
      <c r="L334" s="1310"/>
      <c r="N334" s="1322">
        <f t="shared" si="5"/>
        <v>0</v>
      </c>
      <c r="O334" s="1323">
        <f t="shared" si="6"/>
        <v>0</v>
      </c>
      <c r="P334" s="1323">
        <f>O334/'1.5 Universal Data'!$E$36</f>
        <v>0</v>
      </c>
      <c r="Q334" s="221"/>
      <c r="R334" s="221"/>
      <c r="S334" s="221"/>
      <c r="T334" s="221"/>
      <c r="U334" s="221"/>
      <c r="V334" s="221"/>
      <c r="W334" s="221"/>
      <c r="X334" s="221"/>
      <c r="Y334" s="221"/>
      <c r="Z334" s="221"/>
      <c r="AA334" s="221"/>
      <c r="AB334" s="221"/>
      <c r="AC334" s="221"/>
      <c r="AD334" s="221"/>
      <c r="AE334" s="221"/>
    </row>
    <row r="335" spans="2:31">
      <c r="B335" s="1319">
        <f t="shared" si="4"/>
        <v>-1</v>
      </c>
      <c r="D335" s="1310"/>
      <c r="E335" s="1310"/>
      <c r="F335" s="1320"/>
      <c r="G335" s="1310"/>
      <c r="H335" s="1310"/>
      <c r="I335" s="1310"/>
      <c r="J335" s="1321"/>
      <c r="K335" s="1321"/>
      <c r="L335" s="1310"/>
      <c r="N335" s="1322">
        <f t="shared" si="5"/>
        <v>0</v>
      </c>
      <c r="O335" s="1323">
        <f t="shared" si="6"/>
        <v>0</v>
      </c>
      <c r="P335" s="1323">
        <f>O335/'1.5 Universal Data'!$E$36</f>
        <v>0</v>
      </c>
      <c r="Q335" s="221"/>
      <c r="R335" s="221"/>
      <c r="S335" s="221"/>
      <c r="T335" s="221"/>
      <c r="U335" s="221"/>
      <c r="V335" s="221"/>
      <c r="W335" s="221"/>
      <c r="X335" s="221"/>
      <c r="Y335" s="221"/>
      <c r="Z335" s="221"/>
      <c r="AA335" s="221"/>
      <c r="AB335" s="221"/>
      <c r="AC335" s="221"/>
      <c r="AD335" s="221"/>
      <c r="AE335" s="221"/>
    </row>
    <row r="336" spans="2:31">
      <c r="B336" s="1319">
        <f t="shared" si="4"/>
        <v>-1</v>
      </c>
      <c r="D336" s="1310"/>
      <c r="E336" s="1310"/>
      <c r="F336" s="1320"/>
      <c r="G336" s="1310"/>
      <c r="H336" s="1310"/>
      <c r="I336" s="1310"/>
      <c r="J336" s="1321"/>
      <c r="K336" s="1321"/>
      <c r="L336" s="1310"/>
      <c r="N336" s="1322">
        <f t="shared" si="5"/>
        <v>0</v>
      </c>
      <c r="O336" s="1323">
        <f t="shared" si="6"/>
        <v>0</v>
      </c>
      <c r="P336" s="1323">
        <f>O336/'1.5 Universal Data'!$E$36</f>
        <v>0</v>
      </c>
      <c r="Q336" s="221"/>
      <c r="R336" s="221"/>
      <c r="S336" s="221"/>
      <c r="T336" s="221"/>
      <c r="U336" s="221"/>
      <c r="V336" s="221"/>
      <c r="W336" s="221"/>
      <c r="X336" s="221"/>
      <c r="Y336" s="221"/>
      <c r="Z336" s="221"/>
      <c r="AA336" s="221"/>
      <c r="AB336" s="221"/>
      <c r="AC336" s="221"/>
      <c r="AD336" s="221"/>
      <c r="AE336" s="221"/>
    </row>
    <row r="337" spans="2:31">
      <c r="B337" s="1319">
        <f t="shared" si="4"/>
        <v>-1</v>
      </c>
      <c r="D337" s="1310"/>
      <c r="E337" s="1310"/>
      <c r="F337" s="1320"/>
      <c r="G337" s="1310"/>
      <c r="H337" s="1310"/>
      <c r="I337" s="1310"/>
      <c r="J337" s="1321"/>
      <c r="K337" s="1321"/>
      <c r="L337" s="1310"/>
      <c r="N337" s="1322">
        <f t="shared" si="5"/>
        <v>0</v>
      </c>
      <c r="O337" s="1323">
        <f t="shared" si="6"/>
        <v>0</v>
      </c>
      <c r="P337" s="1323">
        <f>O337/'1.5 Universal Data'!$E$36</f>
        <v>0</v>
      </c>
      <c r="Q337" s="221"/>
      <c r="R337" s="221"/>
      <c r="S337" s="221"/>
      <c r="T337" s="221"/>
      <c r="U337" s="221"/>
      <c r="V337" s="221"/>
      <c r="W337" s="221"/>
      <c r="X337" s="221"/>
      <c r="Y337" s="221"/>
      <c r="Z337" s="221"/>
      <c r="AA337" s="221"/>
      <c r="AB337" s="221"/>
      <c r="AC337" s="221"/>
      <c r="AD337" s="221"/>
      <c r="AE337" s="221"/>
    </row>
    <row r="338" spans="2:31">
      <c r="B338" s="1319">
        <f t="shared" si="4"/>
        <v>-1</v>
      </c>
      <c r="D338" s="1310"/>
      <c r="E338" s="1310"/>
      <c r="F338" s="1320"/>
      <c r="G338" s="1310"/>
      <c r="H338" s="1310"/>
      <c r="I338" s="1310"/>
      <c r="J338" s="1321"/>
      <c r="K338" s="1321"/>
      <c r="L338" s="1310"/>
      <c r="N338" s="1322">
        <f t="shared" si="5"/>
        <v>0</v>
      </c>
      <c r="O338" s="1323">
        <f t="shared" si="6"/>
        <v>0</v>
      </c>
      <c r="P338" s="1323">
        <f>O338/'1.5 Universal Data'!$E$36</f>
        <v>0</v>
      </c>
      <c r="Q338" s="221"/>
      <c r="R338" s="221"/>
      <c r="S338" s="221"/>
      <c r="T338" s="221"/>
      <c r="U338" s="221"/>
      <c r="V338" s="221"/>
      <c r="W338" s="221"/>
      <c r="X338" s="221"/>
      <c r="Y338" s="221"/>
      <c r="Z338" s="221"/>
      <c r="AA338" s="221"/>
      <c r="AB338" s="221"/>
      <c r="AC338" s="221"/>
      <c r="AD338" s="221"/>
      <c r="AE338" s="221"/>
    </row>
    <row r="339" spans="2:31">
      <c r="B339" s="1319">
        <f t="shared" si="4"/>
        <v>-1</v>
      </c>
      <c r="D339" s="1310"/>
      <c r="E339" s="1310"/>
      <c r="F339" s="1320"/>
      <c r="G339" s="1310"/>
      <c r="H339" s="1310"/>
      <c r="I339" s="1310"/>
      <c r="J339" s="1321"/>
      <c r="K339" s="1321"/>
      <c r="L339" s="1310"/>
      <c r="N339" s="1322">
        <f t="shared" si="5"/>
        <v>0</v>
      </c>
      <c r="O339" s="1323">
        <f t="shared" si="6"/>
        <v>0</v>
      </c>
      <c r="P339" s="1323">
        <f>O339/'1.5 Universal Data'!$E$36</f>
        <v>0</v>
      </c>
      <c r="Q339" s="221"/>
      <c r="R339" s="221"/>
      <c r="S339" s="221"/>
      <c r="T339" s="221"/>
      <c r="U339" s="221"/>
      <c r="V339" s="221"/>
      <c r="W339" s="221"/>
      <c r="X339" s="221"/>
      <c r="Y339" s="221"/>
      <c r="Z339" s="221"/>
      <c r="AA339" s="221"/>
      <c r="AB339" s="221"/>
      <c r="AC339" s="221"/>
      <c r="AD339" s="221"/>
      <c r="AE339" s="221"/>
    </row>
    <row r="340" spans="2:31">
      <c r="B340" s="1319">
        <f t="shared" si="4"/>
        <v>-1</v>
      </c>
      <c r="D340" s="1310"/>
      <c r="E340" s="1310"/>
      <c r="F340" s="1320"/>
      <c r="G340" s="1310"/>
      <c r="H340" s="1310"/>
      <c r="I340" s="1310"/>
      <c r="J340" s="1321"/>
      <c r="K340" s="1321"/>
      <c r="L340" s="1310"/>
      <c r="N340" s="1322">
        <f t="shared" si="5"/>
        <v>0</v>
      </c>
      <c r="O340" s="1323">
        <f t="shared" si="6"/>
        <v>0</v>
      </c>
      <c r="P340" s="1323">
        <f>O340/'1.5 Universal Data'!$E$36</f>
        <v>0</v>
      </c>
      <c r="Q340" s="221"/>
      <c r="R340" s="221"/>
      <c r="S340" s="221"/>
      <c r="T340" s="221"/>
      <c r="U340" s="221"/>
      <c r="V340" s="221"/>
      <c r="W340" s="221"/>
      <c r="X340" s="221"/>
      <c r="Y340" s="221"/>
      <c r="Z340" s="221"/>
      <c r="AA340" s="221"/>
      <c r="AB340" s="221"/>
      <c r="AC340" s="221"/>
      <c r="AD340" s="221"/>
      <c r="AE340" s="221"/>
    </row>
    <row r="341" spans="2:31">
      <c r="B341" s="1319">
        <f t="shared" si="4"/>
        <v>-1</v>
      </c>
      <c r="D341" s="1310"/>
      <c r="E341" s="1310"/>
      <c r="F341" s="1320"/>
      <c r="G341" s="1310"/>
      <c r="H341" s="1310"/>
      <c r="I341" s="1310"/>
      <c r="J341" s="1321"/>
      <c r="K341" s="1321"/>
      <c r="L341" s="1310"/>
      <c r="N341" s="1322">
        <f t="shared" si="5"/>
        <v>0</v>
      </c>
      <c r="O341" s="1323">
        <f t="shared" si="6"/>
        <v>0</v>
      </c>
      <c r="P341" s="1323">
        <f>O341/'1.5 Universal Data'!$E$36</f>
        <v>0</v>
      </c>
      <c r="Q341" s="221"/>
      <c r="R341" s="221"/>
      <c r="S341" s="221"/>
      <c r="T341" s="221"/>
      <c r="U341" s="221"/>
      <c r="V341" s="221"/>
      <c r="W341" s="221"/>
      <c r="X341" s="221"/>
      <c r="Y341" s="221"/>
      <c r="Z341" s="221"/>
      <c r="AA341" s="221"/>
      <c r="AB341" s="221"/>
      <c r="AC341" s="221"/>
      <c r="AD341" s="221"/>
      <c r="AE341" s="221"/>
    </row>
    <row r="342" spans="2:31">
      <c r="B342" s="1319">
        <f t="shared" si="4"/>
        <v>-1</v>
      </c>
      <c r="D342" s="1310"/>
      <c r="E342" s="1310"/>
      <c r="F342" s="1320"/>
      <c r="G342" s="1310"/>
      <c r="H342" s="1310"/>
      <c r="I342" s="1310"/>
      <c r="J342" s="1321"/>
      <c r="K342" s="1321"/>
      <c r="L342" s="1310"/>
      <c r="N342" s="1322">
        <f t="shared" si="5"/>
        <v>0</v>
      </c>
      <c r="O342" s="1323">
        <f t="shared" si="6"/>
        <v>0</v>
      </c>
      <c r="P342" s="1323">
        <f>O342/'1.5 Universal Data'!$E$36</f>
        <v>0</v>
      </c>
      <c r="Q342" s="221"/>
      <c r="R342" s="221"/>
      <c r="S342" s="221"/>
      <c r="T342" s="221"/>
      <c r="U342" s="221"/>
      <c r="V342" s="221"/>
      <c r="W342" s="221"/>
      <c r="X342" s="221"/>
      <c r="Y342" s="221"/>
      <c r="Z342" s="221"/>
      <c r="AA342" s="221"/>
      <c r="AB342" s="221"/>
      <c r="AC342" s="221"/>
      <c r="AD342" s="221"/>
      <c r="AE342" s="221"/>
    </row>
    <row r="343" spans="2:31">
      <c r="B343" s="1319">
        <f t="shared" si="4"/>
        <v>-1</v>
      </c>
      <c r="D343" s="1310"/>
      <c r="E343" s="1310"/>
      <c r="F343" s="1320"/>
      <c r="G343" s="1310"/>
      <c r="H343" s="1310"/>
      <c r="I343" s="1310"/>
      <c r="J343" s="1321"/>
      <c r="K343" s="1321"/>
      <c r="L343" s="1310"/>
      <c r="N343" s="1322">
        <f t="shared" si="5"/>
        <v>0</v>
      </c>
      <c r="O343" s="1323">
        <f t="shared" si="6"/>
        <v>0</v>
      </c>
      <c r="P343" s="1323">
        <f>O343/'1.5 Universal Data'!$E$36</f>
        <v>0</v>
      </c>
      <c r="Q343" s="221"/>
      <c r="R343" s="221"/>
      <c r="S343" s="221"/>
      <c r="T343" s="221"/>
      <c r="U343" s="221"/>
      <c r="V343" s="221"/>
      <c r="W343" s="221"/>
      <c r="X343" s="221"/>
      <c r="Y343" s="221"/>
      <c r="Z343" s="221"/>
      <c r="AA343" s="221"/>
      <c r="AB343" s="221"/>
      <c r="AC343" s="221"/>
      <c r="AD343" s="221"/>
      <c r="AE343" s="221"/>
    </row>
    <row r="344" spans="2:31">
      <c r="B344" s="1319">
        <f t="shared" si="4"/>
        <v>-1</v>
      </c>
      <c r="D344" s="1310"/>
      <c r="E344" s="1310"/>
      <c r="F344" s="1320"/>
      <c r="G344" s="1310"/>
      <c r="H344" s="1310"/>
      <c r="I344" s="1310"/>
      <c r="J344" s="1321"/>
      <c r="K344" s="1321"/>
      <c r="L344" s="1310"/>
      <c r="N344" s="1322">
        <f t="shared" si="5"/>
        <v>0</v>
      </c>
      <c r="O344" s="1323">
        <f t="shared" si="6"/>
        <v>0</v>
      </c>
      <c r="P344" s="1323">
        <f>O344/'1.5 Universal Data'!$E$36</f>
        <v>0</v>
      </c>
      <c r="Q344" s="221"/>
      <c r="R344" s="221"/>
      <c r="S344" s="221"/>
      <c r="T344" s="221"/>
      <c r="U344" s="221"/>
      <c r="V344" s="221"/>
      <c r="W344" s="221"/>
      <c r="X344" s="221"/>
      <c r="Y344" s="221"/>
      <c r="Z344" s="221"/>
      <c r="AA344" s="221"/>
      <c r="AB344" s="221"/>
      <c r="AC344" s="221"/>
      <c r="AD344" s="221"/>
      <c r="AE344" s="221"/>
    </row>
    <row r="345" spans="2:31">
      <c r="B345" s="1319">
        <f t="shared" si="4"/>
        <v>-1</v>
      </c>
      <c r="D345" s="1310"/>
      <c r="E345" s="1310"/>
      <c r="F345" s="1320"/>
      <c r="G345" s="1310"/>
      <c r="H345" s="1310"/>
      <c r="I345" s="1310"/>
      <c r="J345" s="1321"/>
      <c r="K345" s="1321"/>
      <c r="L345" s="1310"/>
      <c r="N345" s="1322">
        <f t="shared" si="5"/>
        <v>0</v>
      </c>
      <c r="O345" s="1323">
        <f t="shared" si="6"/>
        <v>0</v>
      </c>
      <c r="P345" s="1323">
        <f>O345/'1.5 Universal Data'!$E$36</f>
        <v>0</v>
      </c>
      <c r="Q345" s="221"/>
      <c r="R345" s="221"/>
      <c r="S345" s="221"/>
      <c r="T345" s="221"/>
      <c r="U345" s="221"/>
      <c r="V345" s="221"/>
      <c r="W345" s="221"/>
      <c r="X345" s="221"/>
      <c r="Y345" s="221"/>
      <c r="Z345" s="221"/>
      <c r="AA345" s="221"/>
      <c r="AB345" s="221"/>
      <c r="AC345" s="221"/>
      <c r="AD345" s="221"/>
      <c r="AE345" s="221"/>
    </row>
    <row r="346" spans="2:31">
      <c r="B346" s="1319">
        <f t="shared" si="4"/>
        <v>-1</v>
      </c>
      <c r="D346" s="1310"/>
      <c r="E346" s="1310"/>
      <c r="F346" s="1320"/>
      <c r="G346" s="1310"/>
      <c r="H346" s="1310"/>
      <c r="I346" s="1310"/>
      <c r="J346" s="1321"/>
      <c r="K346" s="1321"/>
      <c r="L346" s="1310"/>
      <c r="N346" s="1322">
        <f t="shared" si="5"/>
        <v>0</v>
      </c>
      <c r="O346" s="1323">
        <f t="shared" si="6"/>
        <v>0</v>
      </c>
      <c r="P346" s="1323">
        <f>O346/'1.5 Universal Data'!$E$36</f>
        <v>0</v>
      </c>
      <c r="Q346" s="221"/>
      <c r="R346" s="221"/>
      <c r="S346" s="221"/>
      <c r="T346" s="221"/>
      <c r="U346" s="221"/>
      <c r="V346" s="221"/>
      <c r="W346" s="221"/>
      <c r="X346" s="221"/>
      <c r="Y346" s="221"/>
      <c r="Z346" s="221"/>
      <c r="AA346" s="221"/>
      <c r="AB346" s="221"/>
      <c r="AC346" s="221"/>
      <c r="AD346" s="221"/>
      <c r="AE346" s="221"/>
    </row>
    <row r="347" spans="2:31">
      <c r="B347" s="1319">
        <f t="shared" si="4"/>
        <v>-1</v>
      </c>
      <c r="D347" s="1310"/>
      <c r="E347" s="1310"/>
      <c r="F347" s="1320"/>
      <c r="G347" s="1310"/>
      <c r="H347" s="1310"/>
      <c r="I347" s="1310"/>
      <c r="J347" s="1321"/>
      <c r="K347" s="1321"/>
      <c r="L347" s="1310"/>
      <c r="N347" s="1322">
        <f t="shared" si="5"/>
        <v>0</v>
      </c>
      <c r="O347" s="1323">
        <f t="shared" si="6"/>
        <v>0</v>
      </c>
      <c r="P347" s="1323">
        <f>O347/'1.5 Universal Data'!$E$36</f>
        <v>0</v>
      </c>
      <c r="Q347" s="221"/>
      <c r="R347" s="221"/>
      <c r="S347" s="221"/>
      <c r="T347" s="221"/>
      <c r="U347" s="221"/>
      <c r="V347" s="221"/>
      <c r="W347" s="221"/>
      <c r="X347" s="221"/>
      <c r="Y347" s="221"/>
      <c r="Z347" s="221"/>
      <c r="AA347" s="221"/>
      <c r="AB347" s="221"/>
      <c r="AC347" s="221"/>
      <c r="AD347" s="221"/>
      <c r="AE347" s="221"/>
    </row>
    <row r="348" spans="2:31">
      <c r="B348" s="1319">
        <f t="shared" si="4"/>
        <v>-1</v>
      </c>
      <c r="D348" s="1310"/>
      <c r="E348" s="1310"/>
      <c r="F348" s="1320"/>
      <c r="G348" s="1310"/>
      <c r="H348" s="1310"/>
      <c r="I348" s="1310"/>
      <c r="J348" s="1321"/>
      <c r="K348" s="1321"/>
      <c r="L348" s="1310"/>
      <c r="N348" s="1322">
        <f t="shared" si="5"/>
        <v>0</v>
      </c>
      <c r="O348" s="1323">
        <f t="shared" si="6"/>
        <v>0</v>
      </c>
      <c r="P348" s="1323">
        <f>O348/'1.5 Universal Data'!$E$36</f>
        <v>0</v>
      </c>
      <c r="Q348" s="221"/>
      <c r="R348" s="221"/>
      <c r="S348" s="221"/>
      <c r="T348" s="221"/>
      <c r="U348" s="221"/>
      <c r="V348" s="221"/>
      <c r="W348" s="221"/>
      <c r="X348" s="221"/>
      <c r="Y348" s="221"/>
      <c r="Z348" s="221"/>
      <c r="AA348" s="221"/>
      <c r="AB348" s="221"/>
      <c r="AC348" s="221"/>
      <c r="AD348" s="221"/>
      <c r="AE348" s="221"/>
    </row>
    <row r="349" spans="2:31">
      <c r="B349" s="1319">
        <f t="shared" si="4"/>
        <v>-1</v>
      </c>
      <c r="D349" s="1310"/>
      <c r="E349" s="1310"/>
      <c r="F349" s="1320"/>
      <c r="G349" s="1310"/>
      <c r="H349" s="1310"/>
      <c r="I349" s="1310"/>
      <c r="J349" s="1321"/>
      <c r="K349" s="1321"/>
      <c r="L349" s="1310"/>
      <c r="N349" s="1322">
        <f t="shared" si="5"/>
        <v>0</v>
      </c>
      <c r="O349" s="1323">
        <f t="shared" si="6"/>
        <v>0</v>
      </c>
      <c r="P349" s="1323">
        <f>O349/'1.5 Universal Data'!$E$36</f>
        <v>0</v>
      </c>
      <c r="Q349" s="221"/>
      <c r="R349" s="221"/>
      <c r="S349" s="221"/>
      <c r="T349" s="221"/>
      <c r="U349" s="221"/>
      <c r="V349" s="221"/>
      <c r="W349" s="221"/>
      <c r="X349" s="221"/>
      <c r="Y349" s="221"/>
      <c r="Z349" s="221"/>
      <c r="AA349" s="221"/>
      <c r="AB349" s="221"/>
      <c r="AC349" s="221"/>
      <c r="AD349" s="221"/>
      <c r="AE349" s="221"/>
    </row>
    <row r="350" spans="2:31">
      <c r="B350" s="1319">
        <f t="shared" si="4"/>
        <v>-1</v>
      </c>
      <c r="D350" s="1310"/>
      <c r="E350" s="1310"/>
      <c r="F350" s="1320"/>
      <c r="G350" s="1310"/>
      <c r="H350" s="1310"/>
      <c r="I350" s="1310"/>
      <c r="J350" s="1321"/>
      <c r="K350" s="1321"/>
      <c r="L350" s="1310"/>
      <c r="N350" s="1322">
        <f t="shared" si="5"/>
        <v>0</v>
      </c>
      <c r="O350" s="1323">
        <f t="shared" si="6"/>
        <v>0</v>
      </c>
      <c r="P350" s="1323">
        <f>O350/'1.5 Universal Data'!$E$36</f>
        <v>0</v>
      </c>
      <c r="Q350" s="221"/>
      <c r="R350" s="221"/>
      <c r="S350" s="221"/>
      <c r="T350" s="221"/>
      <c r="U350" s="221"/>
      <c r="V350" s="221"/>
      <c r="W350" s="221"/>
      <c r="X350" s="221"/>
      <c r="Y350" s="221"/>
      <c r="Z350" s="221"/>
      <c r="AA350" s="221"/>
      <c r="AB350" s="221"/>
      <c r="AC350" s="221"/>
      <c r="AD350" s="221"/>
      <c r="AE350" s="221"/>
    </row>
    <row r="351" spans="2:31">
      <c r="B351" s="1319">
        <f t="shared" si="4"/>
        <v>-1</v>
      </c>
      <c r="D351" s="1310"/>
      <c r="E351" s="1310"/>
      <c r="F351" s="1320"/>
      <c r="G351" s="1310"/>
      <c r="H351" s="1310"/>
      <c r="I351" s="1310"/>
      <c r="J351" s="1321"/>
      <c r="K351" s="1321"/>
      <c r="L351" s="1310"/>
      <c r="N351" s="1322">
        <f t="shared" si="5"/>
        <v>0</v>
      </c>
      <c r="O351" s="1323">
        <f t="shared" si="6"/>
        <v>0</v>
      </c>
      <c r="P351" s="1323">
        <f>O351/'1.5 Universal Data'!$E$36</f>
        <v>0</v>
      </c>
      <c r="Q351" s="221"/>
      <c r="R351" s="221"/>
      <c r="S351" s="221"/>
      <c r="T351" s="221"/>
      <c r="U351" s="221"/>
      <c r="V351" s="221"/>
      <c r="W351" s="221"/>
      <c r="X351" s="221"/>
      <c r="Y351" s="221"/>
      <c r="Z351" s="221"/>
      <c r="AA351" s="221"/>
      <c r="AB351" s="221"/>
      <c r="AC351" s="221"/>
      <c r="AD351" s="221"/>
      <c r="AE351" s="221"/>
    </row>
    <row r="352" spans="2:31">
      <c r="B352" s="1319">
        <f t="shared" si="4"/>
        <v>-1</v>
      </c>
      <c r="D352" s="1310"/>
      <c r="E352" s="1310"/>
      <c r="F352" s="1320"/>
      <c r="G352" s="1310"/>
      <c r="H352" s="1310"/>
      <c r="I352" s="1310"/>
      <c r="J352" s="1321"/>
      <c r="K352" s="1321"/>
      <c r="L352" s="1310"/>
      <c r="N352" s="1322">
        <f t="shared" si="5"/>
        <v>0</v>
      </c>
      <c r="O352" s="1323">
        <f t="shared" si="6"/>
        <v>0</v>
      </c>
      <c r="P352" s="1323">
        <f>O352/'1.5 Universal Data'!$E$36</f>
        <v>0</v>
      </c>
      <c r="Q352" s="221"/>
      <c r="R352" s="221"/>
      <c r="S352" s="221"/>
      <c r="T352" s="221"/>
      <c r="U352" s="221"/>
      <c r="V352" s="221"/>
      <c r="W352" s="221"/>
      <c r="X352" s="221"/>
      <c r="Y352" s="221"/>
      <c r="Z352" s="221"/>
      <c r="AA352" s="221"/>
      <c r="AB352" s="221"/>
      <c r="AC352" s="221"/>
      <c r="AD352" s="221"/>
      <c r="AE352" s="221"/>
    </row>
    <row r="353" spans="2:31">
      <c r="B353" s="1319">
        <f t="shared" si="4"/>
        <v>-1</v>
      </c>
      <c r="D353" s="1310"/>
      <c r="E353" s="1310"/>
      <c r="F353" s="1320"/>
      <c r="G353" s="1310"/>
      <c r="H353" s="1310"/>
      <c r="I353" s="1310"/>
      <c r="J353" s="1321"/>
      <c r="K353" s="1321"/>
      <c r="L353" s="1310"/>
      <c r="N353" s="1322">
        <f t="shared" si="5"/>
        <v>0</v>
      </c>
      <c r="O353" s="1323">
        <f t="shared" si="6"/>
        <v>0</v>
      </c>
      <c r="P353" s="1323">
        <f>O353/'1.5 Universal Data'!$E$36</f>
        <v>0</v>
      </c>
      <c r="Q353" s="221"/>
      <c r="R353" s="221"/>
      <c r="S353" s="221"/>
      <c r="T353" s="221"/>
      <c r="U353" s="221"/>
      <c r="V353" s="221"/>
      <c r="W353" s="221"/>
      <c r="X353" s="221"/>
      <c r="Y353" s="221"/>
      <c r="Z353" s="221"/>
      <c r="AA353" s="221"/>
      <c r="AB353" s="221"/>
      <c r="AC353" s="221"/>
      <c r="AD353" s="221"/>
      <c r="AE353" s="221"/>
    </row>
    <row r="354" spans="2:31">
      <c r="B354" s="1319">
        <f t="shared" si="4"/>
        <v>-1</v>
      </c>
      <c r="D354" s="1310"/>
      <c r="E354" s="1310"/>
      <c r="F354" s="1320"/>
      <c r="G354" s="1310"/>
      <c r="H354" s="1310"/>
      <c r="I354" s="1310"/>
      <c r="J354" s="1321"/>
      <c r="K354" s="1321"/>
      <c r="L354" s="1310"/>
      <c r="N354" s="1322">
        <f t="shared" si="5"/>
        <v>0</v>
      </c>
      <c r="O354" s="1323">
        <f t="shared" si="6"/>
        <v>0</v>
      </c>
      <c r="P354" s="1323">
        <f>O354/'1.5 Universal Data'!$E$36</f>
        <v>0</v>
      </c>
      <c r="Q354" s="221"/>
      <c r="R354" s="221"/>
      <c r="S354" s="221"/>
      <c r="T354" s="221"/>
      <c r="U354" s="221"/>
      <c r="V354" s="221"/>
      <c r="W354" s="221"/>
      <c r="X354" s="221"/>
      <c r="Y354" s="221"/>
      <c r="Z354" s="221"/>
      <c r="AA354" s="221"/>
      <c r="AB354" s="221"/>
      <c r="AC354" s="221"/>
      <c r="AD354" s="221"/>
      <c r="AE354" s="221"/>
    </row>
    <row r="355" spans="2:31">
      <c r="B355" s="1319">
        <f t="shared" si="4"/>
        <v>-1</v>
      </c>
      <c r="D355" s="1310"/>
      <c r="E355" s="1310"/>
      <c r="F355" s="1320"/>
      <c r="G355" s="1310"/>
      <c r="H355" s="1310"/>
      <c r="I355" s="1310"/>
      <c r="J355" s="1321"/>
      <c r="K355" s="1321"/>
      <c r="L355" s="1310"/>
      <c r="N355" s="1322">
        <f t="shared" si="5"/>
        <v>0</v>
      </c>
      <c r="O355" s="1323">
        <f t="shared" si="6"/>
        <v>0</v>
      </c>
      <c r="P355" s="1323">
        <f>O355/'1.5 Universal Data'!$E$36</f>
        <v>0</v>
      </c>
      <c r="Q355" s="221"/>
      <c r="R355" s="221"/>
      <c r="S355" s="221"/>
      <c r="T355" s="221"/>
      <c r="U355" s="221"/>
      <c r="V355" s="221"/>
      <c r="W355" s="221"/>
      <c r="X355" s="221"/>
      <c r="Y355" s="221"/>
      <c r="Z355" s="221"/>
      <c r="AA355" s="221"/>
      <c r="AB355" s="221"/>
      <c r="AC355" s="221"/>
      <c r="AD355" s="221"/>
      <c r="AE355" s="221"/>
    </row>
    <row r="356" spans="2:31">
      <c r="B356" s="1319">
        <f t="shared" si="4"/>
        <v>-1</v>
      </c>
      <c r="D356" s="1310"/>
      <c r="E356" s="1310"/>
      <c r="F356" s="1320"/>
      <c r="G356" s="1310"/>
      <c r="H356" s="1310"/>
      <c r="I356" s="1310"/>
      <c r="J356" s="1321"/>
      <c r="K356" s="1321"/>
      <c r="L356" s="1310"/>
      <c r="N356" s="1322">
        <f t="shared" si="5"/>
        <v>0</v>
      </c>
      <c r="O356" s="1323">
        <f t="shared" si="6"/>
        <v>0</v>
      </c>
      <c r="P356" s="1323">
        <f>O356/'1.5 Universal Data'!$E$36</f>
        <v>0</v>
      </c>
      <c r="Q356" s="221"/>
      <c r="R356" s="221"/>
      <c r="S356" s="221"/>
      <c r="T356" s="221"/>
      <c r="U356" s="221"/>
      <c r="V356" s="221"/>
      <c r="W356" s="221"/>
      <c r="X356" s="221"/>
      <c r="Y356" s="221"/>
      <c r="Z356" s="221"/>
      <c r="AA356" s="221"/>
      <c r="AB356" s="221"/>
      <c r="AC356" s="221"/>
      <c r="AD356" s="221"/>
      <c r="AE356" s="221"/>
    </row>
    <row r="357" spans="2:31">
      <c r="B357" s="1319">
        <f t="shared" si="4"/>
        <v>-1</v>
      </c>
      <c r="D357" s="1310"/>
      <c r="E357" s="1310"/>
      <c r="F357" s="1320"/>
      <c r="G357" s="1310"/>
      <c r="H357" s="1310"/>
      <c r="I357" s="1310"/>
      <c r="J357" s="1321"/>
      <c r="K357" s="1321"/>
      <c r="L357" s="1310"/>
      <c r="N357" s="1322">
        <f t="shared" si="5"/>
        <v>0</v>
      </c>
      <c r="O357" s="1323">
        <f t="shared" si="6"/>
        <v>0</v>
      </c>
      <c r="P357" s="1323">
        <f>O357/'1.5 Universal Data'!$E$36</f>
        <v>0</v>
      </c>
      <c r="Q357" s="221"/>
      <c r="R357" s="221"/>
      <c r="S357" s="221"/>
      <c r="T357" s="221"/>
      <c r="U357" s="221"/>
      <c r="V357" s="221"/>
      <c r="W357" s="221"/>
      <c r="X357" s="221"/>
      <c r="Y357" s="221"/>
      <c r="Z357" s="221"/>
      <c r="AA357" s="221"/>
      <c r="AB357" s="221"/>
      <c r="AC357" s="221"/>
      <c r="AD357" s="221"/>
      <c r="AE357" s="221"/>
    </row>
    <row r="358" spans="2:31">
      <c r="B358" s="1319">
        <f t="shared" si="4"/>
        <v>-1</v>
      </c>
      <c r="D358" s="1310"/>
      <c r="E358" s="1310"/>
      <c r="F358" s="1320"/>
      <c r="G358" s="1310"/>
      <c r="H358" s="1310"/>
      <c r="I358" s="1310"/>
      <c r="J358" s="1321"/>
      <c r="K358" s="1321"/>
      <c r="L358" s="1310"/>
      <c r="N358" s="1322">
        <f t="shared" si="5"/>
        <v>0</v>
      </c>
      <c r="O358" s="1323">
        <f t="shared" si="6"/>
        <v>0</v>
      </c>
      <c r="P358" s="1323">
        <f>O358/'1.5 Universal Data'!$E$36</f>
        <v>0</v>
      </c>
      <c r="Q358" s="221"/>
      <c r="R358" s="221"/>
      <c r="S358" s="221"/>
      <c r="T358" s="221"/>
      <c r="U358" s="221"/>
      <c r="V358" s="221"/>
      <c r="W358" s="221"/>
      <c r="X358" s="221"/>
      <c r="Y358" s="221"/>
      <c r="Z358" s="221"/>
      <c r="AA358" s="221"/>
      <c r="AB358" s="221"/>
      <c r="AC358" s="221"/>
      <c r="AD358" s="221"/>
      <c r="AE358" s="221"/>
    </row>
    <row r="359" spans="2:31">
      <c r="B359" s="1319">
        <f t="shared" si="4"/>
        <v>-1</v>
      </c>
      <c r="D359" s="1310"/>
      <c r="E359" s="1310"/>
      <c r="F359" s="1320"/>
      <c r="G359" s="1310"/>
      <c r="H359" s="1310"/>
      <c r="I359" s="1310"/>
      <c r="J359" s="1321"/>
      <c r="K359" s="1321"/>
      <c r="L359" s="1310"/>
      <c r="N359" s="1322">
        <f t="shared" si="5"/>
        <v>0</v>
      </c>
      <c r="O359" s="1323">
        <f t="shared" si="6"/>
        <v>0</v>
      </c>
      <c r="P359" s="1323">
        <f>O359/'1.5 Universal Data'!$E$36</f>
        <v>0</v>
      </c>
      <c r="Q359" s="221"/>
      <c r="R359" s="221"/>
      <c r="S359" s="221"/>
      <c r="T359" s="221"/>
      <c r="U359" s="221"/>
      <c r="V359" s="221"/>
      <c r="W359" s="221"/>
      <c r="X359" s="221"/>
      <c r="Y359" s="221"/>
      <c r="Z359" s="221"/>
      <c r="AA359" s="221"/>
      <c r="AB359" s="221"/>
      <c r="AC359" s="221"/>
      <c r="AD359" s="221"/>
      <c r="AE359" s="221"/>
    </row>
    <row r="360" spans="2:31">
      <c r="B360" s="1319">
        <f t="shared" si="4"/>
        <v>-1</v>
      </c>
      <c r="D360" s="1310"/>
      <c r="E360" s="1310"/>
      <c r="F360" s="1320"/>
      <c r="G360" s="1310"/>
      <c r="H360" s="1310"/>
      <c r="I360" s="1310"/>
      <c r="J360" s="1321"/>
      <c r="K360" s="1321"/>
      <c r="L360" s="1310"/>
      <c r="N360" s="1322">
        <f t="shared" si="5"/>
        <v>0</v>
      </c>
      <c r="O360" s="1323">
        <f t="shared" si="6"/>
        <v>0</v>
      </c>
      <c r="P360" s="1323">
        <f>O360/'1.5 Universal Data'!$E$36</f>
        <v>0</v>
      </c>
      <c r="Q360" s="221"/>
      <c r="R360" s="221"/>
      <c r="S360" s="221"/>
      <c r="T360" s="221"/>
      <c r="U360" s="221"/>
      <c r="V360" s="221"/>
      <c r="W360" s="221"/>
      <c r="X360" s="221"/>
      <c r="Y360" s="221"/>
      <c r="Z360" s="221"/>
      <c r="AA360" s="221"/>
      <c r="AB360" s="221"/>
      <c r="AC360" s="221"/>
      <c r="AD360" s="221"/>
      <c r="AE360" s="221"/>
    </row>
    <row r="361" spans="2:31">
      <c r="B361" s="1319">
        <f t="shared" si="4"/>
        <v>-1</v>
      </c>
      <c r="D361" s="1310"/>
      <c r="E361" s="1310"/>
      <c r="F361" s="1320"/>
      <c r="G361" s="1310"/>
      <c r="H361" s="1310"/>
      <c r="I361" s="1310"/>
      <c r="J361" s="1321"/>
      <c r="K361" s="1321"/>
      <c r="L361" s="1310"/>
      <c r="N361" s="1322">
        <f t="shared" si="5"/>
        <v>0</v>
      </c>
      <c r="O361" s="1323">
        <f t="shared" si="6"/>
        <v>0</v>
      </c>
      <c r="P361" s="1323">
        <f>O361/'1.5 Universal Data'!$E$36</f>
        <v>0</v>
      </c>
      <c r="Q361" s="221"/>
      <c r="R361" s="221"/>
      <c r="S361" s="221"/>
      <c r="T361" s="221"/>
      <c r="U361" s="221"/>
      <c r="V361" s="221"/>
      <c r="W361" s="221"/>
      <c r="X361" s="221"/>
      <c r="Y361" s="221"/>
      <c r="Z361" s="221"/>
      <c r="AA361" s="221"/>
      <c r="AB361" s="221"/>
      <c r="AC361" s="221"/>
      <c r="AD361" s="221"/>
      <c r="AE361" s="221"/>
    </row>
    <row r="362" spans="2:31">
      <c r="B362" s="1319">
        <f t="shared" si="4"/>
        <v>-1</v>
      </c>
      <c r="D362" s="1310"/>
      <c r="E362" s="1310"/>
      <c r="F362" s="1320"/>
      <c r="G362" s="1310"/>
      <c r="H362" s="1310"/>
      <c r="I362" s="1310"/>
      <c r="J362" s="1321"/>
      <c r="K362" s="1321"/>
      <c r="L362" s="1310"/>
      <c r="N362" s="1322">
        <f t="shared" si="5"/>
        <v>0</v>
      </c>
      <c r="O362" s="1323">
        <f t="shared" si="6"/>
        <v>0</v>
      </c>
      <c r="P362" s="1323">
        <f>O362/'1.5 Universal Data'!$E$36</f>
        <v>0</v>
      </c>
      <c r="Q362" s="221"/>
      <c r="R362" s="221"/>
      <c r="S362" s="221"/>
      <c r="T362" s="221"/>
      <c r="U362" s="221"/>
      <c r="V362" s="221"/>
      <c r="W362" s="221"/>
      <c r="X362" s="221"/>
      <c r="Y362" s="221"/>
      <c r="Z362" s="221"/>
      <c r="AA362" s="221"/>
      <c r="AB362" s="221"/>
      <c r="AC362" s="221"/>
      <c r="AD362" s="221"/>
      <c r="AE362" s="221"/>
    </row>
    <row r="363" spans="2:31">
      <c r="B363" s="1319">
        <f t="shared" si="4"/>
        <v>-1</v>
      </c>
      <c r="D363" s="1310"/>
      <c r="E363" s="1310"/>
      <c r="F363" s="1320"/>
      <c r="G363" s="1310"/>
      <c r="H363" s="1310"/>
      <c r="I363" s="1310"/>
      <c r="J363" s="1321"/>
      <c r="K363" s="1321"/>
      <c r="L363" s="1310"/>
      <c r="N363" s="1322">
        <f t="shared" si="5"/>
        <v>0</v>
      </c>
      <c r="O363" s="1323">
        <f t="shared" si="6"/>
        <v>0</v>
      </c>
      <c r="P363" s="1323">
        <f>O363/'1.5 Universal Data'!$E$36</f>
        <v>0</v>
      </c>
      <c r="Q363" s="221"/>
      <c r="R363" s="221"/>
      <c r="S363" s="221"/>
      <c r="T363" s="221"/>
      <c r="U363" s="221"/>
      <c r="V363" s="221"/>
      <c r="W363" s="221"/>
      <c r="X363" s="221"/>
      <c r="Y363" s="221"/>
      <c r="Z363" s="221"/>
      <c r="AA363" s="221"/>
      <c r="AB363" s="221"/>
      <c r="AC363" s="221"/>
      <c r="AD363" s="221"/>
      <c r="AE363" s="221"/>
    </row>
    <row r="364" spans="2:31">
      <c r="B364" s="1319">
        <f t="shared" si="4"/>
        <v>-1</v>
      </c>
      <c r="D364" s="1310"/>
      <c r="E364" s="1310"/>
      <c r="F364" s="1320"/>
      <c r="G364" s="1310"/>
      <c r="H364" s="1310"/>
      <c r="I364" s="1310"/>
      <c r="J364" s="1321"/>
      <c r="K364" s="1321"/>
      <c r="L364" s="1310"/>
      <c r="N364" s="1322">
        <f t="shared" si="5"/>
        <v>0</v>
      </c>
      <c r="O364" s="1323">
        <f t="shared" si="6"/>
        <v>0</v>
      </c>
      <c r="P364" s="1323">
        <f>O364/'1.5 Universal Data'!$E$36</f>
        <v>0</v>
      </c>
      <c r="Q364" s="221"/>
      <c r="R364" s="221"/>
      <c r="S364" s="221"/>
      <c r="T364" s="221"/>
      <c r="U364" s="221"/>
      <c r="V364" s="221"/>
      <c r="W364" s="221"/>
      <c r="X364" s="221"/>
      <c r="Y364" s="221"/>
      <c r="Z364" s="221"/>
      <c r="AA364" s="221"/>
      <c r="AB364" s="221"/>
      <c r="AC364" s="221"/>
      <c r="AD364" s="221"/>
      <c r="AE364" s="221"/>
    </row>
    <row r="365" spans="2:31">
      <c r="B365" s="1319">
        <f t="shared" si="4"/>
        <v>-1</v>
      </c>
      <c r="D365" s="1310"/>
      <c r="E365" s="1310"/>
      <c r="F365" s="1320"/>
      <c r="G365" s="1310"/>
      <c r="H365" s="1310"/>
      <c r="I365" s="1310"/>
      <c r="J365" s="1321"/>
      <c r="K365" s="1321"/>
      <c r="L365" s="1310"/>
      <c r="N365" s="1322">
        <f t="shared" si="5"/>
        <v>0</v>
      </c>
      <c r="O365" s="1323">
        <f t="shared" si="6"/>
        <v>0</v>
      </c>
      <c r="P365" s="1323">
        <f>O365/'1.5 Universal Data'!$E$36</f>
        <v>0</v>
      </c>
      <c r="Q365" s="221"/>
      <c r="R365" s="221"/>
      <c r="S365" s="221"/>
      <c r="T365" s="221"/>
      <c r="U365" s="221"/>
      <c r="V365" s="221"/>
      <c r="W365" s="221"/>
      <c r="X365" s="221"/>
      <c r="Y365" s="221"/>
      <c r="Z365" s="221"/>
      <c r="AA365" s="221"/>
      <c r="AB365" s="221"/>
      <c r="AC365" s="221"/>
      <c r="AD365" s="221"/>
      <c r="AE365" s="221"/>
    </row>
    <row r="366" spans="2:31">
      <c r="B366" s="1319">
        <f t="shared" si="4"/>
        <v>-1</v>
      </c>
      <c r="D366" s="1310"/>
      <c r="E366" s="1310"/>
      <c r="F366" s="1320"/>
      <c r="G366" s="1310"/>
      <c r="H366" s="1310"/>
      <c r="I366" s="1310"/>
      <c r="J366" s="1321"/>
      <c r="K366" s="1321"/>
      <c r="L366" s="1310"/>
      <c r="N366" s="1322">
        <f t="shared" si="5"/>
        <v>0</v>
      </c>
      <c r="O366" s="1323">
        <f t="shared" si="6"/>
        <v>0</v>
      </c>
      <c r="P366" s="1323">
        <f>O366/'1.5 Universal Data'!$E$36</f>
        <v>0</v>
      </c>
      <c r="Q366" s="221"/>
      <c r="R366" s="221"/>
      <c r="S366" s="221"/>
      <c r="T366" s="221"/>
      <c r="U366" s="221"/>
      <c r="V366" s="221"/>
      <c r="W366" s="221"/>
      <c r="X366" s="221"/>
      <c r="Y366" s="221"/>
      <c r="Z366" s="221"/>
      <c r="AA366" s="221"/>
      <c r="AB366" s="221"/>
      <c r="AC366" s="221"/>
      <c r="AD366" s="221"/>
      <c r="AE366" s="221"/>
    </row>
    <row r="367" spans="2:31">
      <c r="B367" s="1319">
        <f t="shared" si="4"/>
        <v>-1</v>
      </c>
      <c r="D367" s="1310"/>
      <c r="E367" s="1310"/>
      <c r="F367" s="1320"/>
      <c r="G367" s="1310"/>
      <c r="H367" s="1310"/>
      <c r="I367" s="1310"/>
      <c r="J367" s="1321"/>
      <c r="K367" s="1321"/>
      <c r="L367" s="1310"/>
      <c r="N367" s="1322">
        <f t="shared" si="5"/>
        <v>0</v>
      </c>
      <c r="O367" s="1323">
        <f t="shared" si="6"/>
        <v>0</v>
      </c>
      <c r="P367" s="1323">
        <f>O367/'1.5 Universal Data'!$E$36</f>
        <v>0</v>
      </c>
      <c r="Q367" s="221"/>
      <c r="R367" s="221"/>
      <c r="S367" s="221"/>
      <c r="T367" s="221"/>
      <c r="U367" s="221"/>
      <c r="V367" s="221"/>
      <c r="W367" s="221"/>
      <c r="X367" s="221"/>
      <c r="Y367" s="221"/>
      <c r="Z367" s="221"/>
      <c r="AA367" s="221"/>
      <c r="AB367" s="221"/>
      <c r="AC367" s="221"/>
      <c r="AD367" s="221"/>
      <c r="AE367" s="221"/>
    </row>
    <row r="368" spans="2:31">
      <c r="B368" s="1319">
        <f t="shared" si="4"/>
        <v>-1</v>
      </c>
      <c r="D368" s="1310"/>
      <c r="E368" s="1310"/>
      <c r="F368" s="1320"/>
      <c r="G368" s="1310"/>
      <c r="H368" s="1310"/>
      <c r="I368" s="1310"/>
      <c r="J368" s="1321"/>
      <c r="K368" s="1321"/>
      <c r="L368" s="1310"/>
      <c r="N368" s="1322">
        <f t="shared" si="5"/>
        <v>0</v>
      </c>
      <c r="O368" s="1323">
        <f t="shared" si="6"/>
        <v>0</v>
      </c>
      <c r="P368" s="1323">
        <f>O368/'1.5 Universal Data'!$E$36</f>
        <v>0</v>
      </c>
      <c r="Q368" s="221"/>
      <c r="R368" s="221"/>
      <c r="S368" s="221"/>
      <c r="T368" s="221"/>
      <c r="U368" s="221"/>
      <c r="V368" s="221"/>
      <c r="W368" s="221"/>
      <c r="X368" s="221"/>
      <c r="Y368" s="221"/>
      <c r="Z368" s="221"/>
      <c r="AA368" s="221"/>
      <c r="AB368" s="221"/>
      <c r="AC368" s="221"/>
      <c r="AD368" s="221"/>
      <c r="AE368" s="221"/>
    </row>
    <row r="369" spans="2:31">
      <c r="B369" s="1319">
        <f t="shared" si="4"/>
        <v>-1</v>
      </c>
      <c r="D369" s="1310"/>
      <c r="E369" s="1310"/>
      <c r="F369" s="1320"/>
      <c r="G369" s="1310"/>
      <c r="H369" s="1310"/>
      <c r="I369" s="1310"/>
      <c r="J369" s="1321"/>
      <c r="K369" s="1321"/>
      <c r="L369" s="1310"/>
      <c r="N369" s="1322">
        <f t="shared" si="5"/>
        <v>0</v>
      </c>
      <c r="O369" s="1323">
        <f t="shared" si="6"/>
        <v>0</v>
      </c>
      <c r="P369" s="1323">
        <f>O369/'1.5 Universal Data'!$E$36</f>
        <v>0</v>
      </c>
      <c r="Q369" s="221"/>
      <c r="R369" s="221"/>
      <c r="S369" s="221"/>
      <c r="T369" s="221"/>
      <c r="U369" s="221"/>
      <c r="V369" s="221"/>
      <c r="W369" s="221"/>
      <c r="X369" s="221"/>
      <c r="Y369" s="221"/>
      <c r="Z369" s="221"/>
      <c r="AA369" s="221"/>
      <c r="AB369" s="221"/>
      <c r="AC369" s="221"/>
      <c r="AD369" s="221"/>
      <c r="AE369" s="221"/>
    </row>
    <row r="370" spans="2:31">
      <c r="B370" s="1319">
        <f t="shared" si="4"/>
        <v>-1</v>
      </c>
      <c r="D370" s="1310"/>
      <c r="E370" s="1310"/>
      <c r="F370" s="1320"/>
      <c r="G370" s="1310"/>
      <c r="H370" s="1310"/>
      <c r="I370" s="1310"/>
      <c r="J370" s="1321"/>
      <c r="K370" s="1321"/>
      <c r="L370" s="1310"/>
      <c r="N370" s="1322">
        <f t="shared" si="5"/>
        <v>0</v>
      </c>
      <c r="O370" s="1323">
        <f t="shared" si="6"/>
        <v>0</v>
      </c>
      <c r="P370" s="1323">
        <f>O370/'1.5 Universal Data'!$E$36</f>
        <v>0</v>
      </c>
      <c r="Q370" s="221"/>
      <c r="R370" s="221"/>
      <c r="S370" s="221"/>
      <c r="T370" s="221"/>
      <c r="U370" s="221"/>
      <c r="V370" s="221"/>
      <c r="W370" s="221"/>
      <c r="X370" s="221"/>
      <c r="Y370" s="221"/>
      <c r="Z370" s="221"/>
      <c r="AA370" s="221"/>
      <c r="AB370" s="221"/>
      <c r="AC370" s="221"/>
      <c r="AD370" s="221"/>
      <c r="AE370" s="221"/>
    </row>
    <row r="371" spans="2:31">
      <c r="B371" s="1319">
        <f t="shared" si="4"/>
        <v>-1</v>
      </c>
      <c r="D371" s="1310"/>
      <c r="E371" s="1310"/>
      <c r="F371" s="1320"/>
      <c r="G371" s="1310"/>
      <c r="H371" s="1310"/>
      <c r="I371" s="1310"/>
      <c r="J371" s="1321"/>
      <c r="K371" s="1321"/>
      <c r="L371" s="1310"/>
      <c r="N371" s="1322">
        <f t="shared" si="5"/>
        <v>0</v>
      </c>
      <c r="O371" s="1323">
        <f t="shared" si="6"/>
        <v>0</v>
      </c>
      <c r="P371" s="1323">
        <f>O371/'1.5 Universal Data'!$E$36</f>
        <v>0</v>
      </c>
      <c r="Q371" s="221"/>
      <c r="R371" s="221"/>
      <c r="S371" s="221"/>
      <c r="T371" s="221"/>
      <c r="U371" s="221"/>
      <c r="V371" s="221"/>
      <c r="W371" s="221"/>
      <c r="X371" s="221"/>
      <c r="Y371" s="221"/>
      <c r="Z371" s="221"/>
      <c r="AA371" s="221"/>
      <c r="AB371" s="221"/>
      <c r="AC371" s="221"/>
      <c r="AD371" s="221"/>
      <c r="AE371" s="221"/>
    </row>
    <row r="372" spans="2:31">
      <c r="B372" s="1319">
        <f t="shared" si="4"/>
        <v>-1</v>
      </c>
      <c r="D372" s="1310"/>
      <c r="E372" s="1310"/>
      <c r="F372" s="1320"/>
      <c r="G372" s="1310"/>
      <c r="H372" s="1310"/>
      <c r="I372" s="1310"/>
      <c r="J372" s="1321"/>
      <c r="K372" s="1321"/>
      <c r="L372" s="1310"/>
      <c r="N372" s="1322">
        <f t="shared" si="5"/>
        <v>0</v>
      </c>
      <c r="O372" s="1323">
        <f t="shared" si="6"/>
        <v>0</v>
      </c>
      <c r="P372" s="1323">
        <f>O372/'1.5 Universal Data'!$E$36</f>
        <v>0</v>
      </c>
      <c r="Q372" s="221"/>
      <c r="R372" s="221"/>
      <c r="S372" s="221"/>
      <c r="T372" s="221"/>
      <c r="U372" s="221"/>
      <c r="V372" s="221"/>
      <c r="W372" s="221"/>
      <c r="X372" s="221"/>
      <c r="Y372" s="221"/>
      <c r="Z372" s="221"/>
      <c r="AA372" s="221"/>
      <c r="AB372" s="221"/>
      <c r="AC372" s="221"/>
      <c r="AD372" s="221"/>
      <c r="AE372" s="221"/>
    </row>
    <row r="373" spans="2:31">
      <c r="B373" s="1319">
        <f t="shared" si="4"/>
        <v>-1</v>
      </c>
      <c r="D373" s="1310"/>
      <c r="E373" s="1310"/>
      <c r="F373" s="1320"/>
      <c r="G373" s="1310"/>
      <c r="H373" s="1310"/>
      <c r="I373" s="1310"/>
      <c r="J373" s="1321"/>
      <c r="K373" s="1321"/>
      <c r="L373" s="1310"/>
      <c r="N373" s="1322">
        <f t="shared" si="5"/>
        <v>0</v>
      </c>
      <c r="O373" s="1323">
        <f t="shared" si="6"/>
        <v>0</v>
      </c>
      <c r="P373" s="1323">
        <f>O373/'1.5 Universal Data'!$E$36</f>
        <v>0</v>
      </c>
      <c r="Q373" s="221"/>
      <c r="R373" s="221"/>
      <c r="S373" s="221"/>
      <c r="T373" s="221"/>
      <c r="U373" s="221"/>
      <c r="V373" s="221"/>
      <c r="W373" s="221"/>
      <c r="X373" s="221"/>
      <c r="Y373" s="221"/>
      <c r="Z373" s="221"/>
      <c r="AA373" s="221"/>
      <c r="AB373" s="221"/>
      <c r="AC373" s="221"/>
      <c r="AD373" s="221"/>
      <c r="AE373" s="221"/>
    </row>
    <row r="374" spans="2:31">
      <c r="B374" s="1319">
        <f t="shared" si="4"/>
        <v>-1</v>
      </c>
      <c r="D374" s="1310"/>
      <c r="E374" s="1310"/>
      <c r="F374" s="1320"/>
      <c r="G374" s="1310"/>
      <c r="H374" s="1310"/>
      <c r="I374" s="1310"/>
      <c r="J374" s="1321"/>
      <c r="K374" s="1321"/>
      <c r="L374" s="1310"/>
      <c r="N374" s="1322">
        <f t="shared" si="5"/>
        <v>0</v>
      </c>
      <c r="O374" s="1323">
        <f t="shared" si="6"/>
        <v>0</v>
      </c>
      <c r="P374" s="1323">
        <f>O374/'1.5 Universal Data'!$E$36</f>
        <v>0</v>
      </c>
      <c r="Q374" s="221"/>
      <c r="R374" s="221"/>
      <c r="S374" s="221"/>
      <c r="T374" s="221"/>
      <c r="U374" s="221"/>
      <c r="V374" s="221"/>
      <c r="W374" s="221"/>
      <c r="X374" s="221"/>
      <c r="Y374" s="221"/>
      <c r="Z374" s="221"/>
      <c r="AA374" s="221"/>
      <c r="AB374" s="221"/>
      <c r="AC374" s="221"/>
      <c r="AD374" s="221"/>
      <c r="AE374" s="221"/>
    </row>
    <row r="375" spans="2:31">
      <c r="B375" s="1319">
        <f t="shared" si="4"/>
        <v>-1</v>
      </c>
      <c r="D375" s="1310"/>
      <c r="E375" s="1310"/>
      <c r="F375" s="1320"/>
      <c r="G375" s="1310"/>
      <c r="H375" s="1310"/>
      <c r="I375" s="1310"/>
      <c r="J375" s="1321"/>
      <c r="K375" s="1321"/>
      <c r="L375" s="1310"/>
      <c r="N375" s="1322">
        <f t="shared" si="5"/>
        <v>0</v>
      </c>
      <c r="O375" s="1323">
        <f t="shared" si="6"/>
        <v>0</v>
      </c>
      <c r="P375" s="1323">
        <f>O375/'1.5 Universal Data'!$E$36</f>
        <v>0</v>
      </c>
      <c r="Q375" s="221"/>
      <c r="R375" s="221"/>
      <c r="S375" s="221"/>
      <c r="T375" s="221"/>
      <c r="U375" s="221"/>
      <c r="V375" s="221"/>
      <c r="W375" s="221"/>
      <c r="X375" s="221"/>
      <c r="Y375" s="221"/>
      <c r="Z375" s="221"/>
      <c r="AA375" s="221"/>
      <c r="AB375" s="221"/>
      <c r="AC375" s="221"/>
      <c r="AD375" s="221"/>
      <c r="AE375" s="221"/>
    </row>
    <row r="376" spans="2:31">
      <c r="B376" s="1319">
        <f t="shared" si="4"/>
        <v>-1</v>
      </c>
      <c r="D376" s="1310"/>
      <c r="E376" s="1310"/>
      <c r="F376" s="1320"/>
      <c r="G376" s="1310"/>
      <c r="H376" s="1310"/>
      <c r="I376" s="1310"/>
      <c r="J376" s="1321"/>
      <c r="K376" s="1321"/>
      <c r="L376" s="1310"/>
      <c r="N376" s="1322">
        <f t="shared" si="5"/>
        <v>0</v>
      </c>
      <c r="O376" s="1323">
        <f t="shared" si="6"/>
        <v>0</v>
      </c>
      <c r="P376" s="1323">
        <f>O376/'1.5 Universal Data'!$E$36</f>
        <v>0</v>
      </c>
      <c r="Q376" s="221"/>
      <c r="R376" s="221"/>
      <c r="S376" s="221"/>
      <c r="T376" s="221"/>
      <c r="U376" s="221"/>
      <c r="V376" s="221"/>
      <c r="W376" s="221"/>
      <c r="X376" s="221"/>
      <c r="Y376" s="221"/>
      <c r="Z376" s="221"/>
      <c r="AA376" s="221"/>
      <c r="AB376" s="221"/>
      <c r="AC376" s="221"/>
      <c r="AD376" s="221"/>
      <c r="AE376" s="221"/>
    </row>
    <row r="377" spans="2:31">
      <c r="B377" s="1319">
        <f t="shared" si="4"/>
        <v>-1</v>
      </c>
      <c r="D377" s="1310"/>
      <c r="E377" s="1310"/>
      <c r="F377" s="1320"/>
      <c r="G377" s="1310"/>
      <c r="H377" s="1310"/>
      <c r="I377" s="1310"/>
      <c r="J377" s="1321"/>
      <c r="K377" s="1321"/>
      <c r="L377" s="1310"/>
      <c r="N377" s="1322">
        <f t="shared" si="5"/>
        <v>0</v>
      </c>
      <c r="O377" s="1323">
        <f t="shared" si="6"/>
        <v>0</v>
      </c>
      <c r="P377" s="1323">
        <f>O377/'1.5 Universal Data'!$E$36</f>
        <v>0</v>
      </c>
      <c r="Q377" s="221"/>
      <c r="R377" s="221"/>
      <c r="S377" s="221"/>
      <c r="T377" s="221"/>
      <c r="U377" s="221"/>
      <c r="V377" s="221"/>
      <c r="W377" s="221"/>
      <c r="X377" s="221"/>
      <c r="Y377" s="221"/>
      <c r="Z377" s="221"/>
      <c r="AA377" s="221"/>
      <c r="AB377" s="221"/>
      <c r="AC377" s="221"/>
      <c r="AD377" s="221"/>
      <c r="AE377" s="221"/>
    </row>
    <row r="378" spans="2:31">
      <c r="B378" s="1319">
        <f t="shared" si="4"/>
        <v>-1</v>
      </c>
      <c r="D378" s="1310"/>
      <c r="E378" s="1310"/>
      <c r="F378" s="1320"/>
      <c r="G378" s="1310"/>
      <c r="H378" s="1310"/>
      <c r="I378" s="1310"/>
      <c r="J378" s="1321"/>
      <c r="K378" s="1321"/>
      <c r="L378" s="1310"/>
      <c r="N378" s="1322">
        <f t="shared" si="5"/>
        <v>0</v>
      </c>
      <c r="O378" s="1323">
        <f t="shared" si="6"/>
        <v>0</v>
      </c>
      <c r="P378" s="1323">
        <f>O378/'1.5 Universal Data'!$E$36</f>
        <v>0</v>
      </c>
      <c r="Q378" s="221"/>
      <c r="R378" s="221"/>
      <c r="S378" s="221"/>
      <c r="T378" s="221"/>
      <c r="U378" s="221"/>
      <c r="V378" s="221"/>
      <c r="W378" s="221"/>
      <c r="X378" s="221"/>
      <c r="Y378" s="221"/>
      <c r="Z378" s="221"/>
      <c r="AA378" s="221"/>
      <c r="AB378" s="221"/>
      <c r="AC378" s="221"/>
      <c r="AD378" s="221"/>
      <c r="AE378" s="221"/>
    </row>
    <row r="379" spans="2:31">
      <c r="B379" s="1319">
        <f t="shared" si="4"/>
        <v>-1</v>
      </c>
      <c r="D379" s="1310"/>
      <c r="E379" s="1310"/>
      <c r="F379" s="1320"/>
      <c r="G379" s="1310"/>
      <c r="H379" s="1310"/>
      <c r="I379" s="1310"/>
      <c r="J379" s="1321"/>
      <c r="K379" s="1321"/>
      <c r="L379" s="1310"/>
      <c r="N379" s="1322">
        <f t="shared" si="5"/>
        <v>0</v>
      </c>
      <c r="O379" s="1323">
        <f t="shared" si="6"/>
        <v>0</v>
      </c>
      <c r="P379" s="1323">
        <f>O379/'1.5 Universal Data'!$E$36</f>
        <v>0</v>
      </c>
      <c r="Q379" s="221"/>
      <c r="R379" s="221"/>
      <c r="S379" s="221"/>
      <c r="T379" s="221"/>
      <c r="U379" s="221"/>
      <c r="V379" s="221"/>
      <c r="W379" s="221"/>
      <c r="X379" s="221"/>
      <c r="Y379" s="221"/>
      <c r="Z379" s="221"/>
      <c r="AA379" s="221"/>
      <c r="AB379" s="221"/>
      <c r="AC379" s="221"/>
      <c r="AD379" s="221"/>
      <c r="AE379" s="221"/>
    </row>
    <row r="380" spans="2:31">
      <c r="B380" s="1319">
        <f t="shared" si="4"/>
        <v>-1</v>
      </c>
      <c r="D380" s="1310"/>
      <c r="E380" s="1310"/>
      <c r="F380" s="1320"/>
      <c r="G380" s="1310"/>
      <c r="H380" s="1310"/>
      <c r="I380" s="1310"/>
      <c r="J380" s="1321"/>
      <c r="K380" s="1321"/>
      <c r="L380" s="1310"/>
      <c r="N380" s="1322">
        <f t="shared" si="5"/>
        <v>0</v>
      </c>
      <c r="O380" s="1323">
        <f t="shared" si="6"/>
        <v>0</v>
      </c>
      <c r="P380" s="1323">
        <f>O380/'1.5 Universal Data'!$E$36</f>
        <v>0</v>
      </c>
      <c r="Q380" s="221"/>
      <c r="R380" s="221"/>
      <c r="S380" s="221"/>
      <c r="T380" s="221"/>
      <c r="U380" s="221"/>
      <c r="V380" s="221"/>
      <c r="W380" s="221"/>
      <c r="X380" s="221"/>
      <c r="Y380" s="221"/>
      <c r="Z380" s="221"/>
      <c r="AA380" s="221"/>
      <c r="AB380" s="221"/>
      <c r="AC380" s="221"/>
      <c r="AD380" s="221"/>
      <c r="AE380" s="221"/>
    </row>
    <row r="381" spans="2:31">
      <c r="B381" s="1319">
        <f t="shared" si="4"/>
        <v>-1</v>
      </c>
      <c r="D381" s="1310"/>
      <c r="E381" s="1310"/>
      <c r="F381" s="1320"/>
      <c r="G381" s="1310"/>
      <c r="H381" s="1310"/>
      <c r="I381" s="1310"/>
      <c r="J381" s="1321"/>
      <c r="K381" s="1321"/>
      <c r="L381" s="1310"/>
      <c r="N381" s="1322">
        <f t="shared" si="5"/>
        <v>0</v>
      </c>
      <c r="O381" s="1323">
        <f t="shared" si="6"/>
        <v>0</v>
      </c>
      <c r="P381" s="1323">
        <f>O381/'1.5 Universal Data'!$E$36</f>
        <v>0</v>
      </c>
      <c r="Q381" s="221"/>
      <c r="R381" s="221"/>
      <c r="S381" s="221"/>
      <c r="T381" s="221"/>
      <c r="U381" s="221"/>
      <c r="V381" s="221"/>
      <c r="W381" s="221"/>
      <c r="X381" s="221"/>
      <c r="Y381" s="221"/>
      <c r="Z381" s="221"/>
      <c r="AA381" s="221"/>
      <c r="AB381" s="221"/>
      <c r="AC381" s="221"/>
      <c r="AD381" s="221"/>
      <c r="AE381" s="221"/>
    </row>
    <row r="382" spans="2:31">
      <c r="B382" s="1319">
        <f t="shared" si="4"/>
        <v>-1</v>
      </c>
      <c r="D382" s="1310"/>
      <c r="E382" s="1310"/>
      <c r="F382" s="1320"/>
      <c r="G382" s="1310"/>
      <c r="H382" s="1310"/>
      <c r="I382" s="1310"/>
      <c r="J382" s="1321"/>
      <c r="K382" s="1321"/>
      <c r="L382" s="1310"/>
      <c r="N382" s="1322">
        <f t="shared" si="5"/>
        <v>0</v>
      </c>
      <c r="O382" s="1323">
        <f t="shared" si="6"/>
        <v>0</v>
      </c>
      <c r="P382" s="1323">
        <f>O382/'1.5 Universal Data'!$E$36</f>
        <v>0</v>
      </c>
      <c r="Q382" s="221"/>
      <c r="R382" s="221"/>
      <c r="S382" s="221"/>
      <c r="T382" s="221"/>
      <c r="U382" s="221"/>
      <c r="V382" s="221"/>
      <c r="W382" s="221"/>
      <c r="X382" s="221"/>
      <c r="Y382" s="221"/>
      <c r="Z382" s="221"/>
      <c r="AA382" s="221"/>
      <c r="AB382" s="221"/>
      <c r="AC382" s="221"/>
      <c r="AD382" s="221"/>
      <c r="AE382" s="221"/>
    </row>
    <row r="383" spans="2:31">
      <c r="B383" s="1319">
        <f t="shared" si="4"/>
        <v>-1</v>
      </c>
      <c r="D383" s="1310"/>
      <c r="E383" s="1310"/>
      <c r="F383" s="1320"/>
      <c r="G383" s="1310"/>
      <c r="H383" s="1310"/>
      <c r="I383" s="1310"/>
      <c r="J383" s="1321"/>
      <c r="K383" s="1321"/>
      <c r="L383" s="1310"/>
      <c r="N383" s="1322">
        <f t="shared" si="5"/>
        <v>0</v>
      </c>
      <c r="O383" s="1323">
        <f t="shared" si="6"/>
        <v>0</v>
      </c>
      <c r="P383" s="1323">
        <f>O383/'1.5 Universal Data'!$E$36</f>
        <v>0</v>
      </c>
      <c r="Q383" s="221"/>
      <c r="R383" s="221"/>
      <c r="S383" s="221"/>
      <c r="T383" s="221"/>
      <c r="U383" s="221"/>
      <c r="V383" s="221"/>
      <c r="W383" s="221"/>
      <c r="X383" s="221"/>
      <c r="Y383" s="221"/>
      <c r="Z383" s="221"/>
      <c r="AA383" s="221"/>
      <c r="AB383" s="221"/>
      <c r="AC383" s="221"/>
      <c r="AD383" s="221"/>
      <c r="AE383" s="221"/>
    </row>
    <row r="384" spans="2:31">
      <c r="B384" s="1319">
        <f t="shared" si="4"/>
        <v>-1</v>
      </c>
      <c r="D384" s="1310"/>
      <c r="E384" s="1310"/>
      <c r="F384" s="1320"/>
      <c r="G384" s="1310"/>
      <c r="H384" s="1310"/>
      <c r="I384" s="1310"/>
      <c r="J384" s="1321"/>
      <c r="K384" s="1321"/>
      <c r="L384" s="1310"/>
      <c r="N384" s="1322">
        <f t="shared" si="5"/>
        <v>0</v>
      </c>
      <c r="O384" s="1323">
        <f t="shared" si="6"/>
        <v>0</v>
      </c>
      <c r="P384" s="1323">
        <f>O384/'1.5 Universal Data'!$E$36</f>
        <v>0</v>
      </c>
      <c r="Q384" s="221"/>
      <c r="R384" s="221"/>
      <c r="S384" s="221"/>
      <c r="T384" s="221"/>
      <c r="U384" s="221"/>
      <c r="V384" s="221"/>
      <c r="W384" s="221"/>
      <c r="X384" s="221"/>
      <c r="Y384" s="221"/>
      <c r="Z384" s="221"/>
      <c r="AA384" s="221"/>
      <c r="AB384" s="221"/>
      <c r="AC384" s="221"/>
      <c r="AD384" s="221"/>
      <c r="AE384" s="221"/>
    </row>
    <row r="385" spans="2:31">
      <c r="B385" s="1319">
        <f t="shared" si="4"/>
        <v>-1</v>
      </c>
      <c r="D385" s="1310"/>
      <c r="E385" s="1310"/>
      <c r="F385" s="1320"/>
      <c r="G385" s="1310"/>
      <c r="H385" s="1310"/>
      <c r="I385" s="1310"/>
      <c r="J385" s="1321"/>
      <c r="K385" s="1321"/>
      <c r="L385" s="1310"/>
      <c r="N385" s="1322">
        <f t="shared" si="5"/>
        <v>0</v>
      </c>
      <c r="O385" s="1323">
        <f t="shared" si="6"/>
        <v>0</v>
      </c>
      <c r="P385" s="1323">
        <f>O385/'1.5 Universal Data'!$E$36</f>
        <v>0</v>
      </c>
      <c r="Q385" s="221"/>
      <c r="R385" s="221"/>
      <c r="S385" s="221"/>
      <c r="T385" s="221"/>
      <c r="U385" s="221"/>
      <c r="V385" s="221"/>
      <c r="W385" s="221"/>
      <c r="X385" s="221"/>
      <c r="Y385" s="221"/>
      <c r="Z385" s="221"/>
      <c r="AA385" s="221"/>
      <c r="AB385" s="221"/>
      <c r="AC385" s="221"/>
      <c r="AD385" s="221"/>
      <c r="AE385" s="221"/>
    </row>
    <row r="386" spans="2:31">
      <c r="B386" s="1319">
        <f t="shared" si="4"/>
        <v>-1</v>
      </c>
      <c r="D386" s="1310"/>
      <c r="E386" s="1310"/>
      <c r="F386" s="1320"/>
      <c r="G386" s="1310"/>
      <c r="H386" s="1310"/>
      <c r="I386" s="1310"/>
      <c r="J386" s="1321"/>
      <c r="K386" s="1321"/>
      <c r="L386" s="1310"/>
      <c r="N386" s="1322">
        <f t="shared" si="5"/>
        <v>0</v>
      </c>
      <c r="O386" s="1323">
        <f t="shared" si="6"/>
        <v>0</v>
      </c>
      <c r="P386" s="1323">
        <f>O386/'1.5 Universal Data'!$E$36</f>
        <v>0</v>
      </c>
      <c r="Q386" s="221"/>
      <c r="R386" s="221"/>
      <c r="S386" s="221"/>
      <c r="T386" s="221"/>
      <c r="U386" s="221"/>
      <c r="V386" s="221"/>
      <c r="W386" s="221"/>
      <c r="X386" s="221"/>
      <c r="Y386" s="221"/>
      <c r="Z386" s="221"/>
      <c r="AA386" s="221"/>
      <c r="AB386" s="221"/>
      <c r="AC386" s="221"/>
      <c r="AD386" s="221"/>
      <c r="AE386" s="221"/>
    </row>
    <row r="387" spans="2:31">
      <c r="B387" s="1319">
        <f t="shared" si="4"/>
        <v>-1</v>
      </c>
      <c r="D387" s="1310"/>
      <c r="E387" s="1310"/>
      <c r="F387" s="1320"/>
      <c r="G387" s="1310"/>
      <c r="H387" s="1310"/>
      <c r="I387" s="1310"/>
      <c r="J387" s="1321"/>
      <c r="K387" s="1321"/>
      <c r="L387" s="1310"/>
      <c r="N387" s="1322">
        <f t="shared" si="5"/>
        <v>0</v>
      </c>
      <c r="O387" s="1323">
        <f t="shared" si="6"/>
        <v>0</v>
      </c>
      <c r="P387" s="1323">
        <f>O387/'1.5 Universal Data'!$E$36</f>
        <v>0</v>
      </c>
      <c r="Q387" s="221"/>
      <c r="R387" s="221"/>
      <c r="S387" s="221"/>
      <c r="T387" s="221"/>
      <c r="U387" s="221"/>
      <c r="V387" s="221"/>
      <c r="W387" s="221"/>
      <c r="X387" s="221"/>
      <c r="Y387" s="221"/>
      <c r="Z387" s="221"/>
      <c r="AA387" s="221"/>
      <c r="AB387" s="221"/>
      <c r="AC387" s="221"/>
      <c r="AD387" s="221"/>
      <c r="AE387" s="221"/>
    </row>
    <row r="388" spans="2:31">
      <c r="B388" s="1319">
        <f t="shared" si="4"/>
        <v>-1</v>
      </c>
      <c r="D388" s="1310"/>
      <c r="E388" s="1310"/>
      <c r="F388" s="1320"/>
      <c r="G388" s="1310"/>
      <c r="H388" s="1310"/>
      <c r="I388" s="1310"/>
      <c r="J388" s="1321"/>
      <c r="K388" s="1321"/>
      <c r="L388" s="1310"/>
      <c r="N388" s="1322">
        <f t="shared" si="5"/>
        <v>0</v>
      </c>
      <c r="O388" s="1323">
        <f t="shared" si="6"/>
        <v>0</v>
      </c>
      <c r="P388" s="1323">
        <f>O388/'1.5 Universal Data'!$E$36</f>
        <v>0</v>
      </c>
      <c r="Q388" s="221"/>
      <c r="R388" s="221"/>
      <c r="S388" s="221"/>
      <c r="T388" s="221"/>
      <c r="U388" s="221"/>
      <c r="V388" s="221"/>
      <c r="W388" s="221"/>
      <c r="X388" s="221"/>
      <c r="Y388" s="221"/>
      <c r="Z388" s="221"/>
      <c r="AA388" s="221"/>
      <c r="AB388" s="221"/>
      <c r="AC388" s="221"/>
      <c r="AD388" s="221"/>
      <c r="AE388" s="221"/>
    </row>
    <row r="389" spans="2:31">
      <c r="B389" s="1319">
        <f t="shared" si="4"/>
        <v>-1</v>
      </c>
      <c r="D389" s="1310"/>
      <c r="E389" s="1310"/>
      <c r="F389" s="1320"/>
      <c r="G389" s="1310"/>
      <c r="H389" s="1310"/>
      <c r="I389" s="1310"/>
      <c r="J389" s="1321"/>
      <c r="K389" s="1321"/>
      <c r="L389" s="1310"/>
      <c r="N389" s="1322">
        <f t="shared" si="5"/>
        <v>0</v>
      </c>
      <c r="O389" s="1323">
        <f t="shared" si="6"/>
        <v>0</v>
      </c>
      <c r="P389" s="1323">
        <f>O389/'1.5 Universal Data'!$E$36</f>
        <v>0</v>
      </c>
      <c r="Q389" s="221"/>
      <c r="R389" s="221"/>
      <c r="S389" s="221"/>
      <c r="T389" s="221"/>
      <c r="U389" s="221"/>
      <c r="V389" s="221"/>
      <c r="W389" s="221"/>
      <c r="X389" s="221"/>
      <c r="Y389" s="221"/>
      <c r="Z389" s="221"/>
      <c r="AA389" s="221"/>
      <c r="AB389" s="221"/>
      <c r="AC389" s="221"/>
      <c r="AD389" s="221"/>
      <c r="AE389" s="221"/>
    </row>
    <row r="390" spans="2:31">
      <c r="B390" s="1319">
        <f t="shared" si="4"/>
        <v>-1</v>
      </c>
      <c r="D390" s="1310"/>
      <c r="E390" s="1310"/>
      <c r="F390" s="1320"/>
      <c r="G390" s="1310"/>
      <c r="H390" s="1310"/>
      <c r="I390" s="1310"/>
      <c r="J390" s="1321"/>
      <c r="K390" s="1321"/>
      <c r="L390" s="1310"/>
      <c r="N390" s="1322">
        <f t="shared" si="5"/>
        <v>0</v>
      </c>
      <c r="O390" s="1323">
        <f t="shared" si="6"/>
        <v>0</v>
      </c>
      <c r="P390" s="1323">
        <f>O390/'1.5 Universal Data'!$E$36</f>
        <v>0</v>
      </c>
      <c r="Q390" s="221"/>
      <c r="R390" s="221"/>
      <c r="S390" s="221"/>
      <c r="T390" s="221"/>
      <c r="U390" s="221"/>
      <c r="V390" s="221"/>
      <c r="W390" s="221"/>
      <c r="X390" s="221"/>
      <c r="Y390" s="221"/>
      <c r="Z390" s="221"/>
      <c r="AA390" s="221"/>
      <c r="AB390" s="221"/>
      <c r="AC390" s="221"/>
      <c r="AD390" s="221"/>
      <c r="AE390" s="221"/>
    </row>
    <row r="391" spans="2:31">
      <c r="B391" s="1319">
        <f t="shared" si="4"/>
        <v>-1</v>
      </c>
      <c r="D391" s="1310"/>
      <c r="E391" s="1310"/>
      <c r="F391" s="1320"/>
      <c r="G391" s="1310"/>
      <c r="H391" s="1310"/>
      <c r="I391" s="1310"/>
      <c r="J391" s="1321"/>
      <c r="K391" s="1321"/>
      <c r="L391" s="1310"/>
      <c r="N391" s="1322">
        <f t="shared" si="5"/>
        <v>0</v>
      </c>
      <c r="O391" s="1323">
        <f t="shared" si="6"/>
        <v>0</v>
      </c>
      <c r="P391" s="1323">
        <f>O391/'1.5 Universal Data'!$E$36</f>
        <v>0</v>
      </c>
      <c r="Q391" s="221"/>
      <c r="R391" s="221"/>
      <c r="S391" s="221"/>
      <c r="T391" s="221"/>
      <c r="U391" s="221"/>
      <c r="V391" s="221"/>
      <c r="W391" s="221"/>
      <c r="X391" s="221"/>
      <c r="Y391" s="221"/>
      <c r="Z391" s="221"/>
      <c r="AA391" s="221"/>
      <c r="AB391" s="221"/>
      <c r="AC391" s="221"/>
      <c r="AD391" s="221"/>
      <c r="AE391" s="221"/>
    </row>
    <row r="392" spans="2:31">
      <c r="B392" s="1319">
        <f t="shared" si="4"/>
        <v>-1</v>
      </c>
      <c r="D392" s="1310"/>
      <c r="E392" s="1310"/>
      <c r="F392" s="1320"/>
      <c r="G392" s="1310"/>
      <c r="H392" s="1310"/>
      <c r="I392" s="1310"/>
      <c r="J392" s="1321"/>
      <c r="K392" s="1321"/>
      <c r="L392" s="1310"/>
      <c r="N392" s="1322">
        <f t="shared" si="5"/>
        <v>0</v>
      </c>
      <c r="O392" s="1323">
        <f t="shared" si="6"/>
        <v>0</v>
      </c>
      <c r="P392" s="1323">
        <f>O392/'1.5 Universal Data'!$E$36</f>
        <v>0</v>
      </c>
      <c r="Q392" s="221"/>
      <c r="R392" s="221"/>
      <c r="S392" s="221"/>
      <c r="T392" s="221"/>
      <c r="U392" s="221"/>
      <c r="V392" s="221"/>
      <c r="W392" s="221"/>
      <c r="X392" s="221"/>
      <c r="Y392" s="221"/>
      <c r="Z392" s="221"/>
      <c r="AA392" s="221"/>
      <c r="AB392" s="221"/>
      <c r="AC392" s="221"/>
      <c r="AD392" s="221"/>
      <c r="AE392" s="221"/>
    </row>
    <row r="393" spans="2:31">
      <c r="B393" s="1319">
        <f t="shared" si="4"/>
        <v>-1</v>
      </c>
      <c r="D393" s="1310"/>
      <c r="E393" s="1310"/>
      <c r="F393" s="1320"/>
      <c r="G393" s="1310"/>
      <c r="H393" s="1310"/>
      <c r="I393" s="1310"/>
      <c r="J393" s="1321"/>
      <c r="K393" s="1321"/>
      <c r="L393" s="1310"/>
      <c r="N393" s="1322">
        <f t="shared" si="5"/>
        <v>0</v>
      </c>
      <c r="O393" s="1323">
        <f t="shared" si="6"/>
        <v>0</v>
      </c>
      <c r="P393" s="1323">
        <f>O393/'1.5 Universal Data'!$E$36</f>
        <v>0</v>
      </c>
      <c r="Q393" s="221"/>
      <c r="R393" s="221"/>
      <c r="S393" s="221"/>
      <c r="T393" s="221"/>
      <c r="U393" s="221"/>
      <c r="V393" s="221"/>
      <c r="W393" s="221"/>
      <c r="X393" s="221"/>
      <c r="Y393" s="221"/>
      <c r="Z393" s="221"/>
      <c r="AA393" s="221"/>
      <c r="AB393" s="221"/>
      <c r="AC393" s="221"/>
      <c r="AD393" s="221"/>
      <c r="AE393" s="221"/>
    </row>
    <row r="394" spans="2:31">
      <c r="B394" s="1319">
        <f t="shared" si="4"/>
        <v>-1</v>
      </c>
      <c r="D394" s="1310"/>
      <c r="E394" s="1310"/>
      <c r="F394" s="1320"/>
      <c r="G394" s="1310"/>
      <c r="H394" s="1310"/>
      <c r="I394" s="1310"/>
      <c r="J394" s="1321"/>
      <c r="K394" s="1321"/>
      <c r="L394" s="1310"/>
      <c r="N394" s="1322">
        <f t="shared" si="5"/>
        <v>0</v>
      </c>
      <c r="O394" s="1323">
        <f t="shared" si="6"/>
        <v>0</v>
      </c>
      <c r="P394" s="1323">
        <f>O394/'1.5 Universal Data'!$E$36</f>
        <v>0</v>
      </c>
      <c r="Q394" s="221"/>
      <c r="R394" s="221"/>
      <c r="S394" s="221"/>
      <c r="T394" s="221"/>
      <c r="U394" s="221"/>
      <c r="V394" s="221"/>
      <c r="W394" s="221"/>
      <c r="X394" s="221"/>
      <c r="Y394" s="221"/>
      <c r="Z394" s="221"/>
      <c r="AA394" s="221"/>
      <c r="AB394" s="221"/>
      <c r="AC394" s="221"/>
      <c r="AD394" s="221"/>
      <c r="AE394" s="221"/>
    </row>
    <row r="395" spans="2:31">
      <c r="B395" s="1319">
        <f t="shared" si="4"/>
        <v>-1</v>
      </c>
      <c r="D395" s="1310"/>
      <c r="E395" s="1310"/>
      <c r="F395" s="1320"/>
      <c r="G395" s="1310"/>
      <c r="H395" s="1310"/>
      <c r="I395" s="1310"/>
      <c r="J395" s="1321"/>
      <c r="K395" s="1321"/>
      <c r="L395" s="1310"/>
      <c r="N395" s="1322">
        <f t="shared" si="5"/>
        <v>0</v>
      </c>
      <c r="O395" s="1323">
        <f t="shared" si="6"/>
        <v>0</v>
      </c>
      <c r="P395" s="1323">
        <f>O395/'1.5 Universal Data'!$E$36</f>
        <v>0</v>
      </c>
      <c r="Q395" s="221"/>
      <c r="R395" s="221"/>
      <c r="S395" s="221"/>
      <c r="T395" s="221"/>
      <c r="U395" s="221"/>
      <c r="V395" s="221"/>
      <c r="W395" s="221"/>
      <c r="X395" s="221"/>
      <c r="Y395" s="221"/>
      <c r="Z395" s="221"/>
      <c r="AA395" s="221"/>
      <c r="AB395" s="221"/>
      <c r="AC395" s="221"/>
      <c r="AD395" s="221"/>
      <c r="AE395" s="221"/>
    </row>
    <row r="396" spans="2:31">
      <c r="B396" s="1319">
        <f t="shared" si="4"/>
        <v>-1</v>
      </c>
      <c r="D396" s="1310"/>
      <c r="E396" s="1310"/>
      <c r="F396" s="1320"/>
      <c r="G396" s="1310"/>
      <c r="H396" s="1310"/>
      <c r="I396" s="1310"/>
      <c r="J396" s="1321"/>
      <c r="K396" s="1321"/>
      <c r="L396" s="1310"/>
      <c r="N396" s="1322">
        <f t="shared" si="5"/>
        <v>0</v>
      </c>
      <c r="O396" s="1323">
        <f t="shared" si="6"/>
        <v>0</v>
      </c>
      <c r="P396" s="1323">
        <f>O396/'1.5 Universal Data'!$E$36</f>
        <v>0</v>
      </c>
      <c r="Q396" s="221"/>
      <c r="R396" s="221"/>
      <c r="S396" s="221"/>
      <c r="T396" s="221"/>
      <c r="U396" s="221"/>
      <c r="V396" s="221"/>
      <c r="W396" s="221"/>
      <c r="X396" s="221"/>
      <c r="Y396" s="221"/>
      <c r="Z396" s="221"/>
      <c r="AA396" s="221"/>
      <c r="AB396" s="221"/>
      <c r="AC396" s="221"/>
      <c r="AD396" s="221"/>
      <c r="AE396" s="221"/>
    </row>
    <row r="397" spans="2:31">
      <c r="B397" s="1319">
        <f t="shared" si="4"/>
        <v>-1</v>
      </c>
      <c r="D397" s="1310"/>
      <c r="E397" s="1310"/>
      <c r="F397" s="1320"/>
      <c r="G397" s="1310"/>
      <c r="H397" s="1310"/>
      <c r="I397" s="1310"/>
      <c r="J397" s="1321"/>
      <c r="K397" s="1321"/>
      <c r="L397" s="1310"/>
      <c r="N397" s="1322">
        <f t="shared" si="5"/>
        <v>0</v>
      </c>
      <c r="O397" s="1323">
        <f t="shared" si="6"/>
        <v>0</v>
      </c>
      <c r="P397" s="1323">
        <f>O397/'1.5 Universal Data'!$E$36</f>
        <v>0</v>
      </c>
      <c r="Q397" s="221"/>
      <c r="R397" s="221"/>
      <c r="S397" s="221"/>
      <c r="T397" s="221"/>
      <c r="U397" s="221"/>
      <c r="V397" s="221"/>
      <c r="W397" s="221"/>
      <c r="X397" s="221"/>
      <c r="Y397" s="221"/>
      <c r="Z397" s="221"/>
      <c r="AA397" s="221"/>
      <c r="AB397" s="221"/>
      <c r="AC397" s="221"/>
      <c r="AD397" s="221"/>
      <c r="AE397" s="221"/>
    </row>
    <row r="398" spans="2:31">
      <c r="B398" s="1319">
        <f t="shared" si="4"/>
        <v>-1</v>
      </c>
      <c r="D398" s="1310"/>
      <c r="E398" s="1310"/>
      <c r="F398" s="1320"/>
      <c r="G398" s="1310"/>
      <c r="H398" s="1310"/>
      <c r="I398" s="1310"/>
      <c r="J398" s="1321"/>
      <c r="K398" s="1321"/>
      <c r="L398" s="1310"/>
      <c r="N398" s="1322">
        <f t="shared" si="5"/>
        <v>0</v>
      </c>
      <c r="O398" s="1323">
        <f t="shared" si="6"/>
        <v>0</v>
      </c>
      <c r="P398" s="1323">
        <f>O398/'1.5 Universal Data'!$E$36</f>
        <v>0</v>
      </c>
      <c r="Q398" s="221"/>
      <c r="R398" s="221"/>
      <c r="S398" s="221"/>
      <c r="T398" s="221"/>
      <c r="U398" s="221"/>
      <c r="V398" s="221"/>
      <c r="W398" s="221"/>
      <c r="X398" s="221"/>
      <c r="Y398" s="221"/>
      <c r="Z398" s="221"/>
      <c r="AA398" s="221"/>
      <c r="AB398" s="221"/>
      <c r="AC398" s="221"/>
      <c r="AD398" s="221"/>
      <c r="AE398" s="221"/>
    </row>
    <row r="399" spans="2:31">
      <c r="B399" s="1319">
        <f t="shared" si="4"/>
        <v>-1</v>
      </c>
      <c r="D399" s="1310"/>
      <c r="E399" s="1310"/>
      <c r="F399" s="1320"/>
      <c r="G399" s="1310"/>
      <c r="H399" s="1310"/>
      <c r="I399" s="1310"/>
      <c r="J399" s="1321"/>
      <c r="K399" s="1321"/>
      <c r="L399" s="1310"/>
      <c r="N399" s="1322">
        <f t="shared" si="5"/>
        <v>0</v>
      </c>
      <c r="O399" s="1323">
        <f t="shared" si="6"/>
        <v>0</v>
      </c>
      <c r="P399" s="1323">
        <f>O399/'1.5 Universal Data'!$E$36</f>
        <v>0</v>
      </c>
      <c r="Q399" s="221"/>
      <c r="R399" s="221"/>
      <c r="S399" s="221"/>
      <c r="T399" s="221"/>
      <c r="U399" s="221"/>
      <c r="V399" s="221"/>
      <c r="W399" s="221"/>
      <c r="X399" s="221"/>
      <c r="Y399" s="221"/>
      <c r="Z399" s="221"/>
      <c r="AA399" s="221"/>
      <c r="AB399" s="221"/>
      <c r="AC399" s="221"/>
      <c r="AD399" s="221"/>
      <c r="AE399" s="221"/>
    </row>
    <row r="400" spans="2:31">
      <c r="B400" s="1319">
        <f t="shared" si="4"/>
        <v>-1</v>
      </c>
      <c r="D400" s="1310"/>
      <c r="E400" s="1310"/>
      <c r="F400" s="1320"/>
      <c r="G400" s="1310"/>
      <c r="H400" s="1310"/>
      <c r="I400" s="1310"/>
      <c r="J400" s="1321"/>
      <c r="K400" s="1321"/>
      <c r="L400" s="1310"/>
      <c r="N400" s="1322">
        <f t="shared" si="5"/>
        <v>0</v>
      </c>
      <c r="O400" s="1323">
        <f t="shared" si="6"/>
        <v>0</v>
      </c>
      <c r="P400" s="1323">
        <f>O400/'1.5 Universal Data'!$E$36</f>
        <v>0</v>
      </c>
      <c r="Q400" s="221"/>
      <c r="R400" s="221"/>
      <c r="S400" s="221"/>
      <c r="T400" s="221"/>
      <c r="U400" s="221"/>
      <c r="V400" s="221"/>
      <c r="W400" s="221"/>
      <c r="X400" s="221"/>
      <c r="Y400" s="221"/>
      <c r="Z400" s="221"/>
      <c r="AA400" s="221"/>
      <c r="AB400" s="221"/>
      <c r="AC400" s="221"/>
      <c r="AD400" s="221"/>
      <c r="AE400" s="221"/>
    </row>
    <row r="401" spans="2:31">
      <c r="B401" s="1319">
        <f t="shared" si="4"/>
        <v>-1</v>
      </c>
      <c r="D401" s="1310"/>
      <c r="E401" s="1310"/>
      <c r="F401" s="1320"/>
      <c r="G401" s="1310"/>
      <c r="H401" s="1310"/>
      <c r="I401" s="1310"/>
      <c r="J401" s="1321"/>
      <c r="K401" s="1321"/>
      <c r="L401" s="1310"/>
      <c r="N401" s="1322">
        <f t="shared" si="5"/>
        <v>0</v>
      </c>
      <c r="O401" s="1323">
        <f t="shared" si="6"/>
        <v>0</v>
      </c>
      <c r="P401" s="1323">
        <f>O401/'1.5 Universal Data'!$E$36</f>
        <v>0</v>
      </c>
      <c r="Q401" s="221"/>
      <c r="R401" s="221"/>
      <c r="S401" s="221"/>
      <c r="T401" s="221"/>
      <c r="U401" s="221"/>
      <c r="V401" s="221"/>
      <c r="W401" s="221"/>
      <c r="X401" s="221"/>
      <c r="Y401" s="221"/>
      <c r="Z401" s="221"/>
      <c r="AA401" s="221"/>
      <c r="AB401" s="221"/>
      <c r="AC401" s="221"/>
      <c r="AD401" s="221"/>
      <c r="AE401" s="221"/>
    </row>
    <row r="402" spans="2:31">
      <c r="B402" s="1319">
        <f t="shared" si="4"/>
        <v>-1</v>
      </c>
      <c r="D402" s="1310"/>
      <c r="E402" s="1310"/>
      <c r="F402" s="1320"/>
      <c r="G402" s="1310"/>
      <c r="H402" s="1310"/>
      <c r="I402" s="1310"/>
      <c r="J402" s="1321"/>
      <c r="K402" s="1321"/>
      <c r="L402" s="1310"/>
      <c r="N402" s="1322">
        <f t="shared" si="5"/>
        <v>0</v>
      </c>
      <c r="O402" s="1323">
        <f t="shared" si="6"/>
        <v>0</v>
      </c>
      <c r="P402" s="1323">
        <f>O402/'1.5 Universal Data'!$E$36</f>
        <v>0</v>
      </c>
      <c r="Q402" s="221"/>
      <c r="R402" s="221"/>
      <c r="S402" s="221"/>
      <c r="T402" s="221"/>
      <c r="U402" s="221"/>
      <c r="V402" s="221"/>
      <c r="W402" s="221"/>
      <c r="X402" s="221"/>
      <c r="Y402" s="221"/>
      <c r="Z402" s="221"/>
      <c r="AA402" s="221"/>
      <c r="AB402" s="221"/>
      <c r="AC402" s="221"/>
      <c r="AD402" s="221"/>
      <c r="AE402" s="221"/>
    </row>
    <row r="403" spans="2:31">
      <c r="B403" s="1319">
        <f t="shared" si="4"/>
        <v>-1</v>
      </c>
      <c r="D403" s="1310"/>
      <c r="E403" s="1310"/>
      <c r="F403" s="1320"/>
      <c r="G403" s="1310"/>
      <c r="H403" s="1310"/>
      <c r="I403" s="1310"/>
      <c r="J403" s="1321"/>
      <c r="K403" s="1321"/>
      <c r="L403" s="1310"/>
      <c r="N403" s="1322">
        <f t="shared" si="5"/>
        <v>0</v>
      </c>
      <c r="O403" s="1323">
        <f t="shared" si="6"/>
        <v>0</v>
      </c>
      <c r="P403" s="1323">
        <f>O403/'1.5 Universal Data'!$E$36</f>
        <v>0</v>
      </c>
      <c r="Q403" s="221"/>
      <c r="R403" s="221"/>
      <c r="S403" s="221"/>
      <c r="T403" s="221"/>
      <c r="U403" s="221"/>
      <c r="V403" s="221"/>
      <c r="W403" s="221"/>
      <c r="X403" s="221"/>
      <c r="Y403" s="221"/>
      <c r="Z403" s="221"/>
      <c r="AA403" s="221"/>
      <c r="AB403" s="221"/>
      <c r="AC403" s="221"/>
      <c r="AD403" s="221"/>
      <c r="AE403" s="221"/>
    </row>
    <row r="404" spans="2:31">
      <c r="B404" s="1319">
        <f t="shared" si="4"/>
        <v>-1</v>
      </c>
      <c r="D404" s="1310"/>
      <c r="E404" s="1310"/>
      <c r="F404" s="1320"/>
      <c r="G404" s="1310"/>
      <c r="H404" s="1310"/>
      <c r="I404" s="1310"/>
      <c r="J404" s="1321"/>
      <c r="K404" s="1321"/>
      <c r="L404" s="1310"/>
      <c r="N404" s="1322">
        <f t="shared" si="5"/>
        <v>0</v>
      </c>
      <c r="O404" s="1323">
        <f t="shared" si="6"/>
        <v>0</v>
      </c>
      <c r="P404" s="1323">
        <f>O404/'1.5 Universal Data'!$E$36</f>
        <v>0</v>
      </c>
      <c r="Q404" s="221"/>
      <c r="R404" s="221"/>
      <c r="S404" s="221"/>
      <c r="T404" s="221"/>
      <c r="U404" s="221"/>
      <c r="V404" s="221"/>
      <c r="W404" s="221"/>
      <c r="X404" s="221"/>
      <c r="Y404" s="221"/>
      <c r="Z404" s="221"/>
      <c r="AA404" s="221"/>
      <c r="AB404" s="221"/>
      <c r="AC404" s="221"/>
      <c r="AD404" s="221"/>
      <c r="AE404" s="221"/>
    </row>
    <row r="405" spans="2:31">
      <c r="B405" s="1319">
        <f t="shared" si="4"/>
        <v>-1</v>
      </c>
      <c r="D405" s="1310"/>
      <c r="E405" s="1310"/>
      <c r="F405" s="1320"/>
      <c r="G405" s="1310"/>
      <c r="H405" s="1310"/>
      <c r="I405" s="1310"/>
      <c r="J405" s="1321"/>
      <c r="K405" s="1321"/>
      <c r="L405" s="1310"/>
      <c r="N405" s="1322">
        <f t="shared" si="5"/>
        <v>0</v>
      </c>
      <c r="O405" s="1323">
        <f t="shared" si="6"/>
        <v>0</v>
      </c>
      <c r="P405" s="1323">
        <f>O405/'1.5 Universal Data'!$E$36</f>
        <v>0</v>
      </c>
      <c r="Q405" s="221"/>
      <c r="R405" s="221"/>
      <c r="S405" s="221"/>
      <c r="T405" s="221"/>
      <c r="U405" s="221"/>
      <c r="V405" s="221"/>
      <c r="W405" s="221"/>
      <c r="X405" s="221"/>
      <c r="Y405" s="221"/>
      <c r="Z405" s="221"/>
      <c r="AA405" s="221"/>
      <c r="AB405" s="221"/>
      <c r="AC405" s="221"/>
      <c r="AD405" s="221"/>
      <c r="AE405" s="221"/>
    </row>
    <row r="406" spans="2:31">
      <c r="B406" s="1319">
        <f t="shared" si="4"/>
        <v>-1</v>
      </c>
      <c r="D406" s="1310"/>
      <c r="E406" s="1310"/>
      <c r="F406" s="1320"/>
      <c r="G406" s="1310"/>
      <c r="H406" s="1310"/>
      <c r="I406" s="1310"/>
      <c r="J406" s="1321"/>
      <c r="K406" s="1321"/>
      <c r="L406" s="1310"/>
      <c r="N406" s="1322">
        <f t="shared" si="5"/>
        <v>0</v>
      </c>
      <c r="O406" s="1323">
        <f t="shared" si="6"/>
        <v>0</v>
      </c>
      <c r="P406" s="1323">
        <f>O406/'1.5 Universal Data'!$E$36</f>
        <v>0</v>
      </c>
      <c r="Q406" s="221"/>
      <c r="R406" s="221"/>
      <c r="S406" s="221"/>
      <c r="T406" s="221"/>
      <c r="U406" s="221"/>
      <c r="V406" s="221"/>
      <c r="W406" s="221"/>
      <c r="X406" s="221"/>
      <c r="Y406" s="221"/>
      <c r="Z406" s="221"/>
      <c r="AA406" s="221"/>
      <c r="AB406" s="221"/>
      <c r="AC406" s="221"/>
      <c r="AD406" s="221"/>
      <c r="AE406" s="221"/>
    </row>
    <row r="407" spans="2:31">
      <c r="B407" s="1319">
        <f t="shared" si="4"/>
        <v>-1</v>
      </c>
      <c r="D407" s="1310"/>
      <c r="E407" s="1310"/>
      <c r="F407" s="1320"/>
      <c r="G407" s="1310"/>
      <c r="H407" s="1310"/>
      <c r="I407" s="1310"/>
      <c r="J407" s="1321"/>
      <c r="K407" s="1321"/>
      <c r="L407" s="1310"/>
      <c r="N407" s="1322">
        <f t="shared" si="5"/>
        <v>0</v>
      </c>
      <c r="O407" s="1323">
        <f t="shared" si="6"/>
        <v>0</v>
      </c>
      <c r="P407" s="1323">
        <f>O407/'1.5 Universal Data'!$E$36</f>
        <v>0</v>
      </c>
      <c r="Q407" s="221"/>
      <c r="R407" s="221"/>
      <c r="S407" s="221"/>
      <c r="T407" s="221"/>
      <c r="U407" s="221"/>
      <c r="V407" s="221"/>
      <c r="W407" s="221"/>
      <c r="X407" s="221"/>
      <c r="Y407" s="221"/>
      <c r="Z407" s="221"/>
      <c r="AA407" s="221"/>
      <c r="AB407" s="221"/>
      <c r="AC407" s="221"/>
      <c r="AD407" s="221"/>
      <c r="AE407" s="221"/>
    </row>
    <row r="408" spans="2:31">
      <c r="B408" s="1319">
        <f t="shared" si="4"/>
        <v>-1</v>
      </c>
      <c r="D408" s="1310"/>
      <c r="E408" s="1310"/>
      <c r="F408" s="1320"/>
      <c r="G408" s="1310"/>
      <c r="H408" s="1310"/>
      <c r="I408" s="1310"/>
      <c r="J408" s="1321"/>
      <c r="K408" s="1321"/>
      <c r="L408" s="1310"/>
      <c r="N408" s="1322">
        <f t="shared" si="5"/>
        <v>0</v>
      </c>
      <c r="O408" s="1323">
        <f t="shared" si="6"/>
        <v>0</v>
      </c>
      <c r="P408" s="1323">
        <f>O408/'1.5 Universal Data'!$E$36</f>
        <v>0</v>
      </c>
      <c r="Q408" s="221"/>
      <c r="R408" s="221"/>
      <c r="S408" s="221"/>
      <c r="T408" s="221"/>
      <c r="U408" s="221"/>
      <c r="V408" s="221"/>
      <c r="W408" s="221"/>
      <c r="X408" s="221"/>
      <c r="Y408" s="221"/>
      <c r="Z408" s="221"/>
      <c r="AA408" s="221"/>
      <c r="AB408" s="221"/>
      <c r="AC408" s="221"/>
      <c r="AD408" s="221"/>
      <c r="AE408" s="221"/>
    </row>
    <row r="409" spans="2:31">
      <c r="B409" s="1319">
        <f t="shared" si="4"/>
        <v>-1</v>
      </c>
      <c r="D409" s="1310"/>
      <c r="E409" s="1310"/>
      <c r="F409" s="1320"/>
      <c r="G409" s="1310"/>
      <c r="H409" s="1310"/>
      <c r="I409" s="1310"/>
      <c r="J409" s="1321"/>
      <c r="K409" s="1321"/>
      <c r="L409" s="1310"/>
      <c r="N409" s="1322">
        <f t="shared" si="5"/>
        <v>0</v>
      </c>
      <c r="O409" s="1323">
        <f t="shared" si="6"/>
        <v>0</v>
      </c>
      <c r="P409" s="1323">
        <f>O409/'1.5 Universal Data'!$E$36</f>
        <v>0</v>
      </c>
      <c r="Q409" s="221"/>
      <c r="R409" s="221"/>
      <c r="S409" s="221"/>
      <c r="T409" s="221"/>
      <c r="U409" s="221"/>
      <c r="V409" s="221"/>
      <c r="W409" s="221"/>
      <c r="X409" s="221"/>
      <c r="Y409" s="221"/>
      <c r="Z409" s="221"/>
      <c r="AA409" s="221"/>
      <c r="AB409" s="221"/>
      <c r="AC409" s="221"/>
      <c r="AD409" s="221"/>
      <c r="AE409" s="221"/>
    </row>
    <row r="410" spans="2:31">
      <c r="B410" s="1319">
        <f t="shared" si="4"/>
        <v>-1</v>
      </c>
      <c r="D410" s="1310"/>
      <c r="E410" s="1310"/>
      <c r="F410" s="1320"/>
      <c r="G410" s="1310"/>
      <c r="H410" s="1310"/>
      <c r="I410" s="1310"/>
      <c r="J410" s="1321"/>
      <c r="K410" s="1321"/>
      <c r="L410" s="1310"/>
      <c r="N410" s="1322">
        <f t="shared" si="5"/>
        <v>0</v>
      </c>
      <c r="O410" s="1323">
        <f t="shared" si="6"/>
        <v>0</v>
      </c>
      <c r="P410" s="1323">
        <f>O410/'1.5 Universal Data'!$E$36</f>
        <v>0</v>
      </c>
      <c r="Q410" s="221"/>
      <c r="R410" s="221"/>
      <c r="S410" s="221"/>
      <c r="T410" s="221"/>
      <c r="U410" s="221"/>
      <c r="V410" s="221"/>
      <c r="W410" s="221"/>
      <c r="X410" s="221"/>
      <c r="Y410" s="221"/>
      <c r="Z410" s="221"/>
      <c r="AA410" s="221"/>
      <c r="AB410" s="221"/>
      <c r="AC410" s="221"/>
      <c r="AD410" s="221"/>
      <c r="AE410" s="221"/>
    </row>
    <row r="411" spans="2:31">
      <c r="B411" s="1319">
        <f t="shared" si="4"/>
        <v>-1</v>
      </c>
      <c r="D411" s="1310"/>
      <c r="E411" s="1310"/>
      <c r="F411" s="1320"/>
      <c r="G411" s="1310"/>
      <c r="H411" s="1310"/>
      <c r="I411" s="1310"/>
      <c r="J411" s="1321"/>
      <c r="K411" s="1321"/>
      <c r="L411" s="1310"/>
      <c r="N411" s="1322">
        <f t="shared" si="5"/>
        <v>0</v>
      </c>
      <c r="O411" s="1323">
        <f t="shared" si="6"/>
        <v>0</v>
      </c>
      <c r="P411" s="1323">
        <f>O411/'1.5 Universal Data'!$E$36</f>
        <v>0</v>
      </c>
      <c r="Q411" s="221"/>
      <c r="R411" s="221"/>
      <c r="S411" s="221"/>
      <c r="T411" s="221"/>
      <c r="U411" s="221"/>
      <c r="V411" s="221"/>
      <c r="W411" s="221"/>
      <c r="X411" s="221"/>
      <c r="Y411" s="221"/>
      <c r="Z411" s="221"/>
      <c r="AA411" s="221"/>
      <c r="AB411" s="221"/>
      <c r="AC411" s="221"/>
      <c r="AD411" s="221"/>
      <c r="AE411" s="221"/>
    </row>
    <row r="412" spans="2:31">
      <c r="B412" s="1319">
        <f t="shared" si="4"/>
        <v>-1</v>
      </c>
      <c r="D412" s="1310"/>
      <c r="E412" s="1310"/>
      <c r="F412" s="1320"/>
      <c r="G412" s="1310"/>
      <c r="H412" s="1310"/>
      <c r="I412" s="1310"/>
      <c r="J412" s="1321"/>
      <c r="K412" s="1321"/>
      <c r="L412" s="1310"/>
      <c r="N412" s="1322">
        <f t="shared" si="5"/>
        <v>0</v>
      </c>
      <c r="O412" s="1323">
        <f t="shared" si="6"/>
        <v>0</v>
      </c>
      <c r="P412" s="1323">
        <f>O412/'1.5 Universal Data'!$E$36</f>
        <v>0</v>
      </c>
      <c r="Q412" s="221"/>
      <c r="R412" s="221"/>
      <c r="S412" s="221"/>
      <c r="T412" s="221"/>
      <c r="U412" s="221"/>
      <c r="V412" s="221"/>
      <c r="W412" s="221"/>
      <c r="X412" s="221"/>
      <c r="Y412" s="221"/>
      <c r="Z412" s="221"/>
      <c r="AA412" s="221"/>
      <c r="AB412" s="221"/>
      <c r="AC412" s="221"/>
      <c r="AD412" s="221"/>
      <c r="AE412" s="221"/>
    </row>
    <row r="413" spans="2:31">
      <c r="B413" s="1319">
        <f t="shared" si="4"/>
        <v>-1</v>
      </c>
      <c r="D413" s="1310"/>
      <c r="E413" s="1310"/>
      <c r="F413" s="1320"/>
      <c r="G413" s="1310"/>
      <c r="H413" s="1310"/>
      <c r="I413" s="1310"/>
      <c r="J413" s="1321"/>
      <c r="K413" s="1321"/>
      <c r="L413" s="1310"/>
      <c r="N413" s="1322">
        <f t="shared" si="5"/>
        <v>0</v>
      </c>
      <c r="O413" s="1323">
        <f t="shared" si="6"/>
        <v>0</v>
      </c>
      <c r="P413" s="1323">
        <f>O413/'1.5 Universal Data'!$E$36</f>
        <v>0</v>
      </c>
      <c r="Q413" s="221"/>
      <c r="R413" s="221"/>
      <c r="S413" s="221"/>
      <c r="T413" s="221"/>
      <c r="U413" s="221"/>
      <c r="V413" s="221"/>
      <c r="W413" s="221"/>
      <c r="X413" s="221"/>
      <c r="Y413" s="221"/>
      <c r="Z413" s="221"/>
      <c r="AA413" s="221"/>
      <c r="AB413" s="221"/>
      <c r="AC413" s="221"/>
      <c r="AD413" s="221"/>
      <c r="AE413" s="221"/>
    </row>
    <row r="414" spans="2:31">
      <c r="B414" s="1319">
        <f t="shared" si="4"/>
        <v>-1</v>
      </c>
      <c r="D414" s="1310"/>
      <c r="E414" s="1310"/>
      <c r="F414" s="1320"/>
      <c r="G414" s="1310"/>
      <c r="H414" s="1310"/>
      <c r="I414" s="1310"/>
      <c r="J414" s="1321"/>
      <c r="K414" s="1321"/>
      <c r="L414" s="1310"/>
      <c r="N414" s="1322">
        <f t="shared" si="5"/>
        <v>0</v>
      </c>
      <c r="O414" s="1323">
        <f t="shared" si="6"/>
        <v>0</v>
      </c>
      <c r="P414" s="1323">
        <f>O414/'1.5 Universal Data'!$E$36</f>
        <v>0</v>
      </c>
      <c r="Q414" s="221"/>
      <c r="R414" s="221"/>
      <c r="S414" s="221"/>
      <c r="T414" s="221"/>
      <c r="U414" s="221"/>
      <c r="V414" s="221"/>
      <c r="W414" s="221"/>
      <c r="X414" s="221"/>
      <c r="Y414" s="221"/>
      <c r="Z414" s="221"/>
      <c r="AA414" s="221"/>
      <c r="AB414" s="221"/>
      <c r="AC414" s="221"/>
      <c r="AD414" s="221"/>
      <c r="AE414" s="221"/>
    </row>
    <row r="415" spans="2:31">
      <c r="B415" s="1319">
        <f t="shared" si="4"/>
        <v>-1</v>
      </c>
      <c r="D415" s="1310"/>
      <c r="E415" s="1310"/>
      <c r="F415" s="1320"/>
      <c r="G415" s="1310"/>
      <c r="H415" s="1310"/>
      <c r="I415" s="1310"/>
      <c r="J415" s="1321"/>
      <c r="K415" s="1321"/>
      <c r="L415" s="1310"/>
      <c r="N415" s="1322">
        <f t="shared" si="5"/>
        <v>0</v>
      </c>
      <c r="O415" s="1323">
        <f t="shared" si="6"/>
        <v>0</v>
      </c>
      <c r="P415" s="1323">
        <f>O415/'1.5 Universal Data'!$E$36</f>
        <v>0</v>
      </c>
      <c r="Q415" s="221"/>
      <c r="R415" s="221"/>
      <c r="S415" s="221"/>
      <c r="T415" s="221"/>
      <c r="U415" s="221"/>
      <c r="V415" s="221"/>
      <c r="W415" s="221"/>
      <c r="X415" s="221"/>
      <c r="Y415" s="221"/>
      <c r="Z415" s="221"/>
      <c r="AA415" s="221"/>
      <c r="AB415" s="221"/>
      <c r="AC415" s="221"/>
      <c r="AD415" s="221"/>
      <c r="AE415" s="221"/>
    </row>
    <row r="416" spans="2:31">
      <c r="B416" s="1319">
        <f t="shared" si="4"/>
        <v>-1</v>
      </c>
      <c r="D416" s="1310"/>
      <c r="E416" s="1310"/>
      <c r="F416" s="1320"/>
      <c r="G416" s="1310"/>
      <c r="H416" s="1310"/>
      <c r="I416" s="1310"/>
      <c r="J416" s="1321"/>
      <c r="K416" s="1321"/>
      <c r="L416" s="1310"/>
      <c r="N416" s="1322">
        <f t="shared" si="5"/>
        <v>0</v>
      </c>
      <c r="O416" s="1323">
        <f t="shared" si="6"/>
        <v>0</v>
      </c>
      <c r="P416" s="1323">
        <f>O416/'1.5 Universal Data'!$E$36</f>
        <v>0</v>
      </c>
      <c r="Q416" s="221"/>
      <c r="R416" s="221"/>
      <c r="S416" s="221"/>
      <c r="T416" s="221"/>
      <c r="U416" s="221"/>
      <c r="V416" s="221"/>
      <c r="W416" s="221"/>
      <c r="X416" s="221"/>
      <c r="Y416" s="221"/>
      <c r="Z416" s="221"/>
      <c r="AA416" s="221"/>
      <c r="AB416" s="221"/>
      <c r="AC416" s="221"/>
      <c r="AD416" s="221"/>
      <c r="AE416" s="221"/>
    </row>
    <row r="417" spans="2:31">
      <c r="B417" s="1319">
        <f t="shared" si="4"/>
        <v>-1</v>
      </c>
      <c r="D417" s="1310"/>
      <c r="E417" s="1310"/>
      <c r="F417" s="1320"/>
      <c r="G417" s="1310"/>
      <c r="H417" s="1310"/>
      <c r="I417" s="1310"/>
      <c r="J417" s="1321"/>
      <c r="K417" s="1321"/>
      <c r="L417" s="1310"/>
      <c r="N417" s="1322">
        <f t="shared" si="5"/>
        <v>0</v>
      </c>
      <c r="O417" s="1323">
        <f t="shared" si="6"/>
        <v>0</v>
      </c>
      <c r="P417" s="1323">
        <f>O417/'1.5 Universal Data'!$E$36</f>
        <v>0</v>
      </c>
      <c r="Q417" s="221"/>
      <c r="R417" s="221"/>
      <c r="S417" s="221"/>
      <c r="T417" s="221"/>
      <c r="U417" s="221"/>
      <c r="V417" s="221"/>
      <c r="W417" s="221"/>
      <c r="X417" s="221"/>
      <c r="Y417" s="221"/>
      <c r="Z417" s="221"/>
      <c r="AA417" s="221"/>
      <c r="AB417" s="221"/>
      <c r="AC417" s="221"/>
      <c r="AD417" s="221"/>
      <c r="AE417" s="221"/>
    </row>
    <row r="418" spans="2:31">
      <c r="B418" s="1319">
        <f t="shared" si="4"/>
        <v>-1</v>
      </c>
      <c r="D418" s="1310"/>
      <c r="E418" s="1310"/>
      <c r="F418" s="1320"/>
      <c r="G418" s="1310"/>
      <c r="H418" s="1310"/>
      <c r="I418" s="1310"/>
      <c r="J418" s="1321"/>
      <c r="K418" s="1321"/>
      <c r="L418" s="1310"/>
      <c r="N418" s="1322">
        <f t="shared" si="5"/>
        <v>0</v>
      </c>
      <c r="O418" s="1323">
        <f t="shared" si="6"/>
        <v>0</v>
      </c>
      <c r="P418" s="1323">
        <f>O418/'1.5 Universal Data'!$E$36</f>
        <v>0</v>
      </c>
      <c r="Q418" s="221"/>
      <c r="R418" s="221"/>
      <c r="S418" s="221"/>
      <c r="T418" s="221"/>
      <c r="U418" s="221"/>
      <c r="V418" s="221"/>
      <c r="W418" s="221"/>
      <c r="X418" s="221"/>
      <c r="Y418" s="221"/>
      <c r="Z418" s="221"/>
      <c r="AA418" s="221"/>
      <c r="AB418" s="221"/>
      <c r="AC418" s="221"/>
      <c r="AD418" s="221"/>
      <c r="AE418" s="221"/>
    </row>
    <row r="419" spans="2:31">
      <c r="B419" s="1319">
        <f t="shared" si="4"/>
        <v>-1</v>
      </c>
      <c r="D419" s="1310"/>
      <c r="E419" s="1310"/>
      <c r="F419" s="1320"/>
      <c r="G419" s="1310"/>
      <c r="H419" s="1310"/>
      <c r="I419" s="1310"/>
      <c r="J419" s="1321"/>
      <c r="K419" s="1321"/>
      <c r="L419" s="1310"/>
      <c r="N419" s="1322">
        <f t="shared" si="5"/>
        <v>0</v>
      </c>
      <c r="O419" s="1323">
        <f t="shared" si="6"/>
        <v>0</v>
      </c>
      <c r="P419" s="1323">
        <f>O419/'1.5 Universal Data'!$E$36</f>
        <v>0</v>
      </c>
      <c r="Q419" s="221"/>
      <c r="R419" s="221"/>
      <c r="S419" s="221"/>
      <c r="T419" s="221"/>
      <c r="U419" s="221"/>
      <c r="V419" s="221"/>
      <c r="W419" s="221"/>
      <c r="X419" s="221"/>
      <c r="Y419" s="221"/>
      <c r="Z419" s="221"/>
      <c r="AA419" s="221"/>
      <c r="AB419" s="221"/>
      <c r="AC419" s="221"/>
      <c r="AD419" s="221"/>
      <c r="AE419" s="221"/>
    </row>
    <row r="420" spans="2:31">
      <c r="B420" s="1319">
        <f t="shared" si="4"/>
        <v>-1</v>
      </c>
      <c r="D420" s="1310"/>
      <c r="E420" s="1310"/>
      <c r="F420" s="1320"/>
      <c r="G420" s="1310"/>
      <c r="H420" s="1310"/>
      <c r="I420" s="1310"/>
      <c r="J420" s="1321"/>
      <c r="K420" s="1321"/>
      <c r="L420" s="1310"/>
      <c r="N420" s="1322">
        <f t="shared" si="5"/>
        <v>0</v>
      </c>
      <c r="O420" s="1323">
        <f t="shared" si="6"/>
        <v>0</v>
      </c>
      <c r="P420" s="1323">
        <f>O420/'1.5 Universal Data'!$E$36</f>
        <v>0</v>
      </c>
      <c r="Q420" s="221"/>
      <c r="R420" s="221"/>
      <c r="S420" s="221"/>
      <c r="T420" s="221"/>
      <c r="U420" s="221"/>
      <c r="V420" s="221"/>
      <c r="W420" s="221"/>
      <c r="X420" s="221"/>
      <c r="Y420" s="221"/>
      <c r="Z420" s="221"/>
      <c r="AA420" s="221"/>
      <c r="AB420" s="221"/>
      <c r="AC420" s="221"/>
      <c r="AD420" s="221"/>
      <c r="AE420" s="221"/>
    </row>
    <row r="421" spans="2:31">
      <c r="B421" s="1319">
        <f t="shared" si="4"/>
        <v>-1</v>
      </c>
      <c r="D421" s="1310"/>
      <c r="E421" s="1310"/>
      <c r="F421" s="1320"/>
      <c r="G421" s="1310"/>
      <c r="H421" s="1310"/>
      <c r="I421" s="1310"/>
      <c r="J421" s="1321"/>
      <c r="K421" s="1321"/>
      <c r="L421" s="1310"/>
      <c r="N421" s="1322">
        <f t="shared" si="5"/>
        <v>0</v>
      </c>
      <c r="O421" s="1323">
        <f t="shared" si="6"/>
        <v>0</v>
      </c>
      <c r="P421" s="1323">
        <f>O421/'1.5 Universal Data'!$E$36</f>
        <v>0</v>
      </c>
      <c r="Q421" s="221"/>
      <c r="R421" s="221"/>
      <c r="S421" s="221"/>
      <c r="T421" s="221"/>
      <c r="U421" s="221"/>
      <c r="V421" s="221"/>
      <c r="W421" s="221"/>
      <c r="X421" s="221"/>
      <c r="Y421" s="221"/>
      <c r="Z421" s="221"/>
      <c r="AA421" s="221"/>
      <c r="AB421" s="221"/>
      <c r="AC421" s="221"/>
      <c r="AD421" s="221"/>
      <c r="AE421" s="221"/>
    </row>
    <row r="422" spans="2:31">
      <c r="B422" s="1319">
        <f t="shared" si="4"/>
        <v>-1</v>
      </c>
      <c r="D422" s="1310"/>
      <c r="E422" s="1310"/>
      <c r="F422" s="1320"/>
      <c r="G422" s="1310"/>
      <c r="H422" s="1310"/>
      <c r="I422" s="1310"/>
      <c r="J422" s="1321"/>
      <c r="K422" s="1321"/>
      <c r="L422" s="1310"/>
      <c r="N422" s="1322">
        <f t="shared" si="5"/>
        <v>0</v>
      </c>
      <c r="O422" s="1323">
        <f t="shared" si="6"/>
        <v>0</v>
      </c>
      <c r="P422" s="1323">
        <f>O422/'1.5 Universal Data'!$E$36</f>
        <v>0</v>
      </c>
      <c r="Q422" s="221"/>
      <c r="R422" s="221"/>
      <c r="S422" s="221"/>
      <c r="T422" s="221"/>
      <c r="U422" s="221"/>
      <c r="V422" s="221"/>
      <c r="W422" s="221"/>
      <c r="X422" s="221"/>
      <c r="Y422" s="221"/>
      <c r="Z422" s="221"/>
      <c r="AA422" s="221"/>
      <c r="AB422" s="221"/>
      <c r="AC422" s="221"/>
      <c r="AD422" s="221"/>
      <c r="AE422" s="221"/>
    </row>
    <row r="423" spans="2:31">
      <c r="B423" s="1319">
        <f t="shared" si="4"/>
        <v>-1</v>
      </c>
      <c r="D423" s="1310"/>
      <c r="E423" s="1310"/>
      <c r="F423" s="1320"/>
      <c r="G423" s="1310"/>
      <c r="H423" s="1310"/>
      <c r="I423" s="1310"/>
      <c r="J423" s="1321"/>
      <c r="K423" s="1321"/>
      <c r="L423" s="1310"/>
      <c r="N423" s="1322">
        <f t="shared" si="5"/>
        <v>0</v>
      </c>
      <c r="O423" s="1323">
        <f t="shared" si="6"/>
        <v>0</v>
      </c>
      <c r="P423" s="1323">
        <f>O423/'1.5 Universal Data'!$E$36</f>
        <v>0</v>
      </c>
      <c r="Q423" s="221"/>
      <c r="R423" s="221"/>
      <c r="S423" s="221"/>
      <c r="T423" s="221"/>
      <c r="U423" s="221"/>
      <c r="V423" s="221"/>
      <c r="W423" s="221"/>
      <c r="X423" s="221"/>
      <c r="Y423" s="221"/>
      <c r="Z423" s="221"/>
      <c r="AA423" s="221"/>
      <c r="AB423" s="221"/>
      <c r="AC423" s="221"/>
      <c r="AD423" s="221"/>
      <c r="AE423" s="221"/>
    </row>
    <row r="424" spans="2:31">
      <c r="B424" s="1319">
        <f t="shared" si="4"/>
        <v>-1</v>
      </c>
      <c r="D424" s="1310"/>
      <c r="E424" s="1310"/>
      <c r="F424" s="1320"/>
      <c r="G424" s="1310"/>
      <c r="H424" s="1310"/>
      <c r="I424" s="1310"/>
      <c r="J424" s="1321"/>
      <c r="K424" s="1321"/>
      <c r="L424" s="1310"/>
      <c r="N424" s="1322">
        <f t="shared" si="5"/>
        <v>0</v>
      </c>
      <c r="O424" s="1323">
        <f t="shared" si="6"/>
        <v>0</v>
      </c>
      <c r="P424" s="1323">
        <f>O424/'1.5 Universal Data'!$E$36</f>
        <v>0</v>
      </c>
      <c r="Q424" s="221"/>
      <c r="R424" s="221"/>
      <c r="S424" s="221"/>
      <c r="T424" s="221"/>
      <c r="U424" s="221"/>
      <c r="V424" s="221"/>
      <c r="W424" s="221"/>
      <c r="X424" s="221"/>
      <c r="Y424" s="221"/>
      <c r="Z424" s="221"/>
      <c r="AA424" s="221"/>
      <c r="AB424" s="221"/>
      <c r="AC424" s="221"/>
      <c r="AD424" s="221"/>
      <c r="AE424" s="221"/>
    </row>
    <row r="425" spans="2:31">
      <c r="B425" s="1319">
        <f t="shared" si="4"/>
        <v>-1</v>
      </c>
      <c r="D425" s="1310"/>
      <c r="E425" s="1310"/>
      <c r="F425" s="1320"/>
      <c r="G425" s="1310"/>
      <c r="H425" s="1310"/>
      <c r="I425" s="1310"/>
      <c r="J425" s="1321"/>
      <c r="K425" s="1321"/>
      <c r="L425" s="1310"/>
      <c r="N425" s="1322">
        <f t="shared" si="5"/>
        <v>0</v>
      </c>
      <c r="O425" s="1323">
        <f t="shared" si="6"/>
        <v>0</v>
      </c>
      <c r="P425" s="1323">
        <f>O425/'1.5 Universal Data'!$E$36</f>
        <v>0</v>
      </c>
      <c r="Q425" s="221"/>
      <c r="R425" s="221"/>
      <c r="S425" s="221"/>
      <c r="T425" s="221"/>
      <c r="U425" s="221"/>
      <c r="V425" s="221"/>
      <c r="W425" s="221"/>
      <c r="X425" s="221"/>
      <c r="Y425" s="221"/>
      <c r="Z425" s="221"/>
      <c r="AA425" s="221"/>
      <c r="AB425" s="221"/>
      <c r="AC425" s="221"/>
      <c r="AD425" s="221"/>
      <c r="AE425" s="221"/>
    </row>
    <row r="426" spans="2:31">
      <c r="B426" s="1319">
        <f t="shared" si="4"/>
        <v>-1</v>
      </c>
      <c r="D426" s="1310"/>
      <c r="E426" s="1310"/>
      <c r="F426" s="1320"/>
      <c r="G426" s="1310"/>
      <c r="H426" s="1310"/>
      <c r="I426" s="1310"/>
      <c r="J426" s="1321"/>
      <c r="K426" s="1321"/>
      <c r="L426" s="1310"/>
      <c r="N426" s="1322">
        <f t="shared" si="5"/>
        <v>0</v>
      </c>
      <c r="O426" s="1323">
        <f t="shared" si="6"/>
        <v>0</v>
      </c>
      <c r="P426" s="1323">
        <f>O426/'1.5 Universal Data'!$E$36</f>
        <v>0</v>
      </c>
      <c r="Q426" s="221"/>
      <c r="R426" s="221"/>
      <c r="S426" s="221"/>
      <c r="T426" s="221"/>
      <c r="U426" s="221"/>
      <c r="V426" s="221"/>
      <c r="W426" s="221"/>
      <c r="X426" s="221"/>
      <c r="Y426" s="221"/>
      <c r="Z426" s="221"/>
      <c r="AA426" s="221"/>
      <c r="AB426" s="221"/>
      <c r="AC426" s="221"/>
      <c r="AD426" s="221"/>
      <c r="AE426" s="221"/>
    </row>
    <row r="427" spans="2:31">
      <c r="B427" s="1319">
        <f t="shared" si="4"/>
        <v>-1</v>
      </c>
      <c r="D427" s="1310"/>
      <c r="E427" s="1310"/>
      <c r="F427" s="1320"/>
      <c r="G427" s="1310"/>
      <c r="H427" s="1310"/>
      <c r="I427" s="1310"/>
      <c r="J427" s="1321"/>
      <c r="K427" s="1321"/>
      <c r="L427" s="1310"/>
      <c r="N427" s="1322">
        <f t="shared" si="5"/>
        <v>0</v>
      </c>
      <c r="O427" s="1323">
        <f t="shared" si="6"/>
        <v>0</v>
      </c>
      <c r="P427" s="1323">
        <f>O427/'1.5 Universal Data'!$E$36</f>
        <v>0</v>
      </c>
      <c r="Q427" s="221"/>
      <c r="R427" s="221"/>
      <c r="S427" s="221"/>
      <c r="T427" s="221"/>
      <c r="U427" s="221"/>
      <c r="V427" s="221"/>
      <c r="W427" s="221"/>
      <c r="X427" s="221"/>
      <c r="Y427" s="221"/>
      <c r="Z427" s="221"/>
      <c r="AA427" s="221"/>
      <c r="AB427" s="221"/>
      <c r="AC427" s="221"/>
      <c r="AD427" s="221"/>
      <c r="AE427" s="221"/>
    </row>
    <row r="428" spans="2:31">
      <c r="B428" s="1319">
        <f t="shared" si="4"/>
        <v>-1</v>
      </c>
      <c r="D428" s="1310"/>
      <c r="E428" s="1310"/>
      <c r="F428" s="1320"/>
      <c r="G428" s="1310"/>
      <c r="H428" s="1310"/>
      <c r="I428" s="1310"/>
      <c r="J428" s="1321"/>
      <c r="K428" s="1321"/>
      <c r="L428" s="1310"/>
      <c r="N428" s="1322">
        <f t="shared" si="5"/>
        <v>0</v>
      </c>
      <c r="O428" s="1323">
        <f t="shared" si="6"/>
        <v>0</v>
      </c>
      <c r="P428" s="1323">
        <f>O428/'1.5 Universal Data'!$E$36</f>
        <v>0</v>
      </c>
      <c r="Q428" s="221"/>
      <c r="R428" s="221"/>
      <c r="S428" s="221"/>
      <c r="T428" s="221"/>
      <c r="U428" s="221"/>
      <c r="V428" s="221"/>
      <c r="W428" s="221"/>
      <c r="X428" s="221"/>
      <c r="Y428" s="221"/>
      <c r="Z428" s="221"/>
      <c r="AA428" s="221"/>
      <c r="AB428" s="221"/>
      <c r="AC428" s="221"/>
      <c r="AD428" s="221"/>
      <c r="AE428" s="221"/>
    </row>
    <row r="429" spans="2:31">
      <c r="B429" s="1319">
        <f t="shared" si="4"/>
        <v>-1</v>
      </c>
      <c r="D429" s="1310"/>
      <c r="E429" s="1310"/>
      <c r="F429" s="1320"/>
      <c r="G429" s="1310"/>
      <c r="H429" s="1310"/>
      <c r="I429" s="1310"/>
      <c r="J429" s="1321"/>
      <c r="K429" s="1321"/>
      <c r="L429" s="1310"/>
      <c r="N429" s="1322">
        <f t="shared" si="5"/>
        <v>0</v>
      </c>
      <c r="O429" s="1323">
        <f t="shared" si="6"/>
        <v>0</v>
      </c>
      <c r="P429" s="1323">
        <f>O429/'1.5 Universal Data'!$E$36</f>
        <v>0</v>
      </c>
      <c r="Q429" s="221"/>
      <c r="R429" s="221"/>
      <c r="S429" s="221"/>
      <c r="T429" s="221"/>
      <c r="U429" s="221"/>
      <c r="V429" s="221"/>
      <c r="W429" s="221"/>
      <c r="X429" s="221"/>
      <c r="Y429" s="221"/>
      <c r="Z429" s="221"/>
      <c r="AA429" s="221"/>
      <c r="AB429" s="221"/>
      <c r="AC429" s="221"/>
      <c r="AD429" s="221"/>
      <c r="AE429" s="221"/>
    </row>
    <row r="430" spans="2:31">
      <c r="B430" s="1319">
        <f t="shared" si="4"/>
        <v>-1</v>
      </c>
      <c r="D430" s="1310"/>
      <c r="E430" s="1310"/>
      <c r="F430" s="1320"/>
      <c r="G430" s="1310"/>
      <c r="H430" s="1310"/>
      <c r="I430" s="1310"/>
      <c r="J430" s="1321"/>
      <c r="K430" s="1321"/>
      <c r="L430" s="1310"/>
      <c r="N430" s="1322">
        <f t="shared" si="5"/>
        <v>0</v>
      </c>
      <c r="O430" s="1323">
        <f t="shared" si="6"/>
        <v>0</v>
      </c>
      <c r="P430" s="1323">
        <f>O430/'1.5 Universal Data'!$E$36</f>
        <v>0</v>
      </c>
      <c r="Q430" s="221"/>
      <c r="R430" s="221"/>
      <c r="S430" s="221"/>
      <c r="T430" s="221"/>
      <c r="U430" s="221"/>
      <c r="V430" s="221"/>
      <c r="W430" s="221"/>
      <c r="X430" s="221"/>
      <c r="Y430" s="221"/>
      <c r="Z430" s="221"/>
      <c r="AA430" s="221"/>
      <c r="AB430" s="221"/>
      <c r="AC430" s="221"/>
      <c r="AD430" s="221"/>
      <c r="AE430" s="221"/>
    </row>
    <row r="431" spans="2:31">
      <c r="B431" s="1319">
        <f t="shared" si="4"/>
        <v>-1</v>
      </c>
      <c r="D431" s="1310"/>
      <c r="E431" s="1310"/>
      <c r="F431" s="1320"/>
      <c r="G431" s="1310"/>
      <c r="H431" s="1310"/>
      <c r="I431" s="1310"/>
      <c r="J431" s="1321"/>
      <c r="K431" s="1321"/>
      <c r="L431" s="1310"/>
      <c r="N431" s="1322">
        <f t="shared" si="5"/>
        <v>0</v>
      </c>
      <c r="O431" s="1323">
        <f t="shared" si="6"/>
        <v>0</v>
      </c>
      <c r="P431" s="1323">
        <f>O431/'1.5 Universal Data'!$E$36</f>
        <v>0</v>
      </c>
      <c r="Q431" s="221"/>
      <c r="R431" s="221"/>
      <c r="S431" s="221"/>
      <c r="T431" s="221"/>
      <c r="U431" s="221"/>
      <c r="V431" s="221"/>
      <c r="W431" s="221"/>
      <c r="X431" s="221"/>
      <c r="Y431" s="221"/>
      <c r="Z431" s="221"/>
      <c r="AA431" s="221"/>
      <c r="AB431" s="221"/>
      <c r="AC431" s="221"/>
      <c r="AD431" s="221"/>
      <c r="AE431" s="221"/>
    </row>
    <row r="432" spans="2:31">
      <c r="B432" s="1319">
        <f t="shared" si="4"/>
        <v>-1</v>
      </c>
      <c r="D432" s="1310"/>
      <c r="E432" s="1310"/>
      <c r="F432" s="1320"/>
      <c r="G432" s="1310"/>
      <c r="H432" s="1310"/>
      <c r="I432" s="1310"/>
      <c r="J432" s="1321"/>
      <c r="K432" s="1321"/>
      <c r="L432" s="1310"/>
      <c r="N432" s="1322">
        <f t="shared" si="5"/>
        <v>0</v>
      </c>
      <c r="O432" s="1323">
        <f t="shared" si="6"/>
        <v>0</v>
      </c>
      <c r="P432" s="1323">
        <f>O432/'1.5 Universal Data'!$E$36</f>
        <v>0</v>
      </c>
      <c r="Q432" s="221"/>
      <c r="R432" s="221"/>
      <c r="S432" s="221"/>
      <c r="T432" s="221"/>
      <c r="U432" s="221"/>
      <c r="V432" s="221"/>
      <c r="W432" s="221"/>
      <c r="X432" s="221"/>
      <c r="Y432" s="221"/>
      <c r="Z432" s="221"/>
      <c r="AA432" s="221"/>
      <c r="AB432" s="221"/>
      <c r="AC432" s="221"/>
      <c r="AD432" s="221"/>
      <c r="AE432" s="221"/>
    </row>
    <row r="433" spans="2:31">
      <c r="B433" s="1319">
        <f t="shared" si="4"/>
        <v>-1</v>
      </c>
      <c r="D433" s="1310"/>
      <c r="E433" s="1310"/>
      <c r="F433" s="1320"/>
      <c r="G433" s="1310"/>
      <c r="H433" s="1310"/>
      <c r="I433" s="1310"/>
      <c r="J433" s="1321"/>
      <c r="K433" s="1321"/>
      <c r="L433" s="1310"/>
      <c r="N433" s="1322">
        <f t="shared" si="5"/>
        <v>0</v>
      </c>
      <c r="O433" s="1323">
        <f t="shared" si="6"/>
        <v>0</v>
      </c>
      <c r="P433" s="1323">
        <f>O433/'1.5 Universal Data'!$E$36</f>
        <v>0</v>
      </c>
      <c r="Q433" s="221"/>
      <c r="R433" s="221"/>
      <c r="S433" s="221"/>
      <c r="T433" s="221"/>
      <c r="U433" s="221"/>
      <c r="V433" s="221"/>
      <c r="W433" s="221"/>
      <c r="X433" s="221"/>
      <c r="Y433" s="221"/>
      <c r="Z433" s="221"/>
      <c r="AA433" s="221"/>
      <c r="AB433" s="221"/>
      <c r="AC433" s="221"/>
      <c r="AD433" s="221"/>
      <c r="AE433" s="221"/>
    </row>
    <row r="434" spans="2:31">
      <c r="B434" s="1319">
        <f t="shared" si="4"/>
        <v>-1</v>
      </c>
      <c r="D434" s="1310"/>
      <c r="E434" s="1310"/>
      <c r="F434" s="1320"/>
      <c r="G434" s="1310"/>
      <c r="H434" s="1310"/>
      <c r="I434" s="1310"/>
      <c r="J434" s="1321"/>
      <c r="K434" s="1321"/>
      <c r="L434" s="1310"/>
      <c r="N434" s="1322">
        <f t="shared" si="5"/>
        <v>0</v>
      </c>
      <c r="O434" s="1323">
        <f t="shared" si="6"/>
        <v>0</v>
      </c>
      <c r="P434" s="1323">
        <f>O434/'1.5 Universal Data'!$E$36</f>
        <v>0</v>
      </c>
      <c r="Q434" s="221"/>
      <c r="R434" s="221"/>
      <c r="S434" s="221"/>
      <c r="T434" s="221"/>
      <c r="U434" s="221"/>
      <c r="V434" s="221"/>
      <c r="W434" s="221"/>
      <c r="X434" s="221"/>
      <c r="Y434" s="221"/>
      <c r="Z434" s="221"/>
      <c r="AA434" s="221"/>
      <c r="AB434" s="221"/>
      <c r="AC434" s="221"/>
      <c r="AD434" s="221"/>
      <c r="AE434" s="221"/>
    </row>
    <row r="435" spans="2:31">
      <c r="B435" s="1319">
        <f t="shared" si="4"/>
        <v>-1</v>
      </c>
      <c r="D435" s="1310"/>
      <c r="E435" s="1310"/>
      <c r="F435" s="1320"/>
      <c r="G435" s="1310"/>
      <c r="H435" s="1310"/>
      <c r="I435" s="1310"/>
      <c r="J435" s="1321"/>
      <c r="K435" s="1321"/>
      <c r="L435" s="1310"/>
      <c r="N435" s="1322">
        <f t="shared" si="5"/>
        <v>0</v>
      </c>
      <c r="O435" s="1323">
        <f t="shared" si="6"/>
        <v>0</v>
      </c>
      <c r="P435" s="1323">
        <f>O435/'1.5 Universal Data'!$E$36</f>
        <v>0</v>
      </c>
      <c r="Q435" s="221"/>
      <c r="R435" s="221"/>
      <c r="S435" s="221"/>
      <c r="T435" s="221"/>
      <c r="U435" s="221"/>
      <c r="V435" s="221"/>
      <c r="W435" s="221"/>
      <c r="X435" s="221"/>
      <c r="Y435" s="221"/>
      <c r="Z435" s="221"/>
      <c r="AA435" s="221"/>
      <c r="AB435" s="221"/>
      <c r="AC435" s="221"/>
      <c r="AD435" s="221"/>
      <c r="AE435" s="221"/>
    </row>
    <row r="436" spans="2:31">
      <c r="B436" s="1319">
        <f t="shared" si="4"/>
        <v>-1</v>
      </c>
      <c r="D436" s="1310"/>
      <c r="E436" s="1310"/>
      <c r="F436" s="1320"/>
      <c r="G436" s="1310"/>
      <c r="H436" s="1310"/>
      <c r="I436" s="1310"/>
      <c r="J436" s="1321"/>
      <c r="K436" s="1321"/>
      <c r="L436" s="1310"/>
      <c r="N436" s="1322">
        <f t="shared" si="5"/>
        <v>0</v>
      </c>
      <c r="O436" s="1323">
        <f t="shared" si="6"/>
        <v>0</v>
      </c>
      <c r="P436" s="1323">
        <f>O436/'1.5 Universal Data'!$E$36</f>
        <v>0</v>
      </c>
      <c r="Q436" s="221"/>
      <c r="R436" s="221"/>
      <c r="S436" s="221"/>
      <c r="T436" s="221"/>
      <c r="U436" s="221"/>
      <c r="V436" s="221"/>
      <c r="W436" s="221"/>
      <c r="X436" s="221"/>
      <c r="Y436" s="221"/>
      <c r="Z436" s="221"/>
      <c r="AA436" s="221"/>
      <c r="AB436" s="221"/>
      <c r="AC436" s="221"/>
      <c r="AD436" s="221"/>
      <c r="AE436" s="221"/>
    </row>
    <row r="437" spans="2:31">
      <c r="B437" s="1319">
        <f t="shared" si="4"/>
        <v>-1</v>
      </c>
      <c r="D437" s="1310"/>
      <c r="E437" s="1310"/>
      <c r="F437" s="1320"/>
      <c r="G437" s="1310"/>
      <c r="H437" s="1310"/>
      <c r="I437" s="1310"/>
      <c r="J437" s="1321"/>
      <c r="K437" s="1321"/>
      <c r="L437" s="1310"/>
      <c r="N437" s="1322">
        <f t="shared" si="5"/>
        <v>0</v>
      </c>
      <c r="O437" s="1323">
        <f t="shared" si="6"/>
        <v>0</v>
      </c>
      <c r="P437" s="1323">
        <f>O437/'1.5 Universal Data'!$E$36</f>
        <v>0</v>
      </c>
      <c r="Q437" s="221"/>
      <c r="R437" s="221"/>
      <c r="S437" s="221"/>
      <c r="T437" s="221"/>
      <c r="U437" s="221"/>
      <c r="V437" s="221"/>
      <c r="W437" s="221"/>
      <c r="X437" s="221"/>
      <c r="Y437" s="221"/>
      <c r="Z437" s="221"/>
      <c r="AA437" s="221"/>
      <c r="AB437" s="221"/>
      <c r="AC437" s="221"/>
      <c r="AD437" s="221"/>
      <c r="AE437" s="221"/>
    </row>
    <row r="438" spans="2:31">
      <c r="B438" s="1319">
        <f t="shared" si="4"/>
        <v>-1</v>
      </c>
      <c r="D438" s="1310"/>
      <c r="E438" s="1310"/>
      <c r="F438" s="1320"/>
      <c r="G438" s="1310"/>
      <c r="H438" s="1310"/>
      <c r="I438" s="1310"/>
      <c r="J438" s="1321"/>
      <c r="K438" s="1321"/>
      <c r="L438" s="1310"/>
      <c r="N438" s="1322">
        <f t="shared" si="5"/>
        <v>0</v>
      </c>
      <c r="O438" s="1323">
        <f t="shared" si="6"/>
        <v>0</v>
      </c>
      <c r="P438" s="1323">
        <f>O438/'1.5 Universal Data'!$E$36</f>
        <v>0</v>
      </c>
      <c r="Q438" s="221"/>
      <c r="R438" s="221"/>
      <c r="S438" s="221"/>
      <c r="T438" s="221"/>
      <c r="U438" s="221"/>
      <c r="V438" s="221"/>
      <c r="W438" s="221"/>
      <c r="X438" s="221"/>
      <c r="Y438" s="221"/>
      <c r="Z438" s="221"/>
      <c r="AA438" s="221"/>
      <c r="AB438" s="221"/>
      <c r="AC438" s="221"/>
      <c r="AD438" s="221"/>
      <c r="AE438" s="221"/>
    </row>
    <row r="439" spans="2:31">
      <c r="B439" s="1319">
        <f t="shared" si="4"/>
        <v>-1</v>
      </c>
      <c r="D439" s="1310"/>
      <c r="E439" s="1310"/>
      <c r="F439" s="1320"/>
      <c r="G439" s="1310"/>
      <c r="H439" s="1310"/>
      <c r="I439" s="1310"/>
      <c r="J439" s="1321"/>
      <c r="K439" s="1321"/>
      <c r="L439" s="1310"/>
      <c r="N439" s="1322">
        <f t="shared" si="5"/>
        <v>0</v>
      </c>
      <c r="O439" s="1323">
        <f t="shared" si="6"/>
        <v>0</v>
      </c>
      <c r="P439" s="1323">
        <f>O439/'1.5 Universal Data'!$E$36</f>
        <v>0</v>
      </c>
      <c r="Q439" s="221"/>
      <c r="R439" s="221"/>
      <c r="S439" s="221"/>
      <c r="T439" s="221"/>
      <c r="U439" s="221"/>
      <c r="V439" s="221"/>
      <c r="W439" s="221"/>
      <c r="X439" s="221"/>
      <c r="Y439" s="221"/>
      <c r="Z439" s="221"/>
      <c r="AA439" s="221"/>
      <c r="AB439" s="221"/>
      <c r="AC439" s="221"/>
      <c r="AD439" s="221"/>
      <c r="AE439" s="221"/>
    </row>
    <row r="440" spans="2:31">
      <c r="B440" s="1319">
        <f t="shared" si="4"/>
        <v>-1</v>
      </c>
      <c r="D440" s="1310"/>
      <c r="E440" s="1310"/>
      <c r="F440" s="1320"/>
      <c r="G440" s="1310"/>
      <c r="H440" s="1310"/>
      <c r="I440" s="1310"/>
      <c r="J440" s="1321"/>
      <c r="K440" s="1321"/>
      <c r="L440" s="1310"/>
      <c r="N440" s="1322">
        <f t="shared" si="5"/>
        <v>0</v>
      </c>
      <c r="O440" s="1323">
        <f t="shared" si="6"/>
        <v>0</v>
      </c>
      <c r="P440" s="1323">
        <f>O440/'1.5 Universal Data'!$E$36</f>
        <v>0</v>
      </c>
      <c r="Q440" s="221"/>
      <c r="R440" s="221"/>
      <c r="S440" s="221"/>
      <c r="T440" s="221"/>
      <c r="U440" s="221"/>
      <c r="V440" s="221"/>
      <c r="W440" s="221"/>
      <c r="X440" s="221"/>
      <c r="Y440" s="221"/>
      <c r="Z440" s="221"/>
      <c r="AA440" s="221"/>
      <c r="AB440" s="221"/>
      <c r="AC440" s="221"/>
      <c r="AD440" s="221"/>
      <c r="AE440" s="221"/>
    </row>
    <row r="441" spans="2:31">
      <c r="B441" s="1319">
        <f t="shared" si="4"/>
        <v>-1</v>
      </c>
      <c r="D441" s="1310"/>
      <c r="E441" s="1310"/>
      <c r="F441" s="1320"/>
      <c r="G441" s="1310"/>
      <c r="H441" s="1310"/>
      <c r="I441" s="1310"/>
      <c r="J441" s="1321"/>
      <c r="K441" s="1321"/>
      <c r="L441" s="1310"/>
      <c r="N441" s="1322">
        <f t="shared" si="5"/>
        <v>0</v>
      </c>
      <c r="O441" s="1323">
        <f t="shared" si="6"/>
        <v>0</v>
      </c>
      <c r="P441" s="1323">
        <f>O441/'1.5 Universal Data'!$E$36</f>
        <v>0</v>
      </c>
      <c r="Q441" s="221"/>
      <c r="R441" s="221"/>
      <c r="S441" s="221"/>
      <c r="T441" s="221"/>
      <c r="U441" s="221"/>
      <c r="V441" s="221"/>
      <c r="W441" s="221"/>
      <c r="X441" s="221"/>
      <c r="Y441" s="221"/>
      <c r="Z441" s="221"/>
      <c r="AA441" s="221"/>
      <c r="AB441" s="221"/>
      <c r="AC441" s="221"/>
      <c r="AD441" s="221"/>
      <c r="AE441" s="221"/>
    </row>
    <row r="442" spans="2:31">
      <c r="B442" s="1319">
        <f t="shared" si="4"/>
        <v>-1</v>
      </c>
      <c r="D442" s="1310"/>
      <c r="E442" s="1310"/>
      <c r="F442" s="1320"/>
      <c r="G442" s="1310"/>
      <c r="H442" s="1310"/>
      <c r="I442" s="1310"/>
      <c r="J442" s="1321"/>
      <c r="K442" s="1321"/>
      <c r="L442" s="1310"/>
      <c r="N442" s="1322">
        <f t="shared" si="5"/>
        <v>0</v>
      </c>
      <c r="O442" s="1323">
        <f t="shared" si="6"/>
        <v>0</v>
      </c>
      <c r="P442" s="1323">
        <f>O442/'1.5 Universal Data'!$E$36</f>
        <v>0</v>
      </c>
      <c r="Q442" s="221"/>
      <c r="R442" s="221"/>
      <c r="S442" s="221"/>
      <c r="T442" s="221"/>
      <c r="U442" s="221"/>
      <c r="V442" s="221"/>
      <c r="W442" s="221"/>
      <c r="X442" s="221"/>
      <c r="Y442" s="221"/>
      <c r="Z442" s="221"/>
      <c r="AA442" s="221"/>
      <c r="AB442" s="221"/>
      <c r="AC442" s="221"/>
      <c r="AD442" s="221"/>
      <c r="AE442" s="221"/>
    </row>
    <row r="443" spans="2:31">
      <c r="B443" s="1319">
        <f t="shared" si="4"/>
        <v>-1</v>
      </c>
      <c r="D443" s="1310"/>
      <c r="E443" s="1310"/>
      <c r="F443" s="1320"/>
      <c r="G443" s="1310"/>
      <c r="H443" s="1310"/>
      <c r="I443" s="1310"/>
      <c r="J443" s="1321"/>
      <c r="K443" s="1321"/>
      <c r="L443" s="1310"/>
      <c r="N443" s="1322">
        <f t="shared" si="5"/>
        <v>0</v>
      </c>
      <c r="O443" s="1323">
        <f t="shared" si="6"/>
        <v>0</v>
      </c>
      <c r="P443" s="1323">
        <f>O443/'1.5 Universal Data'!$E$36</f>
        <v>0</v>
      </c>
      <c r="Q443" s="221"/>
      <c r="R443" s="221"/>
      <c r="S443" s="221"/>
      <c r="T443" s="221"/>
      <c r="U443" s="221"/>
      <c r="V443" s="221"/>
      <c r="W443" s="221"/>
      <c r="X443" s="221"/>
      <c r="Y443" s="221"/>
      <c r="Z443" s="221"/>
      <c r="AA443" s="221"/>
      <c r="AB443" s="221"/>
      <c r="AC443" s="221"/>
      <c r="AD443" s="221"/>
      <c r="AE443" s="221"/>
    </row>
    <row r="444" spans="2:31">
      <c r="B444" s="1319">
        <f t="shared" si="4"/>
        <v>-1</v>
      </c>
      <c r="D444" s="1310"/>
      <c r="E444" s="1310"/>
      <c r="F444" s="1320"/>
      <c r="G444" s="1310"/>
      <c r="H444" s="1310"/>
      <c r="I444" s="1310"/>
      <c r="J444" s="1321"/>
      <c r="K444" s="1321"/>
      <c r="L444" s="1310"/>
      <c r="N444" s="1322">
        <f t="shared" si="5"/>
        <v>0</v>
      </c>
      <c r="O444" s="1323">
        <f t="shared" si="6"/>
        <v>0</v>
      </c>
      <c r="P444" s="1323">
        <f>O444/'1.5 Universal Data'!$E$36</f>
        <v>0</v>
      </c>
      <c r="Q444" s="221"/>
      <c r="R444" s="221"/>
      <c r="S444" s="221"/>
      <c r="T444" s="221"/>
      <c r="U444" s="221"/>
      <c r="V444" s="221"/>
      <c r="W444" s="221"/>
      <c r="X444" s="221"/>
      <c r="Y444" s="221"/>
      <c r="Z444" s="221"/>
      <c r="AA444" s="221"/>
      <c r="AB444" s="221"/>
      <c r="AC444" s="221"/>
      <c r="AD444" s="221"/>
      <c r="AE444" s="221"/>
    </row>
    <row r="445" spans="2:31">
      <c r="B445" s="1319">
        <f t="shared" si="4"/>
        <v>-1</v>
      </c>
      <c r="D445" s="1310"/>
      <c r="E445" s="1310"/>
      <c r="F445" s="1320"/>
      <c r="G445" s="1310"/>
      <c r="H445" s="1310"/>
      <c r="I445" s="1310"/>
      <c r="J445" s="1321"/>
      <c r="K445" s="1321"/>
      <c r="L445" s="1310"/>
      <c r="N445" s="1322">
        <f t="shared" si="5"/>
        <v>0</v>
      </c>
      <c r="O445" s="1323">
        <f t="shared" si="6"/>
        <v>0</v>
      </c>
      <c r="P445" s="1323">
        <f>O445/'1.5 Universal Data'!$E$36</f>
        <v>0</v>
      </c>
      <c r="Q445" s="221"/>
      <c r="R445" s="221"/>
      <c r="S445" s="221"/>
      <c r="T445" s="221"/>
      <c r="U445" s="221"/>
      <c r="V445" s="221"/>
      <c r="W445" s="221"/>
      <c r="X445" s="221"/>
      <c r="Y445" s="221"/>
      <c r="Z445" s="221"/>
      <c r="AA445" s="221"/>
      <c r="AB445" s="221"/>
      <c r="AC445" s="221"/>
      <c r="AD445" s="221"/>
      <c r="AE445" s="221"/>
    </row>
    <row r="446" spans="2:31">
      <c r="B446" s="1319">
        <f t="shared" si="4"/>
        <v>-1</v>
      </c>
      <c r="D446" s="1310"/>
      <c r="E446" s="1310"/>
      <c r="F446" s="1320"/>
      <c r="G446" s="1310"/>
      <c r="H446" s="1310"/>
      <c r="I446" s="1310"/>
      <c r="J446" s="1321"/>
      <c r="K446" s="1321"/>
      <c r="L446" s="1310"/>
      <c r="N446" s="1322">
        <f t="shared" si="5"/>
        <v>0</v>
      </c>
      <c r="O446" s="1323">
        <f t="shared" si="6"/>
        <v>0</v>
      </c>
      <c r="P446" s="1323">
        <f>O446/'1.5 Universal Data'!$E$36</f>
        <v>0</v>
      </c>
      <c r="Q446" s="221"/>
      <c r="R446" s="221"/>
      <c r="S446" s="221"/>
      <c r="T446" s="221"/>
      <c r="U446" s="221"/>
      <c r="V446" s="221"/>
      <c r="W446" s="221"/>
      <c r="X446" s="221"/>
      <c r="Y446" s="221"/>
      <c r="Z446" s="221"/>
      <c r="AA446" s="221"/>
      <c r="AB446" s="221"/>
      <c r="AC446" s="221"/>
      <c r="AD446" s="221"/>
      <c r="AE446" s="221"/>
    </row>
    <row r="447" spans="2:31">
      <c r="B447" s="1319">
        <f t="shared" si="4"/>
        <v>-1</v>
      </c>
      <c r="D447" s="1310"/>
      <c r="E447" s="1310"/>
      <c r="F447" s="1320"/>
      <c r="G447" s="1310"/>
      <c r="H447" s="1310"/>
      <c r="I447" s="1310"/>
      <c r="J447" s="1321"/>
      <c r="K447" s="1321"/>
      <c r="L447" s="1310"/>
      <c r="N447" s="1322">
        <f t="shared" si="5"/>
        <v>0</v>
      </c>
      <c r="O447" s="1323">
        <f t="shared" si="6"/>
        <v>0</v>
      </c>
      <c r="P447" s="1323">
        <f>O447/'1.5 Universal Data'!$E$36</f>
        <v>0</v>
      </c>
      <c r="Q447" s="221"/>
      <c r="R447" s="221"/>
      <c r="S447" s="221"/>
      <c r="T447" s="221"/>
      <c r="U447" s="221"/>
      <c r="V447" s="221"/>
      <c r="W447" s="221"/>
      <c r="X447" s="221"/>
      <c r="Y447" s="221"/>
      <c r="Z447" s="221"/>
      <c r="AA447" s="221"/>
      <c r="AB447" s="221"/>
      <c r="AC447" s="221"/>
      <c r="AD447" s="221"/>
      <c r="AE447" s="221"/>
    </row>
    <row r="448" spans="2:31">
      <c r="B448" s="1319">
        <f t="shared" si="4"/>
        <v>-1</v>
      </c>
      <c r="D448" s="1310"/>
      <c r="E448" s="1310"/>
      <c r="F448" s="1320"/>
      <c r="G448" s="1310"/>
      <c r="H448" s="1310"/>
      <c r="I448" s="1310"/>
      <c r="J448" s="1321"/>
      <c r="K448" s="1321"/>
      <c r="L448" s="1310"/>
      <c r="N448" s="1322">
        <f t="shared" si="5"/>
        <v>0</v>
      </c>
      <c r="O448" s="1323">
        <f t="shared" si="6"/>
        <v>0</v>
      </c>
      <c r="P448" s="1323">
        <f>O448/'1.5 Universal Data'!$E$36</f>
        <v>0</v>
      </c>
      <c r="Q448" s="221"/>
      <c r="R448" s="221"/>
      <c r="S448" s="221"/>
      <c r="T448" s="221"/>
      <c r="U448" s="221"/>
      <c r="V448" s="221"/>
      <c r="W448" s="221"/>
      <c r="X448" s="221"/>
      <c r="Y448" s="221"/>
      <c r="Z448" s="221"/>
      <c r="AA448" s="221"/>
      <c r="AB448" s="221"/>
      <c r="AC448" s="221"/>
      <c r="AD448" s="221"/>
      <c r="AE448" s="221"/>
    </row>
    <row r="449" spans="2:31">
      <c r="B449" s="1319">
        <f t="shared" si="4"/>
        <v>-1</v>
      </c>
      <c r="D449" s="1310"/>
      <c r="E449" s="1310"/>
      <c r="F449" s="1320"/>
      <c r="G449" s="1310"/>
      <c r="H449" s="1310"/>
      <c r="I449" s="1310"/>
      <c r="J449" s="1321"/>
      <c r="K449" s="1321"/>
      <c r="L449" s="1310"/>
      <c r="N449" s="1322">
        <f t="shared" si="5"/>
        <v>0</v>
      </c>
      <c r="O449" s="1323">
        <f t="shared" si="6"/>
        <v>0</v>
      </c>
      <c r="P449" s="1323">
        <f>O449/'1.5 Universal Data'!$E$36</f>
        <v>0</v>
      </c>
      <c r="Q449" s="221"/>
      <c r="R449" s="221"/>
      <c r="S449" s="221"/>
      <c r="T449" s="221"/>
      <c r="U449" s="221"/>
      <c r="V449" s="221"/>
      <c r="W449" s="221"/>
      <c r="X449" s="221"/>
      <c r="Y449" s="221"/>
      <c r="Z449" s="221"/>
      <c r="AA449" s="221"/>
      <c r="AB449" s="221"/>
      <c r="AC449" s="221"/>
      <c r="AD449" s="221"/>
      <c r="AE449" s="221"/>
    </row>
    <row r="450" spans="2:31">
      <c r="B450" s="1319">
        <f t="shared" si="4"/>
        <v>-1</v>
      </c>
      <c r="D450" s="1310"/>
      <c r="E450" s="1310"/>
      <c r="F450" s="1320"/>
      <c r="G450" s="1310"/>
      <c r="H450" s="1310"/>
      <c r="I450" s="1310"/>
      <c r="J450" s="1321"/>
      <c r="K450" s="1321"/>
      <c r="L450" s="1310"/>
      <c r="N450" s="1322">
        <f t="shared" si="5"/>
        <v>0</v>
      </c>
      <c r="O450" s="1323">
        <f t="shared" si="6"/>
        <v>0</v>
      </c>
      <c r="P450" s="1323">
        <f>O450/'1.5 Universal Data'!$E$36</f>
        <v>0</v>
      </c>
      <c r="Q450" s="221"/>
      <c r="R450" s="221"/>
      <c r="S450" s="221"/>
      <c r="T450" s="221"/>
      <c r="U450" s="221"/>
      <c r="V450" s="221"/>
      <c r="W450" s="221"/>
      <c r="X450" s="221"/>
      <c r="Y450" s="221"/>
      <c r="Z450" s="221"/>
      <c r="AA450" s="221"/>
      <c r="AB450" s="221"/>
      <c r="AC450" s="221"/>
      <c r="AD450" s="221"/>
      <c r="AE450" s="221"/>
    </row>
    <row r="451" spans="2:31">
      <c r="B451" s="1319">
        <f t="shared" si="4"/>
        <v>-1</v>
      </c>
      <c r="D451" s="1310"/>
      <c r="E451" s="1310"/>
      <c r="F451" s="1320"/>
      <c r="G451" s="1310"/>
      <c r="H451" s="1310"/>
      <c r="I451" s="1310"/>
      <c r="J451" s="1321"/>
      <c r="K451" s="1321"/>
      <c r="L451" s="1310"/>
      <c r="N451" s="1322">
        <f t="shared" si="5"/>
        <v>0</v>
      </c>
      <c r="O451" s="1323">
        <f t="shared" si="6"/>
        <v>0</v>
      </c>
      <c r="P451" s="1323">
        <f>O451/'1.5 Universal Data'!$E$36</f>
        <v>0</v>
      </c>
      <c r="Q451" s="221"/>
      <c r="R451" s="221"/>
      <c r="S451" s="221"/>
      <c r="T451" s="221"/>
      <c r="U451" s="221"/>
      <c r="V451" s="221"/>
      <c r="W451" s="221"/>
      <c r="X451" s="221"/>
      <c r="Y451" s="221"/>
      <c r="Z451" s="221"/>
      <c r="AA451" s="221"/>
      <c r="AB451" s="221"/>
      <c r="AC451" s="221"/>
      <c r="AD451" s="221"/>
      <c r="AE451" s="221"/>
    </row>
    <row r="452" spans="2:31">
      <c r="B452" s="1319">
        <f t="shared" si="4"/>
        <v>-1</v>
      </c>
      <c r="D452" s="1310"/>
      <c r="E452" s="1310"/>
      <c r="F452" s="1320"/>
      <c r="G452" s="1310"/>
      <c r="H452" s="1310"/>
      <c r="I452" s="1310"/>
      <c r="J452" s="1321"/>
      <c r="K452" s="1321"/>
      <c r="L452" s="1310"/>
      <c r="N452" s="1322">
        <f t="shared" si="5"/>
        <v>0</v>
      </c>
      <c r="O452" s="1323">
        <f t="shared" si="6"/>
        <v>0</v>
      </c>
      <c r="P452" s="1323">
        <f>O452/'1.5 Universal Data'!$E$36</f>
        <v>0</v>
      </c>
      <c r="Q452" s="221"/>
      <c r="R452" s="221"/>
      <c r="S452" s="221"/>
      <c r="T452" s="221"/>
      <c r="U452" s="221"/>
      <c r="V452" s="221"/>
      <c r="W452" s="221"/>
      <c r="X452" s="221"/>
      <c r="Y452" s="221"/>
      <c r="Z452" s="221"/>
      <c r="AA452" s="221"/>
      <c r="AB452" s="221"/>
      <c r="AC452" s="221"/>
      <c r="AD452" s="221"/>
      <c r="AE452" s="221"/>
    </row>
    <row r="453" spans="2:31">
      <c r="B453" s="1319">
        <f t="shared" si="4"/>
        <v>-1</v>
      </c>
      <c r="D453" s="1310"/>
      <c r="E453" s="1310"/>
      <c r="F453" s="1320"/>
      <c r="G453" s="1310"/>
      <c r="H453" s="1310"/>
      <c r="I453" s="1310"/>
      <c r="J453" s="1321"/>
      <c r="K453" s="1321"/>
      <c r="L453" s="1310"/>
      <c r="N453" s="1322">
        <f t="shared" si="5"/>
        <v>0</v>
      </c>
      <c r="O453" s="1323">
        <f t="shared" si="6"/>
        <v>0</v>
      </c>
      <c r="P453" s="1323">
        <f>O453/'1.5 Universal Data'!$E$36</f>
        <v>0</v>
      </c>
      <c r="Q453" s="221"/>
      <c r="R453" s="221"/>
      <c r="S453" s="221"/>
      <c r="T453" s="221"/>
      <c r="U453" s="221"/>
      <c r="V453" s="221"/>
      <c r="W453" s="221"/>
      <c r="X453" s="221"/>
      <c r="Y453" s="221"/>
      <c r="Z453" s="221"/>
      <c r="AA453" s="221"/>
      <c r="AB453" s="221"/>
      <c r="AC453" s="221"/>
      <c r="AD453" s="221"/>
      <c r="AE453" s="221"/>
    </row>
    <row r="454" spans="2:31">
      <c r="B454" s="1319">
        <f t="shared" si="4"/>
        <v>-1</v>
      </c>
      <c r="D454" s="1310"/>
      <c r="E454" s="1310"/>
      <c r="F454" s="1320"/>
      <c r="G454" s="1310"/>
      <c r="H454" s="1310"/>
      <c r="I454" s="1310"/>
      <c r="J454" s="1321"/>
      <c r="K454" s="1321"/>
      <c r="L454" s="1310"/>
      <c r="N454" s="1322">
        <f t="shared" si="5"/>
        <v>0</v>
      </c>
      <c r="O454" s="1323">
        <f t="shared" si="6"/>
        <v>0</v>
      </c>
      <c r="P454" s="1323">
        <f>O454/'1.5 Universal Data'!$E$36</f>
        <v>0</v>
      </c>
      <c r="Q454" s="221"/>
      <c r="R454" s="221"/>
      <c r="S454" s="221"/>
      <c r="T454" s="221"/>
      <c r="U454" s="221"/>
      <c r="V454" s="221"/>
      <c r="W454" s="221"/>
      <c r="X454" s="221"/>
      <c r="Y454" s="221"/>
      <c r="Z454" s="221"/>
      <c r="AA454" s="221"/>
      <c r="AB454" s="221"/>
      <c r="AC454" s="221"/>
      <c r="AD454" s="221"/>
      <c r="AE454" s="221"/>
    </row>
    <row r="455" spans="2:31">
      <c r="B455" s="1319">
        <f t="shared" si="4"/>
        <v>-1</v>
      </c>
      <c r="D455" s="1310"/>
      <c r="E455" s="1310"/>
      <c r="F455" s="1320"/>
      <c r="G455" s="1310"/>
      <c r="H455" s="1310"/>
      <c r="I455" s="1310"/>
      <c r="J455" s="1321"/>
      <c r="K455" s="1321"/>
      <c r="L455" s="1310"/>
      <c r="N455" s="1322">
        <f t="shared" si="5"/>
        <v>0</v>
      </c>
      <c r="O455" s="1323">
        <f t="shared" si="6"/>
        <v>0</v>
      </c>
      <c r="P455" s="1323">
        <f>O455/'1.5 Universal Data'!$E$36</f>
        <v>0</v>
      </c>
      <c r="Q455" s="221"/>
      <c r="R455" s="221"/>
      <c r="S455" s="221"/>
      <c r="T455" s="221"/>
      <c r="U455" s="221"/>
      <c r="V455" s="221"/>
      <c r="W455" s="221"/>
      <c r="X455" s="221"/>
      <c r="Y455" s="221"/>
      <c r="Z455" s="221"/>
      <c r="AA455" s="221"/>
      <c r="AB455" s="221"/>
      <c r="AC455" s="221"/>
      <c r="AD455" s="221"/>
      <c r="AE455" s="221"/>
    </row>
    <row r="456" spans="2:31">
      <c r="B456" s="1319">
        <f t="shared" si="4"/>
        <v>-1</v>
      </c>
      <c r="D456" s="1310"/>
      <c r="E456" s="1310"/>
      <c r="F456" s="1320"/>
      <c r="G456" s="1310"/>
      <c r="H456" s="1310"/>
      <c r="I456" s="1310"/>
      <c r="J456" s="1321"/>
      <c r="K456" s="1321"/>
      <c r="L456" s="1310"/>
      <c r="N456" s="1322">
        <f t="shared" si="5"/>
        <v>0</v>
      </c>
      <c r="O456" s="1323">
        <f t="shared" si="6"/>
        <v>0</v>
      </c>
      <c r="P456" s="1323">
        <f>O456/'1.5 Universal Data'!$E$36</f>
        <v>0</v>
      </c>
      <c r="Q456" s="221"/>
      <c r="R456" s="221"/>
      <c r="S456" s="221"/>
      <c r="T456" s="221"/>
      <c r="U456" s="221"/>
      <c r="V456" s="221"/>
      <c r="W456" s="221"/>
      <c r="X456" s="221"/>
      <c r="Y456" s="221"/>
      <c r="Z456" s="221"/>
      <c r="AA456" s="221"/>
      <c r="AB456" s="221"/>
      <c r="AC456" s="221"/>
      <c r="AD456" s="221"/>
      <c r="AE456" s="221"/>
    </row>
    <row r="457" spans="2:31">
      <c r="B457" s="1319">
        <f t="shared" si="4"/>
        <v>-1</v>
      </c>
      <c r="D457" s="1310"/>
      <c r="E457" s="1310"/>
      <c r="F457" s="1320"/>
      <c r="G457" s="1310"/>
      <c r="H457" s="1310"/>
      <c r="I457" s="1310"/>
      <c r="J457" s="1321"/>
      <c r="K457" s="1321"/>
      <c r="L457" s="1310"/>
      <c r="N457" s="1322">
        <f t="shared" si="5"/>
        <v>0</v>
      </c>
      <c r="O457" s="1323">
        <f t="shared" si="6"/>
        <v>0</v>
      </c>
      <c r="P457" s="1323">
        <f>O457/'1.5 Universal Data'!$E$36</f>
        <v>0</v>
      </c>
      <c r="Q457" s="221"/>
      <c r="R457" s="221"/>
      <c r="S457" s="221"/>
      <c r="T457" s="221"/>
      <c r="U457" s="221"/>
      <c r="V457" s="221"/>
      <c r="W457" s="221"/>
      <c r="X457" s="221"/>
      <c r="Y457" s="221"/>
      <c r="Z457" s="221"/>
      <c r="AA457" s="221"/>
      <c r="AB457" s="221"/>
      <c r="AC457" s="221"/>
      <c r="AD457" s="221"/>
      <c r="AE457" s="221"/>
    </row>
    <row r="458" spans="2:31">
      <c r="B458" s="1319">
        <f t="shared" si="4"/>
        <v>-1</v>
      </c>
      <c r="D458" s="1310"/>
      <c r="E458" s="1310"/>
      <c r="F458" s="1320"/>
      <c r="G458" s="1310"/>
      <c r="H458" s="1310"/>
      <c r="I458" s="1310"/>
      <c r="J458" s="1321"/>
      <c r="K458" s="1321"/>
      <c r="L458" s="1310"/>
      <c r="N458" s="1322">
        <f t="shared" si="5"/>
        <v>0</v>
      </c>
      <c r="O458" s="1323">
        <f t="shared" si="6"/>
        <v>0</v>
      </c>
      <c r="P458" s="1323">
        <f>O458/'1.5 Universal Data'!$E$36</f>
        <v>0</v>
      </c>
      <c r="Q458" s="221"/>
      <c r="R458" s="221"/>
      <c r="S458" s="221"/>
      <c r="T458" s="221"/>
      <c r="U458" s="221"/>
      <c r="V458" s="221"/>
      <c r="W458" s="221"/>
      <c r="X458" s="221"/>
      <c r="Y458" s="221"/>
      <c r="Z458" s="221"/>
      <c r="AA458" s="221"/>
      <c r="AB458" s="221"/>
      <c r="AC458" s="221"/>
      <c r="AD458" s="221"/>
      <c r="AE458" s="221"/>
    </row>
    <row r="459" spans="2:31">
      <c r="B459" s="1319">
        <f t="shared" si="4"/>
        <v>-1</v>
      </c>
      <c r="D459" s="1310"/>
      <c r="E459" s="1310"/>
      <c r="F459" s="1320"/>
      <c r="G459" s="1310"/>
      <c r="H459" s="1310"/>
      <c r="I459" s="1310"/>
      <c r="J459" s="1321"/>
      <c r="K459" s="1321"/>
      <c r="L459" s="1310"/>
      <c r="N459" s="1322">
        <f t="shared" si="5"/>
        <v>0</v>
      </c>
      <c r="O459" s="1323">
        <f t="shared" si="6"/>
        <v>0</v>
      </c>
      <c r="P459" s="1323">
        <f>O459/'1.5 Universal Data'!$E$36</f>
        <v>0</v>
      </c>
      <c r="Q459" s="221"/>
      <c r="R459" s="221"/>
      <c r="S459" s="221"/>
      <c r="T459" s="221"/>
      <c r="U459" s="221"/>
      <c r="V459" s="221"/>
      <c r="W459" s="221"/>
      <c r="X459" s="221"/>
      <c r="Y459" s="221"/>
      <c r="Z459" s="221"/>
      <c r="AA459" s="221"/>
      <c r="AB459" s="221"/>
      <c r="AC459" s="221"/>
      <c r="AD459" s="221"/>
      <c r="AE459" s="221"/>
    </row>
    <row r="460" spans="2:31">
      <c r="B460" s="1319">
        <f t="shared" si="4"/>
        <v>-1</v>
      </c>
      <c r="D460" s="1310"/>
      <c r="E460" s="1310"/>
      <c r="F460" s="1320"/>
      <c r="G460" s="1310"/>
      <c r="H460" s="1310"/>
      <c r="I460" s="1310"/>
      <c r="J460" s="1321"/>
      <c r="K460" s="1321"/>
      <c r="L460" s="1310"/>
      <c r="N460" s="1322">
        <f t="shared" si="5"/>
        <v>0</v>
      </c>
      <c r="O460" s="1323">
        <f t="shared" si="6"/>
        <v>0</v>
      </c>
      <c r="P460" s="1323">
        <f>O460/'1.5 Universal Data'!$E$36</f>
        <v>0</v>
      </c>
      <c r="Q460" s="221"/>
      <c r="R460" s="221"/>
      <c r="S460" s="221"/>
      <c r="T460" s="221"/>
      <c r="U460" s="221"/>
      <c r="V460" s="221"/>
      <c r="W460" s="221"/>
      <c r="X460" s="221"/>
      <c r="Y460" s="221"/>
      <c r="Z460" s="221"/>
      <c r="AA460" s="221"/>
      <c r="AB460" s="221"/>
      <c r="AC460" s="221"/>
      <c r="AD460" s="221"/>
      <c r="AE460" s="221"/>
    </row>
    <row r="461" spans="2:31">
      <c r="B461" s="1319">
        <f t="shared" si="4"/>
        <v>-1</v>
      </c>
      <c r="D461" s="1310"/>
      <c r="E461" s="1310"/>
      <c r="F461" s="1320"/>
      <c r="G461" s="1310"/>
      <c r="H461" s="1310"/>
      <c r="I461" s="1310"/>
      <c r="J461" s="1321"/>
      <c r="K461" s="1321"/>
      <c r="L461" s="1310"/>
      <c r="N461" s="1322">
        <f t="shared" si="5"/>
        <v>0</v>
      </c>
      <c r="O461" s="1323">
        <f t="shared" si="6"/>
        <v>0</v>
      </c>
      <c r="P461" s="1323">
        <f>O461/'1.5 Universal Data'!$E$36</f>
        <v>0</v>
      </c>
      <c r="Q461" s="221"/>
      <c r="R461" s="221"/>
      <c r="S461" s="221"/>
      <c r="T461" s="221"/>
      <c r="U461" s="221"/>
      <c r="V461" s="221"/>
      <c r="W461" s="221"/>
      <c r="X461" s="221"/>
      <c r="Y461" s="221"/>
      <c r="Z461" s="221"/>
      <c r="AA461" s="221"/>
      <c r="AB461" s="221"/>
      <c r="AC461" s="221"/>
      <c r="AD461" s="221"/>
      <c r="AE461" s="221"/>
    </row>
    <row r="462" spans="2:31">
      <c r="B462" s="1319">
        <f t="shared" si="4"/>
        <v>-1</v>
      </c>
      <c r="D462" s="1310"/>
      <c r="E462" s="1310"/>
      <c r="F462" s="1320"/>
      <c r="G462" s="1310"/>
      <c r="H462" s="1310"/>
      <c r="I462" s="1310"/>
      <c r="J462" s="1321"/>
      <c r="K462" s="1321"/>
      <c r="L462" s="1310"/>
      <c r="N462" s="1322">
        <f t="shared" si="5"/>
        <v>0</v>
      </c>
      <c r="O462" s="1323">
        <f t="shared" si="6"/>
        <v>0</v>
      </c>
      <c r="P462" s="1323">
        <f>O462/'1.5 Universal Data'!$E$36</f>
        <v>0</v>
      </c>
      <c r="Q462" s="221"/>
      <c r="R462" s="221"/>
      <c r="S462" s="221"/>
      <c r="T462" s="221"/>
      <c r="U462" s="221"/>
      <c r="V462" s="221"/>
      <c r="W462" s="221"/>
      <c r="X462" s="221"/>
      <c r="Y462" s="221"/>
      <c r="Z462" s="221"/>
      <c r="AA462" s="221"/>
      <c r="AB462" s="221"/>
      <c r="AC462" s="221"/>
      <c r="AD462" s="221"/>
      <c r="AE462" s="221"/>
    </row>
    <row r="463" spans="2:31">
      <c r="B463" s="1319">
        <f t="shared" si="4"/>
        <v>-1</v>
      </c>
      <c r="D463" s="1310"/>
      <c r="E463" s="1310"/>
      <c r="F463" s="1320"/>
      <c r="G463" s="1310"/>
      <c r="H463" s="1310"/>
      <c r="I463" s="1310"/>
      <c r="J463" s="1321"/>
      <c r="K463" s="1321"/>
      <c r="L463" s="1310"/>
      <c r="N463" s="1322">
        <f t="shared" si="5"/>
        <v>0</v>
      </c>
      <c r="O463" s="1323">
        <f t="shared" si="6"/>
        <v>0</v>
      </c>
      <c r="P463" s="1323">
        <f>O463/'1.5 Universal Data'!$E$36</f>
        <v>0</v>
      </c>
      <c r="Q463" s="221"/>
      <c r="R463" s="221"/>
      <c r="S463" s="221"/>
      <c r="T463" s="221"/>
      <c r="U463" s="221"/>
      <c r="V463" s="221"/>
      <c r="W463" s="221"/>
      <c r="X463" s="221"/>
      <c r="Y463" s="221"/>
      <c r="Z463" s="221"/>
      <c r="AA463" s="221"/>
      <c r="AB463" s="221"/>
      <c r="AC463" s="221"/>
      <c r="AD463" s="221"/>
      <c r="AE463" s="221"/>
    </row>
    <row r="464" spans="2:31">
      <c r="B464" s="1319">
        <f t="shared" si="4"/>
        <v>-1</v>
      </c>
      <c r="D464" s="1310"/>
      <c r="E464" s="1310"/>
      <c r="F464" s="1320"/>
      <c r="G464" s="1310"/>
      <c r="H464" s="1310"/>
      <c r="I464" s="1310"/>
      <c r="J464" s="1321"/>
      <c r="K464" s="1321"/>
      <c r="L464" s="1310"/>
      <c r="N464" s="1322">
        <f t="shared" si="5"/>
        <v>0</v>
      </c>
      <c r="O464" s="1323">
        <f t="shared" si="6"/>
        <v>0</v>
      </c>
      <c r="P464" s="1323">
        <f>O464/'1.5 Universal Data'!$E$36</f>
        <v>0</v>
      </c>
      <c r="Q464" s="221"/>
      <c r="R464" s="221"/>
      <c r="S464" s="221"/>
      <c r="T464" s="221"/>
      <c r="U464" s="221"/>
      <c r="V464" s="221"/>
      <c r="W464" s="221"/>
      <c r="X464" s="221"/>
      <c r="Y464" s="221"/>
      <c r="Z464" s="221"/>
      <c r="AA464" s="221"/>
      <c r="AB464" s="221"/>
      <c r="AC464" s="221"/>
      <c r="AD464" s="221"/>
      <c r="AE464" s="221"/>
    </row>
    <row r="465" spans="2:31">
      <c r="B465" s="1319">
        <f t="shared" si="4"/>
        <v>-1</v>
      </c>
      <c r="D465" s="1310"/>
      <c r="E465" s="1310"/>
      <c r="F465" s="1320"/>
      <c r="G465" s="1310"/>
      <c r="H465" s="1310"/>
      <c r="I465" s="1310"/>
      <c r="J465" s="1321"/>
      <c r="K465" s="1321"/>
      <c r="L465" s="1310"/>
      <c r="N465" s="1322">
        <f t="shared" si="5"/>
        <v>0</v>
      </c>
      <c r="O465" s="1323">
        <f t="shared" si="6"/>
        <v>0</v>
      </c>
      <c r="P465" s="1323">
        <f>O465/'1.5 Universal Data'!$E$36</f>
        <v>0</v>
      </c>
      <c r="Q465" s="221"/>
      <c r="R465" s="221"/>
      <c r="S465" s="221"/>
      <c r="T465" s="221"/>
      <c r="U465" s="221"/>
      <c r="V465" s="221"/>
      <c r="W465" s="221"/>
      <c r="X465" s="221"/>
      <c r="Y465" s="221"/>
      <c r="Z465" s="221"/>
      <c r="AA465" s="221"/>
      <c r="AB465" s="221"/>
      <c r="AC465" s="221"/>
      <c r="AD465" s="221"/>
      <c r="AE465" s="221"/>
    </row>
    <row r="466" spans="2:31">
      <c r="B466" s="1319">
        <f t="shared" si="4"/>
        <v>-1</v>
      </c>
      <c r="D466" s="1310"/>
      <c r="E466" s="1310"/>
      <c r="F466" s="1320"/>
      <c r="G466" s="1310"/>
      <c r="H466" s="1310"/>
      <c r="I466" s="1310"/>
      <c r="J466" s="1321"/>
      <c r="K466" s="1321"/>
      <c r="L466" s="1310"/>
      <c r="N466" s="1322">
        <f t="shared" si="5"/>
        <v>0</v>
      </c>
      <c r="O466" s="1323">
        <f t="shared" si="6"/>
        <v>0</v>
      </c>
      <c r="P466" s="1323">
        <f>O466/'1.5 Universal Data'!$E$36</f>
        <v>0</v>
      </c>
      <c r="Q466" s="221"/>
      <c r="R466" s="221"/>
      <c r="S466" s="221"/>
      <c r="T466" s="221"/>
      <c r="U466" s="221"/>
      <c r="V466" s="221"/>
      <c r="W466" s="221"/>
      <c r="X466" s="221"/>
      <c r="Y466" s="221"/>
      <c r="Z466" s="221"/>
      <c r="AA466" s="221"/>
      <c r="AB466" s="221"/>
      <c r="AC466" s="221"/>
      <c r="AD466" s="221"/>
      <c r="AE466" s="221"/>
    </row>
    <row r="467" spans="2:31">
      <c r="B467" s="1319">
        <f t="shared" si="4"/>
        <v>-1</v>
      </c>
      <c r="D467" s="1310"/>
      <c r="E467" s="1310"/>
      <c r="F467" s="1320"/>
      <c r="G467" s="1310"/>
      <c r="H467" s="1310"/>
      <c r="I467" s="1310"/>
      <c r="J467" s="1321"/>
      <c r="K467" s="1321"/>
      <c r="L467" s="1310"/>
      <c r="N467" s="1322">
        <f t="shared" si="5"/>
        <v>0</v>
      </c>
      <c r="O467" s="1323">
        <f t="shared" si="6"/>
        <v>0</v>
      </c>
      <c r="P467" s="1323">
        <f>O467/'1.5 Universal Data'!$E$36</f>
        <v>0</v>
      </c>
      <c r="Q467" s="221"/>
      <c r="R467" s="221"/>
      <c r="S467" s="221"/>
      <c r="T467" s="221"/>
      <c r="U467" s="221"/>
      <c r="V467" s="221"/>
      <c r="W467" s="221"/>
      <c r="X467" s="221"/>
      <c r="Y467" s="221"/>
      <c r="Z467" s="221"/>
      <c r="AA467" s="221"/>
      <c r="AB467" s="221"/>
      <c r="AC467" s="221"/>
      <c r="AD467" s="221"/>
      <c r="AE467" s="221"/>
    </row>
    <row r="468" spans="2:31">
      <c r="B468" s="1319">
        <f t="shared" si="4"/>
        <v>-1</v>
      </c>
      <c r="D468" s="1310"/>
      <c r="E468" s="1310"/>
      <c r="F468" s="1320"/>
      <c r="G468" s="1310"/>
      <c r="H468" s="1310"/>
      <c r="I468" s="1310"/>
      <c r="J468" s="1321"/>
      <c r="K468" s="1321"/>
      <c r="L468" s="1310"/>
      <c r="N468" s="1322">
        <f t="shared" si="5"/>
        <v>0</v>
      </c>
      <c r="O468" s="1323">
        <f t="shared" si="6"/>
        <v>0</v>
      </c>
      <c r="P468" s="1323">
        <f>O468/'1.5 Universal Data'!$E$36</f>
        <v>0</v>
      </c>
      <c r="Q468" s="221"/>
      <c r="R468" s="221"/>
      <c r="S468" s="221"/>
      <c r="T468" s="221"/>
      <c r="U468" s="221"/>
      <c r="V468" s="221"/>
      <c r="W468" s="221"/>
      <c r="X468" s="221"/>
      <c r="Y468" s="221"/>
      <c r="Z468" s="221"/>
      <c r="AA468" s="221"/>
      <c r="AB468" s="221"/>
      <c r="AC468" s="221"/>
      <c r="AD468" s="221"/>
      <c r="AE468" s="221"/>
    </row>
    <row r="469" spans="2:31">
      <c r="B469" s="1319">
        <f t="shared" si="4"/>
        <v>-1</v>
      </c>
      <c r="D469" s="1310"/>
      <c r="E469" s="1310"/>
      <c r="F469" s="1320"/>
      <c r="G469" s="1310"/>
      <c r="H469" s="1310"/>
      <c r="I469" s="1310"/>
      <c r="J469" s="1321"/>
      <c r="K469" s="1321"/>
      <c r="L469" s="1310"/>
      <c r="N469" s="1322">
        <f t="shared" si="5"/>
        <v>0</v>
      </c>
      <c r="O469" s="1323">
        <f t="shared" si="6"/>
        <v>0</v>
      </c>
      <c r="P469" s="1323">
        <f>O469/'1.5 Universal Data'!$E$36</f>
        <v>0</v>
      </c>
      <c r="Q469" s="221"/>
      <c r="R469" s="221"/>
      <c r="S469" s="221"/>
      <c r="T469" s="221"/>
      <c r="U469" s="221"/>
      <c r="V469" s="221"/>
      <c r="W469" s="221"/>
      <c r="X469" s="221"/>
      <c r="Y469" s="221"/>
      <c r="Z469" s="221"/>
      <c r="AA469" s="221"/>
      <c r="AB469" s="221"/>
      <c r="AC469" s="221"/>
      <c r="AD469" s="221"/>
      <c r="AE469" s="221"/>
    </row>
    <row r="470" spans="2:31">
      <c r="B470" s="1319">
        <f t="shared" si="4"/>
        <v>-1</v>
      </c>
      <c r="D470" s="1310"/>
      <c r="E470" s="1310"/>
      <c r="F470" s="1320"/>
      <c r="G470" s="1310"/>
      <c r="H470" s="1310"/>
      <c r="I470" s="1310"/>
      <c r="J470" s="1321"/>
      <c r="K470" s="1321"/>
      <c r="L470" s="1310"/>
      <c r="N470" s="1322">
        <f t="shared" si="5"/>
        <v>0</v>
      </c>
      <c r="O470" s="1323">
        <f t="shared" si="6"/>
        <v>0</v>
      </c>
      <c r="P470" s="1323">
        <f>O470/'1.5 Universal Data'!$E$36</f>
        <v>0</v>
      </c>
      <c r="Q470" s="221"/>
      <c r="R470" s="221"/>
      <c r="S470" s="221"/>
      <c r="T470" s="221"/>
      <c r="U470" s="221"/>
      <c r="V470" s="221"/>
      <c r="W470" s="221"/>
      <c r="X470" s="221"/>
      <c r="Y470" s="221"/>
      <c r="Z470" s="221"/>
      <c r="AA470" s="221"/>
      <c r="AB470" s="221"/>
      <c r="AC470" s="221"/>
      <c r="AD470" s="221"/>
      <c r="AE470" s="221"/>
    </row>
    <row r="471" spans="2:31">
      <c r="B471" s="1319">
        <f t="shared" ref="B471:B534" si="7">IF(G471="buy",1,-1)</f>
        <v>-1</v>
      </c>
      <c r="D471" s="1310"/>
      <c r="E471" s="1310"/>
      <c r="F471" s="1320"/>
      <c r="G471" s="1310"/>
      <c r="H471" s="1310"/>
      <c r="I471" s="1310"/>
      <c r="J471" s="1321"/>
      <c r="K471" s="1321"/>
      <c r="L471" s="1310"/>
      <c r="N471" s="1322">
        <f t="shared" ref="N471:N534" si="8">+H471*((K471-J471)+1)*B471</f>
        <v>0</v>
      </c>
      <c r="O471" s="1323">
        <f t="shared" ref="O471:O534" si="9">N471*L471/100</f>
        <v>0</v>
      </c>
      <c r="P471" s="1323">
        <f>O471/'1.5 Universal Data'!$E$36</f>
        <v>0</v>
      </c>
      <c r="Q471" s="221"/>
      <c r="R471" s="221"/>
      <c r="S471" s="221"/>
      <c r="T471" s="221"/>
      <c r="U471" s="221"/>
      <c r="V471" s="221"/>
      <c r="W471" s="221"/>
      <c r="X471" s="221"/>
      <c r="Y471" s="221"/>
      <c r="Z471" s="221"/>
      <c r="AA471" s="221"/>
      <c r="AB471" s="221"/>
      <c r="AC471" s="221"/>
      <c r="AD471" s="221"/>
      <c r="AE471" s="221"/>
    </row>
    <row r="472" spans="2:31">
      <c r="B472" s="1319">
        <f t="shared" si="7"/>
        <v>-1</v>
      </c>
      <c r="D472" s="1310"/>
      <c r="E472" s="1310"/>
      <c r="F472" s="1320"/>
      <c r="G472" s="1310"/>
      <c r="H472" s="1310"/>
      <c r="I472" s="1310"/>
      <c r="J472" s="1321"/>
      <c r="K472" s="1321"/>
      <c r="L472" s="1310"/>
      <c r="N472" s="1322">
        <f t="shared" si="8"/>
        <v>0</v>
      </c>
      <c r="O472" s="1323">
        <f t="shared" si="9"/>
        <v>0</v>
      </c>
      <c r="P472" s="1323">
        <f>O472/'1.5 Universal Data'!$E$36</f>
        <v>0</v>
      </c>
      <c r="Q472" s="221"/>
      <c r="R472" s="221"/>
      <c r="S472" s="221"/>
      <c r="T472" s="221"/>
      <c r="U472" s="221"/>
      <c r="V472" s="221"/>
      <c r="W472" s="221"/>
      <c r="X472" s="221"/>
      <c r="Y472" s="221"/>
      <c r="Z472" s="221"/>
      <c r="AA472" s="221"/>
      <c r="AB472" s="221"/>
      <c r="AC472" s="221"/>
      <c r="AD472" s="221"/>
      <c r="AE472" s="221"/>
    </row>
    <row r="473" spans="2:31">
      <c r="B473" s="1319">
        <f t="shared" si="7"/>
        <v>-1</v>
      </c>
      <c r="D473" s="1310"/>
      <c r="E473" s="1310"/>
      <c r="F473" s="1320"/>
      <c r="G473" s="1310"/>
      <c r="H473" s="1310"/>
      <c r="I473" s="1310"/>
      <c r="J473" s="1321"/>
      <c r="K473" s="1321"/>
      <c r="L473" s="1310"/>
      <c r="N473" s="1322">
        <f t="shared" si="8"/>
        <v>0</v>
      </c>
      <c r="O473" s="1323">
        <f t="shared" si="9"/>
        <v>0</v>
      </c>
      <c r="P473" s="1323">
        <f>O473/'1.5 Universal Data'!$E$36</f>
        <v>0</v>
      </c>
      <c r="Q473" s="221"/>
      <c r="R473" s="221"/>
      <c r="S473" s="221"/>
      <c r="T473" s="221"/>
      <c r="U473" s="221"/>
      <c r="V473" s="221"/>
      <c r="W473" s="221"/>
      <c r="X473" s="221"/>
      <c r="Y473" s="221"/>
      <c r="Z473" s="221"/>
      <c r="AA473" s="221"/>
      <c r="AB473" s="221"/>
      <c r="AC473" s="221"/>
      <c r="AD473" s="221"/>
      <c r="AE473" s="221"/>
    </row>
    <row r="474" spans="2:31">
      <c r="B474" s="1319">
        <f t="shared" si="7"/>
        <v>-1</v>
      </c>
      <c r="D474" s="1310"/>
      <c r="E474" s="1310"/>
      <c r="F474" s="1320"/>
      <c r="G474" s="1310"/>
      <c r="H474" s="1310"/>
      <c r="I474" s="1310"/>
      <c r="J474" s="1321"/>
      <c r="K474" s="1321"/>
      <c r="L474" s="1310"/>
      <c r="N474" s="1322">
        <f t="shared" si="8"/>
        <v>0</v>
      </c>
      <c r="O474" s="1323">
        <f t="shared" si="9"/>
        <v>0</v>
      </c>
      <c r="P474" s="1323">
        <f>O474/'1.5 Universal Data'!$E$36</f>
        <v>0</v>
      </c>
      <c r="Q474" s="221"/>
      <c r="R474" s="221"/>
      <c r="S474" s="221"/>
      <c r="T474" s="221"/>
      <c r="U474" s="221"/>
      <c r="V474" s="221"/>
      <c r="W474" s="221"/>
      <c r="X474" s="221"/>
      <c r="Y474" s="221"/>
      <c r="Z474" s="221"/>
      <c r="AA474" s="221"/>
      <c r="AB474" s="221"/>
      <c r="AC474" s="221"/>
      <c r="AD474" s="221"/>
      <c r="AE474" s="221"/>
    </row>
    <row r="475" spans="2:31">
      <c r="B475" s="1319">
        <f t="shared" si="7"/>
        <v>-1</v>
      </c>
      <c r="D475" s="1310"/>
      <c r="E475" s="1310"/>
      <c r="F475" s="1320"/>
      <c r="G475" s="1310"/>
      <c r="H475" s="1310"/>
      <c r="I475" s="1310"/>
      <c r="J475" s="1321"/>
      <c r="K475" s="1321"/>
      <c r="L475" s="1310"/>
      <c r="N475" s="1322">
        <f t="shared" si="8"/>
        <v>0</v>
      </c>
      <c r="O475" s="1323">
        <f t="shared" si="9"/>
        <v>0</v>
      </c>
      <c r="P475" s="1323">
        <f>O475/'1.5 Universal Data'!$E$36</f>
        <v>0</v>
      </c>
      <c r="Q475" s="221"/>
      <c r="R475" s="221"/>
      <c r="S475" s="221"/>
      <c r="T475" s="221"/>
      <c r="U475" s="221"/>
      <c r="V475" s="221"/>
      <c r="W475" s="221"/>
      <c r="X475" s="221"/>
      <c r="Y475" s="221"/>
      <c r="Z475" s="221"/>
      <c r="AA475" s="221"/>
      <c r="AB475" s="221"/>
      <c r="AC475" s="221"/>
      <c r="AD475" s="221"/>
      <c r="AE475" s="221"/>
    </row>
    <row r="476" spans="2:31">
      <c r="B476" s="1319">
        <f t="shared" si="7"/>
        <v>-1</v>
      </c>
      <c r="D476" s="1310"/>
      <c r="E476" s="1310"/>
      <c r="F476" s="1320"/>
      <c r="G476" s="1310"/>
      <c r="H476" s="1310"/>
      <c r="I476" s="1310"/>
      <c r="J476" s="1321"/>
      <c r="K476" s="1321"/>
      <c r="L476" s="1310"/>
      <c r="N476" s="1322">
        <f t="shared" si="8"/>
        <v>0</v>
      </c>
      <c r="O476" s="1323">
        <f t="shared" si="9"/>
        <v>0</v>
      </c>
      <c r="P476" s="1323">
        <f>O476/'1.5 Universal Data'!$E$36</f>
        <v>0</v>
      </c>
      <c r="Q476" s="221"/>
      <c r="R476" s="221"/>
      <c r="S476" s="221"/>
      <c r="T476" s="221"/>
      <c r="U476" s="221"/>
      <c r="V476" s="221"/>
      <c r="W476" s="221"/>
      <c r="X476" s="221"/>
      <c r="Y476" s="221"/>
      <c r="Z476" s="221"/>
      <c r="AA476" s="221"/>
      <c r="AB476" s="221"/>
      <c r="AC476" s="221"/>
      <c r="AD476" s="221"/>
      <c r="AE476" s="221"/>
    </row>
    <row r="477" spans="2:31">
      <c r="B477" s="1319">
        <f t="shared" si="7"/>
        <v>-1</v>
      </c>
      <c r="D477" s="1310"/>
      <c r="E477" s="1310"/>
      <c r="F477" s="1320"/>
      <c r="G477" s="1310"/>
      <c r="H477" s="1310"/>
      <c r="I477" s="1310"/>
      <c r="J477" s="1321"/>
      <c r="K477" s="1321"/>
      <c r="L477" s="1310"/>
      <c r="N477" s="1322">
        <f t="shared" si="8"/>
        <v>0</v>
      </c>
      <c r="O477" s="1323">
        <f t="shared" si="9"/>
        <v>0</v>
      </c>
      <c r="P477" s="1323">
        <f>O477/'1.5 Universal Data'!$E$36</f>
        <v>0</v>
      </c>
      <c r="Q477" s="221"/>
      <c r="R477" s="221"/>
      <c r="S477" s="221"/>
      <c r="T477" s="221"/>
      <c r="U477" s="221"/>
      <c r="V477" s="221"/>
      <c r="W477" s="221"/>
      <c r="X477" s="221"/>
      <c r="Y477" s="221"/>
      <c r="Z477" s="221"/>
      <c r="AA477" s="221"/>
      <c r="AB477" s="221"/>
      <c r="AC477" s="221"/>
      <c r="AD477" s="221"/>
      <c r="AE477" s="221"/>
    </row>
    <row r="478" spans="2:31">
      <c r="B478" s="1319">
        <f t="shared" si="7"/>
        <v>-1</v>
      </c>
      <c r="D478" s="1310"/>
      <c r="E478" s="1310"/>
      <c r="F478" s="1320"/>
      <c r="G478" s="1310"/>
      <c r="H478" s="1310"/>
      <c r="I478" s="1310"/>
      <c r="J478" s="1321"/>
      <c r="K478" s="1321"/>
      <c r="L478" s="1310"/>
      <c r="N478" s="1322">
        <f t="shared" si="8"/>
        <v>0</v>
      </c>
      <c r="O478" s="1323">
        <f t="shared" si="9"/>
        <v>0</v>
      </c>
      <c r="P478" s="1323">
        <f>O478/'1.5 Universal Data'!$E$36</f>
        <v>0</v>
      </c>
      <c r="Q478" s="221"/>
      <c r="R478" s="221"/>
      <c r="S478" s="221"/>
      <c r="T478" s="221"/>
      <c r="U478" s="221"/>
      <c r="V478" s="221"/>
      <c r="W478" s="221"/>
      <c r="X478" s="221"/>
      <c r="Y478" s="221"/>
      <c r="Z478" s="221"/>
      <c r="AA478" s="221"/>
      <c r="AB478" s="221"/>
      <c r="AC478" s="221"/>
      <c r="AD478" s="221"/>
      <c r="AE478" s="221"/>
    </row>
    <row r="479" spans="2:31">
      <c r="B479" s="1319">
        <f t="shared" si="7"/>
        <v>-1</v>
      </c>
      <c r="D479" s="1310"/>
      <c r="E479" s="1310"/>
      <c r="F479" s="1320"/>
      <c r="G479" s="1310"/>
      <c r="H479" s="1310"/>
      <c r="I479" s="1310"/>
      <c r="J479" s="1321"/>
      <c r="K479" s="1321"/>
      <c r="L479" s="1310"/>
      <c r="N479" s="1322">
        <f t="shared" si="8"/>
        <v>0</v>
      </c>
      <c r="O479" s="1323">
        <f t="shared" si="9"/>
        <v>0</v>
      </c>
      <c r="P479" s="1323">
        <f>O479/'1.5 Universal Data'!$E$36</f>
        <v>0</v>
      </c>
      <c r="Q479" s="221"/>
      <c r="R479" s="221"/>
      <c r="S479" s="221"/>
      <c r="T479" s="221"/>
      <c r="U479" s="221"/>
      <c r="V479" s="221"/>
      <c r="W479" s="221"/>
      <c r="X479" s="221"/>
      <c r="Y479" s="221"/>
      <c r="Z479" s="221"/>
      <c r="AA479" s="221"/>
      <c r="AB479" s="221"/>
      <c r="AC479" s="221"/>
      <c r="AD479" s="221"/>
      <c r="AE479" s="221"/>
    </row>
    <row r="480" spans="2:31">
      <c r="B480" s="1319">
        <f t="shared" si="7"/>
        <v>-1</v>
      </c>
      <c r="D480" s="1310"/>
      <c r="E480" s="1310"/>
      <c r="F480" s="1320"/>
      <c r="G480" s="1310"/>
      <c r="H480" s="1310"/>
      <c r="I480" s="1310"/>
      <c r="J480" s="1321"/>
      <c r="K480" s="1321"/>
      <c r="L480" s="1310"/>
      <c r="N480" s="1322">
        <f t="shared" si="8"/>
        <v>0</v>
      </c>
      <c r="O480" s="1323">
        <f t="shared" si="9"/>
        <v>0</v>
      </c>
      <c r="P480" s="1323">
        <f>O480/'1.5 Universal Data'!$E$36</f>
        <v>0</v>
      </c>
      <c r="Q480" s="221"/>
      <c r="R480" s="221"/>
      <c r="S480" s="221"/>
      <c r="T480" s="221"/>
      <c r="U480" s="221"/>
      <c r="V480" s="221"/>
      <c r="W480" s="221"/>
      <c r="X480" s="221"/>
      <c r="Y480" s="221"/>
      <c r="Z480" s="221"/>
      <c r="AA480" s="221"/>
      <c r="AB480" s="221"/>
      <c r="AC480" s="221"/>
      <c r="AD480" s="221"/>
      <c r="AE480" s="221"/>
    </row>
    <row r="481" spans="2:31">
      <c r="B481" s="1319">
        <f t="shared" si="7"/>
        <v>-1</v>
      </c>
      <c r="D481" s="1310"/>
      <c r="E481" s="1310"/>
      <c r="F481" s="1320"/>
      <c r="G481" s="1310"/>
      <c r="H481" s="1310"/>
      <c r="I481" s="1310"/>
      <c r="J481" s="1321"/>
      <c r="K481" s="1321"/>
      <c r="L481" s="1310"/>
      <c r="N481" s="1322">
        <f t="shared" si="8"/>
        <v>0</v>
      </c>
      <c r="O481" s="1323">
        <f t="shared" si="9"/>
        <v>0</v>
      </c>
      <c r="P481" s="1323">
        <f>O481/'1.5 Universal Data'!$E$36</f>
        <v>0</v>
      </c>
      <c r="Q481" s="221"/>
      <c r="R481" s="221"/>
      <c r="S481" s="221"/>
      <c r="T481" s="221"/>
      <c r="U481" s="221"/>
      <c r="V481" s="221"/>
      <c r="W481" s="221"/>
      <c r="X481" s="221"/>
      <c r="Y481" s="221"/>
      <c r="Z481" s="221"/>
      <c r="AA481" s="221"/>
      <c r="AB481" s="221"/>
      <c r="AC481" s="221"/>
      <c r="AD481" s="221"/>
      <c r="AE481" s="221"/>
    </row>
    <row r="482" spans="2:31">
      <c r="B482" s="1319">
        <f t="shared" si="7"/>
        <v>-1</v>
      </c>
      <c r="D482" s="1310"/>
      <c r="E482" s="1310"/>
      <c r="F482" s="1320"/>
      <c r="G482" s="1310"/>
      <c r="H482" s="1310"/>
      <c r="I482" s="1310"/>
      <c r="J482" s="1321"/>
      <c r="K482" s="1321"/>
      <c r="L482" s="1310"/>
      <c r="N482" s="1322">
        <f t="shared" si="8"/>
        <v>0</v>
      </c>
      <c r="O482" s="1323">
        <f t="shared" si="9"/>
        <v>0</v>
      </c>
      <c r="P482" s="1323">
        <f>O482/'1.5 Universal Data'!$E$36</f>
        <v>0</v>
      </c>
      <c r="Q482" s="221"/>
      <c r="R482" s="221"/>
      <c r="S482" s="221"/>
      <c r="T482" s="221"/>
      <c r="U482" s="221"/>
      <c r="V482" s="221"/>
      <c r="W482" s="221"/>
      <c r="X482" s="221"/>
      <c r="Y482" s="221"/>
      <c r="Z482" s="221"/>
      <c r="AA482" s="221"/>
      <c r="AB482" s="221"/>
      <c r="AC482" s="221"/>
      <c r="AD482" s="221"/>
      <c r="AE482" s="221"/>
    </row>
    <row r="483" spans="2:31">
      <c r="B483" s="1319">
        <f t="shared" si="7"/>
        <v>-1</v>
      </c>
      <c r="D483" s="1310"/>
      <c r="E483" s="1310"/>
      <c r="F483" s="1320"/>
      <c r="G483" s="1310"/>
      <c r="H483" s="1310"/>
      <c r="I483" s="1310"/>
      <c r="J483" s="1321"/>
      <c r="K483" s="1321"/>
      <c r="L483" s="1310"/>
      <c r="N483" s="1322">
        <f t="shared" si="8"/>
        <v>0</v>
      </c>
      <c r="O483" s="1323">
        <f t="shared" si="9"/>
        <v>0</v>
      </c>
      <c r="P483" s="1323">
        <f>O483/'1.5 Universal Data'!$E$36</f>
        <v>0</v>
      </c>
      <c r="Q483" s="221"/>
      <c r="R483" s="221"/>
      <c r="S483" s="221"/>
      <c r="T483" s="221"/>
      <c r="U483" s="221"/>
      <c r="V483" s="221"/>
      <c r="W483" s="221"/>
      <c r="X483" s="221"/>
      <c r="Y483" s="221"/>
      <c r="Z483" s="221"/>
      <c r="AA483" s="221"/>
      <c r="AB483" s="221"/>
      <c r="AC483" s="221"/>
      <c r="AD483" s="221"/>
      <c r="AE483" s="221"/>
    </row>
    <row r="484" spans="2:31">
      <c r="B484" s="1319">
        <f t="shared" si="7"/>
        <v>-1</v>
      </c>
      <c r="D484" s="1310"/>
      <c r="E484" s="1310"/>
      <c r="F484" s="1320"/>
      <c r="G484" s="1310"/>
      <c r="H484" s="1310"/>
      <c r="I484" s="1310"/>
      <c r="J484" s="1321"/>
      <c r="K484" s="1321"/>
      <c r="L484" s="1310"/>
      <c r="N484" s="1322">
        <f t="shared" si="8"/>
        <v>0</v>
      </c>
      <c r="O484" s="1323">
        <f t="shared" si="9"/>
        <v>0</v>
      </c>
      <c r="P484" s="1323">
        <f>O484/'1.5 Universal Data'!$E$36</f>
        <v>0</v>
      </c>
      <c r="Q484" s="221"/>
      <c r="R484" s="221"/>
      <c r="S484" s="221"/>
      <c r="T484" s="221"/>
      <c r="U484" s="221"/>
      <c r="V484" s="221"/>
      <c r="W484" s="221"/>
      <c r="X484" s="221"/>
      <c r="Y484" s="221"/>
      <c r="Z484" s="221"/>
      <c r="AA484" s="221"/>
      <c r="AB484" s="221"/>
      <c r="AC484" s="221"/>
      <c r="AD484" s="221"/>
      <c r="AE484" s="221"/>
    </row>
    <row r="485" spans="2:31">
      <c r="B485" s="1319">
        <f t="shared" si="7"/>
        <v>-1</v>
      </c>
      <c r="D485" s="1310"/>
      <c r="E485" s="1310"/>
      <c r="F485" s="1320"/>
      <c r="G485" s="1310"/>
      <c r="H485" s="1310"/>
      <c r="I485" s="1310"/>
      <c r="J485" s="1321"/>
      <c r="K485" s="1321"/>
      <c r="L485" s="1310"/>
      <c r="N485" s="1322">
        <f t="shared" si="8"/>
        <v>0</v>
      </c>
      <c r="O485" s="1323">
        <f t="shared" si="9"/>
        <v>0</v>
      </c>
      <c r="P485" s="1323">
        <f>O485/'1.5 Universal Data'!$E$36</f>
        <v>0</v>
      </c>
      <c r="Q485" s="221"/>
      <c r="R485" s="221"/>
      <c r="S485" s="221"/>
      <c r="T485" s="221"/>
      <c r="U485" s="221"/>
      <c r="V485" s="221"/>
      <c r="W485" s="221"/>
      <c r="X485" s="221"/>
      <c r="Y485" s="221"/>
      <c r="Z485" s="221"/>
      <c r="AA485" s="221"/>
      <c r="AB485" s="221"/>
      <c r="AC485" s="221"/>
      <c r="AD485" s="221"/>
      <c r="AE485" s="221"/>
    </row>
    <row r="486" spans="2:31">
      <c r="B486" s="1319">
        <f t="shared" si="7"/>
        <v>-1</v>
      </c>
      <c r="D486" s="1310"/>
      <c r="E486" s="1310"/>
      <c r="F486" s="1320"/>
      <c r="G486" s="1310"/>
      <c r="H486" s="1310"/>
      <c r="I486" s="1310"/>
      <c r="J486" s="1321"/>
      <c r="K486" s="1321"/>
      <c r="L486" s="1310"/>
      <c r="N486" s="1322">
        <f t="shared" si="8"/>
        <v>0</v>
      </c>
      <c r="O486" s="1323">
        <f t="shared" si="9"/>
        <v>0</v>
      </c>
      <c r="P486" s="1323">
        <f>O486/'1.5 Universal Data'!$E$36</f>
        <v>0</v>
      </c>
      <c r="Q486" s="221"/>
      <c r="R486" s="221"/>
      <c r="S486" s="221"/>
      <c r="T486" s="221"/>
      <c r="U486" s="221"/>
      <c r="V486" s="221"/>
      <c r="W486" s="221"/>
      <c r="X486" s="221"/>
      <c r="Y486" s="221"/>
      <c r="Z486" s="221"/>
      <c r="AA486" s="221"/>
      <c r="AB486" s="221"/>
      <c r="AC486" s="221"/>
      <c r="AD486" s="221"/>
      <c r="AE486" s="221"/>
    </row>
    <row r="487" spans="2:31">
      <c r="B487" s="1319">
        <f t="shared" si="7"/>
        <v>-1</v>
      </c>
      <c r="D487" s="1310"/>
      <c r="E487" s="1310"/>
      <c r="F487" s="1320"/>
      <c r="G487" s="1310"/>
      <c r="H487" s="1310"/>
      <c r="I487" s="1310"/>
      <c r="J487" s="1321"/>
      <c r="K487" s="1321"/>
      <c r="L487" s="1310"/>
      <c r="N487" s="1322">
        <f t="shared" si="8"/>
        <v>0</v>
      </c>
      <c r="O487" s="1323">
        <f t="shared" si="9"/>
        <v>0</v>
      </c>
      <c r="P487" s="1323">
        <f>O487/'1.5 Universal Data'!$E$36</f>
        <v>0</v>
      </c>
      <c r="Q487" s="221"/>
      <c r="R487" s="221"/>
      <c r="S487" s="221"/>
      <c r="T487" s="221"/>
      <c r="U487" s="221"/>
      <c r="V487" s="221"/>
      <c r="W487" s="221"/>
      <c r="X487" s="221"/>
      <c r="Y487" s="221"/>
      <c r="Z487" s="221"/>
      <c r="AA487" s="221"/>
      <c r="AB487" s="221"/>
      <c r="AC487" s="221"/>
      <c r="AD487" s="221"/>
      <c r="AE487" s="221"/>
    </row>
    <row r="488" spans="2:31">
      <c r="B488" s="1319">
        <f t="shared" si="7"/>
        <v>-1</v>
      </c>
      <c r="D488" s="1310"/>
      <c r="E488" s="1310"/>
      <c r="F488" s="1320"/>
      <c r="G488" s="1310"/>
      <c r="H488" s="1310"/>
      <c r="I488" s="1310"/>
      <c r="J488" s="1321"/>
      <c r="K488" s="1321"/>
      <c r="L488" s="1310"/>
      <c r="N488" s="1322">
        <f t="shared" si="8"/>
        <v>0</v>
      </c>
      <c r="O488" s="1323">
        <f t="shared" si="9"/>
        <v>0</v>
      </c>
      <c r="P488" s="1323">
        <f>O488/'1.5 Universal Data'!$E$36</f>
        <v>0</v>
      </c>
      <c r="Q488" s="221"/>
      <c r="R488" s="221"/>
      <c r="S488" s="221"/>
      <c r="T488" s="221"/>
      <c r="U488" s="221"/>
      <c r="V488" s="221"/>
      <c r="W488" s="221"/>
      <c r="X488" s="221"/>
      <c r="Y488" s="221"/>
      <c r="Z488" s="221"/>
      <c r="AA488" s="221"/>
      <c r="AB488" s="221"/>
      <c r="AC488" s="221"/>
      <c r="AD488" s="221"/>
      <c r="AE488" s="221"/>
    </row>
    <row r="489" spans="2:31">
      <c r="B489" s="1319">
        <f t="shared" si="7"/>
        <v>-1</v>
      </c>
      <c r="D489" s="1310"/>
      <c r="E489" s="1310"/>
      <c r="F489" s="1320"/>
      <c r="G489" s="1310"/>
      <c r="H489" s="1310"/>
      <c r="I489" s="1310"/>
      <c r="J489" s="1321"/>
      <c r="K489" s="1321"/>
      <c r="L489" s="1310"/>
      <c r="N489" s="1322">
        <f t="shared" si="8"/>
        <v>0</v>
      </c>
      <c r="O489" s="1323">
        <f t="shared" si="9"/>
        <v>0</v>
      </c>
      <c r="P489" s="1323">
        <f>O489/'1.5 Universal Data'!$E$36</f>
        <v>0</v>
      </c>
      <c r="Q489" s="221"/>
      <c r="R489" s="221"/>
      <c r="S489" s="221"/>
      <c r="T489" s="221"/>
      <c r="U489" s="221"/>
      <c r="V489" s="221"/>
      <c r="W489" s="221"/>
      <c r="X489" s="221"/>
      <c r="Y489" s="221"/>
      <c r="Z489" s="221"/>
      <c r="AA489" s="221"/>
      <c r="AB489" s="221"/>
      <c r="AC489" s="221"/>
      <c r="AD489" s="221"/>
      <c r="AE489" s="221"/>
    </row>
    <row r="490" spans="2:31">
      <c r="B490" s="1319">
        <f t="shared" si="7"/>
        <v>-1</v>
      </c>
      <c r="D490" s="1310"/>
      <c r="E490" s="1310"/>
      <c r="F490" s="1320"/>
      <c r="G490" s="1310"/>
      <c r="H490" s="1310"/>
      <c r="I490" s="1310"/>
      <c r="J490" s="1321"/>
      <c r="K490" s="1321"/>
      <c r="L490" s="1310"/>
      <c r="N490" s="1322">
        <f t="shared" si="8"/>
        <v>0</v>
      </c>
      <c r="O490" s="1323">
        <f t="shared" si="9"/>
        <v>0</v>
      </c>
      <c r="P490" s="1323">
        <f>O490/'1.5 Universal Data'!$E$36</f>
        <v>0</v>
      </c>
      <c r="Q490" s="221"/>
      <c r="R490" s="221"/>
      <c r="S490" s="221"/>
      <c r="T490" s="221"/>
      <c r="U490" s="221"/>
      <c r="V490" s="221"/>
      <c r="W490" s="221"/>
      <c r="X490" s="221"/>
      <c r="Y490" s="221"/>
      <c r="Z490" s="221"/>
      <c r="AA490" s="221"/>
      <c r="AB490" s="221"/>
      <c r="AC490" s="221"/>
      <c r="AD490" s="221"/>
      <c r="AE490" s="221"/>
    </row>
    <row r="491" spans="2:31">
      <c r="B491" s="1319">
        <f t="shared" si="7"/>
        <v>-1</v>
      </c>
      <c r="D491" s="1310"/>
      <c r="E491" s="1310"/>
      <c r="F491" s="1320"/>
      <c r="G491" s="1310"/>
      <c r="H491" s="1310"/>
      <c r="I491" s="1310"/>
      <c r="J491" s="1321"/>
      <c r="K491" s="1321"/>
      <c r="L491" s="1310"/>
      <c r="N491" s="1322">
        <f t="shared" si="8"/>
        <v>0</v>
      </c>
      <c r="O491" s="1323">
        <f t="shared" si="9"/>
        <v>0</v>
      </c>
      <c r="P491" s="1323">
        <f>O491/'1.5 Universal Data'!$E$36</f>
        <v>0</v>
      </c>
      <c r="Q491" s="221"/>
      <c r="R491" s="221"/>
      <c r="S491" s="221"/>
      <c r="T491" s="221"/>
      <c r="U491" s="221"/>
      <c r="V491" s="221"/>
      <c r="W491" s="221"/>
      <c r="X491" s="221"/>
      <c r="Y491" s="221"/>
      <c r="Z491" s="221"/>
      <c r="AA491" s="221"/>
      <c r="AB491" s="221"/>
      <c r="AC491" s="221"/>
      <c r="AD491" s="221"/>
      <c r="AE491" s="221"/>
    </row>
    <row r="492" spans="2:31">
      <c r="B492" s="1319">
        <f t="shared" si="7"/>
        <v>-1</v>
      </c>
      <c r="D492" s="1310"/>
      <c r="E492" s="1310"/>
      <c r="F492" s="1320"/>
      <c r="G492" s="1310"/>
      <c r="H492" s="1310"/>
      <c r="I492" s="1310"/>
      <c r="J492" s="1321"/>
      <c r="K492" s="1321"/>
      <c r="L492" s="1310"/>
      <c r="N492" s="1322">
        <f t="shared" si="8"/>
        <v>0</v>
      </c>
      <c r="O492" s="1323">
        <f t="shared" si="9"/>
        <v>0</v>
      </c>
      <c r="P492" s="1323">
        <f>O492/'1.5 Universal Data'!$E$36</f>
        <v>0</v>
      </c>
      <c r="Q492" s="221"/>
      <c r="R492" s="221"/>
      <c r="S492" s="221"/>
      <c r="T492" s="221"/>
      <c r="U492" s="221"/>
      <c r="V492" s="221"/>
      <c r="W492" s="221"/>
      <c r="X492" s="221"/>
      <c r="Y492" s="221"/>
      <c r="Z492" s="221"/>
      <c r="AA492" s="221"/>
      <c r="AB492" s="221"/>
      <c r="AC492" s="221"/>
      <c r="AD492" s="221"/>
      <c r="AE492" s="221"/>
    </row>
    <row r="493" spans="2:31">
      <c r="B493" s="1319">
        <f t="shared" si="7"/>
        <v>-1</v>
      </c>
      <c r="D493" s="1310"/>
      <c r="E493" s="1310"/>
      <c r="F493" s="1320"/>
      <c r="G493" s="1310"/>
      <c r="H493" s="1310"/>
      <c r="I493" s="1310"/>
      <c r="J493" s="1321"/>
      <c r="K493" s="1321"/>
      <c r="L493" s="1310"/>
      <c r="N493" s="1322">
        <f t="shared" si="8"/>
        <v>0</v>
      </c>
      <c r="O493" s="1323">
        <f t="shared" si="9"/>
        <v>0</v>
      </c>
      <c r="P493" s="1323">
        <f>O493/'1.5 Universal Data'!$E$36</f>
        <v>0</v>
      </c>
      <c r="Q493" s="221"/>
      <c r="R493" s="221"/>
      <c r="S493" s="221"/>
      <c r="T493" s="221"/>
      <c r="U493" s="221"/>
      <c r="V493" s="221"/>
      <c r="W493" s="221"/>
      <c r="X493" s="221"/>
      <c r="Y493" s="221"/>
      <c r="Z493" s="221"/>
      <c r="AA493" s="221"/>
      <c r="AB493" s="221"/>
      <c r="AC493" s="221"/>
      <c r="AD493" s="221"/>
      <c r="AE493" s="221"/>
    </row>
    <row r="494" spans="2:31">
      <c r="B494" s="1319">
        <f t="shared" si="7"/>
        <v>-1</v>
      </c>
      <c r="D494" s="1310"/>
      <c r="E494" s="1310"/>
      <c r="F494" s="1320"/>
      <c r="G494" s="1310"/>
      <c r="H494" s="1310"/>
      <c r="I494" s="1310"/>
      <c r="J494" s="1321"/>
      <c r="K494" s="1321"/>
      <c r="L494" s="1310"/>
      <c r="N494" s="1322">
        <f t="shared" si="8"/>
        <v>0</v>
      </c>
      <c r="O494" s="1323">
        <f t="shared" si="9"/>
        <v>0</v>
      </c>
      <c r="P494" s="1323">
        <f>O494/'1.5 Universal Data'!$E$36</f>
        <v>0</v>
      </c>
      <c r="Q494" s="221"/>
      <c r="R494" s="221"/>
      <c r="S494" s="221"/>
      <c r="T494" s="221"/>
      <c r="U494" s="221"/>
      <c r="V494" s="221"/>
      <c r="W494" s="221"/>
      <c r="X494" s="221"/>
      <c r="Y494" s="221"/>
      <c r="Z494" s="221"/>
      <c r="AA494" s="221"/>
      <c r="AB494" s="221"/>
      <c r="AC494" s="221"/>
      <c r="AD494" s="221"/>
      <c r="AE494" s="221"/>
    </row>
    <row r="495" spans="2:31">
      <c r="B495" s="1319">
        <f t="shared" si="7"/>
        <v>-1</v>
      </c>
      <c r="D495" s="1310"/>
      <c r="E495" s="1310"/>
      <c r="F495" s="1320"/>
      <c r="G495" s="1310"/>
      <c r="H495" s="1310"/>
      <c r="I495" s="1310"/>
      <c r="J495" s="1321"/>
      <c r="K495" s="1321"/>
      <c r="L495" s="1310"/>
      <c r="N495" s="1322">
        <f t="shared" si="8"/>
        <v>0</v>
      </c>
      <c r="O495" s="1323">
        <f t="shared" si="9"/>
        <v>0</v>
      </c>
      <c r="P495" s="1323">
        <f>O495/'1.5 Universal Data'!$E$36</f>
        <v>0</v>
      </c>
      <c r="Q495" s="221"/>
      <c r="R495" s="221"/>
      <c r="S495" s="221"/>
      <c r="T495" s="221"/>
      <c r="U495" s="221"/>
      <c r="V495" s="221"/>
      <c r="W495" s="221"/>
      <c r="X495" s="221"/>
      <c r="Y495" s="221"/>
      <c r="Z495" s="221"/>
      <c r="AA495" s="221"/>
      <c r="AB495" s="221"/>
      <c r="AC495" s="221"/>
      <c r="AD495" s="221"/>
      <c r="AE495" s="221"/>
    </row>
    <row r="496" spans="2:31">
      <c r="B496" s="1319">
        <f t="shared" si="7"/>
        <v>-1</v>
      </c>
      <c r="D496" s="1310"/>
      <c r="E496" s="1310"/>
      <c r="F496" s="1320"/>
      <c r="G496" s="1310"/>
      <c r="H496" s="1310"/>
      <c r="I496" s="1310"/>
      <c r="J496" s="1321"/>
      <c r="K496" s="1321"/>
      <c r="L496" s="1310"/>
      <c r="N496" s="1322">
        <f t="shared" si="8"/>
        <v>0</v>
      </c>
      <c r="O496" s="1323">
        <f t="shared" si="9"/>
        <v>0</v>
      </c>
      <c r="P496" s="1323">
        <f>O496/'1.5 Universal Data'!$E$36</f>
        <v>0</v>
      </c>
      <c r="Q496" s="221"/>
      <c r="R496" s="221"/>
      <c r="S496" s="221"/>
      <c r="T496" s="221"/>
      <c r="U496" s="221"/>
      <c r="V496" s="221"/>
      <c r="W496" s="221"/>
      <c r="X496" s="221"/>
      <c r="Y496" s="221"/>
      <c r="Z496" s="221"/>
      <c r="AA496" s="221"/>
      <c r="AB496" s="221"/>
      <c r="AC496" s="221"/>
      <c r="AD496" s="221"/>
      <c r="AE496" s="221"/>
    </row>
    <row r="497" spans="2:31">
      <c r="B497" s="1319">
        <f t="shared" si="7"/>
        <v>-1</v>
      </c>
      <c r="D497" s="1310"/>
      <c r="E497" s="1310"/>
      <c r="F497" s="1320"/>
      <c r="G497" s="1310"/>
      <c r="H497" s="1310"/>
      <c r="I497" s="1310"/>
      <c r="J497" s="1321"/>
      <c r="K497" s="1321"/>
      <c r="L497" s="1310"/>
      <c r="N497" s="1322">
        <f t="shared" si="8"/>
        <v>0</v>
      </c>
      <c r="O497" s="1323">
        <f t="shared" si="9"/>
        <v>0</v>
      </c>
      <c r="P497" s="1323">
        <f>O497/'1.5 Universal Data'!$E$36</f>
        <v>0</v>
      </c>
      <c r="Q497" s="221"/>
      <c r="R497" s="221"/>
      <c r="S497" s="221"/>
      <c r="T497" s="221"/>
      <c r="U497" s="221"/>
      <c r="V497" s="221"/>
      <c r="W497" s="221"/>
      <c r="X497" s="221"/>
      <c r="Y497" s="221"/>
      <c r="Z497" s="221"/>
      <c r="AA497" s="221"/>
      <c r="AB497" s="221"/>
      <c r="AC497" s="221"/>
      <c r="AD497" s="221"/>
      <c r="AE497" s="221"/>
    </row>
    <row r="498" spans="2:31">
      <c r="B498" s="1319">
        <f t="shared" si="7"/>
        <v>-1</v>
      </c>
      <c r="D498" s="1310"/>
      <c r="E498" s="1310"/>
      <c r="F498" s="1320"/>
      <c r="G498" s="1310"/>
      <c r="H498" s="1310"/>
      <c r="I498" s="1310"/>
      <c r="J498" s="1321"/>
      <c r="K498" s="1321"/>
      <c r="L498" s="1310"/>
      <c r="N498" s="1322">
        <f t="shared" si="8"/>
        <v>0</v>
      </c>
      <c r="O498" s="1323">
        <f t="shared" si="9"/>
        <v>0</v>
      </c>
      <c r="P498" s="1323">
        <f>O498/'1.5 Universal Data'!$E$36</f>
        <v>0</v>
      </c>
      <c r="Q498" s="221"/>
      <c r="R498" s="221"/>
      <c r="S498" s="221"/>
      <c r="T498" s="221"/>
      <c r="U498" s="221"/>
      <c r="V498" s="221"/>
      <c r="W498" s="221"/>
      <c r="X498" s="221"/>
      <c r="Y498" s="221"/>
      <c r="Z498" s="221"/>
      <c r="AA498" s="221"/>
      <c r="AB498" s="221"/>
      <c r="AC498" s="221"/>
      <c r="AD498" s="221"/>
      <c r="AE498" s="221"/>
    </row>
    <row r="499" spans="2:31">
      <c r="B499" s="1319">
        <f t="shared" si="7"/>
        <v>-1</v>
      </c>
      <c r="D499" s="1310"/>
      <c r="E499" s="1310"/>
      <c r="F499" s="1320"/>
      <c r="G499" s="1310"/>
      <c r="H499" s="1310"/>
      <c r="I499" s="1310"/>
      <c r="J499" s="1321"/>
      <c r="K499" s="1321"/>
      <c r="L499" s="1310"/>
      <c r="N499" s="1322">
        <f t="shared" si="8"/>
        <v>0</v>
      </c>
      <c r="O499" s="1323">
        <f t="shared" si="9"/>
        <v>0</v>
      </c>
      <c r="P499" s="1323">
        <f>O499/'1.5 Universal Data'!$E$36</f>
        <v>0</v>
      </c>
      <c r="Q499" s="221"/>
      <c r="R499" s="221"/>
      <c r="S499" s="221"/>
      <c r="T499" s="221"/>
      <c r="U499" s="221"/>
      <c r="V499" s="221"/>
      <c r="W499" s="221"/>
      <c r="X499" s="221"/>
      <c r="Y499" s="221"/>
      <c r="Z499" s="221"/>
      <c r="AA499" s="221"/>
      <c r="AB499" s="221"/>
      <c r="AC499" s="221"/>
      <c r="AD499" s="221"/>
      <c r="AE499" s="221"/>
    </row>
    <row r="500" spans="2:31">
      <c r="B500" s="1319">
        <f t="shared" si="7"/>
        <v>-1</v>
      </c>
      <c r="D500" s="1310"/>
      <c r="E500" s="1310"/>
      <c r="F500" s="1320"/>
      <c r="G500" s="1310"/>
      <c r="H500" s="1310"/>
      <c r="I500" s="1310"/>
      <c r="J500" s="1321"/>
      <c r="K500" s="1321"/>
      <c r="L500" s="1310"/>
      <c r="N500" s="1322">
        <f t="shared" si="8"/>
        <v>0</v>
      </c>
      <c r="O500" s="1323">
        <f t="shared" si="9"/>
        <v>0</v>
      </c>
      <c r="P500" s="1323">
        <f>O500/'1.5 Universal Data'!$E$36</f>
        <v>0</v>
      </c>
      <c r="Q500" s="221"/>
      <c r="R500" s="221"/>
      <c r="S500" s="221"/>
      <c r="T500" s="221"/>
      <c r="U500" s="221"/>
      <c r="V500" s="221"/>
      <c r="W500" s="221"/>
      <c r="X500" s="221"/>
      <c r="Y500" s="221"/>
      <c r="Z500" s="221"/>
      <c r="AA500" s="221"/>
      <c r="AB500" s="221"/>
      <c r="AC500" s="221"/>
      <c r="AD500" s="221"/>
      <c r="AE500" s="221"/>
    </row>
    <row r="501" spans="2:31">
      <c r="B501" s="1319">
        <f t="shared" si="7"/>
        <v>-1</v>
      </c>
      <c r="D501" s="1310"/>
      <c r="E501" s="1310"/>
      <c r="F501" s="1320"/>
      <c r="G501" s="1310"/>
      <c r="H501" s="1310"/>
      <c r="I501" s="1310"/>
      <c r="J501" s="1321"/>
      <c r="K501" s="1321"/>
      <c r="L501" s="1310"/>
      <c r="N501" s="1322">
        <f t="shared" si="8"/>
        <v>0</v>
      </c>
      <c r="O501" s="1323">
        <f t="shared" si="9"/>
        <v>0</v>
      </c>
      <c r="P501" s="1323">
        <f>O501/'1.5 Universal Data'!$E$36</f>
        <v>0</v>
      </c>
      <c r="Q501" s="221"/>
      <c r="R501" s="221"/>
      <c r="S501" s="221"/>
      <c r="T501" s="221"/>
      <c r="U501" s="221"/>
      <c r="V501" s="221"/>
      <c r="W501" s="221"/>
      <c r="X501" s="221"/>
      <c r="Y501" s="221"/>
      <c r="Z501" s="221"/>
      <c r="AA501" s="221"/>
      <c r="AB501" s="221"/>
      <c r="AC501" s="221"/>
      <c r="AD501" s="221"/>
      <c r="AE501" s="221"/>
    </row>
    <row r="502" spans="2:31">
      <c r="B502" s="1319">
        <f t="shared" si="7"/>
        <v>-1</v>
      </c>
      <c r="D502" s="1310"/>
      <c r="E502" s="1310"/>
      <c r="F502" s="1320"/>
      <c r="G502" s="1310"/>
      <c r="H502" s="1310"/>
      <c r="I502" s="1310"/>
      <c r="J502" s="1321"/>
      <c r="K502" s="1321"/>
      <c r="L502" s="1310"/>
      <c r="N502" s="1322">
        <f t="shared" si="8"/>
        <v>0</v>
      </c>
      <c r="O502" s="1323">
        <f t="shared" si="9"/>
        <v>0</v>
      </c>
      <c r="P502" s="1323">
        <f>O502/'1.5 Universal Data'!$E$36</f>
        <v>0</v>
      </c>
      <c r="Q502" s="221"/>
      <c r="R502" s="221"/>
      <c r="S502" s="221"/>
      <c r="T502" s="221"/>
      <c r="U502" s="221"/>
      <c r="V502" s="221"/>
      <c r="W502" s="221"/>
      <c r="X502" s="221"/>
      <c r="Y502" s="221"/>
      <c r="Z502" s="221"/>
      <c r="AA502" s="221"/>
      <c r="AB502" s="221"/>
      <c r="AC502" s="221"/>
      <c r="AD502" s="221"/>
      <c r="AE502" s="221"/>
    </row>
    <row r="503" spans="2:31">
      <c r="B503" s="1319">
        <f t="shared" si="7"/>
        <v>-1</v>
      </c>
      <c r="D503" s="1310"/>
      <c r="E503" s="1310"/>
      <c r="F503" s="1320"/>
      <c r="G503" s="1310"/>
      <c r="H503" s="1310"/>
      <c r="I503" s="1310"/>
      <c r="J503" s="1321"/>
      <c r="K503" s="1321"/>
      <c r="L503" s="1310"/>
      <c r="N503" s="1322">
        <f t="shared" si="8"/>
        <v>0</v>
      </c>
      <c r="O503" s="1323">
        <f t="shared" si="9"/>
        <v>0</v>
      </c>
      <c r="P503" s="1323">
        <f>O503/'1.5 Universal Data'!$E$36</f>
        <v>0</v>
      </c>
      <c r="Q503" s="221"/>
      <c r="R503" s="221"/>
      <c r="S503" s="221"/>
      <c r="T503" s="221"/>
      <c r="U503" s="221"/>
      <c r="V503" s="221"/>
      <c r="W503" s="221"/>
      <c r="X503" s="221"/>
      <c r="Y503" s="221"/>
      <c r="Z503" s="221"/>
      <c r="AA503" s="221"/>
      <c r="AB503" s="221"/>
      <c r="AC503" s="221"/>
      <c r="AD503" s="221"/>
      <c r="AE503" s="221"/>
    </row>
    <row r="504" spans="2:31">
      <c r="B504" s="1319">
        <f t="shared" si="7"/>
        <v>-1</v>
      </c>
      <c r="D504" s="1310"/>
      <c r="E504" s="1310"/>
      <c r="F504" s="1320"/>
      <c r="G504" s="1310"/>
      <c r="H504" s="1310"/>
      <c r="I504" s="1310"/>
      <c r="J504" s="1321"/>
      <c r="K504" s="1321"/>
      <c r="L504" s="1310"/>
      <c r="N504" s="1322">
        <f t="shared" si="8"/>
        <v>0</v>
      </c>
      <c r="O504" s="1323">
        <f t="shared" si="9"/>
        <v>0</v>
      </c>
      <c r="P504" s="1323">
        <f>O504/'1.5 Universal Data'!$E$36</f>
        <v>0</v>
      </c>
      <c r="Q504" s="221"/>
      <c r="R504" s="221"/>
      <c r="S504" s="221"/>
      <c r="T504" s="221"/>
      <c r="U504" s="221"/>
      <c r="V504" s="221"/>
      <c r="W504" s="221"/>
      <c r="X504" s="221"/>
      <c r="Y504" s="221"/>
      <c r="Z504" s="221"/>
      <c r="AA504" s="221"/>
      <c r="AB504" s="221"/>
      <c r="AC504" s="221"/>
      <c r="AD504" s="221"/>
      <c r="AE504" s="221"/>
    </row>
    <row r="505" spans="2:31">
      <c r="B505" s="1319">
        <f t="shared" si="7"/>
        <v>-1</v>
      </c>
      <c r="D505" s="1310"/>
      <c r="E505" s="1310"/>
      <c r="F505" s="1320"/>
      <c r="G505" s="1310"/>
      <c r="H505" s="1310"/>
      <c r="I505" s="1310"/>
      <c r="J505" s="1321"/>
      <c r="K505" s="1321"/>
      <c r="L505" s="1310"/>
      <c r="N505" s="1322">
        <f t="shared" si="8"/>
        <v>0</v>
      </c>
      <c r="O505" s="1323">
        <f t="shared" si="9"/>
        <v>0</v>
      </c>
      <c r="P505" s="1323">
        <f>O505/'1.5 Universal Data'!$E$36</f>
        <v>0</v>
      </c>
      <c r="Q505" s="221"/>
      <c r="R505" s="221"/>
      <c r="S505" s="221"/>
      <c r="T505" s="221"/>
      <c r="U505" s="221"/>
      <c r="V505" s="221"/>
      <c r="W505" s="221"/>
      <c r="X505" s="221"/>
      <c r="Y505" s="221"/>
      <c r="Z505" s="221"/>
      <c r="AA505" s="221"/>
      <c r="AB505" s="221"/>
      <c r="AC505" s="221"/>
      <c r="AD505" s="221"/>
      <c r="AE505" s="221"/>
    </row>
    <row r="506" spans="2:31">
      <c r="B506" s="1319">
        <f t="shared" si="7"/>
        <v>-1</v>
      </c>
      <c r="D506" s="1310"/>
      <c r="E506" s="1310"/>
      <c r="F506" s="1320"/>
      <c r="G506" s="1310"/>
      <c r="H506" s="1310"/>
      <c r="I506" s="1310"/>
      <c r="J506" s="1321"/>
      <c r="K506" s="1321"/>
      <c r="L506" s="1310"/>
      <c r="N506" s="1322">
        <f t="shared" si="8"/>
        <v>0</v>
      </c>
      <c r="O506" s="1323">
        <f t="shared" si="9"/>
        <v>0</v>
      </c>
      <c r="P506" s="1323">
        <f>O506/'1.5 Universal Data'!$E$36</f>
        <v>0</v>
      </c>
      <c r="Q506" s="221"/>
      <c r="R506" s="221"/>
      <c r="S506" s="221"/>
      <c r="T506" s="221"/>
      <c r="U506" s="221"/>
      <c r="V506" s="221"/>
      <c r="W506" s="221"/>
      <c r="X506" s="221"/>
      <c r="Y506" s="221"/>
      <c r="Z506" s="221"/>
      <c r="AA506" s="221"/>
      <c r="AB506" s="221"/>
      <c r="AC506" s="221"/>
      <c r="AD506" s="221"/>
      <c r="AE506" s="221"/>
    </row>
    <row r="507" spans="2:31">
      <c r="B507" s="1319">
        <f t="shared" si="7"/>
        <v>-1</v>
      </c>
      <c r="D507" s="1310"/>
      <c r="E507" s="1310"/>
      <c r="F507" s="1320"/>
      <c r="G507" s="1310"/>
      <c r="H507" s="1310"/>
      <c r="I507" s="1310"/>
      <c r="J507" s="1321"/>
      <c r="K507" s="1321"/>
      <c r="L507" s="1310"/>
      <c r="N507" s="1322">
        <f t="shared" si="8"/>
        <v>0</v>
      </c>
      <c r="O507" s="1323">
        <f t="shared" si="9"/>
        <v>0</v>
      </c>
      <c r="P507" s="1323">
        <f>O507/'1.5 Universal Data'!$E$36</f>
        <v>0</v>
      </c>
      <c r="Q507" s="221"/>
      <c r="R507" s="221"/>
      <c r="S507" s="221"/>
      <c r="T507" s="221"/>
      <c r="U507" s="221"/>
      <c r="V507" s="221"/>
      <c r="W507" s="221"/>
      <c r="X507" s="221"/>
      <c r="Y507" s="221"/>
      <c r="Z507" s="221"/>
      <c r="AA507" s="221"/>
      <c r="AB507" s="221"/>
      <c r="AC507" s="221"/>
      <c r="AD507" s="221"/>
      <c r="AE507" s="221"/>
    </row>
    <row r="508" spans="2:31">
      <c r="B508" s="1319">
        <f t="shared" si="7"/>
        <v>-1</v>
      </c>
      <c r="D508" s="1310"/>
      <c r="E508" s="1310"/>
      <c r="F508" s="1320"/>
      <c r="G508" s="1310"/>
      <c r="H508" s="1310"/>
      <c r="I508" s="1310"/>
      <c r="J508" s="1321"/>
      <c r="K508" s="1321"/>
      <c r="L508" s="1310"/>
      <c r="N508" s="1322">
        <f t="shared" si="8"/>
        <v>0</v>
      </c>
      <c r="O508" s="1323">
        <f t="shared" si="9"/>
        <v>0</v>
      </c>
      <c r="P508" s="1323">
        <f>O508/'1.5 Universal Data'!$E$36</f>
        <v>0</v>
      </c>
      <c r="Q508" s="221"/>
      <c r="R508" s="221"/>
      <c r="S508" s="221"/>
      <c r="T508" s="221"/>
      <c r="U508" s="221"/>
      <c r="V508" s="221"/>
      <c r="W508" s="221"/>
      <c r="X508" s="221"/>
      <c r="Y508" s="221"/>
      <c r="Z508" s="221"/>
      <c r="AA508" s="221"/>
      <c r="AB508" s="221"/>
      <c r="AC508" s="221"/>
      <c r="AD508" s="221"/>
      <c r="AE508" s="221"/>
    </row>
    <row r="509" spans="2:31">
      <c r="B509" s="1319">
        <f t="shared" si="7"/>
        <v>-1</v>
      </c>
      <c r="D509" s="1310"/>
      <c r="E509" s="1310"/>
      <c r="F509" s="1320"/>
      <c r="G509" s="1310"/>
      <c r="H509" s="1310"/>
      <c r="I509" s="1310"/>
      <c r="J509" s="1321"/>
      <c r="K509" s="1321"/>
      <c r="L509" s="1310"/>
      <c r="N509" s="1322">
        <f t="shared" si="8"/>
        <v>0</v>
      </c>
      <c r="O509" s="1323">
        <f t="shared" si="9"/>
        <v>0</v>
      </c>
      <c r="P509" s="1323">
        <f>O509/'1.5 Universal Data'!$E$36</f>
        <v>0</v>
      </c>
      <c r="Q509" s="221"/>
      <c r="R509" s="221"/>
      <c r="S509" s="221"/>
      <c r="T509" s="221"/>
      <c r="U509" s="221"/>
      <c r="V509" s="221"/>
      <c r="W509" s="221"/>
      <c r="X509" s="221"/>
      <c r="Y509" s="221"/>
      <c r="Z509" s="221"/>
      <c r="AA509" s="221"/>
      <c r="AB509" s="221"/>
      <c r="AC509" s="221"/>
      <c r="AD509" s="221"/>
      <c r="AE509" s="221"/>
    </row>
    <row r="510" spans="2:31">
      <c r="B510" s="1319">
        <f t="shared" si="7"/>
        <v>-1</v>
      </c>
      <c r="D510" s="1310"/>
      <c r="E510" s="1310"/>
      <c r="F510" s="1320"/>
      <c r="G510" s="1310"/>
      <c r="H510" s="1310"/>
      <c r="I510" s="1310"/>
      <c r="J510" s="1321"/>
      <c r="K510" s="1321"/>
      <c r="L510" s="1310"/>
      <c r="N510" s="1322">
        <f t="shared" si="8"/>
        <v>0</v>
      </c>
      <c r="O510" s="1323">
        <f t="shared" si="9"/>
        <v>0</v>
      </c>
      <c r="P510" s="1323">
        <f>O510/'1.5 Universal Data'!$E$36</f>
        <v>0</v>
      </c>
      <c r="Q510" s="221"/>
      <c r="R510" s="221"/>
      <c r="S510" s="221"/>
      <c r="T510" s="221"/>
      <c r="U510" s="221"/>
      <c r="V510" s="221"/>
      <c r="W510" s="221"/>
      <c r="X510" s="221"/>
      <c r="Y510" s="221"/>
      <c r="Z510" s="221"/>
      <c r="AA510" s="221"/>
      <c r="AB510" s="221"/>
      <c r="AC510" s="221"/>
      <c r="AD510" s="221"/>
      <c r="AE510" s="221"/>
    </row>
    <row r="511" spans="2:31">
      <c r="B511" s="1319">
        <f t="shared" si="7"/>
        <v>-1</v>
      </c>
      <c r="D511" s="1310"/>
      <c r="E511" s="1310"/>
      <c r="F511" s="1320"/>
      <c r="G511" s="1310"/>
      <c r="H511" s="1310"/>
      <c r="I511" s="1310"/>
      <c r="J511" s="1321"/>
      <c r="K511" s="1321"/>
      <c r="L511" s="1310"/>
      <c r="N511" s="1322">
        <f t="shared" si="8"/>
        <v>0</v>
      </c>
      <c r="O511" s="1323">
        <f t="shared" si="9"/>
        <v>0</v>
      </c>
      <c r="P511" s="1323">
        <f>O511/'1.5 Universal Data'!$E$36</f>
        <v>0</v>
      </c>
      <c r="Q511" s="221"/>
      <c r="R511" s="221"/>
      <c r="S511" s="221"/>
      <c r="T511" s="221"/>
      <c r="U511" s="221"/>
      <c r="V511" s="221"/>
      <c r="W511" s="221"/>
      <c r="X511" s="221"/>
      <c r="Y511" s="221"/>
      <c r="Z511" s="221"/>
      <c r="AA511" s="221"/>
      <c r="AB511" s="221"/>
      <c r="AC511" s="221"/>
      <c r="AD511" s="221"/>
      <c r="AE511" s="221"/>
    </row>
    <row r="512" spans="2:31">
      <c r="B512" s="1319">
        <f t="shared" si="7"/>
        <v>-1</v>
      </c>
      <c r="D512" s="1310"/>
      <c r="E512" s="1310"/>
      <c r="F512" s="1320"/>
      <c r="G512" s="1310"/>
      <c r="H512" s="1310"/>
      <c r="I512" s="1310"/>
      <c r="J512" s="1321"/>
      <c r="K512" s="1321"/>
      <c r="L512" s="1310"/>
      <c r="N512" s="1322">
        <f t="shared" si="8"/>
        <v>0</v>
      </c>
      <c r="O512" s="1323">
        <f t="shared" si="9"/>
        <v>0</v>
      </c>
      <c r="P512" s="1323">
        <f>O512/'1.5 Universal Data'!$E$36</f>
        <v>0</v>
      </c>
      <c r="Q512" s="221"/>
      <c r="R512" s="221"/>
      <c r="S512" s="221"/>
      <c r="T512" s="221"/>
      <c r="U512" s="221"/>
      <c r="V512" s="221"/>
      <c r="W512" s="221"/>
      <c r="X512" s="221"/>
      <c r="Y512" s="221"/>
      <c r="Z512" s="221"/>
      <c r="AA512" s="221"/>
      <c r="AB512" s="221"/>
      <c r="AC512" s="221"/>
      <c r="AD512" s="221"/>
      <c r="AE512" s="221"/>
    </row>
    <row r="513" spans="2:31">
      <c r="B513" s="1319">
        <f t="shared" si="7"/>
        <v>-1</v>
      </c>
      <c r="D513" s="1310"/>
      <c r="E513" s="1310"/>
      <c r="F513" s="1320"/>
      <c r="G513" s="1310"/>
      <c r="H513" s="1310"/>
      <c r="I513" s="1310"/>
      <c r="J513" s="1321"/>
      <c r="K513" s="1321"/>
      <c r="L513" s="1310"/>
      <c r="N513" s="1322">
        <f t="shared" si="8"/>
        <v>0</v>
      </c>
      <c r="O513" s="1323">
        <f t="shared" si="9"/>
        <v>0</v>
      </c>
      <c r="P513" s="1323">
        <f>O513/'1.5 Universal Data'!$E$36</f>
        <v>0</v>
      </c>
      <c r="Q513" s="221"/>
      <c r="R513" s="221"/>
      <c r="S513" s="221"/>
      <c r="T513" s="221"/>
      <c r="U513" s="221"/>
      <c r="V513" s="221"/>
      <c r="W513" s="221"/>
      <c r="X513" s="221"/>
      <c r="Y513" s="221"/>
      <c r="Z513" s="221"/>
      <c r="AA513" s="221"/>
      <c r="AB513" s="221"/>
      <c r="AC513" s="221"/>
      <c r="AD513" s="221"/>
      <c r="AE513" s="221"/>
    </row>
    <row r="514" spans="2:31">
      <c r="B514" s="1319">
        <f t="shared" si="7"/>
        <v>-1</v>
      </c>
      <c r="D514" s="1310"/>
      <c r="E514" s="1310"/>
      <c r="F514" s="1320"/>
      <c r="G514" s="1310"/>
      <c r="H514" s="1310"/>
      <c r="I514" s="1310"/>
      <c r="J514" s="1321"/>
      <c r="K514" s="1321"/>
      <c r="L514" s="1310"/>
      <c r="N514" s="1322">
        <f t="shared" si="8"/>
        <v>0</v>
      </c>
      <c r="O514" s="1323">
        <f t="shared" si="9"/>
        <v>0</v>
      </c>
      <c r="P514" s="1323">
        <f>O514/'1.5 Universal Data'!$E$36</f>
        <v>0</v>
      </c>
      <c r="Q514" s="221"/>
      <c r="R514" s="221"/>
      <c r="S514" s="221"/>
      <c r="T514" s="221"/>
      <c r="U514" s="221"/>
      <c r="V514" s="221"/>
      <c r="W514" s="221"/>
      <c r="X514" s="221"/>
      <c r="Y514" s="221"/>
      <c r="Z514" s="221"/>
      <c r="AA514" s="221"/>
      <c r="AB514" s="221"/>
      <c r="AC514" s="221"/>
      <c r="AD514" s="221"/>
      <c r="AE514" s="221"/>
    </row>
    <row r="515" spans="2:31">
      <c r="B515" s="1319">
        <f t="shared" si="7"/>
        <v>-1</v>
      </c>
      <c r="D515" s="1310"/>
      <c r="E515" s="1310"/>
      <c r="F515" s="1320"/>
      <c r="G515" s="1310"/>
      <c r="H515" s="1310"/>
      <c r="I515" s="1310"/>
      <c r="J515" s="1321"/>
      <c r="K515" s="1321"/>
      <c r="L515" s="1310"/>
      <c r="N515" s="1322">
        <f t="shared" si="8"/>
        <v>0</v>
      </c>
      <c r="O515" s="1323">
        <f t="shared" si="9"/>
        <v>0</v>
      </c>
      <c r="P515" s="1323">
        <f>O515/'1.5 Universal Data'!$E$36</f>
        <v>0</v>
      </c>
      <c r="Q515" s="221"/>
      <c r="R515" s="221"/>
      <c r="S515" s="221"/>
      <c r="T515" s="221"/>
      <c r="U515" s="221"/>
      <c r="V515" s="221"/>
      <c r="W515" s="221"/>
      <c r="X515" s="221"/>
      <c r="Y515" s="221"/>
      <c r="Z515" s="221"/>
      <c r="AA515" s="221"/>
      <c r="AB515" s="221"/>
      <c r="AC515" s="221"/>
      <c r="AD515" s="221"/>
      <c r="AE515" s="221"/>
    </row>
    <row r="516" spans="2:31">
      <c r="B516" s="1319">
        <f t="shared" si="7"/>
        <v>-1</v>
      </c>
      <c r="D516" s="1310"/>
      <c r="E516" s="1310"/>
      <c r="F516" s="1320"/>
      <c r="G516" s="1310"/>
      <c r="H516" s="1310"/>
      <c r="I516" s="1310"/>
      <c r="J516" s="1321"/>
      <c r="K516" s="1321"/>
      <c r="L516" s="1310"/>
      <c r="N516" s="1322">
        <f t="shared" si="8"/>
        <v>0</v>
      </c>
      <c r="O516" s="1323">
        <f t="shared" si="9"/>
        <v>0</v>
      </c>
      <c r="P516" s="1323">
        <f>O516/'1.5 Universal Data'!$E$36</f>
        <v>0</v>
      </c>
      <c r="Q516" s="221"/>
      <c r="R516" s="221"/>
      <c r="S516" s="221"/>
      <c r="T516" s="221"/>
      <c r="U516" s="221"/>
      <c r="V516" s="221"/>
      <c r="W516" s="221"/>
      <c r="X516" s="221"/>
      <c r="Y516" s="221"/>
      <c r="Z516" s="221"/>
      <c r="AA516" s="221"/>
      <c r="AB516" s="221"/>
      <c r="AC516" s="221"/>
      <c r="AD516" s="221"/>
      <c r="AE516" s="221"/>
    </row>
    <row r="517" spans="2:31">
      <c r="B517" s="1319">
        <f t="shared" si="7"/>
        <v>-1</v>
      </c>
      <c r="D517" s="1310"/>
      <c r="E517" s="1310"/>
      <c r="F517" s="1320"/>
      <c r="G517" s="1310"/>
      <c r="H517" s="1310"/>
      <c r="I517" s="1310"/>
      <c r="J517" s="1321"/>
      <c r="K517" s="1321"/>
      <c r="L517" s="1310"/>
      <c r="N517" s="1322">
        <f t="shared" si="8"/>
        <v>0</v>
      </c>
      <c r="O517" s="1323">
        <f t="shared" si="9"/>
        <v>0</v>
      </c>
      <c r="P517" s="1323">
        <f>O517/'1.5 Universal Data'!$E$36</f>
        <v>0</v>
      </c>
      <c r="Q517" s="221"/>
      <c r="R517" s="221"/>
      <c r="S517" s="221"/>
      <c r="T517" s="221"/>
      <c r="U517" s="221"/>
      <c r="V517" s="221"/>
      <c r="W517" s="221"/>
      <c r="X517" s="221"/>
      <c r="Y517" s="221"/>
      <c r="Z517" s="221"/>
      <c r="AA517" s="221"/>
      <c r="AB517" s="221"/>
      <c r="AC517" s="221"/>
      <c r="AD517" s="221"/>
      <c r="AE517" s="221"/>
    </row>
    <row r="518" spans="2:31">
      <c r="B518" s="1319">
        <f t="shared" si="7"/>
        <v>-1</v>
      </c>
      <c r="D518" s="1310"/>
      <c r="E518" s="1310"/>
      <c r="F518" s="1320"/>
      <c r="G518" s="1310"/>
      <c r="H518" s="1310"/>
      <c r="I518" s="1310"/>
      <c r="J518" s="1321"/>
      <c r="K518" s="1321"/>
      <c r="L518" s="1310"/>
      <c r="N518" s="1322">
        <f t="shared" si="8"/>
        <v>0</v>
      </c>
      <c r="O518" s="1323">
        <f t="shared" si="9"/>
        <v>0</v>
      </c>
      <c r="P518" s="1323">
        <f>O518/'1.5 Universal Data'!$E$36</f>
        <v>0</v>
      </c>
      <c r="Q518" s="221"/>
      <c r="R518" s="221"/>
      <c r="S518" s="221"/>
      <c r="T518" s="221"/>
      <c r="U518" s="221"/>
      <c r="V518" s="221"/>
      <c r="W518" s="221"/>
      <c r="X518" s="221"/>
      <c r="Y518" s="221"/>
      <c r="Z518" s="221"/>
      <c r="AA518" s="221"/>
      <c r="AB518" s="221"/>
      <c r="AC518" s="221"/>
      <c r="AD518" s="221"/>
      <c r="AE518" s="221"/>
    </row>
    <row r="519" spans="2:31">
      <c r="B519" s="1319">
        <f t="shared" si="7"/>
        <v>-1</v>
      </c>
      <c r="D519" s="1310"/>
      <c r="E519" s="1310"/>
      <c r="F519" s="1320"/>
      <c r="G519" s="1310"/>
      <c r="H519" s="1310"/>
      <c r="I519" s="1310"/>
      <c r="J519" s="1321"/>
      <c r="K519" s="1321"/>
      <c r="L519" s="1310"/>
      <c r="N519" s="1322">
        <f t="shared" si="8"/>
        <v>0</v>
      </c>
      <c r="O519" s="1323">
        <f t="shared" si="9"/>
        <v>0</v>
      </c>
      <c r="P519" s="1323">
        <f>O519/'1.5 Universal Data'!$E$36</f>
        <v>0</v>
      </c>
      <c r="Q519" s="221"/>
      <c r="R519" s="221"/>
      <c r="S519" s="221"/>
      <c r="T519" s="221"/>
      <c r="U519" s="221"/>
      <c r="V519" s="221"/>
      <c r="W519" s="221"/>
      <c r="X519" s="221"/>
      <c r="Y519" s="221"/>
      <c r="Z519" s="221"/>
      <c r="AA519" s="221"/>
      <c r="AB519" s="221"/>
      <c r="AC519" s="221"/>
      <c r="AD519" s="221"/>
      <c r="AE519" s="221"/>
    </row>
    <row r="520" spans="2:31">
      <c r="B520" s="1319">
        <f t="shared" si="7"/>
        <v>-1</v>
      </c>
      <c r="D520" s="1310"/>
      <c r="E520" s="1310"/>
      <c r="F520" s="1320"/>
      <c r="G520" s="1310"/>
      <c r="H520" s="1310"/>
      <c r="I520" s="1310"/>
      <c r="J520" s="1321"/>
      <c r="K520" s="1321"/>
      <c r="L520" s="1310"/>
      <c r="N520" s="1322">
        <f t="shared" si="8"/>
        <v>0</v>
      </c>
      <c r="O520" s="1323">
        <f t="shared" si="9"/>
        <v>0</v>
      </c>
      <c r="P520" s="1323">
        <f>O520/'1.5 Universal Data'!$E$36</f>
        <v>0</v>
      </c>
      <c r="Q520" s="221"/>
      <c r="R520" s="221"/>
      <c r="S520" s="221"/>
      <c r="T520" s="221"/>
      <c r="U520" s="221"/>
      <c r="V520" s="221"/>
      <c r="W520" s="221"/>
      <c r="X520" s="221"/>
      <c r="Y520" s="221"/>
      <c r="Z520" s="221"/>
      <c r="AA520" s="221"/>
      <c r="AB520" s="221"/>
      <c r="AC520" s="221"/>
      <c r="AD520" s="221"/>
      <c r="AE520" s="221"/>
    </row>
    <row r="521" spans="2:31">
      <c r="B521" s="1319">
        <f t="shared" si="7"/>
        <v>-1</v>
      </c>
      <c r="D521" s="1310"/>
      <c r="E521" s="1310"/>
      <c r="F521" s="1320"/>
      <c r="G521" s="1310"/>
      <c r="H521" s="1310"/>
      <c r="I521" s="1310"/>
      <c r="J521" s="1321"/>
      <c r="K521" s="1321"/>
      <c r="L521" s="1310"/>
      <c r="N521" s="1322">
        <f t="shared" si="8"/>
        <v>0</v>
      </c>
      <c r="O521" s="1323">
        <f t="shared" si="9"/>
        <v>0</v>
      </c>
      <c r="P521" s="1323">
        <f>O521/'1.5 Universal Data'!$E$36</f>
        <v>0</v>
      </c>
      <c r="Q521" s="221"/>
      <c r="R521" s="221"/>
      <c r="S521" s="221"/>
      <c r="T521" s="221"/>
      <c r="U521" s="221"/>
      <c r="V521" s="221"/>
      <c r="W521" s="221"/>
      <c r="X521" s="221"/>
      <c r="Y521" s="221"/>
      <c r="Z521" s="221"/>
      <c r="AA521" s="221"/>
      <c r="AB521" s="221"/>
      <c r="AC521" s="221"/>
      <c r="AD521" s="221"/>
      <c r="AE521" s="221"/>
    </row>
    <row r="522" spans="2:31">
      <c r="B522" s="1319">
        <f t="shared" si="7"/>
        <v>-1</v>
      </c>
      <c r="D522" s="1310"/>
      <c r="E522" s="1310"/>
      <c r="F522" s="1320"/>
      <c r="G522" s="1310"/>
      <c r="H522" s="1310"/>
      <c r="I522" s="1310"/>
      <c r="J522" s="1321"/>
      <c r="K522" s="1321"/>
      <c r="L522" s="1310"/>
      <c r="N522" s="1322">
        <f t="shared" si="8"/>
        <v>0</v>
      </c>
      <c r="O522" s="1323">
        <f t="shared" si="9"/>
        <v>0</v>
      </c>
      <c r="P522" s="1323">
        <f>O522/'1.5 Universal Data'!$E$36</f>
        <v>0</v>
      </c>
      <c r="Q522" s="221"/>
      <c r="R522" s="221"/>
      <c r="S522" s="221"/>
      <c r="T522" s="221"/>
      <c r="U522" s="221"/>
      <c r="V522" s="221"/>
      <c r="W522" s="221"/>
      <c r="X522" s="221"/>
      <c r="Y522" s="221"/>
      <c r="Z522" s="221"/>
      <c r="AA522" s="221"/>
      <c r="AB522" s="221"/>
      <c r="AC522" s="221"/>
      <c r="AD522" s="221"/>
      <c r="AE522" s="221"/>
    </row>
    <row r="523" spans="2:31">
      <c r="B523" s="1319">
        <f t="shared" si="7"/>
        <v>-1</v>
      </c>
      <c r="D523" s="1310"/>
      <c r="E523" s="1310"/>
      <c r="F523" s="1320"/>
      <c r="G523" s="1310"/>
      <c r="H523" s="1310"/>
      <c r="I523" s="1310"/>
      <c r="J523" s="1321"/>
      <c r="K523" s="1321"/>
      <c r="L523" s="1310"/>
      <c r="N523" s="1322">
        <f t="shared" si="8"/>
        <v>0</v>
      </c>
      <c r="O523" s="1323">
        <f t="shared" si="9"/>
        <v>0</v>
      </c>
      <c r="P523" s="1323">
        <f>O523/'1.5 Universal Data'!$E$36</f>
        <v>0</v>
      </c>
      <c r="R523" s="134"/>
      <c r="S523" s="134"/>
      <c r="T523" s="134"/>
      <c r="U523" s="134"/>
      <c r="V523" s="134"/>
      <c r="W523" s="134"/>
      <c r="X523" s="134"/>
      <c r="Y523" s="134"/>
      <c r="Z523" s="134"/>
      <c r="AA523" s="134"/>
      <c r="AB523" s="134"/>
      <c r="AC523" s="134"/>
      <c r="AD523" s="134"/>
      <c r="AE523" s="134"/>
    </row>
    <row r="524" spans="2:31">
      <c r="B524" s="1319">
        <f t="shared" si="7"/>
        <v>-1</v>
      </c>
      <c r="D524" s="1310"/>
      <c r="E524" s="1310"/>
      <c r="F524" s="1320"/>
      <c r="G524" s="1310"/>
      <c r="H524" s="1310"/>
      <c r="I524" s="1310"/>
      <c r="J524" s="1321"/>
      <c r="K524" s="1321"/>
      <c r="L524" s="1310"/>
      <c r="N524" s="1322">
        <f t="shared" si="8"/>
        <v>0</v>
      </c>
      <c r="O524" s="1323">
        <f t="shared" si="9"/>
        <v>0</v>
      </c>
      <c r="P524" s="1323">
        <f>O524/'1.5 Universal Data'!$E$36</f>
        <v>0</v>
      </c>
      <c r="R524" s="134"/>
      <c r="S524" s="134"/>
      <c r="T524" s="134"/>
      <c r="U524" s="134"/>
      <c r="V524" s="134"/>
      <c r="W524" s="134"/>
      <c r="X524" s="134"/>
      <c r="Y524" s="134"/>
      <c r="Z524" s="134"/>
      <c r="AA524" s="134"/>
      <c r="AB524" s="134"/>
      <c r="AC524" s="134"/>
      <c r="AD524" s="134"/>
      <c r="AE524" s="134"/>
    </row>
    <row r="525" spans="2:31">
      <c r="B525" s="1319">
        <f t="shared" si="7"/>
        <v>-1</v>
      </c>
      <c r="D525" s="1310"/>
      <c r="E525" s="1310"/>
      <c r="F525" s="1320"/>
      <c r="G525" s="1310"/>
      <c r="H525" s="1310"/>
      <c r="I525" s="1310"/>
      <c r="J525" s="1321"/>
      <c r="K525" s="1321"/>
      <c r="L525" s="1310"/>
      <c r="N525" s="1322">
        <f t="shared" si="8"/>
        <v>0</v>
      </c>
      <c r="O525" s="1323">
        <f t="shared" si="9"/>
        <v>0</v>
      </c>
      <c r="P525" s="1323">
        <f>O525/'1.5 Universal Data'!$E$36</f>
        <v>0</v>
      </c>
      <c r="R525" s="134"/>
      <c r="S525" s="134"/>
      <c r="T525" s="134"/>
      <c r="U525" s="134"/>
      <c r="V525" s="134"/>
      <c r="W525" s="134"/>
      <c r="X525" s="134"/>
      <c r="Y525" s="134"/>
      <c r="Z525" s="134"/>
      <c r="AA525" s="134"/>
      <c r="AB525" s="134"/>
      <c r="AC525" s="134"/>
      <c r="AD525" s="134"/>
      <c r="AE525" s="134"/>
    </row>
    <row r="526" spans="2:31">
      <c r="B526" s="1319">
        <f t="shared" si="7"/>
        <v>-1</v>
      </c>
      <c r="D526" s="1310"/>
      <c r="E526" s="1310"/>
      <c r="F526" s="1320"/>
      <c r="G526" s="1310"/>
      <c r="H526" s="1310"/>
      <c r="I526" s="1310"/>
      <c r="J526" s="1321"/>
      <c r="K526" s="1321"/>
      <c r="L526" s="1310"/>
      <c r="N526" s="1322">
        <f t="shared" si="8"/>
        <v>0</v>
      </c>
      <c r="O526" s="1323">
        <f t="shared" si="9"/>
        <v>0</v>
      </c>
      <c r="P526" s="1323">
        <f>O526/'1.5 Universal Data'!$E$36</f>
        <v>0</v>
      </c>
      <c r="R526" s="134"/>
      <c r="S526" s="134"/>
      <c r="T526" s="134"/>
      <c r="U526" s="134"/>
      <c r="V526" s="134"/>
      <c r="W526" s="134"/>
      <c r="X526" s="134"/>
      <c r="Y526" s="134"/>
      <c r="Z526" s="134"/>
      <c r="AA526" s="134"/>
      <c r="AB526" s="134"/>
      <c r="AC526" s="134"/>
      <c r="AD526" s="134"/>
      <c r="AE526" s="134"/>
    </row>
    <row r="527" spans="2:31">
      <c r="B527" s="1319">
        <f t="shared" si="7"/>
        <v>-1</v>
      </c>
      <c r="D527" s="1310"/>
      <c r="E527" s="1310"/>
      <c r="F527" s="1320"/>
      <c r="G527" s="1310"/>
      <c r="H527" s="1310"/>
      <c r="I527" s="1310"/>
      <c r="J527" s="1321"/>
      <c r="K527" s="1321"/>
      <c r="L527" s="1310"/>
      <c r="N527" s="1322">
        <f t="shared" si="8"/>
        <v>0</v>
      </c>
      <c r="O527" s="1323">
        <f t="shared" si="9"/>
        <v>0</v>
      </c>
      <c r="P527" s="1323">
        <f>O527/'1.5 Universal Data'!$E$36</f>
        <v>0</v>
      </c>
      <c r="R527" s="134"/>
      <c r="S527" s="134"/>
      <c r="T527" s="134"/>
      <c r="U527" s="134"/>
      <c r="V527" s="134"/>
      <c r="W527" s="134"/>
      <c r="X527" s="134"/>
      <c r="Y527" s="134"/>
      <c r="Z527" s="134"/>
      <c r="AA527" s="134"/>
      <c r="AB527" s="134"/>
      <c r="AC527" s="134"/>
      <c r="AD527" s="134"/>
      <c r="AE527" s="134"/>
    </row>
    <row r="528" spans="2:31">
      <c r="B528" s="1319">
        <f t="shared" si="7"/>
        <v>-1</v>
      </c>
      <c r="D528" s="1310"/>
      <c r="E528" s="1310"/>
      <c r="F528" s="1320"/>
      <c r="G528" s="1310"/>
      <c r="H528" s="1310"/>
      <c r="I528" s="1310"/>
      <c r="J528" s="1321"/>
      <c r="K528" s="1321"/>
      <c r="L528" s="1310"/>
      <c r="N528" s="1322">
        <f t="shared" si="8"/>
        <v>0</v>
      </c>
      <c r="O528" s="1323">
        <f t="shared" si="9"/>
        <v>0</v>
      </c>
      <c r="P528" s="1323">
        <f>O528/'1.5 Universal Data'!$E$36</f>
        <v>0</v>
      </c>
      <c r="R528" s="134"/>
      <c r="S528" s="134"/>
      <c r="T528" s="134"/>
      <c r="U528" s="134"/>
      <c r="V528" s="134"/>
      <c r="W528" s="134"/>
      <c r="X528" s="134"/>
      <c r="Y528" s="134"/>
      <c r="Z528" s="134"/>
      <c r="AA528" s="134"/>
      <c r="AB528" s="134"/>
      <c r="AC528" s="134"/>
      <c r="AD528" s="134"/>
      <c r="AE528" s="134"/>
    </row>
    <row r="529" spans="2:31">
      <c r="B529" s="1319">
        <f t="shared" si="7"/>
        <v>-1</v>
      </c>
      <c r="D529" s="1310"/>
      <c r="E529" s="1310"/>
      <c r="F529" s="1320"/>
      <c r="G529" s="1310"/>
      <c r="H529" s="1310"/>
      <c r="I529" s="1310"/>
      <c r="J529" s="1321"/>
      <c r="K529" s="1321"/>
      <c r="L529" s="1310"/>
      <c r="N529" s="1322">
        <f t="shared" si="8"/>
        <v>0</v>
      </c>
      <c r="O529" s="1323">
        <f t="shared" si="9"/>
        <v>0</v>
      </c>
      <c r="P529" s="1323">
        <f>O529/'1.5 Universal Data'!$E$36</f>
        <v>0</v>
      </c>
      <c r="R529" s="134"/>
      <c r="S529" s="134"/>
      <c r="T529" s="134"/>
      <c r="U529" s="134"/>
      <c r="V529" s="134"/>
      <c r="W529" s="134"/>
      <c r="X529" s="134"/>
      <c r="Y529" s="134"/>
      <c r="Z529" s="134"/>
      <c r="AA529" s="134"/>
      <c r="AB529" s="134"/>
      <c r="AC529" s="134"/>
      <c r="AD529" s="134"/>
      <c r="AE529" s="134"/>
    </row>
    <row r="530" spans="2:31">
      <c r="B530" s="1319">
        <f t="shared" si="7"/>
        <v>-1</v>
      </c>
      <c r="D530" s="1310"/>
      <c r="E530" s="1310"/>
      <c r="F530" s="1320"/>
      <c r="G530" s="1310"/>
      <c r="H530" s="1310"/>
      <c r="I530" s="1310"/>
      <c r="J530" s="1321"/>
      <c r="K530" s="1321"/>
      <c r="L530" s="1310"/>
      <c r="N530" s="1322">
        <f t="shared" si="8"/>
        <v>0</v>
      </c>
      <c r="O530" s="1323">
        <f t="shared" si="9"/>
        <v>0</v>
      </c>
      <c r="P530" s="1323">
        <f>O530/'1.5 Universal Data'!$E$36</f>
        <v>0</v>
      </c>
      <c r="R530" s="134"/>
      <c r="S530" s="134"/>
      <c r="T530" s="134"/>
      <c r="U530" s="134"/>
      <c r="V530" s="134"/>
      <c r="W530" s="134"/>
      <c r="X530" s="134"/>
      <c r="Y530" s="134"/>
      <c r="Z530" s="134"/>
      <c r="AA530" s="134"/>
      <c r="AB530" s="134"/>
      <c r="AC530" s="134"/>
      <c r="AD530" s="134"/>
      <c r="AE530" s="134"/>
    </row>
    <row r="531" spans="2:31">
      <c r="B531" s="1319">
        <f t="shared" si="7"/>
        <v>-1</v>
      </c>
      <c r="D531" s="1310"/>
      <c r="E531" s="1310"/>
      <c r="F531" s="1320"/>
      <c r="G531" s="1310"/>
      <c r="H531" s="1310"/>
      <c r="I531" s="1310"/>
      <c r="J531" s="1321"/>
      <c r="K531" s="1321"/>
      <c r="L531" s="1310"/>
      <c r="N531" s="1322">
        <f t="shared" si="8"/>
        <v>0</v>
      </c>
      <c r="O531" s="1323">
        <f t="shared" si="9"/>
        <v>0</v>
      </c>
      <c r="P531" s="1323">
        <f>O531/'1.5 Universal Data'!$E$36</f>
        <v>0</v>
      </c>
      <c r="R531" s="134"/>
      <c r="S531" s="134"/>
      <c r="T531" s="134"/>
      <c r="U531" s="134"/>
      <c r="V531" s="134"/>
      <c r="W531" s="134"/>
      <c r="X531" s="134"/>
      <c r="Y531" s="134"/>
      <c r="Z531" s="134"/>
      <c r="AA531" s="134"/>
      <c r="AB531" s="134"/>
      <c r="AC531" s="134"/>
      <c r="AD531" s="134"/>
      <c r="AE531" s="134"/>
    </row>
    <row r="532" spans="2:31">
      <c r="B532" s="1319">
        <f t="shared" si="7"/>
        <v>-1</v>
      </c>
      <c r="D532" s="1310"/>
      <c r="E532" s="1310"/>
      <c r="F532" s="1320"/>
      <c r="G532" s="1310"/>
      <c r="H532" s="1310"/>
      <c r="I532" s="1310"/>
      <c r="J532" s="1321"/>
      <c r="K532" s="1321"/>
      <c r="L532" s="1310"/>
      <c r="N532" s="1322">
        <f t="shared" si="8"/>
        <v>0</v>
      </c>
      <c r="O532" s="1323">
        <f t="shared" si="9"/>
        <v>0</v>
      </c>
      <c r="P532" s="1323">
        <f>O532/'1.5 Universal Data'!$E$36</f>
        <v>0</v>
      </c>
      <c r="R532" s="134"/>
      <c r="S532" s="134"/>
      <c r="T532" s="134"/>
      <c r="U532" s="134"/>
      <c r="V532" s="134"/>
      <c r="W532" s="134"/>
      <c r="X532" s="134"/>
      <c r="Y532" s="134"/>
      <c r="Z532" s="134"/>
      <c r="AA532" s="134"/>
      <c r="AB532" s="134"/>
      <c r="AC532" s="134"/>
      <c r="AD532" s="134"/>
      <c r="AE532" s="134"/>
    </row>
    <row r="533" spans="2:31">
      <c r="B533" s="1319">
        <f t="shared" si="7"/>
        <v>-1</v>
      </c>
      <c r="D533" s="1310"/>
      <c r="E533" s="1310"/>
      <c r="F533" s="1320"/>
      <c r="G533" s="1310"/>
      <c r="H533" s="1310"/>
      <c r="I533" s="1310"/>
      <c r="J533" s="1321"/>
      <c r="K533" s="1321"/>
      <c r="L533" s="1310"/>
      <c r="N533" s="1322">
        <f t="shared" si="8"/>
        <v>0</v>
      </c>
      <c r="O533" s="1323">
        <f t="shared" si="9"/>
        <v>0</v>
      </c>
      <c r="P533" s="1323">
        <f>O533/'1.5 Universal Data'!$E$36</f>
        <v>0</v>
      </c>
      <c r="R533" s="134"/>
      <c r="S533" s="134"/>
      <c r="T533" s="134"/>
      <c r="U533" s="134"/>
      <c r="V533" s="134"/>
      <c r="W533" s="134"/>
      <c r="X533" s="134"/>
      <c r="Y533" s="134"/>
      <c r="Z533" s="134"/>
      <c r="AA533" s="134"/>
      <c r="AB533" s="134"/>
      <c r="AC533" s="134"/>
      <c r="AD533" s="134"/>
      <c r="AE533" s="134"/>
    </row>
    <row r="534" spans="2:31">
      <c r="B534" s="1319">
        <f t="shared" si="7"/>
        <v>-1</v>
      </c>
      <c r="D534" s="1310"/>
      <c r="E534" s="1310"/>
      <c r="F534" s="1320"/>
      <c r="G534" s="1310"/>
      <c r="H534" s="1310"/>
      <c r="I534" s="1310"/>
      <c r="J534" s="1321"/>
      <c r="K534" s="1321"/>
      <c r="L534" s="1310"/>
      <c r="N534" s="1322">
        <f t="shared" si="8"/>
        <v>0</v>
      </c>
      <c r="O534" s="1323">
        <f t="shared" si="9"/>
        <v>0</v>
      </c>
      <c r="P534" s="1323">
        <f>O534/'1.5 Universal Data'!$E$36</f>
        <v>0</v>
      </c>
      <c r="R534" s="134"/>
      <c r="S534" s="134"/>
      <c r="T534" s="134"/>
      <c r="U534" s="134"/>
      <c r="V534" s="134"/>
      <c r="W534" s="134"/>
      <c r="X534" s="134"/>
      <c r="Y534" s="134"/>
      <c r="Z534" s="134"/>
      <c r="AA534" s="134"/>
      <c r="AB534" s="134"/>
      <c r="AC534" s="134"/>
      <c r="AD534" s="134"/>
      <c r="AE534" s="134"/>
    </row>
    <row r="535" spans="2:31">
      <c r="B535" s="1319">
        <f t="shared" ref="B535:B598" si="10">IF(G535="buy",1,-1)</f>
        <v>-1</v>
      </c>
      <c r="D535" s="1310"/>
      <c r="E535" s="1310"/>
      <c r="F535" s="1320"/>
      <c r="G535" s="1310"/>
      <c r="H535" s="1310"/>
      <c r="I535" s="1310"/>
      <c r="J535" s="1321"/>
      <c r="K535" s="1321"/>
      <c r="L535" s="1310"/>
      <c r="N535" s="1322">
        <f t="shared" ref="N535:N598" si="11">+H535*((K535-J535)+1)*B535</f>
        <v>0</v>
      </c>
      <c r="O535" s="1323">
        <f t="shared" ref="O535:O598" si="12">N535*L535/100</f>
        <v>0</v>
      </c>
      <c r="P535" s="1323">
        <f>O535/'1.5 Universal Data'!$E$36</f>
        <v>0</v>
      </c>
      <c r="R535" s="134"/>
      <c r="S535" s="134"/>
      <c r="T535" s="134"/>
      <c r="U535" s="134"/>
      <c r="V535" s="134"/>
      <c r="W535" s="134"/>
      <c r="X535" s="134"/>
      <c r="Y535" s="134"/>
      <c r="Z535" s="134"/>
      <c r="AA535" s="134"/>
      <c r="AB535" s="134"/>
      <c r="AC535" s="134"/>
      <c r="AD535" s="134"/>
      <c r="AE535" s="134"/>
    </row>
    <row r="536" spans="2:31">
      <c r="B536" s="1319">
        <f t="shared" si="10"/>
        <v>-1</v>
      </c>
      <c r="D536" s="1310"/>
      <c r="E536" s="1310"/>
      <c r="F536" s="1320"/>
      <c r="G536" s="1310"/>
      <c r="H536" s="1310"/>
      <c r="I536" s="1310"/>
      <c r="J536" s="1321"/>
      <c r="K536" s="1321"/>
      <c r="L536" s="1310"/>
      <c r="N536" s="1322">
        <f t="shared" si="11"/>
        <v>0</v>
      </c>
      <c r="O536" s="1323">
        <f t="shared" si="12"/>
        <v>0</v>
      </c>
      <c r="P536" s="1323">
        <f>O536/'1.5 Universal Data'!$E$36</f>
        <v>0</v>
      </c>
      <c r="R536" s="134"/>
      <c r="S536" s="134"/>
      <c r="T536" s="134"/>
      <c r="U536" s="134"/>
      <c r="V536" s="134"/>
      <c r="W536" s="134"/>
      <c r="X536" s="134"/>
      <c r="Y536" s="134"/>
      <c r="Z536" s="134"/>
      <c r="AA536" s="134"/>
      <c r="AB536" s="134"/>
      <c r="AC536" s="134"/>
      <c r="AD536" s="134"/>
      <c r="AE536" s="134"/>
    </row>
    <row r="537" spans="2:31">
      <c r="B537" s="1319">
        <f t="shared" si="10"/>
        <v>-1</v>
      </c>
      <c r="D537" s="1310"/>
      <c r="E537" s="1310"/>
      <c r="F537" s="1320"/>
      <c r="G537" s="1310"/>
      <c r="H537" s="1310"/>
      <c r="I537" s="1310"/>
      <c r="J537" s="1321"/>
      <c r="K537" s="1321"/>
      <c r="L537" s="1310"/>
      <c r="N537" s="1322">
        <f t="shared" si="11"/>
        <v>0</v>
      </c>
      <c r="O537" s="1323">
        <f t="shared" si="12"/>
        <v>0</v>
      </c>
      <c r="P537" s="1323">
        <f>O537/'1.5 Universal Data'!$E$36</f>
        <v>0</v>
      </c>
      <c r="R537" s="134"/>
      <c r="S537" s="134"/>
      <c r="T537" s="134"/>
      <c r="U537" s="134"/>
      <c r="V537" s="134"/>
      <c r="W537" s="134"/>
      <c r="X537" s="134"/>
      <c r="Y537" s="134"/>
      <c r="Z537" s="134"/>
      <c r="AA537" s="134"/>
      <c r="AB537" s="134"/>
      <c r="AC537" s="134"/>
      <c r="AD537" s="134"/>
      <c r="AE537" s="134"/>
    </row>
    <row r="538" spans="2:31">
      <c r="B538" s="1319">
        <f t="shared" si="10"/>
        <v>-1</v>
      </c>
      <c r="D538" s="1310"/>
      <c r="E538" s="1310"/>
      <c r="F538" s="1320"/>
      <c r="G538" s="1310"/>
      <c r="H538" s="1310"/>
      <c r="I538" s="1310"/>
      <c r="J538" s="1321"/>
      <c r="K538" s="1321"/>
      <c r="L538" s="1310"/>
      <c r="N538" s="1322">
        <f t="shared" si="11"/>
        <v>0</v>
      </c>
      <c r="O538" s="1323">
        <f t="shared" si="12"/>
        <v>0</v>
      </c>
      <c r="P538" s="1323">
        <f>O538/'1.5 Universal Data'!$E$36</f>
        <v>0</v>
      </c>
      <c r="R538" s="134"/>
      <c r="S538" s="134"/>
      <c r="T538" s="134"/>
      <c r="U538" s="134"/>
      <c r="V538" s="134"/>
      <c r="W538" s="134"/>
      <c r="X538" s="134"/>
      <c r="Y538" s="134"/>
      <c r="Z538" s="134"/>
      <c r="AA538" s="134"/>
      <c r="AB538" s="134"/>
      <c r="AC538" s="134"/>
      <c r="AD538" s="134"/>
      <c r="AE538" s="134"/>
    </row>
    <row r="539" spans="2:31">
      <c r="B539" s="1319">
        <f t="shared" si="10"/>
        <v>-1</v>
      </c>
      <c r="D539" s="1310"/>
      <c r="E539" s="1310"/>
      <c r="F539" s="1320"/>
      <c r="G539" s="1310"/>
      <c r="H539" s="1310"/>
      <c r="I539" s="1310"/>
      <c r="J539" s="1321"/>
      <c r="K539" s="1321"/>
      <c r="L539" s="1310"/>
      <c r="N539" s="1322">
        <f t="shared" si="11"/>
        <v>0</v>
      </c>
      <c r="O539" s="1323">
        <f t="shared" si="12"/>
        <v>0</v>
      </c>
      <c r="P539" s="1323">
        <f>O539/'1.5 Universal Data'!$E$36</f>
        <v>0</v>
      </c>
      <c r="R539" s="134"/>
      <c r="S539" s="134"/>
      <c r="T539" s="134"/>
      <c r="U539" s="134"/>
      <c r="V539" s="134"/>
      <c r="W539" s="134"/>
      <c r="X539" s="134"/>
      <c r="Y539" s="134"/>
      <c r="Z539" s="134"/>
      <c r="AA539" s="134"/>
      <c r="AB539" s="134"/>
      <c r="AC539" s="134"/>
      <c r="AD539" s="134"/>
      <c r="AE539" s="134"/>
    </row>
    <row r="540" spans="2:31">
      <c r="B540" s="1319">
        <f t="shared" si="10"/>
        <v>-1</v>
      </c>
      <c r="D540" s="1310"/>
      <c r="E540" s="1310"/>
      <c r="F540" s="1320"/>
      <c r="G540" s="1310"/>
      <c r="H540" s="1310"/>
      <c r="I540" s="1310"/>
      <c r="J540" s="1321"/>
      <c r="K540" s="1321"/>
      <c r="L540" s="1310"/>
      <c r="N540" s="1322">
        <f t="shared" si="11"/>
        <v>0</v>
      </c>
      <c r="O540" s="1323">
        <f t="shared" si="12"/>
        <v>0</v>
      </c>
      <c r="P540" s="1323">
        <f>O540/'1.5 Universal Data'!$E$36</f>
        <v>0</v>
      </c>
      <c r="R540" s="134"/>
      <c r="S540" s="134"/>
      <c r="T540" s="134"/>
      <c r="U540" s="134"/>
      <c r="V540" s="134"/>
      <c r="W540" s="134"/>
      <c r="X540" s="134"/>
      <c r="Y540" s="134"/>
      <c r="Z540" s="134"/>
      <c r="AA540" s="134"/>
      <c r="AB540" s="134"/>
      <c r="AC540" s="134"/>
      <c r="AD540" s="134"/>
      <c r="AE540" s="134"/>
    </row>
    <row r="541" spans="2:31">
      <c r="B541" s="1319">
        <f t="shared" si="10"/>
        <v>-1</v>
      </c>
      <c r="D541" s="1310"/>
      <c r="E541" s="1310"/>
      <c r="F541" s="1320"/>
      <c r="G541" s="1310"/>
      <c r="H541" s="1310"/>
      <c r="I541" s="1310"/>
      <c r="J541" s="1321"/>
      <c r="K541" s="1321"/>
      <c r="L541" s="1310"/>
      <c r="N541" s="1322">
        <f t="shared" si="11"/>
        <v>0</v>
      </c>
      <c r="O541" s="1323">
        <f t="shared" si="12"/>
        <v>0</v>
      </c>
      <c r="P541" s="1323">
        <f>O541/'1.5 Universal Data'!$E$36</f>
        <v>0</v>
      </c>
      <c r="R541" s="134"/>
      <c r="S541" s="134"/>
      <c r="T541" s="134"/>
      <c r="U541" s="134"/>
      <c r="V541" s="134"/>
      <c r="W541" s="134"/>
      <c r="X541" s="134"/>
      <c r="Y541" s="134"/>
      <c r="Z541" s="134"/>
      <c r="AA541" s="134"/>
      <c r="AB541" s="134"/>
      <c r="AC541" s="134"/>
      <c r="AD541" s="134"/>
      <c r="AE541" s="134"/>
    </row>
    <row r="542" spans="2:31">
      <c r="B542" s="1319">
        <f t="shared" si="10"/>
        <v>-1</v>
      </c>
      <c r="D542" s="1310"/>
      <c r="E542" s="1310"/>
      <c r="F542" s="1320"/>
      <c r="G542" s="1310"/>
      <c r="H542" s="1310"/>
      <c r="I542" s="1310"/>
      <c r="J542" s="1321"/>
      <c r="K542" s="1321"/>
      <c r="L542" s="1310"/>
      <c r="N542" s="1322">
        <f t="shared" si="11"/>
        <v>0</v>
      </c>
      <c r="O542" s="1323">
        <f t="shared" si="12"/>
        <v>0</v>
      </c>
      <c r="P542" s="1323">
        <f>O542/'1.5 Universal Data'!$E$36</f>
        <v>0</v>
      </c>
      <c r="R542" s="134"/>
      <c r="S542" s="134"/>
      <c r="T542" s="134"/>
      <c r="U542" s="134"/>
      <c r="V542" s="134"/>
      <c r="W542" s="134"/>
      <c r="X542" s="134"/>
      <c r="Y542" s="134"/>
      <c r="Z542" s="134"/>
      <c r="AA542" s="134"/>
      <c r="AB542" s="134"/>
      <c r="AC542" s="134"/>
      <c r="AD542" s="134"/>
      <c r="AE542" s="134"/>
    </row>
    <row r="543" spans="2:31">
      <c r="B543" s="1319">
        <f t="shared" si="10"/>
        <v>-1</v>
      </c>
      <c r="D543" s="1310"/>
      <c r="E543" s="1310"/>
      <c r="F543" s="1320"/>
      <c r="G543" s="1310"/>
      <c r="H543" s="1310"/>
      <c r="I543" s="1310"/>
      <c r="J543" s="1321"/>
      <c r="K543" s="1321"/>
      <c r="L543" s="1310"/>
      <c r="N543" s="1322">
        <f t="shared" si="11"/>
        <v>0</v>
      </c>
      <c r="O543" s="1323">
        <f t="shared" si="12"/>
        <v>0</v>
      </c>
      <c r="P543" s="1323">
        <f>O543/'1.5 Universal Data'!$E$36</f>
        <v>0</v>
      </c>
      <c r="R543" s="134"/>
      <c r="S543" s="134"/>
      <c r="T543" s="134"/>
      <c r="U543" s="134"/>
      <c r="V543" s="134"/>
      <c r="W543" s="134"/>
      <c r="X543" s="134"/>
      <c r="Y543" s="134"/>
      <c r="Z543" s="134"/>
      <c r="AA543" s="134"/>
      <c r="AB543" s="134"/>
      <c r="AC543" s="134"/>
      <c r="AD543" s="134"/>
      <c r="AE543" s="134"/>
    </row>
    <row r="544" spans="2:31">
      <c r="B544" s="1319">
        <f t="shared" si="10"/>
        <v>-1</v>
      </c>
      <c r="D544" s="1310"/>
      <c r="E544" s="1310"/>
      <c r="F544" s="1320"/>
      <c r="G544" s="1310"/>
      <c r="H544" s="1310"/>
      <c r="I544" s="1310"/>
      <c r="J544" s="1321"/>
      <c r="K544" s="1321"/>
      <c r="L544" s="1310"/>
      <c r="N544" s="1322">
        <f t="shared" si="11"/>
        <v>0</v>
      </c>
      <c r="O544" s="1323">
        <f t="shared" si="12"/>
        <v>0</v>
      </c>
      <c r="P544" s="1323">
        <f>O544/'1.5 Universal Data'!$E$36</f>
        <v>0</v>
      </c>
      <c r="R544" s="134"/>
      <c r="S544" s="134"/>
      <c r="T544" s="134"/>
      <c r="U544" s="134"/>
      <c r="V544" s="134"/>
      <c r="W544" s="134"/>
      <c r="X544" s="134"/>
      <c r="Y544" s="134"/>
      <c r="Z544" s="134"/>
      <c r="AA544" s="134"/>
      <c r="AB544" s="134"/>
      <c r="AC544" s="134"/>
      <c r="AD544" s="134"/>
      <c r="AE544" s="134"/>
    </row>
    <row r="545" spans="2:31">
      <c r="B545" s="1319">
        <f t="shared" si="10"/>
        <v>-1</v>
      </c>
      <c r="D545" s="1310"/>
      <c r="E545" s="1310"/>
      <c r="F545" s="1320"/>
      <c r="G545" s="1310"/>
      <c r="H545" s="1310"/>
      <c r="I545" s="1310"/>
      <c r="J545" s="1321"/>
      <c r="K545" s="1321"/>
      <c r="L545" s="1310"/>
      <c r="N545" s="1322">
        <f t="shared" si="11"/>
        <v>0</v>
      </c>
      <c r="O545" s="1323">
        <f t="shared" si="12"/>
        <v>0</v>
      </c>
      <c r="P545" s="1323">
        <f>O545/'1.5 Universal Data'!$E$36</f>
        <v>0</v>
      </c>
      <c r="R545" s="134"/>
      <c r="S545" s="134"/>
      <c r="T545" s="134"/>
      <c r="U545" s="134"/>
      <c r="V545" s="134"/>
      <c r="W545" s="134"/>
      <c r="X545" s="134"/>
      <c r="Y545" s="134"/>
      <c r="Z545" s="134"/>
      <c r="AA545" s="134"/>
      <c r="AB545" s="134"/>
      <c r="AC545" s="134"/>
      <c r="AD545" s="134"/>
      <c r="AE545" s="134"/>
    </row>
    <row r="546" spans="2:31">
      <c r="B546" s="1319">
        <f t="shared" si="10"/>
        <v>-1</v>
      </c>
      <c r="D546" s="1310"/>
      <c r="E546" s="1310"/>
      <c r="F546" s="1320"/>
      <c r="G546" s="1310"/>
      <c r="H546" s="1310"/>
      <c r="I546" s="1310"/>
      <c r="J546" s="1321"/>
      <c r="K546" s="1321"/>
      <c r="L546" s="1310"/>
      <c r="N546" s="1322">
        <f t="shared" si="11"/>
        <v>0</v>
      </c>
      <c r="O546" s="1323">
        <f t="shared" si="12"/>
        <v>0</v>
      </c>
      <c r="P546" s="1323">
        <f>O546/'1.5 Universal Data'!$E$36</f>
        <v>0</v>
      </c>
      <c r="R546" s="134"/>
      <c r="S546" s="134"/>
      <c r="T546" s="134"/>
      <c r="U546" s="134"/>
      <c r="V546" s="134"/>
      <c r="W546" s="134"/>
      <c r="X546" s="134"/>
      <c r="Y546" s="134"/>
      <c r="Z546" s="134"/>
      <c r="AA546" s="134"/>
      <c r="AB546" s="134"/>
      <c r="AC546" s="134"/>
      <c r="AD546" s="134"/>
      <c r="AE546" s="134"/>
    </row>
    <row r="547" spans="2:31">
      <c r="B547" s="1319">
        <f t="shared" si="10"/>
        <v>-1</v>
      </c>
      <c r="D547" s="1310"/>
      <c r="E547" s="1310"/>
      <c r="F547" s="1320"/>
      <c r="G547" s="1310"/>
      <c r="H547" s="1310"/>
      <c r="I547" s="1310"/>
      <c r="J547" s="1321"/>
      <c r="K547" s="1321"/>
      <c r="L547" s="1310"/>
      <c r="N547" s="1322">
        <f t="shared" si="11"/>
        <v>0</v>
      </c>
      <c r="O547" s="1323">
        <f t="shared" si="12"/>
        <v>0</v>
      </c>
      <c r="P547" s="1323">
        <f>O547/'1.5 Universal Data'!$E$36</f>
        <v>0</v>
      </c>
      <c r="R547" s="134"/>
      <c r="S547" s="134"/>
      <c r="T547" s="134"/>
      <c r="U547" s="134"/>
      <c r="V547" s="134"/>
      <c r="W547" s="134"/>
      <c r="X547" s="134"/>
      <c r="Y547" s="134"/>
      <c r="Z547" s="134"/>
      <c r="AA547" s="134"/>
      <c r="AB547" s="134"/>
      <c r="AC547" s="134"/>
      <c r="AD547" s="134"/>
      <c r="AE547" s="134"/>
    </row>
    <row r="548" spans="2:31">
      <c r="B548" s="1319">
        <f t="shared" si="10"/>
        <v>-1</v>
      </c>
      <c r="D548" s="1310"/>
      <c r="E548" s="1310"/>
      <c r="F548" s="1320"/>
      <c r="G548" s="1310"/>
      <c r="H548" s="1310"/>
      <c r="I548" s="1310"/>
      <c r="J548" s="1321"/>
      <c r="K548" s="1321"/>
      <c r="L548" s="1310"/>
      <c r="N548" s="1322">
        <f t="shared" si="11"/>
        <v>0</v>
      </c>
      <c r="O548" s="1323">
        <f t="shared" si="12"/>
        <v>0</v>
      </c>
      <c r="P548" s="1323">
        <f>O548/'1.5 Universal Data'!$E$36</f>
        <v>0</v>
      </c>
      <c r="R548" s="134"/>
      <c r="S548" s="134"/>
      <c r="T548" s="134"/>
      <c r="U548" s="134"/>
      <c r="V548" s="134"/>
      <c r="W548" s="134"/>
      <c r="X548" s="134"/>
      <c r="Y548" s="134"/>
      <c r="Z548" s="134"/>
      <c r="AA548" s="134"/>
      <c r="AB548" s="134"/>
      <c r="AC548" s="134"/>
      <c r="AD548" s="134"/>
      <c r="AE548" s="134"/>
    </row>
    <row r="549" spans="2:31">
      <c r="B549" s="1319">
        <f t="shared" si="10"/>
        <v>-1</v>
      </c>
      <c r="D549" s="1310"/>
      <c r="E549" s="1310"/>
      <c r="F549" s="1320"/>
      <c r="G549" s="1310"/>
      <c r="H549" s="1310"/>
      <c r="I549" s="1310"/>
      <c r="J549" s="1321"/>
      <c r="K549" s="1321"/>
      <c r="L549" s="1310"/>
      <c r="N549" s="1322">
        <f t="shared" si="11"/>
        <v>0</v>
      </c>
      <c r="O549" s="1323">
        <f t="shared" si="12"/>
        <v>0</v>
      </c>
      <c r="P549" s="1323">
        <f>O549/'1.5 Universal Data'!$E$36</f>
        <v>0</v>
      </c>
      <c r="R549" s="134"/>
      <c r="S549" s="134"/>
      <c r="T549" s="134"/>
      <c r="U549" s="134"/>
      <c r="V549" s="134"/>
      <c r="W549" s="134"/>
      <c r="X549" s="134"/>
      <c r="Y549" s="134"/>
      <c r="Z549" s="134"/>
      <c r="AA549" s="134"/>
      <c r="AB549" s="134"/>
      <c r="AC549" s="134"/>
      <c r="AD549" s="134"/>
      <c r="AE549" s="134"/>
    </row>
    <row r="550" spans="2:31">
      <c r="B550" s="1319">
        <f t="shared" si="10"/>
        <v>-1</v>
      </c>
      <c r="D550" s="1310"/>
      <c r="E550" s="1310"/>
      <c r="F550" s="1320"/>
      <c r="G550" s="1310"/>
      <c r="H550" s="1310"/>
      <c r="I550" s="1310"/>
      <c r="J550" s="1321"/>
      <c r="K550" s="1321"/>
      <c r="L550" s="1310"/>
      <c r="N550" s="1322">
        <f t="shared" si="11"/>
        <v>0</v>
      </c>
      <c r="O550" s="1323">
        <f t="shared" si="12"/>
        <v>0</v>
      </c>
      <c r="P550" s="1323">
        <f>O550/'1.5 Universal Data'!$E$36</f>
        <v>0</v>
      </c>
      <c r="R550" s="134"/>
      <c r="S550" s="134"/>
      <c r="T550" s="134"/>
      <c r="U550" s="134"/>
      <c r="V550" s="134"/>
      <c r="W550" s="134"/>
      <c r="X550" s="134"/>
      <c r="Y550" s="134"/>
      <c r="Z550" s="134"/>
      <c r="AA550" s="134"/>
      <c r="AB550" s="134"/>
      <c r="AC550" s="134"/>
      <c r="AD550" s="134"/>
      <c r="AE550" s="134"/>
    </row>
    <row r="551" spans="2:31">
      <c r="B551" s="1319">
        <f t="shared" si="10"/>
        <v>-1</v>
      </c>
      <c r="D551" s="1310"/>
      <c r="E551" s="1310"/>
      <c r="F551" s="1320"/>
      <c r="G551" s="1310"/>
      <c r="H551" s="1310"/>
      <c r="I551" s="1310"/>
      <c r="J551" s="1321"/>
      <c r="K551" s="1321"/>
      <c r="L551" s="1310"/>
      <c r="N551" s="1322">
        <f t="shared" si="11"/>
        <v>0</v>
      </c>
      <c r="O551" s="1323">
        <f t="shared" si="12"/>
        <v>0</v>
      </c>
      <c r="P551" s="1323">
        <f>O551/'1.5 Universal Data'!$E$36</f>
        <v>0</v>
      </c>
      <c r="R551" s="134"/>
      <c r="S551" s="134"/>
      <c r="T551" s="134"/>
      <c r="U551" s="134"/>
      <c r="V551" s="134"/>
      <c r="W551" s="134"/>
      <c r="X551" s="134"/>
      <c r="Y551" s="134"/>
      <c r="Z551" s="134"/>
      <c r="AA551" s="134"/>
      <c r="AB551" s="134"/>
      <c r="AC551" s="134"/>
      <c r="AD551" s="134"/>
      <c r="AE551" s="134"/>
    </row>
    <row r="552" spans="2:31">
      <c r="B552" s="1319">
        <f t="shared" si="10"/>
        <v>-1</v>
      </c>
      <c r="D552" s="1310"/>
      <c r="E552" s="1310"/>
      <c r="F552" s="1320"/>
      <c r="G552" s="1310"/>
      <c r="H552" s="1310"/>
      <c r="I552" s="1310"/>
      <c r="J552" s="1321"/>
      <c r="K552" s="1321"/>
      <c r="L552" s="1310"/>
      <c r="N552" s="1322">
        <f t="shared" si="11"/>
        <v>0</v>
      </c>
      <c r="O552" s="1323">
        <f t="shared" si="12"/>
        <v>0</v>
      </c>
      <c r="P552" s="1323">
        <f>O552/'1.5 Universal Data'!$E$36</f>
        <v>0</v>
      </c>
      <c r="R552" s="134"/>
      <c r="S552" s="134"/>
      <c r="T552" s="134"/>
      <c r="U552" s="134"/>
      <c r="V552" s="134"/>
      <c r="W552" s="134"/>
      <c r="X552" s="134"/>
      <c r="Y552" s="134"/>
      <c r="Z552" s="134"/>
      <c r="AA552" s="134"/>
      <c r="AB552" s="134"/>
      <c r="AC552" s="134"/>
      <c r="AD552" s="134"/>
      <c r="AE552" s="134"/>
    </row>
    <row r="553" spans="2:31">
      <c r="B553" s="1319">
        <f t="shared" si="10"/>
        <v>-1</v>
      </c>
      <c r="D553" s="1310"/>
      <c r="E553" s="1310"/>
      <c r="F553" s="1320"/>
      <c r="G553" s="1310"/>
      <c r="H553" s="1310"/>
      <c r="I553" s="1310"/>
      <c r="J553" s="1321"/>
      <c r="K553" s="1321"/>
      <c r="L553" s="1310"/>
      <c r="N553" s="1322">
        <f t="shared" si="11"/>
        <v>0</v>
      </c>
      <c r="O553" s="1323">
        <f t="shared" si="12"/>
        <v>0</v>
      </c>
      <c r="P553" s="1323">
        <f>O553/'1.5 Universal Data'!$E$36</f>
        <v>0</v>
      </c>
      <c r="R553" s="134"/>
      <c r="S553" s="134"/>
      <c r="T553" s="134"/>
      <c r="U553" s="134"/>
      <c r="V553" s="134"/>
      <c r="W553" s="134"/>
      <c r="X553" s="134"/>
      <c r="Y553" s="134"/>
      <c r="Z553" s="134"/>
      <c r="AA553" s="134"/>
      <c r="AB553" s="134"/>
      <c r="AC553" s="134"/>
      <c r="AD553" s="134"/>
      <c r="AE553" s="134"/>
    </row>
    <row r="554" spans="2:31">
      <c r="B554" s="1319">
        <f t="shared" si="10"/>
        <v>-1</v>
      </c>
      <c r="D554" s="1310"/>
      <c r="E554" s="1310"/>
      <c r="F554" s="1320"/>
      <c r="G554" s="1310"/>
      <c r="H554" s="1310"/>
      <c r="I554" s="1310"/>
      <c r="J554" s="1321"/>
      <c r="K554" s="1321"/>
      <c r="L554" s="1310"/>
      <c r="N554" s="1322">
        <f t="shared" si="11"/>
        <v>0</v>
      </c>
      <c r="O554" s="1323">
        <f t="shared" si="12"/>
        <v>0</v>
      </c>
      <c r="P554" s="1323">
        <f>O554/'1.5 Universal Data'!$E$36</f>
        <v>0</v>
      </c>
      <c r="R554" s="134"/>
      <c r="S554" s="134"/>
      <c r="T554" s="134"/>
      <c r="U554" s="134"/>
      <c r="V554" s="134"/>
      <c r="W554" s="134"/>
      <c r="X554" s="134"/>
      <c r="Y554" s="134"/>
      <c r="Z554" s="134"/>
      <c r="AA554" s="134"/>
      <c r="AB554" s="134"/>
      <c r="AC554" s="134"/>
      <c r="AD554" s="134"/>
      <c r="AE554" s="134"/>
    </row>
    <row r="555" spans="2:31">
      <c r="B555" s="1319">
        <f t="shared" si="10"/>
        <v>-1</v>
      </c>
      <c r="D555" s="1310"/>
      <c r="E555" s="1310"/>
      <c r="F555" s="1320"/>
      <c r="G555" s="1310"/>
      <c r="H555" s="1310"/>
      <c r="I555" s="1310"/>
      <c r="J555" s="1321"/>
      <c r="K555" s="1321"/>
      <c r="L555" s="1310"/>
      <c r="N555" s="1322">
        <f t="shared" si="11"/>
        <v>0</v>
      </c>
      <c r="O555" s="1323">
        <f t="shared" si="12"/>
        <v>0</v>
      </c>
      <c r="P555" s="1323">
        <f>O555/'1.5 Universal Data'!$E$36</f>
        <v>0</v>
      </c>
      <c r="R555" s="134"/>
      <c r="S555" s="134"/>
      <c r="T555" s="134"/>
      <c r="U555" s="134"/>
      <c r="V555" s="134"/>
      <c r="W555" s="134"/>
      <c r="X555" s="134"/>
      <c r="Y555" s="134"/>
      <c r="Z555" s="134"/>
      <c r="AA555" s="134"/>
      <c r="AB555" s="134"/>
      <c r="AC555" s="134"/>
      <c r="AD555" s="134"/>
      <c r="AE555" s="134"/>
    </row>
    <row r="556" spans="2:31">
      <c r="B556" s="1319">
        <f t="shared" si="10"/>
        <v>-1</v>
      </c>
      <c r="D556" s="1310"/>
      <c r="E556" s="1310"/>
      <c r="F556" s="1320"/>
      <c r="G556" s="1310"/>
      <c r="H556" s="1310"/>
      <c r="I556" s="1310"/>
      <c r="J556" s="1321"/>
      <c r="K556" s="1321"/>
      <c r="L556" s="1310"/>
      <c r="N556" s="1322">
        <f t="shared" si="11"/>
        <v>0</v>
      </c>
      <c r="O556" s="1323">
        <f t="shared" si="12"/>
        <v>0</v>
      </c>
      <c r="P556" s="1323">
        <f>O556/'1.5 Universal Data'!$E$36</f>
        <v>0</v>
      </c>
      <c r="R556" s="134"/>
      <c r="S556" s="134"/>
      <c r="T556" s="134"/>
      <c r="U556" s="134"/>
      <c r="V556" s="134"/>
      <c r="W556" s="134"/>
      <c r="X556" s="134"/>
      <c r="Y556" s="134"/>
      <c r="Z556" s="134"/>
      <c r="AA556" s="134"/>
      <c r="AB556" s="134"/>
      <c r="AC556" s="134"/>
      <c r="AD556" s="134"/>
      <c r="AE556" s="134"/>
    </row>
    <row r="557" spans="2:31">
      <c r="B557" s="1319">
        <f t="shared" si="10"/>
        <v>-1</v>
      </c>
      <c r="D557" s="1310"/>
      <c r="E557" s="1310"/>
      <c r="F557" s="1320"/>
      <c r="G557" s="1310"/>
      <c r="H557" s="1310"/>
      <c r="I557" s="1310"/>
      <c r="J557" s="1321"/>
      <c r="K557" s="1321"/>
      <c r="L557" s="1310"/>
      <c r="N557" s="1322">
        <f t="shared" si="11"/>
        <v>0</v>
      </c>
      <c r="O557" s="1323">
        <f t="shared" si="12"/>
        <v>0</v>
      </c>
      <c r="P557" s="1323">
        <f>O557/'1.5 Universal Data'!$E$36</f>
        <v>0</v>
      </c>
      <c r="R557" s="134"/>
      <c r="S557" s="134"/>
      <c r="T557" s="134"/>
      <c r="U557" s="134"/>
      <c r="V557" s="134"/>
      <c r="W557" s="134"/>
      <c r="X557" s="134"/>
      <c r="Y557" s="134"/>
      <c r="Z557" s="134"/>
      <c r="AA557" s="134"/>
      <c r="AB557" s="134"/>
      <c r="AC557" s="134"/>
      <c r="AD557" s="134"/>
      <c r="AE557" s="134"/>
    </row>
    <row r="558" spans="2:31">
      <c r="B558" s="1319">
        <f t="shared" si="10"/>
        <v>-1</v>
      </c>
      <c r="D558" s="1310"/>
      <c r="E558" s="1310"/>
      <c r="F558" s="1320"/>
      <c r="G558" s="1310"/>
      <c r="H558" s="1310"/>
      <c r="I558" s="1310"/>
      <c r="J558" s="1321"/>
      <c r="K558" s="1321"/>
      <c r="L558" s="1310"/>
      <c r="N558" s="1322">
        <f t="shared" si="11"/>
        <v>0</v>
      </c>
      <c r="O558" s="1323">
        <f t="shared" si="12"/>
        <v>0</v>
      </c>
      <c r="P558" s="1323">
        <f>O558/'1.5 Universal Data'!$E$36</f>
        <v>0</v>
      </c>
      <c r="R558" s="134"/>
      <c r="S558" s="134"/>
      <c r="T558" s="134"/>
      <c r="U558" s="134"/>
      <c r="V558" s="134"/>
      <c r="W558" s="134"/>
      <c r="X558" s="134"/>
      <c r="Y558" s="134"/>
      <c r="Z558" s="134"/>
      <c r="AA558" s="134"/>
      <c r="AB558" s="134"/>
      <c r="AC558" s="134"/>
      <c r="AD558" s="134"/>
      <c r="AE558" s="134"/>
    </row>
    <row r="559" spans="2:31">
      <c r="B559" s="1319">
        <f t="shared" si="10"/>
        <v>-1</v>
      </c>
      <c r="D559" s="1310"/>
      <c r="E559" s="1310"/>
      <c r="F559" s="1320"/>
      <c r="G559" s="1310"/>
      <c r="H559" s="1310"/>
      <c r="I559" s="1310"/>
      <c r="J559" s="1321"/>
      <c r="K559" s="1321"/>
      <c r="L559" s="1310"/>
      <c r="N559" s="1322">
        <f t="shared" si="11"/>
        <v>0</v>
      </c>
      <c r="O559" s="1323">
        <f t="shared" si="12"/>
        <v>0</v>
      </c>
      <c r="P559" s="1323">
        <f>O559/'1.5 Universal Data'!$E$36</f>
        <v>0</v>
      </c>
      <c r="R559" s="134"/>
      <c r="S559" s="134"/>
      <c r="T559" s="134"/>
      <c r="U559" s="134"/>
      <c r="V559" s="134"/>
      <c r="W559" s="134"/>
      <c r="X559" s="134"/>
      <c r="Y559" s="134"/>
      <c r="Z559" s="134"/>
      <c r="AA559" s="134"/>
      <c r="AB559" s="134"/>
      <c r="AC559" s="134"/>
      <c r="AD559" s="134"/>
      <c r="AE559" s="134"/>
    </row>
    <row r="560" spans="2:31">
      <c r="B560" s="1319">
        <f t="shared" si="10"/>
        <v>-1</v>
      </c>
      <c r="D560" s="1310"/>
      <c r="E560" s="1310"/>
      <c r="F560" s="1320"/>
      <c r="G560" s="1310"/>
      <c r="H560" s="1310"/>
      <c r="I560" s="1310"/>
      <c r="J560" s="1321"/>
      <c r="K560" s="1321"/>
      <c r="L560" s="1310"/>
      <c r="N560" s="1322">
        <f t="shared" si="11"/>
        <v>0</v>
      </c>
      <c r="O560" s="1323">
        <f t="shared" si="12"/>
        <v>0</v>
      </c>
      <c r="P560" s="1323">
        <f>O560/'1.5 Universal Data'!$E$36</f>
        <v>0</v>
      </c>
      <c r="R560" s="134"/>
      <c r="S560" s="134"/>
      <c r="T560" s="134"/>
      <c r="U560" s="134"/>
      <c r="V560" s="134"/>
      <c r="W560" s="134"/>
      <c r="X560" s="134"/>
      <c r="Y560" s="134"/>
      <c r="Z560" s="134"/>
      <c r="AA560" s="134"/>
      <c r="AB560" s="134"/>
      <c r="AC560" s="134"/>
      <c r="AD560" s="134"/>
      <c r="AE560" s="134"/>
    </row>
    <row r="561" spans="2:31">
      <c r="B561" s="1319">
        <f t="shared" si="10"/>
        <v>-1</v>
      </c>
      <c r="D561" s="1310"/>
      <c r="E561" s="1310"/>
      <c r="F561" s="1320"/>
      <c r="G561" s="1310"/>
      <c r="H561" s="1310"/>
      <c r="I561" s="1310"/>
      <c r="J561" s="1321"/>
      <c r="K561" s="1321"/>
      <c r="L561" s="1310"/>
      <c r="N561" s="1322">
        <f t="shared" si="11"/>
        <v>0</v>
      </c>
      <c r="O561" s="1323">
        <f t="shared" si="12"/>
        <v>0</v>
      </c>
      <c r="P561" s="1323">
        <f>O561/'1.5 Universal Data'!$E$36</f>
        <v>0</v>
      </c>
      <c r="R561" s="134"/>
      <c r="S561" s="134"/>
      <c r="T561" s="134"/>
      <c r="U561" s="134"/>
      <c r="V561" s="134"/>
      <c r="W561" s="134"/>
      <c r="X561" s="134"/>
      <c r="Y561" s="134"/>
      <c r="Z561" s="134"/>
      <c r="AA561" s="134"/>
      <c r="AB561" s="134"/>
      <c r="AC561" s="134"/>
      <c r="AD561" s="134"/>
      <c r="AE561" s="134"/>
    </row>
    <row r="562" spans="2:31">
      <c r="B562" s="1319">
        <f t="shared" si="10"/>
        <v>-1</v>
      </c>
      <c r="D562" s="1310"/>
      <c r="E562" s="1310"/>
      <c r="F562" s="1320"/>
      <c r="G562" s="1310"/>
      <c r="H562" s="1310"/>
      <c r="I562" s="1310"/>
      <c r="J562" s="1321"/>
      <c r="K562" s="1321"/>
      <c r="L562" s="1310"/>
      <c r="N562" s="1322">
        <f t="shared" si="11"/>
        <v>0</v>
      </c>
      <c r="O562" s="1323">
        <f t="shared" si="12"/>
        <v>0</v>
      </c>
      <c r="P562" s="1323">
        <f>O562/'1.5 Universal Data'!$E$36</f>
        <v>0</v>
      </c>
      <c r="R562" s="134"/>
      <c r="S562" s="134"/>
      <c r="T562" s="134"/>
      <c r="U562" s="134"/>
      <c r="V562" s="134"/>
      <c r="W562" s="134"/>
      <c r="X562" s="134"/>
      <c r="Y562" s="134"/>
      <c r="Z562" s="134"/>
      <c r="AA562" s="134"/>
      <c r="AB562" s="134"/>
      <c r="AC562" s="134"/>
      <c r="AD562" s="134"/>
      <c r="AE562" s="134"/>
    </row>
    <row r="563" spans="2:31">
      <c r="B563" s="1319">
        <f t="shared" si="10"/>
        <v>-1</v>
      </c>
      <c r="D563" s="1310"/>
      <c r="E563" s="1310"/>
      <c r="F563" s="1320"/>
      <c r="G563" s="1310"/>
      <c r="H563" s="1310"/>
      <c r="I563" s="1310"/>
      <c r="J563" s="1321"/>
      <c r="K563" s="1321"/>
      <c r="L563" s="1310"/>
      <c r="N563" s="1322">
        <f t="shared" si="11"/>
        <v>0</v>
      </c>
      <c r="O563" s="1323">
        <f t="shared" si="12"/>
        <v>0</v>
      </c>
      <c r="P563" s="1323">
        <f>O563/'1.5 Universal Data'!$E$36</f>
        <v>0</v>
      </c>
      <c r="R563" s="134"/>
      <c r="S563" s="134"/>
      <c r="T563" s="134"/>
      <c r="U563" s="134"/>
      <c r="V563" s="134"/>
      <c r="W563" s="134"/>
      <c r="X563" s="134"/>
      <c r="Y563" s="134"/>
      <c r="Z563" s="134"/>
      <c r="AA563" s="134"/>
      <c r="AB563" s="134"/>
      <c r="AC563" s="134"/>
      <c r="AD563" s="134"/>
      <c r="AE563" s="134"/>
    </row>
    <row r="564" spans="2:31">
      <c r="B564" s="1319">
        <f t="shared" si="10"/>
        <v>-1</v>
      </c>
      <c r="D564" s="1310"/>
      <c r="E564" s="1310"/>
      <c r="F564" s="1320"/>
      <c r="G564" s="1310"/>
      <c r="H564" s="1310"/>
      <c r="I564" s="1310"/>
      <c r="J564" s="1321"/>
      <c r="K564" s="1321"/>
      <c r="L564" s="1310"/>
      <c r="N564" s="1322">
        <f t="shared" si="11"/>
        <v>0</v>
      </c>
      <c r="O564" s="1323">
        <f t="shared" si="12"/>
        <v>0</v>
      </c>
      <c r="P564" s="1323">
        <f>O564/'1.5 Universal Data'!$E$36</f>
        <v>0</v>
      </c>
      <c r="R564" s="134"/>
      <c r="S564" s="134"/>
      <c r="T564" s="134"/>
      <c r="U564" s="134"/>
      <c r="V564" s="134"/>
      <c r="W564" s="134"/>
      <c r="X564" s="134"/>
      <c r="Y564" s="134"/>
      <c r="Z564" s="134"/>
      <c r="AA564" s="134"/>
      <c r="AB564" s="134"/>
      <c r="AC564" s="134"/>
      <c r="AD564" s="134"/>
      <c r="AE564" s="134"/>
    </row>
    <row r="565" spans="2:31">
      <c r="B565" s="1319">
        <f t="shared" si="10"/>
        <v>-1</v>
      </c>
      <c r="D565" s="1310"/>
      <c r="E565" s="1310"/>
      <c r="F565" s="1320"/>
      <c r="G565" s="1310"/>
      <c r="H565" s="1310"/>
      <c r="I565" s="1310"/>
      <c r="J565" s="1321"/>
      <c r="K565" s="1321"/>
      <c r="L565" s="1310"/>
      <c r="N565" s="1322">
        <f t="shared" si="11"/>
        <v>0</v>
      </c>
      <c r="O565" s="1323">
        <f t="shared" si="12"/>
        <v>0</v>
      </c>
      <c r="P565" s="1323">
        <f>O565/'1.5 Universal Data'!$E$36</f>
        <v>0</v>
      </c>
      <c r="R565" s="134"/>
      <c r="S565" s="134"/>
      <c r="T565" s="134"/>
      <c r="U565" s="134"/>
      <c r="V565" s="134"/>
      <c r="W565" s="134"/>
      <c r="X565" s="134"/>
      <c r="Y565" s="134"/>
      <c r="Z565" s="134"/>
      <c r="AA565" s="134"/>
      <c r="AB565" s="134"/>
      <c r="AC565" s="134"/>
      <c r="AD565" s="134"/>
      <c r="AE565" s="134"/>
    </row>
    <row r="566" spans="2:31">
      <c r="B566" s="1319">
        <f t="shared" si="10"/>
        <v>-1</v>
      </c>
      <c r="D566" s="1310"/>
      <c r="E566" s="1310"/>
      <c r="F566" s="1320"/>
      <c r="G566" s="1310"/>
      <c r="H566" s="1310"/>
      <c r="I566" s="1310"/>
      <c r="J566" s="1321"/>
      <c r="K566" s="1321"/>
      <c r="L566" s="1310"/>
      <c r="N566" s="1322">
        <f t="shared" si="11"/>
        <v>0</v>
      </c>
      <c r="O566" s="1323">
        <f t="shared" si="12"/>
        <v>0</v>
      </c>
      <c r="P566" s="1323">
        <f>O566/'1.5 Universal Data'!$E$36</f>
        <v>0</v>
      </c>
      <c r="R566" s="134"/>
      <c r="S566" s="134"/>
      <c r="T566" s="134"/>
      <c r="U566" s="134"/>
      <c r="V566" s="134"/>
      <c r="W566" s="134"/>
      <c r="X566" s="134"/>
      <c r="Y566" s="134"/>
      <c r="Z566" s="134"/>
      <c r="AA566" s="134"/>
      <c r="AB566" s="134"/>
      <c r="AC566" s="134"/>
      <c r="AD566" s="134"/>
      <c r="AE566" s="134"/>
    </row>
    <row r="567" spans="2:31">
      <c r="B567" s="1319">
        <f t="shared" si="10"/>
        <v>-1</v>
      </c>
      <c r="D567" s="1310"/>
      <c r="E567" s="1310"/>
      <c r="F567" s="1320"/>
      <c r="G567" s="1310"/>
      <c r="H567" s="1310"/>
      <c r="I567" s="1310"/>
      <c r="J567" s="1321"/>
      <c r="K567" s="1321"/>
      <c r="L567" s="1310"/>
      <c r="N567" s="1322">
        <f t="shared" si="11"/>
        <v>0</v>
      </c>
      <c r="O567" s="1323">
        <f t="shared" si="12"/>
        <v>0</v>
      </c>
      <c r="P567" s="1323">
        <f>O567/'1.5 Universal Data'!$E$36</f>
        <v>0</v>
      </c>
      <c r="R567" s="134"/>
      <c r="S567" s="134"/>
      <c r="T567" s="134"/>
      <c r="U567" s="134"/>
      <c r="V567" s="134"/>
      <c r="W567" s="134"/>
      <c r="X567" s="134"/>
      <c r="Y567" s="134"/>
      <c r="Z567" s="134"/>
      <c r="AA567" s="134"/>
      <c r="AB567" s="134"/>
      <c r="AC567" s="134"/>
      <c r="AD567" s="134"/>
      <c r="AE567" s="134"/>
    </row>
    <row r="568" spans="2:31">
      <c r="B568" s="1319">
        <f t="shared" si="10"/>
        <v>-1</v>
      </c>
      <c r="D568" s="1310"/>
      <c r="E568" s="1310"/>
      <c r="F568" s="1320"/>
      <c r="G568" s="1310"/>
      <c r="H568" s="1310"/>
      <c r="I568" s="1310"/>
      <c r="J568" s="1321"/>
      <c r="K568" s="1321"/>
      <c r="L568" s="1310"/>
      <c r="N568" s="1322">
        <f t="shared" si="11"/>
        <v>0</v>
      </c>
      <c r="O568" s="1323">
        <f t="shared" si="12"/>
        <v>0</v>
      </c>
      <c r="P568" s="1323">
        <f>O568/'1.5 Universal Data'!$E$36</f>
        <v>0</v>
      </c>
      <c r="R568" s="134"/>
      <c r="S568" s="134"/>
      <c r="T568" s="134"/>
      <c r="U568" s="134"/>
      <c r="V568" s="134"/>
      <c r="W568" s="134"/>
      <c r="X568" s="134"/>
      <c r="Y568" s="134"/>
      <c r="Z568" s="134"/>
      <c r="AA568" s="134"/>
      <c r="AB568" s="134"/>
      <c r="AC568" s="134"/>
      <c r="AD568" s="134"/>
      <c r="AE568" s="134"/>
    </row>
    <row r="569" spans="2:31">
      <c r="B569" s="1319">
        <f t="shared" si="10"/>
        <v>-1</v>
      </c>
      <c r="D569" s="1310"/>
      <c r="E569" s="1310"/>
      <c r="F569" s="1320"/>
      <c r="G569" s="1310"/>
      <c r="H569" s="1310"/>
      <c r="I569" s="1310"/>
      <c r="J569" s="1321"/>
      <c r="K569" s="1321"/>
      <c r="L569" s="1310"/>
      <c r="N569" s="1322">
        <f t="shared" si="11"/>
        <v>0</v>
      </c>
      <c r="O569" s="1323">
        <f t="shared" si="12"/>
        <v>0</v>
      </c>
      <c r="P569" s="1323">
        <f>O569/'1.5 Universal Data'!$E$36</f>
        <v>0</v>
      </c>
      <c r="R569" s="134"/>
      <c r="S569" s="134"/>
      <c r="T569" s="134"/>
      <c r="U569" s="134"/>
      <c r="V569" s="134"/>
      <c r="W569" s="134"/>
      <c r="X569" s="134"/>
      <c r="Y569" s="134"/>
      <c r="Z569" s="134"/>
      <c r="AA569" s="134"/>
      <c r="AB569" s="134"/>
      <c r="AC569" s="134"/>
      <c r="AD569" s="134"/>
      <c r="AE569" s="134"/>
    </row>
    <row r="570" spans="2:31">
      <c r="B570" s="1319">
        <f t="shared" si="10"/>
        <v>-1</v>
      </c>
      <c r="D570" s="1310"/>
      <c r="E570" s="1310"/>
      <c r="F570" s="1320"/>
      <c r="G570" s="1310"/>
      <c r="H570" s="1310"/>
      <c r="I570" s="1310"/>
      <c r="J570" s="1321"/>
      <c r="K570" s="1321"/>
      <c r="L570" s="1310"/>
      <c r="N570" s="1322">
        <f t="shared" si="11"/>
        <v>0</v>
      </c>
      <c r="O570" s="1323">
        <f t="shared" si="12"/>
        <v>0</v>
      </c>
      <c r="P570" s="1323">
        <f>O570/'1.5 Universal Data'!$E$36</f>
        <v>0</v>
      </c>
      <c r="R570" s="134"/>
      <c r="S570" s="134"/>
      <c r="T570" s="134"/>
      <c r="U570" s="134"/>
      <c r="V570" s="134"/>
      <c r="W570" s="134"/>
      <c r="X570" s="134"/>
      <c r="Y570" s="134"/>
      <c r="Z570" s="134"/>
      <c r="AA570" s="134"/>
      <c r="AB570" s="134"/>
      <c r="AC570" s="134"/>
      <c r="AD570" s="134"/>
      <c r="AE570" s="134"/>
    </row>
    <row r="571" spans="2:31">
      <c r="B571" s="1319">
        <f t="shared" si="10"/>
        <v>-1</v>
      </c>
      <c r="D571" s="1310"/>
      <c r="E571" s="1310"/>
      <c r="F571" s="1320"/>
      <c r="G571" s="1310"/>
      <c r="H571" s="1310"/>
      <c r="I571" s="1310"/>
      <c r="J571" s="1321"/>
      <c r="K571" s="1321"/>
      <c r="L571" s="1310"/>
      <c r="N571" s="1322">
        <f t="shared" si="11"/>
        <v>0</v>
      </c>
      <c r="O571" s="1323">
        <f t="shared" si="12"/>
        <v>0</v>
      </c>
      <c r="P571" s="1323">
        <f>O571/'1.5 Universal Data'!$E$36</f>
        <v>0</v>
      </c>
      <c r="R571" s="134"/>
      <c r="S571" s="134"/>
      <c r="T571" s="134"/>
      <c r="U571" s="134"/>
      <c r="V571" s="134"/>
      <c r="W571" s="134"/>
      <c r="X571" s="134"/>
      <c r="Y571" s="134"/>
      <c r="Z571" s="134"/>
      <c r="AA571" s="134"/>
      <c r="AB571" s="134"/>
      <c r="AC571" s="134"/>
      <c r="AD571" s="134"/>
      <c r="AE571" s="134"/>
    </row>
    <row r="572" spans="2:31">
      <c r="B572" s="1319">
        <f t="shared" si="10"/>
        <v>-1</v>
      </c>
      <c r="D572" s="1310"/>
      <c r="E572" s="1310"/>
      <c r="F572" s="1320"/>
      <c r="G572" s="1310"/>
      <c r="H572" s="1310"/>
      <c r="I572" s="1310"/>
      <c r="J572" s="1321"/>
      <c r="K572" s="1321"/>
      <c r="L572" s="1310"/>
      <c r="N572" s="1322">
        <f t="shared" si="11"/>
        <v>0</v>
      </c>
      <c r="O572" s="1323">
        <f t="shared" si="12"/>
        <v>0</v>
      </c>
      <c r="P572" s="1323">
        <f>O572/'1.5 Universal Data'!$E$36</f>
        <v>0</v>
      </c>
      <c r="R572" s="134"/>
      <c r="S572" s="134"/>
      <c r="T572" s="134"/>
      <c r="U572" s="134"/>
      <c r="V572" s="134"/>
      <c r="W572" s="134"/>
      <c r="X572" s="134"/>
      <c r="Y572" s="134"/>
      <c r="Z572" s="134"/>
      <c r="AA572" s="134"/>
      <c r="AB572" s="134"/>
      <c r="AC572" s="134"/>
      <c r="AD572" s="134"/>
      <c r="AE572" s="134"/>
    </row>
    <row r="573" spans="2:31">
      <c r="B573" s="1319">
        <f t="shared" si="10"/>
        <v>-1</v>
      </c>
      <c r="D573" s="1310"/>
      <c r="E573" s="1310"/>
      <c r="F573" s="1320"/>
      <c r="G573" s="1310"/>
      <c r="H573" s="1310"/>
      <c r="I573" s="1310"/>
      <c r="J573" s="1321"/>
      <c r="K573" s="1321"/>
      <c r="L573" s="1310"/>
      <c r="N573" s="1322">
        <f t="shared" si="11"/>
        <v>0</v>
      </c>
      <c r="O573" s="1323">
        <f t="shared" si="12"/>
        <v>0</v>
      </c>
      <c r="P573" s="1323">
        <f>O573/'1.5 Universal Data'!$E$36</f>
        <v>0</v>
      </c>
      <c r="R573" s="134"/>
      <c r="S573" s="134"/>
      <c r="T573" s="134"/>
      <c r="U573" s="134"/>
      <c r="V573" s="134"/>
      <c r="W573" s="134"/>
      <c r="X573" s="134"/>
      <c r="Y573" s="134"/>
      <c r="Z573" s="134"/>
      <c r="AA573" s="134"/>
      <c r="AB573" s="134"/>
      <c r="AC573" s="134"/>
      <c r="AD573" s="134"/>
      <c r="AE573" s="134"/>
    </row>
    <row r="574" spans="2:31">
      <c r="B574" s="1319">
        <f t="shared" si="10"/>
        <v>-1</v>
      </c>
      <c r="D574" s="1310"/>
      <c r="E574" s="1310"/>
      <c r="F574" s="1320"/>
      <c r="G574" s="1310"/>
      <c r="H574" s="1310"/>
      <c r="I574" s="1310"/>
      <c r="J574" s="1321"/>
      <c r="K574" s="1321"/>
      <c r="L574" s="1310"/>
      <c r="N574" s="1322">
        <f t="shared" si="11"/>
        <v>0</v>
      </c>
      <c r="O574" s="1323">
        <f t="shared" si="12"/>
        <v>0</v>
      </c>
      <c r="P574" s="1323">
        <f>O574/'1.5 Universal Data'!$E$36</f>
        <v>0</v>
      </c>
      <c r="R574" s="134"/>
      <c r="S574" s="134"/>
      <c r="T574" s="134"/>
      <c r="U574" s="134"/>
      <c r="V574" s="134"/>
      <c r="W574" s="134"/>
      <c r="X574" s="134"/>
      <c r="Y574" s="134"/>
      <c r="Z574" s="134"/>
      <c r="AA574" s="134"/>
      <c r="AB574" s="134"/>
      <c r="AC574" s="134"/>
      <c r="AD574" s="134"/>
      <c r="AE574" s="134"/>
    </row>
    <row r="575" spans="2:31">
      <c r="B575" s="1319">
        <f t="shared" si="10"/>
        <v>-1</v>
      </c>
      <c r="D575" s="1310"/>
      <c r="E575" s="1310"/>
      <c r="F575" s="1320"/>
      <c r="G575" s="1310"/>
      <c r="H575" s="1310"/>
      <c r="I575" s="1310"/>
      <c r="J575" s="1321"/>
      <c r="K575" s="1321"/>
      <c r="L575" s="1310"/>
      <c r="N575" s="1322">
        <f t="shared" si="11"/>
        <v>0</v>
      </c>
      <c r="O575" s="1323">
        <f t="shared" si="12"/>
        <v>0</v>
      </c>
      <c r="P575" s="1323">
        <f>O575/'1.5 Universal Data'!$E$36</f>
        <v>0</v>
      </c>
      <c r="R575" s="134"/>
      <c r="S575" s="134"/>
      <c r="T575" s="134"/>
      <c r="U575" s="134"/>
      <c r="V575" s="134"/>
      <c r="W575" s="134"/>
      <c r="X575" s="134"/>
      <c r="Y575" s="134"/>
      <c r="Z575" s="134"/>
      <c r="AA575" s="134"/>
      <c r="AB575" s="134"/>
      <c r="AC575" s="134"/>
      <c r="AD575" s="134"/>
      <c r="AE575" s="134"/>
    </row>
    <row r="576" spans="2:31">
      <c r="B576" s="1319">
        <f t="shared" si="10"/>
        <v>-1</v>
      </c>
      <c r="D576" s="1310"/>
      <c r="E576" s="1310"/>
      <c r="F576" s="1320"/>
      <c r="G576" s="1310"/>
      <c r="H576" s="1310"/>
      <c r="I576" s="1310"/>
      <c r="J576" s="1321"/>
      <c r="K576" s="1321"/>
      <c r="L576" s="1310"/>
      <c r="N576" s="1322">
        <f t="shared" si="11"/>
        <v>0</v>
      </c>
      <c r="O576" s="1323">
        <f t="shared" si="12"/>
        <v>0</v>
      </c>
      <c r="P576" s="1323">
        <f>O576/'1.5 Universal Data'!$E$36</f>
        <v>0</v>
      </c>
      <c r="R576" s="134"/>
      <c r="S576" s="134"/>
      <c r="T576" s="134"/>
      <c r="U576" s="134"/>
      <c r="V576" s="134"/>
      <c r="W576" s="134"/>
      <c r="X576" s="134"/>
      <c r="Y576" s="134"/>
      <c r="Z576" s="134"/>
      <c r="AA576" s="134"/>
      <c r="AB576" s="134"/>
      <c r="AC576" s="134"/>
      <c r="AD576" s="134"/>
      <c r="AE576" s="134"/>
    </row>
    <row r="577" spans="2:31">
      <c r="B577" s="1319">
        <f t="shared" si="10"/>
        <v>-1</v>
      </c>
      <c r="D577" s="1310"/>
      <c r="E577" s="1310"/>
      <c r="F577" s="1320"/>
      <c r="G577" s="1310"/>
      <c r="H577" s="1310"/>
      <c r="I577" s="1310"/>
      <c r="J577" s="1321"/>
      <c r="K577" s="1321"/>
      <c r="L577" s="1310"/>
      <c r="N577" s="1322">
        <f t="shared" si="11"/>
        <v>0</v>
      </c>
      <c r="O577" s="1323">
        <f t="shared" si="12"/>
        <v>0</v>
      </c>
      <c r="P577" s="1323">
        <f>O577/'1.5 Universal Data'!$E$36</f>
        <v>0</v>
      </c>
      <c r="R577" s="134"/>
      <c r="S577" s="134"/>
      <c r="T577" s="134"/>
      <c r="U577" s="134"/>
      <c r="V577" s="134"/>
      <c r="W577" s="134"/>
      <c r="X577" s="134"/>
      <c r="Y577" s="134"/>
      <c r="Z577" s="134"/>
      <c r="AA577" s="134"/>
      <c r="AB577" s="134"/>
      <c r="AC577" s="134"/>
      <c r="AD577" s="134"/>
      <c r="AE577" s="134"/>
    </row>
    <row r="578" spans="2:31">
      <c r="B578" s="1319">
        <f t="shared" si="10"/>
        <v>-1</v>
      </c>
      <c r="D578" s="1310"/>
      <c r="E578" s="1310"/>
      <c r="F578" s="1320"/>
      <c r="G578" s="1310"/>
      <c r="H578" s="1310"/>
      <c r="I578" s="1310"/>
      <c r="J578" s="1321"/>
      <c r="K578" s="1321"/>
      <c r="L578" s="1310"/>
      <c r="N578" s="1322">
        <f t="shared" si="11"/>
        <v>0</v>
      </c>
      <c r="O578" s="1323">
        <f t="shared" si="12"/>
        <v>0</v>
      </c>
      <c r="P578" s="1323">
        <f>O578/'1.5 Universal Data'!$E$36</f>
        <v>0</v>
      </c>
      <c r="R578" s="134"/>
      <c r="S578" s="134"/>
      <c r="T578" s="134"/>
      <c r="U578" s="134"/>
      <c r="V578" s="134"/>
      <c r="W578" s="134"/>
      <c r="X578" s="134"/>
      <c r="Y578" s="134"/>
      <c r="Z578" s="134"/>
      <c r="AA578" s="134"/>
      <c r="AB578" s="134"/>
      <c r="AC578" s="134"/>
      <c r="AD578" s="134"/>
      <c r="AE578" s="134"/>
    </row>
    <row r="579" spans="2:31">
      <c r="B579" s="1319">
        <f t="shared" si="10"/>
        <v>-1</v>
      </c>
      <c r="D579" s="1310"/>
      <c r="E579" s="1310"/>
      <c r="F579" s="1320"/>
      <c r="G579" s="1310"/>
      <c r="H579" s="1310"/>
      <c r="I579" s="1310"/>
      <c r="J579" s="1321"/>
      <c r="K579" s="1321"/>
      <c r="L579" s="1310"/>
      <c r="N579" s="1322">
        <f t="shared" si="11"/>
        <v>0</v>
      </c>
      <c r="O579" s="1323">
        <f t="shared" si="12"/>
        <v>0</v>
      </c>
      <c r="P579" s="1323">
        <f>O579/'1.5 Universal Data'!$E$36</f>
        <v>0</v>
      </c>
      <c r="R579" s="134"/>
      <c r="S579" s="134"/>
      <c r="T579" s="134"/>
      <c r="U579" s="134"/>
      <c r="V579" s="134"/>
      <c r="W579" s="134"/>
      <c r="X579" s="134"/>
      <c r="Y579" s="134"/>
      <c r="Z579" s="134"/>
      <c r="AA579" s="134"/>
      <c r="AB579" s="134"/>
      <c r="AC579" s="134"/>
      <c r="AD579" s="134"/>
      <c r="AE579" s="134"/>
    </row>
    <row r="580" spans="2:31">
      <c r="B580" s="1319">
        <f t="shared" si="10"/>
        <v>-1</v>
      </c>
      <c r="D580" s="1310"/>
      <c r="E580" s="1310"/>
      <c r="F580" s="1320"/>
      <c r="G580" s="1310"/>
      <c r="H580" s="1310"/>
      <c r="I580" s="1310"/>
      <c r="J580" s="1321"/>
      <c r="K580" s="1321"/>
      <c r="L580" s="1310"/>
      <c r="N580" s="1322">
        <f t="shared" si="11"/>
        <v>0</v>
      </c>
      <c r="O580" s="1323">
        <f t="shared" si="12"/>
        <v>0</v>
      </c>
      <c r="P580" s="1323">
        <f>O580/'1.5 Universal Data'!$E$36</f>
        <v>0</v>
      </c>
      <c r="R580" s="134"/>
      <c r="S580" s="134"/>
      <c r="T580" s="134"/>
      <c r="U580" s="134"/>
      <c r="V580" s="134"/>
      <c r="W580" s="134"/>
      <c r="X580" s="134"/>
      <c r="Y580" s="134"/>
      <c r="Z580" s="134"/>
      <c r="AA580" s="134"/>
      <c r="AB580" s="134"/>
      <c r="AC580" s="134"/>
      <c r="AD580" s="134"/>
      <c r="AE580" s="134"/>
    </row>
    <row r="581" spans="2:31">
      <c r="B581" s="1319">
        <f t="shared" si="10"/>
        <v>-1</v>
      </c>
      <c r="D581" s="1310"/>
      <c r="E581" s="1310"/>
      <c r="F581" s="1320"/>
      <c r="G581" s="1310"/>
      <c r="H581" s="1310"/>
      <c r="I581" s="1310"/>
      <c r="J581" s="1321"/>
      <c r="K581" s="1321"/>
      <c r="L581" s="1310"/>
      <c r="N581" s="1322">
        <f t="shared" si="11"/>
        <v>0</v>
      </c>
      <c r="O581" s="1323">
        <f t="shared" si="12"/>
        <v>0</v>
      </c>
      <c r="P581" s="1323">
        <f>O581/'1.5 Universal Data'!$E$36</f>
        <v>0</v>
      </c>
      <c r="R581" s="134"/>
      <c r="S581" s="134"/>
      <c r="T581" s="134"/>
      <c r="U581" s="134"/>
      <c r="V581" s="134"/>
      <c r="W581" s="134"/>
      <c r="X581" s="134"/>
      <c r="Y581" s="134"/>
      <c r="Z581" s="134"/>
      <c r="AA581" s="134"/>
      <c r="AB581" s="134"/>
      <c r="AC581" s="134"/>
      <c r="AD581" s="134"/>
      <c r="AE581" s="134"/>
    </row>
    <row r="582" spans="2:31">
      <c r="B582" s="1319">
        <f t="shared" si="10"/>
        <v>-1</v>
      </c>
      <c r="D582" s="1310"/>
      <c r="E582" s="1310"/>
      <c r="F582" s="1320"/>
      <c r="G582" s="1310"/>
      <c r="H582" s="1310"/>
      <c r="I582" s="1310"/>
      <c r="J582" s="1321"/>
      <c r="K582" s="1321"/>
      <c r="L582" s="1310"/>
      <c r="N582" s="1322">
        <f t="shared" si="11"/>
        <v>0</v>
      </c>
      <c r="O582" s="1323">
        <f t="shared" si="12"/>
        <v>0</v>
      </c>
      <c r="P582" s="1323">
        <f>O582/'1.5 Universal Data'!$E$36</f>
        <v>0</v>
      </c>
      <c r="R582" s="134"/>
      <c r="S582" s="134"/>
      <c r="T582" s="134"/>
      <c r="U582" s="134"/>
      <c r="V582" s="134"/>
      <c r="W582" s="134"/>
      <c r="X582" s="134"/>
      <c r="Y582" s="134"/>
      <c r="Z582" s="134"/>
      <c r="AA582" s="134"/>
      <c r="AB582" s="134"/>
      <c r="AC582" s="134"/>
      <c r="AD582" s="134"/>
      <c r="AE582" s="134"/>
    </row>
    <row r="583" spans="2:31">
      <c r="B583" s="1319">
        <f t="shared" si="10"/>
        <v>-1</v>
      </c>
      <c r="D583" s="1310"/>
      <c r="E583" s="1310"/>
      <c r="F583" s="1320"/>
      <c r="G583" s="1310"/>
      <c r="H583" s="1310"/>
      <c r="I583" s="1310"/>
      <c r="J583" s="1321"/>
      <c r="K583" s="1321"/>
      <c r="L583" s="1310"/>
      <c r="N583" s="1322">
        <f t="shared" si="11"/>
        <v>0</v>
      </c>
      <c r="O583" s="1323">
        <f t="shared" si="12"/>
        <v>0</v>
      </c>
      <c r="P583" s="1323">
        <f>O583/'1.5 Universal Data'!$E$36</f>
        <v>0</v>
      </c>
      <c r="R583" s="134"/>
      <c r="S583" s="134"/>
      <c r="T583" s="134"/>
      <c r="U583" s="134"/>
      <c r="V583" s="134"/>
      <c r="W583" s="134"/>
      <c r="X583" s="134"/>
      <c r="Y583" s="134"/>
      <c r="Z583" s="134"/>
      <c r="AA583" s="134"/>
      <c r="AB583" s="134"/>
      <c r="AC583" s="134"/>
      <c r="AD583" s="134"/>
      <c r="AE583" s="134"/>
    </row>
    <row r="584" spans="2:31">
      <c r="B584" s="1319">
        <f t="shared" si="10"/>
        <v>-1</v>
      </c>
      <c r="D584" s="1310"/>
      <c r="E584" s="1310"/>
      <c r="F584" s="1320"/>
      <c r="G584" s="1310"/>
      <c r="H584" s="1310"/>
      <c r="I584" s="1310"/>
      <c r="J584" s="1321"/>
      <c r="K584" s="1321"/>
      <c r="L584" s="1310"/>
      <c r="N584" s="1322">
        <f t="shared" si="11"/>
        <v>0</v>
      </c>
      <c r="O584" s="1323">
        <f t="shared" si="12"/>
        <v>0</v>
      </c>
      <c r="P584" s="1323">
        <f>O584/'1.5 Universal Data'!$E$36</f>
        <v>0</v>
      </c>
      <c r="R584" s="134"/>
      <c r="S584" s="134"/>
      <c r="T584" s="134"/>
      <c r="U584" s="134"/>
      <c r="V584" s="134"/>
      <c r="W584" s="134"/>
      <c r="X584" s="134"/>
      <c r="Y584" s="134"/>
      <c r="Z584" s="134"/>
      <c r="AA584" s="134"/>
      <c r="AB584" s="134"/>
      <c r="AC584" s="134"/>
      <c r="AD584" s="134"/>
      <c r="AE584" s="134"/>
    </row>
    <row r="585" spans="2:31">
      <c r="B585" s="1319">
        <f t="shared" si="10"/>
        <v>-1</v>
      </c>
      <c r="D585" s="1310"/>
      <c r="E585" s="1310"/>
      <c r="F585" s="1320"/>
      <c r="G585" s="1310"/>
      <c r="H585" s="1310"/>
      <c r="I585" s="1310"/>
      <c r="J585" s="1321"/>
      <c r="K585" s="1321"/>
      <c r="L585" s="1310"/>
      <c r="N585" s="1322">
        <f t="shared" si="11"/>
        <v>0</v>
      </c>
      <c r="O585" s="1323">
        <f t="shared" si="12"/>
        <v>0</v>
      </c>
      <c r="P585" s="1323">
        <f>O585/'1.5 Universal Data'!$E$36</f>
        <v>0</v>
      </c>
      <c r="R585" s="134"/>
      <c r="S585" s="134"/>
      <c r="T585" s="134"/>
      <c r="U585" s="134"/>
      <c r="V585" s="134"/>
      <c r="W585" s="134"/>
      <c r="X585" s="134"/>
      <c r="Y585" s="134"/>
      <c r="Z585" s="134"/>
      <c r="AA585" s="134"/>
      <c r="AB585" s="134"/>
      <c r="AC585" s="134"/>
      <c r="AD585" s="134"/>
      <c r="AE585" s="134"/>
    </row>
    <row r="586" spans="2:31">
      <c r="B586" s="1319">
        <f t="shared" si="10"/>
        <v>-1</v>
      </c>
      <c r="D586" s="1310"/>
      <c r="E586" s="1310"/>
      <c r="F586" s="1320"/>
      <c r="G586" s="1310"/>
      <c r="H586" s="1310"/>
      <c r="I586" s="1310"/>
      <c r="J586" s="1321"/>
      <c r="K586" s="1321"/>
      <c r="L586" s="1310"/>
      <c r="N586" s="1322">
        <f t="shared" si="11"/>
        <v>0</v>
      </c>
      <c r="O586" s="1323">
        <f t="shared" si="12"/>
        <v>0</v>
      </c>
      <c r="P586" s="1323">
        <f>O586/'1.5 Universal Data'!$E$36</f>
        <v>0</v>
      </c>
      <c r="R586" s="134"/>
      <c r="S586" s="134"/>
      <c r="T586" s="134"/>
      <c r="U586" s="134"/>
      <c r="V586" s="134"/>
      <c r="W586" s="134"/>
      <c r="X586" s="134"/>
      <c r="Y586" s="134"/>
      <c r="Z586" s="134"/>
      <c r="AA586" s="134"/>
      <c r="AB586" s="134"/>
      <c r="AC586" s="134"/>
      <c r="AD586" s="134"/>
      <c r="AE586" s="134"/>
    </row>
    <row r="587" spans="2:31">
      <c r="B587" s="1319">
        <f t="shared" si="10"/>
        <v>-1</v>
      </c>
      <c r="D587" s="1310"/>
      <c r="E587" s="1310"/>
      <c r="F587" s="1320"/>
      <c r="G587" s="1310"/>
      <c r="H587" s="1310"/>
      <c r="I587" s="1310"/>
      <c r="J587" s="1321"/>
      <c r="K587" s="1321"/>
      <c r="L587" s="1310"/>
      <c r="N587" s="1322">
        <f t="shared" si="11"/>
        <v>0</v>
      </c>
      <c r="O587" s="1323">
        <f t="shared" si="12"/>
        <v>0</v>
      </c>
      <c r="P587" s="1323">
        <f>O587/'1.5 Universal Data'!$E$36</f>
        <v>0</v>
      </c>
      <c r="R587" s="134"/>
      <c r="S587" s="134"/>
      <c r="T587" s="134"/>
      <c r="U587" s="134"/>
      <c r="V587" s="134"/>
      <c r="W587" s="134"/>
      <c r="X587" s="134"/>
      <c r="Y587" s="134"/>
      <c r="Z587" s="134"/>
      <c r="AA587" s="134"/>
      <c r="AB587" s="134"/>
      <c r="AC587" s="134"/>
      <c r="AD587" s="134"/>
      <c r="AE587" s="134"/>
    </row>
    <row r="588" spans="2:31">
      <c r="B588" s="1319">
        <f t="shared" si="10"/>
        <v>-1</v>
      </c>
      <c r="D588" s="1310"/>
      <c r="E588" s="1310"/>
      <c r="F588" s="1320"/>
      <c r="G588" s="1310"/>
      <c r="H588" s="1310"/>
      <c r="I588" s="1310"/>
      <c r="J588" s="1321"/>
      <c r="K588" s="1321"/>
      <c r="L588" s="1310"/>
      <c r="N588" s="1322">
        <f t="shared" si="11"/>
        <v>0</v>
      </c>
      <c r="O588" s="1323">
        <f t="shared" si="12"/>
        <v>0</v>
      </c>
      <c r="P588" s="1323">
        <f>O588/'1.5 Universal Data'!$E$36</f>
        <v>0</v>
      </c>
      <c r="R588" s="134"/>
      <c r="S588" s="134"/>
      <c r="T588" s="134"/>
      <c r="U588" s="134"/>
      <c r="V588" s="134"/>
      <c r="W588" s="134"/>
      <c r="X588" s="134"/>
      <c r="Y588" s="134"/>
      <c r="Z588" s="134"/>
      <c r="AA588" s="134"/>
      <c r="AB588" s="134"/>
      <c r="AC588" s="134"/>
      <c r="AD588" s="134"/>
      <c r="AE588" s="134"/>
    </row>
    <row r="589" spans="2:31">
      <c r="B589" s="1319">
        <f t="shared" si="10"/>
        <v>-1</v>
      </c>
      <c r="D589" s="1310"/>
      <c r="E589" s="1310"/>
      <c r="F589" s="1320"/>
      <c r="G589" s="1310"/>
      <c r="H589" s="1310"/>
      <c r="I589" s="1310"/>
      <c r="J589" s="1321"/>
      <c r="K589" s="1321"/>
      <c r="L589" s="1310"/>
      <c r="N589" s="1322">
        <f t="shared" si="11"/>
        <v>0</v>
      </c>
      <c r="O589" s="1323">
        <f t="shared" si="12"/>
        <v>0</v>
      </c>
      <c r="P589" s="1323">
        <f>O589/'1.5 Universal Data'!$E$36</f>
        <v>0</v>
      </c>
      <c r="R589" s="134"/>
      <c r="S589" s="134"/>
      <c r="T589" s="134"/>
      <c r="U589" s="134"/>
      <c r="V589" s="134"/>
      <c r="W589" s="134"/>
      <c r="X589" s="134"/>
      <c r="Y589" s="134"/>
      <c r="Z589" s="134"/>
      <c r="AA589" s="134"/>
      <c r="AB589" s="134"/>
      <c r="AC589" s="134"/>
      <c r="AD589" s="134"/>
      <c r="AE589" s="134"/>
    </row>
    <row r="590" spans="2:31">
      <c r="B590" s="1319">
        <f t="shared" si="10"/>
        <v>-1</v>
      </c>
      <c r="D590" s="1310"/>
      <c r="E590" s="1310"/>
      <c r="F590" s="1320"/>
      <c r="G590" s="1310"/>
      <c r="H590" s="1310"/>
      <c r="I590" s="1310"/>
      <c r="J590" s="1321"/>
      <c r="K590" s="1321"/>
      <c r="L590" s="1310"/>
      <c r="N590" s="1322">
        <f t="shared" si="11"/>
        <v>0</v>
      </c>
      <c r="O590" s="1323">
        <f t="shared" si="12"/>
        <v>0</v>
      </c>
      <c r="P590" s="1323">
        <f>O590/'1.5 Universal Data'!$E$36</f>
        <v>0</v>
      </c>
      <c r="R590" s="134"/>
      <c r="S590" s="134"/>
      <c r="T590" s="134"/>
      <c r="U590" s="134"/>
      <c r="V590" s="134"/>
      <c r="W590" s="134"/>
      <c r="X590" s="134"/>
      <c r="Y590" s="134"/>
      <c r="Z590" s="134"/>
      <c r="AA590" s="134"/>
      <c r="AB590" s="134"/>
      <c r="AC590" s="134"/>
      <c r="AD590" s="134"/>
      <c r="AE590" s="134"/>
    </row>
    <row r="591" spans="2:31">
      <c r="B591" s="1319">
        <f t="shared" si="10"/>
        <v>-1</v>
      </c>
      <c r="D591" s="1310"/>
      <c r="E591" s="1310"/>
      <c r="F591" s="1320"/>
      <c r="G591" s="1310"/>
      <c r="H591" s="1310"/>
      <c r="I591" s="1310"/>
      <c r="J591" s="1321"/>
      <c r="K591" s="1321"/>
      <c r="L591" s="1310"/>
      <c r="N591" s="1322">
        <f t="shared" si="11"/>
        <v>0</v>
      </c>
      <c r="O591" s="1323">
        <f t="shared" si="12"/>
        <v>0</v>
      </c>
      <c r="P591" s="1323">
        <f>O591/'1.5 Universal Data'!$E$36</f>
        <v>0</v>
      </c>
      <c r="R591" s="134"/>
      <c r="S591" s="134"/>
      <c r="T591" s="134"/>
      <c r="U591" s="134"/>
      <c r="V591" s="134"/>
      <c r="W591" s="134"/>
      <c r="X591" s="134"/>
      <c r="Y591" s="134"/>
      <c r="Z591" s="134"/>
      <c r="AA591" s="134"/>
      <c r="AB591" s="134"/>
      <c r="AC591" s="134"/>
      <c r="AD591" s="134"/>
      <c r="AE591" s="134"/>
    </row>
    <row r="592" spans="2:31">
      <c r="B592" s="1319">
        <f t="shared" si="10"/>
        <v>-1</v>
      </c>
      <c r="D592" s="1310"/>
      <c r="E592" s="1310"/>
      <c r="F592" s="1320"/>
      <c r="G592" s="1310"/>
      <c r="H592" s="1310"/>
      <c r="I592" s="1310"/>
      <c r="J592" s="1321"/>
      <c r="K592" s="1321"/>
      <c r="L592" s="1310"/>
      <c r="N592" s="1322">
        <f t="shared" si="11"/>
        <v>0</v>
      </c>
      <c r="O592" s="1323">
        <f t="shared" si="12"/>
        <v>0</v>
      </c>
      <c r="P592" s="1323">
        <f>O592/'1.5 Universal Data'!$E$36</f>
        <v>0</v>
      </c>
      <c r="R592" s="134"/>
      <c r="S592" s="134"/>
      <c r="T592" s="134"/>
      <c r="U592" s="134"/>
      <c r="V592" s="134"/>
      <c r="W592" s="134"/>
      <c r="X592" s="134"/>
      <c r="Y592" s="134"/>
      <c r="Z592" s="134"/>
      <c r="AA592" s="134"/>
      <c r="AB592" s="134"/>
      <c r="AC592" s="134"/>
      <c r="AD592" s="134"/>
      <c r="AE592" s="134"/>
    </row>
    <row r="593" spans="2:31">
      <c r="B593" s="1319">
        <f t="shared" si="10"/>
        <v>-1</v>
      </c>
      <c r="D593" s="1310"/>
      <c r="E593" s="1310"/>
      <c r="F593" s="1320"/>
      <c r="G593" s="1310"/>
      <c r="H593" s="1310"/>
      <c r="I593" s="1310"/>
      <c r="J593" s="1321"/>
      <c r="K593" s="1321"/>
      <c r="L593" s="1310"/>
      <c r="N593" s="1322">
        <f t="shared" si="11"/>
        <v>0</v>
      </c>
      <c r="O593" s="1323">
        <f t="shared" si="12"/>
        <v>0</v>
      </c>
      <c r="P593" s="1323">
        <f>O593/'1.5 Universal Data'!$E$36</f>
        <v>0</v>
      </c>
      <c r="R593" s="134"/>
      <c r="S593" s="134"/>
      <c r="T593" s="134"/>
      <c r="U593" s="134"/>
      <c r="V593" s="134"/>
      <c r="W593" s="134"/>
      <c r="X593" s="134"/>
      <c r="Y593" s="134"/>
      <c r="Z593" s="134"/>
      <c r="AA593" s="134"/>
      <c r="AB593" s="134"/>
      <c r="AC593" s="134"/>
      <c r="AD593" s="134"/>
      <c r="AE593" s="134"/>
    </row>
    <row r="594" spans="2:31">
      <c r="B594" s="1319">
        <f t="shared" si="10"/>
        <v>-1</v>
      </c>
      <c r="D594" s="1310"/>
      <c r="E594" s="1310"/>
      <c r="F594" s="1320"/>
      <c r="G594" s="1310"/>
      <c r="H594" s="1310"/>
      <c r="I594" s="1310"/>
      <c r="J594" s="1321"/>
      <c r="K594" s="1321"/>
      <c r="L594" s="1310"/>
      <c r="N594" s="1322">
        <f t="shared" si="11"/>
        <v>0</v>
      </c>
      <c r="O594" s="1323">
        <f t="shared" si="12"/>
        <v>0</v>
      </c>
      <c r="P594" s="1323">
        <f>O594/'1.5 Universal Data'!$E$36</f>
        <v>0</v>
      </c>
      <c r="R594" s="134"/>
      <c r="S594" s="134"/>
      <c r="T594" s="134"/>
      <c r="U594" s="134"/>
      <c r="V594" s="134"/>
      <c r="W594" s="134"/>
      <c r="X594" s="134"/>
      <c r="Y594" s="134"/>
      <c r="Z594" s="134"/>
      <c r="AA594" s="134"/>
      <c r="AB594" s="134"/>
      <c r="AC594" s="134"/>
      <c r="AD594" s="134"/>
      <c r="AE594" s="134"/>
    </row>
    <row r="595" spans="2:31">
      <c r="B595" s="1319">
        <f t="shared" si="10"/>
        <v>-1</v>
      </c>
      <c r="D595" s="1310"/>
      <c r="E595" s="1310"/>
      <c r="F595" s="1320"/>
      <c r="G595" s="1310"/>
      <c r="H595" s="1310"/>
      <c r="I595" s="1310"/>
      <c r="J595" s="1321"/>
      <c r="K595" s="1321"/>
      <c r="L595" s="1310"/>
      <c r="N595" s="1322">
        <f t="shared" si="11"/>
        <v>0</v>
      </c>
      <c r="O595" s="1323">
        <f t="shared" si="12"/>
        <v>0</v>
      </c>
      <c r="P595" s="1323">
        <f>O595/'1.5 Universal Data'!$E$36</f>
        <v>0</v>
      </c>
      <c r="R595" s="134"/>
      <c r="S595" s="134"/>
      <c r="T595" s="134"/>
      <c r="U595" s="134"/>
      <c r="V595" s="134"/>
      <c r="W595" s="134"/>
      <c r="X595" s="134"/>
      <c r="Y595" s="134"/>
      <c r="Z595" s="134"/>
      <c r="AA595" s="134"/>
      <c r="AB595" s="134"/>
      <c r="AC595" s="134"/>
      <c r="AD595" s="134"/>
      <c r="AE595" s="134"/>
    </row>
    <row r="596" spans="2:31">
      <c r="B596" s="1319">
        <f t="shared" si="10"/>
        <v>-1</v>
      </c>
      <c r="D596" s="1310"/>
      <c r="E596" s="1310"/>
      <c r="F596" s="1320"/>
      <c r="G596" s="1310"/>
      <c r="H596" s="1310"/>
      <c r="I596" s="1310"/>
      <c r="J596" s="1321"/>
      <c r="K596" s="1321"/>
      <c r="L596" s="1310"/>
      <c r="N596" s="1322">
        <f t="shared" si="11"/>
        <v>0</v>
      </c>
      <c r="O596" s="1323">
        <f t="shared" si="12"/>
        <v>0</v>
      </c>
      <c r="P596" s="1323">
        <f>O596/'1.5 Universal Data'!$E$36</f>
        <v>0</v>
      </c>
      <c r="R596" s="134"/>
      <c r="S596" s="134"/>
      <c r="T596" s="134"/>
      <c r="U596" s="134"/>
      <c r="V596" s="134"/>
      <c r="W596" s="134"/>
      <c r="X596" s="134"/>
      <c r="Y596" s="134"/>
      <c r="Z596" s="134"/>
      <c r="AA596" s="134"/>
      <c r="AB596" s="134"/>
      <c r="AC596" s="134"/>
      <c r="AD596" s="134"/>
      <c r="AE596" s="134"/>
    </row>
    <row r="597" spans="2:31">
      <c r="B597" s="1319">
        <f t="shared" si="10"/>
        <v>-1</v>
      </c>
      <c r="D597" s="1310"/>
      <c r="E597" s="1310"/>
      <c r="F597" s="1320"/>
      <c r="G597" s="1310"/>
      <c r="H597" s="1310"/>
      <c r="I597" s="1310"/>
      <c r="J597" s="1321"/>
      <c r="K597" s="1321"/>
      <c r="L597" s="1310"/>
      <c r="N597" s="1322">
        <f t="shared" si="11"/>
        <v>0</v>
      </c>
      <c r="O597" s="1323">
        <f t="shared" si="12"/>
        <v>0</v>
      </c>
      <c r="P597" s="1323">
        <f>O597/'1.5 Universal Data'!$E$36</f>
        <v>0</v>
      </c>
      <c r="R597" s="134"/>
      <c r="S597" s="134"/>
      <c r="T597" s="134"/>
      <c r="U597" s="134"/>
      <c r="V597" s="134"/>
      <c r="W597" s="134"/>
      <c r="X597" s="134"/>
      <c r="Y597" s="134"/>
      <c r="Z597" s="134"/>
      <c r="AA597" s="134"/>
      <c r="AB597" s="134"/>
      <c r="AC597" s="134"/>
      <c r="AD597" s="134"/>
      <c r="AE597" s="134"/>
    </row>
    <row r="598" spans="2:31">
      <c r="B598" s="1319">
        <f t="shared" si="10"/>
        <v>-1</v>
      </c>
      <c r="D598" s="1310"/>
      <c r="E598" s="1310"/>
      <c r="F598" s="1320"/>
      <c r="G598" s="1310"/>
      <c r="H598" s="1310"/>
      <c r="I598" s="1310"/>
      <c r="J598" s="1321"/>
      <c r="K598" s="1321"/>
      <c r="L598" s="1310"/>
      <c r="N598" s="1322">
        <f t="shared" si="11"/>
        <v>0</v>
      </c>
      <c r="O598" s="1323">
        <f t="shared" si="12"/>
        <v>0</v>
      </c>
      <c r="P598" s="1323">
        <f>O598/'1.5 Universal Data'!$E$36</f>
        <v>0</v>
      </c>
      <c r="R598" s="134"/>
      <c r="S598" s="134"/>
      <c r="T598" s="134"/>
      <c r="U598" s="134"/>
      <c r="V598" s="134"/>
      <c r="W598" s="134"/>
      <c r="X598" s="134"/>
      <c r="Y598" s="134"/>
      <c r="Z598" s="134"/>
      <c r="AA598" s="134"/>
      <c r="AB598" s="134"/>
      <c r="AC598" s="134"/>
      <c r="AD598" s="134"/>
      <c r="AE598" s="134"/>
    </row>
    <row r="599" spans="2:31">
      <c r="B599" s="1319">
        <f t="shared" ref="B599:B662" si="13">IF(G599="buy",1,-1)</f>
        <v>-1</v>
      </c>
      <c r="D599" s="1310"/>
      <c r="E599" s="1310"/>
      <c r="F599" s="1320"/>
      <c r="G599" s="1310"/>
      <c r="H599" s="1310"/>
      <c r="I599" s="1310"/>
      <c r="J599" s="1321"/>
      <c r="K599" s="1321"/>
      <c r="L599" s="1310"/>
      <c r="N599" s="1322">
        <f t="shared" ref="N599:N662" si="14">+H599*((K599-J599)+1)*B599</f>
        <v>0</v>
      </c>
      <c r="O599" s="1323">
        <f t="shared" ref="O599:O662" si="15">N599*L599/100</f>
        <v>0</v>
      </c>
      <c r="P599" s="1323">
        <f>O599/'1.5 Universal Data'!$E$36</f>
        <v>0</v>
      </c>
      <c r="R599" s="134"/>
      <c r="S599" s="134"/>
      <c r="T599" s="134"/>
      <c r="U599" s="134"/>
      <c r="V599" s="134"/>
      <c r="W599" s="134"/>
      <c r="X599" s="134"/>
      <c r="Y599" s="134"/>
      <c r="Z599" s="134"/>
      <c r="AA599" s="134"/>
      <c r="AB599" s="134"/>
      <c r="AC599" s="134"/>
      <c r="AD599" s="134"/>
      <c r="AE599" s="134"/>
    </row>
    <row r="600" spans="2:31">
      <c r="B600" s="1319">
        <f t="shared" si="13"/>
        <v>-1</v>
      </c>
      <c r="D600" s="1310"/>
      <c r="E600" s="1310"/>
      <c r="F600" s="1320"/>
      <c r="G600" s="1310"/>
      <c r="H600" s="1310"/>
      <c r="I600" s="1310"/>
      <c r="J600" s="1321"/>
      <c r="K600" s="1321"/>
      <c r="L600" s="1310"/>
      <c r="N600" s="1322">
        <f t="shared" si="14"/>
        <v>0</v>
      </c>
      <c r="O600" s="1323">
        <f t="shared" si="15"/>
        <v>0</v>
      </c>
      <c r="P600" s="1323">
        <f>O600/'1.5 Universal Data'!$E$36</f>
        <v>0</v>
      </c>
      <c r="R600" s="134"/>
      <c r="S600" s="134"/>
      <c r="T600" s="134"/>
      <c r="U600" s="134"/>
      <c r="V600" s="134"/>
      <c r="W600" s="134"/>
      <c r="X600" s="134"/>
      <c r="Y600" s="134"/>
      <c r="Z600" s="134"/>
      <c r="AA600" s="134"/>
      <c r="AB600" s="134"/>
      <c r="AC600" s="134"/>
      <c r="AD600" s="134"/>
      <c r="AE600" s="134"/>
    </row>
    <row r="601" spans="2:31">
      <c r="B601" s="1319">
        <f t="shared" si="13"/>
        <v>-1</v>
      </c>
      <c r="D601" s="1310"/>
      <c r="E601" s="1310"/>
      <c r="F601" s="1320"/>
      <c r="G601" s="1310"/>
      <c r="H601" s="1310"/>
      <c r="I601" s="1310"/>
      <c r="J601" s="1321"/>
      <c r="K601" s="1321"/>
      <c r="L601" s="1310"/>
      <c r="N601" s="1322">
        <f t="shared" si="14"/>
        <v>0</v>
      </c>
      <c r="O601" s="1323">
        <f t="shared" si="15"/>
        <v>0</v>
      </c>
      <c r="P601" s="1323">
        <f>O601/'1.5 Universal Data'!$E$36</f>
        <v>0</v>
      </c>
      <c r="R601" s="134"/>
      <c r="S601" s="134"/>
      <c r="T601" s="134"/>
      <c r="U601" s="134"/>
      <c r="V601" s="134"/>
      <c r="W601" s="134"/>
      <c r="X601" s="134"/>
      <c r="Y601" s="134"/>
      <c r="Z601" s="134"/>
      <c r="AA601" s="134"/>
      <c r="AB601" s="134"/>
      <c r="AC601" s="134"/>
      <c r="AD601" s="134"/>
      <c r="AE601" s="134"/>
    </row>
    <row r="602" spans="2:31">
      <c r="B602" s="1319">
        <f t="shared" si="13"/>
        <v>-1</v>
      </c>
      <c r="D602" s="1310"/>
      <c r="E602" s="1310"/>
      <c r="F602" s="1320"/>
      <c r="G602" s="1310"/>
      <c r="H602" s="1310"/>
      <c r="I602" s="1310"/>
      <c r="J602" s="1321"/>
      <c r="K602" s="1321"/>
      <c r="L602" s="1310"/>
      <c r="N602" s="1322">
        <f t="shared" si="14"/>
        <v>0</v>
      </c>
      <c r="O602" s="1323">
        <f t="shared" si="15"/>
        <v>0</v>
      </c>
      <c r="P602" s="1323">
        <f>O602/'1.5 Universal Data'!$E$36</f>
        <v>0</v>
      </c>
      <c r="R602" s="134"/>
      <c r="S602" s="134"/>
      <c r="T602" s="134"/>
      <c r="U602" s="134"/>
      <c r="V602" s="134"/>
      <c r="W602" s="134"/>
      <c r="X602" s="134"/>
      <c r="Y602" s="134"/>
      <c r="Z602" s="134"/>
      <c r="AA602" s="134"/>
      <c r="AB602" s="134"/>
      <c r="AC602" s="134"/>
      <c r="AD602" s="134"/>
      <c r="AE602" s="134"/>
    </row>
    <row r="603" spans="2:31">
      <c r="B603" s="1319">
        <f t="shared" si="13"/>
        <v>-1</v>
      </c>
      <c r="D603" s="1310"/>
      <c r="E603" s="1310"/>
      <c r="F603" s="1320"/>
      <c r="G603" s="1310"/>
      <c r="H603" s="1310"/>
      <c r="I603" s="1310"/>
      <c r="J603" s="1321"/>
      <c r="K603" s="1321"/>
      <c r="L603" s="1310"/>
      <c r="N603" s="1322">
        <f t="shared" si="14"/>
        <v>0</v>
      </c>
      <c r="O603" s="1323">
        <f t="shared" si="15"/>
        <v>0</v>
      </c>
      <c r="P603" s="1323">
        <f>O603/'1.5 Universal Data'!$E$36</f>
        <v>0</v>
      </c>
      <c r="R603" s="134"/>
      <c r="S603" s="134"/>
      <c r="T603" s="134"/>
      <c r="U603" s="134"/>
      <c r="V603" s="134"/>
      <c r="W603" s="134"/>
      <c r="X603" s="134"/>
      <c r="Y603" s="134"/>
      <c r="Z603" s="134"/>
      <c r="AA603" s="134"/>
      <c r="AB603" s="134"/>
      <c r="AC603" s="134"/>
      <c r="AD603" s="134"/>
      <c r="AE603" s="134"/>
    </row>
    <row r="604" spans="2:31">
      <c r="B604" s="1319">
        <f t="shared" si="13"/>
        <v>-1</v>
      </c>
      <c r="D604" s="1310"/>
      <c r="E604" s="1310"/>
      <c r="F604" s="1320"/>
      <c r="G604" s="1310"/>
      <c r="H604" s="1310"/>
      <c r="I604" s="1310"/>
      <c r="J604" s="1321"/>
      <c r="K604" s="1321"/>
      <c r="L604" s="1310"/>
      <c r="N604" s="1322">
        <f t="shared" si="14"/>
        <v>0</v>
      </c>
      <c r="O604" s="1323">
        <f t="shared" si="15"/>
        <v>0</v>
      </c>
      <c r="P604" s="1323">
        <f>O604/'1.5 Universal Data'!$E$36</f>
        <v>0</v>
      </c>
      <c r="R604" s="134"/>
      <c r="S604" s="134"/>
      <c r="T604" s="134"/>
      <c r="U604" s="134"/>
      <c r="V604" s="134"/>
      <c r="W604" s="134"/>
      <c r="X604" s="134"/>
      <c r="Y604" s="134"/>
      <c r="Z604" s="134"/>
      <c r="AA604" s="134"/>
      <c r="AB604" s="134"/>
      <c r="AC604" s="134"/>
      <c r="AD604" s="134"/>
      <c r="AE604" s="134"/>
    </row>
    <row r="605" spans="2:31">
      <c r="B605" s="1319">
        <f t="shared" si="13"/>
        <v>-1</v>
      </c>
      <c r="D605" s="1310"/>
      <c r="E605" s="1310"/>
      <c r="F605" s="1320"/>
      <c r="G605" s="1310"/>
      <c r="H605" s="1310"/>
      <c r="I605" s="1310"/>
      <c r="J605" s="1321"/>
      <c r="K605" s="1321"/>
      <c r="L605" s="1310"/>
      <c r="N605" s="1322">
        <f t="shared" si="14"/>
        <v>0</v>
      </c>
      <c r="O605" s="1323">
        <f t="shared" si="15"/>
        <v>0</v>
      </c>
      <c r="P605" s="1323">
        <f>O605/'1.5 Universal Data'!$E$36</f>
        <v>0</v>
      </c>
      <c r="R605" s="134"/>
      <c r="S605" s="134"/>
      <c r="T605" s="134"/>
      <c r="U605" s="134"/>
      <c r="V605" s="134"/>
      <c r="W605" s="134"/>
      <c r="X605" s="134"/>
      <c r="Y605" s="134"/>
      <c r="Z605" s="134"/>
      <c r="AA605" s="134"/>
      <c r="AB605" s="134"/>
      <c r="AC605" s="134"/>
      <c r="AD605" s="134"/>
      <c r="AE605" s="134"/>
    </row>
    <row r="606" spans="2:31">
      <c r="B606" s="1319">
        <f t="shared" si="13"/>
        <v>-1</v>
      </c>
      <c r="D606" s="1310"/>
      <c r="E606" s="1310"/>
      <c r="F606" s="1320"/>
      <c r="G606" s="1310"/>
      <c r="H606" s="1310"/>
      <c r="I606" s="1310"/>
      <c r="J606" s="1321"/>
      <c r="K606" s="1321"/>
      <c r="L606" s="1310"/>
      <c r="N606" s="1322">
        <f t="shared" si="14"/>
        <v>0</v>
      </c>
      <c r="O606" s="1323">
        <f t="shared" si="15"/>
        <v>0</v>
      </c>
      <c r="P606" s="1323">
        <f>O606/'1.5 Universal Data'!$E$36</f>
        <v>0</v>
      </c>
      <c r="R606" s="134"/>
      <c r="S606" s="134"/>
      <c r="T606" s="134"/>
      <c r="U606" s="134"/>
      <c r="V606" s="134"/>
      <c r="W606" s="134"/>
      <c r="X606" s="134"/>
      <c r="Y606" s="134"/>
      <c r="Z606" s="134"/>
      <c r="AA606" s="134"/>
      <c r="AB606" s="134"/>
      <c r="AC606" s="134"/>
      <c r="AD606" s="134"/>
      <c r="AE606" s="134"/>
    </row>
    <row r="607" spans="2:31">
      <c r="B607" s="1319">
        <f t="shared" si="13"/>
        <v>-1</v>
      </c>
      <c r="D607" s="1310"/>
      <c r="E607" s="1310"/>
      <c r="F607" s="1320"/>
      <c r="G607" s="1310"/>
      <c r="H607" s="1310"/>
      <c r="I607" s="1310"/>
      <c r="J607" s="1321"/>
      <c r="K607" s="1321"/>
      <c r="L607" s="1310"/>
      <c r="N607" s="1322">
        <f t="shared" si="14"/>
        <v>0</v>
      </c>
      <c r="O607" s="1323">
        <f t="shared" si="15"/>
        <v>0</v>
      </c>
      <c r="P607" s="1323">
        <f>O607/'1.5 Universal Data'!$E$36</f>
        <v>0</v>
      </c>
      <c r="R607" s="134"/>
      <c r="S607" s="134"/>
      <c r="T607" s="134"/>
      <c r="U607" s="134"/>
      <c r="V607" s="134"/>
      <c r="W607" s="134"/>
      <c r="X607" s="134"/>
      <c r="Y607" s="134"/>
      <c r="Z607" s="134"/>
      <c r="AA607" s="134"/>
      <c r="AB607" s="134"/>
      <c r="AC607" s="134"/>
      <c r="AD607" s="134"/>
      <c r="AE607" s="134"/>
    </row>
    <row r="608" spans="2:31">
      <c r="B608" s="1319">
        <f t="shared" si="13"/>
        <v>-1</v>
      </c>
      <c r="D608" s="1310"/>
      <c r="E608" s="1310"/>
      <c r="F608" s="1320"/>
      <c r="G608" s="1310"/>
      <c r="H608" s="1310"/>
      <c r="I608" s="1310"/>
      <c r="J608" s="1321"/>
      <c r="K608" s="1321"/>
      <c r="L608" s="1310"/>
      <c r="N608" s="1322">
        <f t="shared" si="14"/>
        <v>0</v>
      </c>
      <c r="O608" s="1323">
        <f t="shared" si="15"/>
        <v>0</v>
      </c>
      <c r="P608" s="1323">
        <f>O608/'1.5 Universal Data'!$E$36</f>
        <v>0</v>
      </c>
      <c r="R608" s="134"/>
      <c r="S608" s="134"/>
      <c r="T608" s="134"/>
      <c r="U608" s="134"/>
      <c r="V608" s="134"/>
      <c r="W608" s="134"/>
      <c r="X608" s="134"/>
      <c r="Y608" s="134"/>
      <c r="Z608" s="134"/>
      <c r="AA608" s="134"/>
      <c r="AB608" s="134"/>
      <c r="AC608" s="134"/>
      <c r="AD608" s="134"/>
      <c r="AE608" s="134"/>
    </row>
    <row r="609" spans="2:31">
      <c r="B609" s="1319">
        <f t="shared" si="13"/>
        <v>-1</v>
      </c>
      <c r="D609" s="1310"/>
      <c r="E609" s="1310"/>
      <c r="F609" s="1320"/>
      <c r="G609" s="1310"/>
      <c r="H609" s="1310"/>
      <c r="I609" s="1310"/>
      <c r="J609" s="1321"/>
      <c r="K609" s="1321"/>
      <c r="L609" s="1310"/>
      <c r="N609" s="1322">
        <f t="shared" si="14"/>
        <v>0</v>
      </c>
      <c r="O609" s="1323">
        <f t="shared" si="15"/>
        <v>0</v>
      </c>
      <c r="P609" s="1323">
        <f>O609/'1.5 Universal Data'!$E$36</f>
        <v>0</v>
      </c>
      <c r="R609" s="134"/>
      <c r="S609" s="134"/>
      <c r="T609" s="134"/>
      <c r="U609" s="134"/>
      <c r="V609" s="134"/>
      <c r="W609" s="134"/>
      <c r="X609" s="134"/>
      <c r="Y609" s="134"/>
      <c r="Z609" s="134"/>
      <c r="AA609" s="134"/>
      <c r="AB609" s="134"/>
      <c r="AC609" s="134"/>
      <c r="AD609" s="134"/>
      <c r="AE609" s="134"/>
    </row>
    <row r="610" spans="2:31">
      <c r="B610" s="1319">
        <f t="shared" si="13"/>
        <v>-1</v>
      </c>
      <c r="D610" s="1310"/>
      <c r="E610" s="1310"/>
      <c r="F610" s="1320"/>
      <c r="G610" s="1310"/>
      <c r="H610" s="1310"/>
      <c r="I610" s="1310"/>
      <c r="J610" s="1321"/>
      <c r="K610" s="1321"/>
      <c r="L610" s="1310"/>
      <c r="N610" s="1322">
        <f t="shared" si="14"/>
        <v>0</v>
      </c>
      <c r="O610" s="1323">
        <f t="shared" si="15"/>
        <v>0</v>
      </c>
      <c r="P610" s="1323">
        <f>O610/'1.5 Universal Data'!$E$36</f>
        <v>0</v>
      </c>
      <c r="R610" s="134"/>
      <c r="S610" s="134"/>
      <c r="T610" s="134"/>
      <c r="U610" s="134"/>
      <c r="V610" s="134"/>
      <c r="W610" s="134"/>
      <c r="X610" s="134"/>
      <c r="Y610" s="134"/>
      <c r="Z610" s="134"/>
      <c r="AA610" s="134"/>
      <c r="AB610" s="134"/>
      <c r="AC610" s="134"/>
      <c r="AD610" s="134"/>
      <c r="AE610" s="134"/>
    </row>
    <row r="611" spans="2:31">
      <c r="B611" s="1319">
        <f t="shared" si="13"/>
        <v>-1</v>
      </c>
      <c r="D611" s="1310"/>
      <c r="E611" s="1310"/>
      <c r="F611" s="1320"/>
      <c r="G611" s="1310"/>
      <c r="H611" s="1310"/>
      <c r="I611" s="1310"/>
      <c r="J611" s="1321"/>
      <c r="K611" s="1321"/>
      <c r="L611" s="1310"/>
      <c r="N611" s="1322">
        <f t="shared" si="14"/>
        <v>0</v>
      </c>
      <c r="O611" s="1323">
        <f t="shared" si="15"/>
        <v>0</v>
      </c>
      <c r="P611" s="1323">
        <f>O611/'1.5 Universal Data'!$E$36</f>
        <v>0</v>
      </c>
      <c r="R611" s="134"/>
      <c r="S611" s="134"/>
      <c r="T611" s="134"/>
      <c r="U611" s="134"/>
      <c r="V611" s="134"/>
      <c r="W611" s="134"/>
      <c r="X611" s="134"/>
      <c r="Y611" s="134"/>
      <c r="Z611" s="134"/>
      <c r="AA611" s="134"/>
      <c r="AB611" s="134"/>
      <c r="AC611" s="134"/>
      <c r="AD611" s="134"/>
      <c r="AE611" s="134"/>
    </row>
    <row r="612" spans="2:31">
      <c r="B612" s="1319">
        <f t="shared" si="13"/>
        <v>-1</v>
      </c>
      <c r="D612" s="1310"/>
      <c r="E612" s="1310"/>
      <c r="F612" s="1320"/>
      <c r="G612" s="1310"/>
      <c r="H612" s="1310"/>
      <c r="I612" s="1310"/>
      <c r="J612" s="1321"/>
      <c r="K612" s="1321"/>
      <c r="L612" s="1310"/>
      <c r="N612" s="1322">
        <f t="shared" si="14"/>
        <v>0</v>
      </c>
      <c r="O612" s="1323">
        <f t="shared" si="15"/>
        <v>0</v>
      </c>
      <c r="P612" s="1323">
        <f>O612/'1.5 Universal Data'!$E$36</f>
        <v>0</v>
      </c>
      <c r="R612" s="134"/>
      <c r="S612" s="134"/>
      <c r="T612" s="134"/>
      <c r="U612" s="134"/>
      <c r="V612" s="134"/>
      <c r="W612" s="134"/>
      <c r="X612" s="134"/>
      <c r="Y612" s="134"/>
      <c r="Z612" s="134"/>
      <c r="AA612" s="134"/>
      <c r="AB612" s="134"/>
      <c r="AC612" s="134"/>
      <c r="AD612" s="134"/>
      <c r="AE612" s="134"/>
    </row>
    <row r="613" spans="2:31">
      <c r="B613" s="1319">
        <f t="shared" si="13"/>
        <v>-1</v>
      </c>
      <c r="D613" s="1310"/>
      <c r="E613" s="1310"/>
      <c r="F613" s="1320"/>
      <c r="G613" s="1310"/>
      <c r="H613" s="1310"/>
      <c r="I613" s="1310"/>
      <c r="J613" s="1321"/>
      <c r="K613" s="1321"/>
      <c r="L613" s="1310"/>
      <c r="N613" s="1322">
        <f t="shared" si="14"/>
        <v>0</v>
      </c>
      <c r="O613" s="1323">
        <f t="shared" si="15"/>
        <v>0</v>
      </c>
      <c r="P613" s="1323">
        <f>O613/'1.5 Universal Data'!$E$36</f>
        <v>0</v>
      </c>
      <c r="R613" s="134"/>
      <c r="S613" s="134"/>
      <c r="T613" s="134"/>
      <c r="U613" s="134"/>
      <c r="V613" s="134"/>
      <c r="W613" s="134"/>
      <c r="X613" s="134"/>
      <c r="Y613" s="134"/>
      <c r="Z613" s="134"/>
      <c r="AA613" s="134"/>
      <c r="AB613" s="134"/>
      <c r="AC613" s="134"/>
      <c r="AD613" s="134"/>
      <c r="AE613" s="134"/>
    </row>
    <row r="614" spans="2:31">
      <c r="B614" s="1319">
        <f t="shared" si="13"/>
        <v>-1</v>
      </c>
      <c r="D614" s="1310"/>
      <c r="E614" s="1310"/>
      <c r="F614" s="1320"/>
      <c r="G614" s="1310"/>
      <c r="H614" s="1310"/>
      <c r="I614" s="1310"/>
      <c r="J614" s="1321"/>
      <c r="K614" s="1321"/>
      <c r="L614" s="1310"/>
      <c r="N614" s="1322">
        <f t="shared" si="14"/>
        <v>0</v>
      </c>
      <c r="O614" s="1323">
        <f t="shared" si="15"/>
        <v>0</v>
      </c>
      <c r="P614" s="1323">
        <f>O614/'1.5 Universal Data'!$E$36</f>
        <v>0</v>
      </c>
      <c r="R614" s="134"/>
      <c r="S614" s="134"/>
      <c r="T614" s="134"/>
      <c r="U614" s="134"/>
      <c r="V614" s="134"/>
      <c r="W614" s="134"/>
      <c r="X614" s="134"/>
      <c r="Y614" s="134"/>
      <c r="Z614" s="134"/>
      <c r="AA614" s="134"/>
      <c r="AB614" s="134"/>
      <c r="AC614" s="134"/>
      <c r="AD614" s="134"/>
      <c r="AE614" s="134"/>
    </row>
    <row r="615" spans="2:31">
      <c r="B615" s="1319">
        <f t="shared" si="13"/>
        <v>-1</v>
      </c>
      <c r="D615" s="1310"/>
      <c r="E615" s="1310"/>
      <c r="F615" s="1320"/>
      <c r="G615" s="1310"/>
      <c r="H615" s="1310"/>
      <c r="I615" s="1310"/>
      <c r="J615" s="1321"/>
      <c r="K615" s="1321"/>
      <c r="L615" s="1310"/>
      <c r="N615" s="1322">
        <f t="shared" si="14"/>
        <v>0</v>
      </c>
      <c r="O615" s="1323">
        <f t="shared" si="15"/>
        <v>0</v>
      </c>
      <c r="P615" s="1323">
        <f>O615/'1.5 Universal Data'!$E$36</f>
        <v>0</v>
      </c>
      <c r="R615" s="134"/>
      <c r="S615" s="134"/>
      <c r="T615" s="134"/>
      <c r="U615" s="134"/>
      <c r="V615" s="134"/>
      <c r="W615" s="134"/>
      <c r="X615" s="134"/>
      <c r="Y615" s="134"/>
      <c r="Z615" s="134"/>
      <c r="AA615" s="134"/>
      <c r="AB615" s="134"/>
      <c r="AC615" s="134"/>
      <c r="AD615" s="134"/>
      <c r="AE615" s="134"/>
    </row>
    <row r="616" spans="2:31">
      <c r="B616" s="1319">
        <f t="shared" si="13"/>
        <v>-1</v>
      </c>
      <c r="D616" s="1310"/>
      <c r="E616" s="1310"/>
      <c r="F616" s="1320"/>
      <c r="G616" s="1310"/>
      <c r="H616" s="1310"/>
      <c r="I616" s="1310"/>
      <c r="J616" s="1321"/>
      <c r="K616" s="1321"/>
      <c r="L616" s="1310"/>
      <c r="N616" s="1322">
        <f t="shared" si="14"/>
        <v>0</v>
      </c>
      <c r="O616" s="1323">
        <f t="shared" si="15"/>
        <v>0</v>
      </c>
      <c r="P616" s="1323">
        <f>O616/'1.5 Universal Data'!$E$36</f>
        <v>0</v>
      </c>
      <c r="R616" s="134"/>
      <c r="S616" s="134"/>
      <c r="T616" s="134"/>
      <c r="U616" s="134"/>
      <c r="V616" s="134"/>
      <c r="W616" s="134"/>
      <c r="X616" s="134"/>
      <c r="Y616" s="134"/>
      <c r="Z616" s="134"/>
      <c r="AA616" s="134"/>
      <c r="AB616" s="134"/>
      <c r="AC616" s="134"/>
      <c r="AD616" s="134"/>
      <c r="AE616" s="134"/>
    </row>
    <row r="617" spans="2:31">
      <c r="B617" s="1319">
        <f t="shared" si="13"/>
        <v>-1</v>
      </c>
      <c r="D617" s="1310"/>
      <c r="E617" s="1310"/>
      <c r="F617" s="1320"/>
      <c r="G617" s="1310"/>
      <c r="H617" s="1310"/>
      <c r="I617" s="1310"/>
      <c r="J617" s="1321"/>
      <c r="K617" s="1321"/>
      <c r="L617" s="1310"/>
      <c r="N617" s="1322">
        <f t="shared" si="14"/>
        <v>0</v>
      </c>
      <c r="O617" s="1323">
        <f t="shared" si="15"/>
        <v>0</v>
      </c>
      <c r="P617" s="1323">
        <f>O617/'1.5 Universal Data'!$E$36</f>
        <v>0</v>
      </c>
      <c r="R617" s="134"/>
      <c r="S617" s="134"/>
      <c r="T617" s="134"/>
      <c r="U617" s="134"/>
      <c r="V617" s="134"/>
      <c r="W617" s="134"/>
      <c r="X617" s="134"/>
      <c r="Y617" s="134"/>
      <c r="Z617" s="134"/>
      <c r="AA617" s="134"/>
      <c r="AB617" s="134"/>
      <c r="AC617" s="134"/>
      <c r="AD617" s="134"/>
      <c r="AE617" s="134"/>
    </row>
    <row r="618" spans="2:31">
      <c r="B618" s="1319">
        <f t="shared" si="13"/>
        <v>-1</v>
      </c>
      <c r="D618" s="1310"/>
      <c r="E618" s="1310"/>
      <c r="F618" s="1320"/>
      <c r="G618" s="1310"/>
      <c r="H618" s="1310"/>
      <c r="I618" s="1310"/>
      <c r="J618" s="1321"/>
      <c r="K618" s="1321"/>
      <c r="L618" s="1310"/>
      <c r="N618" s="1322">
        <f t="shared" si="14"/>
        <v>0</v>
      </c>
      <c r="O618" s="1323">
        <f t="shared" si="15"/>
        <v>0</v>
      </c>
      <c r="P618" s="1323">
        <f>O618/'1.5 Universal Data'!$E$36</f>
        <v>0</v>
      </c>
      <c r="R618" s="134"/>
      <c r="S618" s="134"/>
      <c r="T618" s="134"/>
      <c r="U618" s="134"/>
      <c r="V618" s="134"/>
      <c r="W618" s="134"/>
      <c r="X618" s="134"/>
      <c r="Y618" s="134"/>
      <c r="Z618" s="134"/>
      <c r="AA618" s="134"/>
      <c r="AB618" s="134"/>
      <c r="AC618" s="134"/>
      <c r="AD618" s="134"/>
      <c r="AE618" s="134"/>
    </row>
    <row r="619" spans="2:31">
      <c r="B619" s="1319">
        <f t="shared" si="13"/>
        <v>-1</v>
      </c>
      <c r="D619" s="1310"/>
      <c r="E619" s="1310"/>
      <c r="F619" s="1320"/>
      <c r="G619" s="1310"/>
      <c r="H619" s="1310"/>
      <c r="I619" s="1310"/>
      <c r="J619" s="1321"/>
      <c r="K619" s="1321"/>
      <c r="L619" s="1310"/>
      <c r="N619" s="1322">
        <f t="shared" si="14"/>
        <v>0</v>
      </c>
      <c r="O619" s="1323">
        <f t="shared" si="15"/>
        <v>0</v>
      </c>
      <c r="P619" s="1323">
        <f>O619/'1.5 Universal Data'!$E$36</f>
        <v>0</v>
      </c>
      <c r="R619" s="134"/>
      <c r="S619" s="134"/>
      <c r="T619" s="134"/>
      <c r="U619" s="134"/>
      <c r="V619" s="134"/>
      <c r="W619" s="134"/>
      <c r="X619" s="134"/>
      <c r="Y619" s="134"/>
      <c r="Z619" s="134"/>
      <c r="AA619" s="134"/>
      <c r="AB619" s="134"/>
      <c r="AC619" s="134"/>
      <c r="AD619" s="134"/>
      <c r="AE619" s="134"/>
    </row>
    <row r="620" spans="2:31">
      <c r="B620" s="1319">
        <f t="shared" si="13"/>
        <v>-1</v>
      </c>
      <c r="D620" s="1310"/>
      <c r="E620" s="1310"/>
      <c r="F620" s="1320"/>
      <c r="G620" s="1310"/>
      <c r="H620" s="1310"/>
      <c r="I620" s="1310"/>
      <c r="J620" s="1321"/>
      <c r="K620" s="1321"/>
      <c r="L620" s="1310"/>
      <c r="N620" s="1322">
        <f t="shared" si="14"/>
        <v>0</v>
      </c>
      <c r="O620" s="1323">
        <f t="shared" si="15"/>
        <v>0</v>
      </c>
      <c r="P620" s="1323">
        <f>O620/'1.5 Universal Data'!$E$36</f>
        <v>0</v>
      </c>
      <c r="R620" s="134"/>
      <c r="S620" s="134"/>
      <c r="T620" s="134"/>
      <c r="U620" s="134"/>
      <c r="V620" s="134"/>
      <c r="W620" s="134"/>
      <c r="X620" s="134"/>
      <c r="Y620" s="134"/>
      <c r="Z620" s="134"/>
      <c r="AA620" s="134"/>
      <c r="AB620" s="134"/>
      <c r="AC620" s="134"/>
      <c r="AD620" s="134"/>
      <c r="AE620" s="134"/>
    </row>
    <row r="621" spans="2:31">
      <c r="B621" s="1319">
        <f t="shared" si="13"/>
        <v>-1</v>
      </c>
      <c r="D621" s="1310"/>
      <c r="E621" s="1310"/>
      <c r="F621" s="1320"/>
      <c r="G621" s="1310"/>
      <c r="H621" s="1310"/>
      <c r="I621" s="1310"/>
      <c r="J621" s="1321"/>
      <c r="K621" s="1321"/>
      <c r="L621" s="1310"/>
      <c r="N621" s="1322">
        <f t="shared" si="14"/>
        <v>0</v>
      </c>
      <c r="O621" s="1323">
        <f t="shared" si="15"/>
        <v>0</v>
      </c>
      <c r="P621" s="1323">
        <f>O621/'1.5 Universal Data'!$E$36</f>
        <v>0</v>
      </c>
      <c r="R621" s="134"/>
      <c r="S621" s="134"/>
      <c r="T621" s="134"/>
      <c r="U621" s="134"/>
      <c r="V621" s="134"/>
      <c r="W621" s="134"/>
      <c r="X621" s="134"/>
      <c r="Y621" s="134"/>
      <c r="Z621" s="134"/>
      <c r="AA621" s="134"/>
      <c r="AB621" s="134"/>
      <c r="AC621" s="134"/>
      <c r="AD621" s="134"/>
      <c r="AE621" s="134"/>
    </row>
    <row r="622" spans="2:31">
      <c r="B622" s="1319">
        <f t="shared" si="13"/>
        <v>-1</v>
      </c>
      <c r="D622" s="1310"/>
      <c r="E622" s="1310"/>
      <c r="F622" s="1320"/>
      <c r="G622" s="1310"/>
      <c r="H622" s="1310"/>
      <c r="I622" s="1310"/>
      <c r="J622" s="1321"/>
      <c r="K622" s="1321"/>
      <c r="L622" s="1310"/>
      <c r="N622" s="1322">
        <f t="shared" si="14"/>
        <v>0</v>
      </c>
      <c r="O622" s="1323">
        <f t="shared" si="15"/>
        <v>0</v>
      </c>
      <c r="P622" s="1323">
        <f>O622/'1.5 Universal Data'!$E$36</f>
        <v>0</v>
      </c>
      <c r="R622" s="134"/>
      <c r="S622" s="134"/>
      <c r="T622" s="134"/>
      <c r="U622" s="134"/>
      <c r="V622" s="134"/>
      <c r="W622" s="134"/>
      <c r="X622" s="134"/>
      <c r="Y622" s="134"/>
      <c r="Z622" s="134"/>
      <c r="AA622" s="134"/>
      <c r="AB622" s="134"/>
      <c r="AC622" s="134"/>
      <c r="AD622" s="134"/>
      <c r="AE622" s="134"/>
    </row>
    <row r="623" spans="2:31">
      <c r="B623" s="1319">
        <f t="shared" si="13"/>
        <v>-1</v>
      </c>
      <c r="D623" s="1310"/>
      <c r="E623" s="1310"/>
      <c r="F623" s="1320"/>
      <c r="G623" s="1310"/>
      <c r="H623" s="1310"/>
      <c r="I623" s="1310"/>
      <c r="J623" s="1321"/>
      <c r="K623" s="1321"/>
      <c r="L623" s="1310"/>
      <c r="N623" s="1322">
        <f t="shared" si="14"/>
        <v>0</v>
      </c>
      <c r="O623" s="1323">
        <f t="shared" si="15"/>
        <v>0</v>
      </c>
      <c r="P623" s="1323">
        <f>O623/'1.5 Universal Data'!$E$36</f>
        <v>0</v>
      </c>
      <c r="R623" s="134"/>
      <c r="S623" s="134"/>
      <c r="T623" s="134"/>
      <c r="U623" s="134"/>
      <c r="V623" s="134"/>
      <c r="W623" s="134"/>
      <c r="X623" s="134"/>
      <c r="Y623" s="134"/>
      <c r="Z623" s="134"/>
      <c r="AA623" s="134"/>
      <c r="AB623" s="134"/>
      <c r="AC623" s="134"/>
      <c r="AD623" s="134"/>
      <c r="AE623" s="134"/>
    </row>
    <row r="624" spans="2:31">
      <c r="B624" s="1319">
        <f t="shared" si="13"/>
        <v>-1</v>
      </c>
      <c r="D624" s="1310"/>
      <c r="E624" s="1310"/>
      <c r="F624" s="1320"/>
      <c r="G624" s="1310"/>
      <c r="H624" s="1310"/>
      <c r="I624" s="1310"/>
      <c r="J624" s="1321"/>
      <c r="K624" s="1321"/>
      <c r="L624" s="1310"/>
      <c r="N624" s="1322">
        <f t="shared" si="14"/>
        <v>0</v>
      </c>
      <c r="O624" s="1323">
        <f t="shared" si="15"/>
        <v>0</v>
      </c>
      <c r="P624" s="1323">
        <f>O624/'1.5 Universal Data'!$E$36</f>
        <v>0</v>
      </c>
      <c r="R624" s="134"/>
      <c r="S624" s="134"/>
      <c r="T624" s="134"/>
      <c r="U624" s="134"/>
      <c r="V624" s="134"/>
      <c r="W624" s="134"/>
      <c r="X624" s="134"/>
      <c r="Y624" s="134"/>
      <c r="Z624" s="134"/>
      <c r="AA624" s="134"/>
      <c r="AB624" s="134"/>
      <c r="AC624" s="134"/>
      <c r="AD624" s="134"/>
      <c r="AE624" s="134"/>
    </row>
    <row r="625" spans="2:31">
      <c r="B625" s="1319">
        <f t="shared" si="13"/>
        <v>-1</v>
      </c>
      <c r="D625" s="1310"/>
      <c r="E625" s="1310"/>
      <c r="F625" s="1320"/>
      <c r="G625" s="1310"/>
      <c r="H625" s="1310"/>
      <c r="I625" s="1310"/>
      <c r="J625" s="1321"/>
      <c r="K625" s="1321"/>
      <c r="L625" s="1310"/>
      <c r="N625" s="1322">
        <f t="shared" si="14"/>
        <v>0</v>
      </c>
      <c r="O625" s="1323">
        <f t="shared" si="15"/>
        <v>0</v>
      </c>
      <c r="P625" s="1323">
        <f>O625/'1.5 Universal Data'!$E$36</f>
        <v>0</v>
      </c>
      <c r="R625" s="134"/>
      <c r="S625" s="134"/>
      <c r="T625" s="134"/>
      <c r="U625" s="134"/>
      <c r="V625" s="134"/>
      <c r="W625" s="134"/>
      <c r="X625" s="134"/>
      <c r="Y625" s="134"/>
      <c r="Z625" s="134"/>
      <c r="AA625" s="134"/>
      <c r="AB625" s="134"/>
      <c r="AC625" s="134"/>
      <c r="AD625" s="134"/>
      <c r="AE625" s="134"/>
    </row>
    <row r="626" spans="2:31">
      <c r="B626" s="1319">
        <f t="shared" si="13"/>
        <v>-1</v>
      </c>
      <c r="D626" s="1310"/>
      <c r="E626" s="1310"/>
      <c r="F626" s="1320"/>
      <c r="G626" s="1310"/>
      <c r="H626" s="1310"/>
      <c r="I626" s="1310"/>
      <c r="J626" s="1321"/>
      <c r="K626" s="1321"/>
      <c r="L626" s="1310"/>
      <c r="N626" s="1322">
        <f t="shared" si="14"/>
        <v>0</v>
      </c>
      <c r="O626" s="1323">
        <f t="shared" si="15"/>
        <v>0</v>
      </c>
      <c r="P626" s="1323">
        <f>O626/'1.5 Universal Data'!$E$36</f>
        <v>0</v>
      </c>
      <c r="R626" s="134"/>
      <c r="S626" s="134"/>
      <c r="T626" s="134"/>
      <c r="U626" s="134"/>
      <c r="V626" s="134"/>
      <c r="W626" s="134"/>
      <c r="X626" s="134"/>
      <c r="Y626" s="134"/>
      <c r="Z626" s="134"/>
      <c r="AA626" s="134"/>
      <c r="AB626" s="134"/>
      <c r="AC626" s="134"/>
      <c r="AD626" s="134"/>
      <c r="AE626" s="134"/>
    </row>
    <row r="627" spans="2:31">
      <c r="B627" s="1319">
        <f t="shared" si="13"/>
        <v>-1</v>
      </c>
      <c r="D627" s="1310"/>
      <c r="E627" s="1310"/>
      <c r="F627" s="1320"/>
      <c r="G627" s="1310"/>
      <c r="H627" s="1310"/>
      <c r="I627" s="1310"/>
      <c r="J627" s="1321"/>
      <c r="K627" s="1321"/>
      <c r="L627" s="1310"/>
      <c r="N627" s="1322">
        <f t="shared" si="14"/>
        <v>0</v>
      </c>
      <c r="O627" s="1323">
        <f t="shared" si="15"/>
        <v>0</v>
      </c>
      <c r="P627" s="1323">
        <f>O627/'1.5 Universal Data'!$E$36</f>
        <v>0</v>
      </c>
      <c r="R627" s="134"/>
      <c r="S627" s="134"/>
      <c r="T627" s="134"/>
      <c r="U627" s="134"/>
      <c r="V627" s="134"/>
      <c r="W627" s="134"/>
      <c r="X627" s="134"/>
      <c r="Y627" s="134"/>
      <c r="Z627" s="134"/>
      <c r="AA627" s="134"/>
      <c r="AB627" s="134"/>
      <c r="AC627" s="134"/>
      <c r="AD627" s="134"/>
      <c r="AE627" s="134"/>
    </row>
    <row r="628" spans="2:31">
      <c r="B628" s="1319">
        <f t="shared" si="13"/>
        <v>-1</v>
      </c>
      <c r="D628" s="1310"/>
      <c r="E628" s="1310"/>
      <c r="F628" s="1320"/>
      <c r="G628" s="1310"/>
      <c r="H628" s="1310"/>
      <c r="I628" s="1310"/>
      <c r="J628" s="1321"/>
      <c r="K628" s="1321"/>
      <c r="L628" s="1310"/>
      <c r="N628" s="1322">
        <f t="shared" si="14"/>
        <v>0</v>
      </c>
      <c r="O628" s="1323">
        <f t="shared" si="15"/>
        <v>0</v>
      </c>
      <c r="P628" s="1323">
        <f>O628/'1.5 Universal Data'!$E$36</f>
        <v>0</v>
      </c>
      <c r="R628" s="134"/>
      <c r="S628" s="134"/>
      <c r="T628" s="134"/>
      <c r="U628" s="134"/>
      <c r="V628" s="134"/>
      <c r="W628" s="134"/>
      <c r="X628" s="134"/>
      <c r="Y628" s="134"/>
      <c r="Z628" s="134"/>
      <c r="AA628" s="134"/>
      <c r="AB628" s="134"/>
      <c r="AC628" s="134"/>
      <c r="AD628" s="134"/>
      <c r="AE628" s="134"/>
    </row>
    <row r="629" spans="2:31">
      <c r="B629" s="1319">
        <f t="shared" si="13"/>
        <v>-1</v>
      </c>
      <c r="D629" s="1310"/>
      <c r="E629" s="1310"/>
      <c r="F629" s="1320"/>
      <c r="G629" s="1310"/>
      <c r="H629" s="1310"/>
      <c r="I629" s="1310"/>
      <c r="J629" s="1321"/>
      <c r="K629" s="1321"/>
      <c r="L629" s="1310"/>
      <c r="N629" s="1322">
        <f t="shared" si="14"/>
        <v>0</v>
      </c>
      <c r="O629" s="1323">
        <f t="shared" si="15"/>
        <v>0</v>
      </c>
      <c r="P629" s="1323">
        <f>O629/'1.5 Universal Data'!$E$36</f>
        <v>0</v>
      </c>
      <c r="R629" s="134"/>
      <c r="S629" s="134"/>
      <c r="T629" s="134"/>
      <c r="U629" s="134"/>
      <c r="V629" s="134"/>
      <c r="W629" s="134"/>
      <c r="X629" s="134"/>
      <c r="Y629" s="134"/>
      <c r="Z629" s="134"/>
      <c r="AA629" s="134"/>
      <c r="AB629" s="134"/>
      <c r="AC629" s="134"/>
      <c r="AD629" s="134"/>
      <c r="AE629" s="134"/>
    </row>
    <row r="630" spans="2:31">
      <c r="B630" s="1319">
        <f t="shared" si="13"/>
        <v>-1</v>
      </c>
      <c r="D630" s="1310"/>
      <c r="E630" s="1310"/>
      <c r="F630" s="1320"/>
      <c r="G630" s="1310"/>
      <c r="H630" s="1310"/>
      <c r="I630" s="1310"/>
      <c r="J630" s="1321"/>
      <c r="K630" s="1321"/>
      <c r="L630" s="1310"/>
      <c r="N630" s="1322">
        <f t="shared" si="14"/>
        <v>0</v>
      </c>
      <c r="O630" s="1323">
        <f t="shared" si="15"/>
        <v>0</v>
      </c>
      <c r="P630" s="1323">
        <f>O630/'1.5 Universal Data'!$E$36</f>
        <v>0</v>
      </c>
      <c r="R630" s="134"/>
      <c r="S630" s="134"/>
      <c r="T630" s="134"/>
      <c r="U630" s="134"/>
      <c r="V630" s="134"/>
      <c r="W630" s="134"/>
      <c r="X630" s="134"/>
      <c r="Y630" s="134"/>
      <c r="Z630" s="134"/>
      <c r="AA630" s="134"/>
      <c r="AB630" s="134"/>
      <c r="AC630" s="134"/>
      <c r="AD630" s="134"/>
      <c r="AE630" s="134"/>
    </row>
    <row r="631" spans="2:31">
      <c r="B631" s="1319">
        <f t="shared" si="13"/>
        <v>-1</v>
      </c>
      <c r="D631" s="1310"/>
      <c r="E631" s="1310"/>
      <c r="F631" s="1320"/>
      <c r="G631" s="1310"/>
      <c r="H631" s="1310"/>
      <c r="I631" s="1310"/>
      <c r="J631" s="1321"/>
      <c r="K631" s="1321"/>
      <c r="L631" s="1310"/>
      <c r="N631" s="1322">
        <f t="shared" si="14"/>
        <v>0</v>
      </c>
      <c r="O631" s="1323">
        <f t="shared" si="15"/>
        <v>0</v>
      </c>
      <c r="P631" s="1323">
        <f>O631/'1.5 Universal Data'!$E$36</f>
        <v>0</v>
      </c>
      <c r="R631" s="134"/>
      <c r="S631" s="134"/>
      <c r="T631" s="134"/>
      <c r="U631" s="134"/>
      <c r="V631" s="134"/>
      <c r="W631" s="134"/>
      <c r="X631" s="134"/>
      <c r="Y631" s="134"/>
      <c r="Z631" s="134"/>
      <c r="AA631" s="134"/>
      <c r="AB631" s="134"/>
      <c r="AC631" s="134"/>
      <c r="AD631" s="134"/>
      <c r="AE631" s="134"/>
    </row>
    <row r="632" spans="2:31">
      <c r="B632" s="1319">
        <f t="shared" si="13"/>
        <v>-1</v>
      </c>
      <c r="D632" s="1310"/>
      <c r="E632" s="1310"/>
      <c r="F632" s="1320"/>
      <c r="G632" s="1310"/>
      <c r="H632" s="1310"/>
      <c r="I632" s="1310"/>
      <c r="J632" s="1321"/>
      <c r="K632" s="1321"/>
      <c r="L632" s="1310"/>
      <c r="N632" s="1322">
        <f t="shared" si="14"/>
        <v>0</v>
      </c>
      <c r="O632" s="1323">
        <f t="shared" si="15"/>
        <v>0</v>
      </c>
      <c r="P632" s="1323">
        <f>O632/'1.5 Universal Data'!$E$36</f>
        <v>0</v>
      </c>
      <c r="R632" s="134"/>
      <c r="S632" s="134"/>
      <c r="T632" s="134"/>
      <c r="U632" s="134"/>
      <c r="V632" s="134"/>
      <c r="W632" s="134"/>
      <c r="X632" s="134"/>
      <c r="Y632" s="134"/>
      <c r="Z632" s="134"/>
      <c r="AA632" s="134"/>
      <c r="AB632" s="134"/>
      <c r="AC632" s="134"/>
      <c r="AD632" s="134"/>
      <c r="AE632" s="134"/>
    </row>
    <row r="633" spans="2:31">
      <c r="B633" s="1319">
        <f t="shared" si="13"/>
        <v>-1</v>
      </c>
      <c r="D633" s="1310"/>
      <c r="E633" s="1310"/>
      <c r="F633" s="1320"/>
      <c r="G633" s="1310"/>
      <c r="H633" s="1310"/>
      <c r="I633" s="1310"/>
      <c r="J633" s="1321"/>
      <c r="K633" s="1321"/>
      <c r="L633" s="1310"/>
      <c r="N633" s="1322">
        <f t="shared" si="14"/>
        <v>0</v>
      </c>
      <c r="O633" s="1323">
        <f t="shared" si="15"/>
        <v>0</v>
      </c>
      <c r="P633" s="1323">
        <f>O633/'1.5 Universal Data'!$E$36</f>
        <v>0</v>
      </c>
      <c r="R633" s="134"/>
      <c r="S633" s="134"/>
      <c r="T633" s="134"/>
      <c r="U633" s="134"/>
      <c r="V633" s="134"/>
      <c r="W633" s="134"/>
      <c r="X633" s="134"/>
      <c r="Y633" s="134"/>
      <c r="Z633" s="134"/>
      <c r="AA633" s="134"/>
      <c r="AB633" s="134"/>
      <c r="AC633" s="134"/>
      <c r="AD633" s="134"/>
      <c r="AE633" s="134"/>
    </row>
    <row r="634" spans="2:31">
      <c r="B634" s="1319">
        <f t="shared" si="13"/>
        <v>-1</v>
      </c>
      <c r="D634" s="1310"/>
      <c r="E634" s="1310"/>
      <c r="F634" s="1320"/>
      <c r="G634" s="1310"/>
      <c r="H634" s="1310"/>
      <c r="I634" s="1310"/>
      <c r="J634" s="1321"/>
      <c r="K634" s="1321"/>
      <c r="L634" s="1310"/>
      <c r="N634" s="1322">
        <f t="shared" si="14"/>
        <v>0</v>
      </c>
      <c r="O634" s="1323">
        <f t="shared" si="15"/>
        <v>0</v>
      </c>
      <c r="P634" s="1323">
        <f>O634/'1.5 Universal Data'!$E$36</f>
        <v>0</v>
      </c>
      <c r="R634" s="134"/>
      <c r="S634" s="134"/>
      <c r="T634" s="134"/>
      <c r="U634" s="134"/>
      <c r="V634" s="134"/>
      <c r="W634" s="134"/>
      <c r="X634" s="134"/>
      <c r="Y634" s="134"/>
      <c r="Z634" s="134"/>
      <c r="AA634" s="134"/>
      <c r="AB634" s="134"/>
      <c r="AC634" s="134"/>
      <c r="AD634" s="134"/>
      <c r="AE634" s="134"/>
    </row>
    <row r="635" spans="2:31">
      <c r="B635" s="1319">
        <f t="shared" si="13"/>
        <v>-1</v>
      </c>
      <c r="D635" s="1310"/>
      <c r="E635" s="1310"/>
      <c r="F635" s="1320"/>
      <c r="G635" s="1310"/>
      <c r="H635" s="1310"/>
      <c r="I635" s="1310"/>
      <c r="J635" s="1321"/>
      <c r="K635" s="1321"/>
      <c r="L635" s="1310"/>
      <c r="N635" s="1322">
        <f t="shared" si="14"/>
        <v>0</v>
      </c>
      <c r="O635" s="1323">
        <f t="shared" si="15"/>
        <v>0</v>
      </c>
      <c r="P635" s="1323">
        <f>O635/'1.5 Universal Data'!$E$36</f>
        <v>0</v>
      </c>
      <c r="R635" s="134"/>
      <c r="S635" s="134"/>
      <c r="T635" s="134"/>
      <c r="U635" s="134"/>
      <c r="V635" s="134"/>
      <c r="W635" s="134"/>
      <c r="X635" s="134"/>
      <c r="Y635" s="134"/>
      <c r="Z635" s="134"/>
      <c r="AA635" s="134"/>
      <c r="AB635" s="134"/>
      <c r="AC635" s="134"/>
      <c r="AD635" s="134"/>
      <c r="AE635" s="134"/>
    </row>
    <row r="636" spans="2:31">
      <c r="B636" s="1319">
        <f t="shared" si="13"/>
        <v>-1</v>
      </c>
      <c r="D636" s="1310"/>
      <c r="E636" s="1310"/>
      <c r="F636" s="1320"/>
      <c r="G636" s="1310"/>
      <c r="H636" s="1310"/>
      <c r="I636" s="1310"/>
      <c r="J636" s="1321"/>
      <c r="K636" s="1321"/>
      <c r="L636" s="1310"/>
      <c r="N636" s="1322">
        <f t="shared" si="14"/>
        <v>0</v>
      </c>
      <c r="O636" s="1323">
        <f t="shared" si="15"/>
        <v>0</v>
      </c>
      <c r="P636" s="1323">
        <f>O636/'1.5 Universal Data'!$E$36</f>
        <v>0</v>
      </c>
      <c r="R636" s="134"/>
      <c r="S636" s="134"/>
      <c r="T636" s="134"/>
      <c r="U636" s="134"/>
      <c r="V636" s="134"/>
      <c r="W636" s="134"/>
      <c r="X636" s="134"/>
      <c r="Y636" s="134"/>
      <c r="Z636" s="134"/>
      <c r="AA636" s="134"/>
      <c r="AB636" s="134"/>
      <c r="AC636" s="134"/>
      <c r="AD636" s="134"/>
      <c r="AE636" s="134"/>
    </row>
    <row r="637" spans="2:31">
      <c r="B637" s="1319">
        <f t="shared" si="13"/>
        <v>-1</v>
      </c>
      <c r="D637" s="1310"/>
      <c r="E637" s="1310"/>
      <c r="F637" s="1320"/>
      <c r="G637" s="1310"/>
      <c r="H637" s="1310"/>
      <c r="I637" s="1310"/>
      <c r="J637" s="1321"/>
      <c r="K637" s="1321"/>
      <c r="L637" s="1310"/>
      <c r="N637" s="1322">
        <f t="shared" si="14"/>
        <v>0</v>
      </c>
      <c r="O637" s="1323">
        <f t="shared" si="15"/>
        <v>0</v>
      </c>
      <c r="P637" s="1323">
        <f>O637/'1.5 Universal Data'!$E$36</f>
        <v>0</v>
      </c>
      <c r="R637" s="134"/>
      <c r="S637" s="134"/>
      <c r="T637" s="134"/>
      <c r="U637" s="134"/>
      <c r="V637" s="134"/>
      <c r="W637" s="134"/>
      <c r="X637" s="134"/>
      <c r="Y637" s="134"/>
      <c r="Z637" s="134"/>
      <c r="AA637" s="134"/>
      <c r="AB637" s="134"/>
      <c r="AC637" s="134"/>
      <c r="AD637" s="134"/>
      <c r="AE637" s="134"/>
    </row>
    <row r="638" spans="2:31">
      <c r="B638" s="1319">
        <f t="shared" si="13"/>
        <v>-1</v>
      </c>
      <c r="D638" s="1310"/>
      <c r="E638" s="1310"/>
      <c r="F638" s="1320"/>
      <c r="G638" s="1310"/>
      <c r="H638" s="1310"/>
      <c r="I638" s="1310"/>
      <c r="J638" s="1321"/>
      <c r="K638" s="1321"/>
      <c r="L638" s="1310"/>
      <c r="N638" s="1322">
        <f t="shared" si="14"/>
        <v>0</v>
      </c>
      <c r="O638" s="1323">
        <f t="shared" si="15"/>
        <v>0</v>
      </c>
      <c r="P638" s="1323">
        <f>O638/'1.5 Universal Data'!$E$36</f>
        <v>0</v>
      </c>
      <c r="R638" s="134"/>
      <c r="S638" s="134"/>
      <c r="T638" s="134"/>
      <c r="U638" s="134"/>
      <c r="V638" s="134"/>
      <c r="W638" s="134"/>
      <c r="X638" s="134"/>
      <c r="Y638" s="134"/>
      <c r="Z638" s="134"/>
      <c r="AA638" s="134"/>
      <c r="AB638" s="134"/>
      <c r="AC638" s="134"/>
      <c r="AD638" s="134"/>
      <c r="AE638" s="134"/>
    </row>
    <row r="639" spans="2:31">
      <c r="B639" s="1319">
        <f t="shared" si="13"/>
        <v>-1</v>
      </c>
      <c r="D639" s="1310"/>
      <c r="E639" s="1310"/>
      <c r="F639" s="1320"/>
      <c r="G639" s="1310"/>
      <c r="H639" s="1310"/>
      <c r="I639" s="1310"/>
      <c r="J639" s="1321"/>
      <c r="K639" s="1321"/>
      <c r="L639" s="1310"/>
      <c r="N639" s="1322">
        <f t="shared" si="14"/>
        <v>0</v>
      </c>
      <c r="O639" s="1323">
        <f t="shared" si="15"/>
        <v>0</v>
      </c>
      <c r="P639" s="1323">
        <f>O639/'1.5 Universal Data'!$E$36</f>
        <v>0</v>
      </c>
      <c r="R639" s="134"/>
      <c r="S639" s="134"/>
      <c r="T639" s="134"/>
      <c r="U639" s="134"/>
      <c r="V639" s="134"/>
      <c r="W639" s="134"/>
      <c r="X639" s="134"/>
      <c r="Y639" s="134"/>
      <c r="Z639" s="134"/>
      <c r="AA639" s="134"/>
      <c r="AB639" s="134"/>
      <c r="AC639" s="134"/>
      <c r="AD639" s="134"/>
      <c r="AE639" s="134"/>
    </row>
    <row r="640" spans="2:31">
      <c r="B640" s="1319">
        <f t="shared" si="13"/>
        <v>-1</v>
      </c>
      <c r="D640" s="1310"/>
      <c r="E640" s="1310"/>
      <c r="F640" s="1320"/>
      <c r="G640" s="1310"/>
      <c r="H640" s="1310"/>
      <c r="I640" s="1310"/>
      <c r="J640" s="1321"/>
      <c r="K640" s="1321"/>
      <c r="L640" s="1310"/>
      <c r="N640" s="1322">
        <f t="shared" si="14"/>
        <v>0</v>
      </c>
      <c r="O640" s="1323">
        <f t="shared" si="15"/>
        <v>0</v>
      </c>
      <c r="P640" s="1323">
        <f>O640/'1.5 Universal Data'!$E$36</f>
        <v>0</v>
      </c>
      <c r="R640" s="134"/>
      <c r="S640" s="134"/>
      <c r="T640" s="134"/>
      <c r="U640" s="134"/>
      <c r="V640" s="134"/>
      <c r="W640" s="134"/>
      <c r="X640" s="134"/>
      <c r="Y640" s="134"/>
      <c r="Z640" s="134"/>
      <c r="AA640" s="134"/>
      <c r="AB640" s="134"/>
      <c r="AC640" s="134"/>
      <c r="AD640" s="134"/>
      <c r="AE640" s="134"/>
    </row>
    <row r="641" spans="2:31">
      <c r="B641" s="1319">
        <f t="shared" si="13"/>
        <v>-1</v>
      </c>
      <c r="D641" s="1310"/>
      <c r="E641" s="1310"/>
      <c r="F641" s="1320"/>
      <c r="G641" s="1310"/>
      <c r="H641" s="1310"/>
      <c r="I641" s="1310"/>
      <c r="J641" s="1321"/>
      <c r="K641" s="1321"/>
      <c r="L641" s="1310"/>
      <c r="N641" s="1322">
        <f t="shared" si="14"/>
        <v>0</v>
      </c>
      <c r="O641" s="1323">
        <f t="shared" si="15"/>
        <v>0</v>
      </c>
      <c r="P641" s="1323">
        <f>O641/'1.5 Universal Data'!$E$36</f>
        <v>0</v>
      </c>
      <c r="R641" s="134"/>
      <c r="S641" s="134"/>
      <c r="T641" s="134"/>
      <c r="U641" s="134"/>
      <c r="V641" s="134"/>
      <c r="W641" s="134"/>
      <c r="X641" s="134"/>
      <c r="Y641" s="134"/>
      <c r="Z641" s="134"/>
      <c r="AA641" s="134"/>
      <c r="AB641" s="134"/>
      <c r="AC641" s="134"/>
      <c r="AD641" s="134"/>
      <c r="AE641" s="134"/>
    </row>
    <row r="642" spans="2:31">
      <c r="B642" s="1319">
        <f t="shared" si="13"/>
        <v>-1</v>
      </c>
      <c r="D642" s="1310"/>
      <c r="E642" s="1310"/>
      <c r="F642" s="1320"/>
      <c r="G642" s="1310"/>
      <c r="H642" s="1310"/>
      <c r="I642" s="1310"/>
      <c r="J642" s="1321"/>
      <c r="K642" s="1321"/>
      <c r="L642" s="1310"/>
      <c r="N642" s="1322">
        <f t="shared" si="14"/>
        <v>0</v>
      </c>
      <c r="O642" s="1323">
        <f t="shared" si="15"/>
        <v>0</v>
      </c>
      <c r="P642" s="1323">
        <f>O642/'1.5 Universal Data'!$E$36</f>
        <v>0</v>
      </c>
      <c r="R642" s="134"/>
      <c r="S642" s="134"/>
      <c r="T642" s="134"/>
      <c r="U642" s="134"/>
      <c r="V642" s="134"/>
      <c r="W642" s="134"/>
      <c r="X642" s="134"/>
      <c r="Y642" s="134"/>
      <c r="Z642" s="134"/>
      <c r="AA642" s="134"/>
      <c r="AB642" s="134"/>
      <c r="AC642" s="134"/>
      <c r="AD642" s="134"/>
      <c r="AE642" s="134"/>
    </row>
    <row r="643" spans="2:31">
      <c r="B643" s="1319">
        <f t="shared" si="13"/>
        <v>-1</v>
      </c>
      <c r="D643" s="1310"/>
      <c r="E643" s="1310"/>
      <c r="F643" s="1320"/>
      <c r="G643" s="1310"/>
      <c r="H643" s="1310"/>
      <c r="I643" s="1310"/>
      <c r="J643" s="1321"/>
      <c r="K643" s="1321"/>
      <c r="L643" s="1310"/>
      <c r="N643" s="1322">
        <f t="shared" si="14"/>
        <v>0</v>
      </c>
      <c r="O643" s="1323">
        <f t="shared" si="15"/>
        <v>0</v>
      </c>
      <c r="P643" s="1323">
        <f>O643/'1.5 Universal Data'!$E$36</f>
        <v>0</v>
      </c>
      <c r="R643" s="134"/>
      <c r="S643" s="134"/>
      <c r="T643" s="134"/>
      <c r="U643" s="134"/>
      <c r="V643" s="134"/>
      <c r="W643" s="134"/>
      <c r="X643" s="134"/>
      <c r="Y643" s="134"/>
      <c r="Z643" s="134"/>
      <c r="AA643" s="134"/>
      <c r="AB643" s="134"/>
      <c r="AC643" s="134"/>
      <c r="AD643" s="134"/>
      <c r="AE643" s="134"/>
    </row>
    <row r="644" spans="2:31">
      <c r="B644" s="1319">
        <f t="shared" si="13"/>
        <v>-1</v>
      </c>
      <c r="D644" s="1310"/>
      <c r="E644" s="1310"/>
      <c r="F644" s="1320"/>
      <c r="G644" s="1310"/>
      <c r="H644" s="1310"/>
      <c r="I644" s="1310"/>
      <c r="J644" s="1321"/>
      <c r="K644" s="1321"/>
      <c r="L644" s="1310"/>
      <c r="N644" s="1322">
        <f t="shared" si="14"/>
        <v>0</v>
      </c>
      <c r="O644" s="1323">
        <f t="shared" si="15"/>
        <v>0</v>
      </c>
      <c r="P644" s="1323">
        <f>O644/'1.5 Universal Data'!$E$36</f>
        <v>0</v>
      </c>
      <c r="R644" s="134"/>
      <c r="S644" s="134"/>
      <c r="T644" s="134"/>
      <c r="U644" s="134"/>
      <c r="V644" s="134"/>
      <c r="W644" s="134"/>
      <c r="X644" s="134"/>
      <c r="Y644" s="134"/>
      <c r="Z644" s="134"/>
      <c r="AA644" s="134"/>
      <c r="AB644" s="134"/>
      <c r="AC644" s="134"/>
      <c r="AD644" s="134"/>
      <c r="AE644" s="134"/>
    </row>
    <row r="645" spans="2:31">
      <c r="B645" s="1319">
        <f t="shared" si="13"/>
        <v>-1</v>
      </c>
      <c r="D645" s="1310"/>
      <c r="E645" s="1310"/>
      <c r="F645" s="1320"/>
      <c r="G645" s="1310"/>
      <c r="H645" s="1310"/>
      <c r="I645" s="1310"/>
      <c r="J645" s="1321"/>
      <c r="K645" s="1321"/>
      <c r="L645" s="1310"/>
      <c r="N645" s="1322">
        <f t="shared" si="14"/>
        <v>0</v>
      </c>
      <c r="O645" s="1323">
        <f t="shared" si="15"/>
        <v>0</v>
      </c>
      <c r="P645" s="1323">
        <f>O645/'1.5 Universal Data'!$E$36</f>
        <v>0</v>
      </c>
      <c r="R645" s="134"/>
      <c r="S645" s="134"/>
      <c r="T645" s="134"/>
      <c r="U645" s="134"/>
      <c r="V645" s="134"/>
      <c r="W645" s="134"/>
      <c r="X645" s="134"/>
      <c r="Y645" s="134"/>
      <c r="Z645" s="134"/>
      <c r="AA645" s="134"/>
      <c r="AB645" s="134"/>
      <c r="AC645" s="134"/>
      <c r="AD645" s="134"/>
      <c r="AE645" s="134"/>
    </row>
    <row r="646" spans="2:31">
      <c r="B646" s="1319">
        <f t="shared" si="13"/>
        <v>-1</v>
      </c>
      <c r="D646" s="1310"/>
      <c r="E646" s="1310"/>
      <c r="F646" s="1320"/>
      <c r="G646" s="1310"/>
      <c r="H646" s="1310"/>
      <c r="I646" s="1310"/>
      <c r="J646" s="1321"/>
      <c r="K646" s="1321"/>
      <c r="L646" s="1310"/>
      <c r="N646" s="1322">
        <f t="shared" si="14"/>
        <v>0</v>
      </c>
      <c r="O646" s="1323">
        <f t="shared" si="15"/>
        <v>0</v>
      </c>
      <c r="P646" s="1323">
        <f>O646/'1.5 Universal Data'!$E$36</f>
        <v>0</v>
      </c>
      <c r="R646" s="134"/>
      <c r="S646" s="134"/>
      <c r="T646" s="134"/>
      <c r="U646" s="134"/>
      <c r="V646" s="134"/>
      <c r="W646" s="134"/>
      <c r="X646" s="134"/>
      <c r="Y646" s="134"/>
      <c r="Z646" s="134"/>
      <c r="AA646" s="134"/>
      <c r="AB646" s="134"/>
      <c r="AC646" s="134"/>
      <c r="AD646" s="134"/>
      <c r="AE646" s="134"/>
    </row>
    <row r="647" spans="2:31">
      <c r="B647" s="1319">
        <f t="shared" si="13"/>
        <v>-1</v>
      </c>
      <c r="D647" s="1310"/>
      <c r="E647" s="1310"/>
      <c r="F647" s="1320"/>
      <c r="G647" s="1310"/>
      <c r="H647" s="1310"/>
      <c r="I647" s="1310"/>
      <c r="J647" s="1321"/>
      <c r="K647" s="1321"/>
      <c r="L647" s="1310"/>
      <c r="N647" s="1322">
        <f t="shared" si="14"/>
        <v>0</v>
      </c>
      <c r="O647" s="1323">
        <f t="shared" si="15"/>
        <v>0</v>
      </c>
      <c r="P647" s="1323">
        <f>O647/'1.5 Universal Data'!$E$36</f>
        <v>0</v>
      </c>
      <c r="R647" s="134"/>
      <c r="S647" s="134"/>
      <c r="T647" s="134"/>
      <c r="U647" s="134"/>
      <c r="V647" s="134"/>
      <c r="W647" s="134"/>
      <c r="X647" s="134"/>
      <c r="Y647" s="134"/>
      <c r="Z647" s="134"/>
      <c r="AA647" s="134"/>
      <c r="AB647" s="134"/>
      <c r="AC647" s="134"/>
      <c r="AD647" s="134"/>
      <c r="AE647" s="134"/>
    </row>
    <row r="648" spans="2:31">
      <c r="B648" s="1319">
        <f t="shared" si="13"/>
        <v>-1</v>
      </c>
      <c r="D648" s="1310"/>
      <c r="E648" s="1310"/>
      <c r="F648" s="1320"/>
      <c r="G648" s="1310"/>
      <c r="H648" s="1310"/>
      <c r="I648" s="1310"/>
      <c r="J648" s="1321"/>
      <c r="K648" s="1321"/>
      <c r="L648" s="1310"/>
      <c r="N648" s="1322">
        <f t="shared" si="14"/>
        <v>0</v>
      </c>
      <c r="O648" s="1323">
        <f t="shared" si="15"/>
        <v>0</v>
      </c>
      <c r="P648" s="1323">
        <f>O648/'1.5 Universal Data'!$E$36</f>
        <v>0</v>
      </c>
      <c r="R648" s="134"/>
      <c r="S648" s="134"/>
      <c r="T648" s="134"/>
      <c r="U648" s="134"/>
      <c r="V648" s="134"/>
      <c r="W648" s="134"/>
      <c r="X648" s="134"/>
      <c r="Y648" s="134"/>
      <c r="Z648" s="134"/>
      <c r="AA648" s="134"/>
      <c r="AB648" s="134"/>
      <c r="AC648" s="134"/>
      <c r="AD648" s="134"/>
      <c r="AE648" s="134"/>
    </row>
    <row r="649" spans="2:31">
      <c r="B649" s="1319">
        <f t="shared" si="13"/>
        <v>-1</v>
      </c>
      <c r="D649" s="1310"/>
      <c r="E649" s="1310"/>
      <c r="F649" s="1320"/>
      <c r="G649" s="1310"/>
      <c r="H649" s="1310"/>
      <c r="I649" s="1310"/>
      <c r="J649" s="1321"/>
      <c r="K649" s="1321"/>
      <c r="L649" s="1310"/>
      <c r="N649" s="1322">
        <f t="shared" si="14"/>
        <v>0</v>
      </c>
      <c r="O649" s="1323">
        <f t="shared" si="15"/>
        <v>0</v>
      </c>
      <c r="P649" s="1323">
        <f>O649/'1.5 Universal Data'!$E$36</f>
        <v>0</v>
      </c>
      <c r="R649" s="134"/>
      <c r="S649" s="134"/>
      <c r="T649" s="134"/>
      <c r="U649" s="134"/>
      <c r="V649" s="134"/>
      <c r="W649" s="134"/>
      <c r="X649" s="134"/>
      <c r="Y649" s="134"/>
      <c r="Z649" s="134"/>
      <c r="AA649" s="134"/>
      <c r="AB649" s="134"/>
      <c r="AC649" s="134"/>
      <c r="AD649" s="134"/>
      <c r="AE649" s="134"/>
    </row>
    <row r="650" spans="2:31">
      <c r="B650" s="1319">
        <f t="shared" si="13"/>
        <v>-1</v>
      </c>
      <c r="D650" s="1310"/>
      <c r="E650" s="1310"/>
      <c r="F650" s="1320"/>
      <c r="G650" s="1310"/>
      <c r="H650" s="1310"/>
      <c r="I650" s="1310"/>
      <c r="J650" s="1321"/>
      <c r="K650" s="1321"/>
      <c r="L650" s="1310"/>
      <c r="N650" s="1322">
        <f t="shared" si="14"/>
        <v>0</v>
      </c>
      <c r="O650" s="1323">
        <f t="shared" si="15"/>
        <v>0</v>
      </c>
      <c r="P650" s="1323">
        <f>O650/'1.5 Universal Data'!$E$36</f>
        <v>0</v>
      </c>
      <c r="R650" s="134"/>
      <c r="S650" s="134"/>
      <c r="T650" s="134"/>
      <c r="U650" s="134"/>
      <c r="V650" s="134"/>
      <c r="W650" s="134"/>
      <c r="X650" s="134"/>
      <c r="Y650" s="134"/>
      <c r="Z650" s="134"/>
      <c r="AA650" s="134"/>
      <c r="AB650" s="134"/>
      <c r="AC650" s="134"/>
      <c r="AD650" s="134"/>
      <c r="AE650" s="134"/>
    </row>
    <row r="651" spans="2:31">
      <c r="B651" s="1319">
        <f t="shared" si="13"/>
        <v>-1</v>
      </c>
      <c r="D651" s="1310"/>
      <c r="E651" s="1310"/>
      <c r="F651" s="1320"/>
      <c r="G651" s="1310"/>
      <c r="H651" s="1310"/>
      <c r="I651" s="1310"/>
      <c r="J651" s="1321"/>
      <c r="K651" s="1321"/>
      <c r="L651" s="1310"/>
      <c r="N651" s="1322">
        <f t="shared" si="14"/>
        <v>0</v>
      </c>
      <c r="O651" s="1323">
        <f t="shared" si="15"/>
        <v>0</v>
      </c>
      <c r="P651" s="1323">
        <f>O651/'1.5 Universal Data'!$E$36</f>
        <v>0</v>
      </c>
      <c r="R651" s="134"/>
      <c r="S651" s="134"/>
      <c r="T651" s="134"/>
      <c r="U651" s="134"/>
      <c r="V651" s="134"/>
      <c r="W651" s="134"/>
      <c r="X651" s="134"/>
      <c r="Y651" s="134"/>
      <c r="Z651" s="134"/>
      <c r="AA651" s="134"/>
      <c r="AB651" s="134"/>
      <c r="AC651" s="134"/>
      <c r="AD651" s="134"/>
      <c r="AE651" s="134"/>
    </row>
    <row r="652" spans="2:31">
      <c r="B652" s="1319">
        <f t="shared" si="13"/>
        <v>-1</v>
      </c>
      <c r="D652" s="1310"/>
      <c r="E652" s="1310"/>
      <c r="F652" s="1320"/>
      <c r="G652" s="1310"/>
      <c r="H652" s="1310"/>
      <c r="I652" s="1310"/>
      <c r="J652" s="1321"/>
      <c r="K652" s="1321"/>
      <c r="L652" s="1310"/>
      <c r="N652" s="1322">
        <f t="shared" si="14"/>
        <v>0</v>
      </c>
      <c r="O652" s="1323">
        <f t="shared" si="15"/>
        <v>0</v>
      </c>
      <c r="P652" s="1323">
        <f>O652/'1.5 Universal Data'!$E$36</f>
        <v>0</v>
      </c>
      <c r="R652" s="134"/>
      <c r="S652" s="134"/>
      <c r="T652" s="134"/>
      <c r="U652" s="134"/>
      <c r="V652" s="134"/>
      <c r="W652" s="134"/>
      <c r="X652" s="134"/>
      <c r="Y652" s="134"/>
      <c r="Z652" s="134"/>
      <c r="AA652" s="134"/>
      <c r="AB652" s="134"/>
      <c r="AC652" s="134"/>
      <c r="AD652" s="134"/>
      <c r="AE652" s="134"/>
    </row>
    <row r="653" spans="2:31">
      <c r="B653" s="1319">
        <f t="shared" si="13"/>
        <v>-1</v>
      </c>
      <c r="D653" s="1310"/>
      <c r="E653" s="1310"/>
      <c r="F653" s="1320"/>
      <c r="G653" s="1310"/>
      <c r="H653" s="1310"/>
      <c r="I653" s="1310"/>
      <c r="J653" s="1321"/>
      <c r="K653" s="1321"/>
      <c r="L653" s="1310"/>
      <c r="N653" s="1322">
        <f t="shared" si="14"/>
        <v>0</v>
      </c>
      <c r="O653" s="1323">
        <f t="shared" si="15"/>
        <v>0</v>
      </c>
      <c r="P653" s="1323">
        <f>O653/'1.5 Universal Data'!$E$36</f>
        <v>0</v>
      </c>
      <c r="R653" s="134"/>
      <c r="S653" s="134"/>
      <c r="T653" s="134"/>
      <c r="U653" s="134"/>
      <c r="V653" s="134"/>
      <c r="W653" s="134"/>
      <c r="X653" s="134"/>
      <c r="Y653" s="134"/>
      <c r="Z653" s="134"/>
      <c r="AA653" s="134"/>
      <c r="AB653" s="134"/>
      <c r="AC653" s="134"/>
      <c r="AD653" s="134"/>
      <c r="AE653" s="134"/>
    </row>
    <row r="654" spans="2:31">
      <c r="B654" s="1319">
        <f t="shared" si="13"/>
        <v>-1</v>
      </c>
      <c r="D654" s="1310"/>
      <c r="E654" s="1310"/>
      <c r="F654" s="1320"/>
      <c r="G654" s="1310"/>
      <c r="H654" s="1310"/>
      <c r="I654" s="1310"/>
      <c r="J654" s="1321"/>
      <c r="K654" s="1321"/>
      <c r="L654" s="1310"/>
      <c r="N654" s="1322">
        <f t="shared" si="14"/>
        <v>0</v>
      </c>
      <c r="O654" s="1323">
        <f t="shared" si="15"/>
        <v>0</v>
      </c>
      <c r="P654" s="1323">
        <f>O654/'1.5 Universal Data'!$E$36</f>
        <v>0</v>
      </c>
      <c r="R654" s="134"/>
      <c r="S654" s="134"/>
      <c r="T654" s="134"/>
      <c r="U654" s="134"/>
      <c r="V654" s="134"/>
      <c r="W654" s="134"/>
      <c r="X654" s="134"/>
      <c r="Y654" s="134"/>
      <c r="Z654" s="134"/>
      <c r="AA654" s="134"/>
      <c r="AB654" s="134"/>
      <c r="AC654" s="134"/>
      <c r="AD654" s="134"/>
      <c r="AE654" s="134"/>
    </row>
    <row r="655" spans="2:31">
      <c r="B655" s="1319">
        <f t="shared" si="13"/>
        <v>-1</v>
      </c>
      <c r="D655" s="1310"/>
      <c r="E655" s="1310"/>
      <c r="F655" s="1320"/>
      <c r="G655" s="1310"/>
      <c r="H655" s="1310"/>
      <c r="I655" s="1310"/>
      <c r="J655" s="1321"/>
      <c r="K655" s="1321"/>
      <c r="L655" s="1310"/>
      <c r="N655" s="1322">
        <f t="shared" si="14"/>
        <v>0</v>
      </c>
      <c r="O655" s="1323">
        <f t="shared" si="15"/>
        <v>0</v>
      </c>
      <c r="P655" s="1323">
        <f>O655/'1.5 Universal Data'!$E$36</f>
        <v>0</v>
      </c>
      <c r="R655" s="134"/>
      <c r="S655" s="134"/>
      <c r="T655" s="134"/>
      <c r="U655" s="134"/>
      <c r="V655" s="134"/>
      <c r="W655" s="134"/>
      <c r="X655" s="134"/>
      <c r="Y655" s="134"/>
      <c r="Z655" s="134"/>
      <c r="AA655" s="134"/>
      <c r="AB655" s="134"/>
      <c r="AC655" s="134"/>
      <c r="AD655" s="134"/>
      <c r="AE655" s="134"/>
    </row>
    <row r="656" spans="2:31">
      <c r="B656" s="1319">
        <f t="shared" si="13"/>
        <v>-1</v>
      </c>
      <c r="D656" s="1310"/>
      <c r="E656" s="1310"/>
      <c r="F656" s="1320"/>
      <c r="G656" s="1310"/>
      <c r="H656" s="1310"/>
      <c r="I656" s="1310"/>
      <c r="J656" s="1321"/>
      <c r="K656" s="1321"/>
      <c r="L656" s="1310"/>
      <c r="N656" s="1322">
        <f t="shared" si="14"/>
        <v>0</v>
      </c>
      <c r="O656" s="1323">
        <f t="shared" si="15"/>
        <v>0</v>
      </c>
      <c r="P656" s="1323">
        <f>O656/'1.5 Universal Data'!$E$36</f>
        <v>0</v>
      </c>
      <c r="R656" s="134"/>
      <c r="S656" s="134"/>
      <c r="T656" s="134"/>
      <c r="U656" s="134"/>
      <c r="V656" s="134"/>
      <c r="W656" s="134"/>
      <c r="X656" s="134"/>
      <c r="Y656" s="134"/>
      <c r="Z656" s="134"/>
      <c r="AA656" s="134"/>
      <c r="AB656" s="134"/>
      <c r="AC656" s="134"/>
      <c r="AD656" s="134"/>
      <c r="AE656" s="134"/>
    </row>
    <row r="657" spans="2:31">
      <c r="B657" s="1319">
        <f t="shared" si="13"/>
        <v>-1</v>
      </c>
      <c r="D657" s="1310"/>
      <c r="E657" s="1310"/>
      <c r="F657" s="1320"/>
      <c r="G657" s="1310"/>
      <c r="H657" s="1310"/>
      <c r="I657" s="1310"/>
      <c r="J657" s="1321"/>
      <c r="K657" s="1321"/>
      <c r="L657" s="1310"/>
      <c r="N657" s="1322">
        <f t="shared" si="14"/>
        <v>0</v>
      </c>
      <c r="O657" s="1323">
        <f t="shared" si="15"/>
        <v>0</v>
      </c>
      <c r="P657" s="1323">
        <f>O657/'1.5 Universal Data'!$E$36</f>
        <v>0</v>
      </c>
      <c r="R657" s="134"/>
      <c r="S657" s="134"/>
      <c r="T657" s="134"/>
      <c r="U657" s="134"/>
      <c r="V657" s="134"/>
      <c r="W657" s="134"/>
      <c r="X657" s="134"/>
      <c r="Y657" s="134"/>
      <c r="Z657" s="134"/>
      <c r="AA657" s="134"/>
      <c r="AB657" s="134"/>
      <c r="AC657" s="134"/>
      <c r="AD657" s="134"/>
      <c r="AE657" s="134"/>
    </row>
    <row r="658" spans="2:31">
      <c r="B658" s="1319">
        <f t="shared" si="13"/>
        <v>-1</v>
      </c>
      <c r="D658" s="1310"/>
      <c r="E658" s="1310"/>
      <c r="F658" s="1320"/>
      <c r="G658" s="1310"/>
      <c r="H658" s="1310"/>
      <c r="I658" s="1310"/>
      <c r="J658" s="1321"/>
      <c r="K658" s="1321"/>
      <c r="L658" s="1310"/>
      <c r="N658" s="1322">
        <f t="shared" si="14"/>
        <v>0</v>
      </c>
      <c r="O658" s="1323">
        <f t="shared" si="15"/>
        <v>0</v>
      </c>
      <c r="P658" s="1323">
        <f>O658/'1.5 Universal Data'!$E$36</f>
        <v>0</v>
      </c>
      <c r="R658" s="134"/>
      <c r="S658" s="134"/>
      <c r="T658" s="134"/>
      <c r="U658" s="134"/>
      <c r="V658" s="134"/>
      <c r="W658" s="134"/>
      <c r="X658" s="134"/>
      <c r="Y658" s="134"/>
      <c r="Z658" s="134"/>
      <c r="AA658" s="134"/>
      <c r="AB658" s="134"/>
      <c r="AC658" s="134"/>
      <c r="AD658" s="134"/>
      <c r="AE658" s="134"/>
    </row>
    <row r="659" spans="2:31">
      <c r="B659" s="1319">
        <f t="shared" si="13"/>
        <v>-1</v>
      </c>
      <c r="D659" s="1310"/>
      <c r="E659" s="1310"/>
      <c r="F659" s="1320"/>
      <c r="G659" s="1310"/>
      <c r="H659" s="1310"/>
      <c r="I659" s="1310"/>
      <c r="J659" s="1321"/>
      <c r="K659" s="1321"/>
      <c r="L659" s="1310"/>
      <c r="N659" s="1322">
        <f t="shared" si="14"/>
        <v>0</v>
      </c>
      <c r="O659" s="1323">
        <f t="shared" si="15"/>
        <v>0</v>
      </c>
      <c r="P659" s="1323">
        <f>O659/'1.5 Universal Data'!$E$36</f>
        <v>0</v>
      </c>
      <c r="R659" s="134"/>
      <c r="S659" s="134"/>
      <c r="T659" s="134"/>
      <c r="U659" s="134"/>
      <c r="V659" s="134"/>
      <c r="W659" s="134"/>
      <c r="X659" s="134"/>
      <c r="Y659" s="134"/>
      <c r="Z659" s="134"/>
      <c r="AA659" s="134"/>
      <c r="AB659" s="134"/>
      <c r="AC659" s="134"/>
      <c r="AD659" s="134"/>
      <c r="AE659" s="134"/>
    </row>
    <row r="660" spans="2:31">
      <c r="B660" s="1319">
        <f t="shared" si="13"/>
        <v>-1</v>
      </c>
      <c r="D660" s="1310"/>
      <c r="E660" s="1310"/>
      <c r="F660" s="1320"/>
      <c r="G660" s="1310"/>
      <c r="H660" s="1310"/>
      <c r="I660" s="1310"/>
      <c r="J660" s="1321"/>
      <c r="K660" s="1321"/>
      <c r="L660" s="1310"/>
      <c r="N660" s="1322">
        <f t="shared" si="14"/>
        <v>0</v>
      </c>
      <c r="O660" s="1323">
        <f t="shared" si="15"/>
        <v>0</v>
      </c>
      <c r="P660" s="1323">
        <f>O660/'1.5 Universal Data'!$E$36</f>
        <v>0</v>
      </c>
      <c r="R660" s="134"/>
      <c r="S660" s="134"/>
      <c r="T660" s="134"/>
      <c r="U660" s="134"/>
      <c r="V660" s="134"/>
      <c r="W660" s="134"/>
      <c r="X660" s="134"/>
      <c r="Y660" s="134"/>
      <c r="Z660" s="134"/>
      <c r="AA660" s="134"/>
      <c r="AB660" s="134"/>
      <c r="AC660" s="134"/>
      <c r="AD660" s="134"/>
      <c r="AE660" s="134"/>
    </row>
    <row r="661" spans="2:31">
      <c r="B661" s="1319">
        <f t="shared" si="13"/>
        <v>-1</v>
      </c>
      <c r="D661" s="1310"/>
      <c r="E661" s="1310"/>
      <c r="F661" s="1320"/>
      <c r="G661" s="1310"/>
      <c r="H661" s="1310"/>
      <c r="I661" s="1310"/>
      <c r="J661" s="1321"/>
      <c r="K661" s="1321"/>
      <c r="L661" s="1310"/>
      <c r="N661" s="1322">
        <f t="shared" si="14"/>
        <v>0</v>
      </c>
      <c r="O661" s="1323">
        <f t="shared" si="15"/>
        <v>0</v>
      </c>
      <c r="P661" s="1323">
        <f>O661/'1.5 Universal Data'!$E$36</f>
        <v>0</v>
      </c>
      <c r="R661" s="134"/>
      <c r="S661" s="134"/>
      <c r="T661" s="134"/>
      <c r="U661" s="134"/>
      <c r="V661" s="134"/>
      <c r="W661" s="134"/>
      <c r="X661" s="134"/>
      <c r="Y661" s="134"/>
      <c r="Z661" s="134"/>
      <c r="AA661" s="134"/>
      <c r="AB661" s="134"/>
      <c r="AC661" s="134"/>
      <c r="AD661" s="134"/>
      <c r="AE661" s="134"/>
    </row>
    <row r="662" spans="2:31">
      <c r="B662" s="1319">
        <f t="shared" si="13"/>
        <v>-1</v>
      </c>
      <c r="D662" s="1310"/>
      <c r="E662" s="1310"/>
      <c r="F662" s="1320"/>
      <c r="G662" s="1310"/>
      <c r="H662" s="1310"/>
      <c r="I662" s="1310"/>
      <c r="J662" s="1321"/>
      <c r="K662" s="1321"/>
      <c r="L662" s="1310"/>
      <c r="N662" s="1322">
        <f t="shared" si="14"/>
        <v>0</v>
      </c>
      <c r="O662" s="1323">
        <f t="shared" si="15"/>
        <v>0</v>
      </c>
      <c r="P662" s="1323">
        <f>O662/'1.5 Universal Data'!$E$36</f>
        <v>0</v>
      </c>
      <c r="R662" s="134"/>
      <c r="S662" s="134"/>
      <c r="T662" s="134"/>
      <c r="U662" s="134"/>
      <c r="V662" s="134"/>
      <c r="W662" s="134"/>
      <c r="X662" s="134"/>
      <c r="Y662" s="134"/>
      <c r="Z662" s="134"/>
      <c r="AA662" s="134"/>
      <c r="AB662" s="134"/>
      <c r="AC662" s="134"/>
      <c r="AD662" s="134"/>
      <c r="AE662" s="134"/>
    </row>
    <row r="663" spans="2:31">
      <c r="B663" s="1319">
        <f t="shared" ref="B663:B726" si="16">IF(G663="buy",1,-1)</f>
        <v>-1</v>
      </c>
      <c r="D663" s="1310"/>
      <c r="E663" s="1310"/>
      <c r="F663" s="1320"/>
      <c r="G663" s="1310"/>
      <c r="H663" s="1310"/>
      <c r="I663" s="1310"/>
      <c r="J663" s="1321"/>
      <c r="K663" s="1321"/>
      <c r="L663" s="1310"/>
      <c r="N663" s="1322">
        <f t="shared" ref="N663:N726" si="17">+H663*((K663-J663)+1)*B663</f>
        <v>0</v>
      </c>
      <c r="O663" s="1323">
        <f t="shared" ref="O663:O726" si="18">N663*L663/100</f>
        <v>0</v>
      </c>
      <c r="P663" s="1323">
        <f>O663/'1.5 Universal Data'!$E$36</f>
        <v>0</v>
      </c>
      <c r="R663" s="134"/>
      <c r="S663" s="134"/>
      <c r="T663" s="134"/>
      <c r="U663" s="134"/>
      <c r="V663" s="134"/>
      <c r="W663" s="134"/>
      <c r="X663" s="134"/>
      <c r="Y663" s="134"/>
      <c r="Z663" s="134"/>
      <c r="AA663" s="134"/>
      <c r="AB663" s="134"/>
      <c r="AC663" s="134"/>
      <c r="AD663" s="134"/>
      <c r="AE663" s="134"/>
    </row>
    <row r="664" spans="2:31">
      <c r="B664" s="1319">
        <f t="shared" si="16"/>
        <v>-1</v>
      </c>
      <c r="D664" s="1310"/>
      <c r="E664" s="1310"/>
      <c r="F664" s="1320"/>
      <c r="G664" s="1310"/>
      <c r="H664" s="1310"/>
      <c r="I664" s="1310"/>
      <c r="J664" s="1321"/>
      <c r="K664" s="1321"/>
      <c r="L664" s="1310"/>
      <c r="N664" s="1322">
        <f t="shared" si="17"/>
        <v>0</v>
      </c>
      <c r="O664" s="1323">
        <f t="shared" si="18"/>
        <v>0</v>
      </c>
      <c r="P664" s="1323">
        <f>O664/'1.5 Universal Data'!$E$36</f>
        <v>0</v>
      </c>
      <c r="R664" s="134"/>
      <c r="S664" s="134"/>
      <c r="T664" s="134"/>
      <c r="U664" s="134"/>
      <c r="V664" s="134"/>
      <c r="W664" s="134"/>
      <c r="X664" s="134"/>
      <c r="Y664" s="134"/>
      <c r="Z664" s="134"/>
      <c r="AA664" s="134"/>
      <c r="AB664" s="134"/>
      <c r="AC664" s="134"/>
      <c r="AD664" s="134"/>
      <c r="AE664" s="134"/>
    </row>
    <row r="665" spans="2:31">
      <c r="B665" s="1319">
        <f t="shared" si="16"/>
        <v>-1</v>
      </c>
      <c r="D665" s="1310"/>
      <c r="E665" s="1310"/>
      <c r="F665" s="1320"/>
      <c r="G665" s="1310"/>
      <c r="H665" s="1310"/>
      <c r="I665" s="1310"/>
      <c r="J665" s="1321"/>
      <c r="K665" s="1321"/>
      <c r="L665" s="1310"/>
      <c r="N665" s="1322">
        <f t="shared" si="17"/>
        <v>0</v>
      </c>
      <c r="O665" s="1323">
        <f t="shared" si="18"/>
        <v>0</v>
      </c>
      <c r="P665" s="1323">
        <f>O665/'1.5 Universal Data'!$E$36</f>
        <v>0</v>
      </c>
      <c r="R665" s="134"/>
      <c r="S665" s="134"/>
      <c r="T665" s="134"/>
      <c r="U665" s="134"/>
      <c r="V665" s="134"/>
      <c r="W665" s="134"/>
      <c r="X665" s="134"/>
      <c r="Y665" s="134"/>
      <c r="Z665" s="134"/>
      <c r="AA665" s="134"/>
      <c r="AB665" s="134"/>
      <c r="AC665" s="134"/>
      <c r="AD665" s="134"/>
      <c r="AE665" s="134"/>
    </row>
    <row r="666" spans="2:31">
      <c r="B666" s="1319">
        <f t="shared" si="16"/>
        <v>-1</v>
      </c>
      <c r="D666" s="1310"/>
      <c r="E666" s="1310"/>
      <c r="F666" s="1320"/>
      <c r="G666" s="1310"/>
      <c r="H666" s="1310"/>
      <c r="I666" s="1310"/>
      <c r="J666" s="1321"/>
      <c r="K666" s="1321"/>
      <c r="L666" s="1310"/>
      <c r="N666" s="1322">
        <f t="shared" si="17"/>
        <v>0</v>
      </c>
      <c r="O666" s="1323">
        <f t="shared" si="18"/>
        <v>0</v>
      </c>
      <c r="P666" s="1323">
        <f>O666/'1.5 Universal Data'!$E$36</f>
        <v>0</v>
      </c>
      <c r="R666" s="134"/>
      <c r="S666" s="134"/>
      <c r="T666" s="134"/>
      <c r="U666" s="134"/>
      <c r="V666" s="134"/>
      <c r="W666" s="134"/>
      <c r="X666" s="134"/>
      <c r="Y666" s="134"/>
      <c r="Z666" s="134"/>
      <c r="AA666" s="134"/>
      <c r="AB666" s="134"/>
      <c r="AC666" s="134"/>
      <c r="AD666" s="134"/>
      <c r="AE666" s="134"/>
    </row>
    <row r="667" spans="2:31">
      <c r="B667" s="1319">
        <f t="shared" si="16"/>
        <v>-1</v>
      </c>
      <c r="D667" s="1310"/>
      <c r="E667" s="1310"/>
      <c r="F667" s="1320"/>
      <c r="G667" s="1310"/>
      <c r="H667" s="1310"/>
      <c r="I667" s="1310"/>
      <c r="J667" s="1321"/>
      <c r="K667" s="1321"/>
      <c r="L667" s="1310"/>
      <c r="N667" s="1322">
        <f t="shared" si="17"/>
        <v>0</v>
      </c>
      <c r="O667" s="1323">
        <f t="shared" si="18"/>
        <v>0</v>
      </c>
      <c r="P667" s="1323">
        <f>O667/'1.5 Universal Data'!$E$36</f>
        <v>0</v>
      </c>
      <c r="R667" s="134"/>
      <c r="S667" s="134"/>
      <c r="T667" s="134"/>
      <c r="U667" s="134"/>
      <c r="V667" s="134"/>
      <c r="W667" s="134"/>
      <c r="X667" s="134"/>
      <c r="Y667" s="134"/>
      <c r="Z667" s="134"/>
      <c r="AA667" s="134"/>
      <c r="AB667" s="134"/>
      <c r="AC667" s="134"/>
      <c r="AD667" s="134"/>
      <c r="AE667" s="134"/>
    </row>
    <row r="668" spans="2:31">
      <c r="B668" s="1319">
        <f t="shared" si="16"/>
        <v>-1</v>
      </c>
      <c r="D668" s="1310"/>
      <c r="E668" s="1310"/>
      <c r="F668" s="1320"/>
      <c r="G668" s="1310"/>
      <c r="H668" s="1310"/>
      <c r="I668" s="1310"/>
      <c r="J668" s="1321"/>
      <c r="K668" s="1321"/>
      <c r="L668" s="1310"/>
      <c r="N668" s="1322">
        <f t="shared" si="17"/>
        <v>0</v>
      </c>
      <c r="O668" s="1323">
        <f t="shared" si="18"/>
        <v>0</v>
      </c>
      <c r="P668" s="1323">
        <f>O668/'1.5 Universal Data'!$E$36</f>
        <v>0</v>
      </c>
      <c r="R668" s="134"/>
      <c r="S668" s="134"/>
      <c r="T668" s="134"/>
      <c r="U668" s="134"/>
      <c r="V668" s="134"/>
      <c r="W668" s="134"/>
      <c r="X668" s="134"/>
      <c r="Y668" s="134"/>
      <c r="Z668" s="134"/>
      <c r="AA668" s="134"/>
      <c r="AB668" s="134"/>
      <c r="AC668" s="134"/>
      <c r="AD668" s="134"/>
      <c r="AE668" s="134"/>
    </row>
    <row r="669" spans="2:31">
      <c r="B669" s="1319">
        <f t="shared" si="16"/>
        <v>-1</v>
      </c>
      <c r="D669" s="1310"/>
      <c r="E669" s="1310"/>
      <c r="F669" s="1320"/>
      <c r="G669" s="1310"/>
      <c r="H669" s="1310"/>
      <c r="I669" s="1310"/>
      <c r="J669" s="1321"/>
      <c r="K669" s="1321"/>
      <c r="L669" s="1310"/>
      <c r="N669" s="1322">
        <f t="shared" si="17"/>
        <v>0</v>
      </c>
      <c r="O669" s="1323">
        <f t="shared" si="18"/>
        <v>0</v>
      </c>
      <c r="P669" s="1323">
        <f>O669/'1.5 Universal Data'!$E$36</f>
        <v>0</v>
      </c>
      <c r="R669" s="134"/>
      <c r="S669" s="134"/>
      <c r="T669" s="134"/>
      <c r="U669" s="134"/>
      <c r="V669" s="134"/>
      <c r="W669" s="134"/>
      <c r="X669" s="134"/>
      <c r="Y669" s="134"/>
      <c r="Z669" s="134"/>
      <c r="AA669" s="134"/>
      <c r="AB669" s="134"/>
      <c r="AC669" s="134"/>
      <c r="AD669" s="134"/>
      <c r="AE669" s="134"/>
    </row>
    <row r="670" spans="2:31">
      <c r="B670" s="1319">
        <f t="shared" si="16"/>
        <v>-1</v>
      </c>
      <c r="D670" s="1310"/>
      <c r="E670" s="1310"/>
      <c r="F670" s="1320"/>
      <c r="G670" s="1310"/>
      <c r="H670" s="1310"/>
      <c r="I670" s="1310"/>
      <c r="J670" s="1321"/>
      <c r="K670" s="1321"/>
      <c r="L670" s="1310"/>
      <c r="N670" s="1322">
        <f t="shared" si="17"/>
        <v>0</v>
      </c>
      <c r="O670" s="1323">
        <f t="shared" si="18"/>
        <v>0</v>
      </c>
      <c r="P670" s="1323">
        <f>O670/'1.5 Universal Data'!$E$36</f>
        <v>0</v>
      </c>
      <c r="R670" s="134"/>
      <c r="S670" s="134"/>
      <c r="T670" s="134"/>
      <c r="U670" s="134"/>
      <c r="V670" s="134"/>
      <c r="W670" s="134"/>
      <c r="X670" s="134"/>
      <c r="Y670" s="134"/>
      <c r="Z670" s="134"/>
      <c r="AA670" s="134"/>
      <c r="AB670" s="134"/>
      <c r="AC670" s="134"/>
      <c r="AD670" s="134"/>
      <c r="AE670" s="134"/>
    </row>
    <row r="671" spans="2:31">
      <c r="B671" s="1319">
        <f t="shared" si="16"/>
        <v>-1</v>
      </c>
      <c r="D671" s="1310"/>
      <c r="E671" s="1310"/>
      <c r="F671" s="1320"/>
      <c r="G671" s="1310"/>
      <c r="H671" s="1310"/>
      <c r="I671" s="1310"/>
      <c r="J671" s="1321"/>
      <c r="K671" s="1321"/>
      <c r="L671" s="1310"/>
      <c r="N671" s="1322">
        <f t="shared" si="17"/>
        <v>0</v>
      </c>
      <c r="O671" s="1323">
        <f t="shared" si="18"/>
        <v>0</v>
      </c>
      <c r="P671" s="1323">
        <f>O671/'1.5 Universal Data'!$E$36</f>
        <v>0</v>
      </c>
      <c r="R671" s="134"/>
      <c r="S671" s="134"/>
      <c r="T671" s="134"/>
      <c r="U671" s="134"/>
      <c r="V671" s="134"/>
      <c r="W671" s="134"/>
      <c r="X671" s="134"/>
      <c r="Y671" s="134"/>
      <c r="Z671" s="134"/>
      <c r="AA671" s="134"/>
      <c r="AB671" s="134"/>
      <c r="AC671" s="134"/>
      <c r="AD671" s="134"/>
      <c r="AE671" s="134"/>
    </row>
    <row r="672" spans="2:31">
      <c r="B672" s="1319">
        <f t="shared" si="16"/>
        <v>-1</v>
      </c>
      <c r="D672" s="1310"/>
      <c r="E672" s="1310"/>
      <c r="F672" s="1320"/>
      <c r="G672" s="1310"/>
      <c r="H672" s="1310"/>
      <c r="I672" s="1310"/>
      <c r="J672" s="1321"/>
      <c r="K672" s="1321"/>
      <c r="L672" s="1310"/>
      <c r="N672" s="1322">
        <f t="shared" si="17"/>
        <v>0</v>
      </c>
      <c r="O672" s="1323">
        <f t="shared" si="18"/>
        <v>0</v>
      </c>
      <c r="P672" s="1323">
        <f>O672/'1.5 Universal Data'!$E$36</f>
        <v>0</v>
      </c>
      <c r="R672" s="134"/>
      <c r="S672" s="134"/>
      <c r="T672" s="134"/>
      <c r="U672" s="134"/>
      <c r="V672" s="134"/>
      <c r="W672" s="134"/>
      <c r="X672" s="134"/>
      <c r="Y672" s="134"/>
      <c r="Z672" s="134"/>
      <c r="AA672" s="134"/>
      <c r="AB672" s="134"/>
      <c r="AC672" s="134"/>
      <c r="AD672" s="134"/>
      <c r="AE672" s="134"/>
    </row>
    <row r="673" spans="2:31">
      <c r="B673" s="1319">
        <f t="shared" si="16"/>
        <v>-1</v>
      </c>
      <c r="D673" s="1310"/>
      <c r="E673" s="1310"/>
      <c r="F673" s="1320"/>
      <c r="G673" s="1310"/>
      <c r="H673" s="1310"/>
      <c r="I673" s="1310"/>
      <c r="J673" s="1321"/>
      <c r="K673" s="1321"/>
      <c r="L673" s="1310"/>
      <c r="N673" s="1322">
        <f t="shared" si="17"/>
        <v>0</v>
      </c>
      <c r="O673" s="1323">
        <f t="shared" si="18"/>
        <v>0</v>
      </c>
      <c r="P673" s="1323">
        <f>O673/'1.5 Universal Data'!$E$36</f>
        <v>0</v>
      </c>
      <c r="R673" s="134"/>
      <c r="S673" s="134"/>
      <c r="T673" s="134"/>
      <c r="U673" s="134"/>
      <c r="V673" s="134"/>
      <c r="W673" s="134"/>
      <c r="X673" s="134"/>
      <c r="Y673" s="134"/>
      <c r="Z673" s="134"/>
      <c r="AA673" s="134"/>
      <c r="AB673" s="134"/>
      <c r="AC673" s="134"/>
      <c r="AD673" s="134"/>
      <c r="AE673" s="134"/>
    </row>
    <row r="674" spans="2:31">
      <c r="B674" s="1319">
        <f t="shared" si="16"/>
        <v>-1</v>
      </c>
      <c r="D674" s="1310"/>
      <c r="E674" s="1310"/>
      <c r="F674" s="1320"/>
      <c r="G674" s="1310"/>
      <c r="H674" s="1310"/>
      <c r="I674" s="1310"/>
      <c r="J674" s="1321"/>
      <c r="K674" s="1321"/>
      <c r="L674" s="1310"/>
      <c r="N674" s="1322">
        <f t="shared" si="17"/>
        <v>0</v>
      </c>
      <c r="O674" s="1323">
        <f t="shared" si="18"/>
        <v>0</v>
      </c>
      <c r="P674" s="1323">
        <f>O674/'1.5 Universal Data'!$E$36</f>
        <v>0</v>
      </c>
      <c r="R674" s="134"/>
      <c r="S674" s="134"/>
      <c r="T674" s="134"/>
      <c r="U674" s="134"/>
      <c r="V674" s="134"/>
      <c r="W674" s="134"/>
      <c r="X674" s="134"/>
      <c r="Y674" s="134"/>
      <c r="Z674" s="134"/>
      <c r="AA674" s="134"/>
      <c r="AB674" s="134"/>
      <c r="AC674" s="134"/>
      <c r="AD674" s="134"/>
      <c r="AE674" s="134"/>
    </row>
    <row r="675" spans="2:31">
      <c r="B675" s="1319">
        <f t="shared" si="16"/>
        <v>-1</v>
      </c>
      <c r="D675" s="1310"/>
      <c r="E675" s="1310"/>
      <c r="F675" s="1320"/>
      <c r="G675" s="1310"/>
      <c r="H675" s="1310"/>
      <c r="I675" s="1310"/>
      <c r="J675" s="1321"/>
      <c r="K675" s="1321"/>
      <c r="L675" s="1310"/>
      <c r="N675" s="1322">
        <f t="shared" si="17"/>
        <v>0</v>
      </c>
      <c r="O675" s="1323">
        <f t="shared" si="18"/>
        <v>0</v>
      </c>
      <c r="P675" s="1323">
        <f>O675/'1.5 Universal Data'!$E$36</f>
        <v>0</v>
      </c>
      <c r="R675" s="134"/>
      <c r="S675" s="134"/>
      <c r="T675" s="134"/>
      <c r="U675" s="134"/>
      <c r="V675" s="134"/>
      <c r="W675" s="134"/>
      <c r="X675" s="134"/>
      <c r="Y675" s="134"/>
      <c r="Z675" s="134"/>
      <c r="AA675" s="134"/>
      <c r="AB675" s="134"/>
      <c r="AC675" s="134"/>
      <c r="AD675" s="134"/>
      <c r="AE675" s="134"/>
    </row>
    <row r="676" spans="2:31">
      <c r="B676" s="1319">
        <f t="shared" si="16"/>
        <v>-1</v>
      </c>
      <c r="D676" s="1310"/>
      <c r="E676" s="1310"/>
      <c r="F676" s="1320"/>
      <c r="G676" s="1310"/>
      <c r="H676" s="1310"/>
      <c r="I676" s="1310"/>
      <c r="J676" s="1321"/>
      <c r="K676" s="1321"/>
      <c r="L676" s="1310"/>
      <c r="N676" s="1322">
        <f t="shared" si="17"/>
        <v>0</v>
      </c>
      <c r="O676" s="1323">
        <f t="shared" si="18"/>
        <v>0</v>
      </c>
      <c r="P676" s="1323">
        <f>O676/'1.5 Universal Data'!$E$36</f>
        <v>0</v>
      </c>
      <c r="R676" s="134"/>
      <c r="S676" s="134"/>
      <c r="T676" s="134"/>
      <c r="U676" s="134"/>
      <c r="V676" s="134"/>
      <c r="W676" s="134"/>
      <c r="X676" s="134"/>
      <c r="Y676" s="134"/>
      <c r="Z676" s="134"/>
      <c r="AA676" s="134"/>
      <c r="AB676" s="134"/>
      <c r="AC676" s="134"/>
      <c r="AD676" s="134"/>
      <c r="AE676" s="134"/>
    </row>
    <row r="677" spans="2:31">
      <c r="B677" s="1319">
        <f t="shared" si="16"/>
        <v>-1</v>
      </c>
      <c r="D677" s="1310"/>
      <c r="E677" s="1310"/>
      <c r="F677" s="1320"/>
      <c r="G677" s="1310"/>
      <c r="H677" s="1310"/>
      <c r="I677" s="1310"/>
      <c r="J677" s="1321"/>
      <c r="K677" s="1321"/>
      <c r="L677" s="1310"/>
      <c r="N677" s="1322">
        <f t="shared" si="17"/>
        <v>0</v>
      </c>
      <c r="O677" s="1323">
        <f t="shared" si="18"/>
        <v>0</v>
      </c>
      <c r="P677" s="1323">
        <f>O677/'1.5 Universal Data'!$E$36</f>
        <v>0</v>
      </c>
      <c r="R677" s="134"/>
      <c r="S677" s="134"/>
      <c r="T677" s="134"/>
      <c r="U677" s="134"/>
      <c r="V677" s="134"/>
      <c r="W677" s="134"/>
      <c r="X677" s="134"/>
      <c r="Y677" s="134"/>
      <c r="Z677" s="134"/>
      <c r="AA677" s="134"/>
      <c r="AB677" s="134"/>
      <c r="AC677" s="134"/>
      <c r="AD677" s="134"/>
      <c r="AE677" s="134"/>
    </row>
    <row r="678" spans="2:31">
      <c r="B678" s="1319">
        <f t="shared" si="16"/>
        <v>-1</v>
      </c>
      <c r="D678" s="1310"/>
      <c r="E678" s="1310"/>
      <c r="F678" s="1320"/>
      <c r="G678" s="1310"/>
      <c r="H678" s="1310"/>
      <c r="I678" s="1310"/>
      <c r="J678" s="1321"/>
      <c r="K678" s="1321"/>
      <c r="L678" s="1310"/>
      <c r="N678" s="1322">
        <f t="shared" si="17"/>
        <v>0</v>
      </c>
      <c r="O678" s="1323">
        <f t="shared" si="18"/>
        <v>0</v>
      </c>
      <c r="P678" s="1323">
        <f>O678/'1.5 Universal Data'!$E$36</f>
        <v>0</v>
      </c>
      <c r="R678" s="134"/>
      <c r="S678" s="134"/>
      <c r="T678" s="134"/>
      <c r="U678" s="134"/>
      <c r="V678" s="134"/>
      <c r="W678" s="134"/>
      <c r="X678" s="134"/>
      <c r="Y678" s="134"/>
      <c r="Z678" s="134"/>
      <c r="AA678" s="134"/>
      <c r="AB678" s="134"/>
      <c r="AC678" s="134"/>
      <c r="AD678" s="134"/>
      <c r="AE678" s="134"/>
    </row>
    <row r="679" spans="2:31">
      <c r="B679" s="1319">
        <f t="shared" si="16"/>
        <v>-1</v>
      </c>
      <c r="D679" s="1310"/>
      <c r="E679" s="1310"/>
      <c r="F679" s="1320"/>
      <c r="G679" s="1310"/>
      <c r="H679" s="1310"/>
      <c r="I679" s="1310"/>
      <c r="J679" s="1321"/>
      <c r="K679" s="1321"/>
      <c r="L679" s="1310"/>
      <c r="N679" s="1322">
        <f t="shared" si="17"/>
        <v>0</v>
      </c>
      <c r="O679" s="1323">
        <f t="shared" si="18"/>
        <v>0</v>
      </c>
      <c r="P679" s="1323">
        <f>O679/'1.5 Universal Data'!$E$36</f>
        <v>0</v>
      </c>
      <c r="R679" s="134"/>
      <c r="S679" s="134"/>
      <c r="T679" s="134"/>
      <c r="U679" s="134"/>
      <c r="V679" s="134"/>
      <c r="W679" s="134"/>
      <c r="X679" s="134"/>
      <c r="Y679" s="134"/>
      <c r="Z679" s="134"/>
      <c r="AA679" s="134"/>
      <c r="AB679" s="134"/>
      <c r="AC679" s="134"/>
      <c r="AD679" s="134"/>
      <c r="AE679" s="134"/>
    </row>
    <row r="680" spans="2:31">
      <c r="B680" s="1319">
        <f t="shared" si="16"/>
        <v>-1</v>
      </c>
      <c r="D680" s="1310"/>
      <c r="E680" s="1310"/>
      <c r="F680" s="1320"/>
      <c r="G680" s="1310"/>
      <c r="H680" s="1310"/>
      <c r="I680" s="1310"/>
      <c r="J680" s="1321"/>
      <c r="K680" s="1321"/>
      <c r="L680" s="1310"/>
      <c r="N680" s="1322">
        <f t="shared" si="17"/>
        <v>0</v>
      </c>
      <c r="O680" s="1323">
        <f t="shared" si="18"/>
        <v>0</v>
      </c>
      <c r="P680" s="1323">
        <f>O680/'1.5 Universal Data'!$E$36</f>
        <v>0</v>
      </c>
      <c r="R680" s="134"/>
      <c r="S680" s="134"/>
      <c r="T680" s="134"/>
      <c r="U680" s="134"/>
      <c r="V680" s="134"/>
      <c r="W680" s="134"/>
      <c r="X680" s="134"/>
      <c r="Y680" s="134"/>
      <c r="Z680" s="134"/>
      <c r="AA680" s="134"/>
      <c r="AB680" s="134"/>
      <c r="AC680" s="134"/>
      <c r="AD680" s="134"/>
      <c r="AE680" s="134"/>
    </row>
    <row r="681" spans="2:31">
      <c r="B681" s="1319">
        <f t="shared" si="16"/>
        <v>-1</v>
      </c>
      <c r="D681" s="1310"/>
      <c r="E681" s="1310"/>
      <c r="F681" s="1320"/>
      <c r="G681" s="1310"/>
      <c r="H681" s="1310"/>
      <c r="I681" s="1310"/>
      <c r="J681" s="1321"/>
      <c r="K681" s="1321"/>
      <c r="L681" s="1310"/>
      <c r="N681" s="1322">
        <f t="shared" si="17"/>
        <v>0</v>
      </c>
      <c r="O681" s="1323">
        <f t="shared" si="18"/>
        <v>0</v>
      </c>
      <c r="P681" s="1323">
        <f>O681/'1.5 Universal Data'!$E$36</f>
        <v>0</v>
      </c>
      <c r="R681" s="134"/>
      <c r="S681" s="134"/>
      <c r="T681" s="134"/>
      <c r="U681" s="134"/>
      <c r="V681" s="134"/>
      <c r="W681" s="134"/>
      <c r="X681" s="134"/>
      <c r="Y681" s="134"/>
      <c r="Z681" s="134"/>
      <c r="AA681" s="134"/>
      <c r="AB681" s="134"/>
      <c r="AC681" s="134"/>
      <c r="AD681" s="134"/>
      <c r="AE681" s="134"/>
    </row>
    <row r="682" spans="2:31">
      <c r="B682" s="1319">
        <f t="shared" si="16"/>
        <v>-1</v>
      </c>
      <c r="D682" s="1310"/>
      <c r="E682" s="1310"/>
      <c r="F682" s="1320"/>
      <c r="G682" s="1310"/>
      <c r="H682" s="1310"/>
      <c r="I682" s="1310"/>
      <c r="J682" s="1321"/>
      <c r="K682" s="1321"/>
      <c r="L682" s="1310"/>
      <c r="N682" s="1322">
        <f t="shared" si="17"/>
        <v>0</v>
      </c>
      <c r="O682" s="1323">
        <f t="shared" si="18"/>
        <v>0</v>
      </c>
      <c r="P682" s="1323">
        <f>O682/'1.5 Universal Data'!$E$36</f>
        <v>0</v>
      </c>
      <c r="R682" s="134"/>
      <c r="S682" s="134"/>
      <c r="T682" s="134"/>
      <c r="U682" s="134"/>
      <c r="V682" s="134"/>
      <c r="W682" s="134"/>
      <c r="X682" s="134"/>
      <c r="Y682" s="134"/>
      <c r="Z682" s="134"/>
      <c r="AA682" s="134"/>
      <c r="AB682" s="134"/>
      <c r="AC682" s="134"/>
      <c r="AD682" s="134"/>
      <c r="AE682" s="134"/>
    </row>
    <row r="683" spans="2:31">
      <c r="B683" s="1319">
        <f t="shared" si="16"/>
        <v>-1</v>
      </c>
      <c r="D683" s="1310"/>
      <c r="E683" s="1310"/>
      <c r="F683" s="1320"/>
      <c r="G683" s="1310"/>
      <c r="H683" s="1310"/>
      <c r="I683" s="1310"/>
      <c r="J683" s="1321"/>
      <c r="K683" s="1321"/>
      <c r="L683" s="1310"/>
      <c r="N683" s="1322">
        <f t="shared" si="17"/>
        <v>0</v>
      </c>
      <c r="O683" s="1323">
        <f t="shared" si="18"/>
        <v>0</v>
      </c>
      <c r="P683" s="1323">
        <f>O683/'1.5 Universal Data'!$E$36</f>
        <v>0</v>
      </c>
      <c r="R683" s="134"/>
      <c r="S683" s="134"/>
      <c r="T683" s="134"/>
      <c r="U683" s="134"/>
      <c r="V683" s="134"/>
      <c r="W683" s="134"/>
      <c r="X683" s="134"/>
      <c r="Y683" s="134"/>
      <c r="Z683" s="134"/>
      <c r="AA683" s="134"/>
      <c r="AB683" s="134"/>
      <c r="AC683" s="134"/>
      <c r="AD683" s="134"/>
      <c r="AE683" s="134"/>
    </row>
    <row r="684" spans="2:31">
      <c r="B684" s="1319">
        <f t="shared" si="16"/>
        <v>-1</v>
      </c>
      <c r="D684" s="1310"/>
      <c r="E684" s="1310"/>
      <c r="F684" s="1320"/>
      <c r="G684" s="1310"/>
      <c r="H684" s="1310"/>
      <c r="I684" s="1310"/>
      <c r="J684" s="1321"/>
      <c r="K684" s="1321"/>
      <c r="L684" s="1310"/>
      <c r="N684" s="1322">
        <f t="shared" si="17"/>
        <v>0</v>
      </c>
      <c r="O684" s="1323">
        <f t="shared" si="18"/>
        <v>0</v>
      </c>
      <c r="P684" s="1323">
        <f>O684/'1.5 Universal Data'!$E$36</f>
        <v>0</v>
      </c>
      <c r="R684" s="134"/>
      <c r="S684" s="134"/>
      <c r="T684" s="134"/>
      <c r="U684" s="134"/>
      <c r="V684" s="134"/>
      <c r="W684" s="134"/>
      <c r="X684" s="134"/>
      <c r="Y684" s="134"/>
      <c r="Z684" s="134"/>
      <c r="AA684" s="134"/>
      <c r="AB684" s="134"/>
      <c r="AC684" s="134"/>
      <c r="AD684" s="134"/>
      <c r="AE684" s="134"/>
    </row>
    <row r="685" spans="2:31">
      <c r="B685" s="1319">
        <f t="shared" si="16"/>
        <v>-1</v>
      </c>
      <c r="D685" s="1310"/>
      <c r="E685" s="1310"/>
      <c r="F685" s="1320"/>
      <c r="G685" s="1310"/>
      <c r="H685" s="1310"/>
      <c r="I685" s="1310"/>
      <c r="J685" s="1321"/>
      <c r="K685" s="1321"/>
      <c r="L685" s="1310"/>
      <c r="N685" s="1322">
        <f t="shared" si="17"/>
        <v>0</v>
      </c>
      <c r="O685" s="1323">
        <f t="shared" si="18"/>
        <v>0</v>
      </c>
      <c r="P685" s="1323">
        <f>O685/'1.5 Universal Data'!$E$36</f>
        <v>0</v>
      </c>
      <c r="R685" s="134"/>
      <c r="S685" s="134"/>
      <c r="T685" s="134"/>
      <c r="U685" s="134"/>
      <c r="V685" s="134"/>
      <c r="W685" s="134"/>
      <c r="X685" s="134"/>
      <c r="Y685" s="134"/>
      <c r="Z685" s="134"/>
      <c r="AA685" s="134"/>
      <c r="AB685" s="134"/>
      <c r="AC685" s="134"/>
      <c r="AD685" s="134"/>
      <c r="AE685" s="134"/>
    </row>
    <row r="686" spans="2:31">
      <c r="B686" s="1319">
        <f t="shared" si="16"/>
        <v>-1</v>
      </c>
      <c r="D686" s="1310"/>
      <c r="E686" s="1310"/>
      <c r="F686" s="1320"/>
      <c r="G686" s="1310"/>
      <c r="H686" s="1310"/>
      <c r="I686" s="1310"/>
      <c r="J686" s="1321"/>
      <c r="K686" s="1321"/>
      <c r="L686" s="1310"/>
      <c r="N686" s="1322">
        <f t="shared" si="17"/>
        <v>0</v>
      </c>
      <c r="O686" s="1323">
        <f t="shared" si="18"/>
        <v>0</v>
      </c>
      <c r="P686" s="1323">
        <f>O686/'1.5 Universal Data'!$E$36</f>
        <v>0</v>
      </c>
      <c r="R686" s="134"/>
      <c r="S686" s="134"/>
      <c r="T686" s="134"/>
      <c r="U686" s="134"/>
      <c r="V686" s="134"/>
      <c r="W686" s="134"/>
      <c r="X686" s="134"/>
      <c r="Y686" s="134"/>
      <c r="Z686" s="134"/>
      <c r="AA686" s="134"/>
      <c r="AB686" s="134"/>
      <c r="AC686" s="134"/>
      <c r="AD686" s="134"/>
      <c r="AE686" s="134"/>
    </row>
    <row r="687" spans="2:31">
      <c r="B687" s="1319">
        <f t="shared" si="16"/>
        <v>-1</v>
      </c>
      <c r="D687" s="1310"/>
      <c r="E687" s="1310"/>
      <c r="F687" s="1320"/>
      <c r="G687" s="1310"/>
      <c r="H687" s="1310"/>
      <c r="I687" s="1310"/>
      <c r="J687" s="1321"/>
      <c r="K687" s="1321"/>
      <c r="L687" s="1310"/>
      <c r="N687" s="1322">
        <f t="shared" si="17"/>
        <v>0</v>
      </c>
      <c r="O687" s="1323">
        <f t="shared" si="18"/>
        <v>0</v>
      </c>
      <c r="P687" s="1323">
        <f>O687/'1.5 Universal Data'!$E$36</f>
        <v>0</v>
      </c>
      <c r="R687" s="134"/>
      <c r="S687" s="134"/>
      <c r="T687" s="134"/>
      <c r="U687" s="134"/>
      <c r="V687" s="134"/>
      <c r="W687" s="134"/>
      <c r="X687" s="134"/>
      <c r="Y687" s="134"/>
      <c r="Z687" s="134"/>
      <c r="AA687" s="134"/>
      <c r="AB687" s="134"/>
      <c r="AC687" s="134"/>
      <c r="AD687" s="134"/>
      <c r="AE687" s="134"/>
    </row>
    <row r="688" spans="2:31">
      <c r="B688" s="1319">
        <f t="shared" si="16"/>
        <v>-1</v>
      </c>
      <c r="D688" s="1310"/>
      <c r="E688" s="1310"/>
      <c r="F688" s="1320"/>
      <c r="G688" s="1310"/>
      <c r="H688" s="1310"/>
      <c r="I688" s="1310"/>
      <c r="J688" s="1321"/>
      <c r="K688" s="1321"/>
      <c r="L688" s="1310"/>
      <c r="N688" s="1322">
        <f t="shared" si="17"/>
        <v>0</v>
      </c>
      <c r="O688" s="1323">
        <f t="shared" si="18"/>
        <v>0</v>
      </c>
      <c r="P688" s="1323">
        <f>O688/'1.5 Universal Data'!$E$36</f>
        <v>0</v>
      </c>
      <c r="R688" s="134"/>
      <c r="S688" s="134"/>
      <c r="T688" s="134"/>
      <c r="U688" s="134"/>
      <c r="V688" s="134"/>
      <c r="W688" s="134"/>
      <c r="X688" s="134"/>
      <c r="Y688" s="134"/>
      <c r="Z688" s="134"/>
      <c r="AA688" s="134"/>
      <c r="AB688" s="134"/>
      <c r="AC688" s="134"/>
      <c r="AD688" s="134"/>
      <c r="AE688" s="134"/>
    </row>
    <row r="689" spans="2:31">
      <c r="B689" s="1319">
        <f t="shared" si="16"/>
        <v>-1</v>
      </c>
      <c r="D689" s="1310"/>
      <c r="E689" s="1310"/>
      <c r="F689" s="1320"/>
      <c r="G689" s="1310"/>
      <c r="H689" s="1310"/>
      <c r="I689" s="1310"/>
      <c r="J689" s="1321"/>
      <c r="K689" s="1321"/>
      <c r="L689" s="1310"/>
      <c r="N689" s="1322">
        <f t="shared" si="17"/>
        <v>0</v>
      </c>
      <c r="O689" s="1323">
        <f t="shared" si="18"/>
        <v>0</v>
      </c>
      <c r="P689" s="1323">
        <f>O689/'1.5 Universal Data'!$E$36</f>
        <v>0</v>
      </c>
      <c r="R689" s="134"/>
      <c r="S689" s="134"/>
      <c r="T689" s="134"/>
      <c r="U689" s="134"/>
      <c r="V689" s="134"/>
      <c r="W689" s="134"/>
      <c r="X689" s="134"/>
      <c r="Y689" s="134"/>
      <c r="Z689" s="134"/>
      <c r="AA689" s="134"/>
      <c r="AB689" s="134"/>
      <c r="AC689" s="134"/>
      <c r="AD689" s="134"/>
      <c r="AE689" s="134"/>
    </row>
    <row r="690" spans="2:31">
      <c r="B690" s="1319">
        <f t="shared" si="16"/>
        <v>-1</v>
      </c>
      <c r="D690" s="1310"/>
      <c r="E690" s="1310"/>
      <c r="F690" s="1320"/>
      <c r="G690" s="1310"/>
      <c r="H690" s="1310"/>
      <c r="I690" s="1310"/>
      <c r="J690" s="1321"/>
      <c r="K690" s="1321"/>
      <c r="L690" s="1310"/>
      <c r="N690" s="1322">
        <f t="shared" si="17"/>
        <v>0</v>
      </c>
      <c r="O690" s="1323">
        <f t="shared" si="18"/>
        <v>0</v>
      </c>
      <c r="P690" s="1323">
        <f>O690/'1.5 Universal Data'!$E$36</f>
        <v>0</v>
      </c>
      <c r="R690" s="134"/>
      <c r="S690" s="134"/>
      <c r="T690" s="134"/>
      <c r="U690" s="134"/>
      <c r="V690" s="134"/>
      <c r="W690" s="134"/>
      <c r="X690" s="134"/>
      <c r="Y690" s="134"/>
      <c r="Z690" s="134"/>
      <c r="AA690" s="134"/>
      <c r="AB690" s="134"/>
      <c r="AC690" s="134"/>
      <c r="AD690" s="134"/>
      <c r="AE690" s="134"/>
    </row>
    <row r="691" spans="2:31">
      <c r="B691" s="1319">
        <f t="shared" si="16"/>
        <v>-1</v>
      </c>
      <c r="D691" s="1310"/>
      <c r="E691" s="1310"/>
      <c r="F691" s="1320"/>
      <c r="G691" s="1310"/>
      <c r="H691" s="1310"/>
      <c r="I691" s="1310"/>
      <c r="J691" s="1321"/>
      <c r="K691" s="1321"/>
      <c r="L691" s="1310"/>
      <c r="N691" s="1322">
        <f t="shared" si="17"/>
        <v>0</v>
      </c>
      <c r="O691" s="1323">
        <f t="shared" si="18"/>
        <v>0</v>
      </c>
      <c r="P691" s="1323">
        <f>O691/'1.5 Universal Data'!$E$36</f>
        <v>0</v>
      </c>
      <c r="R691" s="134"/>
      <c r="S691" s="134"/>
      <c r="T691" s="134"/>
      <c r="U691" s="134"/>
      <c r="V691" s="134"/>
      <c r="W691" s="134"/>
      <c r="X691" s="134"/>
      <c r="Y691" s="134"/>
      <c r="Z691" s="134"/>
      <c r="AA691" s="134"/>
      <c r="AB691" s="134"/>
      <c r="AC691" s="134"/>
      <c r="AD691" s="134"/>
      <c r="AE691" s="134"/>
    </row>
    <row r="692" spans="2:31">
      <c r="B692" s="1319">
        <f t="shared" si="16"/>
        <v>-1</v>
      </c>
      <c r="D692" s="1310"/>
      <c r="E692" s="1310"/>
      <c r="F692" s="1320"/>
      <c r="G692" s="1310"/>
      <c r="H692" s="1310"/>
      <c r="I692" s="1310"/>
      <c r="J692" s="1321"/>
      <c r="K692" s="1321"/>
      <c r="L692" s="1310"/>
      <c r="N692" s="1322">
        <f t="shared" si="17"/>
        <v>0</v>
      </c>
      <c r="O692" s="1323">
        <f t="shared" si="18"/>
        <v>0</v>
      </c>
      <c r="P692" s="1323">
        <f>O692/'1.5 Universal Data'!$E$36</f>
        <v>0</v>
      </c>
      <c r="R692" s="134"/>
      <c r="S692" s="134"/>
      <c r="T692" s="134"/>
      <c r="U692" s="134"/>
      <c r="V692" s="134"/>
      <c r="W692" s="134"/>
      <c r="X692" s="134"/>
      <c r="Y692" s="134"/>
      <c r="Z692" s="134"/>
      <c r="AA692" s="134"/>
      <c r="AB692" s="134"/>
      <c r="AC692" s="134"/>
      <c r="AD692" s="134"/>
      <c r="AE692" s="134"/>
    </row>
    <row r="693" spans="2:31">
      <c r="B693" s="1319">
        <f t="shared" si="16"/>
        <v>-1</v>
      </c>
      <c r="D693" s="1310"/>
      <c r="E693" s="1310"/>
      <c r="F693" s="1320"/>
      <c r="G693" s="1310"/>
      <c r="H693" s="1310"/>
      <c r="I693" s="1310"/>
      <c r="J693" s="1321"/>
      <c r="K693" s="1321"/>
      <c r="L693" s="1310"/>
      <c r="N693" s="1322">
        <f t="shared" si="17"/>
        <v>0</v>
      </c>
      <c r="O693" s="1323">
        <f t="shared" si="18"/>
        <v>0</v>
      </c>
      <c r="P693" s="1323">
        <f>O693/'1.5 Universal Data'!$E$36</f>
        <v>0</v>
      </c>
      <c r="R693" s="134"/>
      <c r="S693" s="134"/>
      <c r="T693" s="134"/>
      <c r="U693" s="134"/>
      <c r="V693" s="134"/>
      <c r="W693" s="134"/>
      <c r="X693" s="134"/>
      <c r="Y693" s="134"/>
      <c r="Z693" s="134"/>
      <c r="AA693" s="134"/>
      <c r="AB693" s="134"/>
      <c r="AC693" s="134"/>
      <c r="AD693" s="134"/>
      <c r="AE693" s="134"/>
    </row>
    <row r="694" spans="2:31">
      <c r="B694" s="1319">
        <f t="shared" si="16"/>
        <v>-1</v>
      </c>
      <c r="D694" s="1310"/>
      <c r="E694" s="1310"/>
      <c r="F694" s="1320"/>
      <c r="G694" s="1310"/>
      <c r="H694" s="1310"/>
      <c r="I694" s="1310"/>
      <c r="J694" s="1321"/>
      <c r="K694" s="1321"/>
      <c r="L694" s="1310"/>
      <c r="N694" s="1322">
        <f t="shared" si="17"/>
        <v>0</v>
      </c>
      <c r="O694" s="1323">
        <f t="shared" si="18"/>
        <v>0</v>
      </c>
      <c r="P694" s="1323">
        <f>O694/'1.5 Universal Data'!$E$36</f>
        <v>0</v>
      </c>
      <c r="R694" s="134"/>
      <c r="S694" s="134"/>
      <c r="T694" s="134"/>
      <c r="U694" s="134"/>
      <c r="V694" s="134"/>
      <c r="W694" s="134"/>
      <c r="X694" s="134"/>
      <c r="Y694" s="134"/>
      <c r="Z694" s="134"/>
      <c r="AA694" s="134"/>
      <c r="AB694" s="134"/>
      <c r="AC694" s="134"/>
      <c r="AD694" s="134"/>
      <c r="AE694" s="134"/>
    </row>
    <row r="695" spans="2:31">
      <c r="B695" s="1319">
        <f t="shared" si="16"/>
        <v>-1</v>
      </c>
      <c r="D695" s="1310"/>
      <c r="E695" s="1310"/>
      <c r="F695" s="1320"/>
      <c r="G695" s="1310"/>
      <c r="H695" s="1310"/>
      <c r="I695" s="1310"/>
      <c r="J695" s="1321"/>
      <c r="K695" s="1321"/>
      <c r="L695" s="1310"/>
      <c r="N695" s="1322">
        <f t="shared" si="17"/>
        <v>0</v>
      </c>
      <c r="O695" s="1323">
        <f t="shared" si="18"/>
        <v>0</v>
      </c>
      <c r="P695" s="1323">
        <f>O695/'1.5 Universal Data'!$E$36</f>
        <v>0</v>
      </c>
      <c r="R695" s="134"/>
      <c r="S695" s="134"/>
      <c r="T695" s="134"/>
      <c r="U695" s="134"/>
      <c r="V695" s="134"/>
      <c r="W695" s="134"/>
      <c r="X695" s="134"/>
      <c r="Y695" s="134"/>
      <c r="Z695" s="134"/>
      <c r="AA695" s="134"/>
      <c r="AB695" s="134"/>
      <c r="AC695" s="134"/>
      <c r="AD695" s="134"/>
      <c r="AE695" s="134"/>
    </row>
    <row r="696" spans="2:31">
      <c r="B696" s="1319">
        <f t="shared" si="16"/>
        <v>-1</v>
      </c>
      <c r="D696" s="1310"/>
      <c r="E696" s="1310"/>
      <c r="F696" s="1320"/>
      <c r="G696" s="1310"/>
      <c r="H696" s="1310"/>
      <c r="I696" s="1310"/>
      <c r="J696" s="1321"/>
      <c r="K696" s="1321"/>
      <c r="L696" s="1310"/>
      <c r="N696" s="1322">
        <f t="shared" si="17"/>
        <v>0</v>
      </c>
      <c r="O696" s="1323">
        <f t="shared" si="18"/>
        <v>0</v>
      </c>
      <c r="P696" s="1323">
        <f>O696/'1.5 Universal Data'!$E$36</f>
        <v>0</v>
      </c>
      <c r="R696" s="134"/>
      <c r="S696" s="134"/>
      <c r="T696" s="134"/>
      <c r="U696" s="134"/>
      <c r="V696" s="134"/>
      <c r="W696" s="134"/>
      <c r="X696" s="134"/>
      <c r="Y696" s="134"/>
      <c r="Z696" s="134"/>
      <c r="AA696" s="134"/>
      <c r="AB696" s="134"/>
      <c r="AC696" s="134"/>
      <c r="AD696" s="134"/>
      <c r="AE696" s="134"/>
    </row>
    <row r="697" spans="2:31">
      <c r="B697" s="1319">
        <f t="shared" si="16"/>
        <v>-1</v>
      </c>
      <c r="D697" s="1310"/>
      <c r="E697" s="1310"/>
      <c r="F697" s="1320"/>
      <c r="G697" s="1310"/>
      <c r="H697" s="1310"/>
      <c r="I697" s="1310"/>
      <c r="J697" s="1321"/>
      <c r="K697" s="1321"/>
      <c r="L697" s="1310"/>
      <c r="N697" s="1322">
        <f t="shared" si="17"/>
        <v>0</v>
      </c>
      <c r="O697" s="1323">
        <f t="shared" si="18"/>
        <v>0</v>
      </c>
      <c r="P697" s="1323">
        <f>O697/'1.5 Universal Data'!$E$36</f>
        <v>0</v>
      </c>
      <c r="R697" s="134"/>
      <c r="S697" s="134"/>
      <c r="T697" s="134"/>
      <c r="U697" s="134"/>
      <c r="V697" s="134"/>
      <c r="W697" s="134"/>
      <c r="X697" s="134"/>
      <c r="Y697" s="134"/>
      <c r="Z697" s="134"/>
      <c r="AA697" s="134"/>
      <c r="AB697" s="134"/>
      <c r="AC697" s="134"/>
      <c r="AD697" s="134"/>
      <c r="AE697" s="134"/>
    </row>
    <row r="698" spans="2:31">
      <c r="B698" s="1319">
        <f t="shared" si="16"/>
        <v>-1</v>
      </c>
      <c r="D698" s="1310"/>
      <c r="E698" s="1310"/>
      <c r="F698" s="1320"/>
      <c r="G698" s="1310"/>
      <c r="H698" s="1310"/>
      <c r="I698" s="1310"/>
      <c r="J698" s="1321"/>
      <c r="K698" s="1321"/>
      <c r="L698" s="1310"/>
      <c r="N698" s="1322">
        <f t="shared" si="17"/>
        <v>0</v>
      </c>
      <c r="O698" s="1323">
        <f t="shared" si="18"/>
        <v>0</v>
      </c>
      <c r="P698" s="1323">
        <f>O698/'1.5 Universal Data'!$E$36</f>
        <v>0</v>
      </c>
      <c r="R698" s="134"/>
      <c r="S698" s="134"/>
      <c r="T698" s="134"/>
      <c r="U698" s="134"/>
      <c r="V698" s="134"/>
      <c r="W698" s="134"/>
      <c r="X698" s="134"/>
      <c r="Y698" s="134"/>
      <c r="Z698" s="134"/>
      <c r="AA698" s="134"/>
      <c r="AB698" s="134"/>
      <c r="AC698" s="134"/>
      <c r="AD698" s="134"/>
      <c r="AE698" s="134"/>
    </row>
    <row r="699" spans="2:31">
      <c r="B699" s="1319">
        <f t="shared" si="16"/>
        <v>-1</v>
      </c>
      <c r="D699" s="1310"/>
      <c r="E699" s="1310"/>
      <c r="F699" s="1320"/>
      <c r="G699" s="1310"/>
      <c r="H699" s="1310"/>
      <c r="I699" s="1310"/>
      <c r="J699" s="1321"/>
      <c r="K699" s="1321"/>
      <c r="L699" s="1310"/>
      <c r="N699" s="1322">
        <f t="shared" si="17"/>
        <v>0</v>
      </c>
      <c r="O699" s="1323">
        <f t="shared" si="18"/>
        <v>0</v>
      </c>
      <c r="P699" s="1323">
        <f>O699/'1.5 Universal Data'!$E$36</f>
        <v>0</v>
      </c>
      <c r="R699" s="134"/>
      <c r="S699" s="134"/>
      <c r="T699" s="134"/>
      <c r="U699" s="134"/>
      <c r="V699" s="134"/>
      <c r="W699" s="134"/>
      <c r="X699" s="134"/>
      <c r="Y699" s="134"/>
      <c r="Z699" s="134"/>
      <c r="AA699" s="134"/>
      <c r="AB699" s="134"/>
      <c r="AC699" s="134"/>
      <c r="AD699" s="134"/>
      <c r="AE699" s="134"/>
    </row>
    <row r="700" spans="2:31">
      <c r="B700" s="1319">
        <f t="shared" si="16"/>
        <v>-1</v>
      </c>
      <c r="D700" s="1310"/>
      <c r="E700" s="1310"/>
      <c r="F700" s="1320"/>
      <c r="G700" s="1310"/>
      <c r="H700" s="1310"/>
      <c r="I700" s="1310"/>
      <c r="J700" s="1321"/>
      <c r="K700" s="1321"/>
      <c r="L700" s="1310"/>
      <c r="N700" s="1322">
        <f t="shared" si="17"/>
        <v>0</v>
      </c>
      <c r="O700" s="1323">
        <f t="shared" si="18"/>
        <v>0</v>
      </c>
      <c r="P700" s="1323">
        <f>O700/'1.5 Universal Data'!$E$36</f>
        <v>0</v>
      </c>
      <c r="R700" s="134"/>
      <c r="S700" s="134"/>
      <c r="T700" s="134"/>
      <c r="U700" s="134"/>
      <c r="V700" s="134"/>
      <c r="W700" s="134"/>
      <c r="X700" s="134"/>
      <c r="Y700" s="134"/>
      <c r="Z700" s="134"/>
      <c r="AA700" s="134"/>
      <c r="AB700" s="134"/>
      <c r="AC700" s="134"/>
      <c r="AD700" s="134"/>
      <c r="AE700" s="134"/>
    </row>
    <row r="701" spans="2:31">
      <c r="B701" s="1319">
        <f t="shared" si="16"/>
        <v>-1</v>
      </c>
      <c r="D701" s="1310"/>
      <c r="E701" s="1310"/>
      <c r="F701" s="1320"/>
      <c r="G701" s="1310"/>
      <c r="H701" s="1310"/>
      <c r="I701" s="1310"/>
      <c r="J701" s="1321"/>
      <c r="K701" s="1321"/>
      <c r="L701" s="1310"/>
      <c r="N701" s="1322">
        <f t="shared" si="17"/>
        <v>0</v>
      </c>
      <c r="O701" s="1323">
        <f t="shared" si="18"/>
        <v>0</v>
      </c>
      <c r="P701" s="1323">
        <f>O701/'1.5 Universal Data'!$E$36</f>
        <v>0</v>
      </c>
      <c r="R701" s="134"/>
      <c r="S701" s="134"/>
      <c r="T701" s="134"/>
      <c r="U701" s="134"/>
      <c r="V701" s="134"/>
      <c r="W701" s="134"/>
      <c r="X701" s="134"/>
      <c r="Y701" s="134"/>
      <c r="Z701" s="134"/>
      <c r="AA701" s="134"/>
      <c r="AB701" s="134"/>
      <c r="AC701" s="134"/>
      <c r="AD701" s="134"/>
      <c r="AE701" s="134"/>
    </row>
    <row r="702" spans="2:31">
      <c r="B702" s="1319">
        <f t="shared" si="16"/>
        <v>-1</v>
      </c>
      <c r="D702" s="1310"/>
      <c r="E702" s="1310"/>
      <c r="F702" s="1320"/>
      <c r="G702" s="1310"/>
      <c r="H702" s="1310"/>
      <c r="I702" s="1310"/>
      <c r="J702" s="1321"/>
      <c r="K702" s="1321"/>
      <c r="L702" s="1310"/>
      <c r="N702" s="1322">
        <f t="shared" si="17"/>
        <v>0</v>
      </c>
      <c r="O702" s="1323">
        <f t="shared" si="18"/>
        <v>0</v>
      </c>
      <c r="P702" s="1323">
        <f>O702/'1.5 Universal Data'!$E$36</f>
        <v>0</v>
      </c>
      <c r="R702" s="134"/>
      <c r="S702" s="134"/>
      <c r="T702" s="134"/>
      <c r="U702" s="134"/>
      <c r="V702" s="134"/>
      <c r="W702" s="134"/>
      <c r="X702" s="134"/>
      <c r="Y702" s="134"/>
      <c r="Z702" s="134"/>
      <c r="AA702" s="134"/>
      <c r="AB702" s="134"/>
      <c r="AC702" s="134"/>
      <c r="AD702" s="134"/>
      <c r="AE702" s="134"/>
    </row>
    <row r="703" spans="2:31">
      <c r="B703" s="1319">
        <f t="shared" si="16"/>
        <v>-1</v>
      </c>
      <c r="D703" s="1310"/>
      <c r="E703" s="1310"/>
      <c r="F703" s="1320"/>
      <c r="G703" s="1310"/>
      <c r="H703" s="1310"/>
      <c r="I703" s="1310"/>
      <c r="J703" s="1321"/>
      <c r="K703" s="1321"/>
      <c r="L703" s="1310"/>
      <c r="N703" s="1322">
        <f t="shared" si="17"/>
        <v>0</v>
      </c>
      <c r="O703" s="1323">
        <f t="shared" si="18"/>
        <v>0</v>
      </c>
      <c r="P703" s="1323">
        <f>O703/'1.5 Universal Data'!$E$36</f>
        <v>0</v>
      </c>
      <c r="R703" s="134"/>
      <c r="S703" s="134"/>
      <c r="T703" s="134"/>
      <c r="U703" s="134"/>
      <c r="V703" s="134"/>
      <c r="W703" s="134"/>
      <c r="X703" s="134"/>
      <c r="Y703" s="134"/>
      <c r="Z703" s="134"/>
      <c r="AA703" s="134"/>
      <c r="AB703" s="134"/>
      <c r="AC703" s="134"/>
      <c r="AD703" s="134"/>
      <c r="AE703" s="134"/>
    </row>
    <row r="704" spans="2:31">
      <c r="B704" s="1319">
        <f t="shared" si="16"/>
        <v>-1</v>
      </c>
      <c r="D704" s="1310"/>
      <c r="E704" s="1310"/>
      <c r="F704" s="1320"/>
      <c r="G704" s="1310"/>
      <c r="H704" s="1310"/>
      <c r="I704" s="1310"/>
      <c r="J704" s="1321"/>
      <c r="K704" s="1321"/>
      <c r="L704" s="1310"/>
      <c r="N704" s="1322">
        <f t="shared" si="17"/>
        <v>0</v>
      </c>
      <c r="O704" s="1323">
        <f t="shared" si="18"/>
        <v>0</v>
      </c>
      <c r="P704" s="1323">
        <f>O704/'1.5 Universal Data'!$E$36</f>
        <v>0</v>
      </c>
      <c r="R704" s="134"/>
      <c r="S704" s="134"/>
      <c r="T704" s="134"/>
      <c r="U704" s="134"/>
      <c r="V704" s="134"/>
      <c r="W704" s="134"/>
      <c r="X704" s="134"/>
      <c r="Y704" s="134"/>
      <c r="Z704" s="134"/>
      <c r="AA704" s="134"/>
      <c r="AB704" s="134"/>
      <c r="AC704" s="134"/>
      <c r="AD704" s="134"/>
      <c r="AE704" s="134"/>
    </row>
    <row r="705" spans="2:31">
      <c r="B705" s="1319">
        <f t="shared" si="16"/>
        <v>-1</v>
      </c>
      <c r="D705" s="1310"/>
      <c r="E705" s="1310"/>
      <c r="F705" s="1320"/>
      <c r="G705" s="1310"/>
      <c r="H705" s="1310"/>
      <c r="I705" s="1310"/>
      <c r="J705" s="1321"/>
      <c r="K705" s="1321"/>
      <c r="L705" s="1310"/>
      <c r="N705" s="1322">
        <f t="shared" si="17"/>
        <v>0</v>
      </c>
      <c r="O705" s="1323">
        <f t="shared" si="18"/>
        <v>0</v>
      </c>
      <c r="P705" s="1323">
        <f>O705/'1.5 Universal Data'!$E$36</f>
        <v>0</v>
      </c>
      <c r="R705" s="134"/>
      <c r="S705" s="134"/>
      <c r="T705" s="134"/>
      <c r="U705" s="134"/>
      <c r="V705" s="134"/>
      <c r="W705" s="134"/>
      <c r="X705" s="134"/>
      <c r="Y705" s="134"/>
      <c r="Z705" s="134"/>
      <c r="AA705" s="134"/>
      <c r="AB705" s="134"/>
      <c r="AC705" s="134"/>
      <c r="AD705" s="134"/>
      <c r="AE705" s="134"/>
    </row>
    <row r="706" spans="2:31">
      <c r="B706" s="1319">
        <f t="shared" si="16"/>
        <v>-1</v>
      </c>
      <c r="D706" s="1310"/>
      <c r="E706" s="1310"/>
      <c r="F706" s="1320"/>
      <c r="G706" s="1310"/>
      <c r="H706" s="1310"/>
      <c r="I706" s="1310"/>
      <c r="J706" s="1321"/>
      <c r="K706" s="1321"/>
      <c r="L706" s="1310"/>
      <c r="N706" s="1322">
        <f t="shared" si="17"/>
        <v>0</v>
      </c>
      <c r="O706" s="1323">
        <f t="shared" si="18"/>
        <v>0</v>
      </c>
      <c r="P706" s="1323">
        <f>O706/'1.5 Universal Data'!$E$36</f>
        <v>0</v>
      </c>
      <c r="R706" s="134"/>
      <c r="S706" s="134"/>
      <c r="T706" s="134"/>
      <c r="U706" s="134"/>
      <c r="V706" s="134"/>
      <c r="W706" s="134"/>
      <c r="X706" s="134"/>
      <c r="Y706" s="134"/>
      <c r="Z706" s="134"/>
      <c r="AA706" s="134"/>
      <c r="AB706" s="134"/>
      <c r="AC706" s="134"/>
      <c r="AD706" s="134"/>
      <c r="AE706" s="134"/>
    </row>
    <row r="707" spans="2:31">
      <c r="B707" s="1319">
        <f t="shared" si="16"/>
        <v>-1</v>
      </c>
      <c r="D707" s="1310"/>
      <c r="E707" s="1310"/>
      <c r="F707" s="1320"/>
      <c r="G707" s="1310"/>
      <c r="H707" s="1310"/>
      <c r="I707" s="1310"/>
      <c r="J707" s="1321"/>
      <c r="K707" s="1321"/>
      <c r="L707" s="1310"/>
      <c r="N707" s="1322">
        <f t="shared" si="17"/>
        <v>0</v>
      </c>
      <c r="O707" s="1323">
        <f t="shared" si="18"/>
        <v>0</v>
      </c>
      <c r="P707" s="1323">
        <f>O707/'1.5 Universal Data'!$E$36</f>
        <v>0</v>
      </c>
      <c r="R707" s="134"/>
      <c r="S707" s="134"/>
      <c r="T707" s="134"/>
      <c r="U707" s="134"/>
      <c r="V707" s="134"/>
      <c r="W707" s="134"/>
      <c r="X707" s="134"/>
      <c r="Y707" s="134"/>
      <c r="Z707" s="134"/>
      <c r="AA707" s="134"/>
      <c r="AB707" s="134"/>
      <c r="AC707" s="134"/>
      <c r="AD707" s="134"/>
      <c r="AE707" s="134"/>
    </row>
    <row r="708" spans="2:31">
      <c r="B708" s="1319">
        <f t="shared" si="16"/>
        <v>-1</v>
      </c>
      <c r="D708" s="1310"/>
      <c r="E708" s="1310"/>
      <c r="F708" s="1320"/>
      <c r="G708" s="1310"/>
      <c r="H708" s="1310"/>
      <c r="I708" s="1310"/>
      <c r="J708" s="1321"/>
      <c r="K708" s="1321"/>
      <c r="L708" s="1310"/>
      <c r="N708" s="1322">
        <f t="shared" si="17"/>
        <v>0</v>
      </c>
      <c r="O708" s="1323">
        <f t="shared" si="18"/>
        <v>0</v>
      </c>
      <c r="P708" s="1323">
        <f>O708/'1.5 Universal Data'!$E$36</f>
        <v>0</v>
      </c>
      <c r="R708" s="134"/>
      <c r="S708" s="134"/>
      <c r="T708" s="134"/>
      <c r="U708" s="134"/>
      <c r="V708" s="134"/>
      <c r="W708" s="134"/>
      <c r="X708" s="134"/>
      <c r="Y708" s="134"/>
      <c r="Z708" s="134"/>
      <c r="AA708" s="134"/>
      <c r="AB708" s="134"/>
      <c r="AC708" s="134"/>
      <c r="AD708" s="134"/>
      <c r="AE708" s="134"/>
    </row>
    <row r="709" spans="2:31">
      <c r="B709" s="1319">
        <f t="shared" si="16"/>
        <v>-1</v>
      </c>
      <c r="D709" s="1310"/>
      <c r="E709" s="1310"/>
      <c r="F709" s="1320"/>
      <c r="G709" s="1310"/>
      <c r="H709" s="1310"/>
      <c r="I709" s="1310"/>
      <c r="J709" s="1321"/>
      <c r="K709" s="1321"/>
      <c r="L709" s="1310"/>
      <c r="N709" s="1322">
        <f t="shared" si="17"/>
        <v>0</v>
      </c>
      <c r="O709" s="1323">
        <f t="shared" si="18"/>
        <v>0</v>
      </c>
      <c r="P709" s="1323">
        <f>O709/'1.5 Universal Data'!$E$36</f>
        <v>0</v>
      </c>
      <c r="R709" s="134"/>
      <c r="S709" s="134"/>
      <c r="T709" s="134"/>
      <c r="U709" s="134"/>
      <c r="V709" s="134"/>
      <c r="W709" s="134"/>
      <c r="X709" s="134"/>
      <c r="Y709" s="134"/>
      <c r="Z709" s="134"/>
      <c r="AA709" s="134"/>
      <c r="AB709" s="134"/>
      <c r="AC709" s="134"/>
      <c r="AD709" s="134"/>
      <c r="AE709" s="134"/>
    </row>
    <row r="710" spans="2:31">
      <c r="B710" s="1319">
        <f t="shared" si="16"/>
        <v>-1</v>
      </c>
      <c r="D710" s="1310"/>
      <c r="E710" s="1310"/>
      <c r="F710" s="1320"/>
      <c r="G710" s="1310"/>
      <c r="H710" s="1310"/>
      <c r="I710" s="1310"/>
      <c r="J710" s="1321"/>
      <c r="K710" s="1321"/>
      <c r="L710" s="1310"/>
      <c r="N710" s="1322">
        <f t="shared" si="17"/>
        <v>0</v>
      </c>
      <c r="O710" s="1323">
        <f t="shared" si="18"/>
        <v>0</v>
      </c>
      <c r="P710" s="1323">
        <f>O710/'1.5 Universal Data'!$E$36</f>
        <v>0</v>
      </c>
      <c r="R710" s="134"/>
      <c r="S710" s="134"/>
      <c r="T710" s="134"/>
      <c r="U710" s="134"/>
      <c r="V710" s="134"/>
      <c r="W710" s="134"/>
      <c r="X710" s="134"/>
      <c r="Y710" s="134"/>
      <c r="Z710" s="134"/>
      <c r="AA710" s="134"/>
      <c r="AB710" s="134"/>
      <c r="AC710" s="134"/>
      <c r="AD710" s="134"/>
      <c r="AE710" s="134"/>
    </row>
    <row r="711" spans="2:31">
      <c r="B711" s="1319">
        <f t="shared" si="16"/>
        <v>-1</v>
      </c>
      <c r="D711" s="1310"/>
      <c r="E711" s="1310"/>
      <c r="F711" s="1320"/>
      <c r="G711" s="1310"/>
      <c r="H711" s="1310"/>
      <c r="I711" s="1310"/>
      <c r="J711" s="1321"/>
      <c r="K711" s="1321"/>
      <c r="L711" s="1310"/>
      <c r="N711" s="1322">
        <f t="shared" si="17"/>
        <v>0</v>
      </c>
      <c r="O711" s="1323">
        <f t="shared" si="18"/>
        <v>0</v>
      </c>
      <c r="P711" s="1323">
        <f>O711/'1.5 Universal Data'!$E$36</f>
        <v>0</v>
      </c>
      <c r="R711" s="134"/>
      <c r="S711" s="134"/>
      <c r="T711" s="134"/>
      <c r="U711" s="134"/>
      <c r="V711" s="134"/>
      <c r="W711" s="134"/>
      <c r="X711" s="134"/>
      <c r="Y711" s="134"/>
      <c r="Z711" s="134"/>
      <c r="AA711" s="134"/>
      <c r="AB711" s="134"/>
      <c r="AC711" s="134"/>
      <c r="AD711" s="134"/>
      <c r="AE711" s="134"/>
    </row>
    <row r="712" spans="2:31">
      <c r="B712" s="1319">
        <f t="shared" si="16"/>
        <v>-1</v>
      </c>
      <c r="D712" s="1310"/>
      <c r="E712" s="1310"/>
      <c r="F712" s="1320"/>
      <c r="G712" s="1310"/>
      <c r="H712" s="1310"/>
      <c r="I712" s="1310"/>
      <c r="J712" s="1321"/>
      <c r="K712" s="1321"/>
      <c r="L712" s="1310"/>
      <c r="N712" s="1322">
        <f t="shared" si="17"/>
        <v>0</v>
      </c>
      <c r="O712" s="1323">
        <f t="shared" si="18"/>
        <v>0</v>
      </c>
      <c r="P712" s="1323">
        <f>O712/'1.5 Universal Data'!$E$36</f>
        <v>0</v>
      </c>
      <c r="R712" s="134"/>
      <c r="S712" s="134"/>
      <c r="T712" s="134"/>
      <c r="U712" s="134"/>
      <c r="V712" s="134"/>
      <c r="W712" s="134"/>
      <c r="X712" s="134"/>
      <c r="Y712" s="134"/>
      <c r="Z712" s="134"/>
      <c r="AA712" s="134"/>
      <c r="AB712" s="134"/>
      <c r="AC712" s="134"/>
      <c r="AD712" s="134"/>
      <c r="AE712" s="134"/>
    </row>
    <row r="713" spans="2:31">
      <c r="B713" s="1319">
        <f t="shared" si="16"/>
        <v>-1</v>
      </c>
      <c r="D713" s="1310"/>
      <c r="E713" s="1310"/>
      <c r="F713" s="1320"/>
      <c r="G713" s="1310"/>
      <c r="H713" s="1310"/>
      <c r="I713" s="1310"/>
      <c r="J713" s="1321"/>
      <c r="K713" s="1321"/>
      <c r="L713" s="1310"/>
      <c r="N713" s="1322">
        <f t="shared" si="17"/>
        <v>0</v>
      </c>
      <c r="O713" s="1323">
        <f t="shared" si="18"/>
        <v>0</v>
      </c>
      <c r="P713" s="1323">
        <f>O713/'1.5 Universal Data'!$E$36</f>
        <v>0</v>
      </c>
      <c r="R713" s="134"/>
      <c r="S713" s="134"/>
      <c r="T713" s="134"/>
      <c r="U713" s="134"/>
      <c r="V713" s="134"/>
      <c r="W713" s="134"/>
      <c r="X713" s="134"/>
      <c r="Y713" s="134"/>
      <c r="Z713" s="134"/>
      <c r="AA713" s="134"/>
      <c r="AB713" s="134"/>
      <c r="AC713" s="134"/>
      <c r="AD713" s="134"/>
      <c r="AE713" s="134"/>
    </row>
    <row r="714" spans="2:31">
      <c r="B714" s="1319">
        <f t="shared" si="16"/>
        <v>-1</v>
      </c>
      <c r="D714" s="1310"/>
      <c r="E714" s="1310"/>
      <c r="F714" s="1320"/>
      <c r="G714" s="1310"/>
      <c r="H714" s="1310"/>
      <c r="I714" s="1310"/>
      <c r="J714" s="1321"/>
      <c r="K714" s="1321"/>
      <c r="L714" s="1310"/>
      <c r="N714" s="1322">
        <f t="shared" si="17"/>
        <v>0</v>
      </c>
      <c r="O714" s="1323">
        <f t="shared" si="18"/>
        <v>0</v>
      </c>
      <c r="P714" s="1323">
        <f>O714/'1.5 Universal Data'!$E$36</f>
        <v>0</v>
      </c>
      <c r="R714" s="134"/>
      <c r="S714" s="134"/>
      <c r="T714" s="134"/>
      <c r="U714" s="134"/>
      <c r="V714" s="134"/>
      <c r="W714" s="134"/>
      <c r="X714" s="134"/>
      <c r="Y714" s="134"/>
      <c r="Z714" s="134"/>
      <c r="AA714" s="134"/>
      <c r="AB714" s="134"/>
      <c r="AC714" s="134"/>
      <c r="AD714" s="134"/>
      <c r="AE714" s="134"/>
    </row>
    <row r="715" spans="2:31">
      <c r="B715" s="1319">
        <f t="shared" si="16"/>
        <v>-1</v>
      </c>
      <c r="D715" s="1310"/>
      <c r="E715" s="1310"/>
      <c r="F715" s="1320"/>
      <c r="G715" s="1310"/>
      <c r="H715" s="1310"/>
      <c r="I715" s="1310"/>
      <c r="J715" s="1321"/>
      <c r="K715" s="1321"/>
      <c r="L715" s="1310"/>
      <c r="N715" s="1322">
        <f t="shared" si="17"/>
        <v>0</v>
      </c>
      <c r="O715" s="1323">
        <f t="shared" si="18"/>
        <v>0</v>
      </c>
      <c r="P715" s="1323">
        <f>O715/'1.5 Universal Data'!$E$36</f>
        <v>0</v>
      </c>
      <c r="R715" s="134"/>
      <c r="S715" s="134"/>
      <c r="T715" s="134"/>
      <c r="U715" s="134"/>
      <c r="V715" s="134"/>
      <c r="W715" s="134"/>
      <c r="X715" s="134"/>
      <c r="Y715" s="134"/>
      <c r="Z715" s="134"/>
      <c r="AA715" s="134"/>
      <c r="AB715" s="134"/>
      <c r="AC715" s="134"/>
      <c r="AD715" s="134"/>
      <c r="AE715" s="134"/>
    </row>
    <row r="716" spans="2:31">
      <c r="B716" s="1319">
        <f t="shared" si="16"/>
        <v>-1</v>
      </c>
      <c r="D716" s="1310"/>
      <c r="E716" s="1310"/>
      <c r="F716" s="1320"/>
      <c r="G716" s="1310"/>
      <c r="H716" s="1310"/>
      <c r="I716" s="1310"/>
      <c r="J716" s="1321"/>
      <c r="K716" s="1321"/>
      <c r="L716" s="1310"/>
      <c r="N716" s="1322">
        <f t="shared" si="17"/>
        <v>0</v>
      </c>
      <c r="O716" s="1323">
        <f t="shared" si="18"/>
        <v>0</v>
      </c>
      <c r="P716" s="1323">
        <f>O716/'1.5 Universal Data'!$E$36</f>
        <v>0</v>
      </c>
      <c r="R716" s="134"/>
      <c r="S716" s="134"/>
      <c r="T716" s="134"/>
      <c r="U716" s="134"/>
      <c r="V716" s="134"/>
      <c r="W716" s="134"/>
      <c r="X716" s="134"/>
      <c r="Y716" s="134"/>
      <c r="Z716" s="134"/>
      <c r="AA716" s="134"/>
      <c r="AB716" s="134"/>
      <c r="AC716" s="134"/>
      <c r="AD716" s="134"/>
      <c r="AE716" s="134"/>
    </row>
    <row r="717" spans="2:31">
      <c r="B717" s="1319">
        <f t="shared" si="16"/>
        <v>-1</v>
      </c>
      <c r="D717" s="1310"/>
      <c r="E717" s="1310"/>
      <c r="F717" s="1320"/>
      <c r="G717" s="1310"/>
      <c r="H717" s="1310"/>
      <c r="I717" s="1310"/>
      <c r="J717" s="1321"/>
      <c r="K717" s="1321"/>
      <c r="L717" s="1310"/>
      <c r="N717" s="1322">
        <f t="shared" si="17"/>
        <v>0</v>
      </c>
      <c r="O717" s="1323">
        <f t="shared" si="18"/>
        <v>0</v>
      </c>
      <c r="P717" s="1323">
        <f>O717/'1.5 Universal Data'!$E$36</f>
        <v>0</v>
      </c>
      <c r="R717" s="134"/>
      <c r="S717" s="134"/>
      <c r="T717" s="134"/>
      <c r="U717" s="134"/>
      <c r="V717" s="134"/>
      <c r="W717" s="134"/>
      <c r="X717" s="134"/>
      <c r="Y717" s="134"/>
      <c r="Z717" s="134"/>
      <c r="AA717" s="134"/>
      <c r="AB717" s="134"/>
      <c r="AC717" s="134"/>
      <c r="AD717" s="134"/>
      <c r="AE717" s="134"/>
    </row>
    <row r="718" spans="2:31">
      <c r="B718" s="1319">
        <f t="shared" si="16"/>
        <v>-1</v>
      </c>
      <c r="D718" s="1310"/>
      <c r="E718" s="1310"/>
      <c r="F718" s="1320"/>
      <c r="G718" s="1310"/>
      <c r="H718" s="1310"/>
      <c r="I718" s="1310"/>
      <c r="J718" s="1321"/>
      <c r="K718" s="1321"/>
      <c r="L718" s="1310"/>
      <c r="N718" s="1322">
        <f t="shared" si="17"/>
        <v>0</v>
      </c>
      <c r="O718" s="1323">
        <f t="shared" si="18"/>
        <v>0</v>
      </c>
      <c r="P718" s="1323">
        <f>O718/'1.5 Universal Data'!$E$36</f>
        <v>0</v>
      </c>
      <c r="R718" s="134"/>
      <c r="S718" s="134"/>
      <c r="T718" s="134"/>
      <c r="U718" s="134"/>
      <c r="V718" s="134"/>
      <c r="W718" s="134"/>
      <c r="X718" s="134"/>
      <c r="Y718" s="134"/>
      <c r="Z718" s="134"/>
      <c r="AA718" s="134"/>
      <c r="AB718" s="134"/>
      <c r="AC718" s="134"/>
      <c r="AD718" s="134"/>
      <c r="AE718" s="134"/>
    </row>
    <row r="719" spans="2:31">
      <c r="B719" s="1319">
        <f t="shared" si="16"/>
        <v>-1</v>
      </c>
      <c r="D719" s="1310"/>
      <c r="E719" s="1310"/>
      <c r="F719" s="1320"/>
      <c r="G719" s="1310"/>
      <c r="H719" s="1310"/>
      <c r="I719" s="1310"/>
      <c r="J719" s="1321"/>
      <c r="K719" s="1321"/>
      <c r="L719" s="1310"/>
      <c r="N719" s="1322">
        <f t="shared" si="17"/>
        <v>0</v>
      </c>
      <c r="O719" s="1323">
        <f t="shared" si="18"/>
        <v>0</v>
      </c>
      <c r="P719" s="1323">
        <f>O719/'1.5 Universal Data'!$E$36</f>
        <v>0</v>
      </c>
      <c r="R719" s="134"/>
      <c r="S719" s="134"/>
      <c r="T719" s="134"/>
      <c r="U719" s="134"/>
      <c r="V719" s="134"/>
      <c r="W719" s="134"/>
      <c r="X719" s="134"/>
      <c r="Y719" s="134"/>
      <c r="Z719" s="134"/>
      <c r="AA719" s="134"/>
      <c r="AB719" s="134"/>
      <c r="AC719" s="134"/>
      <c r="AD719" s="134"/>
      <c r="AE719" s="134"/>
    </row>
    <row r="720" spans="2:31">
      <c r="B720" s="1319">
        <f t="shared" si="16"/>
        <v>-1</v>
      </c>
      <c r="D720" s="1310"/>
      <c r="E720" s="1310"/>
      <c r="F720" s="1320"/>
      <c r="G720" s="1310"/>
      <c r="H720" s="1310"/>
      <c r="I720" s="1310"/>
      <c r="J720" s="1321"/>
      <c r="K720" s="1321"/>
      <c r="L720" s="1310"/>
      <c r="N720" s="1322">
        <f t="shared" si="17"/>
        <v>0</v>
      </c>
      <c r="O720" s="1323">
        <f t="shared" si="18"/>
        <v>0</v>
      </c>
      <c r="P720" s="1323">
        <f>O720/'1.5 Universal Data'!$E$36</f>
        <v>0</v>
      </c>
      <c r="R720" s="134"/>
      <c r="S720" s="134"/>
      <c r="T720" s="134"/>
      <c r="U720" s="134"/>
      <c r="V720" s="134"/>
      <c r="W720" s="134"/>
      <c r="X720" s="134"/>
      <c r="Y720" s="134"/>
      <c r="Z720" s="134"/>
      <c r="AA720" s="134"/>
      <c r="AB720" s="134"/>
      <c r="AC720" s="134"/>
      <c r="AD720" s="134"/>
      <c r="AE720" s="134"/>
    </row>
    <row r="721" spans="2:31">
      <c r="B721" s="1319">
        <f t="shared" si="16"/>
        <v>-1</v>
      </c>
      <c r="D721" s="1310"/>
      <c r="E721" s="1310"/>
      <c r="F721" s="1320"/>
      <c r="G721" s="1310"/>
      <c r="H721" s="1310"/>
      <c r="I721" s="1310"/>
      <c r="J721" s="1321"/>
      <c r="K721" s="1321"/>
      <c r="L721" s="1310"/>
      <c r="N721" s="1322">
        <f t="shared" si="17"/>
        <v>0</v>
      </c>
      <c r="O721" s="1323">
        <f t="shared" si="18"/>
        <v>0</v>
      </c>
      <c r="P721" s="1323">
        <f>O721/'1.5 Universal Data'!$E$36</f>
        <v>0</v>
      </c>
      <c r="R721" s="134"/>
      <c r="S721" s="134"/>
      <c r="T721" s="134"/>
      <c r="U721" s="134"/>
      <c r="V721" s="134"/>
      <c r="W721" s="134"/>
      <c r="X721" s="134"/>
      <c r="Y721" s="134"/>
      <c r="Z721" s="134"/>
      <c r="AA721" s="134"/>
      <c r="AB721" s="134"/>
      <c r="AC721" s="134"/>
      <c r="AD721" s="134"/>
      <c r="AE721" s="134"/>
    </row>
    <row r="722" spans="2:31">
      <c r="B722" s="1319">
        <f t="shared" si="16"/>
        <v>-1</v>
      </c>
      <c r="D722" s="1310"/>
      <c r="E722" s="1310"/>
      <c r="F722" s="1320"/>
      <c r="G722" s="1310"/>
      <c r="H722" s="1310"/>
      <c r="I722" s="1310"/>
      <c r="J722" s="1321"/>
      <c r="K722" s="1321"/>
      <c r="L722" s="1310"/>
      <c r="N722" s="1322">
        <f t="shared" si="17"/>
        <v>0</v>
      </c>
      <c r="O722" s="1323">
        <f t="shared" si="18"/>
        <v>0</v>
      </c>
      <c r="P722" s="1323">
        <f>O722/'1.5 Universal Data'!$E$36</f>
        <v>0</v>
      </c>
      <c r="R722" s="134"/>
      <c r="S722" s="134"/>
      <c r="T722" s="134"/>
      <c r="U722" s="134"/>
      <c r="V722" s="134"/>
      <c r="W722" s="134"/>
      <c r="X722" s="134"/>
      <c r="Y722" s="134"/>
      <c r="Z722" s="134"/>
      <c r="AA722" s="134"/>
      <c r="AB722" s="134"/>
      <c r="AC722" s="134"/>
      <c r="AD722" s="134"/>
      <c r="AE722" s="134"/>
    </row>
    <row r="723" spans="2:31">
      <c r="B723" s="1319">
        <f t="shared" si="16"/>
        <v>-1</v>
      </c>
      <c r="D723" s="1310"/>
      <c r="E723" s="1310"/>
      <c r="F723" s="1320"/>
      <c r="G723" s="1310"/>
      <c r="H723" s="1310"/>
      <c r="I723" s="1310"/>
      <c r="J723" s="1321"/>
      <c r="K723" s="1321"/>
      <c r="L723" s="1310"/>
      <c r="N723" s="1322">
        <f t="shared" si="17"/>
        <v>0</v>
      </c>
      <c r="O723" s="1323">
        <f t="shared" si="18"/>
        <v>0</v>
      </c>
      <c r="P723" s="1323">
        <f>O723/'1.5 Universal Data'!$E$36</f>
        <v>0</v>
      </c>
      <c r="R723" s="134"/>
      <c r="S723" s="134"/>
      <c r="T723" s="134"/>
      <c r="U723" s="134"/>
      <c r="V723" s="134"/>
      <c r="W723" s="134"/>
      <c r="X723" s="134"/>
      <c r="Y723" s="134"/>
      <c r="Z723" s="134"/>
      <c r="AA723" s="134"/>
      <c r="AB723" s="134"/>
      <c r="AC723" s="134"/>
      <c r="AD723" s="134"/>
      <c r="AE723" s="134"/>
    </row>
    <row r="724" spans="2:31">
      <c r="B724" s="1319">
        <f t="shared" si="16"/>
        <v>-1</v>
      </c>
      <c r="D724" s="1310"/>
      <c r="E724" s="1310"/>
      <c r="F724" s="1320"/>
      <c r="G724" s="1310"/>
      <c r="H724" s="1310"/>
      <c r="I724" s="1310"/>
      <c r="J724" s="1321"/>
      <c r="K724" s="1321"/>
      <c r="L724" s="1310"/>
      <c r="N724" s="1322">
        <f t="shared" si="17"/>
        <v>0</v>
      </c>
      <c r="O724" s="1323">
        <f t="shared" si="18"/>
        <v>0</v>
      </c>
      <c r="P724" s="1323">
        <f>O724/'1.5 Universal Data'!$E$36</f>
        <v>0</v>
      </c>
      <c r="R724" s="134"/>
      <c r="S724" s="134"/>
      <c r="T724" s="134"/>
      <c r="U724" s="134"/>
      <c r="V724" s="134"/>
      <c r="W724" s="134"/>
      <c r="X724" s="134"/>
      <c r="Y724" s="134"/>
      <c r="Z724" s="134"/>
      <c r="AA724" s="134"/>
      <c r="AB724" s="134"/>
      <c r="AC724" s="134"/>
      <c r="AD724" s="134"/>
      <c r="AE724" s="134"/>
    </row>
    <row r="725" spans="2:31">
      <c r="B725" s="1319">
        <f t="shared" si="16"/>
        <v>-1</v>
      </c>
      <c r="D725" s="1310"/>
      <c r="E725" s="1310"/>
      <c r="F725" s="1320"/>
      <c r="G725" s="1310"/>
      <c r="H725" s="1310"/>
      <c r="I725" s="1310"/>
      <c r="J725" s="1321"/>
      <c r="K725" s="1321"/>
      <c r="L725" s="1310"/>
      <c r="N725" s="1322">
        <f t="shared" si="17"/>
        <v>0</v>
      </c>
      <c r="O725" s="1323">
        <f t="shared" si="18"/>
        <v>0</v>
      </c>
      <c r="P725" s="1323">
        <f>O725/'1.5 Universal Data'!$E$36</f>
        <v>0</v>
      </c>
      <c r="R725" s="134"/>
      <c r="S725" s="134"/>
      <c r="T725" s="134"/>
      <c r="U725" s="134"/>
      <c r="V725" s="134"/>
      <c r="W725" s="134"/>
      <c r="X725" s="134"/>
      <c r="Y725" s="134"/>
      <c r="Z725" s="134"/>
      <c r="AA725" s="134"/>
      <c r="AB725" s="134"/>
      <c r="AC725" s="134"/>
      <c r="AD725" s="134"/>
      <c r="AE725" s="134"/>
    </row>
    <row r="726" spans="2:31">
      <c r="B726" s="1319">
        <f t="shared" si="16"/>
        <v>-1</v>
      </c>
      <c r="D726" s="1310"/>
      <c r="E726" s="1310"/>
      <c r="F726" s="1320"/>
      <c r="G726" s="1310"/>
      <c r="H726" s="1310"/>
      <c r="I726" s="1310"/>
      <c r="J726" s="1321"/>
      <c r="K726" s="1321"/>
      <c r="L726" s="1310"/>
      <c r="N726" s="1322">
        <f t="shared" si="17"/>
        <v>0</v>
      </c>
      <c r="O726" s="1323">
        <f t="shared" si="18"/>
        <v>0</v>
      </c>
      <c r="P726" s="1323">
        <f>O726/'1.5 Universal Data'!$E$36</f>
        <v>0</v>
      </c>
      <c r="R726" s="134"/>
      <c r="S726" s="134"/>
      <c r="T726" s="134"/>
      <c r="U726" s="134"/>
      <c r="V726" s="134"/>
      <c r="W726" s="134"/>
      <c r="X726" s="134"/>
      <c r="Y726" s="134"/>
      <c r="Z726" s="134"/>
      <c r="AA726" s="134"/>
      <c r="AB726" s="134"/>
      <c r="AC726" s="134"/>
      <c r="AD726" s="134"/>
      <c r="AE726" s="134"/>
    </row>
    <row r="727" spans="2:31">
      <c r="B727" s="1319">
        <f t="shared" ref="B727:B790" si="19">IF(G727="buy",1,-1)</f>
        <v>-1</v>
      </c>
      <c r="D727" s="1310"/>
      <c r="E727" s="1310"/>
      <c r="F727" s="1320"/>
      <c r="G727" s="1310"/>
      <c r="H727" s="1310"/>
      <c r="I727" s="1310"/>
      <c r="J727" s="1321"/>
      <c r="K727" s="1321"/>
      <c r="L727" s="1310"/>
      <c r="N727" s="1322">
        <f t="shared" ref="N727:N790" si="20">+H727*((K727-J727)+1)*B727</f>
        <v>0</v>
      </c>
      <c r="O727" s="1323">
        <f t="shared" ref="O727:O790" si="21">N727*L727/100</f>
        <v>0</v>
      </c>
      <c r="P727" s="1323">
        <f>O727/'1.5 Universal Data'!$E$36</f>
        <v>0</v>
      </c>
      <c r="R727" s="134"/>
      <c r="S727" s="134"/>
      <c r="T727" s="134"/>
      <c r="U727" s="134"/>
      <c r="V727" s="134"/>
      <c r="W727" s="134"/>
      <c r="X727" s="134"/>
      <c r="Y727" s="134"/>
      <c r="Z727" s="134"/>
      <c r="AA727" s="134"/>
      <c r="AB727" s="134"/>
      <c r="AC727" s="134"/>
      <c r="AD727" s="134"/>
      <c r="AE727" s="134"/>
    </row>
    <row r="728" spans="2:31">
      <c r="B728" s="1319">
        <f t="shared" si="19"/>
        <v>-1</v>
      </c>
      <c r="D728" s="1310"/>
      <c r="E728" s="1310"/>
      <c r="F728" s="1320"/>
      <c r="G728" s="1310"/>
      <c r="H728" s="1310"/>
      <c r="I728" s="1310"/>
      <c r="J728" s="1321"/>
      <c r="K728" s="1321"/>
      <c r="L728" s="1310"/>
      <c r="N728" s="1322">
        <f t="shared" si="20"/>
        <v>0</v>
      </c>
      <c r="O728" s="1323">
        <f t="shared" si="21"/>
        <v>0</v>
      </c>
      <c r="P728" s="1323">
        <f>O728/'1.5 Universal Data'!$E$36</f>
        <v>0</v>
      </c>
      <c r="R728" s="134"/>
      <c r="S728" s="134"/>
      <c r="T728" s="134"/>
      <c r="U728" s="134"/>
      <c r="V728" s="134"/>
      <c r="W728" s="134"/>
      <c r="X728" s="134"/>
      <c r="Y728" s="134"/>
      <c r="Z728" s="134"/>
      <c r="AA728" s="134"/>
      <c r="AB728" s="134"/>
      <c r="AC728" s="134"/>
      <c r="AD728" s="134"/>
      <c r="AE728" s="134"/>
    </row>
    <row r="729" spans="2:31">
      <c r="B729" s="1319">
        <f t="shared" si="19"/>
        <v>-1</v>
      </c>
      <c r="D729" s="1310"/>
      <c r="E729" s="1310"/>
      <c r="F729" s="1320"/>
      <c r="G729" s="1310"/>
      <c r="H729" s="1310"/>
      <c r="I729" s="1310"/>
      <c r="J729" s="1321"/>
      <c r="K729" s="1321"/>
      <c r="L729" s="1310"/>
      <c r="N729" s="1322">
        <f t="shared" si="20"/>
        <v>0</v>
      </c>
      <c r="O729" s="1323">
        <f t="shared" si="21"/>
        <v>0</v>
      </c>
      <c r="P729" s="1323">
        <f>O729/'1.5 Universal Data'!$E$36</f>
        <v>0</v>
      </c>
      <c r="R729" s="134"/>
      <c r="S729" s="134"/>
      <c r="T729" s="134"/>
      <c r="U729" s="134"/>
      <c r="V729" s="134"/>
      <c r="W729" s="134"/>
      <c r="X729" s="134"/>
      <c r="Y729" s="134"/>
      <c r="Z729" s="134"/>
      <c r="AA729" s="134"/>
      <c r="AB729" s="134"/>
      <c r="AC729" s="134"/>
      <c r="AD729" s="134"/>
      <c r="AE729" s="134"/>
    </row>
    <row r="730" spans="2:31">
      <c r="B730" s="1319">
        <f t="shared" si="19"/>
        <v>-1</v>
      </c>
      <c r="D730" s="1310"/>
      <c r="E730" s="1310"/>
      <c r="F730" s="1320"/>
      <c r="G730" s="1310"/>
      <c r="H730" s="1310"/>
      <c r="I730" s="1310"/>
      <c r="J730" s="1321"/>
      <c r="K730" s="1321"/>
      <c r="L730" s="1310"/>
      <c r="N730" s="1322">
        <f t="shared" si="20"/>
        <v>0</v>
      </c>
      <c r="O730" s="1323">
        <f t="shared" si="21"/>
        <v>0</v>
      </c>
      <c r="P730" s="1323">
        <f>O730/'1.5 Universal Data'!$E$36</f>
        <v>0</v>
      </c>
      <c r="R730" s="134"/>
      <c r="S730" s="134"/>
      <c r="T730" s="134"/>
      <c r="U730" s="134"/>
      <c r="V730" s="134"/>
      <c r="W730" s="134"/>
      <c r="X730" s="134"/>
      <c r="Y730" s="134"/>
      <c r="Z730" s="134"/>
      <c r="AA730" s="134"/>
      <c r="AB730" s="134"/>
      <c r="AC730" s="134"/>
      <c r="AD730" s="134"/>
      <c r="AE730" s="134"/>
    </row>
    <row r="731" spans="2:31">
      <c r="B731" s="1319">
        <f t="shared" si="19"/>
        <v>-1</v>
      </c>
      <c r="D731" s="1310"/>
      <c r="E731" s="1310"/>
      <c r="F731" s="1320"/>
      <c r="G731" s="1310"/>
      <c r="H731" s="1310"/>
      <c r="I731" s="1310"/>
      <c r="J731" s="1321"/>
      <c r="K731" s="1321"/>
      <c r="L731" s="1310"/>
      <c r="N731" s="1322">
        <f t="shared" si="20"/>
        <v>0</v>
      </c>
      <c r="O731" s="1323">
        <f t="shared" si="21"/>
        <v>0</v>
      </c>
      <c r="P731" s="1323">
        <f>O731/'1.5 Universal Data'!$E$36</f>
        <v>0</v>
      </c>
      <c r="R731" s="134"/>
      <c r="S731" s="134"/>
      <c r="T731" s="134"/>
      <c r="U731" s="134"/>
      <c r="V731" s="134"/>
      <c r="W731" s="134"/>
      <c r="X731" s="134"/>
      <c r="Y731" s="134"/>
      <c r="Z731" s="134"/>
      <c r="AA731" s="134"/>
      <c r="AB731" s="134"/>
      <c r="AC731" s="134"/>
      <c r="AD731" s="134"/>
      <c r="AE731" s="134"/>
    </row>
    <row r="732" spans="2:31">
      <c r="B732" s="1319">
        <f t="shared" si="19"/>
        <v>-1</v>
      </c>
      <c r="D732" s="1310"/>
      <c r="E732" s="1310"/>
      <c r="F732" s="1320"/>
      <c r="G732" s="1310"/>
      <c r="H732" s="1310"/>
      <c r="I732" s="1310"/>
      <c r="J732" s="1321"/>
      <c r="K732" s="1321"/>
      <c r="L732" s="1310"/>
      <c r="N732" s="1322">
        <f t="shared" si="20"/>
        <v>0</v>
      </c>
      <c r="O732" s="1323">
        <f t="shared" si="21"/>
        <v>0</v>
      </c>
      <c r="P732" s="1323">
        <f>O732/'1.5 Universal Data'!$E$36</f>
        <v>0</v>
      </c>
      <c r="R732" s="134"/>
      <c r="S732" s="134"/>
      <c r="T732" s="134"/>
      <c r="U732" s="134"/>
      <c r="V732" s="134"/>
      <c r="W732" s="134"/>
      <c r="X732" s="134"/>
      <c r="Y732" s="134"/>
      <c r="Z732" s="134"/>
      <c r="AA732" s="134"/>
      <c r="AB732" s="134"/>
      <c r="AC732" s="134"/>
      <c r="AD732" s="134"/>
      <c r="AE732" s="134"/>
    </row>
    <row r="733" spans="2:31">
      <c r="B733" s="1319">
        <f t="shared" si="19"/>
        <v>-1</v>
      </c>
      <c r="D733" s="1310"/>
      <c r="E733" s="1310"/>
      <c r="F733" s="1320"/>
      <c r="G733" s="1310"/>
      <c r="H733" s="1310"/>
      <c r="I733" s="1310"/>
      <c r="J733" s="1321"/>
      <c r="K733" s="1321"/>
      <c r="L733" s="1310"/>
      <c r="N733" s="1322">
        <f t="shared" si="20"/>
        <v>0</v>
      </c>
      <c r="O733" s="1323">
        <f t="shared" si="21"/>
        <v>0</v>
      </c>
      <c r="P733" s="1323">
        <f>O733/'1.5 Universal Data'!$E$36</f>
        <v>0</v>
      </c>
      <c r="R733" s="134"/>
      <c r="S733" s="134"/>
      <c r="T733" s="134"/>
      <c r="U733" s="134"/>
      <c r="V733" s="134"/>
      <c r="W733" s="134"/>
      <c r="X733" s="134"/>
      <c r="Y733" s="134"/>
      <c r="Z733" s="134"/>
      <c r="AA733" s="134"/>
      <c r="AB733" s="134"/>
      <c r="AC733" s="134"/>
      <c r="AD733" s="134"/>
      <c r="AE733" s="134"/>
    </row>
    <row r="734" spans="2:31">
      <c r="B734" s="1319">
        <f t="shared" si="19"/>
        <v>-1</v>
      </c>
      <c r="D734" s="1310"/>
      <c r="E734" s="1310"/>
      <c r="F734" s="1320"/>
      <c r="G734" s="1310"/>
      <c r="H734" s="1310"/>
      <c r="I734" s="1310"/>
      <c r="J734" s="1321"/>
      <c r="K734" s="1321"/>
      <c r="L734" s="1310"/>
      <c r="N734" s="1322">
        <f t="shared" si="20"/>
        <v>0</v>
      </c>
      <c r="O734" s="1323">
        <f t="shared" si="21"/>
        <v>0</v>
      </c>
      <c r="P734" s="1323">
        <f>O734/'1.5 Universal Data'!$E$36</f>
        <v>0</v>
      </c>
      <c r="R734" s="134"/>
      <c r="S734" s="134"/>
      <c r="T734" s="134"/>
      <c r="U734" s="134"/>
      <c r="V734" s="134"/>
      <c r="W734" s="134"/>
      <c r="X734" s="134"/>
      <c r="Y734" s="134"/>
      <c r="Z734" s="134"/>
      <c r="AA734" s="134"/>
      <c r="AB734" s="134"/>
      <c r="AC734" s="134"/>
      <c r="AD734" s="134"/>
      <c r="AE734" s="134"/>
    </row>
    <row r="735" spans="2:31">
      <c r="B735" s="1319">
        <f t="shared" si="19"/>
        <v>-1</v>
      </c>
      <c r="D735" s="1310"/>
      <c r="E735" s="1310"/>
      <c r="F735" s="1320"/>
      <c r="G735" s="1310"/>
      <c r="H735" s="1310"/>
      <c r="I735" s="1310"/>
      <c r="J735" s="1321"/>
      <c r="K735" s="1321"/>
      <c r="L735" s="1310"/>
      <c r="N735" s="1322">
        <f t="shared" si="20"/>
        <v>0</v>
      </c>
      <c r="O735" s="1323">
        <f t="shared" si="21"/>
        <v>0</v>
      </c>
      <c r="P735" s="1323">
        <f>O735/'1.5 Universal Data'!$E$36</f>
        <v>0</v>
      </c>
      <c r="R735" s="134"/>
      <c r="S735" s="134"/>
      <c r="T735" s="134"/>
      <c r="U735" s="134"/>
      <c r="V735" s="134"/>
      <c r="W735" s="134"/>
      <c r="X735" s="134"/>
      <c r="Y735" s="134"/>
      <c r="Z735" s="134"/>
      <c r="AA735" s="134"/>
      <c r="AB735" s="134"/>
      <c r="AC735" s="134"/>
      <c r="AD735" s="134"/>
      <c r="AE735" s="134"/>
    </row>
    <row r="736" spans="2:31">
      <c r="B736" s="1319">
        <f t="shared" si="19"/>
        <v>-1</v>
      </c>
      <c r="D736" s="1310"/>
      <c r="E736" s="1310"/>
      <c r="F736" s="1320"/>
      <c r="G736" s="1310"/>
      <c r="H736" s="1310"/>
      <c r="I736" s="1310"/>
      <c r="J736" s="1321"/>
      <c r="K736" s="1321"/>
      <c r="L736" s="1310"/>
      <c r="N736" s="1322">
        <f t="shared" si="20"/>
        <v>0</v>
      </c>
      <c r="O736" s="1323">
        <f t="shared" si="21"/>
        <v>0</v>
      </c>
      <c r="P736" s="1323">
        <f>O736/'1.5 Universal Data'!$E$36</f>
        <v>0</v>
      </c>
      <c r="R736" s="134"/>
      <c r="S736" s="134"/>
      <c r="T736" s="134"/>
      <c r="U736" s="134"/>
      <c r="V736" s="134"/>
      <c r="W736" s="134"/>
      <c r="X736" s="134"/>
      <c r="Y736" s="134"/>
      <c r="Z736" s="134"/>
      <c r="AA736" s="134"/>
      <c r="AB736" s="134"/>
      <c r="AC736" s="134"/>
      <c r="AD736" s="134"/>
      <c r="AE736" s="134"/>
    </row>
    <row r="737" spans="2:31">
      <c r="B737" s="1319">
        <f t="shared" si="19"/>
        <v>-1</v>
      </c>
      <c r="D737" s="1310"/>
      <c r="E737" s="1310"/>
      <c r="F737" s="1320"/>
      <c r="G737" s="1310"/>
      <c r="H737" s="1310"/>
      <c r="I737" s="1310"/>
      <c r="J737" s="1321"/>
      <c r="K737" s="1321"/>
      <c r="L737" s="1310"/>
      <c r="N737" s="1322">
        <f t="shared" si="20"/>
        <v>0</v>
      </c>
      <c r="O737" s="1323">
        <f t="shared" si="21"/>
        <v>0</v>
      </c>
      <c r="P737" s="1323">
        <f>O737/'1.5 Universal Data'!$E$36</f>
        <v>0</v>
      </c>
      <c r="R737" s="134"/>
      <c r="S737" s="134"/>
      <c r="T737" s="134"/>
      <c r="U737" s="134"/>
      <c r="V737" s="134"/>
      <c r="W737" s="134"/>
      <c r="X737" s="134"/>
      <c r="Y737" s="134"/>
      <c r="Z737" s="134"/>
      <c r="AA737" s="134"/>
      <c r="AB737" s="134"/>
      <c r="AC737" s="134"/>
      <c r="AD737" s="134"/>
      <c r="AE737" s="134"/>
    </row>
    <row r="738" spans="2:31">
      <c r="B738" s="1319">
        <f t="shared" si="19"/>
        <v>-1</v>
      </c>
      <c r="D738" s="1310"/>
      <c r="E738" s="1310"/>
      <c r="F738" s="1320"/>
      <c r="G738" s="1310"/>
      <c r="H738" s="1310"/>
      <c r="I738" s="1310"/>
      <c r="J738" s="1321"/>
      <c r="K738" s="1321"/>
      <c r="L738" s="1310"/>
      <c r="N738" s="1322">
        <f t="shared" si="20"/>
        <v>0</v>
      </c>
      <c r="O738" s="1323">
        <f t="shared" si="21"/>
        <v>0</v>
      </c>
      <c r="P738" s="1323">
        <f>O738/'1.5 Universal Data'!$E$36</f>
        <v>0</v>
      </c>
      <c r="R738" s="134"/>
      <c r="S738" s="134"/>
      <c r="T738" s="134"/>
      <c r="U738" s="134"/>
      <c r="V738" s="134"/>
      <c r="W738" s="134"/>
      <c r="X738" s="134"/>
      <c r="Y738" s="134"/>
      <c r="Z738" s="134"/>
      <c r="AA738" s="134"/>
      <c r="AB738" s="134"/>
      <c r="AC738" s="134"/>
      <c r="AD738" s="134"/>
      <c r="AE738" s="134"/>
    </row>
    <row r="739" spans="2:31">
      <c r="B739" s="1319">
        <f t="shared" si="19"/>
        <v>-1</v>
      </c>
      <c r="D739" s="1310"/>
      <c r="E739" s="1310"/>
      <c r="F739" s="1320"/>
      <c r="G739" s="1310"/>
      <c r="H739" s="1310"/>
      <c r="I739" s="1310"/>
      <c r="J739" s="1321"/>
      <c r="K739" s="1321"/>
      <c r="L739" s="1310"/>
      <c r="N739" s="1322">
        <f t="shared" si="20"/>
        <v>0</v>
      </c>
      <c r="O739" s="1323">
        <f t="shared" si="21"/>
        <v>0</v>
      </c>
      <c r="P739" s="1323">
        <f>O739/'1.5 Universal Data'!$E$36</f>
        <v>0</v>
      </c>
      <c r="R739" s="134"/>
      <c r="S739" s="134"/>
      <c r="T739" s="134"/>
      <c r="U739" s="134"/>
      <c r="V739" s="134"/>
      <c r="W739" s="134"/>
      <c r="X739" s="134"/>
      <c r="Y739" s="134"/>
      <c r="Z739" s="134"/>
      <c r="AA739" s="134"/>
      <c r="AB739" s="134"/>
      <c r="AC739" s="134"/>
      <c r="AD739" s="134"/>
      <c r="AE739" s="134"/>
    </row>
    <row r="740" spans="2:31">
      <c r="B740" s="1319">
        <f t="shared" si="19"/>
        <v>-1</v>
      </c>
      <c r="D740" s="1310"/>
      <c r="E740" s="1310"/>
      <c r="F740" s="1320"/>
      <c r="G740" s="1310"/>
      <c r="H740" s="1310"/>
      <c r="I740" s="1310"/>
      <c r="J740" s="1321"/>
      <c r="K740" s="1321"/>
      <c r="L740" s="1310"/>
      <c r="N740" s="1322">
        <f t="shared" si="20"/>
        <v>0</v>
      </c>
      <c r="O740" s="1323">
        <f t="shared" si="21"/>
        <v>0</v>
      </c>
      <c r="P740" s="1323">
        <f>O740/'1.5 Universal Data'!$E$36</f>
        <v>0</v>
      </c>
      <c r="R740" s="134"/>
      <c r="S740" s="134"/>
      <c r="T740" s="134"/>
      <c r="U740" s="134"/>
      <c r="V740" s="134"/>
      <c r="W740" s="134"/>
      <c r="X740" s="134"/>
      <c r="Y740" s="134"/>
      <c r="Z740" s="134"/>
      <c r="AA740" s="134"/>
      <c r="AB740" s="134"/>
      <c r="AC740" s="134"/>
      <c r="AD740" s="134"/>
      <c r="AE740" s="134"/>
    </row>
    <row r="741" spans="2:31">
      <c r="B741" s="1319">
        <f t="shared" si="19"/>
        <v>-1</v>
      </c>
      <c r="D741" s="1310"/>
      <c r="E741" s="1310"/>
      <c r="F741" s="1320"/>
      <c r="G741" s="1310"/>
      <c r="H741" s="1310"/>
      <c r="I741" s="1310"/>
      <c r="J741" s="1321"/>
      <c r="K741" s="1321"/>
      <c r="L741" s="1310"/>
      <c r="N741" s="1322">
        <f t="shared" si="20"/>
        <v>0</v>
      </c>
      <c r="O741" s="1323">
        <f t="shared" si="21"/>
        <v>0</v>
      </c>
      <c r="P741" s="1323">
        <f>O741/'1.5 Universal Data'!$E$36</f>
        <v>0</v>
      </c>
      <c r="R741" s="134"/>
      <c r="S741" s="134"/>
      <c r="T741" s="134"/>
      <c r="U741" s="134"/>
      <c r="V741" s="134"/>
      <c r="W741" s="134"/>
      <c r="X741" s="134"/>
      <c r="Y741" s="134"/>
      <c r="Z741" s="134"/>
      <c r="AA741" s="134"/>
      <c r="AB741" s="134"/>
      <c r="AC741" s="134"/>
      <c r="AD741" s="134"/>
      <c r="AE741" s="134"/>
    </row>
    <row r="742" spans="2:31">
      <c r="B742" s="1319">
        <f t="shared" si="19"/>
        <v>-1</v>
      </c>
      <c r="D742" s="1310"/>
      <c r="E742" s="1310"/>
      <c r="F742" s="1320"/>
      <c r="G742" s="1310"/>
      <c r="H742" s="1310"/>
      <c r="I742" s="1310"/>
      <c r="J742" s="1321"/>
      <c r="K742" s="1321"/>
      <c r="L742" s="1310"/>
      <c r="N742" s="1322">
        <f t="shared" si="20"/>
        <v>0</v>
      </c>
      <c r="O742" s="1323">
        <f t="shared" si="21"/>
        <v>0</v>
      </c>
      <c r="P742" s="1323">
        <f>O742/'1.5 Universal Data'!$E$36</f>
        <v>0</v>
      </c>
      <c r="R742" s="134"/>
      <c r="S742" s="134"/>
      <c r="T742" s="134"/>
      <c r="U742" s="134"/>
      <c r="V742" s="134"/>
      <c r="W742" s="134"/>
      <c r="X742" s="134"/>
      <c r="Y742" s="134"/>
      <c r="Z742" s="134"/>
      <c r="AA742" s="134"/>
      <c r="AB742" s="134"/>
      <c r="AC742" s="134"/>
      <c r="AD742" s="134"/>
      <c r="AE742" s="134"/>
    </row>
    <row r="743" spans="2:31">
      <c r="B743" s="1319">
        <f t="shared" si="19"/>
        <v>-1</v>
      </c>
      <c r="D743" s="1310"/>
      <c r="E743" s="1310"/>
      <c r="F743" s="1320"/>
      <c r="G743" s="1310"/>
      <c r="H743" s="1310"/>
      <c r="I743" s="1310"/>
      <c r="J743" s="1321"/>
      <c r="K743" s="1321"/>
      <c r="L743" s="1310"/>
      <c r="N743" s="1322">
        <f t="shared" si="20"/>
        <v>0</v>
      </c>
      <c r="O743" s="1323">
        <f t="shared" si="21"/>
        <v>0</v>
      </c>
      <c r="P743" s="1323">
        <f>O743/'1.5 Universal Data'!$E$36</f>
        <v>0</v>
      </c>
      <c r="R743" s="134"/>
      <c r="S743" s="134"/>
      <c r="T743" s="134"/>
      <c r="U743" s="134"/>
      <c r="V743" s="134"/>
      <c r="W743" s="134"/>
      <c r="X743" s="134"/>
      <c r="Y743" s="134"/>
      <c r="Z743" s="134"/>
      <c r="AA743" s="134"/>
      <c r="AB743" s="134"/>
      <c r="AC743" s="134"/>
      <c r="AD743" s="134"/>
      <c r="AE743" s="134"/>
    </row>
    <row r="744" spans="2:31">
      <c r="B744" s="1319">
        <f t="shared" si="19"/>
        <v>-1</v>
      </c>
      <c r="D744" s="1310"/>
      <c r="E744" s="1310"/>
      <c r="F744" s="1320"/>
      <c r="G744" s="1310"/>
      <c r="H744" s="1310"/>
      <c r="I744" s="1310"/>
      <c r="J744" s="1321"/>
      <c r="K744" s="1321"/>
      <c r="L744" s="1310"/>
      <c r="N744" s="1322">
        <f t="shared" si="20"/>
        <v>0</v>
      </c>
      <c r="O744" s="1323">
        <f t="shared" si="21"/>
        <v>0</v>
      </c>
      <c r="P744" s="1323">
        <f>O744/'1.5 Universal Data'!$E$36</f>
        <v>0</v>
      </c>
      <c r="R744" s="134"/>
      <c r="S744" s="134"/>
      <c r="T744" s="134"/>
      <c r="U744" s="134"/>
      <c r="V744" s="134"/>
      <c r="W744" s="134"/>
      <c r="X744" s="134"/>
      <c r="Y744" s="134"/>
      <c r="Z744" s="134"/>
      <c r="AA744" s="134"/>
      <c r="AB744" s="134"/>
      <c r="AC744" s="134"/>
      <c r="AD744" s="134"/>
      <c r="AE744" s="134"/>
    </row>
    <row r="745" spans="2:31">
      <c r="B745" s="1319">
        <f t="shared" si="19"/>
        <v>-1</v>
      </c>
      <c r="D745" s="1310"/>
      <c r="E745" s="1310"/>
      <c r="F745" s="1320"/>
      <c r="G745" s="1310"/>
      <c r="H745" s="1310"/>
      <c r="I745" s="1310"/>
      <c r="J745" s="1321"/>
      <c r="K745" s="1321"/>
      <c r="L745" s="1310"/>
      <c r="N745" s="1322">
        <f t="shared" si="20"/>
        <v>0</v>
      </c>
      <c r="O745" s="1323">
        <f t="shared" si="21"/>
        <v>0</v>
      </c>
      <c r="P745" s="1323">
        <f>O745/'1.5 Universal Data'!$E$36</f>
        <v>0</v>
      </c>
      <c r="R745" s="134"/>
      <c r="S745" s="134"/>
      <c r="T745" s="134"/>
      <c r="U745" s="134"/>
      <c r="V745" s="134"/>
      <c r="W745" s="134"/>
      <c r="X745" s="134"/>
      <c r="Y745" s="134"/>
      <c r="Z745" s="134"/>
      <c r="AA745" s="134"/>
      <c r="AB745" s="134"/>
      <c r="AC745" s="134"/>
      <c r="AD745" s="134"/>
      <c r="AE745" s="134"/>
    </row>
    <row r="746" spans="2:31">
      <c r="B746" s="1319">
        <f t="shared" si="19"/>
        <v>-1</v>
      </c>
      <c r="D746" s="1310"/>
      <c r="E746" s="1310"/>
      <c r="F746" s="1320"/>
      <c r="G746" s="1310"/>
      <c r="H746" s="1310"/>
      <c r="I746" s="1310"/>
      <c r="J746" s="1321"/>
      <c r="K746" s="1321"/>
      <c r="L746" s="1310"/>
      <c r="N746" s="1322">
        <f t="shared" si="20"/>
        <v>0</v>
      </c>
      <c r="O746" s="1323">
        <f t="shared" si="21"/>
        <v>0</v>
      </c>
      <c r="P746" s="1323">
        <f>O746/'1.5 Universal Data'!$E$36</f>
        <v>0</v>
      </c>
      <c r="R746" s="134"/>
      <c r="S746" s="134"/>
      <c r="T746" s="134"/>
      <c r="U746" s="134"/>
      <c r="V746" s="134"/>
      <c r="W746" s="134"/>
      <c r="X746" s="134"/>
      <c r="Y746" s="134"/>
      <c r="Z746" s="134"/>
      <c r="AA746" s="134"/>
      <c r="AB746" s="134"/>
      <c r="AC746" s="134"/>
      <c r="AD746" s="134"/>
      <c r="AE746" s="134"/>
    </row>
    <row r="747" spans="2:31">
      <c r="B747" s="1319">
        <f t="shared" si="19"/>
        <v>-1</v>
      </c>
      <c r="D747" s="1310"/>
      <c r="E747" s="1310"/>
      <c r="F747" s="1320"/>
      <c r="G747" s="1310"/>
      <c r="H747" s="1310"/>
      <c r="I747" s="1310"/>
      <c r="J747" s="1321"/>
      <c r="K747" s="1321"/>
      <c r="L747" s="1310"/>
      <c r="N747" s="1322">
        <f t="shared" si="20"/>
        <v>0</v>
      </c>
      <c r="O747" s="1323">
        <f t="shared" si="21"/>
        <v>0</v>
      </c>
      <c r="P747" s="1323">
        <f>O747/'1.5 Universal Data'!$E$36</f>
        <v>0</v>
      </c>
      <c r="R747" s="134"/>
      <c r="S747" s="134"/>
      <c r="T747" s="134"/>
      <c r="U747" s="134"/>
      <c r="V747" s="134"/>
      <c r="W747" s="134"/>
      <c r="X747" s="134"/>
      <c r="Y747" s="134"/>
      <c r="Z747" s="134"/>
      <c r="AA747" s="134"/>
      <c r="AB747" s="134"/>
      <c r="AC747" s="134"/>
      <c r="AD747" s="134"/>
      <c r="AE747" s="134"/>
    </row>
    <row r="748" spans="2:31">
      <c r="B748" s="1319">
        <f t="shared" si="19"/>
        <v>-1</v>
      </c>
      <c r="D748" s="1310"/>
      <c r="E748" s="1310"/>
      <c r="F748" s="1320"/>
      <c r="G748" s="1310"/>
      <c r="H748" s="1310"/>
      <c r="I748" s="1310"/>
      <c r="J748" s="1321"/>
      <c r="K748" s="1321"/>
      <c r="L748" s="1310"/>
      <c r="N748" s="1322">
        <f t="shared" si="20"/>
        <v>0</v>
      </c>
      <c r="O748" s="1323">
        <f t="shared" si="21"/>
        <v>0</v>
      </c>
      <c r="P748" s="1323">
        <f>O748/'1.5 Universal Data'!$E$36</f>
        <v>0</v>
      </c>
      <c r="R748" s="134"/>
      <c r="S748" s="134"/>
      <c r="T748" s="134"/>
      <c r="U748" s="134"/>
      <c r="V748" s="134"/>
      <c r="W748" s="134"/>
      <c r="X748" s="134"/>
      <c r="Y748" s="134"/>
      <c r="Z748" s="134"/>
      <c r="AA748" s="134"/>
      <c r="AB748" s="134"/>
      <c r="AC748" s="134"/>
      <c r="AD748" s="134"/>
      <c r="AE748" s="134"/>
    </row>
    <row r="749" spans="2:31">
      <c r="B749" s="1319">
        <f t="shared" si="19"/>
        <v>-1</v>
      </c>
      <c r="D749" s="1310"/>
      <c r="E749" s="1310"/>
      <c r="F749" s="1320"/>
      <c r="G749" s="1310"/>
      <c r="H749" s="1310"/>
      <c r="I749" s="1310"/>
      <c r="J749" s="1321"/>
      <c r="K749" s="1321"/>
      <c r="L749" s="1310"/>
      <c r="N749" s="1322">
        <f t="shared" si="20"/>
        <v>0</v>
      </c>
      <c r="O749" s="1323">
        <f t="shared" si="21"/>
        <v>0</v>
      </c>
      <c r="P749" s="1323">
        <f>O749/'1.5 Universal Data'!$E$36</f>
        <v>0</v>
      </c>
      <c r="R749" s="134"/>
      <c r="S749" s="134"/>
      <c r="T749" s="134"/>
      <c r="U749" s="134"/>
      <c r="V749" s="134"/>
      <c r="W749" s="134"/>
      <c r="X749" s="134"/>
      <c r="Y749" s="134"/>
      <c r="Z749" s="134"/>
      <c r="AA749" s="134"/>
      <c r="AB749" s="134"/>
      <c r="AC749" s="134"/>
      <c r="AD749" s="134"/>
      <c r="AE749" s="134"/>
    </row>
    <row r="750" spans="2:31">
      <c r="B750" s="1319">
        <f t="shared" si="19"/>
        <v>-1</v>
      </c>
      <c r="D750" s="1310"/>
      <c r="E750" s="1310"/>
      <c r="F750" s="1320"/>
      <c r="G750" s="1310"/>
      <c r="H750" s="1310"/>
      <c r="I750" s="1310"/>
      <c r="J750" s="1321"/>
      <c r="K750" s="1321"/>
      <c r="L750" s="1310"/>
      <c r="N750" s="1322">
        <f t="shared" si="20"/>
        <v>0</v>
      </c>
      <c r="O750" s="1323">
        <f t="shared" si="21"/>
        <v>0</v>
      </c>
      <c r="P750" s="1323">
        <f>O750/'1.5 Universal Data'!$E$36</f>
        <v>0</v>
      </c>
      <c r="R750" s="134"/>
      <c r="S750" s="134"/>
      <c r="T750" s="134"/>
      <c r="U750" s="134"/>
      <c r="V750" s="134"/>
      <c r="W750" s="134"/>
      <c r="X750" s="134"/>
      <c r="Y750" s="134"/>
      <c r="Z750" s="134"/>
      <c r="AA750" s="134"/>
      <c r="AB750" s="134"/>
      <c r="AC750" s="134"/>
      <c r="AD750" s="134"/>
      <c r="AE750" s="134"/>
    </row>
    <row r="751" spans="2:31">
      <c r="B751" s="1319">
        <f t="shared" si="19"/>
        <v>-1</v>
      </c>
      <c r="D751" s="1310"/>
      <c r="E751" s="1310"/>
      <c r="F751" s="1320"/>
      <c r="G751" s="1310"/>
      <c r="H751" s="1310"/>
      <c r="I751" s="1310"/>
      <c r="J751" s="1321"/>
      <c r="K751" s="1321"/>
      <c r="L751" s="1310"/>
      <c r="N751" s="1322">
        <f t="shared" si="20"/>
        <v>0</v>
      </c>
      <c r="O751" s="1323">
        <f t="shared" si="21"/>
        <v>0</v>
      </c>
      <c r="P751" s="1323">
        <f>O751/'1.5 Universal Data'!$E$36</f>
        <v>0</v>
      </c>
      <c r="R751" s="134"/>
      <c r="S751" s="134"/>
      <c r="T751" s="134"/>
      <c r="U751" s="134"/>
      <c r="V751" s="134"/>
      <c r="W751" s="134"/>
      <c r="X751" s="134"/>
      <c r="Y751" s="134"/>
      <c r="Z751" s="134"/>
      <c r="AA751" s="134"/>
      <c r="AB751" s="134"/>
      <c r="AC751" s="134"/>
      <c r="AD751" s="134"/>
      <c r="AE751" s="134"/>
    </row>
    <row r="752" spans="2:31">
      <c r="B752" s="1319">
        <f t="shared" si="19"/>
        <v>-1</v>
      </c>
      <c r="D752" s="1310"/>
      <c r="E752" s="1310"/>
      <c r="F752" s="1320"/>
      <c r="G752" s="1310"/>
      <c r="H752" s="1310"/>
      <c r="I752" s="1310"/>
      <c r="J752" s="1321"/>
      <c r="K752" s="1321"/>
      <c r="L752" s="1310"/>
      <c r="N752" s="1322">
        <f t="shared" si="20"/>
        <v>0</v>
      </c>
      <c r="O752" s="1323">
        <f t="shared" si="21"/>
        <v>0</v>
      </c>
      <c r="P752" s="1323">
        <f>O752/'1.5 Universal Data'!$E$36</f>
        <v>0</v>
      </c>
      <c r="R752" s="134"/>
      <c r="S752" s="134"/>
      <c r="T752" s="134"/>
      <c r="U752" s="134"/>
      <c r="V752" s="134"/>
      <c r="W752" s="134"/>
      <c r="X752" s="134"/>
      <c r="Y752" s="134"/>
      <c r="Z752" s="134"/>
      <c r="AA752" s="134"/>
      <c r="AB752" s="134"/>
      <c r="AC752" s="134"/>
      <c r="AD752" s="134"/>
      <c r="AE752" s="134"/>
    </row>
    <row r="753" spans="2:31">
      <c r="B753" s="1319">
        <f t="shared" si="19"/>
        <v>-1</v>
      </c>
      <c r="D753" s="1310"/>
      <c r="E753" s="1310"/>
      <c r="F753" s="1320"/>
      <c r="G753" s="1310"/>
      <c r="H753" s="1310"/>
      <c r="I753" s="1310"/>
      <c r="J753" s="1321"/>
      <c r="K753" s="1321"/>
      <c r="L753" s="1310"/>
      <c r="N753" s="1322">
        <f t="shared" si="20"/>
        <v>0</v>
      </c>
      <c r="O753" s="1323">
        <f t="shared" si="21"/>
        <v>0</v>
      </c>
      <c r="P753" s="1323">
        <f>O753/'1.5 Universal Data'!$E$36</f>
        <v>0</v>
      </c>
      <c r="R753" s="134"/>
      <c r="S753" s="134"/>
      <c r="T753" s="134"/>
      <c r="U753" s="134"/>
      <c r="V753" s="134"/>
      <c r="W753" s="134"/>
      <c r="X753" s="134"/>
      <c r="Y753" s="134"/>
      <c r="Z753" s="134"/>
      <c r="AA753" s="134"/>
      <c r="AB753" s="134"/>
      <c r="AC753" s="134"/>
      <c r="AD753" s="134"/>
      <c r="AE753" s="134"/>
    </row>
    <row r="754" spans="2:31">
      <c r="B754" s="1319">
        <f t="shared" si="19"/>
        <v>-1</v>
      </c>
      <c r="D754" s="1310"/>
      <c r="E754" s="1310"/>
      <c r="F754" s="1320"/>
      <c r="G754" s="1310"/>
      <c r="H754" s="1310"/>
      <c r="I754" s="1310"/>
      <c r="J754" s="1321"/>
      <c r="K754" s="1321"/>
      <c r="L754" s="1310"/>
      <c r="N754" s="1322">
        <f t="shared" si="20"/>
        <v>0</v>
      </c>
      <c r="O754" s="1323">
        <f t="shared" si="21"/>
        <v>0</v>
      </c>
      <c r="P754" s="1323">
        <f>O754/'1.5 Universal Data'!$E$36</f>
        <v>0</v>
      </c>
      <c r="R754" s="134"/>
      <c r="S754" s="134"/>
      <c r="T754" s="134"/>
      <c r="U754" s="134"/>
      <c r="V754" s="134"/>
      <c r="W754" s="134"/>
      <c r="X754" s="134"/>
      <c r="Y754" s="134"/>
      <c r="Z754" s="134"/>
      <c r="AA754" s="134"/>
      <c r="AB754" s="134"/>
      <c r="AC754" s="134"/>
      <c r="AD754" s="134"/>
      <c r="AE754" s="134"/>
    </row>
    <row r="755" spans="2:31">
      <c r="B755" s="1319">
        <f t="shared" si="19"/>
        <v>-1</v>
      </c>
      <c r="D755" s="1310"/>
      <c r="E755" s="1310"/>
      <c r="F755" s="1320"/>
      <c r="G755" s="1310"/>
      <c r="H755" s="1310"/>
      <c r="I755" s="1310"/>
      <c r="J755" s="1321"/>
      <c r="K755" s="1321"/>
      <c r="L755" s="1310"/>
      <c r="N755" s="1322">
        <f t="shared" si="20"/>
        <v>0</v>
      </c>
      <c r="O755" s="1323">
        <f t="shared" si="21"/>
        <v>0</v>
      </c>
      <c r="P755" s="1323">
        <f>O755/'1.5 Universal Data'!$E$36</f>
        <v>0</v>
      </c>
      <c r="R755" s="134"/>
      <c r="S755" s="134"/>
      <c r="T755" s="134"/>
      <c r="U755" s="134"/>
      <c r="V755" s="134"/>
      <c r="W755" s="134"/>
      <c r="X755" s="134"/>
      <c r="Y755" s="134"/>
      <c r="Z755" s="134"/>
      <c r="AA755" s="134"/>
      <c r="AB755" s="134"/>
      <c r="AC755" s="134"/>
      <c r="AD755" s="134"/>
      <c r="AE755" s="134"/>
    </row>
    <row r="756" spans="2:31">
      <c r="B756" s="1319">
        <f t="shared" si="19"/>
        <v>-1</v>
      </c>
      <c r="D756" s="1310"/>
      <c r="E756" s="1310"/>
      <c r="F756" s="1320"/>
      <c r="G756" s="1310"/>
      <c r="H756" s="1310"/>
      <c r="I756" s="1310"/>
      <c r="J756" s="1321"/>
      <c r="K756" s="1321"/>
      <c r="L756" s="1310"/>
      <c r="N756" s="1322">
        <f t="shared" si="20"/>
        <v>0</v>
      </c>
      <c r="O756" s="1323">
        <f t="shared" si="21"/>
        <v>0</v>
      </c>
      <c r="P756" s="1323">
        <f>O756/'1.5 Universal Data'!$E$36</f>
        <v>0</v>
      </c>
      <c r="R756" s="134"/>
      <c r="S756" s="134"/>
      <c r="T756" s="134"/>
      <c r="U756" s="134"/>
      <c r="V756" s="134"/>
      <c r="W756" s="134"/>
      <c r="X756" s="134"/>
      <c r="Y756" s="134"/>
      <c r="Z756" s="134"/>
      <c r="AA756" s="134"/>
      <c r="AB756" s="134"/>
      <c r="AC756" s="134"/>
      <c r="AD756" s="134"/>
      <c r="AE756" s="134"/>
    </row>
    <row r="757" spans="2:31">
      <c r="B757" s="1319">
        <f t="shared" si="19"/>
        <v>-1</v>
      </c>
      <c r="D757" s="1310"/>
      <c r="E757" s="1310"/>
      <c r="F757" s="1320"/>
      <c r="G757" s="1310"/>
      <c r="H757" s="1310"/>
      <c r="I757" s="1310"/>
      <c r="J757" s="1321"/>
      <c r="K757" s="1321"/>
      <c r="L757" s="1310"/>
      <c r="N757" s="1322">
        <f t="shared" si="20"/>
        <v>0</v>
      </c>
      <c r="O757" s="1323">
        <f t="shared" si="21"/>
        <v>0</v>
      </c>
      <c r="P757" s="1323">
        <f>O757/'1.5 Universal Data'!$E$36</f>
        <v>0</v>
      </c>
      <c r="R757" s="134"/>
      <c r="S757" s="134"/>
      <c r="T757" s="134"/>
      <c r="U757" s="134"/>
      <c r="V757" s="134"/>
      <c r="W757" s="134"/>
      <c r="X757" s="134"/>
      <c r="Y757" s="134"/>
      <c r="Z757" s="134"/>
      <c r="AA757" s="134"/>
      <c r="AB757" s="134"/>
      <c r="AC757" s="134"/>
      <c r="AD757" s="134"/>
      <c r="AE757" s="134"/>
    </row>
    <row r="758" spans="2:31">
      <c r="B758" s="1319">
        <f t="shared" si="19"/>
        <v>-1</v>
      </c>
      <c r="D758" s="1310"/>
      <c r="E758" s="1310"/>
      <c r="F758" s="1320"/>
      <c r="G758" s="1310"/>
      <c r="H758" s="1310"/>
      <c r="I758" s="1310"/>
      <c r="J758" s="1321"/>
      <c r="K758" s="1321"/>
      <c r="L758" s="1310"/>
      <c r="N758" s="1322">
        <f t="shared" si="20"/>
        <v>0</v>
      </c>
      <c r="O758" s="1323">
        <f t="shared" si="21"/>
        <v>0</v>
      </c>
      <c r="P758" s="1323">
        <f>O758/'1.5 Universal Data'!$E$36</f>
        <v>0</v>
      </c>
      <c r="R758" s="134"/>
      <c r="S758" s="134"/>
      <c r="T758" s="134"/>
      <c r="U758" s="134"/>
      <c r="V758" s="134"/>
      <c r="W758" s="134"/>
      <c r="X758" s="134"/>
      <c r="Y758" s="134"/>
      <c r="Z758" s="134"/>
      <c r="AA758" s="134"/>
      <c r="AB758" s="134"/>
      <c r="AC758" s="134"/>
      <c r="AD758" s="134"/>
      <c r="AE758" s="134"/>
    </row>
    <row r="759" spans="2:31">
      <c r="B759" s="1319">
        <f t="shared" si="19"/>
        <v>-1</v>
      </c>
      <c r="D759" s="1310"/>
      <c r="E759" s="1310"/>
      <c r="F759" s="1320"/>
      <c r="G759" s="1310"/>
      <c r="H759" s="1310"/>
      <c r="I759" s="1310"/>
      <c r="J759" s="1321"/>
      <c r="K759" s="1321"/>
      <c r="L759" s="1310"/>
      <c r="N759" s="1322">
        <f t="shared" si="20"/>
        <v>0</v>
      </c>
      <c r="O759" s="1323">
        <f t="shared" si="21"/>
        <v>0</v>
      </c>
      <c r="P759" s="1323">
        <f>O759/'1.5 Universal Data'!$E$36</f>
        <v>0</v>
      </c>
      <c r="R759" s="134"/>
      <c r="S759" s="134"/>
      <c r="T759" s="134"/>
      <c r="U759" s="134"/>
      <c r="V759" s="134"/>
      <c r="W759" s="134"/>
      <c r="X759" s="134"/>
      <c r="Y759" s="134"/>
      <c r="Z759" s="134"/>
      <c r="AA759" s="134"/>
      <c r="AB759" s="134"/>
      <c r="AC759" s="134"/>
      <c r="AD759" s="134"/>
      <c r="AE759" s="134"/>
    </row>
    <row r="760" spans="2:31">
      <c r="B760" s="1319">
        <f t="shared" si="19"/>
        <v>-1</v>
      </c>
      <c r="D760" s="1310"/>
      <c r="E760" s="1310"/>
      <c r="F760" s="1320"/>
      <c r="G760" s="1310"/>
      <c r="H760" s="1310"/>
      <c r="I760" s="1310"/>
      <c r="J760" s="1321"/>
      <c r="K760" s="1321"/>
      <c r="L760" s="1310"/>
      <c r="N760" s="1322">
        <f t="shared" si="20"/>
        <v>0</v>
      </c>
      <c r="O760" s="1323">
        <f t="shared" si="21"/>
        <v>0</v>
      </c>
      <c r="P760" s="1323">
        <f>O760/'1.5 Universal Data'!$E$36</f>
        <v>0</v>
      </c>
      <c r="R760" s="134"/>
      <c r="S760" s="134"/>
      <c r="T760" s="134"/>
      <c r="U760" s="134"/>
      <c r="V760" s="134"/>
      <c r="W760" s="134"/>
      <c r="X760" s="134"/>
      <c r="Y760" s="134"/>
      <c r="Z760" s="134"/>
      <c r="AA760" s="134"/>
      <c r="AB760" s="134"/>
      <c r="AC760" s="134"/>
      <c r="AD760" s="134"/>
      <c r="AE760" s="134"/>
    </row>
    <row r="761" spans="2:31">
      <c r="B761" s="1319">
        <f t="shared" si="19"/>
        <v>-1</v>
      </c>
      <c r="D761" s="1310"/>
      <c r="E761" s="1310"/>
      <c r="F761" s="1320"/>
      <c r="G761" s="1310"/>
      <c r="H761" s="1310"/>
      <c r="I761" s="1310"/>
      <c r="J761" s="1321"/>
      <c r="K761" s="1321"/>
      <c r="L761" s="1310"/>
      <c r="N761" s="1322">
        <f t="shared" si="20"/>
        <v>0</v>
      </c>
      <c r="O761" s="1323">
        <f t="shared" si="21"/>
        <v>0</v>
      </c>
      <c r="P761" s="1323">
        <f>O761/'1.5 Universal Data'!$E$36</f>
        <v>0</v>
      </c>
      <c r="R761" s="134"/>
      <c r="S761" s="134"/>
      <c r="T761" s="134"/>
      <c r="U761" s="134"/>
      <c r="V761" s="134"/>
      <c r="W761" s="134"/>
      <c r="X761" s="134"/>
      <c r="Y761" s="134"/>
      <c r="Z761" s="134"/>
      <c r="AA761" s="134"/>
      <c r="AB761" s="134"/>
      <c r="AC761" s="134"/>
      <c r="AD761" s="134"/>
      <c r="AE761" s="134"/>
    </row>
    <row r="762" spans="2:31">
      <c r="B762" s="1319">
        <f t="shared" si="19"/>
        <v>-1</v>
      </c>
      <c r="D762" s="1310"/>
      <c r="E762" s="1310"/>
      <c r="F762" s="1320"/>
      <c r="G762" s="1310"/>
      <c r="H762" s="1310"/>
      <c r="I762" s="1310"/>
      <c r="J762" s="1321"/>
      <c r="K762" s="1321"/>
      <c r="L762" s="1310"/>
      <c r="N762" s="1322">
        <f t="shared" si="20"/>
        <v>0</v>
      </c>
      <c r="O762" s="1323">
        <f t="shared" si="21"/>
        <v>0</v>
      </c>
      <c r="P762" s="1323">
        <f>O762/'1.5 Universal Data'!$E$36</f>
        <v>0</v>
      </c>
      <c r="R762" s="134"/>
      <c r="S762" s="134"/>
      <c r="T762" s="134"/>
      <c r="U762" s="134"/>
      <c r="V762" s="134"/>
      <c r="W762" s="134"/>
      <c r="X762" s="134"/>
      <c r="Y762" s="134"/>
      <c r="Z762" s="134"/>
      <c r="AA762" s="134"/>
      <c r="AB762" s="134"/>
      <c r="AC762" s="134"/>
      <c r="AD762" s="134"/>
      <c r="AE762" s="134"/>
    </row>
    <row r="763" spans="2:31">
      <c r="B763" s="1319">
        <f t="shared" si="19"/>
        <v>-1</v>
      </c>
      <c r="D763" s="1310"/>
      <c r="E763" s="1310"/>
      <c r="F763" s="1320"/>
      <c r="G763" s="1310"/>
      <c r="H763" s="1310"/>
      <c r="I763" s="1310"/>
      <c r="J763" s="1321"/>
      <c r="K763" s="1321"/>
      <c r="L763" s="1310"/>
      <c r="N763" s="1322">
        <f t="shared" si="20"/>
        <v>0</v>
      </c>
      <c r="O763" s="1323">
        <f t="shared" si="21"/>
        <v>0</v>
      </c>
      <c r="P763" s="1323">
        <f>O763/'1.5 Universal Data'!$E$36</f>
        <v>0</v>
      </c>
      <c r="R763" s="134"/>
      <c r="S763" s="134"/>
      <c r="T763" s="134"/>
      <c r="U763" s="134"/>
      <c r="V763" s="134"/>
      <c r="W763" s="134"/>
      <c r="X763" s="134"/>
      <c r="Y763" s="134"/>
      <c r="Z763" s="134"/>
      <c r="AA763" s="134"/>
      <c r="AB763" s="134"/>
      <c r="AC763" s="134"/>
      <c r="AD763" s="134"/>
      <c r="AE763" s="134"/>
    </row>
    <row r="764" spans="2:31">
      <c r="B764" s="1319">
        <f t="shared" si="19"/>
        <v>-1</v>
      </c>
      <c r="D764" s="1310"/>
      <c r="E764" s="1310"/>
      <c r="F764" s="1320"/>
      <c r="G764" s="1310"/>
      <c r="H764" s="1310"/>
      <c r="I764" s="1310"/>
      <c r="J764" s="1321"/>
      <c r="K764" s="1321"/>
      <c r="L764" s="1310"/>
      <c r="N764" s="1322">
        <f t="shared" si="20"/>
        <v>0</v>
      </c>
      <c r="O764" s="1323">
        <f t="shared" si="21"/>
        <v>0</v>
      </c>
      <c r="P764" s="1323">
        <f>O764/'1.5 Universal Data'!$E$36</f>
        <v>0</v>
      </c>
      <c r="R764" s="134"/>
      <c r="S764" s="134"/>
      <c r="T764" s="134"/>
      <c r="U764" s="134"/>
      <c r="V764" s="134"/>
      <c r="W764" s="134"/>
      <c r="X764" s="134"/>
      <c r="Y764" s="134"/>
      <c r="Z764" s="134"/>
      <c r="AA764" s="134"/>
      <c r="AB764" s="134"/>
      <c r="AC764" s="134"/>
      <c r="AD764" s="134"/>
      <c r="AE764" s="134"/>
    </row>
    <row r="765" spans="2:31">
      <c r="B765" s="1319">
        <f t="shared" si="19"/>
        <v>-1</v>
      </c>
      <c r="D765" s="1310"/>
      <c r="E765" s="1310"/>
      <c r="F765" s="1320"/>
      <c r="G765" s="1310"/>
      <c r="H765" s="1310"/>
      <c r="I765" s="1310"/>
      <c r="J765" s="1321"/>
      <c r="K765" s="1321"/>
      <c r="L765" s="1310"/>
      <c r="N765" s="1322">
        <f t="shared" si="20"/>
        <v>0</v>
      </c>
      <c r="O765" s="1323">
        <f t="shared" si="21"/>
        <v>0</v>
      </c>
      <c r="P765" s="1323">
        <f>O765/'1.5 Universal Data'!$E$36</f>
        <v>0</v>
      </c>
      <c r="R765" s="134"/>
      <c r="S765" s="134"/>
      <c r="T765" s="134"/>
      <c r="U765" s="134"/>
      <c r="V765" s="134"/>
      <c r="W765" s="134"/>
      <c r="X765" s="134"/>
      <c r="Y765" s="134"/>
      <c r="Z765" s="134"/>
      <c r="AA765" s="134"/>
      <c r="AB765" s="134"/>
      <c r="AC765" s="134"/>
      <c r="AD765" s="134"/>
      <c r="AE765" s="134"/>
    </row>
    <row r="766" spans="2:31">
      <c r="B766" s="1319">
        <f t="shared" si="19"/>
        <v>-1</v>
      </c>
      <c r="D766" s="1310"/>
      <c r="E766" s="1310"/>
      <c r="F766" s="1320"/>
      <c r="G766" s="1310"/>
      <c r="H766" s="1310"/>
      <c r="I766" s="1310"/>
      <c r="J766" s="1321"/>
      <c r="K766" s="1321"/>
      <c r="L766" s="1310"/>
      <c r="N766" s="1322">
        <f t="shared" si="20"/>
        <v>0</v>
      </c>
      <c r="O766" s="1323">
        <f t="shared" si="21"/>
        <v>0</v>
      </c>
      <c r="P766" s="1323">
        <f>O766/'1.5 Universal Data'!$E$36</f>
        <v>0</v>
      </c>
      <c r="R766" s="134"/>
      <c r="S766" s="134"/>
      <c r="T766" s="134"/>
      <c r="U766" s="134"/>
      <c r="V766" s="134"/>
      <c r="W766" s="134"/>
      <c r="X766" s="134"/>
      <c r="Y766" s="134"/>
      <c r="Z766" s="134"/>
      <c r="AA766" s="134"/>
      <c r="AB766" s="134"/>
      <c r="AC766" s="134"/>
      <c r="AD766" s="134"/>
      <c r="AE766" s="134"/>
    </row>
    <row r="767" spans="2:31">
      <c r="B767" s="1319">
        <f t="shared" si="19"/>
        <v>-1</v>
      </c>
      <c r="D767" s="1310"/>
      <c r="E767" s="1310"/>
      <c r="F767" s="1320"/>
      <c r="G767" s="1310"/>
      <c r="H767" s="1310"/>
      <c r="I767" s="1310"/>
      <c r="J767" s="1321"/>
      <c r="K767" s="1321"/>
      <c r="L767" s="1310"/>
      <c r="N767" s="1322">
        <f t="shared" si="20"/>
        <v>0</v>
      </c>
      <c r="O767" s="1323">
        <f t="shared" si="21"/>
        <v>0</v>
      </c>
      <c r="P767" s="1323">
        <f>O767/'1.5 Universal Data'!$E$36</f>
        <v>0</v>
      </c>
      <c r="R767" s="134"/>
      <c r="S767" s="134"/>
      <c r="T767" s="134"/>
      <c r="U767" s="134"/>
      <c r="V767" s="134"/>
      <c r="W767" s="134"/>
      <c r="X767" s="134"/>
      <c r="Y767" s="134"/>
      <c r="Z767" s="134"/>
      <c r="AA767" s="134"/>
      <c r="AB767" s="134"/>
      <c r="AC767" s="134"/>
      <c r="AD767" s="134"/>
      <c r="AE767" s="134"/>
    </row>
    <row r="768" spans="2:31">
      <c r="B768" s="1319">
        <f t="shared" si="19"/>
        <v>-1</v>
      </c>
      <c r="D768" s="1310"/>
      <c r="E768" s="1310"/>
      <c r="F768" s="1320"/>
      <c r="G768" s="1310"/>
      <c r="H768" s="1310"/>
      <c r="I768" s="1310"/>
      <c r="J768" s="1321"/>
      <c r="K768" s="1321"/>
      <c r="L768" s="1310"/>
      <c r="N768" s="1322">
        <f t="shared" si="20"/>
        <v>0</v>
      </c>
      <c r="O768" s="1323">
        <f t="shared" si="21"/>
        <v>0</v>
      </c>
      <c r="P768" s="1323">
        <f>O768/'1.5 Universal Data'!$E$36</f>
        <v>0</v>
      </c>
      <c r="R768" s="134"/>
      <c r="S768" s="134"/>
      <c r="T768" s="134"/>
      <c r="U768" s="134"/>
      <c r="V768" s="134"/>
      <c r="W768" s="134"/>
      <c r="X768" s="134"/>
      <c r="Y768" s="134"/>
      <c r="Z768" s="134"/>
      <c r="AA768" s="134"/>
      <c r="AB768" s="134"/>
      <c r="AC768" s="134"/>
      <c r="AD768" s="134"/>
      <c r="AE768" s="134"/>
    </row>
    <row r="769" spans="2:31">
      <c r="B769" s="1319">
        <f t="shared" si="19"/>
        <v>-1</v>
      </c>
      <c r="D769" s="1310"/>
      <c r="E769" s="1310"/>
      <c r="F769" s="1320"/>
      <c r="G769" s="1310"/>
      <c r="H769" s="1310"/>
      <c r="I769" s="1310"/>
      <c r="J769" s="1321"/>
      <c r="K769" s="1321"/>
      <c r="L769" s="1310"/>
      <c r="N769" s="1322">
        <f t="shared" si="20"/>
        <v>0</v>
      </c>
      <c r="O769" s="1323">
        <f t="shared" si="21"/>
        <v>0</v>
      </c>
      <c r="P769" s="1323">
        <f>O769/'1.5 Universal Data'!$E$36</f>
        <v>0</v>
      </c>
      <c r="R769" s="134"/>
      <c r="S769" s="134"/>
      <c r="T769" s="134"/>
      <c r="U769" s="134"/>
      <c r="V769" s="134"/>
      <c r="W769" s="134"/>
      <c r="X769" s="134"/>
      <c r="Y769" s="134"/>
      <c r="Z769" s="134"/>
      <c r="AA769" s="134"/>
      <c r="AB769" s="134"/>
      <c r="AC769" s="134"/>
      <c r="AD769" s="134"/>
      <c r="AE769" s="134"/>
    </row>
    <row r="770" spans="2:31">
      <c r="B770" s="1319">
        <f t="shared" si="19"/>
        <v>-1</v>
      </c>
      <c r="D770" s="1310"/>
      <c r="E770" s="1310"/>
      <c r="F770" s="1320"/>
      <c r="G770" s="1310"/>
      <c r="H770" s="1310"/>
      <c r="I770" s="1310"/>
      <c r="J770" s="1321"/>
      <c r="K770" s="1321"/>
      <c r="L770" s="1310"/>
      <c r="N770" s="1322">
        <f t="shared" si="20"/>
        <v>0</v>
      </c>
      <c r="O770" s="1323">
        <f t="shared" si="21"/>
        <v>0</v>
      </c>
      <c r="P770" s="1323">
        <f>O770/'1.5 Universal Data'!$E$36</f>
        <v>0</v>
      </c>
      <c r="R770" s="134"/>
      <c r="S770" s="134"/>
      <c r="T770" s="134"/>
      <c r="U770" s="134"/>
      <c r="V770" s="134"/>
      <c r="W770" s="134"/>
      <c r="X770" s="134"/>
      <c r="Y770" s="134"/>
      <c r="Z770" s="134"/>
      <c r="AA770" s="134"/>
      <c r="AB770" s="134"/>
      <c r="AC770" s="134"/>
      <c r="AD770" s="134"/>
      <c r="AE770" s="134"/>
    </row>
    <row r="771" spans="2:31">
      <c r="B771" s="1319">
        <f t="shared" si="19"/>
        <v>-1</v>
      </c>
      <c r="D771" s="1310"/>
      <c r="E771" s="1310"/>
      <c r="F771" s="1320"/>
      <c r="G771" s="1310"/>
      <c r="H771" s="1310"/>
      <c r="I771" s="1310"/>
      <c r="J771" s="1321"/>
      <c r="K771" s="1321"/>
      <c r="L771" s="1310"/>
      <c r="N771" s="1322">
        <f t="shared" si="20"/>
        <v>0</v>
      </c>
      <c r="O771" s="1323">
        <f t="shared" si="21"/>
        <v>0</v>
      </c>
      <c r="P771" s="1323">
        <f>O771/'1.5 Universal Data'!$E$36</f>
        <v>0</v>
      </c>
      <c r="R771" s="134"/>
      <c r="S771" s="134"/>
      <c r="T771" s="134"/>
      <c r="U771" s="134"/>
      <c r="V771" s="134"/>
      <c r="W771" s="134"/>
      <c r="X771" s="134"/>
      <c r="Y771" s="134"/>
      <c r="Z771" s="134"/>
      <c r="AA771" s="134"/>
      <c r="AB771" s="134"/>
      <c r="AC771" s="134"/>
      <c r="AD771" s="134"/>
      <c r="AE771" s="134"/>
    </row>
    <row r="772" spans="2:31">
      <c r="B772" s="1319">
        <f t="shared" si="19"/>
        <v>-1</v>
      </c>
      <c r="D772" s="1310"/>
      <c r="E772" s="1310"/>
      <c r="F772" s="1320"/>
      <c r="G772" s="1310"/>
      <c r="H772" s="1310"/>
      <c r="I772" s="1310"/>
      <c r="J772" s="1321"/>
      <c r="K772" s="1321"/>
      <c r="L772" s="1310"/>
      <c r="N772" s="1322">
        <f t="shared" si="20"/>
        <v>0</v>
      </c>
      <c r="O772" s="1323">
        <f t="shared" si="21"/>
        <v>0</v>
      </c>
      <c r="P772" s="1323">
        <f>O772/'1.5 Universal Data'!$E$36</f>
        <v>0</v>
      </c>
      <c r="R772" s="134"/>
      <c r="S772" s="134"/>
      <c r="T772" s="134"/>
      <c r="U772" s="134"/>
      <c r="V772" s="134"/>
      <c r="W772" s="134"/>
      <c r="X772" s="134"/>
      <c r="Y772" s="134"/>
      <c r="Z772" s="134"/>
      <c r="AA772" s="134"/>
      <c r="AB772" s="134"/>
      <c r="AC772" s="134"/>
      <c r="AD772" s="134"/>
      <c r="AE772" s="134"/>
    </row>
    <row r="773" spans="2:31">
      <c r="B773" s="1319">
        <f t="shared" si="19"/>
        <v>-1</v>
      </c>
      <c r="D773" s="1310"/>
      <c r="E773" s="1310"/>
      <c r="F773" s="1320"/>
      <c r="G773" s="1310"/>
      <c r="H773" s="1310"/>
      <c r="I773" s="1310"/>
      <c r="J773" s="1321"/>
      <c r="K773" s="1321"/>
      <c r="L773" s="1310"/>
      <c r="N773" s="1322">
        <f t="shared" si="20"/>
        <v>0</v>
      </c>
      <c r="O773" s="1323">
        <f t="shared" si="21"/>
        <v>0</v>
      </c>
      <c r="P773" s="1323">
        <f>O773/'1.5 Universal Data'!$E$36</f>
        <v>0</v>
      </c>
      <c r="R773" s="134"/>
      <c r="S773" s="134"/>
      <c r="T773" s="134"/>
      <c r="U773" s="134"/>
      <c r="V773" s="134"/>
      <c r="W773" s="134"/>
      <c r="X773" s="134"/>
      <c r="Y773" s="134"/>
      <c r="Z773" s="134"/>
      <c r="AA773" s="134"/>
      <c r="AB773" s="134"/>
      <c r="AC773" s="134"/>
      <c r="AD773" s="134"/>
      <c r="AE773" s="134"/>
    </row>
    <row r="774" spans="2:31">
      <c r="B774" s="1319">
        <f t="shared" si="19"/>
        <v>-1</v>
      </c>
      <c r="D774" s="1310"/>
      <c r="E774" s="1310"/>
      <c r="F774" s="1320"/>
      <c r="G774" s="1310"/>
      <c r="H774" s="1310"/>
      <c r="I774" s="1310"/>
      <c r="J774" s="1321"/>
      <c r="K774" s="1321"/>
      <c r="L774" s="1310"/>
      <c r="N774" s="1322">
        <f t="shared" si="20"/>
        <v>0</v>
      </c>
      <c r="O774" s="1323">
        <f t="shared" si="21"/>
        <v>0</v>
      </c>
      <c r="P774" s="1323">
        <f>O774/'1.5 Universal Data'!$E$36</f>
        <v>0</v>
      </c>
      <c r="R774" s="134"/>
      <c r="S774" s="134"/>
      <c r="T774" s="134"/>
      <c r="U774" s="134"/>
      <c r="V774" s="134"/>
      <c r="W774" s="134"/>
      <c r="X774" s="134"/>
      <c r="Y774" s="134"/>
      <c r="Z774" s="134"/>
      <c r="AA774" s="134"/>
      <c r="AB774" s="134"/>
      <c r="AC774" s="134"/>
      <c r="AD774" s="134"/>
      <c r="AE774" s="134"/>
    </row>
    <row r="775" spans="2:31">
      <c r="B775" s="1319">
        <f t="shared" si="19"/>
        <v>-1</v>
      </c>
      <c r="D775" s="1310"/>
      <c r="E775" s="1310"/>
      <c r="F775" s="1320"/>
      <c r="G775" s="1310"/>
      <c r="H775" s="1310"/>
      <c r="I775" s="1310"/>
      <c r="J775" s="1321"/>
      <c r="K775" s="1321"/>
      <c r="L775" s="1310"/>
      <c r="N775" s="1322">
        <f t="shared" si="20"/>
        <v>0</v>
      </c>
      <c r="O775" s="1323">
        <f t="shared" si="21"/>
        <v>0</v>
      </c>
      <c r="P775" s="1323">
        <f>O775/'1.5 Universal Data'!$E$36</f>
        <v>0</v>
      </c>
      <c r="R775" s="134"/>
      <c r="S775" s="134"/>
      <c r="T775" s="134"/>
      <c r="U775" s="134"/>
      <c r="V775" s="134"/>
      <c r="W775" s="134"/>
      <c r="X775" s="134"/>
      <c r="Y775" s="134"/>
      <c r="Z775" s="134"/>
      <c r="AA775" s="134"/>
      <c r="AB775" s="134"/>
      <c r="AC775" s="134"/>
      <c r="AD775" s="134"/>
      <c r="AE775" s="134"/>
    </row>
    <row r="776" spans="2:31">
      <c r="B776" s="1319">
        <f t="shared" si="19"/>
        <v>-1</v>
      </c>
      <c r="D776" s="1310"/>
      <c r="E776" s="1310"/>
      <c r="F776" s="1320"/>
      <c r="G776" s="1310"/>
      <c r="H776" s="1310"/>
      <c r="I776" s="1310"/>
      <c r="J776" s="1321"/>
      <c r="K776" s="1321"/>
      <c r="L776" s="1310"/>
      <c r="N776" s="1322">
        <f t="shared" si="20"/>
        <v>0</v>
      </c>
      <c r="O776" s="1323">
        <f t="shared" si="21"/>
        <v>0</v>
      </c>
      <c r="P776" s="1323">
        <f>O776/'1.5 Universal Data'!$E$36</f>
        <v>0</v>
      </c>
      <c r="R776" s="134"/>
      <c r="S776" s="134"/>
      <c r="T776" s="134"/>
      <c r="U776" s="134"/>
      <c r="V776" s="134"/>
      <c r="W776" s="134"/>
      <c r="X776" s="134"/>
      <c r="Y776" s="134"/>
      <c r="Z776" s="134"/>
      <c r="AA776" s="134"/>
      <c r="AB776" s="134"/>
      <c r="AC776" s="134"/>
      <c r="AD776" s="134"/>
      <c r="AE776" s="134"/>
    </row>
    <row r="777" spans="2:31">
      <c r="B777" s="1319">
        <f t="shared" si="19"/>
        <v>-1</v>
      </c>
      <c r="D777" s="1310"/>
      <c r="E777" s="1310"/>
      <c r="F777" s="1320"/>
      <c r="G777" s="1310"/>
      <c r="H777" s="1310"/>
      <c r="I777" s="1310"/>
      <c r="J777" s="1321"/>
      <c r="K777" s="1321"/>
      <c r="L777" s="1310"/>
      <c r="N777" s="1322">
        <f t="shared" si="20"/>
        <v>0</v>
      </c>
      <c r="O777" s="1323">
        <f t="shared" si="21"/>
        <v>0</v>
      </c>
      <c r="P777" s="1323">
        <f>O777/'1.5 Universal Data'!$E$36</f>
        <v>0</v>
      </c>
      <c r="R777" s="134"/>
      <c r="S777" s="134"/>
      <c r="T777" s="134"/>
      <c r="U777" s="134"/>
      <c r="V777" s="134"/>
      <c r="W777" s="134"/>
      <c r="X777" s="134"/>
      <c r="Y777" s="134"/>
      <c r="Z777" s="134"/>
      <c r="AA777" s="134"/>
      <c r="AB777" s="134"/>
      <c r="AC777" s="134"/>
      <c r="AD777" s="134"/>
      <c r="AE777" s="134"/>
    </row>
    <row r="778" spans="2:31">
      <c r="B778" s="1319">
        <f t="shared" si="19"/>
        <v>-1</v>
      </c>
      <c r="D778" s="1310"/>
      <c r="E778" s="1310"/>
      <c r="F778" s="1320"/>
      <c r="G778" s="1310"/>
      <c r="H778" s="1310"/>
      <c r="I778" s="1310"/>
      <c r="J778" s="1321"/>
      <c r="K778" s="1321"/>
      <c r="L778" s="1310"/>
      <c r="N778" s="1322">
        <f t="shared" si="20"/>
        <v>0</v>
      </c>
      <c r="O778" s="1323">
        <f t="shared" si="21"/>
        <v>0</v>
      </c>
      <c r="P778" s="1323">
        <f>O778/'1.5 Universal Data'!$E$36</f>
        <v>0</v>
      </c>
      <c r="R778" s="134"/>
      <c r="S778" s="134"/>
      <c r="T778" s="134"/>
      <c r="U778" s="134"/>
      <c r="V778" s="134"/>
      <c r="W778" s="134"/>
      <c r="X778" s="134"/>
      <c r="Y778" s="134"/>
      <c r="Z778" s="134"/>
      <c r="AA778" s="134"/>
      <c r="AB778" s="134"/>
      <c r="AC778" s="134"/>
      <c r="AD778" s="134"/>
      <c r="AE778" s="134"/>
    </row>
    <row r="779" spans="2:31">
      <c r="B779" s="1319">
        <f t="shared" si="19"/>
        <v>-1</v>
      </c>
      <c r="D779" s="1310"/>
      <c r="E779" s="1310"/>
      <c r="F779" s="1320"/>
      <c r="G779" s="1310"/>
      <c r="H779" s="1310"/>
      <c r="I779" s="1310"/>
      <c r="J779" s="1321"/>
      <c r="K779" s="1321"/>
      <c r="L779" s="1310"/>
      <c r="N779" s="1322">
        <f t="shared" si="20"/>
        <v>0</v>
      </c>
      <c r="O779" s="1323">
        <f t="shared" si="21"/>
        <v>0</v>
      </c>
      <c r="P779" s="1323">
        <f>O779/'1.5 Universal Data'!$E$36</f>
        <v>0</v>
      </c>
      <c r="R779" s="134"/>
      <c r="S779" s="134"/>
      <c r="T779" s="134"/>
      <c r="U779" s="134"/>
      <c r="V779" s="134"/>
      <c r="W779" s="134"/>
      <c r="X779" s="134"/>
      <c r="Y779" s="134"/>
      <c r="Z779" s="134"/>
      <c r="AA779" s="134"/>
      <c r="AB779" s="134"/>
      <c r="AC779" s="134"/>
      <c r="AD779" s="134"/>
      <c r="AE779" s="134"/>
    </row>
    <row r="780" spans="2:31">
      <c r="B780" s="1319">
        <f t="shared" si="19"/>
        <v>-1</v>
      </c>
      <c r="D780" s="1310"/>
      <c r="E780" s="1310"/>
      <c r="F780" s="1320"/>
      <c r="G780" s="1310"/>
      <c r="H780" s="1310"/>
      <c r="I780" s="1310"/>
      <c r="J780" s="1321"/>
      <c r="K780" s="1321"/>
      <c r="L780" s="1310"/>
      <c r="N780" s="1322">
        <f t="shared" si="20"/>
        <v>0</v>
      </c>
      <c r="O780" s="1323">
        <f t="shared" si="21"/>
        <v>0</v>
      </c>
      <c r="P780" s="1323">
        <f>O780/'1.5 Universal Data'!$E$36</f>
        <v>0</v>
      </c>
      <c r="R780" s="134"/>
      <c r="S780" s="134"/>
      <c r="T780" s="134"/>
      <c r="U780" s="134"/>
      <c r="V780" s="134"/>
      <c r="W780" s="134"/>
      <c r="X780" s="134"/>
      <c r="Y780" s="134"/>
      <c r="Z780" s="134"/>
      <c r="AA780" s="134"/>
      <c r="AB780" s="134"/>
      <c r="AC780" s="134"/>
      <c r="AD780" s="134"/>
      <c r="AE780" s="134"/>
    </row>
    <row r="781" spans="2:31">
      <c r="B781" s="1319">
        <f t="shared" si="19"/>
        <v>-1</v>
      </c>
      <c r="D781" s="1310"/>
      <c r="E781" s="1310"/>
      <c r="F781" s="1320"/>
      <c r="G781" s="1310"/>
      <c r="H781" s="1310"/>
      <c r="I781" s="1310"/>
      <c r="J781" s="1321"/>
      <c r="K781" s="1321"/>
      <c r="L781" s="1310"/>
      <c r="N781" s="1322">
        <f t="shared" si="20"/>
        <v>0</v>
      </c>
      <c r="O781" s="1323">
        <f t="shared" si="21"/>
        <v>0</v>
      </c>
      <c r="P781" s="1323">
        <f>O781/'1.5 Universal Data'!$E$36</f>
        <v>0</v>
      </c>
      <c r="R781" s="134"/>
      <c r="S781" s="134"/>
      <c r="T781" s="134"/>
      <c r="U781" s="134"/>
      <c r="V781" s="134"/>
      <c r="W781" s="134"/>
      <c r="X781" s="134"/>
      <c r="Y781" s="134"/>
      <c r="Z781" s="134"/>
      <c r="AA781" s="134"/>
      <c r="AB781" s="134"/>
      <c r="AC781" s="134"/>
      <c r="AD781" s="134"/>
      <c r="AE781" s="134"/>
    </row>
    <row r="782" spans="2:31">
      <c r="B782" s="1319">
        <f t="shared" si="19"/>
        <v>-1</v>
      </c>
      <c r="D782" s="1310"/>
      <c r="E782" s="1310"/>
      <c r="F782" s="1320"/>
      <c r="G782" s="1310"/>
      <c r="H782" s="1310"/>
      <c r="I782" s="1310"/>
      <c r="J782" s="1321"/>
      <c r="K782" s="1321"/>
      <c r="L782" s="1310"/>
      <c r="N782" s="1322">
        <f t="shared" si="20"/>
        <v>0</v>
      </c>
      <c r="O782" s="1323">
        <f t="shared" si="21"/>
        <v>0</v>
      </c>
      <c r="P782" s="1323">
        <f>O782/'1.5 Universal Data'!$E$36</f>
        <v>0</v>
      </c>
      <c r="R782" s="134"/>
      <c r="S782" s="134"/>
      <c r="T782" s="134"/>
      <c r="U782" s="134"/>
      <c r="V782" s="134"/>
      <c r="W782" s="134"/>
      <c r="X782" s="134"/>
      <c r="Y782" s="134"/>
      <c r="Z782" s="134"/>
      <c r="AA782" s="134"/>
      <c r="AB782" s="134"/>
      <c r="AC782" s="134"/>
      <c r="AD782" s="134"/>
      <c r="AE782" s="134"/>
    </row>
    <row r="783" spans="2:31">
      <c r="B783" s="1319">
        <f t="shared" si="19"/>
        <v>-1</v>
      </c>
      <c r="D783" s="1310"/>
      <c r="E783" s="1310"/>
      <c r="F783" s="1320"/>
      <c r="G783" s="1310"/>
      <c r="H783" s="1310"/>
      <c r="I783" s="1310"/>
      <c r="J783" s="1321"/>
      <c r="K783" s="1321"/>
      <c r="L783" s="1310"/>
      <c r="N783" s="1322">
        <f t="shared" si="20"/>
        <v>0</v>
      </c>
      <c r="O783" s="1323">
        <f t="shared" si="21"/>
        <v>0</v>
      </c>
      <c r="P783" s="1323">
        <f>O783/'1.5 Universal Data'!$E$36</f>
        <v>0</v>
      </c>
      <c r="R783" s="134"/>
      <c r="S783" s="134"/>
      <c r="T783" s="134"/>
      <c r="U783" s="134"/>
      <c r="V783" s="134"/>
      <c r="W783" s="134"/>
      <c r="X783" s="134"/>
      <c r="Y783" s="134"/>
      <c r="Z783" s="134"/>
      <c r="AA783" s="134"/>
      <c r="AB783" s="134"/>
      <c r="AC783" s="134"/>
      <c r="AD783" s="134"/>
      <c r="AE783" s="134"/>
    </row>
    <row r="784" spans="2:31">
      <c r="B784" s="1319">
        <f t="shared" si="19"/>
        <v>-1</v>
      </c>
      <c r="D784" s="1310"/>
      <c r="E784" s="1310"/>
      <c r="F784" s="1320"/>
      <c r="G784" s="1310"/>
      <c r="H784" s="1310"/>
      <c r="I784" s="1310"/>
      <c r="J784" s="1321"/>
      <c r="K784" s="1321"/>
      <c r="L784" s="1310"/>
      <c r="N784" s="1322">
        <f t="shared" si="20"/>
        <v>0</v>
      </c>
      <c r="O784" s="1323">
        <f t="shared" si="21"/>
        <v>0</v>
      </c>
      <c r="P784" s="1323">
        <f>O784/'1.5 Universal Data'!$E$36</f>
        <v>0</v>
      </c>
      <c r="R784" s="134"/>
      <c r="S784" s="134"/>
      <c r="T784" s="134"/>
      <c r="U784" s="134"/>
      <c r="V784" s="134"/>
      <c r="W784" s="134"/>
      <c r="X784" s="134"/>
      <c r="Y784" s="134"/>
      <c r="Z784" s="134"/>
      <c r="AA784" s="134"/>
      <c r="AB784" s="134"/>
      <c r="AC784" s="134"/>
      <c r="AD784" s="134"/>
      <c r="AE784" s="134"/>
    </row>
    <row r="785" spans="2:31">
      <c r="B785" s="1319">
        <f t="shared" si="19"/>
        <v>-1</v>
      </c>
      <c r="D785" s="1310"/>
      <c r="E785" s="1310"/>
      <c r="F785" s="1320"/>
      <c r="G785" s="1310"/>
      <c r="H785" s="1310"/>
      <c r="I785" s="1310"/>
      <c r="J785" s="1321"/>
      <c r="K785" s="1321"/>
      <c r="L785" s="1310"/>
      <c r="N785" s="1322">
        <f t="shared" si="20"/>
        <v>0</v>
      </c>
      <c r="O785" s="1323">
        <f t="shared" si="21"/>
        <v>0</v>
      </c>
      <c r="P785" s="1323">
        <f>O785/'1.5 Universal Data'!$E$36</f>
        <v>0</v>
      </c>
      <c r="R785" s="134"/>
      <c r="S785" s="134"/>
      <c r="T785" s="134"/>
      <c r="U785" s="134"/>
      <c r="V785" s="134"/>
      <c r="W785" s="134"/>
      <c r="X785" s="134"/>
      <c r="Y785" s="134"/>
      <c r="Z785" s="134"/>
      <c r="AA785" s="134"/>
      <c r="AB785" s="134"/>
      <c r="AC785" s="134"/>
      <c r="AD785" s="134"/>
      <c r="AE785" s="134"/>
    </row>
    <row r="786" spans="2:31">
      <c r="B786" s="1319">
        <f t="shared" si="19"/>
        <v>-1</v>
      </c>
      <c r="D786" s="1310"/>
      <c r="E786" s="1310"/>
      <c r="F786" s="1320"/>
      <c r="G786" s="1310"/>
      <c r="H786" s="1310"/>
      <c r="I786" s="1310"/>
      <c r="J786" s="1321"/>
      <c r="K786" s="1321"/>
      <c r="L786" s="1310"/>
      <c r="N786" s="1322">
        <f t="shared" si="20"/>
        <v>0</v>
      </c>
      <c r="O786" s="1323">
        <f t="shared" si="21"/>
        <v>0</v>
      </c>
      <c r="P786" s="1323">
        <f>O786/'1.5 Universal Data'!$E$36</f>
        <v>0</v>
      </c>
      <c r="R786" s="134"/>
      <c r="S786" s="134"/>
      <c r="T786" s="134"/>
      <c r="U786" s="134"/>
      <c r="V786" s="134"/>
      <c r="W786" s="134"/>
      <c r="X786" s="134"/>
      <c r="Y786" s="134"/>
      <c r="Z786" s="134"/>
      <c r="AA786" s="134"/>
      <c r="AB786" s="134"/>
      <c r="AC786" s="134"/>
      <c r="AD786" s="134"/>
      <c r="AE786" s="134"/>
    </row>
    <row r="787" spans="2:31">
      <c r="B787" s="1319">
        <f t="shared" si="19"/>
        <v>-1</v>
      </c>
      <c r="D787" s="1310"/>
      <c r="E787" s="1310"/>
      <c r="F787" s="1320"/>
      <c r="G787" s="1310"/>
      <c r="H787" s="1310"/>
      <c r="I787" s="1310"/>
      <c r="J787" s="1321"/>
      <c r="K787" s="1321"/>
      <c r="L787" s="1310"/>
      <c r="N787" s="1322">
        <f t="shared" si="20"/>
        <v>0</v>
      </c>
      <c r="O787" s="1323">
        <f t="shared" si="21"/>
        <v>0</v>
      </c>
      <c r="P787" s="1323">
        <f>O787/'1.5 Universal Data'!$E$36</f>
        <v>0</v>
      </c>
      <c r="R787" s="134"/>
      <c r="S787" s="134"/>
      <c r="T787" s="134"/>
      <c r="U787" s="134"/>
      <c r="V787" s="134"/>
      <c r="W787" s="134"/>
      <c r="X787" s="134"/>
      <c r="Y787" s="134"/>
      <c r="Z787" s="134"/>
      <c r="AA787" s="134"/>
      <c r="AB787" s="134"/>
      <c r="AC787" s="134"/>
      <c r="AD787" s="134"/>
      <c r="AE787" s="134"/>
    </row>
    <row r="788" spans="2:31">
      <c r="B788" s="1319">
        <f t="shared" si="19"/>
        <v>-1</v>
      </c>
      <c r="D788" s="1310"/>
      <c r="E788" s="1310"/>
      <c r="F788" s="1320"/>
      <c r="G788" s="1310"/>
      <c r="H788" s="1310"/>
      <c r="I788" s="1310"/>
      <c r="J788" s="1321"/>
      <c r="K788" s="1321"/>
      <c r="L788" s="1310"/>
      <c r="N788" s="1322">
        <f t="shared" si="20"/>
        <v>0</v>
      </c>
      <c r="O788" s="1323">
        <f t="shared" si="21"/>
        <v>0</v>
      </c>
      <c r="P788" s="1323">
        <f>O788/'1.5 Universal Data'!$E$36</f>
        <v>0</v>
      </c>
      <c r="R788" s="134"/>
      <c r="S788" s="134"/>
      <c r="T788" s="134"/>
      <c r="U788" s="134"/>
      <c r="V788" s="134"/>
      <c r="W788" s="134"/>
      <c r="X788" s="134"/>
      <c r="Y788" s="134"/>
      <c r="Z788" s="134"/>
      <c r="AA788" s="134"/>
      <c r="AB788" s="134"/>
      <c r="AC788" s="134"/>
      <c r="AD788" s="134"/>
      <c r="AE788" s="134"/>
    </row>
    <row r="789" spans="2:31">
      <c r="B789" s="1319">
        <f t="shared" si="19"/>
        <v>-1</v>
      </c>
      <c r="D789" s="1310"/>
      <c r="E789" s="1310"/>
      <c r="F789" s="1320"/>
      <c r="G789" s="1310"/>
      <c r="H789" s="1310"/>
      <c r="I789" s="1310"/>
      <c r="J789" s="1321"/>
      <c r="K789" s="1321"/>
      <c r="L789" s="1310"/>
      <c r="N789" s="1322">
        <f t="shared" si="20"/>
        <v>0</v>
      </c>
      <c r="O789" s="1323">
        <f t="shared" si="21"/>
        <v>0</v>
      </c>
      <c r="P789" s="1323">
        <f>O789/'1.5 Universal Data'!$E$36</f>
        <v>0</v>
      </c>
      <c r="R789" s="134"/>
      <c r="S789" s="134"/>
      <c r="T789" s="134"/>
      <c r="U789" s="134"/>
      <c r="V789" s="134"/>
      <c r="W789" s="134"/>
      <c r="X789" s="134"/>
      <c r="Y789" s="134"/>
      <c r="Z789" s="134"/>
      <c r="AA789" s="134"/>
      <c r="AB789" s="134"/>
      <c r="AC789" s="134"/>
      <c r="AD789" s="134"/>
      <c r="AE789" s="134"/>
    </row>
    <row r="790" spans="2:31">
      <c r="B790" s="1319">
        <f t="shared" si="19"/>
        <v>-1</v>
      </c>
      <c r="D790" s="1310"/>
      <c r="E790" s="1310"/>
      <c r="F790" s="1320"/>
      <c r="G790" s="1310"/>
      <c r="H790" s="1310"/>
      <c r="I790" s="1310"/>
      <c r="J790" s="1321"/>
      <c r="K790" s="1321"/>
      <c r="L790" s="1310"/>
      <c r="N790" s="1322">
        <f t="shared" si="20"/>
        <v>0</v>
      </c>
      <c r="O790" s="1323">
        <f t="shared" si="21"/>
        <v>0</v>
      </c>
      <c r="P790" s="1323">
        <f>O790/'1.5 Universal Data'!$E$36</f>
        <v>0</v>
      </c>
      <c r="R790" s="134"/>
      <c r="S790" s="134"/>
      <c r="T790" s="134"/>
      <c r="U790" s="134"/>
      <c r="V790" s="134"/>
      <c r="W790" s="134"/>
      <c r="X790" s="134"/>
      <c r="Y790" s="134"/>
      <c r="Z790" s="134"/>
      <c r="AA790" s="134"/>
      <c r="AB790" s="134"/>
      <c r="AC790" s="134"/>
      <c r="AD790" s="134"/>
      <c r="AE790" s="134"/>
    </row>
    <row r="791" spans="2:31">
      <c r="B791" s="1319">
        <f t="shared" ref="B791:B854" si="22">IF(G791="buy",1,-1)</f>
        <v>-1</v>
      </c>
      <c r="D791" s="1310"/>
      <c r="E791" s="1310"/>
      <c r="F791" s="1320"/>
      <c r="G791" s="1310"/>
      <c r="H791" s="1310"/>
      <c r="I791" s="1310"/>
      <c r="J791" s="1321"/>
      <c r="K791" s="1321"/>
      <c r="L791" s="1310"/>
      <c r="N791" s="1322">
        <f t="shared" ref="N791:N854" si="23">+H791*((K791-J791)+1)*B791</f>
        <v>0</v>
      </c>
      <c r="O791" s="1323">
        <f t="shared" ref="O791:O854" si="24">N791*L791/100</f>
        <v>0</v>
      </c>
      <c r="P791" s="1323">
        <f>O791/'1.5 Universal Data'!$E$36</f>
        <v>0</v>
      </c>
      <c r="R791" s="134"/>
      <c r="S791" s="134"/>
      <c r="T791" s="134"/>
      <c r="U791" s="134"/>
      <c r="V791" s="134"/>
      <c r="W791" s="134"/>
      <c r="X791" s="134"/>
      <c r="Y791" s="134"/>
      <c r="Z791" s="134"/>
      <c r="AA791" s="134"/>
      <c r="AB791" s="134"/>
      <c r="AC791" s="134"/>
      <c r="AD791" s="134"/>
      <c r="AE791" s="134"/>
    </row>
    <row r="792" spans="2:31">
      <c r="B792" s="1319">
        <f t="shared" si="22"/>
        <v>-1</v>
      </c>
      <c r="D792" s="1310"/>
      <c r="E792" s="1310"/>
      <c r="F792" s="1320"/>
      <c r="G792" s="1310"/>
      <c r="H792" s="1310"/>
      <c r="I792" s="1310"/>
      <c r="J792" s="1321"/>
      <c r="K792" s="1321"/>
      <c r="L792" s="1310"/>
      <c r="N792" s="1322">
        <f t="shared" si="23"/>
        <v>0</v>
      </c>
      <c r="O792" s="1323">
        <f t="shared" si="24"/>
        <v>0</v>
      </c>
      <c r="P792" s="1323">
        <f>O792/'1.5 Universal Data'!$E$36</f>
        <v>0</v>
      </c>
      <c r="R792" s="134"/>
      <c r="S792" s="134"/>
      <c r="T792" s="134"/>
      <c r="U792" s="134"/>
      <c r="V792" s="134"/>
      <c r="W792" s="134"/>
      <c r="X792" s="134"/>
      <c r="Y792" s="134"/>
      <c r="Z792" s="134"/>
      <c r="AA792" s="134"/>
      <c r="AB792" s="134"/>
      <c r="AC792" s="134"/>
      <c r="AD792" s="134"/>
      <c r="AE792" s="134"/>
    </row>
    <row r="793" spans="2:31">
      <c r="B793" s="1319">
        <f t="shared" si="22"/>
        <v>-1</v>
      </c>
      <c r="D793" s="1310"/>
      <c r="E793" s="1310"/>
      <c r="F793" s="1320"/>
      <c r="G793" s="1310"/>
      <c r="H793" s="1310"/>
      <c r="I793" s="1310"/>
      <c r="J793" s="1321"/>
      <c r="K793" s="1321"/>
      <c r="L793" s="1310"/>
      <c r="N793" s="1322">
        <f t="shared" si="23"/>
        <v>0</v>
      </c>
      <c r="O793" s="1323">
        <f t="shared" si="24"/>
        <v>0</v>
      </c>
      <c r="P793" s="1323">
        <f>O793/'1.5 Universal Data'!$E$36</f>
        <v>0</v>
      </c>
      <c r="R793" s="134"/>
      <c r="S793" s="134"/>
      <c r="T793" s="134"/>
      <c r="U793" s="134"/>
      <c r="V793" s="134"/>
      <c r="W793" s="134"/>
      <c r="X793" s="134"/>
      <c r="Y793" s="134"/>
      <c r="Z793" s="134"/>
      <c r="AA793" s="134"/>
      <c r="AB793" s="134"/>
      <c r="AC793" s="134"/>
      <c r="AD793" s="134"/>
      <c r="AE793" s="134"/>
    </row>
    <row r="794" spans="2:31">
      <c r="B794" s="1319">
        <f t="shared" si="22"/>
        <v>-1</v>
      </c>
      <c r="D794" s="1310"/>
      <c r="E794" s="1310"/>
      <c r="F794" s="1320"/>
      <c r="G794" s="1310"/>
      <c r="H794" s="1310"/>
      <c r="I794" s="1310"/>
      <c r="J794" s="1321"/>
      <c r="K794" s="1321"/>
      <c r="L794" s="1310"/>
      <c r="N794" s="1322">
        <f t="shared" si="23"/>
        <v>0</v>
      </c>
      <c r="O794" s="1323">
        <f t="shared" si="24"/>
        <v>0</v>
      </c>
      <c r="P794" s="1323">
        <f>O794/'1.5 Universal Data'!$E$36</f>
        <v>0</v>
      </c>
      <c r="R794" s="134"/>
      <c r="S794" s="134"/>
      <c r="T794" s="134"/>
      <c r="U794" s="134"/>
      <c r="V794" s="134"/>
      <c r="W794" s="134"/>
      <c r="X794" s="134"/>
      <c r="Y794" s="134"/>
      <c r="Z794" s="134"/>
      <c r="AA794" s="134"/>
      <c r="AB794" s="134"/>
      <c r="AC794" s="134"/>
      <c r="AD794" s="134"/>
      <c r="AE794" s="134"/>
    </row>
    <row r="795" spans="2:31">
      <c r="B795" s="1319">
        <f t="shared" si="22"/>
        <v>-1</v>
      </c>
      <c r="D795" s="1310"/>
      <c r="E795" s="1310"/>
      <c r="F795" s="1320"/>
      <c r="G795" s="1310"/>
      <c r="H795" s="1310"/>
      <c r="I795" s="1310"/>
      <c r="J795" s="1321"/>
      <c r="K795" s="1321"/>
      <c r="L795" s="1310"/>
      <c r="N795" s="1322">
        <f t="shared" si="23"/>
        <v>0</v>
      </c>
      <c r="O795" s="1323">
        <f t="shared" si="24"/>
        <v>0</v>
      </c>
      <c r="P795" s="1323">
        <f>O795/'1.5 Universal Data'!$E$36</f>
        <v>0</v>
      </c>
      <c r="R795" s="134"/>
      <c r="S795" s="134"/>
      <c r="T795" s="134"/>
      <c r="U795" s="134"/>
      <c r="V795" s="134"/>
      <c r="W795" s="134"/>
      <c r="X795" s="134"/>
      <c r="Y795" s="134"/>
      <c r="Z795" s="134"/>
      <c r="AA795" s="134"/>
      <c r="AB795" s="134"/>
      <c r="AC795" s="134"/>
      <c r="AD795" s="134"/>
      <c r="AE795" s="134"/>
    </row>
    <row r="796" spans="2:31">
      <c r="B796" s="1319">
        <f t="shared" si="22"/>
        <v>-1</v>
      </c>
      <c r="D796" s="1310"/>
      <c r="E796" s="1310"/>
      <c r="F796" s="1320"/>
      <c r="G796" s="1310"/>
      <c r="H796" s="1310"/>
      <c r="I796" s="1310"/>
      <c r="J796" s="1321"/>
      <c r="K796" s="1321"/>
      <c r="L796" s="1310"/>
      <c r="N796" s="1322">
        <f t="shared" si="23"/>
        <v>0</v>
      </c>
      <c r="O796" s="1323">
        <f t="shared" si="24"/>
        <v>0</v>
      </c>
      <c r="P796" s="1323">
        <f>O796/'1.5 Universal Data'!$E$36</f>
        <v>0</v>
      </c>
      <c r="R796" s="134"/>
      <c r="S796" s="134"/>
      <c r="T796" s="134"/>
      <c r="U796" s="134"/>
      <c r="V796" s="134"/>
      <c r="W796" s="134"/>
      <c r="X796" s="134"/>
      <c r="Y796" s="134"/>
      <c r="Z796" s="134"/>
      <c r="AA796" s="134"/>
      <c r="AB796" s="134"/>
      <c r="AC796" s="134"/>
      <c r="AD796" s="134"/>
      <c r="AE796" s="134"/>
    </row>
    <row r="797" spans="2:31">
      <c r="B797" s="1319">
        <f t="shared" si="22"/>
        <v>-1</v>
      </c>
      <c r="D797" s="1310"/>
      <c r="E797" s="1310"/>
      <c r="F797" s="1320"/>
      <c r="G797" s="1310"/>
      <c r="H797" s="1310"/>
      <c r="I797" s="1310"/>
      <c r="J797" s="1321"/>
      <c r="K797" s="1321"/>
      <c r="L797" s="1310"/>
      <c r="N797" s="1322">
        <f t="shared" si="23"/>
        <v>0</v>
      </c>
      <c r="O797" s="1323">
        <f t="shared" si="24"/>
        <v>0</v>
      </c>
      <c r="P797" s="1323">
        <f>O797/'1.5 Universal Data'!$E$36</f>
        <v>0</v>
      </c>
      <c r="R797" s="134"/>
      <c r="S797" s="134"/>
      <c r="T797" s="134"/>
      <c r="U797" s="134"/>
      <c r="V797" s="134"/>
      <c r="W797" s="134"/>
      <c r="X797" s="134"/>
      <c r="Y797" s="134"/>
      <c r="Z797" s="134"/>
      <c r="AA797" s="134"/>
      <c r="AB797" s="134"/>
      <c r="AC797" s="134"/>
      <c r="AD797" s="134"/>
      <c r="AE797" s="134"/>
    </row>
    <row r="798" spans="2:31">
      <c r="B798" s="1319">
        <f t="shared" si="22"/>
        <v>-1</v>
      </c>
      <c r="D798" s="1310"/>
      <c r="E798" s="1310"/>
      <c r="F798" s="1320"/>
      <c r="G798" s="1310"/>
      <c r="H798" s="1310"/>
      <c r="I798" s="1310"/>
      <c r="J798" s="1321"/>
      <c r="K798" s="1321"/>
      <c r="L798" s="1310"/>
      <c r="N798" s="1322">
        <f t="shared" si="23"/>
        <v>0</v>
      </c>
      <c r="O798" s="1323">
        <f t="shared" si="24"/>
        <v>0</v>
      </c>
      <c r="P798" s="1323">
        <f>O798/'1.5 Universal Data'!$E$36</f>
        <v>0</v>
      </c>
      <c r="R798" s="134"/>
      <c r="S798" s="134"/>
      <c r="T798" s="134"/>
      <c r="U798" s="134"/>
      <c r="V798" s="134"/>
      <c r="W798" s="134"/>
      <c r="X798" s="134"/>
      <c r="Y798" s="134"/>
      <c r="Z798" s="134"/>
      <c r="AA798" s="134"/>
      <c r="AB798" s="134"/>
      <c r="AC798" s="134"/>
      <c r="AD798" s="134"/>
      <c r="AE798" s="134"/>
    </row>
    <row r="799" spans="2:31">
      <c r="B799" s="1319">
        <f t="shared" si="22"/>
        <v>-1</v>
      </c>
      <c r="D799" s="1310"/>
      <c r="E799" s="1310"/>
      <c r="F799" s="1320"/>
      <c r="G799" s="1310"/>
      <c r="H799" s="1310"/>
      <c r="I799" s="1310"/>
      <c r="J799" s="1321"/>
      <c r="K799" s="1321"/>
      <c r="L799" s="1310"/>
      <c r="N799" s="1322">
        <f t="shared" si="23"/>
        <v>0</v>
      </c>
      <c r="O799" s="1323">
        <f t="shared" si="24"/>
        <v>0</v>
      </c>
      <c r="P799" s="1323">
        <f>O799/'1.5 Universal Data'!$E$36</f>
        <v>0</v>
      </c>
      <c r="R799" s="134"/>
      <c r="S799" s="134"/>
      <c r="T799" s="134"/>
      <c r="U799" s="134"/>
      <c r="V799" s="134"/>
      <c r="W799" s="134"/>
      <c r="X799" s="134"/>
      <c r="Y799" s="134"/>
      <c r="Z799" s="134"/>
      <c r="AA799" s="134"/>
      <c r="AB799" s="134"/>
      <c r="AC799" s="134"/>
      <c r="AD799" s="134"/>
      <c r="AE799" s="134"/>
    </row>
    <row r="800" spans="2:31">
      <c r="B800" s="1319">
        <f t="shared" si="22"/>
        <v>-1</v>
      </c>
      <c r="D800" s="1310"/>
      <c r="E800" s="1310"/>
      <c r="F800" s="1320"/>
      <c r="G800" s="1310"/>
      <c r="H800" s="1310"/>
      <c r="I800" s="1310"/>
      <c r="J800" s="1321"/>
      <c r="K800" s="1321"/>
      <c r="L800" s="1310"/>
      <c r="N800" s="1322">
        <f t="shared" si="23"/>
        <v>0</v>
      </c>
      <c r="O800" s="1323">
        <f t="shared" si="24"/>
        <v>0</v>
      </c>
      <c r="P800" s="1323">
        <f>O800/'1.5 Universal Data'!$E$36</f>
        <v>0</v>
      </c>
      <c r="R800" s="134"/>
      <c r="S800" s="134"/>
      <c r="T800" s="134"/>
      <c r="U800" s="134"/>
      <c r="V800" s="134"/>
      <c r="W800" s="134"/>
      <c r="X800" s="134"/>
      <c r="Y800" s="134"/>
      <c r="Z800" s="134"/>
      <c r="AA800" s="134"/>
      <c r="AB800" s="134"/>
      <c r="AC800" s="134"/>
      <c r="AD800" s="134"/>
      <c r="AE800" s="134"/>
    </row>
    <row r="801" spans="2:31">
      <c r="B801" s="1319">
        <f t="shared" si="22"/>
        <v>-1</v>
      </c>
      <c r="D801" s="1310"/>
      <c r="E801" s="1310"/>
      <c r="F801" s="1320"/>
      <c r="G801" s="1310"/>
      <c r="H801" s="1310"/>
      <c r="I801" s="1310"/>
      <c r="J801" s="1321"/>
      <c r="K801" s="1321"/>
      <c r="L801" s="1310"/>
      <c r="N801" s="1322">
        <f t="shared" si="23"/>
        <v>0</v>
      </c>
      <c r="O801" s="1323">
        <f t="shared" si="24"/>
        <v>0</v>
      </c>
      <c r="P801" s="1323">
        <f>O801/'1.5 Universal Data'!$E$36</f>
        <v>0</v>
      </c>
      <c r="R801" s="134"/>
      <c r="S801" s="134"/>
      <c r="T801" s="134"/>
      <c r="U801" s="134"/>
      <c r="V801" s="134"/>
      <c r="W801" s="134"/>
      <c r="X801" s="134"/>
      <c r="Y801" s="134"/>
      <c r="Z801" s="134"/>
      <c r="AA801" s="134"/>
      <c r="AB801" s="134"/>
      <c r="AC801" s="134"/>
      <c r="AD801" s="134"/>
      <c r="AE801" s="134"/>
    </row>
    <row r="802" spans="2:31">
      <c r="B802" s="1319">
        <f t="shared" si="22"/>
        <v>-1</v>
      </c>
      <c r="D802" s="1310"/>
      <c r="E802" s="1310"/>
      <c r="F802" s="1320"/>
      <c r="G802" s="1310"/>
      <c r="H802" s="1310"/>
      <c r="I802" s="1310"/>
      <c r="J802" s="1321"/>
      <c r="K802" s="1321"/>
      <c r="L802" s="1310"/>
      <c r="N802" s="1322">
        <f t="shared" si="23"/>
        <v>0</v>
      </c>
      <c r="O802" s="1323">
        <f t="shared" si="24"/>
        <v>0</v>
      </c>
      <c r="P802" s="1323">
        <f>O802/'1.5 Universal Data'!$E$36</f>
        <v>0</v>
      </c>
      <c r="R802" s="134"/>
      <c r="S802" s="134"/>
      <c r="T802" s="134"/>
      <c r="U802" s="134"/>
      <c r="V802" s="134"/>
      <c r="W802" s="134"/>
      <c r="X802" s="134"/>
      <c r="Y802" s="134"/>
      <c r="Z802" s="134"/>
      <c r="AA802" s="134"/>
      <c r="AB802" s="134"/>
      <c r="AC802" s="134"/>
      <c r="AD802" s="134"/>
      <c r="AE802" s="134"/>
    </row>
    <row r="803" spans="2:31">
      <c r="B803" s="1319">
        <f t="shared" si="22"/>
        <v>-1</v>
      </c>
      <c r="D803" s="1310"/>
      <c r="E803" s="1310"/>
      <c r="F803" s="1320"/>
      <c r="G803" s="1310"/>
      <c r="H803" s="1310"/>
      <c r="I803" s="1310"/>
      <c r="J803" s="1321"/>
      <c r="K803" s="1321"/>
      <c r="L803" s="1310"/>
      <c r="N803" s="1322">
        <f t="shared" si="23"/>
        <v>0</v>
      </c>
      <c r="O803" s="1323">
        <f t="shared" si="24"/>
        <v>0</v>
      </c>
      <c r="P803" s="1323">
        <f>O803/'1.5 Universal Data'!$E$36</f>
        <v>0</v>
      </c>
      <c r="R803" s="134"/>
      <c r="S803" s="134"/>
      <c r="T803" s="134"/>
      <c r="U803" s="134"/>
      <c r="V803" s="134"/>
      <c r="W803" s="134"/>
      <c r="X803" s="134"/>
      <c r="Y803" s="134"/>
      <c r="Z803" s="134"/>
      <c r="AA803" s="134"/>
      <c r="AB803" s="134"/>
      <c r="AC803" s="134"/>
      <c r="AD803" s="134"/>
      <c r="AE803" s="134"/>
    </row>
    <row r="804" spans="2:31">
      <c r="B804" s="1319">
        <f t="shared" si="22"/>
        <v>-1</v>
      </c>
      <c r="D804" s="1310"/>
      <c r="E804" s="1310"/>
      <c r="F804" s="1320"/>
      <c r="G804" s="1310"/>
      <c r="H804" s="1310"/>
      <c r="I804" s="1310"/>
      <c r="J804" s="1321"/>
      <c r="K804" s="1321"/>
      <c r="L804" s="1310"/>
      <c r="N804" s="1322">
        <f t="shared" si="23"/>
        <v>0</v>
      </c>
      <c r="O804" s="1323">
        <f t="shared" si="24"/>
        <v>0</v>
      </c>
      <c r="P804" s="1323">
        <f>O804/'1.5 Universal Data'!$E$36</f>
        <v>0</v>
      </c>
      <c r="R804" s="134"/>
      <c r="S804" s="134"/>
      <c r="T804" s="134"/>
      <c r="U804" s="134"/>
      <c r="V804" s="134"/>
      <c r="W804" s="134"/>
      <c r="X804" s="134"/>
      <c r="Y804" s="134"/>
      <c r="Z804" s="134"/>
      <c r="AA804" s="134"/>
      <c r="AB804" s="134"/>
      <c r="AC804" s="134"/>
      <c r="AD804" s="134"/>
      <c r="AE804" s="134"/>
    </row>
    <row r="805" spans="2:31">
      <c r="B805" s="1319">
        <f t="shared" si="22"/>
        <v>-1</v>
      </c>
      <c r="D805" s="1310"/>
      <c r="E805" s="1310"/>
      <c r="F805" s="1320"/>
      <c r="G805" s="1310"/>
      <c r="H805" s="1310"/>
      <c r="I805" s="1310"/>
      <c r="J805" s="1321"/>
      <c r="K805" s="1321"/>
      <c r="L805" s="1310"/>
      <c r="N805" s="1322">
        <f t="shared" si="23"/>
        <v>0</v>
      </c>
      <c r="O805" s="1323">
        <f t="shared" si="24"/>
        <v>0</v>
      </c>
      <c r="P805" s="1323">
        <f>O805/'1.5 Universal Data'!$E$36</f>
        <v>0</v>
      </c>
      <c r="R805" s="134"/>
      <c r="S805" s="134"/>
      <c r="T805" s="134"/>
      <c r="U805" s="134"/>
      <c r="V805" s="134"/>
      <c r="W805" s="134"/>
      <c r="X805" s="134"/>
      <c r="Y805" s="134"/>
      <c r="Z805" s="134"/>
      <c r="AA805" s="134"/>
      <c r="AB805" s="134"/>
      <c r="AC805" s="134"/>
      <c r="AD805" s="134"/>
      <c r="AE805" s="134"/>
    </row>
    <row r="806" spans="2:31">
      <c r="B806" s="1319">
        <f t="shared" si="22"/>
        <v>-1</v>
      </c>
      <c r="D806" s="1310"/>
      <c r="E806" s="1310"/>
      <c r="F806" s="1320"/>
      <c r="G806" s="1310"/>
      <c r="H806" s="1310"/>
      <c r="I806" s="1310"/>
      <c r="J806" s="1321"/>
      <c r="K806" s="1321"/>
      <c r="L806" s="1310"/>
      <c r="N806" s="1322">
        <f t="shared" si="23"/>
        <v>0</v>
      </c>
      <c r="O806" s="1323">
        <f t="shared" si="24"/>
        <v>0</v>
      </c>
      <c r="P806" s="1323">
        <f>O806/'1.5 Universal Data'!$E$36</f>
        <v>0</v>
      </c>
      <c r="R806" s="134"/>
      <c r="S806" s="134"/>
      <c r="T806" s="134"/>
      <c r="U806" s="134"/>
      <c r="V806" s="134"/>
      <c r="W806" s="134"/>
      <c r="X806" s="134"/>
      <c r="Y806" s="134"/>
      <c r="Z806" s="134"/>
      <c r="AA806" s="134"/>
      <c r="AB806" s="134"/>
      <c r="AC806" s="134"/>
      <c r="AD806" s="134"/>
      <c r="AE806" s="134"/>
    </row>
    <row r="807" spans="2:31">
      <c r="B807" s="1319">
        <f t="shared" si="22"/>
        <v>-1</v>
      </c>
      <c r="D807" s="1310"/>
      <c r="E807" s="1310"/>
      <c r="F807" s="1320"/>
      <c r="G807" s="1310"/>
      <c r="H807" s="1310"/>
      <c r="I807" s="1310"/>
      <c r="J807" s="1321"/>
      <c r="K807" s="1321"/>
      <c r="L807" s="1310"/>
      <c r="N807" s="1322">
        <f t="shared" si="23"/>
        <v>0</v>
      </c>
      <c r="O807" s="1323">
        <f t="shared" si="24"/>
        <v>0</v>
      </c>
      <c r="P807" s="1323">
        <f>O807/'1.5 Universal Data'!$E$36</f>
        <v>0</v>
      </c>
      <c r="R807" s="134"/>
      <c r="S807" s="134"/>
      <c r="T807" s="134"/>
      <c r="U807" s="134"/>
      <c r="V807" s="134"/>
      <c r="W807" s="134"/>
      <c r="X807" s="134"/>
      <c r="Y807" s="134"/>
      <c r="Z807" s="134"/>
      <c r="AA807" s="134"/>
      <c r="AB807" s="134"/>
      <c r="AC807" s="134"/>
      <c r="AD807" s="134"/>
      <c r="AE807" s="134"/>
    </row>
    <row r="808" spans="2:31">
      <c r="B808" s="1319">
        <f t="shared" si="22"/>
        <v>-1</v>
      </c>
      <c r="D808" s="1310"/>
      <c r="E808" s="1310"/>
      <c r="F808" s="1320"/>
      <c r="G808" s="1310"/>
      <c r="H808" s="1310"/>
      <c r="I808" s="1310"/>
      <c r="J808" s="1321"/>
      <c r="K808" s="1321"/>
      <c r="L808" s="1310"/>
      <c r="N808" s="1322">
        <f t="shared" si="23"/>
        <v>0</v>
      </c>
      <c r="O808" s="1323">
        <f t="shared" si="24"/>
        <v>0</v>
      </c>
      <c r="P808" s="1323">
        <f>O808/'1.5 Universal Data'!$E$36</f>
        <v>0</v>
      </c>
      <c r="R808" s="134"/>
      <c r="S808" s="134"/>
      <c r="T808" s="134"/>
      <c r="U808" s="134"/>
      <c r="V808" s="134"/>
      <c r="W808" s="134"/>
      <c r="X808" s="134"/>
      <c r="Y808" s="134"/>
      <c r="Z808" s="134"/>
      <c r="AA808" s="134"/>
      <c r="AB808" s="134"/>
      <c r="AC808" s="134"/>
      <c r="AD808" s="134"/>
      <c r="AE808" s="134"/>
    </row>
    <row r="809" spans="2:31">
      <c r="B809" s="1319">
        <f t="shared" si="22"/>
        <v>-1</v>
      </c>
      <c r="D809" s="1310"/>
      <c r="E809" s="1310"/>
      <c r="F809" s="1320"/>
      <c r="G809" s="1310"/>
      <c r="H809" s="1310"/>
      <c r="I809" s="1310"/>
      <c r="J809" s="1321"/>
      <c r="K809" s="1321"/>
      <c r="L809" s="1310"/>
      <c r="N809" s="1322">
        <f t="shared" si="23"/>
        <v>0</v>
      </c>
      <c r="O809" s="1323">
        <f t="shared" si="24"/>
        <v>0</v>
      </c>
      <c r="P809" s="1323">
        <f>O809/'1.5 Universal Data'!$E$36</f>
        <v>0</v>
      </c>
      <c r="R809" s="134"/>
      <c r="S809" s="134"/>
      <c r="T809" s="134"/>
      <c r="U809" s="134"/>
      <c r="V809" s="134"/>
      <c r="W809" s="134"/>
      <c r="X809" s="134"/>
      <c r="Y809" s="134"/>
      <c r="Z809" s="134"/>
      <c r="AA809" s="134"/>
      <c r="AB809" s="134"/>
      <c r="AC809" s="134"/>
      <c r="AD809" s="134"/>
      <c r="AE809" s="134"/>
    </row>
    <row r="810" spans="2:31">
      <c r="B810" s="1319">
        <f t="shared" si="22"/>
        <v>-1</v>
      </c>
      <c r="D810" s="1310"/>
      <c r="E810" s="1310"/>
      <c r="F810" s="1320"/>
      <c r="G810" s="1310"/>
      <c r="H810" s="1310"/>
      <c r="I810" s="1310"/>
      <c r="J810" s="1321"/>
      <c r="K810" s="1321"/>
      <c r="L810" s="1310"/>
      <c r="N810" s="1322">
        <f t="shared" si="23"/>
        <v>0</v>
      </c>
      <c r="O810" s="1323">
        <f t="shared" si="24"/>
        <v>0</v>
      </c>
      <c r="P810" s="1323">
        <f>O810/'1.5 Universal Data'!$E$36</f>
        <v>0</v>
      </c>
      <c r="R810" s="134"/>
      <c r="S810" s="134"/>
      <c r="T810" s="134"/>
      <c r="U810" s="134"/>
      <c r="V810" s="134"/>
      <c r="W810" s="134"/>
      <c r="X810" s="134"/>
      <c r="Y810" s="134"/>
      <c r="Z810" s="134"/>
      <c r="AA810" s="134"/>
      <c r="AB810" s="134"/>
      <c r="AC810" s="134"/>
      <c r="AD810" s="134"/>
      <c r="AE810" s="134"/>
    </row>
    <row r="811" spans="2:31">
      <c r="B811" s="1319">
        <f t="shared" si="22"/>
        <v>-1</v>
      </c>
      <c r="D811" s="1310"/>
      <c r="E811" s="1310"/>
      <c r="F811" s="1320"/>
      <c r="G811" s="1310"/>
      <c r="H811" s="1310"/>
      <c r="I811" s="1310"/>
      <c r="J811" s="1321"/>
      <c r="K811" s="1321"/>
      <c r="L811" s="1310"/>
      <c r="N811" s="1322">
        <f t="shared" si="23"/>
        <v>0</v>
      </c>
      <c r="O811" s="1323">
        <f t="shared" si="24"/>
        <v>0</v>
      </c>
      <c r="P811" s="1323">
        <f>O811/'1.5 Universal Data'!$E$36</f>
        <v>0</v>
      </c>
      <c r="R811" s="134"/>
      <c r="S811" s="134"/>
      <c r="T811" s="134"/>
      <c r="U811" s="134"/>
      <c r="V811" s="134"/>
      <c r="W811" s="134"/>
      <c r="X811" s="134"/>
      <c r="Y811" s="134"/>
      <c r="Z811" s="134"/>
      <c r="AA811" s="134"/>
      <c r="AB811" s="134"/>
      <c r="AC811" s="134"/>
      <c r="AD811" s="134"/>
      <c r="AE811" s="134"/>
    </row>
    <row r="812" spans="2:31">
      <c r="B812" s="1319">
        <f t="shared" si="22"/>
        <v>-1</v>
      </c>
      <c r="D812" s="1310"/>
      <c r="E812" s="1310"/>
      <c r="F812" s="1320"/>
      <c r="G812" s="1310"/>
      <c r="H812" s="1310"/>
      <c r="I812" s="1310"/>
      <c r="J812" s="1321"/>
      <c r="K812" s="1321"/>
      <c r="L812" s="1310"/>
      <c r="N812" s="1322">
        <f t="shared" si="23"/>
        <v>0</v>
      </c>
      <c r="O812" s="1323">
        <f t="shared" si="24"/>
        <v>0</v>
      </c>
      <c r="P812" s="1323">
        <f>O812/'1.5 Universal Data'!$E$36</f>
        <v>0</v>
      </c>
      <c r="R812" s="134"/>
      <c r="S812" s="134"/>
      <c r="T812" s="134"/>
      <c r="U812" s="134"/>
      <c r="V812" s="134"/>
      <c r="W812" s="134"/>
      <c r="X812" s="134"/>
      <c r="Y812" s="134"/>
      <c r="Z812" s="134"/>
      <c r="AA812" s="134"/>
      <c r="AB812" s="134"/>
      <c r="AC812" s="134"/>
      <c r="AD812" s="134"/>
      <c r="AE812" s="134"/>
    </row>
    <row r="813" spans="2:31">
      <c r="B813" s="1319">
        <f t="shared" si="22"/>
        <v>-1</v>
      </c>
      <c r="D813" s="1310"/>
      <c r="E813" s="1310"/>
      <c r="F813" s="1320"/>
      <c r="G813" s="1310"/>
      <c r="H813" s="1310"/>
      <c r="I813" s="1310"/>
      <c r="J813" s="1321"/>
      <c r="K813" s="1321"/>
      <c r="L813" s="1310"/>
      <c r="N813" s="1322">
        <f t="shared" si="23"/>
        <v>0</v>
      </c>
      <c r="O813" s="1323">
        <f t="shared" si="24"/>
        <v>0</v>
      </c>
      <c r="P813" s="1323">
        <f>O813/'1.5 Universal Data'!$E$36</f>
        <v>0</v>
      </c>
      <c r="R813" s="134"/>
      <c r="S813" s="134"/>
      <c r="T813" s="134"/>
      <c r="U813" s="134"/>
      <c r="V813" s="134"/>
      <c r="W813" s="134"/>
      <c r="X813" s="134"/>
      <c r="Y813" s="134"/>
      <c r="Z813" s="134"/>
      <c r="AA813" s="134"/>
      <c r="AB813" s="134"/>
      <c r="AC813" s="134"/>
      <c r="AD813" s="134"/>
      <c r="AE813" s="134"/>
    </row>
    <row r="814" spans="2:31">
      <c r="B814" s="1319">
        <f t="shared" si="22"/>
        <v>-1</v>
      </c>
      <c r="D814" s="1310"/>
      <c r="E814" s="1310"/>
      <c r="F814" s="1320"/>
      <c r="G814" s="1310"/>
      <c r="H814" s="1310"/>
      <c r="I814" s="1310"/>
      <c r="J814" s="1321"/>
      <c r="K814" s="1321"/>
      <c r="L814" s="1310"/>
      <c r="N814" s="1322">
        <f t="shared" si="23"/>
        <v>0</v>
      </c>
      <c r="O814" s="1323">
        <f t="shared" si="24"/>
        <v>0</v>
      </c>
      <c r="P814" s="1323">
        <f>O814/'1.5 Universal Data'!$E$36</f>
        <v>0</v>
      </c>
      <c r="R814" s="134"/>
      <c r="S814" s="134"/>
      <c r="T814" s="134"/>
      <c r="U814" s="134"/>
      <c r="V814" s="134"/>
      <c r="W814" s="134"/>
      <c r="X814" s="134"/>
      <c r="Y814" s="134"/>
      <c r="Z814" s="134"/>
      <c r="AA814" s="134"/>
      <c r="AB814" s="134"/>
      <c r="AC814" s="134"/>
      <c r="AD814" s="134"/>
      <c r="AE814" s="134"/>
    </row>
    <row r="815" spans="2:31">
      <c r="B815" s="1319">
        <f t="shared" si="22"/>
        <v>-1</v>
      </c>
      <c r="D815" s="1310"/>
      <c r="E815" s="1310"/>
      <c r="F815" s="1320"/>
      <c r="G815" s="1310"/>
      <c r="H815" s="1310"/>
      <c r="I815" s="1310"/>
      <c r="J815" s="1321"/>
      <c r="K815" s="1321"/>
      <c r="L815" s="1310"/>
      <c r="N815" s="1322">
        <f t="shared" si="23"/>
        <v>0</v>
      </c>
      <c r="O815" s="1323">
        <f t="shared" si="24"/>
        <v>0</v>
      </c>
      <c r="P815" s="1323">
        <f>O815/'1.5 Universal Data'!$E$36</f>
        <v>0</v>
      </c>
      <c r="R815" s="134"/>
      <c r="S815" s="134"/>
      <c r="T815" s="134"/>
      <c r="U815" s="134"/>
      <c r="V815" s="134"/>
      <c r="W815" s="134"/>
      <c r="X815" s="134"/>
      <c r="Y815" s="134"/>
      <c r="Z815" s="134"/>
      <c r="AA815" s="134"/>
      <c r="AB815" s="134"/>
      <c r="AC815" s="134"/>
      <c r="AD815" s="134"/>
      <c r="AE815" s="134"/>
    </row>
    <row r="816" spans="2:31">
      <c r="B816" s="1319">
        <f t="shared" si="22"/>
        <v>-1</v>
      </c>
      <c r="D816" s="1310"/>
      <c r="E816" s="1310"/>
      <c r="F816" s="1320"/>
      <c r="G816" s="1310"/>
      <c r="H816" s="1310"/>
      <c r="I816" s="1310"/>
      <c r="J816" s="1321"/>
      <c r="K816" s="1321"/>
      <c r="L816" s="1310"/>
      <c r="N816" s="1322">
        <f t="shared" si="23"/>
        <v>0</v>
      </c>
      <c r="O816" s="1323">
        <f t="shared" si="24"/>
        <v>0</v>
      </c>
      <c r="P816" s="1323">
        <f>O816/'1.5 Universal Data'!$E$36</f>
        <v>0</v>
      </c>
      <c r="R816" s="134"/>
      <c r="S816" s="134"/>
      <c r="T816" s="134"/>
      <c r="U816" s="134"/>
      <c r="V816" s="134"/>
      <c r="W816" s="134"/>
      <c r="X816" s="134"/>
      <c r="Y816" s="134"/>
      <c r="Z816" s="134"/>
      <c r="AA816" s="134"/>
      <c r="AB816" s="134"/>
      <c r="AC816" s="134"/>
      <c r="AD816" s="134"/>
      <c r="AE816" s="134"/>
    </row>
    <row r="817" spans="2:31">
      <c r="B817" s="1319">
        <f t="shared" si="22"/>
        <v>-1</v>
      </c>
      <c r="D817" s="1310"/>
      <c r="E817" s="1310"/>
      <c r="F817" s="1320"/>
      <c r="G817" s="1310"/>
      <c r="H817" s="1310"/>
      <c r="I817" s="1310"/>
      <c r="J817" s="1321"/>
      <c r="K817" s="1321"/>
      <c r="L817" s="1310"/>
      <c r="N817" s="1322">
        <f t="shared" si="23"/>
        <v>0</v>
      </c>
      <c r="O817" s="1323">
        <f t="shared" si="24"/>
        <v>0</v>
      </c>
      <c r="P817" s="1323">
        <f>O817/'1.5 Universal Data'!$E$36</f>
        <v>0</v>
      </c>
      <c r="R817" s="134"/>
      <c r="S817" s="134"/>
      <c r="T817" s="134"/>
      <c r="U817" s="134"/>
      <c r="V817" s="134"/>
      <c r="W817" s="134"/>
      <c r="X817" s="134"/>
      <c r="Y817" s="134"/>
      <c r="Z817" s="134"/>
      <c r="AA817" s="134"/>
      <c r="AB817" s="134"/>
      <c r="AC817" s="134"/>
      <c r="AD817" s="134"/>
      <c r="AE817" s="134"/>
    </row>
    <row r="818" spans="2:31">
      <c r="B818" s="1319">
        <f t="shared" si="22"/>
        <v>-1</v>
      </c>
      <c r="D818" s="1310"/>
      <c r="E818" s="1310"/>
      <c r="F818" s="1320"/>
      <c r="G818" s="1310"/>
      <c r="H818" s="1310"/>
      <c r="I818" s="1310"/>
      <c r="J818" s="1321"/>
      <c r="K818" s="1321"/>
      <c r="L818" s="1310"/>
      <c r="N818" s="1322">
        <f t="shared" si="23"/>
        <v>0</v>
      </c>
      <c r="O818" s="1323">
        <f t="shared" si="24"/>
        <v>0</v>
      </c>
      <c r="P818" s="1323">
        <f>O818/'1.5 Universal Data'!$E$36</f>
        <v>0</v>
      </c>
      <c r="R818" s="134"/>
      <c r="S818" s="134"/>
      <c r="T818" s="134"/>
      <c r="U818" s="134"/>
      <c r="V818" s="134"/>
      <c r="W818" s="134"/>
      <c r="X818" s="134"/>
      <c r="Y818" s="134"/>
      <c r="Z818" s="134"/>
      <c r="AA818" s="134"/>
      <c r="AB818" s="134"/>
      <c r="AC818" s="134"/>
      <c r="AD818" s="134"/>
      <c r="AE818" s="134"/>
    </row>
    <row r="819" spans="2:31">
      <c r="B819" s="1319">
        <f t="shared" si="22"/>
        <v>-1</v>
      </c>
      <c r="D819" s="1310"/>
      <c r="E819" s="1310"/>
      <c r="F819" s="1320"/>
      <c r="G819" s="1310"/>
      <c r="H819" s="1310"/>
      <c r="I819" s="1310"/>
      <c r="J819" s="1321"/>
      <c r="K819" s="1321"/>
      <c r="L819" s="1310"/>
      <c r="N819" s="1322">
        <f t="shared" si="23"/>
        <v>0</v>
      </c>
      <c r="O819" s="1323">
        <f t="shared" si="24"/>
        <v>0</v>
      </c>
      <c r="P819" s="1323">
        <f>O819/'1.5 Universal Data'!$E$36</f>
        <v>0</v>
      </c>
      <c r="R819" s="134"/>
      <c r="S819" s="134"/>
      <c r="T819" s="134"/>
      <c r="U819" s="134"/>
      <c r="V819" s="134"/>
      <c r="W819" s="134"/>
      <c r="X819" s="134"/>
      <c r="Y819" s="134"/>
      <c r="Z819" s="134"/>
      <c r="AA819" s="134"/>
      <c r="AB819" s="134"/>
      <c r="AC819" s="134"/>
      <c r="AD819" s="134"/>
      <c r="AE819" s="134"/>
    </row>
    <row r="820" spans="2:31">
      <c r="B820" s="1319">
        <f t="shared" si="22"/>
        <v>-1</v>
      </c>
      <c r="D820" s="1310"/>
      <c r="E820" s="1310"/>
      <c r="F820" s="1320"/>
      <c r="G820" s="1310"/>
      <c r="H820" s="1310"/>
      <c r="I820" s="1310"/>
      <c r="J820" s="1321"/>
      <c r="K820" s="1321"/>
      <c r="L820" s="1310"/>
      <c r="N820" s="1322">
        <f t="shared" si="23"/>
        <v>0</v>
      </c>
      <c r="O820" s="1323">
        <f t="shared" si="24"/>
        <v>0</v>
      </c>
      <c r="P820" s="1323">
        <f>O820/'1.5 Universal Data'!$E$36</f>
        <v>0</v>
      </c>
      <c r="R820" s="134"/>
      <c r="S820" s="134"/>
      <c r="T820" s="134"/>
      <c r="U820" s="134"/>
      <c r="V820" s="134"/>
      <c r="W820" s="134"/>
      <c r="X820" s="134"/>
      <c r="Y820" s="134"/>
      <c r="Z820" s="134"/>
      <c r="AA820" s="134"/>
      <c r="AB820" s="134"/>
      <c r="AC820" s="134"/>
      <c r="AD820" s="134"/>
      <c r="AE820" s="134"/>
    </row>
    <row r="821" spans="2:31">
      <c r="B821" s="1319">
        <f t="shared" si="22"/>
        <v>-1</v>
      </c>
      <c r="D821" s="1310"/>
      <c r="E821" s="1310"/>
      <c r="F821" s="1320"/>
      <c r="G821" s="1310"/>
      <c r="H821" s="1310"/>
      <c r="I821" s="1310"/>
      <c r="J821" s="1321"/>
      <c r="K821" s="1321"/>
      <c r="L821" s="1310"/>
      <c r="N821" s="1322">
        <f t="shared" si="23"/>
        <v>0</v>
      </c>
      <c r="O821" s="1323">
        <f t="shared" si="24"/>
        <v>0</v>
      </c>
      <c r="P821" s="1323">
        <f>O821/'1.5 Universal Data'!$E$36</f>
        <v>0</v>
      </c>
      <c r="R821" s="134"/>
      <c r="S821" s="134"/>
      <c r="T821" s="134"/>
      <c r="U821" s="134"/>
      <c r="V821" s="134"/>
      <c r="W821" s="134"/>
      <c r="X821" s="134"/>
      <c r="Y821" s="134"/>
      <c r="Z821" s="134"/>
      <c r="AA821" s="134"/>
      <c r="AB821" s="134"/>
      <c r="AC821" s="134"/>
      <c r="AD821" s="134"/>
      <c r="AE821" s="134"/>
    </row>
    <row r="822" spans="2:31">
      <c r="B822" s="1319">
        <f t="shared" si="22"/>
        <v>-1</v>
      </c>
      <c r="D822" s="1310"/>
      <c r="E822" s="1310"/>
      <c r="F822" s="1320"/>
      <c r="G822" s="1310"/>
      <c r="H822" s="1310"/>
      <c r="I822" s="1310"/>
      <c r="J822" s="1321"/>
      <c r="K822" s="1321"/>
      <c r="L822" s="1310"/>
      <c r="N822" s="1322">
        <f t="shared" si="23"/>
        <v>0</v>
      </c>
      <c r="O822" s="1323">
        <f t="shared" si="24"/>
        <v>0</v>
      </c>
      <c r="P822" s="1323">
        <f>O822/'1.5 Universal Data'!$E$36</f>
        <v>0</v>
      </c>
      <c r="R822" s="134"/>
      <c r="S822" s="134"/>
      <c r="T822" s="134"/>
      <c r="U822" s="134"/>
      <c r="V822" s="134"/>
      <c r="W822" s="134"/>
      <c r="X822" s="134"/>
      <c r="Y822" s="134"/>
      <c r="Z822" s="134"/>
      <c r="AA822" s="134"/>
      <c r="AB822" s="134"/>
      <c r="AC822" s="134"/>
      <c r="AD822" s="134"/>
      <c r="AE822" s="134"/>
    </row>
    <row r="823" spans="2:31">
      <c r="B823" s="1319">
        <f t="shared" si="22"/>
        <v>-1</v>
      </c>
      <c r="D823" s="1310"/>
      <c r="E823" s="1310"/>
      <c r="F823" s="1320"/>
      <c r="G823" s="1310"/>
      <c r="H823" s="1310"/>
      <c r="I823" s="1310"/>
      <c r="J823" s="1321"/>
      <c r="K823" s="1321"/>
      <c r="L823" s="1310"/>
      <c r="N823" s="1322">
        <f t="shared" si="23"/>
        <v>0</v>
      </c>
      <c r="O823" s="1323">
        <f t="shared" si="24"/>
        <v>0</v>
      </c>
      <c r="P823" s="1323">
        <f>O823/'1.5 Universal Data'!$E$36</f>
        <v>0</v>
      </c>
      <c r="R823" s="134"/>
      <c r="S823" s="134"/>
      <c r="T823" s="134"/>
      <c r="U823" s="134"/>
      <c r="V823" s="134"/>
      <c r="W823" s="134"/>
      <c r="X823" s="134"/>
      <c r="Y823" s="134"/>
      <c r="Z823" s="134"/>
      <c r="AA823" s="134"/>
      <c r="AB823" s="134"/>
      <c r="AC823" s="134"/>
      <c r="AD823" s="134"/>
      <c r="AE823" s="134"/>
    </row>
    <row r="824" spans="2:31">
      <c r="B824" s="1319">
        <f t="shared" si="22"/>
        <v>-1</v>
      </c>
      <c r="D824" s="1310"/>
      <c r="E824" s="1310"/>
      <c r="F824" s="1320"/>
      <c r="G824" s="1310"/>
      <c r="H824" s="1310"/>
      <c r="I824" s="1310"/>
      <c r="J824" s="1321"/>
      <c r="K824" s="1321"/>
      <c r="L824" s="1310"/>
      <c r="N824" s="1322">
        <f t="shared" si="23"/>
        <v>0</v>
      </c>
      <c r="O824" s="1323">
        <f t="shared" si="24"/>
        <v>0</v>
      </c>
      <c r="P824" s="1323">
        <f>O824/'1.5 Universal Data'!$E$36</f>
        <v>0</v>
      </c>
      <c r="R824" s="134"/>
      <c r="S824" s="134"/>
      <c r="T824" s="134"/>
      <c r="U824" s="134"/>
      <c r="V824" s="134"/>
      <c r="W824" s="134"/>
      <c r="X824" s="134"/>
      <c r="Y824" s="134"/>
      <c r="Z824" s="134"/>
      <c r="AA824" s="134"/>
      <c r="AB824" s="134"/>
      <c r="AC824" s="134"/>
      <c r="AD824" s="134"/>
      <c r="AE824" s="134"/>
    </row>
    <row r="825" spans="2:31">
      <c r="B825" s="1319">
        <f t="shared" si="22"/>
        <v>-1</v>
      </c>
      <c r="D825" s="1310"/>
      <c r="E825" s="1310"/>
      <c r="F825" s="1320"/>
      <c r="G825" s="1310"/>
      <c r="H825" s="1310"/>
      <c r="I825" s="1310"/>
      <c r="J825" s="1321"/>
      <c r="K825" s="1321"/>
      <c r="L825" s="1310"/>
      <c r="N825" s="1322">
        <f t="shared" si="23"/>
        <v>0</v>
      </c>
      <c r="O825" s="1323">
        <f t="shared" si="24"/>
        <v>0</v>
      </c>
      <c r="P825" s="1323">
        <f>O825/'1.5 Universal Data'!$E$36</f>
        <v>0</v>
      </c>
      <c r="R825" s="134"/>
      <c r="S825" s="134"/>
      <c r="T825" s="134"/>
      <c r="U825" s="134"/>
      <c r="V825" s="134"/>
      <c r="W825" s="134"/>
      <c r="X825" s="134"/>
      <c r="Y825" s="134"/>
      <c r="Z825" s="134"/>
      <c r="AA825" s="134"/>
      <c r="AB825" s="134"/>
      <c r="AC825" s="134"/>
      <c r="AD825" s="134"/>
      <c r="AE825" s="134"/>
    </row>
    <row r="826" spans="2:31">
      <c r="B826" s="1319">
        <f t="shared" si="22"/>
        <v>-1</v>
      </c>
      <c r="D826" s="1310"/>
      <c r="E826" s="1310"/>
      <c r="F826" s="1320"/>
      <c r="G826" s="1310"/>
      <c r="H826" s="1310"/>
      <c r="I826" s="1310"/>
      <c r="J826" s="1321"/>
      <c r="K826" s="1321"/>
      <c r="L826" s="1310"/>
      <c r="N826" s="1322">
        <f t="shared" si="23"/>
        <v>0</v>
      </c>
      <c r="O826" s="1323">
        <f t="shared" si="24"/>
        <v>0</v>
      </c>
      <c r="P826" s="1323">
        <f>O826/'1.5 Universal Data'!$E$36</f>
        <v>0</v>
      </c>
      <c r="R826" s="134"/>
      <c r="S826" s="134"/>
      <c r="T826" s="134"/>
      <c r="U826" s="134"/>
      <c r="V826" s="134"/>
      <c r="W826" s="134"/>
      <c r="X826" s="134"/>
      <c r="Y826" s="134"/>
      <c r="Z826" s="134"/>
      <c r="AA826" s="134"/>
      <c r="AB826" s="134"/>
      <c r="AC826" s="134"/>
      <c r="AD826" s="134"/>
      <c r="AE826" s="134"/>
    </row>
    <row r="827" spans="2:31">
      <c r="B827" s="1319">
        <f t="shared" si="22"/>
        <v>-1</v>
      </c>
      <c r="D827" s="1310"/>
      <c r="E827" s="1310"/>
      <c r="F827" s="1320"/>
      <c r="G827" s="1310"/>
      <c r="H827" s="1310"/>
      <c r="I827" s="1310"/>
      <c r="J827" s="1321"/>
      <c r="K827" s="1321"/>
      <c r="L827" s="1310"/>
      <c r="N827" s="1322">
        <f t="shared" si="23"/>
        <v>0</v>
      </c>
      <c r="O827" s="1323">
        <f t="shared" si="24"/>
        <v>0</v>
      </c>
      <c r="P827" s="1323">
        <f>O827/'1.5 Universal Data'!$E$36</f>
        <v>0</v>
      </c>
      <c r="R827" s="134"/>
      <c r="S827" s="134"/>
      <c r="T827" s="134"/>
      <c r="U827" s="134"/>
      <c r="V827" s="134"/>
      <c r="W827" s="134"/>
      <c r="X827" s="134"/>
      <c r="Y827" s="134"/>
      <c r="Z827" s="134"/>
      <c r="AA827" s="134"/>
      <c r="AB827" s="134"/>
      <c r="AC827" s="134"/>
      <c r="AD827" s="134"/>
      <c r="AE827" s="134"/>
    </row>
    <row r="828" spans="2:31">
      <c r="B828" s="1319">
        <f t="shared" si="22"/>
        <v>-1</v>
      </c>
      <c r="D828" s="1310"/>
      <c r="E828" s="1310"/>
      <c r="F828" s="1320"/>
      <c r="G828" s="1310"/>
      <c r="H828" s="1310"/>
      <c r="I828" s="1310"/>
      <c r="J828" s="1321"/>
      <c r="K828" s="1321"/>
      <c r="L828" s="1310"/>
      <c r="N828" s="1322">
        <f t="shared" si="23"/>
        <v>0</v>
      </c>
      <c r="O828" s="1323">
        <f t="shared" si="24"/>
        <v>0</v>
      </c>
      <c r="P828" s="1323">
        <f>O828/'1.5 Universal Data'!$E$36</f>
        <v>0</v>
      </c>
      <c r="R828" s="134"/>
      <c r="S828" s="134"/>
      <c r="T828" s="134"/>
      <c r="U828" s="134"/>
      <c r="V828" s="134"/>
      <c r="W828" s="134"/>
      <c r="X828" s="134"/>
      <c r="Y828" s="134"/>
      <c r="Z828" s="134"/>
      <c r="AA828" s="134"/>
      <c r="AB828" s="134"/>
      <c r="AC828" s="134"/>
      <c r="AD828" s="134"/>
      <c r="AE828" s="134"/>
    </row>
    <row r="829" spans="2:31">
      <c r="B829" s="1319">
        <f t="shared" si="22"/>
        <v>-1</v>
      </c>
      <c r="D829" s="1310"/>
      <c r="E829" s="1310"/>
      <c r="F829" s="1320"/>
      <c r="G829" s="1310"/>
      <c r="H829" s="1310"/>
      <c r="I829" s="1310"/>
      <c r="J829" s="1321"/>
      <c r="K829" s="1321"/>
      <c r="L829" s="1310"/>
      <c r="N829" s="1322">
        <f t="shared" si="23"/>
        <v>0</v>
      </c>
      <c r="O829" s="1323">
        <f t="shared" si="24"/>
        <v>0</v>
      </c>
      <c r="P829" s="1323">
        <f>O829/'1.5 Universal Data'!$E$36</f>
        <v>0</v>
      </c>
      <c r="R829" s="134"/>
      <c r="S829" s="134"/>
      <c r="T829" s="134"/>
      <c r="U829" s="134"/>
      <c r="V829" s="134"/>
      <c r="W829" s="134"/>
      <c r="X829" s="134"/>
      <c r="Y829" s="134"/>
      <c r="Z829" s="134"/>
      <c r="AA829" s="134"/>
      <c r="AB829" s="134"/>
      <c r="AC829" s="134"/>
      <c r="AD829" s="134"/>
      <c r="AE829" s="134"/>
    </row>
    <row r="830" spans="2:31">
      <c r="B830" s="1319">
        <f t="shared" si="22"/>
        <v>-1</v>
      </c>
      <c r="D830" s="1310"/>
      <c r="E830" s="1310"/>
      <c r="F830" s="1320"/>
      <c r="G830" s="1310"/>
      <c r="H830" s="1310"/>
      <c r="I830" s="1310"/>
      <c r="J830" s="1321"/>
      <c r="K830" s="1321"/>
      <c r="L830" s="1310"/>
      <c r="N830" s="1322">
        <f t="shared" si="23"/>
        <v>0</v>
      </c>
      <c r="O830" s="1323">
        <f t="shared" si="24"/>
        <v>0</v>
      </c>
      <c r="P830" s="1323">
        <f>O830/'1.5 Universal Data'!$E$36</f>
        <v>0</v>
      </c>
      <c r="R830" s="134"/>
      <c r="S830" s="134"/>
      <c r="T830" s="134"/>
      <c r="U830" s="134"/>
      <c r="V830" s="134"/>
      <c r="W830" s="134"/>
      <c r="X830" s="134"/>
      <c r="Y830" s="134"/>
      <c r="Z830" s="134"/>
      <c r="AA830" s="134"/>
      <c r="AB830" s="134"/>
      <c r="AC830" s="134"/>
      <c r="AD830" s="134"/>
      <c r="AE830" s="134"/>
    </row>
    <row r="831" spans="2:31">
      <c r="B831" s="1319">
        <f t="shared" si="22"/>
        <v>-1</v>
      </c>
      <c r="D831" s="1310"/>
      <c r="E831" s="1310"/>
      <c r="F831" s="1320"/>
      <c r="G831" s="1310"/>
      <c r="H831" s="1310"/>
      <c r="I831" s="1310"/>
      <c r="J831" s="1321"/>
      <c r="K831" s="1321"/>
      <c r="L831" s="1310"/>
      <c r="N831" s="1322">
        <f t="shared" si="23"/>
        <v>0</v>
      </c>
      <c r="O831" s="1323">
        <f t="shared" si="24"/>
        <v>0</v>
      </c>
      <c r="P831" s="1323">
        <f>O831/'1.5 Universal Data'!$E$36</f>
        <v>0</v>
      </c>
      <c r="R831" s="134"/>
      <c r="S831" s="134"/>
      <c r="T831" s="134"/>
      <c r="U831" s="134"/>
      <c r="V831" s="134"/>
      <c r="W831" s="134"/>
      <c r="X831" s="134"/>
      <c r="Y831" s="134"/>
      <c r="Z831" s="134"/>
      <c r="AA831" s="134"/>
      <c r="AB831" s="134"/>
      <c r="AC831" s="134"/>
      <c r="AD831" s="134"/>
      <c r="AE831" s="134"/>
    </row>
    <row r="832" spans="2:31">
      <c r="B832" s="1319">
        <f t="shared" si="22"/>
        <v>-1</v>
      </c>
      <c r="D832" s="1310"/>
      <c r="E832" s="1310"/>
      <c r="F832" s="1320"/>
      <c r="G832" s="1310"/>
      <c r="H832" s="1310"/>
      <c r="I832" s="1310"/>
      <c r="J832" s="1321"/>
      <c r="K832" s="1321"/>
      <c r="L832" s="1310"/>
      <c r="N832" s="1322">
        <f t="shared" si="23"/>
        <v>0</v>
      </c>
      <c r="O832" s="1323">
        <f t="shared" si="24"/>
        <v>0</v>
      </c>
      <c r="P832" s="1323">
        <f>O832/'1.5 Universal Data'!$E$36</f>
        <v>0</v>
      </c>
      <c r="R832" s="134"/>
      <c r="S832" s="134"/>
      <c r="T832" s="134"/>
      <c r="U832" s="134"/>
      <c r="V832" s="134"/>
      <c r="W832" s="134"/>
      <c r="X832" s="134"/>
      <c r="Y832" s="134"/>
      <c r="Z832" s="134"/>
      <c r="AA832" s="134"/>
      <c r="AB832" s="134"/>
      <c r="AC832" s="134"/>
      <c r="AD832" s="134"/>
      <c r="AE832" s="134"/>
    </row>
    <row r="833" spans="2:31">
      <c r="B833" s="1319">
        <f t="shared" si="22"/>
        <v>-1</v>
      </c>
      <c r="D833" s="1310"/>
      <c r="E833" s="1310"/>
      <c r="F833" s="1320"/>
      <c r="G833" s="1310"/>
      <c r="H833" s="1310"/>
      <c r="I833" s="1310"/>
      <c r="J833" s="1321"/>
      <c r="K833" s="1321"/>
      <c r="L833" s="1310"/>
      <c r="N833" s="1322">
        <f t="shared" si="23"/>
        <v>0</v>
      </c>
      <c r="O833" s="1323">
        <f t="shared" si="24"/>
        <v>0</v>
      </c>
      <c r="P833" s="1323">
        <f>O833/'1.5 Universal Data'!$E$36</f>
        <v>0</v>
      </c>
      <c r="R833" s="134"/>
      <c r="S833" s="134"/>
      <c r="T833" s="134"/>
      <c r="U833" s="134"/>
      <c r="V833" s="134"/>
      <c r="W833" s="134"/>
      <c r="X833" s="134"/>
      <c r="Y833" s="134"/>
      <c r="Z833" s="134"/>
      <c r="AA833" s="134"/>
      <c r="AB833" s="134"/>
      <c r="AC833" s="134"/>
      <c r="AD833" s="134"/>
      <c r="AE833" s="134"/>
    </row>
    <row r="834" spans="2:31">
      <c r="B834" s="1319">
        <f t="shared" si="22"/>
        <v>-1</v>
      </c>
      <c r="D834" s="1310"/>
      <c r="E834" s="1310"/>
      <c r="F834" s="1320"/>
      <c r="G834" s="1310"/>
      <c r="H834" s="1310"/>
      <c r="I834" s="1310"/>
      <c r="J834" s="1321"/>
      <c r="K834" s="1321"/>
      <c r="L834" s="1310"/>
      <c r="N834" s="1322">
        <f t="shared" si="23"/>
        <v>0</v>
      </c>
      <c r="O834" s="1323">
        <f t="shared" si="24"/>
        <v>0</v>
      </c>
      <c r="P834" s="1323">
        <f>O834/'1.5 Universal Data'!$E$36</f>
        <v>0</v>
      </c>
      <c r="R834" s="134"/>
      <c r="S834" s="134"/>
      <c r="T834" s="134"/>
      <c r="U834" s="134"/>
      <c r="V834" s="134"/>
      <c r="W834" s="134"/>
      <c r="X834" s="134"/>
      <c r="Y834" s="134"/>
      <c r="Z834" s="134"/>
      <c r="AA834" s="134"/>
      <c r="AB834" s="134"/>
      <c r="AC834" s="134"/>
      <c r="AD834" s="134"/>
      <c r="AE834" s="134"/>
    </row>
    <row r="835" spans="2:31">
      <c r="B835" s="1319">
        <f t="shared" si="22"/>
        <v>-1</v>
      </c>
      <c r="D835" s="1310"/>
      <c r="E835" s="1310"/>
      <c r="F835" s="1320"/>
      <c r="G835" s="1310"/>
      <c r="H835" s="1310"/>
      <c r="I835" s="1310"/>
      <c r="J835" s="1321"/>
      <c r="K835" s="1321"/>
      <c r="L835" s="1310"/>
      <c r="N835" s="1322">
        <f t="shared" si="23"/>
        <v>0</v>
      </c>
      <c r="O835" s="1323">
        <f t="shared" si="24"/>
        <v>0</v>
      </c>
      <c r="P835" s="1323">
        <f>O835/'1.5 Universal Data'!$E$36</f>
        <v>0</v>
      </c>
      <c r="R835" s="134"/>
      <c r="S835" s="134"/>
      <c r="T835" s="134"/>
      <c r="U835" s="134"/>
      <c r="V835" s="134"/>
      <c r="W835" s="134"/>
      <c r="X835" s="134"/>
      <c r="Y835" s="134"/>
      <c r="Z835" s="134"/>
      <c r="AA835" s="134"/>
      <c r="AB835" s="134"/>
      <c r="AC835" s="134"/>
      <c r="AD835" s="134"/>
      <c r="AE835" s="134"/>
    </row>
    <row r="836" spans="2:31">
      <c r="B836" s="1319">
        <f t="shared" si="22"/>
        <v>-1</v>
      </c>
      <c r="D836" s="1310"/>
      <c r="E836" s="1310"/>
      <c r="F836" s="1320"/>
      <c r="G836" s="1310"/>
      <c r="H836" s="1310"/>
      <c r="I836" s="1310"/>
      <c r="J836" s="1321"/>
      <c r="K836" s="1321"/>
      <c r="L836" s="1310"/>
      <c r="N836" s="1322">
        <f t="shared" si="23"/>
        <v>0</v>
      </c>
      <c r="O836" s="1323">
        <f t="shared" si="24"/>
        <v>0</v>
      </c>
      <c r="P836" s="1323">
        <f>O836/'1.5 Universal Data'!$E$36</f>
        <v>0</v>
      </c>
      <c r="R836" s="134"/>
      <c r="S836" s="134"/>
      <c r="T836" s="134"/>
      <c r="U836" s="134"/>
      <c r="V836" s="134"/>
      <c r="W836" s="134"/>
      <c r="X836" s="134"/>
      <c r="Y836" s="134"/>
      <c r="Z836" s="134"/>
      <c r="AA836" s="134"/>
      <c r="AB836" s="134"/>
      <c r="AC836" s="134"/>
      <c r="AD836" s="134"/>
      <c r="AE836" s="134"/>
    </row>
    <row r="837" spans="2:31">
      <c r="B837" s="1319">
        <f t="shared" si="22"/>
        <v>-1</v>
      </c>
      <c r="D837" s="1310"/>
      <c r="E837" s="1310"/>
      <c r="F837" s="1320"/>
      <c r="G837" s="1310"/>
      <c r="H837" s="1310"/>
      <c r="I837" s="1310"/>
      <c r="J837" s="1321"/>
      <c r="K837" s="1321"/>
      <c r="L837" s="1310"/>
      <c r="N837" s="1322">
        <f t="shared" si="23"/>
        <v>0</v>
      </c>
      <c r="O837" s="1323">
        <f t="shared" si="24"/>
        <v>0</v>
      </c>
      <c r="P837" s="1323">
        <f>O837/'1.5 Universal Data'!$E$36</f>
        <v>0</v>
      </c>
      <c r="R837" s="134"/>
      <c r="S837" s="134"/>
      <c r="T837" s="134"/>
      <c r="U837" s="134"/>
      <c r="V837" s="134"/>
      <c r="W837" s="134"/>
      <c r="X837" s="134"/>
      <c r="Y837" s="134"/>
      <c r="Z837" s="134"/>
      <c r="AA837" s="134"/>
      <c r="AB837" s="134"/>
      <c r="AC837" s="134"/>
      <c r="AD837" s="134"/>
      <c r="AE837" s="134"/>
    </row>
    <row r="838" spans="2:31">
      <c r="B838" s="1319">
        <f t="shared" si="22"/>
        <v>-1</v>
      </c>
      <c r="D838" s="1310"/>
      <c r="E838" s="1310"/>
      <c r="F838" s="1320"/>
      <c r="G838" s="1310"/>
      <c r="H838" s="1310"/>
      <c r="I838" s="1310"/>
      <c r="J838" s="1321"/>
      <c r="K838" s="1321"/>
      <c r="L838" s="1310"/>
      <c r="N838" s="1322">
        <f t="shared" si="23"/>
        <v>0</v>
      </c>
      <c r="O838" s="1323">
        <f t="shared" si="24"/>
        <v>0</v>
      </c>
      <c r="P838" s="1323">
        <f>O838/'1.5 Universal Data'!$E$36</f>
        <v>0</v>
      </c>
      <c r="R838" s="134"/>
      <c r="S838" s="134"/>
      <c r="T838" s="134"/>
      <c r="U838" s="134"/>
      <c r="V838" s="134"/>
      <c r="W838" s="134"/>
      <c r="X838" s="134"/>
      <c r="Y838" s="134"/>
      <c r="Z838" s="134"/>
      <c r="AA838" s="134"/>
      <c r="AB838" s="134"/>
      <c r="AC838" s="134"/>
      <c r="AD838" s="134"/>
      <c r="AE838" s="134"/>
    </row>
    <row r="839" spans="2:31">
      <c r="B839" s="1319">
        <f t="shared" si="22"/>
        <v>-1</v>
      </c>
      <c r="D839" s="1310"/>
      <c r="E839" s="1310"/>
      <c r="F839" s="1320"/>
      <c r="G839" s="1310"/>
      <c r="H839" s="1310"/>
      <c r="I839" s="1310"/>
      <c r="J839" s="1321"/>
      <c r="K839" s="1321"/>
      <c r="L839" s="1310"/>
      <c r="N839" s="1322">
        <f t="shared" si="23"/>
        <v>0</v>
      </c>
      <c r="O839" s="1323">
        <f t="shared" si="24"/>
        <v>0</v>
      </c>
      <c r="P839" s="1323">
        <f>O839/'1.5 Universal Data'!$E$36</f>
        <v>0</v>
      </c>
      <c r="R839" s="134"/>
      <c r="S839" s="134"/>
      <c r="T839" s="134"/>
      <c r="U839" s="134"/>
      <c r="V839" s="134"/>
      <c r="W839" s="134"/>
      <c r="X839" s="134"/>
      <c r="Y839" s="134"/>
      <c r="Z839" s="134"/>
      <c r="AA839" s="134"/>
      <c r="AB839" s="134"/>
      <c r="AC839" s="134"/>
      <c r="AD839" s="134"/>
      <c r="AE839" s="134"/>
    </row>
    <row r="840" spans="2:31">
      <c r="B840" s="1319">
        <f t="shared" si="22"/>
        <v>-1</v>
      </c>
      <c r="D840" s="1310"/>
      <c r="E840" s="1310"/>
      <c r="F840" s="1320"/>
      <c r="G840" s="1310"/>
      <c r="H840" s="1310"/>
      <c r="I840" s="1310"/>
      <c r="J840" s="1321"/>
      <c r="K840" s="1321"/>
      <c r="L840" s="1310"/>
      <c r="N840" s="1322">
        <f t="shared" si="23"/>
        <v>0</v>
      </c>
      <c r="O840" s="1323">
        <f t="shared" si="24"/>
        <v>0</v>
      </c>
      <c r="P840" s="1323">
        <f>O840/'1.5 Universal Data'!$E$36</f>
        <v>0</v>
      </c>
      <c r="R840" s="134"/>
      <c r="S840" s="134"/>
      <c r="T840" s="134"/>
      <c r="U840" s="134"/>
      <c r="V840" s="134"/>
      <c r="W840" s="134"/>
      <c r="X840" s="134"/>
      <c r="Y840" s="134"/>
      <c r="Z840" s="134"/>
      <c r="AA840" s="134"/>
      <c r="AB840" s="134"/>
      <c r="AC840" s="134"/>
      <c r="AD840" s="134"/>
      <c r="AE840" s="134"/>
    </row>
    <row r="841" spans="2:31">
      <c r="B841" s="1319">
        <f t="shared" si="22"/>
        <v>-1</v>
      </c>
      <c r="D841" s="1310"/>
      <c r="E841" s="1310"/>
      <c r="F841" s="1320"/>
      <c r="G841" s="1310"/>
      <c r="H841" s="1310"/>
      <c r="I841" s="1310"/>
      <c r="J841" s="1321"/>
      <c r="K841" s="1321"/>
      <c r="L841" s="1310"/>
      <c r="N841" s="1322">
        <f t="shared" si="23"/>
        <v>0</v>
      </c>
      <c r="O841" s="1323">
        <f t="shared" si="24"/>
        <v>0</v>
      </c>
      <c r="P841" s="1323">
        <f>O841/'1.5 Universal Data'!$E$36</f>
        <v>0</v>
      </c>
      <c r="R841" s="134"/>
      <c r="S841" s="134"/>
      <c r="T841" s="134"/>
      <c r="U841" s="134"/>
      <c r="V841" s="134"/>
      <c r="W841" s="134"/>
      <c r="X841" s="134"/>
      <c r="Y841" s="134"/>
      <c r="Z841" s="134"/>
      <c r="AA841" s="134"/>
      <c r="AB841" s="134"/>
      <c r="AC841" s="134"/>
      <c r="AD841" s="134"/>
      <c r="AE841" s="134"/>
    </row>
    <row r="842" spans="2:31">
      <c r="B842" s="1319">
        <f t="shared" si="22"/>
        <v>-1</v>
      </c>
      <c r="D842" s="1310"/>
      <c r="E842" s="1310"/>
      <c r="F842" s="1320"/>
      <c r="G842" s="1310"/>
      <c r="H842" s="1310"/>
      <c r="I842" s="1310"/>
      <c r="J842" s="1321"/>
      <c r="K842" s="1321"/>
      <c r="L842" s="1310"/>
      <c r="N842" s="1322">
        <f t="shared" si="23"/>
        <v>0</v>
      </c>
      <c r="O842" s="1323">
        <f t="shared" si="24"/>
        <v>0</v>
      </c>
      <c r="P842" s="1323">
        <f>O842/'1.5 Universal Data'!$E$36</f>
        <v>0</v>
      </c>
      <c r="R842" s="134"/>
      <c r="S842" s="134"/>
      <c r="T842" s="134"/>
      <c r="U842" s="134"/>
      <c r="V842" s="134"/>
      <c r="W842" s="134"/>
      <c r="X842" s="134"/>
      <c r="Y842" s="134"/>
      <c r="Z842" s="134"/>
      <c r="AA842" s="134"/>
      <c r="AB842" s="134"/>
      <c r="AC842" s="134"/>
      <c r="AD842" s="134"/>
      <c r="AE842" s="134"/>
    </row>
    <row r="843" spans="2:31">
      <c r="B843" s="1319">
        <f t="shared" si="22"/>
        <v>-1</v>
      </c>
      <c r="D843" s="1310"/>
      <c r="E843" s="1310"/>
      <c r="F843" s="1320"/>
      <c r="G843" s="1310"/>
      <c r="H843" s="1310"/>
      <c r="I843" s="1310"/>
      <c r="J843" s="1321"/>
      <c r="K843" s="1321"/>
      <c r="L843" s="1310"/>
      <c r="N843" s="1322">
        <f t="shared" si="23"/>
        <v>0</v>
      </c>
      <c r="O843" s="1323">
        <f t="shared" si="24"/>
        <v>0</v>
      </c>
      <c r="P843" s="1323">
        <f>O843/'1.5 Universal Data'!$E$36</f>
        <v>0</v>
      </c>
      <c r="R843" s="134"/>
      <c r="S843" s="134"/>
      <c r="T843" s="134"/>
      <c r="U843" s="134"/>
      <c r="V843" s="134"/>
      <c r="W843" s="134"/>
      <c r="X843" s="134"/>
      <c r="Y843" s="134"/>
      <c r="Z843" s="134"/>
      <c r="AA843" s="134"/>
      <c r="AB843" s="134"/>
      <c r="AC843" s="134"/>
      <c r="AD843" s="134"/>
      <c r="AE843" s="134"/>
    </row>
    <row r="844" spans="2:31">
      <c r="B844" s="1319">
        <f t="shared" si="22"/>
        <v>-1</v>
      </c>
      <c r="D844" s="1310"/>
      <c r="E844" s="1310"/>
      <c r="F844" s="1320"/>
      <c r="G844" s="1310"/>
      <c r="H844" s="1310"/>
      <c r="I844" s="1310"/>
      <c r="J844" s="1321"/>
      <c r="K844" s="1321"/>
      <c r="L844" s="1310"/>
      <c r="N844" s="1322">
        <f t="shared" si="23"/>
        <v>0</v>
      </c>
      <c r="O844" s="1323">
        <f t="shared" si="24"/>
        <v>0</v>
      </c>
      <c r="P844" s="1323">
        <f>O844/'1.5 Universal Data'!$E$36</f>
        <v>0</v>
      </c>
      <c r="R844" s="134"/>
      <c r="S844" s="134"/>
      <c r="T844" s="134"/>
      <c r="U844" s="134"/>
      <c r="V844" s="134"/>
      <c r="W844" s="134"/>
      <c r="X844" s="134"/>
      <c r="Y844" s="134"/>
      <c r="Z844" s="134"/>
      <c r="AA844" s="134"/>
      <c r="AB844" s="134"/>
      <c r="AC844" s="134"/>
      <c r="AD844" s="134"/>
      <c r="AE844" s="134"/>
    </row>
    <row r="845" spans="2:31">
      <c r="B845" s="1319">
        <f t="shared" si="22"/>
        <v>-1</v>
      </c>
      <c r="D845" s="1310"/>
      <c r="E845" s="1310"/>
      <c r="F845" s="1320"/>
      <c r="G845" s="1310"/>
      <c r="H845" s="1310"/>
      <c r="I845" s="1310"/>
      <c r="J845" s="1321"/>
      <c r="K845" s="1321"/>
      <c r="L845" s="1310"/>
      <c r="N845" s="1322">
        <f t="shared" si="23"/>
        <v>0</v>
      </c>
      <c r="O845" s="1323">
        <f t="shared" si="24"/>
        <v>0</v>
      </c>
      <c r="P845" s="1323">
        <f>O845/'1.5 Universal Data'!$E$36</f>
        <v>0</v>
      </c>
      <c r="R845" s="134"/>
      <c r="S845" s="134"/>
      <c r="T845" s="134"/>
      <c r="U845" s="134"/>
      <c r="V845" s="134"/>
      <c r="W845" s="134"/>
      <c r="X845" s="134"/>
      <c r="Y845" s="134"/>
      <c r="Z845" s="134"/>
      <c r="AA845" s="134"/>
      <c r="AB845" s="134"/>
      <c r="AC845" s="134"/>
      <c r="AD845" s="134"/>
      <c r="AE845" s="134"/>
    </row>
    <row r="846" spans="2:31">
      <c r="B846" s="1319">
        <f t="shared" si="22"/>
        <v>-1</v>
      </c>
      <c r="D846" s="1310"/>
      <c r="E846" s="1310"/>
      <c r="F846" s="1320"/>
      <c r="G846" s="1310"/>
      <c r="H846" s="1310"/>
      <c r="I846" s="1310"/>
      <c r="J846" s="1321"/>
      <c r="K846" s="1321"/>
      <c r="L846" s="1310"/>
      <c r="N846" s="1322">
        <f t="shared" si="23"/>
        <v>0</v>
      </c>
      <c r="O846" s="1323">
        <f t="shared" si="24"/>
        <v>0</v>
      </c>
      <c r="P846" s="1323">
        <f>O846/'1.5 Universal Data'!$E$36</f>
        <v>0</v>
      </c>
      <c r="R846" s="134"/>
      <c r="S846" s="134"/>
      <c r="T846" s="134"/>
      <c r="U846" s="134"/>
      <c r="V846" s="134"/>
      <c r="W846" s="134"/>
      <c r="X846" s="134"/>
      <c r="Y846" s="134"/>
      <c r="Z846" s="134"/>
      <c r="AA846" s="134"/>
      <c r="AB846" s="134"/>
      <c r="AC846" s="134"/>
      <c r="AD846" s="134"/>
      <c r="AE846" s="134"/>
    </row>
    <row r="847" spans="2:31">
      <c r="B847" s="1319">
        <f t="shared" si="22"/>
        <v>-1</v>
      </c>
      <c r="D847" s="1310"/>
      <c r="E847" s="1310"/>
      <c r="F847" s="1320"/>
      <c r="G847" s="1310"/>
      <c r="H847" s="1310"/>
      <c r="I847" s="1310"/>
      <c r="J847" s="1321"/>
      <c r="K847" s="1321"/>
      <c r="L847" s="1310"/>
      <c r="N847" s="1322">
        <f t="shared" si="23"/>
        <v>0</v>
      </c>
      <c r="O847" s="1323">
        <f t="shared" si="24"/>
        <v>0</v>
      </c>
      <c r="P847" s="1323">
        <f>O847/'1.5 Universal Data'!$E$36</f>
        <v>0</v>
      </c>
      <c r="R847" s="134"/>
      <c r="S847" s="134"/>
      <c r="T847" s="134"/>
      <c r="U847" s="134"/>
      <c r="V847" s="134"/>
      <c r="W847" s="134"/>
      <c r="X847" s="134"/>
      <c r="Y847" s="134"/>
      <c r="Z847" s="134"/>
      <c r="AA847" s="134"/>
      <c r="AB847" s="134"/>
      <c r="AC847" s="134"/>
      <c r="AD847" s="134"/>
      <c r="AE847" s="134"/>
    </row>
    <row r="848" spans="2:31">
      <c r="B848" s="1319">
        <f t="shared" si="22"/>
        <v>-1</v>
      </c>
      <c r="D848" s="1310"/>
      <c r="E848" s="1310"/>
      <c r="F848" s="1320"/>
      <c r="G848" s="1310"/>
      <c r="H848" s="1310"/>
      <c r="I848" s="1310"/>
      <c r="J848" s="1321"/>
      <c r="K848" s="1321"/>
      <c r="L848" s="1310"/>
      <c r="N848" s="1322">
        <f t="shared" si="23"/>
        <v>0</v>
      </c>
      <c r="O848" s="1323">
        <f t="shared" si="24"/>
        <v>0</v>
      </c>
      <c r="P848" s="1323">
        <f>O848/'1.5 Universal Data'!$E$36</f>
        <v>0</v>
      </c>
      <c r="R848" s="134"/>
      <c r="S848" s="134"/>
      <c r="T848" s="134"/>
      <c r="U848" s="134"/>
      <c r="V848" s="134"/>
      <c r="W848" s="134"/>
      <c r="X848" s="134"/>
      <c r="Y848" s="134"/>
      <c r="Z848" s="134"/>
      <c r="AA848" s="134"/>
      <c r="AB848" s="134"/>
      <c r="AC848" s="134"/>
      <c r="AD848" s="134"/>
      <c r="AE848" s="134"/>
    </row>
    <row r="849" spans="2:31">
      <c r="B849" s="1319">
        <f t="shared" si="22"/>
        <v>-1</v>
      </c>
      <c r="D849" s="1310"/>
      <c r="E849" s="1310"/>
      <c r="F849" s="1320"/>
      <c r="G849" s="1310"/>
      <c r="H849" s="1310"/>
      <c r="I849" s="1310"/>
      <c r="J849" s="1321"/>
      <c r="K849" s="1321"/>
      <c r="L849" s="1310"/>
      <c r="N849" s="1322">
        <f t="shared" si="23"/>
        <v>0</v>
      </c>
      <c r="O849" s="1323">
        <f t="shared" si="24"/>
        <v>0</v>
      </c>
      <c r="P849" s="1323">
        <f>O849/'1.5 Universal Data'!$E$36</f>
        <v>0</v>
      </c>
      <c r="R849" s="134"/>
      <c r="S849" s="134"/>
      <c r="T849" s="134"/>
      <c r="U849" s="134"/>
      <c r="V849" s="134"/>
      <c r="W849" s="134"/>
      <c r="X849" s="134"/>
      <c r="Y849" s="134"/>
      <c r="Z849" s="134"/>
      <c r="AA849" s="134"/>
      <c r="AB849" s="134"/>
      <c r="AC849" s="134"/>
      <c r="AD849" s="134"/>
      <c r="AE849" s="134"/>
    </row>
    <row r="850" spans="2:31">
      <c r="B850" s="1319">
        <f t="shared" si="22"/>
        <v>-1</v>
      </c>
      <c r="D850" s="1310"/>
      <c r="E850" s="1310"/>
      <c r="F850" s="1320"/>
      <c r="G850" s="1310"/>
      <c r="H850" s="1310"/>
      <c r="I850" s="1310"/>
      <c r="J850" s="1321"/>
      <c r="K850" s="1321"/>
      <c r="L850" s="1310"/>
      <c r="N850" s="1322">
        <f t="shared" si="23"/>
        <v>0</v>
      </c>
      <c r="O850" s="1323">
        <f t="shared" si="24"/>
        <v>0</v>
      </c>
      <c r="P850" s="1323">
        <f>O850/'1.5 Universal Data'!$E$36</f>
        <v>0</v>
      </c>
      <c r="R850" s="134"/>
      <c r="S850" s="134"/>
      <c r="T850" s="134"/>
      <c r="U850" s="134"/>
      <c r="V850" s="134"/>
      <c r="W850" s="134"/>
      <c r="X850" s="134"/>
      <c r="Y850" s="134"/>
      <c r="Z850" s="134"/>
      <c r="AA850" s="134"/>
      <c r="AB850" s="134"/>
      <c r="AC850" s="134"/>
      <c r="AD850" s="134"/>
      <c r="AE850" s="134"/>
    </row>
    <row r="851" spans="2:31">
      <c r="B851" s="1319">
        <f t="shared" si="22"/>
        <v>-1</v>
      </c>
      <c r="D851" s="1310"/>
      <c r="E851" s="1310"/>
      <c r="F851" s="1320"/>
      <c r="G851" s="1310"/>
      <c r="H851" s="1310"/>
      <c r="I851" s="1310"/>
      <c r="J851" s="1321"/>
      <c r="K851" s="1321"/>
      <c r="L851" s="1310"/>
      <c r="N851" s="1322">
        <f t="shared" si="23"/>
        <v>0</v>
      </c>
      <c r="O851" s="1323">
        <f t="shared" si="24"/>
        <v>0</v>
      </c>
      <c r="P851" s="1323">
        <f>O851/'1.5 Universal Data'!$E$36</f>
        <v>0</v>
      </c>
      <c r="R851" s="134"/>
      <c r="S851" s="134"/>
      <c r="T851" s="134"/>
      <c r="U851" s="134"/>
      <c r="V851" s="134"/>
      <c r="W851" s="134"/>
      <c r="X851" s="134"/>
      <c r="Y851" s="134"/>
      <c r="Z851" s="134"/>
      <c r="AA851" s="134"/>
      <c r="AB851" s="134"/>
      <c r="AC851" s="134"/>
      <c r="AD851" s="134"/>
      <c r="AE851" s="134"/>
    </row>
    <row r="852" spans="2:31">
      <c r="B852" s="1319">
        <f t="shared" si="22"/>
        <v>-1</v>
      </c>
      <c r="D852" s="1310"/>
      <c r="E852" s="1310"/>
      <c r="F852" s="1320"/>
      <c r="G852" s="1310"/>
      <c r="H852" s="1310"/>
      <c r="I852" s="1310"/>
      <c r="J852" s="1321"/>
      <c r="K852" s="1321"/>
      <c r="L852" s="1310"/>
      <c r="N852" s="1322">
        <f t="shared" si="23"/>
        <v>0</v>
      </c>
      <c r="O852" s="1323">
        <f t="shared" si="24"/>
        <v>0</v>
      </c>
      <c r="P852" s="1323">
        <f>O852/'1.5 Universal Data'!$E$36</f>
        <v>0</v>
      </c>
      <c r="R852" s="134"/>
      <c r="S852" s="134"/>
      <c r="T852" s="134"/>
      <c r="U852" s="134"/>
      <c r="V852" s="134"/>
      <c r="W852" s="134"/>
      <c r="X852" s="134"/>
      <c r="Y852" s="134"/>
      <c r="Z852" s="134"/>
      <c r="AA852" s="134"/>
      <c r="AB852" s="134"/>
      <c r="AC852" s="134"/>
      <c r="AD852" s="134"/>
      <c r="AE852" s="134"/>
    </row>
    <row r="853" spans="2:31">
      <c r="B853" s="1319">
        <f t="shared" si="22"/>
        <v>-1</v>
      </c>
      <c r="D853" s="1310"/>
      <c r="E853" s="1310"/>
      <c r="F853" s="1320"/>
      <c r="G853" s="1310"/>
      <c r="H853" s="1310"/>
      <c r="I853" s="1310"/>
      <c r="J853" s="1321"/>
      <c r="K853" s="1321"/>
      <c r="L853" s="1310"/>
      <c r="N853" s="1322">
        <f t="shared" si="23"/>
        <v>0</v>
      </c>
      <c r="O853" s="1323">
        <f t="shared" si="24"/>
        <v>0</v>
      </c>
      <c r="P853" s="1323">
        <f>O853/'1.5 Universal Data'!$E$36</f>
        <v>0</v>
      </c>
      <c r="R853" s="134"/>
      <c r="S853" s="134"/>
      <c r="T853" s="134"/>
      <c r="U853" s="134"/>
      <c r="V853" s="134"/>
      <c r="W853" s="134"/>
      <c r="X853" s="134"/>
      <c r="Y853" s="134"/>
      <c r="Z853" s="134"/>
      <c r="AA853" s="134"/>
      <c r="AB853" s="134"/>
      <c r="AC853" s="134"/>
      <c r="AD853" s="134"/>
      <c r="AE853" s="134"/>
    </row>
    <row r="854" spans="2:31">
      <c r="B854" s="1319">
        <f t="shared" si="22"/>
        <v>-1</v>
      </c>
      <c r="D854" s="1310"/>
      <c r="E854" s="1310"/>
      <c r="F854" s="1320"/>
      <c r="G854" s="1310"/>
      <c r="H854" s="1310"/>
      <c r="I854" s="1310"/>
      <c r="J854" s="1321"/>
      <c r="K854" s="1321"/>
      <c r="L854" s="1310"/>
      <c r="N854" s="1322">
        <f t="shared" si="23"/>
        <v>0</v>
      </c>
      <c r="O854" s="1323">
        <f t="shared" si="24"/>
        <v>0</v>
      </c>
      <c r="P854" s="1323">
        <f>O854/'1.5 Universal Data'!$E$36</f>
        <v>0</v>
      </c>
      <c r="R854" s="134"/>
      <c r="S854" s="134"/>
      <c r="T854" s="134"/>
      <c r="U854" s="134"/>
      <c r="V854" s="134"/>
      <c r="W854" s="134"/>
      <c r="X854" s="134"/>
      <c r="Y854" s="134"/>
      <c r="Z854" s="134"/>
      <c r="AA854" s="134"/>
      <c r="AB854" s="134"/>
      <c r="AC854" s="134"/>
      <c r="AD854" s="134"/>
      <c r="AE854" s="134"/>
    </row>
    <row r="855" spans="2:31">
      <c r="B855" s="1319">
        <f t="shared" ref="B855:B918" si="25">IF(G855="buy",1,-1)</f>
        <v>-1</v>
      </c>
      <c r="D855" s="1310"/>
      <c r="E855" s="1310"/>
      <c r="F855" s="1320"/>
      <c r="G855" s="1310"/>
      <c r="H855" s="1310"/>
      <c r="I855" s="1310"/>
      <c r="J855" s="1321"/>
      <c r="K855" s="1321"/>
      <c r="L855" s="1310"/>
      <c r="N855" s="1322">
        <f t="shared" ref="N855:N918" si="26">+H855*((K855-J855)+1)*B855</f>
        <v>0</v>
      </c>
      <c r="O855" s="1323">
        <f t="shared" ref="O855:O918" si="27">N855*L855/100</f>
        <v>0</v>
      </c>
      <c r="P855" s="1323">
        <f>O855/'1.5 Universal Data'!$E$36</f>
        <v>0</v>
      </c>
      <c r="R855" s="134"/>
      <c r="S855" s="134"/>
      <c r="T855" s="134"/>
      <c r="U855" s="134"/>
      <c r="V855" s="134"/>
      <c r="W855" s="134"/>
      <c r="X855" s="134"/>
      <c r="Y855" s="134"/>
      <c r="Z855" s="134"/>
      <c r="AA855" s="134"/>
      <c r="AB855" s="134"/>
      <c r="AC855" s="134"/>
      <c r="AD855" s="134"/>
      <c r="AE855" s="134"/>
    </row>
    <row r="856" spans="2:31">
      <c r="B856" s="1319">
        <f t="shared" si="25"/>
        <v>-1</v>
      </c>
      <c r="D856" s="1310"/>
      <c r="E856" s="1310"/>
      <c r="F856" s="1320"/>
      <c r="G856" s="1310"/>
      <c r="H856" s="1310"/>
      <c r="I856" s="1310"/>
      <c r="J856" s="1321"/>
      <c r="K856" s="1321"/>
      <c r="L856" s="1310"/>
      <c r="N856" s="1322">
        <f t="shared" si="26"/>
        <v>0</v>
      </c>
      <c r="O856" s="1323">
        <f t="shared" si="27"/>
        <v>0</v>
      </c>
      <c r="P856" s="1323">
        <f>O856/'1.5 Universal Data'!$E$36</f>
        <v>0</v>
      </c>
      <c r="R856" s="134"/>
      <c r="S856" s="134"/>
      <c r="T856" s="134"/>
      <c r="U856" s="134"/>
      <c r="V856" s="134"/>
      <c r="W856" s="134"/>
      <c r="X856" s="134"/>
      <c r="Y856" s="134"/>
      <c r="Z856" s="134"/>
      <c r="AA856" s="134"/>
      <c r="AB856" s="134"/>
      <c r="AC856" s="134"/>
      <c r="AD856" s="134"/>
      <c r="AE856" s="134"/>
    </row>
    <row r="857" spans="2:31">
      <c r="B857" s="1319">
        <f t="shared" si="25"/>
        <v>-1</v>
      </c>
      <c r="D857" s="1310"/>
      <c r="E857" s="1310"/>
      <c r="F857" s="1320"/>
      <c r="G857" s="1310"/>
      <c r="H857" s="1310"/>
      <c r="I857" s="1310"/>
      <c r="J857" s="1321"/>
      <c r="K857" s="1321"/>
      <c r="L857" s="1310"/>
      <c r="N857" s="1322">
        <f t="shared" si="26"/>
        <v>0</v>
      </c>
      <c r="O857" s="1323">
        <f t="shared" si="27"/>
        <v>0</v>
      </c>
      <c r="P857" s="1323">
        <f>O857/'1.5 Universal Data'!$E$36</f>
        <v>0</v>
      </c>
      <c r="R857" s="134"/>
      <c r="S857" s="134"/>
      <c r="T857" s="134"/>
      <c r="U857" s="134"/>
      <c r="V857" s="134"/>
      <c r="W857" s="134"/>
      <c r="X857" s="134"/>
      <c r="Y857" s="134"/>
      <c r="Z857" s="134"/>
      <c r="AA857" s="134"/>
      <c r="AB857" s="134"/>
      <c r="AC857" s="134"/>
      <c r="AD857" s="134"/>
      <c r="AE857" s="134"/>
    </row>
    <row r="858" spans="2:31">
      <c r="B858" s="1319">
        <f t="shared" si="25"/>
        <v>-1</v>
      </c>
      <c r="D858" s="1310"/>
      <c r="E858" s="1310"/>
      <c r="F858" s="1320"/>
      <c r="G858" s="1310"/>
      <c r="H858" s="1310"/>
      <c r="I858" s="1310"/>
      <c r="J858" s="1321"/>
      <c r="K858" s="1321"/>
      <c r="L858" s="1310"/>
      <c r="N858" s="1322">
        <f t="shared" si="26"/>
        <v>0</v>
      </c>
      <c r="O858" s="1323">
        <f t="shared" si="27"/>
        <v>0</v>
      </c>
      <c r="P858" s="1323">
        <f>O858/'1.5 Universal Data'!$E$36</f>
        <v>0</v>
      </c>
      <c r="R858" s="134"/>
      <c r="S858" s="134"/>
      <c r="T858" s="134"/>
      <c r="U858" s="134"/>
      <c r="V858" s="134"/>
      <c r="W858" s="134"/>
      <c r="X858" s="134"/>
      <c r="Y858" s="134"/>
      <c r="Z858" s="134"/>
      <c r="AA858" s="134"/>
      <c r="AB858" s="134"/>
      <c r="AC858" s="134"/>
      <c r="AD858" s="134"/>
      <c r="AE858" s="134"/>
    </row>
    <row r="859" spans="2:31">
      <c r="B859" s="1319">
        <f t="shared" si="25"/>
        <v>-1</v>
      </c>
      <c r="D859" s="1310"/>
      <c r="E859" s="1310"/>
      <c r="F859" s="1320"/>
      <c r="G859" s="1310"/>
      <c r="H859" s="1310"/>
      <c r="I859" s="1310"/>
      <c r="J859" s="1321"/>
      <c r="K859" s="1321"/>
      <c r="L859" s="1310"/>
      <c r="N859" s="1322">
        <f t="shared" si="26"/>
        <v>0</v>
      </c>
      <c r="O859" s="1323">
        <f t="shared" si="27"/>
        <v>0</v>
      </c>
      <c r="P859" s="1323">
        <f>O859/'1.5 Universal Data'!$E$36</f>
        <v>0</v>
      </c>
      <c r="R859" s="134"/>
      <c r="S859" s="134"/>
      <c r="T859" s="134"/>
      <c r="U859" s="134"/>
      <c r="V859" s="134"/>
      <c r="W859" s="134"/>
      <c r="X859" s="134"/>
      <c r="Y859" s="134"/>
      <c r="Z859" s="134"/>
      <c r="AA859" s="134"/>
      <c r="AB859" s="134"/>
      <c r="AC859" s="134"/>
      <c r="AD859" s="134"/>
      <c r="AE859" s="134"/>
    </row>
    <row r="860" spans="2:31">
      <c r="B860" s="1319">
        <f t="shared" si="25"/>
        <v>-1</v>
      </c>
      <c r="D860" s="1310"/>
      <c r="E860" s="1310"/>
      <c r="F860" s="1320"/>
      <c r="G860" s="1310"/>
      <c r="H860" s="1310"/>
      <c r="I860" s="1310"/>
      <c r="J860" s="1321"/>
      <c r="K860" s="1321"/>
      <c r="L860" s="1310"/>
      <c r="N860" s="1322">
        <f t="shared" si="26"/>
        <v>0</v>
      </c>
      <c r="O860" s="1323">
        <f t="shared" si="27"/>
        <v>0</v>
      </c>
      <c r="P860" s="1323">
        <f>O860/'1.5 Universal Data'!$E$36</f>
        <v>0</v>
      </c>
      <c r="R860" s="134"/>
      <c r="S860" s="134"/>
      <c r="T860" s="134"/>
      <c r="U860" s="134"/>
      <c r="V860" s="134"/>
      <c r="W860" s="134"/>
      <c r="X860" s="134"/>
      <c r="Y860" s="134"/>
      <c r="Z860" s="134"/>
      <c r="AA860" s="134"/>
      <c r="AB860" s="134"/>
      <c r="AC860" s="134"/>
      <c r="AD860" s="134"/>
      <c r="AE860" s="134"/>
    </row>
    <row r="861" spans="2:31">
      <c r="B861" s="1319">
        <f t="shared" si="25"/>
        <v>-1</v>
      </c>
      <c r="D861" s="1310"/>
      <c r="E861" s="1310"/>
      <c r="F861" s="1320"/>
      <c r="G861" s="1310"/>
      <c r="H861" s="1310"/>
      <c r="I861" s="1310"/>
      <c r="J861" s="1321"/>
      <c r="K861" s="1321"/>
      <c r="L861" s="1310"/>
      <c r="N861" s="1322">
        <f t="shared" si="26"/>
        <v>0</v>
      </c>
      <c r="O861" s="1323">
        <f t="shared" si="27"/>
        <v>0</v>
      </c>
      <c r="P861" s="1323">
        <f>O861/'1.5 Universal Data'!$E$36</f>
        <v>0</v>
      </c>
      <c r="R861" s="134"/>
      <c r="S861" s="134"/>
      <c r="T861" s="134"/>
      <c r="U861" s="134"/>
      <c r="V861" s="134"/>
      <c r="W861" s="134"/>
      <c r="X861" s="134"/>
      <c r="Y861" s="134"/>
      <c r="Z861" s="134"/>
      <c r="AA861" s="134"/>
      <c r="AB861" s="134"/>
      <c r="AC861" s="134"/>
      <c r="AD861" s="134"/>
      <c r="AE861" s="134"/>
    </row>
    <row r="862" spans="2:31">
      <c r="B862" s="1319">
        <f t="shared" si="25"/>
        <v>-1</v>
      </c>
      <c r="D862" s="1310"/>
      <c r="E862" s="1310"/>
      <c r="F862" s="1320"/>
      <c r="G862" s="1310"/>
      <c r="H862" s="1310"/>
      <c r="I862" s="1310"/>
      <c r="J862" s="1321"/>
      <c r="K862" s="1321"/>
      <c r="L862" s="1310"/>
      <c r="N862" s="1322">
        <f t="shared" si="26"/>
        <v>0</v>
      </c>
      <c r="O862" s="1323">
        <f t="shared" si="27"/>
        <v>0</v>
      </c>
      <c r="P862" s="1323">
        <f>O862/'1.5 Universal Data'!$E$36</f>
        <v>0</v>
      </c>
      <c r="R862" s="134"/>
      <c r="S862" s="134"/>
      <c r="T862" s="134"/>
      <c r="U862" s="134"/>
      <c r="V862" s="134"/>
      <c r="W862" s="134"/>
      <c r="X862" s="134"/>
      <c r="Y862" s="134"/>
      <c r="Z862" s="134"/>
      <c r="AA862" s="134"/>
      <c r="AB862" s="134"/>
      <c r="AC862" s="134"/>
      <c r="AD862" s="134"/>
      <c r="AE862" s="134"/>
    </row>
    <row r="863" spans="2:31">
      <c r="B863" s="1319">
        <f t="shared" si="25"/>
        <v>-1</v>
      </c>
      <c r="D863" s="1310"/>
      <c r="E863" s="1310"/>
      <c r="F863" s="1320"/>
      <c r="G863" s="1310"/>
      <c r="H863" s="1310"/>
      <c r="I863" s="1310"/>
      <c r="J863" s="1321"/>
      <c r="K863" s="1321"/>
      <c r="L863" s="1310"/>
      <c r="N863" s="1322">
        <f t="shared" si="26"/>
        <v>0</v>
      </c>
      <c r="O863" s="1323">
        <f t="shared" si="27"/>
        <v>0</v>
      </c>
      <c r="P863" s="1323">
        <f>O863/'1.5 Universal Data'!$E$36</f>
        <v>0</v>
      </c>
      <c r="R863" s="134"/>
      <c r="S863" s="134"/>
      <c r="T863" s="134"/>
      <c r="U863" s="134"/>
      <c r="V863" s="134"/>
      <c r="W863" s="134"/>
      <c r="X863" s="134"/>
      <c r="Y863" s="134"/>
      <c r="Z863" s="134"/>
      <c r="AA863" s="134"/>
      <c r="AB863" s="134"/>
      <c r="AC863" s="134"/>
      <c r="AD863" s="134"/>
      <c r="AE863" s="134"/>
    </row>
    <row r="864" spans="2:31">
      <c r="B864" s="1319">
        <f t="shared" si="25"/>
        <v>-1</v>
      </c>
      <c r="D864" s="1310"/>
      <c r="E864" s="1310"/>
      <c r="F864" s="1320"/>
      <c r="G864" s="1310"/>
      <c r="H864" s="1310"/>
      <c r="I864" s="1310"/>
      <c r="J864" s="1321"/>
      <c r="K864" s="1321"/>
      <c r="L864" s="1310"/>
      <c r="N864" s="1322">
        <f t="shared" si="26"/>
        <v>0</v>
      </c>
      <c r="O864" s="1323">
        <f t="shared" si="27"/>
        <v>0</v>
      </c>
      <c r="P864" s="1323">
        <f>O864/'1.5 Universal Data'!$E$36</f>
        <v>0</v>
      </c>
      <c r="R864" s="134"/>
      <c r="S864" s="134"/>
      <c r="T864" s="134"/>
      <c r="U864" s="134"/>
      <c r="V864" s="134"/>
      <c r="W864" s="134"/>
      <c r="X864" s="134"/>
      <c r="Y864" s="134"/>
      <c r="Z864" s="134"/>
      <c r="AA864" s="134"/>
      <c r="AB864" s="134"/>
      <c r="AC864" s="134"/>
      <c r="AD864" s="134"/>
      <c r="AE864" s="134"/>
    </row>
    <row r="865" spans="2:31">
      <c r="B865" s="1319">
        <f t="shared" si="25"/>
        <v>-1</v>
      </c>
      <c r="D865" s="1310"/>
      <c r="E865" s="1310"/>
      <c r="F865" s="1320"/>
      <c r="G865" s="1310"/>
      <c r="H865" s="1310"/>
      <c r="I865" s="1310"/>
      <c r="J865" s="1321"/>
      <c r="K865" s="1321"/>
      <c r="L865" s="1310"/>
      <c r="N865" s="1322">
        <f t="shared" si="26"/>
        <v>0</v>
      </c>
      <c r="O865" s="1323">
        <f t="shared" si="27"/>
        <v>0</v>
      </c>
      <c r="P865" s="1323">
        <f>O865/'1.5 Universal Data'!$E$36</f>
        <v>0</v>
      </c>
      <c r="R865" s="134"/>
      <c r="S865" s="134"/>
      <c r="T865" s="134"/>
      <c r="U865" s="134"/>
      <c r="V865" s="134"/>
      <c r="W865" s="134"/>
      <c r="X865" s="134"/>
      <c r="Y865" s="134"/>
      <c r="Z865" s="134"/>
      <c r="AA865" s="134"/>
      <c r="AB865" s="134"/>
      <c r="AC865" s="134"/>
      <c r="AD865" s="134"/>
      <c r="AE865" s="134"/>
    </row>
    <row r="866" spans="2:31">
      <c r="B866" s="1319">
        <f t="shared" si="25"/>
        <v>-1</v>
      </c>
      <c r="D866" s="1310"/>
      <c r="E866" s="1310"/>
      <c r="F866" s="1320"/>
      <c r="G866" s="1310"/>
      <c r="H866" s="1310"/>
      <c r="I866" s="1310"/>
      <c r="J866" s="1321"/>
      <c r="K866" s="1321"/>
      <c r="L866" s="1310"/>
      <c r="N866" s="1322">
        <f t="shared" si="26"/>
        <v>0</v>
      </c>
      <c r="O866" s="1323">
        <f t="shared" si="27"/>
        <v>0</v>
      </c>
      <c r="P866" s="1323">
        <f>O866/'1.5 Universal Data'!$E$36</f>
        <v>0</v>
      </c>
      <c r="R866" s="134"/>
      <c r="S866" s="134"/>
      <c r="T866" s="134"/>
      <c r="U866" s="134"/>
      <c r="V866" s="134"/>
      <c r="W866" s="134"/>
      <c r="X866" s="134"/>
      <c r="Y866" s="134"/>
      <c r="Z866" s="134"/>
      <c r="AA866" s="134"/>
      <c r="AB866" s="134"/>
      <c r="AC866" s="134"/>
      <c r="AD866" s="134"/>
      <c r="AE866" s="134"/>
    </row>
    <row r="867" spans="2:31">
      <c r="B867" s="1319">
        <f t="shared" si="25"/>
        <v>-1</v>
      </c>
      <c r="D867" s="1310"/>
      <c r="E867" s="1310"/>
      <c r="F867" s="1320"/>
      <c r="G867" s="1310"/>
      <c r="H867" s="1310"/>
      <c r="I867" s="1310"/>
      <c r="J867" s="1321"/>
      <c r="K867" s="1321"/>
      <c r="L867" s="1310"/>
      <c r="N867" s="1322">
        <f t="shared" si="26"/>
        <v>0</v>
      </c>
      <c r="O867" s="1323">
        <f t="shared" si="27"/>
        <v>0</v>
      </c>
      <c r="P867" s="1323">
        <f>O867/'1.5 Universal Data'!$E$36</f>
        <v>0</v>
      </c>
      <c r="R867" s="134"/>
      <c r="S867" s="134"/>
      <c r="T867" s="134"/>
      <c r="U867" s="134"/>
      <c r="V867" s="134"/>
      <c r="W867" s="134"/>
      <c r="X867" s="134"/>
      <c r="Y867" s="134"/>
      <c r="Z867" s="134"/>
      <c r="AA867" s="134"/>
      <c r="AB867" s="134"/>
      <c r="AC867" s="134"/>
      <c r="AD867" s="134"/>
      <c r="AE867" s="134"/>
    </row>
    <row r="868" spans="2:31">
      <c r="B868" s="1319">
        <f t="shared" si="25"/>
        <v>-1</v>
      </c>
      <c r="D868" s="1310"/>
      <c r="E868" s="1310"/>
      <c r="F868" s="1320"/>
      <c r="G868" s="1310"/>
      <c r="H868" s="1310"/>
      <c r="I868" s="1310"/>
      <c r="J868" s="1321"/>
      <c r="K868" s="1321"/>
      <c r="L868" s="1310"/>
      <c r="N868" s="1322">
        <f t="shared" si="26"/>
        <v>0</v>
      </c>
      <c r="O868" s="1323">
        <f t="shared" si="27"/>
        <v>0</v>
      </c>
      <c r="P868" s="1323">
        <f>O868/'1.5 Universal Data'!$E$36</f>
        <v>0</v>
      </c>
      <c r="R868" s="134"/>
      <c r="S868" s="134"/>
      <c r="T868" s="134"/>
      <c r="U868" s="134"/>
      <c r="V868" s="134"/>
      <c r="W868" s="134"/>
      <c r="X868" s="134"/>
      <c r="Y868" s="134"/>
      <c r="Z868" s="134"/>
      <c r="AA868" s="134"/>
      <c r="AB868" s="134"/>
      <c r="AC868" s="134"/>
      <c r="AD868" s="134"/>
      <c r="AE868" s="134"/>
    </row>
    <row r="869" spans="2:31">
      <c r="B869" s="1319">
        <f t="shared" si="25"/>
        <v>-1</v>
      </c>
      <c r="D869" s="1310"/>
      <c r="E869" s="1310"/>
      <c r="F869" s="1320"/>
      <c r="G869" s="1310"/>
      <c r="H869" s="1310"/>
      <c r="I869" s="1310"/>
      <c r="J869" s="1321"/>
      <c r="K869" s="1321"/>
      <c r="L869" s="1310"/>
      <c r="N869" s="1322">
        <f t="shared" si="26"/>
        <v>0</v>
      </c>
      <c r="O869" s="1323">
        <f t="shared" si="27"/>
        <v>0</v>
      </c>
      <c r="P869" s="1323">
        <f>O869/'1.5 Universal Data'!$E$36</f>
        <v>0</v>
      </c>
      <c r="R869" s="134"/>
      <c r="S869" s="134"/>
      <c r="T869" s="134"/>
      <c r="U869" s="134"/>
      <c r="V869" s="134"/>
      <c r="W869" s="134"/>
      <c r="X869" s="134"/>
      <c r="Y869" s="134"/>
      <c r="Z869" s="134"/>
      <c r="AA869" s="134"/>
      <c r="AB869" s="134"/>
      <c r="AC869" s="134"/>
      <c r="AD869" s="134"/>
      <c r="AE869" s="134"/>
    </row>
    <row r="870" spans="2:31">
      <c r="B870" s="1319">
        <f t="shared" si="25"/>
        <v>-1</v>
      </c>
      <c r="D870" s="1310"/>
      <c r="E870" s="1310"/>
      <c r="F870" s="1320"/>
      <c r="G870" s="1310"/>
      <c r="H870" s="1310"/>
      <c r="I870" s="1310"/>
      <c r="J870" s="1321"/>
      <c r="K870" s="1321"/>
      <c r="L870" s="1310"/>
      <c r="N870" s="1322">
        <f t="shared" si="26"/>
        <v>0</v>
      </c>
      <c r="O870" s="1323">
        <f t="shared" si="27"/>
        <v>0</v>
      </c>
      <c r="P870" s="1323">
        <f>O870/'1.5 Universal Data'!$E$36</f>
        <v>0</v>
      </c>
      <c r="R870" s="134"/>
      <c r="S870" s="134"/>
      <c r="T870" s="134"/>
      <c r="U870" s="134"/>
      <c r="V870" s="134"/>
      <c r="W870" s="134"/>
      <c r="X870" s="134"/>
      <c r="Y870" s="134"/>
      <c r="Z870" s="134"/>
      <c r="AA870" s="134"/>
      <c r="AB870" s="134"/>
      <c r="AC870" s="134"/>
      <c r="AD870" s="134"/>
      <c r="AE870" s="134"/>
    </row>
    <row r="871" spans="2:31">
      <c r="B871" s="1319">
        <f t="shared" si="25"/>
        <v>-1</v>
      </c>
      <c r="D871" s="1310"/>
      <c r="E871" s="1310"/>
      <c r="F871" s="1320"/>
      <c r="G871" s="1310"/>
      <c r="H871" s="1310"/>
      <c r="I871" s="1310"/>
      <c r="J871" s="1321"/>
      <c r="K871" s="1321"/>
      <c r="L871" s="1310"/>
      <c r="N871" s="1322">
        <f t="shared" si="26"/>
        <v>0</v>
      </c>
      <c r="O871" s="1323">
        <f t="shared" si="27"/>
        <v>0</v>
      </c>
      <c r="P871" s="1323">
        <f>O871/'1.5 Universal Data'!$E$36</f>
        <v>0</v>
      </c>
      <c r="R871" s="134"/>
      <c r="S871" s="134"/>
      <c r="T871" s="134"/>
      <c r="U871" s="134"/>
      <c r="V871" s="134"/>
      <c r="W871" s="134"/>
      <c r="X871" s="134"/>
      <c r="Y871" s="134"/>
      <c r="Z871" s="134"/>
      <c r="AA871" s="134"/>
      <c r="AB871" s="134"/>
      <c r="AC871" s="134"/>
      <c r="AD871" s="134"/>
      <c r="AE871" s="134"/>
    </row>
    <row r="872" spans="2:31">
      <c r="B872" s="1319">
        <f t="shared" si="25"/>
        <v>-1</v>
      </c>
      <c r="D872" s="1310"/>
      <c r="E872" s="1310"/>
      <c r="F872" s="1320"/>
      <c r="G872" s="1310"/>
      <c r="H872" s="1310"/>
      <c r="I872" s="1310"/>
      <c r="J872" s="1321"/>
      <c r="K872" s="1321"/>
      <c r="L872" s="1310"/>
      <c r="N872" s="1322">
        <f t="shared" si="26"/>
        <v>0</v>
      </c>
      <c r="O872" s="1323">
        <f t="shared" si="27"/>
        <v>0</v>
      </c>
      <c r="P872" s="1323">
        <f>O872/'1.5 Universal Data'!$E$36</f>
        <v>0</v>
      </c>
      <c r="R872" s="134"/>
      <c r="S872" s="134"/>
      <c r="T872" s="134"/>
      <c r="U872" s="134"/>
      <c r="V872" s="134"/>
      <c r="W872" s="134"/>
      <c r="X872" s="134"/>
      <c r="Y872" s="134"/>
      <c r="Z872" s="134"/>
      <c r="AA872" s="134"/>
      <c r="AB872" s="134"/>
      <c r="AC872" s="134"/>
      <c r="AD872" s="134"/>
      <c r="AE872" s="134"/>
    </row>
    <row r="873" spans="2:31">
      <c r="B873" s="1319">
        <f t="shared" si="25"/>
        <v>-1</v>
      </c>
      <c r="D873" s="1310"/>
      <c r="E873" s="1310"/>
      <c r="F873" s="1320"/>
      <c r="G873" s="1310"/>
      <c r="H873" s="1310"/>
      <c r="I873" s="1310"/>
      <c r="J873" s="1321"/>
      <c r="K873" s="1321"/>
      <c r="L873" s="1310"/>
      <c r="N873" s="1322">
        <f t="shared" si="26"/>
        <v>0</v>
      </c>
      <c r="O873" s="1323">
        <f t="shared" si="27"/>
        <v>0</v>
      </c>
      <c r="P873" s="1323">
        <f>O873/'1.5 Universal Data'!$E$36</f>
        <v>0</v>
      </c>
      <c r="R873" s="134"/>
      <c r="S873" s="134"/>
      <c r="T873" s="134"/>
      <c r="U873" s="134"/>
      <c r="V873" s="134"/>
      <c r="W873" s="134"/>
      <c r="X873" s="134"/>
      <c r="Y873" s="134"/>
      <c r="Z873" s="134"/>
      <c r="AA873" s="134"/>
      <c r="AB873" s="134"/>
      <c r="AC873" s="134"/>
      <c r="AD873" s="134"/>
      <c r="AE873" s="134"/>
    </row>
    <row r="874" spans="2:31">
      <c r="B874" s="1319">
        <f t="shared" si="25"/>
        <v>-1</v>
      </c>
      <c r="D874" s="1310"/>
      <c r="E874" s="1310"/>
      <c r="F874" s="1320"/>
      <c r="G874" s="1310"/>
      <c r="H874" s="1310"/>
      <c r="I874" s="1310"/>
      <c r="J874" s="1321"/>
      <c r="K874" s="1321"/>
      <c r="L874" s="1310"/>
      <c r="N874" s="1322">
        <f t="shared" si="26"/>
        <v>0</v>
      </c>
      <c r="O874" s="1323">
        <f t="shared" si="27"/>
        <v>0</v>
      </c>
      <c r="P874" s="1323">
        <f>O874/'1.5 Universal Data'!$E$36</f>
        <v>0</v>
      </c>
      <c r="R874" s="134"/>
      <c r="S874" s="134"/>
      <c r="T874" s="134"/>
      <c r="U874" s="134"/>
      <c r="V874" s="134"/>
      <c r="W874" s="134"/>
      <c r="X874" s="134"/>
      <c r="Y874" s="134"/>
      <c r="Z874" s="134"/>
      <c r="AA874" s="134"/>
      <c r="AB874" s="134"/>
      <c r="AC874" s="134"/>
      <c r="AD874" s="134"/>
      <c r="AE874" s="134"/>
    </row>
    <row r="875" spans="2:31">
      <c r="B875" s="1319">
        <f t="shared" si="25"/>
        <v>-1</v>
      </c>
      <c r="D875" s="1310"/>
      <c r="E875" s="1310"/>
      <c r="F875" s="1320"/>
      <c r="G875" s="1310"/>
      <c r="H875" s="1310"/>
      <c r="I875" s="1310"/>
      <c r="J875" s="1321"/>
      <c r="K875" s="1321"/>
      <c r="L875" s="1310"/>
      <c r="N875" s="1322">
        <f t="shared" si="26"/>
        <v>0</v>
      </c>
      <c r="O875" s="1323">
        <f t="shared" si="27"/>
        <v>0</v>
      </c>
      <c r="P875" s="1323">
        <f>O875/'1.5 Universal Data'!$E$36</f>
        <v>0</v>
      </c>
      <c r="R875" s="134"/>
      <c r="S875" s="134"/>
      <c r="T875" s="134"/>
      <c r="U875" s="134"/>
      <c r="V875" s="134"/>
      <c r="W875" s="134"/>
      <c r="X875" s="134"/>
      <c r="Y875" s="134"/>
      <c r="Z875" s="134"/>
      <c r="AA875" s="134"/>
      <c r="AB875" s="134"/>
      <c r="AC875" s="134"/>
      <c r="AD875" s="134"/>
      <c r="AE875" s="134"/>
    </row>
    <row r="876" spans="2:31">
      <c r="B876" s="1319">
        <f t="shared" si="25"/>
        <v>-1</v>
      </c>
      <c r="D876" s="1310"/>
      <c r="E876" s="1310"/>
      <c r="F876" s="1320"/>
      <c r="G876" s="1310"/>
      <c r="H876" s="1310"/>
      <c r="I876" s="1310"/>
      <c r="J876" s="1321"/>
      <c r="K876" s="1321"/>
      <c r="L876" s="1310"/>
      <c r="N876" s="1322">
        <f t="shared" si="26"/>
        <v>0</v>
      </c>
      <c r="O876" s="1323">
        <f t="shared" si="27"/>
        <v>0</v>
      </c>
      <c r="P876" s="1323">
        <f>O876/'1.5 Universal Data'!$E$36</f>
        <v>0</v>
      </c>
      <c r="R876" s="134"/>
      <c r="S876" s="134"/>
      <c r="T876" s="134"/>
      <c r="U876" s="134"/>
      <c r="V876" s="134"/>
      <c r="W876" s="134"/>
      <c r="X876" s="134"/>
      <c r="Y876" s="134"/>
      <c r="Z876" s="134"/>
      <c r="AA876" s="134"/>
      <c r="AB876" s="134"/>
      <c r="AC876" s="134"/>
      <c r="AD876" s="134"/>
      <c r="AE876" s="134"/>
    </row>
    <row r="877" spans="2:31">
      <c r="B877" s="1319">
        <f t="shared" si="25"/>
        <v>-1</v>
      </c>
      <c r="D877" s="1310"/>
      <c r="E877" s="1310"/>
      <c r="F877" s="1320"/>
      <c r="G877" s="1310"/>
      <c r="H877" s="1310"/>
      <c r="I877" s="1310"/>
      <c r="J877" s="1321"/>
      <c r="K877" s="1321"/>
      <c r="L877" s="1310"/>
      <c r="N877" s="1322">
        <f t="shared" si="26"/>
        <v>0</v>
      </c>
      <c r="O877" s="1323">
        <f t="shared" si="27"/>
        <v>0</v>
      </c>
      <c r="P877" s="1323">
        <f>O877/'1.5 Universal Data'!$E$36</f>
        <v>0</v>
      </c>
      <c r="R877" s="134"/>
      <c r="S877" s="134"/>
      <c r="T877" s="134"/>
      <c r="U877" s="134"/>
      <c r="V877" s="134"/>
      <c r="W877" s="134"/>
      <c r="X877" s="134"/>
      <c r="Y877" s="134"/>
      <c r="Z877" s="134"/>
      <c r="AA877" s="134"/>
      <c r="AB877" s="134"/>
      <c r="AC877" s="134"/>
      <c r="AD877" s="134"/>
      <c r="AE877" s="134"/>
    </row>
    <row r="878" spans="2:31">
      <c r="B878" s="1319">
        <f t="shared" si="25"/>
        <v>-1</v>
      </c>
      <c r="D878" s="1310"/>
      <c r="E878" s="1310"/>
      <c r="F878" s="1320"/>
      <c r="G878" s="1310"/>
      <c r="H878" s="1310"/>
      <c r="I878" s="1310"/>
      <c r="J878" s="1321"/>
      <c r="K878" s="1321"/>
      <c r="L878" s="1310"/>
      <c r="N878" s="1322">
        <f t="shared" si="26"/>
        <v>0</v>
      </c>
      <c r="O878" s="1323">
        <f t="shared" si="27"/>
        <v>0</v>
      </c>
      <c r="P878" s="1323">
        <f>O878/'1.5 Universal Data'!$E$36</f>
        <v>0</v>
      </c>
      <c r="R878" s="134"/>
      <c r="S878" s="134"/>
      <c r="T878" s="134"/>
      <c r="U878" s="134"/>
      <c r="V878" s="134"/>
      <c r="W878" s="134"/>
      <c r="X878" s="134"/>
      <c r="Y878" s="134"/>
      <c r="Z878" s="134"/>
      <c r="AA878" s="134"/>
      <c r="AB878" s="134"/>
      <c r="AC878" s="134"/>
      <c r="AD878" s="134"/>
      <c r="AE878" s="134"/>
    </row>
    <row r="879" spans="2:31">
      <c r="B879" s="1319">
        <f t="shared" si="25"/>
        <v>-1</v>
      </c>
      <c r="D879" s="1310"/>
      <c r="E879" s="1310"/>
      <c r="F879" s="1320"/>
      <c r="G879" s="1310"/>
      <c r="H879" s="1310"/>
      <c r="I879" s="1310"/>
      <c r="J879" s="1321"/>
      <c r="K879" s="1321"/>
      <c r="L879" s="1310"/>
      <c r="N879" s="1322">
        <f t="shared" si="26"/>
        <v>0</v>
      </c>
      <c r="O879" s="1323">
        <f t="shared" si="27"/>
        <v>0</v>
      </c>
      <c r="P879" s="1323">
        <f>O879/'1.5 Universal Data'!$E$36</f>
        <v>0</v>
      </c>
      <c r="R879" s="134"/>
      <c r="S879" s="134"/>
      <c r="T879" s="134"/>
      <c r="U879" s="134"/>
      <c r="V879" s="134"/>
      <c r="W879" s="134"/>
      <c r="X879" s="134"/>
      <c r="Y879" s="134"/>
      <c r="Z879" s="134"/>
      <c r="AA879" s="134"/>
      <c r="AB879" s="134"/>
      <c r="AC879" s="134"/>
      <c r="AD879" s="134"/>
      <c r="AE879" s="134"/>
    </row>
    <row r="880" spans="2:31">
      <c r="B880" s="1319">
        <f t="shared" si="25"/>
        <v>-1</v>
      </c>
      <c r="D880" s="1310"/>
      <c r="E880" s="1310"/>
      <c r="F880" s="1320"/>
      <c r="G880" s="1310"/>
      <c r="H880" s="1310"/>
      <c r="I880" s="1310"/>
      <c r="J880" s="1321"/>
      <c r="K880" s="1321"/>
      <c r="L880" s="1310"/>
      <c r="N880" s="1322">
        <f t="shared" si="26"/>
        <v>0</v>
      </c>
      <c r="O880" s="1323">
        <f t="shared" si="27"/>
        <v>0</v>
      </c>
      <c r="P880" s="1323">
        <f>O880/'1.5 Universal Data'!$E$36</f>
        <v>0</v>
      </c>
      <c r="R880" s="134"/>
      <c r="S880" s="134"/>
      <c r="T880" s="134"/>
      <c r="U880" s="134"/>
      <c r="V880" s="134"/>
      <c r="W880" s="134"/>
      <c r="X880" s="134"/>
      <c r="Y880" s="134"/>
      <c r="Z880" s="134"/>
      <c r="AA880" s="134"/>
      <c r="AB880" s="134"/>
      <c r="AC880" s="134"/>
      <c r="AD880" s="134"/>
      <c r="AE880" s="134"/>
    </row>
    <row r="881" spans="2:31">
      <c r="B881" s="1319">
        <f t="shared" si="25"/>
        <v>-1</v>
      </c>
      <c r="D881" s="1310"/>
      <c r="E881" s="1310"/>
      <c r="F881" s="1320"/>
      <c r="G881" s="1310"/>
      <c r="H881" s="1310"/>
      <c r="I881" s="1310"/>
      <c r="J881" s="1321"/>
      <c r="K881" s="1321"/>
      <c r="L881" s="1310"/>
      <c r="N881" s="1322">
        <f t="shared" si="26"/>
        <v>0</v>
      </c>
      <c r="O881" s="1323">
        <f t="shared" si="27"/>
        <v>0</v>
      </c>
      <c r="P881" s="1323">
        <f>O881/'1.5 Universal Data'!$E$36</f>
        <v>0</v>
      </c>
      <c r="R881" s="134"/>
      <c r="S881" s="134"/>
      <c r="T881" s="134"/>
      <c r="U881" s="134"/>
      <c r="V881" s="134"/>
      <c r="W881" s="134"/>
      <c r="X881" s="134"/>
      <c r="Y881" s="134"/>
      <c r="Z881" s="134"/>
      <c r="AA881" s="134"/>
      <c r="AB881" s="134"/>
      <c r="AC881" s="134"/>
      <c r="AD881" s="134"/>
      <c r="AE881" s="134"/>
    </row>
    <row r="882" spans="2:31">
      <c r="B882" s="1319">
        <f t="shared" si="25"/>
        <v>-1</v>
      </c>
      <c r="D882" s="1310"/>
      <c r="E882" s="1310"/>
      <c r="F882" s="1320"/>
      <c r="G882" s="1310"/>
      <c r="H882" s="1310"/>
      <c r="I882" s="1310"/>
      <c r="J882" s="1321"/>
      <c r="K882" s="1321"/>
      <c r="L882" s="1310"/>
      <c r="N882" s="1322">
        <f t="shared" si="26"/>
        <v>0</v>
      </c>
      <c r="O882" s="1323">
        <f t="shared" si="27"/>
        <v>0</v>
      </c>
      <c r="P882" s="1323">
        <f>O882/'1.5 Universal Data'!$E$36</f>
        <v>0</v>
      </c>
      <c r="R882" s="134"/>
      <c r="S882" s="134"/>
      <c r="T882" s="134"/>
      <c r="U882" s="134"/>
      <c r="V882" s="134"/>
      <c r="W882" s="134"/>
      <c r="X882" s="134"/>
      <c r="Y882" s="134"/>
      <c r="Z882" s="134"/>
      <c r="AA882" s="134"/>
      <c r="AB882" s="134"/>
      <c r="AC882" s="134"/>
      <c r="AD882" s="134"/>
      <c r="AE882" s="134"/>
    </row>
    <row r="883" spans="2:31">
      <c r="B883" s="1319">
        <f t="shared" si="25"/>
        <v>-1</v>
      </c>
      <c r="D883" s="1310"/>
      <c r="E883" s="1310"/>
      <c r="F883" s="1320"/>
      <c r="G883" s="1310"/>
      <c r="H883" s="1310"/>
      <c r="I883" s="1310"/>
      <c r="J883" s="1321"/>
      <c r="K883" s="1321"/>
      <c r="L883" s="1310"/>
      <c r="N883" s="1322">
        <f t="shared" si="26"/>
        <v>0</v>
      </c>
      <c r="O883" s="1323">
        <f t="shared" si="27"/>
        <v>0</v>
      </c>
      <c r="P883" s="1323">
        <f>O883/'1.5 Universal Data'!$E$36</f>
        <v>0</v>
      </c>
      <c r="R883" s="134"/>
      <c r="S883" s="134"/>
      <c r="T883" s="134"/>
      <c r="U883" s="134"/>
      <c r="V883" s="134"/>
      <c r="W883" s="134"/>
      <c r="X883" s="134"/>
      <c r="Y883" s="134"/>
      <c r="Z883" s="134"/>
      <c r="AA883" s="134"/>
      <c r="AB883" s="134"/>
      <c r="AC883" s="134"/>
      <c r="AD883" s="134"/>
      <c r="AE883" s="134"/>
    </row>
    <row r="884" spans="2:31">
      <c r="B884" s="1319">
        <f t="shared" si="25"/>
        <v>-1</v>
      </c>
      <c r="D884" s="1310"/>
      <c r="E884" s="1310"/>
      <c r="F884" s="1320"/>
      <c r="G884" s="1310"/>
      <c r="H884" s="1310"/>
      <c r="I884" s="1310"/>
      <c r="J884" s="1321"/>
      <c r="K884" s="1321"/>
      <c r="L884" s="1310"/>
      <c r="N884" s="1322">
        <f t="shared" si="26"/>
        <v>0</v>
      </c>
      <c r="O884" s="1323">
        <f t="shared" si="27"/>
        <v>0</v>
      </c>
      <c r="P884" s="1323">
        <f>O884/'1.5 Universal Data'!$E$36</f>
        <v>0</v>
      </c>
      <c r="R884" s="134"/>
      <c r="S884" s="134"/>
      <c r="T884" s="134"/>
      <c r="U884" s="134"/>
      <c r="V884" s="134"/>
      <c r="W884" s="134"/>
      <c r="X884" s="134"/>
      <c r="Y884" s="134"/>
      <c r="Z884" s="134"/>
      <c r="AA884" s="134"/>
      <c r="AB884" s="134"/>
      <c r="AC884" s="134"/>
      <c r="AD884" s="134"/>
      <c r="AE884" s="134"/>
    </row>
    <row r="885" spans="2:31">
      <c r="B885" s="1319">
        <f t="shared" si="25"/>
        <v>-1</v>
      </c>
      <c r="D885" s="1310"/>
      <c r="E885" s="1310"/>
      <c r="F885" s="1320"/>
      <c r="G885" s="1310"/>
      <c r="H885" s="1310"/>
      <c r="I885" s="1310"/>
      <c r="J885" s="1321"/>
      <c r="K885" s="1321"/>
      <c r="L885" s="1310"/>
      <c r="N885" s="1322">
        <f t="shared" si="26"/>
        <v>0</v>
      </c>
      <c r="O885" s="1323">
        <f t="shared" si="27"/>
        <v>0</v>
      </c>
      <c r="P885" s="1323">
        <f>O885/'1.5 Universal Data'!$E$36</f>
        <v>0</v>
      </c>
      <c r="R885" s="134"/>
      <c r="S885" s="134"/>
      <c r="T885" s="134"/>
      <c r="U885" s="134"/>
      <c r="V885" s="134"/>
      <c r="W885" s="134"/>
      <c r="X885" s="134"/>
      <c r="Y885" s="134"/>
      <c r="Z885" s="134"/>
      <c r="AA885" s="134"/>
      <c r="AB885" s="134"/>
      <c r="AC885" s="134"/>
      <c r="AD885" s="134"/>
      <c r="AE885" s="134"/>
    </row>
    <row r="886" spans="2:31">
      <c r="B886" s="1319">
        <f t="shared" si="25"/>
        <v>-1</v>
      </c>
      <c r="D886" s="1310"/>
      <c r="E886" s="1310"/>
      <c r="F886" s="1320"/>
      <c r="G886" s="1310"/>
      <c r="H886" s="1310"/>
      <c r="I886" s="1310"/>
      <c r="J886" s="1321"/>
      <c r="K886" s="1321"/>
      <c r="L886" s="1310"/>
      <c r="N886" s="1322">
        <f t="shared" si="26"/>
        <v>0</v>
      </c>
      <c r="O886" s="1323">
        <f t="shared" si="27"/>
        <v>0</v>
      </c>
      <c r="P886" s="1323">
        <f>O886/'1.5 Universal Data'!$E$36</f>
        <v>0</v>
      </c>
      <c r="R886" s="134"/>
      <c r="S886" s="134"/>
      <c r="T886" s="134"/>
      <c r="U886" s="134"/>
      <c r="V886" s="134"/>
      <c r="W886" s="134"/>
      <c r="X886" s="134"/>
      <c r="Y886" s="134"/>
      <c r="Z886" s="134"/>
      <c r="AA886" s="134"/>
      <c r="AB886" s="134"/>
      <c r="AC886" s="134"/>
      <c r="AD886" s="134"/>
      <c r="AE886" s="134"/>
    </row>
    <row r="887" spans="2:31">
      <c r="B887" s="1319">
        <f t="shared" si="25"/>
        <v>-1</v>
      </c>
      <c r="D887" s="1310"/>
      <c r="E887" s="1310"/>
      <c r="F887" s="1320"/>
      <c r="G887" s="1310"/>
      <c r="H887" s="1310"/>
      <c r="I887" s="1310"/>
      <c r="J887" s="1321"/>
      <c r="K887" s="1321"/>
      <c r="L887" s="1310"/>
      <c r="N887" s="1322">
        <f t="shared" si="26"/>
        <v>0</v>
      </c>
      <c r="O887" s="1323">
        <f t="shared" si="27"/>
        <v>0</v>
      </c>
      <c r="P887" s="1323">
        <f>O887/'1.5 Universal Data'!$E$36</f>
        <v>0</v>
      </c>
      <c r="R887" s="134"/>
      <c r="S887" s="134"/>
      <c r="T887" s="134"/>
      <c r="U887" s="134"/>
      <c r="V887" s="134"/>
      <c r="W887" s="134"/>
      <c r="X887" s="134"/>
      <c r="Y887" s="134"/>
      <c r="Z887" s="134"/>
      <c r="AA887" s="134"/>
      <c r="AB887" s="134"/>
      <c r="AC887" s="134"/>
      <c r="AD887" s="134"/>
      <c r="AE887" s="134"/>
    </row>
    <row r="888" spans="2:31">
      <c r="B888" s="1319">
        <f t="shared" si="25"/>
        <v>-1</v>
      </c>
      <c r="D888" s="1310"/>
      <c r="E888" s="1310"/>
      <c r="F888" s="1320"/>
      <c r="G888" s="1310"/>
      <c r="H888" s="1310"/>
      <c r="I888" s="1310"/>
      <c r="J888" s="1321"/>
      <c r="K888" s="1321"/>
      <c r="L888" s="1310"/>
      <c r="N888" s="1322">
        <f t="shared" si="26"/>
        <v>0</v>
      </c>
      <c r="O888" s="1323">
        <f t="shared" si="27"/>
        <v>0</v>
      </c>
      <c r="P888" s="1323">
        <f>O888/'1.5 Universal Data'!$E$36</f>
        <v>0</v>
      </c>
      <c r="R888" s="134"/>
      <c r="S888" s="134"/>
      <c r="T888" s="134"/>
      <c r="U888" s="134"/>
      <c r="V888" s="134"/>
      <c r="W888" s="134"/>
      <c r="X888" s="134"/>
      <c r="Y888" s="134"/>
      <c r="Z888" s="134"/>
      <c r="AA888" s="134"/>
      <c r="AB888" s="134"/>
      <c r="AC888" s="134"/>
      <c r="AD888" s="134"/>
      <c r="AE888" s="134"/>
    </row>
    <row r="889" spans="2:31">
      <c r="B889" s="1319">
        <f t="shared" si="25"/>
        <v>-1</v>
      </c>
      <c r="D889" s="1310"/>
      <c r="E889" s="1310"/>
      <c r="F889" s="1320"/>
      <c r="G889" s="1310"/>
      <c r="H889" s="1310"/>
      <c r="I889" s="1310"/>
      <c r="J889" s="1321"/>
      <c r="K889" s="1321"/>
      <c r="L889" s="1310"/>
      <c r="N889" s="1322">
        <f t="shared" si="26"/>
        <v>0</v>
      </c>
      <c r="O889" s="1323">
        <f t="shared" si="27"/>
        <v>0</v>
      </c>
      <c r="P889" s="1323">
        <f>O889/'1.5 Universal Data'!$E$36</f>
        <v>0</v>
      </c>
      <c r="R889" s="134"/>
      <c r="S889" s="134"/>
      <c r="T889" s="134"/>
      <c r="U889" s="134"/>
      <c r="V889" s="134"/>
      <c r="W889" s="134"/>
      <c r="X889" s="134"/>
      <c r="Y889" s="134"/>
      <c r="Z889" s="134"/>
      <c r="AA889" s="134"/>
      <c r="AB889" s="134"/>
      <c r="AC889" s="134"/>
      <c r="AD889" s="134"/>
      <c r="AE889" s="134"/>
    </row>
    <row r="890" spans="2:31">
      <c r="B890" s="1319">
        <f t="shared" si="25"/>
        <v>-1</v>
      </c>
      <c r="D890" s="1310"/>
      <c r="E890" s="1310"/>
      <c r="F890" s="1320"/>
      <c r="G890" s="1310"/>
      <c r="H890" s="1310"/>
      <c r="I890" s="1310"/>
      <c r="J890" s="1321"/>
      <c r="K890" s="1321"/>
      <c r="L890" s="1310"/>
      <c r="N890" s="1322">
        <f t="shared" si="26"/>
        <v>0</v>
      </c>
      <c r="O890" s="1323">
        <f t="shared" si="27"/>
        <v>0</v>
      </c>
      <c r="P890" s="1323">
        <f>O890/'1.5 Universal Data'!$E$36</f>
        <v>0</v>
      </c>
      <c r="R890" s="134"/>
      <c r="S890" s="134"/>
      <c r="T890" s="134"/>
      <c r="U890" s="134"/>
      <c r="V890" s="134"/>
      <c r="W890" s="134"/>
      <c r="X890" s="134"/>
      <c r="Y890" s="134"/>
      <c r="Z890" s="134"/>
      <c r="AA890" s="134"/>
      <c r="AB890" s="134"/>
      <c r="AC890" s="134"/>
      <c r="AD890" s="134"/>
      <c r="AE890" s="134"/>
    </row>
    <row r="891" spans="2:31">
      <c r="B891" s="1319">
        <f t="shared" si="25"/>
        <v>-1</v>
      </c>
      <c r="D891" s="1310"/>
      <c r="E891" s="1310"/>
      <c r="F891" s="1320"/>
      <c r="G891" s="1310"/>
      <c r="H891" s="1310"/>
      <c r="I891" s="1310"/>
      <c r="J891" s="1321"/>
      <c r="K891" s="1321"/>
      <c r="L891" s="1310"/>
      <c r="N891" s="1322">
        <f t="shared" si="26"/>
        <v>0</v>
      </c>
      <c r="O891" s="1323">
        <f t="shared" si="27"/>
        <v>0</v>
      </c>
      <c r="P891" s="1323">
        <f>O891/'1.5 Universal Data'!$E$36</f>
        <v>0</v>
      </c>
      <c r="R891" s="134"/>
      <c r="S891" s="134"/>
      <c r="T891" s="134"/>
      <c r="U891" s="134"/>
      <c r="V891" s="134"/>
      <c r="W891" s="134"/>
      <c r="X891" s="134"/>
      <c r="Y891" s="134"/>
      <c r="Z891" s="134"/>
      <c r="AA891" s="134"/>
      <c r="AB891" s="134"/>
      <c r="AC891" s="134"/>
      <c r="AD891" s="134"/>
      <c r="AE891" s="134"/>
    </row>
    <row r="892" spans="2:31">
      <c r="B892" s="1319">
        <f t="shared" si="25"/>
        <v>-1</v>
      </c>
      <c r="D892" s="1310"/>
      <c r="E892" s="1310"/>
      <c r="F892" s="1320"/>
      <c r="G892" s="1310"/>
      <c r="H892" s="1310"/>
      <c r="I892" s="1310"/>
      <c r="J892" s="1321"/>
      <c r="K892" s="1321"/>
      <c r="L892" s="1310"/>
      <c r="N892" s="1322">
        <f t="shared" si="26"/>
        <v>0</v>
      </c>
      <c r="O892" s="1323">
        <f t="shared" si="27"/>
        <v>0</v>
      </c>
      <c r="P892" s="1323">
        <f>O892/'1.5 Universal Data'!$E$36</f>
        <v>0</v>
      </c>
      <c r="R892" s="134"/>
      <c r="S892" s="134"/>
      <c r="T892" s="134"/>
      <c r="U892" s="134"/>
      <c r="V892" s="134"/>
      <c r="W892" s="134"/>
      <c r="X892" s="134"/>
      <c r="Y892" s="134"/>
      <c r="Z892" s="134"/>
      <c r="AA892" s="134"/>
      <c r="AB892" s="134"/>
      <c r="AC892" s="134"/>
      <c r="AD892" s="134"/>
      <c r="AE892" s="134"/>
    </row>
    <row r="893" spans="2:31">
      <c r="B893" s="1319">
        <f t="shared" si="25"/>
        <v>-1</v>
      </c>
      <c r="D893" s="1310"/>
      <c r="E893" s="1310"/>
      <c r="F893" s="1320"/>
      <c r="G893" s="1310"/>
      <c r="H893" s="1310"/>
      <c r="I893" s="1310"/>
      <c r="J893" s="1321"/>
      <c r="K893" s="1321"/>
      <c r="L893" s="1310"/>
      <c r="N893" s="1322">
        <f t="shared" si="26"/>
        <v>0</v>
      </c>
      <c r="O893" s="1323">
        <f t="shared" si="27"/>
        <v>0</v>
      </c>
      <c r="P893" s="1323">
        <f>O893/'1.5 Universal Data'!$E$36</f>
        <v>0</v>
      </c>
      <c r="R893" s="134"/>
      <c r="S893" s="134"/>
      <c r="T893" s="134"/>
      <c r="U893" s="134"/>
      <c r="V893" s="134"/>
      <c r="W893" s="134"/>
      <c r="X893" s="134"/>
      <c r="Y893" s="134"/>
      <c r="Z893" s="134"/>
      <c r="AA893" s="134"/>
      <c r="AB893" s="134"/>
      <c r="AC893" s="134"/>
      <c r="AD893" s="134"/>
      <c r="AE893" s="134"/>
    </row>
    <row r="894" spans="2:31">
      <c r="B894" s="1319">
        <f t="shared" si="25"/>
        <v>-1</v>
      </c>
      <c r="D894" s="1310"/>
      <c r="E894" s="1310"/>
      <c r="F894" s="1320"/>
      <c r="G894" s="1310"/>
      <c r="H894" s="1310"/>
      <c r="I894" s="1310"/>
      <c r="J894" s="1321"/>
      <c r="K894" s="1321"/>
      <c r="L894" s="1310"/>
      <c r="N894" s="1322">
        <f t="shared" si="26"/>
        <v>0</v>
      </c>
      <c r="O894" s="1323">
        <f t="shared" si="27"/>
        <v>0</v>
      </c>
      <c r="P894" s="1323">
        <f>O894/'1.5 Universal Data'!$E$36</f>
        <v>0</v>
      </c>
      <c r="R894" s="134"/>
      <c r="S894" s="134"/>
      <c r="T894" s="134"/>
      <c r="U894" s="134"/>
      <c r="V894" s="134"/>
      <c r="W894" s="134"/>
      <c r="X894" s="134"/>
      <c r="Y894" s="134"/>
      <c r="Z894" s="134"/>
      <c r="AA894" s="134"/>
      <c r="AB894" s="134"/>
      <c r="AC894" s="134"/>
      <c r="AD894" s="134"/>
      <c r="AE894" s="134"/>
    </row>
    <row r="895" spans="2:31">
      <c r="B895" s="1319">
        <f t="shared" si="25"/>
        <v>-1</v>
      </c>
      <c r="D895" s="1310"/>
      <c r="E895" s="1310"/>
      <c r="F895" s="1320"/>
      <c r="G895" s="1310"/>
      <c r="H895" s="1310"/>
      <c r="I895" s="1310"/>
      <c r="J895" s="1321"/>
      <c r="K895" s="1321"/>
      <c r="L895" s="1310"/>
      <c r="N895" s="1322">
        <f t="shared" si="26"/>
        <v>0</v>
      </c>
      <c r="O895" s="1323">
        <f t="shared" si="27"/>
        <v>0</v>
      </c>
      <c r="P895" s="1323">
        <f>O895/'1.5 Universal Data'!$E$36</f>
        <v>0</v>
      </c>
      <c r="R895" s="134"/>
      <c r="S895" s="134"/>
      <c r="T895" s="134"/>
      <c r="U895" s="134"/>
      <c r="V895" s="134"/>
      <c r="W895" s="134"/>
      <c r="X895" s="134"/>
      <c r="Y895" s="134"/>
      <c r="Z895" s="134"/>
      <c r="AA895" s="134"/>
      <c r="AB895" s="134"/>
      <c r="AC895" s="134"/>
      <c r="AD895" s="134"/>
      <c r="AE895" s="134"/>
    </row>
    <row r="896" spans="2:31">
      <c r="B896" s="1319">
        <f t="shared" si="25"/>
        <v>-1</v>
      </c>
      <c r="D896" s="1310"/>
      <c r="E896" s="1310"/>
      <c r="F896" s="1320"/>
      <c r="G896" s="1310"/>
      <c r="H896" s="1310"/>
      <c r="I896" s="1310"/>
      <c r="J896" s="1321"/>
      <c r="K896" s="1321"/>
      <c r="L896" s="1310"/>
      <c r="N896" s="1322">
        <f t="shared" si="26"/>
        <v>0</v>
      </c>
      <c r="O896" s="1323">
        <f t="shared" si="27"/>
        <v>0</v>
      </c>
      <c r="P896" s="1323">
        <f>O896/'1.5 Universal Data'!$E$36</f>
        <v>0</v>
      </c>
      <c r="R896" s="134"/>
      <c r="S896" s="134"/>
      <c r="T896" s="134"/>
      <c r="U896" s="134"/>
      <c r="V896" s="134"/>
      <c r="W896" s="134"/>
      <c r="X896" s="134"/>
      <c r="Y896" s="134"/>
      <c r="Z896" s="134"/>
      <c r="AA896" s="134"/>
      <c r="AB896" s="134"/>
      <c r="AC896" s="134"/>
      <c r="AD896" s="134"/>
      <c r="AE896" s="134"/>
    </row>
    <row r="897" spans="2:31">
      <c r="B897" s="1319">
        <f t="shared" si="25"/>
        <v>-1</v>
      </c>
      <c r="D897" s="1310"/>
      <c r="E897" s="1310"/>
      <c r="F897" s="1320"/>
      <c r="G897" s="1310"/>
      <c r="H897" s="1310"/>
      <c r="I897" s="1310"/>
      <c r="J897" s="1321"/>
      <c r="K897" s="1321"/>
      <c r="L897" s="1310"/>
      <c r="N897" s="1322">
        <f t="shared" si="26"/>
        <v>0</v>
      </c>
      <c r="O897" s="1323">
        <f t="shared" si="27"/>
        <v>0</v>
      </c>
      <c r="P897" s="1323">
        <f>O897/'1.5 Universal Data'!$E$36</f>
        <v>0</v>
      </c>
      <c r="R897" s="134"/>
      <c r="S897" s="134"/>
      <c r="T897" s="134"/>
      <c r="U897" s="134"/>
      <c r="V897" s="134"/>
      <c r="W897" s="134"/>
      <c r="X897" s="134"/>
      <c r="Y897" s="134"/>
      <c r="Z897" s="134"/>
      <c r="AA897" s="134"/>
      <c r="AB897" s="134"/>
      <c r="AC897" s="134"/>
      <c r="AD897" s="134"/>
      <c r="AE897" s="134"/>
    </row>
    <row r="898" spans="2:31">
      <c r="B898" s="1319">
        <f t="shared" si="25"/>
        <v>-1</v>
      </c>
      <c r="D898" s="1310"/>
      <c r="E898" s="1310"/>
      <c r="F898" s="1320"/>
      <c r="G898" s="1310"/>
      <c r="H898" s="1310"/>
      <c r="I898" s="1310"/>
      <c r="J898" s="1321"/>
      <c r="K898" s="1321"/>
      <c r="L898" s="1310"/>
      <c r="N898" s="1322">
        <f t="shared" si="26"/>
        <v>0</v>
      </c>
      <c r="O898" s="1323">
        <f t="shared" si="27"/>
        <v>0</v>
      </c>
      <c r="P898" s="1323">
        <f>O898/'1.5 Universal Data'!$E$36</f>
        <v>0</v>
      </c>
      <c r="R898" s="134"/>
      <c r="S898" s="134"/>
      <c r="T898" s="134"/>
      <c r="U898" s="134"/>
      <c r="V898" s="134"/>
      <c r="W898" s="134"/>
      <c r="X898" s="134"/>
      <c r="Y898" s="134"/>
      <c r="Z898" s="134"/>
      <c r="AA898" s="134"/>
      <c r="AB898" s="134"/>
      <c r="AC898" s="134"/>
      <c r="AD898" s="134"/>
      <c r="AE898" s="134"/>
    </row>
    <row r="899" spans="2:31">
      <c r="B899" s="1319">
        <f t="shared" si="25"/>
        <v>-1</v>
      </c>
      <c r="D899" s="1310"/>
      <c r="E899" s="1310"/>
      <c r="F899" s="1320"/>
      <c r="G899" s="1310"/>
      <c r="H899" s="1310"/>
      <c r="I899" s="1310"/>
      <c r="J899" s="1321"/>
      <c r="K899" s="1321"/>
      <c r="L899" s="1310"/>
      <c r="N899" s="1322">
        <f t="shared" si="26"/>
        <v>0</v>
      </c>
      <c r="O899" s="1323">
        <f t="shared" si="27"/>
        <v>0</v>
      </c>
      <c r="P899" s="1323">
        <f>O899/'1.5 Universal Data'!$E$36</f>
        <v>0</v>
      </c>
      <c r="R899" s="134"/>
      <c r="S899" s="134"/>
      <c r="T899" s="134"/>
      <c r="U899" s="134"/>
      <c r="V899" s="134"/>
      <c r="W899" s="134"/>
      <c r="X899" s="134"/>
      <c r="Y899" s="134"/>
      <c r="Z899" s="134"/>
      <c r="AA899" s="134"/>
      <c r="AB899" s="134"/>
      <c r="AC899" s="134"/>
      <c r="AD899" s="134"/>
      <c r="AE899" s="134"/>
    </row>
    <row r="900" spans="2:31">
      <c r="B900" s="1319">
        <f t="shared" si="25"/>
        <v>-1</v>
      </c>
      <c r="D900" s="1310"/>
      <c r="E900" s="1310"/>
      <c r="F900" s="1320"/>
      <c r="G900" s="1310"/>
      <c r="H900" s="1310"/>
      <c r="I900" s="1310"/>
      <c r="J900" s="1321"/>
      <c r="K900" s="1321"/>
      <c r="L900" s="1310"/>
      <c r="N900" s="1322">
        <f t="shared" si="26"/>
        <v>0</v>
      </c>
      <c r="O900" s="1323">
        <f t="shared" si="27"/>
        <v>0</v>
      </c>
      <c r="P900" s="1323">
        <f>O900/'1.5 Universal Data'!$E$36</f>
        <v>0</v>
      </c>
      <c r="R900" s="134"/>
      <c r="S900" s="134"/>
      <c r="T900" s="134"/>
      <c r="U900" s="134"/>
      <c r="V900" s="134"/>
      <c r="W900" s="134"/>
      <c r="X900" s="134"/>
      <c r="Y900" s="134"/>
      <c r="Z900" s="134"/>
      <c r="AA900" s="134"/>
      <c r="AB900" s="134"/>
      <c r="AC900" s="134"/>
      <c r="AD900" s="134"/>
      <c r="AE900" s="134"/>
    </row>
    <row r="901" spans="2:31">
      <c r="B901" s="1319">
        <f t="shared" si="25"/>
        <v>-1</v>
      </c>
      <c r="D901" s="1310"/>
      <c r="E901" s="1310"/>
      <c r="F901" s="1320"/>
      <c r="G901" s="1310"/>
      <c r="H901" s="1310"/>
      <c r="I901" s="1310"/>
      <c r="J901" s="1321"/>
      <c r="K901" s="1321"/>
      <c r="L901" s="1310"/>
      <c r="N901" s="1322">
        <f t="shared" si="26"/>
        <v>0</v>
      </c>
      <c r="O901" s="1323">
        <f t="shared" si="27"/>
        <v>0</v>
      </c>
      <c r="P901" s="1323">
        <f>O901/'1.5 Universal Data'!$E$36</f>
        <v>0</v>
      </c>
      <c r="R901" s="134"/>
      <c r="S901" s="134"/>
      <c r="T901" s="134"/>
      <c r="U901" s="134"/>
      <c r="V901" s="134"/>
      <c r="W901" s="134"/>
      <c r="X901" s="134"/>
      <c r="Y901" s="134"/>
      <c r="Z901" s="134"/>
      <c r="AA901" s="134"/>
      <c r="AB901" s="134"/>
      <c r="AC901" s="134"/>
      <c r="AD901" s="134"/>
      <c r="AE901" s="134"/>
    </row>
    <row r="902" spans="2:31">
      <c r="B902" s="1319">
        <f t="shared" si="25"/>
        <v>-1</v>
      </c>
      <c r="D902" s="1310"/>
      <c r="E902" s="1310"/>
      <c r="F902" s="1320"/>
      <c r="G902" s="1310"/>
      <c r="H902" s="1310"/>
      <c r="I902" s="1310"/>
      <c r="J902" s="1321"/>
      <c r="K902" s="1321"/>
      <c r="L902" s="1310"/>
      <c r="N902" s="1322">
        <f t="shared" si="26"/>
        <v>0</v>
      </c>
      <c r="O902" s="1323">
        <f t="shared" si="27"/>
        <v>0</v>
      </c>
      <c r="P902" s="1323">
        <f>O902/'1.5 Universal Data'!$E$36</f>
        <v>0</v>
      </c>
      <c r="R902" s="134"/>
      <c r="S902" s="134"/>
      <c r="T902" s="134"/>
      <c r="U902" s="134"/>
      <c r="V902" s="134"/>
      <c r="W902" s="134"/>
      <c r="X902" s="134"/>
      <c r="Y902" s="134"/>
      <c r="Z902" s="134"/>
      <c r="AA902" s="134"/>
      <c r="AB902" s="134"/>
      <c r="AC902" s="134"/>
      <c r="AD902" s="134"/>
      <c r="AE902" s="134"/>
    </row>
    <row r="903" spans="2:31">
      <c r="B903" s="1319">
        <f t="shared" si="25"/>
        <v>-1</v>
      </c>
      <c r="D903" s="1310"/>
      <c r="E903" s="1310"/>
      <c r="F903" s="1320"/>
      <c r="G903" s="1310"/>
      <c r="H903" s="1310"/>
      <c r="I903" s="1310"/>
      <c r="J903" s="1321"/>
      <c r="K903" s="1321"/>
      <c r="L903" s="1310"/>
      <c r="N903" s="1322">
        <f t="shared" si="26"/>
        <v>0</v>
      </c>
      <c r="O903" s="1323">
        <f t="shared" si="27"/>
        <v>0</v>
      </c>
      <c r="P903" s="1323">
        <f>O903/'1.5 Universal Data'!$E$36</f>
        <v>0</v>
      </c>
      <c r="R903" s="134"/>
      <c r="S903" s="134"/>
      <c r="T903" s="134"/>
      <c r="U903" s="134"/>
      <c r="V903" s="134"/>
      <c r="W903" s="134"/>
      <c r="X903" s="134"/>
      <c r="Y903" s="134"/>
      <c r="Z903" s="134"/>
      <c r="AA903" s="134"/>
      <c r="AB903" s="134"/>
      <c r="AC903" s="134"/>
      <c r="AD903" s="134"/>
      <c r="AE903" s="134"/>
    </row>
    <row r="904" spans="2:31">
      <c r="B904" s="1319">
        <f t="shared" si="25"/>
        <v>-1</v>
      </c>
      <c r="D904" s="1310"/>
      <c r="E904" s="1310"/>
      <c r="F904" s="1320"/>
      <c r="G904" s="1310"/>
      <c r="H904" s="1310"/>
      <c r="I904" s="1310"/>
      <c r="J904" s="1321"/>
      <c r="K904" s="1321"/>
      <c r="L904" s="1310"/>
      <c r="N904" s="1322">
        <f t="shared" si="26"/>
        <v>0</v>
      </c>
      <c r="O904" s="1323">
        <f t="shared" si="27"/>
        <v>0</v>
      </c>
      <c r="P904" s="1323">
        <f>O904/'1.5 Universal Data'!$E$36</f>
        <v>0</v>
      </c>
      <c r="R904" s="134"/>
      <c r="S904" s="134"/>
      <c r="T904" s="134"/>
      <c r="U904" s="134"/>
      <c r="V904" s="134"/>
      <c r="W904" s="134"/>
      <c r="X904" s="134"/>
      <c r="Y904" s="134"/>
      <c r="Z904" s="134"/>
      <c r="AA904" s="134"/>
      <c r="AB904" s="134"/>
      <c r="AC904" s="134"/>
      <c r="AD904" s="134"/>
      <c r="AE904" s="134"/>
    </row>
    <row r="905" spans="2:31">
      <c r="B905" s="1319">
        <f t="shared" si="25"/>
        <v>-1</v>
      </c>
      <c r="D905" s="1310"/>
      <c r="E905" s="1310"/>
      <c r="F905" s="1320"/>
      <c r="G905" s="1310"/>
      <c r="H905" s="1310"/>
      <c r="I905" s="1310"/>
      <c r="J905" s="1321"/>
      <c r="K905" s="1321"/>
      <c r="L905" s="1310"/>
      <c r="N905" s="1322">
        <f t="shared" si="26"/>
        <v>0</v>
      </c>
      <c r="O905" s="1323">
        <f t="shared" si="27"/>
        <v>0</v>
      </c>
      <c r="P905" s="1323">
        <f>O905/'1.5 Universal Data'!$E$36</f>
        <v>0</v>
      </c>
      <c r="R905" s="134"/>
      <c r="S905" s="134"/>
      <c r="T905" s="134"/>
      <c r="U905" s="134"/>
      <c r="V905" s="134"/>
      <c r="W905" s="134"/>
      <c r="X905" s="134"/>
      <c r="Y905" s="134"/>
      <c r="Z905" s="134"/>
      <c r="AA905" s="134"/>
      <c r="AB905" s="134"/>
      <c r="AC905" s="134"/>
      <c r="AD905" s="134"/>
      <c r="AE905" s="134"/>
    </row>
    <row r="906" spans="2:31">
      <c r="B906" s="1319">
        <f t="shared" si="25"/>
        <v>-1</v>
      </c>
      <c r="D906" s="1310"/>
      <c r="E906" s="1310"/>
      <c r="F906" s="1320"/>
      <c r="G906" s="1310"/>
      <c r="H906" s="1310"/>
      <c r="I906" s="1310"/>
      <c r="J906" s="1321"/>
      <c r="K906" s="1321"/>
      <c r="L906" s="1310"/>
      <c r="N906" s="1322">
        <f t="shared" si="26"/>
        <v>0</v>
      </c>
      <c r="O906" s="1323">
        <f t="shared" si="27"/>
        <v>0</v>
      </c>
      <c r="P906" s="1323">
        <f>O906/'1.5 Universal Data'!$E$36</f>
        <v>0</v>
      </c>
      <c r="R906" s="134"/>
      <c r="S906" s="134"/>
      <c r="T906" s="134"/>
      <c r="U906" s="134"/>
      <c r="V906" s="134"/>
      <c r="W906" s="134"/>
      <c r="X906" s="134"/>
      <c r="Y906" s="134"/>
      <c r="Z906" s="134"/>
      <c r="AA906" s="134"/>
      <c r="AB906" s="134"/>
      <c r="AC906" s="134"/>
      <c r="AD906" s="134"/>
      <c r="AE906" s="134"/>
    </row>
    <row r="907" spans="2:31">
      <c r="B907" s="1319">
        <f t="shared" si="25"/>
        <v>-1</v>
      </c>
      <c r="D907" s="1310"/>
      <c r="E907" s="1310"/>
      <c r="F907" s="1320"/>
      <c r="G907" s="1310"/>
      <c r="H907" s="1310"/>
      <c r="I907" s="1310"/>
      <c r="J907" s="1321"/>
      <c r="K907" s="1321"/>
      <c r="L907" s="1310"/>
      <c r="N907" s="1322">
        <f t="shared" si="26"/>
        <v>0</v>
      </c>
      <c r="O907" s="1323">
        <f t="shared" si="27"/>
        <v>0</v>
      </c>
      <c r="P907" s="1323">
        <f>O907/'1.5 Universal Data'!$E$36</f>
        <v>0</v>
      </c>
      <c r="R907" s="134"/>
      <c r="S907" s="134"/>
      <c r="T907" s="134"/>
      <c r="U907" s="134"/>
      <c r="V907" s="134"/>
      <c r="W907" s="134"/>
      <c r="X907" s="134"/>
      <c r="Y907" s="134"/>
      <c r="Z907" s="134"/>
      <c r="AA907" s="134"/>
      <c r="AB907" s="134"/>
      <c r="AC907" s="134"/>
      <c r="AD907" s="134"/>
      <c r="AE907" s="134"/>
    </row>
    <row r="908" spans="2:31">
      <c r="B908" s="1319">
        <f t="shared" si="25"/>
        <v>-1</v>
      </c>
      <c r="D908" s="1310"/>
      <c r="E908" s="1310"/>
      <c r="F908" s="1320"/>
      <c r="G908" s="1310"/>
      <c r="H908" s="1310"/>
      <c r="I908" s="1310"/>
      <c r="J908" s="1321"/>
      <c r="K908" s="1321"/>
      <c r="L908" s="1310"/>
      <c r="N908" s="1322">
        <f t="shared" si="26"/>
        <v>0</v>
      </c>
      <c r="O908" s="1323">
        <f t="shared" si="27"/>
        <v>0</v>
      </c>
      <c r="P908" s="1323">
        <f>O908/'1.5 Universal Data'!$E$36</f>
        <v>0</v>
      </c>
      <c r="R908" s="134"/>
      <c r="S908" s="134"/>
      <c r="T908" s="134"/>
      <c r="U908" s="134"/>
      <c r="V908" s="134"/>
      <c r="W908" s="134"/>
      <c r="X908" s="134"/>
      <c r="Y908" s="134"/>
      <c r="Z908" s="134"/>
      <c r="AA908" s="134"/>
      <c r="AB908" s="134"/>
      <c r="AC908" s="134"/>
      <c r="AD908" s="134"/>
      <c r="AE908" s="134"/>
    </row>
    <row r="909" spans="2:31">
      <c r="B909" s="1319">
        <f t="shared" si="25"/>
        <v>-1</v>
      </c>
      <c r="D909" s="1310"/>
      <c r="E909" s="1310"/>
      <c r="F909" s="1320"/>
      <c r="G909" s="1310"/>
      <c r="H909" s="1310"/>
      <c r="I909" s="1310"/>
      <c r="J909" s="1321"/>
      <c r="K909" s="1321"/>
      <c r="L909" s="1310"/>
      <c r="N909" s="1322">
        <f t="shared" si="26"/>
        <v>0</v>
      </c>
      <c r="O909" s="1323">
        <f t="shared" si="27"/>
        <v>0</v>
      </c>
      <c r="P909" s="1323">
        <f>O909/'1.5 Universal Data'!$E$36</f>
        <v>0</v>
      </c>
      <c r="R909" s="134"/>
      <c r="S909" s="134"/>
      <c r="T909" s="134"/>
      <c r="U909" s="134"/>
      <c r="V909" s="134"/>
      <c r="W909" s="134"/>
      <c r="X909" s="134"/>
      <c r="Y909" s="134"/>
      <c r="Z909" s="134"/>
      <c r="AA909" s="134"/>
      <c r="AB909" s="134"/>
      <c r="AC909" s="134"/>
      <c r="AD909" s="134"/>
      <c r="AE909" s="134"/>
    </row>
    <row r="910" spans="2:31">
      <c r="B910" s="1319">
        <f t="shared" si="25"/>
        <v>-1</v>
      </c>
      <c r="D910" s="1310"/>
      <c r="E910" s="1310"/>
      <c r="F910" s="1320"/>
      <c r="G910" s="1310"/>
      <c r="H910" s="1310"/>
      <c r="I910" s="1310"/>
      <c r="J910" s="1321"/>
      <c r="K910" s="1321"/>
      <c r="L910" s="1310"/>
      <c r="N910" s="1322">
        <f t="shared" si="26"/>
        <v>0</v>
      </c>
      <c r="O910" s="1323">
        <f t="shared" si="27"/>
        <v>0</v>
      </c>
      <c r="P910" s="1323">
        <f>O910/'1.5 Universal Data'!$E$36</f>
        <v>0</v>
      </c>
      <c r="R910" s="134"/>
      <c r="S910" s="134"/>
      <c r="T910" s="134"/>
      <c r="U910" s="134"/>
      <c r="V910" s="134"/>
      <c r="W910" s="134"/>
      <c r="X910" s="134"/>
      <c r="Y910" s="134"/>
      <c r="Z910" s="134"/>
      <c r="AA910" s="134"/>
      <c r="AB910" s="134"/>
      <c r="AC910" s="134"/>
      <c r="AD910" s="134"/>
      <c r="AE910" s="134"/>
    </row>
    <row r="911" spans="2:31">
      <c r="B911" s="1319">
        <f t="shared" si="25"/>
        <v>-1</v>
      </c>
      <c r="D911" s="1310"/>
      <c r="E911" s="1310"/>
      <c r="F911" s="1320"/>
      <c r="G911" s="1310"/>
      <c r="H911" s="1310"/>
      <c r="I911" s="1310"/>
      <c r="J911" s="1321"/>
      <c r="K911" s="1321"/>
      <c r="L911" s="1310"/>
      <c r="N911" s="1322">
        <f t="shared" si="26"/>
        <v>0</v>
      </c>
      <c r="O911" s="1323">
        <f t="shared" si="27"/>
        <v>0</v>
      </c>
      <c r="P911" s="1323">
        <f>O911/'1.5 Universal Data'!$E$36</f>
        <v>0</v>
      </c>
      <c r="R911" s="134"/>
      <c r="S911" s="134"/>
      <c r="T911" s="134"/>
      <c r="U911" s="134"/>
      <c r="V911" s="134"/>
      <c r="W911" s="134"/>
      <c r="X911" s="134"/>
      <c r="Y911" s="134"/>
      <c r="Z911" s="134"/>
      <c r="AA911" s="134"/>
      <c r="AB911" s="134"/>
      <c r="AC911" s="134"/>
      <c r="AD911" s="134"/>
      <c r="AE911" s="134"/>
    </row>
    <row r="912" spans="2:31">
      <c r="B912" s="1319">
        <f t="shared" si="25"/>
        <v>-1</v>
      </c>
      <c r="D912" s="1310"/>
      <c r="E912" s="1310"/>
      <c r="F912" s="1320"/>
      <c r="G912" s="1310"/>
      <c r="H912" s="1310"/>
      <c r="I912" s="1310"/>
      <c r="J912" s="1321"/>
      <c r="K912" s="1321"/>
      <c r="L912" s="1310"/>
      <c r="N912" s="1322">
        <f t="shared" si="26"/>
        <v>0</v>
      </c>
      <c r="O912" s="1323">
        <f t="shared" si="27"/>
        <v>0</v>
      </c>
      <c r="P912" s="1323">
        <f>O912/'1.5 Universal Data'!$E$36</f>
        <v>0</v>
      </c>
      <c r="R912" s="134"/>
      <c r="S912" s="134"/>
      <c r="T912" s="134"/>
      <c r="U912" s="134"/>
      <c r="V912" s="134"/>
      <c r="W912" s="134"/>
      <c r="X912" s="134"/>
      <c r="Y912" s="134"/>
      <c r="Z912" s="134"/>
      <c r="AA912" s="134"/>
      <c r="AB912" s="134"/>
      <c r="AC912" s="134"/>
      <c r="AD912" s="134"/>
      <c r="AE912" s="134"/>
    </row>
    <row r="913" spans="2:31">
      <c r="B913" s="1319">
        <f t="shared" si="25"/>
        <v>-1</v>
      </c>
      <c r="D913" s="1310"/>
      <c r="E913" s="1310"/>
      <c r="F913" s="1320"/>
      <c r="G913" s="1310"/>
      <c r="H913" s="1310"/>
      <c r="I913" s="1310"/>
      <c r="J913" s="1321"/>
      <c r="K913" s="1321"/>
      <c r="L913" s="1310"/>
      <c r="N913" s="1322">
        <f t="shared" si="26"/>
        <v>0</v>
      </c>
      <c r="O913" s="1323">
        <f t="shared" si="27"/>
        <v>0</v>
      </c>
      <c r="P913" s="1323">
        <f>O913/'1.5 Universal Data'!$E$36</f>
        <v>0</v>
      </c>
      <c r="R913" s="134"/>
      <c r="S913" s="134"/>
      <c r="T913" s="134"/>
      <c r="U913" s="134"/>
      <c r="V913" s="134"/>
      <c r="W913" s="134"/>
      <c r="X913" s="134"/>
      <c r="Y913" s="134"/>
      <c r="Z913" s="134"/>
      <c r="AA913" s="134"/>
      <c r="AB913" s="134"/>
      <c r="AC913" s="134"/>
      <c r="AD913" s="134"/>
      <c r="AE913" s="134"/>
    </row>
    <row r="914" spans="2:31">
      <c r="B914" s="1319">
        <f t="shared" si="25"/>
        <v>-1</v>
      </c>
      <c r="D914" s="1310"/>
      <c r="E914" s="1310"/>
      <c r="F914" s="1320"/>
      <c r="G914" s="1310"/>
      <c r="H914" s="1310"/>
      <c r="I914" s="1310"/>
      <c r="J914" s="1321"/>
      <c r="K914" s="1321"/>
      <c r="L914" s="1310"/>
      <c r="N914" s="1322">
        <f t="shared" si="26"/>
        <v>0</v>
      </c>
      <c r="O914" s="1323">
        <f t="shared" si="27"/>
        <v>0</v>
      </c>
      <c r="P914" s="1323">
        <f>O914/'1.5 Universal Data'!$E$36</f>
        <v>0</v>
      </c>
      <c r="R914" s="134"/>
      <c r="S914" s="134"/>
      <c r="T914" s="134"/>
      <c r="U914" s="134"/>
      <c r="V914" s="134"/>
      <c r="W914" s="134"/>
      <c r="X914" s="134"/>
      <c r="Y914" s="134"/>
      <c r="Z914" s="134"/>
      <c r="AA914" s="134"/>
      <c r="AB914" s="134"/>
      <c r="AC914" s="134"/>
      <c r="AD914" s="134"/>
      <c r="AE914" s="134"/>
    </row>
    <row r="915" spans="2:31">
      <c r="B915" s="1319">
        <f t="shared" si="25"/>
        <v>-1</v>
      </c>
      <c r="D915" s="1310"/>
      <c r="E915" s="1310"/>
      <c r="F915" s="1320"/>
      <c r="G915" s="1310"/>
      <c r="H915" s="1310"/>
      <c r="I915" s="1310"/>
      <c r="J915" s="1321"/>
      <c r="K915" s="1321"/>
      <c r="L915" s="1310"/>
      <c r="N915" s="1322">
        <f t="shared" si="26"/>
        <v>0</v>
      </c>
      <c r="O915" s="1323">
        <f t="shared" si="27"/>
        <v>0</v>
      </c>
      <c r="P915" s="1323">
        <f>O915/'1.5 Universal Data'!$E$36</f>
        <v>0</v>
      </c>
      <c r="R915" s="134"/>
      <c r="S915" s="134"/>
      <c r="T915" s="134"/>
      <c r="U915" s="134"/>
      <c r="V915" s="134"/>
      <c r="W915" s="134"/>
      <c r="X915" s="134"/>
      <c r="Y915" s="134"/>
      <c r="Z915" s="134"/>
      <c r="AA915" s="134"/>
      <c r="AB915" s="134"/>
      <c r="AC915" s="134"/>
      <c r="AD915" s="134"/>
      <c r="AE915" s="134"/>
    </row>
    <row r="916" spans="2:31">
      <c r="B916" s="1319">
        <f t="shared" si="25"/>
        <v>-1</v>
      </c>
      <c r="D916" s="1310"/>
      <c r="E916" s="1310"/>
      <c r="F916" s="1320"/>
      <c r="G916" s="1310"/>
      <c r="H916" s="1310"/>
      <c r="I916" s="1310"/>
      <c r="J916" s="1321"/>
      <c r="K916" s="1321"/>
      <c r="L916" s="1310"/>
      <c r="N916" s="1322">
        <f t="shared" si="26"/>
        <v>0</v>
      </c>
      <c r="O916" s="1323">
        <f t="shared" si="27"/>
        <v>0</v>
      </c>
      <c r="P916" s="1323">
        <f>O916/'1.5 Universal Data'!$E$36</f>
        <v>0</v>
      </c>
      <c r="R916" s="134"/>
      <c r="S916" s="134"/>
      <c r="T916" s="134"/>
      <c r="U916" s="134"/>
      <c r="V916" s="134"/>
      <c r="W916" s="134"/>
      <c r="X916" s="134"/>
      <c r="Y916" s="134"/>
      <c r="Z916" s="134"/>
      <c r="AA916" s="134"/>
      <c r="AB916" s="134"/>
      <c r="AC916" s="134"/>
      <c r="AD916" s="134"/>
      <c r="AE916" s="134"/>
    </row>
    <row r="917" spans="2:31">
      <c r="B917" s="1319">
        <f t="shared" si="25"/>
        <v>-1</v>
      </c>
      <c r="D917" s="1310"/>
      <c r="E917" s="1310"/>
      <c r="F917" s="1320"/>
      <c r="G917" s="1310"/>
      <c r="H917" s="1310"/>
      <c r="I917" s="1310"/>
      <c r="J917" s="1321"/>
      <c r="K917" s="1321"/>
      <c r="L917" s="1310"/>
      <c r="N917" s="1322">
        <f t="shared" si="26"/>
        <v>0</v>
      </c>
      <c r="O917" s="1323">
        <f t="shared" si="27"/>
        <v>0</v>
      </c>
      <c r="P917" s="1323">
        <f>O917/'1.5 Universal Data'!$E$36</f>
        <v>0</v>
      </c>
      <c r="R917" s="134"/>
      <c r="S917" s="134"/>
      <c r="T917" s="134"/>
      <c r="U917" s="134"/>
      <c r="V917" s="134"/>
      <c r="W917" s="134"/>
      <c r="X917" s="134"/>
      <c r="Y917" s="134"/>
      <c r="Z917" s="134"/>
      <c r="AA917" s="134"/>
      <c r="AB917" s="134"/>
      <c r="AC917" s="134"/>
      <c r="AD917" s="134"/>
      <c r="AE917" s="134"/>
    </row>
    <row r="918" spans="2:31">
      <c r="B918" s="1319">
        <f t="shared" si="25"/>
        <v>-1</v>
      </c>
      <c r="D918" s="1310"/>
      <c r="E918" s="1310"/>
      <c r="F918" s="1320"/>
      <c r="G918" s="1310"/>
      <c r="H918" s="1310"/>
      <c r="I918" s="1310"/>
      <c r="J918" s="1321"/>
      <c r="K918" s="1321"/>
      <c r="L918" s="1310"/>
      <c r="N918" s="1322">
        <f t="shared" si="26"/>
        <v>0</v>
      </c>
      <c r="O918" s="1323">
        <f t="shared" si="27"/>
        <v>0</v>
      </c>
      <c r="P918" s="1323">
        <f>O918/'1.5 Universal Data'!$E$36</f>
        <v>0</v>
      </c>
      <c r="R918" s="134"/>
      <c r="S918" s="134"/>
      <c r="T918" s="134"/>
      <c r="U918" s="134"/>
      <c r="V918" s="134"/>
      <c r="W918" s="134"/>
      <c r="X918" s="134"/>
      <c r="Y918" s="134"/>
      <c r="Z918" s="134"/>
      <c r="AA918" s="134"/>
      <c r="AB918" s="134"/>
      <c r="AC918" s="134"/>
      <c r="AD918" s="134"/>
      <c r="AE918" s="134"/>
    </row>
    <row r="919" spans="2:31">
      <c r="B919" s="1319">
        <f t="shared" ref="B919:B982" si="28">IF(G919="buy",1,-1)</f>
        <v>-1</v>
      </c>
      <c r="D919" s="1310"/>
      <c r="E919" s="1310"/>
      <c r="F919" s="1320"/>
      <c r="G919" s="1310"/>
      <c r="H919" s="1310"/>
      <c r="I919" s="1310"/>
      <c r="J919" s="1321"/>
      <c r="K919" s="1321"/>
      <c r="L919" s="1310"/>
      <c r="N919" s="1322">
        <f t="shared" ref="N919:N982" si="29">+H919*((K919-J919)+1)*B919</f>
        <v>0</v>
      </c>
      <c r="O919" s="1323">
        <f t="shared" ref="O919:O982" si="30">N919*L919/100</f>
        <v>0</v>
      </c>
      <c r="P919" s="1323">
        <f>O919/'1.5 Universal Data'!$E$36</f>
        <v>0</v>
      </c>
      <c r="R919" s="134"/>
      <c r="S919" s="134"/>
      <c r="T919" s="134"/>
      <c r="U919" s="134"/>
      <c r="V919" s="134"/>
      <c r="W919" s="134"/>
      <c r="X919" s="134"/>
      <c r="Y919" s="134"/>
      <c r="Z919" s="134"/>
      <c r="AA919" s="134"/>
      <c r="AB919" s="134"/>
      <c r="AC919" s="134"/>
      <c r="AD919" s="134"/>
      <c r="AE919" s="134"/>
    </row>
    <row r="920" spans="2:31">
      <c r="B920" s="1319">
        <f t="shared" si="28"/>
        <v>-1</v>
      </c>
      <c r="D920" s="1310"/>
      <c r="E920" s="1310"/>
      <c r="F920" s="1320"/>
      <c r="G920" s="1310"/>
      <c r="H920" s="1310"/>
      <c r="I920" s="1310"/>
      <c r="J920" s="1321"/>
      <c r="K920" s="1321"/>
      <c r="L920" s="1310"/>
      <c r="N920" s="1322">
        <f t="shared" si="29"/>
        <v>0</v>
      </c>
      <c r="O920" s="1323">
        <f t="shared" si="30"/>
        <v>0</v>
      </c>
      <c r="P920" s="1323">
        <f>O920/'1.5 Universal Data'!$E$36</f>
        <v>0</v>
      </c>
      <c r="R920" s="134"/>
      <c r="S920" s="134"/>
      <c r="T920" s="134"/>
      <c r="U920" s="134"/>
      <c r="V920" s="134"/>
      <c r="W920" s="134"/>
      <c r="X920" s="134"/>
      <c r="Y920" s="134"/>
      <c r="Z920" s="134"/>
      <c r="AA920" s="134"/>
      <c r="AB920" s="134"/>
      <c r="AC920" s="134"/>
      <c r="AD920" s="134"/>
      <c r="AE920" s="134"/>
    </row>
    <row r="921" spans="2:31">
      <c r="B921" s="1319">
        <f t="shared" si="28"/>
        <v>-1</v>
      </c>
      <c r="D921" s="1310"/>
      <c r="E921" s="1310"/>
      <c r="F921" s="1320"/>
      <c r="G921" s="1310"/>
      <c r="H921" s="1310"/>
      <c r="I921" s="1310"/>
      <c r="J921" s="1321"/>
      <c r="K921" s="1321"/>
      <c r="L921" s="1310"/>
      <c r="N921" s="1322">
        <f t="shared" si="29"/>
        <v>0</v>
      </c>
      <c r="O921" s="1323">
        <f t="shared" si="30"/>
        <v>0</v>
      </c>
      <c r="P921" s="1323">
        <f>O921/'1.5 Universal Data'!$E$36</f>
        <v>0</v>
      </c>
      <c r="R921" s="134"/>
      <c r="S921" s="134"/>
      <c r="T921" s="134"/>
      <c r="U921" s="134"/>
      <c r="V921" s="134"/>
      <c r="W921" s="134"/>
      <c r="X921" s="134"/>
      <c r="Y921" s="134"/>
      <c r="Z921" s="134"/>
      <c r="AA921" s="134"/>
      <c r="AB921" s="134"/>
      <c r="AC921" s="134"/>
      <c r="AD921" s="134"/>
      <c r="AE921" s="134"/>
    </row>
    <row r="922" spans="2:31">
      <c r="B922" s="1319">
        <f t="shared" si="28"/>
        <v>-1</v>
      </c>
      <c r="D922" s="1310"/>
      <c r="E922" s="1310"/>
      <c r="F922" s="1320"/>
      <c r="G922" s="1310"/>
      <c r="H922" s="1310"/>
      <c r="I922" s="1310"/>
      <c r="J922" s="1321"/>
      <c r="K922" s="1321"/>
      <c r="L922" s="1310"/>
      <c r="N922" s="1322">
        <f t="shared" si="29"/>
        <v>0</v>
      </c>
      <c r="O922" s="1323">
        <f t="shared" si="30"/>
        <v>0</v>
      </c>
      <c r="P922" s="1323">
        <f>O922/'1.5 Universal Data'!$E$36</f>
        <v>0</v>
      </c>
      <c r="R922" s="134"/>
      <c r="S922" s="134"/>
      <c r="T922" s="134"/>
      <c r="U922" s="134"/>
      <c r="V922" s="134"/>
      <c r="W922" s="134"/>
      <c r="X922" s="134"/>
      <c r="Y922" s="134"/>
      <c r="Z922" s="134"/>
      <c r="AA922" s="134"/>
      <c r="AB922" s="134"/>
      <c r="AC922" s="134"/>
      <c r="AD922" s="134"/>
      <c r="AE922" s="134"/>
    </row>
    <row r="923" spans="2:31">
      <c r="B923" s="1319">
        <f t="shared" si="28"/>
        <v>-1</v>
      </c>
      <c r="D923" s="1310"/>
      <c r="E923" s="1310"/>
      <c r="F923" s="1320"/>
      <c r="G923" s="1310"/>
      <c r="H923" s="1310"/>
      <c r="I923" s="1310"/>
      <c r="J923" s="1321"/>
      <c r="K923" s="1321"/>
      <c r="L923" s="1310"/>
      <c r="N923" s="1322">
        <f t="shared" si="29"/>
        <v>0</v>
      </c>
      <c r="O923" s="1323">
        <f t="shared" si="30"/>
        <v>0</v>
      </c>
      <c r="P923" s="1323">
        <f>O923/'1.5 Universal Data'!$E$36</f>
        <v>0</v>
      </c>
      <c r="R923" s="134"/>
      <c r="S923" s="134"/>
      <c r="T923" s="134"/>
      <c r="U923" s="134"/>
      <c r="V923" s="134"/>
      <c r="W923" s="134"/>
      <c r="X923" s="134"/>
      <c r="Y923" s="134"/>
      <c r="Z923" s="134"/>
      <c r="AA923" s="134"/>
      <c r="AB923" s="134"/>
      <c r="AC923" s="134"/>
      <c r="AD923" s="134"/>
      <c r="AE923" s="134"/>
    </row>
    <row r="924" spans="2:31">
      <c r="B924" s="1319">
        <f t="shared" si="28"/>
        <v>-1</v>
      </c>
      <c r="D924" s="1310"/>
      <c r="E924" s="1310"/>
      <c r="F924" s="1320"/>
      <c r="G924" s="1310"/>
      <c r="H924" s="1310"/>
      <c r="I924" s="1310"/>
      <c r="J924" s="1321"/>
      <c r="K924" s="1321"/>
      <c r="L924" s="1310"/>
      <c r="N924" s="1322">
        <f t="shared" si="29"/>
        <v>0</v>
      </c>
      <c r="O924" s="1323">
        <f t="shared" si="30"/>
        <v>0</v>
      </c>
      <c r="P924" s="1323">
        <f>O924/'1.5 Universal Data'!$E$36</f>
        <v>0</v>
      </c>
      <c r="R924" s="134"/>
      <c r="S924" s="134"/>
      <c r="T924" s="134"/>
      <c r="U924" s="134"/>
      <c r="V924" s="134"/>
      <c r="W924" s="134"/>
      <c r="X924" s="134"/>
      <c r="Y924" s="134"/>
      <c r="Z924" s="134"/>
      <c r="AA924" s="134"/>
      <c r="AB924" s="134"/>
      <c r="AC924" s="134"/>
      <c r="AD924" s="134"/>
      <c r="AE924" s="134"/>
    </row>
    <row r="925" spans="2:31">
      <c r="B925" s="1319">
        <f t="shared" si="28"/>
        <v>-1</v>
      </c>
      <c r="D925" s="1310"/>
      <c r="E925" s="1310"/>
      <c r="F925" s="1320"/>
      <c r="G925" s="1310"/>
      <c r="H925" s="1310"/>
      <c r="I925" s="1310"/>
      <c r="J925" s="1321"/>
      <c r="K925" s="1321"/>
      <c r="L925" s="1310"/>
      <c r="N925" s="1322">
        <f t="shared" si="29"/>
        <v>0</v>
      </c>
      <c r="O925" s="1323">
        <f t="shared" si="30"/>
        <v>0</v>
      </c>
      <c r="P925" s="1323">
        <f>O925/'1.5 Universal Data'!$E$36</f>
        <v>0</v>
      </c>
      <c r="R925" s="134"/>
      <c r="S925" s="134"/>
      <c r="T925" s="134"/>
      <c r="U925" s="134"/>
      <c r="V925" s="134"/>
      <c r="W925" s="134"/>
      <c r="X925" s="134"/>
      <c r="Y925" s="134"/>
      <c r="Z925" s="134"/>
      <c r="AA925" s="134"/>
      <c r="AB925" s="134"/>
      <c r="AC925" s="134"/>
      <c r="AD925" s="134"/>
      <c r="AE925" s="134"/>
    </row>
    <row r="926" spans="2:31">
      <c r="B926" s="1319">
        <f t="shared" si="28"/>
        <v>-1</v>
      </c>
      <c r="D926" s="1310"/>
      <c r="E926" s="1310"/>
      <c r="F926" s="1320"/>
      <c r="G926" s="1310"/>
      <c r="H926" s="1310"/>
      <c r="I926" s="1310"/>
      <c r="J926" s="1321"/>
      <c r="K926" s="1321"/>
      <c r="L926" s="1310"/>
      <c r="N926" s="1322">
        <f t="shared" si="29"/>
        <v>0</v>
      </c>
      <c r="O926" s="1323">
        <f t="shared" si="30"/>
        <v>0</v>
      </c>
      <c r="P926" s="1323">
        <f>O926/'1.5 Universal Data'!$E$36</f>
        <v>0</v>
      </c>
      <c r="R926" s="134"/>
      <c r="S926" s="134"/>
      <c r="T926" s="134"/>
      <c r="U926" s="134"/>
      <c r="V926" s="134"/>
      <c r="W926" s="134"/>
      <c r="X926" s="134"/>
      <c r="Y926" s="134"/>
      <c r="Z926" s="134"/>
      <c r="AA926" s="134"/>
      <c r="AB926" s="134"/>
      <c r="AC926" s="134"/>
      <c r="AD926" s="134"/>
      <c r="AE926" s="134"/>
    </row>
    <row r="927" spans="2:31">
      <c r="B927" s="1319">
        <f t="shared" si="28"/>
        <v>-1</v>
      </c>
      <c r="D927" s="1310"/>
      <c r="E927" s="1310"/>
      <c r="F927" s="1320"/>
      <c r="G927" s="1310"/>
      <c r="H927" s="1310"/>
      <c r="I927" s="1310"/>
      <c r="J927" s="1321"/>
      <c r="K927" s="1321"/>
      <c r="L927" s="1310"/>
      <c r="N927" s="1322">
        <f t="shared" si="29"/>
        <v>0</v>
      </c>
      <c r="O927" s="1323">
        <f t="shared" si="30"/>
        <v>0</v>
      </c>
      <c r="P927" s="1323">
        <f>O927/'1.5 Universal Data'!$E$36</f>
        <v>0</v>
      </c>
      <c r="R927" s="134"/>
      <c r="S927" s="134"/>
      <c r="T927" s="134"/>
      <c r="U927" s="134"/>
      <c r="V927" s="134"/>
      <c r="W927" s="134"/>
      <c r="X927" s="134"/>
      <c r="Y927" s="134"/>
      <c r="Z927" s="134"/>
      <c r="AA927" s="134"/>
      <c r="AB927" s="134"/>
      <c r="AC927" s="134"/>
      <c r="AD927" s="134"/>
      <c r="AE927" s="134"/>
    </row>
    <row r="928" spans="2:31">
      <c r="B928" s="1319">
        <f t="shared" si="28"/>
        <v>-1</v>
      </c>
      <c r="D928" s="1310"/>
      <c r="E928" s="1310"/>
      <c r="F928" s="1320"/>
      <c r="G928" s="1310"/>
      <c r="H928" s="1310"/>
      <c r="I928" s="1310"/>
      <c r="J928" s="1321"/>
      <c r="K928" s="1321"/>
      <c r="L928" s="1310"/>
      <c r="N928" s="1322">
        <f t="shared" si="29"/>
        <v>0</v>
      </c>
      <c r="O928" s="1323">
        <f t="shared" si="30"/>
        <v>0</v>
      </c>
      <c r="P928" s="1323">
        <f>O928/'1.5 Universal Data'!$E$36</f>
        <v>0</v>
      </c>
      <c r="R928" s="134"/>
      <c r="S928" s="134"/>
      <c r="T928" s="134"/>
      <c r="U928" s="134"/>
      <c r="V928" s="134"/>
      <c r="W928" s="134"/>
      <c r="X928" s="134"/>
      <c r="Y928" s="134"/>
      <c r="Z928" s="134"/>
      <c r="AA928" s="134"/>
      <c r="AB928" s="134"/>
      <c r="AC928" s="134"/>
      <c r="AD928" s="134"/>
      <c r="AE928" s="134"/>
    </row>
    <row r="929" spans="2:31">
      <c r="B929" s="1319">
        <f t="shared" si="28"/>
        <v>-1</v>
      </c>
      <c r="D929" s="1310"/>
      <c r="E929" s="1310"/>
      <c r="F929" s="1320"/>
      <c r="G929" s="1310"/>
      <c r="H929" s="1310"/>
      <c r="I929" s="1310"/>
      <c r="J929" s="1321"/>
      <c r="K929" s="1321"/>
      <c r="L929" s="1310"/>
      <c r="N929" s="1322">
        <f t="shared" si="29"/>
        <v>0</v>
      </c>
      <c r="O929" s="1323">
        <f t="shared" si="30"/>
        <v>0</v>
      </c>
      <c r="P929" s="1323">
        <f>O929/'1.5 Universal Data'!$E$36</f>
        <v>0</v>
      </c>
      <c r="R929" s="134"/>
      <c r="S929" s="134"/>
      <c r="T929" s="134"/>
      <c r="U929" s="134"/>
      <c r="V929" s="134"/>
      <c r="W929" s="134"/>
      <c r="X929" s="134"/>
      <c r="Y929" s="134"/>
      <c r="Z929" s="134"/>
      <c r="AA929" s="134"/>
      <c r="AB929" s="134"/>
      <c r="AC929" s="134"/>
      <c r="AD929" s="134"/>
      <c r="AE929" s="134"/>
    </row>
    <row r="930" spans="2:31">
      <c r="B930" s="1319">
        <f t="shared" si="28"/>
        <v>-1</v>
      </c>
      <c r="D930" s="1310"/>
      <c r="E930" s="1310"/>
      <c r="F930" s="1320"/>
      <c r="G930" s="1310"/>
      <c r="H930" s="1310"/>
      <c r="I930" s="1310"/>
      <c r="J930" s="1321"/>
      <c r="K930" s="1321"/>
      <c r="L930" s="1310"/>
      <c r="N930" s="1322">
        <f t="shared" si="29"/>
        <v>0</v>
      </c>
      <c r="O930" s="1323">
        <f t="shared" si="30"/>
        <v>0</v>
      </c>
      <c r="P930" s="1323">
        <f>O930/'1.5 Universal Data'!$E$36</f>
        <v>0</v>
      </c>
      <c r="R930" s="134"/>
      <c r="S930" s="134"/>
      <c r="T930" s="134"/>
      <c r="U930" s="134"/>
      <c r="V930" s="134"/>
      <c r="W930" s="134"/>
      <c r="X930" s="134"/>
      <c r="Y930" s="134"/>
      <c r="Z930" s="134"/>
      <c r="AA930" s="134"/>
      <c r="AB930" s="134"/>
      <c r="AC930" s="134"/>
      <c r="AD930" s="134"/>
      <c r="AE930" s="134"/>
    </row>
    <row r="931" spans="2:31">
      <c r="B931" s="1319">
        <f t="shared" si="28"/>
        <v>-1</v>
      </c>
      <c r="D931" s="1310"/>
      <c r="E931" s="1310"/>
      <c r="F931" s="1320"/>
      <c r="G931" s="1310"/>
      <c r="H931" s="1310"/>
      <c r="I931" s="1310"/>
      <c r="J931" s="1321"/>
      <c r="K931" s="1321"/>
      <c r="L931" s="1310"/>
      <c r="N931" s="1322">
        <f t="shared" si="29"/>
        <v>0</v>
      </c>
      <c r="O931" s="1323">
        <f t="shared" si="30"/>
        <v>0</v>
      </c>
      <c r="P931" s="1323">
        <f>O931/'1.5 Universal Data'!$E$36</f>
        <v>0</v>
      </c>
      <c r="R931" s="134"/>
      <c r="S931" s="134"/>
      <c r="T931" s="134"/>
      <c r="U931" s="134"/>
      <c r="V931" s="134"/>
      <c r="W931" s="134"/>
      <c r="X931" s="134"/>
      <c r="Y931" s="134"/>
      <c r="Z931" s="134"/>
      <c r="AA931" s="134"/>
      <c r="AB931" s="134"/>
      <c r="AC931" s="134"/>
      <c r="AD931" s="134"/>
      <c r="AE931" s="134"/>
    </row>
    <row r="932" spans="2:31">
      <c r="B932" s="1319">
        <f t="shared" si="28"/>
        <v>-1</v>
      </c>
      <c r="D932" s="1310"/>
      <c r="E932" s="1310"/>
      <c r="F932" s="1320"/>
      <c r="G932" s="1310"/>
      <c r="H932" s="1310"/>
      <c r="I932" s="1310"/>
      <c r="J932" s="1321"/>
      <c r="K932" s="1321"/>
      <c r="L932" s="1310"/>
      <c r="N932" s="1322">
        <f t="shared" si="29"/>
        <v>0</v>
      </c>
      <c r="O932" s="1323">
        <f t="shared" si="30"/>
        <v>0</v>
      </c>
      <c r="P932" s="1323">
        <f>O932/'1.5 Universal Data'!$E$36</f>
        <v>0</v>
      </c>
      <c r="R932" s="134"/>
      <c r="S932" s="134"/>
      <c r="T932" s="134"/>
      <c r="U932" s="134"/>
      <c r="V932" s="134"/>
      <c r="W932" s="134"/>
      <c r="X932" s="134"/>
      <c r="Y932" s="134"/>
      <c r="Z932" s="134"/>
      <c r="AA932" s="134"/>
      <c r="AB932" s="134"/>
      <c r="AC932" s="134"/>
      <c r="AD932" s="134"/>
      <c r="AE932" s="134"/>
    </row>
    <row r="933" spans="2:31">
      <c r="B933" s="1319">
        <f t="shared" si="28"/>
        <v>-1</v>
      </c>
      <c r="D933" s="1310"/>
      <c r="E933" s="1310"/>
      <c r="F933" s="1320"/>
      <c r="G933" s="1310"/>
      <c r="H933" s="1310"/>
      <c r="I933" s="1310"/>
      <c r="J933" s="1321"/>
      <c r="K933" s="1321"/>
      <c r="L933" s="1310"/>
      <c r="N933" s="1322">
        <f t="shared" si="29"/>
        <v>0</v>
      </c>
      <c r="O933" s="1323">
        <f t="shared" si="30"/>
        <v>0</v>
      </c>
      <c r="P933" s="1323">
        <f>O933/'1.5 Universal Data'!$E$36</f>
        <v>0</v>
      </c>
      <c r="R933" s="134"/>
      <c r="S933" s="134"/>
      <c r="T933" s="134"/>
      <c r="U933" s="134"/>
      <c r="V933" s="134"/>
      <c r="W933" s="134"/>
      <c r="X933" s="134"/>
      <c r="Y933" s="134"/>
      <c r="Z933" s="134"/>
      <c r="AA933" s="134"/>
      <c r="AB933" s="134"/>
      <c r="AC933" s="134"/>
      <c r="AD933" s="134"/>
      <c r="AE933" s="134"/>
    </row>
    <row r="934" spans="2:31">
      <c r="B934" s="1319">
        <f t="shared" si="28"/>
        <v>-1</v>
      </c>
      <c r="D934" s="1310"/>
      <c r="E934" s="1310"/>
      <c r="F934" s="1320"/>
      <c r="G934" s="1310"/>
      <c r="H934" s="1310"/>
      <c r="I934" s="1310"/>
      <c r="J934" s="1321"/>
      <c r="K934" s="1321"/>
      <c r="L934" s="1310"/>
      <c r="N934" s="1322">
        <f t="shared" si="29"/>
        <v>0</v>
      </c>
      <c r="O934" s="1323">
        <f t="shared" si="30"/>
        <v>0</v>
      </c>
      <c r="P934" s="1323">
        <f>O934/'1.5 Universal Data'!$E$36</f>
        <v>0</v>
      </c>
      <c r="R934" s="134"/>
      <c r="S934" s="134"/>
      <c r="T934" s="134"/>
      <c r="U934" s="134"/>
      <c r="V934" s="134"/>
      <c r="W934" s="134"/>
      <c r="X934" s="134"/>
      <c r="Y934" s="134"/>
      <c r="Z934" s="134"/>
      <c r="AA934" s="134"/>
      <c r="AB934" s="134"/>
      <c r="AC934" s="134"/>
      <c r="AD934" s="134"/>
      <c r="AE934" s="134"/>
    </row>
    <row r="935" spans="2:31">
      <c r="B935" s="1319">
        <f t="shared" si="28"/>
        <v>-1</v>
      </c>
      <c r="D935" s="1310"/>
      <c r="E935" s="1310"/>
      <c r="F935" s="1320"/>
      <c r="G935" s="1310"/>
      <c r="H935" s="1310"/>
      <c r="I935" s="1310"/>
      <c r="J935" s="1321"/>
      <c r="K935" s="1321"/>
      <c r="L935" s="1310"/>
      <c r="N935" s="1322">
        <f t="shared" si="29"/>
        <v>0</v>
      </c>
      <c r="O935" s="1323">
        <f t="shared" si="30"/>
        <v>0</v>
      </c>
      <c r="P935" s="1323">
        <f>O935/'1.5 Universal Data'!$E$36</f>
        <v>0</v>
      </c>
      <c r="R935" s="134"/>
      <c r="S935" s="134"/>
      <c r="T935" s="134"/>
      <c r="U935" s="134"/>
      <c r="V935" s="134"/>
      <c r="W935" s="134"/>
      <c r="X935" s="134"/>
      <c r="Y935" s="134"/>
      <c r="Z935" s="134"/>
      <c r="AA935" s="134"/>
      <c r="AB935" s="134"/>
      <c r="AC935" s="134"/>
      <c r="AD935" s="134"/>
      <c r="AE935" s="134"/>
    </row>
    <row r="936" spans="2:31">
      <c r="B936" s="1319">
        <f t="shared" si="28"/>
        <v>-1</v>
      </c>
      <c r="D936" s="1310"/>
      <c r="E936" s="1310"/>
      <c r="F936" s="1320"/>
      <c r="G936" s="1310"/>
      <c r="H936" s="1310"/>
      <c r="I936" s="1310"/>
      <c r="J936" s="1321"/>
      <c r="K936" s="1321"/>
      <c r="L936" s="1310"/>
      <c r="N936" s="1322">
        <f t="shared" si="29"/>
        <v>0</v>
      </c>
      <c r="O936" s="1323">
        <f t="shared" si="30"/>
        <v>0</v>
      </c>
      <c r="P936" s="1323">
        <f>O936/'1.5 Universal Data'!$E$36</f>
        <v>0</v>
      </c>
      <c r="R936" s="134"/>
      <c r="S936" s="134"/>
      <c r="T936" s="134"/>
      <c r="U936" s="134"/>
      <c r="V936" s="134"/>
      <c r="W936" s="134"/>
      <c r="X936" s="134"/>
      <c r="Y936" s="134"/>
      <c r="Z936" s="134"/>
      <c r="AA936" s="134"/>
      <c r="AB936" s="134"/>
      <c r="AC936" s="134"/>
      <c r="AD936" s="134"/>
      <c r="AE936" s="134"/>
    </row>
    <row r="937" spans="2:31">
      <c r="B937" s="1319">
        <f t="shared" si="28"/>
        <v>-1</v>
      </c>
      <c r="D937" s="1310"/>
      <c r="E937" s="1310"/>
      <c r="F937" s="1320"/>
      <c r="G937" s="1310"/>
      <c r="H937" s="1310"/>
      <c r="I937" s="1310"/>
      <c r="J937" s="1321"/>
      <c r="K937" s="1321"/>
      <c r="L937" s="1310"/>
      <c r="N937" s="1322">
        <f t="shared" si="29"/>
        <v>0</v>
      </c>
      <c r="O937" s="1323">
        <f t="shared" si="30"/>
        <v>0</v>
      </c>
      <c r="P937" s="1323">
        <f>O937/'1.5 Universal Data'!$E$36</f>
        <v>0</v>
      </c>
      <c r="R937" s="134"/>
      <c r="S937" s="134"/>
      <c r="T937" s="134"/>
      <c r="U937" s="134"/>
      <c r="V937" s="134"/>
      <c r="W937" s="134"/>
      <c r="X937" s="134"/>
      <c r="Y937" s="134"/>
      <c r="Z937" s="134"/>
      <c r="AA937" s="134"/>
      <c r="AB937" s="134"/>
      <c r="AC937" s="134"/>
      <c r="AD937" s="134"/>
      <c r="AE937" s="134"/>
    </row>
    <row r="938" spans="2:31">
      <c r="B938" s="1319">
        <f t="shared" si="28"/>
        <v>-1</v>
      </c>
      <c r="D938" s="1310"/>
      <c r="E938" s="1310"/>
      <c r="F938" s="1320"/>
      <c r="G938" s="1310"/>
      <c r="H938" s="1310"/>
      <c r="I938" s="1310"/>
      <c r="J938" s="1321"/>
      <c r="K938" s="1321"/>
      <c r="L938" s="1310"/>
      <c r="N938" s="1322">
        <f t="shared" si="29"/>
        <v>0</v>
      </c>
      <c r="O938" s="1323">
        <f t="shared" si="30"/>
        <v>0</v>
      </c>
      <c r="P938" s="1323">
        <f>O938/'1.5 Universal Data'!$E$36</f>
        <v>0</v>
      </c>
      <c r="R938" s="134"/>
      <c r="S938" s="134"/>
      <c r="T938" s="134"/>
      <c r="U938" s="134"/>
      <c r="V938" s="134"/>
      <c r="W938" s="134"/>
      <c r="X938" s="134"/>
      <c r="Y938" s="134"/>
      <c r="Z938" s="134"/>
      <c r="AA938" s="134"/>
      <c r="AB938" s="134"/>
      <c r="AC938" s="134"/>
      <c r="AD938" s="134"/>
      <c r="AE938" s="134"/>
    </row>
    <row r="939" spans="2:31">
      <c r="B939" s="1319">
        <f t="shared" si="28"/>
        <v>-1</v>
      </c>
      <c r="D939" s="1310"/>
      <c r="E939" s="1310"/>
      <c r="F939" s="1320"/>
      <c r="G939" s="1310"/>
      <c r="H939" s="1310"/>
      <c r="I939" s="1310"/>
      <c r="J939" s="1321"/>
      <c r="K939" s="1321"/>
      <c r="L939" s="1310"/>
      <c r="N939" s="1322">
        <f t="shared" si="29"/>
        <v>0</v>
      </c>
      <c r="O939" s="1323">
        <f t="shared" si="30"/>
        <v>0</v>
      </c>
      <c r="P939" s="1323">
        <f>O939/'1.5 Universal Data'!$E$36</f>
        <v>0</v>
      </c>
      <c r="R939" s="134"/>
      <c r="S939" s="134"/>
      <c r="T939" s="134"/>
      <c r="U939" s="134"/>
      <c r="V939" s="134"/>
      <c r="W939" s="134"/>
      <c r="X939" s="134"/>
      <c r="Y939" s="134"/>
      <c r="Z939" s="134"/>
      <c r="AA939" s="134"/>
      <c r="AB939" s="134"/>
      <c r="AC939" s="134"/>
      <c r="AD939" s="134"/>
      <c r="AE939" s="134"/>
    </row>
    <row r="940" spans="2:31">
      <c r="B940" s="1319">
        <f t="shared" si="28"/>
        <v>-1</v>
      </c>
      <c r="D940" s="1310"/>
      <c r="E940" s="1310"/>
      <c r="F940" s="1320"/>
      <c r="G940" s="1310"/>
      <c r="H940" s="1310"/>
      <c r="I940" s="1310"/>
      <c r="J940" s="1321"/>
      <c r="K940" s="1321"/>
      <c r="L940" s="1310"/>
      <c r="N940" s="1322">
        <f t="shared" si="29"/>
        <v>0</v>
      </c>
      <c r="O940" s="1323">
        <f t="shared" si="30"/>
        <v>0</v>
      </c>
      <c r="P940" s="1323">
        <f>O940/'1.5 Universal Data'!$E$36</f>
        <v>0</v>
      </c>
      <c r="R940" s="134"/>
      <c r="S940" s="134"/>
      <c r="T940" s="134"/>
      <c r="U940" s="134"/>
      <c r="V940" s="134"/>
      <c r="W940" s="134"/>
      <c r="X940" s="134"/>
      <c r="Y940" s="134"/>
      <c r="Z940" s="134"/>
      <c r="AA940" s="134"/>
      <c r="AB940" s="134"/>
      <c r="AC940" s="134"/>
      <c r="AD940" s="134"/>
      <c r="AE940" s="134"/>
    </row>
    <row r="941" spans="2:31">
      <c r="B941" s="1319">
        <f t="shared" si="28"/>
        <v>-1</v>
      </c>
      <c r="D941" s="1310"/>
      <c r="E941" s="1310"/>
      <c r="F941" s="1320"/>
      <c r="G941" s="1310"/>
      <c r="H941" s="1310"/>
      <c r="I941" s="1310"/>
      <c r="J941" s="1321"/>
      <c r="K941" s="1321"/>
      <c r="L941" s="1310"/>
      <c r="N941" s="1322">
        <f t="shared" si="29"/>
        <v>0</v>
      </c>
      <c r="O941" s="1323">
        <f t="shared" si="30"/>
        <v>0</v>
      </c>
      <c r="P941" s="1323">
        <f>O941/'1.5 Universal Data'!$E$36</f>
        <v>0</v>
      </c>
      <c r="R941" s="134"/>
      <c r="S941" s="134"/>
      <c r="T941" s="134"/>
      <c r="U941" s="134"/>
      <c r="V941" s="134"/>
      <c r="W941" s="134"/>
      <c r="X941" s="134"/>
      <c r="Y941" s="134"/>
      <c r="Z941" s="134"/>
      <c r="AA941" s="134"/>
      <c r="AB941" s="134"/>
      <c r="AC941" s="134"/>
      <c r="AD941" s="134"/>
      <c r="AE941" s="134"/>
    </row>
    <row r="942" spans="2:31">
      <c r="B942" s="1319">
        <f t="shared" si="28"/>
        <v>-1</v>
      </c>
      <c r="D942" s="1310"/>
      <c r="E942" s="1310"/>
      <c r="F942" s="1320"/>
      <c r="G942" s="1310"/>
      <c r="H942" s="1310"/>
      <c r="I942" s="1310"/>
      <c r="J942" s="1321"/>
      <c r="K942" s="1321"/>
      <c r="L942" s="1310"/>
      <c r="N942" s="1322">
        <f t="shared" si="29"/>
        <v>0</v>
      </c>
      <c r="O942" s="1323">
        <f t="shared" si="30"/>
        <v>0</v>
      </c>
      <c r="P942" s="1323">
        <f>O942/'1.5 Universal Data'!$E$36</f>
        <v>0</v>
      </c>
      <c r="R942" s="134"/>
      <c r="S942" s="134"/>
      <c r="T942" s="134"/>
      <c r="U942" s="134"/>
      <c r="V942" s="134"/>
      <c r="W942" s="134"/>
      <c r="X942" s="134"/>
      <c r="Y942" s="134"/>
      <c r="Z942" s="134"/>
      <c r="AA942" s="134"/>
      <c r="AB942" s="134"/>
      <c r="AC942" s="134"/>
      <c r="AD942" s="134"/>
      <c r="AE942" s="134"/>
    </row>
    <row r="943" spans="2:31">
      <c r="B943" s="1319">
        <f t="shared" si="28"/>
        <v>-1</v>
      </c>
      <c r="D943" s="1310"/>
      <c r="E943" s="1310"/>
      <c r="F943" s="1320"/>
      <c r="G943" s="1310"/>
      <c r="H943" s="1310"/>
      <c r="I943" s="1310"/>
      <c r="J943" s="1321"/>
      <c r="K943" s="1321"/>
      <c r="L943" s="1310"/>
      <c r="N943" s="1322">
        <f t="shared" si="29"/>
        <v>0</v>
      </c>
      <c r="O943" s="1323">
        <f t="shared" si="30"/>
        <v>0</v>
      </c>
      <c r="P943" s="1323">
        <f>O943/'1.5 Universal Data'!$E$36</f>
        <v>0</v>
      </c>
      <c r="R943" s="134"/>
      <c r="S943" s="134"/>
      <c r="T943" s="134"/>
      <c r="U943" s="134"/>
      <c r="V943" s="134"/>
      <c r="W943" s="134"/>
      <c r="X943" s="134"/>
      <c r="Y943" s="134"/>
      <c r="Z943" s="134"/>
      <c r="AA943" s="134"/>
      <c r="AB943" s="134"/>
      <c r="AC943" s="134"/>
      <c r="AD943" s="134"/>
      <c r="AE943" s="134"/>
    </row>
    <row r="944" spans="2:31">
      <c r="B944" s="1319">
        <f t="shared" si="28"/>
        <v>-1</v>
      </c>
      <c r="D944" s="1310"/>
      <c r="E944" s="1310"/>
      <c r="F944" s="1320"/>
      <c r="G944" s="1310"/>
      <c r="H944" s="1310"/>
      <c r="I944" s="1310"/>
      <c r="J944" s="1321"/>
      <c r="K944" s="1321"/>
      <c r="L944" s="1310"/>
      <c r="N944" s="1322">
        <f t="shared" si="29"/>
        <v>0</v>
      </c>
      <c r="O944" s="1323">
        <f t="shared" si="30"/>
        <v>0</v>
      </c>
      <c r="P944" s="1323">
        <f>O944/'1.5 Universal Data'!$E$36</f>
        <v>0</v>
      </c>
      <c r="R944" s="134"/>
      <c r="S944" s="134"/>
      <c r="T944" s="134"/>
      <c r="U944" s="134"/>
      <c r="V944" s="134"/>
      <c r="W944" s="134"/>
      <c r="X944" s="134"/>
      <c r="Y944" s="134"/>
      <c r="Z944" s="134"/>
      <c r="AA944" s="134"/>
      <c r="AB944" s="134"/>
      <c r="AC944" s="134"/>
      <c r="AD944" s="134"/>
      <c r="AE944" s="134"/>
    </row>
    <row r="945" spans="2:31">
      <c r="B945" s="1319">
        <f t="shared" si="28"/>
        <v>-1</v>
      </c>
      <c r="D945" s="1310"/>
      <c r="E945" s="1310"/>
      <c r="F945" s="1320"/>
      <c r="G945" s="1310"/>
      <c r="H945" s="1310"/>
      <c r="I945" s="1310"/>
      <c r="J945" s="1321"/>
      <c r="K945" s="1321"/>
      <c r="L945" s="1310"/>
      <c r="N945" s="1322">
        <f t="shared" si="29"/>
        <v>0</v>
      </c>
      <c r="O945" s="1323">
        <f t="shared" si="30"/>
        <v>0</v>
      </c>
      <c r="P945" s="1323">
        <f>O945/'1.5 Universal Data'!$E$36</f>
        <v>0</v>
      </c>
      <c r="R945" s="134"/>
      <c r="S945" s="134"/>
      <c r="T945" s="134"/>
      <c r="U945" s="134"/>
      <c r="V945" s="134"/>
      <c r="W945" s="134"/>
      <c r="X945" s="134"/>
      <c r="Y945" s="134"/>
      <c r="Z945" s="134"/>
      <c r="AA945" s="134"/>
      <c r="AB945" s="134"/>
      <c r="AC945" s="134"/>
      <c r="AD945" s="134"/>
      <c r="AE945" s="134"/>
    </row>
    <row r="946" spans="2:31">
      <c r="B946" s="1319">
        <f t="shared" si="28"/>
        <v>-1</v>
      </c>
      <c r="D946" s="1310"/>
      <c r="E946" s="1310"/>
      <c r="F946" s="1320"/>
      <c r="G946" s="1310"/>
      <c r="H946" s="1310"/>
      <c r="I946" s="1310"/>
      <c r="J946" s="1321"/>
      <c r="K946" s="1321"/>
      <c r="L946" s="1310"/>
      <c r="N946" s="1322">
        <f t="shared" si="29"/>
        <v>0</v>
      </c>
      <c r="O946" s="1323">
        <f t="shared" si="30"/>
        <v>0</v>
      </c>
      <c r="P946" s="1323">
        <f>O946/'1.5 Universal Data'!$E$36</f>
        <v>0</v>
      </c>
      <c r="R946" s="134"/>
      <c r="S946" s="134"/>
      <c r="T946" s="134"/>
      <c r="U946" s="134"/>
      <c r="V946" s="134"/>
      <c r="W946" s="134"/>
      <c r="X946" s="134"/>
      <c r="Y946" s="134"/>
      <c r="Z946" s="134"/>
      <c r="AA946" s="134"/>
      <c r="AB946" s="134"/>
      <c r="AC946" s="134"/>
      <c r="AD946" s="134"/>
      <c r="AE946" s="134"/>
    </row>
    <row r="947" spans="2:31">
      <c r="B947" s="1319">
        <f t="shared" si="28"/>
        <v>-1</v>
      </c>
      <c r="D947" s="1310"/>
      <c r="E947" s="1310"/>
      <c r="F947" s="1320"/>
      <c r="G947" s="1310"/>
      <c r="H947" s="1310"/>
      <c r="I947" s="1310"/>
      <c r="J947" s="1321"/>
      <c r="K947" s="1321"/>
      <c r="L947" s="1310"/>
      <c r="N947" s="1322">
        <f t="shared" si="29"/>
        <v>0</v>
      </c>
      <c r="O947" s="1323">
        <f t="shared" si="30"/>
        <v>0</v>
      </c>
      <c r="P947" s="1323">
        <f>O947/'1.5 Universal Data'!$E$36</f>
        <v>0</v>
      </c>
      <c r="R947" s="134"/>
      <c r="S947" s="134"/>
      <c r="T947" s="134"/>
      <c r="U947" s="134"/>
      <c r="V947" s="134"/>
      <c r="W947" s="134"/>
      <c r="X947" s="134"/>
      <c r="Y947" s="134"/>
      <c r="Z947" s="134"/>
      <c r="AA947" s="134"/>
      <c r="AB947" s="134"/>
      <c r="AC947" s="134"/>
      <c r="AD947" s="134"/>
      <c r="AE947" s="134"/>
    </row>
    <row r="948" spans="2:31">
      <c r="B948" s="1319">
        <f t="shared" si="28"/>
        <v>-1</v>
      </c>
      <c r="D948" s="1310"/>
      <c r="E948" s="1310"/>
      <c r="F948" s="1320"/>
      <c r="G948" s="1310"/>
      <c r="H948" s="1310"/>
      <c r="I948" s="1310"/>
      <c r="J948" s="1321"/>
      <c r="K948" s="1321"/>
      <c r="L948" s="1310"/>
      <c r="N948" s="1322">
        <f t="shared" si="29"/>
        <v>0</v>
      </c>
      <c r="O948" s="1323">
        <f t="shared" si="30"/>
        <v>0</v>
      </c>
      <c r="P948" s="1323">
        <f>O948/'1.5 Universal Data'!$E$36</f>
        <v>0</v>
      </c>
      <c r="R948" s="134"/>
      <c r="S948" s="134"/>
      <c r="T948" s="134"/>
      <c r="U948" s="134"/>
      <c r="V948" s="134"/>
      <c r="W948" s="134"/>
      <c r="X948" s="134"/>
      <c r="Y948" s="134"/>
      <c r="Z948" s="134"/>
      <c r="AA948" s="134"/>
      <c r="AB948" s="134"/>
      <c r="AC948" s="134"/>
      <c r="AD948" s="134"/>
      <c r="AE948" s="134"/>
    </row>
    <row r="949" spans="2:31">
      <c r="B949" s="1319">
        <f t="shared" si="28"/>
        <v>-1</v>
      </c>
      <c r="D949" s="1310"/>
      <c r="E949" s="1310"/>
      <c r="F949" s="1320"/>
      <c r="G949" s="1310"/>
      <c r="H949" s="1310"/>
      <c r="I949" s="1310"/>
      <c r="J949" s="1321"/>
      <c r="K949" s="1321"/>
      <c r="L949" s="1310"/>
      <c r="N949" s="1322">
        <f t="shared" si="29"/>
        <v>0</v>
      </c>
      <c r="O949" s="1323">
        <f t="shared" si="30"/>
        <v>0</v>
      </c>
      <c r="P949" s="1323">
        <f>O949/'1.5 Universal Data'!$E$36</f>
        <v>0</v>
      </c>
      <c r="R949" s="134"/>
      <c r="S949" s="134"/>
      <c r="T949" s="134"/>
      <c r="U949" s="134"/>
      <c r="V949" s="134"/>
      <c r="W949" s="134"/>
      <c r="X949" s="134"/>
      <c r="Y949" s="134"/>
      <c r="Z949" s="134"/>
      <c r="AA949" s="134"/>
      <c r="AB949" s="134"/>
      <c r="AC949" s="134"/>
      <c r="AD949" s="134"/>
      <c r="AE949" s="134"/>
    </row>
    <row r="950" spans="2:31">
      <c r="B950" s="1319">
        <f t="shared" si="28"/>
        <v>-1</v>
      </c>
      <c r="D950" s="1310"/>
      <c r="E950" s="1310"/>
      <c r="F950" s="1320"/>
      <c r="G950" s="1310"/>
      <c r="H950" s="1310"/>
      <c r="I950" s="1310"/>
      <c r="J950" s="1321"/>
      <c r="K950" s="1321"/>
      <c r="L950" s="1310"/>
      <c r="N950" s="1322">
        <f t="shared" si="29"/>
        <v>0</v>
      </c>
      <c r="O950" s="1323">
        <f t="shared" si="30"/>
        <v>0</v>
      </c>
      <c r="P950" s="1323">
        <f>O950/'1.5 Universal Data'!$E$36</f>
        <v>0</v>
      </c>
      <c r="R950" s="134"/>
      <c r="S950" s="134"/>
      <c r="T950" s="134"/>
      <c r="U950" s="134"/>
      <c r="V950" s="134"/>
      <c r="W950" s="134"/>
      <c r="X950" s="134"/>
      <c r="Y950" s="134"/>
      <c r="Z950" s="134"/>
      <c r="AA950" s="134"/>
      <c r="AB950" s="134"/>
      <c r="AC950" s="134"/>
      <c r="AD950" s="134"/>
      <c r="AE950" s="134"/>
    </row>
    <row r="951" spans="2:31">
      <c r="B951" s="1319">
        <f t="shared" si="28"/>
        <v>-1</v>
      </c>
      <c r="D951" s="1310"/>
      <c r="E951" s="1310"/>
      <c r="F951" s="1320"/>
      <c r="G951" s="1310"/>
      <c r="H951" s="1310"/>
      <c r="I951" s="1310"/>
      <c r="J951" s="1321"/>
      <c r="K951" s="1321"/>
      <c r="L951" s="1310"/>
      <c r="N951" s="1322">
        <f t="shared" si="29"/>
        <v>0</v>
      </c>
      <c r="O951" s="1323">
        <f t="shared" si="30"/>
        <v>0</v>
      </c>
      <c r="P951" s="1323">
        <f>O951/'1.5 Universal Data'!$E$36</f>
        <v>0</v>
      </c>
      <c r="R951" s="134"/>
      <c r="S951" s="134"/>
      <c r="T951" s="134"/>
      <c r="U951" s="134"/>
      <c r="V951" s="134"/>
      <c r="W951" s="134"/>
      <c r="X951" s="134"/>
      <c r="Y951" s="134"/>
      <c r="Z951" s="134"/>
      <c r="AA951" s="134"/>
      <c r="AB951" s="134"/>
      <c r="AC951" s="134"/>
      <c r="AD951" s="134"/>
      <c r="AE951" s="134"/>
    </row>
    <row r="952" spans="2:31">
      <c r="B952" s="1319">
        <f t="shared" si="28"/>
        <v>-1</v>
      </c>
      <c r="D952" s="1310"/>
      <c r="E952" s="1310"/>
      <c r="F952" s="1320"/>
      <c r="G952" s="1310"/>
      <c r="H952" s="1310"/>
      <c r="I952" s="1310"/>
      <c r="J952" s="1321"/>
      <c r="K952" s="1321"/>
      <c r="L952" s="1310"/>
      <c r="N952" s="1322">
        <f t="shared" si="29"/>
        <v>0</v>
      </c>
      <c r="O952" s="1323">
        <f t="shared" si="30"/>
        <v>0</v>
      </c>
      <c r="P952" s="1323">
        <f>O952/'1.5 Universal Data'!$E$36</f>
        <v>0</v>
      </c>
      <c r="R952" s="134"/>
      <c r="S952" s="134"/>
      <c r="T952" s="134"/>
      <c r="U952" s="134"/>
      <c r="V952" s="134"/>
      <c r="W952" s="134"/>
      <c r="X952" s="134"/>
      <c r="Y952" s="134"/>
      <c r="Z952" s="134"/>
      <c r="AA952" s="134"/>
      <c r="AB952" s="134"/>
      <c r="AC952" s="134"/>
      <c r="AD952" s="134"/>
      <c r="AE952" s="134"/>
    </row>
    <row r="953" spans="2:31">
      <c r="B953" s="1319">
        <f t="shared" si="28"/>
        <v>-1</v>
      </c>
      <c r="D953" s="1310"/>
      <c r="E953" s="1310"/>
      <c r="F953" s="1320"/>
      <c r="G953" s="1310"/>
      <c r="H953" s="1310"/>
      <c r="I953" s="1310"/>
      <c r="J953" s="1321"/>
      <c r="K953" s="1321"/>
      <c r="L953" s="1310"/>
      <c r="N953" s="1322">
        <f t="shared" si="29"/>
        <v>0</v>
      </c>
      <c r="O953" s="1323">
        <f t="shared" si="30"/>
        <v>0</v>
      </c>
      <c r="P953" s="1323">
        <f>O953/'1.5 Universal Data'!$E$36</f>
        <v>0</v>
      </c>
      <c r="R953" s="134"/>
      <c r="S953" s="134"/>
      <c r="T953" s="134"/>
      <c r="U953" s="134"/>
      <c r="V953" s="134"/>
      <c r="W953" s="134"/>
      <c r="X953" s="134"/>
      <c r="Y953" s="134"/>
      <c r="Z953" s="134"/>
      <c r="AA953" s="134"/>
      <c r="AB953" s="134"/>
      <c r="AC953" s="134"/>
      <c r="AD953" s="134"/>
      <c r="AE953" s="134"/>
    </row>
    <row r="954" spans="2:31">
      <c r="B954" s="1319">
        <f t="shared" si="28"/>
        <v>-1</v>
      </c>
      <c r="D954" s="1310"/>
      <c r="E954" s="1310"/>
      <c r="F954" s="1320"/>
      <c r="G954" s="1310"/>
      <c r="H954" s="1310"/>
      <c r="I954" s="1310"/>
      <c r="J954" s="1321"/>
      <c r="K954" s="1321"/>
      <c r="L954" s="1310"/>
      <c r="N954" s="1322">
        <f t="shared" si="29"/>
        <v>0</v>
      </c>
      <c r="O954" s="1323">
        <f t="shared" si="30"/>
        <v>0</v>
      </c>
      <c r="P954" s="1323">
        <f>O954/'1.5 Universal Data'!$E$36</f>
        <v>0</v>
      </c>
      <c r="R954" s="134"/>
      <c r="S954" s="134"/>
      <c r="T954" s="134"/>
      <c r="U954" s="134"/>
      <c r="V954" s="134"/>
      <c r="W954" s="134"/>
      <c r="X954" s="134"/>
      <c r="Y954" s="134"/>
      <c r="Z954" s="134"/>
      <c r="AA954" s="134"/>
      <c r="AB954" s="134"/>
      <c r="AC954" s="134"/>
      <c r="AD954" s="134"/>
      <c r="AE954" s="134"/>
    </row>
    <row r="955" spans="2:31">
      <c r="B955" s="1319">
        <f t="shared" si="28"/>
        <v>-1</v>
      </c>
      <c r="D955" s="1310"/>
      <c r="E955" s="1310"/>
      <c r="F955" s="1320"/>
      <c r="G955" s="1310"/>
      <c r="H955" s="1310"/>
      <c r="I955" s="1310"/>
      <c r="J955" s="1321"/>
      <c r="K955" s="1321"/>
      <c r="L955" s="1310"/>
      <c r="N955" s="1322">
        <f t="shared" si="29"/>
        <v>0</v>
      </c>
      <c r="O955" s="1323">
        <f t="shared" si="30"/>
        <v>0</v>
      </c>
      <c r="P955" s="1323">
        <f>O955/'1.5 Universal Data'!$E$36</f>
        <v>0</v>
      </c>
      <c r="R955" s="134"/>
      <c r="S955" s="134"/>
      <c r="T955" s="134"/>
      <c r="U955" s="134"/>
      <c r="V955" s="134"/>
      <c r="W955" s="134"/>
      <c r="X955" s="134"/>
      <c r="Y955" s="134"/>
      <c r="Z955" s="134"/>
      <c r="AA955" s="134"/>
      <c r="AB955" s="134"/>
      <c r="AC955" s="134"/>
      <c r="AD955" s="134"/>
      <c r="AE955" s="134"/>
    </row>
    <row r="956" spans="2:31">
      <c r="B956" s="1319">
        <f t="shared" si="28"/>
        <v>-1</v>
      </c>
      <c r="D956" s="1310"/>
      <c r="E956" s="1310"/>
      <c r="F956" s="1320"/>
      <c r="G956" s="1310"/>
      <c r="H956" s="1310"/>
      <c r="I956" s="1310"/>
      <c r="J956" s="1321"/>
      <c r="K956" s="1321"/>
      <c r="L956" s="1310"/>
      <c r="N956" s="1322">
        <f t="shared" si="29"/>
        <v>0</v>
      </c>
      <c r="O956" s="1323">
        <f t="shared" si="30"/>
        <v>0</v>
      </c>
      <c r="P956" s="1323">
        <f>O956/'1.5 Universal Data'!$E$36</f>
        <v>0</v>
      </c>
      <c r="R956" s="134"/>
      <c r="S956" s="134"/>
      <c r="T956" s="134"/>
      <c r="U956" s="134"/>
      <c r="V956" s="134"/>
      <c r="W956" s="134"/>
      <c r="X956" s="134"/>
      <c r="Y956" s="134"/>
      <c r="Z956" s="134"/>
      <c r="AA956" s="134"/>
      <c r="AB956" s="134"/>
      <c r="AC956" s="134"/>
      <c r="AD956" s="134"/>
      <c r="AE956" s="134"/>
    </row>
    <row r="957" spans="2:31">
      <c r="B957" s="1319">
        <f t="shared" si="28"/>
        <v>-1</v>
      </c>
      <c r="D957" s="1310"/>
      <c r="E957" s="1310"/>
      <c r="F957" s="1320"/>
      <c r="G957" s="1310"/>
      <c r="H957" s="1310"/>
      <c r="I957" s="1310"/>
      <c r="J957" s="1321"/>
      <c r="K957" s="1321"/>
      <c r="L957" s="1310"/>
      <c r="N957" s="1322">
        <f t="shared" si="29"/>
        <v>0</v>
      </c>
      <c r="O957" s="1323">
        <f t="shared" si="30"/>
        <v>0</v>
      </c>
      <c r="P957" s="1323">
        <f>O957/'1.5 Universal Data'!$E$36</f>
        <v>0</v>
      </c>
      <c r="R957" s="134"/>
      <c r="S957" s="134"/>
      <c r="T957" s="134"/>
      <c r="U957" s="134"/>
      <c r="V957" s="134"/>
      <c r="W957" s="134"/>
      <c r="X957" s="134"/>
      <c r="Y957" s="134"/>
      <c r="Z957" s="134"/>
      <c r="AA957" s="134"/>
      <c r="AB957" s="134"/>
      <c r="AC957" s="134"/>
      <c r="AD957" s="134"/>
      <c r="AE957" s="134"/>
    </row>
    <row r="958" spans="2:31">
      <c r="B958" s="1319">
        <f t="shared" si="28"/>
        <v>-1</v>
      </c>
      <c r="D958" s="1310"/>
      <c r="E958" s="1310"/>
      <c r="F958" s="1320"/>
      <c r="G958" s="1310"/>
      <c r="H958" s="1310"/>
      <c r="I958" s="1310"/>
      <c r="J958" s="1321"/>
      <c r="K958" s="1321"/>
      <c r="L958" s="1310"/>
      <c r="N958" s="1322">
        <f t="shared" si="29"/>
        <v>0</v>
      </c>
      <c r="O958" s="1323">
        <f t="shared" si="30"/>
        <v>0</v>
      </c>
      <c r="P958" s="1323">
        <f>O958/'1.5 Universal Data'!$E$36</f>
        <v>0</v>
      </c>
      <c r="R958" s="134"/>
      <c r="S958" s="134"/>
      <c r="T958" s="134"/>
      <c r="U958" s="134"/>
      <c r="V958" s="134"/>
      <c r="W958" s="134"/>
      <c r="X958" s="134"/>
      <c r="Y958" s="134"/>
      <c r="Z958" s="134"/>
      <c r="AA958" s="134"/>
      <c r="AB958" s="134"/>
      <c r="AC958" s="134"/>
      <c r="AD958" s="134"/>
      <c r="AE958" s="134"/>
    </row>
    <row r="959" spans="2:31">
      <c r="B959" s="1319">
        <f t="shared" si="28"/>
        <v>-1</v>
      </c>
      <c r="D959" s="1310"/>
      <c r="E959" s="1310"/>
      <c r="F959" s="1320"/>
      <c r="G959" s="1310"/>
      <c r="H959" s="1310"/>
      <c r="I959" s="1310"/>
      <c r="J959" s="1321"/>
      <c r="K959" s="1321"/>
      <c r="L959" s="1310"/>
      <c r="N959" s="1322">
        <f t="shared" si="29"/>
        <v>0</v>
      </c>
      <c r="O959" s="1323">
        <f t="shared" si="30"/>
        <v>0</v>
      </c>
      <c r="P959" s="1323">
        <f>O959/'1.5 Universal Data'!$E$36</f>
        <v>0</v>
      </c>
      <c r="R959" s="134"/>
      <c r="S959" s="134"/>
      <c r="T959" s="134"/>
      <c r="U959" s="134"/>
      <c r="V959" s="134"/>
      <c r="W959" s="134"/>
      <c r="X959" s="134"/>
      <c r="Y959" s="134"/>
      <c r="Z959" s="134"/>
      <c r="AA959" s="134"/>
      <c r="AB959" s="134"/>
      <c r="AC959" s="134"/>
      <c r="AD959" s="134"/>
      <c r="AE959" s="134"/>
    </row>
    <row r="960" spans="2:31">
      <c r="B960" s="1319">
        <f t="shared" si="28"/>
        <v>-1</v>
      </c>
      <c r="D960" s="1310"/>
      <c r="E960" s="1310"/>
      <c r="F960" s="1320"/>
      <c r="G960" s="1310"/>
      <c r="H960" s="1310"/>
      <c r="I960" s="1310"/>
      <c r="J960" s="1321"/>
      <c r="K960" s="1321"/>
      <c r="L960" s="1310"/>
      <c r="N960" s="1322">
        <f t="shared" si="29"/>
        <v>0</v>
      </c>
      <c r="O960" s="1323">
        <f t="shared" si="30"/>
        <v>0</v>
      </c>
      <c r="P960" s="1323">
        <f>O960/'1.5 Universal Data'!$E$36</f>
        <v>0</v>
      </c>
      <c r="R960" s="134"/>
      <c r="S960" s="134"/>
      <c r="T960" s="134"/>
      <c r="U960" s="134"/>
      <c r="V960" s="134"/>
      <c r="W960" s="134"/>
      <c r="X960" s="134"/>
      <c r="Y960" s="134"/>
      <c r="Z960" s="134"/>
      <c r="AA960" s="134"/>
      <c r="AB960" s="134"/>
      <c r="AC960" s="134"/>
      <c r="AD960" s="134"/>
      <c r="AE960" s="134"/>
    </row>
    <row r="961" spans="2:31">
      <c r="B961" s="1319">
        <f t="shared" si="28"/>
        <v>-1</v>
      </c>
      <c r="D961" s="1310"/>
      <c r="E961" s="1310"/>
      <c r="F961" s="1320"/>
      <c r="G961" s="1310"/>
      <c r="H961" s="1310"/>
      <c r="I961" s="1310"/>
      <c r="J961" s="1321"/>
      <c r="K961" s="1321"/>
      <c r="L961" s="1310"/>
      <c r="N961" s="1322">
        <f t="shared" si="29"/>
        <v>0</v>
      </c>
      <c r="O961" s="1323">
        <f t="shared" si="30"/>
        <v>0</v>
      </c>
      <c r="P961" s="1323">
        <f>O961/'1.5 Universal Data'!$E$36</f>
        <v>0</v>
      </c>
      <c r="R961" s="134"/>
      <c r="S961" s="134"/>
      <c r="T961" s="134"/>
      <c r="U961" s="134"/>
      <c r="V961" s="134"/>
      <c r="W961" s="134"/>
      <c r="X961" s="134"/>
      <c r="Y961" s="134"/>
      <c r="Z961" s="134"/>
      <c r="AA961" s="134"/>
      <c r="AB961" s="134"/>
      <c r="AC961" s="134"/>
      <c r="AD961" s="134"/>
      <c r="AE961" s="134"/>
    </row>
    <row r="962" spans="2:31">
      <c r="B962" s="1319">
        <f t="shared" si="28"/>
        <v>-1</v>
      </c>
      <c r="D962" s="1310"/>
      <c r="E962" s="1310"/>
      <c r="F962" s="1320"/>
      <c r="G962" s="1310"/>
      <c r="H962" s="1310"/>
      <c r="I962" s="1310"/>
      <c r="J962" s="1321"/>
      <c r="K962" s="1321"/>
      <c r="L962" s="1310"/>
      <c r="N962" s="1322">
        <f t="shared" si="29"/>
        <v>0</v>
      </c>
      <c r="O962" s="1323">
        <f t="shared" si="30"/>
        <v>0</v>
      </c>
      <c r="P962" s="1323">
        <f>O962/'1.5 Universal Data'!$E$36</f>
        <v>0</v>
      </c>
      <c r="R962" s="134"/>
      <c r="S962" s="134"/>
      <c r="T962" s="134"/>
      <c r="U962" s="134"/>
      <c r="V962" s="134"/>
      <c r="W962" s="134"/>
      <c r="X962" s="134"/>
      <c r="Y962" s="134"/>
      <c r="Z962" s="134"/>
      <c r="AA962" s="134"/>
      <c r="AB962" s="134"/>
      <c r="AC962" s="134"/>
      <c r="AD962" s="134"/>
      <c r="AE962" s="134"/>
    </row>
    <row r="963" spans="2:31">
      <c r="B963" s="1319">
        <f t="shared" si="28"/>
        <v>-1</v>
      </c>
      <c r="D963" s="1310"/>
      <c r="E963" s="1310"/>
      <c r="F963" s="1320"/>
      <c r="G963" s="1310"/>
      <c r="H963" s="1310"/>
      <c r="I963" s="1310"/>
      <c r="J963" s="1321"/>
      <c r="K963" s="1321"/>
      <c r="L963" s="1310"/>
      <c r="N963" s="1322">
        <f t="shared" si="29"/>
        <v>0</v>
      </c>
      <c r="O963" s="1323">
        <f t="shared" si="30"/>
        <v>0</v>
      </c>
      <c r="P963" s="1323">
        <f>O963/'1.5 Universal Data'!$E$36</f>
        <v>0</v>
      </c>
      <c r="R963" s="134"/>
      <c r="S963" s="134"/>
      <c r="T963" s="134"/>
      <c r="U963" s="134"/>
      <c r="V963" s="134"/>
      <c r="W963" s="134"/>
      <c r="X963" s="134"/>
      <c r="Y963" s="134"/>
      <c r="Z963" s="134"/>
      <c r="AA963" s="134"/>
      <c r="AB963" s="134"/>
      <c r="AC963" s="134"/>
      <c r="AD963" s="134"/>
      <c r="AE963" s="134"/>
    </row>
    <row r="964" spans="2:31">
      <c r="B964" s="1319">
        <f t="shared" si="28"/>
        <v>-1</v>
      </c>
      <c r="D964" s="1310"/>
      <c r="E964" s="1310"/>
      <c r="F964" s="1320"/>
      <c r="G964" s="1310"/>
      <c r="H964" s="1310"/>
      <c r="I964" s="1310"/>
      <c r="J964" s="1321"/>
      <c r="K964" s="1321"/>
      <c r="L964" s="1310"/>
      <c r="N964" s="1322">
        <f t="shared" si="29"/>
        <v>0</v>
      </c>
      <c r="O964" s="1323">
        <f t="shared" si="30"/>
        <v>0</v>
      </c>
      <c r="P964" s="1323">
        <f>O964/'1.5 Universal Data'!$E$36</f>
        <v>0</v>
      </c>
      <c r="R964" s="134"/>
      <c r="S964" s="134"/>
      <c r="T964" s="134"/>
      <c r="U964" s="134"/>
      <c r="V964" s="134"/>
      <c r="W964" s="134"/>
      <c r="X964" s="134"/>
      <c r="Y964" s="134"/>
      <c r="Z964" s="134"/>
      <c r="AA964" s="134"/>
      <c r="AB964" s="134"/>
      <c r="AC964" s="134"/>
      <c r="AD964" s="134"/>
      <c r="AE964" s="134"/>
    </row>
    <row r="965" spans="2:31">
      <c r="B965" s="1319">
        <f t="shared" si="28"/>
        <v>-1</v>
      </c>
      <c r="D965" s="1310"/>
      <c r="E965" s="1310"/>
      <c r="F965" s="1320"/>
      <c r="G965" s="1310"/>
      <c r="H965" s="1310"/>
      <c r="I965" s="1310"/>
      <c r="J965" s="1321"/>
      <c r="K965" s="1321"/>
      <c r="L965" s="1310"/>
      <c r="N965" s="1322">
        <f t="shared" si="29"/>
        <v>0</v>
      </c>
      <c r="O965" s="1323">
        <f t="shared" si="30"/>
        <v>0</v>
      </c>
      <c r="P965" s="1323">
        <f>O965/'1.5 Universal Data'!$E$36</f>
        <v>0</v>
      </c>
      <c r="R965" s="134"/>
      <c r="S965" s="134"/>
      <c r="T965" s="134"/>
      <c r="U965" s="134"/>
      <c r="V965" s="134"/>
      <c r="W965" s="134"/>
      <c r="X965" s="134"/>
      <c r="Y965" s="134"/>
      <c r="Z965" s="134"/>
      <c r="AA965" s="134"/>
      <c r="AB965" s="134"/>
      <c r="AC965" s="134"/>
      <c r="AD965" s="134"/>
      <c r="AE965" s="134"/>
    </row>
    <row r="966" spans="2:31">
      <c r="B966" s="1319">
        <f t="shared" si="28"/>
        <v>-1</v>
      </c>
      <c r="D966" s="1310"/>
      <c r="E966" s="1310"/>
      <c r="F966" s="1320"/>
      <c r="G966" s="1310"/>
      <c r="H966" s="1310"/>
      <c r="I966" s="1310"/>
      <c r="J966" s="1321"/>
      <c r="K966" s="1321"/>
      <c r="L966" s="1310"/>
      <c r="N966" s="1322">
        <f t="shared" si="29"/>
        <v>0</v>
      </c>
      <c r="O966" s="1323">
        <f t="shared" si="30"/>
        <v>0</v>
      </c>
      <c r="P966" s="1323">
        <f>O966/'1.5 Universal Data'!$E$36</f>
        <v>0</v>
      </c>
      <c r="R966" s="134"/>
      <c r="S966" s="134"/>
      <c r="T966" s="134"/>
      <c r="U966" s="134"/>
      <c r="V966" s="134"/>
      <c r="W966" s="134"/>
      <c r="X966" s="134"/>
      <c r="Y966" s="134"/>
      <c r="Z966" s="134"/>
      <c r="AA966" s="134"/>
      <c r="AB966" s="134"/>
      <c r="AC966" s="134"/>
      <c r="AD966" s="134"/>
      <c r="AE966" s="134"/>
    </row>
    <row r="967" spans="2:31">
      <c r="B967" s="1319">
        <f t="shared" si="28"/>
        <v>-1</v>
      </c>
      <c r="D967" s="1310"/>
      <c r="E967" s="1310"/>
      <c r="F967" s="1320"/>
      <c r="G967" s="1310"/>
      <c r="H967" s="1310"/>
      <c r="I967" s="1310"/>
      <c r="J967" s="1321"/>
      <c r="K967" s="1321"/>
      <c r="L967" s="1310"/>
      <c r="N967" s="1322">
        <f t="shared" si="29"/>
        <v>0</v>
      </c>
      <c r="O967" s="1323">
        <f t="shared" si="30"/>
        <v>0</v>
      </c>
      <c r="P967" s="1323">
        <f>O967/'1.5 Universal Data'!$E$36</f>
        <v>0</v>
      </c>
      <c r="R967" s="134"/>
      <c r="S967" s="134"/>
      <c r="T967" s="134"/>
      <c r="U967" s="134"/>
      <c r="V967" s="134"/>
      <c r="W967" s="134"/>
      <c r="X967" s="134"/>
      <c r="Y967" s="134"/>
      <c r="Z967" s="134"/>
      <c r="AA967" s="134"/>
      <c r="AB967" s="134"/>
      <c r="AC967" s="134"/>
      <c r="AD967" s="134"/>
      <c r="AE967" s="134"/>
    </row>
    <row r="968" spans="2:31">
      <c r="B968" s="1319">
        <f t="shared" si="28"/>
        <v>-1</v>
      </c>
      <c r="D968" s="1310"/>
      <c r="E968" s="1310"/>
      <c r="F968" s="1320"/>
      <c r="G968" s="1310"/>
      <c r="H968" s="1310"/>
      <c r="I968" s="1310"/>
      <c r="J968" s="1321"/>
      <c r="K968" s="1321"/>
      <c r="L968" s="1310"/>
      <c r="N968" s="1322">
        <f t="shared" si="29"/>
        <v>0</v>
      </c>
      <c r="O968" s="1323">
        <f t="shared" si="30"/>
        <v>0</v>
      </c>
      <c r="P968" s="1323">
        <f>O968/'1.5 Universal Data'!$E$36</f>
        <v>0</v>
      </c>
      <c r="R968" s="134"/>
      <c r="S968" s="134"/>
      <c r="T968" s="134"/>
      <c r="U968" s="134"/>
      <c r="V968" s="134"/>
      <c r="W968" s="134"/>
      <c r="X968" s="134"/>
      <c r="Y968" s="134"/>
      <c r="Z968" s="134"/>
      <c r="AA968" s="134"/>
      <c r="AB968" s="134"/>
      <c r="AC968" s="134"/>
      <c r="AD968" s="134"/>
      <c r="AE968" s="134"/>
    </row>
    <row r="969" spans="2:31">
      <c r="B969" s="1319">
        <f t="shared" si="28"/>
        <v>-1</v>
      </c>
      <c r="D969" s="1310"/>
      <c r="E969" s="1310"/>
      <c r="F969" s="1320"/>
      <c r="G969" s="1310"/>
      <c r="H969" s="1310"/>
      <c r="I969" s="1310"/>
      <c r="J969" s="1321"/>
      <c r="K969" s="1321"/>
      <c r="L969" s="1310"/>
      <c r="N969" s="1322">
        <f t="shared" si="29"/>
        <v>0</v>
      </c>
      <c r="O969" s="1323">
        <f t="shared" si="30"/>
        <v>0</v>
      </c>
      <c r="P969" s="1323">
        <f>O969/'1.5 Universal Data'!$E$36</f>
        <v>0</v>
      </c>
      <c r="R969" s="134"/>
      <c r="S969" s="134"/>
      <c r="T969" s="134"/>
      <c r="U969" s="134"/>
      <c r="V969" s="134"/>
      <c r="W969" s="134"/>
      <c r="X969" s="134"/>
      <c r="Y969" s="134"/>
      <c r="Z969" s="134"/>
      <c r="AA969" s="134"/>
      <c r="AB969" s="134"/>
      <c r="AC969" s="134"/>
      <c r="AD969" s="134"/>
      <c r="AE969" s="134"/>
    </row>
    <row r="970" spans="2:31">
      <c r="B970" s="1319">
        <f t="shared" si="28"/>
        <v>-1</v>
      </c>
      <c r="D970" s="1310"/>
      <c r="E970" s="1310"/>
      <c r="F970" s="1320"/>
      <c r="G970" s="1310"/>
      <c r="H970" s="1310"/>
      <c r="I970" s="1310"/>
      <c r="J970" s="1321"/>
      <c r="K970" s="1321"/>
      <c r="L970" s="1310"/>
      <c r="N970" s="1322">
        <f t="shared" si="29"/>
        <v>0</v>
      </c>
      <c r="O970" s="1323">
        <f t="shared" si="30"/>
        <v>0</v>
      </c>
      <c r="P970" s="1323">
        <f>O970/'1.5 Universal Data'!$E$36</f>
        <v>0</v>
      </c>
      <c r="R970" s="134"/>
      <c r="S970" s="134"/>
      <c r="T970" s="134"/>
      <c r="U970" s="134"/>
      <c r="V970" s="134"/>
      <c r="W970" s="134"/>
      <c r="X970" s="134"/>
      <c r="Y970" s="134"/>
      <c r="Z970" s="134"/>
      <c r="AA970" s="134"/>
      <c r="AB970" s="134"/>
      <c r="AC970" s="134"/>
      <c r="AD970" s="134"/>
      <c r="AE970" s="134"/>
    </row>
    <row r="971" spans="2:31">
      <c r="B971" s="1319">
        <f t="shared" si="28"/>
        <v>-1</v>
      </c>
      <c r="D971" s="1310"/>
      <c r="E971" s="1310"/>
      <c r="F971" s="1320"/>
      <c r="G971" s="1310"/>
      <c r="H971" s="1310"/>
      <c r="I971" s="1310"/>
      <c r="J971" s="1321"/>
      <c r="K971" s="1321"/>
      <c r="L971" s="1310"/>
      <c r="N971" s="1322">
        <f t="shared" si="29"/>
        <v>0</v>
      </c>
      <c r="O971" s="1323">
        <f t="shared" si="30"/>
        <v>0</v>
      </c>
      <c r="P971" s="1323">
        <f>O971/'1.5 Universal Data'!$E$36</f>
        <v>0</v>
      </c>
      <c r="R971" s="134"/>
      <c r="S971" s="134"/>
      <c r="T971" s="134"/>
      <c r="U971" s="134"/>
      <c r="V971" s="134"/>
      <c r="W971" s="134"/>
      <c r="X971" s="134"/>
      <c r="Y971" s="134"/>
      <c r="Z971" s="134"/>
      <c r="AA971" s="134"/>
      <c r="AB971" s="134"/>
      <c r="AC971" s="134"/>
      <c r="AD971" s="134"/>
      <c r="AE971" s="134"/>
    </row>
    <row r="972" spans="2:31">
      <c r="B972" s="1319">
        <f t="shared" si="28"/>
        <v>-1</v>
      </c>
      <c r="D972" s="1310"/>
      <c r="E972" s="1310"/>
      <c r="F972" s="1320"/>
      <c r="G972" s="1310"/>
      <c r="H972" s="1310"/>
      <c r="I972" s="1310"/>
      <c r="J972" s="1321"/>
      <c r="K972" s="1321"/>
      <c r="L972" s="1310"/>
      <c r="N972" s="1322">
        <f t="shared" si="29"/>
        <v>0</v>
      </c>
      <c r="O972" s="1323">
        <f t="shared" si="30"/>
        <v>0</v>
      </c>
      <c r="P972" s="1323">
        <f>O972/'1.5 Universal Data'!$E$36</f>
        <v>0</v>
      </c>
      <c r="R972" s="134"/>
      <c r="S972" s="134"/>
      <c r="T972" s="134"/>
      <c r="U972" s="134"/>
      <c r="V972" s="134"/>
      <c r="W972" s="134"/>
      <c r="X972" s="134"/>
      <c r="Y972" s="134"/>
      <c r="Z972" s="134"/>
      <c r="AA972" s="134"/>
      <c r="AB972" s="134"/>
      <c r="AC972" s="134"/>
      <c r="AD972" s="134"/>
      <c r="AE972" s="134"/>
    </row>
    <row r="973" spans="2:31">
      <c r="B973" s="1319">
        <f t="shared" si="28"/>
        <v>-1</v>
      </c>
      <c r="D973" s="1310"/>
      <c r="E973" s="1310"/>
      <c r="F973" s="1320"/>
      <c r="G973" s="1310"/>
      <c r="H973" s="1310"/>
      <c r="I973" s="1310"/>
      <c r="J973" s="1321"/>
      <c r="K973" s="1321"/>
      <c r="L973" s="1310"/>
      <c r="N973" s="1322">
        <f t="shared" si="29"/>
        <v>0</v>
      </c>
      <c r="O973" s="1323">
        <f t="shared" si="30"/>
        <v>0</v>
      </c>
      <c r="P973" s="1323">
        <f>O973/'1.5 Universal Data'!$E$36</f>
        <v>0</v>
      </c>
      <c r="R973" s="134"/>
      <c r="S973" s="134"/>
      <c r="T973" s="134"/>
      <c r="U973" s="134"/>
      <c r="V973" s="134"/>
      <c r="W973" s="134"/>
      <c r="X973" s="134"/>
      <c r="Y973" s="134"/>
      <c r="Z973" s="134"/>
      <c r="AA973" s="134"/>
      <c r="AB973" s="134"/>
      <c r="AC973" s="134"/>
      <c r="AD973" s="134"/>
      <c r="AE973" s="134"/>
    </row>
    <row r="974" spans="2:31">
      <c r="B974" s="1319">
        <f t="shared" si="28"/>
        <v>-1</v>
      </c>
      <c r="D974" s="1310"/>
      <c r="E974" s="1310"/>
      <c r="F974" s="1320"/>
      <c r="G974" s="1310"/>
      <c r="H974" s="1310"/>
      <c r="I974" s="1310"/>
      <c r="J974" s="1321"/>
      <c r="K974" s="1321"/>
      <c r="L974" s="1310"/>
      <c r="N974" s="1322">
        <f t="shared" si="29"/>
        <v>0</v>
      </c>
      <c r="O974" s="1323">
        <f t="shared" si="30"/>
        <v>0</v>
      </c>
      <c r="P974" s="1323">
        <f>O974/'1.5 Universal Data'!$E$36</f>
        <v>0</v>
      </c>
      <c r="R974" s="134"/>
      <c r="S974" s="134"/>
      <c r="T974" s="134"/>
      <c r="U974" s="134"/>
      <c r="V974" s="134"/>
      <c r="W974" s="134"/>
      <c r="X974" s="134"/>
      <c r="Y974" s="134"/>
      <c r="Z974" s="134"/>
      <c r="AA974" s="134"/>
      <c r="AB974" s="134"/>
      <c r="AC974" s="134"/>
      <c r="AD974" s="134"/>
      <c r="AE974" s="134"/>
    </row>
    <row r="975" spans="2:31">
      <c r="B975" s="1319">
        <f t="shared" si="28"/>
        <v>-1</v>
      </c>
      <c r="D975" s="1310"/>
      <c r="E975" s="1310"/>
      <c r="F975" s="1320"/>
      <c r="G975" s="1310"/>
      <c r="H975" s="1310"/>
      <c r="I975" s="1310"/>
      <c r="J975" s="1321"/>
      <c r="K975" s="1321"/>
      <c r="L975" s="1310"/>
      <c r="N975" s="1322">
        <f t="shared" si="29"/>
        <v>0</v>
      </c>
      <c r="O975" s="1323">
        <f t="shared" si="30"/>
        <v>0</v>
      </c>
      <c r="P975" s="1323">
        <f>O975/'1.5 Universal Data'!$E$36</f>
        <v>0</v>
      </c>
      <c r="R975" s="134"/>
      <c r="S975" s="134"/>
      <c r="T975" s="134"/>
      <c r="U975" s="134"/>
      <c r="V975" s="134"/>
      <c r="W975" s="134"/>
      <c r="X975" s="134"/>
      <c r="Y975" s="134"/>
      <c r="Z975" s="134"/>
      <c r="AA975" s="134"/>
      <c r="AB975" s="134"/>
      <c r="AC975" s="134"/>
      <c r="AD975" s="134"/>
      <c r="AE975" s="134"/>
    </row>
    <row r="976" spans="2:31">
      <c r="B976" s="1319">
        <f t="shared" si="28"/>
        <v>-1</v>
      </c>
      <c r="D976" s="1310"/>
      <c r="E976" s="1310"/>
      <c r="F976" s="1320"/>
      <c r="G976" s="1310"/>
      <c r="H976" s="1310"/>
      <c r="I976" s="1310"/>
      <c r="J976" s="1321"/>
      <c r="K976" s="1321"/>
      <c r="L976" s="1310"/>
      <c r="N976" s="1322">
        <f t="shared" si="29"/>
        <v>0</v>
      </c>
      <c r="O976" s="1323">
        <f t="shared" si="30"/>
        <v>0</v>
      </c>
      <c r="P976" s="1323">
        <f>O976/'1.5 Universal Data'!$E$36</f>
        <v>0</v>
      </c>
      <c r="R976" s="134"/>
      <c r="S976" s="134"/>
      <c r="T976" s="134"/>
      <c r="U976" s="134"/>
      <c r="V976" s="134"/>
      <c r="W976" s="134"/>
      <c r="X976" s="134"/>
      <c r="Y976" s="134"/>
      <c r="Z976" s="134"/>
      <c r="AA976" s="134"/>
      <c r="AB976" s="134"/>
      <c r="AC976" s="134"/>
      <c r="AD976" s="134"/>
      <c r="AE976" s="134"/>
    </row>
    <row r="977" spans="2:31">
      <c r="B977" s="1319">
        <f t="shared" si="28"/>
        <v>-1</v>
      </c>
      <c r="D977" s="1310"/>
      <c r="E977" s="1310"/>
      <c r="F977" s="1320"/>
      <c r="G977" s="1310"/>
      <c r="H977" s="1310"/>
      <c r="I977" s="1310"/>
      <c r="J977" s="1321"/>
      <c r="K977" s="1321"/>
      <c r="L977" s="1310"/>
      <c r="N977" s="1322">
        <f t="shared" si="29"/>
        <v>0</v>
      </c>
      <c r="O977" s="1323">
        <f t="shared" si="30"/>
        <v>0</v>
      </c>
      <c r="P977" s="1323">
        <f>O977/'1.5 Universal Data'!$E$36</f>
        <v>0</v>
      </c>
      <c r="R977" s="134"/>
      <c r="S977" s="134"/>
      <c r="T977" s="134"/>
      <c r="U977" s="134"/>
      <c r="V977" s="134"/>
      <c r="W977" s="134"/>
      <c r="X977" s="134"/>
      <c r="Y977" s="134"/>
      <c r="Z977" s="134"/>
      <c r="AA977" s="134"/>
      <c r="AB977" s="134"/>
      <c r="AC977" s="134"/>
      <c r="AD977" s="134"/>
      <c r="AE977" s="134"/>
    </row>
    <row r="978" spans="2:31">
      <c r="B978" s="1319">
        <f t="shared" si="28"/>
        <v>-1</v>
      </c>
      <c r="D978" s="1310"/>
      <c r="E978" s="1310"/>
      <c r="F978" s="1320"/>
      <c r="G978" s="1310"/>
      <c r="H978" s="1310"/>
      <c r="I978" s="1310"/>
      <c r="J978" s="1321"/>
      <c r="K978" s="1321"/>
      <c r="L978" s="1310"/>
      <c r="N978" s="1322">
        <f t="shared" si="29"/>
        <v>0</v>
      </c>
      <c r="O978" s="1323">
        <f t="shared" si="30"/>
        <v>0</v>
      </c>
      <c r="P978" s="1323">
        <f>O978/'1.5 Universal Data'!$E$36</f>
        <v>0</v>
      </c>
      <c r="R978" s="134"/>
      <c r="S978" s="134"/>
      <c r="T978" s="134"/>
      <c r="U978" s="134"/>
      <c r="V978" s="134"/>
      <c r="W978" s="134"/>
      <c r="X978" s="134"/>
      <c r="Y978" s="134"/>
      <c r="Z978" s="134"/>
      <c r="AA978" s="134"/>
      <c r="AB978" s="134"/>
      <c r="AC978" s="134"/>
      <c r="AD978" s="134"/>
      <c r="AE978" s="134"/>
    </row>
    <row r="979" spans="2:31">
      <c r="B979" s="1319">
        <f t="shared" si="28"/>
        <v>-1</v>
      </c>
      <c r="D979" s="1310"/>
      <c r="E979" s="1310"/>
      <c r="F979" s="1320"/>
      <c r="G979" s="1310"/>
      <c r="H979" s="1310"/>
      <c r="I979" s="1310"/>
      <c r="J979" s="1321"/>
      <c r="K979" s="1321"/>
      <c r="L979" s="1310"/>
      <c r="N979" s="1322">
        <f t="shared" si="29"/>
        <v>0</v>
      </c>
      <c r="O979" s="1323">
        <f t="shared" si="30"/>
        <v>0</v>
      </c>
      <c r="P979" s="1323">
        <f>O979/'1.5 Universal Data'!$E$36</f>
        <v>0</v>
      </c>
      <c r="R979" s="134"/>
      <c r="S979" s="134"/>
      <c r="T979" s="134"/>
      <c r="U979" s="134"/>
      <c r="V979" s="134"/>
      <c r="W979" s="134"/>
      <c r="X979" s="134"/>
      <c r="Y979" s="134"/>
      <c r="Z979" s="134"/>
      <c r="AA979" s="134"/>
      <c r="AB979" s="134"/>
      <c r="AC979" s="134"/>
      <c r="AD979" s="134"/>
      <c r="AE979" s="134"/>
    </row>
    <row r="980" spans="2:31">
      <c r="B980" s="1319">
        <f t="shared" si="28"/>
        <v>-1</v>
      </c>
      <c r="D980" s="1310"/>
      <c r="E980" s="1310"/>
      <c r="F980" s="1320"/>
      <c r="G980" s="1310"/>
      <c r="H980" s="1310"/>
      <c r="I980" s="1310"/>
      <c r="J980" s="1321"/>
      <c r="K980" s="1321"/>
      <c r="L980" s="1310"/>
      <c r="N980" s="1322">
        <f t="shared" si="29"/>
        <v>0</v>
      </c>
      <c r="O980" s="1323">
        <f t="shared" si="30"/>
        <v>0</v>
      </c>
      <c r="P980" s="1323">
        <f>O980/'1.5 Universal Data'!$E$36</f>
        <v>0</v>
      </c>
      <c r="R980" s="134"/>
      <c r="S980" s="134"/>
      <c r="T980" s="134"/>
      <c r="U980" s="134"/>
      <c r="V980" s="134"/>
      <c r="W980" s="134"/>
      <c r="X980" s="134"/>
      <c r="Y980" s="134"/>
      <c r="Z980" s="134"/>
      <c r="AA980" s="134"/>
      <c r="AB980" s="134"/>
      <c r="AC980" s="134"/>
      <c r="AD980" s="134"/>
      <c r="AE980" s="134"/>
    </row>
    <row r="981" spans="2:31">
      <c r="B981" s="1319">
        <f t="shared" si="28"/>
        <v>-1</v>
      </c>
      <c r="D981" s="1310"/>
      <c r="E981" s="1310"/>
      <c r="F981" s="1320"/>
      <c r="G981" s="1310"/>
      <c r="H981" s="1310"/>
      <c r="I981" s="1310"/>
      <c r="J981" s="1321"/>
      <c r="K981" s="1321"/>
      <c r="L981" s="1310"/>
      <c r="N981" s="1322">
        <f t="shared" si="29"/>
        <v>0</v>
      </c>
      <c r="O981" s="1323">
        <f t="shared" si="30"/>
        <v>0</v>
      </c>
      <c r="P981" s="1323">
        <f>O981/'1.5 Universal Data'!$E$36</f>
        <v>0</v>
      </c>
      <c r="R981" s="134"/>
      <c r="S981" s="134"/>
      <c r="T981" s="134"/>
      <c r="U981" s="134"/>
      <c r="V981" s="134"/>
      <c r="W981" s="134"/>
      <c r="X981" s="134"/>
      <c r="Y981" s="134"/>
      <c r="Z981" s="134"/>
      <c r="AA981" s="134"/>
      <c r="AB981" s="134"/>
      <c r="AC981" s="134"/>
      <c r="AD981" s="134"/>
      <c r="AE981" s="134"/>
    </row>
    <row r="982" spans="2:31">
      <c r="B982" s="1319">
        <f t="shared" si="28"/>
        <v>-1</v>
      </c>
      <c r="D982" s="1310"/>
      <c r="E982" s="1310"/>
      <c r="F982" s="1320"/>
      <c r="G982" s="1310"/>
      <c r="H982" s="1310"/>
      <c r="I982" s="1310"/>
      <c r="J982" s="1321"/>
      <c r="K982" s="1321"/>
      <c r="L982" s="1310"/>
      <c r="N982" s="1322">
        <f t="shared" si="29"/>
        <v>0</v>
      </c>
      <c r="O982" s="1323">
        <f t="shared" si="30"/>
        <v>0</v>
      </c>
      <c r="P982" s="1323">
        <f>O982/'1.5 Universal Data'!$E$36</f>
        <v>0</v>
      </c>
      <c r="R982" s="134"/>
      <c r="S982" s="134"/>
      <c r="T982" s="134"/>
      <c r="U982" s="134"/>
      <c r="V982" s="134"/>
      <c r="W982" s="134"/>
      <c r="X982" s="134"/>
      <c r="Y982" s="134"/>
      <c r="Z982" s="134"/>
      <c r="AA982" s="134"/>
      <c r="AB982" s="134"/>
      <c r="AC982" s="134"/>
      <c r="AD982" s="134"/>
      <c r="AE982" s="134"/>
    </row>
    <row r="983" spans="2:31">
      <c r="B983" s="1319">
        <f t="shared" ref="B983:B1046" si="31">IF(G983="buy",1,-1)</f>
        <v>-1</v>
      </c>
      <c r="D983" s="1310"/>
      <c r="E983" s="1310"/>
      <c r="F983" s="1320"/>
      <c r="G983" s="1310"/>
      <c r="H983" s="1310"/>
      <c r="I983" s="1310"/>
      <c r="J983" s="1321"/>
      <c r="K983" s="1321"/>
      <c r="L983" s="1310"/>
      <c r="N983" s="1322">
        <f t="shared" ref="N983:N1046" si="32">+H983*((K983-J983)+1)*B983</f>
        <v>0</v>
      </c>
      <c r="O983" s="1323">
        <f t="shared" ref="O983:O1046" si="33">N983*L983/100</f>
        <v>0</v>
      </c>
      <c r="P983" s="1323">
        <f>O983/'1.5 Universal Data'!$E$36</f>
        <v>0</v>
      </c>
      <c r="R983" s="134"/>
      <c r="S983" s="134"/>
      <c r="T983" s="134"/>
      <c r="U983" s="134"/>
      <c r="V983" s="134"/>
      <c r="W983" s="134"/>
      <c r="X983" s="134"/>
      <c r="Y983" s="134"/>
      <c r="Z983" s="134"/>
      <c r="AA983" s="134"/>
      <c r="AB983" s="134"/>
      <c r="AC983" s="134"/>
      <c r="AD983" s="134"/>
      <c r="AE983" s="134"/>
    </row>
    <row r="984" spans="2:31">
      <c r="B984" s="1319">
        <f t="shared" si="31"/>
        <v>-1</v>
      </c>
      <c r="D984" s="1310"/>
      <c r="E984" s="1310"/>
      <c r="F984" s="1320"/>
      <c r="G984" s="1310"/>
      <c r="H984" s="1310"/>
      <c r="I984" s="1310"/>
      <c r="J984" s="1321"/>
      <c r="K984" s="1321"/>
      <c r="L984" s="1310"/>
      <c r="N984" s="1322">
        <f t="shared" si="32"/>
        <v>0</v>
      </c>
      <c r="O984" s="1323">
        <f t="shared" si="33"/>
        <v>0</v>
      </c>
      <c r="P984" s="1323">
        <f>O984/'1.5 Universal Data'!$E$36</f>
        <v>0</v>
      </c>
      <c r="R984" s="134"/>
      <c r="S984" s="134"/>
      <c r="T984" s="134"/>
      <c r="U984" s="134"/>
      <c r="V984" s="134"/>
      <c r="W984" s="134"/>
      <c r="X984" s="134"/>
      <c r="Y984" s="134"/>
      <c r="Z984" s="134"/>
      <c r="AA984" s="134"/>
      <c r="AB984" s="134"/>
      <c r="AC984" s="134"/>
      <c r="AD984" s="134"/>
      <c r="AE984" s="134"/>
    </row>
    <row r="985" spans="2:31">
      <c r="B985" s="1319">
        <f t="shared" si="31"/>
        <v>-1</v>
      </c>
      <c r="D985" s="1310"/>
      <c r="E985" s="1310"/>
      <c r="F985" s="1320"/>
      <c r="G985" s="1310"/>
      <c r="H985" s="1310"/>
      <c r="I985" s="1310"/>
      <c r="J985" s="1321"/>
      <c r="K985" s="1321"/>
      <c r="L985" s="1310"/>
      <c r="N985" s="1322">
        <f t="shared" si="32"/>
        <v>0</v>
      </c>
      <c r="O985" s="1323">
        <f t="shared" si="33"/>
        <v>0</v>
      </c>
      <c r="P985" s="1323">
        <f>O985/'1.5 Universal Data'!$E$36</f>
        <v>0</v>
      </c>
      <c r="R985" s="134"/>
      <c r="S985" s="134"/>
      <c r="T985" s="134"/>
      <c r="U985" s="134"/>
      <c r="V985" s="134"/>
      <c r="W985" s="134"/>
      <c r="X985" s="134"/>
      <c r="Y985" s="134"/>
      <c r="Z985" s="134"/>
      <c r="AA985" s="134"/>
      <c r="AB985" s="134"/>
      <c r="AC985" s="134"/>
      <c r="AD985" s="134"/>
      <c r="AE985" s="134"/>
    </row>
    <row r="986" spans="2:31">
      <c r="B986" s="1319">
        <f t="shared" si="31"/>
        <v>-1</v>
      </c>
      <c r="D986" s="1310"/>
      <c r="E986" s="1310"/>
      <c r="F986" s="1320"/>
      <c r="G986" s="1310"/>
      <c r="H986" s="1310"/>
      <c r="I986" s="1310"/>
      <c r="J986" s="1321"/>
      <c r="K986" s="1321"/>
      <c r="L986" s="1310"/>
      <c r="N986" s="1322">
        <f t="shared" si="32"/>
        <v>0</v>
      </c>
      <c r="O986" s="1323">
        <f t="shared" si="33"/>
        <v>0</v>
      </c>
      <c r="P986" s="1323">
        <f>O986/'1.5 Universal Data'!$E$36</f>
        <v>0</v>
      </c>
      <c r="R986" s="134"/>
      <c r="S986" s="134"/>
      <c r="T986" s="134"/>
      <c r="U986" s="134"/>
      <c r="V986" s="134"/>
      <c r="W986" s="134"/>
      <c r="X986" s="134"/>
      <c r="Y986" s="134"/>
      <c r="Z986" s="134"/>
      <c r="AA986" s="134"/>
      <c r="AB986" s="134"/>
      <c r="AC986" s="134"/>
      <c r="AD986" s="134"/>
      <c r="AE986" s="134"/>
    </row>
    <row r="987" spans="2:31">
      <c r="B987" s="1319">
        <f t="shared" si="31"/>
        <v>-1</v>
      </c>
      <c r="D987" s="1310"/>
      <c r="E987" s="1310"/>
      <c r="F987" s="1320"/>
      <c r="G987" s="1310"/>
      <c r="H987" s="1310"/>
      <c r="I987" s="1310"/>
      <c r="J987" s="1321"/>
      <c r="K987" s="1321"/>
      <c r="L987" s="1310"/>
      <c r="N987" s="1322">
        <f t="shared" si="32"/>
        <v>0</v>
      </c>
      <c r="O987" s="1323">
        <f t="shared" si="33"/>
        <v>0</v>
      </c>
      <c r="P987" s="1323">
        <f>O987/'1.5 Universal Data'!$E$36</f>
        <v>0</v>
      </c>
      <c r="R987" s="134"/>
      <c r="S987" s="134"/>
      <c r="T987" s="134"/>
      <c r="U987" s="134"/>
      <c r="V987" s="134"/>
      <c r="W987" s="134"/>
      <c r="X987" s="134"/>
      <c r="Y987" s="134"/>
      <c r="Z987" s="134"/>
      <c r="AA987" s="134"/>
      <c r="AB987" s="134"/>
      <c r="AC987" s="134"/>
      <c r="AD987" s="134"/>
      <c r="AE987" s="134"/>
    </row>
    <row r="988" spans="2:31">
      <c r="B988" s="1319">
        <f t="shared" si="31"/>
        <v>-1</v>
      </c>
      <c r="D988" s="1310"/>
      <c r="E988" s="1310"/>
      <c r="F988" s="1320"/>
      <c r="G988" s="1310"/>
      <c r="H988" s="1310"/>
      <c r="I988" s="1310"/>
      <c r="J988" s="1321"/>
      <c r="K988" s="1321"/>
      <c r="L988" s="1310"/>
      <c r="N988" s="1322">
        <f t="shared" si="32"/>
        <v>0</v>
      </c>
      <c r="O988" s="1323">
        <f t="shared" si="33"/>
        <v>0</v>
      </c>
      <c r="P988" s="1323">
        <f>O988/'1.5 Universal Data'!$E$36</f>
        <v>0</v>
      </c>
      <c r="R988" s="134"/>
      <c r="S988" s="134"/>
      <c r="T988" s="134"/>
      <c r="U988" s="134"/>
      <c r="V988" s="134"/>
      <c r="W988" s="134"/>
      <c r="X988" s="134"/>
      <c r="Y988" s="134"/>
      <c r="Z988" s="134"/>
      <c r="AA988" s="134"/>
      <c r="AB988" s="134"/>
      <c r="AC988" s="134"/>
      <c r="AD988" s="134"/>
      <c r="AE988" s="134"/>
    </row>
    <row r="989" spans="2:31">
      <c r="B989" s="1319">
        <f t="shared" si="31"/>
        <v>-1</v>
      </c>
      <c r="D989" s="1310"/>
      <c r="E989" s="1310"/>
      <c r="F989" s="1320"/>
      <c r="G989" s="1310"/>
      <c r="H989" s="1310"/>
      <c r="I989" s="1310"/>
      <c r="J989" s="1321"/>
      <c r="K989" s="1321"/>
      <c r="L989" s="1310"/>
      <c r="N989" s="1322">
        <f t="shared" si="32"/>
        <v>0</v>
      </c>
      <c r="O989" s="1323">
        <f t="shared" si="33"/>
        <v>0</v>
      </c>
      <c r="P989" s="1323">
        <f>O989/'1.5 Universal Data'!$E$36</f>
        <v>0</v>
      </c>
      <c r="R989" s="134"/>
      <c r="S989" s="134"/>
      <c r="T989" s="134"/>
      <c r="U989" s="134"/>
      <c r="V989" s="134"/>
      <c r="W989" s="134"/>
      <c r="X989" s="134"/>
      <c r="Y989" s="134"/>
      <c r="Z989" s="134"/>
      <c r="AA989" s="134"/>
      <c r="AB989" s="134"/>
      <c r="AC989" s="134"/>
      <c r="AD989" s="134"/>
      <c r="AE989" s="134"/>
    </row>
    <row r="990" spans="2:31">
      <c r="B990" s="1319">
        <f t="shared" si="31"/>
        <v>-1</v>
      </c>
      <c r="D990" s="1310"/>
      <c r="E990" s="1310"/>
      <c r="F990" s="1320"/>
      <c r="G990" s="1310"/>
      <c r="H990" s="1310"/>
      <c r="I990" s="1310"/>
      <c r="J990" s="1321"/>
      <c r="K990" s="1321"/>
      <c r="L990" s="1310"/>
      <c r="N990" s="1322">
        <f t="shared" si="32"/>
        <v>0</v>
      </c>
      <c r="O990" s="1323">
        <f t="shared" si="33"/>
        <v>0</v>
      </c>
      <c r="P990" s="1323">
        <f>O990/'1.5 Universal Data'!$E$36</f>
        <v>0</v>
      </c>
      <c r="R990" s="134"/>
      <c r="S990" s="134"/>
      <c r="T990" s="134"/>
      <c r="U990" s="134"/>
      <c r="V990" s="134"/>
      <c r="W990" s="134"/>
      <c r="X990" s="134"/>
      <c r="Y990" s="134"/>
      <c r="Z990" s="134"/>
      <c r="AA990" s="134"/>
      <c r="AB990" s="134"/>
      <c r="AC990" s="134"/>
      <c r="AD990" s="134"/>
      <c r="AE990" s="134"/>
    </row>
    <row r="991" spans="2:31">
      <c r="B991" s="1319">
        <f t="shared" si="31"/>
        <v>-1</v>
      </c>
      <c r="D991" s="1310"/>
      <c r="E991" s="1310"/>
      <c r="F991" s="1320"/>
      <c r="G991" s="1310"/>
      <c r="H991" s="1310"/>
      <c r="I991" s="1310"/>
      <c r="J991" s="1321"/>
      <c r="K991" s="1321"/>
      <c r="L991" s="1310"/>
      <c r="N991" s="1322">
        <f t="shared" si="32"/>
        <v>0</v>
      </c>
      <c r="O991" s="1323">
        <f t="shared" si="33"/>
        <v>0</v>
      </c>
      <c r="P991" s="1323">
        <f>O991/'1.5 Universal Data'!$E$36</f>
        <v>0</v>
      </c>
      <c r="R991" s="134"/>
      <c r="S991" s="134"/>
      <c r="T991" s="134"/>
      <c r="U991" s="134"/>
      <c r="V991" s="134"/>
      <c r="W991" s="134"/>
      <c r="X991" s="134"/>
      <c r="Y991" s="134"/>
      <c r="Z991" s="134"/>
      <c r="AA991" s="134"/>
      <c r="AB991" s="134"/>
      <c r="AC991" s="134"/>
      <c r="AD991" s="134"/>
      <c r="AE991" s="134"/>
    </row>
    <row r="992" spans="2:31">
      <c r="B992" s="1319">
        <f t="shared" si="31"/>
        <v>-1</v>
      </c>
      <c r="D992" s="1310"/>
      <c r="E992" s="1310"/>
      <c r="F992" s="1320"/>
      <c r="G992" s="1310"/>
      <c r="H992" s="1310"/>
      <c r="I992" s="1310"/>
      <c r="J992" s="1321"/>
      <c r="K992" s="1321"/>
      <c r="L992" s="1310"/>
      <c r="N992" s="1322">
        <f t="shared" si="32"/>
        <v>0</v>
      </c>
      <c r="O992" s="1323">
        <f t="shared" si="33"/>
        <v>0</v>
      </c>
      <c r="P992" s="1323">
        <f>O992/'1.5 Universal Data'!$E$36</f>
        <v>0</v>
      </c>
      <c r="R992" s="134"/>
      <c r="S992" s="134"/>
      <c r="T992" s="134"/>
      <c r="U992" s="134"/>
      <c r="V992" s="134"/>
      <c r="W992" s="134"/>
      <c r="X992" s="134"/>
      <c r="Y992" s="134"/>
      <c r="Z992" s="134"/>
      <c r="AA992" s="134"/>
      <c r="AB992" s="134"/>
      <c r="AC992" s="134"/>
      <c r="AD992" s="134"/>
      <c r="AE992" s="134"/>
    </row>
    <row r="993" spans="2:31">
      <c r="B993" s="1319">
        <f t="shared" si="31"/>
        <v>-1</v>
      </c>
      <c r="D993" s="1310"/>
      <c r="E993" s="1310"/>
      <c r="F993" s="1320"/>
      <c r="G993" s="1310"/>
      <c r="H993" s="1310"/>
      <c r="I993" s="1310"/>
      <c r="J993" s="1321"/>
      <c r="K993" s="1321"/>
      <c r="L993" s="1310"/>
      <c r="N993" s="1322">
        <f t="shared" si="32"/>
        <v>0</v>
      </c>
      <c r="O993" s="1323">
        <f t="shared" si="33"/>
        <v>0</v>
      </c>
      <c r="P993" s="1323">
        <f>O993/'1.5 Universal Data'!$E$36</f>
        <v>0</v>
      </c>
      <c r="R993" s="134"/>
      <c r="S993" s="134"/>
      <c r="T993" s="134"/>
      <c r="U993" s="134"/>
      <c r="V993" s="134"/>
      <c r="W993" s="134"/>
      <c r="X993" s="134"/>
      <c r="Y993" s="134"/>
      <c r="Z993" s="134"/>
      <c r="AA993" s="134"/>
      <c r="AB993" s="134"/>
      <c r="AC993" s="134"/>
      <c r="AD993" s="134"/>
      <c r="AE993" s="134"/>
    </row>
    <row r="994" spans="2:31">
      <c r="B994" s="1319">
        <f t="shared" si="31"/>
        <v>-1</v>
      </c>
      <c r="D994" s="1310"/>
      <c r="E994" s="1310"/>
      <c r="F994" s="1320"/>
      <c r="G994" s="1310"/>
      <c r="H994" s="1310"/>
      <c r="I994" s="1310"/>
      <c r="J994" s="1321"/>
      <c r="K994" s="1321"/>
      <c r="L994" s="1310"/>
      <c r="N994" s="1322">
        <f t="shared" si="32"/>
        <v>0</v>
      </c>
      <c r="O994" s="1323">
        <f t="shared" si="33"/>
        <v>0</v>
      </c>
      <c r="P994" s="1323">
        <f>O994/'1.5 Universal Data'!$E$36</f>
        <v>0</v>
      </c>
      <c r="R994" s="134"/>
      <c r="S994" s="134"/>
      <c r="T994" s="134"/>
      <c r="U994" s="134"/>
      <c r="V994" s="134"/>
      <c r="W994" s="134"/>
      <c r="X994" s="134"/>
      <c r="Y994" s="134"/>
      <c r="Z994" s="134"/>
      <c r="AA994" s="134"/>
      <c r="AB994" s="134"/>
      <c r="AC994" s="134"/>
      <c r="AD994" s="134"/>
      <c r="AE994" s="134"/>
    </row>
    <row r="995" spans="2:31">
      <c r="B995" s="1319">
        <f t="shared" si="31"/>
        <v>-1</v>
      </c>
      <c r="D995" s="1310"/>
      <c r="E995" s="1310"/>
      <c r="F995" s="1320"/>
      <c r="G995" s="1310"/>
      <c r="H995" s="1310"/>
      <c r="I995" s="1310"/>
      <c r="J995" s="1321"/>
      <c r="K995" s="1321"/>
      <c r="L995" s="1310"/>
      <c r="N995" s="1322">
        <f t="shared" si="32"/>
        <v>0</v>
      </c>
      <c r="O995" s="1323">
        <f t="shared" si="33"/>
        <v>0</v>
      </c>
      <c r="P995" s="1323">
        <f>O995/'1.5 Universal Data'!$E$36</f>
        <v>0</v>
      </c>
      <c r="R995" s="134"/>
      <c r="S995" s="134"/>
      <c r="T995" s="134"/>
      <c r="U995" s="134"/>
      <c r="V995" s="134"/>
      <c r="W995" s="134"/>
      <c r="X995" s="134"/>
      <c r="Y995" s="134"/>
      <c r="Z995" s="134"/>
      <c r="AA995" s="134"/>
      <c r="AB995" s="134"/>
      <c r="AC995" s="134"/>
      <c r="AD995" s="134"/>
      <c r="AE995" s="134"/>
    </row>
    <row r="996" spans="2:31">
      <c r="B996" s="1319">
        <f t="shared" si="31"/>
        <v>-1</v>
      </c>
      <c r="D996" s="1310"/>
      <c r="E996" s="1310"/>
      <c r="F996" s="1320"/>
      <c r="G996" s="1310"/>
      <c r="H996" s="1310"/>
      <c r="I996" s="1310"/>
      <c r="J996" s="1321"/>
      <c r="K996" s="1321"/>
      <c r="L996" s="1310"/>
      <c r="N996" s="1322">
        <f t="shared" si="32"/>
        <v>0</v>
      </c>
      <c r="O996" s="1323">
        <f t="shared" si="33"/>
        <v>0</v>
      </c>
      <c r="P996" s="1323">
        <f>O996/'1.5 Universal Data'!$E$36</f>
        <v>0</v>
      </c>
      <c r="R996" s="134"/>
      <c r="S996" s="134"/>
      <c r="T996" s="134"/>
      <c r="U996" s="134"/>
      <c r="V996" s="134"/>
      <c r="W996" s="134"/>
      <c r="X996" s="134"/>
      <c r="Y996" s="134"/>
      <c r="Z996" s="134"/>
      <c r="AA996" s="134"/>
      <c r="AB996" s="134"/>
      <c r="AC996" s="134"/>
      <c r="AD996" s="134"/>
      <c r="AE996" s="134"/>
    </row>
    <row r="997" spans="2:31">
      <c r="B997" s="1319">
        <f t="shared" si="31"/>
        <v>-1</v>
      </c>
      <c r="D997" s="1310"/>
      <c r="E997" s="1310"/>
      <c r="F997" s="1320"/>
      <c r="G997" s="1310"/>
      <c r="H997" s="1310"/>
      <c r="I997" s="1310"/>
      <c r="J997" s="1321"/>
      <c r="K997" s="1321"/>
      <c r="L997" s="1310"/>
      <c r="N997" s="1322">
        <f t="shared" si="32"/>
        <v>0</v>
      </c>
      <c r="O997" s="1323">
        <f t="shared" si="33"/>
        <v>0</v>
      </c>
      <c r="P997" s="1323">
        <f>O997/'1.5 Universal Data'!$E$36</f>
        <v>0</v>
      </c>
      <c r="R997" s="134"/>
      <c r="S997" s="134"/>
      <c r="T997" s="134"/>
      <c r="U997" s="134"/>
      <c r="V997" s="134"/>
      <c r="W997" s="134"/>
      <c r="X997" s="134"/>
      <c r="Y997" s="134"/>
      <c r="Z997" s="134"/>
      <c r="AA997" s="134"/>
      <c r="AB997" s="134"/>
      <c r="AC997" s="134"/>
      <c r="AD997" s="134"/>
      <c r="AE997" s="134"/>
    </row>
    <row r="998" spans="2:31">
      <c r="B998" s="1319">
        <f t="shared" si="31"/>
        <v>-1</v>
      </c>
      <c r="D998" s="1310"/>
      <c r="E998" s="1310"/>
      <c r="F998" s="1320"/>
      <c r="G998" s="1310"/>
      <c r="H998" s="1310"/>
      <c r="I998" s="1310"/>
      <c r="J998" s="1321"/>
      <c r="K998" s="1321"/>
      <c r="L998" s="1310"/>
      <c r="N998" s="1322">
        <f t="shared" si="32"/>
        <v>0</v>
      </c>
      <c r="O998" s="1323">
        <f t="shared" si="33"/>
        <v>0</v>
      </c>
      <c r="P998" s="1323">
        <f>O998/'1.5 Universal Data'!$E$36</f>
        <v>0</v>
      </c>
      <c r="R998" s="134"/>
      <c r="S998" s="134"/>
      <c r="T998" s="134"/>
      <c r="U998" s="134"/>
      <c r="V998" s="134"/>
      <c r="W998" s="134"/>
      <c r="X998" s="134"/>
      <c r="Y998" s="134"/>
      <c r="Z998" s="134"/>
      <c r="AA998" s="134"/>
      <c r="AB998" s="134"/>
      <c r="AC998" s="134"/>
      <c r="AD998" s="134"/>
      <c r="AE998" s="134"/>
    </row>
    <row r="999" spans="2:31">
      <c r="B999" s="1319">
        <f t="shared" si="31"/>
        <v>-1</v>
      </c>
      <c r="D999" s="1310"/>
      <c r="E999" s="1310"/>
      <c r="F999" s="1320"/>
      <c r="G999" s="1310"/>
      <c r="H999" s="1310"/>
      <c r="I999" s="1310"/>
      <c r="J999" s="1321"/>
      <c r="K999" s="1321"/>
      <c r="L999" s="1310"/>
      <c r="N999" s="1322">
        <f t="shared" si="32"/>
        <v>0</v>
      </c>
      <c r="O999" s="1323">
        <f t="shared" si="33"/>
        <v>0</v>
      </c>
      <c r="P999" s="1323">
        <f>O999/'1.5 Universal Data'!$E$36</f>
        <v>0</v>
      </c>
      <c r="R999" s="134"/>
      <c r="S999" s="134"/>
      <c r="T999" s="134"/>
      <c r="U999" s="134"/>
      <c r="V999" s="134"/>
      <c r="W999" s="134"/>
      <c r="X999" s="134"/>
      <c r="Y999" s="134"/>
      <c r="Z999" s="134"/>
      <c r="AA999" s="134"/>
      <c r="AB999" s="134"/>
      <c r="AC999" s="134"/>
      <c r="AD999" s="134"/>
      <c r="AE999" s="134"/>
    </row>
    <row r="1000" spans="2:31">
      <c r="B1000" s="1319">
        <f t="shared" si="31"/>
        <v>-1</v>
      </c>
      <c r="D1000" s="1310"/>
      <c r="E1000" s="1310"/>
      <c r="F1000" s="1320"/>
      <c r="G1000" s="1310"/>
      <c r="H1000" s="1310"/>
      <c r="I1000" s="1310"/>
      <c r="J1000" s="1321"/>
      <c r="K1000" s="1321"/>
      <c r="L1000" s="1310"/>
      <c r="N1000" s="1322">
        <f t="shared" si="32"/>
        <v>0</v>
      </c>
      <c r="O1000" s="1323">
        <f t="shared" si="33"/>
        <v>0</v>
      </c>
      <c r="P1000" s="1323">
        <f>O1000/'1.5 Universal Data'!$E$36</f>
        <v>0</v>
      </c>
      <c r="R1000" s="134"/>
      <c r="S1000" s="134"/>
      <c r="T1000" s="134"/>
      <c r="U1000" s="134"/>
      <c r="V1000" s="134"/>
      <c r="W1000" s="134"/>
      <c r="X1000" s="134"/>
      <c r="Y1000" s="134"/>
      <c r="Z1000" s="134"/>
      <c r="AA1000" s="134"/>
      <c r="AB1000" s="134"/>
      <c r="AC1000" s="134"/>
      <c r="AD1000" s="134"/>
      <c r="AE1000" s="134"/>
    </row>
    <row r="1001" spans="2:31">
      <c r="B1001" s="1319">
        <f t="shared" si="31"/>
        <v>-1</v>
      </c>
      <c r="D1001" s="1310"/>
      <c r="E1001" s="1310"/>
      <c r="F1001" s="1320"/>
      <c r="G1001" s="1310"/>
      <c r="H1001" s="1310"/>
      <c r="I1001" s="1310"/>
      <c r="J1001" s="1321"/>
      <c r="K1001" s="1321"/>
      <c r="L1001" s="1310"/>
      <c r="N1001" s="1322">
        <f t="shared" si="32"/>
        <v>0</v>
      </c>
      <c r="O1001" s="1323">
        <f t="shared" si="33"/>
        <v>0</v>
      </c>
      <c r="P1001" s="1323">
        <f>O1001/'1.5 Universal Data'!$E$36</f>
        <v>0</v>
      </c>
      <c r="R1001" s="134"/>
      <c r="S1001" s="134"/>
      <c r="T1001" s="134"/>
      <c r="U1001" s="134"/>
      <c r="V1001" s="134"/>
      <c r="W1001" s="134"/>
      <c r="X1001" s="134"/>
      <c r="Y1001" s="134"/>
      <c r="Z1001" s="134"/>
      <c r="AA1001" s="134"/>
      <c r="AB1001" s="134"/>
      <c r="AC1001" s="134"/>
      <c r="AD1001" s="134"/>
      <c r="AE1001" s="134"/>
    </row>
    <row r="1002" spans="2:31">
      <c r="B1002" s="1319">
        <f t="shared" si="31"/>
        <v>-1</v>
      </c>
      <c r="D1002" s="1310"/>
      <c r="E1002" s="1310"/>
      <c r="F1002" s="1320"/>
      <c r="G1002" s="1310"/>
      <c r="H1002" s="1310"/>
      <c r="I1002" s="1310"/>
      <c r="J1002" s="1321"/>
      <c r="K1002" s="1321"/>
      <c r="L1002" s="1310"/>
      <c r="N1002" s="1322">
        <f t="shared" si="32"/>
        <v>0</v>
      </c>
      <c r="O1002" s="1323">
        <f t="shared" si="33"/>
        <v>0</v>
      </c>
      <c r="P1002" s="1323">
        <f>O1002/'1.5 Universal Data'!$E$36</f>
        <v>0</v>
      </c>
      <c r="R1002" s="134"/>
      <c r="S1002" s="134"/>
      <c r="T1002" s="134"/>
      <c r="U1002" s="134"/>
      <c r="V1002" s="134"/>
      <c r="W1002" s="134"/>
      <c r="X1002" s="134"/>
      <c r="Y1002" s="134"/>
      <c r="Z1002" s="134"/>
      <c r="AA1002" s="134"/>
      <c r="AB1002" s="134"/>
      <c r="AC1002" s="134"/>
      <c r="AD1002" s="134"/>
      <c r="AE1002" s="134"/>
    </row>
    <row r="1003" spans="2:31">
      <c r="B1003" s="1319">
        <f t="shared" si="31"/>
        <v>-1</v>
      </c>
      <c r="D1003" s="1310"/>
      <c r="E1003" s="1310"/>
      <c r="F1003" s="1320"/>
      <c r="G1003" s="1310"/>
      <c r="H1003" s="1310"/>
      <c r="I1003" s="1310"/>
      <c r="J1003" s="1321"/>
      <c r="K1003" s="1321"/>
      <c r="L1003" s="1310"/>
      <c r="N1003" s="1322">
        <f t="shared" si="32"/>
        <v>0</v>
      </c>
      <c r="O1003" s="1323">
        <f t="shared" si="33"/>
        <v>0</v>
      </c>
      <c r="P1003" s="1323">
        <f>O1003/'1.5 Universal Data'!$E$36</f>
        <v>0</v>
      </c>
      <c r="R1003" s="134"/>
      <c r="S1003" s="134"/>
      <c r="T1003" s="134"/>
      <c r="U1003" s="134"/>
      <c r="V1003" s="134"/>
      <c r="W1003" s="134"/>
      <c r="X1003" s="134"/>
      <c r="Y1003" s="134"/>
      <c r="Z1003" s="134"/>
      <c r="AA1003" s="134"/>
      <c r="AB1003" s="134"/>
      <c r="AC1003" s="134"/>
      <c r="AD1003" s="134"/>
      <c r="AE1003" s="134"/>
    </row>
    <row r="1004" spans="2:31">
      <c r="B1004" s="1319">
        <f t="shared" si="31"/>
        <v>-1</v>
      </c>
      <c r="D1004" s="1310"/>
      <c r="E1004" s="1310"/>
      <c r="F1004" s="1320"/>
      <c r="G1004" s="1310"/>
      <c r="H1004" s="1310"/>
      <c r="I1004" s="1310"/>
      <c r="J1004" s="1321"/>
      <c r="K1004" s="1321"/>
      <c r="L1004" s="1310"/>
      <c r="N1004" s="1322">
        <f t="shared" si="32"/>
        <v>0</v>
      </c>
      <c r="O1004" s="1323">
        <f t="shared" si="33"/>
        <v>0</v>
      </c>
      <c r="P1004" s="1323">
        <f>O1004/'1.5 Universal Data'!$E$36</f>
        <v>0</v>
      </c>
      <c r="R1004" s="134"/>
      <c r="S1004" s="134"/>
      <c r="T1004" s="134"/>
      <c r="U1004" s="134"/>
      <c r="V1004" s="134"/>
      <c r="W1004" s="134"/>
      <c r="X1004" s="134"/>
      <c r="Y1004" s="134"/>
      <c r="Z1004" s="134"/>
      <c r="AA1004" s="134"/>
      <c r="AB1004" s="134"/>
      <c r="AC1004" s="134"/>
      <c r="AD1004" s="134"/>
      <c r="AE1004" s="134"/>
    </row>
    <row r="1005" spans="2:31">
      <c r="B1005" s="1319">
        <f t="shared" si="31"/>
        <v>-1</v>
      </c>
      <c r="D1005" s="1310"/>
      <c r="E1005" s="1310"/>
      <c r="F1005" s="1320"/>
      <c r="G1005" s="1310"/>
      <c r="H1005" s="1310"/>
      <c r="I1005" s="1310"/>
      <c r="J1005" s="1321"/>
      <c r="K1005" s="1321"/>
      <c r="L1005" s="1310"/>
      <c r="N1005" s="1322">
        <f t="shared" si="32"/>
        <v>0</v>
      </c>
      <c r="O1005" s="1323">
        <f t="shared" si="33"/>
        <v>0</v>
      </c>
      <c r="P1005" s="1323">
        <f>O1005/'1.5 Universal Data'!$E$36</f>
        <v>0</v>
      </c>
      <c r="R1005" s="134"/>
      <c r="S1005" s="134"/>
      <c r="T1005" s="134"/>
      <c r="U1005" s="134"/>
      <c r="V1005" s="134"/>
      <c r="W1005" s="134"/>
      <c r="X1005" s="134"/>
      <c r="Y1005" s="134"/>
      <c r="Z1005" s="134"/>
      <c r="AA1005" s="134"/>
      <c r="AB1005" s="134"/>
      <c r="AC1005" s="134"/>
      <c r="AD1005" s="134"/>
      <c r="AE1005" s="134"/>
    </row>
    <row r="1006" spans="2:31">
      <c r="B1006" s="1319">
        <f t="shared" si="31"/>
        <v>-1</v>
      </c>
      <c r="D1006" s="1310"/>
      <c r="E1006" s="1310"/>
      <c r="F1006" s="1320"/>
      <c r="G1006" s="1310"/>
      <c r="H1006" s="1310"/>
      <c r="I1006" s="1310"/>
      <c r="J1006" s="1321"/>
      <c r="K1006" s="1321"/>
      <c r="L1006" s="1310"/>
      <c r="N1006" s="1322">
        <f t="shared" si="32"/>
        <v>0</v>
      </c>
      <c r="O1006" s="1323">
        <f t="shared" si="33"/>
        <v>0</v>
      </c>
      <c r="P1006" s="1323">
        <f>O1006/'1.5 Universal Data'!$E$36</f>
        <v>0</v>
      </c>
      <c r="R1006" s="134"/>
      <c r="S1006" s="134"/>
      <c r="T1006" s="134"/>
      <c r="U1006" s="134"/>
      <c r="V1006" s="134"/>
      <c r="W1006" s="134"/>
      <c r="X1006" s="134"/>
      <c r="Y1006" s="134"/>
      <c r="Z1006" s="134"/>
      <c r="AA1006" s="134"/>
      <c r="AB1006" s="134"/>
      <c r="AC1006" s="134"/>
      <c r="AD1006" s="134"/>
      <c r="AE1006" s="134"/>
    </row>
    <row r="1007" spans="2:31">
      <c r="B1007" s="1319">
        <f t="shared" si="31"/>
        <v>-1</v>
      </c>
      <c r="D1007" s="1310"/>
      <c r="E1007" s="1310"/>
      <c r="F1007" s="1320"/>
      <c r="G1007" s="1310"/>
      <c r="H1007" s="1310"/>
      <c r="I1007" s="1310"/>
      <c r="J1007" s="1321"/>
      <c r="K1007" s="1321"/>
      <c r="L1007" s="1310"/>
      <c r="N1007" s="1322">
        <f t="shared" si="32"/>
        <v>0</v>
      </c>
      <c r="O1007" s="1323">
        <f t="shared" si="33"/>
        <v>0</v>
      </c>
      <c r="P1007" s="1323">
        <f>O1007/'1.5 Universal Data'!$E$36</f>
        <v>0</v>
      </c>
      <c r="R1007" s="134"/>
      <c r="S1007" s="134"/>
      <c r="T1007" s="134"/>
      <c r="U1007" s="134"/>
      <c r="V1007" s="134"/>
      <c r="W1007" s="134"/>
      <c r="X1007" s="134"/>
      <c r="Y1007" s="134"/>
      <c r="Z1007" s="134"/>
      <c r="AA1007" s="134"/>
      <c r="AB1007" s="134"/>
      <c r="AC1007" s="134"/>
      <c r="AD1007" s="134"/>
      <c r="AE1007" s="134"/>
    </row>
    <row r="1008" spans="2:31">
      <c r="B1008" s="1319">
        <f t="shared" si="31"/>
        <v>-1</v>
      </c>
      <c r="D1008" s="1310"/>
      <c r="E1008" s="1310"/>
      <c r="F1008" s="1320"/>
      <c r="G1008" s="1310"/>
      <c r="H1008" s="1310"/>
      <c r="I1008" s="1310"/>
      <c r="J1008" s="1321"/>
      <c r="K1008" s="1321"/>
      <c r="L1008" s="1310"/>
      <c r="N1008" s="1322">
        <f t="shared" si="32"/>
        <v>0</v>
      </c>
      <c r="O1008" s="1323">
        <f t="shared" si="33"/>
        <v>0</v>
      </c>
      <c r="P1008" s="1323">
        <f>O1008/'1.5 Universal Data'!$E$36</f>
        <v>0</v>
      </c>
      <c r="R1008" s="134"/>
      <c r="S1008" s="134"/>
      <c r="T1008" s="134"/>
      <c r="U1008" s="134"/>
      <c r="V1008" s="134"/>
      <c r="W1008" s="134"/>
      <c r="X1008" s="134"/>
      <c r="Y1008" s="134"/>
      <c r="Z1008" s="134"/>
      <c r="AA1008" s="134"/>
      <c r="AB1008" s="134"/>
      <c r="AC1008" s="134"/>
      <c r="AD1008" s="134"/>
      <c r="AE1008" s="134"/>
    </row>
    <row r="1009" spans="2:31">
      <c r="B1009" s="1319">
        <f t="shared" si="31"/>
        <v>-1</v>
      </c>
      <c r="D1009" s="1310"/>
      <c r="E1009" s="1310"/>
      <c r="F1009" s="1320"/>
      <c r="G1009" s="1310"/>
      <c r="H1009" s="1310"/>
      <c r="I1009" s="1310"/>
      <c r="J1009" s="1321"/>
      <c r="K1009" s="1321"/>
      <c r="L1009" s="1310"/>
      <c r="N1009" s="1322">
        <f t="shared" si="32"/>
        <v>0</v>
      </c>
      <c r="O1009" s="1323">
        <f t="shared" si="33"/>
        <v>0</v>
      </c>
      <c r="P1009" s="1323">
        <f>O1009/'1.5 Universal Data'!$E$36</f>
        <v>0</v>
      </c>
      <c r="R1009" s="134"/>
      <c r="S1009" s="134"/>
      <c r="T1009" s="134"/>
      <c r="U1009" s="134"/>
      <c r="V1009" s="134"/>
      <c r="W1009" s="134"/>
      <c r="X1009" s="134"/>
      <c r="Y1009" s="134"/>
      <c r="Z1009" s="134"/>
      <c r="AA1009" s="134"/>
      <c r="AB1009" s="134"/>
      <c r="AC1009" s="134"/>
      <c r="AD1009" s="134"/>
      <c r="AE1009" s="134"/>
    </row>
    <row r="1010" spans="2:31">
      <c r="B1010" s="1319">
        <f t="shared" si="31"/>
        <v>-1</v>
      </c>
      <c r="D1010" s="1310"/>
      <c r="E1010" s="1310"/>
      <c r="F1010" s="1320"/>
      <c r="G1010" s="1310"/>
      <c r="H1010" s="1310"/>
      <c r="I1010" s="1310"/>
      <c r="J1010" s="1321"/>
      <c r="K1010" s="1321"/>
      <c r="L1010" s="1310"/>
      <c r="N1010" s="1322">
        <f t="shared" si="32"/>
        <v>0</v>
      </c>
      <c r="O1010" s="1323">
        <f t="shared" si="33"/>
        <v>0</v>
      </c>
      <c r="P1010" s="1323">
        <f>O1010/'1.5 Universal Data'!$E$36</f>
        <v>0</v>
      </c>
      <c r="R1010" s="134"/>
      <c r="S1010" s="134"/>
      <c r="T1010" s="134"/>
      <c r="U1010" s="134"/>
      <c r="V1010" s="134"/>
      <c r="W1010" s="134"/>
      <c r="X1010" s="134"/>
      <c r="Y1010" s="134"/>
      <c r="Z1010" s="134"/>
      <c r="AA1010" s="134"/>
      <c r="AB1010" s="134"/>
      <c r="AC1010" s="134"/>
      <c r="AD1010" s="134"/>
      <c r="AE1010" s="134"/>
    </row>
    <row r="1011" spans="2:31">
      <c r="B1011" s="1319">
        <f t="shared" si="31"/>
        <v>-1</v>
      </c>
      <c r="D1011" s="1310"/>
      <c r="E1011" s="1310"/>
      <c r="F1011" s="1320"/>
      <c r="G1011" s="1310"/>
      <c r="H1011" s="1310"/>
      <c r="I1011" s="1310"/>
      <c r="J1011" s="1321"/>
      <c r="K1011" s="1321"/>
      <c r="L1011" s="1310"/>
      <c r="N1011" s="1322">
        <f t="shared" si="32"/>
        <v>0</v>
      </c>
      <c r="O1011" s="1323">
        <f t="shared" si="33"/>
        <v>0</v>
      </c>
      <c r="P1011" s="1323">
        <f>O1011/'1.5 Universal Data'!$E$36</f>
        <v>0</v>
      </c>
      <c r="R1011" s="134"/>
      <c r="S1011" s="134"/>
      <c r="T1011" s="134"/>
      <c r="U1011" s="134"/>
      <c r="V1011" s="134"/>
      <c r="W1011" s="134"/>
      <c r="X1011" s="134"/>
      <c r="Y1011" s="134"/>
      <c r="Z1011" s="134"/>
      <c r="AA1011" s="134"/>
      <c r="AB1011" s="134"/>
      <c r="AC1011" s="134"/>
      <c r="AD1011" s="134"/>
      <c r="AE1011" s="134"/>
    </row>
    <row r="1012" spans="2:31">
      <c r="B1012" s="1319">
        <f t="shared" si="31"/>
        <v>-1</v>
      </c>
      <c r="D1012" s="1310"/>
      <c r="E1012" s="1310"/>
      <c r="F1012" s="1320"/>
      <c r="G1012" s="1310"/>
      <c r="H1012" s="1310"/>
      <c r="I1012" s="1310"/>
      <c r="J1012" s="1321"/>
      <c r="K1012" s="1321"/>
      <c r="L1012" s="1310"/>
      <c r="N1012" s="1322">
        <f t="shared" si="32"/>
        <v>0</v>
      </c>
      <c r="O1012" s="1323">
        <f t="shared" si="33"/>
        <v>0</v>
      </c>
      <c r="P1012" s="1323">
        <f>O1012/'1.5 Universal Data'!$E$36</f>
        <v>0</v>
      </c>
      <c r="R1012" s="134"/>
      <c r="S1012" s="134"/>
      <c r="T1012" s="134"/>
      <c r="U1012" s="134"/>
      <c r="V1012" s="134"/>
      <c r="W1012" s="134"/>
      <c r="X1012" s="134"/>
      <c r="Y1012" s="134"/>
      <c r="Z1012" s="134"/>
      <c r="AA1012" s="134"/>
      <c r="AB1012" s="134"/>
      <c r="AC1012" s="134"/>
      <c r="AD1012" s="134"/>
      <c r="AE1012" s="134"/>
    </row>
    <row r="1013" spans="2:31">
      <c r="B1013" s="1319">
        <f t="shared" si="31"/>
        <v>-1</v>
      </c>
      <c r="D1013" s="1310"/>
      <c r="E1013" s="1310"/>
      <c r="F1013" s="1320"/>
      <c r="G1013" s="1310"/>
      <c r="H1013" s="1310"/>
      <c r="I1013" s="1310"/>
      <c r="J1013" s="1321"/>
      <c r="K1013" s="1321"/>
      <c r="L1013" s="1310"/>
      <c r="N1013" s="1322">
        <f t="shared" si="32"/>
        <v>0</v>
      </c>
      <c r="O1013" s="1323">
        <f t="shared" si="33"/>
        <v>0</v>
      </c>
      <c r="P1013" s="1323">
        <f>O1013/'1.5 Universal Data'!$E$36</f>
        <v>0</v>
      </c>
      <c r="R1013" s="134"/>
      <c r="S1013" s="134"/>
      <c r="T1013" s="134"/>
      <c r="U1013" s="134"/>
      <c r="V1013" s="134"/>
      <c r="W1013" s="134"/>
      <c r="X1013" s="134"/>
      <c r="Y1013" s="134"/>
      <c r="Z1013" s="134"/>
      <c r="AA1013" s="134"/>
      <c r="AB1013" s="134"/>
      <c r="AC1013" s="134"/>
      <c r="AD1013" s="134"/>
      <c r="AE1013" s="134"/>
    </row>
    <row r="1014" spans="2:31">
      <c r="B1014" s="1319">
        <f t="shared" si="31"/>
        <v>-1</v>
      </c>
      <c r="D1014" s="1310"/>
      <c r="E1014" s="1310"/>
      <c r="F1014" s="1320"/>
      <c r="G1014" s="1310"/>
      <c r="H1014" s="1310"/>
      <c r="I1014" s="1310"/>
      <c r="J1014" s="1321"/>
      <c r="K1014" s="1321"/>
      <c r="L1014" s="1310"/>
      <c r="N1014" s="1322">
        <f t="shared" si="32"/>
        <v>0</v>
      </c>
      <c r="O1014" s="1323">
        <f t="shared" si="33"/>
        <v>0</v>
      </c>
      <c r="P1014" s="1323">
        <f>O1014/'1.5 Universal Data'!$E$36</f>
        <v>0</v>
      </c>
      <c r="R1014" s="134"/>
      <c r="S1014" s="134"/>
      <c r="T1014" s="134"/>
      <c r="U1014" s="134"/>
      <c r="V1014" s="134"/>
      <c r="W1014" s="134"/>
      <c r="X1014" s="134"/>
      <c r="Y1014" s="134"/>
      <c r="Z1014" s="134"/>
      <c r="AA1014" s="134"/>
      <c r="AB1014" s="134"/>
      <c r="AC1014" s="134"/>
      <c r="AD1014" s="134"/>
      <c r="AE1014" s="134"/>
    </row>
    <row r="1015" spans="2:31">
      <c r="B1015" s="1319">
        <f t="shared" si="31"/>
        <v>-1</v>
      </c>
      <c r="D1015" s="1310"/>
      <c r="E1015" s="1310"/>
      <c r="F1015" s="1320"/>
      <c r="G1015" s="1310"/>
      <c r="H1015" s="1310"/>
      <c r="I1015" s="1310"/>
      <c r="J1015" s="1321"/>
      <c r="K1015" s="1321"/>
      <c r="L1015" s="1310"/>
      <c r="N1015" s="1322">
        <f t="shared" si="32"/>
        <v>0</v>
      </c>
      <c r="O1015" s="1323">
        <f t="shared" si="33"/>
        <v>0</v>
      </c>
      <c r="P1015" s="1323">
        <f>O1015/'1.5 Universal Data'!$E$36</f>
        <v>0</v>
      </c>
      <c r="R1015" s="134"/>
      <c r="S1015" s="134"/>
      <c r="T1015" s="134"/>
      <c r="U1015" s="134"/>
      <c r="V1015" s="134"/>
      <c r="W1015" s="134"/>
      <c r="X1015" s="134"/>
      <c r="Y1015" s="134"/>
      <c r="Z1015" s="134"/>
      <c r="AA1015" s="134"/>
      <c r="AB1015" s="134"/>
      <c r="AC1015" s="134"/>
      <c r="AD1015" s="134"/>
      <c r="AE1015" s="134"/>
    </row>
    <row r="1016" spans="2:31">
      <c r="B1016" s="1319">
        <f t="shared" si="31"/>
        <v>-1</v>
      </c>
      <c r="D1016" s="1310"/>
      <c r="E1016" s="1310"/>
      <c r="F1016" s="1320"/>
      <c r="G1016" s="1310"/>
      <c r="H1016" s="1310"/>
      <c r="I1016" s="1310"/>
      <c r="J1016" s="1321"/>
      <c r="K1016" s="1321"/>
      <c r="L1016" s="1310"/>
      <c r="N1016" s="1322">
        <f t="shared" si="32"/>
        <v>0</v>
      </c>
      <c r="O1016" s="1323">
        <f t="shared" si="33"/>
        <v>0</v>
      </c>
      <c r="P1016" s="1323">
        <f>O1016/'1.5 Universal Data'!$E$36</f>
        <v>0</v>
      </c>
      <c r="R1016" s="134"/>
      <c r="S1016" s="134"/>
      <c r="T1016" s="134"/>
      <c r="U1016" s="134"/>
      <c r="V1016" s="134"/>
      <c r="W1016" s="134"/>
      <c r="X1016" s="134"/>
      <c r="Y1016" s="134"/>
      <c r="Z1016" s="134"/>
      <c r="AA1016" s="134"/>
      <c r="AB1016" s="134"/>
      <c r="AC1016" s="134"/>
      <c r="AD1016" s="134"/>
      <c r="AE1016" s="134"/>
    </row>
    <row r="1017" spans="2:31">
      <c r="B1017" s="1319">
        <f t="shared" si="31"/>
        <v>-1</v>
      </c>
      <c r="D1017" s="1310"/>
      <c r="E1017" s="1310"/>
      <c r="F1017" s="1320"/>
      <c r="G1017" s="1310"/>
      <c r="H1017" s="1310"/>
      <c r="I1017" s="1310"/>
      <c r="J1017" s="1321"/>
      <c r="K1017" s="1321"/>
      <c r="L1017" s="1310"/>
      <c r="N1017" s="1322">
        <f t="shared" si="32"/>
        <v>0</v>
      </c>
      <c r="O1017" s="1323">
        <f t="shared" si="33"/>
        <v>0</v>
      </c>
      <c r="P1017" s="1323">
        <f>O1017/'1.5 Universal Data'!$E$36</f>
        <v>0</v>
      </c>
      <c r="R1017" s="134"/>
      <c r="S1017" s="134"/>
      <c r="T1017" s="134"/>
      <c r="U1017" s="134"/>
      <c r="V1017" s="134"/>
      <c r="W1017" s="134"/>
      <c r="X1017" s="134"/>
      <c r="Y1017" s="134"/>
      <c r="Z1017" s="134"/>
      <c r="AA1017" s="134"/>
      <c r="AB1017" s="134"/>
      <c r="AC1017" s="134"/>
      <c r="AD1017" s="134"/>
      <c r="AE1017" s="134"/>
    </row>
    <row r="1018" spans="2:31">
      <c r="B1018" s="1319">
        <f t="shared" si="31"/>
        <v>-1</v>
      </c>
      <c r="D1018" s="1310"/>
      <c r="E1018" s="1310"/>
      <c r="F1018" s="1320"/>
      <c r="G1018" s="1310"/>
      <c r="H1018" s="1310"/>
      <c r="I1018" s="1310"/>
      <c r="J1018" s="1321"/>
      <c r="K1018" s="1321"/>
      <c r="L1018" s="1310"/>
      <c r="N1018" s="1322">
        <f t="shared" si="32"/>
        <v>0</v>
      </c>
      <c r="O1018" s="1323">
        <f t="shared" si="33"/>
        <v>0</v>
      </c>
      <c r="P1018" s="1323">
        <f>O1018/'1.5 Universal Data'!$E$36</f>
        <v>0</v>
      </c>
      <c r="R1018" s="134"/>
      <c r="S1018" s="134"/>
      <c r="T1018" s="134"/>
      <c r="U1018" s="134"/>
      <c r="V1018" s="134"/>
      <c r="W1018" s="134"/>
      <c r="X1018" s="134"/>
      <c r="Y1018" s="134"/>
      <c r="Z1018" s="134"/>
      <c r="AA1018" s="134"/>
      <c r="AB1018" s="134"/>
      <c r="AC1018" s="134"/>
      <c r="AD1018" s="134"/>
      <c r="AE1018" s="134"/>
    </row>
    <row r="1019" spans="2:31">
      <c r="B1019" s="1319">
        <f t="shared" si="31"/>
        <v>-1</v>
      </c>
      <c r="D1019" s="1310"/>
      <c r="E1019" s="1310"/>
      <c r="F1019" s="1320"/>
      <c r="G1019" s="1310"/>
      <c r="H1019" s="1310"/>
      <c r="I1019" s="1310"/>
      <c r="J1019" s="1321"/>
      <c r="K1019" s="1321"/>
      <c r="L1019" s="1310"/>
      <c r="N1019" s="1322">
        <f t="shared" si="32"/>
        <v>0</v>
      </c>
      <c r="O1019" s="1323">
        <f t="shared" si="33"/>
        <v>0</v>
      </c>
      <c r="P1019" s="1323">
        <f>O1019/'1.5 Universal Data'!$E$36</f>
        <v>0</v>
      </c>
      <c r="R1019" s="134"/>
      <c r="S1019" s="134"/>
      <c r="T1019" s="134"/>
      <c r="U1019" s="134"/>
      <c r="V1019" s="134"/>
      <c r="W1019" s="134"/>
      <c r="X1019" s="134"/>
      <c r="Y1019" s="134"/>
      <c r="Z1019" s="134"/>
      <c r="AA1019" s="134"/>
      <c r="AB1019" s="134"/>
      <c r="AC1019" s="134"/>
      <c r="AD1019" s="134"/>
      <c r="AE1019" s="134"/>
    </row>
    <row r="1020" spans="2:31">
      <c r="B1020" s="1319">
        <f t="shared" si="31"/>
        <v>-1</v>
      </c>
      <c r="D1020" s="1310"/>
      <c r="E1020" s="1310"/>
      <c r="F1020" s="1320"/>
      <c r="G1020" s="1310"/>
      <c r="H1020" s="1310"/>
      <c r="I1020" s="1310"/>
      <c r="J1020" s="1321"/>
      <c r="K1020" s="1321"/>
      <c r="L1020" s="1310"/>
      <c r="N1020" s="1322">
        <f t="shared" si="32"/>
        <v>0</v>
      </c>
      <c r="O1020" s="1323">
        <f t="shared" si="33"/>
        <v>0</v>
      </c>
      <c r="P1020" s="1323">
        <f>O1020/'1.5 Universal Data'!$E$36</f>
        <v>0</v>
      </c>
      <c r="R1020" s="134"/>
      <c r="S1020" s="134"/>
      <c r="T1020" s="134"/>
      <c r="U1020" s="134"/>
      <c r="V1020" s="134"/>
      <c r="W1020" s="134"/>
      <c r="X1020" s="134"/>
      <c r="Y1020" s="134"/>
      <c r="Z1020" s="134"/>
      <c r="AA1020" s="134"/>
      <c r="AB1020" s="134"/>
      <c r="AC1020" s="134"/>
      <c r="AD1020" s="134"/>
      <c r="AE1020" s="134"/>
    </row>
    <row r="1021" spans="2:31">
      <c r="B1021" s="1319">
        <f t="shared" si="31"/>
        <v>-1</v>
      </c>
      <c r="D1021" s="1310"/>
      <c r="E1021" s="1310"/>
      <c r="F1021" s="1320"/>
      <c r="G1021" s="1310"/>
      <c r="H1021" s="1310"/>
      <c r="I1021" s="1310"/>
      <c r="J1021" s="1321"/>
      <c r="K1021" s="1321"/>
      <c r="L1021" s="1310"/>
      <c r="N1021" s="1322">
        <f t="shared" si="32"/>
        <v>0</v>
      </c>
      <c r="O1021" s="1323">
        <f t="shared" si="33"/>
        <v>0</v>
      </c>
      <c r="P1021" s="1323">
        <f>O1021/'1.5 Universal Data'!$E$36</f>
        <v>0</v>
      </c>
      <c r="R1021" s="134"/>
      <c r="S1021" s="134"/>
      <c r="T1021" s="134"/>
      <c r="U1021" s="134"/>
      <c r="V1021" s="134"/>
      <c r="W1021" s="134"/>
      <c r="X1021" s="134"/>
      <c r="Y1021" s="134"/>
      <c r="Z1021" s="134"/>
      <c r="AA1021" s="134"/>
      <c r="AB1021" s="134"/>
      <c r="AC1021" s="134"/>
      <c r="AD1021" s="134"/>
      <c r="AE1021" s="134"/>
    </row>
    <row r="1022" spans="2:31">
      <c r="B1022" s="1319">
        <f t="shared" si="31"/>
        <v>-1</v>
      </c>
      <c r="D1022" s="1310"/>
      <c r="E1022" s="1310"/>
      <c r="F1022" s="1320"/>
      <c r="G1022" s="1310"/>
      <c r="H1022" s="1310"/>
      <c r="I1022" s="1310"/>
      <c r="J1022" s="1321"/>
      <c r="K1022" s="1321"/>
      <c r="L1022" s="1310"/>
      <c r="N1022" s="1322">
        <f t="shared" si="32"/>
        <v>0</v>
      </c>
      <c r="O1022" s="1323">
        <f t="shared" si="33"/>
        <v>0</v>
      </c>
      <c r="P1022" s="1323">
        <f>O1022/'1.5 Universal Data'!$E$36</f>
        <v>0</v>
      </c>
      <c r="R1022" s="134"/>
      <c r="S1022" s="134"/>
      <c r="T1022" s="134"/>
      <c r="U1022" s="134"/>
      <c r="V1022" s="134"/>
      <c r="W1022" s="134"/>
      <c r="X1022" s="134"/>
      <c r="Y1022" s="134"/>
      <c r="Z1022" s="134"/>
      <c r="AA1022" s="134"/>
      <c r="AB1022" s="134"/>
      <c r="AC1022" s="134"/>
      <c r="AD1022" s="134"/>
      <c r="AE1022" s="134"/>
    </row>
    <row r="1023" spans="2:31">
      <c r="B1023" s="1319">
        <f t="shared" si="31"/>
        <v>-1</v>
      </c>
      <c r="D1023" s="1310"/>
      <c r="E1023" s="1310"/>
      <c r="F1023" s="1320"/>
      <c r="G1023" s="1310"/>
      <c r="H1023" s="1310"/>
      <c r="I1023" s="1310"/>
      <c r="J1023" s="1321"/>
      <c r="K1023" s="1321"/>
      <c r="L1023" s="1310"/>
      <c r="N1023" s="1322">
        <f t="shared" si="32"/>
        <v>0</v>
      </c>
      <c r="O1023" s="1323">
        <f t="shared" si="33"/>
        <v>0</v>
      </c>
      <c r="P1023" s="1323">
        <f>O1023/'1.5 Universal Data'!$E$36</f>
        <v>0</v>
      </c>
      <c r="R1023" s="134"/>
      <c r="S1023" s="134"/>
      <c r="T1023" s="134"/>
      <c r="U1023" s="134"/>
      <c r="V1023" s="134"/>
      <c r="W1023" s="134"/>
      <c r="X1023" s="134"/>
      <c r="Y1023" s="134"/>
      <c r="Z1023" s="134"/>
      <c r="AA1023" s="134"/>
      <c r="AB1023" s="134"/>
      <c r="AC1023" s="134"/>
      <c r="AD1023" s="134"/>
      <c r="AE1023" s="134"/>
    </row>
    <row r="1024" spans="2:31">
      <c r="B1024" s="1319">
        <f t="shared" si="31"/>
        <v>-1</v>
      </c>
      <c r="D1024" s="1310"/>
      <c r="E1024" s="1310"/>
      <c r="F1024" s="1320"/>
      <c r="G1024" s="1310"/>
      <c r="H1024" s="1310"/>
      <c r="I1024" s="1310"/>
      <c r="J1024" s="1321"/>
      <c r="K1024" s="1321"/>
      <c r="L1024" s="1310"/>
      <c r="N1024" s="1322">
        <f t="shared" si="32"/>
        <v>0</v>
      </c>
      <c r="O1024" s="1323">
        <f t="shared" si="33"/>
        <v>0</v>
      </c>
      <c r="P1024" s="1323">
        <f>O1024/'1.5 Universal Data'!$E$36</f>
        <v>0</v>
      </c>
      <c r="R1024" s="134"/>
      <c r="S1024" s="134"/>
      <c r="T1024" s="134"/>
      <c r="U1024" s="134"/>
      <c r="V1024" s="134"/>
      <c r="W1024" s="134"/>
      <c r="X1024" s="134"/>
      <c r="Y1024" s="134"/>
      <c r="Z1024" s="134"/>
      <c r="AA1024" s="134"/>
      <c r="AB1024" s="134"/>
      <c r="AC1024" s="134"/>
      <c r="AD1024" s="134"/>
      <c r="AE1024" s="134"/>
    </row>
    <row r="1025" spans="2:31">
      <c r="B1025" s="1319">
        <f t="shared" si="31"/>
        <v>-1</v>
      </c>
      <c r="D1025" s="1310"/>
      <c r="E1025" s="1310"/>
      <c r="F1025" s="1320"/>
      <c r="G1025" s="1310"/>
      <c r="H1025" s="1310"/>
      <c r="I1025" s="1310"/>
      <c r="J1025" s="1321"/>
      <c r="K1025" s="1321"/>
      <c r="L1025" s="1310"/>
      <c r="N1025" s="1322">
        <f t="shared" si="32"/>
        <v>0</v>
      </c>
      <c r="O1025" s="1323">
        <f t="shared" si="33"/>
        <v>0</v>
      </c>
      <c r="P1025" s="1323">
        <f>O1025/'1.5 Universal Data'!$E$36</f>
        <v>0</v>
      </c>
      <c r="R1025" s="134"/>
      <c r="S1025" s="134"/>
      <c r="T1025" s="134"/>
      <c r="U1025" s="134"/>
      <c r="V1025" s="134"/>
      <c r="W1025" s="134"/>
      <c r="X1025" s="134"/>
      <c r="Y1025" s="134"/>
      <c r="Z1025" s="134"/>
      <c r="AA1025" s="134"/>
      <c r="AB1025" s="134"/>
      <c r="AC1025" s="134"/>
      <c r="AD1025" s="134"/>
      <c r="AE1025" s="134"/>
    </row>
    <row r="1026" spans="2:31">
      <c r="B1026" s="1319">
        <f t="shared" si="31"/>
        <v>-1</v>
      </c>
      <c r="D1026" s="1310"/>
      <c r="E1026" s="1310"/>
      <c r="F1026" s="1320"/>
      <c r="G1026" s="1310"/>
      <c r="H1026" s="1310"/>
      <c r="I1026" s="1310"/>
      <c r="J1026" s="1321"/>
      <c r="K1026" s="1321"/>
      <c r="L1026" s="1310"/>
      <c r="N1026" s="1322">
        <f t="shared" si="32"/>
        <v>0</v>
      </c>
      <c r="O1026" s="1323">
        <f t="shared" si="33"/>
        <v>0</v>
      </c>
      <c r="P1026" s="1323">
        <f>O1026/'1.5 Universal Data'!$E$36</f>
        <v>0</v>
      </c>
      <c r="R1026" s="134"/>
      <c r="S1026" s="134"/>
      <c r="T1026" s="134"/>
      <c r="U1026" s="134"/>
      <c r="V1026" s="134"/>
      <c r="W1026" s="134"/>
      <c r="X1026" s="134"/>
      <c r="Y1026" s="134"/>
      <c r="Z1026" s="134"/>
      <c r="AA1026" s="134"/>
      <c r="AB1026" s="134"/>
      <c r="AC1026" s="134"/>
      <c r="AD1026" s="134"/>
      <c r="AE1026" s="134"/>
    </row>
    <row r="1027" spans="2:31">
      <c r="B1027" s="1319">
        <f t="shared" si="31"/>
        <v>-1</v>
      </c>
      <c r="D1027" s="1310"/>
      <c r="E1027" s="1310"/>
      <c r="F1027" s="1320"/>
      <c r="G1027" s="1310"/>
      <c r="H1027" s="1310"/>
      <c r="I1027" s="1310"/>
      <c r="J1027" s="1321"/>
      <c r="K1027" s="1321"/>
      <c r="L1027" s="1310"/>
      <c r="N1027" s="1322">
        <f t="shared" si="32"/>
        <v>0</v>
      </c>
      <c r="O1027" s="1323">
        <f t="shared" si="33"/>
        <v>0</v>
      </c>
      <c r="P1027" s="1323">
        <f>O1027/'1.5 Universal Data'!$E$36</f>
        <v>0</v>
      </c>
      <c r="R1027" s="134"/>
      <c r="S1027" s="134"/>
      <c r="T1027" s="134"/>
      <c r="U1027" s="134"/>
      <c r="V1027" s="134"/>
      <c r="W1027" s="134"/>
      <c r="X1027" s="134"/>
      <c r="Y1027" s="134"/>
      <c r="Z1027" s="134"/>
      <c r="AA1027" s="134"/>
      <c r="AB1027" s="134"/>
      <c r="AC1027" s="134"/>
      <c r="AD1027" s="134"/>
      <c r="AE1027" s="134"/>
    </row>
    <row r="1028" spans="2:31">
      <c r="B1028" s="1319">
        <f t="shared" si="31"/>
        <v>-1</v>
      </c>
      <c r="D1028" s="1310"/>
      <c r="E1028" s="1310"/>
      <c r="F1028" s="1320"/>
      <c r="G1028" s="1310"/>
      <c r="H1028" s="1310"/>
      <c r="I1028" s="1310"/>
      <c r="J1028" s="1321"/>
      <c r="K1028" s="1321"/>
      <c r="L1028" s="1310"/>
      <c r="N1028" s="1322">
        <f t="shared" si="32"/>
        <v>0</v>
      </c>
      <c r="O1028" s="1323">
        <f t="shared" si="33"/>
        <v>0</v>
      </c>
      <c r="P1028" s="1323">
        <f>O1028/'1.5 Universal Data'!$E$36</f>
        <v>0</v>
      </c>
      <c r="R1028" s="134"/>
      <c r="S1028" s="134"/>
      <c r="T1028" s="134"/>
      <c r="U1028" s="134"/>
      <c r="V1028" s="134"/>
      <c r="W1028" s="134"/>
      <c r="X1028" s="134"/>
      <c r="Y1028" s="134"/>
      <c r="Z1028" s="134"/>
      <c r="AA1028" s="134"/>
      <c r="AB1028" s="134"/>
      <c r="AC1028" s="134"/>
      <c r="AD1028" s="134"/>
      <c r="AE1028" s="134"/>
    </row>
    <row r="1029" spans="2:31">
      <c r="B1029" s="1319">
        <f t="shared" si="31"/>
        <v>-1</v>
      </c>
      <c r="D1029" s="1310"/>
      <c r="E1029" s="1310"/>
      <c r="F1029" s="1320"/>
      <c r="G1029" s="1310"/>
      <c r="H1029" s="1310"/>
      <c r="I1029" s="1310"/>
      <c r="J1029" s="1321"/>
      <c r="K1029" s="1321"/>
      <c r="L1029" s="1310"/>
      <c r="N1029" s="1322">
        <f t="shared" si="32"/>
        <v>0</v>
      </c>
      <c r="O1029" s="1323">
        <f t="shared" si="33"/>
        <v>0</v>
      </c>
      <c r="P1029" s="1323">
        <f>O1029/'1.5 Universal Data'!$E$36</f>
        <v>0</v>
      </c>
      <c r="R1029" s="134"/>
      <c r="S1029" s="134"/>
      <c r="T1029" s="134"/>
      <c r="U1029" s="134"/>
      <c r="V1029" s="134"/>
      <c r="W1029" s="134"/>
      <c r="X1029" s="134"/>
      <c r="Y1029" s="134"/>
      <c r="Z1029" s="134"/>
      <c r="AA1029" s="134"/>
      <c r="AB1029" s="134"/>
      <c r="AC1029" s="134"/>
      <c r="AD1029" s="134"/>
      <c r="AE1029" s="134"/>
    </row>
    <row r="1030" spans="2:31">
      <c r="B1030" s="1319">
        <f t="shared" si="31"/>
        <v>-1</v>
      </c>
      <c r="D1030" s="1310"/>
      <c r="E1030" s="1310"/>
      <c r="F1030" s="1320"/>
      <c r="G1030" s="1310"/>
      <c r="H1030" s="1310"/>
      <c r="I1030" s="1310"/>
      <c r="J1030" s="1321"/>
      <c r="K1030" s="1321"/>
      <c r="L1030" s="1310"/>
      <c r="N1030" s="1322">
        <f t="shared" si="32"/>
        <v>0</v>
      </c>
      <c r="O1030" s="1323">
        <f t="shared" si="33"/>
        <v>0</v>
      </c>
      <c r="P1030" s="1323">
        <f>O1030/'1.5 Universal Data'!$E$36</f>
        <v>0</v>
      </c>
      <c r="R1030" s="134"/>
      <c r="S1030" s="134"/>
      <c r="T1030" s="134"/>
      <c r="U1030" s="134"/>
      <c r="V1030" s="134"/>
      <c r="W1030" s="134"/>
      <c r="X1030" s="134"/>
      <c r="Y1030" s="134"/>
      <c r="Z1030" s="134"/>
      <c r="AA1030" s="134"/>
      <c r="AB1030" s="134"/>
      <c r="AC1030" s="134"/>
      <c r="AD1030" s="134"/>
      <c r="AE1030" s="134"/>
    </row>
    <row r="1031" spans="2:31">
      <c r="B1031" s="1319">
        <f t="shared" si="31"/>
        <v>-1</v>
      </c>
      <c r="D1031" s="1310"/>
      <c r="E1031" s="1310"/>
      <c r="F1031" s="1320"/>
      <c r="G1031" s="1310"/>
      <c r="H1031" s="1310"/>
      <c r="I1031" s="1310"/>
      <c r="J1031" s="1321"/>
      <c r="K1031" s="1321"/>
      <c r="L1031" s="1310"/>
      <c r="N1031" s="1322">
        <f t="shared" si="32"/>
        <v>0</v>
      </c>
      <c r="O1031" s="1323">
        <f t="shared" si="33"/>
        <v>0</v>
      </c>
      <c r="P1031" s="1323">
        <f>O1031/'1.5 Universal Data'!$E$36</f>
        <v>0</v>
      </c>
      <c r="R1031" s="134"/>
      <c r="S1031" s="134"/>
      <c r="T1031" s="134"/>
      <c r="U1031" s="134"/>
      <c r="V1031" s="134"/>
      <c r="W1031" s="134"/>
      <c r="X1031" s="134"/>
      <c r="Y1031" s="134"/>
      <c r="Z1031" s="134"/>
      <c r="AA1031" s="134"/>
      <c r="AB1031" s="134"/>
      <c r="AC1031" s="134"/>
      <c r="AD1031" s="134"/>
      <c r="AE1031" s="134"/>
    </row>
    <row r="1032" spans="2:31">
      <c r="B1032" s="1319">
        <f t="shared" si="31"/>
        <v>-1</v>
      </c>
      <c r="D1032" s="1310"/>
      <c r="E1032" s="1310"/>
      <c r="F1032" s="1320"/>
      <c r="G1032" s="1310"/>
      <c r="H1032" s="1310"/>
      <c r="I1032" s="1310"/>
      <c r="J1032" s="1321"/>
      <c r="K1032" s="1321"/>
      <c r="L1032" s="1310"/>
      <c r="N1032" s="1322">
        <f t="shared" si="32"/>
        <v>0</v>
      </c>
      <c r="O1032" s="1323">
        <f t="shared" si="33"/>
        <v>0</v>
      </c>
      <c r="P1032" s="1323">
        <f>O1032/'1.5 Universal Data'!$E$36</f>
        <v>0</v>
      </c>
      <c r="R1032" s="134"/>
      <c r="S1032" s="134"/>
      <c r="T1032" s="134"/>
      <c r="U1032" s="134"/>
      <c r="V1032" s="134"/>
      <c r="W1032" s="134"/>
      <c r="X1032" s="134"/>
      <c r="Y1032" s="134"/>
      <c r="Z1032" s="134"/>
      <c r="AA1032" s="134"/>
      <c r="AB1032" s="134"/>
      <c r="AC1032" s="134"/>
      <c r="AD1032" s="134"/>
      <c r="AE1032" s="134"/>
    </row>
    <row r="1033" spans="2:31">
      <c r="B1033" s="1319">
        <f t="shared" si="31"/>
        <v>-1</v>
      </c>
      <c r="D1033" s="1310"/>
      <c r="E1033" s="1310"/>
      <c r="F1033" s="1320"/>
      <c r="G1033" s="1310"/>
      <c r="H1033" s="1310"/>
      <c r="I1033" s="1310"/>
      <c r="J1033" s="1321"/>
      <c r="K1033" s="1321"/>
      <c r="L1033" s="1310"/>
      <c r="N1033" s="1322">
        <f t="shared" si="32"/>
        <v>0</v>
      </c>
      <c r="O1033" s="1323">
        <f t="shared" si="33"/>
        <v>0</v>
      </c>
      <c r="P1033" s="1323">
        <f>O1033/'1.5 Universal Data'!$E$36</f>
        <v>0</v>
      </c>
      <c r="R1033" s="134"/>
      <c r="S1033" s="134"/>
      <c r="T1033" s="134"/>
      <c r="U1033" s="134"/>
      <c r="V1033" s="134"/>
      <c r="W1033" s="134"/>
      <c r="X1033" s="134"/>
      <c r="Y1033" s="134"/>
      <c r="Z1033" s="134"/>
      <c r="AA1033" s="134"/>
      <c r="AB1033" s="134"/>
      <c r="AC1033" s="134"/>
      <c r="AD1033" s="134"/>
      <c r="AE1033" s="134"/>
    </row>
    <row r="1034" spans="2:31">
      <c r="B1034" s="1319">
        <f t="shared" si="31"/>
        <v>-1</v>
      </c>
      <c r="D1034" s="1310"/>
      <c r="E1034" s="1310"/>
      <c r="F1034" s="1320"/>
      <c r="G1034" s="1310"/>
      <c r="H1034" s="1310"/>
      <c r="I1034" s="1310"/>
      <c r="J1034" s="1321"/>
      <c r="K1034" s="1321"/>
      <c r="L1034" s="1310"/>
      <c r="N1034" s="1322">
        <f t="shared" si="32"/>
        <v>0</v>
      </c>
      <c r="O1034" s="1323">
        <f t="shared" si="33"/>
        <v>0</v>
      </c>
      <c r="P1034" s="1323">
        <f>O1034/'1.5 Universal Data'!$E$36</f>
        <v>0</v>
      </c>
      <c r="R1034" s="134"/>
      <c r="S1034" s="134"/>
      <c r="T1034" s="134"/>
      <c r="U1034" s="134"/>
      <c r="V1034" s="134"/>
      <c r="W1034" s="134"/>
      <c r="X1034" s="134"/>
      <c r="Y1034" s="134"/>
      <c r="Z1034" s="134"/>
      <c r="AA1034" s="134"/>
      <c r="AB1034" s="134"/>
      <c r="AC1034" s="134"/>
      <c r="AD1034" s="134"/>
      <c r="AE1034" s="134"/>
    </row>
    <row r="1035" spans="2:31">
      <c r="B1035" s="1319">
        <f t="shared" si="31"/>
        <v>-1</v>
      </c>
      <c r="D1035" s="1310"/>
      <c r="E1035" s="1310"/>
      <c r="F1035" s="1320"/>
      <c r="G1035" s="1310"/>
      <c r="H1035" s="1310"/>
      <c r="I1035" s="1310"/>
      <c r="J1035" s="1321"/>
      <c r="K1035" s="1321"/>
      <c r="L1035" s="1310"/>
      <c r="N1035" s="1322">
        <f t="shared" si="32"/>
        <v>0</v>
      </c>
      <c r="O1035" s="1323">
        <f t="shared" si="33"/>
        <v>0</v>
      </c>
      <c r="P1035" s="1323">
        <f>O1035/'1.5 Universal Data'!$E$36</f>
        <v>0</v>
      </c>
      <c r="R1035" s="134"/>
      <c r="S1035" s="134"/>
      <c r="T1035" s="134"/>
      <c r="U1035" s="134"/>
      <c r="V1035" s="134"/>
      <c r="W1035" s="134"/>
      <c r="X1035" s="134"/>
      <c r="Y1035" s="134"/>
      <c r="Z1035" s="134"/>
      <c r="AA1035" s="134"/>
      <c r="AB1035" s="134"/>
      <c r="AC1035" s="134"/>
      <c r="AD1035" s="134"/>
      <c r="AE1035" s="134"/>
    </row>
    <row r="1036" spans="2:31">
      <c r="B1036" s="1319">
        <f t="shared" si="31"/>
        <v>-1</v>
      </c>
      <c r="D1036" s="1310"/>
      <c r="E1036" s="1310"/>
      <c r="F1036" s="1320"/>
      <c r="G1036" s="1310"/>
      <c r="H1036" s="1310"/>
      <c r="I1036" s="1310"/>
      <c r="J1036" s="1321"/>
      <c r="K1036" s="1321"/>
      <c r="L1036" s="1310"/>
      <c r="N1036" s="1322">
        <f t="shared" si="32"/>
        <v>0</v>
      </c>
      <c r="O1036" s="1323">
        <f t="shared" si="33"/>
        <v>0</v>
      </c>
      <c r="P1036" s="1323">
        <f>O1036/'1.5 Universal Data'!$E$36</f>
        <v>0</v>
      </c>
      <c r="R1036" s="134"/>
      <c r="S1036" s="134"/>
      <c r="T1036" s="134"/>
      <c r="U1036" s="134"/>
      <c r="V1036" s="134"/>
      <c r="W1036" s="134"/>
      <c r="X1036" s="134"/>
      <c r="Y1036" s="134"/>
      <c r="Z1036" s="134"/>
      <c r="AA1036" s="134"/>
      <c r="AB1036" s="134"/>
      <c r="AC1036" s="134"/>
      <c r="AD1036" s="134"/>
      <c r="AE1036" s="134"/>
    </row>
    <row r="1037" spans="2:31">
      <c r="B1037" s="1319">
        <f t="shared" si="31"/>
        <v>-1</v>
      </c>
      <c r="D1037" s="1310"/>
      <c r="E1037" s="1310"/>
      <c r="F1037" s="1320"/>
      <c r="G1037" s="1310"/>
      <c r="H1037" s="1310"/>
      <c r="I1037" s="1310"/>
      <c r="J1037" s="1321"/>
      <c r="K1037" s="1321"/>
      <c r="L1037" s="1310"/>
      <c r="N1037" s="1322">
        <f t="shared" si="32"/>
        <v>0</v>
      </c>
      <c r="O1037" s="1323">
        <f t="shared" si="33"/>
        <v>0</v>
      </c>
      <c r="P1037" s="1323">
        <f>O1037/'1.5 Universal Data'!$E$36</f>
        <v>0</v>
      </c>
      <c r="R1037" s="134"/>
      <c r="S1037" s="134"/>
      <c r="T1037" s="134"/>
      <c r="U1037" s="134"/>
      <c r="V1037" s="134"/>
      <c r="W1037" s="134"/>
      <c r="X1037" s="134"/>
      <c r="Y1037" s="134"/>
      <c r="Z1037" s="134"/>
      <c r="AA1037" s="134"/>
      <c r="AB1037" s="134"/>
      <c r="AC1037" s="134"/>
      <c r="AD1037" s="134"/>
      <c r="AE1037" s="134"/>
    </row>
    <row r="1038" spans="2:31">
      <c r="B1038" s="1319">
        <f t="shared" si="31"/>
        <v>-1</v>
      </c>
      <c r="D1038" s="1310"/>
      <c r="E1038" s="1310"/>
      <c r="F1038" s="1320"/>
      <c r="G1038" s="1310"/>
      <c r="H1038" s="1310"/>
      <c r="I1038" s="1310"/>
      <c r="J1038" s="1321"/>
      <c r="K1038" s="1321"/>
      <c r="L1038" s="1310"/>
      <c r="N1038" s="1322">
        <f t="shared" si="32"/>
        <v>0</v>
      </c>
      <c r="O1038" s="1323">
        <f t="shared" si="33"/>
        <v>0</v>
      </c>
      <c r="P1038" s="1323">
        <f>O1038/'1.5 Universal Data'!$E$36</f>
        <v>0</v>
      </c>
      <c r="R1038" s="134"/>
      <c r="S1038" s="134"/>
      <c r="T1038" s="134"/>
      <c r="U1038" s="134"/>
      <c r="V1038" s="134"/>
      <c r="W1038" s="134"/>
      <c r="X1038" s="134"/>
      <c r="Y1038" s="134"/>
      <c r="Z1038" s="134"/>
      <c r="AA1038" s="134"/>
      <c r="AB1038" s="134"/>
      <c r="AC1038" s="134"/>
      <c r="AD1038" s="134"/>
      <c r="AE1038" s="134"/>
    </row>
    <row r="1039" spans="2:31">
      <c r="B1039" s="1319">
        <f t="shared" si="31"/>
        <v>-1</v>
      </c>
      <c r="D1039" s="1310"/>
      <c r="E1039" s="1310"/>
      <c r="F1039" s="1320"/>
      <c r="G1039" s="1310"/>
      <c r="H1039" s="1310"/>
      <c r="I1039" s="1310"/>
      <c r="J1039" s="1321"/>
      <c r="K1039" s="1321"/>
      <c r="L1039" s="1310"/>
      <c r="N1039" s="1322">
        <f t="shared" si="32"/>
        <v>0</v>
      </c>
      <c r="O1039" s="1323">
        <f t="shared" si="33"/>
        <v>0</v>
      </c>
      <c r="P1039" s="1323">
        <f>O1039/'1.5 Universal Data'!$E$36</f>
        <v>0</v>
      </c>
      <c r="R1039" s="134"/>
      <c r="S1039" s="134"/>
      <c r="T1039" s="134"/>
      <c r="U1039" s="134"/>
      <c r="V1039" s="134"/>
      <c r="W1039" s="134"/>
      <c r="X1039" s="134"/>
      <c r="Y1039" s="134"/>
      <c r="Z1039" s="134"/>
      <c r="AA1039" s="134"/>
      <c r="AB1039" s="134"/>
      <c r="AC1039" s="134"/>
      <c r="AD1039" s="134"/>
      <c r="AE1039" s="134"/>
    </row>
    <row r="1040" spans="2:31">
      <c r="B1040" s="1319">
        <f t="shared" si="31"/>
        <v>-1</v>
      </c>
      <c r="D1040" s="1310"/>
      <c r="E1040" s="1310"/>
      <c r="F1040" s="1320"/>
      <c r="G1040" s="1310"/>
      <c r="H1040" s="1310"/>
      <c r="I1040" s="1310"/>
      <c r="J1040" s="1321"/>
      <c r="K1040" s="1321"/>
      <c r="L1040" s="1310"/>
      <c r="N1040" s="1322">
        <f t="shared" si="32"/>
        <v>0</v>
      </c>
      <c r="O1040" s="1323">
        <f t="shared" si="33"/>
        <v>0</v>
      </c>
      <c r="P1040" s="1323">
        <f>O1040/'1.5 Universal Data'!$E$36</f>
        <v>0</v>
      </c>
      <c r="R1040" s="134"/>
      <c r="S1040" s="134"/>
      <c r="T1040" s="134"/>
      <c r="U1040" s="134"/>
      <c r="V1040" s="134"/>
      <c r="W1040" s="134"/>
      <c r="X1040" s="134"/>
      <c r="Y1040" s="134"/>
      <c r="Z1040" s="134"/>
      <c r="AA1040" s="134"/>
      <c r="AB1040" s="134"/>
      <c r="AC1040" s="134"/>
      <c r="AD1040" s="134"/>
      <c r="AE1040" s="134"/>
    </row>
    <row r="1041" spans="2:31">
      <c r="B1041" s="1319">
        <f t="shared" si="31"/>
        <v>-1</v>
      </c>
      <c r="D1041" s="1310"/>
      <c r="E1041" s="1310"/>
      <c r="F1041" s="1320"/>
      <c r="G1041" s="1310"/>
      <c r="H1041" s="1310"/>
      <c r="I1041" s="1310"/>
      <c r="J1041" s="1321"/>
      <c r="K1041" s="1321"/>
      <c r="L1041" s="1310"/>
      <c r="N1041" s="1322">
        <f t="shared" si="32"/>
        <v>0</v>
      </c>
      <c r="O1041" s="1323">
        <f t="shared" si="33"/>
        <v>0</v>
      </c>
      <c r="P1041" s="1323">
        <f>O1041/'1.5 Universal Data'!$E$36</f>
        <v>0</v>
      </c>
      <c r="R1041" s="134"/>
      <c r="S1041" s="134"/>
      <c r="T1041" s="134"/>
      <c r="U1041" s="134"/>
      <c r="V1041" s="134"/>
      <c r="W1041" s="134"/>
      <c r="X1041" s="134"/>
      <c r="Y1041" s="134"/>
      <c r="Z1041" s="134"/>
      <c r="AA1041" s="134"/>
      <c r="AB1041" s="134"/>
      <c r="AC1041" s="134"/>
      <c r="AD1041" s="134"/>
      <c r="AE1041" s="134"/>
    </row>
    <row r="1042" spans="2:31">
      <c r="B1042" s="1319">
        <f t="shared" si="31"/>
        <v>-1</v>
      </c>
      <c r="D1042" s="1310"/>
      <c r="E1042" s="1310"/>
      <c r="F1042" s="1320"/>
      <c r="G1042" s="1310"/>
      <c r="H1042" s="1310"/>
      <c r="I1042" s="1310"/>
      <c r="J1042" s="1321"/>
      <c r="K1042" s="1321"/>
      <c r="L1042" s="1310"/>
      <c r="N1042" s="1322">
        <f t="shared" si="32"/>
        <v>0</v>
      </c>
      <c r="O1042" s="1323">
        <f t="shared" si="33"/>
        <v>0</v>
      </c>
      <c r="P1042" s="1323">
        <f>O1042/'1.5 Universal Data'!$E$36</f>
        <v>0</v>
      </c>
      <c r="R1042" s="134"/>
      <c r="S1042" s="134"/>
      <c r="T1042" s="134"/>
      <c r="U1042" s="134"/>
      <c r="V1042" s="134"/>
      <c r="W1042" s="134"/>
      <c r="X1042" s="134"/>
      <c r="Y1042" s="134"/>
      <c r="Z1042" s="134"/>
      <c r="AA1042" s="134"/>
      <c r="AB1042" s="134"/>
      <c r="AC1042" s="134"/>
      <c r="AD1042" s="134"/>
      <c r="AE1042" s="134"/>
    </row>
    <row r="1043" spans="2:31">
      <c r="B1043" s="1319">
        <f t="shared" si="31"/>
        <v>-1</v>
      </c>
      <c r="D1043" s="1310"/>
      <c r="E1043" s="1310"/>
      <c r="F1043" s="1320"/>
      <c r="G1043" s="1310"/>
      <c r="H1043" s="1310"/>
      <c r="I1043" s="1310"/>
      <c r="J1043" s="1321"/>
      <c r="K1043" s="1321"/>
      <c r="L1043" s="1310"/>
      <c r="N1043" s="1322">
        <f t="shared" si="32"/>
        <v>0</v>
      </c>
      <c r="O1043" s="1323">
        <f t="shared" si="33"/>
        <v>0</v>
      </c>
      <c r="P1043" s="1323">
        <f>O1043/'1.5 Universal Data'!$E$36</f>
        <v>0</v>
      </c>
      <c r="R1043" s="134"/>
      <c r="S1043" s="134"/>
      <c r="T1043" s="134"/>
      <c r="U1043" s="134"/>
      <c r="V1043" s="134"/>
      <c r="W1043" s="134"/>
      <c r="X1043" s="134"/>
      <c r="Y1043" s="134"/>
      <c r="Z1043" s="134"/>
      <c r="AA1043" s="134"/>
      <c r="AB1043" s="134"/>
      <c r="AC1043" s="134"/>
      <c r="AD1043" s="134"/>
      <c r="AE1043" s="134"/>
    </row>
    <row r="1044" spans="2:31">
      <c r="B1044" s="1319">
        <f t="shared" si="31"/>
        <v>-1</v>
      </c>
      <c r="D1044" s="1310"/>
      <c r="E1044" s="1310"/>
      <c r="F1044" s="1320"/>
      <c r="G1044" s="1310"/>
      <c r="H1044" s="1310"/>
      <c r="I1044" s="1310"/>
      <c r="J1044" s="1321"/>
      <c r="K1044" s="1321"/>
      <c r="L1044" s="1310"/>
      <c r="N1044" s="1322">
        <f t="shared" si="32"/>
        <v>0</v>
      </c>
      <c r="O1044" s="1323">
        <f t="shared" si="33"/>
        <v>0</v>
      </c>
      <c r="P1044" s="1323">
        <f>O1044/'1.5 Universal Data'!$E$36</f>
        <v>0</v>
      </c>
      <c r="R1044" s="134"/>
      <c r="S1044" s="134"/>
      <c r="T1044" s="134"/>
      <c r="U1044" s="134"/>
      <c r="V1044" s="134"/>
      <c r="W1044" s="134"/>
      <c r="X1044" s="134"/>
      <c r="Y1044" s="134"/>
      <c r="Z1044" s="134"/>
      <c r="AA1044" s="134"/>
      <c r="AB1044" s="134"/>
      <c r="AC1044" s="134"/>
      <c r="AD1044" s="134"/>
      <c r="AE1044" s="134"/>
    </row>
    <row r="1045" spans="2:31">
      <c r="B1045" s="1319">
        <f t="shared" si="31"/>
        <v>-1</v>
      </c>
      <c r="D1045" s="1310"/>
      <c r="E1045" s="1310"/>
      <c r="F1045" s="1320"/>
      <c r="G1045" s="1310"/>
      <c r="H1045" s="1310"/>
      <c r="I1045" s="1310"/>
      <c r="J1045" s="1321"/>
      <c r="K1045" s="1321"/>
      <c r="L1045" s="1310"/>
      <c r="N1045" s="1322">
        <f t="shared" si="32"/>
        <v>0</v>
      </c>
      <c r="O1045" s="1323">
        <f t="shared" si="33"/>
        <v>0</v>
      </c>
      <c r="P1045" s="1323">
        <f>O1045/'1.5 Universal Data'!$E$36</f>
        <v>0</v>
      </c>
      <c r="R1045" s="134"/>
      <c r="S1045" s="134"/>
      <c r="T1045" s="134"/>
      <c r="U1045" s="134"/>
      <c r="V1045" s="134"/>
      <c r="W1045" s="134"/>
      <c r="X1045" s="134"/>
      <c r="Y1045" s="134"/>
      <c r="Z1045" s="134"/>
      <c r="AA1045" s="134"/>
      <c r="AB1045" s="134"/>
      <c r="AC1045" s="134"/>
      <c r="AD1045" s="134"/>
      <c r="AE1045" s="134"/>
    </row>
    <row r="1046" spans="2:31">
      <c r="B1046" s="1319">
        <f t="shared" si="31"/>
        <v>-1</v>
      </c>
      <c r="D1046" s="1310"/>
      <c r="E1046" s="1310"/>
      <c r="F1046" s="1320"/>
      <c r="G1046" s="1310"/>
      <c r="H1046" s="1310"/>
      <c r="I1046" s="1310"/>
      <c r="J1046" s="1321"/>
      <c r="K1046" s="1321"/>
      <c r="L1046" s="1310"/>
      <c r="N1046" s="1322">
        <f t="shared" si="32"/>
        <v>0</v>
      </c>
      <c r="O1046" s="1323">
        <f t="shared" si="33"/>
        <v>0</v>
      </c>
      <c r="P1046" s="1323">
        <f>O1046/'1.5 Universal Data'!$E$36</f>
        <v>0</v>
      </c>
      <c r="R1046" s="134"/>
      <c r="S1046" s="134"/>
      <c r="T1046" s="134"/>
      <c r="U1046" s="134"/>
      <c r="V1046" s="134"/>
      <c r="W1046" s="134"/>
      <c r="X1046" s="134"/>
      <c r="Y1046" s="134"/>
      <c r="Z1046" s="134"/>
      <c r="AA1046" s="134"/>
      <c r="AB1046" s="134"/>
      <c r="AC1046" s="134"/>
      <c r="AD1046" s="134"/>
      <c r="AE1046" s="134"/>
    </row>
    <row r="1047" spans="2:31">
      <c r="B1047" s="1319">
        <f t="shared" ref="B1047:B1110" si="34">IF(G1047="buy",1,-1)</f>
        <v>-1</v>
      </c>
      <c r="D1047" s="1310"/>
      <c r="E1047" s="1310"/>
      <c r="F1047" s="1320"/>
      <c r="G1047" s="1310"/>
      <c r="H1047" s="1310"/>
      <c r="I1047" s="1310"/>
      <c r="J1047" s="1321"/>
      <c r="K1047" s="1321"/>
      <c r="L1047" s="1310"/>
      <c r="N1047" s="1322">
        <f t="shared" ref="N1047:N1110" si="35">+H1047*((K1047-J1047)+1)*B1047</f>
        <v>0</v>
      </c>
      <c r="O1047" s="1323">
        <f t="shared" ref="O1047:O1110" si="36">N1047*L1047/100</f>
        <v>0</v>
      </c>
      <c r="P1047" s="1323">
        <f>O1047/'1.5 Universal Data'!$E$36</f>
        <v>0</v>
      </c>
      <c r="R1047" s="134"/>
      <c r="S1047" s="134"/>
      <c r="T1047" s="134"/>
      <c r="U1047" s="134"/>
      <c r="V1047" s="134"/>
      <c r="W1047" s="134"/>
      <c r="X1047" s="134"/>
      <c r="Y1047" s="134"/>
      <c r="Z1047" s="134"/>
      <c r="AA1047" s="134"/>
      <c r="AB1047" s="134"/>
      <c r="AC1047" s="134"/>
      <c r="AD1047" s="134"/>
      <c r="AE1047" s="134"/>
    </row>
    <row r="1048" spans="2:31">
      <c r="B1048" s="1319">
        <f t="shared" si="34"/>
        <v>-1</v>
      </c>
      <c r="D1048" s="1310"/>
      <c r="E1048" s="1310"/>
      <c r="F1048" s="1320"/>
      <c r="G1048" s="1310"/>
      <c r="H1048" s="1310"/>
      <c r="I1048" s="1310"/>
      <c r="J1048" s="1321"/>
      <c r="K1048" s="1321"/>
      <c r="L1048" s="1310"/>
      <c r="N1048" s="1322">
        <f t="shared" si="35"/>
        <v>0</v>
      </c>
      <c r="O1048" s="1323">
        <f t="shared" si="36"/>
        <v>0</v>
      </c>
      <c r="P1048" s="1323">
        <f>O1048/'1.5 Universal Data'!$E$36</f>
        <v>0</v>
      </c>
      <c r="R1048" s="134"/>
      <c r="S1048" s="134"/>
      <c r="T1048" s="134"/>
      <c r="U1048" s="134"/>
      <c r="V1048" s="134"/>
      <c r="W1048" s="134"/>
      <c r="X1048" s="134"/>
      <c r="Y1048" s="134"/>
      <c r="Z1048" s="134"/>
      <c r="AA1048" s="134"/>
      <c r="AB1048" s="134"/>
      <c r="AC1048" s="134"/>
      <c r="AD1048" s="134"/>
      <c r="AE1048" s="134"/>
    </row>
    <row r="1049" spans="2:31">
      <c r="B1049" s="1319">
        <f t="shared" si="34"/>
        <v>-1</v>
      </c>
      <c r="D1049" s="1310"/>
      <c r="E1049" s="1310"/>
      <c r="F1049" s="1320"/>
      <c r="G1049" s="1310"/>
      <c r="H1049" s="1310"/>
      <c r="I1049" s="1310"/>
      <c r="J1049" s="1321"/>
      <c r="K1049" s="1321"/>
      <c r="L1049" s="1310"/>
      <c r="N1049" s="1322">
        <f t="shared" si="35"/>
        <v>0</v>
      </c>
      <c r="O1049" s="1323">
        <f t="shared" si="36"/>
        <v>0</v>
      </c>
      <c r="P1049" s="1323">
        <f>O1049/'1.5 Universal Data'!$E$36</f>
        <v>0</v>
      </c>
      <c r="R1049" s="134"/>
      <c r="S1049" s="134"/>
      <c r="T1049" s="134"/>
      <c r="U1049" s="134"/>
      <c r="V1049" s="134"/>
      <c r="W1049" s="134"/>
      <c r="X1049" s="134"/>
      <c r="Y1049" s="134"/>
      <c r="Z1049" s="134"/>
      <c r="AA1049" s="134"/>
      <c r="AB1049" s="134"/>
      <c r="AC1049" s="134"/>
      <c r="AD1049" s="134"/>
      <c r="AE1049" s="134"/>
    </row>
    <row r="1050" spans="2:31">
      <c r="B1050" s="1319">
        <f t="shared" si="34"/>
        <v>-1</v>
      </c>
      <c r="D1050" s="1310"/>
      <c r="E1050" s="1310"/>
      <c r="F1050" s="1320"/>
      <c r="G1050" s="1310"/>
      <c r="H1050" s="1310"/>
      <c r="I1050" s="1310"/>
      <c r="J1050" s="1321"/>
      <c r="K1050" s="1321"/>
      <c r="L1050" s="1310"/>
      <c r="N1050" s="1322">
        <f t="shared" si="35"/>
        <v>0</v>
      </c>
      <c r="O1050" s="1323">
        <f t="shared" si="36"/>
        <v>0</v>
      </c>
      <c r="P1050" s="1323">
        <f>O1050/'1.5 Universal Data'!$E$36</f>
        <v>0</v>
      </c>
      <c r="R1050" s="134"/>
      <c r="S1050" s="134"/>
      <c r="T1050" s="134"/>
      <c r="U1050" s="134"/>
      <c r="V1050" s="134"/>
      <c r="W1050" s="134"/>
      <c r="X1050" s="134"/>
      <c r="Y1050" s="134"/>
      <c r="Z1050" s="134"/>
      <c r="AA1050" s="134"/>
      <c r="AB1050" s="134"/>
      <c r="AC1050" s="134"/>
      <c r="AD1050" s="134"/>
      <c r="AE1050" s="134"/>
    </row>
    <row r="1051" spans="2:31">
      <c r="B1051" s="1319">
        <f t="shared" si="34"/>
        <v>-1</v>
      </c>
      <c r="D1051" s="1310"/>
      <c r="E1051" s="1310"/>
      <c r="F1051" s="1320"/>
      <c r="G1051" s="1310"/>
      <c r="H1051" s="1310"/>
      <c r="I1051" s="1310"/>
      <c r="J1051" s="1321"/>
      <c r="K1051" s="1321"/>
      <c r="L1051" s="1310"/>
      <c r="N1051" s="1322">
        <f t="shared" si="35"/>
        <v>0</v>
      </c>
      <c r="O1051" s="1323">
        <f t="shared" si="36"/>
        <v>0</v>
      </c>
      <c r="P1051" s="1323">
        <f>O1051/'1.5 Universal Data'!$E$36</f>
        <v>0</v>
      </c>
      <c r="R1051" s="134"/>
      <c r="S1051" s="134"/>
      <c r="T1051" s="134"/>
      <c r="U1051" s="134"/>
      <c r="V1051" s="134"/>
      <c r="W1051" s="134"/>
      <c r="X1051" s="134"/>
      <c r="Y1051" s="134"/>
      <c r="Z1051" s="134"/>
      <c r="AA1051" s="134"/>
      <c r="AB1051" s="134"/>
      <c r="AC1051" s="134"/>
      <c r="AD1051" s="134"/>
      <c r="AE1051" s="134"/>
    </row>
    <row r="1052" spans="2:31">
      <c r="B1052" s="1319">
        <f t="shared" si="34"/>
        <v>-1</v>
      </c>
      <c r="D1052" s="1310"/>
      <c r="E1052" s="1310"/>
      <c r="F1052" s="1320"/>
      <c r="G1052" s="1310"/>
      <c r="H1052" s="1310"/>
      <c r="I1052" s="1310"/>
      <c r="J1052" s="1321"/>
      <c r="K1052" s="1321"/>
      <c r="L1052" s="1310"/>
      <c r="N1052" s="1322">
        <f t="shared" si="35"/>
        <v>0</v>
      </c>
      <c r="O1052" s="1323">
        <f t="shared" si="36"/>
        <v>0</v>
      </c>
      <c r="P1052" s="1323">
        <f>O1052/'1.5 Universal Data'!$E$36</f>
        <v>0</v>
      </c>
      <c r="R1052" s="134"/>
      <c r="S1052" s="134"/>
      <c r="T1052" s="134"/>
      <c r="U1052" s="134"/>
      <c r="V1052" s="134"/>
      <c r="W1052" s="134"/>
      <c r="X1052" s="134"/>
      <c r="Y1052" s="134"/>
      <c r="Z1052" s="134"/>
      <c r="AA1052" s="134"/>
      <c r="AB1052" s="134"/>
      <c r="AC1052" s="134"/>
      <c r="AD1052" s="134"/>
      <c r="AE1052" s="134"/>
    </row>
    <row r="1053" spans="2:31">
      <c r="B1053" s="1319">
        <f t="shared" si="34"/>
        <v>-1</v>
      </c>
      <c r="D1053" s="1310"/>
      <c r="E1053" s="1310"/>
      <c r="F1053" s="1320"/>
      <c r="G1053" s="1310"/>
      <c r="H1053" s="1310"/>
      <c r="I1053" s="1310"/>
      <c r="J1053" s="1321"/>
      <c r="K1053" s="1321"/>
      <c r="L1053" s="1310"/>
      <c r="N1053" s="1322">
        <f t="shared" si="35"/>
        <v>0</v>
      </c>
      <c r="O1053" s="1323">
        <f t="shared" si="36"/>
        <v>0</v>
      </c>
      <c r="P1053" s="1323">
        <f>O1053/'1.5 Universal Data'!$E$36</f>
        <v>0</v>
      </c>
      <c r="R1053" s="134"/>
      <c r="S1053" s="134"/>
      <c r="T1053" s="134"/>
      <c r="U1053" s="134"/>
      <c r="V1053" s="134"/>
      <c r="W1053" s="134"/>
      <c r="X1053" s="134"/>
      <c r="Y1053" s="134"/>
      <c r="Z1053" s="134"/>
      <c r="AA1053" s="134"/>
      <c r="AB1053" s="134"/>
      <c r="AC1053" s="134"/>
      <c r="AD1053" s="134"/>
      <c r="AE1053" s="134"/>
    </row>
    <row r="1054" spans="2:31">
      <c r="B1054" s="1319">
        <f t="shared" si="34"/>
        <v>-1</v>
      </c>
      <c r="D1054" s="1310"/>
      <c r="E1054" s="1310"/>
      <c r="F1054" s="1320"/>
      <c r="G1054" s="1310"/>
      <c r="H1054" s="1310"/>
      <c r="I1054" s="1310"/>
      <c r="J1054" s="1321"/>
      <c r="K1054" s="1321"/>
      <c r="L1054" s="1310"/>
      <c r="N1054" s="1322">
        <f t="shared" si="35"/>
        <v>0</v>
      </c>
      <c r="O1054" s="1323">
        <f t="shared" si="36"/>
        <v>0</v>
      </c>
      <c r="P1054" s="1323">
        <f>O1054/'1.5 Universal Data'!$E$36</f>
        <v>0</v>
      </c>
      <c r="R1054" s="134"/>
      <c r="S1054" s="134"/>
      <c r="T1054" s="134"/>
      <c r="U1054" s="134"/>
      <c r="V1054" s="134"/>
      <c r="W1054" s="134"/>
      <c r="X1054" s="134"/>
      <c r="Y1054" s="134"/>
      <c r="Z1054" s="134"/>
      <c r="AA1054" s="134"/>
      <c r="AB1054" s="134"/>
      <c r="AC1054" s="134"/>
      <c r="AD1054" s="134"/>
      <c r="AE1054" s="134"/>
    </row>
    <row r="1055" spans="2:31">
      <c r="B1055" s="1319">
        <f t="shared" si="34"/>
        <v>-1</v>
      </c>
      <c r="D1055" s="1310"/>
      <c r="E1055" s="1310"/>
      <c r="F1055" s="1320"/>
      <c r="G1055" s="1310"/>
      <c r="H1055" s="1310"/>
      <c r="I1055" s="1310"/>
      <c r="J1055" s="1321"/>
      <c r="K1055" s="1321"/>
      <c r="L1055" s="1310"/>
      <c r="N1055" s="1322">
        <f t="shared" si="35"/>
        <v>0</v>
      </c>
      <c r="O1055" s="1323">
        <f t="shared" si="36"/>
        <v>0</v>
      </c>
      <c r="P1055" s="1323">
        <f>O1055/'1.5 Universal Data'!$E$36</f>
        <v>0</v>
      </c>
      <c r="R1055" s="134"/>
      <c r="S1055" s="134"/>
      <c r="T1055" s="134"/>
      <c r="U1055" s="134"/>
      <c r="V1055" s="134"/>
      <c r="W1055" s="134"/>
      <c r="X1055" s="134"/>
      <c r="Y1055" s="134"/>
      <c r="Z1055" s="134"/>
      <c r="AA1055" s="134"/>
      <c r="AB1055" s="134"/>
      <c r="AC1055" s="134"/>
      <c r="AD1055" s="134"/>
      <c r="AE1055" s="134"/>
    </row>
    <row r="1056" spans="2:31">
      <c r="B1056" s="1319">
        <f t="shared" si="34"/>
        <v>-1</v>
      </c>
      <c r="D1056" s="1310"/>
      <c r="E1056" s="1310"/>
      <c r="F1056" s="1320"/>
      <c r="G1056" s="1310"/>
      <c r="H1056" s="1310"/>
      <c r="I1056" s="1310"/>
      <c r="J1056" s="1321"/>
      <c r="K1056" s="1321"/>
      <c r="L1056" s="1310"/>
      <c r="N1056" s="1322">
        <f t="shared" si="35"/>
        <v>0</v>
      </c>
      <c r="O1056" s="1323">
        <f t="shared" si="36"/>
        <v>0</v>
      </c>
      <c r="P1056" s="1323">
        <f>O1056/'1.5 Universal Data'!$E$36</f>
        <v>0</v>
      </c>
      <c r="R1056" s="134"/>
      <c r="S1056" s="134"/>
      <c r="T1056" s="134"/>
      <c r="U1056" s="134"/>
      <c r="V1056" s="134"/>
      <c r="W1056" s="134"/>
      <c r="X1056" s="134"/>
      <c r="Y1056" s="134"/>
      <c r="Z1056" s="134"/>
      <c r="AA1056" s="134"/>
      <c r="AB1056" s="134"/>
      <c r="AC1056" s="134"/>
      <c r="AD1056" s="134"/>
      <c r="AE1056" s="134"/>
    </row>
    <row r="1057" spans="2:31">
      <c r="B1057" s="1319">
        <f t="shared" si="34"/>
        <v>-1</v>
      </c>
      <c r="D1057" s="1310"/>
      <c r="E1057" s="1310"/>
      <c r="F1057" s="1320"/>
      <c r="G1057" s="1310"/>
      <c r="H1057" s="1310"/>
      <c r="I1057" s="1310"/>
      <c r="J1057" s="1321"/>
      <c r="K1057" s="1321"/>
      <c r="L1057" s="1310"/>
      <c r="N1057" s="1322">
        <f t="shared" si="35"/>
        <v>0</v>
      </c>
      <c r="O1057" s="1323">
        <f t="shared" si="36"/>
        <v>0</v>
      </c>
      <c r="P1057" s="1323">
        <f>O1057/'1.5 Universal Data'!$E$36</f>
        <v>0</v>
      </c>
      <c r="R1057" s="134"/>
      <c r="S1057" s="134"/>
      <c r="T1057" s="134"/>
      <c r="U1057" s="134"/>
      <c r="V1057" s="134"/>
      <c r="W1057" s="134"/>
      <c r="X1057" s="134"/>
      <c r="Y1057" s="134"/>
      <c r="Z1057" s="134"/>
      <c r="AA1057" s="134"/>
      <c r="AB1057" s="134"/>
      <c r="AC1057" s="134"/>
      <c r="AD1057" s="134"/>
      <c r="AE1057" s="134"/>
    </row>
    <row r="1058" spans="2:31">
      <c r="B1058" s="1319">
        <f t="shared" si="34"/>
        <v>-1</v>
      </c>
      <c r="D1058" s="1310"/>
      <c r="E1058" s="1310"/>
      <c r="F1058" s="1320"/>
      <c r="G1058" s="1310"/>
      <c r="H1058" s="1310"/>
      <c r="I1058" s="1310"/>
      <c r="J1058" s="1321"/>
      <c r="K1058" s="1321"/>
      <c r="L1058" s="1310"/>
      <c r="N1058" s="1322">
        <f t="shared" si="35"/>
        <v>0</v>
      </c>
      <c r="O1058" s="1323">
        <f t="shared" si="36"/>
        <v>0</v>
      </c>
      <c r="P1058" s="1323">
        <f>O1058/'1.5 Universal Data'!$E$36</f>
        <v>0</v>
      </c>
      <c r="R1058" s="134"/>
      <c r="S1058" s="134"/>
      <c r="T1058" s="134"/>
      <c r="U1058" s="134"/>
      <c r="V1058" s="134"/>
      <c r="W1058" s="134"/>
      <c r="X1058" s="134"/>
      <c r="Y1058" s="134"/>
      <c r="Z1058" s="134"/>
      <c r="AA1058" s="134"/>
      <c r="AB1058" s="134"/>
      <c r="AC1058" s="134"/>
      <c r="AD1058" s="134"/>
      <c r="AE1058" s="134"/>
    </row>
    <row r="1059" spans="2:31">
      <c r="B1059" s="1319">
        <f t="shared" si="34"/>
        <v>-1</v>
      </c>
      <c r="D1059" s="1310"/>
      <c r="E1059" s="1310"/>
      <c r="F1059" s="1320"/>
      <c r="G1059" s="1310"/>
      <c r="H1059" s="1310"/>
      <c r="I1059" s="1310"/>
      <c r="J1059" s="1321"/>
      <c r="K1059" s="1321"/>
      <c r="L1059" s="1310"/>
      <c r="N1059" s="1322">
        <f t="shared" si="35"/>
        <v>0</v>
      </c>
      <c r="O1059" s="1323">
        <f t="shared" si="36"/>
        <v>0</v>
      </c>
      <c r="P1059" s="1323">
        <f>O1059/'1.5 Universal Data'!$E$36</f>
        <v>0</v>
      </c>
      <c r="R1059" s="134"/>
      <c r="S1059" s="134"/>
      <c r="T1059" s="134"/>
      <c r="U1059" s="134"/>
      <c r="V1059" s="134"/>
      <c r="W1059" s="134"/>
      <c r="X1059" s="134"/>
      <c r="Y1059" s="134"/>
      <c r="Z1059" s="134"/>
      <c r="AA1059" s="134"/>
      <c r="AB1059" s="134"/>
      <c r="AC1059" s="134"/>
      <c r="AD1059" s="134"/>
      <c r="AE1059" s="134"/>
    </row>
    <row r="1060" spans="2:31">
      <c r="B1060" s="1319">
        <f t="shared" si="34"/>
        <v>-1</v>
      </c>
      <c r="D1060" s="1310"/>
      <c r="E1060" s="1310"/>
      <c r="F1060" s="1320"/>
      <c r="G1060" s="1310"/>
      <c r="H1060" s="1310"/>
      <c r="I1060" s="1310"/>
      <c r="J1060" s="1321"/>
      <c r="K1060" s="1321"/>
      <c r="L1060" s="1310"/>
      <c r="N1060" s="1322">
        <f t="shared" si="35"/>
        <v>0</v>
      </c>
      <c r="O1060" s="1323">
        <f t="shared" si="36"/>
        <v>0</v>
      </c>
      <c r="P1060" s="1323">
        <f>O1060/'1.5 Universal Data'!$E$36</f>
        <v>0</v>
      </c>
      <c r="R1060" s="134"/>
      <c r="S1060" s="134"/>
      <c r="T1060" s="134"/>
      <c r="U1060" s="134"/>
      <c r="V1060" s="134"/>
      <c r="W1060" s="134"/>
      <c r="X1060" s="134"/>
      <c r="Y1060" s="134"/>
      <c r="Z1060" s="134"/>
      <c r="AA1060" s="134"/>
      <c r="AB1060" s="134"/>
      <c r="AC1060" s="134"/>
      <c r="AD1060" s="134"/>
      <c r="AE1060" s="134"/>
    </row>
    <row r="1061" spans="2:31">
      <c r="B1061" s="1319">
        <f t="shared" si="34"/>
        <v>-1</v>
      </c>
      <c r="D1061" s="1310"/>
      <c r="E1061" s="1310"/>
      <c r="F1061" s="1320"/>
      <c r="G1061" s="1310"/>
      <c r="H1061" s="1310"/>
      <c r="I1061" s="1310"/>
      <c r="J1061" s="1321"/>
      <c r="K1061" s="1321"/>
      <c r="L1061" s="1310"/>
      <c r="N1061" s="1322">
        <f t="shared" si="35"/>
        <v>0</v>
      </c>
      <c r="O1061" s="1323">
        <f t="shared" si="36"/>
        <v>0</v>
      </c>
      <c r="P1061" s="1323">
        <f>O1061/'1.5 Universal Data'!$E$36</f>
        <v>0</v>
      </c>
      <c r="R1061" s="134"/>
      <c r="S1061" s="134"/>
      <c r="T1061" s="134"/>
      <c r="U1061" s="134"/>
      <c r="V1061" s="134"/>
      <c r="W1061" s="134"/>
      <c r="X1061" s="134"/>
      <c r="Y1061" s="134"/>
      <c r="Z1061" s="134"/>
      <c r="AA1061" s="134"/>
      <c r="AB1061" s="134"/>
      <c r="AC1061" s="134"/>
      <c r="AD1061" s="134"/>
      <c r="AE1061" s="134"/>
    </row>
    <row r="1062" spans="2:31">
      <c r="B1062" s="1319">
        <f t="shared" si="34"/>
        <v>-1</v>
      </c>
      <c r="D1062" s="1310"/>
      <c r="E1062" s="1310"/>
      <c r="F1062" s="1320"/>
      <c r="G1062" s="1310"/>
      <c r="H1062" s="1310"/>
      <c r="I1062" s="1310"/>
      <c r="J1062" s="1321"/>
      <c r="K1062" s="1321"/>
      <c r="L1062" s="1310"/>
      <c r="N1062" s="1322">
        <f t="shared" si="35"/>
        <v>0</v>
      </c>
      <c r="O1062" s="1323">
        <f t="shared" si="36"/>
        <v>0</v>
      </c>
      <c r="P1062" s="1323">
        <f>O1062/'1.5 Universal Data'!$E$36</f>
        <v>0</v>
      </c>
      <c r="R1062" s="134"/>
      <c r="S1062" s="134"/>
      <c r="T1062" s="134"/>
      <c r="U1062" s="134"/>
      <c r="V1062" s="134"/>
      <c r="W1062" s="134"/>
      <c r="X1062" s="134"/>
      <c r="Y1062" s="134"/>
      <c r="Z1062" s="134"/>
      <c r="AA1062" s="134"/>
      <c r="AB1062" s="134"/>
      <c r="AC1062" s="134"/>
      <c r="AD1062" s="134"/>
      <c r="AE1062" s="134"/>
    </row>
    <row r="1063" spans="2:31">
      <c r="B1063" s="1319">
        <f t="shared" si="34"/>
        <v>-1</v>
      </c>
      <c r="D1063" s="1310"/>
      <c r="E1063" s="1310"/>
      <c r="F1063" s="1320"/>
      <c r="G1063" s="1310"/>
      <c r="H1063" s="1310"/>
      <c r="I1063" s="1310"/>
      <c r="J1063" s="1321"/>
      <c r="K1063" s="1321"/>
      <c r="L1063" s="1310"/>
      <c r="N1063" s="1322">
        <f t="shared" si="35"/>
        <v>0</v>
      </c>
      <c r="O1063" s="1323">
        <f t="shared" si="36"/>
        <v>0</v>
      </c>
      <c r="P1063" s="1323">
        <f>O1063/'1.5 Universal Data'!$E$36</f>
        <v>0</v>
      </c>
      <c r="R1063" s="134"/>
      <c r="S1063" s="134"/>
      <c r="T1063" s="134"/>
      <c r="U1063" s="134"/>
      <c r="V1063" s="134"/>
      <c r="W1063" s="134"/>
      <c r="X1063" s="134"/>
      <c r="Y1063" s="134"/>
      <c r="Z1063" s="134"/>
      <c r="AA1063" s="134"/>
      <c r="AB1063" s="134"/>
      <c r="AC1063" s="134"/>
      <c r="AD1063" s="134"/>
      <c r="AE1063" s="134"/>
    </row>
    <row r="1064" spans="2:31">
      <c r="B1064" s="1319">
        <f t="shared" si="34"/>
        <v>-1</v>
      </c>
      <c r="D1064" s="1310"/>
      <c r="E1064" s="1310"/>
      <c r="F1064" s="1320"/>
      <c r="G1064" s="1310"/>
      <c r="H1064" s="1310"/>
      <c r="I1064" s="1310"/>
      <c r="J1064" s="1321"/>
      <c r="K1064" s="1321"/>
      <c r="L1064" s="1310"/>
      <c r="N1064" s="1322">
        <f t="shared" si="35"/>
        <v>0</v>
      </c>
      <c r="O1064" s="1323">
        <f t="shared" si="36"/>
        <v>0</v>
      </c>
      <c r="P1064" s="1323">
        <f>O1064/'1.5 Universal Data'!$E$36</f>
        <v>0</v>
      </c>
      <c r="R1064" s="134"/>
      <c r="S1064" s="134"/>
      <c r="T1064" s="134"/>
      <c r="U1064" s="134"/>
      <c r="V1064" s="134"/>
      <c r="W1064" s="134"/>
      <c r="X1064" s="134"/>
      <c r="Y1064" s="134"/>
      <c r="Z1064" s="134"/>
      <c r="AA1064" s="134"/>
      <c r="AB1064" s="134"/>
      <c r="AC1064" s="134"/>
      <c r="AD1064" s="134"/>
      <c r="AE1064" s="134"/>
    </row>
    <row r="1065" spans="2:31">
      <c r="B1065" s="1319">
        <f t="shared" si="34"/>
        <v>-1</v>
      </c>
      <c r="D1065" s="1310"/>
      <c r="E1065" s="1310"/>
      <c r="F1065" s="1320"/>
      <c r="G1065" s="1310"/>
      <c r="H1065" s="1310"/>
      <c r="I1065" s="1310"/>
      <c r="J1065" s="1321"/>
      <c r="K1065" s="1321"/>
      <c r="L1065" s="1310"/>
      <c r="N1065" s="1322">
        <f t="shared" si="35"/>
        <v>0</v>
      </c>
      <c r="O1065" s="1323">
        <f t="shared" si="36"/>
        <v>0</v>
      </c>
      <c r="P1065" s="1323">
        <f>O1065/'1.5 Universal Data'!$E$36</f>
        <v>0</v>
      </c>
      <c r="R1065" s="134"/>
      <c r="S1065" s="134"/>
      <c r="T1065" s="134"/>
      <c r="U1065" s="134"/>
      <c r="V1065" s="134"/>
      <c r="W1065" s="134"/>
      <c r="X1065" s="134"/>
      <c r="Y1065" s="134"/>
      <c r="Z1065" s="134"/>
      <c r="AA1065" s="134"/>
      <c r="AB1065" s="134"/>
      <c r="AC1065" s="134"/>
      <c r="AD1065" s="134"/>
      <c r="AE1065" s="134"/>
    </row>
    <row r="1066" spans="2:31">
      <c r="B1066" s="1319">
        <f t="shared" si="34"/>
        <v>-1</v>
      </c>
      <c r="D1066" s="1310"/>
      <c r="E1066" s="1310"/>
      <c r="F1066" s="1320"/>
      <c r="G1066" s="1310"/>
      <c r="H1066" s="1310"/>
      <c r="I1066" s="1310"/>
      <c r="J1066" s="1321"/>
      <c r="K1066" s="1321"/>
      <c r="L1066" s="1310"/>
      <c r="N1066" s="1322">
        <f t="shared" si="35"/>
        <v>0</v>
      </c>
      <c r="O1066" s="1323">
        <f t="shared" si="36"/>
        <v>0</v>
      </c>
      <c r="P1066" s="1323">
        <f>O1066/'1.5 Universal Data'!$E$36</f>
        <v>0</v>
      </c>
      <c r="R1066" s="134"/>
      <c r="S1066" s="134"/>
      <c r="T1066" s="134"/>
      <c r="U1066" s="134"/>
      <c r="V1066" s="134"/>
      <c r="W1066" s="134"/>
      <c r="X1066" s="134"/>
      <c r="Y1066" s="134"/>
      <c r="Z1066" s="134"/>
      <c r="AA1066" s="134"/>
      <c r="AB1066" s="134"/>
      <c r="AC1066" s="134"/>
      <c r="AD1066" s="134"/>
      <c r="AE1066" s="134"/>
    </row>
    <row r="1067" spans="2:31">
      <c r="B1067" s="1319">
        <f t="shared" si="34"/>
        <v>-1</v>
      </c>
      <c r="D1067" s="1310"/>
      <c r="E1067" s="1310"/>
      <c r="F1067" s="1320"/>
      <c r="G1067" s="1310"/>
      <c r="H1067" s="1310"/>
      <c r="I1067" s="1310"/>
      <c r="J1067" s="1321"/>
      <c r="K1067" s="1321"/>
      <c r="L1067" s="1310"/>
      <c r="N1067" s="1322">
        <f t="shared" si="35"/>
        <v>0</v>
      </c>
      <c r="O1067" s="1323">
        <f t="shared" si="36"/>
        <v>0</v>
      </c>
      <c r="P1067" s="1323">
        <f>O1067/'1.5 Universal Data'!$E$36</f>
        <v>0</v>
      </c>
      <c r="R1067" s="134"/>
      <c r="S1067" s="134"/>
      <c r="T1067" s="134"/>
      <c r="U1067" s="134"/>
      <c r="V1067" s="134"/>
      <c r="W1067" s="134"/>
      <c r="X1067" s="134"/>
      <c r="Y1067" s="134"/>
      <c r="Z1067" s="134"/>
      <c r="AA1067" s="134"/>
      <c r="AB1067" s="134"/>
      <c r="AC1067" s="134"/>
      <c r="AD1067" s="134"/>
      <c r="AE1067" s="134"/>
    </row>
    <row r="1068" spans="2:31">
      <c r="B1068" s="1319">
        <f t="shared" si="34"/>
        <v>-1</v>
      </c>
      <c r="D1068" s="1310"/>
      <c r="E1068" s="1310"/>
      <c r="F1068" s="1320"/>
      <c r="G1068" s="1310"/>
      <c r="H1068" s="1310"/>
      <c r="I1068" s="1310"/>
      <c r="J1068" s="1321"/>
      <c r="K1068" s="1321"/>
      <c r="L1068" s="1310"/>
      <c r="N1068" s="1322">
        <f t="shared" si="35"/>
        <v>0</v>
      </c>
      <c r="O1068" s="1323">
        <f t="shared" si="36"/>
        <v>0</v>
      </c>
      <c r="P1068" s="1323">
        <f>O1068/'1.5 Universal Data'!$E$36</f>
        <v>0</v>
      </c>
      <c r="R1068" s="134"/>
      <c r="S1068" s="134"/>
      <c r="T1068" s="134"/>
      <c r="U1068" s="134"/>
      <c r="V1068" s="134"/>
      <c r="W1068" s="134"/>
      <c r="X1068" s="134"/>
      <c r="Y1068" s="134"/>
      <c r="Z1068" s="134"/>
      <c r="AA1068" s="134"/>
      <c r="AB1068" s="134"/>
      <c r="AC1068" s="134"/>
      <c r="AD1068" s="134"/>
      <c r="AE1068" s="134"/>
    </row>
    <row r="1069" spans="2:31">
      <c r="B1069" s="1319">
        <f t="shared" si="34"/>
        <v>-1</v>
      </c>
      <c r="D1069" s="1310"/>
      <c r="E1069" s="1310"/>
      <c r="F1069" s="1320"/>
      <c r="G1069" s="1310"/>
      <c r="H1069" s="1310"/>
      <c r="I1069" s="1310"/>
      <c r="J1069" s="1321"/>
      <c r="K1069" s="1321"/>
      <c r="L1069" s="1310"/>
      <c r="N1069" s="1322">
        <f t="shared" si="35"/>
        <v>0</v>
      </c>
      <c r="O1069" s="1323">
        <f t="shared" si="36"/>
        <v>0</v>
      </c>
      <c r="P1069" s="1323">
        <f>O1069/'1.5 Universal Data'!$E$36</f>
        <v>0</v>
      </c>
      <c r="R1069" s="134"/>
      <c r="S1069" s="134"/>
      <c r="T1069" s="134"/>
      <c r="U1069" s="134"/>
      <c r="V1069" s="134"/>
      <c r="W1069" s="134"/>
      <c r="X1069" s="134"/>
      <c r="Y1069" s="134"/>
      <c r="Z1069" s="134"/>
      <c r="AA1069" s="134"/>
      <c r="AB1069" s="134"/>
      <c r="AC1069" s="134"/>
      <c r="AD1069" s="134"/>
      <c r="AE1069" s="134"/>
    </row>
    <row r="1070" spans="2:31">
      <c r="B1070" s="1319">
        <f t="shared" si="34"/>
        <v>-1</v>
      </c>
      <c r="D1070" s="1310"/>
      <c r="E1070" s="1310"/>
      <c r="F1070" s="1320"/>
      <c r="G1070" s="1310"/>
      <c r="H1070" s="1310"/>
      <c r="I1070" s="1310"/>
      <c r="J1070" s="1321"/>
      <c r="K1070" s="1321"/>
      <c r="L1070" s="1310"/>
      <c r="N1070" s="1322">
        <f t="shared" si="35"/>
        <v>0</v>
      </c>
      <c r="O1070" s="1323">
        <f t="shared" si="36"/>
        <v>0</v>
      </c>
      <c r="P1070" s="1323">
        <f>O1070/'1.5 Universal Data'!$E$36</f>
        <v>0</v>
      </c>
      <c r="R1070" s="134"/>
      <c r="S1070" s="134"/>
      <c r="T1070" s="134"/>
      <c r="U1070" s="134"/>
      <c r="V1070" s="134"/>
      <c r="W1070" s="134"/>
      <c r="X1070" s="134"/>
      <c r="Y1070" s="134"/>
      <c r="Z1070" s="134"/>
      <c r="AA1070" s="134"/>
      <c r="AB1070" s="134"/>
      <c r="AC1070" s="134"/>
      <c r="AD1070" s="134"/>
      <c r="AE1070" s="134"/>
    </row>
    <row r="1071" spans="2:31">
      <c r="B1071" s="1319">
        <f t="shared" si="34"/>
        <v>-1</v>
      </c>
      <c r="D1071" s="1310"/>
      <c r="E1071" s="1310"/>
      <c r="F1071" s="1320"/>
      <c r="G1071" s="1310"/>
      <c r="H1071" s="1310"/>
      <c r="I1071" s="1310"/>
      <c r="J1071" s="1321"/>
      <c r="K1071" s="1321"/>
      <c r="L1071" s="1310"/>
      <c r="N1071" s="1322">
        <f t="shared" si="35"/>
        <v>0</v>
      </c>
      <c r="O1071" s="1323">
        <f t="shared" si="36"/>
        <v>0</v>
      </c>
      <c r="P1071" s="1323">
        <f>O1071/'1.5 Universal Data'!$E$36</f>
        <v>0</v>
      </c>
      <c r="R1071" s="134"/>
      <c r="S1071" s="134"/>
      <c r="T1071" s="134"/>
      <c r="U1071" s="134"/>
      <c r="V1071" s="134"/>
      <c r="W1071" s="134"/>
      <c r="X1071" s="134"/>
      <c r="Y1071" s="134"/>
      <c r="Z1071" s="134"/>
      <c r="AA1071" s="134"/>
      <c r="AB1071" s="134"/>
      <c r="AC1071" s="134"/>
      <c r="AD1071" s="134"/>
      <c r="AE1071" s="134"/>
    </row>
    <row r="1072" spans="2:31">
      <c r="B1072" s="1319">
        <f t="shared" si="34"/>
        <v>-1</v>
      </c>
      <c r="D1072" s="1310"/>
      <c r="E1072" s="1310"/>
      <c r="F1072" s="1320"/>
      <c r="G1072" s="1310"/>
      <c r="H1072" s="1310"/>
      <c r="I1072" s="1310"/>
      <c r="J1072" s="1321"/>
      <c r="K1072" s="1321"/>
      <c r="L1072" s="1310"/>
      <c r="N1072" s="1322">
        <f t="shared" si="35"/>
        <v>0</v>
      </c>
      <c r="O1072" s="1323">
        <f t="shared" si="36"/>
        <v>0</v>
      </c>
      <c r="P1072" s="1323">
        <f>O1072/'1.5 Universal Data'!$E$36</f>
        <v>0</v>
      </c>
      <c r="R1072" s="134"/>
      <c r="S1072" s="134"/>
      <c r="T1072" s="134"/>
      <c r="U1072" s="134"/>
      <c r="V1072" s="134"/>
      <c r="W1072" s="134"/>
      <c r="X1072" s="134"/>
      <c r="Y1072" s="134"/>
      <c r="Z1072" s="134"/>
      <c r="AA1072" s="134"/>
      <c r="AB1072" s="134"/>
      <c r="AC1072" s="134"/>
      <c r="AD1072" s="134"/>
      <c r="AE1072" s="134"/>
    </row>
    <row r="1073" spans="2:31">
      <c r="B1073" s="1319">
        <f t="shared" si="34"/>
        <v>-1</v>
      </c>
      <c r="D1073" s="1310"/>
      <c r="E1073" s="1310"/>
      <c r="F1073" s="1320"/>
      <c r="G1073" s="1310"/>
      <c r="H1073" s="1310"/>
      <c r="I1073" s="1310"/>
      <c r="J1073" s="1321"/>
      <c r="K1073" s="1321"/>
      <c r="L1073" s="1310"/>
      <c r="N1073" s="1322">
        <f t="shared" si="35"/>
        <v>0</v>
      </c>
      <c r="O1073" s="1323">
        <f t="shared" si="36"/>
        <v>0</v>
      </c>
      <c r="P1073" s="1323">
        <f>O1073/'1.5 Universal Data'!$E$36</f>
        <v>0</v>
      </c>
      <c r="R1073" s="134"/>
      <c r="S1073" s="134"/>
      <c r="T1073" s="134"/>
      <c r="U1073" s="134"/>
      <c r="V1073" s="134"/>
      <c r="W1073" s="134"/>
      <c r="X1073" s="134"/>
      <c r="Y1073" s="134"/>
      <c r="Z1073" s="134"/>
      <c r="AA1073" s="134"/>
      <c r="AB1073" s="134"/>
      <c r="AC1073" s="134"/>
      <c r="AD1073" s="134"/>
      <c r="AE1073" s="134"/>
    </row>
    <row r="1074" spans="2:31">
      <c r="B1074" s="1319">
        <f t="shared" si="34"/>
        <v>-1</v>
      </c>
      <c r="D1074" s="1310"/>
      <c r="E1074" s="1310"/>
      <c r="F1074" s="1320"/>
      <c r="G1074" s="1310"/>
      <c r="H1074" s="1310"/>
      <c r="I1074" s="1310"/>
      <c r="J1074" s="1321"/>
      <c r="K1074" s="1321"/>
      <c r="L1074" s="1310"/>
      <c r="N1074" s="1322">
        <f t="shared" si="35"/>
        <v>0</v>
      </c>
      <c r="O1074" s="1323">
        <f t="shared" si="36"/>
        <v>0</v>
      </c>
      <c r="P1074" s="1323">
        <f>O1074/'1.5 Universal Data'!$E$36</f>
        <v>0</v>
      </c>
      <c r="R1074" s="134"/>
      <c r="S1074" s="134"/>
      <c r="T1074" s="134"/>
      <c r="U1074" s="134"/>
      <c r="V1074" s="134"/>
      <c r="W1074" s="134"/>
      <c r="X1074" s="134"/>
      <c r="Y1074" s="134"/>
      <c r="Z1074" s="134"/>
      <c r="AA1074" s="134"/>
      <c r="AB1074" s="134"/>
      <c r="AC1074" s="134"/>
      <c r="AD1074" s="134"/>
      <c r="AE1074" s="134"/>
    </row>
    <row r="1075" spans="2:31">
      <c r="B1075" s="1319">
        <f t="shared" si="34"/>
        <v>-1</v>
      </c>
      <c r="D1075" s="1310"/>
      <c r="E1075" s="1310"/>
      <c r="F1075" s="1320"/>
      <c r="G1075" s="1310"/>
      <c r="H1075" s="1310"/>
      <c r="I1075" s="1310"/>
      <c r="J1075" s="1321"/>
      <c r="K1075" s="1321"/>
      <c r="L1075" s="1310"/>
      <c r="N1075" s="1322">
        <f t="shared" si="35"/>
        <v>0</v>
      </c>
      <c r="O1075" s="1323">
        <f t="shared" si="36"/>
        <v>0</v>
      </c>
      <c r="P1075" s="1323">
        <f>O1075/'1.5 Universal Data'!$E$36</f>
        <v>0</v>
      </c>
      <c r="R1075" s="134"/>
      <c r="S1075" s="134"/>
      <c r="T1075" s="134"/>
      <c r="U1075" s="134"/>
      <c r="V1075" s="134"/>
      <c r="W1075" s="134"/>
      <c r="X1075" s="134"/>
      <c r="Y1075" s="134"/>
      <c r="Z1075" s="134"/>
      <c r="AA1075" s="134"/>
      <c r="AB1075" s="134"/>
      <c r="AC1075" s="134"/>
      <c r="AD1075" s="134"/>
      <c r="AE1075" s="134"/>
    </row>
    <row r="1076" spans="2:31">
      <c r="B1076" s="1319">
        <f t="shared" si="34"/>
        <v>-1</v>
      </c>
      <c r="D1076" s="1310"/>
      <c r="E1076" s="1310"/>
      <c r="F1076" s="1320"/>
      <c r="G1076" s="1310"/>
      <c r="H1076" s="1310"/>
      <c r="I1076" s="1310"/>
      <c r="J1076" s="1321"/>
      <c r="K1076" s="1321"/>
      <c r="L1076" s="1310"/>
      <c r="N1076" s="1322">
        <f t="shared" si="35"/>
        <v>0</v>
      </c>
      <c r="O1076" s="1323">
        <f t="shared" si="36"/>
        <v>0</v>
      </c>
      <c r="P1076" s="1323">
        <f>O1076/'1.5 Universal Data'!$E$36</f>
        <v>0</v>
      </c>
      <c r="R1076" s="134"/>
      <c r="S1076" s="134"/>
      <c r="T1076" s="134"/>
      <c r="U1076" s="134"/>
      <c r="V1076" s="134"/>
      <c r="W1076" s="134"/>
      <c r="X1076" s="134"/>
      <c r="Y1076" s="134"/>
      <c r="Z1076" s="134"/>
      <c r="AA1076" s="134"/>
      <c r="AB1076" s="134"/>
      <c r="AC1076" s="134"/>
      <c r="AD1076" s="134"/>
      <c r="AE1076" s="134"/>
    </row>
    <row r="1077" spans="2:31">
      <c r="B1077" s="1319">
        <f t="shared" si="34"/>
        <v>-1</v>
      </c>
      <c r="D1077" s="1310"/>
      <c r="E1077" s="1310"/>
      <c r="F1077" s="1320"/>
      <c r="G1077" s="1310"/>
      <c r="H1077" s="1310"/>
      <c r="I1077" s="1310"/>
      <c r="J1077" s="1321"/>
      <c r="K1077" s="1321"/>
      <c r="L1077" s="1310"/>
      <c r="N1077" s="1322">
        <f t="shared" si="35"/>
        <v>0</v>
      </c>
      <c r="O1077" s="1323">
        <f t="shared" si="36"/>
        <v>0</v>
      </c>
      <c r="P1077" s="1323">
        <f>O1077/'1.5 Universal Data'!$E$36</f>
        <v>0</v>
      </c>
      <c r="R1077" s="134"/>
      <c r="S1077" s="134"/>
      <c r="T1077" s="134"/>
      <c r="U1077" s="134"/>
      <c r="V1077" s="134"/>
      <c r="W1077" s="134"/>
      <c r="X1077" s="134"/>
      <c r="Y1077" s="134"/>
      <c r="Z1077" s="134"/>
      <c r="AA1077" s="134"/>
      <c r="AB1077" s="134"/>
      <c r="AC1077" s="134"/>
      <c r="AD1077" s="134"/>
      <c r="AE1077" s="134"/>
    </row>
    <row r="1078" spans="2:31">
      <c r="B1078" s="1319">
        <f t="shared" si="34"/>
        <v>-1</v>
      </c>
      <c r="D1078" s="1310"/>
      <c r="E1078" s="1310"/>
      <c r="F1078" s="1320"/>
      <c r="G1078" s="1310"/>
      <c r="H1078" s="1310"/>
      <c r="I1078" s="1310"/>
      <c r="J1078" s="1321"/>
      <c r="K1078" s="1321"/>
      <c r="L1078" s="1310"/>
      <c r="N1078" s="1322">
        <f t="shared" si="35"/>
        <v>0</v>
      </c>
      <c r="O1078" s="1323">
        <f t="shared" si="36"/>
        <v>0</v>
      </c>
      <c r="P1078" s="1323">
        <f>O1078/'1.5 Universal Data'!$E$36</f>
        <v>0</v>
      </c>
      <c r="R1078" s="134"/>
      <c r="S1078" s="134"/>
      <c r="T1078" s="134"/>
      <c r="U1078" s="134"/>
      <c r="V1078" s="134"/>
      <c r="W1078" s="134"/>
      <c r="X1078" s="134"/>
      <c r="Y1078" s="134"/>
      <c r="Z1078" s="134"/>
      <c r="AA1078" s="134"/>
      <c r="AB1078" s="134"/>
      <c r="AC1078" s="134"/>
      <c r="AD1078" s="134"/>
      <c r="AE1078" s="134"/>
    </row>
    <row r="1079" spans="2:31">
      <c r="B1079" s="1319">
        <f t="shared" si="34"/>
        <v>-1</v>
      </c>
      <c r="D1079" s="1310"/>
      <c r="E1079" s="1310"/>
      <c r="F1079" s="1320"/>
      <c r="G1079" s="1310"/>
      <c r="H1079" s="1310"/>
      <c r="I1079" s="1310"/>
      <c r="J1079" s="1321"/>
      <c r="K1079" s="1321"/>
      <c r="L1079" s="1310"/>
      <c r="N1079" s="1322">
        <f t="shared" si="35"/>
        <v>0</v>
      </c>
      <c r="O1079" s="1323">
        <f t="shared" si="36"/>
        <v>0</v>
      </c>
      <c r="P1079" s="1323">
        <f>O1079/'1.5 Universal Data'!$E$36</f>
        <v>0</v>
      </c>
      <c r="R1079" s="134"/>
      <c r="S1079" s="134"/>
      <c r="T1079" s="134"/>
      <c r="U1079" s="134"/>
      <c r="V1079" s="134"/>
      <c r="W1079" s="134"/>
      <c r="X1079" s="134"/>
      <c r="Y1079" s="134"/>
      <c r="Z1079" s="134"/>
      <c r="AA1079" s="134"/>
      <c r="AB1079" s="134"/>
      <c r="AC1079" s="134"/>
      <c r="AD1079" s="134"/>
      <c r="AE1079" s="134"/>
    </row>
    <row r="1080" spans="2:31">
      <c r="B1080" s="1319">
        <f t="shared" si="34"/>
        <v>-1</v>
      </c>
      <c r="D1080" s="1310"/>
      <c r="E1080" s="1310"/>
      <c r="F1080" s="1320"/>
      <c r="G1080" s="1310"/>
      <c r="H1080" s="1310"/>
      <c r="I1080" s="1310"/>
      <c r="J1080" s="1321"/>
      <c r="K1080" s="1321"/>
      <c r="L1080" s="1310"/>
      <c r="N1080" s="1322">
        <f t="shared" si="35"/>
        <v>0</v>
      </c>
      <c r="O1080" s="1323">
        <f t="shared" si="36"/>
        <v>0</v>
      </c>
      <c r="P1080" s="1323">
        <f>O1080/'1.5 Universal Data'!$E$36</f>
        <v>0</v>
      </c>
      <c r="R1080" s="134"/>
      <c r="S1080" s="134"/>
      <c r="T1080" s="134"/>
      <c r="U1080" s="134"/>
      <c r="V1080" s="134"/>
      <c r="W1080" s="134"/>
      <c r="X1080" s="134"/>
      <c r="Y1080" s="134"/>
      <c r="Z1080" s="134"/>
      <c r="AA1080" s="134"/>
      <c r="AB1080" s="134"/>
      <c r="AC1080" s="134"/>
      <c r="AD1080" s="134"/>
      <c r="AE1080" s="134"/>
    </row>
    <row r="1081" spans="2:31">
      <c r="B1081" s="1319">
        <f t="shared" si="34"/>
        <v>-1</v>
      </c>
      <c r="D1081" s="1310"/>
      <c r="E1081" s="1310"/>
      <c r="F1081" s="1320"/>
      <c r="G1081" s="1310"/>
      <c r="H1081" s="1310"/>
      <c r="I1081" s="1310"/>
      <c r="J1081" s="1321"/>
      <c r="K1081" s="1321"/>
      <c r="L1081" s="1310"/>
      <c r="N1081" s="1322">
        <f t="shared" si="35"/>
        <v>0</v>
      </c>
      <c r="O1081" s="1323">
        <f t="shared" si="36"/>
        <v>0</v>
      </c>
      <c r="P1081" s="1323">
        <f>O1081/'1.5 Universal Data'!$E$36</f>
        <v>0</v>
      </c>
      <c r="R1081" s="134"/>
      <c r="S1081" s="134"/>
      <c r="T1081" s="134"/>
      <c r="U1081" s="134"/>
      <c r="V1081" s="134"/>
      <c r="W1081" s="134"/>
      <c r="X1081" s="134"/>
      <c r="Y1081" s="134"/>
      <c r="Z1081" s="134"/>
      <c r="AA1081" s="134"/>
      <c r="AB1081" s="134"/>
      <c r="AC1081" s="134"/>
      <c r="AD1081" s="134"/>
      <c r="AE1081" s="134"/>
    </row>
    <row r="1082" spans="2:31">
      <c r="B1082" s="1319">
        <f t="shared" si="34"/>
        <v>-1</v>
      </c>
      <c r="D1082" s="1310"/>
      <c r="E1082" s="1310"/>
      <c r="F1082" s="1320"/>
      <c r="G1082" s="1310"/>
      <c r="H1082" s="1310"/>
      <c r="I1082" s="1310"/>
      <c r="J1082" s="1321"/>
      <c r="K1082" s="1321"/>
      <c r="L1082" s="1310"/>
      <c r="N1082" s="1322">
        <f t="shared" si="35"/>
        <v>0</v>
      </c>
      <c r="O1082" s="1323">
        <f t="shared" si="36"/>
        <v>0</v>
      </c>
      <c r="P1082" s="1323">
        <f>O1082/'1.5 Universal Data'!$E$36</f>
        <v>0</v>
      </c>
      <c r="R1082" s="134"/>
      <c r="S1082" s="134"/>
      <c r="T1082" s="134"/>
      <c r="U1082" s="134"/>
      <c r="V1082" s="134"/>
      <c r="W1082" s="134"/>
      <c r="X1082" s="134"/>
      <c r="Y1082" s="134"/>
      <c r="Z1082" s="134"/>
      <c r="AA1082" s="134"/>
      <c r="AB1082" s="134"/>
      <c r="AC1082" s="134"/>
      <c r="AD1082" s="134"/>
      <c r="AE1082" s="134"/>
    </row>
    <row r="1083" spans="2:31">
      <c r="B1083" s="1319">
        <f t="shared" si="34"/>
        <v>-1</v>
      </c>
      <c r="D1083" s="1310"/>
      <c r="E1083" s="1310"/>
      <c r="F1083" s="1320"/>
      <c r="G1083" s="1310"/>
      <c r="H1083" s="1310"/>
      <c r="I1083" s="1310"/>
      <c r="J1083" s="1321"/>
      <c r="K1083" s="1321"/>
      <c r="L1083" s="1310"/>
      <c r="N1083" s="1322">
        <f t="shared" si="35"/>
        <v>0</v>
      </c>
      <c r="O1083" s="1323">
        <f t="shared" si="36"/>
        <v>0</v>
      </c>
      <c r="P1083" s="1323">
        <f>O1083/'1.5 Universal Data'!$E$36</f>
        <v>0</v>
      </c>
      <c r="R1083" s="134"/>
      <c r="S1083" s="134"/>
      <c r="T1083" s="134"/>
      <c r="U1083" s="134"/>
      <c r="V1083" s="134"/>
      <c r="W1083" s="134"/>
      <c r="X1083" s="134"/>
      <c r="Y1083" s="134"/>
      <c r="Z1083" s="134"/>
      <c r="AA1083" s="134"/>
      <c r="AB1083" s="134"/>
      <c r="AC1083" s="134"/>
      <c r="AD1083" s="134"/>
      <c r="AE1083" s="134"/>
    </row>
    <row r="1084" spans="2:31">
      <c r="B1084" s="1319">
        <f t="shared" si="34"/>
        <v>-1</v>
      </c>
      <c r="D1084" s="1310"/>
      <c r="E1084" s="1310"/>
      <c r="F1084" s="1320"/>
      <c r="G1084" s="1310"/>
      <c r="H1084" s="1310"/>
      <c r="I1084" s="1310"/>
      <c r="J1084" s="1321"/>
      <c r="K1084" s="1321"/>
      <c r="L1084" s="1310"/>
      <c r="N1084" s="1322">
        <f t="shared" si="35"/>
        <v>0</v>
      </c>
      <c r="O1084" s="1323">
        <f t="shared" si="36"/>
        <v>0</v>
      </c>
      <c r="P1084" s="1323">
        <f>O1084/'1.5 Universal Data'!$E$36</f>
        <v>0</v>
      </c>
      <c r="R1084" s="134"/>
      <c r="S1084" s="134"/>
      <c r="T1084" s="134"/>
      <c r="U1084" s="134"/>
      <c r="V1084" s="134"/>
      <c r="W1084" s="134"/>
      <c r="X1084" s="134"/>
      <c r="Y1084" s="134"/>
      <c r="Z1084" s="134"/>
      <c r="AA1084" s="134"/>
      <c r="AB1084" s="134"/>
      <c r="AC1084" s="134"/>
      <c r="AD1084" s="134"/>
      <c r="AE1084" s="134"/>
    </row>
    <row r="1085" spans="2:31">
      <c r="B1085" s="1319">
        <f t="shared" si="34"/>
        <v>-1</v>
      </c>
      <c r="D1085" s="1310"/>
      <c r="E1085" s="1310"/>
      <c r="F1085" s="1320"/>
      <c r="G1085" s="1310"/>
      <c r="H1085" s="1310"/>
      <c r="I1085" s="1310"/>
      <c r="J1085" s="1321"/>
      <c r="K1085" s="1321"/>
      <c r="L1085" s="1310"/>
      <c r="N1085" s="1322">
        <f t="shared" si="35"/>
        <v>0</v>
      </c>
      <c r="O1085" s="1323">
        <f t="shared" si="36"/>
        <v>0</v>
      </c>
      <c r="P1085" s="1323">
        <f>O1085/'1.5 Universal Data'!$E$36</f>
        <v>0</v>
      </c>
      <c r="R1085" s="134"/>
      <c r="S1085" s="134"/>
      <c r="T1085" s="134"/>
      <c r="U1085" s="134"/>
      <c r="V1085" s="134"/>
      <c r="W1085" s="134"/>
      <c r="X1085" s="134"/>
      <c r="Y1085" s="134"/>
      <c r="Z1085" s="134"/>
      <c r="AA1085" s="134"/>
      <c r="AB1085" s="134"/>
      <c r="AC1085" s="134"/>
      <c r="AD1085" s="134"/>
      <c r="AE1085" s="134"/>
    </row>
    <row r="1086" spans="2:31">
      <c r="B1086" s="1319">
        <f t="shared" si="34"/>
        <v>-1</v>
      </c>
      <c r="D1086" s="1310"/>
      <c r="E1086" s="1310"/>
      <c r="F1086" s="1320"/>
      <c r="G1086" s="1310"/>
      <c r="H1086" s="1310"/>
      <c r="I1086" s="1310"/>
      <c r="J1086" s="1321"/>
      <c r="K1086" s="1321"/>
      <c r="L1086" s="1310"/>
      <c r="N1086" s="1322">
        <f t="shared" si="35"/>
        <v>0</v>
      </c>
      <c r="O1086" s="1323">
        <f t="shared" si="36"/>
        <v>0</v>
      </c>
      <c r="P1086" s="1323">
        <f>O1086/'1.5 Universal Data'!$E$36</f>
        <v>0</v>
      </c>
      <c r="R1086" s="134"/>
      <c r="S1086" s="134"/>
      <c r="T1086" s="134"/>
      <c r="U1086" s="134"/>
      <c r="V1086" s="134"/>
      <c r="W1086" s="134"/>
      <c r="X1086" s="134"/>
      <c r="Y1086" s="134"/>
      <c r="Z1086" s="134"/>
      <c r="AA1086" s="134"/>
      <c r="AB1086" s="134"/>
      <c r="AC1086" s="134"/>
      <c r="AD1086" s="134"/>
      <c r="AE1086" s="134"/>
    </row>
    <row r="1087" spans="2:31">
      <c r="B1087" s="1319">
        <f t="shared" si="34"/>
        <v>-1</v>
      </c>
      <c r="D1087" s="1310"/>
      <c r="E1087" s="1310"/>
      <c r="F1087" s="1320"/>
      <c r="G1087" s="1310"/>
      <c r="H1087" s="1310"/>
      <c r="I1087" s="1310"/>
      <c r="J1087" s="1321"/>
      <c r="K1087" s="1321"/>
      <c r="L1087" s="1310"/>
      <c r="N1087" s="1322">
        <f t="shared" si="35"/>
        <v>0</v>
      </c>
      <c r="O1087" s="1323">
        <f t="shared" si="36"/>
        <v>0</v>
      </c>
      <c r="P1087" s="1323">
        <f>O1087/'1.5 Universal Data'!$E$36</f>
        <v>0</v>
      </c>
      <c r="R1087" s="134"/>
      <c r="S1087" s="134"/>
      <c r="T1087" s="134"/>
      <c r="U1087" s="134"/>
      <c r="V1087" s="134"/>
      <c r="W1087" s="134"/>
      <c r="X1087" s="134"/>
      <c r="Y1087" s="134"/>
      <c r="Z1087" s="134"/>
      <c r="AA1087" s="134"/>
      <c r="AB1087" s="134"/>
      <c r="AC1087" s="134"/>
      <c r="AD1087" s="134"/>
      <c r="AE1087" s="134"/>
    </row>
    <row r="1088" spans="2:31">
      <c r="B1088" s="1319">
        <f t="shared" si="34"/>
        <v>-1</v>
      </c>
      <c r="D1088" s="1310"/>
      <c r="E1088" s="1310"/>
      <c r="F1088" s="1320"/>
      <c r="G1088" s="1310"/>
      <c r="H1088" s="1310"/>
      <c r="I1088" s="1310"/>
      <c r="J1088" s="1321"/>
      <c r="K1088" s="1321"/>
      <c r="L1088" s="1310"/>
      <c r="N1088" s="1322">
        <f t="shared" si="35"/>
        <v>0</v>
      </c>
      <c r="O1088" s="1323">
        <f t="shared" si="36"/>
        <v>0</v>
      </c>
      <c r="P1088" s="1323">
        <f>O1088/'1.5 Universal Data'!$E$36</f>
        <v>0</v>
      </c>
      <c r="R1088" s="134"/>
      <c r="S1088" s="134"/>
      <c r="T1088" s="134"/>
      <c r="U1088" s="134"/>
      <c r="V1088" s="134"/>
      <c r="W1088" s="134"/>
      <c r="X1088" s="134"/>
      <c r="Y1088" s="134"/>
      <c r="Z1088" s="134"/>
      <c r="AA1088" s="134"/>
      <c r="AB1088" s="134"/>
      <c r="AC1088" s="134"/>
      <c r="AD1088" s="134"/>
      <c r="AE1088" s="134"/>
    </row>
    <row r="1089" spans="2:31">
      <c r="B1089" s="1319">
        <f t="shared" si="34"/>
        <v>-1</v>
      </c>
      <c r="D1089" s="1310"/>
      <c r="E1089" s="1310"/>
      <c r="F1089" s="1320"/>
      <c r="G1089" s="1310"/>
      <c r="H1089" s="1310"/>
      <c r="I1089" s="1310"/>
      <c r="J1089" s="1321"/>
      <c r="K1089" s="1321"/>
      <c r="L1089" s="1310"/>
      <c r="N1089" s="1322">
        <f t="shared" si="35"/>
        <v>0</v>
      </c>
      <c r="O1089" s="1323">
        <f t="shared" si="36"/>
        <v>0</v>
      </c>
      <c r="P1089" s="1323">
        <f>O1089/'1.5 Universal Data'!$E$36</f>
        <v>0</v>
      </c>
      <c r="R1089" s="134"/>
      <c r="S1089" s="134"/>
      <c r="T1089" s="134"/>
      <c r="U1089" s="134"/>
      <c r="V1089" s="134"/>
      <c r="W1089" s="134"/>
      <c r="X1089" s="134"/>
      <c r="Y1089" s="134"/>
      <c r="Z1089" s="134"/>
      <c r="AA1089" s="134"/>
      <c r="AB1089" s="134"/>
      <c r="AC1089" s="134"/>
      <c r="AD1089" s="134"/>
      <c r="AE1089" s="134"/>
    </row>
    <row r="1090" spans="2:31">
      <c r="B1090" s="1319">
        <f t="shared" si="34"/>
        <v>-1</v>
      </c>
      <c r="D1090" s="1310"/>
      <c r="E1090" s="1310"/>
      <c r="F1090" s="1320"/>
      <c r="G1090" s="1310"/>
      <c r="H1090" s="1310"/>
      <c r="I1090" s="1310"/>
      <c r="J1090" s="1321"/>
      <c r="K1090" s="1321"/>
      <c r="L1090" s="1310"/>
      <c r="N1090" s="1322">
        <f t="shared" si="35"/>
        <v>0</v>
      </c>
      <c r="O1090" s="1323">
        <f t="shared" si="36"/>
        <v>0</v>
      </c>
      <c r="P1090" s="1323">
        <f>O1090/'1.5 Universal Data'!$E$36</f>
        <v>0</v>
      </c>
      <c r="R1090" s="134"/>
      <c r="S1090" s="134"/>
      <c r="T1090" s="134"/>
      <c r="U1090" s="134"/>
      <c r="V1090" s="134"/>
      <c r="W1090" s="134"/>
      <c r="X1090" s="134"/>
      <c r="Y1090" s="134"/>
      <c r="Z1090" s="134"/>
      <c r="AA1090" s="134"/>
      <c r="AB1090" s="134"/>
      <c r="AC1090" s="134"/>
      <c r="AD1090" s="134"/>
      <c r="AE1090" s="134"/>
    </row>
    <row r="1091" spans="2:31">
      <c r="B1091" s="1319">
        <f t="shared" si="34"/>
        <v>-1</v>
      </c>
      <c r="D1091" s="1310"/>
      <c r="E1091" s="1310"/>
      <c r="F1091" s="1320"/>
      <c r="G1091" s="1310"/>
      <c r="H1091" s="1310"/>
      <c r="I1091" s="1310"/>
      <c r="J1091" s="1321"/>
      <c r="K1091" s="1321"/>
      <c r="L1091" s="1310"/>
      <c r="N1091" s="1322">
        <f t="shared" si="35"/>
        <v>0</v>
      </c>
      <c r="O1091" s="1323">
        <f t="shared" si="36"/>
        <v>0</v>
      </c>
      <c r="P1091" s="1323">
        <f>O1091/'1.5 Universal Data'!$E$36</f>
        <v>0</v>
      </c>
      <c r="R1091" s="134"/>
      <c r="S1091" s="134"/>
      <c r="T1091" s="134"/>
      <c r="U1091" s="134"/>
      <c r="V1091" s="134"/>
      <c r="W1091" s="134"/>
      <c r="X1091" s="134"/>
      <c r="Y1091" s="134"/>
      <c r="Z1091" s="134"/>
      <c r="AA1091" s="134"/>
      <c r="AB1091" s="134"/>
      <c r="AC1091" s="134"/>
      <c r="AD1091" s="134"/>
      <c r="AE1091" s="134"/>
    </row>
    <row r="1092" spans="2:31">
      <c r="B1092" s="1319">
        <f t="shared" si="34"/>
        <v>-1</v>
      </c>
      <c r="D1092" s="1310"/>
      <c r="E1092" s="1310"/>
      <c r="F1092" s="1320"/>
      <c r="G1092" s="1310"/>
      <c r="H1092" s="1310"/>
      <c r="I1092" s="1310"/>
      <c r="J1092" s="1321"/>
      <c r="K1092" s="1321"/>
      <c r="L1092" s="1310"/>
      <c r="N1092" s="1322">
        <f t="shared" si="35"/>
        <v>0</v>
      </c>
      <c r="O1092" s="1323">
        <f t="shared" si="36"/>
        <v>0</v>
      </c>
      <c r="P1092" s="1323">
        <f>O1092/'1.5 Universal Data'!$E$36</f>
        <v>0</v>
      </c>
      <c r="R1092" s="134"/>
      <c r="S1092" s="134"/>
      <c r="T1092" s="134"/>
      <c r="U1092" s="134"/>
      <c r="V1092" s="134"/>
      <c r="W1092" s="134"/>
      <c r="X1092" s="134"/>
      <c r="Y1092" s="134"/>
      <c r="Z1092" s="134"/>
      <c r="AA1092" s="134"/>
      <c r="AB1092" s="134"/>
      <c r="AC1092" s="134"/>
      <c r="AD1092" s="134"/>
      <c r="AE1092" s="134"/>
    </row>
    <row r="1093" spans="2:31">
      <c r="B1093" s="1319">
        <f t="shared" si="34"/>
        <v>-1</v>
      </c>
      <c r="D1093" s="1310"/>
      <c r="E1093" s="1310"/>
      <c r="F1093" s="1320"/>
      <c r="G1093" s="1310"/>
      <c r="H1093" s="1310"/>
      <c r="I1093" s="1310"/>
      <c r="J1093" s="1321"/>
      <c r="K1093" s="1321"/>
      <c r="L1093" s="1310"/>
      <c r="N1093" s="1322">
        <f t="shared" si="35"/>
        <v>0</v>
      </c>
      <c r="O1093" s="1323">
        <f t="shared" si="36"/>
        <v>0</v>
      </c>
      <c r="P1093" s="1323">
        <f>O1093/'1.5 Universal Data'!$E$36</f>
        <v>0</v>
      </c>
      <c r="R1093" s="134"/>
      <c r="S1093" s="134"/>
      <c r="T1093" s="134"/>
      <c r="U1093" s="134"/>
      <c r="V1093" s="134"/>
      <c r="W1093" s="134"/>
      <c r="X1093" s="134"/>
      <c r="Y1093" s="134"/>
      <c r="Z1093" s="134"/>
      <c r="AA1093" s="134"/>
      <c r="AB1093" s="134"/>
      <c r="AC1093" s="134"/>
      <c r="AD1093" s="134"/>
      <c r="AE1093" s="134"/>
    </row>
    <row r="1094" spans="2:31">
      <c r="B1094" s="1319">
        <f t="shared" si="34"/>
        <v>-1</v>
      </c>
      <c r="D1094" s="1310"/>
      <c r="E1094" s="1310"/>
      <c r="F1094" s="1320"/>
      <c r="G1094" s="1310"/>
      <c r="H1094" s="1310"/>
      <c r="I1094" s="1310"/>
      <c r="J1094" s="1321"/>
      <c r="K1094" s="1321"/>
      <c r="L1094" s="1310"/>
      <c r="N1094" s="1322">
        <f t="shared" si="35"/>
        <v>0</v>
      </c>
      <c r="O1094" s="1323">
        <f t="shared" si="36"/>
        <v>0</v>
      </c>
      <c r="P1094" s="1323">
        <f>O1094/'1.5 Universal Data'!$E$36</f>
        <v>0</v>
      </c>
      <c r="R1094" s="134"/>
      <c r="S1094" s="134"/>
      <c r="T1094" s="134"/>
      <c r="U1094" s="134"/>
      <c r="V1094" s="134"/>
      <c r="W1094" s="134"/>
      <c r="X1094" s="134"/>
      <c r="Y1094" s="134"/>
      <c r="Z1094" s="134"/>
      <c r="AA1094" s="134"/>
      <c r="AB1094" s="134"/>
      <c r="AC1094" s="134"/>
      <c r="AD1094" s="134"/>
      <c r="AE1094" s="134"/>
    </row>
    <row r="1095" spans="2:31">
      <c r="B1095" s="1319">
        <f t="shared" si="34"/>
        <v>-1</v>
      </c>
      <c r="D1095" s="1310"/>
      <c r="E1095" s="1310"/>
      <c r="F1095" s="1320"/>
      <c r="G1095" s="1310"/>
      <c r="H1095" s="1310"/>
      <c r="I1095" s="1310"/>
      <c r="J1095" s="1321"/>
      <c r="K1095" s="1321"/>
      <c r="L1095" s="1310"/>
      <c r="N1095" s="1322">
        <f t="shared" si="35"/>
        <v>0</v>
      </c>
      <c r="O1095" s="1323">
        <f t="shared" si="36"/>
        <v>0</v>
      </c>
      <c r="P1095" s="1323">
        <f>O1095/'1.5 Universal Data'!$E$36</f>
        <v>0</v>
      </c>
      <c r="R1095" s="134"/>
      <c r="S1095" s="134"/>
      <c r="T1095" s="134"/>
      <c r="U1095" s="134"/>
      <c r="V1095" s="134"/>
      <c r="W1095" s="134"/>
      <c r="X1095" s="134"/>
      <c r="Y1095" s="134"/>
      <c r="Z1095" s="134"/>
      <c r="AA1095" s="134"/>
      <c r="AB1095" s="134"/>
      <c r="AC1095" s="134"/>
      <c r="AD1095" s="134"/>
      <c r="AE1095" s="134"/>
    </row>
    <row r="1096" spans="2:31">
      <c r="B1096" s="1319">
        <f t="shared" si="34"/>
        <v>-1</v>
      </c>
      <c r="D1096" s="1310"/>
      <c r="E1096" s="1310"/>
      <c r="F1096" s="1320"/>
      <c r="G1096" s="1310"/>
      <c r="H1096" s="1310"/>
      <c r="I1096" s="1310"/>
      <c r="J1096" s="1321"/>
      <c r="K1096" s="1321"/>
      <c r="L1096" s="1310"/>
      <c r="N1096" s="1322">
        <f t="shared" si="35"/>
        <v>0</v>
      </c>
      <c r="O1096" s="1323">
        <f t="shared" si="36"/>
        <v>0</v>
      </c>
      <c r="P1096" s="1323">
        <f>O1096/'1.5 Universal Data'!$E$36</f>
        <v>0</v>
      </c>
      <c r="R1096" s="134"/>
      <c r="S1096" s="134"/>
      <c r="T1096" s="134"/>
      <c r="U1096" s="134"/>
      <c r="V1096" s="134"/>
      <c r="W1096" s="134"/>
      <c r="X1096" s="134"/>
      <c r="Y1096" s="134"/>
      <c r="Z1096" s="134"/>
      <c r="AA1096" s="134"/>
      <c r="AB1096" s="134"/>
      <c r="AC1096" s="134"/>
      <c r="AD1096" s="134"/>
      <c r="AE1096" s="134"/>
    </row>
    <row r="1097" spans="2:31">
      <c r="B1097" s="1319">
        <f t="shared" si="34"/>
        <v>-1</v>
      </c>
      <c r="D1097" s="1310"/>
      <c r="E1097" s="1310"/>
      <c r="F1097" s="1320"/>
      <c r="G1097" s="1310"/>
      <c r="H1097" s="1310"/>
      <c r="I1097" s="1310"/>
      <c r="J1097" s="1321"/>
      <c r="K1097" s="1321"/>
      <c r="L1097" s="1310"/>
      <c r="N1097" s="1322">
        <f t="shared" si="35"/>
        <v>0</v>
      </c>
      <c r="O1097" s="1323">
        <f t="shared" si="36"/>
        <v>0</v>
      </c>
      <c r="P1097" s="1323">
        <f>O1097/'1.5 Universal Data'!$E$36</f>
        <v>0</v>
      </c>
      <c r="R1097" s="134"/>
      <c r="S1097" s="134"/>
      <c r="T1097" s="134"/>
      <c r="U1097" s="134"/>
      <c r="V1097" s="134"/>
      <c r="W1097" s="134"/>
      <c r="X1097" s="134"/>
      <c r="Y1097" s="134"/>
      <c r="Z1097" s="134"/>
      <c r="AA1097" s="134"/>
      <c r="AB1097" s="134"/>
      <c r="AC1097" s="134"/>
      <c r="AD1097" s="134"/>
      <c r="AE1097" s="134"/>
    </row>
    <row r="1098" spans="2:31">
      <c r="B1098" s="1319">
        <f t="shared" si="34"/>
        <v>-1</v>
      </c>
      <c r="D1098" s="1310"/>
      <c r="E1098" s="1310"/>
      <c r="F1098" s="1320"/>
      <c r="G1098" s="1310"/>
      <c r="H1098" s="1310"/>
      <c r="I1098" s="1310"/>
      <c r="J1098" s="1321"/>
      <c r="K1098" s="1321"/>
      <c r="L1098" s="1310"/>
      <c r="N1098" s="1322">
        <f t="shared" si="35"/>
        <v>0</v>
      </c>
      <c r="O1098" s="1323">
        <f t="shared" si="36"/>
        <v>0</v>
      </c>
      <c r="P1098" s="1323">
        <f>O1098/'1.5 Universal Data'!$E$36</f>
        <v>0</v>
      </c>
      <c r="R1098" s="134"/>
      <c r="S1098" s="134"/>
      <c r="T1098" s="134"/>
      <c r="U1098" s="134"/>
      <c r="V1098" s="134"/>
      <c r="W1098" s="134"/>
      <c r="X1098" s="134"/>
      <c r="Y1098" s="134"/>
      <c r="Z1098" s="134"/>
      <c r="AA1098" s="134"/>
      <c r="AB1098" s="134"/>
      <c r="AC1098" s="134"/>
      <c r="AD1098" s="134"/>
      <c r="AE1098" s="134"/>
    </row>
    <row r="1099" spans="2:31">
      <c r="B1099" s="1319">
        <f t="shared" si="34"/>
        <v>-1</v>
      </c>
      <c r="D1099" s="1310"/>
      <c r="E1099" s="1310"/>
      <c r="F1099" s="1320"/>
      <c r="G1099" s="1310"/>
      <c r="H1099" s="1310"/>
      <c r="I1099" s="1310"/>
      <c r="J1099" s="1321"/>
      <c r="K1099" s="1321"/>
      <c r="L1099" s="1310"/>
      <c r="N1099" s="1322">
        <f t="shared" si="35"/>
        <v>0</v>
      </c>
      <c r="O1099" s="1323">
        <f t="shared" si="36"/>
        <v>0</v>
      </c>
      <c r="P1099" s="1323">
        <f>O1099/'1.5 Universal Data'!$E$36</f>
        <v>0</v>
      </c>
      <c r="R1099" s="134"/>
      <c r="S1099" s="134"/>
      <c r="T1099" s="134"/>
      <c r="U1099" s="134"/>
      <c r="V1099" s="134"/>
      <c r="W1099" s="134"/>
      <c r="X1099" s="134"/>
      <c r="Y1099" s="134"/>
      <c r="Z1099" s="134"/>
      <c r="AA1099" s="134"/>
      <c r="AB1099" s="134"/>
      <c r="AC1099" s="134"/>
      <c r="AD1099" s="134"/>
      <c r="AE1099" s="134"/>
    </row>
    <row r="1100" spans="2:31">
      <c r="B1100" s="1319">
        <f t="shared" si="34"/>
        <v>-1</v>
      </c>
      <c r="D1100" s="1310"/>
      <c r="E1100" s="1310"/>
      <c r="F1100" s="1320"/>
      <c r="G1100" s="1310"/>
      <c r="H1100" s="1310"/>
      <c r="I1100" s="1310"/>
      <c r="J1100" s="1321"/>
      <c r="K1100" s="1321"/>
      <c r="L1100" s="1310"/>
      <c r="N1100" s="1322">
        <f t="shared" si="35"/>
        <v>0</v>
      </c>
      <c r="O1100" s="1323">
        <f t="shared" si="36"/>
        <v>0</v>
      </c>
      <c r="P1100" s="1323">
        <f>O1100/'1.5 Universal Data'!$E$36</f>
        <v>0</v>
      </c>
      <c r="R1100" s="134"/>
      <c r="S1100" s="134"/>
      <c r="T1100" s="134"/>
      <c r="U1100" s="134"/>
      <c r="V1100" s="134"/>
      <c r="W1100" s="134"/>
      <c r="X1100" s="134"/>
      <c r="Y1100" s="134"/>
      <c r="Z1100" s="134"/>
      <c r="AA1100" s="134"/>
      <c r="AB1100" s="134"/>
      <c r="AC1100" s="134"/>
      <c r="AD1100" s="134"/>
      <c r="AE1100" s="134"/>
    </row>
    <row r="1101" spans="2:31">
      <c r="B1101" s="1319">
        <f t="shared" si="34"/>
        <v>-1</v>
      </c>
      <c r="D1101" s="1310"/>
      <c r="E1101" s="1310"/>
      <c r="F1101" s="1320"/>
      <c r="G1101" s="1310"/>
      <c r="H1101" s="1310"/>
      <c r="I1101" s="1310"/>
      <c r="J1101" s="1321"/>
      <c r="K1101" s="1321"/>
      <c r="L1101" s="1310"/>
      <c r="N1101" s="1322">
        <f t="shared" si="35"/>
        <v>0</v>
      </c>
      <c r="O1101" s="1323">
        <f t="shared" si="36"/>
        <v>0</v>
      </c>
      <c r="P1101" s="1323">
        <f>O1101/'1.5 Universal Data'!$E$36</f>
        <v>0</v>
      </c>
      <c r="R1101" s="134"/>
      <c r="S1101" s="134"/>
      <c r="T1101" s="134"/>
      <c r="U1101" s="134"/>
      <c r="V1101" s="134"/>
      <c r="W1101" s="134"/>
      <c r="X1101" s="134"/>
      <c r="Y1101" s="134"/>
      <c r="Z1101" s="134"/>
      <c r="AA1101" s="134"/>
      <c r="AB1101" s="134"/>
      <c r="AC1101" s="134"/>
      <c r="AD1101" s="134"/>
      <c r="AE1101" s="134"/>
    </row>
    <row r="1102" spans="2:31">
      <c r="B1102" s="1319">
        <f t="shared" si="34"/>
        <v>-1</v>
      </c>
      <c r="D1102" s="1310"/>
      <c r="E1102" s="1310"/>
      <c r="F1102" s="1320"/>
      <c r="G1102" s="1310"/>
      <c r="H1102" s="1310"/>
      <c r="I1102" s="1310"/>
      <c r="J1102" s="1321"/>
      <c r="K1102" s="1321"/>
      <c r="L1102" s="1310"/>
      <c r="N1102" s="1322">
        <f t="shared" si="35"/>
        <v>0</v>
      </c>
      <c r="O1102" s="1323">
        <f t="shared" si="36"/>
        <v>0</v>
      </c>
      <c r="P1102" s="1323">
        <f>O1102/'1.5 Universal Data'!$E$36</f>
        <v>0</v>
      </c>
      <c r="R1102" s="134"/>
      <c r="S1102" s="134"/>
      <c r="T1102" s="134"/>
      <c r="U1102" s="134"/>
      <c r="V1102" s="134"/>
      <c r="W1102" s="134"/>
      <c r="X1102" s="134"/>
      <c r="Y1102" s="134"/>
      <c r="Z1102" s="134"/>
      <c r="AA1102" s="134"/>
      <c r="AB1102" s="134"/>
      <c r="AC1102" s="134"/>
      <c r="AD1102" s="134"/>
      <c r="AE1102" s="134"/>
    </row>
    <row r="1103" spans="2:31">
      <c r="B1103" s="1319">
        <f t="shared" si="34"/>
        <v>-1</v>
      </c>
      <c r="D1103" s="1310"/>
      <c r="E1103" s="1310"/>
      <c r="F1103" s="1320"/>
      <c r="G1103" s="1310"/>
      <c r="H1103" s="1310"/>
      <c r="I1103" s="1310"/>
      <c r="J1103" s="1321"/>
      <c r="K1103" s="1321"/>
      <c r="L1103" s="1310"/>
      <c r="N1103" s="1322">
        <f t="shared" si="35"/>
        <v>0</v>
      </c>
      <c r="O1103" s="1323">
        <f t="shared" si="36"/>
        <v>0</v>
      </c>
      <c r="P1103" s="1323">
        <f>O1103/'1.5 Universal Data'!$E$36</f>
        <v>0</v>
      </c>
      <c r="R1103" s="134"/>
      <c r="S1103" s="134"/>
      <c r="T1103" s="134"/>
      <c r="U1103" s="134"/>
      <c r="V1103" s="134"/>
      <c r="W1103" s="134"/>
      <c r="X1103" s="134"/>
      <c r="Y1103" s="134"/>
      <c r="Z1103" s="134"/>
      <c r="AA1103" s="134"/>
      <c r="AB1103" s="134"/>
      <c r="AC1103" s="134"/>
      <c r="AD1103" s="134"/>
      <c r="AE1103" s="134"/>
    </row>
    <row r="1104" spans="2:31">
      <c r="B1104" s="1319">
        <f t="shared" si="34"/>
        <v>-1</v>
      </c>
      <c r="D1104" s="1310"/>
      <c r="E1104" s="1310"/>
      <c r="F1104" s="1320"/>
      <c r="G1104" s="1310"/>
      <c r="H1104" s="1310"/>
      <c r="I1104" s="1310"/>
      <c r="J1104" s="1321"/>
      <c r="K1104" s="1321"/>
      <c r="L1104" s="1310"/>
      <c r="N1104" s="1322">
        <f t="shared" si="35"/>
        <v>0</v>
      </c>
      <c r="O1104" s="1323">
        <f t="shared" si="36"/>
        <v>0</v>
      </c>
      <c r="P1104" s="1323">
        <f>O1104/'1.5 Universal Data'!$E$36</f>
        <v>0</v>
      </c>
      <c r="R1104" s="134"/>
      <c r="S1104" s="134"/>
      <c r="T1104" s="134"/>
      <c r="U1104" s="134"/>
      <c r="V1104" s="134"/>
      <c r="W1104" s="134"/>
      <c r="X1104" s="134"/>
      <c r="Y1104" s="134"/>
      <c r="Z1104" s="134"/>
      <c r="AA1104" s="134"/>
      <c r="AB1104" s="134"/>
      <c r="AC1104" s="134"/>
      <c r="AD1104" s="134"/>
      <c r="AE1104" s="134"/>
    </row>
    <row r="1105" spans="2:31">
      <c r="B1105" s="1319">
        <f t="shared" si="34"/>
        <v>-1</v>
      </c>
      <c r="D1105" s="1310"/>
      <c r="E1105" s="1310"/>
      <c r="F1105" s="1320"/>
      <c r="G1105" s="1310"/>
      <c r="H1105" s="1310"/>
      <c r="I1105" s="1310"/>
      <c r="J1105" s="1321"/>
      <c r="K1105" s="1321"/>
      <c r="L1105" s="1310"/>
      <c r="N1105" s="1322">
        <f t="shared" si="35"/>
        <v>0</v>
      </c>
      <c r="O1105" s="1323">
        <f t="shared" si="36"/>
        <v>0</v>
      </c>
      <c r="P1105" s="1323">
        <f>O1105/'1.5 Universal Data'!$E$36</f>
        <v>0</v>
      </c>
      <c r="R1105" s="134"/>
      <c r="S1105" s="134"/>
      <c r="T1105" s="134"/>
      <c r="U1105" s="134"/>
      <c r="V1105" s="134"/>
      <c r="W1105" s="134"/>
      <c r="X1105" s="134"/>
      <c r="Y1105" s="134"/>
      <c r="Z1105" s="134"/>
      <c r="AA1105" s="134"/>
      <c r="AB1105" s="134"/>
      <c r="AC1105" s="134"/>
      <c r="AD1105" s="134"/>
      <c r="AE1105" s="134"/>
    </row>
    <row r="1106" spans="2:31">
      <c r="B1106" s="1319">
        <f t="shared" si="34"/>
        <v>-1</v>
      </c>
      <c r="D1106" s="1310"/>
      <c r="E1106" s="1310"/>
      <c r="F1106" s="1320"/>
      <c r="G1106" s="1310"/>
      <c r="H1106" s="1310"/>
      <c r="I1106" s="1310"/>
      <c r="J1106" s="1321"/>
      <c r="K1106" s="1321"/>
      <c r="L1106" s="1310"/>
      <c r="N1106" s="1322">
        <f t="shared" si="35"/>
        <v>0</v>
      </c>
      <c r="O1106" s="1323">
        <f t="shared" si="36"/>
        <v>0</v>
      </c>
      <c r="P1106" s="1323">
        <f>O1106/'1.5 Universal Data'!$E$36</f>
        <v>0</v>
      </c>
      <c r="R1106" s="134"/>
      <c r="S1106" s="134"/>
      <c r="T1106" s="134"/>
      <c r="U1106" s="134"/>
      <c r="V1106" s="134"/>
      <c r="W1106" s="134"/>
      <c r="X1106" s="134"/>
      <c r="Y1106" s="134"/>
      <c r="Z1106" s="134"/>
      <c r="AA1106" s="134"/>
      <c r="AB1106" s="134"/>
      <c r="AC1106" s="134"/>
      <c r="AD1106" s="134"/>
      <c r="AE1106" s="134"/>
    </row>
    <row r="1107" spans="2:31">
      <c r="B1107" s="1319">
        <f t="shared" si="34"/>
        <v>-1</v>
      </c>
      <c r="D1107" s="1310"/>
      <c r="E1107" s="1310"/>
      <c r="F1107" s="1320"/>
      <c r="G1107" s="1310"/>
      <c r="H1107" s="1310"/>
      <c r="I1107" s="1310"/>
      <c r="J1107" s="1321"/>
      <c r="K1107" s="1321"/>
      <c r="L1107" s="1310"/>
      <c r="N1107" s="1322">
        <f t="shared" si="35"/>
        <v>0</v>
      </c>
      <c r="O1107" s="1323">
        <f t="shared" si="36"/>
        <v>0</v>
      </c>
      <c r="P1107" s="1323">
        <f>O1107/'1.5 Universal Data'!$E$36</f>
        <v>0</v>
      </c>
      <c r="R1107" s="134"/>
      <c r="S1107" s="134"/>
      <c r="T1107" s="134"/>
      <c r="U1107" s="134"/>
      <c r="V1107" s="134"/>
      <c r="W1107" s="134"/>
      <c r="X1107" s="134"/>
      <c r="Y1107" s="134"/>
      <c r="Z1107" s="134"/>
      <c r="AA1107" s="134"/>
      <c r="AB1107" s="134"/>
      <c r="AC1107" s="134"/>
      <c r="AD1107" s="134"/>
      <c r="AE1107" s="134"/>
    </row>
    <row r="1108" spans="2:31">
      <c r="B1108" s="1319">
        <f t="shared" si="34"/>
        <v>-1</v>
      </c>
      <c r="D1108" s="1310"/>
      <c r="E1108" s="1310"/>
      <c r="F1108" s="1320"/>
      <c r="G1108" s="1310"/>
      <c r="H1108" s="1310"/>
      <c r="I1108" s="1310"/>
      <c r="J1108" s="1321"/>
      <c r="K1108" s="1321"/>
      <c r="L1108" s="1310"/>
      <c r="N1108" s="1322">
        <f t="shared" si="35"/>
        <v>0</v>
      </c>
      <c r="O1108" s="1323">
        <f t="shared" si="36"/>
        <v>0</v>
      </c>
      <c r="P1108" s="1323">
        <f>O1108/'1.5 Universal Data'!$E$36</f>
        <v>0</v>
      </c>
      <c r="R1108" s="134"/>
      <c r="S1108" s="134"/>
      <c r="T1108" s="134"/>
      <c r="U1108" s="134"/>
      <c r="V1108" s="134"/>
      <c r="W1108" s="134"/>
      <c r="X1108" s="134"/>
      <c r="Y1108" s="134"/>
      <c r="Z1108" s="134"/>
      <c r="AA1108" s="134"/>
      <c r="AB1108" s="134"/>
      <c r="AC1108" s="134"/>
      <c r="AD1108" s="134"/>
      <c r="AE1108" s="134"/>
    </row>
    <row r="1109" spans="2:31">
      <c r="B1109" s="1319">
        <f t="shared" si="34"/>
        <v>-1</v>
      </c>
      <c r="D1109" s="1310"/>
      <c r="E1109" s="1310"/>
      <c r="F1109" s="1320"/>
      <c r="G1109" s="1310"/>
      <c r="H1109" s="1310"/>
      <c r="I1109" s="1310"/>
      <c r="J1109" s="1321"/>
      <c r="K1109" s="1321"/>
      <c r="L1109" s="1310"/>
      <c r="N1109" s="1322">
        <f t="shared" si="35"/>
        <v>0</v>
      </c>
      <c r="O1109" s="1323">
        <f t="shared" si="36"/>
        <v>0</v>
      </c>
      <c r="P1109" s="1323">
        <f>O1109/'1.5 Universal Data'!$E$36</f>
        <v>0</v>
      </c>
      <c r="R1109" s="134"/>
      <c r="S1109" s="134"/>
      <c r="T1109" s="134"/>
      <c r="U1109" s="134"/>
      <c r="V1109" s="134"/>
      <c r="W1109" s="134"/>
      <c r="X1109" s="134"/>
      <c r="Y1109" s="134"/>
      <c r="Z1109" s="134"/>
      <c r="AA1109" s="134"/>
      <c r="AB1109" s="134"/>
      <c r="AC1109" s="134"/>
      <c r="AD1109" s="134"/>
      <c r="AE1109" s="134"/>
    </row>
    <row r="1110" spans="2:31">
      <c r="B1110" s="1319">
        <f t="shared" si="34"/>
        <v>-1</v>
      </c>
      <c r="D1110" s="1310"/>
      <c r="E1110" s="1310"/>
      <c r="F1110" s="1320"/>
      <c r="G1110" s="1310"/>
      <c r="H1110" s="1310"/>
      <c r="I1110" s="1310"/>
      <c r="J1110" s="1321"/>
      <c r="K1110" s="1321"/>
      <c r="L1110" s="1310"/>
      <c r="N1110" s="1322">
        <f t="shared" si="35"/>
        <v>0</v>
      </c>
      <c r="O1110" s="1323">
        <f t="shared" si="36"/>
        <v>0</v>
      </c>
      <c r="P1110" s="1323">
        <f>O1110/'1.5 Universal Data'!$E$36</f>
        <v>0</v>
      </c>
      <c r="R1110" s="134"/>
      <c r="S1110" s="134"/>
      <c r="T1110" s="134"/>
      <c r="U1110" s="134"/>
      <c r="V1110" s="134"/>
      <c r="W1110" s="134"/>
      <c r="X1110" s="134"/>
      <c r="Y1110" s="134"/>
      <c r="Z1110" s="134"/>
      <c r="AA1110" s="134"/>
      <c r="AB1110" s="134"/>
      <c r="AC1110" s="134"/>
      <c r="AD1110" s="134"/>
      <c r="AE1110" s="134"/>
    </row>
    <row r="1111" spans="2:31">
      <c r="B1111" s="1319">
        <f t="shared" ref="B1111:B1174" si="37">IF(G1111="buy",1,-1)</f>
        <v>-1</v>
      </c>
      <c r="D1111" s="1310"/>
      <c r="E1111" s="1310"/>
      <c r="F1111" s="1320"/>
      <c r="G1111" s="1310"/>
      <c r="H1111" s="1310"/>
      <c r="I1111" s="1310"/>
      <c r="J1111" s="1321"/>
      <c r="K1111" s="1321"/>
      <c r="L1111" s="1310"/>
      <c r="N1111" s="1322">
        <f t="shared" ref="N1111:N1174" si="38">+H1111*((K1111-J1111)+1)*B1111</f>
        <v>0</v>
      </c>
      <c r="O1111" s="1323">
        <f t="shared" ref="O1111:O1174" si="39">N1111*L1111/100</f>
        <v>0</v>
      </c>
      <c r="P1111" s="1323">
        <f>O1111/'1.5 Universal Data'!$E$36</f>
        <v>0</v>
      </c>
      <c r="R1111" s="134"/>
      <c r="S1111" s="134"/>
      <c r="T1111" s="134"/>
      <c r="U1111" s="134"/>
      <c r="V1111" s="134"/>
      <c r="W1111" s="134"/>
      <c r="X1111" s="134"/>
      <c r="Y1111" s="134"/>
      <c r="Z1111" s="134"/>
      <c r="AA1111" s="134"/>
      <c r="AB1111" s="134"/>
      <c r="AC1111" s="134"/>
      <c r="AD1111" s="134"/>
      <c r="AE1111" s="134"/>
    </row>
    <row r="1112" spans="2:31">
      <c r="B1112" s="1319">
        <f t="shared" si="37"/>
        <v>-1</v>
      </c>
      <c r="D1112" s="1310"/>
      <c r="E1112" s="1310"/>
      <c r="F1112" s="1320"/>
      <c r="G1112" s="1310"/>
      <c r="H1112" s="1310"/>
      <c r="I1112" s="1310"/>
      <c r="J1112" s="1321"/>
      <c r="K1112" s="1321"/>
      <c r="L1112" s="1310"/>
      <c r="N1112" s="1322">
        <f t="shared" si="38"/>
        <v>0</v>
      </c>
      <c r="O1112" s="1323">
        <f t="shared" si="39"/>
        <v>0</v>
      </c>
      <c r="P1112" s="1323">
        <f>O1112/'1.5 Universal Data'!$E$36</f>
        <v>0</v>
      </c>
      <c r="R1112" s="134"/>
      <c r="S1112" s="134"/>
      <c r="T1112" s="134"/>
      <c r="U1112" s="134"/>
      <c r="V1112" s="134"/>
      <c r="W1112" s="134"/>
      <c r="X1112" s="134"/>
      <c r="Y1112" s="134"/>
      <c r="Z1112" s="134"/>
      <c r="AA1112" s="134"/>
      <c r="AB1112" s="134"/>
      <c r="AC1112" s="134"/>
      <c r="AD1112" s="134"/>
      <c r="AE1112" s="134"/>
    </row>
    <row r="1113" spans="2:31">
      <c r="B1113" s="1319">
        <f t="shared" si="37"/>
        <v>-1</v>
      </c>
      <c r="D1113" s="1310"/>
      <c r="E1113" s="1310"/>
      <c r="F1113" s="1320"/>
      <c r="G1113" s="1310"/>
      <c r="H1113" s="1310"/>
      <c r="I1113" s="1310"/>
      <c r="J1113" s="1321"/>
      <c r="K1113" s="1321"/>
      <c r="L1113" s="1310"/>
      <c r="N1113" s="1322">
        <f t="shared" si="38"/>
        <v>0</v>
      </c>
      <c r="O1113" s="1323">
        <f t="shared" si="39"/>
        <v>0</v>
      </c>
      <c r="P1113" s="1323">
        <f>O1113/'1.5 Universal Data'!$E$36</f>
        <v>0</v>
      </c>
      <c r="R1113" s="134"/>
      <c r="S1113" s="134"/>
      <c r="T1113" s="134"/>
      <c r="U1113" s="134"/>
      <c r="V1113" s="134"/>
      <c r="W1113" s="134"/>
      <c r="X1113" s="134"/>
      <c r="Y1113" s="134"/>
      <c r="Z1113" s="134"/>
      <c r="AA1113" s="134"/>
      <c r="AB1113" s="134"/>
      <c r="AC1113" s="134"/>
      <c r="AD1113" s="134"/>
      <c r="AE1113" s="134"/>
    </row>
    <row r="1114" spans="2:31">
      <c r="B1114" s="1319">
        <f t="shared" si="37"/>
        <v>-1</v>
      </c>
      <c r="D1114" s="1310"/>
      <c r="E1114" s="1310"/>
      <c r="F1114" s="1320"/>
      <c r="G1114" s="1310"/>
      <c r="H1114" s="1310"/>
      <c r="I1114" s="1310"/>
      <c r="J1114" s="1321"/>
      <c r="K1114" s="1321"/>
      <c r="L1114" s="1310"/>
      <c r="N1114" s="1322">
        <f t="shared" si="38"/>
        <v>0</v>
      </c>
      <c r="O1114" s="1323">
        <f t="shared" si="39"/>
        <v>0</v>
      </c>
      <c r="P1114" s="1323">
        <f>O1114/'1.5 Universal Data'!$E$36</f>
        <v>0</v>
      </c>
      <c r="R1114" s="134"/>
      <c r="S1114" s="134"/>
      <c r="T1114" s="134"/>
      <c r="U1114" s="134"/>
      <c r="V1114" s="134"/>
      <c r="W1114" s="134"/>
      <c r="X1114" s="134"/>
      <c r="Y1114" s="134"/>
      <c r="Z1114" s="134"/>
      <c r="AA1114" s="134"/>
      <c r="AB1114" s="134"/>
      <c r="AC1114" s="134"/>
      <c r="AD1114" s="134"/>
      <c r="AE1114" s="134"/>
    </row>
    <row r="1115" spans="2:31">
      <c r="B1115" s="1319">
        <f t="shared" si="37"/>
        <v>-1</v>
      </c>
      <c r="D1115" s="1310"/>
      <c r="E1115" s="1310"/>
      <c r="F1115" s="1320"/>
      <c r="G1115" s="1310"/>
      <c r="H1115" s="1310"/>
      <c r="I1115" s="1310"/>
      <c r="J1115" s="1321"/>
      <c r="K1115" s="1321"/>
      <c r="L1115" s="1310"/>
      <c r="N1115" s="1322">
        <f t="shared" si="38"/>
        <v>0</v>
      </c>
      <c r="O1115" s="1323">
        <f t="shared" si="39"/>
        <v>0</v>
      </c>
      <c r="P1115" s="1323">
        <f>O1115/'1.5 Universal Data'!$E$36</f>
        <v>0</v>
      </c>
      <c r="R1115" s="134"/>
      <c r="S1115" s="134"/>
      <c r="T1115" s="134"/>
      <c r="U1115" s="134"/>
      <c r="V1115" s="134"/>
      <c r="W1115" s="134"/>
      <c r="X1115" s="134"/>
      <c r="Y1115" s="134"/>
      <c r="Z1115" s="134"/>
      <c r="AA1115" s="134"/>
      <c r="AB1115" s="134"/>
      <c r="AC1115" s="134"/>
      <c r="AD1115" s="134"/>
      <c r="AE1115" s="134"/>
    </row>
    <row r="1116" spans="2:31">
      <c r="B1116" s="1319">
        <f t="shared" si="37"/>
        <v>-1</v>
      </c>
      <c r="D1116" s="1310"/>
      <c r="E1116" s="1310"/>
      <c r="F1116" s="1320"/>
      <c r="G1116" s="1310"/>
      <c r="H1116" s="1310"/>
      <c r="I1116" s="1310"/>
      <c r="J1116" s="1321"/>
      <c r="K1116" s="1321"/>
      <c r="L1116" s="1310"/>
      <c r="N1116" s="1322">
        <f t="shared" si="38"/>
        <v>0</v>
      </c>
      <c r="O1116" s="1323">
        <f t="shared" si="39"/>
        <v>0</v>
      </c>
      <c r="P1116" s="1323">
        <f>O1116/'1.5 Universal Data'!$E$36</f>
        <v>0</v>
      </c>
      <c r="R1116" s="134"/>
      <c r="S1116" s="134"/>
      <c r="T1116" s="134"/>
      <c r="U1116" s="134"/>
      <c r="V1116" s="134"/>
      <c r="W1116" s="134"/>
      <c r="X1116" s="134"/>
      <c r="Y1116" s="134"/>
      <c r="Z1116" s="134"/>
      <c r="AA1116" s="134"/>
      <c r="AB1116" s="134"/>
      <c r="AC1116" s="134"/>
      <c r="AD1116" s="134"/>
      <c r="AE1116" s="134"/>
    </row>
    <row r="1117" spans="2:31">
      <c r="B1117" s="1319">
        <f t="shared" si="37"/>
        <v>-1</v>
      </c>
      <c r="D1117" s="1310"/>
      <c r="E1117" s="1310"/>
      <c r="F1117" s="1320"/>
      <c r="G1117" s="1310"/>
      <c r="H1117" s="1310"/>
      <c r="I1117" s="1310"/>
      <c r="J1117" s="1321"/>
      <c r="K1117" s="1321"/>
      <c r="L1117" s="1310"/>
      <c r="N1117" s="1322">
        <f t="shared" si="38"/>
        <v>0</v>
      </c>
      <c r="O1117" s="1323">
        <f t="shared" si="39"/>
        <v>0</v>
      </c>
      <c r="P1117" s="1323">
        <f>O1117/'1.5 Universal Data'!$E$36</f>
        <v>0</v>
      </c>
      <c r="R1117" s="134"/>
      <c r="S1117" s="134"/>
      <c r="T1117" s="134"/>
      <c r="U1117" s="134"/>
      <c r="V1117" s="134"/>
      <c r="W1117" s="134"/>
      <c r="X1117" s="134"/>
      <c r="Y1117" s="134"/>
      <c r="Z1117" s="134"/>
      <c r="AA1117" s="134"/>
      <c r="AB1117" s="134"/>
      <c r="AC1117" s="134"/>
      <c r="AD1117" s="134"/>
      <c r="AE1117" s="134"/>
    </row>
    <row r="1118" spans="2:31">
      <c r="B1118" s="1319">
        <f t="shared" si="37"/>
        <v>-1</v>
      </c>
      <c r="D1118" s="1310"/>
      <c r="E1118" s="1310"/>
      <c r="F1118" s="1320"/>
      <c r="G1118" s="1310"/>
      <c r="H1118" s="1310"/>
      <c r="I1118" s="1310"/>
      <c r="J1118" s="1321"/>
      <c r="K1118" s="1321"/>
      <c r="L1118" s="1310"/>
      <c r="N1118" s="1322">
        <f t="shared" si="38"/>
        <v>0</v>
      </c>
      <c r="O1118" s="1323">
        <f t="shared" si="39"/>
        <v>0</v>
      </c>
      <c r="P1118" s="1323">
        <f>O1118/'1.5 Universal Data'!$E$36</f>
        <v>0</v>
      </c>
      <c r="R1118" s="134"/>
      <c r="S1118" s="134"/>
      <c r="T1118" s="134"/>
      <c r="U1118" s="134"/>
      <c r="V1118" s="134"/>
      <c r="W1118" s="134"/>
      <c r="X1118" s="134"/>
      <c r="Y1118" s="134"/>
      <c r="Z1118" s="134"/>
      <c r="AA1118" s="134"/>
      <c r="AB1118" s="134"/>
      <c r="AC1118" s="134"/>
      <c r="AD1118" s="134"/>
      <c r="AE1118" s="134"/>
    </row>
    <row r="1119" spans="2:31">
      <c r="B1119" s="1319">
        <f t="shared" si="37"/>
        <v>-1</v>
      </c>
      <c r="D1119" s="1310"/>
      <c r="E1119" s="1310"/>
      <c r="F1119" s="1320"/>
      <c r="G1119" s="1310"/>
      <c r="H1119" s="1310"/>
      <c r="I1119" s="1310"/>
      <c r="J1119" s="1321"/>
      <c r="K1119" s="1321"/>
      <c r="L1119" s="1310"/>
      <c r="N1119" s="1322">
        <f t="shared" si="38"/>
        <v>0</v>
      </c>
      <c r="O1119" s="1323">
        <f t="shared" si="39"/>
        <v>0</v>
      </c>
      <c r="P1119" s="1323">
        <f>O1119/'1.5 Universal Data'!$E$36</f>
        <v>0</v>
      </c>
      <c r="R1119" s="134"/>
      <c r="S1119" s="134"/>
      <c r="T1119" s="134"/>
      <c r="U1119" s="134"/>
      <c r="V1119" s="134"/>
      <c r="W1119" s="134"/>
      <c r="X1119" s="134"/>
      <c r="Y1119" s="134"/>
      <c r="Z1119" s="134"/>
      <c r="AA1119" s="134"/>
      <c r="AB1119" s="134"/>
      <c r="AC1119" s="134"/>
      <c r="AD1119" s="134"/>
      <c r="AE1119" s="134"/>
    </row>
    <row r="1120" spans="2:31">
      <c r="B1120" s="1319">
        <f t="shared" si="37"/>
        <v>-1</v>
      </c>
      <c r="D1120" s="1310"/>
      <c r="E1120" s="1310"/>
      <c r="F1120" s="1320"/>
      <c r="G1120" s="1310"/>
      <c r="H1120" s="1310"/>
      <c r="I1120" s="1310"/>
      <c r="J1120" s="1321"/>
      <c r="K1120" s="1321"/>
      <c r="L1120" s="1310"/>
      <c r="N1120" s="1322">
        <f t="shared" si="38"/>
        <v>0</v>
      </c>
      <c r="O1120" s="1323">
        <f t="shared" si="39"/>
        <v>0</v>
      </c>
      <c r="P1120" s="1323">
        <f>O1120/'1.5 Universal Data'!$E$36</f>
        <v>0</v>
      </c>
      <c r="R1120" s="134"/>
      <c r="S1120" s="134"/>
      <c r="T1120" s="134"/>
      <c r="U1120" s="134"/>
      <c r="V1120" s="134"/>
      <c r="W1120" s="134"/>
      <c r="X1120" s="134"/>
      <c r="Y1120" s="134"/>
      <c r="Z1120" s="134"/>
      <c r="AA1120" s="134"/>
      <c r="AB1120" s="134"/>
      <c r="AC1120" s="134"/>
      <c r="AD1120" s="134"/>
      <c r="AE1120" s="134"/>
    </row>
    <row r="1121" spans="2:31">
      <c r="B1121" s="1319">
        <f t="shared" si="37"/>
        <v>-1</v>
      </c>
      <c r="D1121" s="1310"/>
      <c r="E1121" s="1310"/>
      <c r="F1121" s="1320"/>
      <c r="G1121" s="1310"/>
      <c r="H1121" s="1310"/>
      <c r="I1121" s="1310"/>
      <c r="J1121" s="1321"/>
      <c r="K1121" s="1321"/>
      <c r="L1121" s="1310"/>
      <c r="N1121" s="1322">
        <f t="shared" si="38"/>
        <v>0</v>
      </c>
      <c r="O1121" s="1323">
        <f t="shared" si="39"/>
        <v>0</v>
      </c>
      <c r="P1121" s="1323">
        <f>O1121/'1.5 Universal Data'!$E$36</f>
        <v>0</v>
      </c>
      <c r="R1121" s="134"/>
      <c r="S1121" s="134"/>
      <c r="T1121" s="134"/>
      <c r="U1121" s="134"/>
      <c r="V1121" s="134"/>
      <c r="W1121" s="134"/>
      <c r="X1121" s="134"/>
      <c r="Y1121" s="134"/>
      <c r="Z1121" s="134"/>
      <c r="AA1121" s="134"/>
      <c r="AB1121" s="134"/>
      <c r="AC1121" s="134"/>
      <c r="AD1121" s="134"/>
      <c r="AE1121" s="134"/>
    </row>
    <row r="1122" spans="2:31">
      <c r="B1122" s="1319">
        <f t="shared" si="37"/>
        <v>-1</v>
      </c>
      <c r="D1122" s="1310"/>
      <c r="E1122" s="1310"/>
      <c r="F1122" s="1320"/>
      <c r="G1122" s="1310"/>
      <c r="H1122" s="1310"/>
      <c r="I1122" s="1310"/>
      <c r="J1122" s="1321"/>
      <c r="K1122" s="1321"/>
      <c r="L1122" s="1310"/>
      <c r="N1122" s="1322">
        <f t="shared" si="38"/>
        <v>0</v>
      </c>
      <c r="O1122" s="1323">
        <f t="shared" si="39"/>
        <v>0</v>
      </c>
      <c r="P1122" s="1323">
        <f>O1122/'1.5 Universal Data'!$E$36</f>
        <v>0</v>
      </c>
      <c r="R1122" s="134"/>
      <c r="S1122" s="134"/>
      <c r="T1122" s="134"/>
      <c r="U1122" s="134"/>
      <c r="V1122" s="134"/>
      <c r="W1122" s="134"/>
      <c r="X1122" s="134"/>
      <c r="Y1122" s="134"/>
      <c r="Z1122" s="134"/>
      <c r="AA1122" s="134"/>
      <c r="AB1122" s="134"/>
      <c r="AC1122" s="134"/>
      <c r="AD1122" s="134"/>
      <c r="AE1122" s="134"/>
    </row>
    <row r="1123" spans="2:31">
      <c r="B1123" s="1319">
        <f t="shared" si="37"/>
        <v>-1</v>
      </c>
      <c r="D1123" s="1310"/>
      <c r="E1123" s="1310"/>
      <c r="F1123" s="1320"/>
      <c r="G1123" s="1310"/>
      <c r="H1123" s="1310"/>
      <c r="I1123" s="1310"/>
      <c r="J1123" s="1321"/>
      <c r="K1123" s="1321"/>
      <c r="L1123" s="1310"/>
      <c r="N1123" s="1322">
        <f t="shared" si="38"/>
        <v>0</v>
      </c>
      <c r="O1123" s="1323">
        <f t="shared" si="39"/>
        <v>0</v>
      </c>
      <c r="P1123" s="1323">
        <f>O1123/'1.5 Universal Data'!$E$36</f>
        <v>0</v>
      </c>
      <c r="R1123" s="134"/>
      <c r="S1123" s="134"/>
      <c r="T1123" s="134"/>
      <c r="U1123" s="134"/>
      <c r="V1123" s="134"/>
      <c r="W1123" s="134"/>
      <c r="X1123" s="134"/>
      <c r="Y1123" s="134"/>
      <c r="Z1123" s="134"/>
      <c r="AA1123" s="134"/>
      <c r="AB1123" s="134"/>
      <c r="AC1123" s="134"/>
      <c r="AD1123" s="134"/>
      <c r="AE1123" s="134"/>
    </row>
    <row r="1124" spans="2:31">
      <c r="B1124" s="1319">
        <f t="shared" si="37"/>
        <v>-1</v>
      </c>
      <c r="D1124" s="1310"/>
      <c r="E1124" s="1310"/>
      <c r="F1124" s="1320"/>
      <c r="G1124" s="1310"/>
      <c r="H1124" s="1310"/>
      <c r="I1124" s="1310"/>
      <c r="J1124" s="1321"/>
      <c r="K1124" s="1321"/>
      <c r="L1124" s="1310"/>
      <c r="N1124" s="1322">
        <f t="shared" si="38"/>
        <v>0</v>
      </c>
      <c r="O1124" s="1323">
        <f t="shared" si="39"/>
        <v>0</v>
      </c>
      <c r="P1124" s="1323">
        <f>O1124/'1.5 Universal Data'!$E$36</f>
        <v>0</v>
      </c>
      <c r="R1124" s="134"/>
      <c r="S1124" s="134"/>
      <c r="T1124" s="134"/>
      <c r="U1124" s="134"/>
      <c r="V1124" s="134"/>
      <c r="W1124" s="134"/>
      <c r="X1124" s="134"/>
      <c r="Y1124" s="134"/>
      <c r="Z1124" s="134"/>
      <c r="AA1124" s="134"/>
      <c r="AB1124" s="134"/>
      <c r="AC1124" s="134"/>
      <c r="AD1124" s="134"/>
      <c r="AE1124" s="134"/>
    </row>
    <row r="1125" spans="2:31">
      <c r="B1125" s="1319">
        <f t="shared" si="37"/>
        <v>-1</v>
      </c>
      <c r="D1125" s="1310"/>
      <c r="E1125" s="1310"/>
      <c r="F1125" s="1320"/>
      <c r="G1125" s="1310"/>
      <c r="H1125" s="1310"/>
      <c r="I1125" s="1310"/>
      <c r="J1125" s="1321"/>
      <c r="K1125" s="1321"/>
      <c r="L1125" s="1310"/>
      <c r="N1125" s="1322">
        <f t="shared" si="38"/>
        <v>0</v>
      </c>
      <c r="O1125" s="1323">
        <f t="shared" si="39"/>
        <v>0</v>
      </c>
      <c r="P1125" s="1323">
        <f>O1125/'1.5 Universal Data'!$E$36</f>
        <v>0</v>
      </c>
      <c r="R1125" s="134"/>
      <c r="S1125" s="134"/>
      <c r="T1125" s="134"/>
      <c r="U1125" s="134"/>
      <c r="V1125" s="134"/>
      <c r="W1125" s="134"/>
      <c r="X1125" s="134"/>
      <c r="Y1125" s="134"/>
      <c r="Z1125" s="134"/>
      <c r="AA1125" s="134"/>
      <c r="AB1125" s="134"/>
      <c r="AC1125" s="134"/>
      <c r="AD1125" s="134"/>
      <c r="AE1125" s="134"/>
    </row>
    <row r="1126" spans="2:31">
      <c r="B1126" s="1319">
        <f t="shared" si="37"/>
        <v>-1</v>
      </c>
      <c r="D1126" s="1310"/>
      <c r="E1126" s="1310"/>
      <c r="F1126" s="1320"/>
      <c r="G1126" s="1310"/>
      <c r="H1126" s="1310"/>
      <c r="I1126" s="1310"/>
      <c r="J1126" s="1321"/>
      <c r="K1126" s="1321"/>
      <c r="L1126" s="1310"/>
      <c r="N1126" s="1322">
        <f t="shared" si="38"/>
        <v>0</v>
      </c>
      <c r="O1126" s="1323">
        <f t="shared" si="39"/>
        <v>0</v>
      </c>
      <c r="P1126" s="1323">
        <f>O1126/'1.5 Universal Data'!$E$36</f>
        <v>0</v>
      </c>
      <c r="R1126" s="134"/>
      <c r="S1126" s="134"/>
      <c r="T1126" s="134"/>
      <c r="U1126" s="134"/>
      <c r="V1126" s="134"/>
      <c r="W1126" s="134"/>
      <c r="X1126" s="134"/>
      <c r="Y1126" s="134"/>
      <c r="Z1126" s="134"/>
      <c r="AA1126" s="134"/>
      <c r="AB1126" s="134"/>
      <c r="AC1126" s="134"/>
      <c r="AD1126" s="134"/>
      <c r="AE1126" s="134"/>
    </row>
    <row r="1127" spans="2:31">
      <c r="B1127" s="1319">
        <f t="shared" si="37"/>
        <v>-1</v>
      </c>
      <c r="D1127" s="1310"/>
      <c r="E1127" s="1310"/>
      <c r="F1127" s="1320"/>
      <c r="G1127" s="1310"/>
      <c r="H1127" s="1310"/>
      <c r="I1127" s="1310"/>
      <c r="J1127" s="1321"/>
      <c r="K1127" s="1321"/>
      <c r="L1127" s="1310"/>
      <c r="N1127" s="1322">
        <f t="shared" si="38"/>
        <v>0</v>
      </c>
      <c r="O1127" s="1323">
        <f t="shared" si="39"/>
        <v>0</v>
      </c>
      <c r="P1127" s="1323">
        <f>O1127/'1.5 Universal Data'!$E$36</f>
        <v>0</v>
      </c>
      <c r="R1127" s="134"/>
      <c r="S1127" s="134"/>
      <c r="T1127" s="134"/>
      <c r="U1127" s="134"/>
      <c r="V1127" s="134"/>
      <c r="W1127" s="134"/>
      <c r="X1127" s="134"/>
      <c r="Y1127" s="134"/>
      <c r="Z1127" s="134"/>
      <c r="AA1127" s="134"/>
      <c r="AB1127" s="134"/>
      <c r="AC1127" s="134"/>
      <c r="AD1127" s="134"/>
      <c r="AE1127" s="134"/>
    </row>
    <row r="1128" spans="2:31">
      <c r="B1128" s="1319">
        <f t="shared" si="37"/>
        <v>-1</v>
      </c>
      <c r="D1128" s="1310"/>
      <c r="E1128" s="1310"/>
      <c r="F1128" s="1320"/>
      <c r="G1128" s="1310"/>
      <c r="H1128" s="1310"/>
      <c r="I1128" s="1310"/>
      <c r="J1128" s="1321"/>
      <c r="K1128" s="1321"/>
      <c r="L1128" s="1310"/>
      <c r="N1128" s="1322">
        <f t="shared" si="38"/>
        <v>0</v>
      </c>
      <c r="O1128" s="1323">
        <f t="shared" si="39"/>
        <v>0</v>
      </c>
      <c r="P1128" s="1323">
        <f>O1128/'1.5 Universal Data'!$E$36</f>
        <v>0</v>
      </c>
      <c r="R1128" s="134"/>
      <c r="S1128" s="134"/>
      <c r="T1128" s="134"/>
      <c r="U1128" s="134"/>
      <c r="V1128" s="134"/>
      <c r="W1128" s="134"/>
      <c r="X1128" s="134"/>
      <c r="Y1128" s="134"/>
      <c r="Z1128" s="134"/>
      <c r="AA1128" s="134"/>
      <c r="AB1128" s="134"/>
      <c r="AC1128" s="134"/>
      <c r="AD1128" s="134"/>
      <c r="AE1128" s="134"/>
    </row>
    <row r="1129" spans="2:31">
      <c r="B1129" s="1319">
        <f t="shared" si="37"/>
        <v>-1</v>
      </c>
      <c r="D1129" s="1310"/>
      <c r="E1129" s="1310"/>
      <c r="F1129" s="1320"/>
      <c r="G1129" s="1310"/>
      <c r="H1129" s="1310"/>
      <c r="I1129" s="1310"/>
      <c r="J1129" s="1321"/>
      <c r="K1129" s="1321"/>
      <c r="L1129" s="1310"/>
      <c r="N1129" s="1322">
        <f t="shared" si="38"/>
        <v>0</v>
      </c>
      <c r="O1129" s="1323">
        <f t="shared" si="39"/>
        <v>0</v>
      </c>
      <c r="P1129" s="1323">
        <f>O1129/'1.5 Universal Data'!$E$36</f>
        <v>0</v>
      </c>
      <c r="R1129" s="134"/>
      <c r="S1129" s="134"/>
      <c r="T1129" s="134"/>
      <c r="U1129" s="134"/>
      <c r="V1129" s="134"/>
      <c r="W1129" s="134"/>
      <c r="X1129" s="134"/>
      <c r="Y1129" s="134"/>
      <c r="Z1129" s="134"/>
      <c r="AA1129" s="134"/>
      <c r="AB1129" s="134"/>
      <c r="AC1129" s="134"/>
      <c r="AD1129" s="134"/>
      <c r="AE1129" s="134"/>
    </row>
    <row r="1130" spans="2:31">
      <c r="B1130" s="1319">
        <f t="shared" si="37"/>
        <v>-1</v>
      </c>
      <c r="D1130" s="1310"/>
      <c r="E1130" s="1310"/>
      <c r="F1130" s="1320"/>
      <c r="G1130" s="1310"/>
      <c r="H1130" s="1310"/>
      <c r="I1130" s="1310"/>
      <c r="J1130" s="1321"/>
      <c r="K1130" s="1321"/>
      <c r="L1130" s="1310"/>
      <c r="N1130" s="1322">
        <f t="shared" si="38"/>
        <v>0</v>
      </c>
      <c r="O1130" s="1323">
        <f t="shared" si="39"/>
        <v>0</v>
      </c>
      <c r="P1130" s="1323">
        <f>O1130/'1.5 Universal Data'!$E$36</f>
        <v>0</v>
      </c>
      <c r="R1130" s="134"/>
      <c r="S1130" s="134"/>
      <c r="T1130" s="134"/>
      <c r="U1130" s="134"/>
      <c r="V1130" s="134"/>
      <c r="W1130" s="134"/>
      <c r="X1130" s="134"/>
      <c r="Y1130" s="134"/>
      <c r="Z1130" s="134"/>
      <c r="AA1130" s="134"/>
      <c r="AB1130" s="134"/>
      <c r="AC1130" s="134"/>
      <c r="AD1130" s="134"/>
      <c r="AE1130" s="134"/>
    </row>
    <row r="1131" spans="2:31">
      <c r="B1131" s="1319">
        <f t="shared" si="37"/>
        <v>-1</v>
      </c>
      <c r="D1131" s="1310"/>
      <c r="E1131" s="1310"/>
      <c r="F1131" s="1320"/>
      <c r="G1131" s="1310"/>
      <c r="H1131" s="1310"/>
      <c r="I1131" s="1310"/>
      <c r="J1131" s="1321"/>
      <c r="K1131" s="1321"/>
      <c r="L1131" s="1310"/>
      <c r="N1131" s="1322">
        <f t="shared" si="38"/>
        <v>0</v>
      </c>
      <c r="O1131" s="1323">
        <f t="shared" si="39"/>
        <v>0</v>
      </c>
      <c r="P1131" s="1323">
        <f>O1131/'1.5 Universal Data'!$E$36</f>
        <v>0</v>
      </c>
      <c r="R1131" s="134"/>
      <c r="S1131" s="134"/>
      <c r="T1131" s="134"/>
      <c r="U1131" s="134"/>
      <c r="V1131" s="134"/>
      <c r="W1131" s="134"/>
      <c r="X1131" s="134"/>
      <c r="Y1131" s="134"/>
      <c r="Z1131" s="134"/>
      <c r="AA1131" s="134"/>
      <c r="AB1131" s="134"/>
      <c r="AC1131" s="134"/>
      <c r="AD1131" s="134"/>
      <c r="AE1131" s="134"/>
    </row>
    <row r="1132" spans="2:31">
      <c r="B1132" s="1319">
        <f t="shared" si="37"/>
        <v>-1</v>
      </c>
      <c r="D1132" s="1310"/>
      <c r="E1132" s="1310"/>
      <c r="F1132" s="1320"/>
      <c r="G1132" s="1310"/>
      <c r="H1132" s="1310"/>
      <c r="I1132" s="1310"/>
      <c r="J1132" s="1321"/>
      <c r="K1132" s="1321"/>
      <c r="L1132" s="1310"/>
      <c r="N1132" s="1322">
        <f t="shared" si="38"/>
        <v>0</v>
      </c>
      <c r="O1132" s="1323">
        <f t="shared" si="39"/>
        <v>0</v>
      </c>
      <c r="P1132" s="1323">
        <f>O1132/'1.5 Universal Data'!$E$36</f>
        <v>0</v>
      </c>
      <c r="R1132" s="134"/>
      <c r="S1132" s="134"/>
      <c r="T1132" s="134"/>
      <c r="U1132" s="134"/>
      <c r="V1132" s="134"/>
      <c r="W1132" s="134"/>
      <c r="X1132" s="134"/>
      <c r="Y1132" s="134"/>
      <c r="Z1132" s="134"/>
      <c r="AA1132" s="134"/>
      <c r="AB1132" s="134"/>
      <c r="AC1132" s="134"/>
      <c r="AD1132" s="134"/>
      <c r="AE1132" s="134"/>
    </row>
    <row r="1133" spans="2:31">
      <c r="B1133" s="1319">
        <f t="shared" si="37"/>
        <v>-1</v>
      </c>
      <c r="D1133" s="1310"/>
      <c r="E1133" s="1310"/>
      <c r="F1133" s="1320"/>
      <c r="G1133" s="1310"/>
      <c r="H1133" s="1310"/>
      <c r="I1133" s="1310"/>
      <c r="J1133" s="1321"/>
      <c r="K1133" s="1321"/>
      <c r="L1133" s="1310"/>
      <c r="N1133" s="1322">
        <f t="shared" si="38"/>
        <v>0</v>
      </c>
      <c r="O1133" s="1323">
        <f t="shared" si="39"/>
        <v>0</v>
      </c>
      <c r="P1133" s="1323">
        <f>O1133/'1.5 Universal Data'!$E$36</f>
        <v>0</v>
      </c>
      <c r="R1133" s="134"/>
      <c r="S1133" s="134"/>
      <c r="T1133" s="134"/>
      <c r="U1133" s="134"/>
      <c r="V1133" s="134"/>
      <c r="W1133" s="134"/>
      <c r="X1133" s="134"/>
      <c r="Y1133" s="134"/>
      <c r="Z1133" s="134"/>
      <c r="AA1133" s="134"/>
      <c r="AB1133" s="134"/>
      <c r="AC1133" s="134"/>
      <c r="AD1133" s="134"/>
      <c r="AE1133" s="134"/>
    </row>
    <row r="1134" spans="2:31">
      <c r="B1134" s="1319">
        <f t="shared" si="37"/>
        <v>-1</v>
      </c>
      <c r="D1134" s="1310"/>
      <c r="E1134" s="1310"/>
      <c r="F1134" s="1320"/>
      <c r="G1134" s="1310"/>
      <c r="H1134" s="1310"/>
      <c r="I1134" s="1310"/>
      <c r="J1134" s="1321"/>
      <c r="K1134" s="1321"/>
      <c r="L1134" s="1310"/>
      <c r="N1134" s="1322">
        <f t="shared" si="38"/>
        <v>0</v>
      </c>
      <c r="O1134" s="1323">
        <f t="shared" si="39"/>
        <v>0</v>
      </c>
      <c r="P1134" s="1323">
        <f>O1134/'1.5 Universal Data'!$E$36</f>
        <v>0</v>
      </c>
      <c r="R1134" s="134"/>
      <c r="S1134" s="134"/>
      <c r="T1134" s="134"/>
      <c r="U1134" s="134"/>
      <c r="V1134" s="134"/>
      <c r="W1134" s="134"/>
      <c r="X1134" s="134"/>
      <c r="Y1134" s="134"/>
      <c r="Z1134" s="134"/>
      <c r="AA1134" s="134"/>
      <c r="AB1134" s="134"/>
      <c r="AC1134" s="134"/>
      <c r="AD1134" s="134"/>
      <c r="AE1134" s="134"/>
    </row>
    <row r="1135" spans="2:31">
      <c r="B1135" s="1319">
        <f t="shared" si="37"/>
        <v>-1</v>
      </c>
      <c r="D1135" s="1310"/>
      <c r="E1135" s="1310"/>
      <c r="F1135" s="1320"/>
      <c r="G1135" s="1310"/>
      <c r="H1135" s="1310"/>
      <c r="I1135" s="1310"/>
      <c r="J1135" s="1321"/>
      <c r="K1135" s="1321"/>
      <c r="L1135" s="1310"/>
      <c r="N1135" s="1322">
        <f t="shared" si="38"/>
        <v>0</v>
      </c>
      <c r="O1135" s="1323">
        <f t="shared" si="39"/>
        <v>0</v>
      </c>
      <c r="P1135" s="1323">
        <f>O1135/'1.5 Universal Data'!$E$36</f>
        <v>0</v>
      </c>
      <c r="R1135" s="134"/>
      <c r="S1135" s="134"/>
      <c r="T1135" s="134"/>
      <c r="U1135" s="134"/>
      <c r="V1135" s="134"/>
      <c r="W1135" s="134"/>
      <c r="X1135" s="134"/>
      <c r="Y1135" s="134"/>
      <c r="Z1135" s="134"/>
      <c r="AA1135" s="134"/>
      <c r="AB1135" s="134"/>
      <c r="AC1135" s="134"/>
      <c r="AD1135" s="134"/>
      <c r="AE1135" s="134"/>
    </row>
    <row r="1136" spans="2:31">
      <c r="B1136" s="1319">
        <f t="shared" si="37"/>
        <v>-1</v>
      </c>
      <c r="D1136" s="1310"/>
      <c r="E1136" s="1310"/>
      <c r="F1136" s="1320"/>
      <c r="G1136" s="1310"/>
      <c r="H1136" s="1310"/>
      <c r="I1136" s="1310"/>
      <c r="J1136" s="1321"/>
      <c r="K1136" s="1321"/>
      <c r="L1136" s="1310"/>
      <c r="N1136" s="1322">
        <f t="shared" si="38"/>
        <v>0</v>
      </c>
      <c r="O1136" s="1323">
        <f t="shared" si="39"/>
        <v>0</v>
      </c>
      <c r="P1136" s="1323">
        <f>O1136/'1.5 Universal Data'!$E$36</f>
        <v>0</v>
      </c>
      <c r="R1136" s="134"/>
      <c r="S1136" s="134"/>
      <c r="T1136" s="134"/>
      <c r="U1136" s="134"/>
      <c r="V1136" s="134"/>
      <c r="W1136" s="134"/>
      <c r="X1136" s="134"/>
      <c r="Y1136" s="134"/>
      <c r="Z1136" s="134"/>
      <c r="AA1136" s="134"/>
      <c r="AB1136" s="134"/>
      <c r="AC1136" s="134"/>
      <c r="AD1136" s="134"/>
      <c r="AE1136" s="134"/>
    </row>
    <row r="1137" spans="2:31">
      <c r="B1137" s="1319">
        <f t="shared" si="37"/>
        <v>-1</v>
      </c>
      <c r="D1137" s="1310"/>
      <c r="E1137" s="1310"/>
      <c r="F1137" s="1320"/>
      <c r="G1137" s="1310"/>
      <c r="H1137" s="1310"/>
      <c r="I1137" s="1310"/>
      <c r="J1137" s="1321"/>
      <c r="K1137" s="1321"/>
      <c r="L1137" s="1310"/>
      <c r="N1137" s="1322">
        <f t="shared" si="38"/>
        <v>0</v>
      </c>
      <c r="O1137" s="1323">
        <f t="shared" si="39"/>
        <v>0</v>
      </c>
      <c r="P1137" s="1323">
        <f>O1137/'1.5 Universal Data'!$E$36</f>
        <v>0</v>
      </c>
      <c r="R1137" s="134"/>
      <c r="S1137" s="134"/>
      <c r="T1137" s="134"/>
      <c r="U1137" s="134"/>
      <c r="V1137" s="134"/>
      <c r="W1137" s="134"/>
      <c r="X1137" s="134"/>
      <c r="Y1137" s="134"/>
      <c r="Z1137" s="134"/>
      <c r="AA1137" s="134"/>
      <c r="AB1137" s="134"/>
      <c r="AC1137" s="134"/>
      <c r="AD1137" s="134"/>
      <c r="AE1137" s="134"/>
    </row>
    <row r="1138" spans="2:31">
      <c r="B1138" s="1319">
        <f t="shared" si="37"/>
        <v>-1</v>
      </c>
      <c r="D1138" s="1310"/>
      <c r="E1138" s="1310"/>
      <c r="F1138" s="1320"/>
      <c r="G1138" s="1310"/>
      <c r="H1138" s="1310"/>
      <c r="I1138" s="1310"/>
      <c r="J1138" s="1321"/>
      <c r="K1138" s="1321"/>
      <c r="L1138" s="1310"/>
      <c r="N1138" s="1322">
        <f t="shared" si="38"/>
        <v>0</v>
      </c>
      <c r="O1138" s="1323">
        <f t="shared" si="39"/>
        <v>0</v>
      </c>
      <c r="P1138" s="1323">
        <f>O1138/'1.5 Universal Data'!$E$36</f>
        <v>0</v>
      </c>
      <c r="R1138" s="134"/>
      <c r="S1138" s="134"/>
      <c r="T1138" s="134"/>
      <c r="U1138" s="134"/>
      <c r="V1138" s="134"/>
      <c r="W1138" s="134"/>
      <c r="X1138" s="134"/>
      <c r="Y1138" s="134"/>
      <c r="Z1138" s="134"/>
      <c r="AA1138" s="134"/>
      <c r="AB1138" s="134"/>
      <c r="AC1138" s="134"/>
      <c r="AD1138" s="134"/>
      <c r="AE1138" s="134"/>
    </row>
    <row r="1139" spans="2:31">
      <c r="B1139" s="1319">
        <f t="shared" si="37"/>
        <v>-1</v>
      </c>
      <c r="D1139" s="1310"/>
      <c r="E1139" s="1310"/>
      <c r="F1139" s="1320"/>
      <c r="G1139" s="1310"/>
      <c r="H1139" s="1310"/>
      <c r="I1139" s="1310"/>
      <c r="J1139" s="1321"/>
      <c r="K1139" s="1321"/>
      <c r="L1139" s="1310"/>
      <c r="N1139" s="1322">
        <f t="shared" si="38"/>
        <v>0</v>
      </c>
      <c r="O1139" s="1323">
        <f t="shared" si="39"/>
        <v>0</v>
      </c>
      <c r="P1139" s="1323">
        <f>O1139/'1.5 Universal Data'!$E$36</f>
        <v>0</v>
      </c>
      <c r="R1139" s="134"/>
      <c r="S1139" s="134"/>
      <c r="T1139" s="134"/>
      <c r="U1139" s="134"/>
      <c r="V1139" s="134"/>
      <c r="W1139" s="134"/>
      <c r="X1139" s="134"/>
      <c r="Y1139" s="134"/>
      <c r="Z1139" s="134"/>
      <c r="AA1139" s="134"/>
      <c r="AB1139" s="134"/>
      <c r="AC1139" s="134"/>
      <c r="AD1139" s="134"/>
      <c r="AE1139" s="134"/>
    </row>
    <row r="1140" spans="2:31">
      <c r="B1140" s="1319">
        <f t="shared" si="37"/>
        <v>-1</v>
      </c>
      <c r="D1140" s="1310"/>
      <c r="E1140" s="1310"/>
      <c r="F1140" s="1320"/>
      <c r="G1140" s="1310"/>
      <c r="H1140" s="1310"/>
      <c r="I1140" s="1310"/>
      <c r="J1140" s="1321"/>
      <c r="K1140" s="1321"/>
      <c r="L1140" s="1310"/>
      <c r="N1140" s="1322">
        <f t="shared" si="38"/>
        <v>0</v>
      </c>
      <c r="O1140" s="1323">
        <f t="shared" si="39"/>
        <v>0</v>
      </c>
      <c r="P1140" s="1323">
        <f>O1140/'1.5 Universal Data'!$E$36</f>
        <v>0</v>
      </c>
      <c r="R1140" s="134"/>
      <c r="S1140" s="134"/>
      <c r="T1140" s="134"/>
      <c r="U1140" s="134"/>
      <c r="V1140" s="134"/>
      <c r="W1140" s="134"/>
      <c r="X1140" s="134"/>
      <c r="Y1140" s="134"/>
      <c r="Z1140" s="134"/>
      <c r="AA1140" s="134"/>
      <c r="AB1140" s="134"/>
      <c r="AC1140" s="134"/>
      <c r="AD1140" s="134"/>
      <c r="AE1140" s="134"/>
    </row>
    <row r="1141" spans="2:31">
      <c r="B1141" s="1319">
        <f t="shared" si="37"/>
        <v>-1</v>
      </c>
      <c r="D1141" s="1310"/>
      <c r="E1141" s="1310"/>
      <c r="F1141" s="1320"/>
      <c r="G1141" s="1310"/>
      <c r="H1141" s="1310"/>
      <c r="I1141" s="1310"/>
      <c r="J1141" s="1321"/>
      <c r="K1141" s="1321"/>
      <c r="L1141" s="1310"/>
      <c r="N1141" s="1322">
        <f t="shared" si="38"/>
        <v>0</v>
      </c>
      <c r="O1141" s="1323">
        <f t="shared" si="39"/>
        <v>0</v>
      </c>
      <c r="P1141" s="1323">
        <f>O1141/'1.5 Universal Data'!$E$36</f>
        <v>0</v>
      </c>
      <c r="R1141" s="134"/>
      <c r="S1141" s="134"/>
      <c r="T1141" s="134"/>
      <c r="U1141" s="134"/>
      <c r="V1141" s="134"/>
      <c r="W1141" s="134"/>
      <c r="X1141" s="134"/>
      <c r="Y1141" s="134"/>
      <c r="Z1141" s="134"/>
      <c r="AA1141" s="134"/>
      <c r="AB1141" s="134"/>
      <c r="AC1141" s="134"/>
      <c r="AD1141" s="134"/>
      <c r="AE1141" s="134"/>
    </row>
    <row r="1142" spans="2:31">
      <c r="B1142" s="1319">
        <f t="shared" si="37"/>
        <v>-1</v>
      </c>
      <c r="D1142" s="1310"/>
      <c r="E1142" s="1310"/>
      <c r="F1142" s="1320"/>
      <c r="G1142" s="1310"/>
      <c r="H1142" s="1310"/>
      <c r="I1142" s="1310"/>
      <c r="J1142" s="1321"/>
      <c r="K1142" s="1321"/>
      <c r="L1142" s="1310"/>
      <c r="N1142" s="1322">
        <f t="shared" si="38"/>
        <v>0</v>
      </c>
      <c r="O1142" s="1323">
        <f t="shared" si="39"/>
        <v>0</v>
      </c>
      <c r="P1142" s="1323">
        <f>O1142/'1.5 Universal Data'!$E$36</f>
        <v>0</v>
      </c>
      <c r="R1142" s="134"/>
      <c r="S1142" s="134"/>
      <c r="T1142" s="134"/>
      <c r="U1142" s="134"/>
      <c r="V1142" s="134"/>
      <c r="W1142" s="134"/>
      <c r="X1142" s="134"/>
      <c r="Y1142" s="134"/>
      <c r="Z1142" s="134"/>
      <c r="AA1142" s="134"/>
      <c r="AB1142" s="134"/>
      <c r="AC1142" s="134"/>
      <c r="AD1142" s="134"/>
      <c r="AE1142" s="134"/>
    </row>
    <row r="1143" spans="2:31">
      <c r="B1143" s="1319">
        <f t="shared" si="37"/>
        <v>-1</v>
      </c>
      <c r="D1143" s="1310"/>
      <c r="E1143" s="1310"/>
      <c r="F1143" s="1320"/>
      <c r="G1143" s="1310"/>
      <c r="H1143" s="1310"/>
      <c r="I1143" s="1310"/>
      <c r="J1143" s="1321"/>
      <c r="K1143" s="1321"/>
      <c r="L1143" s="1310"/>
      <c r="N1143" s="1322">
        <f t="shared" si="38"/>
        <v>0</v>
      </c>
      <c r="O1143" s="1323">
        <f t="shared" si="39"/>
        <v>0</v>
      </c>
      <c r="P1143" s="1323">
        <f>O1143/'1.5 Universal Data'!$E$36</f>
        <v>0</v>
      </c>
      <c r="R1143" s="134"/>
      <c r="S1143" s="134"/>
      <c r="T1143" s="134"/>
      <c r="U1143" s="134"/>
      <c r="V1143" s="134"/>
      <c r="W1143" s="134"/>
      <c r="X1143" s="134"/>
      <c r="Y1143" s="134"/>
      <c r="Z1143" s="134"/>
      <c r="AA1143" s="134"/>
      <c r="AB1143" s="134"/>
      <c r="AC1143" s="134"/>
      <c r="AD1143" s="134"/>
      <c r="AE1143" s="134"/>
    </row>
    <row r="1144" spans="2:31">
      <c r="B1144" s="1319">
        <f t="shared" si="37"/>
        <v>-1</v>
      </c>
      <c r="D1144" s="1310"/>
      <c r="E1144" s="1310"/>
      <c r="F1144" s="1320"/>
      <c r="G1144" s="1310"/>
      <c r="H1144" s="1310"/>
      <c r="I1144" s="1310"/>
      <c r="J1144" s="1321"/>
      <c r="K1144" s="1321"/>
      <c r="L1144" s="1310"/>
      <c r="N1144" s="1322">
        <f t="shared" si="38"/>
        <v>0</v>
      </c>
      <c r="O1144" s="1323">
        <f t="shared" si="39"/>
        <v>0</v>
      </c>
      <c r="P1144" s="1323">
        <f>O1144/'1.5 Universal Data'!$E$36</f>
        <v>0</v>
      </c>
      <c r="R1144" s="134"/>
      <c r="S1144" s="134"/>
      <c r="T1144" s="134"/>
      <c r="U1144" s="134"/>
      <c r="V1144" s="134"/>
      <c r="W1144" s="134"/>
      <c r="X1144" s="134"/>
      <c r="Y1144" s="134"/>
      <c r="Z1144" s="134"/>
      <c r="AA1144" s="134"/>
      <c r="AB1144" s="134"/>
      <c r="AC1144" s="134"/>
      <c r="AD1144" s="134"/>
      <c r="AE1144" s="134"/>
    </row>
    <row r="1145" spans="2:31">
      <c r="B1145" s="1319">
        <f t="shared" si="37"/>
        <v>-1</v>
      </c>
      <c r="D1145" s="1310"/>
      <c r="E1145" s="1310"/>
      <c r="F1145" s="1320"/>
      <c r="G1145" s="1310"/>
      <c r="H1145" s="1310"/>
      <c r="I1145" s="1310"/>
      <c r="J1145" s="1321"/>
      <c r="K1145" s="1321"/>
      <c r="L1145" s="1310"/>
      <c r="N1145" s="1322">
        <f t="shared" si="38"/>
        <v>0</v>
      </c>
      <c r="O1145" s="1323">
        <f t="shared" si="39"/>
        <v>0</v>
      </c>
      <c r="P1145" s="1323">
        <f>O1145/'1.5 Universal Data'!$E$36</f>
        <v>0</v>
      </c>
      <c r="R1145" s="134"/>
      <c r="S1145" s="134"/>
      <c r="T1145" s="134"/>
      <c r="U1145" s="134"/>
      <c r="V1145" s="134"/>
      <c r="W1145" s="134"/>
      <c r="X1145" s="134"/>
      <c r="Y1145" s="134"/>
      <c r="Z1145" s="134"/>
      <c r="AA1145" s="134"/>
      <c r="AB1145" s="134"/>
      <c r="AC1145" s="134"/>
      <c r="AD1145" s="134"/>
      <c r="AE1145" s="134"/>
    </row>
    <row r="1146" spans="2:31">
      <c r="B1146" s="1319">
        <f t="shared" si="37"/>
        <v>-1</v>
      </c>
      <c r="D1146" s="1310"/>
      <c r="E1146" s="1310"/>
      <c r="F1146" s="1320"/>
      <c r="G1146" s="1310"/>
      <c r="H1146" s="1310"/>
      <c r="I1146" s="1310"/>
      <c r="J1146" s="1321"/>
      <c r="K1146" s="1321"/>
      <c r="L1146" s="1310"/>
      <c r="N1146" s="1322">
        <f t="shared" si="38"/>
        <v>0</v>
      </c>
      <c r="O1146" s="1323">
        <f t="shared" si="39"/>
        <v>0</v>
      </c>
      <c r="P1146" s="1323">
        <f>O1146/'1.5 Universal Data'!$E$36</f>
        <v>0</v>
      </c>
      <c r="R1146" s="134"/>
      <c r="S1146" s="134"/>
      <c r="T1146" s="134"/>
      <c r="U1146" s="134"/>
      <c r="V1146" s="134"/>
      <c r="W1146" s="134"/>
      <c r="X1146" s="134"/>
      <c r="Y1146" s="134"/>
      <c r="Z1146" s="134"/>
      <c r="AA1146" s="134"/>
      <c r="AB1146" s="134"/>
      <c r="AC1146" s="134"/>
      <c r="AD1146" s="134"/>
      <c r="AE1146" s="134"/>
    </row>
    <row r="1147" spans="2:31">
      <c r="B1147" s="1319">
        <f t="shared" si="37"/>
        <v>-1</v>
      </c>
      <c r="D1147" s="1310"/>
      <c r="E1147" s="1310"/>
      <c r="F1147" s="1320"/>
      <c r="G1147" s="1310"/>
      <c r="H1147" s="1310"/>
      <c r="I1147" s="1310"/>
      <c r="J1147" s="1321"/>
      <c r="K1147" s="1321"/>
      <c r="L1147" s="1310"/>
      <c r="N1147" s="1322">
        <f t="shared" si="38"/>
        <v>0</v>
      </c>
      <c r="O1147" s="1323">
        <f t="shared" si="39"/>
        <v>0</v>
      </c>
      <c r="P1147" s="1323">
        <f>O1147/'1.5 Universal Data'!$E$36</f>
        <v>0</v>
      </c>
      <c r="R1147" s="134"/>
      <c r="S1147" s="134"/>
      <c r="T1147" s="134"/>
      <c r="U1147" s="134"/>
      <c r="V1147" s="134"/>
      <c r="W1147" s="134"/>
      <c r="X1147" s="134"/>
      <c r="Y1147" s="134"/>
      <c r="Z1147" s="134"/>
      <c r="AA1147" s="134"/>
      <c r="AB1147" s="134"/>
      <c r="AC1147" s="134"/>
      <c r="AD1147" s="134"/>
      <c r="AE1147" s="134"/>
    </row>
    <row r="1148" spans="2:31">
      <c r="B1148" s="1319">
        <f t="shared" si="37"/>
        <v>-1</v>
      </c>
      <c r="D1148" s="1310"/>
      <c r="E1148" s="1310"/>
      <c r="F1148" s="1320"/>
      <c r="G1148" s="1310"/>
      <c r="H1148" s="1310"/>
      <c r="I1148" s="1310"/>
      <c r="J1148" s="1321"/>
      <c r="K1148" s="1321"/>
      <c r="L1148" s="1310"/>
      <c r="N1148" s="1322">
        <f t="shared" si="38"/>
        <v>0</v>
      </c>
      <c r="O1148" s="1323">
        <f t="shared" si="39"/>
        <v>0</v>
      </c>
      <c r="P1148" s="1323">
        <f>O1148/'1.5 Universal Data'!$E$36</f>
        <v>0</v>
      </c>
      <c r="R1148" s="134"/>
      <c r="S1148" s="134"/>
      <c r="T1148" s="134"/>
      <c r="U1148" s="134"/>
      <c r="V1148" s="134"/>
      <c r="W1148" s="134"/>
      <c r="X1148" s="134"/>
      <c r="Y1148" s="134"/>
      <c r="Z1148" s="134"/>
      <c r="AA1148" s="134"/>
      <c r="AB1148" s="134"/>
      <c r="AC1148" s="134"/>
      <c r="AD1148" s="134"/>
      <c r="AE1148" s="134"/>
    </row>
    <row r="1149" spans="2:31">
      <c r="B1149" s="1319">
        <f t="shared" si="37"/>
        <v>-1</v>
      </c>
      <c r="D1149" s="1310"/>
      <c r="E1149" s="1310"/>
      <c r="F1149" s="1320"/>
      <c r="G1149" s="1310"/>
      <c r="H1149" s="1310"/>
      <c r="I1149" s="1310"/>
      <c r="J1149" s="1321"/>
      <c r="K1149" s="1321"/>
      <c r="L1149" s="1310"/>
      <c r="N1149" s="1322">
        <f t="shared" si="38"/>
        <v>0</v>
      </c>
      <c r="O1149" s="1323">
        <f t="shared" si="39"/>
        <v>0</v>
      </c>
      <c r="P1149" s="1323">
        <f>O1149/'1.5 Universal Data'!$E$36</f>
        <v>0</v>
      </c>
      <c r="R1149" s="134"/>
      <c r="S1149" s="134"/>
      <c r="T1149" s="134"/>
      <c r="U1149" s="134"/>
      <c r="V1149" s="134"/>
      <c r="W1149" s="134"/>
      <c r="X1149" s="134"/>
      <c r="Y1149" s="134"/>
      <c r="Z1149" s="134"/>
      <c r="AA1149" s="134"/>
      <c r="AB1149" s="134"/>
      <c r="AC1149" s="134"/>
      <c r="AD1149" s="134"/>
      <c r="AE1149" s="134"/>
    </row>
    <row r="1150" spans="2:31">
      <c r="B1150" s="1319">
        <f t="shared" si="37"/>
        <v>-1</v>
      </c>
      <c r="D1150" s="1310"/>
      <c r="E1150" s="1310"/>
      <c r="F1150" s="1320"/>
      <c r="G1150" s="1310"/>
      <c r="H1150" s="1310"/>
      <c r="I1150" s="1310"/>
      <c r="J1150" s="1321"/>
      <c r="K1150" s="1321"/>
      <c r="L1150" s="1310"/>
      <c r="N1150" s="1322">
        <f t="shared" si="38"/>
        <v>0</v>
      </c>
      <c r="O1150" s="1323">
        <f t="shared" si="39"/>
        <v>0</v>
      </c>
      <c r="P1150" s="1323">
        <f>O1150/'1.5 Universal Data'!$E$36</f>
        <v>0</v>
      </c>
      <c r="R1150" s="134"/>
      <c r="S1150" s="134"/>
      <c r="T1150" s="134"/>
      <c r="U1150" s="134"/>
      <c r="V1150" s="134"/>
      <c r="W1150" s="134"/>
      <c r="X1150" s="134"/>
      <c r="Y1150" s="134"/>
      <c r="Z1150" s="134"/>
      <c r="AA1150" s="134"/>
      <c r="AB1150" s="134"/>
      <c r="AC1150" s="134"/>
      <c r="AD1150" s="134"/>
      <c r="AE1150" s="134"/>
    </row>
    <row r="1151" spans="2:31">
      <c r="B1151" s="1319">
        <f t="shared" si="37"/>
        <v>-1</v>
      </c>
      <c r="D1151" s="1310"/>
      <c r="E1151" s="1310"/>
      <c r="F1151" s="1320"/>
      <c r="G1151" s="1310"/>
      <c r="H1151" s="1310"/>
      <c r="I1151" s="1310"/>
      <c r="J1151" s="1321"/>
      <c r="K1151" s="1321"/>
      <c r="L1151" s="1310"/>
      <c r="N1151" s="1322">
        <f t="shared" si="38"/>
        <v>0</v>
      </c>
      <c r="O1151" s="1323">
        <f t="shared" si="39"/>
        <v>0</v>
      </c>
      <c r="P1151" s="1323">
        <f>O1151/'1.5 Universal Data'!$E$36</f>
        <v>0</v>
      </c>
      <c r="R1151" s="134"/>
      <c r="S1151" s="134"/>
      <c r="T1151" s="134"/>
      <c r="U1151" s="134"/>
      <c r="V1151" s="134"/>
      <c r="W1151" s="134"/>
      <c r="X1151" s="134"/>
      <c r="Y1151" s="134"/>
      <c r="Z1151" s="134"/>
      <c r="AA1151" s="134"/>
      <c r="AB1151" s="134"/>
      <c r="AC1151" s="134"/>
      <c r="AD1151" s="134"/>
      <c r="AE1151" s="134"/>
    </row>
    <row r="1152" spans="2:31">
      <c r="B1152" s="1319">
        <f t="shared" si="37"/>
        <v>-1</v>
      </c>
      <c r="D1152" s="1310"/>
      <c r="E1152" s="1310"/>
      <c r="F1152" s="1320"/>
      <c r="G1152" s="1310"/>
      <c r="H1152" s="1310"/>
      <c r="I1152" s="1310"/>
      <c r="J1152" s="1321"/>
      <c r="K1152" s="1321"/>
      <c r="L1152" s="1310"/>
      <c r="N1152" s="1322">
        <f t="shared" si="38"/>
        <v>0</v>
      </c>
      <c r="O1152" s="1323">
        <f t="shared" si="39"/>
        <v>0</v>
      </c>
      <c r="P1152" s="1323">
        <f>O1152/'1.5 Universal Data'!$E$36</f>
        <v>0</v>
      </c>
      <c r="R1152" s="134"/>
      <c r="S1152" s="134"/>
      <c r="T1152" s="134"/>
      <c r="U1152" s="134"/>
      <c r="V1152" s="134"/>
      <c r="W1152" s="134"/>
      <c r="X1152" s="134"/>
      <c r="Y1152" s="134"/>
      <c r="Z1152" s="134"/>
      <c r="AA1152" s="134"/>
      <c r="AB1152" s="134"/>
      <c r="AC1152" s="134"/>
      <c r="AD1152" s="134"/>
      <c r="AE1152" s="134"/>
    </row>
    <row r="1153" spans="2:31">
      <c r="B1153" s="1319">
        <f t="shared" si="37"/>
        <v>-1</v>
      </c>
      <c r="D1153" s="1310"/>
      <c r="E1153" s="1310"/>
      <c r="F1153" s="1320"/>
      <c r="G1153" s="1310"/>
      <c r="H1153" s="1310"/>
      <c r="I1153" s="1310"/>
      <c r="J1153" s="1321"/>
      <c r="K1153" s="1321"/>
      <c r="L1153" s="1310"/>
      <c r="N1153" s="1322">
        <f t="shared" si="38"/>
        <v>0</v>
      </c>
      <c r="O1153" s="1323">
        <f t="shared" si="39"/>
        <v>0</v>
      </c>
      <c r="P1153" s="1323">
        <f>O1153/'1.5 Universal Data'!$E$36</f>
        <v>0</v>
      </c>
      <c r="R1153" s="134"/>
      <c r="S1153" s="134"/>
      <c r="T1153" s="134"/>
      <c r="U1153" s="134"/>
      <c r="V1153" s="134"/>
      <c r="W1153" s="134"/>
      <c r="X1153" s="134"/>
      <c r="Y1153" s="134"/>
      <c r="Z1153" s="134"/>
      <c r="AA1153" s="134"/>
      <c r="AB1153" s="134"/>
      <c r="AC1153" s="134"/>
      <c r="AD1153" s="134"/>
      <c r="AE1153" s="134"/>
    </row>
    <row r="1154" spans="2:31">
      <c r="B1154" s="1319">
        <f t="shared" si="37"/>
        <v>-1</v>
      </c>
      <c r="D1154" s="1310"/>
      <c r="E1154" s="1310"/>
      <c r="F1154" s="1320"/>
      <c r="G1154" s="1310"/>
      <c r="H1154" s="1310"/>
      <c r="I1154" s="1310"/>
      <c r="J1154" s="1321"/>
      <c r="K1154" s="1321"/>
      <c r="L1154" s="1310"/>
      <c r="N1154" s="1322">
        <f t="shared" si="38"/>
        <v>0</v>
      </c>
      <c r="O1154" s="1323">
        <f t="shared" si="39"/>
        <v>0</v>
      </c>
      <c r="P1154" s="1323">
        <f>O1154/'1.5 Universal Data'!$E$36</f>
        <v>0</v>
      </c>
      <c r="R1154" s="134"/>
      <c r="S1154" s="134"/>
      <c r="T1154" s="134"/>
      <c r="U1154" s="134"/>
      <c r="V1154" s="134"/>
      <c r="W1154" s="134"/>
      <c r="X1154" s="134"/>
      <c r="Y1154" s="134"/>
      <c r="Z1154" s="134"/>
      <c r="AA1154" s="134"/>
      <c r="AB1154" s="134"/>
      <c r="AC1154" s="134"/>
      <c r="AD1154" s="134"/>
      <c r="AE1154" s="134"/>
    </row>
    <row r="1155" spans="2:31">
      <c r="B1155" s="1319">
        <f t="shared" si="37"/>
        <v>-1</v>
      </c>
      <c r="D1155" s="1310"/>
      <c r="E1155" s="1310"/>
      <c r="F1155" s="1320"/>
      <c r="G1155" s="1310"/>
      <c r="H1155" s="1310"/>
      <c r="I1155" s="1310"/>
      <c r="J1155" s="1321"/>
      <c r="K1155" s="1321"/>
      <c r="L1155" s="1310"/>
      <c r="N1155" s="1322">
        <f t="shared" si="38"/>
        <v>0</v>
      </c>
      <c r="O1155" s="1323">
        <f t="shared" si="39"/>
        <v>0</v>
      </c>
      <c r="P1155" s="1323">
        <f>O1155/'1.5 Universal Data'!$E$36</f>
        <v>0</v>
      </c>
      <c r="R1155" s="134"/>
      <c r="S1155" s="134"/>
      <c r="T1155" s="134"/>
      <c r="U1155" s="134"/>
      <c r="V1155" s="134"/>
      <c r="W1155" s="134"/>
      <c r="X1155" s="134"/>
      <c r="Y1155" s="134"/>
      <c r="Z1155" s="134"/>
      <c r="AA1155" s="134"/>
      <c r="AB1155" s="134"/>
      <c r="AC1155" s="134"/>
      <c r="AD1155" s="134"/>
      <c r="AE1155" s="134"/>
    </row>
    <row r="1156" spans="2:31">
      <c r="B1156" s="1319">
        <f t="shared" si="37"/>
        <v>-1</v>
      </c>
      <c r="D1156" s="1310"/>
      <c r="E1156" s="1310"/>
      <c r="F1156" s="1320"/>
      <c r="G1156" s="1310"/>
      <c r="H1156" s="1310"/>
      <c r="I1156" s="1310"/>
      <c r="J1156" s="1321"/>
      <c r="K1156" s="1321"/>
      <c r="L1156" s="1310"/>
      <c r="N1156" s="1322">
        <f t="shared" si="38"/>
        <v>0</v>
      </c>
      <c r="O1156" s="1323">
        <f t="shared" si="39"/>
        <v>0</v>
      </c>
      <c r="P1156" s="1323">
        <f>O1156/'1.5 Universal Data'!$E$36</f>
        <v>0</v>
      </c>
      <c r="R1156" s="134"/>
      <c r="S1156" s="134"/>
      <c r="T1156" s="134"/>
      <c r="U1156" s="134"/>
      <c r="V1156" s="134"/>
      <c r="W1156" s="134"/>
      <c r="X1156" s="134"/>
      <c r="Y1156" s="134"/>
      <c r="Z1156" s="134"/>
      <c r="AA1156" s="134"/>
      <c r="AB1156" s="134"/>
      <c r="AC1156" s="134"/>
      <c r="AD1156" s="134"/>
      <c r="AE1156" s="134"/>
    </row>
    <row r="1157" spans="2:31">
      <c r="B1157" s="1319">
        <f t="shared" si="37"/>
        <v>-1</v>
      </c>
      <c r="D1157" s="1310"/>
      <c r="E1157" s="1310"/>
      <c r="F1157" s="1320"/>
      <c r="G1157" s="1310"/>
      <c r="H1157" s="1310"/>
      <c r="I1157" s="1310"/>
      <c r="J1157" s="1321"/>
      <c r="K1157" s="1321"/>
      <c r="L1157" s="1310"/>
      <c r="N1157" s="1322">
        <f t="shared" si="38"/>
        <v>0</v>
      </c>
      <c r="O1157" s="1323">
        <f t="shared" si="39"/>
        <v>0</v>
      </c>
      <c r="P1157" s="1323">
        <f>O1157/'1.5 Universal Data'!$E$36</f>
        <v>0</v>
      </c>
      <c r="R1157" s="134"/>
      <c r="S1157" s="134"/>
      <c r="T1157" s="134"/>
      <c r="U1157" s="134"/>
      <c r="V1157" s="134"/>
      <c r="W1157" s="134"/>
      <c r="X1157" s="134"/>
      <c r="Y1157" s="134"/>
      <c r="Z1157" s="134"/>
      <c r="AA1157" s="134"/>
      <c r="AB1157" s="134"/>
      <c r="AC1157" s="134"/>
      <c r="AD1157" s="134"/>
      <c r="AE1157" s="134"/>
    </row>
    <row r="1158" spans="2:31">
      <c r="B1158" s="1319">
        <f t="shared" si="37"/>
        <v>-1</v>
      </c>
      <c r="D1158" s="1310"/>
      <c r="E1158" s="1310"/>
      <c r="F1158" s="1320"/>
      <c r="G1158" s="1310"/>
      <c r="H1158" s="1310"/>
      <c r="I1158" s="1310"/>
      <c r="J1158" s="1321"/>
      <c r="K1158" s="1321"/>
      <c r="L1158" s="1310"/>
      <c r="N1158" s="1322">
        <f t="shared" si="38"/>
        <v>0</v>
      </c>
      <c r="O1158" s="1323">
        <f t="shared" si="39"/>
        <v>0</v>
      </c>
      <c r="P1158" s="1323">
        <f>O1158/'1.5 Universal Data'!$E$36</f>
        <v>0</v>
      </c>
      <c r="R1158" s="134"/>
      <c r="S1158" s="134"/>
      <c r="T1158" s="134"/>
      <c r="U1158" s="134"/>
      <c r="V1158" s="134"/>
      <c r="W1158" s="134"/>
      <c r="X1158" s="134"/>
      <c r="Y1158" s="134"/>
      <c r="Z1158" s="134"/>
      <c r="AA1158" s="134"/>
      <c r="AB1158" s="134"/>
      <c r="AC1158" s="134"/>
      <c r="AD1158" s="134"/>
      <c r="AE1158" s="134"/>
    </row>
    <row r="1159" spans="2:31">
      <c r="B1159" s="1319">
        <f t="shared" si="37"/>
        <v>-1</v>
      </c>
      <c r="D1159" s="1310"/>
      <c r="E1159" s="1310"/>
      <c r="F1159" s="1320"/>
      <c r="G1159" s="1310"/>
      <c r="H1159" s="1310"/>
      <c r="I1159" s="1310"/>
      <c r="J1159" s="1321"/>
      <c r="K1159" s="1321"/>
      <c r="L1159" s="1310"/>
      <c r="N1159" s="1322">
        <f t="shared" si="38"/>
        <v>0</v>
      </c>
      <c r="O1159" s="1323">
        <f t="shared" si="39"/>
        <v>0</v>
      </c>
      <c r="P1159" s="1323">
        <f>O1159/'1.5 Universal Data'!$E$36</f>
        <v>0</v>
      </c>
      <c r="R1159" s="134"/>
      <c r="S1159" s="134"/>
      <c r="T1159" s="134"/>
      <c r="U1159" s="134"/>
      <c r="V1159" s="134"/>
      <c r="W1159" s="134"/>
      <c r="X1159" s="134"/>
      <c r="Y1159" s="134"/>
      <c r="Z1159" s="134"/>
      <c r="AA1159" s="134"/>
      <c r="AB1159" s="134"/>
      <c r="AC1159" s="134"/>
      <c r="AD1159" s="134"/>
      <c r="AE1159" s="134"/>
    </row>
    <row r="1160" spans="2:31">
      <c r="B1160" s="1319">
        <f t="shared" si="37"/>
        <v>-1</v>
      </c>
      <c r="D1160" s="1310"/>
      <c r="E1160" s="1310"/>
      <c r="F1160" s="1320"/>
      <c r="G1160" s="1310"/>
      <c r="H1160" s="1310"/>
      <c r="I1160" s="1310"/>
      <c r="J1160" s="1321"/>
      <c r="K1160" s="1321"/>
      <c r="L1160" s="1310"/>
      <c r="N1160" s="1322">
        <f t="shared" si="38"/>
        <v>0</v>
      </c>
      <c r="O1160" s="1323">
        <f t="shared" si="39"/>
        <v>0</v>
      </c>
      <c r="P1160" s="1323">
        <f>O1160/'1.5 Universal Data'!$E$36</f>
        <v>0</v>
      </c>
      <c r="R1160" s="134"/>
      <c r="S1160" s="134"/>
      <c r="T1160" s="134"/>
      <c r="U1160" s="134"/>
      <c r="V1160" s="134"/>
      <c r="W1160" s="134"/>
      <c r="X1160" s="134"/>
      <c r="Y1160" s="134"/>
      <c r="Z1160" s="134"/>
      <c r="AA1160" s="134"/>
      <c r="AB1160" s="134"/>
      <c r="AC1160" s="134"/>
      <c r="AD1160" s="134"/>
      <c r="AE1160" s="134"/>
    </row>
    <row r="1161" spans="2:31">
      <c r="B1161" s="1319">
        <f t="shared" si="37"/>
        <v>-1</v>
      </c>
      <c r="D1161" s="1310"/>
      <c r="E1161" s="1310"/>
      <c r="F1161" s="1320"/>
      <c r="G1161" s="1310"/>
      <c r="H1161" s="1310"/>
      <c r="I1161" s="1310"/>
      <c r="J1161" s="1321"/>
      <c r="K1161" s="1321"/>
      <c r="L1161" s="1310"/>
      <c r="N1161" s="1322">
        <f t="shared" si="38"/>
        <v>0</v>
      </c>
      <c r="O1161" s="1323">
        <f t="shared" si="39"/>
        <v>0</v>
      </c>
      <c r="P1161" s="1323">
        <f>O1161/'1.5 Universal Data'!$E$36</f>
        <v>0</v>
      </c>
      <c r="R1161" s="134"/>
      <c r="S1161" s="134"/>
      <c r="T1161" s="134"/>
      <c r="U1161" s="134"/>
      <c r="V1161" s="134"/>
      <c r="W1161" s="134"/>
      <c r="X1161" s="134"/>
      <c r="Y1161" s="134"/>
      <c r="Z1161" s="134"/>
      <c r="AA1161" s="134"/>
      <c r="AB1161" s="134"/>
      <c r="AC1161" s="134"/>
      <c r="AD1161" s="134"/>
      <c r="AE1161" s="134"/>
    </row>
    <row r="1162" spans="2:31">
      <c r="B1162" s="1319">
        <f t="shared" si="37"/>
        <v>-1</v>
      </c>
      <c r="D1162" s="1310"/>
      <c r="E1162" s="1310"/>
      <c r="F1162" s="1320"/>
      <c r="G1162" s="1310"/>
      <c r="H1162" s="1310"/>
      <c r="I1162" s="1310"/>
      <c r="J1162" s="1321"/>
      <c r="K1162" s="1321"/>
      <c r="L1162" s="1310"/>
      <c r="N1162" s="1322">
        <f t="shared" si="38"/>
        <v>0</v>
      </c>
      <c r="O1162" s="1323">
        <f t="shared" si="39"/>
        <v>0</v>
      </c>
      <c r="P1162" s="1323">
        <f>O1162/'1.5 Universal Data'!$E$36</f>
        <v>0</v>
      </c>
      <c r="R1162" s="134"/>
      <c r="S1162" s="134"/>
      <c r="T1162" s="134"/>
      <c r="U1162" s="134"/>
      <c r="V1162" s="134"/>
      <c r="W1162" s="134"/>
      <c r="X1162" s="134"/>
      <c r="Y1162" s="134"/>
      <c r="Z1162" s="134"/>
      <c r="AA1162" s="134"/>
      <c r="AB1162" s="134"/>
      <c r="AC1162" s="134"/>
      <c r="AD1162" s="134"/>
      <c r="AE1162" s="134"/>
    </row>
    <row r="1163" spans="2:31">
      <c r="B1163" s="1319">
        <f t="shared" si="37"/>
        <v>-1</v>
      </c>
      <c r="D1163" s="1310"/>
      <c r="E1163" s="1310"/>
      <c r="F1163" s="1320"/>
      <c r="G1163" s="1310"/>
      <c r="H1163" s="1310"/>
      <c r="I1163" s="1310"/>
      <c r="J1163" s="1321"/>
      <c r="K1163" s="1321"/>
      <c r="L1163" s="1310"/>
      <c r="N1163" s="1322">
        <f t="shared" si="38"/>
        <v>0</v>
      </c>
      <c r="O1163" s="1323">
        <f t="shared" si="39"/>
        <v>0</v>
      </c>
      <c r="P1163" s="1323">
        <f>O1163/'1.5 Universal Data'!$E$36</f>
        <v>0</v>
      </c>
      <c r="R1163" s="134"/>
      <c r="S1163" s="134"/>
      <c r="T1163" s="134"/>
      <c r="U1163" s="134"/>
      <c r="V1163" s="134"/>
      <c r="W1163" s="134"/>
      <c r="X1163" s="134"/>
      <c r="Y1163" s="134"/>
      <c r="Z1163" s="134"/>
      <c r="AA1163" s="134"/>
      <c r="AB1163" s="134"/>
      <c r="AC1163" s="134"/>
      <c r="AD1163" s="134"/>
      <c r="AE1163" s="134"/>
    </row>
    <row r="1164" spans="2:31">
      <c r="B1164" s="1319">
        <f t="shared" si="37"/>
        <v>-1</v>
      </c>
      <c r="D1164" s="1310"/>
      <c r="E1164" s="1310"/>
      <c r="F1164" s="1320"/>
      <c r="G1164" s="1310"/>
      <c r="H1164" s="1310"/>
      <c r="I1164" s="1310"/>
      <c r="J1164" s="1321"/>
      <c r="K1164" s="1321"/>
      <c r="L1164" s="1310"/>
      <c r="N1164" s="1322">
        <f t="shared" si="38"/>
        <v>0</v>
      </c>
      <c r="O1164" s="1323">
        <f t="shared" si="39"/>
        <v>0</v>
      </c>
      <c r="P1164" s="1323">
        <f>O1164/'1.5 Universal Data'!$E$36</f>
        <v>0</v>
      </c>
      <c r="R1164" s="134"/>
      <c r="S1164" s="134"/>
      <c r="T1164" s="134"/>
      <c r="U1164" s="134"/>
      <c r="V1164" s="134"/>
      <c r="W1164" s="134"/>
      <c r="X1164" s="134"/>
      <c r="Y1164" s="134"/>
      <c r="Z1164" s="134"/>
      <c r="AA1164" s="134"/>
      <c r="AB1164" s="134"/>
      <c r="AC1164" s="134"/>
      <c r="AD1164" s="134"/>
      <c r="AE1164" s="134"/>
    </row>
    <row r="1165" spans="2:31">
      <c r="B1165" s="1319">
        <f t="shared" si="37"/>
        <v>-1</v>
      </c>
      <c r="D1165" s="1310"/>
      <c r="E1165" s="1310"/>
      <c r="F1165" s="1320"/>
      <c r="G1165" s="1310"/>
      <c r="H1165" s="1310"/>
      <c r="I1165" s="1310"/>
      <c r="J1165" s="1321"/>
      <c r="K1165" s="1321"/>
      <c r="L1165" s="1310"/>
      <c r="N1165" s="1322">
        <f t="shared" si="38"/>
        <v>0</v>
      </c>
      <c r="O1165" s="1323">
        <f t="shared" si="39"/>
        <v>0</v>
      </c>
      <c r="P1165" s="1323">
        <f>O1165/'1.5 Universal Data'!$E$36</f>
        <v>0</v>
      </c>
      <c r="R1165" s="134"/>
      <c r="S1165" s="134"/>
      <c r="T1165" s="134"/>
      <c r="U1165" s="134"/>
      <c r="V1165" s="134"/>
      <c r="W1165" s="134"/>
      <c r="X1165" s="134"/>
      <c r="Y1165" s="134"/>
      <c r="Z1165" s="134"/>
      <c r="AA1165" s="134"/>
      <c r="AB1165" s="134"/>
      <c r="AC1165" s="134"/>
      <c r="AD1165" s="134"/>
      <c r="AE1165" s="134"/>
    </row>
    <row r="1166" spans="2:31">
      <c r="B1166" s="1319">
        <f t="shared" si="37"/>
        <v>-1</v>
      </c>
      <c r="D1166" s="1310"/>
      <c r="E1166" s="1310"/>
      <c r="F1166" s="1320"/>
      <c r="G1166" s="1310"/>
      <c r="H1166" s="1310"/>
      <c r="I1166" s="1310"/>
      <c r="J1166" s="1321"/>
      <c r="K1166" s="1321"/>
      <c r="L1166" s="1310"/>
      <c r="N1166" s="1322">
        <f t="shared" si="38"/>
        <v>0</v>
      </c>
      <c r="O1166" s="1323">
        <f t="shared" si="39"/>
        <v>0</v>
      </c>
      <c r="P1166" s="1323">
        <f>O1166/'1.5 Universal Data'!$E$36</f>
        <v>0</v>
      </c>
      <c r="R1166" s="134"/>
      <c r="S1166" s="134"/>
      <c r="T1166" s="134"/>
      <c r="U1166" s="134"/>
      <c r="V1166" s="134"/>
      <c r="W1166" s="134"/>
      <c r="X1166" s="134"/>
      <c r="Y1166" s="134"/>
      <c r="Z1166" s="134"/>
      <c r="AA1166" s="134"/>
      <c r="AB1166" s="134"/>
      <c r="AC1166" s="134"/>
      <c r="AD1166" s="134"/>
      <c r="AE1166" s="134"/>
    </row>
    <row r="1167" spans="2:31">
      <c r="B1167" s="1319">
        <f t="shared" si="37"/>
        <v>-1</v>
      </c>
      <c r="D1167" s="1310"/>
      <c r="E1167" s="1310"/>
      <c r="F1167" s="1320"/>
      <c r="G1167" s="1310"/>
      <c r="H1167" s="1310"/>
      <c r="I1167" s="1310"/>
      <c r="J1167" s="1321"/>
      <c r="K1167" s="1321"/>
      <c r="L1167" s="1310"/>
      <c r="N1167" s="1322">
        <f t="shared" si="38"/>
        <v>0</v>
      </c>
      <c r="O1167" s="1323">
        <f t="shared" si="39"/>
        <v>0</v>
      </c>
      <c r="P1167" s="1323">
        <f>O1167/'1.5 Universal Data'!$E$36</f>
        <v>0</v>
      </c>
      <c r="R1167" s="134"/>
      <c r="S1167" s="134"/>
      <c r="T1167" s="134"/>
      <c r="U1167" s="134"/>
      <c r="V1167" s="134"/>
      <c r="W1167" s="134"/>
      <c r="X1167" s="134"/>
      <c r="Y1167" s="134"/>
      <c r="Z1167" s="134"/>
      <c r="AA1167" s="134"/>
      <c r="AB1167" s="134"/>
      <c r="AC1167" s="134"/>
      <c r="AD1167" s="134"/>
      <c r="AE1167" s="134"/>
    </row>
    <row r="1168" spans="2:31">
      <c r="B1168" s="1319">
        <f t="shared" si="37"/>
        <v>-1</v>
      </c>
      <c r="D1168" s="1310"/>
      <c r="E1168" s="1310"/>
      <c r="F1168" s="1320"/>
      <c r="G1168" s="1310"/>
      <c r="H1168" s="1310"/>
      <c r="I1168" s="1310"/>
      <c r="J1168" s="1321"/>
      <c r="K1168" s="1321"/>
      <c r="L1168" s="1310"/>
      <c r="N1168" s="1322">
        <f t="shared" si="38"/>
        <v>0</v>
      </c>
      <c r="O1168" s="1323">
        <f t="shared" si="39"/>
        <v>0</v>
      </c>
      <c r="P1168" s="1323">
        <f>O1168/'1.5 Universal Data'!$E$36</f>
        <v>0</v>
      </c>
      <c r="R1168" s="134"/>
      <c r="S1168" s="134"/>
      <c r="T1168" s="134"/>
      <c r="U1168" s="134"/>
      <c r="V1168" s="134"/>
      <c r="W1168" s="134"/>
      <c r="X1168" s="134"/>
      <c r="Y1168" s="134"/>
      <c r="Z1168" s="134"/>
      <c r="AA1168" s="134"/>
      <c r="AB1168" s="134"/>
      <c r="AC1168" s="134"/>
      <c r="AD1168" s="134"/>
      <c r="AE1168" s="134"/>
    </row>
    <row r="1169" spans="2:31">
      <c r="B1169" s="1319">
        <f t="shared" si="37"/>
        <v>-1</v>
      </c>
      <c r="D1169" s="1310"/>
      <c r="E1169" s="1310"/>
      <c r="F1169" s="1320"/>
      <c r="G1169" s="1310"/>
      <c r="H1169" s="1310"/>
      <c r="I1169" s="1310"/>
      <c r="J1169" s="1321"/>
      <c r="K1169" s="1321"/>
      <c r="L1169" s="1310"/>
      <c r="N1169" s="1322">
        <f t="shared" si="38"/>
        <v>0</v>
      </c>
      <c r="O1169" s="1323">
        <f t="shared" si="39"/>
        <v>0</v>
      </c>
      <c r="P1169" s="1323">
        <f>O1169/'1.5 Universal Data'!$E$36</f>
        <v>0</v>
      </c>
      <c r="R1169" s="134"/>
      <c r="S1169" s="134"/>
      <c r="T1169" s="134"/>
      <c r="U1169" s="134"/>
      <c r="V1169" s="134"/>
      <c r="W1169" s="134"/>
      <c r="X1169" s="134"/>
      <c r="Y1169" s="134"/>
      <c r="Z1169" s="134"/>
      <c r="AA1169" s="134"/>
      <c r="AB1169" s="134"/>
      <c r="AC1169" s="134"/>
      <c r="AD1169" s="134"/>
      <c r="AE1169" s="134"/>
    </row>
    <row r="1170" spans="2:31">
      <c r="B1170" s="1319">
        <f t="shared" si="37"/>
        <v>-1</v>
      </c>
      <c r="D1170" s="1310"/>
      <c r="E1170" s="1310"/>
      <c r="F1170" s="1320"/>
      <c r="G1170" s="1310"/>
      <c r="H1170" s="1310"/>
      <c r="I1170" s="1310"/>
      <c r="J1170" s="1321"/>
      <c r="K1170" s="1321"/>
      <c r="L1170" s="1310"/>
      <c r="N1170" s="1322">
        <f t="shared" si="38"/>
        <v>0</v>
      </c>
      <c r="O1170" s="1323">
        <f t="shared" si="39"/>
        <v>0</v>
      </c>
      <c r="P1170" s="1323">
        <f>O1170/'1.5 Universal Data'!$E$36</f>
        <v>0</v>
      </c>
      <c r="R1170" s="134"/>
      <c r="S1170" s="134"/>
      <c r="T1170" s="134"/>
      <c r="U1170" s="134"/>
      <c r="V1170" s="134"/>
      <c r="W1170" s="134"/>
      <c r="X1170" s="134"/>
      <c r="Y1170" s="134"/>
      <c r="Z1170" s="134"/>
      <c r="AA1170" s="134"/>
      <c r="AB1170" s="134"/>
      <c r="AC1170" s="134"/>
      <c r="AD1170" s="134"/>
      <c r="AE1170" s="134"/>
    </row>
    <row r="1171" spans="2:31">
      <c r="B1171" s="1319">
        <f t="shared" si="37"/>
        <v>-1</v>
      </c>
      <c r="D1171" s="1310"/>
      <c r="E1171" s="1310"/>
      <c r="F1171" s="1320"/>
      <c r="G1171" s="1310"/>
      <c r="H1171" s="1310"/>
      <c r="I1171" s="1310"/>
      <c r="J1171" s="1321"/>
      <c r="K1171" s="1321"/>
      <c r="L1171" s="1310"/>
      <c r="N1171" s="1322">
        <f t="shared" si="38"/>
        <v>0</v>
      </c>
      <c r="O1171" s="1323">
        <f t="shared" si="39"/>
        <v>0</v>
      </c>
      <c r="P1171" s="1323">
        <f>O1171/'1.5 Universal Data'!$E$36</f>
        <v>0</v>
      </c>
      <c r="R1171" s="134"/>
      <c r="S1171" s="134"/>
      <c r="T1171" s="134"/>
      <c r="U1171" s="134"/>
      <c r="V1171" s="134"/>
      <c r="W1171" s="134"/>
      <c r="X1171" s="134"/>
      <c r="Y1171" s="134"/>
      <c r="Z1171" s="134"/>
      <c r="AA1171" s="134"/>
      <c r="AB1171" s="134"/>
      <c r="AC1171" s="134"/>
      <c r="AD1171" s="134"/>
      <c r="AE1171" s="134"/>
    </row>
    <row r="1172" spans="2:31">
      <c r="B1172" s="1319">
        <f t="shared" si="37"/>
        <v>-1</v>
      </c>
      <c r="D1172" s="1310"/>
      <c r="E1172" s="1310"/>
      <c r="F1172" s="1320"/>
      <c r="G1172" s="1310"/>
      <c r="H1172" s="1310"/>
      <c r="I1172" s="1310"/>
      <c r="J1172" s="1321"/>
      <c r="K1172" s="1321"/>
      <c r="L1172" s="1310"/>
      <c r="N1172" s="1322">
        <f t="shared" si="38"/>
        <v>0</v>
      </c>
      <c r="O1172" s="1323">
        <f t="shared" si="39"/>
        <v>0</v>
      </c>
      <c r="P1172" s="1323">
        <f>O1172/'1.5 Universal Data'!$E$36</f>
        <v>0</v>
      </c>
      <c r="R1172" s="134"/>
      <c r="S1172" s="134"/>
      <c r="T1172" s="134"/>
      <c r="U1172" s="134"/>
      <c r="V1172" s="134"/>
      <c r="W1172" s="134"/>
      <c r="X1172" s="134"/>
      <c r="Y1172" s="134"/>
      <c r="Z1172" s="134"/>
      <c r="AA1172" s="134"/>
      <c r="AB1172" s="134"/>
      <c r="AC1172" s="134"/>
      <c r="AD1172" s="134"/>
      <c r="AE1172" s="134"/>
    </row>
    <row r="1173" spans="2:31">
      <c r="B1173" s="1319">
        <f t="shared" si="37"/>
        <v>-1</v>
      </c>
      <c r="D1173" s="1310"/>
      <c r="E1173" s="1310"/>
      <c r="F1173" s="1320"/>
      <c r="G1173" s="1310"/>
      <c r="H1173" s="1310"/>
      <c r="I1173" s="1310"/>
      <c r="J1173" s="1321"/>
      <c r="K1173" s="1321"/>
      <c r="L1173" s="1310"/>
      <c r="N1173" s="1322">
        <f t="shared" si="38"/>
        <v>0</v>
      </c>
      <c r="O1173" s="1323">
        <f t="shared" si="39"/>
        <v>0</v>
      </c>
      <c r="P1173" s="1323">
        <f>O1173/'1.5 Universal Data'!$E$36</f>
        <v>0</v>
      </c>
      <c r="R1173" s="134"/>
      <c r="S1173" s="134"/>
      <c r="T1173" s="134"/>
      <c r="U1173" s="134"/>
      <c r="V1173" s="134"/>
      <c r="W1173" s="134"/>
      <c r="X1173" s="134"/>
      <c r="Y1173" s="134"/>
      <c r="Z1173" s="134"/>
      <c r="AA1173" s="134"/>
      <c r="AB1173" s="134"/>
      <c r="AC1173" s="134"/>
      <c r="AD1173" s="134"/>
      <c r="AE1173" s="134"/>
    </row>
    <row r="1174" spans="2:31">
      <c r="B1174" s="1319">
        <f t="shared" si="37"/>
        <v>-1</v>
      </c>
      <c r="D1174" s="1310"/>
      <c r="E1174" s="1310"/>
      <c r="F1174" s="1320"/>
      <c r="G1174" s="1310"/>
      <c r="H1174" s="1310"/>
      <c r="I1174" s="1310"/>
      <c r="J1174" s="1321"/>
      <c r="K1174" s="1321"/>
      <c r="L1174" s="1310"/>
      <c r="N1174" s="1322">
        <f t="shared" si="38"/>
        <v>0</v>
      </c>
      <c r="O1174" s="1323">
        <f t="shared" si="39"/>
        <v>0</v>
      </c>
      <c r="P1174" s="1323">
        <f>O1174/'1.5 Universal Data'!$E$36</f>
        <v>0</v>
      </c>
      <c r="R1174" s="134"/>
      <c r="S1174" s="134"/>
      <c r="T1174" s="134"/>
      <c r="U1174" s="134"/>
      <c r="V1174" s="134"/>
      <c r="W1174" s="134"/>
      <c r="X1174" s="134"/>
      <c r="Y1174" s="134"/>
      <c r="Z1174" s="134"/>
      <c r="AA1174" s="134"/>
      <c r="AB1174" s="134"/>
      <c r="AC1174" s="134"/>
      <c r="AD1174" s="134"/>
      <c r="AE1174" s="134"/>
    </row>
    <row r="1175" spans="2:31">
      <c r="B1175" s="1319">
        <f t="shared" ref="B1175:B1238" si="40">IF(G1175="buy",1,-1)</f>
        <v>-1</v>
      </c>
      <c r="D1175" s="1310"/>
      <c r="E1175" s="1310"/>
      <c r="F1175" s="1320"/>
      <c r="G1175" s="1310"/>
      <c r="H1175" s="1310"/>
      <c r="I1175" s="1310"/>
      <c r="J1175" s="1321"/>
      <c r="K1175" s="1321"/>
      <c r="L1175" s="1310"/>
      <c r="N1175" s="1322">
        <f t="shared" ref="N1175:N1238" si="41">+H1175*((K1175-J1175)+1)*B1175</f>
        <v>0</v>
      </c>
      <c r="O1175" s="1323">
        <f t="shared" ref="O1175:O1238" si="42">N1175*L1175/100</f>
        <v>0</v>
      </c>
      <c r="P1175" s="1323">
        <f>O1175/'1.5 Universal Data'!$E$36</f>
        <v>0</v>
      </c>
      <c r="R1175" s="134"/>
      <c r="S1175" s="134"/>
      <c r="T1175" s="134"/>
      <c r="U1175" s="134"/>
      <c r="V1175" s="134"/>
      <c r="W1175" s="134"/>
      <c r="X1175" s="134"/>
      <c r="Y1175" s="134"/>
      <c r="Z1175" s="134"/>
      <c r="AA1175" s="134"/>
      <c r="AB1175" s="134"/>
      <c r="AC1175" s="134"/>
      <c r="AD1175" s="134"/>
      <c r="AE1175" s="134"/>
    </row>
    <row r="1176" spans="2:31">
      <c r="B1176" s="1319">
        <f t="shared" si="40"/>
        <v>-1</v>
      </c>
      <c r="D1176" s="1310"/>
      <c r="E1176" s="1310"/>
      <c r="F1176" s="1320"/>
      <c r="G1176" s="1310"/>
      <c r="H1176" s="1310"/>
      <c r="I1176" s="1310"/>
      <c r="J1176" s="1321"/>
      <c r="K1176" s="1321"/>
      <c r="L1176" s="1310"/>
      <c r="N1176" s="1322">
        <f t="shared" si="41"/>
        <v>0</v>
      </c>
      <c r="O1176" s="1323">
        <f t="shared" si="42"/>
        <v>0</v>
      </c>
      <c r="P1176" s="1323">
        <f>O1176/'1.5 Universal Data'!$E$36</f>
        <v>0</v>
      </c>
      <c r="R1176" s="134"/>
      <c r="S1176" s="134"/>
      <c r="T1176" s="134"/>
      <c r="U1176" s="134"/>
      <c r="V1176" s="134"/>
      <c r="W1176" s="134"/>
      <c r="X1176" s="134"/>
      <c r="Y1176" s="134"/>
      <c r="Z1176" s="134"/>
      <c r="AA1176" s="134"/>
      <c r="AB1176" s="134"/>
      <c r="AC1176" s="134"/>
      <c r="AD1176" s="134"/>
      <c r="AE1176" s="134"/>
    </row>
    <row r="1177" spans="2:31">
      <c r="B1177" s="1319">
        <f t="shared" si="40"/>
        <v>-1</v>
      </c>
      <c r="D1177" s="1310"/>
      <c r="E1177" s="1310"/>
      <c r="F1177" s="1320"/>
      <c r="G1177" s="1310"/>
      <c r="H1177" s="1310"/>
      <c r="I1177" s="1310"/>
      <c r="J1177" s="1321"/>
      <c r="K1177" s="1321"/>
      <c r="L1177" s="1310"/>
      <c r="N1177" s="1322">
        <f t="shared" si="41"/>
        <v>0</v>
      </c>
      <c r="O1177" s="1323">
        <f t="shared" si="42"/>
        <v>0</v>
      </c>
      <c r="P1177" s="1323">
        <f>O1177/'1.5 Universal Data'!$E$36</f>
        <v>0</v>
      </c>
      <c r="R1177" s="134"/>
      <c r="S1177" s="134"/>
      <c r="T1177" s="134"/>
      <c r="U1177" s="134"/>
      <c r="V1177" s="134"/>
      <c r="W1177" s="134"/>
      <c r="X1177" s="134"/>
      <c r="Y1177" s="134"/>
      <c r="Z1177" s="134"/>
      <c r="AA1177" s="134"/>
      <c r="AB1177" s="134"/>
      <c r="AC1177" s="134"/>
      <c r="AD1177" s="134"/>
      <c r="AE1177" s="134"/>
    </row>
    <row r="1178" spans="2:31">
      <c r="B1178" s="1319">
        <f t="shared" si="40"/>
        <v>-1</v>
      </c>
      <c r="D1178" s="1310"/>
      <c r="E1178" s="1310"/>
      <c r="F1178" s="1320"/>
      <c r="G1178" s="1310"/>
      <c r="H1178" s="1310"/>
      <c r="I1178" s="1310"/>
      <c r="J1178" s="1321"/>
      <c r="K1178" s="1321"/>
      <c r="L1178" s="1310"/>
      <c r="N1178" s="1322">
        <f t="shared" si="41"/>
        <v>0</v>
      </c>
      <c r="O1178" s="1323">
        <f t="shared" si="42"/>
        <v>0</v>
      </c>
      <c r="P1178" s="1323">
        <f>O1178/'1.5 Universal Data'!$E$36</f>
        <v>0</v>
      </c>
      <c r="R1178" s="134"/>
      <c r="S1178" s="134"/>
      <c r="T1178" s="134"/>
      <c r="U1178" s="134"/>
      <c r="V1178" s="134"/>
      <c r="W1178" s="134"/>
      <c r="X1178" s="134"/>
      <c r="Y1178" s="134"/>
      <c r="Z1178" s="134"/>
      <c r="AA1178" s="134"/>
      <c r="AB1178" s="134"/>
      <c r="AC1178" s="134"/>
      <c r="AD1178" s="134"/>
      <c r="AE1178" s="134"/>
    </row>
    <row r="1179" spans="2:31">
      <c r="B1179" s="1319">
        <f t="shared" si="40"/>
        <v>-1</v>
      </c>
      <c r="D1179" s="1310"/>
      <c r="E1179" s="1310"/>
      <c r="F1179" s="1320"/>
      <c r="G1179" s="1310"/>
      <c r="H1179" s="1310"/>
      <c r="I1179" s="1310"/>
      <c r="J1179" s="1321"/>
      <c r="K1179" s="1321"/>
      <c r="L1179" s="1310"/>
      <c r="N1179" s="1322">
        <f t="shared" si="41"/>
        <v>0</v>
      </c>
      <c r="O1179" s="1323">
        <f t="shared" si="42"/>
        <v>0</v>
      </c>
      <c r="P1179" s="1323">
        <f>O1179/'1.5 Universal Data'!$E$36</f>
        <v>0</v>
      </c>
      <c r="R1179" s="134"/>
      <c r="S1179" s="134"/>
      <c r="T1179" s="134"/>
      <c r="U1179" s="134"/>
      <c r="V1179" s="134"/>
      <c r="W1179" s="134"/>
      <c r="X1179" s="134"/>
      <c r="Y1179" s="134"/>
      <c r="Z1179" s="134"/>
      <c r="AA1179" s="134"/>
      <c r="AB1179" s="134"/>
      <c r="AC1179" s="134"/>
      <c r="AD1179" s="134"/>
      <c r="AE1179" s="134"/>
    </row>
    <row r="1180" spans="2:31">
      <c r="B1180" s="1319">
        <f t="shared" si="40"/>
        <v>-1</v>
      </c>
      <c r="D1180" s="1310"/>
      <c r="E1180" s="1310"/>
      <c r="F1180" s="1320"/>
      <c r="G1180" s="1310"/>
      <c r="H1180" s="1310"/>
      <c r="I1180" s="1310"/>
      <c r="J1180" s="1321"/>
      <c r="K1180" s="1321"/>
      <c r="L1180" s="1310"/>
      <c r="N1180" s="1322">
        <f t="shared" si="41"/>
        <v>0</v>
      </c>
      <c r="O1180" s="1323">
        <f t="shared" si="42"/>
        <v>0</v>
      </c>
      <c r="P1180" s="1323">
        <f>O1180/'1.5 Universal Data'!$E$36</f>
        <v>0</v>
      </c>
      <c r="R1180" s="134"/>
      <c r="S1180" s="134"/>
      <c r="T1180" s="134"/>
      <c r="U1180" s="134"/>
      <c r="V1180" s="134"/>
      <c r="W1180" s="134"/>
      <c r="X1180" s="134"/>
      <c r="Y1180" s="134"/>
      <c r="Z1180" s="134"/>
      <c r="AA1180" s="134"/>
      <c r="AB1180" s="134"/>
      <c r="AC1180" s="134"/>
      <c r="AD1180" s="134"/>
      <c r="AE1180" s="134"/>
    </row>
    <row r="1181" spans="2:31">
      <c r="B1181" s="1319">
        <f t="shared" si="40"/>
        <v>-1</v>
      </c>
      <c r="D1181" s="1310"/>
      <c r="E1181" s="1310"/>
      <c r="F1181" s="1320"/>
      <c r="G1181" s="1310"/>
      <c r="H1181" s="1310"/>
      <c r="I1181" s="1310"/>
      <c r="J1181" s="1321"/>
      <c r="K1181" s="1321"/>
      <c r="L1181" s="1310"/>
      <c r="N1181" s="1322">
        <f t="shared" si="41"/>
        <v>0</v>
      </c>
      <c r="O1181" s="1323">
        <f t="shared" si="42"/>
        <v>0</v>
      </c>
      <c r="P1181" s="1323">
        <f>O1181/'1.5 Universal Data'!$E$36</f>
        <v>0</v>
      </c>
      <c r="R1181" s="134"/>
      <c r="S1181" s="134"/>
      <c r="T1181" s="134"/>
      <c r="U1181" s="134"/>
      <c r="V1181" s="134"/>
      <c r="W1181" s="134"/>
      <c r="X1181" s="134"/>
      <c r="Y1181" s="134"/>
      <c r="Z1181" s="134"/>
      <c r="AA1181" s="134"/>
      <c r="AB1181" s="134"/>
      <c r="AC1181" s="134"/>
      <c r="AD1181" s="134"/>
      <c r="AE1181" s="134"/>
    </row>
    <row r="1182" spans="2:31">
      <c r="B1182" s="1319">
        <f t="shared" si="40"/>
        <v>-1</v>
      </c>
      <c r="D1182" s="1310"/>
      <c r="E1182" s="1310"/>
      <c r="F1182" s="1320"/>
      <c r="G1182" s="1310"/>
      <c r="H1182" s="1310"/>
      <c r="I1182" s="1310"/>
      <c r="J1182" s="1321"/>
      <c r="K1182" s="1321"/>
      <c r="L1182" s="1310"/>
      <c r="N1182" s="1322">
        <f t="shared" si="41"/>
        <v>0</v>
      </c>
      <c r="O1182" s="1323">
        <f t="shared" si="42"/>
        <v>0</v>
      </c>
      <c r="P1182" s="1323">
        <f>O1182/'1.5 Universal Data'!$E$36</f>
        <v>0</v>
      </c>
      <c r="R1182" s="134"/>
      <c r="S1182" s="134"/>
      <c r="T1182" s="134"/>
      <c r="U1182" s="134"/>
      <c r="V1182" s="134"/>
      <c r="W1182" s="134"/>
      <c r="X1182" s="134"/>
      <c r="Y1182" s="134"/>
      <c r="Z1182" s="134"/>
      <c r="AA1182" s="134"/>
      <c r="AB1182" s="134"/>
      <c r="AC1182" s="134"/>
      <c r="AD1182" s="134"/>
      <c r="AE1182" s="134"/>
    </row>
    <row r="1183" spans="2:31">
      <c r="B1183" s="1319">
        <f t="shared" si="40"/>
        <v>-1</v>
      </c>
      <c r="D1183" s="1310"/>
      <c r="E1183" s="1310"/>
      <c r="F1183" s="1320"/>
      <c r="G1183" s="1310"/>
      <c r="H1183" s="1310"/>
      <c r="I1183" s="1310"/>
      <c r="J1183" s="1321"/>
      <c r="K1183" s="1321"/>
      <c r="L1183" s="1310"/>
      <c r="N1183" s="1322">
        <f t="shared" si="41"/>
        <v>0</v>
      </c>
      <c r="O1183" s="1323">
        <f t="shared" si="42"/>
        <v>0</v>
      </c>
      <c r="P1183" s="1323">
        <f>O1183/'1.5 Universal Data'!$E$36</f>
        <v>0</v>
      </c>
      <c r="R1183" s="134"/>
      <c r="S1183" s="134"/>
      <c r="T1183" s="134"/>
      <c r="U1183" s="134"/>
      <c r="V1183" s="134"/>
      <c r="W1183" s="134"/>
      <c r="X1183" s="134"/>
      <c r="Y1183" s="134"/>
      <c r="Z1183" s="134"/>
      <c r="AA1183" s="134"/>
      <c r="AB1183" s="134"/>
      <c r="AC1183" s="134"/>
      <c r="AD1183" s="134"/>
      <c r="AE1183" s="134"/>
    </row>
    <row r="1184" spans="2:31">
      <c r="B1184" s="1319">
        <f t="shared" si="40"/>
        <v>-1</v>
      </c>
      <c r="D1184" s="1310"/>
      <c r="E1184" s="1310"/>
      <c r="F1184" s="1320"/>
      <c r="G1184" s="1310"/>
      <c r="H1184" s="1310"/>
      <c r="I1184" s="1310"/>
      <c r="J1184" s="1321"/>
      <c r="K1184" s="1321"/>
      <c r="L1184" s="1310"/>
      <c r="N1184" s="1322">
        <f t="shared" si="41"/>
        <v>0</v>
      </c>
      <c r="O1184" s="1323">
        <f t="shared" si="42"/>
        <v>0</v>
      </c>
      <c r="P1184" s="1323">
        <f>O1184/'1.5 Universal Data'!$E$36</f>
        <v>0</v>
      </c>
      <c r="R1184" s="134"/>
      <c r="S1184" s="134"/>
      <c r="T1184" s="134"/>
      <c r="U1184" s="134"/>
      <c r="V1184" s="134"/>
      <c r="W1184" s="134"/>
      <c r="X1184" s="134"/>
      <c r="Y1184" s="134"/>
      <c r="Z1184" s="134"/>
      <c r="AA1184" s="134"/>
      <c r="AB1184" s="134"/>
      <c r="AC1184" s="134"/>
      <c r="AD1184" s="134"/>
      <c r="AE1184" s="134"/>
    </row>
    <row r="1185" spans="2:31">
      <c r="B1185" s="1319">
        <f t="shared" si="40"/>
        <v>-1</v>
      </c>
      <c r="D1185" s="1310"/>
      <c r="E1185" s="1310"/>
      <c r="F1185" s="1320"/>
      <c r="G1185" s="1310"/>
      <c r="H1185" s="1310"/>
      <c r="I1185" s="1310"/>
      <c r="J1185" s="1321"/>
      <c r="K1185" s="1321"/>
      <c r="L1185" s="1310"/>
      <c r="N1185" s="1322">
        <f t="shared" si="41"/>
        <v>0</v>
      </c>
      <c r="O1185" s="1323">
        <f t="shared" si="42"/>
        <v>0</v>
      </c>
      <c r="P1185" s="1323">
        <f>O1185/'1.5 Universal Data'!$E$36</f>
        <v>0</v>
      </c>
      <c r="R1185" s="134"/>
      <c r="S1185" s="134"/>
      <c r="T1185" s="134"/>
      <c r="U1185" s="134"/>
      <c r="V1185" s="134"/>
      <c r="W1185" s="134"/>
      <c r="X1185" s="134"/>
      <c r="Y1185" s="134"/>
      <c r="Z1185" s="134"/>
      <c r="AA1185" s="134"/>
      <c r="AB1185" s="134"/>
      <c r="AC1185" s="134"/>
      <c r="AD1185" s="134"/>
      <c r="AE1185" s="134"/>
    </row>
    <row r="1186" spans="2:31">
      <c r="B1186" s="1319">
        <f t="shared" si="40"/>
        <v>-1</v>
      </c>
      <c r="D1186" s="1310"/>
      <c r="E1186" s="1310"/>
      <c r="F1186" s="1320"/>
      <c r="G1186" s="1310"/>
      <c r="H1186" s="1310"/>
      <c r="I1186" s="1310"/>
      <c r="J1186" s="1321"/>
      <c r="K1186" s="1321"/>
      <c r="L1186" s="1310"/>
      <c r="N1186" s="1322">
        <f t="shared" si="41"/>
        <v>0</v>
      </c>
      <c r="O1186" s="1323">
        <f t="shared" si="42"/>
        <v>0</v>
      </c>
      <c r="P1186" s="1323">
        <f>O1186/'1.5 Universal Data'!$E$36</f>
        <v>0</v>
      </c>
      <c r="R1186" s="134"/>
      <c r="S1186" s="134"/>
      <c r="T1186" s="134"/>
      <c r="U1186" s="134"/>
      <c r="V1186" s="134"/>
      <c r="W1186" s="134"/>
      <c r="X1186" s="134"/>
      <c r="Y1186" s="134"/>
      <c r="Z1186" s="134"/>
      <c r="AA1186" s="134"/>
      <c r="AB1186" s="134"/>
      <c r="AC1186" s="134"/>
      <c r="AD1186" s="134"/>
      <c r="AE1186" s="134"/>
    </row>
    <row r="1187" spans="2:31">
      <c r="B1187" s="1319">
        <f t="shared" si="40"/>
        <v>-1</v>
      </c>
      <c r="D1187" s="1310"/>
      <c r="E1187" s="1310"/>
      <c r="F1187" s="1320"/>
      <c r="G1187" s="1310"/>
      <c r="H1187" s="1310"/>
      <c r="I1187" s="1310"/>
      <c r="J1187" s="1321"/>
      <c r="K1187" s="1321"/>
      <c r="L1187" s="1310"/>
      <c r="N1187" s="1322">
        <f t="shared" si="41"/>
        <v>0</v>
      </c>
      <c r="O1187" s="1323">
        <f t="shared" si="42"/>
        <v>0</v>
      </c>
      <c r="P1187" s="1323">
        <f>O1187/'1.5 Universal Data'!$E$36</f>
        <v>0</v>
      </c>
      <c r="R1187" s="134"/>
      <c r="S1187" s="134"/>
      <c r="T1187" s="134"/>
      <c r="U1187" s="134"/>
      <c r="V1187" s="134"/>
      <c r="W1187" s="134"/>
      <c r="X1187" s="134"/>
      <c r="Y1187" s="134"/>
      <c r="Z1187" s="134"/>
      <c r="AA1187" s="134"/>
      <c r="AB1187" s="134"/>
      <c r="AC1187" s="134"/>
      <c r="AD1187" s="134"/>
      <c r="AE1187" s="134"/>
    </row>
    <row r="1188" spans="2:31">
      <c r="B1188" s="1319">
        <f t="shared" si="40"/>
        <v>-1</v>
      </c>
      <c r="D1188" s="1310"/>
      <c r="E1188" s="1310"/>
      <c r="F1188" s="1320"/>
      <c r="G1188" s="1310"/>
      <c r="H1188" s="1310"/>
      <c r="I1188" s="1310"/>
      <c r="J1188" s="1321"/>
      <c r="K1188" s="1321"/>
      <c r="L1188" s="1310"/>
      <c r="N1188" s="1322">
        <f t="shared" si="41"/>
        <v>0</v>
      </c>
      <c r="O1188" s="1323">
        <f t="shared" si="42"/>
        <v>0</v>
      </c>
      <c r="P1188" s="1323">
        <f>O1188/'1.5 Universal Data'!$E$36</f>
        <v>0</v>
      </c>
      <c r="R1188" s="134"/>
      <c r="S1188" s="134"/>
      <c r="T1188" s="134"/>
      <c r="U1188" s="134"/>
      <c r="V1188" s="134"/>
      <c r="W1188" s="134"/>
      <c r="X1188" s="134"/>
      <c r="Y1188" s="134"/>
      <c r="Z1188" s="134"/>
      <c r="AA1188" s="134"/>
      <c r="AB1188" s="134"/>
      <c r="AC1188" s="134"/>
      <c r="AD1188" s="134"/>
      <c r="AE1188" s="134"/>
    </row>
    <row r="1189" spans="2:31">
      <c r="B1189" s="1319">
        <f t="shared" si="40"/>
        <v>-1</v>
      </c>
      <c r="D1189" s="1310"/>
      <c r="E1189" s="1310"/>
      <c r="F1189" s="1320"/>
      <c r="G1189" s="1310"/>
      <c r="H1189" s="1310"/>
      <c r="I1189" s="1310"/>
      <c r="J1189" s="1321"/>
      <c r="K1189" s="1321"/>
      <c r="L1189" s="1310"/>
      <c r="N1189" s="1322">
        <f t="shared" si="41"/>
        <v>0</v>
      </c>
      <c r="O1189" s="1323">
        <f t="shared" si="42"/>
        <v>0</v>
      </c>
      <c r="P1189" s="1323">
        <f>O1189/'1.5 Universal Data'!$E$36</f>
        <v>0</v>
      </c>
      <c r="R1189" s="134"/>
      <c r="S1189" s="134"/>
      <c r="T1189" s="134"/>
      <c r="U1189" s="134"/>
      <c r="V1189" s="134"/>
      <c r="W1189" s="134"/>
      <c r="X1189" s="134"/>
      <c r="Y1189" s="134"/>
      <c r="Z1189" s="134"/>
      <c r="AA1189" s="134"/>
      <c r="AB1189" s="134"/>
      <c r="AC1189" s="134"/>
      <c r="AD1189" s="134"/>
      <c r="AE1189" s="134"/>
    </row>
    <row r="1190" spans="2:31">
      <c r="B1190" s="1319">
        <f t="shared" si="40"/>
        <v>-1</v>
      </c>
      <c r="D1190" s="1310"/>
      <c r="E1190" s="1310"/>
      <c r="F1190" s="1320"/>
      <c r="G1190" s="1310"/>
      <c r="H1190" s="1310"/>
      <c r="I1190" s="1310"/>
      <c r="J1190" s="1321"/>
      <c r="K1190" s="1321"/>
      <c r="L1190" s="1310"/>
      <c r="N1190" s="1322">
        <f t="shared" si="41"/>
        <v>0</v>
      </c>
      <c r="O1190" s="1323">
        <f t="shared" si="42"/>
        <v>0</v>
      </c>
      <c r="P1190" s="1323">
        <f>O1190/'1.5 Universal Data'!$E$36</f>
        <v>0</v>
      </c>
      <c r="R1190" s="134"/>
      <c r="S1190" s="134"/>
      <c r="T1190" s="134"/>
      <c r="U1190" s="134"/>
      <c r="V1190" s="134"/>
      <c r="W1190" s="134"/>
      <c r="X1190" s="134"/>
      <c r="Y1190" s="134"/>
      <c r="Z1190" s="134"/>
      <c r="AA1190" s="134"/>
      <c r="AB1190" s="134"/>
      <c r="AC1190" s="134"/>
      <c r="AD1190" s="134"/>
      <c r="AE1190" s="134"/>
    </row>
    <row r="1191" spans="2:31">
      <c r="B1191" s="1319">
        <f t="shared" si="40"/>
        <v>-1</v>
      </c>
      <c r="D1191" s="1310"/>
      <c r="E1191" s="1310"/>
      <c r="F1191" s="1320"/>
      <c r="G1191" s="1310"/>
      <c r="H1191" s="1310"/>
      <c r="I1191" s="1310"/>
      <c r="J1191" s="1321"/>
      <c r="K1191" s="1321"/>
      <c r="L1191" s="1310"/>
      <c r="N1191" s="1322">
        <f t="shared" si="41"/>
        <v>0</v>
      </c>
      <c r="O1191" s="1323">
        <f t="shared" si="42"/>
        <v>0</v>
      </c>
      <c r="P1191" s="1323">
        <f>O1191/'1.5 Universal Data'!$E$36</f>
        <v>0</v>
      </c>
      <c r="R1191" s="134"/>
      <c r="S1191" s="134"/>
      <c r="T1191" s="134"/>
      <c r="U1191" s="134"/>
      <c r="V1191" s="134"/>
      <c r="W1191" s="134"/>
      <c r="X1191" s="134"/>
      <c r="Y1191" s="134"/>
      <c r="Z1191" s="134"/>
      <c r="AA1191" s="134"/>
      <c r="AB1191" s="134"/>
      <c r="AC1191" s="134"/>
      <c r="AD1191" s="134"/>
      <c r="AE1191" s="134"/>
    </row>
    <row r="1192" spans="2:31">
      <c r="B1192" s="1319">
        <f t="shared" si="40"/>
        <v>-1</v>
      </c>
      <c r="D1192" s="1310"/>
      <c r="E1192" s="1310"/>
      <c r="F1192" s="1320"/>
      <c r="G1192" s="1310"/>
      <c r="H1192" s="1310"/>
      <c r="I1192" s="1310"/>
      <c r="J1192" s="1321"/>
      <c r="K1192" s="1321"/>
      <c r="L1192" s="1310"/>
      <c r="N1192" s="1322">
        <f t="shared" si="41"/>
        <v>0</v>
      </c>
      <c r="O1192" s="1323">
        <f t="shared" si="42"/>
        <v>0</v>
      </c>
      <c r="P1192" s="1323">
        <f>O1192/'1.5 Universal Data'!$E$36</f>
        <v>0</v>
      </c>
      <c r="R1192" s="134"/>
      <c r="S1192" s="134"/>
      <c r="T1192" s="134"/>
      <c r="U1192" s="134"/>
      <c r="V1192" s="134"/>
      <c r="W1192" s="134"/>
      <c r="X1192" s="134"/>
      <c r="Y1192" s="134"/>
      <c r="Z1192" s="134"/>
      <c r="AA1192" s="134"/>
      <c r="AB1192" s="134"/>
      <c r="AC1192" s="134"/>
      <c r="AD1192" s="134"/>
      <c r="AE1192" s="134"/>
    </row>
    <row r="1193" spans="2:31">
      <c r="B1193" s="1319">
        <f t="shared" si="40"/>
        <v>-1</v>
      </c>
      <c r="D1193" s="1310"/>
      <c r="E1193" s="1310"/>
      <c r="F1193" s="1320"/>
      <c r="G1193" s="1310"/>
      <c r="H1193" s="1310"/>
      <c r="I1193" s="1310"/>
      <c r="J1193" s="1321"/>
      <c r="K1193" s="1321"/>
      <c r="L1193" s="1310"/>
      <c r="N1193" s="1322">
        <f t="shared" si="41"/>
        <v>0</v>
      </c>
      <c r="O1193" s="1323">
        <f t="shared" si="42"/>
        <v>0</v>
      </c>
      <c r="P1193" s="1323">
        <f>O1193/'1.5 Universal Data'!$E$36</f>
        <v>0</v>
      </c>
      <c r="R1193" s="134"/>
      <c r="S1193" s="134"/>
      <c r="T1193" s="134"/>
      <c r="U1193" s="134"/>
      <c r="V1193" s="134"/>
      <c r="W1193" s="134"/>
      <c r="X1193" s="134"/>
      <c r="Y1193" s="134"/>
      <c r="Z1193" s="134"/>
      <c r="AA1193" s="134"/>
      <c r="AB1193" s="134"/>
      <c r="AC1193" s="134"/>
      <c r="AD1193" s="134"/>
      <c r="AE1193" s="134"/>
    </row>
    <row r="1194" spans="2:31">
      <c r="B1194" s="1319">
        <f t="shared" si="40"/>
        <v>-1</v>
      </c>
      <c r="D1194" s="1310"/>
      <c r="E1194" s="1310"/>
      <c r="F1194" s="1320"/>
      <c r="G1194" s="1310"/>
      <c r="H1194" s="1310"/>
      <c r="I1194" s="1310"/>
      <c r="J1194" s="1321"/>
      <c r="K1194" s="1321"/>
      <c r="L1194" s="1310"/>
      <c r="N1194" s="1322">
        <f t="shared" si="41"/>
        <v>0</v>
      </c>
      <c r="O1194" s="1323">
        <f t="shared" si="42"/>
        <v>0</v>
      </c>
      <c r="P1194" s="1323">
        <f>O1194/'1.5 Universal Data'!$E$36</f>
        <v>0</v>
      </c>
      <c r="R1194" s="134"/>
      <c r="S1194" s="134"/>
      <c r="T1194" s="134"/>
      <c r="U1194" s="134"/>
      <c r="V1194" s="134"/>
      <c r="W1194" s="134"/>
      <c r="X1194" s="134"/>
      <c r="Y1194" s="134"/>
      <c r="Z1194" s="134"/>
      <c r="AA1194" s="134"/>
      <c r="AB1194" s="134"/>
      <c r="AC1194" s="134"/>
      <c r="AD1194" s="134"/>
      <c r="AE1194" s="134"/>
    </row>
    <row r="1195" spans="2:31">
      <c r="B1195" s="1319">
        <f t="shared" si="40"/>
        <v>-1</v>
      </c>
      <c r="D1195" s="1310"/>
      <c r="E1195" s="1310"/>
      <c r="F1195" s="1320"/>
      <c r="G1195" s="1310"/>
      <c r="H1195" s="1310"/>
      <c r="I1195" s="1310"/>
      <c r="J1195" s="1321"/>
      <c r="K1195" s="1321"/>
      <c r="L1195" s="1310"/>
      <c r="N1195" s="1322">
        <f t="shared" si="41"/>
        <v>0</v>
      </c>
      <c r="O1195" s="1323">
        <f t="shared" si="42"/>
        <v>0</v>
      </c>
      <c r="P1195" s="1323">
        <f>O1195/'1.5 Universal Data'!$E$36</f>
        <v>0</v>
      </c>
      <c r="R1195" s="134"/>
      <c r="S1195" s="134"/>
      <c r="T1195" s="134"/>
      <c r="U1195" s="134"/>
      <c r="V1195" s="134"/>
      <c r="W1195" s="134"/>
      <c r="X1195" s="134"/>
      <c r="Y1195" s="134"/>
      <c r="Z1195" s="134"/>
      <c r="AA1195" s="134"/>
      <c r="AB1195" s="134"/>
      <c r="AC1195" s="134"/>
      <c r="AD1195" s="134"/>
      <c r="AE1195" s="134"/>
    </row>
    <row r="1196" spans="2:31">
      <c r="B1196" s="1319">
        <f t="shared" si="40"/>
        <v>-1</v>
      </c>
      <c r="D1196" s="1310"/>
      <c r="E1196" s="1310"/>
      <c r="F1196" s="1320"/>
      <c r="G1196" s="1310"/>
      <c r="H1196" s="1310"/>
      <c r="I1196" s="1310"/>
      <c r="J1196" s="1321"/>
      <c r="K1196" s="1321"/>
      <c r="L1196" s="1310"/>
      <c r="N1196" s="1322">
        <f t="shared" si="41"/>
        <v>0</v>
      </c>
      <c r="O1196" s="1323">
        <f t="shared" si="42"/>
        <v>0</v>
      </c>
      <c r="P1196" s="1323">
        <f>O1196/'1.5 Universal Data'!$E$36</f>
        <v>0</v>
      </c>
      <c r="R1196" s="134"/>
      <c r="S1196" s="134"/>
      <c r="T1196" s="134"/>
      <c r="U1196" s="134"/>
      <c r="V1196" s="134"/>
      <c r="W1196" s="134"/>
      <c r="X1196" s="134"/>
      <c r="Y1196" s="134"/>
      <c r="Z1196" s="134"/>
      <c r="AA1196" s="134"/>
      <c r="AB1196" s="134"/>
      <c r="AC1196" s="134"/>
      <c r="AD1196" s="134"/>
      <c r="AE1196" s="134"/>
    </row>
    <row r="1197" spans="2:31">
      <c r="B1197" s="1319">
        <f t="shared" si="40"/>
        <v>-1</v>
      </c>
      <c r="D1197" s="1310"/>
      <c r="E1197" s="1310"/>
      <c r="F1197" s="1320"/>
      <c r="G1197" s="1310"/>
      <c r="H1197" s="1310"/>
      <c r="I1197" s="1310"/>
      <c r="J1197" s="1321"/>
      <c r="K1197" s="1321"/>
      <c r="L1197" s="1310"/>
      <c r="N1197" s="1322">
        <f t="shared" si="41"/>
        <v>0</v>
      </c>
      <c r="O1197" s="1323">
        <f t="shared" si="42"/>
        <v>0</v>
      </c>
      <c r="P1197" s="1323">
        <f>O1197/'1.5 Universal Data'!$E$36</f>
        <v>0</v>
      </c>
      <c r="R1197" s="134"/>
      <c r="S1197" s="134"/>
      <c r="T1197" s="134"/>
      <c r="U1197" s="134"/>
      <c r="V1197" s="134"/>
      <c r="W1197" s="134"/>
      <c r="X1197" s="134"/>
      <c r="Y1197" s="134"/>
      <c r="Z1197" s="134"/>
      <c r="AA1197" s="134"/>
      <c r="AB1197" s="134"/>
      <c r="AC1197" s="134"/>
      <c r="AD1197" s="134"/>
      <c r="AE1197" s="134"/>
    </row>
    <row r="1198" spans="2:31">
      <c r="B1198" s="1319">
        <f t="shared" si="40"/>
        <v>-1</v>
      </c>
      <c r="D1198" s="1310"/>
      <c r="E1198" s="1310"/>
      <c r="F1198" s="1320"/>
      <c r="G1198" s="1310"/>
      <c r="H1198" s="1310"/>
      <c r="I1198" s="1310"/>
      <c r="J1198" s="1321"/>
      <c r="K1198" s="1321"/>
      <c r="L1198" s="1310"/>
      <c r="N1198" s="1322">
        <f t="shared" si="41"/>
        <v>0</v>
      </c>
      <c r="O1198" s="1323">
        <f t="shared" si="42"/>
        <v>0</v>
      </c>
      <c r="P1198" s="1323">
        <f>O1198/'1.5 Universal Data'!$E$36</f>
        <v>0</v>
      </c>
      <c r="R1198" s="134"/>
      <c r="S1198" s="134"/>
      <c r="T1198" s="134"/>
      <c r="U1198" s="134"/>
      <c r="V1198" s="134"/>
      <c r="W1198" s="134"/>
      <c r="X1198" s="134"/>
      <c r="Y1198" s="134"/>
      <c r="Z1198" s="134"/>
      <c r="AA1198" s="134"/>
      <c r="AB1198" s="134"/>
      <c r="AC1198" s="134"/>
      <c r="AD1198" s="134"/>
      <c r="AE1198" s="134"/>
    </row>
    <row r="1199" spans="2:31">
      <c r="B1199" s="1319">
        <f t="shared" si="40"/>
        <v>-1</v>
      </c>
      <c r="D1199" s="1310"/>
      <c r="E1199" s="1310"/>
      <c r="F1199" s="1320"/>
      <c r="G1199" s="1310"/>
      <c r="H1199" s="1310"/>
      <c r="I1199" s="1310"/>
      <c r="J1199" s="1321"/>
      <c r="K1199" s="1321"/>
      <c r="L1199" s="1310"/>
      <c r="N1199" s="1322">
        <f t="shared" si="41"/>
        <v>0</v>
      </c>
      <c r="O1199" s="1323">
        <f t="shared" si="42"/>
        <v>0</v>
      </c>
      <c r="P1199" s="1323">
        <f>O1199/'1.5 Universal Data'!$E$36</f>
        <v>0</v>
      </c>
      <c r="R1199" s="134"/>
      <c r="S1199" s="134"/>
      <c r="T1199" s="134"/>
      <c r="U1199" s="134"/>
      <c r="V1199" s="134"/>
      <c r="W1199" s="134"/>
      <c r="X1199" s="134"/>
      <c r="Y1199" s="134"/>
      <c r="Z1199" s="134"/>
      <c r="AA1199" s="134"/>
      <c r="AB1199" s="134"/>
      <c r="AC1199" s="134"/>
      <c r="AD1199" s="134"/>
      <c r="AE1199" s="134"/>
    </row>
    <row r="1200" spans="2:31">
      <c r="B1200" s="1319">
        <f t="shared" si="40"/>
        <v>-1</v>
      </c>
      <c r="D1200" s="1310"/>
      <c r="E1200" s="1310"/>
      <c r="F1200" s="1320"/>
      <c r="G1200" s="1310"/>
      <c r="H1200" s="1310"/>
      <c r="I1200" s="1310"/>
      <c r="J1200" s="1321"/>
      <c r="K1200" s="1321"/>
      <c r="L1200" s="1310"/>
      <c r="N1200" s="1322">
        <f t="shared" si="41"/>
        <v>0</v>
      </c>
      <c r="O1200" s="1323">
        <f t="shared" si="42"/>
        <v>0</v>
      </c>
      <c r="P1200" s="1323">
        <f>O1200/'1.5 Universal Data'!$E$36</f>
        <v>0</v>
      </c>
      <c r="R1200" s="134"/>
      <c r="S1200" s="134"/>
      <c r="T1200" s="134"/>
      <c r="U1200" s="134"/>
      <c r="V1200" s="134"/>
      <c r="W1200" s="134"/>
      <c r="X1200" s="134"/>
      <c r="Y1200" s="134"/>
      <c r="Z1200" s="134"/>
      <c r="AA1200" s="134"/>
      <c r="AB1200" s="134"/>
      <c r="AC1200" s="134"/>
      <c r="AD1200" s="134"/>
      <c r="AE1200" s="134"/>
    </row>
    <row r="1201" spans="2:31">
      <c r="B1201" s="1319">
        <f t="shared" si="40"/>
        <v>-1</v>
      </c>
      <c r="D1201" s="1310"/>
      <c r="E1201" s="1310"/>
      <c r="F1201" s="1320"/>
      <c r="G1201" s="1310"/>
      <c r="H1201" s="1310"/>
      <c r="I1201" s="1310"/>
      <c r="J1201" s="1321"/>
      <c r="K1201" s="1321"/>
      <c r="L1201" s="1310"/>
      <c r="N1201" s="1322">
        <f t="shared" si="41"/>
        <v>0</v>
      </c>
      <c r="O1201" s="1323">
        <f t="shared" si="42"/>
        <v>0</v>
      </c>
      <c r="P1201" s="1323">
        <f>O1201/'1.5 Universal Data'!$E$36</f>
        <v>0</v>
      </c>
      <c r="R1201" s="134"/>
      <c r="S1201" s="134"/>
      <c r="T1201" s="134"/>
      <c r="U1201" s="134"/>
      <c r="V1201" s="134"/>
      <c r="W1201" s="134"/>
      <c r="X1201" s="134"/>
      <c r="Y1201" s="134"/>
      <c r="Z1201" s="134"/>
      <c r="AA1201" s="134"/>
      <c r="AB1201" s="134"/>
      <c r="AC1201" s="134"/>
      <c r="AD1201" s="134"/>
      <c r="AE1201" s="134"/>
    </row>
    <row r="1202" spans="2:31">
      <c r="B1202" s="1319">
        <f t="shared" si="40"/>
        <v>-1</v>
      </c>
      <c r="D1202" s="1310"/>
      <c r="E1202" s="1310"/>
      <c r="F1202" s="1320"/>
      <c r="G1202" s="1310"/>
      <c r="H1202" s="1310"/>
      <c r="I1202" s="1310"/>
      <c r="J1202" s="1321"/>
      <c r="K1202" s="1321"/>
      <c r="L1202" s="1310"/>
      <c r="N1202" s="1322">
        <f t="shared" si="41"/>
        <v>0</v>
      </c>
      <c r="O1202" s="1323">
        <f t="shared" si="42"/>
        <v>0</v>
      </c>
      <c r="P1202" s="1323">
        <f>O1202/'1.5 Universal Data'!$E$36</f>
        <v>0</v>
      </c>
      <c r="R1202" s="134"/>
      <c r="S1202" s="134"/>
      <c r="T1202" s="134"/>
      <c r="U1202" s="134"/>
      <c r="V1202" s="134"/>
      <c r="W1202" s="134"/>
      <c r="X1202" s="134"/>
      <c r="Y1202" s="134"/>
      <c r="Z1202" s="134"/>
      <c r="AA1202" s="134"/>
      <c r="AB1202" s="134"/>
      <c r="AC1202" s="134"/>
      <c r="AD1202" s="134"/>
      <c r="AE1202" s="134"/>
    </row>
    <row r="1203" spans="2:31">
      <c r="B1203" s="1319">
        <f t="shared" si="40"/>
        <v>-1</v>
      </c>
      <c r="D1203" s="1310"/>
      <c r="E1203" s="1310"/>
      <c r="F1203" s="1320"/>
      <c r="G1203" s="1310"/>
      <c r="H1203" s="1310"/>
      <c r="I1203" s="1310"/>
      <c r="J1203" s="1321"/>
      <c r="K1203" s="1321"/>
      <c r="L1203" s="1310"/>
      <c r="N1203" s="1322">
        <f t="shared" si="41"/>
        <v>0</v>
      </c>
      <c r="O1203" s="1323">
        <f t="shared" si="42"/>
        <v>0</v>
      </c>
      <c r="P1203" s="1323">
        <f>O1203/'1.5 Universal Data'!$E$36</f>
        <v>0</v>
      </c>
      <c r="R1203" s="134"/>
      <c r="S1203" s="134"/>
      <c r="T1203" s="134"/>
      <c r="U1203" s="134"/>
      <c r="V1203" s="134"/>
      <c r="W1203" s="134"/>
      <c r="X1203" s="134"/>
      <c r="Y1203" s="134"/>
      <c r="Z1203" s="134"/>
      <c r="AA1203" s="134"/>
      <c r="AB1203" s="134"/>
      <c r="AC1203" s="134"/>
      <c r="AD1203" s="134"/>
      <c r="AE1203" s="134"/>
    </row>
    <row r="1204" spans="2:31">
      <c r="B1204" s="1319">
        <f t="shared" si="40"/>
        <v>-1</v>
      </c>
      <c r="D1204" s="1310"/>
      <c r="E1204" s="1310"/>
      <c r="F1204" s="1320"/>
      <c r="G1204" s="1310"/>
      <c r="H1204" s="1310"/>
      <c r="I1204" s="1310"/>
      <c r="J1204" s="1321"/>
      <c r="K1204" s="1321"/>
      <c r="L1204" s="1310"/>
      <c r="N1204" s="1322">
        <f t="shared" si="41"/>
        <v>0</v>
      </c>
      <c r="O1204" s="1323">
        <f t="shared" si="42"/>
        <v>0</v>
      </c>
      <c r="P1204" s="1323">
        <f>O1204/'1.5 Universal Data'!$E$36</f>
        <v>0</v>
      </c>
      <c r="R1204" s="134"/>
      <c r="S1204" s="134"/>
      <c r="T1204" s="134"/>
      <c r="U1204" s="134"/>
      <c r="V1204" s="134"/>
      <c r="W1204" s="134"/>
      <c r="X1204" s="134"/>
      <c r="Y1204" s="134"/>
      <c r="Z1204" s="134"/>
      <c r="AA1204" s="134"/>
      <c r="AB1204" s="134"/>
      <c r="AC1204" s="134"/>
      <c r="AD1204" s="134"/>
      <c r="AE1204" s="134"/>
    </row>
    <row r="1205" spans="2:31">
      <c r="B1205" s="1319">
        <f t="shared" si="40"/>
        <v>-1</v>
      </c>
      <c r="D1205" s="1310"/>
      <c r="E1205" s="1310"/>
      <c r="F1205" s="1320"/>
      <c r="G1205" s="1310"/>
      <c r="H1205" s="1310"/>
      <c r="I1205" s="1310"/>
      <c r="J1205" s="1321"/>
      <c r="K1205" s="1321"/>
      <c r="L1205" s="1310"/>
      <c r="N1205" s="1322">
        <f t="shared" si="41"/>
        <v>0</v>
      </c>
      <c r="O1205" s="1323">
        <f t="shared" si="42"/>
        <v>0</v>
      </c>
      <c r="P1205" s="1323">
        <f>O1205/'1.5 Universal Data'!$E$36</f>
        <v>0</v>
      </c>
      <c r="R1205" s="134"/>
      <c r="S1205" s="134"/>
      <c r="T1205" s="134"/>
      <c r="U1205" s="134"/>
      <c r="V1205" s="134"/>
      <c r="W1205" s="134"/>
      <c r="X1205" s="134"/>
      <c r="Y1205" s="134"/>
      <c r="Z1205" s="134"/>
      <c r="AA1205" s="134"/>
      <c r="AB1205" s="134"/>
      <c r="AC1205" s="134"/>
      <c r="AD1205" s="134"/>
      <c r="AE1205" s="134"/>
    </row>
    <row r="1206" spans="2:31">
      <c r="B1206" s="1319">
        <f t="shared" si="40"/>
        <v>-1</v>
      </c>
      <c r="D1206" s="1310"/>
      <c r="E1206" s="1310"/>
      <c r="F1206" s="1320"/>
      <c r="G1206" s="1310"/>
      <c r="H1206" s="1310"/>
      <c r="I1206" s="1310"/>
      <c r="J1206" s="1321"/>
      <c r="K1206" s="1321"/>
      <c r="L1206" s="1310"/>
      <c r="N1206" s="1322">
        <f t="shared" si="41"/>
        <v>0</v>
      </c>
      <c r="O1206" s="1323">
        <f t="shared" si="42"/>
        <v>0</v>
      </c>
      <c r="P1206" s="1323">
        <f>O1206/'1.5 Universal Data'!$E$36</f>
        <v>0</v>
      </c>
      <c r="R1206" s="134"/>
      <c r="S1206" s="134"/>
      <c r="T1206" s="134"/>
      <c r="U1206" s="134"/>
      <c r="V1206" s="134"/>
      <c r="W1206" s="134"/>
      <c r="X1206" s="134"/>
      <c r="Y1206" s="134"/>
      <c r="Z1206" s="134"/>
      <c r="AA1206" s="134"/>
      <c r="AB1206" s="134"/>
      <c r="AC1206" s="134"/>
      <c r="AD1206" s="134"/>
      <c r="AE1206" s="134"/>
    </row>
    <row r="1207" spans="2:31">
      <c r="B1207" s="1319">
        <f t="shared" si="40"/>
        <v>-1</v>
      </c>
      <c r="D1207" s="1310"/>
      <c r="E1207" s="1310"/>
      <c r="F1207" s="1320"/>
      <c r="G1207" s="1310"/>
      <c r="H1207" s="1310"/>
      <c r="I1207" s="1310"/>
      <c r="J1207" s="1321"/>
      <c r="K1207" s="1321"/>
      <c r="L1207" s="1310"/>
      <c r="N1207" s="1322">
        <f t="shared" si="41"/>
        <v>0</v>
      </c>
      <c r="O1207" s="1323">
        <f t="shared" si="42"/>
        <v>0</v>
      </c>
      <c r="P1207" s="1323">
        <f>O1207/'1.5 Universal Data'!$E$36</f>
        <v>0</v>
      </c>
      <c r="R1207" s="134"/>
      <c r="S1207" s="134"/>
      <c r="T1207" s="134"/>
      <c r="U1207" s="134"/>
      <c r="V1207" s="134"/>
      <c r="W1207" s="134"/>
      <c r="X1207" s="134"/>
      <c r="Y1207" s="134"/>
      <c r="Z1207" s="134"/>
      <c r="AA1207" s="134"/>
      <c r="AB1207" s="134"/>
      <c r="AC1207" s="134"/>
      <c r="AD1207" s="134"/>
      <c r="AE1207" s="134"/>
    </row>
    <row r="1208" spans="2:31">
      <c r="B1208" s="1319">
        <f t="shared" si="40"/>
        <v>-1</v>
      </c>
      <c r="D1208" s="1310"/>
      <c r="E1208" s="1310"/>
      <c r="F1208" s="1320"/>
      <c r="G1208" s="1310"/>
      <c r="H1208" s="1310"/>
      <c r="I1208" s="1310"/>
      <c r="J1208" s="1321"/>
      <c r="K1208" s="1321"/>
      <c r="L1208" s="1310"/>
      <c r="N1208" s="1322">
        <f t="shared" si="41"/>
        <v>0</v>
      </c>
      <c r="O1208" s="1323">
        <f t="shared" si="42"/>
        <v>0</v>
      </c>
      <c r="P1208" s="1323">
        <f>O1208/'1.5 Universal Data'!$E$36</f>
        <v>0</v>
      </c>
      <c r="R1208" s="134"/>
      <c r="S1208" s="134"/>
      <c r="T1208" s="134"/>
      <c r="U1208" s="134"/>
      <c r="V1208" s="134"/>
      <c r="W1208" s="134"/>
      <c r="X1208" s="134"/>
      <c r="Y1208" s="134"/>
      <c r="Z1208" s="134"/>
      <c r="AA1208" s="134"/>
      <c r="AB1208" s="134"/>
      <c r="AC1208" s="134"/>
      <c r="AD1208" s="134"/>
      <c r="AE1208" s="134"/>
    </row>
    <row r="1209" spans="2:31">
      <c r="B1209" s="1319">
        <f t="shared" si="40"/>
        <v>-1</v>
      </c>
      <c r="D1209" s="1310"/>
      <c r="E1209" s="1310"/>
      <c r="F1209" s="1320"/>
      <c r="G1209" s="1310"/>
      <c r="H1209" s="1310"/>
      <c r="I1209" s="1310"/>
      <c r="J1209" s="1321"/>
      <c r="K1209" s="1321"/>
      <c r="L1209" s="1310"/>
      <c r="N1209" s="1322">
        <f t="shared" si="41"/>
        <v>0</v>
      </c>
      <c r="O1209" s="1323">
        <f t="shared" si="42"/>
        <v>0</v>
      </c>
      <c r="P1209" s="1323">
        <f>O1209/'1.5 Universal Data'!$E$36</f>
        <v>0</v>
      </c>
      <c r="R1209" s="134"/>
      <c r="S1209" s="134"/>
      <c r="T1209" s="134"/>
      <c r="U1209" s="134"/>
      <c r="V1209" s="134"/>
      <c r="W1209" s="134"/>
      <c r="X1209" s="134"/>
      <c r="Y1209" s="134"/>
      <c r="Z1209" s="134"/>
      <c r="AA1209" s="134"/>
      <c r="AB1209" s="134"/>
      <c r="AC1209" s="134"/>
      <c r="AD1209" s="134"/>
      <c r="AE1209" s="134"/>
    </row>
    <row r="1210" spans="2:31">
      <c r="B1210" s="1319">
        <f t="shared" si="40"/>
        <v>-1</v>
      </c>
      <c r="D1210" s="1310"/>
      <c r="E1210" s="1310"/>
      <c r="F1210" s="1320"/>
      <c r="G1210" s="1310"/>
      <c r="H1210" s="1310"/>
      <c r="I1210" s="1310"/>
      <c r="J1210" s="1321"/>
      <c r="K1210" s="1321"/>
      <c r="L1210" s="1310"/>
      <c r="N1210" s="1322">
        <f t="shared" si="41"/>
        <v>0</v>
      </c>
      <c r="O1210" s="1323">
        <f t="shared" si="42"/>
        <v>0</v>
      </c>
      <c r="P1210" s="1323">
        <f>O1210/'1.5 Universal Data'!$E$36</f>
        <v>0</v>
      </c>
      <c r="R1210" s="134"/>
      <c r="S1210" s="134"/>
      <c r="T1210" s="134"/>
      <c r="U1210" s="134"/>
      <c r="V1210" s="134"/>
      <c r="W1210" s="134"/>
      <c r="X1210" s="134"/>
      <c r="Y1210" s="134"/>
      <c r="Z1210" s="134"/>
      <c r="AA1210" s="134"/>
      <c r="AB1210" s="134"/>
      <c r="AC1210" s="134"/>
      <c r="AD1210" s="134"/>
      <c r="AE1210" s="134"/>
    </row>
    <row r="1211" spans="2:31">
      <c r="B1211" s="1319">
        <f t="shared" si="40"/>
        <v>-1</v>
      </c>
      <c r="D1211" s="1310"/>
      <c r="E1211" s="1310"/>
      <c r="F1211" s="1320"/>
      <c r="G1211" s="1310"/>
      <c r="H1211" s="1310"/>
      <c r="I1211" s="1310"/>
      <c r="J1211" s="1321"/>
      <c r="K1211" s="1321"/>
      <c r="L1211" s="1310"/>
      <c r="N1211" s="1322">
        <f t="shared" si="41"/>
        <v>0</v>
      </c>
      <c r="O1211" s="1323">
        <f t="shared" si="42"/>
        <v>0</v>
      </c>
      <c r="P1211" s="1323">
        <f>O1211/'1.5 Universal Data'!$E$36</f>
        <v>0</v>
      </c>
      <c r="R1211" s="134"/>
      <c r="S1211" s="134"/>
      <c r="T1211" s="134"/>
      <c r="U1211" s="134"/>
      <c r="V1211" s="134"/>
      <c r="W1211" s="134"/>
      <c r="X1211" s="134"/>
      <c r="Y1211" s="134"/>
      <c r="Z1211" s="134"/>
      <c r="AA1211" s="134"/>
      <c r="AB1211" s="134"/>
      <c r="AC1211" s="134"/>
      <c r="AD1211" s="134"/>
      <c r="AE1211" s="134"/>
    </row>
    <row r="1212" spans="2:31">
      <c r="B1212" s="1319">
        <f t="shared" si="40"/>
        <v>-1</v>
      </c>
      <c r="D1212" s="1310"/>
      <c r="E1212" s="1310"/>
      <c r="F1212" s="1320"/>
      <c r="G1212" s="1310"/>
      <c r="H1212" s="1310"/>
      <c r="I1212" s="1310"/>
      <c r="J1212" s="1321"/>
      <c r="K1212" s="1321"/>
      <c r="L1212" s="1310"/>
      <c r="N1212" s="1322">
        <f t="shared" si="41"/>
        <v>0</v>
      </c>
      <c r="O1212" s="1323">
        <f t="shared" si="42"/>
        <v>0</v>
      </c>
      <c r="P1212" s="1323">
        <f>O1212/'1.5 Universal Data'!$E$36</f>
        <v>0</v>
      </c>
      <c r="R1212" s="134"/>
      <c r="S1212" s="134"/>
      <c r="T1212" s="134"/>
      <c r="U1212" s="134"/>
      <c r="V1212" s="134"/>
      <c r="W1212" s="134"/>
      <c r="X1212" s="134"/>
      <c r="Y1212" s="134"/>
      <c r="Z1212" s="134"/>
      <c r="AA1212" s="134"/>
      <c r="AB1212" s="134"/>
      <c r="AC1212" s="134"/>
      <c r="AD1212" s="134"/>
      <c r="AE1212" s="134"/>
    </row>
    <row r="1213" spans="2:31">
      <c r="B1213" s="1319">
        <f t="shared" si="40"/>
        <v>-1</v>
      </c>
      <c r="D1213" s="1310"/>
      <c r="E1213" s="1310"/>
      <c r="F1213" s="1320"/>
      <c r="G1213" s="1310"/>
      <c r="H1213" s="1310"/>
      <c r="I1213" s="1310"/>
      <c r="J1213" s="1321"/>
      <c r="K1213" s="1321"/>
      <c r="L1213" s="1310"/>
      <c r="N1213" s="1322">
        <f t="shared" si="41"/>
        <v>0</v>
      </c>
      <c r="O1213" s="1323">
        <f t="shared" si="42"/>
        <v>0</v>
      </c>
      <c r="P1213" s="1323">
        <f>O1213/'1.5 Universal Data'!$E$36</f>
        <v>0</v>
      </c>
      <c r="R1213" s="134"/>
      <c r="S1213" s="134"/>
      <c r="T1213" s="134"/>
      <c r="U1213" s="134"/>
      <c r="V1213" s="134"/>
      <c r="W1213" s="134"/>
      <c r="X1213" s="134"/>
      <c r="Y1213" s="134"/>
      <c r="Z1213" s="134"/>
      <c r="AA1213" s="134"/>
      <c r="AB1213" s="134"/>
      <c r="AC1213" s="134"/>
      <c r="AD1213" s="134"/>
      <c r="AE1213" s="134"/>
    </row>
    <row r="1214" spans="2:31">
      <c r="B1214" s="1319">
        <f t="shared" si="40"/>
        <v>-1</v>
      </c>
      <c r="D1214" s="1310"/>
      <c r="E1214" s="1310"/>
      <c r="F1214" s="1320"/>
      <c r="G1214" s="1310"/>
      <c r="H1214" s="1310"/>
      <c r="I1214" s="1310"/>
      <c r="J1214" s="1321"/>
      <c r="K1214" s="1321"/>
      <c r="L1214" s="1310"/>
      <c r="N1214" s="1322">
        <f t="shared" si="41"/>
        <v>0</v>
      </c>
      <c r="O1214" s="1323">
        <f t="shared" si="42"/>
        <v>0</v>
      </c>
      <c r="P1214" s="1323">
        <f>O1214/'1.5 Universal Data'!$E$36</f>
        <v>0</v>
      </c>
      <c r="R1214" s="134"/>
      <c r="S1214" s="134"/>
      <c r="T1214" s="134"/>
      <c r="U1214" s="134"/>
      <c r="V1214" s="134"/>
      <c r="W1214" s="134"/>
      <c r="X1214" s="134"/>
      <c r="Y1214" s="134"/>
      <c r="Z1214" s="134"/>
      <c r="AA1214" s="134"/>
      <c r="AB1214" s="134"/>
      <c r="AC1214" s="134"/>
      <c r="AD1214" s="134"/>
      <c r="AE1214" s="134"/>
    </row>
    <row r="1215" spans="2:31">
      <c r="B1215" s="1319">
        <f t="shared" si="40"/>
        <v>-1</v>
      </c>
      <c r="D1215" s="1310"/>
      <c r="E1215" s="1310"/>
      <c r="F1215" s="1320"/>
      <c r="G1215" s="1310"/>
      <c r="H1215" s="1310"/>
      <c r="I1215" s="1310"/>
      <c r="J1215" s="1321"/>
      <c r="K1215" s="1321"/>
      <c r="L1215" s="1310"/>
      <c r="N1215" s="1322">
        <f t="shared" si="41"/>
        <v>0</v>
      </c>
      <c r="O1215" s="1323">
        <f t="shared" si="42"/>
        <v>0</v>
      </c>
      <c r="P1215" s="1323">
        <f>O1215/'1.5 Universal Data'!$E$36</f>
        <v>0</v>
      </c>
      <c r="R1215" s="134"/>
      <c r="S1215" s="134"/>
      <c r="T1215" s="134"/>
      <c r="U1215" s="134"/>
      <c r="V1215" s="134"/>
      <c r="W1215" s="134"/>
      <c r="X1215" s="134"/>
      <c r="Y1215" s="134"/>
      <c r="Z1215" s="134"/>
      <c r="AA1215" s="134"/>
      <c r="AB1215" s="134"/>
      <c r="AC1215" s="134"/>
      <c r="AD1215" s="134"/>
      <c r="AE1215" s="134"/>
    </row>
    <row r="1216" spans="2:31">
      <c r="B1216" s="1319">
        <f t="shared" si="40"/>
        <v>-1</v>
      </c>
      <c r="D1216" s="1310"/>
      <c r="E1216" s="1310"/>
      <c r="F1216" s="1320"/>
      <c r="G1216" s="1310"/>
      <c r="H1216" s="1310"/>
      <c r="I1216" s="1310"/>
      <c r="J1216" s="1321"/>
      <c r="K1216" s="1321"/>
      <c r="L1216" s="1310"/>
      <c r="N1216" s="1322">
        <f t="shared" si="41"/>
        <v>0</v>
      </c>
      <c r="O1216" s="1323">
        <f t="shared" si="42"/>
        <v>0</v>
      </c>
      <c r="P1216" s="1323">
        <f>O1216/'1.5 Universal Data'!$E$36</f>
        <v>0</v>
      </c>
      <c r="R1216" s="134"/>
      <c r="S1216" s="134"/>
      <c r="T1216" s="134"/>
      <c r="U1216" s="134"/>
      <c r="V1216" s="134"/>
      <c r="W1216" s="134"/>
      <c r="X1216" s="134"/>
      <c r="Y1216" s="134"/>
      <c r="Z1216" s="134"/>
      <c r="AA1216" s="134"/>
      <c r="AB1216" s="134"/>
      <c r="AC1216" s="134"/>
      <c r="AD1216" s="134"/>
      <c r="AE1216" s="134"/>
    </row>
    <row r="1217" spans="2:31">
      <c r="B1217" s="1319">
        <f t="shared" si="40"/>
        <v>-1</v>
      </c>
      <c r="D1217" s="1310"/>
      <c r="E1217" s="1310"/>
      <c r="F1217" s="1320"/>
      <c r="G1217" s="1310"/>
      <c r="H1217" s="1310"/>
      <c r="I1217" s="1310"/>
      <c r="J1217" s="1321"/>
      <c r="K1217" s="1321"/>
      <c r="L1217" s="1310"/>
      <c r="N1217" s="1322">
        <f t="shared" si="41"/>
        <v>0</v>
      </c>
      <c r="O1217" s="1323">
        <f t="shared" si="42"/>
        <v>0</v>
      </c>
      <c r="P1217" s="1323">
        <f>O1217/'1.5 Universal Data'!$E$36</f>
        <v>0</v>
      </c>
      <c r="R1217" s="134"/>
      <c r="S1217" s="134"/>
      <c r="T1217" s="134"/>
      <c r="U1217" s="134"/>
      <c r="V1217" s="134"/>
      <c r="W1217" s="134"/>
      <c r="X1217" s="134"/>
      <c r="Y1217" s="134"/>
      <c r="Z1217" s="134"/>
      <c r="AA1217" s="134"/>
      <c r="AB1217" s="134"/>
      <c r="AC1217" s="134"/>
      <c r="AD1217" s="134"/>
      <c r="AE1217" s="134"/>
    </row>
    <row r="1218" spans="2:31">
      <c r="B1218" s="1319">
        <f t="shared" si="40"/>
        <v>-1</v>
      </c>
      <c r="D1218" s="1310"/>
      <c r="E1218" s="1310"/>
      <c r="F1218" s="1320"/>
      <c r="G1218" s="1310"/>
      <c r="H1218" s="1310"/>
      <c r="I1218" s="1310"/>
      <c r="J1218" s="1321"/>
      <c r="K1218" s="1321"/>
      <c r="L1218" s="1310"/>
      <c r="N1218" s="1322">
        <f t="shared" si="41"/>
        <v>0</v>
      </c>
      <c r="O1218" s="1323">
        <f t="shared" si="42"/>
        <v>0</v>
      </c>
      <c r="P1218" s="1323">
        <f>O1218/'1.5 Universal Data'!$E$36</f>
        <v>0</v>
      </c>
      <c r="R1218" s="134"/>
      <c r="S1218" s="134"/>
      <c r="T1218" s="134"/>
      <c r="U1218" s="134"/>
      <c r="V1218" s="134"/>
      <c r="W1218" s="134"/>
      <c r="X1218" s="134"/>
      <c r="Y1218" s="134"/>
      <c r="Z1218" s="134"/>
      <c r="AA1218" s="134"/>
      <c r="AB1218" s="134"/>
      <c r="AC1218" s="134"/>
      <c r="AD1218" s="134"/>
      <c r="AE1218" s="134"/>
    </row>
    <row r="1219" spans="2:31">
      <c r="B1219" s="1319">
        <f t="shared" si="40"/>
        <v>-1</v>
      </c>
      <c r="D1219" s="1310"/>
      <c r="E1219" s="1310"/>
      <c r="F1219" s="1320"/>
      <c r="G1219" s="1310"/>
      <c r="H1219" s="1310"/>
      <c r="I1219" s="1310"/>
      <c r="J1219" s="1321"/>
      <c r="K1219" s="1321"/>
      <c r="L1219" s="1310"/>
      <c r="N1219" s="1322">
        <f t="shared" si="41"/>
        <v>0</v>
      </c>
      <c r="O1219" s="1323">
        <f t="shared" si="42"/>
        <v>0</v>
      </c>
      <c r="P1219" s="1323">
        <f>O1219/'1.5 Universal Data'!$E$36</f>
        <v>0</v>
      </c>
      <c r="R1219" s="134"/>
      <c r="S1219" s="134"/>
      <c r="T1219" s="134"/>
      <c r="U1219" s="134"/>
      <c r="V1219" s="134"/>
      <c r="W1219" s="134"/>
      <c r="X1219" s="134"/>
      <c r="Y1219" s="134"/>
      <c r="Z1219" s="134"/>
      <c r="AA1219" s="134"/>
      <c r="AB1219" s="134"/>
      <c r="AC1219" s="134"/>
      <c r="AD1219" s="134"/>
      <c r="AE1219" s="134"/>
    </row>
    <row r="1220" spans="2:31">
      <c r="B1220" s="1319">
        <f t="shared" si="40"/>
        <v>-1</v>
      </c>
      <c r="D1220" s="1310"/>
      <c r="E1220" s="1310"/>
      <c r="F1220" s="1320"/>
      <c r="G1220" s="1310"/>
      <c r="H1220" s="1310"/>
      <c r="I1220" s="1310"/>
      <c r="J1220" s="1321"/>
      <c r="K1220" s="1321"/>
      <c r="L1220" s="1310"/>
      <c r="N1220" s="1322">
        <f t="shared" si="41"/>
        <v>0</v>
      </c>
      <c r="O1220" s="1323">
        <f t="shared" si="42"/>
        <v>0</v>
      </c>
      <c r="P1220" s="1323">
        <f>O1220/'1.5 Universal Data'!$E$36</f>
        <v>0</v>
      </c>
      <c r="R1220" s="134"/>
      <c r="S1220" s="134"/>
      <c r="T1220" s="134"/>
      <c r="U1220" s="134"/>
      <c r="V1220" s="134"/>
      <c r="W1220" s="134"/>
      <c r="X1220" s="134"/>
      <c r="Y1220" s="134"/>
      <c r="Z1220" s="134"/>
      <c r="AA1220" s="134"/>
      <c r="AB1220" s="134"/>
      <c r="AC1220" s="134"/>
      <c r="AD1220" s="134"/>
      <c r="AE1220" s="134"/>
    </row>
    <row r="1221" spans="2:31">
      <c r="B1221" s="1319">
        <f t="shared" si="40"/>
        <v>-1</v>
      </c>
      <c r="D1221" s="1310"/>
      <c r="E1221" s="1310"/>
      <c r="F1221" s="1320"/>
      <c r="G1221" s="1310"/>
      <c r="H1221" s="1310"/>
      <c r="I1221" s="1310"/>
      <c r="J1221" s="1321"/>
      <c r="K1221" s="1321"/>
      <c r="L1221" s="1310"/>
      <c r="N1221" s="1322">
        <f t="shared" si="41"/>
        <v>0</v>
      </c>
      <c r="O1221" s="1323">
        <f t="shared" si="42"/>
        <v>0</v>
      </c>
      <c r="P1221" s="1323">
        <f>O1221/'1.5 Universal Data'!$E$36</f>
        <v>0</v>
      </c>
      <c r="R1221" s="134"/>
      <c r="S1221" s="134"/>
      <c r="T1221" s="134"/>
      <c r="U1221" s="134"/>
      <c r="V1221" s="134"/>
      <c r="W1221" s="134"/>
      <c r="X1221" s="134"/>
      <c r="Y1221" s="134"/>
      <c r="Z1221" s="134"/>
      <c r="AA1221" s="134"/>
      <c r="AB1221" s="134"/>
      <c r="AC1221" s="134"/>
      <c r="AD1221" s="134"/>
      <c r="AE1221" s="134"/>
    </row>
    <row r="1222" spans="2:31">
      <c r="B1222" s="1319">
        <f t="shared" si="40"/>
        <v>-1</v>
      </c>
      <c r="D1222" s="1310"/>
      <c r="E1222" s="1310"/>
      <c r="F1222" s="1320"/>
      <c r="G1222" s="1310"/>
      <c r="H1222" s="1310"/>
      <c r="I1222" s="1310"/>
      <c r="J1222" s="1321"/>
      <c r="K1222" s="1321"/>
      <c r="L1222" s="1310"/>
      <c r="N1222" s="1322">
        <f t="shared" si="41"/>
        <v>0</v>
      </c>
      <c r="O1222" s="1323">
        <f t="shared" si="42"/>
        <v>0</v>
      </c>
      <c r="P1222" s="1323">
        <f>O1222/'1.5 Universal Data'!$E$36</f>
        <v>0</v>
      </c>
      <c r="R1222" s="134"/>
      <c r="S1222" s="134"/>
      <c r="T1222" s="134"/>
      <c r="U1222" s="134"/>
      <c r="V1222" s="134"/>
      <c r="W1222" s="134"/>
      <c r="X1222" s="134"/>
      <c r="Y1222" s="134"/>
      <c r="Z1222" s="134"/>
      <c r="AA1222" s="134"/>
      <c r="AB1222" s="134"/>
      <c r="AC1222" s="134"/>
      <c r="AD1222" s="134"/>
      <c r="AE1222" s="134"/>
    </row>
    <row r="1223" spans="2:31">
      <c r="B1223" s="1319">
        <f t="shared" si="40"/>
        <v>-1</v>
      </c>
      <c r="D1223" s="1310"/>
      <c r="E1223" s="1310"/>
      <c r="F1223" s="1320"/>
      <c r="G1223" s="1310"/>
      <c r="H1223" s="1310"/>
      <c r="I1223" s="1310"/>
      <c r="J1223" s="1321"/>
      <c r="K1223" s="1321"/>
      <c r="L1223" s="1310"/>
      <c r="N1223" s="1322">
        <f t="shared" si="41"/>
        <v>0</v>
      </c>
      <c r="O1223" s="1323">
        <f t="shared" si="42"/>
        <v>0</v>
      </c>
      <c r="P1223" s="1323">
        <f>O1223/'1.5 Universal Data'!$E$36</f>
        <v>0</v>
      </c>
      <c r="R1223" s="134"/>
      <c r="S1223" s="134"/>
      <c r="T1223" s="134"/>
      <c r="U1223" s="134"/>
      <c r="V1223" s="134"/>
      <c r="W1223" s="134"/>
      <c r="X1223" s="134"/>
      <c r="Y1223" s="134"/>
      <c r="Z1223" s="134"/>
      <c r="AA1223" s="134"/>
      <c r="AB1223" s="134"/>
      <c r="AC1223" s="134"/>
      <c r="AD1223" s="134"/>
      <c r="AE1223" s="134"/>
    </row>
    <row r="1224" spans="2:31">
      <c r="B1224" s="1319">
        <f t="shared" si="40"/>
        <v>-1</v>
      </c>
      <c r="D1224" s="1310"/>
      <c r="E1224" s="1310"/>
      <c r="F1224" s="1320"/>
      <c r="G1224" s="1310"/>
      <c r="H1224" s="1310"/>
      <c r="I1224" s="1310"/>
      <c r="J1224" s="1321"/>
      <c r="K1224" s="1321"/>
      <c r="L1224" s="1310"/>
      <c r="N1224" s="1322">
        <f t="shared" si="41"/>
        <v>0</v>
      </c>
      <c r="O1224" s="1323">
        <f t="shared" si="42"/>
        <v>0</v>
      </c>
      <c r="P1224" s="1323">
        <f>O1224/'1.5 Universal Data'!$E$36</f>
        <v>0</v>
      </c>
      <c r="R1224" s="134"/>
      <c r="S1224" s="134"/>
      <c r="T1224" s="134"/>
      <c r="U1224" s="134"/>
      <c r="V1224" s="134"/>
      <c r="W1224" s="134"/>
      <c r="X1224" s="134"/>
      <c r="Y1224" s="134"/>
      <c r="Z1224" s="134"/>
      <c r="AA1224" s="134"/>
      <c r="AB1224" s="134"/>
      <c r="AC1224" s="134"/>
      <c r="AD1224" s="134"/>
      <c r="AE1224" s="134"/>
    </row>
    <row r="1225" spans="2:31">
      <c r="B1225" s="1319">
        <f t="shared" si="40"/>
        <v>-1</v>
      </c>
      <c r="D1225" s="1310"/>
      <c r="E1225" s="1310"/>
      <c r="F1225" s="1320"/>
      <c r="G1225" s="1310"/>
      <c r="H1225" s="1310"/>
      <c r="I1225" s="1310"/>
      <c r="J1225" s="1321"/>
      <c r="K1225" s="1321"/>
      <c r="L1225" s="1310"/>
      <c r="N1225" s="1322">
        <f t="shared" si="41"/>
        <v>0</v>
      </c>
      <c r="O1225" s="1323">
        <f t="shared" si="42"/>
        <v>0</v>
      </c>
      <c r="P1225" s="1323">
        <f>O1225/'1.5 Universal Data'!$E$36</f>
        <v>0</v>
      </c>
      <c r="R1225" s="134"/>
      <c r="S1225" s="134"/>
      <c r="T1225" s="134"/>
      <c r="U1225" s="134"/>
      <c r="V1225" s="134"/>
      <c r="W1225" s="134"/>
      <c r="X1225" s="134"/>
      <c r="Y1225" s="134"/>
      <c r="Z1225" s="134"/>
      <c r="AA1225" s="134"/>
      <c r="AB1225" s="134"/>
      <c r="AC1225" s="134"/>
      <c r="AD1225" s="134"/>
      <c r="AE1225" s="134"/>
    </row>
    <row r="1226" spans="2:31">
      <c r="B1226" s="1319">
        <f t="shared" si="40"/>
        <v>-1</v>
      </c>
      <c r="D1226" s="1310"/>
      <c r="E1226" s="1310"/>
      <c r="F1226" s="1320"/>
      <c r="G1226" s="1310"/>
      <c r="H1226" s="1310"/>
      <c r="I1226" s="1310"/>
      <c r="J1226" s="1321"/>
      <c r="K1226" s="1321"/>
      <c r="L1226" s="1310"/>
      <c r="N1226" s="1322">
        <f t="shared" si="41"/>
        <v>0</v>
      </c>
      <c r="O1226" s="1323">
        <f t="shared" si="42"/>
        <v>0</v>
      </c>
      <c r="P1226" s="1323">
        <f>O1226/'1.5 Universal Data'!$E$36</f>
        <v>0</v>
      </c>
      <c r="R1226" s="134"/>
      <c r="S1226" s="134"/>
      <c r="T1226" s="134"/>
      <c r="U1226" s="134"/>
      <c r="V1226" s="134"/>
      <c r="W1226" s="134"/>
      <c r="X1226" s="134"/>
      <c r="Y1226" s="134"/>
      <c r="Z1226" s="134"/>
      <c r="AA1226" s="134"/>
      <c r="AB1226" s="134"/>
      <c r="AC1226" s="134"/>
      <c r="AD1226" s="134"/>
      <c r="AE1226" s="134"/>
    </row>
    <row r="1227" spans="2:31">
      <c r="B1227" s="1319">
        <f t="shared" si="40"/>
        <v>-1</v>
      </c>
      <c r="D1227" s="1310"/>
      <c r="E1227" s="1310"/>
      <c r="F1227" s="1320"/>
      <c r="G1227" s="1310"/>
      <c r="H1227" s="1310"/>
      <c r="I1227" s="1310"/>
      <c r="J1227" s="1321"/>
      <c r="K1227" s="1321"/>
      <c r="L1227" s="1310"/>
      <c r="N1227" s="1322">
        <f t="shared" si="41"/>
        <v>0</v>
      </c>
      <c r="O1227" s="1323">
        <f t="shared" si="42"/>
        <v>0</v>
      </c>
      <c r="P1227" s="1323">
        <f>O1227/'1.5 Universal Data'!$E$36</f>
        <v>0</v>
      </c>
      <c r="R1227" s="134"/>
      <c r="S1227" s="134"/>
      <c r="T1227" s="134"/>
      <c r="U1227" s="134"/>
      <c r="V1227" s="134"/>
      <c r="W1227" s="134"/>
      <c r="X1227" s="134"/>
      <c r="Y1227" s="134"/>
      <c r="Z1227" s="134"/>
      <c r="AA1227" s="134"/>
      <c r="AB1227" s="134"/>
      <c r="AC1227" s="134"/>
      <c r="AD1227" s="134"/>
      <c r="AE1227" s="134"/>
    </row>
    <row r="1228" spans="2:31">
      <c r="B1228" s="1319">
        <f t="shared" si="40"/>
        <v>-1</v>
      </c>
      <c r="D1228" s="1310"/>
      <c r="E1228" s="1310"/>
      <c r="F1228" s="1320"/>
      <c r="G1228" s="1310"/>
      <c r="H1228" s="1310"/>
      <c r="I1228" s="1310"/>
      <c r="J1228" s="1321"/>
      <c r="K1228" s="1321"/>
      <c r="L1228" s="1310"/>
      <c r="N1228" s="1322">
        <f t="shared" si="41"/>
        <v>0</v>
      </c>
      <c r="O1228" s="1323">
        <f t="shared" si="42"/>
        <v>0</v>
      </c>
      <c r="P1228" s="1323">
        <f>O1228/'1.5 Universal Data'!$E$36</f>
        <v>0</v>
      </c>
      <c r="R1228" s="134"/>
      <c r="S1228" s="134"/>
      <c r="T1228" s="134"/>
      <c r="U1228" s="134"/>
      <c r="V1228" s="134"/>
      <c r="W1228" s="134"/>
      <c r="X1228" s="134"/>
      <c r="Y1228" s="134"/>
      <c r="Z1228" s="134"/>
      <c r="AA1228" s="134"/>
      <c r="AB1228" s="134"/>
      <c r="AC1228" s="134"/>
      <c r="AD1228" s="134"/>
      <c r="AE1228" s="134"/>
    </row>
    <row r="1229" spans="2:31">
      <c r="B1229" s="1319">
        <f t="shared" si="40"/>
        <v>-1</v>
      </c>
      <c r="D1229" s="1310"/>
      <c r="E1229" s="1310"/>
      <c r="F1229" s="1320"/>
      <c r="G1229" s="1310"/>
      <c r="H1229" s="1310"/>
      <c r="I1229" s="1310"/>
      <c r="J1229" s="1321"/>
      <c r="K1229" s="1321"/>
      <c r="L1229" s="1310"/>
      <c r="N1229" s="1322">
        <f t="shared" si="41"/>
        <v>0</v>
      </c>
      <c r="O1229" s="1323">
        <f t="shared" si="42"/>
        <v>0</v>
      </c>
      <c r="P1229" s="1323">
        <f>O1229/'1.5 Universal Data'!$E$36</f>
        <v>0</v>
      </c>
      <c r="R1229" s="134"/>
      <c r="S1229" s="134"/>
      <c r="T1229" s="134"/>
      <c r="U1229" s="134"/>
      <c r="V1229" s="134"/>
      <c r="W1229" s="134"/>
      <c r="X1229" s="134"/>
      <c r="Y1229" s="134"/>
      <c r="Z1229" s="134"/>
      <c r="AA1229" s="134"/>
      <c r="AB1229" s="134"/>
      <c r="AC1229" s="134"/>
      <c r="AD1229" s="134"/>
      <c r="AE1229" s="134"/>
    </row>
    <row r="1230" spans="2:31">
      <c r="B1230" s="1319">
        <f t="shared" si="40"/>
        <v>-1</v>
      </c>
      <c r="D1230" s="1310"/>
      <c r="E1230" s="1310"/>
      <c r="F1230" s="1320"/>
      <c r="G1230" s="1310"/>
      <c r="H1230" s="1310"/>
      <c r="I1230" s="1310"/>
      <c r="J1230" s="1321"/>
      <c r="K1230" s="1321"/>
      <c r="L1230" s="1310"/>
      <c r="N1230" s="1322">
        <f t="shared" si="41"/>
        <v>0</v>
      </c>
      <c r="O1230" s="1323">
        <f t="shared" si="42"/>
        <v>0</v>
      </c>
      <c r="P1230" s="1323">
        <f>O1230/'1.5 Universal Data'!$E$36</f>
        <v>0</v>
      </c>
      <c r="R1230" s="134"/>
      <c r="S1230" s="134"/>
      <c r="T1230" s="134"/>
      <c r="U1230" s="134"/>
      <c r="V1230" s="134"/>
      <c r="W1230" s="134"/>
      <c r="X1230" s="134"/>
      <c r="Y1230" s="134"/>
      <c r="Z1230" s="134"/>
      <c r="AA1230" s="134"/>
      <c r="AB1230" s="134"/>
      <c r="AC1230" s="134"/>
      <c r="AD1230" s="134"/>
      <c r="AE1230" s="134"/>
    </row>
    <row r="1231" spans="2:31">
      <c r="B1231" s="1319">
        <f t="shared" si="40"/>
        <v>-1</v>
      </c>
      <c r="D1231" s="1310"/>
      <c r="E1231" s="1310"/>
      <c r="F1231" s="1320"/>
      <c r="G1231" s="1310"/>
      <c r="H1231" s="1310"/>
      <c r="I1231" s="1310"/>
      <c r="J1231" s="1321"/>
      <c r="K1231" s="1321"/>
      <c r="L1231" s="1310"/>
      <c r="N1231" s="1322">
        <f t="shared" si="41"/>
        <v>0</v>
      </c>
      <c r="O1231" s="1323">
        <f t="shared" si="42"/>
        <v>0</v>
      </c>
      <c r="P1231" s="1323">
        <f>O1231/'1.5 Universal Data'!$E$36</f>
        <v>0</v>
      </c>
      <c r="R1231" s="134"/>
      <c r="S1231" s="134"/>
      <c r="T1231" s="134"/>
      <c r="U1231" s="134"/>
      <c r="V1231" s="134"/>
      <c r="W1231" s="134"/>
      <c r="X1231" s="134"/>
      <c r="Y1231" s="134"/>
      <c r="Z1231" s="134"/>
      <c r="AA1231" s="134"/>
      <c r="AB1231" s="134"/>
      <c r="AC1231" s="134"/>
      <c r="AD1231" s="134"/>
      <c r="AE1231" s="134"/>
    </row>
    <row r="1232" spans="2:31">
      <c r="B1232" s="1319">
        <f t="shared" si="40"/>
        <v>-1</v>
      </c>
      <c r="D1232" s="1310"/>
      <c r="E1232" s="1310"/>
      <c r="F1232" s="1320"/>
      <c r="G1232" s="1310"/>
      <c r="H1232" s="1310"/>
      <c r="I1232" s="1310"/>
      <c r="J1232" s="1321"/>
      <c r="K1232" s="1321"/>
      <c r="L1232" s="1310"/>
      <c r="N1232" s="1322">
        <f t="shared" si="41"/>
        <v>0</v>
      </c>
      <c r="O1232" s="1323">
        <f t="shared" si="42"/>
        <v>0</v>
      </c>
      <c r="P1232" s="1323">
        <f>O1232/'1.5 Universal Data'!$E$36</f>
        <v>0</v>
      </c>
      <c r="R1232" s="134"/>
      <c r="S1232" s="134"/>
      <c r="T1232" s="134"/>
      <c r="U1232" s="134"/>
      <c r="V1232" s="134"/>
      <c r="W1232" s="134"/>
      <c r="X1232" s="134"/>
      <c r="Y1232" s="134"/>
      <c r="Z1232" s="134"/>
      <c r="AA1232" s="134"/>
      <c r="AB1232" s="134"/>
      <c r="AC1232" s="134"/>
      <c r="AD1232" s="134"/>
      <c r="AE1232" s="134"/>
    </row>
    <row r="1233" spans="2:31">
      <c r="B1233" s="1319">
        <f t="shared" si="40"/>
        <v>-1</v>
      </c>
      <c r="D1233" s="1310"/>
      <c r="E1233" s="1310"/>
      <c r="F1233" s="1320"/>
      <c r="G1233" s="1310"/>
      <c r="H1233" s="1310"/>
      <c r="I1233" s="1310"/>
      <c r="J1233" s="1321"/>
      <c r="K1233" s="1321"/>
      <c r="L1233" s="1310"/>
      <c r="N1233" s="1322">
        <f t="shared" si="41"/>
        <v>0</v>
      </c>
      <c r="O1233" s="1323">
        <f t="shared" si="42"/>
        <v>0</v>
      </c>
      <c r="P1233" s="1323">
        <f>O1233/'1.5 Universal Data'!$E$36</f>
        <v>0</v>
      </c>
      <c r="R1233" s="134"/>
      <c r="S1233" s="134"/>
      <c r="T1233" s="134"/>
      <c r="U1233" s="134"/>
      <c r="V1233" s="134"/>
      <c r="W1233" s="134"/>
      <c r="X1233" s="134"/>
      <c r="Y1233" s="134"/>
      <c r="Z1233" s="134"/>
      <c r="AA1233" s="134"/>
      <c r="AB1233" s="134"/>
      <c r="AC1233" s="134"/>
      <c r="AD1233" s="134"/>
      <c r="AE1233" s="134"/>
    </row>
    <row r="1234" spans="2:31">
      <c r="B1234" s="1319">
        <f t="shared" si="40"/>
        <v>-1</v>
      </c>
      <c r="D1234" s="1310"/>
      <c r="E1234" s="1310"/>
      <c r="F1234" s="1320"/>
      <c r="G1234" s="1310"/>
      <c r="H1234" s="1310"/>
      <c r="I1234" s="1310"/>
      <c r="J1234" s="1321"/>
      <c r="K1234" s="1321"/>
      <c r="L1234" s="1310"/>
      <c r="N1234" s="1322">
        <f t="shared" si="41"/>
        <v>0</v>
      </c>
      <c r="O1234" s="1323">
        <f t="shared" si="42"/>
        <v>0</v>
      </c>
      <c r="P1234" s="1323">
        <f>O1234/'1.5 Universal Data'!$E$36</f>
        <v>0</v>
      </c>
      <c r="R1234" s="134"/>
      <c r="S1234" s="134"/>
      <c r="T1234" s="134"/>
      <c r="U1234" s="134"/>
      <c r="V1234" s="134"/>
      <c r="W1234" s="134"/>
      <c r="X1234" s="134"/>
      <c r="Y1234" s="134"/>
      <c r="Z1234" s="134"/>
      <c r="AA1234" s="134"/>
      <c r="AB1234" s="134"/>
      <c r="AC1234" s="134"/>
      <c r="AD1234" s="134"/>
      <c r="AE1234" s="134"/>
    </row>
    <row r="1235" spans="2:31">
      <c r="B1235" s="1319">
        <f t="shared" si="40"/>
        <v>-1</v>
      </c>
      <c r="D1235" s="1310"/>
      <c r="E1235" s="1310"/>
      <c r="F1235" s="1320"/>
      <c r="G1235" s="1310"/>
      <c r="H1235" s="1310"/>
      <c r="I1235" s="1310"/>
      <c r="J1235" s="1321"/>
      <c r="K1235" s="1321"/>
      <c r="L1235" s="1310"/>
      <c r="N1235" s="1322">
        <f t="shared" si="41"/>
        <v>0</v>
      </c>
      <c r="O1235" s="1323">
        <f t="shared" si="42"/>
        <v>0</v>
      </c>
      <c r="P1235" s="1323">
        <f>O1235/'1.5 Universal Data'!$E$36</f>
        <v>0</v>
      </c>
      <c r="R1235" s="134"/>
      <c r="S1235" s="134"/>
      <c r="T1235" s="134"/>
      <c r="U1235" s="134"/>
      <c r="V1235" s="134"/>
      <c r="W1235" s="134"/>
      <c r="X1235" s="134"/>
      <c r="Y1235" s="134"/>
      <c r="Z1235" s="134"/>
      <c r="AA1235" s="134"/>
      <c r="AB1235" s="134"/>
      <c r="AC1235" s="134"/>
      <c r="AD1235" s="134"/>
      <c r="AE1235" s="134"/>
    </row>
    <row r="1236" spans="2:31">
      <c r="B1236" s="1319">
        <f t="shared" si="40"/>
        <v>-1</v>
      </c>
      <c r="D1236" s="1310"/>
      <c r="E1236" s="1310"/>
      <c r="F1236" s="1320"/>
      <c r="G1236" s="1310"/>
      <c r="H1236" s="1310"/>
      <c r="I1236" s="1310"/>
      <c r="J1236" s="1321"/>
      <c r="K1236" s="1321"/>
      <c r="L1236" s="1310"/>
      <c r="N1236" s="1322">
        <f t="shared" si="41"/>
        <v>0</v>
      </c>
      <c r="O1236" s="1323">
        <f t="shared" si="42"/>
        <v>0</v>
      </c>
      <c r="P1236" s="1323">
        <f>O1236/'1.5 Universal Data'!$E$36</f>
        <v>0</v>
      </c>
      <c r="R1236" s="134"/>
      <c r="S1236" s="134"/>
      <c r="T1236" s="134"/>
      <c r="U1236" s="134"/>
      <c r="V1236" s="134"/>
      <c r="W1236" s="134"/>
      <c r="X1236" s="134"/>
      <c r="Y1236" s="134"/>
      <c r="Z1236" s="134"/>
      <c r="AA1236" s="134"/>
      <c r="AB1236" s="134"/>
      <c r="AC1236" s="134"/>
      <c r="AD1236" s="134"/>
      <c r="AE1236" s="134"/>
    </row>
    <row r="1237" spans="2:31">
      <c r="B1237" s="1319">
        <f t="shared" si="40"/>
        <v>-1</v>
      </c>
      <c r="D1237" s="1310"/>
      <c r="E1237" s="1310"/>
      <c r="F1237" s="1320"/>
      <c r="G1237" s="1310"/>
      <c r="H1237" s="1310"/>
      <c r="I1237" s="1310"/>
      <c r="J1237" s="1321"/>
      <c r="K1237" s="1321"/>
      <c r="L1237" s="1310"/>
      <c r="N1237" s="1322">
        <f t="shared" si="41"/>
        <v>0</v>
      </c>
      <c r="O1237" s="1323">
        <f t="shared" si="42"/>
        <v>0</v>
      </c>
      <c r="P1237" s="1323">
        <f>O1237/'1.5 Universal Data'!$E$36</f>
        <v>0</v>
      </c>
      <c r="R1237" s="134"/>
      <c r="S1237" s="134"/>
      <c r="T1237" s="134"/>
      <c r="U1237" s="134"/>
      <c r="V1237" s="134"/>
      <c r="W1237" s="134"/>
      <c r="X1237" s="134"/>
      <c r="Y1237" s="134"/>
      <c r="Z1237" s="134"/>
      <c r="AA1237" s="134"/>
      <c r="AB1237" s="134"/>
      <c r="AC1237" s="134"/>
      <c r="AD1237" s="134"/>
      <c r="AE1237" s="134"/>
    </row>
    <row r="1238" spans="2:31">
      <c r="B1238" s="1319">
        <f t="shared" si="40"/>
        <v>-1</v>
      </c>
      <c r="D1238" s="1310"/>
      <c r="E1238" s="1310"/>
      <c r="F1238" s="1320"/>
      <c r="G1238" s="1310"/>
      <c r="H1238" s="1310"/>
      <c r="I1238" s="1310"/>
      <c r="J1238" s="1321"/>
      <c r="K1238" s="1321"/>
      <c r="L1238" s="1310"/>
      <c r="N1238" s="1322">
        <f t="shared" si="41"/>
        <v>0</v>
      </c>
      <c r="O1238" s="1323">
        <f t="shared" si="42"/>
        <v>0</v>
      </c>
      <c r="P1238" s="1323">
        <f>O1238/'1.5 Universal Data'!$E$36</f>
        <v>0</v>
      </c>
      <c r="R1238" s="134"/>
      <c r="S1238" s="134"/>
      <c r="T1238" s="134"/>
      <c r="U1238" s="134"/>
      <c r="V1238" s="134"/>
      <c r="W1238" s="134"/>
      <c r="X1238" s="134"/>
      <c r="Y1238" s="134"/>
      <c r="Z1238" s="134"/>
      <c r="AA1238" s="134"/>
      <c r="AB1238" s="134"/>
      <c r="AC1238" s="134"/>
      <c r="AD1238" s="134"/>
      <c r="AE1238" s="134"/>
    </row>
    <row r="1239" spans="2:31">
      <c r="B1239" s="1319">
        <f t="shared" ref="B1239:B1302" si="43">IF(G1239="buy",1,-1)</f>
        <v>-1</v>
      </c>
      <c r="D1239" s="1310"/>
      <c r="E1239" s="1310"/>
      <c r="F1239" s="1320"/>
      <c r="G1239" s="1310"/>
      <c r="H1239" s="1310"/>
      <c r="I1239" s="1310"/>
      <c r="J1239" s="1321"/>
      <c r="K1239" s="1321"/>
      <c r="L1239" s="1310"/>
      <c r="N1239" s="1322">
        <f t="shared" ref="N1239:N1302" si="44">+H1239*((K1239-J1239)+1)*B1239</f>
        <v>0</v>
      </c>
      <c r="O1239" s="1323">
        <f t="shared" ref="O1239:O1302" si="45">N1239*L1239/100</f>
        <v>0</v>
      </c>
      <c r="P1239" s="1323">
        <f>O1239/'1.5 Universal Data'!$E$36</f>
        <v>0</v>
      </c>
      <c r="R1239" s="134"/>
      <c r="S1239" s="134"/>
      <c r="T1239" s="134"/>
      <c r="U1239" s="134"/>
      <c r="V1239" s="134"/>
      <c r="W1239" s="134"/>
      <c r="X1239" s="134"/>
      <c r="Y1239" s="134"/>
      <c r="Z1239" s="134"/>
      <c r="AA1239" s="134"/>
      <c r="AB1239" s="134"/>
      <c r="AC1239" s="134"/>
      <c r="AD1239" s="134"/>
      <c r="AE1239" s="134"/>
    </row>
    <row r="1240" spans="2:31">
      <c r="B1240" s="1319">
        <f t="shared" si="43"/>
        <v>-1</v>
      </c>
      <c r="D1240" s="1310"/>
      <c r="E1240" s="1310"/>
      <c r="F1240" s="1320"/>
      <c r="G1240" s="1310"/>
      <c r="H1240" s="1310"/>
      <c r="I1240" s="1310"/>
      <c r="J1240" s="1321"/>
      <c r="K1240" s="1321"/>
      <c r="L1240" s="1310"/>
      <c r="N1240" s="1322">
        <f t="shared" si="44"/>
        <v>0</v>
      </c>
      <c r="O1240" s="1323">
        <f t="shared" si="45"/>
        <v>0</v>
      </c>
      <c r="P1240" s="1323">
        <f>O1240/'1.5 Universal Data'!$E$36</f>
        <v>0</v>
      </c>
      <c r="R1240" s="134"/>
      <c r="S1240" s="134"/>
      <c r="T1240" s="134"/>
      <c r="U1240" s="134"/>
      <c r="V1240" s="134"/>
      <c r="W1240" s="134"/>
      <c r="X1240" s="134"/>
      <c r="Y1240" s="134"/>
      <c r="Z1240" s="134"/>
      <c r="AA1240" s="134"/>
      <c r="AB1240" s="134"/>
      <c r="AC1240" s="134"/>
      <c r="AD1240" s="134"/>
      <c r="AE1240" s="134"/>
    </row>
    <row r="1241" spans="2:31">
      <c r="B1241" s="1319">
        <f t="shared" si="43"/>
        <v>-1</v>
      </c>
      <c r="D1241" s="1310"/>
      <c r="E1241" s="1310"/>
      <c r="F1241" s="1320"/>
      <c r="G1241" s="1310"/>
      <c r="H1241" s="1310"/>
      <c r="I1241" s="1310"/>
      <c r="J1241" s="1321"/>
      <c r="K1241" s="1321"/>
      <c r="L1241" s="1310"/>
      <c r="N1241" s="1322">
        <f t="shared" si="44"/>
        <v>0</v>
      </c>
      <c r="O1241" s="1323">
        <f t="shared" si="45"/>
        <v>0</v>
      </c>
      <c r="P1241" s="1323">
        <f>O1241/'1.5 Universal Data'!$E$36</f>
        <v>0</v>
      </c>
      <c r="R1241" s="134"/>
      <c r="S1241" s="134"/>
      <c r="T1241" s="134"/>
      <c r="U1241" s="134"/>
      <c r="V1241" s="134"/>
      <c r="W1241" s="134"/>
      <c r="X1241" s="134"/>
      <c r="Y1241" s="134"/>
      <c r="Z1241" s="134"/>
      <c r="AA1241" s="134"/>
      <c r="AB1241" s="134"/>
      <c r="AC1241" s="134"/>
      <c r="AD1241" s="134"/>
      <c r="AE1241" s="134"/>
    </row>
    <row r="1242" spans="2:31">
      <c r="B1242" s="1319">
        <f t="shared" si="43"/>
        <v>-1</v>
      </c>
      <c r="D1242" s="1310"/>
      <c r="E1242" s="1310"/>
      <c r="F1242" s="1320"/>
      <c r="G1242" s="1310"/>
      <c r="H1242" s="1310"/>
      <c r="I1242" s="1310"/>
      <c r="J1242" s="1321"/>
      <c r="K1242" s="1321"/>
      <c r="L1242" s="1310"/>
      <c r="N1242" s="1322">
        <f t="shared" si="44"/>
        <v>0</v>
      </c>
      <c r="O1242" s="1323">
        <f t="shared" si="45"/>
        <v>0</v>
      </c>
      <c r="P1242" s="1323">
        <f>O1242/'1.5 Universal Data'!$E$36</f>
        <v>0</v>
      </c>
      <c r="R1242" s="134"/>
      <c r="S1242" s="134"/>
      <c r="T1242" s="134"/>
      <c r="U1242" s="134"/>
      <c r="V1242" s="134"/>
      <c r="W1242" s="134"/>
      <c r="X1242" s="134"/>
      <c r="Y1242" s="134"/>
      <c r="Z1242" s="134"/>
      <c r="AA1242" s="134"/>
      <c r="AB1242" s="134"/>
      <c r="AC1242" s="134"/>
      <c r="AD1242" s="134"/>
      <c r="AE1242" s="134"/>
    </row>
    <row r="1243" spans="2:31">
      <c r="B1243" s="1319">
        <f t="shared" si="43"/>
        <v>-1</v>
      </c>
      <c r="D1243" s="1310"/>
      <c r="E1243" s="1310"/>
      <c r="F1243" s="1320"/>
      <c r="G1243" s="1310"/>
      <c r="H1243" s="1310"/>
      <c r="I1243" s="1310"/>
      <c r="J1243" s="1321"/>
      <c r="K1243" s="1321"/>
      <c r="L1243" s="1310"/>
      <c r="N1243" s="1322">
        <f t="shared" si="44"/>
        <v>0</v>
      </c>
      <c r="O1243" s="1323">
        <f t="shared" si="45"/>
        <v>0</v>
      </c>
      <c r="P1243" s="1323">
        <f>O1243/'1.5 Universal Data'!$E$36</f>
        <v>0</v>
      </c>
      <c r="R1243" s="134"/>
      <c r="S1243" s="134"/>
      <c r="T1243" s="134"/>
      <c r="U1243" s="134"/>
      <c r="V1243" s="134"/>
      <c r="W1243" s="134"/>
      <c r="X1243" s="134"/>
      <c r="Y1243" s="134"/>
      <c r="Z1243" s="134"/>
      <c r="AA1243" s="134"/>
      <c r="AB1243" s="134"/>
      <c r="AC1243" s="134"/>
      <c r="AD1243" s="134"/>
      <c r="AE1243" s="134"/>
    </row>
    <row r="1244" spans="2:31">
      <c r="B1244" s="1319">
        <f t="shared" si="43"/>
        <v>-1</v>
      </c>
      <c r="D1244" s="1310"/>
      <c r="E1244" s="1310"/>
      <c r="F1244" s="1320"/>
      <c r="G1244" s="1310"/>
      <c r="H1244" s="1310"/>
      <c r="I1244" s="1310"/>
      <c r="J1244" s="1321"/>
      <c r="K1244" s="1321"/>
      <c r="L1244" s="1310"/>
      <c r="N1244" s="1322">
        <f t="shared" si="44"/>
        <v>0</v>
      </c>
      <c r="O1244" s="1323">
        <f t="shared" si="45"/>
        <v>0</v>
      </c>
      <c r="P1244" s="1323">
        <f>O1244/'1.5 Universal Data'!$E$36</f>
        <v>0</v>
      </c>
      <c r="R1244" s="134"/>
      <c r="S1244" s="134"/>
      <c r="T1244" s="134"/>
      <c r="U1244" s="134"/>
      <c r="V1244" s="134"/>
      <c r="W1244" s="134"/>
      <c r="X1244" s="134"/>
      <c r="Y1244" s="134"/>
      <c r="Z1244" s="134"/>
      <c r="AA1244" s="134"/>
      <c r="AB1244" s="134"/>
      <c r="AC1244" s="134"/>
      <c r="AD1244" s="134"/>
      <c r="AE1244" s="134"/>
    </row>
    <row r="1245" spans="2:31">
      <c r="B1245" s="1319">
        <f t="shared" si="43"/>
        <v>-1</v>
      </c>
      <c r="D1245" s="1310"/>
      <c r="E1245" s="1310"/>
      <c r="F1245" s="1320"/>
      <c r="G1245" s="1310"/>
      <c r="H1245" s="1310"/>
      <c r="I1245" s="1310"/>
      <c r="J1245" s="1321"/>
      <c r="K1245" s="1321"/>
      <c r="L1245" s="1310"/>
      <c r="N1245" s="1322">
        <f t="shared" si="44"/>
        <v>0</v>
      </c>
      <c r="O1245" s="1323">
        <f t="shared" si="45"/>
        <v>0</v>
      </c>
      <c r="P1245" s="1323">
        <f>O1245/'1.5 Universal Data'!$E$36</f>
        <v>0</v>
      </c>
      <c r="R1245" s="134"/>
      <c r="S1245" s="134"/>
      <c r="T1245" s="134"/>
      <c r="U1245" s="134"/>
      <c r="V1245" s="134"/>
      <c r="W1245" s="134"/>
      <c r="X1245" s="134"/>
      <c r="Y1245" s="134"/>
      <c r="Z1245" s="134"/>
      <c r="AA1245" s="134"/>
      <c r="AB1245" s="134"/>
      <c r="AC1245" s="134"/>
      <c r="AD1245" s="134"/>
      <c r="AE1245" s="134"/>
    </row>
    <row r="1246" spans="2:31">
      <c r="B1246" s="1319">
        <f t="shared" si="43"/>
        <v>-1</v>
      </c>
      <c r="D1246" s="1310"/>
      <c r="E1246" s="1310"/>
      <c r="F1246" s="1320"/>
      <c r="G1246" s="1310"/>
      <c r="H1246" s="1310"/>
      <c r="I1246" s="1310"/>
      <c r="J1246" s="1321"/>
      <c r="K1246" s="1321"/>
      <c r="L1246" s="1310"/>
      <c r="N1246" s="1322">
        <f t="shared" si="44"/>
        <v>0</v>
      </c>
      <c r="O1246" s="1323">
        <f t="shared" si="45"/>
        <v>0</v>
      </c>
      <c r="P1246" s="1323">
        <f>O1246/'1.5 Universal Data'!$E$36</f>
        <v>0</v>
      </c>
      <c r="R1246" s="134"/>
      <c r="S1246" s="134"/>
      <c r="T1246" s="134"/>
      <c r="U1246" s="134"/>
      <c r="V1246" s="134"/>
      <c r="W1246" s="134"/>
      <c r="X1246" s="134"/>
      <c r="Y1246" s="134"/>
      <c r="Z1246" s="134"/>
      <c r="AA1246" s="134"/>
      <c r="AB1246" s="134"/>
      <c r="AC1246" s="134"/>
      <c r="AD1246" s="134"/>
      <c r="AE1246" s="134"/>
    </row>
    <row r="1247" spans="2:31">
      <c r="B1247" s="1319">
        <f t="shared" si="43"/>
        <v>-1</v>
      </c>
      <c r="D1247" s="1310"/>
      <c r="E1247" s="1310"/>
      <c r="F1247" s="1320"/>
      <c r="G1247" s="1310"/>
      <c r="H1247" s="1310"/>
      <c r="I1247" s="1310"/>
      <c r="J1247" s="1321"/>
      <c r="K1247" s="1321"/>
      <c r="L1247" s="1310"/>
      <c r="N1247" s="1322">
        <f t="shared" si="44"/>
        <v>0</v>
      </c>
      <c r="O1247" s="1323">
        <f t="shared" si="45"/>
        <v>0</v>
      </c>
      <c r="P1247" s="1323">
        <f>O1247/'1.5 Universal Data'!$E$36</f>
        <v>0</v>
      </c>
      <c r="R1247" s="134"/>
      <c r="S1247" s="134"/>
      <c r="T1247" s="134"/>
      <c r="U1247" s="134"/>
      <c r="V1247" s="134"/>
      <c r="W1247" s="134"/>
      <c r="X1247" s="134"/>
      <c r="Y1247" s="134"/>
      <c r="Z1247" s="134"/>
      <c r="AA1247" s="134"/>
      <c r="AB1247" s="134"/>
      <c r="AC1247" s="134"/>
      <c r="AD1247" s="134"/>
      <c r="AE1247" s="134"/>
    </row>
    <row r="1248" spans="2:31">
      <c r="B1248" s="1319">
        <f t="shared" si="43"/>
        <v>-1</v>
      </c>
      <c r="D1248" s="1310"/>
      <c r="E1248" s="1310"/>
      <c r="F1248" s="1320"/>
      <c r="G1248" s="1310"/>
      <c r="H1248" s="1310"/>
      <c r="I1248" s="1310"/>
      <c r="J1248" s="1321"/>
      <c r="K1248" s="1321"/>
      <c r="L1248" s="1310"/>
      <c r="N1248" s="1322">
        <f t="shared" si="44"/>
        <v>0</v>
      </c>
      <c r="O1248" s="1323">
        <f t="shared" si="45"/>
        <v>0</v>
      </c>
      <c r="P1248" s="1323">
        <f>O1248/'1.5 Universal Data'!$E$36</f>
        <v>0</v>
      </c>
      <c r="R1248" s="134"/>
      <c r="S1248" s="134"/>
      <c r="T1248" s="134"/>
      <c r="U1248" s="134"/>
      <c r="V1248" s="134"/>
      <c r="W1248" s="134"/>
      <c r="X1248" s="134"/>
      <c r="Y1248" s="134"/>
      <c r="Z1248" s="134"/>
      <c r="AA1248" s="134"/>
      <c r="AB1248" s="134"/>
      <c r="AC1248" s="134"/>
      <c r="AD1248" s="134"/>
      <c r="AE1248" s="134"/>
    </row>
    <row r="1249" spans="2:31">
      <c r="B1249" s="1319">
        <f t="shared" si="43"/>
        <v>-1</v>
      </c>
      <c r="D1249" s="1310"/>
      <c r="E1249" s="1310"/>
      <c r="F1249" s="1320"/>
      <c r="G1249" s="1310"/>
      <c r="H1249" s="1310"/>
      <c r="I1249" s="1310"/>
      <c r="J1249" s="1321"/>
      <c r="K1249" s="1321"/>
      <c r="L1249" s="1310"/>
      <c r="N1249" s="1322">
        <f t="shared" si="44"/>
        <v>0</v>
      </c>
      <c r="O1249" s="1323">
        <f t="shared" si="45"/>
        <v>0</v>
      </c>
      <c r="P1249" s="1323">
        <f>O1249/'1.5 Universal Data'!$E$36</f>
        <v>0</v>
      </c>
      <c r="R1249" s="134"/>
      <c r="S1249" s="134"/>
      <c r="T1249" s="134"/>
      <c r="U1249" s="134"/>
      <c r="V1249" s="134"/>
      <c r="W1249" s="134"/>
      <c r="X1249" s="134"/>
      <c r="Y1249" s="134"/>
      <c r="Z1249" s="134"/>
      <c r="AA1249" s="134"/>
      <c r="AB1249" s="134"/>
      <c r="AC1249" s="134"/>
      <c r="AD1249" s="134"/>
      <c r="AE1249" s="134"/>
    </row>
    <row r="1250" spans="2:31">
      <c r="B1250" s="1319">
        <f t="shared" si="43"/>
        <v>-1</v>
      </c>
      <c r="D1250" s="1310"/>
      <c r="E1250" s="1310"/>
      <c r="F1250" s="1320"/>
      <c r="G1250" s="1310"/>
      <c r="H1250" s="1310"/>
      <c r="I1250" s="1310"/>
      <c r="J1250" s="1321"/>
      <c r="K1250" s="1321"/>
      <c r="L1250" s="1310"/>
      <c r="N1250" s="1322">
        <f t="shared" si="44"/>
        <v>0</v>
      </c>
      <c r="O1250" s="1323">
        <f t="shared" si="45"/>
        <v>0</v>
      </c>
      <c r="P1250" s="1323">
        <f>O1250/'1.5 Universal Data'!$E$36</f>
        <v>0</v>
      </c>
      <c r="R1250" s="134"/>
      <c r="S1250" s="134"/>
      <c r="T1250" s="134"/>
      <c r="U1250" s="134"/>
      <c r="V1250" s="134"/>
      <c r="W1250" s="134"/>
      <c r="X1250" s="134"/>
      <c r="Y1250" s="134"/>
      <c r="Z1250" s="134"/>
      <c r="AA1250" s="134"/>
      <c r="AB1250" s="134"/>
      <c r="AC1250" s="134"/>
      <c r="AD1250" s="134"/>
      <c r="AE1250" s="134"/>
    </row>
    <row r="1251" spans="2:31">
      <c r="B1251" s="1319">
        <f t="shared" si="43"/>
        <v>-1</v>
      </c>
      <c r="D1251" s="1310"/>
      <c r="E1251" s="1310"/>
      <c r="F1251" s="1320"/>
      <c r="G1251" s="1310"/>
      <c r="H1251" s="1310"/>
      <c r="I1251" s="1310"/>
      <c r="J1251" s="1321"/>
      <c r="K1251" s="1321"/>
      <c r="L1251" s="1310"/>
      <c r="N1251" s="1322">
        <f t="shared" si="44"/>
        <v>0</v>
      </c>
      <c r="O1251" s="1323">
        <f t="shared" si="45"/>
        <v>0</v>
      </c>
      <c r="P1251" s="1323">
        <f>O1251/'1.5 Universal Data'!$E$36</f>
        <v>0</v>
      </c>
      <c r="R1251" s="134"/>
      <c r="S1251" s="134"/>
      <c r="T1251" s="134"/>
      <c r="U1251" s="134"/>
      <c r="V1251" s="134"/>
      <c r="W1251" s="134"/>
      <c r="X1251" s="134"/>
      <c r="Y1251" s="134"/>
      <c r="Z1251" s="134"/>
      <c r="AA1251" s="134"/>
      <c r="AB1251" s="134"/>
      <c r="AC1251" s="134"/>
      <c r="AD1251" s="134"/>
      <c r="AE1251" s="134"/>
    </row>
    <row r="1252" spans="2:31">
      <c r="B1252" s="1319">
        <f t="shared" si="43"/>
        <v>-1</v>
      </c>
      <c r="D1252" s="1310"/>
      <c r="E1252" s="1310"/>
      <c r="F1252" s="1320"/>
      <c r="G1252" s="1310"/>
      <c r="H1252" s="1310"/>
      <c r="I1252" s="1310"/>
      <c r="J1252" s="1321"/>
      <c r="K1252" s="1321"/>
      <c r="L1252" s="1310"/>
      <c r="N1252" s="1322">
        <f t="shared" si="44"/>
        <v>0</v>
      </c>
      <c r="O1252" s="1323">
        <f t="shared" si="45"/>
        <v>0</v>
      </c>
      <c r="P1252" s="1323">
        <f>O1252/'1.5 Universal Data'!$E$36</f>
        <v>0</v>
      </c>
      <c r="R1252" s="134"/>
      <c r="S1252" s="134"/>
      <c r="T1252" s="134"/>
      <c r="U1252" s="134"/>
      <c r="V1252" s="134"/>
      <c r="W1252" s="134"/>
      <c r="X1252" s="134"/>
      <c r="Y1252" s="134"/>
      <c r="Z1252" s="134"/>
      <c r="AA1252" s="134"/>
      <c r="AB1252" s="134"/>
      <c r="AC1252" s="134"/>
      <c r="AD1252" s="134"/>
      <c r="AE1252" s="134"/>
    </row>
    <row r="1253" spans="2:31">
      <c r="B1253" s="1319">
        <f t="shared" si="43"/>
        <v>-1</v>
      </c>
      <c r="D1253" s="1310"/>
      <c r="E1253" s="1310"/>
      <c r="F1253" s="1320"/>
      <c r="G1253" s="1310"/>
      <c r="H1253" s="1310"/>
      <c r="I1253" s="1310"/>
      <c r="J1253" s="1321"/>
      <c r="K1253" s="1321"/>
      <c r="L1253" s="1310"/>
      <c r="N1253" s="1322">
        <f t="shared" si="44"/>
        <v>0</v>
      </c>
      <c r="O1253" s="1323">
        <f t="shared" si="45"/>
        <v>0</v>
      </c>
      <c r="P1253" s="1323">
        <f>O1253/'1.5 Universal Data'!$E$36</f>
        <v>0</v>
      </c>
      <c r="R1253" s="134"/>
      <c r="S1253" s="134"/>
      <c r="T1253" s="134"/>
      <c r="U1253" s="134"/>
      <c r="V1253" s="134"/>
      <c r="W1253" s="134"/>
      <c r="X1253" s="134"/>
      <c r="Y1253" s="134"/>
      <c r="Z1253" s="134"/>
      <c r="AA1253" s="134"/>
      <c r="AB1253" s="134"/>
      <c r="AC1253" s="134"/>
      <c r="AD1253" s="134"/>
      <c r="AE1253" s="134"/>
    </row>
    <row r="1254" spans="2:31">
      <c r="B1254" s="1319">
        <f t="shared" si="43"/>
        <v>-1</v>
      </c>
      <c r="D1254" s="1310"/>
      <c r="E1254" s="1310"/>
      <c r="F1254" s="1320"/>
      <c r="G1254" s="1310"/>
      <c r="H1254" s="1310"/>
      <c r="I1254" s="1310"/>
      <c r="J1254" s="1321"/>
      <c r="K1254" s="1321"/>
      <c r="L1254" s="1310"/>
      <c r="N1254" s="1322">
        <f t="shared" si="44"/>
        <v>0</v>
      </c>
      <c r="O1254" s="1323">
        <f t="shared" si="45"/>
        <v>0</v>
      </c>
      <c r="P1254" s="1323">
        <f>O1254/'1.5 Universal Data'!$E$36</f>
        <v>0</v>
      </c>
      <c r="R1254" s="134"/>
      <c r="S1254" s="134"/>
      <c r="T1254" s="134"/>
      <c r="U1254" s="134"/>
      <c r="V1254" s="134"/>
      <c r="W1254" s="134"/>
      <c r="X1254" s="134"/>
      <c r="Y1254" s="134"/>
      <c r="Z1254" s="134"/>
      <c r="AA1254" s="134"/>
      <c r="AB1254" s="134"/>
      <c r="AC1254" s="134"/>
      <c r="AD1254" s="134"/>
      <c r="AE1254" s="134"/>
    </row>
    <row r="1255" spans="2:31">
      <c r="B1255" s="1319">
        <f t="shared" si="43"/>
        <v>-1</v>
      </c>
      <c r="D1255" s="1310"/>
      <c r="E1255" s="1310"/>
      <c r="F1255" s="1320"/>
      <c r="G1255" s="1310"/>
      <c r="H1255" s="1310"/>
      <c r="I1255" s="1310"/>
      <c r="J1255" s="1321"/>
      <c r="K1255" s="1321"/>
      <c r="L1255" s="1310"/>
      <c r="N1255" s="1322">
        <f t="shared" si="44"/>
        <v>0</v>
      </c>
      <c r="O1255" s="1323">
        <f t="shared" si="45"/>
        <v>0</v>
      </c>
      <c r="P1255" s="1323">
        <f>O1255/'1.5 Universal Data'!$E$36</f>
        <v>0</v>
      </c>
      <c r="R1255" s="134"/>
      <c r="S1255" s="134"/>
      <c r="T1255" s="134"/>
      <c r="U1255" s="134"/>
      <c r="V1255" s="134"/>
      <c r="W1255" s="134"/>
      <c r="X1255" s="134"/>
      <c r="Y1255" s="134"/>
      <c r="Z1255" s="134"/>
      <c r="AA1255" s="134"/>
      <c r="AB1255" s="134"/>
      <c r="AC1255" s="134"/>
      <c r="AD1255" s="134"/>
      <c r="AE1255" s="134"/>
    </row>
    <row r="1256" spans="2:31">
      <c r="B1256" s="1319">
        <f t="shared" si="43"/>
        <v>-1</v>
      </c>
      <c r="D1256" s="1310"/>
      <c r="E1256" s="1310"/>
      <c r="F1256" s="1320"/>
      <c r="G1256" s="1310"/>
      <c r="H1256" s="1310"/>
      <c r="I1256" s="1310"/>
      <c r="J1256" s="1321"/>
      <c r="K1256" s="1321"/>
      <c r="L1256" s="1310"/>
      <c r="N1256" s="1322">
        <f t="shared" si="44"/>
        <v>0</v>
      </c>
      <c r="O1256" s="1323">
        <f t="shared" si="45"/>
        <v>0</v>
      </c>
      <c r="P1256" s="1323">
        <f>O1256/'1.5 Universal Data'!$E$36</f>
        <v>0</v>
      </c>
      <c r="R1256" s="134"/>
      <c r="S1256" s="134"/>
      <c r="T1256" s="134"/>
      <c r="U1256" s="134"/>
      <c r="V1256" s="134"/>
      <c r="W1256" s="134"/>
      <c r="X1256" s="134"/>
      <c r="Y1256" s="134"/>
      <c r="Z1256" s="134"/>
      <c r="AA1256" s="134"/>
      <c r="AB1256" s="134"/>
      <c r="AC1256" s="134"/>
      <c r="AD1256" s="134"/>
      <c r="AE1256" s="134"/>
    </row>
    <row r="1257" spans="2:31">
      <c r="B1257" s="1319">
        <f t="shared" si="43"/>
        <v>-1</v>
      </c>
      <c r="D1257" s="1310"/>
      <c r="E1257" s="1310"/>
      <c r="F1257" s="1320"/>
      <c r="G1257" s="1310"/>
      <c r="H1257" s="1310"/>
      <c r="I1257" s="1310"/>
      <c r="J1257" s="1321"/>
      <c r="K1257" s="1321"/>
      <c r="L1257" s="1310"/>
      <c r="N1257" s="1322">
        <f t="shared" si="44"/>
        <v>0</v>
      </c>
      <c r="O1257" s="1323">
        <f t="shared" si="45"/>
        <v>0</v>
      </c>
      <c r="P1257" s="1323">
        <f>O1257/'1.5 Universal Data'!$E$36</f>
        <v>0</v>
      </c>
      <c r="R1257" s="134"/>
      <c r="S1257" s="134"/>
      <c r="T1257" s="134"/>
      <c r="U1257" s="134"/>
      <c r="V1257" s="134"/>
      <c r="W1257" s="134"/>
      <c r="X1257" s="134"/>
      <c r="Y1257" s="134"/>
      <c r="Z1257" s="134"/>
      <c r="AA1257" s="134"/>
      <c r="AB1257" s="134"/>
      <c r="AC1257" s="134"/>
      <c r="AD1257" s="134"/>
      <c r="AE1257" s="134"/>
    </row>
    <row r="1258" spans="2:31">
      <c r="B1258" s="1319">
        <f t="shared" si="43"/>
        <v>-1</v>
      </c>
      <c r="D1258" s="1310"/>
      <c r="E1258" s="1310"/>
      <c r="F1258" s="1320"/>
      <c r="G1258" s="1310"/>
      <c r="H1258" s="1310"/>
      <c r="I1258" s="1310"/>
      <c r="J1258" s="1321"/>
      <c r="K1258" s="1321"/>
      <c r="L1258" s="1310"/>
      <c r="N1258" s="1322">
        <f t="shared" si="44"/>
        <v>0</v>
      </c>
      <c r="O1258" s="1323">
        <f t="shared" si="45"/>
        <v>0</v>
      </c>
      <c r="P1258" s="1323">
        <f>O1258/'1.5 Universal Data'!$E$36</f>
        <v>0</v>
      </c>
      <c r="R1258" s="134"/>
      <c r="S1258" s="134"/>
      <c r="T1258" s="134"/>
      <c r="U1258" s="134"/>
      <c r="V1258" s="134"/>
      <c r="W1258" s="134"/>
      <c r="X1258" s="134"/>
      <c r="Y1258" s="134"/>
      <c r="Z1258" s="134"/>
      <c r="AA1258" s="134"/>
      <c r="AB1258" s="134"/>
      <c r="AC1258" s="134"/>
      <c r="AD1258" s="134"/>
      <c r="AE1258" s="134"/>
    </row>
    <row r="1259" spans="2:31">
      <c r="B1259" s="1319">
        <f t="shared" si="43"/>
        <v>-1</v>
      </c>
      <c r="D1259" s="1310"/>
      <c r="E1259" s="1310"/>
      <c r="F1259" s="1320"/>
      <c r="G1259" s="1310"/>
      <c r="H1259" s="1310"/>
      <c r="I1259" s="1310"/>
      <c r="J1259" s="1321"/>
      <c r="K1259" s="1321"/>
      <c r="L1259" s="1310"/>
      <c r="N1259" s="1322">
        <f t="shared" si="44"/>
        <v>0</v>
      </c>
      <c r="O1259" s="1323">
        <f t="shared" si="45"/>
        <v>0</v>
      </c>
      <c r="P1259" s="1323">
        <f>O1259/'1.5 Universal Data'!$E$36</f>
        <v>0</v>
      </c>
      <c r="R1259" s="134"/>
      <c r="S1259" s="134"/>
      <c r="T1259" s="134"/>
      <c r="U1259" s="134"/>
      <c r="V1259" s="134"/>
      <c r="W1259" s="134"/>
      <c r="X1259" s="134"/>
      <c r="Y1259" s="134"/>
      <c r="Z1259" s="134"/>
      <c r="AA1259" s="134"/>
      <c r="AB1259" s="134"/>
      <c r="AC1259" s="134"/>
      <c r="AD1259" s="134"/>
      <c r="AE1259" s="134"/>
    </row>
    <row r="1260" spans="2:31">
      <c r="B1260" s="1319">
        <f t="shared" si="43"/>
        <v>-1</v>
      </c>
      <c r="D1260" s="1310"/>
      <c r="E1260" s="1310"/>
      <c r="F1260" s="1320"/>
      <c r="G1260" s="1310"/>
      <c r="H1260" s="1310"/>
      <c r="I1260" s="1310"/>
      <c r="J1260" s="1321"/>
      <c r="K1260" s="1321"/>
      <c r="L1260" s="1310"/>
      <c r="N1260" s="1322">
        <f t="shared" si="44"/>
        <v>0</v>
      </c>
      <c r="O1260" s="1323">
        <f t="shared" si="45"/>
        <v>0</v>
      </c>
      <c r="P1260" s="1323">
        <f>O1260/'1.5 Universal Data'!$E$36</f>
        <v>0</v>
      </c>
      <c r="R1260" s="134"/>
      <c r="S1260" s="134"/>
      <c r="T1260" s="134"/>
      <c r="U1260" s="134"/>
      <c r="V1260" s="134"/>
      <c r="W1260" s="134"/>
      <c r="X1260" s="134"/>
      <c r="Y1260" s="134"/>
      <c r="Z1260" s="134"/>
      <c r="AA1260" s="134"/>
      <c r="AB1260" s="134"/>
      <c r="AC1260" s="134"/>
      <c r="AD1260" s="134"/>
      <c r="AE1260" s="134"/>
    </row>
    <row r="1261" spans="2:31">
      <c r="B1261" s="1319">
        <f t="shared" si="43"/>
        <v>-1</v>
      </c>
      <c r="D1261" s="1310"/>
      <c r="E1261" s="1310"/>
      <c r="F1261" s="1320"/>
      <c r="G1261" s="1310"/>
      <c r="H1261" s="1310"/>
      <c r="I1261" s="1310"/>
      <c r="J1261" s="1321"/>
      <c r="K1261" s="1321"/>
      <c r="L1261" s="1310"/>
      <c r="N1261" s="1322">
        <f t="shared" si="44"/>
        <v>0</v>
      </c>
      <c r="O1261" s="1323">
        <f t="shared" si="45"/>
        <v>0</v>
      </c>
      <c r="P1261" s="1323">
        <f>O1261/'1.5 Universal Data'!$E$36</f>
        <v>0</v>
      </c>
      <c r="R1261" s="134"/>
      <c r="S1261" s="134"/>
      <c r="T1261" s="134"/>
      <c r="U1261" s="134"/>
      <c r="V1261" s="134"/>
      <c r="W1261" s="134"/>
      <c r="X1261" s="134"/>
      <c r="Y1261" s="134"/>
      <c r="Z1261" s="134"/>
      <c r="AA1261" s="134"/>
      <c r="AB1261" s="134"/>
      <c r="AC1261" s="134"/>
      <c r="AD1261" s="134"/>
      <c r="AE1261" s="134"/>
    </row>
    <row r="1262" spans="2:31">
      <c r="B1262" s="1319">
        <f t="shared" si="43"/>
        <v>-1</v>
      </c>
      <c r="D1262" s="1310"/>
      <c r="E1262" s="1310"/>
      <c r="F1262" s="1320"/>
      <c r="G1262" s="1310"/>
      <c r="H1262" s="1310"/>
      <c r="I1262" s="1310"/>
      <c r="J1262" s="1321"/>
      <c r="K1262" s="1321"/>
      <c r="L1262" s="1310"/>
      <c r="N1262" s="1322">
        <f t="shared" si="44"/>
        <v>0</v>
      </c>
      <c r="O1262" s="1323">
        <f t="shared" si="45"/>
        <v>0</v>
      </c>
      <c r="P1262" s="1323">
        <f>O1262/'1.5 Universal Data'!$E$36</f>
        <v>0</v>
      </c>
      <c r="R1262" s="134"/>
      <c r="S1262" s="134"/>
      <c r="T1262" s="134"/>
      <c r="U1262" s="134"/>
      <c r="V1262" s="134"/>
      <c r="W1262" s="134"/>
      <c r="X1262" s="134"/>
      <c r="Y1262" s="134"/>
      <c r="Z1262" s="134"/>
      <c r="AA1262" s="134"/>
      <c r="AB1262" s="134"/>
      <c r="AC1262" s="134"/>
      <c r="AD1262" s="134"/>
      <c r="AE1262" s="134"/>
    </row>
    <row r="1263" spans="2:31">
      <c r="B1263" s="1319">
        <f t="shared" si="43"/>
        <v>-1</v>
      </c>
      <c r="D1263" s="1310"/>
      <c r="E1263" s="1310"/>
      <c r="F1263" s="1320"/>
      <c r="G1263" s="1310"/>
      <c r="H1263" s="1310"/>
      <c r="I1263" s="1310"/>
      <c r="J1263" s="1321"/>
      <c r="K1263" s="1321"/>
      <c r="L1263" s="1310"/>
      <c r="N1263" s="1322">
        <f t="shared" si="44"/>
        <v>0</v>
      </c>
      <c r="O1263" s="1323">
        <f t="shared" si="45"/>
        <v>0</v>
      </c>
      <c r="P1263" s="1323">
        <f>O1263/'1.5 Universal Data'!$E$36</f>
        <v>0</v>
      </c>
      <c r="R1263" s="134"/>
      <c r="S1263" s="134"/>
      <c r="T1263" s="134"/>
      <c r="U1263" s="134"/>
      <c r="V1263" s="134"/>
      <c r="W1263" s="134"/>
      <c r="X1263" s="134"/>
      <c r="Y1263" s="134"/>
      <c r="Z1263" s="134"/>
      <c r="AA1263" s="134"/>
      <c r="AB1263" s="134"/>
      <c r="AC1263" s="134"/>
      <c r="AD1263" s="134"/>
      <c r="AE1263" s="134"/>
    </row>
    <row r="1264" spans="2:31">
      <c r="B1264" s="1319">
        <f t="shared" si="43"/>
        <v>-1</v>
      </c>
      <c r="D1264" s="1310"/>
      <c r="E1264" s="1310"/>
      <c r="F1264" s="1320"/>
      <c r="G1264" s="1310"/>
      <c r="H1264" s="1310"/>
      <c r="I1264" s="1310"/>
      <c r="J1264" s="1321"/>
      <c r="K1264" s="1321"/>
      <c r="L1264" s="1310"/>
      <c r="N1264" s="1322">
        <f t="shared" si="44"/>
        <v>0</v>
      </c>
      <c r="O1264" s="1323">
        <f t="shared" si="45"/>
        <v>0</v>
      </c>
      <c r="P1264" s="1323">
        <f>O1264/'1.5 Universal Data'!$E$36</f>
        <v>0</v>
      </c>
      <c r="R1264" s="134"/>
      <c r="S1264" s="134"/>
      <c r="T1264" s="134"/>
      <c r="U1264" s="134"/>
      <c r="V1264" s="134"/>
      <c r="W1264" s="134"/>
      <c r="X1264" s="134"/>
      <c r="Y1264" s="134"/>
      <c r="Z1264" s="134"/>
      <c r="AA1264" s="134"/>
      <c r="AB1264" s="134"/>
      <c r="AC1264" s="134"/>
      <c r="AD1264" s="134"/>
      <c r="AE1264" s="134"/>
    </row>
    <row r="1265" spans="2:31">
      <c r="B1265" s="1319">
        <f t="shared" si="43"/>
        <v>-1</v>
      </c>
      <c r="D1265" s="1310"/>
      <c r="E1265" s="1310"/>
      <c r="F1265" s="1320"/>
      <c r="G1265" s="1310"/>
      <c r="H1265" s="1310"/>
      <c r="I1265" s="1310"/>
      <c r="J1265" s="1321"/>
      <c r="K1265" s="1321"/>
      <c r="L1265" s="1310"/>
      <c r="N1265" s="1322">
        <f t="shared" si="44"/>
        <v>0</v>
      </c>
      <c r="O1265" s="1323">
        <f t="shared" si="45"/>
        <v>0</v>
      </c>
      <c r="P1265" s="1323">
        <f>O1265/'1.5 Universal Data'!$E$36</f>
        <v>0</v>
      </c>
      <c r="R1265" s="134"/>
      <c r="S1265" s="134"/>
      <c r="T1265" s="134"/>
      <c r="U1265" s="134"/>
      <c r="V1265" s="134"/>
      <c r="W1265" s="134"/>
      <c r="X1265" s="134"/>
      <c r="Y1265" s="134"/>
      <c r="Z1265" s="134"/>
      <c r="AA1265" s="134"/>
      <c r="AB1265" s="134"/>
      <c r="AC1265" s="134"/>
      <c r="AD1265" s="134"/>
      <c r="AE1265" s="134"/>
    </row>
    <row r="1266" spans="2:31">
      <c r="B1266" s="1319">
        <f t="shared" si="43"/>
        <v>-1</v>
      </c>
      <c r="D1266" s="1310"/>
      <c r="E1266" s="1310"/>
      <c r="F1266" s="1320"/>
      <c r="G1266" s="1310"/>
      <c r="H1266" s="1310"/>
      <c r="I1266" s="1310"/>
      <c r="J1266" s="1321"/>
      <c r="K1266" s="1321"/>
      <c r="L1266" s="1310"/>
      <c r="N1266" s="1322">
        <f t="shared" si="44"/>
        <v>0</v>
      </c>
      <c r="O1266" s="1323">
        <f t="shared" si="45"/>
        <v>0</v>
      </c>
      <c r="P1266" s="1323">
        <f>O1266/'1.5 Universal Data'!$E$36</f>
        <v>0</v>
      </c>
      <c r="R1266" s="134"/>
      <c r="S1266" s="134"/>
      <c r="T1266" s="134"/>
      <c r="U1266" s="134"/>
      <c r="V1266" s="134"/>
      <c r="W1266" s="134"/>
      <c r="X1266" s="134"/>
      <c r="Y1266" s="134"/>
      <c r="Z1266" s="134"/>
      <c r="AA1266" s="134"/>
      <c r="AB1266" s="134"/>
      <c r="AC1266" s="134"/>
      <c r="AD1266" s="134"/>
      <c r="AE1266" s="134"/>
    </row>
    <row r="1267" spans="2:31">
      <c r="B1267" s="1319">
        <f t="shared" si="43"/>
        <v>-1</v>
      </c>
      <c r="D1267" s="1310"/>
      <c r="E1267" s="1310"/>
      <c r="F1267" s="1320"/>
      <c r="G1267" s="1310"/>
      <c r="H1267" s="1310"/>
      <c r="I1267" s="1310"/>
      <c r="J1267" s="1321"/>
      <c r="K1267" s="1321"/>
      <c r="L1267" s="1310"/>
      <c r="N1267" s="1322">
        <f t="shared" si="44"/>
        <v>0</v>
      </c>
      <c r="O1267" s="1323">
        <f t="shared" si="45"/>
        <v>0</v>
      </c>
      <c r="P1267" s="1323">
        <f>O1267/'1.5 Universal Data'!$E$36</f>
        <v>0</v>
      </c>
      <c r="R1267" s="134"/>
      <c r="S1267" s="134"/>
      <c r="T1267" s="134"/>
      <c r="U1267" s="134"/>
      <c r="V1267" s="134"/>
      <c r="W1267" s="134"/>
      <c r="X1267" s="134"/>
      <c r="Y1267" s="134"/>
      <c r="Z1267" s="134"/>
      <c r="AA1267" s="134"/>
      <c r="AB1267" s="134"/>
      <c r="AC1267" s="134"/>
      <c r="AD1267" s="134"/>
      <c r="AE1267" s="134"/>
    </row>
    <row r="1268" spans="2:31">
      <c r="B1268" s="1319">
        <f t="shared" si="43"/>
        <v>-1</v>
      </c>
      <c r="D1268" s="1310"/>
      <c r="E1268" s="1310"/>
      <c r="F1268" s="1320"/>
      <c r="G1268" s="1310"/>
      <c r="H1268" s="1310"/>
      <c r="I1268" s="1310"/>
      <c r="J1268" s="1321"/>
      <c r="K1268" s="1321"/>
      <c r="L1268" s="1310"/>
      <c r="N1268" s="1322">
        <f t="shared" si="44"/>
        <v>0</v>
      </c>
      <c r="O1268" s="1323">
        <f t="shared" si="45"/>
        <v>0</v>
      </c>
      <c r="P1268" s="1323">
        <f>O1268/'1.5 Universal Data'!$E$36</f>
        <v>0</v>
      </c>
      <c r="R1268" s="134"/>
      <c r="S1268" s="134"/>
      <c r="T1268" s="134"/>
      <c r="U1268" s="134"/>
      <c r="V1268" s="134"/>
      <c r="W1268" s="134"/>
      <c r="X1268" s="134"/>
      <c r="Y1268" s="134"/>
      <c r="Z1268" s="134"/>
      <c r="AA1268" s="134"/>
      <c r="AB1268" s="134"/>
      <c r="AC1268" s="134"/>
      <c r="AD1268" s="134"/>
      <c r="AE1268" s="134"/>
    </row>
    <row r="1269" spans="2:31">
      <c r="B1269" s="1319">
        <f t="shared" si="43"/>
        <v>-1</v>
      </c>
      <c r="D1269" s="1310"/>
      <c r="E1269" s="1310"/>
      <c r="F1269" s="1320"/>
      <c r="G1269" s="1310"/>
      <c r="H1269" s="1310"/>
      <c r="I1269" s="1310"/>
      <c r="J1269" s="1321"/>
      <c r="K1269" s="1321"/>
      <c r="L1269" s="1310"/>
      <c r="N1269" s="1322">
        <f t="shared" si="44"/>
        <v>0</v>
      </c>
      <c r="O1269" s="1323">
        <f t="shared" si="45"/>
        <v>0</v>
      </c>
      <c r="P1269" s="1323">
        <f>O1269/'1.5 Universal Data'!$E$36</f>
        <v>0</v>
      </c>
      <c r="R1269" s="134"/>
      <c r="S1269" s="134"/>
      <c r="T1269" s="134"/>
      <c r="U1269" s="134"/>
      <c r="V1269" s="134"/>
      <c r="W1269" s="134"/>
      <c r="X1269" s="134"/>
      <c r="Y1269" s="134"/>
      <c r="Z1269" s="134"/>
      <c r="AA1269" s="134"/>
      <c r="AB1269" s="134"/>
      <c r="AC1269" s="134"/>
      <c r="AD1269" s="134"/>
      <c r="AE1269" s="134"/>
    </row>
    <row r="1270" spans="2:31">
      <c r="B1270" s="1319">
        <f t="shared" si="43"/>
        <v>-1</v>
      </c>
      <c r="D1270" s="1310"/>
      <c r="E1270" s="1310"/>
      <c r="F1270" s="1320"/>
      <c r="G1270" s="1310"/>
      <c r="H1270" s="1310"/>
      <c r="I1270" s="1310"/>
      <c r="J1270" s="1321"/>
      <c r="K1270" s="1321"/>
      <c r="L1270" s="1310"/>
      <c r="N1270" s="1322">
        <f t="shared" si="44"/>
        <v>0</v>
      </c>
      <c r="O1270" s="1323">
        <f t="shared" si="45"/>
        <v>0</v>
      </c>
      <c r="P1270" s="1323">
        <f>O1270/'1.5 Universal Data'!$E$36</f>
        <v>0</v>
      </c>
      <c r="R1270" s="134"/>
      <c r="S1270" s="134"/>
      <c r="T1270" s="134"/>
      <c r="U1270" s="134"/>
      <c r="V1270" s="134"/>
      <c r="W1270" s="134"/>
      <c r="X1270" s="134"/>
      <c r="Y1270" s="134"/>
      <c r="Z1270" s="134"/>
      <c r="AA1270" s="134"/>
      <c r="AB1270" s="134"/>
      <c r="AC1270" s="134"/>
      <c r="AD1270" s="134"/>
      <c r="AE1270" s="134"/>
    </row>
    <row r="1271" spans="2:31">
      <c r="B1271" s="1319">
        <f t="shared" si="43"/>
        <v>-1</v>
      </c>
      <c r="D1271" s="1310"/>
      <c r="E1271" s="1310"/>
      <c r="F1271" s="1320"/>
      <c r="G1271" s="1310"/>
      <c r="H1271" s="1310"/>
      <c r="I1271" s="1310"/>
      <c r="J1271" s="1321"/>
      <c r="K1271" s="1321"/>
      <c r="L1271" s="1310"/>
      <c r="N1271" s="1322">
        <f t="shared" si="44"/>
        <v>0</v>
      </c>
      <c r="O1271" s="1323">
        <f t="shared" si="45"/>
        <v>0</v>
      </c>
      <c r="P1271" s="1323">
        <f>O1271/'1.5 Universal Data'!$E$36</f>
        <v>0</v>
      </c>
      <c r="R1271" s="134"/>
      <c r="S1271" s="134"/>
      <c r="T1271" s="134"/>
      <c r="U1271" s="134"/>
      <c r="V1271" s="134"/>
      <c r="W1271" s="134"/>
      <c r="X1271" s="134"/>
      <c r="Y1271" s="134"/>
      <c r="Z1271" s="134"/>
      <c r="AA1271" s="134"/>
      <c r="AB1271" s="134"/>
      <c r="AC1271" s="134"/>
      <c r="AD1271" s="134"/>
      <c r="AE1271" s="134"/>
    </row>
    <row r="1272" spans="2:31">
      <c r="B1272" s="1319">
        <f t="shared" si="43"/>
        <v>-1</v>
      </c>
      <c r="D1272" s="1310"/>
      <c r="E1272" s="1310"/>
      <c r="F1272" s="1320"/>
      <c r="G1272" s="1310"/>
      <c r="H1272" s="1310"/>
      <c r="I1272" s="1310"/>
      <c r="J1272" s="1321"/>
      <c r="K1272" s="1321"/>
      <c r="L1272" s="1310"/>
      <c r="N1272" s="1322">
        <f t="shared" si="44"/>
        <v>0</v>
      </c>
      <c r="O1272" s="1323">
        <f t="shared" si="45"/>
        <v>0</v>
      </c>
      <c r="P1272" s="1323">
        <f>O1272/'1.5 Universal Data'!$E$36</f>
        <v>0</v>
      </c>
      <c r="R1272" s="134"/>
      <c r="S1272" s="134"/>
      <c r="T1272" s="134"/>
      <c r="U1272" s="134"/>
      <c r="V1272" s="134"/>
      <c r="W1272" s="134"/>
      <c r="X1272" s="134"/>
      <c r="Y1272" s="134"/>
      <c r="Z1272" s="134"/>
      <c r="AA1272" s="134"/>
      <c r="AB1272" s="134"/>
      <c r="AC1272" s="134"/>
      <c r="AD1272" s="134"/>
      <c r="AE1272" s="134"/>
    </row>
    <row r="1273" spans="2:31">
      <c r="B1273" s="1319">
        <f t="shared" si="43"/>
        <v>-1</v>
      </c>
      <c r="D1273" s="1310"/>
      <c r="E1273" s="1310"/>
      <c r="F1273" s="1320"/>
      <c r="G1273" s="1310"/>
      <c r="H1273" s="1310"/>
      <c r="I1273" s="1310"/>
      <c r="J1273" s="1321"/>
      <c r="K1273" s="1321"/>
      <c r="L1273" s="1310"/>
      <c r="N1273" s="1322">
        <f t="shared" si="44"/>
        <v>0</v>
      </c>
      <c r="O1273" s="1323">
        <f t="shared" si="45"/>
        <v>0</v>
      </c>
      <c r="P1273" s="1323">
        <f>O1273/'1.5 Universal Data'!$E$36</f>
        <v>0</v>
      </c>
      <c r="R1273" s="134"/>
      <c r="S1273" s="134"/>
      <c r="T1273" s="134"/>
      <c r="U1273" s="134"/>
      <c r="V1273" s="134"/>
      <c r="W1273" s="134"/>
      <c r="X1273" s="134"/>
      <c r="Y1273" s="134"/>
      <c r="Z1273" s="134"/>
      <c r="AA1273" s="134"/>
      <c r="AB1273" s="134"/>
      <c r="AC1273" s="134"/>
      <c r="AD1273" s="134"/>
      <c r="AE1273" s="134"/>
    </row>
    <row r="1274" spans="2:31">
      <c r="B1274" s="1319">
        <f t="shared" si="43"/>
        <v>-1</v>
      </c>
      <c r="D1274" s="1310"/>
      <c r="E1274" s="1310"/>
      <c r="F1274" s="1320"/>
      <c r="G1274" s="1310"/>
      <c r="H1274" s="1310"/>
      <c r="I1274" s="1310"/>
      <c r="J1274" s="1321"/>
      <c r="K1274" s="1321"/>
      <c r="L1274" s="1310"/>
      <c r="N1274" s="1322">
        <f t="shared" si="44"/>
        <v>0</v>
      </c>
      <c r="O1274" s="1323">
        <f t="shared" si="45"/>
        <v>0</v>
      </c>
      <c r="P1274" s="1323">
        <f>O1274/'1.5 Universal Data'!$E$36</f>
        <v>0</v>
      </c>
      <c r="R1274" s="134"/>
      <c r="S1274" s="134"/>
      <c r="T1274" s="134"/>
      <c r="U1274" s="134"/>
      <c r="V1274" s="134"/>
      <c r="W1274" s="134"/>
      <c r="X1274" s="134"/>
      <c r="Y1274" s="134"/>
      <c r="Z1274" s="134"/>
      <c r="AA1274" s="134"/>
      <c r="AB1274" s="134"/>
      <c r="AC1274" s="134"/>
      <c r="AD1274" s="134"/>
      <c r="AE1274" s="134"/>
    </row>
    <row r="1275" spans="2:31">
      <c r="B1275" s="1319">
        <f t="shared" si="43"/>
        <v>-1</v>
      </c>
      <c r="D1275" s="1310"/>
      <c r="E1275" s="1310"/>
      <c r="F1275" s="1320"/>
      <c r="G1275" s="1310"/>
      <c r="H1275" s="1310"/>
      <c r="I1275" s="1310"/>
      <c r="J1275" s="1321"/>
      <c r="K1275" s="1321"/>
      <c r="L1275" s="1310"/>
      <c r="N1275" s="1322">
        <f t="shared" si="44"/>
        <v>0</v>
      </c>
      <c r="O1275" s="1323">
        <f t="shared" si="45"/>
        <v>0</v>
      </c>
      <c r="P1275" s="1323">
        <f>O1275/'1.5 Universal Data'!$E$36</f>
        <v>0</v>
      </c>
      <c r="R1275" s="134"/>
      <c r="S1275" s="134"/>
      <c r="T1275" s="134"/>
      <c r="U1275" s="134"/>
      <c r="V1275" s="134"/>
      <c r="W1275" s="134"/>
      <c r="X1275" s="134"/>
      <c r="Y1275" s="134"/>
      <c r="Z1275" s="134"/>
      <c r="AA1275" s="134"/>
      <c r="AB1275" s="134"/>
      <c r="AC1275" s="134"/>
      <c r="AD1275" s="134"/>
      <c r="AE1275" s="134"/>
    </row>
    <row r="1276" spans="2:31">
      <c r="B1276" s="1319">
        <f t="shared" si="43"/>
        <v>-1</v>
      </c>
      <c r="D1276" s="1310"/>
      <c r="E1276" s="1310"/>
      <c r="F1276" s="1320"/>
      <c r="G1276" s="1310"/>
      <c r="H1276" s="1310"/>
      <c r="I1276" s="1310"/>
      <c r="J1276" s="1321"/>
      <c r="K1276" s="1321"/>
      <c r="L1276" s="1310"/>
      <c r="N1276" s="1322">
        <f t="shared" si="44"/>
        <v>0</v>
      </c>
      <c r="O1276" s="1323">
        <f t="shared" si="45"/>
        <v>0</v>
      </c>
      <c r="P1276" s="1323">
        <f>O1276/'1.5 Universal Data'!$E$36</f>
        <v>0</v>
      </c>
      <c r="R1276" s="134"/>
      <c r="S1276" s="134"/>
      <c r="T1276" s="134"/>
      <c r="U1276" s="134"/>
      <c r="V1276" s="134"/>
      <c r="W1276" s="134"/>
      <c r="X1276" s="134"/>
      <c r="Y1276" s="134"/>
      <c r="Z1276" s="134"/>
      <c r="AA1276" s="134"/>
      <c r="AB1276" s="134"/>
      <c r="AC1276" s="134"/>
      <c r="AD1276" s="134"/>
      <c r="AE1276" s="134"/>
    </row>
    <row r="1277" spans="2:31">
      <c r="B1277" s="1319">
        <f t="shared" si="43"/>
        <v>-1</v>
      </c>
      <c r="D1277" s="1310"/>
      <c r="E1277" s="1310"/>
      <c r="F1277" s="1320"/>
      <c r="G1277" s="1310"/>
      <c r="H1277" s="1310"/>
      <c r="I1277" s="1310"/>
      <c r="J1277" s="1321"/>
      <c r="K1277" s="1321"/>
      <c r="L1277" s="1310"/>
      <c r="N1277" s="1322">
        <f t="shared" si="44"/>
        <v>0</v>
      </c>
      <c r="O1277" s="1323">
        <f t="shared" si="45"/>
        <v>0</v>
      </c>
      <c r="P1277" s="1323">
        <f>O1277/'1.5 Universal Data'!$E$36</f>
        <v>0</v>
      </c>
      <c r="R1277" s="134"/>
      <c r="S1277" s="134"/>
      <c r="T1277" s="134"/>
      <c r="U1277" s="134"/>
      <c r="V1277" s="134"/>
      <c r="W1277" s="134"/>
      <c r="X1277" s="134"/>
      <c r="Y1277" s="134"/>
      <c r="Z1277" s="134"/>
      <c r="AA1277" s="134"/>
      <c r="AB1277" s="134"/>
      <c r="AC1277" s="134"/>
      <c r="AD1277" s="134"/>
      <c r="AE1277" s="134"/>
    </row>
    <row r="1278" spans="2:31">
      <c r="B1278" s="1319">
        <f t="shared" si="43"/>
        <v>-1</v>
      </c>
      <c r="D1278" s="1310"/>
      <c r="E1278" s="1310"/>
      <c r="F1278" s="1320"/>
      <c r="G1278" s="1310"/>
      <c r="H1278" s="1310"/>
      <c r="I1278" s="1310"/>
      <c r="J1278" s="1321"/>
      <c r="K1278" s="1321"/>
      <c r="L1278" s="1310"/>
      <c r="N1278" s="1322">
        <f t="shared" si="44"/>
        <v>0</v>
      </c>
      <c r="O1278" s="1323">
        <f t="shared" si="45"/>
        <v>0</v>
      </c>
      <c r="P1278" s="1323">
        <f>O1278/'1.5 Universal Data'!$E$36</f>
        <v>0</v>
      </c>
      <c r="R1278" s="134"/>
      <c r="S1278" s="134"/>
      <c r="T1278" s="134"/>
      <c r="U1278" s="134"/>
      <c r="V1278" s="134"/>
      <c r="W1278" s="134"/>
      <c r="X1278" s="134"/>
      <c r="Y1278" s="134"/>
      <c r="Z1278" s="134"/>
      <c r="AA1278" s="134"/>
      <c r="AB1278" s="134"/>
      <c r="AC1278" s="134"/>
      <c r="AD1278" s="134"/>
      <c r="AE1278" s="134"/>
    </row>
    <row r="1279" spans="2:31">
      <c r="B1279" s="1319">
        <f t="shared" si="43"/>
        <v>-1</v>
      </c>
      <c r="D1279" s="1310"/>
      <c r="E1279" s="1310"/>
      <c r="F1279" s="1320"/>
      <c r="G1279" s="1310"/>
      <c r="H1279" s="1310"/>
      <c r="I1279" s="1310"/>
      <c r="J1279" s="1321"/>
      <c r="K1279" s="1321"/>
      <c r="L1279" s="1310"/>
      <c r="N1279" s="1322">
        <f t="shared" si="44"/>
        <v>0</v>
      </c>
      <c r="O1279" s="1323">
        <f t="shared" si="45"/>
        <v>0</v>
      </c>
      <c r="P1279" s="1323">
        <f>O1279/'1.5 Universal Data'!$E$36</f>
        <v>0</v>
      </c>
      <c r="R1279" s="134"/>
      <c r="S1279" s="134"/>
      <c r="T1279" s="134"/>
      <c r="U1279" s="134"/>
      <c r="V1279" s="134"/>
      <c r="W1279" s="134"/>
      <c r="X1279" s="134"/>
      <c r="Y1279" s="134"/>
      <c r="Z1279" s="134"/>
      <c r="AA1279" s="134"/>
      <c r="AB1279" s="134"/>
      <c r="AC1279" s="134"/>
      <c r="AD1279" s="134"/>
      <c r="AE1279" s="134"/>
    </row>
    <row r="1280" spans="2:31">
      <c r="B1280" s="1319">
        <f t="shared" si="43"/>
        <v>-1</v>
      </c>
      <c r="D1280" s="1310"/>
      <c r="E1280" s="1310"/>
      <c r="F1280" s="1320"/>
      <c r="G1280" s="1310"/>
      <c r="H1280" s="1310"/>
      <c r="I1280" s="1310"/>
      <c r="J1280" s="1321"/>
      <c r="K1280" s="1321"/>
      <c r="L1280" s="1310"/>
      <c r="N1280" s="1322">
        <f t="shared" si="44"/>
        <v>0</v>
      </c>
      <c r="O1280" s="1323">
        <f t="shared" si="45"/>
        <v>0</v>
      </c>
      <c r="P1280" s="1323">
        <f>O1280/'1.5 Universal Data'!$E$36</f>
        <v>0</v>
      </c>
      <c r="R1280" s="134"/>
      <c r="S1280" s="134"/>
      <c r="T1280" s="134"/>
      <c r="U1280" s="134"/>
      <c r="V1280" s="134"/>
      <c r="W1280" s="134"/>
      <c r="X1280" s="134"/>
      <c r="Y1280" s="134"/>
      <c r="Z1280" s="134"/>
      <c r="AA1280" s="134"/>
      <c r="AB1280" s="134"/>
      <c r="AC1280" s="134"/>
      <c r="AD1280" s="134"/>
      <c r="AE1280" s="134"/>
    </row>
    <row r="1281" spans="2:31">
      <c r="B1281" s="1319">
        <f t="shared" si="43"/>
        <v>-1</v>
      </c>
      <c r="D1281" s="1310"/>
      <c r="E1281" s="1310"/>
      <c r="F1281" s="1320"/>
      <c r="G1281" s="1310"/>
      <c r="H1281" s="1310"/>
      <c r="I1281" s="1310"/>
      <c r="J1281" s="1321"/>
      <c r="K1281" s="1321"/>
      <c r="L1281" s="1310"/>
      <c r="N1281" s="1322">
        <f t="shared" si="44"/>
        <v>0</v>
      </c>
      <c r="O1281" s="1323">
        <f t="shared" si="45"/>
        <v>0</v>
      </c>
      <c r="P1281" s="1323">
        <f>O1281/'1.5 Universal Data'!$E$36</f>
        <v>0</v>
      </c>
      <c r="R1281" s="134"/>
      <c r="S1281" s="134"/>
      <c r="T1281" s="134"/>
      <c r="U1281" s="134"/>
      <c r="V1281" s="134"/>
      <c r="W1281" s="134"/>
      <c r="X1281" s="134"/>
      <c r="Y1281" s="134"/>
      <c r="Z1281" s="134"/>
      <c r="AA1281" s="134"/>
      <c r="AB1281" s="134"/>
      <c r="AC1281" s="134"/>
      <c r="AD1281" s="134"/>
      <c r="AE1281" s="134"/>
    </row>
    <row r="1282" spans="2:31">
      <c r="B1282" s="1319">
        <f t="shared" si="43"/>
        <v>-1</v>
      </c>
      <c r="D1282" s="1310"/>
      <c r="E1282" s="1310"/>
      <c r="F1282" s="1320"/>
      <c r="G1282" s="1310"/>
      <c r="H1282" s="1310"/>
      <c r="I1282" s="1310"/>
      <c r="J1282" s="1321"/>
      <c r="K1282" s="1321"/>
      <c r="L1282" s="1310"/>
      <c r="N1282" s="1322">
        <f t="shared" si="44"/>
        <v>0</v>
      </c>
      <c r="O1282" s="1323">
        <f t="shared" si="45"/>
        <v>0</v>
      </c>
      <c r="P1282" s="1323">
        <f>O1282/'1.5 Universal Data'!$E$36</f>
        <v>0</v>
      </c>
      <c r="R1282" s="134"/>
      <c r="S1282" s="134"/>
      <c r="T1282" s="134"/>
      <c r="U1282" s="134"/>
      <c r="V1282" s="134"/>
      <c r="W1282" s="134"/>
      <c r="X1282" s="134"/>
      <c r="Y1282" s="134"/>
      <c r="Z1282" s="134"/>
      <c r="AA1282" s="134"/>
      <c r="AB1282" s="134"/>
      <c r="AC1282" s="134"/>
      <c r="AD1282" s="134"/>
      <c r="AE1282" s="134"/>
    </row>
    <row r="1283" spans="2:31">
      <c r="B1283" s="1319">
        <f t="shared" si="43"/>
        <v>-1</v>
      </c>
      <c r="D1283" s="1310"/>
      <c r="E1283" s="1310"/>
      <c r="F1283" s="1320"/>
      <c r="G1283" s="1310"/>
      <c r="H1283" s="1310"/>
      <c r="I1283" s="1310"/>
      <c r="J1283" s="1321"/>
      <c r="K1283" s="1321"/>
      <c r="L1283" s="1310"/>
      <c r="N1283" s="1322">
        <f t="shared" si="44"/>
        <v>0</v>
      </c>
      <c r="O1283" s="1323">
        <f t="shared" si="45"/>
        <v>0</v>
      </c>
      <c r="P1283" s="1323">
        <f>O1283/'1.5 Universal Data'!$E$36</f>
        <v>0</v>
      </c>
      <c r="R1283" s="134"/>
      <c r="S1283" s="134"/>
      <c r="T1283" s="134"/>
      <c r="U1283" s="134"/>
      <c r="V1283" s="134"/>
      <c r="W1283" s="134"/>
      <c r="X1283" s="134"/>
      <c r="Y1283" s="134"/>
      <c r="Z1283" s="134"/>
      <c r="AA1283" s="134"/>
      <c r="AB1283" s="134"/>
      <c r="AC1283" s="134"/>
      <c r="AD1283" s="134"/>
      <c r="AE1283" s="134"/>
    </row>
    <row r="1284" spans="2:31">
      <c r="B1284" s="1319">
        <f t="shared" si="43"/>
        <v>-1</v>
      </c>
      <c r="D1284" s="1310"/>
      <c r="E1284" s="1310"/>
      <c r="F1284" s="1320"/>
      <c r="G1284" s="1310"/>
      <c r="H1284" s="1310"/>
      <c r="I1284" s="1310"/>
      <c r="J1284" s="1321"/>
      <c r="K1284" s="1321"/>
      <c r="L1284" s="1310"/>
      <c r="N1284" s="1322">
        <f t="shared" si="44"/>
        <v>0</v>
      </c>
      <c r="O1284" s="1323">
        <f t="shared" si="45"/>
        <v>0</v>
      </c>
      <c r="P1284" s="1323">
        <f>O1284/'1.5 Universal Data'!$E$36</f>
        <v>0</v>
      </c>
      <c r="R1284" s="134"/>
      <c r="S1284" s="134"/>
      <c r="T1284" s="134"/>
      <c r="U1284" s="134"/>
      <c r="V1284" s="134"/>
      <c r="W1284" s="134"/>
      <c r="X1284" s="134"/>
      <c r="Y1284" s="134"/>
      <c r="Z1284" s="134"/>
      <c r="AA1284" s="134"/>
      <c r="AB1284" s="134"/>
      <c r="AC1284" s="134"/>
      <c r="AD1284" s="134"/>
      <c r="AE1284" s="134"/>
    </row>
    <row r="1285" spans="2:31">
      <c r="B1285" s="1319">
        <f t="shared" si="43"/>
        <v>-1</v>
      </c>
      <c r="D1285" s="1310"/>
      <c r="E1285" s="1310"/>
      <c r="F1285" s="1320"/>
      <c r="G1285" s="1310"/>
      <c r="H1285" s="1310"/>
      <c r="I1285" s="1310"/>
      <c r="J1285" s="1321"/>
      <c r="K1285" s="1321"/>
      <c r="L1285" s="1310"/>
      <c r="N1285" s="1322">
        <f t="shared" si="44"/>
        <v>0</v>
      </c>
      <c r="O1285" s="1323">
        <f t="shared" si="45"/>
        <v>0</v>
      </c>
      <c r="P1285" s="1323">
        <f>O1285/'1.5 Universal Data'!$E$36</f>
        <v>0</v>
      </c>
      <c r="R1285" s="134"/>
      <c r="S1285" s="134"/>
      <c r="T1285" s="134"/>
      <c r="U1285" s="134"/>
      <c r="V1285" s="134"/>
      <c r="W1285" s="134"/>
      <c r="X1285" s="134"/>
      <c r="Y1285" s="134"/>
      <c r="Z1285" s="134"/>
      <c r="AA1285" s="134"/>
      <c r="AB1285" s="134"/>
      <c r="AC1285" s="134"/>
      <c r="AD1285" s="134"/>
      <c r="AE1285" s="134"/>
    </row>
    <row r="1286" spans="2:31">
      <c r="B1286" s="1319">
        <f t="shared" si="43"/>
        <v>-1</v>
      </c>
      <c r="D1286" s="1310"/>
      <c r="E1286" s="1310"/>
      <c r="F1286" s="1320"/>
      <c r="G1286" s="1310"/>
      <c r="H1286" s="1310"/>
      <c r="I1286" s="1310"/>
      <c r="J1286" s="1321"/>
      <c r="K1286" s="1321"/>
      <c r="L1286" s="1310"/>
      <c r="N1286" s="1322">
        <f t="shared" si="44"/>
        <v>0</v>
      </c>
      <c r="O1286" s="1323">
        <f t="shared" si="45"/>
        <v>0</v>
      </c>
      <c r="P1286" s="1323">
        <f>O1286/'1.5 Universal Data'!$E$36</f>
        <v>0</v>
      </c>
      <c r="R1286" s="134"/>
      <c r="S1286" s="134"/>
      <c r="T1286" s="134"/>
      <c r="U1286" s="134"/>
      <c r="V1286" s="134"/>
      <c r="W1286" s="134"/>
      <c r="X1286" s="134"/>
      <c r="Y1286" s="134"/>
      <c r="Z1286" s="134"/>
      <c r="AA1286" s="134"/>
      <c r="AB1286" s="134"/>
      <c r="AC1286" s="134"/>
      <c r="AD1286" s="134"/>
      <c r="AE1286" s="134"/>
    </row>
    <row r="1287" spans="2:31">
      <c r="B1287" s="1319">
        <f t="shared" si="43"/>
        <v>-1</v>
      </c>
      <c r="D1287" s="1310"/>
      <c r="E1287" s="1310"/>
      <c r="F1287" s="1320"/>
      <c r="G1287" s="1310"/>
      <c r="H1287" s="1310"/>
      <c r="I1287" s="1310"/>
      <c r="J1287" s="1321"/>
      <c r="K1287" s="1321"/>
      <c r="L1287" s="1310"/>
      <c r="N1287" s="1322">
        <f t="shared" si="44"/>
        <v>0</v>
      </c>
      <c r="O1287" s="1323">
        <f t="shared" si="45"/>
        <v>0</v>
      </c>
      <c r="P1287" s="1323">
        <f>O1287/'1.5 Universal Data'!$E$36</f>
        <v>0</v>
      </c>
      <c r="R1287" s="134"/>
      <c r="S1287" s="134"/>
      <c r="T1287" s="134"/>
      <c r="U1287" s="134"/>
      <c r="V1287" s="134"/>
      <c r="W1287" s="134"/>
      <c r="X1287" s="134"/>
      <c r="Y1287" s="134"/>
      <c r="Z1287" s="134"/>
      <c r="AA1287" s="134"/>
      <c r="AB1287" s="134"/>
      <c r="AC1287" s="134"/>
      <c r="AD1287" s="134"/>
      <c r="AE1287" s="134"/>
    </row>
    <row r="1288" spans="2:31">
      <c r="B1288" s="1319">
        <f t="shared" si="43"/>
        <v>-1</v>
      </c>
      <c r="D1288" s="1310"/>
      <c r="E1288" s="1310"/>
      <c r="F1288" s="1320"/>
      <c r="G1288" s="1310"/>
      <c r="H1288" s="1310"/>
      <c r="I1288" s="1310"/>
      <c r="J1288" s="1321"/>
      <c r="K1288" s="1321"/>
      <c r="L1288" s="1310"/>
      <c r="N1288" s="1322">
        <f t="shared" si="44"/>
        <v>0</v>
      </c>
      <c r="O1288" s="1323">
        <f t="shared" si="45"/>
        <v>0</v>
      </c>
      <c r="P1288" s="1323">
        <f>O1288/'1.5 Universal Data'!$E$36</f>
        <v>0</v>
      </c>
      <c r="R1288" s="134"/>
      <c r="S1288" s="134"/>
      <c r="T1288" s="134"/>
      <c r="U1288" s="134"/>
      <c r="V1288" s="134"/>
      <c r="W1288" s="134"/>
      <c r="X1288" s="134"/>
      <c r="Y1288" s="134"/>
      <c r="Z1288" s="134"/>
      <c r="AA1288" s="134"/>
      <c r="AB1288" s="134"/>
      <c r="AC1288" s="134"/>
      <c r="AD1288" s="134"/>
      <c r="AE1288" s="134"/>
    </row>
    <row r="1289" spans="2:31">
      <c r="B1289" s="1319">
        <f t="shared" si="43"/>
        <v>-1</v>
      </c>
      <c r="D1289" s="1310"/>
      <c r="E1289" s="1310"/>
      <c r="F1289" s="1320"/>
      <c r="G1289" s="1310"/>
      <c r="H1289" s="1310"/>
      <c r="I1289" s="1310"/>
      <c r="J1289" s="1321"/>
      <c r="K1289" s="1321"/>
      <c r="L1289" s="1310"/>
      <c r="N1289" s="1322">
        <f t="shared" si="44"/>
        <v>0</v>
      </c>
      <c r="O1289" s="1323">
        <f t="shared" si="45"/>
        <v>0</v>
      </c>
      <c r="P1289" s="1323">
        <f>O1289/'1.5 Universal Data'!$E$36</f>
        <v>0</v>
      </c>
      <c r="R1289" s="134"/>
      <c r="S1289" s="134"/>
      <c r="T1289" s="134"/>
      <c r="U1289" s="134"/>
      <c r="V1289" s="134"/>
      <c r="W1289" s="134"/>
      <c r="X1289" s="134"/>
      <c r="Y1289" s="134"/>
      <c r="Z1289" s="134"/>
      <c r="AA1289" s="134"/>
      <c r="AB1289" s="134"/>
      <c r="AC1289" s="134"/>
      <c r="AD1289" s="134"/>
      <c r="AE1289" s="134"/>
    </row>
    <row r="1290" spans="2:31">
      <c r="B1290" s="1319">
        <f t="shared" si="43"/>
        <v>-1</v>
      </c>
      <c r="D1290" s="1310"/>
      <c r="E1290" s="1310"/>
      <c r="F1290" s="1320"/>
      <c r="G1290" s="1310"/>
      <c r="H1290" s="1310"/>
      <c r="I1290" s="1310"/>
      <c r="J1290" s="1321"/>
      <c r="K1290" s="1321"/>
      <c r="L1290" s="1310"/>
      <c r="N1290" s="1322">
        <f t="shared" si="44"/>
        <v>0</v>
      </c>
      <c r="O1290" s="1323">
        <f t="shared" si="45"/>
        <v>0</v>
      </c>
      <c r="P1290" s="1323">
        <f>O1290/'1.5 Universal Data'!$E$36</f>
        <v>0</v>
      </c>
      <c r="R1290" s="134"/>
      <c r="S1290" s="134"/>
      <c r="T1290" s="134"/>
      <c r="U1290" s="134"/>
      <c r="V1290" s="134"/>
      <c r="W1290" s="134"/>
      <c r="X1290" s="134"/>
      <c r="Y1290" s="134"/>
      <c r="Z1290" s="134"/>
      <c r="AA1290" s="134"/>
      <c r="AB1290" s="134"/>
      <c r="AC1290" s="134"/>
      <c r="AD1290" s="134"/>
      <c r="AE1290" s="134"/>
    </row>
    <row r="1291" spans="2:31">
      <c r="B1291" s="1319">
        <f t="shared" si="43"/>
        <v>-1</v>
      </c>
      <c r="D1291" s="1310"/>
      <c r="E1291" s="1310"/>
      <c r="F1291" s="1320"/>
      <c r="G1291" s="1310"/>
      <c r="H1291" s="1310"/>
      <c r="I1291" s="1310"/>
      <c r="J1291" s="1321"/>
      <c r="K1291" s="1321"/>
      <c r="L1291" s="1310"/>
      <c r="N1291" s="1322">
        <f t="shared" si="44"/>
        <v>0</v>
      </c>
      <c r="O1291" s="1323">
        <f t="shared" si="45"/>
        <v>0</v>
      </c>
      <c r="P1291" s="1323">
        <f>O1291/'1.5 Universal Data'!$E$36</f>
        <v>0</v>
      </c>
      <c r="R1291" s="134"/>
      <c r="S1291" s="134"/>
      <c r="T1291" s="134"/>
      <c r="U1291" s="134"/>
      <c r="V1291" s="134"/>
      <c r="W1291" s="134"/>
      <c r="X1291" s="134"/>
      <c r="Y1291" s="134"/>
      <c r="Z1291" s="134"/>
      <c r="AA1291" s="134"/>
      <c r="AB1291" s="134"/>
      <c r="AC1291" s="134"/>
      <c r="AD1291" s="134"/>
      <c r="AE1291" s="134"/>
    </row>
    <row r="1292" spans="2:31">
      <c r="B1292" s="1319">
        <f t="shared" si="43"/>
        <v>-1</v>
      </c>
      <c r="D1292" s="1310"/>
      <c r="E1292" s="1310"/>
      <c r="F1292" s="1320"/>
      <c r="G1292" s="1310"/>
      <c r="H1292" s="1310"/>
      <c r="I1292" s="1310"/>
      <c r="J1292" s="1321"/>
      <c r="K1292" s="1321"/>
      <c r="L1292" s="1310"/>
      <c r="N1292" s="1322">
        <f t="shared" si="44"/>
        <v>0</v>
      </c>
      <c r="O1292" s="1323">
        <f t="shared" si="45"/>
        <v>0</v>
      </c>
      <c r="P1292" s="1323">
        <f>O1292/'1.5 Universal Data'!$E$36</f>
        <v>0</v>
      </c>
      <c r="R1292" s="134"/>
      <c r="S1292" s="134"/>
      <c r="T1292" s="134"/>
      <c r="U1292" s="134"/>
      <c r="V1292" s="134"/>
      <c r="W1292" s="134"/>
      <c r="X1292" s="134"/>
      <c r="Y1292" s="134"/>
      <c r="Z1292" s="134"/>
      <c r="AA1292" s="134"/>
      <c r="AB1292" s="134"/>
      <c r="AC1292" s="134"/>
      <c r="AD1292" s="134"/>
      <c r="AE1292" s="134"/>
    </row>
    <row r="1293" spans="2:31">
      <c r="B1293" s="1319">
        <f t="shared" si="43"/>
        <v>-1</v>
      </c>
      <c r="D1293" s="1310"/>
      <c r="E1293" s="1310"/>
      <c r="F1293" s="1320"/>
      <c r="G1293" s="1310"/>
      <c r="H1293" s="1310"/>
      <c r="I1293" s="1310"/>
      <c r="J1293" s="1321"/>
      <c r="K1293" s="1321"/>
      <c r="L1293" s="1310"/>
      <c r="N1293" s="1322">
        <f t="shared" si="44"/>
        <v>0</v>
      </c>
      <c r="O1293" s="1323">
        <f t="shared" si="45"/>
        <v>0</v>
      </c>
      <c r="P1293" s="1323">
        <f>O1293/'1.5 Universal Data'!$E$36</f>
        <v>0</v>
      </c>
      <c r="R1293" s="134"/>
      <c r="S1293" s="134"/>
      <c r="T1293" s="134"/>
      <c r="U1293" s="134"/>
      <c r="V1293" s="134"/>
      <c r="W1293" s="134"/>
      <c r="X1293" s="134"/>
      <c r="Y1293" s="134"/>
      <c r="Z1293" s="134"/>
      <c r="AA1293" s="134"/>
      <c r="AB1293" s="134"/>
      <c r="AC1293" s="134"/>
      <c r="AD1293" s="134"/>
      <c r="AE1293" s="134"/>
    </row>
    <row r="1294" spans="2:31">
      <c r="B1294" s="1319">
        <f t="shared" si="43"/>
        <v>-1</v>
      </c>
      <c r="D1294" s="1310"/>
      <c r="E1294" s="1310"/>
      <c r="F1294" s="1320"/>
      <c r="G1294" s="1310"/>
      <c r="H1294" s="1310"/>
      <c r="I1294" s="1310"/>
      <c r="J1294" s="1321"/>
      <c r="K1294" s="1321"/>
      <c r="L1294" s="1310"/>
      <c r="N1294" s="1322">
        <f t="shared" si="44"/>
        <v>0</v>
      </c>
      <c r="O1294" s="1323">
        <f t="shared" si="45"/>
        <v>0</v>
      </c>
      <c r="P1294" s="1323">
        <f>O1294/'1.5 Universal Data'!$E$36</f>
        <v>0</v>
      </c>
      <c r="R1294" s="134"/>
      <c r="S1294" s="134"/>
      <c r="T1294" s="134"/>
      <c r="U1294" s="134"/>
      <c r="V1294" s="134"/>
      <c r="W1294" s="134"/>
      <c r="X1294" s="134"/>
      <c r="Y1294" s="134"/>
      <c r="Z1294" s="134"/>
      <c r="AA1294" s="134"/>
      <c r="AB1294" s="134"/>
      <c r="AC1294" s="134"/>
      <c r="AD1294" s="134"/>
      <c r="AE1294" s="134"/>
    </row>
    <row r="1295" spans="2:31">
      <c r="B1295" s="1319">
        <f t="shared" si="43"/>
        <v>-1</v>
      </c>
      <c r="D1295" s="1310"/>
      <c r="E1295" s="1310"/>
      <c r="F1295" s="1320"/>
      <c r="G1295" s="1310"/>
      <c r="H1295" s="1310"/>
      <c r="I1295" s="1310"/>
      <c r="J1295" s="1321"/>
      <c r="K1295" s="1321"/>
      <c r="L1295" s="1310"/>
      <c r="N1295" s="1322">
        <f t="shared" si="44"/>
        <v>0</v>
      </c>
      <c r="O1295" s="1323">
        <f t="shared" si="45"/>
        <v>0</v>
      </c>
      <c r="P1295" s="1323">
        <f>O1295/'1.5 Universal Data'!$E$36</f>
        <v>0</v>
      </c>
      <c r="R1295" s="134"/>
      <c r="S1295" s="134"/>
      <c r="T1295" s="134"/>
      <c r="U1295" s="134"/>
      <c r="V1295" s="134"/>
      <c r="W1295" s="134"/>
      <c r="X1295" s="134"/>
      <c r="Y1295" s="134"/>
      <c r="Z1295" s="134"/>
      <c r="AA1295" s="134"/>
      <c r="AB1295" s="134"/>
      <c r="AC1295" s="134"/>
      <c r="AD1295" s="134"/>
      <c r="AE1295" s="134"/>
    </row>
    <row r="1296" spans="2:31">
      <c r="B1296" s="1319">
        <f t="shared" si="43"/>
        <v>-1</v>
      </c>
      <c r="D1296" s="1310"/>
      <c r="E1296" s="1310"/>
      <c r="F1296" s="1320"/>
      <c r="G1296" s="1310"/>
      <c r="H1296" s="1310"/>
      <c r="I1296" s="1310"/>
      <c r="J1296" s="1321"/>
      <c r="K1296" s="1321"/>
      <c r="L1296" s="1310"/>
      <c r="N1296" s="1322">
        <f t="shared" si="44"/>
        <v>0</v>
      </c>
      <c r="O1296" s="1323">
        <f t="shared" si="45"/>
        <v>0</v>
      </c>
      <c r="P1296" s="1323">
        <f>O1296/'1.5 Universal Data'!$E$36</f>
        <v>0</v>
      </c>
      <c r="R1296" s="134"/>
      <c r="S1296" s="134"/>
      <c r="T1296" s="134"/>
      <c r="U1296" s="134"/>
      <c r="V1296" s="134"/>
      <c r="W1296" s="134"/>
      <c r="X1296" s="134"/>
      <c r="Y1296" s="134"/>
      <c r="Z1296" s="134"/>
      <c r="AA1296" s="134"/>
      <c r="AB1296" s="134"/>
      <c r="AC1296" s="134"/>
      <c r="AD1296" s="134"/>
      <c r="AE1296" s="134"/>
    </row>
    <row r="1297" spans="2:31">
      <c r="B1297" s="1319">
        <f t="shared" si="43"/>
        <v>-1</v>
      </c>
      <c r="D1297" s="1310"/>
      <c r="E1297" s="1310"/>
      <c r="F1297" s="1320"/>
      <c r="G1297" s="1310"/>
      <c r="H1297" s="1310"/>
      <c r="I1297" s="1310"/>
      <c r="J1297" s="1321"/>
      <c r="K1297" s="1321"/>
      <c r="L1297" s="1310"/>
      <c r="N1297" s="1322">
        <f t="shared" si="44"/>
        <v>0</v>
      </c>
      <c r="O1297" s="1323">
        <f t="shared" si="45"/>
        <v>0</v>
      </c>
      <c r="P1297" s="1323">
        <f>O1297/'1.5 Universal Data'!$E$36</f>
        <v>0</v>
      </c>
      <c r="R1297" s="134"/>
      <c r="S1297" s="134"/>
      <c r="T1297" s="134"/>
      <c r="U1297" s="134"/>
      <c r="V1297" s="134"/>
      <c r="W1297" s="134"/>
      <c r="X1297" s="134"/>
      <c r="Y1297" s="134"/>
      <c r="Z1297" s="134"/>
      <c r="AA1297" s="134"/>
      <c r="AB1297" s="134"/>
      <c r="AC1297" s="134"/>
      <c r="AD1297" s="134"/>
      <c r="AE1297" s="134"/>
    </row>
    <row r="1298" spans="2:31">
      <c r="B1298" s="1319">
        <f t="shared" si="43"/>
        <v>-1</v>
      </c>
      <c r="D1298" s="1310"/>
      <c r="E1298" s="1310"/>
      <c r="F1298" s="1320"/>
      <c r="G1298" s="1310"/>
      <c r="H1298" s="1310"/>
      <c r="I1298" s="1310"/>
      <c r="J1298" s="1321"/>
      <c r="K1298" s="1321"/>
      <c r="L1298" s="1310"/>
      <c r="N1298" s="1322">
        <f t="shared" si="44"/>
        <v>0</v>
      </c>
      <c r="O1298" s="1323">
        <f t="shared" si="45"/>
        <v>0</v>
      </c>
      <c r="P1298" s="1323">
        <f>O1298/'1.5 Universal Data'!$E$36</f>
        <v>0</v>
      </c>
      <c r="R1298" s="134"/>
      <c r="S1298" s="134"/>
      <c r="T1298" s="134"/>
      <c r="U1298" s="134"/>
      <c r="V1298" s="134"/>
      <c r="W1298" s="134"/>
      <c r="X1298" s="134"/>
      <c r="Y1298" s="134"/>
      <c r="Z1298" s="134"/>
      <c r="AA1298" s="134"/>
      <c r="AB1298" s="134"/>
      <c r="AC1298" s="134"/>
      <c r="AD1298" s="134"/>
      <c r="AE1298" s="134"/>
    </row>
    <row r="1299" spans="2:31">
      <c r="B1299" s="1319">
        <f t="shared" si="43"/>
        <v>-1</v>
      </c>
      <c r="D1299" s="1310"/>
      <c r="E1299" s="1310"/>
      <c r="F1299" s="1320"/>
      <c r="G1299" s="1310"/>
      <c r="H1299" s="1310"/>
      <c r="I1299" s="1310"/>
      <c r="J1299" s="1321"/>
      <c r="K1299" s="1321"/>
      <c r="L1299" s="1310"/>
      <c r="N1299" s="1322">
        <f t="shared" si="44"/>
        <v>0</v>
      </c>
      <c r="O1299" s="1323">
        <f t="shared" si="45"/>
        <v>0</v>
      </c>
      <c r="P1299" s="1323">
        <f>O1299/'1.5 Universal Data'!$E$36</f>
        <v>0</v>
      </c>
      <c r="R1299" s="134"/>
      <c r="S1299" s="134"/>
      <c r="T1299" s="134"/>
      <c r="U1299" s="134"/>
      <c r="V1299" s="134"/>
      <c r="W1299" s="134"/>
      <c r="X1299" s="134"/>
      <c r="Y1299" s="134"/>
      <c r="Z1299" s="134"/>
      <c r="AA1299" s="134"/>
      <c r="AB1299" s="134"/>
      <c r="AC1299" s="134"/>
      <c r="AD1299" s="134"/>
      <c r="AE1299" s="134"/>
    </row>
    <row r="1300" spans="2:31">
      <c r="B1300" s="1319">
        <f t="shared" si="43"/>
        <v>-1</v>
      </c>
      <c r="D1300" s="1310"/>
      <c r="E1300" s="1310"/>
      <c r="F1300" s="1320"/>
      <c r="G1300" s="1310"/>
      <c r="H1300" s="1310"/>
      <c r="I1300" s="1310"/>
      <c r="J1300" s="1321"/>
      <c r="K1300" s="1321"/>
      <c r="L1300" s="1310"/>
      <c r="N1300" s="1322">
        <f t="shared" si="44"/>
        <v>0</v>
      </c>
      <c r="O1300" s="1323">
        <f t="shared" si="45"/>
        <v>0</v>
      </c>
      <c r="P1300" s="1323">
        <f>O1300/'1.5 Universal Data'!$E$36</f>
        <v>0</v>
      </c>
      <c r="R1300" s="134"/>
      <c r="S1300" s="134"/>
      <c r="T1300" s="134"/>
      <c r="U1300" s="134"/>
      <c r="V1300" s="134"/>
      <c r="W1300" s="134"/>
      <c r="X1300" s="134"/>
      <c r="Y1300" s="134"/>
      <c r="Z1300" s="134"/>
      <c r="AA1300" s="134"/>
      <c r="AB1300" s="134"/>
      <c r="AC1300" s="134"/>
      <c r="AD1300" s="134"/>
      <c r="AE1300" s="134"/>
    </row>
    <row r="1301" spans="2:31">
      <c r="B1301" s="1319">
        <f t="shared" si="43"/>
        <v>-1</v>
      </c>
      <c r="D1301" s="1310"/>
      <c r="E1301" s="1310"/>
      <c r="F1301" s="1320"/>
      <c r="G1301" s="1310"/>
      <c r="H1301" s="1310"/>
      <c r="I1301" s="1310"/>
      <c r="J1301" s="1321"/>
      <c r="K1301" s="1321"/>
      <c r="L1301" s="1310"/>
      <c r="N1301" s="1322">
        <f t="shared" si="44"/>
        <v>0</v>
      </c>
      <c r="O1301" s="1323">
        <f t="shared" si="45"/>
        <v>0</v>
      </c>
      <c r="P1301" s="1323">
        <f>O1301/'1.5 Universal Data'!$E$36</f>
        <v>0</v>
      </c>
      <c r="R1301" s="134"/>
      <c r="S1301" s="134"/>
      <c r="T1301" s="134"/>
      <c r="U1301" s="134"/>
      <c r="V1301" s="134"/>
      <c r="W1301" s="134"/>
      <c r="X1301" s="134"/>
      <c r="Y1301" s="134"/>
      <c r="Z1301" s="134"/>
      <c r="AA1301" s="134"/>
      <c r="AB1301" s="134"/>
      <c r="AC1301" s="134"/>
      <c r="AD1301" s="134"/>
      <c r="AE1301" s="134"/>
    </row>
    <row r="1302" spans="2:31">
      <c r="B1302" s="1319">
        <f t="shared" si="43"/>
        <v>-1</v>
      </c>
      <c r="D1302" s="1310"/>
      <c r="E1302" s="1310"/>
      <c r="F1302" s="1320"/>
      <c r="G1302" s="1310"/>
      <c r="H1302" s="1310"/>
      <c r="I1302" s="1310"/>
      <c r="J1302" s="1321"/>
      <c r="K1302" s="1321"/>
      <c r="L1302" s="1310"/>
      <c r="N1302" s="1322">
        <f t="shared" si="44"/>
        <v>0</v>
      </c>
      <c r="O1302" s="1323">
        <f t="shared" si="45"/>
        <v>0</v>
      </c>
      <c r="P1302" s="1323">
        <f>O1302/'1.5 Universal Data'!$E$36</f>
        <v>0</v>
      </c>
      <c r="R1302" s="134"/>
      <c r="S1302" s="134"/>
      <c r="T1302" s="134"/>
      <c r="U1302" s="134"/>
      <c r="V1302" s="134"/>
      <c r="W1302" s="134"/>
      <c r="X1302" s="134"/>
      <c r="Y1302" s="134"/>
      <c r="Z1302" s="134"/>
      <c r="AA1302" s="134"/>
      <c r="AB1302" s="134"/>
      <c r="AC1302" s="134"/>
      <c r="AD1302" s="134"/>
      <c r="AE1302" s="134"/>
    </row>
    <row r="1303" spans="2:31">
      <c r="B1303" s="1319">
        <f t="shared" ref="B1303:B1366" si="46">IF(G1303="buy",1,-1)</f>
        <v>-1</v>
      </c>
      <c r="D1303" s="1310"/>
      <c r="E1303" s="1310"/>
      <c r="F1303" s="1320"/>
      <c r="G1303" s="1310"/>
      <c r="H1303" s="1310"/>
      <c r="I1303" s="1310"/>
      <c r="J1303" s="1321"/>
      <c r="K1303" s="1321"/>
      <c r="L1303" s="1310"/>
      <c r="N1303" s="1322">
        <f t="shared" ref="N1303:N1366" si="47">+H1303*((K1303-J1303)+1)*B1303</f>
        <v>0</v>
      </c>
      <c r="O1303" s="1323">
        <f t="shared" ref="O1303:O1366" si="48">N1303*L1303/100</f>
        <v>0</v>
      </c>
      <c r="P1303" s="1323">
        <f>O1303/'1.5 Universal Data'!$E$36</f>
        <v>0</v>
      </c>
      <c r="R1303" s="134"/>
      <c r="S1303" s="134"/>
      <c r="T1303" s="134"/>
      <c r="U1303" s="134"/>
      <c r="V1303" s="134"/>
      <c r="W1303" s="134"/>
      <c r="X1303" s="134"/>
      <c r="Y1303" s="134"/>
      <c r="Z1303" s="134"/>
      <c r="AA1303" s="134"/>
      <c r="AB1303" s="134"/>
      <c r="AC1303" s="134"/>
      <c r="AD1303" s="134"/>
      <c r="AE1303" s="134"/>
    </row>
    <row r="1304" spans="2:31">
      <c r="B1304" s="1319">
        <f t="shared" si="46"/>
        <v>-1</v>
      </c>
      <c r="D1304" s="1310"/>
      <c r="E1304" s="1310"/>
      <c r="F1304" s="1320"/>
      <c r="G1304" s="1310"/>
      <c r="H1304" s="1310"/>
      <c r="I1304" s="1310"/>
      <c r="J1304" s="1321"/>
      <c r="K1304" s="1321"/>
      <c r="L1304" s="1310"/>
      <c r="N1304" s="1322">
        <f t="shared" si="47"/>
        <v>0</v>
      </c>
      <c r="O1304" s="1323">
        <f t="shared" si="48"/>
        <v>0</v>
      </c>
      <c r="P1304" s="1323">
        <f>O1304/'1.5 Universal Data'!$E$36</f>
        <v>0</v>
      </c>
      <c r="R1304" s="134"/>
      <c r="S1304" s="134"/>
      <c r="T1304" s="134"/>
      <c r="U1304" s="134"/>
      <c r="V1304" s="134"/>
      <c r="W1304" s="134"/>
      <c r="X1304" s="134"/>
      <c r="Y1304" s="134"/>
      <c r="Z1304" s="134"/>
      <c r="AA1304" s="134"/>
      <c r="AB1304" s="134"/>
      <c r="AC1304" s="134"/>
      <c r="AD1304" s="134"/>
      <c r="AE1304" s="134"/>
    </row>
    <row r="1305" spans="2:31">
      <c r="B1305" s="1319">
        <f t="shared" si="46"/>
        <v>-1</v>
      </c>
      <c r="D1305" s="1310"/>
      <c r="E1305" s="1310"/>
      <c r="F1305" s="1320"/>
      <c r="G1305" s="1310"/>
      <c r="H1305" s="1310"/>
      <c r="I1305" s="1310"/>
      <c r="J1305" s="1321"/>
      <c r="K1305" s="1321"/>
      <c r="L1305" s="1310"/>
      <c r="N1305" s="1322">
        <f t="shared" si="47"/>
        <v>0</v>
      </c>
      <c r="O1305" s="1323">
        <f t="shared" si="48"/>
        <v>0</v>
      </c>
      <c r="P1305" s="1323">
        <f>O1305/'1.5 Universal Data'!$E$36</f>
        <v>0</v>
      </c>
      <c r="R1305" s="134"/>
      <c r="S1305" s="134"/>
      <c r="T1305" s="134"/>
      <c r="U1305" s="134"/>
      <c r="V1305" s="134"/>
      <c r="W1305" s="134"/>
      <c r="X1305" s="134"/>
      <c r="Y1305" s="134"/>
      <c r="Z1305" s="134"/>
      <c r="AA1305" s="134"/>
      <c r="AB1305" s="134"/>
      <c r="AC1305" s="134"/>
      <c r="AD1305" s="134"/>
      <c r="AE1305" s="134"/>
    </row>
    <row r="1306" spans="2:31">
      <c r="B1306" s="1319">
        <f t="shared" si="46"/>
        <v>-1</v>
      </c>
      <c r="D1306" s="1310"/>
      <c r="E1306" s="1310"/>
      <c r="F1306" s="1320"/>
      <c r="G1306" s="1310"/>
      <c r="H1306" s="1310"/>
      <c r="I1306" s="1310"/>
      <c r="J1306" s="1321"/>
      <c r="K1306" s="1321"/>
      <c r="L1306" s="1310"/>
      <c r="N1306" s="1322">
        <f t="shared" si="47"/>
        <v>0</v>
      </c>
      <c r="O1306" s="1323">
        <f t="shared" si="48"/>
        <v>0</v>
      </c>
      <c r="P1306" s="1323">
        <f>O1306/'1.5 Universal Data'!$E$36</f>
        <v>0</v>
      </c>
      <c r="R1306" s="134"/>
      <c r="S1306" s="134"/>
      <c r="T1306" s="134"/>
      <c r="U1306" s="134"/>
      <c r="V1306" s="134"/>
      <c r="W1306" s="134"/>
      <c r="X1306" s="134"/>
      <c r="Y1306" s="134"/>
      <c r="Z1306" s="134"/>
      <c r="AA1306" s="134"/>
      <c r="AB1306" s="134"/>
      <c r="AC1306" s="134"/>
      <c r="AD1306" s="134"/>
      <c r="AE1306" s="134"/>
    </row>
    <row r="1307" spans="2:31">
      <c r="B1307" s="1319">
        <f t="shared" si="46"/>
        <v>-1</v>
      </c>
      <c r="D1307" s="1310"/>
      <c r="E1307" s="1310"/>
      <c r="F1307" s="1320"/>
      <c r="G1307" s="1310"/>
      <c r="H1307" s="1310"/>
      <c r="I1307" s="1310"/>
      <c r="J1307" s="1321"/>
      <c r="K1307" s="1321"/>
      <c r="L1307" s="1310"/>
      <c r="N1307" s="1322">
        <f t="shared" si="47"/>
        <v>0</v>
      </c>
      <c r="O1307" s="1323">
        <f t="shared" si="48"/>
        <v>0</v>
      </c>
      <c r="P1307" s="1323">
        <f>O1307/'1.5 Universal Data'!$E$36</f>
        <v>0</v>
      </c>
      <c r="R1307" s="134"/>
      <c r="S1307" s="134"/>
      <c r="T1307" s="134"/>
      <c r="U1307" s="134"/>
      <c r="V1307" s="134"/>
      <c r="W1307" s="134"/>
      <c r="X1307" s="134"/>
      <c r="Y1307" s="134"/>
      <c r="Z1307" s="134"/>
      <c r="AA1307" s="134"/>
      <c r="AB1307" s="134"/>
      <c r="AC1307" s="134"/>
      <c r="AD1307" s="134"/>
      <c r="AE1307" s="134"/>
    </row>
    <row r="1308" spans="2:31">
      <c r="B1308" s="1319">
        <f t="shared" si="46"/>
        <v>-1</v>
      </c>
      <c r="D1308" s="1310"/>
      <c r="E1308" s="1310"/>
      <c r="F1308" s="1320"/>
      <c r="G1308" s="1310"/>
      <c r="H1308" s="1310"/>
      <c r="I1308" s="1310"/>
      <c r="J1308" s="1321"/>
      <c r="K1308" s="1321"/>
      <c r="L1308" s="1310"/>
      <c r="N1308" s="1322">
        <f t="shared" si="47"/>
        <v>0</v>
      </c>
      <c r="O1308" s="1323">
        <f t="shared" si="48"/>
        <v>0</v>
      </c>
      <c r="P1308" s="1323">
        <f>O1308/'1.5 Universal Data'!$E$36</f>
        <v>0</v>
      </c>
      <c r="R1308" s="134"/>
      <c r="S1308" s="134"/>
      <c r="T1308" s="134"/>
      <c r="U1308" s="134"/>
      <c r="V1308" s="134"/>
      <c r="W1308" s="134"/>
      <c r="X1308" s="134"/>
      <c r="Y1308" s="134"/>
      <c r="Z1308" s="134"/>
      <c r="AA1308" s="134"/>
      <c r="AB1308" s="134"/>
      <c r="AC1308" s="134"/>
      <c r="AD1308" s="134"/>
      <c r="AE1308" s="134"/>
    </row>
    <row r="1309" spans="2:31">
      <c r="B1309" s="1319">
        <f t="shared" si="46"/>
        <v>-1</v>
      </c>
      <c r="D1309" s="1310"/>
      <c r="E1309" s="1310"/>
      <c r="F1309" s="1320"/>
      <c r="G1309" s="1310"/>
      <c r="H1309" s="1310"/>
      <c r="I1309" s="1310"/>
      <c r="J1309" s="1321"/>
      <c r="K1309" s="1321"/>
      <c r="L1309" s="1310"/>
      <c r="N1309" s="1322">
        <f t="shared" si="47"/>
        <v>0</v>
      </c>
      <c r="O1309" s="1323">
        <f t="shared" si="48"/>
        <v>0</v>
      </c>
      <c r="P1309" s="1323">
        <f>O1309/'1.5 Universal Data'!$E$36</f>
        <v>0</v>
      </c>
      <c r="R1309" s="134"/>
      <c r="S1309" s="134"/>
      <c r="T1309" s="134"/>
      <c r="U1309" s="134"/>
      <c r="V1309" s="134"/>
      <c r="W1309" s="134"/>
      <c r="X1309" s="134"/>
      <c r="Y1309" s="134"/>
      <c r="Z1309" s="134"/>
      <c r="AA1309" s="134"/>
      <c r="AB1309" s="134"/>
      <c r="AC1309" s="134"/>
      <c r="AD1309" s="134"/>
      <c r="AE1309" s="134"/>
    </row>
    <row r="1310" spans="2:31">
      <c r="B1310" s="1319">
        <f t="shared" si="46"/>
        <v>-1</v>
      </c>
      <c r="D1310" s="1310"/>
      <c r="E1310" s="1310"/>
      <c r="F1310" s="1320"/>
      <c r="G1310" s="1310"/>
      <c r="H1310" s="1310"/>
      <c r="I1310" s="1310"/>
      <c r="J1310" s="1321"/>
      <c r="K1310" s="1321"/>
      <c r="L1310" s="1310"/>
      <c r="N1310" s="1322">
        <f t="shared" si="47"/>
        <v>0</v>
      </c>
      <c r="O1310" s="1323">
        <f t="shared" si="48"/>
        <v>0</v>
      </c>
      <c r="P1310" s="1323">
        <f>O1310/'1.5 Universal Data'!$E$36</f>
        <v>0</v>
      </c>
      <c r="R1310" s="134"/>
      <c r="S1310" s="134"/>
      <c r="T1310" s="134"/>
      <c r="U1310" s="134"/>
      <c r="V1310" s="134"/>
      <c r="W1310" s="134"/>
      <c r="X1310" s="134"/>
      <c r="Y1310" s="134"/>
      <c r="Z1310" s="134"/>
      <c r="AA1310" s="134"/>
      <c r="AB1310" s="134"/>
      <c r="AC1310" s="134"/>
      <c r="AD1310" s="134"/>
      <c r="AE1310" s="134"/>
    </row>
    <row r="1311" spans="2:31">
      <c r="B1311" s="1319">
        <f t="shared" si="46"/>
        <v>-1</v>
      </c>
      <c r="D1311" s="1310"/>
      <c r="E1311" s="1310"/>
      <c r="F1311" s="1320"/>
      <c r="G1311" s="1310"/>
      <c r="H1311" s="1310"/>
      <c r="I1311" s="1310"/>
      <c r="J1311" s="1321"/>
      <c r="K1311" s="1321"/>
      <c r="L1311" s="1310"/>
      <c r="N1311" s="1322">
        <f t="shared" si="47"/>
        <v>0</v>
      </c>
      <c r="O1311" s="1323">
        <f t="shared" si="48"/>
        <v>0</v>
      </c>
      <c r="P1311" s="1323">
        <f>O1311/'1.5 Universal Data'!$E$36</f>
        <v>0</v>
      </c>
      <c r="R1311" s="134"/>
      <c r="S1311" s="134"/>
      <c r="T1311" s="134"/>
      <c r="U1311" s="134"/>
      <c r="V1311" s="134"/>
      <c r="W1311" s="134"/>
      <c r="X1311" s="134"/>
      <c r="Y1311" s="134"/>
      <c r="Z1311" s="134"/>
      <c r="AA1311" s="134"/>
      <c r="AB1311" s="134"/>
      <c r="AC1311" s="134"/>
      <c r="AD1311" s="134"/>
      <c r="AE1311" s="134"/>
    </row>
    <row r="1312" spans="2:31">
      <c r="B1312" s="1319">
        <f t="shared" si="46"/>
        <v>-1</v>
      </c>
      <c r="D1312" s="1310"/>
      <c r="E1312" s="1310"/>
      <c r="F1312" s="1320"/>
      <c r="G1312" s="1310"/>
      <c r="H1312" s="1310"/>
      <c r="I1312" s="1310"/>
      <c r="J1312" s="1321"/>
      <c r="K1312" s="1321"/>
      <c r="L1312" s="1310"/>
      <c r="N1312" s="1322">
        <f t="shared" si="47"/>
        <v>0</v>
      </c>
      <c r="O1312" s="1323">
        <f t="shared" si="48"/>
        <v>0</v>
      </c>
      <c r="P1312" s="1323">
        <f>O1312/'1.5 Universal Data'!$E$36</f>
        <v>0</v>
      </c>
      <c r="R1312" s="134"/>
      <c r="S1312" s="134"/>
      <c r="T1312" s="134"/>
      <c r="U1312" s="134"/>
      <c r="V1312" s="134"/>
      <c r="W1312" s="134"/>
      <c r="X1312" s="134"/>
      <c r="Y1312" s="134"/>
      <c r="Z1312" s="134"/>
      <c r="AA1312" s="134"/>
      <c r="AB1312" s="134"/>
      <c r="AC1312" s="134"/>
      <c r="AD1312" s="134"/>
      <c r="AE1312" s="134"/>
    </row>
    <row r="1313" spans="2:31">
      <c r="B1313" s="1319">
        <f t="shared" si="46"/>
        <v>-1</v>
      </c>
      <c r="D1313" s="1310"/>
      <c r="E1313" s="1310"/>
      <c r="F1313" s="1320"/>
      <c r="G1313" s="1310"/>
      <c r="H1313" s="1310"/>
      <c r="I1313" s="1310"/>
      <c r="J1313" s="1321"/>
      <c r="K1313" s="1321"/>
      <c r="L1313" s="1310"/>
      <c r="N1313" s="1322">
        <f t="shared" si="47"/>
        <v>0</v>
      </c>
      <c r="O1313" s="1323">
        <f t="shared" si="48"/>
        <v>0</v>
      </c>
      <c r="P1313" s="1323">
        <f>O1313/'1.5 Universal Data'!$E$36</f>
        <v>0</v>
      </c>
      <c r="R1313" s="134"/>
      <c r="S1313" s="134"/>
      <c r="T1313" s="134"/>
      <c r="U1313" s="134"/>
      <c r="V1313" s="134"/>
      <c r="W1313" s="134"/>
      <c r="X1313" s="134"/>
      <c r="Y1313" s="134"/>
      <c r="Z1313" s="134"/>
      <c r="AA1313" s="134"/>
      <c r="AB1313" s="134"/>
      <c r="AC1313" s="134"/>
      <c r="AD1313" s="134"/>
      <c r="AE1313" s="134"/>
    </row>
    <row r="1314" spans="2:31">
      <c r="B1314" s="1319">
        <f t="shared" si="46"/>
        <v>-1</v>
      </c>
      <c r="D1314" s="1310"/>
      <c r="E1314" s="1310"/>
      <c r="F1314" s="1320"/>
      <c r="G1314" s="1310"/>
      <c r="H1314" s="1310"/>
      <c r="I1314" s="1310"/>
      <c r="J1314" s="1321"/>
      <c r="K1314" s="1321"/>
      <c r="L1314" s="1310"/>
      <c r="N1314" s="1322">
        <f t="shared" si="47"/>
        <v>0</v>
      </c>
      <c r="O1314" s="1323">
        <f t="shared" si="48"/>
        <v>0</v>
      </c>
      <c r="P1314" s="1323">
        <f>O1314/'1.5 Universal Data'!$E$36</f>
        <v>0</v>
      </c>
      <c r="R1314" s="134"/>
      <c r="S1314" s="134"/>
      <c r="T1314" s="134"/>
      <c r="U1314" s="134"/>
      <c r="V1314" s="134"/>
      <c r="W1314" s="134"/>
      <c r="X1314" s="134"/>
      <c r="Y1314" s="134"/>
      <c r="Z1314" s="134"/>
      <c r="AA1314" s="134"/>
      <c r="AB1314" s="134"/>
      <c r="AC1314" s="134"/>
      <c r="AD1314" s="134"/>
      <c r="AE1314" s="134"/>
    </row>
    <row r="1315" spans="2:31">
      <c r="B1315" s="1319">
        <f t="shared" si="46"/>
        <v>-1</v>
      </c>
      <c r="D1315" s="1310"/>
      <c r="E1315" s="1310"/>
      <c r="F1315" s="1320"/>
      <c r="G1315" s="1310"/>
      <c r="H1315" s="1310"/>
      <c r="I1315" s="1310"/>
      <c r="J1315" s="1321"/>
      <c r="K1315" s="1321"/>
      <c r="L1315" s="1310"/>
      <c r="N1315" s="1322">
        <f t="shared" si="47"/>
        <v>0</v>
      </c>
      <c r="O1315" s="1323">
        <f t="shared" si="48"/>
        <v>0</v>
      </c>
      <c r="P1315" s="1323">
        <f>O1315/'1.5 Universal Data'!$E$36</f>
        <v>0</v>
      </c>
      <c r="R1315" s="134"/>
      <c r="S1315" s="134"/>
      <c r="T1315" s="134"/>
      <c r="U1315" s="134"/>
      <c r="V1315" s="134"/>
      <c r="W1315" s="134"/>
      <c r="X1315" s="134"/>
      <c r="Y1315" s="134"/>
      <c r="Z1315" s="134"/>
      <c r="AA1315" s="134"/>
      <c r="AB1315" s="134"/>
      <c r="AC1315" s="134"/>
      <c r="AD1315" s="134"/>
      <c r="AE1315" s="134"/>
    </row>
    <row r="1316" spans="2:31">
      <c r="B1316" s="1319">
        <f t="shared" si="46"/>
        <v>-1</v>
      </c>
      <c r="D1316" s="1310"/>
      <c r="E1316" s="1310"/>
      <c r="F1316" s="1320"/>
      <c r="G1316" s="1310"/>
      <c r="H1316" s="1310"/>
      <c r="I1316" s="1310"/>
      <c r="J1316" s="1321"/>
      <c r="K1316" s="1321"/>
      <c r="L1316" s="1310"/>
      <c r="N1316" s="1322">
        <f t="shared" si="47"/>
        <v>0</v>
      </c>
      <c r="O1316" s="1323">
        <f t="shared" si="48"/>
        <v>0</v>
      </c>
      <c r="P1316" s="1323">
        <f>O1316/'1.5 Universal Data'!$E$36</f>
        <v>0</v>
      </c>
      <c r="R1316" s="134"/>
      <c r="S1316" s="134"/>
      <c r="T1316" s="134"/>
      <c r="U1316" s="134"/>
      <c r="V1316" s="134"/>
      <c r="W1316" s="134"/>
      <c r="X1316" s="134"/>
      <c r="Y1316" s="134"/>
      <c r="Z1316" s="134"/>
      <c r="AA1316" s="134"/>
      <c r="AB1316" s="134"/>
      <c r="AC1316" s="134"/>
      <c r="AD1316" s="134"/>
      <c r="AE1316" s="134"/>
    </row>
    <row r="1317" spans="2:31">
      <c r="B1317" s="1319">
        <f t="shared" si="46"/>
        <v>-1</v>
      </c>
      <c r="D1317" s="1310"/>
      <c r="E1317" s="1310"/>
      <c r="F1317" s="1320"/>
      <c r="G1317" s="1310"/>
      <c r="H1317" s="1310"/>
      <c r="I1317" s="1310"/>
      <c r="J1317" s="1321"/>
      <c r="K1317" s="1321"/>
      <c r="L1317" s="1310"/>
      <c r="N1317" s="1322">
        <f t="shared" si="47"/>
        <v>0</v>
      </c>
      <c r="O1317" s="1323">
        <f t="shared" si="48"/>
        <v>0</v>
      </c>
      <c r="P1317" s="1323">
        <f>O1317/'1.5 Universal Data'!$E$36</f>
        <v>0</v>
      </c>
      <c r="R1317" s="134"/>
      <c r="S1317" s="134"/>
      <c r="T1317" s="134"/>
      <c r="U1317" s="134"/>
      <c r="V1317" s="134"/>
      <c r="W1317" s="134"/>
      <c r="X1317" s="134"/>
      <c r="Y1317" s="134"/>
      <c r="Z1317" s="134"/>
      <c r="AA1317" s="134"/>
      <c r="AB1317" s="134"/>
      <c r="AC1317" s="134"/>
      <c r="AD1317" s="134"/>
      <c r="AE1317" s="134"/>
    </row>
    <row r="1318" spans="2:31">
      <c r="B1318" s="1319">
        <f t="shared" si="46"/>
        <v>-1</v>
      </c>
      <c r="D1318" s="1310"/>
      <c r="E1318" s="1310"/>
      <c r="F1318" s="1320"/>
      <c r="G1318" s="1310"/>
      <c r="H1318" s="1310"/>
      <c r="I1318" s="1310"/>
      <c r="J1318" s="1321"/>
      <c r="K1318" s="1321"/>
      <c r="L1318" s="1310"/>
      <c r="N1318" s="1322">
        <f t="shared" si="47"/>
        <v>0</v>
      </c>
      <c r="O1318" s="1323">
        <f t="shared" si="48"/>
        <v>0</v>
      </c>
      <c r="P1318" s="1323">
        <f>O1318/'1.5 Universal Data'!$E$36</f>
        <v>0</v>
      </c>
      <c r="R1318" s="134"/>
      <c r="S1318" s="134"/>
      <c r="T1318" s="134"/>
      <c r="U1318" s="134"/>
      <c r="V1318" s="134"/>
      <c r="W1318" s="134"/>
      <c r="X1318" s="134"/>
      <c r="Y1318" s="134"/>
      <c r="Z1318" s="134"/>
      <c r="AA1318" s="134"/>
      <c r="AB1318" s="134"/>
      <c r="AC1318" s="134"/>
      <c r="AD1318" s="134"/>
      <c r="AE1318" s="134"/>
    </row>
    <row r="1319" spans="2:31">
      <c r="B1319" s="1319">
        <f t="shared" si="46"/>
        <v>-1</v>
      </c>
      <c r="D1319" s="1310"/>
      <c r="E1319" s="1310"/>
      <c r="F1319" s="1320"/>
      <c r="G1319" s="1310"/>
      <c r="H1319" s="1310"/>
      <c r="I1319" s="1310"/>
      <c r="J1319" s="1321"/>
      <c r="K1319" s="1321"/>
      <c r="L1319" s="1310"/>
      <c r="N1319" s="1322">
        <f t="shared" si="47"/>
        <v>0</v>
      </c>
      <c r="O1319" s="1323">
        <f t="shared" si="48"/>
        <v>0</v>
      </c>
      <c r="P1319" s="1323">
        <f>O1319/'1.5 Universal Data'!$E$36</f>
        <v>0</v>
      </c>
      <c r="R1319" s="134"/>
      <c r="S1319" s="134"/>
      <c r="T1319" s="134"/>
      <c r="U1319" s="134"/>
      <c r="V1319" s="134"/>
      <c r="W1319" s="134"/>
      <c r="X1319" s="134"/>
      <c r="Y1319" s="134"/>
      <c r="Z1319" s="134"/>
      <c r="AA1319" s="134"/>
      <c r="AB1319" s="134"/>
      <c r="AC1319" s="134"/>
      <c r="AD1319" s="134"/>
      <c r="AE1319" s="134"/>
    </row>
    <row r="1320" spans="2:31">
      <c r="B1320" s="1319">
        <f t="shared" si="46"/>
        <v>-1</v>
      </c>
      <c r="D1320" s="1310"/>
      <c r="E1320" s="1310"/>
      <c r="F1320" s="1320"/>
      <c r="G1320" s="1310"/>
      <c r="H1320" s="1310"/>
      <c r="I1320" s="1310"/>
      <c r="J1320" s="1321"/>
      <c r="K1320" s="1321"/>
      <c r="L1320" s="1310"/>
      <c r="N1320" s="1322">
        <f t="shared" si="47"/>
        <v>0</v>
      </c>
      <c r="O1320" s="1323">
        <f t="shared" si="48"/>
        <v>0</v>
      </c>
      <c r="P1320" s="1323">
        <f>O1320/'1.5 Universal Data'!$E$36</f>
        <v>0</v>
      </c>
      <c r="R1320" s="134"/>
      <c r="S1320" s="134"/>
      <c r="T1320" s="134"/>
      <c r="U1320" s="134"/>
      <c r="V1320" s="134"/>
      <c r="W1320" s="134"/>
      <c r="X1320" s="134"/>
      <c r="Y1320" s="134"/>
      <c r="Z1320" s="134"/>
      <c r="AA1320" s="134"/>
      <c r="AB1320" s="134"/>
      <c r="AC1320" s="134"/>
      <c r="AD1320" s="134"/>
      <c r="AE1320" s="134"/>
    </row>
    <row r="1321" spans="2:31">
      <c r="B1321" s="1319">
        <f t="shared" si="46"/>
        <v>-1</v>
      </c>
      <c r="D1321" s="1310"/>
      <c r="E1321" s="1310"/>
      <c r="F1321" s="1320"/>
      <c r="G1321" s="1310"/>
      <c r="H1321" s="1310"/>
      <c r="I1321" s="1310"/>
      <c r="J1321" s="1321"/>
      <c r="K1321" s="1321"/>
      <c r="L1321" s="1310"/>
      <c r="N1321" s="1322">
        <f t="shared" si="47"/>
        <v>0</v>
      </c>
      <c r="O1321" s="1323">
        <f t="shared" si="48"/>
        <v>0</v>
      </c>
      <c r="P1321" s="1323">
        <f>O1321/'1.5 Universal Data'!$E$36</f>
        <v>0</v>
      </c>
      <c r="R1321" s="134"/>
      <c r="S1321" s="134"/>
      <c r="T1321" s="134"/>
      <c r="U1321" s="134"/>
      <c r="V1321" s="134"/>
      <c r="W1321" s="134"/>
      <c r="X1321" s="134"/>
      <c r="Y1321" s="134"/>
      <c r="Z1321" s="134"/>
      <c r="AA1321" s="134"/>
      <c r="AB1321" s="134"/>
      <c r="AC1321" s="134"/>
      <c r="AD1321" s="134"/>
      <c r="AE1321" s="134"/>
    </row>
    <row r="1322" spans="2:31">
      <c r="B1322" s="1319">
        <f t="shared" si="46"/>
        <v>-1</v>
      </c>
      <c r="D1322" s="1310"/>
      <c r="E1322" s="1310"/>
      <c r="F1322" s="1320"/>
      <c r="G1322" s="1310"/>
      <c r="H1322" s="1310"/>
      <c r="I1322" s="1310"/>
      <c r="J1322" s="1321"/>
      <c r="K1322" s="1321"/>
      <c r="L1322" s="1310"/>
      <c r="N1322" s="1322">
        <f t="shared" si="47"/>
        <v>0</v>
      </c>
      <c r="O1322" s="1323">
        <f t="shared" si="48"/>
        <v>0</v>
      </c>
      <c r="P1322" s="1323">
        <f>O1322/'1.5 Universal Data'!$E$36</f>
        <v>0</v>
      </c>
      <c r="R1322" s="134"/>
      <c r="S1322" s="134"/>
      <c r="T1322" s="134"/>
      <c r="U1322" s="134"/>
      <c r="V1322" s="134"/>
      <c r="W1322" s="134"/>
      <c r="X1322" s="134"/>
      <c r="Y1322" s="134"/>
      <c r="Z1322" s="134"/>
      <c r="AA1322" s="134"/>
      <c r="AB1322" s="134"/>
      <c r="AC1322" s="134"/>
      <c r="AD1322" s="134"/>
      <c r="AE1322" s="134"/>
    </row>
    <row r="1323" spans="2:31">
      <c r="B1323" s="1319">
        <f t="shared" si="46"/>
        <v>-1</v>
      </c>
      <c r="D1323" s="1310"/>
      <c r="E1323" s="1310"/>
      <c r="F1323" s="1320"/>
      <c r="G1323" s="1310"/>
      <c r="H1323" s="1310"/>
      <c r="I1323" s="1310"/>
      <c r="J1323" s="1321"/>
      <c r="K1323" s="1321"/>
      <c r="L1323" s="1310"/>
      <c r="N1323" s="1322">
        <f t="shared" si="47"/>
        <v>0</v>
      </c>
      <c r="O1323" s="1323">
        <f t="shared" si="48"/>
        <v>0</v>
      </c>
      <c r="P1323" s="1323">
        <f>O1323/'1.5 Universal Data'!$E$36</f>
        <v>0</v>
      </c>
      <c r="R1323" s="134"/>
      <c r="S1323" s="134"/>
      <c r="T1323" s="134"/>
      <c r="U1323" s="134"/>
      <c r="V1323" s="134"/>
      <c r="W1323" s="134"/>
      <c r="X1323" s="134"/>
      <c r="Y1323" s="134"/>
      <c r="Z1323" s="134"/>
      <c r="AA1323" s="134"/>
      <c r="AB1323" s="134"/>
      <c r="AC1323" s="134"/>
      <c r="AD1323" s="134"/>
      <c r="AE1323" s="134"/>
    </row>
    <row r="1324" spans="2:31">
      <c r="B1324" s="1319">
        <f t="shared" si="46"/>
        <v>-1</v>
      </c>
      <c r="D1324" s="1310"/>
      <c r="E1324" s="1310"/>
      <c r="F1324" s="1320"/>
      <c r="G1324" s="1310"/>
      <c r="H1324" s="1310"/>
      <c r="I1324" s="1310"/>
      <c r="J1324" s="1321"/>
      <c r="K1324" s="1321"/>
      <c r="L1324" s="1310"/>
      <c r="N1324" s="1322">
        <f t="shared" si="47"/>
        <v>0</v>
      </c>
      <c r="O1324" s="1323">
        <f t="shared" si="48"/>
        <v>0</v>
      </c>
      <c r="P1324" s="1323">
        <f>O1324/'1.5 Universal Data'!$E$36</f>
        <v>0</v>
      </c>
      <c r="R1324" s="134"/>
      <c r="S1324" s="134"/>
      <c r="T1324" s="134"/>
      <c r="U1324" s="134"/>
      <c r="V1324" s="134"/>
      <c r="W1324" s="134"/>
      <c r="X1324" s="134"/>
      <c r="Y1324" s="134"/>
      <c r="Z1324" s="134"/>
      <c r="AA1324" s="134"/>
      <c r="AB1324" s="134"/>
      <c r="AC1324" s="134"/>
      <c r="AD1324" s="134"/>
      <c r="AE1324" s="134"/>
    </row>
    <row r="1325" spans="2:31">
      <c r="B1325" s="1319">
        <f t="shared" si="46"/>
        <v>-1</v>
      </c>
      <c r="D1325" s="1310"/>
      <c r="E1325" s="1310"/>
      <c r="F1325" s="1320"/>
      <c r="G1325" s="1310"/>
      <c r="H1325" s="1310"/>
      <c r="I1325" s="1310"/>
      <c r="J1325" s="1321"/>
      <c r="K1325" s="1321"/>
      <c r="L1325" s="1310"/>
      <c r="N1325" s="1322">
        <f t="shared" si="47"/>
        <v>0</v>
      </c>
      <c r="O1325" s="1323">
        <f t="shared" si="48"/>
        <v>0</v>
      </c>
      <c r="P1325" s="1323">
        <f>O1325/'1.5 Universal Data'!$E$36</f>
        <v>0</v>
      </c>
      <c r="R1325" s="134"/>
      <c r="S1325" s="134"/>
      <c r="T1325" s="134"/>
      <c r="U1325" s="134"/>
      <c r="V1325" s="134"/>
      <c r="W1325" s="134"/>
      <c r="X1325" s="134"/>
      <c r="Y1325" s="134"/>
      <c r="Z1325" s="134"/>
      <c r="AA1325" s="134"/>
      <c r="AB1325" s="134"/>
      <c r="AC1325" s="134"/>
      <c r="AD1325" s="134"/>
      <c r="AE1325" s="134"/>
    </row>
    <row r="1326" spans="2:31">
      <c r="B1326" s="1319">
        <f t="shared" si="46"/>
        <v>-1</v>
      </c>
      <c r="D1326" s="1310"/>
      <c r="E1326" s="1310"/>
      <c r="F1326" s="1320"/>
      <c r="G1326" s="1310"/>
      <c r="H1326" s="1310"/>
      <c r="I1326" s="1310"/>
      <c r="J1326" s="1321"/>
      <c r="K1326" s="1321"/>
      <c r="L1326" s="1310"/>
      <c r="N1326" s="1322">
        <f t="shared" si="47"/>
        <v>0</v>
      </c>
      <c r="O1326" s="1323">
        <f t="shared" si="48"/>
        <v>0</v>
      </c>
      <c r="P1326" s="1323">
        <f>O1326/'1.5 Universal Data'!$E$36</f>
        <v>0</v>
      </c>
      <c r="R1326" s="134"/>
      <c r="S1326" s="134"/>
      <c r="T1326" s="134"/>
      <c r="U1326" s="134"/>
      <c r="V1326" s="134"/>
      <c r="W1326" s="134"/>
      <c r="X1326" s="134"/>
      <c r="Y1326" s="134"/>
      <c r="Z1326" s="134"/>
      <c r="AA1326" s="134"/>
      <c r="AB1326" s="134"/>
      <c r="AC1326" s="134"/>
      <c r="AD1326" s="134"/>
      <c r="AE1326" s="134"/>
    </row>
    <row r="1327" spans="2:31">
      <c r="B1327" s="1319">
        <f t="shared" si="46"/>
        <v>-1</v>
      </c>
      <c r="D1327" s="1310"/>
      <c r="E1327" s="1310"/>
      <c r="F1327" s="1320"/>
      <c r="G1327" s="1310"/>
      <c r="H1327" s="1310"/>
      <c r="I1327" s="1310"/>
      <c r="J1327" s="1321"/>
      <c r="K1327" s="1321"/>
      <c r="L1327" s="1310"/>
      <c r="N1327" s="1322">
        <f t="shared" si="47"/>
        <v>0</v>
      </c>
      <c r="O1327" s="1323">
        <f t="shared" si="48"/>
        <v>0</v>
      </c>
      <c r="P1327" s="1323">
        <f>O1327/'1.5 Universal Data'!$E$36</f>
        <v>0</v>
      </c>
      <c r="R1327" s="134"/>
      <c r="S1327" s="134"/>
      <c r="T1327" s="134"/>
      <c r="U1327" s="134"/>
      <c r="V1327" s="134"/>
      <c r="W1327" s="134"/>
      <c r="X1327" s="134"/>
      <c r="Y1327" s="134"/>
      <c r="Z1327" s="134"/>
      <c r="AA1327" s="134"/>
      <c r="AB1327" s="134"/>
      <c r="AC1327" s="134"/>
      <c r="AD1327" s="134"/>
      <c r="AE1327" s="134"/>
    </row>
    <row r="1328" spans="2:31">
      <c r="B1328" s="1319">
        <f t="shared" si="46"/>
        <v>-1</v>
      </c>
      <c r="D1328" s="1310"/>
      <c r="E1328" s="1310"/>
      <c r="F1328" s="1320"/>
      <c r="G1328" s="1310"/>
      <c r="H1328" s="1310"/>
      <c r="I1328" s="1310"/>
      <c r="J1328" s="1321"/>
      <c r="K1328" s="1321"/>
      <c r="L1328" s="1310"/>
      <c r="N1328" s="1322">
        <f t="shared" si="47"/>
        <v>0</v>
      </c>
      <c r="O1328" s="1323">
        <f t="shared" si="48"/>
        <v>0</v>
      </c>
      <c r="P1328" s="1323">
        <f>O1328/'1.5 Universal Data'!$E$36</f>
        <v>0</v>
      </c>
      <c r="R1328" s="134"/>
      <c r="S1328" s="134"/>
      <c r="T1328" s="134"/>
      <c r="U1328" s="134"/>
      <c r="V1328" s="134"/>
      <c r="W1328" s="134"/>
      <c r="X1328" s="134"/>
      <c r="Y1328" s="134"/>
      <c r="Z1328" s="134"/>
      <c r="AA1328" s="134"/>
      <c r="AB1328" s="134"/>
      <c r="AC1328" s="134"/>
      <c r="AD1328" s="134"/>
      <c r="AE1328" s="134"/>
    </row>
    <row r="1329" spans="2:31">
      <c r="B1329" s="1319">
        <f t="shared" si="46"/>
        <v>-1</v>
      </c>
      <c r="D1329" s="1310"/>
      <c r="E1329" s="1310"/>
      <c r="F1329" s="1320"/>
      <c r="G1329" s="1310"/>
      <c r="H1329" s="1310"/>
      <c r="I1329" s="1310"/>
      <c r="J1329" s="1321"/>
      <c r="K1329" s="1321"/>
      <c r="L1329" s="1310"/>
      <c r="N1329" s="1322">
        <f t="shared" si="47"/>
        <v>0</v>
      </c>
      <c r="O1329" s="1323">
        <f t="shared" si="48"/>
        <v>0</v>
      </c>
      <c r="P1329" s="1323">
        <f>O1329/'1.5 Universal Data'!$E$36</f>
        <v>0</v>
      </c>
      <c r="R1329" s="134"/>
      <c r="S1329" s="134"/>
      <c r="T1329" s="134"/>
      <c r="U1329" s="134"/>
      <c r="V1329" s="134"/>
      <c r="W1329" s="134"/>
      <c r="X1329" s="134"/>
      <c r="Y1329" s="134"/>
      <c r="Z1329" s="134"/>
      <c r="AA1329" s="134"/>
      <c r="AB1329" s="134"/>
      <c r="AC1329" s="134"/>
      <c r="AD1329" s="134"/>
      <c r="AE1329" s="134"/>
    </row>
    <row r="1330" spans="2:31">
      <c r="B1330" s="1319">
        <f t="shared" si="46"/>
        <v>-1</v>
      </c>
      <c r="D1330" s="1310"/>
      <c r="E1330" s="1310"/>
      <c r="F1330" s="1320"/>
      <c r="G1330" s="1310"/>
      <c r="H1330" s="1310"/>
      <c r="I1330" s="1310"/>
      <c r="J1330" s="1321"/>
      <c r="K1330" s="1321"/>
      <c r="L1330" s="1310"/>
      <c r="N1330" s="1322">
        <f t="shared" si="47"/>
        <v>0</v>
      </c>
      <c r="O1330" s="1323">
        <f t="shared" si="48"/>
        <v>0</v>
      </c>
      <c r="P1330" s="1323">
        <f>O1330/'1.5 Universal Data'!$E$36</f>
        <v>0</v>
      </c>
      <c r="R1330" s="134"/>
      <c r="S1330" s="134"/>
      <c r="T1330" s="134"/>
      <c r="U1330" s="134"/>
      <c r="V1330" s="134"/>
      <c r="W1330" s="134"/>
      <c r="X1330" s="134"/>
      <c r="Y1330" s="134"/>
      <c r="Z1330" s="134"/>
      <c r="AA1330" s="134"/>
      <c r="AB1330" s="134"/>
      <c r="AC1330" s="134"/>
      <c r="AD1330" s="134"/>
      <c r="AE1330" s="134"/>
    </row>
    <row r="1331" spans="2:31">
      <c r="B1331" s="1319">
        <f t="shared" si="46"/>
        <v>-1</v>
      </c>
      <c r="D1331" s="1310"/>
      <c r="E1331" s="1310"/>
      <c r="F1331" s="1320"/>
      <c r="G1331" s="1310"/>
      <c r="H1331" s="1310"/>
      <c r="I1331" s="1310"/>
      <c r="J1331" s="1321"/>
      <c r="K1331" s="1321"/>
      <c r="L1331" s="1310"/>
      <c r="N1331" s="1322">
        <f t="shared" si="47"/>
        <v>0</v>
      </c>
      <c r="O1331" s="1323">
        <f t="shared" si="48"/>
        <v>0</v>
      </c>
      <c r="P1331" s="1323">
        <f>O1331/'1.5 Universal Data'!$E$36</f>
        <v>0</v>
      </c>
      <c r="R1331" s="134"/>
      <c r="S1331" s="134"/>
      <c r="T1331" s="134"/>
      <c r="U1331" s="134"/>
      <c r="V1331" s="134"/>
      <c r="W1331" s="134"/>
      <c r="X1331" s="134"/>
      <c r="Y1331" s="134"/>
      <c r="Z1331" s="134"/>
      <c r="AA1331" s="134"/>
      <c r="AB1331" s="134"/>
      <c r="AC1331" s="134"/>
      <c r="AD1331" s="134"/>
      <c r="AE1331" s="134"/>
    </row>
    <row r="1332" spans="2:31">
      <c r="B1332" s="1319">
        <f t="shared" si="46"/>
        <v>-1</v>
      </c>
      <c r="D1332" s="1310"/>
      <c r="E1332" s="1310"/>
      <c r="F1332" s="1320"/>
      <c r="G1332" s="1310"/>
      <c r="H1332" s="1310"/>
      <c r="I1332" s="1310"/>
      <c r="J1332" s="1321"/>
      <c r="K1332" s="1321"/>
      <c r="L1332" s="1310"/>
      <c r="N1332" s="1322">
        <f t="shared" si="47"/>
        <v>0</v>
      </c>
      <c r="O1332" s="1323">
        <f t="shared" si="48"/>
        <v>0</v>
      </c>
      <c r="P1332" s="1323">
        <f>O1332/'1.5 Universal Data'!$E$36</f>
        <v>0</v>
      </c>
      <c r="R1332" s="134"/>
      <c r="S1332" s="134"/>
      <c r="T1332" s="134"/>
      <c r="U1332" s="134"/>
      <c r="V1332" s="134"/>
      <c r="W1332" s="134"/>
      <c r="X1332" s="134"/>
      <c r="Y1332" s="134"/>
      <c r="Z1332" s="134"/>
      <c r="AA1332" s="134"/>
      <c r="AB1332" s="134"/>
      <c r="AC1332" s="134"/>
      <c r="AD1332" s="134"/>
      <c r="AE1332" s="134"/>
    </row>
    <row r="1333" spans="2:31">
      <c r="B1333" s="1319">
        <f t="shared" si="46"/>
        <v>-1</v>
      </c>
      <c r="D1333" s="1310"/>
      <c r="E1333" s="1310"/>
      <c r="F1333" s="1320"/>
      <c r="G1333" s="1310"/>
      <c r="H1333" s="1310"/>
      <c r="I1333" s="1310"/>
      <c r="J1333" s="1321"/>
      <c r="K1333" s="1321"/>
      <c r="L1333" s="1310"/>
      <c r="N1333" s="1322">
        <f t="shared" si="47"/>
        <v>0</v>
      </c>
      <c r="O1333" s="1323">
        <f t="shared" si="48"/>
        <v>0</v>
      </c>
      <c r="P1333" s="1323">
        <f>O1333/'1.5 Universal Data'!$E$36</f>
        <v>0</v>
      </c>
      <c r="R1333" s="134"/>
      <c r="S1333" s="134"/>
      <c r="T1333" s="134"/>
      <c r="U1333" s="134"/>
      <c r="V1333" s="134"/>
      <c r="W1333" s="134"/>
      <c r="X1333" s="134"/>
      <c r="Y1333" s="134"/>
      <c r="Z1333" s="134"/>
      <c r="AA1333" s="134"/>
      <c r="AB1333" s="134"/>
      <c r="AC1333" s="134"/>
      <c r="AD1333" s="134"/>
      <c r="AE1333" s="134"/>
    </row>
    <row r="1334" spans="2:31">
      <c r="B1334" s="1319">
        <f t="shared" si="46"/>
        <v>-1</v>
      </c>
      <c r="D1334" s="1310"/>
      <c r="E1334" s="1310"/>
      <c r="F1334" s="1320"/>
      <c r="G1334" s="1310"/>
      <c r="H1334" s="1310"/>
      <c r="I1334" s="1310"/>
      <c r="J1334" s="1321"/>
      <c r="K1334" s="1321"/>
      <c r="L1334" s="1310"/>
      <c r="N1334" s="1322">
        <f t="shared" si="47"/>
        <v>0</v>
      </c>
      <c r="O1334" s="1323">
        <f t="shared" si="48"/>
        <v>0</v>
      </c>
      <c r="P1334" s="1323">
        <f>O1334/'1.5 Universal Data'!$E$36</f>
        <v>0</v>
      </c>
      <c r="R1334" s="134"/>
      <c r="S1334" s="134"/>
      <c r="T1334" s="134"/>
      <c r="U1334" s="134"/>
      <c r="V1334" s="134"/>
      <c r="W1334" s="134"/>
      <c r="X1334" s="134"/>
      <c r="Y1334" s="134"/>
      <c r="Z1334" s="134"/>
      <c r="AA1334" s="134"/>
      <c r="AB1334" s="134"/>
      <c r="AC1334" s="134"/>
      <c r="AD1334" s="134"/>
      <c r="AE1334" s="134"/>
    </row>
    <row r="1335" spans="2:31">
      <c r="B1335" s="1319">
        <f t="shared" si="46"/>
        <v>-1</v>
      </c>
      <c r="D1335" s="1310"/>
      <c r="E1335" s="1310"/>
      <c r="F1335" s="1320"/>
      <c r="G1335" s="1310"/>
      <c r="H1335" s="1310"/>
      <c r="I1335" s="1310"/>
      <c r="J1335" s="1321"/>
      <c r="K1335" s="1321"/>
      <c r="L1335" s="1310"/>
      <c r="N1335" s="1322">
        <f t="shared" si="47"/>
        <v>0</v>
      </c>
      <c r="O1335" s="1323">
        <f t="shared" si="48"/>
        <v>0</v>
      </c>
      <c r="P1335" s="1323">
        <f>O1335/'1.5 Universal Data'!$E$36</f>
        <v>0</v>
      </c>
      <c r="R1335" s="134"/>
      <c r="S1335" s="134"/>
      <c r="T1335" s="134"/>
      <c r="U1335" s="134"/>
      <c r="V1335" s="134"/>
      <c r="W1335" s="134"/>
      <c r="X1335" s="134"/>
      <c r="Y1335" s="134"/>
      <c r="Z1335" s="134"/>
      <c r="AA1335" s="134"/>
      <c r="AB1335" s="134"/>
      <c r="AC1335" s="134"/>
      <c r="AD1335" s="134"/>
      <c r="AE1335" s="134"/>
    </row>
    <row r="1336" spans="2:31">
      <c r="B1336" s="1319">
        <f t="shared" si="46"/>
        <v>-1</v>
      </c>
      <c r="D1336" s="1310"/>
      <c r="E1336" s="1310"/>
      <c r="F1336" s="1320"/>
      <c r="G1336" s="1310"/>
      <c r="H1336" s="1310"/>
      <c r="I1336" s="1310"/>
      <c r="J1336" s="1321"/>
      <c r="K1336" s="1321"/>
      <c r="L1336" s="1310"/>
      <c r="N1336" s="1322">
        <f t="shared" si="47"/>
        <v>0</v>
      </c>
      <c r="O1336" s="1323">
        <f t="shared" si="48"/>
        <v>0</v>
      </c>
      <c r="P1336" s="1323">
        <f>O1336/'1.5 Universal Data'!$E$36</f>
        <v>0</v>
      </c>
      <c r="R1336" s="134"/>
      <c r="S1336" s="134"/>
      <c r="T1336" s="134"/>
      <c r="U1336" s="134"/>
      <c r="V1336" s="134"/>
      <c r="W1336" s="134"/>
      <c r="X1336" s="134"/>
      <c r="Y1336" s="134"/>
      <c r="Z1336" s="134"/>
      <c r="AA1336" s="134"/>
      <c r="AB1336" s="134"/>
      <c r="AC1336" s="134"/>
      <c r="AD1336" s="134"/>
      <c r="AE1336" s="134"/>
    </row>
    <row r="1337" spans="2:31">
      <c r="B1337" s="1319">
        <f t="shared" si="46"/>
        <v>-1</v>
      </c>
      <c r="D1337" s="1310"/>
      <c r="E1337" s="1310"/>
      <c r="F1337" s="1320"/>
      <c r="G1337" s="1310"/>
      <c r="H1337" s="1310"/>
      <c r="I1337" s="1310"/>
      <c r="J1337" s="1321"/>
      <c r="K1337" s="1321"/>
      <c r="L1337" s="1310"/>
      <c r="N1337" s="1322">
        <f t="shared" si="47"/>
        <v>0</v>
      </c>
      <c r="O1337" s="1323">
        <f t="shared" si="48"/>
        <v>0</v>
      </c>
      <c r="P1337" s="1323">
        <f>O1337/'1.5 Universal Data'!$E$36</f>
        <v>0</v>
      </c>
      <c r="R1337" s="134"/>
      <c r="S1337" s="134"/>
      <c r="T1337" s="134"/>
      <c r="U1337" s="134"/>
      <c r="V1337" s="134"/>
      <c r="W1337" s="134"/>
      <c r="X1337" s="134"/>
      <c r="Y1337" s="134"/>
      <c r="Z1337" s="134"/>
      <c r="AA1337" s="134"/>
      <c r="AB1337" s="134"/>
      <c r="AC1337" s="134"/>
      <c r="AD1337" s="134"/>
      <c r="AE1337" s="134"/>
    </row>
    <row r="1338" spans="2:31">
      <c r="B1338" s="1319">
        <f t="shared" si="46"/>
        <v>-1</v>
      </c>
      <c r="D1338" s="1310"/>
      <c r="E1338" s="1310"/>
      <c r="F1338" s="1320"/>
      <c r="G1338" s="1310"/>
      <c r="H1338" s="1310"/>
      <c r="I1338" s="1310"/>
      <c r="J1338" s="1321"/>
      <c r="K1338" s="1321"/>
      <c r="L1338" s="1310"/>
      <c r="N1338" s="1322">
        <f t="shared" si="47"/>
        <v>0</v>
      </c>
      <c r="O1338" s="1323">
        <f t="shared" si="48"/>
        <v>0</v>
      </c>
      <c r="P1338" s="1323">
        <f>O1338/'1.5 Universal Data'!$E$36</f>
        <v>0</v>
      </c>
      <c r="R1338" s="134"/>
      <c r="S1338" s="134"/>
      <c r="T1338" s="134"/>
      <c r="U1338" s="134"/>
      <c r="V1338" s="134"/>
      <c r="W1338" s="134"/>
      <c r="X1338" s="134"/>
      <c r="Y1338" s="134"/>
      <c r="Z1338" s="134"/>
      <c r="AA1338" s="134"/>
      <c r="AB1338" s="134"/>
      <c r="AC1338" s="134"/>
      <c r="AD1338" s="134"/>
      <c r="AE1338" s="134"/>
    </row>
    <row r="1339" spans="2:31">
      <c r="B1339" s="1319">
        <f t="shared" si="46"/>
        <v>-1</v>
      </c>
      <c r="D1339" s="1310"/>
      <c r="E1339" s="1310"/>
      <c r="F1339" s="1320"/>
      <c r="G1339" s="1310"/>
      <c r="H1339" s="1310"/>
      <c r="I1339" s="1310"/>
      <c r="J1339" s="1321"/>
      <c r="K1339" s="1321"/>
      <c r="L1339" s="1310"/>
      <c r="N1339" s="1322">
        <f t="shared" si="47"/>
        <v>0</v>
      </c>
      <c r="O1339" s="1323">
        <f t="shared" si="48"/>
        <v>0</v>
      </c>
      <c r="P1339" s="1323">
        <f>O1339/'1.5 Universal Data'!$E$36</f>
        <v>0</v>
      </c>
      <c r="R1339" s="134"/>
      <c r="S1339" s="134"/>
      <c r="T1339" s="134"/>
      <c r="U1339" s="134"/>
      <c r="V1339" s="134"/>
      <c r="W1339" s="134"/>
      <c r="X1339" s="134"/>
      <c r="Y1339" s="134"/>
      <c r="Z1339" s="134"/>
      <c r="AA1339" s="134"/>
      <c r="AB1339" s="134"/>
      <c r="AC1339" s="134"/>
      <c r="AD1339" s="134"/>
      <c r="AE1339" s="134"/>
    </row>
    <row r="1340" spans="2:31">
      <c r="B1340" s="1319">
        <f t="shared" si="46"/>
        <v>-1</v>
      </c>
      <c r="D1340" s="1310"/>
      <c r="E1340" s="1310"/>
      <c r="F1340" s="1320"/>
      <c r="G1340" s="1310"/>
      <c r="H1340" s="1310"/>
      <c r="I1340" s="1310"/>
      <c r="J1340" s="1321"/>
      <c r="K1340" s="1321"/>
      <c r="L1340" s="1310"/>
      <c r="N1340" s="1322">
        <f t="shared" si="47"/>
        <v>0</v>
      </c>
      <c r="O1340" s="1323">
        <f t="shared" si="48"/>
        <v>0</v>
      </c>
      <c r="P1340" s="1323">
        <f>O1340/'1.5 Universal Data'!$E$36</f>
        <v>0</v>
      </c>
      <c r="R1340" s="134"/>
      <c r="S1340" s="134"/>
      <c r="T1340" s="134"/>
      <c r="U1340" s="134"/>
      <c r="V1340" s="134"/>
      <c r="W1340" s="134"/>
      <c r="X1340" s="134"/>
      <c r="Y1340" s="134"/>
      <c r="Z1340" s="134"/>
      <c r="AA1340" s="134"/>
      <c r="AB1340" s="134"/>
      <c r="AC1340" s="134"/>
      <c r="AD1340" s="134"/>
      <c r="AE1340" s="134"/>
    </row>
    <row r="1341" spans="2:31">
      <c r="B1341" s="1319">
        <f t="shared" si="46"/>
        <v>-1</v>
      </c>
      <c r="D1341" s="1310"/>
      <c r="E1341" s="1310"/>
      <c r="F1341" s="1320"/>
      <c r="G1341" s="1310"/>
      <c r="H1341" s="1310"/>
      <c r="I1341" s="1310"/>
      <c r="J1341" s="1321"/>
      <c r="K1341" s="1321"/>
      <c r="L1341" s="1310"/>
      <c r="N1341" s="1322">
        <f t="shared" si="47"/>
        <v>0</v>
      </c>
      <c r="O1341" s="1323">
        <f t="shared" si="48"/>
        <v>0</v>
      </c>
      <c r="P1341" s="1323">
        <f>O1341/'1.5 Universal Data'!$E$36</f>
        <v>0</v>
      </c>
      <c r="R1341" s="134"/>
      <c r="S1341" s="134"/>
      <c r="T1341" s="134"/>
      <c r="U1341" s="134"/>
      <c r="V1341" s="134"/>
      <c r="W1341" s="134"/>
      <c r="X1341" s="134"/>
      <c r="Y1341" s="134"/>
      <c r="Z1341" s="134"/>
      <c r="AA1341" s="134"/>
      <c r="AB1341" s="134"/>
      <c r="AC1341" s="134"/>
      <c r="AD1341" s="134"/>
      <c r="AE1341" s="134"/>
    </row>
    <row r="1342" spans="2:31">
      <c r="B1342" s="1319">
        <f t="shared" si="46"/>
        <v>-1</v>
      </c>
      <c r="D1342" s="1310"/>
      <c r="E1342" s="1310"/>
      <c r="F1342" s="1320"/>
      <c r="G1342" s="1310"/>
      <c r="H1342" s="1310"/>
      <c r="I1342" s="1310"/>
      <c r="J1342" s="1321"/>
      <c r="K1342" s="1321"/>
      <c r="L1342" s="1310"/>
      <c r="N1342" s="1322">
        <f t="shared" si="47"/>
        <v>0</v>
      </c>
      <c r="O1342" s="1323">
        <f t="shared" si="48"/>
        <v>0</v>
      </c>
      <c r="P1342" s="1323">
        <f>O1342/'1.5 Universal Data'!$E$36</f>
        <v>0</v>
      </c>
      <c r="R1342" s="134"/>
      <c r="S1342" s="134"/>
      <c r="T1342" s="134"/>
      <c r="U1342" s="134"/>
      <c r="V1342" s="134"/>
      <c r="W1342" s="134"/>
      <c r="X1342" s="134"/>
      <c r="Y1342" s="134"/>
      <c r="Z1342" s="134"/>
      <c r="AA1342" s="134"/>
      <c r="AB1342" s="134"/>
      <c r="AC1342" s="134"/>
      <c r="AD1342" s="134"/>
      <c r="AE1342" s="134"/>
    </row>
    <row r="1343" spans="2:31">
      <c r="B1343" s="1319">
        <f t="shared" si="46"/>
        <v>-1</v>
      </c>
      <c r="D1343" s="1310"/>
      <c r="E1343" s="1310"/>
      <c r="F1343" s="1320"/>
      <c r="G1343" s="1310"/>
      <c r="H1343" s="1310"/>
      <c r="I1343" s="1310"/>
      <c r="J1343" s="1321"/>
      <c r="K1343" s="1321"/>
      <c r="L1343" s="1310"/>
      <c r="N1343" s="1322">
        <f t="shared" si="47"/>
        <v>0</v>
      </c>
      <c r="O1343" s="1323">
        <f t="shared" si="48"/>
        <v>0</v>
      </c>
      <c r="P1343" s="1323">
        <f>O1343/'1.5 Universal Data'!$E$36</f>
        <v>0</v>
      </c>
      <c r="R1343" s="134"/>
      <c r="S1343" s="134"/>
      <c r="T1343" s="134"/>
      <c r="U1343" s="134"/>
      <c r="V1343" s="134"/>
      <c r="W1343" s="134"/>
      <c r="X1343" s="134"/>
      <c r="Y1343" s="134"/>
      <c r="Z1343" s="134"/>
      <c r="AA1343" s="134"/>
      <c r="AB1343" s="134"/>
      <c r="AC1343" s="134"/>
      <c r="AD1343" s="134"/>
      <c r="AE1343" s="134"/>
    </row>
    <row r="1344" spans="2:31">
      <c r="B1344" s="1319">
        <f t="shared" si="46"/>
        <v>-1</v>
      </c>
      <c r="D1344" s="1310"/>
      <c r="E1344" s="1310"/>
      <c r="F1344" s="1320"/>
      <c r="G1344" s="1310"/>
      <c r="H1344" s="1310"/>
      <c r="I1344" s="1310"/>
      <c r="J1344" s="1321"/>
      <c r="K1344" s="1321"/>
      <c r="L1344" s="1310"/>
      <c r="N1344" s="1322">
        <f t="shared" si="47"/>
        <v>0</v>
      </c>
      <c r="O1344" s="1323">
        <f t="shared" si="48"/>
        <v>0</v>
      </c>
      <c r="P1344" s="1323">
        <f>O1344/'1.5 Universal Data'!$E$36</f>
        <v>0</v>
      </c>
      <c r="R1344" s="134"/>
      <c r="S1344" s="134"/>
      <c r="T1344" s="134"/>
      <c r="U1344" s="134"/>
      <c r="V1344" s="134"/>
      <c r="W1344" s="134"/>
      <c r="X1344" s="134"/>
      <c r="Y1344" s="134"/>
      <c r="Z1344" s="134"/>
      <c r="AA1344" s="134"/>
      <c r="AB1344" s="134"/>
      <c r="AC1344" s="134"/>
      <c r="AD1344" s="134"/>
      <c r="AE1344" s="134"/>
    </row>
    <row r="1345" spans="2:31">
      <c r="B1345" s="1319">
        <f t="shared" si="46"/>
        <v>-1</v>
      </c>
      <c r="D1345" s="1310"/>
      <c r="E1345" s="1310"/>
      <c r="F1345" s="1320"/>
      <c r="G1345" s="1310"/>
      <c r="H1345" s="1310"/>
      <c r="I1345" s="1310"/>
      <c r="J1345" s="1321"/>
      <c r="K1345" s="1321"/>
      <c r="L1345" s="1310"/>
      <c r="N1345" s="1322">
        <f t="shared" si="47"/>
        <v>0</v>
      </c>
      <c r="O1345" s="1323">
        <f t="shared" si="48"/>
        <v>0</v>
      </c>
      <c r="P1345" s="1323">
        <f>O1345/'1.5 Universal Data'!$E$36</f>
        <v>0</v>
      </c>
      <c r="R1345" s="134"/>
      <c r="S1345" s="134"/>
      <c r="T1345" s="134"/>
      <c r="U1345" s="134"/>
      <c r="V1345" s="134"/>
      <c r="W1345" s="134"/>
      <c r="X1345" s="134"/>
      <c r="Y1345" s="134"/>
      <c r="Z1345" s="134"/>
      <c r="AA1345" s="134"/>
      <c r="AB1345" s="134"/>
      <c r="AC1345" s="134"/>
      <c r="AD1345" s="134"/>
      <c r="AE1345" s="134"/>
    </row>
    <row r="1346" spans="2:31">
      <c r="B1346" s="1319">
        <f t="shared" si="46"/>
        <v>-1</v>
      </c>
      <c r="D1346" s="1310"/>
      <c r="E1346" s="1310"/>
      <c r="F1346" s="1320"/>
      <c r="G1346" s="1310"/>
      <c r="H1346" s="1310"/>
      <c r="I1346" s="1310"/>
      <c r="J1346" s="1321"/>
      <c r="K1346" s="1321"/>
      <c r="L1346" s="1310"/>
      <c r="N1346" s="1322">
        <f t="shared" si="47"/>
        <v>0</v>
      </c>
      <c r="O1346" s="1323">
        <f t="shared" si="48"/>
        <v>0</v>
      </c>
      <c r="P1346" s="1323">
        <f>O1346/'1.5 Universal Data'!$E$36</f>
        <v>0</v>
      </c>
      <c r="R1346" s="134"/>
      <c r="S1346" s="134"/>
      <c r="T1346" s="134"/>
      <c r="U1346" s="134"/>
      <c r="V1346" s="134"/>
      <c r="W1346" s="134"/>
      <c r="X1346" s="134"/>
      <c r="Y1346" s="134"/>
      <c r="Z1346" s="134"/>
      <c r="AA1346" s="134"/>
      <c r="AB1346" s="134"/>
      <c r="AC1346" s="134"/>
      <c r="AD1346" s="134"/>
      <c r="AE1346" s="134"/>
    </row>
    <row r="1347" spans="2:31">
      <c r="B1347" s="1319">
        <f t="shared" si="46"/>
        <v>-1</v>
      </c>
      <c r="D1347" s="1310"/>
      <c r="E1347" s="1310"/>
      <c r="F1347" s="1320"/>
      <c r="G1347" s="1310"/>
      <c r="H1347" s="1310"/>
      <c r="I1347" s="1310"/>
      <c r="J1347" s="1321"/>
      <c r="K1347" s="1321"/>
      <c r="L1347" s="1310"/>
      <c r="N1347" s="1322">
        <f t="shared" si="47"/>
        <v>0</v>
      </c>
      <c r="O1347" s="1323">
        <f t="shared" si="48"/>
        <v>0</v>
      </c>
      <c r="P1347" s="1323">
        <f>O1347/'1.5 Universal Data'!$E$36</f>
        <v>0</v>
      </c>
      <c r="R1347" s="134"/>
      <c r="S1347" s="134"/>
      <c r="T1347" s="134"/>
      <c r="U1347" s="134"/>
      <c r="V1347" s="134"/>
      <c r="W1347" s="134"/>
      <c r="X1347" s="134"/>
      <c r="Y1347" s="134"/>
      <c r="Z1347" s="134"/>
      <c r="AA1347" s="134"/>
      <c r="AB1347" s="134"/>
      <c r="AC1347" s="134"/>
      <c r="AD1347" s="134"/>
      <c r="AE1347" s="134"/>
    </row>
    <row r="1348" spans="2:31">
      <c r="B1348" s="1319">
        <f t="shared" si="46"/>
        <v>-1</v>
      </c>
      <c r="D1348" s="1310"/>
      <c r="E1348" s="1310"/>
      <c r="F1348" s="1320"/>
      <c r="G1348" s="1310"/>
      <c r="H1348" s="1310"/>
      <c r="I1348" s="1310"/>
      <c r="J1348" s="1321"/>
      <c r="K1348" s="1321"/>
      <c r="L1348" s="1310"/>
      <c r="N1348" s="1322">
        <f t="shared" si="47"/>
        <v>0</v>
      </c>
      <c r="O1348" s="1323">
        <f t="shared" si="48"/>
        <v>0</v>
      </c>
      <c r="P1348" s="1323">
        <f>O1348/'1.5 Universal Data'!$E$36</f>
        <v>0</v>
      </c>
      <c r="R1348" s="134"/>
      <c r="S1348" s="134"/>
      <c r="T1348" s="134"/>
      <c r="U1348" s="134"/>
      <c r="V1348" s="134"/>
      <c r="W1348" s="134"/>
      <c r="X1348" s="134"/>
      <c r="Y1348" s="134"/>
      <c r="Z1348" s="134"/>
      <c r="AA1348" s="134"/>
      <c r="AB1348" s="134"/>
      <c r="AC1348" s="134"/>
      <c r="AD1348" s="134"/>
      <c r="AE1348" s="134"/>
    </row>
    <row r="1349" spans="2:31">
      <c r="B1349" s="1319">
        <f t="shared" si="46"/>
        <v>-1</v>
      </c>
      <c r="D1349" s="1310"/>
      <c r="E1349" s="1310"/>
      <c r="F1349" s="1320"/>
      <c r="G1349" s="1310"/>
      <c r="H1349" s="1310"/>
      <c r="I1349" s="1310"/>
      <c r="J1349" s="1321"/>
      <c r="K1349" s="1321"/>
      <c r="L1349" s="1310"/>
      <c r="N1349" s="1322">
        <f t="shared" si="47"/>
        <v>0</v>
      </c>
      <c r="O1349" s="1323">
        <f t="shared" si="48"/>
        <v>0</v>
      </c>
      <c r="P1349" s="1323">
        <f>O1349/'1.5 Universal Data'!$E$36</f>
        <v>0</v>
      </c>
      <c r="R1349" s="134"/>
      <c r="S1349" s="134"/>
      <c r="T1349" s="134"/>
      <c r="U1349" s="134"/>
      <c r="V1349" s="134"/>
      <c r="W1349" s="134"/>
      <c r="X1349" s="134"/>
      <c r="Y1349" s="134"/>
      <c r="Z1349" s="134"/>
      <c r="AA1349" s="134"/>
      <c r="AB1349" s="134"/>
      <c r="AC1349" s="134"/>
      <c r="AD1349" s="134"/>
      <c r="AE1349" s="134"/>
    </row>
    <row r="1350" spans="2:31">
      <c r="B1350" s="1319">
        <f t="shared" si="46"/>
        <v>-1</v>
      </c>
      <c r="D1350" s="1310"/>
      <c r="E1350" s="1310"/>
      <c r="F1350" s="1320"/>
      <c r="G1350" s="1310"/>
      <c r="H1350" s="1310"/>
      <c r="I1350" s="1310"/>
      <c r="J1350" s="1321"/>
      <c r="K1350" s="1321"/>
      <c r="L1350" s="1310"/>
      <c r="N1350" s="1322">
        <f t="shared" si="47"/>
        <v>0</v>
      </c>
      <c r="O1350" s="1323">
        <f t="shared" si="48"/>
        <v>0</v>
      </c>
      <c r="P1350" s="1323">
        <f>O1350/'1.5 Universal Data'!$E$36</f>
        <v>0</v>
      </c>
      <c r="R1350" s="134"/>
      <c r="S1350" s="134"/>
      <c r="T1350" s="134"/>
      <c r="U1350" s="134"/>
      <c r="V1350" s="134"/>
      <c r="W1350" s="134"/>
      <c r="X1350" s="134"/>
      <c r="Y1350" s="134"/>
      <c r="Z1350" s="134"/>
      <c r="AA1350" s="134"/>
      <c r="AB1350" s="134"/>
      <c r="AC1350" s="134"/>
      <c r="AD1350" s="134"/>
      <c r="AE1350" s="134"/>
    </row>
    <row r="1351" spans="2:31">
      <c r="B1351" s="1319">
        <f t="shared" si="46"/>
        <v>-1</v>
      </c>
      <c r="D1351" s="1310"/>
      <c r="E1351" s="1310"/>
      <c r="F1351" s="1320"/>
      <c r="G1351" s="1310"/>
      <c r="H1351" s="1310"/>
      <c r="I1351" s="1310"/>
      <c r="J1351" s="1321"/>
      <c r="K1351" s="1321"/>
      <c r="L1351" s="1310"/>
      <c r="N1351" s="1322">
        <f t="shared" si="47"/>
        <v>0</v>
      </c>
      <c r="O1351" s="1323">
        <f t="shared" si="48"/>
        <v>0</v>
      </c>
      <c r="P1351" s="1323">
        <f>O1351/'1.5 Universal Data'!$E$36</f>
        <v>0</v>
      </c>
      <c r="R1351" s="134"/>
      <c r="S1351" s="134"/>
      <c r="T1351" s="134"/>
      <c r="U1351" s="134"/>
      <c r="V1351" s="134"/>
      <c r="W1351" s="134"/>
      <c r="X1351" s="134"/>
      <c r="Y1351" s="134"/>
      <c r="Z1351" s="134"/>
      <c r="AA1351" s="134"/>
      <c r="AB1351" s="134"/>
      <c r="AC1351" s="134"/>
      <c r="AD1351" s="134"/>
      <c r="AE1351" s="134"/>
    </row>
    <row r="1352" spans="2:31">
      <c r="B1352" s="1319">
        <f t="shared" si="46"/>
        <v>-1</v>
      </c>
      <c r="D1352" s="1310"/>
      <c r="E1352" s="1310"/>
      <c r="F1352" s="1320"/>
      <c r="G1352" s="1310"/>
      <c r="H1352" s="1310"/>
      <c r="I1352" s="1310"/>
      <c r="J1352" s="1321"/>
      <c r="K1352" s="1321"/>
      <c r="L1352" s="1310"/>
      <c r="N1352" s="1322">
        <f t="shared" si="47"/>
        <v>0</v>
      </c>
      <c r="O1352" s="1323">
        <f t="shared" si="48"/>
        <v>0</v>
      </c>
      <c r="P1352" s="1323">
        <f>O1352/'1.5 Universal Data'!$E$36</f>
        <v>0</v>
      </c>
      <c r="R1352" s="134"/>
      <c r="S1352" s="134"/>
      <c r="T1352" s="134"/>
      <c r="U1352" s="134"/>
      <c r="V1352" s="134"/>
      <c r="W1352" s="134"/>
      <c r="X1352" s="134"/>
      <c r="Y1352" s="134"/>
      <c r="Z1352" s="134"/>
      <c r="AA1352" s="134"/>
      <c r="AB1352" s="134"/>
      <c r="AC1352" s="134"/>
      <c r="AD1352" s="134"/>
      <c r="AE1352" s="134"/>
    </row>
    <row r="1353" spans="2:31">
      <c r="B1353" s="1319">
        <f t="shared" si="46"/>
        <v>-1</v>
      </c>
      <c r="D1353" s="1310"/>
      <c r="E1353" s="1310"/>
      <c r="F1353" s="1320"/>
      <c r="G1353" s="1310"/>
      <c r="H1353" s="1310"/>
      <c r="I1353" s="1310"/>
      <c r="J1353" s="1321"/>
      <c r="K1353" s="1321"/>
      <c r="L1353" s="1310"/>
      <c r="N1353" s="1322">
        <f t="shared" si="47"/>
        <v>0</v>
      </c>
      <c r="O1353" s="1323">
        <f t="shared" si="48"/>
        <v>0</v>
      </c>
      <c r="P1353" s="1323">
        <f>O1353/'1.5 Universal Data'!$E$36</f>
        <v>0</v>
      </c>
      <c r="R1353" s="134"/>
      <c r="S1353" s="134"/>
      <c r="T1353" s="134"/>
      <c r="U1353" s="134"/>
      <c r="V1353" s="134"/>
      <c r="W1353" s="134"/>
      <c r="X1353" s="134"/>
      <c r="Y1353" s="134"/>
      <c r="Z1353" s="134"/>
      <c r="AA1353" s="134"/>
      <c r="AB1353" s="134"/>
      <c r="AC1353" s="134"/>
      <c r="AD1353" s="134"/>
      <c r="AE1353" s="134"/>
    </row>
    <row r="1354" spans="2:31">
      <c r="B1354" s="1319">
        <f t="shared" si="46"/>
        <v>-1</v>
      </c>
      <c r="D1354" s="1310"/>
      <c r="E1354" s="1310"/>
      <c r="F1354" s="1320"/>
      <c r="G1354" s="1310"/>
      <c r="H1354" s="1310"/>
      <c r="I1354" s="1310"/>
      <c r="J1354" s="1321"/>
      <c r="K1354" s="1321"/>
      <c r="L1354" s="1310"/>
      <c r="N1354" s="1322">
        <f t="shared" si="47"/>
        <v>0</v>
      </c>
      <c r="O1354" s="1323">
        <f t="shared" si="48"/>
        <v>0</v>
      </c>
      <c r="P1354" s="1323">
        <f>O1354/'1.5 Universal Data'!$E$36</f>
        <v>0</v>
      </c>
      <c r="R1354" s="134"/>
      <c r="S1354" s="134"/>
      <c r="T1354" s="134"/>
      <c r="U1354" s="134"/>
      <c r="V1354" s="134"/>
      <c r="W1354" s="134"/>
      <c r="X1354" s="134"/>
      <c r="Y1354" s="134"/>
      <c r="Z1354" s="134"/>
      <c r="AA1354" s="134"/>
      <c r="AB1354" s="134"/>
      <c r="AC1354" s="134"/>
      <c r="AD1354" s="134"/>
      <c r="AE1354" s="134"/>
    </row>
    <row r="1355" spans="2:31">
      <c r="B1355" s="1319">
        <f t="shared" si="46"/>
        <v>-1</v>
      </c>
      <c r="D1355" s="1310"/>
      <c r="E1355" s="1310"/>
      <c r="F1355" s="1320"/>
      <c r="G1355" s="1310"/>
      <c r="H1355" s="1310"/>
      <c r="I1355" s="1310"/>
      <c r="J1355" s="1321"/>
      <c r="K1355" s="1321"/>
      <c r="L1355" s="1310"/>
      <c r="N1355" s="1322">
        <f t="shared" si="47"/>
        <v>0</v>
      </c>
      <c r="O1355" s="1323">
        <f t="shared" si="48"/>
        <v>0</v>
      </c>
      <c r="P1355" s="1323">
        <f>O1355/'1.5 Universal Data'!$E$36</f>
        <v>0</v>
      </c>
      <c r="R1355" s="134"/>
      <c r="S1355" s="134"/>
      <c r="T1355" s="134"/>
      <c r="U1355" s="134"/>
      <c r="V1355" s="134"/>
      <c r="W1355" s="134"/>
      <c r="X1355" s="134"/>
      <c r="Y1355" s="134"/>
      <c r="Z1355" s="134"/>
      <c r="AA1355" s="134"/>
      <c r="AB1355" s="134"/>
      <c r="AC1355" s="134"/>
      <c r="AD1355" s="134"/>
      <c r="AE1355" s="134"/>
    </row>
    <row r="1356" spans="2:31">
      <c r="B1356" s="1319">
        <f t="shared" si="46"/>
        <v>-1</v>
      </c>
      <c r="D1356" s="1310"/>
      <c r="E1356" s="1310"/>
      <c r="F1356" s="1320"/>
      <c r="G1356" s="1310"/>
      <c r="H1356" s="1310"/>
      <c r="I1356" s="1310"/>
      <c r="J1356" s="1321"/>
      <c r="K1356" s="1321"/>
      <c r="L1356" s="1310"/>
      <c r="N1356" s="1322">
        <f t="shared" si="47"/>
        <v>0</v>
      </c>
      <c r="O1356" s="1323">
        <f t="shared" si="48"/>
        <v>0</v>
      </c>
      <c r="P1356" s="1323">
        <f>O1356/'1.5 Universal Data'!$E$36</f>
        <v>0</v>
      </c>
      <c r="R1356" s="134"/>
      <c r="S1356" s="134"/>
      <c r="T1356" s="134"/>
      <c r="U1356" s="134"/>
      <c r="V1356" s="134"/>
      <c r="W1356" s="134"/>
      <c r="X1356" s="134"/>
      <c r="Y1356" s="134"/>
      <c r="Z1356" s="134"/>
      <c r="AA1356" s="134"/>
      <c r="AB1356" s="134"/>
      <c r="AC1356" s="134"/>
      <c r="AD1356" s="134"/>
      <c r="AE1356" s="134"/>
    </row>
    <row r="1357" spans="2:31">
      <c r="B1357" s="1319">
        <f t="shared" si="46"/>
        <v>-1</v>
      </c>
      <c r="D1357" s="1310"/>
      <c r="E1357" s="1310"/>
      <c r="F1357" s="1320"/>
      <c r="G1357" s="1310"/>
      <c r="H1357" s="1310"/>
      <c r="I1357" s="1310"/>
      <c r="J1357" s="1321"/>
      <c r="K1357" s="1321"/>
      <c r="L1357" s="1310"/>
      <c r="N1357" s="1322">
        <f t="shared" si="47"/>
        <v>0</v>
      </c>
      <c r="O1357" s="1323">
        <f t="shared" si="48"/>
        <v>0</v>
      </c>
      <c r="P1357" s="1323">
        <f>O1357/'1.5 Universal Data'!$E$36</f>
        <v>0</v>
      </c>
      <c r="R1357" s="134"/>
      <c r="S1357" s="134"/>
      <c r="T1357" s="134"/>
      <c r="U1357" s="134"/>
      <c r="V1357" s="134"/>
      <c r="W1357" s="134"/>
      <c r="X1357" s="134"/>
      <c r="Y1357" s="134"/>
      <c r="Z1357" s="134"/>
      <c r="AA1357" s="134"/>
      <c r="AB1357" s="134"/>
      <c r="AC1357" s="134"/>
      <c r="AD1357" s="134"/>
      <c r="AE1357" s="134"/>
    </row>
    <row r="1358" spans="2:31">
      <c r="B1358" s="1319">
        <f t="shared" si="46"/>
        <v>-1</v>
      </c>
      <c r="D1358" s="1310"/>
      <c r="E1358" s="1310"/>
      <c r="F1358" s="1320"/>
      <c r="G1358" s="1310"/>
      <c r="H1358" s="1310"/>
      <c r="I1358" s="1310"/>
      <c r="J1358" s="1321"/>
      <c r="K1358" s="1321"/>
      <c r="L1358" s="1310"/>
      <c r="N1358" s="1322">
        <f t="shared" si="47"/>
        <v>0</v>
      </c>
      <c r="O1358" s="1323">
        <f t="shared" si="48"/>
        <v>0</v>
      </c>
      <c r="P1358" s="1323">
        <f>O1358/'1.5 Universal Data'!$E$36</f>
        <v>0</v>
      </c>
      <c r="R1358" s="134"/>
      <c r="S1358" s="134"/>
      <c r="T1358" s="134"/>
      <c r="U1358" s="134"/>
      <c r="V1358" s="134"/>
      <c r="W1358" s="134"/>
      <c r="X1358" s="134"/>
      <c r="Y1358" s="134"/>
      <c r="Z1358" s="134"/>
      <c r="AA1358" s="134"/>
      <c r="AB1358" s="134"/>
      <c r="AC1358" s="134"/>
      <c r="AD1358" s="134"/>
      <c r="AE1358" s="134"/>
    </row>
    <row r="1359" spans="2:31">
      <c r="B1359" s="1319">
        <f t="shared" si="46"/>
        <v>-1</v>
      </c>
      <c r="D1359" s="1310"/>
      <c r="E1359" s="1310"/>
      <c r="F1359" s="1320"/>
      <c r="G1359" s="1310"/>
      <c r="H1359" s="1310"/>
      <c r="I1359" s="1310"/>
      <c r="J1359" s="1321"/>
      <c r="K1359" s="1321"/>
      <c r="L1359" s="1310"/>
      <c r="N1359" s="1322">
        <f t="shared" si="47"/>
        <v>0</v>
      </c>
      <c r="O1359" s="1323">
        <f t="shared" si="48"/>
        <v>0</v>
      </c>
      <c r="P1359" s="1323">
        <f>O1359/'1.5 Universal Data'!$E$36</f>
        <v>0</v>
      </c>
      <c r="R1359" s="134"/>
      <c r="S1359" s="134"/>
      <c r="T1359" s="134"/>
      <c r="U1359" s="134"/>
      <c r="V1359" s="134"/>
      <c r="W1359" s="134"/>
      <c r="X1359" s="134"/>
      <c r="Y1359" s="134"/>
      <c r="Z1359" s="134"/>
      <c r="AA1359" s="134"/>
      <c r="AB1359" s="134"/>
      <c r="AC1359" s="134"/>
      <c r="AD1359" s="134"/>
      <c r="AE1359" s="134"/>
    </row>
    <row r="1360" spans="2:31">
      <c r="B1360" s="1319">
        <f t="shared" si="46"/>
        <v>-1</v>
      </c>
      <c r="D1360" s="1310"/>
      <c r="E1360" s="1310"/>
      <c r="F1360" s="1320"/>
      <c r="G1360" s="1310"/>
      <c r="H1360" s="1310"/>
      <c r="I1360" s="1310"/>
      <c r="J1360" s="1321"/>
      <c r="K1360" s="1321"/>
      <c r="L1360" s="1310"/>
      <c r="N1360" s="1322">
        <f t="shared" si="47"/>
        <v>0</v>
      </c>
      <c r="O1360" s="1323">
        <f t="shared" si="48"/>
        <v>0</v>
      </c>
      <c r="P1360" s="1323">
        <f>O1360/'1.5 Universal Data'!$E$36</f>
        <v>0</v>
      </c>
      <c r="R1360" s="134"/>
      <c r="S1360" s="134"/>
      <c r="T1360" s="134"/>
      <c r="U1360" s="134"/>
      <c r="V1360" s="134"/>
      <c r="W1360" s="134"/>
      <c r="X1360" s="134"/>
      <c r="Y1360" s="134"/>
      <c r="Z1360" s="134"/>
      <c r="AA1360" s="134"/>
      <c r="AB1360" s="134"/>
      <c r="AC1360" s="134"/>
      <c r="AD1360" s="134"/>
      <c r="AE1360" s="134"/>
    </row>
    <row r="1361" spans="2:31">
      <c r="B1361" s="1319">
        <f t="shared" si="46"/>
        <v>-1</v>
      </c>
      <c r="D1361" s="1310"/>
      <c r="E1361" s="1310"/>
      <c r="F1361" s="1320"/>
      <c r="G1361" s="1310"/>
      <c r="H1361" s="1310"/>
      <c r="I1361" s="1310"/>
      <c r="J1361" s="1321"/>
      <c r="K1361" s="1321"/>
      <c r="L1361" s="1310"/>
      <c r="N1361" s="1322">
        <f t="shared" si="47"/>
        <v>0</v>
      </c>
      <c r="O1361" s="1323">
        <f t="shared" si="48"/>
        <v>0</v>
      </c>
      <c r="P1361" s="1323">
        <f>O1361/'1.5 Universal Data'!$E$36</f>
        <v>0</v>
      </c>
      <c r="R1361" s="134"/>
      <c r="S1361" s="134"/>
      <c r="T1361" s="134"/>
      <c r="U1361" s="134"/>
      <c r="V1361" s="134"/>
      <c r="W1361" s="134"/>
      <c r="X1361" s="134"/>
      <c r="Y1361" s="134"/>
      <c r="Z1361" s="134"/>
      <c r="AA1361" s="134"/>
      <c r="AB1361" s="134"/>
      <c r="AC1361" s="134"/>
      <c r="AD1361" s="134"/>
      <c r="AE1361" s="134"/>
    </row>
    <row r="1362" spans="2:31">
      <c r="B1362" s="1319">
        <f t="shared" si="46"/>
        <v>-1</v>
      </c>
      <c r="D1362" s="1310"/>
      <c r="E1362" s="1310"/>
      <c r="F1362" s="1320"/>
      <c r="G1362" s="1310"/>
      <c r="H1362" s="1310"/>
      <c r="I1362" s="1310"/>
      <c r="J1362" s="1321"/>
      <c r="K1362" s="1321"/>
      <c r="L1362" s="1310"/>
      <c r="N1362" s="1322">
        <f t="shared" si="47"/>
        <v>0</v>
      </c>
      <c r="O1362" s="1323">
        <f t="shared" si="48"/>
        <v>0</v>
      </c>
      <c r="P1362" s="1323">
        <f>O1362/'1.5 Universal Data'!$E$36</f>
        <v>0</v>
      </c>
      <c r="R1362" s="134"/>
      <c r="S1362" s="134"/>
      <c r="T1362" s="134"/>
      <c r="U1362" s="134"/>
      <c r="V1362" s="134"/>
      <c r="W1362" s="134"/>
      <c r="X1362" s="134"/>
      <c r="Y1362" s="134"/>
      <c r="Z1362" s="134"/>
      <c r="AA1362" s="134"/>
      <c r="AB1362" s="134"/>
      <c r="AC1362" s="134"/>
      <c r="AD1362" s="134"/>
      <c r="AE1362" s="134"/>
    </row>
    <row r="1363" spans="2:31">
      <c r="B1363" s="1319">
        <f t="shared" si="46"/>
        <v>-1</v>
      </c>
      <c r="D1363" s="1310"/>
      <c r="E1363" s="1310"/>
      <c r="F1363" s="1320"/>
      <c r="G1363" s="1310"/>
      <c r="H1363" s="1310"/>
      <c r="I1363" s="1310"/>
      <c r="J1363" s="1321"/>
      <c r="K1363" s="1321"/>
      <c r="L1363" s="1310"/>
      <c r="N1363" s="1322">
        <f t="shared" si="47"/>
        <v>0</v>
      </c>
      <c r="O1363" s="1323">
        <f t="shared" si="48"/>
        <v>0</v>
      </c>
      <c r="P1363" s="1323">
        <f>O1363/'1.5 Universal Data'!$E$36</f>
        <v>0</v>
      </c>
      <c r="R1363" s="134"/>
      <c r="S1363" s="134"/>
      <c r="T1363" s="134"/>
      <c r="U1363" s="134"/>
      <c r="V1363" s="134"/>
      <c r="W1363" s="134"/>
      <c r="X1363" s="134"/>
      <c r="Y1363" s="134"/>
      <c r="Z1363" s="134"/>
      <c r="AA1363" s="134"/>
      <c r="AB1363" s="134"/>
      <c r="AC1363" s="134"/>
      <c r="AD1363" s="134"/>
      <c r="AE1363" s="134"/>
    </row>
    <row r="1364" spans="2:31">
      <c r="B1364" s="1319">
        <f t="shared" si="46"/>
        <v>-1</v>
      </c>
      <c r="D1364" s="1310"/>
      <c r="E1364" s="1310"/>
      <c r="F1364" s="1320"/>
      <c r="G1364" s="1310"/>
      <c r="H1364" s="1310"/>
      <c r="I1364" s="1310"/>
      <c r="J1364" s="1321"/>
      <c r="K1364" s="1321"/>
      <c r="L1364" s="1310"/>
      <c r="N1364" s="1322">
        <f t="shared" si="47"/>
        <v>0</v>
      </c>
      <c r="O1364" s="1323">
        <f t="shared" si="48"/>
        <v>0</v>
      </c>
      <c r="P1364" s="1323">
        <f>O1364/'1.5 Universal Data'!$E$36</f>
        <v>0</v>
      </c>
      <c r="R1364" s="134"/>
      <c r="S1364" s="134"/>
      <c r="T1364" s="134"/>
      <c r="U1364" s="134"/>
      <c r="V1364" s="134"/>
      <c r="W1364" s="134"/>
      <c r="X1364" s="134"/>
      <c r="Y1364" s="134"/>
      <c r="Z1364" s="134"/>
      <c r="AA1364" s="134"/>
      <c r="AB1364" s="134"/>
      <c r="AC1364" s="134"/>
      <c r="AD1364" s="134"/>
      <c r="AE1364" s="134"/>
    </row>
    <row r="1365" spans="2:31">
      <c r="B1365" s="1319">
        <f t="shared" si="46"/>
        <v>-1</v>
      </c>
      <c r="D1365" s="1310"/>
      <c r="E1365" s="1310"/>
      <c r="F1365" s="1320"/>
      <c r="G1365" s="1310"/>
      <c r="H1365" s="1310"/>
      <c r="I1365" s="1310"/>
      <c r="J1365" s="1321"/>
      <c r="K1365" s="1321"/>
      <c r="L1365" s="1310"/>
      <c r="N1365" s="1322">
        <f t="shared" si="47"/>
        <v>0</v>
      </c>
      <c r="O1365" s="1323">
        <f t="shared" si="48"/>
        <v>0</v>
      </c>
      <c r="P1365" s="1323">
        <f>O1365/'1.5 Universal Data'!$E$36</f>
        <v>0</v>
      </c>
      <c r="R1365" s="134"/>
      <c r="S1365" s="134"/>
      <c r="T1365" s="134"/>
      <c r="U1365" s="134"/>
      <c r="V1365" s="134"/>
      <c r="W1365" s="134"/>
      <c r="X1365" s="134"/>
      <c r="Y1365" s="134"/>
      <c r="Z1365" s="134"/>
      <c r="AA1365" s="134"/>
      <c r="AB1365" s="134"/>
      <c r="AC1365" s="134"/>
      <c r="AD1365" s="134"/>
      <c r="AE1365" s="134"/>
    </row>
    <row r="1366" spans="2:31">
      <c r="B1366" s="1319">
        <f t="shared" si="46"/>
        <v>-1</v>
      </c>
      <c r="D1366" s="1310"/>
      <c r="E1366" s="1310"/>
      <c r="F1366" s="1320"/>
      <c r="G1366" s="1310"/>
      <c r="H1366" s="1310"/>
      <c r="I1366" s="1310"/>
      <c r="J1366" s="1321"/>
      <c r="K1366" s="1321"/>
      <c r="L1366" s="1310"/>
      <c r="N1366" s="1322">
        <f t="shared" si="47"/>
        <v>0</v>
      </c>
      <c r="O1366" s="1323">
        <f t="shared" si="48"/>
        <v>0</v>
      </c>
      <c r="P1366" s="1323">
        <f>O1366/'1.5 Universal Data'!$E$36</f>
        <v>0</v>
      </c>
      <c r="R1366" s="134"/>
      <c r="S1366" s="134"/>
      <c r="T1366" s="134"/>
      <c r="U1366" s="134"/>
      <c r="V1366" s="134"/>
      <c r="W1366" s="134"/>
      <c r="X1366" s="134"/>
      <c r="Y1366" s="134"/>
      <c r="Z1366" s="134"/>
      <c r="AA1366" s="134"/>
      <c r="AB1366" s="134"/>
      <c r="AC1366" s="134"/>
      <c r="AD1366" s="134"/>
      <c r="AE1366" s="134"/>
    </row>
    <row r="1367" spans="2:31">
      <c r="B1367" s="1319">
        <f t="shared" ref="B1367:B1430" si="49">IF(G1367="buy",1,-1)</f>
        <v>-1</v>
      </c>
      <c r="D1367" s="1310"/>
      <c r="E1367" s="1310"/>
      <c r="F1367" s="1320"/>
      <c r="G1367" s="1310"/>
      <c r="H1367" s="1310"/>
      <c r="I1367" s="1310"/>
      <c r="J1367" s="1321"/>
      <c r="K1367" s="1321"/>
      <c r="L1367" s="1310"/>
      <c r="N1367" s="1322">
        <f t="shared" ref="N1367:N1430" si="50">+H1367*((K1367-J1367)+1)*B1367</f>
        <v>0</v>
      </c>
      <c r="O1367" s="1323">
        <f t="shared" ref="O1367:O1430" si="51">N1367*L1367/100</f>
        <v>0</v>
      </c>
      <c r="P1367" s="1323">
        <f>O1367/'1.5 Universal Data'!$E$36</f>
        <v>0</v>
      </c>
      <c r="R1367" s="134"/>
      <c r="S1367" s="134"/>
      <c r="T1367" s="134"/>
      <c r="U1367" s="134"/>
      <c r="V1367" s="134"/>
      <c r="W1367" s="134"/>
      <c r="X1367" s="134"/>
      <c r="Y1367" s="134"/>
      <c r="Z1367" s="134"/>
      <c r="AA1367" s="134"/>
      <c r="AB1367" s="134"/>
      <c r="AC1367" s="134"/>
      <c r="AD1367" s="134"/>
      <c r="AE1367" s="134"/>
    </row>
    <row r="1368" spans="2:31">
      <c r="B1368" s="1319">
        <f t="shared" si="49"/>
        <v>-1</v>
      </c>
      <c r="D1368" s="1310"/>
      <c r="E1368" s="1310"/>
      <c r="F1368" s="1320"/>
      <c r="G1368" s="1310"/>
      <c r="H1368" s="1310"/>
      <c r="I1368" s="1310"/>
      <c r="J1368" s="1321"/>
      <c r="K1368" s="1321"/>
      <c r="L1368" s="1310"/>
      <c r="N1368" s="1322">
        <f t="shared" si="50"/>
        <v>0</v>
      </c>
      <c r="O1368" s="1323">
        <f t="shared" si="51"/>
        <v>0</v>
      </c>
      <c r="P1368" s="1323">
        <f>O1368/'1.5 Universal Data'!$E$36</f>
        <v>0</v>
      </c>
      <c r="R1368" s="134"/>
      <c r="S1368" s="134"/>
      <c r="T1368" s="134"/>
      <c r="U1368" s="134"/>
      <c r="V1368" s="134"/>
      <c r="W1368" s="134"/>
      <c r="X1368" s="134"/>
      <c r="Y1368" s="134"/>
      <c r="Z1368" s="134"/>
      <c r="AA1368" s="134"/>
      <c r="AB1368" s="134"/>
      <c r="AC1368" s="134"/>
      <c r="AD1368" s="134"/>
      <c r="AE1368" s="134"/>
    </row>
    <row r="1369" spans="2:31">
      <c r="B1369" s="1319">
        <f t="shared" si="49"/>
        <v>-1</v>
      </c>
      <c r="D1369" s="1310"/>
      <c r="E1369" s="1310"/>
      <c r="F1369" s="1320"/>
      <c r="G1369" s="1310"/>
      <c r="H1369" s="1310"/>
      <c r="I1369" s="1310"/>
      <c r="J1369" s="1321"/>
      <c r="K1369" s="1321"/>
      <c r="L1369" s="1310"/>
      <c r="N1369" s="1322">
        <f t="shared" si="50"/>
        <v>0</v>
      </c>
      <c r="O1369" s="1323">
        <f t="shared" si="51"/>
        <v>0</v>
      </c>
      <c r="P1369" s="1323">
        <f>O1369/'1.5 Universal Data'!$E$36</f>
        <v>0</v>
      </c>
      <c r="R1369" s="134"/>
      <c r="S1369" s="134"/>
      <c r="T1369" s="134"/>
      <c r="U1369" s="134"/>
      <c r="V1369" s="134"/>
      <c r="W1369" s="134"/>
      <c r="X1369" s="134"/>
      <c r="Y1369" s="134"/>
      <c r="Z1369" s="134"/>
      <c r="AA1369" s="134"/>
      <c r="AB1369" s="134"/>
      <c r="AC1369" s="134"/>
      <c r="AD1369" s="134"/>
      <c r="AE1369" s="134"/>
    </row>
    <row r="1370" spans="2:31">
      <c r="B1370" s="1319">
        <f t="shared" si="49"/>
        <v>-1</v>
      </c>
      <c r="D1370" s="1310"/>
      <c r="E1370" s="1310"/>
      <c r="F1370" s="1320"/>
      <c r="G1370" s="1310"/>
      <c r="H1370" s="1310"/>
      <c r="I1370" s="1310"/>
      <c r="J1370" s="1321"/>
      <c r="K1370" s="1321"/>
      <c r="L1370" s="1310"/>
      <c r="N1370" s="1322">
        <f t="shared" si="50"/>
        <v>0</v>
      </c>
      <c r="O1370" s="1323">
        <f t="shared" si="51"/>
        <v>0</v>
      </c>
      <c r="P1370" s="1323">
        <f>O1370/'1.5 Universal Data'!$E$36</f>
        <v>0</v>
      </c>
      <c r="R1370" s="134"/>
      <c r="S1370" s="134"/>
      <c r="T1370" s="134"/>
      <c r="U1370" s="134"/>
      <c r="V1370" s="134"/>
      <c r="W1370" s="134"/>
      <c r="X1370" s="134"/>
      <c r="Y1370" s="134"/>
      <c r="Z1370" s="134"/>
      <c r="AA1370" s="134"/>
      <c r="AB1370" s="134"/>
      <c r="AC1370" s="134"/>
      <c r="AD1370" s="134"/>
      <c r="AE1370" s="134"/>
    </row>
    <row r="1371" spans="2:31">
      <c r="B1371" s="1319">
        <f t="shared" si="49"/>
        <v>-1</v>
      </c>
      <c r="D1371" s="1310"/>
      <c r="E1371" s="1310"/>
      <c r="F1371" s="1320"/>
      <c r="G1371" s="1310"/>
      <c r="H1371" s="1310"/>
      <c r="I1371" s="1310"/>
      <c r="J1371" s="1321"/>
      <c r="K1371" s="1321"/>
      <c r="L1371" s="1310"/>
      <c r="N1371" s="1322">
        <f t="shared" si="50"/>
        <v>0</v>
      </c>
      <c r="O1371" s="1323">
        <f t="shared" si="51"/>
        <v>0</v>
      </c>
      <c r="P1371" s="1323">
        <f>O1371/'1.5 Universal Data'!$E$36</f>
        <v>0</v>
      </c>
      <c r="R1371" s="134"/>
      <c r="S1371" s="134"/>
      <c r="T1371" s="134"/>
      <c r="U1371" s="134"/>
      <c r="V1371" s="134"/>
      <c r="W1371" s="134"/>
      <c r="X1371" s="134"/>
      <c r="Y1371" s="134"/>
      <c r="Z1371" s="134"/>
      <c r="AA1371" s="134"/>
      <c r="AB1371" s="134"/>
      <c r="AC1371" s="134"/>
      <c r="AD1371" s="134"/>
      <c r="AE1371" s="134"/>
    </row>
    <row r="1372" spans="2:31">
      <c r="B1372" s="1319">
        <f t="shared" si="49"/>
        <v>-1</v>
      </c>
      <c r="D1372" s="1310"/>
      <c r="E1372" s="1310"/>
      <c r="F1372" s="1320"/>
      <c r="G1372" s="1310"/>
      <c r="H1372" s="1310"/>
      <c r="I1372" s="1310"/>
      <c r="J1372" s="1321"/>
      <c r="K1372" s="1321"/>
      <c r="L1372" s="1310"/>
      <c r="N1372" s="1322">
        <f t="shared" si="50"/>
        <v>0</v>
      </c>
      <c r="O1372" s="1323">
        <f t="shared" si="51"/>
        <v>0</v>
      </c>
      <c r="P1372" s="1323">
        <f>O1372/'1.5 Universal Data'!$E$36</f>
        <v>0</v>
      </c>
      <c r="R1372" s="134"/>
      <c r="S1372" s="134"/>
      <c r="T1372" s="134"/>
      <c r="U1372" s="134"/>
      <c r="V1372" s="134"/>
      <c r="W1372" s="134"/>
      <c r="X1372" s="134"/>
      <c r="Y1372" s="134"/>
      <c r="Z1372" s="134"/>
      <c r="AA1372" s="134"/>
      <c r="AB1372" s="134"/>
      <c r="AC1372" s="134"/>
      <c r="AD1372" s="134"/>
      <c r="AE1372" s="134"/>
    </row>
    <row r="1373" spans="2:31">
      <c r="B1373" s="1319">
        <f t="shared" si="49"/>
        <v>-1</v>
      </c>
      <c r="D1373" s="1310"/>
      <c r="E1373" s="1310"/>
      <c r="F1373" s="1320"/>
      <c r="G1373" s="1310"/>
      <c r="H1373" s="1310"/>
      <c r="I1373" s="1310"/>
      <c r="J1373" s="1321"/>
      <c r="K1373" s="1321"/>
      <c r="L1373" s="1310"/>
      <c r="N1373" s="1322">
        <f t="shared" si="50"/>
        <v>0</v>
      </c>
      <c r="O1373" s="1323">
        <f t="shared" si="51"/>
        <v>0</v>
      </c>
      <c r="P1373" s="1323">
        <f>O1373/'1.5 Universal Data'!$E$36</f>
        <v>0</v>
      </c>
      <c r="R1373" s="134"/>
      <c r="S1373" s="134"/>
      <c r="T1373" s="134"/>
      <c r="U1373" s="134"/>
      <c r="V1373" s="134"/>
      <c r="W1373" s="134"/>
      <c r="X1373" s="134"/>
      <c r="Y1373" s="134"/>
      <c r="Z1373" s="134"/>
      <c r="AA1373" s="134"/>
      <c r="AB1373" s="134"/>
      <c r="AC1373" s="134"/>
      <c r="AD1373" s="134"/>
      <c r="AE1373" s="134"/>
    </row>
    <row r="1374" spans="2:31">
      <c r="B1374" s="1319">
        <f t="shared" si="49"/>
        <v>-1</v>
      </c>
      <c r="D1374" s="1310"/>
      <c r="E1374" s="1310"/>
      <c r="F1374" s="1320"/>
      <c r="G1374" s="1310"/>
      <c r="H1374" s="1310"/>
      <c r="I1374" s="1310"/>
      <c r="J1374" s="1321"/>
      <c r="K1374" s="1321"/>
      <c r="L1374" s="1310"/>
      <c r="N1374" s="1322">
        <f t="shared" si="50"/>
        <v>0</v>
      </c>
      <c r="O1374" s="1323">
        <f t="shared" si="51"/>
        <v>0</v>
      </c>
      <c r="P1374" s="1323">
        <f>O1374/'1.5 Universal Data'!$E$36</f>
        <v>0</v>
      </c>
      <c r="R1374" s="134"/>
      <c r="S1374" s="134"/>
      <c r="T1374" s="134"/>
      <c r="U1374" s="134"/>
      <c r="V1374" s="134"/>
      <c r="W1374" s="134"/>
      <c r="X1374" s="134"/>
      <c r="Y1374" s="134"/>
      <c r="Z1374" s="134"/>
      <c r="AA1374" s="134"/>
      <c r="AB1374" s="134"/>
      <c r="AC1374" s="134"/>
      <c r="AD1374" s="134"/>
      <c r="AE1374" s="134"/>
    </row>
    <row r="1375" spans="2:31">
      <c r="B1375" s="1319">
        <f t="shared" si="49"/>
        <v>-1</v>
      </c>
      <c r="D1375" s="1310"/>
      <c r="E1375" s="1310"/>
      <c r="F1375" s="1320"/>
      <c r="G1375" s="1310"/>
      <c r="H1375" s="1310"/>
      <c r="I1375" s="1310"/>
      <c r="J1375" s="1321"/>
      <c r="K1375" s="1321"/>
      <c r="L1375" s="1310"/>
      <c r="N1375" s="1322">
        <f t="shared" si="50"/>
        <v>0</v>
      </c>
      <c r="O1375" s="1323">
        <f t="shared" si="51"/>
        <v>0</v>
      </c>
      <c r="P1375" s="1323">
        <f>O1375/'1.5 Universal Data'!$E$36</f>
        <v>0</v>
      </c>
      <c r="R1375" s="134"/>
      <c r="S1375" s="134"/>
      <c r="T1375" s="134"/>
      <c r="U1375" s="134"/>
      <c r="V1375" s="134"/>
      <c r="W1375" s="134"/>
      <c r="X1375" s="134"/>
      <c r="Y1375" s="134"/>
      <c r="Z1375" s="134"/>
      <c r="AA1375" s="134"/>
      <c r="AB1375" s="134"/>
      <c r="AC1375" s="134"/>
      <c r="AD1375" s="134"/>
      <c r="AE1375" s="134"/>
    </row>
    <row r="1376" spans="2:31">
      <c r="B1376" s="1319">
        <f t="shared" si="49"/>
        <v>-1</v>
      </c>
      <c r="D1376" s="1310"/>
      <c r="E1376" s="1310"/>
      <c r="F1376" s="1320"/>
      <c r="G1376" s="1310"/>
      <c r="H1376" s="1310"/>
      <c r="I1376" s="1310"/>
      <c r="J1376" s="1321"/>
      <c r="K1376" s="1321"/>
      <c r="L1376" s="1310"/>
      <c r="N1376" s="1322">
        <f t="shared" si="50"/>
        <v>0</v>
      </c>
      <c r="O1376" s="1323">
        <f t="shared" si="51"/>
        <v>0</v>
      </c>
      <c r="P1376" s="1323">
        <f>O1376/'1.5 Universal Data'!$E$36</f>
        <v>0</v>
      </c>
      <c r="R1376" s="134"/>
      <c r="S1376" s="134"/>
      <c r="T1376" s="134"/>
      <c r="U1376" s="134"/>
      <c r="V1376" s="134"/>
      <c r="W1376" s="134"/>
      <c r="X1376" s="134"/>
      <c r="Y1376" s="134"/>
      <c r="Z1376" s="134"/>
      <c r="AA1376" s="134"/>
      <c r="AB1376" s="134"/>
      <c r="AC1376" s="134"/>
      <c r="AD1376" s="134"/>
      <c r="AE1376" s="134"/>
    </row>
    <row r="1377" spans="2:31">
      <c r="B1377" s="1319">
        <f t="shared" si="49"/>
        <v>-1</v>
      </c>
      <c r="D1377" s="1310"/>
      <c r="E1377" s="1310"/>
      <c r="F1377" s="1320"/>
      <c r="G1377" s="1310"/>
      <c r="H1377" s="1310"/>
      <c r="I1377" s="1310"/>
      <c r="J1377" s="1321"/>
      <c r="K1377" s="1321"/>
      <c r="L1377" s="1310"/>
      <c r="N1377" s="1322">
        <f t="shared" si="50"/>
        <v>0</v>
      </c>
      <c r="O1377" s="1323">
        <f t="shared" si="51"/>
        <v>0</v>
      </c>
      <c r="P1377" s="1323">
        <f>O1377/'1.5 Universal Data'!$E$36</f>
        <v>0</v>
      </c>
      <c r="R1377" s="134"/>
      <c r="S1377" s="134"/>
      <c r="T1377" s="134"/>
      <c r="U1377" s="134"/>
      <c r="V1377" s="134"/>
      <c r="W1377" s="134"/>
      <c r="X1377" s="134"/>
      <c r="Y1377" s="134"/>
      <c r="Z1377" s="134"/>
      <c r="AA1377" s="134"/>
      <c r="AB1377" s="134"/>
      <c r="AC1377" s="134"/>
      <c r="AD1377" s="134"/>
      <c r="AE1377" s="134"/>
    </row>
    <row r="1378" spans="2:31">
      <c r="B1378" s="1319">
        <f t="shared" si="49"/>
        <v>-1</v>
      </c>
      <c r="D1378" s="1310"/>
      <c r="E1378" s="1310"/>
      <c r="F1378" s="1320"/>
      <c r="G1378" s="1310"/>
      <c r="H1378" s="1310"/>
      <c r="I1378" s="1310"/>
      <c r="J1378" s="1321"/>
      <c r="K1378" s="1321"/>
      <c r="L1378" s="1310"/>
      <c r="N1378" s="1322">
        <f t="shared" si="50"/>
        <v>0</v>
      </c>
      <c r="O1378" s="1323">
        <f t="shared" si="51"/>
        <v>0</v>
      </c>
      <c r="P1378" s="1323">
        <f>O1378/'1.5 Universal Data'!$E$36</f>
        <v>0</v>
      </c>
      <c r="R1378" s="134"/>
      <c r="S1378" s="134"/>
      <c r="T1378" s="134"/>
      <c r="U1378" s="134"/>
      <c r="V1378" s="134"/>
      <c r="W1378" s="134"/>
      <c r="X1378" s="134"/>
      <c r="Y1378" s="134"/>
      <c r="Z1378" s="134"/>
      <c r="AA1378" s="134"/>
      <c r="AB1378" s="134"/>
      <c r="AC1378" s="134"/>
      <c r="AD1378" s="134"/>
      <c r="AE1378" s="134"/>
    </row>
    <row r="1379" spans="2:31">
      <c r="B1379" s="1319">
        <f t="shared" si="49"/>
        <v>-1</v>
      </c>
      <c r="D1379" s="1310"/>
      <c r="E1379" s="1310"/>
      <c r="F1379" s="1320"/>
      <c r="G1379" s="1310"/>
      <c r="H1379" s="1310"/>
      <c r="I1379" s="1310"/>
      <c r="J1379" s="1321"/>
      <c r="K1379" s="1321"/>
      <c r="L1379" s="1310"/>
      <c r="N1379" s="1322">
        <f t="shared" si="50"/>
        <v>0</v>
      </c>
      <c r="O1379" s="1323">
        <f t="shared" si="51"/>
        <v>0</v>
      </c>
      <c r="P1379" s="1323">
        <f>O1379/'1.5 Universal Data'!$E$36</f>
        <v>0</v>
      </c>
      <c r="R1379" s="134"/>
      <c r="S1379" s="134"/>
      <c r="T1379" s="134"/>
      <c r="U1379" s="134"/>
      <c r="V1379" s="134"/>
      <c r="W1379" s="134"/>
      <c r="X1379" s="134"/>
      <c r="Y1379" s="134"/>
      <c r="Z1379" s="134"/>
      <c r="AA1379" s="134"/>
      <c r="AB1379" s="134"/>
      <c r="AC1379" s="134"/>
      <c r="AD1379" s="134"/>
      <c r="AE1379" s="134"/>
    </row>
    <row r="1380" spans="2:31">
      <c r="B1380" s="1319">
        <f t="shared" si="49"/>
        <v>-1</v>
      </c>
      <c r="D1380" s="1310"/>
      <c r="E1380" s="1310"/>
      <c r="F1380" s="1320"/>
      <c r="G1380" s="1310"/>
      <c r="H1380" s="1310"/>
      <c r="I1380" s="1310"/>
      <c r="J1380" s="1321"/>
      <c r="K1380" s="1321"/>
      <c r="L1380" s="1310"/>
      <c r="N1380" s="1322">
        <f t="shared" si="50"/>
        <v>0</v>
      </c>
      <c r="O1380" s="1323">
        <f t="shared" si="51"/>
        <v>0</v>
      </c>
      <c r="P1380" s="1323">
        <f>O1380/'1.5 Universal Data'!$E$36</f>
        <v>0</v>
      </c>
      <c r="R1380" s="134"/>
      <c r="S1380" s="134"/>
      <c r="T1380" s="134"/>
      <c r="U1380" s="134"/>
      <c r="V1380" s="134"/>
      <c r="W1380" s="134"/>
      <c r="X1380" s="134"/>
      <c r="Y1380" s="134"/>
      <c r="Z1380" s="134"/>
      <c r="AA1380" s="134"/>
      <c r="AB1380" s="134"/>
      <c r="AC1380" s="134"/>
      <c r="AD1380" s="134"/>
      <c r="AE1380" s="134"/>
    </row>
    <row r="1381" spans="2:31">
      <c r="B1381" s="1319">
        <f t="shared" si="49"/>
        <v>-1</v>
      </c>
      <c r="D1381" s="1310"/>
      <c r="E1381" s="1310"/>
      <c r="F1381" s="1320"/>
      <c r="G1381" s="1310"/>
      <c r="H1381" s="1310"/>
      <c r="I1381" s="1310"/>
      <c r="J1381" s="1321"/>
      <c r="K1381" s="1321"/>
      <c r="L1381" s="1310"/>
      <c r="N1381" s="1322">
        <f t="shared" si="50"/>
        <v>0</v>
      </c>
      <c r="O1381" s="1323">
        <f t="shared" si="51"/>
        <v>0</v>
      </c>
      <c r="P1381" s="1323">
        <f>O1381/'1.5 Universal Data'!$E$36</f>
        <v>0</v>
      </c>
      <c r="R1381" s="134"/>
      <c r="S1381" s="134"/>
      <c r="T1381" s="134"/>
      <c r="U1381" s="134"/>
      <c r="V1381" s="134"/>
      <c r="W1381" s="134"/>
      <c r="X1381" s="134"/>
      <c r="Y1381" s="134"/>
      <c r="Z1381" s="134"/>
      <c r="AA1381" s="134"/>
      <c r="AB1381" s="134"/>
      <c r="AC1381" s="134"/>
      <c r="AD1381" s="134"/>
      <c r="AE1381" s="134"/>
    </row>
    <row r="1382" spans="2:31">
      <c r="B1382" s="1319">
        <f t="shared" si="49"/>
        <v>-1</v>
      </c>
      <c r="D1382" s="1310"/>
      <c r="E1382" s="1310"/>
      <c r="F1382" s="1320"/>
      <c r="G1382" s="1310"/>
      <c r="H1382" s="1310"/>
      <c r="I1382" s="1310"/>
      <c r="J1382" s="1321"/>
      <c r="K1382" s="1321"/>
      <c r="L1382" s="1310"/>
      <c r="N1382" s="1322">
        <f t="shared" si="50"/>
        <v>0</v>
      </c>
      <c r="O1382" s="1323">
        <f t="shared" si="51"/>
        <v>0</v>
      </c>
      <c r="P1382" s="1323">
        <f>O1382/'1.5 Universal Data'!$E$36</f>
        <v>0</v>
      </c>
      <c r="R1382" s="134"/>
      <c r="S1382" s="134"/>
      <c r="T1382" s="134"/>
      <c r="U1382" s="134"/>
      <c r="V1382" s="134"/>
      <c r="W1382" s="134"/>
      <c r="X1382" s="134"/>
      <c r="Y1382" s="134"/>
      <c r="Z1382" s="134"/>
      <c r="AA1382" s="134"/>
      <c r="AB1382" s="134"/>
      <c r="AC1382" s="134"/>
      <c r="AD1382" s="134"/>
      <c r="AE1382" s="134"/>
    </row>
    <row r="1383" spans="2:31">
      <c r="B1383" s="1319">
        <f t="shared" si="49"/>
        <v>-1</v>
      </c>
      <c r="D1383" s="1310"/>
      <c r="E1383" s="1310"/>
      <c r="F1383" s="1320"/>
      <c r="G1383" s="1310"/>
      <c r="H1383" s="1310"/>
      <c r="I1383" s="1310"/>
      <c r="J1383" s="1321"/>
      <c r="K1383" s="1321"/>
      <c r="L1383" s="1310"/>
      <c r="N1383" s="1322">
        <f t="shared" si="50"/>
        <v>0</v>
      </c>
      <c r="O1383" s="1323">
        <f t="shared" si="51"/>
        <v>0</v>
      </c>
      <c r="P1383" s="1323">
        <f>O1383/'1.5 Universal Data'!$E$36</f>
        <v>0</v>
      </c>
      <c r="R1383" s="134"/>
      <c r="S1383" s="134"/>
      <c r="T1383" s="134"/>
      <c r="U1383" s="134"/>
      <c r="V1383" s="134"/>
      <c r="W1383" s="134"/>
      <c r="X1383" s="134"/>
      <c r="Y1383" s="134"/>
      <c r="Z1383" s="134"/>
      <c r="AA1383" s="134"/>
      <c r="AB1383" s="134"/>
      <c r="AC1383" s="134"/>
      <c r="AD1383" s="134"/>
      <c r="AE1383" s="134"/>
    </row>
    <row r="1384" spans="2:31">
      <c r="B1384" s="1319">
        <f t="shared" si="49"/>
        <v>-1</v>
      </c>
      <c r="D1384" s="1310"/>
      <c r="E1384" s="1310"/>
      <c r="F1384" s="1320"/>
      <c r="G1384" s="1310"/>
      <c r="H1384" s="1310"/>
      <c r="I1384" s="1310"/>
      <c r="J1384" s="1321"/>
      <c r="K1384" s="1321"/>
      <c r="L1384" s="1310"/>
      <c r="N1384" s="1322">
        <f t="shared" si="50"/>
        <v>0</v>
      </c>
      <c r="O1384" s="1323">
        <f t="shared" si="51"/>
        <v>0</v>
      </c>
      <c r="P1384" s="1323">
        <f>O1384/'1.5 Universal Data'!$E$36</f>
        <v>0</v>
      </c>
      <c r="R1384" s="134"/>
      <c r="S1384" s="134"/>
      <c r="T1384" s="134"/>
      <c r="U1384" s="134"/>
      <c r="V1384" s="134"/>
      <c r="W1384" s="134"/>
      <c r="X1384" s="134"/>
      <c r="Y1384" s="134"/>
      <c r="Z1384" s="134"/>
      <c r="AA1384" s="134"/>
      <c r="AB1384" s="134"/>
      <c r="AC1384" s="134"/>
      <c r="AD1384" s="134"/>
      <c r="AE1384" s="134"/>
    </row>
    <row r="1385" spans="2:31">
      <c r="B1385" s="1319">
        <f t="shared" si="49"/>
        <v>-1</v>
      </c>
      <c r="D1385" s="1310"/>
      <c r="E1385" s="1310"/>
      <c r="F1385" s="1320"/>
      <c r="G1385" s="1310"/>
      <c r="H1385" s="1310"/>
      <c r="I1385" s="1310"/>
      <c r="J1385" s="1321"/>
      <c r="K1385" s="1321"/>
      <c r="L1385" s="1310"/>
      <c r="N1385" s="1322">
        <f t="shared" si="50"/>
        <v>0</v>
      </c>
      <c r="O1385" s="1323">
        <f t="shared" si="51"/>
        <v>0</v>
      </c>
      <c r="P1385" s="1323">
        <f>O1385/'1.5 Universal Data'!$E$36</f>
        <v>0</v>
      </c>
      <c r="R1385" s="134"/>
      <c r="S1385" s="134"/>
      <c r="T1385" s="134"/>
      <c r="U1385" s="134"/>
      <c r="V1385" s="134"/>
      <c r="W1385" s="134"/>
      <c r="X1385" s="134"/>
      <c r="Y1385" s="134"/>
      <c r="Z1385" s="134"/>
      <c r="AA1385" s="134"/>
      <c r="AB1385" s="134"/>
      <c r="AC1385" s="134"/>
      <c r="AD1385" s="134"/>
      <c r="AE1385" s="134"/>
    </row>
    <row r="1386" spans="2:31">
      <c r="B1386" s="1319">
        <f t="shared" si="49"/>
        <v>-1</v>
      </c>
      <c r="D1386" s="1310"/>
      <c r="E1386" s="1310"/>
      <c r="F1386" s="1320"/>
      <c r="G1386" s="1310"/>
      <c r="H1386" s="1310"/>
      <c r="I1386" s="1310"/>
      <c r="J1386" s="1321"/>
      <c r="K1386" s="1321"/>
      <c r="L1386" s="1310"/>
      <c r="N1386" s="1322">
        <f t="shared" si="50"/>
        <v>0</v>
      </c>
      <c r="O1386" s="1323">
        <f t="shared" si="51"/>
        <v>0</v>
      </c>
      <c r="P1386" s="1323">
        <f>O1386/'1.5 Universal Data'!$E$36</f>
        <v>0</v>
      </c>
      <c r="R1386" s="134"/>
      <c r="S1386" s="134"/>
      <c r="T1386" s="134"/>
      <c r="U1386" s="134"/>
      <c r="V1386" s="134"/>
      <c r="W1386" s="134"/>
      <c r="X1386" s="134"/>
      <c r="Y1386" s="134"/>
      <c r="Z1386" s="134"/>
      <c r="AA1386" s="134"/>
      <c r="AB1386" s="134"/>
      <c r="AC1386" s="134"/>
      <c r="AD1386" s="134"/>
      <c r="AE1386" s="134"/>
    </row>
    <row r="1387" spans="2:31">
      <c r="B1387" s="1319">
        <f t="shared" si="49"/>
        <v>-1</v>
      </c>
      <c r="D1387" s="1310"/>
      <c r="E1387" s="1310"/>
      <c r="F1387" s="1320"/>
      <c r="G1387" s="1310"/>
      <c r="H1387" s="1310"/>
      <c r="I1387" s="1310"/>
      <c r="J1387" s="1321"/>
      <c r="K1387" s="1321"/>
      <c r="L1387" s="1310"/>
      <c r="N1387" s="1322">
        <f t="shared" si="50"/>
        <v>0</v>
      </c>
      <c r="O1387" s="1323">
        <f t="shared" si="51"/>
        <v>0</v>
      </c>
      <c r="P1387" s="1323">
        <f>O1387/'1.5 Universal Data'!$E$36</f>
        <v>0</v>
      </c>
      <c r="R1387" s="134"/>
      <c r="S1387" s="134"/>
      <c r="T1387" s="134"/>
      <c r="U1387" s="134"/>
      <c r="V1387" s="134"/>
      <c r="W1387" s="134"/>
      <c r="X1387" s="134"/>
      <c r="Y1387" s="134"/>
      <c r="Z1387" s="134"/>
      <c r="AA1387" s="134"/>
      <c r="AB1387" s="134"/>
      <c r="AC1387" s="134"/>
      <c r="AD1387" s="134"/>
      <c r="AE1387" s="134"/>
    </row>
    <row r="1388" spans="2:31">
      <c r="B1388" s="1319">
        <f t="shared" si="49"/>
        <v>-1</v>
      </c>
      <c r="D1388" s="1310"/>
      <c r="E1388" s="1310"/>
      <c r="F1388" s="1320"/>
      <c r="G1388" s="1310"/>
      <c r="H1388" s="1310"/>
      <c r="I1388" s="1310"/>
      <c r="J1388" s="1321"/>
      <c r="K1388" s="1321"/>
      <c r="L1388" s="1310"/>
      <c r="N1388" s="1322">
        <f t="shared" si="50"/>
        <v>0</v>
      </c>
      <c r="O1388" s="1323">
        <f t="shared" si="51"/>
        <v>0</v>
      </c>
      <c r="P1388" s="1323">
        <f>O1388/'1.5 Universal Data'!$E$36</f>
        <v>0</v>
      </c>
      <c r="R1388" s="134"/>
      <c r="S1388" s="134"/>
      <c r="T1388" s="134"/>
      <c r="U1388" s="134"/>
      <c r="V1388" s="134"/>
      <c r="W1388" s="134"/>
      <c r="X1388" s="134"/>
      <c r="Y1388" s="134"/>
      <c r="Z1388" s="134"/>
      <c r="AA1388" s="134"/>
      <c r="AB1388" s="134"/>
      <c r="AC1388" s="134"/>
      <c r="AD1388" s="134"/>
      <c r="AE1388" s="134"/>
    </row>
    <row r="1389" spans="2:31">
      <c r="B1389" s="1319">
        <f t="shared" si="49"/>
        <v>-1</v>
      </c>
      <c r="D1389" s="1310"/>
      <c r="E1389" s="1310"/>
      <c r="F1389" s="1320"/>
      <c r="G1389" s="1310"/>
      <c r="H1389" s="1310"/>
      <c r="I1389" s="1310"/>
      <c r="J1389" s="1321"/>
      <c r="K1389" s="1321"/>
      <c r="L1389" s="1310"/>
      <c r="N1389" s="1322">
        <f t="shared" si="50"/>
        <v>0</v>
      </c>
      <c r="O1389" s="1323">
        <f t="shared" si="51"/>
        <v>0</v>
      </c>
      <c r="P1389" s="1323">
        <f>O1389/'1.5 Universal Data'!$E$36</f>
        <v>0</v>
      </c>
      <c r="R1389" s="134"/>
      <c r="S1389" s="134"/>
      <c r="T1389" s="134"/>
      <c r="U1389" s="134"/>
      <c r="V1389" s="134"/>
      <c r="W1389" s="134"/>
      <c r="X1389" s="134"/>
      <c r="Y1389" s="134"/>
      <c r="Z1389" s="134"/>
      <c r="AA1389" s="134"/>
      <c r="AB1389" s="134"/>
      <c r="AC1389" s="134"/>
      <c r="AD1389" s="134"/>
      <c r="AE1389" s="134"/>
    </row>
    <row r="1390" spans="2:31">
      <c r="B1390" s="1319">
        <f t="shared" si="49"/>
        <v>-1</v>
      </c>
      <c r="D1390" s="1310"/>
      <c r="E1390" s="1310"/>
      <c r="F1390" s="1320"/>
      <c r="G1390" s="1310"/>
      <c r="H1390" s="1310"/>
      <c r="I1390" s="1310"/>
      <c r="J1390" s="1321"/>
      <c r="K1390" s="1321"/>
      <c r="L1390" s="1310"/>
      <c r="N1390" s="1322">
        <f t="shared" si="50"/>
        <v>0</v>
      </c>
      <c r="O1390" s="1323">
        <f t="shared" si="51"/>
        <v>0</v>
      </c>
      <c r="P1390" s="1323">
        <f>O1390/'1.5 Universal Data'!$E$36</f>
        <v>0</v>
      </c>
      <c r="R1390" s="134"/>
      <c r="S1390" s="134"/>
      <c r="T1390" s="134"/>
      <c r="U1390" s="134"/>
      <c r="V1390" s="134"/>
      <c r="W1390" s="134"/>
      <c r="X1390" s="134"/>
      <c r="Y1390" s="134"/>
      <c r="Z1390" s="134"/>
      <c r="AA1390" s="134"/>
      <c r="AB1390" s="134"/>
      <c r="AC1390" s="134"/>
      <c r="AD1390" s="134"/>
      <c r="AE1390" s="134"/>
    </row>
    <row r="1391" spans="2:31">
      <c r="B1391" s="1319">
        <f t="shared" si="49"/>
        <v>-1</v>
      </c>
      <c r="D1391" s="1310"/>
      <c r="E1391" s="1310"/>
      <c r="F1391" s="1320"/>
      <c r="G1391" s="1310"/>
      <c r="H1391" s="1310"/>
      <c r="I1391" s="1310"/>
      <c r="J1391" s="1321"/>
      <c r="K1391" s="1321"/>
      <c r="L1391" s="1310"/>
      <c r="N1391" s="1322">
        <f t="shared" si="50"/>
        <v>0</v>
      </c>
      <c r="O1391" s="1323">
        <f t="shared" si="51"/>
        <v>0</v>
      </c>
      <c r="P1391" s="1323">
        <f>O1391/'1.5 Universal Data'!$E$36</f>
        <v>0</v>
      </c>
      <c r="R1391" s="134"/>
      <c r="S1391" s="134"/>
      <c r="T1391" s="134"/>
      <c r="U1391" s="134"/>
      <c r="V1391" s="134"/>
      <c r="W1391" s="134"/>
      <c r="X1391" s="134"/>
      <c r="Y1391" s="134"/>
      <c r="Z1391" s="134"/>
      <c r="AA1391" s="134"/>
      <c r="AB1391" s="134"/>
      <c r="AC1391" s="134"/>
      <c r="AD1391" s="134"/>
      <c r="AE1391" s="134"/>
    </row>
    <row r="1392" spans="2:31">
      <c r="B1392" s="1319">
        <f t="shared" si="49"/>
        <v>-1</v>
      </c>
      <c r="D1392" s="1310"/>
      <c r="E1392" s="1310"/>
      <c r="F1392" s="1320"/>
      <c r="G1392" s="1310"/>
      <c r="H1392" s="1310"/>
      <c r="I1392" s="1310"/>
      <c r="J1392" s="1321"/>
      <c r="K1392" s="1321"/>
      <c r="L1392" s="1310"/>
      <c r="N1392" s="1322">
        <f t="shared" si="50"/>
        <v>0</v>
      </c>
      <c r="O1392" s="1323">
        <f t="shared" si="51"/>
        <v>0</v>
      </c>
      <c r="P1392" s="1323">
        <f>O1392/'1.5 Universal Data'!$E$36</f>
        <v>0</v>
      </c>
      <c r="R1392" s="134"/>
      <c r="S1392" s="134"/>
      <c r="T1392" s="134"/>
      <c r="U1392" s="134"/>
      <c r="V1392" s="134"/>
      <c r="W1392" s="134"/>
      <c r="X1392" s="134"/>
      <c r="Y1392" s="134"/>
      <c r="Z1392" s="134"/>
      <c r="AA1392" s="134"/>
      <c r="AB1392" s="134"/>
      <c r="AC1392" s="134"/>
      <c r="AD1392" s="134"/>
      <c r="AE1392" s="134"/>
    </row>
    <row r="1393" spans="2:31">
      <c r="B1393" s="1319">
        <f t="shared" si="49"/>
        <v>-1</v>
      </c>
      <c r="D1393" s="1310"/>
      <c r="E1393" s="1310"/>
      <c r="F1393" s="1320"/>
      <c r="G1393" s="1310"/>
      <c r="H1393" s="1310"/>
      <c r="I1393" s="1310"/>
      <c r="J1393" s="1321"/>
      <c r="K1393" s="1321"/>
      <c r="L1393" s="1310"/>
      <c r="N1393" s="1322">
        <f t="shared" si="50"/>
        <v>0</v>
      </c>
      <c r="O1393" s="1323">
        <f t="shared" si="51"/>
        <v>0</v>
      </c>
      <c r="P1393" s="1323">
        <f>O1393/'1.5 Universal Data'!$E$36</f>
        <v>0</v>
      </c>
      <c r="R1393" s="134"/>
      <c r="S1393" s="134"/>
      <c r="T1393" s="134"/>
      <c r="U1393" s="134"/>
      <c r="V1393" s="134"/>
      <c r="W1393" s="134"/>
      <c r="X1393" s="134"/>
      <c r="Y1393" s="134"/>
      <c r="Z1393" s="134"/>
      <c r="AA1393" s="134"/>
      <c r="AB1393" s="134"/>
      <c r="AC1393" s="134"/>
      <c r="AD1393" s="134"/>
      <c r="AE1393" s="134"/>
    </row>
    <row r="1394" spans="2:31">
      <c r="B1394" s="1319">
        <f t="shared" si="49"/>
        <v>-1</v>
      </c>
      <c r="D1394" s="1310"/>
      <c r="E1394" s="1310"/>
      <c r="F1394" s="1320"/>
      <c r="G1394" s="1310"/>
      <c r="H1394" s="1310"/>
      <c r="I1394" s="1310"/>
      <c r="J1394" s="1321"/>
      <c r="K1394" s="1321"/>
      <c r="L1394" s="1310"/>
      <c r="N1394" s="1322">
        <f t="shared" si="50"/>
        <v>0</v>
      </c>
      <c r="O1394" s="1323">
        <f t="shared" si="51"/>
        <v>0</v>
      </c>
      <c r="P1394" s="1323">
        <f>O1394/'1.5 Universal Data'!$E$36</f>
        <v>0</v>
      </c>
      <c r="R1394" s="134"/>
      <c r="S1394" s="134"/>
      <c r="T1394" s="134"/>
      <c r="U1394" s="134"/>
      <c r="V1394" s="134"/>
      <c r="W1394" s="134"/>
      <c r="X1394" s="134"/>
      <c r="Y1394" s="134"/>
      <c r="Z1394" s="134"/>
      <c r="AA1394" s="134"/>
      <c r="AB1394" s="134"/>
      <c r="AC1394" s="134"/>
      <c r="AD1394" s="134"/>
      <c r="AE1394" s="134"/>
    </row>
    <row r="1395" spans="2:31">
      <c r="B1395" s="1319">
        <f t="shared" si="49"/>
        <v>-1</v>
      </c>
      <c r="D1395" s="1310"/>
      <c r="E1395" s="1310"/>
      <c r="F1395" s="1320"/>
      <c r="G1395" s="1310"/>
      <c r="H1395" s="1310"/>
      <c r="I1395" s="1310"/>
      <c r="J1395" s="1321"/>
      <c r="K1395" s="1321"/>
      <c r="L1395" s="1310"/>
      <c r="N1395" s="1322">
        <f t="shared" si="50"/>
        <v>0</v>
      </c>
      <c r="O1395" s="1323">
        <f t="shared" si="51"/>
        <v>0</v>
      </c>
      <c r="P1395" s="1323">
        <f>O1395/'1.5 Universal Data'!$E$36</f>
        <v>0</v>
      </c>
      <c r="R1395" s="134"/>
      <c r="S1395" s="134"/>
      <c r="T1395" s="134"/>
      <c r="U1395" s="134"/>
      <c r="V1395" s="134"/>
      <c r="W1395" s="134"/>
      <c r="X1395" s="134"/>
      <c r="Y1395" s="134"/>
      <c r="Z1395" s="134"/>
      <c r="AA1395" s="134"/>
      <c r="AB1395" s="134"/>
      <c r="AC1395" s="134"/>
      <c r="AD1395" s="134"/>
      <c r="AE1395" s="134"/>
    </row>
    <row r="1396" spans="2:31">
      <c r="B1396" s="1319">
        <f t="shared" si="49"/>
        <v>-1</v>
      </c>
      <c r="D1396" s="1310"/>
      <c r="E1396" s="1310"/>
      <c r="F1396" s="1320"/>
      <c r="G1396" s="1310"/>
      <c r="H1396" s="1310"/>
      <c r="I1396" s="1310"/>
      <c r="J1396" s="1321"/>
      <c r="K1396" s="1321"/>
      <c r="L1396" s="1310"/>
      <c r="N1396" s="1322">
        <f t="shared" si="50"/>
        <v>0</v>
      </c>
      <c r="O1396" s="1323">
        <f t="shared" si="51"/>
        <v>0</v>
      </c>
      <c r="P1396" s="1323">
        <f>O1396/'1.5 Universal Data'!$E$36</f>
        <v>0</v>
      </c>
      <c r="R1396" s="134"/>
      <c r="S1396" s="134"/>
      <c r="T1396" s="134"/>
      <c r="U1396" s="134"/>
      <c r="V1396" s="134"/>
      <c r="W1396" s="134"/>
      <c r="X1396" s="134"/>
      <c r="Y1396" s="134"/>
      <c r="Z1396" s="134"/>
      <c r="AA1396" s="134"/>
      <c r="AB1396" s="134"/>
      <c r="AC1396" s="134"/>
      <c r="AD1396" s="134"/>
      <c r="AE1396" s="134"/>
    </row>
    <row r="1397" spans="2:31">
      <c r="B1397" s="1319">
        <f t="shared" si="49"/>
        <v>-1</v>
      </c>
      <c r="D1397" s="1310"/>
      <c r="E1397" s="1310"/>
      <c r="F1397" s="1320"/>
      <c r="G1397" s="1310"/>
      <c r="H1397" s="1310"/>
      <c r="I1397" s="1310"/>
      <c r="J1397" s="1321"/>
      <c r="K1397" s="1321"/>
      <c r="L1397" s="1310"/>
      <c r="N1397" s="1322">
        <f t="shared" si="50"/>
        <v>0</v>
      </c>
      <c r="O1397" s="1323">
        <f t="shared" si="51"/>
        <v>0</v>
      </c>
      <c r="P1397" s="1323">
        <f>O1397/'1.5 Universal Data'!$E$36</f>
        <v>0</v>
      </c>
      <c r="R1397" s="134"/>
      <c r="S1397" s="134"/>
      <c r="T1397" s="134"/>
      <c r="U1397" s="134"/>
      <c r="V1397" s="134"/>
      <c r="W1397" s="134"/>
      <c r="X1397" s="134"/>
      <c r="Y1397" s="134"/>
      <c r="Z1397" s="134"/>
      <c r="AA1397" s="134"/>
      <c r="AB1397" s="134"/>
      <c r="AC1397" s="134"/>
      <c r="AD1397" s="134"/>
      <c r="AE1397" s="134"/>
    </row>
    <row r="1398" spans="2:31">
      <c r="B1398" s="1319">
        <f t="shared" si="49"/>
        <v>-1</v>
      </c>
      <c r="D1398" s="1310"/>
      <c r="E1398" s="1310"/>
      <c r="F1398" s="1320"/>
      <c r="G1398" s="1310"/>
      <c r="H1398" s="1310"/>
      <c r="I1398" s="1310"/>
      <c r="J1398" s="1321"/>
      <c r="K1398" s="1321"/>
      <c r="L1398" s="1310"/>
      <c r="N1398" s="1322">
        <f t="shared" si="50"/>
        <v>0</v>
      </c>
      <c r="O1398" s="1323">
        <f t="shared" si="51"/>
        <v>0</v>
      </c>
      <c r="P1398" s="1323">
        <f>O1398/'1.5 Universal Data'!$E$36</f>
        <v>0</v>
      </c>
      <c r="R1398" s="134"/>
      <c r="S1398" s="134"/>
      <c r="T1398" s="134"/>
      <c r="U1398" s="134"/>
      <c r="V1398" s="134"/>
      <c r="W1398" s="134"/>
      <c r="X1398" s="134"/>
      <c r="Y1398" s="134"/>
      <c r="Z1398" s="134"/>
      <c r="AA1398" s="134"/>
      <c r="AB1398" s="134"/>
      <c r="AC1398" s="134"/>
      <c r="AD1398" s="134"/>
      <c r="AE1398" s="134"/>
    </row>
    <row r="1399" spans="2:31">
      <c r="B1399" s="1319">
        <f t="shared" si="49"/>
        <v>-1</v>
      </c>
      <c r="D1399" s="1310"/>
      <c r="E1399" s="1310"/>
      <c r="F1399" s="1320"/>
      <c r="G1399" s="1310"/>
      <c r="H1399" s="1310"/>
      <c r="I1399" s="1310"/>
      <c r="J1399" s="1321"/>
      <c r="K1399" s="1321"/>
      <c r="L1399" s="1310"/>
      <c r="N1399" s="1322">
        <f t="shared" si="50"/>
        <v>0</v>
      </c>
      <c r="O1399" s="1323">
        <f t="shared" si="51"/>
        <v>0</v>
      </c>
      <c r="P1399" s="1323">
        <f>O1399/'1.5 Universal Data'!$E$36</f>
        <v>0</v>
      </c>
      <c r="R1399" s="134"/>
      <c r="S1399" s="134"/>
      <c r="T1399" s="134"/>
      <c r="U1399" s="134"/>
      <c r="V1399" s="134"/>
      <c r="W1399" s="134"/>
      <c r="X1399" s="134"/>
      <c r="Y1399" s="134"/>
      <c r="Z1399" s="134"/>
      <c r="AA1399" s="134"/>
      <c r="AB1399" s="134"/>
      <c r="AC1399" s="134"/>
      <c r="AD1399" s="134"/>
      <c r="AE1399" s="134"/>
    </row>
    <row r="1400" spans="2:31">
      <c r="B1400" s="1319">
        <f t="shared" si="49"/>
        <v>-1</v>
      </c>
      <c r="D1400" s="1310"/>
      <c r="E1400" s="1310"/>
      <c r="F1400" s="1320"/>
      <c r="G1400" s="1310"/>
      <c r="H1400" s="1310"/>
      <c r="I1400" s="1310"/>
      <c r="J1400" s="1321"/>
      <c r="K1400" s="1321"/>
      <c r="L1400" s="1310"/>
      <c r="N1400" s="1322">
        <f t="shared" si="50"/>
        <v>0</v>
      </c>
      <c r="O1400" s="1323">
        <f t="shared" si="51"/>
        <v>0</v>
      </c>
      <c r="P1400" s="1323">
        <f>O1400/'1.5 Universal Data'!$E$36</f>
        <v>0</v>
      </c>
      <c r="R1400" s="134"/>
      <c r="S1400" s="134"/>
      <c r="T1400" s="134"/>
      <c r="U1400" s="134"/>
      <c r="V1400" s="134"/>
      <c r="W1400" s="134"/>
      <c r="X1400" s="134"/>
      <c r="Y1400" s="134"/>
      <c r="Z1400" s="134"/>
      <c r="AA1400" s="134"/>
      <c r="AB1400" s="134"/>
      <c r="AC1400" s="134"/>
      <c r="AD1400" s="134"/>
      <c r="AE1400" s="134"/>
    </row>
    <row r="1401" spans="2:31">
      <c r="B1401" s="1319">
        <f t="shared" si="49"/>
        <v>-1</v>
      </c>
      <c r="D1401" s="1310"/>
      <c r="E1401" s="1310"/>
      <c r="F1401" s="1320"/>
      <c r="G1401" s="1310"/>
      <c r="H1401" s="1310"/>
      <c r="I1401" s="1310"/>
      <c r="J1401" s="1321"/>
      <c r="K1401" s="1321"/>
      <c r="L1401" s="1310"/>
      <c r="N1401" s="1322">
        <f t="shared" si="50"/>
        <v>0</v>
      </c>
      <c r="O1401" s="1323">
        <f t="shared" si="51"/>
        <v>0</v>
      </c>
      <c r="P1401" s="1323">
        <f>O1401/'1.5 Universal Data'!$E$36</f>
        <v>0</v>
      </c>
      <c r="R1401" s="134"/>
      <c r="S1401" s="134"/>
      <c r="T1401" s="134"/>
      <c r="U1401" s="134"/>
      <c r="V1401" s="134"/>
      <c r="W1401" s="134"/>
      <c r="X1401" s="134"/>
      <c r="Y1401" s="134"/>
      <c r="Z1401" s="134"/>
      <c r="AA1401" s="134"/>
      <c r="AB1401" s="134"/>
      <c r="AC1401" s="134"/>
      <c r="AD1401" s="134"/>
      <c r="AE1401" s="134"/>
    </row>
    <row r="1402" spans="2:31">
      <c r="B1402" s="1319">
        <f t="shared" si="49"/>
        <v>-1</v>
      </c>
      <c r="D1402" s="1310"/>
      <c r="E1402" s="1310"/>
      <c r="F1402" s="1320"/>
      <c r="G1402" s="1310"/>
      <c r="H1402" s="1310"/>
      <c r="I1402" s="1310"/>
      <c r="J1402" s="1321"/>
      <c r="K1402" s="1321"/>
      <c r="L1402" s="1310"/>
      <c r="N1402" s="1322">
        <f t="shared" si="50"/>
        <v>0</v>
      </c>
      <c r="O1402" s="1323">
        <f t="shared" si="51"/>
        <v>0</v>
      </c>
      <c r="P1402" s="1323">
        <f>O1402/'1.5 Universal Data'!$E$36</f>
        <v>0</v>
      </c>
      <c r="R1402" s="134"/>
      <c r="S1402" s="134"/>
      <c r="T1402" s="134"/>
      <c r="U1402" s="134"/>
      <c r="V1402" s="134"/>
      <c r="W1402" s="134"/>
      <c r="X1402" s="134"/>
      <c r="Y1402" s="134"/>
      <c r="Z1402" s="134"/>
      <c r="AA1402" s="134"/>
      <c r="AB1402" s="134"/>
      <c r="AC1402" s="134"/>
      <c r="AD1402" s="134"/>
      <c r="AE1402" s="134"/>
    </row>
    <row r="1403" spans="2:31">
      <c r="B1403" s="1319">
        <f t="shared" si="49"/>
        <v>-1</v>
      </c>
      <c r="D1403" s="1310"/>
      <c r="E1403" s="1310"/>
      <c r="F1403" s="1320"/>
      <c r="G1403" s="1310"/>
      <c r="H1403" s="1310"/>
      <c r="I1403" s="1310"/>
      <c r="J1403" s="1321"/>
      <c r="K1403" s="1321"/>
      <c r="L1403" s="1310"/>
      <c r="N1403" s="1322">
        <f t="shared" si="50"/>
        <v>0</v>
      </c>
      <c r="O1403" s="1323">
        <f t="shared" si="51"/>
        <v>0</v>
      </c>
      <c r="P1403" s="1323">
        <f>O1403/'1.5 Universal Data'!$E$36</f>
        <v>0</v>
      </c>
      <c r="R1403" s="134"/>
      <c r="S1403" s="134"/>
      <c r="T1403" s="134"/>
      <c r="U1403" s="134"/>
      <c r="V1403" s="134"/>
      <c r="W1403" s="134"/>
      <c r="X1403" s="134"/>
      <c r="Y1403" s="134"/>
      <c r="Z1403" s="134"/>
      <c r="AA1403" s="134"/>
      <c r="AB1403" s="134"/>
      <c r="AC1403" s="134"/>
      <c r="AD1403" s="134"/>
      <c r="AE1403" s="134"/>
    </row>
    <row r="1404" spans="2:31">
      <c r="B1404" s="1319">
        <f t="shared" si="49"/>
        <v>-1</v>
      </c>
      <c r="D1404" s="1310"/>
      <c r="E1404" s="1310"/>
      <c r="F1404" s="1320"/>
      <c r="G1404" s="1310"/>
      <c r="H1404" s="1310"/>
      <c r="I1404" s="1310"/>
      <c r="J1404" s="1321"/>
      <c r="K1404" s="1321"/>
      <c r="L1404" s="1310"/>
      <c r="N1404" s="1322">
        <f t="shared" si="50"/>
        <v>0</v>
      </c>
      <c r="O1404" s="1323">
        <f t="shared" si="51"/>
        <v>0</v>
      </c>
      <c r="P1404" s="1323">
        <f>O1404/'1.5 Universal Data'!$E$36</f>
        <v>0</v>
      </c>
      <c r="R1404" s="134"/>
      <c r="S1404" s="134"/>
      <c r="T1404" s="134"/>
      <c r="U1404" s="134"/>
      <c r="V1404" s="134"/>
      <c r="W1404" s="134"/>
      <c r="X1404" s="134"/>
      <c r="Y1404" s="134"/>
      <c r="Z1404" s="134"/>
      <c r="AA1404" s="134"/>
      <c r="AB1404" s="134"/>
      <c r="AC1404" s="134"/>
      <c r="AD1404" s="134"/>
      <c r="AE1404" s="134"/>
    </row>
    <row r="1405" spans="2:31">
      <c r="B1405" s="1319">
        <f t="shared" si="49"/>
        <v>-1</v>
      </c>
      <c r="D1405" s="1310"/>
      <c r="E1405" s="1310"/>
      <c r="F1405" s="1320"/>
      <c r="G1405" s="1310"/>
      <c r="H1405" s="1310"/>
      <c r="I1405" s="1310"/>
      <c r="J1405" s="1321"/>
      <c r="K1405" s="1321"/>
      <c r="L1405" s="1310"/>
      <c r="N1405" s="1322">
        <f t="shared" si="50"/>
        <v>0</v>
      </c>
      <c r="O1405" s="1323">
        <f t="shared" si="51"/>
        <v>0</v>
      </c>
      <c r="P1405" s="1323">
        <f>O1405/'1.5 Universal Data'!$E$36</f>
        <v>0</v>
      </c>
      <c r="R1405" s="134"/>
      <c r="S1405" s="134"/>
      <c r="T1405" s="134"/>
      <c r="U1405" s="134"/>
      <c r="V1405" s="134"/>
      <c r="W1405" s="134"/>
      <c r="X1405" s="134"/>
      <c r="Y1405" s="134"/>
      <c r="Z1405" s="134"/>
      <c r="AA1405" s="134"/>
      <c r="AB1405" s="134"/>
      <c r="AC1405" s="134"/>
      <c r="AD1405" s="134"/>
      <c r="AE1405" s="134"/>
    </row>
    <row r="1406" spans="2:31">
      <c r="B1406" s="1319">
        <f t="shared" si="49"/>
        <v>-1</v>
      </c>
      <c r="D1406" s="1310"/>
      <c r="E1406" s="1310"/>
      <c r="F1406" s="1320"/>
      <c r="G1406" s="1310"/>
      <c r="H1406" s="1310"/>
      <c r="I1406" s="1310"/>
      <c r="J1406" s="1321"/>
      <c r="K1406" s="1321"/>
      <c r="L1406" s="1310"/>
      <c r="N1406" s="1322">
        <f t="shared" si="50"/>
        <v>0</v>
      </c>
      <c r="O1406" s="1323">
        <f t="shared" si="51"/>
        <v>0</v>
      </c>
      <c r="P1406" s="1323">
        <f>O1406/'1.5 Universal Data'!$E$36</f>
        <v>0</v>
      </c>
      <c r="R1406" s="134"/>
      <c r="S1406" s="134"/>
      <c r="T1406" s="134"/>
      <c r="U1406" s="134"/>
      <c r="V1406" s="134"/>
      <c r="W1406" s="134"/>
      <c r="X1406" s="134"/>
      <c r="Y1406" s="134"/>
      <c r="Z1406" s="134"/>
      <c r="AA1406" s="134"/>
      <c r="AB1406" s="134"/>
      <c r="AC1406" s="134"/>
      <c r="AD1406" s="134"/>
      <c r="AE1406" s="134"/>
    </row>
    <row r="1407" spans="2:31">
      <c r="B1407" s="1319">
        <f t="shared" si="49"/>
        <v>-1</v>
      </c>
      <c r="D1407" s="1310"/>
      <c r="E1407" s="1310"/>
      <c r="F1407" s="1320"/>
      <c r="G1407" s="1310"/>
      <c r="H1407" s="1310"/>
      <c r="I1407" s="1310"/>
      <c r="J1407" s="1321"/>
      <c r="K1407" s="1321"/>
      <c r="L1407" s="1310"/>
      <c r="N1407" s="1322">
        <f t="shared" si="50"/>
        <v>0</v>
      </c>
      <c r="O1407" s="1323">
        <f t="shared" si="51"/>
        <v>0</v>
      </c>
      <c r="P1407" s="1323">
        <f>O1407/'1.5 Universal Data'!$E$36</f>
        <v>0</v>
      </c>
      <c r="R1407" s="134"/>
      <c r="S1407" s="134"/>
      <c r="T1407" s="134"/>
      <c r="U1407" s="134"/>
      <c r="V1407" s="134"/>
      <c r="W1407" s="134"/>
      <c r="X1407" s="134"/>
      <c r="Y1407" s="134"/>
      <c r="Z1407" s="134"/>
      <c r="AA1407" s="134"/>
      <c r="AB1407" s="134"/>
      <c r="AC1407" s="134"/>
      <c r="AD1407" s="134"/>
      <c r="AE1407" s="134"/>
    </row>
    <row r="1408" spans="2:31">
      <c r="B1408" s="1319">
        <f t="shared" si="49"/>
        <v>-1</v>
      </c>
      <c r="D1408" s="1310"/>
      <c r="E1408" s="1310"/>
      <c r="F1408" s="1320"/>
      <c r="G1408" s="1310"/>
      <c r="H1408" s="1310"/>
      <c r="I1408" s="1310"/>
      <c r="J1408" s="1321"/>
      <c r="K1408" s="1321"/>
      <c r="L1408" s="1310"/>
      <c r="N1408" s="1322">
        <f t="shared" si="50"/>
        <v>0</v>
      </c>
      <c r="O1408" s="1323">
        <f t="shared" si="51"/>
        <v>0</v>
      </c>
      <c r="P1408" s="1323">
        <f>O1408/'1.5 Universal Data'!$E$36</f>
        <v>0</v>
      </c>
      <c r="R1408" s="134"/>
      <c r="S1408" s="134"/>
      <c r="T1408" s="134"/>
      <c r="U1408" s="134"/>
      <c r="V1408" s="134"/>
      <c r="W1408" s="134"/>
      <c r="X1408" s="134"/>
      <c r="Y1408" s="134"/>
      <c r="Z1408" s="134"/>
      <c r="AA1408" s="134"/>
      <c r="AB1408" s="134"/>
      <c r="AC1408" s="134"/>
      <c r="AD1408" s="134"/>
      <c r="AE1408" s="134"/>
    </row>
    <row r="1409" spans="2:31">
      <c r="B1409" s="1319">
        <f t="shared" si="49"/>
        <v>-1</v>
      </c>
      <c r="D1409" s="1310"/>
      <c r="E1409" s="1310"/>
      <c r="F1409" s="1320"/>
      <c r="G1409" s="1310"/>
      <c r="H1409" s="1310"/>
      <c r="I1409" s="1310"/>
      <c r="J1409" s="1321"/>
      <c r="K1409" s="1321"/>
      <c r="L1409" s="1310"/>
      <c r="N1409" s="1322">
        <f t="shared" si="50"/>
        <v>0</v>
      </c>
      <c r="O1409" s="1323">
        <f t="shared" si="51"/>
        <v>0</v>
      </c>
      <c r="P1409" s="1323">
        <f>O1409/'1.5 Universal Data'!$E$36</f>
        <v>0</v>
      </c>
      <c r="R1409" s="134"/>
      <c r="S1409" s="134"/>
      <c r="T1409" s="134"/>
      <c r="U1409" s="134"/>
      <c r="V1409" s="134"/>
      <c r="W1409" s="134"/>
      <c r="X1409" s="134"/>
      <c r="Y1409" s="134"/>
      <c r="Z1409" s="134"/>
      <c r="AA1409" s="134"/>
      <c r="AB1409" s="134"/>
      <c r="AC1409" s="134"/>
      <c r="AD1409" s="134"/>
      <c r="AE1409" s="134"/>
    </row>
    <row r="1410" spans="2:31">
      <c r="B1410" s="1319">
        <f t="shared" si="49"/>
        <v>-1</v>
      </c>
      <c r="D1410" s="1310"/>
      <c r="E1410" s="1310"/>
      <c r="F1410" s="1320"/>
      <c r="G1410" s="1310"/>
      <c r="H1410" s="1310"/>
      <c r="I1410" s="1310"/>
      <c r="J1410" s="1321"/>
      <c r="K1410" s="1321"/>
      <c r="L1410" s="1310"/>
      <c r="N1410" s="1322">
        <f t="shared" si="50"/>
        <v>0</v>
      </c>
      <c r="O1410" s="1323">
        <f t="shared" si="51"/>
        <v>0</v>
      </c>
      <c r="P1410" s="1323">
        <f>O1410/'1.5 Universal Data'!$E$36</f>
        <v>0</v>
      </c>
      <c r="R1410" s="134"/>
      <c r="S1410" s="134"/>
      <c r="T1410" s="134"/>
      <c r="U1410" s="134"/>
      <c r="V1410" s="134"/>
      <c r="W1410" s="134"/>
      <c r="X1410" s="134"/>
      <c r="Y1410" s="134"/>
      <c r="Z1410" s="134"/>
      <c r="AA1410" s="134"/>
      <c r="AB1410" s="134"/>
      <c r="AC1410" s="134"/>
      <c r="AD1410" s="134"/>
      <c r="AE1410" s="134"/>
    </row>
    <row r="1411" spans="2:31">
      <c r="B1411" s="1319">
        <f t="shared" si="49"/>
        <v>-1</v>
      </c>
      <c r="D1411" s="1310"/>
      <c r="E1411" s="1310"/>
      <c r="F1411" s="1320"/>
      <c r="G1411" s="1310"/>
      <c r="H1411" s="1310"/>
      <c r="I1411" s="1310"/>
      <c r="J1411" s="1321"/>
      <c r="K1411" s="1321"/>
      <c r="L1411" s="1310"/>
      <c r="N1411" s="1322">
        <f t="shared" si="50"/>
        <v>0</v>
      </c>
      <c r="O1411" s="1323">
        <f t="shared" si="51"/>
        <v>0</v>
      </c>
      <c r="P1411" s="1323">
        <f>O1411/'1.5 Universal Data'!$E$36</f>
        <v>0</v>
      </c>
      <c r="R1411" s="134"/>
      <c r="S1411" s="134"/>
      <c r="T1411" s="134"/>
      <c r="U1411" s="134"/>
      <c r="V1411" s="134"/>
      <c r="W1411" s="134"/>
      <c r="X1411" s="134"/>
      <c r="Y1411" s="134"/>
      <c r="Z1411" s="134"/>
      <c r="AA1411" s="134"/>
      <c r="AB1411" s="134"/>
      <c r="AC1411" s="134"/>
      <c r="AD1411" s="134"/>
      <c r="AE1411" s="134"/>
    </row>
    <row r="1412" spans="2:31">
      <c r="B1412" s="1319">
        <f t="shared" si="49"/>
        <v>-1</v>
      </c>
      <c r="D1412" s="1310"/>
      <c r="E1412" s="1310"/>
      <c r="F1412" s="1320"/>
      <c r="G1412" s="1310"/>
      <c r="H1412" s="1310"/>
      <c r="I1412" s="1310"/>
      <c r="J1412" s="1321"/>
      <c r="K1412" s="1321"/>
      <c r="L1412" s="1310"/>
      <c r="N1412" s="1322">
        <f t="shared" si="50"/>
        <v>0</v>
      </c>
      <c r="O1412" s="1323">
        <f t="shared" si="51"/>
        <v>0</v>
      </c>
      <c r="P1412" s="1323">
        <f>O1412/'1.5 Universal Data'!$E$36</f>
        <v>0</v>
      </c>
      <c r="R1412" s="134"/>
      <c r="S1412" s="134"/>
      <c r="T1412" s="134"/>
      <c r="U1412" s="134"/>
      <c r="V1412" s="134"/>
      <c r="W1412" s="134"/>
      <c r="X1412" s="134"/>
      <c r="Y1412" s="134"/>
      <c r="Z1412" s="134"/>
      <c r="AA1412" s="134"/>
      <c r="AB1412" s="134"/>
      <c r="AC1412" s="134"/>
      <c r="AD1412" s="134"/>
      <c r="AE1412" s="134"/>
    </row>
    <row r="1413" spans="2:31">
      <c r="B1413" s="1319">
        <f t="shared" si="49"/>
        <v>-1</v>
      </c>
      <c r="D1413" s="1310"/>
      <c r="E1413" s="1310"/>
      <c r="F1413" s="1320"/>
      <c r="G1413" s="1310"/>
      <c r="H1413" s="1310"/>
      <c r="I1413" s="1310"/>
      <c r="J1413" s="1321"/>
      <c r="K1413" s="1321"/>
      <c r="L1413" s="1310"/>
      <c r="N1413" s="1322">
        <f t="shared" si="50"/>
        <v>0</v>
      </c>
      <c r="O1413" s="1323">
        <f t="shared" si="51"/>
        <v>0</v>
      </c>
      <c r="P1413" s="1323">
        <f>O1413/'1.5 Universal Data'!$E$36</f>
        <v>0</v>
      </c>
      <c r="R1413" s="134"/>
      <c r="S1413" s="134"/>
      <c r="T1413" s="134"/>
      <c r="U1413" s="134"/>
      <c r="V1413" s="134"/>
      <c r="W1413" s="134"/>
      <c r="X1413" s="134"/>
      <c r="Y1413" s="134"/>
      <c r="Z1413" s="134"/>
      <c r="AA1413" s="134"/>
      <c r="AB1413" s="134"/>
      <c r="AC1413" s="134"/>
      <c r="AD1413" s="134"/>
      <c r="AE1413" s="134"/>
    </row>
    <row r="1414" spans="2:31">
      <c r="B1414" s="1319">
        <f t="shared" si="49"/>
        <v>-1</v>
      </c>
      <c r="D1414" s="1310"/>
      <c r="E1414" s="1310"/>
      <c r="F1414" s="1320"/>
      <c r="G1414" s="1310"/>
      <c r="H1414" s="1310"/>
      <c r="I1414" s="1310"/>
      <c r="J1414" s="1321"/>
      <c r="K1414" s="1321"/>
      <c r="L1414" s="1310"/>
      <c r="N1414" s="1322">
        <f t="shared" si="50"/>
        <v>0</v>
      </c>
      <c r="O1414" s="1323">
        <f t="shared" si="51"/>
        <v>0</v>
      </c>
      <c r="P1414" s="1323">
        <f>O1414/'1.5 Universal Data'!$E$36</f>
        <v>0</v>
      </c>
      <c r="R1414" s="134"/>
      <c r="S1414" s="134"/>
      <c r="T1414" s="134"/>
      <c r="U1414" s="134"/>
      <c r="V1414" s="134"/>
      <c r="W1414" s="134"/>
      <c r="X1414" s="134"/>
      <c r="Y1414" s="134"/>
      <c r="Z1414" s="134"/>
      <c r="AA1414" s="134"/>
      <c r="AB1414" s="134"/>
      <c r="AC1414" s="134"/>
      <c r="AD1414" s="134"/>
      <c r="AE1414" s="134"/>
    </row>
    <row r="1415" spans="2:31">
      <c r="B1415" s="1319">
        <f t="shared" si="49"/>
        <v>-1</v>
      </c>
      <c r="D1415" s="1310"/>
      <c r="E1415" s="1310"/>
      <c r="F1415" s="1320"/>
      <c r="G1415" s="1310"/>
      <c r="H1415" s="1310"/>
      <c r="I1415" s="1310"/>
      <c r="J1415" s="1321"/>
      <c r="K1415" s="1321"/>
      <c r="L1415" s="1310"/>
      <c r="N1415" s="1322">
        <f t="shared" si="50"/>
        <v>0</v>
      </c>
      <c r="O1415" s="1323">
        <f t="shared" si="51"/>
        <v>0</v>
      </c>
      <c r="P1415" s="1323">
        <f>O1415/'1.5 Universal Data'!$E$36</f>
        <v>0</v>
      </c>
      <c r="R1415" s="134"/>
      <c r="S1415" s="134"/>
      <c r="T1415" s="134"/>
      <c r="U1415" s="134"/>
      <c r="V1415" s="134"/>
      <c r="W1415" s="134"/>
      <c r="X1415" s="134"/>
      <c r="Y1415" s="134"/>
      <c r="Z1415" s="134"/>
      <c r="AA1415" s="134"/>
      <c r="AB1415" s="134"/>
      <c r="AC1415" s="134"/>
      <c r="AD1415" s="134"/>
      <c r="AE1415" s="134"/>
    </row>
    <row r="1416" spans="2:31">
      <c r="B1416" s="1319">
        <f t="shared" si="49"/>
        <v>-1</v>
      </c>
      <c r="D1416" s="1310"/>
      <c r="E1416" s="1310"/>
      <c r="F1416" s="1320"/>
      <c r="G1416" s="1310"/>
      <c r="H1416" s="1310"/>
      <c r="I1416" s="1310"/>
      <c r="J1416" s="1321"/>
      <c r="K1416" s="1321"/>
      <c r="L1416" s="1310"/>
      <c r="N1416" s="1322">
        <f t="shared" si="50"/>
        <v>0</v>
      </c>
      <c r="O1416" s="1323">
        <f t="shared" si="51"/>
        <v>0</v>
      </c>
      <c r="P1416" s="1323">
        <f>O1416/'1.5 Universal Data'!$E$36</f>
        <v>0</v>
      </c>
      <c r="R1416" s="134"/>
      <c r="S1416" s="134"/>
      <c r="T1416" s="134"/>
      <c r="U1416" s="134"/>
      <c r="V1416" s="134"/>
      <c r="W1416" s="134"/>
      <c r="X1416" s="134"/>
      <c r="Y1416" s="134"/>
      <c r="Z1416" s="134"/>
      <c r="AA1416" s="134"/>
      <c r="AB1416" s="134"/>
      <c r="AC1416" s="134"/>
      <c r="AD1416" s="134"/>
      <c r="AE1416" s="134"/>
    </row>
    <row r="1417" spans="2:31">
      <c r="B1417" s="1319">
        <f t="shared" si="49"/>
        <v>-1</v>
      </c>
      <c r="D1417" s="1310"/>
      <c r="E1417" s="1310"/>
      <c r="F1417" s="1320"/>
      <c r="G1417" s="1310"/>
      <c r="H1417" s="1310"/>
      <c r="I1417" s="1310"/>
      <c r="J1417" s="1321"/>
      <c r="K1417" s="1321"/>
      <c r="L1417" s="1310"/>
      <c r="N1417" s="1322">
        <f t="shared" si="50"/>
        <v>0</v>
      </c>
      <c r="O1417" s="1323">
        <f t="shared" si="51"/>
        <v>0</v>
      </c>
      <c r="P1417" s="1323">
        <f>O1417/'1.5 Universal Data'!$E$36</f>
        <v>0</v>
      </c>
      <c r="R1417" s="134"/>
      <c r="S1417" s="134"/>
      <c r="T1417" s="134"/>
      <c r="U1417" s="134"/>
      <c r="V1417" s="134"/>
      <c r="W1417" s="134"/>
      <c r="X1417" s="134"/>
      <c r="Y1417" s="134"/>
      <c r="Z1417" s="134"/>
      <c r="AA1417" s="134"/>
      <c r="AB1417" s="134"/>
      <c r="AC1417" s="134"/>
      <c r="AD1417" s="134"/>
      <c r="AE1417" s="134"/>
    </row>
    <row r="1418" spans="2:31">
      <c r="B1418" s="1319">
        <f t="shared" si="49"/>
        <v>-1</v>
      </c>
      <c r="D1418" s="1310"/>
      <c r="E1418" s="1310"/>
      <c r="F1418" s="1320"/>
      <c r="G1418" s="1310"/>
      <c r="H1418" s="1310"/>
      <c r="I1418" s="1310"/>
      <c r="J1418" s="1321"/>
      <c r="K1418" s="1321"/>
      <c r="L1418" s="1310"/>
      <c r="N1418" s="1322">
        <f t="shared" si="50"/>
        <v>0</v>
      </c>
      <c r="O1418" s="1323">
        <f t="shared" si="51"/>
        <v>0</v>
      </c>
      <c r="P1418" s="1323">
        <f>O1418/'1.5 Universal Data'!$E$36</f>
        <v>0</v>
      </c>
      <c r="R1418" s="134"/>
      <c r="S1418" s="134"/>
      <c r="T1418" s="134"/>
      <c r="U1418" s="134"/>
      <c r="V1418" s="134"/>
      <c r="W1418" s="134"/>
      <c r="X1418" s="134"/>
      <c r="Y1418" s="134"/>
      <c r="Z1418" s="134"/>
      <c r="AA1418" s="134"/>
      <c r="AB1418" s="134"/>
      <c r="AC1418" s="134"/>
      <c r="AD1418" s="134"/>
      <c r="AE1418" s="134"/>
    </row>
    <row r="1419" spans="2:31">
      <c r="B1419" s="1319">
        <f t="shared" si="49"/>
        <v>-1</v>
      </c>
      <c r="D1419" s="1310"/>
      <c r="E1419" s="1310"/>
      <c r="F1419" s="1320"/>
      <c r="G1419" s="1310"/>
      <c r="H1419" s="1310"/>
      <c r="I1419" s="1310"/>
      <c r="J1419" s="1321"/>
      <c r="K1419" s="1321"/>
      <c r="L1419" s="1310"/>
      <c r="N1419" s="1322">
        <f t="shared" si="50"/>
        <v>0</v>
      </c>
      <c r="O1419" s="1323">
        <f t="shared" si="51"/>
        <v>0</v>
      </c>
      <c r="P1419" s="1323">
        <f>O1419/'1.5 Universal Data'!$E$36</f>
        <v>0</v>
      </c>
      <c r="R1419" s="134"/>
      <c r="S1419" s="134"/>
      <c r="T1419" s="134"/>
      <c r="U1419" s="134"/>
      <c r="V1419" s="134"/>
      <c r="W1419" s="134"/>
      <c r="X1419" s="134"/>
      <c r="Y1419" s="134"/>
      <c r="Z1419" s="134"/>
      <c r="AA1419" s="134"/>
      <c r="AB1419" s="134"/>
      <c r="AC1419" s="134"/>
      <c r="AD1419" s="134"/>
      <c r="AE1419" s="134"/>
    </row>
    <row r="1420" spans="2:31">
      <c r="B1420" s="1319">
        <f t="shared" si="49"/>
        <v>-1</v>
      </c>
      <c r="D1420" s="1310"/>
      <c r="E1420" s="1310"/>
      <c r="F1420" s="1320"/>
      <c r="G1420" s="1310"/>
      <c r="H1420" s="1310"/>
      <c r="I1420" s="1310"/>
      <c r="J1420" s="1321"/>
      <c r="K1420" s="1321"/>
      <c r="L1420" s="1310"/>
      <c r="N1420" s="1322">
        <f t="shared" si="50"/>
        <v>0</v>
      </c>
      <c r="O1420" s="1323">
        <f t="shared" si="51"/>
        <v>0</v>
      </c>
      <c r="P1420" s="1323">
        <f>O1420/'1.5 Universal Data'!$E$36</f>
        <v>0</v>
      </c>
      <c r="R1420" s="134"/>
      <c r="S1420" s="134"/>
      <c r="T1420" s="134"/>
      <c r="U1420" s="134"/>
      <c r="V1420" s="134"/>
      <c r="W1420" s="134"/>
      <c r="X1420" s="134"/>
      <c r="Y1420" s="134"/>
      <c r="Z1420" s="134"/>
      <c r="AA1420" s="134"/>
      <c r="AB1420" s="134"/>
      <c r="AC1420" s="134"/>
      <c r="AD1420" s="134"/>
      <c r="AE1420" s="134"/>
    </row>
    <row r="1421" spans="2:31">
      <c r="B1421" s="1319">
        <f t="shared" si="49"/>
        <v>-1</v>
      </c>
      <c r="D1421" s="1310"/>
      <c r="E1421" s="1310"/>
      <c r="F1421" s="1320"/>
      <c r="G1421" s="1310"/>
      <c r="H1421" s="1310"/>
      <c r="I1421" s="1310"/>
      <c r="J1421" s="1321"/>
      <c r="K1421" s="1321"/>
      <c r="L1421" s="1310"/>
      <c r="N1421" s="1322">
        <f t="shared" si="50"/>
        <v>0</v>
      </c>
      <c r="O1421" s="1323">
        <f t="shared" si="51"/>
        <v>0</v>
      </c>
      <c r="P1421" s="1323">
        <f>O1421/'1.5 Universal Data'!$E$36</f>
        <v>0</v>
      </c>
      <c r="R1421" s="134"/>
      <c r="S1421" s="134"/>
      <c r="T1421" s="134"/>
      <c r="U1421" s="134"/>
      <c r="V1421" s="134"/>
      <c r="W1421" s="134"/>
      <c r="X1421" s="134"/>
      <c r="Y1421" s="134"/>
      <c r="Z1421" s="134"/>
      <c r="AA1421" s="134"/>
      <c r="AB1421" s="134"/>
      <c r="AC1421" s="134"/>
      <c r="AD1421" s="134"/>
      <c r="AE1421" s="134"/>
    </row>
    <row r="1422" spans="2:31">
      <c r="B1422" s="1319">
        <f t="shared" si="49"/>
        <v>-1</v>
      </c>
      <c r="D1422" s="1310"/>
      <c r="E1422" s="1310"/>
      <c r="F1422" s="1320"/>
      <c r="G1422" s="1310"/>
      <c r="H1422" s="1310"/>
      <c r="I1422" s="1310"/>
      <c r="J1422" s="1321"/>
      <c r="K1422" s="1321"/>
      <c r="L1422" s="1310"/>
      <c r="N1422" s="1322">
        <f t="shared" si="50"/>
        <v>0</v>
      </c>
      <c r="O1422" s="1323">
        <f t="shared" si="51"/>
        <v>0</v>
      </c>
      <c r="P1422" s="1323">
        <f>O1422/'1.5 Universal Data'!$E$36</f>
        <v>0</v>
      </c>
      <c r="R1422" s="134"/>
      <c r="S1422" s="134"/>
      <c r="T1422" s="134"/>
      <c r="U1422" s="134"/>
      <c r="V1422" s="134"/>
      <c r="W1422" s="134"/>
      <c r="X1422" s="134"/>
      <c r="Y1422" s="134"/>
      <c r="Z1422" s="134"/>
      <c r="AA1422" s="134"/>
      <c r="AB1422" s="134"/>
      <c r="AC1422" s="134"/>
      <c r="AD1422" s="134"/>
      <c r="AE1422" s="134"/>
    </row>
    <row r="1423" spans="2:31">
      <c r="B1423" s="1319">
        <f t="shared" si="49"/>
        <v>-1</v>
      </c>
      <c r="D1423" s="1310"/>
      <c r="E1423" s="1310"/>
      <c r="F1423" s="1320"/>
      <c r="G1423" s="1310"/>
      <c r="H1423" s="1310"/>
      <c r="I1423" s="1310"/>
      <c r="J1423" s="1321"/>
      <c r="K1423" s="1321"/>
      <c r="L1423" s="1310"/>
      <c r="N1423" s="1322">
        <f t="shared" si="50"/>
        <v>0</v>
      </c>
      <c r="O1423" s="1323">
        <f t="shared" si="51"/>
        <v>0</v>
      </c>
      <c r="P1423" s="1323">
        <f>O1423/'1.5 Universal Data'!$E$36</f>
        <v>0</v>
      </c>
      <c r="R1423" s="134"/>
      <c r="S1423" s="134"/>
      <c r="T1423" s="134"/>
      <c r="U1423" s="134"/>
      <c r="V1423" s="134"/>
      <c r="W1423" s="134"/>
      <c r="X1423" s="134"/>
      <c r="Y1423" s="134"/>
      <c r="Z1423" s="134"/>
      <c r="AA1423" s="134"/>
      <c r="AB1423" s="134"/>
      <c r="AC1423" s="134"/>
      <c r="AD1423" s="134"/>
      <c r="AE1423" s="134"/>
    </row>
    <row r="1424" spans="2:31">
      <c r="B1424" s="1319">
        <f t="shared" si="49"/>
        <v>-1</v>
      </c>
      <c r="D1424" s="1310"/>
      <c r="E1424" s="1310"/>
      <c r="F1424" s="1320"/>
      <c r="G1424" s="1310"/>
      <c r="H1424" s="1310"/>
      <c r="I1424" s="1310"/>
      <c r="J1424" s="1321"/>
      <c r="K1424" s="1321"/>
      <c r="L1424" s="1310"/>
      <c r="N1424" s="1322">
        <f t="shared" si="50"/>
        <v>0</v>
      </c>
      <c r="O1424" s="1323">
        <f t="shared" si="51"/>
        <v>0</v>
      </c>
      <c r="P1424" s="1323">
        <f>O1424/'1.5 Universal Data'!$E$36</f>
        <v>0</v>
      </c>
      <c r="R1424" s="134"/>
      <c r="S1424" s="134"/>
      <c r="T1424" s="134"/>
      <c r="U1424" s="134"/>
      <c r="V1424" s="134"/>
      <c r="W1424" s="134"/>
      <c r="X1424" s="134"/>
      <c r="Y1424" s="134"/>
      <c r="Z1424" s="134"/>
      <c r="AA1424" s="134"/>
      <c r="AB1424" s="134"/>
      <c r="AC1424" s="134"/>
      <c r="AD1424" s="134"/>
      <c r="AE1424" s="134"/>
    </row>
    <row r="1425" spans="2:31">
      <c r="B1425" s="1319">
        <f t="shared" si="49"/>
        <v>-1</v>
      </c>
      <c r="D1425" s="1310"/>
      <c r="E1425" s="1310"/>
      <c r="F1425" s="1320"/>
      <c r="G1425" s="1310"/>
      <c r="H1425" s="1310"/>
      <c r="I1425" s="1310"/>
      <c r="J1425" s="1321"/>
      <c r="K1425" s="1321"/>
      <c r="L1425" s="1310"/>
      <c r="N1425" s="1322">
        <f t="shared" si="50"/>
        <v>0</v>
      </c>
      <c r="O1425" s="1323">
        <f t="shared" si="51"/>
        <v>0</v>
      </c>
      <c r="P1425" s="1323">
        <f>O1425/'1.5 Universal Data'!$E$36</f>
        <v>0</v>
      </c>
      <c r="R1425" s="134"/>
      <c r="S1425" s="134"/>
      <c r="T1425" s="134"/>
      <c r="U1425" s="134"/>
      <c r="V1425" s="134"/>
      <c r="W1425" s="134"/>
      <c r="X1425" s="134"/>
      <c r="Y1425" s="134"/>
      <c r="Z1425" s="134"/>
      <c r="AA1425" s="134"/>
      <c r="AB1425" s="134"/>
      <c r="AC1425" s="134"/>
      <c r="AD1425" s="134"/>
      <c r="AE1425" s="134"/>
    </row>
    <row r="1426" spans="2:31">
      <c r="B1426" s="1319">
        <f t="shared" si="49"/>
        <v>-1</v>
      </c>
      <c r="D1426" s="1310"/>
      <c r="E1426" s="1310"/>
      <c r="F1426" s="1320"/>
      <c r="G1426" s="1310"/>
      <c r="H1426" s="1310"/>
      <c r="I1426" s="1310"/>
      <c r="J1426" s="1321"/>
      <c r="K1426" s="1321"/>
      <c r="L1426" s="1310"/>
      <c r="N1426" s="1322">
        <f t="shared" si="50"/>
        <v>0</v>
      </c>
      <c r="O1426" s="1323">
        <f t="shared" si="51"/>
        <v>0</v>
      </c>
      <c r="P1426" s="1323">
        <f>O1426/'1.5 Universal Data'!$E$36</f>
        <v>0</v>
      </c>
      <c r="R1426" s="134"/>
      <c r="S1426" s="134"/>
      <c r="T1426" s="134"/>
      <c r="U1426" s="134"/>
      <c r="V1426" s="134"/>
      <c r="W1426" s="134"/>
      <c r="X1426" s="134"/>
      <c r="Y1426" s="134"/>
      <c r="Z1426" s="134"/>
      <c r="AA1426" s="134"/>
      <c r="AB1426" s="134"/>
      <c r="AC1426" s="134"/>
      <c r="AD1426" s="134"/>
      <c r="AE1426" s="134"/>
    </row>
    <row r="1427" spans="2:31">
      <c r="B1427" s="1319">
        <f t="shared" si="49"/>
        <v>-1</v>
      </c>
      <c r="D1427" s="1310"/>
      <c r="E1427" s="1310"/>
      <c r="F1427" s="1320"/>
      <c r="G1427" s="1310"/>
      <c r="H1427" s="1310"/>
      <c r="I1427" s="1310"/>
      <c r="J1427" s="1321"/>
      <c r="K1427" s="1321"/>
      <c r="L1427" s="1310"/>
      <c r="N1427" s="1322">
        <f t="shared" si="50"/>
        <v>0</v>
      </c>
      <c r="O1427" s="1323">
        <f t="shared" si="51"/>
        <v>0</v>
      </c>
      <c r="P1427" s="1323">
        <f>O1427/'1.5 Universal Data'!$E$36</f>
        <v>0</v>
      </c>
      <c r="R1427" s="134"/>
      <c r="S1427" s="134"/>
      <c r="T1427" s="134"/>
      <c r="U1427" s="134"/>
      <c r="V1427" s="134"/>
      <c r="W1427" s="134"/>
      <c r="X1427" s="134"/>
      <c r="Y1427" s="134"/>
      <c r="Z1427" s="134"/>
      <c r="AA1427" s="134"/>
      <c r="AB1427" s="134"/>
      <c r="AC1427" s="134"/>
      <c r="AD1427" s="134"/>
      <c r="AE1427" s="134"/>
    </row>
    <row r="1428" spans="2:31">
      <c r="B1428" s="1319">
        <f t="shared" si="49"/>
        <v>-1</v>
      </c>
      <c r="D1428" s="1310"/>
      <c r="E1428" s="1310"/>
      <c r="F1428" s="1320"/>
      <c r="G1428" s="1310"/>
      <c r="H1428" s="1310"/>
      <c r="I1428" s="1310"/>
      <c r="J1428" s="1321"/>
      <c r="K1428" s="1321"/>
      <c r="L1428" s="1310"/>
      <c r="N1428" s="1322">
        <f t="shared" si="50"/>
        <v>0</v>
      </c>
      <c r="O1428" s="1323">
        <f t="shared" si="51"/>
        <v>0</v>
      </c>
      <c r="P1428" s="1323">
        <f>O1428/'1.5 Universal Data'!$E$36</f>
        <v>0</v>
      </c>
      <c r="R1428" s="134"/>
      <c r="S1428" s="134"/>
      <c r="T1428" s="134"/>
      <c r="U1428" s="134"/>
      <c r="V1428" s="134"/>
      <c r="W1428" s="134"/>
      <c r="X1428" s="134"/>
      <c r="Y1428" s="134"/>
      <c r="Z1428" s="134"/>
      <c r="AA1428" s="134"/>
      <c r="AB1428" s="134"/>
      <c r="AC1428" s="134"/>
      <c r="AD1428" s="134"/>
      <c r="AE1428" s="134"/>
    </row>
    <row r="1429" spans="2:31">
      <c r="B1429" s="1319">
        <f t="shared" si="49"/>
        <v>-1</v>
      </c>
      <c r="D1429" s="1310"/>
      <c r="E1429" s="1310"/>
      <c r="F1429" s="1320"/>
      <c r="G1429" s="1310"/>
      <c r="H1429" s="1310"/>
      <c r="I1429" s="1310"/>
      <c r="J1429" s="1321"/>
      <c r="K1429" s="1321"/>
      <c r="L1429" s="1310"/>
      <c r="N1429" s="1322">
        <f t="shared" si="50"/>
        <v>0</v>
      </c>
      <c r="O1429" s="1323">
        <f t="shared" si="51"/>
        <v>0</v>
      </c>
      <c r="P1429" s="1323">
        <f>O1429/'1.5 Universal Data'!$E$36</f>
        <v>0</v>
      </c>
      <c r="R1429" s="134"/>
      <c r="S1429" s="134"/>
      <c r="T1429" s="134"/>
      <c r="U1429" s="134"/>
      <c r="V1429" s="134"/>
      <c r="W1429" s="134"/>
      <c r="X1429" s="134"/>
      <c r="Y1429" s="134"/>
      <c r="Z1429" s="134"/>
      <c r="AA1429" s="134"/>
      <c r="AB1429" s="134"/>
      <c r="AC1429" s="134"/>
      <c r="AD1429" s="134"/>
      <c r="AE1429" s="134"/>
    </row>
    <row r="1430" spans="2:31">
      <c r="B1430" s="1319">
        <f t="shared" si="49"/>
        <v>-1</v>
      </c>
      <c r="D1430" s="1310"/>
      <c r="E1430" s="1310"/>
      <c r="F1430" s="1320"/>
      <c r="G1430" s="1310"/>
      <c r="H1430" s="1310"/>
      <c r="I1430" s="1310"/>
      <c r="J1430" s="1321"/>
      <c r="K1430" s="1321"/>
      <c r="L1430" s="1310"/>
      <c r="N1430" s="1322">
        <f t="shared" si="50"/>
        <v>0</v>
      </c>
      <c r="O1430" s="1323">
        <f t="shared" si="51"/>
        <v>0</v>
      </c>
      <c r="P1430" s="1323">
        <f>O1430/'1.5 Universal Data'!$E$36</f>
        <v>0</v>
      </c>
      <c r="R1430" s="134"/>
      <c r="S1430" s="134"/>
      <c r="T1430" s="134"/>
      <c r="U1430" s="134"/>
      <c r="V1430" s="134"/>
      <c r="W1430" s="134"/>
      <c r="X1430" s="134"/>
      <c r="Y1430" s="134"/>
      <c r="Z1430" s="134"/>
      <c r="AA1430" s="134"/>
      <c r="AB1430" s="134"/>
      <c r="AC1430" s="134"/>
      <c r="AD1430" s="134"/>
      <c r="AE1430" s="134"/>
    </row>
    <row r="1431" spans="2:31">
      <c r="B1431" s="1319">
        <f t="shared" ref="B1431:B1494" si="52">IF(G1431="buy",1,-1)</f>
        <v>-1</v>
      </c>
      <c r="D1431" s="1310"/>
      <c r="E1431" s="1310"/>
      <c r="F1431" s="1320"/>
      <c r="G1431" s="1310"/>
      <c r="H1431" s="1310"/>
      <c r="I1431" s="1310"/>
      <c r="J1431" s="1321"/>
      <c r="K1431" s="1321"/>
      <c r="L1431" s="1310"/>
      <c r="N1431" s="1322">
        <f t="shared" ref="N1431:N1494" si="53">+H1431*((K1431-J1431)+1)*B1431</f>
        <v>0</v>
      </c>
      <c r="O1431" s="1323">
        <f t="shared" ref="O1431:O1494" si="54">N1431*L1431/100</f>
        <v>0</v>
      </c>
      <c r="P1431" s="1323">
        <f>O1431/'1.5 Universal Data'!$E$36</f>
        <v>0</v>
      </c>
      <c r="R1431" s="134"/>
      <c r="S1431" s="134"/>
      <c r="T1431" s="134"/>
      <c r="U1431" s="134"/>
      <c r="V1431" s="134"/>
      <c r="W1431" s="134"/>
      <c r="X1431" s="134"/>
      <c r="Y1431" s="134"/>
      <c r="Z1431" s="134"/>
      <c r="AA1431" s="134"/>
      <c r="AB1431" s="134"/>
      <c r="AC1431" s="134"/>
      <c r="AD1431" s="134"/>
      <c r="AE1431" s="134"/>
    </row>
    <row r="1432" spans="2:31">
      <c r="B1432" s="1319">
        <f t="shared" si="52"/>
        <v>-1</v>
      </c>
      <c r="D1432" s="1310"/>
      <c r="E1432" s="1310"/>
      <c r="F1432" s="1320"/>
      <c r="G1432" s="1310"/>
      <c r="H1432" s="1310"/>
      <c r="I1432" s="1310"/>
      <c r="J1432" s="1321"/>
      <c r="K1432" s="1321"/>
      <c r="L1432" s="1310"/>
      <c r="N1432" s="1322">
        <f t="shared" si="53"/>
        <v>0</v>
      </c>
      <c r="O1432" s="1323">
        <f t="shared" si="54"/>
        <v>0</v>
      </c>
      <c r="P1432" s="1323">
        <f>O1432/'1.5 Universal Data'!$E$36</f>
        <v>0</v>
      </c>
      <c r="R1432" s="134"/>
      <c r="S1432" s="134"/>
      <c r="T1432" s="134"/>
      <c r="U1432" s="134"/>
      <c r="V1432" s="134"/>
      <c r="W1432" s="134"/>
      <c r="X1432" s="134"/>
      <c r="Y1432" s="134"/>
      <c r="Z1432" s="134"/>
      <c r="AA1432" s="134"/>
      <c r="AB1432" s="134"/>
      <c r="AC1432" s="134"/>
      <c r="AD1432" s="134"/>
      <c r="AE1432" s="134"/>
    </row>
    <row r="1433" spans="2:31">
      <c r="B1433" s="1319">
        <f t="shared" si="52"/>
        <v>-1</v>
      </c>
      <c r="D1433" s="1310"/>
      <c r="E1433" s="1310"/>
      <c r="F1433" s="1320"/>
      <c r="G1433" s="1310"/>
      <c r="H1433" s="1310"/>
      <c r="I1433" s="1310"/>
      <c r="J1433" s="1321"/>
      <c r="K1433" s="1321"/>
      <c r="L1433" s="1310"/>
      <c r="N1433" s="1322">
        <f t="shared" si="53"/>
        <v>0</v>
      </c>
      <c r="O1433" s="1323">
        <f t="shared" si="54"/>
        <v>0</v>
      </c>
      <c r="P1433" s="1323">
        <f>O1433/'1.5 Universal Data'!$E$36</f>
        <v>0</v>
      </c>
      <c r="R1433" s="134"/>
      <c r="S1433" s="134"/>
      <c r="T1433" s="134"/>
      <c r="U1433" s="134"/>
      <c r="V1433" s="134"/>
      <c r="W1433" s="134"/>
      <c r="X1433" s="134"/>
      <c r="Y1433" s="134"/>
      <c r="Z1433" s="134"/>
      <c r="AA1433" s="134"/>
      <c r="AB1433" s="134"/>
      <c r="AC1433" s="134"/>
      <c r="AD1433" s="134"/>
      <c r="AE1433" s="134"/>
    </row>
    <row r="1434" spans="2:31">
      <c r="B1434" s="1319">
        <f t="shared" si="52"/>
        <v>-1</v>
      </c>
      <c r="D1434" s="1310"/>
      <c r="E1434" s="1310"/>
      <c r="F1434" s="1320"/>
      <c r="G1434" s="1310"/>
      <c r="H1434" s="1310"/>
      <c r="I1434" s="1310"/>
      <c r="J1434" s="1321"/>
      <c r="K1434" s="1321"/>
      <c r="L1434" s="1310"/>
      <c r="N1434" s="1322">
        <f t="shared" si="53"/>
        <v>0</v>
      </c>
      <c r="O1434" s="1323">
        <f t="shared" si="54"/>
        <v>0</v>
      </c>
      <c r="P1434" s="1323">
        <f>O1434/'1.5 Universal Data'!$E$36</f>
        <v>0</v>
      </c>
      <c r="R1434" s="134"/>
      <c r="S1434" s="134"/>
      <c r="T1434" s="134"/>
      <c r="U1434" s="134"/>
      <c r="V1434" s="134"/>
      <c r="W1434" s="134"/>
      <c r="X1434" s="134"/>
      <c r="Y1434" s="134"/>
      <c r="Z1434" s="134"/>
      <c r="AA1434" s="134"/>
      <c r="AB1434" s="134"/>
      <c r="AC1434" s="134"/>
      <c r="AD1434" s="134"/>
      <c r="AE1434" s="134"/>
    </row>
    <row r="1435" spans="2:31">
      <c r="B1435" s="1319">
        <f t="shared" si="52"/>
        <v>-1</v>
      </c>
      <c r="D1435" s="1310"/>
      <c r="E1435" s="1310"/>
      <c r="F1435" s="1320"/>
      <c r="G1435" s="1310"/>
      <c r="H1435" s="1310"/>
      <c r="I1435" s="1310"/>
      <c r="J1435" s="1321"/>
      <c r="K1435" s="1321"/>
      <c r="L1435" s="1310"/>
      <c r="N1435" s="1322">
        <f t="shared" si="53"/>
        <v>0</v>
      </c>
      <c r="O1435" s="1323">
        <f t="shared" si="54"/>
        <v>0</v>
      </c>
      <c r="P1435" s="1323">
        <f>O1435/'1.5 Universal Data'!$E$36</f>
        <v>0</v>
      </c>
      <c r="R1435" s="134"/>
      <c r="S1435" s="134"/>
      <c r="T1435" s="134"/>
      <c r="U1435" s="134"/>
      <c r="V1435" s="134"/>
      <c r="W1435" s="134"/>
      <c r="X1435" s="134"/>
      <c r="Y1435" s="134"/>
      <c r="Z1435" s="134"/>
      <c r="AA1435" s="134"/>
      <c r="AB1435" s="134"/>
      <c r="AC1435" s="134"/>
      <c r="AD1435" s="134"/>
      <c r="AE1435" s="134"/>
    </row>
    <row r="1436" spans="2:31">
      <c r="B1436" s="1319">
        <f t="shared" si="52"/>
        <v>-1</v>
      </c>
      <c r="D1436" s="1310"/>
      <c r="E1436" s="1310"/>
      <c r="F1436" s="1320"/>
      <c r="G1436" s="1310"/>
      <c r="H1436" s="1310"/>
      <c r="I1436" s="1310"/>
      <c r="J1436" s="1321"/>
      <c r="K1436" s="1321"/>
      <c r="L1436" s="1310"/>
      <c r="N1436" s="1322">
        <f t="shared" si="53"/>
        <v>0</v>
      </c>
      <c r="O1436" s="1323">
        <f t="shared" si="54"/>
        <v>0</v>
      </c>
      <c r="P1436" s="1323">
        <f>O1436/'1.5 Universal Data'!$E$36</f>
        <v>0</v>
      </c>
      <c r="R1436" s="134"/>
      <c r="S1436" s="134"/>
      <c r="T1436" s="134"/>
      <c r="U1436" s="134"/>
      <c r="V1436" s="134"/>
      <c r="W1436" s="134"/>
      <c r="X1436" s="134"/>
      <c r="Y1436" s="134"/>
      <c r="Z1436" s="134"/>
      <c r="AA1436" s="134"/>
      <c r="AB1436" s="134"/>
      <c r="AC1436" s="134"/>
      <c r="AD1436" s="134"/>
      <c r="AE1436" s="134"/>
    </row>
    <row r="1437" spans="2:31">
      <c r="B1437" s="1319">
        <f t="shared" si="52"/>
        <v>-1</v>
      </c>
      <c r="D1437" s="1310"/>
      <c r="E1437" s="1310"/>
      <c r="F1437" s="1320"/>
      <c r="G1437" s="1310"/>
      <c r="H1437" s="1310"/>
      <c r="I1437" s="1310"/>
      <c r="J1437" s="1321"/>
      <c r="K1437" s="1321"/>
      <c r="L1437" s="1310"/>
      <c r="N1437" s="1322">
        <f t="shared" si="53"/>
        <v>0</v>
      </c>
      <c r="O1437" s="1323">
        <f t="shared" si="54"/>
        <v>0</v>
      </c>
      <c r="P1437" s="1323">
        <f>O1437/'1.5 Universal Data'!$E$36</f>
        <v>0</v>
      </c>
      <c r="R1437" s="134"/>
      <c r="S1437" s="134"/>
      <c r="T1437" s="134"/>
      <c r="U1437" s="134"/>
      <c r="V1437" s="134"/>
      <c r="W1437" s="134"/>
      <c r="X1437" s="134"/>
      <c r="Y1437" s="134"/>
      <c r="Z1437" s="134"/>
      <c r="AA1437" s="134"/>
      <c r="AB1437" s="134"/>
      <c r="AC1437" s="134"/>
      <c r="AD1437" s="134"/>
      <c r="AE1437" s="134"/>
    </row>
    <row r="1438" spans="2:31">
      <c r="B1438" s="1319">
        <f t="shared" si="52"/>
        <v>-1</v>
      </c>
      <c r="D1438" s="1310"/>
      <c r="E1438" s="1310"/>
      <c r="F1438" s="1320"/>
      <c r="G1438" s="1310"/>
      <c r="H1438" s="1310"/>
      <c r="I1438" s="1310"/>
      <c r="J1438" s="1321"/>
      <c r="K1438" s="1321"/>
      <c r="L1438" s="1310"/>
      <c r="N1438" s="1322">
        <f t="shared" si="53"/>
        <v>0</v>
      </c>
      <c r="O1438" s="1323">
        <f t="shared" si="54"/>
        <v>0</v>
      </c>
      <c r="P1438" s="1323">
        <f>O1438/'1.5 Universal Data'!$E$36</f>
        <v>0</v>
      </c>
      <c r="R1438" s="134"/>
      <c r="S1438" s="134"/>
      <c r="T1438" s="134"/>
      <c r="U1438" s="134"/>
      <c r="V1438" s="134"/>
      <c r="W1438" s="134"/>
      <c r="X1438" s="134"/>
      <c r="Y1438" s="134"/>
      <c r="Z1438" s="134"/>
      <c r="AA1438" s="134"/>
      <c r="AB1438" s="134"/>
      <c r="AC1438" s="134"/>
      <c r="AD1438" s="134"/>
      <c r="AE1438" s="134"/>
    </row>
    <row r="1439" spans="2:31">
      <c r="B1439" s="1319">
        <f t="shared" si="52"/>
        <v>-1</v>
      </c>
      <c r="D1439" s="1310"/>
      <c r="E1439" s="1310"/>
      <c r="F1439" s="1320"/>
      <c r="G1439" s="1310"/>
      <c r="H1439" s="1310"/>
      <c r="I1439" s="1310"/>
      <c r="J1439" s="1321"/>
      <c r="K1439" s="1321"/>
      <c r="L1439" s="1310"/>
      <c r="N1439" s="1322">
        <f t="shared" si="53"/>
        <v>0</v>
      </c>
      <c r="O1439" s="1323">
        <f t="shared" si="54"/>
        <v>0</v>
      </c>
      <c r="P1439" s="1323">
        <f>O1439/'1.5 Universal Data'!$E$36</f>
        <v>0</v>
      </c>
      <c r="R1439" s="134"/>
      <c r="S1439" s="134"/>
      <c r="T1439" s="134"/>
      <c r="U1439" s="134"/>
      <c r="V1439" s="134"/>
      <c r="W1439" s="134"/>
      <c r="X1439" s="134"/>
      <c r="Y1439" s="134"/>
      <c r="Z1439" s="134"/>
      <c r="AA1439" s="134"/>
      <c r="AB1439" s="134"/>
      <c r="AC1439" s="134"/>
      <c r="AD1439" s="134"/>
      <c r="AE1439" s="134"/>
    </row>
    <row r="1440" spans="2:31">
      <c r="B1440" s="1319">
        <f t="shared" si="52"/>
        <v>-1</v>
      </c>
      <c r="D1440" s="1310"/>
      <c r="E1440" s="1310"/>
      <c r="F1440" s="1320"/>
      <c r="G1440" s="1310"/>
      <c r="H1440" s="1310"/>
      <c r="I1440" s="1310"/>
      <c r="J1440" s="1321"/>
      <c r="K1440" s="1321"/>
      <c r="L1440" s="1310"/>
      <c r="N1440" s="1322">
        <f t="shared" si="53"/>
        <v>0</v>
      </c>
      <c r="O1440" s="1323">
        <f t="shared" si="54"/>
        <v>0</v>
      </c>
      <c r="P1440" s="1323">
        <f>O1440/'1.5 Universal Data'!$E$36</f>
        <v>0</v>
      </c>
      <c r="R1440" s="134"/>
      <c r="S1440" s="134"/>
      <c r="T1440" s="134"/>
      <c r="U1440" s="134"/>
      <c r="V1440" s="134"/>
      <c r="W1440" s="134"/>
      <c r="X1440" s="134"/>
      <c r="Y1440" s="134"/>
      <c r="Z1440" s="134"/>
      <c r="AA1440" s="134"/>
      <c r="AB1440" s="134"/>
      <c r="AC1440" s="134"/>
      <c r="AD1440" s="134"/>
      <c r="AE1440" s="134"/>
    </row>
    <row r="1441" spans="2:31">
      <c r="B1441" s="1319">
        <f t="shared" si="52"/>
        <v>-1</v>
      </c>
      <c r="D1441" s="1310"/>
      <c r="E1441" s="1310"/>
      <c r="F1441" s="1320"/>
      <c r="G1441" s="1310"/>
      <c r="H1441" s="1310"/>
      <c r="I1441" s="1310"/>
      <c r="J1441" s="1321"/>
      <c r="K1441" s="1321"/>
      <c r="L1441" s="1310"/>
      <c r="N1441" s="1322">
        <f t="shared" si="53"/>
        <v>0</v>
      </c>
      <c r="O1441" s="1323">
        <f t="shared" si="54"/>
        <v>0</v>
      </c>
      <c r="P1441" s="1323">
        <f>O1441/'1.5 Universal Data'!$E$36</f>
        <v>0</v>
      </c>
      <c r="R1441" s="134"/>
      <c r="S1441" s="134"/>
      <c r="T1441" s="134"/>
      <c r="U1441" s="134"/>
      <c r="V1441" s="134"/>
      <c r="W1441" s="134"/>
      <c r="X1441" s="134"/>
      <c r="Y1441" s="134"/>
      <c r="Z1441" s="134"/>
      <c r="AA1441" s="134"/>
      <c r="AB1441" s="134"/>
      <c r="AC1441" s="134"/>
      <c r="AD1441" s="134"/>
      <c r="AE1441" s="134"/>
    </row>
    <row r="1442" spans="2:31">
      <c r="B1442" s="1319">
        <f t="shared" si="52"/>
        <v>-1</v>
      </c>
      <c r="D1442" s="1310"/>
      <c r="E1442" s="1310"/>
      <c r="F1442" s="1320"/>
      <c r="G1442" s="1310"/>
      <c r="H1442" s="1310"/>
      <c r="I1442" s="1310"/>
      <c r="J1442" s="1321"/>
      <c r="K1442" s="1321"/>
      <c r="L1442" s="1310"/>
      <c r="N1442" s="1322">
        <f t="shared" si="53"/>
        <v>0</v>
      </c>
      <c r="O1442" s="1323">
        <f t="shared" si="54"/>
        <v>0</v>
      </c>
      <c r="P1442" s="1323">
        <f>O1442/'1.5 Universal Data'!$E$36</f>
        <v>0</v>
      </c>
      <c r="R1442" s="134"/>
      <c r="S1442" s="134"/>
      <c r="T1442" s="134"/>
      <c r="U1442" s="134"/>
      <c r="V1442" s="134"/>
      <c r="W1442" s="134"/>
      <c r="X1442" s="134"/>
      <c r="Y1442" s="134"/>
      <c r="Z1442" s="134"/>
      <c r="AA1442" s="134"/>
      <c r="AB1442" s="134"/>
      <c r="AC1442" s="134"/>
      <c r="AD1442" s="134"/>
      <c r="AE1442" s="134"/>
    </row>
    <row r="1443" spans="2:31">
      <c r="B1443" s="1319">
        <f t="shared" si="52"/>
        <v>-1</v>
      </c>
      <c r="D1443" s="1310"/>
      <c r="E1443" s="1310"/>
      <c r="F1443" s="1320"/>
      <c r="G1443" s="1310"/>
      <c r="H1443" s="1310"/>
      <c r="I1443" s="1310"/>
      <c r="J1443" s="1321"/>
      <c r="K1443" s="1321"/>
      <c r="L1443" s="1310"/>
      <c r="N1443" s="1322">
        <f t="shared" si="53"/>
        <v>0</v>
      </c>
      <c r="O1443" s="1323">
        <f t="shared" si="54"/>
        <v>0</v>
      </c>
      <c r="P1443" s="1323">
        <f>O1443/'1.5 Universal Data'!$E$36</f>
        <v>0</v>
      </c>
      <c r="R1443" s="134"/>
      <c r="S1443" s="134"/>
      <c r="T1443" s="134"/>
      <c r="U1443" s="134"/>
      <c r="V1443" s="134"/>
      <c r="W1443" s="134"/>
      <c r="X1443" s="134"/>
      <c r="Y1443" s="134"/>
      <c r="Z1443" s="134"/>
      <c r="AA1443" s="134"/>
      <c r="AB1443" s="134"/>
      <c r="AC1443" s="134"/>
      <c r="AD1443" s="134"/>
      <c r="AE1443" s="134"/>
    </row>
    <row r="1444" spans="2:31">
      <c r="B1444" s="1319">
        <f t="shared" si="52"/>
        <v>-1</v>
      </c>
      <c r="D1444" s="1310"/>
      <c r="E1444" s="1310"/>
      <c r="F1444" s="1320"/>
      <c r="G1444" s="1310"/>
      <c r="H1444" s="1310"/>
      <c r="I1444" s="1310"/>
      <c r="J1444" s="1321"/>
      <c r="K1444" s="1321"/>
      <c r="L1444" s="1310"/>
      <c r="N1444" s="1322">
        <f t="shared" si="53"/>
        <v>0</v>
      </c>
      <c r="O1444" s="1323">
        <f t="shared" si="54"/>
        <v>0</v>
      </c>
      <c r="P1444" s="1323">
        <f>O1444/'1.5 Universal Data'!$E$36</f>
        <v>0</v>
      </c>
      <c r="R1444" s="134"/>
      <c r="S1444" s="134"/>
      <c r="T1444" s="134"/>
      <c r="U1444" s="134"/>
      <c r="V1444" s="134"/>
      <c r="W1444" s="134"/>
      <c r="X1444" s="134"/>
      <c r="Y1444" s="134"/>
      <c r="Z1444" s="134"/>
      <c r="AA1444" s="134"/>
      <c r="AB1444" s="134"/>
      <c r="AC1444" s="134"/>
      <c r="AD1444" s="134"/>
      <c r="AE1444" s="134"/>
    </row>
    <row r="1445" spans="2:31">
      <c r="B1445" s="1319">
        <f t="shared" si="52"/>
        <v>-1</v>
      </c>
      <c r="D1445" s="1310"/>
      <c r="E1445" s="1310"/>
      <c r="F1445" s="1320"/>
      <c r="G1445" s="1310"/>
      <c r="H1445" s="1310"/>
      <c r="I1445" s="1310"/>
      <c r="J1445" s="1321"/>
      <c r="K1445" s="1321"/>
      <c r="L1445" s="1310"/>
      <c r="N1445" s="1322">
        <f t="shared" si="53"/>
        <v>0</v>
      </c>
      <c r="O1445" s="1323">
        <f t="shared" si="54"/>
        <v>0</v>
      </c>
      <c r="P1445" s="1323">
        <f>O1445/'1.5 Universal Data'!$E$36</f>
        <v>0</v>
      </c>
      <c r="R1445" s="134"/>
      <c r="S1445" s="134"/>
      <c r="T1445" s="134"/>
      <c r="U1445" s="134"/>
      <c r="V1445" s="134"/>
      <c r="W1445" s="134"/>
      <c r="X1445" s="134"/>
      <c r="Y1445" s="134"/>
      <c r="Z1445" s="134"/>
      <c r="AA1445" s="134"/>
      <c r="AB1445" s="134"/>
      <c r="AC1445" s="134"/>
      <c r="AD1445" s="134"/>
      <c r="AE1445" s="134"/>
    </row>
    <row r="1446" spans="2:31">
      <c r="B1446" s="1319">
        <f t="shared" si="52"/>
        <v>-1</v>
      </c>
      <c r="D1446" s="1310"/>
      <c r="E1446" s="1310"/>
      <c r="F1446" s="1320"/>
      <c r="G1446" s="1310"/>
      <c r="H1446" s="1310"/>
      <c r="I1446" s="1310"/>
      <c r="J1446" s="1321"/>
      <c r="K1446" s="1321"/>
      <c r="L1446" s="1310"/>
      <c r="N1446" s="1322">
        <f t="shared" si="53"/>
        <v>0</v>
      </c>
      <c r="O1446" s="1323">
        <f t="shared" si="54"/>
        <v>0</v>
      </c>
      <c r="P1446" s="1323">
        <f>O1446/'1.5 Universal Data'!$E$36</f>
        <v>0</v>
      </c>
      <c r="R1446" s="134"/>
      <c r="S1446" s="134"/>
      <c r="T1446" s="134"/>
      <c r="U1446" s="134"/>
      <c r="V1446" s="134"/>
      <c r="W1446" s="134"/>
      <c r="X1446" s="134"/>
      <c r="Y1446" s="134"/>
      <c r="Z1446" s="134"/>
      <c r="AA1446" s="134"/>
      <c r="AB1446" s="134"/>
      <c r="AC1446" s="134"/>
      <c r="AD1446" s="134"/>
      <c r="AE1446" s="134"/>
    </row>
    <row r="1447" spans="2:31">
      <c r="B1447" s="1319">
        <f t="shared" si="52"/>
        <v>-1</v>
      </c>
      <c r="D1447" s="1310"/>
      <c r="E1447" s="1310"/>
      <c r="F1447" s="1320"/>
      <c r="G1447" s="1310"/>
      <c r="H1447" s="1310"/>
      <c r="I1447" s="1310"/>
      <c r="J1447" s="1321"/>
      <c r="K1447" s="1321"/>
      <c r="L1447" s="1310"/>
      <c r="N1447" s="1322">
        <f t="shared" si="53"/>
        <v>0</v>
      </c>
      <c r="O1447" s="1323">
        <f t="shared" si="54"/>
        <v>0</v>
      </c>
      <c r="P1447" s="1323">
        <f>O1447/'1.5 Universal Data'!$E$36</f>
        <v>0</v>
      </c>
      <c r="R1447" s="134"/>
      <c r="S1447" s="134"/>
      <c r="T1447" s="134"/>
      <c r="U1447" s="134"/>
      <c r="V1447" s="134"/>
      <c r="W1447" s="134"/>
      <c r="X1447" s="134"/>
      <c r="Y1447" s="134"/>
      <c r="Z1447" s="134"/>
      <c r="AA1447" s="134"/>
      <c r="AB1447" s="134"/>
      <c r="AC1447" s="134"/>
      <c r="AD1447" s="134"/>
      <c r="AE1447" s="134"/>
    </row>
    <row r="1448" spans="2:31">
      <c r="B1448" s="1319">
        <f t="shared" si="52"/>
        <v>-1</v>
      </c>
      <c r="D1448" s="1310"/>
      <c r="E1448" s="1310"/>
      <c r="F1448" s="1320"/>
      <c r="G1448" s="1310"/>
      <c r="H1448" s="1310"/>
      <c r="I1448" s="1310"/>
      <c r="J1448" s="1321"/>
      <c r="K1448" s="1321"/>
      <c r="L1448" s="1310"/>
      <c r="N1448" s="1322">
        <f t="shared" si="53"/>
        <v>0</v>
      </c>
      <c r="O1448" s="1323">
        <f t="shared" si="54"/>
        <v>0</v>
      </c>
      <c r="P1448" s="1323">
        <f>O1448/'1.5 Universal Data'!$E$36</f>
        <v>0</v>
      </c>
      <c r="R1448" s="134"/>
      <c r="S1448" s="134"/>
      <c r="T1448" s="134"/>
      <c r="U1448" s="134"/>
      <c r="V1448" s="134"/>
      <c r="W1448" s="134"/>
      <c r="X1448" s="134"/>
      <c r="Y1448" s="134"/>
      <c r="Z1448" s="134"/>
      <c r="AA1448" s="134"/>
      <c r="AB1448" s="134"/>
      <c r="AC1448" s="134"/>
      <c r="AD1448" s="134"/>
      <c r="AE1448" s="134"/>
    </row>
    <row r="1449" spans="2:31">
      <c r="B1449" s="1319">
        <f t="shared" si="52"/>
        <v>-1</v>
      </c>
      <c r="D1449" s="1310"/>
      <c r="E1449" s="1310"/>
      <c r="F1449" s="1320"/>
      <c r="G1449" s="1310"/>
      <c r="H1449" s="1310"/>
      <c r="I1449" s="1310"/>
      <c r="J1449" s="1321"/>
      <c r="K1449" s="1321"/>
      <c r="L1449" s="1310"/>
      <c r="N1449" s="1322">
        <f t="shared" si="53"/>
        <v>0</v>
      </c>
      <c r="O1449" s="1323">
        <f t="shared" si="54"/>
        <v>0</v>
      </c>
      <c r="P1449" s="1323">
        <f>O1449/'1.5 Universal Data'!$E$36</f>
        <v>0</v>
      </c>
      <c r="R1449" s="134"/>
      <c r="S1449" s="134"/>
      <c r="T1449" s="134"/>
      <c r="U1449" s="134"/>
      <c r="V1449" s="134"/>
      <c r="W1449" s="134"/>
      <c r="X1449" s="134"/>
      <c r="Y1449" s="134"/>
      <c r="Z1449" s="134"/>
      <c r="AA1449" s="134"/>
      <c r="AB1449" s="134"/>
      <c r="AC1449" s="134"/>
      <c r="AD1449" s="134"/>
      <c r="AE1449" s="134"/>
    </row>
    <row r="1450" spans="2:31">
      <c r="B1450" s="1319">
        <f t="shared" si="52"/>
        <v>-1</v>
      </c>
      <c r="D1450" s="1310"/>
      <c r="E1450" s="1310"/>
      <c r="F1450" s="1320"/>
      <c r="G1450" s="1310"/>
      <c r="H1450" s="1310"/>
      <c r="I1450" s="1310"/>
      <c r="J1450" s="1321"/>
      <c r="K1450" s="1321"/>
      <c r="L1450" s="1310"/>
      <c r="N1450" s="1322">
        <f t="shared" si="53"/>
        <v>0</v>
      </c>
      <c r="O1450" s="1323">
        <f t="shared" si="54"/>
        <v>0</v>
      </c>
      <c r="P1450" s="1323">
        <f>O1450/'1.5 Universal Data'!$E$36</f>
        <v>0</v>
      </c>
      <c r="R1450" s="134"/>
      <c r="S1450" s="134"/>
      <c r="T1450" s="134"/>
      <c r="U1450" s="134"/>
      <c r="V1450" s="134"/>
      <c r="W1450" s="134"/>
      <c r="X1450" s="134"/>
      <c r="Y1450" s="134"/>
      <c r="Z1450" s="134"/>
      <c r="AA1450" s="134"/>
      <c r="AB1450" s="134"/>
      <c r="AC1450" s="134"/>
      <c r="AD1450" s="134"/>
      <c r="AE1450" s="134"/>
    </row>
    <row r="1451" spans="2:31">
      <c r="B1451" s="1319">
        <f t="shared" si="52"/>
        <v>-1</v>
      </c>
      <c r="D1451" s="1310"/>
      <c r="E1451" s="1310"/>
      <c r="F1451" s="1320"/>
      <c r="G1451" s="1310"/>
      <c r="H1451" s="1310"/>
      <c r="I1451" s="1310"/>
      <c r="J1451" s="1321"/>
      <c r="K1451" s="1321"/>
      <c r="L1451" s="1310"/>
      <c r="N1451" s="1322">
        <f t="shared" si="53"/>
        <v>0</v>
      </c>
      <c r="O1451" s="1323">
        <f t="shared" si="54"/>
        <v>0</v>
      </c>
      <c r="P1451" s="1323">
        <f>O1451/'1.5 Universal Data'!$E$36</f>
        <v>0</v>
      </c>
      <c r="R1451" s="134"/>
      <c r="S1451" s="134"/>
      <c r="T1451" s="134"/>
      <c r="U1451" s="134"/>
      <c r="V1451" s="134"/>
      <c r="W1451" s="134"/>
      <c r="X1451" s="134"/>
      <c r="Y1451" s="134"/>
      <c r="Z1451" s="134"/>
      <c r="AA1451" s="134"/>
      <c r="AB1451" s="134"/>
      <c r="AC1451" s="134"/>
      <c r="AD1451" s="134"/>
      <c r="AE1451" s="134"/>
    </row>
    <row r="1452" spans="2:31">
      <c r="B1452" s="1319">
        <f t="shared" si="52"/>
        <v>-1</v>
      </c>
      <c r="D1452" s="1310"/>
      <c r="E1452" s="1310"/>
      <c r="F1452" s="1320"/>
      <c r="G1452" s="1310"/>
      <c r="H1452" s="1310"/>
      <c r="I1452" s="1310"/>
      <c r="J1452" s="1321"/>
      <c r="K1452" s="1321"/>
      <c r="L1452" s="1310"/>
      <c r="N1452" s="1322">
        <f t="shared" si="53"/>
        <v>0</v>
      </c>
      <c r="O1452" s="1323">
        <f t="shared" si="54"/>
        <v>0</v>
      </c>
      <c r="P1452" s="1323">
        <f>O1452/'1.5 Universal Data'!$E$36</f>
        <v>0</v>
      </c>
      <c r="R1452" s="134"/>
      <c r="S1452" s="134"/>
      <c r="T1452" s="134"/>
      <c r="U1452" s="134"/>
      <c r="V1452" s="134"/>
      <c r="W1452" s="134"/>
      <c r="X1452" s="134"/>
      <c r="Y1452" s="134"/>
      <c r="Z1452" s="134"/>
      <c r="AA1452" s="134"/>
      <c r="AB1452" s="134"/>
      <c r="AC1452" s="134"/>
      <c r="AD1452" s="134"/>
      <c r="AE1452" s="134"/>
    </row>
    <row r="1453" spans="2:31">
      <c r="B1453" s="1319">
        <f t="shared" si="52"/>
        <v>-1</v>
      </c>
      <c r="D1453" s="1310"/>
      <c r="E1453" s="1310"/>
      <c r="F1453" s="1320"/>
      <c r="G1453" s="1310"/>
      <c r="H1453" s="1310"/>
      <c r="I1453" s="1310"/>
      <c r="J1453" s="1321"/>
      <c r="K1453" s="1321"/>
      <c r="L1453" s="1310"/>
      <c r="N1453" s="1322">
        <f t="shared" si="53"/>
        <v>0</v>
      </c>
      <c r="O1453" s="1323">
        <f t="shared" si="54"/>
        <v>0</v>
      </c>
      <c r="P1453" s="1323">
        <f>O1453/'1.5 Universal Data'!$E$36</f>
        <v>0</v>
      </c>
      <c r="R1453" s="134"/>
      <c r="S1453" s="134"/>
      <c r="T1453" s="134"/>
      <c r="U1453" s="134"/>
      <c r="V1453" s="134"/>
      <c r="W1453" s="134"/>
      <c r="X1453" s="134"/>
      <c r="Y1453" s="134"/>
      <c r="Z1453" s="134"/>
      <c r="AA1453" s="134"/>
      <c r="AB1453" s="134"/>
      <c r="AC1453" s="134"/>
      <c r="AD1453" s="134"/>
      <c r="AE1453" s="134"/>
    </row>
    <row r="1454" spans="2:31">
      <c r="B1454" s="1319">
        <f t="shared" si="52"/>
        <v>-1</v>
      </c>
      <c r="D1454" s="1310"/>
      <c r="E1454" s="1310"/>
      <c r="F1454" s="1320"/>
      <c r="G1454" s="1310"/>
      <c r="H1454" s="1310"/>
      <c r="I1454" s="1310"/>
      <c r="J1454" s="1321"/>
      <c r="K1454" s="1321"/>
      <c r="L1454" s="1310"/>
      <c r="N1454" s="1322">
        <f t="shared" si="53"/>
        <v>0</v>
      </c>
      <c r="O1454" s="1323">
        <f t="shared" si="54"/>
        <v>0</v>
      </c>
      <c r="P1454" s="1323">
        <f>O1454/'1.5 Universal Data'!$E$36</f>
        <v>0</v>
      </c>
      <c r="R1454" s="134"/>
      <c r="S1454" s="134"/>
      <c r="T1454" s="134"/>
      <c r="U1454" s="134"/>
      <c r="V1454" s="134"/>
      <c r="W1454" s="134"/>
      <c r="X1454" s="134"/>
      <c r="Y1454" s="134"/>
      <c r="Z1454" s="134"/>
      <c r="AA1454" s="134"/>
      <c r="AB1454" s="134"/>
      <c r="AC1454" s="134"/>
      <c r="AD1454" s="134"/>
      <c r="AE1454" s="134"/>
    </row>
    <row r="1455" spans="2:31">
      <c r="B1455" s="1319">
        <f t="shared" si="52"/>
        <v>-1</v>
      </c>
      <c r="D1455" s="1310"/>
      <c r="E1455" s="1310"/>
      <c r="F1455" s="1320"/>
      <c r="G1455" s="1310"/>
      <c r="H1455" s="1310"/>
      <c r="I1455" s="1310"/>
      <c r="J1455" s="1321"/>
      <c r="K1455" s="1321"/>
      <c r="L1455" s="1310"/>
      <c r="N1455" s="1322">
        <f t="shared" si="53"/>
        <v>0</v>
      </c>
      <c r="O1455" s="1323">
        <f t="shared" si="54"/>
        <v>0</v>
      </c>
      <c r="P1455" s="1323">
        <f>O1455/'1.5 Universal Data'!$E$36</f>
        <v>0</v>
      </c>
      <c r="R1455" s="134"/>
      <c r="S1455" s="134"/>
      <c r="T1455" s="134"/>
      <c r="U1455" s="134"/>
      <c r="V1455" s="134"/>
      <c r="W1455" s="134"/>
      <c r="X1455" s="134"/>
      <c r="Y1455" s="134"/>
      <c r="Z1455" s="134"/>
      <c r="AA1455" s="134"/>
      <c r="AB1455" s="134"/>
      <c r="AC1455" s="134"/>
      <c r="AD1455" s="134"/>
      <c r="AE1455" s="134"/>
    </row>
    <row r="1456" spans="2:31">
      <c r="B1456" s="1319">
        <f t="shared" si="52"/>
        <v>-1</v>
      </c>
      <c r="D1456" s="1310"/>
      <c r="E1456" s="1310"/>
      <c r="F1456" s="1320"/>
      <c r="G1456" s="1310"/>
      <c r="H1456" s="1310"/>
      <c r="I1456" s="1310"/>
      <c r="J1456" s="1321"/>
      <c r="K1456" s="1321"/>
      <c r="L1456" s="1310"/>
      <c r="N1456" s="1322">
        <f t="shared" si="53"/>
        <v>0</v>
      </c>
      <c r="O1456" s="1323">
        <f t="shared" si="54"/>
        <v>0</v>
      </c>
      <c r="P1456" s="1323">
        <f>O1456/'1.5 Universal Data'!$E$36</f>
        <v>0</v>
      </c>
      <c r="R1456" s="134"/>
      <c r="S1456" s="134"/>
      <c r="T1456" s="134"/>
      <c r="U1456" s="134"/>
      <c r="V1456" s="134"/>
      <c r="W1456" s="134"/>
      <c r="X1456" s="134"/>
      <c r="Y1456" s="134"/>
      <c r="Z1456" s="134"/>
      <c r="AA1456" s="134"/>
      <c r="AB1456" s="134"/>
      <c r="AC1456" s="134"/>
      <c r="AD1456" s="134"/>
      <c r="AE1456" s="134"/>
    </row>
    <row r="1457" spans="2:31">
      <c r="B1457" s="1319">
        <f t="shared" si="52"/>
        <v>-1</v>
      </c>
      <c r="D1457" s="1310"/>
      <c r="E1457" s="1310"/>
      <c r="F1457" s="1320"/>
      <c r="G1457" s="1310"/>
      <c r="H1457" s="1310"/>
      <c r="I1457" s="1310"/>
      <c r="J1457" s="1321"/>
      <c r="K1457" s="1321"/>
      <c r="L1457" s="1310"/>
      <c r="N1457" s="1322">
        <f t="shared" si="53"/>
        <v>0</v>
      </c>
      <c r="O1457" s="1323">
        <f t="shared" si="54"/>
        <v>0</v>
      </c>
      <c r="P1457" s="1323">
        <f>O1457/'1.5 Universal Data'!$E$36</f>
        <v>0</v>
      </c>
      <c r="R1457" s="134"/>
      <c r="S1457" s="134"/>
      <c r="T1457" s="134"/>
      <c r="U1457" s="134"/>
      <c r="V1457" s="134"/>
      <c r="W1457" s="134"/>
      <c r="X1457" s="134"/>
      <c r="Y1457" s="134"/>
      <c r="Z1457" s="134"/>
      <c r="AA1457" s="134"/>
      <c r="AB1457" s="134"/>
      <c r="AC1457" s="134"/>
      <c r="AD1457" s="134"/>
      <c r="AE1457" s="134"/>
    </row>
    <row r="1458" spans="2:31">
      <c r="B1458" s="1319">
        <f t="shared" si="52"/>
        <v>-1</v>
      </c>
      <c r="D1458" s="1310"/>
      <c r="E1458" s="1310"/>
      <c r="F1458" s="1320"/>
      <c r="G1458" s="1310"/>
      <c r="H1458" s="1310"/>
      <c r="I1458" s="1310"/>
      <c r="J1458" s="1321"/>
      <c r="K1458" s="1321"/>
      <c r="L1458" s="1310"/>
      <c r="N1458" s="1322">
        <f t="shared" si="53"/>
        <v>0</v>
      </c>
      <c r="O1458" s="1323">
        <f t="shared" si="54"/>
        <v>0</v>
      </c>
      <c r="P1458" s="1323">
        <f>O1458/'1.5 Universal Data'!$E$36</f>
        <v>0</v>
      </c>
      <c r="R1458" s="134"/>
      <c r="S1458" s="134"/>
      <c r="T1458" s="134"/>
      <c r="U1458" s="134"/>
      <c r="V1458" s="134"/>
      <c r="W1458" s="134"/>
      <c r="X1458" s="134"/>
      <c r="Y1458" s="134"/>
      <c r="Z1458" s="134"/>
      <c r="AA1458" s="134"/>
      <c r="AB1458" s="134"/>
      <c r="AC1458" s="134"/>
      <c r="AD1458" s="134"/>
      <c r="AE1458" s="134"/>
    </row>
    <row r="1459" spans="2:31">
      <c r="B1459" s="1319">
        <f t="shared" si="52"/>
        <v>-1</v>
      </c>
      <c r="D1459" s="1310"/>
      <c r="E1459" s="1310"/>
      <c r="F1459" s="1320"/>
      <c r="G1459" s="1310"/>
      <c r="H1459" s="1310"/>
      <c r="I1459" s="1310"/>
      <c r="J1459" s="1321"/>
      <c r="K1459" s="1321"/>
      <c r="L1459" s="1310"/>
      <c r="N1459" s="1322">
        <f t="shared" si="53"/>
        <v>0</v>
      </c>
      <c r="O1459" s="1323">
        <f t="shared" si="54"/>
        <v>0</v>
      </c>
      <c r="P1459" s="1323">
        <f>O1459/'1.5 Universal Data'!$E$36</f>
        <v>0</v>
      </c>
      <c r="R1459" s="134"/>
      <c r="S1459" s="134"/>
      <c r="T1459" s="134"/>
      <c r="U1459" s="134"/>
      <c r="V1459" s="134"/>
      <c r="W1459" s="134"/>
      <c r="X1459" s="134"/>
      <c r="Y1459" s="134"/>
      <c r="Z1459" s="134"/>
      <c r="AA1459" s="134"/>
      <c r="AB1459" s="134"/>
      <c r="AC1459" s="134"/>
      <c r="AD1459" s="134"/>
      <c r="AE1459" s="134"/>
    </row>
    <row r="1460" spans="2:31">
      <c r="B1460" s="1319">
        <f t="shared" si="52"/>
        <v>-1</v>
      </c>
      <c r="D1460" s="1310"/>
      <c r="E1460" s="1310"/>
      <c r="F1460" s="1320"/>
      <c r="G1460" s="1310"/>
      <c r="H1460" s="1310"/>
      <c r="I1460" s="1310"/>
      <c r="J1460" s="1321"/>
      <c r="K1460" s="1321"/>
      <c r="L1460" s="1310"/>
      <c r="N1460" s="1322">
        <f t="shared" si="53"/>
        <v>0</v>
      </c>
      <c r="O1460" s="1323">
        <f t="shared" si="54"/>
        <v>0</v>
      </c>
      <c r="P1460" s="1323">
        <f>O1460/'1.5 Universal Data'!$E$36</f>
        <v>0</v>
      </c>
      <c r="R1460" s="134"/>
      <c r="S1460" s="134"/>
      <c r="T1460" s="134"/>
      <c r="U1460" s="134"/>
      <c r="V1460" s="134"/>
      <c r="W1460" s="134"/>
      <c r="X1460" s="134"/>
      <c r="Y1460" s="134"/>
      <c r="Z1460" s="134"/>
      <c r="AA1460" s="134"/>
      <c r="AB1460" s="134"/>
      <c r="AC1460" s="134"/>
      <c r="AD1460" s="134"/>
      <c r="AE1460" s="134"/>
    </row>
    <row r="1461" spans="2:31">
      <c r="B1461" s="1319">
        <f t="shared" si="52"/>
        <v>-1</v>
      </c>
      <c r="D1461" s="1310"/>
      <c r="E1461" s="1310"/>
      <c r="F1461" s="1320"/>
      <c r="G1461" s="1310"/>
      <c r="H1461" s="1310"/>
      <c r="I1461" s="1310"/>
      <c r="J1461" s="1321"/>
      <c r="K1461" s="1321"/>
      <c r="L1461" s="1310"/>
      <c r="N1461" s="1322">
        <f t="shared" si="53"/>
        <v>0</v>
      </c>
      <c r="O1461" s="1323">
        <f t="shared" si="54"/>
        <v>0</v>
      </c>
      <c r="P1461" s="1323">
        <f>O1461/'1.5 Universal Data'!$E$36</f>
        <v>0</v>
      </c>
      <c r="R1461" s="134"/>
      <c r="S1461" s="134"/>
      <c r="T1461" s="134"/>
      <c r="U1461" s="134"/>
      <c r="V1461" s="134"/>
      <c r="W1461" s="134"/>
      <c r="X1461" s="134"/>
      <c r="Y1461" s="134"/>
      <c r="Z1461" s="134"/>
      <c r="AA1461" s="134"/>
      <c r="AB1461" s="134"/>
      <c r="AC1461" s="134"/>
      <c r="AD1461" s="134"/>
      <c r="AE1461" s="134"/>
    </row>
    <row r="1462" spans="2:31">
      <c r="B1462" s="1319">
        <f t="shared" si="52"/>
        <v>-1</v>
      </c>
      <c r="D1462" s="1310"/>
      <c r="E1462" s="1310"/>
      <c r="F1462" s="1320"/>
      <c r="G1462" s="1310"/>
      <c r="H1462" s="1310"/>
      <c r="I1462" s="1310"/>
      <c r="J1462" s="1321"/>
      <c r="K1462" s="1321"/>
      <c r="L1462" s="1310"/>
      <c r="N1462" s="1322">
        <f t="shared" si="53"/>
        <v>0</v>
      </c>
      <c r="O1462" s="1323">
        <f t="shared" si="54"/>
        <v>0</v>
      </c>
      <c r="P1462" s="1323">
        <f>O1462/'1.5 Universal Data'!$E$36</f>
        <v>0</v>
      </c>
      <c r="R1462" s="134"/>
      <c r="S1462" s="134"/>
      <c r="T1462" s="134"/>
      <c r="U1462" s="134"/>
      <c r="V1462" s="134"/>
      <c r="W1462" s="134"/>
      <c r="X1462" s="134"/>
      <c r="Y1462" s="134"/>
      <c r="Z1462" s="134"/>
      <c r="AA1462" s="134"/>
      <c r="AB1462" s="134"/>
      <c r="AC1462" s="134"/>
      <c r="AD1462" s="134"/>
      <c r="AE1462" s="134"/>
    </row>
    <row r="1463" spans="2:31">
      <c r="B1463" s="1319">
        <f t="shared" si="52"/>
        <v>-1</v>
      </c>
      <c r="D1463" s="1310"/>
      <c r="E1463" s="1310"/>
      <c r="F1463" s="1320"/>
      <c r="G1463" s="1310"/>
      <c r="H1463" s="1310"/>
      <c r="I1463" s="1310"/>
      <c r="J1463" s="1321"/>
      <c r="K1463" s="1321"/>
      <c r="L1463" s="1310"/>
      <c r="N1463" s="1322">
        <f t="shared" si="53"/>
        <v>0</v>
      </c>
      <c r="O1463" s="1323">
        <f t="shared" si="54"/>
        <v>0</v>
      </c>
      <c r="P1463" s="1323">
        <f>O1463/'1.5 Universal Data'!$E$36</f>
        <v>0</v>
      </c>
      <c r="R1463" s="134"/>
      <c r="S1463" s="134"/>
      <c r="T1463" s="134"/>
      <c r="U1463" s="134"/>
      <c r="V1463" s="134"/>
      <c r="W1463" s="134"/>
      <c r="X1463" s="134"/>
      <c r="Y1463" s="134"/>
      <c r="Z1463" s="134"/>
      <c r="AA1463" s="134"/>
      <c r="AB1463" s="134"/>
      <c r="AC1463" s="134"/>
      <c r="AD1463" s="134"/>
      <c r="AE1463" s="134"/>
    </row>
    <row r="1464" spans="2:31">
      <c r="B1464" s="1319">
        <f t="shared" si="52"/>
        <v>-1</v>
      </c>
      <c r="D1464" s="1310"/>
      <c r="E1464" s="1310"/>
      <c r="F1464" s="1320"/>
      <c r="G1464" s="1310"/>
      <c r="H1464" s="1310"/>
      <c r="I1464" s="1310"/>
      <c r="J1464" s="1321"/>
      <c r="K1464" s="1321"/>
      <c r="L1464" s="1310"/>
      <c r="N1464" s="1322">
        <f t="shared" si="53"/>
        <v>0</v>
      </c>
      <c r="O1464" s="1323">
        <f t="shared" si="54"/>
        <v>0</v>
      </c>
      <c r="P1464" s="1323">
        <f>O1464/'1.5 Universal Data'!$E$36</f>
        <v>0</v>
      </c>
      <c r="R1464" s="134"/>
      <c r="S1464" s="134"/>
      <c r="T1464" s="134"/>
      <c r="U1464" s="134"/>
      <c r="V1464" s="134"/>
      <c r="W1464" s="134"/>
      <c r="X1464" s="134"/>
      <c r="Y1464" s="134"/>
      <c r="Z1464" s="134"/>
      <c r="AA1464" s="134"/>
      <c r="AB1464" s="134"/>
      <c r="AC1464" s="134"/>
      <c r="AD1464" s="134"/>
      <c r="AE1464" s="134"/>
    </row>
    <row r="1465" spans="2:31">
      <c r="B1465" s="1319">
        <f t="shared" si="52"/>
        <v>-1</v>
      </c>
      <c r="D1465" s="1310"/>
      <c r="E1465" s="1310"/>
      <c r="F1465" s="1320"/>
      <c r="G1465" s="1310"/>
      <c r="H1465" s="1310"/>
      <c r="I1465" s="1310"/>
      <c r="J1465" s="1321"/>
      <c r="K1465" s="1321"/>
      <c r="L1465" s="1310"/>
      <c r="N1465" s="1322">
        <f t="shared" si="53"/>
        <v>0</v>
      </c>
      <c r="O1465" s="1323">
        <f t="shared" si="54"/>
        <v>0</v>
      </c>
      <c r="P1465" s="1323">
        <f>O1465/'1.5 Universal Data'!$E$36</f>
        <v>0</v>
      </c>
      <c r="R1465" s="134"/>
      <c r="S1465" s="134"/>
      <c r="T1465" s="134"/>
      <c r="U1465" s="134"/>
      <c r="V1465" s="134"/>
      <c r="W1465" s="134"/>
      <c r="X1465" s="134"/>
      <c r="Y1465" s="134"/>
      <c r="Z1465" s="134"/>
      <c r="AA1465" s="134"/>
      <c r="AB1465" s="134"/>
      <c r="AC1465" s="134"/>
      <c r="AD1465" s="134"/>
      <c r="AE1465" s="134"/>
    </row>
    <row r="1466" spans="2:31">
      <c r="B1466" s="1319">
        <f t="shared" si="52"/>
        <v>-1</v>
      </c>
      <c r="D1466" s="1310"/>
      <c r="E1466" s="1310"/>
      <c r="F1466" s="1320"/>
      <c r="G1466" s="1310"/>
      <c r="H1466" s="1310"/>
      <c r="I1466" s="1310"/>
      <c r="J1466" s="1321"/>
      <c r="K1466" s="1321"/>
      <c r="L1466" s="1310"/>
      <c r="N1466" s="1322">
        <f t="shared" si="53"/>
        <v>0</v>
      </c>
      <c r="O1466" s="1323">
        <f t="shared" si="54"/>
        <v>0</v>
      </c>
      <c r="P1466" s="1323">
        <f>O1466/'1.5 Universal Data'!$E$36</f>
        <v>0</v>
      </c>
      <c r="R1466" s="134"/>
      <c r="S1466" s="134"/>
      <c r="T1466" s="134"/>
      <c r="U1466" s="134"/>
      <c r="V1466" s="134"/>
      <c r="W1466" s="134"/>
      <c r="X1466" s="134"/>
      <c r="Y1466" s="134"/>
      <c r="Z1466" s="134"/>
      <c r="AA1466" s="134"/>
      <c r="AB1466" s="134"/>
      <c r="AC1466" s="134"/>
      <c r="AD1466" s="134"/>
      <c r="AE1466" s="134"/>
    </row>
    <row r="1467" spans="2:31">
      <c r="B1467" s="1319">
        <f t="shared" si="52"/>
        <v>-1</v>
      </c>
      <c r="D1467" s="1310"/>
      <c r="E1467" s="1310"/>
      <c r="F1467" s="1320"/>
      <c r="G1467" s="1310"/>
      <c r="H1467" s="1310"/>
      <c r="I1467" s="1310"/>
      <c r="J1467" s="1321"/>
      <c r="K1467" s="1321"/>
      <c r="L1467" s="1310"/>
      <c r="N1467" s="1322">
        <f t="shared" si="53"/>
        <v>0</v>
      </c>
      <c r="O1467" s="1323">
        <f t="shared" si="54"/>
        <v>0</v>
      </c>
      <c r="P1467" s="1323">
        <f>O1467/'1.5 Universal Data'!$E$36</f>
        <v>0</v>
      </c>
      <c r="R1467" s="134"/>
      <c r="S1467" s="134"/>
      <c r="T1467" s="134"/>
      <c r="U1467" s="134"/>
      <c r="V1467" s="134"/>
      <c r="W1467" s="134"/>
      <c r="X1467" s="134"/>
      <c r="Y1467" s="134"/>
      <c r="Z1467" s="134"/>
      <c r="AA1467" s="134"/>
      <c r="AB1467" s="134"/>
      <c r="AC1467" s="134"/>
      <c r="AD1467" s="134"/>
      <c r="AE1467" s="134"/>
    </row>
    <row r="1468" spans="2:31">
      <c r="B1468" s="1319">
        <f t="shared" si="52"/>
        <v>-1</v>
      </c>
      <c r="D1468" s="1310"/>
      <c r="E1468" s="1310"/>
      <c r="F1468" s="1320"/>
      <c r="G1468" s="1310"/>
      <c r="H1468" s="1310"/>
      <c r="I1468" s="1310"/>
      <c r="J1468" s="1321"/>
      <c r="K1468" s="1321"/>
      <c r="L1468" s="1310"/>
      <c r="N1468" s="1322">
        <f t="shared" si="53"/>
        <v>0</v>
      </c>
      <c r="O1468" s="1323">
        <f t="shared" si="54"/>
        <v>0</v>
      </c>
      <c r="P1468" s="1323">
        <f>O1468/'1.5 Universal Data'!$E$36</f>
        <v>0</v>
      </c>
      <c r="R1468" s="134"/>
      <c r="S1468" s="134"/>
      <c r="T1468" s="134"/>
      <c r="U1468" s="134"/>
      <c r="V1468" s="134"/>
      <c r="W1468" s="134"/>
      <c r="X1468" s="134"/>
      <c r="Y1468" s="134"/>
      <c r="Z1468" s="134"/>
      <c r="AA1468" s="134"/>
      <c r="AB1468" s="134"/>
      <c r="AC1468" s="134"/>
      <c r="AD1468" s="134"/>
      <c r="AE1468" s="134"/>
    </row>
    <row r="1469" spans="2:31">
      <c r="B1469" s="1319">
        <f t="shared" si="52"/>
        <v>-1</v>
      </c>
      <c r="D1469" s="1310"/>
      <c r="E1469" s="1310"/>
      <c r="F1469" s="1320"/>
      <c r="G1469" s="1310"/>
      <c r="H1469" s="1310"/>
      <c r="I1469" s="1310"/>
      <c r="J1469" s="1321"/>
      <c r="K1469" s="1321"/>
      <c r="L1469" s="1310"/>
      <c r="N1469" s="1322">
        <f t="shared" si="53"/>
        <v>0</v>
      </c>
      <c r="O1469" s="1323">
        <f t="shared" si="54"/>
        <v>0</v>
      </c>
      <c r="P1469" s="1323">
        <f>O1469/'1.5 Universal Data'!$E$36</f>
        <v>0</v>
      </c>
      <c r="R1469" s="134"/>
      <c r="S1469" s="134"/>
      <c r="T1469" s="134"/>
      <c r="U1469" s="134"/>
      <c r="V1469" s="134"/>
      <c r="W1469" s="134"/>
      <c r="X1469" s="134"/>
      <c r="Y1469" s="134"/>
      <c r="Z1469" s="134"/>
      <c r="AA1469" s="134"/>
      <c r="AB1469" s="134"/>
      <c r="AC1469" s="134"/>
      <c r="AD1469" s="134"/>
      <c r="AE1469" s="134"/>
    </row>
    <row r="1470" spans="2:31">
      <c r="B1470" s="1319">
        <f t="shared" si="52"/>
        <v>-1</v>
      </c>
      <c r="D1470" s="1310"/>
      <c r="E1470" s="1310"/>
      <c r="F1470" s="1320"/>
      <c r="G1470" s="1310"/>
      <c r="H1470" s="1310"/>
      <c r="I1470" s="1310"/>
      <c r="J1470" s="1321"/>
      <c r="K1470" s="1321"/>
      <c r="L1470" s="1310"/>
      <c r="N1470" s="1322">
        <f t="shared" si="53"/>
        <v>0</v>
      </c>
      <c r="O1470" s="1323">
        <f t="shared" si="54"/>
        <v>0</v>
      </c>
      <c r="P1470" s="1323">
        <f>O1470/'1.5 Universal Data'!$E$36</f>
        <v>0</v>
      </c>
      <c r="R1470" s="134"/>
      <c r="S1470" s="134"/>
      <c r="T1470" s="134"/>
      <c r="U1470" s="134"/>
      <c r="V1470" s="134"/>
      <c r="W1470" s="134"/>
      <c r="X1470" s="134"/>
      <c r="Y1470" s="134"/>
      <c r="Z1470" s="134"/>
      <c r="AA1470" s="134"/>
      <c r="AB1470" s="134"/>
      <c r="AC1470" s="134"/>
      <c r="AD1470" s="134"/>
      <c r="AE1470" s="134"/>
    </row>
    <row r="1471" spans="2:31">
      <c r="B1471" s="1319">
        <f t="shared" si="52"/>
        <v>-1</v>
      </c>
      <c r="D1471" s="1310"/>
      <c r="E1471" s="1310"/>
      <c r="F1471" s="1320"/>
      <c r="G1471" s="1310"/>
      <c r="H1471" s="1310"/>
      <c r="I1471" s="1310"/>
      <c r="J1471" s="1321"/>
      <c r="K1471" s="1321"/>
      <c r="L1471" s="1310"/>
      <c r="N1471" s="1322">
        <f t="shared" si="53"/>
        <v>0</v>
      </c>
      <c r="O1471" s="1323">
        <f t="shared" si="54"/>
        <v>0</v>
      </c>
      <c r="P1471" s="1323">
        <f>O1471/'1.5 Universal Data'!$E$36</f>
        <v>0</v>
      </c>
      <c r="R1471" s="134"/>
      <c r="S1471" s="134"/>
      <c r="T1471" s="134"/>
      <c r="U1471" s="134"/>
      <c r="V1471" s="134"/>
      <c r="W1471" s="134"/>
      <c r="X1471" s="134"/>
      <c r="Y1471" s="134"/>
      <c r="Z1471" s="134"/>
      <c r="AA1471" s="134"/>
      <c r="AB1471" s="134"/>
      <c r="AC1471" s="134"/>
      <c r="AD1471" s="134"/>
      <c r="AE1471" s="134"/>
    </row>
    <row r="1472" spans="2:31">
      <c r="B1472" s="1319">
        <f t="shared" si="52"/>
        <v>-1</v>
      </c>
      <c r="D1472" s="1310"/>
      <c r="E1472" s="1310"/>
      <c r="F1472" s="1320"/>
      <c r="G1472" s="1310"/>
      <c r="H1472" s="1310"/>
      <c r="I1472" s="1310"/>
      <c r="J1472" s="1321"/>
      <c r="K1472" s="1321"/>
      <c r="L1472" s="1310"/>
      <c r="N1472" s="1322">
        <f t="shared" si="53"/>
        <v>0</v>
      </c>
      <c r="O1472" s="1323">
        <f t="shared" si="54"/>
        <v>0</v>
      </c>
      <c r="P1472" s="1323">
        <f>O1472/'1.5 Universal Data'!$E$36</f>
        <v>0</v>
      </c>
      <c r="R1472" s="134"/>
      <c r="S1472" s="134"/>
      <c r="T1472" s="134"/>
      <c r="U1472" s="134"/>
      <c r="V1472" s="134"/>
      <c r="W1472" s="134"/>
      <c r="X1472" s="134"/>
      <c r="Y1472" s="134"/>
      <c r="Z1472" s="134"/>
      <c r="AA1472" s="134"/>
      <c r="AB1472" s="134"/>
      <c r="AC1472" s="134"/>
      <c r="AD1472" s="134"/>
      <c r="AE1472" s="134"/>
    </row>
    <row r="1473" spans="2:31">
      <c r="B1473" s="1319">
        <f t="shared" si="52"/>
        <v>-1</v>
      </c>
      <c r="D1473" s="1310"/>
      <c r="E1473" s="1310"/>
      <c r="F1473" s="1320"/>
      <c r="G1473" s="1310"/>
      <c r="H1473" s="1310"/>
      <c r="I1473" s="1310"/>
      <c r="J1473" s="1321"/>
      <c r="K1473" s="1321"/>
      <c r="L1473" s="1310"/>
      <c r="N1473" s="1322">
        <f t="shared" si="53"/>
        <v>0</v>
      </c>
      <c r="O1473" s="1323">
        <f t="shared" si="54"/>
        <v>0</v>
      </c>
      <c r="P1473" s="1323">
        <f>O1473/'1.5 Universal Data'!$E$36</f>
        <v>0</v>
      </c>
      <c r="R1473" s="134"/>
      <c r="S1473" s="134"/>
      <c r="T1473" s="134"/>
      <c r="U1473" s="134"/>
      <c r="V1473" s="134"/>
      <c r="W1473" s="134"/>
      <c r="X1473" s="134"/>
      <c r="Y1473" s="134"/>
      <c r="Z1473" s="134"/>
      <c r="AA1473" s="134"/>
      <c r="AB1473" s="134"/>
      <c r="AC1473" s="134"/>
      <c r="AD1473" s="134"/>
      <c r="AE1473" s="134"/>
    </row>
    <row r="1474" spans="2:31">
      <c r="B1474" s="1319">
        <f t="shared" si="52"/>
        <v>-1</v>
      </c>
      <c r="D1474" s="1310"/>
      <c r="E1474" s="1310"/>
      <c r="F1474" s="1320"/>
      <c r="G1474" s="1310"/>
      <c r="H1474" s="1310"/>
      <c r="I1474" s="1310"/>
      <c r="J1474" s="1321"/>
      <c r="K1474" s="1321"/>
      <c r="L1474" s="1310"/>
      <c r="N1474" s="1322">
        <f t="shared" si="53"/>
        <v>0</v>
      </c>
      <c r="O1474" s="1323">
        <f t="shared" si="54"/>
        <v>0</v>
      </c>
      <c r="P1474" s="1323">
        <f>O1474/'1.5 Universal Data'!$E$36</f>
        <v>0</v>
      </c>
      <c r="R1474" s="134"/>
      <c r="S1474" s="134"/>
      <c r="T1474" s="134"/>
      <c r="U1474" s="134"/>
      <c r="V1474" s="134"/>
      <c r="W1474" s="134"/>
      <c r="X1474" s="134"/>
      <c r="Y1474" s="134"/>
      <c r="Z1474" s="134"/>
      <c r="AA1474" s="134"/>
      <c r="AB1474" s="134"/>
      <c r="AC1474" s="134"/>
      <c r="AD1474" s="134"/>
      <c r="AE1474" s="134"/>
    </row>
    <row r="1475" spans="2:31">
      <c r="B1475" s="1319">
        <f t="shared" si="52"/>
        <v>-1</v>
      </c>
      <c r="D1475" s="1310"/>
      <c r="E1475" s="1310"/>
      <c r="F1475" s="1320"/>
      <c r="G1475" s="1310"/>
      <c r="H1475" s="1310"/>
      <c r="I1475" s="1310"/>
      <c r="J1475" s="1321"/>
      <c r="K1475" s="1321"/>
      <c r="L1475" s="1310"/>
      <c r="N1475" s="1322">
        <f t="shared" si="53"/>
        <v>0</v>
      </c>
      <c r="O1475" s="1323">
        <f t="shared" si="54"/>
        <v>0</v>
      </c>
      <c r="P1475" s="1323">
        <f>O1475/'1.5 Universal Data'!$E$36</f>
        <v>0</v>
      </c>
      <c r="R1475" s="134"/>
      <c r="S1475" s="134"/>
      <c r="T1475" s="134"/>
      <c r="U1475" s="134"/>
      <c r="V1475" s="134"/>
      <c r="W1475" s="134"/>
      <c r="X1475" s="134"/>
      <c r="Y1475" s="134"/>
      <c r="Z1475" s="134"/>
      <c r="AA1475" s="134"/>
      <c r="AB1475" s="134"/>
      <c r="AC1475" s="134"/>
      <c r="AD1475" s="134"/>
      <c r="AE1475" s="134"/>
    </row>
    <row r="1476" spans="2:31">
      <c r="B1476" s="1319">
        <f t="shared" si="52"/>
        <v>-1</v>
      </c>
      <c r="D1476" s="1310"/>
      <c r="E1476" s="1310"/>
      <c r="F1476" s="1320"/>
      <c r="G1476" s="1310"/>
      <c r="H1476" s="1310"/>
      <c r="I1476" s="1310"/>
      <c r="J1476" s="1321"/>
      <c r="K1476" s="1321"/>
      <c r="L1476" s="1310"/>
      <c r="N1476" s="1322">
        <f t="shared" si="53"/>
        <v>0</v>
      </c>
      <c r="O1476" s="1323">
        <f t="shared" si="54"/>
        <v>0</v>
      </c>
      <c r="P1476" s="1323">
        <f>O1476/'1.5 Universal Data'!$E$36</f>
        <v>0</v>
      </c>
      <c r="R1476" s="134"/>
      <c r="S1476" s="134"/>
      <c r="T1476" s="134"/>
      <c r="U1476" s="134"/>
      <c r="V1476" s="134"/>
      <c r="W1476" s="134"/>
      <c r="X1476" s="134"/>
      <c r="Y1476" s="134"/>
      <c r="Z1476" s="134"/>
      <c r="AA1476" s="134"/>
      <c r="AB1476" s="134"/>
      <c r="AC1476" s="134"/>
      <c r="AD1476" s="134"/>
      <c r="AE1476" s="134"/>
    </row>
    <row r="1477" spans="2:31">
      <c r="B1477" s="1319">
        <f t="shared" si="52"/>
        <v>-1</v>
      </c>
      <c r="D1477" s="1310"/>
      <c r="E1477" s="1310"/>
      <c r="F1477" s="1320"/>
      <c r="G1477" s="1310"/>
      <c r="H1477" s="1310"/>
      <c r="I1477" s="1310"/>
      <c r="J1477" s="1321"/>
      <c r="K1477" s="1321"/>
      <c r="L1477" s="1310"/>
      <c r="N1477" s="1322">
        <f t="shared" si="53"/>
        <v>0</v>
      </c>
      <c r="O1477" s="1323">
        <f t="shared" si="54"/>
        <v>0</v>
      </c>
      <c r="P1477" s="1323">
        <f>O1477/'1.5 Universal Data'!$E$36</f>
        <v>0</v>
      </c>
      <c r="R1477" s="134"/>
      <c r="S1477" s="134"/>
      <c r="T1477" s="134"/>
      <c r="U1477" s="134"/>
      <c r="V1477" s="134"/>
      <c r="W1477" s="134"/>
      <c r="X1477" s="134"/>
      <c r="Y1477" s="134"/>
      <c r="Z1477" s="134"/>
      <c r="AA1477" s="134"/>
      <c r="AB1477" s="134"/>
      <c r="AC1477" s="134"/>
      <c r="AD1477" s="134"/>
      <c r="AE1477" s="134"/>
    </row>
    <row r="1478" spans="2:31">
      <c r="B1478" s="1319">
        <f t="shared" si="52"/>
        <v>-1</v>
      </c>
      <c r="D1478" s="1310"/>
      <c r="E1478" s="1310"/>
      <c r="F1478" s="1320"/>
      <c r="G1478" s="1310"/>
      <c r="H1478" s="1310"/>
      <c r="I1478" s="1310"/>
      <c r="J1478" s="1321"/>
      <c r="K1478" s="1321"/>
      <c r="L1478" s="1310"/>
      <c r="N1478" s="1322">
        <f t="shared" si="53"/>
        <v>0</v>
      </c>
      <c r="O1478" s="1323">
        <f t="shared" si="54"/>
        <v>0</v>
      </c>
      <c r="P1478" s="1323">
        <f>O1478/'1.5 Universal Data'!$E$36</f>
        <v>0</v>
      </c>
      <c r="R1478" s="134"/>
      <c r="S1478" s="134"/>
      <c r="T1478" s="134"/>
      <c r="U1478" s="134"/>
      <c r="V1478" s="134"/>
      <c r="W1478" s="134"/>
      <c r="X1478" s="134"/>
      <c r="Y1478" s="134"/>
      <c r="Z1478" s="134"/>
      <c r="AA1478" s="134"/>
      <c r="AB1478" s="134"/>
      <c r="AC1478" s="134"/>
      <c r="AD1478" s="134"/>
      <c r="AE1478" s="134"/>
    </row>
    <row r="1479" spans="2:31">
      <c r="B1479" s="1319">
        <f t="shared" si="52"/>
        <v>-1</v>
      </c>
      <c r="D1479" s="1310"/>
      <c r="E1479" s="1310"/>
      <c r="F1479" s="1320"/>
      <c r="G1479" s="1310"/>
      <c r="H1479" s="1310"/>
      <c r="I1479" s="1310"/>
      <c r="J1479" s="1321"/>
      <c r="K1479" s="1321"/>
      <c r="L1479" s="1310"/>
      <c r="N1479" s="1322">
        <f t="shared" si="53"/>
        <v>0</v>
      </c>
      <c r="O1479" s="1323">
        <f t="shared" si="54"/>
        <v>0</v>
      </c>
      <c r="P1479" s="1323">
        <f>O1479/'1.5 Universal Data'!$E$36</f>
        <v>0</v>
      </c>
      <c r="R1479" s="134"/>
      <c r="S1479" s="134"/>
      <c r="T1479" s="134"/>
      <c r="U1479" s="134"/>
      <c r="V1479" s="134"/>
      <c r="W1479" s="134"/>
      <c r="X1479" s="134"/>
      <c r="Y1479" s="134"/>
      <c r="Z1479" s="134"/>
      <c r="AA1479" s="134"/>
      <c r="AB1479" s="134"/>
      <c r="AC1479" s="134"/>
      <c r="AD1479" s="134"/>
      <c r="AE1479" s="134"/>
    </row>
    <row r="1480" spans="2:31">
      <c r="B1480" s="1319">
        <f t="shared" si="52"/>
        <v>-1</v>
      </c>
      <c r="D1480" s="1310"/>
      <c r="E1480" s="1310"/>
      <c r="F1480" s="1320"/>
      <c r="G1480" s="1310"/>
      <c r="H1480" s="1310"/>
      <c r="I1480" s="1310"/>
      <c r="J1480" s="1321"/>
      <c r="K1480" s="1321"/>
      <c r="L1480" s="1310"/>
      <c r="N1480" s="1322">
        <f t="shared" si="53"/>
        <v>0</v>
      </c>
      <c r="O1480" s="1323">
        <f t="shared" si="54"/>
        <v>0</v>
      </c>
      <c r="P1480" s="1323">
        <f>O1480/'1.5 Universal Data'!$E$36</f>
        <v>0</v>
      </c>
      <c r="R1480" s="134"/>
      <c r="S1480" s="134"/>
      <c r="T1480" s="134"/>
      <c r="U1480" s="134"/>
      <c r="V1480" s="134"/>
      <c r="W1480" s="134"/>
      <c r="X1480" s="134"/>
      <c r="Y1480" s="134"/>
      <c r="Z1480" s="134"/>
      <c r="AA1480" s="134"/>
      <c r="AB1480" s="134"/>
      <c r="AC1480" s="134"/>
      <c r="AD1480" s="134"/>
      <c r="AE1480" s="134"/>
    </row>
    <row r="1481" spans="2:31">
      <c r="B1481" s="1319">
        <f t="shared" si="52"/>
        <v>-1</v>
      </c>
      <c r="D1481" s="1310"/>
      <c r="E1481" s="1310"/>
      <c r="F1481" s="1320"/>
      <c r="G1481" s="1310"/>
      <c r="H1481" s="1310"/>
      <c r="I1481" s="1310"/>
      <c r="J1481" s="1321"/>
      <c r="K1481" s="1321"/>
      <c r="L1481" s="1310"/>
      <c r="N1481" s="1322">
        <f t="shared" si="53"/>
        <v>0</v>
      </c>
      <c r="O1481" s="1323">
        <f t="shared" si="54"/>
        <v>0</v>
      </c>
      <c r="P1481" s="1323">
        <f>O1481/'1.5 Universal Data'!$E$36</f>
        <v>0</v>
      </c>
      <c r="R1481" s="134"/>
      <c r="S1481" s="134"/>
      <c r="T1481" s="134"/>
      <c r="U1481" s="134"/>
      <c r="V1481" s="134"/>
      <c r="W1481" s="134"/>
      <c r="X1481" s="134"/>
      <c r="Y1481" s="134"/>
      <c r="Z1481" s="134"/>
      <c r="AA1481" s="134"/>
      <c r="AB1481" s="134"/>
      <c r="AC1481" s="134"/>
      <c r="AD1481" s="134"/>
      <c r="AE1481" s="134"/>
    </row>
    <row r="1482" spans="2:31">
      <c r="B1482" s="1319">
        <f t="shared" si="52"/>
        <v>-1</v>
      </c>
      <c r="D1482" s="1310"/>
      <c r="E1482" s="1310"/>
      <c r="F1482" s="1320"/>
      <c r="G1482" s="1310"/>
      <c r="H1482" s="1310"/>
      <c r="I1482" s="1310"/>
      <c r="J1482" s="1321"/>
      <c r="K1482" s="1321"/>
      <c r="L1482" s="1310"/>
      <c r="N1482" s="1322">
        <f t="shared" si="53"/>
        <v>0</v>
      </c>
      <c r="O1482" s="1323">
        <f t="shared" si="54"/>
        <v>0</v>
      </c>
      <c r="P1482" s="1323">
        <f>O1482/'1.5 Universal Data'!$E$36</f>
        <v>0</v>
      </c>
      <c r="R1482" s="134"/>
      <c r="S1482" s="134"/>
      <c r="T1482" s="134"/>
      <c r="U1482" s="134"/>
      <c r="V1482" s="134"/>
      <c r="W1482" s="134"/>
      <c r="X1482" s="134"/>
      <c r="Y1482" s="134"/>
      <c r="Z1482" s="134"/>
      <c r="AA1482" s="134"/>
      <c r="AB1482" s="134"/>
      <c r="AC1482" s="134"/>
      <c r="AD1482" s="134"/>
      <c r="AE1482" s="134"/>
    </row>
    <row r="1483" spans="2:31">
      <c r="B1483" s="1319">
        <f t="shared" si="52"/>
        <v>-1</v>
      </c>
      <c r="D1483" s="1310"/>
      <c r="E1483" s="1310"/>
      <c r="F1483" s="1320"/>
      <c r="G1483" s="1310"/>
      <c r="H1483" s="1310"/>
      <c r="I1483" s="1310"/>
      <c r="J1483" s="1321"/>
      <c r="K1483" s="1321"/>
      <c r="L1483" s="1310"/>
      <c r="N1483" s="1322">
        <f t="shared" si="53"/>
        <v>0</v>
      </c>
      <c r="O1483" s="1323">
        <f t="shared" si="54"/>
        <v>0</v>
      </c>
      <c r="P1483" s="1323">
        <f>O1483/'1.5 Universal Data'!$E$36</f>
        <v>0</v>
      </c>
      <c r="R1483" s="134"/>
      <c r="S1483" s="134"/>
      <c r="T1483" s="134"/>
      <c r="U1483" s="134"/>
      <c r="V1483" s="134"/>
      <c r="W1483" s="134"/>
      <c r="X1483" s="134"/>
      <c r="Y1483" s="134"/>
      <c r="Z1483" s="134"/>
      <c r="AA1483" s="134"/>
      <c r="AB1483" s="134"/>
      <c r="AC1483" s="134"/>
      <c r="AD1483" s="134"/>
      <c r="AE1483" s="134"/>
    </row>
    <row r="1484" spans="2:31">
      <c r="B1484" s="1319">
        <f t="shared" si="52"/>
        <v>-1</v>
      </c>
      <c r="D1484" s="1310"/>
      <c r="E1484" s="1310"/>
      <c r="F1484" s="1320"/>
      <c r="G1484" s="1310"/>
      <c r="H1484" s="1310"/>
      <c r="I1484" s="1310"/>
      <c r="J1484" s="1321"/>
      <c r="K1484" s="1321"/>
      <c r="L1484" s="1310"/>
      <c r="N1484" s="1322">
        <f t="shared" si="53"/>
        <v>0</v>
      </c>
      <c r="O1484" s="1323">
        <f t="shared" si="54"/>
        <v>0</v>
      </c>
      <c r="P1484" s="1323">
        <f>O1484/'1.5 Universal Data'!$E$36</f>
        <v>0</v>
      </c>
      <c r="R1484" s="134"/>
      <c r="S1484" s="134"/>
      <c r="T1484" s="134"/>
      <c r="U1484" s="134"/>
      <c r="V1484" s="134"/>
      <c r="W1484" s="134"/>
      <c r="X1484" s="134"/>
      <c r="Y1484" s="134"/>
      <c r="Z1484" s="134"/>
      <c r="AA1484" s="134"/>
      <c r="AB1484" s="134"/>
      <c r="AC1484" s="134"/>
      <c r="AD1484" s="134"/>
      <c r="AE1484" s="134"/>
    </row>
    <row r="1485" spans="2:31">
      <c r="B1485" s="1319">
        <f t="shared" si="52"/>
        <v>-1</v>
      </c>
      <c r="D1485" s="1310"/>
      <c r="E1485" s="1310"/>
      <c r="F1485" s="1320"/>
      <c r="G1485" s="1310"/>
      <c r="H1485" s="1310"/>
      <c r="I1485" s="1310"/>
      <c r="J1485" s="1321"/>
      <c r="K1485" s="1321"/>
      <c r="L1485" s="1310"/>
      <c r="N1485" s="1322">
        <f t="shared" si="53"/>
        <v>0</v>
      </c>
      <c r="O1485" s="1323">
        <f t="shared" si="54"/>
        <v>0</v>
      </c>
      <c r="P1485" s="1323">
        <f>O1485/'1.5 Universal Data'!$E$36</f>
        <v>0</v>
      </c>
      <c r="R1485" s="134"/>
      <c r="S1485" s="134"/>
      <c r="T1485" s="134"/>
      <c r="U1485" s="134"/>
      <c r="V1485" s="134"/>
      <c r="W1485" s="134"/>
      <c r="X1485" s="134"/>
      <c r="Y1485" s="134"/>
      <c r="Z1485" s="134"/>
      <c r="AA1485" s="134"/>
      <c r="AB1485" s="134"/>
      <c r="AC1485" s="134"/>
      <c r="AD1485" s="134"/>
      <c r="AE1485" s="134"/>
    </row>
    <row r="1486" spans="2:31">
      <c r="B1486" s="1319">
        <f t="shared" si="52"/>
        <v>-1</v>
      </c>
      <c r="D1486" s="1310"/>
      <c r="E1486" s="1310"/>
      <c r="F1486" s="1320"/>
      <c r="G1486" s="1310"/>
      <c r="H1486" s="1310"/>
      <c r="I1486" s="1310"/>
      <c r="J1486" s="1321"/>
      <c r="K1486" s="1321"/>
      <c r="L1486" s="1310"/>
      <c r="N1486" s="1322">
        <f t="shared" si="53"/>
        <v>0</v>
      </c>
      <c r="O1486" s="1323">
        <f t="shared" si="54"/>
        <v>0</v>
      </c>
      <c r="P1486" s="1323">
        <f>O1486/'1.5 Universal Data'!$E$36</f>
        <v>0</v>
      </c>
      <c r="R1486" s="134"/>
      <c r="S1486" s="134"/>
      <c r="T1486" s="134"/>
      <c r="U1486" s="134"/>
      <c r="V1486" s="134"/>
      <c r="W1486" s="134"/>
      <c r="X1486" s="134"/>
      <c r="Y1486" s="134"/>
      <c r="Z1486" s="134"/>
      <c r="AA1486" s="134"/>
      <c r="AB1486" s="134"/>
      <c r="AC1486" s="134"/>
      <c r="AD1486" s="134"/>
      <c r="AE1486" s="134"/>
    </row>
    <row r="1487" spans="2:31">
      <c r="B1487" s="1319">
        <f t="shared" si="52"/>
        <v>-1</v>
      </c>
      <c r="D1487" s="1310"/>
      <c r="E1487" s="1310"/>
      <c r="F1487" s="1320"/>
      <c r="G1487" s="1310"/>
      <c r="H1487" s="1310"/>
      <c r="I1487" s="1310"/>
      <c r="J1487" s="1321"/>
      <c r="K1487" s="1321"/>
      <c r="L1487" s="1310"/>
      <c r="N1487" s="1322">
        <f t="shared" si="53"/>
        <v>0</v>
      </c>
      <c r="O1487" s="1323">
        <f t="shared" si="54"/>
        <v>0</v>
      </c>
      <c r="P1487" s="1323">
        <f>O1487/'1.5 Universal Data'!$E$36</f>
        <v>0</v>
      </c>
      <c r="R1487" s="134"/>
      <c r="S1487" s="134"/>
      <c r="T1487" s="134"/>
      <c r="U1487" s="134"/>
      <c r="V1487" s="134"/>
      <c r="W1487" s="134"/>
      <c r="X1487" s="134"/>
      <c r="Y1487" s="134"/>
      <c r="Z1487" s="134"/>
      <c r="AA1487" s="134"/>
      <c r="AB1487" s="134"/>
      <c r="AC1487" s="134"/>
      <c r="AD1487" s="134"/>
      <c r="AE1487" s="134"/>
    </row>
    <row r="1488" spans="2:31">
      <c r="B1488" s="1319">
        <f t="shared" si="52"/>
        <v>-1</v>
      </c>
      <c r="D1488" s="1310"/>
      <c r="E1488" s="1310"/>
      <c r="F1488" s="1320"/>
      <c r="G1488" s="1310"/>
      <c r="H1488" s="1310"/>
      <c r="I1488" s="1310"/>
      <c r="J1488" s="1321"/>
      <c r="K1488" s="1321"/>
      <c r="L1488" s="1310"/>
      <c r="N1488" s="1322">
        <f t="shared" si="53"/>
        <v>0</v>
      </c>
      <c r="O1488" s="1323">
        <f t="shared" si="54"/>
        <v>0</v>
      </c>
      <c r="P1488" s="1323">
        <f>O1488/'1.5 Universal Data'!$E$36</f>
        <v>0</v>
      </c>
      <c r="R1488" s="134"/>
      <c r="S1488" s="134"/>
      <c r="T1488" s="134"/>
      <c r="U1488" s="134"/>
      <c r="V1488" s="134"/>
      <c r="W1488" s="134"/>
      <c r="X1488" s="134"/>
      <c r="Y1488" s="134"/>
      <c r="Z1488" s="134"/>
      <c r="AA1488" s="134"/>
      <c r="AB1488" s="134"/>
      <c r="AC1488" s="134"/>
      <c r="AD1488" s="134"/>
      <c r="AE1488" s="134"/>
    </row>
    <row r="1489" spans="2:31">
      <c r="B1489" s="1319">
        <f t="shared" si="52"/>
        <v>-1</v>
      </c>
      <c r="D1489" s="1310"/>
      <c r="E1489" s="1310"/>
      <c r="F1489" s="1320"/>
      <c r="G1489" s="1310"/>
      <c r="H1489" s="1310"/>
      <c r="I1489" s="1310"/>
      <c r="J1489" s="1321"/>
      <c r="K1489" s="1321"/>
      <c r="L1489" s="1310"/>
      <c r="N1489" s="1322">
        <f t="shared" si="53"/>
        <v>0</v>
      </c>
      <c r="O1489" s="1323">
        <f t="shared" si="54"/>
        <v>0</v>
      </c>
      <c r="P1489" s="1323">
        <f>O1489/'1.5 Universal Data'!$E$36</f>
        <v>0</v>
      </c>
      <c r="R1489" s="134"/>
      <c r="S1489" s="134"/>
      <c r="T1489" s="134"/>
      <c r="U1489" s="134"/>
      <c r="V1489" s="134"/>
      <c r="W1489" s="134"/>
      <c r="X1489" s="134"/>
      <c r="Y1489" s="134"/>
      <c r="Z1489" s="134"/>
      <c r="AA1489" s="134"/>
      <c r="AB1489" s="134"/>
      <c r="AC1489" s="134"/>
      <c r="AD1489" s="134"/>
      <c r="AE1489" s="134"/>
    </row>
    <row r="1490" spans="2:31">
      <c r="B1490" s="1319">
        <f t="shared" si="52"/>
        <v>-1</v>
      </c>
      <c r="D1490" s="1310"/>
      <c r="E1490" s="1310"/>
      <c r="F1490" s="1320"/>
      <c r="G1490" s="1310"/>
      <c r="H1490" s="1310"/>
      <c r="I1490" s="1310"/>
      <c r="J1490" s="1321"/>
      <c r="K1490" s="1321"/>
      <c r="L1490" s="1310"/>
      <c r="N1490" s="1322">
        <f t="shared" si="53"/>
        <v>0</v>
      </c>
      <c r="O1490" s="1323">
        <f t="shared" si="54"/>
        <v>0</v>
      </c>
      <c r="P1490" s="1323">
        <f>O1490/'1.5 Universal Data'!$E$36</f>
        <v>0</v>
      </c>
      <c r="R1490" s="134"/>
      <c r="S1490" s="134"/>
      <c r="T1490" s="134"/>
      <c r="U1490" s="134"/>
      <c r="V1490" s="134"/>
      <c r="W1490" s="134"/>
      <c r="X1490" s="134"/>
      <c r="Y1490" s="134"/>
      <c r="Z1490" s="134"/>
      <c r="AA1490" s="134"/>
      <c r="AB1490" s="134"/>
      <c r="AC1490" s="134"/>
      <c r="AD1490" s="134"/>
      <c r="AE1490" s="134"/>
    </row>
    <row r="1491" spans="2:31">
      <c r="B1491" s="1319">
        <f t="shared" si="52"/>
        <v>-1</v>
      </c>
      <c r="D1491" s="1310"/>
      <c r="E1491" s="1310"/>
      <c r="F1491" s="1320"/>
      <c r="G1491" s="1310"/>
      <c r="H1491" s="1310"/>
      <c r="I1491" s="1310"/>
      <c r="J1491" s="1321"/>
      <c r="K1491" s="1321"/>
      <c r="L1491" s="1310"/>
      <c r="N1491" s="1322">
        <f t="shared" si="53"/>
        <v>0</v>
      </c>
      <c r="O1491" s="1323">
        <f t="shared" si="54"/>
        <v>0</v>
      </c>
      <c r="P1491" s="1323">
        <f>O1491/'1.5 Universal Data'!$E$36</f>
        <v>0</v>
      </c>
      <c r="R1491" s="134"/>
      <c r="S1491" s="134"/>
      <c r="T1491" s="134"/>
      <c r="U1491" s="134"/>
      <c r="V1491" s="134"/>
      <c r="W1491" s="134"/>
      <c r="X1491" s="134"/>
      <c r="Y1491" s="134"/>
      <c r="Z1491" s="134"/>
      <c r="AA1491" s="134"/>
      <c r="AB1491" s="134"/>
      <c r="AC1491" s="134"/>
      <c r="AD1491" s="134"/>
      <c r="AE1491" s="134"/>
    </row>
    <row r="1492" spans="2:31">
      <c r="B1492" s="1319">
        <f t="shared" si="52"/>
        <v>-1</v>
      </c>
      <c r="D1492" s="1310"/>
      <c r="E1492" s="1310"/>
      <c r="F1492" s="1320"/>
      <c r="G1492" s="1310"/>
      <c r="H1492" s="1310"/>
      <c r="I1492" s="1310"/>
      <c r="J1492" s="1321"/>
      <c r="K1492" s="1321"/>
      <c r="L1492" s="1310"/>
      <c r="N1492" s="1322">
        <f t="shared" si="53"/>
        <v>0</v>
      </c>
      <c r="O1492" s="1323">
        <f t="shared" si="54"/>
        <v>0</v>
      </c>
      <c r="P1492" s="1323">
        <f>O1492/'1.5 Universal Data'!$E$36</f>
        <v>0</v>
      </c>
      <c r="R1492" s="134"/>
      <c r="S1492" s="134"/>
      <c r="T1492" s="134"/>
      <c r="U1492" s="134"/>
      <c r="V1492" s="134"/>
      <c r="W1492" s="134"/>
      <c r="X1492" s="134"/>
      <c r="Y1492" s="134"/>
      <c r="Z1492" s="134"/>
      <c r="AA1492" s="134"/>
      <c r="AB1492" s="134"/>
      <c r="AC1492" s="134"/>
      <c r="AD1492" s="134"/>
      <c r="AE1492" s="134"/>
    </row>
    <row r="1493" spans="2:31">
      <c r="B1493" s="1319">
        <f t="shared" si="52"/>
        <v>-1</v>
      </c>
      <c r="D1493" s="1310"/>
      <c r="E1493" s="1310"/>
      <c r="F1493" s="1320"/>
      <c r="G1493" s="1310"/>
      <c r="H1493" s="1310"/>
      <c r="I1493" s="1310"/>
      <c r="J1493" s="1321"/>
      <c r="K1493" s="1321"/>
      <c r="L1493" s="1310"/>
      <c r="N1493" s="1322">
        <f t="shared" si="53"/>
        <v>0</v>
      </c>
      <c r="O1493" s="1323">
        <f t="shared" si="54"/>
        <v>0</v>
      </c>
      <c r="P1493" s="1323">
        <f>O1493/'1.5 Universal Data'!$E$36</f>
        <v>0</v>
      </c>
      <c r="R1493" s="134"/>
      <c r="S1493" s="134"/>
      <c r="T1493" s="134"/>
      <c r="U1493" s="134"/>
      <c r="V1493" s="134"/>
      <c r="W1493" s="134"/>
      <c r="X1493" s="134"/>
      <c r="Y1493" s="134"/>
      <c r="Z1493" s="134"/>
      <c r="AA1493" s="134"/>
      <c r="AB1493" s="134"/>
      <c r="AC1493" s="134"/>
      <c r="AD1493" s="134"/>
      <c r="AE1493" s="134"/>
    </row>
    <row r="1494" spans="2:31">
      <c r="B1494" s="1319">
        <f t="shared" si="52"/>
        <v>-1</v>
      </c>
      <c r="D1494" s="1310"/>
      <c r="E1494" s="1310"/>
      <c r="F1494" s="1320"/>
      <c r="G1494" s="1310"/>
      <c r="H1494" s="1310"/>
      <c r="I1494" s="1310"/>
      <c r="J1494" s="1321"/>
      <c r="K1494" s="1321"/>
      <c r="L1494" s="1310"/>
      <c r="N1494" s="1322">
        <f t="shared" si="53"/>
        <v>0</v>
      </c>
      <c r="O1494" s="1323">
        <f t="shared" si="54"/>
        <v>0</v>
      </c>
      <c r="P1494" s="1323">
        <f>O1494/'1.5 Universal Data'!$E$36</f>
        <v>0</v>
      </c>
      <c r="R1494" s="134"/>
      <c r="S1494" s="134"/>
      <c r="T1494" s="134"/>
      <c r="U1494" s="134"/>
      <c r="V1494" s="134"/>
      <c r="W1494" s="134"/>
      <c r="X1494" s="134"/>
      <c r="Y1494" s="134"/>
      <c r="Z1494" s="134"/>
      <c r="AA1494" s="134"/>
      <c r="AB1494" s="134"/>
      <c r="AC1494" s="134"/>
      <c r="AD1494" s="134"/>
      <c r="AE1494" s="134"/>
    </row>
    <row r="1495" spans="2:31">
      <c r="B1495" s="1319">
        <f t="shared" ref="B1495:B1558" si="55">IF(G1495="buy",1,-1)</f>
        <v>-1</v>
      </c>
      <c r="D1495" s="1310"/>
      <c r="E1495" s="1310"/>
      <c r="F1495" s="1320"/>
      <c r="G1495" s="1310"/>
      <c r="H1495" s="1310"/>
      <c r="I1495" s="1310"/>
      <c r="J1495" s="1321"/>
      <c r="K1495" s="1321"/>
      <c r="L1495" s="1310"/>
      <c r="N1495" s="1322">
        <f t="shared" ref="N1495:N1499" si="56">+H1495*((K1495-J1495)+1)*B1495</f>
        <v>0</v>
      </c>
      <c r="O1495" s="1323">
        <f t="shared" ref="O1495:O1499" si="57">N1495*L1495/100</f>
        <v>0</v>
      </c>
      <c r="P1495" s="1323">
        <f>O1495/'1.5 Universal Data'!$E$36</f>
        <v>0</v>
      </c>
      <c r="R1495" s="134"/>
      <c r="S1495" s="134"/>
      <c r="T1495" s="134"/>
      <c r="U1495" s="134"/>
      <c r="V1495" s="134"/>
      <c r="W1495" s="134"/>
      <c r="X1495" s="134"/>
      <c r="Y1495" s="134"/>
      <c r="Z1495" s="134"/>
      <c r="AA1495" s="134"/>
      <c r="AB1495" s="134"/>
      <c r="AC1495" s="134"/>
      <c r="AD1495" s="134"/>
      <c r="AE1495" s="134"/>
    </row>
    <row r="1496" spans="2:31">
      <c r="B1496" s="1319">
        <f t="shared" si="55"/>
        <v>-1</v>
      </c>
      <c r="D1496" s="1310"/>
      <c r="E1496" s="1310"/>
      <c r="F1496" s="1320"/>
      <c r="G1496" s="1310"/>
      <c r="H1496" s="1310"/>
      <c r="I1496" s="1310"/>
      <c r="J1496" s="1321"/>
      <c r="K1496" s="1321"/>
      <c r="L1496" s="1310"/>
      <c r="N1496" s="1322">
        <f t="shared" si="56"/>
        <v>0</v>
      </c>
      <c r="O1496" s="1323">
        <f t="shared" si="57"/>
        <v>0</v>
      </c>
      <c r="P1496" s="1323">
        <f>O1496/'1.5 Universal Data'!$E$36</f>
        <v>0</v>
      </c>
      <c r="R1496" s="134"/>
      <c r="S1496" s="134"/>
      <c r="T1496" s="134"/>
      <c r="U1496" s="134"/>
      <c r="V1496" s="134"/>
      <c r="W1496" s="134"/>
      <c r="X1496" s="134"/>
      <c r="Y1496" s="134"/>
      <c r="Z1496" s="134"/>
      <c r="AA1496" s="134"/>
      <c r="AB1496" s="134"/>
      <c r="AC1496" s="134"/>
      <c r="AD1496" s="134"/>
      <c r="AE1496" s="134"/>
    </row>
    <row r="1497" spans="2:31">
      <c r="B1497" s="1319">
        <f t="shared" si="55"/>
        <v>-1</v>
      </c>
      <c r="D1497" s="1310"/>
      <c r="E1497" s="1310"/>
      <c r="F1497" s="1320"/>
      <c r="G1497" s="1310"/>
      <c r="H1497" s="1310"/>
      <c r="I1497" s="1310"/>
      <c r="J1497" s="1321"/>
      <c r="K1497" s="1321"/>
      <c r="L1497" s="1310"/>
      <c r="N1497" s="1322">
        <f t="shared" si="56"/>
        <v>0</v>
      </c>
      <c r="O1497" s="1323">
        <f t="shared" si="57"/>
        <v>0</v>
      </c>
      <c r="P1497" s="1323">
        <f>O1497/'1.5 Universal Data'!$E$36</f>
        <v>0</v>
      </c>
      <c r="R1497" s="134"/>
      <c r="S1497" s="134"/>
      <c r="T1497" s="134"/>
      <c r="U1497" s="134"/>
      <c r="V1497" s="134"/>
      <c r="W1497" s="134"/>
      <c r="X1497" s="134"/>
      <c r="Y1497" s="134"/>
      <c r="Z1497" s="134"/>
      <c r="AA1497" s="134"/>
      <c r="AB1497" s="134"/>
      <c r="AC1497" s="134"/>
      <c r="AD1497" s="134"/>
      <c r="AE1497" s="134"/>
    </row>
    <row r="1498" spans="2:31">
      <c r="B1498" s="1319">
        <f t="shared" si="55"/>
        <v>-1</v>
      </c>
      <c r="D1498" s="1310"/>
      <c r="E1498" s="1310"/>
      <c r="F1498" s="1320"/>
      <c r="G1498" s="1310"/>
      <c r="H1498" s="1310"/>
      <c r="I1498" s="1310"/>
      <c r="J1498" s="1321"/>
      <c r="K1498" s="1321"/>
      <c r="L1498" s="1310"/>
      <c r="N1498" s="1322">
        <f t="shared" si="56"/>
        <v>0</v>
      </c>
      <c r="O1498" s="1323">
        <f t="shared" si="57"/>
        <v>0</v>
      </c>
      <c r="P1498" s="1323">
        <f>O1498/'1.5 Universal Data'!$E$36</f>
        <v>0</v>
      </c>
      <c r="R1498" s="134"/>
      <c r="S1498" s="134"/>
      <c r="T1498" s="134"/>
      <c r="U1498" s="134"/>
      <c r="V1498" s="134"/>
      <c r="W1498" s="134"/>
      <c r="X1498" s="134"/>
      <c r="Y1498" s="134"/>
      <c r="Z1498" s="134"/>
      <c r="AA1498" s="134"/>
      <c r="AB1498" s="134"/>
      <c r="AC1498" s="134"/>
      <c r="AD1498" s="134"/>
      <c r="AE1498" s="134"/>
    </row>
    <row r="1499" spans="2:31">
      <c r="B1499" s="1319">
        <f t="shared" si="55"/>
        <v>-1</v>
      </c>
      <c r="D1499" s="1310"/>
      <c r="E1499" s="1310"/>
      <c r="F1499" s="1320"/>
      <c r="G1499" s="1310"/>
      <c r="H1499" s="1310"/>
      <c r="I1499" s="1310"/>
      <c r="J1499" s="1321"/>
      <c r="K1499" s="1321"/>
      <c r="L1499" s="1310"/>
      <c r="N1499" s="1322">
        <f t="shared" si="56"/>
        <v>0</v>
      </c>
      <c r="O1499" s="1323">
        <f t="shared" si="57"/>
        <v>0</v>
      </c>
      <c r="P1499" s="1323">
        <f>O1499/'1.5 Universal Data'!$E$36</f>
        <v>0</v>
      </c>
      <c r="R1499" s="134"/>
      <c r="S1499" s="134"/>
      <c r="T1499" s="134"/>
      <c r="U1499" s="134"/>
      <c r="V1499" s="134"/>
      <c r="W1499" s="134"/>
      <c r="X1499" s="134"/>
      <c r="Y1499" s="134"/>
      <c r="Z1499" s="134"/>
      <c r="AA1499" s="134"/>
      <c r="AB1499" s="134"/>
      <c r="AC1499" s="134"/>
      <c r="AD1499" s="134"/>
      <c r="AE1499" s="134"/>
    </row>
    <row r="1500" spans="2:31">
      <c r="B1500" s="1319">
        <f t="shared" si="55"/>
        <v>-1</v>
      </c>
      <c r="D1500" s="1310"/>
      <c r="E1500" s="1310"/>
      <c r="F1500" s="1320"/>
      <c r="G1500" s="1310"/>
      <c r="H1500" s="1310"/>
      <c r="I1500" s="1310"/>
      <c r="J1500" s="1321"/>
      <c r="K1500" s="1321"/>
      <c r="L1500" s="1310"/>
      <c r="N1500" s="1322">
        <f t="shared" ref="N1500:N1754" si="58">+H1500*((K1500-J1500)+1)*B1500</f>
        <v>0</v>
      </c>
      <c r="O1500" s="1323">
        <f t="shared" ref="O1500:O1754" si="59">N1500*L1500/100</f>
        <v>0</v>
      </c>
      <c r="P1500" s="1323">
        <f>O1500/'1.5 Universal Data'!$E$36</f>
        <v>0</v>
      </c>
      <c r="Q1500" s="221"/>
      <c r="R1500" s="221"/>
      <c r="S1500" s="221"/>
      <c r="T1500" s="221"/>
      <c r="U1500" s="221"/>
      <c r="V1500" s="221"/>
      <c r="W1500" s="221"/>
      <c r="X1500" s="221"/>
      <c r="Y1500" s="221"/>
      <c r="Z1500" s="221"/>
      <c r="AA1500" s="221"/>
      <c r="AB1500" s="221"/>
      <c r="AC1500" s="221"/>
      <c r="AD1500" s="221"/>
      <c r="AE1500" s="221"/>
    </row>
    <row r="1501" spans="2:31" ht="12.75" customHeight="1">
      <c r="B1501" s="1319">
        <f t="shared" si="55"/>
        <v>-1</v>
      </c>
      <c r="D1501" s="1310"/>
      <c r="E1501" s="1310"/>
      <c r="F1501" s="1320"/>
      <c r="G1501" s="1310"/>
      <c r="H1501" s="1310"/>
      <c r="I1501" s="1310"/>
      <c r="J1501" s="1321"/>
      <c r="K1501" s="1321"/>
      <c r="L1501" s="1310"/>
      <c r="N1501" s="1322">
        <f t="shared" si="58"/>
        <v>0</v>
      </c>
      <c r="O1501" s="1323">
        <f t="shared" si="59"/>
        <v>0</v>
      </c>
      <c r="P1501" s="1323">
        <f>O1501/'1.5 Universal Data'!$E$36</f>
        <v>0</v>
      </c>
      <c r="Q1501" s="221"/>
      <c r="R1501" s="221"/>
      <c r="S1501" s="221"/>
      <c r="T1501" s="221"/>
      <c r="U1501" s="221"/>
      <c r="V1501" s="221"/>
      <c r="W1501" s="221"/>
      <c r="X1501" s="221"/>
      <c r="Y1501" s="221"/>
      <c r="Z1501" s="221"/>
      <c r="AA1501" s="221"/>
      <c r="AB1501" s="221"/>
      <c r="AC1501" s="221"/>
      <c r="AD1501" s="221"/>
      <c r="AE1501" s="221"/>
    </row>
    <row r="1502" spans="2:31">
      <c r="B1502" s="1319">
        <f t="shared" si="55"/>
        <v>-1</v>
      </c>
      <c r="D1502" s="1310"/>
      <c r="E1502" s="1310"/>
      <c r="F1502" s="1320"/>
      <c r="G1502" s="1310"/>
      <c r="H1502" s="1310"/>
      <c r="I1502" s="1310"/>
      <c r="J1502" s="1321"/>
      <c r="K1502" s="1321"/>
      <c r="L1502" s="1310"/>
      <c r="N1502" s="1322">
        <f t="shared" si="58"/>
        <v>0</v>
      </c>
      <c r="O1502" s="1323">
        <f t="shared" si="59"/>
        <v>0</v>
      </c>
      <c r="P1502" s="1323">
        <f>O1502/'1.5 Universal Data'!$E$36</f>
        <v>0</v>
      </c>
      <c r="Q1502" s="221"/>
      <c r="R1502" s="221"/>
      <c r="S1502" s="221"/>
      <c r="T1502" s="221"/>
      <c r="U1502" s="221"/>
      <c r="V1502" s="221"/>
      <c r="W1502" s="221"/>
      <c r="X1502" s="221"/>
      <c r="Y1502" s="221"/>
      <c r="Z1502" s="221"/>
      <c r="AA1502" s="221"/>
      <c r="AB1502" s="221"/>
      <c r="AC1502" s="221"/>
      <c r="AD1502" s="221"/>
      <c r="AE1502" s="221"/>
    </row>
    <row r="1503" spans="2:31">
      <c r="B1503" s="1319">
        <f t="shared" si="55"/>
        <v>-1</v>
      </c>
      <c r="D1503" s="1310"/>
      <c r="E1503" s="1310"/>
      <c r="F1503" s="1320"/>
      <c r="G1503" s="1310"/>
      <c r="H1503" s="1310"/>
      <c r="I1503" s="1310"/>
      <c r="J1503" s="1321"/>
      <c r="K1503" s="1321"/>
      <c r="L1503" s="1310"/>
      <c r="N1503" s="1322">
        <f t="shared" si="58"/>
        <v>0</v>
      </c>
      <c r="O1503" s="1323">
        <f t="shared" si="59"/>
        <v>0</v>
      </c>
      <c r="P1503" s="1323">
        <f>O1503/'1.5 Universal Data'!$E$36</f>
        <v>0</v>
      </c>
      <c r="Q1503" s="221"/>
      <c r="R1503" s="221"/>
      <c r="S1503" s="221"/>
      <c r="T1503" s="221"/>
      <c r="U1503" s="221"/>
      <c r="V1503" s="221"/>
      <c r="W1503" s="221"/>
      <c r="X1503" s="221"/>
      <c r="Y1503" s="221"/>
      <c r="Z1503" s="221"/>
      <c r="AA1503" s="221"/>
      <c r="AB1503" s="221"/>
      <c r="AC1503" s="221"/>
      <c r="AD1503" s="221"/>
      <c r="AE1503" s="221"/>
    </row>
    <row r="1504" spans="2:31">
      <c r="B1504" s="1319">
        <f t="shared" si="55"/>
        <v>-1</v>
      </c>
      <c r="D1504" s="1310"/>
      <c r="E1504" s="1310"/>
      <c r="F1504" s="1320"/>
      <c r="G1504" s="1310"/>
      <c r="H1504" s="1310"/>
      <c r="I1504" s="1310"/>
      <c r="J1504" s="1321"/>
      <c r="K1504" s="1321"/>
      <c r="L1504" s="1310"/>
      <c r="N1504" s="1322">
        <f t="shared" si="58"/>
        <v>0</v>
      </c>
      <c r="O1504" s="1323">
        <f t="shared" si="59"/>
        <v>0</v>
      </c>
      <c r="P1504" s="1323">
        <f>O1504/'1.5 Universal Data'!$E$36</f>
        <v>0</v>
      </c>
      <c r="Q1504" s="221"/>
      <c r="R1504" s="221"/>
      <c r="S1504" s="221"/>
      <c r="T1504" s="221"/>
      <c r="U1504" s="221"/>
      <c r="V1504" s="221"/>
      <c r="W1504" s="221"/>
      <c r="X1504" s="221"/>
      <c r="Y1504" s="221"/>
      <c r="Z1504" s="221"/>
      <c r="AA1504" s="221"/>
      <c r="AB1504" s="221"/>
      <c r="AC1504" s="221"/>
      <c r="AD1504" s="221"/>
      <c r="AE1504" s="221"/>
    </row>
    <row r="1505" spans="2:31">
      <c r="B1505" s="1319">
        <f t="shared" si="55"/>
        <v>-1</v>
      </c>
      <c r="D1505" s="1310"/>
      <c r="E1505" s="1310"/>
      <c r="F1505" s="1320"/>
      <c r="G1505" s="1310"/>
      <c r="H1505" s="1310"/>
      <c r="I1505" s="1310"/>
      <c r="J1505" s="1321"/>
      <c r="K1505" s="1321"/>
      <c r="L1505" s="1310"/>
      <c r="N1505" s="1322">
        <f t="shared" si="58"/>
        <v>0</v>
      </c>
      <c r="O1505" s="1323">
        <f t="shared" si="59"/>
        <v>0</v>
      </c>
      <c r="P1505" s="1323">
        <f>O1505/'1.5 Universal Data'!$E$36</f>
        <v>0</v>
      </c>
      <c r="Q1505" s="221"/>
      <c r="R1505" s="221"/>
      <c r="S1505" s="221"/>
      <c r="T1505" s="221"/>
      <c r="U1505" s="221"/>
      <c r="V1505" s="221"/>
      <c r="W1505" s="221"/>
      <c r="X1505" s="221"/>
      <c r="Y1505" s="221"/>
      <c r="Z1505" s="221"/>
      <c r="AA1505" s="221"/>
      <c r="AB1505" s="221"/>
      <c r="AC1505" s="221"/>
      <c r="AD1505" s="221"/>
      <c r="AE1505" s="221"/>
    </row>
    <row r="1506" spans="2:31">
      <c r="B1506" s="1319">
        <f t="shared" si="55"/>
        <v>-1</v>
      </c>
      <c r="D1506" s="1310"/>
      <c r="E1506" s="1310"/>
      <c r="F1506" s="1320"/>
      <c r="G1506" s="1310"/>
      <c r="H1506" s="1310"/>
      <c r="I1506" s="1310"/>
      <c r="J1506" s="1321"/>
      <c r="K1506" s="1321"/>
      <c r="L1506" s="1310"/>
      <c r="N1506" s="1322">
        <f t="shared" si="58"/>
        <v>0</v>
      </c>
      <c r="O1506" s="1323">
        <f t="shared" si="59"/>
        <v>0</v>
      </c>
      <c r="P1506" s="1323">
        <f>O1506/'1.5 Universal Data'!$E$36</f>
        <v>0</v>
      </c>
      <c r="Q1506" s="221"/>
      <c r="R1506" s="221"/>
      <c r="S1506" s="221"/>
      <c r="T1506" s="221"/>
      <c r="U1506" s="221"/>
      <c r="V1506" s="221"/>
      <c r="W1506" s="221"/>
      <c r="X1506" s="221"/>
      <c r="Y1506" s="221"/>
      <c r="Z1506" s="221"/>
      <c r="AA1506" s="221"/>
      <c r="AB1506" s="221"/>
      <c r="AC1506" s="221"/>
      <c r="AD1506" s="221"/>
      <c r="AE1506" s="221"/>
    </row>
    <row r="1507" spans="2:31">
      <c r="B1507" s="1319">
        <f t="shared" si="55"/>
        <v>-1</v>
      </c>
      <c r="D1507" s="1310"/>
      <c r="E1507" s="1310"/>
      <c r="F1507" s="1320"/>
      <c r="G1507" s="1310"/>
      <c r="H1507" s="1310"/>
      <c r="I1507" s="1310"/>
      <c r="J1507" s="1321"/>
      <c r="K1507" s="1321"/>
      <c r="L1507" s="1310"/>
      <c r="N1507" s="1322">
        <f t="shared" si="58"/>
        <v>0</v>
      </c>
      <c r="O1507" s="1323">
        <f t="shared" si="59"/>
        <v>0</v>
      </c>
      <c r="P1507" s="1323">
        <f>O1507/'1.5 Universal Data'!$E$36</f>
        <v>0</v>
      </c>
      <c r="Q1507" s="221"/>
      <c r="R1507" s="221"/>
      <c r="S1507" s="221"/>
      <c r="T1507" s="221"/>
      <c r="U1507" s="221"/>
      <c r="V1507" s="221"/>
      <c r="W1507" s="221"/>
      <c r="X1507" s="221"/>
      <c r="Y1507" s="221"/>
      <c r="Z1507" s="221"/>
      <c r="AA1507" s="221"/>
      <c r="AB1507" s="221"/>
      <c r="AC1507" s="221"/>
      <c r="AD1507" s="221"/>
      <c r="AE1507" s="221"/>
    </row>
    <row r="1508" spans="2:31">
      <c r="B1508" s="1319">
        <f t="shared" si="55"/>
        <v>-1</v>
      </c>
      <c r="D1508" s="1310"/>
      <c r="E1508" s="1310"/>
      <c r="F1508" s="1320"/>
      <c r="G1508" s="1310"/>
      <c r="H1508" s="1310"/>
      <c r="I1508" s="1310"/>
      <c r="J1508" s="1321"/>
      <c r="K1508" s="1321"/>
      <c r="L1508" s="1310"/>
      <c r="N1508" s="1322">
        <f t="shared" si="58"/>
        <v>0</v>
      </c>
      <c r="O1508" s="1323">
        <f t="shared" si="59"/>
        <v>0</v>
      </c>
      <c r="P1508" s="1323">
        <f>O1508/'1.5 Universal Data'!$E$36</f>
        <v>0</v>
      </c>
      <c r="Q1508" s="221"/>
      <c r="R1508" s="221"/>
      <c r="S1508" s="221"/>
      <c r="T1508" s="221"/>
      <c r="U1508" s="221"/>
      <c r="V1508" s="221"/>
      <c r="W1508" s="221"/>
      <c r="X1508" s="221"/>
      <c r="Y1508" s="221"/>
      <c r="Z1508" s="221"/>
      <c r="AA1508" s="221"/>
      <c r="AB1508" s="221"/>
      <c r="AC1508" s="221"/>
      <c r="AD1508" s="221"/>
      <c r="AE1508" s="221"/>
    </row>
    <row r="1509" spans="2:31">
      <c r="B1509" s="1319">
        <f t="shared" si="55"/>
        <v>-1</v>
      </c>
      <c r="D1509" s="1310"/>
      <c r="E1509" s="1310"/>
      <c r="F1509" s="1320"/>
      <c r="G1509" s="1310"/>
      <c r="H1509" s="1310"/>
      <c r="I1509" s="1310"/>
      <c r="J1509" s="1321"/>
      <c r="K1509" s="1321"/>
      <c r="L1509" s="1310"/>
      <c r="N1509" s="1322">
        <f t="shared" si="58"/>
        <v>0</v>
      </c>
      <c r="O1509" s="1323">
        <f t="shared" si="59"/>
        <v>0</v>
      </c>
      <c r="P1509" s="1323">
        <f>O1509/'1.5 Universal Data'!$E$36</f>
        <v>0</v>
      </c>
      <c r="Q1509" s="221"/>
      <c r="R1509" s="221"/>
      <c r="S1509" s="221"/>
      <c r="T1509" s="221"/>
      <c r="U1509" s="221"/>
      <c r="V1509" s="221"/>
      <c r="W1509" s="221"/>
      <c r="X1509" s="221"/>
      <c r="Y1509" s="221"/>
      <c r="Z1509" s="221"/>
      <c r="AA1509" s="221"/>
      <c r="AB1509" s="221"/>
      <c r="AC1509" s="221"/>
      <c r="AD1509" s="221"/>
      <c r="AE1509" s="221"/>
    </row>
    <row r="1510" spans="2:31">
      <c r="B1510" s="1319">
        <f t="shared" si="55"/>
        <v>-1</v>
      </c>
      <c r="D1510" s="1310"/>
      <c r="E1510" s="1310"/>
      <c r="F1510" s="1320"/>
      <c r="G1510" s="1310"/>
      <c r="H1510" s="1310"/>
      <c r="I1510" s="1310"/>
      <c r="J1510" s="1321"/>
      <c r="K1510" s="1321"/>
      <c r="L1510" s="1310"/>
      <c r="N1510" s="1322">
        <f t="shared" si="58"/>
        <v>0</v>
      </c>
      <c r="O1510" s="1323">
        <f t="shared" si="59"/>
        <v>0</v>
      </c>
      <c r="P1510" s="1323">
        <f>O1510/'1.5 Universal Data'!$E$36</f>
        <v>0</v>
      </c>
      <c r="Q1510" s="221"/>
      <c r="R1510" s="221"/>
      <c r="S1510" s="221"/>
      <c r="T1510" s="221"/>
      <c r="U1510" s="221"/>
      <c r="V1510" s="221"/>
      <c r="W1510" s="221"/>
      <c r="X1510" s="221"/>
      <c r="Y1510" s="221"/>
      <c r="Z1510" s="221"/>
      <c r="AA1510" s="221"/>
      <c r="AB1510" s="221"/>
      <c r="AC1510" s="221"/>
      <c r="AD1510" s="221"/>
      <c r="AE1510" s="221"/>
    </row>
    <row r="1511" spans="2:31">
      <c r="B1511" s="1319">
        <f t="shared" si="55"/>
        <v>-1</v>
      </c>
      <c r="D1511" s="1310"/>
      <c r="E1511" s="1310"/>
      <c r="F1511" s="1320"/>
      <c r="G1511" s="1310"/>
      <c r="H1511" s="1310"/>
      <c r="I1511" s="1310"/>
      <c r="J1511" s="1321"/>
      <c r="K1511" s="1321"/>
      <c r="L1511" s="1310"/>
      <c r="N1511" s="1322">
        <f t="shared" si="58"/>
        <v>0</v>
      </c>
      <c r="O1511" s="1323">
        <f t="shared" si="59"/>
        <v>0</v>
      </c>
      <c r="P1511" s="1323">
        <f>O1511/'1.5 Universal Data'!$E$36</f>
        <v>0</v>
      </c>
      <c r="Q1511" s="221"/>
      <c r="R1511" s="221"/>
      <c r="S1511" s="221"/>
      <c r="T1511" s="221"/>
      <c r="U1511" s="221"/>
      <c r="V1511" s="221"/>
      <c r="W1511" s="221"/>
      <c r="X1511" s="221"/>
      <c r="Y1511" s="221"/>
      <c r="Z1511" s="221"/>
      <c r="AA1511" s="221"/>
      <c r="AB1511" s="221"/>
      <c r="AC1511" s="221"/>
      <c r="AD1511" s="221"/>
      <c r="AE1511" s="221"/>
    </row>
    <row r="1512" spans="2:31">
      <c r="B1512" s="1319">
        <f t="shared" si="55"/>
        <v>-1</v>
      </c>
      <c r="D1512" s="1310"/>
      <c r="E1512" s="1310"/>
      <c r="F1512" s="1320"/>
      <c r="G1512" s="1310"/>
      <c r="H1512" s="1310"/>
      <c r="I1512" s="1310"/>
      <c r="J1512" s="1321"/>
      <c r="K1512" s="1321"/>
      <c r="L1512" s="1310"/>
      <c r="N1512" s="1322">
        <f t="shared" si="58"/>
        <v>0</v>
      </c>
      <c r="O1512" s="1323">
        <f t="shared" si="59"/>
        <v>0</v>
      </c>
      <c r="P1512" s="1323">
        <f>O1512/'1.5 Universal Data'!$E$36</f>
        <v>0</v>
      </c>
      <c r="Q1512" s="221"/>
      <c r="R1512" s="221"/>
      <c r="S1512" s="221"/>
      <c r="T1512" s="221"/>
      <c r="U1512" s="221"/>
      <c r="V1512" s="221"/>
      <c r="W1512" s="221"/>
      <c r="X1512" s="221"/>
      <c r="Y1512" s="221"/>
      <c r="Z1512" s="221"/>
      <c r="AA1512" s="221"/>
      <c r="AB1512" s="221"/>
      <c r="AC1512" s="221"/>
      <c r="AD1512" s="221"/>
      <c r="AE1512" s="221"/>
    </row>
    <row r="1513" spans="2:31">
      <c r="B1513" s="1319">
        <f t="shared" si="55"/>
        <v>-1</v>
      </c>
      <c r="D1513" s="1310"/>
      <c r="E1513" s="1310"/>
      <c r="F1513" s="1320"/>
      <c r="G1513" s="1310"/>
      <c r="H1513" s="1310"/>
      <c r="I1513" s="1310"/>
      <c r="J1513" s="1321"/>
      <c r="K1513" s="1321"/>
      <c r="L1513" s="1310"/>
      <c r="N1513" s="1322">
        <f t="shared" si="58"/>
        <v>0</v>
      </c>
      <c r="O1513" s="1323">
        <f t="shared" si="59"/>
        <v>0</v>
      </c>
      <c r="P1513" s="1323">
        <f>O1513/'1.5 Universal Data'!$E$36</f>
        <v>0</v>
      </c>
      <c r="Q1513" s="221"/>
      <c r="R1513" s="221"/>
      <c r="S1513" s="221"/>
      <c r="T1513" s="221"/>
      <c r="U1513" s="221"/>
      <c r="V1513" s="221"/>
      <c r="W1513" s="221"/>
      <c r="X1513" s="221"/>
      <c r="Y1513" s="221"/>
      <c r="Z1513" s="221"/>
      <c r="AA1513" s="221"/>
      <c r="AB1513" s="221"/>
      <c r="AC1513" s="221"/>
      <c r="AD1513" s="221"/>
      <c r="AE1513" s="221"/>
    </row>
    <row r="1514" spans="2:31">
      <c r="B1514" s="1319">
        <f t="shared" si="55"/>
        <v>-1</v>
      </c>
      <c r="D1514" s="1310"/>
      <c r="E1514" s="1310"/>
      <c r="F1514" s="1320"/>
      <c r="G1514" s="1310"/>
      <c r="H1514" s="1310"/>
      <c r="I1514" s="1310"/>
      <c r="J1514" s="1321"/>
      <c r="K1514" s="1321"/>
      <c r="L1514" s="1310"/>
      <c r="N1514" s="1322">
        <f t="shared" si="58"/>
        <v>0</v>
      </c>
      <c r="O1514" s="1323">
        <f t="shared" si="59"/>
        <v>0</v>
      </c>
      <c r="P1514" s="1323">
        <f>O1514/'1.5 Universal Data'!$E$36</f>
        <v>0</v>
      </c>
      <c r="Q1514" s="221"/>
      <c r="R1514" s="221"/>
      <c r="S1514" s="221"/>
      <c r="T1514" s="221"/>
      <c r="U1514" s="221"/>
      <c r="V1514" s="221"/>
      <c r="W1514" s="221"/>
      <c r="X1514" s="221"/>
      <c r="Y1514" s="221"/>
      <c r="Z1514" s="221"/>
      <c r="AA1514" s="221"/>
      <c r="AB1514" s="221"/>
      <c r="AC1514" s="221"/>
      <c r="AD1514" s="221"/>
      <c r="AE1514" s="221"/>
    </row>
    <row r="1515" spans="2:31">
      <c r="B1515" s="1319">
        <f t="shared" si="55"/>
        <v>-1</v>
      </c>
      <c r="D1515" s="1310"/>
      <c r="E1515" s="1310"/>
      <c r="F1515" s="1320"/>
      <c r="G1515" s="1310"/>
      <c r="H1515" s="1310"/>
      <c r="I1515" s="1310"/>
      <c r="J1515" s="1321"/>
      <c r="K1515" s="1321"/>
      <c r="L1515" s="1310"/>
      <c r="N1515" s="1322">
        <f t="shared" si="58"/>
        <v>0</v>
      </c>
      <c r="O1515" s="1323">
        <f t="shared" si="59"/>
        <v>0</v>
      </c>
      <c r="P1515" s="1323">
        <f>O1515/'1.5 Universal Data'!$E$36</f>
        <v>0</v>
      </c>
      <c r="Q1515" s="221"/>
      <c r="R1515" s="221"/>
      <c r="S1515" s="221"/>
      <c r="T1515" s="221"/>
      <c r="U1515" s="221"/>
      <c r="V1515" s="221"/>
      <c r="W1515" s="221"/>
      <c r="X1515" s="221"/>
      <c r="Y1515" s="221"/>
      <c r="Z1515" s="221"/>
      <c r="AA1515" s="221"/>
      <c r="AB1515" s="221"/>
      <c r="AC1515" s="221"/>
      <c r="AD1515" s="221"/>
      <c r="AE1515" s="221"/>
    </row>
    <row r="1516" spans="2:31">
      <c r="B1516" s="1319">
        <f t="shared" si="55"/>
        <v>-1</v>
      </c>
      <c r="D1516" s="1310"/>
      <c r="E1516" s="1310"/>
      <c r="F1516" s="1320"/>
      <c r="G1516" s="1310"/>
      <c r="H1516" s="1310"/>
      <c r="I1516" s="1310"/>
      <c r="J1516" s="1321"/>
      <c r="K1516" s="1321"/>
      <c r="L1516" s="1310"/>
      <c r="N1516" s="1322">
        <f t="shared" si="58"/>
        <v>0</v>
      </c>
      <c r="O1516" s="1323">
        <f t="shared" si="59"/>
        <v>0</v>
      </c>
      <c r="P1516" s="1323">
        <f>O1516/'1.5 Universal Data'!$E$36</f>
        <v>0</v>
      </c>
      <c r="Q1516" s="221"/>
      <c r="R1516" s="221"/>
      <c r="S1516" s="221"/>
      <c r="T1516" s="221"/>
      <c r="U1516" s="221"/>
      <c r="V1516" s="221"/>
      <c r="W1516" s="221"/>
      <c r="X1516" s="221"/>
      <c r="Y1516" s="221"/>
      <c r="Z1516" s="221"/>
      <c r="AA1516" s="221"/>
      <c r="AB1516" s="221"/>
      <c r="AC1516" s="221"/>
      <c r="AD1516" s="221"/>
      <c r="AE1516" s="221"/>
    </row>
    <row r="1517" spans="2:31">
      <c r="B1517" s="1319">
        <f t="shared" si="55"/>
        <v>-1</v>
      </c>
      <c r="D1517" s="1310"/>
      <c r="E1517" s="1310"/>
      <c r="F1517" s="1320"/>
      <c r="G1517" s="1310"/>
      <c r="H1517" s="1310"/>
      <c r="I1517" s="1310"/>
      <c r="J1517" s="1321"/>
      <c r="K1517" s="1321"/>
      <c r="L1517" s="1310"/>
      <c r="N1517" s="1322">
        <f t="shared" si="58"/>
        <v>0</v>
      </c>
      <c r="O1517" s="1323">
        <f t="shared" si="59"/>
        <v>0</v>
      </c>
      <c r="P1517" s="1323">
        <f>O1517/'1.5 Universal Data'!$E$36</f>
        <v>0</v>
      </c>
      <c r="Q1517" s="221"/>
      <c r="R1517" s="221"/>
      <c r="S1517" s="221"/>
      <c r="T1517" s="221"/>
      <c r="U1517" s="221"/>
      <c r="V1517" s="221"/>
      <c r="W1517" s="221"/>
      <c r="X1517" s="221"/>
      <c r="Y1517" s="221"/>
      <c r="Z1517" s="221"/>
      <c r="AA1517" s="221"/>
      <c r="AB1517" s="221"/>
      <c r="AC1517" s="221"/>
      <c r="AD1517" s="221"/>
      <c r="AE1517" s="221"/>
    </row>
    <row r="1518" spans="2:31">
      <c r="B1518" s="1319">
        <f t="shared" si="55"/>
        <v>-1</v>
      </c>
      <c r="D1518" s="1310"/>
      <c r="E1518" s="1310"/>
      <c r="F1518" s="1320"/>
      <c r="G1518" s="1310"/>
      <c r="H1518" s="1310"/>
      <c r="I1518" s="1310"/>
      <c r="J1518" s="1321"/>
      <c r="K1518" s="1321"/>
      <c r="L1518" s="1310"/>
      <c r="N1518" s="1322">
        <f t="shared" si="58"/>
        <v>0</v>
      </c>
      <c r="O1518" s="1323">
        <f t="shared" si="59"/>
        <v>0</v>
      </c>
      <c r="P1518" s="1323">
        <f>O1518/'1.5 Universal Data'!$E$36</f>
        <v>0</v>
      </c>
      <c r="Q1518" s="221"/>
      <c r="R1518" s="221"/>
      <c r="S1518" s="221"/>
      <c r="T1518" s="221"/>
      <c r="U1518" s="221"/>
      <c r="V1518" s="221"/>
      <c r="W1518" s="221"/>
      <c r="X1518" s="221"/>
      <c r="Y1518" s="221"/>
      <c r="Z1518" s="221"/>
      <c r="AA1518" s="221"/>
      <c r="AB1518" s="221"/>
      <c r="AC1518" s="221"/>
      <c r="AD1518" s="221"/>
      <c r="AE1518" s="221"/>
    </row>
    <row r="1519" spans="2:31">
      <c r="B1519" s="1319">
        <f t="shared" si="55"/>
        <v>-1</v>
      </c>
      <c r="D1519" s="1310"/>
      <c r="E1519" s="1310"/>
      <c r="F1519" s="1320"/>
      <c r="G1519" s="1310"/>
      <c r="H1519" s="1310"/>
      <c r="I1519" s="1310"/>
      <c r="J1519" s="1321"/>
      <c r="K1519" s="1321"/>
      <c r="L1519" s="1310"/>
      <c r="N1519" s="1322">
        <f t="shared" si="58"/>
        <v>0</v>
      </c>
      <c r="O1519" s="1323">
        <f t="shared" si="59"/>
        <v>0</v>
      </c>
      <c r="P1519" s="1323">
        <f>O1519/'1.5 Universal Data'!$E$36</f>
        <v>0</v>
      </c>
      <c r="Q1519" s="221"/>
      <c r="R1519" s="221"/>
      <c r="S1519" s="221"/>
      <c r="T1519" s="221"/>
      <c r="U1519" s="221"/>
      <c r="V1519" s="221"/>
      <c r="W1519" s="221"/>
      <c r="X1519" s="221"/>
      <c r="Y1519" s="221"/>
      <c r="Z1519" s="221"/>
      <c r="AA1519" s="221"/>
      <c r="AB1519" s="221"/>
      <c r="AC1519" s="221"/>
      <c r="AD1519" s="221"/>
      <c r="AE1519" s="221"/>
    </row>
    <row r="1520" spans="2:31">
      <c r="B1520" s="1319">
        <f t="shared" si="55"/>
        <v>-1</v>
      </c>
      <c r="D1520" s="1310"/>
      <c r="E1520" s="1310"/>
      <c r="F1520" s="1320"/>
      <c r="G1520" s="1310"/>
      <c r="H1520" s="1310"/>
      <c r="I1520" s="1310"/>
      <c r="J1520" s="1321"/>
      <c r="K1520" s="1321"/>
      <c r="L1520" s="1310"/>
      <c r="N1520" s="1322">
        <f t="shared" si="58"/>
        <v>0</v>
      </c>
      <c r="O1520" s="1323">
        <f t="shared" si="59"/>
        <v>0</v>
      </c>
      <c r="P1520" s="1323">
        <f>O1520/'1.5 Universal Data'!$E$36</f>
        <v>0</v>
      </c>
      <c r="Q1520" s="221"/>
      <c r="R1520" s="221"/>
      <c r="S1520" s="221"/>
      <c r="T1520" s="221"/>
      <c r="U1520" s="221"/>
      <c r="V1520" s="221"/>
      <c r="W1520" s="221"/>
      <c r="X1520" s="221"/>
      <c r="Y1520" s="221"/>
      <c r="Z1520" s="221"/>
      <c r="AA1520" s="221"/>
      <c r="AB1520" s="221"/>
      <c r="AC1520" s="221"/>
      <c r="AD1520" s="221"/>
      <c r="AE1520" s="221"/>
    </row>
    <row r="1521" spans="2:31">
      <c r="B1521" s="1319">
        <f t="shared" si="55"/>
        <v>-1</v>
      </c>
      <c r="D1521" s="1310"/>
      <c r="E1521" s="1310"/>
      <c r="F1521" s="1320"/>
      <c r="G1521" s="1310"/>
      <c r="H1521" s="1310"/>
      <c r="I1521" s="1310"/>
      <c r="J1521" s="1321"/>
      <c r="K1521" s="1321"/>
      <c r="L1521" s="1310"/>
      <c r="N1521" s="1322">
        <f t="shared" si="58"/>
        <v>0</v>
      </c>
      <c r="O1521" s="1323">
        <f t="shared" si="59"/>
        <v>0</v>
      </c>
      <c r="P1521" s="1323">
        <f>O1521/'1.5 Universal Data'!$E$36</f>
        <v>0</v>
      </c>
      <c r="Q1521" s="221"/>
      <c r="R1521" s="221"/>
      <c r="S1521" s="221"/>
      <c r="T1521" s="221"/>
      <c r="U1521" s="221"/>
      <c r="V1521" s="221"/>
      <c r="W1521" s="221"/>
      <c r="X1521" s="221"/>
      <c r="Y1521" s="221"/>
      <c r="Z1521" s="221"/>
      <c r="AA1521" s="221"/>
      <c r="AB1521" s="221"/>
      <c r="AC1521" s="221"/>
      <c r="AD1521" s="221"/>
      <c r="AE1521" s="221"/>
    </row>
    <row r="1522" spans="2:31">
      <c r="B1522" s="1319">
        <f t="shared" si="55"/>
        <v>-1</v>
      </c>
      <c r="D1522" s="1310"/>
      <c r="E1522" s="1310"/>
      <c r="F1522" s="1320"/>
      <c r="G1522" s="1310"/>
      <c r="H1522" s="1310"/>
      <c r="I1522" s="1310"/>
      <c r="J1522" s="1321"/>
      <c r="K1522" s="1321"/>
      <c r="L1522" s="1310"/>
      <c r="N1522" s="1322">
        <f t="shared" si="58"/>
        <v>0</v>
      </c>
      <c r="O1522" s="1323">
        <f t="shared" si="59"/>
        <v>0</v>
      </c>
      <c r="P1522" s="1323">
        <f>O1522/'1.5 Universal Data'!$E$36</f>
        <v>0</v>
      </c>
      <c r="Q1522" s="221"/>
      <c r="R1522" s="221"/>
      <c r="S1522" s="221"/>
      <c r="T1522" s="221"/>
      <c r="U1522" s="221"/>
      <c r="V1522" s="221"/>
      <c r="W1522" s="221"/>
      <c r="X1522" s="221"/>
      <c r="Y1522" s="221"/>
      <c r="Z1522" s="221"/>
      <c r="AA1522" s="221"/>
      <c r="AB1522" s="221"/>
      <c r="AC1522" s="221"/>
      <c r="AD1522" s="221"/>
      <c r="AE1522" s="221"/>
    </row>
    <row r="1523" spans="2:31">
      <c r="B1523" s="1319">
        <f t="shared" si="55"/>
        <v>-1</v>
      </c>
      <c r="D1523" s="1310"/>
      <c r="E1523" s="1310"/>
      <c r="F1523" s="1320"/>
      <c r="G1523" s="1310"/>
      <c r="H1523" s="1310"/>
      <c r="I1523" s="1310"/>
      <c r="J1523" s="1321"/>
      <c r="K1523" s="1321"/>
      <c r="L1523" s="1310"/>
      <c r="N1523" s="1322">
        <f t="shared" si="58"/>
        <v>0</v>
      </c>
      <c r="O1523" s="1323">
        <f t="shared" si="59"/>
        <v>0</v>
      </c>
      <c r="P1523" s="1323">
        <f>O1523/'1.5 Universal Data'!$E$36</f>
        <v>0</v>
      </c>
      <c r="Q1523" s="221"/>
      <c r="R1523" s="221"/>
      <c r="S1523" s="221"/>
      <c r="T1523" s="221"/>
      <c r="U1523" s="221"/>
      <c r="V1523" s="221"/>
      <c r="W1523" s="221"/>
      <c r="X1523" s="221"/>
      <c r="Y1523" s="221"/>
      <c r="Z1523" s="221"/>
      <c r="AA1523" s="221"/>
      <c r="AB1523" s="221"/>
      <c r="AC1523" s="221"/>
      <c r="AD1523" s="221"/>
      <c r="AE1523" s="221"/>
    </row>
    <row r="1524" spans="2:31">
      <c r="B1524" s="1319">
        <f t="shared" si="55"/>
        <v>-1</v>
      </c>
      <c r="D1524" s="1310"/>
      <c r="E1524" s="1310"/>
      <c r="F1524" s="1320"/>
      <c r="G1524" s="1310"/>
      <c r="H1524" s="1310"/>
      <c r="I1524" s="1310"/>
      <c r="J1524" s="1321"/>
      <c r="K1524" s="1321"/>
      <c r="L1524" s="1310"/>
      <c r="N1524" s="1322">
        <f t="shared" si="58"/>
        <v>0</v>
      </c>
      <c r="O1524" s="1323">
        <f t="shared" si="59"/>
        <v>0</v>
      </c>
      <c r="P1524" s="1323">
        <f>O1524/'1.5 Universal Data'!$E$36</f>
        <v>0</v>
      </c>
      <c r="Q1524" s="221"/>
      <c r="R1524" s="221"/>
      <c r="S1524" s="221"/>
      <c r="T1524" s="221"/>
      <c r="U1524" s="221"/>
      <c r="V1524" s="221"/>
      <c r="W1524" s="221"/>
      <c r="X1524" s="221"/>
      <c r="Y1524" s="221"/>
      <c r="Z1524" s="221"/>
      <c r="AA1524" s="221"/>
      <c r="AB1524" s="221"/>
      <c r="AC1524" s="221"/>
      <c r="AD1524" s="221"/>
      <c r="AE1524" s="221"/>
    </row>
    <row r="1525" spans="2:31">
      <c r="B1525" s="1319">
        <f t="shared" si="55"/>
        <v>-1</v>
      </c>
      <c r="D1525" s="1310"/>
      <c r="E1525" s="1310"/>
      <c r="F1525" s="1320"/>
      <c r="G1525" s="1310"/>
      <c r="H1525" s="1310"/>
      <c r="I1525" s="1310"/>
      <c r="J1525" s="1321"/>
      <c r="K1525" s="1321"/>
      <c r="L1525" s="1310"/>
      <c r="N1525" s="1322">
        <f t="shared" si="58"/>
        <v>0</v>
      </c>
      <c r="O1525" s="1323">
        <f t="shared" si="59"/>
        <v>0</v>
      </c>
      <c r="P1525" s="1323">
        <f>O1525/'1.5 Universal Data'!$E$36</f>
        <v>0</v>
      </c>
      <c r="Q1525" s="221"/>
      <c r="R1525" s="221"/>
      <c r="S1525" s="221"/>
      <c r="T1525" s="221"/>
      <c r="U1525" s="221"/>
      <c r="V1525" s="221"/>
      <c r="W1525" s="221"/>
      <c r="X1525" s="221"/>
      <c r="Y1525" s="221"/>
      <c r="Z1525" s="221"/>
      <c r="AA1525" s="221"/>
      <c r="AB1525" s="221"/>
      <c r="AC1525" s="221"/>
      <c r="AD1525" s="221"/>
      <c r="AE1525" s="221"/>
    </row>
    <row r="1526" spans="2:31">
      <c r="B1526" s="1319">
        <f t="shared" si="55"/>
        <v>-1</v>
      </c>
      <c r="D1526" s="1310"/>
      <c r="E1526" s="1310"/>
      <c r="F1526" s="1320"/>
      <c r="G1526" s="1310"/>
      <c r="H1526" s="1310"/>
      <c r="I1526" s="1310"/>
      <c r="J1526" s="1321"/>
      <c r="K1526" s="1321"/>
      <c r="L1526" s="1310"/>
      <c r="N1526" s="1322">
        <f t="shared" si="58"/>
        <v>0</v>
      </c>
      <c r="O1526" s="1323">
        <f t="shared" si="59"/>
        <v>0</v>
      </c>
      <c r="P1526" s="1323">
        <f>O1526/'1.5 Universal Data'!$E$36</f>
        <v>0</v>
      </c>
      <c r="Q1526" s="221"/>
      <c r="R1526" s="221"/>
      <c r="S1526" s="221"/>
      <c r="T1526" s="221"/>
      <c r="U1526" s="221"/>
      <c r="V1526" s="221"/>
      <c r="W1526" s="221"/>
      <c r="X1526" s="221"/>
      <c r="Y1526" s="221"/>
      <c r="Z1526" s="221"/>
      <c r="AA1526" s="221"/>
      <c r="AB1526" s="221"/>
      <c r="AC1526" s="221"/>
      <c r="AD1526" s="221"/>
      <c r="AE1526" s="221"/>
    </row>
    <row r="1527" spans="2:31">
      <c r="B1527" s="1319">
        <f t="shared" si="55"/>
        <v>-1</v>
      </c>
      <c r="D1527" s="1310"/>
      <c r="E1527" s="1310"/>
      <c r="F1527" s="1320"/>
      <c r="G1527" s="1310"/>
      <c r="H1527" s="1310"/>
      <c r="I1527" s="1310"/>
      <c r="J1527" s="1321"/>
      <c r="K1527" s="1321"/>
      <c r="L1527" s="1310"/>
      <c r="N1527" s="1322">
        <f t="shared" si="58"/>
        <v>0</v>
      </c>
      <c r="O1527" s="1323">
        <f t="shared" si="59"/>
        <v>0</v>
      </c>
      <c r="P1527" s="1323">
        <f>O1527/'1.5 Universal Data'!$E$36</f>
        <v>0</v>
      </c>
      <c r="Q1527" s="221"/>
      <c r="R1527" s="221"/>
      <c r="S1527" s="221"/>
      <c r="T1527" s="221"/>
      <c r="U1527" s="221"/>
      <c r="V1527" s="221"/>
      <c r="W1527" s="221"/>
      <c r="X1527" s="221"/>
      <c r="Y1527" s="221"/>
      <c r="Z1527" s="221"/>
      <c r="AA1527" s="221"/>
      <c r="AB1527" s="221"/>
      <c r="AC1527" s="221"/>
      <c r="AD1527" s="221"/>
      <c r="AE1527" s="221"/>
    </row>
    <row r="1528" spans="2:31">
      <c r="B1528" s="1319">
        <f t="shared" si="55"/>
        <v>-1</v>
      </c>
      <c r="D1528" s="1310"/>
      <c r="E1528" s="1310"/>
      <c r="F1528" s="1320"/>
      <c r="G1528" s="1310"/>
      <c r="H1528" s="1310"/>
      <c r="I1528" s="1310"/>
      <c r="J1528" s="1321"/>
      <c r="K1528" s="1321"/>
      <c r="L1528" s="1310"/>
      <c r="N1528" s="1322">
        <f t="shared" si="58"/>
        <v>0</v>
      </c>
      <c r="O1528" s="1323">
        <f t="shared" si="59"/>
        <v>0</v>
      </c>
      <c r="P1528" s="1323">
        <f>O1528/'1.5 Universal Data'!$E$36</f>
        <v>0</v>
      </c>
      <c r="Q1528" s="221"/>
      <c r="R1528" s="221"/>
      <c r="S1528" s="221"/>
      <c r="T1528" s="221"/>
      <c r="U1528" s="221"/>
      <c r="V1528" s="221"/>
      <c r="W1528" s="221"/>
      <c r="X1528" s="221"/>
      <c r="Y1528" s="221"/>
      <c r="Z1528" s="221"/>
      <c r="AA1528" s="221"/>
      <c r="AB1528" s="221"/>
      <c r="AC1528" s="221"/>
      <c r="AD1528" s="221"/>
      <c r="AE1528" s="221"/>
    </row>
    <row r="1529" spans="2:31">
      <c r="B1529" s="1319">
        <f t="shared" si="55"/>
        <v>-1</v>
      </c>
      <c r="D1529" s="1310"/>
      <c r="E1529" s="1310"/>
      <c r="F1529" s="1320"/>
      <c r="G1529" s="1310"/>
      <c r="H1529" s="1310"/>
      <c r="I1529" s="1310"/>
      <c r="J1529" s="1321"/>
      <c r="K1529" s="1321"/>
      <c r="L1529" s="1310"/>
      <c r="N1529" s="1322">
        <f t="shared" si="58"/>
        <v>0</v>
      </c>
      <c r="O1529" s="1323">
        <f t="shared" si="59"/>
        <v>0</v>
      </c>
      <c r="P1529" s="1323">
        <f>O1529/'1.5 Universal Data'!$E$36</f>
        <v>0</v>
      </c>
      <c r="Q1529" s="221"/>
      <c r="R1529" s="221"/>
      <c r="S1529" s="221"/>
      <c r="T1529" s="221"/>
      <c r="U1529" s="221"/>
      <c r="V1529" s="221"/>
      <c r="W1529" s="221"/>
      <c r="X1529" s="221"/>
      <c r="Y1529" s="221"/>
      <c r="Z1529" s="221"/>
      <c r="AA1529" s="221"/>
      <c r="AB1529" s="221"/>
      <c r="AC1529" s="221"/>
      <c r="AD1529" s="221"/>
      <c r="AE1529" s="221"/>
    </row>
    <row r="1530" spans="2:31">
      <c r="B1530" s="1319">
        <f t="shared" si="55"/>
        <v>-1</v>
      </c>
      <c r="D1530" s="1310"/>
      <c r="E1530" s="1310"/>
      <c r="F1530" s="1320"/>
      <c r="G1530" s="1310"/>
      <c r="H1530" s="1310"/>
      <c r="I1530" s="1310"/>
      <c r="J1530" s="1321"/>
      <c r="K1530" s="1321"/>
      <c r="L1530" s="1310"/>
      <c r="N1530" s="1322">
        <f t="shared" si="58"/>
        <v>0</v>
      </c>
      <c r="O1530" s="1323">
        <f t="shared" si="59"/>
        <v>0</v>
      </c>
      <c r="P1530" s="1323">
        <f>O1530/'1.5 Universal Data'!$E$36</f>
        <v>0</v>
      </c>
      <c r="Q1530" s="221"/>
      <c r="R1530" s="221"/>
      <c r="S1530" s="221"/>
      <c r="T1530" s="221"/>
      <c r="U1530" s="221"/>
      <c r="V1530" s="221"/>
      <c r="W1530" s="221"/>
      <c r="X1530" s="221"/>
      <c r="Y1530" s="221"/>
      <c r="Z1530" s="221"/>
      <c r="AA1530" s="221"/>
      <c r="AB1530" s="221"/>
      <c r="AC1530" s="221"/>
      <c r="AD1530" s="221"/>
      <c r="AE1530" s="221"/>
    </row>
    <row r="1531" spans="2:31">
      <c r="B1531" s="1319">
        <f t="shared" si="55"/>
        <v>-1</v>
      </c>
      <c r="D1531" s="1310"/>
      <c r="E1531" s="1310"/>
      <c r="F1531" s="1320"/>
      <c r="G1531" s="1310"/>
      <c r="H1531" s="1310"/>
      <c r="I1531" s="1310"/>
      <c r="J1531" s="1321"/>
      <c r="K1531" s="1321"/>
      <c r="L1531" s="1310"/>
      <c r="N1531" s="1322">
        <f t="shared" si="58"/>
        <v>0</v>
      </c>
      <c r="O1531" s="1323">
        <f t="shared" si="59"/>
        <v>0</v>
      </c>
      <c r="P1531" s="1323">
        <f>O1531/'1.5 Universal Data'!$E$36</f>
        <v>0</v>
      </c>
      <c r="Q1531" s="221"/>
      <c r="R1531" s="221"/>
      <c r="S1531" s="221"/>
      <c r="T1531" s="221"/>
      <c r="U1531" s="221"/>
      <c r="V1531" s="221"/>
      <c r="W1531" s="221"/>
      <c r="X1531" s="221"/>
      <c r="Y1531" s="221"/>
      <c r="Z1531" s="221"/>
      <c r="AA1531" s="221"/>
      <c r="AB1531" s="221"/>
      <c r="AC1531" s="221"/>
      <c r="AD1531" s="221"/>
      <c r="AE1531" s="221"/>
    </row>
    <row r="1532" spans="2:31">
      <c r="B1532" s="1319">
        <f t="shared" si="55"/>
        <v>-1</v>
      </c>
      <c r="D1532" s="1310"/>
      <c r="E1532" s="1310"/>
      <c r="F1532" s="1320"/>
      <c r="G1532" s="1310"/>
      <c r="H1532" s="1310"/>
      <c r="I1532" s="1310"/>
      <c r="J1532" s="1321"/>
      <c r="K1532" s="1321"/>
      <c r="L1532" s="1310"/>
      <c r="N1532" s="1322">
        <f t="shared" si="58"/>
        <v>0</v>
      </c>
      <c r="O1532" s="1323">
        <f t="shared" si="59"/>
        <v>0</v>
      </c>
      <c r="P1532" s="1323">
        <f>O1532/'1.5 Universal Data'!$E$36</f>
        <v>0</v>
      </c>
      <c r="Q1532" s="221"/>
      <c r="R1532" s="221"/>
      <c r="S1532" s="221"/>
      <c r="T1532" s="221"/>
      <c r="U1532" s="221"/>
      <c r="V1532" s="221"/>
      <c r="W1532" s="221"/>
      <c r="X1532" s="221"/>
      <c r="Y1532" s="221"/>
      <c r="Z1532" s="221"/>
      <c r="AA1532" s="221"/>
      <c r="AB1532" s="221"/>
      <c r="AC1532" s="221"/>
      <c r="AD1532" s="221"/>
      <c r="AE1532" s="221"/>
    </row>
    <row r="1533" spans="2:31">
      <c r="B1533" s="1319">
        <f t="shared" si="55"/>
        <v>-1</v>
      </c>
      <c r="D1533" s="1310"/>
      <c r="E1533" s="1310"/>
      <c r="F1533" s="1320"/>
      <c r="G1533" s="1310"/>
      <c r="H1533" s="1310"/>
      <c r="I1533" s="1310"/>
      <c r="J1533" s="1321"/>
      <c r="K1533" s="1321"/>
      <c r="L1533" s="1310"/>
      <c r="N1533" s="1322">
        <f t="shared" si="58"/>
        <v>0</v>
      </c>
      <c r="O1533" s="1323">
        <f t="shared" si="59"/>
        <v>0</v>
      </c>
      <c r="P1533" s="1323">
        <f>O1533/'1.5 Universal Data'!$E$36</f>
        <v>0</v>
      </c>
      <c r="Q1533" s="221"/>
      <c r="R1533" s="221"/>
      <c r="S1533" s="221"/>
      <c r="T1533" s="221"/>
      <c r="U1533" s="221"/>
      <c r="V1533" s="221"/>
      <c r="W1533" s="221"/>
      <c r="X1533" s="221"/>
      <c r="Y1533" s="221"/>
      <c r="Z1533" s="221"/>
      <c r="AA1533" s="221"/>
      <c r="AB1533" s="221"/>
      <c r="AC1533" s="221"/>
      <c r="AD1533" s="221"/>
      <c r="AE1533" s="221"/>
    </row>
    <row r="1534" spans="2:31">
      <c r="B1534" s="1319">
        <f t="shared" si="55"/>
        <v>-1</v>
      </c>
      <c r="D1534" s="1310"/>
      <c r="E1534" s="1310"/>
      <c r="F1534" s="1320"/>
      <c r="G1534" s="1310"/>
      <c r="H1534" s="1310"/>
      <c r="I1534" s="1310"/>
      <c r="J1534" s="1321"/>
      <c r="K1534" s="1321"/>
      <c r="L1534" s="1310"/>
      <c r="N1534" s="1322">
        <f t="shared" si="58"/>
        <v>0</v>
      </c>
      <c r="O1534" s="1323">
        <f t="shared" si="59"/>
        <v>0</v>
      </c>
      <c r="P1534" s="1323">
        <f>O1534/'1.5 Universal Data'!$E$36</f>
        <v>0</v>
      </c>
      <c r="Q1534" s="221"/>
      <c r="R1534" s="221"/>
      <c r="S1534" s="221"/>
      <c r="T1534" s="221"/>
      <c r="U1534" s="221"/>
      <c r="V1534" s="221"/>
      <c r="W1534" s="221"/>
      <c r="X1534" s="221"/>
      <c r="Y1534" s="221"/>
      <c r="Z1534" s="221"/>
      <c r="AA1534" s="221"/>
      <c r="AB1534" s="221"/>
      <c r="AC1534" s="221"/>
      <c r="AD1534" s="221"/>
      <c r="AE1534" s="221"/>
    </row>
    <row r="1535" spans="2:31">
      <c r="B1535" s="1319">
        <f t="shared" si="55"/>
        <v>-1</v>
      </c>
      <c r="D1535" s="1310"/>
      <c r="E1535" s="1310"/>
      <c r="F1535" s="1320"/>
      <c r="G1535" s="1310"/>
      <c r="H1535" s="1310"/>
      <c r="I1535" s="1310"/>
      <c r="J1535" s="1321"/>
      <c r="K1535" s="1321"/>
      <c r="L1535" s="1310"/>
      <c r="N1535" s="1322">
        <f t="shared" si="58"/>
        <v>0</v>
      </c>
      <c r="O1535" s="1323">
        <f t="shared" si="59"/>
        <v>0</v>
      </c>
      <c r="P1535" s="1323">
        <f>O1535/'1.5 Universal Data'!$E$36</f>
        <v>0</v>
      </c>
      <c r="Q1535" s="221"/>
      <c r="R1535" s="221"/>
      <c r="S1535" s="221"/>
      <c r="T1535" s="221"/>
      <c r="U1535" s="221"/>
      <c r="V1535" s="221"/>
      <c r="W1535" s="221"/>
      <c r="X1535" s="221"/>
      <c r="Y1535" s="221"/>
      <c r="Z1535" s="221"/>
      <c r="AA1535" s="221"/>
      <c r="AB1535" s="221"/>
      <c r="AC1535" s="221"/>
      <c r="AD1535" s="221"/>
      <c r="AE1535" s="221"/>
    </row>
    <row r="1536" spans="2:31">
      <c r="B1536" s="1319">
        <f t="shared" si="55"/>
        <v>-1</v>
      </c>
      <c r="D1536" s="1310"/>
      <c r="E1536" s="1310"/>
      <c r="F1536" s="1320"/>
      <c r="G1536" s="1310"/>
      <c r="H1536" s="1310"/>
      <c r="I1536" s="1310"/>
      <c r="J1536" s="1321"/>
      <c r="K1536" s="1321"/>
      <c r="L1536" s="1310"/>
      <c r="N1536" s="1322">
        <f t="shared" si="58"/>
        <v>0</v>
      </c>
      <c r="O1536" s="1323">
        <f t="shared" si="59"/>
        <v>0</v>
      </c>
      <c r="P1536" s="1323">
        <f>O1536/'1.5 Universal Data'!$E$36</f>
        <v>0</v>
      </c>
      <c r="Q1536" s="221"/>
      <c r="R1536" s="221"/>
      <c r="S1536" s="221"/>
      <c r="T1536" s="221"/>
      <c r="U1536" s="221"/>
      <c r="V1536" s="221"/>
      <c r="W1536" s="221"/>
      <c r="X1536" s="221"/>
      <c r="Y1536" s="221"/>
      <c r="Z1536" s="221"/>
      <c r="AA1536" s="221"/>
      <c r="AB1536" s="221"/>
      <c r="AC1536" s="221"/>
      <c r="AD1536" s="221"/>
      <c r="AE1536" s="221"/>
    </row>
    <row r="1537" spans="2:31">
      <c r="B1537" s="1319">
        <f t="shared" si="55"/>
        <v>-1</v>
      </c>
      <c r="D1537" s="1310"/>
      <c r="E1537" s="1310"/>
      <c r="F1537" s="1320"/>
      <c r="G1537" s="1310"/>
      <c r="H1537" s="1310"/>
      <c r="I1537" s="1310"/>
      <c r="J1537" s="1321"/>
      <c r="K1537" s="1321"/>
      <c r="L1537" s="1310"/>
      <c r="N1537" s="1322">
        <f t="shared" si="58"/>
        <v>0</v>
      </c>
      <c r="O1537" s="1323">
        <f t="shared" si="59"/>
        <v>0</v>
      </c>
      <c r="P1537" s="1323">
        <f>O1537/'1.5 Universal Data'!$E$36</f>
        <v>0</v>
      </c>
      <c r="Q1537" s="221"/>
      <c r="R1537" s="221"/>
      <c r="S1537" s="221"/>
      <c r="T1537" s="221"/>
      <c r="U1537" s="221"/>
      <c r="V1537" s="221"/>
      <c r="W1537" s="221"/>
      <c r="X1537" s="221"/>
      <c r="Y1537" s="221"/>
      <c r="Z1537" s="221"/>
      <c r="AA1537" s="221"/>
      <c r="AB1537" s="221"/>
      <c r="AC1537" s="221"/>
      <c r="AD1537" s="221"/>
      <c r="AE1537" s="221"/>
    </row>
    <row r="1538" spans="2:31">
      <c r="B1538" s="1319">
        <f t="shared" si="55"/>
        <v>-1</v>
      </c>
      <c r="D1538" s="1310"/>
      <c r="E1538" s="1310"/>
      <c r="F1538" s="1320"/>
      <c r="G1538" s="1310"/>
      <c r="H1538" s="1310"/>
      <c r="I1538" s="1310"/>
      <c r="J1538" s="1321"/>
      <c r="K1538" s="1321"/>
      <c r="L1538" s="1310"/>
      <c r="N1538" s="1322">
        <f t="shared" si="58"/>
        <v>0</v>
      </c>
      <c r="O1538" s="1323">
        <f t="shared" si="59"/>
        <v>0</v>
      </c>
      <c r="P1538" s="1323">
        <f>O1538/'1.5 Universal Data'!$E$36</f>
        <v>0</v>
      </c>
      <c r="Q1538" s="221"/>
      <c r="R1538" s="221"/>
      <c r="S1538" s="221"/>
      <c r="T1538" s="221"/>
      <c r="U1538" s="221"/>
      <c r="V1538" s="221"/>
      <c r="W1538" s="221"/>
      <c r="X1538" s="221"/>
      <c r="Y1538" s="221"/>
      <c r="Z1538" s="221"/>
      <c r="AA1538" s="221"/>
      <c r="AB1538" s="221"/>
      <c r="AC1538" s="221"/>
      <c r="AD1538" s="221"/>
      <c r="AE1538" s="221"/>
    </row>
    <row r="1539" spans="2:31">
      <c r="B1539" s="1319">
        <f t="shared" si="55"/>
        <v>-1</v>
      </c>
      <c r="D1539" s="1310"/>
      <c r="E1539" s="1310"/>
      <c r="F1539" s="1320"/>
      <c r="G1539" s="1310"/>
      <c r="H1539" s="1310"/>
      <c r="I1539" s="1310"/>
      <c r="J1539" s="1321"/>
      <c r="K1539" s="1321"/>
      <c r="L1539" s="1310"/>
      <c r="N1539" s="1322">
        <f t="shared" si="58"/>
        <v>0</v>
      </c>
      <c r="O1539" s="1323">
        <f t="shared" si="59"/>
        <v>0</v>
      </c>
      <c r="P1539" s="1323">
        <f>O1539/'1.5 Universal Data'!$E$36</f>
        <v>0</v>
      </c>
      <c r="Q1539" s="221"/>
      <c r="R1539" s="221"/>
      <c r="S1539" s="221"/>
      <c r="T1539" s="221"/>
      <c r="U1539" s="221"/>
      <c r="V1539" s="221"/>
      <c r="W1539" s="221"/>
      <c r="X1539" s="221"/>
      <c r="Y1539" s="221"/>
      <c r="Z1539" s="221"/>
      <c r="AA1539" s="221"/>
      <c r="AB1539" s="221"/>
      <c r="AC1539" s="221"/>
      <c r="AD1539" s="221"/>
      <c r="AE1539" s="221"/>
    </row>
    <row r="1540" spans="2:31">
      <c r="B1540" s="1319">
        <f t="shared" si="55"/>
        <v>-1</v>
      </c>
      <c r="D1540" s="1310"/>
      <c r="E1540" s="1310"/>
      <c r="F1540" s="1320"/>
      <c r="G1540" s="1310"/>
      <c r="H1540" s="1310"/>
      <c r="I1540" s="1310"/>
      <c r="J1540" s="1321"/>
      <c r="K1540" s="1321"/>
      <c r="L1540" s="1310"/>
      <c r="N1540" s="1322">
        <f t="shared" si="58"/>
        <v>0</v>
      </c>
      <c r="O1540" s="1323">
        <f t="shared" si="59"/>
        <v>0</v>
      </c>
      <c r="P1540" s="1323">
        <f>O1540/'1.5 Universal Data'!$E$36</f>
        <v>0</v>
      </c>
      <c r="Q1540" s="221"/>
      <c r="R1540" s="221"/>
      <c r="S1540" s="221"/>
      <c r="T1540" s="221"/>
      <c r="U1540" s="221"/>
      <c r="V1540" s="221"/>
      <c r="W1540" s="221"/>
      <c r="X1540" s="221"/>
      <c r="Y1540" s="221"/>
      <c r="Z1540" s="221"/>
      <c r="AA1540" s="221"/>
      <c r="AB1540" s="221"/>
      <c r="AC1540" s="221"/>
      <c r="AD1540" s="221"/>
      <c r="AE1540" s="221"/>
    </row>
    <row r="1541" spans="2:31">
      <c r="B1541" s="1319">
        <f t="shared" si="55"/>
        <v>-1</v>
      </c>
      <c r="D1541" s="1310"/>
      <c r="E1541" s="1310"/>
      <c r="F1541" s="1320"/>
      <c r="G1541" s="1310"/>
      <c r="H1541" s="1310"/>
      <c r="I1541" s="1310"/>
      <c r="J1541" s="1321"/>
      <c r="K1541" s="1321"/>
      <c r="L1541" s="1310"/>
      <c r="N1541" s="1322">
        <f t="shared" si="58"/>
        <v>0</v>
      </c>
      <c r="O1541" s="1323">
        <f t="shared" si="59"/>
        <v>0</v>
      </c>
      <c r="P1541" s="1323">
        <f>O1541/'1.5 Universal Data'!$E$36</f>
        <v>0</v>
      </c>
      <c r="Q1541" s="221"/>
      <c r="R1541" s="221"/>
      <c r="S1541" s="221"/>
      <c r="T1541" s="221"/>
      <c r="U1541" s="221"/>
      <c r="V1541" s="221"/>
      <c r="W1541" s="221"/>
      <c r="X1541" s="221"/>
      <c r="Y1541" s="221"/>
      <c r="Z1541" s="221"/>
      <c r="AA1541" s="221"/>
      <c r="AB1541" s="221"/>
      <c r="AC1541" s="221"/>
      <c r="AD1541" s="221"/>
      <c r="AE1541" s="221"/>
    </row>
    <row r="1542" spans="2:31">
      <c r="B1542" s="1319">
        <f t="shared" si="55"/>
        <v>-1</v>
      </c>
      <c r="D1542" s="1310"/>
      <c r="E1542" s="1310"/>
      <c r="F1542" s="1320"/>
      <c r="G1542" s="1310"/>
      <c r="H1542" s="1310"/>
      <c r="I1542" s="1310"/>
      <c r="J1542" s="1321"/>
      <c r="K1542" s="1321"/>
      <c r="L1542" s="1310"/>
      <c r="N1542" s="1322">
        <f t="shared" si="58"/>
        <v>0</v>
      </c>
      <c r="O1542" s="1323">
        <f t="shared" si="59"/>
        <v>0</v>
      </c>
      <c r="P1542" s="1323">
        <f>O1542/'1.5 Universal Data'!$E$36</f>
        <v>0</v>
      </c>
      <c r="Q1542" s="221"/>
      <c r="R1542" s="221"/>
      <c r="S1542" s="221"/>
      <c r="T1542" s="221"/>
      <c r="U1542" s="221"/>
      <c r="V1542" s="221"/>
      <c r="W1542" s="221"/>
      <c r="X1542" s="221"/>
      <c r="Y1542" s="221"/>
      <c r="Z1542" s="221"/>
      <c r="AA1542" s="221"/>
      <c r="AB1542" s="221"/>
      <c r="AC1542" s="221"/>
      <c r="AD1542" s="221"/>
      <c r="AE1542" s="221"/>
    </row>
    <row r="1543" spans="2:31">
      <c r="B1543" s="1319">
        <f t="shared" si="55"/>
        <v>-1</v>
      </c>
      <c r="D1543" s="1310"/>
      <c r="E1543" s="1310"/>
      <c r="F1543" s="1320"/>
      <c r="G1543" s="1310"/>
      <c r="H1543" s="1310"/>
      <c r="I1543" s="1310"/>
      <c r="J1543" s="1321"/>
      <c r="K1543" s="1321"/>
      <c r="L1543" s="1310"/>
      <c r="N1543" s="1322">
        <f t="shared" si="58"/>
        <v>0</v>
      </c>
      <c r="O1543" s="1323">
        <f t="shared" si="59"/>
        <v>0</v>
      </c>
      <c r="P1543" s="1323">
        <f>O1543/'1.5 Universal Data'!$E$36</f>
        <v>0</v>
      </c>
      <c r="Q1543" s="221"/>
      <c r="R1543" s="221"/>
      <c r="S1543" s="221"/>
      <c r="T1543" s="221"/>
      <c r="U1543" s="221"/>
      <c r="V1543" s="221"/>
      <c r="W1543" s="221"/>
      <c r="X1543" s="221"/>
      <c r="Y1543" s="221"/>
      <c r="Z1543" s="221"/>
      <c r="AA1543" s="221"/>
      <c r="AB1543" s="221"/>
      <c r="AC1543" s="221"/>
      <c r="AD1543" s="221"/>
      <c r="AE1543" s="221"/>
    </row>
    <row r="1544" spans="2:31">
      <c r="B1544" s="1319">
        <f t="shared" si="55"/>
        <v>-1</v>
      </c>
      <c r="D1544" s="1310"/>
      <c r="E1544" s="1310"/>
      <c r="F1544" s="1320"/>
      <c r="G1544" s="1310"/>
      <c r="H1544" s="1310"/>
      <c r="I1544" s="1310"/>
      <c r="J1544" s="1321"/>
      <c r="K1544" s="1321"/>
      <c r="L1544" s="1310"/>
      <c r="N1544" s="1322">
        <f t="shared" si="58"/>
        <v>0</v>
      </c>
      <c r="O1544" s="1323">
        <f t="shared" si="59"/>
        <v>0</v>
      </c>
      <c r="P1544" s="1323">
        <f>O1544/'1.5 Universal Data'!$E$36</f>
        <v>0</v>
      </c>
      <c r="Q1544" s="221"/>
      <c r="R1544" s="221"/>
      <c r="S1544" s="221"/>
      <c r="T1544" s="221"/>
      <c r="U1544" s="221"/>
      <c r="V1544" s="221"/>
      <c r="W1544" s="221"/>
      <c r="X1544" s="221"/>
      <c r="Y1544" s="221"/>
      <c r="Z1544" s="221"/>
      <c r="AA1544" s="221"/>
      <c r="AB1544" s="221"/>
      <c r="AC1544" s="221"/>
      <c r="AD1544" s="221"/>
      <c r="AE1544" s="221"/>
    </row>
    <row r="1545" spans="2:31">
      <c r="B1545" s="1319">
        <f t="shared" si="55"/>
        <v>-1</v>
      </c>
      <c r="D1545" s="1310"/>
      <c r="E1545" s="1310"/>
      <c r="F1545" s="1320"/>
      <c r="G1545" s="1310"/>
      <c r="H1545" s="1310"/>
      <c r="I1545" s="1310"/>
      <c r="J1545" s="1321"/>
      <c r="K1545" s="1321"/>
      <c r="L1545" s="1310"/>
      <c r="N1545" s="1322">
        <f t="shared" si="58"/>
        <v>0</v>
      </c>
      <c r="O1545" s="1323">
        <f t="shared" si="59"/>
        <v>0</v>
      </c>
      <c r="P1545" s="1323">
        <f>O1545/'1.5 Universal Data'!$E$36</f>
        <v>0</v>
      </c>
      <c r="Q1545" s="221"/>
      <c r="R1545" s="221"/>
      <c r="S1545" s="221"/>
      <c r="T1545" s="221"/>
      <c r="U1545" s="221"/>
      <c r="V1545" s="221"/>
      <c r="W1545" s="221"/>
      <c r="X1545" s="221"/>
      <c r="Y1545" s="221"/>
      <c r="Z1545" s="221"/>
      <c r="AA1545" s="221"/>
      <c r="AB1545" s="221"/>
      <c r="AC1545" s="221"/>
      <c r="AD1545" s="221"/>
      <c r="AE1545" s="221"/>
    </row>
    <row r="1546" spans="2:31">
      <c r="B1546" s="1319">
        <f t="shared" si="55"/>
        <v>-1</v>
      </c>
      <c r="D1546" s="1310"/>
      <c r="E1546" s="1310"/>
      <c r="F1546" s="1320"/>
      <c r="G1546" s="1310"/>
      <c r="H1546" s="1310"/>
      <c r="I1546" s="1310"/>
      <c r="J1546" s="1321"/>
      <c r="K1546" s="1321"/>
      <c r="L1546" s="1310"/>
      <c r="N1546" s="1322">
        <f t="shared" si="58"/>
        <v>0</v>
      </c>
      <c r="O1546" s="1323">
        <f t="shared" si="59"/>
        <v>0</v>
      </c>
      <c r="P1546" s="1323">
        <f>O1546/'1.5 Universal Data'!$E$36</f>
        <v>0</v>
      </c>
      <c r="Q1546" s="221"/>
      <c r="R1546" s="221"/>
      <c r="S1546" s="221"/>
      <c r="T1546" s="221"/>
      <c r="U1546" s="221"/>
      <c r="V1546" s="221"/>
      <c r="W1546" s="221"/>
      <c r="X1546" s="221"/>
      <c r="Y1546" s="221"/>
      <c r="Z1546" s="221"/>
      <c r="AA1546" s="221"/>
      <c r="AB1546" s="221"/>
      <c r="AC1546" s="221"/>
      <c r="AD1546" s="221"/>
      <c r="AE1546" s="221"/>
    </row>
    <row r="1547" spans="2:31">
      <c r="B1547" s="1319">
        <f t="shared" si="55"/>
        <v>-1</v>
      </c>
      <c r="D1547" s="1310"/>
      <c r="E1547" s="1310"/>
      <c r="F1547" s="1320"/>
      <c r="G1547" s="1310"/>
      <c r="H1547" s="1310"/>
      <c r="I1547" s="1310"/>
      <c r="J1547" s="1321"/>
      <c r="K1547" s="1321"/>
      <c r="L1547" s="1310"/>
      <c r="N1547" s="1322">
        <f t="shared" si="58"/>
        <v>0</v>
      </c>
      <c r="O1547" s="1323">
        <f t="shared" si="59"/>
        <v>0</v>
      </c>
      <c r="P1547" s="1323">
        <f>O1547/'1.5 Universal Data'!$E$36</f>
        <v>0</v>
      </c>
      <c r="Q1547" s="221"/>
      <c r="R1547" s="221"/>
      <c r="S1547" s="221"/>
      <c r="T1547" s="221"/>
      <c r="U1547" s="221"/>
      <c r="V1547" s="221"/>
      <c r="W1547" s="221"/>
      <c r="X1547" s="221"/>
      <c r="Y1547" s="221"/>
      <c r="Z1547" s="221"/>
      <c r="AA1547" s="221"/>
      <c r="AB1547" s="221"/>
      <c r="AC1547" s="221"/>
      <c r="AD1547" s="221"/>
      <c r="AE1547" s="221"/>
    </row>
    <row r="1548" spans="2:31">
      <c r="B1548" s="1319">
        <f t="shared" si="55"/>
        <v>-1</v>
      </c>
      <c r="D1548" s="1310"/>
      <c r="E1548" s="1310"/>
      <c r="F1548" s="1320"/>
      <c r="G1548" s="1310"/>
      <c r="H1548" s="1310"/>
      <c r="I1548" s="1310"/>
      <c r="J1548" s="1321"/>
      <c r="K1548" s="1321"/>
      <c r="L1548" s="1310"/>
      <c r="N1548" s="1322">
        <f t="shared" si="58"/>
        <v>0</v>
      </c>
      <c r="O1548" s="1323">
        <f t="shared" si="59"/>
        <v>0</v>
      </c>
      <c r="P1548" s="1323">
        <f>O1548/'1.5 Universal Data'!$E$36</f>
        <v>0</v>
      </c>
      <c r="Q1548" s="221"/>
      <c r="R1548" s="221"/>
      <c r="S1548" s="221"/>
      <c r="T1548" s="221"/>
      <c r="U1548" s="221"/>
      <c r="V1548" s="221"/>
      <c r="W1548" s="221"/>
      <c r="X1548" s="221"/>
      <c r="Y1548" s="221"/>
      <c r="Z1548" s="221"/>
      <c r="AA1548" s="221"/>
      <c r="AB1548" s="221"/>
      <c r="AC1548" s="221"/>
      <c r="AD1548" s="221"/>
      <c r="AE1548" s="221"/>
    </row>
    <row r="1549" spans="2:31">
      <c r="B1549" s="1319">
        <f t="shared" si="55"/>
        <v>-1</v>
      </c>
      <c r="D1549" s="1310"/>
      <c r="E1549" s="1310"/>
      <c r="F1549" s="1320"/>
      <c r="G1549" s="1310"/>
      <c r="H1549" s="1310"/>
      <c r="I1549" s="1310"/>
      <c r="J1549" s="1321"/>
      <c r="K1549" s="1321"/>
      <c r="L1549" s="1310"/>
      <c r="N1549" s="1322">
        <f t="shared" si="58"/>
        <v>0</v>
      </c>
      <c r="O1549" s="1323">
        <f t="shared" si="59"/>
        <v>0</v>
      </c>
      <c r="P1549" s="1323">
        <f>O1549/'1.5 Universal Data'!$E$36</f>
        <v>0</v>
      </c>
      <c r="Q1549" s="221"/>
      <c r="R1549" s="221"/>
      <c r="S1549" s="221"/>
      <c r="T1549" s="221"/>
      <c r="U1549" s="221"/>
      <c r="V1549" s="221"/>
      <c r="W1549" s="221"/>
      <c r="X1549" s="221"/>
      <c r="Y1549" s="221"/>
      <c r="Z1549" s="221"/>
      <c r="AA1549" s="221"/>
      <c r="AB1549" s="221"/>
      <c r="AC1549" s="221"/>
      <c r="AD1549" s="221"/>
      <c r="AE1549" s="221"/>
    </row>
    <row r="1550" spans="2:31">
      <c r="B1550" s="1319">
        <f t="shared" si="55"/>
        <v>-1</v>
      </c>
      <c r="D1550" s="1310"/>
      <c r="E1550" s="1310"/>
      <c r="F1550" s="1320"/>
      <c r="G1550" s="1310"/>
      <c r="H1550" s="1310"/>
      <c r="I1550" s="1310"/>
      <c r="J1550" s="1321"/>
      <c r="K1550" s="1321"/>
      <c r="L1550" s="1310"/>
      <c r="N1550" s="1322">
        <f t="shared" si="58"/>
        <v>0</v>
      </c>
      <c r="O1550" s="1323">
        <f t="shared" si="59"/>
        <v>0</v>
      </c>
      <c r="P1550" s="1323">
        <f>O1550/'1.5 Universal Data'!$E$36</f>
        <v>0</v>
      </c>
      <c r="Q1550" s="221"/>
      <c r="R1550" s="221"/>
      <c r="S1550" s="221"/>
      <c r="T1550" s="221"/>
      <c r="U1550" s="221"/>
      <c r="V1550" s="221"/>
      <c r="W1550" s="221"/>
      <c r="X1550" s="221"/>
      <c r="Y1550" s="221"/>
      <c r="Z1550" s="221"/>
      <c r="AA1550" s="221"/>
      <c r="AB1550" s="221"/>
      <c r="AC1550" s="221"/>
      <c r="AD1550" s="221"/>
      <c r="AE1550" s="221"/>
    </row>
    <row r="1551" spans="2:31">
      <c r="B1551" s="1319">
        <f t="shared" si="55"/>
        <v>-1</v>
      </c>
      <c r="D1551" s="1310"/>
      <c r="E1551" s="1310"/>
      <c r="F1551" s="1320"/>
      <c r="G1551" s="1310"/>
      <c r="H1551" s="1310"/>
      <c r="I1551" s="1310"/>
      <c r="J1551" s="1321"/>
      <c r="K1551" s="1321"/>
      <c r="L1551" s="1310"/>
      <c r="N1551" s="1322">
        <f t="shared" si="58"/>
        <v>0</v>
      </c>
      <c r="O1551" s="1323">
        <f t="shared" si="59"/>
        <v>0</v>
      </c>
      <c r="P1551" s="1323">
        <f>O1551/'1.5 Universal Data'!$E$36</f>
        <v>0</v>
      </c>
      <c r="Q1551" s="221"/>
      <c r="R1551" s="221"/>
      <c r="S1551" s="221"/>
      <c r="T1551" s="221"/>
      <c r="U1551" s="221"/>
      <c r="V1551" s="221"/>
      <c r="W1551" s="221"/>
      <c r="X1551" s="221"/>
      <c r="Y1551" s="221"/>
      <c r="Z1551" s="221"/>
      <c r="AA1551" s="221"/>
      <c r="AB1551" s="221"/>
      <c r="AC1551" s="221"/>
      <c r="AD1551" s="221"/>
      <c r="AE1551" s="221"/>
    </row>
    <row r="1552" spans="2:31">
      <c r="B1552" s="1319">
        <f t="shared" si="55"/>
        <v>-1</v>
      </c>
      <c r="D1552" s="1310"/>
      <c r="E1552" s="1310"/>
      <c r="F1552" s="1320"/>
      <c r="G1552" s="1310"/>
      <c r="H1552" s="1310"/>
      <c r="I1552" s="1310"/>
      <c r="J1552" s="1321"/>
      <c r="K1552" s="1321"/>
      <c r="L1552" s="1310"/>
      <c r="N1552" s="1322">
        <f t="shared" si="58"/>
        <v>0</v>
      </c>
      <c r="O1552" s="1323">
        <f t="shared" si="59"/>
        <v>0</v>
      </c>
      <c r="P1552" s="1323">
        <f>O1552/'1.5 Universal Data'!$E$36</f>
        <v>0</v>
      </c>
      <c r="Q1552" s="221"/>
      <c r="R1552" s="221"/>
      <c r="S1552" s="221"/>
      <c r="T1552" s="221"/>
      <c r="U1552" s="221"/>
      <c r="V1552" s="221"/>
      <c r="W1552" s="221"/>
      <c r="X1552" s="221"/>
      <c r="Y1552" s="221"/>
      <c r="Z1552" s="221"/>
      <c r="AA1552" s="221"/>
      <c r="AB1552" s="221"/>
      <c r="AC1552" s="221"/>
      <c r="AD1552" s="221"/>
      <c r="AE1552" s="221"/>
    </row>
    <row r="1553" spans="2:31">
      <c r="B1553" s="1319">
        <f t="shared" si="55"/>
        <v>-1</v>
      </c>
      <c r="D1553" s="1310"/>
      <c r="E1553" s="1310"/>
      <c r="F1553" s="1320"/>
      <c r="G1553" s="1310"/>
      <c r="H1553" s="1310"/>
      <c r="I1553" s="1310"/>
      <c r="J1553" s="1321"/>
      <c r="K1553" s="1321"/>
      <c r="L1553" s="1310"/>
      <c r="N1553" s="1322">
        <f t="shared" si="58"/>
        <v>0</v>
      </c>
      <c r="O1553" s="1323">
        <f t="shared" si="59"/>
        <v>0</v>
      </c>
      <c r="P1553" s="1323">
        <f>O1553/'1.5 Universal Data'!$E$36</f>
        <v>0</v>
      </c>
      <c r="Q1553" s="221"/>
      <c r="R1553" s="221"/>
      <c r="S1553" s="221"/>
      <c r="T1553" s="221"/>
      <c r="U1553" s="221"/>
      <c r="V1553" s="221"/>
      <c r="W1553" s="221"/>
      <c r="X1553" s="221"/>
      <c r="Y1553" s="221"/>
      <c r="Z1553" s="221"/>
      <c r="AA1553" s="221"/>
      <c r="AB1553" s="221"/>
      <c r="AC1553" s="221"/>
      <c r="AD1553" s="221"/>
      <c r="AE1553" s="221"/>
    </row>
    <row r="1554" spans="2:31">
      <c r="B1554" s="1319">
        <f t="shared" si="55"/>
        <v>-1</v>
      </c>
      <c r="D1554" s="1310"/>
      <c r="E1554" s="1310"/>
      <c r="F1554" s="1320"/>
      <c r="G1554" s="1310"/>
      <c r="H1554" s="1310"/>
      <c r="I1554" s="1310"/>
      <c r="J1554" s="1321"/>
      <c r="K1554" s="1321"/>
      <c r="L1554" s="1310"/>
      <c r="N1554" s="1322">
        <f t="shared" si="58"/>
        <v>0</v>
      </c>
      <c r="O1554" s="1323">
        <f t="shared" si="59"/>
        <v>0</v>
      </c>
      <c r="P1554" s="1323">
        <f>O1554/'1.5 Universal Data'!$E$36</f>
        <v>0</v>
      </c>
      <c r="Q1554" s="221"/>
      <c r="R1554" s="221"/>
      <c r="S1554" s="221"/>
      <c r="T1554" s="221"/>
      <c r="U1554" s="221"/>
      <c r="V1554" s="221"/>
      <c r="W1554" s="221"/>
      <c r="X1554" s="221"/>
      <c r="Y1554" s="221"/>
      <c r="Z1554" s="221"/>
      <c r="AA1554" s="221"/>
      <c r="AB1554" s="221"/>
      <c r="AC1554" s="221"/>
      <c r="AD1554" s="221"/>
      <c r="AE1554" s="221"/>
    </row>
    <row r="1555" spans="2:31">
      <c r="B1555" s="1319">
        <f t="shared" si="55"/>
        <v>-1</v>
      </c>
      <c r="D1555" s="1310"/>
      <c r="E1555" s="1310"/>
      <c r="F1555" s="1320"/>
      <c r="G1555" s="1310"/>
      <c r="H1555" s="1310"/>
      <c r="I1555" s="1310"/>
      <c r="J1555" s="1321"/>
      <c r="K1555" s="1321"/>
      <c r="L1555" s="1310"/>
      <c r="N1555" s="1322">
        <f t="shared" si="58"/>
        <v>0</v>
      </c>
      <c r="O1555" s="1323">
        <f t="shared" si="59"/>
        <v>0</v>
      </c>
      <c r="P1555" s="1323">
        <f>O1555/'1.5 Universal Data'!$E$36</f>
        <v>0</v>
      </c>
      <c r="Q1555" s="221"/>
      <c r="R1555" s="221"/>
      <c r="S1555" s="221"/>
      <c r="T1555" s="221"/>
      <c r="U1555" s="221"/>
      <c r="V1555" s="221"/>
      <c r="W1555" s="221"/>
      <c r="X1555" s="221"/>
      <c r="Y1555" s="221"/>
      <c r="Z1555" s="221"/>
      <c r="AA1555" s="221"/>
      <c r="AB1555" s="221"/>
      <c r="AC1555" s="221"/>
      <c r="AD1555" s="221"/>
      <c r="AE1555" s="221"/>
    </row>
    <row r="1556" spans="2:31">
      <c r="B1556" s="1319">
        <f t="shared" si="55"/>
        <v>-1</v>
      </c>
      <c r="D1556" s="1310"/>
      <c r="E1556" s="1310"/>
      <c r="F1556" s="1320"/>
      <c r="G1556" s="1310"/>
      <c r="H1556" s="1310"/>
      <c r="I1556" s="1310"/>
      <c r="J1556" s="1321"/>
      <c r="K1556" s="1321"/>
      <c r="L1556" s="1310"/>
      <c r="N1556" s="1322">
        <f t="shared" si="58"/>
        <v>0</v>
      </c>
      <c r="O1556" s="1323">
        <f t="shared" si="59"/>
        <v>0</v>
      </c>
      <c r="P1556" s="1323">
        <f>O1556/'1.5 Universal Data'!$E$36</f>
        <v>0</v>
      </c>
      <c r="Q1556" s="221"/>
      <c r="R1556" s="221"/>
      <c r="S1556" s="221"/>
      <c r="T1556" s="221"/>
      <c r="U1556" s="221"/>
      <c r="V1556" s="221"/>
      <c r="W1556" s="221"/>
      <c r="X1556" s="221"/>
      <c r="Y1556" s="221"/>
      <c r="Z1556" s="221"/>
      <c r="AA1556" s="221"/>
      <c r="AB1556" s="221"/>
      <c r="AC1556" s="221"/>
      <c r="AD1556" s="221"/>
      <c r="AE1556" s="221"/>
    </row>
    <row r="1557" spans="2:31">
      <c r="B1557" s="1319">
        <f t="shared" si="55"/>
        <v>-1</v>
      </c>
      <c r="D1557" s="1310"/>
      <c r="E1557" s="1310"/>
      <c r="F1557" s="1320"/>
      <c r="G1557" s="1310"/>
      <c r="H1557" s="1310"/>
      <c r="I1557" s="1310"/>
      <c r="J1557" s="1321"/>
      <c r="K1557" s="1321"/>
      <c r="L1557" s="1310"/>
      <c r="N1557" s="1322">
        <f t="shared" si="58"/>
        <v>0</v>
      </c>
      <c r="O1557" s="1323">
        <f t="shared" si="59"/>
        <v>0</v>
      </c>
      <c r="P1557" s="1323">
        <f>O1557/'1.5 Universal Data'!$E$36</f>
        <v>0</v>
      </c>
      <c r="Q1557" s="221"/>
      <c r="R1557" s="221"/>
      <c r="S1557" s="221"/>
      <c r="T1557" s="221"/>
      <c r="U1557" s="221"/>
      <c r="V1557" s="221"/>
      <c r="W1557" s="221"/>
      <c r="X1557" s="221"/>
      <c r="Y1557" s="221"/>
      <c r="Z1557" s="221"/>
      <c r="AA1557" s="221"/>
      <c r="AB1557" s="221"/>
      <c r="AC1557" s="221"/>
      <c r="AD1557" s="221"/>
      <c r="AE1557" s="221"/>
    </row>
    <row r="1558" spans="2:31">
      <c r="B1558" s="1319">
        <f t="shared" si="55"/>
        <v>-1</v>
      </c>
      <c r="D1558" s="1310"/>
      <c r="E1558" s="1310"/>
      <c r="F1558" s="1320"/>
      <c r="G1558" s="1310"/>
      <c r="H1558" s="1310"/>
      <c r="I1558" s="1310"/>
      <c r="J1558" s="1321"/>
      <c r="K1558" s="1321"/>
      <c r="L1558" s="1310"/>
      <c r="N1558" s="1322">
        <f t="shared" si="58"/>
        <v>0</v>
      </c>
      <c r="O1558" s="1323">
        <f t="shared" si="59"/>
        <v>0</v>
      </c>
      <c r="P1558" s="1323">
        <f>O1558/'1.5 Universal Data'!$E$36</f>
        <v>0</v>
      </c>
      <c r="Q1558" s="221"/>
      <c r="R1558" s="221"/>
      <c r="S1558" s="221"/>
      <c r="T1558" s="221"/>
      <c r="U1558" s="221"/>
      <c r="V1558" s="221"/>
      <c r="W1558" s="221"/>
      <c r="X1558" s="221"/>
      <c r="Y1558" s="221"/>
      <c r="Z1558" s="221"/>
      <c r="AA1558" s="221"/>
      <c r="AB1558" s="221"/>
      <c r="AC1558" s="221"/>
      <c r="AD1558" s="221"/>
      <c r="AE1558" s="221"/>
    </row>
    <row r="1559" spans="2:31">
      <c r="B1559" s="1319">
        <f t="shared" ref="B1559:B1622" si="60">IF(G1559="buy",1,-1)</f>
        <v>-1</v>
      </c>
      <c r="D1559" s="1310"/>
      <c r="E1559" s="1310"/>
      <c r="F1559" s="1320"/>
      <c r="G1559" s="1310"/>
      <c r="H1559" s="1310"/>
      <c r="I1559" s="1310"/>
      <c r="J1559" s="1321"/>
      <c r="K1559" s="1321"/>
      <c r="L1559" s="1310"/>
      <c r="N1559" s="1322">
        <f t="shared" si="58"/>
        <v>0</v>
      </c>
      <c r="O1559" s="1323">
        <f t="shared" si="59"/>
        <v>0</v>
      </c>
      <c r="P1559" s="1323">
        <f>O1559/'1.5 Universal Data'!$E$36</f>
        <v>0</v>
      </c>
      <c r="Q1559" s="221"/>
      <c r="R1559" s="221"/>
      <c r="S1559" s="221"/>
      <c r="T1559" s="221"/>
      <c r="U1559" s="221"/>
      <c r="V1559" s="221"/>
      <c r="W1559" s="221"/>
      <c r="X1559" s="221"/>
      <c r="Y1559" s="221"/>
      <c r="Z1559" s="221"/>
      <c r="AA1559" s="221"/>
      <c r="AB1559" s="221"/>
      <c r="AC1559" s="221"/>
      <c r="AD1559" s="221"/>
      <c r="AE1559" s="221"/>
    </row>
    <row r="1560" spans="2:31">
      <c r="B1560" s="1319">
        <f t="shared" si="60"/>
        <v>-1</v>
      </c>
      <c r="D1560" s="1310"/>
      <c r="E1560" s="1310"/>
      <c r="F1560" s="1320"/>
      <c r="G1560" s="1310"/>
      <c r="H1560" s="1310"/>
      <c r="I1560" s="1310"/>
      <c r="J1560" s="1321"/>
      <c r="K1560" s="1321"/>
      <c r="L1560" s="1310"/>
      <c r="N1560" s="1322">
        <f t="shared" si="58"/>
        <v>0</v>
      </c>
      <c r="O1560" s="1323">
        <f t="shared" si="59"/>
        <v>0</v>
      </c>
      <c r="P1560" s="1323">
        <f>O1560/'1.5 Universal Data'!$E$36</f>
        <v>0</v>
      </c>
      <c r="Q1560" s="221"/>
      <c r="R1560" s="221"/>
      <c r="S1560" s="221"/>
      <c r="T1560" s="221"/>
      <c r="U1560" s="221"/>
      <c r="V1560" s="221"/>
      <c r="W1560" s="221"/>
      <c r="X1560" s="221"/>
      <c r="Y1560" s="221"/>
      <c r="Z1560" s="221"/>
      <c r="AA1560" s="221"/>
      <c r="AB1560" s="221"/>
      <c r="AC1560" s="221"/>
      <c r="AD1560" s="221"/>
      <c r="AE1560" s="221"/>
    </row>
    <row r="1561" spans="2:31">
      <c r="B1561" s="1319">
        <f t="shared" si="60"/>
        <v>-1</v>
      </c>
      <c r="D1561" s="1310"/>
      <c r="E1561" s="1310"/>
      <c r="F1561" s="1320"/>
      <c r="G1561" s="1310"/>
      <c r="H1561" s="1310"/>
      <c r="I1561" s="1310"/>
      <c r="J1561" s="1321"/>
      <c r="K1561" s="1321"/>
      <c r="L1561" s="1310"/>
      <c r="N1561" s="1322">
        <f t="shared" si="58"/>
        <v>0</v>
      </c>
      <c r="O1561" s="1323">
        <f t="shared" si="59"/>
        <v>0</v>
      </c>
      <c r="P1561" s="1323">
        <f>O1561/'1.5 Universal Data'!$E$36</f>
        <v>0</v>
      </c>
      <c r="Q1561" s="221"/>
      <c r="R1561" s="221"/>
      <c r="S1561" s="221"/>
      <c r="T1561" s="221"/>
      <c r="U1561" s="221"/>
      <c r="V1561" s="221"/>
      <c r="W1561" s="221"/>
      <c r="X1561" s="221"/>
      <c r="Y1561" s="221"/>
      <c r="Z1561" s="221"/>
      <c r="AA1561" s="221"/>
      <c r="AB1561" s="221"/>
      <c r="AC1561" s="221"/>
      <c r="AD1561" s="221"/>
      <c r="AE1561" s="221"/>
    </row>
    <row r="1562" spans="2:31">
      <c r="B1562" s="1319">
        <f t="shared" si="60"/>
        <v>-1</v>
      </c>
      <c r="D1562" s="1310"/>
      <c r="E1562" s="1310"/>
      <c r="F1562" s="1320"/>
      <c r="G1562" s="1310"/>
      <c r="H1562" s="1310"/>
      <c r="I1562" s="1310"/>
      <c r="J1562" s="1321"/>
      <c r="K1562" s="1321"/>
      <c r="L1562" s="1310"/>
      <c r="N1562" s="1322">
        <f t="shared" si="58"/>
        <v>0</v>
      </c>
      <c r="O1562" s="1323">
        <f t="shared" si="59"/>
        <v>0</v>
      </c>
      <c r="P1562" s="1323">
        <f>O1562/'1.5 Universal Data'!$E$36</f>
        <v>0</v>
      </c>
      <c r="Q1562" s="221"/>
      <c r="R1562" s="221"/>
      <c r="S1562" s="221"/>
      <c r="T1562" s="221"/>
      <c r="U1562" s="221"/>
      <c r="V1562" s="221"/>
      <c r="W1562" s="221"/>
      <c r="X1562" s="221"/>
      <c r="Y1562" s="221"/>
      <c r="Z1562" s="221"/>
      <c r="AA1562" s="221"/>
      <c r="AB1562" s="221"/>
      <c r="AC1562" s="221"/>
      <c r="AD1562" s="221"/>
      <c r="AE1562" s="221"/>
    </row>
    <row r="1563" spans="2:31">
      <c r="B1563" s="1319">
        <f t="shared" si="60"/>
        <v>-1</v>
      </c>
      <c r="D1563" s="1310"/>
      <c r="E1563" s="1310"/>
      <c r="F1563" s="1320"/>
      <c r="G1563" s="1310"/>
      <c r="H1563" s="1310"/>
      <c r="I1563" s="1310"/>
      <c r="J1563" s="1321"/>
      <c r="K1563" s="1321"/>
      <c r="L1563" s="1310"/>
      <c r="N1563" s="1322">
        <f t="shared" si="58"/>
        <v>0</v>
      </c>
      <c r="O1563" s="1323">
        <f t="shared" si="59"/>
        <v>0</v>
      </c>
      <c r="P1563" s="1323">
        <f>O1563/'1.5 Universal Data'!$E$36</f>
        <v>0</v>
      </c>
      <c r="Q1563" s="221"/>
      <c r="R1563" s="221"/>
      <c r="S1563" s="221"/>
      <c r="T1563" s="221"/>
      <c r="U1563" s="221"/>
      <c r="V1563" s="221"/>
      <c r="W1563" s="221"/>
      <c r="X1563" s="221"/>
      <c r="Y1563" s="221"/>
      <c r="Z1563" s="221"/>
      <c r="AA1563" s="221"/>
      <c r="AB1563" s="221"/>
      <c r="AC1563" s="221"/>
      <c r="AD1563" s="221"/>
      <c r="AE1563" s="221"/>
    </row>
    <row r="1564" spans="2:31">
      <c r="B1564" s="1319">
        <f t="shared" si="60"/>
        <v>-1</v>
      </c>
      <c r="D1564" s="1310"/>
      <c r="E1564" s="1310"/>
      <c r="F1564" s="1320"/>
      <c r="G1564" s="1310"/>
      <c r="H1564" s="1310"/>
      <c r="I1564" s="1310"/>
      <c r="J1564" s="1321"/>
      <c r="K1564" s="1321"/>
      <c r="L1564" s="1310"/>
      <c r="N1564" s="1322">
        <f t="shared" si="58"/>
        <v>0</v>
      </c>
      <c r="O1564" s="1323">
        <f t="shared" si="59"/>
        <v>0</v>
      </c>
      <c r="P1564" s="1323">
        <f>O1564/'1.5 Universal Data'!$E$36</f>
        <v>0</v>
      </c>
      <c r="Q1564" s="221"/>
      <c r="R1564" s="221"/>
      <c r="S1564" s="221"/>
      <c r="T1564" s="221"/>
      <c r="U1564" s="221"/>
      <c r="V1564" s="221"/>
      <c r="W1564" s="221"/>
      <c r="X1564" s="221"/>
      <c r="Y1564" s="221"/>
      <c r="Z1564" s="221"/>
      <c r="AA1564" s="221"/>
      <c r="AB1564" s="221"/>
      <c r="AC1564" s="221"/>
      <c r="AD1564" s="221"/>
      <c r="AE1564" s="221"/>
    </row>
    <row r="1565" spans="2:31">
      <c r="B1565" s="1319">
        <f t="shared" si="60"/>
        <v>-1</v>
      </c>
      <c r="D1565" s="1310"/>
      <c r="E1565" s="1310"/>
      <c r="F1565" s="1320"/>
      <c r="G1565" s="1310"/>
      <c r="H1565" s="1310"/>
      <c r="I1565" s="1310"/>
      <c r="J1565" s="1321"/>
      <c r="K1565" s="1321"/>
      <c r="L1565" s="1310"/>
      <c r="N1565" s="1322">
        <f t="shared" si="58"/>
        <v>0</v>
      </c>
      <c r="O1565" s="1323">
        <f t="shared" si="59"/>
        <v>0</v>
      </c>
      <c r="P1565" s="1323">
        <f>O1565/'1.5 Universal Data'!$E$36</f>
        <v>0</v>
      </c>
      <c r="Q1565" s="221"/>
      <c r="R1565" s="221"/>
      <c r="S1565" s="221"/>
      <c r="T1565" s="221"/>
      <c r="U1565" s="221"/>
      <c r="V1565" s="221"/>
      <c r="W1565" s="221"/>
      <c r="X1565" s="221"/>
      <c r="Y1565" s="221"/>
      <c r="Z1565" s="221"/>
      <c r="AA1565" s="221"/>
      <c r="AB1565" s="221"/>
      <c r="AC1565" s="221"/>
      <c r="AD1565" s="221"/>
      <c r="AE1565" s="221"/>
    </row>
    <row r="1566" spans="2:31">
      <c r="B1566" s="1319">
        <f t="shared" si="60"/>
        <v>-1</v>
      </c>
      <c r="D1566" s="1310"/>
      <c r="E1566" s="1310"/>
      <c r="F1566" s="1320"/>
      <c r="G1566" s="1310"/>
      <c r="H1566" s="1310"/>
      <c r="I1566" s="1310"/>
      <c r="J1566" s="1321"/>
      <c r="K1566" s="1321"/>
      <c r="L1566" s="1310"/>
      <c r="N1566" s="1322">
        <f t="shared" si="58"/>
        <v>0</v>
      </c>
      <c r="O1566" s="1323">
        <f t="shared" si="59"/>
        <v>0</v>
      </c>
      <c r="P1566" s="1323">
        <f>O1566/'1.5 Universal Data'!$E$36</f>
        <v>0</v>
      </c>
      <c r="Q1566" s="221"/>
      <c r="R1566" s="221"/>
      <c r="S1566" s="221"/>
      <c r="T1566" s="221"/>
      <c r="U1566" s="221"/>
      <c r="V1566" s="221"/>
      <c r="W1566" s="221"/>
      <c r="X1566" s="221"/>
      <c r="Y1566" s="221"/>
      <c r="Z1566" s="221"/>
      <c r="AA1566" s="221"/>
      <c r="AB1566" s="221"/>
      <c r="AC1566" s="221"/>
      <c r="AD1566" s="221"/>
      <c r="AE1566" s="221"/>
    </row>
    <row r="1567" spans="2:31">
      <c r="B1567" s="1319">
        <f t="shared" si="60"/>
        <v>-1</v>
      </c>
      <c r="D1567" s="1310"/>
      <c r="E1567" s="1310"/>
      <c r="F1567" s="1320"/>
      <c r="G1567" s="1310"/>
      <c r="H1567" s="1310"/>
      <c r="I1567" s="1310"/>
      <c r="J1567" s="1321"/>
      <c r="K1567" s="1321"/>
      <c r="L1567" s="1310"/>
      <c r="N1567" s="1322">
        <f t="shared" si="58"/>
        <v>0</v>
      </c>
      <c r="O1567" s="1323">
        <f t="shared" si="59"/>
        <v>0</v>
      </c>
      <c r="P1567" s="1323">
        <f>O1567/'1.5 Universal Data'!$E$36</f>
        <v>0</v>
      </c>
      <c r="Q1567" s="221"/>
      <c r="R1567" s="221"/>
      <c r="S1567" s="221"/>
      <c r="T1567" s="221"/>
      <c r="U1567" s="221"/>
      <c r="V1567" s="221"/>
      <c r="W1567" s="221"/>
      <c r="X1567" s="221"/>
      <c r="Y1567" s="221"/>
      <c r="Z1567" s="221"/>
      <c r="AA1567" s="221"/>
      <c r="AB1567" s="221"/>
      <c r="AC1567" s="221"/>
      <c r="AD1567" s="221"/>
      <c r="AE1567" s="221"/>
    </row>
    <row r="1568" spans="2:31">
      <c r="B1568" s="1319">
        <f t="shared" si="60"/>
        <v>-1</v>
      </c>
      <c r="D1568" s="1310"/>
      <c r="E1568" s="1310"/>
      <c r="F1568" s="1320"/>
      <c r="G1568" s="1310"/>
      <c r="H1568" s="1310"/>
      <c r="I1568" s="1310"/>
      <c r="J1568" s="1321"/>
      <c r="K1568" s="1321"/>
      <c r="L1568" s="1310"/>
      <c r="N1568" s="1322">
        <f t="shared" si="58"/>
        <v>0</v>
      </c>
      <c r="O1568" s="1323">
        <f t="shared" si="59"/>
        <v>0</v>
      </c>
      <c r="P1568" s="1323">
        <f>O1568/'1.5 Universal Data'!$E$36</f>
        <v>0</v>
      </c>
      <c r="Q1568" s="221"/>
      <c r="R1568" s="221"/>
      <c r="S1568" s="221"/>
      <c r="T1568" s="221"/>
      <c r="U1568" s="221"/>
      <c r="V1568" s="221"/>
      <c r="W1568" s="221"/>
      <c r="X1568" s="221"/>
      <c r="Y1568" s="221"/>
      <c r="Z1568" s="221"/>
      <c r="AA1568" s="221"/>
      <c r="AB1568" s="221"/>
      <c r="AC1568" s="221"/>
      <c r="AD1568" s="221"/>
      <c r="AE1568" s="221"/>
    </row>
    <row r="1569" spans="2:31">
      <c r="B1569" s="1319">
        <f t="shared" si="60"/>
        <v>-1</v>
      </c>
      <c r="D1569" s="1310"/>
      <c r="E1569" s="1310"/>
      <c r="F1569" s="1320"/>
      <c r="G1569" s="1310"/>
      <c r="H1569" s="1310"/>
      <c r="I1569" s="1310"/>
      <c r="J1569" s="1321"/>
      <c r="K1569" s="1321"/>
      <c r="L1569" s="1310"/>
      <c r="N1569" s="1322">
        <f t="shared" si="58"/>
        <v>0</v>
      </c>
      <c r="O1569" s="1323">
        <f t="shared" si="59"/>
        <v>0</v>
      </c>
      <c r="P1569" s="1323">
        <f>O1569/'1.5 Universal Data'!$E$36</f>
        <v>0</v>
      </c>
      <c r="Q1569" s="221"/>
      <c r="R1569" s="221"/>
      <c r="S1569" s="221"/>
      <c r="T1569" s="221"/>
      <c r="U1569" s="221"/>
      <c r="V1569" s="221"/>
      <c r="W1569" s="221"/>
      <c r="X1569" s="221"/>
      <c r="Y1569" s="221"/>
      <c r="Z1569" s="221"/>
      <c r="AA1569" s="221"/>
      <c r="AB1569" s="221"/>
      <c r="AC1569" s="221"/>
      <c r="AD1569" s="221"/>
      <c r="AE1569" s="221"/>
    </row>
    <row r="1570" spans="2:31">
      <c r="B1570" s="1319">
        <f t="shared" si="60"/>
        <v>-1</v>
      </c>
      <c r="D1570" s="1310"/>
      <c r="E1570" s="1310"/>
      <c r="F1570" s="1320"/>
      <c r="G1570" s="1310"/>
      <c r="H1570" s="1310"/>
      <c r="I1570" s="1310"/>
      <c r="J1570" s="1321"/>
      <c r="K1570" s="1321"/>
      <c r="L1570" s="1310"/>
      <c r="N1570" s="1322">
        <f t="shared" si="58"/>
        <v>0</v>
      </c>
      <c r="O1570" s="1323">
        <f t="shared" si="59"/>
        <v>0</v>
      </c>
      <c r="P1570" s="1323">
        <f>O1570/'1.5 Universal Data'!$E$36</f>
        <v>0</v>
      </c>
      <c r="Q1570" s="221"/>
      <c r="R1570" s="221"/>
      <c r="S1570" s="221"/>
      <c r="T1570" s="221"/>
      <c r="U1570" s="221"/>
      <c r="V1570" s="221"/>
      <c r="W1570" s="221"/>
      <c r="X1570" s="221"/>
      <c r="Y1570" s="221"/>
      <c r="Z1570" s="221"/>
      <c r="AA1570" s="221"/>
      <c r="AB1570" s="221"/>
      <c r="AC1570" s="221"/>
      <c r="AD1570" s="221"/>
      <c r="AE1570" s="221"/>
    </row>
    <row r="1571" spans="2:31">
      <c r="B1571" s="1319">
        <f t="shared" si="60"/>
        <v>-1</v>
      </c>
      <c r="D1571" s="1310"/>
      <c r="E1571" s="1310"/>
      <c r="F1571" s="1320"/>
      <c r="G1571" s="1310"/>
      <c r="H1571" s="1310"/>
      <c r="I1571" s="1310"/>
      <c r="J1571" s="1321"/>
      <c r="K1571" s="1321"/>
      <c r="L1571" s="1310"/>
      <c r="N1571" s="1322">
        <f t="shared" si="58"/>
        <v>0</v>
      </c>
      <c r="O1571" s="1323">
        <f t="shared" si="59"/>
        <v>0</v>
      </c>
      <c r="P1571" s="1323">
        <f>O1571/'1.5 Universal Data'!$E$36</f>
        <v>0</v>
      </c>
      <c r="Q1571" s="221"/>
      <c r="R1571" s="221"/>
      <c r="S1571" s="221"/>
      <c r="T1571" s="221"/>
      <c r="U1571" s="221"/>
      <c r="V1571" s="221"/>
      <c r="W1571" s="221"/>
      <c r="X1571" s="221"/>
      <c r="Y1571" s="221"/>
      <c r="Z1571" s="221"/>
      <c r="AA1571" s="221"/>
      <c r="AB1571" s="221"/>
      <c r="AC1571" s="221"/>
      <c r="AD1571" s="221"/>
      <c r="AE1571" s="221"/>
    </row>
    <row r="1572" spans="2:31">
      <c r="B1572" s="1319">
        <f t="shared" si="60"/>
        <v>-1</v>
      </c>
      <c r="D1572" s="1310"/>
      <c r="E1572" s="1310"/>
      <c r="F1572" s="1320"/>
      <c r="G1572" s="1310"/>
      <c r="H1572" s="1310"/>
      <c r="I1572" s="1310"/>
      <c r="J1572" s="1321"/>
      <c r="K1572" s="1321"/>
      <c r="L1572" s="1310"/>
      <c r="N1572" s="1322">
        <f t="shared" si="58"/>
        <v>0</v>
      </c>
      <c r="O1572" s="1323">
        <f t="shared" si="59"/>
        <v>0</v>
      </c>
      <c r="P1572" s="1323">
        <f>O1572/'1.5 Universal Data'!$E$36</f>
        <v>0</v>
      </c>
      <c r="Q1572" s="221"/>
      <c r="R1572" s="221"/>
      <c r="S1572" s="221"/>
      <c r="T1572" s="221"/>
      <c r="U1572" s="221"/>
      <c r="V1572" s="221"/>
      <c r="W1572" s="221"/>
      <c r="X1572" s="221"/>
      <c r="Y1572" s="221"/>
      <c r="Z1572" s="221"/>
      <c r="AA1572" s="221"/>
      <c r="AB1572" s="221"/>
      <c r="AC1572" s="221"/>
      <c r="AD1572" s="221"/>
      <c r="AE1572" s="221"/>
    </row>
    <row r="1573" spans="2:31">
      <c r="B1573" s="1319">
        <f t="shared" si="60"/>
        <v>-1</v>
      </c>
      <c r="D1573" s="1310"/>
      <c r="E1573" s="1310"/>
      <c r="F1573" s="1320"/>
      <c r="G1573" s="1310"/>
      <c r="H1573" s="1310"/>
      <c r="I1573" s="1310"/>
      <c r="J1573" s="1321"/>
      <c r="K1573" s="1321"/>
      <c r="L1573" s="1310"/>
      <c r="N1573" s="1322">
        <f t="shared" si="58"/>
        <v>0</v>
      </c>
      <c r="O1573" s="1323">
        <f t="shared" si="59"/>
        <v>0</v>
      </c>
      <c r="P1573" s="1323">
        <f>O1573/'1.5 Universal Data'!$E$36</f>
        <v>0</v>
      </c>
      <c r="Q1573" s="221"/>
      <c r="R1573" s="221"/>
      <c r="S1573" s="221"/>
      <c r="T1573" s="221"/>
      <c r="U1573" s="221"/>
      <c r="V1573" s="221"/>
      <c r="W1573" s="221"/>
      <c r="X1573" s="221"/>
      <c r="Y1573" s="221"/>
      <c r="Z1573" s="221"/>
      <c r="AA1573" s="221"/>
      <c r="AB1573" s="221"/>
      <c r="AC1573" s="221"/>
      <c r="AD1573" s="221"/>
      <c r="AE1573" s="221"/>
    </row>
    <row r="1574" spans="2:31">
      <c r="B1574" s="1319">
        <f t="shared" si="60"/>
        <v>-1</v>
      </c>
      <c r="D1574" s="1310"/>
      <c r="E1574" s="1310"/>
      <c r="F1574" s="1320"/>
      <c r="G1574" s="1310"/>
      <c r="H1574" s="1310"/>
      <c r="I1574" s="1310"/>
      <c r="J1574" s="1321"/>
      <c r="K1574" s="1321"/>
      <c r="L1574" s="1310"/>
      <c r="N1574" s="1322">
        <f t="shared" si="58"/>
        <v>0</v>
      </c>
      <c r="O1574" s="1323">
        <f t="shared" si="59"/>
        <v>0</v>
      </c>
      <c r="P1574" s="1323">
        <f>O1574/'1.5 Universal Data'!$E$36</f>
        <v>0</v>
      </c>
      <c r="Q1574" s="221"/>
      <c r="R1574" s="221"/>
      <c r="S1574" s="221"/>
      <c r="T1574" s="221"/>
      <c r="U1574" s="221"/>
      <c r="V1574" s="221"/>
      <c r="W1574" s="221"/>
      <c r="X1574" s="221"/>
      <c r="Y1574" s="221"/>
      <c r="Z1574" s="221"/>
      <c r="AA1574" s="221"/>
      <c r="AB1574" s="221"/>
      <c r="AC1574" s="221"/>
      <c r="AD1574" s="221"/>
      <c r="AE1574" s="221"/>
    </row>
    <row r="1575" spans="2:31">
      <c r="B1575" s="1319">
        <f t="shared" si="60"/>
        <v>-1</v>
      </c>
      <c r="D1575" s="1310"/>
      <c r="E1575" s="1310"/>
      <c r="F1575" s="1320"/>
      <c r="G1575" s="1310"/>
      <c r="H1575" s="1310"/>
      <c r="I1575" s="1310"/>
      <c r="J1575" s="1321"/>
      <c r="K1575" s="1321"/>
      <c r="L1575" s="1310"/>
      <c r="N1575" s="1322">
        <f t="shared" si="58"/>
        <v>0</v>
      </c>
      <c r="O1575" s="1323">
        <f t="shared" si="59"/>
        <v>0</v>
      </c>
      <c r="P1575" s="1323">
        <f>O1575/'1.5 Universal Data'!$E$36</f>
        <v>0</v>
      </c>
      <c r="Q1575" s="221"/>
      <c r="R1575" s="221"/>
      <c r="S1575" s="221"/>
      <c r="T1575" s="221"/>
      <c r="U1575" s="221"/>
      <c r="V1575" s="221"/>
      <c r="W1575" s="221"/>
      <c r="X1575" s="221"/>
      <c r="Y1575" s="221"/>
      <c r="Z1575" s="221"/>
      <c r="AA1575" s="221"/>
      <c r="AB1575" s="221"/>
      <c r="AC1575" s="221"/>
      <c r="AD1575" s="221"/>
      <c r="AE1575" s="221"/>
    </row>
    <row r="1576" spans="2:31">
      <c r="B1576" s="1319">
        <f t="shared" si="60"/>
        <v>-1</v>
      </c>
      <c r="D1576" s="1310"/>
      <c r="E1576" s="1310"/>
      <c r="F1576" s="1320"/>
      <c r="G1576" s="1310"/>
      <c r="H1576" s="1310"/>
      <c r="I1576" s="1310"/>
      <c r="J1576" s="1321"/>
      <c r="K1576" s="1321"/>
      <c r="L1576" s="1310"/>
      <c r="N1576" s="1322">
        <f t="shared" si="58"/>
        <v>0</v>
      </c>
      <c r="O1576" s="1323">
        <f t="shared" si="59"/>
        <v>0</v>
      </c>
      <c r="P1576" s="1323">
        <f>O1576/'1.5 Universal Data'!$E$36</f>
        <v>0</v>
      </c>
      <c r="Q1576" s="221"/>
      <c r="R1576" s="221"/>
      <c r="S1576" s="221"/>
      <c r="T1576" s="221"/>
      <c r="U1576" s="221"/>
      <c r="V1576" s="221"/>
      <c r="W1576" s="221"/>
      <c r="X1576" s="221"/>
      <c r="Y1576" s="221"/>
      <c r="Z1576" s="221"/>
      <c r="AA1576" s="221"/>
      <c r="AB1576" s="221"/>
      <c r="AC1576" s="221"/>
      <c r="AD1576" s="221"/>
      <c r="AE1576" s="221"/>
    </row>
    <row r="1577" spans="2:31">
      <c r="B1577" s="1319">
        <f t="shared" si="60"/>
        <v>-1</v>
      </c>
      <c r="D1577" s="1310"/>
      <c r="E1577" s="1310"/>
      <c r="F1577" s="1320"/>
      <c r="G1577" s="1310"/>
      <c r="H1577" s="1310"/>
      <c r="I1577" s="1310"/>
      <c r="J1577" s="1321"/>
      <c r="K1577" s="1321"/>
      <c r="L1577" s="1310"/>
      <c r="N1577" s="1322">
        <f t="shared" si="58"/>
        <v>0</v>
      </c>
      <c r="O1577" s="1323">
        <f t="shared" si="59"/>
        <v>0</v>
      </c>
      <c r="P1577" s="1323">
        <f>O1577/'1.5 Universal Data'!$E$36</f>
        <v>0</v>
      </c>
      <c r="Q1577" s="221"/>
      <c r="R1577" s="221"/>
      <c r="S1577" s="221"/>
      <c r="T1577" s="221"/>
      <c r="U1577" s="221"/>
      <c r="V1577" s="221"/>
      <c r="W1577" s="221"/>
      <c r="X1577" s="221"/>
      <c r="Y1577" s="221"/>
      <c r="Z1577" s="221"/>
      <c r="AA1577" s="221"/>
      <c r="AB1577" s="221"/>
      <c r="AC1577" s="221"/>
      <c r="AD1577" s="221"/>
      <c r="AE1577" s="221"/>
    </row>
    <row r="1578" spans="2:31">
      <c r="B1578" s="1319">
        <f t="shared" si="60"/>
        <v>-1</v>
      </c>
      <c r="D1578" s="1310"/>
      <c r="E1578" s="1310"/>
      <c r="F1578" s="1320"/>
      <c r="G1578" s="1310"/>
      <c r="H1578" s="1310"/>
      <c r="I1578" s="1310"/>
      <c r="J1578" s="1321"/>
      <c r="K1578" s="1321"/>
      <c r="L1578" s="1310"/>
      <c r="N1578" s="1322">
        <f t="shared" si="58"/>
        <v>0</v>
      </c>
      <c r="O1578" s="1323">
        <f t="shared" si="59"/>
        <v>0</v>
      </c>
      <c r="P1578" s="1323">
        <f>O1578/'1.5 Universal Data'!$E$36</f>
        <v>0</v>
      </c>
      <c r="Q1578" s="221"/>
      <c r="R1578" s="221"/>
      <c r="S1578" s="221"/>
      <c r="T1578" s="221"/>
      <c r="U1578" s="221"/>
      <c r="V1578" s="221"/>
      <c r="W1578" s="221"/>
      <c r="X1578" s="221"/>
      <c r="Y1578" s="221"/>
      <c r="Z1578" s="221"/>
      <c r="AA1578" s="221"/>
      <c r="AB1578" s="221"/>
      <c r="AC1578" s="221"/>
      <c r="AD1578" s="221"/>
      <c r="AE1578" s="221"/>
    </row>
    <row r="1579" spans="2:31">
      <c r="B1579" s="1319">
        <f t="shared" si="60"/>
        <v>-1</v>
      </c>
      <c r="D1579" s="1310"/>
      <c r="E1579" s="1310"/>
      <c r="F1579" s="1320"/>
      <c r="G1579" s="1310"/>
      <c r="H1579" s="1310"/>
      <c r="I1579" s="1310"/>
      <c r="J1579" s="1321"/>
      <c r="K1579" s="1321"/>
      <c r="L1579" s="1310"/>
      <c r="N1579" s="1322">
        <f t="shared" si="58"/>
        <v>0</v>
      </c>
      <c r="O1579" s="1323">
        <f t="shared" si="59"/>
        <v>0</v>
      </c>
      <c r="P1579" s="1323">
        <f>O1579/'1.5 Universal Data'!$E$36</f>
        <v>0</v>
      </c>
      <c r="Q1579" s="221"/>
      <c r="R1579" s="221"/>
      <c r="S1579" s="221"/>
      <c r="T1579" s="221"/>
      <c r="U1579" s="221"/>
      <c r="V1579" s="221"/>
      <c r="W1579" s="221"/>
      <c r="X1579" s="221"/>
      <c r="Y1579" s="221"/>
      <c r="Z1579" s="221"/>
      <c r="AA1579" s="221"/>
      <c r="AB1579" s="221"/>
      <c r="AC1579" s="221"/>
      <c r="AD1579" s="221"/>
      <c r="AE1579" s="221"/>
    </row>
    <row r="1580" spans="2:31">
      <c r="B1580" s="1319">
        <f t="shared" si="60"/>
        <v>-1</v>
      </c>
      <c r="D1580" s="1310"/>
      <c r="E1580" s="1310"/>
      <c r="F1580" s="1320"/>
      <c r="G1580" s="1310"/>
      <c r="H1580" s="1310"/>
      <c r="I1580" s="1310"/>
      <c r="J1580" s="1321"/>
      <c r="K1580" s="1321"/>
      <c r="L1580" s="1310"/>
      <c r="N1580" s="1322">
        <f t="shared" si="58"/>
        <v>0</v>
      </c>
      <c r="O1580" s="1323">
        <f t="shared" si="59"/>
        <v>0</v>
      </c>
      <c r="P1580" s="1323">
        <f>O1580/'1.5 Universal Data'!$E$36</f>
        <v>0</v>
      </c>
      <c r="Q1580" s="221"/>
      <c r="R1580" s="221"/>
      <c r="S1580" s="221"/>
      <c r="T1580" s="221"/>
      <c r="U1580" s="221"/>
      <c r="V1580" s="221"/>
      <c r="W1580" s="221"/>
      <c r="X1580" s="221"/>
      <c r="Y1580" s="221"/>
      <c r="Z1580" s="221"/>
      <c r="AA1580" s="221"/>
      <c r="AB1580" s="221"/>
      <c r="AC1580" s="221"/>
      <c r="AD1580" s="221"/>
      <c r="AE1580" s="221"/>
    </row>
    <row r="1581" spans="2:31">
      <c r="B1581" s="1319">
        <f t="shared" si="60"/>
        <v>-1</v>
      </c>
      <c r="D1581" s="1310"/>
      <c r="E1581" s="1310"/>
      <c r="F1581" s="1320"/>
      <c r="G1581" s="1310"/>
      <c r="H1581" s="1310"/>
      <c r="I1581" s="1310"/>
      <c r="J1581" s="1321"/>
      <c r="K1581" s="1321"/>
      <c r="L1581" s="1310"/>
      <c r="N1581" s="1322">
        <f t="shared" si="58"/>
        <v>0</v>
      </c>
      <c r="O1581" s="1323">
        <f t="shared" si="59"/>
        <v>0</v>
      </c>
      <c r="P1581" s="1323">
        <f>O1581/'1.5 Universal Data'!$E$36</f>
        <v>0</v>
      </c>
      <c r="Q1581" s="221"/>
      <c r="R1581" s="221"/>
      <c r="S1581" s="221"/>
      <c r="T1581" s="221"/>
      <c r="U1581" s="221"/>
      <c r="V1581" s="221"/>
      <c r="W1581" s="221"/>
      <c r="X1581" s="221"/>
      <c r="Y1581" s="221"/>
      <c r="Z1581" s="221"/>
      <c r="AA1581" s="221"/>
      <c r="AB1581" s="221"/>
      <c r="AC1581" s="221"/>
      <c r="AD1581" s="221"/>
      <c r="AE1581" s="221"/>
    </row>
    <row r="1582" spans="2:31">
      <c r="B1582" s="1319">
        <f t="shared" si="60"/>
        <v>-1</v>
      </c>
      <c r="D1582" s="1310"/>
      <c r="E1582" s="1310"/>
      <c r="F1582" s="1320"/>
      <c r="G1582" s="1310"/>
      <c r="H1582" s="1310"/>
      <c r="I1582" s="1310"/>
      <c r="J1582" s="1321"/>
      <c r="K1582" s="1321"/>
      <c r="L1582" s="1310"/>
      <c r="N1582" s="1322">
        <f t="shared" si="58"/>
        <v>0</v>
      </c>
      <c r="O1582" s="1323">
        <f t="shared" si="59"/>
        <v>0</v>
      </c>
      <c r="P1582" s="1323">
        <f>O1582/'1.5 Universal Data'!$E$36</f>
        <v>0</v>
      </c>
      <c r="Q1582" s="221"/>
      <c r="R1582" s="221"/>
      <c r="S1582" s="221"/>
      <c r="T1582" s="221"/>
      <c r="U1582" s="221"/>
      <c r="V1582" s="221"/>
      <c r="W1582" s="221"/>
      <c r="X1582" s="221"/>
      <c r="Y1582" s="221"/>
      <c r="Z1582" s="221"/>
      <c r="AA1582" s="221"/>
      <c r="AB1582" s="221"/>
      <c r="AC1582" s="221"/>
      <c r="AD1582" s="221"/>
      <c r="AE1582" s="221"/>
    </row>
    <row r="1583" spans="2:31">
      <c r="B1583" s="1319">
        <f t="shared" si="60"/>
        <v>-1</v>
      </c>
      <c r="D1583" s="1310"/>
      <c r="E1583" s="1310"/>
      <c r="F1583" s="1320"/>
      <c r="G1583" s="1310"/>
      <c r="H1583" s="1310"/>
      <c r="I1583" s="1310"/>
      <c r="J1583" s="1321"/>
      <c r="K1583" s="1321"/>
      <c r="L1583" s="1310"/>
      <c r="N1583" s="1322">
        <f t="shared" si="58"/>
        <v>0</v>
      </c>
      <c r="O1583" s="1323">
        <f t="shared" si="59"/>
        <v>0</v>
      </c>
      <c r="P1583" s="1323">
        <f>O1583/'1.5 Universal Data'!$E$36</f>
        <v>0</v>
      </c>
      <c r="Q1583" s="221"/>
      <c r="R1583" s="221"/>
      <c r="S1583" s="221"/>
      <c r="T1583" s="221"/>
      <c r="U1583" s="221"/>
      <c r="V1583" s="221"/>
      <c r="W1583" s="221"/>
      <c r="X1583" s="221"/>
      <c r="Y1583" s="221"/>
      <c r="Z1583" s="221"/>
      <c r="AA1583" s="221"/>
      <c r="AB1583" s="221"/>
      <c r="AC1583" s="221"/>
      <c r="AD1583" s="221"/>
      <c r="AE1583" s="221"/>
    </row>
    <row r="1584" spans="2:31">
      <c r="B1584" s="1319">
        <f t="shared" si="60"/>
        <v>-1</v>
      </c>
      <c r="D1584" s="1310"/>
      <c r="E1584" s="1310"/>
      <c r="F1584" s="1320"/>
      <c r="G1584" s="1310"/>
      <c r="H1584" s="1310"/>
      <c r="I1584" s="1310"/>
      <c r="J1584" s="1321"/>
      <c r="K1584" s="1321"/>
      <c r="L1584" s="1310"/>
      <c r="N1584" s="1322">
        <f t="shared" si="58"/>
        <v>0</v>
      </c>
      <c r="O1584" s="1323">
        <f t="shared" si="59"/>
        <v>0</v>
      </c>
      <c r="P1584" s="1323">
        <f>O1584/'1.5 Universal Data'!$E$36</f>
        <v>0</v>
      </c>
      <c r="Q1584" s="221"/>
      <c r="R1584" s="221"/>
      <c r="S1584" s="221"/>
      <c r="T1584" s="221"/>
      <c r="U1584" s="221"/>
      <c r="V1584" s="221"/>
      <c r="W1584" s="221"/>
      <c r="X1584" s="221"/>
      <c r="Y1584" s="221"/>
      <c r="Z1584" s="221"/>
      <c r="AA1584" s="221"/>
      <c r="AB1584" s="221"/>
      <c r="AC1584" s="221"/>
      <c r="AD1584" s="221"/>
      <c r="AE1584" s="221"/>
    </row>
    <row r="1585" spans="2:31">
      <c r="B1585" s="1319">
        <f t="shared" si="60"/>
        <v>-1</v>
      </c>
      <c r="D1585" s="1310"/>
      <c r="E1585" s="1310"/>
      <c r="F1585" s="1320"/>
      <c r="G1585" s="1310"/>
      <c r="H1585" s="1310"/>
      <c r="I1585" s="1310"/>
      <c r="J1585" s="1321"/>
      <c r="K1585" s="1321"/>
      <c r="L1585" s="1310"/>
      <c r="N1585" s="1322">
        <f t="shared" si="58"/>
        <v>0</v>
      </c>
      <c r="O1585" s="1323">
        <f t="shared" si="59"/>
        <v>0</v>
      </c>
      <c r="P1585" s="1323">
        <f>O1585/'1.5 Universal Data'!$E$36</f>
        <v>0</v>
      </c>
      <c r="Q1585" s="221"/>
      <c r="R1585" s="221"/>
      <c r="S1585" s="221"/>
      <c r="T1585" s="221"/>
      <c r="U1585" s="221"/>
      <c r="V1585" s="221"/>
      <c r="W1585" s="221"/>
      <c r="X1585" s="221"/>
      <c r="Y1585" s="221"/>
      <c r="Z1585" s="221"/>
      <c r="AA1585" s="221"/>
      <c r="AB1585" s="221"/>
      <c r="AC1585" s="221"/>
      <c r="AD1585" s="221"/>
      <c r="AE1585" s="221"/>
    </row>
    <row r="1586" spans="2:31">
      <c r="B1586" s="1319">
        <f t="shared" si="60"/>
        <v>-1</v>
      </c>
      <c r="D1586" s="1310"/>
      <c r="E1586" s="1310"/>
      <c r="F1586" s="1320"/>
      <c r="G1586" s="1310"/>
      <c r="H1586" s="1310"/>
      <c r="I1586" s="1310"/>
      <c r="J1586" s="1321"/>
      <c r="K1586" s="1321"/>
      <c r="L1586" s="1310"/>
      <c r="N1586" s="1322">
        <f t="shared" si="58"/>
        <v>0</v>
      </c>
      <c r="O1586" s="1323">
        <f t="shared" si="59"/>
        <v>0</v>
      </c>
      <c r="P1586" s="1323">
        <f>O1586/'1.5 Universal Data'!$E$36</f>
        <v>0</v>
      </c>
      <c r="Q1586" s="221"/>
      <c r="R1586" s="221"/>
      <c r="S1586" s="221"/>
      <c r="T1586" s="221"/>
      <c r="U1586" s="221"/>
      <c r="V1586" s="221"/>
      <c r="W1586" s="221"/>
      <c r="X1586" s="221"/>
      <c r="Y1586" s="221"/>
      <c r="Z1586" s="221"/>
      <c r="AA1586" s="221"/>
      <c r="AB1586" s="221"/>
      <c r="AC1586" s="221"/>
      <c r="AD1586" s="221"/>
      <c r="AE1586" s="221"/>
    </row>
    <row r="1587" spans="2:31">
      <c r="B1587" s="1319">
        <f t="shared" si="60"/>
        <v>-1</v>
      </c>
      <c r="D1587" s="1310"/>
      <c r="E1587" s="1310"/>
      <c r="F1587" s="1320"/>
      <c r="G1587" s="1310"/>
      <c r="H1587" s="1310"/>
      <c r="I1587" s="1310"/>
      <c r="J1587" s="1321"/>
      <c r="K1587" s="1321"/>
      <c r="L1587" s="1310"/>
      <c r="N1587" s="1322">
        <f t="shared" si="58"/>
        <v>0</v>
      </c>
      <c r="O1587" s="1323">
        <f t="shared" si="59"/>
        <v>0</v>
      </c>
      <c r="P1587" s="1323">
        <f>O1587/'1.5 Universal Data'!$E$36</f>
        <v>0</v>
      </c>
      <c r="Q1587" s="221"/>
      <c r="R1587" s="221"/>
      <c r="S1587" s="221"/>
      <c r="T1587" s="221"/>
      <c r="U1587" s="221"/>
      <c r="V1587" s="221"/>
      <c r="W1587" s="221"/>
      <c r="X1587" s="221"/>
      <c r="Y1587" s="221"/>
      <c r="Z1587" s="221"/>
      <c r="AA1587" s="221"/>
      <c r="AB1587" s="221"/>
      <c r="AC1587" s="221"/>
      <c r="AD1587" s="221"/>
      <c r="AE1587" s="221"/>
    </row>
    <row r="1588" spans="2:31">
      <c r="B1588" s="1319">
        <f t="shared" si="60"/>
        <v>-1</v>
      </c>
      <c r="D1588" s="1310"/>
      <c r="E1588" s="1310"/>
      <c r="F1588" s="1320"/>
      <c r="G1588" s="1310"/>
      <c r="H1588" s="1310"/>
      <c r="I1588" s="1310"/>
      <c r="J1588" s="1321"/>
      <c r="K1588" s="1321"/>
      <c r="L1588" s="1310"/>
      <c r="N1588" s="1322">
        <f t="shared" si="58"/>
        <v>0</v>
      </c>
      <c r="O1588" s="1323">
        <f t="shared" si="59"/>
        <v>0</v>
      </c>
      <c r="P1588" s="1323">
        <f>O1588/'1.5 Universal Data'!$E$36</f>
        <v>0</v>
      </c>
      <c r="Q1588" s="221"/>
      <c r="R1588" s="221"/>
      <c r="S1588" s="221"/>
      <c r="T1588" s="221"/>
      <c r="U1588" s="221"/>
      <c r="V1588" s="221"/>
      <c r="W1588" s="221"/>
      <c r="X1588" s="221"/>
      <c r="Y1588" s="221"/>
      <c r="Z1588" s="221"/>
      <c r="AA1588" s="221"/>
      <c r="AB1588" s="221"/>
      <c r="AC1588" s="221"/>
      <c r="AD1588" s="221"/>
      <c r="AE1588" s="221"/>
    </row>
    <row r="1589" spans="2:31">
      <c r="B1589" s="1319">
        <f t="shared" si="60"/>
        <v>-1</v>
      </c>
      <c r="D1589" s="1310"/>
      <c r="E1589" s="1310"/>
      <c r="F1589" s="1320"/>
      <c r="G1589" s="1310"/>
      <c r="H1589" s="1310"/>
      <c r="I1589" s="1310"/>
      <c r="J1589" s="1321"/>
      <c r="K1589" s="1321"/>
      <c r="L1589" s="1310"/>
      <c r="N1589" s="1322">
        <f t="shared" si="58"/>
        <v>0</v>
      </c>
      <c r="O1589" s="1323">
        <f t="shared" si="59"/>
        <v>0</v>
      </c>
      <c r="P1589" s="1323">
        <f>O1589/'1.5 Universal Data'!$E$36</f>
        <v>0</v>
      </c>
      <c r="Q1589" s="221"/>
      <c r="R1589" s="221"/>
      <c r="S1589" s="221"/>
      <c r="T1589" s="221"/>
      <c r="U1589" s="221"/>
      <c r="V1589" s="221"/>
      <c r="W1589" s="221"/>
      <c r="X1589" s="221"/>
      <c r="Y1589" s="221"/>
      <c r="Z1589" s="221"/>
      <c r="AA1589" s="221"/>
      <c r="AB1589" s="221"/>
      <c r="AC1589" s="221"/>
      <c r="AD1589" s="221"/>
      <c r="AE1589" s="221"/>
    </row>
    <row r="1590" spans="2:31">
      <c r="B1590" s="1319">
        <f t="shared" si="60"/>
        <v>-1</v>
      </c>
      <c r="D1590" s="1310"/>
      <c r="E1590" s="1310"/>
      <c r="F1590" s="1320"/>
      <c r="G1590" s="1310"/>
      <c r="H1590" s="1310"/>
      <c r="I1590" s="1310"/>
      <c r="J1590" s="1321"/>
      <c r="K1590" s="1321"/>
      <c r="L1590" s="1310"/>
      <c r="N1590" s="1322">
        <f t="shared" si="58"/>
        <v>0</v>
      </c>
      <c r="O1590" s="1323">
        <f t="shared" si="59"/>
        <v>0</v>
      </c>
      <c r="P1590" s="1323">
        <f>O1590/'1.5 Universal Data'!$E$36</f>
        <v>0</v>
      </c>
      <c r="Q1590" s="221"/>
      <c r="R1590" s="221"/>
      <c r="S1590" s="221"/>
      <c r="T1590" s="221"/>
      <c r="U1590" s="221"/>
      <c r="V1590" s="221"/>
      <c r="W1590" s="221"/>
      <c r="X1590" s="221"/>
      <c r="Y1590" s="221"/>
      <c r="Z1590" s="221"/>
      <c r="AA1590" s="221"/>
      <c r="AB1590" s="221"/>
      <c r="AC1590" s="221"/>
      <c r="AD1590" s="221"/>
      <c r="AE1590" s="221"/>
    </row>
    <row r="1591" spans="2:31">
      <c r="B1591" s="1319">
        <f t="shared" si="60"/>
        <v>-1</v>
      </c>
      <c r="D1591" s="1310"/>
      <c r="E1591" s="1310"/>
      <c r="F1591" s="1320"/>
      <c r="G1591" s="1310"/>
      <c r="H1591" s="1310"/>
      <c r="I1591" s="1310"/>
      <c r="J1591" s="1321"/>
      <c r="K1591" s="1321"/>
      <c r="L1591" s="1310"/>
      <c r="N1591" s="1322">
        <f t="shared" si="58"/>
        <v>0</v>
      </c>
      <c r="O1591" s="1323">
        <f t="shared" si="59"/>
        <v>0</v>
      </c>
      <c r="P1591" s="1323">
        <f>O1591/'1.5 Universal Data'!$E$36</f>
        <v>0</v>
      </c>
      <c r="Q1591" s="221"/>
      <c r="R1591" s="221"/>
      <c r="S1591" s="221"/>
      <c r="T1591" s="221"/>
      <c r="U1591" s="221"/>
      <c r="V1591" s="221"/>
      <c r="W1591" s="221"/>
      <c r="X1591" s="221"/>
      <c r="Y1591" s="221"/>
      <c r="Z1591" s="221"/>
      <c r="AA1591" s="221"/>
      <c r="AB1591" s="221"/>
      <c r="AC1591" s="221"/>
      <c r="AD1591" s="221"/>
      <c r="AE1591" s="221"/>
    </row>
    <row r="1592" spans="2:31">
      <c r="B1592" s="1319">
        <f t="shared" si="60"/>
        <v>-1</v>
      </c>
      <c r="D1592" s="1310"/>
      <c r="E1592" s="1310"/>
      <c r="F1592" s="1320"/>
      <c r="G1592" s="1310"/>
      <c r="H1592" s="1310"/>
      <c r="I1592" s="1310"/>
      <c r="J1592" s="1321"/>
      <c r="K1592" s="1321"/>
      <c r="L1592" s="1310"/>
      <c r="N1592" s="1322">
        <f t="shared" si="58"/>
        <v>0</v>
      </c>
      <c r="O1592" s="1323">
        <f t="shared" si="59"/>
        <v>0</v>
      </c>
      <c r="P1592" s="1323">
        <f>O1592/'1.5 Universal Data'!$E$36</f>
        <v>0</v>
      </c>
      <c r="Q1592" s="221"/>
      <c r="R1592" s="221"/>
      <c r="S1592" s="221"/>
      <c r="T1592" s="221"/>
      <c r="U1592" s="221"/>
      <c r="V1592" s="221"/>
      <c r="W1592" s="221"/>
      <c r="X1592" s="221"/>
      <c r="Y1592" s="221"/>
      <c r="Z1592" s="221"/>
      <c r="AA1592" s="221"/>
      <c r="AB1592" s="221"/>
      <c r="AC1592" s="221"/>
      <c r="AD1592" s="221"/>
      <c r="AE1592" s="221"/>
    </row>
    <row r="1593" spans="2:31">
      <c r="B1593" s="1319">
        <f t="shared" si="60"/>
        <v>-1</v>
      </c>
      <c r="D1593" s="1310"/>
      <c r="E1593" s="1310"/>
      <c r="F1593" s="1320"/>
      <c r="G1593" s="1310"/>
      <c r="H1593" s="1310"/>
      <c r="I1593" s="1310"/>
      <c r="J1593" s="1321"/>
      <c r="K1593" s="1321"/>
      <c r="L1593" s="1310"/>
      <c r="N1593" s="1322">
        <f t="shared" si="58"/>
        <v>0</v>
      </c>
      <c r="O1593" s="1323">
        <f t="shared" si="59"/>
        <v>0</v>
      </c>
      <c r="P1593" s="1323">
        <f>O1593/'1.5 Universal Data'!$E$36</f>
        <v>0</v>
      </c>
      <c r="Q1593" s="221"/>
      <c r="R1593" s="221"/>
      <c r="S1593" s="221"/>
      <c r="T1593" s="221"/>
      <c r="U1593" s="221"/>
      <c r="V1593" s="221"/>
      <c r="W1593" s="221"/>
      <c r="X1593" s="221"/>
      <c r="Y1593" s="221"/>
      <c r="Z1593" s="221"/>
      <c r="AA1593" s="221"/>
      <c r="AB1593" s="221"/>
      <c r="AC1593" s="221"/>
      <c r="AD1593" s="221"/>
      <c r="AE1593" s="221"/>
    </row>
    <row r="1594" spans="2:31">
      <c r="B1594" s="1319">
        <f t="shared" si="60"/>
        <v>-1</v>
      </c>
      <c r="D1594" s="1310"/>
      <c r="E1594" s="1310"/>
      <c r="F1594" s="1320"/>
      <c r="G1594" s="1310"/>
      <c r="H1594" s="1310"/>
      <c r="I1594" s="1310"/>
      <c r="J1594" s="1321"/>
      <c r="K1594" s="1321"/>
      <c r="L1594" s="1310"/>
      <c r="N1594" s="1322">
        <f t="shared" si="58"/>
        <v>0</v>
      </c>
      <c r="O1594" s="1323">
        <f t="shared" si="59"/>
        <v>0</v>
      </c>
      <c r="P1594" s="1323">
        <f>O1594/'1.5 Universal Data'!$E$36</f>
        <v>0</v>
      </c>
      <c r="Q1594" s="221"/>
      <c r="R1594" s="221"/>
      <c r="S1594" s="221"/>
      <c r="T1594" s="221"/>
      <c r="U1594" s="221"/>
      <c r="V1594" s="221"/>
      <c r="W1594" s="221"/>
      <c r="X1594" s="221"/>
      <c r="Y1594" s="221"/>
      <c r="Z1594" s="221"/>
      <c r="AA1594" s="221"/>
      <c r="AB1594" s="221"/>
      <c r="AC1594" s="221"/>
      <c r="AD1594" s="221"/>
      <c r="AE1594" s="221"/>
    </row>
    <row r="1595" spans="2:31">
      <c r="B1595" s="1319">
        <f t="shared" si="60"/>
        <v>-1</v>
      </c>
      <c r="D1595" s="1310"/>
      <c r="E1595" s="1310"/>
      <c r="F1595" s="1320"/>
      <c r="G1595" s="1310"/>
      <c r="H1595" s="1310"/>
      <c r="I1595" s="1310"/>
      <c r="J1595" s="1321"/>
      <c r="K1595" s="1321"/>
      <c r="L1595" s="1310"/>
      <c r="N1595" s="1322">
        <f t="shared" si="58"/>
        <v>0</v>
      </c>
      <c r="O1595" s="1323">
        <f t="shared" si="59"/>
        <v>0</v>
      </c>
      <c r="P1595" s="1323">
        <f>O1595/'1.5 Universal Data'!$E$36</f>
        <v>0</v>
      </c>
      <c r="Q1595" s="221"/>
      <c r="R1595" s="221"/>
      <c r="S1595" s="221"/>
      <c r="T1595" s="221"/>
      <c r="U1595" s="221"/>
      <c r="V1595" s="221"/>
      <c r="W1595" s="221"/>
      <c r="X1595" s="221"/>
      <c r="Y1595" s="221"/>
      <c r="Z1595" s="221"/>
      <c r="AA1595" s="221"/>
      <c r="AB1595" s="221"/>
      <c r="AC1595" s="221"/>
      <c r="AD1595" s="221"/>
      <c r="AE1595" s="221"/>
    </row>
    <row r="1596" spans="2:31">
      <c r="B1596" s="1319">
        <f t="shared" si="60"/>
        <v>-1</v>
      </c>
      <c r="D1596" s="1310"/>
      <c r="E1596" s="1310"/>
      <c r="F1596" s="1320"/>
      <c r="G1596" s="1310"/>
      <c r="H1596" s="1310"/>
      <c r="I1596" s="1310"/>
      <c r="J1596" s="1321"/>
      <c r="K1596" s="1321"/>
      <c r="L1596" s="1310"/>
      <c r="N1596" s="1322">
        <f t="shared" si="58"/>
        <v>0</v>
      </c>
      <c r="O1596" s="1323">
        <f t="shared" si="59"/>
        <v>0</v>
      </c>
      <c r="P1596" s="1323">
        <f>O1596/'1.5 Universal Data'!$E$36</f>
        <v>0</v>
      </c>
      <c r="Q1596" s="221"/>
      <c r="R1596" s="221"/>
      <c r="S1596" s="221"/>
      <c r="T1596" s="221"/>
      <c r="U1596" s="221"/>
      <c r="V1596" s="221"/>
      <c r="W1596" s="221"/>
      <c r="X1596" s="221"/>
      <c r="Y1596" s="221"/>
      <c r="Z1596" s="221"/>
      <c r="AA1596" s="221"/>
      <c r="AB1596" s="221"/>
      <c r="AC1596" s="221"/>
      <c r="AD1596" s="221"/>
      <c r="AE1596" s="221"/>
    </row>
    <row r="1597" spans="2:31">
      <c r="B1597" s="1319">
        <f t="shared" si="60"/>
        <v>-1</v>
      </c>
      <c r="D1597" s="1310"/>
      <c r="E1597" s="1310"/>
      <c r="F1597" s="1320"/>
      <c r="G1597" s="1310"/>
      <c r="H1597" s="1310"/>
      <c r="I1597" s="1310"/>
      <c r="J1597" s="1321"/>
      <c r="K1597" s="1321"/>
      <c r="L1597" s="1310"/>
      <c r="N1597" s="1322">
        <f t="shared" si="58"/>
        <v>0</v>
      </c>
      <c r="O1597" s="1323">
        <f t="shared" si="59"/>
        <v>0</v>
      </c>
      <c r="P1597" s="1323">
        <f>O1597/'1.5 Universal Data'!$E$36</f>
        <v>0</v>
      </c>
      <c r="Q1597" s="221"/>
      <c r="R1597" s="221"/>
      <c r="S1597" s="221"/>
      <c r="T1597" s="221"/>
      <c r="U1597" s="221"/>
      <c r="V1597" s="221"/>
      <c r="W1597" s="221"/>
      <c r="X1597" s="221"/>
      <c r="Y1597" s="221"/>
      <c r="Z1597" s="221"/>
      <c r="AA1597" s="221"/>
      <c r="AB1597" s="221"/>
      <c r="AC1597" s="221"/>
      <c r="AD1597" s="221"/>
      <c r="AE1597" s="221"/>
    </row>
    <row r="1598" spans="2:31">
      <c r="B1598" s="1319">
        <f t="shared" si="60"/>
        <v>-1</v>
      </c>
      <c r="D1598" s="1310"/>
      <c r="E1598" s="1310"/>
      <c r="F1598" s="1320"/>
      <c r="G1598" s="1310"/>
      <c r="H1598" s="1310"/>
      <c r="I1598" s="1310"/>
      <c r="J1598" s="1321"/>
      <c r="K1598" s="1321"/>
      <c r="L1598" s="1310"/>
      <c r="N1598" s="1322">
        <f t="shared" si="58"/>
        <v>0</v>
      </c>
      <c r="O1598" s="1323">
        <f t="shared" si="59"/>
        <v>0</v>
      </c>
      <c r="P1598" s="1323">
        <f>O1598/'1.5 Universal Data'!$E$36</f>
        <v>0</v>
      </c>
      <c r="Q1598" s="221"/>
      <c r="R1598" s="221"/>
      <c r="S1598" s="221"/>
      <c r="T1598" s="221"/>
      <c r="U1598" s="221"/>
      <c r="V1598" s="221"/>
      <c r="W1598" s="221"/>
      <c r="X1598" s="221"/>
      <c r="Y1598" s="221"/>
      <c r="Z1598" s="221"/>
      <c r="AA1598" s="221"/>
      <c r="AB1598" s="221"/>
      <c r="AC1598" s="221"/>
      <c r="AD1598" s="221"/>
      <c r="AE1598" s="221"/>
    </row>
    <row r="1599" spans="2:31">
      <c r="B1599" s="1319">
        <f t="shared" si="60"/>
        <v>-1</v>
      </c>
      <c r="D1599" s="1310"/>
      <c r="E1599" s="1310"/>
      <c r="F1599" s="1320"/>
      <c r="G1599" s="1310"/>
      <c r="H1599" s="1310"/>
      <c r="I1599" s="1310"/>
      <c r="J1599" s="1321"/>
      <c r="K1599" s="1321"/>
      <c r="L1599" s="1310"/>
      <c r="N1599" s="1322">
        <f t="shared" si="58"/>
        <v>0</v>
      </c>
      <c r="O1599" s="1323">
        <f t="shared" si="59"/>
        <v>0</v>
      </c>
      <c r="P1599" s="1323">
        <f>O1599/'1.5 Universal Data'!$E$36</f>
        <v>0</v>
      </c>
      <c r="Q1599" s="221"/>
      <c r="R1599" s="221"/>
      <c r="S1599" s="221"/>
      <c r="T1599" s="221"/>
      <c r="U1599" s="221"/>
      <c r="V1599" s="221"/>
      <c r="W1599" s="221"/>
      <c r="X1599" s="221"/>
      <c r="Y1599" s="221"/>
      <c r="Z1599" s="221"/>
      <c r="AA1599" s="221"/>
      <c r="AB1599" s="221"/>
      <c r="AC1599" s="221"/>
      <c r="AD1599" s="221"/>
      <c r="AE1599" s="221"/>
    </row>
    <row r="1600" spans="2:31">
      <c r="B1600" s="1319">
        <f t="shared" si="60"/>
        <v>-1</v>
      </c>
      <c r="D1600" s="1310"/>
      <c r="E1600" s="1310"/>
      <c r="F1600" s="1320"/>
      <c r="G1600" s="1310"/>
      <c r="H1600" s="1310"/>
      <c r="I1600" s="1310"/>
      <c r="J1600" s="1321"/>
      <c r="K1600" s="1321"/>
      <c r="L1600" s="1310"/>
      <c r="N1600" s="1322">
        <f t="shared" si="58"/>
        <v>0</v>
      </c>
      <c r="O1600" s="1323">
        <f t="shared" si="59"/>
        <v>0</v>
      </c>
      <c r="P1600" s="1323">
        <f>O1600/'1.5 Universal Data'!$E$36</f>
        <v>0</v>
      </c>
      <c r="Q1600" s="221"/>
      <c r="R1600" s="221"/>
      <c r="S1600" s="221"/>
      <c r="T1600" s="221"/>
      <c r="U1600" s="221"/>
      <c r="V1600" s="221"/>
      <c r="W1600" s="221"/>
      <c r="X1600" s="221"/>
      <c r="Y1600" s="221"/>
      <c r="Z1600" s="221"/>
      <c r="AA1600" s="221"/>
      <c r="AB1600" s="221"/>
      <c r="AC1600" s="221"/>
      <c r="AD1600" s="221"/>
      <c r="AE1600" s="221"/>
    </row>
    <row r="1601" spans="2:31">
      <c r="B1601" s="1319">
        <f t="shared" si="60"/>
        <v>-1</v>
      </c>
      <c r="D1601" s="1310"/>
      <c r="E1601" s="1310"/>
      <c r="F1601" s="1320"/>
      <c r="G1601" s="1310"/>
      <c r="H1601" s="1310"/>
      <c r="I1601" s="1310"/>
      <c r="J1601" s="1321"/>
      <c r="K1601" s="1321"/>
      <c r="L1601" s="1310"/>
      <c r="N1601" s="1322">
        <f t="shared" si="58"/>
        <v>0</v>
      </c>
      <c r="O1601" s="1323">
        <f t="shared" si="59"/>
        <v>0</v>
      </c>
      <c r="P1601" s="1323">
        <f>O1601/'1.5 Universal Data'!$E$36</f>
        <v>0</v>
      </c>
      <c r="Q1601" s="221"/>
      <c r="R1601" s="221"/>
      <c r="S1601" s="221"/>
      <c r="T1601" s="221"/>
      <c r="U1601" s="221"/>
      <c r="V1601" s="221"/>
      <c r="W1601" s="221"/>
      <c r="X1601" s="221"/>
      <c r="Y1601" s="221"/>
      <c r="Z1601" s="221"/>
      <c r="AA1601" s="221"/>
      <c r="AB1601" s="221"/>
      <c r="AC1601" s="221"/>
      <c r="AD1601" s="221"/>
      <c r="AE1601" s="221"/>
    </row>
    <row r="1602" spans="2:31">
      <c r="B1602" s="1319">
        <f t="shared" si="60"/>
        <v>-1</v>
      </c>
      <c r="D1602" s="1310"/>
      <c r="E1602" s="1310"/>
      <c r="F1602" s="1320"/>
      <c r="G1602" s="1310"/>
      <c r="H1602" s="1310"/>
      <c r="I1602" s="1310"/>
      <c r="J1602" s="1321"/>
      <c r="K1602" s="1321"/>
      <c r="L1602" s="1310"/>
      <c r="N1602" s="1322">
        <f t="shared" si="58"/>
        <v>0</v>
      </c>
      <c r="O1602" s="1323">
        <f t="shared" si="59"/>
        <v>0</v>
      </c>
      <c r="P1602" s="1323">
        <f>O1602/'1.5 Universal Data'!$E$36</f>
        <v>0</v>
      </c>
      <c r="Q1602" s="221"/>
      <c r="R1602" s="221"/>
      <c r="S1602" s="221"/>
      <c r="T1602" s="221"/>
      <c r="U1602" s="221"/>
      <c r="V1602" s="221"/>
      <c r="W1602" s="221"/>
      <c r="X1602" s="221"/>
      <c r="Y1602" s="221"/>
      <c r="Z1602" s="221"/>
      <c r="AA1602" s="221"/>
      <c r="AB1602" s="221"/>
      <c r="AC1602" s="221"/>
      <c r="AD1602" s="221"/>
      <c r="AE1602" s="221"/>
    </row>
    <row r="1603" spans="2:31">
      <c r="B1603" s="1319">
        <f t="shared" si="60"/>
        <v>-1</v>
      </c>
      <c r="D1603" s="1310"/>
      <c r="E1603" s="1310"/>
      <c r="F1603" s="1320"/>
      <c r="G1603" s="1310"/>
      <c r="H1603" s="1310"/>
      <c r="I1603" s="1310"/>
      <c r="J1603" s="1321"/>
      <c r="K1603" s="1321"/>
      <c r="L1603" s="1310"/>
      <c r="N1603" s="1322">
        <f t="shared" si="58"/>
        <v>0</v>
      </c>
      <c r="O1603" s="1323">
        <f t="shared" si="59"/>
        <v>0</v>
      </c>
      <c r="P1603" s="1323">
        <f>O1603/'1.5 Universal Data'!$E$36</f>
        <v>0</v>
      </c>
      <c r="Q1603" s="221"/>
      <c r="R1603" s="221"/>
      <c r="S1603" s="221"/>
      <c r="T1603" s="221"/>
      <c r="U1603" s="221"/>
      <c r="V1603" s="221"/>
      <c r="W1603" s="221"/>
      <c r="X1603" s="221"/>
      <c r="Y1603" s="221"/>
      <c r="Z1603" s="221"/>
      <c r="AA1603" s="221"/>
      <c r="AB1603" s="221"/>
      <c r="AC1603" s="221"/>
      <c r="AD1603" s="221"/>
      <c r="AE1603" s="221"/>
    </row>
    <row r="1604" spans="2:31">
      <c r="B1604" s="1319">
        <f t="shared" si="60"/>
        <v>-1</v>
      </c>
      <c r="D1604" s="1310"/>
      <c r="E1604" s="1310"/>
      <c r="F1604" s="1320"/>
      <c r="G1604" s="1310"/>
      <c r="H1604" s="1310"/>
      <c r="I1604" s="1310"/>
      <c r="J1604" s="1321"/>
      <c r="K1604" s="1321"/>
      <c r="L1604" s="1310"/>
      <c r="N1604" s="1322">
        <f t="shared" si="58"/>
        <v>0</v>
      </c>
      <c r="O1604" s="1323">
        <f t="shared" si="59"/>
        <v>0</v>
      </c>
      <c r="P1604" s="1323">
        <f>O1604/'1.5 Universal Data'!$E$36</f>
        <v>0</v>
      </c>
      <c r="Q1604" s="221"/>
      <c r="R1604" s="221"/>
      <c r="S1604" s="221"/>
      <c r="T1604" s="221"/>
      <c r="U1604" s="221"/>
      <c r="V1604" s="221"/>
      <c r="W1604" s="221"/>
      <c r="X1604" s="221"/>
      <c r="Y1604" s="221"/>
      <c r="Z1604" s="221"/>
      <c r="AA1604" s="221"/>
      <c r="AB1604" s="221"/>
      <c r="AC1604" s="221"/>
      <c r="AD1604" s="221"/>
      <c r="AE1604" s="221"/>
    </row>
    <row r="1605" spans="2:31">
      <c r="B1605" s="1319">
        <f t="shared" si="60"/>
        <v>-1</v>
      </c>
      <c r="D1605" s="1310"/>
      <c r="E1605" s="1310"/>
      <c r="F1605" s="1320"/>
      <c r="G1605" s="1310"/>
      <c r="H1605" s="1310"/>
      <c r="I1605" s="1310"/>
      <c r="J1605" s="1321"/>
      <c r="K1605" s="1321"/>
      <c r="L1605" s="1310"/>
      <c r="N1605" s="1322">
        <f t="shared" si="58"/>
        <v>0</v>
      </c>
      <c r="O1605" s="1323">
        <f t="shared" si="59"/>
        <v>0</v>
      </c>
      <c r="P1605" s="1323">
        <f>O1605/'1.5 Universal Data'!$E$36</f>
        <v>0</v>
      </c>
      <c r="Q1605" s="221"/>
      <c r="R1605" s="221"/>
      <c r="S1605" s="221"/>
      <c r="T1605" s="221"/>
      <c r="U1605" s="221"/>
      <c r="V1605" s="221"/>
      <c r="W1605" s="221"/>
      <c r="X1605" s="221"/>
      <c r="Y1605" s="221"/>
      <c r="Z1605" s="221"/>
      <c r="AA1605" s="221"/>
      <c r="AB1605" s="221"/>
      <c r="AC1605" s="221"/>
      <c r="AD1605" s="221"/>
      <c r="AE1605" s="221"/>
    </row>
    <row r="1606" spans="2:31">
      <c r="B1606" s="1319">
        <f t="shared" si="60"/>
        <v>-1</v>
      </c>
      <c r="D1606" s="1310"/>
      <c r="E1606" s="1310"/>
      <c r="F1606" s="1320"/>
      <c r="G1606" s="1310"/>
      <c r="H1606" s="1310"/>
      <c r="I1606" s="1310"/>
      <c r="J1606" s="1321"/>
      <c r="K1606" s="1321"/>
      <c r="L1606" s="1310"/>
      <c r="N1606" s="1322">
        <f t="shared" si="58"/>
        <v>0</v>
      </c>
      <c r="O1606" s="1323">
        <f t="shared" si="59"/>
        <v>0</v>
      </c>
      <c r="P1606" s="1323">
        <f>O1606/'1.5 Universal Data'!$E$36</f>
        <v>0</v>
      </c>
      <c r="Q1606" s="221"/>
      <c r="R1606" s="221"/>
      <c r="S1606" s="221"/>
      <c r="T1606" s="221"/>
      <c r="U1606" s="221"/>
      <c r="V1606" s="221"/>
      <c r="W1606" s="221"/>
      <c r="X1606" s="221"/>
      <c r="Y1606" s="221"/>
      <c r="Z1606" s="221"/>
      <c r="AA1606" s="221"/>
      <c r="AB1606" s="221"/>
      <c r="AC1606" s="221"/>
      <c r="AD1606" s="221"/>
      <c r="AE1606" s="221"/>
    </row>
    <row r="1607" spans="2:31">
      <c r="B1607" s="1319">
        <f t="shared" si="60"/>
        <v>-1</v>
      </c>
      <c r="D1607" s="1310"/>
      <c r="E1607" s="1310"/>
      <c r="F1607" s="1320"/>
      <c r="G1607" s="1310"/>
      <c r="H1607" s="1310"/>
      <c r="I1607" s="1310"/>
      <c r="J1607" s="1321"/>
      <c r="K1607" s="1321"/>
      <c r="L1607" s="1310"/>
      <c r="N1607" s="1322">
        <f t="shared" si="58"/>
        <v>0</v>
      </c>
      <c r="O1607" s="1323">
        <f t="shared" si="59"/>
        <v>0</v>
      </c>
      <c r="P1607" s="1323">
        <f>O1607/'1.5 Universal Data'!$E$36</f>
        <v>0</v>
      </c>
      <c r="Q1607" s="221"/>
      <c r="R1607" s="221"/>
      <c r="S1607" s="221"/>
      <c r="T1607" s="221"/>
      <c r="U1607" s="221"/>
      <c r="V1607" s="221"/>
      <c r="W1607" s="221"/>
      <c r="X1607" s="221"/>
      <c r="Y1607" s="221"/>
      <c r="Z1607" s="221"/>
      <c r="AA1607" s="221"/>
      <c r="AB1607" s="221"/>
      <c r="AC1607" s="221"/>
      <c r="AD1607" s="221"/>
      <c r="AE1607" s="221"/>
    </row>
    <row r="1608" spans="2:31">
      <c r="B1608" s="1319">
        <f t="shared" si="60"/>
        <v>-1</v>
      </c>
      <c r="D1608" s="1310"/>
      <c r="E1608" s="1310"/>
      <c r="F1608" s="1320"/>
      <c r="G1608" s="1310"/>
      <c r="H1608" s="1310"/>
      <c r="I1608" s="1310"/>
      <c r="J1608" s="1321"/>
      <c r="K1608" s="1321"/>
      <c r="L1608" s="1310"/>
      <c r="N1608" s="1322">
        <f t="shared" si="58"/>
        <v>0</v>
      </c>
      <c r="O1608" s="1323">
        <f t="shared" si="59"/>
        <v>0</v>
      </c>
      <c r="P1608" s="1323">
        <f>O1608/'1.5 Universal Data'!$E$36</f>
        <v>0</v>
      </c>
      <c r="Q1608" s="221"/>
      <c r="R1608" s="221"/>
      <c r="S1608" s="221"/>
      <c r="T1608" s="221"/>
      <c r="U1608" s="221"/>
      <c r="V1608" s="221"/>
      <c r="W1608" s="221"/>
      <c r="X1608" s="221"/>
      <c r="Y1608" s="221"/>
      <c r="Z1608" s="221"/>
      <c r="AA1608" s="221"/>
      <c r="AB1608" s="221"/>
      <c r="AC1608" s="221"/>
      <c r="AD1608" s="221"/>
      <c r="AE1608" s="221"/>
    </row>
    <row r="1609" spans="2:31">
      <c r="B1609" s="1319">
        <f t="shared" si="60"/>
        <v>-1</v>
      </c>
      <c r="D1609" s="1310"/>
      <c r="E1609" s="1310"/>
      <c r="F1609" s="1320"/>
      <c r="G1609" s="1310"/>
      <c r="H1609" s="1310"/>
      <c r="I1609" s="1310"/>
      <c r="J1609" s="1321"/>
      <c r="K1609" s="1321"/>
      <c r="L1609" s="1310"/>
      <c r="N1609" s="1322">
        <f t="shared" si="58"/>
        <v>0</v>
      </c>
      <c r="O1609" s="1323">
        <f t="shared" si="59"/>
        <v>0</v>
      </c>
      <c r="P1609" s="1323">
        <f>O1609/'1.5 Universal Data'!$E$36</f>
        <v>0</v>
      </c>
      <c r="Q1609" s="221"/>
      <c r="R1609" s="221"/>
      <c r="S1609" s="221"/>
      <c r="T1609" s="221"/>
      <c r="U1609" s="221"/>
      <c r="V1609" s="221"/>
      <c r="W1609" s="221"/>
      <c r="X1609" s="221"/>
      <c r="Y1609" s="221"/>
      <c r="Z1609" s="221"/>
      <c r="AA1609" s="221"/>
      <c r="AB1609" s="221"/>
      <c r="AC1609" s="221"/>
      <c r="AD1609" s="221"/>
      <c r="AE1609" s="221"/>
    </row>
    <row r="1610" spans="2:31">
      <c r="B1610" s="1319">
        <f t="shared" si="60"/>
        <v>-1</v>
      </c>
      <c r="D1610" s="1310"/>
      <c r="E1610" s="1310"/>
      <c r="F1610" s="1320"/>
      <c r="G1610" s="1310"/>
      <c r="H1610" s="1310"/>
      <c r="I1610" s="1310"/>
      <c r="J1610" s="1321"/>
      <c r="K1610" s="1321"/>
      <c r="L1610" s="1310"/>
      <c r="N1610" s="1322">
        <f t="shared" si="58"/>
        <v>0</v>
      </c>
      <c r="O1610" s="1323">
        <f t="shared" si="59"/>
        <v>0</v>
      </c>
      <c r="P1610" s="1323">
        <f>O1610/'1.5 Universal Data'!$E$36</f>
        <v>0</v>
      </c>
      <c r="Q1610" s="221"/>
      <c r="R1610" s="221"/>
      <c r="S1610" s="221"/>
      <c r="T1610" s="221"/>
      <c r="U1610" s="221"/>
      <c r="V1610" s="221"/>
      <c r="W1610" s="221"/>
      <c r="X1610" s="221"/>
      <c r="Y1610" s="221"/>
      <c r="Z1610" s="221"/>
      <c r="AA1610" s="221"/>
      <c r="AB1610" s="221"/>
      <c r="AC1610" s="221"/>
      <c r="AD1610" s="221"/>
      <c r="AE1610" s="221"/>
    </row>
    <row r="1611" spans="2:31">
      <c r="B1611" s="1319">
        <f t="shared" si="60"/>
        <v>-1</v>
      </c>
      <c r="D1611" s="1310"/>
      <c r="E1611" s="1310"/>
      <c r="F1611" s="1320"/>
      <c r="G1611" s="1310"/>
      <c r="H1611" s="1310"/>
      <c r="I1611" s="1310"/>
      <c r="J1611" s="1321"/>
      <c r="K1611" s="1321"/>
      <c r="L1611" s="1310"/>
      <c r="N1611" s="1322">
        <f t="shared" si="58"/>
        <v>0</v>
      </c>
      <c r="O1611" s="1323">
        <f t="shared" si="59"/>
        <v>0</v>
      </c>
      <c r="P1611" s="1323">
        <f>O1611/'1.5 Universal Data'!$E$36</f>
        <v>0</v>
      </c>
      <c r="Q1611" s="221"/>
      <c r="R1611" s="221"/>
      <c r="S1611" s="221"/>
      <c r="T1611" s="221"/>
      <c r="U1611" s="221"/>
      <c r="V1611" s="221"/>
      <c r="W1611" s="221"/>
      <c r="X1611" s="221"/>
      <c r="Y1611" s="221"/>
      <c r="Z1611" s="221"/>
      <c r="AA1611" s="221"/>
      <c r="AB1611" s="221"/>
      <c r="AC1611" s="221"/>
      <c r="AD1611" s="221"/>
      <c r="AE1611" s="221"/>
    </row>
    <row r="1612" spans="2:31">
      <c r="B1612" s="1319">
        <f t="shared" si="60"/>
        <v>-1</v>
      </c>
      <c r="D1612" s="1310"/>
      <c r="E1612" s="1310"/>
      <c r="F1612" s="1320"/>
      <c r="G1612" s="1310"/>
      <c r="H1612" s="1310"/>
      <c r="I1612" s="1310"/>
      <c r="J1612" s="1321"/>
      <c r="K1612" s="1321"/>
      <c r="L1612" s="1310"/>
      <c r="N1612" s="1322">
        <f t="shared" si="58"/>
        <v>0</v>
      </c>
      <c r="O1612" s="1323">
        <f t="shared" si="59"/>
        <v>0</v>
      </c>
      <c r="P1612" s="1323">
        <f>O1612/'1.5 Universal Data'!$E$36</f>
        <v>0</v>
      </c>
      <c r="Q1612" s="221"/>
      <c r="R1612" s="221"/>
      <c r="S1612" s="221"/>
      <c r="T1612" s="221"/>
      <c r="U1612" s="221"/>
      <c r="V1612" s="221"/>
      <c r="W1612" s="221"/>
      <c r="X1612" s="221"/>
      <c r="Y1612" s="221"/>
      <c r="Z1612" s="221"/>
      <c r="AA1612" s="221"/>
      <c r="AB1612" s="221"/>
      <c r="AC1612" s="221"/>
      <c r="AD1612" s="221"/>
      <c r="AE1612" s="221"/>
    </row>
    <row r="1613" spans="2:31">
      <c r="B1613" s="1319">
        <f t="shared" si="60"/>
        <v>-1</v>
      </c>
      <c r="D1613" s="1310"/>
      <c r="E1613" s="1310"/>
      <c r="F1613" s="1320"/>
      <c r="G1613" s="1310"/>
      <c r="H1613" s="1310"/>
      <c r="I1613" s="1310"/>
      <c r="J1613" s="1321"/>
      <c r="K1613" s="1321"/>
      <c r="L1613" s="1310"/>
      <c r="N1613" s="1322">
        <f t="shared" si="58"/>
        <v>0</v>
      </c>
      <c r="O1613" s="1323">
        <f t="shared" si="59"/>
        <v>0</v>
      </c>
      <c r="P1613" s="1323">
        <f>O1613/'1.5 Universal Data'!$E$36</f>
        <v>0</v>
      </c>
      <c r="Q1613" s="221"/>
      <c r="R1613" s="221"/>
      <c r="S1613" s="221"/>
      <c r="T1613" s="221"/>
      <c r="U1613" s="221"/>
      <c r="V1613" s="221"/>
      <c r="W1613" s="221"/>
      <c r="X1613" s="221"/>
      <c r="Y1613" s="221"/>
      <c r="Z1613" s="221"/>
      <c r="AA1613" s="221"/>
      <c r="AB1613" s="221"/>
      <c r="AC1613" s="221"/>
      <c r="AD1613" s="221"/>
      <c r="AE1613" s="221"/>
    </row>
    <row r="1614" spans="2:31">
      <c r="B1614" s="1319">
        <f t="shared" si="60"/>
        <v>-1</v>
      </c>
      <c r="D1614" s="1310"/>
      <c r="E1614" s="1310"/>
      <c r="F1614" s="1320"/>
      <c r="G1614" s="1310"/>
      <c r="H1614" s="1310"/>
      <c r="I1614" s="1310"/>
      <c r="J1614" s="1321"/>
      <c r="K1614" s="1321"/>
      <c r="L1614" s="1310"/>
      <c r="N1614" s="1322">
        <f t="shared" si="58"/>
        <v>0</v>
      </c>
      <c r="O1614" s="1323">
        <f t="shared" si="59"/>
        <v>0</v>
      </c>
      <c r="P1614" s="1323">
        <f>O1614/'1.5 Universal Data'!$E$36</f>
        <v>0</v>
      </c>
      <c r="Q1614" s="221"/>
      <c r="R1614" s="221"/>
      <c r="S1614" s="221"/>
      <c r="T1614" s="221"/>
      <c r="U1614" s="221"/>
      <c r="V1614" s="221"/>
      <c r="W1614" s="221"/>
      <c r="X1614" s="221"/>
      <c r="Y1614" s="221"/>
      <c r="Z1614" s="221"/>
      <c r="AA1614" s="221"/>
      <c r="AB1614" s="221"/>
      <c r="AC1614" s="221"/>
      <c r="AD1614" s="221"/>
      <c r="AE1614" s="221"/>
    </row>
    <row r="1615" spans="2:31">
      <c r="B1615" s="1319">
        <f t="shared" si="60"/>
        <v>-1</v>
      </c>
      <c r="D1615" s="1310"/>
      <c r="E1615" s="1310"/>
      <c r="F1615" s="1320"/>
      <c r="G1615" s="1310"/>
      <c r="H1615" s="1310"/>
      <c r="I1615" s="1310"/>
      <c r="J1615" s="1321"/>
      <c r="K1615" s="1321"/>
      <c r="L1615" s="1310"/>
      <c r="N1615" s="1322">
        <f t="shared" si="58"/>
        <v>0</v>
      </c>
      <c r="O1615" s="1323">
        <f t="shared" si="59"/>
        <v>0</v>
      </c>
      <c r="P1615" s="1323">
        <f>O1615/'1.5 Universal Data'!$E$36</f>
        <v>0</v>
      </c>
      <c r="Q1615" s="221"/>
      <c r="R1615" s="221"/>
      <c r="S1615" s="221"/>
      <c r="T1615" s="221"/>
      <c r="U1615" s="221"/>
      <c r="V1615" s="221"/>
      <c r="W1615" s="221"/>
      <c r="X1615" s="221"/>
      <c r="Y1615" s="221"/>
      <c r="Z1615" s="221"/>
      <c r="AA1615" s="221"/>
      <c r="AB1615" s="221"/>
      <c r="AC1615" s="221"/>
      <c r="AD1615" s="221"/>
      <c r="AE1615" s="221"/>
    </row>
    <row r="1616" spans="2:31">
      <c r="B1616" s="1319">
        <f t="shared" si="60"/>
        <v>-1</v>
      </c>
      <c r="D1616" s="1310"/>
      <c r="E1616" s="1310"/>
      <c r="F1616" s="1320"/>
      <c r="G1616" s="1310"/>
      <c r="H1616" s="1310"/>
      <c r="I1616" s="1310"/>
      <c r="J1616" s="1321"/>
      <c r="K1616" s="1321"/>
      <c r="L1616" s="1310"/>
      <c r="N1616" s="1322">
        <f t="shared" si="58"/>
        <v>0</v>
      </c>
      <c r="O1616" s="1323">
        <f t="shared" si="59"/>
        <v>0</v>
      </c>
      <c r="P1616" s="1323">
        <f>O1616/'1.5 Universal Data'!$E$36</f>
        <v>0</v>
      </c>
      <c r="Q1616" s="221"/>
      <c r="R1616" s="221"/>
      <c r="S1616" s="221"/>
      <c r="T1616" s="221"/>
      <c r="U1616" s="221"/>
      <c r="V1616" s="221"/>
      <c r="W1616" s="221"/>
      <c r="X1616" s="221"/>
      <c r="Y1616" s="221"/>
      <c r="Z1616" s="221"/>
      <c r="AA1616" s="221"/>
      <c r="AB1616" s="221"/>
      <c r="AC1616" s="221"/>
      <c r="AD1616" s="221"/>
      <c r="AE1616" s="221"/>
    </row>
    <row r="1617" spans="2:31">
      <c r="B1617" s="1319">
        <f t="shared" si="60"/>
        <v>-1</v>
      </c>
      <c r="D1617" s="1310"/>
      <c r="E1617" s="1310"/>
      <c r="F1617" s="1320"/>
      <c r="G1617" s="1310"/>
      <c r="H1617" s="1310"/>
      <c r="I1617" s="1310"/>
      <c r="J1617" s="1321"/>
      <c r="K1617" s="1321"/>
      <c r="L1617" s="1310"/>
      <c r="N1617" s="1322">
        <f t="shared" si="58"/>
        <v>0</v>
      </c>
      <c r="O1617" s="1323">
        <f t="shared" si="59"/>
        <v>0</v>
      </c>
      <c r="P1617" s="1323">
        <f>O1617/'1.5 Universal Data'!$E$36</f>
        <v>0</v>
      </c>
      <c r="Q1617" s="221"/>
      <c r="R1617" s="221"/>
      <c r="S1617" s="221"/>
      <c r="T1617" s="221"/>
      <c r="U1617" s="221"/>
      <c r="V1617" s="221"/>
      <c r="W1617" s="221"/>
      <c r="X1617" s="221"/>
      <c r="Y1617" s="221"/>
      <c r="Z1617" s="221"/>
      <c r="AA1617" s="221"/>
      <c r="AB1617" s="221"/>
      <c r="AC1617" s="221"/>
      <c r="AD1617" s="221"/>
      <c r="AE1617" s="221"/>
    </row>
    <row r="1618" spans="2:31">
      <c r="B1618" s="1319">
        <f t="shared" si="60"/>
        <v>-1</v>
      </c>
      <c r="D1618" s="1310"/>
      <c r="E1618" s="1310"/>
      <c r="F1618" s="1320"/>
      <c r="G1618" s="1310"/>
      <c r="H1618" s="1310"/>
      <c r="I1618" s="1310"/>
      <c r="J1618" s="1321"/>
      <c r="K1618" s="1321"/>
      <c r="L1618" s="1310"/>
      <c r="N1618" s="1322">
        <f t="shared" si="58"/>
        <v>0</v>
      </c>
      <c r="O1618" s="1323">
        <f t="shared" si="59"/>
        <v>0</v>
      </c>
      <c r="P1618" s="1323">
        <f>O1618/'1.5 Universal Data'!$E$36</f>
        <v>0</v>
      </c>
      <c r="Q1618" s="221"/>
      <c r="R1618" s="221"/>
      <c r="S1618" s="221"/>
      <c r="T1618" s="221"/>
      <c r="U1618" s="221"/>
      <c r="V1618" s="221"/>
      <c r="W1618" s="221"/>
      <c r="X1618" s="221"/>
      <c r="Y1618" s="221"/>
      <c r="Z1618" s="221"/>
      <c r="AA1618" s="221"/>
      <c r="AB1618" s="221"/>
      <c r="AC1618" s="221"/>
      <c r="AD1618" s="221"/>
      <c r="AE1618" s="221"/>
    </row>
    <row r="1619" spans="2:31">
      <c r="B1619" s="1319">
        <f t="shared" si="60"/>
        <v>-1</v>
      </c>
      <c r="D1619" s="1310"/>
      <c r="E1619" s="1310"/>
      <c r="F1619" s="1320"/>
      <c r="G1619" s="1310"/>
      <c r="H1619" s="1310"/>
      <c r="I1619" s="1310"/>
      <c r="J1619" s="1321"/>
      <c r="K1619" s="1321"/>
      <c r="L1619" s="1310"/>
      <c r="N1619" s="1322">
        <f t="shared" si="58"/>
        <v>0</v>
      </c>
      <c r="O1619" s="1323">
        <f t="shared" si="59"/>
        <v>0</v>
      </c>
      <c r="P1619" s="1323">
        <f>O1619/'1.5 Universal Data'!$E$36</f>
        <v>0</v>
      </c>
      <c r="Q1619" s="221"/>
      <c r="R1619" s="221"/>
      <c r="S1619" s="221"/>
      <c r="T1619" s="221"/>
      <c r="U1619" s="221"/>
      <c r="V1619" s="221"/>
      <c r="W1619" s="221"/>
      <c r="X1619" s="221"/>
      <c r="Y1619" s="221"/>
      <c r="Z1619" s="221"/>
      <c r="AA1619" s="221"/>
      <c r="AB1619" s="221"/>
      <c r="AC1619" s="221"/>
      <c r="AD1619" s="221"/>
      <c r="AE1619" s="221"/>
    </row>
    <row r="1620" spans="2:31">
      <c r="B1620" s="1319">
        <f t="shared" si="60"/>
        <v>-1</v>
      </c>
      <c r="D1620" s="1310"/>
      <c r="E1620" s="1310"/>
      <c r="F1620" s="1320"/>
      <c r="G1620" s="1310"/>
      <c r="H1620" s="1310"/>
      <c r="I1620" s="1310"/>
      <c r="J1620" s="1321"/>
      <c r="K1620" s="1321"/>
      <c r="L1620" s="1310"/>
      <c r="N1620" s="1322">
        <f t="shared" si="58"/>
        <v>0</v>
      </c>
      <c r="O1620" s="1323">
        <f t="shared" si="59"/>
        <v>0</v>
      </c>
      <c r="P1620" s="1323">
        <f>O1620/'1.5 Universal Data'!$E$36</f>
        <v>0</v>
      </c>
      <c r="Q1620" s="221"/>
      <c r="R1620" s="221"/>
      <c r="S1620" s="221"/>
      <c r="T1620" s="221"/>
      <c r="U1620" s="221"/>
      <c r="V1620" s="221"/>
      <c r="W1620" s="221"/>
      <c r="X1620" s="221"/>
      <c r="Y1620" s="221"/>
      <c r="Z1620" s="221"/>
      <c r="AA1620" s="221"/>
      <c r="AB1620" s="221"/>
      <c r="AC1620" s="221"/>
      <c r="AD1620" s="221"/>
      <c r="AE1620" s="221"/>
    </row>
    <row r="1621" spans="2:31">
      <c r="B1621" s="1319">
        <f t="shared" si="60"/>
        <v>-1</v>
      </c>
      <c r="D1621" s="1310"/>
      <c r="E1621" s="1310"/>
      <c r="F1621" s="1320"/>
      <c r="G1621" s="1310"/>
      <c r="H1621" s="1310"/>
      <c r="I1621" s="1310"/>
      <c r="J1621" s="1321"/>
      <c r="K1621" s="1321"/>
      <c r="L1621" s="1310"/>
      <c r="N1621" s="1322">
        <f t="shared" si="58"/>
        <v>0</v>
      </c>
      <c r="O1621" s="1323">
        <f t="shared" si="59"/>
        <v>0</v>
      </c>
      <c r="P1621" s="1323">
        <f>O1621/'1.5 Universal Data'!$E$36</f>
        <v>0</v>
      </c>
      <c r="Q1621" s="221"/>
      <c r="R1621" s="221"/>
      <c r="S1621" s="221"/>
      <c r="T1621" s="221"/>
      <c r="U1621" s="221"/>
      <c r="V1621" s="221"/>
      <c r="W1621" s="221"/>
      <c r="X1621" s="221"/>
      <c r="Y1621" s="221"/>
      <c r="Z1621" s="221"/>
      <c r="AA1621" s="221"/>
      <c r="AB1621" s="221"/>
      <c r="AC1621" s="221"/>
      <c r="AD1621" s="221"/>
      <c r="AE1621" s="221"/>
    </row>
    <row r="1622" spans="2:31">
      <c r="B1622" s="1319">
        <f t="shared" si="60"/>
        <v>-1</v>
      </c>
      <c r="D1622" s="1310"/>
      <c r="E1622" s="1310"/>
      <c r="F1622" s="1320"/>
      <c r="G1622" s="1310"/>
      <c r="H1622" s="1310"/>
      <c r="I1622" s="1310"/>
      <c r="J1622" s="1321"/>
      <c r="K1622" s="1321"/>
      <c r="L1622" s="1310"/>
      <c r="N1622" s="1322">
        <f t="shared" si="58"/>
        <v>0</v>
      </c>
      <c r="O1622" s="1323">
        <f t="shared" si="59"/>
        <v>0</v>
      </c>
      <c r="P1622" s="1323">
        <f>O1622/'1.5 Universal Data'!$E$36</f>
        <v>0</v>
      </c>
      <c r="Q1622" s="221"/>
      <c r="R1622" s="221"/>
      <c r="S1622" s="221"/>
      <c r="T1622" s="221"/>
      <c r="U1622" s="221"/>
      <c r="V1622" s="221"/>
      <c r="W1622" s="221"/>
      <c r="X1622" s="221"/>
      <c r="Y1622" s="221"/>
      <c r="Z1622" s="221"/>
      <c r="AA1622" s="221"/>
      <c r="AB1622" s="221"/>
      <c r="AC1622" s="221"/>
      <c r="AD1622" s="221"/>
      <c r="AE1622" s="221"/>
    </row>
    <row r="1623" spans="2:31">
      <c r="B1623" s="1319">
        <f t="shared" ref="B1623:B1686" si="61">IF(G1623="buy",1,-1)</f>
        <v>-1</v>
      </c>
      <c r="D1623" s="1310"/>
      <c r="E1623" s="1310"/>
      <c r="F1623" s="1320"/>
      <c r="G1623" s="1310"/>
      <c r="H1623" s="1310"/>
      <c r="I1623" s="1310"/>
      <c r="J1623" s="1321"/>
      <c r="K1623" s="1321"/>
      <c r="L1623" s="1310"/>
      <c r="N1623" s="1322">
        <f t="shared" si="58"/>
        <v>0</v>
      </c>
      <c r="O1623" s="1323">
        <f t="shared" si="59"/>
        <v>0</v>
      </c>
      <c r="P1623" s="1323">
        <f>O1623/'1.5 Universal Data'!$E$36</f>
        <v>0</v>
      </c>
      <c r="Q1623" s="221"/>
      <c r="R1623" s="221"/>
      <c r="S1623" s="221"/>
      <c r="T1623" s="221"/>
      <c r="U1623" s="221"/>
      <c r="V1623" s="221"/>
      <c r="W1623" s="221"/>
      <c r="X1623" s="221"/>
      <c r="Y1623" s="221"/>
      <c r="Z1623" s="221"/>
      <c r="AA1623" s="221"/>
      <c r="AB1623" s="221"/>
      <c r="AC1623" s="221"/>
      <c r="AD1623" s="221"/>
      <c r="AE1623" s="221"/>
    </row>
    <row r="1624" spans="2:31">
      <c r="B1624" s="1319">
        <f t="shared" si="61"/>
        <v>-1</v>
      </c>
      <c r="D1624" s="1310"/>
      <c r="E1624" s="1310"/>
      <c r="F1624" s="1320"/>
      <c r="G1624" s="1310"/>
      <c r="H1624" s="1310"/>
      <c r="I1624" s="1310"/>
      <c r="J1624" s="1321"/>
      <c r="K1624" s="1321"/>
      <c r="L1624" s="1310"/>
      <c r="N1624" s="1322">
        <f t="shared" si="58"/>
        <v>0</v>
      </c>
      <c r="O1624" s="1323">
        <f t="shared" si="59"/>
        <v>0</v>
      </c>
      <c r="P1624" s="1323">
        <f>O1624/'1.5 Universal Data'!$E$36</f>
        <v>0</v>
      </c>
      <c r="Q1624" s="221"/>
      <c r="R1624" s="221"/>
      <c r="S1624" s="221"/>
      <c r="T1624" s="221"/>
      <c r="U1624" s="221"/>
      <c r="V1624" s="221"/>
      <c r="W1624" s="221"/>
      <c r="X1624" s="221"/>
      <c r="Y1624" s="221"/>
      <c r="Z1624" s="221"/>
      <c r="AA1624" s="221"/>
      <c r="AB1624" s="221"/>
      <c r="AC1624" s="221"/>
      <c r="AD1624" s="221"/>
      <c r="AE1624" s="221"/>
    </row>
    <row r="1625" spans="2:31">
      <c r="B1625" s="1319">
        <f t="shared" si="61"/>
        <v>-1</v>
      </c>
      <c r="D1625" s="1310"/>
      <c r="E1625" s="1310"/>
      <c r="F1625" s="1320"/>
      <c r="G1625" s="1310"/>
      <c r="H1625" s="1310"/>
      <c r="I1625" s="1310"/>
      <c r="J1625" s="1321"/>
      <c r="K1625" s="1321"/>
      <c r="L1625" s="1310"/>
      <c r="N1625" s="1322">
        <f t="shared" si="58"/>
        <v>0</v>
      </c>
      <c r="O1625" s="1323">
        <f t="shared" si="59"/>
        <v>0</v>
      </c>
      <c r="P1625" s="1323">
        <f>O1625/'1.5 Universal Data'!$E$36</f>
        <v>0</v>
      </c>
      <c r="Q1625" s="221"/>
      <c r="R1625" s="221"/>
      <c r="S1625" s="221"/>
      <c r="T1625" s="221"/>
      <c r="U1625" s="221"/>
      <c r="V1625" s="221"/>
      <c r="W1625" s="221"/>
      <c r="X1625" s="221"/>
      <c r="Y1625" s="221"/>
      <c r="Z1625" s="221"/>
      <c r="AA1625" s="221"/>
      <c r="AB1625" s="221"/>
      <c r="AC1625" s="221"/>
      <c r="AD1625" s="221"/>
      <c r="AE1625" s="221"/>
    </row>
    <row r="1626" spans="2:31">
      <c r="B1626" s="1319">
        <f t="shared" si="61"/>
        <v>-1</v>
      </c>
      <c r="D1626" s="1310"/>
      <c r="E1626" s="1310"/>
      <c r="F1626" s="1320"/>
      <c r="G1626" s="1310"/>
      <c r="H1626" s="1310"/>
      <c r="I1626" s="1310"/>
      <c r="J1626" s="1321"/>
      <c r="K1626" s="1321"/>
      <c r="L1626" s="1310"/>
      <c r="N1626" s="1322">
        <f t="shared" si="58"/>
        <v>0</v>
      </c>
      <c r="O1626" s="1323">
        <f t="shared" si="59"/>
        <v>0</v>
      </c>
      <c r="P1626" s="1323">
        <f>O1626/'1.5 Universal Data'!$E$36</f>
        <v>0</v>
      </c>
      <c r="Q1626" s="221"/>
      <c r="R1626" s="221"/>
      <c r="S1626" s="221"/>
      <c r="T1626" s="221"/>
      <c r="U1626" s="221"/>
      <c r="V1626" s="221"/>
      <c r="W1626" s="221"/>
      <c r="X1626" s="221"/>
      <c r="Y1626" s="221"/>
      <c r="Z1626" s="221"/>
      <c r="AA1626" s="221"/>
      <c r="AB1626" s="221"/>
      <c r="AC1626" s="221"/>
      <c r="AD1626" s="221"/>
      <c r="AE1626" s="221"/>
    </row>
    <row r="1627" spans="2:31">
      <c r="B1627" s="1319">
        <f t="shared" si="61"/>
        <v>-1</v>
      </c>
      <c r="D1627" s="1310"/>
      <c r="E1627" s="1310"/>
      <c r="F1627" s="1320"/>
      <c r="G1627" s="1310"/>
      <c r="H1627" s="1310"/>
      <c r="I1627" s="1310"/>
      <c r="J1627" s="1321"/>
      <c r="K1627" s="1321"/>
      <c r="L1627" s="1310"/>
      <c r="N1627" s="1322">
        <f t="shared" si="58"/>
        <v>0</v>
      </c>
      <c r="O1627" s="1323">
        <f t="shared" si="59"/>
        <v>0</v>
      </c>
      <c r="P1627" s="1323">
        <f>O1627/'1.5 Universal Data'!$E$36</f>
        <v>0</v>
      </c>
      <c r="Q1627" s="221"/>
      <c r="R1627" s="221"/>
      <c r="S1627" s="221"/>
      <c r="T1627" s="221"/>
      <c r="U1627" s="221"/>
      <c r="V1627" s="221"/>
      <c r="W1627" s="221"/>
      <c r="X1627" s="221"/>
      <c r="Y1627" s="221"/>
      <c r="Z1627" s="221"/>
      <c r="AA1627" s="221"/>
      <c r="AB1627" s="221"/>
      <c r="AC1627" s="221"/>
      <c r="AD1627" s="221"/>
      <c r="AE1627" s="221"/>
    </row>
    <row r="1628" spans="2:31">
      <c r="B1628" s="1319">
        <f t="shared" si="61"/>
        <v>-1</v>
      </c>
      <c r="D1628" s="1310"/>
      <c r="E1628" s="1310"/>
      <c r="F1628" s="1320"/>
      <c r="G1628" s="1310"/>
      <c r="H1628" s="1310"/>
      <c r="I1628" s="1310"/>
      <c r="J1628" s="1321"/>
      <c r="K1628" s="1321"/>
      <c r="L1628" s="1310"/>
      <c r="N1628" s="1322">
        <f t="shared" si="58"/>
        <v>0</v>
      </c>
      <c r="O1628" s="1323">
        <f t="shared" si="59"/>
        <v>0</v>
      </c>
      <c r="P1628" s="1323">
        <f>O1628/'1.5 Universal Data'!$E$36</f>
        <v>0</v>
      </c>
      <c r="Q1628" s="221"/>
      <c r="R1628" s="221"/>
      <c r="S1628" s="221"/>
      <c r="T1628" s="221"/>
      <c r="U1628" s="221"/>
      <c r="V1628" s="221"/>
      <c r="W1628" s="221"/>
      <c r="X1628" s="221"/>
      <c r="Y1628" s="221"/>
      <c r="Z1628" s="221"/>
      <c r="AA1628" s="221"/>
      <c r="AB1628" s="221"/>
      <c r="AC1628" s="221"/>
      <c r="AD1628" s="221"/>
      <c r="AE1628" s="221"/>
    </row>
    <row r="1629" spans="2:31">
      <c r="B1629" s="1319">
        <f t="shared" si="61"/>
        <v>-1</v>
      </c>
      <c r="D1629" s="1310"/>
      <c r="E1629" s="1310"/>
      <c r="F1629" s="1320"/>
      <c r="G1629" s="1310"/>
      <c r="H1629" s="1310"/>
      <c r="I1629" s="1310"/>
      <c r="J1629" s="1321"/>
      <c r="K1629" s="1321"/>
      <c r="L1629" s="1310"/>
      <c r="N1629" s="1322">
        <f t="shared" si="58"/>
        <v>0</v>
      </c>
      <c r="O1629" s="1323">
        <f t="shared" si="59"/>
        <v>0</v>
      </c>
      <c r="P1629" s="1323">
        <f>O1629/'1.5 Universal Data'!$E$36</f>
        <v>0</v>
      </c>
      <c r="Q1629" s="221"/>
      <c r="R1629" s="221"/>
      <c r="S1629" s="221"/>
      <c r="T1629" s="221"/>
      <c r="U1629" s="221"/>
      <c r="V1629" s="221"/>
      <c r="W1629" s="221"/>
      <c r="X1629" s="221"/>
      <c r="Y1629" s="221"/>
      <c r="Z1629" s="221"/>
      <c r="AA1629" s="221"/>
      <c r="AB1629" s="221"/>
      <c r="AC1629" s="221"/>
      <c r="AD1629" s="221"/>
      <c r="AE1629" s="221"/>
    </row>
    <row r="1630" spans="2:31">
      <c r="B1630" s="1319">
        <f t="shared" si="61"/>
        <v>-1</v>
      </c>
      <c r="D1630" s="1310"/>
      <c r="E1630" s="1310"/>
      <c r="F1630" s="1320"/>
      <c r="G1630" s="1310"/>
      <c r="H1630" s="1310"/>
      <c r="I1630" s="1310"/>
      <c r="J1630" s="1321"/>
      <c r="K1630" s="1321"/>
      <c r="L1630" s="1310"/>
      <c r="N1630" s="1322">
        <f t="shared" si="58"/>
        <v>0</v>
      </c>
      <c r="O1630" s="1323">
        <f t="shared" si="59"/>
        <v>0</v>
      </c>
      <c r="P1630" s="1323">
        <f>O1630/'1.5 Universal Data'!$E$36</f>
        <v>0</v>
      </c>
      <c r="Q1630" s="221"/>
      <c r="R1630" s="221"/>
      <c r="S1630" s="221"/>
      <c r="T1630" s="221"/>
      <c r="U1630" s="221"/>
      <c r="V1630" s="221"/>
      <c r="W1630" s="221"/>
      <c r="X1630" s="221"/>
      <c r="Y1630" s="221"/>
      <c r="Z1630" s="221"/>
      <c r="AA1630" s="221"/>
      <c r="AB1630" s="221"/>
      <c r="AC1630" s="221"/>
      <c r="AD1630" s="221"/>
      <c r="AE1630" s="221"/>
    </row>
    <row r="1631" spans="2:31">
      <c r="B1631" s="1319">
        <f t="shared" si="61"/>
        <v>-1</v>
      </c>
      <c r="D1631" s="1310"/>
      <c r="E1631" s="1310"/>
      <c r="F1631" s="1320"/>
      <c r="G1631" s="1310"/>
      <c r="H1631" s="1310"/>
      <c r="I1631" s="1310"/>
      <c r="J1631" s="1321"/>
      <c r="K1631" s="1321"/>
      <c r="L1631" s="1310"/>
      <c r="N1631" s="1322">
        <f t="shared" si="58"/>
        <v>0</v>
      </c>
      <c r="O1631" s="1323">
        <f t="shared" si="59"/>
        <v>0</v>
      </c>
      <c r="P1631" s="1323">
        <f>O1631/'1.5 Universal Data'!$E$36</f>
        <v>0</v>
      </c>
      <c r="Q1631" s="221"/>
      <c r="R1631" s="221"/>
      <c r="S1631" s="221"/>
      <c r="T1631" s="221"/>
      <c r="U1631" s="221"/>
      <c r="V1631" s="221"/>
      <c r="W1631" s="221"/>
      <c r="X1631" s="221"/>
      <c r="Y1631" s="221"/>
      <c r="Z1631" s="221"/>
      <c r="AA1631" s="221"/>
      <c r="AB1631" s="221"/>
      <c r="AC1631" s="221"/>
      <c r="AD1631" s="221"/>
      <c r="AE1631" s="221"/>
    </row>
    <row r="1632" spans="2:31">
      <c r="B1632" s="1319">
        <f t="shared" si="61"/>
        <v>-1</v>
      </c>
      <c r="D1632" s="1310"/>
      <c r="E1632" s="1310"/>
      <c r="F1632" s="1320"/>
      <c r="G1632" s="1310"/>
      <c r="H1632" s="1310"/>
      <c r="I1632" s="1310"/>
      <c r="J1632" s="1321"/>
      <c r="K1632" s="1321"/>
      <c r="L1632" s="1310"/>
      <c r="N1632" s="1322">
        <f t="shared" si="58"/>
        <v>0</v>
      </c>
      <c r="O1632" s="1323">
        <f t="shared" si="59"/>
        <v>0</v>
      </c>
      <c r="P1632" s="1323">
        <f>O1632/'1.5 Universal Data'!$E$36</f>
        <v>0</v>
      </c>
      <c r="Q1632" s="221"/>
      <c r="R1632" s="221"/>
      <c r="S1632" s="221"/>
      <c r="T1632" s="221"/>
      <c r="U1632" s="221"/>
      <c r="V1632" s="221"/>
      <c r="W1632" s="221"/>
      <c r="X1632" s="221"/>
      <c r="Y1632" s="221"/>
      <c r="Z1632" s="221"/>
      <c r="AA1632" s="221"/>
      <c r="AB1632" s="221"/>
      <c r="AC1632" s="221"/>
      <c r="AD1632" s="221"/>
      <c r="AE1632" s="221"/>
    </row>
    <row r="1633" spans="2:31">
      <c r="B1633" s="1319">
        <f t="shared" si="61"/>
        <v>-1</v>
      </c>
      <c r="D1633" s="1310"/>
      <c r="E1633" s="1310"/>
      <c r="F1633" s="1320"/>
      <c r="G1633" s="1310"/>
      <c r="H1633" s="1310"/>
      <c r="I1633" s="1310"/>
      <c r="J1633" s="1321"/>
      <c r="K1633" s="1321"/>
      <c r="L1633" s="1310"/>
      <c r="N1633" s="1322">
        <f t="shared" si="58"/>
        <v>0</v>
      </c>
      <c r="O1633" s="1323">
        <f t="shared" si="59"/>
        <v>0</v>
      </c>
      <c r="P1633" s="1323">
        <f>O1633/'1.5 Universal Data'!$E$36</f>
        <v>0</v>
      </c>
      <c r="Q1633" s="221"/>
      <c r="R1633" s="221"/>
      <c r="S1633" s="221"/>
      <c r="T1633" s="221"/>
      <c r="U1633" s="221"/>
      <c r="V1633" s="221"/>
      <c r="W1633" s="221"/>
      <c r="X1633" s="221"/>
      <c r="Y1633" s="221"/>
      <c r="Z1633" s="221"/>
      <c r="AA1633" s="221"/>
      <c r="AB1633" s="221"/>
      <c r="AC1633" s="221"/>
      <c r="AD1633" s="221"/>
      <c r="AE1633" s="221"/>
    </row>
    <row r="1634" spans="2:31">
      <c r="B1634" s="1319">
        <f t="shared" si="61"/>
        <v>-1</v>
      </c>
      <c r="D1634" s="1310"/>
      <c r="E1634" s="1310"/>
      <c r="F1634" s="1320"/>
      <c r="G1634" s="1310"/>
      <c r="H1634" s="1310"/>
      <c r="I1634" s="1310"/>
      <c r="J1634" s="1321"/>
      <c r="K1634" s="1321"/>
      <c r="L1634" s="1310"/>
      <c r="N1634" s="1322">
        <f t="shared" si="58"/>
        <v>0</v>
      </c>
      <c r="O1634" s="1323">
        <f t="shared" si="59"/>
        <v>0</v>
      </c>
      <c r="P1634" s="1323">
        <f>O1634/'1.5 Universal Data'!$E$36</f>
        <v>0</v>
      </c>
      <c r="Q1634" s="221"/>
      <c r="R1634" s="221"/>
      <c r="S1634" s="221"/>
      <c r="T1634" s="221"/>
      <c r="U1634" s="221"/>
      <c r="V1634" s="221"/>
      <c r="W1634" s="221"/>
      <c r="X1634" s="221"/>
      <c r="Y1634" s="221"/>
      <c r="Z1634" s="221"/>
      <c r="AA1634" s="221"/>
      <c r="AB1634" s="221"/>
      <c r="AC1634" s="221"/>
      <c r="AD1634" s="221"/>
      <c r="AE1634" s="221"/>
    </row>
    <row r="1635" spans="2:31">
      <c r="B1635" s="1319">
        <f t="shared" si="61"/>
        <v>-1</v>
      </c>
      <c r="D1635" s="1310"/>
      <c r="E1635" s="1310"/>
      <c r="F1635" s="1320"/>
      <c r="G1635" s="1310"/>
      <c r="H1635" s="1310"/>
      <c r="I1635" s="1310"/>
      <c r="J1635" s="1321"/>
      <c r="K1635" s="1321"/>
      <c r="L1635" s="1310"/>
      <c r="N1635" s="1322">
        <f t="shared" si="58"/>
        <v>0</v>
      </c>
      <c r="O1635" s="1323">
        <f t="shared" si="59"/>
        <v>0</v>
      </c>
      <c r="P1635" s="1323">
        <f>O1635/'1.5 Universal Data'!$E$36</f>
        <v>0</v>
      </c>
      <c r="Q1635" s="221"/>
      <c r="R1635" s="221"/>
      <c r="S1635" s="221"/>
      <c r="T1635" s="221"/>
      <c r="U1635" s="221"/>
      <c r="V1635" s="221"/>
      <c r="W1635" s="221"/>
      <c r="X1635" s="221"/>
      <c r="Y1635" s="221"/>
      <c r="Z1635" s="221"/>
      <c r="AA1635" s="221"/>
      <c r="AB1635" s="221"/>
      <c r="AC1635" s="221"/>
      <c r="AD1635" s="221"/>
      <c r="AE1635" s="221"/>
    </row>
    <row r="1636" spans="2:31">
      <c r="B1636" s="1319">
        <f t="shared" si="61"/>
        <v>-1</v>
      </c>
      <c r="D1636" s="1310"/>
      <c r="E1636" s="1310"/>
      <c r="F1636" s="1320"/>
      <c r="G1636" s="1310"/>
      <c r="H1636" s="1310"/>
      <c r="I1636" s="1310"/>
      <c r="J1636" s="1321"/>
      <c r="K1636" s="1321"/>
      <c r="L1636" s="1310"/>
      <c r="N1636" s="1322">
        <f t="shared" si="58"/>
        <v>0</v>
      </c>
      <c r="O1636" s="1323">
        <f t="shared" si="59"/>
        <v>0</v>
      </c>
      <c r="P1636" s="1323">
        <f>O1636/'1.5 Universal Data'!$E$36</f>
        <v>0</v>
      </c>
      <c r="Q1636" s="221"/>
      <c r="R1636" s="221"/>
      <c r="S1636" s="221"/>
      <c r="T1636" s="221"/>
      <c r="U1636" s="221"/>
      <c r="V1636" s="221"/>
      <c r="W1636" s="221"/>
      <c r="X1636" s="221"/>
      <c r="Y1636" s="221"/>
      <c r="Z1636" s="221"/>
      <c r="AA1636" s="221"/>
      <c r="AB1636" s="221"/>
      <c r="AC1636" s="221"/>
      <c r="AD1636" s="221"/>
      <c r="AE1636" s="221"/>
    </row>
    <row r="1637" spans="2:31">
      <c r="B1637" s="1319">
        <f t="shared" si="61"/>
        <v>-1</v>
      </c>
      <c r="D1637" s="1310"/>
      <c r="E1637" s="1310"/>
      <c r="F1637" s="1320"/>
      <c r="G1637" s="1310"/>
      <c r="H1637" s="1310"/>
      <c r="I1637" s="1310"/>
      <c r="J1637" s="1321"/>
      <c r="K1637" s="1321"/>
      <c r="L1637" s="1310"/>
      <c r="N1637" s="1322">
        <f t="shared" si="58"/>
        <v>0</v>
      </c>
      <c r="O1637" s="1323">
        <f t="shared" si="59"/>
        <v>0</v>
      </c>
      <c r="P1637" s="1323">
        <f>O1637/'1.5 Universal Data'!$E$36</f>
        <v>0</v>
      </c>
      <c r="Q1637" s="221"/>
      <c r="R1637" s="221"/>
      <c r="S1637" s="221"/>
      <c r="T1637" s="221"/>
      <c r="U1637" s="221"/>
      <c r="V1637" s="221"/>
      <c r="W1637" s="221"/>
      <c r="X1637" s="221"/>
      <c r="Y1637" s="221"/>
      <c r="Z1637" s="221"/>
      <c r="AA1637" s="221"/>
      <c r="AB1637" s="221"/>
      <c r="AC1637" s="221"/>
      <c r="AD1637" s="221"/>
      <c r="AE1637" s="221"/>
    </row>
    <row r="1638" spans="2:31">
      <c r="B1638" s="1319">
        <f t="shared" si="61"/>
        <v>-1</v>
      </c>
      <c r="D1638" s="1310"/>
      <c r="E1638" s="1310"/>
      <c r="F1638" s="1320"/>
      <c r="G1638" s="1310"/>
      <c r="H1638" s="1310"/>
      <c r="I1638" s="1310"/>
      <c r="J1638" s="1321"/>
      <c r="K1638" s="1321"/>
      <c r="L1638" s="1310"/>
      <c r="N1638" s="1322">
        <f t="shared" si="58"/>
        <v>0</v>
      </c>
      <c r="O1638" s="1323">
        <f t="shared" si="59"/>
        <v>0</v>
      </c>
      <c r="P1638" s="1323">
        <f>O1638/'1.5 Universal Data'!$E$36</f>
        <v>0</v>
      </c>
      <c r="Q1638" s="221"/>
      <c r="R1638" s="221"/>
      <c r="S1638" s="221"/>
      <c r="T1638" s="221"/>
      <c r="U1638" s="221"/>
      <c r="V1638" s="221"/>
      <c r="W1638" s="221"/>
      <c r="X1638" s="221"/>
      <c r="Y1638" s="221"/>
      <c r="Z1638" s="221"/>
      <c r="AA1638" s="221"/>
      <c r="AB1638" s="221"/>
      <c r="AC1638" s="221"/>
      <c r="AD1638" s="221"/>
      <c r="AE1638" s="221"/>
    </row>
    <row r="1639" spans="2:31">
      <c r="B1639" s="1319">
        <f t="shared" si="61"/>
        <v>-1</v>
      </c>
      <c r="D1639" s="1310"/>
      <c r="E1639" s="1310"/>
      <c r="F1639" s="1320"/>
      <c r="G1639" s="1310"/>
      <c r="H1639" s="1310"/>
      <c r="I1639" s="1310"/>
      <c r="J1639" s="1321"/>
      <c r="K1639" s="1321"/>
      <c r="L1639" s="1310"/>
      <c r="N1639" s="1322">
        <f t="shared" si="58"/>
        <v>0</v>
      </c>
      <c r="O1639" s="1323">
        <f t="shared" si="59"/>
        <v>0</v>
      </c>
      <c r="P1639" s="1323">
        <f>O1639/'1.5 Universal Data'!$E$36</f>
        <v>0</v>
      </c>
      <c r="Q1639" s="221"/>
      <c r="R1639" s="221"/>
      <c r="S1639" s="221"/>
      <c r="T1639" s="221"/>
      <c r="U1639" s="221"/>
      <c r="V1639" s="221"/>
      <c r="W1639" s="221"/>
      <c r="X1639" s="221"/>
      <c r="Y1639" s="221"/>
      <c r="Z1639" s="221"/>
      <c r="AA1639" s="221"/>
      <c r="AB1639" s="221"/>
      <c r="AC1639" s="221"/>
      <c r="AD1639" s="221"/>
      <c r="AE1639" s="221"/>
    </row>
    <row r="1640" spans="2:31">
      <c r="B1640" s="1319">
        <f t="shared" si="61"/>
        <v>-1</v>
      </c>
      <c r="D1640" s="1310"/>
      <c r="E1640" s="1310"/>
      <c r="F1640" s="1320"/>
      <c r="G1640" s="1310"/>
      <c r="H1640" s="1310"/>
      <c r="I1640" s="1310"/>
      <c r="J1640" s="1321"/>
      <c r="K1640" s="1321"/>
      <c r="L1640" s="1310"/>
      <c r="N1640" s="1322">
        <f t="shared" si="58"/>
        <v>0</v>
      </c>
      <c r="O1640" s="1323">
        <f t="shared" si="59"/>
        <v>0</v>
      </c>
      <c r="P1640" s="1323">
        <f>O1640/'1.5 Universal Data'!$E$36</f>
        <v>0</v>
      </c>
      <c r="Q1640" s="221"/>
      <c r="R1640" s="221"/>
      <c r="S1640" s="221"/>
      <c r="T1640" s="221"/>
      <c r="U1640" s="221"/>
      <c r="V1640" s="221"/>
      <c r="W1640" s="221"/>
      <c r="X1640" s="221"/>
      <c r="Y1640" s="221"/>
      <c r="Z1640" s="221"/>
      <c r="AA1640" s="221"/>
      <c r="AB1640" s="221"/>
      <c r="AC1640" s="221"/>
      <c r="AD1640" s="221"/>
      <c r="AE1640" s="221"/>
    </row>
    <row r="1641" spans="2:31">
      <c r="B1641" s="1319">
        <f t="shared" si="61"/>
        <v>-1</v>
      </c>
      <c r="D1641" s="1310"/>
      <c r="E1641" s="1310"/>
      <c r="F1641" s="1320"/>
      <c r="G1641" s="1310"/>
      <c r="H1641" s="1310"/>
      <c r="I1641" s="1310"/>
      <c r="J1641" s="1321"/>
      <c r="K1641" s="1321"/>
      <c r="L1641" s="1310"/>
      <c r="N1641" s="1322">
        <f t="shared" si="58"/>
        <v>0</v>
      </c>
      <c r="O1641" s="1323">
        <f t="shared" si="59"/>
        <v>0</v>
      </c>
      <c r="P1641" s="1323">
        <f>O1641/'1.5 Universal Data'!$E$36</f>
        <v>0</v>
      </c>
      <c r="Q1641" s="221"/>
      <c r="R1641" s="221"/>
      <c r="S1641" s="221"/>
      <c r="T1641" s="221"/>
      <c r="U1641" s="221"/>
      <c r="V1641" s="221"/>
      <c r="W1641" s="221"/>
      <c r="X1641" s="221"/>
      <c r="Y1641" s="221"/>
      <c r="Z1641" s="221"/>
      <c r="AA1641" s="221"/>
      <c r="AB1641" s="221"/>
      <c r="AC1641" s="221"/>
      <c r="AD1641" s="221"/>
      <c r="AE1641" s="221"/>
    </row>
    <row r="1642" spans="2:31">
      <c r="B1642" s="1319">
        <f t="shared" si="61"/>
        <v>-1</v>
      </c>
      <c r="D1642" s="1310"/>
      <c r="E1642" s="1310"/>
      <c r="F1642" s="1320"/>
      <c r="G1642" s="1310"/>
      <c r="H1642" s="1310"/>
      <c r="I1642" s="1310"/>
      <c r="J1642" s="1321"/>
      <c r="K1642" s="1321"/>
      <c r="L1642" s="1310"/>
      <c r="N1642" s="1322">
        <f t="shared" si="58"/>
        <v>0</v>
      </c>
      <c r="O1642" s="1323">
        <f t="shared" si="59"/>
        <v>0</v>
      </c>
      <c r="P1642" s="1323">
        <f>O1642/'1.5 Universal Data'!$E$36</f>
        <v>0</v>
      </c>
      <c r="Q1642" s="221"/>
      <c r="R1642" s="221"/>
      <c r="S1642" s="221"/>
      <c r="T1642" s="221"/>
      <c r="U1642" s="221"/>
      <c r="V1642" s="221"/>
      <c r="W1642" s="221"/>
      <c r="X1642" s="221"/>
      <c r="Y1642" s="221"/>
      <c r="Z1642" s="221"/>
      <c r="AA1642" s="221"/>
      <c r="AB1642" s="221"/>
      <c r="AC1642" s="221"/>
      <c r="AD1642" s="221"/>
      <c r="AE1642" s="221"/>
    </row>
    <row r="1643" spans="2:31">
      <c r="B1643" s="1319">
        <f t="shared" si="61"/>
        <v>-1</v>
      </c>
      <c r="D1643" s="1310"/>
      <c r="E1643" s="1310"/>
      <c r="F1643" s="1320"/>
      <c r="G1643" s="1310"/>
      <c r="H1643" s="1310"/>
      <c r="I1643" s="1310"/>
      <c r="J1643" s="1321"/>
      <c r="K1643" s="1321"/>
      <c r="L1643" s="1310"/>
      <c r="N1643" s="1322">
        <f t="shared" si="58"/>
        <v>0</v>
      </c>
      <c r="O1643" s="1323">
        <f t="shared" si="59"/>
        <v>0</v>
      </c>
      <c r="P1643" s="1323">
        <f>O1643/'1.5 Universal Data'!$E$36</f>
        <v>0</v>
      </c>
      <c r="Q1643" s="221"/>
      <c r="R1643" s="221"/>
      <c r="S1643" s="221"/>
      <c r="T1643" s="221"/>
      <c r="U1643" s="221"/>
      <c r="V1643" s="221"/>
      <c r="W1643" s="221"/>
      <c r="X1643" s="221"/>
      <c r="Y1643" s="221"/>
      <c r="Z1643" s="221"/>
      <c r="AA1643" s="221"/>
      <c r="AB1643" s="221"/>
      <c r="AC1643" s="221"/>
      <c r="AD1643" s="221"/>
      <c r="AE1643" s="221"/>
    </row>
    <row r="1644" spans="2:31">
      <c r="B1644" s="1319">
        <f t="shared" si="61"/>
        <v>-1</v>
      </c>
      <c r="D1644" s="1310"/>
      <c r="E1644" s="1310"/>
      <c r="F1644" s="1320"/>
      <c r="G1644" s="1310"/>
      <c r="H1644" s="1310"/>
      <c r="I1644" s="1310"/>
      <c r="J1644" s="1321"/>
      <c r="K1644" s="1321"/>
      <c r="L1644" s="1310"/>
      <c r="N1644" s="1322">
        <f t="shared" si="58"/>
        <v>0</v>
      </c>
      <c r="O1644" s="1323">
        <f t="shared" si="59"/>
        <v>0</v>
      </c>
      <c r="P1644" s="1323">
        <f>O1644/'1.5 Universal Data'!$E$36</f>
        <v>0</v>
      </c>
      <c r="Q1644" s="221"/>
      <c r="R1644" s="221"/>
      <c r="S1644" s="221"/>
      <c r="T1644" s="221"/>
      <c r="U1644" s="221"/>
      <c r="V1644" s="221"/>
      <c r="W1644" s="221"/>
      <c r="X1644" s="221"/>
      <c r="Y1644" s="221"/>
      <c r="Z1644" s="221"/>
      <c r="AA1644" s="221"/>
      <c r="AB1644" s="221"/>
      <c r="AC1644" s="221"/>
      <c r="AD1644" s="221"/>
      <c r="AE1644" s="221"/>
    </row>
    <row r="1645" spans="2:31">
      <c r="B1645" s="1319">
        <f t="shared" si="61"/>
        <v>-1</v>
      </c>
      <c r="D1645" s="1310"/>
      <c r="E1645" s="1310"/>
      <c r="F1645" s="1320"/>
      <c r="G1645" s="1310"/>
      <c r="H1645" s="1310"/>
      <c r="I1645" s="1310"/>
      <c r="J1645" s="1321"/>
      <c r="K1645" s="1321"/>
      <c r="L1645" s="1310"/>
      <c r="N1645" s="1322">
        <f t="shared" si="58"/>
        <v>0</v>
      </c>
      <c r="O1645" s="1323">
        <f t="shared" si="59"/>
        <v>0</v>
      </c>
      <c r="P1645" s="1323">
        <f>O1645/'1.5 Universal Data'!$E$36</f>
        <v>0</v>
      </c>
      <c r="Q1645" s="221"/>
      <c r="R1645" s="221"/>
      <c r="S1645" s="221"/>
      <c r="T1645" s="221"/>
      <c r="U1645" s="221"/>
      <c r="V1645" s="221"/>
      <c r="W1645" s="221"/>
      <c r="X1645" s="221"/>
      <c r="Y1645" s="221"/>
      <c r="Z1645" s="221"/>
      <c r="AA1645" s="221"/>
      <c r="AB1645" s="221"/>
      <c r="AC1645" s="221"/>
      <c r="AD1645" s="221"/>
      <c r="AE1645" s="221"/>
    </row>
    <row r="1646" spans="2:31">
      <c r="B1646" s="1319">
        <f t="shared" si="61"/>
        <v>-1</v>
      </c>
      <c r="D1646" s="1310"/>
      <c r="E1646" s="1310"/>
      <c r="F1646" s="1320"/>
      <c r="G1646" s="1310"/>
      <c r="H1646" s="1310"/>
      <c r="I1646" s="1310"/>
      <c r="J1646" s="1321"/>
      <c r="K1646" s="1321"/>
      <c r="L1646" s="1310"/>
      <c r="N1646" s="1322">
        <f t="shared" si="58"/>
        <v>0</v>
      </c>
      <c r="O1646" s="1323">
        <f t="shared" si="59"/>
        <v>0</v>
      </c>
      <c r="P1646" s="1323">
        <f>O1646/'1.5 Universal Data'!$E$36</f>
        <v>0</v>
      </c>
      <c r="Q1646" s="221"/>
      <c r="R1646" s="221"/>
      <c r="S1646" s="221"/>
      <c r="T1646" s="221"/>
      <c r="U1646" s="221"/>
      <c r="V1646" s="221"/>
      <c r="W1646" s="221"/>
      <c r="X1646" s="221"/>
      <c r="Y1646" s="221"/>
      <c r="Z1646" s="221"/>
      <c r="AA1646" s="221"/>
      <c r="AB1646" s="221"/>
      <c r="AC1646" s="221"/>
      <c r="AD1646" s="221"/>
      <c r="AE1646" s="221"/>
    </row>
    <row r="1647" spans="2:31">
      <c r="B1647" s="1319">
        <f t="shared" si="61"/>
        <v>-1</v>
      </c>
      <c r="D1647" s="1310"/>
      <c r="E1647" s="1310"/>
      <c r="F1647" s="1320"/>
      <c r="G1647" s="1310"/>
      <c r="H1647" s="1310"/>
      <c r="I1647" s="1310"/>
      <c r="J1647" s="1321"/>
      <c r="K1647" s="1321"/>
      <c r="L1647" s="1310"/>
      <c r="N1647" s="1322">
        <f t="shared" si="58"/>
        <v>0</v>
      </c>
      <c r="O1647" s="1323">
        <f t="shared" si="59"/>
        <v>0</v>
      </c>
      <c r="P1647" s="1323">
        <f>O1647/'1.5 Universal Data'!$E$36</f>
        <v>0</v>
      </c>
      <c r="Q1647" s="221"/>
      <c r="R1647" s="221"/>
      <c r="S1647" s="221"/>
      <c r="T1647" s="221"/>
      <c r="U1647" s="221"/>
      <c r="V1647" s="221"/>
      <c r="W1647" s="221"/>
      <c r="X1647" s="221"/>
      <c r="Y1647" s="221"/>
      <c r="Z1647" s="221"/>
      <c r="AA1647" s="221"/>
      <c r="AB1647" s="221"/>
      <c r="AC1647" s="221"/>
      <c r="AD1647" s="221"/>
      <c r="AE1647" s="221"/>
    </row>
    <row r="1648" spans="2:31">
      <c r="B1648" s="1319">
        <f t="shared" si="61"/>
        <v>-1</v>
      </c>
      <c r="D1648" s="1310"/>
      <c r="E1648" s="1310"/>
      <c r="F1648" s="1320"/>
      <c r="G1648" s="1310"/>
      <c r="H1648" s="1310"/>
      <c r="I1648" s="1310"/>
      <c r="J1648" s="1321"/>
      <c r="K1648" s="1321"/>
      <c r="L1648" s="1310"/>
      <c r="N1648" s="1322">
        <f t="shared" si="58"/>
        <v>0</v>
      </c>
      <c r="O1648" s="1323">
        <f t="shared" si="59"/>
        <v>0</v>
      </c>
      <c r="P1648" s="1323">
        <f>O1648/'1.5 Universal Data'!$E$36</f>
        <v>0</v>
      </c>
      <c r="Q1648" s="221"/>
      <c r="R1648" s="221"/>
      <c r="S1648" s="221"/>
      <c r="T1648" s="221"/>
      <c r="U1648" s="221"/>
      <c r="V1648" s="221"/>
      <c r="W1648" s="221"/>
      <c r="X1648" s="221"/>
      <c r="Y1648" s="221"/>
      <c r="Z1648" s="221"/>
      <c r="AA1648" s="221"/>
      <c r="AB1648" s="221"/>
      <c r="AC1648" s="221"/>
      <c r="AD1648" s="221"/>
      <c r="AE1648" s="221"/>
    </row>
    <row r="1649" spans="2:31">
      <c r="B1649" s="1319">
        <f t="shared" si="61"/>
        <v>-1</v>
      </c>
      <c r="D1649" s="1310"/>
      <c r="E1649" s="1310"/>
      <c r="F1649" s="1320"/>
      <c r="G1649" s="1310"/>
      <c r="H1649" s="1310"/>
      <c r="I1649" s="1310"/>
      <c r="J1649" s="1321"/>
      <c r="K1649" s="1321"/>
      <c r="L1649" s="1310"/>
      <c r="N1649" s="1322">
        <f t="shared" si="58"/>
        <v>0</v>
      </c>
      <c r="O1649" s="1323">
        <f t="shared" si="59"/>
        <v>0</v>
      </c>
      <c r="P1649" s="1323">
        <f>O1649/'1.5 Universal Data'!$E$36</f>
        <v>0</v>
      </c>
      <c r="Q1649" s="221"/>
      <c r="R1649" s="221"/>
      <c r="S1649" s="221"/>
      <c r="T1649" s="221"/>
      <c r="U1649" s="221"/>
      <c r="V1649" s="221"/>
      <c r="W1649" s="221"/>
      <c r="X1649" s="221"/>
      <c r="Y1649" s="221"/>
      <c r="Z1649" s="221"/>
      <c r="AA1649" s="221"/>
      <c r="AB1649" s="221"/>
      <c r="AC1649" s="221"/>
      <c r="AD1649" s="221"/>
      <c r="AE1649" s="221"/>
    </row>
    <row r="1650" spans="2:31">
      <c r="B1650" s="1319">
        <f t="shared" si="61"/>
        <v>-1</v>
      </c>
      <c r="D1650" s="1310"/>
      <c r="E1650" s="1310"/>
      <c r="F1650" s="1320"/>
      <c r="G1650" s="1310"/>
      <c r="H1650" s="1310"/>
      <c r="I1650" s="1310"/>
      <c r="J1650" s="1321"/>
      <c r="K1650" s="1321"/>
      <c r="L1650" s="1310"/>
      <c r="N1650" s="1322">
        <f t="shared" si="58"/>
        <v>0</v>
      </c>
      <c r="O1650" s="1323">
        <f t="shared" si="59"/>
        <v>0</v>
      </c>
      <c r="P1650" s="1323">
        <f>O1650/'1.5 Universal Data'!$E$36</f>
        <v>0</v>
      </c>
      <c r="Q1650" s="221"/>
      <c r="R1650" s="221"/>
      <c r="S1650" s="221"/>
      <c r="T1650" s="221"/>
      <c r="U1650" s="221"/>
      <c r="V1650" s="221"/>
      <c r="W1650" s="221"/>
      <c r="X1650" s="221"/>
      <c r="Y1650" s="221"/>
      <c r="Z1650" s="221"/>
      <c r="AA1650" s="221"/>
      <c r="AB1650" s="221"/>
      <c r="AC1650" s="221"/>
      <c r="AD1650" s="221"/>
      <c r="AE1650" s="221"/>
    </row>
    <row r="1651" spans="2:31">
      <c r="B1651" s="1319">
        <f t="shared" si="61"/>
        <v>-1</v>
      </c>
      <c r="D1651" s="1310"/>
      <c r="E1651" s="1310"/>
      <c r="F1651" s="1320"/>
      <c r="G1651" s="1310"/>
      <c r="H1651" s="1310"/>
      <c r="I1651" s="1310"/>
      <c r="J1651" s="1321"/>
      <c r="K1651" s="1321"/>
      <c r="L1651" s="1310"/>
      <c r="N1651" s="1322">
        <f t="shared" si="58"/>
        <v>0</v>
      </c>
      <c r="O1651" s="1323">
        <f t="shared" si="59"/>
        <v>0</v>
      </c>
      <c r="P1651" s="1323">
        <f>O1651/'1.5 Universal Data'!$E$36</f>
        <v>0</v>
      </c>
      <c r="Q1651" s="221"/>
      <c r="R1651" s="221"/>
      <c r="S1651" s="221"/>
      <c r="T1651" s="221"/>
      <c r="U1651" s="221"/>
      <c r="V1651" s="221"/>
      <c r="W1651" s="221"/>
      <c r="X1651" s="221"/>
      <c r="Y1651" s="221"/>
      <c r="Z1651" s="221"/>
      <c r="AA1651" s="221"/>
      <c r="AB1651" s="221"/>
      <c r="AC1651" s="221"/>
      <c r="AD1651" s="221"/>
      <c r="AE1651" s="221"/>
    </row>
    <row r="1652" spans="2:31">
      <c r="B1652" s="1319">
        <f t="shared" si="61"/>
        <v>-1</v>
      </c>
      <c r="D1652" s="1310"/>
      <c r="E1652" s="1310"/>
      <c r="F1652" s="1320"/>
      <c r="G1652" s="1310"/>
      <c r="H1652" s="1310"/>
      <c r="I1652" s="1310"/>
      <c r="J1652" s="1321"/>
      <c r="K1652" s="1321"/>
      <c r="L1652" s="1310"/>
      <c r="N1652" s="1322">
        <f t="shared" si="58"/>
        <v>0</v>
      </c>
      <c r="O1652" s="1323">
        <f t="shared" si="59"/>
        <v>0</v>
      </c>
      <c r="P1652" s="1323">
        <f>O1652/'1.5 Universal Data'!$E$36</f>
        <v>0</v>
      </c>
      <c r="Q1652" s="221"/>
      <c r="R1652" s="221"/>
      <c r="S1652" s="221"/>
      <c r="T1652" s="221"/>
      <c r="U1652" s="221"/>
      <c r="V1652" s="221"/>
      <c r="W1652" s="221"/>
      <c r="X1652" s="221"/>
      <c r="Y1652" s="221"/>
      <c r="Z1652" s="221"/>
      <c r="AA1652" s="221"/>
      <c r="AB1652" s="221"/>
      <c r="AC1652" s="221"/>
      <c r="AD1652" s="221"/>
      <c r="AE1652" s="221"/>
    </row>
    <row r="1653" spans="2:31">
      <c r="B1653" s="1319">
        <f t="shared" si="61"/>
        <v>-1</v>
      </c>
      <c r="D1653" s="1310"/>
      <c r="E1653" s="1310"/>
      <c r="F1653" s="1320"/>
      <c r="G1653" s="1310"/>
      <c r="H1653" s="1310"/>
      <c r="I1653" s="1310"/>
      <c r="J1653" s="1321"/>
      <c r="K1653" s="1321"/>
      <c r="L1653" s="1310"/>
      <c r="N1653" s="1322">
        <f t="shared" si="58"/>
        <v>0</v>
      </c>
      <c r="O1653" s="1323">
        <f t="shared" si="59"/>
        <v>0</v>
      </c>
      <c r="P1653" s="1323">
        <f>O1653/'1.5 Universal Data'!$E$36</f>
        <v>0</v>
      </c>
      <c r="Q1653" s="221"/>
      <c r="R1653" s="221"/>
      <c r="S1653" s="221"/>
      <c r="T1653" s="221"/>
      <c r="U1653" s="221"/>
      <c r="V1653" s="221"/>
      <c r="W1653" s="221"/>
      <c r="X1653" s="221"/>
      <c r="Y1653" s="221"/>
      <c r="Z1653" s="221"/>
      <c r="AA1653" s="221"/>
      <c r="AB1653" s="221"/>
      <c r="AC1653" s="221"/>
      <c r="AD1653" s="221"/>
      <c r="AE1653" s="221"/>
    </row>
    <row r="1654" spans="2:31">
      <c r="B1654" s="1319">
        <f t="shared" si="61"/>
        <v>-1</v>
      </c>
      <c r="D1654" s="1310"/>
      <c r="E1654" s="1310"/>
      <c r="F1654" s="1320"/>
      <c r="G1654" s="1310"/>
      <c r="H1654" s="1310"/>
      <c r="I1654" s="1310"/>
      <c r="J1654" s="1321"/>
      <c r="K1654" s="1321"/>
      <c r="L1654" s="1310"/>
      <c r="N1654" s="1322">
        <f t="shared" si="58"/>
        <v>0</v>
      </c>
      <c r="O1654" s="1323">
        <f t="shared" si="59"/>
        <v>0</v>
      </c>
      <c r="P1654" s="1323">
        <f>O1654/'1.5 Universal Data'!$E$36</f>
        <v>0</v>
      </c>
      <c r="Q1654" s="221"/>
      <c r="R1654" s="221"/>
      <c r="S1654" s="221"/>
      <c r="T1654" s="221"/>
      <c r="U1654" s="221"/>
      <c r="V1654" s="221"/>
      <c r="W1654" s="221"/>
      <c r="X1654" s="221"/>
      <c r="Y1654" s="221"/>
      <c r="Z1654" s="221"/>
      <c r="AA1654" s="221"/>
      <c r="AB1654" s="221"/>
      <c r="AC1654" s="221"/>
      <c r="AD1654" s="221"/>
      <c r="AE1654" s="221"/>
    </row>
    <row r="1655" spans="2:31">
      <c r="B1655" s="1319">
        <f t="shared" si="61"/>
        <v>-1</v>
      </c>
      <c r="D1655" s="1310"/>
      <c r="E1655" s="1310"/>
      <c r="F1655" s="1320"/>
      <c r="G1655" s="1310"/>
      <c r="H1655" s="1310"/>
      <c r="I1655" s="1310"/>
      <c r="J1655" s="1321"/>
      <c r="K1655" s="1321"/>
      <c r="L1655" s="1310"/>
      <c r="N1655" s="1322">
        <f t="shared" si="58"/>
        <v>0</v>
      </c>
      <c r="O1655" s="1323">
        <f t="shared" si="59"/>
        <v>0</v>
      </c>
      <c r="P1655" s="1323">
        <f>O1655/'1.5 Universal Data'!$E$36</f>
        <v>0</v>
      </c>
      <c r="Q1655" s="221"/>
      <c r="R1655" s="221"/>
      <c r="S1655" s="221"/>
      <c r="T1655" s="221"/>
      <c r="U1655" s="221"/>
      <c r="V1655" s="221"/>
      <c r="W1655" s="221"/>
      <c r="X1655" s="221"/>
      <c r="Y1655" s="221"/>
      <c r="Z1655" s="221"/>
      <c r="AA1655" s="221"/>
      <c r="AB1655" s="221"/>
      <c r="AC1655" s="221"/>
      <c r="AD1655" s="221"/>
      <c r="AE1655" s="221"/>
    </row>
    <row r="1656" spans="2:31">
      <c r="B1656" s="1319">
        <f t="shared" si="61"/>
        <v>-1</v>
      </c>
      <c r="D1656" s="1310"/>
      <c r="E1656" s="1310"/>
      <c r="F1656" s="1320"/>
      <c r="G1656" s="1310"/>
      <c r="H1656" s="1310"/>
      <c r="I1656" s="1310"/>
      <c r="J1656" s="1321"/>
      <c r="K1656" s="1321"/>
      <c r="L1656" s="1310"/>
      <c r="N1656" s="1322">
        <f t="shared" si="58"/>
        <v>0</v>
      </c>
      <c r="O1656" s="1323">
        <f t="shared" si="59"/>
        <v>0</v>
      </c>
      <c r="P1656" s="1323">
        <f>O1656/'1.5 Universal Data'!$E$36</f>
        <v>0</v>
      </c>
      <c r="Q1656" s="221"/>
      <c r="R1656" s="221"/>
      <c r="S1656" s="221"/>
      <c r="T1656" s="221"/>
      <c r="U1656" s="221"/>
      <c r="V1656" s="221"/>
      <c r="W1656" s="221"/>
      <c r="X1656" s="221"/>
      <c r="Y1656" s="221"/>
      <c r="Z1656" s="221"/>
      <c r="AA1656" s="221"/>
      <c r="AB1656" s="221"/>
      <c r="AC1656" s="221"/>
      <c r="AD1656" s="221"/>
      <c r="AE1656" s="221"/>
    </row>
    <row r="1657" spans="2:31">
      <c r="B1657" s="1319">
        <f t="shared" si="61"/>
        <v>-1</v>
      </c>
      <c r="D1657" s="1310"/>
      <c r="E1657" s="1310"/>
      <c r="F1657" s="1320"/>
      <c r="G1657" s="1310"/>
      <c r="H1657" s="1310"/>
      <c r="I1657" s="1310"/>
      <c r="J1657" s="1321"/>
      <c r="K1657" s="1321"/>
      <c r="L1657" s="1310"/>
      <c r="N1657" s="1322">
        <f t="shared" si="58"/>
        <v>0</v>
      </c>
      <c r="O1657" s="1323">
        <f t="shared" si="59"/>
        <v>0</v>
      </c>
      <c r="P1657" s="1323">
        <f>O1657/'1.5 Universal Data'!$E$36</f>
        <v>0</v>
      </c>
      <c r="Q1657" s="221"/>
      <c r="R1657" s="221"/>
      <c r="S1657" s="221"/>
      <c r="T1657" s="221"/>
      <c r="U1657" s="221"/>
      <c r="V1657" s="221"/>
      <c r="W1657" s="221"/>
      <c r="X1657" s="221"/>
      <c r="Y1657" s="221"/>
      <c r="Z1657" s="221"/>
      <c r="AA1657" s="221"/>
      <c r="AB1657" s="221"/>
      <c r="AC1657" s="221"/>
      <c r="AD1657" s="221"/>
      <c r="AE1657" s="221"/>
    </row>
    <row r="1658" spans="2:31">
      <c r="B1658" s="1319">
        <f t="shared" si="61"/>
        <v>-1</v>
      </c>
      <c r="D1658" s="1310"/>
      <c r="E1658" s="1310"/>
      <c r="F1658" s="1320"/>
      <c r="G1658" s="1310"/>
      <c r="H1658" s="1310"/>
      <c r="I1658" s="1310"/>
      <c r="J1658" s="1321"/>
      <c r="K1658" s="1321"/>
      <c r="L1658" s="1310"/>
      <c r="N1658" s="1322">
        <f t="shared" si="58"/>
        <v>0</v>
      </c>
      <c r="O1658" s="1323">
        <f t="shared" si="59"/>
        <v>0</v>
      </c>
      <c r="P1658" s="1323">
        <f>O1658/'1.5 Universal Data'!$E$36</f>
        <v>0</v>
      </c>
      <c r="Q1658" s="221"/>
      <c r="R1658" s="221"/>
      <c r="S1658" s="221"/>
      <c r="T1658" s="221"/>
      <c r="U1658" s="221"/>
      <c r="V1658" s="221"/>
      <c r="W1658" s="221"/>
      <c r="X1658" s="221"/>
      <c r="Y1658" s="221"/>
      <c r="Z1658" s="221"/>
      <c r="AA1658" s="221"/>
      <c r="AB1658" s="221"/>
      <c r="AC1658" s="221"/>
      <c r="AD1658" s="221"/>
      <c r="AE1658" s="221"/>
    </row>
    <row r="1659" spans="2:31">
      <c r="B1659" s="1319">
        <f t="shared" si="61"/>
        <v>-1</v>
      </c>
      <c r="D1659" s="1310"/>
      <c r="E1659" s="1310"/>
      <c r="F1659" s="1320"/>
      <c r="G1659" s="1310"/>
      <c r="H1659" s="1310"/>
      <c r="I1659" s="1310"/>
      <c r="J1659" s="1321"/>
      <c r="K1659" s="1321"/>
      <c r="L1659" s="1310"/>
      <c r="N1659" s="1322">
        <f t="shared" si="58"/>
        <v>0</v>
      </c>
      <c r="O1659" s="1323">
        <f t="shared" si="59"/>
        <v>0</v>
      </c>
      <c r="P1659" s="1323">
        <f>O1659/'1.5 Universal Data'!$E$36</f>
        <v>0</v>
      </c>
      <c r="Q1659" s="221"/>
      <c r="R1659" s="221"/>
      <c r="S1659" s="221"/>
      <c r="T1659" s="221"/>
      <c r="U1659" s="221"/>
      <c r="V1659" s="221"/>
      <c r="W1659" s="221"/>
      <c r="X1659" s="221"/>
      <c r="Y1659" s="221"/>
      <c r="Z1659" s="221"/>
      <c r="AA1659" s="221"/>
      <c r="AB1659" s="221"/>
      <c r="AC1659" s="221"/>
      <c r="AD1659" s="221"/>
      <c r="AE1659" s="221"/>
    </row>
    <row r="1660" spans="2:31">
      <c r="B1660" s="1319">
        <f t="shared" si="61"/>
        <v>-1</v>
      </c>
      <c r="D1660" s="1310"/>
      <c r="E1660" s="1310"/>
      <c r="F1660" s="1320"/>
      <c r="G1660" s="1310"/>
      <c r="H1660" s="1310"/>
      <c r="I1660" s="1310"/>
      <c r="J1660" s="1321"/>
      <c r="K1660" s="1321"/>
      <c r="L1660" s="1310"/>
      <c r="N1660" s="1322">
        <f t="shared" si="58"/>
        <v>0</v>
      </c>
      <c r="O1660" s="1323">
        <f t="shared" si="59"/>
        <v>0</v>
      </c>
      <c r="P1660" s="1323">
        <f>O1660/'1.5 Universal Data'!$E$36</f>
        <v>0</v>
      </c>
      <c r="Q1660" s="221"/>
      <c r="R1660" s="221"/>
      <c r="S1660" s="221"/>
      <c r="T1660" s="221"/>
      <c r="U1660" s="221"/>
      <c r="V1660" s="221"/>
      <c r="W1660" s="221"/>
      <c r="X1660" s="221"/>
      <c r="Y1660" s="221"/>
      <c r="Z1660" s="221"/>
      <c r="AA1660" s="221"/>
      <c r="AB1660" s="221"/>
      <c r="AC1660" s="221"/>
      <c r="AD1660" s="221"/>
      <c r="AE1660" s="221"/>
    </row>
    <row r="1661" spans="2:31">
      <c r="B1661" s="1319">
        <f t="shared" si="61"/>
        <v>-1</v>
      </c>
      <c r="D1661" s="1310"/>
      <c r="E1661" s="1310"/>
      <c r="F1661" s="1320"/>
      <c r="G1661" s="1310"/>
      <c r="H1661" s="1310"/>
      <c r="I1661" s="1310"/>
      <c r="J1661" s="1321"/>
      <c r="K1661" s="1321"/>
      <c r="L1661" s="1310"/>
      <c r="N1661" s="1322">
        <f t="shared" si="58"/>
        <v>0</v>
      </c>
      <c r="O1661" s="1323">
        <f t="shared" si="59"/>
        <v>0</v>
      </c>
      <c r="P1661" s="1323">
        <f>O1661/'1.5 Universal Data'!$E$36</f>
        <v>0</v>
      </c>
      <c r="Q1661" s="221"/>
      <c r="R1661" s="221"/>
      <c r="S1661" s="221"/>
      <c r="T1661" s="221"/>
      <c r="U1661" s="221"/>
      <c r="V1661" s="221"/>
      <c r="W1661" s="221"/>
      <c r="X1661" s="221"/>
      <c r="Y1661" s="221"/>
      <c r="Z1661" s="221"/>
      <c r="AA1661" s="221"/>
      <c r="AB1661" s="221"/>
      <c r="AC1661" s="221"/>
      <c r="AD1661" s="221"/>
      <c r="AE1661" s="221"/>
    </row>
    <row r="1662" spans="2:31">
      <c r="B1662" s="1319">
        <f t="shared" si="61"/>
        <v>-1</v>
      </c>
      <c r="D1662" s="1310"/>
      <c r="E1662" s="1310"/>
      <c r="F1662" s="1320"/>
      <c r="G1662" s="1310"/>
      <c r="H1662" s="1310"/>
      <c r="I1662" s="1310"/>
      <c r="J1662" s="1321"/>
      <c r="K1662" s="1321"/>
      <c r="L1662" s="1310"/>
      <c r="N1662" s="1322">
        <f t="shared" si="58"/>
        <v>0</v>
      </c>
      <c r="O1662" s="1323">
        <f t="shared" si="59"/>
        <v>0</v>
      </c>
      <c r="P1662" s="1323">
        <f>O1662/'1.5 Universal Data'!$E$36</f>
        <v>0</v>
      </c>
      <c r="Q1662" s="221"/>
      <c r="R1662" s="221"/>
      <c r="S1662" s="221"/>
      <c r="T1662" s="221"/>
      <c r="U1662" s="221"/>
      <c r="V1662" s="221"/>
      <c r="W1662" s="221"/>
      <c r="X1662" s="221"/>
      <c r="Y1662" s="221"/>
      <c r="Z1662" s="221"/>
      <c r="AA1662" s="221"/>
      <c r="AB1662" s="221"/>
      <c r="AC1662" s="221"/>
      <c r="AD1662" s="221"/>
      <c r="AE1662" s="221"/>
    </row>
    <row r="1663" spans="2:31">
      <c r="B1663" s="1319">
        <f t="shared" si="61"/>
        <v>-1</v>
      </c>
      <c r="D1663" s="1310"/>
      <c r="E1663" s="1310"/>
      <c r="F1663" s="1320"/>
      <c r="G1663" s="1310"/>
      <c r="H1663" s="1310"/>
      <c r="I1663" s="1310"/>
      <c r="J1663" s="1321"/>
      <c r="K1663" s="1321"/>
      <c r="L1663" s="1310"/>
      <c r="N1663" s="1322">
        <f t="shared" si="58"/>
        <v>0</v>
      </c>
      <c r="O1663" s="1323">
        <f t="shared" si="59"/>
        <v>0</v>
      </c>
      <c r="P1663" s="1323">
        <f>O1663/'1.5 Universal Data'!$E$36</f>
        <v>0</v>
      </c>
      <c r="Q1663" s="221"/>
      <c r="R1663" s="221"/>
      <c r="S1663" s="221"/>
      <c r="T1663" s="221"/>
      <c r="U1663" s="221"/>
      <c r="V1663" s="221"/>
      <c r="W1663" s="221"/>
      <c r="X1663" s="221"/>
      <c r="Y1663" s="221"/>
      <c r="Z1663" s="221"/>
      <c r="AA1663" s="221"/>
      <c r="AB1663" s="221"/>
      <c r="AC1663" s="221"/>
      <c r="AD1663" s="221"/>
      <c r="AE1663" s="221"/>
    </row>
    <row r="1664" spans="2:31">
      <c r="B1664" s="1319">
        <f t="shared" si="61"/>
        <v>-1</v>
      </c>
      <c r="D1664" s="1310"/>
      <c r="E1664" s="1310"/>
      <c r="F1664" s="1320"/>
      <c r="G1664" s="1310"/>
      <c r="H1664" s="1310"/>
      <c r="I1664" s="1310"/>
      <c r="J1664" s="1321"/>
      <c r="K1664" s="1321"/>
      <c r="L1664" s="1310"/>
      <c r="N1664" s="1322">
        <f t="shared" si="58"/>
        <v>0</v>
      </c>
      <c r="O1664" s="1323">
        <f t="shared" si="59"/>
        <v>0</v>
      </c>
      <c r="P1664" s="1323">
        <f>O1664/'1.5 Universal Data'!$E$36</f>
        <v>0</v>
      </c>
      <c r="Q1664" s="221"/>
      <c r="R1664" s="221"/>
      <c r="S1664" s="221"/>
      <c r="T1664" s="221"/>
      <c r="U1664" s="221"/>
      <c r="V1664" s="221"/>
      <c r="W1664" s="221"/>
      <c r="X1664" s="221"/>
      <c r="Y1664" s="221"/>
      <c r="Z1664" s="221"/>
      <c r="AA1664" s="221"/>
      <c r="AB1664" s="221"/>
      <c r="AC1664" s="221"/>
      <c r="AD1664" s="221"/>
      <c r="AE1664" s="221"/>
    </row>
    <row r="1665" spans="2:31">
      <c r="B1665" s="1319">
        <f t="shared" si="61"/>
        <v>-1</v>
      </c>
      <c r="D1665" s="1310"/>
      <c r="E1665" s="1310"/>
      <c r="F1665" s="1320"/>
      <c r="G1665" s="1310"/>
      <c r="H1665" s="1310"/>
      <c r="I1665" s="1310"/>
      <c r="J1665" s="1321"/>
      <c r="K1665" s="1321"/>
      <c r="L1665" s="1310"/>
      <c r="N1665" s="1322">
        <f t="shared" si="58"/>
        <v>0</v>
      </c>
      <c r="O1665" s="1323">
        <f t="shared" si="59"/>
        <v>0</v>
      </c>
      <c r="P1665" s="1323">
        <f>O1665/'1.5 Universal Data'!$E$36</f>
        <v>0</v>
      </c>
      <c r="Q1665" s="221"/>
      <c r="R1665" s="221"/>
      <c r="S1665" s="221"/>
      <c r="T1665" s="221"/>
      <c r="U1665" s="221"/>
      <c r="V1665" s="221"/>
      <c r="W1665" s="221"/>
      <c r="X1665" s="221"/>
      <c r="Y1665" s="221"/>
      <c r="Z1665" s="221"/>
      <c r="AA1665" s="221"/>
      <c r="AB1665" s="221"/>
      <c r="AC1665" s="221"/>
      <c r="AD1665" s="221"/>
      <c r="AE1665" s="221"/>
    </row>
    <row r="1666" spans="2:31">
      <c r="B1666" s="1319">
        <f t="shared" si="61"/>
        <v>-1</v>
      </c>
      <c r="D1666" s="1310"/>
      <c r="E1666" s="1310"/>
      <c r="F1666" s="1320"/>
      <c r="G1666" s="1310"/>
      <c r="H1666" s="1310"/>
      <c r="I1666" s="1310"/>
      <c r="J1666" s="1321"/>
      <c r="K1666" s="1321"/>
      <c r="L1666" s="1310"/>
      <c r="N1666" s="1322">
        <f t="shared" si="58"/>
        <v>0</v>
      </c>
      <c r="O1666" s="1323">
        <f t="shared" si="59"/>
        <v>0</v>
      </c>
      <c r="P1666" s="1323">
        <f>O1666/'1.5 Universal Data'!$E$36</f>
        <v>0</v>
      </c>
      <c r="Q1666" s="221"/>
      <c r="R1666" s="221"/>
      <c r="S1666" s="221"/>
      <c r="T1666" s="221"/>
      <c r="U1666" s="221"/>
      <c r="V1666" s="221"/>
      <c r="W1666" s="221"/>
      <c r="X1666" s="221"/>
      <c r="Y1666" s="221"/>
      <c r="Z1666" s="221"/>
      <c r="AA1666" s="221"/>
      <c r="AB1666" s="221"/>
      <c r="AC1666" s="221"/>
      <c r="AD1666" s="221"/>
      <c r="AE1666" s="221"/>
    </row>
    <row r="1667" spans="2:31">
      <c r="B1667" s="1319">
        <f t="shared" si="61"/>
        <v>-1</v>
      </c>
      <c r="D1667" s="1310"/>
      <c r="E1667" s="1310"/>
      <c r="F1667" s="1320"/>
      <c r="G1667" s="1310"/>
      <c r="H1667" s="1310"/>
      <c r="I1667" s="1310"/>
      <c r="J1667" s="1321"/>
      <c r="K1667" s="1321"/>
      <c r="L1667" s="1310"/>
      <c r="N1667" s="1322">
        <f t="shared" si="58"/>
        <v>0</v>
      </c>
      <c r="O1667" s="1323">
        <f t="shared" si="59"/>
        <v>0</v>
      </c>
      <c r="P1667" s="1323">
        <f>O1667/'1.5 Universal Data'!$E$36</f>
        <v>0</v>
      </c>
      <c r="Q1667" s="221"/>
      <c r="R1667" s="221"/>
      <c r="S1667" s="221"/>
      <c r="T1667" s="221"/>
      <c r="U1667" s="221"/>
      <c r="V1667" s="221"/>
      <c r="W1667" s="221"/>
      <c r="X1667" s="221"/>
      <c r="Y1667" s="221"/>
      <c r="Z1667" s="221"/>
      <c r="AA1667" s="221"/>
      <c r="AB1667" s="221"/>
      <c r="AC1667" s="221"/>
      <c r="AD1667" s="221"/>
      <c r="AE1667" s="221"/>
    </row>
    <row r="1668" spans="2:31">
      <c r="B1668" s="1319">
        <f t="shared" si="61"/>
        <v>-1</v>
      </c>
      <c r="D1668" s="1310"/>
      <c r="E1668" s="1310"/>
      <c r="F1668" s="1320"/>
      <c r="G1668" s="1310"/>
      <c r="H1668" s="1310"/>
      <c r="I1668" s="1310"/>
      <c r="J1668" s="1321"/>
      <c r="K1668" s="1321"/>
      <c r="L1668" s="1310"/>
      <c r="N1668" s="1322">
        <f t="shared" si="58"/>
        <v>0</v>
      </c>
      <c r="O1668" s="1323">
        <f t="shared" si="59"/>
        <v>0</v>
      </c>
      <c r="P1668" s="1323">
        <f>O1668/'1.5 Universal Data'!$E$36</f>
        <v>0</v>
      </c>
      <c r="Q1668" s="221"/>
      <c r="R1668" s="221"/>
      <c r="S1668" s="221"/>
      <c r="T1668" s="221"/>
      <c r="U1668" s="221"/>
      <c r="V1668" s="221"/>
      <c r="W1668" s="221"/>
      <c r="X1668" s="221"/>
      <c r="Y1668" s="221"/>
      <c r="Z1668" s="221"/>
      <c r="AA1668" s="221"/>
      <c r="AB1668" s="221"/>
      <c r="AC1668" s="221"/>
      <c r="AD1668" s="221"/>
      <c r="AE1668" s="221"/>
    </row>
    <row r="1669" spans="2:31">
      <c r="B1669" s="1319">
        <f t="shared" si="61"/>
        <v>-1</v>
      </c>
      <c r="D1669" s="1310"/>
      <c r="E1669" s="1310"/>
      <c r="F1669" s="1320"/>
      <c r="G1669" s="1310"/>
      <c r="H1669" s="1310"/>
      <c r="I1669" s="1310"/>
      <c r="J1669" s="1321"/>
      <c r="K1669" s="1321"/>
      <c r="L1669" s="1310"/>
      <c r="N1669" s="1322">
        <f t="shared" si="58"/>
        <v>0</v>
      </c>
      <c r="O1669" s="1323">
        <f t="shared" si="59"/>
        <v>0</v>
      </c>
      <c r="P1669" s="1323">
        <f>O1669/'1.5 Universal Data'!$E$36</f>
        <v>0</v>
      </c>
      <c r="Q1669" s="221"/>
      <c r="R1669" s="221"/>
      <c r="S1669" s="221"/>
      <c r="T1669" s="221"/>
      <c r="U1669" s="221"/>
      <c r="V1669" s="221"/>
      <c r="W1669" s="221"/>
      <c r="X1669" s="221"/>
      <c r="Y1669" s="221"/>
      <c r="Z1669" s="221"/>
      <c r="AA1669" s="221"/>
      <c r="AB1669" s="221"/>
      <c r="AC1669" s="221"/>
      <c r="AD1669" s="221"/>
      <c r="AE1669" s="221"/>
    </row>
    <row r="1670" spans="2:31">
      <c r="B1670" s="1319">
        <f t="shared" si="61"/>
        <v>-1</v>
      </c>
      <c r="D1670" s="1310"/>
      <c r="E1670" s="1310"/>
      <c r="F1670" s="1320"/>
      <c r="G1670" s="1310"/>
      <c r="H1670" s="1310"/>
      <c r="I1670" s="1310"/>
      <c r="J1670" s="1321"/>
      <c r="K1670" s="1321"/>
      <c r="L1670" s="1310"/>
      <c r="N1670" s="1322">
        <f t="shared" si="58"/>
        <v>0</v>
      </c>
      <c r="O1670" s="1323">
        <f t="shared" si="59"/>
        <v>0</v>
      </c>
      <c r="P1670" s="1323">
        <f>O1670/'1.5 Universal Data'!$E$36</f>
        <v>0</v>
      </c>
      <c r="Q1670" s="221"/>
      <c r="R1670" s="221"/>
      <c r="S1670" s="221"/>
      <c r="T1670" s="221"/>
      <c r="U1670" s="221"/>
      <c r="V1670" s="221"/>
      <c r="W1670" s="221"/>
      <c r="X1670" s="221"/>
      <c r="Y1670" s="221"/>
      <c r="Z1670" s="221"/>
      <c r="AA1670" s="221"/>
      <c r="AB1670" s="221"/>
      <c r="AC1670" s="221"/>
      <c r="AD1670" s="221"/>
      <c r="AE1670" s="221"/>
    </row>
    <row r="1671" spans="2:31">
      <c r="B1671" s="1319">
        <f t="shared" si="61"/>
        <v>-1</v>
      </c>
      <c r="D1671" s="1310"/>
      <c r="E1671" s="1310"/>
      <c r="F1671" s="1320"/>
      <c r="G1671" s="1310"/>
      <c r="H1671" s="1310"/>
      <c r="I1671" s="1310"/>
      <c r="J1671" s="1321"/>
      <c r="K1671" s="1321"/>
      <c r="L1671" s="1310"/>
      <c r="N1671" s="1322">
        <f t="shared" si="58"/>
        <v>0</v>
      </c>
      <c r="O1671" s="1323">
        <f t="shared" si="59"/>
        <v>0</v>
      </c>
      <c r="P1671" s="1323">
        <f>O1671/'1.5 Universal Data'!$E$36</f>
        <v>0</v>
      </c>
      <c r="Q1671" s="221"/>
      <c r="R1671" s="221"/>
      <c r="S1671" s="221"/>
      <c r="T1671" s="221"/>
      <c r="U1671" s="221"/>
      <c r="V1671" s="221"/>
      <c r="W1671" s="221"/>
      <c r="X1671" s="221"/>
      <c r="Y1671" s="221"/>
      <c r="Z1671" s="221"/>
      <c r="AA1671" s="221"/>
      <c r="AB1671" s="221"/>
      <c r="AC1671" s="221"/>
      <c r="AD1671" s="221"/>
      <c r="AE1671" s="221"/>
    </row>
    <row r="1672" spans="2:31">
      <c r="B1672" s="1319">
        <f t="shared" si="61"/>
        <v>-1</v>
      </c>
      <c r="D1672" s="1310"/>
      <c r="E1672" s="1310"/>
      <c r="F1672" s="1320"/>
      <c r="G1672" s="1310"/>
      <c r="H1672" s="1310"/>
      <c r="I1672" s="1310"/>
      <c r="J1672" s="1321"/>
      <c r="K1672" s="1321"/>
      <c r="L1672" s="1310"/>
      <c r="N1672" s="1322">
        <f t="shared" si="58"/>
        <v>0</v>
      </c>
      <c r="O1672" s="1323">
        <f t="shared" si="59"/>
        <v>0</v>
      </c>
      <c r="P1672" s="1323">
        <f>O1672/'1.5 Universal Data'!$E$36</f>
        <v>0</v>
      </c>
      <c r="Q1672" s="221"/>
      <c r="R1672" s="221"/>
      <c r="S1672" s="221"/>
      <c r="T1672" s="221"/>
      <c r="U1672" s="221"/>
      <c r="V1672" s="221"/>
      <c r="W1672" s="221"/>
      <c r="X1672" s="221"/>
      <c r="Y1672" s="221"/>
      <c r="Z1672" s="221"/>
      <c r="AA1672" s="221"/>
      <c r="AB1672" s="221"/>
      <c r="AC1672" s="221"/>
      <c r="AD1672" s="221"/>
      <c r="AE1672" s="221"/>
    </row>
    <row r="1673" spans="2:31">
      <c r="B1673" s="1319">
        <f t="shared" si="61"/>
        <v>-1</v>
      </c>
      <c r="D1673" s="1310"/>
      <c r="E1673" s="1310"/>
      <c r="F1673" s="1320"/>
      <c r="G1673" s="1310"/>
      <c r="H1673" s="1310"/>
      <c r="I1673" s="1310"/>
      <c r="J1673" s="1321"/>
      <c r="K1673" s="1321"/>
      <c r="L1673" s="1310"/>
      <c r="N1673" s="1322">
        <f t="shared" si="58"/>
        <v>0</v>
      </c>
      <c r="O1673" s="1323">
        <f t="shared" si="59"/>
        <v>0</v>
      </c>
      <c r="P1673" s="1323">
        <f>O1673/'1.5 Universal Data'!$E$36</f>
        <v>0</v>
      </c>
      <c r="Q1673" s="221"/>
      <c r="R1673" s="221"/>
      <c r="S1673" s="221"/>
      <c r="T1673" s="221"/>
      <c r="U1673" s="221"/>
      <c r="V1673" s="221"/>
      <c r="W1673" s="221"/>
      <c r="X1673" s="221"/>
      <c r="Y1673" s="221"/>
      <c r="Z1673" s="221"/>
      <c r="AA1673" s="221"/>
      <c r="AB1673" s="221"/>
      <c r="AC1673" s="221"/>
      <c r="AD1673" s="221"/>
      <c r="AE1673" s="221"/>
    </row>
    <row r="1674" spans="2:31">
      <c r="B1674" s="1319">
        <f t="shared" si="61"/>
        <v>-1</v>
      </c>
      <c r="D1674" s="1310"/>
      <c r="E1674" s="1310"/>
      <c r="F1674" s="1320"/>
      <c r="G1674" s="1310"/>
      <c r="H1674" s="1310"/>
      <c r="I1674" s="1310"/>
      <c r="J1674" s="1321"/>
      <c r="K1674" s="1321"/>
      <c r="L1674" s="1310"/>
      <c r="N1674" s="1322">
        <f t="shared" si="58"/>
        <v>0</v>
      </c>
      <c r="O1674" s="1323">
        <f t="shared" si="59"/>
        <v>0</v>
      </c>
      <c r="P1674" s="1323">
        <f>O1674/'1.5 Universal Data'!$E$36</f>
        <v>0</v>
      </c>
      <c r="Q1674" s="221"/>
      <c r="R1674" s="221"/>
      <c r="S1674" s="221"/>
      <c r="T1674" s="221"/>
      <c r="U1674" s="221"/>
      <c r="V1674" s="221"/>
      <c r="W1674" s="221"/>
      <c r="X1674" s="221"/>
      <c r="Y1674" s="221"/>
      <c r="Z1674" s="221"/>
      <c r="AA1674" s="221"/>
      <c r="AB1674" s="221"/>
      <c r="AC1674" s="221"/>
      <c r="AD1674" s="221"/>
      <c r="AE1674" s="221"/>
    </row>
    <row r="1675" spans="2:31">
      <c r="B1675" s="1319">
        <f t="shared" si="61"/>
        <v>-1</v>
      </c>
      <c r="D1675" s="1310"/>
      <c r="E1675" s="1310"/>
      <c r="F1675" s="1320"/>
      <c r="G1675" s="1310"/>
      <c r="H1675" s="1310"/>
      <c r="I1675" s="1310"/>
      <c r="J1675" s="1321"/>
      <c r="K1675" s="1321"/>
      <c r="L1675" s="1310"/>
      <c r="N1675" s="1322">
        <f t="shared" si="58"/>
        <v>0</v>
      </c>
      <c r="O1675" s="1323">
        <f t="shared" si="59"/>
        <v>0</v>
      </c>
      <c r="P1675" s="1323">
        <f>O1675/'1.5 Universal Data'!$E$36</f>
        <v>0</v>
      </c>
      <c r="Q1675" s="221"/>
      <c r="R1675" s="221"/>
      <c r="S1675" s="221"/>
      <c r="T1675" s="221"/>
      <c r="U1675" s="221"/>
      <c r="V1675" s="221"/>
      <c r="W1675" s="221"/>
      <c r="X1675" s="221"/>
      <c r="Y1675" s="221"/>
      <c r="Z1675" s="221"/>
      <c r="AA1675" s="221"/>
      <c r="AB1675" s="221"/>
      <c r="AC1675" s="221"/>
      <c r="AD1675" s="221"/>
      <c r="AE1675" s="221"/>
    </row>
    <row r="1676" spans="2:31">
      <c r="B1676" s="1319">
        <f t="shared" si="61"/>
        <v>-1</v>
      </c>
      <c r="D1676" s="1310"/>
      <c r="E1676" s="1310"/>
      <c r="F1676" s="1320"/>
      <c r="G1676" s="1310"/>
      <c r="H1676" s="1310"/>
      <c r="I1676" s="1310"/>
      <c r="J1676" s="1321"/>
      <c r="K1676" s="1321"/>
      <c r="L1676" s="1310"/>
      <c r="N1676" s="1322">
        <f t="shared" si="58"/>
        <v>0</v>
      </c>
      <c r="O1676" s="1323">
        <f t="shared" si="59"/>
        <v>0</v>
      </c>
      <c r="P1676" s="1323">
        <f>O1676/'1.5 Universal Data'!$E$36</f>
        <v>0</v>
      </c>
      <c r="Q1676" s="221"/>
      <c r="R1676" s="221"/>
      <c r="S1676" s="221"/>
      <c r="T1676" s="221"/>
      <c r="U1676" s="221"/>
      <c r="V1676" s="221"/>
      <c r="W1676" s="221"/>
      <c r="X1676" s="221"/>
      <c r="Y1676" s="221"/>
      <c r="Z1676" s="221"/>
      <c r="AA1676" s="221"/>
      <c r="AB1676" s="221"/>
      <c r="AC1676" s="221"/>
      <c r="AD1676" s="221"/>
      <c r="AE1676" s="221"/>
    </row>
    <row r="1677" spans="2:31">
      <c r="B1677" s="1319">
        <f t="shared" si="61"/>
        <v>-1</v>
      </c>
      <c r="D1677" s="1310"/>
      <c r="E1677" s="1310"/>
      <c r="F1677" s="1320"/>
      <c r="G1677" s="1310"/>
      <c r="H1677" s="1310"/>
      <c r="I1677" s="1310"/>
      <c r="J1677" s="1321"/>
      <c r="K1677" s="1321"/>
      <c r="L1677" s="1310"/>
      <c r="N1677" s="1322">
        <f t="shared" si="58"/>
        <v>0</v>
      </c>
      <c r="O1677" s="1323">
        <f t="shared" si="59"/>
        <v>0</v>
      </c>
      <c r="P1677" s="1323">
        <f>O1677/'1.5 Universal Data'!$E$36</f>
        <v>0</v>
      </c>
      <c r="Q1677" s="221"/>
      <c r="R1677" s="221"/>
      <c r="S1677" s="221"/>
      <c r="T1677" s="221"/>
      <c r="U1677" s="221"/>
      <c r="V1677" s="221"/>
      <c r="W1677" s="221"/>
      <c r="X1677" s="221"/>
      <c r="Y1677" s="221"/>
      <c r="Z1677" s="221"/>
      <c r="AA1677" s="221"/>
      <c r="AB1677" s="221"/>
      <c r="AC1677" s="221"/>
      <c r="AD1677" s="221"/>
      <c r="AE1677" s="221"/>
    </row>
    <row r="1678" spans="2:31">
      <c r="B1678" s="1319">
        <f t="shared" si="61"/>
        <v>-1</v>
      </c>
      <c r="D1678" s="1310"/>
      <c r="E1678" s="1310"/>
      <c r="F1678" s="1320"/>
      <c r="G1678" s="1310"/>
      <c r="H1678" s="1310"/>
      <c r="I1678" s="1310"/>
      <c r="J1678" s="1321"/>
      <c r="K1678" s="1321"/>
      <c r="L1678" s="1310"/>
      <c r="N1678" s="1322">
        <f t="shared" si="58"/>
        <v>0</v>
      </c>
      <c r="O1678" s="1323">
        <f t="shared" si="59"/>
        <v>0</v>
      </c>
      <c r="P1678" s="1323">
        <f>O1678/'1.5 Universal Data'!$E$36</f>
        <v>0</v>
      </c>
      <c r="Q1678" s="221"/>
      <c r="R1678" s="221"/>
      <c r="S1678" s="221"/>
      <c r="T1678" s="221"/>
      <c r="U1678" s="221"/>
      <c r="V1678" s="221"/>
      <c r="W1678" s="221"/>
      <c r="X1678" s="221"/>
      <c r="Y1678" s="221"/>
      <c r="Z1678" s="221"/>
      <c r="AA1678" s="221"/>
      <c r="AB1678" s="221"/>
      <c r="AC1678" s="221"/>
      <c r="AD1678" s="221"/>
      <c r="AE1678" s="221"/>
    </row>
    <row r="1679" spans="2:31">
      <c r="B1679" s="1319">
        <f t="shared" si="61"/>
        <v>-1</v>
      </c>
      <c r="D1679" s="1310"/>
      <c r="E1679" s="1310"/>
      <c r="F1679" s="1320"/>
      <c r="G1679" s="1310"/>
      <c r="H1679" s="1310"/>
      <c r="I1679" s="1310"/>
      <c r="J1679" s="1321"/>
      <c r="K1679" s="1321"/>
      <c r="L1679" s="1310"/>
      <c r="N1679" s="1322">
        <f t="shared" si="58"/>
        <v>0</v>
      </c>
      <c r="O1679" s="1323">
        <f t="shared" si="59"/>
        <v>0</v>
      </c>
      <c r="P1679" s="1323">
        <f>O1679/'1.5 Universal Data'!$E$36</f>
        <v>0</v>
      </c>
      <c r="Q1679" s="221"/>
      <c r="R1679" s="221"/>
      <c r="S1679" s="221"/>
      <c r="T1679" s="221"/>
      <c r="U1679" s="221"/>
      <c r="V1679" s="221"/>
      <c r="W1679" s="221"/>
      <c r="X1679" s="221"/>
      <c r="Y1679" s="221"/>
      <c r="Z1679" s="221"/>
      <c r="AA1679" s="221"/>
      <c r="AB1679" s="221"/>
      <c r="AC1679" s="221"/>
      <c r="AD1679" s="221"/>
      <c r="AE1679" s="221"/>
    </row>
    <row r="1680" spans="2:31">
      <c r="B1680" s="1319">
        <f t="shared" si="61"/>
        <v>-1</v>
      </c>
      <c r="D1680" s="1310"/>
      <c r="E1680" s="1310"/>
      <c r="F1680" s="1320"/>
      <c r="G1680" s="1310"/>
      <c r="H1680" s="1310"/>
      <c r="I1680" s="1310"/>
      <c r="J1680" s="1321"/>
      <c r="K1680" s="1321"/>
      <c r="L1680" s="1310"/>
      <c r="N1680" s="1322">
        <f t="shared" si="58"/>
        <v>0</v>
      </c>
      <c r="O1680" s="1323">
        <f t="shared" si="59"/>
        <v>0</v>
      </c>
      <c r="P1680" s="1323">
        <f>O1680/'1.5 Universal Data'!$E$36</f>
        <v>0</v>
      </c>
      <c r="Q1680" s="221"/>
      <c r="R1680" s="221"/>
      <c r="S1680" s="221"/>
      <c r="T1680" s="221"/>
      <c r="U1680" s="221"/>
      <c r="V1680" s="221"/>
      <c r="W1680" s="221"/>
      <c r="X1680" s="221"/>
      <c r="Y1680" s="221"/>
      <c r="Z1680" s="221"/>
      <c r="AA1680" s="221"/>
      <c r="AB1680" s="221"/>
      <c r="AC1680" s="221"/>
      <c r="AD1680" s="221"/>
      <c r="AE1680" s="221"/>
    </row>
    <row r="1681" spans="2:31">
      <c r="B1681" s="1319">
        <f t="shared" si="61"/>
        <v>-1</v>
      </c>
      <c r="D1681" s="1310"/>
      <c r="E1681" s="1310"/>
      <c r="F1681" s="1320"/>
      <c r="G1681" s="1310"/>
      <c r="H1681" s="1310"/>
      <c r="I1681" s="1310"/>
      <c r="J1681" s="1321"/>
      <c r="K1681" s="1321"/>
      <c r="L1681" s="1310"/>
      <c r="N1681" s="1322">
        <f t="shared" si="58"/>
        <v>0</v>
      </c>
      <c r="O1681" s="1323">
        <f t="shared" si="59"/>
        <v>0</v>
      </c>
      <c r="P1681" s="1323">
        <f>O1681/'1.5 Universal Data'!$E$36</f>
        <v>0</v>
      </c>
      <c r="Q1681" s="221"/>
      <c r="R1681" s="221"/>
      <c r="S1681" s="221"/>
      <c r="T1681" s="221"/>
      <c r="U1681" s="221"/>
      <c r="V1681" s="221"/>
      <c r="W1681" s="221"/>
      <c r="X1681" s="221"/>
      <c r="Y1681" s="221"/>
      <c r="Z1681" s="221"/>
      <c r="AA1681" s="221"/>
      <c r="AB1681" s="221"/>
      <c r="AC1681" s="221"/>
      <c r="AD1681" s="221"/>
      <c r="AE1681" s="221"/>
    </row>
    <row r="1682" spans="2:31">
      <c r="B1682" s="1319">
        <f t="shared" si="61"/>
        <v>-1</v>
      </c>
      <c r="D1682" s="1310"/>
      <c r="E1682" s="1310"/>
      <c r="F1682" s="1320"/>
      <c r="G1682" s="1310"/>
      <c r="H1682" s="1310"/>
      <c r="I1682" s="1310"/>
      <c r="J1682" s="1321"/>
      <c r="K1682" s="1321"/>
      <c r="L1682" s="1310"/>
      <c r="N1682" s="1322">
        <f t="shared" si="58"/>
        <v>0</v>
      </c>
      <c r="O1682" s="1323">
        <f t="shared" si="59"/>
        <v>0</v>
      </c>
      <c r="P1682" s="1323">
        <f>O1682/'1.5 Universal Data'!$E$36</f>
        <v>0</v>
      </c>
      <c r="Q1682" s="221"/>
      <c r="R1682" s="221"/>
      <c r="S1682" s="221"/>
      <c r="T1682" s="221"/>
      <c r="U1682" s="221"/>
      <c r="V1682" s="221"/>
      <c r="W1682" s="221"/>
      <c r="X1682" s="221"/>
      <c r="Y1682" s="221"/>
      <c r="Z1682" s="221"/>
      <c r="AA1682" s="221"/>
      <c r="AB1682" s="221"/>
      <c r="AC1682" s="221"/>
      <c r="AD1682" s="221"/>
      <c r="AE1682" s="221"/>
    </row>
    <row r="1683" spans="2:31">
      <c r="B1683" s="1319">
        <f t="shared" si="61"/>
        <v>-1</v>
      </c>
      <c r="D1683" s="1310"/>
      <c r="E1683" s="1310"/>
      <c r="F1683" s="1320"/>
      <c r="G1683" s="1310"/>
      <c r="H1683" s="1310"/>
      <c r="I1683" s="1310"/>
      <c r="J1683" s="1321"/>
      <c r="K1683" s="1321"/>
      <c r="L1683" s="1310"/>
      <c r="N1683" s="1322">
        <f t="shared" si="58"/>
        <v>0</v>
      </c>
      <c r="O1683" s="1323">
        <f t="shared" si="59"/>
        <v>0</v>
      </c>
      <c r="P1683" s="1323">
        <f>O1683/'1.5 Universal Data'!$E$36</f>
        <v>0</v>
      </c>
      <c r="Q1683" s="221"/>
      <c r="R1683" s="221"/>
      <c r="S1683" s="221"/>
      <c r="T1683" s="221"/>
      <c r="U1683" s="221"/>
      <c r="V1683" s="221"/>
      <c r="W1683" s="221"/>
      <c r="X1683" s="221"/>
      <c r="Y1683" s="221"/>
      <c r="Z1683" s="221"/>
      <c r="AA1683" s="221"/>
      <c r="AB1683" s="221"/>
      <c r="AC1683" s="221"/>
      <c r="AD1683" s="221"/>
      <c r="AE1683" s="221"/>
    </row>
    <row r="1684" spans="2:31">
      <c r="B1684" s="1319">
        <f t="shared" si="61"/>
        <v>-1</v>
      </c>
      <c r="D1684" s="1310"/>
      <c r="E1684" s="1310"/>
      <c r="F1684" s="1320"/>
      <c r="G1684" s="1310"/>
      <c r="H1684" s="1310"/>
      <c r="I1684" s="1310"/>
      <c r="J1684" s="1321"/>
      <c r="K1684" s="1321"/>
      <c r="L1684" s="1310"/>
      <c r="N1684" s="1322">
        <f t="shared" si="58"/>
        <v>0</v>
      </c>
      <c r="O1684" s="1323">
        <f t="shared" si="59"/>
        <v>0</v>
      </c>
      <c r="P1684" s="1323">
        <f>O1684/'1.5 Universal Data'!$E$36</f>
        <v>0</v>
      </c>
      <c r="Q1684" s="221"/>
      <c r="R1684" s="221"/>
      <c r="S1684" s="221"/>
      <c r="T1684" s="221"/>
      <c r="U1684" s="221"/>
      <c r="V1684" s="221"/>
      <c r="W1684" s="221"/>
      <c r="X1684" s="221"/>
      <c r="Y1684" s="221"/>
      <c r="Z1684" s="221"/>
      <c r="AA1684" s="221"/>
      <c r="AB1684" s="221"/>
      <c r="AC1684" s="221"/>
      <c r="AD1684" s="221"/>
      <c r="AE1684" s="221"/>
    </row>
    <row r="1685" spans="2:31">
      <c r="B1685" s="1319">
        <f t="shared" si="61"/>
        <v>-1</v>
      </c>
      <c r="D1685" s="1310"/>
      <c r="E1685" s="1310"/>
      <c r="F1685" s="1320"/>
      <c r="G1685" s="1310"/>
      <c r="H1685" s="1310"/>
      <c r="I1685" s="1310"/>
      <c r="J1685" s="1321"/>
      <c r="K1685" s="1321"/>
      <c r="L1685" s="1310"/>
      <c r="N1685" s="1322">
        <f t="shared" si="58"/>
        <v>0</v>
      </c>
      <c r="O1685" s="1323">
        <f t="shared" si="59"/>
        <v>0</v>
      </c>
      <c r="P1685" s="1323">
        <f>O1685/'1.5 Universal Data'!$E$36</f>
        <v>0</v>
      </c>
      <c r="Q1685" s="221"/>
      <c r="R1685" s="221"/>
      <c r="S1685" s="221"/>
      <c r="T1685" s="221"/>
      <c r="U1685" s="221"/>
      <c r="V1685" s="221"/>
      <c r="W1685" s="221"/>
      <c r="X1685" s="221"/>
      <c r="Y1685" s="221"/>
      <c r="Z1685" s="221"/>
      <c r="AA1685" s="221"/>
      <c r="AB1685" s="221"/>
      <c r="AC1685" s="221"/>
      <c r="AD1685" s="221"/>
      <c r="AE1685" s="221"/>
    </row>
    <row r="1686" spans="2:31">
      <c r="B1686" s="1319">
        <f t="shared" si="61"/>
        <v>-1</v>
      </c>
      <c r="D1686" s="1310"/>
      <c r="E1686" s="1310"/>
      <c r="F1686" s="1320"/>
      <c r="G1686" s="1310"/>
      <c r="H1686" s="1310"/>
      <c r="I1686" s="1310"/>
      <c r="J1686" s="1321"/>
      <c r="K1686" s="1321"/>
      <c r="L1686" s="1310"/>
      <c r="N1686" s="1322">
        <f t="shared" si="58"/>
        <v>0</v>
      </c>
      <c r="O1686" s="1323">
        <f t="shared" si="59"/>
        <v>0</v>
      </c>
      <c r="P1686" s="1323">
        <f>O1686/'1.5 Universal Data'!$E$36</f>
        <v>0</v>
      </c>
      <c r="Q1686" s="221"/>
      <c r="R1686" s="221"/>
      <c r="S1686" s="221"/>
      <c r="T1686" s="221"/>
      <c r="U1686" s="221"/>
      <c r="V1686" s="221"/>
      <c r="W1686" s="221"/>
      <c r="X1686" s="221"/>
      <c r="Y1686" s="221"/>
      <c r="Z1686" s="221"/>
      <c r="AA1686" s="221"/>
      <c r="AB1686" s="221"/>
      <c r="AC1686" s="221"/>
      <c r="AD1686" s="221"/>
      <c r="AE1686" s="221"/>
    </row>
    <row r="1687" spans="2:31">
      <c r="B1687" s="1319">
        <f t="shared" ref="B1687:B1750" si="62">IF(G1687="buy",1,-1)</f>
        <v>-1</v>
      </c>
      <c r="D1687" s="1310"/>
      <c r="E1687" s="1310"/>
      <c r="F1687" s="1320"/>
      <c r="G1687" s="1310"/>
      <c r="H1687" s="1310"/>
      <c r="I1687" s="1310"/>
      <c r="J1687" s="1321"/>
      <c r="K1687" s="1321"/>
      <c r="L1687" s="1310"/>
      <c r="N1687" s="1322">
        <f t="shared" si="58"/>
        <v>0</v>
      </c>
      <c r="O1687" s="1323">
        <f t="shared" si="59"/>
        <v>0</v>
      </c>
      <c r="P1687" s="1323">
        <f>O1687/'1.5 Universal Data'!$E$36</f>
        <v>0</v>
      </c>
      <c r="Q1687" s="221"/>
      <c r="R1687" s="221"/>
      <c r="S1687" s="221"/>
      <c r="T1687" s="221"/>
      <c r="U1687" s="221"/>
      <c r="V1687" s="221"/>
      <c r="W1687" s="221"/>
      <c r="X1687" s="221"/>
      <c r="Y1687" s="221"/>
      <c r="Z1687" s="221"/>
      <c r="AA1687" s="221"/>
      <c r="AB1687" s="221"/>
      <c r="AC1687" s="221"/>
      <c r="AD1687" s="221"/>
      <c r="AE1687" s="221"/>
    </row>
    <row r="1688" spans="2:31">
      <c r="B1688" s="1319">
        <f t="shared" si="62"/>
        <v>-1</v>
      </c>
      <c r="D1688" s="1310"/>
      <c r="E1688" s="1310"/>
      <c r="F1688" s="1320"/>
      <c r="G1688" s="1310"/>
      <c r="H1688" s="1310"/>
      <c r="I1688" s="1310"/>
      <c r="J1688" s="1321"/>
      <c r="K1688" s="1321"/>
      <c r="L1688" s="1310"/>
      <c r="N1688" s="1322">
        <f t="shared" si="58"/>
        <v>0</v>
      </c>
      <c r="O1688" s="1323">
        <f t="shared" si="59"/>
        <v>0</v>
      </c>
      <c r="P1688" s="1323">
        <f>O1688/'1.5 Universal Data'!$E$36</f>
        <v>0</v>
      </c>
      <c r="Q1688" s="221"/>
      <c r="R1688" s="221"/>
      <c r="S1688" s="221"/>
      <c r="T1688" s="221"/>
      <c r="U1688" s="221"/>
      <c r="V1688" s="221"/>
      <c r="W1688" s="221"/>
      <c r="X1688" s="221"/>
      <c r="Y1688" s="221"/>
      <c r="Z1688" s="221"/>
      <c r="AA1688" s="221"/>
      <c r="AB1688" s="221"/>
      <c r="AC1688" s="221"/>
      <c r="AD1688" s="221"/>
      <c r="AE1688" s="221"/>
    </row>
    <row r="1689" spans="2:31">
      <c r="B1689" s="1319">
        <f t="shared" si="62"/>
        <v>-1</v>
      </c>
      <c r="D1689" s="1310"/>
      <c r="E1689" s="1310"/>
      <c r="F1689" s="1320"/>
      <c r="G1689" s="1310"/>
      <c r="H1689" s="1310"/>
      <c r="I1689" s="1310"/>
      <c r="J1689" s="1321"/>
      <c r="K1689" s="1321"/>
      <c r="L1689" s="1310"/>
      <c r="N1689" s="1322">
        <f t="shared" si="58"/>
        <v>0</v>
      </c>
      <c r="O1689" s="1323">
        <f t="shared" si="59"/>
        <v>0</v>
      </c>
      <c r="P1689" s="1323">
        <f>O1689/'1.5 Universal Data'!$E$36</f>
        <v>0</v>
      </c>
      <c r="Q1689" s="221"/>
      <c r="R1689" s="221"/>
      <c r="S1689" s="221"/>
      <c r="T1689" s="221"/>
      <c r="U1689" s="221"/>
      <c r="V1689" s="221"/>
      <c r="W1689" s="221"/>
      <c r="X1689" s="221"/>
      <c r="Y1689" s="221"/>
      <c r="Z1689" s="221"/>
      <c r="AA1689" s="221"/>
      <c r="AB1689" s="221"/>
      <c r="AC1689" s="221"/>
      <c r="AD1689" s="221"/>
      <c r="AE1689" s="221"/>
    </row>
    <row r="1690" spans="2:31">
      <c r="B1690" s="1319">
        <f t="shared" si="62"/>
        <v>-1</v>
      </c>
      <c r="D1690" s="1310"/>
      <c r="E1690" s="1310"/>
      <c r="F1690" s="1320"/>
      <c r="G1690" s="1310"/>
      <c r="H1690" s="1310"/>
      <c r="I1690" s="1310"/>
      <c r="J1690" s="1321"/>
      <c r="K1690" s="1321"/>
      <c r="L1690" s="1310"/>
      <c r="N1690" s="1322">
        <f t="shared" si="58"/>
        <v>0</v>
      </c>
      <c r="O1690" s="1323">
        <f t="shared" si="59"/>
        <v>0</v>
      </c>
      <c r="P1690" s="1323">
        <f>O1690/'1.5 Universal Data'!$E$36</f>
        <v>0</v>
      </c>
      <c r="Q1690" s="221"/>
      <c r="R1690" s="221"/>
      <c r="S1690" s="221"/>
      <c r="T1690" s="221"/>
      <c r="U1690" s="221"/>
      <c r="V1690" s="221"/>
      <c r="W1690" s="221"/>
      <c r="X1690" s="221"/>
      <c r="Y1690" s="221"/>
      <c r="Z1690" s="221"/>
      <c r="AA1690" s="221"/>
      <c r="AB1690" s="221"/>
      <c r="AC1690" s="221"/>
      <c r="AD1690" s="221"/>
      <c r="AE1690" s="221"/>
    </row>
    <row r="1691" spans="2:31">
      <c r="B1691" s="1319">
        <f t="shared" si="62"/>
        <v>-1</v>
      </c>
      <c r="D1691" s="1310"/>
      <c r="E1691" s="1310"/>
      <c r="F1691" s="1320"/>
      <c r="G1691" s="1310"/>
      <c r="H1691" s="1310"/>
      <c r="I1691" s="1310"/>
      <c r="J1691" s="1321"/>
      <c r="K1691" s="1321"/>
      <c r="L1691" s="1310"/>
      <c r="N1691" s="1322">
        <f t="shared" si="58"/>
        <v>0</v>
      </c>
      <c r="O1691" s="1323">
        <f t="shared" si="59"/>
        <v>0</v>
      </c>
      <c r="P1691" s="1323">
        <f>O1691/'1.5 Universal Data'!$E$36</f>
        <v>0</v>
      </c>
      <c r="Q1691" s="221"/>
      <c r="R1691" s="221"/>
      <c r="S1691" s="221"/>
      <c r="T1691" s="221"/>
      <c r="U1691" s="221"/>
      <c r="V1691" s="221"/>
      <c r="W1691" s="221"/>
      <c r="X1691" s="221"/>
      <c r="Y1691" s="221"/>
      <c r="Z1691" s="221"/>
      <c r="AA1691" s="221"/>
      <c r="AB1691" s="221"/>
      <c r="AC1691" s="221"/>
      <c r="AD1691" s="221"/>
      <c r="AE1691" s="221"/>
    </row>
    <row r="1692" spans="2:31">
      <c r="B1692" s="1319">
        <f t="shared" si="62"/>
        <v>-1</v>
      </c>
      <c r="D1692" s="1310"/>
      <c r="E1692" s="1310"/>
      <c r="F1692" s="1320"/>
      <c r="G1692" s="1310"/>
      <c r="H1692" s="1310"/>
      <c r="I1692" s="1310"/>
      <c r="J1692" s="1321"/>
      <c r="K1692" s="1321"/>
      <c r="L1692" s="1310"/>
      <c r="N1692" s="1322">
        <f t="shared" si="58"/>
        <v>0</v>
      </c>
      <c r="O1692" s="1323">
        <f t="shared" si="59"/>
        <v>0</v>
      </c>
      <c r="P1692" s="1323">
        <f>O1692/'1.5 Universal Data'!$E$36</f>
        <v>0</v>
      </c>
      <c r="Q1692" s="221"/>
      <c r="R1692" s="221"/>
      <c r="S1692" s="221"/>
      <c r="T1692" s="221"/>
      <c r="U1692" s="221"/>
      <c r="V1692" s="221"/>
      <c r="W1692" s="221"/>
      <c r="X1692" s="221"/>
      <c r="Y1692" s="221"/>
      <c r="Z1692" s="221"/>
      <c r="AA1692" s="221"/>
      <c r="AB1692" s="221"/>
      <c r="AC1692" s="221"/>
      <c r="AD1692" s="221"/>
      <c r="AE1692" s="221"/>
    </row>
    <row r="1693" spans="2:31">
      <c r="B1693" s="1319">
        <f t="shared" si="62"/>
        <v>-1</v>
      </c>
      <c r="D1693" s="1310"/>
      <c r="E1693" s="1310"/>
      <c r="F1693" s="1320"/>
      <c r="G1693" s="1310"/>
      <c r="H1693" s="1310"/>
      <c r="I1693" s="1310"/>
      <c r="J1693" s="1321"/>
      <c r="K1693" s="1321"/>
      <c r="L1693" s="1310"/>
      <c r="N1693" s="1322">
        <f t="shared" si="58"/>
        <v>0</v>
      </c>
      <c r="O1693" s="1323">
        <f t="shared" si="59"/>
        <v>0</v>
      </c>
      <c r="P1693" s="1323">
        <f>O1693/'1.5 Universal Data'!$E$36</f>
        <v>0</v>
      </c>
      <c r="Q1693" s="221"/>
      <c r="R1693" s="221"/>
      <c r="S1693" s="221"/>
      <c r="T1693" s="221"/>
      <c r="U1693" s="221"/>
      <c r="V1693" s="221"/>
      <c r="W1693" s="221"/>
      <c r="X1693" s="221"/>
      <c r="Y1693" s="221"/>
      <c r="Z1693" s="221"/>
      <c r="AA1693" s="221"/>
      <c r="AB1693" s="221"/>
      <c r="AC1693" s="221"/>
      <c r="AD1693" s="221"/>
      <c r="AE1693" s="221"/>
    </row>
    <row r="1694" spans="2:31">
      <c r="B1694" s="1319">
        <f t="shared" si="62"/>
        <v>-1</v>
      </c>
      <c r="D1694" s="1310"/>
      <c r="E1694" s="1310"/>
      <c r="F1694" s="1320"/>
      <c r="G1694" s="1310"/>
      <c r="H1694" s="1310"/>
      <c r="I1694" s="1310"/>
      <c r="J1694" s="1321"/>
      <c r="K1694" s="1321"/>
      <c r="L1694" s="1310"/>
      <c r="N1694" s="1322">
        <f t="shared" si="58"/>
        <v>0</v>
      </c>
      <c r="O1694" s="1323">
        <f t="shared" si="59"/>
        <v>0</v>
      </c>
      <c r="P1694" s="1323">
        <f>O1694/'1.5 Universal Data'!$E$36</f>
        <v>0</v>
      </c>
      <c r="Q1694" s="221"/>
      <c r="R1694" s="221"/>
      <c r="S1694" s="221"/>
      <c r="T1694" s="221"/>
      <c r="U1694" s="221"/>
      <c r="V1694" s="221"/>
      <c r="W1694" s="221"/>
      <c r="X1694" s="221"/>
      <c r="Y1694" s="221"/>
      <c r="Z1694" s="221"/>
      <c r="AA1694" s="221"/>
      <c r="AB1694" s="221"/>
      <c r="AC1694" s="221"/>
      <c r="AD1694" s="221"/>
      <c r="AE1694" s="221"/>
    </row>
    <row r="1695" spans="2:31">
      <c r="B1695" s="1319">
        <f t="shared" si="62"/>
        <v>-1</v>
      </c>
      <c r="D1695" s="1310"/>
      <c r="E1695" s="1310"/>
      <c r="F1695" s="1320"/>
      <c r="G1695" s="1310"/>
      <c r="H1695" s="1310"/>
      <c r="I1695" s="1310"/>
      <c r="J1695" s="1321"/>
      <c r="K1695" s="1321"/>
      <c r="L1695" s="1310"/>
      <c r="N1695" s="1322">
        <f t="shared" si="58"/>
        <v>0</v>
      </c>
      <c r="O1695" s="1323">
        <f t="shared" si="59"/>
        <v>0</v>
      </c>
      <c r="P1695" s="1323">
        <f>O1695/'1.5 Universal Data'!$E$36</f>
        <v>0</v>
      </c>
      <c r="Q1695" s="221"/>
      <c r="R1695" s="221"/>
      <c r="S1695" s="221"/>
      <c r="T1695" s="221"/>
      <c r="U1695" s="221"/>
      <c r="V1695" s="221"/>
      <c r="W1695" s="221"/>
      <c r="X1695" s="221"/>
      <c r="Y1695" s="221"/>
      <c r="Z1695" s="221"/>
      <c r="AA1695" s="221"/>
      <c r="AB1695" s="221"/>
      <c r="AC1695" s="221"/>
      <c r="AD1695" s="221"/>
      <c r="AE1695" s="221"/>
    </row>
    <row r="1696" spans="2:31">
      <c r="B1696" s="1319">
        <f t="shared" si="62"/>
        <v>-1</v>
      </c>
      <c r="D1696" s="1310"/>
      <c r="E1696" s="1310"/>
      <c r="F1696" s="1320"/>
      <c r="G1696" s="1310"/>
      <c r="H1696" s="1310"/>
      <c r="I1696" s="1310"/>
      <c r="J1696" s="1321"/>
      <c r="K1696" s="1321"/>
      <c r="L1696" s="1310"/>
      <c r="N1696" s="1322">
        <f t="shared" si="58"/>
        <v>0</v>
      </c>
      <c r="O1696" s="1323">
        <f t="shared" si="59"/>
        <v>0</v>
      </c>
      <c r="P1696" s="1323">
        <f>O1696/'1.5 Universal Data'!$E$36</f>
        <v>0</v>
      </c>
      <c r="Q1696" s="221"/>
      <c r="R1696" s="221"/>
      <c r="S1696" s="221"/>
      <c r="T1696" s="221"/>
      <c r="U1696" s="221"/>
      <c r="V1696" s="221"/>
      <c r="W1696" s="221"/>
      <c r="X1696" s="221"/>
      <c r="Y1696" s="221"/>
      <c r="Z1696" s="221"/>
      <c r="AA1696" s="221"/>
      <c r="AB1696" s="221"/>
      <c r="AC1696" s="221"/>
      <c r="AD1696" s="221"/>
      <c r="AE1696" s="221"/>
    </row>
    <row r="1697" spans="2:31">
      <c r="B1697" s="1319">
        <f t="shared" si="62"/>
        <v>-1</v>
      </c>
      <c r="D1697" s="1310"/>
      <c r="E1697" s="1310"/>
      <c r="F1697" s="1320"/>
      <c r="G1697" s="1310"/>
      <c r="H1697" s="1310"/>
      <c r="I1697" s="1310"/>
      <c r="J1697" s="1321"/>
      <c r="K1697" s="1321"/>
      <c r="L1697" s="1310"/>
      <c r="N1697" s="1322">
        <f t="shared" si="58"/>
        <v>0</v>
      </c>
      <c r="O1697" s="1323">
        <f t="shared" si="59"/>
        <v>0</v>
      </c>
      <c r="P1697" s="1323">
        <f>O1697/'1.5 Universal Data'!$E$36</f>
        <v>0</v>
      </c>
      <c r="Q1697" s="221"/>
      <c r="R1697" s="221"/>
      <c r="S1697" s="221"/>
      <c r="T1697" s="221"/>
      <c r="U1697" s="221"/>
      <c r="V1697" s="221"/>
      <c r="W1697" s="221"/>
      <c r="X1697" s="221"/>
      <c r="Y1697" s="221"/>
      <c r="Z1697" s="221"/>
      <c r="AA1697" s="221"/>
      <c r="AB1697" s="221"/>
      <c r="AC1697" s="221"/>
      <c r="AD1697" s="221"/>
      <c r="AE1697" s="221"/>
    </row>
    <row r="1698" spans="2:31">
      <c r="B1698" s="1319">
        <f t="shared" si="62"/>
        <v>-1</v>
      </c>
      <c r="D1698" s="1310"/>
      <c r="E1698" s="1310"/>
      <c r="F1698" s="1320"/>
      <c r="G1698" s="1310"/>
      <c r="H1698" s="1310"/>
      <c r="I1698" s="1310"/>
      <c r="J1698" s="1321"/>
      <c r="K1698" s="1321"/>
      <c r="L1698" s="1310"/>
      <c r="N1698" s="1322">
        <f t="shared" si="58"/>
        <v>0</v>
      </c>
      <c r="O1698" s="1323">
        <f t="shared" si="59"/>
        <v>0</v>
      </c>
      <c r="P1698" s="1323">
        <f>O1698/'1.5 Universal Data'!$E$36</f>
        <v>0</v>
      </c>
      <c r="Q1698" s="221"/>
      <c r="R1698" s="221"/>
      <c r="S1698" s="221"/>
      <c r="T1698" s="221"/>
      <c r="U1698" s="221"/>
      <c r="V1698" s="221"/>
      <c r="W1698" s="221"/>
      <c r="X1698" s="221"/>
      <c r="Y1698" s="221"/>
      <c r="Z1698" s="221"/>
      <c r="AA1698" s="221"/>
      <c r="AB1698" s="221"/>
      <c r="AC1698" s="221"/>
      <c r="AD1698" s="221"/>
      <c r="AE1698" s="221"/>
    </row>
    <row r="1699" spans="2:31">
      <c r="B1699" s="1319">
        <f t="shared" si="62"/>
        <v>-1</v>
      </c>
      <c r="D1699" s="1310"/>
      <c r="E1699" s="1310"/>
      <c r="F1699" s="1320"/>
      <c r="G1699" s="1310"/>
      <c r="H1699" s="1310"/>
      <c r="I1699" s="1310"/>
      <c r="J1699" s="1321"/>
      <c r="K1699" s="1321"/>
      <c r="L1699" s="1310"/>
      <c r="N1699" s="1322">
        <f t="shared" si="58"/>
        <v>0</v>
      </c>
      <c r="O1699" s="1323">
        <f t="shared" si="59"/>
        <v>0</v>
      </c>
      <c r="P1699" s="1323">
        <f>O1699/'1.5 Universal Data'!$E$36</f>
        <v>0</v>
      </c>
      <c r="Q1699" s="221"/>
      <c r="R1699" s="221"/>
      <c r="S1699" s="221"/>
      <c r="T1699" s="221"/>
      <c r="U1699" s="221"/>
      <c r="V1699" s="221"/>
      <c r="W1699" s="221"/>
      <c r="X1699" s="221"/>
      <c r="Y1699" s="221"/>
      <c r="Z1699" s="221"/>
      <c r="AA1699" s="221"/>
      <c r="AB1699" s="221"/>
      <c r="AC1699" s="221"/>
      <c r="AD1699" s="221"/>
      <c r="AE1699" s="221"/>
    </row>
    <row r="1700" spans="2:31">
      <c r="B1700" s="1319">
        <f t="shared" si="62"/>
        <v>-1</v>
      </c>
      <c r="D1700" s="1310"/>
      <c r="E1700" s="1310"/>
      <c r="F1700" s="1320"/>
      <c r="G1700" s="1310"/>
      <c r="H1700" s="1310"/>
      <c r="I1700" s="1310"/>
      <c r="J1700" s="1321"/>
      <c r="K1700" s="1321"/>
      <c r="L1700" s="1310"/>
      <c r="N1700" s="1322">
        <f t="shared" si="58"/>
        <v>0</v>
      </c>
      <c r="O1700" s="1323">
        <f t="shared" si="59"/>
        <v>0</v>
      </c>
      <c r="P1700" s="1323">
        <f>O1700/'1.5 Universal Data'!$E$36</f>
        <v>0</v>
      </c>
      <c r="Q1700" s="221"/>
      <c r="R1700" s="221"/>
      <c r="S1700" s="221"/>
      <c r="T1700" s="221"/>
      <c r="U1700" s="221"/>
      <c r="V1700" s="221"/>
      <c r="W1700" s="221"/>
      <c r="X1700" s="221"/>
      <c r="Y1700" s="221"/>
      <c r="Z1700" s="221"/>
      <c r="AA1700" s="221"/>
      <c r="AB1700" s="221"/>
      <c r="AC1700" s="221"/>
      <c r="AD1700" s="221"/>
      <c r="AE1700" s="221"/>
    </row>
    <row r="1701" spans="2:31">
      <c r="B1701" s="1319">
        <f t="shared" si="62"/>
        <v>-1</v>
      </c>
      <c r="D1701" s="1310"/>
      <c r="E1701" s="1310"/>
      <c r="F1701" s="1320"/>
      <c r="G1701" s="1310"/>
      <c r="H1701" s="1310"/>
      <c r="I1701" s="1310"/>
      <c r="J1701" s="1321"/>
      <c r="K1701" s="1321"/>
      <c r="L1701" s="1310"/>
      <c r="N1701" s="1322">
        <f t="shared" si="58"/>
        <v>0</v>
      </c>
      <c r="O1701" s="1323">
        <f t="shared" si="59"/>
        <v>0</v>
      </c>
      <c r="P1701" s="1323">
        <f>O1701/'1.5 Universal Data'!$E$36</f>
        <v>0</v>
      </c>
      <c r="Q1701" s="221"/>
      <c r="R1701" s="221"/>
      <c r="S1701" s="221"/>
      <c r="T1701" s="221"/>
      <c r="U1701" s="221"/>
      <c r="V1701" s="221"/>
      <c r="W1701" s="221"/>
      <c r="X1701" s="221"/>
      <c r="Y1701" s="221"/>
      <c r="Z1701" s="221"/>
      <c r="AA1701" s="221"/>
      <c r="AB1701" s="221"/>
      <c r="AC1701" s="221"/>
      <c r="AD1701" s="221"/>
      <c r="AE1701" s="221"/>
    </row>
    <row r="1702" spans="2:31">
      <c r="B1702" s="1319">
        <f t="shared" si="62"/>
        <v>-1</v>
      </c>
      <c r="D1702" s="1310"/>
      <c r="E1702" s="1310"/>
      <c r="F1702" s="1320"/>
      <c r="G1702" s="1310"/>
      <c r="H1702" s="1310"/>
      <c r="I1702" s="1310"/>
      <c r="J1702" s="1321"/>
      <c r="K1702" s="1321"/>
      <c r="L1702" s="1310"/>
      <c r="N1702" s="1322">
        <f t="shared" si="58"/>
        <v>0</v>
      </c>
      <c r="O1702" s="1323">
        <f t="shared" si="59"/>
        <v>0</v>
      </c>
      <c r="P1702" s="1323">
        <f>O1702/'1.5 Universal Data'!$E$36</f>
        <v>0</v>
      </c>
      <c r="Q1702" s="221"/>
      <c r="R1702" s="221"/>
      <c r="S1702" s="221"/>
      <c r="T1702" s="221"/>
      <c r="U1702" s="221"/>
      <c r="V1702" s="221"/>
      <c r="W1702" s="221"/>
      <c r="X1702" s="221"/>
      <c r="Y1702" s="221"/>
      <c r="Z1702" s="221"/>
      <c r="AA1702" s="221"/>
      <c r="AB1702" s="221"/>
      <c r="AC1702" s="221"/>
      <c r="AD1702" s="221"/>
      <c r="AE1702" s="221"/>
    </row>
    <row r="1703" spans="2:31">
      <c r="B1703" s="1319">
        <f t="shared" si="62"/>
        <v>-1</v>
      </c>
      <c r="D1703" s="1310"/>
      <c r="E1703" s="1310"/>
      <c r="F1703" s="1320"/>
      <c r="G1703" s="1310"/>
      <c r="H1703" s="1310"/>
      <c r="I1703" s="1310"/>
      <c r="J1703" s="1321"/>
      <c r="K1703" s="1321"/>
      <c r="L1703" s="1310"/>
      <c r="N1703" s="1322">
        <f t="shared" si="58"/>
        <v>0</v>
      </c>
      <c r="O1703" s="1323">
        <f t="shared" si="59"/>
        <v>0</v>
      </c>
      <c r="P1703" s="1323">
        <f>O1703/'1.5 Universal Data'!$E$36</f>
        <v>0</v>
      </c>
      <c r="Q1703" s="221"/>
      <c r="R1703" s="221"/>
      <c r="S1703" s="221"/>
      <c r="T1703" s="221"/>
      <c r="U1703" s="221"/>
      <c r="V1703" s="221"/>
      <c r="W1703" s="221"/>
      <c r="X1703" s="221"/>
      <c r="Y1703" s="221"/>
      <c r="Z1703" s="221"/>
      <c r="AA1703" s="221"/>
      <c r="AB1703" s="221"/>
      <c r="AC1703" s="221"/>
      <c r="AD1703" s="221"/>
      <c r="AE1703" s="221"/>
    </row>
    <row r="1704" spans="2:31">
      <c r="B1704" s="1319">
        <f t="shared" si="62"/>
        <v>-1</v>
      </c>
      <c r="D1704" s="1310"/>
      <c r="E1704" s="1310"/>
      <c r="F1704" s="1320"/>
      <c r="G1704" s="1310"/>
      <c r="H1704" s="1310"/>
      <c r="I1704" s="1310"/>
      <c r="J1704" s="1321"/>
      <c r="K1704" s="1321"/>
      <c r="L1704" s="1310"/>
      <c r="N1704" s="1322">
        <f t="shared" si="58"/>
        <v>0</v>
      </c>
      <c r="O1704" s="1323">
        <f t="shared" si="59"/>
        <v>0</v>
      </c>
      <c r="P1704" s="1323">
        <f>O1704/'1.5 Universal Data'!$E$36</f>
        <v>0</v>
      </c>
      <c r="Q1704" s="221"/>
      <c r="R1704" s="221"/>
      <c r="S1704" s="221"/>
      <c r="T1704" s="221"/>
      <c r="U1704" s="221"/>
      <c r="V1704" s="221"/>
      <c r="W1704" s="221"/>
      <c r="X1704" s="221"/>
      <c r="Y1704" s="221"/>
      <c r="Z1704" s="221"/>
      <c r="AA1704" s="221"/>
      <c r="AB1704" s="221"/>
      <c r="AC1704" s="221"/>
      <c r="AD1704" s="221"/>
      <c r="AE1704" s="221"/>
    </row>
    <row r="1705" spans="2:31">
      <c r="B1705" s="1319">
        <f t="shared" si="62"/>
        <v>-1</v>
      </c>
      <c r="D1705" s="1310"/>
      <c r="E1705" s="1310"/>
      <c r="F1705" s="1320"/>
      <c r="G1705" s="1310"/>
      <c r="H1705" s="1310"/>
      <c r="I1705" s="1310"/>
      <c r="J1705" s="1321"/>
      <c r="K1705" s="1321"/>
      <c r="L1705" s="1310"/>
      <c r="N1705" s="1322">
        <f t="shared" si="58"/>
        <v>0</v>
      </c>
      <c r="O1705" s="1323">
        <f t="shared" si="59"/>
        <v>0</v>
      </c>
      <c r="P1705" s="1323">
        <f>O1705/'1.5 Universal Data'!$E$36</f>
        <v>0</v>
      </c>
      <c r="Q1705" s="221"/>
      <c r="R1705" s="221"/>
      <c r="S1705" s="221"/>
      <c r="T1705" s="221"/>
      <c r="U1705" s="221"/>
      <c r="V1705" s="221"/>
      <c r="W1705" s="221"/>
      <c r="X1705" s="221"/>
      <c r="Y1705" s="221"/>
      <c r="Z1705" s="221"/>
      <c r="AA1705" s="221"/>
      <c r="AB1705" s="221"/>
      <c r="AC1705" s="221"/>
      <c r="AD1705" s="221"/>
      <c r="AE1705" s="221"/>
    </row>
    <row r="1706" spans="2:31">
      <c r="B1706" s="1319">
        <f t="shared" si="62"/>
        <v>-1</v>
      </c>
      <c r="D1706" s="1310"/>
      <c r="E1706" s="1310"/>
      <c r="F1706" s="1320"/>
      <c r="G1706" s="1310"/>
      <c r="H1706" s="1310"/>
      <c r="I1706" s="1310"/>
      <c r="J1706" s="1321"/>
      <c r="K1706" s="1321"/>
      <c r="L1706" s="1310"/>
      <c r="N1706" s="1322">
        <f t="shared" si="58"/>
        <v>0</v>
      </c>
      <c r="O1706" s="1323">
        <f t="shared" si="59"/>
        <v>0</v>
      </c>
      <c r="P1706" s="1323">
        <f>O1706/'1.5 Universal Data'!$E$36</f>
        <v>0</v>
      </c>
      <c r="Q1706" s="221"/>
      <c r="R1706" s="221"/>
      <c r="S1706" s="221"/>
      <c r="T1706" s="221"/>
      <c r="U1706" s="221"/>
      <c r="V1706" s="221"/>
      <c r="W1706" s="221"/>
      <c r="X1706" s="221"/>
      <c r="Y1706" s="221"/>
      <c r="Z1706" s="221"/>
      <c r="AA1706" s="221"/>
      <c r="AB1706" s="221"/>
      <c r="AC1706" s="221"/>
      <c r="AD1706" s="221"/>
      <c r="AE1706" s="221"/>
    </row>
    <row r="1707" spans="2:31">
      <c r="B1707" s="1319">
        <f t="shared" si="62"/>
        <v>-1</v>
      </c>
      <c r="D1707" s="1310"/>
      <c r="E1707" s="1310"/>
      <c r="F1707" s="1320"/>
      <c r="G1707" s="1310"/>
      <c r="H1707" s="1310"/>
      <c r="I1707" s="1310"/>
      <c r="J1707" s="1321"/>
      <c r="K1707" s="1321"/>
      <c r="L1707" s="1310"/>
      <c r="N1707" s="1322">
        <f t="shared" si="58"/>
        <v>0</v>
      </c>
      <c r="O1707" s="1323">
        <f t="shared" si="59"/>
        <v>0</v>
      </c>
      <c r="P1707" s="1323">
        <f>O1707/'1.5 Universal Data'!$E$36</f>
        <v>0</v>
      </c>
      <c r="Q1707" s="221"/>
      <c r="R1707" s="221"/>
      <c r="S1707" s="221"/>
      <c r="T1707" s="221"/>
      <c r="U1707" s="221"/>
      <c r="V1707" s="221"/>
      <c r="W1707" s="221"/>
      <c r="X1707" s="221"/>
      <c r="Y1707" s="221"/>
      <c r="Z1707" s="221"/>
      <c r="AA1707" s="221"/>
      <c r="AB1707" s="221"/>
      <c r="AC1707" s="221"/>
      <c r="AD1707" s="221"/>
      <c r="AE1707" s="221"/>
    </row>
    <row r="1708" spans="2:31">
      <c r="B1708" s="1319">
        <f t="shared" si="62"/>
        <v>-1</v>
      </c>
      <c r="D1708" s="1310"/>
      <c r="E1708" s="1310"/>
      <c r="F1708" s="1320"/>
      <c r="G1708" s="1310"/>
      <c r="H1708" s="1310"/>
      <c r="I1708" s="1310"/>
      <c r="J1708" s="1321"/>
      <c r="K1708" s="1321"/>
      <c r="L1708" s="1310"/>
      <c r="N1708" s="1322">
        <f t="shared" si="58"/>
        <v>0</v>
      </c>
      <c r="O1708" s="1323">
        <f t="shared" si="59"/>
        <v>0</v>
      </c>
      <c r="P1708" s="1323">
        <f>O1708/'1.5 Universal Data'!$E$36</f>
        <v>0</v>
      </c>
      <c r="Q1708" s="221"/>
      <c r="R1708" s="221"/>
      <c r="S1708" s="221"/>
      <c r="T1708" s="221"/>
      <c r="U1708" s="221"/>
      <c r="V1708" s="221"/>
      <c r="W1708" s="221"/>
      <c r="X1708" s="221"/>
      <c r="Y1708" s="221"/>
      <c r="Z1708" s="221"/>
      <c r="AA1708" s="221"/>
      <c r="AB1708" s="221"/>
      <c r="AC1708" s="221"/>
      <c r="AD1708" s="221"/>
      <c r="AE1708" s="221"/>
    </row>
    <row r="1709" spans="2:31">
      <c r="B1709" s="1319">
        <f t="shared" si="62"/>
        <v>-1</v>
      </c>
      <c r="D1709" s="1310"/>
      <c r="E1709" s="1310"/>
      <c r="F1709" s="1320"/>
      <c r="G1709" s="1310"/>
      <c r="H1709" s="1310"/>
      <c r="I1709" s="1310"/>
      <c r="J1709" s="1321"/>
      <c r="K1709" s="1321"/>
      <c r="L1709" s="1310"/>
      <c r="N1709" s="1322">
        <f t="shared" si="58"/>
        <v>0</v>
      </c>
      <c r="O1709" s="1323">
        <f t="shared" si="59"/>
        <v>0</v>
      </c>
      <c r="P1709" s="1323">
        <f>O1709/'1.5 Universal Data'!$E$36</f>
        <v>0</v>
      </c>
      <c r="Q1709" s="221"/>
      <c r="R1709" s="221"/>
      <c r="S1709" s="221"/>
      <c r="T1709" s="221"/>
      <c r="U1709" s="221"/>
      <c r="V1709" s="221"/>
      <c r="W1709" s="221"/>
      <c r="X1709" s="221"/>
      <c r="Y1709" s="221"/>
      <c r="Z1709" s="221"/>
      <c r="AA1709" s="221"/>
      <c r="AB1709" s="221"/>
      <c r="AC1709" s="221"/>
      <c r="AD1709" s="221"/>
      <c r="AE1709" s="221"/>
    </row>
    <row r="1710" spans="2:31">
      <c r="B1710" s="1319">
        <f t="shared" si="62"/>
        <v>-1</v>
      </c>
      <c r="D1710" s="1310"/>
      <c r="E1710" s="1310"/>
      <c r="F1710" s="1320"/>
      <c r="G1710" s="1310"/>
      <c r="H1710" s="1310"/>
      <c r="I1710" s="1310"/>
      <c r="J1710" s="1321"/>
      <c r="K1710" s="1321"/>
      <c r="L1710" s="1310"/>
      <c r="N1710" s="1322">
        <f t="shared" si="58"/>
        <v>0</v>
      </c>
      <c r="O1710" s="1323">
        <f t="shared" si="59"/>
        <v>0</v>
      </c>
      <c r="P1710" s="1323">
        <f>O1710/'1.5 Universal Data'!$E$36</f>
        <v>0</v>
      </c>
      <c r="Q1710" s="221"/>
      <c r="R1710" s="221"/>
      <c r="S1710" s="221"/>
      <c r="T1710" s="221"/>
      <c r="U1710" s="221"/>
      <c r="V1710" s="221"/>
      <c r="W1710" s="221"/>
      <c r="X1710" s="221"/>
      <c r="Y1710" s="221"/>
      <c r="Z1710" s="221"/>
      <c r="AA1710" s="221"/>
      <c r="AB1710" s="221"/>
      <c r="AC1710" s="221"/>
      <c r="AD1710" s="221"/>
      <c r="AE1710" s="221"/>
    </row>
    <row r="1711" spans="2:31">
      <c r="B1711" s="1319">
        <f t="shared" si="62"/>
        <v>-1</v>
      </c>
      <c r="D1711" s="1310"/>
      <c r="E1711" s="1310"/>
      <c r="F1711" s="1320"/>
      <c r="G1711" s="1310"/>
      <c r="H1711" s="1310"/>
      <c r="I1711" s="1310"/>
      <c r="J1711" s="1321"/>
      <c r="K1711" s="1321"/>
      <c r="L1711" s="1310"/>
      <c r="N1711" s="1322">
        <f t="shared" si="58"/>
        <v>0</v>
      </c>
      <c r="O1711" s="1323">
        <f t="shared" si="59"/>
        <v>0</v>
      </c>
      <c r="P1711" s="1323">
        <f>O1711/'1.5 Universal Data'!$E$36</f>
        <v>0</v>
      </c>
      <c r="Q1711" s="221"/>
      <c r="R1711" s="221"/>
      <c r="S1711" s="221"/>
      <c r="T1711" s="221"/>
      <c r="U1711" s="221"/>
      <c r="V1711" s="221"/>
      <c r="W1711" s="221"/>
      <c r="X1711" s="221"/>
      <c r="Y1711" s="221"/>
      <c r="Z1711" s="221"/>
      <c r="AA1711" s="221"/>
      <c r="AB1711" s="221"/>
      <c r="AC1711" s="221"/>
      <c r="AD1711" s="221"/>
      <c r="AE1711" s="221"/>
    </row>
    <row r="1712" spans="2:31">
      <c r="B1712" s="1319">
        <f t="shared" si="62"/>
        <v>-1</v>
      </c>
      <c r="D1712" s="1310"/>
      <c r="E1712" s="1310"/>
      <c r="F1712" s="1320"/>
      <c r="G1712" s="1310"/>
      <c r="H1712" s="1310"/>
      <c r="I1712" s="1310"/>
      <c r="J1712" s="1321"/>
      <c r="K1712" s="1321"/>
      <c r="L1712" s="1310"/>
      <c r="N1712" s="1322">
        <f t="shared" si="58"/>
        <v>0</v>
      </c>
      <c r="O1712" s="1323">
        <f t="shared" si="59"/>
        <v>0</v>
      </c>
      <c r="P1712" s="1323">
        <f>O1712/'1.5 Universal Data'!$E$36</f>
        <v>0</v>
      </c>
      <c r="Q1712" s="221"/>
      <c r="R1712" s="221"/>
      <c r="S1712" s="221"/>
      <c r="T1712" s="221"/>
      <c r="U1712" s="221"/>
      <c r="V1712" s="221"/>
      <c r="W1712" s="221"/>
      <c r="X1712" s="221"/>
      <c r="Y1712" s="221"/>
      <c r="Z1712" s="221"/>
      <c r="AA1712" s="221"/>
      <c r="AB1712" s="221"/>
      <c r="AC1712" s="221"/>
      <c r="AD1712" s="221"/>
      <c r="AE1712" s="221"/>
    </row>
    <row r="1713" spans="2:31">
      <c r="B1713" s="1319">
        <f t="shared" si="62"/>
        <v>-1</v>
      </c>
      <c r="D1713" s="1310"/>
      <c r="E1713" s="1310"/>
      <c r="F1713" s="1320"/>
      <c r="G1713" s="1310"/>
      <c r="H1713" s="1310"/>
      <c r="I1713" s="1310"/>
      <c r="J1713" s="1321"/>
      <c r="K1713" s="1321"/>
      <c r="L1713" s="1310"/>
      <c r="N1713" s="1322">
        <f t="shared" si="58"/>
        <v>0</v>
      </c>
      <c r="O1713" s="1323">
        <f t="shared" si="59"/>
        <v>0</v>
      </c>
      <c r="P1713" s="1323">
        <f>O1713/'1.5 Universal Data'!$E$36</f>
        <v>0</v>
      </c>
      <c r="Q1713" s="221"/>
      <c r="R1713" s="221"/>
      <c r="S1713" s="221"/>
      <c r="T1713" s="221"/>
      <c r="U1713" s="221"/>
      <c r="V1713" s="221"/>
      <c r="W1713" s="221"/>
      <c r="X1713" s="221"/>
      <c r="Y1713" s="221"/>
      <c r="Z1713" s="221"/>
      <c r="AA1713" s="221"/>
      <c r="AB1713" s="221"/>
      <c r="AC1713" s="221"/>
      <c r="AD1713" s="221"/>
      <c r="AE1713" s="221"/>
    </row>
    <row r="1714" spans="2:31">
      <c r="B1714" s="1319">
        <f t="shared" si="62"/>
        <v>-1</v>
      </c>
      <c r="D1714" s="1310"/>
      <c r="E1714" s="1310"/>
      <c r="F1714" s="1320"/>
      <c r="G1714" s="1310"/>
      <c r="H1714" s="1310"/>
      <c r="I1714" s="1310"/>
      <c r="J1714" s="1321"/>
      <c r="K1714" s="1321"/>
      <c r="L1714" s="1310"/>
      <c r="N1714" s="1322">
        <f t="shared" si="58"/>
        <v>0</v>
      </c>
      <c r="O1714" s="1323">
        <f t="shared" si="59"/>
        <v>0</v>
      </c>
      <c r="P1714" s="1323">
        <f>O1714/'1.5 Universal Data'!$E$36</f>
        <v>0</v>
      </c>
      <c r="Q1714" s="221"/>
      <c r="R1714" s="221"/>
      <c r="S1714" s="221"/>
      <c r="T1714" s="221"/>
      <c r="U1714" s="221"/>
      <c r="V1714" s="221"/>
      <c r="W1714" s="221"/>
      <c r="X1714" s="221"/>
      <c r="Y1714" s="221"/>
      <c r="Z1714" s="221"/>
      <c r="AA1714" s="221"/>
      <c r="AB1714" s="221"/>
      <c r="AC1714" s="221"/>
      <c r="AD1714" s="221"/>
      <c r="AE1714" s="221"/>
    </row>
    <row r="1715" spans="2:31">
      <c r="B1715" s="1319">
        <f t="shared" si="62"/>
        <v>-1</v>
      </c>
      <c r="D1715" s="1310"/>
      <c r="E1715" s="1310"/>
      <c r="F1715" s="1320"/>
      <c r="G1715" s="1310"/>
      <c r="H1715" s="1310"/>
      <c r="I1715" s="1310"/>
      <c r="J1715" s="1321"/>
      <c r="K1715" s="1321"/>
      <c r="L1715" s="1310"/>
      <c r="N1715" s="1322">
        <f t="shared" si="58"/>
        <v>0</v>
      </c>
      <c r="O1715" s="1323">
        <f t="shared" si="59"/>
        <v>0</v>
      </c>
      <c r="P1715" s="1323">
        <f>O1715/'1.5 Universal Data'!$E$36</f>
        <v>0</v>
      </c>
      <c r="Q1715" s="221"/>
      <c r="R1715" s="221"/>
      <c r="S1715" s="221"/>
      <c r="T1715" s="221"/>
      <c r="U1715" s="221"/>
      <c r="V1715" s="221"/>
      <c r="W1715" s="221"/>
      <c r="X1715" s="221"/>
      <c r="Y1715" s="221"/>
      <c r="Z1715" s="221"/>
      <c r="AA1715" s="221"/>
      <c r="AB1715" s="221"/>
      <c r="AC1715" s="221"/>
      <c r="AD1715" s="221"/>
      <c r="AE1715" s="221"/>
    </row>
    <row r="1716" spans="2:31">
      <c r="B1716" s="1319">
        <f t="shared" si="62"/>
        <v>-1</v>
      </c>
      <c r="D1716" s="1310"/>
      <c r="E1716" s="1310"/>
      <c r="F1716" s="1320"/>
      <c r="G1716" s="1310"/>
      <c r="H1716" s="1310"/>
      <c r="I1716" s="1310"/>
      <c r="J1716" s="1321"/>
      <c r="K1716" s="1321"/>
      <c r="L1716" s="1310"/>
      <c r="N1716" s="1322">
        <f t="shared" si="58"/>
        <v>0</v>
      </c>
      <c r="O1716" s="1323">
        <f t="shared" si="59"/>
        <v>0</v>
      </c>
      <c r="P1716" s="1323">
        <f>O1716/'1.5 Universal Data'!$E$36</f>
        <v>0</v>
      </c>
      <c r="Q1716" s="221"/>
      <c r="R1716" s="221"/>
      <c r="S1716" s="221"/>
      <c r="T1716" s="221"/>
      <c r="U1716" s="221"/>
      <c r="V1716" s="221"/>
      <c r="W1716" s="221"/>
      <c r="X1716" s="221"/>
      <c r="Y1716" s="221"/>
      <c r="Z1716" s="221"/>
      <c r="AA1716" s="221"/>
      <c r="AB1716" s="221"/>
      <c r="AC1716" s="221"/>
      <c r="AD1716" s="221"/>
      <c r="AE1716" s="221"/>
    </row>
    <row r="1717" spans="2:31">
      <c r="B1717" s="1319">
        <f t="shared" si="62"/>
        <v>-1</v>
      </c>
      <c r="D1717" s="1310"/>
      <c r="E1717" s="1310"/>
      <c r="F1717" s="1320"/>
      <c r="G1717" s="1310"/>
      <c r="H1717" s="1310"/>
      <c r="I1717" s="1310"/>
      <c r="J1717" s="1321"/>
      <c r="K1717" s="1321"/>
      <c r="L1717" s="1310"/>
      <c r="N1717" s="1322">
        <f t="shared" si="58"/>
        <v>0</v>
      </c>
      <c r="O1717" s="1323">
        <f t="shared" si="59"/>
        <v>0</v>
      </c>
      <c r="P1717" s="1323">
        <f>O1717/'1.5 Universal Data'!$E$36</f>
        <v>0</v>
      </c>
      <c r="Q1717" s="221"/>
      <c r="R1717" s="221"/>
      <c r="S1717" s="221"/>
      <c r="T1717" s="221"/>
      <c r="U1717" s="221"/>
      <c r="V1717" s="221"/>
      <c r="W1717" s="221"/>
      <c r="X1717" s="221"/>
      <c r="Y1717" s="221"/>
      <c r="Z1717" s="221"/>
      <c r="AA1717" s="221"/>
      <c r="AB1717" s="221"/>
      <c r="AC1717" s="221"/>
      <c r="AD1717" s="221"/>
      <c r="AE1717" s="221"/>
    </row>
    <row r="1718" spans="2:31">
      <c r="B1718" s="1319">
        <f t="shared" si="62"/>
        <v>-1</v>
      </c>
      <c r="D1718" s="1310"/>
      <c r="E1718" s="1310"/>
      <c r="F1718" s="1320"/>
      <c r="G1718" s="1310"/>
      <c r="H1718" s="1310"/>
      <c r="I1718" s="1310"/>
      <c r="J1718" s="1321"/>
      <c r="K1718" s="1321"/>
      <c r="L1718" s="1310"/>
      <c r="N1718" s="1322">
        <f t="shared" si="58"/>
        <v>0</v>
      </c>
      <c r="O1718" s="1323">
        <f t="shared" si="59"/>
        <v>0</v>
      </c>
      <c r="P1718" s="1323">
        <f>O1718/'1.5 Universal Data'!$E$36</f>
        <v>0</v>
      </c>
      <c r="Q1718" s="221"/>
      <c r="R1718" s="221"/>
      <c r="S1718" s="221"/>
      <c r="T1718" s="221"/>
      <c r="U1718" s="221"/>
      <c r="V1718" s="221"/>
      <c r="W1718" s="221"/>
      <c r="X1718" s="221"/>
      <c r="Y1718" s="221"/>
      <c r="Z1718" s="221"/>
      <c r="AA1718" s="221"/>
      <c r="AB1718" s="221"/>
      <c r="AC1718" s="221"/>
      <c r="AD1718" s="221"/>
      <c r="AE1718" s="221"/>
    </row>
    <row r="1719" spans="2:31">
      <c r="B1719" s="1319">
        <f t="shared" si="62"/>
        <v>-1</v>
      </c>
      <c r="D1719" s="1310"/>
      <c r="E1719" s="1310"/>
      <c r="F1719" s="1320"/>
      <c r="G1719" s="1310"/>
      <c r="H1719" s="1310"/>
      <c r="I1719" s="1310"/>
      <c r="J1719" s="1321"/>
      <c r="K1719" s="1321"/>
      <c r="L1719" s="1310"/>
      <c r="N1719" s="1322">
        <f t="shared" si="58"/>
        <v>0</v>
      </c>
      <c r="O1719" s="1323">
        <f t="shared" si="59"/>
        <v>0</v>
      </c>
      <c r="P1719" s="1323">
        <f>O1719/'1.5 Universal Data'!$E$36</f>
        <v>0</v>
      </c>
      <c r="Q1719" s="221"/>
      <c r="R1719" s="221"/>
      <c r="S1719" s="221"/>
      <c r="T1719" s="221"/>
      <c r="U1719" s="221"/>
      <c r="V1719" s="221"/>
      <c r="W1719" s="221"/>
      <c r="X1719" s="221"/>
      <c r="Y1719" s="221"/>
      <c r="Z1719" s="221"/>
      <c r="AA1719" s="221"/>
      <c r="AB1719" s="221"/>
      <c r="AC1719" s="221"/>
      <c r="AD1719" s="221"/>
      <c r="AE1719" s="221"/>
    </row>
    <row r="1720" spans="2:31">
      <c r="B1720" s="1319">
        <f t="shared" si="62"/>
        <v>-1</v>
      </c>
      <c r="D1720" s="1310"/>
      <c r="E1720" s="1310"/>
      <c r="F1720" s="1320"/>
      <c r="G1720" s="1310"/>
      <c r="H1720" s="1310"/>
      <c r="I1720" s="1310"/>
      <c r="J1720" s="1321"/>
      <c r="K1720" s="1321"/>
      <c r="L1720" s="1310"/>
      <c r="N1720" s="1322">
        <f t="shared" si="58"/>
        <v>0</v>
      </c>
      <c r="O1720" s="1323">
        <f t="shared" si="59"/>
        <v>0</v>
      </c>
      <c r="P1720" s="1323">
        <f>O1720/'1.5 Universal Data'!$E$36</f>
        <v>0</v>
      </c>
      <c r="Q1720" s="221"/>
      <c r="R1720" s="221"/>
      <c r="S1720" s="221"/>
      <c r="T1720" s="221"/>
      <c r="U1720" s="221"/>
      <c r="V1720" s="221"/>
      <c r="W1720" s="221"/>
      <c r="X1720" s="221"/>
      <c r="Y1720" s="221"/>
      <c r="Z1720" s="221"/>
      <c r="AA1720" s="221"/>
      <c r="AB1720" s="221"/>
      <c r="AC1720" s="221"/>
      <c r="AD1720" s="221"/>
      <c r="AE1720" s="221"/>
    </row>
    <row r="1721" spans="2:31">
      <c r="B1721" s="1319">
        <f t="shared" si="62"/>
        <v>-1</v>
      </c>
      <c r="D1721" s="1310"/>
      <c r="E1721" s="1310"/>
      <c r="F1721" s="1320"/>
      <c r="G1721" s="1310"/>
      <c r="H1721" s="1310"/>
      <c r="I1721" s="1310"/>
      <c r="J1721" s="1321"/>
      <c r="K1721" s="1321"/>
      <c r="L1721" s="1310"/>
      <c r="N1721" s="1322">
        <f t="shared" si="58"/>
        <v>0</v>
      </c>
      <c r="O1721" s="1323">
        <f t="shared" si="59"/>
        <v>0</v>
      </c>
      <c r="P1721" s="1323">
        <f>O1721/'1.5 Universal Data'!$E$36</f>
        <v>0</v>
      </c>
      <c r="Q1721" s="221"/>
      <c r="R1721" s="221"/>
      <c r="S1721" s="221"/>
      <c r="T1721" s="221"/>
      <c r="U1721" s="221"/>
      <c r="V1721" s="221"/>
      <c r="W1721" s="221"/>
      <c r="X1721" s="221"/>
      <c r="Y1721" s="221"/>
      <c r="Z1721" s="221"/>
      <c r="AA1721" s="221"/>
      <c r="AB1721" s="221"/>
      <c r="AC1721" s="221"/>
      <c r="AD1721" s="221"/>
      <c r="AE1721" s="221"/>
    </row>
    <row r="1722" spans="2:31">
      <c r="B1722" s="1319">
        <f t="shared" si="62"/>
        <v>-1</v>
      </c>
      <c r="D1722" s="1310"/>
      <c r="E1722" s="1310"/>
      <c r="F1722" s="1320"/>
      <c r="G1722" s="1310"/>
      <c r="H1722" s="1310"/>
      <c r="I1722" s="1310"/>
      <c r="J1722" s="1321"/>
      <c r="K1722" s="1321"/>
      <c r="L1722" s="1310"/>
      <c r="N1722" s="1322">
        <f t="shared" si="58"/>
        <v>0</v>
      </c>
      <c r="O1722" s="1323">
        <f t="shared" si="59"/>
        <v>0</v>
      </c>
      <c r="P1722" s="1323">
        <f>O1722/'1.5 Universal Data'!$E$36</f>
        <v>0</v>
      </c>
      <c r="Q1722" s="221"/>
      <c r="R1722" s="221"/>
      <c r="S1722" s="221"/>
      <c r="T1722" s="221"/>
      <c r="U1722" s="221"/>
      <c r="V1722" s="221"/>
      <c r="W1722" s="221"/>
      <c r="X1722" s="221"/>
      <c r="Y1722" s="221"/>
      <c r="Z1722" s="221"/>
      <c r="AA1722" s="221"/>
      <c r="AB1722" s="221"/>
      <c r="AC1722" s="221"/>
      <c r="AD1722" s="221"/>
      <c r="AE1722" s="221"/>
    </row>
    <row r="1723" spans="2:31">
      <c r="B1723" s="1319">
        <f t="shared" si="62"/>
        <v>-1</v>
      </c>
      <c r="D1723" s="1310"/>
      <c r="E1723" s="1310"/>
      <c r="F1723" s="1320"/>
      <c r="G1723" s="1310"/>
      <c r="H1723" s="1310"/>
      <c r="I1723" s="1310"/>
      <c r="J1723" s="1321"/>
      <c r="K1723" s="1321"/>
      <c r="L1723" s="1310"/>
      <c r="N1723" s="1322">
        <f t="shared" si="58"/>
        <v>0</v>
      </c>
      <c r="O1723" s="1323">
        <f t="shared" si="59"/>
        <v>0</v>
      </c>
      <c r="P1723" s="1323">
        <f>O1723/'1.5 Universal Data'!$E$36</f>
        <v>0</v>
      </c>
      <c r="Q1723" s="221"/>
      <c r="R1723" s="221"/>
      <c r="S1723" s="221"/>
      <c r="T1723" s="221"/>
      <c r="U1723" s="221"/>
      <c r="V1723" s="221"/>
      <c r="W1723" s="221"/>
      <c r="X1723" s="221"/>
      <c r="Y1723" s="221"/>
      <c r="Z1723" s="221"/>
      <c r="AA1723" s="221"/>
      <c r="AB1723" s="221"/>
      <c r="AC1723" s="221"/>
      <c r="AD1723" s="221"/>
      <c r="AE1723" s="221"/>
    </row>
    <row r="1724" spans="2:31">
      <c r="B1724" s="1319">
        <f t="shared" si="62"/>
        <v>-1</v>
      </c>
      <c r="D1724" s="1310"/>
      <c r="E1724" s="1310"/>
      <c r="F1724" s="1320"/>
      <c r="G1724" s="1310"/>
      <c r="H1724" s="1310"/>
      <c r="I1724" s="1310"/>
      <c r="J1724" s="1321"/>
      <c r="K1724" s="1321"/>
      <c r="L1724" s="1310"/>
      <c r="N1724" s="1322">
        <f t="shared" si="58"/>
        <v>0</v>
      </c>
      <c r="O1724" s="1323">
        <f t="shared" si="59"/>
        <v>0</v>
      </c>
      <c r="P1724" s="1323">
        <f>O1724/'1.5 Universal Data'!$E$36</f>
        <v>0</v>
      </c>
      <c r="Q1724" s="221"/>
      <c r="R1724" s="221"/>
      <c r="S1724" s="221"/>
      <c r="T1724" s="221"/>
      <c r="U1724" s="221"/>
      <c r="V1724" s="221"/>
      <c r="W1724" s="221"/>
      <c r="X1724" s="221"/>
      <c r="Y1724" s="221"/>
      <c r="Z1724" s="221"/>
      <c r="AA1724" s="221"/>
      <c r="AB1724" s="221"/>
      <c r="AC1724" s="221"/>
      <c r="AD1724" s="221"/>
      <c r="AE1724" s="221"/>
    </row>
    <row r="1725" spans="2:31">
      <c r="B1725" s="1319">
        <f t="shared" si="62"/>
        <v>-1</v>
      </c>
      <c r="D1725" s="1310"/>
      <c r="E1725" s="1310"/>
      <c r="F1725" s="1320"/>
      <c r="G1725" s="1310"/>
      <c r="H1725" s="1310"/>
      <c r="I1725" s="1310"/>
      <c r="J1725" s="1321"/>
      <c r="K1725" s="1321"/>
      <c r="L1725" s="1310"/>
      <c r="N1725" s="1322">
        <f t="shared" si="58"/>
        <v>0</v>
      </c>
      <c r="O1725" s="1323">
        <f t="shared" si="59"/>
        <v>0</v>
      </c>
      <c r="P1725" s="1323">
        <f>O1725/'1.5 Universal Data'!$E$36</f>
        <v>0</v>
      </c>
      <c r="Q1725" s="221"/>
      <c r="R1725" s="221"/>
      <c r="S1725" s="221"/>
      <c r="T1725" s="221"/>
      <c r="U1725" s="221"/>
      <c r="V1725" s="221"/>
      <c r="W1725" s="221"/>
      <c r="X1725" s="221"/>
      <c r="Y1725" s="221"/>
      <c r="Z1725" s="221"/>
      <c r="AA1725" s="221"/>
      <c r="AB1725" s="221"/>
      <c r="AC1725" s="221"/>
      <c r="AD1725" s="221"/>
      <c r="AE1725" s="221"/>
    </row>
    <row r="1726" spans="2:31">
      <c r="B1726" s="1319">
        <f t="shared" si="62"/>
        <v>-1</v>
      </c>
      <c r="D1726" s="1310"/>
      <c r="E1726" s="1310"/>
      <c r="F1726" s="1320"/>
      <c r="G1726" s="1310"/>
      <c r="H1726" s="1310"/>
      <c r="I1726" s="1310"/>
      <c r="J1726" s="1321"/>
      <c r="K1726" s="1321"/>
      <c r="L1726" s="1310"/>
      <c r="N1726" s="1322">
        <f t="shared" si="58"/>
        <v>0</v>
      </c>
      <c r="O1726" s="1323">
        <f t="shared" si="59"/>
        <v>0</v>
      </c>
      <c r="P1726" s="1323">
        <f>O1726/'1.5 Universal Data'!$E$36</f>
        <v>0</v>
      </c>
      <c r="Q1726" s="221"/>
      <c r="R1726" s="221"/>
      <c r="S1726" s="221"/>
      <c r="T1726" s="221"/>
      <c r="U1726" s="221"/>
      <c r="V1726" s="221"/>
      <c r="W1726" s="221"/>
      <c r="X1726" s="221"/>
      <c r="Y1726" s="221"/>
      <c r="Z1726" s="221"/>
      <c r="AA1726" s="221"/>
      <c r="AB1726" s="221"/>
      <c r="AC1726" s="221"/>
      <c r="AD1726" s="221"/>
      <c r="AE1726" s="221"/>
    </row>
    <row r="1727" spans="2:31">
      <c r="B1727" s="1319">
        <f t="shared" si="62"/>
        <v>-1</v>
      </c>
      <c r="D1727" s="1310"/>
      <c r="E1727" s="1310"/>
      <c r="F1727" s="1320"/>
      <c r="G1727" s="1310"/>
      <c r="H1727" s="1310"/>
      <c r="I1727" s="1310"/>
      <c r="J1727" s="1321"/>
      <c r="K1727" s="1321"/>
      <c r="L1727" s="1310"/>
      <c r="N1727" s="1322">
        <f t="shared" si="58"/>
        <v>0</v>
      </c>
      <c r="O1727" s="1323">
        <f t="shared" si="59"/>
        <v>0</v>
      </c>
      <c r="P1727" s="1323">
        <f>O1727/'1.5 Universal Data'!$E$36</f>
        <v>0</v>
      </c>
      <c r="Q1727" s="221"/>
      <c r="R1727" s="221"/>
      <c r="S1727" s="221"/>
      <c r="T1727" s="221"/>
      <c r="U1727" s="221"/>
      <c r="V1727" s="221"/>
      <c r="W1727" s="221"/>
      <c r="X1727" s="221"/>
      <c r="Y1727" s="221"/>
      <c r="Z1727" s="221"/>
      <c r="AA1727" s="221"/>
      <c r="AB1727" s="221"/>
      <c r="AC1727" s="221"/>
      <c r="AD1727" s="221"/>
      <c r="AE1727" s="221"/>
    </row>
    <row r="1728" spans="2:31">
      <c r="B1728" s="1319">
        <f t="shared" si="62"/>
        <v>-1</v>
      </c>
      <c r="D1728" s="1310"/>
      <c r="E1728" s="1310"/>
      <c r="F1728" s="1320"/>
      <c r="G1728" s="1310"/>
      <c r="H1728" s="1310"/>
      <c r="I1728" s="1310"/>
      <c r="J1728" s="1321"/>
      <c r="K1728" s="1321"/>
      <c r="L1728" s="1310"/>
      <c r="N1728" s="1322">
        <f t="shared" si="58"/>
        <v>0</v>
      </c>
      <c r="O1728" s="1323">
        <f t="shared" si="59"/>
        <v>0</v>
      </c>
      <c r="P1728" s="1323">
        <f>O1728/'1.5 Universal Data'!$E$36</f>
        <v>0</v>
      </c>
      <c r="Q1728" s="221"/>
      <c r="R1728" s="221"/>
      <c r="S1728" s="221"/>
      <c r="T1728" s="221"/>
      <c r="U1728" s="221"/>
      <c r="V1728" s="221"/>
      <c r="W1728" s="221"/>
      <c r="X1728" s="221"/>
      <c r="Y1728" s="221"/>
      <c r="Z1728" s="221"/>
      <c r="AA1728" s="221"/>
      <c r="AB1728" s="221"/>
      <c r="AC1728" s="221"/>
      <c r="AD1728" s="221"/>
      <c r="AE1728" s="221"/>
    </row>
    <row r="1729" spans="2:31">
      <c r="B1729" s="1319">
        <f t="shared" si="62"/>
        <v>-1</v>
      </c>
      <c r="D1729" s="1310"/>
      <c r="E1729" s="1310"/>
      <c r="F1729" s="1320"/>
      <c r="G1729" s="1310"/>
      <c r="H1729" s="1310"/>
      <c r="I1729" s="1310"/>
      <c r="J1729" s="1321"/>
      <c r="K1729" s="1321"/>
      <c r="L1729" s="1310"/>
      <c r="N1729" s="1322">
        <f t="shared" si="58"/>
        <v>0</v>
      </c>
      <c r="O1729" s="1323">
        <f t="shared" si="59"/>
        <v>0</v>
      </c>
      <c r="P1729" s="1323">
        <f>O1729/'1.5 Universal Data'!$E$36</f>
        <v>0</v>
      </c>
      <c r="Q1729" s="221"/>
      <c r="R1729" s="221"/>
      <c r="S1729" s="221"/>
      <c r="T1729" s="221"/>
      <c r="U1729" s="221"/>
      <c r="V1729" s="221"/>
      <c r="W1729" s="221"/>
      <c r="X1729" s="221"/>
      <c r="Y1729" s="221"/>
      <c r="Z1729" s="221"/>
      <c r="AA1729" s="221"/>
      <c r="AB1729" s="221"/>
      <c r="AC1729" s="221"/>
      <c r="AD1729" s="221"/>
      <c r="AE1729" s="221"/>
    </row>
    <row r="1730" spans="2:31">
      <c r="B1730" s="1319">
        <f t="shared" si="62"/>
        <v>-1</v>
      </c>
      <c r="D1730" s="1310"/>
      <c r="E1730" s="1310"/>
      <c r="F1730" s="1320"/>
      <c r="G1730" s="1310"/>
      <c r="H1730" s="1310"/>
      <c r="I1730" s="1310"/>
      <c r="J1730" s="1321"/>
      <c r="K1730" s="1321"/>
      <c r="L1730" s="1310"/>
      <c r="N1730" s="1322">
        <f t="shared" si="58"/>
        <v>0</v>
      </c>
      <c r="O1730" s="1323">
        <f t="shared" si="59"/>
        <v>0</v>
      </c>
      <c r="P1730" s="1323">
        <f>O1730/'1.5 Universal Data'!$E$36</f>
        <v>0</v>
      </c>
      <c r="Q1730" s="221"/>
      <c r="R1730" s="221"/>
      <c r="S1730" s="221"/>
      <c r="T1730" s="221"/>
      <c r="U1730" s="221"/>
      <c r="V1730" s="221"/>
      <c r="W1730" s="221"/>
      <c r="X1730" s="221"/>
      <c r="Y1730" s="221"/>
      <c r="Z1730" s="221"/>
      <c r="AA1730" s="221"/>
      <c r="AB1730" s="221"/>
      <c r="AC1730" s="221"/>
      <c r="AD1730" s="221"/>
      <c r="AE1730" s="221"/>
    </row>
    <row r="1731" spans="2:31">
      <c r="B1731" s="1319">
        <f t="shared" si="62"/>
        <v>-1</v>
      </c>
      <c r="D1731" s="1310"/>
      <c r="E1731" s="1310"/>
      <c r="F1731" s="1320"/>
      <c r="G1731" s="1310"/>
      <c r="H1731" s="1310"/>
      <c r="I1731" s="1310"/>
      <c r="J1731" s="1321"/>
      <c r="K1731" s="1321"/>
      <c r="L1731" s="1310"/>
      <c r="N1731" s="1322">
        <f t="shared" si="58"/>
        <v>0</v>
      </c>
      <c r="O1731" s="1323">
        <f t="shared" si="59"/>
        <v>0</v>
      </c>
      <c r="P1731" s="1323">
        <f>O1731/'1.5 Universal Data'!$E$36</f>
        <v>0</v>
      </c>
      <c r="Q1731" s="221"/>
      <c r="R1731" s="221"/>
      <c r="S1731" s="221"/>
      <c r="T1731" s="221"/>
      <c r="U1731" s="221"/>
      <c r="V1731" s="221"/>
      <c r="W1731" s="221"/>
      <c r="X1731" s="221"/>
      <c r="Y1731" s="221"/>
      <c r="Z1731" s="221"/>
      <c r="AA1731" s="221"/>
      <c r="AB1731" s="221"/>
      <c r="AC1731" s="221"/>
      <c r="AD1731" s="221"/>
      <c r="AE1731" s="221"/>
    </row>
    <row r="1732" spans="2:31">
      <c r="B1732" s="1319">
        <f t="shared" si="62"/>
        <v>-1</v>
      </c>
      <c r="D1732" s="1310"/>
      <c r="E1732" s="1310"/>
      <c r="F1732" s="1320"/>
      <c r="G1732" s="1310"/>
      <c r="H1732" s="1310"/>
      <c r="I1732" s="1310"/>
      <c r="J1732" s="1321"/>
      <c r="K1732" s="1321"/>
      <c r="L1732" s="1310"/>
      <c r="N1732" s="1322">
        <f t="shared" si="58"/>
        <v>0</v>
      </c>
      <c r="O1732" s="1323">
        <f t="shared" si="59"/>
        <v>0</v>
      </c>
      <c r="P1732" s="1323">
        <f>O1732/'1.5 Universal Data'!$E$36</f>
        <v>0</v>
      </c>
      <c r="Q1732" s="221"/>
      <c r="R1732" s="221"/>
      <c r="S1732" s="221"/>
      <c r="T1732" s="221"/>
      <c r="U1732" s="221"/>
      <c r="V1732" s="221"/>
      <c r="W1732" s="221"/>
      <c r="X1732" s="221"/>
      <c r="Y1732" s="221"/>
      <c r="Z1732" s="221"/>
      <c r="AA1732" s="221"/>
      <c r="AB1732" s="221"/>
      <c r="AC1732" s="221"/>
      <c r="AD1732" s="221"/>
      <c r="AE1732" s="221"/>
    </row>
    <row r="1733" spans="2:31">
      <c r="B1733" s="1319">
        <f t="shared" si="62"/>
        <v>-1</v>
      </c>
      <c r="D1733" s="1310"/>
      <c r="E1733" s="1310"/>
      <c r="F1733" s="1320"/>
      <c r="G1733" s="1310"/>
      <c r="H1733" s="1310"/>
      <c r="I1733" s="1310"/>
      <c r="J1733" s="1321"/>
      <c r="K1733" s="1321"/>
      <c r="L1733" s="1310"/>
      <c r="N1733" s="1322">
        <f t="shared" si="58"/>
        <v>0</v>
      </c>
      <c r="O1733" s="1323">
        <f t="shared" si="59"/>
        <v>0</v>
      </c>
      <c r="P1733" s="1323">
        <f>O1733/'1.5 Universal Data'!$E$36</f>
        <v>0</v>
      </c>
      <c r="Q1733" s="221"/>
      <c r="R1733" s="221"/>
      <c r="S1733" s="221"/>
      <c r="T1733" s="221"/>
      <c r="U1733" s="221"/>
      <c r="V1733" s="221"/>
      <c r="W1733" s="221"/>
      <c r="X1733" s="221"/>
      <c r="Y1733" s="221"/>
      <c r="Z1733" s="221"/>
      <c r="AA1733" s="221"/>
      <c r="AB1733" s="221"/>
      <c r="AC1733" s="221"/>
      <c r="AD1733" s="221"/>
      <c r="AE1733" s="221"/>
    </row>
    <row r="1734" spans="2:31">
      <c r="B1734" s="1319">
        <f t="shared" si="62"/>
        <v>-1</v>
      </c>
      <c r="D1734" s="1310"/>
      <c r="E1734" s="1310"/>
      <c r="F1734" s="1320"/>
      <c r="G1734" s="1310"/>
      <c r="H1734" s="1310"/>
      <c r="I1734" s="1310"/>
      <c r="J1734" s="1321"/>
      <c r="K1734" s="1321"/>
      <c r="L1734" s="1310"/>
      <c r="N1734" s="1322">
        <f t="shared" si="58"/>
        <v>0</v>
      </c>
      <c r="O1734" s="1323">
        <f t="shared" si="59"/>
        <v>0</v>
      </c>
      <c r="P1734" s="1323">
        <f>O1734/'1.5 Universal Data'!$E$36</f>
        <v>0</v>
      </c>
      <c r="Q1734" s="221"/>
      <c r="R1734" s="221"/>
      <c r="S1734" s="221"/>
      <c r="T1734" s="221"/>
      <c r="U1734" s="221"/>
      <c r="V1734" s="221"/>
      <c r="W1734" s="221"/>
      <c r="X1734" s="221"/>
      <c r="Y1734" s="221"/>
      <c r="Z1734" s="221"/>
      <c r="AA1734" s="221"/>
      <c r="AB1734" s="221"/>
      <c r="AC1734" s="221"/>
      <c r="AD1734" s="221"/>
      <c r="AE1734" s="221"/>
    </row>
    <row r="1735" spans="2:31">
      <c r="B1735" s="1319">
        <f t="shared" si="62"/>
        <v>-1</v>
      </c>
      <c r="D1735" s="1310"/>
      <c r="E1735" s="1310"/>
      <c r="F1735" s="1320"/>
      <c r="G1735" s="1310"/>
      <c r="H1735" s="1310"/>
      <c r="I1735" s="1310"/>
      <c r="J1735" s="1321"/>
      <c r="K1735" s="1321"/>
      <c r="L1735" s="1310"/>
      <c r="N1735" s="1322">
        <f t="shared" si="58"/>
        <v>0</v>
      </c>
      <c r="O1735" s="1323">
        <f t="shared" si="59"/>
        <v>0</v>
      </c>
      <c r="P1735" s="1323">
        <f>O1735/'1.5 Universal Data'!$E$36</f>
        <v>0</v>
      </c>
      <c r="Q1735" s="221"/>
      <c r="R1735" s="221"/>
      <c r="S1735" s="221"/>
      <c r="T1735" s="221"/>
      <c r="U1735" s="221"/>
      <c r="V1735" s="221"/>
      <c r="W1735" s="221"/>
      <c r="X1735" s="221"/>
      <c r="Y1735" s="221"/>
      <c r="Z1735" s="221"/>
      <c r="AA1735" s="221"/>
      <c r="AB1735" s="221"/>
      <c r="AC1735" s="221"/>
      <c r="AD1735" s="221"/>
      <c r="AE1735" s="221"/>
    </row>
    <row r="1736" spans="2:31">
      <c r="B1736" s="1319">
        <f t="shared" si="62"/>
        <v>-1</v>
      </c>
      <c r="D1736" s="1310"/>
      <c r="E1736" s="1310"/>
      <c r="F1736" s="1320"/>
      <c r="G1736" s="1310"/>
      <c r="H1736" s="1310"/>
      <c r="I1736" s="1310"/>
      <c r="J1736" s="1321"/>
      <c r="K1736" s="1321"/>
      <c r="L1736" s="1310"/>
      <c r="N1736" s="1322">
        <f t="shared" si="58"/>
        <v>0</v>
      </c>
      <c r="O1736" s="1323">
        <f t="shared" si="59"/>
        <v>0</v>
      </c>
      <c r="P1736" s="1323">
        <f>O1736/'1.5 Universal Data'!$E$36</f>
        <v>0</v>
      </c>
      <c r="Q1736" s="221"/>
      <c r="R1736" s="221"/>
      <c r="S1736" s="221"/>
      <c r="T1736" s="221"/>
      <c r="U1736" s="221"/>
      <c r="V1736" s="221"/>
      <c r="W1736" s="221"/>
      <c r="X1736" s="221"/>
      <c r="Y1736" s="221"/>
      <c r="Z1736" s="221"/>
      <c r="AA1736" s="221"/>
      <c r="AB1736" s="221"/>
      <c r="AC1736" s="221"/>
      <c r="AD1736" s="221"/>
      <c r="AE1736" s="221"/>
    </row>
    <row r="1737" spans="2:31">
      <c r="B1737" s="1319">
        <f t="shared" si="62"/>
        <v>-1</v>
      </c>
      <c r="D1737" s="1310"/>
      <c r="E1737" s="1310"/>
      <c r="F1737" s="1320"/>
      <c r="G1737" s="1310"/>
      <c r="H1737" s="1310"/>
      <c r="I1737" s="1310"/>
      <c r="J1737" s="1321"/>
      <c r="K1737" s="1321"/>
      <c r="L1737" s="1310"/>
      <c r="N1737" s="1322">
        <f t="shared" si="58"/>
        <v>0</v>
      </c>
      <c r="O1737" s="1323">
        <f t="shared" si="59"/>
        <v>0</v>
      </c>
      <c r="P1737" s="1323">
        <f>O1737/'1.5 Universal Data'!$E$36</f>
        <v>0</v>
      </c>
      <c r="Q1737" s="221"/>
      <c r="R1737" s="221"/>
      <c r="S1737" s="221"/>
      <c r="T1737" s="221"/>
      <c r="U1737" s="221"/>
      <c r="V1737" s="221"/>
      <c r="W1737" s="221"/>
      <c r="X1737" s="221"/>
      <c r="Y1737" s="221"/>
      <c r="Z1737" s="221"/>
      <c r="AA1737" s="221"/>
      <c r="AB1737" s="221"/>
      <c r="AC1737" s="221"/>
      <c r="AD1737" s="221"/>
      <c r="AE1737" s="221"/>
    </row>
    <row r="1738" spans="2:31">
      <c r="B1738" s="1319">
        <f t="shared" si="62"/>
        <v>-1</v>
      </c>
      <c r="D1738" s="1310"/>
      <c r="E1738" s="1310"/>
      <c r="F1738" s="1320"/>
      <c r="G1738" s="1310"/>
      <c r="H1738" s="1310"/>
      <c r="I1738" s="1310"/>
      <c r="J1738" s="1321"/>
      <c r="K1738" s="1321"/>
      <c r="L1738" s="1310"/>
      <c r="N1738" s="1322">
        <f t="shared" si="58"/>
        <v>0</v>
      </c>
      <c r="O1738" s="1323">
        <f t="shared" si="59"/>
        <v>0</v>
      </c>
      <c r="P1738" s="1323">
        <f>O1738/'1.5 Universal Data'!$E$36</f>
        <v>0</v>
      </c>
      <c r="Q1738" s="221"/>
      <c r="R1738" s="221"/>
      <c r="S1738" s="221"/>
      <c r="T1738" s="221"/>
      <c r="U1738" s="221"/>
      <c r="V1738" s="221"/>
      <c r="W1738" s="221"/>
      <c r="X1738" s="221"/>
      <c r="Y1738" s="221"/>
      <c r="Z1738" s="221"/>
      <c r="AA1738" s="221"/>
      <c r="AB1738" s="221"/>
      <c r="AC1738" s="221"/>
      <c r="AD1738" s="221"/>
      <c r="AE1738" s="221"/>
    </row>
    <row r="1739" spans="2:31">
      <c r="B1739" s="1319">
        <f t="shared" si="62"/>
        <v>-1</v>
      </c>
      <c r="D1739" s="1310"/>
      <c r="E1739" s="1310"/>
      <c r="F1739" s="1320"/>
      <c r="G1739" s="1310"/>
      <c r="H1739" s="1310"/>
      <c r="I1739" s="1310"/>
      <c r="J1739" s="1321"/>
      <c r="K1739" s="1321"/>
      <c r="L1739" s="1310"/>
      <c r="N1739" s="1322">
        <f t="shared" si="58"/>
        <v>0</v>
      </c>
      <c r="O1739" s="1323">
        <f t="shared" si="59"/>
        <v>0</v>
      </c>
      <c r="P1739" s="1323">
        <f>O1739/'1.5 Universal Data'!$E$36</f>
        <v>0</v>
      </c>
      <c r="Q1739" s="221"/>
      <c r="R1739" s="221"/>
      <c r="S1739" s="221"/>
      <c r="T1739" s="221"/>
      <c r="U1739" s="221"/>
      <c r="V1739" s="221"/>
      <c r="W1739" s="221"/>
      <c r="X1739" s="221"/>
      <c r="Y1739" s="221"/>
      <c r="Z1739" s="221"/>
      <c r="AA1739" s="221"/>
      <c r="AB1739" s="221"/>
      <c r="AC1739" s="221"/>
      <c r="AD1739" s="221"/>
      <c r="AE1739" s="221"/>
    </row>
    <row r="1740" spans="2:31">
      <c r="B1740" s="1319">
        <f t="shared" si="62"/>
        <v>-1</v>
      </c>
      <c r="D1740" s="1310"/>
      <c r="E1740" s="1310"/>
      <c r="F1740" s="1320"/>
      <c r="G1740" s="1310"/>
      <c r="H1740" s="1310"/>
      <c r="I1740" s="1310"/>
      <c r="J1740" s="1321"/>
      <c r="K1740" s="1321"/>
      <c r="L1740" s="1310"/>
      <c r="N1740" s="1322">
        <f t="shared" si="58"/>
        <v>0</v>
      </c>
      <c r="O1740" s="1323">
        <f t="shared" si="59"/>
        <v>0</v>
      </c>
      <c r="P1740" s="1323">
        <f>O1740/'1.5 Universal Data'!$E$36</f>
        <v>0</v>
      </c>
      <c r="Q1740" s="221"/>
      <c r="R1740" s="221"/>
      <c r="S1740" s="221"/>
      <c r="T1740" s="221"/>
      <c r="U1740" s="221"/>
      <c r="V1740" s="221"/>
      <c r="W1740" s="221"/>
      <c r="X1740" s="221"/>
      <c r="Y1740" s="221"/>
      <c r="Z1740" s="221"/>
      <c r="AA1740" s="221"/>
      <c r="AB1740" s="221"/>
      <c r="AC1740" s="221"/>
      <c r="AD1740" s="221"/>
      <c r="AE1740" s="221"/>
    </row>
    <row r="1741" spans="2:31">
      <c r="B1741" s="1319">
        <f t="shared" si="62"/>
        <v>-1</v>
      </c>
      <c r="D1741" s="1310"/>
      <c r="E1741" s="1310"/>
      <c r="F1741" s="1320"/>
      <c r="G1741" s="1310"/>
      <c r="H1741" s="1310"/>
      <c r="I1741" s="1310"/>
      <c r="J1741" s="1321"/>
      <c r="K1741" s="1321"/>
      <c r="L1741" s="1310"/>
      <c r="N1741" s="1322">
        <f t="shared" si="58"/>
        <v>0</v>
      </c>
      <c r="O1741" s="1323">
        <f t="shared" si="59"/>
        <v>0</v>
      </c>
      <c r="P1741" s="1323">
        <f>O1741/'1.5 Universal Data'!$E$36</f>
        <v>0</v>
      </c>
      <c r="Q1741" s="221"/>
      <c r="R1741" s="221"/>
      <c r="S1741" s="221"/>
      <c r="T1741" s="221"/>
      <c r="U1741" s="221"/>
      <c r="V1741" s="221"/>
      <c r="W1741" s="221"/>
      <c r="X1741" s="221"/>
      <c r="Y1741" s="221"/>
      <c r="Z1741" s="221"/>
      <c r="AA1741" s="221"/>
      <c r="AB1741" s="221"/>
      <c r="AC1741" s="221"/>
      <c r="AD1741" s="221"/>
      <c r="AE1741" s="221"/>
    </row>
    <row r="1742" spans="2:31">
      <c r="B1742" s="1319">
        <f t="shared" si="62"/>
        <v>-1</v>
      </c>
      <c r="D1742" s="1310"/>
      <c r="E1742" s="1310"/>
      <c r="F1742" s="1320"/>
      <c r="G1742" s="1310"/>
      <c r="H1742" s="1310"/>
      <c r="I1742" s="1310"/>
      <c r="J1742" s="1321"/>
      <c r="K1742" s="1321"/>
      <c r="L1742" s="1310"/>
      <c r="N1742" s="1322">
        <f t="shared" si="58"/>
        <v>0</v>
      </c>
      <c r="O1742" s="1323">
        <f t="shared" si="59"/>
        <v>0</v>
      </c>
      <c r="P1742" s="1323">
        <f>O1742/'1.5 Universal Data'!$E$36</f>
        <v>0</v>
      </c>
      <c r="Q1742" s="221"/>
      <c r="R1742" s="221"/>
      <c r="S1742" s="221"/>
      <c r="T1742" s="221"/>
      <c r="U1742" s="221"/>
      <c r="V1742" s="221"/>
      <c r="W1742" s="221"/>
      <c r="X1742" s="221"/>
      <c r="Y1742" s="221"/>
      <c r="Z1742" s="221"/>
      <c r="AA1742" s="221"/>
      <c r="AB1742" s="221"/>
      <c r="AC1742" s="221"/>
      <c r="AD1742" s="221"/>
      <c r="AE1742" s="221"/>
    </row>
    <row r="1743" spans="2:31">
      <c r="B1743" s="1319">
        <f t="shared" si="62"/>
        <v>-1</v>
      </c>
      <c r="D1743" s="1310"/>
      <c r="E1743" s="1310"/>
      <c r="F1743" s="1320"/>
      <c r="G1743" s="1310"/>
      <c r="H1743" s="1310"/>
      <c r="I1743" s="1310"/>
      <c r="J1743" s="1321"/>
      <c r="K1743" s="1321"/>
      <c r="L1743" s="1310"/>
      <c r="N1743" s="1322">
        <f t="shared" si="58"/>
        <v>0</v>
      </c>
      <c r="O1743" s="1323">
        <f t="shared" si="59"/>
        <v>0</v>
      </c>
      <c r="P1743" s="1323">
        <f>O1743/'1.5 Universal Data'!$E$36</f>
        <v>0</v>
      </c>
      <c r="Q1743" s="221"/>
      <c r="R1743" s="221"/>
      <c r="S1743" s="221"/>
      <c r="T1743" s="221"/>
      <c r="U1743" s="221"/>
      <c r="V1743" s="221"/>
      <c r="W1743" s="221"/>
      <c r="X1743" s="221"/>
      <c r="Y1743" s="221"/>
      <c r="Z1743" s="221"/>
      <c r="AA1743" s="221"/>
      <c r="AB1743" s="221"/>
      <c r="AC1743" s="221"/>
      <c r="AD1743" s="221"/>
      <c r="AE1743" s="221"/>
    </row>
    <row r="1744" spans="2:31">
      <c r="B1744" s="1319">
        <f t="shared" si="62"/>
        <v>-1</v>
      </c>
      <c r="D1744" s="1310"/>
      <c r="E1744" s="1310"/>
      <c r="F1744" s="1320"/>
      <c r="G1744" s="1310"/>
      <c r="H1744" s="1310"/>
      <c r="I1744" s="1310"/>
      <c r="J1744" s="1321"/>
      <c r="K1744" s="1321"/>
      <c r="L1744" s="1310"/>
      <c r="N1744" s="1322">
        <f t="shared" si="58"/>
        <v>0</v>
      </c>
      <c r="O1744" s="1323">
        <f t="shared" si="59"/>
        <v>0</v>
      </c>
      <c r="P1744" s="1323">
        <f>O1744/'1.5 Universal Data'!$E$36</f>
        <v>0</v>
      </c>
      <c r="Q1744" s="221"/>
      <c r="R1744" s="221"/>
      <c r="S1744" s="221"/>
      <c r="T1744" s="221"/>
      <c r="U1744" s="221"/>
      <c r="V1744" s="221"/>
      <c r="W1744" s="221"/>
      <c r="X1744" s="221"/>
      <c r="Y1744" s="221"/>
      <c r="Z1744" s="221"/>
      <c r="AA1744" s="221"/>
      <c r="AB1744" s="221"/>
      <c r="AC1744" s="221"/>
      <c r="AD1744" s="221"/>
      <c r="AE1744" s="221"/>
    </row>
    <row r="1745" spans="2:31">
      <c r="B1745" s="1319">
        <f t="shared" si="62"/>
        <v>-1</v>
      </c>
      <c r="D1745" s="1310"/>
      <c r="E1745" s="1310"/>
      <c r="F1745" s="1320"/>
      <c r="G1745" s="1310"/>
      <c r="H1745" s="1310"/>
      <c r="I1745" s="1310"/>
      <c r="J1745" s="1321"/>
      <c r="K1745" s="1321"/>
      <c r="L1745" s="1310"/>
      <c r="N1745" s="1322">
        <f t="shared" si="58"/>
        <v>0</v>
      </c>
      <c r="O1745" s="1323">
        <f t="shared" si="59"/>
        <v>0</v>
      </c>
      <c r="P1745" s="1323">
        <f>O1745/'1.5 Universal Data'!$E$36</f>
        <v>0</v>
      </c>
      <c r="Q1745" s="221"/>
      <c r="R1745" s="221"/>
      <c r="S1745" s="221"/>
      <c r="T1745" s="221"/>
      <c r="U1745" s="221"/>
      <c r="V1745" s="221"/>
      <c r="W1745" s="221"/>
      <c r="X1745" s="221"/>
      <c r="Y1745" s="221"/>
      <c r="Z1745" s="221"/>
      <c r="AA1745" s="221"/>
      <c r="AB1745" s="221"/>
      <c r="AC1745" s="221"/>
      <c r="AD1745" s="221"/>
      <c r="AE1745" s="221"/>
    </row>
    <row r="1746" spans="2:31">
      <c r="B1746" s="1319">
        <f t="shared" si="62"/>
        <v>-1</v>
      </c>
      <c r="D1746" s="1310"/>
      <c r="E1746" s="1310"/>
      <c r="F1746" s="1320"/>
      <c r="G1746" s="1310"/>
      <c r="H1746" s="1310"/>
      <c r="I1746" s="1310"/>
      <c r="J1746" s="1321"/>
      <c r="K1746" s="1321"/>
      <c r="L1746" s="1310"/>
      <c r="N1746" s="1322">
        <f t="shared" si="58"/>
        <v>0</v>
      </c>
      <c r="O1746" s="1323">
        <f t="shared" si="59"/>
        <v>0</v>
      </c>
      <c r="P1746" s="1323">
        <f>O1746/'1.5 Universal Data'!$E$36</f>
        <v>0</v>
      </c>
      <c r="Q1746" s="221"/>
      <c r="R1746" s="221"/>
      <c r="S1746" s="221"/>
      <c r="T1746" s="221"/>
      <c r="U1746" s="221"/>
      <c r="V1746" s="221"/>
      <c r="W1746" s="221"/>
      <c r="X1746" s="221"/>
      <c r="Y1746" s="221"/>
      <c r="Z1746" s="221"/>
      <c r="AA1746" s="221"/>
      <c r="AB1746" s="221"/>
      <c r="AC1746" s="221"/>
      <c r="AD1746" s="221"/>
      <c r="AE1746" s="221"/>
    </row>
    <row r="1747" spans="2:31">
      <c r="B1747" s="1319">
        <f t="shared" si="62"/>
        <v>-1</v>
      </c>
      <c r="D1747" s="1310"/>
      <c r="E1747" s="1310"/>
      <c r="F1747" s="1320"/>
      <c r="G1747" s="1310"/>
      <c r="H1747" s="1310"/>
      <c r="I1747" s="1310"/>
      <c r="J1747" s="1321"/>
      <c r="K1747" s="1321"/>
      <c r="L1747" s="1310"/>
      <c r="N1747" s="1322">
        <f t="shared" si="58"/>
        <v>0</v>
      </c>
      <c r="O1747" s="1323">
        <f t="shared" si="59"/>
        <v>0</v>
      </c>
      <c r="P1747" s="1323">
        <f>O1747/'1.5 Universal Data'!$E$36</f>
        <v>0</v>
      </c>
      <c r="Q1747" s="221"/>
      <c r="R1747" s="221"/>
      <c r="S1747" s="221"/>
      <c r="T1747" s="221"/>
      <c r="U1747" s="221"/>
      <c r="V1747" s="221"/>
      <c r="W1747" s="221"/>
      <c r="X1747" s="221"/>
      <c r="Y1747" s="221"/>
      <c r="Z1747" s="221"/>
      <c r="AA1747" s="221"/>
      <c r="AB1747" s="221"/>
      <c r="AC1747" s="221"/>
      <c r="AD1747" s="221"/>
      <c r="AE1747" s="221"/>
    </row>
    <row r="1748" spans="2:31">
      <c r="B1748" s="1319">
        <f t="shared" si="62"/>
        <v>-1</v>
      </c>
      <c r="D1748" s="1310"/>
      <c r="E1748" s="1310"/>
      <c r="F1748" s="1320"/>
      <c r="G1748" s="1310"/>
      <c r="H1748" s="1310"/>
      <c r="I1748" s="1310"/>
      <c r="J1748" s="1321"/>
      <c r="K1748" s="1321"/>
      <c r="L1748" s="1310"/>
      <c r="N1748" s="1322">
        <f t="shared" si="58"/>
        <v>0</v>
      </c>
      <c r="O1748" s="1323">
        <f t="shared" si="59"/>
        <v>0</v>
      </c>
      <c r="P1748" s="1323">
        <f>O1748/'1.5 Universal Data'!$E$36</f>
        <v>0</v>
      </c>
      <c r="Q1748" s="221"/>
      <c r="R1748" s="221"/>
      <c r="S1748" s="221"/>
      <c r="T1748" s="221"/>
      <c r="U1748" s="221"/>
      <c r="V1748" s="221"/>
      <c r="W1748" s="221"/>
      <c r="X1748" s="221"/>
      <c r="Y1748" s="221"/>
      <c r="Z1748" s="221"/>
      <c r="AA1748" s="221"/>
      <c r="AB1748" s="221"/>
      <c r="AC1748" s="221"/>
      <c r="AD1748" s="221"/>
      <c r="AE1748" s="221"/>
    </row>
    <row r="1749" spans="2:31">
      <c r="B1749" s="1319">
        <f t="shared" si="62"/>
        <v>-1</v>
      </c>
      <c r="D1749" s="1310"/>
      <c r="E1749" s="1310"/>
      <c r="F1749" s="1320"/>
      <c r="G1749" s="1310"/>
      <c r="H1749" s="1310"/>
      <c r="I1749" s="1310"/>
      <c r="J1749" s="1321"/>
      <c r="K1749" s="1321"/>
      <c r="L1749" s="1310"/>
      <c r="N1749" s="1322">
        <f t="shared" si="58"/>
        <v>0</v>
      </c>
      <c r="O1749" s="1323">
        <f t="shared" si="59"/>
        <v>0</v>
      </c>
      <c r="P1749" s="1323">
        <f>O1749/'1.5 Universal Data'!$E$36</f>
        <v>0</v>
      </c>
      <c r="Q1749" s="221"/>
      <c r="R1749" s="221"/>
      <c r="S1749" s="221"/>
      <c r="T1749" s="221"/>
      <c r="U1749" s="221"/>
      <c r="V1749" s="221"/>
      <c r="W1749" s="221"/>
      <c r="X1749" s="221"/>
      <c r="Y1749" s="221"/>
      <c r="Z1749" s="221"/>
      <c r="AA1749" s="221"/>
      <c r="AB1749" s="221"/>
      <c r="AC1749" s="221"/>
      <c r="AD1749" s="221"/>
      <c r="AE1749" s="221"/>
    </row>
    <row r="1750" spans="2:31">
      <c r="B1750" s="1319">
        <f t="shared" si="62"/>
        <v>-1</v>
      </c>
      <c r="D1750" s="1310"/>
      <c r="E1750" s="1310"/>
      <c r="F1750" s="1320"/>
      <c r="G1750" s="1310"/>
      <c r="H1750" s="1310"/>
      <c r="I1750" s="1310"/>
      <c r="J1750" s="1321"/>
      <c r="K1750" s="1321"/>
      <c r="L1750" s="1310"/>
      <c r="N1750" s="1322">
        <f t="shared" si="58"/>
        <v>0</v>
      </c>
      <c r="O1750" s="1323">
        <f t="shared" si="59"/>
        <v>0</v>
      </c>
      <c r="P1750" s="1323">
        <f>O1750/'1.5 Universal Data'!$E$36</f>
        <v>0</v>
      </c>
      <c r="Q1750" s="221"/>
      <c r="R1750" s="221"/>
      <c r="S1750" s="221"/>
      <c r="T1750" s="221"/>
      <c r="U1750" s="221"/>
      <c r="V1750" s="221"/>
      <c r="W1750" s="221"/>
      <c r="X1750" s="221"/>
      <c r="Y1750" s="221"/>
      <c r="Z1750" s="221"/>
      <c r="AA1750" s="221"/>
      <c r="AB1750" s="221"/>
      <c r="AC1750" s="221"/>
      <c r="AD1750" s="221"/>
      <c r="AE1750" s="221"/>
    </row>
    <row r="1751" spans="2:31">
      <c r="B1751" s="1319">
        <f t="shared" ref="B1751:B1814" si="63">IF(G1751="buy",1,-1)</f>
        <v>-1</v>
      </c>
      <c r="D1751" s="1310"/>
      <c r="E1751" s="1310"/>
      <c r="F1751" s="1320"/>
      <c r="G1751" s="1310"/>
      <c r="H1751" s="1310"/>
      <c r="I1751" s="1310"/>
      <c r="J1751" s="1321"/>
      <c r="K1751" s="1321"/>
      <c r="L1751" s="1310"/>
      <c r="N1751" s="1322">
        <f t="shared" si="58"/>
        <v>0</v>
      </c>
      <c r="O1751" s="1323">
        <f t="shared" si="59"/>
        <v>0</v>
      </c>
      <c r="P1751" s="1323">
        <f>O1751/'1.5 Universal Data'!$E$36</f>
        <v>0</v>
      </c>
      <c r="Q1751" s="221"/>
      <c r="R1751" s="221"/>
      <c r="S1751" s="221"/>
      <c r="T1751" s="221"/>
      <c r="U1751" s="221"/>
      <c r="V1751" s="221"/>
      <c r="W1751" s="221"/>
      <c r="X1751" s="221"/>
      <c r="Y1751" s="221"/>
      <c r="Z1751" s="221"/>
      <c r="AA1751" s="221"/>
      <c r="AB1751" s="221"/>
      <c r="AC1751" s="221"/>
      <c r="AD1751" s="221"/>
      <c r="AE1751" s="221"/>
    </row>
    <row r="1752" spans="2:31">
      <c r="B1752" s="1319">
        <f t="shared" si="63"/>
        <v>-1</v>
      </c>
      <c r="D1752" s="1310"/>
      <c r="E1752" s="1310"/>
      <c r="F1752" s="1320"/>
      <c r="G1752" s="1310"/>
      <c r="H1752" s="1310"/>
      <c r="I1752" s="1310"/>
      <c r="J1752" s="1321"/>
      <c r="K1752" s="1321"/>
      <c r="L1752" s="1310"/>
      <c r="N1752" s="1322">
        <f t="shared" si="58"/>
        <v>0</v>
      </c>
      <c r="O1752" s="1323">
        <f t="shared" si="59"/>
        <v>0</v>
      </c>
      <c r="P1752" s="1323">
        <f>O1752/'1.5 Universal Data'!$E$36</f>
        <v>0</v>
      </c>
      <c r="Q1752" s="221"/>
      <c r="R1752" s="221"/>
      <c r="S1752" s="221"/>
      <c r="T1752" s="221"/>
      <c r="U1752" s="221"/>
      <c r="V1752" s="221"/>
      <c r="W1752" s="221"/>
      <c r="X1752" s="221"/>
      <c r="Y1752" s="221"/>
      <c r="Z1752" s="221"/>
      <c r="AA1752" s="221"/>
      <c r="AB1752" s="221"/>
      <c r="AC1752" s="221"/>
      <c r="AD1752" s="221"/>
      <c r="AE1752" s="221"/>
    </row>
    <row r="1753" spans="2:31">
      <c r="B1753" s="1319">
        <f t="shared" si="63"/>
        <v>-1</v>
      </c>
      <c r="D1753" s="1310"/>
      <c r="E1753" s="1310"/>
      <c r="F1753" s="1320"/>
      <c r="G1753" s="1310"/>
      <c r="H1753" s="1310"/>
      <c r="I1753" s="1310"/>
      <c r="J1753" s="1321"/>
      <c r="K1753" s="1321"/>
      <c r="L1753" s="1310"/>
      <c r="N1753" s="1322">
        <f t="shared" si="58"/>
        <v>0</v>
      </c>
      <c r="O1753" s="1323">
        <f t="shared" si="59"/>
        <v>0</v>
      </c>
      <c r="P1753" s="1323">
        <f>O1753/'1.5 Universal Data'!$E$36</f>
        <v>0</v>
      </c>
      <c r="Q1753" s="221"/>
      <c r="R1753" s="221"/>
      <c r="S1753" s="221"/>
      <c r="T1753" s="221"/>
      <c r="U1753" s="221"/>
      <c r="V1753" s="221"/>
      <c r="W1753" s="221"/>
      <c r="X1753" s="221"/>
      <c r="Y1753" s="221"/>
      <c r="Z1753" s="221"/>
      <c r="AA1753" s="221"/>
      <c r="AB1753" s="221"/>
      <c r="AC1753" s="221"/>
      <c r="AD1753" s="221"/>
      <c r="AE1753" s="221"/>
    </row>
    <row r="1754" spans="2:31">
      <c r="B1754" s="1319">
        <f t="shared" si="63"/>
        <v>-1</v>
      </c>
      <c r="D1754" s="1310"/>
      <c r="E1754" s="1310"/>
      <c r="F1754" s="1320"/>
      <c r="G1754" s="1310"/>
      <c r="H1754" s="1310"/>
      <c r="I1754" s="1310"/>
      <c r="J1754" s="1321"/>
      <c r="K1754" s="1321"/>
      <c r="L1754" s="1310"/>
      <c r="N1754" s="1322">
        <f t="shared" si="58"/>
        <v>0</v>
      </c>
      <c r="O1754" s="1323">
        <f t="shared" si="59"/>
        <v>0</v>
      </c>
      <c r="P1754" s="1323">
        <f>O1754/'1.5 Universal Data'!$E$36</f>
        <v>0</v>
      </c>
      <c r="Q1754" s="221"/>
      <c r="R1754" s="221"/>
      <c r="S1754" s="221"/>
      <c r="T1754" s="221"/>
      <c r="U1754" s="221"/>
      <c r="V1754" s="221"/>
      <c r="W1754" s="221"/>
      <c r="X1754" s="221"/>
      <c r="Y1754" s="221"/>
      <c r="Z1754" s="221"/>
      <c r="AA1754" s="221"/>
      <c r="AB1754" s="221"/>
      <c r="AC1754" s="221"/>
      <c r="AD1754" s="221"/>
      <c r="AE1754" s="221"/>
    </row>
    <row r="1755" spans="2:31">
      <c r="B1755" s="1319">
        <f t="shared" si="63"/>
        <v>-1</v>
      </c>
      <c r="D1755" s="1310"/>
      <c r="E1755" s="1310"/>
      <c r="F1755" s="1320"/>
      <c r="G1755" s="1310"/>
      <c r="H1755" s="1310"/>
      <c r="I1755" s="1310"/>
      <c r="J1755" s="1321"/>
      <c r="K1755" s="1321"/>
      <c r="L1755" s="1310"/>
      <c r="N1755" s="1322">
        <f t="shared" ref="N1755:N1818" si="64">+H1755*((K1755-J1755)+1)*B1755</f>
        <v>0</v>
      </c>
      <c r="O1755" s="1323">
        <f t="shared" ref="O1755:O1818" si="65">N1755*L1755/100</f>
        <v>0</v>
      </c>
      <c r="P1755" s="1323">
        <f>O1755/'1.5 Universal Data'!$E$36</f>
        <v>0</v>
      </c>
      <c r="Q1755" s="221"/>
      <c r="R1755" s="221"/>
      <c r="S1755" s="221"/>
      <c r="T1755" s="221"/>
      <c r="U1755" s="221"/>
      <c r="V1755" s="221"/>
      <c r="W1755" s="221"/>
      <c r="X1755" s="221"/>
      <c r="Y1755" s="221"/>
      <c r="Z1755" s="221"/>
      <c r="AA1755" s="221"/>
      <c r="AB1755" s="221"/>
      <c r="AC1755" s="221"/>
      <c r="AD1755" s="221"/>
      <c r="AE1755" s="221"/>
    </row>
    <row r="1756" spans="2:31">
      <c r="B1756" s="1319">
        <f t="shared" si="63"/>
        <v>-1</v>
      </c>
      <c r="D1756" s="1310"/>
      <c r="E1756" s="1310"/>
      <c r="F1756" s="1320"/>
      <c r="G1756" s="1310"/>
      <c r="H1756" s="1310"/>
      <c r="I1756" s="1310"/>
      <c r="J1756" s="1321"/>
      <c r="K1756" s="1321"/>
      <c r="L1756" s="1310"/>
      <c r="N1756" s="1322">
        <f t="shared" si="64"/>
        <v>0</v>
      </c>
      <c r="O1756" s="1323">
        <f t="shared" si="65"/>
        <v>0</v>
      </c>
      <c r="P1756" s="1323">
        <f>O1756/'1.5 Universal Data'!$E$36</f>
        <v>0</v>
      </c>
      <c r="Q1756" s="221"/>
      <c r="R1756" s="221"/>
      <c r="S1756" s="221"/>
      <c r="T1756" s="221"/>
      <c r="U1756" s="221"/>
      <c r="V1756" s="221"/>
      <c r="W1756" s="221"/>
      <c r="X1756" s="221"/>
      <c r="Y1756" s="221"/>
      <c r="Z1756" s="221"/>
      <c r="AA1756" s="221"/>
      <c r="AB1756" s="221"/>
      <c r="AC1756" s="221"/>
      <c r="AD1756" s="221"/>
      <c r="AE1756" s="221"/>
    </row>
    <row r="1757" spans="2:31">
      <c r="B1757" s="1319">
        <f t="shared" si="63"/>
        <v>-1</v>
      </c>
      <c r="D1757" s="1310"/>
      <c r="E1757" s="1310"/>
      <c r="F1757" s="1320"/>
      <c r="G1757" s="1310"/>
      <c r="H1757" s="1310"/>
      <c r="I1757" s="1310"/>
      <c r="J1757" s="1321"/>
      <c r="K1757" s="1321"/>
      <c r="L1757" s="1310"/>
      <c r="N1757" s="1322">
        <f t="shared" si="64"/>
        <v>0</v>
      </c>
      <c r="O1757" s="1323">
        <f t="shared" si="65"/>
        <v>0</v>
      </c>
      <c r="P1757" s="1323">
        <f>O1757/'1.5 Universal Data'!$E$36</f>
        <v>0</v>
      </c>
      <c r="Q1757" s="221"/>
      <c r="R1757" s="221"/>
      <c r="S1757" s="221"/>
      <c r="T1757" s="221"/>
      <c r="U1757" s="221"/>
      <c r="V1757" s="221"/>
      <c r="W1757" s="221"/>
      <c r="X1757" s="221"/>
      <c r="Y1757" s="221"/>
      <c r="Z1757" s="221"/>
      <c r="AA1757" s="221"/>
      <c r="AB1757" s="221"/>
      <c r="AC1757" s="221"/>
      <c r="AD1757" s="221"/>
      <c r="AE1757" s="221"/>
    </row>
    <row r="1758" spans="2:31">
      <c r="B1758" s="1319">
        <f t="shared" si="63"/>
        <v>-1</v>
      </c>
      <c r="D1758" s="1310"/>
      <c r="E1758" s="1310"/>
      <c r="F1758" s="1320"/>
      <c r="G1758" s="1310"/>
      <c r="H1758" s="1310"/>
      <c r="I1758" s="1310"/>
      <c r="J1758" s="1321"/>
      <c r="K1758" s="1321"/>
      <c r="L1758" s="1310"/>
      <c r="N1758" s="1322">
        <f t="shared" si="64"/>
        <v>0</v>
      </c>
      <c r="O1758" s="1323">
        <f t="shared" si="65"/>
        <v>0</v>
      </c>
      <c r="P1758" s="1323">
        <f>O1758/'1.5 Universal Data'!$E$36</f>
        <v>0</v>
      </c>
      <c r="Q1758" s="221"/>
      <c r="R1758" s="221"/>
      <c r="S1758" s="221"/>
      <c r="T1758" s="221"/>
      <c r="U1758" s="221"/>
      <c r="V1758" s="221"/>
      <c r="W1758" s="221"/>
      <c r="X1758" s="221"/>
      <c r="Y1758" s="221"/>
      <c r="Z1758" s="221"/>
      <c r="AA1758" s="221"/>
      <c r="AB1758" s="221"/>
      <c r="AC1758" s="221"/>
      <c r="AD1758" s="221"/>
      <c r="AE1758" s="221"/>
    </row>
    <row r="1759" spans="2:31">
      <c r="B1759" s="1319">
        <f t="shared" si="63"/>
        <v>-1</v>
      </c>
      <c r="D1759" s="1310"/>
      <c r="E1759" s="1310"/>
      <c r="F1759" s="1320"/>
      <c r="G1759" s="1310"/>
      <c r="H1759" s="1310"/>
      <c r="I1759" s="1310"/>
      <c r="J1759" s="1321"/>
      <c r="K1759" s="1321"/>
      <c r="L1759" s="1310"/>
      <c r="N1759" s="1322">
        <f t="shared" si="64"/>
        <v>0</v>
      </c>
      <c r="O1759" s="1323">
        <f t="shared" si="65"/>
        <v>0</v>
      </c>
      <c r="P1759" s="1323">
        <f>O1759/'1.5 Universal Data'!$E$36</f>
        <v>0</v>
      </c>
      <c r="Q1759" s="221"/>
      <c r="R1759" s="221"/>
      <c r="S1759" s="221"/>
      <c r="T1759" s="221"/>
      <c r="U1759" s="221"/>
      <c r="V1759" s="221"/>
      <c r="W1759" s="221"/>
      <c r="X1759" s="221"/>
      <c r="Y1759" s="221"/>
      <c r="Z1759" s="221"/>
      <c r="AA1759" s="221"/>
      <c r="AB1759" s="221"/>
      <c r="AC1759" s="221"/>
      <c r="AD1759" s="221"/>
      <c r="AE1759" s="221"/>
    </row>
    <row r="1760" spans="2:31">
      <c r="B1760" s="1319">
        <f t="shared" si="63"/>
        <v>-1</v>
      </c>
      <c r="D1760" s="1310"/>
      <c r="E1760" s="1310"/>
      <c r="F1760" s="1320"/>
      <c r="G1760" s="1310"/>
      <c r="H1760" s="1310"/>
      <c r="I1760" s="1310"/>
      <c r="J1760" s="1321"/>
      <c r="K1760" s="1321"/>
      <c r="L1760" s="1310"/>
      <c r="N1760" s="1322">
        <f t="shared" si="64"/>
        <v>0</v>
      </c>
      <c r="O1760" s="1323">
        <f t="shared" si="65"/>
        <v>0</v>
      </c>
      <c r="P1760" s="1323">
        <f>O1760/'1.5 Universal Data'!$E$36</f>
        <v>0</v>
      </c>
      <c r="Q1760" s="221"/>
      <c r="R1760" s="221"/>
      <c r="S1760" s="221"/>
      <c r="T1760" s="221"/>
      <c r="U1760" s="221"/>
      <c r="V1760" s="221"/>
      <c r="W1760" s="221"/>
      <c r="X1760" s="221"/>
      <c r="Y1760" s="221"/>
      <c r="Z1760" s="221"/>
      <c r="AA1760" s="221"/>
      <c r="AB1760" s="221"/>
      <c r="AC1760" s="221"/>
      <c r="AD1760" s="221"/>
      <c r="AE1760" s="221"/>
    </row>
    <row r="1761" spans="2:31">
      <c r="B1761" s="1319">
        <f t="shared" si="63"/>
        <v>-1</v>
      </c>
      <c r="D1761" s="1310"/>
      <c r="E1761" s="1310"/>
      <c r="F1761" s="1320"/>
      <c r="G1761" s="1310"/>
      <c r="H1761" s="1310"/>
      <c r="I1761" s="1310"/>
      <c r="J1761" s="1321"/>
      <c r="K1761" s="1321"/>
      <c r="L1761" s="1310"/>
      <c r="N1761" s="1322">
        <f t="shared" si="64"/>
        <v>0</v>
      </c>
      <c r="O1761" s="1323">
        <f t="shared" si="65"/>
        <v>0</v>
      </c>
      <c r="P1761" s="1323">
        <f>O1761/'1.5 Universal Data'!$E$36</f>
        <v>0</v>
      </c>
      <c r="Q1761" s="221"/>
      <c r="R1761" s="221"/>
      <c r="S1761" s="221"/>
      <c r="T1761" s="221"/>
      <c r="U1761" s="221"/>
      <c r="V1761" s="221"/>
      <c r="W1761" s="221"/>
      <c r="X1761" s="221"/>
      <c r="Y1761" s="221"/>
      <c r="Z1761" s="221"/>
      <c r="AA1761" s="221"/>
      <c r="AB1761" s="221"/>
      <c r="AC1761" s="221"/>
      <c r="AD1761" s="221"/>
      <c r="AE1761" s="221"/>
    </row>
    <row r="1762" spans="2:31">
      <c r="B1762" s="1319">
        <f t="shared" si="63"/>
        <v>-1</v>
      </c>
      <c r="D1762" s="1310"/>
      <c r="E1762" s="1310"/>
      <c r="F1762" s="1320"/>
      <c r="G1762" s="1310"/>
      <c r="H1762" s="1310"/>
      <c r="I1762" s="1310"/>
      <c r="J1762" s="1321"/>
      <c r="K1762" s="1321"/>
      <c r="L1762" s="1310"/>
      <c r="N1762" s="1322">
        <f t="shared" si="64"/>
        <v>0</v>
      </c>
      <c r="O1762" s="1323">
        <f t="shared" si="65"/>
        <v>0</v>
      </c>
      <c r="P1762" s="1323">
        <f>O1762/'1.5 Universal Data'!$E$36</f>
        <v>0</v>
      </c>
      <c r="Q1762" s="221"/>
      <c r="R1762" s="221"/>
      <c r="S1762" s="221"/>
      <c r="T1762" s="221"/>
      <c r="U1762" s="221"/>
      <c r="V1762" s="221"/>
      <c r="W1762" s="221"/>
      <c r="X1762" s="221"/>
      <c r="Y1762" s="221"/>
      <c r="Z1762" s="221"/>
      <c r="AA1762" s="221"/>
      <c r="AB1762" s="221"/>
      <c r="AC1762" s="221"/>
      <c r="AD1762" s="221"/>
      <c r="AE1762" s="221"/>
    </row>
    <row r="1763" spans="2:31">
      <c r="B1763" s="1319">
        <f t="shared" si="63"/>
        <v>-1</v>
      </c>
      <c r="D1763" s="1310"/>
      <c r="E1763" s="1310"/>
      <c r="F1763" s="1320"/>
      <c r="G1763" s="1310"/>
      <c r="H1763" s="1310"/>
      <c r="I1763" s="1310"/>
      <c r="J1763" s="1321"/>
      <c r="K1763" s="1321"/>
      <c r="L1763" s="1310"/>
      <c r="N1763" s="1322">
        <f t="shared" si="64"/>
        <v>0</v>
      </c>
      <c r="O1763" s="1323">
        <f t="shared" si="65"/>
        <v>0</v>
      </c>
      <c r="P1763" s="1323">
        <f>O1763/'1.5 Universal Data'!$E$36</f>
        <v>0</v>
      </c>
      <c r="Q1763" s="221"/>
      <c r="R1763" s="221"/>
      <c r="S1763" s="221"/>
      <c r="T1763" s="221"/>
      <c r="U1763" s="221"/>
      <c r="V1763" s="221"/>
      <c r="W1763" s="221"/>
      <c r="X1763" s="221"/>
      <c r="Y1763" s="221"/>
      <c r="Z1763" s="221"/>
      <c r="AA1763" s="221"/>
      <c r="AB1763" s="221"/>
      <c r="AC1763" s="221"/>
      <c r="AD1763" s="221"/>
      <c r="AE1763" s="221"/>
    </row>
    <row r="1764" spans="2:31">
      <c r="B1764" s="1319">
        <f t="shared" si="63"/>
        <v>-1</v>
      </c>
      <c r="D1764" s="1310"/>
      <c r="E1764" s="1310"/>
      <c r="F1764" s="1320"/>
      <c r="G1764" s="1310"/>
      <c r="H1764" s="1310"/>
      <c r="I1764" s="1310"/>
      <c r="J1764" s="1321"/>
      <c r="K1764" s="1321"/>
      <c r="L1764" s="1310"/>
      <c r="N1764" s="1322">
        <f t="shared" si="64"/>
        <v>0</v>
      </c>
      <c r="O1764" s="1323">
        <f t="shared" si="65"/>
        <v>0</v>
      </c>
      <c r="P1764" s="1323">
        <f>O1764/'1.5 Universal Data'!$E$36</f>
        <v>0</v>
      </c>
      <c r="Q1764" s="221"/>
      <c r="R1764" s="221"/>
      <c r="S1764" s="221"/>
      <c r="T1764" s="221"/>
      <c r="U1764" s="221"/>
      <c r="V1764" s="221"/>
      <c r="W1764" s="221"/>
      <c r="X1764" s="221"/>
      <c r="Y1764" s="221"/>
      <c r="Z1764" s="221"/>
      <c r="AA1764" s="221"/>
      <c r="AB1764" s="221"/>
      <c r="AC1764" s="221"/>
      <c r="AD1764" s="221"/>
      <c r="AE1764" s="221"/>
    </row>
    <row r="1765" spans="2:31">
      <c r="B1765" s="1319">
        <f t="shared" si="63"/>
        <v>-1</v>
      </c>
      <c r="D1765" s="1310"/>
      <c r="E1765" s="1310"/>
      <c r="F1765" s="1320"/>
      <c r="G1765" s="1310"/>
      <c r="H1765" s="1310"/>
      <c r="I1765" s="1310"/>
      <c r="J1765" s="1321"/>
      <c r="K1765" s="1321"/>
      <c r="L1765" s="1310"/>
      <c r="N1765" s="1322">
        <f t="shared" si="64"/>
        <v>0</v>
      </c>
      <c r="O1765" s="1323">
        <f t="shared" si="65"/>
        <v>0</v>
      </c>
      <c r="P1765" s="1323">
        <f>O1765/'1.5 Universal Data'!$E$36</f>
        <v>0</v>
      </c>
      <c r="Q1765" s="221"/>
      <c r="R1765" s="221"/>
      <c r="S1765" s="221"/>
      <c r="T1765" s="221"/>
      <c r="U1765" s="221"/>
      <c r="V1765" s="221"/>
      <c r="W1765" s="221"/>
      <c r="X1765" s="221"/>
      <c r="Y1765" s="221"/>
      <c r="Z1765" s="221"/>
      <c r="AA1765" s="221"/>
      <c r="AB1765" s="221"/>
      <c r="AC1765" s="221"/>
      <c r="AD1765" s="221"/>
      <c r="AE1765" s="221"/>
    </row>
    <row r="1766" spans="2:31">
      <c r="B1766" s="1319">
        <f t="shared" si="63"/>
        <v>-1</v>
      </c>
      <c r="D1766" s="1310"/>
      <c r="E1766" s="1310"/>
      <c r="F1766" s="1320"/>
      <c r="G1766" s="1310"/>
      <c r="H1766" s="1310"/>
      <c r="I1766" s="1310"/>
      <c r="J1766" s="1321"/>
      <c r="K1766" s="1321"/>
      <c r="L1766" s="1310"/>
      <c r="N1766" s="1322">
        <f t="shared" si="64"/>
        <v>0</v>
      </c>
      <c r="O1766" s="1323">
        <f t="shared" si="65"/>
        <v>0</v>
      </c>
      <c r="P1766" s="1323">
        <f>O1766/'1.5 Universal Data'!$E$36</f>
        <v>0</v>
      </c>
      <c r="Q1766" s="221"/>
      <c r="R1766" s="221"/>
      <c r="S1766" s="221"/>
      <c r="T1766" s="221"/>
      <c r="U1766" s="221"/>
      <c r="V1766" s="221"/>
      <c r="W1766" s="221"/>
      <c r="X1766" s="221"/>
      <c r="Y1766" s="221"/>
      <c r="Z1766" s="221"/>
      <c r="AA1766" s="221"/>
      <c r="AB1766" s="221"/>
      <c r="AC1766" s="221"/>
      <c r="AD1766" s="221"/>
      <c r="AE1766" s="221"/>
    </row>
    <row r="1767" spans="2:31">
      <c r="B1767" s="1319">
        <f t="shared" si="63"/>
        <v>-1</v>
      </c>
      <c r="D1767" s="1310"/>
      <c r="E1767" s="1310"/>
      <c r="F1767" s="1320"/>
      <c r="G1767" s="1310"/>
      <c r="H1767" s="1310"/>
      <c r="I1767" s="1310"/>
      <c r="J1767" s="1321"/>
      <c r="K1767" s="1321"/>
      <c r="L1767" s="1310"/>
      <c r="N1767" s="1322">
        <f t="shared" si="64"/>
        <v>0</v>
      </c>
      <c r="O1767" s="1323">
        <f t="shared" si="65"/>
        <v>0</v>
      </c>
      <c r="P1767" s="1323">
        <f>O1767/'1.5 Universal Data'!$E$36</f>
        <v>0</v>
      </c>
      <c r="Q1767" s="221"/>
      <c r="R1767" s="221"/>
      <c r="S1767" s="221"/>
      <c r="T1767" s="221"/>
      <c r="U1767" s="221"/>
      <c r="V1767" s="221"/>
      <c r="W1767" s="221"/>
      <c r="X1767" s="221"/>
      <c r="Y1767" s="221"/>
      <c r="Z1767" s="221"/>
      <c r="AA1767" s="221"/>
      <c r="AB1767" s="221"/>
      <c r="AC1767" s="221"/>
      <c r="AD1767" s="221"/>
      <c r="AE1767" s="221"/>
    </row>
    <row r="1768" spans="2:31">
      <c r="B1768" s="1319">
        <f t="shared" si="63"/>
        <v>-1</v>
      </c>
      <c r="D1768" s="1310"/>
      <c r="E1768" s="1310"/>
      <c r="F1768" s="1320"/>
      <c r="G1768" s="1310"/>
      <c r="H1768" s="1310"/>
      <c r="I1768" s="1310"/>
      <c r="J1768" s="1321"/>
      <c r="K1768" s="1321"/>
      <c r="L1768" s="1310"/>
      <c r="N1768" s="1322">
        <f t="shared" si="64"/>
        <v>0</v>
      </c>
      <c r="O1768" s="1323">
        <f t="shared" si="65"/>
        <v>0</v>
      </c>
      <c r="P1768" s="1323">
        <f>O1768/'1.5 Universal Data'!$E$36</f>
        <v>0</v>
      </c>
      <c r="Q1768" s="221"/>
      <c r="R1768" s="221"/>
      <c r="S1768" s="221"/>
      <c r="T1768" s="221"/>
      <c r="U1768" s="221"/>
      <c r="V1768" s="221"/>
      <c r="W1768" s="221"/>
      <c r="X1768" s="221"/>
      <c r="Y1768" s="221"/>
      <c r="Z1768" s="221"/>
      <c r="AA1768" s="221"/>
      <c r="AB1768" s="221"/>
      <c r="AC1768" s="221"/>
      <c r="AD1768" s="221"/>
      <c r="AE1768" s="221"/>
    </row>
    <row r="1769" spans="2:31">
      <c r="B1769" s="1319">
        <f t="shared" si="63"/>
        <v>-1</v>
      </c>
      <c r="D1769" s="1310"/>
      <c r="E1769" s="1310"/>
      <c r="F1769" s="1320"/>
      <c r="G1769" s="1310"/>
      <c r="H1769" s="1310"/>
      <c r="I1769" s="1310"/>
      <c r="J1769" s="1321"/>
      <c r="K1769" s="1321"/>
      <c r="L1769" s="1310"/>
      <c r="N1769" s="1322">
        <f t="shared" si="64"/>
        <v>0</v>
      </c>
      <c r="O1769" s="1323">
        <f t="shared" si="65"/>
        <v>0</v>
      </c>
      <c r="P1769" s="1323">
        <f>O1769/'1.5 Universal Data'!$E$36</f>
        <v>0</v>
      </c>
      <c r="Q1769" s="221"/>
      <c r="R1769" s="221"/>
      <c r="S1769" s="221"/>
      <c r="T1769" s="221"/>
      <c r="U1769" s="221"/>
      <c r="V1769" s="221"/>
      <c r="W1769" s="221"/>
      <c r="X1769" s="221"/>
      <c r="Y1769" s="221"/>
      <c r="Z1769" s="221"/>
      <c r="AA1769" s="221"/>
      <c r="AB1769" s="221"/>
      <c r="AC1769" s="221"/>
      <c r="AD1769" s="221"/>
      <c r="AE1769" s="221"/>
    </row>
    <row r="1770" spans="2:31">
      <c r="B1770" s="1319">
        <f t="shared" si="63"/>
        <v>-1</v>
      </c>
      <c r="D1770" s="1310"/>
      <c r="E1770" s="1310"/>
      <c r="F1770" s="1320"/>
      <c r="G1770" s="1310"/>
      <c r="H1770" s="1310"/>
      <c r="I1770" s="1310"/>
      <c r="J1770" s="1321"/>
      <c r="K1770" s="1321"/>
      <c r="L1770" s="1310"/>
      <c r="N1770" s="1322">
        <f t="shared" si="64"/>
        <v>0</v>
      </c>
      <c r="O1770" s="1323">
        <f t="shared" si="65"/>
        <v>0</v>
      </c>
      <c r="P1770" s="1323">
        <f>O1770/'1.5 Universal Data'!$E$36</f>
        <v>0</v>
      </c>
      <c r="Q1770" s="221"/>
      <c r="R1770" s="221"/>
      <c r="S1770" s="221"/>
      <c r="T1770" s="221"/>
      <c r="U1770" s="221"/>
      <c r="V1770" s="221"/>
      <c r="W1770" s="221"/>
      <c r="X1770" s="221"/>
      <c r="Y1770" s="221"/>
      <c r="Z1770" s="221"/>
      <c r="AA1770" s="221"/>
      <c r="AB1770" s="221"/>
      <c r="AC1770" s="221"/>
      <c r="AD1770" s="221"/>
      <c r="AE1770" s="221"/>
    </row>
    <row r="1771" spans="2:31">
      <c r="B1771" s="1319">
        <f t="shared" si="63"/>
        <v>-1</v>
      </c>
      <c r="D1771" s="1310"/>
      <c r="E1771" s="1310"/>
      <c r="F1771" s="1320"/>
      <c r="G1771" s="1310"/>
      <c r="H1771" s="1310"/>
      <c r="I1771" s="1310"/>
      <c r="J1771" s="1321"/>
      <c r="K1771" s="1321"/>
      <c r="L1771" s="1310"/>
      <c r="N1771" s="1322">
        <f t="shared" si="64"/>
        <v>0</v>
      </c>
      <c r="O1771" s="1323">
        <f t="shared" si="65"/>
        <v>0</v>
      </c>
      <c r="P1771" s="1323">
        <f>O1771/'1.5 Universal Data'!$E$36</f>
        <v>0</v>
      </c>
      <c r="Q1771" s="221"/>
      <c r="R1771" s="221"/>
      <c r="S1771" s="221"/>
      <c r="T1771" s="221"/>
      <c r="U1771" s="221"/>
      <c r="V1771" s="221"/>
      <c r="W1771" s="221"/>
      <c r="X1771" s="221"/>
      <c r="Y1771" s="221"/>
      <c r="Z1771" s="221"/>
      <c r="AA1771" s="221"/>
      <c r="AB1771" s="221"/>
      <c r="AC1771" s="221"/>
      <c r="AD1771" s="221"/>
      <c r="AE1771" s="221"/>
    </row>
    <row r="1772" spans="2:31">
      <c r="B1772" s="1319">
        <f t="shared" si="63"/>
        <v>-1</v>
      </c>
      <c r="D1772" s="1310"/>
      <c r="E1772" s="1310"/>
      <c r="F1772" s="1320"/>
      <c r="G1772" s="1310"/>
      <c r="H1772" s="1310"/>
      <c r="I1772" s="1310"/>
      <c r="J1772" s="1321"/>
      <c r="K1772" s="1321"/>
      <c r="L1772" s="1310"/>
      <c r="N1772" s="1322">
        <f t="shared" si="64"/>
        <v>0</v>
      </c>
      <c r="O1772" s="1323">
        <f t="shared" si="65"/>
        <v>0</v>
      </c>
      <c r="P1772" s="1323">
        <f>O1772/'1.5 Universal Data'!$E$36</f>
        <v>0</v>
      </c>
      <c r="Q1772" s="221"/>
      <c r="R1772" s="221"/>
      <c r="S1772" s="221"/>
      <c r="T1772" s="221"/>
      <c r="U1772" s="221"/>
      <c r="V1772" s="221"/>
      <c r="W1772" s="221"/>
      <c r="X1772" s="221"/>
      <c r="Y1772" s="221"/>
      <c r="Z1772" s="221"/>
      <c r="AA1772" s="221"/>
      <c r="AB1772" s="221"/>
      <c r="AC1772" s="221"/>
      <c r="AD1772" s="221"/>
      <c r="AE1772" s="221"/>
    </row>
    <row r="1773" spans="2:31">
      <c r="B1773" s="1319">
        <f t="shared" si="63"/>
        <v>-1</v>
      </c>
      <c r="D1773" s="1310"/>
      <c r="E1773" s="1310"/>
      <c r="F1773" s="1320"/>
      <c r="G1773" s="1310"/>
      <c r="H1773" s="1310"/>
      <c r="I1773" s="1310"/>
      <c r="J1773" s="1321"/>
      <c r="K1773" s="1321"/>
      <c r="L1773" s="1310"/>
      <c r="N1773" s="1322">
        <f t="shared" si="64"/>
        <v>0</v>
      </c>
      <c r="O1773" s="1323">
        <f t="shared" si="65"/>
        <v>0</v>
      </c>
      <c r="P1773" s="1323">
        <f>O1773/'1.5 Universal Data'!$E$36</f>
        <v>0</v>
      </c>
      <c r="Q1773" s="221"/>
      <c r="R1773" s="221"/>
      <c r="S1773" s="221"/>
      <c r="T1773" s="221"/>
      <c r="U1773" s="221"/>
      <c r="V1773" s="221"/>
      <c r="W1773" s="221"/>
      <c r="X1773" s="221"/>
      <c r="Y1773" s="221"/>
      <c r="Z1773" s="221"/>
      <c r="AA1773" s="221"/>
      <c r="AB1773" s="221"/>
      <c r="AC1773" s="221"/>
      <c r="AD1773" s="221"/>
      <c r="AE1773" s="221"/>
    </row>
    <row r="1774" spans="2:31">
      <c r="B1774" s="1319">
        <f t="shared" si="63"/>
        <v>-1</v>
      </c>
      <c r="D1774" s="1310"/>
      <c r="E1774" s="1310"/>
      <c r="F1774" s="1320"/>
      <c r="G1774" s="1310"/>
      <c r="H1774" s="1310"/>
      <c r="I1774" s="1310"/>
      <c r="J1774" s="1321"/>
      <c r="K1774" s="1321"/>
      <c r="L1774" s="1310"/>
      <c r="N1774" s="1322">
        <f t="shared" si="64"/>
        <v>0</v>
      </c>
      <c r="O1774" s="1323">
        <f t="shared" si="65"/>
        <v>0</v>
      </c>
      <c r="P1774" s="1323">
        <f>O1774/'1.5 Universal Data'!$E$36</f>
        <v>0</v>
      </c>
      <c r="Q1774" s="221"/>
      <c r="R1774" s="221"/>
      <c r="S1774" s="221"/>
      <c r="T1774" s="221"/>
      <c r="U1774" s="221"/>
      <c r="V1774" s="221"/>
      <c r="W1774" s="221"/>
      <c r="X1774" s="221"/>
      <c r="Y1774" s="221"/>
      <c r="Z1774" s="221"/>
      <c r="AA1774" s="221"/>
      <c r="AB1774" s="221"/>
      <c r="AC1774" s="221"/>
      <c r="AD1774" s="221"/>
      <c r="AE1774" s="221"/>
    </row>
    <row r="1775" spans="2:31">
      <c r="B1775" s="1319">
        <f t="shared" si="63"/>
        <v>-1</v>
      </c>
      <c r="D1775" s="1310"/>
      <c r="E1775" s="1310"/>
      <c r="F1775" s="1320"/>
      <c r="G1775" s="1310"/>
      <c r="H1775" s="1310"/>
      <c r="I1775" s="1310"/>
      <c r="J1775" s="1321"/>
      <c r="K1775" s="1321"/>
      <c r="L1775" s="1310"/>
      <c r="N1775" s="1322">
        <f t="shared" si="64"/>
        <v>0</v>
      </c>
      <c r="O1775" s="1323">
        <f t="shared" si="65"/>
        <v>0</v>
      </c>
      <c r="P1775" s="1323">
        <f>O1775/'1.5 Universal Data'!$E$36</f>
        <v>0</v>
      </c>
      <c r="Q1775" s="221"/>
      <c r="R1775" s="221"/>
      <c r="S1775" s="221"/>
      <c r="T1775" s="221"/>
      <c r="U1775" s="221"/>
      <c r="V1775" s="221"/>
      <c r="W1775" s="221"/>
      <c r="X1775" s="221"/>
      <c r="Y1775" s="221"/>
      <c r="Z1775" s="221"/>
      <c r="AA1775" s="221"/>
      <c r="AB1775" s="221"/>
      <c r="AC1775" s="221"/>
      <c r="AD1775" s="221"/>
      <c r="AE1775" s="221"/>
    </row>
    <row r="1776" spans="2:31">
      <c r="B1776" s="1319">
        <f t="shared" si="63"/>
        <v>-1</v>
      </c>
      <c r="D1776" s="1310"/>
      <c r="E1776" s="1310"/>
      <c r="F1776" s="1320"/>
      <c r="G1776" s="1310"/>
      <c r="H1776" s="1310"/>
      <c r="I1776" s="1310"/>
      <c r="J1776" s="1321"/>
      <c r="K1776" s="1321"/>
      <c r="L1776" s="1310"/>
      <c r="N1776" s="1322">
        <f t="shared" si="64"/>
        <v>0</v>
      </c>
      <c r="O1776" s="1323">
        <f t="shared" si="65"/>
        <v>0</v>
      </c>
      <c r="P1776" s="1323">
        <f>O1776/'1.5 Universal Data'!$E$36</f>
        <v>0</v>
      </c>
      <c r="Q1776" s="221"/>
      <c r="R1776" s="221"/>
      <c r="S1776" s="221"/>
      <c r="T1776" s="221"/>
      <c r="U1776" s="221"/>
      <c r="V1776" s="221"/>
      <c r="W1776" s="221"/>
      <c r="X1776" s="221"/>
      <c r="Y1776" s="221"/>
      <c r="Z1776" s="221"/>
      <c r="AA1776" s="221"/>
      <c r="AB1776" s="221"/>
      <c r="AC1776" s="221"/>
      <c r="AD1776" s="221"/>
      <c r="AE1776" s="221"/>
    </row>
    <row r="1777" spans="2:31">
      <c r="B1777" s="1319">
        <f t="shared" si="63"/>
        <v>-1</v>
      </c>
      <c r="D1777" s="1310"/>
      <c r="E1777" s="1310"/>
      <c r="F1777" s="1320"/>
      <c r="G1777" s="1310"/>
      <c r="H1777" s="1310"/>
      <c r="I1777" s="1310"/>
      <c r="J1777" s="1321"/>
      <c r="K1777" s="1321"/>
      <c r="L1777" s="1310"/>
      <c r="N1777" s="1322">
        <f t="shared" si="64"/>
        <v>0</v>
      </c>
      <c r="O1777" s="1323">
        <f t="shared" si="65"/>
        <v>0</v>
      </c>
      <c r="P1777" s="1323">
        <f>O1777/'1.5 Universal Data'!$E$36</f>
        <v>0</v>
      </c>
      <c r="Q1777" s="221"/>
      <c r="R1777" s="221"/>
      <c r="S1777" s="221"/>
      <c r="T1777" s="221"/>
      <c r="U1777" s="221"/>
      <c r="V1777" s="221"/>
      <c r="W1777" s="221"/>
      <c r="X1777" s="221"/>
      <c r="Y1777" s="221"/>
      <c r="Z1777" s="221"/>
      <c r="AA1777" s="221"/>
      <c r="AB1777" s="221"/>
      <c r="AC1777" s="221"/>
      <c r="AD1777" s="221"/>
      <c r="AE1777" s="221"/>
    </row>
    <row r="1778" spans="2:31">
      <c r="B1778" s="1319">
        <f t="shared" si="63"/>
        <v>-1</v>
      </c>
      <c r="D1778" s="1310"/>
      <c r="E1778" s="1310"/>
      <c r="F1778" s="1320"/>
      <c r="G1778" s="1310"/>
      <c r="H1778" s="1310"/>
      <c r="I1778" s="1310"/>
      <c r="J1778" s="1321"/>
      <c r="K1778" s="1321"/>
      <c r="L1778" s="1310"/>
      <c r="N1778" s="1322">
        <f t="shared" si="64"/>
        <v>0</v>
      </c>
      <c r="O1778" s="1323">
        <f t="shared" si="65"/>
        <v>0</v>
      </c>
      <c r="P1778" s="1323">
        <f>O1778/'1.5 Universal Data'!$E$36</f>
        <v>0</v>
      </c>
      <c r="Q1778" s="221"/>
      <c r="R1778" s="221"/>
      <c r="S1778" s="221"/>
      <c r="T1778" s="221"/>
      <c r="U1778" s="221"/>
      <c r="V1778" s="221"/>
      <c r="W1778" s="221"/>
      <c r="X1778" s="221"/>
      <c r="Y1778" s="221"/>
      <c r="Z1778" s="221"/>
      <c r="AA1778" s="221"/>
      <c r="AB1778" s="221"/>
      <c r="AC1778" s="221"/>
      <c r="AD1778" s="221"/>
      <c r="AE1778" s="221"/>
    </row>
    <row r="1779" spans="2:31">
      <c r="B1779" s="1319">
        <f t="shared" si="63"/>
        <v>-1</v>
      </c>
      <c r="D1779" s="1310"/>
      <c r="E1779" s="1310"/>
      <c r="F1779" s="1320"/>
      <c r="G1779" s="1310"/>
      <c r="H1779" s="1310"/>
      <c r="I1779" s="1310"/>
      <c r="J1779" s="1321"/>
      <c r="K1779" s="1321"/>
      <c r="L1779" s="1310"/>
      <c r="N1779" s="1322">
        <f t="shared" si="64"/>
        <v>0</v>
      </c>
      <c r="O1779" s="1323">
        <f t="shared" si="65"/>
        <v>0</v>
      </c>
      <c r="P1779" s="1323">
        <f>O1779/'1.5 Universal Data'!$E$36</f>
        <v>0</v>
      </c>
      <c r="Q1779" s="221"/>
      <c r="R1779" s="221"/>
      <c r="S1779" s="221"/>
      <c r="T1779" s="221"/>
      <c r="U1779" s="221"/>
      <c r="V1779" s="221"/>
      <c r="W1779" s="221"/>
      <c r="X1779" s="221"/>
      <c r="Y1779" s="221"/>
      <c r="Z1779" s="221"/>
      <c r="AA1779" s="221"/>
      <c r="AB1779" s="221"/>
      <c r="AC1779" s="221"/>
      <c r="AD1779" s="221"/>
      <c r="AE1779" s="221"/>
    </row>
    <row r="1780" spans="2:31">
      <c r="B1780" s="1319">
        <f t="shared" si="63"/>
        <v>-1</v>
      </c>
      <c r="D1780" s="1310"/>
      <c r="E1780" s="1310"/>
      <c r="F1780" s="1320"/>
      <c r="G1780" s="1310"/>
      <c r="H1780" s="1310"/>
      <c r="I1780" s="1310"/>
      <c r="J1780" s="1321"/>
      <c r="K1780" s="1321"/>
      <c r="L1780" s="1310"/>
      <c r="N1780" s="1322">
        <f t="shared" si="64"/>
        <v>0</v>
      </c>
      <c r="O1780" s="1323">
        <f t="shared" si="65"/>
        <v>0</v>
      </c>
      <c r="P1780" s="1323">
        <f>O1780/'1.5 Universal Data'!$E$36</f>
        <v>0</v>
      </c>
      <c r="Q1780" s="221"/>
      <c r="R1780" s="221"/>
      <c r="S1780" s="221"/>
      <c r="T1780" s="221"/>
      <c r="U1780" s="221"/>
      <c r="V1780" s="221"/>
      <c r="W1780" s="221"/>
      <c r="X1780" s="221"/>
      <c r="Y1780" s="221"/>
      <c r="Z1780" s="221"/>
      <c r="AA1780" s="221"/>
      <c r="AB1780" s="221"/>
      <c r="AC1780" s="221"/>
      <c r="AD1780" s="221"/>
      <c r="AE1780" s="221"/>
    </row>
    <row r="1781" spans="2:31">
      <c r="B1781" s="1319">
        <f t="shared" si="63"/>
        <v>-1</v>
      </c>
      <c r="D1781" s="1310"/>
      <c r="E1781" s="1310"/>
      <c r="F1781" s="1320"/>
      <c r="G1781" s="1310"/>
      <c r="H1781" s="1310"/>
      <c r="I1781" s="1310"/>
      <c r="J1781" s="1321"/>
      <c r="K1781" s="1321"/>
      <c r="L1781" s="1310"/>
      <c r="N1781" s="1322">
        <f t="shared" si="64"/>
        <v>0</v>
      </c>
      <c r="O1781" s="1323">
        <f t="shared" si="65"/>
        <v>0</v>
      </c>
      <c r="P1781" s="1323">
        <f>O1781/'1.5 Universal Data'!$E$36</f>
        <v>0</v>
      </c>
      <c r="Q1781" s="221"/>
      <c r="R1781" s="221"/>
      <c r="S1781" s="221"/>
      <c r="T1781" s="221"/>
      <c r="U1781" s="221"/>
      <c r="V1781" s="221"/>
      <c r="W1781" s="221"/>
      <c r="X1781" s="221"/>
      <c r="Y1781" s="221"/>
      <c r="Z1781" s="221"/>
      <c r="AA1781" s="221"/>
      <c r="AB1781" s="221"/>
      <c r="AC1781" s="221"/>
      <c r="AD1781" s="221"/>
      <c r="AE1781" s="221"/>
    </row>
    <row r="1782" spans="2:31">
      <c r="B1782" s="1319">
        <f t="shared" si="63"/>
        <v>-1</v>
      </c>
      <c r="D1782" s="1310"/>
      <c r="E1782" s="1310"/>
      <c r="F1782" s="1320"/>
      <c r="G1782" s="1310"/>
      <c r="H1782" s="1310"/>
      <c r="I1782" s="1310"/>
      <c r="J1782" s="1321"/>
      <c r="K1782" s="1321"/>
      <c r="L1782" s="1310"/>
      <c r="N1782" s="1322">
        <f t="shared" si="64"/>
        <v>0</v>
      </c>
      <c r="O1782" s="1323">
        <f t="shared" si="65"/>
        <v>0</v>
      </c>
      <c r="P1782" s="1323">
        <f>O1782/'1.5 Universal Data'!$E$36</f>
        <v>0</v>
      </c>
      <c r="Q1782" s="221"/>
      <c r="R1782" s="221"/>
      <c r="S1782" s="221"/>
      <c r="T1782" s="221"/>
      <c r="U1782" s="221"/>
      <c r="V1782" s="221"/>
      <c r="W1782" s="221"/>
      <c r="X1782" s="221"/>
      <c r="Y1782" s="221"/>
      <c r="Z1782" s="221"/>
      <c r="AA1782" s="221"/>
      <c r="AB1782" s="221"/>
      <c r="AC1782" s="221"/>
      <c r="AD1782" s="221"/>
      <c r="AE1782" s="221"/>
    </row>
    <row r="1783" spans="2:31">
      <c r="B1783" s="1319">
        <f t="shared" si="63"/>
        <v>-1</v>
      </c>
      <c r="D1783" s="1310"/>
      <c r="E1783" s="1310"/>
      <c r="F1783" s="1320"/>
      <c r="G1783" s="1310"/>
      <c r="H1783" s="1310"/>
      <c r="I1783" s="1310"/>
      <c r="J1783" s="1321"/>
      <c r="K1783" s="1321"/>
      <c r="L1783" s="1310"/>
      <c r="N1783" s="1322">
        <f t="shared" si="64"/>
        <v>0</v>
      </c>
      <c r="O1783" s="1323">
        <f t="shared" si="65"/>
        <v>0</v>
      </c>
      <c r="P1783" s="1323">
        <f>O1783/'1.5 Universal Data'!$E$36</f>
        <v>0</v>
      </c>
      <c r="Q1783" s="221"/>
      <c r="R1783" s="221"/>
      <c r="S1783" s="221"/>
      <c r="T1783" s="221"/>
      <c r="U1783" s="221"/>
      <c r="V1783" s="221"/>
      <c r="W1783" s="221"/>
      <c r="X1783" s="221"/>
      <c r="Y1783" s="221"/>
      <c r="Z1783" s="221"/>
      <c r="AA1783" s="221"/>
      <c r="AB1783" s="221"/>
      <c r="AC1783" s="221"/>
      <c r="AD1783" s="221"/>
      <c r="AE1783" s="221"/>
    </row>
    <row r="1784" spans="2:31">
      <c r="B1784" s="1319">
        <f t="shared" si="63"/>
        <v>-1</v>
      </c>
      <c r="D1784" s="1310"/>
      <c r="E1784" s="1310"/>
      <c r="F1784" s="1320"/>
      <c r="G1784" s="1310"/>
      <c r="H1784" s="1310"/>
      <c r="I1784" s="1310"/>
      <c r="J1784" s="1321"/>
      <c r="K1784" s="1321"/>
      <c r="L1784" s="1310"/>
      <c r="N1784" s="1322">
        <f t="shared" si="64"/>
        <v>0</v>
      </c>
      <c r="O1784" s="1323">
        <f t="shared" si="65"/>
        <v>0</v>
      </c>
      <c r="P1784" s="1323">
        <f>O1784/'1.5 Universal Data'!$E$36</f>
        <v>0</v>
      </c>
      <c r="Q1784" s="221"/>
      <c r="R1784" s="221"/>
      <c r="S1784" s="221"/>
      <c r="T1784" s="221"/>
      <c r="U1784" s="221"/>
      <c r="V1784" s="221"/>
      <c r="W1784" s="221"/>
      <c r="X1784" s="221"/>
      <c r="Y1784" s="221"/>
      <c r="Z1784" s="221"/>
      <c r="AA1784" s="221"/>
      <c r="AB1784" s="221"/>
      <c r="AC1784" s="221"/>
      <c r="AD1784" s="221"/>
      <c r="AE1784" s="221"/>
    </row>
    <row r="1785" spans="2:31">
      <c r="B1785" s="1319">
        <f t="shared" si="63"/>
        <v>-1</v>
      </c>
      <c r="D1785" s="1310"/>
      <c r="E1785" s="1310"/>
      <c r="F1785" s="1320"/>
      <c r="G1785" s="1310"/>
      <c r="H1785" s="1310"/>
      <c r="I1785" s="1310"/>
      <c r="J1785" s="1321"/>
      <c r="K1785" s="1321"/>
      <c r="L1785" s="1310"/>
      <c r="N1785" s="1322">
        <f t="shared" si="64"/>
        <v>0</v>
      </c>
      <c r="O1785" s="1323">
        <f t="shared" si="65"/>
        <v>0</v>
      </c>
      <c r="P1785" s="1323">
        <f>O1785/'1.5 Universal Data'!$E$36</f>
        <v>0</v>
      </c>
      <c r="Q1785" s="221"/>
      <c r="R1785" s="221"/>
      <c r="S1785" s="221"/>
      <c r="T1785" s="221"/>
      <c r="U1785" s="221"/>
      <c r="V1785" s="221"/>
      <c r="W1785" s="221"/>
      <c r="X1785" s="221"/>
      <c r="Y1785" s="221"/>
      <c r="Z1785" s="221"/>
      <c r="AA1785" s="221"/>
      <c r="AB1785" s="221"/>
      <c r="AC1785" s="221"/>
      <c r="AD1785" s="221"/>
      <c r="AE1785" s="221"/>
    </row>
    <row r="1786" spans="2:31">
      <c r="B1786" s="1319">
        <f t="shared" si="63"/>
        <v>-1</v>
      </c>
      <c r="D1786" s="1310"/>
      <c r="E1786" s="1310"/>
      <c r="F1786" s="1320"/>
      <c r="G1786" s="1310"/>
      <c r="H1786" s="1310"/>
      <c r="I1786" s="1310"/>
      <c r="J1786" s="1321"/>
      <c r="K1786" s="1321"/>
      <c r="L1786" s="1310"/>
      <c r="N1786" s="1322">
        <f t="shared" si="64"/>
        <v>0</v>
      </c>
      <c r="O1786" s="1323">
        <f t="shared" si="65"/>
        <v>0</v>
      </c>
      <c r="P1786" s="1323">
        <f>O1786/'1.5 Universal Data'!$E$36</f>
        <v>0</v>
      </c>
      <c r="Q1786" s="221"/>
      <c r="R1786" s="221"/>
      <c r="S1786" s="221"/>
      <c r="T1786" s="221"/>
      <c r="U1786" s="221"/>
      <c r="V1786" s="221"/>
      <c r="W1786" s="221"/>
      <c r="X1786" s="221"/>
      <c r="Y1786" s="221"/>
      <c r="Z1786" s="221"/>
      <c r="AA1786" s="221"/>
      <c r="AB1786" s="221"/>
      <c r="AC1786" s="221"/>
      <c r="AD1786" s="221"/>
      <c r="AE1786" s="221"/>
    </row>
    <row r="1787" spans="2:31">
      <c r="B1787" s="1319">
        <f t="shared" si="63"/>
        <v>-1</v>
      </c>
      <c r="D1787" s="1310"/>
      <c r="E1787" s="1310"/>
      <c r="F1787" s="1320"/>
      <c r="G1787" s="1310"/>
      <c r="H1787" s="1310"/>
      <c r="I1787" s="1310"/>
      <c r="J1787" s="1321"/>
      <c r="K1787" s="1321"/>
      <c r="L1787" s="1310"/>
      <c r="N1787" s="1322">
        <f t="shared" si="64"/>
        <v>0</v>
      </c>
      <c r="O1787" s="1323">
        <f t="shared" si="65"/>
        <v>0</v>
      </c>
      <c r="P1787" s="1323">
        <f>O1787/'1.5 Universal Data'!$E$36</f>
        <v>0</v>
      </c>
      <c r="Q1787" s="221"/>
      <c r="R1787" s="221"/>
      <c r="S1787" s="221"/>
      <c r="T1787" s="221"/>
      <c r="U1787" s="221"/>
      <c r="V1787" s="221"/>
      <c r="W1787" s="221"/>
      <c r="X1787" s="221"/>
      <c r="Y1787" s="221"/>
      <c r="Z1787" s="221"/>
      <c r="AA1787" s="221"/>
      <c r="AB1787" s="221"/>
      <c r="AC1787" s="221"/>
      <c r="AD1787" s="221"/>
      <c r="AE1787" s="221"/>
    </row>
    <row r="1788" spans="2:31">
      <c r="B1788" s="1319">
        <f t="shared" si="63"/>
        <v>-1</v>
      </c>
      <c r="D1788" s="1310"/>
      <c r="E1788" s="1310"/>
      <c r="F1788" s="1320"/>
      <c r="G1788" s="1310"/>
      <c r="H1788" s="1310"/>
      <c r="I1788" s="1310"/>
      <c r="J1788" s="1321"/>
      <c r="K1788" s="1321"/>
      <c r="L1788" s="1310"/>
      <c r="N1788" s="1322">
        <f t="shared" si="64"/>
        <v>0</v>
      </c>
      <c r="O1788" s="1323">
        <f t="shared" si="65"/>
        <v>0</v>
      </c>
      <c r="P1788" s="1323">
        <f>O1788/'1.5 Universal Data'!$E$36</f>
        <v>0</v>
      </c>
      <c r="Q1788" s="221"/>
      <c r="R1788" s="221"/>
      <c r="S1788" s="221"/>
      <c r="T1788" s="221"/>
      <c r="U1788" s="221"/>
      <c r="V1788" s="221"/>
      <c r="W1788" s="221"/>
      <c r="X1788" s="221"/>
      <c r="Y1788" s="221"/>
      <c r="Z1788" s="221"/>
      <c r="AA1788" s="221"/>
      <c r="AB1788" s="221"/>
      <c r="AC1788" s="221"/>
      <c r="AD1788" s="221"/>
      <c r="AE1788" s="221"/>
    </row>
    <row r="1789" spans="2:31">
      <c r="B1789" s="1319">
        <f t="shared" si="63"/>
        <v>-1</v>
      </c>
      <c r="D1789" s="1310"/>
      <c r="E1789" s="1310"/>
      <c r="F1789" s="1320"/>
      <c r="G1789" s="1310"/>
      <c r="H1789" s="1310"/>
      <c r="I1789" s="1310"/>
      <c r="J1789" s="1321"/>
      <c r="K1789" s="1321"/>
      <c r="L1789" s="1310"/>
      <c r="N1789" s="1322">
        <f t="shared" si="64"/>
        <v>0</v>
      </c>
      <c r="O1789" s="1323">
        <f t="shared" si="65"/>
        <v>0</v>
      </c>
      <c r="P1789" s="1323">
        <f>O1789/'1.5 Universal Data'!$E$36</f>
        <v>0</v>
      </c>
      <c r="Q1789" s="221"/>
      <c r="R1789" s="221"/>
      <c r="S1789" s="221"/>
      <c r="T1789" s="221"/>
      <c r="U1789" s="221"/>
      <c r="V1789" s="221"/>
      <c r="W1789" s="221"/>
      <c r="X1789" s="221"/>
      <c r="Y1789" s="221"/>
      <c r="Z1789" s="221"/>
      <c r="AA1789" s="221"/>
      <c r="AB1789" s="221"/>
      <c r="AC1789" s="221"/>
      <c r="AD1789" s="221"/>
      <c r="AE1789" s="221"/>
    </row>
    <row r="1790" spans="2:31">
      <c r="B1790" s="1319">
        <f t="shared" si="63"/>
        <v>-1</v>
      </c>
      <c r="D1790" s="1310"/>
      <c r="E1790" s="1310"/>
      <c r="F1790" s="1320"/>
      <c r="G1790" s="1310"/>
      <c r="H1790" s="1310"/>
      <c r="I1790" s="1310"/>
      <c r="J1790" s="1321"/>
      <c r="K1790" s="1321"/>
      <c r="L1790" s="1310"/>
      <c r="N1790" s="1322">
        <f t="shared" si="64"/>
        <v>0</v>
      </c>
      <c r="O1790" s="1323">
        <f t="shared" si="65"/>
        <v>0</v>
      </c>
      <c r="P1790" s="1323">
        <f>O1790/'1.5 Universal Data'!$E$36</f>
        <v>0</v>
      </c>
      <c r="Q1790" s="221"/>
      <c r="R1790" s="221"/>
      <c r="S1790" s="221"/>
      <c r="T1790" s="221"/>
      <c r="U1790" s="221"/>
      <c r="V1790" s="221"/>
      <c r="W1790" s="221"/>
      <c r="X1790" s="221"/>
      <c r="Y1790" s="221"/>
      <c r="Z1790" s="221"/>
      <c r="AA1790" s="221"/>
      <c r="AB1790" s="221"/>
      <c r="AC1790" s="221"/>
      <c r="AD1790" s="221"/>
      <c r="AE1790" s="221"/>
    </row>
    <row r="1791" spans="2:31">
      <c r="B1791" s="1319">
        <f t="shared" si="63"/>
        <v>-1</v>
      </c>
      <c r="D1791" s="1310"/>
      <c r="E1791" s="1310"/>
      <c r="F1791" s="1320"/>
      <c r="G1791" s="1310"/>
      <c r="H1791" s="1310"/>
      <c r="I1791" s="1310"/>
      <c r="J1791" s="1321"/>
      <c r="K1791" s="1321"/>
      <c r="L1791" s="1310"/>
      <c r="N1791" s="1322">
        <f t="shared" si="64"/>
        <v>0</v>
      </c>
      <c r="O1791" s="1323">
        <f t="shared" si="65"/>
        <v>0</v>
      </c>
      <c r="P1791" s="1323">
        <f>O1791/'1.5 Universal Data'!$E$36</f>
        <v>0</v>
      </c>
      <c r="Q1791" s="221"/>
      <c r="R1791" s="221"/>
      <c r="S1791" s="221"/>
      <c r="T1791" s="221"/>
      <c r="U1791" s="221"/>
      <c r="V1791" s="221"/>
      <c r="W1791" s="221"/>
      <c r="X1791" s="221"/>
      <c r="Y1791" s="221"/>
      <c r="Z1791" s="221"/>
      <c r="AA1791" s="221"/>
      <c r="AB1791" s="221"/>
      <c r="AC1791" s="221"/>
      <c r="AD1791" s="221"/>
      <c r="AE1791" s="221"/>
    </row>
    <row r="1792" spans="2:31">
      <c r="B1792" s="1319">
        <f t="shared" si="63"/>
        <v>-1</v>
      </c>
      <c r="D1792" s="1310"/>
      <c r="E1792" s="1310"/>
      <c r="F1792" s="1320"/>
      <c r="G1792" s="1310"/>
      <c r="H1792" s="1310"/>
      <c r="I1792" s="1310"/>
      <c r="J1792" s="1321"/>
      <c r="K1792" s="1321"/>
      <c r="L1792" s="1310"/>
      <c r="N1792" s="1322">
        <f t="shared" si="64"/>
        <v>0</v>
      </c>
      <c r="O1792" s="1323">
        <f t="shared" si="65"/>
        <v>0</v>
      </c>
      <c r="P1792" s="1323">
        <f>O1792/'1.5 Universal Data'!$E$36</f>
        <v>0</v>
      </c>
      <c r="Q1792" s="221"/>
      <c r="R1792" s="221"/>
      <c r="S1792" s="221"/>
      <c r="T1792" s="221"/>
      <c r="U1792" s="221"/>
      <c r="V1792" s="221"/>
      <c r="W1792" s="221"/>
      <c r="X1792" s="221"/>
      <c r="Y1792" s="221"/>
      <c r="Z1792" s="221"/>
      <c r="AA1792" s="221"/>
      <c r="AB1792" s="221"/>
      <c r="AC1792" s="221"/>
      <c r="AD1792" s="221"/>
      <c r="AE1792" s="221"/>
    </row>
    <row r="1793" spans="2:31">
      <c r="B1793" s="1319">
        <f t="shared" si="63"/>
        <v>-1</v>
      </c>
      <c r="D1793" s="1310"/>
      <c r="E1793" s="1310"/>
      <c r="F1793" s="1320"/>
      <c r="G1793" s="1310"/>
      <c r="H1793" s="1310"/>
      <c r="I1793" s="1310"/>
      <c r="J1793" s="1321"/>
      <c r="K1793" s="1321"/>
      <c r="L1793" s="1310"/>
      <c r="N1793" s="1322">
        <f t="shared" si="64"/>
        <v>0</v>
      </c>
      <c r="O1793" s="1323">
        <f t="shared" si="65"/>
        <v>0</v>
      </c>
      <c r="P1793" s="1323">
        <f>O1793/'1.5 Universal Data'!$E$36</f>
        <v>0</v>
      </c>
      <c r="Q1793" s="221"/>
      <c r="R1793" s="221"/>
      <c r="S1793" s="221"/>
      <c r="T1793" s="221"/>
      <c r="U1793" s="221"/>
      <c r="V1793" s="221"/>
      <c r="W1793" s="221"/>
      <c r="X1793" s="221"/>
      <c r="Y1793" s="221"/>
      <c r="Z1793" s="221"/>
      <c r="AA1793" s="221"/>
      <c r="AB1793" s="221"/>
      <c r="AC1793" s="221"/>
      <c r="AD1793" s="221"/>
      <c r="AE1793" s="221"/>
    </row>
    <row r="1794" spans="2:31">
      <c r="B1794" s="1319">
        <f t="shared" si="63"/>
        <v>-1</v>
      </c>
      <c r="D1794" s="1310"/>
      <c r="E1794" s="1310"/>
      <c r="F1794" s="1320"/>
      <c r="G1794" s="1310"/>
      <c r="H1794" s="1310"/>
      <c r="I1794" s="1310"/>
      <c r="J1794" s="1321"/>
      <c r="K1794" s="1321"/>
      <c r="L1794" s="1310"/>
      <c r="N1794" s="1322">
        <f t="shared" si="64"/>
        <v>0</v>
      </c>
      <c r="O1794" s="1323">
        <f t="shared" si="65"/>
        <v>0</v>
      </c>
      <c r="P1794" s="1323">
        <f>O1794/'1.5 Universal Data'!$E$36</f>
        <v>0</v>
      </c>
      <c r="Q1794" s="221"/>
      <c r="R1794" s="221"/>
      <c r="S1794" s="221"/>
      <c r="T1794" s="221"/>
      <c r="U1794" s="221"/>
      <c r="V1794" s="221"/>
      <c r="W1794" s="221"/>
      <c r="X1794" s="221"/>
      <c r="Y1794" s="221"/>
      <c r="Z1794" s="221"/>
      <c r="AA1794" s="221"/>
      <c r="AB1794" s="221"/>
      <c r="AC1794" s="221"/>
      <c r="AD1794" s="221"/>
      <c r="AE1794" s="221"/>
    </row>
    <row r="1795" spans="2:31">
      <c r="B1795" s="1319">
        <f t="shared" si="63"/>
        <v>-1</v>
      </c>
      <c r="D1795" s="1310"/>
      <c r="E1795" s="1310"/>
      <c r="F1795" s="1320"/>
      <c r="G1795" s="1310"/>
      <c r="H1795" s="1310"/>
      <c r="I1795" s="1310"/>
      <c r="J1795" s="1321"/>
      <c r="K1795" s="1321"/>
      <c r="L1795" s="1310"/>
      <c r="N1795" s="1322">
        <f t="shared" si="64"/>
        <v>0</v>
      </c>
      <c r="O1795" s="1323">
        <f t="shared" si="65"/>
        <v>0</v>
      </c>
      <c r="P1795" s="1323">
        <f>O1795/'1.5 Universal Data'!$E$36</f>
        <v>0</v>
      </c>
      <c r="Q1795" s="221"/>
      <c r="R1795" s="221"/>
      <c r="S1795" s="221"/>
      <c r="T1795" s="221"/>
      <c r="U1795" s="221"/>
      <c r="V1795" s="221"/>
      <c r="W1795" s="221"/>
      <c r="X1795" s="221"/>
      <c r="Y1795" s="221"/>
      <c r="Z1795" s="221"/>
      <c r="AA1795" s="221"/>
      <c r="AB1795" s="221"/>
      <c r="AC1795" s="221"/>
      <c r="AD1795" s="221"/>
      <c r="AE1795" s="221"/>
    </row>
    <row r="1796" spans="2:31">
      <c r="B1796" s="1319">
        <f t="shared" si="63"/>
        <v>-1</v>
      </c>
      <c r="D1796" s="1310"/>
      <c r="E1796" s="1310"/>
      <c r="F1796" s="1320"/>
      <c r="G1796" s="1310"/>
      <c r="H1796" s="1310"/>
      <c r="I1796" s="1310"/>
      <c r="J1796" s="1321"/>
      <c r="K1796" s="1321"/>
      <c r="L1796" s="1310"/>
      <c r="N1796" s="1322">
        <f t="shared" si="64"/>
        <v>0</v>
      </c>
      <c r="O1796" s="1323">
        <f t="shared" si="65"/>
        <v>0</v>
      </c>
      <c r="P1796" s="1323">
        <f>O1796/'1.5 Universal Data'!$E$36</f>
        <v>0</v>
      </c>
      <c r="Q1796" s="221"/>
      <c r="R1796" s="221"/>
      <c r="S1796" s="221"/>
      <c r="T1796" s="221"/>
      <c r="U1796" s="221"/>
      <c r="V1796" s="221"/>
      <c r="W1796" s="221"/>
      <c r="X1796" s="221"/>
      <c r="Y1796" s="221"/>
      <c r="Z1796" s="221"/>
      <c r="AA1796" s="221"/>
      <c r="AB1796" s="221"/>
      <c r="AC1796" s="221"/>
      <c r="AD1796" s="221"/>
      <c r="AE1796" s="221"/>
    </row>
    <row r="1797" spans="2:31">
      <c r="B1797" s="1319">
        <f t="shared" si="63"/>
        <v>-1</v>
      </c>
      <c r="D1797" s="1310"/>
      <c r="E1797" s="1310"/>
      <c r="F1797" s="1320"/>
      <c r="G1797" s="1310"/>
      <c r="H1797" s="1310"/>
      <c r="I1797" s="1310"/>
      <c r="J1797" s="1321"/>
      <c r="K1797" s="1321"/>
      <c r="L1797" s="1310"/>
      <c r="N1797" s="1322">
        <f t="shared" si="64"/>
        <v>0</v>
      </c>
      <c r="O1797" s="1323">
        <f t="shared" si="65"/>
        <v>0</v>
      </c>
      <c r="P1797" s="1323">
        <f>O1797/'1.5 Universal Data'!$E$36</f>
        <v>0</v>
      </c>
      <c r="Q1797" s="221"/>
      <c r="R1797" s="221"/>
      <c r="S1797" s="221"/>
      <c r="T1797" s="221"/>
      <c r="U1797" s="221"/>
      <c r="V1797" s="221"/>
      <c r="W1797" s="221"/>
      <c r="X1797" s="221"/>
      <c r="Y1797" s="221"/>
      <c r="Z1797" s="221"/>
      <c r="AA1797" s="221"/>
      <c r="AB1797" s="221"/>
      <c r="AC1797" s="221"/>
      <c r="AD1797" s="221"/>
      <c r="AE1797" s="221"/>
    </row>
    <row r="1798" spans="2:31">
      <c r="B1798" s="1319">
        <f t="shared" si="63"/>
        <v>-1</v>
      </c>
      <c r="D1798" s="1310"/>
      <c r="E1798" s="1310"/>
      <c r="F1798" s="1320"/>
      <c r="G1798" s="1310"/>
      <c r="H1798" s="1310"/>
      <c r="I1798" s="1310"/>
      <c r="J1798" s="1321"/>
      <c r="K1798" s="1321"/>
      <c r="L1798" s="1310"/>
      <c r="N1798" s="1322">
        <f t="shared" si="64"/>
        <v>0</v>
      </c>
      <c r="O1798" s="1323">
        <f t="shared" si="65"/>
        <v>0</v>
      </c>
      <c r="P1798" s="1323">
        <f>O1798/'1.5 Universal Data'!$E$36</f>
        <v>0</v>
      </c>
      <c r="Q1798" s="221"/>
      <c r="R1798" s="221"/>
      <c r="S1798" s="221"/>
      <c r="T1798" s="221"/>
      <c r="U1798" s="221"/>
      <c r="V1798" s="221"/>
      <c r="W1798" s="221"/>
      <c r="X1798" s="221"/>
      <c r="Y1798" s="221"/>
      <c r="Z1798" s="221"/>
      <c r="AA1798" s="221"/>
      <c r="AB1798" s="221"/>
      <c r="AC1798" s="221"/>
      <c r="AD1798" s="221"/>
      <c r="AE1798" s="221"/>
    </row>
    <row r="1799" spans="2:31">
      <c r="B1799" s="1319">
        <f t="shared" si="63"/>
        <v>-1</v>
      </c>
      <c r="D1799" s="1310"/>
      <c r="E1799" s="1310"/>
      <c r="F1799" s="1320"/>
      <c r="G1799" s="1310"/>
      <c r="H1799" s="1310"/>
      <c r="I1799" s="1310"/>
      <c r="J1799" s="1321"/>
      <c r="K1799" s="1321"/>
      <c r="L1799" s="1310"/>
      <c r="N1799" s="1322">
        <f t="shared" si="64"/>
        <v>0</v>
      </c>
      <c r="O1799" s="1323">
        <f t="shared" si="65"/>
        <v>0</v>
      </c>
      <c r="P1799" s="1323">
        <f>O1799/'1.5 Universal Data'!$E$36</f>
        <v>0</v>
      </c>
      <c r="Q1799" s="221"/>
      <c r="R1799" s="221"/>
      <c r="S1799" s="221"/>
      <c r="T1799" s="221"/>
      <c r="U1799" s="221"/>
      <c r="V1799" s="221"/>
      <c r="W1799" s="221"/>
      <c r="X1799" s="221"/>
      <c r="Y1799" s="221"/>
      <c r="Z1799" s="221"/>
      <c r="AA1799" s="221"/>
      <c r="AB1799" s="221"/>
      <c r="AC1799" s="221"/>
      <c r="AD1799" s="221"/>
      <c r="AE1799" s="221"/>
    </row>
    <row r="1800" spans="2:31">
      <c r="B1800" s="1319">
        <f t="shared" si="63"/>
        <v>-1</v>
      </c>
      <c r="D1800" s="1310"/>
      <c r="E1800" s="1310"/>
      <c r="F1800" s="1320"/>
      <c r="G1800" s="1310"/>
      <c r="H1800" s="1310"/>
      <c r="I1800" s="1310"/>
      <c r="J1800" s="1321"/>
      <c r="K1800" s="1321"/>
      <c r="L1800" s="1310"/>
      <c r="N1800" s="1322">
        <f t="shared" si="64"/>
        <v>0</v>
      </c>
      <c r="O1800" s="1323">
        <f t="shared" si="65"/>
        <v>0</v>
      </c>
      <c r="P1800" s="1323">
        <f>O1800/'1.5 Universal Data'!$E$36</f>
        <v>0</v>
      </c>
      <c r="Q1800" s="221"/>
      <c r="R1800" s="221"/>
      <c r="S1800" s="221"/>
      <c r="T1800" s="221"/>
      <c r="U1800" s="221"/>
      <c r="V1800" s="221"/>
      <c r="W1800" s="221"/>
      <c r="X1800" s="221"/>
      <c r="Y1800" s="221"/>
      <c r="Z1800" s="221"/>
      <c r="AA1800" s="221"/>
      <c r="AB1800" s="221"/>
      <c r="AC1800" s="221"/>
      <c r="AD1800" s="221"/>
      <c r="AE1800" s="221"/>
    </row>
    <row r="1801" spans="2:31">
      <c r="B1801" s="1319">
        <f t="shared" si="63"/>
        <v>-1</v>
      </c>
      <c r="D1801" s="1310"/>
      <c r="E1801" s="1310"/>
      <c r="F1801" s="1320"/>
      <c r="G1801" s="1310"/>
      <c r="H1801" s="1310"/>
      <c r="I1801" s="1310"/>
      <c r="J1801" s="1321"/>
      <c r="K1801" s="1321"/>
      <c r="L1801" s="1310"/>
      <c r="N1801" s="1322">
        <f t="shared" si="64"/>
        <v>0</v>
      </c>
      <c r="O1801" s="1323">
        <f t="shared" si="65"/>
        <v>0</v>
      </c>
      <c r="P1801" s="1323">
        <f>O1801/'1.5 Universal Data'!$E$36</f>
        <v>0</v>
      </c>
      <c r="Q1801" s="221"/>
      <c r="R1801" s="221"/>
      <c r="S1801" s="221"/>
      <c r="T1801" s="221"/>
      <c r="U1801" s="221"/>
      <c r="V1801" s="221"/>
      <c r="W1801" s="221"/>
      <c r="X1801" s="221"/>
      <c r="Y1801" s="221"/>
      <c r="Z1801" s="221"/>
      <c r="AA1801" s="221"/>
      <c r="AB1801" s="221"/>
      <c r="AC1801" s="221"/>
      <c r="AD1801" s="221"/>
      <c r="AE1801" s="221"/>
    </row>
    <row r="1802" spans="2:31">
      <c r="B1802" s="1319">
        <f t="shared" si="63"/>
        <v>-1</v>
      </c>
      <c r="D1802" s="1310"/>
      <c r="E1802" s="1310"/>
      <c r="F1802" s="1320"/>
      <c r="G1802" s="1310"/>
      <c r="H1802" s="1310"/>
      <c r="I1802" s="1310"/>
      <c r="J1802" s="1321"/>
      <c r="K1802" s="1321"/>
      <c r="L1802" s="1310"/>
      <c r="N1802" s="1322">
        <f t="shared" si="64"/>
        <v>0</v>
      </c>
      <c r="O1802" s="1323">
        <f t="shared" si="65"/>
        <v>0</v>
      </c>
      <c r="P1802" s="1323">
        <f>O1802/'1.5 Universal Data'!$E$36</f>
        <v>0</v>
      </c>
      <c r="Q1802" s="221"/>
      <c r="R1802" s="221"/>
      <c r="S1802" s="221"/>
      <c r="T1802" s="221"/>
      <c r="U1802" s="221"/>
      <c r="V1802" s="221"/>
      <c r="W1802" s="221"/>
      <c r="X1802" s="221"/>
      <c r="Y1802" s="221"/>
      <c r="Z1802" s="221"/>
      <c r="AA1802" s="221"/>
      <c r="AB1802" s="221"/>
      <c r="AC1802" s="221"/>
      <c r="AD1802" s="221"/>
      <c r="AE1802" s="221"/>
    </row>
    <row r="1803" spans="2:31">
      <c r="B1803" s="1319">
        <f t="shared" si="63"/>
        <v>-1</v>
      </c>
      <c r="D1803" s="1310"/>
      <c r="E1803" s="1310"/>
      <c r="F1803" s="1320"/>
      <c r="G1803" s="1310"/>
      <c r="H1803" s="1310"/>
      <c r="I1803" s="1310"/>
      <c r="J1803" s="1321"/>
      <c r="K1803" s="1321"/>
      <c r="L1803" s="1310"/>
      <c r="N1803" s="1322">
        <f t="shared" si="64"/>
        <v>0</v>
      </c>
      <c r="O1803" s="1323">
        <f t="shared" si="65"/>
        <v>0</v>
      </c>
      <c r="P1803" s="1323">
        <f>O1803/'1.5 Universal Data'!$E$36</f>
        <v>0</v>
      </c>
      <c r="Q1803" s="221"/>
      <c r="R1803" s="221"/>
      <c r="S1803" s="221"/>
      <c r="T1803" s="221"/>
      <c r="U1803" s="221"/>
      <c r="V1803" s="221"/>
      <c r="W1803" s="221"/>
      <c r="X1803" s="221"/>
      <c r="Y1803" s="221"/>
      <c r="Z1803" s="221"/>
      <c r="AA1803" s="221"/>
      <c r="AB1803" s="221"/>
      <c r="AC1803" s="221"/>
      <c r="AD1803" s="221"/>
      <c r="AE1803" s="221"/>
    </row>
    <row r="1804" spans="2:31">
      <c r="B1804" s="1319">
        <f t="shared" si="63"/>
        <v>-1</v>
      </c>
      <c r="D1804" s="1310"/>
      <c r="E1804" s="1310"/>
      <c r="F1804" s="1320"/>
      <c r="G1804" s="1310"/>
      <c r="H1804" s="1310"/>
      <c r="I1804" s="1310"/>
      <c r="J1804" s="1321"/>
      <c r="K1804" s="1321"/>
      <c r="L1804" s="1310"/>
      <c r="N1804" s="1322">
        <f t="shared" si="64"/>
        <v>0</v>
      </c>
      <c r="O1804" s="1323">
        <f t="shared" si="65"/>
        <v>0</v>
      </c>
      <c r="P1804" s="1323">
        <f>O1804/'1.5 Universal Data'!$E$36</f>
        <v>0</v>
      </c>
      <c r="Q1804" s="221"/>
      <c r="R1804" s="221"/>
      <c r="S1804" s="221"/>
      <c r="T1804" s="221"/>
      <c r="U1804" s="221"/>
      <c r="V1804" s="221"/>
      <c r="W1804" s="221"/>
      <c r="X1804" s="221"/>
      <c r="Y1804" s="221"/>
      <c r="Z1804" s="221"/>
      <c r="AA1804" s="221"/>
      <c r="AB1804" s="221"/>
      <c r="AC1804" s="221"/>
      <c r="AD1804" s="221"/>
      <c r="AE1804" s="221"/>
    </row>
    <row r="1805" spans="2:31">
      <c r="B1805" s="1319">
        <f t="shared" si="63"/>
        <v>-1</v>
      </c>
      <c r="D1805" s="1310"/>
      <c r="E1805" s="1310"/>
      <c r="F1805" s="1320"/>
      <c r="G1805" s="1310"/>
      <c r="H1805" s="1310"/>
      <c r="I1805" s="1310"/>
      <c r="J1805" s="1321"/>
      <c r="K1805" s="1321"/>
      <c r="L1805" s="1310"/>
      <c r="N1805" s="1322">
        <f t="shared" si="64"/>
        <v>0</v>
      </c>
      <c r="O1805" s="1323">
        <f t="shared" si="65"/>
        <v>0</v>
      </c>
      <c r="P1805" s="1323">
        <f>O1805/'1.5 Universal Data'!$E$36</f>
        <v>0</v>
      </c>
      <c r="Q1805" s="221"/>
      <c r="R1805" s="221"/>
      <c r="S1805" s="221"/>
      <c r="T1805" s="221"/>
      <c r="U1805" s="221"/>
      <c r="V1805" s="221"/>
      <c r="W1805" s="221"/>
      <c r="X1805" s="221"/>
      <c r="Y1805" s="221"/>
      <c r="Z1805" s="221"/>
      <c r="AA1805" s="221"/>
      <c r="AB1805" s="221"/>
      <c r="AC1805" s="221"/>
      <c r="AD1805" s="221"/>
      <c r="AE1805" s="221"/>
    </row>
    <row r="1806" spans="2:31">
      <c r="B1806" s="1319">
        <f t="shared" si="63"/>
        <v>-1</v>
      </c>
      <c r="D1806" s="1310"/>
      <c r="E1806" s="1310"/>
      <c r="F1806" s="1320"/>
      <c r="G1806" s="1310"/>
      <c r="H1806" s="1310"/>
      <c r="I1806" s="1310"/>
      <c r="J1806" s="1321"/>
      <c r="K1806" s="1321"/>
      <c r="L1806" s="1310"/>
      <c r="N1806" s="1322">
        <f t="shared" si="64"/>
        <v>0</v>
      </c>
      <c r="O1806" s="1323">
        <f t="shared" si="65"/>
        <v>0</v>
      </c>
      <c r="P1806" s="1323">
        <f>O1806/'1.5 Universal Data'!$E$36</f>
        <v>0</v>
      </c>
      <c r="Q1806" s="221"/>
      <c r="R1806" s="221"/>
      <c r="S1806" s="221"/>
      <c r="T1806" s="221"/>
      <c r="U1806" s="221"/>
      <c r="V1806" s="221"/>
      <c r="W1806" s="221"/>
      <c r="X1806" s="221"/>
      <c r="Y1806" s="221"/>
      <c r="Z1806" s="221"/>
      <c r="AA1806" s="221"/>
      <c r="AB1806" s="221"/>
      <c r="AC1806" s="221"/>
      <c r="AD1806" s="221"/>
      <c r="AE1806" s="221"/>
    </row>
    <row r="1807" spans="2:31">
      <c r="B1807" s="1319">
        <f t="shared" si="63"/>
        <v>-1</v>
      </c>
      <c r="D1807" s="1310"/>
      <c r="E1807" s="1310"/>
      <c r="F1807" s="1320"/>
      <c r="G1807" s="1310"/>
      <c r="H1807" s="1310"/>
      <c r="I1807" s="1310"/>
      <c r="J1807" s="1321"/>
      <c r="K1807" s="1321"/>
      <c r="L1807" s="1310"/>
      <c r="N1807" s="1322">
        <f t="shared" si="64"/>
        <v>0</v>
      </c>
      <c r="O1807" s="1323">
        <f t="shared" si="65"/>
        <v>0</v>
      </c>
      <c r="P1807" s="1323">
        <f>O1807/'1.5 Universal Data'!$E$36</f>
        <v>0</v>
      </c>
      <c r="Q1807" s="221"/>
      <c r="R1807" s="221"/>
      <c r="S1807" s="221"/>
      <c r="T1807" s="221"/>
      <c r="U1807" s="221"/>
      <c r="V1807" s="221"/>
      <c r="W1807" s="221"/>
      <c r="X1807" s="221"/>
      <c r="Y1807" s="221"/>
      <c r="Z1807" s="221"/>
      <c r="AA1807" s="221"/>
      <c r="AB1807" s="221"/>
      <c r="AC1807" s="221"/>
      <c r="AD1807" s="221"/>
      <c r="AE1807" s="221"/>
    </row>
    <row r="1808" spans="2:31">
      <c r="B1808" s="1319">
        <f t="shared" si="63"/>
        <v>-1</v>
      </c>
      <c r="D1808" s="1310"/>
      <c r="E1808" s="1310"/>
      <c r="F1808" s="1320"/>
      <c r="G1808" s="1310"/>
      <c r="H1808" s="1310"/>
      <c r="I1808" s="1310"/>
      <c r="J1808" s="1321"/>
      <c r="K1808" s="1321"/>
      <c r="L1808" s="1310"/>
      <c r="N1808" s="1322">
        <f t="shared" si="64"/>
        <v>0</v>
      </c>
      <c r="O1808" s="1323">
        <f t="shared" si="65"/>
        <v>0</v>
      </c>
      <c r="P1808" s="1323">
        <f>O1808/'1.5 Universal Data'!$E$36</f>
        <v>0</v>
      </c>
      <c r="Q1808" s="221"/>
      <c r="R1808" s="221"/>
      <c r="S1808" s="221"/>
      <c r="T1808" s="221"/>
      <c r="U1808" s="221"/>
      <c r="V1808" s="221"/>
      <c r="W1808" s="221"/>
      <c r="X1808" s="221"/>
      <c r="Y1808" s="221"/>
      <c r="Z1808" s="221"/>
      <c r="AA1808" s="221"/>
      <c r="AB1808" s="221"/>
      <c r="AC1808" s="221"/>
      <c r="AD1808" s="221"/>
      <c r="AE1808" s="221"/>
    </row>
    <row r="1809" spans="2:31">
      <c r="B1809" s="1319">
        <f t="shared" si="63"/>
        <v>-1</v>
      </c>
      <c r="D1809" s="1310"/>
      <c r="E1809" s="1310"/>
      <c r="F1809" s="1320"/>
      <c r="G1809" s="1310"/>
      <c r="H1809" s="1310"/>
      <c r="I1809" s="1310"/>
      <c r="J1809" s="1321"/>
      <c r="K1809" s="1321"/>
      <c r="L1809" s="1310"/>
      <c r="N1809" s="1322">
        <f t="shared" si="64"/>
        <v>0</v>
      </c>
      <c r="O1809" s="1323">
        <f t="shared" si="65"/>
        <v>0</v>
      </c>
      <c r="P1809" s="1323">
        <f>O1809/'1.5 Universal Data'!$E$36</f>
        <v>0</v>
      </c>
      <c r="Q1809" s="221"/>
      <c r="R1809" s="221"/>
      <c r="S1809" s="221"/>
      <c r="T1809" s="221"/>
      <c r="U1809" s="221"/>
      <c r="V1809" s="221"/>
      <c r="W1809" s="221"/>
      <c r="X1809" s="221"/>
      <c r="Y1809" s="221"/>
      <c r="Z1809" s="221"/>
      <c r="AA1809" s="221"/>
      <c r="AB1809" s="221"/>
      <c r="AC1809" s="221"/>
      <c r="AD1809" s="221"/>
      <c r="AE1809" s="221"/>
    </row>
    <row r="1810" spans="2:31">
      <c r="B1810" s="1319">
        <f t="shared" si="63"/>
        <v>-1</v>
      </c>
      <c r="D1810" s="1310"/>
      <c r="E1810" s="1310"/>
      <c r="F1810" s="1320"/>
      <c r="G1810" s="1310"/>
      <c r="H1810" s="1310"/>
      <c r="I1810" s="1310"/>
      <c r="J1810" s="1321"/>
      <c r="K1810" s="1321"/>
      <c r="L1810" s="1310"/>
      <c r="N1810" s="1322">
        <f t="shared" si="64"/>
        <v>0</v>
      </c>
      <c r="O1810" s="1323">
        <f t="shared" si="65"/>
        <v>0</v>
      </c>
      <c r="P1810" s="1323">
        <f>O1810/'1.5 Universal Data'!$E$36</f>
        <v>0</v>
      </c>
      <c r="Q1810" s="221"/>
      <c r="R1810" s="221"/>
      <c r="S1810" s="221"/>
      <c r="T1810" s="221"/>
      <c r="U1810" s="221"/>
      <c r="V1810" s="221"/>
      <c r="W1810" s="221"/>
      <c r="X1810" s="221"/>
      <c r="Y1810" s="221"/>
      <c r="Z1810" s="221"/>
      <c r="AA1810" s="221"/>
      <c r="AB1810" s="221"/>
      <c r="AC1810" s="221"/>
      <c r="AD1810" s="221"/>
      <c r="AE1810" s="221"/>
    </row>
    <row r="1811" spans="2:31">
      <c r="B1811" s="1319">
        <f t="shared" si="63"/>
        <v>-1</v>
      </c>
      <c r="D1811" s="1310"/>
      <c r="E1811" s="1310"/>
      <c r="F1811" s="1320"/>
      <c r="G1811" s="1310"/>
      <c r="H1811" s="1310"/>
      <c r="I1811" s="1310"/>
      <c r="J1811" s="1321"/>
      <c r="K1811" s="1321"/>
      <c r="L1811" s="1310"/>
      <c r="N1811" s="1322">
        <f t="shared" si="64"/>
        <v>0</v>
      </c>
      <c r="O1811" s="1323">
        <f t="shared" si="65"/>
        <v>0</v>
      </c>
      <c r="P1811" s="1323">
        <f>O1811/'1.5 Universal Data'!$E$36</f>
        <v>0</v>
      </c>
      <c r="Q1811" s="221"/>
      <c r="R1811" s="221"/>
      <c r="S1811" s="221"/>
      <c r="T1811" s="221"/>
      <c r="U1811" s="221"/>
      <c r="V1811" s="221"/>
      <c r="W1811" s="221"/>
      <c r="X1811" s="221"/>
      <c r="Y1811" s="221"/>
      <c r="Z1811" s="221"/>
      <c r="AA1811" s="221"/>
      <c r="AB1811" s="221"/>
      <c r="AC1811" s="221"/>
      <c r="AD1811" s="221"/>
      <c r="AE1811" s="221"/>
    </row>
    <row r="1812" spans="2:31">
      <c r="B1812" s="1319">
        <f t="shared" si="63"/>
        <v>-1</v>
      </c>
      <c r="D1812" s="1310"/>
      <c r="E1812" s="1310"/>
      <c r="F1812" s="1320"/>
      <c r="G1812" s="1310"/>
      <c r="H1812" s="1310"/>
      <c r="I1812" s="1310"/>
      <c r="J1812" s="1321"/>
      <c r="K1812" s="1321"/>
      <c r="L1812" s="1310"/>
      <c r="N1812" s="1322">
        <f t="shared" si="64"/>
        <v>0</v>
      </c>
      <c r="O1812" s="1323">
        <f t="shared" si="65"/>
        <v>0</v>
      </c>
      <c r="P1812" s="1323">
        <f>O1812/'1.5 Universal Data'!$E$36</f>
        <v>0</v>
      </c>
      <c r="Q1812" s="221"/>
      <c r="R1812" s="221"/>
      <c r="S1812" s="221"/>
      <c r="T1812" s="221"/>
      <c r="U1812" s="221"/>
      <c r="V1812" s="221"/>
      <c r="W1812" s="221"/>
      <c r="X1812" s="221"/>
      <c r="Y1812" s="221"/>
      <c r="Z1812" s="221"/>
      <c r="AA1812" s="221"/>
      <c r="AB1812" s="221"/>
      <c r="AC1812" s="221"/>
      <c r="AD1812" s="221"/>
      <c r="AE1812" s="221"/>
    </row>
    <row r="1813" spans="2:31">
      <c r="B1813" s="1319">
        <f t="shared" si="63"/>
        <v>-1</v>
      </c>
      <c r="D1813" s="1310"/>
      <c r="E1813" s="1310"/>
      <c r="F1813" s="1320"/>
      <c r="G1813" s="1310"/>
      <c r="H1813" s="1310"/>
      <c r="I1813" s="1310"/>
      <c r="J1813" s="1321"/>
      <c r="K1813" s="1321"/>
      <c r="L1813" s="1310"/>
      <c r="N1813" s="1322">
        <f t="shared" si="64"/>
        <v>0</v>
      </c>
      <c r="O1813" s="1323">
        <f t="shared" si="65"/>
        <v>0</v>
      </c>
      <c r="P1813" s="1323">
        <f>O1813/'1.5 Universal Data'!$E$36</f>
        <v>0</v>
      </c>
      <c r="Q1813" s="221"/>
      <c r="R1813" s="221"/>
      <c r="S1813" s="221"/>
      <c r="T1813" s="221"/>
      <c r="U1813" s="221"/>
      <c r="V1813" s="221"/>
      <c r="W1813" s="221"/>
      <c r="X1813" s="221"/>
      <c r="Y1813" s="221"/>
      <c r="Z1813" s="221"/>
      <c r="AA1813" s="221"/>
      <c r="AB1813" s="221"/>
      <c r="AC1813" s="221"/>
      <c r="AD1813" s="221"/>
      <c r="AE1813" s="221"/>
    </row>
    <row r="1814" spans="2:31">
      <c r="B1814" s="1319">
        <f t="shared" si="63"/>
        <v>-1</v>
      </c>
      <c r="D1814" s="1310"/>
      <c r="E1814" s="1310"/>
      <c r="F1814" s="1320"/>
      <c r="G1814" s="1310"/>
      <c r="H1814" s="1310"/>
      <c r="I1814" s="1310"/>
      <c r="J1814" s="1321"/>
      <c r="K1814" s="1321"/>
      <c r="L1814" s="1310"/>
      <c r="N1814" s="1322">
        <f t="shared" si="64"/>
        <v>0</v>
      </c>
      <c r="O1814" s="1323">
        <f t="shared" si="65"/>
        <v>0</v>
      </c>
      <c r="P1814" s="1323">
        <f>O1814/'1.5 Universal Data'!$E$36</f>
        <v>0</v>
      </c>
      <c r="Q1814" s="221"/>
      <c r="R1814" s="221"/>
      <c r="S1814" s="221"/>
      <c r="T1814" s="221"/>
      <c r="U1814" s="221"/>
      <c r="V1814" s="221"/>
      <c r="W1814" s="221"/>
      <c r="X1814" s="221"/>
      <c r="Y1814" s="221"/>
      <c r="Z1814" s="221"/>
      <c r="AA1814" s="221"/>
      <c r="AB1814" s="221"/>
      <c r="AC1814" s="221"/>
      <c r="AD1814" s="221"/>
      <c r="AE1814" s="221"/>
    </row>
    <row r="1815" spans="2:31">
      <c r="B1815" s="1319">
        <f t="shared" ref="B1815:B1878" si="66">IF(G1815="buy",1,-1)</f>
        <v>-1</v>
      </c>
      <c r="D1815" s="1310"/>
      <c r="E1815" s="1310"/>
      <c r="F1815" s="1320"/>
      <c r="G1815" s="1310"/>
      <c r="H1815" s="1310"/>
      <c r="I1815" s="1310"/>
      <c r="J1815" s="1321"/>
      <c r="K1815" s="1321"/>
      <c r="L1815" s="1310"/>
      <c r="N1815" s="1322">
        <f t="shared" si="64"/>
        <v>0</v>
      </c>
      <c r="O1815" s="1323">
        <f t="shared" si="65"/>
        <v>0</v>
      </c>
      <c r="P1815" s="1323">
        <f>O1815/'1.5 Universal Data'!$E$36</f>
        <v>0</v>
      </c>
      <c r="Q1815" s="221"/>
      <c r="R1815" s="221"/>
      <c r="S1815" s="221"/>
      <c r="T1815" s="221"/>
      <c r="U1815" s="221"/>
      <c r="V1815" s="221"/>
      <c r="W1815" s="221"/>
      <c r="X1815" s="221"/>
      <c r="Y1815" s="221"/>
      <c r="Z1815" s="221"/>
      <c r="AA1815" s="221"/>
      <c r="AB1815" s="221"/>
      <c r="AC1815" s="221"/>
      <c r="AD1815" s="221"/>
      <c r="AE1815" s="221"/>
    </row>
    <row r="1816" spans="2:31">
      <c r="B1816" s="1319">
        <f t="shared" si="66"/>
        <v>-1</v>
      </c>
      <c r="D1816" s="1310"/>
      <c r="E1816" s="1310"/>
      <c r="F1816" s="1320"/>
      <c r="G1816" s="1310"/>
      <c r="H1816" s="1310"/>
      <c r="I1816" s="1310"/>
      <c r="J1816" s="1321"/>
      <c r="K1816" s="1321"/>
      <c r="L1816" s="1310"/>
      <c r="N1816" s="1322">
        <f t="shared" si="64"/>
        <v>0</v>
      </c>
      <c r="O1816" s="1323">
        <f t="shared" si="65"/>
        <v>0</v>
      </c>
      <c r="P1816" s="1323">
        <f>O1816/'1.5 Universal Data'!$E$36</f>
        <v>0</v>
      </c>
      <c r="Q1816" s="221"/>
      <c r="R1816" s="221"/>
      <c r="S1816" s="221"/>
      <c r="T1816" s="221"/>
      <c r="U1816" s="221"/>
      <c r="V1816" s="221"/>
      <c r="W1816" s="221"/>
      <c r="X1816" s="221"/>
      <c r="Y1816" s="221"/>
      <c r="Z1816" s="221"/>
      <c r="AA1816" s="221"/>
      <c r="AB1816" s="221"/>
      <c r="AC1816" s="221"/>
      <c r="AD1816" s="221"/>
      <c r="AE1816" s="221"/>
    </row>
    <row r="1817" spans="2:31">
      <c r="B1817" s="1319">
        <f t="shared" si="66"/>
        <v>-1</v>
      </c>
      <c r="D1817" s="1310"/>
      <c r="E1817" s="1310"/>
      <c r="F1817" s="1320"/>
      <c r="G1817" s="1310"/>
      <c r="H1817" s="1310"/>
      <c r="I1817" s="1310"/>
      <c r="J1817" s="1321"/>
      <c r="K1817" s="1321"/>
      <c r="L1817" s="1310"/>
      <c r="N1817" s="1322">
        <f t="shared" si="64"/>
        <v>0</v>
      </c>
      <c r="O1817" s="1323">
        <f t="shared" si="65"/>
        <v>0</v>
      </c>
      <c r="P1817" s="1323">
        <f>O1817/'1.5 Universal Data'!$E$36</f>
        <v>0</v>
      </c>
      <c r="Q1817" s="221"/>
      <c r="R1817" s="221"/>
      <c r="S1817" s="221"/>
      <c r="T1817" s="221"/>
      <c r="U1817" s="221"/>
      <c r="V1817" s="221"/>
      <c r="W1817" s="221"/>
      <c r="X1817" s="221"/>
      <c r="Y1817" s="221"/>
      <c r="Z1817" s="221"/>
      <c r="AA1817" s="221"/>
      <c r="AB1817" s="221"/>
      <c r="AC1817" s="221"/>
      <c r="AD1817" s="221"/>
      <c r="AE1817" s="221"/>
    </row>
    <row r="1818" spans="2:31">
      <c r="B1818" s="1319">
        <f t="shared" si="66"/>
        <v>-1</v>
      </c>
      <c r="D1818" s="1310"/>
      <c r="E1818" s="1310"/>
      <c r="F1818" s="1320"/>
      <c r="G1818" s="1310"/>
      <c r="H1818" s="1310"/>
      <c r="I1818" s="1310"/>
      <c r="J1818" s="1321"/>
      <c r="K1818" s="1321"/>
      <c r="L1818" s="1310"/>
      <c r="N1818" s="1322">
        <f t="shared" si="64"/>
        <v>0</v>
      </c>
      <c r="O1818" s="1323">
        <f t="shared" si="65"/>
        <v>0</v>
      </c>
      <c r="P1818" s="1323">
        <f>O1818/'1.5 Universal Data'!$E$36</f>
        <v>0</v>
      </c>
      <c r="Q1818" s="221"/>
      <c r="R1818" s="221"/>
      <c r="S1818" s="221"/>
      <c r="T1818" s="221"/>
      <c r="U1818" s="221"/>
      <c r="V1818" s="221"/>
      <c r="W1818" s="221"/>
      <c r="X1818" s="221"/>
      <c r="Y1818" s="221"/>
      <c r="Z1818" s="221"/>
      <c r="AA1818" s="221"/>
      <c r="AB1818" s="221"/>
      <c r="AC1818" s="221"/>
      <c r="AD1818" s="221"/>
      <c r="AE1818" s="221"/>
    </row>
    <row r="1819" spans="2:31">
      <c r="B1819" s="1319">
        <f t="shared" si="66"/>
        <v>-1</v>
      </c>
      <c r="D1819" s="1310"/>
      <c r="E1819" s="1310"/>
      <c r="F1819" s="1320"/>
      <c r="G1819" s="1310"/>
      <c r="H1819" s="1310"/>
      <c r="I1819" s="1310"/>
      <c r="J1819" s="1321"/>
      <c r="K1819" s="1321"/>
      <c r="L1819" s="1310"/>
      <c r="N1819" s="1322">
        <f t="shared" ref="N1819:N1882" si="67">+H1819*((K1819-J1819)+1)*B1819</f>
        <v>0</v>
      </c>
      <c r="O1819" s="1323">
        <f t="shared" ref="O1819:O1882" si="68">N1819*L1819/100</f>
        <v>0</v>
      </c>
      <c r="P1819" s="1323">
        <f>O1819/'1.5 Universal Data'!$E$36</f>
        <v>0</v>
      </c>
      <c r="Q1819" s="221"/>
      <c r="R1819" s="221"/>
      <c r="S1819" s="221"/>
      <c r="T1819" s="221"/>
      <c r="U1819" s="221"/>
      <c r="V1819" s="221"/>
      <c r="W1819" s="221"/>
      <c r="X1819" s="221"/>
      <c r="Y1819" s="221"/>
      <c r="Z1819" s="221"/>
      <c r="AA1819" s="221"/>
      <c r="AB1819" s="221"/>
      <c r="AC1819" s="221"/>
      <c r="AD1819" s="221"/>
      <c r="AE1819" s="221"/>
    </row>
    <row r="1820" spans="2:31">
      <c r="B1820" s="1319">
        <f t="shared" si="66"/>
        <v>-1</v>
      </c>
      <c r="D1820" s="1310"/>
      <c r="E1820" s="1310"/>
      <c r="F1820" s="1320"/>
      <c r="G1820" s="1310"/>
      <c r="H1820" s="1310"/>
      <c r="I1820" s="1310"/>
      <c r="J1820" s="1321"/>
      <c r="K1820" s="1321"/>
      <c r="L1820" s="1310"/>
      <c r="N1820" s="1322">
        <f t="shared" si="67"/>
        <v>0</v>
      </c>
      <c r="O1820" s="1323">
        <f t="shared" si="68"/>
        <v>0</v>
      </c>
      <c r="P1820" s="1323">
        <f>O1820/'1.5 Universal Data'!$E$36</f>
        <v>0</v>
      </c>
      <c r="Q1820" s="221"/>
      <c r="R1820" s="221"/>
      <c r="S1820" s="221"/>
      <c r="T1820" s="221"/>
      <c r="U1820" s="221"/>
      <c r="V1820" s="221"/>
      <c r="W1820" s="221"/>
      <c r="X1820" s="221"/>
      <c r="Y1820" s="221"/>
      <c r="Z1820" s="221"/>
      <c r="AA1820" s="221"/>
      <c r="AB1820" s="221"/>
      <c r="AC1820" s="221"/>
      <c r="AD1820" s="221"/>
      <c r="AE1820" s="221"/>
    </row>
    <row r="1821" spans="2:31">
      <c r="B1821" s="1319">
        <f t="shared" si="66"/>
        <v>-1</v>
      </c>
      <c r="D1821" s="1310"/>
      <c r="E1821" s="1310"/>
      <c r="F1821" s="1320"/>
      <c r="G1821" s="1310"/>
      <c r="H1821" s="1310"/>
      <c r="I1821" s="1310"/>
      <c r="J1821" s="1321"/>
      <c r="K1821" s="1321"/>
      <c r="L1821" s="1310"/>
      <c r="N1821" s="1322">
        <f t="shared" si="67"/>
        <v>0</v>
      </c>
      <c r="O1821" s="1323">
        <f t="shared" si="68"/>
        <v>0</v>
      </c>
      <c r="P1821" s="1323">
        <f>O1821/'1.5 Universal Data'!$E$36</f>
        <v>0</v>
      </c>
      <c r="Q1821" s="221"/>
      <c r="R1821" s="221"/>
      <c r="S1821" s="221"/>
      <c r="T1821" s="221"/>
      <c r="U1821" s="221"/>
      <c r="V1821" s="221"/>
      <c r="W1821" s="221"/>
      <c r="X1821" s="221"/>
      <c r="Y1821" s="221"/>
      <c r="Z1821" s="221"/>
      <c r="AA1821" s="221"/>
      <c r="AB1821" s="221"/>
      <c r="AC1821" s="221"/>
      <c r="AD1821" s="221"/>
      <c r="AE1821" s="221"/>
    </row>
    <row r="1822" spans="2:31">
      <c r="B1822" s="1319">
        <f t="shared" si="66"/>
        <v>-1</v>
      </c>
      <c r="D1822" s="1310"/>
      <c r="E1822" s="1310"/>
      <c r="F1822" s="1320"/>
      <c r="G1822" s="1310"/>
      <c r="H1822" s="1310"/>
      <c r="I1822" s="1310"/>
      <c r="J1822" s="1321"/>
      <c r="K1822" s="1321"/>
      <c r="L1822" s="1310"/>
      <c r="N1822" s="1322">
        <f t="shared" si="67"/>
        <v>0</v>
      </c>
      <c r="O1822" s="1323">
        <f t="shared" si="68"/>
        <v>0</v>
      </c>
      <c r="P1822" s="1323">
        <f>O1822/'1.5 Universal Data'!$E$36</f>
        <v>0</v>
      </c>
      <c r="Q1822" s="221"/>
      <c r="R1822" s="221"/>
      <c r="S1822" s="221"/>
      <c r="T1822" s="221"/>
      <c r="U1822" s="221"/>
      <c r="V1822" s="221"/>
      <c r="W1822" s="221"/>
      <c r="X1822" s="221"/>
      <c r="Y1822" s="221"/>
      <c r="Z1822" s="221"/>
      <c r="AA1822" s="221"/>
      <c r="AB1822" s="221"/>
      <c r="AC1822" s="221"/>
      <c r="AD1822" s="221"/>
      <c r="AE1822" s="221"/>
    </row>
    <row r="1823" spans="2:31">
      <c r="B1823" s="1319">
        <f t="shared" si="66"/>
        <v>-1</v>
      </c>
      <c r="D1823" s="1310"/>
      <c r="E1823" s="1310"/>
      <c r="F1823" s="1320"/>
      <c r="G1823" s="1310"/>
      <c r="H1823" s="1310"/>
      <c r="I1823" s="1310"/>
      <c r="J1823" s="1321"/>
      <c r="K1823" s="1321"/>
      <c r="L1823" s="1310"/>
      <c r="N1823" s="1322">
        <f t="shared" si="67"/>
        <v>0</v>
      </c>
      <c r="O1823" s="1323">
        <f t="shared" si="68"/>
        <v>0</v>
      </c>
      <c r="P1823" s="1323">
        <f>O1823/'1.5 Universal Data'!$E$36</f>
        <v>0</v>
      </c>
      <c r="Q1823" s="221"/>
      <c r="R1823" s="221"/>
      <c r="S1823" s="221"/>
      <c r="T1823" s="221"/>
      <c r="U1823" s="221"/>
      <c r="V1823" s="221"/>
      <c r="W1823" s="221"/>
      <c r="X1823" s="221"/>
      <c r="Y1823" s="221"/>
      <c r="Z1823" s="221"/>
      <c r="AA1823" s="221"/>
      <c r="AB1823" s="221"/>
      <c r="AC1823" s="221"/>
      <c r="AD1823" s="221"/>
      <c r="AE1823" s="221"/>
    </row>
    <row r="1824" spans="2:31">
      <c r="B1824" s="1319">
        <f t="shared" si="66"/>
        <v>-1</v>
      </c>
      <c r="D1824" s="1310"/>
      <c r="E1824" s="1310"/>
      <c r="F1824" s="1320"/>
      <c r="G1824" s="1310"/>
      <c r="H1824" s="1310"/>
      <c r="I1824" s="1310"/>
      <c r="J1824" s="1321"/>
      <c r="K1824" s="1321"/>
      <c r="L1824" s="1310"/>
      <c r="N1824" s="1322">
        <f t="shared" si="67"/>
        <v>0</v>
      </c>
      <c r="O1824" s="1323">
        <f t="shared" si="68"/>
        <v>0</v>
      </c>
      <c r="P1824" s="1323">
        <f>O1824/'1.5 Universal Data'!$E$36</f>
        <v>0</v>
      </c>
      <c r="Q1824" s="221"/>
      <c r="R1824" s="221"/>
      <c r="S1824" s="221"/>
      <c r="T1824" s="221"/>
      <c r="U1824" s="221"/>
      <c r="V1824" s="221"/>
      <c r="W1824" s="221"/>
      <c r="X1824" s="221"/>
      <c r="Y1824" s="221"/>
      <c r="Z1824" s="221"/>
      <c r="AA1824" s="221"/>
      <c r="AB1824" s="221"/>
      <c r="AC1824" s="221"/>
      <c r="AD1824" s="221"/>
      <c r="AE1824" s="221"/>
    </row>
    <row r="1825" spans="2:31">
      <c r="B1825" s="1319">
        <f t="shared" si="66"/>
        <v>-1</v>
      </c>
      <c r="D1825" s="1310"/>
      <c r="E1825" s="1310"/>
      <c r="F1825" s="1320"/>
      <c r="G1825" s="1310"/>
      <c r="H1825" s="1310"/>
      <c r="I1825" s="1310"/>
      <c r="J1825" s="1321"/>
      <c r="K1825" s="1321"/>
      <c r="L1825" s="1310"/>
      <c r="N1825" s="1322">
        <f t="shared" si="67"/>
        <v>0</v>
      </c>
      <c r="O1825" s="1323">
        <f t="shared" si="68"/>
        <v>0</v>
      </c>
      <c r="P1825" s="1323">
        <f>O1825/'1.5 Universal Data'!$E$36</f>
        <v>0</v>
      </c>
      <c r="Q1825" s="221"/>
      <c r="R1825" s="221"/>
      <c r="S1825" s="221"/>
      <c r="T1825" s="221"/>
      <c r="U1825" s="221"/>
      <c r="V1825" s="221"/>
      <c r="W1825" s="221"/>
      <c r="X1825" s="221"/>
      <c r="Y1825" s="221"/>
      <c r="Z1825" s="221"/>
      <c r="AA1825" s="221"/>
      <c r="AB1825" s="221"/>
      <c r="AC1825" s="221"/>
      <c r="AD1825" s="221"/>
      <c r="AE1825" s="221"/>
    </row>
    <row r="1826" spans="2:31">
      <c r="B1826" s="1319">
        <f t="shared" si="66"/>
        <v>-1</v>
      </c>
      <c r="D1826" s="1310"/>
      <c r="E1826" s="1310"/>
      <c r="F1826" s="1320"/>
      <c r="G1826" s="1310"/>
      <c r="H1826" s="1310"/>
      <c r="I1826" s="1310"/>
      <c r="J1826" s="1321"/>
      <c r="K1826" s="1321"/>
      <c r="L1826" s="1310"/>
      <c r="N1826" s="1322">
        <f t="shared" si="67"/>
        <v>0</v>
      </c>
      <c r="O1826" s="1323">
        <f t="shared" si="68"/>
        <v>0</v>
      </c>
      <c r="P1826" s="1323">
        <f>O1826/'1.5 Universal Data'!$E$36</f>
        <v>0</v>
      </c>
      <c r="Q1826" s="221"/>
      <c r="R1826" s="221"/>
      <c r="S1826" s="221"/>
      <c r="T1826" s="221"/>
      <c r="U1826" s="221"/>
      <c r="V1826" s="221"/>
      <c r="W1826" s="221"/>
      <c r="X1826" s="221"/>
      <c r="Y1826" s="221"/>
      <c r="Z1826" s="221"/>
      <c r="AA1826" s="221"/>
      <c r="AB1826" s="221"/>
      <c r="AC1826" s="221"/>
      <c r="AD1826" s="221"/>
      <c r="AE1826" s="221"/>
    </row>
    <row r="1827" spans="2:31">
      <c r="B1827" s="1319">
        <f t="shared" si="66"/>
        <v>-1</v>
      </c>
      <c r="D1827" s="1310"/>
      <c r="E1827" s="1310"/>
      <c r="F1827" s="1320"/>
      <c r="G1827" s="1310"/>
      <c r="H1827" s="1310"/>
      <c r="I1827" s="1310"/>
      <c r="J1827" s="1321"/>
      <c r="K1827" s="1321"/>
      <c r="L1827" s="1310"/>
      <c r="N1827" s="1322">
        <f t="shared" si="67"/>
        <v>0</v>
      </c>
      <c r="O1827" s="1323">
        <f t="shared" si="68"/>
        <v>0</v>
      </c>
      <c r="P1827" s="1323">
        <f>O1827/'1.5 Universal Data'!$E$36</f>
        <v>0</v>
      </c>
      <c r="Q1827" s="221"/>
      <c r="R1827" s="221"/>
      <c r="S1827" s="221"/>
      <c r="T1827" s="221"/>
      <c r="U1827" s="221"/>
      <c r="V1827" s="221"/>
      <c r="W1827" s="221"/>
      <c r="X1827" s="221"/>
      <c r="Y1827" s="221"/>
      <c r="Z1827" s="221"/>
      <c r="AA1827" s="221"/>
      <c r="AB1827" s="221"/>
      <c r="AC1827" s="221"/>
      <c r="AD1827" s="221"/>
      <c r="AE1827" s="221"/>
    </row>
    <row r="1828" spans="2:31">
      <c r="B1828" s="1319">
        <f t="shared" si="66"/>
        <v>-1</v>
      </c>
      <c r="D1828" s="1310"/>
      <c r="E1828" s="1310"/>
      <c r="F1828" s="1320"/>
      <c r="G1828" s="1310"/>
      <c r="H1828" s="1310"/>
      <c r="I1828" s="1310"/>
      <c r="J1828" s="1321"/>
      <c r="K1828" s="1321"/>
      <c r="L1828" s="1310"/>
      <c r="N1828" s="1322">
        <f t="shared" si="67"/>
        <v>0</v>
      </c>
      <c r="O1828" s="1323">
        <f t="shared" si="68"/>
        <v>0</v>
      </c>
      <c r="P1828" s="1323">
        <f>O1828/'1.5 Universal Data'!$E$36</f>
        <v>0</v>
      </c>
      <c r="Q1828" s="221"/>
      <c r="R1828" s="221"/>
      <c r="S1828" s="221"/>
      <c r="T1828" s="221"/>
      <c r="U1828" s="221"/>
      <c r="V1828" s="221"/>
      <c r="W1828" s="221"/>
      <c r="X1828" s="221"/>
      <c r="Y1828" s="221"/>
      <c r="Z1828" s="221"/>
      <c r="AA1828" s="221"/>
      <c r="AB1828" s="221"/>
      <c r="AC1828" s="221"/>
      <c r="AD1828" s="221"/>
      <c r="AE1828" s="221"/>
    </row>
    <row r="1829" spans="2:31">
      <c r="B1829" s="1319">
        <f t="shared" si="66"/>
        <v>-1</v>
      </c>
      <c r="D1829" s="1310"/>
      <c r="E1829" s="1310"/>
      <c r="F1829" s="1320"/>
      <c r="G1829" s="1310"/>
      <c r="H1829" s="1310"/>
      <c r="I1829" s="1310"/>
      <c r="J1829" s="1321"/>
      <c r="K1829" s="1321"/>
      <c r="L1829" s="1310"/>
      <c r="N1829" s="1322">
        <f t="shared" si="67"/>
        <v>0</v>
      </c>
      <c r="O1829" s="1323">
        <f t="shared" si="68"/>
        <v>0</v>
      </c>
      <c r="P1829" s="1323">
        <f>O1829/'1.5 Universal Data'!$E$36</f>
        <v>0</v>
      </c>
      <c r="Q1829" s="221"/>
      <c r="R1829" s="221"/>
      <c r="S1829" s="221"/>
      <c r="T1829" s="221"/>
      <c r="U1829" s="221"/>
      <c r="V1829" s="221"/>
      <c r="W1829" s="221"/>
      <c r="X1829" s="221"/>
      <c r="Y1829" s="221"/>
      <c r="Z1829" s="221"/>
      <c r="AA1829" s="221"/>
      <c r="AB1829" s="221"/>
      <c r="AC1829" s="221"/>
      <c r="AD1829" s="221"/>
      <c r="AE1829" s="221"/>
    </row>
    <row r="1830" spans="2:31">
      <c r="B1830" s="1319">
        <f t="shared" si="66"/>
        <v>-1</v>
      </c>
      <c r="D1830" s="1310"/>
      <c r="E1830" s="1310"/>
      <c r="F1830" s="1320"/>
      <c r="G1830" s="1310"/>
      <c r="H1830" s="1310"/>
      <c r="I1830" s="1310"/>
      <c r="J1830" s="1321"/>
      <c r="K1830" s="1321"/>
      <c r="L1830" s="1310"/>
      <c r="N1830" s="1322">
        <f t="shared" si="67"/>
        <v>0</v>
      </c>
      <c r="O1830" s="1323">
        <f t="shared" si="68"/>
        <v>0</v>
      </c>
      <c r="P1830" s="1323">
        <f>O1830/'1.5 Universal Data'!$E$36</f>
        <v>0</v>
      </c>
      <c r="Q1830" s="221"/>
      <c r="R1830" s="221"/>
      <c r="S1830" s="221"/>
      <c r="T1830" s="221"/>
      <c r="U1830" s="221"/>
      <c r="V1830" s="221"/>
      <c r="W1830" s="221"/>
      <c r="X1830" s="221"/>
      <c r="Y1830" s="221"/>
      <c r="Z1830" s="221"/>
      <c r="AA1830" s="221"/>
      <c r="AB1830" s="221"/>
      <c r="AC1830" s="221"/>
      <c r="AD1830" s="221"/>
      <c r="AE1830" s="221"/>
    </row>
    <row r="1831" spans="2:31">
      <c r="B1831" s="1319">
        <f t="shared" si="66"/>
        <v>-1</v>
      </c>
      <c r="D1831" s="1310"/>
      <c r="E1831" s="1310"/>
      <c r="F1831" s="1320"/>
      <c r="G1831" s="1310"/>
      <c r="H1831" s="1310"/>
      <c r="I1831" s="1310"/>
      <c r="J1831" s="1321"/>
      <c r="K1831" s="1321"/>
      <c r="L1831" s="1310"/>
      <c r="N1831" s="1322">
        <f t="shared" si="67"/>
        <v>0</v>
      </c>
      <c r="O1831" s="1323">
        <f t="shared" si="68"/>
        <v>0</v>
      </c>
      <c r="P1831" s="1323">
        <f>O1831/'1.5 Universal Data'!$E$36</f>
        <v>0</v>
      </c>
      <c r="Q1831" s="221"/>
      <c r="R1831" s="221"/>
      <c r="S1831" s="221"/>
      <c r="T1831" s="221"/>
      <c r="U1831" s="221"/>
      <c r="V1831" s="221"/>
      <c r="W1831" s="221"/>
      <c r="X1831" s="221"/>
      <c r="Y1831" s="221"/>
      <c r="Z1831" s="221"/>
      <c r="AA1831" s="221"/>
      <c r="AB1831" s="221"/>
      <c r="AC1831" s="221"/>
      <c r="AD1831" s="221"/>
      <c r="AE1831" s="221"/>
    </row>
    <row r="1832" spans="2:31">
      <c r="B1832" s="1319">
        <f t="shared" si="66"/>
        <v>-1</v>
      </c>
      <c r="D1832" s="1310"/>
      <c r="E1832" s="1310"/>
      <c r="F1832" s="1320"/>
      <c r="G1832" s="1310"/>
      <c r="H1832" s="1310"/>
      <c r="I1832" s="1310"/>
      <c r="J1832" s="1321"/>
      <c r="K1832" s="1321"/>
      <c r="L1832" s="1310"/>
      <c r="N1832" s="1322">
        <f t="shared" si="67"/>
        <v>0</v>
      </c>
      <c r="O1832" s="1323">
        <f t="shared" si="68"/>
        <v>0</v>
      </c>
      <c r="P1832" s="1323">
        <f>O1832/'1.5 Universal Data'!$E$36</f>
        <v>0</v>
      </c>
      <c r="Q1832" s="221"/>
      <c r="R1832" s="221"/>
      <c r="S1832" s="221"/>
      <c r="T1832" s="221"/>
      <c r="U1832" s="221"/>
      <c r="V1832" s="221"/>
      <c r="W1832" s="221"/>
      <c r="X1832" s="221"/>
      <c r="Y1832" s="221"/>
      <c r="Z1832" s="221"/>
      <c r="AA1832" s="221"/>
      <c r="AB1832" s="221"/>
      <c r="AC1832" s="221"/>
      <c r="AD1832" s="221"/>
      <c r="AE1832" s="221"/>
    </row>
    <row r="1833" spans="2:31">
      <c r="B1833" s="1319">
        <f t="shared" si="66"/>
        <v>-1</v>
      </c>
      <c r="D1833" s="1310"/>
      <c r="E1833" s="1310"/>
      <c r="F1833" s="1320"/>
      <c r="G1833" s="1310"/>
      <c r="H1833" s="1310"/>
      <c r="I1833" s="1310"/>
      <c r="J1833" s="1321"/>
      <c r="K1833" s="1321"/>
      <c r="L1833" s="1310"/>
      <c r="N1833" s="1322">
        <f t="shared" si="67"/>
        <v>0</v>
      </c>
      <c r="O1833" s="1323">
        <f t="shared" si="68"/>
        <v>0</v>
      </c>
      <c r="P1833" s="1323">
        <f>O1833/'1.5 Universal Data'!$E$36</f>
        <v>0</v>
      </c>
      <c r="Q1833" s="221"/>
      <c r="R1833" s="221"/>
      <c r="S1833" s="221"/>
      <c r="T1833" s="221"/>
      <c r="U1833" s="221"/>
      <c r="V1833" s="221"/>
      <c r="W1833" s="221"/>
      <c r="X1833" s="221"/>
      <c r="Y1833" s="221"/>
      <c r="Z1833" s="221"/>
      <c r="AA1833" s="221"/>
      <c r="AB1833" s="221"/>
      <c r="AC1833" s="221"/>
      <c r="AD1833" s="221"/>
      <c r="AE1833" s="221"/>
    </row>
    <row r="1834" spans="2:31">
      <c r="B1834" s="1319">
        <f t="shared" si="66"/>
        <v>-1</v>
      </c>
      <c r="D1834" s="1310"/>
      <c r="E1834" s="1310"/>
      <c r="F1834" s="1320"/>
      <c r="G1834" s="1310"/>
      <c r="H1834" s="1310"/>
      <c r="I1834" s="1310"/>
      <c r="J1834" s="1321"/>
      <c r="K1834" s="1321"/>
      <c r="L1834" s="1310"/>
      <c r="N1834" s="1322">
        <f t="shared" si="67"/>
        <v>0</v>
      </c>
      <c r="O1834" s="1323">
        <f t="shared" si="68"/>
        <v>0</v>
      </c>
      <c r="P1834" s="1323">
        <f>O1834/'1.5 Universal Data'!$E$36</f>
        <v>0</v>
      </c>
      <c r="Q1834" s="221"/>
      <c r="R1834" s="221"/>
      <c r="S1834" s="221"/>
      <c r="T1834" s="221"/>
      <c r="U1834" s="221"/>
      <c r="V1834" s="221"/>
      <c r="W1834" s="221"/>
      <c r="X1834" s="221"/>
      <c r="Y1834" s="221"/>
      <c r="Z1834" s="221"/>
      <c r="AA1834" s="221"/>
      <c r="AB1834" s="221"/>
      <c r="AC1834" s="221"/>
      <c r="AD1834" s="221"/>
      <c r="AE1834" s="221"/>
    </row>
    <row r="1835" spans="2:31">
      <c r="B1835" s="1319">
        <f t="shared" si="66"/>
        <v>-1</v>
      </c>
      <c r="D1835" s="1310"/>
      <c r="E1835" s="1310"/>
      <c r="F1835" s="1320"/>
      <c r="G1835" s="1310"/>
      <c r="H1835" s="1310"/>
      <c r="I1835" s="1310"/>
      <c r="J1835" s="1321"/>
      <c r="K1835" s="1321"/>
      <c r="L1835" s="1310"/>
      <c r="N1835" s="1322">
        <f t="shared" si="67"/>
        <v>0</v>
      </c>
      <c r="O1835" s="1323">
        <f t="shared" si="68"/>
        <v>0</v>
      </c>
      <c r="P1835" s="1323">
        <f>O1835/'1.5 Universal Data'!$E$36</f>
        <v>0</v>
      </c>
      <c r="Q1835" s="221"/>
      <c r="R1835" s="221"/>
      <c r="S1835" s="221"/>
      <c r="T1835" s="221"/>
      <c r="U1835" s="221"/>
      <c r="V1835" s="221"/>
      <c r="W1835" s="221"/>
      <c r="X1835" s="221"/>
      <c r="Y1835" s="221"/>
      <c r="Z1835" s="221"/>
      <c r="AA1835" s="221"/>
      <c r="AB1835" s="221"/>
      <c r="AC1835" s="221"/>
      <c r="AD1835" s="221"/>
      <c r="AE1835" s="221"/>
    </row>
    <row r="1836" spans="2:31">
      <c r="B1836" s="1319">
        <f t="shared" si="66"/>
        <v>-1</v>
      </c>
      <c r="D1836" s="1310"/>
      <c r="E1836" s="1310"/>
      <c r="F1836" s="1320"/>
      <c r="G1836" s="1310"/>
      <c r="H1836" s="1310"/>
      <c r="I1836" s="1310"/>
      <c r="J1836" s="1321"/>
      <c r="K1836" s="1321"/>
      <c r="L1836" s="1310"/>
      <c r="N1836" s="1322">
        <f t="shared" si="67"/>
        <v>0</v>
      </c>
      <c r="O1836" s="1323">
        <f t="shared" si="68"/>
        <v>0</v>
      </c>
      <c r="P1836" s="1323">
        <f>O1836/'1.5 Universal Data'!$E$36</f>
        <v>0</v>
      </c>
      <c r="Q1836" s="221"/>
      <c r="R1836" s="221"/>
      <c r="S1836" s="221"/>
      <c r="T1836" s="221"/>
      <c r="U1836" s="221"/>
      <c r="V1836" s="221"/>
      <c r="W1836" s="221"/>
      <c r="X1836" s="221"/>
      <c r="Y1836" s="221"/>
      <c r="Z1836" s="221"/>
      <c r="AA1836" s="221"/>
      <c r="AB1836" s="221"/>
      <c r="AC1836" s="221"/>
      <c r="AD1836" s="221"/>
      <c r="AE1836" s="221"/>
    </row>
    <row r="1837" spans="2:31">
      <c r="B1837" s="1319">
        <f t="shared" si="66"/>
        <v>-1</v>
      </c>
      <c r="D1837" s="1310"/>
      <c r="E1837" s="1310"/>
      <c r="F1837" s="1320"/>
      <c r="G1837" s="1310"/>
      <c r="H1837" s="1310"/>
      <c r="I1837" s="1310"/>
      <c r="J1837" s="1321"/>
      <c r="K1837" s="1321"/>
      <c r="L1837" s="1310"/>
      <c r="N1837" s="1322">
        <f t="shared" si="67"/>
        <v>0</v>
      </c>
      <c r="O1837" s="1323">
        <f t="shared" si="68"/>
        <v>0</v>
      </c>
      <c r="P1837" s="1323">
        <f>O1837/'1.5 Universal Data'!$E$36</f>
        <v>0</v>
      </c>
      <c r="Q1837" s="221"/>
      <c r="R1837" s="221"/>
      <c r="S1837" s="221"/>
      <c r="T1837" s="221"/>
      <c r="U1837" s="221"/>
      <c r="V1837" s="221"/>
      <c r="W1837" s="221"/>
      <c r="X1837" s="221"/>
      <c r="Y1837" s="221"/>
      <c r="Z1837" s="221"/>
      <c r="AA1837" s="221"/>
      <c r="AB1837" s="221"/>
      <c r="AC1837" s="221"/>
      <c r="AD1837" s="221"/>
      <c r="AE1837" s="221"/>
    </row>
    <row r="1838" spans="2:31">
      <c r="B1838" s="1319">
        <f t="shared" si="66"/>
        <v>-1</v>
      </c>
      <c r="D1838" s="1310"/>
      <c r="E1838" s="1310"/>
      <c r="F1838" s="1320"/>
      <c r="G1838" s="1310"/>
      <c r="H1838" s="1310"/>
      <c r="I1838" s="1310"/>
      <c r="J1838" s="1321"/>
      <c r="K1838" s="1321"/>
      <c r="L1838" s="1310"/>
      <c r="N1838" s="1322">
        <f t="shared" si="67"/>
        <v>0</v>
      </c>
      <c r="O1838" s="1323">
        <f t="shared" si="68"/>
        <v>0</v>
      </c>
      <c r="P1838" s="1323">
        <f>O1838/'1.5 Universal Data'!$E$36</f>
        <v>0</v>
      </c>
      <c r="Q1838" s="221"/>
      <c r="R1838" s="221"/>
      <c r="S1838" s="221"/>
      <c r="T1838" s="221"/>
      <c r="U1838" s="221"/>
      <c r="V1838" s="221"/>
      <c r="W1838" s="221"/>
      <c r="X1838" s="221"/>
      <c r="Y1838" s="221"/>
      <c r="Z1838" s="221"/>
      <c r="AA1838" s="221"/>
      <c r="AB1838" s="221"/>
      <c r="AC1838" s="221"/>
      <c r="AD1838" s="221"/>
      <c r="AE1838" s="221"/>
    </row>
    <row r="1839" spans="2:31">
      <c r="B1839" s="1319">
        <f t="shared" si="66"/>
        <v>-1</v>
      </c>
      <c r="D1839" s="1310"/>
      <c r="E1839" s="1310"/>
      <c r="F1839" s="1320"/>
      <c r="G1839" s="1310"/>
      <c r="H1839" s="1310"/>
      <c r="I1839" s="1310"/>
      <c r="J1839" s="1321"/>
      <c r="K1839" s="1321"/>
      <c r="L1839" s="1310"/>
      <c r="N1839" s="1322">
        <f t="shared" si="67"/>
        <v>0</v>
      </c>
      <c r="O1839" s="1323">
        <f t="shared" si="68"/>
        <v>0</v>
      </c>
      <c r="P1839" s="1323">
        <f>O1839/'1.5 Universal Data'!$E$36</f>
        <v>0</v>
      </c>
      <c r="Q1839" s="221"/>
      <c r="R1839" s="221"/>
      <c r="S1839" s="221"/>
      <c r="T1839" s="221"/>
      <c r="U1839" s="221"/>
      <c r="V1839" s="221"/>
      <c r="W1839" s="221"/>
      <c r="X1839" s="221"/>
      <c r="Y1839" s="221"/>
      <c r="Z1839" s="221"/>
      <c r="AA1839" s="221"/>
      <c r="AB1839" s="221"/>
      <c r="AC1839" s="221"/>
      <c r="AD1839" s="221"/>
      <c r="AE1839" s="221"/>
    </row>
    <row r="1840" spans="2:31">
      <c r="B1840" s="1319">
        <f t="shared" si="66"/>
        <v>-1</v>
      </c>
      <c r="D1840" s="1310"/>
      <c r="E1840" s="1310"/>
      <c r="F1840" s="1320"/>
      <c r="G1840" s="1310"/>
      <c r="H1840" s="1310"/>
      <c r="I1840" s="1310"/>
      <c r="J1840" s="1321"/>
      <c r="K1840" s="1321"/>
      <c r="L1840" s="1310"/>
      <c r="N1840" s="1322">
        <f t="shared" si="67"/>
        <v>0</v>
      </c>
      <c r="O1840" s="1323">
        <f t="shared" si="68"/>
        <v>0</v>
      </c>
      <c r="P1840" s="1323">
        <f>O1840/'1.5 Universal Data'!$E$36</f>
        <v>0</v>
      </c>
      <c r="Q1840" s="221"/>
      <c r="R1840" s="221"/>
      <c r="S1840" s="221"/>
      <c r="T1840" s="221"/>
      <c r="U1840" s="221"/>
      <c r="V1840" s="221"/>
      <c r="W1840" s="221"/>
      <c r="X1840" s="221"/>
      <c r="Y1840" s="221"/>
      <c r="Z1840" s="221"/>
      <c r="AA1840" s="221"/>
      <c r="AB1840" s="221"/>
      <c r="AC1840" s="221"/>
      <c r="AD1840" s="221"/>
      <c r="AE1840" s="221"/>
    </row>
    <row r="1841" spans="2:31">
      <c r="B1841" s="1319">
        <f t="shared" si="66"/>
        <v>-1</v>
      </c>
      <c r="D1841" s="1310"/>
      <c r="E1841" s="1310"/>
      <c r="F1841" s="1320"/>
      <c r="G1841" s="1310"/>
      <c r="H1841" s="1310"/>
      <c r="I1841" s="1310"/>
      <c r="J1841" s="1321"/>
      <c r="K1841" s="1321"/>
      <c r="L1841" s="1310"/>
      <c r="N1841" s="1322">
        <f t="shared" si="67"/>
        <v>0</v>
      </c>
      <c r="O1841" s="1323">
        <f t="shared" si="68"/>
        <v>0</v>
      </c>
      <c r="P1841" s="1323">
        <f>O1841/'1.5 Universal Data'!$E$36</f>
        <v>0</v>
      </c>
      <c r="Q1841" s="221"/>
      <c r="R1841" s="221"/>
      <c r="S1841" s="221"/>
      <c r="T1841" s="221"/>
      <c r="U1841" s="221"/>
      <c r="V1841" s="221"/>
      <c r="W1841" s="221"/>
      <c r="X1841" s="221"/>
      <c r="Y1841" s="221"/>
      <c r="Z1841" s="221"/>
      <c r="AA1841" s="221"/>
      <c r="AB1841" s="221"/>
      <c r="AC1841" s="221"/>
      <c r="AD1841" s="221"/>
      <c r="AE1841" s="221"/>
    </row>
    <row r="1842" spans="2:31">
      <c r="B1842" s="1319">
        <f t="shared" si="66"/>
        <v>-1</v>
      </c>
      <c r="D1842" s="1310"/>
      <c r="E1842" s="1310"/>
      <c r="F1842" s="1320"/>
      <c r="G1842" s="1310"/>
      <c r="H1842" s="1310"/>
      <c r="I1842" s="1310"/>
      <c r="J1842" s="1321"/>
      <c r="K1842" s="1321"/>
      <c r="L1842" s="1310"/>
      <c r="N1842" s="1322">
        <f t="shared" si="67"/>
        <v>0</v>
      </c>
      <c r="O1842" s="1323">
        <f t="shared" si="68"/>
        <v>0</v>
      </c>
      <c r="P1842" s="1323">
        <f>O1842/'1.5 Universal Data'!$E$36</f>
        <v>0</v>
      </c>
      <c r="Q1842" s="221"/>
      <c r="R1842" s="221"/>
      <c r="S1842" s="221"/>
      <c r="T1842" s="221"/>
      <c r="U1842" s="221"/>
      <c r="V1842" s="221"/>
      <c r="W1842" s="221"/>
      <c r="X1842" s="221"/>
      <c r="Y1842" s="221"/>
      <c r="Z1842" s="221"/>
      <c r="AA1842" s="221"/>
      <c r="AB1842" s="221"/>
      <c r="AC1842" s="221"/>
      <c r="AD1842" s="221"/>
      <c r="AE1842" s="221"/>
    </row>
    <row r="1843" spans="2:31">
      <c r="B1843" s="1319">
        <f t="shared" si="66"/>
        <v>-1</v>
      </c>
      <c r="D1843" s="1310"/>
      <c r="E1843" s="1310"/>
      <c r="F1843" s="1320"/>
      <c r="G1843" s="1310"/>
      <c r="H1843" s="1310"/>
      <c r="I1843" s="1310"/>
      <c r="J1843" s="1321"/>
      <c r="K1843" s="1321"/>
      <c r="L1843" s="1310"/>
      <c r="N1843" s="1322">
        <f t="shared" si="67"/>
        <v>0</v>
      </c>
      <c r="O1843" s="1323">
        <f t="shared" si="68"/>
        <v>0</v>
      </c>
      <c r="P1843" s="1323">
        <f>O1843/'1.5 Universal Data'!$E$36</f>
        <v>0</v>
      </c>
      <c r="Q1843" s="221"/>
      <c r="R1843" s="221"/>
      <c r="S1843" s="221"/>
      <c r="T1843" s="221"/>
      <c r="U1843" s="221"/>
      <c r="V1843" s="221"/>
      <c r="W1843" s="221"/>
      <c r="X1843" s="221"/>
      <c r="Y1843" s="221"/>
      <c r="Z1843" s="221"/>
      <c r="AA1843" s="221"/>
      <c r="AB1843" s="221"/>
      <c r="AC1843" s="221"/>
      <c r="AD1843" s="221"/>
      <c r="AE1843" s="221"/>
    </row>
    <row r="1844" spans="2:31">
      <c r="B1844" s="1319">
        <f t="shared" si="66"/>
        <v>-1</v>
      </c>
      <c r="D1844" s="1310"/>
      <c r="E1844" s="1310"/>
      <c r="F1844" s="1320"/>
      <c r="G1844" s="1310"/>
      <c r="H1844" s="1310"/>
      <c r="I1844" s="1310"/>
      <c r="J1844" s="1321"/>
      <c r="K1844" s="1321"/>
      <c r="L1844" s="1310"/>
      <c r="N1844" s="1322">
        <f t="shared" si="67"/>
        <v>0</v>
      </c>
      <c r="O1844" s="1323">
        <f t="shared" si="68"/>
        <v>0</v>
      </c>
      <c r="P1844" s="1323">
        <f>O1844/'1.5 Universal Data'!$E$36</f>
        <v>0</v>
      </c>
      <c r="Q1844" s="221"/>
      <c r="R1844" s="221"/>
      <c r="S1844" s="221"/>
      <c r="T1844" s="221"/>
      <c r="U1844" s="221"/>
      <c r="V1844" s="221"/>
      <c r="W1844" s="221"/>
      <c r="X1844" s="221"/>
      <c r="Y1844" s="221"/>
      <c r="Z1844" s="221"/>
      <c r="AA1844" s="221"/>
      <c r="AB1844" s="221"/>
      <c r="AC1844" s="221"/>
      <c r="AD1844" s="221"/>
      <c r="AE1844" s="221"/>
    </row>
    <row r="1845" spans="2:31">
      <c r="B1845" s="1319">
        <f t="shared" si="66"/>
        <v>-1</v>
      </c>
      <c r="D1845" s="1310"/>
      <c r="E1845" s="1310"/>
      <c r="F1845" s="1320"/>
      <c r="G1845" s="1310"/>
      <c r="H1845" s="1310"/>
      <c r="I1845" s="1310"/>
      <c r="J1845" s="1321"/>
      <c r="K1845" s="1321"/>
      <c r="L1845" s="1310"/>
      <c r="N1845" s="1322">
        <f t="shared" si="67"/>
        <v>0</v>
      </c>
      <c r="O1845" s="1323">
        <f t="shared" si="68"/>
        <v>0</v>
      </c>
      <c r="P1845" s="1323">
        <f>O1845/'1.5 Universal Data'!$E$36</f>
        <v>0</v>
      </c>
      <c r="Q1845" s="221"/>
      <c r="R1845" s="221"/>
      <c r="S1845" s="221"/>
      <c r="T1845" s="221"/>
      <c r="U1845" s="221"/>
      <c r="V1845" s="221"/>
      <c r="W1845" s="221"/>
      <c r="X1845" s="221"/>
      <c r="Y1845" s="221"/>
      <c r="Z1845" s="221"/>
      <c r="AA1845" s="221"/>
      <c r="AB1845" s="221"/>
      <c r="AC1845" s="221"/>
      <c r="AD1845" s="221"/>
      <c r="AE1845" s="221"/>
    </row>
    <row r="1846" spans="2:31">
      <c r="B1846" s="1319">
        <f t="shared" si="66"/>
        <v>-1</v>
      </c>
      <c r="D1846" s="1310"/>
      <c r="E1846" s="1310"/>
      <c r="F1846" s="1320"/>
      <c r="G1846" s="1310"/>
      <c r="H1846" s="1310"/>
      <c r="I1846" s="1310"/>
      <c r="J1846" s="1321"/>
      <c r="K1846" s="1321"/>
      <c r="L1846" s="1310"/>
      <c r="N1846" s="1322">
        <f t="shared" si="67"/>
        <v>0</v>
      </c>
      <c r="O1846" s="1323">
        <f t="shared" si="68"/>
        <v>0</v>
      </c>
      <c r="P1846" s="1323">
        <f>O1846/'1.5 Universal Data'!$E$36</f>
        <v>0</v>
      </c>
      <c r="Q1846" s="221"/>
      <c r="R1846" s="221"/>
      <c r="S1846" s="221"/>
      <c r="T1846" s="221"/>
      <c r="U1846" s="221"/>
      <c r="V1846" s="221"/>
      <c r="W1846" s="221"/>
      <c r="X1846" s="221"/>
      <c r="Y1846" s="221"/>
      <c r="Z1846" s="221"/>
      <c r="AA1846" s="221"/>
      <c r="AB1846" s="221"/>
      <c r="AC1846" s="221"/>
      <c r="AD1846" s="221"/>
      <c r="AE1846" s="221"/>
    </row>
    <row r="1847" spans="2:31">
      <c r="B1847" s="1319">
        <f t="shared" si="66"/>
        <v>-1</v>
      </c>
      <c r="D1847" s="1310"/>
      <c r="E1847" s="1310"/>
      <c r="F1847" s="1320"/>
      <c r="G1847" s="1310"/>
      <c r="H1847" s="1310"/>
      <c r="I1847" s="1310"/>
      <c r="J1847" s="1321"/>
      <c r="K1847" s="1321"/>
      <c r="L1847" s="1310"/>
      <c r="N1847" s="1322">
        <f t="shared" si="67"/>
        <v>0</v>
      </c>
      <c r="O1847" s="1323">
        <f t="shared" si="68"/>
        <v>0</v>
      </c>
      <c r="P1847" s="1323">
        <f>O1847/'1.5 Universal Data'!$E$36</f>
        <v>0</v>
      </c>
      <c r="Q1847" s="221"/>
      <c r="R1847" s="221"/>
      <c r="S1847" s="221"/>
      <c r="T1847" s="221"/>
      <c r="U1847" s="221"/>
      <c r="V1847" s="221"/>
      <c r="W1847" s="221"/>
      <c r="X1847" s="221"/>
      <c r="Y1847" s="221"/>
      <c r="Z1847" s="221"/>
      <c r="AA1847" s="221"/>
      <c r="AB1847" s="221"/>
      <c r="AC1847" s="221"/>
      <c r="AD1847" s="221"/>
      <c r="AE1847" s="221"/>
    </row>
    <row r="1848" spans="2:31">
      <c r="B1848" s="1319">
        <f t="shared" si="66"/>
        <v>-1</v>
      </c>
      <c r="D1848" s="1310"/>
      <c r="E1848" s="1310"/>
      <c r="F1848" s="1320"/>
      <c r="G1848" s="1310"/>
      <c r="H1848" s="1310"/>
      <c r="I1848" s="1310"/>
      <c r="J1848" s="1321"/>
      <c r="K1848" s="1321"/>
      <c r="L1848" s="1310"/>
      <c r="N1848" s="1322">
        <f t="shared" si="67"/>
        <v>0</v>
      </c>
      <c r="O1848" s="1323">
        <f t="shared" si="68"/>
        <v>0</v>
      </c>
      <c r="P1848" s="1323">
        <f>O1848/'1.5 Universal Data'!$E$36</f>
        <v>0</v>
      </c>
      <c r="Q1848" s="221"/>
      <c r="R1848" s="221"/>
      <c r="S1848" s="221"/>
      <c r="T1848" s="221"/>
      <c r="U1848" s="221"/>
      <c r="V1848" s="221"/>
      <c r="W1848" s="221"/>
      <c r="X1848" s="221"/>
      <c r="Y1848" s="221"/>
      <c r="Z1848" s="221"/>
      <c r="AA1848" s="221"/>
      <c r="AB1848" s="221"/>
      <c r="AC1848" s="221"/>
      <c r="AD1848" s="221"/>
      <c r="AE1848" s="221"/>
    </row>
    <row r="1849" spans="2:31">
      <c r="B1849" s="1319">
        <f t="shared" si="66"/>
        <v>-1</v>
      </c>
      <c r="D1849" s="1310"/>
      <c r="E1849" s="1310"/>
      <c r="F1849" s="1320"/>
      <c r="G1849" s="1310"/>
      <c r="H1849" s="1310"/>
      <c r="I1849" s="1310"/>
      <c r="J1849" s="1321"/>
      <c r="K1849" s="1321"/>
      <c r="L1849" s="1310"/>
      <c r="N1849" s="1322">
        <f t="shared" si="67"/>
        <v>0</v>
      </c>
      <c r="O1849" s="1323">
        <f t="shared" si="68"/>
        <v>0</v>
      </c>
      <c r="P1849" s="1323">
        <f>O1849/'1.5 Universal Data'!$E$36</f>
        <v>0</v>
      </c>
      <c r="Q1849" s="221"/>
      <c r="R1849" s="221"/>
      <c r="S1849" s="221"/>
      <c r="T1849" s="221"/>
      <c r="U1849" s="221"/>
      <c r="V1849" s="221"/>
      <c r="W1849" s="221"/>
      <c r="X1849" s="221"/>
      <c r="Y1849" s="221"/>
      <c r="Z1849" s="221"/>
      <c r="AA1849" s="221"/>
      <c r="AB1849" s="221"/>
      <c r="AC1849" s="221"/>
      <c r="AD1849" s="221"/>
      <c r="AE1849" s="221"/>
    </row>
    <row r="1850" spans="2:31">
      <c r="B1850" s="1319">
        <f t="shared" si="66"/>
        <v>-1</v>
      </c>
      <c r="D1850" s="1310"/>
      <c r="E1850" s="1310"/>
      <c r="F1850" s="1320"/>
      <c r="G1850" s="1310"/>
      <c r="H1850" s="1310"/>
      <c r="I1850" s="1310"/>
      <c r="J1850" s="1321"/>
      <c r="K1850" s="1321"/>
      <c r="L1850" s="1310"/>
      <c r="N1850" s="1322">
        <f t="shared" si="67"/>
        <v>0</v>
      </c>
      <c r="O1850" s="1323">
        <f t="shared" si="68"/>
        <v>0</v>
      </c>
      <c r="P1850" s="1323">
        <f>O1850/'1.5 Universal Data'!$E$36</f>
        <v>0</v>
      </c>
      <c r="Q1850" s="221"/>
      <c r="R1850" s="221"/>
      <c r="S1850" s="221"/>
      <c r="T1850" s="221"/>
      <c r="U1850" s="221"/>
      <c r="V1850" s="221"/>
      <c r="W1850" s="221"/>
      <c r="X1850" s="221"/>
      <c r="Y1850" s="221"/>
      <c r="Z1850" s="221"/>
      <c r="AA1850" s="221"/>
      <c r="AB1850" s="221"/>
      <c r="AC1850" s="221"/>
      <c r="AD1850" s="221"/>
      <c r="AE1850" s="221"/>
    </row>
    <row r="1851" spans="2:31">
      <c r="B1851" s="1319">
        <f t="shared" si="66"/>
        <v>-1</v>
      </c>
      <c r="D1851" s="1310"/>
      <c r="E1851" s="1310"/>
      <c r="F1851" s="1320"/>
      <c r="G1851" s="1310"/>
      <c r="H1851" s="1310"/>
      <c r="I1851" s="1310"/>
      <c r="J1851" s="1321"/>
      <c r="K1851" s="1321"/>
      <c r="L1851" s="1310"/>
      <c r="N1851" s="1322">
        <f t="shared" si="67"/>
        <v>0</v>
      </c>
      <c r="O1851" s="1323">
        <f t="shared" si="68"/>
        <v>0</v>
      </c>
      <c r="P1851" s="1323">
        <f>O1851/'1.5 Universal Data'!$E$36</f>
        <v>0</v>
      </c>
      <c r="Q1851" s="221"/>
      <c r="R1851" s="221"/>
      <c r="S1851" s="221"/>
      <c r="T1851" s="221"/>
      <c r="U1851" s="221"/>
      <c r="V1851" s="221"/>
      <c r="W1851" s="221"/>
      <c r="X1851" s="221"/>
      <c r="Y1851" s="221"/>
      <c r="Z1851" s="221"/>
      <c r="AA1851" s="221"/>
      <c r="AB1851" s="221"/>
      <c r="AC1851" s="221"/>
      <c r="AD1851" s="221"/>
      <c r="AE1851" s="221"/>
    </row>
    <row r="1852" spans="2:31">
      <c r="B1852" s="1319">
        <f t="shared" si="66"/>
        <v>-1</v>
      </c>
      <c r="D1852" s="1310"/>
      <c r="E1852" s="1310"/>
      <c r="F1852" s="1320"/>
      <c r="G1852" s="1310"/>
      <c r="H1852" s="1310"/>
      <c r="I1852" s="1310"/>
      <c r="J1852" s="1321"/>
      <c r="K1852" s="1321"/>
      <c r="L1852" s="1310"/>
      <c r="N1852" s="1322">
        <f t="shared" si="67"/>
        <v>0</v>
      </c>
      <c r="O1852" s="1323">
        <f t="shared" si="68"/>
        <v>0</v>
      </c>
      <c r="P1852" s="1323">
        <f>O1852/'1.5 Universal Data'!$E$36</f>
        <v>0</v>
      </c>
      <c r="Q1852" s="221"/>
      <c r="R1852" s="221"/>
      <c r="S1852" s="221"/>
      <c r="T1852" s="221"/>
      <c r="U1852" s="221"/>
      <c r="V1852" s="221"/>
      <c r="W1852" s="221"/>
      <c r="X1852" s="221"/>
      <c r="Y1852" s="221"/>
      <c r="Z1852" s="221"/>
      <c r="AA1852" s="221"/>
      <c r="AB1852" s="221"/>
      <c r="AC1852" s="221"/>
      <c r="AD1852" s="221"/>
      <c r="AE1852" s="221"/>
    </row>
    <row r="1853" spans="2:31">
      <c r="B1853" s="1319">
        <f t="shared" si="66"/>
        <v>-1</v>
      </c>
      <c r="D1853" s="1310"/>
      <c r="E1853" s="1310"/>
      <c r="F1853" s="1320"/>
      <c r="G1853" s="1310"/>
      <c r="H1853" s="1310"/>
      <c r="I1853" s="1310"/>
      <c r="J1853" s="1321"/>
      <c r="K1853" s="1321"/>
      <c r="L1853" s="1310"/>
      <c r="N1853" s="1322">
        <f t="shared" si="67"/>
        <v>0</v>
      </c>
      <c r="O1853" s="1323">
        <f t="shared" si="68"/>
        <v>0</v>
      </c>
      <c r="P1853" s="1323">
        <f>O1853/'1.5 Universal Data'!$E$36</f>
        <v>0</v>
      </c>
      <c r="Q1853" s="221"/>
      <c r="R1853" s="221"/>
      <c r="S1853" s="221"/>
      <c r="T1853" s="221"/>
      <c r="U1853" s="221"/>
      <c r="V1853" s="221"/>
      <c r="W1853" s="221"/>
      <c r="X1853" s="221"/>
      <c r="Y1853" s="221"/>
      <c r="Z1853" s="221"/>
      <c r="AA1853" s="221"/>
      <c r="AB1853" s="221"/>
      <c r="AC1853" s="221"/>
      <c r="AD1853" s="221"/>
      <c r="AE1853" s="221"/>
    </row>
    <row r="1854" spans="2:31">
      <c r="B1854" s="1319">
        <f t="shared" si="66"/>
        <v>-1</v>
      </c>
      <c r="D1854" s="1310"/>
      <c r="E1854" s="1310"/>
      <c r="F1854" s="1320"/>
      <c r="G1854" s="1310"/>
      <c r="H1854" s="1310"/>
      <c r="I1854" s="1310"/>
      <c r="J1854" s="1321"/>
      <c r="K1854" s="1321"/>
      <c r="L1854" s="1310"/>
      <c r="N1854" s="1322">
        <f t="shared" si="67"/>
        <v>0</v>
      </c>
      <c r="O1854" s="1323">
        <f t="shared" si="68"/>
        <v>0</v>
      </c>
      <c r="P1854" s="1323">
        <f>O1854/'1.5 Universal Data'!$E$36</f>
        <v>0</v>
      </c>
      <c r="Q1854" s="221"/>
      <c r="R1854" s="221"/>
      <c r="S1854" s="221"/>
      <c r="T1854" s="221"/>
      <c r="U1854" s="221"/>
      <c r="V1854" s="221"/>
      <c r="W1854" s="221"/>
      <c r="X1854" s="221"/>
      <c r="Y1854" s="221"/>
      <c r="Z1854" s="221"/>
      <c r="AA1854" s="221"/>
      <c r="AB1854" s="221"/>
      <c r="AC1854" s="221"/>
      <c r="AD1854" s="221"/>
      <c r="AE1854" s="221"/>
    </row>
    <row r="1855" spans="2:31">
      <c r="B1855" s="1319">
        <f t="shared" si="66"/>
        <v>-1</v>
      </c>
      <c r="D1855" s="1310"/>
      <c r="E1855" s="1310"/>
      <c r="F1855" s="1320"/>
      <c r="G1855" s="1310"/>
      <c r="H1855" s="1310"/>
      <c r="I1855" s="1310"/>
      <c r="J1855" s="1321"/>
      <c r="K1855" s="1321"/>
      <c r="L1855" s="1310"/>
      <c r="N1855" s="1322">
        <f t="shared" si="67"/>
        <v>0</v>
      </c>
      <c r="O1855" s="1323">
        <f t="shared" si="68"/>
        <v>0</v>
      </c>
      <c r="P1855" s="1323">
        <f>O1855/'1.5 Universal Data'!$E$36</f>
        <v>0</v>
      </c>
      <c r="Q1855" s="221"/>
      <c r="R1855" s="221"/>
      <c r="S1855" s="221"/>
      <c r="T1855" s="221"/>
      <c r="U1855" s="221"/>
      <c r="V1855" s="221"/>
      <c r="W1855" s="221"/>
      <c r="X1855" s="221"/>
      <c r="Y1855" s="221"/>
      <c r="Z1855" s="221"/>
      <c r="AA1855" s="221"/>
      <c r="AB1855" s="221"/>
      <c r="AC1855" s="221"/>
      <c r="AD1855" s="221"/>
      <c r="AE1855" s="221"/>
    </row>
    <row r="1856" spans="2:31">
      <c r="B1856" s="1319">
        <f t="shared" si="66"/>
        <v>-1</v>
      </c>
      <c r="D1856" s="1310"/>
      <c r="E1856" s="1310"/>
      <c r="F1856" s="1320"/>
      <c r="G1856" s="1310"/>
      <c r="H1856" s="1310"/>
      <c r="I1856" s="1310"/>
      <c r="J1856" s="1321"/>
      <c r="K1856" s="1321"/>
      <c r="L1856" s="1310"/>
      <c r="N1856" s="1322">
        <f t="shared" si="67"/>
        <v>0</v>
      </c>
      <c r="O1856" s="1323">
        <f t="shared" si="68"/>
        <v>0</v>
      </c>
      <c r="P1856" s="1323">
        <f>O1856/'1.5 Universal Data'!$E$36</f>
        <v>0</v>
      </c>
      <c r="Q1856" s="221"/>
      <c r="R1856" s="221"/>
      <c r="S1856" s="221"/>
      <c r="T1856" s="221"/>
      <c r="U1856" s="221"/>
      <c r="V1856" s="221"/>
      <c r="W1856" s="221"/>
      <c r="X1856" s="221"/>
      <c r="Y1856" s="221"/>
      <c r="Z1856" s="221"/>
      <c r="AA1856" s="221"/>
      <c r="AB1856" s="221"/>
      <c r="AC1856" s="221"/>
      <c r="AD1856" s="221"/>
      <c r="AE1856" s="221"/>
    </row>
    <row r="1857" spans="2:31">
      <c r="B1857" s="1319">
        <f t="shared" si="66"/>
        <v>-1</v>
      </c>
      <c r="D1857" s="1310"/>
      <c r="E1857" s="1310"/>
      <c r="F1857" s="1320"/>
      <c r="G1857" s="1310"/>
      <c r="H1857" s="1310"/>
      <c r="I1857" s="1310"/>
      <c r="J1857" s="1321"/>
      <c r="K1857" s="1321"/>
      <c r="L1857" s="1310"/>
      <c r="N1857" s="1322">
        <f t="shared" si="67"/>
        <v>0</v>
      </c>
      <c r="O1857" s="1323">
        <f t="shared" si="68"/>
        <v>0</v>
      </c>
      <c r="P1857" s="1323">
        <f>O1857/'1.5 Universal Data'!$E$36</f>
        <v>0</v>
      </c>
      <c r="Q1857" s="221"/>
      <c r="R1857" s="221"/>
      <c r="S1857" s="221"/>
      <c r="T1857" s="221"/>
      <c r="U1857" s="221"/>
      <c r="V1857" s="221"/>
      <c r="W1857" s="221"/>
      <c r="X1857" s="221"/>
      <c r="Y1857" s="221"/>
      <c r="Z1857" s="221"/>
      <c r="AA1857" s="221"/>
      <c r="AB1857" s="221"/>
      <c r="AC1857" s="221"/>
      <c r="AD1857" s="221"/>
      <c r="AE1857" s="221"/>
    </row>
    <row r="1858" spans="2:31">
      <c r="B1858" s="1319">
        <f t="shared" si="66"/>
        <v>-1</v>
      </c>
      <c r="D1858" s="1310"/>
      <c r="E1858" s="1310"/>
      <c r="F1858" s="1320"/>
      <c r="G1858" s="1310"/>
      <c r="H1858" s="1310"/>
      <c r="I1858" s="1310"/>
      <c r="J1858" s="1321"/>
      <c r="K1858" s="1321"/>
      <c r="L1858" s="1310"/>
      <c r="N1858" s="1322">
        <f t="shared" si="67"/>
        <v>0</v>
      </c>
      <c r="O1858" s="1323">
        <f t="shared" si="68"/>
        <v>0</v>
      </c>
      <c r="P1858" s="1323">
        <f>O1858/'1.5 Universal Data'!$E$36</f>
        <v>0</v>
      </c>
      <c r="Q1858" s="221"/>
      <c r="R1858" s="221"/>
      <c r="S1858" s="221"/>
      <c r="T1858" s="221"/>
      <c r="U1858" s="221"/>
      <c r="V1858" s="221"/>
      <c r="W1858" s="221"/>
      <c r="X1858" s="221"/>
      <c r="Y1858" s="221"/>
      <c r="Z1858" s="221"/>
      <c r="AA1858" s="221"/>
      <c r="AB1858" s="221"/>
      <c r="AC1858" s="221"/>
      <c r="AD1858" s="221"/>
      <c r="AE1858" s="221"/>
    </row>
    <row r="1859" spans="2:31">
      <c r="B1859" s="1319">
        <f t="shared" si="66"/>
        <v>-1</v>
      </c>
      <c r="D1859" s="1310"/>
      <c r="E1859" s="1310"/>
      <c r="F1859" s="1320"/>
      <c r="G1859" s="1310"/>
      <c r="H1859" s="1310"/>
      <c r="I1859" s="1310"/>
      <c r="J1859" s="1321"/>
      <c r="K1859" s="1321"/>
      <c r="L1859" s="1310"/>
      <c r="N1859" s="1322">
        <f t="shared" si="67"/>
        <v>0</v>
      </c>
      <c r="O1859" s="1323">
        <f t="shared" si="68"/>
        <v>0</v>
      </c>
      <c r="P1859" s="1323">
        <f>O1859/'1.5 Universal Data'!$E$36</f>
        <v>0</v>
      </c>
      <c r="Q1859" s="221"/>
      <c r="R1859" s="221"/>
      <c r="S1859" s="221"/>
      <c r="T1859" s="221"/>
      <c r="U1859" s="221"/>
      <c r="V1859" s="221"/>
      <c r="W1859" s="221"/>
      <c r="X1859" s="221"/>
      <c r="Y1859" s="221"/>
      <c r="Z1859" s="221"/>
      <c r="AA1859" s="221"/>
      <c r="AB1859" s="221"/>
      <c r="AC1859" s="221"/>
      <c r="AD1859" s="221"/>
      <c r="AE1859" s="221"/>
    </row>
    <row r="1860" spans="2:31">
      <c r="B1860" s="1319">
        <f t="shared" si="66"/>
        <v>-1</v>
      </c>
      <c r="D1860" s="1310"/>
      <c r="E1860" s="1310"/>
      <c r="F1860" s="1320"/>
      <c r="G1860" s="1310"/>
      <c r="H1860" s="1310"/>
      <c r="I1860" s="1310"/>
      <c r="J1860" s="1321"/>
      <c r="K1860" s="1321"/>
      <c r="L1860" s="1310"/>
      <c r="N1860" s="1322">
        <f t="shared" si="67"/>
        <v>0</v>
      </c>
      <c r="O1860" s="1323">
        <f t="shared" si="68"/>
        <v>0</v>
      </c>
      <c r="P1860" s="1323">
        <f>O1860/'1.5 Universal Data'!$E$36</f>
        <v>0</v>
      </c>
      <c r="Q1860" s="221"/>
      <c r="R1860" s="221"/>
      <c r="S1860" s="221"/>
      <c r="T1860" s="221"/>
      <c r="U1860" s="221"/>
      <c r="V1860" s="221"/>
      <c r="W1860" s="221"/>
      <c r="X1860" s="221"/>
      <c r="Y1860" s="221"/>
      <c r="Z1860" s="221"/>
      <c r="AA1860" s="221"/>
      <c r="AB1860" s="221"/>
      <c r="AC1860" s="221"/>
      <c r="AD1860" s="221"/>
      <c r="AE1860" s="221"/>
    </row>
    <row r="1861" spans="2:31">
      <c r="B1861" s="1319">
        <f t="shared" si="66"/>
        <v>-1</v>
      </c>
      <c r="D1861" s="1310"/>
      <c r="E1861" s="1310"/>
      <c r="F1861" s="1320"/>
      <c r="G1861" s="1310"/>
      <c r="H1861" s="1310"/>
      <c r="I1861" s="1310"/>
      <c r="J1861" s="1321"/>
      <c r="K1861" s="1321"/>
      <c r="L1861" s="1310"/>
      <c r="N1861" s="1322">
        <f t="shared" si="67"/>
        <v>0</v>
      </c>
      <c r="O1861" s="1323">
        <f t="shared" si="68"/>
        <v>0</v>
      </c>
      <c r="P1861" s="1323">
        <f>O1861/'1.5 Universal Data'!$E$36</f>
        <v>0</v>
      </c>
      <c r="Q1861" s="221"/>
      <c r="R1861" s="221"/>
      <c r="S1861" s="221"/>
      <c r="T1861" s="221"/>
      <c r="U1861" s="221"/>
      <c r="V1861" s="221"/>
      <c r="W1861" s="221"/>
      <c r="X1861" s="221"/>
      <c r="Y1861" s="221"/>
      <c r="Z1861" s="221"/>
      <c r="AA1861" s="221"/>
      <c r="AB1861" s="221"/>
      <c r="AC1861" s="221"/>
      <c r="AD1861" s="221"/>
      <c r="AE1861" s="221"/>
    </row>
    <row r="1862" spans="2:31">
      <c r="B1862" s="1319">
        <f t="shared" si="66"/>
        <v>-1</v>
      </c>
      <c r="D1862" s="1310"/>
      <c r="E1862" s="1310"/>
      <c r="F1862" s="1320"/>
      <c r="G1862" s="1310"/>
      <c r="H1862" s="1310"/>
      <c r="I1862" s="1310"/>
      <c r="J1862" s="1321"/>
      <c r="K1862" s="1321"/>
      <c r="L1862" s="1310"/>
      <c r="N1862" s="1322">
        <f t="shared" si="67"/>
        <v>0</v>
      </c>
      <c r="O1862" s="1323">
        <f t="shared" si="68"/>
        <v>0</v>
      </c>
      <c r="P1862" s="1323">
        <f>O1862/'1.5 Universal Data'!$E$36</f>
        <v>0</v>
      </c>
      <c r="Q1862" s="221"/>
      <c r="R1862" s="221"/>
      <c r="S1862" s="221"/>
      <c r="T1862" s="221"/>
      <c r="U1862" s="221"/>
      <c r="V1862" s="221"/>
      <c r="W1862" s="221"/>
      <c r="X1862" s="221"/>
      <c r="Y1862" s="221"/>
      <c r="Z1862" s="221"/>
      <c r="AA1862" s="221"/>
      <c r="AB1862" s="221"/>
      <c r="AC1862" s="221"/>
      <c r="AD1862" s="221"/>
      <c r="AE1862" s="221"/>
    </row>
    <row r="1863" spans="2:31">
      <c r="B1863" s="1319">
        <f t="shared" si="66"/>
        <v>-1</v>
      </c>
      <c r="D1863" s="1310"/>
      <c r="E1863" s="1310"/>
      <c r="F1863" s="1320"/>
      <c r="G1863" s="1310"/>
      <c r="H1863" s="1310"/>
      <c r="I1863" s="1310"/>
      <c r="J1863" s="1321"/>
      <c r="K1863" s="1321"/>
      <c r="L1863" s="1310"/>
      <c r="N1863" s="1322">
        <f t="shared" si="67"/>
        <v>0</v>
      </c>
      <c r="O1863" s="1323">
        <f t="shared" si="68"/>
        <v>0</v>
      </c>
      <c r="P1863" s="1323">
        <f>O1863/'1.5 Universal Data'!$E$36</f>
        <v>0</v>
      </c>
      <c r="Q1863" s="221"/>
      <c r="R1863" s="221"/>
      <c r="S1863" s="221"/>
      <c r="T1863" s="221"/>
      <c r="U1863" s="221"/>
      <c r="V1863" s="221"/>
      <c r="W1863" s="221"/>
      <c r="X1863" s="221"/>
      <c r="Y1863" s="221"/>
      <c r="Z1863" s="221"/>
      <c r="AA1863" s="221"/>
      <c r="AB1863" s="221"/>
      <c r="AC1863" s="221"/>
      <c r="AD1863" s="221"/>
      <c r="AE1863" s="221"/>
    </row>
    <row r="1864" spans="2:31">
      <c r="B1864" s="1319">
        <f t="shared" si="66"/>
        <v>-1</v>
      </c>
      <c r="D1864" s="1310"/>
      <c r="E1864" s="1310"/>
      <c r="F1864" s="1320"/>
      <c r="G1864" s="1310"/>
      <c r="H1864" s="1310"/>
      <c r="I1864" s="1310"/>
      <c r="J1864" s="1321"/>
      <c r="K1864" s="1321"/>
      <c r="L1864" s="1310"/>
      <c r="N1864" s="1322">
        <f t="shared" si="67"/>
        <v>0</v>
      </c>
      <c r="O1864" s="1323">
        <f t="shared" si="68"/>
        <v>0</v>
      </c>
      <c r="P1864" s="1323">
        <f>O1864/'1.5 Universal Data'!$E$36</f>
        <v>0</v>
      </c>
      <c r="Q1864" s="221"/>
      <c r="R1864" s="221"/>
      <c r="S1864" s="221"/>
      <c r="T1864" s="221"/>
      <c r="U1864" s="221"/>
      <c r="V1864" s="221"/>
      <c r="W1864" s="221"/>
      <c r="X1864" s="221"/>
      <c r="Y1864" s="221"/>
      <c r="Z1864" s="221"/>
      <c r="AA1864" s="221"/>
      <c r="AB1864" s="221"/>
      <c r="AC1864" s="221"/>
      <c r="AD1864" s="221"/>
      <c r="AE1864" s="221"/>
    </row>
    <row r="1865" spans="2:31">
      <c r="B1865" s="1319">
        <f t="shared" si="66"/>
        <v>-1</v>
      </c>
      <c r="D1865" s="1310"/>
      <c r="E1865" s="1310"/>
      <c r="F1865" s="1320"/>
      <c r="G1865" s="1310"/>
      <c r="H1865" s="1310"/>
      <c r="I1865" s="1310"/>
      <c r="J1865" s="1321"/>
      <c r="K1865" s="1321"/>
      <c r="L1865" s="1310"/>
      <c r="N1865" s="1322">
        <f t="shared" si="67"/>
        <v>0</v>
      </c>
      <c r="O1865" s="1323">
        <f t="shared" si="68"/>
        <v>0</v>
      </c>
      <c r="P1865" s="1323">
        <f>O1865/'1.5 Universal Data'!$E$36</f>
        <v>0</v>
      </c>
      <c r="Q1865" s="221"/>
      <c r="R1865" s="221"/>
      <c r="S1865" s="221"/>
      <c r="T1865" s="221"/>
      <c r="U1865" s="221"/>
      <c r="V1865" s="221"/>
      <c r="W1865" s="221"/>
      <c r="X1865" s="221"/>
      <c r="Y1865" s="221"/>
      <c r="Z1865" s="221"/>
      <c r="AA1865" s="221"/>
      <c r="AB1865" s="221"/>
      <c r="AC1865" s="221"/>
      <c r="AD1865" s="221"/>
      <c r="AE1865" s="221"/>
    </row>
    <row r="1866" spans="2:31">
      <c r="B1866" s="1319">
        <f t="shared" si="66"/>
        <v>-1</v>
      </c>
      <c r="D1866" s="1310"/>
      <c r="E1866" s="1310"/>
      <c r="F1866" s="1320"/>
      <c r="G1866" s="1310"/>
      <c r="H1866" s="1310"/>
      <c r="I1866" s="1310"/>
      <c r="J1866" s="1321"/>
      <c r="K1866" s="1321"/>
      <c r="L1866" s="1310"/>
      <c r="N1866" s="1322">
        <f t="shared" si="67"/>
        <v>0</v>
      </c>
      <c r="O1866" s="1323">
        <f t="shared" si="68"/>
        <v>0</v>
      </c>
      <c r="P1866" s="1323">
        <f>O1866/'1.5 Universal Data'!$E$36</f>
        <v>0</v>
      </c>
      <c r="Q1866" s="221"/>
      <c r="R1866" s="221"/>
      <c r="S1866" s="221"/>
      <c r="T1866" s="221"/>
      <c r="U1866" s="221"/>
      <c r="V1866" s="221"/>
      <c r="W1866" s="221"/>
      <c r="X1866" s="221"/>
      <c r="Y1866" s="221"/>
      <c r="Z1866" s="221"/>
      <c r="AA1866" s="221"/>
      <c r="AB1866" s="221"/>
      <c r="AC1866" s="221"/>
      <c r="AD1866" s="221"/>
      <c r="AE1866" s="221"/>
    </row>
    <row r="1867" spans="2:31">
      <c r="B1867" s="1319">
        <f t="shared" si="66"/>
        <v>-1</v>
      </c>
      <c r="D1867" s="1310"/>
      <c r="E1867" s="1310"/>
      <c r="F1867" s="1320"/>
      <c r="G1867" s="1310"/>
      <c r="H1867" s="1310"/>
      <c r="I1867" s="1310"/>
      <c r="J1867" s="1321"/>
      <c r="K1867" s="1321"/>
      <c r="L1867" s="1310"/>
      <c r="N1867" s="1322">
        <f t="shared" si="67"/>
        <v>0</v>
      </c>
      <c r="O1867" s="1323">
        <f t="shared" si="68"/>
        <v>0</v>
      </c>
      <c r="P1867" s="1323">
        <f>O1867/'1.5 Universal Data'!$E$36</f>
        <v>0</v>
      </c>
      <c r="Q1867" s="221"/>
      <c r="R1867" s="221"/>
      <c r="S1867" s="221"/>
      <c r="T1867" s="221"/>
      <c r="U1867" s="221"/>
      <c r="V1867" s="221"/>
      <c r="W1867" s="221"/>
      <c r="X1867" s="221"/>
      <c r="Y1867" s="221"/>
      <c r="Z1867" s="221"/>
      <c r="AA1867" s="221"/>
      <c r="AB1867" s="221"/>
      <c r="AC1867" s="221"/>
      <c r="AD1867" s="221"/>
      <c r="AE1867" s="221"/>
    </row>
    <row r="1868" spans="2:31">
      <c r="B1868" s="1319">
        <f t="shared" si="66"/>
        <v>-1</v>
      </c>
      <c r="D1868" s="1310"/>
      <c r="E1868" s="1310"/>
      <c r="F1868" s="1320"/>
      <c r="G1868" s="1310"/>
      <c r="H1868" s="1310"/>
      <c r="I1868" s="1310"/>
      <c r="J1868" s="1321"/>
      <c r="K1868" s="1321"/>
      <c r="L1868" s="1310"/>
      <c r="N1868" s="1322">
        <f t="shared" si="67"/>
        <v>0</v>
      </c>
      <c r="O1868" s="1323">
        <f t="shared" si="68"/>
        <v>0</v>
      </c>
      <c r="P1868" s="1323">
        <f>O1868/'1.5 Universal Data'!$E$36</f>
        <v>0</v>
      </c>
      <c r="Q1868" s="221"/>
      <c r="R1868" s="221"/>
      <c r="S1868" s="221"/>
      <c r="T1868" s="221"/>
      <c r="U1868" s="221"/>
      <c r="V1868" s="221"/>
      <c r="W1868" s="221"/>
      <c r="X1868" s="221"/>
      <c r="Y1868" s="221"/>
      <c r="Z1868" s="221"/>
      <c r="AA1868" s="221"/>
      <c r="AB1868" s="221"/>
      <c r="AC1868" s="221"/>
      <c r="AD1868" s="221"/>
      <c r="AE1868" s="221"/>
    </row>
    <row r="1869" spans="2:31">
      <c r="B1869" s="1319">
        <f t="shared" si="66"/>
        <v>-1</v>
      </c>
      <c r="D1869" s="1310"/>
      <c r="E1869" s="1310"/>
      <c r="F1869" s="1320"/>
      <c r="G1869" s="1310"/>
      <c r="H1869" s="1310"/>
      <c r="I1869" s="1310"/>
      <c r="J1869" s="1321"/>
      <c r="K1869" s="1321"/>
      <c r="L1869" s="1310"/>
      <c r="N1869" s="1322">
        <f t="shared" si="67"/>
        <v>0</v>
      </c>
      <c r="O1869" s="1323">
        <f t="shared" si="68"/>
        <v>0</v>
      </c>
      <c r="P1869" s="1323">
        <f>O1869/'1.5 Universal Data'!$E$36</f>
        <v>0</v>
      </c>
      <c r="Q1869" s="221"/>
      <c r="R1869" s="221"/>
      <c r="S1869" s="221"/>
      <c r="T1869" s="221"/>
      <c r="U1869" s="221"/>
      <c r="V1869" s="221"/>
      <c r="W1869" s="221"/>
      <c r="X1869" s="221"/>
      <c r="Y1869" s="221"/>
      <c r="Z1869" s="221"/>
      <c r="AA1869" s="221"/>
      <c r="AB1869" s="221"/>
      <c r="AC1869" s="221"/>
      <c r="AD1869" s="221"/>
      <c r="AE1869" s="221"/>
    </row>
    <row r="1870" spans="2:31">
      <c r="B1870" s="1319">
        <f t="shared" si="66"/>
        <v>-1</v>
      </c>
      <c r="D1870" s="1310"/>
      <c r="E1870" s="1310"/>
      <c r="F1870" s="1320"/>
      <c r="G1870" s="1310"/>
      <c r="H1870" s="1310"/>
      <c r="I1870" s="1310"/>
      <c r="J1870" s="1321"/>
      <c r="K1870" s="1321"/>
      <c r="L1870" s="1310"/>
      <c r="N1870" s="1322">
        <f t="shared" si="67"/>
        <v>0</v>
      </c>
      <c r="O1870" s="1323">
        <f t="shared" si="68"/>
        <v>0</v>
      </c>
      <c r="P1870" s="1323">
        <f>O1870/'1.5 Universal Data'!$E$36</f>
        <v>0</v>
      </c>
      <c r="Q1870" s="221"/>
      <c r="R1870" s="221"/>
      <c r="S1870" s="221"/>
      <c r="T1870" s="221"/>
      <c r="U1870" s="221"/>
      <c r="V1870" s="221"/>
      <c r="W1870" s="221"/>
      <c r="X1870" s="221"/>
      <c r="Y1870" s="221"/>
      <c r="Z1870" s="221"/>
      <c r="AA1870" s="221"/>
      <c r="AB1870" s="221"/>
      <c r="AC1870" s="221"/>
      <c r="AD1870" s="221"/>
      <c r="AE1870" s="221"/>
    </row>
    <row r="1871" spans="2:31">
      <c r="B1871" s="1319">
        <f t="shared" si="66"/>
        <v>-1</v>
      </c>
      <c r="D1871" s="1310"/>
      <c r="E1871" s="1310"/>
      <c r="F1871" s="1320"/>
      <c r="G1871" s="1310"/>
      <c r="H1871" s="1310"/>
      <c r="I1871" s="1310"/>
      <c r="J1871" s="1321"/>
      <c r="K1871" s="1321"/>
      <c r="L1871" s="1310"/>
      <c r="N1871" s="1322">
        <f t="shared" si="67"/>
        <v>0</v>
      </c>
      <c r="O1871" s="1323">
        <f t="shared" si="68"/>
        <v>0</v>
      </c>
      <c r="P1871" s="1323">
        <f>O1871/'1.5 Universal Data'!$E$36</f>
        <v>0</v>
      </c>
      <c r="Q1871" s="221"/>
      <c r="R1871" s="221"/>
      <c r="S1871" s="221"/>
      <c r="T1871" s="221"/>
      <c r="U1871" s="221"/>
      <c r="V1871" s="221"/>
      <c r="W1871" s="221"/>
      <c r="X1871" s="221"/>
      <c r="Y1871" s="221"/>
      <c r="Z1871" s="221"/>
      <c r="AA1871" s="221"/>
      <c r="AB1871" s="221"/>
      <c r="AC1871" s="221"/>
      <c r="AD1871" s="221"/>
      <c r="AE1871" s="221"/>
    </row>
    <row r="1872" spans="2:31">
      <c r="B1872" s="1319">
        <f t="shared" si="66"/>
        <v>-1</v>
      </c>
      <c r="D1872" s="1310"/>
      <c r="E1872" s="1310"/>
      <c r="F1872" s="1320"/>
      <c r="G1872" s="1310"/>
      <c r="H1872" s="1310"/>
      <c r="I1872" s="1310"/>
      <c r="J1872" s="1321"/>
      <c r="K1872" s="1321"/>
      <c r="L1872" s="1310"/>
      <c r="N1872" s="1322">
        <f t="shared" si="67"/>
        <v>0</v>
      </c>
      <c r="O1872" s="1323">
        <f t="shared" si="68"/>
        <v>0</v>
      </c>
      <c r="P1872" s="1323">
        <f>O1872/'1.5 Universal Data'!$E$36</f>
        <v>0</v>
      </c>
      <c r="Q1872" s="221"/>
      <c r="R1872" s="221"/>
      <c r="S1872" s="221"/>
      <c r="T1872" s="221"/>
      <c r="U1872" s="221"/>
      <c r="V1872" s="221"/>
      <c r="W1872" s="221"/>
      <c r="X1872" s="221"/>
      <c r="Y1872" s="221"/>
      <c r="Z1872" s="221"/>
      <c r="AA1872" s="221"/>
      <c r="AB1872" s="221"/>
      <c r="AC1872" s="221"/>
      <c r="AD1872" s="221"/>
      <c r="AE1872" s="221"/>
    </row>
    <row r="1873" spans="2:31">
      <c r="B1873" s="1319">
        <f t="shared" si="66"/>
        <v>-1</v>
      </c>
      <c r="D1873" s="1310"/>
      <c r="E1873" s="1310"/>
      <c r="F1873" s="1320"/>
      <c r="G1873" s="1310"/>
      <c r="H1873" s="1310"/>
      <c r="I1873" s="1310"/>
      <c r="J1873" s="1321"/>
      <c r="K1873" s="1321"/>
      <c r="L1873" s="1310"/>
      <c r="N1873" s="1322">
        <f t="shared" si="67"/>
        <v>0</v>
      </c>
      <c r="O1873" s="1323">
        <f t="shared" si="68"/>
        <v>0</v>
      </c>
      <c r="P1873" s="1323">
        <f>O1873/'1.5 Universal Data'!$E$36</f>
        <v>0</v>
      </c>
      <c r="Q1873" s="221"/>
      <c r="R1873" s="221"/>
      <c r="S1873" s="221"/>
      <c r="T1873" s="221"/>
      <c r="U1873" s="221"/>
      <c r="V1873" s="221"/>
      <c r="W1873" s="221"/>
      <c r="X1873" s="221"/>
      <c r="Y1873" s="221"/>
      <c r="Z1873" s="221"/>
      <c r="AA1873" s="221"/>
      <c r="AB1873" s="221"/>
      <c r="AC1873" s="221"/>
      <c r="AD1873" s="221"/>
      <c r="AE1873" s="221"/>
    </row>
    <row r="1874" spans="2:31">
      <c r="B1874" s="1319">
        <f t="shared" si="66"/>
        <v>-1</v>
      </c>
      <c r="D1874" s="1310"/>
      <c r="E1874" s="1310"/>
      <c r="F1874" s="1320"/>
      <c r="G1874" s="1310"/>
      <c r="H1874" s="1310"/>
      <c r="I1874" s="1310"/>
      <c r="J1874" s="1321"/>
      <c r="K1874" s="1321"/>
      <c r="L1874" s="1310"/>
      <c r="N1874" s="1322">
        <f t="shared" si="67"/>
        <v>0</v>
      </c>
      <c r="O1874" s="1323">
        <f t="shared" si="68"/>
        <v>0</v>
      </c>
      <c r="P1874" s="1323">
        <f>O1874/'1.5 Universal Data'!$E$36</f>
        <v>0</v>
      </c>
      <c r="Q1874" s="221"/>
      <c r="R1874" s="221"/>
      <c r="S1874" s="221"/>
      <c r="T1874" s="221"/>
      <c r="U1874" s="221"/>
      <c r="V1874" s="221"/>
      <c r="W1874" s="221"/>
      <c r="X1874" s="221"/>
      <c r="Y1874" s="221"/>
      <c r="Z1874" s="221"/>
      <c r="AA1874" s="221"/>
      <c r="AB1874" s="221"/>
      <c r="AC1874" s="221"/>
      <c r="AD1874" s="221"/>
      <c r="AE1874" s="221"/>
    </row>
    <row r="1875" spans="2:31">
      <c r="B1875" s="1319">
        <f t="shared" si="66"/>
        <v>-1</v>
      </c>
      <c r="D1875" s="1310"/>
      <c r="E1875" s="1310"/>
      <c r="F1875" s="1320"/>
      <c r="G1875" s="1310"/>
      <c r="H1875" s="1310"/>
      <c r="I1875" s="1310"/>
      <c r="J1875" s="1321"/>
      <c r="K1875" s="1321"/>
      <c r="L1875" s="1310"/>
      <c r="N1875" s="1322">
        <f t="shared" si="67"/>
        <v>0</v>
      </c>
      <c r="O1875" s="1323">
        <f t="shared" si="68"/>
        <v>0</v>
      </c>
      <c r="P1875" s="1323">
        <f>O1875/'1.5 Universal Data'!$E$36</f>
        <v>0</v>
      </c>
      <c r="Q1875" s="221"/>
      <c r="R1875" s="221"/>
      <c r="S1875" s="221"/>
      <c r="T1875" s="221"/>
      <c r="U1875" s="221"/>
      <c r="V1875" s="221"/>
      <c r="W1875" s="221"/>
      <c r="X1875" s="221"/>
      <c r="Y1875" s="221"/>
      <c r="Z1875" s="221"/>
      <c r="AA1875" s="221"/>
      <c r="AB1875" s="221"/>
      <c r="AC1875" s="221"/>
      <c r="AD1875" s="221"/>
      <c r="AE1875" s="221"/>
    </row>
    <row r="1876" spans="2:31">
      <c r="B1876" s="1319">
        <f t="shared" si="66"/>
        <v>-1</v>
      </c>
      <c r="D1876" s="1310"/>
      <c r="E1876" s="1310"/>
      <c r="F1876" s="1320"/>
      <c r="G1876" s="1310"/>
      <c r="H1876" s="1310"/>
      <c r="I1876" s="1310"/>
      <c r="J1876" s="1321"/>
      <c r="K1876" s="1321"/>
      <c r="L1876" s="1310"/>
      <c r="N1876" s="1322">
        <f t="shared" si="67"/>
        <v>0</v>
      </c>
      <c r="O1876" s="1323">
        <f t="shared" si="68"/>
        <v>0</v>
      </c>
      <c r="P1876" s="1323">
        <f>O1876/'1.5 Universal Data'!$E$36</f>
        <v>0</v>
      </c>
      <c r="Q1876" s="221"/>
      <c r="R1876" s="221"/>
      <c r="S1876" s="221"/>
      <c r="T1876" s="221"/>
      <c r="U1876" s="221"/>
      <c r="V1876" s="221"/>
      <c r="W1876" s="221"/>
      <c r="X1876" s="221"/>
      <c r="Y1876" s="221"/>
      <c r="Z1876" s="221"/>
      <c r="AA1876" s="221"/>
      <c r="AB1876" s="221"/>
      <c r="AC1876" s="221"/>
      <c r="AD1876" s="221"/>
      <c r="AE1876" s="221"/>
    </row>
    <row r="1877" spans="2:31">
      <c r="B1877" s="1319">
        <f t="shared" si="66"/>
        <v>-1</v>
      </c>
      <c r="D1877" s="1310"/>
      <c r="E1877" s="1310"/>
      <c r="F1877" s="1320"/>
      <c r="G1877" s="1310"/>
      <c r="H1877" s="1310"/>
      <c r="I1877" s="1310"/>
      <c r="J1877" s="1321"/>
      <c r="K1877" s="1321"/>
      <c r="L1877" s="1310"/>
      <c r="N1877" s="1322">
        <f t="shared" si="67"/>
        <v>0</v>
      </c>
      <c r="O1877" s="1323">
        <f t="shared" si="68"/>
        <v>0</v>
      </c>
      <c r="P1877" s="1323">
        <f>O1877/'1.5 Universal Data'!$E$36</f>
        <v>0</v>
      </c>
      <c r="Q1877" s="221"/>
      <c r="R1877" s="221"/>
      <c r="S1877" s="221"/>
      <c r="T1877" s="221"/>
      <c r="U1877" s="221"/>
      <c r="V1877" s="221"/>
      <c r="W1877" s="221"/>
      <c r="X1877" s="221"/>
      <c r="Y1877" s="221"/>
      <c r="Z1877" s="221"/>
      <c r="AA1877" s="221"/>
      <c r="AB1877" s="221"/>
      <c r="AC1877" s="221"/>
      <c r="AD1877" s="221"/>
      <c r="AE1877" s="221"/>
    </row>
    <row r="1878" spans="2:31">
      <c r="B1878" s="1319">
        <f t="shared" si="66"/>
        <v>-1</v>
      </c>
      <c r="D1878" s="1310"/>
      <c r="E1878" s="1310"/>
      <c r="F1878" s="1320"/>
      <c r="G1878" s="1310"/>
      <c r="H1878" s="1310"/>
      <c r="I1878" s="1310"/>
      <c r="J1878" s="1321"/>
      <c r="K1878" s="1321"/>
      <c r="L1878" s="1310"/>
      <c r="N1878" s="1322">
        <f t="shared" si="67"/>
        <v>0</v>
      </c>
      <c r="O1878" s="1323">
        <f t="shared" si="68"/>
        <v>0</v>
      </c>
      <c r="P1878" s="1323">
        <f>O1878/'1.5 Universal Data'!$E$36</f>
        <v>0</v>
      </c>
      <c r="Q1878" s="221"/>
      <c r="R1878" s="221"/>
      <c r="S1878" s="221"/>
      <c r="T1878" s="221"/>
      <c r="U1878" s="221"/>
      <c r="V1878" s="221"/>
      <c r="W1878" s="221"/>
      <c r="X1878" s="221"/>
      <c r="Y1878" s="221"/>
      <c r="Z1878" s="221"/>
      <c r="AA1878" s="221"/>
      <c r="AB1878" s="221"/>
      <c r="AC1878" s="221"/>
      <c r="AD1878" s="221"/>
      <c r="AE1878" s="221"/>
    </row>
    <row r="1879" spans="2:31">
      <c r="B1879" s="1319">
        <f t="shared" ref="B1879:B1942" si="69">IF(G1879="buy",1,-1)</f>
        <v>-1</v>
      </c>
      <c r="D1879" s="1310"/>
      <c r="E1879" s="1310"/>
      <c r="F1879" s="1320"/>
      <c r="G1879" s="1310"/>
      <c r="H1879" s="1310"/>
      <c r="I1879" s="1310"/>
      <c r="J1879" s="1321"/>
      <c r="K1879" s="1321"/>
      <c r="L1879" s="1310"/>
      <c r="N1879" s="1322">
        <f t="shared" si="67"/>
        <v>0</v>
      </c>
      <c r="O1879" s="1323">
        <f t="shared" si="68"/>
        <v>0</v>
      </c>
      <c r="P1879" s="1323">
        <f>O1879/'1.5 Universal Data'!$E$36</f>
        <v>0</v>
      </c>
      <c r="Q1879" s="221"/>
      <c r="R1879" s="221"/>
      <c r="S1879" s="221"/>
      <c r="T1879" s="221"/>
      <c r="U1879" s="221"/>
      <c r="V1879" s="221"/>
      <c r="W1879" s="221"/>
      <c r="X1879" s="221"/>
      <c r="Y1879" s="221"/>
      <c r="Z1879" s="221"/>
      <c r="AA1879" s="221"/>
      <c r="AB1879" s="221"/>
      <c r="AC1879" s="221"/>
      <c r="AD1879" s="221"/>
      <c r="AE1879" s="221"/>
    </row>
    <row r="1880" spans="2:31">
      <c r="B1880" s="1319">
        <f t="shared" si="69"/>
        <v>-1</v>
      </c>
      <c r="D1880" s="1310"/>
      <c r="E1880" s="1310"/>
      <c r="F1880" s="1320"/>
      <c r="G1880" s="1310"/>
      <c r="H1880" s="1310"/>
      <c r="I1880" s="1310"/>
      <c r="J1880" s="1321"/>
      <c r="K1880" s="1321"/>
      <c r="L1880" s="1310"/>
      <c r="N1880" s="1322">
        <f t="shared" si="67"/>
        <v>0</v>
      </c>
      <c r="O1880" s="1323">
        <f t="shared" si="68"/>
        <v>0</v>
      </c>
      <c r="P1880" s="1323">
        <f>O1880/'1.5 Universal Data'!$E$36</f>
        <v>0</v>
      </c>
      <c r="Q1880" s="221"/>
      <c r="R1880" s="221"/>
      <c r="S1880" s="221"/>
      <c r="T1880" s="221"/>
      <c r="U1880" s="221"/>
      <c r="V1880" s="221"/>
      <c r="W1880" s="221"/>
      <c r="X1880" s="221"/>
      <c r="Y1880" s="221"/>
      <c r="Z1880" s="221"/>
      <c r="AA1880" s="221"/>
      <c r="AB1880" s="221"/>
      <c r="AC1880" s="221"/>
      <c r="AD1880" s="221"/>
      <c r="AE1880" s="221"/>
    </row>
    <row r="1881" spans="2:31">
      <c r="B1881" s="1319">
        <f t="shared" si="69"/>
        <v>-1</v>
      </c>
      <c r="D1881" s="1310"/>
      <c r="E1881" s="1310"/>
      <c r="F1881" s="1320"/>
      <c r="G1881" s="1310"/>
      <c r="H1881" s="1310"/>
      <c r="I1881" s="1310"/>
      <c r="J1881" s="1321"/>
      <c r="K1881" s="1321"/>
      <c r="L1881" s="1310"/>
      <c r="N1881" s="1322">
        <f t="shared" si="67"/>
        <v>0</v>
      </c>
      <c r="O1881" s="1323">
        <f t="shared" si="68"/>
        <v>0</v>
      </c>
      <c r="P1881" s="1323">
        <f>O1881/'1.5 Universal Data'!$E$36</f>
        <v>0</v>
      </c>
      <c r="Q1881" s="221"/>
      <c r="R1881" s="221"/>
      <c r="S1881" s="221"/>
      <c r="T1881" s="221"/>
      <c r="U1881" s="221"/>
      <c r="V1881" s="221"/>
      <c r="W1881" s="221"/>
      <c r="X1881" s="221"/>
      <c r="Y1881" s="221"/>
      <c r="Z1881" s="221"/>
      <c r="AA1881" s="221"/>
      <c r="AB1881" s="221"/>
      <c r="AC1881" s="221"/>
      <c r="AD1881" s="221"/>
      <c r="AE1881" s="221"/>
    </row>
    <row r="1882" spans="2:31">
      <c r="B1882" s="1319">
        <f t="shared" si="69"/>
        <v>-1</v>
      </c>
      <c r="D1882" s="1310"/>
      <c r="E1882" s="1310"/>
      <c r="F1882" s="1320"/>
      <c r="G1882" s="1310"/>
      <c r="H1882" s="1310"/>
      <c r="I1882" s="1310"/>
      <c r="J1882" s="1321"/>
      <c r="K1882" s="1321"/>
      <c r="L1882" s="1310"/>
      <c r="N1882" s="1322">
        <f t="shared" si="67"/>
        <v>0</v>
      </c>
      <c r="O1882" s="1323">
        <f t="shared" si="68"/>
        <v>0</v>
      </c>
      <c r="P1882" s="1323">
        <f>O1882/'1.5 Universal Data'!$E$36</f>
        <v>0</v>
      </c>
      <c r="Q1882" s="221"/>
      <c r="R1882" s="221"/>
      <c r="S1882" s="221"/>
      <c r="T1882" s="221"/>
      <c r="U1882" s="221"/>
      <c r="V1882" s="221"/>
      <c r="W1882" s="221"/>
      <c r="X1882" s="221"/>
      <c r="Y1882" s="221"/>
      <c r="Z1882" s="221"/>
      <c r="AA1882" s="221"/>
      <c r="AB1882" s="221"/>
      <c r="AC1882" s="221"/>
      <c r="AD1882" s="221"/>
      <c r="AE1882" s="221"/>
    </row>
    <row r="1883" spans="2:31">
      <c r="B1883" s="1319">
        <f t="shared" si="69"/>
        <v>-1</v>
      </c>
      <c r="D1883" s="1310"/>
      <c r="E1883" s="1310"/>
      <c r="F1883" s="1320"/>
      <c r="G1883" s="1310"/>
      <c r="H1883" s="1310"/>
      <c r="I1883" s="1310"/>
      <c r="J1883" s="1321"/>
      <c r="K1883" s="1321"/>
      <c r="L1883" s="1310"/>
      <c r="N1883" s="1322">
        <f t="shared" ref="N1883:N1946" si="70">+H1883*((K1883-J1883)+1)*B1883</f>
        <v>0</v>
      </c>
      <c r="O1883" s="1323">
        <f t="shared" ref="O1883:O1946" si="71">N1883*L1883/100</f>
        <v>0</v>
      </c>
      <c r="P1883" s="1323">
        <f>O1883/'1.5 Universal Data'!$E$36</f>
        <v>0</v>
      </c>
      <c r="Q1883" s="221"/>
      <c r="R1883" s="221"/>
      <c r="S1883" s="221"/>
      <c r="T1883" s="221"/>
      <c r="U1883" s="221"/>
      <c r="V1883" s="221"/>
      <c r="W1883" s="221"/>
      <c r="X1883" s="221"/>
      <c r="Y1883" s="221"/>
      <c r="Z1883" s="221"/>
      <c r="AA1883" s="221"/>
      <c r="AB1883" s="221"/>
      <c r="AC1883" s="221"/>
      <c r="AD1883" s="221"/>
      <c r="AE1883" s="221"/>
    </row>
    <row r="1884" spans="2:31">
      <c r="B1884" s="1319">
        <f t="shared" si="69"/>
        <v>-1</v>
      </c>
      <c r="D1884" s="1310"/>
      <c r="E1884" s="1310"/>
      <c r="F1884" s="1320"/>
      <c r="G1884" s="1310"/>
      <c r="H1884" s="1310"/>
      <c r="I1884" s="1310"/>
      <c r="J1884" s="1321"/>
      <c r="K1884" s="1321"/>
      <c r="L1884" s="1310"/>
      <c r="N1884" s="1322">
        <f t="shared" si="70"/>
        <v>0</v>
      </c>
      <c r="O1884" s="1323">
        <f t="shared" si="71"/>
        <v>0</v>
      </c>
      <c r="P1884" s="1323">
        <f>O1884/'1.5 Universal Data'!$E$36</f>
        <v>0</v>
      </c>
      <c r="Q1884" s="221"/>
      <c r="R1884" s="221"/>
      <c r="S1884" s="221"/>
      <c r="T1884" s="221"/>
      <c r="U1884" s="221"/>
      <c r="V1884" s="221"/>
      <c r="W1884" s="221"/>
      <c r="X1884" s="221"/>
      <c r="Y1884" s="221"/>
      <c r="Z1884" s="221"/>
      <c r="AA1884" s="221"/>
      <c r="AB1884" s="221"/>
      <c r="AC1884" s="221"/>
      <c r="AD1884" s="221"/>
      <c r="AE1884" s="221"/>
    </row>
    <row r="1885" spans="2:31">
      <c r="B1885" s="1319">
        <f t="shared" si="69"/>
        <v>-1</v>
      </c>
      <c r="D1885" s="1310"/>
      <c r="E1885" s="1310"/>
      <c r="F1885" s="1320"/>
      <c r="G1885" s="1310"/>
      <c r="H1885" s="1310"/>
      <c r="I1885" s="1310"/>
      <c r="J1885" s="1321"/>
      <c r="K1885" s="1321"/>
      <c r="L1885" s="1310"/>
      <c r="N1885" s="1322">
        <f t="shared" si="70"/>
        <v>0</v>
      </c>
      <c r="O1885" s="1323">
        <f t="shared" si="71"/>
        <v>0</v>
      </c>
      <c r="P1885" s="1323">
        <f>O1885/'1.5 Universal Data'!$E$36</f>
        <v>0</v>
      </c>
      <c r="Q1885" s="221"/>
      <c r="R1885" s="221"/>
      <c r="S1885" s="221"/>
      <c r="T1885" s="221"/>
      <c r="U1885" s="221"/>
      <c r="V1885" s="221"/>
      <c r="W1885" s="221"/>
      <c r="X1885" s="221"/>
      <c r="Y1885" s="221"/>
      <c r="Z1885" s="221"/>
      <c r="AA1885" s="221"/>
      <c r="AB1885" s="221"/>
      <c r="AC1885" s="221"/>
      <c r="AD1885" s="221"/>
      <c r="AE1885" s="221"/>
    </row>
    <row r="1886" spans="2:31">
      <c r="B1886" s="1319">
        <f t="shared" si="69"/>
        <v>-1</v>
      </c>
      <c r="D1886" s="1310"/>
      <c r="E1886" s="1310"/>
      <c r="F1886" s="1320"/>
      <c r="G1886" s="1310"/>
      <c r="H1886" s="1310"/>
      <c r="I1886" s="1310"/>
      <c r="J1886" s="1321"/>
      <c r="K1886" s="1321"/>
      <c r="L1886" s="1310"/>
      <c r="N1886" s="1322">
        <f t="shared" si="70"/>
        <v>0</v>
      </c>
      <c r="O1886" s="1323">
        <f t="shared" si="71"/>
        <v>0</v>
      </c>
      <c r="P1886" s="1323">
        <f>O1886/'1.5 Universal Data'!$E$36</f>
        <v>0</v>
      </c>
      <c r="Q1886" s="221"/>
      <c r="R1886" s="221"/>
      <c r="S1886" s="221"/>
      <c r="T1886" s="221"/>
      <c r="U1886" s="221"/>
      <c r="V1886" s="221"/>
      <c r="W1886" s="221"/>
      <c r="X1886" s="221"/>
      <c r="Y1886" s="221"/>
      <c r="Z1886" s="221"/>
      <c r="AA1886" s="221"/>
      <c r="AB1886" s="221"/>
      <c r="AC1886" s="221"/>
      <c r="AD1886" s="221"/>
      <c r="AE1886" s="221"/>
    </row>
    <row r="1887" spans="2:31">
      <c r="B1887" s="1319">
        <f t="shared" si="69"/>
        <v>-1</v>
      </c>
      <c r="D1887" s="1310"/>
      <c r="E1887" s="1310"/>
      <c r="F1887" s="1320"/>
      <c r="G1887" s="1310"/>
      <c r="H1887" s="1310"/>
      <c r="I1887" s="1310"/>
      <c r="J1887" s="1321"/>
      <c r="K1887" s="1321"/>
      <c r="L1887" s="1310"/>
      <c r="N1887" s="1322">
        <f t="shared" si="70"/>
        <v>0</v>
      </c>
      <c r="O1887" s="1323">
        <f t="shared" si="71"/>
        <v>0</v>
      </c>
      <c r="P1887" s="1323">
        <f>O1887/'1.5 Universal Data'!$E$36</f>
        <v>0</v>
      </c>
      <c r="Q1887" s="221"/>
      <c r="R1887" s="221"/>
      <c r="S1887" s="221"/>
      <c r="T1887" s="221"/>
      <c r="U1887" s="221"/>
      <c r="V1887" s="221"/>
      <c r="W1887" s="221"/>
      <c r="X1887" s="221"/>
      <c r="Y1887" s="221"/>
      <c r="Z1887" s="221"/>
      <c r="AA1887" s="221"/>
      <c r="AB1887" s="221"/>
      <c r="AC1887" s="221"/>
      <c r="AD1887" s="221"/>
      <c r="AE1887" s="221"/>
    </row>
    <row r="1888" spans="2:31">
      <c r="B1888" s="1319">
        <f t="shared" si="69"/>
        <v>-1</v>
      </c>
      <c r="D1888" s="1310"/>
      <c r="E1888" s="1310"/>
      <c r="F1888" s="1320"/>
      <c r="G1888" s="1310"/>
      <c r="H1888" s="1310"/>
      <c r="I1888" s="1310"/>
      <c r="J1888" s="1321"/>
      <c r="K1888" s="1321"/>
      <c r="L1888" s="1310"/>
      <c r="N1888" s="1322">
        <f t="shared" si="70"/>
        <v>0</v>
      </c>
      <c r="O1888" s="1323">
        <f t="shared" si="71"/>
        <v>0</v>
      </c>
      <c r="P1888" s="1323">
        <f>O1888/'1.5 Universal Data'!$E$36</f>
        <v>0</v>
      </c>
      <c r="Q1888" s="221"/>
      <c r="R1888" s="221"/>
      <c r="S1888" s="221"/>
      <c r="T1888" s="221"/>
      <c r="U1888" s="221"/>
      <c r="V1888" s="221"/>
      <c r="W1888" s="221"/>
      <c r="X1888" s="221"/>
      <c r="Y1888" s="221"/>
      <c r="Z1888" s="221"/>
      <c r="AA1888" s="221"/>
      <c r="AB1888" s="221"/>
      <c r="AC1888" s="221"/>
      <c r="AD1888" s="221"/>
      <c r="AE1888" s="221"/>
    </row>
    <row r="1889" spans="2:31">
      <c r="B1889" s="1319">
        <f t="shared" si="69"/>
        <v>-1</v>
      </c>
      <c r="D1889" s="1310"/>
      <c r="E1889" s="1310"/>
      <c r="F1889" s="1320"/>
      <c r="G1889" s="1310"/>
      <c r="H1889" s="1310"/>
      <c r="I1889" s="1310"/>
      <c r="J1889" s="1321"/>
      <c r="K1889" s="1321"/>
      <c r="L1889" s="1310"/>
      <c r="N1889" s="1322">
        <f t="shared" si="70"/>
        <v>0</v>
      </c>
      <c r="O1889" s="1323">
        <f t="shared" si="71"/>
        <v>0</v>
      </c>
      <c r="P1889" s="1323">
        <f>O1889/'1.5 Universal Data'!$E$36</f>
        <v>0</v>
      </c>
      <c r="Q1889" s="221"/>
      <c r="R1889" s="221"/>
      <c r="S1889" s="221"/>
      <c r="T1889" s="221"/>
      <c r="U1889" s="221"/>
      <c r="V1889" s="221"/>
      <c r="W1889" s="221"/>
      <c r="X1889" s="221"/>
      <c r="Y1889" s="221"/>
      <c r="Z1889" s="221"/>
      <c r="AA1889" s="221"/>
      <c r="AB1889" s="221"/>
      <c r="AC1889" s="221"/>
      <c r="AD1889" s="221"/>
      <c r="AE1889" s="221"/>
    </row>
    <row r="1890" spans="2:31">
      <c r="B1890" s="1319">
        <f t="shared" si="69"/>
        <v>-1</v>
      </c>
      <c r="D1890" s="1310"/>
      <c r="E1890" s="1310"/>
      <c r="F1890" s="1320"/>
      <c r="G1890" s="1310"/>
      <c r="H1890" s="1310"/>
      <c r="I1890" s="1310"/>
      <c r="J1890" s="1321"/>
      <c r="K1890" s="1321"/>
      <c r="L1890" s="1310"/>
      <c r="N1890" s="1322">
        <f t="shared" si="70"/>
        <v>0</v>
      </c>
      <c r="O1890" s="1323">
        <f t="shared" si="71"/>
        <v>0</v>
      </c>
      <c r="P1890" s="1323">
        <f>O1890/'1.5 Universal Data'!$E$36</f>
        <v>0</v>
      </c>
      <c r="Q1890" s="221"/>
      <c r="R1890" s="221"/>
      <c r="S1890" s="221"/>
      <c r="T1890" s="221"/>
      <c r="U1890" s="221"/>
      <c r="V1890" s="221"/>
      <c r="W1890" s="221"/>
      <c r="X1890" s="221"/>
      <c r="Y1890" s="221"/>
      <c r="Z1890" s="221"/>
      <c r="AA1890" s="221"/>
      <c r="AB1890" s="221"/>
      <c r="AC1890" s="221"/>
      <c r="AD1890" s="221"/>
      <c r="AE1890" s="221"/>
    </row>
    <row r="1891" spans="2:31">
      <c r="B1891" s="1319">
        <f t="shared" si="69"/>
        <v>-1</v>
      </c>
      <c r="D1891" s="1310"/>
      <c r="E1891" s="1310"/>
      <c r="F1891" s="1320"/>
      <c r="G1891" s="1310"/>
      <c r="H1891" s="1310"/>
      <c r="I1891" s="1310"/>
      <c r="J1891" s="1321"/>
      <c r="K1891" s="1321"/>
      <c r="L1891" s="1310"/>
      <c r="N1891" s="1322">
        <f t="shared" si="70"/>
        <v>0</v>
      </c>
      <c r="O1891" s="1323">
        <f t="shared" si="71"/>
        <v>0</v>
      </c>
      <c r="P1891" s="1323">
        <f>O1891/'1.5 Universal Data'!$E$36</f>
        <v>0</v>
      </c>
      <c r="Q1891" s="221"/>
      <c r="R1891" s="221"/>
      <c r="S1891" s="221"/>
      <c r="T1891" s="221"/>
      <c r="U1891" s="221"/>
      <c r="V1891" s="221"/>
      <c r="W1891" s="221"/>
      <c r="X1891" s="221"/>
      <c r="Y1891" s="221"/>
      <c r="Z1891" s="221"/>
      <c r="AA1891" s="221"/>
      <c r="AB1891" s="221"/>
      <c r="AC1891" s="221"/>
      <c r="AD1891" s="221"/>
      <c r="AE1891" s="221"/>
    </row>
    <row r="1892" spans="2:31">
      <c r="B1892" s="1319">
        <f t="shared" si="69"/>
        <v>-1</v>
      </c>
      <c r="D1892" s="1310"/>
      <c r="E1892" s="1310"/>
      <c r="F1892" s="1320"/>
      <c r="G1892" s="1310"/>
      <c r="H1892" s="1310"/>
      <c r="I1892" s="1310"/>
      <c r="J1892" s="1321"/>
      <c r="K1892" s="1321"/>
      <c r="L1892" s="1310"/>
      <c r="N1892" s="1322">
        <f t="shared" si="70"/>
        <v>0</v>
      </c>
      <c r="O1892" s="1323">
        <f t="shared" si="71"/>
        <v>0</v>
      </c>
      <c r="P1892" s="1323">
        <f>O1892/'1.5 Universal Data'!$E$36</f>
        <v>0</v>
      </c>
      <c r="Q1892" s="221"/>
      <c r="R1892" s="221"/>
      <c r="S1892" s="221"/>
      <c r="T1892" s="221"/>
      <c r="U1892" s="221"/>
      <c r="V1892" s="221"/>
      <c r="W1892" s="221"/>
      <c r="X1892" s="221"/>
      <c r="Y1892" s="221"/>
      <c r="Z1892" s="221"/>
      <c r="AA1892" s="221"/>
      <c r="AB1892" s="221"/>
      <c r="AC1892" s="221"/>
      <c r="AD1892" s="221"/>
      <c r="AE1892" s="221"/>
    </row>
    <row r="1893" spans="2:31">
      <c r="B1893" s="1319">
        <f t="shared" si="69"/>
        <v>-1</v>
      </c>
      <c r="D1893" s="1310"/>
      <c r="E1893" s="1310"/>
      <c r="F1893" s="1320"/>
      <c r="G1893" s="1310"/>
      <c r="H1893" s="1310"/>
      <c r="I1893" s="1310"/>
      <c r="J1893" s="1321"/>
      <c r="K1893" s="1321"/>
      <c r="L1893" s="1310"/>
      <c r="N1893" s="1322">
        <f t="shared" si="70"/>
        <v>0</v>
      </c>
      <c r="O1893" s="1323">
        <f t="shared" si="71"/>
        <v>0</v>
      </c>
      <c r="P1893" s="1323">
        <f>O1893/'1.5 Universal Data'!$E$36</f>
        <v>0</v>
      </c>
      <c r="Q1893" s="221"/>
      <c r="R1893" s="221"/>
      <c r="S1893" s="221"/>
      <c r="T1893" s="221"/>
      <c r="U1893" s="221"/>
      <c r="V1893" s="221"/>
      <c r="W1893" s="221"/>
      <c r="X1893" s="221"/>
      <c r="Y1893" s="221"/>
      <c r="Z1893" s="221"/>
      <c r="AA1893" s="221"/>
      <c r="AB1893" s="221"/>
      <c r="AC1893" s="221"/>
      <c r="AD1893" s="221"/>
      <c r="AE1893" s="221"/>
    </row>
    <row r="1894" spans="2:31">
      <c r="B1894" s="1319">
        <f t="shared" si="69"/>
        <v>-1</v>
      </c>
      <c r="D1894" s="1310"/>
      <c r="E1894" s="1310"/>
      <c r="F1894" s="1320"/>
      <c r="G1894" s="1310"/>
      <c r="H1894" s="1310"/>
      <c r="I1894" s="1310"/>
      <c r="J1894" s="1321"/>
      <c r="K1894" s="1321"/>
      <c r="L1894" s="1310"/>
      <c r="N1894" s="1322">
        <f t="shared" si="70"/>
        <v>0</v>
      </c>
      <c r="O1894" s="1323">
        <f t="shared" si="71"/>
        <v>0</v>
      </c>
      <c r="P1894" s="1323">
        <f>O1894/'1.5 Universal Data'!$E$36</f>
        <v>0</v>
      </c>
      <c r="Q1894" s="221"/>
      <c r="R1894" s="221"/>
      <c r="S1894" s="221"/>
      <c r="T1894" s="221"/>
      <c r="U1894" s="221"/>
      <c r="V1894" s="221"/>
      <c r="W1894" s="221"/>
      <c r="X1894" s="221"/>
      <c r="Y1894" s="221"/>
      <c r="Z1894" s="221"/>
      <c r="AA1894" s="221"/>
      <c r="AB1894" s="221"/>
      <c r="AC1894" s="221"/>
      <c r="AD1894" s="221"/>
      <c r="AE1894" s="221"/>
    </row>
    <row r="1895" spans="2:31">
      <c r="B1895" s="1319">
        <f t="shared" si="69"/>
        <v>-1</v>
      </c>
      <c r="D1895" s="1310"/>
      <c r="E1895" s="1310"/>
      <c r="F1895" s="1320"/>
      <c r="G1895" s="1310"/>
      <c r="H1895" s="1310"/>
      <c r="I1895" s="1310"/>
      <c r="J1895" s="1321"/>
      <c r="K1895" s="1321"/>
      <c r="L1895" s="1310"/>
      <c r="N1895" s="1322">
        <f t="shared" si="70"/>
        <v>0</v>
      </c>
      <c r="O1895" s="1323">
        <f t="shared" si="71"/>
        <v>0</v>
      </c>
      <c r="P1895" s="1323">
        <f>O1895/'1.5 Universal Data'!$E$36</f>
        <v>0</v>
      </c>
      <c r="Q1895" s="221"/>
      <c r="R1895" s="221"/>
      <c r="S1895" s="221"/>
      <c r="T1895" s="221"/>
      <c r="U1895" s="221"/>
      <c r="V1895" s="221"/>
      <c r="W1895" s="221"/>
      <c r="X1895" s="221"/>
      <c r="Y1895" s="221"/>
      <c r="Z1895" s="221"/>
      <c r="AA1895" s="221"/>
      <c r="AB1895" s="221"/>
      <c r="AC1895" s="221"/>
      <c r="AD1895" s="221"/>
      <c r="AE1895" s="221"/>
    </row>
    <row r="1896" spans="2:31">
      <c r="B1896" s="1319">
        <f t="shared" si="69"/>
        <v>-1</v>
      </c>
      <c r="D1896" s="1310"/>
      <c r="E1896" s="1310"/>
      <c r="F1896" s="1320"/>
      <c r="G1896" s="1310"/>
      <c r="H1896" s="1310"/>
      <c r="I1896" s="1310"/>
      <c r="J1896" s="1321"/>
      <c r="K1896" s="1321"/>
      <c r="L1896" s="1310"/>
      <c r="N1896" s="1322">
        <f t="shared" si="70"/>
        <v>0</v>
      </c>
      <c r="O1896" s="1323">
        <f t="shared" si="71"/>
        <v>0</v>
      </c>
      <c r="P1896" s="1323">
        <f>O1896/'1.5 Universal Data'!$E$36</f>
        <v>0</v>
      </c>
      <c r="Q1896" s="221"/>
      <c r="R1896" s="221"/>
      <c r="S1896" s="221"/>
      <c r="T1896" s="221"/>
      <c r="U1896" s="221"/>
      <c r="V1896" s="221"/>
      <c r="W1896" s="221"/>
      <c r="X1896" s="221"/>
      <c r="Y1896" s="221"/>
      <c r="Z1896" s="221"/>
      <c r="AA1896" s="221"/>
      <c r="AB1896" s="221"/>
      <c r="AC1896" s="221"/>
      <c r="AD1896" s="221"/>
      <c r="AE1896" s="221"/>
    </row>
    <row r="1897" spans="2:31">
      <c r="B1897" s="1319">
        <f t="shared" si="69"/>
        <v>-1</v>
      </c>
      <c r="D1897" s="1310"/>
      <c r="E1897" s="1310"/>
      <c r="F1897" s="1320"/>
      <c r="G1897" s="1310"/>
      <c r="H1897" s="1310"/>
      <c r="I1897" s="1310"/>
      <c r="J1897" s="1321"/>
      <c r="K1897" s="1321"/>
      <c r="L1897" s="1310"/>
      <c r="N1897" s="1322">
        <f t="shared" si="70"/>
        <v>0</v>
      </c>
      <c r="O1897" s="1323">
        <f t="shared" si="71"/>
        <v>0</v>
      </c>
      <c r="P1897" s="1323">
        <f>O1897/'1.5 Universal Data'!$E$36</f>
        <v>0</v>
      </c>
      <c r="Q1897" s="221"/>
      <c r="R1897" s="221"/>
      <c r="S1897" s="221"/>
      <c r="T1897" s="221"/>
      <c r="U1897" s="221"/>
      <c r="V1897" s="221"/>
      <c r="W1897" s="221"/>
      <c r="X1897" s="221"/>
      <c r="Y1897" s="221"/>
      <c r="Z1897" s="221"/>
      <c r="AA1897" s="221"/>
      <c r="AB1897" s="221"/>
      <c r="AC1897" s="221"/>
      <c r="AD1897" s="221"/>
      <c r="AE1897" s="221"/>
    </row>
    <row r="1898" spans="2:31">
      <c r="B1898" s="1319">
        <f t="shared" si="69"/>
        <v>-1</v>
      </c>
      <c r="D1898" s="1310"/>
      <c r="E1898" s="1310"/>
      <c r="F1898" s="1320"/>
      <c r="G1898" s="1310"/>
      <c r="H1898" s="1310"/>
      <c r="I1898" s="1310"/>
      <c r="J1898" s="1321"/>
      <c r="K1898" s="1321"/>
      <c r="L1898" s="1310"/>
      <c r="N1898" s="1322">
        <f t="shared" si="70"/>
        <v>0</v>
      </c>
      <c r="O1898" s="1323">
        <f t="shared" si="71"/>
        <v>0</v>
      </c>
      <c r="P1898" s="1323">
        <f>O1898/'1.5 Universal Data'!$E$36</f>
        <v>0</v>
      </c>
      <c r="Q1898" s="221"/>
      <c r="R1898" s="221"/>
      <c r="S1898" s="221"/>
      <c r="T1898" s="221"/>
      <c r="U1898" s="221"/>
      <c r="V1898" s="221"/>
      <c r="W1898" s="221"/>
      <c r="X1898" s="221"/>
      <c r="Y1898" s="221"/>
      <c r="Z1898" s="221"/>
      <c r="AA1898" s="221"/>
      <c r="AB1898" s="221"/>
      <c r="AC1898" s="221"/>
      <c r="AD1898" s="221"/>
      <c r="AE1898" s="221"/>
    </row>
    <row r="1899" spans="2:31">
      <c r="B1899" s="1319">
        <f t="shared" si="69"/>
        <v>-1</v>
      </c>
      <c r="D1899" s="1310"/>
      <c r="E1899" s="1310"/>
      <c r="F1899" s="1320"/>
      <c r="G1899" s="1310"/>
      <c r="H1899" s="1310"/>
      <c r="I1899" s="1310"/>
      <c r="J1899" s="1321"/>
      <c r="K1899" s="1321"/>
      <c r="L1899" s="1310"/>
      <c r="N1899" s="1322">
        <f t="shared" si="70"/>
        <v>0</v>
      </c>
      <c r="O1899" s="1323">
        <f t="shared" si="71"/>
        <v>0</v>
      </c>
      <c r="P1899" s="1323">
        <f>O1899/'1.5 Universal Data'!$E$36</f>
        <v>0</v>
      </c>
      <c r="Q1899" s="221"/>
      <c r="R1899" s="221"/>
      <c r="S1899" s="221"/>
      <c r="T1899" s="221"/>
      <c r="U1899" s="221"/>
      <c r="V1899" s="221"/>
      <c r="W1899" s="221"/>
      <c r="X1899" s="221"/>
      <c r="Y1899" s="221"/>
      <c r="Z1899" s="221"/>
      <c r="AA1899" s="221"/>
      <c r="AB1899" s="221"/>
      <c r="AC1899" s="221"/>
      <c r="AD1899" s="221"/>
      <c r="AE1899" s="221"/>
    </row>
    <row r="1900" spans="2:31">
      <c r="B1900" s="1319">
        <f t="shared" si="69"/>
        <v>-1</v>
      </c>
      <c r="D1900" s="1310"/>
      <c r="E1900" s="1310"/>
      <c r="F1900" s="1320"/>
      <c r="G1900" s="1310"/>
      <c r="H1900" s="1310"/>
      <c r="I1900" s="1310"/>
      <c r="J1900" s="1321"/>
      <c r="K1900" s="1321"/>
      <c r="L1900" s="1310"/>
      <c r="N1900" s="1322">
        <f t="shared" si="70"/>
        <v>0</v>
      </c>
      <c r="O1900" s="1323">
        <f t="shared" si="71"/>
        <v>0</v>
      </c>
      <c r="P1900" s="1323">
        <f>O1900/'1.5 Universal Data'!$E$36</f>
        <v>0</v>
      </c>
      <c r="Q1900" s="221"/>
      <c r="R1900" s="221"/>
      <c r="S1900" s="221"/>
      <c r="T1900" s="221"/>
      <c r="U1900" s="221"/>
      <c r="V1900" s="221"/>
      <c r="W1900" s="221"/>
      <c r="X1900" s="221"/>
      <c r="Y1900" s="221"/>
      <c r="Z1900" s="221"/>
      <c r="AA1900" s="221"/>
      <c r="AB1900" s="221"/>
      <c r="AC1900" s="221"/>
      <c r="AD1900" s="221"/>
      <c r="AE1900" s="221"/>
    </row>
    <row r="1901" spans="2:31">
      <c r="B1901" s="1319">
        <f t="shared" si="69"/>
        <v>-1</v>
      </c>
      <c r="D1901" s="1310"/>
      <c r="E1901" s="1310"/>
      <c r="F1901" s="1320"/>
      <c r="G1901" s="1310"/>
      <c r="H1901" s="1310"/>
      <c r="I1901" s="1310"/>
      <c r="J1901" s="1321"/>
      <c r="K1901" s="1321"/>
      <c r="L1901" s="1310"/>
      <c r="N1901" s="1322">
        <f t="shared" si="70"/>
        <v>0</v>
      </c>
      <c r="O1901" s="1323">
        <f t="shared" si="71"/>
        <v>0</v>
      </c>
      <c r="P1901" s="1323">
        <f>O1901/'1.5 Universal Data'!$E$36</f>
        <v>0</v>
      </c>
      <c r="Q1901" s="221"/>
      <c r="R1901" s="221"/>
      <c r="S1901" s="221"/>
      <c r="T1901" s="221"/>
      <c r="U1901" s="221"/>
      <c r="V1901" s="221"/>
      <c r="W1901" s="221"/>
      <c r="X1901" s="221"/>
      <c r="Y1901" s="221"/>
      <c r="Z1901" s="221"/>
      <c r="AA1901" s="221"/>
      <c r="AB1901" s="221"/>
      <c r="AC1901" s="221"/>
      <c r="AD1901" s="221"/>
      <c r="AE1901" s="221"/>
    </row>
    <row r="1902" spans="2:31">
      <c r="B1902" s="1319">
        <f t="shared" si="69"/>
        <v>-1</v>
      </c>
      <c r="D1902" s="1310"/>
      <c r="E1902" s="1310"/>
      <c r="F1902" s="1320"/>
      <c r="G1902" s="1310"/>
      <c r="H1902" s="1310"/>
      <c r="I1902" s="1310"/>
      <c r="J1902" s="1321"/>
      <c r="K1902" s="1321"/>
      <c r="L1902" s="1310"/>
      <c r="N1902" s="1322">
        <f t="shared" si="70"/>
        <v>0</v>
      </c>
      <c r="O1902" s="1323">
        <f t="shared" si="71"/>
        <v>0</v>
      </c>
      <c r="P1902" s="1323">
        <f>O1902/'1.5 Universal Data'!$E$36</f>
        <v>0</v>
      </c>
      <c r="Q1902" s="221"/>
      <c r="R1902" s="221"/>
      <c r="S1902" s="221"/>
      <c r="T1902" s="221"/>
      <c r="U1902" s="221"/>
      <c r="V1902" s="221"/>
      <c r="W1902" s="221"/>
      <c r="X1902" s="221"/>
      <c r="Y1902" s="221"/>
      <c r="Z1902" s="221"/>
      <c r="AA1902" s="221"/>
      <c r="AB1902" s="221"/>
      <c r="AC1902" s="221"/>
      <c r="AD1902" s="221"/>
      <c r="AE1902" s="221"/>
    </row>
    <row r="1903" spans="2:31">
      <c r="B1903" s="1319">
        <f t="shared" si="69"/>
        <v>-1</v>
      </c>
      <c r="D1903" s="1310"/>
      <c r="E1903" s="1310"/>
      <c r="F1903" s="1320"/>
      <c r="G1903" s="1310"/>
      <c r="H1903" s="1310"/>
      <c r="I1903" s="1310"/>
      <c r="J1903" s="1321"/>
      <c r="K1903" s="1321"/>
      <c r="L1903" s="1310"/>
      <c r="N1903" s="1322">
        <f t="shared" si="70"/>
        <v>0</v>
      </c>
      <c r="O1903" s="1323">
        <f t="shared" si="71"/>
        <v>0</v>
      </c>
      <c r="P1903" s="1323">
        <f>O1903/'1.5 Universal Data'!$E$36</f>
        <v>0</v>
      </c>
      <c r="Q1903" s="221"/>
      <c r="R1903" s="221"/>
      <c r="S1903" s="221"/>
      <c r="T1903" s="221"/>
      <c r="U1903" s="221"/>
      <c r="V1903" s="221"/>
      <c r="W1903" s="221"/>
      <c r="X1903" s="221"/>
      <c r="Y1903" s="221"/>
      <c r="Z1903" s="221"/>
      <c r="AA1903" s="221"/>
      <c r="AB1903" s="221"/>
      <c r="AC1903" s="221"/>
      <c r="AD1903" s="221"/>
      <c r="AE1903" s="221"/>
    </row>
    <row r="1904" spans="2:31">
      <c r="B1904" s="1319">
        <f t="shared" si="69"/>
        <v>-1</v>
      </c>
      <c r="D1904" s="1310"/>
      <c r="E1904" s="1310"/>
      <c r="F1904" s="1320"/>
      <c r="G1904" s="1310"/>
      <c r="H1904" s="1310"/>
      <c r="I1904" s="1310"/>
      <c r="J1904" s="1321"/>
      <c r="K1904" s="1321"/>
      <c r="L1904" s="1310"/>
      <c r="N1904" s="1322">
        <f t="shared" si="70"/>
        <v>0</v>
      </c>
      <c r="O1904" s="1323">
        <f t="shared" si="71"/>
        <v>0</v>
      </c>
      <c r="P1904" s="1323">
        <f>O1904/'1.5 Universal Data'!$E$36</f>
        <v>0</v>
      </c>
      <c r="Q1904" s="221"/>
      <c r="R1904" s="221"/>
      <c r="S1904" s="221"/>
      <c r="T1904" s="221"/>
      <c r="U1904" s="221"/>
      <c r="V1904" s="221"/>
      <c r="W1904" s="221"/>
      <c r="X1904" s="221"/>
      <c r="Y1904" s="221"/>
      <c r="Z1904" s="221"/>
      <c r="AA1904" s="221"/>
      <c r="AB1904" s="221"/>
      <c r="AC1904" s="221"/>
      <c r="AD1904" s="221"/>
      <c r="AE1904" s="221"/>
    </row>
    <row r="1905" spans="2:31">
      <c r="B1905" s="1319">
        <f t="shared" si="69"/>
        <v>-1</v>
      </c>
      <c r="D1905" s="1310"/>
      <c r="E1905" s="1310"/>
      <c r="F1905" s="1320"/>
      <c r="G1905" s="1310"/>
      <c r="H1905" s="1310"/>
      <c r="I1905" s="1310"/>
      <c r="J1905" s="1321"/>
      <c r="K1905" s="1321"/>
      <c r="L1905" s="1310"/>
      <c r="N1905" s="1322">
        <f t="shared" si="70"/>
        <v>0</v>
      </c>
      <c r="O1905" s="1323">
        <f t="shared" si="71"/>
        <v>0</v>
      </c>
      <c r="P1905" s="1323">
        <f>O1905/'1.5 Universal Data'!$E$36</f>
        <v>0</v>
      </c>
      <c r="Q1905" s="221"/>
      <c r="R1905" s="221"/>
      <c r="S1905" s="221"/>
      <c r="T1905" s="221"/>
      <c r="U1905" s="221"/>
      <c r="V1905" s="221"/>
      <c r="W1905" s="221"/>
      <c r="X1905" s="221"/>
      <c r="Y1905" s="221"/>
      <c r="Z1905" s="221"/>
      <c r="AA1905" s="221"/>
      <c r="AB1905" s="221"/>
      <c r="AC1905" s="221"/>
      <c r="AD1905" s="221"/>
      <c r="AE1905" s="221"/>
    </row>
    <row r="1906" spans="2:31">
      <c r="B1906" s="1319">
        <f t="shared" si="69"/>
        <v>-1</v>
      </c>
      <c r="D1906" s="1310"/>
      <c r="E1906" s="1310"/>
      <c r="F1906" s="1320"/>
      <c r="G1906" s="1310"/>
      <c r="H1906" s="1310"/>
      <c r="I1906" s="1310"/>
      <c r="J1906" s="1321"/>
      <c r="K1906" s="1321"/>
      <c r="L1906" s="1310"/>
      <c r="N1906" s="1322">
        <f t="shared" si="70"/>
        <v>0</v>
      </c>
      <c r="O1906" s="1323">
        <f t="shared" si="71"/>
        <v>0</v>
      </c>
      <c r="P1906" s="1323">
        <f>O1906/'1.5 Universal Data'!$E$36</f>
        <v>0</v>
      </c>
      <c r="Q1906" s="221"/>
      <c r="R1906" s="221"/>
      <c r="S1906" s="221"/>
      <c r="T1906" s="221"/>
      <c r="U1906" s="221"/>
      <c r="V1906" s="221"/>
      <c r="W1906" s="221"/>
      <c r="X1906" s="221"/>
      <c r="Y1906" s="221"/>
      <c r="Z1906" s="221"/>
      <c r="AA1906" s="221"/>
      <c r="AB1906" s="221"/>
      <c r="AC1906" s="221"/>
      <c r="AD1906" s="221"/>
      <c r="AE1906" s="221"/>
    </row>
    <row r="1907" spans="2:31">
      <c r="B1907" s="1319">
        <f t="shared" si="69"/>
        <v>-1</v>
      </c>
      <c r="D1907" s="1310"/>
      <c r="E1907" s="1310"/>
      <c r="F1907" s="1320"/>
      <c r="G1907" s="1310"/>
      <c r="H1907" s="1310"/>
      <c r="I1907" s="1310"/>
      <c r="J1907" s="1321"/>
      <c r="K1907" s="1321"/>
      <c r="L1907" s="1310"/>
      <c r="N1907" s="1322">
        <f t="shared" si="70"/>
        <v>0</v>
      </c>
      <c r="O1907" s="1323">
        <f t="shared" si="71"/>
        <v>0</v>
      </c>
      <c r="P1907" s="1323">
        <f>O1907/'1.5 Universal Data'!$E$36</f>
        <v>0</v>
      </c>
      <c r="Q1907" s="221"/>
      <c r="R1907" s="221"/>
      <c r="S1907" s="221"/>
      <c r="T1907" s="221"/>
      <c r="U1907" s="221"/>
      <c r="V1907" s="221"/>
      <c r="W1907" s="221"/>
      <c r="X1907" s="221"/>
      <c r="Y1907" s="221"/>
      <c r="Z1907" s="221"/>
      <c r="AA1907" s="221"/>
      <c r="AB1907" s="221"/>
      <c r="AC1907" s="221"/>
      <c r="AD1907" s="221"/>
      <c r="AE1907" s="221"/>
    </row>
    <row r="1908" spans="2:31">
      <c r="B1908" s="1319">
        <f t="shared" si="69"/>
        <v>-1</v>
      </c>
      <c r="D1908" s="1310"/>
      <c r="E1908" s="1310"/>
      <c r="F1908" s="1320"/>
      <c r="G1908" s="1310"/>
      <c r="H1908" s="1310"/>
      <c r="I1908" s="1310"/>
      <c r="J1908" s="1321"/>
      <c r="K1908" s="1321"/>
      <c r="L1908" s="1310"/>
      <c r="N1908" s="1322">
        <f t="shared" si="70"/>
        <v>0</v>
      </c>
      <c r="O1908" s="1323">
        <f t="shared" si="71"/>
        <v>0</v>
      </c>
      <c r="P1908" s="1323">
        <f>O1908/'1.5 Universal Data'!$E$36</f>
        <v>0</v>
      </c>
      <c r="Q1908" s="221"/>
      <c r="R1908" s="221"/>
      <c r="S1908" s="221"/>
      <c r="T1908" s="221"/>
      <c r="U1908" s="221"/>
      <c r="V1908" s="221"/>
      <c r="W1908" s="221"/>
      <c r="X1908" s="221"/>
      <c r="Y1908" s="221"/>
      <c r="Z1908" s="221"/>
      <c r="AA1908" s="221"/>
      <c r="AB1908" s="221"/>
      <c r="AC1908" s="221"/>
      <c r="AD1908" s="221"/>
      <c r="AE1908" s="221"/>
    </row>
    <row r="1909" spans="2:31">
      <c r="B1909" s="1319">
        <f t="shared" si="69"/>
        <v>-1</v>
      </c>
      <c r="D1909" s="1310"/>
      <c r="E1909" s="1310"/>
      <c r="F1909" s="1320"/>
      <c r="G1909" s="1310"/>
      <c r="H1909" s="1310"/>
      <c r="I1909" s="1310"/>
      <c r="J1909" s="1321"/>
      <c r="K1909" s="1321"/>
      <c r="L1909" s="1310"/>
      <c r="N1909" s="1322">
        <f t="shared" si="70"/>
        <v>0</v>
      </c>
      <c r="O1909" s="1323">
        <f t="shared" si="71"/>
        <v>0</v>
      </c>
      <c r="P1909" s="1323">
        <f>O1909/'1.5 Universal Data'!$E$36</f>
        <v>0</v>
      </c>
      <c r="Q1909" s="221"/>
      <c r="R1909" s="221"/>
      <c r="S1909" s="221"/>
      <c r="T1909" s="221"/>
      <c r="U1909" s="221"/>
      <c r="V1909" s="221"/>
      <c r="W1909" s="221"/>
      <c r="X1909" s="221"/>
      <c r="Y1909" s="221"/>
      <c r="Z1909" s="221"/>
      <c r="AA1909" s="221"/>
      <c r="AB1909" s="221"/>
      <c r="AC1909" s="221"/>
      <c r="AD1909" s="221"/>
      <c r="AE1909" s="221"/>
    </row>
    <row r="1910" spans="2:31">
      <c r="B1910" s="1319">
        <f t="shared" si="69"/>
        <v>-1</v>
      </c>
      <c r="D1910" s="1310"/>
      <c r="E1910" s="1310"/>
      <c r="F1910" s="1320"/>
      <c r="G1910" s="1310"/>
      <c r="H1910" s="1310"/>
      <c r="I1910" s="1310"/>
      <c r="J1910" s="1321"/>
      <c r="K1910" s="1321"/>
      <c r="L1910" s="1310"/>
      <c r="N1910" s="1322">
        <f t="shared" si="70"/>
        <v>0</v>
      </c>
      <c r="O1910" s="1323">
        <f t="shared" si="71"/>
        <v>0</v>
      </c>
      <c r="P1910" s="1323">
        <f>O1910/'1.5 Universal Data'!$E$36</f>
        <v>0</v>
      </c>
      <c r="Q1910" s="221"/>
      <c r="R1910" s="221"/>
      <c r="S1910" s="221"/>
      <c r="T1910" s="221"/>
      <c r="U1910" s="221"/>
      <c r="V1910" s="221"/>
      <c r="W1910" s="221"/>
      <c r="X1910" s="221"/>
      <c r="Y1910" s="221"/>
      <c r="Z1910" s="221"/>
      <c r="AA1910" s="221"/>
      <c r="AB1910" s="221"/>
      <c r="AC1910" s="221"/>
      <c r="AD1910" s="221"/>
      <c r="AE1910" s="221"/>
    </row>
    <row r="1911" spans="2:31">
      <c r="B1911" s="1319">
        <f t="shared" si="69"/>
        <v>-1</v>
      </c>
      <c r="D1911" s="1310"/>
      <c r="E1911" s="1310"/>
      <c r="F1911" s="1320"/>
      <c r="G1911" s="1310"/>
      <c r="H1911" s="1310"/>
      <c r="I1911" s="1310"/>
      <c r="J1911" s="1321"/>
      <c r="K1911" s="1321"/>
      <c r="L1911" s="1310"/>
      <c r="N1911" s="1322">
        <f t="shared" si="70"/>
        <v>0</v>
      </c>
      <c r="O1911" s="1323">
        <f t="shared" si="71"/>
        <v>0</v>
      </c>
      <c r="P1911" s="1323">
        <f>O1911/'1.5 Universal Data'!$E$36</f>
        <v>0</v>
      </c>
      <c r="Q1911" s="221"/>
      <c r="R1911" s="221"/>
      <c r="S1911" s="221"/>
      <c r="T1911" s="221"/>
      <c r="U1911" s="221"/>
      <c r="V1911" s="221"/>
      <c r="W1911" s="221"/>
      <c r="X1911" s="221"/>
      <c r="Y1911" s="221"/>
      <c r="Z1911" s="221"/>
      <c r="AA1911" s="221"/>
      <c r="AB1911" s="221"/>
      <c r="AC1911" s="221"/>
      <c r="AD1911" s="221"/>
      <c r="AE1911" s="221"/>
    </row>
    <row r="1912" spans="2:31">
      <c r="B1912" s="1319">
        <f t="shared" si="69"/>
        <v>-1</v>
      </c>
      <c r="D1912" s="1310"/>
      <c r="E1912" s="1310"/>
      <c r="F1912" s="1320"/>
      <c r="G1912" s="1310"/>
      <c r="H1912" s="1310"/>
      <c r="I1912" s="1310"/>
      <c r="J1912" s="1321"/>
      <c r="K1912" s="1321"/>
      <c r="L1912" s="1310"/>
      <c r="N1912" s="1322">
        <f t="shared" si="70"/>
        <v>0</v>
      </c>
      <c r="O1912" s="1323">
        <f t="shared" si="71"/>
        <v>0</v>
      </c>
      <c r="P1912" s="1323">
        <f>O1912/'1.5 Universal Data'!$E$36</f>
        <v>0</v>
      </c>
      <c r="Q1912" s="221"/>
      <c r="R1912" s="221"/>
      <c r="S1912" s="221"/>
      <c r="T1912" s="221"/>
      <c r="U1912" s="221"/>
      <c r="V1912" s="221"/>
      <c r="W1912" s="221"/>
      <c r="X1912" s="221"/>
      <c r="Y1912" s="221"/>
      <c r="Z1912" s="221"/>
      <c r="AA1912" s="221"/>
      <c r="AB1912" s="221"/>
      <c r="AC1912" s="221"/>
      <c r="AD1912" s="221"/>
      <c r="AE1912" s="221"/>
    </row>
    <row r="1913" spans="2:31">
      <c r="B1913" s="1319">
        <f t="shared" si="69"/>
        <v>-1</v>
      </c>
      <c r="D1913" s="1310"/>
      <c r="E1913" s="1310"/>
      <c r="F1913" s="1320"/>
      <c r="G1913" s="1310"/>
      <c r="H1913" s="1310"/>
      <c r="I1913" s="1310"/>
      <c r="J1913" s="1321"/>
      <c r="K1913" s="1321"/>
      <c r="L1913" s="1310"/>
      <c r="N1913" s="1322">
        <f t="shared" si="70"/>
        <v>0</v>
      </c>
      <c r="O1913" s="1323">
        <f t="shared" si="71"/>
        <v>0</v>
      </c>
      <c r="P1913" s="1323">
        <f>O1913/'1.5 Universal Data'!$E$36</f>
        <v>0</v>
      </c>
      <c r="Q1913" s="221"/>
      <c r="R1913" s="221"/>
      <c r="S1913" s="221"/>
      <c r="T1913" s="221"/>
      <c r="U1913" s="221"/>
      <c r="V1913" s="221"/>
      <c r="W1913" s="221"/>
      <c r="X1913" s="221"/>
      <c r="Y1913" s="221"/>
      <c r="Z1913" s="221"/>
      <c r="AA1913" s="221"/>
      <c r="AB1913" s="221"/>
      <c r="AC1913" s="221"/>
      <c r="AD1913" s="221"/>
      <c r="AE1913" s="221"/>
    </row>
    <row r="1914" spans="2:31">
      <c r="B1914" s="1319">
        <f t="shared" si="69"/>
        <v>-1</v>
      </c>
      <c r="D1914" s="1310"/>
      <c r="E1914" s="1310"/>
      <c r="F1914" s="1320"/>
      <c r="G1914" s="1310"/>
      <c r="H1914" s="1310"/>
      <c r="I1914" s="1310"/>
      <c r="J1914" s="1321"/>
      <c r="K1914" s="1321"/>
      <c r="L1914" s="1310"/>
      <c r="N1914" s="1322">
        <f t="shared" si="70"/>
        <v>0</v>
      </c>
      <c r="O1914" s="1323">
        <f t="shared" si="71"/>
        <v>0</v>
      </c>
      <c r="P1914" s="1323">
        <f>O1914/'1.5 Universal Data'!$E$36</f>
        <v>0</v>
      </c>
      <c r="Q1914" s="221"/>
      <c r="R1914" s="221"/>
      <c r="S1914" s="221"/>
      <c r="T1914" s="221"/>
      <c r="U1914" s="221"/>
      <c r="V1914" s="221"/>
      <c r="W1914" s="221"/>
      <c r="X1914" s="221"/>
      <c r="Y1914" s="221"/>
      <c r="Z1914" s="221"/>
      <c r="AA1914" s="221"/>
      <c r="AB1914" s="221"/>
      <c r="AC1914" s="221"/>
      <c r="AD1914" s="221"/>
      <c r="AE1914" s="221"/>
    </row>
    <row r="1915" spans="2:31">
      <c r="B1915" s="1319">
        <f t="shared" si="69"/>
        <v>-1</v>
      </c>
      <c r="D1915" s="1310"/>
      <c r="E1915" s="1310"/>
      <c r="F1915" s="1320"/>
      <c r="G1915" s="1310"/>
      <c r="H1915" s="1310"/>
      <c r="I1915" s="1310"/>
      <c r="J1915" s="1321"/>
      <c r="K1915" s="1321"/>
      <c r="L1915" s="1310"/>
      <c r="N1915" s="1322">
        <f t="shared" si="70"/>
        <v>0</v>
      </c>
      <c r="O1915" s="1323">
        <f t="shared" si="71"/>
        <v>0</v>
      </c>
      <c r="P1915" s="1323">
        <f>O1915/'1.5 Universal Data'!$E$36</f>
        <v>0</v>
      </c>
      <c r="Q1915" s="221"/>
      <c r="R1915" s="221"/>
      <c r="S1915" s="221"/>
      <c r="T1915" s="221"/>
      <c r="U1915" s="221"/>
      <c r="V1915" s="221"/>
      <c r="W1915" s="221"/>
      <c r="X1915" s="221"/>
      <c r="Y1915" s="221"/>
      <c r="Z1915" s="221"/>
      <c r="AA1915" s="221"/>
      <c r="AB1915" s="221"/>
      <c r="AC1915" s="221"/>
      <c r="AD1915" s="221"/>
      <c r="AE1915" s="221"/>
    </row>
    <row r="1916" spans="2:31">
      <c r="B1916" s="1319">
        <f t="shared" si="69"/>
        <v>-1</v>
      </c>
      <c r="D1916" s="1310"/>
      <c r="E1916" s="1310"/>
      <c r="F1916" s="1320"/>
      <c r="G1916" s="1310"/>
      <c r="H1916" s="1310"/>
      <c r="I1916" s="1310"/>
      <c r="J1916" s="1321"/>
      <c r="K1916" s="1321"/>
      <c r="L1916" s="1310"/>
      <c r="N1916" s="1322">
        <f t="shared" si="70"/>
        <v>0</v>
      </c>
      <c r="O1916" s="1323">
        <f t="shared" si="71"/>
        <v>0</v>
      </c>
      <c r="P1916" s="1323">
        <f>O1916/'1.5 Universal Data'!$E$36</f>
        <v>0</v>
      </c>
      <c r="Q1916" s="221"/>
      <c r="R1916" s="221"/>
      <c r="S1916" s="221"/>
      <c r="T1916" s="221"/>
      <c r="U1916" s="221"/>
      <c r="V1916" s="221"/>
      <c r="W1916" s="221"/>
      <c r="X1916" s="221"/>
      <c r="Y1916" s="221"/>
      <c r="Z1916" s="221"/>
      <c r="AA1916" s="221"/>
      <c r="AB1916" s="221"/>
      <c r="AC1916" s="221"/>
      <c r="AD1916" s="221"/>
      <c r="AE1916" s="221"/>
    </row>
    <row r="1917" spans="2:31">
      <c r="B1917" s="1319">
        <f t="shared" si="69"/>
        <v>-1</v>
      </c>
      <c r="D1917" s="1310"/>
      <c r="E1917" s="1310"/>
      <c r="F1917" s="1320"/>
      <c r="G1917" s="1310"/>
      <c r="H1917" s="1310"/>
      <c r="I1917" s="1310"/>
      <c r="J1917" s="1321"/>
      <c r="K1917" s="1321"/>
      <c r="L1917" s="1310"/>
      <c r="N1917" s="1322">
        <f t="shared" si="70"/>
        <v>0</v>
      </c>
      <c r="O1917" s="1323">
        <f t="shared" si="71"/>
        <v>0</v>
      </c>
      <c r="P1917" s="1323">
        <f>O1917/'1.5 Universal Data'!$E$36</f>
        <v>0</v>
      </c>
      <c r="Q1917" s="221"/>
      <c r="R1917" s="221"/>
      <c r="S1917" s="221"/>
      <c r="T1917" s="221"/>
      <c r="U1917" s="221"/>
      <c r="V1917" s="221"/>
      <c r="W1917" s="221"/>
      <c r="X1917" s="221"/>
      <c r="Y1917" s="221"/>
      <c r="Z1917" s="221"/>
      <c r="AA1917" s="221"/>
      <c r="AB1917" s="221"/>
      <c r="AC1917" s="221"/>
      <c r="AD1917" s="221"/>
      <c r="AE1917" s="221"/>
    </row>
    <row r="1918" spans="2:31">
      <c r="B1918" s="1319">
        <f t="shared" si="69"/>
        <v>-1</v>
      </c>
      <c r="D1918" s="1310"/>
      <c r="E1918" s="1310"/>
      <c r="F1918" s="1320"/>
      <c r="G1918" s="1310"/>
      <c r="H1918" s="1310"/>
      <c r="I1918" s="1310"/>
      <c r="J1918" s="1321"/>
      <c r="K1918" s="1321"/>
      <c r="L1918" s="1310"/>
      <c r="N1918" s="1322">
        <f t="shared" si="70"/>
        <v>0</v>
      </c>
      <c r="O1918" s="1323">
        <f t="shared" si="71"/>
        <v>0</v>
      </c>
      <c r="P1918" s="1323">
        <f>O1918/'1.5 Universal Data'!$E$36</f>
        <v>0</v>
      </c>
      <c r="Q1918" s="221"/>
      <c r="R1918" s="221"/>
      <c r="S1918" s="221"/>
      <c r="T1918" s="221"/>
      <c r="U1918" s="221"/>
      <c r="V1918" s="221"/>
      <c r="W1918" s="221"/>
      <c r="X1918" s="221"/>
      <c r="Y1918" s="221"/>
      <c r="Z1918" s="221"/>
      <c r="AA1918" s="221"/>
      <c r="AB1918" s="221"/>
      <c r="AC1918" s="221"/>
      <c r="AD1918" s="221"/>
      <c r="AE1918" s="221"/>
    </row>
    <row r="1919" spans="2:31">
      <c r="B1919" s="1319">
        <f t="shared" si="69"/>
        <v>-1</v>
      </c>
      <c r="D1919" s="1310"/>
      <c r="E1919" s="1310"/>
      <c r="F1919" s="1320"/>
      <c r="G1919" s="1310"/>
      <c r="H1919" s="1310"/>
      <c r="I1919" s="1310"/>
      <c r="J1919" s="1321"/>
      <c r="K1919" s="1321"/>
      <c r="L1919" s="1310"/>
      <c r="N1919" s="1322">
        <f t="shared" si="70"/>
        <v>0</v>
      </c>
      <c r="O1919" s="1323">
        <f t="shared" si="71"/>
        <v>0</v>
      </c>
      <c r="P1919" s="1323">
        <f>O1919/'1.5 Universal Data'!$E$36</f>
        <v>0</v>
      </c>
      <c r="Q1919" s="221"/>
      <c r="R1919" s="221"/>
      <c r="S1919" s="221"/>
      <c r="T1919" s="221"/>
      <c r="U1919" s="221"/>
      <c r="V1919" s="221"/>
      <c r="W1919" s="221"/>
      <c r="X1919" s="221"/>
      <c r="Y1919" s="221"/>
      <c r="Z1919" s="221"/>
      <c r="AA1919" s="221"/>
      <c r="AB1919" s="221"/>
      <c r="AC1919" s="221"/>
      <c r="AD1919" s="221"/>
      <c r="AE1919" s="221"/>
    </row>
    <row r="1920" spans="2:31">
      <c r="B1920" s="1319">
        <f t="shared" si="69"/>
        <v>-1</v>
      </c>
      <c r="D1920" s="1310"/>
      <c r="E1920" s="1310"/>
      <c r="F1920" s="1320"/>
      <c r="G1920" s="1310"/>
      <c r="H1920" s="1310"/>
      <c r="I1920" s="1310"/>
      <c r="J1920" s="1321"/>
      <c r="K1920" s="1321"/>
      <c r="L1920" s="1310"/>
      <c r="N1920" s="1322">
        <f t="shared" si="70"/>
        <v>0</v>
      </c>
      <c r="O1920" s="1323">
        <f t="shared" si="71"/>
        <v>0</v>
      </c>
      <c r="P1920" s="1323">
        <f>O1920/'1.5 Universal Data'!$E$36</f>
        <v>0</v>
      </c>
      <c r="Q1920" s="221"/>
      <c r="R1920" s="221"/>
      <c r="S1920" s="221"/>
      <c r="T1920" s="221"/>
      <c r="U1920" s="221"/>
      <c r="V1920" s="221"/>
      <c r="W1920" s="221"/>
      <c r="X1920" s="221"/>
      <c r="Y1920" s="221"/>
      <c r="Z1920" s="221"/>
      <c r="AA1920" s="221"/>
      <c r="AB1920" s="221"/>
      <c r="AC1920" s="221"/>
      <c r="AD1920" s="221"/>
      <c r="AE1920" s="221"/>
    </row>
    <row r="1921" spans="2:31">
      <c r="B1921" s="1319">
        <f t="shared" si="69"/>
        <v>-1</v>
      </c>
      <c r="D1921" s="1310"/>
      <c r="E1921" s="1310"/>
      <c r="F1921" s="1320"/>
      <c r="G1921" s="1310"/>
      <c r="H1921" s="1310"/>
      <c r="I1921" s="1310"/>
      <c r="J1921" s="1321"/>
      <c r="K1921" s="1321"/>
      <c r="L1921" s="1310"/>
      <c r="N1921" s="1322">
        <f t="shared" si="70"/>
        <v>0</v>
      </c>
      <c r="O1921" s="1323">
        <f t="shared" si="71"/>
        <v>0</v>
      </c>
      <c r="P1921" s="1323">
        <f>O1921/'1.5 Universal Data'!$E$36</f>
        <v>0</v>
      </c>
      <c r="Q1921" s="221"/>
      <c r="R1921" s="221"/>
      <c r="S1921" s="221"/>
      <c r="T1921" s="221"/>
      <c r="U1921" s="221"/>
      <c r="V1921" s="221"/>
      <c r="W1921" s="221"/>
      <c r="X1921" s="221"/>
      <c r="Y1921" s="221"/>
      <c r="Z1921" s="221"/>
      <c r="AA1921" s="221"/>
      <c r="AB1921" s="221"/>
      <c r="AC1921" s="221"/>
      <c r="AD1921" s="221"/>
      <c r="AE1921" s="221"/>
    </row>
    <row r="1922" spans="2:31">
      <c r="B1922" s="1319">
        <f t="shared" si="69"/>
        <v>-1</v>
      </c>
      <c r="D1922" s="1310"/>
      <c r="E1922" s="1310"/>
      <c r="F1922" s="1320"/>
      <c r="G1922" s="1310"/>
      <c r="H1922" s="1310"/>
      <c r="I1922" s="1310"/>
      <c r="J1922" s="1321"/>
      <c r="K1922" s="1321"/>
      <c r="L1922" s="1310"/>
      <c r="N1922" s="1322">
        <f t="shared" si="70"/>
        <v>0</v>
      </c>
      <c r="O1922" s="1323">
        <f t="shared" si="71"/>
        <v>0</v>
      </c>
      <c r="P1922" s="1323">
        <f>O1922/'1.5 Universal Data'!$E$36</f>
        <v>0</v>
      </c>
      <c r="Q1922" s="221"/>
      <c r="R1922" s="221"/>
      <c r="S1922" s="221"/>
      <c r="T1922" s="221"/>
      <c r="U1922" s="221"/>
      <c r="V1922" s="221"/>
      <c r="W1922" s="221"/>
      <c r="X1922" s="221"/>
      <c r="Y1922" s="221"/>
      <c r="Z1922" s="221"/>
      <c r="AA1922" s="221"/>
      <c r="AB1922" s="221"/>
      <c r="AC1922" s="221"/>
      <c r="AD1922" s="221"/>
      <c r="AE1922" s="221"/>
    </row>
    <row r="1923" spans="2:31">
      <c r="B1923" s="1319">
        <f t="shared" si="69"/>
        <v>-1</v>
      </c>
      <c r="D1923" s="1310"/>
      <c r="E1923" s="1310"/>
      <c r="F1923" s="1320"/>
      <c r="G1923" s="1310"/>
      <c r="H1923" s="1310"/>
      <c r="I1923" s="1310"/>
      <c r="J1923" s="1321"/>
      <c r="K1923" s="1321"/>
      <c r="L1923" s="1310"/>
      <c r="N1923" s="1322">
        <f t="shared" si="70"/>
        <v>0</v>
      </c>
      <c r="O1923" s="1323">
        <f t="shared" si="71"/>
        <v>0</v>
      </c>
      <c r="P1923" s="1323">
        <f>O1923/'1.5 Universal Data'!$E$36</f>
        <v>0</v>
      </c>
      <c r="Q1923" s="221"/>
      <c r="R1923" s="221"/>
      <c r="S1923" s="221"/>
      <c r="T1923" s="221"/>
      <c r="U1923" s="221"/>
      <c r="V1923" s="221"/>
      <c r="W1923" s="221"/>
      <c r="X1923" s="221"/>
      <c r="Y1923" s="221"/>
      <c r="Z1923" s="221"/>
      <c r="AA1923" s="221"/>
      <c r="AB1923" s="221"/>
      <c r="AC1923" s="221"/>
      <c r="AD1923" s="221"/>
      <c r="AE1923" s="221"/>
    </row>
    <row r="1924" spans="2:31">
      <c r="B1924" s="1319">
        <f t="shared" si="69"/>
        <v>-1</v>
      </c>
      <c r="D1924" s="1310"/>
      <c r="E1924" s="1310"/>
      <c r="F1924" s="1320"/>
      <c r="G1924" s="1310"/>
      <c r="H1924" s="1310"/>
      <c r="I1924" s="1310"/>
      <c r="J1924" s="1321"/>
      <c r="K1924" s="1321"/>
      <c r="L1924" s="1310"/>
      <c r="N1924" s="1322">
        <f t="shared" si="70"/>
        <v>0</v>
      </c>
      <c r="O1924" s="1323">
        <f t="shared" si="71"/>
        <v>0</v>
      </c>
      <c r="P1924" s="1323">
        <f>O1924/'1.5 Universal Data'!$E$36</f>
        <v>0</v>
      </c>
      <c r="Q1924" s="221"/>
      <c r="R1924" s="221"/>
      <c r="S1924" s="221"/>
      <c r="T1924" s="221"/>
      <c r="U1924" s="221"/>
      <c r="V1924" s="221"/>
      <c r="W1924" s="221"/>
      <c r="X1924" s="221"/>
      <c r="Y1924" s="221"/>
      <c r="Z1924" s="221"/>
      <c r="AA1924" s="221"/>
      <c r="AB1924" s="221"/>
      <c r="AC1924" s="221"/>
      <c r="AD1924" s="221"/>
      <c r="AE1924" s="221"/>
    </row>
    <row r="1925" spans="2:31">
      <c r="B1925" s="1319">
        <f t="shared" si="69"/>
        <v>-1</v>
      </c>
      <c r="D1925" s="1310"/>
      <c r="E1925" s="1310"/>
      <c r="F1925" s="1320"/>
      <c r="G1925" s="1310"/>
      <c r="H1925" s="1310"/>
      <c r="I1925" s="1310"/>
      <c r="J1925" s="1321"/>
      <c r="K1925" s="1321"/>
      <c r="L1925" s="1310"/>
      <c r="N1925" s="1322">
        <f t="shared" si="70"/>
        <v>0</v>
      </c>
      <c r="O1925" s="1323">
        <f t="shared" si="71"/>
        <v>0</v>
      </c>
      <c r="P1925" s="1323">
        <f>O1925/'1.5 Universal Data'!$E$36</f>
        <v>0</v>
      </c>
      <c r="Q1925" s="221"/>
      <c r="R1925" s="221"/>
      <c r="S1925" s="221"/>
      <c r="T1925" s="221"/>
      <c r="U1925" s="221"/>
      <c r="V1925" s="221"/>
      <c r="W1925" s="221"/>
      <c r="X1925" s="221"/>
      <c r="Y1925" s="221"/>
      <c r="Z1925" s="221"/>
      <c r="AA1925" s="221"/>
      <c r="AB1925" s="221"/>
      <c r="AC1925" s="221"/>
      <c r="AD1925" s="221"/>
      <c r="AE1925" s="221"/>
    </row>
    <row r="1926" spans="2:31">
      <c r="B1926" s="1319">
        <f t="shared" si="69"/>
        <v>-1</v>
      </c>
      <c r="D1926" s="1310"/>
      <c r="E1926" s="1310"/>
      <c r="F1926" s="1320"/>
      <c r="G1926" s="1310"/>
      <c r="H1926" s="1310"/>
      <c r="I1926" s="1310"/>
      <c r="J1926" s="1321"/>
      <c r="K1926" s="1321"/>
      <c r="L1926" s="1310"/>
      <c r="N1926" s="1322">
        <f t="shared" si="70"/>
        <v>0</v>
      </c>
      <c r="O1926" s="1323">
        <f t="shared" si="71"/>
        <v>0</v>
      </c>
      <c r="P1926" s="1323">
        <f>O1926/'1.5 Universal Data'!$E$36</f>
        <v>0</v>
      </c>
      <c r="Q1926" s="221"/>
      <c r="R1926" s="221"/>
      <c r="S1926" s="221"/>
      <c r="T1926" s="221"/>
      <c r="U1926" s="221"/>
      <c r="V1926" s="221"/>
      <c r="W1926" s="221"/>
      <c r="X1926" s="221"/>
      <c r="Y1926" s="221"/>
      <c r="Z1926" s="221"/>
      <c r="AA1926" s="221"/>
      <c r="AB1926" s="221"/>
      <c r="AC1926" s="221"/>
      <c r="AD1926" s="221"/>
      <c r="AE1926" s="221"/>
    </row>
    <row r="1927" spans="2:31">
      <c r="B1927" s="1319">
        <f t="shared" si="69"/>
        <v>-1</v>
      </c>
      <c r="D1927" s="1310"/>
      <c r="E1927" s="1310"/>
      <c r="F1927" s="1320"/>
      <c r="G1927" s="1310"/>
      <c r="H1927" s="1310"/>
      <c r="I1927" s="1310"/>
      <c r="J1927" s="1321"/>
      <c r="K1927" s="1321"/>
      <c r="L1927" s="1310"/>
      <c r="N1927" s="1322">
        <f t="shared" si="70"/>
        <v>0</v>
      </c>
      <c r="O1927" s="1323">
        <f t="shared" si="71"/>
        <v>0</v>
      </c>
      <c r="P1927" s="1323">
        <f>O1927/'1.5 Universal Data'!$E$36</f>
        <v>0</v>
      </c>
      <c r="Q1927" s="221"/>
      <c r="R1927" s="221"/>
      <c r="S1927" s="221"/>
      <c r="T1927" s="221"/>
      <c r="U1927" s="221"/>
      <c r="V1927" s="221"/>
      <c r="W1927" s="221"/>
      <c r="X1927" s="221"/>
      <c r="Y1927" s="221"/>
      <c r="Z1927" s="221"/>
      <c r="AA1927" s="221"/>
      <c r="AB1927" s="221"/>
      <c r="AC1927" s="221"/>
      <c r="AD1927" s="221"/>
      <c r="AE1927" s="221"/>
    </row>
    <row r="1928" spans="2:31">
      <c r="B1928" s="1319">
        <f t="shared" si="69"/>
        <v>-1</v>
      </c>
      <c r="D1928" s="1310"/>
      <c r="E1928" s="1310"/>
      <c r="F1928" s="1320"/>
      <c r="G1928" s="1310"/>
      <c r="H1928" s="1310"/>
      <c r="I1928" s="1310"/>
      <c r="J1928" s="1321"/>
      <c r="K1928" s="1321"/>
      <c r="L1928" s="1310"/>
      <c r="N1928" s="1322">
        <f t="shared" si="70"/>
        <v>0</v>
      </c>
      <c r="O1928" s="1323">
        <f t="shared" si="71"/>
        <v>0</v>
      </c>
      <c r="P1928" s="1323">
        <f>O1928/'1.5 Universal Data'!$E$36</f>
        <v>0</v>
      </c>
      <c r="Q1928" s="221"/>
      <c r="R1928" s="221"/>
      <c r="S1928" s="221"/>
      <c r="T1928" s="221"/>
      <c r="U1928" s="221"/>
      <c r="V1928" s="221"/>
      <c r="W1928" s="221"/>
      <c r="X1928" s="221"/>
      <c r="Y1928" s="221"/>
      <c r="Z1928" s="221"/>
      <c r="AA1928" s="221"/>
      <c r="AB1928" s="221"/>
      <c r="AC1928" s="221"/>
      <c r="AD1928" s="221"/>
      <c r="AE1928" s="221"/>
    </row>
    <row r="1929" spans="2:31">
      <c r="B1929" s="1319">
        <f t="shared" si="69"/>
        <v>-1</v>
      </c>
      <c r="D1929" s="1310"/>
      <c r="E1929" s="1310"/>
      <c r="F1929" s="1320"/>
      <c r="G1929" s="1310"/>
      <c r="H1929" s="1310"/>
      <c r="I1929" s="1310"/>
      <c r="J1929" s="1321"/>
      <c r="K1929" s="1321"/>
      <c r="L1929" s="1310"/>
      <c r="N1929" s="1322">
        <f t="shared" si="70"/>
        <v>0</v>
      </c>
      <c r="O1929" s="1323">
        <f t="shared" si="71"/>
        <v>0</v>
      </c>
      <c r="P1929" s="1323">
        <f>O1929/'1.5 Universal Data'!$E$36</f>
        <v>0</v>
      </c>
      <c r="Q1929" s="221"/>
      <c r="R1929" s="221"/>
      <c r="S1929" s="221"/>
      <c r="T1929" s="221"/>
      <c r="U1929" s="221"/>
      <c r="V1929" s="221"/>
      <c r="W1929" s="221"/>
      <c r="X1929" s="221"/>
      <c r="Y1929" s="221"/>
      <c r="Z1929" s="221"/>
      <c r="AA1929" s="221"/>
      <c r="AB1929" s="221"/>
      <c r="AC1929" s="221"/>
      <c r="AD1929" s="221"/>
      <c r="AE1929" s="221"/>
    </row>
    <row r="1930" spans="2:31">
      <c r="B1930" s="1319">
        <f t="shared" si="69"/>
        <v>-1</v>
      </c>
      <c r="D1930" s="1310"/>
      <c r="E1930" s="1310"/>
      <c r="F1930" s="1320"/>
      <c r="G1930" s="1310"/>
      <c r="H1930" s="1310"/>
      <c r="I1930" s="1310"/>
      <c r="J1930" s="1321"/>
      <c r="K1930" s="1321"/>
      <c r="L1930" s="1310"/>
      <c r="N1930" s="1322">
        <f t="shared" si="70"/>
        <v>0</v>
      </c>
      <c r="O1930" s="1323">
        <f t="shared" si="71"/>
        <v>0</v>
      </c>
      <c r="P1930" s="1323">
        <f>O1930/'1.5 Universal Data'!$E$36</f>
        <v>0</v>
      </c>
      <c r="Q1930" s="221"/>
      <c r="R1930" s="221"/>
      <c r="S1930" s="221"/>
      <c r="T1930" s="221"/>
      <c r="U1930" s="221"/>
      <c r="V1930" s="221"/>
      <c r="W1930" s="221"/>
      <c r="X1930" s="221"/>
      <c r="Y1930" s="221"/>
      <c r="Z1930" s="221"/>
      <c r="AA1930" s="221"/>
      <c r="AB1930" s="221"/>
      <c r="AC1930" s="221"/>
      <c r="AD1930" s="221"/>
      <c r="AE1930" s="221"/>
    </row>
    <row r="1931" spans="2:31">
      <c r="B1931" s="1319">
        <f t="shared" si="69"/>
        <v>-1</v>
      </c>
      <c r="D1931" s="1310"/>
      <c r="E1931" s="1310"/>
      <c r="F1931" s="1320"/>
      <c r="G1931" s="1310"/>
      <c r="H1931" s="1310"/>
      <c r="I1931" s="1310"/>
      <c r="J1931" s="1321"/>
      <c r="K1931" s="1321"/>
      <c r="L1931" s="1310"/>
      <c r="N1931" s="1322">
        <f t="shared" si="70"/>
        <v>0</v>
      </c>
      <c r="O1931" s="1323">
        <f t="shared" si="71"/>
        <v>0</v>
      </c>
      <c r="P1931" s="1323">
        <f>O1931/'1.5 Universal Data'!$E$36</f>
        <v>0</v>
      </c>
      <c r="Q1931" s="221"/>
      <c r="R1931" s="221"/>
      <c r="S1931" s="221"/>
      <c r="T1931" s="221"/>
      <c r="U1931" s="221"/>
      <c r="V1931" s="221"/>
      <c r="W1931" s="221"/>
      <c r="X1931" s="221"/>
      <c r="Y1931" s="221"/>
      <c r="Z1931" s="221"/>
      <c r="AA1931" s="221"/>
      <c r="AB1931" s="221"/>
      <c r="AC1931" s="221"/>
      <c r="AD1931" s="221"/>
      <c r="AE1931" s="221"/>
    </row>
    <row r="1932" spans="2:31">
      <c r="B1932" s="1319">
        <f t="shared" si="69"/>
        <v>-1</v>
      </c>
      <c r="D1932" s="1310"/>
      <c r="E1932" s="1310"/>
      <c r="F1932" s="1320"/>
      <c r="G1932" s="1310"/>
      <c r="H1932" s="1310"/>
      <c r="I1932" s="1310"/>
      <c r="J1932" s="1321"/>
      <c r="K1932" s="1321"/>
      <c r="L1932" s="1310"/>
      <c r="N1932" s="1322">
        <f t="shared" si="70"/>
        <v>0</v>
      </c>
      <c r="O1932" s="1323">
        <f t="shared" si="71"/>
        <v>0</v>
      </c>
      <c r="P1932" s="1323">
        <f>O1932/'1.5 Universal Data'!$E$36</f>
        <v>0</v>
      </c>
      <c r="Q1932" s="221"/>
      <c r="R1932" s="221"/>
      <c r="S1932" s="221"/>
      <c r="T1932" s="221"/>
      <c r="U1932" s="221"/>
      <c r="V1932" s="221"/>
      <c r="W1932" s="221"/>
      <c r="X1932" s="221"/>
      <c r="Y1932" s="221"/>
      <c r="Z1932" s="221"/>
      <c r="AA1932" s="221"/>
      <c r="AB1932" s="221"/>
      <c r="AC1932" s="221"/>
      <c r="AD1932" s="221"/>
      <c r="AE1932" s="221"/>
    </row>
    <row r="1933" spans="2:31">
      <c r="B1933" s="1319">
        <f t="shared" si="69"/>
        <v>-1</v>
      </c>
      <c r="D1933" s="1310"/>
      <c r="E1933" s="1310"/>
      <c r="F1933" s="1320"/>
      <c r="G1933" s="1310"/>
      <c r="H1933" s="1310"/>
      <c r="I1933" s="1310"/>
      <c r="J1933" s="1321"/>
      <c r="K1933" s="1321"/>
      <c r="L1933" s="1310"/>
      <c r="N1933" s="1322">
        <f t="shared" si="70"/>
        <v>0</v>
      </c>
      <c r="O1933" s="1323">
        <f t="shared" si="71"/>
        <v>0</v>
      </c>
      <c r="P1933" s="1323">
        <f>O1933/'1.5 Universal Data'!$E$36</f>
        <v>0</v>
      </c>
      <c r="Q1933" s="221"/>
      <c r="R1933" s="221"/>
      <c r="S1933" s="221"/>
      <c r="T1933" s="221"/>
      <c r="U1933" s="221"/>
      <c r="V1933" s="221"/>
      <c r="W1933" s="221"/>
      <c r="X1933" s="221"/>
      <c r="Y1933" s="221"/>
      <c r="Z1933" s="221"/>
      <c r="AA1933" s="221"/>
      <c r="AB1933" s="221"/>
      <c r="AC1933" s="221"/>
      <c r="AD1933" s="221"/>
      <c r="AE1933" s="221"/>
    </row>
    <row r="1934" spans="2:31">
      <c r="B1934" s="1319">
        <f t="shared" si="69"/>
        <v>-1</v>
      </c>
      <c r="D1934" s="1310"/>
      <c r="E1934" s="1310"/>
      <c r="F1934" s="1320"/>
      <c r="G1934" s="1310"/>
      <c r="H1934" s="1310"/>
      <c r="I1934" s="1310"/>
      <c r="J1934" s="1321"/>
      <c r="K1934" s="1321"/>
      <c r="L1934" s="1310"/>
      <c r="N1934" s="1322">
        <f t="shared" si="70"/>
        <v>0</v>
      </c>
      <c r="O1934" s="1323">
        <f t="shared" si="71"/>
        <v>0</v>
      </c>
      <c r="P1934" s="1323">
        <f>O1934/'1.5 Universal Data'!$E$36</f>
        <v>0</v>
      </c>
      <c r="Q1934" s="221"/>
      <c r="R1934" s="221"/>
      <c r="S1934" s="221"/>
      <c r="T1934" s="221"/>
      <c r="U1934" s="221"/>
      <c r="V1934" s="221"/>
      <c r="W1934" s="221"/>
      <c r="X1934" s="221"/>
      <c r="Y1934" s="221"/>
      <c r="Z1934" s="221"/>
      <c r="AA1934" s="221"/>
      <c r="AB1934" s="221"/>
      <c r="AC1934" s="221"/>
      <c r="AD1934" s="221"/>
      <c r="AE1934" s="221"/>
    </row>
    <row r="1935" spans="2:31">
      <c r="B1935" s="1319">
        <f t="shared" si="69"/>
        <v>-1</v>
      </c>
      <c r="D1935" s="1310"/>
      <c r="E1935" s="1310"/>
      <c r="F1935" s="1320"/>
      <c r="G1935" s="1310"/>
      <c r="H1935" s="1310"/>
      <c r="I1935" s="1310"/>
      <c r="J1935" s="1321"/>
      <c r="K1935" s="1321"/>
      <c r="L1935" s="1310"/>
      <c r="N1935" s="1322">
        <f t="shared" si="70"/>
        <v>0</v>
      </c>
      <c r="O1935" s="1323">
        <f t="shared" si="71"/>
        <v>0</v>
      </c>
      <c r="P1935" s="1323">
        <f>O1935/'1.5 Universal Data'!$E$36</f>
        <v>0</v>
      </c>
      <c r="Q1935" s="221"/>
      <c r="R1935" s="221"/>
      <c r="S1935" s="221"/>
      <c r="T1935" s="221"/>
      <c r="U1935" s="221"/>
      <c r="V1935" s="221"/>
      <c r="W1935" s="221"/>
      <c r="X1935" s="221"/>
      <c r="Y1935" s="221"/>
      <c r="Z1935" s="221"/>
      <c r="AA1935" s="221"/>
      <c r="AB1935" s="221"/>
      <c r="AC1935" s="221"/>
      <c r="AD1935" s="221"/>
      <c r="AE1935" s="221"/>
    </row>
    <row r="1936" spans="2:31">
      <c r="B1936" s="1319">
        <f t="shared" si="69"/>
        <v>-1</v>
      </c>
      <c r="D1936" s="1310"/>
      <c r="E1936" s="1310"/>
      <c r="F1936" s="1320"/>
      <c r="G1936" s="1310"/>
      <c r="H1936" s="1310"/>
      <c r="I1936" s="1310"/>
      <c r="J1936" s="1321"/>
      <c r="K1936" s="1321"/>
      <c r="L1936" s="1310"/>
      <c r="N1936" s="1322">
        <f t="shared" si="70"/>
        <v>0</v>
      </c>
      <c r="O1936" s="1323">
        <f t="shared" si="71"/>
        <v>0</v>
      </c>
      <c r="P1936" s="1323">
        <f>O1936/'1.5 Universal Data'!$E$36</f>
        <v>0</v>
      </c>
      <c r="Q1936" s="221"/>
      <c r="R1936" s="221"/>
      <c r="S1936" s="221"/>
      <c r="T1936" s="221"/>
      <c r="U1936" s="221"/>
      <c r="V1936" s="221"/>
      <c r="W1936" s="221"/>
      <c r="X1936" s="221"/>
      <c r="Y1936" s="221"/>
      <c r="Z1936" s="221"/>
      <c r="AA1936" s="221"/>
      <c r="AB1936" s="221"/>
      <c r="AC1936" s="221"/>
      <c r="AD1936" s="221"/>
      <c r="AE1936" s="221"/>
    </row>
    <row r="1937" spans="2:31">
      <c r="B1937" s="1319">
        <f t="shared" si="69"/>
        <v>-1</v>
      </c>
      <c r="D1937" s="1310"/>
      <c r="E1937" s="1310"/>
      <c r="F1937" s="1320"/>
      <c r="G1937" s="1310"/>
      <c r="H1937" s="1310"/>
      <c r="I1937" s="1310"/>
      <c r="J1937" s="1321"/>
      <c r="K1937" s="1321"/>
      <c r="L1937" s="1310"/>
      <c r="N1937" s="1322">
        <f t="shared" si="70"/>
        <v>0</v>
      </c>
      <c r="O1937" s="1323">
        <f t="shared" si="71"/>
        <v>0</v>
      </c>
      <c r="P1937" s="1323">
        <f>O1937/'1.5 Universal Data'!$E$36</f>
        <v>0</v>
      </c>
      <c r="Q1937" s="221"/>
      <c r="R1937" s="221"/>
      <c r="S1937" s="221"/>
      <c r="T1937" s="221"/>
      <c r="U1937" s="221"/>
      <c r="V1937" s="221"/>
      <c r="W1937" s="221"/>
      <c r="X1937" s="221"/>
      <c r="Y1937" s="221"/>
      <c r="Z1937" s="221"/>
      <c r="AA1937" s="221"/>
      <c r="AB1937" s="221"/>
      <c r="AC1937" s="221"/>
      <c r="AD1937" s="221"/>
      <c r="AE1937" s="221"/>
    </row>
    <row r="1938" spans="2:31">
      <c r="B1938" s="1319">
        <f t="shared" si="69"/>
        <v>-1</v>
      </c>
      <c r="D1938" s="1310"/>
      <c r="E1938" s="1310"/>
      <c r="F1938" s="1320"/>
      <c r="G1938" s="1310"/>
      <c r="H1938" s="1310"/>
      <c r="I1938" s="1310"/>
      <c r="J1938" s="1321"/>
      <c r="K1938" s="1321"/>
      <c r="L1938" s="1310"/>
      <c r="N1938" s="1322">
        <f t="shared" si="70"/>
        <v>0</v>
      </c>
      <c r="O1938" s="1323">
        <f t="shared" si="71"/>
        <v>0</v>
      </c>
      <c r="P1938" s="1323">
        <f>O1938/'1.5 Universal Data'!$E$36</f>
        <v>0</v>
      </c>
      <c r="Q1938" s="221"/>
      <c r="R1938" s="221"/>
      <c r="S1938" s="221"/>
      <c r="T1938" s="221"/>
      <c r="U1938" s="221"/>
      <c r="V1938" s="221"/>
      <c r="W1938" s="221"/>
      <c r="X1938" s="221"/>
      <c r="Y1938" s="221"/>
      <c r="Z1938" s="221"/>
      <c r="AA1938" s="221"/>
      <c r="AB1938" s="221"/>
      <c r="AC1938" s="221"/>
      <c r="AD1938" s="221"/>
      <c r="AE1938" s="221"/>
    </row>
    <row r="1939" spans="2:31">
      <c r="B1939" s="1319">
        <f t="shared" si="69"/>
        <v>-1</v>
      </c>
      <c r="D1939" s="1310"/>
      <c r="E1939" s="1310"/>
      <c r="F1939" s="1320"/>
      <c r="G1939" s="1310"/>
      <c r="H1939" s="1310"/>
      <c r="I1939" s="1310"/>
      <c r="J1939" s="1321"/>
      <c r="K1939" s="1321"/>
      <c r="L1939" s="1310"/>
      <c r="N1939" s="1322">
        <f t="shared" si="70"/>
        <v>0</v>
      </c>
      <c r="O1939" s="1323">
        <f t="shared" si="71"/>
        <v>0</v>
      </c>
      <c r="P1939" s="1323">
        <f>O1939/'1.5 Universal Data'!$E$36</f>
        <v>0</v>
      </c>
      <c r="Q1939" s="221"/>
      <c r="R1939" s="221"/>
      <c r="S1939" s="221"/>
      <c r="T1939" s="221"/>
      <c r="U1939" s="221"/>
      <c r="V1939" s="221"/>
      <c r="W1939" s="221"/>
      <c r="X1939" s="221"/>
      <c r="Y1939" s="221"/>
      <c r="Z1939" s="221"/>
      <c r="AA1939" s="221"/>
      <c r="AB1939" s="221"/>
      <c r="AC1939" s="221"/>
      <c r="AD1939" s="221"/>
      <c r="AE1939" s="221"/>
    </row>
    <row r="1940" spans="2:31">
      <c r="B1940" s="1319">
        <f t="shared" si="69"/>
        <v>-1</v>
      </c>
      <c r="D1940" s="1310"/>
      <c r="E1940" s="1310"/>
      <c r="F1940" s="1320"/>
      <c r="G1940" s="1310"/>
      <c r="H1940" s="1310"/>
      <c r="I1940" s="1310"/>
      <c r="J1940" s="1321"/>
      <c r="K1940" s="1321"/>
      <c r="L1940" s="1310"/>
      <c r="N1940" s="1322">
        <f t="shared" si="70"/>
        <v>0</v>
      </c>
      <c r="O1940" s="1323">
        <f t="shared" si="71"/>
        <v>0</v>
      </c>
      <c r="P1940" s="1323">
        <f>O1940/'1.5 Universal Data'!$E$36</f>
        <v>0</v>
      </c>
      <c r="Q1940" s="221"/>
      <c r="R1940" s="221"/>
      <c r="S1940" s="221"/>
      <c r="T1940" s="221"/>
      <c r="U1940" s="221"/>
      <c r="V1940" s="221"/>
      <c r="W1940" s="221"/>
      <c r="X1940" s="221"/>
      <c r="Y1940" s="221"/>
      <c r="Z1940" s="221"/>
      <c r="AA1940" s="221"/>
      <c r="AB1940" s="221"/>
      <c r="AC1940" s="221"/>
      <c r="AD1940" s="221"/>
      <c r="AE1940" s="221"/>
    </row>
    <row r="1941" spans="2:31">
      <c r="B1941" s="1319">
        <f t="shared" si="69"/>
        <v>-1</v>
      </c>
      <c r="D1941" s="1310"/>
      <c r="E1941" s="1310"/>
      <c r="F1941" s="1320"/>
      <c r="G1941" s="1310"/>
      <c r="H1941" s="1310"/>
      <c r="I1941" s="1310"/>
      <c r="J1941" s="1321"/>
      <c r="K1941" s="1321"/>
      <c r="L1941" s="1310"/>
      <c r="N1941" s="1322">
        <f t="shared" si="70"/>
        <v>0</v>
      </c>
      <c r="O1941" s="1323">
        <f t="shared" si="71"/>
        <v>0</v>
      </c>
      <c r="P1941" s="1323">
        <f>O1941/'1.5 Universal Data'!$E$36</f>
        <v>0</v>
      </c>
      <c r="Q1941" s="221"/>
      <c r="R1941" s="221"/>
      <c r="S1941" s="221"/>
      <c r="T1941" s="221"/>
      <c r="U1941" s="221"/>
      <c r="V1941" s="221"/>
      <c r="W1941" s="221"/>
      <c r="X1941" s="221"/>
      <c r="Y1941" s="221"/>
      <c r="Z1941" s="221"/>
      <c r="AA1941" s="221"/>
      <c r="AB1941" s="221"/>
      <c r="AC1941" s="221"/>
      <c r="AD1941" s="221"/>
      <c r="AE1941" s="221"/>
    </row>
    <row r="1942" spans="2:31">
      <c r="B1942" s="1319">
        <f t="shared" si="69"/>
        <v>-1</v>
      </c>
      <c r="D1942" s="1310"/>
      <c r="E1942" s="1310"/>
      <c r="F1942" s="1320"/>
      <c r="G1942" s="1310"/>
      <c r="H1942" s="1310"/>
      <c r="I1942" s="1310"/>
      <c r="J1942" s="1321"/>
      <c r="K1942" s="1321"/>
      <c r="L1942" s="1310"/>
      <c r="N1942" s="1322">
        <f t="shared" si="70"/>
        <v>0</v>
      </c>
      <c r="O1942" s="1323">
        <f t="shared" si="71"/>
        <v>0</v>
      </c>
      <c r="P1942" s="1323">
        <f>O1942/'1.5 Universal Data'!$E$36</f>
        <v>0</v>
      </c>
      <c r="Q1942" s="221"/>
      <c r="R1942" s="221"/>
      <c r="S1942" s="221"/>
      <c r="T1942" s="221"/>
      <c r="U1942" s="221"/>
      <c r="V1942" s="221"/>
      <c r="W1942" s="221"/>
      <c r="X1942" s="221"/>
      <c r="Y1942" s="221"/>
      <c r="Z1942" s="221"/>
      <c r="AA1942" s="221"/>
      <c r="AB1942" s="221"/>
      <c r="AC1942" s="221"/>
      <c r="AD1942" s="221"/>
      <c r="AE1942" s="221"/>
    </row>
    <row r="1943" spans="2:31">
      <c r="B1943" s="1319">
        <f t="shared" ref="B1943:B2006" si="72">IF(G1943="buy",1,-1)</f>
        <v>-1</v>
      </c>
      <c r="D1943" s="1310"/>
      <c r="E1943" s="1310"/>
      <c r="F1943" s="1320"/>
      <c r="G1943" s="1310"/>
      <c r="H1943" s="1310"/>
      <c r="I1943" s="1310"/>
      <c r="J1943" s="1321"/>
      <c r="K1943" s="1321"/>
      <c r="L1943" s="1310"/>
      <c r="N1943" s="1322">
        <f t="shared" si="70"/>
        <v>0</v>
      </c>
      <c r="O1943" s="1323">
        <f t="shared" si="71"/>
        <v>0</v>
      </c>
      <c r="P1943" s="1323">
        <f>O1943/'1.5 Universal Data'!$E$36</f>
        <v>0</v>
      </c>
      <c r="Q1943" s="221"/>
      <c r="R1943" s="221"/>
      <c r="S1943" s="221"/>
      <c r="T1943" s="221"/>
      <c r="U1943" s="221"/>
      <c r="V1943" s="221"/>
      <c r="W1943" s="221"/>
      <c r="X1943" s="221"/>
      <c r="Y1943" s="221"/>
      <c r="Z1943" s="221"/>
      <c r="AA1943" s="221"/>
      <c r="AB1943" s="221"/>
      <c r="AC1943" s="221"/>
      <c r="AD1943" s="221"/>
      <c r="AE1943" s="221"/>
    </row>
    <row r="1944" spans="2:31">
      <c r="B1944" s="1319">
        <f t="shared" si="72"/>
        <v>-1</v>
      </c>
      <c r="D1944" s="1310"/>
      <c r="E1944" s="1310"/>
      <c r="F1944" s="1320"/>
      <c r="G1944" s="1310"/>
      <c r="H1944" s="1310"/>
      <c r="I1944" s="1310"/>
      <c r="J1944" s="1321"/>
      <c r="K1944" s="1321"/>
      <c r="L1944" s="1310"/>
      <c r="N1944" s="1322">
        <f t="shared" si="70"/>
        <v>0</v>
      </c>
      <c r="O1944" s="1323">
        <f t="shared" si="71"/>
        <v>0</v>
      </c>
      <c r="P1944" s="1323">
        <f>O1944/'1.5 Universal Data'!$E$36</f>
        <v>0</v>
      </c>
      <c r="Q1944" s="221"/>
      <c r="R1944" s="221"/>
      <c r="S1944" s="221"/>
      <c r="T1944" s="221"/>
      <c r="U1944" s="221"/>
      <c r="V1944" s="221"/>
      <c r="W1944" s="221"/>
      <c r="X1944" s="221"/>
      <c r="Y1944" s="221"/>
      <c r="Z1944" s="221"/>
      <c r="AA1944" s="221"/>
      <c r="AB1944" s="221"/>
      <c r="AC1944" s="221"/>
      <c r="AD1944" s="221"/>
      <c r="AE1944" s="221"/>
    </row>
    <row r="1945" spans="2:31">
      <c r="B1945" s="1319">
        <f t="shared" si="72"/>
        <v>-1</v>
      </c>
      <c r="D1945" s="1310"/>
      <c r="E1945" s="1310"/>
      <c r="F1945" s="1320"/>
      <c r="G1945" s="1310"/>
      <c r="H1945" s="1310"/>
      <c r="I1945" s="1310"/>
      <c r="J1945" s="1321"/>
      <c r="K1945" s="1321"/>
      <c r="L1945" s="1310"/>
      <c r="N1945" s="1322">
        <f t="shared" si="70"/>
        <v>0</v>
      </c>
      <c r="O1945" s="1323">
        <f t="shared" si="71"/>
        <v>0</v>
      </c>
      <c r="P1945" s="1323">
        <f>O1945/'1.5 Universal Data'!$E$36</f>
        <v>0</v>
      </c>
      <c r="Q1945" s="221"/>
      <c r="R1945" s="221"/>
      <c r="S1945" s="221"/>
      <c r="T1945" s="221"/>
      <c r="U1945" s="221"/>
      <c r="V1945" s="221"/>
      <c r="W1945" s="221"/>
      <c r="X1945" s="221"/>
      <c r="Y1945" s="221"/>
      <c r="Z1945" s="221"/>
      <c r="AA1945" s="221"/>
      <c r="AB1945" s="221"/>
      <c r="AC1945" s="221"/>
      <c r="AD1945" s="221"/>
      <c r="AE1945" s="221"/>
    </row>
    <row r="1946" spans="2:31">
      <c r="B1946" s="1319">
        <f t="shared" si="72"/>
        <v>-1</v>
      </c>
      <c r="D1946" s="1310"/>
      <c r="E1946" s="1310"/>
      <c r="F1946" s="1320"/>
      <c r="G1946" s="1310"/>
      <c r="H1946" s="1310"/>
      <c r="I1946" s="1310"/>
      <c r="J1946" s="1321"/>
      <c r="K1946" s="1321"/>
      <c r="L1946" s="1310"/>
      <c r="N1946" s="1322">
        <f t="shared" si="70"/>
        <v>0</v>
      </c>
      <c r="O1946" s="1323">
        <f t="shared" si="71"/>
        <v>0</v>
      </c>
      <c r="P1946" s="1323">
        <f>O1946/'1.5 Universal Data'!$E$36</f>
        <v>0</v>
      </c>
      <c r="Q1946" s="221"/>
      <c r="R1946" s="221"/>
      <c r="S1946" s="221"/>
      <c r="T1946" s="221"/>
      <c r="U1946" s="221"/>
      <c r="V1946" s="221"/>
      <c r="W1946" s="221"/>
      <c r="X1946" s="221"/>
      <c r="Y1946" s="221"/>
      <c r="Z1946" s="221"/>
      <c r="AA1946" s="221"/>
      <c r="AB1946" s="221"/>
      <c r="AC1946" s="221"/>
      <c r="AD1946" s="221"/>
      <c r="AE1946" s="221"/>
    </row>
    <row r="1947" spans="2:31">
      <c r="B1947" s="1319">
        <f t="shared" si="72"/>
        <v>-1</v>
      </c>
      <c r="D1947" s="1310"/>
      <c r="E1947" s="1310"/>
      <c r="F1947" s="1320"/>
      <c r="G1947" s="1310"/>
      <c r="H1947" s="1310"/>
      <c r="I1947" s="1310"/>
      <c r="J1947" s="1321"/>
      <c r="K1947" s="1321"/>
      <c r="L1947" s="1310"/>
      <c r="N1947" s="1322">
        <f t="shared" ref="N1947:N2010" si="73">+H1947*((K1947-J1947)+1)*B1947</f>
        <v>0</v>
      </c>
      <c r="O1947" s="1323">
        <f t="shared" ref="O1947:O2010" si="74">N1947*L1947/100</f>
        <v>0</v>
      </c>
      <c r="P1947" s="1323">
        <f>O1947/'1.5 Universal Data'!$E$36</f>
        <v>0</v>
      </c>
      <c r="Q1947" s="221"/>
      <c r="R1947" s="221"/>
      <c r="S1947" s="221"/>
      <c r="T1947" s="221"/>
      <c r="U1947" s="221"/>
      <c r="V1947" s="221"/>
      <c r="W1947" s="221"/>
      <c r="X1947" s="221"/>
      <c r="Y1947" s="221"/>
      <c r="Z1947" s="221"/>
      <c r="AA1947" s="221"/>
      <c r="AB1947" s="221"/>
      <c r="AC1947" s="221"/>
      <c r="AD1947" s="221"/>
      <c r="AE1947" s="221"/>
    </row>
    <row r="1948" spans="2:31">
      <c r="B1948" s="1319">
        <f t="shared" si="72"/>
        <v>-1</v>
      </c>
      <c r="D1948" s="1310"/>
      <c r="E1948" s="1310"/>
      <c r="F1948" s="1320"/>
      <c r="G1948" s="1310"/>
      <c r="H1948" s="1310"/>
      <c r="I1948" s="1310"/>
      <c r="J1948" s="1321"/>
      <c r="K1948" s="1321"/>
      <c r="L1948" s="1310"/>
      <c r="N1948" s="1322">
        <f t="shared" si="73"/>
        <v>0</v>
      </c>
      <c r="O1948" s="1323">
        <f t="shared" si="74"/>
        <v>0</v>
      </c>
      <c r="P1948" s="1323">
        <f>O1948/'1.5 Universal Data'!$E$36</f>
        <v>0</v>
      </c>
      <c r="Q1948" s="221"/>
      <c r="R1948" s="221"/>
      <c r="S1948" s="221"/>
      <c r="T1948" s="221"/>
      <c r="U1948" s="221"/>
      <c r="V1948" s="221"/>
      <c r="W1948" s="221"/>
      <c r="X1948" s="221"/>
      <c r="Y1948" s="221"/>
      <c r="Z1948" s="221"/>
      <c r="AA1948" s="221"/>
      <c r="AB1948" s="221"/>
      <c r="AC1948" s="221"/>
      <c r="AD1948" s="221"/>
      <c r="AE1948" s="221"/>
    </row>
    <row r="1949" spans="2:31">
      <c r="B1949" s="1319">
        <f t="shared" si="72"/>
        <v>-1</v>
      </c>
      <c r="D1949" s="1310"/>
      <c r="E1949" s="1310"/>
      <c r="F1949" s="1320"/>
      <c r="G1949" s="1310"/>
      <c r="H1949" s="1310"/>
      <c r="I1949" s="1310"/>
      <c r="J1949" s="1321"/>
      <c r="K1949" s="1321"/>
      <c r="L1949" s="1310"/>
      <c r="N1949" s="1322">
        <f t="shared" si="73"/>
        <v>0</v>
      </c>
      <c r="O1949" s="1323">
        <f t="shared" si="74"/>
        <v>0</v>
      </c>
      <c r="P1949" s="1323">
        <f>O1949/'1.5 Universal Data'!$E$36</f>
        <v>0</v>
      </c>
      <c r="Q1949" s="221"/>
      <c r="R1949" s="221"/>
      <c r="S1949" s="221"/>
      <c r="T1949" s="221"/>
      <c r="U1949" s="221"/>
      <c r="V1949" s="221"/>
      <c r="W1949" s="221"/>
      <c r="X1949" s="221"/>
      <c r="Y1949" s="221"/>
      <c r="Z1949" s="221"/>
      <c r="AA1949" s="221"/>
      <c r="AB1949" s="221"/>
      <c r="AC1949" s="221"/>
      <c r="AD1949" s="221"/>
      <c r="AE1949" s="221"/>
    </row>
    <row r="1950" spans="2:31">
      <c r="B1950" s="1319">
        <f t="shared" si="72"/>
        <v>-1</v>
      </c>
      <c r="D1950" s="1310"/>
      <c r="E1950" s="1310"/>
      <c r="F1950" s="1320"/>
      <c r="G1950" s="1310"/>
      <c r="H1950" s="1310"/>
      <c r="I1950" s="1310"/>
      <c r="J1950" s="1321"/>
      <c r="K1950" s="1321"/>
      <c r="L1950" s="1310"/>
      <c r="N1950" s="1322">
        <f t="shared" si="73"/>
        <v>0</v>
      </c>
      <c r="O1950" s="1323">
        <f t="shared" si="74"/>
        <v>0</v>
      </c>
      <c r="P1950" s="1323">
        <f>O1950/'1.5 Universal Data'!$E$36</f>
        <v>0</v>
      </c>
      <c r="Q1950" s="221"/>
      <c r="R1950" s="221"/>
      <c r="S1950" s="221"/>
      <c r="T1950" s="221"/>
      <c r="U1950" s="221"/>
      <c r="V1950" s="221"/>
      <c r="W1950" s="221"/>
      <c r="X1950" s="221"/>
      <c r="Y1950" s="221"/>
      <c r="Z1950" s="221"/>
      <c r="AA1950" s="221"/>
      <c r="AB1950" s="221"/>
      <c r="AC1950" s="221"/>
      <c r="AD1950" s="221"/>
      <c r="AE1950" s="221"/>
    </row>
    <row r="1951" spans="2:31">
      <c r="B1951" s="1319">
        <f t="shared" si="72"/>
        <v>-1</v>
      </c>
      <c r="D1951" s="1310"/>
      <c r="E1951" s="1310"/>
      <c r="F1951" s="1320"/>
      <c r="G1951" s="1310"/>
      <c r="H1951" s="1310"/>
      <c r="I1951" s="1310"/>
      <c r="J1951" s="1321"/>
      <c r="K1951" s="1321"/>
      <c r="L1951" s="1310"/>
      <c r="N1951" s="1322">
        <f t="shared" si="73"/>
        <v>0</v>
      </c>
      <c r="O1951" s="1323">
        <f t="shared" si="74"/>
        <v>0</v>
      </c>
      <c r="P1951" s="1323">
        <f>O1951/'1.5 Universal Data'!$E$36</f>
        <v>0</v>
      </c>
      <c r="Q1951" s="221"/>
      <c r="R1951" s="221"/>
      <c r="S1951" s="221"/>
      <c r="T1951" s="221"/>
      <c r="U1951" s="221"/>
      <c r="V1951" s="221"/>
      <c r="W1951" s="221"/>
      <c r="X1951" s="221"/>
      <c r="Y1951" s="221"/>
      <c r="Z1951" s="221"/>
      <c r="AA1951" s="221"/>
      <c r="AB1951" s="221"/>
      <c r="AC1951" s="221"/>
      <c r="AD1951" s="221"/>
      <c r="AE1951" s="221"/>
    </row>
    <row r="1952" spans="2:31">
      <c r="B1952" s="1319">
        <f t="shared" si="72"/>
        <v>-1</v>
      </c>
      <c r="D1952" s="1310"/>
      <c r="E1952" s="1310"/>
      <c r="F1952" s="1320"/>
      <c r="G1952" s="1310"/>
      <c r="H1952" s="1310"/>
      <c r="I1952" s="1310"/>
      <c r="J1952" s="1321"/>
      <c r="K1952" s="1321"/>
      <c r="L1952" s="1310"/>
      <c r="N1952" s="1322">
        <f t="shared" si="73"/>
        <v>0</v>
      </c>
      <c r="O1952" s="1323">
        <f t="shared" si="74"/>
        <v>0</v>
      </c>
      <c r="P1952" s="1323">
        <f>O1952/'1.5 Universal Data'!$E$36</f>
        <v>0</v>
      </c>
      <c r="Q1952" s="221"/>
      <c r="R1952" s="221"/>
      <c r="S1952" s="221"/>
      <c r="T1952" s="221"/>
      <c r="U1952" s="221"/>
      <c r="V1952" s="221"/>
      <c r="W1952" s="221"/>
      <c r="X1952" s="221"/>
      <c r="Y1952" s="221"/>
      <c r="Z1952" s="221"/>
      <c r="AA1952" s="221"/>
      <c r="AB1952" s="221"/>
      <c r="AC1952" s="221"/>
      <c r="AD1952" s="221"/>
      <c r="AE1952" s="221"/>
    </row>
    <row r="1953" spans="2:31">
      <c r="B1953" s="1319">
        <f t="shared" si="72"/>
        <v>-1</v>
      </c>
      <c r="D1953" s="1310"/>
      <c r="E1953" s="1310"/>
      <c r="F1953" s="1320"/>
      <c r="G1953" s="1310"/>
      <c r="H1953" s="1310"/>
      <c r="I1953" s="1310"/>
      <c r="J1953" s="1321"/>
      <c r="K1953" s="1321"/>
      <c r="L1953" s="1310"/>
      <c r="N1953" s="1322">
        <f t="shared" si="73"/>
        <v>0</v>
      </c>
      <c r="O1953" s="1323">
        <f t="shared" si="74"/>
        <v>0</v>
      </c>
      <c r="P1953" s="1323">
        <f>O1953/'1.5 Universal Data'!$E$36</f>
        <v>0</v>
      </c>
      <c r="Q1953" s="221"/>
      <c r="R1953" s="221"/>
      <c r="S1953" s="221"/>
      <c r="T1953" s="221"/>
      <c r="U1953" s="221"/>
      <c r="V1953" s="221"/>
      <c r="W1953" s="221"/>
      <c r="X1953" s="221"/>
      <c r="Y1953" s="221"/>
      <c r="Z1953" s="221"/>
      <c r="AA1953" s="221"/>
      <c r="AB1953" s="221"/>
      <c r="AC1953" s="221"/>
      <c r="AD1953" s="221"/>
      <c r="AE1953" s="221"/>
    </row>
    <row r="1954" spans="2:31">
      <c r="B1954" s="1319">
        <f t="shared" si="72"/>
        <v>-1</v>
      </c>
      <c r="D1954" s="1310"/>
      <c r="E1954" s="1310"/>
      <c r="F1954" s="1320"/>
      <c r="G1954" s="1310"/>
      <c r="H1954" s="1310"/>
      <c r="I1954" s="1310"/>
      <c r="J1954" s="1321"/>
      <c r="K1954" s="1321"/>
      <c r="L1954" s="1310"/>
      <c r="N1954" s="1322">
        <f t="shared" si="73"/>
        <v>0</v>
      </c>
      <c r="O1954" s="1323">
        <f t="shared" si="74"/>
        <v>0</v>
      </c>
      <c r="P1954" s="1323">
        <f>O1954/'1.5 Universal Data'!$E$36</f>
        <v>0</v>
      </c>
      <c r="Q1954" s="221"/>
      <c r="R1954" s="221"/>
      <c r="S1954" s="221"/>
      <c r="T1954" s="221"/>
      <c r="U1954" s="221"/>
      <c r="V1954" s="221"/>
      <c r="W1954" s="221"/>
      <c r="X1954" s="221"/>
      <c r="Y1954" s="221"/>
      <c r="Z1954" s="221"/>
      <c r="AA1954" s="221"/>
      <c r="AB1954" s="221"/>
      <c r="AC1954" s="221"/>
      <c r="AD1954" s="221"/>
      <c r="AE1954" s="221"/>
    </row>
    <row r="1955" spans="2:31">
      <c r="B1955" s="1319">
        <f t="shared" si="72"/>
        <v>-1</v>
      </c>
      <c r="D1955" s="1310"/>
      <c r="E1955" s="1310"/>
      <c r="F1955" s="1320"/>
      <c r="G1955" s="1310"/>
      <c r="H1955" s="1310"/>
      <c r="I1955" s="1310"/>
      <c r="J1955" s="1321"/>
      <c r="K1955" s="1321"/>
      <c r="L1955" s="1310"/>
      <c r="N1955" s="1322">
        <f t="shared" si="73"/>
        <v>0</v>
      </c>
      <c r="O1955" s="1323">
        <f t="shared" si="74"/>
        <v>0</v>
      </c>
      <c r="P1955" s="1323">
        <f>O1955/'1.5 Universal Data'!$E$36</f>
        <v>0</v>
      </c>
      <c r="Q1955" s="221"/>
      <c r="R1955" s="221"/>
      <c r="S1955" s="221"/>
      <c r="T1955" s="221"/>
      <c r="U1955" s="221"/>
      <c r="V1955" s="221"/>
      <c r="W1955" s="221"/>
      <c r="X1955" s="221"/>
      <c r="Y1955" s="221"/>
      <c r="Z1955" s="221"/>
      <c r="AA1955" s="221"/>
      <c r="AB1955" s="221"/>
      <c r="AC1955" s="221"/>
      <c r="AD1955" s="221"/>
      <c r="AE1955" s="221"/>
    </row>
    <row r="1956" spans="2:31">
      <c r="B1956" s="1319">
        <f t="shared" si="72"/>
        <v>-1</v>
      </c>
      <c r="D1956" s="1310"/>
      <c r="E1956" s="1310"/>
      <c r="F1956" s="1320"/>
      <c r="G1956" s="1310"/>
      <c r="H1956" s="1310"/>
      <c r="I1956" s="1310"/>
      <c r="J1956" s="1321"/>
      <c r="K1956" s="1321"/>
      <c r="L1956" s="1310"/>
      <c r="N1956" s="1322">
        <f t="shared" si="73"/>
        <v>0</v>
      </c>
      <c r="O1956" s="1323">
        <f t="shared" si="74"/>
        <v>0</v>
      </c>
      <c r="P1956" s="1323">
        <f>O1956/'1.5 Universal Data'!$E$36</f>
        <v>0</v>
      </c>
      <c r="Q1956" s="221"/>
      <c r="R1956" s="221"/>
      <c r="S1956" s="221"/>
      <c r="T1956" s="221"/>
      <c r="U1956" s="221"/>
      <c r="V1956" s="221"/>
      <c r="W1956" s="221"/>
      <c r="X1956" s="221"/>
      <c r="Y1956" s="221"/>
      <c r="Z1956" s="221"/>
      <c r="AA1956" s="221"/>
      <c r="AB1956" s="221"/>
      <c r="AC1956" s="221"/>
      <c r="AD1956" s="221"/>
      <c r="AE1956" s="221"/>
    </row>
    <row r="1957" spans="2:31">
      <c r="B1957" s="1319">
        <f t="shared" si="72"/>
        <v>-1</v>
      </c>
      <c r="D1957" s="1310"/>
      <c r="E1957" s="1310"/>
      <c r="F1957" s="1320"/>
      <c r="G1957" s="1310"/>
      <c r="H1957" s="1310"/>
      <c r="I1957" s="1310"/>
      <c r="J1957" s="1321"/>
      <c r="K1957" s="1321"/>
      <c r="L1957" s="1310"/>
      <c r="N1957" s="1322">
        <f t="shared" si="73"/>
        <v>0</v>
      </c>
      <c r="O1957" s="1323">
        <f t="shared" si="74"/>
        <v>0</v>
      </c>
      <c r="P1957" s="1323">
        <f>O1957/'1.5 Universal Data'!$E$36</f>
        <v>0</v>
      </c>
      <c r="Q1957" s="221"/>
      <c r="R1957" s="221"/>
      <c r="S1957" s="221"/>
      <c r="T1957" s="221"/>
      <c r="U1957" s="221"/>
      <c r="V1957" s="221"/>
      <c r="W1957" s="221"/>
      <c r="X1957" s="221"/>
      <c r="Y1957" s="221"/>
      <c r="Z1957" s="221"/>
      <c r="AA1957" s="221"/>
      <c r="AB1957" s="221"/>
      <c r="AC1957" s="221"/>
      <c r="AD1957" s="221"/>
      <c r="AE1957" s="221"/>
    </row>
    <row r="1958" spans="2:31">
      <c r="B1958" s="1319">
        <f t="shared" si="72"/>
        <v>-1</v>
      </c>
      <c r="D1958" s="1310"/>
      <c r="E1958" s="1310"/>
      <c r="F1958" s="1320"/>
      <c r="G1958" s="1310"/>
      <c r="H1958" s="1310"/>
      <c r="I1958" s="1310"/>
      <c r="J1958" s="1321"/>
      <c r="K1958" s="1321"/>
      <c r="L1958" s="1310"/>
      <c r="N1958" s="1322">
        <f t="shared" si="73"/>
        <v>0</v>
      </c>
      <c r="O1958" s="1323">
        <f t="shared" si="74"/>
        <v>0</v>
      </c>
      <c r="P1958" s="1323">
        <f>O1958/'1.5 Universal Data'!$E$36</f>
        <v>0</v>
      </c>
      <c r="Q1958" s="221"/>
      <c r="R1958" s="221"/>
      <c r="S1958" s="221"/>
      <c r="T1958" s="221"/>
      <c r="U1958" s="221"/>
      <c r="V1958" s="221"/>
      <c r="W1958" s="221"/>
      <c r="X1958" s="221"/>
      <c r="Y1958" s="221"/>
      <c r="Z1958" s="221"/>
      <c r="AA1958" s="221"/>
      <c r="AB1958" s="221"/>
      <c r="AC1958" s="221"/>
      <c r="AD1958" s="221"/>
      <c r="AE1958" s="221"/>
    </row>
    <row r="1959" spans="2:31">
      <c r="B1959" s="1319">
        <f t="shared" si="72"/>
        <v>-1</v>
      </c>
      <c r="D1959" s="1310"/>
      <c r="E1959" s="1310"/>
      <c r="F1959" s="1320"/>
      <c r="G1959" s="1310"/>
      <c r="H1959" s="1310"/>
      <c r="I1959" s="1310"/>
      <c r="J1959" s="1321"/>
      <c r="K1959" s="1321"/>
      <c r="L1959" s="1310"/>
      <c r="N1959" s="1322">
        <f t="shared" si="73"/>
        <v>0</v>
      </c>
      <c r="O1959" s="1323">
        <f t="shared" si="74"/>
        <v>0</v>
      </c>
      <c r="P1959" s="1323">
        <f>O1959/'1.5 Universal Data'!$E$36</f>
        <v>0</v>
      </c>
      <c r="Q1959" s="221"/>
      <c r="R1959" s="221"/>
      <c r="S1959" s="221"/>
      <c r="T1959" s="221"/>
      <c r="U1959" s="221"/>
      <c r="V1959" s="221"/>
      <c r="W1959" s="221"/>
      <c r="X1959" s="221"/>
      <c r="Y1959" s="221"/>
      <c r="Z1959" s="221"/>
      <c r="AA1959" s="221"/>
      <c r="AB1959" s="221"/>
      <c r="AC1959" s="221"/>
      <c r="AD1959" s="221"/>
      <c r="AE1959" s="221"/>
    </row>
    <row r="1960" spans="2:31">
      <c r="B1960" s="1319">
        <f t="shared" si="72"/>
        <v>-1</v>
      </c>
      <c r="D1960" s="1310"/>
      <c r="E1960" s="1310"/>
      <c r="F1960" s="1320"/>
      <c r="G1960" s="1310"/>
      <c r="H1960" s="1310"/>
      <c r="I1960" s="1310"/>
      <c r="J1960" s="1321"/>
      <c r="K1960" s="1321"/>
      <c r="L1960" s="1310"/>
      <c r="N1960" s="1322">
        <f t="shared" si="73"/>
        <v>0</v>
      </c>
      <c r="O1960" s="1323">
        <f t="shared" si="74"/>
        <v>0</v>
      </c>
      <c r="P1960" s="1323">
        <f>O1960/'1.5 Universal Data'!$E$36</f>
        <v>0</v>
      </c>
      <c r="Q1960" s="221"/>
      <c r="R1960" s="221"/>
      <c r="S1960" s="221"/>
      <c r="T1960" s="221"/>
      <c r="U1960" s="221"/>
      <c r="V1960" s="221"/>
      <c r="W1960" s="221"/>
      <c r="X1960" s="221"/>
      <c r="Y1960" s="221"/>
      <c r="Z1960" s="221"/>
      <c r="AA1960" s="221"/>
      <c r="AB1960" s="221"/>
      <c r="AC1960" s="221"/>
      <c r="AD1960" s="221"/>
      <c r="AE1960" s="221"/>
    </row>
    <row r="1961" spans="2:31">
      <c r="B1961" s="1319">
        <f t="shared" si="72"/>
        <v>-1</v>
      </c>
      <c r="D1961" s="1310"/>
      <c r="E1961" s="1310"/>
      <c r="F1961" s="1320"/>
      <c r="G1961" s="1310"/>
      <c r="H1961" s="1310"/>
      <c r="I1961" s="1310"/>
      <c r="J1961" s="1321"/>
      <c r="K1961" s="1321"/>
      <c r="L1961" s="1310"/>
      <c r="N1961" s="1322">
        <f t="shared" si="73"/>
        <v>0</v>
      </c>
      <c r="O1961" s="1323">
        <f t="shared" si="74"/>
        <v>0</v>
      </c>
      <c r="P1961" s="1323">
        <f>O1961/'1.5 Universal Data'!$E$36</f>
        <v>0</v>
      </c>
      <c r="Q1961" s="221"/>
      <c r="R1961" s="221"/>
      <c r="S1961" s="221"/>
      <c r="T1961" s="221"/>
      <c r="U1961" s="221"/>
      <c r="V1961" s="221"/>
      <c r="W1961" s="221"/>
      <c r="X1961" s="221"/>
      <c r="Y1961" s="221"/>
      <c r="Z1961" s="221"/>
      <c r="AA1961" s="221"/>
      <c r="AB1961" s="221"/>
      <c r="AC1961" s="221"/>
      <c r="AD1961" s="221"/>
      <c r="AE1961" s="221"/>
    </row>
    <row r="1962" spans="2:31">
      <c r="B1962" s="1319">
        <f t="shared" si="72"/>
        <v>-1</v>
      </c>
      <c r="D1962" s="1310"/>
      <c r="E1962" s="1310"/>
      <c r="F1962" s="1320"/>
      <c r="G1962" s="1310"/>
      <c r="H1962" s="1310"/>
      <c r="I1962" s="1310"/>
      <c r="J1962" s="1321"/>
      <c r="K1962" s="1321"/>
      <c r="L1962" s="1310"/>
      <c r="N1962" s="1322">
        <f t="shared" si="73"/>
        <v>0</v>
      </c>
      <c r="O1962" s="1323">
        <f t="shared" si="74"/>
        <v>0</v>
      </c>
      <c r="P1962" s="1323">
        <f>O1962/'1.5 Universal Data'!$E$36</f>
        <v>0</v>
      </c>
      <c r="Q1962" s="221"/>
      <c r="R1962" s="221"/>
      <c r="S1962" s="221"/>
      <c r="T1962" s="221"/>
      <c r="U1962" s="221"/>
      <c r="V1962" s="221"/>
      <c r="W1962" s="221"/>
      <c r="X1962" s="221"/>
      <c r="Y1962" s="221"/>
      <c r="Z1962" s="221"/>
      <c r="AA1962" s="221"/>
      <c r="AB1962" s="221"/>
      <c r="AC1962" s="221"/>
      <c r="AD1962" s="221"/>
      <c r="AE1962" s="221"/>
    </row>
    <row r="1963" spans="2:31">
      <c r="B1963" s="1319">
        <f t="shared" si="72"/>
        <v>-1</v>
      </c>
      <c r="D1963" s="1310"/>
      <c r="E1963" s="1310"/>
      <c r="F1963" s="1320"/>
      <c r="G1963" s="1310"/>
      <c r="H1963" s="1310"/>
      <c r="I1963" s="1310"/>
      <c r="J1963" s="1321"/>
      <c r="K1963" s="1321"/>
      <c r="L1963" s="1310"/>
      <c r="N1963" s="1322">
        <f t="shared" si="73"/>
        <v>0</v>
      </c>
      <c r="O1963" s="1323">
        <f t="shared" si="74"/>
        <v>0</v>
      </c>
      <c r="P1963" s="1323">
        <f>O1963/'1.5 Universal Data'!$E$36</f>
        <v>0</v>
      </c>
      <c r="Q1963" s="221"/>
      <c r="R1963" s="221"/>
      <c r="S1963" s="221"/>
      <c r="T1963" s="221"/>
      <c r="U1963" s="221"/>
      <c r="V1963" s="221"/>
      <c r="W1963" s="221"/>
      <c r="X1963" s="221"/>
      <c r="Y1963" s="221"/>
      <c r="Z1963" s="221"/>
      <c r="AA1963" s="221"/>
      <c r="AB1963" s="221"/>
      <c r="AC1963" s="221"/>
      <c r="AD1963" s="221"/>
      <c r="AE1963" s="221"/>
    </row>
    <row r="1964" spans="2:31">
      <c r="B1964" s="1319">
        <f t="shared" si="72"/>
        <v>-1</v>
      </c>
      <c r="D1964" s="1310"/>
      <c r="E1964" s="1310"/>
      <c r="F1964" s="1320"/>
      <c r="G1964" s="1310"/>
      <c r="H1964" s="1310"/>
      <c r="I1964" s="1310"/>
      <c r="J1964" s="1321"/>
      <c r="K1964" s="1321"/>
      <c r="L1964" s="1310"/>
      <c r="N1964" s="1322">
        <f t="shared" si="73"/>
        <v>0</v>
      </c>
      <c r="O1964" s="1323">
        <f t="shared" si="74"/>
        <v>0</v>
      </c>
      <c r="P1964" s="1323">
        <f>O1964/'1.5 Universal Data'!$E$36</f>
        <v>0</v>
      </c>
      <c r="Q1964" s="221"/>
      <c r="R1964" s="221"/>
      <c r="S1964" s="221"/>
      <c r="T1964" s="221"/>
      <c r="U1964" s="221"/>
      <c r="V1964" s="221"/>
      <c r="W1964" s="221"/>
      <c r="X1964" s="221"/>
      <c r="Y1964" s="221"/>
      <c r="Z1964" s="221"/>
      <c r="AA1964" s="221"/>
      <c r="AB1964" s="221"/>
      <c r="AC1964" s="221"/>
      <c r="AD1964" s="221"/>
      <c r="AE1964" s="221"/>
    </row>
    <row r="1965" spans="2:31">
      <c r="B1965" s="1319">
        <f t="shared" si="72"/>
        <v>-1</v>
      </c>
      <c r="D1965" s="1310"/>
      <c r="E1965" s="1310"/>
      <c r="F1965" s="1320"/>
      <c r="G1965" s="1310"/>
      <c r="H1965" s="1310"/>
      <c r="I1965" s="1310"/>
      <c r="J1965" s="1321"/>
      <c r="K1965" s="1321"/>
      <c r="L1965" s="1310"/>
      <c r="N1965" s="1322">
        <f t="shared" si="73"/>
        <v>0</v>
      </c>
      <c r="O1965" s="1323">
        <f t="shared" si="74"/>
        <v>0</v>
      </c>
      <c r="P1965" s="1323">
        <f>O1965/'1.5 Universal Data'!$E$36</f>
        <v>0</v>
      </c>
      <c r="Q1965" s="221"/>
      <c r="R1965" s="221"/>
      <c r="S1965" s="221"/>
      <c r="T1965" s="221"/>
      <c r="U1965" s="221"/>
      <c r="V1965" s="221"/>
      <c r="W1965" s="221"/>
      <c r="X1965" s="221"/>
      <c r="Y1965" s="221"/>
      <c r="Z1965" s="221"/>
      <c r="AA1965" s="221"/>
      <c r="AB1965" s="221"/>
      <c r="AC1965" s="221"/>
      <c r="AD1965" s="221"/>
      <c r="AE1965" s="221"/>
    </row>
    <row r="1966" spans="2:31">
      <c r="B1966" s="1319">
        <f t="shared" si="72"/>
        <v>-1</v>
      </c>
      <c r="D1966" s="1310"/>
      <c r="E1966" s="1310"/>
      <c r="F1966" s="1320"/>
      <c r="G1966" s="1310"/>
      <c r="H1966" s="1310"/>
      <c r="I1966" s="1310"/>
      <c r="J1966" s="1321"/>
      <c r="K1966" s="1321"/>
      <c r="L1966" s="1310"/>
      <c r="N1966" s="1322">
        <f t="shared" si="73"/>
        <v>0</v>
      </c>
      <c r="O1966" s="1323">
        <f t="shared" si="74"/>
        <v>0</v>
      </c>
      <c r="P1966" s="1323">
        <f>O1966/'1.5 Universal Data'!$E$36</f>
        <v>0</v>
      </c>
      <c r="Q1966" s="221"/>
      <c r="R1966" s="221"/>
      <c r="S1966" s="221"/>
      <c r="T1966" s="221"/>
      <c r="U1966" s="221"/>
      <c r="V1966" s="221"/>
      <c r="W1966" s="221"/>
      <c r="X1966" s="221"/>
      <c r="Y1966" s="221"/>
      <c r="Z1966" s="221"/>
      <c r="AA1966" s="221"/>
      <c r="AB1966" s="221"/>
      <c r="AC1966" s="221"/>
      <c r="AD1966" s="221"/>
      <c r="AE1966" s="221"/>
    </row>
    <row r="1967" spans="2:31">
      <c r="B1967" s="1319">
        <f t="shared" si="72"/>
        <v>-1</v>
      </c>
      <c r="D1967" s="1310"/>
      <c r="E1967" s="1310"/>
      <c r="F1967" s="1320"/>
      <c r="G1967" s="1310"/>
      <c r="H1967" s="1310"/>
      <c r="I1967" s="1310"/>
      <c r="J1967" s="1321"/>
      <c r="K1967" s="1321"/>
      <c r="L1967" s="1310"/>
      <c r="N1967" s="1322">
        <f t="shared" si="73"/>
        <v>0</v>
      </c>
      <c r="O1967" s="1323">
        <f t="shared" si="74"/>
        <v>0</v>
      </c>
      <c r="P1967" s="1323">
        <f>O1967/'1.5 Universal Data'!$E$36</f>
        <v>0</v>
      </c>
      <c r="Q1967" s="221"/>
      <c r="R1967" s="221"/>
      <c r="S1967" s="221"/>
      <c r="T1967" s="221"/>
      <c r="U1967" s="221"/>
      <c r="V1967" s="221"/>
      <c r="W1967" s="221"/>
      <c r="X1967" s="221"/>
      <c r="Y1967" s="221"/>
      <c r="Z1967" s="221"/>
      <c r="AA1967" s="221"/>
      <c r="AB1967" s="221"/>
      <c r="AC1967" s="221"/>
      <c r="AD1967" s="221"/>
      <c r="AE1967" s="221"/>
    </row>
    <row r="1968" spans="2:31">
      <c r="B1968" s="1319">
        <f t="shared" si="72"/>
        <v>-1</v>
      </c>
      <c r="D1968" s="1310"/>
      <c r="E1968" s="1310"/>
      <c r="F1968" s="1320"/>
      <c r="G1968" s="1310"/>
      <c r="H1968" s="1310"/>
      <c r="I1968" s="1310"/>
      <c r="J1968" s="1321"/>
      <c r="K1968" s="1321"/>
      <c r="L1968" s="1310"/>
      <c r="N1968" s="1322">
        <f t="shared" si="73"/>
        <v>0</v>
      </c>
      <c r="O1968" s="1323">
        <f t="shared" si="74"/>
        <v>0</v>
      </c>
      <c r="P1968" s="1323">
        <f>O1968/'1.5 Universal Data'!$E$36</f>
        <v>0</v>
      </c>
      <c r="Q1968" s="221"/>
      <c r="R1968" s="221"/>
      <c r="S1968" s="221"/>
      <c r="T1968" s="221"/>
      <c r="U1968" s="221"/>
      <c r="V1968" s="221"/>
      <c r="W1968" s="221"/>
      <c r="X1968" s="221"/>
      <c r="Y1968" s="221"/>
      <c r="Z1968" s="221"/>
      <c r="AA1968" s="221"/>
      <c r="AB1968" s="221"/>
      <c r="AC1968" s="221"/>
      <c r="AD1968" s="221"/>
      <c r="AE1968" s="221"/>
    </row>
    <row r="1969" spans="2:31">
      <c r="B1969" s="1319">
        <f t="shared" si="72"/>
        <v>-1</v>
      </c>
      <c r="D1969" s="1310"/>
      <c r="E1969" s="1310"/>
      <c r="F1969" s="1320"/>
      <c r="G1969" s="1310"/>
      <c r="H1969" s="1310"/>
      <c r="I1969" s="1310"/>
      <c r="J1969" s="1321"/>
      <c r="K1969" s="1321"/>
      <c r="L1969" s="1310"/>
      <c r="N1969" s="1322">
        <f t="shared" si="73"/>
        <v>0</v>
      </c>
      <c r="O1969" s="1323">
        <f t="shared" si="74"/>
        <v>0</v>
      </c>
      <c r="P1969" s="1323">
        <f>O1969/'1.5 Universal Data'!$E$36</f>
        <v>0</v>
      </c>
      <c r="Q1969" s="221"/>
      <c r="R1969" s="221"/>
      <c r="S1969" s="221"/>
      <c r="T1969" s="221"/>
      <c r="U1969" s="221"/>
      <c r="V1969" s="221"/>
      <c r="W1969" s="221"/>
      <c r="X1969" s="221"/>
      <c r="Y1969" s="221"/>
      <c r="Z1969" s="221"/>
      <c r="AA1969" s="221"/>
      <c r="AB1969" s="221"/>
      <c r="AC1969" s="221"/>
      <c r="AD1969" s="221"/>
      <c r="AE1969" s="221"/>
    </row>
    <row r="1970" spans="2:31">
      <c r="B1970" s="1319">
        <f t="shared" si="72"/>
        <v>-1</v>
      </c>
      <c r="D1970" s="1310"/>
      <c r="E1970" s="1310"/>
      <c r="F1970" s="1320"/>
      <c r="G1970" s="1310"/>
      <c r="H1970" s="1310"/>
      <c r="I1970" s="1310"/>
      <c r="J1970" s="1321"/>
      <c r="K1970" s="1321"/>
      <c r="L1970" s="1310"/>
      <c r="N1970" s="1322">
        <f t="shared" si="73"/>
        <v>0</v>
      </c>
      <c r="O1970" s="1323">
        <f t="shared" si="74"/>
        <v>0</v>
      </c>
      <c r="P1970" s="1323">
        <f>O1970/'1.5 Universal Data'!$E$36</f>
        <v>0</v>
      </c>
      <c r="Q1970" s="221"/>
      <c r="R1970" s="221"/>
      <c r="S1970" s="221"/>
      <c r="T1970" s="221"/>
      <c r="U1970" s="221"/>
      <c r="V1970" s="221"/>
      <c r="W1970" s="221"/>
      <c r="X1970" s="221"/>
      <c r="Y1970" s="221"/>
      <c r="Z1970" s="221"/>
      <c r="AA1970" s="221"/>
      <c r="AB1970" s="221"/>
      <c r="AC1970" s="221"/>
      <c r="AD1970" s="221"/>
      <c r="AE1970" s="221"/>
    </row>
    <row r="1971" spans="2:31">
      <c r="B1971" s="1319">
        <f t="shared" si="72"/>
        <v>-1</v>
      </c>
      <c r="D1971" s="1310"/>
      <c r="E1971" s="1310"/>
      <c r="F1971" s="1320"/>
      <c r="G1971" s="1310"/>
      <c r="H1971" s="1310"/>
      <c r="I1971" s="1310"/>
      <c r="J1971" s="1321"/>
      <c r="K1971" s="1321"/>
      <c r="L1971" s="1310"/>
      <c r="N1971" s="1322">
        <f t="shared" si="73"/>
        <v>0</v>
      </c>
      <c r="O1971" s="1323">
        <f t="shared" si="74"/>
        <v>0</v>
      </c>
      <c r="P1971" s="1323">
        <f>O1971/'1.5 Universal Data'!$E$36</f>
        <v>0</v>
      </c>
      <c r="Q1971" s="221"/>
      <c r="R1971" s="221"/>
      <c r="S1971" s="221"/>
      <c r="T1971" s="221"/>
      <c r="U1971" s="221"/>
      <c r="V1971" s="221"/>
      <c r="W1971" s="221"/>
      <c r="X1971" s="221"/>
      <c r="Y1971" s="221"/>
      <c r="Z1971" s="221"/>
      <c r="AA1971" s="221"/>
      <c r="AB1971" s="221"/>
      <c r="AC1971" s="221"/>
      <c r="AD1971" s="221"/>
      <c r="AE1971" s="221"/>
    </row>
    <row r="1972" spans="2:31">
      <c r="B1972" s="1319">
        <f t="shared" si="72"/>
        <v>-1</v>
      </c>
      <c r="D1972" s="1310"/>
      <c r="E1972" s="1310"/>
      <c r="F1972" s="1320"/>
      <c r="G1972" s="1310"/>
      <c r="H1972" s="1310"/>
      <c r="I1972" s="1310"/>
      <c r="J1972" s="1321"/>
      <c r="K1972" s="1321"/>
      <c r="L1972" s="1310"/>
      <c r="N1972" s="1322">
        <f t="shared" si="73"/>
        <v>0</v>
      </c>
      <c r="O1972" s="1323">
        <f t="shared" si="74"/>
        <v>0</v>
      </c>
      <c r="P1972" s="1323">
        <f>O1972/'1.5 Universal Data'!$E$36</f>
        <v>0</v>
      </c>
      <c r="Q1972" s="221"/>
      <c r="R1972" s="221"/>
      <c r="S1972" s="221"/>
      <c r="T1972" s="221"/>
      <c r="U1972" s="221"/>
      <c r="V1972" s="221"/>
      <c r="W1972" s="221"/>
      <c r="X1972" s="221"/>
      <c r="Y1972" s="221"/>
      <c r="Z1972" s="221"/>
      <c r="AA1972" s="221"/>
      <c r="AB1972" s="221"/>
      <c r="AC1972" s="221"/>
      <c r="AD1972" s="221"/>
      <c r="AE1972" s="221"/>
    </row>
    <row r="1973" spans="2:31">
      <c r="B1973" s="1319">
        <f t="shared" si="72"/>
        <v>-1</v>
      </c>
      <c r="D1973" s="1310"/>
      <c r="E1973" s="1310"/>
      <c r="F1973" s="1320"/>
      <c r="G1973" s="1310"/>
      <c r="H1973" s="1310"/>
      <c r="I1973" s="1310"/>
      <c r="J1973" s="1321"/>
      <c r="K1973" s="1321"/>
      <c r="L1973" s="1310"/>
      <c r="N1973" s="1322">
        <f t="shared" si="73"/>
        <v>0</v>
      </c>
      <c r="O1973" s="1323">
        <f t="shared" si="74"/>
        <v>0</v>
      </c>
      <c r="P1973" s="1323">
        <f>O1973/'1.5 Universal Data'!$E$36</f>
        <v>0</v>
      </c>
      <c r="Q1973" s="221"/>
      <c r="R1973" s="221"/>
      <c r="S1973" s="221"/>
      <c r="T1973" s="221"/>
      <c r="U1973" s="221"/>
      <c r="V1973" s="221"/>
      <c r="W1973" s="221"/>
      <c r="X1973" s="221"/>
      <c r="Y1973" s="221"/>
      <c r="Z1973" s="221"/>
      <c r="AA1973" s="221"/>
      <c r="AB1973" s="221"/>
      <c r="AC1973" s="221"/>
      <c r="AD1973" s="221"/>
      <c r="AE1973" s="221"/>
    </row>
    <row r="1974" spans="2:31">
      <c r="B1974" s="1319">
        <f t="shared" si="72"/>
        <v>-1</v>
      </c>
      <c r="D1974" s="1310"/>
      <c r="E1974" s="1310"/>
      <c r="F1974" s="1320"/>
      <c r="G1974" s="1310"/>
      <c r="H1974" s="1310"/>
      <c r="I1974" s="1310"/>
      <c r="J1974" s="1321"/>
      <c r="K1974" s="1321"/>
      <c r="L1974" s="1310"/>
      <c r="N1974" s="1322">
        <f t="shared" si="73"/>
        <v>0</v>
      </c>
      <c r="O1974" s="1323">
        <f t="shared" si="74"/>
        <v>0</v>
      </c>
      <c r="P1974" s="1323">
        <f>O1974/'1.5 Universal Data'!$E$36</f>
        <v>0</v>
      </c>
      <c r="Q1974" s="221"/>
      <c r="R1974" s="221"/>
      <c r="S1974" s="221"/>
      <c r="T1974" s="221"/>
      <c r="U1974" s="221"/>
      <c r="V1974" s="221"/>
      <c r="W1974" s="221"/>
      <c r="X1974" s="221"/>
      <c r="Y1974" s="221"/>
      <c r="Z1974" s="221"/>
      <c r="AA1974" s="221"/>
      <c r="AB1974" s="221"/>
      <c r="AC1974" s="221"/>
      <c r="AD1974" s="221"/>
      <c r="AE1974" s="221"/>
    </row>
    <row r="1975" spans="2:31">
      <c r="B1975" s="1319">
        <f t="shared" si="72"/>
        <v>-1</v>
      </c>
      <c r="D1975" s="1310"/>
      <c r="E1975" s="1310"/>
      <c r="F1975" s="1320"/>
      <c r="G1975" s="1310"/>
      <c r="H1975" s="1310"/>
      <c r="I1975" s="1310"/>
      <c r="J1975" s="1321"/>
      <c r="K1975" s="1321"/>
      <c r="L1975" s="1310"/>
      <c r="N1975" s="1322">
        <f t="shared" si="73"/>
        <v>0</v>
      </c>
      <c r="O1975" s="1323">
        <f t="shared" si="74"/>
        <v>0</v>
      </c>
      <c r="P1975" s="1323">
        <f>O1975/'1.5 Universal Data'!$E$36</f>
        <v>0</v>
      </c>
      <c r="Q1975" s="221"/>
      <c r="R1975" s="221"/>
      <c r="S1975" s="221"/>
      <c r="T1975" s="221"/>
      <c r="U1975" s="221"/>
      <c r="V1975" s="221"/>
      <c r="W1975" s="221"/>
      <c r="X1975" s="221"/>
      <c r="Y1975" s="221"/>
      <c r="Z1975" s="221"/>
      <c r="AA1975" s="221"/>
      <c r="AB1975" s="221"/>
      <c r="AC1975" s="221"/>
      <c r="AD1975" s="221"/>
      <c r="AE1975" s="221"/>
    </row>
    <row r="1976" spans="2:31">
      <c r="B1976" s="1319">
        <f t="shared" si="72"/>
        <v>-1</v>
      </c>
      <c r="D1976" s="1310"/>
      <c r="E1976" s="1310"/>
      <c r="F1976" s="1320"/>
      <c r="G1976" s="1310"/>
      <c r="H1976" s="1310"/>
      <c r="I1976" s="1310"/>
      <c r="J1976" s="1321"/>
      <c r="K1976" s="1321"/>
      <c r="L1976" s="1310"/>
      <c r="N1976" s="1322">
        <f t="shared" si="73"/>
        <v>0</v>
      </c>
      <c r="O1976" s="1323">
        <f t="shared" si="74"/>
        <v>0</v>
      </c>
      <c r="P1976" s="1323">
        <f>O1976/'1.5 Universal Data'!$E$36</f>
        <v>0</v>
      </c>
      <c r="Q1976" s="221"/>
      <c r="R1976" s="221"/>
      <c r="S1976" s="221"/>
      <c r="T1976" s="221"/>
      <c r="U1976" s="221"/>
      <c r="V1976" s="221"/>
      <c r="W1976" s="221"/>
      <c r="X1976" s="221"/>
      <c r="Y1976" s="221"/>
      <c r="Z1976" s="221"/>
      <c r="AA1976" s="221"/>
      <c r="AB1976" s="221"/>
      <c r="AC1976" s="221"/>
      <c r="AD1976" s="221"/>
      <c r="AE1976" s="221"/>
    </row>
    <row r="1977" spans="2:31">
      <c r="B1977" s="1319">
        <f t="shared" si="72"/>
        <v>-1</v>
      </c>
      <c r="D1977" s="1310"/>
      <c r="E1977" s="1310"/>
      <c r="F1977" s="1320"/>
      <c r="G1977" s="1310"/>
      <c r="H1977" s="1310"/>
      <c r="I1977" s="1310"/>
      <c r="J1977" s="1321"/>
      <c r="K1977" s="1321"/>
      <c r="L1977" s="1310"/>
      <c r="N1977" s="1322">
        <f t="shared" si="73"/>
        <v>0</v>
      </c>
      <c r="O1977" s="1323">
        <f t="shared" si="74"/>
        <v>0</v>
      </c>
      <c r="P1977" s="1323">
        <f>O1977/'1.5 Universal Data'!$E$36</f>
        <v>0</v>
      </c>
      <c r="Q1977" s="221"/>
      <c r="R1977" s="221"/>
      <c r="S1977" s="221"/>
      <c r="T1977" s="221"/>
      <c r="U1977" s="221"/>
      <c r="V1977" s="221"/>
      <c r="W1977" s="221"/>
      <c r="X1977" s="221"/>
      <c r="Y1977" s="221"/>
      <c r="Z1977" s="221"/>
      <c r="AA1977" s="221"/>
      <c r="AB1977" s="221"/>
      <c r="AC1977" s="221"/>
      <c r="AD1977" s="221"/>
      <c r="AE1977" s="221"/>
    </row>
    <row r="1978" spans="2:31">
      <c r="B1978" s="1319">
        <f t="shared" si="72"/>
        <v>-1</v>
      </c>
      <c r="D1978" s="1310"/>
      <c r="E1978" s="1310"/>
      <c r="F1978" s="1320"/>
      <c r="G1978" s="1310"/>
      <c r="H1978" s="1310"/>
      <c r="I1978" s="1310"/>
      <c r="J1978" s="1321"/>
      <c r="K1978" s="1321"/>
      <c r="L1978" s="1310"/>
      <c r="N1978" s="1322">
        <f t="shared" si="73"/>
        <v>0</v>
      </c>
      <c r="O1978" s="1323">
        <f t="shared" si="74"/>
        <v>0</v>
      </c>
      <c r="P1978" s="1323">
        <f>O1978/'1.5 Universal Data'!$E$36</f>
        <v>0</v>
      </c>
      <c r="Q1978" s="221"/>
      <c r="R1978" s="221"/>
      <c r="S1978" s="221"/>
      <c r="T1978" s="221"/>
      <c r="U1978" s="221"/>
      <c r="V1978" s="221"/>
      <c r="W1978" s="221"/>
      <c r="X1978" s="221"/>
      <c r="Y1978" s="221"/>
      <c r="Z1978" s="221"/>
      <c r="AA1978" s="221"/>
      <c r="AB1978" s="221"/>
      <c r="AC1978" s="221"/>
      <c r="AD1978" s="221"/>
      <c r="AE1978" s="221"/>
    </row>
    <row r="1979" spans="2:31">
      <c r="B1979" s="1319">
        <f t="shared" si="72"/>
        <v>-1</v>
      </c>
      <c r="D1979" s="1310"/>
      <c r="E1979" s="1310"/>
      <c r="F1979" s="1320"/>
      <c r="G1979" s="1310"/>
      <c r="H1979" s="1310"/>
      <c r="I1979" s="1310"/>
      <c r="J1979" s="1321"/>
      <c r="K1979" s="1321"/>
      <c r="L1979" s="1310"/>
      <c r="N1979" s="1322">
        <f t="shared" si="73"/>
        <v>0</v>
      </c>
      <c r="O1979" s="1323">
        <f t="shared" si="74"/>
        <v>0</v>
      </c>
      <c r="P1979" s="1323">
        <f>O1979/'1.5 Universal Data'!$E$36</f>
        <v>0</v>
      </c>
      <c r="Q1979" s="221"/>
      <c r="R1979" s="221"/>
      <c r="S1979" s="221"/>
      <c r="T1979" s="221"/>
      <c r="U1979" s="221"/>
      <c r="V1979" s="221"/>
      <c r="W1979" s="221"/>
      <c r="X1979" s="221"/>
      <c r="Y1979" s="221"/>
      <c r="Z1979" s="221"/>
      <c r="AA1979" s="221"/>
      <c r="AB1979" s="221"/>
      <c r="AC1979" s="221"/>
      <c r="AD1979" s="221"/>
      <c r="AE1979" s="221"/>
    </row>
    <row r="1980" spans="2:31">
      <c r="B1980" s="1319">
        <f t="shared" si="72"/>
        <v>-1</v>
      </c>
      <c r="D1980" s="1310"/>
      <c r="E1980" s="1310"/>
      <c r="F1980" s="1320"/>
      <c r="G1980" s="1310"/>
      <c r="H1980" s="1310"/>
      <c r="I1980" s="1310"/>
      <c r="J1980" s="1321"/>
      <c r="K1980" s="1321"/>
      <c r="L1980" s="1310"/>
      <c r="N1980" s="1322">
        <f t="shared" si="73"/>
        <v>0</v>
      </c>
      <c r="O1980" s="1323">
        <f t="shared" si="74"/>
        <v>0</v>
      </c>
      <c r="P1980" s="1323">
        <f>O1980/'1.5 Universal Data'!$E$36</f>
        <v>0</v>
      </c>
      <c r="Q1980" s="221"/>
      <c r="R1980" s="221"/>
      <c r="S1980" s="221"/>
      <c r="T1980" s="221"/>
      <c r="U1980" s="221"/>
      <c r="V1980" s="221"/>
      <c r="W1980" s="221"/>
      <c r="X1980" s="221"/>
      <c r="Y1980" s="221"/>
      <c r="Z1980" s="221"/>
      <c r="AA1980" s="221"/>
      <c r="AB1980" s="221"/>
      <c r="AC1980" s="221"/>
      <c r="AD1980" s="221"/>
      <c r="AE1980" s="221"/>
    </row>
    <row r="1981" spans="2:31">
      <c r="B1981" s="1319">
        <f t="shared" si="72"/>
        <v>-1</v>
      </c>
      <c r="D1981" s="1310"/>
      <c r="E1981" s="1310"/>
      <c r="F1981" s="1320"/>
      <c r="G1981" s="1310"/>
      <c r="H1981" s="1310"/>
      <c r="I1981" s="1310"/>
      <c r="J1981" s="1321"/>
      <c r="K1981" s="1321"/>
      <c r="L1981" s="1310"/>
      <c r="N1981" s="1322">
        <f t="shared" si="73"/>
        <v>0</v>
      </c>
      <c r="O1981" s="1323">
        <f t="shared" si="74"/>
        <v>0</v>
      </c>
      <c r="P1981" s="1323">
        <f>O1981/'1.5 Universal Data'!$E$36</f>
        <v>0</v>
      </c>
      <c r="Q1981" s="221"/>
      <c r="R1981" s="221"/>
      <c r="S1981" s="221"/>
      <c r="T1981" s="221"/>
      <c r="U1981" s="221"/>
      <c r="V1981" s="221"/>
      <c r="W1981" s="221"/>
      <c r="X1981" s="221"/>
      <c r="Y1981" s="221"/>
      <c r="Z1981" s="221"/>
      <c r="AA1981" s="221"/>
      <c r="AB1981" s="221"/>
      <c r="AC1981" s="221"/>
      <c r="AD1981" s="221"/>
      <c r="AE1981" s="221"/>
    </row>
    <row r="1982" spans="2:31">
      <c r="B1982" s="1319">
        <f t="shared" si="72"/>
        <v>-1</v>
      </c>
      <c r="D1982" s="1310"/>
      <c r="E1982" s="1310"/>
      <c r="F1982" s="1320"/>
      <c r="G1982" s="1310"/>
      <c r="H1982" s="1310"/>
      <c r="I1982" s="1310"/>
      <c r="J1982" s="1321"/>
      <c r="K1982" s="1321"/>
      <c r="L1982" s="1310"/>
      <c r="N1982" s="1322">
        <f t="shared" si="73"/>
        <v>0</v>
      </c>
      <c r="O1982" s="1323">
        <f t="shared" si="74"/>
        <v>0</v>
      </c>
      <c r="P1982" s="1323">
        <f>O1982/'1.5 Universal Data'!$E$36</f>
        <v>0</v>
      </c>
      <c r="Q1982" s="221"/>
      <c r="R1982" s="221"/>
      <c r="S1982" s="221"/>
      <c r="T1982" s="221"/>
      <c r="U1982" s="221"/>
      <c r="V1982" s="221"/>
      <c r="W1982" s="221"/>
      <c r="X1982" s="221"/>
      <c r="Y1982" s="221"/>
      <c r="Z1982" s="221"/>
      <c r="AA1982" s="221"/>
      <c r="AB1982" s="221"/>
      <c r="AC1982" s="221"/>
      <c r="AD1982" s="221"/>
      <c r="AE1982" s="221"/>
    </row>
    <row r="1983" spans="2:31">
      <c r="B1983" s="1319">
        <f t="shared" si="72"/>
        <v>-1</v>
      </c>
      <c r="D1983" s="1310"/>
      <c r="E1983" s="1310"/>
      <c r="F1983" s="1320"/>
      <c r="G1983" s="1310"/>
      <c r="H1983" s="1310"/>
      <c r="I1983" s="1310"/>
      <c r="J1983" s="1321"/>
      <c r="K1983" s="1321"/>
      <c r="L1983" s="1310"/>
      <c r="N1983" s="1322">
        <f t="shared" si="73"/>
        <v>0</v>
      </c>
      <c r="O1983" s="1323">
        <f t="shared" si="74"/>
        <v>0</v>
      </c>
      <c r="P1983" s="1323">
        <f>O1983/'1.5 Universal Data'!$E$36</f>
        <v>0</v>
      </c>
      <c r="Q1983" s="221"/>
      <c r="R1983" s="221"/>
      <c r="S1983" s="221"/>
      <c r="T1983" s="221"/>
      <c r="U1983" s="221"/>
      <c r="V1983" s="221"/>
      <c r="W1983" s="221"/>
      <c r="X1983" s="221"/>
      <c r="Y1983" s="221"/>
      <c r="Z1983" s="221"/>
      <c r="AA1983" s="221"/>
      <c r="AB1983" s="221"/>
      <c r="AC1983" s="221"/>
      <c r="AD1983" s="221"/>
      <c r="AE1983" s="221"/>
    </row>
    <row r="1984" spans="2:31">
      <c r="B1984" s="1319">
        <f t="shared" si="72"/>
        <v>-1</v>
      </c>
      <c r="D1984" s="1310"/>
      <c r="E1984" s="1310"/>
      <c r="F1984" s="1320"/>
      <c r="G1984" s="1310"/>
      <c r="H1984" s="1310"/>
      <c r="I1984" s="1310"/>
      <c r="J1984" s="1321"/>
      <c r="K1984" s="1321"/>
      <c r="L1984" s="1310"/>
      <c r="N1984" s="1322">
        <f t="shared" si="73"/>
        <v>0</v>
      </c>
      <c r="O1984" s="1323">
        <f t="shared" si="74"/>
        <v>0</v>
      </c>
      <c r="P1984" s="1323">
        <f>O1984/'1.5 Universal Data'!$E$36</f>
        <v>0</v>
      </c>
      <c r="Q1984" s="221"/>
      <c r="R1984" s="221"/>
      <c r="S1984" s="221"/>
      <c r="T1984" s="221"/>
      <c r="U1984" s="221"/>
      <c r="V1984" s="221"/>
      <c r="W1984" s="221"/>
      <c r="X1984" s="221"/>
      <c r="Y1984" s="221"/>
      <c r="Z1984" s="221"/>
      <c r="AA1984" s="221"/>
      <c r="AB1984" s="221"/>
      <c r="AC1984" s="221"/>
      <c r="AD1984" s="221"/>
      <c r="AE1984" s="221"/>
    </row>
    <row r="1985" spans="2:31">
      <c r="B1985" s="1319">
        <f t="shared" si="72"/>
        <v>-1</v>
      </c>
      <c r="D1985" s="1310"/>
      <c r="E1985" s="1310"/>
      <c r="F1985" s="1320"/>
      <c r="G1985" s="1310"/>
      <c r="H1985" s="1310"/>
      <c r="I1985" s="1310"/>
      <c r="J1985" s="1321"/>
      <c r="K1985" s="1321"/>
      <c r="L1985" s="1310"/>
      <c r="N1985" s="1322">
        <f t="shared" si="73"/>
        <v>0</v>
      </c>
      <c r="O1985" s="1323">
        <f t="shared" si="74"/>
        <v>0</v>
      </c>
      <c r="P1985" s="1323">
        <f>O1985/'1.5 Universal Data'!$E$36</f>
        <v>0</v>
      </c>
      <c r="Q1985" s="221"/>
      <c r="R1985" s="221"/>
      <c r="S1985" s="221"/>
      <c r="T1985" s="221"/>
      <c r="U1985" s="221"/>
      <c r="V1985" s="221"/>
      <c r="W1985" s="221"/>
      <c r="X1985" s="221"/>
      <c r="Y1985" s="221"/>
      <c r="Z1985" s="221"/>
      <c r="AA1985" s="221"/>
      <c r="AB1985" s="221"/>
      <c r="AC1985" s="221"/>
      <c r="AD1985" s="221"/>
      <c r="AE1985" s="221"/>
    </row>
    <row r="1986" spans="2:31">
      <c r="B1986" s="1319">
        <f t="shared" si="72"/>
        <v>-1</v>
      </c>
      <c r="D1986" s="1310"/>
      <c r="E1986" s="1310"/>
      <c r="F1986" s="1320"/>
      <c r="G1986" s="1310"/>
      <c r="H1986" s="1310"/>
      <c r="I1986" s="1310"/>
      <c r="J1986" s="1321"/>
      <c r="K1986" s="1321"/>
      <c r="L1986" s="1310"/>
      <c r="N1986" s="1322">
        <f t="shared" si="73"/>
        <v>0</v>
      </c>
      <c r="O1986" s="1323">
        <f t="shared" si="74"/>
        <v>0</v>
      </c>
      <c r="P1986" s="1323">
        <f>O1986/'1.5 Universal Data'!$E$36</f>
        <v>0</v>
      </c>
      <c r="Q1986" s="221"/>
      <c r="R1986" s="221"/>
      <c r="S1986" s="221"/>
      <c r="T1986" s="221"/>
      <c r="U1986" s="221"/>
      <c r="V1986" s="221"/>
      <c r="W1986" s="221"/>
      <c r="X1986" s="221"/>
      <c r="Y1986" s="221"/>
      <c r="Z1986" s="221"/>
      <c r="AA1986" s="221"/>
      <c r="AB1986" s="221"/>
      <c r="AC1986" s="221"/>
      <c r="AD1986" s="221"/>
      <c r="AE1986" s="221"/>
    </row>
    <row r="1987" spans="2:31">
      <c r="B1987" s="1319">
        <f t="shared" si="72"/>
        <v>-1</v>
      </c>
      <c r="D1987" s="1310"/>
      <c r="E1987" s="1310"/>
      <c r="F1987" s="1320"/>
      <c r="G1987" s="1310"/>
      <c r="H1987" s="1310"/>
      <c r="I1987" s="1310"/>
      <c r="J1987" s="1321"/>
      <c r="K1987" s="1321"/>
      <c r="L1987" s="1310"/>
      <c r="N1987" s="1322">
        <f t="shared" si="73"/>
        <v>0</v>
      </c>
      <c r="O1987" s="1323">
        <f t="shared" si="74"/>
        <v>0</v>
      </c>
      <c r="P1987" s="1323">
        <f>O1987/'1.5 Universal Data'!$E$36</f>
        <v>0</v>
      </c>
      <c r="Q1987" s="221"/>
      <c r="R1987" s="221"/>
      <c r="S1987" s="221"/>
      <c r="T1987" s="221"/>
      <c r="U1987" s="221"/>
      <c r="V1987" s="221"/>
      <c r="W1987" s="221"/>
      <c r="X1987" s="221"/>
      <c r="Y1987" s="221"/>
      <c r="Z1987" s="221"/>
      <c r="AA1987" s="221"/>
      <c r="AB1987" s="221"/>
      <c r="AC1987" s="221"/>
      <c r="AD1987" s="221"/>
      <c r="AE1987" s="221"/>
    </row>
    <row r="1988" spans="2:31">
      <c r="B1988" s="1319">
        <f t="shared" si="72"/>
        <v>-1</v>
      </c>
      <c r="D1988" s="1310"/>
      <c r="E1988" s="1310"/>
      <c r="F1988" s="1320"/>
      <c r="G1988" s="1310"/>
      <c r="H1988" s="1310"/>
      <c r="I1988" s="1310"/>
      <c r="J1988" s="1321"/>
      <c r="K1988" s="1321"/>
      <c r="L1988" s="1310"/>
      <c r="N1988" s="1322">
        <f t="shared" si="73"/>
        <v>0</v>
      </c>
      <c r="O1988" s="1323">
        <f t="shared" si="74"/>
        <v>0</v>
      </c>
      <c r="P1988" s="1323">
        <f>O1988/'1.5 Universal Data'!$E$36</f>
        <v>0</v>
      </c>
      <c r="Q1988" s="221"/>
      <c r="R1988" s="221"/>
      <c r="S1988" s="221"/>
      <c r="T1988" s="221"/>
      <c r="U1988" s="221"/>
      <c r="V1988" s="221"/>
      <c r="W1988" s="221"/>
      <c r="X1988" s="221"/>
      <c r="Y1988" s="221"/>
      <c r="Z1988" s="221"/>
      <c r="AA1988" s="221"/>
      <c r="AB1988" s="221"/>
      <c r="AC1988" s="221"/>
      <c r="AD1988" s="221"/>
      <c r="AE1988" s="221"/>
    </row>
    <row r="1989" spans="2:31">
      <c r="B1989" s="1319">
        <f t="shared" si="72"/>
        <v>-1</v>
      </c>
      <c r="D1989" s="1310"/>
      <c r="E1989" s="1310"/>
      <c r="F1989" s="1320"/>
      <c r="G1989" s="1310"/>
      <c r="H1989" s="1310"/>
      <c r="I1989" s="1310"/>
      <c r="J1989" s="1321"/>
      <c r="K1989" s="1321"/>
      <c r="L1989" s="1310"/>
      <c r="N1989" s="1322">
        <f t="shared" si="73"/>
        <v>0</v>
      </c>
      <c r="O1989" s="1323">
        <f t="shared" si="74"/>
        <v>0</v>
      </c>
      <c r="P1989" s="1323">
        <f>O1989/'1.5 Universal Data'!$E$36</f>
        <v>0</v>
      </c>
      <c r="Q1989" s="221"/>
      <c r="R1989" s="221"/>
      <c r="S1989" s="221"/>
      <c r="T1989" s="221"/>
      <c r="U1989" s="221"/>
      <c r="V1989" s="221"/>
      <c r="W1989" s="221"/>
      <c r="X1989" s="221"/>
      <c r="Y1989" s="221"/>
      <c r="Z1989" s="221"/>
      <c r="AA1989" s="221"/>
      <c r="AB1989" s="221"/>
      <c r="AC1989" s="221"/>
      <c r="AD1989" s="221"/>
      <c r="AE1989" s="221"/>
    </row>
    <row r="1990" spans="2:31">
      <c r="B1990" s="1319">
        <f t="shared" si="72"/>
        <v>-1</v>
      </c>
      <c r="D1990" s="1310"/>
      <c r="E1990" s="1310"/>
      <c r="F1990" s="1320"/>
      <c r="G1990" s="1310"/>
      <c r="H1990" s="1310"/>
      <c r="I1990" s="1310"/>
      <c r="J1990" s="1321"/>
      <c r="K1990" s="1321"/>
      <c r="L1990" s="1310"/>
      <c r="N1990" s="1322">
        <f t="shared" si="73"/>
        <v>0</v>
      </c>
      <c r="O1990" s="1323">
        <f t="shared" si="74"/>
        <v>0</v>
      </c>
      <c r="P1990" s="1323">
        <f>O1990/'1.5 Universal Data'!$E$36</f>
        <v>0</v>
      </c>
      <c r="Q1990" s="221"/>
      <c r="R1990" s="221"/>
      <c r="S1990" s="221"/>
      <c r="T1990" s="221"/>
      <c r="U1990" s="221"/>
      <c r="V1990" s="221"/>
      <c r="W1990" s="221"/>
      <c r="X1990" s="221"/>
      <c r="Y1990" s="221"/>
      <c r="Z1990" s="221"/>
      <c r="AA1990" s="221"/>
      <c r="AB1990" s="221"/>
      <c r="AC1990" s="221"/>
      <c r="AD1990" s="221"/>
      <c r="AE1990" s="221"/>
    </row>
    <row r="1991" spans="2:31">
      <c r="B1991" s="1319">
        <f t="shared" si="72"/>
        <v>-1</v>
      </c>
      <c r="D1991" s="1310"/>
      <c r="E1991" s="1310"/>
      <c r="F1991" s="1320"/>
      <c r="G1991" s="1310"/>
      <c r="H1991" s="1310"/>
      <c r="I1991" s="1310"/>
      <c r="J1991" s="1321"/>
      <c r="K1991" s="1321"/>
      <c r="L1991" s="1310"/>
      <c r="N1991" s="1322">
        <f t="shared" si="73"/>
        <v>0</v>
      </c>
      <c r="O1991" s="1323">
        <f t="shared" si="74"/>
        <v>0</v>
      </c>
      <c r="P1991" s="1323">
        <f>O1991/'1.5 Universal Data'!$E$36</f>
        <v>0</v>
      </c>
      <c r="Q1991" s="221"/>
      <c r="R1991" s="221"/>
      <c r="S1991" s="221"/>
      <c r="T1991" s="221"/>
      <c r="U1991" s="221"/>
      <c r="V1991" s="221"/>
      <c r="W1991" s="221"/>
      <c r="X1991" s="221"/>
      <c r="Y1991" s="221"/>
      <c r="Z1991" s="221"/>
      <c r="AA1991" s="221"/>
      <c r="AB1991" s="221"/>
      <c r="AC1991" s="221"/>
      <c r="AD1991" s="221"/>
      <c r="AE1991" s="221"/>
    </row>
    <row r="1992" spans="2:31">
      <c r="B1992" s="1319">
        <f t="shared" si="72"/>
        <v>-1</v>
      </c>
      <c r="D1992" s="1310"/>
      <c r="E1992" s="1310"/>
      <c r="F1992" s="1320"/>
      <c r="G1992" s="1310"/>
      <c r="H1992" s="1310"/>
      <c r="I1992" s="1310"/>
      <c r="J1992" s="1321"/>
      <c r="K1992" s="1321"/>
      <c r="L1992" s="1310"/>
      <c r="N1992" s="1322">
        <f t="shared" si="73"/>
        <v>0</v>
      </c>
      <c r="O1992" s="1323">
        <f t="shared" si="74"/>
        <v>0</v>
      </c>
      <c r="P1992" s="1323">
        <f>O1992/'1.5 Universal Data'!$E$36</f>
        <v>0</v>
      </c>
      <c r="Q1992" s="221"/>
      <c r="R1992" s="221"/>
      <c r="S1992" s="221"/>
      <c r="T1992" s="221"/>
      <c r="U1992" s="221"/>
      <c r="V1992" s="221"/>
      <c r="W1992" s="221"/>
      <c r="X1992" s="221"/>
      <c r="Y1992" s="221"/>
      <c r="Z1992" s="221"/>
      <c r="AA1992" s="221"/>
      <c r="AB1992" s="221"/>
      <c r="AC1992" s="221"/>
      <c r="AD1992" s="221"/>
      <c r="AE1992" s="221"/>
    </row>
    <row r="1993" spans="2:31">
      <c r="B1993" s="1319">
        <f t="shared" si="72"/>
        <v>-1</v>
      </c>
      <c r="D1993" s="1310"/>
      <c r="E1993" s="1310"/>
      <c r="F1993" s="1320"/>
      <c r="G1993" s="1310"/>
      <c r="H1993" s="1310"/>
      <c r="I1993" s="1310"/>
      <c r="J1993" s="1321"/>
      <c r="K1993" s="1321"/>
      <c r="L1993" s="1310"/>
      <c r="N1993" s="1322">
        <f t="shared" si="73"/>
        <v>0</v>
      </c>
      <c r="O1993" s="1323">
        <f t="shared" si="74"/>
        <v>0</v>
      </c>
      <c r="P1993" s="1323">
        <f>O1993/'1.5 Universal Data'!$E$36</f>
        <v>0</v>
      </c>
      <c r="Q1993" s="221"/>
      <c r="R1993" s="221"/>
      <c r="S1993" s="221"/>
      <c r="T1993" s="221"/>
      <c r="U1993" s="221"/>
      <c r="V1993" s="221"/>
      <c r="W1993" s="221"/>
      <c r="X1993" s="221"/>
      <c r="Y1993" s="221"/>
      <c r="Z1993" s="221"/>
      <c r="AA1993" s="221"/>
      <c r="AB1993" s="221"/>
      <c r="AC1993" s="221"/>
      <c r="AD1993" s="221"/>
      <c r="AE1993" s="221"/>
    </row>
    <row r="1994" spans="2:31">
      <c r="B1994" s="1319">
        <f t="shared" si="72"/>
        <v>-1</v>
      </c>
      <c r="D1994" s="1310"/>
      <c r="E1994" s="1310"/>
      <c r="F1994" s="1320"/>
      <c r="G1994" s="1310"/>
      <c r="H1994" s="1310"/>
      <c r="I1994" s="1310"/>
      <c r="J1994" s="1321"/>
      <c r="K1994" s="1321"/>
      <c r="L1994" s="1310"/>
      <c r="N1994" s="1322">
        <f t="shared" si="73"/>
        <v>0</v>
      </c>
      <c r="O1994" s="1323">
        <f t="shared" si="74"/>
        <v>0</v>
      </c>
      <c r="P1994" s="1323">
        <f>O1994/'1.5 Universal Data'!$E$36</f>
        <v>0</v>
      </c>
      <c r="Q1994" s="221"/>
      <c r="R1994" s="221"/>
      <c r="S1994" s="221"/>
      <c r="T1994" s="221"/>
      <c r="U1994" s="221"/>
      <c r="V1994" s="221"/>
      <c r="W1994" s="221"/>
      <c r="X1994" s="221"/>
      <c r="Y1994" s="221"/>
      <c r="Z1994" s="221"/>
      <c r="AA1994" s="221"/>
      <c r="AB1994" s="221"/>
      <c r="AC1994" s="221"/>
      <c r="AD1994" s="221"/>
      <c r="AE1994" s="221"/>
    </row>
    <row r="1995" spans="2:31">
      <c r="B1995" s="1319">
        <f t="shared" si="72"/>
        <v>-1</v>
      </c>
      <c r="D1995" s="1310"/>
      <c r="E1995" s="1310"/>
      <c r="F1995" s="1320"/>
      <c r="G1995" s="1310"/>
      <c r="H1995" s="1310"/>
      <c r="I1995" s="1310"/>
      <c r="J1995" s="1321"/>
      <c r="K1995" s="1321"/>
      <c r="L1995" s="1310"/>
      <c r="N1995" s="1322">
        <f t="shared" si="73"/>
        <v>0</v>
      </c>
      <c r="O1995" s="1323">
        <f t="shared" si="74"/>
        <v>0</v>
      </c>
      <c r="P1995" s="1323">
        <f>O1995/'1.5 Universal Data'!$E$36</f>
        <v>0</v>
      </c>
      <c r="Q1995" s="221"/>
      <c r="R1995" s="221"/>
      <c r="S1995" s="221"/>
      <c r="T1995" s="221"/>
      <c r="U1995" s="221"/>
      <c r="V1995" s="221"/>
      <c r="W1995" s="221"/>
      <c r="X1995" s="221"/>
      <c r="Y1995" s="221"/>
      <c r="Z1995" s="221"/>
      <c r="AA1995" s="221"/>
      <c r="AB1995" s="221"/>
      <c r="AC1995" s="221"/>
      <c r="AD1995" s="221"/>
      <c r="AE1995" s="221"/>
    </row>
    <row r="1996" spans="2:31">
      <c r="B1996" s="1319">
        <f t="shared" si="72"/>
        <v>-1</v>
      </c>
      <c r="D1996" s="1310"/>
      <c r="E1996" s="1310"/>
      <c r="F1996" s="1320"/>
      <c r="G1996" s="1310"/>
      <c r="H1996" s="1310"/>
      <c r="I1996" s="1310"/>
      <c r="J1996" s="1321"/>
      <c r="K1996" s="1321"/>
      <c r="L1996" s="1310"/>
      <c r="N1996" s="1322">
        <f t="shared" si="73"/>
        <v>0</v>
      </c>
      <c r="O1996" s="1323">
        <f t="shared" si="74"/>
        <v>0</v>
      </c>
      <c r="P1996" s="1323">
        <f>O1996/'1.5 Universal Data'!$E$36</f>
        <v>0</v>
      </c>
      <c r="Q1996" s="221"/>
      <c r="R1996" s="221"/>
      <c r="S1996" s="221"/>
      <c r="T1996" s="221"/>
      <c r="U1996" s="221"/>
      <c r="V1996" s="221"/>
      <c r="W1996" s="221"/>
      <c r="X1996" s="221"/>
      <c r="Y1996" s="221"/>
      <c r="Z1996" s="221"/>
      <c r="AA1996" s="221"/>
      <c r="AB1996" s="221"/>
      <c r="AC1996" s="221"/>
      <c r="AD1996" s="221"/>
      <c r="AE1996" s="221"/>
    </row>
    <row r="1997" spans="2:31">
      <c r="B1997" s="1319">
        <f t="shared" si="72"/>
        <v>-1</v>
      </c>
      <c r="D1997" s="1310"/>
      <c r="E1997" s="1310"/>
      <c r="F1997" s="1320"/>
      <c r="G1997" s="1310"/>
      <c r="H1997" s="1310"/>
      <c r="I1997" s="1310"/>
      <c r="J1997" s="1321"/>
      <c r="K1997" s="1321"/>
      <c r="L1997" s="1310"/>
      <c r="N1997" s="1322">
        <f t="shared" si="73"/>
        <v>0</v>
      </c>
      <c r="O1997" s="1323">
        <f t="shared" si="74"/>
        <v>0</v>
      </c>
      <c r="P1997" s="1323">
        <f>O1997/'1.5 Universal Data'!$E$36</f>
        <v>0</v>
      </c>
      <c r="Q1997" s="221"/>
      <c r="R1997" s="221"/>
      <c r="S1997" s="221"/>
      <c r="T1997" s="221"/>
      <c r="U1997" s="221"/>
      <c r="V1997" s="221"/>
      <c r="W1997" s="221"/>
      <c r="X1997" s="221"/>
      <c r="Y1997" s="221"/>
      <c r="Z1997" s="221"/>
      <c r="AA1997" s="221"/>
      <c r="AB1997" s="221"/>
      <c r="AC1997" s="221"/>
      <c r="AD1997" s="221"/>
      <c r="AE1997" s="221"/>
    </row>
    <row r="1998" spans="2:31">
      <c r="B1998" s="1319">
        <f t="shared" si="72"/>
        <v>-1</v>
      </c>
      <c r="D1998" s="1310"/>
      <c r="E1998" s="1310"/>
      <c r="F1998" s="1320"/>
      <c r="G1998" s="1310"/>
      <c r="H1998" s="1310"/>
      <c r="I1998" s="1310"/>
      <c r="J1998" s="1321"/>
      <c r="K1998" s="1321"/>
      <c r="L1998" s="1310"/>
      <c r="N1998" s="1322">
        <f t="shared" si="73"/>
        <v>0</v>
      </c>
      <c r="O1998" s="1323">
        <f t="shared" si="74"/>
        <v>0</v>
      </c>
      <c r="P1998" s="1323">
        <f>O1998/'1.5 Universal Data'!$E$36</f>
        <v>0</v>
      </c>
      <c r="R1998" s="134"/>
      <c r="S1998" s="134"/>
      <c r="T1998" s="134"/>
      <c r="U1998" s="134"/>
      <c r="V1998" s="134"/>
      <c r="W1998" s="134"/>
      <c r="X1998" s="134"/>
      <c r="Y1998" s="134"/>
      <c r="Z1998" s="134"/>
      <c r="AA1998" s="134"/>
      <c r="AB1998" s="134"/>
      <c r="AC1998" s="134"/>
      <c r="AD1998" s="134"/>
      <c r="AE1998" s="134"/>
    </row>
    <row r="1999" spans="2:31">
      <c r="B1999" s="1319">
        <f t="shared" si="72"/>
        <v>-1</v>
      </c>
      <c r="D1999" s="1310"/>
      <c r="E1999" s="1310"/>
      <c r="F1999" s="1320"/>
      <c r="G1999" s="1310"/>
      <c r="H1999" s="1310"/>
      <c r="I1999" s="1310"/>
      <c r="J1999" s="1321"/>
      <c r="K1999" s="1321"/>
      <c r="L1999" s="1310"/>
      <c r="N1999" s="1322">
        <f t="shared" si="73"/>
        <v>0</v>
      </c>
      <c r="O1999" s="1323">
        <f t="shared" si="74"/>
        <v>0</v>
      </c>
      <c r="P1999" s="1323">
        <f>O1999/'1.5 Universal Data'!$E$36</f>
        <v>0</v>
      </c>
      <c r="R1999" s="134"/>
      <c r="S1999" s="134"/>
      <c r="T1999" s="134"/>
      <c r="U1999" s="134"/>
      <c r="V1999" s="134"/>
      <c r="W1999" s="134"/>
      <c r="X1999" s="134"/>
      <c r="Y1999" s="134"/>
      <c r="Z1999" s="134"/>
      <c r="AA1999" s="134"/>
      <c r="AB1999" s="134"/>
      <c r="AC1999" s="134"/>
      <c r="AD1999" s="134"/>
      <c r="AE1999" s="134"/>
    </row>
    <row r="2000" spans="2:31">
      <c r="B2000" s="1319">
        <f t="shared" si="72"/>
        <v>-1</v>
      </c>
      <c r="D2000" s="1310"/>
      <c r="E2000" s="1310"/>
      <c r="F2000" s="1320"/>
      <c r="G2000" s="1310"/>
      <c r="H2000" s="1310"/>
      <c r="I2000" s="1310"/>
      <c r="J2000" s="1321"/>
      <c r="K2000" s="1321"/>
      <c r="L2000" s="1310"/>
      <c r="N2000" s="1322">
        <f t="shared" si="73"/>
        <v>0</v>
      </c>
      <c r="O2000" s="1323">
        <f t="shared" si="74"/>
        <v>0</v>
      </c>
      <c r="P2000" s="1323">
        <f>O2000/'1.5 Universal Data'!$E$36</f>
        <v>0</v>
      </c>
      <c r="R2000" s="134"/>
      <c r="S2000" s="134"/>
      <c r="T2000" s="134"/>
      <c r="U2000" s="134"/>
      <c r="V2000" s="134"/>
      <c r="W2000" s="134"/>
      <c r="X2000" s="134"/>
      <c r="Y2000" s="134"/>
      <c r="Z2000" s="134"/>
      <c r="AA2000" s="134"/>
      <c r="AB2000" s="134"/>
      <c r="AC2000" s="134"/>
      <c r="AD2000" s="134"/>
      <c r="AE2000" s="134"/>
    </row>
    <row r="2001" spans="2:31">
      <c r="B2001" s="1319">
        <f t="shared" si="72"/>
        <v>-1</v>
      </c>
      <c r="D2001" s="1310"/>
      <c r="E2001" s="1310"/>
      <c r="F2001" s="1320"/>
      <c r="G2001" s="1310"/>
      <c r="H2001" s="1310"/>
      <c r="I2001" s="1310"/>
      <c r="J2001" s="1321"/>
      <c r="K2001" s="1321"/>
      <c r="L2001" s="1310"/>
      <c r="N2001" s="1322">
        <f t="shared" si="73"/>
        <v>0</v>
      </c>
      <c r="O2001" s="1323">
        <f t="shared" si="74"/>
        <v>0</v>
      </c>
      <c r="P2001" s="1323">
        <f>O2001/'1.5 Universal Data'!$E$36</f>
        <v>0</v>
      </c>
      <c r="R2001" s="134"/>
      <c r="S2001" s="134"/>
      <c r="T2001" s="134"/>
      <c r="U2001" s="134"/>
      <c r="V2001" s="134"/>
      <c r="W2001" s="134"/>
      <c r="X2001" s="134"/>
      <c r="Y2001" s="134"/>
      <c r="Z2001" s="134"/>
      <c r="AA2001" s="134"/>
      <c r="AB2001" s="134"/>
      <c r="AC2001" s="134"/>
      <c r="AD2001" s="134"/>
      <c r="AE2001" s="134"/>
    </row>
    <row r="2002" spans="2:31">
      <c r="B2002" s="1319">
        <f t="shared" si="72"/>
        <v>-1</v>
      </c>
      <c r="D2002" s="1310"/>
      <c r="E2002" s="1310"/>
      <c r="F2002" s="1320"/>
      <c r="G2002" s="1310"/>
      <c r="H2002" s="1310"/>
      <c r="I2002" s="1310"/>
      <c r="J2002" s="1321"/>
      <c r="K2002" s="1321"/>
      <c r="L2002" s="1310"/>
      <c r="N2002" s="1322">
        <f t="shared" si="73"/>
        <v>0</v>
      </c>
      <c r="O2002" s="1323">
        <f t="shared" si="74"/>
        <v>0</v>
      </c>
      <c r="P2002" s="1323">
        <f>O2002/'1.5 Universal Data'!$E$36</f>
        <v>0</v>
      </c>
      <c r="R2002" s="134"/>
      <c r="S2002" s="134"/>
      <c r="T2002" s="134"/>
      <c r="U2002" s="134"/>
      <c r="V2002" s="134"/>
      <c r="W2002" s="134"/>
      <c r="X2002" s="134"/>
      <c r="Y2002" s="134"/>
      <c r="Z2002" s="134"/>
      <c r="AA2002" s="134"/>
      <c r="AB2002" s="134"/>
      <c r="AC2002" s="134"/>
      <c r="AD2002" s="134"/>
      <c r="AE2002" s="134"/>
    </row>
    <row r="2003" spans="2:31">
      <c r="B2003" s="1319">
        <f t="shared" si="72"/>
        <v>-1</v>
      </c>
      <c r="D2003" s="1310"/>
      <c r="E2003" s="1310"/>
      <c r="F2003" s="1320"/>
      <c r="G2003" s="1310"/>
      <c r="H2003" s="1310"/>
      <c r="I2003" s="1310"/>
      <c r="J2003" s="1321"/>
      <c r="K2003" s="1321"/>
      <c r="L2003" s="1310"/>
      <c r="N2003" s="1322">
        <f t="shared" si="73"/>
        <v>0</v>
      </c>
      <c r="O2003" s="1323">
        <f t="shared" si="74"/>
        <v>0</v>
      </c>
      <c r="P2003" s="1323">
        <f>O2003/'1.5 Universal Data'!$E$36</f>
        <v>0</v>
      </c>
      <c r="R2003" s="134"/>
      <c r="S2003" s="134"/>
      <c r="T2003" s="134"/>
      <c r="U2003" s="134"/>
      <c r="V2003" s="134"/>
      <c r="W2003" s="134"/>
      <c r="X2003" s="134"/>
      <c r="Y2003" s="134"/>
      <c r="Z2003" s="134"/>
      <c r="AA2003" s="134"/>
      <c r="AB2003" s="134"/>
      <c r="AC2003" s="134"/>
      <c r="AD2003" s="134"/>
      <c r="AE2003" s="134"/>
    </row>
    <row r="2004" spans="2:31">
      <c r="B2004" s="1319">
        <f t="shared" si="72"/>
        <v>-1</v>
      </c>
      <c r="D2004" s="1310"/>
      <c r="E2004" s="1310"/>
      <c r="F2004" s="1320"/>
      <c r="G2004" s="1310"/>
      <c r="H2004" s="1310"/>
      <c r="I2004" s="1310"/>
      <c r="J2004" s="1321"/>
      <c r="K2004" s="1321"/>
      <c r="L2004" s="1310"/>
      <c r="N2004" s="1322">
        <f t="shared" si="73"/>
        <v>0</v>
      </c>
      <c r="O2004" s="1323">
        <f t="shared" si="74"/>
        <v>0</v>
      </c>
      <c r="P2004" s="1323">
        <f>O2004/'1.5 Universal Data'!$E$36</f>
        <v>0</v>
      </c>
      <c r="R2004" s="134"/>
      <c r="S2004" s="134"/>
      <c r="T2004" s="134"/>
      <c r="U2004" s="134"/>
      <c r="V2004" s="134"/>
      <c r="W2004" s="134"/>
      <c r="X2004" s="134"/>
      <c r="Y2004" s="134"/>
      <c r="Z2004" s="134"/>
      <c r="AA2004" s="134"/>
      <c r="AB2004" s="134"/>
      <c r="AC2004" s="134"/>
      <c r="AD2004" s="134"/>
      <c r="AE2004" s="134"/>
    </row>
    <row r="2005" spans="2:31">
      <c r="B2005" s="1319">
        <f t="shared" si="72"/>
        <v>-1</v>
      </c>
      <c r="D2005" s="1310"/>
      <c r="E2005" s="1310"/>
      <c r="F2005" s="1320"/>
      <c r="G2005" s="1310"/>
      <c r="H2005" s="1310"/>
      <c r="I2005" s="1310"/>
      <c r="J2005" s="1321"/>
      <c r="K2005" s="1321"/>
      <c r="L2005" s="1310"/>
      <c r="N2005" s="1322">
        <f t="shared" si="73"/>
        <v>0</v>
      </c>
      <c r="O2005" s="1323">
        <f t="shared" si="74"/>
        <v>0</v>
      </c>
      <c r="P2005" s="1323">
        <f>O2005/'1.5 Universal Data'!$E$36</f>
        <v>0</v>
      </c>
      <c r="R2005" s="134"/>
      <c r="S2005" s="134"/>
      <c r="T2005" s="134"/>
      <c r="U2005" s="134"/>
      <c r="V2005" s="134"/>
      <c r="W2005" s="134"/>
      <c r="X2005" s="134"/>
      <c r="Y2005" s="134"/>
      <c r="Z2005" s="134"/>
      <c r="AA2005" s="134"/>
      <c r="AB2005" s="134"/>
      <c r="AC2005" s="134"/>
      <c r="AD2005" s="134"/>
      <c r="AE2005" s="134"/>
    </row>
    <row r="2006" spans="2:31">
      <c r="B2006" s="1319">
        <f t="shared" si="72"/>
        <v>-1</v>
      </c>
      <c r="D2006" s="1310"/>
      <c r="E2006" s="1310"/>
      <c r="F2006" s="1320"/>
      <c r="G2006" s="1310"/>
      <c r="H2006" s="1310"/>
      <c r="I2006" s="1310"/>
      <c r="J2006" s="1321"/>
      <c r="K2006" s="1321"/>
      <c r="L2006" s="1310"/>
      <c r="N2006" s="1322">
        <f t="shared" si="73"/>
        <v>0</v>
      </c>
      <c r="O2006" s="1323">
        <f t="shared" si="74"/>
        <v>0</v>
      </c>
      <c r="P2006" s="1323">
        <f>O2006/'1.5 Universal Data'!$E$36</f>
        <v>0</v>
      </c>
      <c r="R2006" s="134"/>
      <c r="S2006" s="134"/>
      <c r="T2006" s="134"/>
      <c r="U2006" s="134"/>
      <c r="V2006" s="134"/>
      <c r="W2006" s="134"/>
      <c r="X2006" s="134"/>
      <c r="Y2006" s="134"/>
      <c r="Z2006" s="134"/>
      <c r="AA2006" s="134"/>
      <c r="AB2006" s="134"/>
      <c r="AC2006" s="134"/>
      <c r="AD2006" s="134"/>
      <c r="AE2006" s="134"/>
    </row>
    <row r="2007" spans="2:31">
      <c r="B2007" s="1319">
        <f t="shared" ref="B2007:B2070" si="75">IF(G2007="buy",1,-1)</f>
        <v>-1</v>
      </c>
      <c r="D2007" s="1310"/>
      <c r="E2007" s="1310"/>
      <c r="F2007" s="1320"/>
      <c r="G2007" s="1310"/>
      <c r="H2007" s="1310"/>
      <c r="I2007" s="1310"/>
      <c r="J2007" s="1321"/>
      <c r="K2007" s="1321"/>
      <c r="L2007" s="1310"/>
      <c r="N2007" s="1322">
        <f t="shared" si="73"/>
        <v>0</v>
      </c>
      <c r="O2007" s="1323">
        <f t="shared" si="74"/>
        <v>0</v>
      </c>
      <c r="P2007" s="1323">
        <f>O2007/'1.5 Universal Data'!$E$36</f>
        <v>0</v>
      </c>
      <c r="R2007" s="134"/>
      <c r="S2007" s="134"/>
      <c r="T2007" s="134"/>
      <c r="U2007" s="134"/>
      <c r="V2007" s="134"/>
      <c r="W2007" s="134"/>
      <c r="X2007" s="134"/>
      <c r="Y2007" s="134"/>
      <c r="Z2007" s="134"/>
      <c r="AA2007" s="134"/>
      <c r="AB2007" s="134"/>
      <c r="AC2007" s="134"/>
      <c r="AD2007" s="134"/>
      <c r="AE2007" s="134"/>
    </row>
    <row r="2008" spans="2:31">
      <c r="B2008" s="1319">
        <f t="shared" si="75"/>
        <v>-1</v>
      </c>
      <c r="D2008" s="1310"/>
      <c r="E2008" s="1310"/>
      <c r="F2008" s="1320"/>
      <c r="G2008" s="1310"/>
      <c r="H2008" s="1310"/>
      <c r="I2008" s="1310"/>
      <c r="J2008" s="1321"/>
      <c r="K2008" s="1321"/>
      <c r="L2008" s="1310"/>
      <c r="N2008" s="1322">
        <f t="shared" si="73"/>
        <v>0</v>
      </c>
      <c r="O2008" s="1323">
        <f t="shared" si="74"/>
        <v>0</v>
      </c>
      <c r="P2008" s="1323">
        <f>O2008/'1.5 Universal Data'!$E$36</f>
        <v>0</v>
      </c>
      <c r="R2008" s="134"/>
      <c r="S2008" s="134"/>
      <c r="T2008" s="134"/>
      <c r="U2008" s="134"/>
      <c r="V2008" s="134"/>
      <c r="W2008" s="134"/>
      <c r="X2008" s="134"/>
      <c r="Y2008" s="134"/>
      <c r="Z2008" s="134"/>
      <c r="AA2008" s="134"/>
      <c r="AB2008" s="134"/>
      <c r="AC2008" s="134"/>
      <c r="AD2008" s="134"/>
      <c r="AE2008" s="134"/>
    </row>
    <row r="2009" spans="2:31">
      <c r="B2009" s="1319">
        <f t="shared" si="75"/>
        <v>-1</v>
      </c>
      <c r="D2009" s="1310"/>
      <c r="E2009" s="1310"/>
      <c r="F2009" s="1320"/>
      <c r="G2009" s="1310"/>
      <c r="H2009" s="1310"/>
      <c r="I2009" s="1310"/>
      <c r="J2009" s="1321"/>
      <c r="K2009" s="1321"/>
      <c r="L2009" s="1310"/>
      <c r="N2009" s="1322">
        <f t="shared" si="73"/>
        <v>0</v>
      </c>
      <c r="O2009" s="1323">
        <f t="shared" si="74"/>
        <v>0</v>
      </c>
      <c r="P2009" s="1323">
        <f>O2009/'1.5 Universal Data'!$E$36</f>
        <v>0</v>
      </c>
      <c r="R2009" s="134"/>
      <c r="S2009" s="134"/>
      <c r="T2009" s="134"/>
      <c r="U2009" s="134"/>
      <c r="V2009" s="134"/>
      <c r="W2009" s="134"/>
      <c r="X2009" s="134"/>
      <c r="Y2009" s="134"/>
      <c r="Z2009" s="134"/>
      <c r="AA2009" s="134"/>
      <c r="AB2009" s="134"/>
      <c r="AC2009" s="134"/>
      <c r="AD2009" s="134"/>
      <c r="AE2009" s="134"/>
    </row>
    <row r="2010" spans="2:31">
      <c r="B2010" s="1319">
        <f t="shared" si="75"/>
        <v>-1</v>
      </c>
      <c r="D2010" s="1310"/>
      <c r="E2010" s="1310"/>
      <c r="F2010" s="1320"/>
      <c r="G2010" s="1310"/>
      <c r="H2010" s="1310"/>
      <c r="I2010" s="1310"/>
      <c r="J2010" s="1321"/>
      <c r="K2010" s="1321"/>
      <c r="L2010" s="1310"/>
      <c r="N2010" s="1322">
        <f t="shared" si="73"/>
        <v>0</v>
      </c>
      <c r="O2010" s="1323">
        <f t="shared" si="74"/>
        <v>0</v>
      </c>
      <c r="P2010" s="1323">
        <f>O2010/'1.5 Universal Data'!$E$36</f>
        <v>0</v>
      </c>
      <c r="R2010" s="134"/>
      <c r="S2010" s="134"/>
      <c r="T2010" s="134"/>
      <c r="U2010" s="134"/>
      <c r="V2010" s="134"/>
      <c r="W2010" s="134"/>
      <c r="X2010" s="134"/>
      <c r="Y2010" s="134"/>
      <c r="Z2010" s="134"/>
      <c r="AA2010" s="134"/>
      <c r="AB2010" s="134"/>
      <c r="AC2010" s="134"/>
      <c r="AD2010" s="134"/>
      <c r="AE2010" s="134"/>
    </row>
    <row r="2011" spans="2:31">
      <c r="B2011" s="1319">
        <f t="shared" si="75"/>
        <v>-1</v>
      </c>
      <c r="D2011" s="1310"/>
      <c r="E2011" s="1310"/>
      <c r="F2011" s="1320"/>
      <c r="G2011" s="1310"/>
      <c r="H2011" s="1310"/>
      <c r="I2011" s="1310"/>
      <c r="J2011" s="1321"/>
      <c r="K2011" s="1321"/>
      <c r="L2011" s="1310"/>
      <c r="N2011" s="1322">
        <f t="shared" ref="N2011:N2074" si="76">+H2011*((K2011-J2011)+1)*B2011</f>
        <v>0</v>
      </c>
      <c r="O2011" s="1323">
        <f t="shared" ref="O2011:O2074" si="77">N2011*L2011/100</f>
        <v>0</v>
      </c>
      <c r="P2011" s="1323">
        <f>O2011/'1.5 Universal Data'!$E$36</f>
        <v>0</v>
      </c>
      <c r="R2011" s="134"/>
      <c r="S2011" s="134"/>
      <c r="T2011" s="134"/>
      <c r="U2011" s="134"/>
      <c r="V2011" s="134"/>
      <c r="W2011" s="134"/>
      <c r="X2011" s="134"/>
      <c r="Y2011" s="134"/>
      <c r="Z2011" s="134"/>
      <c r="AA2011" s="134"/>
      <c r="AB2011" s="134"/>
      <c r="AC2011" s="134"/>
      <c r="AD2011" s="134"/>
      <c r="AE2011" s="134"/>
    </row>
    <row r="2012" spans="2:31">
      <c r="B2012" s="1319">
        <f t="shared" si="75"/>
        <v>-1</v>
      </c>
      <c r="D2012" s="1310"/>
      <c r="E2012" s="1310"/>
      <c r="F2012" s="1320"/>
      <c r="G2012" s="1310"/>
      <c r="H2012" s="1310"/>
      <c r="I2012" s="1310"/>
      <c r="J2012" s="1321"/>
      <c r="K2012" s="1321"/>
      <c r="L2012" s="1310"/>
      <c r="N2012" s="1322">
        <f t="shared" si="76"/>
        <v>0</v>
      </c>
      <c r="O2012" s="1323">
        <f t="shared" si="77"/>
        <v>0</v>
      </c>
      <c r="P2012" s="1323">
        <f>O2012/'1.5 Universal Data'!$E$36</f>
        <v>0</v>
      </c>
      <c r="R2012" s="134"/>
      <c r="S2012" s="134"/>
      <c r="T2012" s="134"/>
      <c r="U2012" s="134"/>
      <c r="V2012" s="134"/>
      <c r="W2012" s="134"/>
      <c r="X2012" s="134"/>
      <c r="Y2012" s="134"/>
      <c r="Z2012" s="134"/>
      <c r="AA2012" s="134"/>
      <c r="AB2012" s="134"/>
      <c r="AC2012" s="134"/>
      <c r="AD2012" s="134"/>
      <c r="AE2012" s="134"/>
    </row>
    <row r="2013" spans="2:31">
      <c r="B2013" s="1319">
        <f t="shared" si="75"/>
        <v>-1</v>
      </c>
      <c r="D2013" s="1310"/>
      <c r="E2013" s="1310"/>
      <c r="F2013" s="1320"/>
      <c r="G2013" s="1310"/>
      <c r="H2013" s="1310"/>
      <c r="I2013" s="1310"/>
      <c r="J2013" s="1321"/>
      <c r="K2013" s="1321"/>
      <c r="L2013" s="1310"/>
      <c r="N2013" s="1322">
        <f t="shared" si="76"/>
        <v>0</v>
      </c>
      <c r="O2013" s="1323">
        <f t="shared" si="77"/>
        <v>0</v>
      </c>
      <c r="P2013" s="1323">
        <f>O2013/'1.5 Universal Data'!$E$36</f>
        <v>0</v>
      </c>
      <c r="R2013" s="134"/>
      <c r="S2013" s="134"/>
      <c r="T2013" s="134"/>
      <c r="U2013" s="134"/>
      <c r="V2013" s="134"/>
      <c r="W2013" s="134"/>
      <c r="X2013" s="134"/>
      <c r="Y2013" s="134"/>
      <c r="Z2013" s="134"/>
      <c r="AA2013" s="134"/>
      <c r="AB2013" s="134"/>
      <c r="AC2013" s="134"/>
      <c r="AD2013" s="134"/>
      <c r="AE2013" s="134"/>
    </row>
    <row r="2014" spans="2:31">
      <c r="B2014" s="1319">
        <f t="shared" si="75"/>
        <v>-1</v>
      </c>
      <c r="D2014" s="1310"/>
      <c r="E2014" s="1310"/>
      <c r="F2014" s="1320"/>
      <c r="G2014" s="1310"/>
      <c r="H2014" s="1310"/>
      <c r="I2014" s="1310"/>
      <c r="J2014" s="1321"/>
      <c r="K2014" s="1321"/>
      <c r="L2014" s="1310"/>
      <c r="N2014" s="1322">
        <f t="shared" si="76"/>
        <v>0</v>
      </c>
      <c r="O2014" s="1323">
        <f t="shared" si="77"/>
        <v>0</v>
      </c>
      <c r="P2014" s="1323">
        <f>O2014/'1.5 Universal Data'!$E$36</f>
        <v>0</v>
      </c>
      <c r="R2014" s="134"/>
      <c r="S2014" s="134"/>
      <c r="T2014" s="134"/>
      <c r="U2014" s="134"/>
      <c r="V2014" s="134"/>
      <c r="W2014" s="134"/>
      <c r="X2014" s="134"/>
      <c r="Y2014" s="134"/>
      <c r="Z2014" s="134"/>
      <c r="AA2014" s="134"/>
      <c r="AB2014" s="134"/>
      <c r="AC2014" s="134"/>
      <c r="AD2014" s="134"/>
      <c r="AE2014" s="134"/>
    </row>
    <row r="2015" spans="2:31">
      <c r="B2015" s="1319">
        <f t="shared" si="75"/>
        <v>-1</v>
      </c>
      <c r="D2015" s="1310"/>
      <c r="E2015" s="1310"/>
      <c r="F2015" s="1320"/>
      <c r="G2015" s="1310"/>
      <c r="H2015" s="1310"/>
      <c r="I2015" s="1310"/>
      <c r="J2015" s="1321"/>
      <c r="K2015" s="1321"/>
      <c r="L2015" s="1310"/>
      <c r="N2015" s="1322">
        <f t="shared" si="76"/>
        <v>0</v>
      </c>
      <c r="O2015" s="1323">
        <f t="shared" si="77"/>
        <v>0</v>
      </c>
      <c r="P2015" s="1323">
        <f>O2015/'1.5 Universal Data'!$E$36</f>
        <v>0</v>
      </c>
      <c r="R2015" s="134"/>
      <c r="S2015" s="134"/>
      <c r="T2015" s="134"/>
      <c r="U2015" s="134"/>
      <c r="V2015" s="134"/>
      <c r="W2015" s="134"/>
      <c r="X2015" s="134"/>
      <c r="Y2015" s="134"/>
      <c r="Z2015" s="134"/>
      <c r="AA2015" s="134"/>
      <c r="AB2015" s="134"/>
      <c r="AC2015" s="134"/>
      <c r="AD2015" s="134"/>
      <c r="AE2015" s="134"/>
    </row>
    <row r="2016" spans="2:31">
      <c r="B2016" s="1319">
        <f t="shared" si="75"/>
        <v>-1</v>
      </c>
      <c r="D2016" s="1310"/>
      <c r="E2016" s="1310"/>
      <c r="F2016" s="1320"/>
      <c r="G2016" s="1310"/>
      <c r="H2016" s="1310"/>
      <c r="I2016" s="1310"/>
      <c r="J2016" s="1321"/>
      <c r="K2016" s="1321"/>
      <c r="L2016" s="1310"/>
      <c r="N2016" s="1322">
        <f t="shared" si="76"/>
        <v>0</v>
      </c>
      <c r="O2016" s="1323">
        <f t="shared" si="77"/>
        <v>0</v>
      </c>
      <c r="P2016" s="1323">
        <f>O2016/'1.5 Universal Data'!$E$36</f>
        <v>0</v>
      </c>
      <c r="R2016" s="134"/>
      <c r="S2016" s="134"/>
      <c r="T2016" s="134"/>
      <c r="U2016" s="134"/>
      <c r="V2016" s="134"/>
      <c r="W2016" s="134"/>
      <c r="X2016" s="134"/>
      <c r="Y2016" s="134"/>
      <c r="Z2016" s="134"/>
      <c r="AA2016" s="134"/>
      <c r="AB2016" s="134"/>
      <c r="AC2016" s="134"/>
      <c r="AD2016" s="134"/>
      <c r="AE2016" s="134"/>
    </row>
    <row r="2017" spans="2:31">
      <c r="B2017" s="1319">
        <f t="shared" si="75"/>
        <v>-1</v>
      </c>
      <c r="D2017" s="1310"/>
      <c r="E2017" s="1310"/>
      <c r="F2017" s="1320"/>
      <c r="G2017" s="1310"/>
      <c r="H2017" s="1310"/>
      <c r="I2017" s="1310"/>
      <c r="J2017" s="1321"/>
      <c r="K2017" s="1321"/>
      <c r="L2017" s="1310"/>
      <c r="N2017" s="1322">
        <f t="shared" si="76"/>
        <v>0</v>
      </c>
      <c r="O2017" s="1323">
        <f t="shared" si="77"/>
        <v>0</v>
      </c>
      <c r="P2017" s="1323">
        <f>O2017/'1.5 Universal Data'!$E$36</f>
        <v>0</v>
      </c>
      <c r="R2017" s="134"/>
      <c r="S2017" s="134"/>
      <c r="T2017" s="134"/>
      <c r="U2017" s="134"/>
      <c r="V2017" s="134"/>
      <c r="W2017" s="134"/>
      <c r="X2017" s="134"/>
      <c r="Y2017" s="134"/>
      <c r="Z2017" s="134"/>
      <c r="AA2017" s="134"/>
      <c r="AB2017" s="134"/>
      <c r="AC2017" s="134"/>
      <c r="AD2017" s="134"/>
      <c r="AE2017" s="134"/>
    </row>
    <row r="2018" spans="2:31">
      <c r="B2018" s="1319">
        <f t="shared" si="75"/>
        <v>-1</v>
      </c>
      <c r="D2018" s="1310"/>
      <c r="E2018" s="1310"/>
      <c r="F2018" s="1320"/>
      <c r="G2018" s="1310"/>
      <c r="H2018" s="1310"/>
      <c r="I2018" s="1310"/>
      <c r="J2018" s="1321"/>
      <c r="K2018" s="1321"/>
      <c r="L2018" s="1310"/>
      <c r="N2018" s="1322">
        <f t="shared" si="76"/>
        <v>0</v>
      </c>
      <c r="O2018" s="1323">
        <f t="shared" si="77"/>
        <v>0</v>
      </c>
      <c r="P2018" s="1323">
        <f>O2018/'1.5 Universal Data'!$E$36</f>
        <v>0</v>
      </c>
      <c r="R2018" s="134"/>
      <c r="S2018" s="134"/>
      <c r="T2018" s="134"/>
      <c r="U2018" s="134"/>
      <c r="V2018" s="134"/>
      <c r="W2018" s="134"/>
      <c r="X2018" s="134"/>
      <c r="Y2018" s="134"/>
      <c r="Z2018" s="134"/>
      <c r="AA2018" s="134"/>
      <c r="AB2018" s="134"/>
      <c r="AC2018" s="134"/>
      <c r="AD2018" s="134"/>
      <c r="AE2018" s="134"/>
    </row>
    <row r="2019" spans="2:31">
      <c r="B2019" s="1319">
        <f t="shared" si="75"/>
        <v>-1</v>
      </c>
      <c r="D2019" s="1310"/>
      <c r="E2019" s="1310"/>
      <c r="F2019" s="1320"/>
      <c r="G2019" s="1310"/>
      <c r="H2019" s="1310"/>
      <c r="I2019" s="1310"/>
      <c r="J2019" s="1321"/>
      <c r="K2019" s="1321"/>
      <c r="L2019" s="1310"/>
      <c r="N2019" s="1322">
        <f t="shared" si="76"/>
        <v>0</v>
      </c>
      <c r="O2019" s="1323">
        <f t="shared" si="77"/>
        <v>0</v>
      </c>
      <c r="P2019" s="1323">
        <f>O2019/'1.5 Universal Data'!$E$36</f>
        <v>0</v>
      </c>
      <c r="R2019" s="134"/>
      <c r="S2019" s="134"/>
      <c r="T2019" s="134"/>
      <c r="U2019" s="134"/>
      <c r="V2019" s="134"/>
      <c r="W2019" s="134"/>
      <c r="X2019" s="134"/>
      <c r="Y2019" s="134"/>
      <c r="Z2019" s="134"/>
      <c r="AA2019" s="134"/>
      <c r="AB2019" s="134"/>
      <c r="AC2019" s="134"/>
      <c r="AD2019" s="134"/>
      <c r="AE2019" s="134"/>
    </row>
    <row r="2020" spans="2:31">
      <c r="B2020" s="1319">
        <f t="shared" si="75"/>
        <v>-1</v>
      </c>
      <c r="D2020" s="1310"/>
      <c r="E2020" s="1310"/>
      <c r="F2020" s="1320"/>
      <c r="G2020" s="1310"/>
      <c r="H2020" s="1310"/>
      <c r="I2020" s="1310"/>
      <c r="J2020" s="1321"/>
      <c r="K2020" s="1321"/>
      <c r="L2020" s="1310"/>
      <c r="N2020" s="1322">
        <f t="shared" si="76"/>
        <v>0</v>
      </c>
      <c r="O2020" s="1323">
        <f t="shared" si="77"/>
        <v>0</v>
      </c>
      <c r="P2020" s="1323">
        <f>O2020/'1.5 Universal Data'!$E$36</f>
        <v>0</v>
      </c>
      <c r="R2020" s="134"/>
      <c r="S2020" s="134"/>
      <c r="T2020" s="134"/>
      <c r="U2020" s="134"/>
      <c r="V2020" s="134"/>
      <c r="W2020" s="134"/>
      <c r="X2020" s="134"/>
      <c r="Y2020" s="134"/>
      <c r="Z2020" s="134"/>
      <c r="AA2020" s="134"/>
      <c r="AB2020" s="134"/>
      <c r="AC2020" s="134"/>
      <c r="AD2020" s="134"/>
      <c r="AE2020" s="134"/>
    </row>
    <row r="2021" spans="2:31">
      <c r="B2021" s="1319">
        <f t="shared" si="75"/>
        <v>-1</v>
      </c>
      <c r="D2021" s="1310"/>
      <c r="E2021" s="1310"/>
      <c r="F2021" s="1320"/>
      <c r="G2021" s="1310"/>
      <c r="H2021" s="1310"/>
      <c r="I2021" s="1310"/>
      <c r="J2021" s="1321"/>
      <c r="K2021" s="1321"/>
      <c r="L2021" s="1310"/>
      <c r="N2021" s="1322">
        <f t="shared" si="76"/>
        <v>0</v>
      </c>
      <c r="O2021" s="1323">
        <f t="shared" si="77"/>
        <v>0</v>
      </c>
      <c r="P2021" s="1323">
        <f>O2021/'1.5 Universal Data'!$E$36</f>
        <v>0</v>
      </c>
      <c r="R2021" s="134"/>
      <c r="S2021" s="134"/>
      <c r="T2021" s="134"/>
      <c r="U2021" s="134"/>
      <c r="V2021" s="134"/>
      <c r="W2021" s="134"/>
      <c r="X2021" s="134"/>
      <c r="Y2021" s="134"/>
      <c r="Z2021" s="134"/>
      <c r="AA2021" s="134"/>
      <c r="AB2021" s="134"/>
      <c r="AC2021" s="134"/>
      <c r="AD2021" s="134"/>
      <c r="AE2021" s="134"/>
    </row>
    <row r="2022" spans="2:31">
      <c r="B2022" s="1319">
        <f t="shared" si="75"/>
        <v>-1</v>
      </c>
      <c r="D2022" s="1310"/>
      <c r="E2022" s="1310"/>
      <c r="F2022" s="1320"/>
      <c r="G2022" s="1310"/>
      <c r="H2022" s="1310"/>
      <c r="I2022" s="1310"/>
      <c r="J2022" s="1321"/>
      <c r="K2022" s="1321"/>
      <c r="L2022" s="1310"/>
      <c r="N2022" s="1322">
        <f t="shared" si="76"/>
        <v>0</v>
      </c>
      <c r="O2022" s="1323">
        <f t="shared" si="77"/>
        <v>0</v>
      </c>
      <c r="P2022" s="1323">
        <f>O2022/'1.5 Universal Data'!$E$36</f>
        <v>0</v>
      </c>
      <c r="R2022" s="134"/>
      <c r="S2022" s="134"/>
      <c r="T2022" s="134"/>
      <c r="U2022" s="134"/>
      <c r="V2022" s="134"/>
      <c r="W2022" s="134"/>
      <c r="X2022" s="134"/>
      <c r="Y2022" s="134"/>
      <c r="Z2022" s="134"/>
      <c r="AA2022" s="134"/>
      <c r="AB2022" s="134"/>
      <c r="AC2022" s="134"/>
      <c r="AD2022" s="134"/>
      <c r="AE2022" s="134"/>
    </row>
    <row r="2023" spans="2:31">
      <c r="B2023" s="1319">
        <f t="shared" si="75"/>
        <v>-1</v>
      </c>
      <c r="D2023" s="1310"/>
      <c r="E2023" s="1310"/>
      <c r="F2023" s="1320"/>
      <c r="G2023" s="1310"/>
      <c r="H2023" s="1310"/>
      <c r="I2023" s="1310"/>
      <c r="J2023" s="1321"/>
      <c r="K2023" s="1321"/>
      <c r="L2023" s="1310"/>
      <c r="N2023" s="1322">
        <f t="shared" si="76"/>
        <v>0</v>
      </c>
      <c r="O2023" s="1323">
        <f t="shared" si="77"/>
        <v>0</v>
      </c>
      <c r="P2023" s="1323">
        <f>O2023/'1.5 Universal Data'!$E$36</f>
        <v>0</v>
      </c>
      <c r="R2023" s="134"/>
      <c r="S2023" s="134"/>
      <c r="T2023" s="134"/>
      <c r="U2023" s="134"/>
      <c r="V2023" s="134"/>
      <c r="W2023" s="134"/>
      <c r="X2023" s="134"/>
      <c r="Y2023" s="134"/>
      <c r="Z2023" s="134"/>
      <c r="AA2023" s="134"/>
      <c r="AB2023" s="134"/>
      <c r="AC2023" s="134"/>
      <c r="AD2023" s="134"/>
      <c r="AE2023" s="134"/>
    </row>
    <row r="2024" spans="2:31">
      <c r="B2024" s="1319">
        <f t="shared" si="75"/>
        <v>-1</v>
      </c>
      <c r="D2024" s="1310"/>
      <c r="E2024" s="1310"/>
      <c r="F2024" s="1320"/>
      <c r="G2024" s="1310"/>
      <c r="H2024" s="1310"/>
      <c r="I2024" s="1310"/>
      <c r="J2024" s="1321"/>
      <c r="K2024" s="1321"/>
      <c r="L2024" s="1310"/>
      <c r="N2024" s="1322">
        <f t="shared" si="76"/>
        <v>0</v>
      </c>
      <c r="O2024" s="1323">
        <f t="shared" si="77"/>
        <v>0</v>
      </c>
      <c r="P2024" s="1323">
        <f>O2024/'1.5 Universal Data'!$E$36</f>
        <v>0</v>
      </c>
      <c r="R2024" s="134"/>
      <c r="S2024" s="134"/>
      <c r="T2024" s="134"/>
      <c r="U2024" s="134"/>
      <c r="V2024" s="134"/>
      <c r="W2024" s="134"/>
      <c r="X2024" s="134"/>
      <c r="Y2024" s="134"/>
      <c r="Z2024" s="134"/>
      <c r="AA2024" s="134"/>
      <c r="AB2024" s="134"/>
      <c r="AC2024" s="134"/>
      <c r="AD2024" s="134"/>
      <c r="AE2024" s="134"/>
    </row>
    <row r="2025" spans="2:31">
      <c r="B2025" s="1319">
        <f t="shared" si="75"/>
        <v>-1</v>
      </c>
      <c r="D2025" s="1310"/>
      <c r="E2025" s="1310"/>
      <c r="F2025" s="1320"/>
      <c r="G2025" s="1310"/>
      <c r="H2025" s="1310"/>
      <c r="I2025" s="1310"/>
      <c r="J2025" s="1321"/>
      <c r="K2025" s="1321"/>
      <c r="L2025" s="1310"/>
      <c r="N2025" s="1322">
        <f t="shared" si="76"/>
        <v>0</v>
      </c>
      <c r="O2025" s="1323">
        <f t="shared" si="77"/>
        <v>0</v>
      </c>
      <c r="P2025" s="1323">
        <f>O2025/'1.5 Universal Data'!$E$36</f>
        <v>0</v>
      </c>
      <c r="R2025" s="134"/>
      <c r="S2025" s="134"/>
      <c r="T2025" s="134"/>
      <c r="U2025" s="134"/>
      <c r="V2025" s="134"/>
      <c r="W2025" s="134"/>
      <c r="X2025" s="134"/>
      <c r="Y2025" s="134"/>
      <c r="Z2025" s="134"/>
      <c r="AA2025" s="134"/>
      <c r="AB2025" s="134"/>
      <c r="AC2025" s="134"/>
      <c r="AD2025" s="134"/>
      <c r="AE2025" s="134"/>
    </row>
    <row r="2026" spans="2:31">
      <c r="B2026" s="1319">
        <f t="shared" si="75"/>
        <v>-1</v>
      </c>
      <c r="D2026" s="1310"/>
      <c r="E2026" s="1310"/>
      <c r="F2026" s="1320"/>
      <c r="G2026" s="1310"/>
      <c r="H2026" s="1310"/>
      <c r="I2026" s="1310"/>
      <c r="J2026" s="1321"/>
      <c r="K2026" s="1321"/>
      <c r="L2026" s="1310"/>
      <c r="N2026" s="1322">
        <f t="shared" si="76"/>
        <v>0</v>
      </c>
      <c r="O2026" s="1323">
        <f t="shared" si="77"/>
        <v>0</v>
      </c>
      <c r="P2026" s="1323">
        <f>O2026/'1.5 Universal Data'!$E$36</f>
        <v>0</v>
      </c>
      <c r="R2026" s="134"/>
      <c r="S2026" s="134"/>
      <c r="T2026" s="134"/>
      <c r="U2026" s="134"/>
      <c r="V2026" s="134"/>
      <c r="W2026" s="134"/>
      <c r="X2026" s="134"/>
      <c r="Y2026" s="134"/>
      <c r="Z2026" s="134"/>
      <c r="AA2026" s="134"/>
      <c r="AB2026" s="134"/>
      <c r="AC2026" s="134"/>
      <c r="AD2026" s="134"/>
      <c r="AE2026" s="134"/>
    </row>
    <row r="2027" spans="2:31">
      <c r="B2027" s="1319">
        <f t="shared" si="75"/>
        <v>-1</v>
      </c>
      <c r="D2027" s="1310"/>
      <c r="E2027" s="1310"/>
      <c r="F2027" s="1320"/>
      <c r="G2027" s="1310"/>
      <c r="H2027" s="1310"/>
      <c r="I2027" s="1310"/>
      <c r="J2027" s="1321"/>
      <c r="K2027" s="1321"/>
      <c r="L2027" s="1310"/>
      <c r="N2027" s="1322">
        <f t="shared" si="76"/>
        <v>0</v>
      </c>
      <c r="O2027" s="1323">
        <f t="shared" si="77"/>
        <v>0</v>
      </c>
      <c r="P2027" s="1323">
        <f>O2027/'1.5 Universal Data'!$E$36</f>
        <v>0</v>
      </c>
      <c r="R2027" s="134"/>
      <c r="S2027" s="134"/>
      <c r="T2027" s="134"/>
      <c r="U2027" s="134"/>
      <c r="V2027" s="134"/>
      <c r="W2027" s="134"/>
      <c r="X2027" s="134"/>
      <c r="Y2027" s="134"/>
      <c r="Z2027" s="134"/>
      <c r="AA2027" s="134"/>
      <c r="AB2027" s="134"/>
      <c r="AC2027" s="134"/>
      <c r="AD2027" s="134"/>
      <c r="AE2027" s="134"/>
    </row>
    <row r="2028" spans="2:31">
      <c r="B2028" s="1319">
        <f t="shared" si="75"/>
        <v>-1</v>
      </c>
      <c r="D2028" s="1310"/>
      <c r="E2028" s="1310"/>
      <c r="F2028" s="1320"/>
      <c r="G2028" s="1310"/>
      <c r="H2028" s="1310"/>
      <c r="I2028" s="1310"/>
      <c r="J2028" s="1321"/>
      <c r="K2028" s="1321"/>
      <c r="L2028" s="1310"/>
      <c r="N2028" s="1322">
        <f t="shared" si="76"/>
        <v>0</v>
      </c>
      <c r="O2028" s="1323">
        <f t="shared" si="77"/>
        <v>0</v>
      </c>
      <c r="P2028" s="1323">
        <f>O2028/'1.5 Universal Data'!$E$36</f>
        <v>0</v>
      </c>
      <c r="R2028" s="134"/>
      <c r="S2028" s="134"/>
      <c r="T2028" s="134"/>
      <c r="U2028" s="134"/>
      <c r="V2028" s="134"/>
      <c r="W2028" s="134"/>
      <c r="X2028" s="134"/>
      <c r="Y2028" s="134"/>
      <c r="Z2028" s="134"/>
      <c r="AA2028" s="134"/>
      <c r="AB2028" s="134"/>
      <c r="AC2028" s="134"/>
      <c r="AD2028" s="134"/>
      <c r="AE2028" s="134"/>
    </row>
    <row r="2029" spans="2:31">
      <c r="B2029" s="1319">
        <f t="shared" si="75"/>
        <v>-1</v>
      </c>
      <c r="D2029" s="1310"/>
      <c r="E2029" s="1310"/>
      <c r="F2029" s="1320"/>
      <c r="G2029" s="1310"/>
      <c r="H2029" s="1310"/>
      <c r="I2029" s="1310"/>
      <c r="J2029" s="1321"/>
      <c r="K2029" s="1321"/>
      <c r="L2029" s="1310"/>
      <c r="N2029" s="1322">
        <f t="shared" si="76"/>
        <v>0</v>
      </c>
      <c r="O2029" s="1323">
        <f t="shared" si="77"/>
        <v>0</v>
      </c>
      <c r="P2029" s="1323">
        <f>O2029/'1.5 Universal Data'!$E$36</f>
        <v>0</v>
      </c>
      <c r="R2029" s="134"/>
      <c r="S2029" s="134"/>
      <c r="T2029" s="134"/>
      <c r="U2029" s="134"/>
      <c r="V2029" s="134"/>
      <c r="W2029" s="134"/>
      <c r="X2029" s="134"/>
      <c r="Y2029" s="134"/>
      <c r="Z2029" s="134"/>
      <c r="AA2029" s="134"/>
      <c r="AB2029" s="134"/>
      <c r="AC2029" s="134"/>
      <c r="AD2029" s="134"/>
      <c r="AE2029" s="134"/>
    </row>
    <row r="2030" spans="2:31">
      <c r="B2030" s="1319">
        <f t="shared" si="75"/>
        <v>-1</v>
      </c>
      <c r="D2030" s="1310"/>
      <c r="E2030" s="1310"/>
      <c r="F2030" s="1320"/>
      <c r="G2030" s="1310"/>
      <c r="H2030" s="1310"/>
      <c r="I2030" s="1310"/>
      <c r="J2030" s="1321"/>
      <c r="K2030" s="1321"/>
      <c r="L2030" s="1310"/>
      <c r="N2030" s="1322">
        <f t="shared" si="76"/>
        <v>0</v>
      </c>
      <c r="O2030" s="1323">
        <f t="shared" si="77"/>
        <v>0</v>
      </c>
      <c r="P2030" s="1323">
        <f>O2030/'1.5 Universal Data'!$E$36</f>
        <v>0</v>
      </c>
      <c r="R2030" s="134"/>
      <c r="S2030" s="134"/>
      <c r="T2030" s="134"/>
      <c r="U2030" s="134"/>
      <c r="V2030" s="134"/>
      <c r="W2030" s="134"/>
      <c r="X2030" s="134"/>
      <c r="Y2030" s="134"/>
      <c r="Z2030" s="134"/>
      <c r="AA2030" s="134"/>
      <c r="AB2030" s="134"/>
      <c r="AC2030" s="134"/>
      <c r="AD2030" s="134"/>
      <c r="AE2030" s="134"/>
    </row>
    <row r="2031" spans="2:31">
      <c r="B2031" s="1319">
        <f t="shared" si="75"/>
        <v>-1</v>
      </c>
      <c r="D2031" s="1310"/>
      <c r="E2031" s="1310"/>
      <c r="F2031" s="1320"/>
      <c r="G2031" s="1310"/>
      <c r="H2031" s="1310"/>
      <c r="I2031" s="1310"/>
      <c r="J2031" s="1321"/>
      <c r="K2031" s="1321"/>
      <c r="L2031" s="1310"/>
      <c r="N2031" s="1322">
        <f t="shared" si="76"/>
        <v>0</v>
      </c>
      <c r="O2031" s="1323">
        <f t="shared" si="77"/>
        <v>0</v>
      </c>
      <c r="P2031" s="1323">
        <f>O2031/'1.5 Universal Data'!$E$36</f>
        <v>0</v>
      </c>
      <c r="R2031" s="134"/>
      <c r="S2031" s="134"/>
      <c r="T2031" s="134"/>
      <c r="U2031" s="134"/>
      <c r="V2031" s="134"/>
      <c r="W2031" s="134"/>
      <c r="X2031" s="134"/>
      <c r="Y2031" s="134"/>
      <c r="Z2031" s="134"/>
      <c r="AA2031" s="134"/>
      <c r="AB2031" s="134"/>
      <c r="AC2031" s="134"/>
      <c r="AD2031" s="134"/>
      <c r="AE2031" s="134"/>
    </row>
    <row r="2032" spans="2:31">
      <c r="B2032" s="1319">
        <f t="shared" si="75"/>
        <v>-1</v>
      </c>
      <c r="D2032" s="1310"/>
      <c r="E2032" s="1310"/>
      <c r="F2032" s="1320"/>
      <c r="G2032" s="1310"/>
      <c r="H2032" s="1310"/>
      <c r="I2032" s="1310"/>
      <c r="J2032" s="1321"/>
      <c r="K2032" s="1321"/>
      <c r="L2032" s="1310"/>
      <c r="N2032" s="1322">
        <f t="shared" si="76"/>
        <v>0</v>
      </c>
      <c r="O2032" s="1323">
        <f t="shared" si="77"/>
        <v>0</v>
      </c>
      <c r="P2032" s="1323">
        <f>O2032/'1.5 Universal Data'!$E$36</f>
        <v>0</v>
      </c>
      <c r="R2032" s="134"/>
      <c r="S2032" s="134"/>
      <c r="T2032" s="134"/>
      <c r="U2032" s="134"/>
      <c r="V2032" s="134"/>
      <c r="W2032" s="134"/>
      <c r="X2032" s="134"/>
      <c r="Y2032" s="134"/>
      <c r="Z2032" s="134"/>
      <c r="AA2032" s="134"/>
      <c r="AB2032" s="134"/>
      <c r="AC2032" s="134"/>
      <c r="AD2032" s="134"/>
      <c r="AE2032" s="134"/>
    </row>
    <row r="2033" spans="2:31">
      <c r="B2033" s="1319">
        <f t="shared" si="75"/>
        <v>-1</v>
      </c>
      <c r="D2033" s="1310"/>
      <c r="E2033" s="1310"/>
      <c r="F2033" s="1320"/>
      <c r="G2033" s="1310"/>
      <c r="H2033" s="1310"/>
      <c r="I2033" s="1310"/>
      <c r="J2033" s="1321"/>
      <c r="K2033" s="1321"/>
      <c r="L2033" s="1310"/>
      <c r="N2033" s="1322">
        <f t="shared" si="76"/>
        <v>0</v>
      </c>
      <c r="O2033" s="1323">
        <f t="shared" si="77"/>
        <v>0</v>
      </c>
      <c r="P2033" s="1323">
        <f>O2033/'1.5 Universal Data'!$E$36</f>
        <v>0</v>
      </c>
      <c r="R2033" s="134"/>
      <c r="S2033" s="134"/>
      <c r="T2033" s="134"/>
      <c r="U2033" s="134"/>
      <c r="V2033" s="134"/>
      <c r="W2033" s="134"/>
      <c r="X2033" s="134"/>
      <c r="Y2033" s="134"/>
      <c r="Z2033" s="134"/>
      <c r="AA2033" s="134"/>
      <c r="AB2033" s="134"/>
      <c r="AC2033" s="134"/>
      <c r="AD2033" s="134"/>
      <c r="AE2033" s="134"/>
    </row>
    <row r="2034" spans="2:31">
      <c r="B2034" s="1319">
        <f t="shared" si="75"/>
        <v>-1</v>
      </c>
      <c r="D2034" s="1310"/>
      <c r="E2034" s="1310"/>
      <c r="F2034" s="1320"/>
      <c r="G2034" s="1310"/>
      <c r="H2034" s="1310"/>
      <c r="I2034" s="1310"/>
      <c r="J2034" s="1321"/>
      <c r="K2034" s="1321"/>
      <c r="L2034" s="1310"/>
      <c r="N2034" s="1322">
        <f t="shared" si="76"/>
        <v>0</v>
      </c>
      <c r="O2034" s="1323">
        <f t="shared" si="77"/>
        <v>0</v>
      </c>
      <c r="P2034" s="1323">
        <f>O2034/'1.5 Universal Data'!$E$36</f>
        <v>0</v>
      </c>
      <c r="R2034" s="134"/>
      <c r="S2034" s="134"/>
      <c r="T2034" s="134"/>
      <c r="U2034" s="134"/>
      <c r="V2034" s="134"/>
      <c r="W2034" s="134"/>
      <c r="X2034" s="134"/>
      <c r="Y2034" s="134"/>
      <c r="Z2034" s="134"/>
      <c r="AA2034" s="134"/>
      <c r="AB2034" s="134"/>
      <c r="AC2034" s="134"/>
      <c r="AD2034" s="134"/>
      <c r="AE2034" s="134"/>
    </row>
    <row r="2035" spans="2:31">
      <c r="B2035" s="1319">
        <f t="shared" si="75"/>
        <v>-1</v>
      </c>
      <c r="D2035" s="1310"/>
      <c r="E2035" s="1310"/>
      <c r="F2035" s="1320"/>
      <c r="G2035" s="1310"/>
      <c r="H2035" s="1310"/>
      <c r="I2035" s="1310"/>
      <c r="J2035" s="1321"/>
      <c r="K2035" s="1321"/>
      <c r="L2035" s="1310"/>
      <c r="N2035" s="1322">
        <f t="shared" si="76"/>
        <v>0</v>
      </c>
      <c r="O2035" s="1323">
        <f t="shared" si="77"/>
        <v>0</v>
      </c>
      <c r="P2035" s="1323">
        <f>O2035/'1.5 Universal Data'!$E$36</f>
        <v>0</v>
      </c>
      <c r="R2035" s="134"/>
      <c r="S2035" s="134"/>
      <c r="T2035" s="134"/>
      <c r="U2035" s="134"/>
      <c r="V2035" s="134"/>
      <c r="W2035" s="134"/>
      <c r="X2035" s="134"/>
      <c r="Y2035" s="134"/>
      <c r="Z2035" s="134"/>
      <c r="AA2035" s="134"/>
      <c r="AB2035" s="134"/>
      <c r="AC2035" s="134"/>
      <c r="AD2035" s="134"/>
      <c r="AE2035" s="134"/>
    </row>
    <row r="2036" spans="2:31">
      <c r="B2036" s="1319">
        <f t="shared" si="75"/>
        <v>-1</v>
      </c>
      <c r="D2036" s="1310"/>
      <c r="E2036" s="1310"/>
      <c r="F2036" s="1320"/>
      <c r="G2036" s="1310"/>
      <c r="H2036" s="1310"/>
      <c r="I2036" s="1310"/>
      <c r="J2036" s="1321"/>
      <c r="K2036" s="1321"/>
      <c r="L2036" s="1310"/>
      <c r="N2036" s="1322">
        <f t="shared" si="76"/>
        <v>0</v>
      </c>
      <c r="O2036" s="1323">
        <f t="shared" si="77"/>
        <v>0</v>
      </c>
      <c r="P2036" s="1323">
        <f>O2036/'1.5 Universal Data'!$E$36</f>
        <v>0</v>
      </c>
      <c r="R2036" s="134"/>
      <c r="S2036" s="134"/>
      <c r="T2036" s="134"/>
      <c r="U2036" s="134"/>
      <c r="V2036" s="134"/>
      <c r="W2036" s="134"/>
      <c r="X2036" s="134"/>
      <c r="Y2036" s="134"/>
      <c r="Z2036" s="134"/>
      <c r="AA2036" s="134"/>
      <c r="AB2036" s="134"/>
      <c r="AC2036" s="134"/>
      <c r="AD2036" s="134"/>
      <c r="AE2036" s="134"/>
    </row>
    <row r="2037" spans="2:31">
      <c r="B2037" s="1319">
        <f t="shared" si="75"/>
        <v>-1</v>
      </c>
      <c r="D2037" s="1310"/>
      <c r="E2037" s="1310"/>
      <c r="F2037" s="1320"/>
      <c r="G2037" s="1310"/>
      <c r="H2037" s="1310"/>
      <c r="I2037" s="1310"/>
      <c r="J2037" s="1321"/>
      <c r="K2037" s="1321"/>
      <c r="L2037" s="1310"/>
      <c r="N2037" s="1322">
        <f t="shared" si="76"/>
        <v>0</v>
      </c>
      <c r="O2037" s="1323">
        <f t="shared" si="77"/>
        <v>0</v>
      </c>
      <c r="P2037" s="1323">
        <f>O2037/'1.5 Universal Data'!$E$36</f>
        <v>0</v>
      </c>
      <c r="R2037" s="134"/>
      <c r="S2037" s="134"/>
      <c r="T2037" s="134"/>
      <c r="U2037" s="134"/>
      <c r="V2037" s="134"/>
      <c r="W2037" s="134"/>
      <c r="X2037" s="134"/>
      <c r="Y2037" s="134"/>
      <c r="Z2037" s="134"/>
      <c r="AA2037" s="134"/>
      <c r="AB2037" s="134"/>
      <c r="AC2037" s="134"/>
      <c r="AD2037" s="134"/>
      <c r="AE2037" s="134"/>
    </row>
    <row r="2038" spans="2:31">
      <c r="B2038" s="1319">
        <f t="shared" si="75"/>
        <v>-1</v>
      </c>
      <c r="D2038" s="1310"/>
      <c r="E2038" s="1310"/>
      <c r="F2038" s="1320"/>
      <c r="G2038" s="1310"/>
      <c r="H2038" s="1310"/>
      <c r="I2038" s="1310"/>
      <c r="J2038" s="1321"/>
      <c r="K2038" s="1321"/>
      <c r="L2038" s="1310"/>
      <c r="N2038" s="1322">
        <f t="shared" si="76"/>
        <v>0</v>
      </c>
      <c r="O2038" s="1323">
        <f t="shared" si="77"/>
        <v>0</v>
      </c>
      <c r="P2038" s="1323">
        <f>O2038/'1.5 Universal Data'!$E$36</f>
        <v>0</v>
      </c>
      <c r="R2038" s="134"/>
      <c r="S2038" s="134"/>
      <c r="T2038" s="134"/>
      <c r="U2038" s="134"/>
      <c r="V2038" s="134"/>
      <c r="W2038" s="134"/>
      <c r="X2038" s="134"/>
      <c r="Y2038" s="134"/>
      <c r="Z2038" s="134"/>
      <c r="AA2038" s="134"/>
      <c r="AB2038" s="134"/>
      <c r="AC2038" s="134"/>
      <c r="AD2038" s="134"/>
      <c r="AE2038" s="134"/>
    </row>
    <row r="2039" spans="2:31">
      <c r="B2039" s="1319">
        <f t="shared" si="75"/>
        <v>-1</v>
      </c>
      <c r="D2039" s="1310"/>
      <c r="E2039" s="1310"/>
      <c r="F2039" s="1320"/>
      <c r="G2039" s="1310"/>
      <c r="H2039" s="1310"/>
      <c r="I2039" s="1310"/>
      <c r="J2039" s="1321"/>
      <c r="K2039" s="1321"/>
      <c r="L2039" s="1310"/>
      <c r="N2039" s="1322">
        <f t="shared" si="76"/>
        <v>0</v>
      </c>
      <c r="O2039" s="1323">
        <f t="shared" si="77"/>
        <v>0</v>
      </c>
      <c r="P2039" s="1323">
        <f>O2039/'1.5 Universal Data'!$E$36</f>
        <v>0</v>
      </c>
      <c r="R2039" s="134"/>
      <c r="S2039" s="134"/>
      <c r="T2039" s="134"/>
      <c r="U2039" s="134"/>
      <c r="V2039" s="134"/>
      <c r="W2039" s="134"/>
      <c r="X2039" s="134"/>
      <c r="Y2039" s="134"/>
      <c r="Z2039" s="134"/>
      <c r="AA2039" s="134"/>
      <c r="AB2039" s="134"/>
      <c r="AC2039" s="134"/>
      <c r="AD2039" s="134"/>
      <c r="AE2039" s="134"/>
    </row>
    <row r="2040" spans="2:31">
      <c r="B2040" s="1319">
        <f t="shared" si="75"/>
        <v>-1</v>
      </c>
      <c r="D2040" s="1310"/>
      <c r="E2040" s="1310"/>
      <c r="F2040" s="1320"/>
      <c r="G2040" s="1310"/>
      <c r="H2040" s="1310"/>
      <c r="I2040" s="1310"/>
      <c r="J2040" s="1321"/>
      <c r="K2040" s="1321"/>
      <c r="L2040" s="1310"/>
      <c r="N2040" s="1322">
        <f t="shared" si="76"/>
        <v>0</v>
      </c>
      <c r="O2040" s="1323">
        <f t="shared" si="77"/>
        <v>0</v>
      </c>
      <c r="P2040" s="1323">
        <f>O2040/'1.5 Universal Data'!$E$36</f>
        <v>0</v>
      </c>
      <c r="R2040" s="134"/>
      <c r="S2040" s="134"/>
      <c r="T2040" s="134"/>
      <c r="U2040" s="134"/>
      <c r="V2040" s="134"/>
      <c r="W2040" s="134"/>
      <c r="X2040" s="134"/>
      <c r="Y2040" s="134"/>
      <c r="Z2040" s="134"/>
      <c r="AA2040" s="134"/>
      <c r="AB2040" s="134"/>
      <c r="AC2040" s="134"/>
      <c r="AD2040" s="134"/>
      <c r="AE2040" s="134"/>
    </row>
    <row r="2041" spans="2:31">
      <c r="B2041" s="1319">
        <f t="shared" si="75"/>
        <v>-1</v>
      </c>
      <c r="D2041" s="1310"/>
      <c r="E2041" s="1310"/>
      <c r="F2041" s="1320"/>
      <c r="G2041" s="1310"/>
      <c r="H2041" s="1310"/>
      <c r="I2041" s="1310"/>
      <c r="J2041" s="1321"/>
      <c r="K2041" s="1321"/>
      <c r="L2041" s="1310"/>
      <c r="N2041" s="1322">
        <f t="shared" si="76"/>
        <v>0</v>
      </c>
      <c r="O2041" s="1323">
        <f t="shared" si="77"/>
        <v>0</v>
      </c>
      <c r="P2041" s="1323">
        <f>O2041/'1.5 Universal Data'!$E$36</f>
        <v>0</v>
      </c>
      <c r="R2041" s="134"/>
      <c r="S2041" s="134"/>
      <c r="T2041" s="134"/>
      <c r="U2041" s="134"/>
      <c r="V2041" s="134"/>
      <c r="W2041" s="134"/>
      <c r="X2041" s="134"/>
      <c r="Y2041" s="134"/>
      <c r="Z2041" s="134"/>
      <c r="AA2041" s="134"/>
      <c r="AB2041" s="134"/>
      <c r="AC2041" s="134"/>
      <c r="AD2041" s="134"/>
      <c r="AE2041" s="134"/>
    </row>
    <row r="2042" spans="2:31">
      <c r="B2042" s="1319">
        <f t="shared" si="75"/>
        <v>-1</v>
      </c>
      <c r="D2042" s="1310"/>
      <c r="E2042" s="1310"/>
      <c r="F2042" s="1320"/>
      <c r="G2042" s="1310"/>
      <c r="H2042" s="1310"/>
      <c r="I2042" s="1310"/>
      <c r="J2042" s="1321"/>
      <c r="K2042" s="1321"/>
      <c r="L2042" s="1310"/>
      <c r="N2042" s="1322">
        <f t="shared" si="76"/>
        <v>0</v>
      </c>
      <c r="O2042" s="1323">
        <f t="shared" si="77"/>
        <v>0</v>
      </c>
      <c r="P2042" s="1323">
        <f>O2042/'1.5 Universal Data'!$E$36</f>
        <v>0</v>
      </c>
      <c r="R2042" s="134"/>
      <c r="S2042" s="134"/>
      <c r="T2042" s="134"/>
      <c r="U2042" s="134"/>
      <c r="V2042" s="134"/>
      <c r="W2042" s="134"/>
      <c r="X2042" s="134"/>
      <c r="Y2042" s="134"/>
      <c r="Z2042" s="134"/>
      <c r="AA2042" s="134"/>
      <c r="AB2042" s="134"/>
      <c r="AC2042" s="134"/>
      <c r="AD2042" s="134"/>
      <c r="AE2042" s="134"/>
    </row>
    <row r="2043" spans="2:31">
      <c r="B2043" s="1319">
        <f t="shared" si="75"/>
        <v>-1</v>
      </c>
      <c r="D2043" s="1310"/>
      <c r="E2043" s="1310"/>
      <c r="F2043" s="1320"/>
      <c r="G2043" s="1310"/>
      <c r="H2043" s="1310"/>
      <c r="I2043" s="1310"/>
      <c r="J2043" s="1321"/>
      <c r="K2043" s="1321"/>
      <c r="L2043" s="1310"/>
      <c r="N2043" s="1322">
        <f t="shared" si="76"/>
        <v>0</v>
      </c>
      <c r="O2043" s="1323">
        <f t="shared" si="77"/>
        <v>0</v>
      </c>
      <c r="P2043" s="1323">
        <f>O2043/'1.5 Universal Data'!$E$36</f>
        <v>0</v>
      </c>
      <c r="R2043" s="134"/>
      <c r="S2043" s="134"/>
      <c r="T2043" s="134"/>
      <c r="U2043" s="134"/>
      <c r="V2043" s="134"/>
      <c r="W2043" s="134"/>
      <c r="X2043" s="134"/>
      <c r="Y2043" s="134"/>
      <c r="Z2043" s="134"/>
      <c r="AA2043" s="134"/>
      <c r="AB2043" s="134"/>
      <c r="AC2043" s="134"/>
      <c r="AD2043" s="134"/>
      <c r="AE2043" s="134"/>
    </row>
    <row r="2044" spans="2:31">
      <c r="B2044" s="1319">
        <f t="shared" si="75"/>
        <v>-1</v>
      </c>
      <c r="D2044" s="1310"/>
      <c r="E2044" s="1310"/>
      <c r="F2044" s="1320"/>
      <c r="G2044" s="1310"/>
      <c r="H2044" s="1310"/>
      <c r="I2044" s="1310"/>
      <c r="J2044" s="1321"/>
      <c r="K2044" s="1321"/>
      <c r="L2044" s="1310"/>
      <c r="N2044" s="1322">
        <f t="shared" si="76"/>
        <v>0</v>
      </c>
      <c r="O2044" s="1323">
        <f t="shared" si="77"/>
        <v>0</v>
      </c>
      <c r="P2044" s="1323">
        <f>O2044/'1.5 Universal Data'!$E$36</f>
        <v>0</v>
      </c>
      <c r="R2044" s="134"/>
      <c r="S2044" s="134"/>
      <c r="T2044" s="134"/>
      <c r="U2044" s="134"/>
      <c r="V2044" s="134"/>
      <c r="W2044" s="134"/>
      <c r="X2044" s="134"/>
      <c r="Y2044" s="134"/>
      <c r="Z2044" s="134"/>
      <c r="AA2044" s="134"/>
      <c r="AB2044" s="134"/>
      <c r="AC2044" s="134"/>
      <c r="AD2044" s="134"/>
      <c r="AE2044" s="134"/>
    </row>
    <row r="2045" spans="2:31">
      <c r="B2045" s="1319">
        <f t="shared" si="75"/>
        <v>-1</v>
      </c>
      <c r="D2045" s="1310"/>
      <c r="E2045" s="1310"/>
      <c r="F2045" s="1320"/>
      <c r="G2045" s="1310"/>
      <c r="H2045" s="1310"/>
      <c r="I2045" s="1310"/>
      <c r="J2045" s="1321"/>
      <c r="K2045" s="1321"/>
      <c r="L2045" s="1310"/>
      <c r="N2045" s="1322">
        <f t="shared" si="76"/>
        <v>0</v>
      </c>
      <c r="O2045" s="1323">
        <f t="shared" si="77"/>
        <v>0</v>
      </c>
      <c r="P2045" s="1323">
        <f>O2045/'1.5 Universal Data'!$E$36</f>
        <v>0</v>
      </c>
      <c r="R2045" s="134"/>
      <c r="S2045" s="134"/>
      <c r="T2045" s="134"/>
      <c r="U2045" s="134"/>
      <c r="V2045" s="134"/>
      <c r="W2045" s="134"/>
      <c r="X2045" s="134"/>
      <c r="Y2045" s="134"/>
      <c r="Z2045" s="134"/>
      <c r="AA2045" s="134"/>
      <c r="AB2045" s="134"/>
      <c r="AC2045" s="134"/>
      <c r="AD2045" s="134"/>
      <c r="AE2045" s="134"/>
    </row>
    <row r="2046" spans="2:31">
      <c r="B2046" s="1319">
        <f t="shared" si="75"/>
        <v>-1</v>
      </c>
      <c r="D2046" s="1310"/>
      <c r="E2046" s="1310"/>
      <c r="F2046" s="1320"/>
      <c r="G2046" s="1310"/>
      <c r="H2046" s="1310"/>
      <c r="I2046" s="1310"/>
      <c r="J2046" s="1321"/>
      <c r="K2046" s="1321"/>
      <c r="L2046" s="1310"/>
      <c r="N2046" s="1322">
        <f t="shared" si="76"/>
        <v>0</v>
      </c>
      <c r="O2046" s="1323">
        <f t="shared" si="77"/>
        <v>0</v>
      </c>
      <c r="P2046" s="1323">
        <f>O2046/'1.5 Universal Data'!$E$36</f>
        <v>0</v>
      </c>
      <c r="R2046" s="134"/>
      <c r="S2046" s="134"/>
      <c r="T2046" s="134"/>
      <c r="U2046" s="134"/>
      <c r="V2046" s="134"/>
      <c r="W2046" s="134"/>
      <c r="X2046" s="134"/>
      <c r="Y2046" s="134"/>
      <c r="Z2046" s="134"/>
      <c r="AA2046" s="134"/>
      <c r="AB2046" s="134"/>
      <c r="AC2046" s="134"/>
      <c r="AD2046" s="134"/>
      <c r="AE2046" s="134"/>
    </row>
    <row r="2047" spans="2:31">
      <c r="B2047" s="1319">
        <f t="shared" si="75"/>
        <v>-1</v>
      </c>
      <c r="D2047" s="1310"/>
      <c r="E2047" s="1310"/>
      <c r="F2047" s="1320"/>
      <c r="G2047" s="1310"/>
      <c r="H2047" s="1310"/>
      <c r="I2047" s="1310"/>
      <c r="J2047" s="1321"/>
      <c r="K2047" s="1321"/>
      <c r="L2047" s="1310"/>
      <c r="N2047" s="1322">
        <f t="shared" si="76"/>
        <v>0</v>
      </c>
      <c r="O2047" s="1323">
        <f t="shared" si="77"/>
        <v>0</v>
      </c>
      <c r="P2047" s="1323">
        <f>O2047/'1.5 Universal Data'!$E$36</f>
        <v>0</v>
      </c>
      <c r="R2047" s="134"/>
      <c r="S2047" s="134"/>
      <c r="T2047" s="134"/>
      <c r="U2047" s="134"/>
      <c r="V2047" s="134"/>
      <c r="W2047" s="134"/>
      <c r="X2047" s="134"/>
      <c r="Y2047" s="134"/>
      <c r="Z2047" s="134"/>
      <c r="AA2047" s="134"/>
      <c r="AB2047" s="134"/>
      <c r="AC2047" s="134"/>
      <c r="AD2047" s="134"/>
      <c r="AE2047" s="134"/>
    </row>
    <row r="2048" spans="2:31">
      <c r="B2048" s="1319">
        <f t="shared" si="75"/>
        <v>-1</v>
      </c>
      <c r="D2048" s="1310"/>
      <c r="E2048" s="1310"/>
      <c r="F2048" s="1320"/>
      <c r="G2048" s="1310"/>
      <c r="H2048" s="1310"/>
      <c r="I2048" s="1310"/>
      <c r="J2048" s="1321"/>
      <c r="K2048" s="1321"/>
      <c r="L2048" s="1310"/>
      <c r="N2048" s="1322">
        <f t="shared" si="76"/>
        <v>0</v>
      </c>
      <c r="O2048" s="1323">
        <f t="shared" si="77"/>
        <v>0</v>
      </c>
      <c r="P2048" s="1323">
        <f>O2048/'1.5 Universal Data'!$E$36</f>
        <v>0</v>
      </c>
      <c r="R2048" s="134"/>
      <c r="S2048" s="134"/>
      <c r="T2048" s="134"/>
      <c r="U2048" s="134"/>
      <c r="V2048" s="134"/>
      <c r="W2048" s="134"/>
      <c r="X2048" s="134"/>
      <c r="Y2048" s="134"/>
      <c r="Z2048" s="134"/>
      <c r="AA2048" s="134"/>
      <c r="AB2048" s="134"/>
      <c r="AC2048" s="134"/>
      <c r="AD2048" s="134"/>
      <c r="AE2048" s="134"/>
    </row>
    <row r="2049" spans="2:31">
      <c r="B2049" s="1319">
        <f t="shared" si="75"/>
        <v>-1</v>
      </c>
      <c r="D2049" s="1310"/>
      <c r="E2049" s="1310"/>
      <c r="F2049" s="1320"/>
      <c r="G2049" s="1310"/>
      <c r="H2049" s="1310"/>
      <c r="I2049" s="1310"/>
      <c r="J2049" s="1321"/>
      <c r="K2049" s="1321"/>
      <c r="L2049" s="1310"/>
      <c r="N2049" s="1322">
        <f t="shared" si="76"/>
        <v>0</v>
      </c>
      <c r="O2049" s="1323">
        <f t="shared" si="77"/>
        <v>0</v>
      </c>
      <c r="P2049" s="1323">
        <f>O2049/'1.5 Universal Data'!$E$36</f>
        <v>0</v>
      </c>
      <c r="R2049" s="134"/>
      <c r="S2049" s="134"/>
      <c r="T2049" s="134"/>
      <c r="U2049" s="134"/>
      <c r="V2049" s="134"/>
      <c r="W2049" s="134"/>
      <c r="X2049" s="134"/>
      <c r="Y2049" s="134"/>
      <c r="Z2049" s="134"/>
      <c r="AA2049" s="134"/>
      <c r="AB2049" s="134"/>
      <c r="AC2049" s="134"/>
      <c r="AD2049" s="134"/>
      <c r="AE2049" s="134"/>
    </row>
    <row r="2050" spans="2:31">
      <c r="B2050" s="1319">
        <f t="shared" si="75"/>
        <v>-1</v>
      </c>
      <c r="D2050" s="1310"/>
      <c r="E2050" s="1310"/>
      <c r="F2050" s="1320"/>
      <c r="G2050" s="1310"/>
      <c r="H2050" s="1310"/>
      <c r="I2050" s="1310"/>
      <c r="J2050" s="1321"/>
      <c r="K2050" s="1321"/>
      <c r="L2050" s="1310"/>
      <c r="N2050" s="1322">
        <f t="shared" si="76"/>
        <v>0</v>
      </c>
      <c r="O2050" s="1323">
        <f t="shared" si="77"/>
        <v>0</v>
      </c>
      <c r="P2050" s="1323">
        <f>O2050/'1.5 Universal Data'!$E$36</f>
        <v>0</v>
      </c>
      <c r="R2050" s="134"/>
      <c r="S2050" s="134"/>
      <c r="T2050" s="134"/>
      <c r="U2050" s="134"/>
      <c r="V2050" s="134"/>
      <c r="W2050" s="134"/>
      <c r="X2050" s="134"/>
      <c r="Y2050" s="134"/>
      <c r="Z2050" s="134"/>
      <c r="AA2050" s="134"/>
      <c r="AB2050" s="134"/>
      <c r="AC2050" s="134"/>
      <c r="AD2050" s="134"/>
      <c r="AE2050" s="134"/>
    </row>
    <row r="2051" spans="2:31">
      <c r="B2051" s="1319">
        <f t="shared" si="75"/>
        <v>-1</v>
      </c>
      <c r="D2051" s="1310"/>
      <c r="E2051" s="1310"/>
      <c r="F2051" s="1320"/>
      <c r="G2051" s="1310"/>
      <c r="H2051" s="1310"/>
      <c r="I2051" s="1310"/>
      <c r="J2051" s="1321"/>
      <c r="K2051" s="1321"/>
      <c r="L2051" s="1310"/>
      <c r="N2051" s="1322">
        <f t="shared" si="76"/>
        <v>0</v>
      </c>
      <c r="O2051" s="1323">
        <f t="shared" si="77"/>
        <v>0</v>
      </c>
      <c r="P2051" s="1323">
        <f>O2051/'1.5 Universal Data'!$E$36</f>
        <v>0</v>
      </c>
      <c r="R2051" s="134"/>
      <c r="S2051" s="134"/>
      <c r="T2051" s="134"/>
      <c r="U2051" s="134"/>
      <c r="V2051" s="134"/>
      <c r="W2051" s="134"/>
      <c r="X2051" s="134"/>
      <c r="Y2051" s="134"/>
      <c r="Z2051" s="134"/>
      <c r="AA2051" s="134"/>
      <c r="AB2051" s="134"/>
      <c r="AC2051" s="134"/>
      <c r="AD2051" s="134"/>
      <c r="AE2051" s="134"/>
    </row>
    <row r="2052" spans="2:31">
      <c r="B2052" s="1319">
        <f t="shared" si="75"/>
        <v>-1</v>
      </c>
      <c r="D2052" s="1310"/>
      <c r="E2052" s="1310"/>
      <c r="F2052" s="1320"/>
      <c r="G2052" s="1310"/>
      <c r="H2052" s="1310"/>
      <c r="I2052" s="1310"/>
      <c r="J2052" s="1321"/>
      <c r="K2052" s="1321"/>
      <c r="L2052" s="1310"/>
      <c r="N2052" s="1322">
        <f t="shared" si="76"/>
        <v>0</v>
      </c>
      <c r="O2052" s="1323">
        <f t="shared" si="77"/>
        <v>0</v>
      </c>
      <c r="P2052" s="1323">
        <f>O2052/'1.5 Universal Data'!$E$36</f>
        <v>0</v>
      </c>
      <c r="R2052" s="134"/>
      <c r="S2052" s="134"/>
      <c r="T2052" s="134"/>
      <c r="U2052" s="134"/>
      <c r="V2052" s="134"/>
      <c r="W2052" s="134"/>
      <c r="X2052" s="134"/>
      <c r="Y2052" s="134"/>
      <c r="Z2052" s="134"/>
      <c r="AA2052" s="134"/>
      <c r="AB2052" s="134"/>
      <c r="AC2052" s="134"/>
      <c r="AD2052" s="134"/>
      <c r="AE2052" s="134"/>
    </row>
    <row r="2053" spans="2:31">
      <c r="B2053" s="1319">
        <f t="shared" si="75"/>
        <v>-1</v>
      </c>
      <c r="D2053" s="1310"/>
      <c r="E2053" s="1310"/>
      <c r="F2053" s="1320"/>
      <c r="G2053" s="1310"/>
      <c r="H2053" s="1310"/>
      <c r="I2053" s="1310"/>
      <c r="J2053" s="1321"/>
      <c r="K2053" s="1321"/>
      <c r="L2053" s="1310"/>
      <c r="N2053" s="1322">
        <f t="shared" si="76"/>
        <v>0</v>
      </c>
      <c r="O2053" s="1323">
        <f t="shared" si="77"/>
        <v>0</v>
      </c>
      <c r="P2053" s="1323">
        <f>O2053/'1.5 Universal Data'!$E$36</f>
        <v>0</v>
      </c>
      <c r="R2053" s="134"/>
      <c r="S2053" s="134"/>
      <c r="T2053" s="134"/>
      <c r="U2053" s="134"/>
      <c r="V2053" s="134"/>
      <c r="W2053" s="134"/>
      <c r="X2053" s="134"/>
      <c r="Y2053" s="134"/>
      <c r="Z2053" s="134"/>
      <c r="AA2053" s="134"/>
      <c r="AB2053" s="134"/>
      <c r="AC2053" s="134"/>
      <c r="AD2053" s="134"/>
      <c r="AE2053" s="134"/>
    </row>
    <row r="2054" spans="2:31">
      <c r="B2054" s="1319">
        <f t="shared" si="75"/>
        <v>-1</v>
      </c>
      <c r="D2054" s="1310"/>
      <c r="E2054" s="1310"/>
      <c r="F2054" s="1320"/>
      <c r="G2054" s="1310"/>
      <c r="H2054" s="1310"/>
      <c r="I2054" s="1310"/>
      <c r="J2054" s="1321"/>
      <c r="K2054" s="1321"/>
      <c r="L2054" s="1310"/>
      <c r="N2054" s="1322">
        <f t="shared" si="76"/>
        <v>0</v>
      </c>
      <c r="O2054" s="1323">
        <f t="shared" si="77"/>
        <v>0</v>
      </c>
      <c r="P2054" s="1323">
        <f>O2054/'1.5 Universal Data'!$E$36</f>
        <v>0</v>
      </c>
      <c r="R2054" s="134"/>
      <c r="S2054" s="134"/>
      <c r="T2054" s="134"/>
      <c r="U2054" s="134"/>
      <c r="V2054" s="134"/>
      <c r="W2054" s="134"/>
      <c r="X2054" s="134"/>
      <c r="Y2054" s="134"/>
      <c r="Z2054" s="134"/>
      <c r="AA2054" s="134"/>
      <c r="AB2054" s="134"/>
      <c r="AC2054" s="134"/>
      <c r="AD2054" s="134"/>
      <c r="AE2054" s="134"/>
    </row>
    <row r="2055" spans="2:31">
      <c r="B2055" s="1319">
        <f t="shared" si="75"/>
        <v>-1</v>
      </c>
      <c r="D2055" s="1310"/>
      <c r="E2055" s="1310"/>
      <c r="F2055" s="1320"/>
      <c r="G2055" s="1310"/>
      <c r="H2055" s="1310"/>
      <c r="I2055" s="1310"/>
      <c r="J2055" s="1321"/>
      <c r="K2055" s="1321"/>
      <c r="L2055" s="1310"/>
      <c r="N2055" s="1322">
        <f t="shared" si="76"/>
        <v>0</v>
      </c>
      <c r="O2055" s="1323">
        <f t="shared" si="77"/>
        <v>0</v>
      </c>
      <c r="P2055" s="1323">
        <f>O2055/'1.5 Universal Data'!$E$36</f>
        <v>0</v>
      </c>
      <c r="R2055" s="134"/>
      <c r="S2055" s="134"/>
      <c r="T2055" s="134"/>
      <c r="U2055" s="134"/>
      <c r="V2055" s="134"/>
      <c r="W2055" s="134"/>
      <c r="X2055" s="134"/>
      <c r="Y2055" s="134"/>
      <c r="Z2055" s="134"/>
      <c r="AA2055" s="134"/>
      <c r="AB2055" s="134"/>
      <c r="AC2055" s="134"/>
      <c r="AD2055" s="134"/>
      <c r="AE2055" s="134"/>
    </row>
    <row r="2056" spans="2:31">
      <c r="B2056" s="1319">
        <f t="shared" si="75"/>
        <v>-1</v>
      </c>
      <c r="D2056" s="1310"/>
      <c r="E2056" s="1310"/>
      <c r="F2056" s="1320"/>
      <c r="G2056" s="1310"/>
      <c r="H2056" s="1310"/>
      <c r="I2056" s="1310"/>
      <c r="J2056" s="1321"/>
      <c r="K2056" s="1321"/>
      <c r="L2056" s="1310"/>
      <c r="N2056" s="1322">
        <f t="shared" si="76"/>
        <v>0</v>
      </c>
      <c r="O2056" s="1323">
        <f t="shared" si="77"/>
        <v>0</v>
      </c>
      <c r="P2056" s="1323">
        <f>O2056/'1.5 Universal Data'!$E$36</f>
        <v>0</v>
      </c>
      <c r="R2056" s="134"/>
      <c r="S2056" s="134"/>
      <c r="T2056" s="134"/>
      <c r="U2056" s="134"/>
      <c r="V2056" s="134"/>
      <c r="W2056" s="134"/>
      <c r="X2056" s="134"/>
      <c r="Y2056" s="134"/>
      <c r="Z2056" s="134"/>
      <c r="AA2056" s="134"/>
      <c r="AB2056" s="134"/>
      <c r="AC2056" s="134"/>
      <c r="AD2056" s="134"/>
      <c r="AE2056" s="134"/>
    </row>
    <row r="2057" spans="2:31">
      <c r="B2057" s="1319">
        <f t="shared" si="75"/>
        <v>-1</v>
      </c>
      <c r="D2057" s="1310"/>
      <c r="E2057" s="1310"/>
      <c r="F2057" s="1320"/>
      <c r="G2057" s="1310"/>
      <c r="H2057" s="1310"/>
      <c r="I2057" s="1310"/>
      <c r="J2057" s="1321"/>
      <c r="K2057" s="1321"/>
      <c r="L2057" s="1310"/>
      <c r="N2057" s="1322">
        <f t="shared" si="76"/>
        <v>0</v>
      </c>
      <c r="O2057" s="1323">
        <f t="shared" si="77"/>
        <v>0</v>
      </c>
      <c r="P2057" s="1323">
        <f>O2057/'1.5 Universal Data'!$E$36</f>
        <v>0</v>
      </c>
      <c r="R2057" s="134"/>
      <c r="S2057" s="134"/>
      <c r="T2057" s="134"/>
      <c r="U2057" s="134"/>
      <c r="V2057" s="134"/>
      <c r="W2057" s="134"/>
      <c r="X2057" s="134"/>
      <c r="Y2057" s="134"/>
      <c r="Z2057" s="134"/>
      <c r="AA2057" s="134"/>
      <c r="AB2057" s="134"/>
      <c r="AC2057" s="134"/>
      <c r="AD2057" s="134"/>
      <c r="AE2057" s="134"/>
    </row>
    <row r="2058" spans="2:31">
      <c r="B2058" s="1319">
        <f t="shared" si="75"/>
        <v>-1</v>
      </c>
      <c r="D2058" s="1310"/>
      <c r="E2058" s="1310"/>
      <c r="F2058" s="1320"/>
      <c r="G2058" s="1310"/>
      <c r="H2058" s="1310"/>
      <c r="I2058" s="1310"/>
      <c r="J2058" s="1321"/>
      <c r="K2058" s="1321"/>
      <c r="L2058" s="1310"/>
      <c r="N2058" s="1322">
        <f t="shared" si="76"/>
        <v>0</v>
      </c>
      <c r="O2058" s="1323">
        <f t="shared" si="77"/>
        <v>0</v>
      </c>
      <c r="P2058" s="1323">
        <f>O2058/'1.5 Universal Data'!$E$36</f>
        <v>0</v>
      </c>
      <c r="R2058" s="134"/>
      <c r="S2058" s="134"/>
      <c r="T2058" s="134"/>
      <c r="U2058" s="134"/>
      <c r="V2058" s="134"/>
      <c r="W2058" s="134"/>
      <c r="X2058" s="134"/>
      <c r="Y2058" s="134"/>
      <c r="Z2058" s="134"/>
      <c r="AA2058" s="134"/>
      <c r="AB2058" s="134"/>
      <c r="AC2058" s="134"/>
      <c r="AD2058" s="134"/>
      <c r="AE2058" s="134"/>
    </row>
    <row r="2059" spans="2:31">
      <c r="B2059" s="1319">
        <f t="shared" si="75"/>
        <v>-1</v>
      </c>
      <c r="D2059" s="1310"/>
      <c r="E2059" s="1310"/>
      <c r="F2059" s="1320"/>
      <c r="G2059" s="1310"/>
      <c r="H2059" s="1310"/>
      <c r="I2059" s="1310"/>
      <c r="J2059" s="1321"/>
      <c r="K2059" s="1321"/>
      <c r="L2059" s="1310"/>
      <c r="N2059" s="1322">
        <f t="shared" si="76"/>
        <v>0</v>
      </c>
      <c r="O2059" s="1323">
        <f t="shared" si="77"/>
        <v>0</v>
      </c>
      <c r="P2059" s="1323">
        <f>O2059/'1.5 Universal Data'!$E$36</f>
        <v>0</v>
      </c>
      <c r="R2059" s="134"/>
      <c r="S2059" s="134"/>
      <c r="T2059" s="134"/>
      <c r="U2059" s="134"/>
      <c r="V2059" s="134"/>
      <c r="W2059" s="134"/>
      <c r="X2059" s="134"/>
      <c r="Y2059" s="134"/>
      <c r="Z2059" s="134"/>
      <c r="AA2059" s="134"/>
      <c r="AB2059" s="134"/>
      <c r="AC2059" s="134"/>
      <c r="AD2059" s="134"/>
      <c r="AE2059" s="134"/>
    </row>
    <row r="2060" spans="2:31">
      <c r="B2060" s="1319">
        <f t="shared" si="75"/>
        <v>-1</v>
      </c>
      <c r="D2060" s="1310"/>
      <c r="E2060" s="1310"/>
      <c r="F2060" s="1320"/>
      <c r="G2060" s="1310"/>
      <c r="H2060" s="1310"/>
      <c r="I2060" s="1310"/>
      <c r="J2060" s="1321"/>
      <c r="K2060" s="1321"/>
      <c r="L2060" s="1310"/>
      <c r="N2060" s="1322">
        <f t="shared" si="76"/>
        <v>0</v>
      </c>
      <c r="O2060" s="1323">
        <f t="shared" si="77"/>
        <v>0</v>
      </c>
      <c r="P2060" s="1323">
        <f>O2060/'1.5 Universal Data'!$E$36</f>
        <v>0</v>
      </c>
      <c r="R2060" s="134"/>
      <c r="S2060" s="134"/>
      <c r="T2060" s="134"/>
      <c r="U2060" s="134"/>
      <c r="V2060" s="134"/>
      <c r="W2060" s="134"/>
      <c r="X2060" s="134"/>
      <c r="Y2060" s="134"/>
      <c r="Z2060" s="134"/>
      <c r="AA2060" s="134"/>
      <c r="AB2060" s="134"/>
      <c r="AC2060" s="134"/>
      <c r="AD2060" s="134"/>
      <c r="AE2060" s="134"/>
    </row>
    <row r="2061" spans="2:31">
      <c r="B2061" s="1319">
        <f t="shared" si="75"/>
        <v>-1</v>
      </c>
      <c r="D2061" s="1310"/>
      <c r="E2061" s="1310"/>
      <c r="F2061" s="1320"/>
      <c r="G2061" s="1310"/>
      <c r="H2061" s="1310"/>
      <c r="I2061" s="1310"/>
      <c r="J2061" s="1321"/>
      <c r="K2061" s="1321"/>
      <c r="L2061" s="1310"/>
      <c r="N2061" s="1322">
        <f t="shared" si="76"/>
        <v>0</v>
      </c>
      <c r="O2061" s="1323">
        <f t="shared" si="77"/>
        <v>0</v>
      </c>
      <c r="P2061" s="1323">
        <f>O2061/'1.5 Universal Data'!$E$36</f>
        <v>0</v>
      </c>
      <c r="R2061" s="134"/>
      <c r="S2061" s="134"/>
      <c r="T2061" s="134"/>
      <c r="U2061" s="134"/>
      <c r="V2061" s="134"/>
      <c r="W2061" s="134"/>
      <c r="X2061" s="134"/>
      <c r="Y2061" s="134"/>
      <c r="Z2061" s="134"/>
      <c r="AA2061" s="134"/>
      <c r="AB2061" s="134"/>
      <c r="AC2061" s="134"/>
      <c r="AD2061" s="134"/>
      <c r="AE2061" s="134"/>
    </row>
    <row r="2062" spans="2:31">
      <c r="B2062" s="1319">
        <f t="shared" si="75"/>
        <v>-1</v>
      </c>
      <c r="D2062" s="1310"/>
      <c r="E2062" s="1310"/>
      <c r="F2062" s="1320"/>
      <c r="G2062" s="1310"/>
      <c r="H2062" s="1310"/>
      <c r="I2062" s="1310"/>
      <c r="J2062" s="1321"/>
      <c r="K2062" s="1321"/>
      <c r="L2062" s="1310"/>
      <c r="N2062" s="1322">
        <f t="shared" si="76"/>
        <v>0</v>
      </c>
      <c r="O2062" s="1323">
        <f t="shared" si="77"/>
        <v>0</v>
      </c>
      <c r="P2062" s="1323">
        <f>O2062/'1.5 Universal Data'!$E$36</f>
        <v>0</v>
      </c>
      <c r="R2062" s="134"/>
      <c r="S2062" s="134"/>
      <c r="T2062" s="134"/>
      <c r="U2062" s="134"/>
      <c r="V2062" s="134"/>
      <c r="W2062" s="134"/>
      <c r="X2062" s="134"/>
      <c r="Y2062" s="134"/>
      <c r="Z2062" s="134"/>
      <c r="AA2062" s="134"/>
      <c r="AB2062" s="134"/>
      <c r="AC2062" s="134"/>
      <c r="AD2062" s="134"/>
      <c r="AE2062" s="134"/>
    </row>
    <row r="2063" spans="2:31">
      <c r="B2063" s="1319">
        <f t="shared" si="75"/>
        <v>-1</v>
      </c>
      <c r="D2063" s="1310"/>
      <c r="E2063" s="1310"/>
      <c r="F2063" s="1320"/>
      <c r="G2063" s="1310"/>
      <c r="H2063" s="1310"/>
      <c r="I2063" s="1310"/>
      <c r="J2063" s="1321"/>
      <c r="K2063" s="1321"/>
      <c r="L2063" s="1310"/>
      <c r="N2063" s="1322">
        <f t="shared" si="76"/>
        <v>0</v>
      </c>
      <c r="O2063" s="1323">
        <f t="shared" si="77"/>
        <v>0</v>
      </c>
      <c r="P2063" s="1323">
        <f>O2063/'1.5 Universal Data'!$E$36</f>
        <v>0</v>
      </c>
      <c r="R2063" s="134"/>
      <c r="S2063" s="134"/>
      <c r="T2063" s="134"/>
      <c r="U2063" s="134"/>
      <c r="V2063" s="134"/>
      <c r="W2063" s="134"/>
      <c r="X2063" s="134"/>
      <c r="Y2063" s="134"/>
      <c r="Z2063" s="134"/>
      <c r="AA2063" s="134"/>
      <c r="AB2063" s="134"/>
      <c r="AC2063" s="134"/>
      <c r="AD2063" s="134"/>
      <c r="AE2063" s="134"/>
    </row>
    <row r="2064" spans="2:31">
      <c r="B2064" s="1319">
        <f t="shared" si="75"/>
        <v>-1</v>
      </c>
      <c r="D2064" s="1310"/>
      <c r="E2064" s="1310"/>
      <c r="F2064" s="1320"/>
      <c r="G2064" s="1310"/>
      <c r="H2064" s="1310"/>
      <c r="I2064" s="1310"/>
      <c r="J2064" s="1321"/>
      <c r="K2064" s="1321"/>
      <c r="L2064" s="1310"/>
      <c r="N2064" s="1322">
        <f t="shared" si="76"/>
        <v>0</v>
      </c>
      <c r="O2064" s="1323">
        <f t="shared" si="77"/>
        <v>0</v>
      </c>
      <c r="P2064" s="1323">
        <f>O2064/'1.5 Universal Data'!$E$36</f>
        <v>0</v>
      </c>
      <c r="R2064" s="134"/>
      <c r="S2064" s="134"/>
      <c r="T2064" s="134"/>
      <c r="U2064" s="134"/>
      <c r="V2064" s="134"/>
      <c r="W2064" s="134"/>
      <c r="X2064" s="134"/>
      <c r="Y2064" s="134"/>
      <c r="Z2064" s="134"/>
      <c r="AA2064" s="134"/>
      <c r="AB2064" s="134"/>
      <c r="AC2064" s="134"/>
      <c r="AD2064" s="134"/>
      <c r="AE2064" s="134"/>
    </row>
    <row r="2065" spans="2:31">
      <c r="B2065" s="1319">
        <f t="shared" si="75"/>
        <v>-1</v>
      </c>
      <c r="D2065" s="1310"/>
      <c r="E2065" s="1310"/>
      <c r="F2065" s="1320"/>
      <c r="G2065" s="1310"/>
      <c r="H2065" s="1310"/>
      <c r="I2065" s="1310"/>
      <c r="J2065" s="1321"/>
      <c r="K2065" s="1321"/>
      <c r="L2065" s="1310"/>
      <c r="N2065" s="1322">
        <f t="shared" si="76"/>
        <v>0</v>
      </c>
      <c r="O2065" s="1323">
        <f t="shared" si="77"/>
        <v>0</v>
      </c>
      <c r="P2065" s="1323">
        <f>O2065/'1.5 Universal Data'!$E$36</f>
        <v>0</v>
      </c>
      <c r="R2065" s="134"/>
      <c r="S2065" s="134"/>
      <c r="T2065" s="134"/>
      <c r="U2065" s="134"/>
      <c r="V2065" s="134"/>
      <c r="W2065" s="134"/>
      <c r="X2065" s="134"/>
      <c r="Y2065" s="134"/>
      <c r="Z2065" s="134"/>
      <c r="AA2065" s="134"/>
      <c r="AB2065" s="134"/>
      <c r="AC2065" s="134"/>
      <c r="AD2065" s="134"/>
      <c r="AE2065" s="134"/>
    </row>
    <row r="2066" spans="2:31">
      <c r="B2066" s="1319">
        <f t="shared" si="75"/>
        <v>-1</v>
      </c>
      <c r="D2066" s="1310"/>
      <c r="E2066" s="1310"/>
      <c r="F2066" s="1320"/>
      <c r="G2066" s="1310"/>
      <c r="H2066" s="1310"/>
      <c r="I2066" s="1310"/>
      <c r="J2066" s="1321"/>
      <c r="K2066" s="1321"/>
      <c r="L2066" s="1310"/>
      <c r="N2066" s="1322">
        <f t="shared" si="76"/>
        <v>0</v>
      </c>
      <c r="O2066" s="1323">
        <f t="shared" si="77"/>
        <v>0</v>
      </c>
      <c r="P2066" s="1323">
        <f>O2066/'1.5 Universal Data'!$E$36</f>
        <v>0</v>
      </c>
      <c r="R2066" s="134"/>
      <c r="S2066" s="134"/>
      <c r="T2066" s="134"/>
      <c r="U2066" s="134"/>
      <c r="V2066" s="134"/>
      <c r="W2066" s="134"/>
      <c r="X2066" s="134"/>
      <c r="Y2066" s="134"/>
      <c r="Z2066" s="134"/>
      <c r="AA2066" s="134"/>
      <c r="AB2066" s="134"/>
      <c r="AC2066" s="134"/>
      <c r="AD2066" s="134"/>
      <c r="AE2066" s="134"/>
    </row>
    <row r="2067" spans="2:31">
      <c r="B2067" s="1319">
        <f t="shared" si="75"/>
        <v>-1</v>
      </c>
      <c r="D2067" s="1310"/>
      <c r="E2067" s="1310"/>
      <c r="F2067" s="1320"/>
      <c r="G2067" s="1310"/>
      <c r="H2067" s="1310"/>
      <c r="I2067" s="1310"/>
      <c r="J2067" s="1321"/>
      <c r="K2067" s="1321"/>
      <c r="L2067" s="1310"/>
      <c r="N2067" s="1322">
        <f t="shared" si="76"/>
        <v>0</v>
      </c>
      <c r="O2067" s="1323">
        <f t="shared" si="77"/>
        <v>0</v>
      </c>
      <c r="P2067" s="1323">
        <f>O2067/'1.5 Universal Data'!$E$36</f>
        <v>0</v>
      </c>
      <c r="R2067" s="134"/>
      <c r="S2067" s="134"/>
      <c r="T2067" s="134"/>
      <c r="U2067" s="134"/>
      <c r="V2067" s="134"/>
      <c r="W2067" s="134"/>
      <c r="X2067" s="134"/>
      <c r="Y2067" s="134"/>
      <c r="Z2067" s="134"/>
      <c r="AA2067" s="134"/>
      <c r="AB2067" s="134"/>
      <c r="AC2067" s="134"/>
      <c r="AD2067" s="134"/>
      <c r="AE2067" s="134"/>
    </row>
    <row r="2068" spans="2:31">
      <c r="B2068" s="1319">
        <f t="shared" si="75"/>
        <v>-1</v>
      </c>
      <c r="D2068" s="1310"/>
      <c r="E2068" s="1310"/>
      <c r="F2068" s="1320"/>
      <c r="G2068" s="1310"/>
      <c r="H2068" s="1310"/>
      <c r="I2068" s="1310"/>
      <c r="J2068" s="1321"/>
      <c r="K2068" s="1321"/>
      <c r="L2068" s="1310"/>
      <c r="N2068" s="1322">
        <f t="shared" si="76"/>
        <v>0</v>
      </c>
      <c r="O2068" s="1323">
        <f t="shared" si="77"/>
        <v>0</v>
      </c>
      <c r="P2068" s="1323">
        <f>O2068/'1.5 Universal Data'!$E$36</f>
        <v>0</v>
      </c>
      <c r="R2068" s="134"/>
      <c r="S2068" s="134"/>
      <c r="T2068" s="134"/>
      <c r="U2068" s="134"/>
      <c r="V2068" s="134"/>
      <c r="W2068" s="134"/>
      <c r="X2068" s="134"/>
      <c r="Y2068" s="134"/>
      <c r="Z2068" s="134"/>
      <c r="AA2068" s="134"/>
      <c r="AB2068" s="134"/>
      <c r="AC2068" s="134"/>
      <c r="AD2068" s="134"/>
      <c r="AE2068" s="134"/>
    </row>
    <row r="2069" spans="2:31">
      <c r="B2069" s="1319">
        <f t="shared" si="75"/>
        <v>-1</v>
      </c>
      <c r="D2069" s="1310"/>
      <c r="E2069" s="1310"/>
      <c r="F2069" s="1320"/>
      <c r="G2069" s="1310"/>
      <c r="H2069" s="1310"/>
      <c r="I2069" s="1310"/>
      <c r="J2069" s="1321"/>
      <c r="K2069" s="1321"/>
      <c r="L2069" s="1310"/>
      <c r="N2069" s="1322">
        <f t="shared" si="76"/>
        <v>0</v>
      </c>
      <c r="O2069" s="1323">
        <f t="shared" si="77"/>
        <v>0</v>
      </c>
      <c r="P2069" s="1323">
        <f>O2069/'1.5 Universal Data'!$E$36</f>
        <v>0</v>
      </c>
      <c r="R2069" s="134"/>
      <c r="S2069" s="134"/>
      <c r="T2069" s="134"/>
      <c r="U2069" s="134"/>
      <c r="V2069" s="134"/>
      <c r="W2069" s="134"/>
      <c r="X2069" s="134"/>
      <c r="Y2069" s="134"/>
      <c r="Z2069" s="134"/>
      <c r="AA2069" s="134"/>
      <c r="AB2069" s="134"/>
      <c r="AC2069" s="134"/>
      <c r="AD2069" s="134"/>
      <c r="AE2069" s="134"/>
    </row>
    <row r="2070" spans="2:31">
      <c r="B2070" s="1319">
        <f t="shared" si="75"/>
        <v>-1</v>
      </c>
      <c r="D2070" s="1310"/>
      <c r="E2070" s="1310"/>
      <c r="F2070" s="1320"/>
      <c r="G2070" s="1310"/>
      <c r="H2070" s="1310"/>
      <c r="I2070" s="1310"/>
      <c r="J2070" s="1321"/>
      <c r="K2070" s="1321"/>
      <c r="L2070" s="1310"/>
      <c r="N2070" s="1322">
        <f t="shared" si="76"/>
        <v>0</v>
      </c>
      <c r="O2070" s="1323">
        <f t="shared" si="77"/>
        <v>0</v>
      </c>
      <c r="P2070" s="1323">
        <f>O2070/'1.5 Universal Data'!$E$36</f>
        <v>0</v>
      </c>
      <c r="R2070" s="134"/>
      <c r="S2070" s="134"/>
      <c r="T2070" s="134"/>
      <c r="U2070" s="134"/>
      <c r="V2070" s="134"/>
      <c r="W2070" s="134"/>
      <c r="X2070" s="134"/>
      <c r="Y2070" s="134"/>
      <c r="Z2070" s="134"/>
      <c r="AA2070" s="134"/>
      <c r="AB2070" s="134"/>
      <c r="AC2070" s="134"/>
      <c r="AD2070" s="134"/>
      <c r="AE2070" s="134"/>
    </row>
    <row r="2071" spans="2:31">
      <c r="B2071" s="1319">
        <f t="shared" ref="B2071:B2134" si="78">IF(G2071="buy",1,-1)</f>
        <v>-1</v>
      </c>
      <c r="D2071" s="1310"/>
      <c r="E2071" s="1310"/>
      <c r="F2071" s="1320"/>
      <c r="G2071" s="1310"/>
      <c r="H2071" s="1310"/>
      <c r="I2071" s="1310"/>
      <c r="J2071" s="1321"/>
      <c r="K2071" s="1321"/>
      <c r="L2071" s="1310"/>
      <c r="N2071" s="1322">
        <f t="shared" si="76"/>
        <v>0</v>
      </c>
      <c r="O2071" s="1323">
        <f t="shared" si="77"/>
        <v>0</v>
      </c>
      <c r="P2071" s="1323">
        <f>O2071/'1.5 Universal Data'!$E$36</f>
        <v>0</v>
      </c>
      <c r="R2071" s="134"/>
      <c r="S2071" s="134"/>
      <c r="T2071" s="134"/>
      <c r="U2071" s="134"/>
      <c r="V2071" s="134"/>
      <c r="W2071" s="134"/>
      <c r="X2071" s="134"/>
      <c r="Y2071" s="134"/>
      <c r="Z2071" s="134"/>
      <c r="AA2071" s="134"/>
      <c r="AB2071" s="134"/>
      <c r="AC2071" s="134"/>
      <c r="AD2071" s="134"/>
      <c r="AE2071" s="134"/>
    </row>
    <row r="2072" spans="2:31">
      <c r="B2072" s="1319">
        <f t="shared" si="78"/>
        <v>-1</v>
      </c>
      <c r="D2072" s="1310"/>
      <c r="E2072" s="1310"/>
      <c r="F2072" s="1320"/>
      <c r="G2072" s="1310"/>
      <c r="H2072" s="1310"/>
      <c r="I2072" s="1310"/>
      <c r="J2072" s="1321"/>
      <c r="K2072" s="1321"/>
      <c r="L2072" s="1310"/>
      <c r="N2072" s="1322">
        <f t="shared" si="76"/>
        <v>0</v>
      </c>
      <c r="O2072" s="1323">
        <f t="shared" si="77"/>
        <v>0</v>
      </c>
      <c r="P2072" s="1323">
        <f>O2072/'1.5 Universal Data'!$E$36</f>
        <v>0</v>
      </c>
      <c r="R2072" s="134"/>
      <c r="S2072" s="134"/>
      <c r="T2072" s="134"/>
      <c r="U2072" s="134"/>
      <c r="V2072" s="134"/>
      <c r="W2072" s="134"/>
      <c r="X2072" s="134"/>
      <c r="Y2072" s="134"/>
      <c r="Z2072" s="134"/>
      <c r="AA2072" s="134"/>
      <c r="AB2072" s="134"/>
      <c r="AC2072" s="134"/>
      <c r="AD2072" s="134"/>
      <c r="AE2072" s="134"/>
    </row>
    <row r="2073" spans="2:31">
      <c r="B2073" s="1319">
        <f t="shared" si="78"/>
        <v>-1</v>
      </c>
      <c r="D2073" s="1310"/>
      <c r="E2073" s="1310"/>
      <c r="F2073" s="1320"/>
      <c r="G2073" s="1310"/>
      <c r="H2073" s="1310"/>
      <c r="I2073" s="1310"/>
      <c r="J2073" s="1321"/>
      <c r="K2073" s="1321"/>
      <c r="L2073" s="1310"/>
      <c r="N2073" s="1322">
        <f t="shared" si="76"/>
        <v>0</v>
      </c>
      <c r="O2073" s="1323">
        <f t="shared" si="77"/>
        <v>0</v>
      </c>
      <c r="P2073" s="1323">
        <f>O2073/'1.5 Universal Data'!$E$36</f>
        <v>0</v>
      </c>
      <c r="R2073" s="134"/>
      <c r="S2073" s="134"/>
      <c r="T2073" s="134"/>
      <c r="U2073" s="134"/>
      <c r="V2073" s="134"/>
      <c r="W2073" s="134"/>
      <c r="X2073" s="134"/>
      <c r="Y2073" s="134"/>
      <c r="Z2073" s="134"/>
      <c r="AA2073" s="134"/>
      <c r="AB2073" s="134"/>
      <c r="AC2073" s="134"/>
      <c r="AD2073" s="134"/>
      <c r="AE2073" s="134"/>
    </row>
    <row r="2074" spans="2:31">
      <c r="B2074" s="1319">
        <f t="shared" si="78"/>
        <v>-1</v>
      </c>
      <c r="D2074" s="1310"/>
      <c r="E2074" s="1310"/>
      <c r="F2074" s="1320"/>
      <c r="G2074" s="1310"/>
      <c r="H2074" s="1310"/>
      <c r="I2074" s="1310"/>
      <c r="J2074" s="1321"/>
      <c r="K2074" s="1321"/>
      <c r="L2074" s="1310"/>
      <c r="N2074" s="1322">
        <f t="shared" si="76"/>
        <v>0</v>
      </c>
      <c r="O2074" s="1323">
        <f t="shared" si="77"/>
        <v>0</v>
      </c>
      <c r="P2074" s="1323">
        <f>O2074/'1.5 Universal Data'!$E$36</f>
        <v>0</v>
      </c>
      <c r="R2074" s="134"/>
      <c r="S2074" s="134"/>
      <c r="T2074" s="134"/>
      <c r="U2074" s="134"/>
      <c r="V2074" s="134"/>
      <c r="W2074" s="134"/>
      <c r="X2074" s="134"/>
      <c r="Y2074" s="134"/>
      <c r="Z2074" s="134"/>
      <c r="AA2074" s="134"/>
      <c r="AB2074" s="134"/>
      <c r="AC2074" s="134"/>
      <c r="AD2074" s="134"/>
      <c r="AE2074" s="134"/>
    </row>
    <row r="2075" spans="2:31">
      <c r="B2075" s="1319">
        <f t="shared" si="78"/>
        <v>-1</v>
      </c>
      <c r="D2075" s="1310"/>
      <c r="E2075" s="1310"/>
      <c r="F2075" s="1320"/>
      <c r="G2075" s="1310"/>
      <c r="H2075" s="1310"/>
      <c r="I2075" s="1310"/>
      <c r="J2075" s="1321"/>
      <c r="K2075" s="1321"/>
      <c r="L2075" s="1310"/>
      <c r="N2075" s="1322">
        <f t="shared" ref="N2075:N2138" si="79">+H2075*((K2075-J2075)+1)*B2075</f>
        <v>0</v>
      </c>
      <c r="O2075" s="1323">
        <f t="shared" ref="O2075:O2138" si="80">N2075*L2075/100</f>
        <v>0</v>
      </c>
      <c r="P2075" s="1323">
        <f>O2075/'1.5 Universal Data'!$E$36</f>
        <v>0</v>
      </c>
      <c r="R2075" s="134"/>
      <c r="S2075" s="134"/>
      <c r="T2075" s="134"/>
      <c r="U2075" s="134"/>
      <c r="V2075" s="134"/>
      <c r="W2075" s="134"/>
      <c r="X2075" s="134"/>
      <c r="Y2075" s="134"/>
      <c r="Z2075" s="134"/>
      <c r="AA2075" s="134"/>
      <c r="AB2075" s="134"/>
      <c r="AC2075" s="134"/>
      <c r="AD2075" s="134"/>
      <c r="AE2075" s="134"/>
    </row>
    <row r="2076" spans="2:31">
      <c r="B2076" s="1319">
        <f t="shared" si="78"/>
        <v>-1</v>
      </c>
      <c r="D2076" s="1310"/>
      <c r="E2076" s="1310"/>
      <c r="F2076" s="1320"/>
      <c r="G2076" s="1310"/>
      <c r="H2076" s="1310"/>
      <c r="I2076" s="1310"/>
      <c r="J2076" s="1321"/>
      <c r="K2076" s="1321"/>
      <c r="L2076" s="1310"/>
      <c r="N2076" s="1322">
        <f t="shared" si="79"/>
        <v>0</v>
      </c>
      <c r="O2076" s="1323">
        <f t="shared" si="80"/>
        <v>0</v>
      </c>
      <c r="P2076" s="1323">
        <f>O2076/'1.5 Universal Data'!$E$36</f>
        <v>0</v>
      </c>
      <c r="R2076" s="134"/>
      <c r="S2076" s="134"/>
      <c r="T2076" s="134"/>
      <c r="U2076" s="134"/>
      <c r="V2076" s="134"/>
      <c r="W2076" s="134"/>
      <c r="X2076" s="134"/>
      <c r="Y2076" s="134"/>
      <c r="Z2076" s="134"/>
      <c r="AA2076" s="134"/>
      <c r="AB2076" s="134"/>
      <c r="AC2076" s="134"/>
      <c r="AD2076" s="134"/>
      <c r="AE2076" s="134"/>
    </row>
    <row r="2077" spans="2:31">
      <c r="B2077" s="1319">
        <f t="shared" si="78"/>
        <v>-1</v>
      </c>
      <c r="D2077" s="1310"/>
      <c r="E2077" s="1310"/>
      <c r="F2077" s="1320"/>
      <c r="G2077" s="1310"/>
      <c r="H2077" s="1310"/>
      <c r="I2077" s="1310"/>
      <c r="J2077" s="1321"/>
      <c r="K2077" s="1321"/>
      <c r="L2077" s="1310"/>
      <c r="N2077" s="1322">
        <f t="shared" si="79"/>
        <v>0</v>
      </c>
      <c r="O2077" s="1323">
        <f t="shared" si="80"/>
        <v>0</v>
      </c>
      <c r="P2077" s="1323">
        <f>O2077/'1.5 Universal Data'!$E$36</f>
        <v>0</v>
      </c>
      <c r="R2077" s="134"/>
      <c r="S2077" s="134"/>
      <c r="T2077" s="134"/>
      <c r="U2077" s="134"/>
      <c r="V2077" s="134"/>
      <c r="W2077" s="134"/>
      <c r="X2077" s="134"/>
      <c r="Y2077" s="134"/>
      <c r="Z2077" s="134"/>
      <c r="AA2077" s="134"/>
      <c r="AB2077" s="134"/>
      <c r="AC2077" s="134"/>
      <c r="AD2077" s="134"/>
      <c r="AE2077" s="134"/>
    </row>
    <row r="2078" spans="2:31">
      <c r="B2078" s="1319">
        <f t="shared" si="78"/>
        <v>-1</v>
      </c>
      <c r="D2078" s="1310"/>
      <c r="E2078" s="1310"/>
      <c r="F2078" s="1320"/>
      <c r="G2078" s="1310"/>
      <c r="H2078" s="1310"/>
      <c r="I2078" s="1310"/>
      <c r="J2078" s="1321"/>
      <c r="K2078" s="1321"/>
      <c r="L2078" s="1310"/>
      <c r="N2078" s="1322">
        <f t="shared" si="79"/>
        <v>0</v>
      </c>
      <c r="O2078" s="1323">
        <f t="shared" si="80"/>
        <v>0</v>
      </c>
      <c r="P2078" s="1323">
        <f>O2078/'1.5 Universal Data'!$E$36</f>
        <v>0</v>
      </c>
      <c r="R2078" s="134"/>
      <c r="S2078" s="134"/>
      <c r="T2078" s="134"/>
      <c r="U2078" s="134"/>
      <c r="V2078" s="134"/>
      <c r="W2078" s="134"/>
      <c r="X2078" s="134"/>
      <c r="Y2078" s="134"/>
      <c r="Z2078" s="134"/>
      <c r="AA2078" s="134"/>
      <c r="AB2078" s="134"/>
      <c r="AC2078" s="134"/>
      <c r="AD2078" s="134"/>
      <c r="AE2078" s="134"/>
    </row>
    <row r="2079" spans="2:31">
      <c r="B2079" s="1319">
        <f t="shared" si="78"/>
        <v>-1</v>
      </c>
      <c r="D2079" s="1310"/>
      <c r="E2079" s="1310"/>
      <c r="F2079" s="1320"/>
      <c r="G2079" s="1310"/>
      <c r="H2079" s="1310"/>
      <c r="I2079" s="1310"/>
      <c r="J2079" s="1321"/>
      <c r="K2079" s="1321"/>
      <c r="L2079" s="1310"/>
      <c r="N2079" s="1322">
        <f t="shared" si="79"/>
        <v>0</v>
      </c>
      <c r="O2079" s="1323">
        <f t="shared" si="80"/>
        <v>0</v>
      </c>
      <c r="P2079" s="1323">
        <f>O2079/'1.5 Universal Data'!$E$36</f>
        <v>0</v>
      </c>
      <c r="R2079" s="134"/>
      <c r="S2079" s="134"/>
      <c r="T2079" s="134"/>
      <c r="U2079" s="134"/>
      <c r="V2079" s="134"/>
      <c r="W2079" s="134"/>
      <c r="X2079" s="134"/>
      <c r="Y2079" s="134"/>
      <c r="Z2079" s="134"/>
      <c r="AA2079" s="134"/>
      <c r="AB2079" s="134"/>
      <c r="AC2079" s="134"/>
      <c r="AD2079" s="134"/>
      <c r="AE2079" s="134"/>
    </row>
    <row r="2080" spans="2:31">
      <c r="B2080" s="1319">
        <f t="shared" si="78"/>
        <v>-1</v>
      </c>
      <c r="D2080" s="1310"/>
      <c r="E2080" s="1310"/>
      <c r="F2080" s="1320"/>
      <c r="G2080" s="1310"/>
      <c r="H2080" s="1310"/>
      <c r="I2080" s="1310"/>
      <c r="J2080" s="1321"/>
      <c r="K2080" s="1321"/>
      <c r="L2080" s="1310"/>
      <c r="N2080" s="1322">
        <f t="shared" si="79"/>
        <v>0</v>
      </c>
      <c r="O2080" s="1323">
        <f t="shared" si="80"/>
        <v>0</v>
      </c>
      <c r="P2080" s="1323">
        <f>O2080/'1.5 Universal Data'!$E$36</f>
        <v>0</v>
      </c>
      <c r="R2080" s="134"/>
      <c r="S2080" s="134"/>
      <c r="T2080" s="134"/>
      <c r="U2080" s="134"/>
      <c r="V2080" s="134"/>
      <c r="W2080" s="134"/>
      <c r="X2080" s="134"/>
      <c r="Y2080" s="134"/>
      <c r="Z2080" s="134"/>
      <c r="AA2080" s="134"/>
      <c r="AB2080" s="134"/>
      <c r="AC2080" s="134"/>
      <c r="AD2080" s="134"/>
      <c r="AE2080" s="134"/>
    </row>
    <row r="2081" spans="2:31">
      <c r="B2081" s="1319">
        <f t="shared" si="78"/>
        <v>-1</v>
      </c>
      <c r="D2081" s="1310"/>
      <c r="E2081" s="1310"/>
      <c r="F2081" s="1320"/>
      <c r="G2081" s="1310"/>
      <c r="H2081" s="1310"/>
      <c r="I2081" s="1310"/>
      <c r="J2081" s="1321"/>
      <c r="K2081" s="1321"/>
      <c r="L2081" s="1310"/>
      <c r="N2081" s="1322">
        <f t="shared" si="79"/>
        <v>0</v>
      </c>
      <c r="O2081" s="1323">
        <f t="shared" si="80"/>
        <v>0</v>
      </c>
      <c r="P2081" s="1323">
        <f>O2081/'1.5 Universal Data'!$E$36</f>
        <v>0</v>
      </c>
      <c r="R2081" s="134"/>
      <c r="S2081" s="134"/>
      <c r="T2081" s="134"/>
      <c r="U2081" s="134"/>
      <c r="V2081" s="134"/>
      <c r="W2081" s="134"/>
      <c r="X2081" s="134"/>
      <c r="Y2081" s="134"/>
      <c r="Z2081" s="134"/>
      <c r="AA2081" s="134"/>
      <c r="AB2081" s="134"/>
      <c r="AC2081" s="134"/>
      <c r="AD2081" s="134"/>
      <c r="AE2081" s="134"/>
    </row>
    <row r="2082" spans="2:31">
      <c r="B2082" s="1319">
        <f t="shared" si="78"/>
        <v>-1</v>
      </c>
      <c r="D2082" s="1310"/>
      <c r="E2082" s="1310"/>
      <c r="F2082" s="1320"/>
      <c r="G2082" s="1310"/>
      <c r="H2082" s="1310"/>
      <c r="I2082" s="1310"/>
      <c r="J2082" s="1321"/>
      <c r="K2082" s="1321"/>
      <c r="L2082" s="1310"/>
      <c r="N2082" s="1322">
        <f t="shared" si="79"/>
        <v>0</v>
      </c>
      <c r="O2082" s="1323">
        <f t="shared" si="80"/>
        <v>0</v>
      </c>
      <c r="P2082" s="1323">
        <f>O2082/'1.5 Universal Data'!$E$36</f>
        <v>0</v>
      </c>
      <c r="R2082" s="134"/>
      <c r="S2082" s="134"/>
      <c r="T2082" s="134"/>
      <c r="U2082" s="134"/>
      <c r="V2082" s="134"/>
      <c r="W2082" s="134"/>
      <c r="X2082" s="134"/>
      <c r="Y2082" s="134"/>
      <c r="Z2082" s="134"/>
      <c r="AA2082" s="134"/>
      <c r="AB2082" s="134"/>
      <c r="AC2082" s="134"/>
      <c r="AD2082" s="134"/>
      <c r="AE2082" s="134"/>
    </row>
    <row r="2083" spans="2:31">
      <c r="B2083" s="1319">
        <f t="shared" si="78"/>
        <v>-1</v>
      </c>
      <c r="D2083" s="1310"/>
      <c r="E2083" s="1310"/>
      <c r="F2083" s="1320"/>
      <c r="G2083" s="1310"/>
      <c r="H2083" s="1310"/>
      <c r="I2083" s="1310"/>
      <c r="J2083" s="1321"/>
      <c r="K2083" s="1321"/>
      <c r="L2083" s="1310"/>
      <c r="N2083" s="1322">
        <f t="shared" si="79"/>
        <v>0</v>
      </c>
      <c r="O2083" s="1323">
        <f t="shared" si="80"/>
        <v>0</v>
      </c>
      <c r="P2083" s="1323">
        <f>O2083/'1.5 Universal Data'!$E$36</f>
        <v>0</v>
      </c>
      <c r="R2083" s="134"/>
      <c r="S2083" s="134"/>
      <c r="T2083" s="134"/>
      <c r="U2083" s="134"/>
      <c r="V2083" s="134"/>
      <c r="W2083" s="134"/>
      <c r="X2083" s="134"/>
      <c r="Y2083" s="134"/>
      <c r="Z2083" s="134"/>
      <c r="AA2083" s="134"/>
      <c r="AB2083" s="134"/>
      <c r="AC2083" s="134"/>
      <c r="AD2083" s="134"/>
      <c r="AE2083" s="134"/>
    </row>
    <row r="2084" spans="2:31">
      <c r="B2084" s="1319">
        <f t="shared" si="78"/>
        <v>-1</v>
      </c>
      <c r="D2084" s="1310"/>
      <c r="E2084" s="1310"/>
      <c r="F2084" s="1320"/>
      <c r="G2084" s="1310"/>
      <c r="H2084" s="1310"/>
      <c r="I2084" s="1310"/>
      <c r="J2084" s="1321"/>
      <c r="K2084" s="1321"/>
      <c r="L2084" s="1310"/>
      <c r="N2084" s="1322">
        <f t="shared" si="79"/>
        <v>0</v>
      </c>
      <c r="O2084" s="1323">
        <f t="shared" si="80"/>
        <v>0</v>
      </c>
      <c r="P2084" s="1323">
        <f>O2084/'1.5 Universal Data'!$E$36</f>
        <v>0</v>
      </c>
      <c r="R2084" s="134"/>
      <c r="S2084" s="134"/>
      <c r="T2084" s="134"/>
      <c r="U2084" s="134"/>
      <c r="V2084" s="134"/>
      <c r="W2084" s="134"/>
      <c r="X2084" s="134"/>
      <c r="Y2084" s="134"/>
      <c r="Z2084" s="134"/>
      <c r="AA2084" s="134"/>
      <c r="AB2084" s="134"/>
      <c r="AC2084" s="134"/>
      <c r="AD2084" s="134"/>
      <c r="AE2084" s="134"/>
    </row>
    <row r="2085" spans="2:31">
      <c r="B2085" s="1319">
        <f t="shared" si="78"/>
        <v>-1</v>
      </c>
      <c r="D2085" s="1310"/>
      <c r="E2085" s="1310"/>
      <c r="F2085" s="1320"/>
      <c r="G2085" s="1310"/>
      <c r="H2085" s="1310"/>
      <c r="I2085" s="1310"/>
      <c r="J2085" s="1321"/>
      <c r="K2085" s="1321"/>
      <c r="L2085" s="1310"/>
      <c r="N2085" s="1322">
        <f t="shared" si="79"/>
        <v>0</v>
      </c>
      <c r="O2085" s="1323">
        <f t="shared" si="80"/>
        <v>0</v>
      </c>
      <c r="P2085" s="1323">
        <f>O2085/'1.5 Universal Data'!$E$36</f>
        <v>0</v>
      </c>
      <c r="R2085" s="134"/>
      <c r="S2085" s="134"/>
      <c r="T2085" s="134"/>
      <c r="U2085" s="134"/>
      <c r="V2085" s="134"/>
      <c r="W2085" s="134"/>
      <c r="X2085" s="134"/>
      <c r="Y2085" s="134"/>
      <c r="Z2085" s="134"/>
      <c r="AA2085" s="134"/>
      <c r="AB2085" s="134"/>
      <c r="AC2085" s="134"/>
      <c r="AD2085" s="134"/>
      <c r="AE2085" s="134"/>
    </row>
    <row r="2086" spans="2:31">
      <c r="B2086" s="1319">
        <f t="shared" si="78"/>
        <v>-1</v>
      </c>
      <c r="D2086" s="1310"/>
      <c r="E2086" s="1310"/>
      <c r="F2086" s="1320"/>
      <c r="G2086" s="1310"/>
      <c r="H2086" s="1310"/>
      <c r="I2086" s="1310"/>
      <c r="J2086" s="1321"/>
      <c r="K2086" s="1321"/>
      <c r="L2086" s="1310"/>
      <c r="N2086" s="1322">
        <f t="shared" si="79"/>
        <v>0</v>
      </c>
      <c r="O2086" s="1323">
        <f t="shared" si="80"/>
        <v>0</v>
      </c>
      <c r="P2086" s="1323">
        <f>O2086/'1.5 Universal Data'!$E$36</f>
        <v>0</v>
      </c>
      <c r="R2086" s="134"/>
      <c r="S2086" s="134"/>
      <c r="T2086" s="134"/>
      <c r="U2086" s="134"/>
      <c r="V2086" s="134"/>
      <c r="W2086" s="134"/>
      <c r="X2086" s="134"/>
      <c r="Y2086" s="134"/>
      <c r="Z2086" s="134"/>
      <c r="AA2086" s="134"/>
      <c r="AB2086" s="134"/>
      <c r="AC2086" s="134"/>
      <c r="AD2086" s="134"/>
      <c r="AE2086" s="134"/>
    </row>
    <row r="2087" spans="2:31">
      <c r="B2087" s="1319">
        <f t="shared" si="78"/>
        <v>-1</v>
      </c>
      <c r="D2087" s="1310"/>
      <c r="E2087" s="1310"/>
      <c r="F2087" s="1320"/>
      <c r="G2087" s="1310"/>
      <c r="H2087" s="1310"/>
      <c r="I2087" s="1310"/>
      <c r="J2087" s="1321"/>
      <c r="K2087" s="1321"/>
      <c r="L2087" s="1310"/>
      <c r="N2087" s="1322">
        <f t="shared" si="79"/>
        <v>0</v>
      </c>
      <c r="O2087" s="1323">
        <f t="shared" si="80"/>
        <v>0</v>
      </c>
      <c r="P2087" s="1323">
        <f>O2087/'1.5 Universal Data'!$E$36</f>
        <v>0</v>
      </c>
      <c r="R2087" s="134"/>
      <c r="S2087" s="134"/>
      <c r="T2087" s="134"/>
      <c r="U2087" s="134"/>
      <c r="V2087" s="134"/>
      <c r="W2087" s="134"/>
      <c r="X2087" s="134"/>
      <c r="Y2087" s="134"/>
      <c r="Z2087" s="134"/>
      <c r="AA2087" s="134"/>
      <c r="AB2087" s="134"/>
      <c r="AC2087" s="134"/>
      <c r="AD2087" s="134"/>
      <c r="AE2087" s="134"/>
    </row>
    <row r="2088" spans="2:31">
      <c r="B2088" s="1319">
        <f t="shared" si="78"/>
        <v>-1</v>
      </c>
      <c r="D2088" s="1310"/>
      <c r="E2088" s="1310"/>
      <c r="F2088" s="1320"/>
      <c r="G2088" s="1310"/>
      <c r="H2088" s="1310"/>
      <c r="I2088" s="1310"/>
      <c r="J2088" s="1321"/>
      <c r="K2088" s="1321"/>
      <c r="L2088" s="1310"/>
      <c r="N2088" s="1322">
        <f t="shared" si="79"/>
        <v>0</v>
      </c>
      <c r="O2088" s="1323">
        <f t="shared" si="80"/>
        <v>0</v>
      </c>
      <c r="P2088" s="1323">
        <f>O2088/'1.5 Universal Data'!$E$36</f>
        <v>0</v>
      </c>
      <c r="R2088" s="134"/>
      <c r="S2088" s="134"/>
      <c r="T2088" s="134"/>
      <c r="U2088" s="134"/>
      <c r="V2088" s="134"/>
      <c r="W2088" s="134"/>
      <c r="X2088" s="134"/>
      <c r="Y2088" s="134"/>
      <c r="Z2088" s="134"/>
      <c r="AA2088" s="134"/>
      <c r="AB2088" s="134"/>
      <c r="AC2088" s="134"/>
      <c r="AD2088" s="134"/>
      <c r="AE2088" s="134"/>
    </row>
    <row r="2089" spans="2:31">
      <c r="B2089" s="1319">
        <f t="shared" si="78"/>
        <v>-1</v>
      </c>
      <c r="D2089" s="1310"/>
      <c r="E2089" s="1310"/>
      <c r="F2089" s="1320"/>
      <c r="G2089" s="1310"/>
      <c r="H2089" s="1310"/>
      <c r="I2089" s="1310"/>
      <c r="J2089" s="1321"/>
      <c r="K2089" s="1321"/>
      <c r="L2089" s="1310"/>
      <c r="N2089" s="1322">
        <f t="shared" si="79"/>
        <v>0</v>
      </c>
      <c r="O2089" s="1323">
        <f t="shared" si="80"/>
        <v>0</v>
      </c>
      <c r="P2089" s="1323">
        <f>O2089/'1.5 Universal Data'!$E$36</f>
        <v>0</v>
      </c>
      <c r="R2089" s="134"/>
      <c r="S2089" s="134"/>
      <c r="T2089" s="134"/>
      <c r="U2089" s="134"/>
      <c r="V2089" s="134"/>
      <c r="W2089" s="134"/>
      <c r="X2089" s="134"/>
      <c r="Y2089" s="134"/>
      <c r="Z2089" s="134"/>
      <c r="AA2089" s="134"/>
      <c r="AB2089" s="134"/>
      <c r="AC2089" s="134"/>
      <c r="AD2089" s="134"/>
      <c r="AE2089" s="134"/>
    </row>
    <row r="2090" spans="2:31">
      <c r="B2090" s="1319">
        <f t="shared" si="78"/>
        <v>-1</v>
      </c>
      <c r="D2090" s="1310"/>
      <c r="E2090" s="1310"/>
      <c r="F2090" s="1320"/>
      <c r="G2090" s="1310"/>
      <c r="H2090" s="1310"/>
      <c r="I2090" s="1310"/>
      <c r="J2090" s="1321"/>
      <c r="K2090" s="1321"/>
      <c r="L2090" s="1310"/>
      <c r="N2090" s="1322">
        <f t="shared" si="79"/>
        <v>0</v>
      </c>
      <c r="O2090" s="1323">
        <f t="shared" si="80"/>
        <v>0</v>
      </c>
      <c r="P2090" s="1323">
        <f>O2090/'1.5 Universal Data'!$E$36</f>
        <v>0</v>
      </c>
      <c r="R2090" s="134"/>
      <c r="S2090" s="134"/>
      <c r="T2090" s="134"/>
      <c r="U2090" s="134"/>
      <c r="V2090" s="134"/>
      <c r="W2090" s="134"/>
      <c r="X2090" s="134"/>
      <c r="Y2090" s="134"/>
      <c r="Z2090" s="134"/>
      <c r="AA2090" s="134"/>
      <c r="AB2090" s="134"/>
      <c r="AC2090" s="134"/>
      <c r="AD2090" s="134"/>
      <c r="AE2090" s="134"/>
    </row>
    <row r="2091" spans="2:31">
      <c r="B2091" s="1319">
        <f t="shared" si="78"/>
        <v>-1</v>
      </c>
      <c r="D2091" s="1310"/>
      <c r="E2091" s="1310"/>
      <c r="F2091" s="1320"/>
      <c r="G2091" s="1310"/>
      <c r="H2091" s="1310"/>
      <c r="I2091" s="1310"/>
      <c r="J2091" s="1321"/>
      <c r="K2091" s="1321"/>
      <c r="L2091" s="1310"/>
      <c r="N2091" s="1322">
        <f t="shared" si="79"/>
        <v>0</v>
      </c>
      <c r="O2091" s="1323">
        <f t="shared" si="80"/>
        <v>0</v>
      </c>
      <c r="P2091" s="1323">
        <f>O2091/'1.5 Universal Data'!$E$36</f>
        <v>0</v>
      </c>
      <c r="R2091" s="134"/>
      <c r="S2091" s="134"/>
      <c r="T2091" s="134"/>
      <c r="U2091" s="134"/>
      <c r="V2091" s="134"/>
      <c r="W2091" s="134"/>
      <c r="X2091" s="134"/>
      <c r="Y2091" s="134"/>
      <c r="Z2091" s="134"/>
      <c r="AA2091" s="134"/>
      <c r="AB2091" s="134"/>
      <c r="AC2091" s="134"/>
      <c r="AD2091" s="134"/>
      <c r="AE2091" s="134"/>
    </row>
    <row r="2092" spans="2:31">
      <c r="B2092" s="1319">
        <f t="shared" si="78"/>
        <v>-1</v>
      </c>
      <c r="D2092" s="1310"/>
      <c r="E2092" s="1310"/>
      <c r="F2092" s="1320"/>
      <c r="G2092" s="1310"/>
      <c r="H2092" s="1310"/>
      <c r="I2092" s="1310"/>
      <c r="J2092" s="1321"/>
      <c r="K2092" s="1321"/>
      <c r="L2092" s="1310"/>
      <c r="N2092" s="1322">
        <f t="shared" si="79"/>
        <v>0</v>
      </c>
      <c r="O2092" s="1323">
        <f t="shared" si="80"/>
        <v>0</v>
      </c>
      <c r="P2092" s="1323">
        <f>O2092/'1.5 Universal Data'!$E$36</f>
        <v>0</v>
      </c>
      <c r="R2092" s="134"/>
      <c r="S2092" s="134"/>
      <c r="T2092" s="134"/>
      <c r="U2092" s="134"/>
      <c r="V2092" s="134"/>
      <c r="W2092" s="134"/>
      <c r="X2092" s="134"/>
      <c r="Y2092" s="134"/>
      <c r="Z2092" s="134"/>
      <c r="AA2092" s="134"/>
      <c r="AB2092" s="134"/>
      <c r="AC2092" s="134"/>
      <c r="AD2092" s="134"/>
      <c r="AE2092" s="134"/>
    </row>
    <row r="2093" spans="2:31">
      <c r="B2093" s="1319">
        <f t="shared" si="78"/>
        <v>-1</v>
      </c>
      <c r="D2093" s="1310"/>
      <c r="E2093" s="1310"/>
      <c r="F2093" s="1320"/>
      <c r="G2093" s="1310"/>
      <c r="H2093" s="1310"/>
      <c r="I2093" s="1310"/>
      <c r="J2093" s="1321"/>
      <c r="K2093" s="1321"/>
      <c r="L2093" s="1310"/>
      <c r="N2093" s="1322">
        <f t="shared" si="79"/>
        <v>0</v>
      </c>
      <c r="O2093" s="1323">
        <f t="shared" si="80"/>
        <v>0</v>
      </c>
      <c r="P2093" s="1323">
        <f>O2093/'1.5 Universal Data'!$E$36</f>
        <v>0</v>
      </c>
      <c r="R2093" s="134"/>
      <c r="S2093" s="134"/>
      <c r="T2093" s="134"/>
      <c r="U2093" s="134"/>
      <c r="V2093" s="134"/>
      <c r="W2093" s="134"/>
      <c r="X2093" s="134"/>
      <c r="Y2093" s="134"/>
      <c r="Z2093" s="134"/>
      <c r="AA2093" s="134"/>
      <c r="AB2093" s="134"/>
      <c r="AC2093" s="134"/>
      <c r="AD2093" s="134"/>
      <c r="AE2093" s="134"/>
    </row>
    <row r="2094" spans="2:31">
      <c r="B2094" s="1319">
        <f t="shared" si="78"/>
        <v>-1</v>
      </c>
      <c r="D2094" s="1310"/>
      <c r="E2094" s="1310"/>
      <c r="F2094" s="1320"/>
      <c r="G2094" s="1310"/>
      <c r="H2094" s="1310"/>
      <c r="I2094" s="1310"/>
      <c r="J2094" s="1321"/>
      <c r="K2094" s="1321"/>
      <c r="L2094" s="1310"/>
      <c r="N2094" s="1322">
        <f t="shared" si="79"/>
        <v>0</v>
      </c>
      <c r="O2094" s="1323">
        <f t="shared" si="80"/>
        <v>0</v>
      </c>
      <c r="P2094" s="1323">
        <f>O2094/'1.5 Universal Data'!$E$36</f>
        <v>0</v>
      </c>
      <c r="R2094" s="134"/>
      <c r="S2094" s="134"/>
      <c r="T2094" s="134"/>
      <c r="U2094" s="134"/>
      <c r="V2094" s="134"/>
      <c r="W2094" s="134"/>
      <c r="X2094" s="134"/>
      <c r="Y2094" s="134"/>
      <c r="Z2094" s="134"/>
      <c r="AA2094" s="134"/>
      <c r="AB2094" s="134"/>
      <c r="AC2094" s="134"/>
      <c r="AD2094" s="134"/>
      <c r="AE2094" s="134"/>
    </row>
    <row r="2095" spans="2:31">
      <c r="B2095" s="1319">
        <f t="shared" si="78"/>
        <v>-1</v>
      </c>
      <c r="D2095" s="1310"/>
      <c r="E2095" s="1310"/>
      <c r="F2095" s="1320"/>
      <c r="G2095" s="1310"/>
      <c r="H2095" s="1310"/>
      <c r="I2095" s="1310"/>
      <c r="J2095" s="1321"/>
      <c r="K2095" s="1321"/>
      <c r="L2095" s="1310"/>
      <c r="N2095" s="1322">
        <f t="shared" si="79"/>
        <v>0</v>
      </c>
      <c r="O2095" s="1323">
        <f t="shared" si="80"/>
        <v>0</v>
      </c>
      <c r="P2095" s="1323">
        <f>O2095/'1.5 Universal Data'!$E$36</f>
        <v>0</v>
      </c>
      <c r="R2095" s="134"/>
      <c r="S2095" s="134"/>
      <c r="T2095" s="134"/>
      <c r="U2095" s="134"/>
      <c r="V2095" s="134"/>
      <c r="W2095" s="134"/>
      <c r="X2095" s="134"/>
      <c r="Y2095" s="134"/>
      <c r="Z2095" s="134"/>
      <c r="AA2095" s="134"/>
      <c r="AB2095" s="134"/>
      <c r="AC2095" s="134"/>
      <c r="AD2095" s="134"/>
      <c r="AE2095" s="134"/>
    </row>
    <row r="2096" spans="2:31">
      <c r="B2096" s="1319">
        <f t="shared" si="78"/>
        <v>-1</v>
      </c>
      <c r="D2096" s="1310"/>
      <c r="E2096" s="1310"/>
      <c r="F2096" s="1320"/>
      <c r="G2096" s="1310"/>
      <c r="H2096" s="1310"/>
      <c r="I2096" s="1310"/>
      <c r="J2096" s="1321"/>
      <c r="K2096" s="1321"/>
      <c r="L2096" s="1310"/>
      <c r="N2096" s="1322">
        <f t="shared" si="79"/>
        <v>0</v>
      </c>
      <c r="O2096" s="1323">
        <f t="shared" si="80"/>
        <v>0</v>
      </c>
      <c r="P2096" s="1323">
        <f>O2096/'1.5 Universal Data'!$E$36</f>
        <v>0</v>
      </c>
      <c r="R2096" s="134"/>
      <c r="S2096" s="134"/>
      <c r="T2096" s="134"/>
      <c r="U2096" s="134"/>
      <c r="V2096" s="134"/>
      <c r="W2096" s="134"/>
      <c r="X2096" s="134"/>
      <c r="Y2096" s="134"/>
      <c r="Z2096" s="134"/>
      <c r="AA2096" s="134"/>
      <c r="AB2096" s="134"/>
      <c r="AC2096" s="134"/>
      <c r="AD2096" s="134"/>
      <c r="AE2096" s="134"/>
    </row>
    <row r="2097" spans="2:31">
      <c r="B2097" s="1319">
        <f t="shared" si="78"/>
        <v>-1</v>
      </c>
      <c r="D2097" s="1310"/>
      <c r="E2097" s="1310"/>
      <c r="F2097" s="1320"/>
      <c r="G2097" s="1310"/>
      <c r="H2097" s="1310"/>
      <c r="I2097" s="1310"/>
      <c r="J2097" s="1321"/>
      <c r="K2097" s="1321"/>
      <c r="L2097" s="1310"/>
      <c r="N2097" s="1322">
        <f t="shared" si="79"/>
        <v>0</v>
      </c>
      <c r="O2097" s="1323">
        <f t="shared" si="80"/>
        <v>0</v>
      </c>
      <c r="P2097" s="1323">
        <f>O2097/'1.5 Universal Data'!$E$36</f>
        <v>0</v>
      </c>
      <c r="R2097" s="134"/>
      <c r="S2097" s="134"/>
      <c r="T2097" s="134"/>
      <c r="U2097" s="134"/>
      <c r="V2097" s="134"/>
      <c r="W2097" s="134"/>
      <c r="X2097" s="134"/>
      <c r="Y2097" s="134"/>
      <c r="Z2097" s="134"/>
      <c r="AA2097" s="134"/>
      <c r="AB2097" s="134"/>
      <c r="AC2097" s="134"/>
      <c r="AD2097" s="134"/>
      <c r="AE2097" s="134"/>
    </row>
    <row r="2098" spans="2:31">
      <c r="B2098" s="1319">
        <f t="shared" si="78"/>
        <v>-1</v>
      </c>
      <c r="D2098" s="1310"/>
      <c r="E2098" s="1310"/>
      <c r="F2098" s="1320"/>
      <c r="G2098" s="1310"/>
      <c r="H2098" s="1310"/>
      <c r="I2098" s="1310"/>
      <c r="J2098" s="1321"/>
      <c r="K2098" s="1321"/>
      <c r="L2098" s="1310"/>
      <c r="N2098" s="1322">
        <f t="shared" si="79"/>
        <v>0</v>
      </c>
      <c r="O2098" s="1323">
        <f t="shared" si="80"/>
        <v>0</v>
      </c>
      <c r="P2098" s="1323">
        <f>O2098/'1.5 Universal Data'!$E$36</f>
        <v>0</v>
      </c>
      <c r="R2098" s="134"/>
      <c r="S2098" s="134"/>
      <c r="T2098" s="134"/>
      <c r="U2098" s="134"/>
      <c r="V2098" s="134"/>
      <c r="W2098" s="134"/>
      <c r="X2098" s="134"/>
      <c r="Y2098" s="134"/>
      <c r="Z2098" s="134"/>
      <c r="AA2098" s="134"/>
      <c r="AB2098" s="134"/>
      <c r="AC2098" s="134"/>
      <c r="AD2098" s="134"/>
      <c r="AE2098" s="134"/>
    </row>
    <row r="2099" spans="2:31">
      <c r="B2099" s="1319">
        <f t="shared" si="78"/>
        <v>-1</v>
      </c>
      <c r="D2099" s="1310"/>
      <c r="E2099" s="1310"/>
      <c r="F2099" s="1320"/>
      <c r="G2099" s="1310"/>
      <c r="H2099" s="1310"/>
      <c r="I2099" s="1310"/>
      <c r="J2099" s="1321"/>
      <c r="K2099" s="1321"/>
      <c r="L2099" s="1310"/>
      <c r="N2099" s="1322">
        <f t="shared" si="79"/>
        <v>0</v>
      </c>
      <c r="O2099" s="1323">
        <f t="shared" si="80"/>
        <v>0</v>
      </c>
      <c r="P2099" s="1323">
        <f>O2099/'1.5 Universal Data'!$E$36</f>
        <v>0</v>
      </c>
      <c r="R2099" s="134"/>
      <c r="S2099" s="134"/>
      <c r="T2099" s="134"/>
      <c r="U2099" s="134"/>
      <c r="V2099" s="134"/>
      <c r="W2099" s="134"/>
      <c r="X2099" s="134"/>
      <c r="Y2099" s="134"/>
      <c r="Z2099" s="134"/>
      <c r="AA2099" s="134"/>
      <c r="AB2099" s="134"/>
      <c r="AC2099" s="134"/>
      <c r="AD2099" s="134"/>
      <c r="AE2099" s="134"/>
    </row>
    <row r="2100" spans="2:31">
      <c r="B2100" s="1319">
        <f t="shared" si="78"/>
        <v>-1</v>
      </c>
      <c r="D2100" s="1310"/>
      <c r="E2100" s="1310"/>
      <c r="F2100" s="1320"/>
      <c r="G2100" s="1310"/>
      <c r="H2100" s="1310"/>
      <c r="I2100" s="1310"/>
      <c r="J2100" s="1321"/>
      <c r="K2100" s="1321"/>
      <c r="L2100" s="1310"/>
      <c r="N2100" s="1322">
        <f t="shared" si="79"/>
        <v>0</v>
      </c>
      <c r="O2100" s="1323">
        <f t="shared" si="80"/>
        <v>0</v>
      </c>
      <c r="P2100" s="1323">
        <f>O2100/'1.5 Universal Data'!$E$36</f>
        <v>0</v>
      </c>
      <c r="R2100" s="134"/>
      <c r="S2100" s="134"/>
      <c r="T2100" s="134"/>
      <c r="U2100" s="134"/>
      <c r="V2100" s="134"/>
      <c r="W2100" s="134"/>
      <c r="X2100" s="134"/>
      <c r="Y2100" s="134"/>
      <c r="Z2100" s="134"/>
      <c r="AA2100" s="134"/>
      <c r="AB2100" s="134"/>
      <c r="AC2100" s="134"/>
      <c r="AD2100" s="134"/>
      <c r="AE2100" s="134"/>
    </row>
    <row r="2101" spans="2:31">
      <c r="B2101" s="1319">
        <f t="shared" si="78"/>
        <v>-1</v>
      </c>
      <c r="D2101" s="1310"/>
      <c r="E2101" s="1310"/>
      <c r="F2101" s="1320"/>
      <c r="G2101" s="1310"/>
      <c r="H2101" s="1310"/>
      <c r="I2101" s="1310"/>
      <c r="J2101" s="1321"/>
      <c r="K2101" s="1321"/>
      <c r="L2101" s="1310"/>
      <c r="N2101" s="1322">
        <f t="shared" si="79"/>
        <v>0</v>
      </c>
      <c r="O2101" s="1323">
        <f t="shared" si="80"/>
        <v>0</v>
      </c>
      <c r="P2101" s="1323">
        <f>O2101/'1.5 Universal Data'!$E$36</f>
        <v>0</v>
      </c>
      <c r="R2101" s="134"/>
      <c r="S2101" s="134"/>
      <c r="T2101" s="134"/>
      <c r="U2101" s="134"/>
      <c r="V2101" s="134"/>
      <c r="W2101" s="134"/>
      <c r="X2101" s="134"/>
      <c r="Y2101" s="134"/>
      <c r="Z2101" s="134"/>
      <c r="AA2101" s="134"/>
      <c r="AB2101" s="134"/>
      <c r="AC2101" s="134"/>
      <c r="AD2101" s="134"/>
      <c r="AE2101" s="134"/>
    </row>
    <row r="2102" spans="2:31">
      <c r="B2102" s="1319">
        <f t="shared" si="78"/>
        <v>-1</v>
      </c>
      <c r="D2102" s="1310"/>
      <c r="E2102" s="1310"/>
      <c r="F2102" s="1320"/>
      <c r="G2102" s="1310"/>
      <c r="H2102" s="1310"/>
      <c r="I2102" s="1310"/>
      <c r="J2102" s="1321"/>
      <c r="K2102" s="1321"/>
      <c r="L2102" s="1310"/>
      <c r="N2102" s="1322">
        <f t="shared" si="79"/>
        <v>0</v>
      </c>
      <c r="O2102" s="1323">
        <f t="shared" si="80"/>
        <v>0</v>
      </c>
      <c r="P2102" s="1323">
        <f>O2102/'1.5 Universal Data'!$E$36</f>
        <v>0</v>
      </c>
      <c r="R2102" s="134"/>
      <c r="S2102" s="134"/>
      <c r="T2102" s="134"/>
      <c r="U2102" s="134"/>
      <c r="V2102" s="134"/>
      <c r="W2102" s="134"/>
      <c r="X2102" s="134"/>
      <c r="Y2102" s="134"/>
      <c r="Z2102" s="134"/>
      <c r="AA2102" s="134"/>
      <c r="AB2102" s="134"/>
      <c r="AC2102" s="134"/>
      <c r="AD2102" s="134"/>
      <c r="AE2102" s="134"/>
    </row>
    <row r="2103" spans="2:31">
      <c r="B2103" s="1319">
        <f t="shared" si="78"/>
        <v>-1</v>
      </c>
      <c r="D2103" s="1310"/>
      <c r="E2103" s="1310"/>
      <c r="F2103" s="1320"/>
      <c r="G2103" s="1310"/>
      <c r="H2103" s="1310"/>
      <c r="I2103" s="1310"/>
      <c r="J2103" s="1321"/>
      <c r="K2103" s="1321"/>
      <c r="L2103" s="1310"/>
      <c r="N2103" s="1322">
        <f t="shared" si="79"/>
        <v>0</v>
      </c>
      <c r="O2103" s="1323">
        <f t="shared" si="80"/>
        <v>0</v>
      </c>
      <c r="P2103" s="1323">
        <f>O2103/'1.5 Universal Data'!$E$36</f>
        <v>0</v>
      </c>
      <c r="R2103" s="134"/>
      <c r="S2103" s="134"/>
      <c r="T2103" s="134"/>
      <c r="U2103" s="134"/>
      <c r="V2103" s="134"/>
      <c r="W2103" s="134"/>
      <c r="X2103" s="134"/>
      <c r="Y2103" s="134"/>
      <c r="Z2103" s="134"/>
      <c r="AA2103" s="134"/>
      <c r="AB2103" s="134"/>
      <c r="AC2103" s="134"/>
      <c r="AD2103" s="134"/>
      <c r="AE2103" s="134"/>
    </row>
    <row r="2104" spans="2:31">
      <c r="B2104" s="1319">
        <f t="shared" si="78"/>
        <v>-1</v>
      </c>
      <c r="D2104" s="1310"/>
      <c r="E2104" s="1310"/>
      <c r="F2104" s="1320"/>
      <c r="G2104" s="1310"/>
      <c r="H2104" s="1310"/>
      <c r="I2104" s="1310"/>
      <c r="J2104" s="1321"/>
      <c r="K2104" s="1321"/>
      <c r="L2104" s="1310"/>
      <c r="N2104" s="1322">
        <f t="shared" si="79"/>
        <v>0</v>
      </c>
      <c r="O2104" s="1323">
        <f t="shared" si="80"/>
        <v>0</v>
      </c>
      <c r="P2104" s="1323">
        <f>O2104/'1.5 Universal Data'!$E$36</f>
        <v>0</v>
      </c>
      <c r="R2104" s="134"/>
      <c r="S2104" s="134"/>
      <c r="T2104" s="134"/>
      <c r="U2104" s="134"/>
      <c r="V2104" s="134"/>
      <c r="W2104" s="134"/>
      <c r="X2104" s="134"/>
      <c r="Y2104" s="134"/>
      <c r="Z2104" s="134"/>
      <c r="AA2104" s="134"/>
      <c r="AB2104" s="134"/>
      <c r="AC2104" s="134"/>
      <c r="AD2104" s="134"/>
      <c r="AE2104" s="134"/>
    </row>
    <row r="2105" spans="2:31">
      <c r="B2105" s="1319">
        <f t="shared" si="78"/>
        <v>-1</v>
      </c>
      <c r="D2105" s="1310"/>
      <c r="E2105" s="1310"/>
      <c r="F2105" s="1320"/>
      <c r="G2105" s="1310"/>
      <c r="H2105" s="1310"/>
      <c r="I2105" s="1310"/>
      <c r="J2105" s="1321"/>
      <c r="K2105" s="1321"/>
      <c r="L2105" s="1310"/>
      <c r="N2105" s="1322">
        <f t="shared" si="79"/>
        <v>0</v>
      </c>
      <c r="O2105" s="1323">
        <f t="shared" si="80"/>
        <v>0</v>
      </c>
      <c r="P2105" s="1323">
        <f>O2105/'1.5 Universal Data'!$E$36</f>
        <v>0</v>
      </c>
      <c r="R2105" s="134"/>
      <c r="S2105" s="134"/>
      <c r="T2105" s="134"/>
      <c r="U2105" s="134"/>
      <c r="V2105" s="134"/>
      <c r="W2105" s="134"/>
      <c r="X2105" s="134"/>
      <c r="Y2105" s="134"/>
      <c r="Z2105" s="134"/>
      <c r="AA2105" s="134"/>
      <c r="AB2105" s="134"/>
      <c r="AC2105" s="134"/>
      <c r="AD2105" s="134"/>
      <c r="AE2105" s="134"/>
    </row>
    <row r="2106" spans="2:31">
      <c r="B2106" s="1319">
        <f t="shared" si="78"/>
        <v>-1</v>
      </c>
      <c r="D2106" s="1310"/>
      <c r="E2106" s="1310"/>
      <c r="F2106" s="1320"/>
      <c r="G2106" s="1310"/>
      <c r="H2106" s="1310"/>
      <c r="I2106" s="1310"/>
      <c r="J2106" s="1321"/>
      <c r="K2106" s="1321"/>
      <c r="L2106" s="1310"/>
      <c r="N2106" s="1322">
        <f t="shared" si="79"/>
        <v>0</v>
      </c>
      <c r="O2106" s="1323">
        <f t="shared" si="80"/>
        <v>0</v>
      </c>
      <c r="P2106" s="1323">
        <f>O2106/'1.5 Universal Data'!$E$36</f>
        <v>0</v>
      </c>
      <c r="R2106" s="134"/>
      <c r="S2106" s="134"/>
      <c r="T2106" s="134"/>
      <c r="U2106" s="134"/>
      <c r="V2106" s="134"/>
      <c r="W2106" s="134"/>
      <c r="X2106" s="134"/>
      <c r="Y2106" s="134"/>
      <c r="Z2106" s="134"/>
      <c r="AA2106" s="134"/>
      <c r="AB2106" s="134"/>
      <c r="AC2106" s="134"/>
      <c r="AD2106" s="134"/>
      <c r="AE2106" s="134"/>
    </row>
    <row r="2107" spans="2:31">
      <c r="B2107" s="1319">
        <f t="shared" si="78"/>
        <v>-1</v>
      </c>
      <c r="D2107" s="1310"/>
      <c r="E2107" s="1310"/>
      <c r="F2107" s="1320"/>
      <c r="G2107" s="1310"/>
      <c r="H2107" s="1310"/>
      <c r="I2107" s="1310"/>
      <c r="J2107" s="1321"/>
      <c r="K2107" s="1321"/>
      <c r="L2107" s="1310"/>
      <c r="N2107" s="1322">
        <f t="shared" si="79"/>
        <v>0</v>
      </c>
      <c r="O2107" s="1323">
        <f t="shared" si="80"/>
        <v>0</v>
      </c>
      <c r="P2107" s="1323">
        <f>O2107/'1.5 Universal Data'!$E$36</f>
        <v>0</v>
      </c>
      <c r="R2107" s="134"/>
      <c r="S2107" s="134"/>
      <c r="T2107" s="134"/>
      <c r="U2107" s="134"/>
      <c r="V2107" s="134"/>
      <c r="W2107" s="134"/>
      <c r="X2107" s="134"/>
      <c r="Y2107" s="134"/>
      <c r="Z2107" s="134"/>
      <c r="AA2107" s="134"/>
      <c r="AB2107" s="134"/>
      <c r="AC2107" s="134"/>
      <c r="AD2107" s="134"/>
      <c r="AE2107" s="134"/>
    </row>
    <row r="2108" spans="2:31">
      <c r="B2108" s="1319">
        <f t="shared" si="78"/>
        <v>-1</v>
      </c>
      <c r="D2108" s="1310"/>
      <c r="E2108" s="1310"/>
      <c r="F2108" s="1320"/>
      <c r="G2108" s="1310"/>
      <c r="H2108" s="1310"/>
      <c r="I2108" s="1310"/>
      <c r="J2108" s="1321"/>
      <c r="K2108" s="1321"/>
      <c r="L2108" s="1310"/>
      <c r="N2108" s="1322">
        <f t="shared" si="79"/>
        <v>0</v>
      </c>
      <c r="O2108" s="1323">
        <f t="shared" si="80"/>
        <v>0</v>
      </c>
      <c r="P2108" s="1323">
        <f>O2108/'1.5 Universal Data'!$E$36</f>
        <v>0</v>
      </c>
      <c r="R2108" s="134"/>
      <c r="S2108" s="134"/>
      <c r="T2108" s="134"/>
      <c r="U2108" s="134"/>
      <c r="V2108" s="134"/>
      <c r="W2108" s="134"/>
      <c r="X2108" s="134"/>
      <c r="Y2108" s="134"/>
      <c r="Z2108" s="134"/>
      <c r="AA2108" s="134"/>
      <c r="AB2108" s="134"/>
      <c r="AC2108" s="134"/>
      <c r="AD2108" s="134"/>
      <c r="AE2108" s="134"/>
    </row>
    <row r="2109" spans="2:31">
      <c r="B2109" s="1319">
        <f t="shared" si="78"/>
        <v>-1</v>
      </c>
      <c r="D2109" s="1310"/>
      <c r="E2109" s="1310"/>
      <c r="F2109" s="1320"/>
      <c r="G2109" s="1310"/>
      <c r="H2109" s="1310"/>
      <c r="I2109" s="1310"/>
      <c r="J2109" s="1321"/>
      <c r="K2109" s="1321"/>
      <c r="L2109" s="1310"/>
      <c r="N2109" s="1322">
        <f t="shared" si="79"/>
        <v>0</v>
      </c>
      <c r="O2109" s="1323">
        <f t="shared" si="80"/>
        <v>0</v>
      </c>
      <c r="P2109" s="1323">
        <f>O2109/'1.5 Universal Data'!$E$36</f>
        <v>0</v>
      </c>
      <c r="R2109" s="134"/>
      <c r="S2109" s="134"/>
      <c r="T2109" s="134"/>
      <c r="U2109" s="134"/>
      <c r="V2109" s="134"/>
      <c r="W2109" s="134"/>
      <c r="X2109" s="134"/>
      <c r="Y2109" s="134"/>
      <c r="Z2109" s="134"/>
      <c r="AA2109" s="134"/>
      <c r="AB2109" s="134"/>
      <c r="AC2109" s="134"/>
      <c r="AD2109" s="134"/>
      <c r="AE2109" s="134"/>
    </row>
    <row r="2110" spans="2:31">
      <c r="B2110" s="1319">
        <f t="shared" si="78"/>
        <v>-1</v>
      </c>
      <c r="D2110" s="1310"/>
      <c r="E2110" s="1310"/>
      <c r="F2110" s="1320"/>
      <c r="G2110" s="1310"/>
      <c r="H2110" s="1310"/>
      <c r="I2110" s="1310"/>
      <c r="J2110" s="1321"/>
      <c r="K2110" s="1321"/>
      <c r="L2110" s="1310"/>
      <c r="N2110" s="1322">
        <f t="shared" si="79"/>
        <v>0</v>
      </c>
      <c r="O2110" s="1323">
        <f t="shared" si="80"/>
        <v>0</v>
      </c>
      <c r="P2110" s="1323">
        <f>O2110/'1.5 Universal Data'!$E$36</f>
        <v>0</v>
      </c>
      <c r="R2110" s="134"/>
      <c r="S2110" s="134"/>
      <c r="T2110" s="134"/>
      <c r="U2110" s="134"/>
      <c r="V2110" s="134"/>
      <c r="W2110" s="134"/>
      <c r="X2110" s="134"/>
      <c r="Y2110" s="134"/>
      <c r="Z2110" s="134"/>
      <c r="AA2110" s="134"/>
      <c r="AB2110" s="134"/>
      <c r="AC2110" s="134"/>
      <c r="AD2110" s="134"/>
      <c r="AE2110" s="134"/>
    </row>
    <row r="2111" spans="2:31">
      <c r="B2111" s="1319">
        <f t="shared" si="78"/>
        <v>-1</v>
      </c>
      <c r="D2111" s="1310"/>
      <c r="E2111" s="1310"/>
      <c r="F2111" s="1320"/>
      <c r="G2111" s="1310"/>
      <c r="H2111" s="1310"/>
      <c r="I2111" s="1310"/>
      <c r="J2111" s="1321"/>
      <c r="K2111" s="1321"/>
      <c r="L2111" s="1310"/>
      <c r="N2111" s="1322">
        <f t="shared" si="79"/>
        <v>0</v>
      </c>
      <c r="O2111" s="1323">
        <f t="shared" si="80"/>
        <v>0</v>
      </c>
      <c r="P2111" s="1323">
        <f>O2111/'1.5 Universal Data'!$E$36</f>
        <v>0</v>
      </c>
      <c r="R2111" s="134"/>
      <c r="S2111" s="134"/>
      <c r="T2111" s="134"/>
      <c r="U2111" s="134"/>
      <c r="V2111" s="134"/>
      <c r="W2111" s="134"/>
      <c r="X2111" s="134"/>
      <c r="Y2111" s="134"/>
      <c r="Z2111" s="134"/>
      <c r="AA2111" s="134"/>
      <c r="AB2111" s="134"/>
      <c r="AC2111" s="134"/>
      <c r="AD2111" s="134"/>
      <c r="AE2111" s="134"/>
    </row>
    <row r="2112" spans="2:31">
      <c r="B2112" s="1319">
        <f t="shared" si="78"/>
        <v>-1</v>
      </c>
      <c r="D2112" s="1310"/>
      <c r="E2112" s="1310"/>
      <c r="F2112" s="1320"/>
      <c r="G2112" s="1310"/>
      <c r="H2112" s="1310"/>
      <c r="I2112" s="1310"/>
      <c r="J2112" s="1321"/>
      <c r="K2112" s="1321"/>
      <c r="L2112" s="1310"/>
      <c r="N2112" s="1322">
        <f t="shared" si="79"/>
        <v>0</v>
      </c>
      <c r="O2112" s="1323">
        <f t="shared" si="80"/>
        <v>0</v>
      </c>
      <c r="P2112" s="1323">
        <f>O2112/'1.5 Universal Data'!$E$36</f>
        <v>0</v>
      </c>
      <c r="R2112" s="134"/>
      <c r="S2112" s="134"/>
      <c r="T2112" s="134"/>
      <c r="U2112" s="134"/>
      <c r="V2112" s="134"/>
      <c r="W2112" s="134"/>
      <c r="X2112" s="134"/>
      <c r="Y2112" s="134"/>
      <c r="Z2112" s="134"/>
      <c r="AA2112" s="134"/>
      <c r="AB2112" s="134"/>
      <c r="AC2112" s="134"/>
      <c r="AD2112" s="134"/>
      <c r="AE2112" s="134"/>
    </row>
    <row r="2113" spans="2:31">
      <c r="B2113" s="1319">
        <f t="shared" si="78"/>
        <v>-1</v>
      </c>
      <c r="D2113" s="1310"/>
      <c r="E2113" s="1310"/>
      <c r="F2113" s="1320"/>
      <c r="G2113" s="1310"/>
      <c r="H2113" s="1310"/>
      <c r="I2113" s="1310"/>
      <c r="J2113" s="1321"/>
      <c r="K2113" s="1321"/>
      <c r="L2113" s="1310"/>
      <c r="N2113" s="1322">
        <f t="shared" si="79"/>
        <v>0</v>
      </c>
      <c r="O2113" s="1323">
        <f t="shared" si="80"/>
        <v>0</v>
      </c>
      <c r="P2113" s="1323">
        <f>O2113/'1.5 Universal Data'!$E$36</f>
        <v>0</v>
      </c>
      <c r="R2113" s="134"/>
      <c r="S2113" s="134"/>
      <c r="T2113" s="134"/>
      <c r="U2113" s="134"/>
      <c r="V2113" s="134"/>
      <c r="W2113" s="134"/>
      <c r="X2113" s="134"/>
      <c r="Y2113" s="134"/>
      <c r="Z2113" s="134"/>
      <c r="AA2113" s="134"/>
      <c r="AB2113" s="134"/>
      <c r="AC2113" s="134"/>
      <c r="AD2113" s="134"/>
      <c r="AE2113" s="134"/>
    </row>
    <row r="2114" spans="2:31">
      <c r="B2114" s="1319">
        <f t="shared" si="78"/>
        <v>-1</v>
      </c>
      <c r="D2114" s="1310"/>
      <c r="E2114" s="1310"/>
      <c r="F2114" s="1320"/>
      <c r="G2114" s="1310"/>
      <c r="H2114" s="1310"/>
      <c r="I2114" s="1310"/>
      <c r="J2114" s="1321"/>
      <c r="K2114" s="1321"/>
      <c r="L2114" s="1310"/>
      <c r="N2114" s="1322">
        <f t="shared" si="79"/>
        <v>0</v>
      </c>
      <c r="O2114" s="1323">
        <f t="shared" si="80"/>
        <v>0</v>
      </c>
      <c r="P2114" s="1323">
        <f>O2114/'1.5 Universal Data'!$E$36</f>
        <v>0</v>
      </c>
      <c r="R2114" s="134"/>
      <c r="S2114" s="134"/>
      <c r="T2114" s="134"/>
      <c r="U2114" s="134"/>
      <c r="V2114" s="134"/>
      <c r="W2114" s="134"/>
      <c r="X2114" s="134"/>
      <c r="Y2114" s="134"/>
      <c r="Z2114" s="134"/>
      <c r="AA2114" s="134"/>
      <c r="AB2114" s="134"/>
      <c r="AC2114" s="134"/>
      <c r="AD2114" s="134"/>
      <c r="AE2114" s="134"/>
    </row>
    <row r="2115" spans="2:31">
      <c r="B2115" s="1319">
        <f t="shared" si="78"/>
        <v>-1</v>
      </c>
      <c r="D2115" s="1310"/>
      <c r="E2115" s="1310"/>
      <c r="F2115" s="1320"/>
      <c r="G2115" s="1310"/>
      <c r="H2115" s="1310"/>
      <c r="I2115" s="1310"/>
      <c r="J2115" s="1321"/>
      <c r="K2115" s="1321"/>
      <c r="L2115" s="1310"/>
      <c r="N2115" s="1322">
        <f t="shared" si="79"/>
        <v>0</v>
      </c>
      <c r="O2115" s="1323">
        <f t="shared" si="80"/>
        <v>0</v>
      </c>
      <c r="P2115" s="1323">
        <f>O2115/'1.5 Universal Data'!$E$36</f>
        <v>0</v>
      </c>
      <c r="R2115" s="134"/>
      <c r="S2115" s="134"/>
      <c r="T2115" s="134"/>
      <c r="U2115" s="134"/>
      <c r="V2115" s="134"/>
      <c r="W2115" s="134"/>
      <c r="X2115" s="134"/>
      <c r="Y2115" s="134"/>
      <c r="Z2115" s="134"/>
      <c r="AA2115" s="134"/>
      <c r="AB2115" s="134"/>
      <c r="AC2115" s="134"/>
      <c r="AD2115" s="134"/>
      <c r="AE2115" s="134"/>
    </row>
    <row r="2116" spans="2:31">
      <c r="B2116" s="1319">
        <f t="shared" si="78"/>
        <v>-1</v>
      </c>
      <c r="D2116" s="1310"/>
      <c r="E2116" s="1310"/>
      <c r="F2116" s="1320"/>
      <c r="G2116" s="1310"/>
      <c r="H2116" s="1310"/>
      <c r="I2116" s="1310"/>
      <c r="J2116" s="1321"/>
      <c r="K2116" s="1321"/>
      <c r="L2116" s="1310"/>
      <c r="N2116" s="1322">
        <f t="shared" si="79"/>
        <v>0</v>
      </c>
      <c r="O2116" s="1323">
        <f t="shared" si="80"/>
        <v>0</v>
      </c>
      <c r="P2116" s="1323">
        <f>O2116/'1.5 Universal Data'!$E$36</f>
        <v>0</v>
      </c>
      <c r="R2116" s="134"/>
      <c r="S2116" s="134"/>
      <c r="T2116" s="134"/>
      <c r="U2116" s="134"/>
      <c r="V2116" s="134"/>
      <c r="W2116" s="134"/>
      <c r="X2116" s="134"/>
      <c r="Y2116" s="134"/>
      <c r="Z2116" s="134"/>
      <c r="AA2116" s="134"/>
      <c r="AB2116" s="134"/>
      <c r="AC2116" s="134"/>
      <c r="AD2116" s="134"/>
      <c r="AE2116" s="134"/>
    </row>
    <row r="2117" spans="2:31">
      <c r="B2117" s="1319">
        <f t="shared" si="78"/>
        <v>-1</v>
      </c>
      <c r="D2117" s="1310"/>
      <c r="E2117" s="1310"/>
      <c r="F2117" s="1320"/>
      <c r="G2117" s="1310"/>
      <c r="H2117" s="1310"/>
      <c r="I2117" s="1310"/>
      <c r="J2117" s="1321"/>
      <c r="K2117" s="1321"/>
      <c r="L2117" s="1310"/>
      <c r="N2117" s="1322">
        <f t="shared" si="79"/>
        <v>0</v>
      </c>
      <c r="O2117" s="1323">
        <f t="shared" si="80"/>
        <v>0</v>
      </c>
      <c r="P2117" s="1323">
        <f>O2117/'1.5 Universal Data'!$E$36</f>
        <v>0</v>
      </c>
      <c r="R2117" s="134"/>
      <c r="S2117" s="134"/>
      <c r="T2117" s="134"/>
      <c r="U2117" s="134"/>
      <c r="V2117" s="134"/>
      <c r="W2117" s="134"/>
      <c r="X2117" s="134"/>
      <c r="Y2117" s="134"/>
      <c r="Z2117" s="134"/>
      <c r="AA2117" s="134"/>
      <c r="AB2117" s="134"/>
      <c r="AC2117" s="134"/>
      <c r="AD2117" s="134"/>
      <c r="AE2117" s="134"/>
    </row>
    <row r="2118" spans="2:31">
      <c r="B2118" s="1319">
        <f t="shared" si="78"/>
        <v>-1</v>
      </c>
      <c r="D2118" s="1310"/>
      <c r="E2118" s="1310"/>
      <c r="F2118" s="1320"/>
      <c r="G2118" s="1310"/>
      <c r="H2118" s="1310"/>
      <c r="I2118" s="1310"/>
      <c r="J2118" s="1321"/>
      <c r="K2118" s="1321"/>
      <c r="L2118" s="1310"/>
      <c r="N2118" s="1322">
        <f t="shared" si="79"/>
        <v>0</v>
      </c>
      <c r="O2118" s="1323">
        <f t="shared" si="80"/>
        <v>0</v>
      </c>
      <c r="P2118" s="1323">
        <f>O2118/'1.5 Universal Data'!$E$36</f>
        <v>0</v>
      </c>
      <c r="R2118" s="134"/>
      <c r="S2118" s="134"/>
      <c r="T2118" s="134"/>
      <c r="U2118" s="134"/>
      <c r="V2118" s="134"/>
      <c r="W2118" s="134"/>
      <c r="X2118" s="134"/>
      <c r="Y2118" s="134"/>
      <c r="Z2118" s="134"/>
      <c r="AA2118" s="134"/>
      <c r="AB2118" s="134"/>
      <c r="AC2118" s="134"/>
      <c r="AD2118" s="134"/>
      <c r="AE2118" s="134"/>
    </row>
    <row r="2119" spans="2:31">
      <c r="B2119" s="1319">
        <f t="shared" si="78"/>
        <v>-1</v>
      </c>
      <c r="D2119" s="1310"/>
      <c r="E2119" s="1310"/>
      <c r="F2119" s="1320"/>
      <c r="G2119" s="1310"/>
      <c r="H2119" s="1310"/>
      <c r="I2119" s="1310"/>
      <c r="J2119" s="1321"/>
      <c r="K2119" s="1321"/>
      <c r="L2119" s="1310"/>
      <c r="N2119" s="1322">
        <f t="shared" si="79"/>
        <v>0</v>
      </c>
      <c r="O2119" s="1323">
        <f t="shared" si="80"/>
        <v>0</v>
      </c>
      <c r="P2119" s="1323">
        <f>O2119/'1.5 Universal Data'!$E$36</f>
        <v>0</v>
      </c>
      <c r="R2119" s="134"/>
      <c r="S2119" s="134"/>
      <c r="T2119" s="134"/>
      <c r="U2119" s="134"/>
      <c r="V2119" s="134"/>
      <c r="W2119" s="134"/>
      <c r="X2119" s="134"/>
      <c r="Y2119" s="134"/>
      <c r="Z2119" s="134"/>
      <c r="AA2119" s="134"/>
      <c r="AB2119" s="134"/>
      <c r="AC2119" s="134"/>
      <c r="AD2119" s="134"/>
      <c r="AE2119" s="134"/>
    </row>
    <row r="2120" spans="2:31">
      <c r="B2120" s="1319">
        <f t="shared" si="78"/>
        <v>-1</v>
      </c>
      <c r="D2120" s="1310"/>
      <c r="E2120" s="1310"/>
      <c r="F2120" s="1320"/>
      <c r="G2120" s="1310"/>
      <c r="H2120" s="1310"/>
      <c r="I2120" s="1310"/>
      <c r="J2120" s="1321"/>
      <c r="K2120" s="1321"/>
      <c r="L2120" s="1310"/>
      <c r="N2120" s="1322">
        <f t="shared" si="79"/>
        <v>0</v>
      </c>
      <c r="O2120" s="1323">
        <f t="shared" si="80"/>
        <v>0</v>
      </c>
      <c r="P2120" s="1323">
        <f>O2120/'1.5 Universal Data'!$E$36</f>
        <v>0</v>
      </c>
      <c r="R2120" s="134"/>
      <c r="S2120" s="134"/>
      <c r="T2120" s="134"/>
      <c r="U2120" s="134"/>
      <c r="V2120" s="134"/>
      <c r="W2120" s="134"/>
      <c r="X2120" s="134"/>
      <c r="Y2120" s="134"/>
      <c r="Z2120" s="134"/>
      <c r="AA2120" s="134"/>
      <c r="AB2120" s="134"/>
      <c r="AC2120" s="134"/>
      <c r="AD2120" s="134"/>
      <c r="AE2120" s="134"/>
    </row>
    <row r="2121" spans="2:31">
      <c r="B2121" s="1319">
        <f t="shared" si="78"/>
        <v>-1</v>
      </c>
      <c r="D2121" s="1310"/>
      <c r="E2121" s="1310"/>
      <c r="F2121" s="1320"/>
      <c r="G2121" s="1310"/>
      <c r="H2121" s="1310"/>
      <c r="I2121" s="1310"/>
      <c r="J2121" s="1321"/>
      <c r="K2121" s="1321"/>
      <c r="L2121" s="1310"/>
      <c r="N2121" s="1322">
        <f t="shared" si="79"/>
        <v>0</v>
      </c>
      <c r="O2121" s="1323">
        <f t="shared" si="80"/>
        <v>0</v>
      </c>
      <c r="P2121" s="1323">
        <f>O2121/'1.5 Universal Data'!$E$36</f>
        <v>0</v>
      </c>
      <c r="R2121" s="134"/>
      <c r="S2121" s="134"/>
      <c r="T2121" s="134"/>
      <c r="U2121" s="134"/>
      <c r="V2121" s="134"/>
      <c r="W2121" s="134"/>
      <c r="X2121" s="134"/>
      <c r="Y2121" s="134"/>
      <c r="Z2121" s="134"/>
      <c r="AA2121" s="134"/>
      <c r="AB2121" s="134"/>
      <c r="AC2121" s="134"/>
      <c r="AD2121" s="134"/>
      <c r="AE2121" s="134"/>
    </row>
    <row r="2122" spans="2:31">
      <c r="B2122" s="1319">
        <f t="shared" si="78"/>
        <v>-1</v>
      </c>
      <c r="D2122" s="1310"/>
      <c r="E2122" s="1310"/>
      <c r="F2122" s="1320"/>
      <c r="G2122" s="1310"/>
      <c r="H2122" s="1310"/>
      <c r="I2122" s="1310"/>
      <c r="J2122" s="1321"/>
      <c r="K2122" s="1321"/>
      <c r="L2122" s="1310"/>
      <c r="N2122" s="1322">
        <f t="shared" si="79"/>
        <v>0</v>
      </c>
      <c r="O2122" s="1323">
        <f t="shared" si="80"/>
        <v>0</v>
      </c>
      <c r="P2122" s="1323">
        <f>O2122/'1.5 Universal Data'!$E$36</f>
        <v>0</v>
      </c>
      <c r="R2122" s="134"/>
      <c r="S2122" s="134"/>
      <c r="T2122" s="134"/>
      <c r="U2122" s="134"/>
      <c r="V2122" s="134"/>
      <c r="W2122" s="134"/>
      <c r="X2122" s="134"/>
      <c r="Y2122" s="134"/>
      <c r="Z2122" s="134"/>
      <c r="AA2122" s="134"/>
      <c r="AB2122" s="134"/>
      <c r="AC2122" s="134"/>
      <c r="AD2122" s="134"/>
      <c r="AE2122" s="134"/>
    </row>
    <row r="2123" spans="2:31">
      <c r="B2123" s="1319">
        <f t="shared" si="78"/>
        <v>-1</v>
      </c>
      <c r="D2123" s="1310"/>
      <c r="E2123" s="1310"/>
      <c r="F2123" s="1320"/>
      <c r="G2123" s="1310"/>
      <c r="H2123" s="1310"/>
      <c r="I2123" s="1310"/>
      <c r="J2123" s="1321"/>
      <c r="K2123" s="1321"/>
      <c r="L2123" s="1310"/>
      <c r="N2123" s="1322">
        <f t="shared" si="79"/>
        <v>0</v>
      </c>
      <c r="O2123" s="1323">
        <f t="shared" si="80"/>
        <v>0</v>
      </c>
      <c r="P2123" s="1323">
        <f>O2123/'1.5 Universal Data'!$E$36</f>
        <v>0</v>
      </c>
      <c r="R2123" s="134"/>
      <c r="S2123" s="134"/>
      <c r="T2123" s="134"/>
      <c r="U2123" s="134"/>
      <c r="V2123" s="134"/>
      <c r="W2123" s="134"/>
      <c r="X2123" s="134"/>
      <c r="Y2123" s="134"/>
      <c r="Z2123" s="134"/>
      <c r="AA2123" s="134"/>
      <c r="AB2123" s="134"/>
      <c r="AC2123" s="134"/>
      <c r="AD2123" s="134"/>
      <c r="AE2123" s="134"/>
    </row>
    <row r="2124" spans="2:31">
      <c r="B2124" s="1319">
        <f t="shared" si="78"/>
        <v>-1</v>
      </c>
      <c r="D2124" s="1310"/>
      <c r="E2124" s="1310"/>
      <c r="F2124" s="1320"/>
      <c r="G2124" s="1310"/>
      <c r="H2124" s="1310"/>
      <c r="I2124" s="1310"/>
      <c r="J2124" s="1321"/>
      <c r="K2124" s="1321"/>
      <c r="L2124" s="1310"/>
      <c r="N2124" s="1322">
        <f t="shared" si="79"/>
        <v>0</v>
      </c>
      <c r="O2124" s="1323">
        <f t="shared" si="80"/>
        <v>0</v>
      </c>
      <c r="P2124" s="1323">
        <f>O2124/'1.5 Universal Data'!$E$36</f>
        <v>0</v>
      </c>
      <c r="R2124" s="134"/>
      <c r="S2124" s="134"/>
      <c r="T2124" s="134"/>
      <c r="U2124" s="134"/>
      <c r="V2124" s="134"/>
      <c r="W2124" s="134"/>
      <c r="X2124" s="134"/>
      <c r="Y2124" s="134"/>
      <c r="Z2124" s="134"/>
      <c r="AA2124" s="134"/>
      <c r="AB2124" s="134"/>
      <c r="AC2124" s="134"/>
      <c r="AD2124" s="134"/>
      <c r="AE2124" s="134"/>
    </row>
    <row r="2125" spans="2:31">
      <c r="B2125" s="1319">
        <f t="shared" si="78"/>
        <v>-1</v>
      </c>
      <c r="D2125" s="1310"/>
      <c r="E2125" s="1310"/>
      <c r="F2125" s="1320"/>
      <c r="G2125" s="1310"/>
      <c r="H2125" s="1310"/>
      <c r="I2125" s="1310"/>
      <c r="J2125" s="1321"/>
      <c r="K2125" s="1321"/>
      <c r="L2125" s="1310"/>
      <c r="N2125" s="1322">
        <f t="shared" si="79"/>
        <v>0</v>
      </c>
      <c r="O2125" s="1323">
        <f t="shared" si="80"/>
        <v>0</v>
      </c>
      <c r="P2125" s="1323">
        <f>O2125/'1.5 Universal Data'!$E$36</f>
        <v>0</v>
      </c>
      <c r="R2125" s="134"/>
      <c r="S2125" s="134"/>
      <c r="T2125" s="134"/>
      <c r="U2125" s="134"/>
      <c r="V2125" s="134"/>
      <c r="W2125" s="134"/>
      <c r="X2125" s="134"/>
      <c r="Y2125" s="134"/>
      <c r="Z2125" s="134"/>
      <c r="AA2125" s="134"/>
      <c r="AB2125" s="134"/>
      <c r="AC2125" s="134"/>
      <c r="AD2125" s="134"/>
      <c r="AE2125" s="134"/>
    </row>
    <row r="2126" spans="2:31">
      <c r="B2126" s="1319">
        <f t="shared" si="78"/>
        <v>-1</v>
      </c>
      <c r="D2126" s="1310"/>
      <c r="E2126" s="1310"/>
      <c r="F2126" s="1320"/>
      <c r="G2126" s="1310"/>
      <c r="H2126" s="1310"/>
      <c r="I2126" s="1310"/>
      <c r="J2126" s="1321"/>
      <c r="K2126" s="1321"/>
      <c r="L2126" s="1310"/>
      <c r="N2126" s="1322">
        <f t="shared" si="79"/>
        <v>0</v>
      </c>
      <c r="O2126" s="1323">
        <f t="shared" si="80"/>
        <v>0</v>
      </c>
      <c r="P2126" s="1323">
        <f>O2126/'1.5 Universal Data'!$E$36</f>
        <v>0</v>
      </c>
      <c r="R2126" s="134"/>
      <c r="S2126" s="134"/>
      <c r="T2126" s="134"/>
      <c r="U2126" s="134"/>
      <c r="V2126" s="134"/>
      <c r="W2126" s="134"/>
      <c r="X2126" s="134"/>
      <c r="Y2126" s="134"/>
      <c r="Z2126" s="134"/>
      <c r="AA2126" s="134"/>
      <c r="AB2126" s="134"/>
      <c r="AC2126" s="134"/>
      <c r="AD2126" s="134"/>
      <c r="AE2126" s="134"/>
    </row>
    <row r="2127" spans="2:31">
      <c r="B2127" s="1319">
        <f t="shared" si="78"/>
        <v>-1</v>
      </c>
      <c r="D2127" s="1310"/>
      <c r="E2127" s="1310"/>
      <c r="F2127" s="1320"/>
      <c r="G2127" s="1310"/>
      <c r="H2127" s="1310"/>
      <c r="I2127" s="1310"/>
      <c r="J2127" s="1321"/>
      <c r="K2127" s="1321"/>
      <c r="L2127" s="1310"/>
      <c r="N2127" s="1322">
        <f t="shared" si="79"/>
        <v>0</v>
      </c>
      <c r="O2127" s="1323">
        <f t="shared" si="80"/>
        <v>0</v>
      </c>
      <c r="P2127" s="1323">
        <f>O2127/'1.5 Universal Data'!$E$36</f>
        <v>0</v>
      </c>
      <c r="R2127" s="134"/>
      <c r="S2127" s="134"/>
      <c r="T2127" s="134"/>
      <c r="U2127" s="134"/>
      <c r="V2127" s="134"/>
      <c r="W2127" s="134"/>
      <c r="X2127" s="134"/>
      <c r="Y2127" s="134"/>
      <c r="Z2127" s="134"/>
      <c r="AA2127" s="134"/>
      <c r="AB2127" s="134"/>
      <c r="AC2127" s="134"/>
      <c r="AD2127" s="134"/>
      <c r="AE2127" s="134"/>
    </row>
    <row r="2128" spans="2:31">
      <c r="B2128" s="1319">
        <f t="shared" si="78"/>
        <v>-1</v>
      </c>
      <c r="D2128" s="1310"/>
      <c r="E2128" s="1310"/>
      <c r="F2128" s="1320"/>
      <c r="G2128" s="1310"/>
      <c r="H2128" s="1310"/>
      <c r="I2128" s="1310"/>
      <c r="J2128" s="1321"/>
      <c r="K2128" s="1321"/>
      <c r="L2128" s="1310"/>
      <c r="N2128" s="1322">
        <f t="shared" si="79"/>
        <v>0</v>
      </c>
      <c r="O2128" s="1323">
        <f t="shared" si="80"/>
        <v>0</v>
      </c>
      <c r="P2128" s="1323">
        <f>O2128/'1.5 Universal Data'!$E$36</f>
        <v>0</v>
      </c>
      <c r="R2128" s="134"/>
      <c r="S2128" s="134"/>
      <c r="T2128" s="134"/>
      <c r="U2128" s="134"/>
      <c r="V2128" s="134"/>
      <c r="W2128" s="134"/>
      <c r="X2128" s="134"/>
      <c r="Y2128" s="134"/>
      <c r="Z2128" s="134"/>
      <c r="AA2128" s="134"/>
      <c r="AB2128" s="134"/>
      <c r="AC2128" s="134"/>
      <c r="AD2128" s="134"/>
      <c r="AE2128" s="134"/>
    </row>
    <row r="2129" spans="2:31">
      <c r="B2129" s="1319">
        <f t="shared" si="78"/>
        <v>-1</v>
      </c>
      <c r="D2129" s="1310"/>
      <c r="E2129" s="1310"/>
      <c r="F2129" s="1320"/>
      <c r="G2129" s="1310"/>
      <c r="H2129" s="1310"/>
      <c r="I2129" s="1310"/>
      <c r="J2129" s="1321"/>
      <c r="K2129" s="1321"/>
      <c r="L2129" s="1310"/>
      <c r="N2129" s="1322">
        <f t="shared" si="79"/>
        <v>0</v>
      </c>
      <c r="O2129" s="1323">
        <f t="shared" si="80"/>
        <v>0</v>
      </c>
      <c r="P2129" s="1323">
        <f>O2129/'1.5 Universal Data'!$E$36</f>
        <v>0</v>
      </c>
      <c r="R2129" s="134"/>
      <c r="S2129" s="134"/>
      <c r="T2129" s="134"/>
      <c r="U2129" s="134"/>
      <c r="V2129" s="134"/>
      <c r="W2129" s="134"/>
      <c r="X2129" s="134"/>
      <c r="Y2129" s="134"/>
      <c r="Z2129" s="134"/>
      <c r="AA2129" s="134"/>
      <c r="AB2129" s="134"/>
      <c r="AC2129" s="134"/>
      <c r="AD2129" s="134"/>
      <c r="AE2129" s="134"/>
    </row>
    <row r="2130" spans="2:31">
      <c r="B2130" s="1319">
        <f t="shared" si="78"/>
        <v>-1</v>
      </c>
      <c r="D2130" s="1310"/>
      <c r="E2130" s="1310"/>
      <c r="F2130" s="1320"/>
      <c r="G2130" s="1310"/>
      <c r="H2130" s="1310"/>
      <c r="I2130" s="1310"/>
      <c r="J2130" s="1321"/>
      <c r="K2130" s="1321"/>
      <c r="L2130" s="1310"/>
      <c r="N2130" s="1322">
        <f t="shared" si="79"/>
        <v>0</v>
      </c>
      <c r="O2130" s="1323">
        <f t="shared" si="80"/>
        <v>0</v>
      </c>
      <c r="P2130" s="1323">
        <f>O2130/'1.5 Universal Data'!$E$36</f>
        <v>0</v>
      </c>
      <c r="R2130" s="134"/>
      <c r="S2130" s="134"/>
      <c r="T2130" s="134"/>
      <c r="U2130" s="134"/>
      <c r="V2130" s="134"/>
      <c r="W2130" s="134"/>
      <c r="X2130" s="134"/>
      <c r="Y2130" s="134"/>
      <c r="Z2130" s="134"/>
      <c r="AA2130" s="134"/>
      <c r="AB2130" s="134"/>
      <c r="AC2130" s="134"/>
      <c r="AD2130" s="134"/>
      <c r="AE2130" s="134"/>
    </row>
    <row r="2131" spans="2:31">
      <c r="B2131" s="1319">
        <f t="shared" si="78"/>
        <v>-1</v>
      </c>
      <c r="D2131" s="1310"/>
      <c r="E2131" s="1310"/>
      <c r="F2131" s="1320"/>
      <c r="G2131" s="1310"/>
      <c r="H2131" s="1310"/>
      <c r="I2131" s="1310"/>
      <c r="J2131" s="1321"/>
      <c r="K2131" s="1321"/>
      <c r="L2131" s="1310"/>
      <c r="N2131" s="1322">
        <f t="shared" si="79"/>
        <v>0</v>
      </c>
      <c r="O2131" s="1323">
        <f t="shared" si="80"/>
        <v>0</v>
      </c>
      <c r="P2131" s="1323">
        <f>O2131/'1.5 Universal Data'!$E$36</f>
        <v>0</v>
      </c>
      <c r="R2131" s="134"/>
      <c r="S2131" s="134"/>
      <c r="T2131" s="134"/>
      <c r="U2131" s="134"/>
      <c r="V2131" s="134"/>
      <c r="W2131" s="134"/>
      <c r="X2131" s="134"/>
      <c r="Y2131" s="134"/>
      <c r="Z2131" s="134"/>
      <c r="AA2131" s="134"/>
      <c r="AB2131" s="134"/>
      <c r="AC2131" s="134"/>
      <c r="AD2131" s="134"/>
      <c r="AE2131" s="134"/>
    </row>
    <row r="2132" spans="2:31">
      <c r="B2132" s="1319">
        <f t="shared" si="78"/>
        <v>-1</v>
      </c>
      <c r="D2132" s="1310"/>
      <c r="E2132" s="1310"/>
      <c r="F2132" s="1320"/>
      <c r="G2132" s="1310"/>
      <c r="H2132" s="1310"/>
      <c r="I2132" s="1310"/>
      <c r="J2132" s="1321"/>
      <c r="K2132" s="1321"/>
      <c r="L2132" s="1310"/>
      <c r="N2132" s="1322">
        <f t="shared" si="79"/>
        <v>0</v>
      </c>
      <c r="O2132" s="1323">
        <f t="shared" si="80"/>
        <v>0</v>
      </c>
      <c r="P2132" s="1323">
        <f>O2132/'1.5 Universal Data'!$E$36</f>
        <v>0</v>
      </c>
      <c r="R2132" s="134"/>
      <c r="S2132" s="134"/>
      <c r="T2132" s="134"/>
      <c r="U2132" s="134"/>
      <c r="V2132" s="134"/>
      <c r="W2132" s="134"/>
      <c r="X2132" s="134"/>
      <c r="Y2132" s="134"/>
      <c r="Z2132" s="134"/>
      <c r="AA2132" s="134"/>
      <c r="AB2132" s="134"/>
      <c r="AC2132" s="134"/>
      <c r="AD2132" s="134"/>
      <c r="AE2132" s="134"/>
    </row>
    <row r="2133" spans="2:31">
      <c r="B2133" s="1319">
        <f t="shared" si="78"/>
        <v>-1</v>
      </c>
      <c r="D2133" s="1310"/>
      <c r="E2133" s="1310"/>
      <c r="F2133" s="1320"/>
      <c r="G2133" s="1310"/>
      <c r="H2133" s="1310"/>
      <c r="I2133" s="1310"/>
      <c r="J2133" s="1321"/>
      <c r="K2133" s="1321"/>
      <c r="L2133" s="1310"/>
      <c r="N2133" s="1322">
        <f t="shared" si="79"/>
        <v>0</v>
      </c>
      <c r="O2133" s="1323">
        <f t="shared" si="80"/>
        <v>0</v>
      </c>
      <c r="P2133" s="1323">
        <f>O2133/'1.5 Universal Data'!$E$36</f>
        <v>0</v>
      </c>
      <c r="R2133" s="134"/>
      <c r="S2133" s="134"/>
      <c r="T2133" s="134"/>
      <c r="U2133" s="134"/>
      <c r="V2133" s="134"/>
      <c r="W2133" s="134"/>
      <c r="X2133" s="134"/>
      <c r="Y2133" s="134"/>
      <c r="Z2133" s="134"/>
      <c r="AA2133" s="134"/>
      <c r="AB2133" s="134"/>
      <c r="AC2133" s="134"/>
      <c r="AD2133" s="134"/>
      <c r="AE2133" s="134"/>
    </row>
    <row r="2134" spans="2:31">
      <c r="B2134" s="1319">
        <f t="shared" si="78"/>
        <v>-1</v>
      </c>
      <c r="D2134" s="1310"/>
      <c r="E2134" s="1310"/>
      <c r="F2134" s="1320"/>
      <c r="G2134" s="1310"/>
      <c r="H2134" s="1310"/>
      <c r="I2134" s="1310"/>
      <c r="J2134" s="1321"/>
      <c r="K2134" s="1321"/>
      <c r="L2134" s="1310"/>
      <c r="N2134" s="1322">
        <f t="shared" si="79"/>
        <v>0</v>
      </c>
      <c r="O2134" s="1323">
        <f t="shared" si="80"/>
        <v>0</v>
      </c>
      <c r="P2134" s="1323">
        <f>O2134/'1.5 Universal Data'!$E$36</f>
        <v>0</v>
      </c>
      <c r="R2134" s="134"/>
      <c r="S2134" s="134"/>
      <c r="T2134" s="134"/>
      <c r="U2134" s="134"/>
      <c r="V2134" s="134"/>
      <c r="W2134" s="134"/>
      <c r="X2134" s="134"/>
      <c r="Y2134" s="134"/>
      <c r="Z2134" s="134"/>
      <c r="AA2134" s="134"/>
      <c r="AB2134" s="134"/>
      <c r="AC2134" s="134"/>
      <c r="AD2134" s="134"/>
      <c r="AE2134" s="134"/>
    </row>
    <row r="2135" spans="2:31">
      <c r="B2135" s="1319">
        <f t="shared" ref="B2135:B2198" si="81">IF(G2135="buy",1,-1)</f>
        <v>-1</v>
      </c>
      <c r="D2135" s="1310"/>
      <c r="E2135" s="1310"/>
      <c r="F2135" s="1320"/>
      <c r="G2135" s="1310"/>
      <c r="H2135" s="1310"/>
      <c r="I2135" s="1310"/>
      <c r="J2135" s="1321"/>
      <c r="K2135" s="1321"/>
      <c r="L2135" s="1310"/>
      <c r="N2135" s="1322">
        <f t="shared" si="79"/>
        <v>0</v>
      </c>
      <c r="O2135" s="1323">
        <f t="shared" si="80"/>
        <v>0</v>
      </c>
      <c r="P2135" s="1323">
        <f>O2135/'1.5 Universal Data'!$E$36</f>
        <v>0</v>
      </c>
      <c r="R2135" s="134"/>
      <c r="S2135" s="134"/>
      <c r="T2135" s="134"/>
      <c r="U2135" s="134"/>
      <c r="V2135" s="134"/>
      <c r="W2135" s="134"/>
      <c r="X2135" s="134"/>
      <c r="Y2135" s="134"/>
      <c r="Z2135" s="134"/>
      <c r="AA2135" s="134"/>
      <c r="AB2135" s="134"/>
      <c r="AC2135" s="134"/>
      <c r="AD2135" s="134"/>
      <c r="AE2135" s="134"/>
    </row>
    <row r="2136" spans="2:31">
      <c r="B2136" s="1319">
        <f t="shared" si="81"/>
        <v>-1</v>
      </c>
      <c r="D2136" s="1310"/>
      <c r="E2136" s="1310"/>
      <c r="F2136" s="1320"/>
      <c r="G2136" s="1310"/>
      <c r="H2136" s="1310"/>
      <c r="I2136" s="1310"/>
      <c r="J2136" s="1321"/>
      <c r="K2136" s="1321"/>
      <c r="L2136" s="1310"/>
      <c r="N2136" s="1322">
        <f t="shared" si="79"/>
        <v>0</v>
      </c>
      <c r="O2136" s="1323">
        <f t="shared" si="80"/>
        <v>0</v>
      </c>
      <c r="P2136" s="1323">
        <f>O2136/'1.5 Universal Data'!$E$36</f>
        <v>0</v>
      </c>
      <c r="R2136" s="134"/>
      <c r="S2136" s="134"/>
      <c r="T2136" s="134"/>
      <c r="U2136" s="134"/>
      <c r="V2136" s="134"/>
      <c r="W2136" s="134"/>
      <c r="X2136" s="134"/>
      <c r="Y2136" s="134"/>
      <c r="Z2136" s="134"/>
      <c r="AA2136" s="134"/>
      <c r="AB2136" s="134"/>
      <c r="AC2136" s="134"/>
      <c r="AD2136" s="134"/>
      <c r="AE2136" s="134"/>
    </row>
    <row r="2137" spans="2:31">
      <c r="B2137" s="1319">
        <f t="shared" si="81"/>
        <v>-1</v>
      </c>
      <c r="D2137" s="1310"/>
      <c r="E2137" s="1310"/>
      <c r="F2137" s="1320"/>
      <c r="G2137" s="1310"/>
      <c r="H2137" s="1310"/>
      <c r="I2137" s="1310"/>
      <c r="J2137" s="1321"/>
      <c r="K2137" s="1321"/>
      <c r="L2137" s="1310"/>
      <c r="N2137" s="1322">
        <f t="shared" si="79"/>
        <v>0</v>
      </c>
      <c r="O2137" s="1323">
        <f t="shared" si="80"/>
        <v>0</v>
      </c>
      <c r="P2137" s="1323">
        <f>O2137/'1.5 Universal Data'!$E$36</f>
        <v>0</v>
      </c>
      <c r="R2137" s="134"/>
      <c r="S2137" s="134"/>
      <c r="T2137" s="134"/>
      <c r="U2137" s="134"/>
      <c r="V2137" s="134"/>
      <c r="W2137" s="134"/>
      <c r="X2137" s="134"/>
      <c r="Y2137" s="134"/>
      <c r="Z2137" s="134"/>
      <c r="AA2137" s="134"/>
      <c r="AB2137" s="134"/>
      <c r="AC2137" s="134"/>
      <c r="AD2137" s="134"/>
      <c r="AE2137" s="134"/>
    </row>
    <row r="2138" spans="2:31">
      <c r="B2138" s="1319">
        <f t="shared" si="81"/>
        <v>-1</v>
      </c>
      <c r="D2138" s="1310"/>
      <c r="E2138" s="1310"/>
      <c r="F2138" s="1320"/>
      <c r="G2138" s="1310"/>
      <c r="H2138" s="1310"/>
      <c r="I2138" s="1310"/>
      <c r="J2138" s="1321"/>
      <c r="K2138" s="1321"/>
      <c r="L2138" s="1310"/>
      <c r="N2138" s="1322">
        <f t="shared" si="79"/>
        <v>0</v>
      </c>
      <c r="O2138" s="1323">
        <f t="shared" si="80"/>
        <v>0</v>
      </c>
      <c r="P2138" s="1323">
        <f>O2138/'1.5 Universal Data'!$E$36</f>
        <v>0</v>
      </c>
      <c r="R2138" s="134"/>
      <c r="S2138" s="134"/>
      <c r="T2138" s="134"/>
      <c r="U2138" s="134"/>
      <c r="V2138" s="134"/>
      <c r="W2138" s="134"/>
      <c r="X2138" s="134"/>
      <c r="Y2138" s="134"/>
      <c r="Z2138" s="134"/>
      <c r="AA2138" s="134"/>
      <c r="AB2138" s="134"/>
      <c r="AC2138" s="134"/>
      <c r="AD2138" s="134"/>
      <c r="AE2138" s="134"/>
    </row>
    <row r="2139" spans="2:31">
      <c r="B2139" s="1319">
        <f t="shared" si="81"/>
        <v>-1</v>
      </c>
      <c r="D2139" s="1310"/>
      <c r="E2139" s="1310"/>
      <c r="F2139" s="1320"/>
      <c r="G2139" s="1310"/>
      <c r="H2139" s="1310"/>
      <c r="I2139" s="1310"/>
      <c r="J2139" s="1321"/>
      <c r="K2139" s="1321"/>
      <c r="L2139" s="1310"/>
      <c r="N2139" s="1322">
        <f t="shared" ref="N2139:N2202" si="82">+H2139*((K2139-J2139)+1)*B2139</f>
        <v>0</v>
      </c>
      <c r="O2139" s="1323">
        <f t="shared" ref="O2139:O2202" si="83">N2139*L2139/100</f>
        <v>0</v>
      </c>
      <c r="P2139" s="1323">
        <f>O2139/'1.5 Universal Data'!$E$36</f>
        <v>0</v>
      </c>
      <c r="R2139" s="134"/>
      <c r="S2139" s="134"/>
      <c r="T2139" s="134"/>
      <c r="U2139" s="134"/>
      <c r="V2139" s="134"/>
      <c r="W2139" s="134"/>
      <c r="X2139" s="134"/>
      <c r="Y2139" s="134"/>
      <c r="Z2139" s="134"/>
      <c r="AA2139" s="134"/>
      <c r="AB2139" s="134"/>
      <c r="AC2139" s="134"/>
      <c r="AD2139" s="134"/>
      <c r="AE2139" s="134"/>
    </row>
    <row r="2140" spans="2:31">
      <c r="B2140" s="1319">
        <f t="shared" si="81"/>
        <v>-1</v>
      </c>
      <c r="D2140" s="1310"/>
      <c r="E2140" s="1310"/>
      <c r="F2140" s="1320"/>
      <c r="G2140" s="1310"/>
      <c r="H2140" s="1310"/>
      <c r="I2140" s="1310"/>
      <c r="J2140" s="1321"/>
      <c r="K2140" s="1321"/>
      <c r="L2140" s="1310"/>
      <c r="N2140" s="1322">
        <f t="shared" si="82"/>
        <v>0</v>
      </c>
      <c r="O2140" s="1323">
        <f t="shared" si="83"/>
        <v>0</v>
      </c>
      <c r="P2140" s="1323">
        <f>O2140/'1.5 Universal Data'!$E$36</f>
        <v>0</v>
      </c>
      <c r="R2140" s="134"/>
      <c r="S2140" s="134"/>
      <c r="T2140" s="134"/>
      <c r="U2140" s="134"/>
      <c r="V2140" s="134"/>
      <c r="W2140" s="134"/>
      <c r="X2140" s="134"/>
      <c r="Y2140" s="134"/>
      <c r="Z2140" s="134"/>
      <c r="AA2140" s="134"/>
      <c r="AB2140" s="134"/>
      <c r="AC2140" s="134"/>
      <c r="AD2140" s="134"/>
      <c r="AE2140" s="134"/>
    </row>
    <row r="2141" spans="2:31">
      <c r="B2141" s="1319">
        <f t="shared" si="81"/>
        <v>-1</v>
      </c>
      <c r="D2141" s="1310"/>
      <c r="E2141" s="1310"/>
      <c r="F2141" s="1320"/>
      <c r="G2141" s="1310"/>
      <c r="H2141" s="1310"/>
      <c r="I2141" s="1310"/>
      <c r="J2141" s="1321"/>
      <c r="K2141" s="1321"/>
      <c r="L2141" s="1310"/>
      <c r="N2141" s="1322">
        <f t="shared" si="82"/>
        <v>0</v>
      </c>
      <c r="O2141" s="1323">
        <f t="shared" si="83"/>
        <v>0</v>
      </c>
      <c r="P2141" s="1323">
        <f>O2141/'1.5 Universal Data'!$E$36</f>
        <v>0</v>
      </c>
      <c r="R2141" s="134"/>
      <c r="S2141" s="134"/>
      <c r="T2141" s="134"/>
      <c r="U2141" s="134"/>
      <c r="V2141" s="134"/>
      <c r="W2141" s="134"/>
      <c r="X2141" s="134"/>
      <c r="Y2141" s="134"/>
      <c r="Z2141" s="134"/>
      <c r="AA2141" s="134"/>
      <c r="AB2141" s="134"/>
      <c r="AC2141" s="134"/>
      <c r="AD2141" s="134"/>
      <c r="AE2141" s="134"/>
    </row>
    <row r="2142" spans="2:31">
      <c r="B2142" s="1319">
        <f t="shared" si="81"/>
        <v>-1</v>
      </c>
      <c r="D2142" s="1310"/>
      <c r="E2142" s="1310"/>
      <c r="F2142" s="1320"/>
      <c r="G2142" s="1310"/>
      <c r="H2142" s="1310"/>
      <c r="I2142" s="1310"/>
      <c r="J2142" s="1321"/>
      <c r="K2142" s="1321"/>
      <c r="L2142" s="1310"/>
      <c r="N2142" s="1322">
        <f t="shared" si="82"/>
        <v>0</v>
      </c>
      <c r="O2142" s="1323">
        <f t="shared" si="83"/>
        <v>0</v>
      </c>
      <c r="P2142" s="1323">
        <f>O2142/'1.5 Universal Data'!$E$36</f>
        <v>0</v>
      </c>
      <c r="R2142" s="134"/>
      <c r="S2142" s="134"/>
      <c r="T2142" s="134"/>
      <c r="U2142" s="134"/>
      <c r="V2142" s="134"/>
      <c r="W2142" s="134"/>
      <c r="X2142" s="134"/>
      <c r="Y2142" s="134"/>
      <c r="Z2142" s="134"/>
      <c r="AA2142" s="134"/>
      <c r="AB2142" s="134"/>
      <c r="AC2142" s="134"/>
      <c r="AD2142" s="134"/>
      <c r="AE2142" s="134"/>
    </row>
    <row r="2143" spans="2:31">
      <c r="B2143" s="1319">
        <f t="shared" si="81"/>
        <v>-1</v>
      </c>
      <c r="D2143" s="1310"/>
      <c r="E2143" s="1310"/>
      <c r="F2143" s="1320"/>
      <c r="G2143" s="1310"/>
      <c r="H2143" s="1310"/>
      <c r="I2143" s="1310"/>
      <c r="J2143" s="1321"/>
      <c r="K2143" s="1321"/>
      <c r="L2143" s="1310"/>
      <c r="N2143" s="1322">
        <f t="shared" si="82"/>
        <v>0</v>
      </c>
      <c r="O2143" s="1323">
        <f t="shared" si="83"/>
        <v>0</v>
      </c>
      <c r="P2143" s="1323">
        <f>O2143/'1.5 Universal Data'!$E$36</f>
        <v>0</v>
      </c>
      <c r="R2143" s="134"/>
      <c r="S2143" s="134"/>
      <c r="T2143" s="134"/>
      <c r="U2143" s="134"/>
      <c r="V2143" s="134"/>
      <c r="W2143" s="134"/>
      <c r="X2143" s="134"/>
      <c r="Y2143" s="134"/>
      <c r="Z2143" s="134"/>
      <c r="AA2143" s="134"/>
      <c r="AB2143" s="134"/>
      <c r="AC2143" s="134"/>
      <c r="AD2143" s="134"/>
      <c r="AE2143" s="134"/>
    </row>
    <row r="2144" spans="2:31">
      <c r="B2144" s="1319">
        <f t="shared" si="81"/>
        <v>-1</v>
      </c>
      <c r="D2144" s="1310"/>
      <c r="E2144" s="1310"/>
      <c r="F2144" s="1320"/>
      <c r="G2144" s="1310"/>
      <c r="H2144" s="1310"/>
      <c r="I2144" s="1310"/>
      <c r="J2144" s="1321"/>
      <c r="K2144" s="1321"/>
      <c r="L2144" s="1310"/>
      <c r="N2144" s="1322">
        <f t="shared" si="82"/>
        <v>0</v>
      </c>
      <c r="O2144" s="1323">
        <f t="shared" si="83"/>
        <v>0</v>
      </c>
      <c r="P2144" s="1323">
        <f>O2144/'1.5 Universal Data'!$E$36</f>
        <v>0</v>
      </c>
      <c r="R2144" s="134"/>
      <c r="S2144" s="134"/>
      <c r="T2144" s="134"/>
      <c r="U2144" s="134"/>
      <c r="V2144" s="134"/>
      <c r="W2144" s="134"/>
      <c r="X2144" s="134"/>
      <c r="Y2144" s="134"/>
      <c r="Z2144" s="134"/>
      <c r="AA2144" s="134"/>
      <c r="AB2144" s="134"/>
      <c r="AC2144" s="134"/>
      <c r="AD2144" s="134"/>
      <c r="AE2144" s="134"/>
    </row>
    <row r="2145" spans="2:31">
      <c r="B2145" s="1319">
        <f t="shared" si="81"/>
        <v>-1</v>
      </c>
      <c r="D2145" s="1310"/>
      <c r="E2145" s="1310"/>
      <c r="F2145" s="1320"/>
      <c r="G2145" s="1310"/>
      <c r="H2145" s="1310"/>
      <c r="I2145" s="1310"/>
      <c r="J2145" s="1321"/>
      <c r="K2145" s="1321"/>
      <c r="L2145" s="1310"/>
      <c r="N2145" s="1322">
        <f t="shared" si="82"/>
        <v>0</v>
      </c>
      <c r="O2145" s="1323">
        <f t="shared" si="83"/>
        <v>0</v>
      </c>
      <c r="P2145" s="1323">
        <f>O2145/'1.5 Universal Data'!$E$36</f>
        <v>0</v>
      </c>
      <c r="R2145" s="134"/>
      <c r="S2145" s="134"/>
      <c r="T2145" s="134"/>
      <c r="U2145" s="134"/>
      <c r="V2145" s="134"/>
      <c r="W2145" s="134"/>
      <c r="X2145" s="134"/>
      <c r="Y2145" s="134"/>
      <c r="Z2145" s="134"/>
      <c r="AA2145" s="134"/>
      <c r="AB2145" s="134"/>
      <c r="AC2145" s="134"/>
      <c r="AD2145" s="134"/>
      <c r="AE2145" s="134"/>
    </row>
    <row r="2146" spans="2:31">
      <c r="B2146" s="1319">
        <f t="shared" si="81"/>
        <v>-1</v>
      </c>
      <c r="D2146" s="1310"/>
      <c r="E2146" s="1310"/>
      <c r="F2146" s="1320"/>
      <c r="G2146" s="1310"/>
      <c r="H2146" s="1310"/>
      <c r="I2146" s="1310"/>
      <c r="J2146" s="1321"/>
      <c r="K2146" s="1321"/>
      <c r="L2146" s="1310"/>
      <c r="N2146" s="1322">
        <f t="shared" si="82"/>
        <v>0</v>
      </c>
      <c r="O2146" s="1323">
        <f t="shared" si="83"/>
        <v>0</v>
      </c>
      <c r="P2146" s="1323">
        <f>O2146/'1.5 Universal Data'!$E$36</f>
        <v>0</v>
      </c>
      <c r="R2146" s="134"/>
      <c r="S2146" s="134"/>
      <c r="T2146" s="134"/>
      <c r="U2146" s="134"/>
      <c r="V2146" s="134"/>
      <c r="W2146" s="134"/>
      <c r="X2146" s="134"/>
      <c r="Y2146" s="134"/>
      <c r="Z2146" s="134"/>
      <c r="AA2146" s="134"/>
      <c r="AB2146" s="134"/>
      <c r="AC2146" s="134"/>
      <c r="AD2146" s="134"/>
      <c r="AE2146" s="134"/>
    </row>
    <row r="2147" spans="2:31">
      <c r="B2147" s="1319">
        <f t="shared" si="81"/>
        <v>-1</v>
      </c>
      <c r="D2147" s="1310"/>
      <c r="E2147" s="1310"/>
      <c r="F2147" s="1320"/>
      <c r="G2147" s="1310"/>
      <c r="H2147" s="1310"/>
      <c r="I2147" s="1310"/>
      <c r="J2147" s="1321"/>
      <c r="K2147" s="1321"/>
      <c r="L2147" s="1310"/>
      <c r="N2147" s="1322">
        <f t="shared" si="82"/>
        <v>0</v>
      </c>
      <c r="O2147" s="1323">
        <f t="shared" si="83"/>
        <v>0</v>
      </c>
      <c r="P2147" s="1323">
        <f>O2147/'1.5 Universal Data'!$E$36</f>
        <v>0</v>
      </c>
      <c r="R2147" s="134"/>
      <c r="S2147" s="134"/>
      <c r="T2147" s="134"/>
      <c r="U2147" s="134"/>
      <c r="V2147" s="134"/>
      <c r="W2147" s="134"/>
      <c r="X2147" s="134"/>
      <c r="Y2147" s="134"/>
      <c r="Z2147" s="134"/>
      <c r="AA2147" s="134"/>
      <c r="AB2147" s="134"/>
      <c r="AC2147" s="134"/>
      <c r="AD2147" s="134"/>
      <c r="AE2147" s="134"/>
    </row>
    <row r="2148" spans="2:31">
      <c r="B2148" s="1319">
        <f t="shared" si="81"/>
        <v>-1</v>
      </c>
      <c r="D2148" s="1310"/>
      <c r="E2148" s="1310"/>
      <c r="F2148" s="1320"/>
      <c r="G2148" s="1310"/>
      <c r="H2148" s="1310"/>
      <c r="I2148" s="1310"/>
      <c r="J2148" s="1321"/>
      <c r="K2148" s="1321"/>
      <c r="L2148" s="1310"/>
      <c r="N2148" s="1322">
        <f t="shared" si="82"/>
        <v>0</v>
      </c>
      <c r="O2148" s="1323">
        <f t="shared" si="83"/>
        <v>0</v>
      </c>
      <c r="P2148" s="1323">
        <f>O2148/'1.5 Universal Data'!$E$36</f>
        <v>0</v>
      </c>
      <c r="R2148" s="134"/>
      <c r="S2148" s="134"/>
      <c r="T2148" s="134"/>
      <c r="U2148" s="134"/>
      <c r="V2148" s="134"/>
      <c r="W2148" s="134"/>
      <c r="X2148" s="134"/>
      <c r="Y2148" s="134"/>
      <c r="Z2148" s="134"/>
      <c r="AA2148" s="134"/>
      <c r="AB2148" s="134"/>
      <c r="AC2148" s="134"/>
      <c r="AD2148" s="134"/>
      <c r="AE2148" s="134"/>
    </row>
    <row r="2149" spans="2:31">
      <c r="B2149" s="1319">
        <f t="shared" si="81"/>
        <v>-1</v>
      </c>
      <c r="D2149" s="1310"/>
      <c r="E2149" s="1310"/>
      <c r="F2149" s="1320"/>
      <c r="G2149" s="1310"/>
      <c r="H2149" s="1310"/>
      <c r="I2149" s="1310"/>
      <c r="J2149" s="1321"/>
      <c r="K2149" s="1321"/>
      <c r="L2149" s="1310"/>
      <c r="N2149" s="1322">
        <f t="shared" si="82"/>
        <v>0</v>
      </c>
      <c r="O2149" s="1323">
        <f t="shared" si="83"/>
        <v>0</v>
      </c>
      <c r="P2149" s="1323">
        <f>O2149/'1.5 Universal Data'!$E$36</f>
        <v>0</v>
      </c>
      <c r="R2149" s="134"/>
      <c r="S2149" s="134"/>
      <c r="T2149" s="134"/>
      <c r="U2149" s="134"/>
      <c r="V2149" s="134"/>
      <c r="W2149" s="134"/>
      <c r="X2149" s="134"/>
      <c r="Y2149" s="134"/>
      <c r="Z2149" s="134"/>
      <c r="AA2149" s="134"/>
      <c r="AB2149" s="134"/>
      <c r="AC2149" s="134"/>
      <c r="AD2149" s="134"/>
      <c r="AE2149" s="134"/>
    </row>
    <row r="2150" spans="2:31">
      <c r="B2150" s="1319">
        <f t="shared" si="81"/>
        <v>-1</v>
      </c>
      <c r="D2150" s="1310"/>
      <c r="E2150" s="1310"/>
      <c r="F2150" s="1320"/>
      <c r="G2150" s="1310"/>
      <c r="H2150" s="1310"/>
      <c r="I2150" s="1310"/>
      <c r="J2150" s="1321"/>
      <c r="K2150" s="1321"/>
      <c r="L2150" s="1310"/>
      <c r="N2150" s="1322">
        <f t="shared" si="82"/>
        <v>0</v>
      </c>
      <c r="O2150" s="1323">
        <f t="shared" si="83"/>
        <v>0</v>
      </c>
      <c r="P2150" s="1323">
        <f>O2150/'1.5 Universal Data'!$E$36</f>
        <v>0</v>
      </c>
      <c r="R2150" s="134"/>
      <c r="S2150" s="134"/>
      <c r="T2150" s="134"/>
      <c r="U2150" s="134"/>
      <c r="V2150" s="134"/>
      <c r="W2150" s="134"/>
      <c r="X2150" s="134"/>
      <c r="Y2150" s="134"/>
      <c r="Z2150" s="134"/>
      <c r="AA2150" s="134"/>
      <c r="AB2150" s="134"/>
      <c r="AC2150" s="134"/>
      <c r="AD2150" s="134"/>
      <c r="AE2150" s="134"/>
    </row>
    <row r="2151" spans="2:31">
      <c r="B2151" s="1319">
        <f t="shared" si="81"/>
        <v>-1</v>
      </c>
      <c r="D2151" s="1310"/>
      <c r="E2151" s="1310"/>
      <c r="F2151" s="1320"/>
      <c r="G2151" s="1310"/>
      <c r="H2151" s="1310"/>
      <c r="I2151" s="1310"/>
      <c r="J2151" s="1321"/>
      <c r="K2151" s="1321"/>
      <c r="L2151" s="1310"/>
      <c r="N2151" s="1322">
        <f t="shared" si="82"/>
        <v>0</v>
      </c>
      <c r="O2151" s="1323">
        <f t="shared" si="83"/>
        <v>0</v>
      </c>
      <c r="P2151" s="1323">
        <f>O2151/'1.5 Universal Data'!$E$36</f>
        <v>0</v>
      </c>
      <c r="R2151" s="134"/>
      <c r="S2151" s="134"/>
      <c r="T2151" s="134"/>
      <c r="U2151" s="134"/>
      <c r="V2151" s="134"/>
      <c r="W2151" s="134"/>
      <c r="X2151" s="134"/>
      <c r="Y2151" s="134"/>
      <c r="Z2151" s="134"/>
      <c r="AA2151" s="134"/>
      <c r="AB2151" s="134"/>
      <c r="AC2151" s="134"/>
      <c r="AD2151" s="134"/>
      <c r="AE2151" s="134"/>
    </row>
    <row r="2152" spans="2:31">
      <c r="B2152" s="1319">
        <f t="shared" si="81"/>
        <v>-1</v>
      </c>
      <c r="D2152" s="1310"/>
      <c r="E2152" s="1310"/>
      <c r="F2152" s="1320"/>
      <c r="G2152" s="1310"/>
      <c r="H2152" s="1310"/>
      <c r="I2152" s="1310"/>
      <c r="J2152" s="1321"/>
      <c r="K2152" s="1321"/>
      <c r="L2152" s="1310"/>
      <c r="N2152" s="1322">
        <f t="shared" si="82"/>
        <v>0</v>
      </c>
      <c r="O2152" s="1323">
        <f t="shared" si="83"/>
        <v>0</v>
      </c>
      <c r="P2152" s="1323">
        <f>O2152/'1.5 Universal Data'!$E$36</f>
        <v>0</v>
      </c>
      <c r="R2152" s="134"/>
      <c r="S2152" s="134"/>
      <c r="T2152" s="134"/>
      <c r="U2152" s="134"/>
      <c r="V2152" s="134"/>
      <c r="W2152" s="134"/>
      <c r="X2152" s="134"/>
      <c r="Y2152" s="134"/>
      <c r="Z2152" s="134"/>
      <c r="AA2152" s="134"/>
      <c r="AB2152" s="134"/>
      <c r="AC2152" s="134"/>
      <c r="AD2152" s="134"/>
      <c r="AE2152" s="134"/>
    </row>
    <row r="2153" spans="2:31">
      <c r="B2153" s="1319">
        <f t="shared" si="81"/>
        <v>-1</v>
      </c>
      <c r="D2153" s="1310"/>
      <c r="E2153" s="1310"/>
      <c r="F2153" s="1320"/>
      <c r="G2153" s="1310"/>
      <c r="H2153" s="1310"/>
      <c r="I2153" s="1310"/>
      <c r="J2153" s="1321"/>
      <c r="K2153" s="1321"/>
      <c r="L2153" s="1310"/>
      <c r="N2153" s="1322">
        <f t="shared" si="82"/>
        <v>0</v>
      </c>
      <c r="O2153" s="1323">
        <f t="shared" si="83"/>
        <v>0</v>
      </c>
      <c r="P2153" s="1323">
        <f>O2153/'1.5 Universal Data'!$E$36</f>
        <v>0</v>
      </c>
      <c r="R2153" s="134"/>
      <c r="S2153" s="134"/>
      <c r="T2153" s="134"/>
      <c r="U2153" s="134"/>
      <c r="V2153" s="134"/>
      <c r="W2153" s="134"/>
      <c r="X2153" s="134"/>
      <c r="Y2153" s="134"/>
      <c r="Z2153" s="134"/>
      <c r="AA2153" s="134"/>
      <c r="AB2153" s="134"/>
      <c r="AC2153" s="134"/>
      <c r="AD2153" s="134"/>
      <c r="AE2153" s="134"/>
    </row>
    <row r="2154" spans="2:31">
      <c r="B2154" s="1319">
        <f t="shared" si="81"/>
        <v>-1</v>
      </c>
      <c r="D2154" s="1310"/>
      <c r="E2154" s="1310"/>
      <c r="F2154" s="1320"/>
      <c r="G2154" s="1310"/>
      <c r="H2154" s="1310"/>
      <c r="I2154" s="1310"/>
      <c r="J2154" s="1321"/>
      <c r="K2154" s="1321"/>
      <c r="L2154" s="1310"/>
      <c r="N2154" s="1322">
        <f t="shared" si="82"/>
        <v>0</v>
      </c>
      <c r="O2154" s="1323">
        <f t="shared" si="83"/>
        <v>0</v>
      </c>
      <c r="P2154" s="1323">
        <f>O2154/'1.5 Universal Data'!$E$36</f>
        <v>0</v>
      </c>
      <c r="R2154" s="134"/>
      <c r="S2154" s="134"/>
      <c r="T2154" s="134"/>
      <c r="U2154" s="134"/>
      <c r="V2154" s="134"/>
      <c r="W2154" s="134"/>
      <c r="X2154" s="134"/>
      <c r="Y2154" s="134"/>
      <c r="Z2154" s="134"/>
      <c r="AA2154" s="134"/>
      <c r="AB2154" s="134"/>
      <c r="AC2154" s="134"/>
      <c r="AD2154" s="134"/>
      <c r="AE2154" s="134"/>
    </row>
    <row r="2155" spans="2:31">
      <c r="B2155" s="1319">
        <f t="shared" si="81"/>
        <v>-1</v>
      </c>
      <c r="D2155" s="1310"/>
      <c r="E2155" s="1310"/>
      <c r="F2155" s="1320"/>
      <c r="G2155" s="1310"/>
      <c r="H2155" s="1310"/>
      <c r="I2155" s="1310"/>
      <c r="J2155" s="1321"/>
      <c r="K2155" s="1321"/>
      <c r="L2155" s="1310"/>
      <c r="N2155" s="1322">
        <f t="shared" si="82"/>
        <v>0</v>
      </c>
      <c r="O2155" s="1323">
        <f t="shared" si="83"/>
        <v>0</v>
      </c>
      <c r="P2155" s="1323">
        <f>O2155/'1.5 Universal Data'!$E$36</f>
        <v>0</v>
      </c>
      <c r="R2155" s="134"/>
      <c r="S2155" s="134"/>
      <c r="T2155" s="134"/>
      <c r="U2155" s="134"/>
      <c r="V2155" s="134"/>
      <c r="W2155" s="134"/>
      <c r="X2155" s="134"/>
      <c r="Y2155" s="134"/>
      <c r="Z2155" s="134"/>
      <c r="AA2155" s="134"/>
      <c r="AB2155" s="134"/>
      <c r="AC2155" s="134"/>
      <c r="AD2155" s="134"/>
      <c r="AE2155" s="134"/>
    </row>
    <row r="2156" spans="2:31">
      <c r="B2156" s="1319">
        <f t="shared" si="81"/>
        <v>-1</v>
      </c>
      <c r="D2156" s="1310"/>
      <c r="E2156" s="1310"/>
      <c r="F2156" s="1320"/>
      <c r="G2156" s="1310"/>
      <c r="H2156" s="1310"/>
      <c r="I2156" s="1310"/>
      <c r="J2156" s="1321"/>
      <c r="K2156" s="1321"/>
      <c r="L2156" s="1310"/>
      <c r="N2156" s="1322">
        <f t="shared" si="82"/>
        <v>0</v>
      </c>
      <c r="O2156" s="1323">
        <f t="shared" si="83"/>
        <v>0</v>
      </c>
      <c r="P2156" s="1323">
        <f>O2156/'1.5 Universal Data'!$E$36</f>
        <v>0</v>
      </c>
      <c r="R2156" s="134"/>
      <c r="S2156" s="134"/>
      <c r="T2156" s="134"/>
      <c r="U2156" s="134"/>
      <c r="V2156" s="134"/>
      <c r="W2156" s="134"/>
      <c r="X2156" s="134"/>
      <c r="Y2156" s="134"/>
      <c r="Z2156" s="134"/>
      <c r="AA2156" s="134"/>
      <c r="AB2156" s="134"/>
      <c r="AC2156" s="134"/>
      <c r="AD2156" s="134"/>
      <c r="AE2156" s="134"/>
    </row>
    <row r="2157" spans="2:31">
      <c r="B2157" s="1319">
        <f t="shared" si="81"/>
        <v>-1</v>
      </c>
      <c r="D2157" s="1310"/>
      <c r="E2157" s="1310"/>
      <c r="F2157" s="1320"/>
      <c r="G2157" s="1310"/>
      <c r="H2157" s="1310"/>
      <c r="I2157" s="1310"/>
      <c r="J2157" s="1321"/>
      <c r="K2157" s="1321"/>
      <c r="L2157" s="1310"/>
      <c r="N2157" s="1322">
        <f t="shared" si="82"/>
        <v>0</v>
      </c>
      <c r="O2157" s="1323">
        <f t="shared" si="83"/>
        <v>0</v>
      </c>
      <c r="P2157" s="1323">
        <f>O2157/'1.5 Universal Data'!$E$36</f>
        <v>0</v>
      </c>
      <c r="R2157" s="134"/>
      <c r="S2157" s="134"/>
      <c r="T2157" s="134"/>
      <c r="U2157" s="134"/>
      <c r="V2157" s="134"/>
      <c r="W2157" s="134"/>
      <c r="X2157" s="134"/>
      <c r="Y2157" s="134"/>
      <c r="Z2157" s="134"/>
      <c r="AA2157" s="134"/>
      <c r="AB2157" s="134"/>
      <c r="AC2157" s="134"/>
      <c r="AD2157" s="134"/>
      <c r="AE2157" s="134"/>
    </row>
    <row r="2158" spans="2:31">
      <c r="B2158" s="1319">
        <f t="shared" si="81"/>
        <v>-1</v>
      </c>
      <c r="D2158" s="1310"/>
      <c r="E2158" s="1310"/>
      <c r="F2158" s="1320"/>
      <c r="G2158" s="1310"/>
      <c r="H2158" s="1310"/>
      <c r="I2158" s="1310"/>
      <c r="J2158" s="1321"/>
      <c r="K2158" s="1321"/>
      <c r="L2158" s="1310"/>
      <c r="N2158" s="1322">
        <f t="shared" si="82"/>
        <v>0</v>
      </c>
      <c r="O2158" s="1323">
        <f t="shared" si="83"/>
        <v>0</v>
      </c>
      <c r="P2158" s="1323">
        <f>O2158/'1.5 Universal Data'!$E$36</f>
        <v>0</v>
      </c>
      <c r="R2158" s="134"/>
      <c r="S2158" s="134"/>
      <c r="T2158" s="134"/>
      <c r="U2158" s="134"/>
      <c r="V2158" s="134"/>
      <c r="W2158" s="134"/>
      <c r="X2158" s="134"/>
      <c r="Y2158" s="134"/>
      <c r="Z2158" s="134"/>
      <c r="AA2158" s="134"/>
      <c r="AB2158" s="134"/>
      <c r="AC2158" s="134"/>
      <c r="AD2158" s="134"/>
      <c r="AE2158" s="134"/>
    </row>
    <row r="2159" spans="2:31">
      <c r="B2159" s="1319">
        <f t="shared" si="81"/>
        <v>-1</v>
      </c>
      <c r="D2159" s="1310"/>
      <c r="E2159" s="1310"/>
      <c r="F2159" s="1320"/>
      <c r="G2159" s="1310"/>
      <c r="H2159" s="1310"/>
      <c r="I2159" s="1310"/>
      <c r="J2159" s="1321"/>
      <c r="K2159" s="1321"/>
      <c r="L2159" s="1310"/>
      <c r="N2159" s="1322">
        <f t="shared" si="82"/>
        <v>0</v>
      </c>
      <c r="O2159" s="1323">
        <f t="shared" si="83"/>
        <v>0</v>
      </c>
      <c r="P2159" s="1323">
        <f>O2159/'1.5 Universal Data'!$E$36</f>
        <v>0</v>
      </c>
      <c r="R2159" s="134"/>
      <c r="S2159" s="134"/>
      <c r="T2159" s="134"/>
      <c r="U2159" s="134"/>
      <c r="V2159" s="134"/>
      <c r="W2159" s="134"/>
      <c r="X2159" s="134"/>
      <c r="Y2159" s="134"/>
      <c r="Z2159" s="134"/>
      <c r="AA2159" s="134"/>
      <c r="AB2159" s="134"/>
      <c r="AC2159" s="134"/>
      <c r="AD2159" s="134"/>
      <c r="AE2159" s="134"/>
    </row>
    <row r="2160" spans="2:31">
      <c r="B2160" s="1319">
        <f t="shared" si="81"/>
        <v>-1</v>
      </c>
      <c r="D2160" s="1310"/>
      <c r="E2160" s="1310"/>
      <c r="F2160" s="1320"/>
      <c r="G2160" s="1310"/>
      <c r="H2160" s="1310"/>
      <c r="I2160" s="1310"/>
      <c r="J2160" s="1321"/>
      <c r="K2160" s="1321"/>
      <c r="L2160" s="1310"/>
      <c r="N2160" s="1322">
        <f t="shared" si="82"/>
        <v>0</v>
      </c>
      <c r="O2160" s="1323">
        <f t="shared" si="83"/>
        <v>0</v>
      </c>
      <c r="P2160" s="1323">
        <f>O2160/'1.5 Universal Data'!$E$36</f>
        <v>0</v>
      </c>
      <c r="R2160" s="134"/>
      <c r="S2160" s="134"/>
      <c r="T2160" s="134"/>
      <c r="U2160" s="134"/>
      <c r="V2160" s="134"/>
      <c r="W2160" s="134"/>
      <c r="X2160" s="134"/>
      <c r="Y2160" s="134"/>
      <c r="Z2160" s="134"/>
      <c r="AA2160" s="134"/>
      <c r="AB2160" s="134"/>
      <c r="AC2160" s="134"/>
      <c r="AD2160" s="134"/>
      <c r="AE2160" s="134"/>
    </row>
    <row r="2161" spans="2:31">
      <c r="B2161" s="1319">
        <f t="shared" si="81"/>
        <v>-1</v>
      </c>
      <c r="D2161" s="1310"/>
      <c r="E2161" s="1310"/>
      <c r="F2161" s="1320"/>
      <c r="G2161" s="1310"/>
      <c r="H2161" s="1310"/>
      <c r="I2161" s="1310"/>
      <c r="J2161" s="1321"/>
      <c r="K2161" s="1321"/>
      <c r="L2161" s="1310"/>
      <c r="N2161" s="1322">
        <f t="shared" si="82"/>
        <v>0</v>
      </c>
      <c r="O2161" s="1323">
        <f t="shared" si="83"/>
        <v>0</v>
      </c>
      <c r="P2161" s="1323">
        <f>O2161/'1.5 Universal Data'!$E$36</f>
        <v>0</v>
      </c>
      <c r="R2161" s="134"/>
      <c r="S2161" s="134"/>
      <c r="T2161" s="134"/>
      <c r="U2161" s="134"/>
      <c r="V2161" s="134"/>
      <c r="W2161" s="134"/>
      <c r="X2161" s="134"/>
      <c r="Y2161" s="134"/>
      <c r="Z2161" s="134"/>
      <c r="AA2161" s="134"/>
      <c r="AB2161" s="134"/>
      <c r="AC2161" s="134"/>
      <c r="AD2161" s="134"/>
      <c r="AE2161" s="134"/>
    </row>
    <row r="2162" spans="2:31">
      <c r="B2162" s="1319">
        <f t="shared" si="81"/>
        <v>-1</v>
      </c>
      <c r="D2162" s="1310"/>
      <c r="E2162" s="1310"/>
      <c r="F2162" s="1320"/>
      <c r="G2162" s="1310"/>
      <c r="H2162" s="1310"/>
      <c r="I2162" s="1310"/>
      <c r="J2162" s="1321"/>
      <c r="K2162" s="1321"/>
      <c r="L2162" s="1310"/>
      <c r="N2162" s="1322">
        <f t="shared" si="82"/>
        <v>0</v>
      </c>
      <c r="O2162" s="1323">
        <f t="shared" si="83"/>
        <v>0</v>
      </c>
      <c r="P2162" s="1323">
        <f>O2162/'1.5 Universal Data'!$E$36</f>
        <v>0</v>
      </c>
      <c r="R2162" s="134"/>
      <c r="S2162" s="134"/>
      <c r="T2162" s="134"/>
      <c r="U2162" s="134"/>
      <c r="V2162" s="134"/>
      <c r="W2162" s="134"/>
      <c r="X2162" s="134"/>
      <c r="Y2162" s="134"/>
      <c r="Z2162" s="134"/>
      <c r="AA2162" s="134"/>
      <c r="AB2162" s="134"/>
      <c r="AC2162" s="134"/>
      <c r="AD2162" s="134"/>
      <c r="AE2162" s="134"/>
    </row>
    <row r="2163" spans="2:31">
      <c r="B2163" s="1319">
        <f t="shared" si="81"/>
        <v>-1</v>
      </c>
      <c r="D2163" s="1310"/>
      <c r="E2163" s="1310"/>
      <c r="F2163" s="1320"/>
      <c r="G2163" s="1310"/>
      <c r="H2163" s="1310"/>
      <c r="I2163" s="1310"/>
      <c r="J2163" s="1321"/>
      <c r="K2163" s="1321"/>
      <c r="L2163" s="1310"/>
      <c r="N2163" s="1322">
        <f t="shared" si="82"/>
        <v>0</v>
      </c>
      <c r="O2163" s="1323">
        <f t="shared" si="83"/>
        <v>0</v>
      </c>
      <c r="P2163" s="1323">
        <f>O2163/'1.5 Universal Data'!$E$36</f>
        <v>0</v>
      </c>
      <c r="R2163" s="134"/>
      <c r="S2163" s="134"/>
      <c r="T2163" s="134"/>
      <c r="U2163" s="134"/>
      <c r="V2163" s="134"/>
      <c r="W2163" s="134"/>
      <c r="X2163" s="134"/>
      <c r="Y2163" s="134"/>
      <c r="Z2163" s="134"/>
      <c r="AA2163" s="134"/>
      <c r="AB2163" s="134"/>
      <c r="AC2163" s="134"/>
      <c r="AD2163" s="134"/>
      <c r="AE2163" s="134"/>
    </row>
    <row r="2164" spans="2:31">
      <c r="B2164" s="1319">
        <f t="shared" si="81"/>
        <v>-1</v>
      </c>
      <c r="D2164" s="1310"/>
      <c r="E2164" s="1310"/>
      <c r="F2164" s="1320"/>
      <c r="G2164" s="1310"/>
      <c r="H2164" s="1310"/>
      <c r="I2164" s="1310"/>
      <c r="J2164" s="1321"/>
      <c r="K2164" s="1321"/>
      <c r="L2164" s="1310"/>
      <c r="N2164" s="1322">
        <f t="shared" si="82"/>
        <v>0</v>
      </c>
      <c r="O2164" s="1323">
        <f t="shared" si="83"/>
        <v>0</v>
      </c>
      <c r="P2164" s="1323">
        <f>O2164/'1.5 Universal Data'!$E$36</f>
        <v>0</v>
      </c>
      <c r="R2164" s="134"/>
      <c r="S2164" s="134"/>
      <c r="T2164" s="134"/>
      <c r="U2164" s="134"/>
      <c r="V2164" s="134"/>
      <c r="W2164" s="134"/>
      <c r="X2164" s="134"/>
      <c r="Y2164" s="134"/>
      <c r="Z2164" s="134"/>
      <c r="AA2164" s="134"/>
      <c r="AB2164" s="134"/>
      <c r="AC2164" s="134"/>
      <c r="AD2164" s="134"/>
      <c r="AE2164" s="134"/>
    </row>
    <row r="2165" spans="2:31">
      <c r="B2165" s="1319">
        <f t="shared" si="81"/>
        <v>-1</v>
      </c>
      <c r="D2165" s="1310"/>
      <c r="E2165" s="1310"/>
      <c r="F2165" s="1320"/>
      <c r="G2165" s="1310"/>
      <c r="H2165" s="1310"/>
      <c r="I2165" s="1310"/>
      <c r="J2165" s="1321"/>
      <c r="K2165" s="1321"/>
      <c r="L2165" s="1310"/>
      <c r="N2165" s="1322">
        <f t="shared" si="82"/>
        <v>0</v>
      </c>
      <c r="O2165" s="1323">
        <f t="shared" si="83"/>
        <v>0</v>
      </c>
      <c r="P2165" s="1323">
        <f>O2165/'1.5 Universal Data'!$E$36</f>
        <v>0</v>
      </c>
      <c r="R2165" s="134"/>
      <c r="S2165" s="134"/>
      <c r="T2165" s="134"/>
      <c r="U2165" s="134"/>
      <c r="V2165" s="134"/>
      <c r="W2165" s="134"/>
      <c r="X2165" s="134"/>
      <c r="Y2165" s="134"/>
      <c r="Z2165" s="134"/>
      <c r="AA2165" s="134"/>
      <c r="AB2165" s="134"/>
      <c r="AC2165" s="134"/>
      <c r="AD2165" s="134"/>
      <c r="AE2165" s="134"/>
    </row>
    <row r="2166" spans="2:31">
      <c r="B2166" s="1319">
        <f t="shared" si="81"/>
        <v>-1</v>
      </c>
      <c r="D2166" s="1310"/>
      <c r="E2166" s="1310"/>
      <c r="F2166" s="1320"/>
      <c r="G2166" s="1310"/>
      <c r="H2166" s="1310"/>
      <c r="I2166" s="1310"/>
      <c r="J2166" s="1321"/>
      <c r="K2166" s="1321"/>
      <c r="L2166" s="1310"/>
      <c r="N2166" s="1322">
        <f t="shared" si="82"/>
        <v>0</v>
      </c>
      <c r="O2166" s="1323">
        <f t="shared" si="83"/>
        <v>0</v>
      </c>
      <c r="P2166" s="1323">
        <f>O2166/'1.5 Universal Data'!$E$36</f>
        <v>0</v>
      </c>
      <c r="R2166" s="134"/>
      <c r="S2166" s="134"/>
      <c r="T2166" s="134"/>
      <c r="U2166" s="134"/>
      <c r="V2166" s="134"/>
      <c r="W2166" s="134"/>
      <c r="X2166" s="134"/>
      <c r="Y2166" s="134"/>
      <c r="Z2166" s="134"/>
      <c r="AA2166" s="134"/>
      <c r="AB2166" s="134"/>
      <c r="AC2166" s="134"/>
      <c r="AD2166" s="134"/>
      <c r="AE2166" s="134"/>
    </row>
    <row r="2167" spans="2:31">
      <c r="B2167" s="1319">
        <f t="shared" si="81"/>
        <v>-1</v>
      </c>
      <c r="D2167" s="1310"/>
      <c r="E2167" s="1310"/>
      <c r="F2167" s="1320"/>
      <c r="G2167" s="1310"/>
      <c r="H2167" s="1310"/>
      <c r="I2167" s="1310"/>
      <c r="J2167" s="1321"/>
      <c r="K2167" s="1321"/>
      <c r="L2167" s="1310"/>
      <c r="N2167" s="1322">
        <f t="shared" si="82"/>
        <v>0</v>
      </c>
      <c r="O2167" s="1323">
        <f t="shared" si="83"/>
        <v>0</v>
      </c>
      <c r="P2167" s="1323">
        <f>O2167/'1.5 Universal Data'!$E$36</f>
        <v>0</v>
      </c>
      <c r="R2167" s="134"/>
      <c r="S2167" s="134"/>
      <c r="T2167" s="134"/>
      <c r="U2167" s="134"/>
      <c r="V2167" s="134"/>
      <c r="W2167" s="134"/>
      <c r="X2167" s="134"/>
      <c r="Y2167" s="134"/>
      <c r="Z2167" s="134"/>
      <c r="AA2167" s="134"/>
      <c r="AB2167" s="134"/>
      <c r="AC2167" s="134"/>
      <c r="AD2167" s="134"/>
      <c r="AE2167" s="134"/>
    </row>
    <row r="2168" spans="2:31">
      <c r="B2168" s="1319">
        <f t="shared" si="81"/>
        <v>-1</v>
      </c>
      <c r="D2168" s="1310"/>
      <c r="E2168" s="1310"/>
      <c r="F2168" s="1320"/>
      <c r="G2168" s="1310"/>
      <c r="H2168" s="1310"/>
      <c r="I2168" s="1310"/>
      <c r="J2168" s="1321"/>
      <c r="K2168" s="1321"/>
      <c r="L2168" s="1310"/>
      <c r="N2168" s="1322">
        <f t="shared" si="82"/>
        <v>0</v>
      </c>
      <c r="O2168" s="1323">
        <f t="shared" si="83"/>
        <v>0</v>
      </c>
      <c r="P2168" s="1323">
        <f>O2168/'1.5 Universal Data'!$E$36</f>
        <v>0</v>
      </c>
      <c r="R2168" s="134"/>
      <c r="S2168" s="134"/>
      <c r="T2168" s="134"/>
      <c r="U2168" s="134"/>
      <c r="V2168" s="134"/>
      <c r="W2168" s="134"/>
      <c r="X2168" s="134"/>
      <c r="Y2168" s="134"/>
      <c r="Z2168" s="134"/>
      <c r="AA2168" s="134"/>
      <c r="AB2168" s="134"/>
      <c r="AC2168" s="134"/>
      <c r="AD2168" s="134"/>
      <c r="AE2168" s="134"/>
    </row>
    <row r="2169" spans="2:31">
      <c r="B2169" s="1319">
        <f t="shared" si="81"/>
        <v>-1</v>
      </c>
      <c r="D2169" s="1310"/>
      <c r="E2169" s="1310"/>
      <c r="F2169" s="1320"/>
      <c r="G2169" s="1310"/>
      <c r="H2169" s="1310"/>
      <c r="I2169" s="1310"/>
      <c r="J2169" s="1321"/>
      <c r="K2169" s="1321"/>
      <c r="L2169" s="1310"/>
      <c r="N2169" s="1322">
        <f t="shared" si="82"/>
        <v>0</v>
      </c>
      <c r="O2169" s="1323">
        <f t="shared" si="83"/>
        <v>0</v>
      </c>
      <c r="P2169" s="1323">
        <f>O2169/'1.5 Universal Data'!$E$36</f>
        <v>0</v>
      </c>
      <c r="R2169" s="134"/>
      <c r="S2169" s="134"/>
      <c r="T2169" s="134"/>
      <c r="U2169" s="134"/>
      <c r="V2169" s="134"/>
      <c r="W2169" s="134"/>
      <c r="X2169" s="134"/>
      <c r="Y2169" s="134"/>
      <c r="Z2169" s="134"/>
      <c r="AA2169" s="134"/>
      <c r="AB2169" s="134"/>
      <c r="AC2169" s="134"/>
      <c r="AD2169" s="134"/>
      <c r="AE2169" s="134"/>
    </row>
    <row r="2170" spans="2:31">
      <c r="B2170" s="1319">
        <f t="shared" si="81"/>
        <v>-1</v>
      </c>
      <c r="D2170" s="1310"/>
      <c r="E2170" s="1310"/>
      <c r="F2170" s="1320"/>
      <c r="G2170" s="1310"/>
      <c r="H2170" s="1310"/>
      <c r="I2170" s="1310"/>
      <c r="J2170" s="1321"/>
      <c r="K2170" s="1321"/>
      <c r="L2170" s="1310"/>
      <c r="N2170" s="1322">
        <f t="shared" si="82"/>
        <v>0</v>
      </c>
      <c r="O2170" s="1323">
        <f t="shared" si="83"/>
        <v>0</v>
      </c>
      <c r="P2170" s="1323">
        <f>O2170/'1.5 Universal Data'!$E$36</f>
        <v>0</v>
      </c>
      <c r="R2170" s="134"/>
      <c r="S2170" s="134"/>
      <c r="T2170" s="134"/>
      <c r="U2170" s="134"/>
      <c r="V2170" s="134"/>
      <c r="W2170" s="134"/>
      <c r="X2170" s="134"/>
      <c r="Y2170" s="134"/>
      <c r="Z2170" s="134"/>
      <c r="AA2170" s="134"/>
      <c r="AB2170" s="134"/>
      <c r="AC2170" s="134"/>
      <c r="AD2170" s="134"/>
      <c r="AE2170" s="134"/>
    </row>
    <row r="2171" spans="2:31">
      <c r="B2171" s="1319">
        <f t="shared" si="81"/>
        <v>-1</v>
      </c>
      <c r="D2171" s="1310"/>
      <c r="E2171" s="1310"/>
      <c r="F2171" s="1320"/>
      <c r="G2171" s="1310"/>
      <c r="H2171" s="1310"/>
      <c r="I2171" s="1310"/>
      <c r="J2171" s="1321"/>
      <c r="K2171" s="1321"/>
      <c r="L2171" s="1310"/>
      <c r="N2171" s="1322">
        <f t="shared" si="82"/>
        <v>0</v>
      </c>
      <c r="O2171" s="1323">
        <f t="shared" si="83"/>
        <v>0</v>
      </c>
      <c r="P2171" s="1323">
        <f>O2171/'1.5 Universal Data'!$E$36</f>
        <v>0</v>
      </c>
      <c r="R2171" s="134"/>
      <c r="S2171" s="134"/>
      <c r="T2171" s="134"/>
      <c r="U2171" s="134"/>
      <c r="V2171" s="134"/>
      <c r="W2171" s="134"/>
      <c r="X2171" s="134"/>
      <c r="Y2171" s="134"/>
      <c r="Z2171" s="134"/>
      <c r="AA2171" s="134"/>
      <c r="AB2171" s="134"/>
      <c r="AC2171" s="134"/>
      <c r="AD2171" s="134"/>
      <c r="AE2171" s="134"/>
    </row>
    <row r="2172" spans="2:31">
      <c r="B2172" s="1319">
        <f t="shared" si="81"/>
        <v>-1</v>
      </c>
      <c r="D2172" s="1310"/>
      <c r="E2172" s="1310"/>
      <c r="F2172" s="1320"/>
      <c r="G2172" s="1310"/>
      <c r="H2172" s="1310"/>
      <c r="I2172" s="1310"/>
      <c r="J2172" s="1321"/>
      <c r="K2172" s="1321"/>
      <c r="L2172" s="1310"/>
      <c r="N2172" s="1322">
        <f t="shared" si="82"/>
        <v>0</v>
      </c>
      <c r="O2172" s="1323">
        <f t="shared" si="83"/>
        <v>0</v>
      </c>
      <c r="P2172" s="1323">
        <f>O2172/'1.5 Universal Data'!$E$36</f>
        <v>0</v>
      </c>
      <c r="R2172" s="134"/>
      <c r="S2172" s="134"/>
      <c r="T2172" s="134"/>
      <c r="U2172" s="134"/>
      <c r="V2172" s="134"/>
      <c r="W2172" s="134"/>
      <c r="X2172" s="134"/>
      <c r="Y2172" s="134"/>
      <c r="Z2172" s="134"/>
      <c r="AA2172" s="134"/>
      <c r="AB2172" s="134"/>
      <c r="AC2172" s="134"/>
      <c r="AD2172" s="134"/>
      <c r="AE2172" s="134"/>
    </row>
    <row r="2173" spans="2:31">
      <c r="B2173" s="1319">
        <f t="shared" si="81"/>
        <v>-1</v>
      </c>
      <c r="D2173" s="1310"/>
      <c r="E2173" s="1310"/>
      <c r="F2173" s="1320"/>
      <c r="G2173" s="1310"/>
      <c r="H2173" s="1310"/>
      <c r="I2173" s="1310"/>
      <c r="J2173" s="1321"/>
      <c r="K2173" s="1321"/>
      <c r="L2173" s="1310"/>
      <c r="N2173" s="1322">
        <f t="shared" si="82"/>
        <v>0</v>
      </c>
      <c r="O2173" s="1323">
        <f t="shared" si="83"/>
        <v>0</v>
      </c>
      <c r="P2173" s="1323">
        <f>O2173/'1.5 Universal Data'!$E$36</f>
        <v>0</v>
      </c>
      <c r="R2173" s="134"/>
      <c r="S2173" s="134"/>
      <c r="T2173" s="134"/>
      <c r="U2173" s="134"/>
      <c r="V2173" s="134"/>
      <c r="W2173" s="134"/>
      <c r="X2173" s="134"/>
      <c r="Y2173" s="134"/>
      <c r="Z2173" s="134"/>
      <c r="AA2173" s="134"/>
      <c r="AB2173" s="134"/>
      <c r="AC2173" s="134"/>
      <c r="AD2173" s="134"/>
      <c r="AE2173" s="134"/>
    </row>
    <row r="2174" spans="2:31">
      <c r="B2174" s="1319">
        <f t="shared" si="81"/>
        <v>-1</v>
      </c>
      <c r="D2174" s="1310"/>
      <c r="E2174" s="1310"/>
      <c r="F2174" s="1320"/>
      <c r="G2174" s="1310"/>
      <c r="H2174" s="1310"/>
      <c r="I2174" s="1310"/>
      <c r="J2174" s="1321"/>
      <c r="K2174" s="1321"/>
      <c r="L2174" s="1310"/>
      <c r="N2174" s="1322">
        <f t="shared" si="82"/>
        <v>0</v>
      </c>
      <c r="O2174" s="1323">
        <f t="shared" si="83"/>
        <v>0</v>
      </c>
      <c r="P2174" s="1323">
        <f>O2174/'1.5 Universal Data'!$E$36</f>
        <v>0</v>
      </c>
      <c r="R2174" s="134"/>
      <c r="S2174" s="134"/>
      <c r="T2174" s="134"/>
      <c r="U2174" s="134"/>
      <c r="V2174" s="134"/>
      <c r="W2174" s="134"/>
      <c r="X2174" s="134"/>
      <c r="Y2174" s="134"/>
      <c r="Z2174" s="134"/>
      <c r="AA2174" s="134"/>
      <c r="AB2174" s="134"/>
      <c r="AC2174" s="134"/>
      <c r="AD2174" s="134"/>
      <c r="AE2174" s="134"/>
    </row>
    <row r="2175" spans="2:31">
      <c r="B2175" s="1319">
        <f t="shared" si="81"/>
        <v>-1</v>
      </c>
      <c r="D2175" s="1310"/>
      <c r="E2175" s="1310"/>
      <c r="F2175" s="1320"/>
      <c r="G2175" s="1310"/>
      <c r="H2175" s="1310"/>
      <c r="I2175" s="1310"/>
      <c r="J2175" s="1321"/>
      <c r="K2175" s="1321"/>
      <c r="L2175" s="1310"/>
      <c r="N2175" s="1322">
        <f t="shared" si="82"/>
        <v>0</v>
      </c>
      <c r="O2175" s="1323">
        <f t="shared" si="83"/>
        <v>0</v>
      </c>
      <c r="P2175" s="1323">
        <f>O2175/'1.5 Universal Data'!$E$36</f>
        <v>0</v>
      </c>
      <c r="R2175" s="134"/>
      <c r="S2175" s="134"/>
      <c r="T2175" s="134"/>
      <c r="U2175" s="134"/>
      <c r="V2175" s="134"/>
      <c r="W2175" s="134"/>
      <c r="X2175" s="134"/>
      <c r="Y2175" s="134"/>
      <c r="Z2175" s="134"/>
      <c r="AA2175" s="134"/>
      <c r="AB2175" s="134"/>
      <c r="AC2175" s="134"/>
      <c r="AD2175" s="134"/>
      <c r="AE2175" s="134"/>
    </row>
    <row r="2176" spans="2:31">
      <c r="B2176" s="1319">
        <f t="shared" si="81"/>
        <v>-1</v>
      </c>
      <c r="D2176" s="1310"/>
      <c r="E2176" s="1310"/>
      <c r="F2176" s="1320"/>
      <c r="G2176" s="1310"/>
      <c r="H2176" s="1310"/>
      <c r="I2176" s="1310"/>
      <c r="J2176" s="1321"/>
      <c r="K2176" s="1321"/>
      <c r="L2176" s="1310"/>
      <c r="N2176" s="1322">
        <f t="shared" si="82"/>
        <v>0</v>
      </c>
      <c r="O2176" s="1323">
        <f t="shared" si="83"/>
        <v>0</v>
      </c>
      <c r="P2176" s="1323">
        <f>O2176/'1.5 Universal Data'!$E$36</f>
        <v>0</v>
      </c>
      <c r="R2176" s="134"/>
      <c r="S2176" s="134"/>
      <c r="T2176" s="134"/>
      <c r="U2176" s="134"/>
      <c r="V2176" s="134"/>
      <c r="W2176" s="134"/>
      <c r="X2176" s="134"/>
      <c r="Y2176" s="134"/>
      <c r="Z2176" s="134"/>
      <c r="AA2176" s="134"/>
      <c r="AB2176" s="134"/>
      <c r="AC2176" s="134"/>
      <c r="AD2176" s="134"/>
      <c r="AE2176" s="134"/>
    </row>
    <row r="2177" spans="2:31">
      <c r="B2177" s="1319">
        <f t="shared" si="81"/>
        <v>-1</v>
      </c>
      <c r="D2177" s="1310"/>
      <c r="E2177" s="1310"/>
      <c r="F2177" s="1320"/>
      <c r="G2177" s="1310"/>
      <c r="H2177" s="1310"/>
      <c r="I2177" s="1310"/>
      <c r="J2177" s="1321"/>
      <c r="K2177" s="1321"/>
      <c r="L2177" s="1310"/>
      <c r="N2177" s="1322">
        <f t="shared" si="82"/>
        <v>0</v>
      </c>
      <c r="O2177" s="1323">
        <f t="shared" si="83"/>
        <v>0</v>
      </c>
      <c r="P2177" s="1323">
        <f>O2177/'1.5 Universal Data'!$E$36</f>
        <v>0</v>
      </c>
      <c r="R2177" s="134"/>
      <c r="S2177" s="134"/>
      <c r="T2177" s="134"/>
      <c r="U2177" s="134"/>
      <c r="V2177" s="134"/>
      <c r="W2177" s="134"/>
      <c r="X2177" s="134"/>
      <c r="Y2177" s="134"/>
      <c r="Z2177" s="134"/>
      <c r="AA2177" s="134"/>
      <c r="AB2177" s="134"/>
      <c r="AC2177" s="134"/>
      <c r="AD2177" s="134"/>
      <c r="AE2177" s="134"/>
    </row>
    <row r="2178" spans="2:31">
      <c r="B2178" s="1319">
        <f t="shared" si="81"/>
        <v>-1</v>
      </c>
      <c r="D2178" s="1310"/>
      <c r="E2178" s="1310"/>
      <c r="F2178" s="1320"/>
      <c r="G2178" s="1310"/>
      <c r="H2178" s="1310"/>
      <c r="I2178" s="1310"/>
      <c r="J2178" s="1321"/>
      <c r="K2178" s="1321"/>
      <c r="L2178" s="1310"/>
      <c r="N2178" s="1322">
        <f t="shared" si="82"/>
        <v>0</v>
      </c>
      <c r="O2178" s="1323">
        <f t="shared" si="83"/>
        <v>0</v>
      </c>
      <c r="P2178" s="1323">
        <f>O2178/'1.5 Universal Data'!$E$36</f>
        <v>0</v>
      </c>
      <c r="R2178" s="134"/>
      <c r="S2178" s="134"/>
      <c r="T2178" s="134"/>
      <c r="U2178" s="134"/>
      <c r="V2178" s="134"/>
      <c r="W2178" s="134"/>
      <c r="X2178" s="134"/>
      <c r="Y2178" s="134"/>
      <c r="Z2178" s="134"/>
      <c r="AA2178" s="134"/>
      <c r="AB2178" s="134"/>
      <c r="AC2178" s="134"/>
      <c r="AD2178" s="134"/>
      <c r="AE2178" s="134"/>
    </row>
    <row r="2179" spans="2:31">
      <c r="B2179" s="1319">
        <f t="shared" si="81"/>
        <v>-1</v>
      </c>
      <c r="D2179" s="1310"/>
      <c r="E2179" s="1310"/>
      <c r="F2179" s="1320"/>
      <c r="G2179" s="1310"/>
      <c r="H2179" s="1310"/>
      <c r="I2179" s="1310"/>
      <c r="J2179" s="1321"/>
      <c r="K2179" s="1321"/>
      <c r="L2179" s="1310"/>
      <c r="N2179" s="1322">
        <f t="shared" si="82"/>
        <v>0</v>
      </c>
      <c r="O2179" s="1323">
        <f t="shared" si="83"/>
        <v>0</v>
      </c>
      <c r="P2179" s="1323">
        <f>O2179/'1.5 Universal Data'!$E$36</f>
        <v>0</v>
      </c>
      <c r="R2179" s="134"/>
      <c r="S2179" s="134"/>
      <c r="T2179" s="134"/>
      <c r="U2179" s="134"/>
      <c r="V2179" s="134"/>
      <c r="W2179" s="134"/>
      <c r="X2179" s="134"/>
      <c r="Y2179" s="134"/>
      <c r="Z2179" s="134"/>
      <c r="AA2179" s="134"/>
      <c r="AB2179" s="134"/>
      <c r="AC2179" s="134"/>
      <c r="AD2179" s="134"/>
      <c r="AE2179" s="134"/>
    </row>
    <row r="2180" spans="2:31">
      <c r="B2180" s="1319">
        <f t="shared" si="81"/>
        <v>-1</v>
      </c>
      <c r="D2180" s="1310"/>
      <c r="E2180" s="1310"/>
      <c r="F2180" s="1320"/>
      <c r="G2180" s="1310"/>
      <c r="H2180" s="1310"/>
      <c r="I2180" s="1310"/>
      <c r="J2180" s="1321"/>
      <c r="K2180" s="1321"/>
      <c r="L2180" s="1310"/>
      <c r="N2180" s="1322">
        <f t="shared" si="82"/>
        <v>0</v>
      </c>
      <c r="O2180" s="1323">
        <f t="shared" si="83"/>
        <v>0</v>
      </c>
      <c r="P2180" s="1323">
        <f>O2180/'1.5 Universal Data'!$E$36</f>
        <v>0</v>
      </c>
      <c r="R2180" s="134"/>
      <c r="S2180" s="134"/>
      <c r="T2180" s="134"/>
      <c r="U2180" s="134"/>
      <c r="V2180" s="134"/>
      <c r="W2180" s="134"/>
      <c r="X2180" s="134"/>
      <c r="Y2180" s="134"/>
      <c r="Z2180" s="134"/>
      <c r="AA2180" s="134"/>
      <c r="AB2180" s="134"/>
      <c r="AC2180" s="134"/>
      <c r="AD2180" s="134"/>
      <c r="AE2180" s="134"/>
    </row>
    <row r="2181" spans="2:31">
      <c r="B2181" s="1319">
        <f t="shared" si="81"/>
        <v>-1</v>
      </c>
      <c r="D2181" s="1310"/>
      <c r="E2181" s="1310"/>
      <c r="F2181" s="1320"/>
      <c r="G2181" s="1310"/>
      <c r="H2181" s="1310"/>
      <c r="I2181" s="1310"/>
      <c r="J2181" s="1321"/>
      <c r="K2181" s="1321"/>
      <c r="L2181" s="1310"/>
      <c r="N2181" s="1322">
        <f t="shared" si="82"/>
        <v>0</v>
      </c>
      <c r="O2181" s="1323">
        <f t="shared" si="83"/>
        <v>0</v>
      </c>
      <c r="P2181" s="1323">
        <f>O2181/'1.5 Universal Data'!$E$36</f>
        <v>0</v>
      </c>
      <c r="R2181" s="134"/>
      <c r="S2181" s="134"/>
      <c r="T2181" s="134"/>
      <c r="U2181" s="134"/>
      <c r="V2181" s="134"/>
      <c r="W2181" s="134"/>
      <c r="X2181" s="134"/>
      <c r="Y2181" s="134"/>
      <c r="Z2181" s="134"/>
      <c r="AA2181" s="134"/>
      <c r="AB2181" s="134"/>
      <c r="AC2181" s="134"/>
      <c r="AD2181" s="134"/>
      <c r="AE2181" s="134"/>
    </row>
    <row r="2182" spans="2:31">
      <c r="B2182" s="1319">
        <f t="shared" si="81"/>
        <v>-1</v>
      </c>
      <c r="D2182" s="1310"/>
      <c r="E2182" s="1310"/>
      <c r="F2182" s="1320"/>
      <c r="G2182" s="1310"/>
      <c r="H2182" s="1310"/>
      <c r="I2182" s="1310"/>
      <c r="J2182" s="1321"/>
      <c r="K2182" s="1321"/>
      <c r="L2182" s="1310"/>
      <c r="N2182" s="1322">
        <f t="shared" si="82"/>
        <v>0</v>
      </c>
      <c r="O2182" s="1323">
        <f t="shared" si="83"/>
        <v>0</v>
      </c>
      <c r="P2182" s="1323">
        <f>O2182/'1.5 Universal Data'!$E$36</f>
        <v>0</v>
      </c>
      <c r="R2182" s="134"/>
      <c r="S2182" s="134"/>
      <c r="T2182" s="134"/>
      <c r="U2182" s="134"/>
      <c r="V2182" s="134"/>
      <c r="W2182" s="134"/>
      <c r="X2182" s="134"/>
      <c r="Y2182" s="134"/>
      <c r="Z2182" s="134"/>
      <c r="AA2182" s="134"/>
      <c r="AB2182" s="134"/>
      <c r="AC2182" s="134"/>
      <c r="AD2182" s="134"/>
      <c r="AE2182" s="134"/>
    </row>
    <row r="2183" spans="2:31">
      <c r="B2183" s="1319">
        <f t="shared" si="81"/>
        <v>-1</v>
      </c>
      <c r="D2183" s="1310"/>
      <c r="E2183" s="1310"/>
      <c r="F2183" s="1320"/>
      <c r="G2183" s="1310"/>
      <c r="H2183" s="1310"/>
      <c r="I2183" s="1310"/>
      <c r="J2183" s="1321"/>
      <c r="K2183" s="1321"/>
      <c r="L2183" s="1310"/>
      <c r="N2183" s="1322">
        <f t="shared" si="82"/>
        <v>0</v>
      </c>
      <c r="O2183" s="1323">
        <f t="shared" si="83"/>
        <v>0</v>
      </c>
      <c r="P2183" s="1323">
        <f>O2183/'1.5 Universal Data'!$E$36</f>
        <v>0</v>
      </c>
      <c r="R2183" s="134"/>
      <c r="S2183" s="134"/>
      <c r="T2183" s="134"/>
      <c r="U2183" s="134"/>
      <c r="V2183" s="134"/>
      <c r="W2183" s="134"/>
      <c r="X2183" s="134"/>
      <c r="Y2183" s="134"/>
      <c r="Z2183" s="134"/>
      <c r="AA2183" s="134"/>
      <c r="AB2183" s="134"/>
      <c r="AC2183" s="134"/>
      <c r="AD2183" s="134"/>
      <c r="AE2183" s="134"/>
    </row>
    <row r="2184" spans="2:31">
      <c r="B2184" s="1319">
        <f t="shared" si="81"/>
        <v>-1</v>
      </c>
      <c r="D2184" s="1310"/>
      <c r="E2184" s="1310"/>
      <c r="F2184" s="1320"/>
      <c r="G2184" s="1310"/>
      <c r="H2184" s="1310"/>
      <c r="I2184" s="1310"/>
      <c r="J2184" s="1321"/>
      <c r="K2184" s="1321"/>
      <c r="L2184" s="1310"/>
      <c r="N2184" s="1322">
        <f t="shared" si="82"/>
        <v>0</v>
      </c>
      <c r="O2184" s="1323">
        <f t="shared" si="83"/>
        <v>0</v>
      </c>
      <c r="P2184" s="1323">
        <f>O2184/'1.5 Universal Data'!$E$36</f>
        <v>0</v>
      </c>
      <c r="R2184" s="134"/>
      <c r="S2184" s="134"/>
      <c r="T2184" s="134"/>
      <c r="U2184" s="134"/>
      <c r="V2184" s="134"/>
      <c r="W2184" s="134"/>
      <c r="X2184" s="134"/>
      <c r="Y2184" s="134"/>
      <c r="Z2184" s="134"/>
      <c r="AA2184" s="134"/>
      <c r="AB2184" s="134"/>
      <c r="AC2184" s="134"/>
      <c r="AD2184" s="134"/>
      <c r="AE2184" s="134"/>
    </row>
    <row r="2185" spans="2:31">
      <c r="B2185" s="1319">
        <f t="shared" si="81"/>
        <v>-1</v>
      </c>
      <c r="D2185" s="1310"/>
      <c r="E2185" s="1310"/>
      <c r="F2185" s="1320"/>
      <c r="G2185" s="1310"/>
      <c r="H2185" s="1310"/>
      <c r="I2185" s="1310"/>
      <c r="J2185" s="1321"/>
      <c r="K2185" s="1321"/>
      <c r="L2185" s="1310"/>
      <c r="N2185" s="1322">
        <f t="shared" si="82"/>
        <v>0</v>
      </c>
      <c r="O2185" s="1323">
        <f t="shared" si="83"/>
        <v>0</v>
      </c>
      <c r="P2185" s="1323">
        <f>O2185/'1.5 Universal Data'!$E$36</f>
        <v>0</v>
      </c>
      <c r="R2185" s="134"/>
      <c r="S2185" s="134"/>
      <c r="T2185" s="134"/>
      <c r="U2185" s="134"/>
      <c r="V2185" s="134"/>
      <c r="W2185" s="134"/>
      <c r="X2185" s="134"/>
      <c r="Y2185" s="134"/>
      <c r="Z2185" s="134"/>
      <c r="AA2185" s="134"/>
      <c r="AB2185" s="134"/>
      <c r="AC2185" s="134"/>
      <c r="AD2185" s="134"/>
      <c r="AE2185" s="134"/>
    </row>
    <row r="2186" spans="2:31">
      <c r="B2186" s="1319">
        <f t="shared" si="81"/>
        <v>-1</v>
      </c>
      <c r="D2186" s="1310"/>
      <c r="E2186" s="1310"/>
      <c r="F2186" s="1320"/>
      <c r="G2186" s="1310"/>
      <c r="H2186" s="1310"/>
      <c r="I2186" s="1310"/>
      <c r="J2186" s="1321"/>
      <c r="K2186" s="1321"/>
      <c r="L2186" s="1310"/>
      <c r="N2186" s="1322">
        <f t="shared" si="82"/>
        <v>0</v>
      </c>
      <c r="O2186" s="1323">
        <f t="shared" si="83"/>
        <v>0</v>
      </c>
      <c r="P2186" s="1323">
        <f>O2186/'1.5 Universal Data'!$E$36</f>
        <v>0</v>
      </c>
      <c r="R2186" s="134"/>
      <c r="S2186" s="134"/>
      <c r="T2186" s="134"/>
      <c r="U2186" s="134"/>
      <c r="V2186" s="134"/>
      <c r="W2186" s="134"/>
      <c r="X2186" s="134"/>
      <c r="Y2186" s="134"/>
      <c r="Z2186" s="134"/>
      <c r="AA2186" s="134"/>
      <c r="AB2186" s="134"/>
      <c r="AC2186" s="134"/>
      <c r="AD2186" s="134"/>
      <c r="AE2186" s="134"/>
    </row>
    <row r="2187" spans="2:31">
      <c r="B2187" s="1319">
        <f t="shared" si="81"/>
        <v>-1</v>
      </c>
      <c r="D2187" s="1310"/>
      <c r="E2187" s="1310"/>
      <c r="F2187" s="1320"/>
      <c r="G2187" s="1310"/>
      <c r="H2187" s="1310"/>
      <c r="I2187" s="1310"/>
      <c r="J2187" s="1321"/>
      <c r="K2187" s="1321"/>
      <c r="L2187" s="1310"/>
      <c r="N2187" s="1322">
        <f t="shared" si="82"/>
        <v>0</v>
      </c>
      <c r="O2187" s="1323">
        <f t="shared" si="83"/>
        <v>0</v>
      </c>
      <c r="P2187" s="1323">
        <f>O2187/'1.5 Universal Data'!$E$36</f>
        <v>0</v>
      </c>
      <c r="R2187" s="134"/>
      <c r="S2187" s="134"/>
      <c r="T2187" s="134"/>
      <c r="U2187" s="134"/>
      <c r="V2187" s="134"/>
      <c r="W2187" s="134"/>
      <c r="X2187" s="134"/>
      <c r="Y2187" s="134"/>
      <c r="Z2187" s="134"/>
      <c r="AA2187" s="134"/>
      <c r="AB2187" s="134"/>
      <c r="AC2187" s="134"/>
      <c r="AD2187" s="134"/>
      <c r="AE2187" s="134"/>
    </row>
    <row r="2188" spans="2:31">
      <c r="B2188" s="1319">
        <f t="shared" si="81"/>
        <v>-1</v>
      </c>
      <c r="D2188" s="1310"/>
      <c r="E2188" s="1310"/>
      <c r="F2188" s="1320"/>
      <c r="G2188" s="1310"/>
      <c r="H2188" s="1310"/>
      <c r="I2188" s="1310"/>
      <c r="J2188" s="1321"/>
      <c r="K2188" s="1321"/>
      <c r="L2188" s="1310"/>
      <c r="N2188" s="1322">
        <f t="shared" si="82"/>
        <v>0</v>
      </c>
      <c r="O2188" s="1323">
        <f t="shared" si="83"/>
        <v>0</v>
      </c>
      <c r="P2188" s="1323">
        <f>O2188/'1.5 Universal Data'!$E$36</f>
        <v>0</v>
      </c>
      <c r="R2188" s="134"/>
      <c r="S2188" s="134"/>
      <c r="T2188" s="134"/>
      <c r="U2188" s="134"/>
      <c r="V2188" s="134"/>
      <c r="W2188" s="134"/>
      <c r="X2188" s="134"/>
      <c r="Y2188" s="134"/>
      <c r="Z2188" s="134"/>
      <c r="AA2188" s="134"/>
      <c r="AB2188" s="134"/>
      <c r="AC2188" s="134"/>
      <c r="AD2188" s="134"/>
      <c r="AE2188" s="134"/>
    </row>
    <row r="2189" spans="2:31">
      <c r="B2189" s="1319">
        <f t="shared" si="81"/>
        <v>-1</v>
      </c>
      <c r="D2189" s="1310"/>
      <c r="E2189" s="1310"/>
      <c r="F2189" s="1320"/>
      <c r="G2189" s="1310"/>
      <c r="H2189" s="1310"/>
      <c r="I2189" s="1310"/>
      <c r="J2189" s="1321"/>
      <c r="K2189" s="1321"/>
      <c r="L2189" s="1310"/>
      <c r="N2189" s="1322">
        <f t="shared" si="82"/>
        <v>0</v>
      </c>
      <c r="O2189" s="1323">
        <f t="shared" si="83"/>
        <v>0</v>
      </c>
      <c r="P2189" s="1323">
        <f>O2189/'1.5 Universal Data'!$E$36</f>
        <v>0</v>
      </c>
      <c r="R2189" s="134"/>
      <c r="S2189" s="134"/>
      <c r="T2189" s="134"/>
      <c r="U2189" s="134"/>
      <c r="V2189" s="134"/>
      <c r="W2189" s="134"/>
      <c r="X2189" s="134"/>
      <c r="Y2189" s="134"/>
      <c r="Z2189" s="134"/>
      <c r="AA2189" s="134"/>
      <c r="AB2189" s="134"/>
      <c r="AC2189" s="134"/>
      <c r="AD2189" s="134"/>
      <c r="AE2189" s="134"/>
    </row>
    <row r="2190" spans="2:31">
      <c r="B2190" s="1319">
        <f t="shared" si="81"/>
        <v>-1</v>
      </c>
      <c r="D2190" s="1310"/>
      <c r="E2190" s="1310"/>
      <c r="F2190" s="1320"/>
      <c r="G2190" s="1310"/>
      <c r="H2190" s="1310"/>
      <c r="I2190" s="1310"/>
      <c r="J2190" s="1321"/>
      <c r="K2190" s="1321"/>
      <c r="L2190" s="1310"/>
      <c r="N2190" s="1322">
        <f t="shared" si="82"/>
        <v>0</v>
      </c>
      <c r="O2190" s="1323">
        <f t="shared" si="83"/>
        <v>0</v>
      </c>
      <c r="P2190" s="1323">
        <f>O2190/'1.5 Universal Data'!$E$36</f>
        <v>0</v>
      </c>
      <c r="R2190" s="134"/>
      <c r="S2190" s="134"/>
      <c r="T2190" s="134"/>
      <c r="U2190" s="134"/>
      <c r="V2190" s="134"/>
      <c r="W2190" s="134"/>
      <c r="X2190" s="134"/>
      <c r="Y2190" s="134"/>
      <c r="Z2190" s="134"/>
      <c r="AA2190" s="134"/>
      <c r="AB2190" s="134"/>
      <c r="AC2190" s="134"/>
      <c r="AD2190" s="134"/>
      <c r="AE2190" s="134"/>
    </row>
    <row r="2191" spans="2:31">
      <c r="B2191" s="1319">
        <f t="shared" si="81"/>
        <v>-1</v>
      </c>
      <c r="D2191" s="1310"/>
      <c r="E2191" s="1310"/>
      <c r="F2191" s="1320"/>
      <c r="G2191" s="1310"/>
      <c r="H2191" s="1310"/>
      <c r="I2191" s="1310"/>
      <c r="J2191" s="1321"/>
      <c r="K2191" s="1321"/>
      <c r="L2191" s="1310"/>
      <c r="N2191" s="1322">
        <f t="shared" si="82"/>
        <v>0</v>
      </c>
      <c r="O2191" s="1323">
        <f t="shared" si="83"/>
        <v>0</v>
      </c>
      <c r="P2191" s="1323">
        <f>O2191/'1.5 Universal Data'!$E$36</f>
        <v>0</v>
      </c>
      <c r="R2191" s="134"/>
      <c r="S2191" s="134"/>
      <c r="T2191" s="134"/>
      <c r="U2191" s="134"/>
      <c r="V2191" s="134"/>
      <c r="W2191" s="134"/>
      <c r="X2191" s="134"/>
      <c r="Y2191" s="134"/>
      <c r="Z2191" s="134"/>
      <c r="AA2191" s="134"/>
      <c r="AB2191" s="134"/>
      <c r="AC2191" s="134"/>
      <c r="AD2191" s="134"/>
      <c r="AE2191" s="134"/>
    </row>
    <row r="2192" spans="2:31">
      <c r="B2192" s="1319">
        <f t="shared" si="81"/>
        <v>-1</v>
      </c>
      <c r="D2192" s="1310"/>
      <c r="E2192" s="1310"/>
      <c r="F2192" s="1320"/>
      <c r="G2192" s="1310"/>
      <c r="H2192" s="1310"/>
      <c r="I2192" s="1310"/>
      <c r="J2192" s="1321"/>
      <c r="K2192" s="1321"/>
      <c r="L2192" s="1310"/>
      <c r="N2192" s="1322">
        <f t="shared" si="82"/>
        <v>0</v>
      </c>
      <c r="O2192" s="1323">
        <f t="shared" si="83"/>
        <v>0</v>
      </c>
      <c r="P2192" s="1323">
        <f>O2192/'1.5 Universal Data'!$E$36</f>
        <v>0</v>
      </c>
      <c r="R2192" s="134"/>
      <c r="S2192" s="134"/>
      <c r="T2192" s="134"/>
      <c r="U2192" s="134"/>
      <c r="V2192" s="134"/>
      <c r="W2192" s="134"/>
      <c r="X2192" s="134"/>
      <c r="Y2192" s="134"/>
      <c r="Z2192" s="134"/>
      <c r="AA2192" s="134"/>
      <c r="AB2192" s="134"/>
      <c r="AC2192" s="134"/>
      <c r="AD2192" s="134"/>
      <c r="AE2192" s="134"/>
    </row>
    <row r="2193" spans="2:31">
      <c r="B2193" s="1319">
        <f t="shared" si="81"/>
        <v>-1</v>
      </c>
      <c r="D2193" s="1310"/>
      <c r="E2193" s="1310"/>
      <c r="F2193" s="1320"/>
      <c r="G2193" s="1310"/>
      <c r="H2193" s="1310"/>
      <c r="I2193" s="1310"/>
      <c r="J2193" s="1321"/>
      <c r="K2193" s="1321"/>
      <c r="L2193" s="1310"/>
      <c r="N2193" s="1322">
        <f t="shared" si="82"/>
        <v>0</v>
      </c>
      <c r="O2193" s="1323">
        <f t="shared" si="83"/>
        <v>0</v>
      </c>
      <c r="P2193" s="1323">
        <f>O2193/'1.5 Universal Data'!$E$36</f>
        <v>0</v>
      </c>
      <c r="R2193" s="134"/>
      <c r="S2193" s="134"/>
      <c r="T2193" s="134"/>
      <c r="U2193" s="134"/>
      <c r="V2193" s="134"/>
      <c r="W2193" s="134"/>
      <c r="X2193" s="134"/>
      <c r="Y2193" s="134"/>
      <c r="Z2193" s="134"/>
      <c r="AA2193" s="134"/>
      <c r="AB2193" s="134"/>
      <c r="AC2193" s="134"/>
      <c r="AD2193" s="134"/>
      <c r="AE2193" s="134"/>
    </row>
    <row r="2194" spans="2:31">
      <c r="B2194" s="1319">
        <f t="shared" si="81"/>
        <v>-1</v>
      </c>
      <c r="D2194" s="1310"/>
      <c r="E2194" s="1310"/>
      <c r="F2194" s="1320"/>
      <c r="G2194" s="1310"/>
      <c r="H2194" s="1310"/>
      <c r="I2194" s="1310"/>
      <c r="J2194" s="1321"/>
      <c r="K2194" s="1321"/>
      <c r="L2194" s="1310"/>
      <c r="N2194" s="1322">
        <f t="shared" si="82"/>
        <v>0</v>
      </c>
      <c r="O2194" s="1323">
        <f t="shared" si="83"/>
        <v>0</v>
      </c>
      <c r="P2194" s="1323">
        <f>O2194/'1.5 Universal Data'!$E$36</f>
        <v>0</v>
      </c>
      <c r="R2194" s="134"/>
      <c r="S2194" s="134"/>
      <c r="T2194" s="134"/>
      <c r="U2194" s="134"/>
      <c r="V2194" s="134"/>
      <c r="W2194" s="134"/>
      <c r="X2194" s="134"/>
      <c r="Y2194" s="134"/>
      <c r="Z2194" s="134"/>
      <c r="AA2194" s="134"/>
      <c r="AB2194" s="134"/>
      <c r="AC2194" s="134"/>
      <c r="AD2194" s="134"/>
      <c r="AE2194" s="134"/>
    </row>
    <row r="2195" spans="2:31">
      <c r="B2195" s="1319">
        <f t="shared" si="81"/>
        <v>-1</v>
      </c>
      <c r="D2195" s="1310"/>
      <c r="E2195" s="1310"/>
      <c r="F2195" s="1320"/>
      <c r="G2195" s="1310"/>
      <c r="H2195" s="1310"/>
      <c r="I2195" s="1310"/>
      <c r="J2195" s="1321"/>
      <c r="K2195" s="1321"/>
      <c r="L2195" s="1310"/>
      <c r="N2195" s="1322">
        <f t="shared" si="82"/>
        <v>0</v>
      </c>
      <c r="O2195" s="1323">
        <f t="shared" si="83"/>
        <v>0</v>
      </c>
      <c r="P2195" s="1323">
        <f>O2195/'1.5 Universal Data'!$E$36</f>
        <v>0</v>
      </c>
      <c r="R2195" s="134"/>
      <c r="S2195" s="134"/>
      <c r="T2195" s="134"/>
      <c r="U2195" s="134"/>
      <c r="V2195" s="134"/>
      <c r="W2195" s="134"/>
      <c r="X2195" s="134"/>
      <c r="Y2195" s="134"/>
      <c r="Z2195" s="134"/>
      <c r="AA2195" s="134"/>
      <c r="AB2195" s="134"/>
      <c r="AC2195" s="134"/>
      <c r="AD2195" s="134"/>
      <c r="AE2195" s="134"/>
    </row>
    <row r="2196" spans="2:31">
      <c r="B2196" s="1319">
        <f t="shared" si="81"/>
        <v>-1</v>
      </c>
      <c r="D2196" s="1310"/>
      <c r="E2196" s="1310"/>
      <c r="F2196" s="1320"/>
      <c r="G2196" s="1310"/>
      <c r="H2196" s="1310"/>
      <c r="I2196" s="1310"/>
      <c r="J2196" s="1321"/>
      <c r="K2196" s="1321"/>
      <c r="L2196" s="1310"/>
      <c r="N2196" s="1322">
        <f t="shared" si="82"/>
        <v>0</v>
      </c>
      <c r="O2196" s="1323">
        <f t="shared" si="83"/>
        <v>0</v>
      </c>
      <c r="P2196" s="1323">
        <f>O2196/'1.5 Universal Data'!$E$36</f>
        <v>0</v>
      </c>
      <c r="R2196" s="134"/>
      <c r="S2196" s="134"/>
      <c r="T2196" s="134"/>
      <c r="U2196" s="134"/>
      <c r="V2196" s="134"/>
      <c r="W2196" s="134"/>
      <c r="X2196" s="134"/>
      <c r="Y2196" s="134"/>
      <c r="Z2196" s="134"/>
      <c r="AA2196" s="134"/>
      <c r="AB2196" s="134"/>
      <c r="AC2196" s="134"/>
      <c r="AD2196" s="134"/>
      <c r="AE2196" s="134"/>
    </row>
    <row r="2197" spans="2:31">
      <c r="B2197" s="1319">
        <f t="shared" si="81"/>
        <v>-1</v>
      </c>
      <c r="D2197" s="1310"/>
      <c r="E2197" s="1310"/>
      <c r="F2197" s="1320"/>
      <c r="G2197" s="1310"/>
      <c r="H2197" s="1310"/>
      <c r="I2197" s="1310"/>
      <c r="J2197" s="1321"/>
      <c r="K2197" s="1321"/>
      <c r="L2197" s="1310"/>
      <c r="N2197" s="1322">
        <f t="shared" si="82"/>
        <v>0</v>
      </c>
      <c r="O2197" s="1323">
        <f t="shared" si="83"/>
        <v>0</v>
      </c>
      <c r="P2197" s="1323">
        <f>O2197/'1.5 Universal Data'!$E$36</f>
        <v>0</v>
      </c>
      <c r="R2197" s="134"/>
      <c r="S2197" s="134"/>
      <c r="T2197" s="134"/>
      <c r="U2197" s="134"/>
      <c r="V2197" s="134"/>
      <c r="W2197" s="134"/>
      <c r="X2197" s="134"/>
      <c r="Y2197" s="134"/>
      <c r="Z2197" s="134"/>
      <c r="AA2197" s="134"/>
      <c r="AB2197" s="134"/>
      <c r="AC2197" s="134"/>
      <c r="AD2197" s="134"/>
      <c r="AE2197" s="134"/>
    </row>
    <row r="2198" spans="2:31">
      <c r="B2198" s="1319">
        <f t="shared" si="81"/>
        <v>-1</v>
      </c>
      <c r="D2198" s="1310"/>
      <c r="E2198" s="1310"/>
      <c r="F2198" s="1320"/>
      <c r="G2198" s="1310"/>
      <c r="H2198" s="1310"/>
      <c r="I2198" s="1310"/>
      <c r="J2198" s="1321"/>
      <c r="K2198" s="1321"/>
      <c r="L2198" s="1310"/>
      <c r="N2198" s="1322">
        <f t="shared" si="82"/>
        <v>0</v>
      </c>
      <c r="O2198" s="1323">
        <f t="shared" si="83"/>
        <v>0</v>
      </c>
      <c r="P2198" s="1323">
        <f>O2198/'1.5 Universal Data'!$E$36</f>
        <v>0</v>
      </c>
      <c r="R2198" s="134"/>
      <c r="S2198" s="134"/>
      <c r="T2198" s="134"/>
      <c r="U2198" s="134"/>
      <c r="V2198" s="134"/>
      <c r="W2198" s="134"/>
      <c r="X2198" s="134"/>
      <c r="Y2198" s="134"/>
      <c r="Z2198" s="134"/>
      <c r="AA2198" s="134"/>
      <c r="AB2198" s="134"/>
      <c r="AC2198" s="134"/>
      <c r="AD2198" s="134"/>
      <c r="AE2198" s="134"/>
    </row>
    <row r="2199" spans="2:31">
      <c r="B2199" s="1319">
        <f t="shared" ref="B2199:B2262" si="84">IF(G2199="buy",1,-1)</f>
        <v>-1</v>
      </c>
      <c r="D2199" s="1310"/>
      <c r="E2199" s="1310"/>
      <c r="F2199" s="1320"/>
      <c r="G2199" s="1310"/>
      <c r="H2199" s="1310"/>
      <c r="I2199" s="1310"/>
      <c r="J2199" s="1321"/>
      <c r="K2199" s="1321"/>
      <c r="L2199" s="1310"/>
      <c r="N2199" s="1322">
        <f t="shared" si="82"/>
        <v>0</v>
      </c>
      <c r="O2199" s="1323">
        <f t="shared" si="83"/>
        <v>0</v>
      </c>
      <c r="P2199" s="1323">
        <f>O2199/'1.5 Universal Data'!$E$36</f>
        <v>0</v>
      </c>
      <c r="R2199" s="134"/>
      <c r="S2199" s="134"/>
      <c r="T2199" s="134"/>
      <c r="U2199" s="134"/>
      <c r="V2199" s="134"/>
      <c r="W2199" s="134"/>
      <c r="X2199" s="134"/>
      <c r="Y2199" s="134"/>
      <c r="Z2199" s="134"/>
      <c r="AA2199" s="134"/>
      <c r="AB2199" s="134"/>
      <c r="AC2199" s="134"/>
      <c r="AD2199" s="134"/>
      <c r="AE2199" s="134"/>
    </row>
    <row r="2200" spans="2:31">
      <c r="B2200" s="1319">
        <f t="shared" si="84"/>
        <v>-1</v>
      </c>
      <c r="D2200" s="1310"/>
      <c r="E2200" s="1310"/>
      <c r="F2200" s="1320"/>
      <c r="G2200" s="1310"/>
      <c r="H2200" s="1310"/>
      <c r="I2200" s="1310"/>
      <c r="J2200" s="1321"/>
      <c r="K2200" s="1321"/>
      <c r="L2200" s="1310"/>
      <c r="N2200" s="1322">
        <f t="shared" si="82"/>
        <v>0</v>
      </c>
      <c r="O2200" s="1323">
        <f t="shared" si="83"/>
        <v>0</v>
      </c>
      <c r="P2200" s="1323">
        <f>O2200/'1.5 Universal Data'!$E$36</f>
        <v>0</v>
      </c>
      <c r="R2200" s="134"/>
      <c r="S2200" s="134"/>
      <c r="T2200" s="134"/>
      <c r="U2200" s="134"/>
      <c r="V2200" s="134"/>
      <c r="W2200" s="134"/>
      <c r="X2200" s="134"/>
      <c r="Y2200" s="134"/>
      <c r="Z2200" s="134"/>
      <c r="AA2200" s="134"/>
      <c r="AB2200" s="134"/>
      <c r="AC2200" s="134"/>
      <c r="AD2200" s="134"/>
      <c r="AE2200" s="134"/>
    </row>
    <row r="2201" spans="2:31">
      <c r="B2201" s="1319">
        <f t="shared" si="84"/>
        <v>-1</v>
      </c>
      <c r="D2201" s="1310"/>
      <c r="E2201" s="1310"/>
      <c r="F2201" s="1320"/>
      <c r="G2201" s="1310"/>
      <c r="H2201" s="1310"/>
      <c r="I2201" s="1310"/>
      <c r="J2201" s="1321"/>
      <c r="K2201" s="1321"/>
      <c r="L2201" s="1310"/>
      <c r="N2201" s="1322">
        <f t="shared" si="82"/>
        <v>0</v>
      </c>
      <c r="O2201" s="1323">
        <f t="shared" si="83"/>
        <v>0</v>
      </c>
      <c r="P2201" s="1323">
        <f>O2201/'1.5 Universal Data'!$E$36</f>
        <v>0</v>
      </c>
      <c r="R2201" s="134"/>
      <c r="S2201" s="134"/>
      <c r="T2201" s="134"/>
      <c r="U2201" s="134"/>
      <c r="V2201" s="134"/>
      <c r="W2201" s="134"/>
      <c r="X2201" s="134"/>
      <c r="Y2201" s="134"/>
      <c r="Z2201" s="134"/>
      <c r="AA2201" s="134"/>
      <c r="AB2201" s="134"/>
      <c r="AC2201" s="134"/>
      <c r="AD2201" s="134"/>
      <c r="AE2201" s="134"/>
    </row>
    <row r="2202" spans="2:31">
      <c r="B2202" s="1319">
        <f t="shared" si="84"/>
        <v>-1</v>
      </c>
      <c r="D2202" s="1310"/>
      <c r="E2202" s="1310"/>
      <c r="F2202" s="1320"/>
      <c r="G2202" s="1310"/>
      <c r="H2202" s="1310"/>
      <c r="I2202" s="1310"/>
      <c r="J2202" s="1321"/>
      <c r="K2202" s="1321"/>
      <c r="L2202" s="1310"/>
      <c r="N2202" s="1322">
        <f t="shared" si="82"/>
        <v>0</v>
      </c>
      <c r="O2202" s="1323">
        <f t="shared" si="83"/>
        <v>0</v>
      </c>
      <c r="P2202" s="1323">
        <f>O2202/'1.5 Universal Data'!$E$36</f>
        <v>0</v>
      </c>
      <c r="R2202" s="134"/>
      <c r="S2202" s="134"/>
      <c r="T2202" s="134"/>
      <c r="U2202" s="134"/>
      <c r="V2202" s="134"/>
      <c r="W2202" s="134"/>
      <c r="X2202" s="134"/>
      <c r="Y2202" s="134"/>
      <c r="Z2202" s="134"/>
      <c r="AA2202" s="134"/>
      <c r="AB2202" s="134"/>
      <c r="AC2202" s="134"/>
      <c r="AD2202" s="134"/>
      <c r="AE2202" s="134"/>
    </row>
    <row r="2203" spans="2:31">
      <c r="B2203" s="1319">
        <f t="shared" si="84"/>
        <v>-1</v>
      </c>
      <c r="D2203" s="1310"/>
      <c r="E2203" s="1310"/>
      <c r="F2203" s="1320"/>
      <c r="G2203" s="1310"/>
      <c r="H2203" s="1310"/>
      <c r="I2203" s="1310"/>
      <c r="J2203" s="1321"/>
      <c r="K2203" s="1321"/>
      <c r="L2203" s="1310"/>
      <c r="N2203" s="1322">
        <f t="shared" ref="N2203:N2266" si="85">+H2203*((K2203-J2203)+1)*B2203</f>
        <v>0</v>
      </c>
      <c r="O2203" s="1323">
        <f t="shared" ref="O2203:O2266" si="86">N2203*L2203/100</f>
        <v>0</v>
      </c>
      <c r="P2203" s="1323">
        <f>O2203/'1.5 Universal Data'!$E$36</f>
        <v>0</v>
      </c>
      <c r="R2203" s="134"/>
      <c r="S2203" s="134"/>
      <c r="T2203" s="134"/>
      <c r="U2203" s="134"/>
      <c r="V2203" s="134"/>
      <c r="W2203" s="134"/>
      <c r="X2203" s="134"/>
      <c r="Y2203" s="134"/>
      <c r="Z2203" s="134"/>
      <c r="AA2203" s="134"/>
      <c r="AB2203" s="134"/>
      <c r="AC2203" s="134"/>
      <c r="AD2203" s="134"/>
      <c r="AE2203" s="134"/>
    </row>
    <row r="2204" spans="2:31">
      <c r="B2204" s="1319">
        <f t="shared" si="84"/>
        <v>-1</v>
      </c>
      <c r="D2204" s="1310"/>
      <c r="E2204" s="1310"/>
      <c r="F2204" s="1320"/>
      <c r="G2204" s="1310"/>
      <c r="H2204" s="1310"/>
      <c r="I2204" s="1310"/>
      <c r="J2204" s="1321"/>
      <c r="K2204" s="1321"/>
      <c r="L2204" s="1310"/>
      <c r="N2204" s="1322">
        <f t="shared" si="85"/>
        <v>0</v>
      </c>
      <c r="O2204" s="1323">
        <f t="shared" si="86"/>
        <v>0</v>
      </c>
      <c r="P2204" s="1323">
        <f>O2204/'1.5 Universal Data'!$E$36</f>
        <v>0</v>
      </c>
      <c r="R2204" s="134"/>
      <c r="S2204" s="134"/>
      <c r="T2204" s="134"/>
      <c r="U2204" s="134"/>
      <c r="V2204" s="134"/>
      <c r="W2204" s="134"/>
      <c r="X2204" s="134"/>
      <c r="Y2204" s="134"/>
      <c r="Z2204" s="134"/>
      <c r="AA2204" s="134"/>
      <c r="AB2204" s="134"/>
      <c r="AC2204" s="134"/>
      <c r="AD2204" s="134"/>
      <c r="AE2204" s="134"/>
    </row>
    <row r="2205" spans="2:31">
      <c r="B2205" s="1319">
        <f t="shared" si="84"/>
        <v>-1</v>
      </c>
      <c r="D2205" s="1310"/>
      <c r="E2205" s="1310"/>
      <c r="F2205" s="1320"/>
      <c r="G2205" s="1310"/>
      <c r="H2205" s="1310"/>
      <c r="I2205" s="1310"/>
      <c r="J2205" s="1321"/>
      <c r="K2205" s="1321"/>
      <c r="L2205" s="1310"/>
      <c r="N2205" s="1322">
        <f t="shared" si="85"/>
        <v>0</v>
      </c>
      <c r="O2205" s="1323">
        <f t="shared" si="86"/>
        <v>0</v>
      </c>
      <c r="P2205" s="1323">
        <f>O2205/'1.5 Universal Data'!$E$36</f>
        <v>0</v>
      </c>
      <c r="R2205" s="134"/>
      <c r="S2205" s="134"/>
      <c r="T2205" s="134"/>
      <c r="U2205" s="134"/>
      <c r="V2205" s="134"/>
      <c r="W2205" s="134"/>
      <c r="X2205" s="134"/>
      <c r="Y2205" s="134"/>
      <c r="Z2205" s="134"/>
      <c r="AA2205" s="134"/>
      <c r="AB2205" s="134"/>
      <c r="AC2205" s="134"/>
      <c r="AD2205" s="134"/>
      <c r="AE2205" s="134"/>
    </row>
    <row r="2206" spans="2:31">
      <c r="B2206" s="1319">
        <f t="shared" si="84"/>
        <v>-1</v>
      </c>
      <c r="D2206" s="1310"/>
      <c r="E2206" s="1310"/>
      <c r="F2206" s="1320"/>
      <c r="G2206" s="1310"/>
      <c r="H2206" s="1310"/>
      <c r="I2206" s="1310"/>
      <c r="J2206" s="1321"/>
      <c r="K2206" s="1321"/>
      <c r="L2206" s="1310"/>
      <c r="N2206" s="1322">
        <f t="shared" si="85"/>
        <v>0</v>
      </c>
      <c r="O2206" s="1323">
        <f t="shared" si="86"/>
        <v>0</v>
      </c>
      <c r="P2206" s="1323">
        <f>O2206/'1.5 Universal Data'!$E$36</f>
        <v>0</v>
      </c>
      <c r="R2206" s="134"/>
      <c r="S2206" s="134"/>
      <c r="T2206" s="134"/>
      <c r="U2206" s="134"/>
      <c r="V2206" s="134"/>
      <c r="W2206" s="134"/>
      <c r="X2206" s="134"/>
      <c r="Y2206" s="134"/>
      <c r="Z2206" s="134"/>
      <c r="AA2206" s="134"/>
      <c r="AB2206" s="134"/>
      <c r="AC2206" s="134"/>
      <c r="AD2206" s="134"/>
      <c r="AE2206" s="134"/>
    </row>
    <row r="2207" spans="2:31">
      <c r="B2207" s="1319">
        <f t="shared" si="84"/>
        <v>-1</v>
      </c>
      <c r="D2207" s="1310"/>
      <c r="E2207" s="1310"/>
      <c r="F2207" s="1320"/>
      <c r="G2207" s="1310"/>
      <c r="H2207" s="1310"/>
      <c r="I2207" s="1310"/>
      <c r="J2207" s="1321"/>
      <c r="K2207" s="1321"/>
      <c r="L2207" s="1310"/>
      <c r="N2207" s="1322">
        <f t="shared" si="85"/>
        <v>0</v>
      </c>
      <c r="O2207" s="1323">
        <f t="shared" si="86"/>
        <v>0</v>
      </c>
      <c r="P2207" s="1323">
        <f>O2207/'1.5 Universal Data'!$E$36</f>
        <v>0</v>
      </c>
      <c r="R2207" s="134"/>
      <c r="S2207" s="134"/>
      <c r="T2207" s="134"/>
      <c r="U2207" s="134"/>
      <c r="V2207" s="134"/>
      <c r="W2207" s="134"/>
      <c r="X2207" s="134"/>
      <c r="Y2207" s="134"/>
      <c r="Z2207" s="134"/>
      <c r="AA2207" s="134"/>
      <c r="AB2207" s="134"/>
      <c r="AC2207" s="134"/>
      <c r="AD2207" s="134"/>
      <c r="AE2207" s="134"/>
    </row>
    <row r="2208" spans="2:31">
      <c r="B2208" s="1319">
        <f t="shared" si="84"/>
        <v>-1</v>
      </c>
      <c r="D2208" s="1310"/>
      <c r="E2208" s="1310"/>
      <c r="F2208" s="1320"/>
      <c r="G2208" s="1310"/>
      <c r="H2208" s="1310"/>
      <c r="I2208" s="1310"/>
      <c r="J2208" s="1321"/>
      <c r="K2208" s="1321"/>
      <c r="L2208" s="1310"/>
      <c r="N2208" s="1322">
        <f t="shared" si="85"/>
        <v>0</v>
      </c>
      <c r="O2208" s="1323">
        <f t="shared" si="86"/>
        <v>0</v>
      </c>
      <c r="P2208" s="1323">
        <f>O2208/'1.5 Universal Data'!$E$36</f>
        <v>0</v>
      </c>
      <c r="R2208" s="134"/>
      <c r="S2208" s="134"/>
      <c r="T2208" s="134"/>
      <c r="U2208" s="134"/>
      <c r="V2208" s="134"/>
      <c r="W2208" s="134"/>
      <c r="X2208" s="134"/>
      <c r="Y2208" s="134"/>
      <c r="Z2208" s="134"/>
      <c r="AA2208" s="134"/>
      <c r="AB2208" s="134"/>
      <c r="AC2208" s="134"/>
      <c r="AD2208" s="134"/>
      <c r="AE2208" s="134"/>
    </row>
    <row r="2209" spans="2:31">
      <c r="B2209" s="1319">
        <f t="shared" si="84"/>
        <v>-1</v>
      </c>
      <c r="D2209" s="1310"/>
      <c r="E2209" s="1310"/>
      <c r="F2209" s="1320"/>
      <c r="G2209" s="1310"/>
      <c r="H2209" s="1310"/>
      <c r="I2209" s="1310"/>
      <c r="J2209" s="1321"/>
      <c r="K2209" s="1321"/>
      <c r="L2209" s="1310"/>
      <c r="N2209" s="1322">
        <f t="shared" si="85"/>
        <v>0</v>
      </c>
      <c r="O2209" s="1323">
        <f t="shared" si="86"/>
        <v>0</v>
      </c>
      <c r="P2209" s="1323">
        <f>O2209/'1.5 Universal Data'!$E$36</f>
        <v>0</v>
      </c>
      <c r="R2209" s="134"/>
      <c r="S2209" s="134"/>
      <c r="T2209" s="134"/>
      <c r="U2209" s="134"/>
      <c r="V2209" s="134"/>
      <c r="W2209" s="134"/>
      <c r="X2209" s="134"/>
      <c r="Y2209" s="134"/>
      <c r="Z2209" s="134"/>
      <c r="AA2209" s="134"/>
      <c r="AB2209" s="134"/>
      <c r="AC2209" s="134"/>
      <c r="AD2209" s="134"/>
      <c r="AE2209" s="134"/>
    </row>
    <row r="2210" spans="2:31">
      <c r="B2210" s="1319">
        <f t="shared" si="84"/>
        <v>-1</v>
      </c>
      <c r="D2210" s="1310"/>
      <c r="E2210" s="1310"/>
      <c r="F2210" s="1320"/>
      <c r="G2210" s="1310"/>
      <c r="H2210" s="1310"/>
      <c r="I2210" s="1310"/>
      <c r="J2210" s="1321"/>
      <c r="K2210" s="1321"/>
      <c r="L2210" s="1310"/>
      <c r="N2210" s="1322">
        <f t="shared" si="85"/>
        <v>0</v>
      </c>
      <c r="O2210" s="1323">
        <f t="shared" si="86"/>
        <v>0</v>
      </c>
      <c r="P2210" s="1323">
        <f>O2210/'1.5 Universal Data'!$E$36</f>
        <v>0</v>
      </c>
      <c r="R2210" s="134"/>
      <c r="S2210" s="134"/>
      <c r="T2210" s="134"/>
      <c r="U2210" s="134"/>
      <c r="V2210" s="134"/>
      <c r="W2210" s="134"/>
      <c r="X2210" s="134"/>
      <c r="Y2210" s="134"/>
      <c r="Z2210" s="134"/>
      <c r="AA2210" s="134"/>
      <c r="AB2210" s="134"/>
      <c r="AC2210" s="134"/>
      <c r="AD2210" s="134"/>
      <c r="AE2210" s="134"/>
    </row>
    <row r="2211" spans="2:31">
      <c r="B2211" s="1319">
        <f t="shared" si="84"/>
        <v>-1</v>
      </c>
      <c r="D2211" s="1310"/>
      <c r="E2211" s="1310"/>
      <c r="F2211" s="1320"/>
      <c r="G2211" s="1310"/>
      <c r="H2211" s="1310"/>
      <c r="I2211" s="1310"/>
      <c r="J2211" s="1321"/>
      <c r="K2211" s="1321"/>
      <c r="L2211" s="1310"/>
      <c r="N2211" s="1322">
        <f t="shared" si="85"/>
        <v>0</v>
      </c>
      <c r="O2211" s="1323">
        <f t="shared" si="86"/>
        <v>0</v>
      </c>
      <c r="P2211" s="1323">
        <f>O2211/'1.5 Universal Data'!$E$36</f>
        <v>0</v>
      </c>
      <c r="R2211" s="134"/>
      <c r="S2211" s="134"/>
      <c r="T2211" s="134"/>
      <c r="U2211" s="134"/>
      <c r="V2211" s="134"/>
      <c r="W2211" s="134"/>
      <c r="X2211" s="134"/>
      <c r="Y2211" s="134"/>
      <c r="Z2211" s="134"/>
      <c r="AA2211" s="134"/>
      <c r="AB2211" s="134"/>
      <c r="AC2211" s="134"/>
      <c r="AD2211" s="134"/>
      <c r="AE2211" s="134"/>
    </row>
    <row r="2212" spans="2:31">
      <c r="B2212" s="1319">
        <f t="shared" si="84"/>
        <v>-1</v>
      </c>
      <c r="D2212" s="1310"/>
      <c r="E2212" s="1310"/>
      <c r="F2212" s="1320"/>
      <c r="G2212" s="1310"/>
      <c r="H2212" s="1310"/>
      <c r="I2212" s="1310"/>
      <c r="J2212" s="1321"/>
      <c r="K2212" s="1321"/>
      <c r="L2212" s="1310"/>
      <c r="N2212" s="1322">
        <f t="shared" si="85"/>
        <v>0</v>
      </c>
      <c r="O2212" s="1323">
        <f t="shared" si="86"/>
        <v>0</v>
      </c>
      <c r="P2212" s="1323">
        <f>O2212/'1.5 Universal Data'!$E$36</f>
        <v>0</v>
      </c>
      <c r="R2212" s="134"/>
      <c r="S2212" s="134"/>
      <c r="T2212" s="134"/>
      <c r="U2212" s="134"/>
      <c r="V2212" s="134"/>
      <c r="W2212" s="134"/>
      <c r="X2212" s="134"/>
      <c r="Y2212" s="134"/>
      <c r="Z2212" s="134"/>
      <c r="AA2212" s="134"/>
      <c r="AB2212" s="134"/>
      <c r="AC2212" s="134"/>
      <c r="AD2212" s="134"/>
      <c r="AE2212" s="134"/>
    </row>
    <row r="2213" spans="2:31">
      <c r="B2213" s="1319">
        <f t="shared" si="84"/>
        <v>-1</v>
      </c>
      <c r="D2213" s="1310"/>
      <c r="E2213" s="1310"/>
      <c r="F2213" s="1320"/>
      <c r="G2213" s="1310"/>
      <c r="H2213" s="1310"/>
      <c r="I2213" s="1310"/>
      <c r="J2213" s="1321"/>
      <c r="K2213" s="1321"/>
      <c r="L2213" s="1310"/>
      <c r="N2213" s="1322">
        <f t="shared" si="85"/>
        <v>0</v>
      </c>
      <c r="O2213" s="1323">
        <f t="shared" si="86"/>
        <v>0</v>
      </c>
      <c r="P2213" s="1323">
        <f>O2213/'1.5 Universal Data'!$E$36</f>
        <v>0</v>
      </c>
      <c r="R2213" s="134"/>
      <c r="S2213" s="134"/>
      <c r="T2213" s="134"/>
      <c r="U2213" s="134"/>
      <c r="V2213" s="134"/>
      <c r="W2213" s="134"/>
      <c r="X2213" s="134"/>
      <c r="Y2213" s="134"/>
      <c r="Z2213" s="134"/>
      <c r="AA2213" s="134"/>
      <c r="AB2213" s="134"/>
      <c r="AC2213" s="134"/>
      <c r="AD2213" s="134"/>
      <c r="AE2213" s="134"/>
    </row>
    <row r="2214" spans="2:31">
      <c r="B2214" s="1319">
        <f t="shared" si="84"/>
        <v>-1</v>
      </c>
      <c r="D2214" s="1310"/>
      <c r="E2214" s="1310"/>
      <c r="F2214" s="1320"/>
      <c r="G2214" s="1310"/>
      <c r="H2214" s="1310"/>
      <c r="I2214" s="1310"/>
      <c r="J2214" s="1321"/>
      <c r="K2214" s="1321"/>
      <c r="L2214" s="1310"/>
      <c r="N2214" s="1322">
        <f t="shared" si="85"/>
        <v>0</v>
      </c>
      <c r="O2214" s="1323">
        <f t="shared" si="86"/>
        <v>0</v>
      </c>
      <c r="P2214" s="1323">
        <f>O2214/'1.5 Universal Data'!$E$36</f>
        <v>0</v>
      </c>
      <c r="R2214" s="134"/>
      <c r="S2214" s="134"/>
      <c r="T2214" s="134"/>
      <c r="U2214" s="134"/>
      <c r="V2214" s="134"/>
      <c r="W2214" s="134"/>
      <c r="X2214" s="134"/>
      <c r="Y2214" s="134"/>
      <c r="Z2214" s="134"/>
      <c r="AA2214" s="134"/>
      <c r="AB2214" s="134"/>
      <c r="AC2214" s="134"/>
      <c r="AD2214" s="134"/>
      <c r="AE2214" s="134"/>
    </row>
    <row r="2215" spans="2:31">
      <c r="B2215" s="1319">
        <f t="shared" si="84"/>
        <v>-1</v>
      </c>
      <c r="D2215" s="1310"/>
      <c r="E2215" s="1310"/>
      <c r="F2215" s="1320"/>
      <c r="G2215" s="1310"/>
      <c r="H2215" s="1310"/>
      <c r="I2215" s="1310"/>
      <c r="J2215" s="1321"/>
      <c r="K2215" s="1321"/>
      <c r="L2215" s="1310"/>
      <c r="N2215" s="1322">
        <f t="shared" si="85"/>
        <v>0</v>
      </c>
      <c r="O2215" s="1323">
        <f t="shared" si="86"/>
        <v>0</v>
      </c>
      <c r="P2215" s="1323">
        <f>O2215/'1.5 Universal Data'!$E$36</f>
        <v>0</v>
      </c>
      <c r="R2215" s="134"/>
      <c r="S2215" s="134"/>
      <c r="T2215" s="134"/>
      <c r="U2215" s="134"/>
      <c r="V2215" s="134"/>
      <c r="W2215" s="134"/>
      <c r="X2215" s="134"/>
      <c r="Y2215" s="134"/>
      <c r="Z2215" s="134"/>
      <c r="AA2215" s="134"/>
      <c r="AB2215" s="134"/>
      <c r="AC2215" s="134"/>
      <c r="AD2215" s="134"/>
      <c r="AE2215" s="134"/>
    </row>
    <row r="2216" spans="2:31">
      <c r="B2216" s="1319">
        <f t="shared" si="84"/>
        <v>-1</v>
      </c>
      <c r="D2216" s="1310"/>
      <c r="E2216" s="1310"/>
      <c r="F2216" s="1320"/>
      <c r="G2216" s="1310"/>
      <c r="H2216" s="1310"/>
      <c r="I2216" s="1310"/>
      <c r="J2216" s="1321"/>
      <c r="K2216" s="1321"/>
      <c r="L2216" s="1310"/>
      <c r="N2216" s="1322">
        <f t="shared" si="85"/>
        <v>0</v>
      </c>
      <c r="O2216" s="1323">
        <f t="shared" si="86"/>
        <v>0</v>
      </c>
      <c r="P2216" s="1323">
        <f>O2216/'1.5 Universal Data'!$E$36</f>
        <v>0</v>
      </c>
      <c r="R2216" s="134"/>
      <c r="S2216" s="134"/>
      <c r="T2216" s="134"/>
      <c r="U2216" s="134"/>
      <c r="V2216" s="134"/>
      <c r="W2216" s="134"/>
      <c r="X2216" s="134"/>
      <c r="Y2216" s="134"/>
      <c r="Z2216" s="134"/>
      <c r="AA2216" s="134"/>
      <c r="AB2216" s="134"/>
      <c r="AC2216" s="134"/>
      <c r="AD2216" s="134"/>
      <c r="AE2216" s="134"/>
    </row>
    <row r="2217" spans="2:31">
      <c r="B2217" s="1319">
        <f t="shared" si="84"/>
        <v>-1</v>
      </c>
      <c r="D2217" s="1310"/>
      <c r="E2217" s="1310"/>
      <c r="F2217" s="1320"/>
      <c r="G2217" s="1310"/>
      <c r="H2217" s="1310"/>
      <c r="I2217" s="1310"/>
      <c r="J2217" s="1321"/>
      <c r="K2217" s="1321"/>
      <c r="L2217" s="1310"/>
      <c r="N2217" s="1322">
        <f t="shared" si="85"/>
        <v>0</v>
      </c>
      <c r="O2217" s="1323">
        <f t="shared" si="86"/>
        <v>0</v>
      </c>
      <c r="P2217" s="1323">
        <f>O2217/'1.5 Universal Data'!$E$36</f>
        <v>0</v>
      </c>
      <c r="R2217" s="134"/>
      <c r="S2217" s="134"/>
      <c r="T2217" s="134"/>
      <c r="U2217" s="134"/>
      <c r="V2217" s="134"/>
      <c r="W2217" s="134"/>
      <c r="X2217" s="134"/>
      <c r="Y2217" s="134"/>
      <c r="Z2217" s="134"/>
      <c r="AA2217" s="134"/>
      <c r="AB2217" s="134"/>
      <c r="AC2217" s="134"/>
      <c r="AD2217" s="134"/>
      <c r="AE2217" s="134"/>
    </row>
    <row r="2218" spans="2:31">
      <c r="B2218" s="1319">
        <f t="shared" si="84"/>
        <v>-1</v>
      </c>
      <c r="D2218" s="1310"/>
      <c r="E2218" s="1310"/>
      <c r="F2218" s="1320"/>
      <c r="G2218" s="1310"/>
      <c r="H2218" s="1310"/>
      <c r="I2218" s="1310"/>
      <c r="J2218" s="1321"/>
      <c r="K2218" s="1321"/>
      <c r="L2218" s="1310"/>
      <c r="N2218" s="1322">
        <f t="shared" si="85"/>
        <v>0</v>
      </c>
      <c r="O2218" s="1323">
        <f t="shared" si="86"/>
        <v>0</v>
      </c>
      <c r="P2218" s="1323">
        <f>O2218/'1.5 Universal Data'!$E$36</f>
        <v>0</v>
      </c>
      <c r="R2218" s="134"/>
      <c r="S2218" s="134"/>
      <c r="T2218" s="134"/>
      <c r="U2218" s="134"/>
      <c r="V2218" s="134"/>
      <c r="W2218" s="134"/>
      <c r="X2218" s="134"/>
      <c r="Y2218" s="134"/>
      <c r="Z2218" s="134"/>
      <c r="AA2218" s="134"/>
      <c r="AB2218" s="134"/>
      <c r="AC2218" s="134"/>
      <c r="AD2218" s="134"/>
      <c r="AE2218" s="134"/>
    </row>
    <row r="2219" spans="2:31">
      <c r="B2219" s="1319">
        <f t="shared" si="84"/>
        <v>-1</v>
      </c>
      <c r="D2219" s="1310"/>
      <c r="E2219" s="1310"/>
      <c r="F2219" s="1320"/>
      <c r="G2219" s="1310"/>
      <c r="H2219" s="1310"/>
      <c r="I2219" s="1310"/>
      <c r="J2219" s="1321"/>
      <c r="K2219" s="1321"/>
      <c r="L2219" s="1310"/>
      <c r="N2219" s="1322">
        <f t="shared" si="85"/>
        <v>0</v>
      </c>
      <c r="O2219" s="1323">
        <f t="shared" si="86"/>
        <v>0</v>
      </c>
      <c r="P2219" s="1323">
        <f>O2219/'1.5 Universal Data'!$E$36</f>
        <v>0</v>
      </c>
      <c r="R2219" s="134"/>
      <c r="S2219" s="134"/>
      <c r="T2219" s="134"/>
      <c r="U2219" s="134"/>
      <c r="V2219" s="134"/>
      <c r="W2219" s="134"/>
      <c r="X2219" s="134"/>
      <c r="Y2219" s="134"/>
      <c r="Z2219" s="134"/>
      <c r="AA2219" s="134"/>
      <c r="AB2219" s="134"/>
      <c r="AC2219" s="134"/>
      <c r="AD2219" s="134"/>
      <c r="AE2219" s="134"/>
    </row>
    <row r="2220" spans="2:31">
      <c r="B2220" s="1319">
        <f t="shared" si="84"/>
        <v>-1</v>
      </c>
      <c r="D2220" s="1310"/>
      <c r="E2220" s="1310"/>
      <c r="F2220" s="1320"/>
      <c r="G2220" s="1310"/>
      <c r="H2220" s="1310"/>
      <c r="I2220" s="1310"/>
      <c r="J2220" s="1321"/>
      <c r="K2220" s="1321"/>
      <c r="L2220" s="1310"/>
      <c r="N2220" s="1322">
        <f t="shared" si="85"/>
        <v>0</v>
      </c>
      <c r="O2220" s="1323">
        <f t="shared" si="86"/>
        <v>0</v>
      </c>
      <c r="P2220" s="1323">
        <f>O2220/'1.5 Universal Data'!$E$36</f>
        <v>0</v>
      </c>
      <c r="R2220" s="134"/>
      <c r="S2220" s="134"/>
      <c r="T2220" s="134"/>
      <c r="U2220" s="134"/>
      <c r="V2220" s="134"/>
      <c r="W2220" s="134"/>
      <c r="X2220" s="134"/>
      <c r="Y2220" s="134"/>
      <c r="Z2220" s="134"/>
      <c r="AA2220" s="134"/>
      <c r="AB2220" s="134"/>
      <c r="AC2220" s="134"/>
      <c r="AD2220" s="134"/>
      <c r="AE2220" s="134"/>
    </row>
    <row r="2221" spans="2:31">
      <c r="B2221" s="1319">
        <f t="shared" si="84"/>
        <v>-1</v>
      </c>
      <c r="D2221" s="1310"/>
      <c r="E2221" s="1310"/>
      <c r="F2221" s="1320"/>
      <c r="G2221" s="1310"/>
      <c r="H2221" s="1310"/>
      <c r="I2221" s="1310"/>
      <c r="J2221" s="1321"/>
      <c r="K2221" s="1321"/>
      <c r="L2221" s="1310"/>
      <c r="N2221" s="1322">
        <f t="shared" si="85"/>
        <v>0</v>
      </c>
      <c r="O2221" s="1323">
        <f t="shared" si="86"/>
        <v>0</v>
      </c>
      <c r="P2221" s="1323">
        <f>O2221/'1.5 Universal Data'!$E$36</f>
        <v>0</v>
      </c>
      <c r="R2221" s="134"/>
      <c r="S2221" s="134"/>
      <c r="T2221" s="134"/>
      <c r="U2221" s="134"/>
      <c r="V2221" s="134"/>
      <c r="W2221" s="134"/>
      <c r="X2221" s="134"/>
      <c r="Y2221" s="134"/>
      <c r="Z2221" s="134"/>
      <c r="AA2221" s="134"/>
      <c r="AB2221" s="134"/>
      <c r="AC2221" s="134"/>
      <c r="AD2221" s="134"/>
      <c r="AE2221" s="134"/>
    </row>
    <row r="2222" spans="2:31">
      <c r="B2222" s="1319">
        <f t="shared" si="84"/>
        <v>-1</v>
      </c>
      <c r="D2222" s="1310"/>
      <c r="E2222" s="1310"/>
      <c r="F2222" s="1320"/>
      <c r="G2222" s="1310"/>
      <c r="H2222" s="1310"/>
      <c r="I2222" s="1310"/>
      <c r="J2222" s="1321"/>
      <c r="K2222" s="1321"/>
      <c r="L2222" s="1310"/>
      <c r="N2222" s="1322">
        <f t="shared" si="85"/>
        <v>0</v>
      </c>
      <c r="O2222" s="1323">
        <f t="shared" si="86"/>
        <v>0</v>
      </c>
      <c r="P2222" s="1323">
        <f>O2222/'1.5 Universal Data'!$E$36</f>
        <v>0</v>
      </c>
      <c r="R2222" s="134"/>
      <c r="S2222" s="134"/>
      <c r="T2222" s="134"/>
      <c r="U2222" s="134"/>
      <c r="V2222" s="134"/>
      <c r="W2222" s="134"/>
      <c r="X2222" s="134"/>
      <c r="Y2222" s="134"/>
      <c r="Z2222" s="134"/>
      <c r="AA2222" s="134"/>
      <c r="AB2222" s="134"/>
      <c r="AC2222" s="134"/>
      <c r="AD2222" s="134"/>
      <c r="AE2222" s="134"/>
    </row>
    <row r="2223" spans="2:31">
      <c r="B2223" s="1319">
        <f t="shared" si="84"/>
        <v>-1</v>
      </c>
      <c r="D2223" s="1310"/>
      <c r="E2223" s="1310"/>
      <c r="F2223" s="1320"/>
      <c r="G2223" s="1310"/>
      <c r="H2223" s="1310"/>
      <c r="I2223" s="1310"/>
      <c r="J2223" s="1321"/>
      <c r="K2223" s="1321"/>
      <c r="L2223" s="1310"/>
      <c r="N2223" s="1322">
        <f t="shared" si="85"/>
        <v>0</v>
      </c>
      <c r="O2223" s="1323">
        <f t="shared" si="86"/>
        <v>0</v>
      </c>
      <c r="P2223" s="1323">
        <f>O2223/'1.5 Universal Data'!$E$36</f>
        <v>0</v>
      </c>
      <c r="R2223" s="134"/>
      <c r="S2223" s="134"/>
      <c r="T2223" s="134"/>
      <c r="U2223" s="134"/>
      <c r="V2223" s="134"/>
      <c r="W2223" s="134"/>
      <c r="X2223" s="134"/>
      <c r="Y2223" s="134"/>
      <c r="Z2223" s="134"/>
      <c r="AA2223" s="134"/>
      <c r="AB2223" s="134"/>
      <c r="AC2223" s="134"/>
      <c r="AD2223" s="134"/>
      <c r="AE2223" s="134"/>
    </row>
    <row r="2224" spans="2:31">
      <c r="B2224" s="1319">
        <f t="shared" si="84"/>
        <v>-1</v>
      </c>
      <c r="D2224" s="1310"/>
      <c r="E2224" s="1310"/>
      <c r="F2224" s="1320"/>
      <c r="G2224" s="1310"/>
      <c r="H2224" s="1310"/>
      <c r="I2224" s="1310"/>
      <c r="J2224" s="1321"/>
      <c r="K2224" s="1321"/>
      <c r="L2224" s="1310"/>
      <c r="N2224" s="1322">
        <f t="shared" si="85"/>
        <v>0</v>
      </c>
      <c r="O2224" s="1323">
        <f t="shared" si="86"/>
        <v>0</v>
      </c>
      <c r="P2224" s="1323">
        <f>O2224/'1.5 Universal Data'!$E$36</f>
        <v>0</v>
      </c>
      <c r="R2224" s="134"/>
      <c r="S2224" s="134"/>
      <c r="T2224" s="134"/>
      <c r="U2224" s="134"/>
      <c r="V2224" s="134"/>
      <c r="W2224" s="134"/>
      <c r="X2224" s="134"/>
      <c r="Y2224" s="134"/>
      <c r="Z2224" s="134"/>
      <c r="AA2224" s="134"/>
      <c r="AB2224" s="134"/>
      <c r="AC2224" s="134"/>
      <c r="AD2224" s="134"/>
      <c r="AE2224" s="134"/>
    </row>
    <row r="2225" spans="2:31">
      <c r="B2225" s="1319">
        <f t="shared" si="84"/>
        <v>-1</v>
      </c>
      <c r="D2225" s="1310"/>
      <c r="E2225" s="1310"/>
      <c r="F2225" s="1320"/>
      <c r="G2225" s="1310"/>
      <c r="H2225" s="1310"/>
      <c r="I2225" s="1310"/>
      <c r="J2225" s="1321"/>
      <c r="K2225" s="1321"/>
      <c r="L2225" s="1310"/>
      <c r="N2225" s="1322">
        <f t="shared" si="85"/>
        <v>0</v>
      </c>
      <c r="O2225" s="1323">
        <f t="shared" si="86"/>
        <v>0</v>
      </c>
      <c r="P2225" s="1323">
        <f>O2225/'1.5 Universal Data'!$E$36</f>
        <v>0</v>
      </c>
      <c r="R2225" s="134"/>
      <c r="S2225" s="134"/>
      <c r="T2225" s="134"/>
      <c r="U2225" s="134"/>
      <c r="V2225" s="134"/>
      <c r="W2225" s="134"/>
      <c r="X2225" s="134"/>
      <c r="Y2225" s="134"/>
      <c r="Z2225" s="134"/>
      <c r="AA2225" s="134"/>
      <c r="AB2225" s="134"/>
      <c r="AC2225" s="134"/>
      <c r="AD2225" s="134"/>
      <c r="AE2225" s="134"/>
    </row>
    <row r="2226" spans="2:31">
      <c r="B2226" s="1319">
        <f t="shared" si="84"/>
        <v>-1</v>
      </c>
      <c r="D2226" s="1310"/>
      <c r="E2226" s="1310"/>
      <c r="F2226" s="1320"/>
      <c r="G2226" s="1310"/>
      <c r="H2226" s="1310"/>
      <c r="I2226" s="1310"/>
      <c r="J2226" s="1321"/>
      <c r="K2226" s="1321"/>
      <c r="L2226" s="1310"/>
      <c r="N2226" s="1322">
        <f t="shared" si="85"/>
        <v>0</v>
      </c>
      <c r="O2226" s="1323">
        <f t="shared" si="86"/>
        <v>0</v>
      </c>
      <c r="P2226" s="1323">
        <f>O2226/'1.5 Universal Data'!$E$36</f>
        <v>0</v>
      </c>
      <c r="R2226" s="134"/>
      <c r="S2226" s="134"/>
      <c r="T2226" s="134"/>
      <c r="U2226" s="134"/>
      <c r="V2226" s="134"/>
      <c r="W2226" s="134"/>
      <c r="X2226" s="134"/>
      <c r="Y2226" s="134"/>
      <c r="Z2226" s="134"/>
      <c r="AA2226" s="134"/>
      <c r="AB2226" s="134"/>
      <c r="AC2226" s="134"/>
      <c r="AD2226" s="134"/>
      <c r="AE2226" s="134"/>
    </row>
    <row r="2227" spans="2:31">
      <c r="B2227" s="1319">
        <f t="shared" si="84"/>
        <v>-1</v>
      </c>
      <c r="D2227" s="1310"/>
      <c r="E2227" s="1310"/>
      <c r="F2227" s="1320"/>
      <c r="G2227" s="1310"/>
      <c r="H2227" s="1310"/>
      <c r="I2227" s="1310"/>
      <c r="J2227" s="1321"/>
      <c r="K2227" s="1321"/>
      <c r="L2227" s="1310"/>
      <c r="N2227" s="1322">
        <f t="shared" si="85"/>
        <v>0</v>
      </c>
      <c r="O2227" s="1323">
        <f t="shared" si="86"/>
        <v>0</v>
      </c>
      <c r="P2227" s="1323">
        <f>O2227/'1.5 Universal Data'!$E$36</f>
        <v>0</v>
      </c>
      <c r="R2227" s="134"/>
      <c r="S2227" s="134"/>
      <c r="T2227" s="134"/>
      <c r="U2227" s="134"/>
      <c r="V2227" s="134"/>
      <c r="W2227" s="134"/>
      <c r="X2227" s="134"/>
      <c r="Y2227" s="134"/>
      <c r="Z2227" s="134"/>
      <c r="AA2227" s="134"/>
      <c r="AB2227" s="134"/>
      <c r="AC2227" s="134"/>
      <c r="AD2227" s="134"/>
      <c r="AE2227" s="134"/>
    </row>
    <row r="2228" spans="2:31">
      <c r="B2228" s="1319">
        <f t="shared" si="84"/>
        <v>-1</v>
      </c>
      <c r="D2228" s="1310"/>
      <c r="E2228" s="1310"/>
      <c r="F2228" s="1320"/>
      <c r="G2228" s="1310"/>
      <c r="H2228" s="1310"/>
      <c r="I2228" s="1310"/>
      <c r="J2228" s="1321"/>
      <c r="K2228" s="1321"/>
      <c r="L2228" s="1310"/>
      <c r="N2228" s="1322">
        <f t="shared" si="85"/>
        <v>0</v>
      </c>
      <c r="O2228" s="1323">
        <f t="shared" si="86"/>
        <v>0</v>
      </c>
      <c r="P2228" s="1323">
        <f>O2228/'1.5 Universal Data'!$E$36</f>
        <v>0</v>
      </c>
      <c r="R2228" s="134"/>
      <c r="S2228" s="134"/>
      <c r="T2228" s="134"/>
      <c r="U2228" s="134"/>
      <c r="V2228" s="134"/>
      <c r="W2228" s="134"/>
      <c r="X2228" s="134"/>
      <c r="Y2228" s="134"/>
      <c r="Z2228" s="134"/>
      <c r="AA2228" s="134"/>
      <c r="AB2228" s="134"/>
      <c r="AC2228" s="134"/>
      <c r="AD2228" s="134"/>
      <c r="AE2228" s="134"/>
    </row>
    <row r="2229" spans="2:31">
      <c r="B2229" s="1319">
        <f t="shared" si="84"/>
        <v>-1</v>
      </c>
      <c r="D2229" s="1310"/>
      <c r="E2229" s="1310"/>
      <c r="F2229" s="1320"/>
      <c r="G2229" s="1310"/>
      <c r="H2229" s="1310"/>
      <c r="I2229" s="1310"/>
      <c r="J2229" s="1321"/>
      <c r="K2229" s="1321"/>
      <c r="L2229" s="1310"/>
      <c r="N2229" s="1322">
        <f t="shared" si="85"/>
        <v>0</v>
      </c>
      <c r="O2229" s="1323">
        <f t="shared" si="86"/>
        <v>0</v>
      </c>
      <c r="P2229" s="1323">
        <f>O2229/'1.5 Universal Data'!$E$36</f>
        <v>0</v>
      </c>
      <c r="R2229" s="134"/>
      <c r="S2229" s="134"/>
      <c r="T2229" s="134"/>
      <c r="U2229" s="134"/>
      <c r="V2229" s="134"/>
      <c r="W2229" s="134"/>
      <c r="X2229" s="134"/>
      <c r="Y2229" s="134"/>
      <c r="Z2229" s="134"/>
      <c r="AA2229" s="134"/>
      <c r="AB2229" s="134"/>
      <c r="AC2229" s="134"/>
      <c r="AD2229" s="134"/>
      <c r="AE2229" s="134"/>
    </row>
    <row r="2230" spans="2:31">
      <c r="B2230" s="1319">
        <f t="shared" si="84"/>
        <v>-1</v>
      </c>
      <c r="D2230" s="1310"/>
      <c r="E2230" s="1310"/>
      <c r="F2230" s="1320"/>
      <c r="G2230" s="1310"/>
      <c r="H2230" s="1310"/>
      <c r="I2230" s="1310"/>
      <c r="J2230" s="1321"/>
      <c r="K2230" s="1321"/>
      <c r="L2230" s="1310"/>
      <c r="N2230" s="1322">
        <f t="shared" si="85"/>
        <v>0</v>
      </c>
      <c r="O2230" s="1323">
        <f t="shared" si="86"/>
        <v>0</v>
      </c>
      <c r="P2230" s="1323">
        <f>O2230/'1.5 Universal Data'!$E$36</f>
        <v>0</v>
      </c>
      <c r="R2230" s="134"/>
      <c r="S2230" s="134"/>
      <c r="T2230" s="134"/>
      <c r="U2230" s="134"/>
      <c r="V2230" s="134"/>
      <c r="W2230" s="134"/>
      <c r="X2230" s="134"/>
      <c r="Y2230" s="134"/>
      <c r="Z2230" s="134"/>
      <c r="AA2230" s="134"/>
      <c r="AB2230" s="134"/>
      <c r="AC2230" s="134"/>
      <c r="AD2230" s="134"/>
      <c r="AE2230" s="134"/>
    </row>
    <row r="2231" spans="2:31">
      <c r="B2231" s="1319">
        <f t="shared" si="84"/>
        <v>-1</v>
      </c>
      <c r="D2231" s="1310"/>
      <c r="E2231" s="1310"/>
      <c r="F2231" s="1320"/>
      <c r="G2231" s="1310"/>
      <c r="H2231" s="1310"/>
      <c r="I2231" s="1310"/>
      <c r="J2231" s="1321"/>
      <c r="K2231" s="1321"/>
      <c r="L2231" s="1310"/>
      <c r="N2231" s="1322">
        <f t="shared" si="85"/>
        <v>0</v>
      </c>
      <c r="O2231" s="1323">
        <f t="shared" si="86"/>
        <v>0</v>
      </c>
      <c r="P2231" s="1323">
        <f>O2231/'1.5 Universal Data'!$E$36</f>
        <v>0</v>
      </c>
      <c r="R2231" s="134"/>
      <c r="S2231" s="134"/>
      <c r="T2231" s="134"/>
      <c r="U2231" s="134"/>
      <c r="V2231" s="134"/>
      <c r="W2231" s="134"/>
      <c r="X2231" s="134"/>
      <c r="Y2231" s="134"/>
      <c r="Z2231" s="134"/>
      <c r="AA2231" s="134"/>
      <c r="AB2231" s="134"/>
      <c r="AC2231" s="134"/>
      <c r="AD2231" s="134"/>
      <c r="AE2231" s="134"/>
    </row>
    <row r="2232" spans="2:31">
      <c r="B2232" s="1319">
        <f t="shared" si="84"/>
        <v>-1</v>
      </c>
      <c r="D2232" s="1310"/>
      <c r="E2232" s="1310"/>
      <c r="F2232" s="1320"/>
      <c r="G2232" s="1310"/>
      <c r="H2232" s="1310"/>
      <c r="I2232" s="1310"/>
      <c r="J2232" s="1321"/>
      <c r="K2232" s="1321"/>
      <c r="L2232" s="1310"/>
      <c r="N2232" s="1322">
        <f t="shared" si="85"/>
        <v>0</v>
      </c>
      <c r="O2232" s="1323">
        <f t="shared" si="86"/>
        <v>0</v>
      </c>
      <c r="P2232" s="1323">
        <f>O2232/'1.5 Universal Data'!$E$36</f>
        <v>0</v>
      </c>
      <c r="R2232" s="134"/>
      <c r="S2232" s="134"/>
      <c r="T2232" s="134"/>
      <c r="U2232" s="134"/>
      <c r="V2232" s="134"/>
      <c r="W2232" s="134"/>
      <c r="X2232" s="134"/>
      <c r="Y2232" s="134"/>
      <c r="Z2232" s="134"/>
      <c r="AA2232" s="134"/>
      <c r="AB2232" s="134"/>
      <c r="AC2232" s="134"/>
      <c r="AD2232" s="134"/>
      <c r="AE2232" s="134"/>
    </row>
    <row r="2233" spans="2:31">
      <c r="B2233" s="1319">
        <f t="shared" si="84"/>
        <v>-1</v>
      </c>
      <c r="D2233" s="1310"/>
      <c r="E2233" s="1310"/>
      <c r="F2233" s="1320"/>
      <c r="G2233" s="1310"/>
      <c r="H2233" s="1310"/>
      <c r="I2233" s="1310"/>
      <c r="J2233" s="1321"/>
      <c r="K2233" s="1321"/>
      <c r="L2233" s="1310"/>
      <c r="N2233" s="1322">
        <f t="shared" si="85"/>
        <v>0</v>
      </c>
      <c r="O2233" s="1323">
        <f t="shared" si="86"/>
        <v>0</v>
      </c>
      <c r="P2233" s="1323">
        <f>O2233/'1.5 Universal Data'!$E$36</f>
        <v>0</v>
      </c>
      <c r="R2233" s="134"/>
      <c r="S2233" s="134"/>
      <c r="T2233" s="134"/>
      <c r="U2233" s="134"/>
      <c r="V2233" s="134"/>
      <c r="W2233" s="134"/>
      <c r="X2233" s="134"/>
      <c r="Y2233" s="134"/>
      <c r="Z2233" s="134"/>
      <c r="AA2233" s="134"/>
      <c r="AB2233" s="134"/>
      <c r="AC2233" s="134"/>
      <c r="AD2233" s="134"/>
      <c r="AE2233" s="134"/>
    </row>
    <row r="2234" spans="2:31">
      <c r="B2234" s="1319">
        <f t="shared" si="84"/>
        <v>-1</v>
      </c>
      <c r="D2234" s="1310"/>
      <c r="E2234" s="1310"/>
      <c r="F2234" s="1320"/>
      <c r="G2234" s="1310"/>
      <c r="H2234" s="1310"/>
      <c r="I2234" s="1310"/>
      <c r="J2234" s="1321"/>
      <c r="K2234" s="1321"/>
      <c r="L2234" s="1310"/>
      <c r="N2234" s="1322">
        <f t="shared" si="85"/>
        <v>0</v>
      </c>
      <c r="O2234" s="1323">
        <f t="shared" si="86"/>
        <v>0</v>
      </c>
      <c r="P2234" s="1323">
        <f>O2234/'1.5 Universal Data'!$E$36</f>
        <v>0</v>
      </c>
      <c r="R2234" s="134"/>
      <c r="S2234" s="134"/>
      <c r="T2234" s="134"/>
      <c r="U2234" s="134"/>
      <c r="V2234" s="134"/>
      <c r="W2234" s="134"/>
      <c r="X2234" s="134"/>
      <c r="Y2234" s="134"/>
      <c r="Z2234" s="134"/>
      <c r="AA2234" s="134"/>
      <c r="AB2234" s="134"/>
      <c r="AC2234" s="134"/>
      <c r="AD2234" s="134"/>
      <c r="AE2234" s="134"/>
    </row>
    <row r="2235" spans="2:31">
      <c r="B2235" s="1319">
        <f t="shared" si="84"/>
        <v>-1</v>
      </c>
      <c r="D2235" s="1310"/>
      <c r="E2235" s="1310"/>
      <c r="F2235" s="1320"/>
      <c r="G2235" s="1310"/>
      <c r="H2235" s="1310"/>
      <c r="I2235" s="1310"/>
      <c r="J2235" s="1321"/>
      <c r="K2235" s="1321"/>
      <c r="L2235" s="1310"/>
      <c r="N2235" s="1322">
        <f t="shared" si="85"/>
        <v>0</v>
      </c>
      <c r="O2235" s="1323">
        <f t="shared" si="86"/>
        <v>0</v>
      </c>
      <c r="P2235" s="1323">
        <f>O2235/'1.5 Universal Data'!$E$36</f>
        <v>0</v>
      </c>
      <c r="R2235" s="134"/>
      <c r="S2235" s="134"/>
      <c r="T2235" s="134"/>
      <c r="U2235" s="134"/>
      <c r="V2235" s="134"/>
      <c r="W2235" s="134"/>
      <c r="X2235" s="134"/>
      <c r="Y2235" s="134"/>
      <c r="Z2235" s="134"/>
      <c r="AA2235" s="134"/>
      <c r="AB2235" s="134"/>
      <c r="AC2235" s="134"/>
      <c r="AD2235" s="134"/>
      <c r="AE2235" s="134"/>
    </row>
    <row r="2236" spans="2:31">
      <c r="B2236" s="1319">
        <f t="shared" si="84"/>
        <v>-1</v>
      </c>
      <c r="D2236" s="1310"/>
      <c r="E2236" s="1310"/>
      <c r="F2236" s="1320"/>
      <c r="G2236" s="1310"/>
      <c r="H2236" s="1310"/>
      <c r="I2236" s="1310"/>
      <c r="J2236" s="1321"/>
      <c r="K2236" s="1321"/>
      <c r="L2236" s="1310"/>
      <c r="N2236" s="1322">
        <f t="shared" si="85"/>
        <v>0</v>
      </c>
      <c r="O2236" s="1323">
        <f t="shared" si="86"/>
        <v>0</v>
      </c>
      <c r="P2236" s="1323">
        <f>O2236/'1.5 Universal Data'!$E$36</f>
        <v>0</v>
      </c>
      <c r="R2236" s="134"/>
      <c r="S2236" s="134"/>
      <c r="T2236" s="134"/>
      <c r="U2236" s="134"/>
      <c r="V2236" s="134"/>
      <c r="W2236" s="134"/>
      <c r="X2236" s="134"/>
      <c r="Y2236" s="134"/>
      <c r="Z2236" s="134"/>
      <c r="AA2236" s="134"/>
      <c r="AB2236" s="134"/>
      <c r="AC2236" s="134"/>
      <c r="AD2236" s="134"/>
      <c r="AE2236" s="134"/>
    </row>
    <row r="2237" spans="2:31">
      <c r="B2237" s="1319">
        <f t="shared" si="84"/>
        <v>-1</v>
      </c>
      <c r="D2237" s="1310"/>
      <c r="E2237" s="1310"/>
      <c r="F2237" s="1320"/>
      <c r="G2237" s="1310"/>
      <c r="H2237" s="1310"/>
      <c r="I2237" s="1310"/>
      <c r="J2237" s="1321"/>
      <c r="K2237" s="1321"/>
      <c r="L2237" s="1310"/>
      <c r="N2237" s="1322">
        <f t="shared" si="85"/>
        <v>0</v>
      </c>
      <c r="O2237" s="1323">
        <f t="shared" si="86"/>
        <v>0</v>
      </c>
      <c r="P2237" s="1323">
        <f>O2237/'1.5 Universal Data'!$E$36</f>
        <v>0</v>
      </c>
      <c r="R2237" s="134"/>
      <c r="S2237" s="134"/>
      <c r="T2237" s="134"/>
      <c r="U2237" s="134"/>
      <c r="V2237" s="134"/>
      <c r="W2237" s="134"/>
      <c r="X2237" s="134"/>
      <c r="Y2237" s="134"/>
      <c r="Z2237" s="134"/>
      <c r="AA2237" s="134"/>
      <c r="AB2237" s="134"/>
      <c r="AC2237" s="134"/>
      <c r="AD2237" s="134"/>
      <c r="AE2237" s="134"/>
    </row>
    <row r="2238" spans="2:31">
      <c r="B2238" s="1319">
        <f t="shared" si="84"/>
        <v>-1</v>
      </c>
      <c r="D2238" s="1310"/>
      <c r="E2238" s="1310"/>
      <c r="F2238" s="1320"/>
      <c r="G2238" s="1310"/>
      <c r="H2238" s="1310"/>
      <c r="I2238" s="1310"/>
      <c r="J2238" s="1321"/>
      <c r="K2238" s="1321"/>
      <c r="L2238" s="1310"/>
      <c r="N2238" s="1322">
        <f t="shared" si="85"/>
        <v>0</v>
      </c>
      <c r="O2238" s="1323">
        <f t="shared" si="86"/>
        <v>0</v>
      </c>
      <c r="P2238" s="1323">
        <f>O2238/'1.5 Universal Data'!$E$36</f>
        <v>0</v>
      </c>
      <c r="R2238" s="134"/>
      <c r="S2238" s="134"/>
      <c r="T2238" s="134"/>
      <c r="U2238" s="134"/>
      <c r="V2238" s="134"/>
      <c r="W2238" s="134"/>
      <c r="X2238" s="134"/>
      <c r="Y2238" s="134"/>
      <c r="Z2238" s="134"/>
      <c r="AA2238" s="134"/>
      <c r="AB2238" s="134"/>
      <c r="AC2238" s="134"/>
      <c r="AD2238" s="134"/>
      <c r="AE2238" s="134"/>
    </row>
    <row r="2239" spans="2:31">
      <c r="B2239" s="1319">
        <f t="shared" si="84"/>
        <v>-1</v>
      </c>
      <c r="D2239" s="1310"/>
      <c r="E2239" s="1310"/>
      <c r="F2239" s="1320"/>
      <c r="G2239" s="1310"/>
      <c r="H2239" s="1310"/>
      <c r="I2239" s="1310"/>
      <c r="J2239" s="1321"/>
      <c r="K2239" s="1321"/>
      <c r="L2239" s="1310"/>
      <c r="N2239" s="1322">
        <f t="shared" si="85"/>
        <v>0</v>
      </c>
      <c r="O2239" s="1323">
        <f t="shared" si="86"/>
        <v>0</v>
      </c>
      <c r="P2239" s="1323">
        <f>O2239/'1.5 Universal Data'!$E$36</f>
        <v>0</v>
      </c>
      <c r="R2239" s="134"/>
      <c r="S2239" s="134"/>
      <c r="T2239" s="134"/>
      <c r="U2239" s="134"/>
      <c r="V2239" s="134"/>
      <c r="W2239" s="134"/>
      <c r="X2239" s="134"/>
      <c r="Y2239" s="134"/>
      <c r="Z2239" s="134"/>
      <c r="AA2239" s="134"/>
      <c r="AB2239" s="134"/>
      <c r="AC2239" s="134"/>
      <c r="AD2239" s="134"/>
      <c r="AE2239" s="134"/>
    </row>
    <row r="2240" spans="2:31">
      <c r="B2240" s="1319">
        <f t="shared" si="84"/>
        <v>-1</v>
      </c>
      <c r="D2240" s="1310"/>
      <c r="E2240" s="1310"/>
      <c r="F2240" s="1320"/>
      <c r="G2240" s="1310"/>
      <c r="H2240" s="1310"/>
      <c r="I2240" s="1310"/>
      <c r="J2240" s="1321"/>
      <c r="K2240" s="1321"/>
      <c r="L2240" s="1310"/>
      <c r="N2240" s="1322">
        <f t="shared" si="85"/>
        <v>0</v>
      </c>
      <c r="O2240" s="1323">
        <f t="shared" si="86"/>
        <v>0</v>
      </c>
      <c r="P2240" s="1323">
        <f>O2240/'1.5 Universal Data'!$E$36</f>
        <v>0</v>
      </c>
      <c r="R2240" s="134"/>
      <c r="S2240" s="134"/>
      <c r="T2240" s="134"/>
      <c r="U2240" s="134"/>
      <c r="V2240" s="134"/>
      <c r="W2240" s="134"/>
      <c r="X2240" s="134"/>
      <c r="Y2240" s="134"/>
      <c r="Z2240" s="134"/>
      <c r="AA2240" s="134"/>
      <c r="AB2240" s="134"/>
      <c r="AC2240" s="134"/>
      <c r="AD2240" s="134"/>
      <c r="AE2240" s="134"/>
    </row>
    <row r="2241" spans="2:31">
      <c r="B2241" s="1319">
        <f t="shared" si="84"/>
        <v>-1</v>
      </c>
      <c r="D2241" s="1310"/>
      <c r="E2241" s="1310"/>
      <c r="F2241" s="1320"/>
      <c r="G2241" s="1310"/>
      <c r="H2241" s="1310"/>
      <c r="I2241" s="1310"/>
      <c r="J2241" s="1321"/>
      <c r="K2241" s="1321"/>
      <c r="L2241" s="1310"/>
      <c r="N2241" s="1322">
        <f t="shared" si="85"/>
        <v>0</v>
      </c>
      <c r="O2241" s="1323">
        <f t="shared" si="86"/>
        <v>0</v>
      </c>
      <c r="P2241" s="1323">
        <f>O2241/'1.5 Universal Data'!$E$36</f>
        <v>0</v>
      </c>
      <c r="R2241" s="134"/>
      <c r="S2241" s="134"/>
      <c r="T2241" s="134"/>
      <c r="U2241" s="134"/>
      <c r="V2241" s="134"/>
      <c r="W2241" s="134"/>
      <c r="X2241" s="134"/>
      <c r="Y2241" s="134"/>
      <c r="Z2241" s="134"/>
      <c r="AA2241" s="134"/>
      <c r="AB2241" s="134"/>
      <c r="AC2241" s="134"/>
      <c r="AD2241" s="134"/>
      <c r="AE2241" s="134"/>
    </row>
    <row r="2242" spans="2:31">
      <c r="B2242" s="1319">
        <f t="shared" si="84"/>
        <v>-1</v>
      </c>
      <c r="D2242" s="1310"/>
      <c r="E2242" s="1310"/>
      <c r="F2242" s="1320"/>
      <c r="G2242" s="1310"/>
      <c r="H2242" s="1310"/>
      <c r="I2242" s="1310"/>
      <c r="J2242" s="1321"/>
      <c r="K2242" s="1321"/>
      <c r="L2242" s="1310"/>
      <c r="N2242" s="1322">
        <f t="shared" si="85"/>
        <v>0</v>
      </c>
      <c r="O2242" s="1323">
        <f t="shared" si="86"/>
        <v>0</v>
      </c>
      <c r="P2242" s="1323">
        <f>O2242/'1.5 Universal Data'!$E$36</f>
        <v>0</v>
      </c>
      <c r="R2242" s="134"/>
      <c r="S2242" s="134"/>
      <c r="T2242" s="134"/>
      <c r="U2242" s="134"/>
      <c r="V2242" s="134"/>
      <c r="W2242" s="134"/>
      <c r="X2242" s="134"/>
      <c r="Y2242" s="134"/>
      <c r="Z2242" s="134"/>
      <c r="AA2242" s="134"/>
      <c r="AB2242" s="134"/>
      <c r="AC2242" s="134"/>
      <c r="AD2242" s="134"/>
      <c r="AE2242" s="134"/>
    </row>
    <row r="2243" spans="2:31">
      <c r="B2243" s="1319">
        <f t="shared" si="84"/>
        <v>-1</v>
      </c>
      <c r="D2243" s="1310"/>
      <c r="E2243" s="1310"/>
      <c r="F2243" s="1320"/>
      <c r="G2243" s="1310"/>
      <c r="H2243" s="1310"/>
      <c r="I2243" s="1310"/>
      <c r="J2243" s="1321"/>
      <c r="K2243" s="1321"/>
      <c r="L2243" s="1310"/>
      <c r="N2243" s="1322">
        <f t="shared" si="85"/>
        <v>0</v>
      </c>
      <c r="O2243" s="1323">
        <f t="shared" si="86"/>
        <v>0</v>
      </c>
      <c r="P2243" s="1323">
        <f>O2243/'1.5 Universal Data'!$E$36</f>
        <v>0</v>
      </c>
      <c r="R2243" s="134"/>
      <c r="S2243" s="134"/>
      <c r="T2243" s="134"/>
      <c r="U2243" s="134"/>
      <c r="V2243" s="134"/>
      <c r="W2243" s="134"/>
      <c r="X2243" s="134"/>
      <c r="Y2243" s="134"/>
      <c r="Z2243" s="134"/>
      <c r="AA2243" s="134"/>
      <c r="AB2243" s="134"/>
      <c r="AC2243" s="134"/>
      <c r="AD2243" s="134"/>
      <c r="AE2243" s="134"/>
    </row>
    <row r="2244" spans="2:31">
      <c r="B2244" s="1319">
        <f t="shared" si="84"/>
        <v>-1</v>
      </c>
      <c r="D2244" s="1310"/>
      <c r="E2244" s="1310"/>
      <c r="F2244" s="1320"/>
      <c r="G2244" s="1310"/>
      <c r="H2244" s="1310"/>
      <c r="I2244" s="1310"/>
      <c r="J2244" s="1321"/>
      <c r="K2244" s="1321"/>
      <c r="L2244" s="1310"/>
      <c r="N2244" s="1322">
        <f t="shared" si="85"/>
        <v>0</v>
      </c>
      <c r="O2244" s="1323">
        <f t="shared" si="86"/>
        <v>0</v>
      </c>
      <c r="P2244" s="1323">
        <f>O2244/'1.5 Universal Data'!$E$36</f>
        <v>0</v>
      </c>
      <c r="R2244" s="134"/>
      <c r="S2244" s="134"/>
      <c r="T2244" s="134"/>
      <c r="U2244" s="134"/>
      <c r="V2244" s="134"/>
      <c r="W2244" s="134"/>
      <c r="X2244" s="134"/>
      <c r="Y2244" s="134"/>
      <c r="Z2244" s="134"/>
      <c r="AA2244" s="134"/>
      <c r="AB2244" s="134"/>
      <c r="AC2244" s="134"/>
      <c r="AD2244" s="134"/>
      <c r="AE2244" s="134"/>
    </row>
    <row r="2245" spans="2:31">
      <c r="B2245" s="1319">
        <f t="shared" si="84"/>
        <v>-1</v>
      </c>
      <c r="D2245" s="1310"/>
      <c r="E2245" s="1310"/>
      <c r="F2245" s="1320"/>
      <c r="G2245" s="1310"/>
      <c r="H2245" s="1310"/>
      <c r="I2245" s="1310"/>
      <c r="J2245" s="1321"/>
      <c r="K2245" s="1321"/>
      <c r="L2245" s="1310"/>
      <c r="N2245" s="1322">
        <f t="shared" si="85"/>
        <v>0</v>
      </c>
      <c r="O2245" s="1323">
        <f t="shared" si="86"/>
        <v>0</v>
      </c>
      <c r="P2245" s="1323">
        <f>O2245/'1.5 Universal Data'!$E$36</f>
        <v>0</v>
      </c>
      <c r="R2245" s="134"/>
      <c r="S2245" s="134"/>
      <c r="T2245" s="134"/>
      <c r="U2245" s="134"/>
      <c r="V2245" s="134"/>
      <c r="W2245" s="134"/>
      <c r="X2245" s="134"/>
      <c r="Y2245" s="134"/>
      <c r="Z2245" s="134"/>
      <c r="AA2245" s="134"/>
      <c r="AB2245" s="134"/>
      <c r="AC2245" s="134"/>
      <c r="AD2245" s="134"/>
      <c r="AE2245" s="134"/>
    </row>
    <row r="2246" spans="2:31">
      <c r="B2246" s="1319">
        <f t="shared" si="84"/>
        <v>-1</v>
      </c>
      <c r="D2246" s="1310"/>
      <c r="E2246" s="1310"/>
      <c r="F2246" s="1320"/>
      <c r="G2246" s="1310"/>
      <c r="H2246" s="1310"/>
      <c r="I2246" s="1310"/>
      <c r="J2246" s="1321"/>
      <c r="K2246" s="1321"/>
      <c r="L2246" s="1310"/>
      <c r="N2246" s="1322">
        <f t="shared" si="85"/>
        <v>0</v>
      </c>
      <c r="O2246" s="1323">
        <f t="shared" si="86"/>
        <v>0</v>
      </c>
      <c r="P2246" s="1323">
        <f>O2246/'1.5 Universal Data'!$E$36</f>
        <v>0</v>
      </c>
      <c r="R2246" s="134"/>
      <c r="S2246" s="134"/>
      <c r="T2246" s="134"/>
      <c r="U2246" s="134"/>
      <c r="V2246" s="134"/>
      <c r="W2246" s="134"/>
      <c r="X2246" s="134"/>
      <c r="Y2246" s="134"/>
      <c r="Z2246" s="134"/>
      <c r="AA2246" s="134"/>
      <c r="AB2246" s="134"/>
      <c r="AC2246" s="134"/>
      <c r="AD2246" s="134"/>
      <c r="AE2246" s="134"/>
    </row>
    <row r="2247" spans="2:31">
      <c r="B2247" s="1319">
        <f t="shared" si="84"/>
        <v>-1</v>
      </c>
      <c r="D2247" s="1310"/>
      <c r="E2247" s="1310"/>
      <c r="F2247" s="1320"/>
      <c r="G2247" s="1310"/>
      <c r="H2247" s="1310"/>
      <c r="I2247" s="1310"/>
      <c r="J2247" s="1321"/>
      <c r="K2247" s="1321"/>
      <c r="L2247" s="1310"/>
      <c r="N2247" s="1322">
        <f t="shared" si="85"/>
        <v>0</v>
      </c>
      <c r="O2247" s="1323">
        <f t="shared" si="86"/>
        <v>0</v>
      </c>
      <c r="P2247" s="1323">
        <f>O2247/'1.5 Universal Data'!$E$36</f>
        <v>0</v>
      </c>
      <c r="R2247" s="134"/>
      <c r="S2247" s="134"/>
      <c r="T2247" s="134"/>
      <c r="U2247" s="134"/>
      <c r="V2247" s="134"/>
      <c r="W2247" s="134"/>
      <c r="X2247" s="134"/>
      <c r="Y2247" s="134"/>
      <c r="Z2247" s="134"/>
      <c r="AA2247" s="134"/>
      <c r="AB2247" s="134"/>
      <c r="AC2247" s="134"/>
      <c r="AD2247" s="134"/>
      <c r="AE2247" s="134"/>
    </row>
    <row r="2248" spans="2:31">
      <c r="B2248" s="1319">
        <f t="shared" si="84"/>
        <v>-1</v>
      </c>
      <c r="D2248" s="1310"/>
      <c r="E2248" s="1310"/>
      <c r="F2248" s="1320"/>
      <c r="G2248" s="1310"/>
      <c r="H2248" s="1310"/>
      <c r="I2248" s="1310"/>
      <c r="J2248" s="1321"/>
      <c r="K2248" s="1321"/>
      <c r="L2248" s="1310"/>
      <c r="N2248" s="1322">
        <f t="shared" si="85"/>
        <v>0</v>
      </c>
      <c r="O2248" s="1323">
        <f t="shared" si="86"/>
        <v>0</v>
      </c>
      <c r="P2248" s="1323">
        <f>O2248/'1.5 Universal Data'!$E$36</f>
        <v>0</v>
      </c>
      <c r="R2248" s="134"/>
      <c r="S2248" s="134"/>
      <c r="T2248" s="134"/>
      <c r="U2248" s="134"/>
      <c r="V2248" s="134"/>
      <c r="W2248" s="134"/>
      <c r="X2248" s="134"/>
      <c r="Y2248" s="134"/>
      <c r="Z2248" s="134"/>
      <c r="AA2248" s="134"/>
      <c r="AB2248" s="134"/>
      <c r="AC2248" s="134"/>
      <c r="AD2248" s="134"/>
      <c r="AE2248" s="134"/>
    </row>
    <row r="2249" spans="2:31">
      <c r="B2249" s="1319">
        <f t="shared" si="84"/>
        <v>-1</v>
      </c>
      <c r="D2249" s="1310"/>
      <c r="E2249" s="1310"/>
      <c r="F2249" s="1320"/>
      <c r="G2249" s="1310"/>
      <c r="H2249" s="1310"/>
      <c r="I2249" s="1310"/>
      <c r="J2249" s="1321"/>
      <c r="K2249" s="1321"/>
      <c r="L2249" s="1310"/>
      <c r="N2249" s="1322">
        <f t="shared" si="85"/>
        <v>0</v>
      </c>
      <c r="O2249" s="1323">
        <f t="shared" si="86"/>
        <v>0</v>
      </c>
      <c r="P2249" s="1323">
        <f>O2249/'1.5 Universal Data'!$E$36</f>
        <v>0</v>
      </c>
      <c r="R2249" s="134"/>
      <c r="S2249" s="134"/>
      <c r="T2249" s="134"/>
      <c r="U2249" s="134"/>
      <c r="V2249" s="134"/>
      <c r="W2249" s="134"/>
      <c r="X2249" s="134"/>
      <c r="Y2249" s="134"/>
      <c r="Z2249" s="134"/>
      <c r="AA2249" s="134"/>
      <c r="AB2249" s="134"/>
      <c r="AC2249" s="134"/>
      <c r="AD2249" s="134"/>
      <c r="AE2249" s="134"/>
    </row>
    <row r="2250" spans="2:31">
      <c r="B2250" s="1319">
        <f t="shared" si="84"/>
        <v>-1</v>
      </c>
      <c r="D2250" s="1310"/>
      <c r="E2250" s="1310"/>
      <c r="F2250" s="1320"/>
      <c r="G2250" s="1310"/>
      <c r="H2250" s="1310"/>
      <c r="I2250" s="1310"/>
      <c r="J2250" s="1321"/>
      <c r="K2250" s="1321"/>
      <c r="L2250" s="1310"/>
      <c r="N2250" s="1322">
        <f t="shared" si="85"/>
        <v>0</v>
      </c>
      <c r="O2250" s="1323">
        <f t="shared" si="86"/>
        <v>0</v>
      </c>
      <c r="P2250" s="1323">
        <f>O2250/'1.5 Universal Data'!$E$36</f>
        <v>0</v>
      </c>
      <c r="R2250" s="134"/>
      <c r="S2250" s="134"/>
      <c r="T2250" s="134"/>
      <c r="U2250" s="134"/>
      <c r="V2250" s="134"/>
      <c r="W2250" s="134"/>
      <c r="X2250" s="134"/>
      <c r="Y2250" s="134"/>
      <c r="Z2250" s="134"/>
      <c r="AA2250" s="134"/>
      <c r="AB2250" s="134"/>
      <c r="AC2250" s="134"/>
      <c r="AD2250" s="134"/>
      <c r="AE2250" s="134"/>
    </row>
    <row r="2251" spans="2:31">
      <c r="B2251" s="1319">
        <f t="shared" si="84"/>
        <v>-1</v>
      </c>
      <c r="D2251" s="1310"/>
      <c r="E2251" s="1310"/>
      <c r="F2251" s="1320"/>
      <c r="G2251" s="1310"/>
      <c r="H2251" s="1310"/>
      <c r="I2251" s="1310"/>
      <c r="J2251" s="1321"/>
      <c r="K2251" s="1321"/>
      <c r="L2251" s="1310"/>
      <c r="N2251" s="1322">
        <f t="shared" si="85"/>
        <v>0</v>
      </c>
      <c r="O2251" s="1323">
        <f t="shared" si="86"/>
        <v>0</v>
      </c>
      <c r="P2251" s="1323">
        <f>O2251/'1.5 Universal Data'!$E$36</f>
        <v>0</v>
      </c>
      <c r="R2251" s="134"/>
      <c r="S2251" s="134"/>
      <c r="T2251" s="134"/>
      <c r="U2251" s="134"/>
      <c r="V2251" s="134"/>
      <c r="W2251" s="134"/>
      <c r="X2251" s="134"/>
      <c r="Y2251" s="134"/>
      <c r="Z2251" s="134"/>
      <c r="AA2251" s="134"/>
      <c r="AB2251" s="134"/>
      <c r="AC2251" s="134"/>
      <c r="AD2251" s="134"/>
      <c r="AE2251" s="134"/>
    </row>
    <row r="2252" spans="2:31">
      <c r="B2252" s="1319">
        <f t="shared" si="84"/>
        <v>-1</v>
      </c>
      <c r="D2252" s="1310"/>
      <c r="E2252" s="1310"/>
      <c r="F2252" s="1320"/>
      <c r="G2252" s="1310"/>
      <c r="H2252" s="1310"/>
      <c r="I2252" s="1310"/>
      <c r="J2252" s="1321"/>
      <c r="K2252" s="1321"/>
      <c r="L2252" s="1310"/>
      <c r="N2252" s="1322">
        <f t="shared" si="85"/>
        <v>0</v>
      </c>
      <c r="O2252" s="1323">
        <f t="shared" si="86"/>
        <v>0</v>
      </c>
      <c r="P2252" s="1323">
        <f>O2252/'1.5 Universal Data'!$E$36</f>
        <v>0</v>
      </c>
      <c r="R2252" s="134"/>
      <c r="S2252" s="134"/>
      <c r="T2252" s="134"/>
      <c r="U2252" s="134"/>
      <c r="V2252" s="134"/>
      <c r="W2252" s="134"/>
      <c r="X2252" s="134"/>
      <c r="Y2252" s="134"/>
      <c r="Z2252" s="134"/>
      <c r="AA2252" s="134"/>
      <c r="AB2252" s="134"/>
      <c r="AC2252" s="134"/>
      <c r="AD2252" s="134"/>
      <c r="AE2252" s="134"/>
    </row>
    <row r="2253" spans="2:31">
      <c r="B2253" s="1319">
        <f t="shared" si="84"/>
        <v>-1</v>
      </c>
      <c r="D2253" s="1310"/>
      <c r="E2253" s="1310"/>
      <c r="F2253" s="1320"/>
      <c r="G2253" s="1310"/>
      <c r="H2253" s="1310"/>
      <c r="I2253" s="1310"/>
      <c r="J2253" s="1321"/>
      <c r="K2253" s="1321"/>
      <c r="L2253" s="1310"/>
      <c r="N2253" s="1322">
        <f t="shared" si="85"/>
        <v>0</v>
      </c>
      <c r="O2253" s="1323">
        <f t="shared" si="86"/>
        <v>0</v>
      </c>
      <c r="P2253" s="1323">
        <f>O2253/'1.5 Universal Data'!$E$36</f>
        <v>0</v>
      </c>
      <c r="R2253" s="134"/>
      <c r="S2253" s="134"/>
      <c r="T2253" s="134"/>
      <c r="U2253" s="134"/>
      <c r="V2253" s="134"/>
      <c r="W2253" s="134"/>
      <c r="X2253" s="134"/>
      <c r="Y2253" s="134"/>
      <c r="Z2253" s="134"/>
      <c r="AA2253" s="134"/>
      <c r="AB2253" s="134"/>
      <c r="AC2253" s="134"/>
      <c r="AD2253" s="134"/>
      <c r="AE2253" s="134"/>
    </row>
    <row r="2254" spans="2:31">
      <c r="B2254" s="1319">
        <f t="shared" si="84"/>
        <v>-1</v>
      </c>
      <c r="D2254" s="1310"/>
      <c r="E2254" s="1310"/>
      <c r="F2254" s="1320"/>
      <c r="G2254" s="1310"/>
      <c r="H2254" s="1310"/>
      <c r="I2254" s="1310"/>
      <c r="J2254" s="1321"/>
      <c r="K2254" s="1321"/>
      <c r="L2254" s="1310"/>
      <c r="N2254" s="1322">
        <f t="shared" si="85"/>
        <v>0</v>
      </c>
      <c r="O2254" s="1323">
        <f t="shared" si="86"/>
        <v>0</v>
      </c>
      <c r="P2254" s="1323">
        <f>O2254/'1.5 Universal Data'!$E$36</f>
        <v>0</v>
      </c>
      <c r="R2254" s="134"/>
      <c r="S2254" s="134"/>
      <c r="T2254" s="134"/>
      <c r="U2254" s="134"/>
      <c r="V2254" s="134"/>
      <c r="W2254" s="134"/>
      <c r="X2254" s="134"/>
      <c r="Y2254" s="134"/>
      <c r="Z2254" s="134"/>
      <c r="AA2254" s="134"/>
      <c r="AB2254" s="134"/>
      <c r="AC2254" s="134"/>
      <c r="AD2254" s="134"/>
      <c r="AE2254" s="134"/>
    </row>
    <row r="2255" spans="2:31">
      <c r="B2255" s="1319">
        <f t="shared" si="84"/>
        <v>-1</v>
      </c>
      <c r="D2255" s="1310"/>
      <c r="E2255" s="1310"/>
      <c r="F2255" s="1320"/>
      <c r="G2255" s="1310"/>
      <c r="H2255" s="1310"/>
      <c r="I2255" s="1310"/>
      <c r="J2255" s="1321"/>
      <c r="K2255" s="1321"/>
      <c r="L2255" s="1310"/>
      <c r="N2255" s="1322">
        <f t="shared" si="85"/>
        <v>0</v>
      </c>
      <c r="O2255" s="1323">
        <f t="shared" si="86"/>
        <v>0</v>
      </c>
      <c r="P2255" s="1323">
        <f>O2255/'1.5 Universal Data'!$E$36</f>
        <v>0</v>
      </c>
      <c r="R2255" s="134"/>
      <c r="S2255" s="134"/>
      <c r="T2255" s="134"/>
      <c r="U2255" s="134"/>
      <c r="V2255" s="134"/>
      <c r="W2255" s="134"/>
      <c r="X2255" s="134"/>
      <c r="Y2255" s="134"/>
      <c r="Z2255" s="134"/>
      <c r="AA2255" s="134"/>
      <c r="AB2255" s="134"/>
      <c r="AC2255" s="134"/>
      <c r="AD2255" s="134"/>
      <c r="AE2255" s="134"/>
    </row>
    <row r="2256" spans="2:31">
      <c r="B2256" s="1319">
        <f t="shared" si="84"/>
        <v>-1</v>
      </c>
      <c r="D2256" s="1310"/>
      <c r="E2256" s="1310"/>
      <c r="F2256" s="1320"/>
      <c r="G2256" s="1310"/>
      <c r="H2256" s="1310"/>
      <c r="I2256" s="1310"/>
      <c r="J2256" s="1321"/>
      <c r="K2256" s="1321"/>
      <c r="L2256" s="1310"/>
      <c r="N2256" s="1322">
        <f t="shared" si="85"/>
        <v>0</v>
      </c>
      <c r="O2256" s="1323">
        <f t="shared" si="86"/>
        <v>0</v>
      </c>
      <c r="P2256" s="1323">
        <f>O2256/'1.5 Universal Data'!$E$36</f>
        <v>0</v>
      </c>
      <c r="R2256" s="134"/>
      <c r="S2256" s="134"/>
      <c r="T2256" s="134"/>
      <c r="U2256" s="134"/>
      <c r="V2256" s="134"/>
      <c r="W2256" s="134"/>
      <c r="X2256" s="134"/>
      <c r="Y2256" s="134"/>
      <c r="Z2256" s="134"/>
      <c r="AA2256" s="134"/>
      <c r="AB2256" s="134"/>
      <c r="AC2256" s="134"/>
      <c r="AD2256" s="134"/>
      <c r="AE2256" s="134"/>
    </row>
    <row r="2257" spans="2:31">
      <c r="B2257" s="1319">
        <f t="shared" si="84"/>
        <v>-1</v>
      </c>
      <c r="D2257" s="1310"/>
      <c r="E2257" s="1310"/>
      <c r="F2257" s="1320"/>
      <c r="G2257" s="1310"/>
      <c r="H2257" s="1310"/>
      <c r="I2257" s="1310"/>
      <c r="J2257" s="1321"/>
      <c r="K2257" s="1321"/>
      <c r="L2257" s="1310"/>
      <c r="N2257" s="1322">
        <f t="shared" si="85"/>
        <v>0</v>
      </c>
      <c r="O2257" s="1323">
        <f t="shared" si="86"/>
        <v>0</v>
      </c>
      <c r="P2257" s="1323">
        <f>O2257/'1.5 Universal Data'!$E$36</f>
        <v>0</v>
      </c>
      <c r="R2257" s="134"/>
      <c r="S2257" s="134"/>
      <c r="T2257" s="134"/>
      <c r="U2257" s="134"/>
      <c r="V2257" s="134"/>
      <c r="W2257" s="134"/>
      <c r="X2257" s="134"/>
      <c r="Y2257" s="134"/>
      <c r="Z2257" s="134"/>
      <c r="AA2257" s="134"/>
      <c r="AB2257" s="134"/>
      <c r="AC2257" s="134"/>
      <c r="AD2257" s="134"/>
      <c r="AE2257" s="134"/>
    </row>
    <row r="2258" spans="2:31">
      <c r="B2258" s="1319">
        <f t="shared" si="84"/>
        <v>-1</v>
      </c>
      <c r="D2258" s="1310"/>
      <c r="E2258" s="1310"/>
      <c r="F2258" s="1320"/>
      <c r="G2258" s="1310"/>
      <c r="H2258" s="1310"/>
      <c r="I2258" s="1310"/>
      <c r="J2258" s="1321"/>
      <c r="K2258" s="1321"/>
      <c r="L2258" s="1310"/>
      <c r="N2258" s="1322">
        <f t="shared" si="85"/>
        <v>0</v>
      </c>
      <c r="O2258" s="1323">
        <f t="shared" si="86"/>
        <v>0</v>
      </c>
      <c r="P2258" s="1323">
        <f>O2258/'1.5 Universal Data'!$E$36</f>
        <v>0</v>
      </c>
      <c r="R2258" s="134"/>
      <c r="S2258" s="134"/>
      <c r="T2258" s="134"/>
      <c r="U2258" s="134"/>
      <c r="V2258" s="134"/>
      <c r="W2258" s="134"/>
      <c r="X2258" s="134"/>
      <c r="Y2258" s="134"/>
      <c r="Z2258" s="134"/>
      <c r="AA2258" s="134"/>
      <c r="AB2258" s="134"/>
      <c r="AC2258" s="134"/>
      <c r="AD2258" s="134"/>
      <c r="AE2258" s="134"/>
    </row>
    <row r="2259" spans="2:31">
      <c r="B2259" s="1319">
        <f t="shared" si="84"/>
        <v>-1</v>
      </c>
      <c r="D2259" s="1310"/>
      <c r="E2259" s="1310"/>
      <c r="F2259" s="1320"/>
      <c r="G2259" s="1310"/>
      <c r="H2259" s="1310"/>
      <c r="I2259" s="1310"/>
      <c r="J2259" s="1321"/>
      <c r="K2259" s="1321"/>
      <c r="L2259" s="1310"/>
      <c r="N2259" s="1322">
        <f t="shared" si="85"/>
        <v>0</v>
      </c>
      <c r="O2259" s="1323">
        <f t="shared" si="86"/>
        <v>0</v>
      </c>
      <c r="P2259" s="1323">
        <f>O2259/'1.5 Universal Data'!$E$36</f>
        <v>0</v>
      </c>
      <c r="R2259" s="134"/>
      <c r="S2259" s="134"/>
      <c r="T2259" s="134"/>
      <c r="U2259" s="134"/>
      <c r="V2259" s="134"/>
      <c r="W2259" s="134"/>
      <c r="X2259" s="134"/>
      <c r="Y2259" s="134"/>
      <c r="Z2259" s="134"/>
      <c r="AA2259" s="134"/>
      <c r="AB2259" s="134"/>
      <c r="AC2259" s="134"/>
      <c r="AD2259" s="134"/>
      <c r="AE2259" s="134"/>
    </row>
    <row r="2260" spans="2:31">
      <c r="B2260" s="1319">
        <f t="shared" si="84"/>
        <v>-1</v>
      </c>
      <c r="D2260" s="1310"/>
      <c r="E2260" s="1310"/>
      <c r="F2260" s="1320"/>
      <c r="G2260" s="1310"/>
      <c r="H2260" s="1310"/>
      <c r="I2260" s="1310"/>
      <c r="J2260" s="1321"/>
      <c r="K2260" s="1321"/>
      <c r="L2260" s="1310"/>
      <c r="N2260" s="1322">
        <f t="shared" si="85"/>
        <v>0</v>
      </c>
      <c r="O2260" s="1323">
        <f t="shared" si="86"/>
        <v>0</v>
      </c>
      <c r="P2260" s="1323">
        <f>O2260/'1.5 Universal Data'!$E$36</f>
        <v>0</v>
      </c>
      <c r="R2260" s="134"/>
      <c r="S2260" s="134"/>
      <c r="T2260" s="134"/>
      <c r="U2260" s="134"/>
      <c r="V2260" s="134"/>
      <c r="W2260" s="134"/>
      <c r="X2260" s="134"/>
      <c r="Y2260" s="134"/>
      <c r="Z2260" s="134"/>
      <c r="AA2260" s="134"/>
      <c r="AB2260" s="134"/>
      <c r="AC2260" s="134"/>
      <c r="AD2260" s="134"/>
      <c r="AE2260" s="134"/>
    </row>
    <row r="2261" spans="2:31">
      <c r="B2261" s="1319">
        <f t="shared" si="84"/>
        <v>-1</v>
      </c>
      <c r="D2261" s="1310"/>
      <c r="E2261" s="1310"/>
      <c r="F2261" s="1320"/>
      <c r="G2261" s="1310"/>
      <c r="H2261" s="1310"/>
      <c r="I2261" s="1310"/>
      <c r="J2261" s="1321"/>
      <c r="K2261" s="1321"/>
      <c r="L2261" s="1310"/>
      <c r="N2261" s="1322">
        <f t="shared" si="85"/>
        <v>0</v>
      </c>
      <c r="O2261" s="1323">
        <f t="shared" si="86"/>
        <v>0</v>
      </c>
      <c r="P2261" s="1323">
        <f>O2261/'1.5 Universal Data'!$E$36</f>
        <v>0</v>
      </c>
      <c r="R2261" s="134"/>
      <c r="S2261" s="134"/>
      <c r="T2261" s="134"/>
      <c r="U2261" s="134"/>
      <c r="V2261" s="134"/>
      <c r="W2261" s="134"/>
      <c r="X2261" s="134"/>
      <c r="Y2261" s="134"/>
      <c r="Z2261" s="134"/>
      <c r="AA2261" s="134"/>
      <c r="AB2261" s="134"/>
      <c r="AC2261" s="134"/>
      <c r="AD2261" s="134"/>
      <c r="AE2261" s="134"/>
    </row>
    <row r="2262" spans="2:31">
      <c r="B2262" s="1319">
        <f t="shared" si="84"/>
        <v>-1</v>
      </c>
      <c r="D2262" s="1310"/>
      <c r="E2262" s="1310"/>
      <c r="F2262" s="1320"/>
      <c r="G2262" s="1310"/>
      <c r="H2262" s="1310"/>
      <c r="I2262" s="1310"/>
      <c r="J2262" s="1321"/>
      <c r="K2262" s="1321"/>
      <c r="L2262" s="1310"/>
      <c r="N2262" s="1322">
        <f t="shared" si="85"/>
        <v>0</v>
      </c>
      <c r="O2262" s="1323">
        <f t="shared" si="86"/>
        <v>0</v>
      </c>
      <c r="P2262" s="1323">
        <f>O2262/'1.5 Universal Data'!$E$36</f>
        <v>0</v>
      </c>
      <c r="R2262" s="134"/>
      <c r="S2262" s="134"/>
      <c r="T2262" s="134"/>
      <c r="U2262" s="134"/>
      <c r="V2262" s="134"/>
      <c r="W2262" s="134"/>
      <c r="X2262" s="134"/>
      <c r="Y2262" s="134"/>
      <c r="Z2262" s="134"/>
      <c r="AA2262" s="134"/>
      <c r="AB2262" s="134"/>
      <c r="AC2262" s="134"/>
      <c r="AD2262" s="134"/>
      <c r="AE2262" s="134"/>
    </row>
    <row r="2263" spans="2:31">
      <c r="B2263" s="1319">
        <f t="shared" ref="B2263:B2326" si="87">IF(G2263="buy",1,-1)</f>
        <v>-1</v>
      </c>
      <c r="D2263" s="1310"/>
      <c r="E2263" s="1310"/>
      <c r="F2263" s="1320"/>
      <c r="G2263" s="1310"/>
      <c r="H2263" s="1310"/>
      <c r="I2263" s="1310"/>
      <c r="J2263" s="1321"/>
      <c r="K2263" s="1321"/>
      <c r="L2263" s="1310"/>
      <c r="N2263" s="1322">
        <f t="shared" si="85"/>
        <v>0</v>
      </c>
      <c r="O2263" s="1323">
        <f t="shared" si="86"/>
        <v>0</v>
      </c>
      <c r="P2263" s="1323">
        <f>O2263/'1.5 Universal Data'!$E$36</f>
        <v>0</v>
      </c>
      <c r="R2263" s="134"/>
      <c r="S2263" s="134"/>
      <c r="T2263" s="134"/>
      <c r="U2263" s="134"/>
      <c r="V2263" s="134"/>
      <c r="W2263" s="134"/>
      <c r="X2263" s="134"/>
      <c r="Y2263" s="134"/>
      <c r="Z2263" s="134"/>
      <c r="AA2263" s="134"/>
      <c r="AB2263" s="134"/>
      <c r="AC2263" s="134"/>
      <c r="AD2263" s="134"/>
      <c r="AE2263" s="134"/>
    </row>
    <row r="2264" spans="2:31">
      <c r="B2264" s="1319">
        <f t="shared" si="87"/>
        <v>-1</v>
      </c>
      <c r="D2264" s="1310"/>
      <c r="E2264" s="1310"/>
      <c r="F2264" s="1320"/>
      <c r="G2264" s="1310"/>
      <c r="H2264" s="1310"/>
      <c r="I2264" s="1310"/>
      <c r="J2264" s="1321"/>
      <c r="K2264" s="1321"/>
      <c r="L2264" s="1310"/>
      <c r="N2264" s="1322">
        <f t="shared" si="85"/>
        <v>0</v>
      </c>
      <c r="O2264" s="1323">
        <f t="shared" si="86"/>
        <v>0</v>
      </c>
      <c r="P2264" s="1323">
        <f>O2264/'1.5 Universal Data'!$E$36</f>
        <v>0</v>
      </c>
      <c r="R2264" s="134"/>
      <c r="S2264" s="134"/>
      <c r="T2264" s="134"/>
      <c r="U2264" s="134"/>
      <c r="V2264" s="134"/>
      <c r="W2264" s="134"/>
      <c r="X2264" s="134"/>
      <c r="Y2264" s="134"/>
      <c r="Z2264" s="134"/>
      <c r="AA2264" s="134"/>
      <c r="AB2264" s="134"/>
      <c r="AC2264" s="134"/>
      <c r="AD2264" s="134"/>
      <c r="AE2264" s="134"/>
    </row>
    <row r="2265" spans="2:31">
      <c r="B2265" s="1319">
        <f t="shared" si="87"/>
        <v>-1</v>
      </c>
      <c r="D2265" s="1310"/>
      <c r="E2265" s="1310"/>
      <c r="F2265" s="1320"/>
      <c r="G2265" s="1310"/>
      <c r="H2265" s="1310"/>
      <c r="I2265" s="1310"/>
      <c r="J2265" s="1321"/>
      <c r="K2265" s="1321"/>
      <c r="L2265" s="1310"/>
      <c r="N2265" s="1322">
        <f t="shared" si="85"/>
        <v>0</v>
      </c>
      <c r="O2265" s="1323">
        <f t="shared" si="86"/>
        <v>0</v>
      </c>
      <c r="P2265" s="1323">
        <f>O2265/'1.5 Universal Data'!$E$36</f>
        <v>0</v>
      </c>
      <c r="R2265" s="134"/>
      <c r="S2265" s="134"/>
      <c r="T2265" s="134"/>
      <c r="U2265" s="134"/>
      <c r="V2265" s="134"/>
      <c r="W2265" s="134"/>
      <c r="X2265" s="134"/>
      <c r="Y2265" s="134"/>
      <c r="Z2265" s="134"/>
      <c r="AA2265" s="134"/>
      <c r="AB2265" s="134"/>
      <c r="AC2265" s="134"/>
      <c r="AD2265" s="134"/>
      <c r="AE2265" s="134"/>
    </row>
    <row r="2266" spans="2:31">
      <c r="B2266" s="1319">
        <f t="shared" si="87"/>
        <v>-1</v>
      </c>
      <c r="D2266" s="1310"/>
      <c r="E2266" s="1310"/>
      <c r="F2266" s="1320"/>
      <c r="G2266" s="1310"/>
      <c r="H2266" s="1310"/>
      <c r="I2266" s="1310"/>
      <c r="J2266" s="1321"/>
      <c r="K2266" s="1321"/>
      <c r="L2266" s="1310"/>
      <c r="N2266" s="1322">
        <f t="shared" si="85"/>
        <v>0</v>
      </c>
      <c r="O2266" s="1323">
        <f t="shared" si="86"/>
        <v>0</v>
      </c>
      <c r="P2266" s="1323">
        <f>O2266/'1.5 Universal Data'!$E$36</f>
        <v>0</v>
      </c>
      <c r="R2266" s="134"/>
      <c r="S2266" s="134"/>
      <c r="T2266" s="134"/>
      <c r="U2266" s="134"/>
      <c r="V2266" s="134"/>
      <c r="W2266" s="134"/>
      <c r="X2266" s="134"/>
      <c r="Y2266" s="134"/>
      <c r="Z2266" s="134"/>
      <c r="AA2266" s="134"/>
      <c r="AB2266" s="134"/>
      <c r="AC2266" s="134"/>
      <c r="AD2266" s="134"/>
      <c r="AE2266" s="134"/>
    </row>
    <row r="2267" spans="2:31">
      <c r="B2267" s="1319">
        <f t="shared" si="87"/>
        <v>-1</v>
      </c>
      <c r="D2267" s="1310"/>
      <c r="E2267" s="1310"/>
      <c r="F2267" s="1320"/>
      <c r="G2267" s="1310"/>
      <c r="H2267" s="1310"/>
      <c r="I2267" s="1310"/>
      <c r="J2267" s="1321"/>
      <c r="K2267" s="1321"/>
      <c r="L2267" s="1310"/>
      <c r="N2267" s="1322">
        <f t="shared" ref="N2267:N2330" si="88">+H2267*((K2267-J2267)+1)*B2267</f>
        <v>0</v>
      </c>
      <c r="O2267" s="1323">
        <f t="shared" ref="O2267:O2330" si="89">N2267*L2267/100</f>
        <v>0</v>
      </c>
      <c r="P2267" s="1323">
        <f>O2267/'1.5 Universal Data'!$E$36</f>
        <v>0</v>
      </c>
      <c r="R2267" s="134"/>
      <c r="S2267" s="134"/>
      <c r="T2267" s="134"/>
      <c r="U2267" s="134"/>
      <c r="V2267" s="134"/>
      <c r="W2267" s="134"/>
      <c r="X2267" s="134"/>
      <c r="Y2267" s="134"/>
      <c r="Z2267" s="134"/>
      <c r="AA2267" s="134"/>
      <c r="AB2267" s="134"/>
      <c r="AC2267" s="134"/>
      <c r="AD2267" s="134"/>
      <c r="AE2267" s="134"/>
    </row>
    <row r="2268" spans="2:31">
      <c r="B2268" s="1319">
        <f t="shared" si="87"/>
        <v>-1</v>
      </c>
      <c r="D2268" s="1310"/>
      <c r="E2268" s="1310"/>
      <c r="F2268" s="1320"/>
      <c r="G2268" s="1310"/>
      <c r="H2268" s="1310"/>
      <c r="I2268" s="1310"/>
      <c r="J2268" s="1321"/>
      <c r="K2268" s="1321"/>
      <c r="L2268" s="1310"/>
      <c r="N2268" s="1322">
        <f t="shared" si="88"/>
        <v>0</v>
      </c>
      <c r="O2268" s="1323">
        <f t="shared" si="89"/>
        <v>0</v>
      </c>
      <c r="P2268" s="1323">
        <f>O2268/'1.5 Universal Data'!$E$36</f>
        <v>0</v>
      </c>
      <c r="R2268" s="134"/>
      <c r="S2268" s="134"/>
      <c r="T2268" s="134"/>
      <c r="U2268" s="134"/>
      <c r="V2268" s="134"/>
      <c r="W2268" s="134"/>
      <c r="X2268" s="134"/>
      <c r="Y2268" s="134"/>
      <c r="Z2268" s="134"/>
      <c r="AA2268" s="134"/>
      <c r="AB2268" s="134"/>
      <c r="AC2268" s="134"/>
      <c r="AD2268" s="134"/>
      <c r="AE2268" s="134"/>
    </row>
    <row r="2269" spans="2:31">
      <c r="B2269" s="1319">
        <f t="shared" si="87"/>
        <v>-1</v>
      </c>
      <c r="D2269" s="1310"/>
      <c r="E2269" s="1310"/>
      <c r="F2269" s="1320"/>
      <c r="G2269" s="1310"/>
      <c r="H2269" s="1310"/>
      <c r="I2269" s="1310"/>
      <c r="J2269" s="1321"/>
      <c r="K2269" s="1321"/>
      <c r="L2269" s="1310"/>
      <c r="N2269" s="1322">
        <f t="shared" si="88"/>
        <v>0</v>
      </c>
      <c r="O2269" s="1323">
        <f t="shared" si="89"/>
        <v>0</v>
      </c>
      <c r="P2269" s="1323">
        <f>O2269/'1.5 Universal Data'!$E$36</f>
        <v>0</v>
      </c>
      <c r="R2269" s="134"/>
      <c r="S2269" s="134"/>
      <c r="T2269" s="134"/>
      <c r="U2269" s="134"/>
      <c r="V2269" s="134"/>
      <c r="W2269" s="134"/>
      <c r="X2269" s="134"/>
      <c r="Y2269" s="134"/>
      <c r="Z2269" s="134"/>
      <c r="AA2269" s="134"/>
      <c r="AB2269" s="134"/>
      <c r="AC2269" s="134"/>
      <c r="AD2269" s="134"/>
      <c r="AE2269" s="134"/>
    </row>
    <row r="2270" spans="2:31">
      <c r="B2270" s="1319">
        <f t="shared" si="87"/>
        <v>-1</v>
      </c>
      <c r="D2270" s="1310"/>
      <c r="E2270" s="1310"/>
      <c r="F2270" s="1320"/>
      <c r="G2270" s="1310"/>
      <c r="H2270" s="1310"/>
      <c r="I2270" s="1310"/>
      <c r="J2270" s="1321"/>
      <c r="K2270" s="1321"/>
      <c r="L2270" s="1310"/>
      <c r="N2270" s="1322">
        <f t="shared" si="88"/>
        <v>0</v>
      </c>
      <c r="O2270" s="1323">
        <f t="shared" si="89"/>
        <v>0</v>
      </c>
      <c r="P2270" s="1323">
        <f>O2270/'1.5 Universal Data'!$E$36</f>
        <v>0</v>
      </c>
      <c r="R2270" s="134"/>
      <c r="S2270" s="134"/>
      <c r="T2270" s="134"/>
      <c r="U2270" s="134"/>
      <c r="V2270" s="134"/>
      <c r="W2270" s="134"/>
      <c r="X2270" s="134"/>
      <c r="Y2270" s="134"/>
      <c r="Z2270" s="134"/>
      <c r="AA2270" s="134"/>
      <c r="AB2270" s="134"/>
      <c r="AC2270" s="134"/>
      <c r="AD2270" s="134"/>
      <c r="AE2270" s="134"/>
    </row>
    <row r="2271" spans="2:31">
      <c r="B2271" s="1319">
        <f t="shared" si="87"/>
        <v>-1</v>
      </c>
      <c r="D2271" s="1310"/>
      <c r="E2271" s="1310"/>
      <c r="F2271" s="1320"/>
      <c r="G2271" s="1310"/>
      <c r="H2271" s="1310"/>
      <c r="I2271" s="1310"/>
      <c r="J2271" s="1321"/>
      <c r="K2271" s="1321"/>
      <c r="L2271" s="1310"/>
      <c r="N2271" s="1322">
        <f t="shared" si="88"/>
        <v>0</v>
      </c>
      <c r="O2271" s="1323">
        <f t="shared" si="89"/>
        <v>0</v>
      </c>
      <c r="P2271" s="1323">
        <f>O2271/'1.5 Universal Data'!$E$36</f>
        <v>0</v>
      </c>
      <c r="R2271" s="134"/>
      <c r="S2271" s="134"/>
      <c r="T2271" s="134"/>
      <c r="U2271" s="134"/>
      <c r="V2271" s="134"/>
      <c r="W2271" s="134"/>
      <c r="X2271" s="134"/>
      <c r="Y2271" s="134"/>
      <c r="Z2271" s="134"/>
      <c r="AA2271" s="134"/>
      <c r="AB2271" s="134"/>
      <c r="AC2271" s="134"/>
      <c r="AD2271" s="134"/>
      <c r="AE2271" s="134"/>
    </row>
    <row r="2272" spans="2:31">
      <c r="B2272" s="1319">
        <f t="shared" si="87"/>
        <v>-1</v>
      </c>
      <c r="D2272" s="1310"/>
      <c r="E2272" s="1310"/>
      <c r="F2272" s="1320"/>
      <c r="G2272" s="1310"/>
      <c r="H2272" s="1310"/>
      <c r="I2272" s="1310"/>
      <c r="J2272" s="1321"/>
      <c r="K2272" s="1321"/>
      <c r="L2272" s="1310"/>
      <c r="N2272" s="1322">
        <f t="shared" si="88"/>
        <v>0</v>
      </c>
      <c r="O2272" s="1323">
        <f t="shared" si="89"/>
        <v>0</v>
      </c>
      <c r="P2272" s="1323">
        <f>O2272/'1.5 Universal Data'!$E$36</f>
        <v>0</v>
      </c>
      <c r="R2272" s="134"/>
      <c r="S2272" s="134"/>
      <c r="T2272" s="134"/>
      <c r="U2272" s="134"/>
      <c r="V2272" s="134"/>
      <c r="W2272" s="134"/>
      <c r="X2272" s="134"/>
      <c r="Y2272" s="134"/>
      <c r="Z2272" s="134"/>
      <c r="AA2272" s="134"/>
      <c r="AB2272" s="134"/>
      <c r="AC2272" s="134"/>
      <c r="AD2272" s="134"/>
      <c r="AE2272" s="134"/>
    </row>
    <row r="2273" spans="2:31">
      <c r="B2273" s="1319">
        <f t="shared" si="87"/>
        <v>-1</v>
      </c>
      <c r="D2273" s="1310"/>
      <c r="E2273" s="1310"/>
      <c r="F2273" s="1320"/>
      <c r="G2273" s="1310"/>
      <c r="H2273" s="1310"/>
      <c r="I2273" s="1310"/>
      <c r="J2273" s="1321"/>
      <c r="K2273" s="1321"/>
      <c r="L2273" s="1310"/>
      <c r="N2273" s="1322">
        <f t="shared" si="88"/>
        <v>0</v>
      </c>
      <c r="O2273" s="1323">
        <f t="shared" si="89"/>
        <v>0</v>
      </c>
      <c r="P2273" s="1323">
        <f>O2273/'1.5 Universal Data'!$E$36</f>
        <v>0</v>
      </c>
      <c r="R2273" s="134"/>
      <c r="S2273" s="134"/>
      <c r="T2273" s="134"/>
      <c r="U2273" s="134"/>
      <c r="V2273" s="134"/>
      <c r="W2273" s="134"/>
      <c r="X2273" s="134"/>
      <c r="Y2273" s="134"/>
      <c r="Z2273" s="134"/>
      <c r="AA2273" s="134"/>
      <c r="AB2273" s="134"/>
      <c r="AC2273" s="134"/>
      <c r="AD2273" s="134"/>
      <c r="AE2273" s="134"/>
    </row>
    <row r="2274" spans="2:31">
      <c r="B2274" s="1319">
        <f t="shared" si="87"/>
        <v>-1</v>
      </c>
      <c r="D2274" s="1310"/>
      <c r="E2274" s="1310"/>
      <c r="F2274" s="1320"/>
      <c r="G2274" s="1310"/>
      <c r="H2274" s="1310"/>
      <c r="I2274" s="1310"/>
      <c r="J2274" s="1321"/>
      <c r="K2274" s="1321"/>
      <c r="L2274" s="1310"/>
      <c r="N2274" s="1322">
        <f t="shared" si="88"/>
        <v>0</v>
      </c>
      <c r="O2274" s="1323">
        <f t="shared" si="89"/>
        <v>0</v>
      </c>
      <c r="P2274" s="1323">
        <f>O2274/'1.5 Universal Data'!$E$36</f>
        <v>0</v>
      </c>
      <c r="R2274" s="134"/>
      <c r="S2274" s="134"/>
      <c r="T2274" s="134"/>
      <c r="U2274" s="134"/>
      <c r="V2274" s="134"/>
      <c r="W2274" s="134"/>
      <c r="X2274" s="134"/>
      <c r="Y2274" s="134"/>
      <c r="Z2274" s="134"/>
      <c r="AA2274" s="134"/>
      <c r="AB2274" s="134"/>
      <c r="AC2274" s="134"/>
      <c r="AD2274" s="134"/>
      <c r="AE2274" s="134"/>
    </row>
    <row r="2275" spans="2:31">
      <c r="B2275" s="1319">
        <f t="shared" si="87"/>
        <v>-1</v>
      </c>
      <c r="D2275" s="1310"/>
      <c r="E2275" s="1310"/>
      <c r="F2275" s="1320"/>
      <c r="G2275" s="1310"/>
      <c r="H2275" s="1310"/>
      <c r="I2275" s="1310"/>
      <c r="J2275" s="1321"/>
      <c r="K2275" s="1321"/>
      <c r="L2275" s="1310"/>
      <c r="N2275" s="1322">
        <f t="shared" si="88"/>
        <v>0</v>
      </c>
      <c r="O2275" s="1323">
        <f t="shared" si="89"/>
        <v>0</v>
      </c>
      <c r="P2275" s="1323">
        <f>O2275/'1.5 Universal Data'!$E$36</f>
        <v>0</v>
      </c>
      <c r="R2275" s="134"/>
      <c r="S2275" s="134"/>
      <c r="T2275" s="134"/>
      <c r="U2275" s="134"/>
      <c r="V2275" s="134"/>
      <c r="W2275" s="134"/>
      <c r="X2275" s="134"/>
      <c r="Y2275" s="134"/>
      <c r="Z2275" s="134"/>
      <c r="AA2275" s="134"/>
      <c r="AB2275" s="134"/>
      <c r="AC2275" s="134"/>
      <c r="AD2275" s="134"/>
      <c r="AE2275" s="134"/>
    </row>
    <row r="2276" spans="2:31">
      <c r="B2276" s="1319">
        <f t="shared" si="87"/>
        <v>-1</v>
      </c>
      <c r="D2276" s="1310"/>
      <c r="E2276" s="1310"/>
      <c r="F2276" s="1320"/>
      <c r="G2276" s="1310"/>
      <c r="H2276" s="1310"/>
      <c r="I2276" s="1310"/>
      <c r="J2276" s="1321"/>
      <c r="K2276" s="1321"/>
      <c r="L2276" s="1310"/>
      <c r="N2276" s="1322">
        <f t="shared" si="88"/>
        <v>0</v>
      </c>
      <c r="O2276" s="1323">
        <f t="shared" si="89"/>
        <v>0</v>
      </c>
      <c r="P2276" s="1323">
        <f>O2276/'1.5 Universal Data'!$E$36</f>
        <v>0</v>
      </c>
      <c r="R2276" s="134"/>
      <c r="S2276" s="134"/>
      <c r="T2276" s="134"/>
      <c r="U2276" s="134"/>
      <c r="V2276" s="134"/>
      <c r="W2276" s="134"/>
      <c r="X2276" s="134"/>
      <c r="Y2276" s="134"/>
      <c r="Z2276" s="134"/>
      <c r="AA2276" s="134"/>
      <c r="AB2276" s="134"/>
      <c r="AC2276" s="134"/>
      <c r="AD2276" s="134"/>
      <c r="AE2276" s="134"/>
    </row>
    <row r="2277" spans="2:31">
      <c r="B2277" s="1319">
        <f t="shared" si="87"/>
        <v>-1</v>
      </c>
      <c r="D2277" s="1310"/>
      <c r="E2277" s="1310"/>
      <c r="F2277" s="1320"/>
      <c r="G2277" s="1310"/>
      <c r="H2277" s="1310"/>
      <c r="I2277" s="1310"/>
      <c r="J2277" s="1321"/>
      <c r="K2277" s="1321"/>
      <c r="L2277" s="1310"/>
      <c r="N2277" s="1322">
        <f t="shared" si="88"/>
        <v>0</v>
      </c>
      <c r="O2277" s="1323">
        <f t="shared" si="89"/>
        <v>0</v>
      </c>
      <c r="P2277" s="1323">
        <f>O2277/'1.5 Universal Data'!$E$36</f>
        <v>0</v>
      </c>
      <c r="R2277" s="134"/>
      <c r="S2277" s="134"/>
      <c r="T2277" s="134"/>
      <c r="U2277" s="134"/>
      <c r="V2277" s="134"/>
      <c r="W2277" s="134"/>
      <c r="X2277" s="134"/>
      <c r="Y2277" s="134"/>
      <c r="Z2277" s="134"/>
      <c r="AA2277" s="134"/>
      <c r="AB2277" s="134"/>
      <c r="AC2277" s="134"/>
      <c r="AD2277" s="134"/>
      <c r="AE2277" s="134"/>
    </row>
    <row r="2278" spans="2:31">
      <c r="B2278" s="1319">
        <f t="shared" si="87"/>
        <v>-1</v>
      </c>
      <c r="D2278" s="1310"/>
      <c r="E2278" s="1310"/>
      <c r="F2278" s="1320"/>
      <c r="G2278" s="1310"/>
      <c r="H2278" s="1310"/>
      <c r="I2278" s="1310"/>
      <c r="J2278" s="1321"/>
      <c r="K2278" s="1321"/>
      <c r="L2278" s="1310"/>
      <c r="N2278" s="1322">
        <f t="shared" si="88"/>
        <v>0</v>
      </c>
      <c r="O2278" s="1323">
        <f t="shared" si="89"/>
        <v>0</v>
      </c>
      <c r="P2278" s="1323">
        <f>O2278/'1.5 Universal Data'!$E$36</f>
        <v>0</v>
      </c>
      <c r="R2278" s="134"/>
      <c r="S2278" s="134"/>
      <c r="T2278" s="134"/>
      <c r="U2278" s="134"/>
      <c r="V2278" s="134"/>
      <c r="W2278" s="134"/>
      <c r="X2278" s="134"/>
      <c r="Y2278" s="134"/>
      <c r="Z2278" s="134"/>
      <c r="AA2278" s="134"/>
      <c r="AB2278" s="134"/>
      <c r="AC2278" s="134"/>
      <c r="AD2278" s="134"/>
      <c r="AE2278" s="134"/>
    </row>
    <row r="2279" spans="2:31">
      <c r="B2279" s="1319">
        <f t="shared" si="87"/>
        <v>-1</v>
      </c>
      <c r="D2279" s="1310"/>
      <c r="E2279" s="1310"/>
      <c r="F2279" s="1320"/>
      <c r="G2279" s="1310"/>
      <c r="H2279" s="1310"/>
      <c r="I2279" s="1310"/>
      <c r="J2279" s="1321"/>
      <c r="K2279" s="1321"/>
      <c r="L2279" s="1310"/>
      <c r="N2279" s="1322">
        <f t="shared" si="88"/>
        <v>0</v>
      </c>
      <c r="O2279" s="1323">
        <f t="shared" si="89"/>
        <v>0</v>
      </c>
      <c r="P2279" s="1323">
        <f>O2279/'1.5 Universal Data'!$E$36</f>
        <v>0</v>
      </c>
      <c r="R2279" s="134"/>
      <c r="S2279" s="134"/>
      <c r="T2279" s="134"/>
      <c r="U2279" s="134"/>
      <c r="V2279" s="134"/>
      <c r="W2279" s="134"/>
      <c r="X2279" s="134"/>
      <c r="Y2279" s="134"/>
      <c r="Z2279" s="134"/>
      <c r="AA2279" s="134"/>
      <c r="AB2279" s="134"/>
      <c r="AC2279" s="134"/>
      <c r="AD2279" s="134"/>
      <c r="AE2279" s="134"/>
    </row>
    <row r="2280" spans="2:31">
      <c r="B2280" s="1319">
        <f t="shared" si="87"/>
        <v>-1</v>
      </c>
      <c r="D2280" s="1310"/>
      <c r="E2280" s="1310"/>
      <c r="F2280" s="1320"/>
      <c r="G2280" s="1310"/>
      <c r="H2280" s="1310"/>
      <c r="I2280" s="1310"/>
      <c r="J2280" s="1321"/>
      <c r="K2280" s="1321"/>
      <c r="L2280" s="1310"/>
      <c r="N2280" s="1322">
        <f t="shared" si="88"/>
        <v>0</v>
      </c>
      <c r="O2280" s="1323">
        <f t="shared" si="89"/>
        <v>0</v>
      </c>
      <c r="P2280" s="1323">
        <f>O2280/'1.5 Universal Data'!$E$36</f>
        <v>0</v>
      </c>
      <c r="R2280" s="134"/>
      <c r="S2280" s="134"/>
      <c r="T2280" s="134"/>
      <c r="U2280" s="134"/>
      <c r="V2280" s="134"/>
      <c r="W2280" s="134"/>
      <c r="X2280" s="134"/>
      <c r="Y2280" s="134"/>
      <c r="Z2280" s="134"/>
      <c r="AA2280" s="134"/>
      <c r="AB2280" s="134"/>
      <c r="AC2280" s="134"/>
      <c r="AD2280" s="134"/>
      <c r="AE2280" s="134"/>
    </row>
    <row r="2281" spans="2:31">
      <c r="B2281" s="1319">
        <f t="shared" si="87"/>
        <v>-1</v>
      </c>
      <c r="D2281" s="1310"/>
      <c r="E2281" s="1310"/>
      <c r="F2281" s="1320"/>
      <c r="G2281" s="1310"/>
      <c r="H2281" s="1310"/>
      <c r="I2281" s="1310"/>
      <c r="J2281" s="1321"/>
      <c r="K2281" s="1321"/>
      <c r="L2281" s="1310"/>
      <c r="N2281" s="1322">
        <f t="shared" si="88"/>
        <v>0</v>
      </c>
      <c r="O2281" s="1323">
        <f t="shared" si="89"/>
        <v>0</v>
      </c>
      <c r="P2281" s="1323">
        <f>O2281/'1.5 Universal Data'!$E$36</f>
        <v>0</v>
      </c>
      <c r="R2281" s="134"/>
      <c r="S2281" s="134"/>
      <c r="T2281" s="134"/>
      <c r="U2281" s="134"/>
      <c r="V2281" s="134"/>
      <c r="W2281" s="134"/>
      <c r="X2281" s="134"/>
      <c r="Y2281" s="134"/>
      <c r="Z2281" s="134"/>
      <c r="AA2281" s="134"/>
      <c r="AB2281" s="134"/>
      <c r="AC2281" s="134"/>
      <c r="AD2281" s="134"/>
      <c r="AE2281" s="134"/>
    </row>
    <row r="2282" spans="2:31">
      <c r="B2282" s="1319">
        <f t="shared" si="87"/>
        <v>-1</v>
      </c>
      <c r="D2282" s="1310"/>
      <c r="E2282" s="1310"/>
      <c r="F2282" s="1320"/>
      <c r="G2282" s="1310"/>
      <c r="H2282" s="1310"/>
      <c r="I2282" s="1310"/>
      <c r="J2282" s="1321"/>
      <c r="K2282" s="1321"/>
      <c r="L2282" s="1310"/>
      <c r="N2282" s="1322">
        <f t="shared" si="88"/>
        <v>0</v>
      </c>
      <c r="O2282" s="1323">
        <f t="shared" si="89"/>
        <v>0</v>
      </c>
      <c r="P2282" s="1323">
        <f>O2282/'1.5 Universal Data'!$E$36</f>
        <v>0</v>
      </c>
      <c r="R2282" s="134"/>
      <c r="S2282" s="134"/>
      <c r="T2282" s="134"/>
      <c r="U2282" s="134"/>
      <c r="V2282" s="134"/>
      <c r="W2282" s="134"/>
      <c r="X2282" s="134"/>
      <c r="Y2282" s="134"/>
      <c r="Z2282" s="134"/>
      <c r="AA2282" s="134"/>
      <c r="AB2282" s="134"/>
      <c r="AC2282" s="134"/>
      <c r="AD2282" s="134"/>
      <c r="AE2282" s="134"/>
    </row>
    <row r="2283" spans="2:31">
      <c r="B2283" s="1319">
        <f t="shared" si="87"/>
        <v>-1</v>
      </c>
      <c r="D2283" s="1310"/>
      <c r="E2283" s="1310"/>
      <c r="F2283" s="1320"/>
      <c r="G2283" s="1310"/>
      <c r="H2283" s="1310"/>
      <c r="I2283" s="1310"/>
      <c r="J2283" s="1321"/>
      <c r="K2283" s="1321"/>
      <c r="L2283" s="1310"/>
      <c r="N2283" s="1322">
        <f t="shared" si="88"/>
        <v>0</v>
      </c>
      <c r="O2283" s="1323">
        <f t="shared" si="89"/>
        <v>0</v>
      </c>
      <c r="P2283" s="1323">
        <f>O2283/'1.5 Universal Data'!$E$36</f>
        <v>0</v>
      </c>
      <c r="R2283" s="134"/>
      <c r="S2283" s="134"/>
      <c r="T2283" s="134"/>
      <c r="U2283" s="134"/>
      <c r="V2283" s="134"/>
      <c r="W2283" s="134"/>
      <c r="X2283" s="134"/>
      <c r="Y2283" s="134"/>
      <c r="Z2283" s="134"/>
      <c r="AA2283" s="134"/>
      <c r="AB2283" s="134"/>
      <c r="AC2283" s="134"/>
      <c r="AD2283" s="134"/>
      <c r="AE2283" s="134"/>
    </row>
    <row r="2284" spans="2:31">
      <c r="B2284" s="1319">
        <f t="shared" si="87"/>
        <v>-1</v>
      </c>
      <c r="D2284" s="1310"/>
      <c r="E2284" s="1310"/>
      <c r="F2284" s="1320"/>
      <c r="G2284" s="1310"/>
      <c r="H2284" s="1310"/>
      <c r="I2284" s="1310"/>
      <c r="J2284" s="1321"/>
      <c r="K2284" s="1321"/>
      <c r="L2284" s="1310"/>
      <c r="N2284" s="1322">
        <f t="shared" si="88"/>
        <v>0</v>
      </c>
      <c r="O2284" s="1323">
        <f t="shared" si="89"/>
        <v>0</v>
      </c>
      <c r="P2284" s="1323">
        <f>O2284/'1.5 Universal Data'!$E$36</f>
        <v>0</v>
      </c>
      <c r="R2284" s="134"/>
      <c r="S2284" s="134"/>
      <c r="T2284" s="134"/>
      <c r="U2284" s="134"/>
      <c r="V2284" s="134"/>
      <c r="W2284" s="134"/>
      <c r="X2284" s="134"/>
      <c r="Y2284" s="134"/>
      <c r="Z2284" s="134"/>
      <c r="AA2284" s="134"/>
      <c r="AB2284" s="134"/>
      <c r="AC2284" s="134"/>
      <c r="AD2284" s="134"/>
      <c r="AE2284" s="134"/>
    </row>
    <row r="2285" spans="2:31">
      <c r="B2285" s="1319">
        <f t="shared" si="87"/>
        <v>-1</v>
      </c>
      <c r="D2285" s="1310"/>
      <c r="E2285" s="1310"/>
      <c r="F2285" s="1320"/>
      <c r="G2285" s="1310"/>
      <c r="H2285" s="1310"/>
      <c r="I2285" s="1310"/>
      <c r="J2285" s="1321"/>
      <c r="K2285" s="1321"/>
      <c r="L2285" s="1310"/>
      <c r="N2285" s="1322">
        <f t="shared" si="88"/>
        <v>0</v>
      </c>
      <c r="O2285" s="1323">
        <f t="shared" si="89"/>
        <v>0</v>
      </c>
      <c r="P2285" s="1323">
        <f>O2285/'1.5 Universal Data'!$E$36</f>
        <v>0</v>
      </c>
      <c r="R2285" s="134"/>
      <c r="S2285" s="134"/>
      <c r="T2285" s="134"/>
      <c r="U2285" s="134"/>
      <c r="V2285" s="134"/>
      <c r="W2285" s="134"/>
      <c r="X2285" s="134"/>
      <c r="Y2285" s="134"/>
      <c r="Z2285" s="134"/>
      <c r="AA2285" s="134"/>
      <c r="AB2285" s="134"/>
      <c r="AC2285" s="134"/>
      <c r="AD2285" s="134"/>
      <c r="AE2285" s="134"/>
    </row>
    <row r="2286" spans="2:31">
      <c r="B2286" s="1319">
        <f t="shared" si="87"/>
        <v>-1</v>
      </c>
      <c r="D2286" s="1310"/>
      <c r="E2286" s="1310"/>
      <c r="F2286" s="1320"/>
      <c r="G2286" s="1310"/>
      <c r="H2286" s="1310"/>
      <c r="I2286" s="1310"/>
      <c r="J2286" s="1321"/>
      <c r="K2286" s="1321"/>
      <c r="L2286" s="1310"/>
      <c r="N2286" s="1322">
        <f t="shared" si="88"/>
        <v>0</v>
      </c>
      <c r="O2286" s="1323">
        <f t="shared" si="89"/>
        <v>0</v>
      </c>
      <c r="P2286" s="1323">
        <f>O2286/'1.5 Universal Data'!$E$36</f>
        <v>0</v>
      </c>
      <c r="R2286" s="134"/>
      <c r="S2286" s="134"/>
      <c r="T2286" s="134"/>
      <c r="U2286" s="134"/>
      <c r="V2286" s="134"/>
      <c r="W2286" s="134"/>
      <c r="X2286" s="134"/>
      <c r="Y2286" s="134"/>
      <c r="Z2286" s="134"/>
      <c r="AA2286" s="134"/>
      <c r="AB2286" s="134"/>
      <c r="AC2286" s="134"/>
      <c r="AD2286" s="134"/>
      <c r="AE2286" s="134"/>
    </row>
    <row r="2287" spans="2:31">
      <c r="B2287" s="1319">
        <f t="shared" si="87"/>
        <v>-1</v>
      </c>
      <c r="D2287" s="1310"/>
      <c r="E2287" s="1310"/>
      <c r="F2287" s="1320"/>
      <c r="G2287" s="1310"/>
      <c r="H2287" s="1310"/>
      <c r="I2287" s="1310"/>
      <c r="J2287" s="1321"/>
      <c r="K2287" s="1321"/>
      <c r="L2287" s="1310"/>
      <c r="N2287" s="1322">
        <f t="shared" si="88"/>
        <v>0</v>
      </c>
      <c r="O2287" s="1323">
        <f t="shared" si="89"/>
        <v>0</v>
      </c>
      <c r="P2287" s="1323">
        <f>O2287/'1.5 Universal Data'!$E$36</f>
        <v>0</v>
      </c>
      <c r="R2287" s="134"/>
      <c r="S2287" s="134"/>
      <c r="T2287" s="134"/>
      <c r="U2287" s="134"/>
      <c r="V2287" s="134"/>
      <c r="W2287" s="134"/>
      <c r="X2287" s="134"/>
      <c r="Y2287" s="134"/>
      <c r="Z2287" s="134"/>
      <c r="AA2287" s="134"/>
      <c r="AB2287" s="134"/>
      <c r="AC2287" s="134"/>
      <c r="AD2287" s="134"/>
      <c r="AE2287" s="134"/>
    </row>
    <row r="2288" spans="2:31">
      <c r="B2288" s="1319">
        <f t="shared" si="87"/>
        <v>-1</v>
      </c>
      <c r="D2288" s="1310"/>
      <c r="E2288" s="1310"/>
      <c r="F2288" s="1320"/>
      <c r="G2288" s="1310"/>
      <c r="H2288" s="1310"/>
      <c r="I2288" s="1310"/>
      <c r="J2288" s="1321"/>
      <c r="K2288" s="1321"/>
      <c r="L2288" s="1310"/>
      <c r="N2288" s="1322">
        <f t="shared" si="88"/>
        <v>0</v>
      </c>
      <c r="O2288" s="1323">
        <f t="shared" si="89"/>
        <v>0</v>
      </c>
      <c r="P2288" s="1323">
        <f>O2288/'1.5 Universal Data'!$E$36</f>
        <v>0</v>
      </c>
      <c r="R2288" s="134"/>
      <c r="S2288" s="134"/>
      <c r="T2288" s="134"/>
      <c r="U2288" s="134"/>
      <c r="V2288" s="134"/>
      <c r="W2288" s="134"/>
      <c r="X2288" s="134"/>
      <c r="Y2288" s="134"/>
      <c r="Z2288" s="134"/>
      <c r="AA2288" s="134"/>
      <c r="AB2288" s="134"/>
      <c r="AC2288" s="134"/>
      <c r="AD2288" s="134"/>
      <c r="AE2288" s="134"/>
    </row>
    <row r="2289" spans="2:31">
      <c r="B2289" s="1319">
        <f t="shared" si="87"/>
        <v>-1</v>
      </c>
      <c r="D2289" s="1310"/>
      <c r="E2289" s="1310"/>
      <c r="F2289" s="1320"/>
      <c r="G2289" s="1310"/>
      <c r="H2289" s="1310"/>
      <c r="I2289" s="1310"/>
      <c r="J2289" s="1321"/>
      <c r="K2289" s="1321"/>
      <c r="L2289" s="1310"/>
      <c r="N2289" s="1322">
        <f t="shared" si="88"/>
        <v>0</v>
      </c>
      <c r="O2289" s="1323">
        <f t="shared" si="89"/>
        <v>0</v>
      </c>
      <c r="P2289" s="1323">
        <f>O2289/'1.5 Universal Data'!$E$36</f>
        <v>0</v>
      </c>
      <c r="R2289" s="134"/>
      <c r="S2289" s="134"/>
      <c r="T2289" s="134"/>
      <c r="U2289" s="134"/>
      <c r="V2289" s="134"/>
      <c r="W2289" s="134"/>
      <c r="X2289" s="134"/>
      <c r="Y2289" s="134"/>
      <c r="Z2289" s="134"/>
      <c r="AA2289" s="134"/>
      <c r="AB2289" s="134"/>
      <c r="AC2289" s="134"/>
      <c r="AD2289" s="134"/>
      <c r="AE2289" s="134"/>
    </row>
    <row r="2290" spans="2:31">
      <c r="B2290" s="1319">
        <f t="shared" si="87"/>
        <v>-1</v>
      </c>
      <c r="D2290" s="1310"/>
      <c r="E2290" s="1310"/>
      <c r="F2290" s="1320"/>
      <c r="G2290" s="1310"/>
      <c r="H2290" s="1310"/>
      <c r="I2290" s="1310"/>
      <c r="J2290" s="1321"/>
      <c r="K2290" s="1321"/>
      <c r="L2290" s="1310"/>
      <c r="N2290" s="1322">
        <f t="shared" si="88"/>
        <v>0</v>
      </c>
      <c r="O2290" s="1323">
        <f t="shared" si="89"/>
        <v>0</v>
      </c>
      <c r="P2290" s="1323">
        <f>O2290/'1.5 Universal Data'!$E$36</f>
        <v>0</v>
      </c>
      <c r="R2290" s="134"/>
      <c r="S2290" s="134"/>
      <c r="T2290" s="134"/>
      <c r="U2290" s="134"/>
      <c r="V2290" s="134"/>
      <c r="W2290" s="134"/>
      <c r="X2290" s="134"/>
      <c r="Y2290" s="134"/>
      <c r="Z2290" s="134"/>
      <c r="AA2290" s="134"/>
      <c r="AB2290" s="134"/>
      <c r="AC2290" s="134"/>
      <c r="AD2290" s="134"/>
      <c r="AE2290" s="134"/>
    </row>
    <row r="2291" spans="2:31">
      <c r="B2291" s="1319">
        <f t="shared" si="87"/>
        <v>-1</v>
      </c>
      <c r="D2291" s="1310"/>
      <c r="E2291" s="1310"/>
      <c r="F2291" s="1320"/>
      <c r="G2291" s="1310"/>
      <c r="H2291" s="1310"/>
      <c r="I2291" s="1310"/>
      <c r="J2291" s="1321"/>
      <c r="K2291" s="1321"/>
      <c r="L2291" s="1310"/>
      <c r="N2291" s="1322">
        <f t="shared" si="88"/>
        <v>0</v>
      </c>
      <c r="O2291" s="1323">
        <f t="shared" si="89"/>
        <v>0</v>
      </c>
      <c r="P2291" s="1323">
        <f>O2291/'1.5 Universal Data'!$E$36</f>
        <v>0</v>
      </c>
      <c r="R2291" s="134"/>
      <c r="S2291" s="134"/>
      <c r="T2291" s="134"/>
      <c r="U2291" s="134"/>
      <c r="V2291" s="134"/>
      <c r="W2291" s="134"/>
      <c r="X2291" s="134"/>
      <c r="Y2291" s="134"/>
      <c r="Z2291" s="134"/>
      <c r="AA2291" s="134"/>
      <c r="AB2291" s="134"/>
      <c r="AC2291" s="134"/>
      <c r="AD2291" s="134"/>
      <c r="AE2291" s="134"/>
    </row>
    <row r="2292" spans="2:31">
      <c r="B2292" s="1319">
        <f t="shared" si="87"/>
        <v>-1</v>
      </c>
      <c r="D2292" s="1310"/>
      <c r="E2292" s="1310"/>
      <c r="F2292" s="1320"/>
      <c r="G2292" s="1310"/>
      <c r="H2292" s="1310"/>
      <c r="I2292" s="1310"/>
      <c r="J2292" s="1321"/>
      <c r="K2292" s="1321"/>
      <c r="L2292" s="1310"/>
      <c r="N2292" s="1322">
        <f t="shared" si="88"/>
        <v>0</v>
      </c>
      <c r="O2292" s="1323">
        <f t="shared" si="89"/>
        <v>0</v>
      </c>
      <c r="P2292" s="1323">
        <f>O2292/'1.5 Universal Data'!$E$36</f>
        <v>0</v>
      </c>
      <c r="R2292" s="134"/>
      <c r="S2292" s="134"/>
      <c r="T2292" s="134"/>
      <c r="U2292" s="134"/>
      <c r="V2292" s="134"/>
      <c r="W2292" s="134"/>
      <c r="X2292" s="134"/>
      <c r="Y2292" s="134"/>
      <c r="Z2292" s="134"/>
      <c r="AA2292" s="134"/>
      <c r="AB2292" s="134"/>
      <c r="AC2292" s="134"/>
      <c r="AD2292" s="134"/>
      <c r="AE2292" s="134"/>
    </row>
    <row r="2293" spans="2:31">
      <c r="B2293" s="1319">
        <f t="shared" si="87"/>
        <v>-1</v>
      </c>
      <c r="D2293" s="1310"/>
      <c r="E2293" s="1310"/>
      <c r="F2293" s="1320"/>
      <c r="G2293" s="1310"/>
      <c r="H2293" s="1310"/>
      <c r="I2293" s="1310"/>
      <c r="J2293" s="1321"/>
      <c r="K2293" s="1321"/>
      <c r="L2293" s="1310"/>
      <c r="N2293" s="1322">
        <f t="shared" si="88"/>
        <v>0</v>
      </c>
      <c r="O2293" s="1323">
        <f t="shared" si="89"/>
        <v>0</v>
      </c>
      <c r="P2293" s="1323">
        <f>O2293/'1.5 Universal Data'!$E$36</f>
        <v>0</v>
      </c>
      <c r="R2293" s="134"/>
      <c r="S2293" s="134"/>
      <c r="T2293" s="134"/>
      <c r="U2293" s="134"/>
      <c r="V2293" s="134"/>
      <c r="W2293" s="134"/>
      <c r="X2293" s="134"/>
      <c r="Y2293" s="134"/>
      <c r="Z2293" s="134"/>
      <c r="AA2293" s="134"/>
      <c r="AB2293" s="134"/>
      <c r="AC2293" s="134"/>
      <c r="AD2293" s="134"/>
      <c r="AE2293" s="134"/>
    </row>
    <row r="2294" spans="2:31">
      <c r="B2294" s="1319">
        <f t="shared" si="87"/>
        <v>-1</v>
      </c>
      <c r="D2294" s="1310"/>
      <c r="E2294" s="1310"/>
      <c r="F2294" s="1320"/>
      <c r="G2294" s="1310"/>
      <c r="H2294" s="1310"/>
      <c r="I2294" s="1310"/>
      <c r="J2294" s="1321"/>
      <c r="K2294" s="1321"/>
      <c r="L2294" s="1310"/>
      <c r="N2294" s="1322">
        <f t="shared" si="88"/>
        <v>0</v>
      </c>
      <c r="O2294" s="1323">
        <f t="shared" si="89"/>
        <v>0</v>
      </c>
      <c r="P2294" s="1323">
        <f>O2294/'1.5 Universal Data'!$E$36</f>
        <v>0</v>
      </c>
      <c r="R2294" s="134"/>
      <c r="S2294" s="134"/>
      <c r="T2294" s="134"/>
      <c r="U2294" s="134"/>
      <c r="V2294" s="134"/>
      <c r="W2294" s="134"/>
      <c r="X2294" s="134"/>
      <c r="Y2294" s="134"/>
      <c r="Z2294" s="134"/>
      <c r="AA2294" s="134"/>
      <c r="AB2294" s="134"/>
      <c r="AC2294" s="134"/>
      <c r="AD2294" s="134"/>
      <c r="AE2294" s="134"/>
    </row>
    <row r="2295" spans="2:31">
      <c r="B2295" s="1319">
        <f t="shared" si="87"/>
        <v>-1</v>
      </c>
      <c r="D2295" s="1310"/>
      <c r="E2295" s="1310"/>
      <c r="F2295" s="1320"/>
      <c r="G2295" s="1310"/>
      <c r="H2295" s="1310"/>
      <c r="I2295" s="1310"/>
      <c r="J2295" s="1321"/>
      <c r="K2295" s="1321"/>
      <c r="L2295" s="1310"/>
      <c r="N2295" s="1322">
        <f t="shared" si="88"/>
        <v>0</v>
      </c>
      <c r="O2295" s="1323">
        <f t="shared" si="89"/>
        <v>0</v>
      </c>
      <c r="P2295" s="1323">
        <f>O2295/'1.5 Universal Data'!$E$36</f>
        <v>0</v>
      </c>
      <c r="R2295" s="134"/>
      <c r="S2295" s="134"/>
      <c r="T2295" s="134"/>
      <c r="U2295" s="134"/>
      <c r="V2295" s="134"/>
      <c r="W2295" s="134"/>
      <c r="X2295" s="134"/>
      <c r="Y2295" s="134"/>
      <c r="Z2295" s="134"/>
      <c r="AA2295" s="134"/>
      <c r="AB2295" s="134"/>
      <c r="AC2295" s="134"/>
      <c r="AD2295" s="134"/>
      <c r="AE2295" s="134"/>
    </row>
    <row r="2296" spans="2:31">
      <c r="B2296" s="1319">
        <f t="shared" si="87"/>
        <v>-1</v>
      </c>
      <c r="D2296" s="1310"/>
      <c r="E2296" s="1310"/>
      <c r="F2296" s="1320"/>
      <c r="G2296" s="1310"/>
      <c r="H2296" s="1310"/>
      <c r="I2296" s="1310"/>
      <c r="J2296" s="1321"/>
      <c r="K2296" s="1321"/>
      <c r="L2296" s="1310"/>
      <c r="N2296" s="1322">
        <f t="shared" si="88"/>
        <v>0</v>
      </c>
      <c r="O2296" s="1323">
        <f t="shared" si="89"/>
        <v>0</v>
      </c>
      <c r="P2296" s="1323">
        <f>O2296/'1.5 Universal Data'!$E$36</f>
        <v>0</v>
      </c>
      <c r="R2296" s="134"/>
      <c r="S2296" s="134"/>
      <c r="T2296" s="134"/>
      <c r="U2296" s="134"/>
      <c r="V2296" s="134"/>
      <c r="W2296" s="134"/>
      <c r="X2296" s="134"/>
      <c r="Y2296" s="134"/>
      <c r="Z2296" s="134"/>
      <c r="AA2296" s="134"/>
      <c r="AB2296" s="134"/>
      <c r="AC2296" s="134"/>
      <c r="AD2296" s="134"/>
      <c r="AE2296" s="134"/>
    </row>
    <row r="2297" spans="2:31">
      <c r="B2297" s="1319">
        <f t="shared" si="87"/>
        <v>-1</v>
      </c>
      <c r="D2297" s="1310"/>
      <c r="E2297" s="1310"/>
      <c r="F2297" s="1320"/>
      <c r="G2297" s="1310"/>
      <c r="H2297" s="1310"/>
      <c r="I2297" s="1310"/>
      <c r="J2297" s="1321"/>
      <c r="K2297" s="1321"/>
      <c r="L2297" s="1310"/>
      <c r="N2297" s="1322">
        <f t="shared" si="88"/>
        <v>0</v>
      </c>
      <c r="O2297" s="1323">
        <f t="shared" si="89"/>
        <v>0</v>
      </c>
      <c r="P2297" s="1323">
        <f>O2297/'1.5 Universal Data'!$E$36</f>
        <v>0</v>
      </c>
      <c r="R2297" s="134"/>
      <c r="S2297" s="134"/>
      <c r="T2297" s="134"/>
      <c r="U2297" s="134"/>
      <c r="V2297" s="134"/>
      <c r="W2297" s="134"/>
      <c r="X2297" s="134"/>
      <c r="Y2297" s="134"/>
      <c r="Z2297" s="134"/>
      <c r="AA2297" s="134"/>
      <c r="AB2297" s="134"/>
      <c r="AC2297" s="134"/>
      <c r="AD2297" s="134"/>
      <c r="AE2297" s="134"/>
    </row>
    <row r="2298" spans="2:31">
      <c r="B2298" s="1319">
        <f t="shared" si="87"/>
        <v>-1</v>
      </c>
      <c r="D2298" s="1310"/>
      <c r="E2298" s="1310"/>
      <c r="F2298" s="1320"/>
      <c r="G2298" s="1310"/>
      <c r="H2298" s="1310"/>
      <c r="I2298" s="1310"/>
      <c r="J2298" s="1321"/>
      <c r="K2298" s="1321"/>
      <c r="L2298" s="1310"/>
      <c r="N2298" s="1322">
        <f t="shared" si="88"/>
        <v>0</v>
      </c>
      <c r="O2298" s="1323">
        <f t="shared" si="89"/>
        <v>0</v>
      </c>
      <c r="P2298" s="1323">
        <f>O2298/'1.5 Universal Data'!$E$36</f>
        <v>0</v>
      </c>
      <c r="R2298" s="134"/>
      <c r="S2298" s="134"/>
      <c r="T2298" s="134"/>
      <c r="U2298" s="134"/>
      <c r="V2298" s="134"/>
      <c r="W2298" s="134"/>
      <c r="X2298" s="134"/>
      <c r="Y2298" s="134"/>
      <c r="Z2298" s="134"/>
      <c r="AA2298" s="134"/>
      <c r="AB2298" s="134"/>
      <c r="AC2298" s="134"/>
      <c r="AD2298" s="134"/>
      <c r="AE2298" s="134"/>
    </row>
    <row r="2299" spans="2:31">
      <c r="B2299" s="1319">
        <f t="shared" si="87"/>
        <v>-1</v>
      </c>
      <c r="D2299" s="1310"/>
      <c r="E2299" s="1310"/>
      <c r="F2299" s="1320"/>
      <c r="G2299" s="1310"/>
      <c r="H2299" s="1310"/>
      <c r="I2299" s="1310"/>
      <c r="J2299" s="1321"/>
      <c r="K2299" s="1321"/>
      <c r="L2299" s="1310"/>
      <c r="N2299" s="1322">
        <f t="shared" si="88"/>
        <v>0</v>
      </c>
      <c r="O2299" s="1323">
        <f t="shared" si="89"/>
        <v>0</v>
      </c>
      <c r="P2299" s="1323">
        <f>O2299/'1.5 Universal Data'!$E$36</f>
        <v>0</v>
      </c>
      <c r="R2299" s="134"/>
      <c r="S2299" s="134"/>
      <c r="T2299" s="134"/>
      <c r="U2299" s="134"/>
      <c r="V2299" s="134"/>
      <c r="W2299" s="134"/>
      <c r="X2299" s="134"/>
      <c r="Y2299" s="134"/>
      <c r="Z2299" s="134"/>
      <c r="AA2299" s="134"/>
      <c r="AB2299" s="134"/>
      <c r="AC2299" s="134"/>
      <c r="AD2299" s="134"/>
      <c r="AE2299" s="134"/>
    </row>
    <row r="2300" spans="2:31">
      <c r="B2300" s="1319">
        <f t="shared" si="87"/>
        <v>-1</v>
      </c>
      <c r="D2300" s="1310"/>
      <c r="E2300" s="1310"/>
      <c r="F2300" s="1320"/>
      <c r="G2300" s="1310"/>
      <c r="H2300" s="1310"/>
      <c r="I2300" s="1310"/>
      <c r="J2300" s="1321"/>
      <c r="K2300" s="1321"/>
      <c r="L2300" s="1310"/>
      <c r="N2300" s="1322">
        <f t="shared" si="88"/>
        <v>0</v>
      </c>
      <c r="O2300" s="1323">
        <f t="shared" si="89"/>
        <v>0</v>
      </c>
      <c r="P2300" s="1323">
        <f>O2300/'1.5 Universal Data'!$E$36</f>
        <v>0</v>
      </c>
      <c r="R2300" s="134"/>
      <c r="S2300" s="134"/>
      <c r="T2300" s="134"/>
      <c r="U2300" s="134"/>
      <c r="V2300" s="134"/>
      <c r="W2300" s="134"/>
      <c r="X2300" s="134"/>
      <c r="Y2300" s="134"/>
      <c r="Z2300" s="134"/>
      <c r="AA2300" s="134"/>
      <c r="AB2300" s="134"/>
      <c r="AC2300" s="134"/>
      <c r="AD2300" s="134"/>
      <c r="AE2300" s="134"/>
    </row>
    <row r="2301" spans="2:31">
      <c r="B2301" s="1319">
        <f t="shared" si="87"/>
        <v>-1</v>
      </c>
      <c r="D2301" s="1310"/>
      <c r="E2301" s="1310"/>
      <c r="F2301" s="1320"/>
      <c r="G2301" s="1310"/>
      <c r="H2301" s="1310"/>
      <c r="I2301" s="1310"/>
      <c r="J2301" s="1321"/>
      <c r="K2301" s="1321"/>
      <c r="L2301" s="1310"/>
      <c r="N2301" s="1322">
        <f t="shared" si="88"/>
        <v>0</v>
      </c>
      <c r="O2301" s="1323">
        <f t="shared" si="89"/>
        <v>0</v>
      </c>
      <c r="P2301" s="1323">
        <f>O2301/'1.5 Universal Data'!$E$36</f>
        <v>0</v>
      </c>
      <c r="R2301" s="134"/>
      <c r="S2301" s="134"/>
      <c r="T2301" s="134"/>
      <c r="U2301" s="134"/>
      <c r="V2301" s="134"/>
      <c r="W2301" s="134"/>
      <c r="X2301" s="134"/>
      <c r="Y2301" s="134"/>
      <c r="Z2301" s="134"/>
      <c r="AA2301" s="134"/>
      <c r="AB2301" s="134"/>
      <c r="AC2301" s="134"/>
      <c r="AD2301" s="134"/>
      <c r="AE2301" s="134"/>
    </row>
    <row r="2302" spans="2:31">
      <c r="B2302" s="1319">
        <f t="shared" si="87"/>
        <v>-1</v>
      </c>
      <c r="D2302" s="1310"/>
      <c r="E2302" s="1310"/>
      <c r="F2302" s="1320"/>
      <c r="G2302" s="1310"/>
      <c r="H2302" s="1310"/>
      <c r="I2302" s="1310"/>
      <c r="J2302" s="1321"/>
      <c r="K2302" s="1321"/>
      <c r="L2302" s="1310"/>
      <c r="N2302" s="1322">
        <f t="shared" si="88"/>
        <v>0</v>
      </c>
      <c r="O2302" s="1323">
        <f t="shared" si="89"/>
        <v>0</v>
      </c>
      <c r="P2302" s="1323">
        <f>O2302/'1.5 Universal Data'!$E$36</f>
        <v>0</v>
      </c>
      <c r="R2302" s="134"/>
      <c r="S2302" s="134"/>
      <c r="T2302" s="134"/>
      <c r="U2302" s="134"/>
      <c r="V2302" s="134"/>
      <c r="W2302" s="134"/>
      <c r="X2302" s="134"/>
      <c r="Y2302" s="134"/>
      <c r="Z2302" s="134"/>
      <c r="AA2302" s="134"/>
      <c r="AB2302" s="134"/>
      <c r="AC2302" s="134"/>
      <c r="AD2302" s="134"/>
      <c r="AE2302" s="134"/>
    </row>
    <row r="2303" spans="2:31">
      <c r="B2303" s="1319">
        <f t="shared" si="87"/>
        <v>-1</v>
      </c>
      <c r="D2303" s="1310"/>
      <c r="E2303" s="1310"/>
      <c r="F2303" s="1320"/>
      <c r="G2303" s="1310"/>
      <c r="H2303" s="1310"/>
      <c r="I2303" s="1310"/>
      <c r="J2303" s="1321"/>
      <c r="K2303" s="1321"/>
      <c r="L2303" s="1310"/>
      <c r="N2303" s="1322">
        <f t="shared" si="88"/>
        <v>0</v>
      </c>
      <c r="O2303" s="1323">
        <f t="shared" si="89"/>
        <v>0</v>
      </c>
      <c r="P2303" s="1323">
        <f>O2303/'1.5 Universal Data'!$E$36</f>
        <v>0</v>
      </c>
      <c r="R2303" s="134"/>
      <c r="S2303" s="134"/>
      <c r="T2303" s="134"/>
      <c r="U2303" s="134"/>
      <c r="V2303" s="134"/>
      <c r="W2303" s="134"/>
      <c r="X2303" s="134"/>
      <c r="Y2303" s="134"/>
      <c r="Z2303" s="134"/>
      <c r="AA2303" s="134"/>
      <c r="AB2303" s="134"/>
      <c r="AC2303" s="134"/>
      <c r="AD2303" s="134"/>
      <c r="AE2303" s="134"/>
    </row>
    <row r="2304" spans="2:31">
      <c r="B2304" s="1319">
        <f t="shared" si="87"/>
        <v>-1</v>
      </c>
      <c r="D2304" s="1310"/>
      <c r="E2304" s="1310"/>
      <c r="F2304" s="1320"/>
      <c r="G2304" s="1310"/>
      <c r="H2304" s="1310"/>
      <c r="I2304" s="1310"/>
      <c r="J2304" s="1321"/>
      <c r="K2304" s="1321"/>
      <c r="L2304" s="1310"/>
      <c r="N2304" s="1322">
        <f t="shared" si="88"/>
        <v>0</v>
      </c>
      <c r="O2304" s="1323">
        <f t="shared" si="89"/>
        <v>0</v>
      </c>
      <c r="P2304" s="1323">
        <f>O2304/'1.5 Universal Data'!$E$36</f>
        <v>0</v>
      </c>
      <c r="R2304" s="134"/>
      <c r="S2304" s="134"/>
      <c r="T2304" s="134"/>
      <c r="U2304" s="134"/>
      <c r="V2304" s="134"/>
      <c r="W2304" s="134"/>
      <c r="X2304" s="134"/>
      <c r="Y2304" s="134"/>
      <c r="Z2304" s="134"/>
      <c r="AA2304" s="134"/>
      <c r="AB2304" s="134"/>
      <c r="AC2304" s="134"/>
      <c r="AD2304" s="134"/>
      <c r="AE2304" s="134"/>
    </row>
    <row r="2305" spans="2:31">
      <c r="B2305" s="1319">
        <f t="shared" si="87"/>
        <v>-1</v>
      </c>
      <c r="D2305" s="1310"/>
      <c r="E2305" s="1310"/>
      <c r="F2305" s="1320"/>
      <c r="G2305" s="1310"/>
      <c r="H2305" s="1310"/>
      <c r="I2305" s="1310"/>
      <c r="J2305" s="1321"/>
      <c r="K2305" s="1321"/>
      <c r="L2305" s="1310"/>
      <c r="N2305" s="1322">
        <f t="shared" si="88"/>
        <v>0</v>
      </c>
      <c r="O2305" s="1323">
        <f t="shared" si="89"/>
        <v>0</v>
      </c>
      <c r="P2305" s="1323">
        <f>O2305/'1.5 Universal Data'!$E$36</f>
        <v>0</v>
      </c>
      <c r="R2305" s="134"/>
      <c r="S2305" s="134"/>
      <c r="T2305" s="134"/>
      <c r="U2305" s="134"/>
      <c r="V2305" s="134"/>
      <c r="W2305" s="134"/>
      <c r="X2305" s="134"/>
      <c r="Y2305" s="134"/>
      <c r="Z2305" s="134"/>
      <c r="AA2305" s="134"/>
      <c r="AB2305" s="134"/>
      <c r="AC2305" s="134"/>
      <c r="AD2305" s="134"/>
      <c r="AE2305" s="134"/>
    </row>
    <row r="2306" spans="2:31">
      <c r="B2306" s="1319">
        <f t="shared" si="87"/>
        <v>-1</v>
      </c>
      <c r="D2306" s="1310"/>
      <c r="E2306" s="1310"/>
      <c r="F2306" s="1320"/>
      <c r="G2306" s="1310"/>
      <c r="H2306" s="1310"/>
      <c r="I2306" s="1310"/>
      <c r="J2306" s="1321"/>
      <c r="K2306" s="1321"/>
      <c r="L2306" s="1310"/>
      <c r="N2306" s="1322">
        <f t="shared" si="88"/>
        <v>0</v>
      </c>
      <c r="O2306" s="1323">
        <f t="shared" si="89"/>
        <v>0</v>
      </c>
      <c r="P2306" s="1323">
        <f>O2306/'1.5 Universal Data'!$E$36</f>
        <v>0</v>
      </c>
      <c r="R2306" s="134"/>
      <c r="S2306" s="134"/>
      <c r="T2306" s="134"/>
      <c r="U2306" s="134"/>
      <c r="V2306" s="134"/>
      <c r="W2306" s="134"/>
      <c r="X2306" s="134"/>
      <c r="Y2306" s="134"/>
      <c r="Z2306" s="134"/>
      <c r="AA2306" s="134"/>
      <c r="AB2306" s="134"/>
      <c r="AC2306" s="134"/>
      <c r="AD2306" s="134"/>
      <c r="AE2306" s="134"/>
    </row>
    <row r="2307" spans="2:31">
      <c r="B2307" s="1319">
        <f t="shared" si="87"/>
        <v>-1</v>
      </c>
      <c r="D2307" s="1310"/>
      <c r="E2307" s="1310"/>
      <c r="F2307" s="1320"/>
      <c r="G2307" s="1310"/>
      <c r="H2307" s="1310"/>
      <c r="I2307" s="1310"/>
      <c r="J2307" s="1321"/>
      <c r="K2307" s="1321"/>
      <c r="L2307" s="1310"/>
      <c r="N2307" s="1322">
        <f t="shared" si="88"/>
        <v>0</v>
      </c>
      <c r="O2307" s="1323">
        <f t="shared" si="89"/>
        <v>0</v>
      </c>
      <c r="P2307" s="1323">
        <f>O2307/'1.5 Universal Data'!$E$36</f>
        <v>0</v>
      </c>
      <c r="R2307" s="134"/>
      <c r="S2307" s="134"/>
      <c r="T2307" s="134"/>
      <c r="U2307" s="134"/>
      <c r="V2307" s="134"/>
      <c r="W2307" s="134"/>
      <c r="X2307" s="134"/>
      <c r="Y2307" s="134"/>
      <c r="Z2307" s="134"/>
      <c r="AA2307" s="134"/>
      <c r="AB2307" s="134"/>
      <c r="AC2307" s="134"/>
      <c r="AD2307" s="134"/>
      <c r="AE2307" s="134"/>
    </row>
    <row r="2308" spans="2:31">
      <c r="B2308" s="1319">
        <f t="shared" si="87"/>
        <v>-1</v>
      </c>
      <c r="D2308" s="1310"/>
      <c r="E2308" s="1310"/>
      <c r="F2308" s="1320"/>
      <c r="G2308" s="1310"/>
      <c r="H2308" s="1310"/>
      <c r="I2308" s="1310"/>
      <c r="J2308" s="1321"/>
      <c r="K2308" s="1321"/>
      <c r="L2308" s="1310"/>
      <c r="N2308" s="1322">
        <f t="shared" si="88"/>
        <v>0</v>
      </c>
      <c r="O2308" s="1323">
        <f t="shared" si="89"/>
        <v>0</v>
      </c>
      <c r="P2308" s="1323">
        <f>O2308/'1.5 Universal Data'!$E$36</f>
        <v>0</v>
      </c>
      <c r="R2308" s="134"/>
      <c r="S2308" s="134"/>
      <c r="T2308" s="134"/>
      <c r="U2308" s="134"/>
      <c r="V2308" s="134"/>
      <c r="W2308" s="134"/>
      <c r="X2308" s="134"/>
      <c r="Y2308" s="134"/>
      <c r="Z2308" s="134"/>
      <c r="AA2308" s="134"/>
      <c r="AB2308" s="134"/>
      <c r="AC2308" s="134"/>
      <c r="AD2308" s="134"/>
      <c r="AE2308" s="134"/>
    </row>
    <row r="2309" spans="2:31">
      <c r="B2309" s="1319">
        <f t="shared" si="87"/>
        <v>-1</v>
      </c>
      <c r="D2309" s="1310"/>
      <c r="E2309" s="1310"/>
      <c r="F2309" s="1320"/>
      <c r="G2309" s="1310"/>
      <c r="H2309" s="1310"/>
      <c r="I2309" s="1310"/>
      <c r="J2309" s="1321"/>
      <c r="K2309" s="1321"/>
      <c r="L2309" s="1310"/>
      <c r="N2309" s="1322">
        <f t="shared" si="88"/>
        <v>0</v>
      </c>
      <c r="O2309" s="1323">
        <f t="shared" si="89"/>
        <v>0</v>
      </c>
      <c r="P2309" s="1323">
        <f>O2309/'1.5 Universal Data'!$E$36</f>
        <v>0</v>
      </c>
      <c r="R2309" s="134"/>
      <c r="S2309" s="134"/>
      <c r="T2309" s="134"/>
      <c r="U2309" s="134"/>
      <c r="V2309" s="134"/>
      <c r="W2309" s="134"/>
      <c r="X2309" s="134"/>
      <c r="Y2309" s="134"/>
      <c r="Z2309" s="134"/>
      <c r="AA2309" s="134"/>
      <c r="AB2309" s="134"/>
      <c r="AC2309" s="134"/>
      <c r="AD2309" s="134"/>
      <c r="AE2309" s="134"/>
    </row>
    <row r="2310" spans="2:31">
      <c r="B2310" s="1319">
        <f t="shared" si="87"/>
        <v>-1</v>
      </c>
      <c r="D2310" s="1310"/>
      <c r="E2310" s="1310"/>
      <c r="F2310" s="1320"/>
      <c r="G2310" s="1310"/>
      <c r="H2310" s="1310"/>
      <c r="I2310" s="1310"/>
      <c r="J2310" s="1321"/>
      <c r="K2310" s="1321"/>
      <c r="L2310" s="1310"/>
      <c r="N2310" s="1322">
        <f t="shared" si="88"/>
        <v>0</v>
      </c>
      <c r="O2310" s="1323">
        <f t="shared" si="89"/>
        <v>0</v>
      </c>
      <c r="P2310" s="1323">
        <f>O2310/'1.5 Universal Data'!$E$36</f>
        <v>0</v>
      </c>
      <c r="R2310" s="134"/>
      <c r="S2310" s="134"/>
      <c r="T2310" s="134"/>
      <c r="U2310" s="134"/>
      <c r="V2310" s="134"/>
      <c r="W2310" s="134"/>
      <c r="X2310" s="134"/>
      <c r="Y2310" s="134"/>
      <c r="Z2310" s="134"/>
      <c r="AA2310" s="134"/>
      <c r="AB2310" s="134"/>
      <c r="AC2310" s="134"/>
      <c r="AD2310" s="134"/>
      <c r="AE2310" s="134"/>
    </row>
    <row r="2311" spans="2:31">
      <c r="B2311" s="1319">
        <f t="shared" si="87"/>
        <v>-1</v>
      </c>
      <c r="D2311" s="1310"/>
      <c r="E2311" s="1310"/>
      <c r="F2311" s="1320"/>
      <c r="G2311" s="1310"/>
      <c r="H2311" s="1310"/>
      <c r="I2311" s="1310"/>
      <c r="J2311" s="1321"/>
      <c r="K2311" s="1321"/>
      <c r="L2311" s="1310"/>
      <c r="N2311" s="1322">
        <f t="shared" si="88"/>
        <v>0</v>
      </c>
      <c r="O2311" s="1323">
        <f t="shared" si="89"/>
        <v>0</v>
      </c>
      <c r="P2311" s="1323">
        <f>O2311/'1.5 Universal Data'!$E$36</f>
        <v>0</v>
      </c>
      <c r="R2311" s="134"/>
      <c r="S2311" s="134"/>
      <c r="T2311" s="134"/>
      <c r="U2311" s="134"/>
      <c r="V2311" s="134"/>
      <c r="W2311" s="134"/>
      <c r="X2311" s="134"/>
      <c r="Y2311" s="134"/>
      <c r="Z2311" s="134"/>
      <c r="AA2311" s="134"/>
      <c r="AB2311" s="134"/>
      <c r="AC2311" s="134"/>
      <c r="AD2311" s="134"/>
      <c r="AE2311" s="134"/>
    </row>
    <row r="2312" spans="2:31">
      <c r="B2312" s="1319">
        <f t="shared" si="87"/>
        <v>-1</v>
      </c>
      <c r="D2312" s="1310"/>
      <c r="E2312" s="1310"/>
      <c r="F2312" s="1320"/>
      <c r="G2312" s="1310"/>
      <c r="H2312" s="1310"/>
      <c r="I2312" s="1310"/>
      <c r="J2312" s="1321"/>
      <c r="K2312" s="1321"/>
      <c r="L2312" s="1310"/>
      <c r="N2312" s="1322">
        <f t="shared" si="88"/>
        <v>0</v>
      </c>
      <c r="O2312" s="1323">
        <f t="shared" si="89"/>
        <v>0</v>
      </c>
      <c r="P2312" s="1323">
        <f>O2312/'1.5 Universal Data'!$E$36</f>
        <v>0</v>
      </c>
      <c r="R2312" s="134"/>
      <c r="S2312" s="134"/>
      <c r="T2312" s="134"/>
      <c r="U2312" s="134"/>
      <c r="V2312" s="134"/>
      <c r="W2312" s="134"/>
      <c r="X2312" s="134"/>
      <c r="Y2312" s="134"/>
      <c r="Z2312" s="134"/>
      <c r="AA2312" s="134"/>
      <c r="AB2312" s="134"/>
      <c r="AC2312" s="134"/>
      <c r="AD2312" s="134"/>
      <c r="AE2312" s="134"/>
    </row>
    <row r="2313" spans="2:31">
      <c r="B2313" s="1319">
        <f t="shared" si="87"/>
        <v>-1</v>
      </c>
      <c r="D2313" s="1310"/>
      <c r="E2313" s="1310"/>
      <c r="F2313" s="1320"/>
      <c r="G2313" s="1310"/>
      <c r="H2313" s="1310"/>
      <c r="I2313" s="1310"/>
      <c r="J2313" s="1321"/>
      <c r="K2313" s="1321"/>
      <c r="L2313" s="1310"/>
      <c r="N2313" s="1322">
        <f t="shared" si="88"/>
        <v>0</v>
      </c>
      <c r="O2313" s="1323">
        <f t="shared" si="89"/>
        <v>0</v>
      </c>
      <c r="P2313" s="1323">
        <f>O2313/'1.5 Universal Data'!$E$36</f>
        <v>0</v>
      </c>
      <c r="R2313" s="134"/>
      <c r="S2313" s="134"/>
      <c r="T2313" s="134"/>
      <c r="U2313" s="134"/>
      <c r="V2313" s="134"/>
      <c r="W2313" s="134"/>
      <c r="X2313" s="134"/>
      <c r="Y2313" s="134"/>
      <c r="Z2313" s="134"/>
      <c r="AA2313" s="134"/>
      <c r="AB2313" s="134"/>
      <c r="AC2313" s="134"/>
      <c r="AD2313" s="134"/>
      <c r="AE2313" s="134"/>
    </row>
    <row r="2314" spans="2:31">
      <c r="B2314" s="1319">
        <f t="shared" si="87"/>
        <v>-1</v>
      </c>
      <c r="D2314" s="1310"/>
      <c r="E2314" s="1310"/>
      <c r="F2314" s="1320"/>
      <c r="G2314" s="1310"/>
      <c r="H2314" s="1310"/>
      <c r="I2314" s="1310"/>
      <c r="J2314" s="1321"/>
      <c r="K2314" s="1321"/>
      <c r="L2314" s="1310"/>
      <c r="N2314" s="1322">
        <f t="shared" si="88"/>
        <v>0</v>
      </c>
      <c r="O2314" s="1323">
        <f t="shared" si="89"/>
        <v>0</v>
      </c>
      <c r="P2314" s="1323">
        <f>O2314/'1.5 Universal Data'!$E$36</f>
        <v>0</v>
      </c>
      <c r="R2314" s="134"/>
      <c r="S2314" s="134"/>
      <c r="T2314" s="134"/>
      <c r="U2314" s="134"/>
      <c r="V2314" s="134"/>
      <c r="W2314" s="134"/>
      <c r="X2314" s="134"/>
      <c r="Y2314" s="134"/>
      <c r="Z2314" s="134"/>
      <c r="AA2314" s="134"/>
      <c r="AB2314" s="134"/>
      <c r="AC2314" s="134"/>
      <c r="AD2314" s="134"/>
      <c r="AE2314" s="134"/>
    </row>
    <row r="2315" spans="2:31">
      <c r="B2315" s="1319">
        <f t="shared" si="87"/>
        <v>-1</v>
      </c>
      <c r="D2315" s="1310"/>
      <c r="E2315" s="1310"/>
      <c r="F2315" s="1320"/>
      <c r="G2315" s="1310"/>
      <c r="H2315" s="1310"/>
      <c r="I2315" s="1310"/>
      <c r="J2315" s="1321"/>
      <c r="K2315" s="1321"/>
      <c r="L2315" s="1310"/>
      <c r="N2315" s="1322">
        <f t="shared" si="88"/>
        <v>0</v>
      </c>
      <c r="O2315" s="1323">
        <f t="shared" si="89"/>
        <v>0</v>
      </c>
      <c r="P2315" s="1323">
        <f>O2315/'1.5 Universal Data'!$E$36</f>
        <v>0</v>
      </c>
      <c r="R2315" s="134"/>
      <c r="S2315" s="134"/>
      <c r="T2315" s="134"/>
      <c r="U2315" s="134"/>
      <c r="V2315" s="134"/>
      <c r="W2315" s="134"/>
      <c r="X2315" s="134"/>
      <c r="Y2315" s="134"/>
      <c r="Z2315" s="134"/>
      <c r="AA2315" s="134"/>
      <c r="AB2315" s="134"/>
      <c r="AC2315" s="134"/>
      <c r="AD2315" s="134"/>
      <c r="AE2315" s="134"/>
    </row>
    <row r="2316" spans="2:31">
      <c r="B2316" s="1319">
        <f t="shared" si="87"/>
        <v>-1</v>
      </c>
      <c r="D2316" s="1310"/>
      <c r="E2316" s="1310"/>
      <c r="F2316" s="1320"/>
      <c r="G2316" s="1310"/>
      <c r="H2316" s="1310"/>
      <c r="I2316" s="1310"/>
      <c r="J2316" s="1321"/>
      <c r="K2316" s="1321"/>
      <c r="L2316" s="1310"/>
      <c r="N2316" s="1322">
        <f t="shared" si="88"/>
        <v>0</v>
      </c>
      <c r="O2316" s="1323">
        <f t="shared" si="89"/>
        <v>0</v>
      </c>
      <c r="P2316" s="1323">
        <f>O2316/'1.5 Universal Data'!$E$36</f>
        <v>0</v>
      </c>
      <c r="R2316" s="134"/>
      <c r="S2316" s="134"/>
      <c r="T2316" s="134"/>
      <c r="U2316" s="134"/>
      <c r="V2316" s="134"/>
      <c r="W2316" s="134"/>
      <c r="X2316" s="134"/>
      <c r="Y2316" s="134"/>
      <c r="Z2316" s="134"/>
      <c r="AA2316" s="134"/>
      <c r="AB2316" s="134"/>
      <c r="AC2316" s="134"/>
      <c r="AD2316" s="134"/>
      <c r="AE2316" s="134"/>
    </row>
    <row r="2317" spans="2:31">
      <c r="B2317" s="1319">
        <f t="shared" si="87"/>
        <v>-1</v>
      </c>
      <c r="D2317" s="1310"/>
      <c r="E2317" s="1310"/>
      <c r="F2317" s="1320"/>
      <c r="G2317" s="1310"/>
      <c r="H2317" s="1310"/>
      <c r="I2317" s="1310"/>
      <c r="J2317" s="1321"/>
      <c r="K2317" s="1321"/>
      <c r="L2317" s="1310"/>
      <c r="N2317" s="1322">
        <f t="shared" si="88"/>
        <v>0</v>
      </c>
      <c r="O2317" s="1323">
        <f t="shared" si="89"/>
        <v>0</v>
      </c>
      <c r="P2317" s="1323">
        <f>O2317/'1.5 Universal Data'!$E$36</f>
        <v>0</v>
      </c>
      <c r="R2317" s="134"/>
      <c r="S2317" s="134"/>
      <c r="T2317" s="134"/>
      <c r="U2317" s="134"/>
      <c r="V2317" s="134"/>
      <c r="W2317" s="134"/>
      <c r="X2317" s="134"/>
      <c r="Y2317" s="134"/>
      <c r="Z2317" s="134"/>
      <c r="AA2317" s="134"/>
      <c r="AB2317" s="134"/>
      <c r="AC2317" s="134"/>
      <c r="AD2317" s="134"/>
      <c r="AE2317" s="134"/>
    </row>
    <row r="2318" spans="2:31">
      <c r="B2318" s="1319">
        <f t="shared" si="87"/>
        <v>-1</v>
      </c>
      <c r="D2318" s="1310"/>
      <c r="E2318" s="1310"/>
      <c r="F2318" s="1320"/>
      <c r="G2318" s="1310"/>
      <c r="H2318" s="1310"/>
      <c r="I2318" s="1310"/>
      <c r="J2318" s="1321"/>
      <c r="K2318" s="1321"/>
      <c r="L2318" s="1310"/>
      <c r="N2318" s="1322">
        <f t="shared" si="88"/>
        <v>0</v>
      </c>
      <c r="O2318" s="1323">
        <f t="shared" si="89"/>
        <v>0</v>
      </c>
      <c r="P2318" s="1323">
        <f>O2318/'1.5 Universal Data'!$E$36</f>
        <v>0</v>
      </c>
      <c r="R2318" s="134"/>
      <c r="S2318" s="134"/>
      <c r="T2318" s="134"/>
      <c r="U2318" s="134"/>
      <c r="V2318" s="134"/>
      <c r="W2318" s="134"/>
      <c r="X2318" s="134"/>
      <c r="Y2318" s="134"/>
      <c r="Z2318" s="134"/>
      <c r="AA2318" s="134"/>
      <c r="AB2318" s="134"/>
      <c r="AC2318" s="134"/>
      <c r="AD2318" s="134"/>
      <c r="AE2318" s="134"/>
    </row>
    <row r="2319" spans="2:31">
      <c r="B2319" s="1319">
        <f t="shared" si="87"/>
        <v>-1</v>
      </c>
      <c r="D2319" s="1310"/>
      <c r="E2319" s="1310"/>
      <c r="F2319" s="1320"/>
      <c r="G2319" s="1310"/>
      <c r="H2319" s="1310"/>
      <c r="I2319" s="1310"/>
      <c r="J2319" s="1321"/>
      <c r="K2319" s="1321"/>
      <c r="L2319" s="1310"/>
      <c r="N2319" s="1322">
        <f t="shared" si="88"/>
        <v>0</v>
      </c>
      <c r="O2319" s="1323">
        <f t="shared" si="89"/>
        <v>0</v>
      </c>
      <c r="P2319" s="1323">
        <f>O2319/'1.5 Universal Data'!$E$36</f>
        <v>0</v>
      </c>
      <c r="R2319" s="134"/>
      <c r="S2319" s="134"/>
      <c r="T2319" s="134"/>
      <c r="U2319" s="134"/>
      <c r="V2319" s="134"/>
      <c r="W2319" s="134"/>
      <c r="X2319" s="134"/>
      <c r="Y2319" s="134"/>
      <c r="Z2319" s="134"/>
      <c r="AA2319" s="134"/>
      <c r="AB2319" s="134"/>
      <c r="AC2319" s="134"/>
      <c r="AD2319" s="134"/>
      <c r="AE2319" s="134"/>
    </row>
    <row r="2320" spans="2:31">
      <c r="B2320" s="1319">
        <f t="shared" si="87"/>
        <v>-1</v>
      </c>
      <c r="D2320" s="1310"/>
      <c r="E2320" s="1310"/>
      <c r="F2320" s="1320"/>
      <c r="G2320" s="1310"/>
      <c r="H2320" s="1310"/>
      <c r="I2320" s="1310"/>
      <c r="J2320" s="1321"/>
      <c r="K2320" s="1321"/>
      <c r="L2320" s="1310"/>
      <c r="N2320" s="1322">
        <f t="shared" si="88"/>
        <v>0</v>
      </c>
      <c r="O2320" s="1323">
        <f t="shared" si="89"/>
        <v>0</v>
      </c>
      <c r="P2320" s="1323">
        <f>O2320/'1.5 Universal Data'!$E$36</f>
        <v>0</v>
      </c>
      <c r="R2320" s="134"/>
      <c r="S2320" s="134"/>
      <c r="T2320" s="134"/>
      <c r="U2320" s="134"/>
      <c r="V2320" s="134"/>
      <c r="W2320" s="134"/>
      <c r="X2320" s="134"/>
      <c r="Y2320" s="134"/>
      <c r="Z2320" s="134"/>
      <c r="AA2320" s="134"/>
      <c r="AB2320" s="134"/>
      <c r="AC2320" s="134"/>
      <c r="AD2320" s="134"/>
      <c r="AE2320" s="134"/>
    </row>
    <row r="2321" spans="2:31">
      <c r="B2321" s="1319">
        <f t="shared" si="87"/>
        <v>-1</v>
      </c>
      <c r="D2321" s="1310"/>
      <c r="E2321" s="1310"/>
      <c r="F2321" s="1320"/>
      <c r="G2321" s="1310"/>
      <c r="H2321" s="1310"/>
      <c r="I2321" s="1310"/>
      <c r="J2321" s="1321"/>
      <c r="K2321" s="1321"/>
      <c r="L2321" s="1310"/>
      <c r="N2321" s="1322">
        <f t="shared" si="88"/>
        <v>0</v>
      </c>
      <c r="O2321" s="1323">
        <f t="shared" si="89"/>
        <v>0</v>
      </c>
      <c r="P2321" s="1323">
        <f>O2321/'1.5 Universal Data'!$E$36</f>
        <v>0</v>
      </c>
      <c r="R2321" s="134"/>
      <c r="S2321" s="134"/>
      <c r="T2321" s="134"/>
      <c r="U2321" s="134"/>
      <c r="V2321" s="134"/>
      <c r="W2321" s="134"/>
      <c r="X2321" s="134"/>
      <c r="Y2321" s="134"/>
      <c r="Z2321" s="134"/>
      <c r="AA2321" s="134"/>
      <c r="AB2321" s="134"/>
      <c r="AC2321" s="134"/>
      <c r="AD2321" s="134"/>
      <c r="AE2321" s="134"/>
    </row>
    <row r="2322" spans="2:31">
      <c r="B2322" s="1319">
        <f t="shared" si="87"/>
        <v>-1</v>
      </c>
      <c r="D2322" s="1310"/>
      <c r="E2322" s="1310"/>
      <c r="F2322" s="1320"/>
      <c r="G2322" s="1310"/>
      <c r="H2322" s="1310"/>
      <c r="I2322" s="1310"/>
      <c r="J2322" s="1321"/>
      <c r="K2322" s="1321"/>
      <c r="L2322" s="1310"/>
      <c r="N2322" s="1322">
        <f t="shared" si="88"/>
        <v>0</v>
      </c>
      <c r="O2322" s="1323">
        <f t="shared" si="89"/>
        <v>0</v>
      </c>
      <c r="P2322" s="1323">
        <f>O2322/'1.5 Universal Data'!$E$36</f>
        <v>0</v>
      </c>
      <c r="R2322" s="134"/>
      <c r="S2322" s="134"/>
      <c r="T2322" s="134"/>
      <c r="U2322" s="134"/>
      <c r="V2322" s="134"/>
      <c r="W2322" s="134"/>
      <c r="X2322" s="134"/>
      <c r="Y2322" s="134"/>
      <c r="Z2322" s="134"/>
      <c r="AA2322" s="134"/>
      <c r="AB2322" s="134"/>
      <c r="AC2322" s="134"/>
      <c r="AD2322" s="134"/>
      <c r="AE2322" s="134"/>
    </row>
    <row r="2323" spans="2:31">
      <c r="B2323" s="1319">
        <f t="shared" si="87"/>
        <v>-1</v>
      </c>
      <c r="D2323" s="1310"/>
      <c r="E2323" s="1310"/>
      <c r="F2323" s="1320"/>
      <c r="G2323" s="1310"/>
      <c r="H2323" s="1310"/>
      <c r="I2323" s="1310"/>
      <c r="J2323" s="1321"/>
      <c r="K2323" s="1321"/>
      <c r="L2323" s="1310"/>
      <c r="N2323" s="1322">
        <f t="shared" si="88"/>
        <v>0</v>
      </c>
      <c r="O2323" s="1323">
        <f t="shared" si="89"/>
        <v>0</v>
      </c>
      <c r="P2323" s="1323">
        <f>O2323/'1.5 Universal Data'!$E$36</f>
        <v>0</v>
      </c>
      <c r="R2323" s="134"/>
      <c r="S2323" s="134"/>
      <c r="T2323" s="134"/>
      <c r="U2323" s="134"/>
      <c r="V2323" s="134"/>
      <c r="W2323" s="134"/>
      <c r="X2323" s="134"/>
      <c r="Y2323" s="134"/>
      <c r="Z2323" s="134"/>
      <c r="AA2323" s="134"/>
      <c r="AB2323" s="134"/>
      <c r="AC2323" s="134"/>
      <c r="AD2323" s="134"/>
      <c r="AE2323" s="134"/>
    </row>
    <row r="2324" spans="2:31">
      <c r="B2324" s="1319">
        <f t="shared" si="87"/>
        <v>-1</v>
      </c>
      <c r="D2324" s="1310"/>
      <c r="E2324" s="1310"/>
      <c r="F2324" s="1320"/>
      <c r="G2324" s="1310"/>
      <c r="H2324" s="1310"/>
      <c r="I2324" s="1310"/>
      <c r="J2324" s="1321"/>
      <c r="K2324" s="1321"/>
      <c r="L2324" s="1310"/>
      <c r="N2324" s="1322">
        <f t="shared" si="88"/>
        <v>0</v>
      </c>
      <c r="O2324" s="1323">
        <f t="shared" si="89"/>
        <v>0</v>
      </c>
      <c r="P2324" s="1323">
        <f>O2324/'1.5 Universal Data'!$E$36</f>
        <v>0</v>
      </c>
      <c r="R2324" s="134"/>
      <c r="S2324" s="134"/>
      <c r="T2324" s="134"/>
      <c r="U2324" s="134"/>
      <c r="V2324" s="134"/>
      <c r="W2324" s="134"/>
      <c r="X2324" s="134"/>
      <c r="Y2324" s="134"/>
      <c r="Z2324" s="134"/>
      <c r="AA2324" s="134"/>
      <c r="AB2324" s="134"/>
      <c r="AC2324" s="134"/>
      <c r="AD2324" s="134"/>
      <c r="AE2324" s="134"/>
    </row>
    <row r="2325" spans="2:31">
      <c r="B2325" s="1319">
        <f t="shared" si="87"/>
        <v>-1</v>
      </c>
      <c r="D2325" s="1310"/>
      <c r="E2325" s="1310"/>
      <c r="F2325" s="1320"/>
      <c r="G2325" s="1310"/>
      <c r="H2325" s="1310"/>
      <c r="I2325" s="1310"/>
      <c r="J2325" s="1321"/>
      <c r="K2325" s="1321"/>
      <c r="L2325" s="1310"/>
      <c r="N2325" s="1322">
        <f t="shared" si="88"/>
        <v>0</v>
      </c>
      <c r="O2325" s="1323">
        <f t="shared" si="89"/>
        <v>0</v>
      </c>
      <c r="P2325" s="1323">
        <f>O2325/'1.5 Universal Data'!$E$36</f>
        <v>0</v>
      </c>
      <c r="R2325" s="134"/>
      <c r="S2325" s="134"/>
      <c r="T2325" s="134"/>
      <c r="U2325" s="134"/>
      <c r="V2325" s="134"/>
      <c r="W2325" s="134"/>
      <c r="X2325" s="134"/>
      <c r="Y2325" s="134"/>
      <c r="Z2325" s="134"/>
      <c r="AA2325" s="134"/>
      <c r="AB2325" s="134"/>
      <c r="AC2325" s="134"/>
      <c r="AD2325" s="134"/>
      <c r="AE2325" s="134"/>
    </row>
    <row r="2326" spans="2:31">
      <c r="B2326" s="1319">
        <f t="shared" si="87"/>
        <v>-1</v>
      </c>
      <c r="D2326" s="1310"/>
      <c r="E2326" s="1310"/>
      <c r="F2326" s="1320"/>
      <c r="G2326" s="1310"/>
      <c r="H2326" s="1310"/>
      <c r="I2326" s="1310"/>
      <c r="J2326" s="1321"/>
      <c r="K2326" s="1321"/>
      <c r="L2326" s="1310"/>
      <c r="N2326" s="1322">
        <f t="shared" si="88"/>
        <v>0</v>
      </c>
      <c r="O2326" s="1323">
        <f t="shared" si="89"/>
        <v>0</v>
      </c>
      <c r="P2326" s="1323">
        <f>O2326/'1.5 Universal Data'!$E$36</f>
        <v>0</v>
      </c>
      <c r="R2326" s="134"/>
      <c r="S2326" s="134"/>
      <c r="T2326" s="134"/>
      <c r="U2326" s="134"/>
      <c r="V2326" s="134"/>
      <c r="W2326" s="134"/>
      <c r="X2326" s="134"/>
      <c r="Y2326" s="134"/>
      <c r="Z2326" s="134"/>
      <c r="AA2326" s="134"/>
      <c r="AB2326" s="134"/>
      <c r="AC2326" s="134"/>
      <c r="AD2326" s="134"/>
      <c r="AE2326" s="134"/>
    </row>
    <row r="2327" spans="2:31">
      <c r="B2327" s="1319">
        <f t="shared" ref="B2327:B2390" si="90">IF(G2327="buy",1,-1)</f>
        <v>-1</v>
      </c>
      <c r="D2327" s="1310"/>
      <c r="E2327" s="1310"/>
      <c r="F2327" s="1320"/>
      <c r="G2327" s="1310"/>
      <c r="H2327" s="1310"/>
      <c r="I2327" s="1310"/>
      <c r="J2327" s="1321"/>
      <c r="K2327" s="1321"/>
      <c r="L2327" s="1310"/>
      <c r="N2327" s="1322">
        <f t="shared" si="88"/>
        <v>0</v>
      </c>
      <c r="O2327" s="1323">
        <f t="shared" si="89"/>
        <v>0</v>
      </c>
      <c r="P2327" s="1323">
        <f>O2327/'1.5 Universal Data'!$E$36</f>
        <v>0</v>
      </c>
      <c r="R2327" s="134"/>
      <c r="S2327" s="134"/>
      <c r="T2327" s="134"/>
      <c r="U2327" s="134"/>
      <c r="V2327" s="134"/>
      <c r="W2327" s="134"/>
      <c r="X2327" s="134"/>
      <c r="Y2327" s="134"/>
      <c r="Z2327" s="134"/>
      <c r="AA2327" s="134"/>
      <c r="AB2327" s="134"/>
      <c r="AC2327" s="134"/>
      <c r="AD2327" s="134"/>
      <c r="AE2327" s="134"/>
    </row>
    <row r="2328" spans="2:31">
      <c r="B2328" s="1319">
        <f t="shared" si="90"/>
        <v>-1</v>
      </c>
      <c r="D2328" s="1310"/>
      <c r="E2328" s="1310"/>
      <c r="F2328" s="1320"/>
      <c r="G2328" s="1310"/>
      <c r="H2328" s="1310"/>
      <c r="I2328" s="1310"/>
      <c r="J2328" s="1321"/>
      <c r="K2328" s="1321"/>
      <c r="L2328" s="1310"/>
      <c r="N2328" s="1322">
        <f t="shared" si="88"/>
        <v>0</v>
      </c>
      <c r="O2328" s="1323">
        <f t="shared" si="89"/>
        <v>0</v>
      </c>
      <c r="P2328" s="1323">
        <f>O2328/'1.5 Universal Data'!$E$36</f>
        <v>0</v>
      </c>
      <c r="R2328" s="134"/>
      <c r="S2328" s="134"/>
      <c r="T2328" s="134"/>
      <c r="U2328" s="134"/>
      <c r="V2328" s="134"/>
      <c r="W2328" s="134"/>
      <c r="X2328" s="134"/>
      <c r="Y2328" s="134"/>
      <c r="Z2328" s="134"/>
      <c r="AA2328" s="134"/>
      <c r="AB2328" s="134"/>
      <c r="AC2328" s="134"/>
      <c r="AD2328" s="134"/>
      <c r="AE2328" s="134"/>
    </row>
    <row r="2329" spans="2:31">
      <c r="B2329" s="1319">
        <f t="shared" si="90"/>
        <v>-1</v>
      </c>
      <c r="D2329" s="1310"/>
      <c r="E2329" s="1310"/>
      <c r="F2329" s="1320"/>
      <c r="G2329" s="1310"/>
      <c r="H2329" s="1310"/>
      <c r="I2329" s="1310"/>
      <c r="J2329" s="1321"/>
      <c r="K2329" s="1321"/>
      <c r="L2329" s="1310"/>
      <c r="N2329" s="1322">
        <f t="shared" si="88"/>
        <v>0</v>
      </c>
      <c r="O2329" s="1323">
        <f t="shared" si="89"/>
        <v>0</v>
      </c>
      <c r="P2329" s="1323">
        <f>O2329/'1.5 Universal Data'!$E$36</f>
        <v>0</v>
      </c>
      <c r="R2329" s="134"/>
      <c r="S2329" s="134"/>
      <c r="T2329" s="134"/>
      <c r="U2329" s="134"/>
      <c r="V2329" s="134"/>
      <c r="W2329" s="134"/>
      <c r="X2329" s="134"/>
      <c r="Y2329" s="134"/>
      <c r="Z2329" s="134"/>
      <c r="AA2329" s="134"/>
      <c r="AB2329" s="134"/>
      <c r="AC2329" s="134"/>
      <c r="AD2329" s="134"/>
      <c r="AE2329" s="134"/>
    </row>
    <row r="2330" spans="2:31">
      <c r="B2330" s="1319">
        <f t="shared" si="90"/>
        <v>-1</v>
      </c>
      <c r="D2330" s="1310"/>
      <c r="E2330" s="1310"/>
      <c r="F2330" s="1320"/>
      <c r="G2330" s="1310"/>
      <c r="H2330" s="1310"/>
      <c r="I2330" s="1310"/>
      <c r="J2330" s="1321"/>
      <c r="K2330" s="1321"/>
      <c r="L2330" s="1310"/>
      <c r="N2330" s="1322">
        <f t="shared" si="88"/>
        <v>0</v>
      </c>
      <c r="O2330" s="1323">
        <f t="shared" si="89"/>
        <v>0</v>
      </c>
      <c r="P2330" s="1323">
        <f>O2330/'1.5 Universal Data'!$E$36</f>
        <v>0</v>
      </c>
      <c r="R2330" s="134"/>
      <c r="S2330" s="134"/>
      <c r="T2330" s="134"/>
      <c r="U2330" s="134"/>
      <c r="V2330" s="134"/>
      <c r="W2330" s="134"/>
      <c r="X2330" s="134"/>
      <c r="Y2330" s="134"/>
      <c r="Z2330" s="134"/>
      <c r="AA2330" s="134"/>
      <c r="AB2330" s="134"/>
      <c r="AC2330" s="134"/>
      <c r="AD2330" s="134"/>
      <c r="AE2330" s="134"/>
    </row>
    <row r="2331" spans="2:31">
      <c r="B2331" s="1319">
        <f t="shared" si="90"/>
        <v>-1</v>
      </c>
      <c r="D2331" s="1310"/>
      <c r="E2331" s="1310"/>
      <c r="F2331" s="1320"/>
      <c r="G2331" s="1310"/>
      <c r="H2331" s="1310"/>
      <c r="I2331" s="1310"/>
      <c r="J2331" s="1321"/>
      <c r="K2331" s="1321"/>
      <c r="L2331" s="1310"/>
      <c r="N2331" s="1322">
        <f t="shared" ref="N2331:N2394" si="91">+H2331*((K2331-J2331)+1)*B2331</f>
        <v>0</v>
      </c>
      <c r="O2331" s="1323">
        <f t="shared" ref="O2331:O2394" si="92">N2331*L2331/100</f>
        <v>0</v>
      </c>
      <c r="P2331" s="1323">
        <f>O2331/'1.5 Universal Data'!$E$36</f>
        <v>0</v>
      </c>
      <c r="R2331" s="134"/>
      <c r="S2331" s="134"/>
      <c r="T2331" s="134"/>
      <c r="U2331" s="134"/>
      <c r="V2331" s="134"/>
      <c r="W2331" s="134"/>
      <c r="X2331" s="134"/>
      <c r="Y2331" s="134"/>
      <c r="Z2331" s="134"/>
      <c r="AA2331" s="134"/>
      <c r="AB2331" s="134"/>
      <c r="AC2331" s="134"/>
      <c r="AD2331" s="134"/>
      <c r="AE2331" s="134"/>
    </row>
    <row r="2332" spans="2:31">
      <c r="B2332" s="1319">
        <f t="shared" si="90"/>
        <v>-1</v>
      </c>
      <c r="D2332" s="1310"/>
      <c r="E2332" s="1310"/>
      <c r="F2332" s="1320"/>
      <c r="G2332" s="1310"/>
      <c r="H2332" s="1310"/>
      <c r="I2332" s="1310"/>
      <c r="J2332" s="1321"/>
      <c r="K2332" s="1321"/>
      <c r="L2332" s="1310"/>
      <c r="N2332" s="1322">
        <f t="shared" si="91"/>
        <v>0</v>
      </c>
      <c r="O2332" s="1323">
        <f t="shared" si="92"/>
        <v>0</v>
      </c>
      <c r="P2332" s="1323">
        <f>O2332/'1.5 Universal Data'!$E$36</f>
        <v>0</v>
      </c>
      <c r="R2332" s="134"/>
      <c r="S2332" s="134"/>
      <c r="T2332" s="134"/>
      <c r="U2332" s="134"/>
      <c r="V2332" s="134"/>
      <c r="W2332" s="134"/>
      <c r="X2332" s="134"/>
      <c r="Y2332" s="134"/>
      <c r="Z2332" s="134"/>
      <c r="AA2332" s="134"/>
      <c r="AB2332" s="134"/>
      <c r="AC2332" s="134"/>
      <c r="AD2332" s="134"/>
      <c r="AE2332" s="134"/>
    </row>
    <row r="2333" spans="2:31">
      <c r="B2333" s="1319">
        <f t="shared" si="90"/>
        <v>-1</v>
      </c>
      <c r="D2333" s="1310"/>
      <c r="E2333" s="1310"/>
      <c r="F2333" s="1320"/>
      <c r="G2333" s="1310"/>
      <c r="H2333" s="1310"/>
      <c r="I2333" s="1310"/>
      <c r="J2333" s="1321"/>
      <c r="K2333" s="1321"/>
      <c r="L2333" s="1310"/>
      <c r="N2333" s="1322">
        <f t="shared" si="91"/>
        <v>0</v>
      </c>
      <c r="O2333" s="1323">
        <f t="shared" si="92"/>
        <v>0</v>
      </c>
      <c r="P2333" s="1323">
        <f>O2333/'1.5 Universal Data'!$E$36</f>
        <v>0</v>
      </c>
      <c r="R2333" s="134"/>
      <c r="S2333" s="134"/>
      <c r="T2333" s="134"/>
      <c r="U2333" s="134"/>
      <c r="V2333" s="134"/>
      <c r="W2333" s="134"/>
      <c r="X2333" s="134"/>
      <c r="Y2333" s="134"/>
      <c r="Z2333" s="134"/>
      <c r="AA2333" s="134"/>
      <c r="AB2333" s="134"/>
      <c r="AC2333" s="134"/>
      <c r="AD2333" s="134"/>
      <c r="AE2333" s="134"/>
    </row>
    <row r="2334" spans="2:31">
      <c r="B2334" s="1319">
        <f t="shared" si="90"/>
        <v>-1</v>
      </c>
      <c r="D2334" s="1310"/>
      <c r="E2334" s="1310"/>
      <c r="F2334" s="1320"/>
      <c r="G2334" s="1310"/>
      <c r="H2334" s="1310"/>
      <c r="I2334" s="1310"/>
      <c r="J2334" s="1321"/>
      <c r="K2334" s="1321"/>
      <c r="L2334" s="1310"/>
      <c r="N2334" s="1322">
        <f t="shared" si="91"/>
        <v>0</v>
      </c>
      <c r="O2334" s="1323">
        <f t="shared" si="92"/>
        <v>0</v>
      </c>
      <c r="P2334" s="1323">
        <f>O2334/'1.5 Universal Data'!$E$36</f>
        <v>0</v>
      </c>
      <c r="R2334" s="134"/>
      <c r="S2334" s="134"/>
      <c r="T2334" s="134"/>
      <c r="U2334" s="134"/>
      <c r="V2334" s="134"/>
      <c r="W2334" s="134"/>
      <c r="X2334" s="134"/>
      <c r="Y2334" s="134"/>
      <c r="Z2334" s="134"/>
      <c r="AA2334" s="134"/>
      <c r="AB2334" s="134"/>
      <c r="AC2334" s="134"/>
      <c r="AD2334" s="134"/>
      <c r="AE2334" s="134"/>
    </row>
    <row r="2335" spans="2:31">
      <c r="B2335" s="1319">
        <f t="shared" si="90"/>
        <v>-1</v>
      </c>
      <c r="D2335" s="1310"/>
      <c r="E2335" s="1310"/>
      <c r="F2335" s="1320"/>
      <c r="G2335" s="1310"/>
      <c r="H2335" s="1310"/>
      <c r="I2335" s="1310"/>
      <c r="J2335" s="1321"/>
      <c r="K2335" s="1321"/>
      <c r="L2335" s="1310"/>
      <c r="N2335" s="1322">
        <f t="shared" si="91"/>
        <v>0</v>
      </c>
      <c r="O2335" s="1323">
        <f t="shared" si="92"/>
        <v>0</v>
      </c>
      <c r="P2335" s="1323">
        <f>O2335/'1.5 Universal Data'!$E$36</f>
        <v>0</v>
      </c>
      <c r="R2335" s="134"/>
      <c r="S2335" s="134"/>
      <c r="T2335" s="134"/>
      <c r="U2335" s="134"/>
      <c r="V2335" s="134"/>
      <c r="W2335" s="134"/>
      <c r="X2335" s="134"/>
      <c r="Y2335" s="134"/>
      <c r="Z2335" s="134"/>
      <c r="AA2335" s="134"/>
      <c r="AB2335" s="134"/>
      <c r="AC2335" s="134"/>
      <c r="AD2335" s="134"/>
      <c r="AE2335" s="134"/>
    </row>
    <row r="2336" spans="2:31">
      <c r="B2336" s="1319">
        <f t="shared" si="90"/>
        <v>-1</v>
      </c>
      <c r="D2336" s="1310"/>
      <c r="E2336" s="1310"/>
      <c r="F2336" s="1320"/>
      <c r="G2336" s="1310"/>
      <c r="H2336" s="1310"/>
      <c r="I2336" s="1310"/>
      <c r="J2336" s="1321"/>
      <c r="K2336" s="1321"/>
      <c r="L2336" s="1310"/>
      <c r="N2336" s="1322">
        <f t="shared" si="91"/>
        <v>0</v>
      </c>
      <c r="O2336" s="1323">
        <f t="shared" si="92"/>
        <v>0</v>
      </c>
      <c r="P2336" s="1323">
        <f>O2336/'1.5 Universal Data'!$E$36</f>
        <v>0</v>
      </c>
      <c r="R2336" s="134"/>
      <c r="S2336" s="134"/>
      <c r="T2336" s="134"/>
      <c r="U2336" s="134"/>
      <c r="V2336" s="134"/>
      <c r="W2336" s="134"/>
      <c r="X2336" s="134"/>
      <c r="Y2336" s="134"/>
      <c r="Z2336" s="134"/>
      <c r="AA2336" s="134"/>
      <c r="AB2336" s="134"/>
      <c r="AC2336" s="134"/>
      <c r="AD2336" s="134"/>
      <c r="AE2336" s="134"/>
    </row>
    <row r="2337" spans="2:31">
      <c r="B2337" s="1319">
        <f t="shared" si="90"/>
        <v>-1</v>
      </c>
      <c r="D2337" s="1310"/>
      <c r="E2337" s="1310"/>
      <c r="F2337" s="1320"/>
      <c r="G2337" s="1310"/>
      <c r="H2337" s="1310"/>
      <c r="I2337" s="1310"/>
      <c r="J2337" s="1321"/>
      <c r="K2337" s="1321"/>
      <c r="L2337" s="1310"/>
      <c r="N2337" s="1322">
        <f t="shared" si="91"/>
        <v>0</v>
      </c>
      <c r="O2337" s="1323">
        <f t="shared" si="92"/>
        <v>0</v>
      </c>
      <c r="P2337" s="1323">
        <f>O2337/'1.5 Universal Data'!$E$36</f>
        <v>0</v>
      </c>
      <c r="R2337" s="134"/>
      <c r="S2337" s="134"/>
      <c r="T2337" s="134"/>
      <c r="U2337" s="134"/>
      <c r="V2337" s="134"/>
      <c r="W2337" s="134"/>
      <c r="X2337" s="134"/>
      <c r="Y2337" s="134"/>
      <c r="Z2337" s="134"/>
      <c r="AA2337" s="134"/>
      <c r="AB2337" s="134"/>
      <c r="AC2337" s="134"/>
      <c r="AD2337" s="134"/>
      <c r="AE2337" s="134"/>
    </row>
    <row r="2338" spans="2:31">
      <c r="B2338" s="1319">
        <f t="shared" si="90"/>
        <v>-1</v>
      </c>
      <c r="D2338" s="1310"/>
      <c r="E2338" s="1310"/>
      <c r="F2338" s="1320"/>
      <c r="G2338" s="1310"/>
      <c r="H2338" s="1310"/>
      <c r="I2338" s="1310"/>
      <c r="J2338" s="1321"/>
      <c r="K2338" s="1321"/>
      <c r="L2338" s="1310"/>
      <c r="N2338" s="1322">
        <f t="shared" si="91"/>
        <v>0</v>
      </c>
      <c r="O2338" s="1323">
        <f t="shared" si="92"/>
        <v>0</v>
      </c>
      <c r="P2338" s="1323">
        <f>O2338/'1.5 Universal Data'!$E$36</f>
        <v>0</v>
      </c>
      <c r="R2338" s="134"/>
      <c r="S2338" s="134"/>
      <c r="T2338" s="134"/>
      <c r="U2338" s="134"/>
      <c r="V2338" s="134"/>
      <c r="W2338" s="134"/>
      <c r="X2338" s="134"/>
      <c r="Y2338" s="134"/>
      <c r="Z2338" s="134"/>
      <c r="AA2338" s="134"/>
      <c r="AB2338" s="134"/>
      <c r="AC2338" s="134"/>
      <c r="AD2338" s="134"/>
      <c r="AE2338" s="134"/>
    </row>
    <row r="2339" spans="2:31">
      <c r="B2339" s="1319">
        <f t="shared" si="90"/>
        <v>-1</v>
      </c>
      <c r="D2339" s="1310"/>
      <c r="E2339" s="1310"/>
      <c r="F2339" s="1320"/>
      <c r="G2339" s="1310"/>
      <c r="H2339" s="1310"/>
      <c r="I2339" s="1310"/>
      <c r="J2339" s="1321"/>
      <c r="K2339" s="1321"/>
      <c r="L2339" s="1310"/>
      <c r="N2339" s="1322">
        <f t="shared" si="91"/>
        <v>0</v>
      </c>
      <c r="O2339" s="1323">
        <f t="shared" si="92"/>
        <v>0</v>
      </c>
      <c r="P2339" s="1323">
        <f>O2339/'1.5 Universal Data'!$E$36</f>
        <v>0</v>
      </c>
      <c r="R2339" s="134"/>
      <c r="S2339" s="134"/>
      <c r="T2339" s="134"/>
      <c r="U2339" s="134"/>
      <c r="V2339" s="134"/>
      <c r="W2339" s="134"/>
      <c r="X2339" s="134"/>
      <c r="Y2339" s="134"/>
      <c r="Z2339" s="134"/>
      <c r="AA2339" s="134"/>
      <c r="AB2339" s="134"/>
      <c r="AC2339" s="134"/>
      <c r="AD2339" s="134"/>
      <c r="AE2339" s="134"/>
    </row>
    <row r="2340" spans="2:31">
      <c r="B2340" s="1319">
        <f t="shared" si="90"/>
        <v>-1</v>
      </c>
      <c r="D2340" s="1310"/>
      <c r="E2340" s="1310"/>
      <c r="F2340" s="1320"/>
      <c r="G2340" s="1310"/>
      <c r="H2340" s="1310"/>
      <c r="I2340" s="1310"/>
      <c r="J2340" s="1321"/>
      <c r="K2340" s="1321"/>
      <c r="L2340" s="1310"/>
      <c r="N2340" s="1322">
        <f t="shared" si="91"/>
        <v>0</v>
      </c>
      <c r="O2340" s="1323">
        <f t="shared" si="92"/>
        <v>0</v>
      </c>
      <c r="P2340" s="1323">
        <f>O2340/'1.5 Universal Data'!$E$36</f>
        <v>0</v>
      </c>
      <c r="R2340" s="134"/>
      <c r="S2340" s="134"/>
      <c r="T2340" s="134"/>
      <c r="U2340" s="134"/>
      <c r="V2340" s="134"/>
      <c r="W2340" s="134"/>
      <c r="X2340" s="134"/>
      <c r="Y2340" s="134"/>
      <c r="Z2340" s="134"/>
      <c r="AA2340" s="134"/>
      <c r="AB2340" s="134"/>
      <c r="AC2340" s="134"/>
      <c r="AD2340" s="134"/>
      <c r="AE2340" s="134"/>
    </row>
    <row r="2341" spans="2:31">
      <c r="B2341" s="1319">
        <f t="shared" si="90"/>
        <v>-1</v>
      </c>
      <c r="D2341" s="1310"/>
      <c r="E2341" s="1310"/>
      <c r="F2341" s="1320"/>
      <c r="G2341" s="1310"/>
      <c r="H2341" s="1310"/>
      <c r="I2341" s="1310"/>
      <c r="J2341" s="1321"/>
      <c r="K2341" s="1321"/>
      <c r="L2341" s="1310"/>
      <c r="N2341" s="1322">
        <f t="shared" si="91"/>
        <v>0</v>
      </c>
      <c r="O2341" s="1323">
        <f t="shared" si="92"/>
        <v>0</v>
      </c>
      <c r="P2341" s="1323">
        <f>O2341/'1.5 Universal Data'!$E$36</f>
        <v>0</v>
      </c>
      <c r="R2341" s="134"/>
      <c r="S2341" s="134"/>
      <c r="T2341" s="134"/>
      <c r="U2341" s="134"/>
      <c r="V2341" s="134"/>
      <c r="W2341" s="134"/>
      <c r="X2341" s="134"/>
      <c r="Y2341" s="134"/>
      <c r="Z2341" s="134"/>
      <c r="AA2341" s="134"/>
      <c r="AB2341" s="134"/>
      <c r="AC2341" s="134"/>
      <c r="AD2341" s="134"/>
      <c r="AE2341" s="134"/>
    </row>
    <row r="2342" spans="2:31">
      <c r="B2342" s="1319">
        <f t="shared" si="90"/>
        <v>-1</v>
      </c>
      <c r="D2342" s="1310"/>
      <c r="E2342" s="1310"/>
      <c r="F2342" s="1320"/>
      <c r="G2342" s="1310"/>
      <c r="H2342" s="1310"/>
      <c r="I2342" s="1310"/>
      <c r="J2342" s="1321"/>
      <c r="K2342" s="1321"/>
      <c r="L2342" s="1310"/>
      <c r="N2342" s="1322">
        <f t="shared" si="91"/>
        <v>0</v>
      </c>
      <c r="O2342" s="1323">
        <f t="shared" si="92"/>
        <v>0</v>
      </c>
      <c r="P2342" s="1323">
        <f>O2342/'1.5 Universal Data'!$E$36</f>
        <v>0</v>
      </c>
      <c r="R2342" s="134"/>
      <c r="S2342" s="134"/>
      <c r="T2342" s="134"/>
      <c r="U2342" s="134"/>
      <c r="V2342" s="134"/>
      <c r="W2342" s="134"/>
      <c r="X2342" s="134"/>
      <c r="Y2342" s="134"/>
      <c r="Z2342" s="134"/>
      <c r="AA2342" s="134"/>
      <c r="AB2342" s="134"/>
      <c r="AC2342" s="134"/>
      <c r="AD2342" s="134"/>
      <c r="AE2342" s="134"/>
    </row>
    <row r="2343" spans="2:31">
      <c r="B2343" s="1319">
        <f t="shared" si="90"/>
        <v>-1</v>
      </c>
      <c r="D2343" s="1310"/>
      <c r="E2343" s="1310"/>
      <c r="F2343" s="1320"/>
      <c r="G2343" s="1310"/>
      <c r="H2343" s="1310"/>
      <c r="I2343" s="1310"/>
      <c r="J2343" s="1321"/>
      <c r="K2343" s="1321"/>
      <c r="L2343" s="1310"/>
      <c r="N2343" s="1322">
        <f t="shared" si="91"/>
        <v>0</v>
      </c>
      <c r="O2343" s="1323">
        <f t="shared" si="92"/>
        <v>0</v>
      </c>
      <c r="P2343" s="1323">
        <f>O2343/'1.5 Universal Data'!$E$36</f>
        <v>0</v>
      </c>
      <c r="R2343" s="134"/>
      <c r="S2343" s="134"/>
      <c r="T2343" s="134"/>
      <c r="U2343" s="134"/>
      <c r="V2343" s="134"/>
      <c r="W2343" s="134"/>
      <c r="X2343" s="134"/>
      <c r="Y2343" s="134"/>
      <c r="Z2343" s="134"/>
      <c r="AA2343" s="134"/>
      <c r="AB2343" s="134"/>
      <c r="AC2343" s="134"/>
      <c r="AD2343" s="134"/>
      <c r="AE2343" s="134"/>
    </row>
    <row r="2344" spans="2:31">
      <c r="B2344" s="1319">
        <f t="shared" si="90"/>
        <v>-1</v>
      </c>
      <c r="D2344" s="1310"/>
      <c r="E2344" s="1310"/>
      <c r="F2344" s="1320"/>
      <c r="G2344" s="1310"/>
      <c r="H2344" s="1310"/>
      <c r="I2344" s="1310"/>
      <c r="J2344" s="1321"/>
      <c r="K2344" s="1321"/>
      <c r="L2344" s="1310"/>
      <c r="N2344" s="1322">
        <f t="shared" si="91"/>
        <v>0</v>
      </c>
      <c r="O2344" s="1323">
        <f t="shared" si="92"/>
        <v>0</v>
      </c>
      <c r="P2344" s="1323">
        <f>O2344/'1.5 Universal Data'!$E$36</f>
        <v>0</v>
      </c>
      <c r="R2344" s="134"/>
      <c r="S2344" s="134"/>
      <c r="T2344" s="134"/>
      <c r="U2344" s="134"/>
      <c r="V2344" s="134"/>
      <c r="W2344" s="134"/>
      <c r="X2344" s="134"/>
      <c r="Y2344" s="134"/>
      <c r="Z2344" s="134"/>
      <c r="AA2344" s="134"/>
      <c r="AB2344" s="134"/>
      <c r="AC2344" s="134"/>
      <c r="AD2344" s="134"/>
      <c r="AE2344" s="134"/>
    </row>
    <row r="2345" spans="2:31">
      <c r="B2345" s="1319">
        <f t="shared" si="90"/>
        <v>-1</v>
      </c>
      <c r="D2345" s="1310"/>
      <c r="E2345" s="1310"/>
      <c r="F2345" s="1320"/>
      <c r="G2345" s="1310"/>
      <c r="H2345" s="1310"/>
      <c r="I2345" s="1310"/>
      <c r="J2345" s="1321"/>
      <c r="K2345" s="1321"/>
      <c r="L2345" s="1310"/>
      <c r="N2345" s="1322">
        <f t="shared" si="91"/>
        <v>0</v>
      </c>
      <c r="O2345" s="1323">
        <f t="shared" si="92"/>
        <v>0</v>
      </c>
      <c r="P2345" s="1323">
        <f>O2345/'1.5 Universal Data'!$E$36</f>
        <v>0</v>
      </c>
      <c r="R2345" s="134"/>
      <c r="S2345" s="134"/>
      <c r="T2345" s="134"/>
      <c r="U2345" s="134"/>
      <c r="V2345" s="134"/>
      <c r="W2345" s="134"/>
      <c r="X2345" s="134"/>
      <c r="Y2345" s="134"/>
      <c r="Z2345" s="134"/>
      <c r="AA2345" s="134"/>
      <c r="AB2345" s="134"/>
      <c r="AC2345" s="134"/>
      <c r="AD2345" s="134"/>
      <c r="AE2345" s="134"/>
    </row>
    <row r="2346" spans="2:31">
      <c r="B2346" s="1319">
        <f t="shared" si="90"/>
        <v>-1</v>
      </c>
      <c r="D2346" s="1310"/>
      <c r="E2346" s="1310"/>
      <c r="F2346" s="1320"/>
      <c r="G2346" s="1310"/>
      <c r="H2346" s="1310"/>
      <c r="I2346" s="1310"/>
      <c r="J2346" s="1321"/>
      <c r="K2346" s="1321"/>
      <c r="L2346" s="1310"/>
      <c r="N2346" s="1322">
        <f t="shared" si="91"/>
        <v>0</v>
      </c>
      <c r="O2346" s="1323">
        <f t="shared" si="92"/>
        <v>0</v>
      </c>
      <c r="P2346" s="1323">
        <f>O2346/'1.5 Universal Data'!$E$36</f>
        <v>0</v>
      </c>
      <c r="R2346" s="134"/>
      <c r="S2346" s="134"/>
      <c r="T2346" s="134"/>
      <c r="U2346" s="134"/>
      <c r="V2346" s="134"/>
      <c r="W2346" s="134"/>
      <c r="X2346" s="134"/>
      <c r="Y2346" s="134"/>
      <c r="Z2346" s="134"/>
      <c r="AA2346" s="134"/>
      <c r="AB2346" s="134"/>
      <c r="AC2346" s="134"/>
      <c r="AD2346" s="134"/>
      <c r="AE2346" s="134"/>
    </row>
    <row r="2347" spans="2:31">
      <c r="B2347" s="1319">
        <f t="shared" si="90"/>
        <v>-1</v>
      </c>
      <c r="D2347" s="1310"/>
      <c r="E2347" s="1310"/>
      <c r="F2347" s="1320"/>
      <c r="G2347" s="1310"/>
      <c r="H2347" s="1310"/>
      <c r="I2347" s="1310"/>
      <c r="J2347" s="1321"/>
      <c r="K2347" s="1321"/>
      <c r="L2347" s="1310"/>
      <c r="N2347" s="1322">
        <f t="shared" si="91"/>
        <v>0</v>
      </c>
      <c r="O2347" s="1323">
        <f t="shared" si="92"/>
        <v>0</v>
      </c>
      <c r="P2347" s="1323">
        <f>O2347/'1.5 Universal Data'!$E$36</f>
        <v>0</v>
      </c>
      <c r="R2347" s="134"/>
      <c r="S2347" s="134"/>
      <c r="T2347" s="134"/>
      <c r="U2347" s="134"/>
      <c r="V2347" s="134"/>
      <c r="W2347" s="134"/>
      <c r="X2347" s="134"/>
      <c r="Y2347" s="134"/>
      <c r="Z2347" s="134"/>
      <c r="AA2347" s="134"/>
      <c r="AB2347" s="134"/>
      <c r="AC2347" s="134"/>
      <c r="AD2347" s="134"/>
      <c r="AE2347" s="134"/>
    </row>
    <row r="2348" spans="2:31">
      <c r="B2348" s="1319">
        <f t="shared" si="90"/>
        <v>-1</v>
      </c>
      <c r="D2348" s="1310"/>
      <c r="E2348" s="1310"/>
      <c r="F2348" s="1320"/>
      <c r="G2348" s="1310"/>
      <c r="H2348" s="1310"/>
      <c r="I2348" s="1310"/>
      <c r="J2348" s="1321"/>
      <c r="K2348" s="1321"/>
      <c r="L2348" s="1310"/>
      <c r="N2348" s="1322">
        <f t="shared" si="91"/>
        <v>0</v>
      </c>
      <c r="O2348" s="1323">
        <f t="shared" si="92"/>
        <v>0</v>
      </c>
      <c r="P2348" s="1323">
        <f>O2348/'1.5 Universal Data'!$E$36</f>
        <v>0</v>
      </c>
      <c r="R2348" s="134"/>
      <c r="S2348" s="134"/>
      <c r="T2348" s="134"/>
      <c r="U2348" s="134"/>
      <c r="V2348" s="134"/>
      <c r="W2348" s="134"/>
      <c r="X2348" s="134"/>
      <c r="Y2348" s="134"/>
      <c r="Z2348" s="134"/>
      <c r="AA2348" s="134"/>
      <c r="AB2348" s="134"/>
      <c r="AC2348" s="134"/>
      <c r="AD2348" s="134"/>
      <c r="AE2348" s="134"/>
    </row>
    <row r="2349" spans="2:31">
      <c r="B2349" s="1319">
        <f t="shared" si="90"/>
        <v>-1</v>
      </c>
      <c r="D2349" s="1310"/>
      <c r="E2349" s="1310"/>
      <c r="F2349" s="1320"/>
      <c r="G2349" s="1310"/>
      <c r="H2349" s="1310"/>
      <c r="I2349" s="1310"/>
      <c r="J2349" s="1321"/>
      <c r="K2349" s="1321"/>
      <c r="L2349" s="1310"/>
      <c r="N2349" s="1322">
        <f t="shared" si="91"/>
        <v>0</v>
      </c>
      <c r="O2349" s="1323">
        <f t="shared" si="92"/>
        <v>0</v>
      </c>
      <c r="P2349" s="1323">
        <f>O2349/'1.5 Universal Data'!$E$36</f>
        <v>0</v>
      </c>
      <c r="R2349" s="134"/>
      <c r="S2349" s="134"/>
      <c r="T2349" s="134"/>
      <c r="U2349" s="134"/>
      <c r="V2349" s="134"/>
      <c r="W2349" s="134"/>
      <c r="X2349" s="134"/>
      <c r="Y2349" s="134"/>
      <c r="Z2349" s="134"/>
      <c r="AA2349" s="134"/>
      <c r="AB2349" s="134"/>
      <c r="AC2349" s="134"/>
      <c r="AD2349" s="134"/>
      <c r="AE2349" s="134"/>
    </row>
    <row r="2350" spans="2:31">
      <c r="B2350" s="1319">
        <f t="shared" si="90"/>
        <v>-1</v>
      </c>
      <c r="D2350" s="1310"/>
      <c r="E2350" s="1310"/>
      <c r="F2350" s="1320"/>
      <c r="G2350" s="1310"/>
      <c r="H2350" s="1310"/>
      <c r="I2350" s="1310"/>
      <c r="J2350" s="1321"/>
      <c r="K2350" s="1321"/>
      <c r="L2350" s="1310"/>
      <c r="N2350" s="1322">
        <f t="shared" si="91"/>
        <v>0</v>
      </c>
      <c r="O2350" s="1323">
        <f t="shared" si="92"/>
        <v>0</v>
      </c>
      <c r="P2350" s="1323">
        <f>O2350/'1.5 Universal Data'!$E$36</f>
        <v>0</v>
      </c>
      <c r="R2350" s="134"/>
      <c r="S2350" s="134"/>
      <c r="T2350" s="134"/>
      <c r="U2350" s="134"/>
      <c r="V2350" s="134"/>
      <c r="W2350" s="134"/>
      <c r="X2350" s="134"/>
      <c r="Y2350" s="134"/>
      <c r="Z2350" s="134"/>
      <c r="AA2350" s="134"/>
      <c r="AB2350" s="134"/>
      <c r="AC2350" s="134"/>
      <c r="AD2350" s="134"/>
      <c r="AE2350" s="134"/>
    </row>
    <row r="2351" spans="2:31">
      <c r="B2351" s="1319">
        <f t="shared" si="90"/>
        <v>-1</v>
      </c>
      <c r="D2351" s="1310"/>
      <c r="E2351" s="1310"/>
      <c r="F2351" s="1320"/>
      <c r="G2351" s="1310"/>
      <c r="H2351" s="1310"/>
      <c r="I2351" s="1310"/>
      <c r="J2351" s="1321"/>
      <c r="K2351" s="1321"/>
      <c r="L2351" s="1310"/>
      <c r="N2351" s="1322">
        <f t="shared" si="91"/>
        <v>0</v>
      </c>
      <c r="O2351" s="1323">
        <f t="shared" si="92"/>
        <v>0</v>
      </c>
      <c r="P2351" s="1323">
        <f>O2351/'1.5 Universal Data'!$E$36</f>
        <v>0</v>
      </c>
      <c r="R2351" s="134"/>
      <c r="S2351" s="134"/>
      <c r="T2351" s="134"/>
      <c r="U2351" s="134"/>
      <c r="V2351" s="134"/>
      <c r="W2351" s="134"/>
      <c r="X2351" s="134"/>
      <c r="Y2351" s="134"/>
      <c r="Z2351" s="134"/>
      <c r="AA2351" s="134"/>
      <c r="AB2351" s="134"/>
      <c r="AC2351" s="134"/>
      <c r="AD2351" s="134"/>
      <c r="AE2351" s="134"/>
    </row>
    <row r="2352" spans="2:31">
      <c r="B2352" s="1319">
        <f t="shared" si="90"/>
        <v>-1</v>
      </c>
      <c r="D2352" s="1310"/>
      <c r="E2352" s="1310"/>
      <c r="F2352" s="1320"/>
      <c r="G2352" s="1310"/>
      <c r="H2352" s="1310"/>
      <c r="I2352" s="1310"/>
      <c r="J2352" s="1321"/>
      <c r="K2352" s="1321"/>
      <c r="L2352" s="1310"/>
      <c r="N2352" s="1322">
        <f t="shared" si="91"/>
        <v>0</v>
      </c>
      <c r="O2352" s="1323">
        <f t="shared" si="92"/>
        <v>0</v>
      </c>
      <c r="P2352" s="1323">
        <f>O2352/'1.5 Universal Data'!$E$36</f>
        <v>0</v>
      </c>
      <c r="R2352" s="134"/>
      <c r="S2352" s="134"/>
      <c r="T2352" s="134"/>
      <c r="U2352" s="134"/>
      <c r="V2352" s="134"/>
      <c r="W2352" s="134"/>
      <c r="X2352" s="134"/>
      <c r="Y2352" s="134"/>
      <c r="Z2352" s="134"/>
      <c r="AA2352" s="134"/>
      <c r="AB2352" s="134"/>
      <c r="AC2352" s="134"/>
      <c r="AD2352" s="134"/>
      <c r="AE2352" s="134"/>
    </row>
    <row r="2353" spans="2:31">
      <c r="B2353" s="1319">
        <f t="shared" si="90"/>
        <v>-1</v>
      </c>
      <c r="D2353" s="1310"/>
      <c r="E2353" s="1310"/>
      <c r="F2353" s="1320"/>
      <c r="G2353" s="1310"/>
      <c r="H2353" s="1310"/>
      <c r="I2353" s="1310"/>
      <c r="J2353" s="1321"/>
      <c r="K2353" s="1321"/>
      <c r="L2353" s="1310"/>
      <c r="N2353" s="1322">
        <f t="shared" si="91"/>
        <v>0</v>
      </c>
      <c r="O2353" s="1323">
        <f t="shared" si="92"/>
        <v>0</v>
      </c>
      <c r="P2353" s="1323">
        <f>O2353/'1.5 Universal Data'!$E$36</f>
        <v>0</v>
      </c>
      <c r="R2353" s="134"/>
      <c r="S2353" s="134"/>
      <c r="T2353" s="134"/>
      <c r="U2353" s="134"/>
      <c r="V2353" s="134"/>
      <c r="W2353" s="134"/>
      <c r="X2353" s="134"/>
      <c r="Y2353" s="134"/>
      <c r="Z2353" s="134"/>
      <c r="AA2353" s="134"/>
      <c r="AB2353" s="134"/>
      <c r="AC2353" s="134"/>
      <c r="AD2353" s="134"/>
      <c r="AE2353" s="134"/>
    </row>
    <row r="2354" spans="2:31">
      <c r="B2354" s="1319">
        <f t="shared" si="90"/>
        <v>-1</v>
      </c>
      <c r="D2354" s="1310"/>
      <c r="E2354" s="1310"/>
      <c r="F2354" s="1320"/>
      <c r="G2354" s="1310"/>
      <c r="H2354" s="1310"/>
      <c r="I2354" s="1310"/>
      <c r="J2354" s="1321"/>
      <c r="K2354" s="1321"/>
      <c r="L2354" s="1310"/>
      <c r="N2354" s="1322">
        <f t="shared" si="91"/>
        <v>0</v>
      </c>
      <c r="O2354" s="1323">
        <f t="shared" si="92"/>
        <v>0</v>
      </c>
      <c r="P2354" s="1323">
        <f>O2354/'1.5 Universal Data'!$E$36</f>
        <v>0</v>
      </c>
      <c r="R2354" s="134"/>
      <c r="S2354" s="134"/>
      <c r="T2354" s="134"/>
      <c r="U2354" s="134"/>
      <c r="V2354" s="134"/>
      <c r="W2354" s="134"/>
      <c r="X2354" s="134"/>
      <c r="Y2354" s="134"/>
      <c r="Z2354" s="134"/>
      <c r="AA2354" s="134"/>
      <c r="AB2354" s="134"/>
      <c r="AC2354" s="134"/>
      <c r="AD2354" s="134"/>
      <c r="AE2354" s="134"/>
    </row>
    <row r="2355" spans="2:31">
      <c r="B2355" s="1319">
        <f t="shared" si="90"/>
        <v>-1</v>
      </c>
      <c r="D2355" s="1310"/>
      <c r="E2355" s="1310"/>
      <c r="F2355" s="1320"/>
      <c r="G2355" s="1310"/>
      <c r="H2355" s="1310"/>
      <c r="I2355" s="1310"/>
      <c r="J2355" s="1321"/>
      <c r="K2355" s="1321"/>
      <c r="L2355" s="1310"/>
      <c r="N2355" s="1322">
        <f t="shared" si="91"/>
        <v>0</v>
      </c>
      <c r="O2355" s="1323">
        <f t="shared" si="92"/>
        <v>0</v>
      </c>
      <c r="P2355" s="1323">
        <f>O2355/'1.5 Universal Data'!$E$36</f>
        <v>0</v>
      </c>
      <c r="R2355" s="134"/>
      <c r="S2355" s="134"/>
      <c r="T2355" s="134"/>
      <c r="U2355" s="134"/>
      <c r="V2355" s="134"/>
      <c r="W2355" s="134"/>
      <c r="X2355" s="134"/>
      <c r="Y2355" s="134"/>
      <c r="Z2355" s="134"/>
      <c r="AA2355" s="134"/>
      <c r="AB2355" s="134"/>
      <c r="AC2355" s="134"/>
      <c r="AD2355" s="134"/>
      <c r="AE2355" s="134"/>
    </row>
    <row r="2356" spans="2:31">
      <c r="B2356" s="1319">
        <f t="shared" si="90"/>
        <v>-1</v>
      </c>
      <c r="D2356" s="1310"/>
      <c r="E2356" s="1310"/>
      <c r="F2356" s="1320"/>
      <c r="G2356" s="1310"/>
      <c r="H2356" s="1310"/>
      <c r="I2356" s="1310"/>
      <c r="J2356" s="1321"/>
      <c r="K2356" s="1321"/>
      <c r="L2356" s="1310"/>
      <c r="N2356" s="1322">
        <f t="shared" si="91"/>
        <v>0</v>
      </c>
      <c r="O2356" s="1323">
        <f t="shared" si="92"/>
        <v>0</v>
      </c>
      <c r="P2356" s="1323">
        <f>O2356/'1.5 Universal Data'!$E$36</f>
        <v>0</v>
      </c>
      <c r="R2356" s="134"/>
      <c r="S2356" s="134"/>
      <c r="T2356" s="134"/>
      <c r="U2356" s="134"/>
      <c r="V2356" s="134"/>
      <c r="W2356" s="134"/>
      <c r="X2356" s="134"/>
      <c r="Y2356" s="134"/>
      <c r="Z2356" s="134"/>
      <c r="AA2356" s="134"/>
      <c r="AB2356" s="134"/>
      <c r="AC2356" s="134"/>
      <c r="AD2356" s="134"/>
      <c r="AE2356" s="134"/>
    </row>
    <row r="2357" spans="2:31">
      <c r="B2357" s="1319">
        <f t="shared" si="90"/>
        <v>-1</v>
      </c>
      <c r="D2357" s="1310"/>
      <c r="E2357" s="1310"/>
      <c r="F2357" s="1320"/>
      <c r="G2357" s="1310"/>
      <c r="H2357" s="1310"/>
      <c r="I2357" s="1310"/>
      <c r="J2357" s="1321"/>
      <c r="K2357" s="1321"/>
      <c r="L2357" s="1310"/>
      <c r="N2357" s="1322">
        <f t="shared" si="91"/>
        <v>0</v>
      </c>
      <c r="O2357" s="1323">
        <f t="shared" si="92"/>
        <v>0</v>
      </c>
      <c r="P2357" s="1323">
        <f>O2357/'1.5 Universal Data'!$E$36</f>
        <v>0</v>
      </c>
      <c r="R2357" s="134"/>
      <c r="S2357" s="134"/>
      <c r="T2357" s="134"/>
      <c r="U2357" s="134"/>
      <c r="V2357" s="134"/>
      <c r="W2357" s="134"/>
      <c r="X2357" s="134"/>
      <c r="Y2357" s="134"/>
      <c r="Z2357" s="134"/>
      <c r="AA2357" s="134"/>
      <c r="AB2357" s="134"/>
      <c r="AC2357" s="134"/>
      <c r="AD2357" s="134"/>
      <c r="AE2357" s="134"/>
    </row>
    <row r="2358" spans="2:31">
      <c r="B2358" s="1319">
        <f t="shared" si="90"/>
        <v>-1</v>
      </c>
      <c r="D2358" s="1310"/>
      <c r="E2358" s="1310"/>
      <c r="F2358" s="1320"/>
      <c r="G2358" s="1310"/>
      <c r="H2358" s="1310"/>
      <c r="I2358" s="1310"/>
      <c r="J2358" s="1321"/>
      <c r="K2358" s="1321"/>
      <c r="L2358" s="1310"/>
      <c r="N2358" s="1322">
        <f t="shared" si="91"/>
        <v>0</v>
      </c>
      <c r="O2358" s="1323">
        <f t="shared" si="92"/>
        <v>0</v>
      </c>
      <c r="P2358" s="1323">
        <f>O2358/'1.5 Universal Data'!$E$36</f>
        <v>0</v>
      </c>
      <c r="R2358" s="134"/>
      <c r="S2358" s="134"/>
      <c r="T2358" s="134"/>
      <c r="U2358" s="134"/>
      <c r="V2358" s="134"/>
      <c r="W2358" s="134"/>
      <c r="X2358" s="134"/>
      <c r="Y2358" s="134"/>
      <c r="Z2358" s="134"/>
      <c r="AA2358" s="134"/>
      <c r="AB2358" s="134"/>
      <c r="AC2358" s="134"/>
      <c r="AD2358" s="134"/>
      <c r="AE2358" s="134"/>
    </row>
    <row r="2359" spans="2:31">
      <c r="B2359" s="1319">
        <f t="shared" si="90"/>
        <v>-1</v>
      </c>
      <c r="D2359" s="1310"/>
      <c r="E2359" s="1310"/>
      <c r="F2359" s="1320"/>
      <c r="G2359" s="1310"/>
      <c r="H2359" s="1310"/>
      <c r="I2359" s="1310"/>
      <c r="J2359" s="1321"/>
      <c r="K2359" s="1321"/>
      <c r="L2359" s="1310"/>
      <c r="N2359" s="1322">
        <f t="shared" si="91"/>
        <v>0</v>
      </c>
      <c r="O2359" s="1323">
        <f t="shared" si="92"/>
        <v>0</v>
      </c>
      <c r="P2359" s="1323">
        <f>O2359/'1.5 Universal Data'!$E$36</f>
        <v>0</v>
      </c>
      <c r="R2359" s="134"/>
      <c r="S2359" s="134"/>
      <c r="T2359" s="134"/>
      <c r="U2359" s="134"/>
      <c r="V2359" s="134"/>
      <c r="W2359" s="134"/>
      <c r="X2359" s="134"/>
      <c r="Y2359" s="134"/>
      <c r="Z2359" s="134"/>
      <c r="AA2359" s="134"/>
      <c r="AB2359" s="134"/>
      <c r="AC2359" s="134"/>
      <c r="AD2359" s="134"/>
      <c r="AE2359" s="134"/>
    </row>
    <row r="2360" spans="2:31">
      <c r="B2360" s="1319">
        <f t="shared" si="90"/>
        <v>-1</v>
      </c>
      <c r="D2360" s="1310"/>
      <c r="E2360" s="1310"/>
      <c r="F2360" s="1320"/>
      <c r="G2360" s="1310"/>
      <c r="H2360" s="1310"/>
      <c r="I2360" s="1310"/>
      <c r="J2360" s="1321"/>
      <c r="K2360" s="1321"/>
      <c r="L2360" s="1310"/>
      <c r="N2360" s="1322">
        <f t="shared" si="91"/>
        <v>0</v>
      </c>
      <c r="O2360" s="1323">
        <f t="shared" si="92"/>
        <v>0</v>
      </c>
      <c r="P2360" s="1323">
        <f>O2360/'1.5 Universal Data'!$E$36</f>
        <v>0</v>
      </c>
      <c r="R2360" s="134"/>
      <c r="S2360" s="134"/>
      <c r="T2360" s="134"/>
      <c r="U2360" s="134"/>
      <c r="V2360" s="134"/>
      <c r="W2360" s="134"/>
      <c r="X2360" s="134"/>
      <c r="Y2360" s="134"/>
      <c r="Z2360" s="134"/>
      <c r="AA2360" s="134"/>
      <c r="AB2360" s="134"/>
      <c r="AC2360" s="134"/>
      <c r="AD2360" s="134"/>
      <c r="AE2360" s="134"/>
    </row>
    <row r="2361" spans="2:31">
      <c r="B2361" s="1319">
        <f t="shared" si="90"/>
        <v>-1</v>
      </c>
      <c r="D2361" s="1310"/>
      <c r="E2361" s="1310"/>
      <c r="F2361" s="1320"/>
      <c r="G2361" s="1310"/>
      <c r="H2361" s="1310"/>
      <c r="I2361" s="1310"/>
      <c r="J2361" s="1321"/>
      <c r="K2361" s="1321"/>
      <c r="L2361" s="1310"/>
      <c r="N2361" s="1322">
        <f t="shared" si="91"/>
        <v>0</v>
      </c>
      <c r="O2361" s="1323">
        <f t="shared" si="92"/>
        <v>0</v>
      </c>
      <c r="P2361" s="1323">
        <f>O2361/'1.5 Universal Data'!$E$36</f>
        <v>0</v>
      </c>
      <c r="R2361" s="134"/>
      <c r="S2361" s="134"/>
      <c r="T2361" s="134"/>
      <c r="U2361" s="134"/>
      <c r="V2361" s="134"/>
      <c r="W2361" s="134"/>
      <c r="X2361" s="134"/>
      <c r="Y2361" s="134"/>
      <c r="Z2361" s="134"/>
      <c r="AA2361" s="134"/>
      <c r="AB2361" s="134"/>
      <c r="AC2361" s="134"/>
      <c r="AD2361" s="134"/>
      <c r="AE2361" s="134"/>
    </row>
    <row r="2362" spans="2:31">
      <c r="B2362" s="1319">
        <f t="shared" si="90"/>
        <v>-1</v>
      </c>
      <c r="D2362" s="1310"/>
      <c r="E2362" s="1310"/>
      <c r="F2362" s="1320"/>
      <c r="G2362" s="1310"/>
      <c r="H2362" s="1310"/>
      <c r="I2362" s="1310"/>
      <c r="J2362" s="1321"/>
      <c r="K2362" s="1321"/>
      <c r="L2362" s="1310"/>
      <c r="N2362" s="1322">
        <f t="shared" si="91"/>
        <v>0</v>
      </c>
      <c r="O2362" s="1323">
        <f t="shared" si="92"/>
        <v>0</v>
      </c>
      <c r="P2362" s="1323">
        <f>O2362/'1.5 Universal Data'!$E$36</f>
        <v>0</v>
      </c>
      <c r="R2362" s="134"/>
      <c r="S2362" s="134"/>
      <c r="T2362" s="134"/>
      <c r="U2362" s="134"/>
      <c r="V2362" s="134"/>
      <c r="W2362" s="134"/>
      <c r="X2362" s="134"/>
      <c r="Y2362" s="134"/>
      <c r="Z2362" s="134"/>
      <c r="AA2362" s="134"/>
      <c r="AB2362" s="134"/>
      <c r="AC2362" s="134"/>
      <c r="AD2362" s="134"/>
      <c r="AE2362" s="134"/>
    </row>
    <row r="2363" spans="2:31">
      <c r="B2363" s="1319">
        <f t="shared" si="90"/>
        <v>-1</v>
      </c>
      <c r="D2363" s="1310"/>
      <c r="E2363" s="1310"/>
      <c r="F2363" s="1320"/>
      <c r="G2363" s="1310"/>
      <c r="H2363" s="1310"/>
      <c r="I2363" s="1310"/>
      <c r="J2363" s="1321"/>
      <c r="K2363" s="1321"/>
      <c r="L2363" s="1310"/>
      <c r="N2363" s="1322">
        <f t="shared" si="91"/>
        <v>0</v>
      </c>
      <c r="O2363" s="1323">
        <f t="shared" si="92"/>
        <v>0</v>
      </c>
      <c r="P2363" s="1323">
        <f>O2363/'1.5 Universal Data'!$E$36</f>
        <v>0</v>
      </c>
      <c r="R2363" s="134"/>
      <c r="S2363" s="134"/>
      <c r="T2363" s="134"/>
      <c r="U2363" s="134"/>
      <c r="V2363" s="134"/>
      <c r="W2363" s="134"/>
      <c r="X2363" s="134"/>
      <c r="Y2363" s="134"/>
      <c r="Z2363" s="134"/>
      <c r="AA2363" s="134"/>
      <c r="AB2363" s="134"/>
      <c r="AC2363" s="134"/>
      <c r="AD2363" s="134"/>
      <c r="AE2363" s="134"/>
    </row>
    <row r="2364" spans="2:31">
      <c r="B2364" s="1319">
        <f t="shared" si="90"/>
        <v>-1</v>
      </c>
      <c r="D2364" s="1310"/>
      <c r="E2364" s="1310"/>
      <c r="F2364" s="1320"/>
      <c r="G2364" s="1310"/>
      <c r="H2364" s="1310"/>
      <c r="I2364" s="1310"/>
      <c r="J2364" s="1321"/>
      <c r="K2364" s="1321"/>
      <c r="L2364" s="1310"/>
      <c r="N2364" s="1322">
        <f t="shared" si="91"/>
        <v>0</v>
      </c>
      <c r="O2364" s="1323">
        <f t="shared" si="92"/>
        <v>0</v>
      </c>
      <c r="P2364" s="1323">
        <f>O2364/'1.5 Universal Data'!$E$36</f>
        <v>0</v>
      </c>
      <c r="R2364" s="134"/>
      <c r="S2364" s="134"/>
      <c r="T2364" s="134"/>
      <c r="U2364" s="134"/>
      <c r="V2364" s="134"/>
      <c r="W2364" s="134"/>
      <c r="X2364" s="134"/>
      <c r="Y2364" s="134"/>
      <c r="Z2364" s="134"/>
      <c r="AA2364" s="134"/>
      <c r="AB2364" s="134"/>
      <c r="AC2364" s="134"/>
      <c r="AD2364" s="134"/>
      <c r="AE2364" s="134"/>
    </row>
    <row r="2365" spans="2:31">
      <c r="B2365" s="1319">
        <f t="shared" si="90"/>
        <v>-1</v>
      </c>
      <c r="D2365" s="1310"/>
      <c r="E2365" s="1310"/>
      <c r="F2365" s="1320"/>
      <c r="G2365" s="1310"/>
      <c r="H2365" s="1310"/>
      <c r="I2365" s="1310"/>
      <c r="J2365" s="1321"/>
      <c r="K2365" s="1321"/>
      <c r="L2365" s="1310"/>
      <c r="N2365" s="1322">
        <f t="shared" si="91"/>
        <v>0</v>
      </c>
      <c r="O2365" s="1323">
        <f t="shared" si="92"/>
        <v>0</v>
      </c>
      <c r="P2365" s="1323">
        <f>O2365/'1.5 Universal Data'!$E$36</f>
        <v>0</v>
      </c>
      <c r="R2365" s="134"/>
      <c r="S2365" s="134"/>
      <c r="T2365" s="134"/>
      <c r="U2365" s="134"/>
      <c r="V2365" s="134"/>
      <c r="W2365" s="134"/>
      <c r="X2365" s="134"/>
      <c r="Y2365" s="134"/>
      <c r="Z2365" s="134"/>
      <c r="AA2365" s="134"/>
      <c r="AB2365" s="134"/>
      <c r="AC2365" s="134"/>
      <c r="AD2365" s="134"/>
      <c r="AE2365" s="134"/>
    </row>
    <row r="2366" spans="2:31">
      <c r="B2366" s="1319">
        <f t="shared" si="90"/>
        <v>-1</v>
      </c>
      <c r="D2366" s="1310"/>
      <c r="E2366" s="1310"/>
      <c r="F2366" s="1320"/>
      <c r="G2366" s="1310"/>
      <c r="H2366" s="1310"/>
      <c r="I2366" s="1310"/>
      <c r="J2366" s="1321"/>
      <c r="K2366" s="1321"/>
      <c r="L2366" s="1310"/>
      <c r="N2366" s="1322">
        <f t="shared" si="91"/>
        <v>0</v>
      </c>
      <c r="O2366" s="1323">
        <f t="shared" si="92"/>
        <v>0</v>
      </c>
      <c r="P2366" s="1323">
        <f>O2366/'1.5 Universal Data'!$E$36</f>
        <v>0</v>
      </c>
      <c r="R2366" s="134"/>
      <c r="S2366" s="134"/>
      <c r="T2366" s="134"/>
      <c r="U2366" s="134"/>
      <c r="V2366" s="134"/>
      <c r="W2366" s="134"/>
      <c r="X2366" s="134"/>
      <c r="Y2366" s="134"/>
      <c r="Z2366" s="134"/>
      <c r="AA2366" s="134"/>
      <c r="AB2366" s="134"/>
      <c r="AC2366" s="134"/>
      <c r="AD2366" s="134"/>
      <c r="AE2366" s="134"/>
    </row>
    <row r="2367" spans="2:31">
      <c r="B2367" s="1319">
        <f t="shared" si="90"/>
        <v>-1</v>
      </c>
      <c r="D2367" s="1310"/>
      <c r="E2367" s="1310"/>
      <c r="F2367" s="1320"/>
      <c r="G2367" s="1310"/>
      <c r="H2367" s="1310"/>
      <c r="I2367" s="1310"/>
      <c r="J2367" s="1321"/>
      <c r="K2367" s="1321"/>
      <c r="L2367" s="1310"/>
      <c r="N2367" s="1322">
        <f t="shared" si="91"/>
        <v>0</v>
      </c>
      <c r="O2367" s="1323">
        <f t="shared" si="92"/>
        <v>0</v>
      </c>
      <c r="P2367" s="1323">
        <f>O2367/'1.5 Universal Data'!$E$36</f>
        <v>0</v>
      </c>
      <c r="R2367" s="134"/>
      <c r="S2367" s="134"/>
      <c r="T2367" s="134"/>
      <c r="U2367" s="134"/>
      <c r="V2367" s="134"/>
      <c r="W2367" s="134"/>
      <c r="X2367" s="134"/>
      <c r="Y2367" s="134"/>
      <c r="Z2367" s="134"/>
      <c r="AA2367" s="134"/>
      <c r="AB2367" s="134"/>
      <c r="AC2367" s="134"/>
      <c r="AD2367" s="134"/>
      <c r="AE2367" s="134"/>
    </row>
    <row r="2368" spans="2:31">
      <c r="B2368" s="1319">
        <f t="shared" si="90"/>
        <v>-1</v>
      </c>
      <c r="D2368" s="1310"/>
      <c r="E2368" s="1310"/>
      <c r="F2368" s="1320"/>
      <c r="G2368" s="1310"/>
      <c r="H2368" s="1310"/>
      <c r="I2368" s="1310"/>
      <c r="J2368" s="1321"/>
      <c r="K2368" s="1321"/>
      <c r="L2368" s="1310"/>
      <c r="N2368" s="1322">
        <f t="shared" si="91"/>
        <v>0</v>
      </c>
      <c r="O2368" s="1323">
        <f t="shared" si="92"/>
        <v>0</v>
      </c>
      <c r="P2368" s="1323">
        <f>O2368/'1.5 Universal Data'!$E$36</f>
        <v>0</v>
      </c>
      <c r="R2368" s="134"/>
      <c r="S2368" s="134"/>
      <c r="T2368" s="134"/>
      <c r="U2368" s="134"/>
      <c r="V2368" s="134"/>
      <c r="W2368" s="134"/>
      <c r="X2368" s="134"/>
      <c r="Y2368" s="134"/>
      <c r="Z2368" s="134"/>
      <c r="AA2368" s="134"/>
      <c r="AB2368" s="134"/>
      <c r="AC2368" s="134"/>
      <c r="AD2368" s="134"/>
      <c r="AE2368" s="134"/>
    </row>
    <row r="2369" spans="2:31">
      <c r="B2369" s="1319">
        <f t="shared" si="90"/>
        <v>-1</v>
      </c>
      <c r="D2369" s="1310"/>
      <c r="E2369" s="1310"/>
      <c r="F2369" s="1320"/>
      <c r="G2369" s="1310"/>
      <c r="H2369" s="1310"/>
      <c r="I2369" s="1310"/>
      <c r="J2369" s="1321"/>
      <c r="K2369" s="1321"/>
      <c r="L2369" s="1310"/>
      <c r="N2369" s="1322">
        <f t="shared" si="91"/>
        <v>0</v>
      </c>
      <c r="O2369" s="1323">
        <f t="shared" si="92"/>
        <v>0</v>
      </c>
      <c r="P2369" s="1323">
        <f>O2369/'1.5 Universal Data'!$E$36</f>
        <v>0</v>
      </c>
      <c r="R2369" s="134"/>
      <c r="S2369" s="134"/>
      <c r="T2369" s="134"/>
      <c r="U2369" s="134"/>
      <c r="V2369" s="134"/>
      <c r="W2369" s="134"/>
      <c r="X2369" s="134"/>
      <c r="Y2369" s="134"/>
      <c r="Z2369" s="134"/>
      <c r="AA2369" s="134"/>
      <c r="AB2369" s="134"/>
      <c r="AC2369" s="134"/>
      <c r="AD2369" s="134"/>
      <c r="AE2369" s="134"/>
    </row>
    <row r="2370" spans="2:31">
      <c r="B2370" s="1319">
        <f t="shared" si="90"/>
        <v>-1</v>
      </c>
      <c r="D2370" s="1310"/>
      <c r="E2370" s="1310"/>
      <c r="F2370" s="1320"/>
      <c r="G2370" s="1310"/>
      <c r="H2370" s="1310"/>
      <c r="I2370" s="1310"/>
      <c r="J2370" s="1321"/>
      <c r="K2370" s="1321"/>
      <c r="L2370" s="1310"/>
      <c r="N2370" s="1322">
        <f t="shared" si="91"/>
        <v>0</v>
      </c>
      <c r="O2370" s="1323">
        <f t="shared" si="92"/>
        <v>0</v>
      </c>
      <c r="P2370" s="1323">
        <f>O2370/'1.5 Universal Data'!$E$36</f>
        <v>0</v>
      </c>
      <c r="R2370" s="134"/>
      <c r="S2370" s="134"/>
      <c r="T2370" s="134"/>
      <c r="U2370" s="134"/>
      <c r="V2370" s="134"/>
      <c r="W2370" s="134"/>
      <c r="X2370" s="134"/>
      <c r="Y2370" s="134"/>
      <c r="Z2370" s="134"/>
      <c r="AA2370" s="134"/>
      <c r="AB2370" s="134"/>
      <c r="AC2370" s="134"/>
      <c r="AD2370" s="134"/>
      <c r="AE2370" s="134"/>
    </row>
    <row r="2371" spans="2:31">
      <c r="B2371" s="1319">
        <f t="shared" si="90"/>
        <v>-1</v>
      </c>
      <c r="D2371" s="1310"/>
      <c r="E2371" s="1310"/>
      <c r="F2371" s="1320"/>
      <c r="G2371" s="1310"/>
      <c r="H2371" s="1310"/>
      <c r="I2371" s="1310"/>
      <c r="J2371" s="1321"/>
      <c r="K2371" s="1321"/>
      <c r="L2371" s="1310"/>
      <c r="N2371" s="1322">
        <f t="shared" si="91"/>
        <v>0</v>
      </c>
      <c r="O2371" s="1323">
        <f t="shared" si="92"/>
        <v>0</v>
      </c>
      <c r="P2371" s="1323">
        <f>O2371/'1.5 Universal Data'!$E$36</f>
        <v>0</v>
      </c>
      <c r="R2371" s="134"/>
      <c r="S2371" s="134"/>
      <c r="T2371" s="134"/>
      <c r="U2371" s="134"/>
      <c r="V2371" s="134"/>
      <c r="W2371" s="134"/>
      <c r="X2371" s="134"/>
      <c r="Y2371" s="134"/>
      <c r="Z2371" s="134"/>
      <c r="AA2371" s="134"/>
      <c r="AB2371" s="134"/>
      <c r="AC2371" s="134"/>
      <c r="AD2371" s="134"/>
      <c r="AE2371" s="134"/>
    </row>
    <row r="2372" spans="2:31">
      <c r="B2372" s="1319">
        <f t="shared" si="90"/>
        <v>-1</v>
      </c>
      <c r="D2372" s="1310"/>
      <c r="E2372" s="1310"/>
      <c r="F2372" s="1320"/>
      <c r="G2372" s="1310"/>
      <c r="H2372" s="1310"/>
      <c r="I2372" s="1310"/>
      <c r="J2372" s="1321"/>
      <c r="K2372" s="1321"/>
      <c r="L2372" s="1310"/>
      <c r="N2372" s="1322">
        <f t="shared" si="91"/>
        <v>0</v>
      </c>
      <c r="O2372" s="1323">
        <f t="shared" si="92"/>
        <v>0</v>
      </c>
      <c r="P2372" s="1323">
        <f>O2372/'1.5 Universal Data'!$E$36</f>
        <v>0</v>
      </c>
      <c r="R2372" s="134"/>
      <c r="S2372" s="134"/>
      <c r="T2372" s="134"/>
      <c r="U2372" s="134"/>
      <c r="V2372" s="134"/>
      <c r="W2372" s="134"/>
      <c r="X2372" s="134"/>
      <c r="Y2372" s="134"/>
      <c r="Z2372" s="134"/>
      <c r="AA2372" s="134"/>
      <c r="AB2372" s="134"/>
      <c r="AC2372" s="134"/>
      <c r="AD2372" s="134"/>
      <c r="AE2372" s="134"/>
    </row>
    <row r="2373" spans="2:31">
      <c r="B2373" s="1319">
        <f t="shared" si="90"/>
        <v>-1</v>
      </c>
      <c r="D2373" s="1310"/>
      <c r="E2373" s="1310"/>
      <c r="F2373" s="1320"/>
      <c r="G2373" s="1310"/>
      <c r="H2373" s="1310"/>
      <c r="I2373" s="1310"/>
      <c r="J2373" s="1321"/>
      <c r="K2373" s="1321"/>
      <c r="L2373" s="1310"/>
      <c r="N2373" s="1322">
        <f t="shared" si="91"/>
        <v>0</v>
      </c>
      <c r="O2373" s="1323">
        <f t="shared" si="92"/>
        <v>0</v>
      </c>
      <c r="P2373" s="1323">
        <f>O2373/'1.5 Universal Data'!$E$36</f>
        <v>0</v>
      </c>
      <c r="R2373" s="134"/>
      <c r="S2373" s="134"/>
      <c r="T2373" s="134"/>
      <c r="U2373" s="134"/>
      <c r="V2373" s="134"/>
      <c r="W2373" s="134"/>
      <c r="X2373" s="134"/>
      <c r="Y2373" s="134"/>
      <c r="Z2373" s="134"/>
      <c r="AA2373" s="134"/>
      <c r="AB2373" s="134"/>
      <c r="AC2373" s="134"/>
      <c r="AD2373" s="134"/>
      <c r="AE2373" s="134"/>
    </row>
    <row r="2374" spans="2:31">
      <c r="B2374" s="1319">
        <f t="shared" si="90"/>
        <v>-1</v>
      </c>
      <c r="D2374" s="1310"/>
      <c r="E2374" s="1310"/>
      <c r="F2374" s="1320"/>
      <c r="G2374" s="1310"/>
      <c r="H2374" s="1310"/>
      <c r="I2374" s="1310"/>
      <c r="J2374" s="1321"/>
      <c r="K2374" s="1321"/>
      <c r="L2374" s="1310"/>
      <c r="N2374" s="1322">
        <f t="shared" si="91"/>
        <v>0</v>
      </c>
      <c r="O2374" s="1323">
        <f t="shared" si="92"/>
        <v>0</v>
      </c>
      <c r="P2374" s="1323">
        <f>O2374/'1.5 Universal Data'!$E$36</f>
        <v>0</v>
      </c>
      <c r="R2374" s="134"/>
      <c r="S2374" s="134"/>
      <c r="T2374" s="134"/>
      <c r="U2374" s="134"/>
      <c r="V2374" s="134"/>
      <c r="W2374" s="134"/>
      <c r="X2374" s="134"/>
      <c r="Y2374" s="134"/>
      <c r="Z2374" s="134"/>
      <c r="AA2374" s="134"/>
      <c r="AB2374" s="134"/>
      <c r="AC2374" s="134"/>
      <c r="AD2374" s="134"/>
      <c r="AE2374" s="134"/>
    </row>
    <row r="2375" spans="2:31">
      <c r="B2375" s="1319">
        <f t="shared" si="90"/>
        <v>-1</v>
      </c>
      <c r="D2375" s="1310"/>
      <c r="E2375" s="1310"/>
      <c r="F2375" s="1320"/>
      <c r="G2375" s="1310"/>
      <c r="H2375" s="1310"/>
      <c r="I2375" s="1310"/>
      <c r="J2375" s="1321"/>
      <c r="K2375" s="1321"/>
      <c r="L2375" s="1310"/>
      <c r="N2375" s="1322">
        <f t="shared" si="91"/>
        <v>0</v>
      </c>
      <c r="O2375" s="1323">
        <f t="shared" si="92"/>
        <v>0</v>
      </c>
      <c r="P2375" s="1323">
        <f>O2375/'1.5 Universal Data'!$E$36</f>
        <v>0</v>
      </c>
      <c r="R2375" s="134"/>
      <c r="S2375" s="134"/>
      <c r="T2375" s="134"/>
      <c r="U2375" s="134"/>
      <c r="V2375" s="134"/>
      <c r="W2375" s="134"/>
      <c r="X2375" s="134"/>
      <c r="Y2375" s="134"/>
      <c r="Z2375" s="134"/>
      <c r="AA2375" s="134"/>
      <c r="AB2375" s="134"/>
      <c r="AC2375" s="134"/>
      <c r="AD2375" s="134"/>
      <c r="AE2375" s="134"/>
    </row>
    <row r="2376" spans="2:31">
      <c r="B2376" s="1319">
        <f t="shared" si="90"/>
        <v>-1</v>
      </c>
      <c r="D2376" s="1310"/>
      <c r="E2376" s="1310"/>
      <c r="F2376" s="1320"/>
      <c r="G2376" s="1310"/>
      <c r="H2376" s="1310"/>
      <c r="I2376" s="1310"/>
      <c r="J2376" s="1321"/>
      <c r="K2376" s="1321"/>
      <c r="L2376" s="1310"/>
      <c r="N2376" s="1322">
        <f t="shared" si="91"/>
        <v>0</v>
      </c>
      <c r="O2376" s="1323">
        <f t="shared" si="92"/>
        <v>0</v>
      </c>
      <c r="P2376" s="1323">
        <f>O2376/'1.5 Universal Data'!$E$36</f>
        <v>0</v>
      </c>
      <c r="R2376" s="134"/>
      <c r="S2376" s="134"/>
      <c r="T2376" s="134"/>
      <c r="U2376" s="134"/>
      <c r="V2376" s="134"/>
      <c r="W2376" s="134"/>
      <c r="X2376" s="134"/>
      <c r="Y2376" s="134"/>
      <c r="Z2376" s="134"/>
      <c r="AA2376" s="134"/>
      <c r="AB2376" s="134"/>
      <c r="AC2376" s="134"/>
      <c r="AD2376" s="134"/>
      <c r="AE2376" s="134"/>
    </row>
    <row r="2377" spans="2:31">
      <c r="B2377" s="1319">
        <f t="shared" si="90"/>
        <v>-1</v>
      </c>
      <c r="D2377" s="1310"/>
      <c r="E2377" s="1310"/>
      <c r="F2377" s="1320"/>
      <c r="G2377" s="1310"/>
      <c r="H2377" s="1310"/>
      <c r="I2377" s="1310"/>
      <c r="J2377" s="1321"/>
      <c r="K2377" s="1321"/>
      <c r="L2377" s="1310"/>
      <c r="N2377" s="1322">
        <f t="shared" si="91"/>
        <v>0</v>
      </c>
      <c r="O2377" s="1323">
        <f t="shared" si="92"/>
        <v>0</v>
      </c>
      <c r="P2377" s="1323">
        <f>O2377/'1.5 Universal Data'!$E$36</f>
        <v>0</v>
      </c>
      <c r="R2377" s="134"/>
      <c r="S2377" s="134"/>
      <c r="T2377" s="134"/>
      <c r="U2377" s="134"/>
      <c r="V2377" s="134"/>
      <c r="W2377" s="134"/>
      <c r="X2377" s="134"/>
      <c r="Y2377" s="134"/>
      <c r="Z2377" s="134"/>
      <c r="AA2377" s="134"/>
      <c r="AB2377" s="134"/>
      <c r="AC2377" s="134"/>
      <c r="AD2377" s="134"/>
      <c r="AE2377" s="134"/>
    </row>
    <row r="2378" spans="2:31">
      <c r="B2378" s="1319">
        <f t="shared" si="90"/>
        <v>-1</v>
      </c>
      <c r="D2378" s="1310"/>
      <c r="E2378" s="1310"/>
      <c r="F2378" s="1320"/>
      <c r="G2378" s="1310"/>
      <c r="H2378" s="1310"/>
      <c r="I2378" s="1310"/>
      <c r="J2378" s="1321"/>
      <c r="K2378" s="1321"/>
      <c r="L2378" s="1310"/>
      <c r="N2378" s="1322">
        <f t="shared" si="91"/>
        <v>0</v>
      </c>
      <c r="O2378" s="1323">
        <f t="shared" si="92"/>
        <v>0</v>
      </c>
      <c r="P2378" s="1323">
        <f>O2378/'1.5 Universal Data'!$E$36</f>
        <v>0</v>
      </c>
      <c r="R2378" s="134"/>
      <c r="S2378" s="134"/>
      <c r="T2378" s="134"/>
      <c r="U2378" s="134"/>
      <c r="V2378" s="134"/>
      <c r="W2378" s="134"/>
      <c r="X2378" s="134"/>
      <c r="Y2378" s="134"/>
      <c r="Z2378" s="134"/>
      <c r="AA2378" s="134"/>
      <c r="AB2378" s="134"/>
      <c r="AC2378" s="134"/>
      <c r="AD2378" s="134"/>
      <c r="AE2378" s="134"/>
    </row>
    <row r="2379" spans="2:31">
      <c r="B2379" s="1319">
        <f t="shared" si="90"/>
        <v>-1</v>
      </c>
      <c r="D2379" s="1310"/>
      <c r="E2379" s="1310"/>
      <c r="F2379" s="1320"/>
      <c r="G2379" s="1310"/>
      <c r="H2379" s="1310"/>
      <c r="I2379" s="1310"/>
      <c r="J2379" s="1321"/>
      <c r="K2379" s="1321"/>
      <c r="L2379" s="1310"/>
      <c r="N2379" s="1322">
        <f t="shared" si="91"/>
        <v>0</v>
      </c>
      <c r="O2379" s="1323">
        <f t="shared" si="92"/>
        <v>0</v>
      </c>
      <c r="P2379" s="1323">
        <f>O2379/'1.5 Universal Data'!$E$36</f>
        <v>0</v>
      </c>
      <c r="R2379" s="134"/>
      <c r="S2379" s="134"/>
      <c r="T2379" s="134"/>
      <c r="U2379" s="134"/>
      <c r="V2379" s="134"/>
      <c r="W2379" s="134"/>
      <c r="X2379" s="134"/>
      <c r="Y2379" s="134"/>
      <c r="Z2379" s="134"/>
      <c r="AA2379" s="134"/>
      <c r="AB2379" s="134"/>
      <c r="AC2379" s="134"/>
      <c r="AD2379" s="134"/>
      <c r="AE2379" s="134"/>
    </row>
    <row r="2380" spans="2:31">
      <c r="B2380" s="1319">
        <f t="shared" si="90"/>
        <v>-1</v>
      </c>
      <c r="D2380" s="1310"/>
      <c r="E2380" s="1310"/>
      <c r="F2380" s="1320"/>
      <c r="G2380" s="1310"/>
      <c r="H2380" s="1310"/>
      <c r="I2380" s="1310"/>
      <c r="J2380" s="1321"/>
      <c r="K2380" s="1321"/>
      <c r="L2380" s="1310"/>
      <c r="N2380" s="1322">
        <f t="shared" si="91"/>
        <v>0</v>
      </c>
      <c r="O2380" s="1323">
        <f t="shared" si="92"/>
        <v>0</v>
      </c>
      <c r="P2380" s="1323">
        <f>O2380/'1.5 Universal Data'!$E$36</f>
        <v>0</v>
      </c>
      <c r="R2380" s="134"/>
      <c r="S2380" s="134"/>
      <c r="T2380" s="134"/>
      <c r="U2380" s="134"/>
      <c r="V2380" s="134"/>
      <c r="W2380" s="134"/>
      <c r="X2380" s="134"/>
      <c r="Y2380" s="134"/>
      <c r="Z2380" s="134"/>
      <c r="AA2380" s="134"/>
      <c r="AB2380" s="134"/>
      <c r="AC2380" s="134"/>
      <c r="AD2380" s="134"/>
      <c r="AE2380" s="134"/>
    </row>
    <row r="2381" spans="2:31">
      <c r="B2381" s="1319">
        <f t="shared" si="90"/>
        <v>-1</v>
      </c>
      <c r="D2381" s="1310"/>
      <c r="E2381" s="1310"/>
      <c r="F2381" s="1320"/>
      <c r="G2381" s="1310"/>
      <c r="H2381" s="1310"/>
      <c r="I2381" s="1310"/>
      <c r="J2381" s="1321"/>
      <c r="K2381" s="1321"/>
      <c r="L2381" s="1310"/>
      <c r="N2381" s="1322">
        <f t="shared" si="91"/>
        <v>0</v>
      </c>
      <c r="O2381" s="1323">
        <f t="shared" si="92"/>
        <v>0</v>
      </c>
      <c r="P2381" s="1323">
        <f>O2381/'1.5 Universal Data'!$E$36</f>
        <v>0</v>
      </c>
      <c r="R2381" s="134"/>
      <c r="S2381" s="134"/>
      <c r="T2381" s="134"/>
      <c r="U2381" s="134"/>
      <c r="V2381" s="134"/>
      <c r="W2381" s="134"/>
      <c r="X2381" s="134"/>
      <c r="Y2381" s="134"/>
      <c r="Z2381" s="134"/>
      <c r="AA2381" s="134"/>
      <c r="AB2381" s="134"/>
      <c r="AC2381" s="134"/>
      <c r="AD2381" s="134"/>
      <c r="AE2381" s="134"/>
    </row>
    <row r="2382" spans="2:31">
      <c r="B2382" s="1319">
        <f t="shared" si="90"/>
        <v>-1</v>
      </c>
      <c r="D2382" s="1310"/>
      <c r="E2382" s="1310"/>
      <c r="F2382" s="1320"/>
      <c r="G2382" s="1310"/>
      <c r="H2382" s="1310"/>
      <c r="I2382" s="1310"/>
      <c r="J2382" s="1321"/>
      <c r="K2382" s="1321"/>
      <c r="L2382" s="1310"/>
      <c r="N2382" s="1322">
        <f t="shared" si="91"/>
        <v>0</v>
      </c>
      <c r="O2382" s="1323">
        <f t="shared" si="92"/>
        <v>0</v>
      </c>
      <c r="P2382" s="1323">
        <f>O2382/'1.5 Universal Data'!$E$36</f>
        <v>0</v>
      </c>
      <c r="R2382" s="134"/>
      <c r="S2382" s="134"/>
      <c r="T2382" s="134"/>
      <c r="U2382" s="134"/>
      <c r="V2382" s="134"/>
      <c r="W2382" s="134"/>
      <c r="X2382" s="134"/>
      <c r="Y2382" s="134"/>
      <c r="Z2382" s="134"/>
      <c r="AA2382" s="134"/>
      <c r="AB2382" s="134"/>
      <c r="AC2382" s="134"/>
      <c r="AD2382" s="134"/>
      <c r="AE2382" s="134"/>
    </row>
    <row r="2383" spans="2:31">
      <c r="B2383" s="1319">
        <f t="shared" si="90"/>
        <v>-1</v>
      </c>
      <c r="D2383" s="1310"/>
      <c r="E2383" s="1310"/>
      <c r="F2383" s="1320"/>
      <c r="G2383" s="1310"/>
      <c r="H2383" s="1310"/>
      <c r="I2383" s="1310"/>
      <c r="J2383" s="1321"/>
      <c r="K2383" s="1321"/>
      <c r="L2383" s="1310"/>
      <c r="N2383" s="1322">
        <f t="shared" si="91"/>
        <v>0</v>
      </c>
      <c r="O2383" s="1323">
        <f t="shared" si="92"/>
        <v>0</v>
      </c>
      <c r="P2383" s="1323">
        <f>O2383/'1.5 Universal Data'!$E$36</f>
        <v>0</v>
      </c>
      <c r="R2383" s="134"/>
      <c r="S2383" s="134"/>
      <c r="T2383" s="134"/>
      <c r="U2383" s="134"/>
      <c r="V2383" s="134"/>
      <c r="W2383" s="134"/>
      <c r="X2383" s="134"/>
      <c r="Y2383" s="134"/>
      <c r="Z2383" s="134"/>
      <c r="AA2383" s="134"/>
      <c r="AB2383" s="134"/>
      <c r="AC2383" s="134"/>
      <c r="AD2383" s="134"/>
      <c r="AE2383" s="134"/>
    </row>
    <row r="2384" spans="2:31">
      <c r="B2384" s="1319">
        <f t="shared" si="90"/>
        <v>-1</v>
      </c>
      <c r="D2384" s="1310"/>
      <c r="E2384" s="1310"/>
      <c r="F2384" s="1320"/>
      <c r="G2384" s="1310"/>
      <c r="H2384" s="1310"/>
      <c r="I2384" s="1310"/>
      <c r="J2384" s="1321"/>
      <c r="K2384" s="1321"/>
      <c r="L2384" s="1310"/>
      <c r="N2384" s="1322">
        <f t="shared" si="91"/>
        <v>0</v>
      </c>
      <c r="O2384" s="1323">
        <f t="shared" si="92"/>
        <v>0</v>
      </c>
      <c r="P2384" s="1323">
        <f>O2384/'1.5 Universal Data'!$E$36</f>
        <v>0</v>
      </c>
      <c r="R2384" s="134"/>
      <c r="S2384" s="134"/>
      <c r="T2384" s="134"/>
      <c r="U2384" s="134"/>
      <c r="V2384" s="134"/>
      <c r="W2384" s="134"/>
      <c r="X2384" s="134"/>
      <c r="Y2384" s="134"/>
      <c r="Z2384" s="134"/>
      <c r="AA2384" s="134"/>
      <c r="AB2384" s="134"/>
      <c r="AC2384" s="134"/>
      <c r="AD2384" s="134"/>
      <c r="AE2384" s="134"/>
    </row>
    <row r="2385" spans="2:31">
      <c r="B2385" s="1319">
        <f t="shared" si="90"/>
        <v>-1</v>
      </c>
      <c r="D2385" s="1310"/>
      <c r="E2385" s="1310"/>
      <c r="F2385" s="1320"/>
      <c r="G2385" s="1310"/>
      <c r="H2385" s="1310"/>
      <c r="I2385" s="1310"/>
      <c r="J2385" s="1321"/>
      <c r="K2385" s="1321"/>
      <c r="L2385" s="1310"/>
      <c r="N2385" s="1322">
        <f t="shared" si="91"/>
        <v>0</v>
      </c>
      <c r="O2385" s="1323">
        <f t="shared" si="92"/>
        <v>0</v>
      </c>
      <c r="P2385" s="1323">
        <f>O2385/'1.5 Universal Data'!$E$36</f>
        <v>0</v>
      </c>
      <c r="R2385" s="134"/>
      <c r="S2385" s="134"/>
      <c r="T2385" s="134"/>
      <c r="U2385" s="134"/>
      <c r="V2385" s="134"/>
      <c r="W2385" s="134"/>
      <c r="X2385" s="134"/>
      <c r="Y2385" s="134"/>
      <c r="Z2385" s="134"/>
      <c r="AA2385" s="134"/>
      <c r="AB2385" s="134"/>
      <c r="AC2385" s="134"/>
      <c r="AD2385" s="134"/>
      <c r="AE2385" s="134"/>
    </row>
    <row r="2386" spans="2:31">
      <c r="B2386" s="1319">
        <f t="shared" si="90"/>
        <v>-1</v>
      </c>
      <c r="D2386" s="1310"/>
      <c r="E2386" s="1310"/>
      <c r="F2386" s="1320"/>
      <c r="G2386" s="1310"/>
      <c r="H2386" s="1310"/>
      <c r="I2386" s="1310"/>
      <c r="J2386" s="1321"/>
      <c r="K2386" s="1321"/>
      <c r="L2386" s="1310"/>
      <c r="N2386" s="1322">
        <f t="shared" si="91"/>
        <v>0</v>
      </c>
      <c r="O2386" s="1323">
        <f t="shared" si="92"/>
        <v>0</v>
      </c>
      <c r="P2386" s="1323">
        <f>O2386/'1.5 Universal Data'!$E$36</f>
        <v>0</v>
      </c>
      <c r="R2386" s="134"/>
      <c r="S2386" s="134"/>
      <c r="T2386" s="134"/>
      <c r="U2386" s="134"/>
      <c r="V2386" s="134"/>
      <c r="W2386" s="134"/>
      <c r="X2386" s="134"/>
      <c r="Y2386" s="134"/>
      <c r="Z2386" s="134"/>
      <c r="AA2386" s="134"/>
      <c r="AB2386" s="134"/>
      <c r="AC2386" s="134"/>
      <c r="AD2386" s="134"/>
      <c r="AE2386" s="134"/>
    </row>
    <row r="2387" spans="2:31">
      <c r="B2387" s="1319">
        <f t="shared" si="90"/>
        <v>-1</v>
      </c>
      <c r="D2387" s="1310"/>
      <c r="E2387" s="1310"/>
      <c r="F2387" s="1320"/>
      <c r="G2387" s="1310"/>
      <c r="H2387" s="1310"/>
      <c r="I2387" s="1310"/>
      <c r="J2387" s="1321"/>
      <c r="K2387" s="1321"/>
      <c r="L2387" s="1310"/>
      <c r="N2387" s="1322">
        <f t="shared" si="91"/>
        <v>0</v>
      </c>
      <c r="O2387" s="1323">
        <f t="shared" si="92"/>
        <v>0</v>
      </c>
      <c r="P2387" s="1323">
        <f>O2387/'1.5 Universal Data'!$E$36</f>
        <v>0</v>
      </c>
      <c r="R2387" s="134"/>
      <c r="S2387" s="134"/>
      <c r="T2387" s="134"/>
      <c r="U2387" s="134"/>
      <c r="V2387" s="134"/>
      <c r="W2387" s="134"/>
      <c r="X2387" s="134"/>
      <c r="Y2387" s="134"/>
      <c r="Z2387" s="134"/>
      <c r="AA2387" s="134"/>
      <c r="AB2387" s="134"/>
      <c r="AC2387" s="134"/>
      <c r="AD2387" s="134"/>
      <c r="AE2387" s="134"/>
    </row>
    <row r="2388" spans="2:31">
      <c r="B2388" s="1319">
        <f t="shared" si="90"/>
        <v>-1</v>
      </c>
      <c r="D2388" s="1310"/>
      <c r="E2388" s="1310"/>
      <c r="F2388" s="1320"/>
      <c r="G2388" s="1310"/>
      <c r="H2388" s="1310"/>
      <c r="I2388" s="1310"/>
      <c r="J2388" s="1321"/>
      <c r="K2388" s="1321"/>
      <c r="L2388" s="1310"/>
      <c r="N2388" s="1322">
        <f t="shared" si="91"/>
        <v>0</v>
      </c>
      <c r="O2388" s="1323">
        <f t="shared" si="92"/>
        <v>0</v>
      </c>
      <c r="P2388" s="1323">
        <f>O2388/'1.5 Universal Data'!$E$36</f>
        <v>0</v>
      </c>
      <c r="R2388" s="134"/>
      <c r="S2388" s="134"/>
      <c r="T2388" s="134"/>
      <c r="U2388" s="134"/>
      <c r="V2388" s="134"/>
      <c r="W2388" s="134"/>
      <c r="X2388" s="134"/>
      <c r="Y2388" s="134"/>
      <c r="Z2388" s="134"/>
      <c r="AA2388" s="134"/>
      <c r="AB2388" s="134"/>
      <c r="AC2388" s="134"/>
      <c r="AD2388" s="134"/>
      <c r="AE2388" s="134"/>
    </row>
    <row r="2389" spans="2:31">
      <c r="B2389" s="1319">
        <f t="shared" si="90"/>
        <v>-1</v>
      </c>
      <c r="D2389" s="1310"/>
      <c r="E2389" s="1310"/>
      <c r="F2389" s="1320"/>
      <c r="G2389" s="1310"/>
      <c r="H2389" s="1310"/>
      <c r="I2389" s="1310"/>
      <c r="J2389" s="1321"/>
      <c r="K2389" s="1321"/>
      <c r="L2389" s="1310"/>
      <c r="N2389" s="1322">
        <f t="shared" si="91"/>
        <v>0</v>
      </c>
      <c r="O2389" s="1323">
        <f t="shared" si="92"/>
        <v>0</v>
      </c>
      <c r="P2389" s="1323">
        <f>O2389/'1.5 Universal Data'!$E$36</f>
        <v>0</v>
      </c>
      <c r="R2389" s="134"/>
      <c r="S2389" s="134"/>
      <c r="T2389" s="134"/>
      <c r="U2389" s="134"/>
      <c r="V2389" s="134"/>
      <c r="W2389" s="134"/>
      <c r="X2389" s="134"/>
      <c r="Y2389" s="134"/>
      <c r="Z2389" s="134"/>
      <c r="AA2389" s="134"/>
      <c r="AB2389" s="134"/>
      <c r="AC2389" s="134"/>
      <c r="AD2389" s="134"/>
      <c r="AE2389" s="134"/>
    </row>
    <row r="2390" spans="2:31">
      <c r="B2390" s="1319">
        <f t="shared" si="90"/>
        <v>-1</v>
      </c>
      <c r="D2390" s="1310"/>
      <c r="E2390" s="1310"/>
      <c r="F2390" s="1320"/>
      <c r="G2390" s="1310"/>
      <c r="H2390" s="1310"/>
      <c r="I2390" s="1310"/>
      <c r="J2390" s="1321"/>
      <c r="K2390" s="1321"/>
      <c r="L2390" s="1310"/>
      <c r="N2390" s="1322">
        <f t="shared" si="91"/>
        <v>0</v>
      </c>
      <c r="O2390" s="1323">
        <f t="shared" si="92"/>
        <v>0</v>
      </c>
      <c r="P2390" s="1323">
        <f>O2390/'1.5 Universal Data'!$E$36</f>
        <v>0</v>
      </c>
      <c r="R2390" s="134"/>
      <c r="S2390" s="134"/>
      <c r="T2390" s="134"/>
      <c r="U2390" s="134"/>
      <c r="V2390" s="134"/>
      <c r="W2390" s="134"/>
      <c r="X2390" s="134"/>
      <c r="Y2390" s="134"/>
      <c r="Z2390" s="134"/>
      <c r="AA2390" s="134"/>
      <c r="AB2390" s="134"/>
      <c r="AC2390" s="134"/>
      <c r="AD2390" s="134"/>
      <c r="AE2390" s="134"/>
    </row>
    <row r="2391" spans="2:31">
      <c r="B2391" s="1319">
        <f t="shared" ref="B2391:B2454" si="93">IF(G2391="buy",1,-1)</f>
        <v>-1</v>
      </c>
      <c r="D2391" s="1310"/>
      <c r="E2391" s="1310"/>
      <c r="F2391" s="1320"/>
      <c r="G2391" s="1310"/>
      <c r="H2391" s="1310"/>
      <c r="I2391" s="1310"/>
      <c r="J2391" s="1321"/>
      <c r="K2391" s="1321"/>
      <c r="L2391" s="1310"/>
      <c r="N2391" s="1322">
        <f t="shared" si="91"/>
        <v>0</v>
      </c>
      <c r="O2391" s="1323">
        <f t="shared" si="92"/>
        <v>0</v>
      </c>
      <c r="P2391" s="1323">
        <f>O2391/'1.5 Universal Data'!$E$36</f>
        <v>0</v>
      </c>
      <c r="R2391" s="134"/>
      <c r="S2391" s="134"/>
      <c r="T2391" s="134"/>
      <c r="U2391" s="134"/>
      <c r="V2391" s="134"/>
      <c r="W2391" s="134"/>
      <c r="X2391" s="134"/>
      <c r="Y2391" s="134"/>
      <c r="Z2391" s="134"/>
      <c r="AA2391" s="134"/>
      <c r="AB2391" s="134"/>
      <c r="AC2391" s="134"/>
      <c r="AD2391" s="134"/>
      <c r="AE2391" s="134"/>
    </row>
    <row r="2392" spans="2:31">
      <c r="B2392" s="1319">
        <f t="shared" si="93"/>
        <v>-1</v>
      </c>
      <c r="D2392" s="1310"/>
      <c r="E2392" s="1310"/>
      <c r="F2392" s="1320"/>
      <c r="G2392" s="1310"/>
      <c r="H2392" s="1310"/>
      <c r="I2392" s="1310"/>
      <c r="J2392" s="1321"/>
      <c r="K2392" s="1321"/>
      <c r="L2392" s="1310"/>
      <c r="N2392" s="1322">
        <f t="shared" si="91"/>
        <v>0</v>
      </c>
      <c r="O2392" s="1323">
        <f t="shared" si="92"/>
        <v>0</v>
      </c>
      <c r="P2392" s="1323">
        <f>O2392/'1.5 Universal Data'!$E$36</f>
        <v>0</v>
      </c>
      <c r="R2392" s="134"/>
      <c r="S2392" s="134"/>
      <c r="T2392" s="134"/>
      <c r="U2392" s="134"/>
      <c r="V2392" s="134"/>
      <c r="W2392" s="134"/>
      <c r="X2392" s="134"/>
      <c r="Y2392" s="134"/>
      <c r="Z2392" s="134"/>
      <c r="AA2392" s="134"/>
      <c r="AB2392" s="134"/>
      <c r="AC2392" s="134"/>
      <c r="AD2392" s="134"/>
      <c r="AE2392" s="134"/>
    </row>
    <row r="2393" spans="2:31">
      <c r="B2393" s="1319">
        <f t="shared" si="93"/>
        <v>-1</v>
      </c>
      <c r="D2393" s="1310"/>
      <c r="E2393" s="1310"/>
      <c r="F2393" s="1320"/>
      <c r="G2393" s="1310"/>
      <c r="H2393" s="1310"/>
      <c r="I2393" s="1310"/>
      <c r="J2393" s="1321"/>
      <c r="K2393" s="1321"/>
      <c r="L2393" s="1310"/>
      <c r="N2393" s="1322">
        <f t="shared" si="91"/>
        <v>0</v>
      </c>
      <c r="O2393" s="1323">
        <f t="shared" si="92"/>
        <v>0</v>
      </c>
      <c r="P2393" s="1323">
        <f>O2393/'1.5 Universal Data'!$E$36</f>
        <v>0</v>
      </c>
      <c r="R2393" s="134"/>
      <c r="S2393" s="134"/>
      <c r="T2393" s="134"/>
      <c r="U2393" s="134"/>
      <c r="V2393" s="134"/>
      <c r="W2393" s="134"/>
      <c r="X2393" s="134"/>
      <c r="Y2393" s="134"/>
      <c r="Z2393" s="134"/>
      <c r="AA2393" s="134"/>
      <c r="AB2393" s="134"/>
      <c r="AC2393" s="134"/>
      <c r="AD2393" s="134"/>
      <c r="AE2393" s="134"/>
    </row>
    <row r="2394" spans="2:31">
      <c r="B2394" s="1319">
        <f t="shared" si="93"/>
        <v>-1</v>
      </c>
      <c r="D2394" s="1310"/>
      <c r="E2394" s="1310"/>
      <c r="F2394" s="1320"/>
      <c r="G2394" s="1310"/>
      <c r="H2394" s="1310"/>
      <c r="I2394" s="1310"/>
      <c r="J2394" s="1321"/>
      <c r="K2394" s="1321"/>
      <c r="L2394" s="1310"/>
      <c r="N2394" s="1322">
        <f t="shared" si="91"/>
        <v>0</v>
      </c>
      <c r="O2394" s="1323">
        <f t="shared" si="92"/>
        <v>0</v>
      </c>
      <c r="P2394" s="1323">
        <f>O2394/'1.5 Universal Data'!$E$36</f>
        <v>0</v>
      </c>
      <c r="R2394" s="134"/>
      <c r="S2394" s="134"/>
      <c r="T2394" s="134"/>
      <c r="U2394" s="134"/>
      <c r="V2394" s="134"/>
      <c r="W2394" s="134"/>
      <c r="X2394" s="134"/>
      <c r="Y2394" s="134"/>
      <c r="Z2394" s="134"/>
      <c r="AA2394" s="134"/>
      <c r="AB2394" s="134"/>
      <c r="AC2394" s="134"/>
      <c r="AD2394" s="134"/>
      <c r="AE2394" s="134"/>
    </row>
    <row r="2395" spans="2:31">
      <c r="B2395" s="1319">
        <f t="shared" si="93"/>
        <v>-1</v>
      </c>
      <c r="D2395" s="1310"/>
      <c r="E2395" s="1310"/>
      <c r="F2395" s="1320"/>
      <c r="G2395" s="1310"/>
      <c r="H2395" s="1310"/>
      <c r="I2395" s="1310"/>
      <c r="J2395" s="1321"/>
      <c r="K2395" s="1321"/>
      <c r="L2395" s="1310"/>
      <c r="N2395" s="1322">
        <f t="shared" ref="N2395:N2458" si="94">+H2395*((K2395-J2395)+1)*B2395</f>
        <v>0</v>
      </c>
      <c r="O2395" s="1323">
        <f t="shared" ref="O2395:O2458" si="95">N2395*L2395/100</f>
        <v>0</v>
      </c>
      <c r="P2395" s="1323">
        <f>O2395/'1.5 Universal Data'!$E$36</f>
        <v>0</v>
      </c>
      <c r="R2395" s="134"/>
      <c r="S2395" s="134"/>
      <c r="T2395" s="134"/>
      <c r="U2395" s="134"/>
      <c r="V2395" s="134"/>
      <c r="W2395" s="134"/>
      <c r="X2395" s="134"/>
      <c r="Y2395" s="134"/>
      <c r="Z2395" s="134"/>
      <c r="AA2395" s="134"/>
      <c r="AB2395" s="134"/>
      <c r="AC2395" s="134"/>
      <c r="AD2395" s="134"/>
      <c r="AE2395" s="134"/>
    </row>
    <row r="2396" spans="2:31">
      <c r="B2396" s="1319">
        <f t="shared" si="93"/>
        <v>-1</v>
      </c>
      <c r="D2396" s="1310"/>
      <c r="E2396" s="1310"/>
      <c r="F2396" s="1320"/>
      <c r="G2396" s="1310"/>
      <c r="H2396" s="1310"/>
      <c r="I2396" s="1310"/>
      <c r="J2396" s="1321"/>
      <c r="K2396" s="1321"/>
      <c r="L2396" s="1310"/>
      <c r="N2396" s="1322">
        <f t="shared" si="94"/>
        <v>0</v>
      </c>
      <c r="O2396" s="1323">
        <f t="shared" si="95"/>
        <v>0</v>
      </c>
      <c r="P2396" s="1323">
        <f>O2396/'1.5 Universal Data'!$E$36</f>
        <v>0</v>
      </c>
      <c r="R2396" s="134"/>
      <c r="S2396" s="134"/>
      <c r="T2396" s="134"/>
      <c r="U2396" s="134"/>
      <c r="V2396" s="134"/>
      <c r="W2396" s="134"/>
      <c r="X2396" s="134"/>
      <c r="Y2396" s="134"/>
      <c r="Z2396" s="134"/>
      <c r="AA2396" s="134"/>
      <c r="AB2396" s="134"/>
      <c r="AC2396" s="134"/>
      <c r="AD2396" s="134"/>
      <c r="AE2396" s="134"/>
    </row>
    <row r="2397" spans="2:31">
      <c r="B2397" s="1319">
        <f t="shared" si="93"/>
        <v>-1</v>
      </c>
      <c r="D2397" s="1310"/>
      <c r="E2397" s="1310"/>
      <c r="F2397" s="1320"/>
      <c r="G2397" s="1310"/>
      <c r="H2397" s="1310"/>
      <c r="I2397" s="1310"/>
      <c r="J2397" s="1321"/>
      <c r="K2397" s="1321"/>
      <c r="L2397" s="1310"/>
      <c r="N2397" s="1322">
        <f t="shared" si="94"/>
        <v>0</v>
      </c>
      <c r="O2397" s="1323">
        <f t="shared" si="95"/>
        <v>0</v>
      </c>
      <c r="P2397" s="1323">
        <f>O2397/'1.5 Universal Data'!$E$36</f>
        <v>0</v>
      </c>
      <c r="R2397" s="134"/>
      <c r="S2397" s="134"/>
      <c r="T2397" s="134"/>
      <c r="U2397" s="134"/>
      <c r="V2397" s="134"/>
      <c r="W2397" s="134"/>
      <c r="X2397" s="134"/>
      <c r="Y2397" s="134"/>
      <c r="Z2397" s="134"/>
      <c r="AA2397" s="134"/>
      <c r="AB2397" s="134"/>
      <c r="AC2397" s="134"/>
      <c r="AD2397" s="134"/>
      <c r="AE2397" s="134"/>
    </row>
    <row r="2398" spans="2:31">
      <c r="B2398" s="1319">
        <f t="shared" si="93"/>
        <v>-1</v>
      </c>
      <c r="D2398" s="1310"/>
      <c r="E2398" s="1310"/>
      <c r="F2398" s="1320"/>
      <c r="G2398" s="1310"/>
      <c r="H2398" s="1310"/>
      <c r="I2398" s="1310"/>
      <c r="J2398" s="1321"/>
      <c r="K2398" s="1321"/>
      <c r="L2398" s="1310"/>
      <c r="N2398" s="1322">
        <f t="shared" si="94"/>
        <v>0</v>
      </c>
      <c r="O2398" s="1323">
        <f t="shared" si="95"/>
        <v>0</v>
      </c>
      <c r="P2398" s="1323">
        <f>O2398/'1.5 Universal Data'!$E$36</f>
        <v>0</v>
      </c>
      <c r="R2398" s="134"/>
      <c r="S2398" s="134"/>
      <c r="T2398" s="134"/>
      <c r="U2398" s="134"/>
      <c r="V2398" s="134"/>
      <c r="W2398" s="134"/>
      <c r="X2398" s="134"/>
      <c r="Y2398" s="134"/>
      <c r="Z2398" s="134"/>
      <c r="AA2398" s="134"/>
      <c r="AB2398" s="134"/>
      <c r="AC2398" s="134"/>
      <c r="AD2398" s="134"/>
      <c r="AE2398" s="134"/>
    </row>
    <row r="2399" spans="2:31">
      <c r="B2399" s="1319">
        <f t="shared" si="93"/>
        <v>-1</v>
      </c>
      <c r="D2399" s="1310"/>
      <c r="E2399" s="1310"/>
      <c r="F2399" s="1320"/>
      <c r="G2399" s="1310"/>
      <c r="H2399" s="1310"/>
      <c r="I2399" s="1310"/>
      <c r="J2399" s="1321"/>
      <c r="K2399" s="1321"/>
      <c r="L2399" s="1310"/>
      <c r="N2399" s="1322">
        <f t="shared" si="94"/>
        <v>0</v>
      </c>
      <c r="O2399" s="1323">
        <f t="shared" si="95"/>
        <v>0</v>
      </c>
      <c r="P2399" s="1323">
        <f>O2399/'1.5 Universal Data'!$E$36</f>
        <v>0</v>
      </c>
      <c r="R2399" s="134"/>
      <c r="S2399" s="134"/>
      <c r="T2399" s="134"/>
      <c r="U2399" s="134"/>
      <c r="V2399" s="134"/>
      <c r="W2399" s="134"/>
      <c r="X2399" s="134"/>
      <c r="Y2399" s="134"/>
      <c r="Z2399" s="134"/>
      <c r="AA2399" s="134"/>
      <c r="AB2399" s="134"/>
      <c r="AC2399" s="134"/>
      <c r="AD2399" s="134"/>
      <c r="AE2399" s="134"/>
    </row>
    <row r="2400" spans="2:31">
      <c r="B2400" s="1319">
        <f t="shared" si="93"/>
        <v>-1</v>
      </c>
      <c r="D2400" s="1310"/>
      <c r="E2400" s="1310"/>
      <c r="F2400" s="1320"/>
      <c r="G2400" s="1310"/>
      <c r="H2400" s="1310"/>
      <c r="I2400" s="1310"/>
      <c r="J2400" s="1321"/>
      <c r="K2400" s="1321"/>
      <c r="L2400" s="1310"/>
      <c r="N2400" s="1322">
        <f t="shared" si="94"/>
        <v>0</v>
      </c>
      <c r="O2400" s="1323">
        <f t="shared" si="95"/>
        <v>0</v>
      </c>
      <c r="P2400" s="1323">
        <f>O2400/'1.5 Universal Data'!$E$36</f>
        <v>0</v>
      </c>
      <c r="R2400" s="134"/>
      <c r="S2400" s="134"/>
      <c r="T2400" s="134"/>
      <c r="U2400" s="134"/>
      <c r="V2400" s="134"/>
      <c r="W2400" s="134"/>
      <c r="X2400" s="134"/>
      <c r="Y2400" s="134"/>
      <c r="Z2400" s="134"/>
      <c r="AA2400" s="134"/>
      <c r="AB2400" s="134"/>
      <c r="AC2400" s="134"/>
      <c r="AD2400" s="134"/>
      <c r="AE2400" s="134"/>
    </row>
    <row r="2401" spans="2:31">
      <c r="B2401" s="1319">
        <f t="shared" si="93"/>
        <v>-1</v>
      </c>
      <c r="D2401" s="1310"/>
      <c r="E2401" s="1310"/>
      <c r="F2401" s="1320"/>
      <c r="G2401" s="1310"/>
      <c r="H2401" s="1310"/>
      <c r="I2401" s="1310"/>
      <c r="J2401" s="1321"/>
      <c r="K2401" s="1321"/>
      <c r="L2401" s="1310"/>
      <c r="N2401" s="1322">
        <f t="shared" si="94"/>
        <v>0</v>
      </c>
      <c r="O2401" s="1323">
        <f t="shared" si="95"/>
        <v>0</v>
      </c>
      <c r="P2401" s="1323">
        <f>O2401/'1.5 Universal Data'!$E$36</f>
        <v>0</v>
      </c>
      <c r="R2401" s="134"/>
      <c r="S2401" s="134"/>
      <c r="T2401" s="134"/>
      <c r="U2401" s="134"/>
      <c r="V2401" s="134"/>
      <c r="W2401" s="134"/>
      <c r="X2401" s="134"/>
      <c r="Y2401" s="134"/>
      <c r="Z2401" s="134"/>
      <c r="AA2401" s="134"/>
      <c r="AB2401" s="134"/>
      <c r="AC2401" s="134"/>
      <c r="AD2401" s="134"/>
      <c r="AE2401" s="134"/>
    </row>
    <row r="2402" spans="2:31">
      <c r="B2402" s="1319">
        <f t="shared" si="93"/>
        <v>-1</v>
      </c>
      <c r="D2402" s="1310"/>
      <c r="E2402" s="1310"/>
      <c r="F2402" s="1320"/>
      <c r="G2402" s="1310"/>
      <c r="H2402" s="1310"/>
      <c r="I2402" s="1310"/>
      <c r="J2402" s="1321"/>
      <c r="K2402" s="1321"/>
      <c r="L2402" s="1310"/>
      <c r="N2402" s="1322">
        <f t="shared" si="94"/>
        <v>0</v>
      </c>
      <c r="O2402" s="1323">
        <f t="shared" si="95"/>
        <v>0</v>
      </c>
      <c r="P2402" s="1323">
        <f>O2402/'1.5 Universal Data'!$E$36</f>
        <v>0</v>
      </c>
      <c r="R2402" s="134"/>
      <c r="S2402" s="134"/>
      <c r="T2402" s="134"/>
      <c r="U2402" s="134"/>
      <c r="V2402" s="134"/>
      <c r="W2402" s="134"/>
      <c r="X2402" s="134"/>
      <c r="Y2402" s="134"/>
      <c r="Z2402" s="134"/>
      <c r="AA2402" s="134"/>
      <c r="AB2402" s="134"/>
      <c r="AC2402" s="134"/>
      <c r="AD2402" s="134"/>
      <c r="AE2402" s="134"/>
    </row>
    <row r="2403" spans="2:31">
      <c r="B2403" s="1319">
        <f t="shared" si="93"/>
        <v>-1</v>
      </c>
      <c r="D2403" s="1310"/>
      <c r="E2403" s="1310"/>
      <c r="F2403" s="1320"/>
      <c r="G2403" s="1310"/>
      <c r="H2403" s="1310"/>
      <c r="I2403" s="1310"/>
      <c r="J2403" s="1321"/>
      <c r="K2403" s="1321"/>
      <c r="L2403" s="1310"/>
      <c r="N2403" s="1322">
        <f t="shared" si="94"/>
        <v>0</v>
      </c>
      <c r="O2403" s="1323">
        <f t="shared" si="95"/>
        <v>0</v>
      </c>
      <c r="P2403" s="1323">
        <f>O2403/'1.5 Universal Data'!$E$36</f>
        <v>0</v>
      </c>
      <c r="R2403" s="134"/>
      <c r="S2403" s="134"/>
      <c r="T2403" s="134"/>
      <c r="U2403" s="134"/>
      <c r="V2403" s="134"/>
      <c r="W2403" s="134"/>
      <c r="X2403" s="134"/>
      <c r="Y2403" s="134"/>
      <c r="Z2403" s="134"/>
      <c r="AA2403" s="134"/>
      <c r="AB2403" s="134"/>
      <c r="AC2403" s="134"/>
      <c r="AD2403" s="134"/>
      <c r="AE2403" s="134"/>
    </row>
    <row r="2404" spans="2:31">
      <c r="B2404" s="1319">
        <f t="shared" si="93"/>
        <v>-1</v>
      </c>
      <c r="D2404" s="1310"/>
      <c r="E2404" s="1310"/>
      <c r="F2404" s="1320"/>
      <c r="G2404" s="1310"/>
      <c r="H2404" s="1310"/>
      <c r="I2404" s="1310"/>
      <c r="J2404" s="1321"/>
      <c r="K2404" s="1321"/>
      <c r="L2404" s="1310"/>
      <c r="N2404" s="1322">
        <f t="shared" si="94"/>
        <v>0</v>
      </c>
      <c r="O2404" s="1323">
        <f t="shared" si="95"/>
        <v>0</v>
      </c>
      <c r="P2404" s="1323">
        <f>O2404/'1.5 Universal Data'!$E$36</f>
        <v>0</v>
      </c>
      <c r="R2404" s="134"/>
      <c r="S2404" s="134"/>
      <c r="T2404" s="134"/>
      <c r="U2404" s="134"/>
      <c r="V2404" s="134"/>
      <c r="W2404" s="134"/>
      <c r="X2404" s="134"/>
      <c r="Y2404" s="134"/>
      <c r="Z2404" s="134"/>
      <c r="AA2404" s="134"/>
      <c r="AB2404" s="134"/>
      <c r="AC2404" s="134"/>
      <c r="AD2404" s="134"/>
      <c r="AE2404" s="134"/>
    </row>
    <row r="2405" spans="2:31">
      <c r="B2405" s="1319">
        <f t="shared" si="93"/>
        <v>-1</v>
      </c>
      <c r="D2405" s="1310"/>
      <c r="E2405" s="1310"/>
      <c r="F2405" s="1320"/>
      <c r="G2405" s="1310"/>
      <c r="H2405" s="1310"/>
      <c r="I2405" s="1310"/>
      <c r="J2405" s="1321"/>
      <c r="K2405" s="1321"/>
      <c r="L2405" s="1310"/>
      <c r="N2405" s="1322">
        <f t="shared" si="94"/>
        <v>0</v>
      </c>
      <c r="O2405" s="1323">
        <f t="shared" si="95"/>
        <v>0</v>
      </c>
      <c r="P2405" s="1323">
        <f>O2405/'1.5 Universal Data'!$E$36</f>
        <v>0</v>
      </c>
      <c r="R2405" s="134"/>
      <c r="S2405" s="134"/>
      <c r="T2405" s="134"/>
      <c r="U2405" s="134"/>
      <c r="V2405" s="134"/>
      <c r="W2405" s="134"/>
      <c r="X2405" s="134"/>
      <c r="Y2405" s="134"/>
      <c r="Z2405" s="134"/>
      <c r="AA2405" s="134"/>
      <c r="AB2405" s="134"/>
      <c r="AC2405" s="134"/>
      <c r="AD2405" s="134"/>
      <c r="AE2405" s="134"/>
    </row>
    <row r="2406" spans="2:31">
      <c r="B2406" s="1319">
        <f t="shared" si="93"/>
        <v>-1</v>
      </c>
      <c r="D2406" s="1310"/>
      <c r="E2406" s="1310"/>
      <c r="F2406" s="1320"/>
      <c r="G2406" s="1310"/>
      <c r="H2406" s="1310"/>
      <c r="I2406" s="1310"/>
      <c r="J2406" s="1321"/>
      <c r="K2406" s="1321"/>
      <c r="L2406" s="1310"/>
      <c r="N2406" s="1322">
        <f t="shared" si="94"/>
        <v>0</v>
      </c>
      <c r="O2406" s="1323">
        <f t="shared" si="95"/>
        <v>0</v>
      </c>
      <c r="P2406" s="1323">
        <f>O2406/'1.5 Universal Data'!$E$36</f>
        <v>0</v>
      </c>
      <c r="R2406" s="134"/>
      <c r="S2406" s="134"/>
      <c r="T2406" s="134"/>
      <c r="U2406" s="134"/>
      <c r="V2406" s="134"/>
      <c r="W2406" s="134"/>
      <c r="X2406" s="134"/>
      <c r="Y2406" s="134"/>
      <c r="Z2406" s="134"/>
      <c r="AA2406" s="134"/>
      <c r="AB2406" s="134"/>
      <c r="AC2406" s="134"/>
      <c r="AD2406" s="134"/>
      <c r="AE2406" s="134"/>
    </row>
    <row r="2407" spans="2:31">
      <c r="B2407" s="1319">
        <f t="shared" si="93"/>
        <v>-1</v>
      </c>
      <c r="D2407" s="1310"/>
      <c r="E2407" s="1310"/>
      <c r="F2407" s="1320"/>
      <c r="G2407" s="1310"/>
      <c r="H2407" s="1310"/>
      <c r="I2407" s="1310"/>
      <c r="J2407" s="1321"/>
      <c r="K2407" s="1321"/>
      <c r="L2407" s="1310"/>
      <c r="N2407" s="1322">
        <f t="shared" si="94"/>
        <v>0</v>
      </c>
      <c r="O2407" s="1323">
        <f t="shared" si="95"/>
        <v>0</v>
      </c>
      <c r="P2407" s="1323">
        <f>O2407/'1.5 Universal Data'!$E$36</f>
        <v>0</v>
      </c>
      <c r="R2407" s="134"/>
      <c r="S2407" s="134"/>
      <c r="T2407" s="134"/>
      <c r="U2407" s="134"/>
      <c r="V2407" s="134"/>
      <c r="W2407" s="134"/>
      <c r="X2407" s="134"/>
      <c r="Y2407" s="134"/>
      <c r="Z2407" s="134"/>
      <c r="AA2407" s="134"/>
      <c r="AB2407" s="134"/>
      <c r="AC2407" s="134"/>
      <c r="AD2407" s="134"/>
      <c r="AE2407" s="134"/>
    </row>
    <row r="2408" spans="2:31">
      <c r="B2408" s="1319">
        <f t="shared" si="93"/>
        <v>-1</v>
      </c>
      <c r="D2408" s="1310"/>
      <c r="E2408" s="1310"/>
      <c r="F2408" s="1320"/>
      <c r="G2408" s="1310"/>
      <c r="H2408" s="1310"/>
      <c r="I2408" s="1310"/>
      <c r="J2408" s="1321"/>
      <c r="K2408" s="1321"/>
      <c r="L2408" s="1310"/>
      <c r="N2408" s="1322">
        <f t="shared" si="94"/>
        <v>0</v>
      </c>
      <c r="O2408" s="1323">
        <f t="shared" si="95"/>
        <v>0</v>
      </c>
      <c r="P2408" s="1323">
        <f>O2408/'1.5 Universal Data'!$E$36</f>
        <v>0</v>
      </c>
      <c r="R2408" s="134"/>
      <c r="S2408" s="134"/>
      <c r="T2408" s="134"/>
      <c r="U2408" s="134"/>
      <c r="V2408" s="134"/>
      <c r="W2408" s="134"/>
      <c r="X2408" s="134"/>
      <c r="Y2408" s="134"/>
      <c r="Z2408" s="134"/>
      <c r="AA2408" s="134"/>
      <c r="AB2408" s="134"/>
      <c r="AC2408" s="134"/>
      <c r="AD2408" s="134"/>
      <c r="AE2408" s="134"/>
    </row>
    <row r="2409" spans="2:31">
      <c r="B2409" s="1319">
        <f t="shared" si="93"/>
        <v>-1</v>
      </c>
      <c r="D2409" s="1310"/>
      <c r="E2409" s="1310"/>
      <c r="F2409" s="1320"/>
      <c r="G2409" s="1310"/>
      <c r="H2409" s="1310"/>
      <c r="I2409" s="1310"/>
      <c r="J2409" s="1321"/>
      <c r="K2409" s="1321"/>
      <c r="L2409" s="1310"/>
      <c r="N2409" s="1322">
        <f t="shared" si="94"/>
        <v>0</v>
      </c>
      <c r="O2409" s="1323">
        <f t="shared" si="95"/>
        <v>0</v>
      </c>
      <c r="P2409" s="1323">
        <f>O2409/'1.5 Universal Data'!$E$36</f>
        <v>0</v>
      </c>
      <c r="R2409" s="134"/>
      <c r="S2409" s="134"/>
      <c r="T2409" s="134"/>
      <c r="U2409" s="134"/>
      <c r="V2409" s="134"/>
      <c r="W2409" s="134"/>
      <c r="X2409" s="134"/>
      <c r="Y2409" s="134"/>
      <c r="Z2409" s="134"/>
      <c r="AA2409" s="134"/>
      <c r="AB2409" s="134"/>
      <c r="AC2409" s="134"/>
      <c r="AD2409" s="134"/>
      <c r="AE2409" s="134"/>
    </row>
    <row r="2410" spans="2:31">
      <c r="B2410" s="1319">
        <f t="shared" si="93"/>
        <v>-1</v>
      </c>
      <c r="D2410" s="1310"/>
      <c r="E2410" s="1310"/>
      <c r="F2410" s="1320"/>
      <c r="G2410" s="1310"/>
      <c r="H2410" s="1310"/>
      <c r="I2410" s="1310"/>
      <c r="J2410" s="1321"/>
      <c r="K2410" s="1321"/>
      <c r="L2410" s="1310"/>
      <c r="N2410" s="1322">
        <f t="shared" si="94"/>
        <v>0</v>
      </c>
      <c r="O2410" s="1323">
        <f t="shared" si="95"/>
        <v>0</v>
      </c>
      <c r="P2410" s="1323">
        <f>O2410/'1.5 Universal Data'!$E$36</f>
        <v>0</v>
      </c>
      <c r="R2410" s="134"/>
      <c r="S2410" s="134"/>
      <c r="T2410" s="134"/>
      <c r="U2410" s="134"/>
      <c r="V2410" s="134"/>
      <c r="W2410" s="134"/>
      <c r="X2410" s="134"/>
      <c r="Y2410" s="134"/>
      <c r="Z2410" s="134"/>
      <c r="AA2410" s="134"/>
      <c r="AB2410" s="134"/>
      <c r="AC2410" s="134"/>
      <c r="AD2410" s="134"/>
      <c r="AE2410" s="134"/>
    </row>
    <row r="2411" spans="2:31">
      <c r="B2411" s="1319">
        <f t="shared" si="93"/>
        <v>-1</v>
      </c>
      <c r="D2411" s="1310"/>
      <c r="E2411" s="1310"/>
      <c r="F2411" s="1320"/>
      <c r="G2411" s="1310"/>
      <c r="H2411" s="1310"/>
      <c r="I2411" s="1310"/>
      <c r="J2411" s="1321"/>
      <c r="K2411" s="1321"/>
      <c r="L2411" s="1310"/>
      <c r="N2411" s="1322">
        <f t="shared" si="94"/>
        <v>0</v>
      </c>
      <c r="O2411" s="1323">
        <f t="shared" si="95"/>
        <v>0</v>
      </c>
      <c r="P2411" s="1323">
        <f>O2411/'1.5 Universal Data'!$E$36</f>
        <v>0</v>
      </c>
      <c r="R2411" s="134"/>
      <c r="S2411" s="134"/>
      <c r="T2411" s="134"/>
      <c r="U2411" s="134"/>
      <c r="V2411" s="134"/>
      <c r="W2411" s="134"/>
      <c r="X2411" s="134"/>
      <c r="Y2411" s="134"/>
      <c r="Z2411" s="134"/>
      <c r="AA2411" s="134"/>
      <c r="AB2411" s="134"/>
      <c r="AC2411" s="134"/>
      <c r="AD2411" s="134"/>
      <c r="AE2411" s="134"/>
    </row>
    <row r="2412" spans="2:31">
      <c r="B2412" s="1319">
        <f t="shared" si="93"/>
        <v>-1</v>
      </c>
      <c r="D2412" s="1310"/>
      <c r="E2412" s="1310"/>
      <c r="F2412" s="1320"/>
      <c r="G2412" s="1310"/>
      <c r="H2412" s="1310"/>
      <c r="I2412" s="1310"/>
      <c r="J2412" s="1321"/>
      <c r="K2412" s="1321"/>
      <c r="L2412" s="1310"/>
      <c r="N2412" s="1322">
        <f t="shared" si="94"/>
        <v>0</v>
      </c>
      <c r="O2412" s="1323">
        <f t="shared" si="95"/>
        <v>0</v>
      </c>
      <c r="P2412" s="1323">
        <f>O2412/'1.5 Universal Data'!$E$36</f>
        <v>0</v>
      </c>
      <c r="R2412" s="134"/>
      <c r="S2412" s="134"/>
      <c r="T2412" s="134"/>
      <c r="U2412" s="134"/>
      <c r="V2412" s="134"/>
      <c r="W2412" s="134"/>
      <c r="X2412" s="134"/>
      <c r="Y2412" s="134"/>
      <c r="Z2412" s="134"/>
      <c r="AA2412" s="134"/>
      <c r="AB2412" s="134"/>
      <c r="AC2412" s="134"/>
      <c r="AD2412" s="134"/>
      <c r="AE2412" s="134"/>
    </row>
    <row r="2413" spans="2:31">
      <c r="B2413" s="1319">
        <f t="shared" si="93"/>
        <v>-1</v>
      </c>
      <c r="D2413" s="1310"/>
      <c r="E2413" s="1310"/>
      <c r="F2413" s="1320"/>
      <c r="G2413" s="1310"/>
      <c r="H2413" s="1310"/>
      <c r="I2413" s="1310"/>
      <c r="J2413" s="1321"/>
      <c r="K2413" s="1321"/>
      <c r="L2413" s="1310"/>
      <c r="N2413" s="1322">
        <f t="shared" si="94"/>
        <v>0</v>
      </c>
      <c r="O2413" s="1323">
        <f t="shared" si="95"/>
        <v>0</v>
      </c>
      <c r="P2413" s="1323">
        <f>O2413/'1.5 Universal Data'!$E$36</f>
        <v>0</v>
      </c>
      <c r="R2413" s="134"/>
      <c r="S2413" s="134"/>
      <c r="T2413" s="134"/>
      <c r="U2413" s="134"/>
      <c r="V2413" s="134"/>
      <c r="W2413" s="134"/>
      <c r="X2413" s="134"/>
      <c r="Y2413" s="134"/>
      <c r="Z2413" s="134"/>
      <c r="AA2413" s="134"/>
      <c r="AB2413" s="134"/>
      <c r="AC2413" s="134"/>
      <c r="AD2413" s="134"/>
      <c r="AE2413" s="134"/>
    </row>
    <row r="2414" spans="2:31">
      <c r="B2414" s="1319">
        <f t="shared" si="93"/>
        <v>-1</v>
      </c>
      <c r="D2414" s="1310"/>
      <c r="E2414" s="1310"/>
      <c r="F2414" s="1320"/>
      <c r="G2414" s="1310"/>
      <c r="H2414" s="1310"/>
      <c r="I2414" s="1310"/>
      <c r="J2414" s="1321"/>
      <c r="K2414" s="1321"/>
      <c r="L2414" s="1310"/>
      <c r="N2414" s="1322">
        <f t="shared" si="94"/>
        <v>0</v>
      </c>
      <c r="O2414" s="1323">
        <f t="shared" si="95"/>
        <v>0</v>
      </c>
      <c r="P2414" s="1323">
        <f>O2414/'1.5 Universal Data'!$E$36</f>
        <v>0</v>
      </c>
      <c r="R2414" s="134"/>
      <c r="S2414" s="134"/>
      <c r="T2414" s="134"/>
      <c r="U2414" s="134"/>
      <c r="V2414" s="134"/>
      <c r="W2414" s="134"/>
      <c r="X2414" s="134"/>
      <c r="Y2414" s="134"/>
      <c r="Z2414" s="134"/>
      <c r="AA2414" s="134"/>
      <c r="AB2414" s="134"/>
      <c r="AC2414" s="134"/>
      <c r="AD2414" s="134"/>
      <c r="AE2414" s="134"/>
    </row>
    <row r="2415" spans="2:31">
      <c r="B2415" s="1319">
        <f t="shared" si="93"/>
        <v>-1</v>
      </c>
      <c r="D2415" s="1310"/>
      <c r="E2415" s="1310"/>
      <c r="F2415" s="1320"/>
      <c r="G2415" s="1310"/>
      <c r="H2415" s="1310"/>
      <c r="I2415" s="1310"/>
      <c r="J2415" s="1321"/>
      <c r="K2415" s="1321"/>
      <c r="L2415" s="1310"/>
      <c r="N2415" s="1322">
        <f t="shared" si="94"/>
        <v>0</v>
      </c>
      <c r="O2415" s="1323">
        <f t="shared" si="95"/>
        <v>0</v>
      </c>
      <c r="P2415" s="1323">
        <f>O2415/'1.5 Universal Data'!$E$36</f>
        <v>0</v>
      </c>
      <c r="R2415" s="134"/>
      <c r="S2415" s="134"/>
      <c r="T2415" s="134"/>
      <c r="U2415" s="134"/>
      <c r="V2415" s="134"/>
      <c r="W2415" s="134"/>
      <c r="X2415" s="134"/>
      <c r="Y2415" s="134"/>
      <c r="Z2415" s="134"/>
      <c r="AA2415" s="134"/>
      <c r="AB2415" s="134"/>
      <c r="AC2415" s="134"/>
      <c r="AD2415" s="134"/>
      <c r="AE2415" s="134"/>
    </row>
    <row r="2416" spans="2:31">
      <c r="B2416" s="1319">
        <f t="shared" si="93"/>
        <v>-1</v>
      </c>
      <c r="D2416" s="1310"/>
      <c r="E2416" s="1310"/>
      <c r="F2416" s="1320"/>
      <c r="G2416" s="1310"/>
      <c r="H2416" s="1310"/>
      <c r="I2416" s="1310"/>
      <c r="J2416" s="1321"/>
      <c r="K2416" s="1321"/>
      <c r="L2416" s="1310"/>
      <c r="N2416" s="1322">
        <f t="shared" si="94"/>
        <v>0</v>
      </c>
      <c r="O2416" s="1323">
        <f t="shared" si="95"/>
        <v>0</v>
      </c>
      <c r="P2416" s="1323">
        <f>O2416/'1.5 Universal Data'!$E$36</f>
        <v>0</v>
      </c>
      <c r="R2416" s="134"/>
      <c r="S2416" s="134"/>
      <c r="T2416" s="134"/>
      <c r="U2416" s="134"/>
      <c r="V2416" s="134"/>
      <c r="W2416" s="134"/>
      <c r="X2416" s="134"/>
      <c r="Y2416" s="134"/>
      <c r="Z2416" s="134"/>
      <c r="AA2416" s="134"/>
      <c r="AB2416" s="134"/>
      <c r="AC2416" s="134"/>
      <c r="AD2416" s="134"/>
      <c r="AE2416" s="134"/>
    </row>
    <row r="2417" spans="2:31">
      <c r="B2417" s="1319">
        <f t="shared" si="93"/>
        <v>-1</v>
      </c>
      <c r="D2417" s="1310"/>
      <c r="E2417" s="1310"/>
      <c r="F2417" s="1320"/>
      <c r="G2417" s="1310"/>
      <c r="H2417" s="1310"/>
      <c r="I2417" s="1310"/>
      <c r="J2417" s="1321"/>
      <c r="K2417" s="1321"/>
      <c r="L2417" s="1310"/>
      <c r="N2417" s="1322">
        <f t="shared" si="94"/>
        <v>0</v>
      </c>
      <c r="O2417" s="1323">
        <f t="shared" si="95"/>
        <v>0</v>
      </c>
      <c r="P2417" s="1323">
        <f>O2417/'1.5 Universal Data'!$E$36</f>
        <v>0</v>
      </c>
      <c r="R2417" s="134"/>
      <c r="S2417" s="134"/>
      <c r="T2417" s="134"/>
      <c r="U2417" s="134"/>
      <c r="V2417" s="134"/>
      <c r="W2417" s="134"/>
      <c r="X2417" s="134"/>
      <c r="Y2417" s="134"/>
      <c r="Z2417" s="134"/>
      <c r="AA2417" s="134"/>
      <c r="AB2417" s="134"/>
      <c r="AC2417" s="134"/>
      <c r="AD2417" s="134"/>
      <c r="AE2417" s="134"/>
    </row>
    <row r="2418" spans="2:31">
      <c r="B2418" s="1319">
        <f t="shared" si="93"/>
        <v>-1</v>
      </c>
      <c r="D2418" s="1310"/>
      <c r="E2418" s="1310"/>
      <c r="F2418" s="1320"/>
      <c r="G2418" s="1310"/>
      <c r="H2418" s="1310"/>
      <c r="I2418" s="1310"/>
      <c r="J2418" s="1321"/>
      <c r="K2418" s="1321"/>
      <c r="L2418" s="1310"/>
      <c r="N2418" s="1322">
        <f t="shared" si="94"/>
        <v>0</v>
      </c>
      <c r="O2418" s="1323">
        <f t="shared" si="95"/>
        <v>0</v>
      </c>
      <c r="P2418" s="1323">
        <f>O2418/'1.5 Universal Data'!$E$36</f>
        <v>0</v>
      </c>
      <c r="R2418" s="134"/>
      <c r="S2418" s="134"/>
      <c r="T2418" s="134"/>
      <c r="U2418" s="134"/>
      <c r="V2418" s="134"/>
      <c r="W2418" s="134"/>
      <c r="X2418" s="134"/>
      <c r="Y2418" s="134"/>
      <c r="Z2418" s="134"/>
      <c r="AA2418" s="134"/>
      <c r="AB2418" s="134"/>
      <c r="AC2418" s="134"/>
      <c r="AD2418" s="134"/>
      <c r="AE2418" s="134"/>
    </row>
    <row r="2419" spans="2:31">
      <c r="B2419" s="1319">
        <f t="shared" si="93"/>
        <v>-1</v>
      </c>
      <c r="D2419" s="1310"/>
      <c r="E2419" s="1310"/>
      <c r="F2419" s="1320"/>
      <c r="G2419" s="1310"/>
      <c r="H2419" s="1310"/>
      <c r="I2419" s="1310"/>
      <c r="J2419" s="1321"/>
      <c r="K2419" s="1321"/>
      <c r="L2419" s="1310"/>
      <c r="N2419" s="1322">
        <f t="shared" si="94"/>
        <v>0</v>
      </c>
      <c r="O2419" s="1323">
        <f t="shared" si="95"/>
        <v>0</v>
      </c>
      <c r="P2419" s="1323">
        <f>O2419/'1.5 Universal Data'!$E$36</f>
        <v>0</v>
      </c>
      <c r="R2419" s="134"/>
      <c r="S2419" s="134"/>
      <c r="T2419" s="134"/>
      <c r="U2419" s="134"/>
      <c r="V2419" s="134"/>
      <c r="W2419" s="134"/>
      <c r="X2419" s="134"/>
      <c r="Y2419" s="134"/>
      <c r="Z2419" s="134"/>
      <c r="AA2419" s="134"/>
      <c r="AB2419" s="134"/>
      <c r="AC2419" s="134"/>
      <c r="AD2419" s="134"/>
      <c r="AE2419" s="134"/>
    </row>
    <row r="2420" spans="2:31">
      <c r="B2420" s="1319">
        <f t="shared" si="93"/>
        <v>-1</v>
      </c>
      <c r="D2420" s="1310"/>
      <c r="E2420" s="1310"/>
      <c r="F2420" s="1320"/>
      <c r="G2420" s="1310"/>
      <c r="H2420" s="1310"/>
      <c r="I2420" s="1310"/>
      <c r="J2420" s="1321"/>
      <c r="K2420" s="1321"/>
      <c r="L2420" s="1310"/>
      <c r="N2420" s="1322">
        <f t="shared" si="94"/>
        <v>0</v>
      </c>
      <c r="O2420" s="1323">
        <f t="shared" si="95"/>
        <v>0</v>
      </c>
      <c r="P2420" s="1323">
        <f>O2420/'1.5 Universal Data'!$E$36</f>
        <v>0</v>
      </c>
      <c r="R2420" s="134"/>
      <c r="S2420" s="134"/>
      <c r="T2420" s="134"/>
      <c r="U2420" s="134"/>
      <c r="V2420" s="134"/>
      <c r="W2420" s="134"/>
      <c r="X2420" s="134"/>
      <c r="Y2420" s="134"/>
      <c r="Z2420" s="134"/>
      <c r="AA2420" s="134"/>
      <c r="AB2420" s="134"/>
      <c r="AC2420" s="134"/>
      <c r="AD2420" s="134"/>
      <c r="AE2420" s="134"/>
    </row>
    <row r="2421" spans="2:31">
      <c r="B2421" s="1319">
        <f t="shared" si="93"/>
        <v>-1</v>
      </c>
      <c r="D2421" s="1310"/>
      <c r="E2421" s="1310"/>
      <c r="F2421" s="1320"/>
      <c r="G2421" s="1310"/>
      <c r="H2421" s="1310"/>
      <c r="I2421" s="1310"/>
      <c r="J2421" s="1321"/>
      <c r="K2421" s="1321"/>
      <c r="L2421" s="1310"/>
      <c r="N2421" s="1322">
        <f t="shared" si="94"/>
        <v>0</v>
      </c>
      <c r="O2421" s="1323">
        <f t="shared" si="95"/>
        <v>0</v>
      </c>
      <c r="P2421" s="1323">
        <f>O2421/'1.5 Universal Data'!$E$36</f>
        <v>0</v>
      </c>
      <c r="R2421" s="134"/>
      <c r="S2421" s="134"/>
      <c r="T2421" s="134"/>
      <c r="U2421" s="134"/>
      <c r="V2421" s="134"/>
      <c r="W2421" s="134"/>
      <c r="X2421" s="134"/>
      <c r="Y2421" s="134"/>
      <c r="Z2421" s="134"/>
      <c r="AA2421" s="134"/>
      <c r="AB2421" s="134"/>
      <c r="AC2421" s="134"/>
      <c r="AD2421" s="134"/>
      <c r="AE2421" s="134"/>
    </row>
    <row r="2422" spans="2:31">
      <c r="B2422" s="1319">
        <f t="shared" si="93"/>
        <v>-1</v>
      </c>
      <c r="D2422" s="1310"/>
      <c r="E2422" s="1310"/>
      <c r="F2422" s="1320"/>
      <c r="G2422" s="1310"/>
      <c r="H2422" s="1310"/>
      <c r="I2422" s="1310"/>
      <c r="J2422" s="1321"/>
      <c r="K2422" s="1321"/>
      <c r="L2422" s="1310"/>
      <c r="N2422" s="1322">
        <f t="shared" si="94"/>
        <v>0</v>
      </c>
      <c r="O2422" s="1323">
        <f t="shared" si="95"/>
        <v>0</v>
      </c>
      <c r="P2422" s="1323">
        <f>O2422/'1.5 Universal Data'!$E$36</f>
        <v>0</v>
      </c>
      <c r="R2422" s="134"/>
      <c r="S2422" s="134"/>
      <c r="T2422" s="134"/>
      <c r="U2422" s="134"/>
      <c r="V2422" s="134"/>
      <c r="W2422" s="134"/>
      <c r="X2422" s="134"/>
      <c r="Y2422" s="134"/>
      <c r="Z2422" s="134"/>
      <c r="AA2422" s="134"/>
      <c r="AB2422" s="134"/>
      <c r="AC2422" s="134"/>
      <c r="AD2422" s="134"/>
      <c r="AE2422" s="134"/>
    </row>
    <row r="2423" spans="2:31">
      <c r="B2423" s="1319">
        <f t="shared" si="93"/>
        <v>-1</v>
      </c>
      <c r="D2423" s="1310"/>
      <c r="E2423" s="1310"/>
      <c r="F2423" s="1320"/>
      <c r="G2423" s="1310"/>
      <c r="H2423" s="1310"/>
      <c r="I2423" s="1310"/>
      <c r="J2423" s="1321"/>
      <c r="K2423" s="1321"/>
      <c r="L2423" s="1310"/>
      <c r="N2423" s="1322">
        <f t="shared" si="94"/>
        <v>0</v>
      </c>
      <c r="O2423" s="1323">
        <f t="shared" si="95"/>
        <v>0</v>
      </c>
      <c r="P2423" s="1323">
        <f>O2423/'1.5 Universal Data'!$E$36</f>
        <v>0</v>
      </c>
      <c r="R2423" s="134"/>
      <c r="S2423" s="134"/>
      <c r="T2423" s="134"/>
      <c r="U2423" s="134"/>
      <c r="V2423" s="134"/>
      <c r="W2423" s="134"/>
      <c r="X2423" s="134"/>
      <c r="Y2423" s="134"/>
      <c r="Z2423" s="134"/>
      <c r="AA2423" s="134"/>
      <c r="AB2423" s="134"/>
      <c r="AC2423" s="134"/>
      <c r="AD2423" s="134"/>
      <c r="AE2423" s="134"/>
    </row>
    <row r="2424" spans="2:31">
      <c r="B2424" s="1319">
        <f t="shared" si="93"/>
        <v>-1</v>
      </c>
      <c r="D2424" s="1310"/>
      <c r="E2424" s="1310"/>
      <c r="F2424" s="1320"/>
      <c r="G2424" s="1310"/>
      <c r="H2424" s="1310"/>
      <c r="I2424" s="1310"/>
      <c r="J2424" s="1321"/>
      <c r="K2424" s="1321"/>
      <c r="L2424" s="1310"/>
      <c r="N2424" s="1322">
        <f t="shared" si="94"/>
        <v>0</v>
      </c>
      <c r="O2424" s="1323">
        <f t="shared" si="95"/>
        <v>0</v>
      </c>
      <c r="P2424" s="1323">
        <f>O2424/'1.5 Universal Data'!$E$36</f>
        <v>0</v>
      </c>
      <c r="R2424" s="134"/>
      <c r="S2424" s="134"/>
      <c r="T2424" s="134"/>
      <c r="U2424" s="134"/>
      <c r="V2424" s="134"/>
      <c r="W2424" s="134"/>
      <c r="X2424" s="134"/>
      <c r="Y2424" s="134"/>
      <c r="Z2424" s="134"/>
      <c r="AA2424" s="134"/>
      <c r="AB2424" s="134"/>
      <c r="AC2424" s="134"/>
      <c r="AD2424" s="134"/>
      <c r="AE2424" s="134"/>
    </row>
    <row r="2425" spans="2:31">
      <c r="B2425" s="1319">
        <f t="shared" si="93"/>
        <v>-1</v>
      </c>
      <c r="D2425" s="1310"/>
      <c r="E2425" s="1310"/>
      <c r="F2425" s="1320"/>
      <c r="G2425" s="1310"/>
      <c r="H2425" s="1310"/>
      <c r="I2425" s="1310"/>
      <c r="J2425" s="1321"/>
      <c r="K2425" s="1321"/>
      <c r="L2425" s="1310"/>
      <c r="N2425" s="1322">
        <f t="shared" si="94"/>
        <v>0</v>
      </c>
      <c r="O2425" s="1323">
        <f t="shared" si="95"/>
        <v>0</v>
      </c>
      <c r="P2425" s="1323">
        <f>O2425/'1.5 Universal Data'!$E$36</f>
        <v>0</v>
      </c>
      <c r="R2425" s="134"/>
      <c r="S2425" s="134"/>
      <c r="T2425" s="134"/>
      <c r="U2425" s="134"/>
      <c r="V2425" s="134"/>
      <c r="W2425" s="134"/>
      <c r="X2425" s="134"/>
      <c r="Y2425" s="134"/>
      <c r="Z2425" s="134"/>
      <c r="AA2425" s="134"/>
      <c r="AB2425" s="134"/>
      <c r="AC2425" s="134"/>
      <c r="AD2425" s="134"/>
      <c r="AE2425" s="134"/>
    </row>
    <row r="2426" spans="2:31">
      <c r="B2426" s="1319">
        <f t="shared" si="93"/>
        <v>-1</v>
      </c>
      <c r="D2426" s="1310"/>
      <c r="E2426" s="1310"/>
      <c r="F2426" s="1320"/>
      <c r="G2426" s="1310"/>
      <c r="H2426" s="1310"/>
      <c r="I2426" s="1310"/>
      <c r="J2426" s="1321"/>
      <c r="K2426" s="1321"/>
      <c r="L2426" s="1310"/>
      <c r="N2426" s="1322">
        <f t="shared" si="94"/>
        <v>0</v>
      </c>
      <c r="O2426" s="1323">
        <f t="shared" si="95"/>
        <v>0</v>
      </c>
      <c r="P2426" s="1323">
        <f>O2426/'1.5 Universal Data'!$E$36</f>
        <v>0</v>
      </c>
      <c r="R2426" s="134"/>
      <c r="S2426" s="134"/>
      <c r="T2426" s="134"/>
      <c r="U2426" s="134"/>
      <c r="V2426" s="134"/>
      <c r="W2426" s="134"/>
      <c r="X2426" s="134"/>
      <c r="Y2426" s="134"/>
      <c r="Z2426" s="134"/>
      <c r="AA2426" s="134"/>
      <c r="AB2426" s="134"/>
      <c r="AC2426" s="134"/>
      <c r="AD2426" s="134"/>
      <c r="AE2426" s="134"/>
    </row>
    <row r="2427" spans="2:31">
      <c r="B2427" s="1319">
        <f t="shared" si="93"/>
        <v>-1</v>
      </c>
      <c r="D2427" s="1310"/>
      <c r="E2427" s="1310"/>
      <c r="F2427" s="1320"/>
      <c r="G2427" s="1310"/>
      <c r="H2427" s="1310"/>
      <c r="I2427" s="1310"/>
      <c r="J2427" s="1321"/>
      <c r="K2427" s="1321"/>
      <c r="L2427" s="1310"/>
      <c r="N2427" s="1322">
        <f t="shared" si="94"/>
        <v>0</v>
      </c>
      <c r="O2427" s="1323">
        <f t="shared" si="95"/>
        <v>0</v>
      </c>
      <c r="P2427" s="1323">
        <f>O2427/'1.5 Universal Data'!$E$36</f>
        <v>0</v>
      </c>
      <c r="R2427" s="134"/>
      <c r="S2427" s="134"/>
      <c r="T2427" s="134"/>
      <c r="U2427" s="134"/>
      <c r="V2427" s="134"/>
      <c r="W2427" s="134"/>
      <c r="X2427" s="134"/>
      <c r="Y2427" s="134"/>
      <c r="Z2427" s="134"/>
      <c r="AA2427" s="134"/>
      <c r="AB2427" s="134"/>
      <c r="AC2427" s="134"/>
      <c r="AD2427" s="134"/>
      <c r="AE2427" s="134"/>
    </row>
    <row r="2428" spans="2:31">
      <c r="B2428" s="1319">
        <f t="shared" si="93"/>
        <v>-1</v>
      </c>
      <c r="D2428" s="1310"/>
      <c r="E2428" s="1310"/>
      <c r="F2428" s="1320"/>
      <c r="G2428" s="1310"/>
      <c r="H2428" s="1310"/>
      <c r="I2428" s="1310"/>
      <c r="J2428" s="1321"/>
      <c r="K2428" s="1321"/>
      <c r="L2428" s="1310"/>
      <c r="N2428" s="1322">
        <f t="shared" si="94"/>
        <v>0</v>
      </c>
      <c r="O2428" s="1323">
        <f t="shared" si="95"/>
        <v>0</v>
      </c>
      <c r="P2428" s="1323">
        <f>O2428/'1.5 Universal Data'!$E$36</f>
        <v>0</v>
      </c>
      <c r="R2428" s="134"/>
      <c r="S2428" s="134"/>
      <c r="T2428" s="134"/>
      <c r="U2428" s="134"/>
      <c r="V2428" s="134"/>
      <c r="W2428" s="134"/>
      <c r="X2428" s="134"/>
      <c r="Y2428" s="134"/>
      <c r="Z2428" s="134"/>
      <c r="AA2428" s="134"/>
      <c r="AB2428" s="134"/>
      <c r="AC2428" s="134"/>
      <c r="AD2428" s="134"/>
      <c r="AE2428" s="134"/>
    </row>
    <row r="2429" spans="2:31">
      <c r="B2429" s="1319">
        <f t="shared" si="93"/>
        <v>-1</v>
      </c>
      <c r="D2429" s="1310"/>
      <c r="E2429" s="1310"/>
      <c r="F2429" s="1320"/>
      <c r="G2429" s="1310"/>
      <c r="H2429" s="1310"/>
      <c r="I2429" s="1310"/>
      <c r="J2429" s="1321"/>
      <c r="K2429" s="1321"/>
      <c r="L2429" s="1310"/>
      <c r="N2429" s="1322">
        <f t="shared" si="94"/>
        <v>0</v>
      </c>
      <c r="O2429" s="1323">
        <f t="shared" si="95"/>
        <v>0</v>
      </c>
      <c r="P2429" s="1323">
        <f>O2429/'1.5 Universal Data'!$E$36</f>
        <v>0</v>
      </c>
      <c r="R2429" s="134"/>
      <c r="S2429" s="134"/>
      <c r="T2429" s="134"/>
      <c r="U2429" s="134"/>
      <c r="V2429" s="134"/>
      <c r="W2429" s="134"/>
      <c r="X2429" s="134"/>
      <c r="Y2429" s="134"/>
      <c r="Z2429" s="134"/>
      <c r="AA2429" s="134"/>
      <c r="AB2429" s="134"/>
      <c r="AC2429" s="134"/>
      <c r="AD2429" s="134"/>
      <c r="AE2429" s="134"/>
    </row>
    <row r="2430" spans="2:31">
      <c r="B2430" s="1319">
        <f t="shared" si="93"/>
        <v>-1</v>
      </c>
      <c r="D2430" s="1310"/>
      <c r="E2430" s="1310"/>
      <c r="F2430" s="1320"/>
      <c r="G2430" s="1310"/>
      <c r="H2430" s="1310"/>
      <c r="I2430" s="1310"/>
      <c r="J2430" s="1321"/>
      <c r="K2430" s="1321"/>
      <c r="L2430" s="1310"/>
      <c r="N2430" s="1322">
        <f t="shared" si="94"/>
        <v>0</v>
      </c>
      <c r="O2430" s="1323">
        <f t="shared" si="95"/>
        <v>0</v>
      </c>
      <c r="P2430" s="1323">
        <f>O2430/'1.5 Universal Data'!$E$36</f>
        <v>0</v>
      </c>
      <c r="R2430" s="134"/>
      <c r="S2430" s="134"/>
      <c r="T2430" s="134"/>
      <c r="U2430" s="134"/>
      <c r="V2430" s="134"/>
      <c r="W2430" s="134"/>
      <c r="X2430" s="134"/>
      <c r="Y2430" s="134"/>
      <c r="Z2430" s="134"/>
      <c r="AA2430" s="134"/>
      <c r="AB2430" s="134"/>
      <c r="AC2430" s="134"/>
      <c r="AD2430" s="134"/>
      <c r="AE2430" s="134"/>
    </row>
    <row r="2431" spans="2:31">
      <c r="B2431" s="1319">
        <f t="shared" si="93"/>
        <v>-1</v>
      </c>
      <c r="D2431" s="1310"/>
      <c r="E2431" s="1310"/>
      <c r="F2431" s="1320"/>
      <c r="G2431" s="1310"/>
      <c r="H2431" s="1310"/>
      <c r="I2431" s="1310"/>
      <c r="J2431" s="1321"/>
      <c r="K2431" s="1321"/>
      <c r="L2431" s="1310"/>
      <c r="N2431" s="1322">
        <f t="shared" si="94"/>
        <v>0</v>
      </c>
      <c r="O2431" s="1323">
        <f t="shared" si="95"/>
        <v>0</v>
      </c>
      <c r="P2431" s="1323">
        <f>O2431/'1.5 Universal Data'!$E$36</f>
        <v>0</v>
      </c>
      <c r="R2431" s="134"/>
      <c r="S2431" s="134"/>
      <c r="T2431" s="134"/>
      <c r="U2431" s="134"/>
      <c r="V2431" s="134"/>
      <c r="W2431" s="134"/>
      <c r="X2431" s="134"/>
      <c r="Y2431" s="134"/>
      <c r="Z2431" s="134"/>
      <c r="AA2431" s="134"/>
      <c r="AB2431" s="134"/>
      <c r="AC2431" s="134"/>
      <c r="AD2431" s="134"/>
      <c r="AE2431" s="134"/>
    </row>
    <row r="2432" spans="2:31">
      <c r="B2432" s="1319">
        <f t="shared" si="93"/>
        <v>-1</v>
      </c>
      <c r="D2432" s="1310"/>
      <c r="E2432" s="1310"/>
      <c r="F2432" s="1320"/>
      <c r="G2432" s="1310"/>
      <c r="H2432" s="1310"/>
      <c r="I2432" s="1310"/>
      <c r="J2432" s="1321"/>
      <c r="K2432" s="1321"/>
      <c r="L2432" s="1310"/>
      <c r="N2432" s="1322">
        <f t="shared" si="94"/>
        <v>0</v>
      </c>
      <c r="O2432" s="1323">
        <f t="shared" si="95"/>
        <v>0</v>
      </c>
      <c r="P2432" s="1323">
        <f>O2432/'1.5 Universal Data'!$E$36</f>
        <v>0</v>
      </c>
      <c r="R2432" s="134"/>
      <c r="S2432" s="134"/>
      <c r="T2432" s="134"/>
      <c r="U2432" s="134"/>
      <c r="V2432" s="134"/>
      <c r="W2432" s="134"/>
      <c r="X2432" s="134"/>
      <c r="Y2432" s="134"/>
      <c r="Z2432" s="134"/>
      <c r="AA2432" s="134"/>
      <c r="AB2432" s="134"/>
      <c r="AC2432" s="134"/>
      <c r="AD2432" s="134"/>
      <c r="AE2432" s="134"/>
    </row>
    <row r="2433" spans="2:31">
      <c r="B2433" s="1319">
        <f t="shared" si="93"/>
        <v>-1</v>
      </c>
      <c r="D2433" s="1310"/>
      <c r="E2433" s="1310"/>
      <c r="F2433" s="1320"/>
      <c r="G2433" s="1310"/>
      <c r="H2433" s="1310"/>
      <c r="I2433" s="1310"/>
      <c r="J2433" s="1321"/>
      <c r="K2433" s="1321"/>
      <c r="L2433" s="1310"/>
      <c r="N2433" s="1322">
        <f t="shared" si="94"/>
        <v>0</v>
      </c>
      <c r="O2433" s="1323">
        <f t="shared" si="95"/>
        <v>0</v>
      </c>
      <c r="P2433" s="1323">
        <f>O2433/'1.5 Universal Data'!$E$36</f>
        <v>0</v>
      </c>
      <c r="R2433" s="134"/>
      <c r="S2433" s="134"/>
      <c r="T2433" s="134"/>
      <c r="U2433" s="134"/>
      <c r="V2433" s="134"/>
      <c r="W2433" s="134"/>
      <c r="X2433" s="134"/>
      <c r="Y2433" s="134"/>
      <c r="Z2433" s="134"/>
      <c r="AA2433" s="134"/>
      <c r="AB2433" s="134"/>
      <c r="AC2433" s="134"/>
      <c r="AD2433" s="134"/>
      <c r="AE2433" s="134"/>
    </row>
    <row r="2434" spans="2:31">
      <c r="B2434" s="1319">
        <f t="shared" si="93"/>
        <v>-1</v>
      </c>
      <c r="D2434" s="1310"/>
      <c r="E2434" s="1310"/>
      <c r="F2434" s="1320"/>
      <c r="G2434" s="1310"/>
      <c r="H2434" s="1310"/>
      <c r="I2434" s="1310"/>
      <c r="J2434" s="1321"/>
      <c r="K2434" s="1321"/>
      <c r="L2434" s="1310"/>
      <c r="N2434" s="1322">
        <f t="shared" si="94"/>
        <v>0</v>
      </c>
      <c r="O2434" s="1323">
        <f t="shared" si="95"/>
        <v>0</v>
      </c>
      <c r="P2434" s="1323">
        <f>O2434/'1.5 Universal Data'!$E$36</f>
        <v>0</v>
      </c>
      <c r="R2434" s="134"/>
      <c r="S2434" s="134"/>
      <c r="T2434" s="134"/>
      <c r="U2434" s="134"/>
      <c r="V2434" s="134"/>
      <c r="W2434" s="134"/>
      <c r="X2434" s="134"/>
      <c r="Y2434" s="134"/>
      <c r="Z2434" s="134"/>
      <c r="AA2434" s="134"/>
      <c r="AB2434" s="134"/>
      <c r="AC2434" s="134"/>
      <c r="AD2434" s="134"/>
      <c r="AE2434" s="134"/>
    </row>
    <row r="2435" spans="2:31">
      <c r="B2435" s="1319">
        <f t="shared" si="93"/>
        <v>-1</v>
      </c>
      <c r="D2435" s="1310"/>
      <c r="E2435" s="1310"/>
      <c r="F2435" s="1320"/>
      <c r="G2435" s="1310"/>
      <c r="H2435" s="1310"/>
      <c r="I2435" s="1310"/>
      <c r="J2435" s="1321"/>
      <c r="K2435" s="1321"/>
      <c r="L2435" s="1310"/>
      <c r="N2435" s="1322">
        <f t="shared" si="94"/>
        <v>0</v>
      </c>
      <c r="O2435" s="1323">
        <f t="shared" si="95"/>
        <v>0</v>
      </c>
      <c r="P2435" s="1323">
        <f>O2435/'1.5 Universal Data'!$E$36</f>
        <v>0</v>
      </c>
      <c r="R2435" s="134"/>
      <c r="S2435" s="134"/>
      <c r="T2435" s="134"/>
      <c r="U2435" s="134"/>
      <c r="V2435" s="134"/>
      <c r="W2435" s="134"/>
      <c r="X2435" s="134"/>
      <c r="Y2435" s="134"/>
      <c r="Z2435" s="134"/>
      <c r="AA2435" s="134"/>
      <c r="AB2435" s="134"/>
      <c r="AC2435" s="134"/>
      <c r="AD2435" s="134"/>
      <c r="AE2435" s="134"/>
    </row>
    <row r="2436" spans="2:31">
      <c r="B2436" s="1319">
        <f t="shared" si="93"/>
        <v>-1</v>
      </c>
      <c r="D2436" s="1310"/>
      <c r="E2436" s="1310"/>
      <c r="F2436" s="1320"/>
      <c r="G2436" s="1310"/>
      <c r="H2436" s="1310"/>
      <c r="I2436" s="1310"/>
      <c r="J2436" s="1321"/>
      <c r="K2436" s="1321"/>
      <c r="L2436" s="1310"/>
      <c r="N2436" s="1322">
        <f t="shared" si="94"/>
        <v>0</v>
      </c>
      <c r="O2436" s="1323">
        <f t="shared" si="95"/>
        <v>0</v>
      </c>
      <c r="P2436" s="1323">
        <f>O2436/'1.5 Universal Data'!$E$36</f>
        <v>0</v>
      </c>
      <c r="R2436" s="134"/>
      <c r="S2436" s="134"/>
      <c r="T2436" s="134"/>
      <c r="U2436" s="134"/>
      <c r="V2436" s="134"/>
      <c r="W2436" s="134"/>
      <c r="X2436" s="134"/>
      <c r="Y2436" s="134"/>
      <c r="Z2436" s="134"/>
      <c r="AA2436" s="134"/>
      <c r="AB2436" s="134"/>
      <c r="AC2436" s="134"/>
      <c r="AD2436" s="134"/>
      <c r="AE2436" s="134"/>
    </row>
    <row r="2437" spans="2:31">
      <c r="B2437" s="1319">
        <f t="shared" si="93"/>
        <v>-1</v>
      </c>
      <c r="D2437" s="1310"/>
      <c r="E2437" s="1310"/>
      <c r="F2437" s="1320"/>
      <c r="G2437" s="1310"/>
      <c r="H2437" s="1310"/>
      <c r="I2437" s="1310"/>
      <c r="J2437" s="1321"/>
      <c r="K2437" s="1321"/>
      <c r="L2437" s="1310"/>
      <c r="N2437" s="1322">
        <f t="shared" si="94"/>
        <v>0</v>
      </c>
      <c r="O2437" s="1323">
        <f t="shared" si="95"/>
        <v>0</v>
      </c>
      <c r="P2437" s="1323">
        <f>O2437/'1.5 Universal Data'!$E$36</f>
        <v>0</v>
      </c>
      <c r="R2437" s="134"/>
      <c r="S2437" s="134"/>
      <c r="T2437" s="134"/>
      <c r="U2437" s="134"/>
      <c r="V2437" s="134"/>
      <c r="W2437" s="134"/>
      <c r="X2437" s="134"/>
      <c r="Y2437" s="134"/>
      <c r="Z2437" s="134"/>
      <c r="AA2437" s="134"/>
      <c r="AB2437" s="134"/>
      <c r="AC2437" s="134"/>
      <c r="AD2437" s="134"/>
      <c r="AE2437" s="134"/>
    </row>
    <row r="2438" spans="2:31">
      <c r="B2438" s="1319">
        <f t="shared" si="93"/>
        <v>-1</v>
      </c>
      <c r="D2438" s="1310"/>
      <c r="E2438" s="1310"/>
      <c r="F2438" s="1320"/>
      <c r="G2438" s="1310"/>
      <c r="H2438" s="1310"/>
      <c r="I2438" s="1310"/>
      <c r="J2438" s="1321"/>
      <c r="K2438" s="1321"/>
      <c r="L2438" s="1310"/>
      <c r="N2438" s="1322">
        <f t="shared" si="94"/>
        <v>0</v>
      </c>
      <c r="O2438" s="1323">
        <f t="shared" si="95"/>
        <v>0</v>
      </c>
      <c r="P2438" s="1323">
        <f>O2438/'1.5 Universal Data'!$E$36</f>
        <v>0</v>
      </c>
      <c r="R2438" s="134"/>
      <c r="S2438" s="134"/>
      <c r="T2438" s="134"/>
      <c r="U2438" s="134"/>
      <c r="V2438" s="134"/>
      <c r="W2438" s="134"/>
      <c r="X2438" s="134"/>
      <c r="Y2438" s="134"/>
      <c r="Z2438" s="134"/>
      <c r="AA2438" s="134"/>
      <c r="AB2438" s="134"/>
      <c r="AC2438" s="134"/>
      <c r="AD2438" s="134"/>
      <c r="AE2438" s="134"/>
    </row>
    <row r="2439" spans="2:31">
      <c r="B2439" s="1319">
        <f t="shared" si="93"/>
        <v>-1</v>
      </c>
      <c r="D2439" s="1310"/>
      <c r="E2439" s="1310"/>
      <c r="F2439" s="1320"/>
      <c r="G2439" s="1310"/>
      <c r="H2439" s="1310"/>
      <c r="I2439" s="1310"/>
      <c r="J2439" s="1321"/>
      <c r="K2439" s="1321"/>
      <c r="L2439" s="1310"/>
      <c r="N2439" s="1322">
        <f t="shared" si="94"/>
        <v>0</v>
      </c>
      <c r="O2439" s="1323">
        <f t="shared" si="95"/>
        <v>0</v>
      </c>
      <c r="P2439" s="1323">
        <f>O2439/'1.5 Universal Data'!$E$36</f>
        <v>0</v>
      </c>
      <c r="R2439" s="134"/>
      <c r="S2439" s="134"/>
      <c r="T2439" s="134"/>
      <c r="U2439" s="134"/>
      <c r="V2439" s="134"/>
      <c r="W2439" s="134"/>
      <c r="X2439" s="134"/>
      <c r="Y2439" s="134"/>
      <c r="Z2439" s="134"/>
      <c r="AA2439" s="134"/>
      <c r="AB2439" s="134"/>
      <c r="AC2439" s="134"/>
      <c r="AD2439" s="134"/>
      <c r="AE2439" s="134"/>
    </row>
    <row r="2440" spans="2:31">
      <c r="B2440" s="1319">
        <f t="shared" si="93"/>
        <v>-1</v>
      </c>
      <c r="D2440" s="1310"/>
      <c r="E2440" s="1310"/>
      <c r="F2440" s="1320"/>
      <c r="G2440" s="1310"/>
      <c r="H2440" s="1310"/>
      <c r="I2440" s="1310"/>
      <c r="J2440" s="1321"/>
      <c r="K2440" s="1321"/>
      <c r="L2440" s="1310"/>
      <c r="N2440" s="1322">
        <f t="shared" si="94"/>
        <v>0</v>
      </c>
      <c r="O2440" s="1323">
        <f t="shared" si="95"/>
        <v>0</v>
      </c>
      <c r="P2440" s="1323">
        <f>O2440/'1.5 Universal Data'!$E$36</f>
        <v>0</v>
      </c>
      <c r="R2440" s="134"/>
      <c r="S2440" s="134"/>
      <c r="T2440" s="134"/>
      <c r="U2440" s="134"/>
      <c r="V2440" s="134"/>
      <c r="W2440" s="134"/>
      <c r="X2440" s="134"/>
      <c r="Y2440" s="134"/>
      <c r="Z2440" s="134"/>
      <c r="AA2440" s="134"/>
      <c r="AB2440" s="134"/>
      <c r="AC2440" s="134"/>
      <c r="AD2440" s="134"/>
      <c r="AE2440" s="134"/>
    </row>
    <row r="2441" spans="2:31">
      <c r="B2441" s="1319">
        <f t="shared" si="93"/>
        <v>-1</v>
      </c>
      <c r="D2441" s="1310"/>
      <c r="E2441" s="1310"/>
      <c r="F2441" s="1320"/>
      <c r="G2441" s="1310"/>
      <c r="H2441" s="1310"/>
      <c r="I2441" s="1310"/>
      <c r="J2441" s="1321"/>
      <c r="K2441" s="1321"/>
      <c r="L2441" s="1310"/>
      <c r="N2441" s="1322">
        <f t="shared" si="94"/>
        <v>0</v>
      </c>
      <c r="O2441" s="1323">
        <f t="shared" si="95"/>
        <v>0</v>
      </c>
      <c r="P2441" s="1323">
        <f>O2441/'1.5 Universal Data'!$E$36</f>
        <v>0</v>
      </c>
      <c r="R2441" s="134"/>
      <c r="S2441" s="134"/>
      <c r="T2441" s="134"/>
      <c r="U2441" s="134"/>
      <c r="V2441" s="134"/>
      <c r="W2441" s="134"/>
      <c r="X2441" s="134"/>
      <c r="Y2441" s="134"/>
      <c r="Z2441" s="134"/>
      <c r="AA2441" s="134"/>
      <c r="AB2441" s="134"/>
      <c r="AC2441" s="134"/>
      <c r="AD2441" s="134"/>
      <c r="AE2441" s="134"/>
    </row>
    <row r="2442" spans="2:31">
      <c r="B2442" s="1319">
        <f t="shared" si="93"/>
        <v>-1</v>
      </c>
      <c r="D2442" s="1310"/>
      <c r="E2442" s="1310"/>
      <c r="F2442" s="1320"/>
      <c r="G2442" s="1310"/>
      <c r="H2442" s="1310"/>
      <c r="I2442" s="1310"/>
      <c r="J2442" s="1321"/>
      <c r="K2442" s="1321"/>
      <c r="L2442" s="1310"/>
      <c r="N2442" s="1322">
        <f t="shared" si="94"/>
        <v>0</v>
      </c>
      <c r="O2442" s="1323">
        <f t="shared" si="95"/>
        <v>0</v>
      </c>
      <c r="P2442" s="1323">
        <f>O2442/'1.5 Universal Data'!$E$36</f>
        <v>0</v>
      </c>
      <c r="R2442" s="134"/>
      <c r="S2442" s="134"/>
      <c r="T2442" s="134"/>
      <c r="U2442" s="134"/>
      <c r="V2442" s="134"/>
      <c r="W2442" s="134"/>
      <c r="X2442" s="134"/>
      <c r="Y2442" s="134"/>
      <c r="Z2442" s="134"/>
      <c r="AA2442" s="134"/>
      <c r="AB2442" s="134"/>
      <c r="AC2442" s="134"/>
      <c r="AD2442" s="134"/>
      <c r="AE2442" s="134"/>
    </row>
    <row r="2443" spans="2:31">
      <c r="B2443" s="1319">
        <f t="shared" si="93"/>
        <v>-1</v>
      </c>
      <c r="D2443" s="1310"/>
      <c r="E2443" s="1310"/>
      <c r="F2443" s="1320"/>
      <c r="G2443" s="1310"/>
      <c r="H2443" s="1310"/>
      <c r="I2443" s="1310"/>
      <c r="J2443" s="1321"/>
      <c r="K2443" s="1321"/>
      <c r="L2443" s="1310"/>
      <c r="N2443" s="1322">
        <f t="shared" si="94"/>
        <v>0</v>
      </c>
      <c r="O2443" s="1323">
        <f t="shared" si="95"/>
        <v>0</v>
      </c>
      <c r="P2443" s="1323">
        <f>O2443/'1.5 Universal Data'!$E$36</f>
        <v>0</v>
      </c>
      <c r="R2443" s="134"/>
      <c r="S2443" s="134"/>
      <c r="T2443" s="134"/>
      <c r="U2443" s="134"/>
      <c r="V2443" s="134"/>
      <c r="W2443" s="134"/>
      <c r="X2443" s="134"/>
      <c r="Y2443" s="134"/>
      <c r="Z2443" s="134"/>
      <c r="AA2443" s="134"/>
      <c r="AB2443" s="134"/>
      <c r="AC2443" s="134"/>
      <c r="AD2443" s="134"/>
      <c r="AE2443" s="134"/>
    </row>
    <row r="2444" spans="2:31">
      <c r="B2444" s="1319">
        <f t="shared" si="93"/>
        <v>-1</v>
      </c>
      <c r="D2444" s="1310"/>
      <c r="E2444" s="1310"/>
      <c r="F2444" s="1320"/>
      <c r="G2444" s="1310"/>
      <c r="H2444" s="1310"/>
      <c r="I2444" s="1310"/>
      <c r="J2444" s="1321"/>
      <c r="K2444" s="1321"/>
      <c r="L2444" s="1310"/>
      <c r="N2444" s="1322">
        <f t="shared" si="94"/>
        <v>0</v>
      </c>
      <c r="O2444" s="1323">
        <f t="shared" si="95"/>
        <v>0</v>
      </c>
      <c r="P2444" s="1323">
        <f>O2444/'1.5 Universal Data'!$E$36</f>
        <v>0</v>
      </c>
      <c r="R2444" s="134"/>
      <c r="S2444" s="134"/>
      <c r="T2444" s="134"/>
      <c r="U2444" s="134"/>
      <c r="V2444" s="134"/>
      <c r="W2444" s="134"/>
      <c r="X2444" s="134"/>
      <c r="Y2444" s="134"/>
      <c r="Z2444" s="134"/>
      <c r="AA2444" s="134"/>
      <c r="AB2444" s="134"/>
      <c r="AC2444" s="134"/>
      <c r="AD2444" s="134"/>
      <c r="AE2444" s="134"/>
    </row>
    <row r="2445" spans="2:31">
      <c r="B2445" s="1319">
        <f t="shared" si="93"/>
        <v>-1</v>
      </c>
      <c r="D2445" s="1310"/>
      <c r="E2445" s="1310"/>
      <c r="F2445" s="1320"/>
      <c r="G2445" s="1310"/>
      <c r="H2445" s="1310"/>
      <c r="I2445" s="1310"/>
      <c r="J2445" s="1321"/>
      <c r="K2445" s="1321"/>
      <c r="L2445" s="1310"/>
      <c r="N2445" s="1322">
        <f t="shared" si="94"/>
        <v>0</v>
      </c>
      <c r="O2445" s="1323">
        <f t="shared" si="95"/>
        <v>0</v>
      </c>
      <c r="P2445" s="1323">
        <f>O2445/'1.5 Universal Data'!$E$36</f>
        <v>0</v>
      </c>
      <c r="R2445" s="134"/>
      <c r="S2445" s="134"/>
      <c r="T2445" s="134"/>
      <c r="U2445" s="134"/>
      <c r="V2445" s="134"/>
      <c r="W2445" s="134"/>
      <c r="X2445" s="134"/>
      <c r="Y2445" s="134"/>
      <c r="Z2445" s="134"/>
      <c r="AA2445" s="134"/>
      <c r="AB2445" s="134"/>
      <c r="AC2445" s="134"/>
      <c r="AD2445" s="134"/>
      <c r="AE2445" s="134"/>
    </row>
    <row r="2446" spans="2:31">
      <c r="B2446" s="1319">
        <f t="shared" si="93"/>
        <v>-1</v>
      </c>
      <c r="D2446" s="1310"/>
      <c r="E2446" s="1310"/>
      <c r="F2446" s="1320"/>
      <c r="G2446" s="1310"/>
      <c r="H2446" s="1310"/>
      <c r="I2446" s="1310"/>
      <c r="J2446" s="1321"/>
      <c r="K2446" s="1321"/>
      <c r="L2446" s="1310"/>
      <c r="N2446" s="1322">
        <f t="shared" si="94"/>
        <v>0</v>
      </c>
      <c r="O2446" s="1323">
        <f t="shared" si="95"/>
        <v>0</v>
      </c>
      <c r="P2446" s="1323">
        <f>O2446/'1.5 Universal Data'!$E$36</f>
        <v>0</v>
      </c>
      <c r="R2446" s="134"/>
      <c r="S2446" s="134"/>
      <c r="T2446" s="134"/>
      <c r="U2446" s="134"/>
      <c r="V2446" s="134"/>
      <c r="W2446" s="134"/>
      <c r="X2446" s="134"/>
      <c r="Y2446" s="134"/>
      <c r="Z2446" s="134"/>
      <c r="AA2446" s="134"/>
      <c r="AB2446" s="134"/>
      <c r="AC2446" s="134"/>
      <c r="AD2446" s="134"/>
      <c r="AE2446" s="134"/>
    </row>
    <row r="2447" spans="2:31">
      <c r="B2447" s="1319">
        <f t="shared" si="93"/>
        <v>-1</v>
      </c>
      <c r="D2447" s="1310"/>
      <c r="E2447" s="1310"/>
      <c r="F2447" s="1320"/>
      <c r="G2447" s="1310"/>
      <c r="H2447" s="1310"/>
      <c r="I2447" s="1310"/>
      <c r="J2447" s="1321"/>
      <c r="K2447" s="1321"/>
      <c r="L2447" s="1310"/>
      <c r="N2447" s="1322">
        <f t="shared" si="94"/>
        <v>0</v>
      </c>
      <c r="O2447" s="1323">
        <f t="shared" si="95"/>
        <v>0</v>
      </c>
      <c r="P2447" s="1323">
        <f>O2447/'1.5 Universal Data'!$E$36</f>
        <v>0</v>
      </c>
      <c r="R2447" s="134"/>
      <c r="S2447" s="134"/>
      <c r="T2447" s="134"/>
      <c r="U2447" s="134"/>
      <c r="V2447" s="134"/>
      <c r="W2447" s="134"/>
      <c r="X2447" s="134"/>
      <c r="Y2447" s="134"/>
      <c r="Z2447" s="134"/>
      <c r="AA2447" s="134"/>
      <c r="AB2447" s="134"/>
      <c r="AC2447" s="134"/>
      <c r="AD2447" s="134"/>
      <c r="AE2447" s="134"/>
    </row>
    <row r="2448" spans="2:31">
      <c r="B2448" s="1319">
        <f t="shared" si="93"/>
        <v>-1</v>
      </c>
      <c r="D2448" s="1310"/>
      <c r="E2448" s="1310"/>
      <c r="F2448" s="1320"/>
      <c r="G2448" s="1310"/>
      <c r="H2448" s="1310"/>
      <c r="I2448" s="1310"/>
      <c r="J2448" s="1321"/>
      <c r="K2448" s="1321"/>
      <c r="L2448" s="1310"/>
      <c r="N2448" s="1322">
        <f t="shared" si="94"/>
        <v>0</v>
      </c>
      <c r="O2448" s="1323">
        <f t="shared" si="95"/>
        <v>0</v>
      </c>
      <c r="P2448" s="1323">
        <f>O2448/'1.5 Universal Data'!$E$36</f>
        <v>0</v>
      </c>
      <c r="R2448" s="134"/>
      <c r="S2448" s="134"/>
      <c r="T2448" s="134"/>
      <c r="U2448" s="134"/>
      <c r="V2448" s="134"/>
      <c r="W2448" s="134"/>
      <c r="X2448" s="134"/>
      <c r="Y2448" s="134"/>
      <c r="Z2448" s="134"/>
      <c r="AA2448" s="134"/>
      <c r="AB2448" s="134"/>
      <c r="AC2448" s="134"/>
      <c r="AD2448" s="134"/>
      <c r="AE2448" s="134"/>
    </row>
    <row r="2449" spans="2:31">
      <c r="B2449" s="1319">
        <f t="shared" si="93"/>
        <v>-1</v>
      </c>
      <c r="D2449" s="1310"/>
      <c r="E2449" s="1310"/>
      <c r="F2449" s="1320"/>
      <c r="G2449" s="1310"/>
      <c r="H2449" s="1310"/>
      <c r="I2449" s="1310"/>
      <c r="J2449" s="1321"/>
      <c r="K2449" s="1321"/>
      <c r="L2449" s="1310"/>
      <c r="N2449" s="1322">
        <f t="shared" si="94"/>
        <v>0</v>
      </c>
      <c r="O2449" s="1323">
        <f t="shared" si="95"/>
        <v>0</v>
      </c>
      <c r="P2449" s="1323">
        <f>O2449/'1.5 Universal Data'!$E$36</f>
        <v>0</v>
      </c>
      <c r="R2449" s="134"/>
      <c r="S2449" s="134"/>
      <c r="T2449" s="134"/>
      <c r="U2449" s="134"/>
      <c r="V2449" s="134"/>
      <c r="W2449" s="134"/>
      <c r="X2449" s="134"/>
      <c r="Y2449" s="134"/>
      <c r="Z2449" s="134"/>
      <c r="AA2449" s="134"/>
      <c r="AB2449" s="134"/>
      <c r="AC2449" s="134"/>
      <c r="AD2449" s="134"/>
      <c r="AE2449" s="134"/>
    </row>
    <row r="2450" spans="2:31">
      <c r="B2450" s="1319">
        <f t="shared" si="93"/>
        <v>-1</v>
      </c>
      <c r="D2450" s="1310"/>
      <c r="E2450" s="1310"/>
      <c r="F2450" s="1320"/>
      <c r="G2450" s="1310"/>
      <c r="H2450" s="1310"/>
      <c r="I2450" s="1310"/>
      <c r="J2450" s="1321"/>
      <c r="K2450" s="1321"/>
      <c r="L2450" s="1310"/>
      <c r="N2450" s="1322">
        <f t="shared" si="94"/>
        <v>0</v>
      </c>
      <c r="O2450" s="1323">
        <f t="shared" si="95"/>
        <v>0</v>
      </c>
      <c r="P2450" s="1323">
        <f>O2450/'1.5 Universal Data'!$E$36</f>
        <v>0</v>
      </c>
      <c r="R2450" s="134"/>
      <c r="S2450" s="134"/>
      <c r="T2450" s="134"/>
      <c r="U2450" s="134"/>
      <c r="V2450" s="134"/>
      <c r="W2450" s="134"/>
      <c r="X2450" s="134"/>
      <c r="Y2450" s="134"/>
      <c r="Z2450" s="134"/>
      <c r="AA2450" s="134"/>
      <c r="AB2450" s="134"/>
      <c r="AC2450" s="134"/>
      <c r="AD2450" s="134"/>
      <c r="AE2450" s="134"/>
    </row>
    <row r="2451" spans="2:31">
      <c r="B2451" s="1319">
        <f t="shared" si="93"/>
        <v>-1</v>
      </c>
      <c r="D2451" s="1310"/>
      <c r="E2451" s="1310"/>
      <c r="F2451" s="1320"/>
      <c r="G2451" s="1310"/>
      <c r="H2451" s="1310"/>
      <c r="I2451" s="1310"/>
      <c r="J2451" s="1321"/>
      <c r="K2451" s="1321"/>
      <c r="L2451" s="1310"/>
      <c r="N2451" s="1322">
        <f t="shared" si="94"/>
        <v>0</v>
      </c>
      <c r="O2451" s="1323">
        <f t="shared" si="95"/>
        <v>0</v>
      </c>
      <c r="P2451" s="1323">
        <f>O2451/'1.5 Universal Data'!$E$36</f>
        <v>0</v>
      </c>
      <c r="R2451" s="134"/>
      <c r="S2451" s="134"/>
      <c r="T2451" s="134"/>
      <c r="U2451" s="134"/>
      <c r="V2451" s="134"/>
      <c r="W2451" s="134"/>
      <c r="X2451" s="134"/>
      <c r="Y2451" s="134"/>
      <c r="Z2451" s="134"/>
      <c r="AA2451" s="134"/>
      <c r="AB2451" s="134"/>
      <c r="AC2451" s="134"/>
      <c r="AD2451" s="134"/>
      <c r="AE2451" s="134"/>
    </row>
    <row r="2452" spans="2:31">
      <c r="B2452" s="1319">
        <f t="shared" si="93"/>
        <v>-1</v>
      </c>
      <c r="D2452" s="1310"/>
      <c r="E2452" s="1310"/>
      <c r="F2452" s="1320"/>
      <c r="G2452" s="1310"/>
      <c r="H2452" s="1310"/>
      <c r="I2452" s="1310"/>
      <c r="J2452" s="1321"/>
      <c r="K2452" s="1321"/>
      <c r="L2452" s="1310"/>
      <c r="N2452" s="1322">
        <f t="shared" si="94"/>
        <v>0</v>
      </c>
      <c r="O2452" s="1323">
        <f t="shared" si="95"/>
        <v>0</v>
      </c>
      <c r="P2452" s="1323">
        <f>O2452/'1.5 Universal Data'!$E$36</f>
        <v>0</v>
      </c>
      <c r="R2452" s="134"/>
      <c r="S2452" s="134"/>
      <c r="T2452" s="134"/>
      <c r="U2452" s="134"/>
      <c r="V2452" s="134"/>
      <c r="W2452" s="134"/>
      <c r="X2452" s="134"/>
      <c r="Y2452" s="134"/>
      <c r="Z2452" s="134"/>
      <c r="AA2452" s="134"/>
      <c r="AB2452" s="134"/>
      <c r="AC2452" s="134"/>
      <c r="AD2452" s="134"/>
      <c r="AE2452" s="134"/>
    </row>
    <row r="2453" spans="2:31">
      <c r="B2453" s="1319">
        <f t="shared" si="93"/>
        <v>-1</v>
      </c>
      <c r="D2453" s="1310"/>
      <c r="E2453" s="1310"/>
      <c r="F2453" s="1320"/>
      <c r="G2453" s="1310"/>
      <c r="H2453" s="1310"/>
      <c r="I2453" s="1310"/>
      <c r="J2453" s="1321"/>
      <c r="K2453" s="1321"/>
      <c r="L2453" s="1310"/>
      <c r="N2453" s="1322">
        <f t="shared" si="94"/>
        <v>0</v>
      </c>
      <c r="O2453" s="1323">
        <f t="shared" si="95"/>
        <v>0</v>
      </c>
      <c r="P2453" s="1323">
        <f>O2453/'1.5 Universal Data'!$E$36</f>
        <v>0</v>
      </c>
      <c r="R2453" s="134"/>
      <c r="S2453" s="134"/>
      <c r="T2453" s="134"/>
      <c r="U2453" s="134"/>
      <c r="V2453" s="134"/>
      <c r="W2453" s="134"/>
      <c r="X2453" s="134"/>
      <c r="Y2453" s="134"/>
      <c r="Z2453" s="134"/>
      <c r="AA2453" s="134"/>
      <c r="AB2453" s="134"/>
      <c r="AC2453" s="134"/>
      <c r="AD2453" s="134"/>
      <c r="AE2453" s="134"/>
    </row>
    <row r="2454" spans="2:31">
      <c r="B2454" s="1319">
        <f t="shared" si="93"/>
        <v>-1</v>
      </c>
      <c r="D2454" s="1310"/>
      <c r="E2454" s="1310"/>
      <c r="F2454" s="1320"/>
      <c r="G2454" s="1310"/>
      <c r="H2454" s="1310"/>
      <c r="I2454" s="1310"/>
      <c r="J2454" s="1321"/>
      <c r="K2454" s="1321"/>
      <c r="L2454" s="1310"/>
      <c r="N2454" s="1322">
        <f t="shared" si="94"/>
        <v>0</v>
      </c>
      <c r="O2454" s="1323">
        <f t="shared" si="95"/>
        <v>0</v>
      </c>
      <c r="P2454" s="1323">
        <f>O2454/'1.5 Universal Data'!$E$36</f>
        <v>0</v>
      </c>
      <c r="R2454" s="134"/>
      <c r="S2454" s="134"/>
      <c r="T2454" s="134"/>
      <c r="U2454" s="134"/>
      <c r="V2454" s="134"/>
      <c r="W2454" s="134"/>
      <c r="X2454" s="134"/>
      <c r="Y2454" s="134"/>
      <c r="Z2454" s="134"/>
      <c r="AA2454" s="134"/>
      <c r="AB2454" s="134"/>
      <c r="AC2454" s="134"/>
      <c r="AD2454" s="134"/>
      <c r="AE2454" s="134"/>
    </row>
    <row r="2455" spans="2:31">
      <c r="B2455" s="1319">
        <f t="shared" ref="B2455:B2518" si="96">IF(G2455="buy",1,-1)</f>
        <v>-1</v>
      </c>
      <c r="D2455" s="1310"/>
      <c r="E2455" s="1310"/>
      <c r="F2455" s="1320"/>
      <c r="G2455" s="1310"/>
      <c r="H2455" s="1310"/>
      <c r="I2455" s="1310"/>
      <c r="J2455" s="1321"/>
      <c r="K2455" s="1321"/>
      <c r="L2455" s="1310"/>
      <c r="N2455" s="1322">
        <f t="shared" si="94"/>
        <v>0</v>
      </c>
      <c r="O2455" s="1323">
        <f t="shared" si="95"/>
        <v>0</v>
      </c>
      <c r="P2455" s="1323">
        <f>O2455/'1.5 Universal Data'!$E$36</f>
        <v>0</v>
      </c>
      <c r="R2455" s="134"/>
      <c r="S2455" s="134"/>
      <c r="T2455" s="134"/>
      <c r="U2455" s="134"/>
      <c r="V2455" s="134"/>
      <c r="W2455" s="134"/>
      <c r="X2455" s="134"/>
      <c r="Y2455" s="134"/>
      <c r="Z2455" s="134"/>
      <c r="AA2455" s="134"/>
      <c r="AB2455" s="134"/>
      <c r="AC2455" s="134"/>
      <c r="AD2455" s="134"/>
      <c r="AE2455" s="134"/>
    </row>
    <row r="2456" spans="2:31">
      <c r="B2456" s="1319">
        <f t="shared" si="96"/>
        <v>-1</v>
      </c>
      <c r="D2456" s="1310"/>
      <c r="E2456" s="1310"/>
      <c r="F2456" s="1320"/>
      <c r="G2456" s="1310"/>
      <c r="H2456" s="1310"/>
      <c r="I2456" s="1310"/>
      <c r="J2456" s="1321"/>
      <c r="K2456" s="1321"/>
      <c r="L2456" s="1310"/>
      <c r="N2456" s="1322">
        <f t="shared" si="94"/>
        <v>0</v>
      </c>
      <c r="O2456" s="1323">
        <f t="shared" si="95"/>
        <v>0</v>
      </c>
      <c r="P2456" s="1323">
        <f>O2456/'1.5 Universal Data'!$E$36</f>
        <v>0</v>
      </c>
      <c r="R2456" s="134"/>
      <c r="S2456" s="134"/>
      <c r="T2456" s="134"/>
      <c r="U2456" s="134"/>
      <c r="V2456" s="134"/>
      <c r="W2456" s="134"/>
      <c r="X2456" s="134"/>
      <c r="Y2456" s="134"/>
      <c r="Z2456" s="134"/>
      <c r="AA2456" s="134"/>
      <c r="AB2456" s="134"/>
      <c r="AC2456" s="134"/>
      <c r="AD2456" s="134"/>
      <c r="AE2456" s="134"/>
    </row>
    <row r="2457" spans="2:31">
      <c r="B2457" s="1319">
        <f t="shared" si="96"/>
        <v>-1</v>
      </c>
      <c r="D2457" s="1310"/>
      <c r="E2457" s="1310"/>
      <c r="F2457" s="1320"/>
      <c r="G2457" s="1310"/>
      <c r="H2457" s="1310"/>
      <c r="I2457" s="1310"/>
      <c r="J2457" s="1321"/>
      <c r="K2457" s="1321"/>
      <c r="L2457" s="1310"/>
      <c r="N2457" s="1322">
        <f t="shared" si="94"/>
        <v>0</v>
      </c>
      <c r="O2457" s="1323">
        <f t="shared" si="95"/>
        <v>0</v>
      </c>
      <c r="P2457" s="1323">
        <f>O2457/'1.5 Universal Data'!$E$36</f>
        <v>0</v>
      </c>
      <c r="R2457" s="134"/>
      <c r="S2457" s="134"/>
      <c r="T2457" s="134"/>
      <c r="U2457" s="134"/>
      <c r="V2457" s="134"/>
      <c r="W2457" s="134"/>
      <c r="X2457" s="134"/>
      <c r="Y2457" s="134"/>
      <c r="Z2457" s="134"/>
      <c r="AA2457" s="134"/>
      <c r="AB2457" s="134"/>
      <c r="AC2457" s="134"/>
      <c r="AD2457" s="134"/>
      <c r="AE2457" s="134"/>
    </row>
    <row r="2458" spans="2:31">
      <c r="B2458" s="1319">
        <f t="shared" si="96"/>
        <v>-1</v>
      </c>
      <c r="D2458" s="1310"/>
      <c r="E2458" s="1310"/>
      <c r="F2458" s="1320"/>
      <c r="G2458" s="1310"/>
      <c r="H2458" s="1310"/>
      <c r="I2458" s="1310"/>
      <c r="J2458" s="1321"/>
      <c r="K2458" s="1321"/>
      <c r="L2458" s="1310"/>
      <c r="N2458" s="1322">
        <f t="shared" si="94"/>
        <v>0</v>
      </c>
      <c r="O2458" s="1323">
        <f t="shared" si="95"/>
        <v>0</v>
      </c>
      <c r="P2458" s="1323">
        <f>O2458/'1.5 Universal Data'!$E$36</f>
        <v>0</v>
      </c>
      <c r="R2458" s="134"/>
      <c r="S2458" s="134"/>
      <c r="T2458" s="134"/>
      <c r="U2458" s="134"/>
      <c r="V2458" s="134"/>
      <c r="W2458" s="134"/>
      <c r="X2458" s="134"/>
      <c r="Y2458" s="134"/>
      <c r="Z2458" s="134"/>
      <c r="AA2458" s="134"/>
      <c r="AB2458" s="134"/>
      <c r="AC2458" s="134"/>
      <c r="AD2458" s="134"/>
      <c r="AE2458" s="134"/>
    </row>
    <row r="2459" spans="2:31">
      <c r="B2459" s="1319">
        <f t="shared" si="96"/>
        <v>-1</v>
      </c>
      <c r="D2459" s="1310"/>
      <c r="E2459" s="1310"/>
      <c r="F2459" s="1320"/>
      <c r="G2459" s="1310"/>
      <c r="H2459" s="1310"/>
      <c r="I2459" s="1310"/>
      <c r="J2459" s="1321"/>
      <c r="K2459" s="1321"/>
      <c r="L2459" s="1310"/>
      <c r="N2459" s="1322">
        <f t="shared" ref="N2459:N2522" si="97">+H2459*((K2459-J2459)+1)*B2459</f>
        <v>0</v>
      </c>
      <c r="O2459" s="1323">
        <f t="shared" ref="O2459:O2522" si="98">N2459*L2459/100</f>
        <v>0</v>
      </c>
      <c r="P2459" s="1323">
        <f>O2459/'1.5 Universal Data'!$E$36</f>
        <v>0</v>
      </c>
      <c r="R2459" s="134"/>
      <c r="S2459" s="134"/>
      <c r="T2459" s="134"/>
      <c r="U2459" s="134"/>
      <c r="V2459" s="134"/>
      <c r="W2459" s="134"/>
      <c r="X2459" s="134"/>
      <c r="Y2459" s="134"/>
      <c r="Z2459" s="134"/>
      <c r="AA2459" s="134"/>
      <c r="AB2459" s="134"/>
      <c r="AC2459" s="134"/>
      <c r="AD2459" s="134"/>
      <c r="AE2459" s="134"/>
    </row>
    <row r="2460" spans="2:31">
      <c r="B2460" s="1319">
        <f t="shared" si="96"/>
        <v>-1</v>
      </c>
      <c r="D2460" s="1310"/>
      <c r="E2460" s="1310"/>
      <c r="F2460" s="1320"/>
      <c r="G2460" s="1310"/>
      <c r="H2460" s="1310"/>
      <c r="I2460" s="1310"/>
      <c r="J2460" s="1321"/>
      <c r="K2460" s="1321"/>
      <c r="L2460" s="1310"/>
      <c r="N2460" s="1322">
        <f t="shared" si="97"/>
        <v>0</v>
      </c>
      <c r="O2460" s="1323">
        <f t="shared" si="98"/>
        <v>0</v>
      </c>
      <c r="P2460" s="1323">
        <f>O2460/'1.5 Universal Data'!$E$36</f>
        <v>0</v>
      </c>
      <c r="R2460" s="134"/>
      <c r="S2460" s="134"/>
      <c r="T2460" s="134"/>
      <c r="U2460" s="134"/>
      <c r="V2460" s="134"/>
      <c r="W2460" s="134"/>
      <c r="X2460" s="134"/>
      <c r="Y2460" s="134"/>
      <c r="Z2460" s="134"/>
      <c r="AA2460" s="134"/>
      <c r="AB2460" s="134"/>
      <c r="AC2460" s="134"/>
      <c r="AD2460" s="134"/>
      <c r="AE2460" s="134"/>
    </row>
    <row r="2461" spans="2:31">
      <c r="B2461" s="1319">
        <f t="shared" si="96"/>
        <v>-1</v>
      </c>
      <c r="D2461" s="1310"/>
      <c r="E2461" s="1310"/>
      <c r="F2461" s="1320"/>
      <c r="G2461" s="1310"/>
      <c r="H2461" s="1310"/>
      <c r="I2461" s="1310"/>
      <c r="J2461" s="1321"/>
      <c r="K2461" s="1321"/>
      <c r="L2461" s="1310"/>
      <c r="N2461" s="1322">
        <f t="shared" si="97"/>
        <v>0</v>
      </c>
      <c r="O2461" s="1323">
        <f t="shared" si="98"/>
        <v>0</v>
      </c>
      <c r="P2461" s="1323">
        <f>O2461/'1.5 Universal Data'!$E$36</f>
        <v>0</v>
      </c>
      <c r="R2461" s="134"/>
      <c r="S2461" s="134"/>
      <c r="T2461" s="134"/>
      <c r="U2461" s="134"/>
      <c r="V2461" s="134"/>
      <c r="W2461" s="134"/>
      <c r="X2461" s="134"/>
      <c r="Y2461" s="134"/>
      <c r="Z2461" s="134"/>
      <c r="AA2461" s="134"/>
      <c r="AB2461" s="134"/>
      <c r="AC2461" s="134"/>
      <c r="AD2461" s="134"/>
      <c r="AE2461" s="134"/>
    </row>
    <row r="2462" spans="2:31">
      <c r="B2462" s="1319">
        <f t="shared" si="96"/>
        <v>-1</v>
      </c>
      <c r="D2462" s="1310"/>
      <c r="E2462" s="1310"/>
      <c r="F2462" s="1320"/>
      <c r="G2462" s="1310"/>
      <c r="H2462" s="1310"/>
      <c r="I2462" s="1310"/>
      <c r="J2462" s="1321"/>
      <c r="K2462" s="1321"/>
      <c r="L2462" s="1310"/>
      <c r="N2462" s="1322">
        <f t="shared" si="97"/>
        <v>0</v>
      </c>
      <c r="O2462" s="1323">
        <f t="shared" si="98"/>
        <v>0</v>
      </c>
      <c r="P2462" s="1323">
        <f>O2462/'1.5 Universal Data'!$E$36</f>
        <v>0</v>
      </c>
      <c r="R2462" s="134"/>
      <c r="S2462" s="134"/>
      <c r="T2462" s="134"/>
      <c r="U2462" s="134"/>
      <c r="V2462" s="134"/>
      <c r="W2462" s="134"/>
      <c r="X2462" s="134"/>
      <c r="Y2462" s="134"/>
      <c r="Z2462" s="134"/>
      <c r="AA2462" s="134"/>
      <c r="AB2462" s="134"/>
      <c r="AC2462" s="134"/>
      <c r="AD2462" s="134"/>
      <c r="AE2462" s="134"/>
    </row>
    <row r="2463" spans="2:31">
      <c r="B2463" s="1319">
        <f t="shared" si="96"/>
        <v>-1</v>
      </c>
      <c r="D2463" s="1310"/>
      <c r="E2463" s="1310"/>
      <c r="F2463" s="1320"/>
      <c r="G2463" s="1310"/>
      <c r="H2463" s="1310"/>
      <c r="I2463" s="1310"/>
      <c r="J2463" s="1321"/>
      <c r="K2463" s="1321"/>
      <c r="L2463" s="1310"/>
      <c r="N2463" s="1322">
        <f t="shared" si="97"/>
        <v>0</v>
      </c>
      <c r="O2463" s="1323">
        <f t="shared" si="98"/>
        <v>0</v>
      </c>
      <c r="P2463" s="1323">
        <f>O2463/'1.5 Universal Data'!$E$36</f>
        <v>0</v>
      </c>
      <c r="R2463" s="134"/>
      <c r="S2463" s="134"/>
      <c r="T2463" s="134"/>
      <c r="U2463" s="134"/>
      <c r="V2463" s="134"/>
      <c r="W2463" s="134"/>
      <c r="X2463" s="134"/>
      <c r="Y2463" s="134"/>
      <c r="Z2463" s="134"/>
      <c r="AA2463" s="134"/>
      <c r="AB2463" s="134"/>
      <c r="AC2463" s="134"/>
      <c r="AD2463" s="134"/>
      <c r="AE2463" s="134"/>
    </row>
    <row r="2464" spans="2:31">
      <c r="B2464" s="1319">
        <f t="shared" si="96"/>
        <v>-1</v>
      </c>
      <c r="D2464" s="1310"/>
      <c r="E2464" s="1310"/>
      <c r="F2464" s="1320"/>
      <c r="G2464" s="1310"/>
      <c r="H2464" s="1310"/>
      <c r="I2464" s="1310"/>
      <c r="J2464" s="1321"/>
      <c r="K2464" s="1321"/>
      <c r="L2464" s="1310"/>
      <c r="N2464" s="1322">
        <f t="shared" si="97"/>
        <v>0</v>
      </c>
      <c r="O2464" s="1323">
        <f t="shared" si="98"/>
        <v>0</v>
      </c>
      <c r="P2464" s="1323">
        <f>O2464/'1.5 Universal Data'!$E$36</f>
        <v>0</v>
      </c>
      <c r="R2464" s="134"/>
      <c r="S2464" s="134"/>
      <c r="T2464" s="134"/>
      <c r="U2464" s="134"/>
      <c r="V2464" s="134"/>
      <c r="W2464" s="134"/>
      <c r="X2464" s="134"/>
      <c r="Y2464" s="134"/>
      <c r="Z2464" s="134"/>
      <c r="AA2464" s="134"/>
      <c r="AB2464" s="134"/>
      <c r="AC2464" s="134"/>
      <c r="AD2464" s="134"/>
      <c r="AE2464" s="134"/>
    </row>
    <row r="2465" spans="2:31">
      <c r="B2465" s="1319">
        <f t="shared" si="96"/>
        <v>-1</v>
      </c>
      <c r="D2465" s="1310"/>
      <c r="E2465" s="1310"/>
      <c r="F2465" s="1320"/>
      <c r="G2465" s="1310"/>
      <c r="H2465" s="1310"/>
      <c r="I2465" s="1310"/>
      <c r="J2465" s="1321"/>
      <c r="K2465" s="1321"/>
      <c r="L2465" s="1310"/>
      <c r="N2465" s="1322">
        <f t="shared" si="97"/>
        <v>0</v>
      </c>
      <c r="O2465" s="1323">
        <f t="shared" si="98"/>
        <v>0</v>
      </c>
      <c r="P2465" s="1323">
        <f>O2465/'1.5 Universal Data'!$E$36</f>
        <v>0</v>
      </c>
      <c r="R2465" s="134"/>
      <c r="S2465" s="134"/>
      <c r="T2465" s="134"/>
      <c r="U2465" s="134"/>
      <c r="V2465" s="134"/>
      <c r="W2465" s="134"/>
      <c r="X2465" s="134"/>
      <c r="Y2465" s="134"/>
      <c r="Z2465" s="134"/>
      <c r="AA2465" s="134"/>
      <c r="AB2465" s="134"/>
      <c r="AC2465" s="134"/>
      <c r="AD2465" s="134"/>
      <c r="AE2465" s="134"/>
    </row>
    <row r="2466" spans="2:31">
      <c r="B2466" s="1319">
        <f t="shared" si="96"/>
        <v>-1</v>
      </c>
      <c r="D2466" s="1310"/>
      <c r="E2466" s="1310"/>
      <c r="F2466" s="1320"/>
      <c r="G2466" s="1310"/>
      <c r="H2466" s="1310"/>
      <c r="I2466" s="1310"/>
      <c r="J2466" s="1321"/>
      <c r="K2466" s="1321"/>
      <c r="L2466" s="1310"/>
      <c r="N2466" s="1322">
        <f t="shared" si="97"/>
        <v>0</v>
      </c>
      <c r="O2466" s="1323">
        <f t="shared" si="98"/>
        <v>0</v>
      </c>
      <c r="P2466" s="1323">
        <f>O2466/'1.5 Universal Data'!$E$36</f>
        <v>0</v>
      </c>
      <c r="R2466" s="134"/>
      <c r="S2466" s="134"/>
      <c r="T2466" s="134"/>
      <c r="U2466" s="134"/>
      <c r="V2466" s="134"/>
      <c r="W2466" s="134"/>
      <c r="X2466" s="134"/>
      <c r="Y2466" s="134"/>
      <c r="Z2466" s="134"/>
      <c r="AA2466" s="134"/>
      <c r="AB2466" s="134"/>
      <c r="AC2466" s="134"/>
      <c r="AD2466" s="134"/>
      <c r="AE2466" s="134"/>
    </row>
    <row r="2467" spans="2:31">
      <c r="B2467" s="1319">
        <f t="shared" si="96"/>
        <v>-1</v>
      </c>
      <c r="D2467" s="1310"/>
      <c r="E2467" s="1310"/>
      <c r="F2467" s="1320"/>
      <c r="G2467" s="1310"/>
      <c r="H2467" s="1310"/>
      <c r="I2467" s="1310"/>
      <c r="J2467" s="1321"/>
      <c r="K2467" s="1321"/>
      <c r="L2467" s="1310"/>
      <c r="N2467" s="1322">
        <f t="shared" si="97"/>
        <v>0</v>
      </c>
      <c r="O2467" s="1323">
        <f t="shared" si="98"/>
        <v>0</v>
      </c>
      <c r="P2467" s="1323">
        <f>O2467/'1.5 Universal Data'!$E$36</f>
        <v>0</v>
      </c>
      <c r="R2467" s="134"/>
      <c r="S2467" s="134"/>
      <c r="T2467" s="134"/>
      <c r="U2467" s="134"/>
      <c r="V2467" s="134"/>
      <c r="W2467" s="134"/>
      <c r="X2467" s="134"/>
      <c r="Y2467" s="134"/>
      <c r="Z2467" s="134"/>
      <c r="AA2467" s="134"/>
      <c r="AB2467" s="134"/>
      <c r="AC2467" s="134"/>
      <c r="AD2467" s="134"/>
      <c r="AE2467" s="134"/>
    </row>
    <row r="2468" spans="2:31">
      <c r="B2468" s="1319">
        <f t="shared" si="96"/>
        <v>-1</v>
      </c>
      <c r="D2468" s="1310"/>
      <c r="E2468" s="1310"/>
      <c r="F2468" s="1320"/>
      <c r="G2468" s="1310"/>
      <c r="H2468" s="1310"/>
      <c r="I2468" s="1310"/>
      <c r="J2468" s="1321"/>
      <c r="K2468" s="1321"/>
      <c r="L2468" s="1310"/>
      <c r="N2468" s="1322">
        <f t="shared" si="97"/>
        <v>0</v>
      </c>
      <c r="O2468" s="1323">
        <f t="shared" si="98"/>
        <v>0</v>
      </c>
      <c r="P2468" s="1323">
        <f>O2468/'1.5 Universal Data'!$E$36</f>
        <v>0</v>
      </c>
      <c r="R2468" s="134"/>
      <c r="S2468" s="134"/>
      <c r="T2468" s="134"/>
      <c r="U2468" s="134"/>
      <c r="V2468" s="134"/>
      <c r="W2468" s="134"/>
      <c r="X2468" s="134"/>
      <c r="Y2468" s="134"/>
      <c r="Z2468" s="134"/>
      <c r="AA2468" s="134"/>
      <c r="AB2468" s="134"/>
      <c r="AC2468" s="134"/>
      <c r="AD2468" s="134"/>
      <c r="AE2468" s="134"/>
    </row>
    <row r="2469" spans="2:31">
      <c r="B2469" s="1319">
        <f t="shared" si="96"/>
        <v>-1</v>
      </c>
      <c r="D2469" s="1310"/>
      <c r="E2469" s="1310"/>
      <c r="F2469" s="1320"/>
      <c r="G2469" s="1310"/>
      <c r="H2469" s="1310"/>
      <c r="I2469" s="1310"/>
      <c r="J2469" s="1321"/>
      <c r="K2469" s="1321"/>
      <c r="L2469" s="1310"/>
      <c r="N2469" s="1322">
        <f t="shared" si="97"/>
        <v>0</v>
      </c>
      <c r="O2469" s="1323">
        <f t="shared" si="98"/>
        <v>0</v>
      </c>
      <c r="P2469" s="1323">
        <f>O2469/'1.5 Universal Data'!$E$36</f>
        <v>0</v>
      </c>
      <c r="R2469" s="134"/>
      <c r="S2469" s="134"/>
      <c r="T2469" s="134"/>
      <c r="U2469" s="134"/>
      <c r="V2469" s="134"/>
      <c r="W2469" s="134"/>
      <c r="X2469" s="134"/>
      <c r="Y2469" s="134"/>
      <c r="Z2469" s="134"/>
      <c r="AA2469" s="134"/>
      <c r="AB2469" s="134"/>
      <c r="AC2469" s="134"/>
      <c r="AD2469" s="134"/>
      <c r="AE2469" s="134"/>
    </row>
    <row r="2470" spans="2:31">
      <c r="B2470" s="1319">
        <f t="shared" si="96"/>
        <v>-1</v>
      </c>
      <c r="D2470" s="1310"/>
      <c r="E2470" s="1310"/>
      <c r="F2470" s="1320"/>
      <c r="G2470" s="1310"/>
      <c r="H2470" s="1310"/>
      <c r="I2470" s="1310"/>
      <c r="J2470" s="1321"/>
      <c r="K2470" s="1321"/>
      <c r="L2470" s="1310"/>
      <c r="N2470" s="1322">
        <f t="shared" si="97"/>
        <v>0</v>
      </c>
      <c r="O2470" s="1323">
        <f t="shared" si="98"/>
        <v>0</v>
      </c>
      <c r="P2470" s="1323">
        <f>O2470/'1.5 Universal Data'!$E$36</f>
        <v>0</v>
      </c>
      <c r="R2470" s="134"/>
      <c r="S2470" s="134"/>
      <c r="T2470" s="134"/>
      <c r="U2470" s="134"/>
      <c r="V2470" s="134"/>
      <c r="W2470" s="134"/>
      <c r="X2470" s="134"/>
      <c r="Y2470" s="134"/>
      <c r="Z2470" s="134"/>
      <c r="AA2470" s="134"/>
      <c r="AB2470" s="134"/>
      <c r="AC2470" s="134"/>
      <c r="AD2470" s="134"/>
      <c r="AE2470" s="134"/>
    </row>
    <row r="2471" spans="2:31">
      <c r="B2471" s="1319">
        <f t="shared" si="96"/>
        <v>-1</v>
      </c>
      <c r="D2471" s="1310"/>
      <c r="E2471" s="1310"/>
      <c r="F2471" s="1320"/>
      <c r="G2471" s="1310"/>
      <c r="H2471" s="1310"/>
      <c r="I2471" s="1310"/>
      <c r="J2471" s="1321"/>
      <c r="K2471" s="1321"/>
      <c r="L2471" s="1310"/>
      <c r="N2471" s="1322">
        <f t="shared" si="97"/>
        <v>0</v>
      </c>
      <c r="O2471" s="1323">
        <f t="shared" si="98"/>
        <v>0</v>
      </c>
      <c r="P2471" s="1323">
        <f>O2471/'1.5 Universal Data'!$E$36</f>
        <v>0</v>
      </c>
      <c r="R2471" s="134"/>
      <c r="S2471" s="134"/>
      <c r="T2471" s="134"/>
      <c r="U2471" s="134"/>
      <c r="V2471" s="134"/>
      <c r="W2471" s="134"/>
      <c r="X2471" s="134"/>
      <c r="Y2471" s="134"/>
      <c r="Z2471" s="134"/>
      <c r="AA2471" s="134"/>
      <c r="AB2471" s="134"/>
      <c r="AC2471" s="134"/>
      <c r="AD2471" s="134"/>
      <c r="AE2471" s="134"/>
    </row>
    <row r="2472" spans="2:31">
      <c r="B2472" s="1319">
        <f t="shared" si="96"/>
        <v>-1</v>
      </c>
      <c r="D2472" s="1310"/>
      <c r="E2472" s="1310"/>
      <c r="F2472" s="1320"/>
      <c r="G2472" s="1310"/>
      <c r="H2472" s="1310"/>
      <c r="I2472" s="1310"/>
      <c r="J2472" s="1321"/>
      <c r="K2472" s="1321"/>
      <c r="L2472" s="1310"/>
      <c r="N2472" s="1322">
        <f t="shared" si="97"/>
        <v>0</v>
      </c>
      <c r="O2472" s="1323">
        <f t="shared" si="98"/>
        <v>0</v>
      </c>
      <c r="P2472" s="1323">
        <f>O2472/'1.5 Universal Data'!$E$36</f>
        <v>0</v>
      </c>
      <c r="R2472" s="134"/>
      <c r="S2472" s="134"/>
      <c r="T2472" s="134"/>
      <c r="U2472" s="134"/>
      <c r="V2472" s="134"/>
      <c r="W2472" s="134"/>
      <c r="X2472" s="134"/>
      <c r="Y2472" s="134"/>
      <c r="Z2472" s="134"/>
      <c r="AA2472" s="134"/>
      <c r="AB2472" s="134"/>
      <c r="AC2472" s="134"/>
      <c r="AD2472" s="134"/>
      <c r="AE2472" s="134"/>
    </row>
    <row r="2473" spans="2:31">
      <c r="B2473" s="1319">
        <f t="shared" si="96"/>
        <v>-1</v>
      </c>
      <c r="D2473" s="1310"/>
      <c r="E2473" s="1310"/>
      <c r="F2473" s="1320"/>
      <c r="G2473" s="1310"/>
      <c r="H2473" s="1310"/>
      <c r="I2473" s="1310"/>
      <c r="J2473" s="1321"/>
      <c r="K2473" s="1321"/>
      <c r="L2473" s="1310"/>
      <c r="N2473" s="1322">
        <f t="shared" si="97"/>
        <v>0</v>
      </c>
      <c r="O2473" s="1323">
        <f t="shared" si="98"/>
        <v>0</v>
      </c>
      <c r="P2473" s="1323">
        <f>O2473/'1.5 Universal Data'!$E$36</f>
        <v>0</v>
      </c>
      <c r="R2473" s="134"/>
      <c r="S2473" s="134"/>
      <c r="T2473" s="134"/>
      <c r="U2473" s="134"/>
      <c r="V2473" s="134"/>
      <c r="W2473" s="134"/>
      <c r="X2473" s="134"/>
      <c r="Y2473" s="134"/>
      <c r="Z2473" s="134"/>
      <c r="AA2473" s="134"/>
      <c r="AB2473" s="134"/>
      <c r="AC2473" s="134"/>
      <c r="AD2473" s="134"/>
      <c r="AE2473" s="134"/>
    </row>
    <row r="2474" spans="2:31">
      <c r="B2474" s="1319">
        <f t="shared" si="96"/>
        <v>-1</v>
      </c>
      <c r="D2474" s="1310"/>
      <c r="E2474" s="1310"/>
      <c r="F2474" s="1320"/>
      <c r="G2474" s="1310"/>
      <c r="H2474" s="1310"/>
      <c r="I2474" s="1310"/>
      <c r="J2474" s="1321"/>
      <c r="K2474" s="1321"/>
      <c r="L2474" s="1310"/>
      <c r="N2474" s="1322">
        <f t="shared" si="97"/>
        <v>0</v>
      </c>
      <c r="O2474" s="1323">
        <f t="shared" si="98"/>
        <v>0</v>
      </c>
      <c r="P2474" s="1323">
        <f>O2474/'1.5 Universal Data'!$E$36</f>
        <v>0</v>
      </c>
      <c r="R2474" s="134"/>
      <c r="S2474" s="134"/>
      <c r="T2474" s="134"/>
      <c r="U2474" s="134"/>
      <c r="V2474" s="134"/>
      <c r="W2474" s="134"/>
      <c r="X2474" s="134"/>
      <c r="Y2474" s="134"/>
      <c r="Z2474" s="134"/>
      <c r="AA2474" s="134"/>
      <c r="AB2474" s="134"/>
      <c r="AC2474" s="134"/>
      <c r="AD2474" s="134"/>
      <c r="AE2474" s="134"/>
    </row>
    <row r="2475" spans="2:31">
      <c r="B2475" s="1319">
        <f t="shared" si="96"/>
        <v>-1</v>
      </c>
      <c r="D2475" s="1310"/>
      <c r="E2475" s="1310"/>
      <c r="F2475" s="1320"/>
      <c r="G2475" s="1310"/>
      <c r="H2475" s="1310"/>
      <c r="I2475" s="1310"/>
      <c r="J2475" s="1321"/>
      <c r="K2475" s="1321"/>
      <c r="L2475" s="1310"/>
      <c r="N2475" s="1322">
        <f t="shared" si="97"/>
        <v>0</v>
      </c>
      <c r="O2475" s="1323">
        <f t="shared" si="98"/>
        <v>0</v>
      </c>
      <c r="P2475" s="1323">
        <f>O2475/'1.5 Universal Data'!$E$36</f>
        <v>0</v>
      </c>
      <c r="R2475" s="134"/>
      <c r="S2475" s="134"/>
      <c r="T2475" s="134"/>
      <c r="U2475" s="134"/>
      <c r="V2475" s="134"/>
      <c r="W2475" s="134"/>
      <c r="X2475" s="134"/>
      <c r="Y2475" s="134"/>
      <c r="Z2475" s="134"/>
      <c r="AA2475" s="134"/>
      <c r="AB2475" s="134"/>
      <c r="AC2475" s="134"/>
      <c r="AD2475" s="134"/>
      <c r="AE2475" s="134"/>
    </row>
    <row r="2476" spans="2:31">
      <c r="B2476" s="1319">
        <f t="shared" si="96"/>
        <v>-1</v>
      </c>
      <c r="D2476" s="1310"/>
      <c r="E2476" s="1310"/>
      <c r="F2476" s="1320"/>
      <c r="G2476" s="1310"/>
      <c r="H2476" s="1310"/>
      <c r="I2476" s="1310"/>
      <c r="J2476" s="1321"/>
      <c r="K2476" s="1321"/>
      <c r="L2476" s="1310"/>
      <c r="N2476" s="1322">
        <f t="shared" si="97"/>
        <v>0</v>
      </c>
      <c r="O2476" s="1323">
        <f t="shared" si="98"/>
        <v>0</v>
      </c>
      <c r="P2476" s="1323">
        <f>O2476/'1.5 Universal Data'!$E$36</f>
        <v>0</v>
      </c>
      <c r="R2476" s="134"/>
      <c r="S2476" s="134"/>
      <c r="T2476" s="134"/>
      <c r="U2476" s="134"/>
      <c r="V2476" s="134"/>
      <c r="W2476" s="134"/>
      <c r="X2476" s="134"/>
      <c r="Y2476" s="134"/>
      <c r="Z2476" s="134"/>
      <c r="AA2476" s="134"/>
      <c r="AB2476" s="134"/>
      <c r="AC2476" s="134"/>
      <c r="AD2476" s="134"/>
      <c r="AE2476" s="134"/>
    </row>
    <row r="2477" spans="2:31">
      <c r="B2477" s="1319">
        <f t="shared" si="96"/>
        <v>-1</v>
      </c>
      <c r="D2477" s="1310"/>
      <c r="E2477" s="1310"/>
      <c r="F2477" s="1320"/>
      <c r="G2477" s="1310"/>
      <c r="H2477" s="1310"/>
      <c r="I2477" s="1310"/>
      <c r="J2477" s="1321"/>
      <c r="K2477" s="1321"/>
      <c r="L2477" s="1310"/>
      <c r="N2477" s="1322">
        <f t="shared" si="97"/>
        <v>0</v>
      </c>
      <c r="O2477" s="1323">
        <f t="shared" si="98"/>
        <v>0</v>
      </c>
      <c r="P2477" s="1323">
        <f>O2477/'1.5 Universal Data'!$E$36</f>
        <v>0</v>
      </c>
      <c r="R2477" s="134"/>
      <c r="S2477" s="134"/>
      <c r="T2477" s="134"/>
      <c r="U2477" s="134"/>
      <c r="V2477" s="134"/>
      <c r="W2477" s="134"/>
      <c r="X2477" s="134"/>
      <c r="Y2477" s="134"/>
      <c r="Z2477" s="134"/>
      <c r="AA2477" s="134"/>
      <c r="AB2477" s="134"/>
      <c r="AC2477" s="134"/>
      <c r="AD2477" s="134"/>
      <c r="AE2477" s="134"/>
    </row>
    <row r="2478" spans="2:31">
      <c r="B2478" s="1319">
        <f t="shared" si="96"/>
        <v>-1</v>
      </c>
      <c r="D2478" s="1310"/>
      <c r="E2478" s="1310"/>
      <c r="F2478" s="1320"/>
      <c r="G2478" s="1310"/>
      <c r="H2478" s="1310"/>
      <c r="I2478" s="1310"/>
      <c r="J2478" s="1321"/>
      <c r="K2478" s="1321"/>
      <c r="L2478" s="1310"/>
      <c r="N2478" s="1322">
        <f t="shared" si="97"/>
        <v>0</v>
      </c>
      <c r="O2478" s="1323">
        <f t="shared" si="98"/>
        <v>0</v>
      </c>
      <c r="P2478" s="1323">
        <f>O2478/'1.5 Universal Data'!$E$36</f>
        <v>0</v>
      </c>
      <c r="R2478" s="134"/>
      <c r="S2478" s="134"/>
      <c r="T2478" s="134"/>
      <c r="U2478" s="134"/>
      <c r="V2478" s="134"/>
      <c r="W2478" s="134"/>
      <c r="X2478" s="134"/>
      <c r="Y2478" s="134"/>
      <c r="Z2478" s="134"/>
      <c r="AA2478" s="134"/>
      <c r="AB2478" s="134"/>
      <c r="AC2478" s="134"/>
      <c r="AD2478" s="134"/>
      <c r="AE2478" s="134"/>
    </row>
    <row r="2479" spans="2:31">
      <c r="B2479" s="1319">
        <f t="shared" si="96"/>
        <v>-1</v>
      </c>
      <c r="D2479" s="1310"/>
      <c r="E2479" s="1310"/>
      <c r="F2479" s="1320"/>
      <c r="G2479" s="1310"/>
      <c r="H2479" s="1310"/>
      <c r="I2479" s="1310"/>
      <c r="J2479" s="1321"/>
      <c r="K2479" s="1321"/>
      <c r="L2479" s="1310"/>
      <c r="N2479" s="1322">
        <f t="shared" si="97"/>
        <v>0</v>
      </c>
      <c r="O2479" s="1323">
        <f t="shared" si="98"/>
        <v>0</v>
      </c>
      <c r="P2479" s="1323">
        <f>O2479/'1.5 Universal Data'!$E$36</f>
        <v>0</v>
      </c>
      <c r="R2479" s="134"/>
      <c r="S2479" s="134"/>
      <c r="T2479" s="134"/>
      <c r="U2479" s="134"/>
      <c r="V2479" s="134"/>
      <c r="W2479" s="134"/>
      <c r="X2479" s="134"/>
      <c r="Y2479" s="134"/>
      <c r="Z2479" s="134"/>
      <c r="AA2479" s="134"/>
      <c r="AB2479" s="134"/>
      <c r="AC2479" s="134"/>
      <c r="AD2479" s="134"/>
      <c r="AE2479" s="134"/>
    </row>
    <row r="2480" spans="2:31">
      <c r="B2480" s="1319">
        <f t="shared" si="96"/>
        <v>-1</v>
      </c>
      <c r="D2480" s="1310"/>
      <c r="E2480" s="1310"/>
      <c r="F2480" s="1320"/>
      <c r="G2480" s="1310"/>
      <c r="H2480" s="1310"/>
      <c r="I2480" s="1310"/>
      <c r="J2480" s="1321"/>
      <c r="K2480" s="1321"/>
      <c r="L2480" s="1310"/>
      <c r="N2480" s="1322">
        <f t="shared" si="97"/>
        <v>0</v>
      </c>
      <c r="O2480" s="1323">
        <f t="shared" si="98"/>
        <v>0</v>
      </c>
      <c r="P2480" s="1323">
        <f>O2480/'1.5 Universal Data'!$E$36</f>
        <v>0</v>
      </c>
      <c r="R2480" s="134"/>
      <c r="S2480" s="134"/>
      <c r="T2480" s="134"/>
      <c r="U2480" s="134"/>
      <c r="V2480" s="134"/>
      <c r="W2480" s="134"/>
      <c r="X2480" s="134"/>
      <c r="Y2480" s="134"/>
      <c r="Z2480" s="134"/>
      <c r="AA2480" s="134"/>
      <c r="AB2480" s="134"/>
      <c r="AC2480" s="134"/>
      <c r="AD2480" s="134"/>
      <c r="AE2480" s="134"/>
    </row>
    <row r="2481" spans="2:31">
      <c r="B2481" s="1319">
        <f t="shared" si="96"/>
        <v>-1</v>
      </c>
      <c r="D2481" s="1310"/>
      <c r="E2481" s="1310"/>
      <c r="F2481" s="1320"/>
      <c r="G2481" s="1310"/>
      <c r="H2481" s="1310"/>
      <c r="I2481" s="1310"/>
      <c r="J2481" s="1321"/>
      <c r="K2481" s="1321"/>
      <c r="L2481" s="1310"/>
      <c r="N2481" s="1322">
        <f t="shared" si="97"/>
        <v>0</v>
      </c>
      <c r="O2481" s="1323">
        <f t="shared" si="98"/>
        <v>0</v>
      </c>
      <c r="P2481" s="1323">
        <f>O2481/'1.5 Universal Data'!$E$36</f>
        <v>0</v>
      </c>
      <c r="R2481" s="134"/>
      <c r="S2481" s="134"/>
      <c r="T2481" s="134"/>
      <c r="U2481" s="134"/>
      <c r="V2481" s="134"/>
      <c r="W2481" s="134"/>
      <c r="X2481" s="134"/>
      <c r="Y2481" s="134"/>
      <c r="Z2481" s="134"/>
      <c r="AA2481" s="134"/>
      <c r="AB2481" s="134"/>
      <c r="AC2481" s="134"/>
      <c r="AD2481" s="134"/>
      <c r="AE2481" s="134"/>
    </row>
    <row r="2482" spans="2:31">
      <c r="B2482" s="1319">
        <f t="shared" si="96"/>
        <v>-1</v>
      </c>
      <c r="D2482" s="1310"/>
      <c r="E2482" s="1310"/>
      <c r="F2482" s="1320"/>
      <c r="G2482" s="1310"/>
      <c r="H2482" s="1310"/>
      <c r="I2482" s="1310"/>
      <c r="J2482" s="1321"/>
      <c r="K2482" s="1321"/>
      <c r="L2482" s="1310"/>
      <c r="N2482" s="1322">
        <f t="shared" si="97"/>
        <v>0</v>
      </c>
      <c r="O2482" s="1323">
        <f t="shared" si="98"/>
        <v>0</v>
      </c>
      <c r="P2482" s="1323">
        <f>O2482/'1.5 Universal Data'!$E$36</f>
        <v>0</v>
      </c>
      <c r="R2482" s="134"/>
      <c r="S2482" s="134"/>
      <c r="T2482" s="134"/>
      <c r="U2482" s="134"/>
      <c r="V2482" s="134"/>
      <c r="W2482" s="134"/>
      <c r="X2482" s="134"/>
      <c r="Y2482" s="134"/>
      <c r="Z2482" s="134"/>
      <c r="AA2482" s="134"/>
      <c r="AB2482" s="134"/>
      <c r="AC2482" s="134"/>
      <c r="AD2482" s="134"/>
      <c r="AE2482" s="134"/>
    </row>
    <row r="2483" spans="2:31">
      <c r="B2483" s="1319">
        <f t="shared" si="96"/>
        <v>-1</v>
      </c>
      <c r="D2483" s="1310"/>
      <c r="E2483" s="1310"/>
      <c r="F2483" s="1320"/>
      <c r="G2483" s="1310"/>
      <c r="H2483" s="1310"/>
      <c r="I2483" s="1310"/>
      <c r="J2483" s="1321"/>
      <c r="K2483" s="1321"/>
      <c r="L2483" s="1310"/>
      <c r="N2483" s="1322">
        <f t="shared" si="97"/>
        <v>0</v>
      </c>
      <c r="O2483" s="1323">
        <f t="shared" si="98"/>
        <v>0</v>
      </c>
      <c r="P2483" s="1323">
        <f>O2483/'1.5 Universal Data'!$E$36</f>
        <v>0</v>
      </c>
      <c r="R2483" s="134"/>
      <c r="S2483" s="134"/>
      <c r="T2483" s="134"/>
      <c r="U2483" s="134"/>
      <c r="V2483" s="134"/>
      <c r="W2483" s="134"/>
      <c r="X2483" s="134"/>
      <c r="Y2483" s="134"/>
      <c r="Z2483" s="134"/>
      <c r="AA2483" s="134"/>
      <c r="AB2483" s="134"/>
      <c r="AC2483" s="134"/>
      <c r="AD2483" s="134"/>
      <c r="AE2483" s="134"/>
    </row>
    <row r="2484" spans="2:31">
      <c r="B2484" s="1319">
        <f t="shared" si="96"/>
        <v>-1</v>
      </c>
      <c r="D2484" s="1310"/>
      <c r="E2484" s="1310"/>
      <c r="F2484" s="1320"/>
      <c r="G2484" s="1310"/>
      <c r="H2484" s="1310"/>
      <c r="I2484" s="1310"/>
      <c r="J2484" s="1321"/>
      <c r="K2484" s="1321"/>
      <c r="L2484" s="1310"/>
      <c r="N2484" s="1322">
        <f t="shared" si="97"/>
        <v>0</v>
      </c>
      <c r="O2484" s="1323">
        <f t="shared" si="98"/>
        <v>0</v>
      </c>
      <c r="P2484" s="1323">
        <f>O2484/'1.5 Universal Data'!$E$36</f>
        <v>0</v>
      </c>
      <c r="R2484" s="134"/>
      <c r="S2484" s="134"/>
      <c r="T2484" s="134"/>
      <c r="U2484" s="134"/>
      <c r="V2484" s="134"/>
      <c r="W2484" s="134"/>
      <c r="X2484" s="134"/>
      <c r="Y2484" s="134"/>
      <c r="Z2484" s="134"/>
      <c r="AA2484" s="134"/>
      <c r="AB2484" s="134"/>
      <c r="AC2484" s="134"/>
      <c r="AD2484" s="134"/>
      <c r="AE2484" s="134"/>
    </row>
    <row r="2485" spans="2:31">
      <c r="B2485" s="1319">
        <f t="shared" si="96"/>
        <v>-1</v>
      </c>
      <c r="D2485" s="1310"/>
      <c r="E2485" s="1310"/>
      <c r="F2485" s="1320"/>
      <c r="G2485" s="1310"/>
      <c r="H2485" s="1310"/>
      <c r="I2485" s="1310"/>
      <c r="J2485" s="1321"/>
      <c r="K2485" s="1321"/>
      <c r="L2485" s="1310"/>
      <c r="N2485" s="1322">
        <f t="shared" si="97"/>
        <v>0</v>
      </c>
      <c r="O2485" s="1323">
        <f t="shared" si="98"/>
        <v>0</v>
      </c>
      <c r="P2485" s="1323">
        <f>O2485/'1.5 Universal Data'!$E$36</f>
        <v>0</v>
      </c>
      <c r="R2485" s="134"/>
      <c r="S2485" s="134"/>
      <c r="T2485" s="134"/>
      <c r="U2485" s="134"/>
      <c r="V2485" s="134"/>
      <c r="W2485" s="134"/>
      <c r="X2485" s="134"/>
      <c r="Y2485" s="134"/>
      <c r="Z2485" s="134"/>
      <c r="AA2485" s="134"/>
      <c r="AB2485" s="134"/>
      <c r="AC2485" s="134"/>
      <c r="AD2485" s="134"/>
      <c r="AE2485" s="134"/>
    </row>
    <row r="2486" spans="2:31">
      <c r="B2486" s="1319">
        <f t="shared" si="96"/>
        <v>-1</v>
      </c>
      <c r="D2486" s="1310"/>
      <c r="E2486" s="1310"/>
      <c r="F2486" s="1320"/>
      <c r="G2486" s="1310"/>
      <c r="H2486" s="1310"/>
      <c r="I2486" s="1310"/>
      <c r="J2486" s="1321"/>
      <c r="K2486" s="1321"/>
      <c r="L2486" s="1310"/>
      <c r="N2486" s="1322">
        <f t="shared" si="97"/>
        <v>0</v>
      </c>
      <c r="O2486" s="1323">
        <f t="shared" si="98"/>
        <v>0</v>
      </c>
      <c r="P2486" s="1323">
        <f>O2486/'1.5 Universal Data'!$E$36</f>
        <v>0</v>
      </c>
      <c r="R2486" s="134"/>
      <c r="S2486" s="134"/>
      <c r="T2486" s="134"/>
      <c r="U2486" s="134"/>
      <c r="V2486" s="134"/>
      <c r="W2486" s="134"/>
      <c r="X2486" s="134"/>
      <c r="Y2486" s="134"/>
      <c r="Z2486" s="134"/>
      <c r="AA2486" s="134"/>
      <c r="AB2486" s="134"/>
      <c r="AC2486" s="134"/>
      <c r="AD2486" s="134"/>
      <c r="AE2486" s="134"/>
    </row>
    <row r="2487" spans="2:31">
      <c r="B2487" s="1319">
        <f t="shared" si="96"/>
        <v>-1</v>
      </c>
      <c r="D2487" s="1310"/>
      <c r="E2487" s="1310"/>
      <c r="F2487" s="1320"/>
      <c r="G2487" s="1310"/>
      <c r="H2487" s="1310"/>
      <c r="I2487" s="1310"/>
      <c r="J2487" s="1321"/>
      <c r="K2487" s="1321"/>
      <c r="L2487" s="1310"/>
      <c r="N2487" s="1322">
        <f t="shared" si="97"/>
        <v>0</v>
      </c>
      <c r="O2487" s="1323">
        <f t="shared" si="98"/>
        <v>0</v>
      </c>
      <c r="P2487" s="1323">
        <f>O2487/'1.5 Universal Data'!$E$36</f>
        <v>0</v>
      </c>
      <c r="R2487" s="134"/>
      <c r="S2487" s="134"/>
      <c r="T2487" s="134"/>
      <c r="U2487" s="134"/>
      <c r="V2487" s="134"/>
      <c r="W2487" s="134"/>
      <c r="X2487" s="134"/>
      <c r="Y2487" s="134"/>
      <c r="Z2487" s="134"/>
      <c r="AA2487" s="134"/>
      <c r="AB2487" s="134"/>
      <c r="AC2487" s="134"/>
      <c r="AD2487" s="134"/>
      <c r="AE2487" s="134"/>
    </row>
    <row r="2488" spans="2:31">
      <c r="B2488" s="1319">
        <f t="shared" si="96"/>
        <v>-1</v>
      </c>
      <c r="D2488" s="1310"/>
      <c r="E2488" s="1310"/>
      <c r="F2488" s="1320"/>
      <c r="G2488" s="1310"/>
      <c r="H2488" s="1310"/>
      <c r="I2488" s="1310"/>
      <c r="J2488" s="1321"/>
      <c r="K2488" s="1321"/>
      <c r="L2488" s="1310"/>
      <c r="N2488" s="1322">
        <f t="shared" si="97"/>
        <v>0</v>
      </c>
      <c r="O2488" s="1323">
        <f t="shared" si="98"/>
        <v>0</v>
      </c>
      <c r="P2488" s="1323">
        <f>O2488/'1.5 Universal Data'!$E$36</f>
        <v>0</v>
      </c>
      <c r="R2488" s="134"/>
      <c r="S2488" s="134"/>
      <c r="T2488" s="134"/>
      <c r="U2488" s="134"/>
      <c r="V2488" s="134"/>
      <c r="W2488" s="134"/>
      <c r="X2488" s="134"/>
      <c r="Y2488" s="134"/>
      <c r="Z2488" s="134"/>
      <c r="AA2488" s="134"/>
      <c r="AB2488" s="134"/>
      <c r="AC2488" s="134"/>
      <c r="AD2488" s="134"/>
      <c r="AE2488" s="134"/>
    </row>
    <row r="2489" spans="2:31">
      <c r="B2489" s="1319">
        <f t="shared" si="96"/>
        <v>-1</v>
      </c>
      <c r="D2489" s="1310"/>
      <c r="E2489" s="1310"/>
      <c r="F2489" s="1320"/>
      <c r="G2489" s="1310"/>
      <c r="H2489" s="1310"/>
      <c r="I2489" s="1310"/>
      <c r="J2489" s="1321"/>
      <c r="K2489" s="1321"/>
      <c r="L2489" s="1310"/>
      <c r="N2489" s="1322">
        <f t="shared" si="97"/>
        <v>0</v>
      </c>
      <c r="O2489" s="1323">
        <f t="shared" si="98"/>
        <v>0</v>
      </c>
      <c r="P2489" s="1323">
        <f>O2489/'1.5 Universal Data'!$E$36</f>
        <v>0</v>
      </c>
      <c r="R2489" s="134"/>
      <c r="S2489" s="134"/>
      <c r="T2489" s="134"/>
      <c r="U2489" s="134"/>
      <c r="V2489" s="134"/>
      <c r="W2489" s="134"/>
      <c r="X2489" s="134"/>
      <c r="Y2489" s="134"/>
      <c r="Z2489" s="134"/>
      <c r="AA2489" s="134"/>
      <c r="AB2489" s="134"/>
      <c r="AC2489" s="134"/>
      <c r="AD2489" s="134"/>
      <c r="AE2489" s="134"/>
    </row>
    <row r="2490" spans="2:31">
      <c r="B2490" s="1319">
        <f t="shared" si="96"/>
        <v>-1</v>
      </c>
      <c r="D2490" s="1310"/>
      <c r="E2490" s="1310"/>
      <c r="F2490" s="1320"/>
      <c r="G2490" s="1310"/>
      <c r="H2490" s="1310"/>
      <c r="I2490" s="1310"/>
      <c r="J2490" s="1321"/>
      <c r="K2490" s="1321"/>
      <c r="L2490" s="1310"/>
      <c r="N2490" s="1322">
        <f t="shared" si="97"/>
        <v>0</v>
      </c>
      <c r="O2490" s="1323">
        <f t="shared" si="98"/>
        <v>0</v>
      </c>
      <c r="P2490" s="1323">
        <f>O2490/'1.5 Universal Data'!$E$36</f>
        <v>0</v>
      </c>
      <c r="R2490" s="134"/>
      <c r="S2490" s="134"/>
      <c r="T2490" s="134"/>
      <c r="U2490" s="134"/>
      <c r="V2490" s="134"/>
      <c r="W2490" s="134"/>
      <c r="X2490" s="134"/>
      <c r="Y2490" s="134"/>
      <c r="Z2490" s="134"/>
      <c r="AA2490" s="134"/>
      <c r="AB2490" s="134"/>
      <c r="AC2490" s="134"/>
      <c r="AD2490" s="134"/>
      <c r="AE2490" s="134"/>
    </row>
    <row r="2491" spans="2:31">
      <c r="B2491" s="1319">
        <f t="shared" si="96"/>
        <v>-1</v>
      </c>
      <c r="D2491" s="1310"/>
      <c r="E2491" s="1310"/>
      <c r="F2491" s="1320"/>
      <c r="G2491" s="1310"/>
      <c r="H2491" s="1310"/>
      <c r="I2491" s="1310"/>
      <c r="J2491" s="1321"/>
      <c r="K2491" s="1321"/>
      <c r="L2491" s="1310"/>
      <c r="N2491" s="1322">
        <f t="shared" si="97"/>
        <v>0</v>
      </c>
      <c r="O2491" s="1323">
        <f t="shared" si="98"/>
        <v>0</v>
      </c>
      <c r="P2491" s="1323">
        <f>O2491/'1.5 Universal Data'!$E$36</f>
        <v>0</v>
      </c>
      <c r="R2491" s="134"/>
      <c r="S2491" s="134"/>
      <c r="T2491" s="134"/>
      <c r="U2491" s="134"/>
      <c r="V2491" s="134"/>
      <c r="W2491" s="134"/>
      <c r="X2491" s="134"/>
      <c r="Y2491" s="134"/>
      <c r="Z2491" s="134"/>
      <c r="AA2491" s="134"/>
      <c r="AB2491" s="134"/>
      <c r="AC2491" s="134"/>
      <c r="AD2491" s="134"/>
      <c r="AE2491" s="134"/>
    </row>
    <row r="2492" spans="2:31">
      <c r="B2492" s="1319">
        <f t="shared" si="96"/>
        <v>-1</v>
      </c>
      <c r="D2492" s="1310"/>
      <c r="E2492" s="1310"/>
      <c r="F2492" s="1320"/>
      <c r="G2492" s="1310"/>
      <c r="H2492" s="1310"/>
      <c r="I2492" s="1310"/>
      <c r="J2492" s="1321"/>
      <c r="K2492" s="1321"/>
      <c r="L2492" s="1310"/>
      <c r="N2492" s="1322">
        <f t="shared" si="97"/>
        <v>0</v>
      </c>
      <c r="O2492" s="1323">
        <f t="shared" si="98"/>
        <v>0</v>
      </c>
      <c r="P2492" s="1323">
        <f>O2492/'1.5 Universal Data'!$E$36</f>
        <v>0</v>
      </c>
      <c r="R2492" s="134"/>
      <c r="S2492" s="134"/>
      <c r="T2492" s="134"/>
      <c r="U2492" s="134"/>
      <c r="V2492" s="134"/>
      <c r="W2492" s="134"/>
      <c r="X2492" s="134"/>
      <c r="Y2492" s="134"/>
      <c r="Z2492" s="134"/>
      <c r="AA2492" s="134"/>
      <c r="AB2492" s="134"/>
      <c r="AC2492" s="134"/>
      <c r="AD2492" s="134"/>
      <c r="AE2492" s="134"/>
    </row>
    <row r="2493" spans="2:31">
      <c r="B2493" s="1319">
        <f t="shared" si="96"/>
        <v>-1</v>
      </c>
      <c r="D2493" s="1310"/>
      <c r="E2493" s="1310"/>
      <c r="F2493" s="1320"/>
      <c r="G2493" s="1310"/>
      <c r="H2493" s="1310"/>
      <c r="I2493" s="1310"/>
      <c r="J2493" s="1321"/>
      <c r="K2493" s="1321"/>
      <c r="L2493" s="1310"/>
      <c r="N2493" s="1322">
        <f t="shared" si="97"/>
        <v>0</v>
      </c>
      <c r="O2493" s="1323">
        <f t="shared" si="98"/>
        <v>0</v>
      </c>
      <c r="P2493" s="1323">
        <f>O2493/'1.5 Universal Data'!$E$36</f>
        <v>0</v>
      </c>
      <c r="R2493" s="134"/>
      <c r="S2493" s="134"/>
      <c r="T2493" s="134"/>
      <c r="U2493" s="134"/>
      <c r="V2493" s="134"/>
      <c r="W2493" s="134"/>
      <c r="X2493" s="134"/>
      <c r="Y2493" s="134"/>
      <c r="Z2493" s="134"/>
      <c r="AA2493" s="134"/>
      <c r="AB2493" s="134"/>
      <c r="AC2493" s="134"/>
      <c r="AD2493" s="134"/>
      <c r="AE2493" s="134"/>
    </row>
    <row r="2494" spans="2:31">
      <c r="B2494" s="1319">
        <f t="shared" si="96"/>
        <v>-1</v>
      </c>
      <c r="D2494" s="1310"/>
      <c r="E2494" s="1310"/>
      <c r="F2494" s="1320"/>
      <c r="G2494" s="1310"/>
      <c r="H2494" s="1310"/>
      <c r="I2494" s="1310"/>
      <c r="J2494" s="1321"/>
      <c r="K2494" s="1321"/>
      <c r="L2494" s="1310"/>
      <c r="N2494" s="1322">
        <f t="shared" si="97"/>
        <v>0</v>
      </c>
      <c r="O2494" s="1323">
        <f t="shared" si="98"/>
        <v>0</v>
      </c>
      <c r="P2494" s="1323">
        <f>O2494/'1.5 Universal Data'!$E$36</f>
        <v>0</v>
      </c>
      <c r="R2494" s="134"/>
      <c r="S2494" s="134"/>
      <c r="T2494" s="134"/>
      <c r="U2494" s="134"/>
      <c r="V2494" s="134"/>
      <c r="W2494" s="134"/>
      <c r="X2494" s="134"/>
      <c r="Y2494" s="134"/>
      <c r="Z2494" s="134"/>
      <c r="AA2494" s="134"/>
      <c r="AB2494" s="134"/>
      <c r="AC2494" s="134"/>
      <c r="AD2494" s="134"/>
      <c r="AE2494" s="134"/>
    </row>
    <row r="2495" spans="2:31">
      <c r="B2495" s="1319">
        <f t="shared" si="96"/>
        <v>-1</v>
      </c>
      <c r="D2495" s="1310"/>
      <c r="E2495" s="1310"/>
      <c r="F2495" s="1320"/>
      <c r="G2495" s="1310"/>
      <c r="H2495" s="1310"/>
      <c r="I2495" s="1310"/>
      <c r="J2495" s="1321"/>
      <c r="K2495" s="1321"/>
      <c r="L2495" s="1310"/>
      <c r="N2495" s="1322">
        <f t="shared" si="97"/>
        <v>0</v>
      </c>
      <c r="O2495" s="1323">
        <f t="shared" si="98"/>
        <v>0</v>
      </c>
      <c r="P2495" s="1323">
        <f>O2495/'1.5 Universal Data'!$E$36</f>
        <v>0</v>
      </c>
      <c r="R2495" s="134"/>
      <c r="S2495" s="134"/>
      <c r="T2495" s="134"/>
      <c r="U2495" s="134"/>
      <c r="V2495" s="134"/>
      <c r="W2495" s="134"/>
      <c r="X2495" s="134"/>
      <c r="Y2495" s="134"/>
      <c r="Z2495" s="134"/>
      <c r="AA2495" s="134"/>
      <c r="AB2495" s="134"/>
      <c r="AC2495" s="134"/>
      <c r="AD2495" s="134"/>
      <c r="AE2495" s="134"/>
    </row>
    <row r="2496" spans="2:31">
      <c r="B2496" s="1319">
        <f t="shared" si="96"/>
        <v>-1</v>
      </c>
      <c r="D2496" s="1310"/>
      <c r="E2496" s="1310"/>
      <c r="F2496" s="1320"/>
      <c r="G2496" s="1310"/>
      <c r="H2496" s="1310"/>
      <c r="I2496" s="1310"/>
      <c r="J2496" s="1321"/>
      <c r="K2496" s="1321"/>
      <c r="L2496" s="1310"/>
      <c r="N2496" s="1322">
        <f t="shared" si="97"/>
        <v>0</v>
      </c>
      <c r="O2496" s="1323">
        <f t="shared" si="98"/>
        <v>0</v>
      </c>
      <c r="P2496" s="1323">
        <f>O2496/'1.5 Universal Data'!$E$36</f>
        <v>0</v>
      </c>
      <c r="R2496" s="134"/>
      <c r="S2496" s="134"/>
      <c r="T2496" s="134"/>
      <c r="U2496" s="134"/>
      <c r="V2496" s="134"/>
      <c r="W2496" s="134"/>
      <c r="X2496" s="134"/>
      <c r="Y2496" s="134"/>
      <c r="Z2496" s="134"/>
      <c r="AA2496" s="134"/>
      <c r="AB2496" s="134"/>
      <c r="AC2496" s="134"/>
      <c r="AD2496" s="134"/>
      <c r="AE2496" s="134"/>
    </row>
    <row r="2497" spans="2:31">
      <c r="B2497" s="1319">
        <f t="shared" si="96"/>
        <v>-1</v>
      </c>
      <c r="D2497" s="1310"/>
      <c r="E2497" s="1310"/>
      <c r="F2497" s="1320"/>
      <c r="G2497" s="1310"/>
      <c r="H2497" s="1310"/>
      <c r="I2497" s="1310"/>
      <c r="J2497" s="1321"/>
      <c r="K2497" s="1321"/>
      <c r="L2497" s="1310"/>
      <c r="N2497" s="1322">
        <f t="shared" si="97"/>
        <v>0</v>
      </c>
      <c r="O2497" s="1323">
        <f t="shared" si="98"/>
        <v>0</v>
      </c>
      <c r="P2497" s="1323">
        <f>O2497/'1.5 Universal Data'!$E$36</f>
        <v>0</v>
      </c>
      <c r="R2497" s="134"/>
      <c r="S2497" s="134"/>
      <c r="T2497" s="134"/>
      <c r="U2497" s="134"/>
      <c r="V2497" s="134"/>
      <c r="W2497" s="134"/>
      <c r="X2497" s="134"/>
      <c r="Y2497" s="134"/>
      <c r="Z2497" s="134"/>
      <c r="AA2497" s="134"/>
      <c r="AB2497" s="134"/>
      <c r="AC2497" s="134"/>
      <c r="AD2497" s="134"/>
      <c r="AE2497" s="134"/>
    </row>
    <row r="2498" spans="2:31">
      <c r="B2498" s="1319">
        <f t="shared" si="96"/>
        <v>-1</v>
      </c>
      <c r="D2498" s="1310"/>
      <c r="E2498" s="1310"/>
      <c r="F2498" s="1320"/>
      <c r="G2498" s="1310"/>
      <c r="H2498" s="1310"/>
      <c r="I2498" s="1310"/>
      <c r="J2498" s="1321"/>
      <c r="K2498" s="1321"/>
      <c r="L2498" s="1310"/>
      <c r="N2498" s="1322">
        <f t="shared" si="97"/>
        <v>0</v>
      </c>
      <c r="O2498" s="1323">
        <f t="shared" si="98"/>
        <v>0</v>
      </c>
      <c r="P2498" s="1323">
        <f>O2498/'1.5 Universal Data'!$E$36</f>
        <v>0</v>
      </c>
      <c r="R2498" s="134"/>
      <c r="S2498" s="134"/>
      <c r="T2498" s="134"/>
      <c r="U2498" s="134"/>
      <c r="V2498" s="134"/>
      <c r="W2498" s="134"/>
      <c r="X2498" s="134"/>
      <c r="Y2498" s="134"/>
      <c r="Z2498" s="134"/>
      <c r="AA2498" s="134"/>
      <c r="AB2498" s="134"/>
      <c r="AC2498" s="134"/>
      <c r="AD2498" s="134"/>
      <c r="AE2498" s="134"/>
    </row>
    <row r="2499" spans="2:31">
      <c r="B2499" s="1319">
        <f t="shared" si="96"/>
        <v>-1</v>
      </c>
      <c r="D2499" s="1310"/>
      <c r="E2499" s="1310"/>
      <c r="F2499" s="1320"/>
      <c r="G2499" s="1310"/>
      <c r="H2499" s="1310"/>
      <c r="I2499" s="1310"/>
      <c r="J2499" s="1321"/>
      <c r="K2499" s="1321"/>
      <c r="L2499" s="1310"/>
      <c r="N2499" s="1322">
        <f t="shared" si="97"/>
        <v>0</v>
      </c>
      <c r="O2499" s="1323">
        <f t="shared" si="98"/>
        <v>0</v>
      </c>
      <c r="P2499" s="1323">
        <f>O2499/'1.5 Universal Data'!$E$36</f>
        <v>0</v>
      </c>
      <c r="R2499" s="134"/>
      <c r="S2499" s="134"/>
      <c r="T2499" s="134"/>
      <c r="U2499" s="134"/>
      <c r="V2499" s="134"/>
      <c r="W2499" s="134"/>
      <c r="X2499" s="134"/>
      <c r="Y2499" s="134"/>
      <c r="Z2499" s="134"/>
      <c r="AA2499" s="134"/>
      <c r="AB2499" s="134"/>
      <c r="AC2499" s="134"/>
      <c r="AD2499" s="134"/>
      <c r="AE2499" s="134"/>
    </row>
    <row r="2500" spans="2:31">
      <c r="B2500" s="1319">
        <f t="shared" si="96"/>
        <v>-1</v>
      </c>
      <c r="D2500" s="1310"/>
      <c r="E2500" s="1310"/>
      <c r="F2500" s="1320"/>
      <c r="G2500" s="1310"/>
      <c r="H2500" s="1310"/>
      <c r="I2500" s="1310"/>
      <c r="J2500" s="1321"/>
      <c r="K2500" s="1321"/>
      <c r="L2500" s="1310"/>
      <c r="N2500" s="1322">
        <f t="shared" si="97"/>
        <v>0</v>
      </c>
      <c r="O2500" s="1323">
        <f t="shared" si="98"/>
        <v>0</v>
      </c>
      <c r="P2500" s="1323">
        <f>O2500/'1.5 Universal Data'!$E$36</f>
        <v>0</v>
      </c>
      <c r="R2500" s="134"/>
      <c r="S2500" s="134"/>
      <c r="T2500" s="134"/>
      <c r="U2500" s="134"/>
      <c r="V2500" s="134"/>
      <c r="W2500" s="134"/>
      <c r="X2500" s="134"/>
      <c r="Y2500" s="134"/>
      <c r="Z2500" s="134"/>
      <c r="AA2500" s="134"/>
      <c r="AB2500" s="134"/>
      <c r="AC2500" s="134"/>
      <c r="AD2500" s="134"/>
      <c r="AE2500" s="134"/>
    </row>
    <row r="2501" spans="2:31">
      <c r="B2501" s="1319">
        <f t="shared" si="96"/>
        <v>-1</v>
      </c>
      <c r="D2501" s="1310"/>
      <c r="E2501" s="1310"/>
      <c r="F2501" s="1320"/>
      <c r="G2501" s="1310"/>
      <c r="H2501" s="1310"/>
      <c r="I2501" s="1310"/>
      <c r="J2501" s="1321"/>
      <c r="K2501" s="1321"/>
      <c r="L2501" s="1310"/>
      <c r="N2501" s="1322">
        <f t="shared" si="97"/>
        <v>0</v>
      </c>
      <c r="O2501" s="1323">
        <f t="shared" si="98"/>
        <v>0</v>
      </c>
      <c r="P2501" s="1323">
        <f>O2501/'1.5 Universal Data'!$E$36</f>
        <v>0</v>
      </c>
      <c r="R2501" s="134"/>
      <c r="S2501" s="134"/>
      <c r="T2501" s="134"/>
      <c r="U2501" s="134"/>
      <c r="V2501" s="134"/>
      <c r="W2501" s="134"/>
      <c r="X2501" s="134"/>
      <c r="Y2501" s="134"/>
      <c r="Z2501" s="134"/>
      <c r="AA2501" s="134"/>
      <c r="AB2501" s="134"/>
      <c r="AC2501" s="134"/>
      <c r="AD2501" s="134"/>
      <c r="AE2501" s="134"/>
    </row>
    <row r="2502" spans="2:31">
      <c r="B2502" s="1319">
        <f t="shared" si="96"/>
        <v>-1</v>
      </c>
      <c r="D2502" s="1310"/>
      <c r="E2502" s="1310"/>
      <c r="F2502" s="1320"/>
      <c r="G2502" s="1310"/>
      <c r="H2502" s="1310"/>
      <c r="I2502" s="1310"/>
      <c r="J2502" s="1321"/>
      <c r="K2502" s="1321"/>
      <c r="L2502" s="1310"/>
      <c r="N2502" s="1322">
        <f t="shared" si="97"/>
        <v>0</v>
      </c>
      <c r="O2502" s="1323">
        <f t="shared" si="98"/>
        <v>0</v>
      </c>
      <c r="P2502" s="1323">
        <f>O2502/'1.5 Universal Data'!$E$36</f>
        <v>0</v>
      </c>
      <c r="R2502" s="134"/>
      <c r="S2502" s="134"/>
      <c r="T2502" s="134"/>
      <c r="U2502" s="134"/>
      <c r="V2502" s="134"/>
      <c r="W2502" s="134"/>
      <c r="X2502" s="134"/>
      <c r="Y2502" s="134"/>
      <c r="Z2502" s="134"/>
      <c r="AA2502" s="134"/>
      <c r="AB2502" s="134"/>
      <c r="AC2502" s="134"/>
      <c r="AD2502" s="134"/>
      <c r="AE2502" s="134"/>
    </row>
    <row r="2503" spans="2:31">
      <c r="B2503" s="1319">
        <f t="shared" si="96"/>
        <v>-1</v>
      </c>
      <c r="D2503" s="1310"/>
      <c r="E2503" s="1310"/>
      <c r="F2503" s="1320"/>
      <c r="G2503" s="1310"/>
      <c r="H2503" s="1310"/>
      <c r="I2503" s="1310"/>
      <c r="J2503" s="1321"/>
      <c r="K2503" s="1321"/>
      <c r="L2503" s="1310"/>
      <c r="N2503" s="1322">
        <f t="shared" si="97"/>
        <v>0</v>
      </c>
      <c r="O2503" s="1323">
        <f t="shared" si="98"/>
        <v>0</v>
      </c>
      <c r="P2503" s="1323">
        <f>O2503/'1.5 Universal Data'!$E$36</f>
        <v>0</v>
      </c>
      <c r="R2503" s="134"/>
      <c r="S2503" s="134"/>
      <c r="T2503" s="134"/>
      <c r="U2503" s="134"/>
      <c r="V2503" s="134"/>
      <c r="W2503" s="134"/>
      <c r="X2503" s="134"/>
      <c r="Y2503" s="134"/>
      <c r="Z2503" s="134"/>
      <c r="AA2503" s="134"/>
      <c r="AB2503" s="134"/>
      <c r="AC2503" s="134"/>
      <c r="AD2503" s="134"/>
      <c r="AE2503" s="134"/>
    </row>
    <row r="2504" spans="2:31">
      <c r="B2504" s="1319">
        <f t="shared" si="96"/>
        <v>-1</v>
      </c>
      <c r="D2504" s="1310"/>
      <c r="E2504" s="1310"/>
      <c r="F2504" s="1320"/>
      <c r="G2504" s="1310"/>
      <c r="H2504" s="1310"/>
      <c r="I2504" s="1310"/>
      <c r="J2504" s="1321"/>
      <c r="K2504" s="1321"/>
      <c r="L2504" s="1310"/>
      <c r="N2504" s="1322">
        <f t="shared" si="97"/>
        <v>0</v>
      </c>
      <c r="O2504" s="1323">
        <f t="shared" si="98"/>
        <v>0</v>
      </c>
      <c r="P2504" s="1323">
        <f>O2504/'1.5 Universal Data'!$E$36</f>
        <v>0</v>
      </c>
      <c r="R2504" s="134"/>
      <c r="S2504" s="134"/>
      <c r="T2504" s="134"/>
      <c r="U2504" s="134"/>
      <c r="V2504" s="134"/>
      <c r="W2504" s="134"/>
      <c r="X2504" s="134"/>
      <c r="Y2504" s="134"/>
      <c r="Z2504" s="134"/>
      <c r="AA2504" s="134"/>
      <c r="AB2504" s="134"/>
      <c r="AC2504" s="134"/>
      <c r="AD2504" s="134"/>
      <c r="AE2504" s="134"/>
    </row>
    <row r="2505" spans="2:31">
      <c r="B2505" s="1319">
        <f t="shared" si="96"/>
        <v>-1</v>
      </c>
      <c r="D2505" s="1310"/>
      <c r="E2505" s="1310"/>
      <c r="F2505" s="1320"/>
      <c r="G2505" s="1310"/>
      <c r="H2505" s="1310"/>
      <c r="I2505" s="1310"/>
      <c r="J2505" s="1321"/>
      <c r="K2505" s="1321"/>
      <c r="L2505" s="1310"/>
      <c r="N2505" s="1322">
        <f t="shared" si="97"/>
        <v>0</v>
      </c>
      <c r="O2505" s="1323">
        <f t="shared" si="98"/>
        <v>0</v>
      </c>
      <c r="P2505" s="1323">
        <f>O2505/'1.5 Universal Data'!$E$36</f>
        <v>0</v>
      </c>
      <c r="R2505" s="134"/>
      <c r="S2505" s="134"/>
      <c r="T2505" s="134"/>
      <c r="U2505" s="134"/>
      <c r="V2505" s="134"/>
      <c r="W2505" s="134"/>
      <c r="X2505" s="134"/>
      <c r="Y2505" s="134"/>
      <c r="Z2505" s="134"/>
      <c r="AA2505" s="134"/>
      <c r="AB2505" s="134"/>
      <c r="AC2505" s="134"/>
      <c r="AD2505" s="134"/>
      <c r="AE2505" s="134"/>
    </row>
    <row r="2506" spans="2:31">
      <c r="B2506" s="1319">
        <f t="shared" si="96"/>
        <v>-1</v>
      </c>
      <c r="D2506" s="1310"/>
      <c r="E2506" s="1310"/>
      <c r="F2506" s="1320"/>
      <c r="G2506" s="1310"/>
      <c r="H2506" s="1310"/>
      <c r="I2506" s="1310"/>
      <c r="J2506" s="1321"/>
      <c r="K2506" s="1321"/>
      <c r="L2506" s="1310"/>
      <c r="N2506" s="1322">
        <f t="shared" si="97"/>
        <v>0</v>
      </c>
      <c r="O2506" s="1323">
        <f t="shared" si="98"/>
        <v>0</v>
      </c>
      <c r="P2506" s="1323">
        <f>O2506/'1.5 Universal Data'!$E$36</f>
        <v>0</v>
      </c>
      <c r="R2506" s="134"/>
      <c r="S2506" s="134"/>
      <c r="T2506" s="134"/>
      <c r="U2506" s="134"/>
      <c r="V2506" s="134"/>
      <c r="W2506" s="134"/>
      <c r="X2506" s="134"/>
      <c r="Y2506" s="134"/>
      <c r="Z2506" s="134"/>
      <c r="AA2506" s="134"/>
      <c r="AB2506" s="134"/>
      <c r="AC2506" s="134"/>
      <c r="AD2506" s="134"/>
      <c r="AE2506" s="134"/>
    </row>
    <row r="2507" spans="2:31">
      <c r="B2507" s="1319">
        <f t="shared" si="96"/>
        <v>-1</v>
      </c>
      <c r="D2507" s="1310"/>
      <c r="E2507" s="1310"/>
      <c r="F2507" s="1320"/>
      <c r="G2507" s="1310"/>
      <c r="H2507" s="1310"/>
      <c r="I2507" s="1310"/>
      <c r="J2507" s="1321"/>
      <c r="K2507" s="1321"/>
      <c r="L2507" s="1310"/>
      <c r="N2507" s="1322">
        <f t="shared" si="97"/>
        <v>0</v>
      </c>
      <c r="O2507" s="1323">
        <f t="shared" si="98"/>
        <v>0</v>
      </c>
      <c r="P2507" s="1323">
        <f>O2507/'1.5 Universal Data'!$E$36</f>
        <v>0</v>
      </c>
      <c r="R2507" s="134"/>
      <c r="S2507" s="134"/>
      <c r="T2507" s="134"/>
      <c r="U2507" s="134"/>
      <c r="V2507" s="134"/>
      <c r="W2507" s="134"/>
      <c r="X2507" s="134"/>
      <c r="Y2507" s="134"/>
      <c r="Z2507" s="134"/>
      <c r="AA2507" s="134"/>
      <c r="AB2507" s="134"/>
      <c r="AC2507" s="134"/>
      <c r="AD2507" s="134"/>
      <c r="AE2507" s="134"/>
    </row>
    <row r="2508" spans="2:31">
      <c r="B2508" s="1319">
        <f t="shared" si="96"/>
        <v>-1</v>
      </c>
      <c r="D2508" s="1310"/>
      <c r="E2508" s="1310"/>
      <c r="F2508" s="1320"/>
      <c r="G2508" s="1310"/>
      <c r="H2508" s="1310"/>
      <c r="I2508" s="1310"/>
      <c r="J2508" s="1321"/>
      <c r="K2508" s="1321"/>
      <c r="L2508" s="1310"/>
      <c r="N2508" s="1322">
        <f t="shared" si="97"/>
        <v>0</v>
      </c>
      <c r="O2508" s="1323">
        <f t="shared" si="98"/>
        <v>0</v>
      </c>
      <c r="P2508" s="1323">
        <f>O2508/'1.5 Universal Data'!$E$36</f>
        <v>0</v>
      </c>
      <c r="R2508" s="134"/>
      <c r="S2508" s="134"/>
      <c r="T2508" s="134"/>
      <c r="U2508" s="134"/>
      <c r="V2508" s="134"/>
      <c r="W2508" s="134"/>
      <c r="X2508" s="134"/>
      <c r="Y2508" s="134"/>
      <c r="Z2508" s="134"/>
      <c r="AA2508" s="134"/>
      <c r="AB2508" s="134"/>
      <c r="AC2508" s="134"/>
      <c r="AD2508" s="134"/>
      <c r="AE2508" s="134"/>
    </row>
    <row r="2509" spans="2:31">
      <c r="B2509" s="1319">
        <f t="shared" si="96"/>
        <v>-1</v>
      </c>
      <c r="D2509" s="1310"/>
      <c r="E2509" s="1310"/>
      <c r="F2509" s="1320"/>
      <c r="G2509" s="1310"/>
      <c r="H2509" s="1310"/>
      <c r="I2509" s="1310"/>
      <c r="J2509" s="1321"/>
      <c r="K2509" s="1321"/>
      <c r="L2509" s="1310"/>
      <c r="N2509" s="1322">
        <f t="shared" si="97"/>
        <v>0</v>
      </c>
      <c r="O2509" s="1323">
        <f t="shared" si="98"/>
        <v>0</v>
      </c>
      <c r="P2509" s="1323">
        <f>O2509/'1.5 Universal Data'!$E$36</f>
        <v>0</v>
      </c>
      <c r="R2509" s="134"/>
      <c r="S2509" s="134"/>
      <c r="T2509" s="134"/>
      <c r="U2509" s="134"/>
      <c r="V2509" s="134"/>
      <c r="W2509" s="134"/>
      <c r="X2509" s="134"/>
      <c r="Y2509" s="134"/>
      <c r="Z2509" s="134"/>
      <c r="AA2509" s="134"/>
      <c r="AB2509" s="134"/>
      <c r="AC2509" s="134"/>
      <c r="AD2509" s="134"/>
      <c r="AE2509" s="134"/>
    </row>
    <row r="2510" spans="2:31">
      <c r="B2510" s="1319">
        <f t="shared" si="96"/>
        <v>-1</v>
      </c>
      <c r="D2510" s="1310"/>
      <c r="E2510" s="1310"/>
      <c r="F2510" s="1320"/>
      <c r="G2510" s="1310"/>
      <c r="H2510" s="1310"/>
      <c r="I2510" s="1310"/>
      <c r="J2510" s="1321"/>
      <c r="K2510" s="1321"/>
      <c r="L2510" s="1310"/>
      <c r="N2510" s="1322">
        <f t="shared" si="97"/>
        <v>0</v>
      </c>
      <c r="O2510" s="1323">
        <f t="shared" si="98"/>
        <v>0</v>
      </c>
      <c r="P2510" s="1323">
        <f>O2510/'1.5 Universal Data'!$E$36</f>
        <v>0</v>
      </c>
      <c r="R2510" s="134"/>
      <c r="S2510" s="134"/>
      <c r="T2510" s="134"/>
      <c r="U2510" s="134"/>
      <c r="V2510" s="134"/>
      <c r="W2510" s="134"/>
      <c r="X2510" s="134"/>
      <c r="Y2510" s="134"/>
      <c r="Z2510" s="134"/>
      <c r="AA2510" s="134"/>
      <c r="AB2510" s="134"/>
      <c r="AC2510" s="134"/>
      <c r="AD2510" s="134"/>
      <c r="AE2510" s="134"/>
    </row>
    <row r="2511" spans="2:31">
      <c r="B2511" s="1319">
        <f t="shared" si="96"/>
        <v>-1</v>
      </c>
      <c r="D2511" s="1310"/>
      <c r="E2511" s="1310"/>
      <c r="F2511" s="1320"/>
      <c r="G2511" s="1310"/>
      <c r="H2511" s="1310"/>
      <c r="I2511" s="1310"/>
      <c r="J2511" s="1321"/>
      <c r="K2511" s="1321"/>
      <c r="L2511" s="1310"/>
      <c r="N2511" s="1322">
        <f t="shared" si="97"/>
        <v>0</v>
      </c>
      <c r="O2511" s="1323">
        <f t="shared" si="98"/>
        <v>0</v>
      </c>
      <c r="P2511" s="1323">
        <f>O2511/'1.5 Universal Data'!$E$36</f>
        <v>0</v>
      </c>
      <c r="R2511" s="134"/>
      <c r="S2511" s="134"/>
      <c r="T2511" s="134"/>
      <c r="U2511" s="134"/>
      <c r="V2511" s="134"/>
      <c r="W2511" s="134"/>
      <c r="X2511" s="134"/>
      <c r="Y2511" s="134"/>
      <c r="Z2511" s="134"/>
      <c r="AA2511" s="134"/>
      <c r="AB2511" s="134"/>
      <c r="AC2511" s="134"/>
      <c r="AD2511" s="134"/>
      <c r="AE2511" s="134"/>
    </row>
    <row r="2512" spans="2:31">
      <c r="B2512" s="1319">
        <f t="shared" si="96"/>
        <v>-1</v>
      </c>
      <c r="D2512" s="1310"/>
      <c r="E2512" s="1310"/>
      <c r="F2512" s="1320"/>
      <c r="G2512" s="1310"/>
      <c r="H2512" s="1310"/>
      <c r="I2512" s="1310"/>
      <c r="J2512" s="1321"/>
      <c r="K2512" s="1321"/>
      <c r="L2512" s="1310"/>
      <c r="N2512" s="1322">
        <f t="shared" si="97"/>
        <v>0</v>
      </c>
      <c r="O2512" s="1323">
        <f t="shared" si="98"/>
        <v>0</v>
      </c>
      <c r="P2512" s="1323">
        <f>O2512/'1.5 Universal Data'!$E$36</f>
        <v>0</v>
      </c>
      <c r="R2512" s="134"/>
      <c r="S2512" s="134"/>
      <c r="T2512" s="134"/>
      <c r="U2512" s="134"/>
      <c r="V2512" s="134"/>
      <c r="W2512" s="134"/>
      <c r="X2512" s="134"/>
      <c r="Y2512" s="134"/>
      <c r="Z2512" s="134"/>
      <c r="AA2512" s="134"/>
      <c r="AB2512" s="134"/>
      <c r="AC2512" s="134"/>
      <c r="AD2512" s="134"/>
      <c r="AE2512" s="134"/>
    </row>
    <row r="2513" spans="2:31">
      <c r="B2513" s="1319">
        <f t="shared" si="96"/>
        <v>-1</v>
      </c>
      <c r="D2513" s="1310"/>
      <c r="E2513" s="1310"/>
      <c r="F2513" s="1320"/>
      <c r="G2513" s="1310"/>
      <c r="H2513" s="1310"/>
      <c r="I2513" s="1310"/>
      <c r="J2513" s="1321"/>
      <c r="K2513" s="1321"/>
      <c r="L2513" s="1310"/>
      <c r="N2513" s="1322">
        <f t="shared" si="97"/>
        <v>0</v>
      </c>
      <c r="O2513" s="1323">
        <f t="shared" si="98"/>
        <v>0</v>
      </c>
      <c r="P2513" s="1323">
        <f>O2513/'1.5 Universal Data'!$E$36</f>
        <v>0</v>
      </c>
      <c r="R2513" s="134"/>
      <c r="S2513" s="134"/>
      <c r="T2513" s="134"/>
      <c r="U2513" s="134"/>
      <c r="V2513" s="134"/>
      <c r="W2513" s="134"/>
      <c r="X2513" s="134"/>
      <c r="Y2513" s="134"/>
      <c r="Z2513" s="134"/>
      <c r="AA2513" s="134"/>
      <c r="AB2513" s="134"/>
      <c r="AC2513" s="134"/>
      <c r="AD2513" s="134"/>
      <c r="AE2513" s="134"/>
    </row>
    <row r="2514" spans="2:31">
      <c r="B2514" s="1319">
        <f t="shared" si="96"/>
        <v>-1</v>
      </c>
      <c r="D2514" s="1310"/>
      <c r="E2514" s="1310"/>
      <c r="F2514" s="1320"/>
      <c r="G2514" s="1310"/>
      <c r="H2514" s="1310"/>
      <c r="I2514" s="1310"/>
      <c r="J2514" s="1321"/>
      <c r="K2514" s="1321"/>
      <c r="L2514" s="1310"/>
      <c r="N2514" s="1322">
        <f t="shared" si="97"/>
        <v>0</v>
      </c>
      <c r="O2514" s="1323">
        <f t="shared" si="98"/>
        <v>0</v>
      </c>
      <c r="P2514" s="1323">
        <f>O2514/'1.5 Universal Data'!$E$36</f>
        <v>0</v>
      </c>
      <c r="R2514" s="134"/>
      <c r="S2514" s="134"/>
      <c r="T2514" s="134"/>
      <c r="U2514" s="134"/>
      <c r="V2514" s="134"/>
      <c r="W2514" s="134"/>
      <c r="X2514" s="134"/>
      <c r="Y2514" s="134"/>
      <c r="Z2514" s="134"/>
      <c r="AA2514" s="134"/>
      <c r="AB2514" s="134"/>
      <c r="AC2514" s="134"/>
      <c r="AD2514" s="134"/>
      <c r="AE2514" s="134"/>
    </row>
    <row r="2515" spans="2:31">
      <c r="B2515" s="1319">
        <f t="shared" si="96"/>
        <v>-1</v>
      </c>
      <c r="D2515" s="1310"/>
      <c r="E2515" s="1310"/>
      <c r="F2515" s="1320"/>
      <c r="G2515" s="1310"/>
      <c r="H2515" s="1310"/>
      <c r="I2515" s="1310"/>
      <c r="J2515" s="1321"/>
      <c r="K2515" s="1321"/>
      <c r="L2515" s="1310"/>
      <c r="N2515" s="1322">
        <f t="shared" si="97"/>
        <v>0</v>
      </c>
      <c r="O2515" s="1323">
        <f t="shared" si="98"/>
        <v>0</v>
      </c>
      <c r="P2515" s="1323">
        <f>O2515/'1.5 Universal Data'!$E$36</f>
        <v>0</v>
      </c>
      <c r="R2515" s="134"/>
      <c r="S2515" s="134"/>
      <c r="T2515" s="134"/>
      <c r="U2515" s="134"/>
      <c r="V2515" s="134"/>
      <c r="W2515" s="134"/>
      <c r="X2515" s="134"/>
      <c r="Y2515" s="134"/>
      <c r="Z2515" s="134"/>
      <c r="AA2515" s="134"/>
      <c r="AB2515" s="134"/>
      <c r="AC2515" s="134"/>
      <c r="AD2515" s="134"/>
      <c r="AE2515" s="134"/>
    </row>
    <row r="2516" spans="2:31">
      <c r="B2516" s="1319">
        <f t="shared" si="96"/>
        <v>-1</v>
      </c>
      <c r="D2516" s="1310"/>
      <c r="E2516" s="1310"/>
      <c r="F2516" s="1320"/>
      <c r="G2516" s="1310"/>
      <c r="H2516" s="1310"/>
      <c r="I2516" s="1310"/>
      <c r="J2516" s="1321"/>
      <c r="K2516" s="1321"/>
      <c r="L2516" s="1310"/>
      <c r="N2516" s="1322">
        <f t="shared" si="97"/>
        <v>0</v>
      </c>
      <c r="O2516" s="1323">
        <f t="shared" si="98"/>
        <v>0</v>
      </c>
      <c r="P2516" s="1323">
        <f>O2516/'1.5 Universal Data'!$E$36</f>
        <v>0</v>
      </c>
      <c r="R2516" s="134"/>
      <c r="S2516" s="134"/>
      <c r="T2516" s="134"/>
      <c r="U2516" s="134"/>
      <c r="V2516" s="134"/>
      <c r="W2516" s="134"/>
      <c r="X2516" s="134"/>
      <c r="Y2516" s="134"/>
      <c r="Z2516" s="134"/>
      <c r="AA2516" s="134"/>
      <c r="AB2516" s="134"/>
      <c r="AC2516" s="134"/>
      <c r="AD2516" s="134"/>
      <c r="AE2516" s="134"/>
    </row>
    <row r="2517" spans="2:31">
      <c r="B2517" s="1319">
        <f t="shared" si="96"/>
        <v>-1</v>
      </c>
      <c r="D2517" s="1310"/>
      <c r="E2517" s="1310"/>
      <c r="F2517" s="1320"/>
      <c r="G2517" s="1310"/>
      <c r="H2517" s="1310"/>
      <c r="I2517" s="1310"/>
      <c r="J2517" s="1321"/>
      <c r="K2517" s="1321"/>
      <c r="L2517" s="1310"/>
      <c r="N2517" s="1322">
        <f t="shared" si="97"/>
        <v>0</v>
      </c>
      <c r="O2517" s="1323">
        <f t="shared" si="98"/>
        <v>0</v>
      </c>
      <c r="P2517" s="1323">
        <f>O2517/'1.5 Universal Data'!$E$36</f>
        <v>0</v>
      </c>
      <c r="R2517" s="134"/>
      <c r="S2517" s="134"/>
      <c r="T2517" s="134"/>
      <c r="U2517" s="134"/>
      <c r="V2517" s="134"/>
      <c r="W2517" s="134"/>
      <c r="X2517" s="134"/>
      <c r="Y2517" s="134"/>
      <c r="Z2517" s="134"/>
      <c r="AA2517" s="134"/>
      <c r="AB2517" s="134"/>
      <c r="AC2517" s="134"/>
      <c r="AD2517" s="134"/>
      <c r="AE2517" s="134"/>
    </row>
    <row r="2518" spans="2:31">
      <c r="B2518" s="1319">
        <f t="shared" si="96"/>
        <v>-1</v>
      </c>
      <c r="D2518" s="1310"/>
      <c r="E2518" s="1310"/>
      <c r="F2518" s="1320"/>
      <c r="G2518" s="1310"/>
      <c r="H2518" s="1310"/>
      <c r="I2518" s="1310"/>
      <c r="J2518" s="1321"/>
      <c r="K2518" s="1321"/>
      <c r="L2518" s="1310"/>
      <c r="N2518" s="1322">
        <f t="shared" si="97"/>
        <v>0</v>
      </c>
      <c r="O2518" s="1323">
        <f t="shared" si="98"/>
        <v>0</v>
      </c>
      <c r="P2518" s="1323">
        <f>O2518/'1.5 Universal Data'!$E$36</f>
        <v>0</v>
      </c>
      <c r="R2518" s="134"/>
      <c r="S2518" s="134"/>
      <c r="T2518" s="134"/>
      <c r="U2518" s="134"/>
      <c r="V2518" s="134"/>
      <c r="W2518" s="134"/>
      <c r="X2518" s="134"/>
      <c r="Y2518" s="134"/>
      <c r="Z2518" s="134"/>
      <c r="AA2518" s="134"/>
      <c r="AB2518" s="134"/>
      <c r="AC2518" s="134"/>
      <c r="AD2518" s="134"/>
      <c r="AE2518" s="134"/>
    </row>
    <row r="2519" spans="2:31">
      <c r="B2519" s="1319">
        <f t="shared" ref="B2519:B2582" si="99">IF(G2519="buy",1,-1)</f>
        <v>-1</v>
      </c>
      <c r="D2519" s="1310"/>
      <c r="E2519" s="1310"/>
      <c r="F2519" s="1320"/>
      <c r="G2519" s="1310"/>
      <c r="H2519" s="1310"/>
      <c r="I2519" s="1310"/>
      <c r="J2519" s="1321"/>
      <c r="K2519" s="1321"/>
      <c r="L2519" s="1310"/>
      <c r="N2519" s="1322">
        <f t="shared" si="97"/>
        <v>0</v>
      </c>
      <c r="O2519" s="1323">
        <f t="shared" si="98"/>
        <v>0</v>
      </c>
      <c r="P2519" s="1323">
        <f>O2519/'1.5 Universal Data'!$E$36</f>
        <v>0</v>
      </c>
      <c r="R2519" s="134"/>
      <c r="S2519" s="134"/>
      <c r="T2519" s="134"/>
      <c r="U2519" s="134"/>
      <c r="V2519" s="134"/>
      <c r="W2519" s="134"/>
      <c r="X2519" s="134"/>
      <c r="Y2519" s="134"/>
      <c r="Z2519" s="134"/>
      <c r="AA2519" s="134"/>
      <c r="AB2519" s="134"/>
      <c r="AC2519" s="134"/>
      <c r="AD2519" s="134"/>
      <c r="AE2519" s="134"/>
    </row>
    <row r="2520" spans="2:31">
      <c r="B2520" s="1319">
        <f t="shared" si="99"/>
        <v>-1</v>
      </c>
      <c r="D2520" s="1310"/>
      <c r="E2520" s="1310"/>
      <c r="F2520" s="1320"/>
      <c r="G2520" s="1310"/>
      <c r="H2520" s="1310"/>
      <c r="I2520" s="1310"/>
      <c r="J2520" s="1321"/>
      <c r="K2520" s="1321"/>
      <c r="L2520" s="1310"/>
      <c r="N2520" s="1322">
        <f t="shared" si="97"/>
        <v>0</v>
      </c>
      <c r="O2520" s="1323">
        <f t="shared" si="98"/>
        <v>0</v>
      </c>
      <c r="P2520" s="1323">
        <f>O2520/'1.5 Universal Data'!$E$36</f>
        <v>0</v>
      </c>
      <c r="R2520" s="134"/>
      <c r="S2520" s="134"/>
      <c r="T2520" s="134"/>
      <c r="U2520" s="134"/>
      <c r="V2520" s="134"/>
      <c r="W2520" s="134"/>
      <c r="X2520" s="134"/>
      <c r="Y2520" s="134"/>
      <c r="Z2520" s="134"/>
      <c r="AA2520" s="134"/>
      <c r="AB2520" s="134"/>
      <c r="AC2520" s="134"/>
      <c r="AD2520" s="134"/>
      <c r="AE2520" s="134"/>
    </row>
    <row r="2521" spans="2:31">
      <c r="B2521" s="1319">
        <f t="shared" si="99"/>
        <v>-1</v>
      </c>
      <c r="D2521" s="1310"/>
      <c r="E2521" s="1310"/>
      <c r="F2521" s="1320"/>
      <c r="G2521" s="1310"/>
      <c r="H2521" s="1310"/>
      <c r="I2521" s="1310"/>
      <c r="J2521" s="1321"/>
      <c r="K2521" s="1321"/>
      <c r="L2521" s="1310"/>
      <c r="N2521" s="1322">
        <f t="shared" si="97"/>
        <v>0</v>
      </c>
      <c r="O2521" s="1323">
        <f t="shared" si="98"/>
        <v>0</v>
      </c>
      <c r="P2521" s="1323">
        <f>O2521/'1.5 Universal Data'!$E$36</f>
        <v>0</v>
      </c>
      <c r="R2521" s="134"/>
      <c r="S2521" s="134"/>
      <c r="T2521" s="134"/>
      <c r="U2521" s="134"/>
      <c r="V2521" s="134"/>
      <c r="W2521" s="134"/>
      <c r="X2521" s="134"/>
      <c r="Y2521" s="134"/>
      <c r="Z2521" s="134"/>
      <c r="AA2521" s="134"/>
      <c r="AB2521" s="134"/>
      <c r="AC2521" s="134"/>
      <c r="AD2521" s="134"/>
      <c r="AE2521" s="134"/>
    </row>
    <row r="2522" spans="2:31">
      <c r="B2522" s="1319">
        <f t="shared" si="99"/>
        <v>-1</v>
      </c>
      <c r="D2522" s="1310"/>
      <c r="E2522" s="1310"/>
      <c r="F2522" s="1320"/>
      <c r="G2522" s="1310"/>
      <c r="H2522" s="1310"/>
      <c r="I2522" s="1310"/>
      <c r="J2522" s="1321"/>
      <c r="K2522" s="1321"/>
      <c r="L2522" s="1310"/>
      <c r="N2522" s="1322">
        <f t="shared" si="97"/>
        <v>0</v>
      </c>
      <c r="O2522" s="1323">
        <f t="shared" si="98"/>
        <v>0</v>
      </c>
      <c r="P2522" s="1323">
        <f>O2522/'1.5 Universal Data'!$E$36</f>
        <v>0</v>
      </c>
      <c r="R2522" s="134"/>
      <c r="S2522" s="134"/>
      <c r="T2522" s="134"/>
      <c r="U2522" s="134"/>
      <c r="V2522" s="134"/>
      <c r="W2522" s="134"/>
      <c r="X2522" s="134"/>
      <c r="Y2522" s="134"/>
      <c r="Z2522" s="134"/>
      <c r="AA2522" s="134"/>
      <c r="AB2522" s="134"/>
      <c r="AC2522" s="134"/>
      <c r="AD2522" s="134"/>
      <c r="AE2522" s="134"/>
    </row>
    <row r="2523" spans="2:31">
      <c r="B2523" s="1319">
        <f t="shared" si="99"/>
        <v>-1</v>
      </c>
      <c r="D2523" s="1310"/>
      <c r="E2523" s="1310"/>
      <c r="F2523" s="1320"/>
      <c r="G2523" s="1310"/>
      <c r="H2523" s="1310"/>
      <c r="I2523" s="1310"/>
      <c r="J2523" s="1321"/>
      <c r="K2523" s="1321"/>
      <c r="L2523" s="1310"/>
      <c r="N2523" s="1322">
        <f t="shared" ref="N2523:N2586" si="100">+H2523*((K2523-J2523)+1)*B2523</f>
        <v>0</v>
      </c>
      <c r="O2523" s="1323">
        <f t="shared" ref="O2523:O2586" si="101">N2523*L2523/100</f>
        <v>0</v>
      </c>
      <c r="P2523" s="1323">
        <f>O2523/'1.5 Universal Data'!$E$36</f>
        <v>0</v>
      </c>
      <c r="R2523" s="134"/>
      <c r="S2523" s="134"/>
      <c r="T2523" s="134"/>
      <c r="U2523" s="134"/>
      <c r="V2523" s="134"/>
      <c r="W2523" s="134"/>
      <c r="X2523" s="134"/>
      <c r="Y2523" s="134"/>
      <c r="Z2523" s="134"/>
      <c r="AA2523" s="134"/>
      <c r="AB2523" s="134"/>
      <c r="AC2523" s="134"/>
      <c r="AD2523" s="134"/>
      <c r="AE2523" s="134"/>
    </row>
    <row r="2524" spans="2:31">
      <c r="B2524" s="1319">
        <f t="shared" si="99"/>
        <v>-1</v>
      </c>
      <c r="D2524" s="1310"/>
      <c r="E2524" s="1310"/>
      <c r="F2524" s="1320"/>
      <c r="G2524" s="1310"/>
      <c r="H2524" s="1310"/>
      <c r="I2524" s="1310"/>
      <c r="J2524" s="1321"/>
      <c r="K2524" s="1321"/>
      <c r="L2524" s="1310"/>
      <c r="N2524" s="1322">
        <f t="shared" si="100"/>
        <v>0</v>
      </c>
      <c r="O2524" s="1323">
        <f t="shared" si="101"/>
        <v>0</v>
      </c>
      <c r="P2524" s="1323">
        <f>O2524/'1.5 Universal Data'!$E$36</f>
        <v>0</v>
      </c>
      <c r="R2524" s="134"/>
      <c r="S2524" s="134"/>
      <c r="T2524" s="134"/>
      <c r="U2524" s="134"/>
      <c r="V2524" s="134"/>
      <c r="W2524" s="134"/>
      <c r="X2524" s="134"/>
      <c r="Y2524" s="134"/>
      <c r="Z2524" s="134"/>
      <c r="AA2524" s="134"/>
      <c r="AB2524" s="134"/>
      <c r="AC2524" s="134"/>
      <c r="AD2524" s="134"/>
      <c r="AE2524" s="134"/>
    </row>
    <row r="2525" spans="2:31">
      <c r="B2525" s="1319">
        <f t="shared" si="99"/>
        <v>-1</v>
      </c>
      <c r="D2525" s="1310"/>
      <c r="E2525" s="1310"/>
      <c r="F2525" s="1320"/>
      <c r="G2525" s="1310"/>
      <c r="H2525" s="1310"/>
      <c r="I2525" s="1310"/>
      <c r="J2525" s="1321"/>
      <c r="K2525" s="1321"/>
      <c r="L2525" s="1310"/>
      <c r="N2525" s="1322">
        <f t="shared" si="100"/>
        <v>0</v>
      </c>
      <c r="O2525" s="1323">
        <f t="shared" si="101"/>
        <v>0</v>
      </c>
      <c r="P2525" s="1323">
        <f>O2525/'1.5 Universal Data'!$E$36</f>
        <v>0</v>
      </c>
      <c r="R2525" s="134"/>
      <c r="S2525" s="134"/>
      <c r="T2525" s="134"/>
      <c r="U2525" s="134"/>
      <c r="V2525" s="134"/>
      <c r="W2525" s="134"/>
      <c r="X2525" s="134"/>
      <c r="Y2525" s="134"/>
      <c r="Z2525" s="134"/>
      <c r="AA2525" s="134"/>
      <c r="AB2525" s="134"/>
      <c r="AC2525" s="134"/>
      <c r="AD2525" s="134"/>
      <c r="AE2525" s="134"/>
    </row>
    <row r="2526" spans="2:31">
      <c r="B2526" s="1319">
        <f t="shared" si="99"/>
        <v>-1</v>
      </c>
      <c r="D2526" s="1310"/>
      <c r="E2526" s="1310"/>
      <c r="F2526" s="1320"/>
      <c r="G2526" s="1310"/>
      <c r="H2526" s="1310"/>
      <c r="I2526" s="1310"/>
      <c r="J2526" s="1321"/>
      <c r="K2526" s="1321"/>
      <c r="L2526" s="1310"/>
      <c r="N2526" s="1322">
        <f t="shared" si="100"/>
        <v>0</v>
      </c>
      <c r="O2526" s="1323">
        <f t="shared" si="101"/>
        <v>0</v>
      </c>
      <c r="P2526" s="1323">
        <f>O2526/'1.5 Universal Data'!$E$36</f>
        <v>0</v>
      </c>
      <c r="R2526" s="134"/>
      <c r="S2526" s="134"/>
      <c r="T2526" s="134"/>
      <c r="U2526" s="134"/>
      <c r="V2526" s="134"/>
      <c r="W2526" s="134"/>
      <c r="X2526" s="134"/>
      <c r="Y2526" s="134"/>
      <c r="Z2526" s="134"/>
      <c r="AA2526" s="134"/>
      <c r="AB2526" s="134"/>
      <c r="AC2526" s="134"/>
      <c r="AD2526" s="134"/>
      <c r="AE2526" s="134"/>
    </row>
    <row r="2527" spans="2:31">
      <c r="B2527" s="1319">
        <f t="shared" si="99"/>
        <v>-1</v>
      </c>
      <c r="D2527" s="1310"/>
      <c r="E2527" s="1310"/>
      <c r="F2527" s="1320"/>
      <c r="G2527" s="1310"/>
      <c r="H2527" s="1310"/>
      <c r="I2527" s="1310"/>
      <c r="J2527" s="1321"/>
      <c r="K2527" s="1321"/>
      <c r="L2527" s="1310"/>
      <c r="N2527" s="1322">
        <f t="shared" si="100"/>
        <v>0</v>
      </c>
      <c r="O2527" s="1323">
        <f t="shared" si="101"/>
        <v>0</v>
      </c>
      <c r="P2527" s="1323">
        <f>O2527/'1.5 Universal Data'!$E$36</f>
        <v>0</v>
      </c>
      <c r="R2527" s="134"/>
      <c r="S2527" s="134"/>
      <c r="T2527" s="134"/>
      <c r="U2527" s="134"/>
      <c r="V2527" s="134"/>
      <c r="W2527" s="134"/>
      <c r="X2527" s="134"/>
      <c r="Y2527" s="134"/>
      <c r="Z2527" s="134"/>
      <c r="AA2527" s="134"/>
      <c r="AB2527" s="134"/>
      <c r="AC2527" s="134"/>
      <c r="AD2527" s="134"/>
      <c r="AE2527" s="134"/>
    </row>
    <row r="2528" spans="2:31">
      <c r="B2528" s="1319">
        <f t="shared" si="99"/>
        <v>-1</v>
      </c>
      <c r="D2528" s="1310"/>
      <c r="E2528" s="1310"/>
      <c r="F2528" s="1320"/>
      <c r="G2528" s="1310"/>
      <c r="H2528" s="1310"/>
      <c r="I2528" s="1310"/>
      <c r="J2528" s="1321"/>
      <c r="K2528" s="1321"/>
      <c r="L2528" s="1310"/>
      <c r="N2528" s="1322">
        <f t="shared" si="100"/>
        <v>0</v>
      </c>
      <c r="O2528" s="1323">
        <f t="shared" si="101"/>
        <v>0</v>
      </c>
      <c r="P2528" s="1323">
        <f>O2528/'1.5 Universal Data'!$E$36</f>
        <v>0</v>
      </c>
      <c r="R2528" s="134"/>
      <c r="S2528" s="134"/>
      <c r="T2528" s="134"/>
      <c r="U2528" s="134"/>
      <c r="V2528" s="134"/>
      <c r="W2528" s="134"/>
      <c r="X2528" s="134"/>
      <c r="Y2528" s="134"/>
      <c r="Z2528" s="134"/>
      <c r="AA2528" s="134"/>
      <c r="AB2528" s="134"/>
      <c r="AC2528" s="134"/>
      <c r="AD2528" s="134"/>
      <c r="AE2528" s="134"/>
    </row>
    <row r="2529" spans="2:31">
      <c r="B2529" s="1319">
        <f t="shared" si="99"/>
        <v>-1</v>
      </c>
      <c r="D2529" s="1310"/>
      <c r="E2529" s="1310"/>
      <c r="F2529" s="1320"/>
      <c r="G2529" s="1310"/>
      <c r="H2529" s="1310"/>
      <c r="I2529" s="1310"/>
      <c r="J2529" s="1321"/>
      <c r="K2529" s="1321"/>
      <c r="L2529" s="1310"/>
      <c r="N2529" s="1322">
        <f t="shared" si="100"/>
        <v>0</v>
      </c>
      <c r="O2529" s="1323">
        <f t="shared" si="101"/>
        <v>0</v>
      </c>
      <c r="P2529" s="1323">
        <f>O2529/'1.5 Universal Data'!$E$36</f>
        <v>0</v>
      </c>
      <c r="R2529" s="134"/>
      <c r="S2529" s="134"/>
      <c r="T2529" s="134"/>
      <c r="U2529" s="134"/>
      <c r="V2529" s="134"/>
      <c r="W2529" s="134"/>
      <c r="X2529" s="134"/>
      <c r="Y2529" s="134"/>
      <c r="Z2529" s="134"/>
      <c r="AA2529" s="134"/>
      <c r="AB2529" s="134"/>
      <c r="AC2529" s="134"/>
      <c r="AD2529" s="134"/>
      <c r="AE2529" s="134"/>
    </row>
    <row r="2530" spans="2:31">
      <c r="B2530" s="1319">
        <f t="shared" si="99"/>
        <v>-1</v>
      </c>
      <c r="D2530" s="1310"/>
      <c r="E2530" s="1310"/>
      <c r="F2530" s="1320"/>
      <c r="G2530" s="1310"/>
      <c r="H2530" s="1310"/>
      <c r="I2530" s="1310"/>
      <c r="J2530" s="1321"/>
      <c r="K2530" s="1321"/>
      <c r="L2530" s="1310"/>
      <c r="N2530" s="1322">
        <f t="shared" si="100"/>
        <v>0</v>
      </c>
      <c r="O2530" s="1323">
        <f t="shared" si="101"/>
        <v>0</v>
      </c>
      <c r="P2530" s="1323">
        <f>O2530/'1.5 Universal Data'!$E$36</f>
        <v>0</v>
      </c>
      <c r="R2530" s="134"/>
      <c r="S2530" s="134"/>
      <c r="T2530" s="134"/>
      <c r="U2530" s="134"/>
      <c r="V2530" s="134"/>
      <c r="W2530" s="134"/>
      <c r="X2530" s="134"/>
      <c r="Y2530" s="134"/>
      <c r="Z2530" s="134"/>
      <c r="AA2530" s="134"/>
      <c r="AB2530" s="134"/>
      <c r="AC2530" s="134"/>
      <c r="AD2530" s="134"/>
      <c r="AE2530" s="134"/>
    </row>
    <row r="2531" spans="2:31">
      <c r="B2531" s="1319">
        <f t="shared" si="99"/>
        <v>-1</v>
      </c>
      <c r="D2531" s="1310"/>
      <c r="E2531" s="1310"/>
      <c r="F2531" s="1320"/>
      <c r="G2531" s="1310"/>
      <c r="H2531" s="1310"/>
      <c r="I2531" s="1310"/>
      <c r="J2531" s="1321"/>
      <c r="K2531" s="1321"/>
      <c r="L2531" s="1310"/>
      <c r="N2531" s="1322">
        <f t="shared" si="100"/>
        <v>0</v>
      </c>
      <c r="O2531" s="1323">
        <f t="shared" si="101"/>
        <v>0</v>
      </c>
      <c r="P2531" s="1323">
        <f>O2531/'1.5 Universal Data'!$E$36</f>
        <v>0</v>
      </c>
      <c r="R2531" s="134"/>
      <c r="S2531" s="134"/>
      <c r="T2531" s="134"/>
      <c r="U2531" s="134"/>
      <c r="V2531" s="134"/>
      <c r="W2531" s="134"/>
      <c r="X2531" s="134"/>
      <c r="Y2531" s="134"/>
      <c r="Z2531" s="134"/>
      <c r="AA2531" s="134"/>
      <c r="AB2531" s="134"/>
      <c r="AC2531" s="134"/>
      <c r="AD2531" s="134"/>
      <c r="AE2531" s="134"/>
    </row>
    <row r="2532" spans="2:31">
      <c r="B2532" s="1319">
        <f t="shared" si="99"/>
        <v>-1</v>
      </c>
      <c r="D2532" s="1310"/>
      <c r="E2532" s="1310"/>
      <c r="F2532" s="1320"/>
      <c r="G2532" s="1310"/>
      <c r="H2532" s="1310"/>
      <c r="I2532" s="1310"/>
      <c r="J2532" s="1321"/>
      <c r="K2532" s="1321"/>
      <c r="L2532" s="1310"/>
      <c r="N2532" s="1322">
        <f t="shared" si="100"/>
        <v>0</v>
      </c>
      <c r="O2532" s="1323">
        <f t="shared" si="101"/>
        <v>0</v>
      </c>
      <c r="P2532" s="1323">
        <f>O2532/'1.5 Universal Data'!$E$36</f>
        <v>0</v>
      </c>
      <c r="R2532" s="134"/>
      <c r="S2532" s="134"/>
      <c r="T2532" s="134"/>
      <c r="U2532" s="134"/>
      <c r="V2532" s="134"/>
      <c r="W2532" s="134"/>
      <c r="X2532" s="134"/>
      <c r="Y2532" s="134"/>
      <c r="Z2532" s="134"/>
      <c r="AA2532" s="134"/>
      <c r="AB2532" s="134"/>
      <c r="AC2532" s="134"/>
      <c r="AD2532" s="134"/>
      <c r="AE2532" s="134"/>
    </row>
    <row r="2533" spans="2:31">
      <c r="B2533" s="1319">
        <f t="shared" si="99"/>
        <v>-1</v>
      </c>
      <c r="D2533" s="1310"/>
      <c r="E2533" s="1310"/>
      <c r="F2533" s="1320"/>
      <c r="G2533" s="1310"/>
      <c r="H2533" s="1310"/>
      <c r="I2533" s="1310"/>
      <c r="J2533" s="1321"/>
      <c r="K2533" s="1321"/>
      <c r="L2533" s="1310"/>
      <c r="N2533" s="1322">
        <f t="shared" si="100"/>
        <v>0</v>
      </c>
      <c r="O2533" s="1323">
        <f t="shared" si="101"/>
        <v>0</v>
      </c>
      <c r="P2533" s="1323">
        <f>O2533/'1.5 Universal Data'!$E$36</f>
        <v>0</v>
      </c>
      <c r="R2533" s="134"/>
      <c r="S2533" s="134"/>
      <c r="T2533" s="134"/>
      <c r="U2533" s="134"/>
      <c r="V2533" s="134"/>
      <c r="W2533" s="134"/>
      <c r="X2533" s="134"/>
      <c r="Y2533" s="134"/>
      <c r="Z2533" s="134"/>
      <c r="AA2533" s="134"/>
      <c r="AB2533" s="134"/>
      <c r="AC2533" s="134"/>
      <c r="AD2533" s="134"/>
      <c r="AE2533" s="134"/>
    </row>
    <row r="2534" spans="2:31">
      <c r="B2534" s="1319">
        <f t="shared" si="99"/>
        <v>-1</v>
      </c>
      <c r="D2534" s="1310"/>
      <c r="E2534" s="1310"/>
      <c r="F2534" s="1320"/>
      <c r="G2534" s="1310"/>
      <c r="H2534" s="1310"/>
      <c r="I2534" s="1310"/>
      <c r="J2534" s="1321"/>
      <c r="K2534" s="1321"/>
      <c r="L2534" s="1310"/>
      <c r="N2534" s="1322">
        <f t="shared" si="100"/>
        <v>0</v>
      </c>
      <c r="O2534" s="1323">
        <f t="shared" si="101"/>
        <v>0</v>
      </c>
      <c r="P2534" s="1323">
        <f>O2534/'1.5 Universal Data'!$E$36</f>
        <v>0</v>
      </c>
      <c r="R2534" s="134"/>
      <c r="S2534" s="134"/>
      <c r="T2534" s="134"/>
      <c r="U2534" s="134"/>
      <c r="V2534" s="134"/>
      <c r="W2534" s="134"/>
      <c r="X2534" s="134"/>
      <c r="Y2534" s="134"/>
      <c r="Z2534" s="134"/>
      <c r="AA2534" s="134"/>
      <c r="AB2534" s="134"/>
      <c r="AC2534" s="134"/>
      <c r="AD2534" s="134"/>
      <c r="AE2534" s="134"/>
    </row>
    <row r="2535" spans="2:31">
      <c r="B2535" s="1319">
        <f t="shared" si="99"/>
        <v>-1</v>
      </c>
      <c r="D2535" s="1310"/>
      <c r="E2535" s="1310"/>
      <c r="F2535" s="1320"/>
      <c r="G2535" s="1310"/>
      <c r="H2535" s="1310"/>
      <c r="I2535" s="1310"/>
      <c r="J2535" s="1321"/>
      <c r="K2535" s="1321"/>
      <c r="L2535" s="1310"/>
      <c r="N2535" s="1322">
        <f t="shared" si="100"/>
        <v>0</v>
      </c>
      <c r="O2535" s="1323">
        <f t="shared" si="101"/>
        <v>0</v>
      </c>
      <c r="P2535" s="1323">
        <f>O2535/'1.5 Universal Data'!$E$36</f>
        <v>0</v>
      </c>
      <c r="R2535" s="134"/>
      <c r="S2535" s="134"/>
      <c r="T2535" s="134"/>
      <c r="U2535" s="134"/>
      <c r="V2535" s="134"/>
      <c r="W2535" s="134"/>
      <c r="X2535" s="134"/>
      <c r="Y2535" s="134"/>
      <c r="Z2535" s="134"/>
      <c r="AA2535" s="134"/>
      <c r="AB2535" s="134"/>
      <c r="AC2535" s="134"/>
      <c r="AD2535" s="134"/>
      <c r="AE2535" s="134"/>
    </row>
    <row r="2536" spans="2:31">
      <c r="B2536" s="1319">
        <f t="shared" si="99"/>
        <v>-1</v>
      </c>
      <c r="D2536" s="1310"/>
      <c r="E2536" s="1310"/>
      <c r="F2536" s="1320"/>
      <c r="G2536" s="1310"/>
      <c r="H2536" s="1310"/>
      <c r="I2536" s="1310"/>
      <c r="J2536" s="1321"/>
      <c r="K2536" s="1321"/>
      <c r="L2536" s="1310"/>
      <c r="N2536" s="1322">
        <f t="shared" si="100"/>
        <v>0</v>
      </c>
      <c r="O2536" s="1323">
        <f t="shared" si="101"/>
        <v>0</v>
      </c>
      <c r="P2536" s="1323">
        <f>O2536/'1.5 Universal Data'!$E$36</f>
        <v>0</v>
      </c>
      <c r="R2536" s="134"/>
      <c r="S2536" s="134"/>
      <c r="T2536" s="134"/>
      <c r="U2536" s="134"/>
      <c r="V2536" s="134"/>
      <c r="W2536" s="134"/>
      <c r="X2536" s="134"/>
      <c r="Y2536" s="134"/>
      <c r="Z2536" s="134"/>
      <c r="AA2536" s="134"/>
      <c r="AB2536" s="134"/>
      <c r="AC2536" s="134"/>
      <c r="AD2536" s="134"/>
      <c r="AE2536" s="134"/>
    </row>
    <row r="2537" spans="2:31">
      <c r="B2537" s="1319">
        <f t="shared" si="99"/>
        <v>-1</v>
      </c>
      <c r="D2537" s="1310"/>
      <c r="E2537" s="1310"/>
      <c r="F2537" s="1320"/>
      <c r="G2537" s="1310"/>
      <c r="H2537" s="1310"/>
      <c r="I2537" s="1310"/>
      <c r="J2537" s="1321"/>
      <c r="K2537" s="1321"/>
      <c r="L2537" s="1310"/>
      <c r="N2537" s="1322">
        <f t="shared" si="100"/>
        <v>0</v>
      </c>
      <c r="O2537" s="1323">
        <f t="shared" si="101"/>
        <v>0</v>
      </c>
      <c r="P2537" s="1323">
        <f>O2537/'1.5 Universal Data'!$E$36</f>
        <v>0</v>
      </c>
      <c r="R2537" s="134"/>
      <c r="S2537" s="134"/>
      <c r="T2537" s="134"/>
      <c r="U2537" s="134"/>
      <c r="V2537" s="134"/>
      <c r="W2537" s="134"/>
      <c r="X2537" s="134"/>
      <c r="Y2537" s="134"/>
      <c r="Z2537" s="134"/>
      <c r="AA2537" s="134"/>
      <c r="AB2537" s="134"/>
      <c r="AC2537" s="134"/>
      <c r="AD2537" s="134"/>
      <c r="AE2537" s="134"/>
    </row>
    <row r="2538" spans="2:31">
      <c r="B2538" s="1319">
        <f t="shared" si="99"/>
        <v>-1</v>
      </c>
      <c r="D2538" s="1310"/>
      <c r="E2538" s="1310"/>
      <c r="F2538" s="1320"/>
      <c r="G2538" s="1310"/>
      <c r="H2538" s="1310"/>
      <c r="I2538" s="1310"/>
      <c r="J2538" s="1321"/>
      <c r="K2538" s="1321"/>
      <c r="L2538" s="1310"/>
      <c r="N2538" s="1322">
        <f t="shared" si="100"/>
        <v>0</v>
      </c>
      <c r="O2538" s="1323">
        <f t="shared" si="101"/>
        <v>0</v>
      </c>
      <c r="P2538" s="1323">
        <f>O2538/'1.5 Universal Data'!$E$36</f>
        <v>0</v>
      </c>
      <c r="R2538" s="134"/>
      <c r="S2538" s="134"/>
      <c r="T2538" s="134"/>
      <c r="U2538" s="134"/>
      <c r="V2538" s="134"/>
      <c r="W2538" s="134"/>
      <c r="X2538" s="134"/>
      <c r="Y2538" s="134"/>
      <c r="Z2538" s="134"/>
      <c r="AA2538" s="134"/>
      <c r="AB2538" s="134"/>
      <c r="AC2538" s="134"/>
      <c r="AD2538" s="134"/>
      <c r="AE2538" s="134"/>
    </row>
    <row r="2539" spans="2:31">
      <c r="B2539" s="1319">
        <f t="shared" si="99"/>
        <v>-1</v>
      </c>
      <c r="D2539" s="1310"/>
      <c r="E2539" s="1310"/>
      <c r="F2539" s="1320"/>
      <c r="G2539" s="1310"/>
      <c r="H2539" s="1310"/>
      <c r="I2539" s="1310"/>
      <c r="J2539" s="1321"/>
      <c r="K2539" s="1321"/>
      <c r="L2539" s="1310"/>
      <c r="N2539" s="1322">
        <f t="shared" si="100"/>
        <v>0</v>
      </c>
      <c r="O2539" s="1323">
        <f t="shared" si="101"/>
        <v>0</v>
      </c>
      <c r="P2539" s="1323">
        <f>O2539/'1.5 Universal Data'!$E$36</f>
        <v>0</v>
      </c>
      <c r="R2539" s="134"/>
      <c r="S2539" s="134"/>
      <c r="T2539" s="134"/>
      <c r="U2539" s="134"/>
      <c r="V2539" s="134"/>
      <c r="W2539" s="134"/>
      <c r="X2539" s="134"/>
      <c r="Y2539" s="134"/>
      <c r="Z2539" s="134"/>
      <c r="AA2539" s="134"/>
      <c r="AB2539" s="134"/>
      <c r="AC2539" s="134"/>
      <c r="AD2539" s="134"/>
      <c r="AE2539" s="134"/>
    </row>
    <row r="2540" spans="2:31">
      <c r="B2540" s="1319">
        <f t="shared" si="99"/>
        <v>-1</v>
      </c>
      <c r="D2540" s="1310"/>
      <c r="E2540" s="1310"/>
      <c r="F2540" s="1320"/>
      <c r="G2540" s="1310"/>
      <c r="H2540" s="1310"/>
      <c r="I2540" s="1310"/>
      <c r="J2540" s="1321"/>
      <c r="K2540" s="1321"/>
      <c r="L2540" s="1310"/>
      <c r="N2540" s="1322">
        <f t="shared" si="100"/>
        <v>0</v>
      </c>
      <c r="O2540" s="1323">
        <f t="shared" si="101"/>
        <v>0</v>
      </c>
      <c r="P2540" s="1323">
        <f>O2540/'1.5 Universal Data'!$E$36</f>
        <v>0</v>
      </c>
      <c r="R2540" s="134"/>
      <c r="S2540" s="134"/>
      <c r="T2540" s="134"/>
      <c r="U2540" s="134"/>
      <c r="V2540" s="134"/>
      <c r="W2540" s="134"/>
      <c r="X2540" s="134"/>
      <c r="Y2540" s="134"/>
      <c r="Z2540" s="134"/>
      <c r="AA2540" s="134"/>
      <c r="AB2540" s="134"/>
      <c r="AC2540" s="134"/>
      <c r="AD2540" s="134"/>
      <c r="AE2540" s="134"/>
    </row>
    <row r="2541" spans="2:31">
      <c r="B2541" s="1319">
        <f t="shared" si="99"/>
        <v>-1</v>
      </c>
      <c r="D2541" s="1310"/>
      <c r="E2541" s="1310"/>
      <c r="F2541" s="1320"/>
      <c r="G2541" s="1310"/>
      <c r="H2541" s="1310"/>
      <c r="I2541" s="1310"/>
      <c r="J2541" s="1321"/>
      <c r="K2541" s="1321"/>
      <c r="L2541" s="1310"/>
      <c r="N2541" s="1322">
        <f t="shared" si="100"/>
        <v>0</v>
      </c>
      <c r="O2541" s="1323">
        <f t="shared" si="101"/>
        <v>0</v>
      </c>
      <c r="P2541" s="1323">
        <f>O2541/'1.5 Universal Data'!$E$36</f>
        <v>0</v>
      </c>
      <c r="R2541" s="134"/>
      <c r="S2541" s="134"/>
      <c r="T2541" s="134"/>
      <c r="U2541" s="134"/>
      <c r="V2541" s="134"/>
      <c r="W2541" s="134"/>
      <c r="X2541" s="134"/>
      <c r="Y2541" s="134"/>
      <c r="Z2541" s="134"/>
      <c r="AA2541" s="134"/>
      <c r="AB2541" s="134"/>
      <c r="AC2541" s="134"/>
      <c r="AD2541" s="134"/>
      <c r="AE2541" s="134"/>
    </row>
    <row r="2542" spans="2:31">
      <c r="B2542" s="1319">
        <f t="shared" si="99"/>
        <v>-1</v>
      </c>
      <c r="D2542" s="1310"/>
      <c r="E2542" s="1310"/>
      <c r="F2542" s="1320"/>
      <c r="G2542" s="1310"/>
      <c r="H2542" s="1310"/>
      <c r="I2542" s="1310"/>
      <c r="J2542" s="1321"/>
      <c r="K2542" s="1321"/>
      <c r="L2542" s="1310"/>
      <c r="N2542" s="1322">
        <f t="shared" si="100"/>
        <v>0</v>
      </c>
      <c r="O2542" s="1323">
        <f t="shared" si="101"/>
        <v>0</v>
      </c>
      <c r="P2542" s="1323">
        <f>O2542/'1.5 Universal Data'!$E$36</f>
        <v>0</v>
      </c>
      <c r="R2542" s="134"/>
      <c r="S2542" s="134"/>
      <c r="T2542" s="134"/>
      <c r="U2542" s="134"/>
      <c r="V2542" s="134"/>
      <c r="W2542" s="134"/>
      <c r="X2542" s="134"/>
      <c r="Y2542" s="134"/>
      <c r="Z2542" s="134"/>
      <c r="AA2542" s="134"/>
      <c r="AB2542" s="134"/>
      <c r="AC2542" s="134"/>
      <c r="AD2542" s="134"/>
      <c r="AE2542" s="134"/>
    </row>
    <row r="2543" spans="2:31">
      <c r="B2543" s="1319">
        <f t="shared" si="99"/>
        <v>-1</v>
      </c>
      <c r="D2543" s="1310"/>
      <c r="E2543" s="1310"/>
      <c r="F2543" s="1320"/>
      <c r="G2543" s="1310"/>
      <c r="H2543" s="1310"/>
      <c r="I2543" s="1310"/>
      <c r="J2543" s="1321"/>
      <c r="K2543" s="1321"/>
      <c r="L2543" s="1310"/>
      <c r="N2543" s="1322">
        <f t="shared" si="100"/>
        <v>0</v>
      </c>
      <c r="O2543" s="1323">
        <f t="shared" si="101"/>
        <v>0</v>
      </c>
      <c r="P2543" s="1323">
        <f>O2543/'1.5 Universal Data'!$E$36</f>
        <v>0</v>
      </c>
      <c r="R2543" s="134"/>
      <c r="S2543" s="134"/>
      <c r="T2543" s="134"/>
      <c r="U2543" s="134"/>
      <c r="V2543" s="134"/>
      <c r="W2543" s="134"/>
      <c r="X2543" s="134"/>
      <c r="Y2543" s="134"/>
      <c r="Z2543" s="134"/>
      <c r="AA2543" s="134"/>
      <c r="AB2543" s="134"/>
      <c r="AC2543" s="134"/>
      <c r="AD2543" s="134"/>
      <c r="AE2543" s="134"/>
    </row>
    <row r="2544" spans="2:31">
      <c r="B2544" s="1319">
        <f t="shared" si="99"/>
        <v>-1</v>
      </c>
      <c r="D2544" s="1310"/>
      <c r="E2544" s="1310"/>
      <c r="F2544" s="1320"/>
      <c r="G2544" s="1310"/>
      <c r="H2544" s="1310"/>
      <c r="I2544" s="1310"/>
      <c r="J2544" s="1321"/>
      <c r="K2544" s="1321"/>
      <c r="L2544" s="1310"/>
      <c r="N2544" s="1322">
        <f t="shared" si="100"/>
        <v>0</v>
      </c>
      <c r="O2544" s="1323">
        <f t="shared" si="101"/>
        <v>0</v>
      </c>
      <c r="P2544" s="1323">
        <f>O2544/'1.5 Universal Data'!$E$36</f>
        <v>0</v>
      </c>
      <c r="R2544" s="134"/>
      <c r="S2544" s="134"/>
      <c r="T2544" s="134"/>
      <c r="U2544" s="134"/>
      <c r="V2544" s="134"/>
      <c r="W2544" s="134"/>
      <c r="X2544" s="134"/>
      <c r="Y2544" s="134"/>
      <c r="Z2544" s="134"/>
      <c r="AA2544" s="134"/>
      <c r="AB2544" s="134"/>
      <c r="AC2544" s="134"/>
      <c r="AD2544" s="134"/>
      <c r="AE2544" s="134"/>
    </row>
    <row r="2545" spans="2:31">
      <c r="B2545" s="1319">
        <f t="shared" si="99"/>
        <v>-1</v>
      </c>
      <c r="D2545" s="1310"/>
      <c r="E2545" s="1310"/>
      <c r="F2545" s="1320"/>
      <c r="G2545" s="1310"/>
      <c r="H2545" s="1310"/>
      <c r="I2545" s="1310"/>
      <c r="J2545" s="1321"/>
      <c r="K2545" s="1321"/>
      <c r="L2545" s="1310"/>
      <c r="N2545" s="1322">
        <f t="shared" si="100"/>
        <v>0</v>
      </c>
      <c r="O2545" s="1323">
        <f t="shared" si="101"/>
        <v>0</v>
      </c>
      <c r="P2545" s="1323">
        <f>O2545/'1.5 Universal Data'!$E$36</f>
        <v>0</v>
      </c>
      <c r="R2545" s="134"/>
      <c r="S2545" s="134"/>
      <c r="T2545" s="134"/>
      <c r="U2545" s="134"/>
      <c r="V2545" s="134"/>
      <c r="W2545" s="134"/>
      <c r="X2545" s="134"/>
      <c r="Y2545" s="134"/>
      <c r="Z2545" s="134"/>
      <c r="AA2545" s="134"/>
      <c r="AB2545" s="134"/>
      <c r="AC2545" s="134"/>
      <c r="AD2545" s="134"/>
      <c r="AE2545" s="134"/>
    </row>
    <row r="2546" spans="2:31">
      <c r="B2546" s="1319">
        <f t="shared" si="99"/>
        <v>-1</v>
      </c>
      <c r="D2546" s="1310"/>
      <c r="E2546" s="1310"/>
      <c r="F2546" s="1320"/>
      <c r="G2546" s="1310"/>
      <c r="H2546" s="1310"/>
      <c r="I2546" s="1310"/>
      <c r="J2546" s="1321"/>
      <c r="K2546" s="1321"/>
      <c r="L2546" s="1310"/>
      <c r="N2546" s="1322">
        <f t="shared" si="100"/>
        <v>0</v>
      </c>
      <c r="O2546" s="1323">
        <f t="shared" si="101"/>
        <v>0</v>
      </c>
      <c r="P2546" s="1323">
        <f>O2546/'1.5 Universal Data'!$E$36</f>
        <v>0</v>
      </c>
      <c r="R2546" s="134"/>
      <c r="S2546" s="134"/>
      <c r="T2546" s="134"/>
      <c r="U2546" s="134"/>
      <c r="V2546" s="134"/>
      <c r="W2546" s="134"/>
      <c r="X2546" s="134"/>
      <c r="Y2546" s="134"/>
      <c r="Z2546" s="134"/>
      <c r="AA2546" s="134"/>
      <c r="AB2546" s="134"/>
      <c r="AC2546" s="134"/>
      <c r="AD2546" s="134"/>
      <c r="AE2546" s="134"/>
    </row>
    <row r="2547" spans="2:31">
      <c r="B2547" s="1319">
        <f t="shared" si="99"/>
        <v>-1</v>
      </c>
      <c r="D2547" s="1310"/>
      <c r="E2547" s="1310"/>
      <c r="F2547" s="1320"/>
      <c r="G2547" s="1310"/>
      <c r="H2547" s="1310"/>
      <c r="I2547" s="1310"/>
      <c r="J2547" s="1321"/>
      <c r="K2547" s="1321"/>
      <c r="L2547" s="1310"/>
      <c r="N2547" s="1322">
        <f t="shared" si="100"/>
        <v>0</v>
      </c>
      <c r="O2547" s="1323">
        <f t="shared" si="101"/>
        <v>0</v>
      </c>
      <c r="P2547" s="1323">
        <f>O2547/'1.5 Universal Data'!$E$36</f>
        <v>0</v>
      </c>
      <c r="R2547" s="134"/>
      <c r="S2547" s="134"/>
      <c r="T2547" s="134"/>
      <c r="U2547" s="134"/>
      <c r="V2547" s="134"/>
      <c r="W2547" s="134"/>
      <c r="X2547" s="134"/>
      <c r="Y2547" s="134"/>
      <c r="Z2547" s="134"/>
      <c r="AA2547" s="134"/>
      <c r="AB2547" s="134"/>
      <c r="AC2547" s="134"/>
      <c r="AD2547" s="134"/>
      <c r="AE2547" s="134"/>
    </row>
    <row r="2548" spans="2:31">
      <c r="B2548" s="1319">
        <f t="shared" si="99"/>
        <v>-1</v>
      </c>
      <c r="D2548" s="1310"/>
      <c r="E2548" s="1310"/>
      <c r="F2548" s="1320"/>
      <c r="G2548" s="1310"/>
      <c r="H2548" s="1310"/>
      <c r="I2548" s="1310"/>
      <c r="J2548" s="1321"/>
      <c r="K2548" s="1321"/>
      <c r="L2548" s="1310"/>
      <c r="N2548" s="1322">
        <f t="shared" si="100"/>
        <v>0</v>
      </c>
      <c r="O2548" s="1323">
        <f t="shared" si="101"/>
        <v>0</v>
      </c>
      <c r="P2548" s="1323">
        <f>O2548/'1.5 Universal Data'!$E$36</f>
        <v>0</v>
      </c>
      <c r="R2548" s="134"/>
      <c r="S2548" s="134"/>
      <c r="T2548" s="134"/>
      <c r="U2548" s="134"/>
      <c r="V2548" s="134"/>
      <c r="W2548" s="134"/>
      <c r="X2548" s="134"/>
      <c r="Y2548" s="134"/>
      <c r="Z2548" s="134"/>
      <c r="AA2548" s="134"/>
      <c r="AB2548" s="134"/>
      <c r="AC2548" s="134"/>
      <c r="AD2548" s="134"/>
      <c r="AE2548" s="134"/>
    </row>
    <row r="2549" spans="2:31">
      <c r="B2549" s="1319">
        <f t="shared" si="99"/>
        <v>-1</v>
      </c>
      <c r="D2549" s="1310"/>
      <c r="E2549" s="1310"/>
      <c r="F2549" s="1320"/>
      <c r="G2549" s="1310"/>
      <c r="H2549" s="1310"/>
      <c r="I2549" s="1310"/>
      <c r="J2549" s="1321"/>
      <c r="K2549" s="1321"/>
      <c r="L2549" s="1310"/>
      <c r="N2549" s="1322">
        <f t="shared" si="100"/>
        <v>0</v>
      </c>
      <c r="O2549" s="1323">
        <f t="shared" si="101"/>
        <v>0</v>
      </c>
      <c r="P2549" s="1323">
        <f>O2549/'1.5 Universal Data'!$E$36</f>
        <v>0</v>
      </c>
      <c r="R2549" s="134"/>
      <c r="S2549" s="134"/>
      <c r="T2549" s="134"/>
      <c r="U2549" s="134"/>
      <c r="V2549" s="134"/>
      <c r="W2549" s="134"/>
      <c r="X2549" s="134"/>
      <c r="Y2549" s="134"/>
      <c r="Z2549" s="134"/>
      <c r="AA2549" s="134"/>
      <c r="AB2549" s="134"/>
      <c r="AC2549" s="134"/>
      <c r="AD2549" s="134"/>
      <c r="AE2549" s="134"/>
    </row>
    <row r="2550" spans="2:31">
      <c r="B2550" s="1319">
        <f t="shared" si="99"/>
        <v>-1</v>
      </c>
      <c r="D2550" s="1310"/>
      <c r="E2550" s="1310"/>
      <c r="F2550" s="1320"/>
      <c r="G2550" s="1310"/>
      <c r="H2550" s="1310"/>
      <c r="I2550" s="1310"/>
      <c r="J2550" s="1321"/>
      <c r="K2550" s="1321"/>
      <c r="L2550" s="1310"/>
      <c r="N2550" s="1322">
        <f t="shared" si="100"/>
        <v>0</v>
      </c>
      <c r="O2550" s="1323">
        <f t="shared" si="101"/>
        <v>0</v>
      </c>
      <c r="P2550" s="1323">
        <f>O2550/'1.5 Universal Data'!$E$36</f>
        <v>0</v>
      </c>
      <c r="R2550" s="134"/>
      <c r="S2550" s="134"/>
      <c r="T2550" s="134"/>
      <c r="U2550" s="134"/>
      <c r="V2550" s="134"/>
      <c r="W2550" s="134"/>
      <c r="X2550" s="134"/>
      <c r="Y2550" s="134"/>
      <c r="Z2550" s="134"/>
      <c r="AA2550" s="134"/>
      <c r="AB2550" s="134"/>
      <c r="AC2550" s="134"/>
      <c r="AD2550" s="134"/>
      <c r="AE2550" s="134"/>
    </row>
    <row r="2551" spans="2:31">
      <c r="B2551" s="1319">
        <f t="shared" si="99"/>
        <v>-1</v>
      </c>
      <c r="D2551" s="1310"/>
      <c r="E2551" s="1310"/>
      <c r="F2551" s="1320"/>
      <c r="G2551" s="1310"/>
      <c r="H2551" s="1310"/>
      <c r="I2551" s="1310"/>
      <c r="J2551" s="1321"/>
      <c r="K2551" s="1321"/>
      <c r="L2551" s="1310"/>
      <c r="N2551" s="1322">
        <f t="shared" si="100"/>
        <v>0</v>
      </c>
      <c r="O2551" s="1323">
        <f t="shared" si="101"/>
        <v>0</v>
      </c>
      <c r="P2551" s="1323">
        <f>O2551/'1.5 Universal Data'!$E$36</f>
        <v>0</v>
      </c>
      <c r="R2551" s="134"/>
      <c r="S2551" s="134"/>
      <c r="T2551" s="134"/>
      <c r="U2551" s="134"/>
      <c r="V2551" s="134"/>
      <c r="W2551" s="134"/>
      <c r="X2551" s="134"/>
      <c r="Y2551" s="134"/>
      <c r="Z2551" s="134"/>
      <c r="AA2551" s="134"/>
      <c r="AB2551" s="134"/>
      <c r="AC2551" s="134"/>
      <c r="AD2551" s="134"/>
      <c r="AE2551" s="134"/>
    </row>
    <row r="2552" spans="2:31">
      <c r="B2552" s="1319">
        <f t="shared" si="99"/>
        <v>-1</v>
      </c>
      <c r="D2552" s="1310"/>
      <c r="E2552" s="1310"/>
      <c r="F2552" s="1320"/>
      <c r="G2552" s="1310"/>
      <c r="H2552" s="1310"/>
      <c r="I2552" s="1310"/>
      <c r="J2552" s="1321"/>
      <c r="K2552" s="1321"/>
      <c r="L2552" s="1310"/>
      <c r="N2552" s="1322">
        <f t="shared" si="100"/>
        <v>0</v>
      </c>
      <c r="O2552" s="1323">
        <f t="shared" si="101"/>
        <v>0</v>
      </c>
      <c r="P2552" s="1323">
        <f>O2552/'1.5 Universal Data'!$E$36</f>
        <v>0</v>
      </c>
      <c r="R2552" s="134"/>
      <c r="S2552" s="134"/>
      <c r="T2552" s="134"/>
      <c r="U2552" s="134"/>
      <c r="V2552" s="134"/>
      <c r="W2552" s="134"/>
      <c r="X2552" s="134"/>
      <c r="Y2552" s="134"/>
      <c r="Z2552" s="134"/>
      <c r="AA2552" s="134"/>
      <c r="AB2552" s="134"/>
      <c r="AC2552" s="134"/>
      <c r="AD2552" s="134"/>
      <c r="AE2552" s="134"/>
    </row>
    <row r="2553" spans="2:31">
      <c r="B2553" s="1319">
        <f t="shared" si="99"/>
        <v>-1</v>
      </c>
      <c r="D2553" s="1310"/>
      <c r="E2553" s="1310"/>
      <c r="F2553" s="1320"/>
      <c r="G2553" s="1310"/>
      <c r="H2553" s="1310"/>
      <c r="I2553" s="1310"/>
      <c r="J2553" s="1321"/>
      <c r="K2553" s="1321"/>
      <c r="L2553" s="1310"/>
      <c r="N2553" s="1322">
        <f t="shared" si="100"/>
        <v>0</v>
      </c>
      <c r="O2553" s="1323">
        <f t="shared" si="101"/>
        <v>0</v>
      </c>
      <c r="P2553" s="1323">
        <f>O2553/'1.5 Universal Data'!$E$36</f>
        <v>0</v>
      </c>
      <c r="R2553" s="134"/>
      <c r="S2553" s="134"/>
      <c r="T2553" s="134"/>
      <c r="U2553" s="134"/>
      <c r="V2553" s="134"/>
      <c r="W2553" s="134"/>
      <c r="X2553" s="134"/>
      <c r="Y2553" s="134"/>
      <c r="Z2553" s="134"/>
      <c r="AA2553" s="134"/>
      <c r="AB2553" s="134"/>
      <c r="AC2553" s="134"/>
      <c r="AD2553" s="134"/>
      <c r="AE2553" s="134"/>
    </row>
    <row r="2554" spans="2:31">
      <c r="B2554" s="1319">
        <f t="shared" si="99"/>
        <v>-1</v>
      </c>
      <c r="D2554" s="1310"/>
      <c r="E2554" s="1310"/>
      <c r="F2554" s="1320"/>
      <c r="G2554" s="1310"/>
      <c r="H2554" s="1310"/>
      <c r="I2554" s="1310"/>
      <c r="J2554" s="1321"/>
      <c r="K2554" s="1321"/>
      <c r="L2554" s="1310"/>
      <c r="N2554" s="1322">
        <f t="shared" si="100"/>
        <v>0</v>
      </c>
      <c r="O2554" s="1323">
        <f t="shared" si="101"/>
        <v>0</v>
      </c>
      <c r="P2554" s="1323">
        <f>O2554/'1.5 Universal Data'!$E$36</f>
        <v>0</v>
      </c>
      <c r="R2554" s="134"/>
      <c r="S2554" s="134"/>
      <c r="T2554" s="134"/>
      <c r="U2554" s="134"/>
      <c r="V2554" s="134"/>
      <c r="W2554" s="134"/>
      <c r="X2554" s="134"/>
      <c r="Y2554" s="134"/>
      <c r="Z2554" s="134"/>
      <c r="AA2554" s="134"/>
      <c r="AB2554" s="134"/>
      <c r="AC2554" s="134"/>
      <c r="AD2554" s="134"/>
      <c r="AE2554" s="134"/>
    </row>
    <row r="2555" spans="2:31">
      <c r="B2555" s="1319">
        <f t="shared" si="99"/>
        <v>-1</v>
      </c>
      <c r="D2555" s="1310"/>
      <c r="E2555" s="1310"/>
      <c r="F2555" s="1320"/>
      <c r="G2555" s="1310"/>
      <c r="H2555" s="1310"/>
      <c r="I2555" s="1310"/>
      <c r="J2555" s="1321"/>
      <c r="K2555" s="1321"/>
      <c r="L2555" s="1310"/>
      <c r="N2555" s="1322">
        <f t="shared" si="100"/>
        <v>0</v>
      </c>
      <c r="O2555" s="1323">
        <f t="shared" si="101"/>
        <v>0</v>
      </c>
      <c r="P2555" s="1323">
        <f>O2555/'1.5 Universal Data'!$E$36</f>
        <v>0</v>
      </c>
      <c r="R2555" s="134"/>
      <c r="S2555" s="134"/>
      <c r="T2555" s="134"/>
      <c r="U2555" s="134"/>
      <c r="V2555" s="134"/>
      <c r="W2555" s="134"/>
      <c r="X2555" s="134"/>
      <c r="Y2555" s="134"/>
      <c r="Z2555" s="134"/>
      <c r="AA2555" s="134"/>
      <c r="AB2555" s="134"/>
      <c r="AC2555" s="134"/>
      <c r="AD2555" s="134"/>
      <c r="AE2555" s="134"/>
    </row>
    <row r="2556" spans="2:31">
      <c r="B2556" s="1319">
        <f t="shared" si="99"/>
        <v>-1</v>
      </c>
      <c r="D2556" s="1310"/>
      <c r="E2556" s="1310"/>
      <c r="F2556" s="1320"/>
      <c r="G2556" s="1310"/>
      <c r="H2556" s="1310"/>
      <c r="I2556" s="1310"/>
      <c r="J2556" s="1321"/>
      <c r="K2556" s="1321"/>
      <c r="L2556" s="1310"/>
      <c r="N2556" s="1322">
        <f t="shared" si="100"/>
        <v>0</v>
      </c>
      <c r="O2556" s="1323">
        <f t="shared" si="101"/>
        <v>0</v>
      </c>
      <c r="P2556" s="1323">
        <f>O2556/'1.5 Universal Data'!$E$36</f>
        <v>0</v>
      </c>
      <c r="R2556" s="134"/>
      <c r="S2556" s="134"/>
      <c r="T2556" s="134"/>
      <c r="U2556" s="134"/>
      <c r="V2556" s="134"/>
      <c r="W2556" s="134"/>
      <c r="X2556" s="134"/>
      <c r="Y2556" s="134"/>
      <c r="Z2556" s="134"/>
      <c r="AA2556" s="134"/>
      <c r="AB2556" s="134"/>
      <c r="AC2556" s="134"/>
      <c r="AD2556" s="134"/>
      <c r="AE2556" s="134"/>
    </row>
    <row r="2557" spans="2:31">
      <c r="B2557" s="1319">
        <f t="shared" si="99"/>
        <v>-1</v>
      </c>
      <c r="D2557" s="1310"/>
      <c r="E2557" s="1310"/>
      <c r="F2557" s="1320"/>
      <c r="G2557" s="1310"/>
      <c r="H2557" s="1310"/>
      <c r="I2557" s="1310"/>
      <c r="J2557" s="1321"/>
      <c r="K2557" s="1321"/>
      <c r="L2557" s="1310"/>
      <c r="N2557" s="1322">
        <f t="shared" si="100"/>
        <v>0</v>
      </c>
      <c r="O2557" s="1323">
        <f t="shared" si="101"/>
        <v>0</v>
      </c>
      <c r="P2557" s="1323">
        <f>O2557/'1.5 Universal Data'!$E$36</f>
        <v>0</v>
      </c>
      <c r="R2557" s="134"/>
      <c r="S2557" s="134"/>
      <c r="T2557" s="134"/>
      <c r="U2557" s="134"/>
      <c r="V2557" s="134"/>
      <c r="W2557" s="134"/>
      <c r="X2557" s="134"/>
      <c r="Y2557" s="134"/>
      <c r="Z2557" s="134"/>
      <c r="AA2557" s="134"/>
      <c r="AB2557" s="134"/>
      <c r="AC2557" s="134"/>
      <c r="AD2557" s="134"/>
      <c r="AE2557" s="134"/>
    </row>
    <row r="2558" spans="2:31">
      <c r="B2558" s="1319">
        <f t="shared" si="99"/>
        <v>-1</v>
      </c>
      <c r="D2558" s="1310"/>
      <c r="E2558" s="1310"/>
      <c r="F2558" s="1320"/>
      <c r="G2558" s="1310"/>
      <c r="H2558" s="1310"/>
      <c r="I2558" s="1310"/>
      <c r="J2558" s="1321"/>
      <c r="K2558" s="1321"/>
      <c r="L2558" s="1310"/>
      <c r="N2558" s="1322">
        <f t="shared" si="100"/>
        <v>0</v>
      </c>
      <c r="O2558" s="1323">
        <f t="shared" si="101"/>
        <v>0</v>
      </c>
      <c r="P2558" s="1323">
        <f>O2558/'1.5 Universal Data'!$E$36</f>
        <v>0</v>
      </c>
      <c r="R2558" s="134"/>
      <c r="S2558" s="134"/>
      <c r="T2558" s="134"/>
      <c r="U2558" s="134"/>
      <c r="V2558" s="134"/>
      <c r="W2558" s="134"/>
      <c r="X2558" s="134"/>
      <c r="Y2558" s="134"/>
      <c r="Z2558" s="134"/>
      <c r="AA2558" s="134"/>
      <c r="AB2558" s="134"/>
      <c r="AC2558" s="134"/>
      <c r="AD2558" s="134"/>
      <c r="AE2558" s="134"/>
    </row>
    <row r="2559" spans="2:31">
      <c r="B2559" s="1319">
        <f t="shared" si="99"/>
        <v>-1</v>
      </c>
      <c r="D2559" s="1310"/>
      <c r="E2559" s="1310"/>
      <c r="F2559" s="1320"/>
      <c r="G2559" s="1310"/>
      <c r="H2559" s="1310"/>
      <c r="I2559" s="1310"/>
      <c r="J2559" s="1321"/>
      <c r="K2559" s="1321"/>
      <c r="L2559" s="1310"/>
      <c r="N2559" s="1322">
        <f t="shared" si="100"/>
        <v>0</v>
      </c>
      <c r="O2559" s="1323">
        <f t="shared" si="101"/>
        <v>0</v>
      </c>
      <c r="P2559" s="1323">
        <f>O2559/'1.5 Universal Data'!$E$36</f>
        <v>0</v>
      </c>
      <c r="R2559" s="134"/>
      <c r="S2559" s="134"/>
      <c r="T2559" s="134"/>
      <c r="U2559" s="134"/>
      <c r="V2559" s="134"/>
      <c r="W2559" s="134"/>
      <c r="X2559" s="134"/>
      <c r="Y2559" s="134"/>
      <c r="Z2559" s="134"/>
      <c r="AA2559" s="134"/>
      <c r="AB2559" s="134"/>
      <c r="AC2559" s="134"/>
      <c r="AD2559" s="134"/>
      <c r="AE2559" s="134"/>
    </row>
    <row r="2560" spans="2:31">
      <c r="B2560" s="1319">
        <f t="shared" si="99"/>
        <v>-1</v>
      </c>
      <c r="D2560" s="1310"/>
      <c r="E2560" s="1310"/>
      <c r="F2560" s="1320"/>
      <c r="G2560" s="1310"/>
      <c r="H2560" s="1310"/>
      <c r="I2560" s="1310"/>
      <c r="J2560" s="1321"/>
      <c r="K2560" s="1321"/>
      <c r="L2560" s="1310"/>
      <c r="N2560" s="1322">
        <f t="shared" si="100"/>
        <v>0</v>
      </c>
      <c r="O2560" s="1323">
        <f t="shared" si="101"/>
        <v>0</v>
      </c>
      <c r="P2560" s="1323">
        <f>O2560/'1.5 Universal Data'!$E$36</f>
        <v>0</v>
      </c>
      <c r="R2560" s="134"/>
      <c r="S2560" s="134"/>
      <c r="T2560" s="134"/>
      <c r="U2560" s="134"/>
      <c r="V2560" s="134"/>
      <c r="W2560" s="134"/>
      <c r="X2560" s="134"/>
      <c r="Y2560" s="134"/>
      <c r="Z2560" s="134"/>
      <c r="AA2560" s="134"/>
      <c r="AB2560" s="134"/>
      <c r="AC2560" s="134"/>
      <c r="AD2560" s="134"/>
      <c r="AE2560" s="134"/>
    </row>
    <row r="2561" spans="2:31">
      <c r="B2561" s="1319">
        <f t="shared" si="99"/>
        <v>-1</v>
      </c>
      <c r="D2561" s="1310"/>
      <c r="E2561" s="1310"/>
      <c r="F2561" s="1320"/>
      <c r="G2561" s="1310"/>
      <c r="H2561" s="1310"/>
      <c r="I2561" s="1310"/>
      <c r="J2561" s="1321"/>
      <c r="K2561" s="1321"/>
      <c r="L2561" s="1310"/>
      <c r="N2561" s="1322">
        <f t="shared" si="100"/>
        <v>0</v>
      </c>
      <c r="O2561" s="1323">
        <f t="shared" si="101"/>
        <v>0</v>
      </c>
      <c r="P2561" s="1323">
        <f>O2561/'1.5 Universal Data'!$E$36</f>
        <v>0</v>
      </c>
      <c r="R2561" s="134"/>
      <c r="S2561" s="134"/>
      <c r="T2561" s="134"/>
      <c r="U2561" s="134"/>
      <c r="V2561" s="134"/>
      <c r="W2561" s="134"/>
      <c r="X2561" s="134"/>
      <c r="Y2561" s="134"/>
      <c r="Z2561" s="134"/>
      <c r="AA2561" s="134"/>
      <c r="AB2561" s="134"/>
      <c r="AC2561" s="134"/>
      <c r="AD2561" s="134"/>
      <c r="AE2561" s="134"/>
    </row>
    <row r="2562" spans="2:31">
      <c r="B2562" s="1319">
        <f t="shared" si="99"/>
        <v>-1</v>
      </c>
      <c r="D2562" s="1310"/>
      <c r="E2562" s="1310"/>
      <c r="F2562" s="1320"/>
      <c r="G2562" s="1310"/>
      <c r="H2562" s="1310"/>
      <c r="I2562" s="1310"/>
      <c r="J2562" s="1321"/>
      <c r="K2562" s="1321"/>
      <c r="L2562" s="1310"/>
      <c r="N2562" s="1322">
        <f t="shared" si="100"/>
        <v>0</v>
      </c>
      <c r="O2562" s="1323">
        <f t="shared" si="101"/>
        <v>0</v>
      </c>
      <c r="P2562" s="1323">
        <f>O2562/'1.5 Universal Data'!$E$36</f>
        <v>0</v>
      </c>
      <c r="R2562" s="134"/>
      <c r="S2562" s="134"/>
      <c r="T2562" s="134"/>
      <c r="U2562" s="134"/>
      <c r="V2562" s="134"/>
      <c r="W2562" s="134"/>
      <c r="X2562" s="134"/>
      <c r="Y2562" s="134"/>
      <c r="Z2562" s="134"/>
      <c r="AA2562" s="134"/>
      <c r="AB2562" s="134"/>
      <c r="AC2562" s="134"/>
      <c r="AD2562" s="134"/>
      <c r="AE2562" s="134"/>
    </row>
    <row r="2563" spans="2:31">
      <c r="B2563" s="1319">
        <f t="shared" si="99"/>
        <v>-1</v>
      </c>
      <c r="D2563" s="1310"/>
      <c r="E2563" s="1310"/>
      <c r="F2563" s="1320"/>
      <c r="G2563" s="1310"/>
      <c r="H2563" s="1310"/>
      <c r="I2563" s="1310"/>
      <c r="J2563" s="1321"/>
      <c r="K2563" s="1321"/>
      <c r="L2563" s="1310"/>
      <c r="N2563" s="1322">
        <f t="shared" si="100"/>
        <v>0</v>
      </c>
      <c r="O2563" s="1323">
        <f t="shared" si="101"/>
        <v>0</v>
      </c>
      <c r="P2563" s="1323">
        <f>O2563/'1.5 Universal Data'!$E$36</f>
        <v>0</v>
      </c>
      <c r="R2563" s="134"/>
      <c r="S2563" s="134"/>
      <c r="T2563" s="134"/>
      <c r="U2563" s="134"/>
      <c r="V2563" s="134"/>
      <c r="W2563" s="134"/>
      <c r="X2563" s="134"/>
      <c r="Y2563" s="134"/>
      <c r="Z2563" s="134"/>
      <c r="AA2563" s="134"/>
      <c r="AB2563" s="134"/>
      <c r="AC2563" s="134"/>
      <c r="AD2563" s="134"/>
      <c r="AE2563" s="134"/>
    </row>
    <row r="2564" spans="2:31">
      <c r="B2564" s="1319">
        <f t="shared" si="99"/>
        <v>-1</v>
      </c>
      <c r="D2564" s="1310"/>
      <c r="E2564" s="1310"/>
      <c r="F2564" s="1320"/>
      <c r="G2564" s="1310"/>
      <c r="H2564" s="1310"/>
      <c r="I2564" s="1310"/>
      <c r="J2564" s="1321"/>
      <c r="K2564" s="1321"/>
      <c r="L2564" s="1310"/>
      <c r="N2564" s="1322">
        <f t="shared" si="100"/>
        <v>0</v>
      </c>
      <c r="O2564" s="1323">
        <f t="shared" si="101"/>
        <v>0</v>
      </c>
      <c r="P2564" s="1323">
        <f>O2564/'1.5 Universal Data'!$E$36</f>
        <v>0</v>
      </c>
      <c r="R2564" s="134"/>
      <c r="S2564" s="134"/>
      <c r="T2564" s="134"/>
      <c r="U2564" s="134"/>
      <c r="V2564" s="134"/>
      <c r="W2564" s="134"/>
      <c r="X2564" s="134"/>
      <c r="Y2564" s="134"/>
      <c r="Z2564" s="134"/>
      <c r="AA2564" s="134"/>
      <c r="AB2564" s="134"/>
      <c r="AC2564" s="134"/>
      <c r="AD2564" s="134"/>
      <c r="AE2564" s="134"/>
    </row>
    <row r="2565" spans="2:31">
      <c r="B2565" s="1319">
        <f t="shared" si="99"/>
        <v>-1</v>
      </c>
      <c r="D2565" s="1310"/>
      <c r="E2565" s="1310"/>
      <c r="F2565" s="1320"/>
      <c r="G2565" s="1310"/>
      <c r="H2565" s="1310"/>
      <c r="I2565" s="1310"/>
      <c r="J2565" s="1321"/>
      <c r="K2565" s="1321"/>
      <c r="L2565" s="1310"/>
      <c r="N2565" s="1322">
        <f t="shared" si="100"/>
        <v>0</v>
      </c>
      <c r="O2565" s="1323">
        <f t="shared" si="101"/>
        <v>0</v>
      </c>
      <c r="P2565" s="1323">
        <f>O2565/'1.5 Universal Data'!$E$36</f>
        <v>0</v>
      </c>
      <c r="R2565" s="134"/>
      <c r="S2565" s="134"/>
      <c r="T2565" s="134"/>
      <c r="U2565" s="134"/>
      <c r="V2565" s="134"/>
      <c r="W2565" s="134"/>
      <c r="X2565" s="134"/>
      <c r="Y2565" s="134"/>
      <c r="Z2565" s="134"/>
      <c r="AA2565" s="134"/>
      <c r="AB2565" s="134"/>
      <c r="AC2565" s="134"/>
      <c r="AD2565" s="134"/>
      <c r="AE2565" s="134"/>
    </row>
    <row r="2566" spans="2:31">
      <c r="B2566" s="1319">
        <f t="shared" si="99"/>
        <v>-1</v>
      </c>
      <c r="D2566" s="1310"/>
      <c r="E2566" s="1310"/>
      <c r="F2566" s="1320"/>
      <c r="G2566" s="1310"/>
      <c r="H2566" s="1310"/>
      <c r="I2566" s="1310"/>
      <c r="J2566" s="1321"/>
      <c r="K2566" s="1321"/>
      <c r="L2566" s="1310"/>
      <c r="N2566" s="1322">
        <f t="shared" si="100"/>
        <v>0</v>
      </c>
      <c r="O2566" s="1323">
        <f t="shared" si="101"/>
        <v>0</v>
      </c>
      <c r="P2566" s="1323">
        <f>O2566/'1.5 Universal Data'!$E$36</f>
        <v>0</v>
      </c>
      <c r="R2566" s="134"/>
      <c r="S2566" s="134"/>
      <c r="T2566" s="134"/>
      <c r="U2566" s="134"/>
      <c r="V2566" s="134"/>
      <c r="W2566" s="134"/>
      <c r="X2566" s="134"/>
      <c r="Y2566" s="134"/>
      <c r="Z2566" s="134"/>
      <c r="AA2566" s="134"/>
      <c r="AB2566" s="134"/>
      <c r="AC2566" s="134"/>
      <c r="AD2566" s="134"/>
      <c r="AE2566" s="134"/>
    </row>
    <row r="2567" spans="2:31">
      <c r="B2567" s="1319">
        <f t="shared" si="99"/>
        <v>-1</v>
      </c>
      <c r="D2567" s="1310"/>
      <c r="E2567" s="1310"/>
      <c r="F2567" s="1320"/>
      <c r="G2567" s="1310"/>
      <c r="H2567" s="1310"/>
      <c r="I2567" s="1310"/>
      <c r="J2567" s="1321"/>
      <c r="K2567" s="1321"/>
      <c r="L2567" s="1310"/>
      <c r="N2567" s="1322">
        <f t="shared" si="100"/>
        <v>0</v>
      </c>
      <c r="O2567" s="1323">
        <f t="shared" si="101"/>
        <v>0</v>
      </c>
      <c r="P2567" s="1323">
        <f>O2567/'1.5 Universal Data'!$E$36</f>
        <v>0</v>
      </c>
      <c r="R2567" s="134"/>
      <c r="S2567" s="134"/>
      <c r="T2567" s="134"/>
      <c r="U2567" s="134"/>
      <c r="V2567" s="134"/>
      <c r="W2567" s="134"/>
      <c r="X2567" s="134"/>
      <c r="Y2567" s="134"/>
      <c r="Z2567" s="134"/>
      <c r="AA2567" s="134"/>
      <c r="AB2567" s="134"/>
      <c r="AC2567" s="134"/>
      <c r="AD2567" s="134"/>
      <c r="AE2567" s="134"/>
    </row>
    <row r="2568" spans="2:31">
      <c r="B2568" s="1319">
        <f t="shared" si="99"/>
        <v>-1</v>
      </c>
      <c r="D2568" s="1310"/>
      <c r="E2568" s="1310"/>
      <c r="F2568" s="1320"/>
      <c r="G2568" s="1310"/>
      <c r="H2568" s="1310"/>
      <c r="I2568" s="1310"/>
      <c r="J2568" s="1321"/>
      <c r="K2568" s="1321"/>
      <c r="L2568" s="1310"/>
      <c r="N2568" s="1322">
        <f t="shared" si="100"/>
        <v>0</v>
      </c>
      <c r="O2568" s="1323">
        <f t="shared" si="101"/>
        <v>0</v>
      </c>
      <c r="P2568" s="1323">
        <f>O2568/'1.5 Universal Data'!$E$36</f>
        <v>0</v>
      </c>
      <c r="R2568" s="134"/>
      <c r="S2568" s="134"/>
      <c r="T2568" s="134"/>
      <c r="U2568" s="134"/>
      <c r="V2568" s="134"/>
      <c r="W2568" s="134"/>
      <c r="X2568" s="134"/>
      <c r="Y2568" s="134"/>
      <c r="Z2568" s="134"/>
      <c r="AA2568" s="134"/>
      <c r="AB2568" s="134"/>
      <c r="AC2568" s="134"/>
      <c r="AD2568" s="134"/>
      <c r="AE2568" s="134"/>
    </row>
    <row r="2569" spans="2:31">
      <c r="B2569" s="1319">
        <f t="shared" si="99"/>
        <v>-1</v>
      </c>
      <c r="D2569" s="1310"/>
      <c r="E2569" s="1310"/>
      <c r="F2569" s="1320"/>
      <c r="G2569" s="1310"/>
      <c r="H2569" s="1310"/>
      <c r="I2569" s="1310"/>
      <c r="J2569" s="1321"/>
      <c r="K2569" s="1321"/>
      <c r="L2569" s="1310"/>
      <c r="N2569" s="1322">
        <f t="shared" si="100"/>
        <v>0</v>
      </c>
      <c r="O2569" s="1323">
        <f t="shared" si="101"/>
        <v>0</v>
      </c>
      <c r="P2569" s="1323">
        <f>O2569/'1.5 Universal Data'!$E$36</f>
        <v>0</v>
      </c>
      <c r="R2569" s="134"/>
      <c r="S2569" s="134"/>
      <c r="T2569" s="134"/>
      <c r="U2569" s="134"/>
      <c r="V2569" s="134"/>
      <c r="W2569" s="134"/>
      <c r="X2569" s="134"/>
      <c r="Y2569" s="134"/>
      <c r="Z2569" s="134"/>
      <c r="AA2569" s="134"/>
      <c r="AB2569" s="134"/>
      <c r="AC2569" s="134"/>
      <c r="AD2569" s="134"/>
      <c r="AE2569" s="134"/>
    </row>
    <row r="2570" spans="2:31">
      <c r="B2570" s="1319">
        <f t="shared" si="99"/>
        <v>-1</v>
      </c>
      <c r="D2570" s="1310"/>
      <c r="E2570" s="1310"/>
      <c r="F2570" s="1320"/>
      <c r="G2570" s="1310"/>
      <c r="H2570" s="1310"/>
      <c r="I2570" s="1310"/>
      <c r="J2570" s="1321"/>
      <c r="K2570" s="1321"/>
      <c r="L2570" s="1310"/>
      <c r="N2570" s="1322">
        <f t="shared" si="100"/>
        <v>0</v>
      </c>
      <c r="O2570" s="1323">
        <f t="shared" si="101"/>
        <v>0</v>
      </c>
      <c r="P2570" s="1323">
        <f>O2570/'1.5 Universal Data'!$E$36</f>
        <v>0</v>
      </c>
      <c r="R2570" s="134"/>
      <c r="S2570" s="134"/>
      <c r="T2570" s="134"/>
      <c r="U2570" s="134"/>
      <c r="V2570" s="134"/>
      <c r="W2570" s="134"/>
      <c r="X2570" s="134"/>
      <c r="Y2570" s="134"/>
      <c r="Z2570" s="134"/>
      <c r="AA2570" s="134"/>
      <c r="AB2570" s="134"/>
      <c r="AC2570" s="134"/>
      <c r="AD2570" s="134"/>
      <c r="AE2570" s="134"/>
    </row>
    <row r="2571" spans="2:31">
      <c r="B2571" s="1319">
        <f t="shared" si="99"/>
        <v>-1</v>
      </c>
      <c r="D2571" s="1310"/>
      <c r="E2571" s="1310"/>
      <c r="F2571" s="1320"/>
      <c r="G2571" s="1310"/>
      <c r="H2571" s="1310"/>
      <c r="I2571" s="1310"/>
      <c r="J2571" s="1321"/>
      <c r="K2571" s="1321"/>
      <c r="L2571" s="1310"/>
      <c r="N2571" s="1322">
        <f t="shared" si="100"/>
        <v>0</v>
      </c>
      <c r="O2571" s="1323">
        <f t="shared" si="101"/>
        <v>0</v>
      </c>
      <c r="P2571" s="1323">
        <f>O2571/'1.5 Universal Data'!$E$36</f>
        <v>0</v>
      </c>
      <c r="R2571" s="134"/>
      <c r="S2571" s="134"/>
      <c r="T2571" s="134"/>
      <c r="U2571" s="134"/>
      <c r="V2571" s="134"/>
      <c r="W2571" s="134"/>
      <c r="X2571" s="134"/>
      <c r="Y2571" s="134"/>
      <c r="Z2571" s="134"/>
      <c r="AA2571" s="134"/>
      <c r="AB2571" s="134"/>
      <c r="AC2571" s="134"/>
      <c r="AD2571" s="134"/>
      <c r="AE2571" s="134"/>
    </row>
    <row r="2572" spans="2:31">
      <c r="B2572" s="1319">
        <f t="shared" si="99"/>
        <v>-1</v>
      </c>
      <c r="D2572" s="1310"/>
      <c r="E2572" s="1310"/>
      <c r="F2572" s="1320"/>
      <c r="G2572" s="1310"/>
      <c r="H2572" s="1310"/>
      <c r="I2572" s="1310"/>
      <c r="J2572" s="1321"/>
      <c r="K2572" s="1321"/>
      <c r="L2572" s="1310"/>
      <c r="N2572" s="1322">
        <f t="shared" si="100"/>
        <v>0</v>
      </c>
      <c r="O2572" s="1323">
        <f t="shared" si="101"/>
        <v>0</v>
      </c>
      <c r="P2572" s="1323">
        <f>O2572/'1.5 Universal Data'!$E$36</f>
        <v>0</v>
      </c>
      <c r="R2572" s="134"/>
      <c r="S2572" s="134"/>
      <c r="T2572" s="134"/>
      <c r="U2572" s="134"/>
      <c r="V2572" s="134"/>
      <c r="W2572" s="134"/>
      <c r="X2572" s="134"/>
      <c r="Y2572" s="134"/>
      <c r="Z2572" s="134"/>
      <c r="AA2572" s="134"/>
      <c r="AB2572" s="134"/>
      <c r="AC2572" s="134"/>
      <c r="AD2572" s="134"/>
      <c r="AE2572" s="134"/>
    </row>
    <row r="2573" spans="2:31">
      <c r="B2573" s="1319">
        <f t="shared" si="99"/>
        <v>-1</v>
      </c>
      <c r="D2573" s="1310"/>
      <c r="E2573" s="1310"/>
      <c r="F2573" s="1320"/>
      <c r="G2573" s="1310"/>
      <c r="H2573" s="1310"/>
      <c r="I2573" s="1310"/>
      <c r="J2573" s="1321"/>
      <c r="K2573" s="1321"/>
      <c r="L2573" s="1310"/>
      <c r="N2573" s="1322">
        <f t="shared" si="100"/>
        <v>0</v>
      </c>
      <c r="O2573" s="1323">
        <f t="shared" si="101"/>
        <v>0</v>
      </c>
      <c r="P2573" s="1323">
        <f>O2573/'1.5 Universal Data'!$E$36</f>
        <v>0</v>
      </c>
      <c r="R2573" s="134"/>
      <c r="S2573" s="134"/>
      <c r="T2573" s="134"/>
      <c r="U2573" s="134"/>
      <c r="V2573" s="134"/>
      <c r="W2573" s="134"/>
      <c r="X2573" s="134"/>
      <c r="Y2573" s="134"/>
      <c r="Z2573" s="134"/>
      <c r="AA2573" s="134"/>
      <c r="AB2573" s="134"/>
      <c r="AC2573" s="134"/>
      <c r="AD2573" s="134"/>
      <c r="AE2573" s="134"/>
    </row>
    <row r="2574" spans="2:31">
      <c r="B2574" s="1319">
        <f t="shared" si="99"/>
        <v>-1</v>
      </c>
      <c r="D2574" s="1310"/>
      <c r="E2574" s="1310"/>
      <c r="F2574" s="1320"/>
      <c r="G2574" s="1310"/>
      <c r="H2574" s="1310"/>
      <c r="I2574" s="1310"/>
      <c r="J2574" s="1321"/>
      <c r="K2574" s="1321"/>
      <c r="L2574" s="1310"/>
      <c r="N2574" s="1322">
        <f t="shared" si="100"/>
        <v>0</v>
      </c>
      <c r="O2574" s="1323">
        <f t="shared" si="101"/>
        <v>0</v>
      </c>
      <c r="P2574" s="1323">
        <f>O2574/'1.5 Universal Data'!$E$36</f>
        <v>0</v>
      </c>
      <c r="R2574" s="134"/>
      <c r="S2574" s="134"/>
      <c r="T2574" s="134"/>
      <c r="U2574" s="134"/>
      <c r="V2574" s="134"/>
      <c r="W2574" s="134"/>
      <c r="X2574" s="134"/>
      <c r="Y2574" s="134"/>
      <c r="Z2574" s="134"/>
      <c r="AA2574" s="134"/>
      <c r="AB2574" s="134"/>
      <c r="AC2574" s="134"/>
      <c r="AD2574" s="134"/>
      <c r="AE2574" s="134"/>
    </row>
    <row r="2575" spans="2:31">
      <c r="B2575" s="1319">
        <f t="shared" si="99"/>
        <v>-1</v>
      </c>
      <c r="D2575" s="1310"/>
      <c r="E2575" s="1310"/>
      <c r="F2575" s="1320"/>
      <c r="G2575" s="1310"/>
      <c r="H2575" s="1310"/>
      <c r="I2575" s="1310"/>
      <c r="J2575" s="1321"/>
      <c r="K2575" s="1321"/>
      <c r="L2575" s="1310"/>
      <c r="N2575" s="1322">
        <f t="shared" si="100"/>
        <v>0</v>
      </c>
      <c r="O2575" s="1323">
        <f t="shared" si="101"/>
        <v>0</v>
      </c>
      <c r="P2575" s="1323">
        <f>O2575/'1.5 Universal Data'!$E$36</f>
        <v>0</v>
      </c>
      <c r="R2575" s="134"/>
      <c r="S2575" s="134"/>
      <c r="T2575" s="134"/>
      <c r="U2575" s="134"/>
      <c r="V2575" s="134"/>
      <c r="W2575" s="134"/>
      <c r="X2575" s="134"/>
      <c r="Y2575" s="134"/>
      <c r="Z2575" s="134"/>
      <c r="AA2575" s="134"/>
      <c r="AB2575" s="134"/>
      <c r="AC2575" s="134"/>
      <c r="AD2575" s="134"/>
      <c r="AE2575" s="134"/>
    </row>
    <row r="2576" spans="2:31">
      <c r="B2576" s="1319">
        <f t="shared" si="99"/>
        <v>-1</v>
      </c>
      <c r="D2576" s="1310"/>
      <c r="E2576" s="1310"/>
      <c r="F2576" s="1320"/>
      <c r="G2576" s="1310"/>
      <c r="H2576" s="1310"/>
      <c r="I2576" s="1310"/>
      <c r="J2576" s="1321"/>
      <c r="K2576" s="1321"/>
      <c r="L2576" s="1310"/>
      <c r="N2576" s="1322">
        <f t="shared" si="100"/>
        <v>0</v>
      </c>
      <c r="O2576" s="1323">
        <f t="shared" si="101"/>
        <v>0</v>
      </c>
      <c r="P2576" s="1323">
        <f>O2576/'1.5 Universal Data'!$E$36</f>
        <v>0</v>
      </c>
      <c r="R2576" s="134"/>
      <c r="S2576" s="134"/>
      <c r="T2576" s="134"/>
      <c r="U2576" s="134"/>
      <c r="V2576" s="134"/>
      <c r="W2576" s="134"/>
      <c r="X2576" s="134"/>
      <c r="Y2576" s="134"/>
      <c r="Z2576" s="134"/>
      <c r="AA2576" s="134"/>
      <c r="AB2576" s="134"/>
      <c r="AC2576" s="134"/>
      <c r="AD2576" s="134"/>
      <c r="AE2576" s="134"/>
    </row>
    <row r="2577" spans="2:31">
      <c r="B2577" s="1319">
        <f t="shared" si="99"/>
        <v>-1</v>
      </c>
      <c r="D2577" s="1310"/>
      <c r="E2577" s="1310"/>
      <c r="F2577" s="1320"/>
      <c r="G2577" s="1310"/>
      <c r="H2577" s="1310"/>
      <c r="I2577" s="1310"/>
      <c r="J2577" s="1321"/>
      <c r="K2577" s="1321"/>
      <c r="L2577" s="1310"/>
      <c r="N2577" s="1322">
        <f t="shared" si="100"/>
        <v>0</v>
      </c>
      <c r="O2577" s="1323">
        <f t="shared" si="101"/>
        <v>0</v>
      </c>
      <c r="P2577" s="1323">
        <f>O2577/'1.5 Universal Data'!$E$36</f>
        <v>0</v>
      </c>
      <c r="R2577" s="134"/>
      <c r="S2577" s="134"/>
      <c r="T2577" s="134"/>
      <c r="U2577" s="134"/>
      <c r="V2577" s="134"/>
      <c r="W2577" s="134"/>
      <c r="X2577" s="134"/>
      <c r="Y2577" s="134"/>
      <c r="Z2577" s="134"/>
      <c r="AA2577" s="134"/>
      <c r="AB2577" s="134"/>
      <c r="AC2577" s="134"/>
      <c r="AD2577" s="134"/>
      <c r="AE2577" s="134"/>
    </row>
    <row r="2578" spans="2:31">
      <c r="B2578" s="1319">
        <f t="shared" si="99"/>
        <v>-1</v>
      </c>
      <c r="D2578" s="1310"/>
      <c r="E2578" s="1310"/>
      <c r="F2578" s="1320"/>
      <c r="G2578" s="1310"/>
      <c r="H2578" s="1310"/>
      <c r="I2578" s="1310"/>
      <c r="J2578" s="1321"/>
      <c r="K2578" s="1321"/>
      <c r="L2578" s="1310"/>
      <c r="N2578" s="1322">
        <f t="shared" si="100"/>
        <v>0</v>
      </c>
      <c r="O2578" s="1323">
        <f t="shared" si="101"/>
        <v>0</v>
      </c>
      <c r="P2578" s="1323">
        <f>O2578/'1.5 Universal Data'!$E$36</f>
        <v>0</v>
      </c>
      <c r="R2578" s="134"/>
      <c r="S2578" s="134"/>
      <c r="T2578" s="134"/>
      <c r="U2578" s="134"/>
      <c r="V2578" s="134"/>
      <c r="W2578" s="134"/>
      <c r="X2578" s="134"/>
      <c r="Y2578" s="134"/>
      <c r="Z2578" s="134"/>
      <c r="AA2578" s="134"/>
      <c r="AB2578" s="134"/>
      <c r="AC2578" s="134"/>
      <c r="AD2578" s="134"/>
      <c r="AE2578" s="134"/>
    </row>
    <row r="2579" spans="2:31">
      <c r="B2579" s="1319">
        <f t="shared" si="99"/>
        <v>-1</v>
      </c>
      <c r="D2579" s="1310"/>
      <c r="E2579" s="1310"/>
      <c r="F2579" s="1320"/>
      <c r="G2579" s="1310"/>
      <c r="H2579" s="1310"/>
      <c r="I2579" s="1310"/>
      <c r="J2579" s="1321"/>
      <c r="K2579" s="1321"/>
      <c r="L2579" s="1310"/>
      <c r="N2579" s="1322">
        <f t="shared" si="100"/>
        <v>0</v>
      </c>
      <c r="O2579" s="1323">
        <f t="shared" si="101"/>
        <v>0</v>
      </c>
      <c r="P2579" s="1323">
        <f>O2579/'1.5 Universal Data'!$E$36</f>
        <v>0</v>
      </c>
      <c r="R2579" s="134"/>
      <c r="S2579" s="134"/>
      <c r="T2579" s="134"/>
      <c r="U2579" s="134"/>
      <c r="V2579" s="134"/>
      <c r="W2579" s="134"/>
      <c r="X2579" s="134"/>
      <c r="Y2579" s="134"/>
      <c r="Z2579" s="134"/>
      <c r="AA2579" s="134"/>
      <c r="AB2579" s="134"/>
      <c r="AC2579" s="134"/>
      <c r="AD2579" s="134"/>
      <c r="AE2579" s="134"/>
    </row>
    <row r="2580" spans="2:31">
      <c r="B2580" s="1319">
        <f t="shared" si="99"/>
        <v>-1</v>
      </c>
      <c r="D2580" s="1310"/>
      <c r="E2580" s="1310"/>
      <c r="F2580" s="1320"/>
      <c r="G2580" s="1310"/>
      <c r="H2580" s="1310"/>
      <c r="I2580" s="1310"/>
      <c r="J2580" s="1321"/>
      <c r="K2580" s="1321"/>
      <c r="L2580" s="1310"/>
      <c r="N2580" s="1322">
        <f t="shared" si="100"/>
        <v>0</v>
      </c>
      <c r="O2580" s="1323">
        <f t="shared" si="101"/>
        <v>0</v>
      </c>
      <c r="P2580" s="1323">
        <f>O2580/'1.5 Universal Data'!$E$36</f>
        <v>0</v>
      </c>
      <c r="R2580" s="134"/>
      <c r="S2580" s="134"/>
      <c r="T2580" s="134"/>
      <c r="U2580" s="134"/>
      <c r="V2580" s="134"/>
      <c r="W2580" s="134"/>
      <c r="X2580" s="134"/>
      <c r="Y2580" s="134"/>
      <c r="Z2580" s="134"/>
      <c r="AA2580" s="134"/>
      <c r="AB2580" s="134"/>
      <c r="AC2580" s="134"/>
      <c r="AD2580" s="134"/>
      <c r="AE2580" s="134"/>
    </row>
    <row r="2581" spans="2:31">
      <c r="B2581" s="1319">
        <f t="shared" si="99"/>
        <v>-1</v>
      </c>
      <c r="D2581" s="1310"/>
      <c r="E2581" s="1310"/>
      <c r="F2581" s="1320"/>
      <c r="G2581" s="1310"/>
      <c r="H2581" s="1310"/>
      <c r="I2581" s="1310"/>
      <c r="J2581" s="1321"/>
      <c r="K2581" s="1321"/>
      <c r="L2581" s="1310"/>
      <c r="N2581" s="1322">
        <f t="shared" si="100"/>
        <v>0</v>
      </c>
      <c r="O2581" s="1323">
        <f t="shared" si="101"/>
        <v>0</v>
      </c>
      <c r="P2581" s="1323">
        <f>O2581/'1.5 Universal Data'!$E$36</f>
        <v>0</v>
      </c>
      <c r="R2581" s="134"/>
      <c r="S2581" s="134"/>
      <c r="T2581" s="134"/>
      <c r="U2581" s="134"/>
      <c r="V2581" s="134"/>
      <c r="W2581" s="134"/>
      <c r="X2581" s="134"/>
      <c r="Y2581" s="134"/>
      <c r="Z2581" s="134"/>
      <c r="AA2581" s="134"/>
      <c r="AB2581" s="134"/>
      <c r="AC2581" s="134"/>
      <c r="AD2581" s="134"/>
      <c r="AE2581" s="134"/>
    </row>
    <row r="2582" spans="2:31">
      <c r="B2582" s="1319">
        <f t="shared" si="99"/>
        <v>-1</v>
      </c>
      <c r="D2582" s="1310"/>
      <c r="E2582" s="1310"/>
      <c r="F2582" s="1320"/>
      <c r="G2582" s="1310"/>
      <c r="H2582" s="1310"/>
      <c r="I2582" s="1310"/>
      <c r="J2582" s="1321"/>
      <c r="K2582" s="1321"/>
      <c r="L2582" s="1310"/>
      <c r="N2582" s="1322">
        <f t="shared" si="100"/>
        <v>0</v>
      </c>
      <c r="O2582" s="1323">
        <f t="shared" si="101"/>
        <v>0</v>
      </c>
      <c r="P2582" s="1323">
        <f>O2582/'1.5 Universal Data'!$E$36</f>
        <v>0</v>
      </c>
      <c r="R2582" s="134"/>
      <c r="S2582" s="134"/>
      <c r="T2582" s="134"/>
      <c r="U2582" s="134"/>
      <c r="V2582" s="134"/>
      <c r="W2582" s="134"/>
      <c r="X2582" s="134"/>
      <c r="Y2582" s="134"/>
      <c r="Z2582" s="134"/>
      <c r="AA2582" s="134"/>
      <c r="AB2582" s="134"/>
      <c r="AC2582" s="134"/>
      <c r="AD2582" s="134"/>
      <c r="AE2582" s="134"/>
    </row>
    <row r="2583" spans="2:31">
      <c r="B2583" s="1319">
        <f t="shared" ref="B2583:B2646" si="102">IF(G2583="buy",1,-1)</f>
        <v>-1</v>
      </c>
      <c r="D2583" s="1310"/>
      <c r="E2583" s="1310"/>
      <c r="F2583" s="1320"/>
      <c r="G2583" s="1310"/>
      <c r="H2583" s="1310"/>
      <c r="I2583" s="1310"/>
      <c r="J2583" s="1321"/>
      <c r="K2583" s="1321"/>
      <c r="L2583" s="1310"/>
      <c r="N2583" s="1322">
        <f t="shared" si="100"/>
        <v>0</v>
      </c>
      <c r="O2583" s="1323">
        <f t="shared" si="101"/>
        <v>0</v>
      </c>
      <c r="P2583" s="1323">
        <f>O2583/'1.5 Universal Data'!$E$36</f>
        <v>0</v>
      </c>
      <c r="R2583" s="134"/>
      <c r="S2583" s="134"/>
      <c r="T2583" s="134"/>
      <c r="U2583" s="134"/>
      <c r="V2583" s="134"/>
      <c r="W2583" s="134"/>
      <c r="X2583" s="134"/>
      <c r="Y2583" s="134"/>
      <c r="Z2583" s="134"/>
      <c r="AA2583" s="134"/>
      <c r="AB2583" s="134"/>
      <c r="AC2583" s="134"/>
      <c r="AD2583" s="134"/>
      <c r="AE2583" s="134"/>
    </row>
    <row r="2584" spans="2:31">
      <c r="B2584" s="1319">
        <f t="shared" si="102"/>
        <v>-1</v>
      </c>
      <c r="D2584" s="1310"/>
      <c r="E2584" s="1310"/>
      <c r="F2584" s="1320"/>
      <c r="G2584" s="1310"/>
      <c r="H2584" s="1310"/>
      <c r="I2584" s="1310"/>
      <c r="J2584" s="1321"/>
      <c r="K2584" s="1321"/>
      <c r="L2584" s="1310"/>
      <c r="N2584" s="1322">
        <f t="shared" si="100"/>
        <v>0</v>
      </c>
      <c r="O2584" s="1323">
        <f t="shared" si="101"/>
        <v>0</v>
      </c>
      <c r="P2584" s="1323">
        <f>O2584/'1.5 Universal Data'!$E$36</f>
        <v>0</v>
      </c>
      <c r="R2584" s="134"/>
      <c r="S2584" s="134"/>
      <c r="T2584" s="134"/>
      <c r="U2584" s="134"/>
      <c r="V2584" s="134"/>
      <c r="W2584" s="134"/>
      <c r="X2584" s="134"/>
      <c r="Y2584" s="134"/>
      <c r="Z2584" s="134"/>
      <c r="AA2584" s="134"/>
      <c r="AB2584" s="134"/>
      <c r="AC2584" s="134"/>
      <c r="AD2584" s="134"/>
      <c r="AE2584" s="134"/>
    </row>
    <row r="2585" spans="2:31">
      <c r="B2585" s="1319">
        <f t="shared" si="102"/>
        <v>-1</v>
      </c>
      <c r="D2585" s="1310"/>
      <c r="E2585" s="1310"/>
      <c r="F2585" s="1320"/>
      <c r="G2585" s="1310"/>
      <c r="H2585" s="1310"/>
      <c r="I2585" s="1310"/>
      <c r="J2585" s="1321"/>
      <c r="K2585" s="1321"/>
      <c r="L2585" s="1310"/>
      <c r="N2585" s="1322">
        <f t="shared" si="100"/>
        <v>0</v>
      </c>
      <c r="O2585" s="1323">
        <f t="shared" si="101"/>
        <v>0</v>
      </c>
      <c r="P2585" s="1323">
        <f>O2585/'1.5 Universal Data'!$E$36</f>
        <v>0</v>
      </c>
      <c r="R2585" s="134"/>
      <c r="S2585" s="134"/>
      <c r="T2585" s="134"/>
      <c r="U2585" s="134"/>
      <c r="V2585" s="134"/>
      <c r="W2585" s="134"/>
      <c r="X2585" s="134"/>
      <c r="Y2585" s="134"/>
      <c r="Z2585" s="134"/>
      <c r="AA2585" s="134"/>
      <c r="AB2585" s="134"/>
      <c r="AC2585" s="134"/>
      <c r="AD2585" s="134"/>
      <c r="AE2585" s="134"/>
    </row>
    <row r="2586" spans="2:31">
      <c r="B2586" s="1319">
        <f t="shared" si="102"/>
        <v>-1</v>
      </c>
      <c r="D2586" s="1310"/>
      <c r="E2586" s="1310"/>
      <c r="F2586" s="1320"/>
      <c r="G2586" s="1310"/>
      <c r="H2586" s="1310"/>
      <c r="I2586" s="1310"/>
      <c r="J2586" s="1321"/>
      <c r="K2586" s="1321"/>
      <c r="L2586" s="1310"/>
      <c r="N2586" s="1322">
        <f t="shared" si="100"/>
        <v>0</v>
      </c>
      <c r="O2586" s="1323">
        <f t="shared" si="101"/>
        <v>0</v>
      </c>
      <c r="P2586" s="1323">
        <f>O2586/'1.5 Universal Data'!$E$36</f>
        <v>0</v>
      </c>
      <c r="R2586" s="134"/>
      <c r="S2586" s="134"/>
      <c r="T2586" s="134"/>
      <c r="U2586" s="134"/>
      <c r="V2586" s="134"/>
      <c r="W2586" s="134"/>
      <c r="X2586" s="134"/>
      <c r="Y2586" s="134"/>
      <c r="Z2586" s="134"/>
      <c r="AA2586" s="134"/>
      <c r="AB2586" s="134"/>
      <c r="AC2586" s="134"/>
      <c r="AD2586" s="134"/>
      <c r="AE2586" s="134"/>
    </row>
    <row r="2587" spans="2:31">
      <c r="B2587" s="1319">
        <f t="shared" si="102"/>
        <v>-1</v>
      </c>
      <c r="D2587" s="1310"/>
      <c r="E2587" s="1310"/>
      <c r="F2587" s="1320"/>
      <c r="G2587" s="1310"/>
      <c r="H2587" s="1310"/>
      <c r="I2587" s="1310"/>
      <c r="J2587" s="1321"/>
      <c r="K2587" s="1321"/>
      <c r="L2587" s="1310"/>
      <c r="N2587" s="1322">
        <f t="shared" ref="N2587:N2650" si="103">+H2587*((K2587-J2587)+1)*B2587</f>
        <v>0</v>
      </c>
      <c r="O2587" s="1323">
        <f t="shared" ref="O2587:O2650" si="104">N2587*L2587/100</f>
        <v>0</v>
      </c>
      <c r="P2587" s="1323">
        <f>O2587/'1.5 Universal Data'!$E$36</f>
        <v>0</v>
      </c>
      <c r="R2587" s="134"/>
      <c r="S2587" s="134"/>
      <c r="T2587" s="134"/>
      <c r="U2587" s="134"/>
      <c r="V2587" s="134"/>
      <c r="W2587" s="134"/>
      <c r="X2587" s="134"/>
      <c r="Y2587" s="134"/>
      <c r="Z2587" s="134"/>
      <c r="AA2587" s="134"/>
      <c r="AB2587" s="134"/>
      <c r="AC2587" s="134"/>
      <c r="AD2587" s="134"/>
      <c r="AE2587" s="134"/>
    </row>
    <row r="2588" spans="2:31">
      <c r="B2588" s="1319">
        <f t="shared" si="102"/>
        <v>-1</v>
      </c>
      <c r="D2588" s="1310"/>
      <c r="E2588" s="1310"/>
      <c r="F2588" s="1320"/>
      <c r="G2588" s="1310"/>
      <c r="H2588" s="1310"/>
      <c r="I2588" s="1310"/>
      <c r="J2588" s="1321"/>
      <c r="K2588" s="1321"/>
      <c r="L2588" s="1310"/>
      <c r="N2588" s="1322">
        <f t="shared" si="103"/>
        <v>0</v>
      </c>
      <c r="O2588" s="1323">
        <f t="shared" si="104"/>
        <v>0</v>
      </c>
      <c r="P2588" s="1323">
        <f>O2588/'1.5 Universal Data'!$E$36</f>
        <v>0</v>
      </c>
      <c r="R2588" s="134"/>
      <c r="S2588" s="134"/>
      <c r="T2588" s="134"/>
      <c r="U2588" s="134"/>
      <c r="V2588" s="134"/>
      <c r="W2588" s="134"/>
      <c r="X2588" s="134"/>
      <c r="Y2588" s="134"/>
      <c r="Z2588" s="134"/>
      <c r="AA2588" s="134"/>
      <c r="AB2588" s="134"/>
      <c r="AC2588" s="134"/>
      <c r="AD2588" s="134"/>
      <c r="AE2588" s="134"/>
    </row>
    <row r="2589" spans="2:31">
      <c r="B2589" s="1319">
        <f t="shared" si="102"/>
        <v>-1</v>
      </c>
      <c r="D2589" s="1310"/>
      <c r="E2589" s="1310"/>
      <c r="F2589" s="1320"/>
      <c r="G2589" s="1310"/>
      <c r="H2589" s="1310"/>
      <c r="I2589" s="1310"/>
      <c r="J2589" s="1321"/>
      <c r="K2589" s="1321"/>
      <c r="L2589" s="1310"/>
      <c r="N2589" s="1322">
        <f t="shared" si="103"/>
        <v>0</v>
      </c>
      <c r="O2589" s="1323">
        <f t="shared" si="104"/>
        <v>0</v>
      </c>
      <c r="P2589" s="1323">
        <f>O2589/'1.5 Universal Data'!$E$36</f>
        <v>0</v>
      </c>
      <c r="R2589" s="134"/>
      <c r="S2589" s="134"/>
      <c r="T2589" s="134"/>
      <c r="U2589" s="134"/>
      <c r="V2589" s="134"/>
      <c r="W2589" s="134"/>
      <c r="X2589" s="134"/>
      <c r="Y2589" s="134"/>
      <c r="Z2589" s="134"/>
      <c r="AA2589" s="134"/>
      <c r="AB2589" s="134"/>
      <c r="AC2589" s="134"/>
      <c r="AD2589" s="134"/>
      <c r="AE2589" s="134"/>
    </row>
    <row r="2590" spans="2:31">
      <c r="B2590" s="1319">
        <f t="shared" si="102"/>
        <v>-1</v>
      </c>
      <c r="D2590" s="1310"/>
      <c r="E2590" s="1310"/>
      <c r="F2590" s="1320"/>
      <c r="G2590" s="1310"/>
      <c r="H2590" s="1310"/>
      <c r="I2590" s="1310"/>
      <c r="J2590" s="1321"/>
      <c r="K2590" s="1321"/>
      <c r="L2590" s="1310"/>
      <c r="N2590" s="1322">
        <f t="shared" si="103"/>
        <v>0</v>
      </c>
      <c r="O2590" s="1323">
        <f t="shared" si="104"/>
        <v>0</v>
      </c>
      <c r="P2590" s="1323">
        <f>O2590/'1.5 Universal Data'!$E$36</f>
        <v>0</v>
      </c>
      <c r="R2590" s="134"/>
      <c r="S2590" s="134"/>
      <c r="T2590" s="134"/>
      <c r="U2590" s="134"/>
      <c r="V2590" s="134"/>
      <c r="W2590" s="134"/>
      <c r="X2590" s="134"/>
      <c r="Y2590" s="134"/>
      <c r="Z2590" s="134"/>
      <c r="AA2590" s="134"/>
      <c r="AB2590" s="134"/>
      <c r="AC2590" s="134"/>
      <c r="AD2590" s="134"/>
      <c r="AE2590" s="134"/>
    </row>
    <row r="2591" spans="2:31">
      <c r="B2591" s="1319">
        <f t="shared" si="102"/>
        <v>-1</v>
      </c>
      <c r="D2591" s="1310"/>
      <c r="E2591" s="1310"/>
      <c r="F2591" s="1320"/>
      <c r="G2591" s="1310"/>
      <c r="H2591" s="1310"/>
      <c r="I2591" s="1310"/>
      <c r="J2591" s="1321"/>
      <c r="K2591" s="1321"/>
      <c r="L2591" s="1310"/>
      <c r="N2591" s="1322">
        <f t="shared" si="103"/>
        <v>0</v>
      </c>
      <c r="O2591" s="1323">
        <f t="shared" si="104"/>
        <v>0</v>
      </c>
      <c r="P2591" s="1323">
        <f>O2591/'1.5 Universal Data'!$E$36</f>
        <v>0</v>
      </c>
      <c r="R2591" s="134"/>
      <c r="S2591" s="134"/>
      <c r="T2591" s="134"/>
      <c r="U2591" s="134"/>
      <c r="V2591" s="134"/>
      <c r="W2591" s="134"/>
      <c r="X2591" s="134"/>
      <c r="Y2591" s="134"/>
      <c r="Z2591" s="134"/>
      <c r="AA2591" s="134"/>
      <c r="AB2591" s="134"/>
      <c r="AC2591" s="134"/>
      <c r="AD2591" s="134"/>
      <c r="AE2591" s="134"/>
    </row>
    <row r="2592" spans="2:31">
      <c r="B2592" s="1319">
        <f t="shared" si="102"/>
        <v>-1</v>
      </c>
      <c r="D2592" s="1310"/>
      <c r="E2592" s="1310"/>
      <c r="F2592" s="1320"/>
      <c r="G2592" s="1310"/>
      <c r="H2592" s="1310"/>
      <c r="I2592" s="1310"/>
      <c r="J2592" s="1321"/>
      <c r="K2592" s="1321"/>
      <c r="L2592" s="1310"/>
      <c r="N2592" s="1322">
        <f t="shared" si="103"/>
        <v>0</v>
      </c>
      <c r="O2592" s="1323">
        <f t="shared" si="104"/>
        <v>0</v>
      </c>
      <c r="P2592" s="1323">
        <f>O2592/'1.5 Universal Data'!$E$36</f>
        <v>0</v>
      </c>
      <c r="R2592" s="134"/>
      <c r="S2592" s="134"/>
      <c r="T2592" s="134"/>
      <c r="U2592" s="134"/>
      <c r="V2592" s="134"/>
      <c r="W2592" s="134"/>
      <c r="X2592" s="134"/>
      <c r="Y2592" s="134"/>
      <c r="Z2592" s="134"/>
      <c r="AA2592" s="134"/>
      <c r="AB2592" s="134"/>
      <c r="AC2592" s="134"/>
      <c r="AD2592" s="134"/>
      <c r="AE2592" s="134"/>
    </row>
    <row r="2593" spans="2:31">
      <c r="B2593" s="1319">
        <f t="shared" si="102"/>
        <v>-1</v>
      </c>
      <c r="D2593" s="1310"/>
      <c r="E2593" s="1310"/>
      <c r="F2593" s="1320"/>
      <c r="G2593" s="1310"/>
      <c r="H2593" s="1310"/>
      <c r="I2593" s="1310"/>
      <c r="J2593" s="1321"/>
      <c r="K2593" s="1321"/>
      <c r="L2593" s="1310"/>
      <c r="N2593" s="1322">
        <f t="shared" si="103"/>
        <v>0</v>
      </c>
      <c r="O2593" s="1323">
        <f t="shared" si="104"/>
        <v>0</v>
      </c>
      <c r="P2593" s="1323">
        <f>O2593/'1.5 Universal Data'!$E$36</f>
        <v>0</v>
      </c>
      <c r="R2593" s="134"/>
      <c r="S2593" s="134"/>
      <c r="T2593" s="134"/>
      <c r="U2593" s="134"/>
      <c r="V2593" s="134"/>
      <c r="W2593" s="134"/>
      <c r="X2593" s="134"/>
      <c r="Y2593" s="134"/>
      <c r="Z2593" s="134"/>
      <c r="AA2593" s="134"/>
      <c r="AB2593" s="134"/>
      <c r="AC2593" s="134"/>
      <c r="AD2593" s="134"/>
      <c r="AE2593" s="134"/>
    </row>
    <row r="2594" spans="2:31">
      <c r="B2594" s="1319">
        <f t="shared" si="102"/>
        <v>-1</v>
      </c>
      <c r="D2594" s="1310"/>
      <c r="E2594" s="1310"/>
      <c r="F2594" s="1320"/>
      <c r="G2594" s="1310"/>
      <c r="H2594" s="1310"/>
      <c r="I2594" s="1310"/>
      <c r="J2594" s="1321"/>
      <c r="K2594" s="1321"/>
      <c r="L2594" s="1310"/>
      <c r="N2594" s="1322">
        <f t="shared" si="103"/>
        <v>0</v>
      </c>
      <c r="O2594" s="1323">
        <f t="shared" si="104"/>
        <v>0</v>
      </c>
      <c r="P2594" s="1323">
        <f>O2594/'1.5 Universal Data'!$E$36</f>
        <v>0</v>
      </c>
      <c r="R2594" s="134"/>
      <c r="S2594" s="134"/>
      <c r="T2594" s="134"/>
      <c r="U2594" s="134"/>
      <c r="V2594" s="134"/>
      <c r="W2594" s="134"/>
      <c r="X2594" s="134"/>
      <c r="Y2594" s="134"/>
      <c r="Z2594" s="134"/>
      <c r="AA2594" s="134"/>
      <c r="AB2594" s="134"/>
      <c r="AC2594" s="134"/>
      <c r="AD2594" s="134"/>
      <c r="AE2594" s="134"/>
    </row>
    <row r="2595" spans="2:31">
      <c r="B2595" s="1319">
        <f t="shared" si="102"/>
        <v>-1</v>
      </c>
      <c r="D2595" s="1310"/>
      <c r="E2595" s="1310"/>
      <c r="F2595" s="1320"/>
      <c r="G2595" s="1310"/>
      <c r="H2595" s="1310"/>
      <c r="I2595" s="1310"/>
      <c r="J2595" s="1321"/>
      <c r="K2595" s="1321"/>
      <c r="L2595" s="1310"/>
      <c r="N2595" s="1322">
        <f t="shared" si="103"/>
        <v>0</v>
      </c>
      <c r="O2595" s="1323">
        <f t="shared" si="104"/>
        <v>0</v>
      </c>
      <c r="P2595" s="1323">
        <f>O2595/'1.5 Universal Data'!$E$36</f>
        <v>0</v>
      </c>
      <c r="R2595" s="134"/>
      <c r="S2595" s="134"/>
      <c r="T2595" s="134"/>
      <c r="U2595" s="134"/>
      <c r="V2595" s="134"/>
      <c r="W2595" s="134"/>
      <c r="X2595" s="134"/>
      <c r="Y2595" s="134"/>
      <c r="Z2595" s="134"/>
      <c r="AA2595" s="134"/>
      <c r="AB2595" s="134"/>
      <c r="AC2595" s="134"/>
      <c r="AD2595" s="134"/>
      <c r="AE2595" s="134"/>
    </row>
    <row r="2596" spans="2:31">
      <c r="B2596" s="1319">
        <f t="shared" si="102"/>
        <v>-1</v>
      </c>
      <c r="D2596" s="1310"/>
      <c r="E2596" s="1310"/>
      <c r="F2596" s="1320"/>
      <c r="G2596" s="1310"/>
      <c r="H2596" s="1310"/>
      <c r="I2596" s="1310"/>
      <c r="J2596" s="1321"/>
      <c r="K2596" s="1321"/>
      <c r="L2596" s="1310"/>
      <c r="N2596" s="1322">
        <f t="shared" si="103"/>
        <v>0</v>
      </c>
      <c r="O2596" s="1323">
        <f t="shared" si="104"/>
        <v>0</v>
      </c>
      <c r="P2596" s="1323">
        <f>O2596/'1.5 Universal Data'!$E$36</f>
        <v>0</v>
      </c>
      <c r="R2596" s="134"/>
      <c r="S2596" s="134"/>
      <c r="T2596" s="134"/>
      <c r="U2596" s="134"/>
      <c r="V2596" s="134"/>
      <c r="W2596" s="134"/>
      <c r="X2596" s="134"/>
      <c r="Y2596" s="134"/>
      <c r="Z2596" s="134"/>
      <c r="AA2596" s="134"/>
      <c r="AB2596" s="134"/>
      <c r="AC2596" s="134"/>
      <c r="AD2596" s="134"/>
      <c r="AE2596" s="134"/>
    </row>
    <row r="2597" spans="2:31">
      <c r="B2597" s="1319">
        <f t="shared" si="102"/>
        <v>-1</v>
      </c>
      <c r="D2597" s="1310"/>
      <c r="E2597" s="1310"/>
      <c r="F2597" s="1320"/>
      <c r="G2597" s="1310"/>
      <c r="H2597" s="1310"/>
      <c r="I2597" s="1310"/>
      <c r="J2597" s="1321"/>
      <c r="K2597" s="1321"/>
      <c r="L2597" s="1310"/>
      <c r="N2597" s="1322">
        <f t="shared" si="103"/>
        <v>0</v>
      </c>
      <c r="O2597" s="1323">
        <f t="shared" si="104"/>
        <v>0</v>
      </c>
      <c r="P2597" s="1323">
        <f>O2597/'1.5 Universal Data'!$E$36</f>
        <v>0</v>
      </c>
      <c r="R2597" s="134"/>
      <c r="S2597" s="134"/>
      <c r="T2597" s="134"/>
      <c r="U2597" s="134"/>
      <c r="V2597" s="134"/>
      <c r="W2597" s="134"/>
      <c r="X2597" s="134"/>
      <c r="Y2597" s="134"/>
      <c r="Z2597" s="134"/>
      <c r="AA2597" s="134"/>
      <c r="AB2597" s="134"/>
      <c r="AC2597" s="134"/>
      <c r="AD2597" s="134"/>
      <c r="AE2597" s="134"/>
    </row>
    <row r="2598" spans="2:31">
      <c r="B2598" s="1319">
        <f t="shared" si="102"/>
        <v>-1</v>
      </c>
      <c r="D2598" s="1310"/>
      <c r="E2598" s="1310"/>
      <c r="F2598" s="1320"/>
      <c r="G2598" s="1310"/>
      <c r="H2598" s="1310"/>
      <c r="I2598" s="1310"/>
      <c r="J2598" s="1321"/>
      <c r="K2598" s="1321"/>
      <c r="L2598" s="1310"/>
      <c r="N2598" s="1322">
        <f t="shared" si="103"/>
        <v>0</v>
      </c>
      <c r="O2598" s="1323">
        <f t="shared" si="104"/>
        <v>0</v>
      </c>
      <c r="P2598" s="1323">
        <f>O2598/'1.5 Universal Data'!$E$36</f>
        <v>0</v>
      </c>
      <c r="R2598" s="134"/>
      <c r="S2598" s="134"/>
      <c r="T2598" s="134"/>
      <c r="U2598" s="134"/>
      <c r="V2598" s="134"/>
      <c r="W2598" s="134"/>
      <c r="X2598" s="134"/>
      <c r="Y2598" s="134"/>
      <c r="Z2598" s="134"/>
      <c r="AA2598" s="134"/>
      <c r="AB2598" s="134"/>
      <c r="AC2598" s="134"/>
      <c r="AD2598" s="134"/>
      <c r="AE2598" s="134"/>
    </row>
    <row r="2599" spans="2:31">
      <c r="B2599" s="1319">
        <f t="shared" si="102"/>
        <v>-1</v>
      </c>
      <c r="D2599" s="1310"/>
      <c r="E2599" s="1310"/>
      <c r="F2599" s="1320"/>
      <c r="G2599" s="1310"/>
      <c r="H2599" s="1310"/>
      <c r="I2599" s="1310"/>
      <c r="J2599" s="1321"/>
      <c r="K2599" s="1321"/>
      <c r="L2599" s="1310"/>
      <c r="N2599" s="1322">
        <f t="shared" si="103"/>
        <v>0</v>
      </c>
      <c r="O2599" s="1323">
        <f t="shared" si="104"/>
        <v>0</v>
      </c>
      <c r="P2599" s="1323">
        <f>O2599/'1.5 Universal Data'!$E$36</f>
        <v>0</v>
      </c>
      <c r="R2599" s="134"/>
      <c r="S2599" s="134"/>
      <c r="T2599" s="134"/>
      <c r="U2599" s="134"/>
      <c r="V2599" s="134"/>
      <c r="W2599" s="134"/>
      <c r="X2599" s="134"/>
      <c r="Y2599" s="134"/>
      <c r="Z2599" s="134"/>
      <c r="AA2599" s="134"/>
      <c r="AB2599" s="134"/>
      <c r="AC2599" s="134"/>
      <c r="AD2599" s="134"/>
      <c r="AE2599" s="134"/>
    </row>
    <row r="2600" spans="2:31">
      <c r="B2600" s="1319">
        <f t="shared" si="102"/>
        <v>-1</v>
      </c>
      <c r="D2600" s="1310"/>
      <c r="E2600" s="1310"/>
      <c r="F2600" s="1320"/>
      <c r="G2600" s="1310"/>
      <c r="H2600" s="1310"/>
      <c r="I2600" s="1310"/>
      <c r="J2600" s="1321"/>
      <c r="K2600" s="1321"/>
      <c r="L2600" s="1310"/>
      <c r="N2600" s="1322">
        <f t="shared" si="103"/>
        <v>0</v>
      </c>
      <c r="O2600" s="1323">
        <f t="shared" si="104"/>
        <v>0</v>
      </c>
      <c r="P2600" s="1323">
        <f>O2600/'1.5 Universal Data'!$E$36</f>
        <v>0</v>
      </c>
      <c r="R2600" s="134"/>
      <c r="S2600" s="134"/>
      <c r="T2600" s="134"/>
      <c r="U2600" s="134"/>
      <c r="V2600" s="134"/>
      <c r="W2600" s="134"/>
      <c r="X2600" s="134"/>
      <c r="Y2600" s="134"/>
      <c r="Z2600" s="134"/>
      <c r="AA2600" s="134"/>
      <c r="AB2600" s="134"/>
      <c r="AC2600" s="134"/>
      <c r="AD2600" s="134"/>
      <c r="AE2600" s="134"/>
    </row>
    <row r="2601" spans="2:31">
      <c r="B2601" s="1319">
        <f t="shared" si="102"/>
        <v>-1</v>
      </c>
      <c r="D2601" s="1310"/>
      <c r="E2601" s="1310"/>
      <c r="F2601" s="1320"/>
      <c r="G2601" s="1310"/>
      <c r="H2601" s="1310"/>
      <c r="I2601" s="1310"/>
      <c r="J2601" s="1321"/>
      <c r="K2601" s="1321"/>
      <c r="L2601" s="1310"/>
      <c r="N2601" s="1322">
        <f t="shared" si="103"/>
        <v>0</v>
      </c>
      <c r="O2601" s="1323">
        <f t="shared" si="104"/>
        <v>0</v>
      </c>
      <c r="P2601" s="1323">
        <f>O2601/'1.5 Universal Data'!$E$36</f>
        <v>0</v>
      </c>
      <c r="R2601" s="134"/>
      <c r="S2601" s="134"/>
      <c r="T2601" s="134"/>
      <c r="U2601" s="134"/>
      <c r="V2601" s="134"/>
      <c r="W2601" s="134"/>
      <c r="X2601" s="134"/>
      <c r="Y2601" s="134"/>
      <c r="Z2601" s="134"/>
      <c r="AA2601" s="134"/>
      <c r="AB2601" s="134"/>
      <c r="AC2601" s="134"/>
      <c r="AD2601" s="134"/>
      <c r="AE2601" s="134"/>
    </row>
    <row r="2602" spans="2:31">
      <c r="B2602" s="1319">
        <f t="shared" si="102"/>
        <v>-1</v>
      </c>
      <c r="D2602" s="1310"/>
      <c r="E2602" s="1310"/>
      <c r="F2602" s="1320"/>
      <c r="G2602" s="1310"/>
      <c r="H2602" s="1310"/>
      <c r="I2602" s="1310"/>
      <c r="J2602" s="1321"/>
      <c r="K2602" s="1321"/>
      <c r="L2602" s="1310"/>
      <c r="N2602" s="1322">
        <f t="shared" si="103"/>
        <v>0</v>
      </c>
      <c r="O2602" s="1323">
        <f t="shared" si="104"/>
        <v>0</v>
      </c>
      <c r="P2602" s="1323">
        <f>O2602/'1.5 Universal Data'!$E$36</f>
        <v>0</v>
      </c>
      <c r="R2602" s="134"/>
      <c r="S2602" s="134"/>
      <c r="T2602" s="134"/>
      <c r="U2602" s="134"/>
      <c r="V2602" s="134"/>
      <c r="W2602" s="134"/>
      <c r="X2602" s="134"/>
      <c r="Y2602" s="134"/>
      <c r="Z2602" s="134"/>
      <c r="AA2602" s="134"/>
      <c r="AB2602" s="134"/>
      <c r="AC2602" s="134"/>
      <c r="AD2602" s="134"/>
      <c r="AE2602" s="134"/>
    </row>
    <row r="2603" spans="2:31">
      <c r="B2603" s="1319">
        <f t="shared" si="102"/>
        <v>-1</v>
      </c>
      <c r="D2603" s="1310"/>
      <c r="E2603" s="1310"/>
      <c r="F2603" s="1320"/>
      <c r="G2603" s="1310"/>
      <c r="H2603" s="1310"/>
      <c r="I2603" s="1310"/>
      <c r="J2603" s="1321"/>
      <c r="K2603" s="1321"/>
      <c r="L2603" s="1310"/>
      <c r="N2603" s="1322">
        <f t="shared" si="103"/>
        <v>0</v>
      </c>
      <c r="O2603" s="1323">
        <f t="shared" si="104"/>
        <v>0</v>
      </c>
      <c r="P2603" s="1323">
        <f>O2603/'1.5 Universal Data'!$E$36</f>
        <v>0</v>
      </c>
      <c r="R2603" s="134"/>
      <c r="S2603" s="134"/>
      <c r="T2603" s="134"/>
      <c r="U2603" s="134"/>
      <c r="V2603" s="134"/>
      <c r="W2603" s="134"/>
      <c r="X2603" s="134"/>
      <c r="Y2603" s="134"/>
      <c r="Z2603" s="134"/>
      <c r="AA2603" s="134"/>
      <c r="AB2603" s="134"/>
      <c r="AC2603" s="134"/>
      <c r="AD2603" s="134"/>
      <c r="AE2603" s="134"/>
    </row>
    <row r="2604" spans="2:31">
      <c r="B2604" s="1319">
        <f t="shared" si="102"/>
        <v>-1</v>
      </c>
      <c r="D2604" s="1310"/>
      <c r="E2604" s="1310"/>
      <c r="F2604" s="1320"/>
      <c r="G2604" s="1310"/>
      <c r="H2604" s="1310"/>
      <c r="I2604" s="1310"/>
      <c r="J2604" s="1321"/>
      <c r="K2604" s="1321"/>
      <c r="L2604" s="1310"/>
      <c r="N2604" s="1322">
        <f t="shared" si="103"/>
        <v>0</v>
      </c>
      <c r="O2604" s="1323">
        <f t="shared" si="104"/>
        <v>0</v>
      </c>
      <c r="P2604" s="1323">
        <f>O2604/'1.5 Universal Data'!$E$36</f>
        <v>0</v>
      </c>
      <c r="R2604" s="134"/>
      <c r="S2604" s="134"/>
      <c r="T2604" s="134"/>
      <c r="U2604" s="134"/>
      <c r="V2604" s="134"/>
      <c r="W2604" s="134"/>
      <c r="X2604" s="134"/>
      <c r="Y2604" s="134"/>
      <c r="Z2604" s="134"/>
      <c r="AA2604" s="134"/>
      <c r="AB2604" s="134"/>
      <c r="AC2604" s="134"/>
      <c r="AD2604" s="134"/>
      <c r="AE2604" s="134"/>
    </row>
    <row r="2605" spans="2:31">
      <c r="B2605" s="1319">
        <f t="shared" si="102"/>
        <v>-1</v>
      </c>
      <c r="D2605" s="1310"/>
      <c r="E2605" s="1310"/>
      <c r="F2605" s="1320"/>
      <c r="G2605" s="1310"/>
      <c r="H2605" s="1310"/>
      <c r="I2605" s="1310"/>
      <c r="J2605" s="1321"/>
      <c r="K2605" s="1321"/>
      <c r="L2605" s="1310"/>
      <c r="N2605" s="1322">
        <f t="shared" si="103"/>
        <v>0</v>
      </c>
      <c r="O2605" s="1323">
        <f t="shared" si="104"/>
        <v>0</v>
      </c>
      <c r="P2605" s="1323">
        <f>O2605/'1.5 Universal Data'!$E$36</f>
        <v>0</v>
      </c>
      <c r="R2605" s="134"/>
      <c r="S2605" s="134"/>
      <c r="T2605" s="134"/>
      <c r="U2605" s="134"/>
      <c r="V2605" s="134"/>
      <c r="W2605" s="134"/>
      <c r="X2605" s="134"/>
      <c r="Y2605" s="134"/>
      <c r="Z2605" s="134"/>
      <c r="AA2605" s="134"/>
      <c r="AB2605" s="134"/>
      <c r="AC2605" s="134"/>
      <c r="AD2605" s="134"/>
      <c r="AE2605" s="134"/>
    </row>
    <row r="2606" spans="2:31">
      <c r="B2606" s="1319">
        <f t="shared" si="102"/>
        <v>-1</v>
      </c>
      <c r="D2606" s="1310"/>
      <c r="E2606" s="1310"/>
      <c r="F2606" s="1320"/>
      <c r="G2606" s="1310"/>
      <c r="H2606" s="1310"/>
      <c r="I2606" s="1310"/>
      <c r="J2606" s="1321"/>
      <c r="K2606" s="1321"/>
      <c r="L2606" s="1310"/>
      <c r="N2606" s="1322">
        <f t="shared" si="103"/>
        <v>0</v>
      </c>
      <c r="O2606" s="1323">
        <f t="shared" si="104"/>
        <v>0</v>
      </c>
      <c r="P2606" s="1323">
        <f>O2606/'1.5 Universal Data'!$E$36</f>
        <v>0</v>
      </c>
      <c r="R2606" s="134"/>
      <c r="S2606" s="134"/>
      <c r="T2606" s="134"/>
      <c r="U2606" s="134"/>
      <c r="V2606" s="134"/>
      <c r="W2606" s="134"/>
      <c r="X2606" s="134"/>
      <c r="Y2606" s="134"/>
      <c r="Z2606" s="134"/>
      <c r="AA2606" s="134"/>
      <c r="AB2606" s="134"/>
      <c r="AC2606" s="134"/>
      <c r="AD2606" s="134"/>
      <c r="AE2606" s="134"/>
    </row>
    <row r="2607" spans="2:31">
      <c r="B2607" s="1319">
        <f t="shared" si="102"/>
        <v>-1</v>
      </c>
      <c r="D2607" s="1310"/>
      <c r="E2607" s="1310"/>
      <c r="F2607" s="1320"/>
      <c r="G2607" s="1310"/>
      <c r="H2607" s="1310"/>
      <c r="I2607" s="1310"/>
      <c r="J2607" s="1321"/>
      <c r="K2607" s="1321"/>
      <c r="L2607" s="1310"/>
      <c r="N2607" s="1322">
        <f t="shared" si="103"/>
        <v>0</v>
      </c>
      <c r="O2607" s="1323">
        <f t="shared" si="104"/>
        <v>0</v>
      </c>
      <c r="P2607" s="1323">
        <f>O2607/'1.5 Universal Data'!$E$36</f>
        <v>0</v>
      </c>
      <c r="R2607" s="134"/>
      <c r="S2607" s="134"/>
      <c r="T2607" s="134"/>
      <c r="U2607" s="134"/>
      <c r="V2607" s="134"/>
      <c r="W2607" s="134"/>
      <c r="X2607" s="134"/>
      <c r="Y2607" s="134"/>
      <c r="Z2607" s="134"/>
      <c r="AA2607" s="134"/>
      <c r="AB2607" s="134"/>
      <c r="AC2607" s="134"/>
      <c r="AD2607" s="134"/>
      <c r="AE2607" s="134"/>
    </row>
    <row r="2608" spans="2:31">
      <c r="B2608" s="1319">
        <f t="shared" si="102"/>
        <v>-1</v>
      </c>
      <c r="D2608" s="1310"/>
      <c r="E2608" s="1310"/>
      <c r="F2608" s="1320"/>
      <c r="G2608" s="1310"/>
      <c r="H2608" s="1310"/>
      <c r="I2608" s="1310"/>
      <c r="J2608" s="1321"/>
      <c r="K2608" s="1321"/>
      <c r="L2608" s="1310"/>
      <c r="N2608" s="1322">
        <f t="shared" si="103"/>
        <v>0</v>
      </c>
      <c r="O2608" s="1323">
        <f t="shared" si="104"/>
        <v>0</v>
      </c>
      <c r="P2608" s="1323">
        <f>O2608/'1.5 Universal Data'!$E$36</f>
        <v>0</v>
      </c>
      <c r="R2608" s="134"/>
      <c r="S2608" s="134"/>
      <c r="T2608" s="134"/>
      <c r="U2608" s="134"/>
      <c r="V2608" s="134"/>
      <c r="W2608" s="134"/>
      <c r="X2608" s="134"/>
      <c r="Y2608" s="134"/>
      <c r="Z2608" s="134"/>
      <c r="AA2608" s="134"/>
      <c r="AB2608" s="134"/>
      <c r="AC2608" s="134"/>
      <c r="AD2608" s="134"/>
      <c r="AE2608" s="134"/>
    </row>
    <row r="2609" spans="2:31">
      <c r="B2609" s="1319">
        <f t="shared" si="102"/>
        <v>-1</v>
      </c>
      <c r="D2609" s="1310"/>
      <c r="E2609" s="1310"/>
      <c r="F2609" s="1320"/>
      <c r="G2609" s="1310"/>
      <c r="H2609" s="1310"/>
      <c r="I2609" s="1310"/>
      <c r="J2609" s="1321"/>
      <c r="K2609" s="1321"/>
      <c r="L2609" s="1310"/>
      <c r="N2609" s="1322">
        <f t="shared" si="103"/>
        <v>0</v>
      </c>
      <c r="O2609" s="1323">
        <f t="shared" si="104"/>
        <v>0</v>
      </c>
      <c r="P2609" s="1323">
        <f>O2609/'1.5 Universal Data'!$E$36</f>
        <v>0</v>
      </c>
      <c r="R2609" s="134"/>
      <c r="S2609" s="134"/>
      <c r="T2609" s="134"/>
      <c r="U2609" s="134"/>
      <c r="V2609" s="134"/>
      <c r="W2609" s="134"/>
      <c r="X2609" s="134"/>
      <c r="Y2609" s="134"/>
      <c r="Z2609" s="134"/>
      <c r="AA2609" s="134"/>
      <c r="AB2609" s="134"/>
      <c r="AC2609" s="134"/>
      <c r="AD2609" s="134"/>
      <c r="AE2609" s="134"/>
    </row>
    <row r="2610" spans="2:31">
      <c r="B2610" s="1319">
        <f t="shared" si="102"/>
        <v>-1</v>
      </c>
      <c r="D2610" s="1310"/>
      <c r="E2610" s="1310"/>
      <c r="F2610" s="1320"/>
      <c r="G2610" s="1310"/>
      <c r="H2610" s="1310"/>
      <c r="I2610" s="1310"/>
      <c r="J2610" s="1321"/>
      <c r="K2610" s="1321"/>
      <c r="L2610" s="1310"/>
      <c r="N2610" s="1322">
        <f t="shared" si="103"/>
        <v>0</v>
      </c>
      <c r="O2610" s="1323">
        <f t="shared" si="104"/>
        <v>0</v>
      </c>
      <c r="P2610" s="1323">
        <f>O2610/'1.5 Universal Data'!$E$36</f>
        <v>0</v>
      </c>
      <c r="R2610" s="134"/>
      <c r="S2610" s="134"/>
      <c r="T2610" s="134"/>
      <c r="U2610" s="134"/>
      <c r="V2610" s="134"/>
      <c r="W2610" s="134"/>
      <c r="X2610" s="134"/>
      <c r="Y2610" s="134"/>
      <c r="Z2610" s="134"/>
      <c r="AA2610" s="134"/>
      <c r="AB2610" s="134"/>
      <c r="AC2610" s="134"/>
      <c r="AD2610" s="134"/>
      <c r="AE2610" s="134"/>
    </row>
    <row r="2611" spans="2:31">
      <c r="B2611" s="1319">
        <f t="shared" si="102"/>
        <v>-1</v>
      </c>
      <c r="D2611" s="1310"/>
      <c r="E2611" s="1310"/>
      <c r="F2611" s="1320"/>
      <c r="G2611" s="1310"/>
      <c r="H2611" s="1310"/>
      <c r="I2611" s="1310"/>
      <c r="J2611" s="1321"/>
      <c r="K2611" s="1321"/>
      <c r="L2611" s="1310"/>
      <c r="N2611" s="1322">
        <f t="shared" si="103"/>
        <v>0</v>
      </c>
      <c r="O2611" s="1323">
        <f t="shared" si="104"/>
        <v>0</v>
      </c>
      <c r="P2611" s="1323">
        <f>O2611/'1.5 Universal Data'!$E$36</f>
        <v>0</v>
      </c>
      <c r="R2611" s="134"/>
      <c r="S2611" s="134"/>
      <c r="T2611" s="134"/>
      <c r="U2611" s="134"/>
      <c r="V2611" s="134"/>
      <c r="W2611" s="134"/>
      <c r="X2611" s="134"/>
      <c r="Y2611" s="134"/>
      <c r="Z2611" s="134"/>
      <c r="AA2611" s="134"/>
      <c r="AB2611" s="134"/>
      <c r="AC2611" s="134"/>
      <c r="AD2611" s="134"/>
      <c r="AE2611" s="134"/>
    </row>
    <row r="2612" spans="2:31">
      <c r="B2612" s="1319">
        <f t="shared" si="102"/>
        <v>-1</v>
      </c>
      <c r="D2612" s="1310"/>
      <c r="E2612" s="1310"/>
      <c r="F2612" s="1320"/>
      <c r="G2612" s="1310"/>
      <c r="H2612" s="1310"/>
      <c r="I2612" s="1310"/>
      <c r="J2612" s="1321"/>
      <c r="K2612" s="1321"/>
      <c r="L2612" s="1310"/>
      <c r="N2612" s="1322">
        <f t="shared" si="103"/>
        <v>0</v>
      </c>
      <c r="O2612" s="1323">
        <f t="shared" si="104"/>
        <v>0</v>
      </c>
      <c r="P2612" s="1323">
        <f>O2612/'1.5 Universal Data'!$E$36</f>
        <v>0</v>
      </c>
      <c r="R2612" s="134"/>
      <c r="S2612" s="134"/>
      <c r="T2612" s="134"/>
      <c r="U2612" s="134"/>
      <c r="V2612" s="134"/>
      <c r="W2612" s="134"/>
      <c r="X2612" s="134"/>
      <c r="Y2612" s="134"/>
      <c r="Z2612" s="134"/>
      <c r="AA2612" s="134"/>
      <c r="AB2612" s="134"/>
      <c r="AC2612" s="134"/>
      <c r="AD2612" s="134"/>
      <c r="AE2612" s="134"/>
    </row>
    <row r="2613" spans="2:31">
      <c r="B2613" s="1319">
        <f t="shared" si="102"/>
        <v>-1</v>
      </c>
      <c r="D2613" s="1310"/>
      <c r="E2613" s="1310"/>
      <c r="F2613" s="1320"/>
      <c r="G2613" s="1310"/>
      <c r="H2613" s="1310"/>
      <c r="I2613" s="1310"/>
      <c r="J2613" s="1321"/>
      <c r="K2613" s="1321"/>
      <c r="L2613" s="1310"/>
      <c r="N2613" s="1322">
        <f t="shared" si="103"/>
        <v>0</v>
      </c>
      <c r="O2613" s="1323">
        <f t="shared" si="104"/>
        <v>0</v>
      </c>
      <c r="P2613" s="1323">
        <f>O2613/'1.5 Universal Data'!$E$36</f>
        <v>0</v>
      </c>
      <c r="R2613" s="134"/>
      <c r="S2613" s="134"/>
      <c r="T2613" s="134"/>
      <c r="U2613" s="134"/>
      <c r="V2613" s="134"/>
      <c r="W2613" s="134"/>
      <c r="X2613" s="134"/>
      <c r="Y2613" s="134"/>
      <c r="Z2613" s="134"/>
      <c r="AA2613" s="134"/>
      <c r="AB2613" s="134"/>
      <c r="AC2613" s="134"/>
      <c r="AD2613" s="134"/>
      <c r="AE2613" s="134"/>
    </row>
    <row r="2614" spans="2:31">
      <c r="B2614" s="1319">
        <f t="shared" si="102"/>
        <v>-1</v>
      </c>
      <c r="D2614" s="1310"/>
      <c r="E2614" s="1310"/>
      <c r="F2614" s="1320"/>
      <c r="G2614" s="1310"/>
      <c r="H2614" s="1310"/>
      <c r="I2614" s="1310"/>
      <c r="J2614" s="1321"/>
      <c r="K2614" s="1321"/>
      <c r="L2614" s="1310"/>
      <c r="N2614" s="1322">
        <f t="shared" si="103"/>
        <v>0</v>
      </c>
      <c r="O2614" s="1323">
        <f t="shared" si="104"/>
        <v>0</v>
      </c>
      <c r="P2614" s="1323">
        <f>O2614/'1.5 Universal Data'!$E$36</f>
        <v>0</v>
      </c>
      <c r="R2614" s="134"/>
      <c r="S2614" s="134"/>
      <c r="T2614" s="134"/>
      <c r="U2614" s="134"/>
      <c r="V2614" s="134"/>
      <c r="W2614" s="134"/>
      <c r="X2614" s="134"/>
      <c r="Y2614" s="134"/>
      <c r="Z2614" s="134"/>
      <c r="AA2614" s="134"/>
      <c r="AB2614" s="134"/>
      <c r="AC2614" s="134"/>
      <c r="AD2614" s="134"/>
      <c r="AE2614" s="134"/>
    </row>
    <row r="2615" spans="2:31">
      <c r="B2615" s="1319">
        <f t="shared" si="102"/>
        <v>-1</v>
      </c>
      <c r="D2615" s="1310"/>
      <c r="E2615" s="1310"/>
      <c r="F2615" s="1320"/>
      <c r="G2615" s="1310"/>
      <c r="H2615" s="1310"/>
      <c r="I2615" s="1310"/>
      <c r="J2615" s="1321"/>
      <c r="K2615" s="1321"/>
      <c r="L2615" s="1310"/>
      <c r="N2615" s="1322">
        <f t="shared" si="103"/>
        <v>0</v>
      </c>
      <c r="O2615" s="1323">
        <f t="shared" si="104"/>
        <v>0</v>
      </c>
      <c r="P2615" s="1323">
        <f>O2615/'1.5 Universal Data'!$E$36</f>
        <v>0</v>
      </c>
      <c r="R2615" s="134"/>
      <c r="S2615" s="134"/>
      <c r="T2615" s="134"/>
      <c r="U2615" s="134"/>
      <c r="V2615" s="134"/>
      <c r="W2615" s="134"/>
      <c r="X2615" s="134"/>
      <c r="Y2615" s="134"/>
      <c r="Z2615" s="134"/>
      <c r="AA2615" s="134"/>
      <c r="AB2615" s="134"/>
      <c r="AC2615" s="134"/>
      <c r="AD2615" s="134"/>
      <c r="AE2615" s="134"/>
    </row>
    <row r="2616" spans="2:31">
      <c r="B2616" s="1319">
        <f t="shared" si="102"/>
        <v>-1</v>
      </c>
      <c r="D2616" s="1310"/>
      <c r="E2616" s="1310"/>
      <c r="F2616" s="1320"/>
      <c r="G2616" s="1310"/>
      <c r="H2616" s="1310"/>
      <c r="I2616" s="1310"/>
      <c r="J2616" s="1321"/>
      <c r="K2616" s="1321"/>
      <c r="L2616" s="1310"/>
      <c r="N2616" s="1322">
        <f t="shared" si="103"/>
        <v>0</v>
      </c>
      <c r="O2616" s="1323">
        <f t="shared" si="104"/>
        <v>0</v>
      </c>
      <c r="P2616" s="1323">
        <f>O2616/'1.5 Universal Data'!$E$36</f>
        <v>0</v>
      </c>
      <c r="R2616" s="134"/>
      <c r="S2616" s="134"/>
      <c r="T2616" s="134"/>
      <c r="U2616" s="134"/>
      <c r="V2616" s="134"/>
      <c r="W2616" s="134"/>
      <c r="X2616" s="134"/>
      <c r="Y2616" s="134"/>
      <c r="Z2616" s="134"/>
      <c r="AA2616" s="134"/>
      <c r="AB2616" s="134"/>
      <c r="AC2616" s="134"/>
      <c r="AD2616" s="134"/>
      <c r="AE2616" s="134"/>
    </row>
    <row r="2617" spans="2:31">
      <c r="B2617" s="1319">
        <f t="shared" si="102"/>
        <v>-1</v>
      </c>
      <c r="D2617" s="1310"/>
      <c r="E2617" s="1310"/>
      <c r="F2617" s="1320"/>
      <c r="G2617" s="1310"/>
      <c r="H2617" s="1310"/>
      <c r="I2617" s="1310"/>
      <c r="J2617" s="1321"/>
      <c r="K2617" s="1321"/>
      <c r="L2617" s="1310"/>
      <c r="N2617" s="1322">
        <f t="shared" si="103"/>
        <v>0</v>
      </c>
      <c r="O2617" s="1323">
        <f t="shared" si="104"/>
        <v>0</v>
      </c>
      <c r="P2617" s="1323">
        <f>O2617/'1.5 Universal Data'!$E$36</f>
        <v>0</v>
      </c>
      <c r="R2617" s="134"/>
      <c r="S2617" s="134"/>
      <c r="T2617" s="134"/>
      <c r="U2617" s="134"/>
      <c r="V2617" s="134"/>
      <c r="W2617" s="134"/>
      <c r="X2617" s="134"/>
      <c r="Y2617" s="134"/>
      <c r="Z2617" s="134"/>
      <c r="AA2617" s="134"/>
      <c r="AB2617" s="134"/>
      <c r="AC2617" s="134"/>
      <c r="AD2617" s="134"/>
      <c r="AE2617" s="134"/>
    </row>
    <row r="2618" spans="2:31">
      <c r="B2618" s="1319">
        <f t="shared" si="102"/>
        <v>-1</v>
      </c>
      <c r="D2618" s="1310"/>
      <c r="E2618" s="1310"/>
      <c r="F2618" s="1320"/>
      <c r="G2618" s="1310"/>
      <c r="H2618" s="1310"/>
      <c r="I2618" s="1310"/>
      <c r="J2618" s="1321"/>
      <c r="K2618" s="1321"/>
      <c r="L2618" s="1310"/>
      <c r="N2618" s="1322">
        <f t="shared" si="103"/>
        <v>0</v>
      </c>
      <c r="O2618" s="1323">
        <f t="shared" si="104"/>
        <v>0</v>
      </c>
      <c r="P2618" s="1323">
        <f>O2618/'1.5 Universal Data'!$E$36</f>
        <v>0</v>
      </c>
      <c r="R2618" s="134"/>
      <c r="S2618" s="134"/>
      <c r="T2618" s="134"/>
      <c r="U2618" s="134"/>
      <c r="V2618" s="134"/>
      <c r="W2618" s="134"/>
      <c r="X2618" s="134"/>
      <c r="Y2618" s="134"/>
      <c r="Z2618" s="134"/>
      <c r="AA2618" s="134"/>
      <c r="AB2618" s="134"/>
      <c r="AC2618" s="134"/>
      <c r="AD2618" s="134"/>
      <c r="AE2618" s="134"/>
    </row>
    <row r="2619" spans="2:31">
      <c r="B2619" s="1319">
        <f t="shared" si="102"/>
        <v>-1</v>
      </c>
      <c r="D2619" s="1310"/>
      <c r="E2619" s="1310"/>
      <c r="F2619" s="1320"/>
      <c r="G2619" s="1310"/>
      <c r="H2619" s="1310"/>
      <c r="I2619" s="1310"/>
      <c r="J2619" s="1321"/>
      <c r="K2619" s="1321"/>
      <c r="L2619" s="1310"/>
      <c r="N2619" s="1322">
        <f t="shared" si="103"/>
        <v>0</v>
      </c>
      <c r="O2619" s="1323">
        <f t="shared" si="104"/>
        <v>0</v>
      </c>
      <c r="P2619" s="1323">
        <f>O2619/'1.5 Universal Data'!$E$36</f>
        <v>0</v>
      </c>
      <c r="R2619" s="134"/>
      <c r="S2619" s="134"/>
      <c r="T2619" s="134"/>
      <c r="U2619" s="134"/>
      <c r="V2619" s="134"/>
      <c r="W2619" s="134"/>
      <c r="X2619" s="134"/>
      <c r="Y2619" s="134"/>
      <c r="Z2619" s="134"/>
      <c r="AA2619" s="134"/>
      <c r="AB2619" s="134"/>
      <c r="AC2619" s="134"/>
      <c r="AD2619" s="134"/>
      <c r="AE2619" s="134"/>
    </row>
    <row r="2620" spans="2:31">
      <c r="B2620" s="1319">
        <f t="shared" si="102"/>
        <v>-1</v>
      </c>
      <c r="D2620" s="1310"/>
      <c r="E2620" s="1310"/>
      <c r="F2620" s="1320"/>
      <c r="G2620" s="1310"/>
      <c r="H2620" s="1310"/>
      <c r="I2620" s="1310"/>
      <c r="J2620" s="1321"/>
      <c r="K2620" s="1321"/>
      <c r="L2620" s="1310"/>
      <c r="N2620" s="1322">
        <f t="shared" si="103"/>
        <v>0</v>
      </c>
      <c r="O2620" s="1323">
        <f t="shared" si="104"/>
        <v>0</v>
      </c>
      <c r="P2620" s="1323">
        <f>O2620/'1.5 Universal Data'!$E$36</f>
        <v>0</v>
      </c>
      <c r="R2620" s="134"/>
      <c r="S2620" s="134"/>
      <c r="T2620" s="134"/>
      <c r="U2620" s="134"/>
      <c r="V2620" s="134"/>
      <c r="W2620" s="134"/>
      <c r="X2620" s="134"/>
      <c r="Y2620" s="134"/>
      <c r="Z2620" s="134"/>
      <c r="AA2620" s="134"/>
      <c r="AB2620" s="134"/>
      <c r="AC2620" s="134"/>
      <c r="AD2620" s="134"/>
      <c r="AE2620" s="134"/>
    </row>
    <row r="2621" spans="2:31">
      <c r="B2621" s="1319">
        <f t="shared" si="102"/>
        <v>-1</v>
      </c>
      <c r="D2621" s="1310"/>
      <c r="E2621" s="1310"/>
      <c r="F2621" s="1320"/>
      <c r="G2621" s="1310"/>
      <c r="H2621" s="1310"/>
      <c r="I2621" s="1310"/>
      <c r="J2621" s="1321"/>
      <c r="K2621" s="1321"/>
      <c r="L2621" s="1310"/>
      <c r="N2621" s="1322">
        <f t="shared" si="103"/>
        <v>0</v>
      </c>
      <c r="O2621" s="1323">
        <f t="shared" si="104"/>
        <v>0</v>
      </c>
      <c r="P2621" s="1323">
        <f>O2621/'1.5 Universal Data'!$E$36</f>
        <v>0</v>
      </c>
      <c r="R2621" s="134"/>
      <c r="S2621" s="134"/>
      <c r="T2621" s="134"/>
      <c r="U2621" s="134"/>
      <c r="V2621" s="134"/>
      <c r="W2621" s="134"/>
      <c r="X2621" s="134"/>
      <c r="Y2621" s="134"/>
      <c r="Z2621" s="134"/>
      <c r="AA2621" s="134"/>
      <c r="AB2621" s="134"/>
      <c r="AC2621" s="134"/>
      <c r="AD2621" s="134"/>
      <c r="AE2621" s="134"/>
    </row>
    <row r="2622" spans="2:31">
      <c r="B2622" s="1319">
        <f t="shared" si="102"/>
        <v>-1</v>
      </c>
      <c r="D2622" s="1310"/>
      <c r="E2622" s="1310"/>
      <c r="F2622" s="1320"/>
      <c r="G2622" s="1310"/>
      <c r="H2622" s="1310"/>
      <c r="I2622" s="1310"/>
      <c r="J2622" s="1321"/>
      <c r="K2622" s="1321"/>
      <c r="L2622" s="1310"/>
      <c r="N2622" s="1322">
        <f t="shared" si="103"/>
        <v>0</v>
      </c>
      <c r="O2622" s="1323">
        <f t="shared" si="104"/>
        <v>0</v>
      </c>
      <c r="P2622" s="1323">
        <f>O2622/'1.5 Universal Data'!$E$36</f>
        <v>0</v>
      </c>
      <c r="R2622" s="134"/>
      <c r="S2622" s="134"/>
      <c r="T2622" s="134"/>
      <c r="U2622" s="134"/>
      <c r="V2622" s="134"/>
      <c r="W2622" s="134"/>
      <c r="X2622" s="134"/>
      <c r="Y2622" s="134"/>
      <c r="Z2622" s="134"/>
      <c r="AA2622" s="134"/>
      <c r="AB2622" s="134"/>
      <c r="AC2622" s="134"/>
      <c r="AD2622" s="134"/>
      <c r="AE2622" s="134"/>
    </row>
    <row r="2623" spans="2:31">
      <c r="B2623" s="1319">
        <f t="shared" si="102"/>
        <v>-1</v>
      </c>
      <c r="D2623" s="1310"/>
      <c r="E2623" s="1310"/>
      <c r="F2623" s="1320"/>
      <c r="G2623" s="1310"/>
      <c r="H2623" s="1310"/>
      <c r="I2623" s="1310"/>
      <c r="J2623" s="1321"/>
      <c r="K2623" s="1321"/>
      <c r="L2623" s="1310"/>
      <c r="N2623" s="1322">
        <f t="shared" si="103"/>
        <v>0</v>
      </c>
      <c r="O2623" s="1323">
        <f t="shared" si="104"/>
        <v>0</v>
      </c>
      <c r="P2623" s="1323">
        <f>O2623/'1.5 Universal Data'!$E$36</f>
        <v>0</v>
      </c>
      <c r="R2623" s="134"/>
      <c r="S2623" s="134"/>
      <c r="T2623" s="134"/>
      <c r="U2623" s="134"/>
      <c r="V2623" s="134"/>
      <c r="W2623" s="134"/>
      <c r="X2623" s="134"/>
      <c r="Y2623" s="134"/>
      <c r="Z2623" s="134"/>
      <c r="AA2623" s="134"/>
      <c r="AB2623" s="134"/>
      <c r="AC2623" s="134"/>
      <c r="AD2623" s="134"/>
      <c r="AE2623" s="134"/>
    </row>
    <row r="2624" spans="2:31">
      <c r="B2624" s="1319">
        <f t="shared" si="102"/>
        <v>-1</v>
      </c>
      <c r="D2624" s="1310"/>
      <c r="E2624" s="1310"/>
      <c r="F2624" s="1320"/>
      <c r="G2624" s="1310"/>
      <c r="H2624" s="1310"/>
      <c r="I2624" s="1310"/>
      <c r="J2624" s="1321"/>
      <c r="K2624" s="1321"/>
      <c r="L2624" s="1310"/>
      <c r="N2624" s="1322">
        <f t="shared" si="103"/>
        <v>0</v>
      </c>
      <c r="O2624" s="1323">
        <f t="shared" si="104"/>
        <v>0</v>
      </c>
      <c r="P2624" s="1323">
        <f>O2624/'1.5 Universal Data'!$E$36</f>
        <v>0</v>
      </c>
      <c r="R2624" s="134"/>
      <c r="S2624" s="134"/>
      <c r="T2624" s="134"/>
      <c r="U2624" s="134"/>
      <c r="V2624" s="134"/>
      <c r="W2624" s="134"/>
      <c r="X2624" s="134"/>
      <c r="Y2624" s="134"/>
      <c r="Z2624" s="134"/>
      <c r="AA2624" s="134"/>
      <c r="AB2624" s="134"/>
      <c r="AC2624" s="134"/>
      <c r="AD2624" s="134"/>
      <c r="AE2624" s="134"/>
    </row>
    <row r="2625" spans="2:31">
      <c r="B2625" s="1319">
        <f t="shared" si="102"/>
        <v>-1</v>
      </c>
      <c r="D2625" s="1310"/>
      <c r="E2625" s="1310"/>
      <c r="F2625" s="1320"/>
      <c r="G2625" s="1310"/>
      <c r="H2625" s="1310"/>
      <c r="I2625" s="1310"/>
      <c r="J2625" s="1321"/>
      <c r="K2625" s="1321"/>
      <c r="L2625" s="1310"/>
      <c r="N2625" s="1322">
        <f t="shared" si="103"/>
        <v>0</v>
      </c>
      <c r="O2625" s="1323">
        <f t="shared" si="104"/>
        <v>0</v>
      </c>
      <c r="P2625" s="1323">
        <f>O2625/'1.5 Universal Data'!$E$36</f>
        <v>0</v>
      </c>
      <c r="R2625" s="134"/>
      <c r="S2625" s="134"/>
      <c r="T2625" s="134"/>
      <c r="U2625" s="134"/>
      <c r="V2625" s="134"/>
      <c r="W2625" s="134"/>
      <c r="X2625" s="134"/>
      <c r="Y2625" s="134"/>
      <c r="Z2625" s="134"/>
      <c r="AA2625" s="134"/>
      <c r="AB2625" s="134"/>
      <c r="AC2625" s="134"/>
      <c r="AD2625" s="134"/>
      <c r="AE2625" s="134"/>
    </row>
    <row r="2626" spans="2:31">
      <c r="B2626" s="1319">
        <f t="shared" si="102"/>
        <v>-1</v>
      </c>
      <c r="D2626" s="1310"/>
      <c r="E2626" s="1310"/>
      <c r="F2626" s="1320"/>
      <c r="G2626" s="1310"/>
      <c r="H2626" s="1310"/>
      <c r="I2626" s="1310"/>
      <c r="J2626" s="1321"/>
      <c r="K2626" s="1321"/>
      <c r="L2626" s="1310"/>
      <c r="N2626" s="1322">
        <f t="shared" si="103"/>
        <v>0</v>
      </c>
      <c r="O2626" s="1323">
        <f t="shared" si="104"/>
        <v>0</v>
      </c>
      <c r="P2626" s="1323">
        <f>O2626/'1.5 Universal Data'!$E$36</f>
        <v>0</v>
      </c>
      <c r="R2626" s="134"/>
      <c r="S2626" s="134"/>
      <c r="T2626" s="134"/>
      <c r="U2626" s="134"/>
      <c r="V2626" s="134"/>
      <c r="W2626" s="134"/>
      <c r="X2626" s="134"/>
      <c r="Y2626" s="134"/>
      <c r="Z2626" s="134"/>
      <c r="AA2626" s="134"/>
      <c r="AB2626" s="134"/>
      <c r="AC2626" s="134"/>
      <c r="AD2626" s="134"/>
      <c r="AE2626" s="134"/>
    </row>
    <row r="2627" spans="2:31">
      <c r="B2627" s="1319">
        <f t="shared" si="102"/>
        <v>-1</v>
      </c>
      <c r="D2627" s="1310"/>
      <c r="E2627" s="1310"/>
      <c r="F2627" s="1320"/>
      <c r="G2627" s="1310"/>
      <c r="H2627" s="1310"/>
      <c r="I2627" s="1310"/>
      <c r="J2627" s="1321"/>
      <c r="K2627" s="1321"/>
      <c r="L2627" s="1310"/>
      <c r="N2627" s="1322">
        <f t="shared" si="103"/>
        <v>0</v>
      </c>
      <c r="O2627" s="1323">
        <f t="shared" si="104"/>
        <v>0</v>
      </c>
      <c r="P2627" s="1323">
        <f>O2627/'1.5 Universal Data'!$E$36</f>
        <v>0</v>
      </c>
      <c r="R2627" s="134"/>
      <c r="S2627" s="134"/>
      <c r="T2627" s="134"/>
      <c r="U2627" s="134"/>
      <c r="V2627" s="134"/>
      <c r="W2627" s="134"/>
      <c r="X2627" s="134"/>
      <c r="Y2627" s="134"/>
      <c r="Z2627" s="134"/>
      <c r="AA2627" s="134"/>
      <c r="AB2627" s="134"/>
      <c r="AC2627" s="134"/>
      <c r="AD2627" s="134"/>
      <c r="AE2627" s="134"/>
    </row>
    <row r="2628" spans="2:31">
      <c r="B2628" s="1319">
        <f t="shared" si="102"/>
        <v>-1</v>
      </c>
      <c r="D2628" s="1310"/>
      <c r="E2628" s="1310"/>
      <c r="F2628" s="1320"/>
      <c r="G2628" s="1310"/>
      <c r="H2628" s="1310"/>
      <c r="I2628" s="1310"/>
      <c r="J2628" s="1321"/>
      <c r="K2628" s="1321"/>
      <c r="L2628" s="1310"/>
      <c r="N2628" s="1322">
        <f t="shared" si="103"/>
        <v>0</v>
      </c>
      <c r="O2628" s="1323">
        <f t="shared" si="104"/>
        <v>0</v>
      </c>
      <c r="P2628" s="1323">
        <f>O2628/'1.5 Universal Data'!$E$36</f>
        <v>0</v>
      </c>
      <c r="R2628" s="134"/>
      <c r="S2628" s="134"/>
      <c r="T2628" s="134"/>
      <c r="U2628" s="134"/>
      <c r="V2628" s="134"/>
      <c r="W2628" s="134"/>
      <c r="X2628" s="134"/>
      <c r="Y2628" s="134"/>
      <c r="Z2628" s="134"/>
      <c r="AA2628" s="134"/>
      <c r="AB2628" s="134"/>
      <c r="AC2628" s="134"/>
      <c r="AD2628" s="134"/>
      <c r="AE2628" s="134"/>
    </row>
    <row r="2629" spans="2:31">
      <c r="B2629" s="1319">
        <f t="shared" si="102"/>
        <v>-1</v>
      </c>
      <c r="D2629" s="1310"/>
      <c r="E2629" s="1310"/>
      <c r="F2629" s="1320"/>
      <c r="G2629" s="1310"/>
      <c r="H2629" s="1310"/>
      <c r="I2629" s="1310"/>
      <c r="J2629" s="1321"/>
      <c r="K2629" s="1321"/>
      <c r="L2629" s="1310"/>
      <c r="N2629" s="1322">
        <f t="shared" si="103"/>
        <v>0</v>
      </c>
      <c r="O2629" s="1323">
        <f t="shared" si="104"/>
        <v>0</v>
      </c>
      <c r="P2629" s="1323">
        <f>O2629/'1.5 Universal Data'!$E$36</f>
        <v>0</v>
      </c>
      <c r="R2629" s="134"/>
      <c r="S2629" s="134"/>
      <c r="T2629" s="134"/>
      <c r="U2629" s="134"/>
      <c r="V2629" s="134"/>
      <c r="W2629" s="134"/>
      <c r="X2629" s="134"/>
      <c r="Y2629" s="134"/>
      <c r="Z2629" s="134"/>
      <c r="AA2629" s="134"/>
      <c r="AB2629" s="134"/>
      <c r="AC2629" s="134"/>
      <c r="AD2629" s="134"/>
      <c r="AE2629" s="134"/>
    </row>
    <row r="2630" spans="2:31">
      <c r="B2630" s="1319">
        <f t="shared" si="102"/>
        <v>-1</v>
      </c>
      <c r="D2630" s="1310"/>
      <c r="E2630" s="1310"/>
      <c r="F2630" s="1320"/>
      <c r="G2630" s="1310"/>
      <c r="H2630" s="1310"/>
      <c r="I2630" s="1310"/>
      <c r="J2630" s="1321"/>
      <c r="K2630" s="1321"/>
      <c r="L2630" s="1310"/>
      <c r="N2630" s="1322">
        <f t="shared" si="103"/>
        <v>0</v>
      </c>
      <c r="O2630" s="1323">
        <f t="shared" si="104"/>
        <v>0</v>
      </c>
      <c r="P2630" s="1323">
        <f>O2630/'1.5 Universal Data'!$E$36</f>
        <v>0</v>
      </c>
      <c r="R2630" s="134"/>
      <c r="S2630" s="134"/>
      <c r="T2630" s="134"/>
      <c r="U2630" s="134"/>
      <c r="V2630" s="134"/>
      <c r="W2630" s="134"/>
      <c r="X2630" s="134"/>
      <c r="Y2630" s="134"/>
      <c r="Z2630" s="134"/>
      <c r="AA2630" s="134"/>
      <c r="AB2630" s="134"/>
      <c r="AC2630" s="134"/>
      <c r="AD2630" s="134"/>
      <c r="AE2630" s="134"/>
    </row>
    <row r="2631" spans="2:31">
      <c r="B2631" s="1319">
        <f t="shared" si="102"/>
        <v>-1</v>
      </c>
      <c r="D2631" s="1310"/>
      <c r="E2631" s="1310"/>
      <c r="F2631" s="1320"/>
      <c r="G2631" s="1310"/>
      <c r="H2631" s="1310"/>
      <c r="I2631" s="1310"/>
      <c r="J2631" s="1321"/>
      <c r="K2631" s="1321"/>
      <c r="L2631" s="1310"/>
      <c r="N2631" s="1322">
        <f t="shared" si="103"/>
        <v>0</v>
      </c>
      <c r="O2631" s="1323">
        <f t="shared" si="104"/>
        <v>0</v>
      </c>
      <c r="P2631" s="1323">
        <f>O2631/'1.5 Universal Data'!$E$36</f>
        <v>0</v>
      </c>
      <c r="R2631" s="134"/>
      <c r="S2631" s="134"/>
      <c r="T2631" s="134"/>
      <c r="U2631" s="134"/>
      <c r="V2631" s="134"/>
      <c r="W2631" s="134"/>
      <c r="X2631" s="134"/>
      <c r="Y2631" s="134"/>
      <c r="Z2631" s="134"/>
      <c r="AA2631" s="134"/>
      <c r="AB2631" s="134"/>
      <c r="AC2631" s="134"/>
      <c r="AD2631" s="134"/>
      <c r="AE2631" s="134"/>
    </row>
    <row r="2632" spans="2:31">
      <c r="B2632" s="1319">
        <f t="shared" si="102"/>
        <v>-1</v>
      </c>
      <c r="D2632" s="1310"/>
      <c r="E2632" s="1310"/>
      <c r="F2632" s="1320"/>
      <c r="G2632" s="1310"/>
      <c r="H2632" s="1310"/>
      <c r="I2632" s="1310"/>
      <c r="J2632" s="1321"/>
      <c r="K2632" s="1321"/>
      <c r="L2632" s="1310"/>
      <c r="N2632" s="1322">
        <f t="shared" si="103"/>
        <v>0</v>
      </c>
      <c r="O2632" s="1323">
        <f t="shared" si="104"/>
        <v>0</v>
      </c>
      <c r="P2632" s="1323">
        <f>O2632/'1.5 Universal Data'!$E$36</f>
        <v>0</v>
      </c>
      <c r="R2632" s="134"/>
      <c r="S2632" s="134"/>
      <c r="T2632" s="134"/>
      <c r="U2632" s="134"/>
      <c r="V2632" s="134"/>
      <c r="W2632" s="134"/>
      <c r="X2632" s="134"/>
      <c r="Y2632" s="134"/>
      <c r="Z2632" s="134"/>
      <c r="AA2632" s="134"/>
      <c r="AB2632" s="134"/>
      <c r="AC2632" s="134"/>
      <c r="AD2632" s="134"/>
      <c r="AE2632" s="134"/>
    </row>
    <row r="2633" spans="2:31">
      <c r="B2633" s="1319">
        <f t="shared" si="102"/>
        <v>-1</v>
      </c>
      <c r="D2633" s="1310"/>
      <c r="E2633" s="1310"/>
      <c r="F2633" s="1320"/>
      <c r="G2633" s="1310"/>
      <c r="H2633" s="1310"/>
      <c r="I2633" s="1310"/>
      <c r="J2633" s="1321"/>
      <c r="K2633" s="1321"/>
      <c r="L2633" s="1310"/>
      <c r="N2633" s="1322">
        <f t="shared" si="103"/>
        <v>0</v>
      </c>
      <c r="O2633" s="1323">
        <f t="shared" si="104"/>
        <v>0</v>
      </c>
      <c r="P2633" s="1323">
        <f>O2633/'1.5 Universal Data'!$E$36</f>
        <v>0</v>
      </c>
      <c r="R2633" s="134"/>
      <c r="S2633" s="134"/>
      <c r="T2633" s="134"/>
      <c r="U2633" s="134"/>
      <c r="V2633" s="134"/>
      <c r="W2633" s="134"/>
      <c r="X2633" s="134"/>
      <c r="Y2633" s="134"/>
      <c r="Z2633" s="134"/>
      <c r="AA2633" s="134"/>
      <c r="AB2633" s="134"/>
      <c r="AC2633" s="134"/>
      <c r="AD2633" s="134"/>
      <c r="AE2633" s="134"/>
    </row>
    <row r="2634" spans="2:31">
      <c r="B2634" s="1319">
        <f t="shared" si="102"/>
        <v>-1</v>
      </c>
      <c r="D2634" s="1310"/>
      <c r="E2634" s="1310"/>
      <c r="F2634" s="1320"/>
      <c r="G2634" s="1310"/>
      <c r="H2634" s="1310"/>
      <c r="I2634" s="1310"/>
      <c r="J2634" s="1321"/>
      <c r="K2634" s="1321"/>
      <c r="L2634" s="1310"/>
      <c r="N2634" s="1322">
        <f t="shared" si="103"/>
        <v>0</v>
      </c>
      <c r="O2634" s="1323">
        <f t="shared" si="104"/>
        <v>0</v>
      </c>
      <c r="P2634" s="1323">
        <f>O2634/'1.5 Universal Data'!$E$36</f>
        <v>0</v>
      </c>
      <c r="R2634" s="134"/>
      <c r="S2634" s="134"/>
      <c r="T2634" s="134"/>
      <c r="U2634" s="134"/>
      <c r="V2634" s="134"/>
      <c r="W2634" s="134"/>
      <c r="X2634" s="134"/>
      <c r="Y2634" s="134"/>
      <c r="Z2634" s="134"/>
      <c r="AA2634" s="134"/>
      <c r="AB2634" s="134"/>
      <c r="AC2634" s="134"/>
      <c r="AD2634" s="134"/>
      <c r="AE2634" s="134"/>
    </row>
    <row r="2635" spans="2:31">
      <c r="B2635" s="1319">
        <f t="shared" si="102"/>
        <v>-1</v>
      </c>
      <c r="D2635" s="1310"/>
      <c r="E2635" s="1310"/>
      <c r="F2635" s="1320"/>
      <c r="G2635" s="1310"/>
      <c r="H2635" s="1310"/>
      <c r="I2635" s="1310"/>
      <c r="J2635" s="1321"/>
      <c r="K2635" s="1321"/>
      <c r="L2635" s="1310"/>
      <c r="N2635" s="1322">
        <f t="shared" si="103"/>
        <v>0</v>
      </c>
      <c r="O2635" s="1323">
        <f t="shared" si="104"/>
        <v>0</v>
      </c>
      <c r="P2635" s="1323">
        <f>O2635/'1.5 Universal Data'!$E$36</f>
        <v>0</v>
      </c>
      <c r="R2635" s="134"/>
      <c r="S2635" s="134"/>
      <c r="T2635" s="134"/>
      <c r="U2635" s="134"/>
      <c r="V2635" s="134"/>
      <c r="W2635" s="134"/>
      <c r="X2635" s="134"/>
      <c r="Y2635" s="134"/>
      <c r="Z2635" s="134"/>
      <c r="AA2635" s="134"/>
      <c r="AB2635" s="134"/>
      <c r="AC2635" s="134"/>
      <c r="AD2635" s="134"/>
      <c r="AE2635" s="134"/>
    </row>
    <row r="2636" spans="2:31">
      <c r="B2636" s="1319">
        <f t="shared" si="102"/>
        <v>-1</v>
      </c>
      <c r="D2636" s="1310"/>
      <c r="E2636" s="1310"/>
      <c r="F2636" s="1320"/>
      <c r="G2636" s="1310"/>
      <c r="H2636" s="1310"/>
      <c r="I2636" s="1310"/>
      <c r="J2636" s="1321"/>
      <c r="K2636" s="1321"/>
      <c r="L2636" s="1310"/>
      <c r="N2636" s="1322">
        <f t="shared" si="103"/>
        <v>0</v>
      </c>
      <c r="O2636" s="1323">
        <f t="shared" si="104"/>
        <v>0</v>
      </c>
      <c r="P2636" s="1323">
        <f>O2636/'1.5 Universal Data'!$E$36</f>
        <v>0</v>
      </c>
      <c r="R2636" s="134"/>
      <c r="S2636" s="134"/>
      <c r="T2636" s="134"/>
      <c r="U2636" s="134"/>
      <c r="V2636" s="134"/>
      <c r="W2636" s="134"/>
      <c r="X2636" s="134"/>
      <c r="Y2636" s="134"/>
      <c r="Z2636" s="134"/>
      <c r="AA2636" s="134"/>
      <c r="AB2636" s="134"/>
      <c r="AC2636" s="134"/>
      <c r="AD2636" s="134"/>
      <c r="AE2636" s="134"/>
    </row>
    <row r="2637" spans="2:31">
      <c r="B2637" s="1319">
        <f t="shared" si="102"/>
        <v>-1</v>
      </c>
      <c r="D2637" s="1310"/>
      <c r="E2637" s="1310"/>
      <c r="F2637" s="1320"/>
      <c r="G2637" s="1310"/>
      <c r="H2637" s="1310"/>
      <c r="I2637" s="1310"/>
      <c r="J2637" s="1321"/>
      <c r="K2637" s="1321"/>
      <c r="L2637" s="1310"/>
      <c r="N2637" s="1322">
        <f t="shared" si="103"/>
        <v>0</v>
      </c>
      <c r="O2637" s="1323">
        <f t="shared" si="104"/>
        <v>0</v>
      </c>
      <c r="P2637" s="1323">
        <f>O2637/'1.5 Universal Data'!$E$36</f>
        <v>0</v>
      </c>
      <c r="R2637" s="134"/>
      <c r="S2637" s="134"/>
      <c r="T2637" s="134"/>
      <c r="U2637" s="134"/>
      <c r="V2637" s="134"/>
      <c r="W2637" s="134"/>
      <c r="X2637" s="134"/>
      <c r="Y2637" s="134"/>
      <c r="Z2637" s="134"/>
      <c r="AA2637" s="134"/>
      <c r="AB2637" s="134"/>
      <c r="AC2637" s="134"/>
      <c r="AD2637" s="134"/>
      <c r="AE2637" s="134"/>
    </row>
    <row r="2638" spans="2:31">
      <c r="B2638" s="1319">
        <f t="shared" si="102"/>
        <v>-1</v>
      </c>
      <c r="D2638" s="1310"/>
      <c r="E2638" s="1310"/>
      <c r="F2638" s="1320"/>
      <c r="G2638" s="1310"/>
      <c r="H2638" s="1310"/>
      <c r="I2638" s="1310"/>
      <c r="J2638" s="1321"/>
      <c r="K2638" s="1321"/>
      <c r="L2638" s="1310"/>
      <c r="N2638" s="1322">
        <f t="shared" si="103"/>
        <v>0</v>
      </c>
      <c r="O2638" s="1323">
        <f t="shared" si="104"/>
        <v>0</v>
      </c>
      <c r="P2638" s="1323">
        <f>O2638/'1.5 Universal Data'!$E$36</f>
        <v>0</v>
      </c>
      <c r="R2638" s="134"/>
      <c r="S2638" s="134"/>
      <c r="T2638" s="134"/>
      <c r="U2638" s="134"/>
      <c r="V2638" s="134"/>
      <c r="W2638" s="134"/>
      <c r="X2638" s="134"/>
      <c r="Y2638" s="134"/>
      <c r="Z2638" s="134"/>
      <c r="AA2638" s="134"/>
      <c r="AB2638" s="134"/>
      <c r="AC2638" s="134"/>
      <c r="AD2638" s="134"/>
      <c r="AE2638" s="134"/>
    </row>
    <row r="2639" spans="2:31">
      <c r="B2639" s="1319">
        <f t="shared" si="102"/>
        <v>-1</v>
      </c>
      <c r="D2639" s="1310"/>
      <c r="E2639" s="1310"/>
      <c r="F2639" s="1320"/>
      <c r="G2639" s="1310"/>
      <c r="H2639" s="1310"/>
      <c r="I2639" s="1310"/>
      <c r="J2639" s="1321"/>
      <c r="K2639" s="1321"/>
      <c r="L2639" s="1310"/>
      <c r="N2639" s="1322">
        <f t="shared" si="103"/>
        <v>0</v>
      </c>
      <c r="O2639" s="1323">
        <f t="shared" si="104"/>
        <v>0</v>
      </c>
      <c r="P2639" s="1323">
        <f>O2639/'1.5 Universal Data'!$E$36</f>
        <v>0</v>
      </c>
      <c r="R2639" s="134"/>
      <c r="S2639" s="134"/>
      <c r="T2639" s="134"/>
      <c r="U2639" s="134"/>
      <c r="V2639" s="134"/>
      <c r="W2639" s="134"/>
      <c r="X2639" s="134"/>
      <c r="Y2639" s="134"/>
      <c r="Z2639" s="134"/>
      <c r="AA2639" s="134"/>
      <c r="AB2639" s="134"/>
      <c r="AC2639" s="134"/>
      <c r="AD2639" s="134"/>
      <c r="AE2639" s="134"/>
    </row>
    <row r="2640" spans="2:31">
      <c r="B2640" s="1319">
        <f t="shared" si="102"/>
        <v>-1</v>
      </c>
      <c r="D2640" s="1310"/>
      <c r="E2640" s="1310"/>
      <c r="F2640" s="1320"/>
      <c r="G2640" s="1310"/>
      <c r="H2640" s="1310"/>
      <c r="I2640" s="1310"/>
      <c r="J2640" s="1321"/>
      <c r="K2640" s="1321"/>
      <c r="L2640" s="1310"/>
      <c r="N2640" s="1322">
        <f t="shared" si="103"/>
        <v>0</v>
      </c>
      <c r="O2640" s="1323">
        <f t="shared" si="104"/>
        <v>0</v>
      </c>
      <c r="P2640" s="1323">
        <f>O2640/'1.5 Universal Data'!$E$36</f>
        <v>0</v>
      </c>
      <c r="R2640" s="134"/>
      <c r="S2640" s="134"/>
      <c r="T2640" s="134"/>
      <c r="U2640" s="134"/>
      <c r="V2640" s="134"/>
      <c r="W2640" s="134"/>
      <c r="X2640" s="134"/>
      <c r="Y2640" s="134"/>
      <c r="Z2640" s="134"/>
      <c r="AA2640" s="134"/>
      <c r="AB2640" s="134"/>
      <c r="AC2640" s="134"/>
      <c r="AD2640" s="134"/>
      <c r="AE2640" s="134"/>
    </row>
    <row r="2641" spans="2:31">
      <c r="B2641" s="1319">
        <f t="shared" si="102"/>
        <v>-1</v>
      </c>
      <c r="D2641" s="1310"/>
      <c r="E2641" s="1310"/>
      <c r="F2641" s="1320"/>
      <c r="G2641" s="1310"/>
      <c r="H2641" s="1310"/>
      <c r="I2641" s="1310"/>
      <c r="J2641" s="1321"/>
      <c r="K2641" s="1321"/>
      <c r="L2641" s="1310"/>
      <c r="N2641" s="1322">
        <f t="shared" si="103"/>
        <v>0</v>
      </c>
      <c r="O2641" s="1323">
        <f t="shared" si="104"/>
        <v>0</v>
      </c>
      <c r="P2641" s="1323">
        <f>O2641/'1.5 Universal Data'!$E$36</f>
        <v>0</v>
      </c>
      <c r="R2641" s="134"/>
      <c r="S2641" s="134"/>
      <c r="T2641" s="134"/>
      <c r="U2641" s="134"/>
      <c r="V2641" s="134"/>
      <c r="W2641" s="134"/>
      <c r="X2641" s="134"/>
      <c r="Y2641" s="134"/>
      <c r="Z2641" s="134"/>
      <c r="AA2641" s="134"/>
      <c r="AB2641" s="134"/>
      <c r="AC2641" s="134"/>
      <c r="AD2641" s="134"/>
      <c r="AE2641" s="134"/>
    </row>
    <row r="2642" spans="2:31">
      <c r="B2642" s="1319">
        <f t="shared" si="102"/>
        <v>-1</v>
      </c>
      <c r="D2642" s="1310"/>
      <c r="E2642" s="1310"/>
      <c r="F2642" s="1320"/>
      <c r="G2642" s="1310"/>
      <c r="H2642" s="1310"/>
      <c r="I2642" s="1310"/>
      <c r="J2642" s="1321"/>
      <c r="K2642" s="1321"/>
      <c r="L2642" s="1310"/>
      <c r="N2642" s="1322">
        <f t="shared" si="103"/>
        <v>0</v>
      </c>
      <c r="O2642" s="1323">
        <f t="shared" si="104"/>
        <v>0</v>
      </c>
      <c r="P2642" s="1323">
        <f>O2642/'1.5 Universal Data'!$E$36</f>
        <v>0</v>
      </c>
      <c r="R2642" s="134"/>
      <c r="S2642" s="134"/>
      <c r="T2642" s="134"/>
      <c r="U2642" s="134"/>
      <c r="V2642" s="134"/>
      <c r="W2642" s="134"/>
      <c r="X2642" s="134"/>
      <c r="Y2642" s="134"/>
      <c r="Z2642" s="134"/>
      <c r="AA2642" s="134"/>
      <c r="AB2642" s="134"/>
      <c r="AC2642" s="134"/>
      <c r="AD2642" s="134"/>
      <c r="AE2642" s="134"/>
    </row>
    <row r="2643" spans="2:31">
      <c r="B2643" s="1319">
        <f t="shared" si="102"/>
        <v>-1</v>
      </c>
      <c r="D2643" s="1310"/>
      <c r="E2643" s="1310"/>
      <c r="F2643" s="1320"/>
      <c r="G2643" s="1310"/>
      <c r="H2643" s="1310"/>
      <c r="I2643" s="1310"/>
      <c r="J2643" s="1321"/>
      <c r="K2643" s="1321"/>
      <c r="L2643" s="1310"/>
      <c r="N2643" s="1322">
        <f t="shared" si="103"/>
        <v>0</v>
      </c>
      <c r="O2643" s="1323">
        <f t="shared" si="104"/>
        <v>0</v>
      </c>
      <c r="P2643" s="1323">
        <f>O2643/'1.5 Universal Data'!$E$36</f>
        <v>0</v>
      </c>
      <c r="R2643" s="134"/>
      <c r="S2643" s="134"/>
      <c r="T2643" s="134"/>
      <c r="U2643" s="134"/>
      <c r="V2643" s="134"/>
      <c r="W2643" s="134"/>
      <c r="X2643" s="134"/>
      <c r="Y2643" s="134"/>
      <c r="Z2643" s="134"/>
      <c r="AA2643" s="134"/>
      <c r="AB2643" s="134"/>
      <c r="AC2643" s="134"/>
      <c r="AD2643" s="134"/>
      <c r="AE2643" s="134"/>
    </row>
    <row r="2644" spans="2:31">
      <c r="B2644" s="1319">
        <f t="shared" si="102"/>
        <v>-1</v>
      </c>
      <c r="D2644" s="1310"/>
      <c r="E2644" s="1310"/>
      <c r="F2644" s="1320"/>
      <c r="G2644" s="1310"/>
      <c r="H2644" s="1310"/>
      <c r="I2644" s="1310"/>
      <c r="J2644" s="1321"/>
      <c r="K2644" s="1321"/>
      <c r="L2644" s="1310"/>
      <c r="N2644" s="1322">
        <f t="shared" si="103"/>
        <v>0</v>
      </c>
      <c r="O2644" s="1323">
        <f t="shared" si="104"/>
        <v>0</v>
      </c>
      <c r="P2644" s="1323">
        <f>O2644/'1.5 Universal Data'!$E$36</f>
        <v>0</v>
      </c>
      <c r="R2644" s="134"/>
      <c r="S2644" s="134"/>
      <c r="T2644" s="134"/>
      <c r="U2644" s="134"/>
      <c r="V2644" s="134"/>
      <c r="W2644" s="134"/>
      <c r="X2644" s="134"/>
      <c r="Y2644" s="134"/>
      <c r="Z2644" s="134"/>
      <c r="AA2644" s="134"/>
      <c r="AB2644" s="134"/>
      <c r="AC2644" s="134"/>
      <c r="AD2644" s="134"/>
      <c r="AE2644" s="134"/>
    </row>
    <row r="2645" spans="2:31">
      <c r="B2645" s="1319">
        <f t="shared" si="102"/>
        <v>-1</v>
      </c>
      <c r="D2645" s="1310"/>
      <c r="E2645" s="1310"/>
      <c r="F2645" s="1320"/>
      <c r="G2645" s="1310"/>
      <c r="H2645" s="1310"/>
      <c r="I2645" s="1310"/>
      <c r="J2645" s="1321"/>
      <c r="K2645" s="1321"/>
      <c r="L2645" s="1310"/>
      <c r="N2645" s="1322">
        <f t="shared" si="103"/>
        <v>0</v>
      </c>
      <c r="O2645" s="1323">
        <f t="shared" si="104"/>
        <v>0</v>
      </c>
      <c r="P2645" s="1323">
        <f>O2645/'1.5 Universal Data'!$E$36</f>
        <v>0</v>
      </c>
      <c r="R2645" s="134"/>
      <c r="S2645" s="134"/>
      <c r="T2645" s="134"/>
      <c r="U2645" s="134"/>
      <c r="V2645" s="134"/>
      <c r="W2645" s="134"/>
      <c r="X2645" s="134"/>
      <c r="Y2645" s="134"/>
      <c r="Z2645" s="134"/>
      <c r="AA2645" s="134"/>
      <c r="AB2645" s="134"/>
      <c r="AC2645" s="134"/>
      <c r="AD2645" s="134"/>
      <c r="AE2645" s="134"/>
    </row>
    <row r="2646" spans="2:31">
      <c r="B2646" s="1319">
        <f t="shared" si="102"/>
        <v>-1</v>
      </c>
      <c r="D2646" s="1310"/>
      <c r="E2646" s="1310"/>
      <c r="F2646" s="1320"/>
      <c r="G2646" s="1310"/>
      <c r="H2646" s="1310"/>
      <c r="I2646" s="1310"/>
      <c r="J2646" s="1321"/>
      <c r="K2646" s="1321"/>
      <c r="L2646" s="1310"/>
      <c r="N2646" s="1322">
        <f t="shared" si="103"/>
        <v>0</v>
      </c>
      <c r="O2646" s="1323">
        <f t="shared" si="104"/>
        <v>0</v>
      </c>
      <c r="P2646" s="1323">
        <f>O2646/'1.5 Universal Data'!$E$36</f>
        <v>0</v>
      </c>
      <c r="R2646" s="134"/>
      <c r="S2646" s="134"/>
      <c r="T2646" s="134"/>
      <c r="U2646" s="134"/>
      <c r="V2646" s="134"/>
      <c r="W2646" s="134"/>
      <c r="X2646" s="134"/>
      <c r="Y2646" s="134"/>
      <c r="Z2646" s="134"/>
      <c r="AA2646" s="134"/>
      <c r="AB2646" s="134"/>
      <c r="AC2646" s="134"/>
      <c r="AD2646" s="134"/>
      <c r="AE2646" s="134"/>
    </row>
    <row r="2647" spans="2:31">
      <c r="B2647" s="1319">
        <f t="shared" ref="B2647:B2710" si="105">IF(G2647="buy",1,-1)</f>
        <v>-1</v>
      </c>
      <c r="D2647" s="1310"/>
      <c r="E2647" s="1310"/>
      <c r="F2647" s="1320"/>
      <c r="G2647" s="1310"/>
      <c r="H2647" s="1310"/>
      <c r="I2647" s="1310"/>
      <c r="J2647" s="1321"/>
      <c r="K2647" s="1321"/>
      <c r="L2647" s="1310"/>
      <c r="N2647" s="1322">
        <f t="shared" si="103"/>
        <v>0</v>
      </c>
      <c r="O2647" s="1323">
        <f t="shared" si="104"/>
        <v>0</v>
      </c>
      <c r="P2647" s="1323">
        <f>O2647/'1.5 Universal Data'!$E$36</f>
        <v>0</v>
      </c>
      <c r="R2647" s="134"/>
      <c r="S2647" s="134"/>
      <c r="T2647" s="134"/>
      <c r="U2647" s="134"/>
      <c r="V2647" s="134"/>
      <c r="W2647" s="134"/>
      <c r="X2647" s="134"/>
      <c r="Y2647" s="134"/>
      <c r="Z2647" s="134"/>
      <c r="AA2647" s="134"/>
      <c r="AB2647" s="134"/>
      <c r="AC2647" s="134"/>
      <c r="AD2647" s="134"/>
      <c r="AE2647" s="134"/>
    </row>
    <row r="2648" spans="2:31">
      <c r="B2648" s="1319">
        <f t="shared" si="105"/>
        <v>-1</v>
      </c>
      <c r="D2648" s="1310"/>
      <c r="E2648" s="1310"/>
      <c r="F2648" s="1320"/>
      <c r="G2648" s="1310"/>
      <c r="H2648" s="1310"/>
      <c r="I2648" s="1310"/>
      <c r="J2648" s="1321"/>
      <c r="K2648" s="1321"/>
      <c r="L2648" s="1310"/>
      <c r="N2648" s="1322">
        <f t="shared" si="103"/>
        <v>0</v>
      </c>
      <c r="O2648" s="1323">
        <f t="shared" si="104"/>
        <v>0</v>
      </c>
      <c r="P2648" s="1323">
        <f>O2648/'1.5 Universal Data'!$E$36</f>
        <v>0</v>
      </c>
      <c r="R2648" s="134"/>
      <c r="S2648" s="134"/>
      <c r="T2648" s="134"/>
      <c r="U2648" s="134"/>
      <c r="V2648" s="134"/>
      <c r="W2648" s="134"/>
      <c r="X2648" s="134"/>
      <c r="Y2648" s="134"/>
      <c r="Z2648" s="134"/>
      <c r="AA2648" s="134"/>
      <c r="AB2648" s="134"/>
      <c r="AC2648" s="134"/>
      <c r="AD2648" s="134"/>
      <c r="AE2648" s="134"/>
    </row>
    <row r="2649" spans="2:31">
      <c r="B2649" s="1319">
        <f t="shared" si="105"/>
        <v>-1</v>
      </c>
      <c r="D2649" s="1310"/>
      <c r="E2649" s="1310"/>
      <c r="F2649" s="1320"/>
      <c r="G2649" s="1310"/>
      <c r="H2649" s="1310"/>
      <c r="I2649" s="1310"/>
      <c r="J2649" s="1321"/>
      <c r="K2649" s="1321"/>
      <c r="L2649" s="1310"/>
      <c r="N2649" s="1322">
        <f t="shared" si="103"/>
        <v>0</v>
      </c>
      <c r="O2649" s="1323">
        <f t="shared" si="104"/>
        <v>0</v>
      </c>
      <c r="P2649" s="1323">
        <f>O2649/'1.5 Universal Data'!$E$36</f>
        <v>0</v>
      </c>
      <c r="R2649" s="134"/>
      <c r="S2649" s="134"/>
      <c r="T2649" s="134"/>
      <c r="U2649" s="134"/>
      <c r="V2649" s="134"/>
      <c r="W2649" s="134"/>
      <c r="X2649" s="134"/>
      <c r="Y2649" s="134"/>
      <c r="Z2649" s="134"/>
      <c r="AA2649" s="134"/>
      <c r="AB2649" s="134"/>
      <c r="AC2649" s="134"/>
      <c r="AD2649" s="134"/>
      <c r="AE2649" s="134"/>
    </row>
    <row r="2650" spans="2:31">
      <c r="B2650" s="1319">
        <f t="shared" si="105"/>
        <v>-1</v>
      </c>
      <c r="D2650" s="1310"/>
      <c r="E2650" s="1310"/>
      <c r="F2650" s="1320"/>
      <c r="G2650" s="1310"/>
      <c r="H2650" s="1310"/>
      <c r="I2650" s="1310"/>
      <c r="J2650" s="1321"/>
      <c r="K2650" s="1321"/>
      <c r="L2650" s="1310"/>
      <c r="N2650" s="1322">
        <f t="shared" si="103"/>
        <v>0</v>
      </c>
      <c r="O2650" s="1323">
        <f t="shared" si="104"/>
        <v>0</v>
      </c>
      <c r="P2650" s="1323">
        <f>O2650/'1.5 Universal Data'!$E$36</f>
        <v>0</v>
      </c>
      <c r="R2650" s="134"/>
      <c r="S2650" s="134"/>
      <c r="T2650" s="134"/>
      <c r="U2650" s="134"/>
      <c r="V2650" s="134"/>
      <c r="W2650" s="134"/>
      <c r="X2650" s="134"/>
      <c r="Y2650" s="134"/>
      <c r="Z2650" s="134"/>
      <c r="AA2650" s="134"/>
      <c r="AB2650" s="134"/>
      <c r="AC2650" s="134"/>
      <c r="AD2650" s="134"/>
      <c r="AE2650" s="134"/>
    </row>
    <row r="2651" spans="2:31">
      <c r="B2651" s="1319">
        <f t="shared" si="105"/>
        <v>-1</v>
      </c>
      <c r="D2651" s="1310"/>
      <c r="E2651" s="1310"/>
      <c r="F2651" s="1320"/>
      <c r="G2651" s="1310"/>
      <c r="H2651" s="1310"/>
      <c r="I2651" s="1310"/>
      <c r="J2651" s="1321"/>
      <c r="K2651" s="1321"/>
      <c r="L2651" s="1310"/>
      <c r="N2651" s="1322">
        <f t="shared" ref="N2651:N2714" si="106">+H2651*((K2651-J2651)+1)*B2651</f>
        <v>0</v>
      </c>
      <c r="O2651" s="1323">
        <f t="shared" ref="O2651:O2714" si="107">N2651*L2651/100</f>
        <v>0</v>
      </c>
      <c r="P2651" s="1323">
        <f>O2651/'1.5 Universal Data'!$E$36</f>
        <v>0</v>
      </c>
      <c r="R2651" s="134"/>
      <c r="S2651" s="134"/>
      <c r="T2651" s="134"/>
      <c r="U2651" s="134"/>
      <c r="V2651" s="134"/>
      <c r="W2651" s="134"/>
      <c r="X2651" s="134"/>
      <c r="Y2651" s="134"/>
      <c r="Z2651" s="134"/>
      <c r="AA2651" s="134"/>
      <c r="AB2651" s="134"/>
      <c r="AC2651" s="134"/>
      <c r="AD2651" s="134"/>
      <c r="AE2651" s="134"/>
    </row>
    <row r="2652" spans="2:31">
      <c r="B2652" s="1319">
        <f t="shared" si="105"/>
        <v>-1</v>
      </c>
      <c r="D2652" s="1310"/>
      <c r="E2652" s="1310"/>
      <c r="F2652" s="1320"/>
      <c r="G2652" s="1310"/>
      <c r="H2652" s="1310"/>
      <c r="I2652" s="1310"/>
      <c r="J2652" s="1321"/>
      <c r="K2652" s="1321"/>
      <c r="L2652" s="1310"/>
      <c r="N2652" s="1322">
        <f t="shared" si="106"/>
        <v>0</v>
      </c>
      <c r="O2652" s="1323">
        <f t="shared" si="107"/>
        <v>0</v>
      </c>
      <c r="P2652" s="1323">
        <f>O2652/'1.5 Universal Data'!$E$36</f>
        <v>0</v>
      </c>
      <c r="R2652" s="134"/>
      <c r="S2652" s="134"/>
      <c r="T2652" s="134"/>
      <c r="U2652" s="134"/>
      <c r="V2652" s="134"/>
      <c r="W2652" s="134"/>
      <c r="X2652" s="134"/>
      <c r="Y2652" s="134"/>
      <c r="Z2652" s="134"/>
      <c r="AA2652" s="134"/>
      <c r="AB2652" s="134"/>
      <c r="AC2652" s="134"/>
      <c r="AD2652" s="134"/>
      <c r="AE2652" s="134"/>
    </row>
    <row r="2653" spans="2:31">
      <c r="B2653" s="1319">
        <f t="shared" si="105"/>
        <v>-1</v>
      </c>
      <c r="D2653" s="1310"/>
      <c r="E2653" s="1310"/>
      <c r="F2653" s="1320"/>
      <c r="G2653" s="1310"/>
      <c r="H2653" s="1310"/>
      <c r="I2653" s="1310"/>
      <c r="J2653" s="1321"/>
      <c r="K2653" s="1321"/>
      <c r="L2653" s="1310"/>
      <c r="N2653" s="1322">
        <f t="shared" si="106"/>
        <v>0</v>
      </c>
      <c r="O2653" s="1323">
        <f t="shared" si="107"/>
        <v>0</v>
      </c>
      <c r="P2653" s="1323">
        <f>O2653/'1.5 Universal Data'!$E$36</f>
        <v>0</v>
      </c>
      <c r="R2653" s="134"/>
      <c r="S2653" s="134"/>
      <c r="T2653" s="134"/>
      <c r="U2653" s="134"/>
      <c r="V2653" s="134"/>
      <c r="W2653" s="134"/>
      <c r="X2653" s="134"/>
      <c r="Y2653" s="134"/>
      <c r="Z2653" s="134"/>
      <c r="AA2653" s="134"/>
      <c r="AB2653" s="134"/>
      <c r="AC2653" s="134"/>
      <c r="AD2653" s="134"/>
      <c r="AE2653" s="134"/>
    </row>
    <row r="2654" spans="2:31">
      <c r="B2654" s="1319">
        <f t="shared" si="105"/>
        <v>-1</v>
      </c>
      <c r="D2654" s="1310"/>
      <c r="E2654" s="1310"/>
      <c r="F2654" s="1320"/>
      <c r="G2654" s="1310"/>
      <c r="H2654" s="1310"/>
      <c r="I2654" s="1310"/>
      <c r="J2654" s="1321"/>
      <c r="K2654" s="1321"/>
      <c r="L2654" s="1310"/>
      <c r="N2654" s="1322">
        <f t="shared" si="106"/>
        <v>0</v>
      </c>
      <c r="O2654" s="1323">
        <f t="shared" si="107"/>
        <v>0</v>
      </c>
      <c r="P2654" s="1323">
        <f>O2654/'1.5 Universal Data'!$E$36</f>
        <v>0</v>
      </c>
      <c r="R2654" s="134"/>
      <c r="S2654" s="134"/>
      <c r="T2654" s="134"/>
      <c r="U2654" s="134"/>
      <c r="V2654" s="134"/>
      <c r="W2654" s="134"/>
      <c r="X2654" s="134"/>
      <c r="Y2654" s="134"/>
      <c r="Z2654" s="134"/>
      <c r="AA2654" s="134"/>
      <c r="AB2654" s="134"/>
      <c r="AC2654" s="134"/>
      <c r="AD2654" s="134"/>
      <c r="AE2654" s="134"/>
    </row>
    <row r="2655" spans="2:31">
      <c r="B2655" s="1319">
        <f t="shared" si="105"/>
        <v>-1</v>
      </c>
      <c r="D2655" s="1310"/>
      <c r="E2655" s="1310"/>
      <c r="F2655" s="1320"/>
      <c r="G2655" s="1310"/>
      <c r="H2655" s="1310"/>
      <c r="I2655" s="1310"/>
      <c r="J2655" s="1321"/>
      <c r="K2655" s="1321"/>
      <c r="L2655" s="1310"/>
      <c r="N2655" s="1322">
        <f t="shared" si="106"/>
        <v>0</v>
      </c>
      <c r="O2655" s="1323">
        <f t="shared" si="107"/>
        <v>0</v>
      </c>
      <c r="P2655" s="1323">
        <f>O2655/'1.5 Universal Data'!$E$36</f>
        <v>0</v>
      </c>
      <c r="R2655" s="134"/>
      <c r="S2655" s="134"/>
      <c r="T2655" s="134"/>
      <c r="U2655" s="134"/>
      <c r="V2655" s="134"/>
      <c r="W2655" s="134"/>
      <c r="X2655" s="134"/>
      <c r="Y2655" s="134"/>
      <c r="Z2655" s="134"/>
      <c r="AA2655" s="134"/>
      <c r="AB2655" s="134"/>
      <c r="AC2655" s="134"/>
      <c r="AD2655" s="134"/>
      <c r="AE2655" s="134"/>
    </row>
    <row r="2656" spans="2:31">
      <c r="B2656" s="1319">
        <f t="shared" si="105"/>
        <v>-1</v>
      </c>
      <c r="D2656" s="1310"/>
      <c r="E2656" s="1310"/>
      <c r="F2656" s="1320"/>
      <c r="G2656" s="1310"/>
      <c r="H2656" s="1310"/>
      <c r="I2656" s="1310"/>
      <c r="J2656" s="1321"/>
      <c r="K2656" s="1321"/>
      <c r="L2656" s="1310"/>
      <c r="N2656" s="1322">
        <f t="shared" si="106"/>
        <v>0</v>
      </c>
      <c r="O2656" s="1323">
        <f t="shared" si="107"/>
        <v>0</v>
      </c>
      <c r="P2656" s="1323">
        <f>O2656/'1.5 Universal Data'!$E$36</f>
        <v>0</v>
      </c>
      <c r="R2656" s="134"/>
      <c r="S2656" s="134"/>
      <c r="T2656" s="134"/>
      <c r="U2656" s="134"/>
      <c r="V2656" s="134"/>
      <c r="W2656" s="134"/>
      <c r="X2656" s="134"/>
      <c r="Y2656" s="134"/>
      <c r="Z2656" s="134"/>
      <c r="AA2656" s="134"/>
      <c r="AB2656" s="134"/>
      <c r="AC2656" s="134"/>
      <c r="AD2656" s="134"/>
      <c r="AE2656" s="134"/>
    </row>
    <row r="2657" spans="2:31">
      <c r="B2657" s="1319">
        <f t="shared" si="105"/>
        <v>-1</v>
      </c>
      <c r="D2657" s="1310"/>
      <c r="E2657" s="1310"/>
      <c r="F2657" s="1320"/>
      <c r="G2657" s="1310"/>
      <c r="H2657" s="1310"/>
      <c r="I2657" s="1310"/>
      <c r="J2657" s="1321"/>
      <c r="K2657" s="1321"/>
      <c r="L2657" s="1310"/>
      <c r="N2657" s="1322">
        <f t="shared" si="106"/>
        <v>0</v>
      </c>
      <c r="O2657" s="1323">
        <f t="shared" si="107"/>
        <v>0</v>
      </c>
      <c r="P2657" s="1323">
        <f>O2657/'1.5 Universal Data'!$E$36</f>
        <v>0</v>
      </c>
      <c r="R2657" s="134"/>
      <c r="S2657" s="134"/>
      <c r="T2657" s="134"/>
      <c r="U2657" s="134"/>
      <c r="V2657" s="134"/>
      <c r="W2657" s="134"/>
      <c r="X2657" s="134"/>
      <c r="Y2657" s="134"/>
      <c r="Z2657" s="134"/>
      <c r="AA2657" s="134"/>
      <c r="AB2657" s="134"/>
      <c r="AC2657" s="134"/>
      <c r="AD2657" s="134"/>
      <c r="AE2657" s="134"/>
    </row>
    <row r="2658" spans="2:31">
      <c r="B2658" s="1319">
        <f t="shared" si="105"/>
        <v>-1</v>
      </c>
      <c r="D2658" s="1310"/>
      <c r="E2658" s="1310"/>
      <c r="F2658" s="1320"/>
      <c r="G2658" s="1310"/>
      <c r="H2658" s="1310"/>
      <c r="I2658" s="1310"/>
      <c r="J2658" s="1321"/>
      <c r="K2658" s="1321"/>
      <c r="L2658" s="1310"/>
      <c r="N2658" s="1322">
        <f t="shared" si="106"/>
        <v>0</v>
      </c>
      <c r="O2658" s="1323">
        <f t="shared" si="107"/>
        <v>0</v>
      </c>
      <c r="P2658" s="1323">
        <f>O2658/'1.5 Universal Data'!$E$36</f>
        <v>0</v>
      </c>
      <c r="R2658" s="134"/>
      <c r="S2658" s="134"/>
      <c r="T2658" s="134"/>
      <c r="U2658" s="134"/>
      <c r="V2658" s="134"/>
      <c r="W2658" s="134"/>
      <c r="X2658" s="134"/>
      <c r="Y2658" s="134"/>
      <c r="Z2658" s="134"/>
      <c r="AA2658" s="134"/>
      <c r="AB2658" s="134"/>
      <c r="AC2658" s="134"/>
      <c r="AD2658" s="134"/>
      <c r="AE2658" s="134"/>
    </row>
    <row r="2659" spans="2:31">
      <c r="B2659" s="1319">
        <f t="shared" si="105"/>
        <v>-1</v>
      </c>
      <c r="D2659" s="1310"/>
      <c r="E2659" s="1310"/>
      <c r="F2659" s="1320"/>
      <c r="G2659" s="1310"/>
      <c r="H2659" s="1310"/>
      <c r="I2659" s="1310"/>
      <c r="J2659" s="1321"/>
      <c r="K2659" s="1321"/>
      <c r="L2659" s="1310"/>
      <c r="N2659" s="1322">
        <f t="shared" si="106"/>
        <v>0</v>
      </c>
      <c r="O2659" s="1323">
        <f t="shared" si="107"/>
        <v>0</v>
      </c>
      <c r="P2659" s="1323">
        <f>O2659/'1.5 Universal Data'!$E$36</f>
        <v>0</v>
      </c>
      <c r="R2659" s="134"/>
      <c r="S2659" s="134"/>
      <c r="T2659" s="134"/>
      <c r="U2659" s="134"/>
      <c r="V2659" s="134"/>
      <c r="W2659" s="134"/>
      <c r="X2659" s="134"/>
      <c r="Y2659" s="134"/>
      <c r="Z2659" s="134"/>
      <c r="AA2659" s="134"/>
      <c r="AB2659" s="134"/>
      <c r="AC2659" s="134"/>
      <c r="AD2659" s="134"/>
      <c r="AE2659" s="134"/>
    </row>
    <row r="2660" spans="2:31">
      <c r="B2660" s="1319">
        <f t="shared" si="105"/>
        <v>-1</v>
      </c>
      <c r="D2660" s="1310"/>
      <c r="E2660" s="1310"/>
      <c r="F2660" s="1320"/>
      <c r="G2660" s="1310"/>
      <c r="H2660" s="1310"/>
      <c r="I2660" s="1310"/>
      <c r="J2660" s="1321"/>
      <c r="K2660" s="1321"/>
      <c r="L2660" s="1310"/>
      <c r="N2660" s="1322">
        <f t="shared" si="106"/>
        <v>0</v>
      </c>
      <c r="O2660" s="1323">
        <f t="shared" si="107"/>
        <v>0</v>
      </c>
      <c r="P2660" s="1323">
        <f>O2660/'1.5 Universal Data'!$E$36</f>
        <v>0</v>
      </c>
      <c r="R2660" s="134"/>
      <c r="S2660" s="134"/>
      <c r="T2660" s="134"/>
      <c r="U2660" s="134"/>
      <c r="V2660" s="134"/>
      <c r="W2660" s="134"/>
      <c r="X2660" s="134"/>
      <c r="Y2660" s="134"/>
      <c r="Z2660" s="134"/>
      <c r="AA2660" s="134"/>
      <c r="AB2660" s="134"/>
      <c r="AC2660" s="134"/>
      <c r="AD2660" s="134"/>
      <c r="AE2660" s="134"/>
    </row>
    <row r="2661" spans="2:31">
      <c r="B2661" s="1319">
        <f t="shared" si="105"/>
        <v>-1</v>
      </c>
      <c r="D2661" s="1310"/>
      <c r="E2661" s="1310"/>
      <c r="F2661" s="1320"/>
      <c r="G2661" s="1310"/>
      <c r="H2661" s="1310"/>
      <c r="I2661" s="1310"/>
      <c r="J2661" s="1321"/>
      <c r="K2661" s="1321"/>
      <c r="L2661" s="1310"/>
      <c r="N2661" s="1322">
        <f t="shared" si="106"/>
        <v>0</v>
      </c>
      <c r="O2661" s="1323">
        <f t="shared" si="107"/>
        <v>0</v>
      </c>
      <c r="P2661" s="1323">
        <f>O2661/'1.5 Universal Data'!$E$36</f>
        <v>0</v>
      </c>
      <c r="R2661" s="134"/>
      <c r="S2661" s="134"/>
      <c r="T2661" s="134"/>
      <c r="U2661" s="134"/>
      <c r="V2661" s="134"/>
      <c r="W2661" s="134"/>
      <c r="X2661" s="134"/>
      <c r="Y2661" s="134"/>
      <c r="Z2661" s="134"/>
      <c r="AA2661" s="134"/>
      <c r="AB2661" s="134"/>
      <c r="AC2661" s="134"/>
      <c r="AD2661" s="134"/>
      <c r="AE2661" s="134"/>
    </row>
    <row r="2662" spans="2:31">
      <c r="B2662" s="1319">
        <f t="shared" si="105"/>
        <v>-1</v>
      </c>
      <c r="D2662" s="1310"/>
      <c r="E2662" s="1310"/>
      <c r="F2662" s="1320"/>
      <c r="G2662" s="1310"/>
      <c r="H2662" s="1310"/>
      <c r="I2662" s="1310"/>
      <c r="J2662" s="1321"/>
      <c r="K2662" s="1321"/>
      <c r="L2662" s="1310"/>
      <c r="N2662" s="1322">
        <f t="shared" si="106"/>
        <v>0</v>
      </c>
      <c r="O2662" s="1323">
        <f t="shared" si="107"/>
        <v>0</v>
      </c>
      <c r="P2662" s="1323">
        <f>O2662/'1.5 Universal Data'!$E$36</f>
        <v>0</v>
      </c>
      <c r="R2662" s="134"/>
      <c r="S2662" s="134"/>
      <c r="T2662" s="134"/>
      <c r="U2662" s="134"/>
      <c r="V2662" s="134"/>
      <c r="W2662" s="134"/>
      <c r="X2662" s="134"/>
      <c r="Y2662" s="134"/>
      <c r="Z2662" s="134"/>
      <c r="AA2662" s="134"/>
      <c r="AB2662" s="134"/>
      <c r="AC2662" s="134"/>
      <c r="AD2662" s="134"/>
      <c r="AE2662" s="134"/>
    </row>
    <row r="2663" spans="2:31">
      <c r="B2663" s="1319">
        <f t="shared" si="105"/>
        <v>-1</v>
      </c>
      <c r="D2663" s="1310"/>
      <c r="E2663" s="1310"/>
      <c r="F2663" s="1320"/>
      <c r="G2663" s="1310"/>
      <c r="H2663" s="1310"/>
      <c r="I2663" s="1310"/>
      <c r="J2663" s="1321"/>
      <c r="K2663" s="1321"/>
      <c r="L2663" s="1310"/>
      <c r="N2663" s="1322">
        <f t="shared" si="106"/>
        <v>0</v>
      </c>
      <c r="O2663" s="1323">
        <f t="shared" si="107"/>
        <v>0</v>
      </c>
      <c r="P2663" s="1323">
        <f>O2663/'1.5 Universal Data'!$E$36</f>
        <v>0</v>
      </c>
      <c r="R2663" s="134"/>
      <c r="S2663" s="134"/>
      <c r="T2663" s="134"/>
      <c r="U2663" s="134"/>
      <c r="V2663" s="134"/>
      <c r="W2663" s="134"/>
      <c r="X2663" s="134"/>
      <c r="Y2663" s="134"/>
      <c r="Z2663" s="134"/>
      <c r="AA2663" s="134"/>
      <c r="AB2663" s="134"/>
      <c r="AC2663" s="134"/>
      <c r="AD2663" s="134"/>
      <c r="AE2663" s="134"/>
    </row>
    <row r="2664" spans="2:31">
      <c r="B2664" s="1319">
        <f t="shared" si="105"/>
        <v>-1</v>
      </c>
      <c r="D2664" s="1310"/>
      <c r="E2664" s="1310"/>
      <c r="F2664" s="1320"/>
      <c r="G2664" s="1310"/>
      <c r="H2664" s="1310"/>
      <c r="I2664" s="1310"/>
      <c r="J2664" s="1321"/>
      <c r="K2664" s="1321"/>
      <c r="L2664" s="1310"/>
      <c r="N2664" s="1322">
        <f t="shared" si="106"/>
        <v>0</v>
      </c>
      <c r="O2664" s="1323">
        <f t="shared" si="107"/>
        <v>0</v>
      </c>
      <c r="P2664" s="1323">
        <f>O2664/'1.5 Universal Data'!$E$36</f>
        <v>0</v>
      </c>
      <c r="R2664" s="134"/>
      <c r="S2664" s="134"/>
      <c r="T2664" s="134"/>
      <c r="U2664" s="134"/>
      <c r="V2664" s="134"/>
      <c r="W2664" s="134"/>
      <c r="X2664" s="134"/>
      <c r="Y2664" s="134"/>
      <c r="Z2664" s="134"/>
      <c r="AA2664" s="134"/>
      <c r="AB2664" s="134"/>
      <c r="AC2664" s="134"/>
      <c r="AD2664" s="134"/>
      <c r="AE2664" s="134"/>
    </row>
    <row r="2665" spans="2:31">
      <c r="B2665" s="1319">
        <f t="shared" si="105"/>
        <v>-1</v>
      </c>
      <c r="D2665" s="1310"/>
      <c r="E2665" s="1310"/>
      <c r="F2665" s="1320"/>
      <c r="G2665" s="1310"/>
      <c r="H2665" s="1310"/>
      <c r="I2665" s="1310"/>
      <c r="J2665" s="1321"/>
      <c r="K2665" s="1321"/>
      <c r="L2665" s="1310"/>
      <c r="N2665" s="1322">
        <f t="shared" si="106"/>
        <v>0</v>
      </c>
      <c r="O2665" s="1323">
        <f t="shared" si="107"/>
        <v>0</v>
      </c>
      <c r="P2665" s="1323">
        <f>O2665/'1.5 Universal Data'!$E$36</f>
        <v>0</v>
      </c>
      <c r="R2665" s="134"/>
      <c r="S2665" s="134"/>
      <c r="T2665" s="134"/>
      <c r="U2665" s="134"/>
      <c r="V2665" s="134"/>
      <c r="W2665" s="134"/>
      <c r="X2665" s="134"/>
      <c r="Y2665" s="134"/>
      <c r="Z2665" s="134"/>
      <c r="AA2665" s="134"/>
      <c r="AB2665" s="134"/>
      <c r="AC2665" s="134"/>
      <c r="AD2665" s="134"/>
      <c r="AE2665" s="134"/>
    </row>
    <row r="2666" spans="2:31">
      <c r="B2666" s="1319">
        <f t="shared" si="105"/>
        <v>-1</v>
      </c>
      <c r="D2666" s="1310"/>
      <c r="E2666" s="1310"/>
      <c r="F2666" s="1320"/>
      <c r="G2666" s="1310"/>
      <c r="H2666" s="1310"/>
      <c r="I2666" s="1310"/>
      <c r="J2666" s="1321"/>
      <c r="K2666" s="1321"/>
      <c r="L2666" s="1310"/>
      <c r="N2666" s="1322">
        <f t="shared" si="106"/>
        <v>0</v>
      </c>
      <c r="O2666" s="1323">
        <f t="shared" si="107"/>
        <v>0</v>
      </c>
      <c r="P2666" s="1323">
        <f>O2666/'1.5 Universal Data'!$E$36</f>
        <v>0</v>
      </c>
      <c r="R2666" s="134"/>
      <c r="S2666" s="134"/>
      <c r="T2666" s="134"/>
      <c r="U2666" s="134"/>
      <c r="V2666" s="134"/>
      <c r="W2666" s="134"/>
      <c r="X2666" s="134"/>
      <c r="Y2666" s="134"/>
      <c r="Z2666" s="134"/>
      <c r="AA2666" s="134"/>
      <c r="AB2666" s="134"/>
      <c r="AC2666" s="134"/>
      <c r="AD2666" s="134"/>
      <c r="AE2666" s="134"/>
    </row>
    <row r="2667" spans="2:31">
      <c r="B2667" s="1319">
        <f t="shared" si="105"/>
        <v>-1</v>
      </c>
      <c r="D2667" s="1310"/>
      <c r="E2667" s="1310"/>
      <c r="F2667" s="1320"/>
      <c r="G2667" s="1310"/>
      <c r="H2667" s="1310"/>
      <c r="I2667" s="1310"/>
      <c r="J2667" s="1321"/>
      <c r="K2667" s="1321"/>
      <c r="L2667" s="1310"/>
      <c r="N2667" s="1322">
        <f t="shared" si="106"/>
        <v>0</v>
      </c>
      <c r="O2667" s="1323">
        <f t="shared" si="107"/>
        <v>0</v>
      </c>
      <c r="P2667" s="1323">
        <f>O2667/'1.5 Universal Data'!$E$36</f>
        <v>0</v>
      </c>
      <c r="R2667" s="134"/>
      <c r="S2667" s="134"/>
      <c r="T2667" s="134"/>
      <c r="U2667" s="134"/>
      <c r="V2667" s="134"/>
      <c r="W2667" s="134"/>
      <c r="X2667" s="134"/>
      <c r="Y2667" s="134"/>
      <c r="Z2667" s="134"/>
      <c r="AA2667" s="134"/>
      <c r="AB2667" s="134"/>
      <c r="AC2667" s="134"/>
      <c r="AD2667" s="134"/>
      <c r="AE2667" s="134"/>
    </row>
    <row r="2668" spans="2:31">
      <c r="B2668" s="1319">
        <f t="shared" si="105"/>
        <v>-1</v>
      </c>
      <c r="D2668" s="1310"/>
      <c r="E2668" s="1310"/>
      <c r="F2668" s="1320"/>
      <c r="G2668" s="1310"/>
      <c r="H2668" s="1310"/>
      <c r="I2668" s="1310"/>
      <c r="J2668" s="1321"/>
      <c r="K2668" s="1321"/>
      <c r="L2668" s="1310"/>
      <c r="N2668" s="1322">
        <f t="shared" si="106"/>
        <v>0</v>
      </c>
      <c r="O2668" s="1323">
        <f t="shared" si="107"/>
        <v>0</v>
      </c>
      <c r="P2668" s="1323">
        <f>O2668/'1.5 Universal Data'!$E$36</f>
        <v>0</v>
      </c>
      <c r="R2668" s="134"/>
      <c r="S2668" s="134"/>
      <c r="T2668" s="134"/>
      <c r="U2668" s="134"/>
      <c r="V2668" s="134"/>
      <c r="W2668" s="134"/>
      <c r="X2668" s="134"/>
      <c r="Y2668" s="134"/>
      <c r="Z2668" s="134"/>
      <c r="AA2668" s="134"/>
      <c r="AB2668" s="134"/>
      <c r="AC2668" s="134"/>
      <c r="AD2668" s="134"/>
      <c r="AE2668" s="134"/>
    </row>
    <row r="2669" spans="2:31">
      <c r="B2669" s="1319">
        <f t="shared" si="105"/>
        <v>-1</v>
      </c>
      <c r="D2669" s="1310"/>
      <c r="E2669" s="1310"/>
      <c r="F2669" s="1320"/>
      <c r="G2669" s="1310"/>
      <c r="H2669" s="1310"/>
      <c r="I2669" s="1310"/>
      <c r="J2669" s="1321"/>
      <c r="K2669" s="1321"/>
      <c r="L2669" s="1310"/>
      <c r="N2669" s="1322">
        <f t="shared" si="106"/>
        <v>0</v>
      </c>
      <c r="O2669" s="1323">
        <f t="shared" si="107"/>
        <v>0</v>
      </c>
      <c r="P2669" s="1323">
        <f>O2669/'1.5 Universal Data'!$E$36</f>
        <v>0</v>
      </c>
      <c r="R2669" s="134"/>
      <c r="S2669" s="134"/>
      <c r="T2669" s="134"/>
      <c r="U2669" s="134"/>
      <c r="V2669" s="134"/>
      <c r="W2669" s="134"/>
      <c r="X2669" s="134"/>
      <c r="Y2669" s="134"/>
      <c r="Z2669" s="134"/>
      <c r="AA2669" s="134"/>
      <c r="AB2669" s="134"/>
      <c r="AC2669" s="134"/>
      <c r="AD2669" s="134"/>
      <c r="AE2669" s="134"/>
    </row>
    <row r="2670" spans="2:31">
      <c r="B2670" s="1319">
        <f t="shared" si="105"/>
        <v>-1</v>
      </c>
      <c r="D2670" s="1310"/>
      <c r="E2670" s="1310"/>
      <c r="F2670" s="1320"/>
      <c r="G2670" s="1310"/>
      <c r="H2670" s="1310"/>
      <c r="I2670" s="1310"/>
      <c r="J2670" s="1321"/>
      <c r="K2670" s="1321"/>
      <c r="L2670" s="1310"/>
      <c r="N2670" s="1322">
        <f t="shared" si="106"/>
        <v>0</v>
      </c>
      <c r="O2670" s="1323">
        <f t="shared" si="107"/>
        <v>0</v>
      </c>
      <c r="P2670" s="1323">
        <f>O2670/'1.5 Universal Data'!$E$36</f>
        <v>0</v>
      </c>
      <c r="R2670" s="134"/>
      <c r="S2670" s="134"/>
      <c r="T2670" s="134"/>
      <c r="U2670" s="134"/>
      <c r="V2670" s="134"/>
      <c r="W2670" s="134"/>
      <c r="X2670" s="134"/>
      <c r="Y2670" s="134"/>
      <c r="Z2670" s="134"/>
      <c r="AA2670" s="134"/>
      <c r="AB2670" s="134"/>
      <c r="AC2670" s="134"/>
      <c r="AD2670" s="134"/>
      <c r="AE2670" s="134"/>
    </row>
    <row r="2671" spans="2:31">
      <c r="B2671" s="1319">
        <f t="shared" si="105"/>
        <v>-1</v>
      </c>
      <c r="D2671" s="1310"/>
      <c r="E2671" s="1310"/>
      <c r="F2671" s="1320"/>
      <c r="G2671" s="1310"/>
      <c r="H2671" s="1310"/>
      <c r="I2671" s="1310"/>
      <c r="J2671" s="1321"/>
      <c r="K2671" s="1321"/>
      <c r="L2671" s="1310"/>
      <c r="N2671" s="1322">
        <f t="shared" si="106"/>
        <v>0</v>
      </c>
      <c r="O2671" s="1323">
        <f t="shared" si="107"/>
        <v>0</v>
      </c>
      <c r="P2671" s="1323">
        <f>O2671/'1.5 Universal Data'!$E$36</f>
        <v>0</v>
      </c>
      <c r="R2671" s="134"/>
      <c r="S2671" s="134"/>
      <c r="T2671" s="134"/>
      <c r="U2671" s="134"/>
      <c r="V2671" s="134"/>
      <c r="W2671" s="134"/>
      <c r="X2671" s="134"/>
      <c r="Y2671" s="134"/>
      <c r="Z2671" s="134"/>
      <c r="AA2671" s="134"/>
      <c r="AB2671" s="134"/>
      <c r="AC2671" s="134"/>
      <c r="AD2671" s="134"/>
      <c r="AE2671" s="134"/>
    </row>
    <row r="2672" spans="2:31">
      <c r="B2672" s="1319">
        <f t="shared" si="105"/>
        <v>-1</v>
      </c>
      <c r="D2672" s="1310"/>
      <c r="E2672" s="1310"/>
      <c r="F2672" s="1320"/>
      <c r="G2672" s="1310"/>
      <c r="H2672" s="1310"/>
      <c r="I2672" s="1310"/>
      <c r="J2672" s="1321"/>
      <c r="K2672" s="1321"/>
      <c r="L2672" s="1310"/>
      <c r="N2672" s="1322">
        <f t="shared" si="106"/>
        <v>0</v>
      </c>
      <c r="O2672" s="1323">
        <f t="shared" si="107"/>
        <v>0</v>
      </c>
      <c r="P2672" s="1323">
        <f>O2672/'1.5 Universal Data'!$E$36</f>
        <v>0</v>
      </c>
      <c r="R2672" s="134"/>
      <c r="S2672" s="134"/>
      <c r="T2672" s="134"/>
      <c r="U2672" s="134"/>
      <c r="V2672" s="134"/>
      <c r="W2672" s="134"/>
      <c r="X2672" s="134"/>
      <c r="Y2672" s="134"/>
      <c r="Z2672" s="134"/>
      <c r="AA2672" s="134"/>
      <c r="AB2672" s="134"/>
      <c r="AC2672" s="134"/>
      <c r="AD2672" s="134"/>
      <c r="AE2672" s="134"/>
    </row>
    <row r="2673" spans="2:31">
      <c r="B2673" s="1319">
        <f t="shared" si="105"/>
        <v>-1</v>
      </c>
      <c r="D2673" s="1310"/>
      <c r="E2673" s="1310"/>
      <c r="F2673" s="1320"/>
      <c r="G2673" s="1310"/>
      <c r="H2673" s="1310"/>
      <c r="I2673" s="1310"/>
      <c r="J2673" s="1321"/>
      <c r="K2673" s="1321"/>
      <c r="L2673" s="1310"/>
      <c r="N2673" s="1322">
        <f t="shared" si="106"/>
        <v>0</v>
      </c>
      <c r="O2673" s="1323">
        <f t="shared" si="107"/>
        <v>0</v>
      </c>
      <c r="P2673" s="1323">
        <f>O2673/'1.5 Universal Data'!$E$36</f>
        <v>0</v>
      </c>
      <c r="R2673" s="134"/>
      <c r="S2673" s="134"/>
      <c r="T2673" s="134"/>
      <c r="U2673" s="134"/>
      <c r="V2673" s="134"/>
      <c r="W2673" s="134"/>
      <c r="X2673" s="134"/>
      <c r="Y2673" s="134"/>
      <c r="Z2673" s="134"/>
      <c r="AA2673" s="134"/>
      <c r="AB2673" s="134"/>
      <c r="AC2673" s="134"/>
      <c r="AD2673" s="134"/>
      <c r="AE2673" s="134"/>
    </row>
    <row r="2674" spans="2:31">
      <c r="B2674" s="1319">
        <f t="shared" si="105"/>
        <v>-1</v>
      </c>
      <c r="D2674" s="1310"/>
      <c r="E2674" s="1310"/>
      <c r="F2674" s="1320"/>
      <c r="G2674" s="1310"/>
      <c r="H2674" s="1310"/>
      <c r="I2674" s="1310"/>
      <c r="J2674" s="1321"/>
      <c r="K2674" s="1321"/>
      <c r="L2674" s="1310"/>
      <c r="N2674" s="1322">
        <f t="shared" si="106"/>
        <v>0</v>
      </c>
      <c r="O2674" s="1323">
        <f t="shared" si="107"/>
        <v>0</v>
      </c>
      <c r="P2674" s="1323">
        <f>O2674/'1.5 Universal Data'!$E$36</f>
        <v>0</v>
      </c>
      <c r="R2674" s="134"/>
      <c r="S2674" s="134"/>
      <c r="T2674" s="134"/>
      <c r="U2674" s="134"/>
      <c r="V2674" s="134"/>
      <c r="W2674" s="134"/>
      <c r="X2674" s="134"/>
      <c r="Y2674" s="134"/>
      <c r="Z2674" s="134"/>
      <c r="AA2674" s="134"/>
      <c r="AB2674" s="134"/>
      <c r="AC2674" s="134"/>
      <c r="AD2674" s="134"/>
      <c r="AE2674" s="134"/>
    </row>
    <row r="2675" spans="2:31">
      <c r="B2675" s="1319">
        <f t="shared" si="105"/>
        <v>-1</v>
      </c>
      <c r="D2675" s="1310"/>
      <c r="E2675" s="1310"/>
      <c r="F2675" s="1320"/>
      <c r="G2675" s="1310"/>
      <c r="H2675" s="1310"/>
      <c r="I2675" s="1310"/>
      <c r="J2675" s="1321"/>
      <c r="K2675" s="1321"/>
      <c r="L2675" s="1310"/>
      <c r="N2675" s="1322">
        <f t="shared" si="106"/>
        <v>0</v>
      </c>
      <c r="O2675" s="1323">
        <f t="shared" si="107"/>
        <v>0</v>
      </c>
      <c r="P2675" s="1323">
        <f>O2675/'1.5 Universal Data'!$E$36</f>
        <v>0</v>
      </c>
      <c r="R2675" s="134"/>
      <c r="S2675" s="134"/>
      <c r="T2675" s="134"/>
      <c r="U2675" s="134"/>
      <c r="V2675" s="134"/>
      <c r="W2675" s="134"/>
      <c r="X2675" s="134"/>
      <c r="Y2675" s="134"/>
      <c r="Z2675" s="134"/>
      <c r="AA2675" s="134"/>
      <c r="AB2675" s="134"/>
      <c r="AC2675" s="134"/>
      <c r="AD2675" s="134"/>
      <c r="AE2675" s="134"/>
    </row>
    <row r="2676" spans="2:31">
      <c r="B2676" s="1319">
        <f t="shared" si="105"/>
        <v>-1</v>
      </c>
      <c r="D2676" s="1310"/>
      <c r="E2676" s="1310"/>
      <c r="F2676" s="1320"/>
      <c r="G2676" s="1310"/>
      <c r="H2676" s="1310"/>
      <c r="I2676" s="1310"/>
      <c r="J2676" s="1321"/>
      <c r="K2676" s="1321"/>
      <c r="L2676" s="1310"/>
      <c r="N2676" s="1322">
        <f t="shared" si="106"/>
        <v>0</v>
      </c>
      <c r="O2676" s="1323">
        <f t="shared" si="107"/>
        <v>0</v>
      </c>
      <c r="P2676" s="1323">
        <f>O2676/'1.5 Universal Data'!$E$36</f>
        <v>0</v>
      </c>
      <c r="R2676" s="134"/>
      <c r="S2676" s="134"/>
      <c r="T2676" s="134"/>
      <c r="U2676" s="134"/>
      <c r="V2676" s="134"/>
      <c r="W2676" s="134"/>
      <c r="X2676" s="134"/>
      <c r="Y2676" s="134"/>
      <c r="Z2676" s="134"/>
      <c r="AA2676" s="134"/>
      <c r="AB2676" s="134"/>
      <c r="AC2676" s="134"/>
      <c r="AD2676" s="134"/>
      <c r="AE2676" s="134"/>
    </row>
    <row r="2677" spans="2:31">
      <c r="B2677" s="1319">
        <f t="shared" si="105"/>
        <v>-1</v>
      </c>
      <c r="D2677" s="1310"/>
      <c r="E2677" s="1310"/>
      <c r="F2677" s="1320"/>
      <c r="G2677" s="1310"/>
      <c r="H2677" s="1310"/>
      <c r="I2677" s="1310"/>
      <c r="J2677" s="1321"/>
      <c r="K2677" s="1321"/>
      <c r="L2677" s="1310"/>
      <c r="N2677" s="1322">
        <f t="shared" si="106"/>
        <v>0</v>
      </c>
      <c r="O2677" s="1323">
        <f t="shared" si="107"/>
        <v>0</v>
      </c>
      <c r="P2677" s="1323">
        <f>O2677/'1.5 Universal Data'!$E$36</f>
        <v>0</v>
      </c>
      <c r="R2677" s="134"/>
      <c r="S2677" s="134"/>
      <c r="T2677" s="134"/>
      <c r="U2677" s="134"/>
      <c r="V2677" s="134"/>
      <c r="W2677" s="134"/>
      <c r="X2677" s="134"/>
      <c r="Y2677" s="134"/>
      <c r="Z2677" s="134"/>
      <c r="AA2677" s="134"/>
      <c r="AB2677" s="134"/>
      <c r="AC2677" s="134"/>
      <c r="AD2677" s="134"/>
      <c r="AE2677" s="134"/>
    </row>
    <row r="2678" spans="2:31">
      <c r="B2678" s="1319">
        <f t="shared" si="105"/>
        <v>-1</v>
      </c>
      <c r="D2678" s="1310"/>
      <c r="E2678" s="1310"/>
      <c r="F2678" s="1320"/>
      <c r="G2678" s="1310"/>
      <c r="H2678" s="1310"/>
      <c r="I2678" s="1310"/>
      <c r="J2678" s="1321"/>
      <c r="K2678" s="1321"/>
      <c r="L2678" s="1310"/>
      <c r="N2678" s="1322">
        <f t="shared" si="106"/>
        <v>0</v>
      </c>
      <c r="O2678" s="1323">
        <f t="shared" si="107"/>
        <v>0</v>
      </c>
      <c r="P2678" s="1323">
        <f>O2678/'1.5 Universal Data'!$E$36</f>
        <v>0</v>
      </c>
      <c r="R2678" s="134"/>
      <c r="S2678" s="134"/>
      <c r="T2678" s="134"/>
      <c r="U2678" s="134"/>
      <c r="V2678" s="134"/>
      <c r="W2678" s="134"/>
      <c r="X2678" s="134"/>
      <c r="Y2678" s="134"/>
      <c r="Z2678" s="134"/>
      <c r="AA2678" s="134"/>
      <c r="AB2678" s="134"/>
      <c r="AC2678" s="134"/>
      <c r="AD2678" s="134"/>
      <c r="AE2678" s="134"/>
    </row>
    <row r="2679" spans="2:31">
      <c r="B2679" s="1319">
        <f t="shared" si="105"/>
        <v>-1</v>
      </c>
      <c r="D2679" s="1310"/>
      <c r="E2679" s="1310"/>
      <c r="F2679" s="1320"/>
      <c r="G2679" s="1310"/>
      <c r="H2679" s="1310"/>
      <c r="I2679" s="1310"/>
      <c r="J2679" s="1321"/>
      <c r="K2679" s="1321"/>
      <c r="L2679" s="1310"/>
      <c r="N2679" s="1322">
        <f t="shared" si="106"/>
        <v>0</v>
      </c>
      <c r="O2679" s="1323">
        <f t="shared" si="107"/>
        <v>0</v>
      </c>
      <c r="P2679" s="1323">
        <f>O2679/'1.5 Universal Data'!$E$36</f>
        <v>0</v>
      </c>
      <c r="R2679" s="134"/>
      <c r="S2679" s="134"/>
      <c r="T2679" s="134"/>
      <c r="U2679" s="134"/>
      <c r="V2679" s="134"/>
      <c r="W2679" s="134"/>
      <c r="X2679" s="134"/>
      <c r="Y2679" s="134"/>
      <c r="Z2679" s="134"/>
      <c r="AA2679" s="134"/>
      <c r="AB2679" s="134"/>
      <c r="AC2679" s="134"/>
      <c r="AD2679" s="134"/>
      <c r="AE2679" s="134"/>
    </row>
    <row r="2680" spans="2:31">
      <c r="B2680" s="1319">
        <f t="shared" si="105"/>
        <v>-1</v>
      </c>
      <c r="D2680" s="1310"/>
      <c r="E2680" s="1310"/>
      <c r="F2680" s="1320"/>
      <c r="G2680" s="1310"/>
      <c r="H2680" s="1310"/>
      <c r="I2680" s="1310"/>
      <c r="J2680" s="1321"/>
      <c r="K2680" s="1321"/>
      <c r="L2680" s="1310"/>
      <c r="N2680" s="1322">
        <f t="shared" si="106"/>
        <v>0</v>
      </c>
      <c r="O2680" s="1323">
        <f t="shared" si="107"/>
        <v>0</v>
      </c>
      <c r="P2680" s="1323">
        <f>O2680/'1.5 Universal Data'!$E$36</f>
        <v>0</v>
      </c>
      <c r="R2680" s="134"/>
      <c r="S2680" s="134"/>
      <c r="T2680" s="134"/>
      <c r="U2680" s="134"/>
      <c r="V2680" s="134"/>
      <c r="W2680" s="134"/>
      <c r="X2680" s="134"/>
      <c r="Y2680" s="134"/>
      <c r="Z2680" s="134"/>
      <c r="AA2680" s="134"/>
      <c r="AB2680" s="134"/>
      <c r="AC2680" s="134"/>
      <c r="AD2680" s="134"/>
      <c r="AE2680" s="134"/>
    </row>
    <row r="2681" spans="2:31">
      <c r="B2681" s="1319">
        <f t="shared" si="105"/>
        <v>-1</v>
      </c>
      <c r="D2681" s="1310"/>
      <c r="E2681" s="1310"/>
      <c r="F2681" s="1320"/>
      <c r="G2681" s="1310"/>
      <c r="H2681" s="1310"/>
      <c r="I2681" s="1310"/>
      <c r="J2681" s="1321"/>
      <c r="K2681" s="1321"/>
      <c r="L2681" s="1310"/>
      <c r="N2681" s="1322">
        <f t="shared" si="106"/>
        <v>0</v>
      </c>
      <c r="O2681" s="1323">
        <f t="shared" si="107"/>
        <v>0</v>
      </c>
      <c r="P2681" s="1323">
        <f>O2681/'1.5 Universal Data'!$E$36</f>
        <v>0</v>
      </c>
      <c r="R2681" s="134"/>
      <c r="S2681" s="134"/>
      <c r="T2681" s="134"/>
      <c r="U2681" s="134"/>
      <c r="V2681" s="134"/>
      <c r="W2681" s="134"/>
      <c r="X2681" s="134"/>
      <c r="Y2681" s="134"/>
      <c r="Z2681" s="134"/>
      <c r="AA2681" s="134"/>
      <c r="AB2681" s="134"/>
      <c r="AC2681" s="134"/>
      <c r="AD2681" s="134"/>
      <c r="AE2681" s="134"/>
    </row>
    <row r="2682" spans="2:31">
      <c r="B2682" s="1319">
        <f t="shared" si="105"/>
        <v>-1</v>
      </c>
      <c r="D2682" s="1310"/>
      <c r="E2682" s="1310"/>
      <c r="F2682" s="1320"/>
      <c r="G2682" s="1310"/>
      <c r="H2682" s="1310"/>
      <c r="I2682" s="1310"/>
      <c r="J2682" s="1321"/>
      <c r="K2682" s="1321"/>
      <c r="L2682" s="1310"/>
      <c r="N2682" s="1322">
        <f t="shared" si="106"/>
        <v>0</v>
      </c>
      <c r="O2682" s="1323">
        <f t="shared" si="107"/>
        <v>0</v>
      </c>
      <c r="P2682" s="1323">
        <f>O2682/'1.5 Universal Data'!$E$36</f>
        <v>0</v>
      </c>
      <c r="R2682" s="134"/>
      <c r="S2682" s="134"/>
      <c r="T2682" s="134"/>
      <c r="U2682" s="134"/>
      <c r="V2682" s="134"/>
      <c r="W2682" s="134"/>
      <c r="X2682" s="134"/>
      <c r="Y2682" s="134"/>
      <c r="Z2682" s="134"/>
      <c r="AA2682" s="134"/>
      <c r="AB2682" s="134"/>
      <c r="AC2682" s="134"/>
      <c r="AD2682" s="134"/>
      <c r="AE2682" s="134"/>
    </row>
    <row r="2683" spans="2:31">
      <c r="B2683" s="1319">
        <f t="shared" si="105"/>
        <v>-1</v>
      </c>
      <c r="D2683" s="1310"/>
      <c r="E2683" s="1310"/>
      <c r="F2683" s="1320"/>
      <c r="G2683" s="1310"/>
      <c r="H2683" s="1310"/>
      <c r="I2683" s="1310"/>
      <c r="J2683" s="1321"/>
      <c r="K2683" s="1321"/>
      <c r="L2683" s="1310"/>
      <c r="N2683" s="1322">
        <f t="shared" si="106"/>
        <v>0</v>
      </c>
      <c r="O2683" s="1323">
        <f t="shared" si="107"/>
        <v>0</v>
      </c>
      <c r="P2683" s="1323">
        <f>O2683/'1.5 Universal Data'!$E$36</f>
        <v>0</v>
      </c>
      <c r="R2683" s="134"/>
      <c r="S2683" s="134"/>
      <c r="T2683" s="134"/>
      <c r="U2683" s="134"/>
      <c r="V2683" s="134"/>
      <c r="W2683" s="134"/>
      <c r="X2683" s="134"/>
      <c r="Y2683" s="134"/>
      <c r="Z2683" s="134"/>
      <c r="AA2683" s="134"/>
      <c r="AB2683" s="134"/>
      <c r="AC2683" s="134"/>
      <c r="AD2683" s="134"/>
      <c r="AE2683" s="134"/>
    </row>
    <row r="2684" spans="2:31">
      <c r="B2684" s="1319">
        <f t="shared" si="105"/>
        <v>-1</v>
      </c>
      <c r="D2684" s="1310"/>
      <c r="E2684" s="1310"/>
      <c r="F2684" s="1320"/>
      <c r="G2684" s="1310"/>
      <c r="H2684" s="1310"/>
      <c r="I2684" s="1310"/>
      <c r="J2684" s="1321"/>
      <c r="K2684" s="1321"/>
      <c r="L2684" s="1310"/>
      <c r="N2684" s="1322">
        <f t="shared" si="106"/>
        <v>0</v>
      </c>
      <c r="O2684" s="1323">
        <f t="shared" si="107"/>
        <v>0</v>
      </c>
      <c r="P2684" s="1323">
        <f>O2684/'1.5 Universal Data'!$E$36</f>
        <v>0</v>
      </c>
      <c r="R2684" s="134"/>
      <c r="S2684" s="134"/>
      <c r="T2684" s="134"/>
      <c r="U2684" s="134"/>
      <c r="V2684" s="134"/>
      <c r="W2684" s="134"/>
      <c r="X2684" s="134"/>
      <c r="Y2684" s="134"/>
      <c r="Z2684" s="134"/>
      <c r="AA2684" s="134"/>
      <c r="AB2684" s="134"/>
      <c r="AC2684" s="134"/>
      <c r="AD2684" s="134"/>
      <c r="AE2684" s="134"/>
    </row>
    <row r="2685" spans="2:31">
      <c r="B2685" s="1319">
        <f t="shared" si="105"/>
        <v>-1</v>
      </c>
      <c r="D2685" s="1310"/>
      <c r="E2685" s="1310"/>
      <c r="F2685" s="1320"/>
      <c r="G2685" s="1310"/>
      <c r="H2685" s="1310"/>
      <c r="I2685" s="1310"/>
      <c r="J2685" s="1321"/>
      <c r="K2685" s="1321"/>
      <c r="L2685" s="1310"/>
      <c r="N2685" s="1322">
        <f t="shared" si="106"/>
        <v>0</v>
      </c>
      <c r="O2685" s="1323">
        <f t="shared" si="107"/>
        <v>0</v>
      </c>
      <c r="P2685" s="1323">
        <f>O2685/'1.5 Universal Data'!$E$36</f>
        <v>0</v>
      </c>
      <c r="R2685" s="134"/>
      <c r="S2685" s="134"/>
      <c r="T2685" s="134"/>
      <c r="U2685" s="134"/>
      <c r="V2685" s="134"/>
      <c r="W2685" s="134"/>
      <c r="X2685" s="134"/>
      <c r="Y2685" s="134"/>
      <c r="Z2685" s="134"/>
      <c r="AA2685" s="134"/>
      <c r="AB2685" s="134"/>
      <c r="AC2685" s="134"/>
      <c r="AD2685" s="134"/>
      <c r="AE2685" s="134"/>
    </row>
    <row r="2686" spans="2:31">
      <c r="B2686" s="1319">
        <f t="shared" si="105"/>
        <v>-1</v>
      </c>
      <c r="D2686" s="1310"/>
      <c r="E2686" s="1310"/>
      <c r="F2686" s="1320"/>
      <c r="G2686" s="1310"/>
      <c r="H2686" s="1310"/>
      <c r="I2686" s="1310"/>
      <c r="J2686" s="1321"/>
      <c r="K2686" s="1321"/>
      <c r="L2686" s="1310"/>
      <c r="N2686" s="1322">
        <f t="shared" si="106"/>
        <v>0</v>
      </c>
      <c r="O2686" s="1323">
        <f t="shared" si="107"/>
        <v>0</v>
      </c>
      <c r="P2686" s="1323">
        <f>O2686/'1.5 Universal Data'!$E$36</f>
        <v>0</v>
      </c>
      <c r="R2686" s="134"/>
      <c r="S2686" s="134"/>
      <c r="T2686" s="134"/>
      <c r="U2686" s="134"/>
      <c r="V2686" s="134"/>
      <c r="W2686" s="134"/>
      <c r="X2686" s="134"/>
      <c r="Y2686" s="134"/>
      <c r="Z2686" s="134"/>
      <c r="AA2686" s="134"/>
      <c r="AB2686" s="134"/>
      <c r="AC2686" s="134"/>
      <c r="AD2686" s="134"/>
      <c r="AE2686" s="134"/>
    </row>
    <row r="2687" spans="2:31">
      <c r="B2687" s="1319">
        <f t="shared" si="105"/>
        <v>-1</v>
      </c>
      <c r="D2687" s="1310"/>
      <c r="E2687" s="1310"/>
      <c r="F2687" s="1320"/>
      <c r="G2687" s="1310"/>
      <c r="H2687" s="1310"/>
      <c r="I2687" s="1310"/>
      <c r="J2687" s="1321"/>
      <c r="K2687" s="1321"/>
      <c r="L2687" s="1310"/>
      <c r="N2687" s="1322">
        <f t="shared" si="106"/>
        <v>0</v>
      </c>
      <c r="O2687" s="1323">
        <f t="shared" si="107"/>
        <v>0</v>
      </c>
      <c r="P2687" s="1323">
        <f>O2687/'1.5 Universal Data'!$E$36</f>
        <v>0</v>
      </c>
      <c r="R2687" s="134"/>
      <c r="S2687" s="134"/>
      <c r="T2687" s="134"/>
      <c r="U2687" s="134"/>
      <c r="V2687" s="134"/>
      <c r="W2687" s="134"/>
      <c r="X2687" s="134"/>
      <c r="Y2687" s="134"/>
      <c r="Z2687" s="134"/>
      <c r="AA2687" s="134"/>
      <c r="AB2687" s="134"/>
      <c r="AC2687" s="134"/>
      <c r="AD2687" s="134"/>
      <c r="AE2687" s="134"/>
    </row>
    <row r="2688" spans="2:31">
      <c r="B2688" s="1319">
        <f t="shared" si="105"/>
        <v>-1</v>
      </c>
      <c r="D2688" s="1310"/>
      <c r="E2688" s="1310"/>
      <c r="F2688" s="1320"/>
      <c r="G2688" s="1310"/>
      <c r="H2688" s="1310"/>
      <c r="I2688" s="1310"/>
      <c r="J2688" s="1321"/>
      <c r="K2688" s="1321"/>
      <c r="L2688" s="1310"/>
      <c r="N2688" s="1322">
        <f t="shared" si="106"/>
        <v>0</v>
      </c>
      <c r="O2688" s="1323">
        <f t="shared" si="107"/>
        <v>0</v>
      </c>
      <c r="P2688" s="1323">
        <f>O2688/'1.5 Universal Data'!$E$36</f>
        <v>0</v>
      </c>
      <c r="R2688" s="134"/>
      <c r="S2688" s="134"/>
      <c r="T2688" s="134"/>
      <c r="U2688" s="134"/>
      <c r="V2688" s="134"/>
      <c r="W2688" s="134"/>
      <c r="X2688" s="134"/>
      <c r="Y2688" s="134"/>
      <c r="Z2688" s="134"/>
      <c r="AA2688" s="134"/>
      <c r="AB2688" s="134"/>
      <c r="AC2688" s="134"/>
      <c r="AD2688" s="134"/>
      <c r="AE2688" s="134"/>
    </row>
    <row r="2689" spans="2:31">
      <c r="B2689" s="1319">
        <f t="shared" si="105"/>
        <v>-1</v>
      </c>
      <c r="D2689" s="1310"/>
      <c r="E2689" s="1310"/>
      <c r="F2689" s="1320"/>
      <c r="G2689" s="1310"/>
      <c r="H2689" s="1310"/>
      <c r="I2689" s="1310"/>
      <c r="J2689" s="1321"/>
      <c r="K2689" s="1321"/>
      <c r="L2689" s="1310"/>
      <c r="N2689" s="1322">
        <f t="shared" si="106"/>
        <v>0</v>
      </c>
      <c r="O2689" s="1323">
        <f t="shared" si="107"/>
        <v>0</v>
      </c>
      <c r="P2689" s="1323">
        <f>O2689/'1.5 Universal Data'!$E$36</f>
        <v>0</v>
      </c>
      <c r="R2689" s="134"/>
      <c r="S2689" s="134"/>
      <c r="T2689" s="134"/>
      <c r="U2689" s="134"/>
      <c r="V2689" s="134"/>
      <c r="W2689" s="134"/>
      <c r="X2689" s="134"/>
      <c r="Y2689" s="134"/>
      <c r="Z2689" s="134"/>
      <c r="AA2689" s="134"/>
      <c r="AB2689" s="134"/>
      <c r="AC2689" s="134"/>
      <c r="AD2689" s="134"/>
      <c r="AE2689" s="134"/>
    </row>
    <row r="2690" spans="2:31">
      <c r="B2690" s="1319">
        <f t="shared" si="105"/>
        <v>-1</v>
      </c>
      <c r="D2690" s="1310"/>
      <c r="E2690" s="1310"/>
      <c r="F2690" s="1320"/>
      <c r="G2690" s="1310"/>
      <c r="H2690" s="1310"/>
      <c r="I2690" s="1310"/>
      <c r="J2690" s="1321"/>
      <c r="K2690" s="1321"/>
      <c r="L2690" s="1310"/>
      <c r="N2690" s="1322">
        <f t="shared" si="106"/>
        <v>0</v>
      </c>
      <c r="O2690" s="1323">
        <f t="shared" si="107"/>
        <v>0</v>
      </c>
      <c r="P2690" s="1323">
        <f>O2690/'1.5 Universal Data'!$E$36</f>
        <v>0</v>
      </c>
      <c r="R2690" s="134"/>
      <c r="S2690" s="134"/>
      <c r="T2690" s="134"/>
      <c r="U2690" s="134"/>
      <c r="V2690" s="134"/>
      <c r="W2690" s="134"/>
      <c r="X2690" s="134"/>
      <c r="Y2690" s="134"/>
      <c r="Z2690" s="134"/>
      <c r="AA2690" s="134"/>
      <c r="AB2690" s="134"/>
      <c r="AC2690" s="134"/>
      <c r="AD2690" s="134"/>
      <c r="AE2690" s="134"/>
    </row>
    <row r="2691" spans="2:31">
      <c r="B2691" s="1319">
        <f t="shared" si="105"/>
        <v>-1</v>
      </c>
      <c r="D2691" s="1310"/>
      <c r="E2691" s="1310"/>
      <c r="F2691" s="1320"/>
      <c r="G2691" s="1310"/>
      <c r="H2691" s="1310"/>
      <c r="I2691" s="1310"/>
      <c r="J2691" s="1321"/>
      <c r="K2691" s="1321"/>
      <c r="L2691" s="1310"/>
      <c r="N2691" s="1322">
        <f t="shared" si="106"/>
        <v>0</v>
      </c>
      <c r="O2691" s="1323">
        <f t="shared" si="107"/>
        <v>0</v>
      </c>
      <c r="P2691" s="1323">
        <f>O2691/'1.5 Universal Data'!$E$36</f>
        <v>0</v>
      </c>
      <c r="R2691" s="134"/>
      <c r="S2691" s="134"/>
      <c r="T2691" s="134"/>
      <c r="U2691" s="134"/>
      <c r="V2691" s="134"/>
      <c r="W2691" s="134"/>
      <c r="X2691" s="134"/>
      <c r="Y2691" s="134"/>
      <c r="Z2691" s="134"/>
      <c r="AA2691" s="134"/>
      <c r="AB2691" s="134"/>
      <c r="AC2691" s="134"/>
      <c r="AD2691" s="134"/>
      <c r="AE2691" s="134"/>
    </row>
    <row r="2692" spans="2:31">
      <c r="B2692" s="1319">
        <f t="shared" si="105"/>
        <v>-1</v>
      </c>
      <c r="D2692" s="1310"/>
      <c r="E2692" s="1310"/>
      <c r="F2692" s="1320"/>
      <c r="G2692" s="1310"/>
      <c r="H2692" s="1310"/>
      <c r="I2692" s="1310"/>
      <c r="J2692" s="1321"/>
      <c r="K2692" s="1321"/>
      <c r="L2692" s="1310"/>
      <c r="N2692" s="1322">
        <f t="shared" si="106"/>
        <v>0</v>
      </c>
      <c r="O2692" s="1323">
        <f t="shared" si="107"/>
        <v>0</v>
      </c>
      <c r="P2692" s="1323">
        <f>O2692/'1.5 Universal Data'!$E$36</f>
        <v>0</v>
      </c>
      <c r="R2692" s="134"/>
      <c r="S2692" s="134"/>
      <c r="T2692" s="134"/>
      <c r="U2692" s="134"/>
      <c r="V2692" s="134"/>
      <c r="W2692" s="134"/>
      <c r="X2692" s="134"/>
      <c r="Y2692" s="134"/>
      <c r="Z2692" s="134"/>
      <c r="AA2692" s="134"/>
      <c r="AB2692" s="134"/>
      <c r="AC2692" s="134"/>
      <c r="AD2692" s="134"/>
      <c r="AE2692" s="134"/>
    </row>
    <row r="2693" spans="2:31">
      <c r="B2693" s="1319">
        <f t="shared" si="105"/>
        <v>-1</v>
      </c>
      <c r="D2693" s="1310"/>
      <c r="E2693" s="1310"/>
      <c r="F2693" s="1320"/>
      <c r="G2693" s="1310"/>
      <c r="H2693" s="1310"/>
      <c r="I2693" s="1310"/>
      <c r="J2693" s="1321"/>
      <c r="K2693" s="1321"/>
      <c r="L2693" s="1310"/>
      <c r="N2693" s="1322">
        <f t="shared" si="106"/>
        <v>0</v>
      </c>
      <c r="O2693" s="1323">
        <f t="shared" si="107"/>
        <v>0</v>
      </c>
      <c r="P2693" s="1323">
        <f>O2693/'1.5 Universal Data'!$E$36</f>
        <v>0</v>
      </c>
      <c r="R2693" s="134"/>
      <c r="S2693" s="134"/>
      <c r="T2693" s="134"/>
      <c r="U2693" s="134"/>
      <c r="V2693" s="134"/>
      <c r="W2693" s="134"/>
      <c r="X2693" s="134"/>
      <c r="Y2693" s="134"/>
      <c r="Z2693" s="134"/>
      <c r="AA2693" s="134"/>
      <c r="AB2693" s="134"/>
      <c r="AC2693" s="134"/>
      <c r="AD2693" s="134"/>
      <c r="AE2693" s="134"/>
    </row>
    <row r="2694" spans="2:31">
      <c r="B2694" s="1319">
        <f t="shared" si="105"/>
        <v>-1</v>
      </c>
      <c r="D2694" s="1310"/>
      <c r="E2694" s="1310"/>
      <c r="F2694" s="1320"/>
      <c r="G2694" s="1310"/>
      <c r="H2694" s="1310"/>
      <c r="I2694" s="1310"/>
      <c r="J2694" s="1321"/>
      <c r="K2694" s="1321"/>
      <c r="L2694" s="1310"/>
      <c r="N2694" s="1322">
        <f t="shared" si="106"/>
        <v>0</v>
      </c>
      <c r="O2694" s="1323">
        <f t="shared" si="107"/>
        <v>0</v>
      </c>
      <c r="P2694" s="1323">
        <f>O2694/'1.5 Universal Data'!$E$36</f>
        <v>0</v>
      </c>
      <c r="R2694" s="134"/>
      <c r="S2694" s="134"/>
      <c r="T2694" s="134"/>
      <c r="U2694" s="134"/>
      <c r="V2694" s="134"/>
      <c r="W2694" s="134"/>
      <c r="X2694" s="134"/>
      <c r="Y2694" s="134"/>
      <c r="Z2694" s="134"/>
      <c r="AA2694" s="134"/>
      <c r="AB2694" s="134"/>
      <c r="AC2694" s="134"/>
      <c r="AD2694" s="134"/>
      <c r="AE2694" s="134"/>
    </row>
    <row r="2695" spans="2:31">
      <c r="B2695" s="1319">
        <f t="shared" si="105"/>
        <v>-1</v>
      </c>
      <c r="D2695" s="1310"/>
      <c r="E2695" s="1310"/>
      <c r="F2695" s="1320"/>
      <c r="G2695" s="1310"/>
      <c r="H2695" s="1310"/>
      <c r="I2695" s="1310"/>
      <c r="J2695" s="1321"/>
      <c r="K2695" s="1321"/>
      <c r="L2695" s="1310"/>
      <c r="N2695" s="1322">
        <f t="shared" si="106"/>
        <v>0</v>
      </c>
      <c r="O2695" s="1323">
        <f t="shared" si="107"/>
        <v>0</v>
      </c>
      <c r="P2695" s="1323">
        <f>O2695/'1.5 Universal Data'!$E$36</f>
        <v>0</v>
      </c>
      <c r="R2695" s="134"/>
      <c r="S2695" s="134"/>
      <c r="T2695" s="134"/>
      <c r="U2695" s="134"/>
      <c r="V2695" s="134"/>
      <c r="W2695" s="134"/>
      <c r="X2695" s="134"/>
      <c r="Y2695" s="134"/>
      <c r="Z2695" s="134"/>
      <c r="AA2695" s="134"/>
      <c r="AB2695" s="134"/>
      <c r="AC2695" s="134"/>
      <c r="AD2695" s="134"/>
      <c r="AE2695" s="134"/>
    </row>
    <row r="2696" spans="2:31">
      <c r="B2696" s="1319">
        <f t="shared" si="105"/>
        <v>-1</v>
      </c>
      <c r="D2696" s="1310"/>
      <c r="E2696" s="1310"/>
      <c r="F2696" s="1320"/>
      <c r="G2696" s="1310"/>
      <c r="H2696" s="1310"/>
      <c r="I2696" s="1310"/>
      <c r="J2696" s="1321"/>
      <c r="K2696" s="1321"/>
      <c r="L2696" s="1310"/>
      <c r="N2696" s="1322">
        <f t="shared" si="106"/>
        <v>0</v>
      </c>
      <c r="O2696" s="1323">
        <f t="shared" si="107"/>
        <v>0</v>
      </c>
      <c r="P2696" s="1323">
        <f>O2696/'1.5 Universal Data'!$E$36</f>
        <v>0</v>
      </c>
      <c r="R2696" s="134"/>
      <c r="S2696" s="134"/>
      <c r="T2696" s="134"/>
      <c r="U2696" s="134"/>
      <c r="V2696" s="134"/>
      <c r="W2696" s="134"/>
      <c r="X2696" s="134"/>
      <c r="Y2696" s="134"/>
      <c r="Z2696" s="134"/>
      <c r="AA2696" s="134"/>
      <c r="AB2696" s="134"/>
      <c r="AC2696" s="134"/>
      <c r="AD2696" s="134"/>
      <c r="AE2696" s="134"/>
    </row>
    <row r="2697" spans="2:31">
      <c r="B2697" s="1319">
        <f t="shared" si="105"/>
        <v>-1</v>
      </c>
      <c r="D2697" s="1310"/>
      <c r="E2697" s="1310"/>
      <c r="F2697" s="1320"/>
      <c r="G2697" s="1310"/>
      <c r="H2697" s="1310"/>
      <c r="I2697" s="1310"/>
      <c r="J2697" s="1321"/>
      <c r="K2697" s="1321"/>
      <c r="L2697" s="1310"/>
      <c r="N2697" s="1322">
        <f t="shared" si="106"/>
        <v>0</v>
      </c>
      <c r="O2697" s="1323">
        <f t="shared" si="107"/>
        <v>0</v>
      </c>
      <c r="P2697" s="1323">
        <f>O2697/'1.5 Universal Data'!$E$36</f>
        <v>0</v>
      </c>
      <c r="R2697" s="134"/>
      <c r="S2697" s="134"/>
      <c r="T2697" s="134"/>
      <c r="U2697" s="134"/>
      <c r="V2697" s="134"/>
      <c r="W2697" s="134"/>
      <c r="X2697" s="134"/>
      <c r="Y2697" s="134"/>
      <c r="Z2697" s="134"/>
      <c r="AA2697" s="134"/>
      <c r="AB2697" s="134"/>
      <c r="AC2697" s="134"/>
      <c r="AD2697" s="134"/>
      <c r="AE2697" s="134"/>
    </row>
    <row r="2698" spans="2:31">
      <c r="B2698" s="1319">
        <f t="shared" si="105"/>
        <v>-1</v>
      </c>
      <c r="D2698" s="1310"/>
      <c r="E2698" s="1310"/>
      <c r="F2698" s="1320"/>
      <c r="G2698" s="1310"/>
      <c r="H2698" s="1310"/>
      <c r="I2698" s="1310"/>
      <c r="J2698" s="1321"/>
      <c r="K2698" s="1321"/>
      <c r="L2698" s="1310"/>
      <c r="N2698" s="1322">
        <f t="shared" si="106"/>
        <v>0</v>
      </c>
      <c r="O2698" s="1323">
        <f t="shared" si="107"/>
        <v>0</v>
      </c>
      <c r="P2698" s="1323">
        <f>O2698/'1.5 Universal Data'!$E$36</f>
        <v>0</v>
      </c>
      <c r="R2698" s="134"/>
      <c r="S2698" s="134"/>
      <c r="T2698" s="134"/>
      <c r="U2698" s="134"/>
      <c r="V2698" s="134"/>
      <c r="W2698" s="134"/>
      <c r="X2698" s="134"/>
      <c r="Y2698" s="134"/>
      <c r="Z2698" s="134"/>
      <c r="AA2698" s="134"/>
      <c r="AB2698" s="134"/>
      <c r="AC2698" s="134"/>
      <c r="AD2698" s="134"/>
      <c r="AE2698" s="134"/>
    </row>
    <row r="2699" spans="2:31">
      <c r="B2699" s="1319">
        <f t="shared" si="105"/>
        <v>-1</v>
      </c>
      <c r="D2699" s="1310"/>
      <c r="E2699" s="1310"/>
      <c r="F2699" s="1320"/>
      <c r="G2699" s="1310"/>
      <c r="H2699" s="1310"/>
      <c r="I2699" s="1310"/>
      <c r="J2699" s="1321"/>
      <c r="K2699" s="1321"/>
      <c r="L2699" s="1310"/>
      <c r="N2699" s="1322">
        <f t="shared" si="106"/>
        <v>0</v>
      </c>
      <c r="O2699" s="1323">
        <f t="shared" si="107"/>
        <v>0</v>
      </c>
      <c r="P2699" s="1323">
        <f>O2699/'1.5 Universal Data'!$E$36</f>
        <v>0</v>
      </c>
      <c r="R2699" s="134"/>
      <c r="S2699" s="134"/>
      <c r="T2699" s="134"/>
      <c r="U2699" s="134"/>
      <c r="V2699" s="134"/>
      <c r="W2699" s="134"/>
      <c r="X2699" s="134"/>
      <c r="Y2699" s="134"/>
      <c r="Z2699" s="134"/>
      <c r="AA2699" s="134"/>
      <c r="AB2699" s="134"/>
      <c r="AC2699" s="134"/>
      <c r="AD2699" s="134"/>
      <c r="AE2699" s="134"/>
    </row>
    <row r="2700" spans="2:31">
      <c r="B2700" s="1319">
        <f t="shared" si="105"/>
        <v>-1</v>
      </c>
      <c r="D2700" s="1310"/>
      <c r="E2700" s="1310"/>
      <c r="F2700" s="1320"/>
      <c r="G2700" s="1310"/>
      <c r="H2700" s="1310"/>
      <c r="I2700" s="1310"/>
      <c r="J2700" s="1321"/>
      <c r="K2700" s="1321"/>
      <c r="L2700" s="1310"/>
      <c r="N2700" s="1322">
        <f t="shared" si="106"/>
        <v>0</v>
      </c>
      <c r="O2700" s="1323">
        <f t="shared" si="107"/>
        <v>0</v>
      </c>
      <c r="P2700" s="1323">
        <f>O2700/'1.5 Universal Data'!$E$36</f>
        <v>0</v>
      </c>
      <c r="R2700" s="134"/>
      <c r="S2700" s="134"/>
      <c r="T2700" s="134"/>
      <c r="U2700" s="134"/>
      <c r="V2700" s="134"/>
      <c r="W2700" s="134"/>
      <c r="X2700" s="134"/>
      <c r="Y2700" s="134"/>
      <c r="Z2700" s="134"/>
      <c r="AA2700" s="134"/>
      <c r="AB2700" s="134"/>
      <c r="AC2700" s="134"/>
      <c r="AD2700" s="134"/>
      <c r="AE2700" s="134"/>
    </row>
    <row r="2701" spans="2:31">
      <c r="B2701" s="1319">
        <f t="shared" si="105"/>
        <v>-1</v>
      </c>
      <c r="D2701" s="1310"/>
      <c r="E2701" s="1310"/>
      <c r="F2701" s="1320"/>
      <c r="G2701" s="1310"/>
      <c r="H2701" s="1310"/>
      <c r="I2701" s="1310"/>
      <c r="J2701" s="1321"/>
      <c r="K2701" s="1321"/>
      <c r="L2701" s="1310"/>
      <c r="N2701" s="1322">
        <f t="shared" si="106"/>
        <v>0</v>
      </c>
      <c r="O2701" s="1323">
        <f t="shared" si="107"/>
        <v>0</v>
      </c>
      <c r="P2701" s="1323">
        <f>O2701/'1.5 Universal Data'!$E$36</f>
        <v>0</v>
      </c>
      <c r="R2701" s="134"/>
      <c r="S2701" s="134"/>
      <c r="T2701" s="134"/>
      <c r="U2701" s="134"/>
      <c r="V2701" s="134"/>
      <c r="W2701" s="134"/>
      <c r="X2701" s="134"/>
      <c r="Y2701" s="134"/>
      <c r="Z2701" s="134"/>
      <c r="AA2701" s="134"/>
      <c r="AB2701" s="134"/>
      <c r="AC2701" s="134"/>
      <c r="AD2701" s="134"/>
      <c r="AE2701" s="134"/>
    </row>
    <row r="2702" spans="2:31">
      <c r="B2702" s="1319">
        <f t="shared" si="105"/>
        <v>-1</v>
      </c>
      <c r="D2702" s="1310"/>
      <c r="E2702" s="1310"/>
      <c r="F2702" s="1320"/>
      <c r="G2702" s="1310"/>
      <c r="H2702" s="1310"/>
      <c r="I2702" s="1310"/>
      <c r="J2702" s="1321"/>
      <c r="K2702" s="1321"/>
      <c r="L2702" s="1310"/>
      <c r="N2702" s="1322">
        <f t="shared" si="106"/>
        <v>0</v>
      </c>
      <c r="O2702" s="1323">
        <f t="shared" si="107"/>
        <v>0</v>
      </c>
      <c r="P2702" s="1323">
        <f>O2702/'1.5 Universal Data'!$E$36</f>
        <v>0</v>
      </c>
      <c r="R2702" s="134"/>
      <c r="S2702" s="134"/>
      <c r="T2702" s="134"/>
      <c r="U2702" s="134"/>
      <c r="V2702" s="134"/>
      <c r="W2702" s="134"/>
      <c r="X2702" s="134"/>
      <c r="Y2702" s="134"/>
      <c r="Z2702" s="134"/>
      <c r="AA2702" s="134"/>
      <c r="AB2702" s="134"/>
      <c r="AC2702" s="134"/>
      <c r="AD2702" s="134"/>
      <c r="AE2702" s="134"/>
    </row>
    <row r="2703" spans="2:31">
      <c r="B2703" s="1319">
        <f t="shared" si="105"/>
        <v>-1</v>
      </c>
      <c r="D2703" s="1310"/>
      <c r="E2703" s="1310"/>
      <c r="F2703" s="1320"/>
      <c r="G2703" s="1310"/>
      <c r="H2703" s="1310"/>
      <c r="I2703" s="1310"/>
      <c r="J2703" s="1321"/>
      <c r="K2703" s="1321"/>
      <c r="L2703" s="1310"/>
      <c r="N2703" s="1322">
        <f t="shared" si="106"/>
        <v>0</v>
      </c>
      <c r="O2703" s="1323">
        <f t="shared" si="107"/>
        <v>0</v>
      </c>
      <c r="P2703" s="1323">
        <f>O2703/'1.5 Universal Data'!$E$36</f>
        <v>0</v>
      </c>
      <c r="R2703" s="134"/>
      <c r="S2703" s="134"/>
      <c r="T2703" s="134"/>
      <c r="U2703" s="134"/>
      <c r="V2703" s="134"/>
      <c r="W2703" s="134"/>
      <c r="X2703" s="134"/>
      <c r="Y2703" s="134"/>
      <c r="Z2703" s="134"/>
      <c r="AA2703" s="134"/>
      <c r="AB2703" s="134"/>
      <c r="AC2703" s="134"/>
      <c r="AD2703" s="134"/>
      <c r="AE2703" s="134"/>
    </row>
    <row r="2704" spans="2:31">
      <c r="B2704" s="1319">
        <f t="shared" si="105"/>
        <v>-1</v>
      </c>
      <c r="D2704" s="1310"/>
      <c r="E2704" s="1310"/>
      <c r="F2704" s="1320"/>
      <c r="G2704" s="1310"/>
      <c r="H2704" s="1310"/>
      <c r="I2704" s="1310"/>
      <c r="J2704" s="1321"/>
      <c r="K2704" s="1321"/>
      <c r="L2704" s="1310"/>
      <c r="N2704" s="1322">
        <f t="shared" si="106"/>
        <v>0</v>
      </c>
      <c r="O2704" s="1323">
        <f t="shared" si="107"/>
        <v>0</v>
      </c>
      <c r="P2704" s="1323">
        <f>O2704/'1.5 Universal Data'!$E$36</f>
        <v>0</v>
      </c>
      <c r="R2704" s="134"/>
      <c r="S2704" s="134"/>
      <c r="T2704" s="134"/>
      <c r="U2704" s="134"/>
      <c r="V2704" s="134"/>
      <c r="W2704" s="134"/>
      <c r="X2704" s="134"/>
      <c r="Y2704" s="134"/>
      <c r="Z2704" s="134"/>
      <c r="AA2704" s="134"/>
      <c r="AB2704" s="134"/>
      <c r="AC2704" s="134"/>
      <c r="AD2704" s="134"/>
      <c r="AE2704" s="134"/>
    </row>
    <row r="2705" spans="2:31">
      <c r="B2705" s="1319">
        <f t="shared" si="105"/>
        <v>-1</v>
      </c>
      <c r="D2705" s="1310"/>
      <c r="E2705" s="1310"/>
      <c r="F2705" s="1320"/>
      <c r="G2705" s="1310"/>
      <c r="H2705" s="1310"/>
      <c r="I2705" s="1310"/>
      <c r="J2705" s="1321"/>
      <c r="K2705" s="1321"/>
      <c r="L2705" s="1310"/>
      <c r="N2705" s="1322">
        <f t="shared" si="106"/>
        <v>0</v>
      </c>
      <c r="O2705" s="1323">
        <f t="shared" si="107"/>
        <v>0</v>
      </c>
      <c r="P2705" s="1323">
        <f>O2705/'1.5 Universal Data'!$E$36</f>
        <v>0</v>
      </c>
      <c r="R2705" s="134"/>
      <c r="S2705" s="134"/>
      <c r="T2705" s="134"/>
      <c r="U2705" s="134"/>
      <c r="V2705" s="134"/>
      <c r="W2705" s="134"/>
      <c r="X2705" s="134"/>
      <c r="Y2705" s="134"/>
      <c r="Z2705" s="134"/>
      <c r="AA2705" s="134"/>
      <c r="AB2705" s="134"/>
      <c r="AC2705" s="134"/>
      <c r="AD2705" s="134"/>
      <c r="AE2705" s="134"/>
    </row>
    <row r="2706" spans="2:31">
      <c r="B2706" s="1319">
        <f t="shared" si="105"/>
        <v>-1</v>
      </c>
      <c r="D2706" s="1310"/>
      <c r="E2706" s="1310"/>
      <c r="F2706" s="1320"/>
      <c r="G2706" s="1310"/>
      <c r="H2706" s="1310"/>
      <c r="I2706" s="1310"/>
      <c r="J2706" s="1321"/>
      <c r="K2706" s="1321"/>
      <c r="L2706" s="1310"/>
      <c r="N2706" s="1322">
        <f t="shared" si="106"/>
        <v>0</v>
      </c>
      <c r="O2706" s="1323">
        <f t="shared" si="107"/>
        <v>0</v>
      </c>
      <c r="P2706" s="1323">
        <f>O2706/'1.5 Universal Data'!$E$36</f>
        <v>0</v>
      </c>
      <c r="R2706" s="134"/>
      <c r="S2706" s="134"/>
      <c r="T2706" s="134"/>
      <c r="U2706" s="134"/>
      <c r="V2706" s="134"/>
      <c r="W2706" s="134"/>
      <c r="X2706" s="134"/>
      <c r="Y2706" s="134"/>
      <c r="Z2706" s="134"/>
      <c r="AA2706" s="134"/>
      <c r="AB2706" s="134"/>
      <c r="AC2706" s="134"/>
      <c r="AD2706" s="134"/>
      <c r="AE2706" s="134"/>
    </row>
    <row r="2707" spans="2:31">
      <c r="B2707" s="1319">
        <f t="shared" si="105"/>
        <v>-1</v>
      </c>
      <c r="D2707" s="1310"/>
      <c r="E2707" s="1310"/>
      <c r="F2707" s="1320"/>
      <c r="G2707" s="1310"/>
      <c r="H2707" s="1310"/>
      <c r="I2707" s="1310"/>
      <c r="J2707" s="1321"/>
      <c r="K2707" s="1321"/>
      <c r="L2707" s="1310"/>
      <c r="N2707" s="1322">
        <f t="shared" si="106"/>
        <v>0</v>
      </c>
      <c r="O2707" s="1323">
        <f t="shared" si="107"/>
        <v>0</v>
      </c>
      <c r="P2707" s="1323">
        <f>O2707/'1.5 Universal Data'!$E$36</f>
        <v>0</v>
      </c>
      <c r="R2707" s="134"/>
      <c r="S2707" s="134"/>
      <c r="T2707" s="134"/>
      <c r="U2707" s="134"/>
      <c r="V2707" s="134"/>
      <c r="W2707" s="134"/>
      <c r="X2707" s="134"/>
      <c r="Y2707" s="134"/>
      <c r="Z2707" s="134"/>
      <c r="AA2707" s="134"/>
      <c r="AB2707" s="134"/>
      <c r="AC2707" s="134"/>
      <c r="AD2707" s="134"/>
      <c r="AE2707" s="134"/>
    </row>
    <row r="2708" spans="2:31">
      <c r="B2708" s="1319">
        <f t="shared" si="105"/>
        <v>-1</v>
      </c>
      <c r="D2708" s="1310"/>
      <c r="E2708" s="1310"/>
      <c r="F2708" s="1320"/>
      <c r="G2708" s="1310"/>
      <c r="H2708" s="1310"/>
      <c r="I2708" s="1310"/>
      <c r="J2708" s="1321"/>
      <c r="K2708" s="1321"/>
      <c r="L2708" s="1310"/>
      <c r="N2708" s="1322">
        <f t="shared" si="106"/>
        <v>0</v>
      </c>
      <c r="O2708" s="1323">
        <f t="shared" si="107"/>
        <v>0</v>
      </c>
      <c r="P2708" s="1323">
        <f>O2708/'1.5 Universal Data'!$E$36</f>
        <v>0</v>
      </c>
      <c r="R2708" s="134"/>
      <c r="S2708" s="134"/>
      <c r="T2708" s="134"/>
      <c r="U2708" s="134"/>
      <c r="V2708" s="134"/>
      <c r="W2708" s="134"/>
      <c r="X2708" s="134"/>
      <c r="Y2708" s="134"/>
      <c r="Z2708" s="134"/>
      <c r="AA2708" s="134"/>
      <c r="AB2708" s="134"/>
      <c r="AC2708" s="134"/>
      <c r="AD2708" s="134"/>
      <c r="AE2708" s="134"/>
    </row>
    <row r="2709" spans="2:31">
      <c r="B2709" s="1319">
        <f t="shared" si="105"/>
        <v>-1</v>
      </c>
      <c r="D2709" s="1310"/>
      <c r="E2709" s="1310"/>
      <c r="F2709" s="1320"/>
      <c r="G2709" s="1310"/>
      <c r="H2709" s="1310"/>
      <c r="I2709" s="1310"/>
      <c r="J2709" s="1321"/>
      <c r="K2709" s="1321"/>
      <c r="L2709" s="1310"/>
      <c r="N2709" s="1322">
        <f t="shared" si="106"/>
        <v>0</v>
      </c>
      <c r="O2709" s="1323">
        <f t="shared" si="107"/>
        <v>0</v>
      </c>
      <c r="P2709" s="1323">
        <f>O2709/'1.5 Universal Data'!$E$36</f>
        <v>0</v>
      </c>
      <c r="R2709" s="134"/>
      <c r="S2709" s="134"/>
      <c r="T2709" s="134"/>
      <c r="U2709" s="134"/>
      <c r="V2709" s="134"/>
      <c r="W2709" s="134"/>
      <c r="X2709" s="134"/>
      <c r="Y2709" s="134"/>
      <c r="Z2709" s="134"/>
      <c r="AA2709" s="134"/>
      <c r="AB2709" s="134"/>
      <c r="AC2709" s="134"/>
      <c r="AD2709" s="134"/>
      <c r="AE2709" s="134"/>
    </row>
    <row r="2710" spans="2:31">
      <c r="B2710" s="1319">
        <f t="shared" si="105"/>
        <v>-1</v>
      </c>
      <c r="D2710" s="1310"/>
      <c r="E2710" s="1310"/>
      <c r="F2710" s="1320"/>
      <c r="G2710" s="1310"/>
      <c r="H2710" s="1310"/>
      <c r="I2710" s="1310"/>
      <c r="J2710" s="1321"/>
      <c r="K2710" s="1321"/>
      <c r="L2710" s="1310"/>
      <c r="N2710" s="1322">
        <f t="shared" si="106"/>
        <v>0</v>
      </c>
      <c r="O2710" s="1323">
        <f t="shared" si="107"/>
        <v>0</v>
      </c>
      <c r="P2710" s="1323">
        <f>O2710/'1.5 Universal Data'!$E$36</f>
        <v>0</v>
      </c>
      <c r="R2710" s="134"/>
      <c r="S2710" s="134"/>
      <c r="T2710" s="134"/>
      <c r="U2710" s="134"/>
      <c r="V2710" s="134"/>
      <c r="W2710" s="134"/>
      <c r="X2710" s="134"/>
      <c r="Y2710" s="134"/>
      <c r="Z2710" s="134"/>
      <c r="AA2710" s="134"/>
      <c r="AB2710" s="134"/>
      <c r="AC2710" s="134"/>
      <c r="AD2710" s="134"/>
      <c r="AE2710" s="134"/>
    </row>
    <row r="2711" spans="2:31">
      <c r="B2711" s="1319">
        <f t="shared" ref="B2711:B2774" si="108">IF(G2711="buy",1,-1)</f>
        <v>-1</v>
      </c>
      <c r="D2711" s="1310"/>
      <c r="E2711" s="1310"/>
      <c r="F2711" s="1320"/>
      <c r="G2711" s="1310"/>
      <c r="H2711" s="1310"/>
      <c r="I2711" s="1310"/>
      <c r="J2711" s="1321"/>
      <c r="K2711" s="1321"/>
      <c r="L2711" s="1310"/>
      <c r="N2711" s="1322">
        <f t="shared" si="106"/>
        <v>0</v>
      </c>
      <c r="O2711" s="1323">
        <f t="shared" si="107"/>
        <v>0</v>
      </c>
      <c r="P2711" s="1323">
        <f>O2711/'1.5 Universal Data'!$E$36</f>
        <v>0</v>
      </c>
      <c r="R2711" s="134"/>
      <c r="S2711" s="134"/>
      <c r="T2711" s="134"/>
      <c r="U2711" s="134"/>
      <c r="V2711" s="134"/>
      <c r="W2711" s="134"/>
      <c r="X2711" s="134"/>
      <c r="Y2711" s="134"/>
      <c r="Z2711" s="134"/>
      <c r="AA2711" s="134"/>
      <c r="AB2711" s="134"/>
      <c r="AC2711" s="134"/>
      <c r="AD2711" s="134"/>
      <c r="AE2711" s="134"/>
    </row>
    <row r="2712" spans="2:31">
      <c r="B2712" s="1319">
        <f t="shared" si="108"/>
        <v>-1</v>
      </c>
      <c r="D2712" s="1310"/>
      <c r="E2712" s="1310"/>
      <c r="F2712" s="1320"/>
      <c r="G2712" s="1310"/>
      <c r="H2712" s="1310"/>
      <c r="I2712" s="1310"/>
      <c r="J2712" s="1321"/>
      <c r="K2712" s="1321"/>
      <c r="L2712" s="1310"/>
      <c r="N2712" s="1322">
        <f t="shared" si="106"/>
        <v>0</v>
      </c>
      <c r="O2712" s="1323">
        <f t="shared" si="107"/>
        <v>0</v>
      </c>
      <c r="P2712" s="1323">
        <f>O2712/'1.5 Universal Data'!$E$36</f>
        <v>0</v>
      </c>
      <c r="R2712" s="134"/>
      <c r="S2712" s="134"/>
      <c r="T2712" s="134"/>
      <c r="U2712" s="134"/>
      <c r="V2712" s="134"/>
      <c r="W2712" s="134"/>
      <c r="X2712" s="134"/>
      <c r="Y2712" s="134"/>
      <c r="Z2712" s="134"/>
      <c r="AA2712" s="134"/>
      <c r="AB2712" s="134"/>
      <c r="AC2712" s="134"/>
      <c r="AD2712" s="134"/>
      <c r="AE2712" s="134"/>
    </row>
    <row r="2713" spans="2:31">
      <c r="B2713" s="1319">
        <f t="shared" si="108"/>
        <v>-1</v>
      </c>
      <c r="D2713" s="1310"/>
      <c r="E2713" s="1310"/>
      <c r="F2713" s="1320"/>
      <c r="G2713" s="1310"/>
      <c r="H2713" s="1310"/>
      <c r="I2713" s="1310"/>
      <c r="J2713" s="1321"/>
      <c r="K2713" s="1321"/>
      <c r="L2713" s="1310"/>
      <c r="N2713" s="1322">
        <f t="shared" si="106"/>
        <v>0</v>
      </c>
      <c r="O2713" s="1323">
        <f t="shared" si="107"/>
        <v>0</v>
      </c>
      <c r="P2713" s="1323">
        <f>O2713/'1.5 Universal Data'!$E$36</f>
        <v>0</v>
      </c>
      <c r="R2713" s="134"/>
      <c r="S2713" s="134"/>
      <c r="T2713" s="134"/>
      <c r="U2713" s="134"/>
      <c r="V2713" s="134"/>
      <c r="W2713" s="134"/>
      <c r="X2713" s="134"/>
      <c r="Y2713" s="134"/>
      <c r="Z2713" s="134"/>
      <c r="AA2713" s="134"/>
      <c r="AB2713" s="134"/>
      <c r="AC2713" s="134"/>
      <c r="AD2713" s="134"/>
      <c r="AE2713" s="134"/>
    </row>
    <row r="2714" spans="2:31">
      <c r="B2714" s="1319">
        <f t="shared" si="108"/>
        <v>-1</v>
      </c>
      <c r="D2714" s="1310"/>
      <c r="E2714" s="1310"/>
      <c r="F2714" s="1320"/>
      <c r="G2714" s="1310"/>
      <c r="H2714" s="1310"/>
      <c r="I2714" s="1310"/>
      <c r="J2714" s="1321"/>
      <c r="K2714" s="1321"/>
      <c r="L2714" s="1310"/>
      <c r="N2714" s="1322">
        <f t="shared" si="106"/>
        <v>0</v>
      </c>
      <c r="O2714" s="1323">
        <f t="shared" si="107"/>
        <v>0</v>
      </c>
      <c r="P2714" s="1323">
        <f>O2714/'1.5 Universal Data'!$E$36</f>
        <v>0</v>
      </c>
      <c r="R2714" s="134"/>
      <c r="S2714" s="134"/>
      <c r="T2714" s="134"/>
      <c r="U2714" s="134"/>
      <c r="V2714" s="134"/>
      <c r="W2714" s="134"/>
      <c r="X2714" s="134"/>
      <c r="Y2714" s="134"/>
      <c r="Z2714" s="134"/>
      <c r="AA2714" s="134"/>
      <c r="AB2714" s="134"/>
      <c r="AC2714" s="134"/>
      <c r="AD2714" s="134"/>
      <c r="AE2714" s="134"/>
    </row>
    <row r="2715" spans="2:31">
      <c r="B2715" s="1319">
        <f t="shared" si="108"/>
        <v>-1</v>
      </c>
      <c r="D2715" s="1310"/>
      <c r="E2715" s="1310"/>
      <c r="F2715" s="1320"/>
      <c r="G2715" s="1310"/>
      <c r="H2715" s="1310"/>
      <c r="I2715" s="1310"/>
      <c r="J2715" s="1321"/>
      <c r="K2715" s="1321"/>
      <c r="L2715" s="1310"/>
      <c r="N2715" s="1322">
        <f t="shared" ref="N2715:N2778" si="109">+H2715*((K2715-J2715)+1)*B2715</f>
        <v>0</v>
      </c>
      <c r="O2715" s="1323">
        <f t="shared" ref="O2715:O2778" si="110">N2715*L2715/100</f>
        <v>0</v>
      </c>
      <c r="P2715" s="1323">
        <f>O2715/'1.5 Universal Data'!$E$36</f>
        <v>0</v>
      </c>
      <c r="R2715" s="134"/>
      <c r="S2715" s="134"/>
      <c r="T2715" s="134"/>
      <c r="U2715" s="134"/>
      <c r="V2715" s="134"/>
      <c r="W2715" s="134"/>
      <c r="X2715" s="134"/>
      <c r="Y2715" s="134"/>
      <c r="Z2715" s="134"/>
      <c r="AA2715" s="134"/>
      <c r="AB2715" s="134"/>
      <c r="AC2715" s="134"/>
      <c r="AD2715" s="134"/>
      <c r="AE2715" s="134"/>
    </row>
    <row r="2716" spans="2:31">
      <c r="B2716" s="1319">
        <f t="shared" si="108"/>
        <v>-1</v>
      </c>
      <c r="D2716" s="1310"/>
      <c r="E2716" s="1310"/>
      <c r="F2716" s="1320"/>
      <c r="G2716" s="1310"/>
      <c r="H2716" s="1310"/>
      <c r="I2716" s="1310"/>
      <c r="J2716" s="1321"/>
      <c r="K2716" s="1321"/>
      <c r="L2716" s="1310"/>
      <c r="N2716" s="1322">
        <f t="shared" si="109"/>
        <v>0</v>
      </c>
      <c r="O2716" s="1323">
        <f t="shared" si="110"/>
        <v>0</v>
      </c>
      <c r="P2716" s="1323">
        <f>O2716/'1.5 Universal Data'!$E$36</f>
        <v>0</v>
      </c>
      <c r="R2716" s="134"/>
      <c r="S2716" s="134"/>
      <c r="T2716" s="134"/>
      <c r="U2716" s="134"/>
      <c r="V2716" s="134"/>
      <c r="W2716" s="134"/>
      <c r="X2716" s="134"/>
      <c r="Y2716" s="134"/>
      <c r="Z2716" s="134"/>
      <c r="AA2716" s="134"/>
      <c r="AB2716" s="134"/>
      <c r="AC2716" s="134"/>
      <c r="AD2716" s="134"/>
      <c r="AE2716" s="134"/>
    </row>
    <row r="2717" spans="2:31">
      <c r="B2717" s="1319">
        <f t="shared" si="108"/>
        <v>-1</v>
      </c>
      <c r="D2717" s="1310"/>
      <c r="E2717" s="1310"/>
      <c r="F2717" s="1320"/>
      <c r="G2717" s="1310"/>
      <c r="H2717" s="1310"/>
      <c r="I2717" s="1310"/>
      <c r="J2717" s="1321"/>
      <c r="K2717" s="1321"/>
      <c r="L2717" s="1310"/>
      <c r="N2717" s="1322">
        <f t="shared" si="109"/>
        <v>0</v>
      </c>
      <c r="O2717" s="1323">
        <f t="shared" si="110"/>
        <v>0</v>
      </c>
      <c r="P2717" s="1323">
        <f>O2717/'1.5 Universal Data'!$E$36</f>
        <v>0</v>
      </c>
      <c r="R2717" s="134"/>
      <c r="S2717" s="134"/>
      <c r="T2717" s="134"/>
      <c r="U2717" s="134"/>
      <c r="V2717" s="134"/>
      <c r="W2717" s="134"/>
      <c r="X2717" s="134"/>
      <c r="Y2717" s="134"/>
      <c r="Z2717" s="134"/>
      <c r="AA2717" s="134"/>
      <c r="AB2717" s="134"/>
      <c r="AC2717" s="134"/>
      <c r="AD2717" s="134"/>
      <c r="AE2717" s="134"/>
    </row>
    <row r="2718" spans="2:31">
      <c r="B2718" s="1319">
        <f t="shared" si="108"/>
        <v>-1</v>
      </c>
      <c r="D2718" s="1310"/>
      <c r="E2718" s="1310"/>
      <c r="F2718" s="1320"/>
      <c r="G2718" s="1310"/>
      <c r="H2718" s="1310"/>
      <c r="I2718" s="1310"/>
      <c r="J2718" s="1321"/>
      <c r="K2718" s="1321"/>
      <c r="L2718" s="1310"/>
      <c r="N2718" s="1322">
        <f t="shared" si="109"/>
        <v>0</v>
      </c>
      <c r="O2718" s="1323">
        <f t="shared" si="110"/>
        <v>0</v>
      </c>
      <c r="P2718" s="1323">
        <f>O2718/'1.5 Universal Data'!$E$36</f>
        <v>0</v>
      </c>
      <c r="R2718" s="134"/>
      <c r="S2718" s="134"/>
      <c r="T2718" s="134"/>
      <c r="U2718" s="134"/>
      <c r="V2718" s="134"/>
      <c r="W2718" s="134"/>
      <c r="X2718" s="134"/>
      <c r="Y2718" s="134"/>
      <c r="Z2718" s="134"/>
      <c r="AA2718" s="134"/>
      <c r="AB2718" s="134"/>
      <c r="AC2718" s="134"/>
      <c r="AD2718" s="134"/>
      <c r="AE2718" s="134"/>
    </row>
    <row r="2719" spans="2:31">
      <c r="B2719" s="1319">
        <f t="shared" si="108"/>
        <v>-1</v>
      </c>
      <c r="D2719" s="1310"/>
      <c r="E2719" s="1310"/>
      <c r="F2719" s="1320"/>
      <c r="G2719" s="1310"/>
      <c r="H2719" s="1310"/>
      <c r="I2719" s="1310"/>
      <c r="J2719" s="1321"/>
      <c r="K2719" s="1321"/>
      <c r="L2719" s="1310"/>
      <c r="N2719" s="1322">
        <f t="shared" si="109"/>
        <v>0</v>
      </c>
      <c r="O2719" s="1323">
        <f t="shared" si="110"/>
        <v>0</v>
      </c>
      <c r="P2719" s="1323">
        <f>O2719/'1.5 Universal Data'!$E$36</f>
        <v>0</v>
      </c>
      <c r="R2719" s="134"/>
      <c r="S2719" s="134"/>
      <c r="T2719" s="134"/>
      <c r="U2719" s="134"/>
      <c r="V2719" s="134"/>
      <c r="W2719" s="134"/>
      <c r="X2719" s="134"/>
      <c r="Y2719" s="134"/>
      <c r="Z2719" s="134"/>
      <c r="AA2719" s="134"/>
      <c r="AB2719" s="134"/>
      <c r="AC2719" s="134"/>
      <c r="AD2719" s="134"/>
      <c r="AE2719" s="134"/>
    </row>
    <row r="2720" spans="2:31">
      <c r="B2720" s="1319">
        <f t="shared" si="108"/>
        <v>-1</v>
      </c>
      <c r="D2720" s="1310"/>
      <c r="E2720" s="1310"/>
      <c r="F2720" s="1320"/>
      <c r="G2720" s="1310"/>
      <c r="H2720" s="1310"/>
      <c r="I2720" s="1310"/>
      <c r="J2720" s="1321"/>
      <c r="K2720" s="1321"/>
      <c r="L2720" s="1310"/>
      <c r="N2720" s="1322">
        <f t="shared" si="109"/>
        <v>0</v>
      </c>
      <c r="O2720" s="1323">
        <f t="shared" si="110"/>
        <v>0</v>
      </c>
      <c r="P2720" s="1323">
        <f>O2720/'1.5 Universal Data'!$E$36</f>
        <v>0</v>
      </c>
      <c r="R2720" s="134"/>
      <c r="S2720" s="134"/>
      <c r="T2720" s="134"/>
      <c r="U2720" s="134"/>
      <c r="V2720" s="134"/>
      <c r="W2720" s="134"/>
      <c r="X2720" s="134"/>
      <c r="Y2720" s="134"/>
      <c r="Z2720" s="134"/>
      <c r="AA2720" s="134"/>
      <c r="AB2720" s="134"/>
      <c r="AC2720" s="134"/>
      <c r="AD2720" s="134"/>
      <c r="AE2720" s="134"/>
    </row>
    <row r="2721" spans="2:31">
      <c r="B2721" s="1319">
        <f t="shared" si="108"/>
        <v>-1</v>
      </c>
      <c r="D2721" s="1310"/>
      <c r="E2721" s="1310"/>
      <c r="F2721" s="1320"/>
      <c r="G2721" s="1310"/>
      <c r="H2721" s="1310"/>
      <c r="I2721" s="1310"/>
      <c r="J2721" s="1321"/>
      <c r="K2721" s="1321"/>
      <c r="L2721" s="1310"/>
      <c r="N2721" s="1322">
        <f t="shared" si="109"/>
        <v>0</v>
      </c>
      <c r="O2721" s="1323">
        <f t="shared" si="110"/>
        <v>0</v>
      </c>
      <c r="P2721" s="1323">
        <f>O2721/'1.5 Universal Data'!$E$36</f>
        <v>0</v>
      </c>
      <c r="R2721" s="134"/>
      <c r="S2721" s="134"/>
      <c r="T2721" s="134"/>
      <c r="U2721" s="134"/>
      <c r="V2721" s="134"/>
      <c r="W2721" s="134"/>
      <c r="X2721" s="134"/>
      <c r="Y2721" s="134"/>
      <c r="Z2721" s="134"/>
      <c r="AA2721" s="134"/>
      <c r="AB2721" s="134"/>
      <c r="AC2721" s="134"/>
      <c r="AD2721" s="134"/>
      <c r="AE2721" s="134"/>
    </row>
    <row r="2722" spans="2:31">
      <c r="B2722" s="1319">
        <f t="shared" si="108"/>
        <v>-1</v>
      </c>
      <c r="D2722" s="1310"/>
      <c r="E2722" s="1310"/>
      <c r="F2722" s="1320"/>
      <c r="G2722" s="1310"/>
      <c r="H2722" s="1310"/>
      <c r="I2722" s="1310"/>
      <c r="J2722" s="1321"/>
      <c r="K2722" s="1321"/>
      <c r="L2722" s="1310"/>
      <c r="N2722" s="1322">
        <f t="shared" si="109"/>
        <v>0</v>
      </c>
      <c r="O2722" s="1323">
        <f t="shared" si="110"/>
        <v>0</v>
      </c>
      <c r="P2722" s="1323">
        <f>O2722/'1.5 Universal Data'!$E$36</f>
        <v>0</v>
      </c>
      <c r="R2722" s="134"/>
      <c r="S2722" s="134"/>
      <c r="T2722" s="134"/>
      <c r="U2722" s="134"/>
      <c r="V2722" s="134"/>
      <c r="W2722" s="134"/>
      <c r="X2722" s="134"/>
      <c r="Y2722" s="134"/>
      <c r="Z2722" s="134"/>
      <c r="AA2722" s="134"/>
      <c r="AB2722" s="134"/>
      <c r="AC2722" s="134"/>
      <c r="AD2722" s="134"/>
      <c r="AE2722" s="134"/>
    </row>
    <row r="2723" spans="2:31">
      <c r="B2723" s="1319">
        <f t="shared" si="108"/>
        <v>-1</v>
      </c>
      <c r="D2723" s="1310"/>
      <c r="E2723" s="1310"/>
      <c r="F2723" s="1320"/>
      <c r="G2723" s="1310"/>
      <c r="H2723" s="1310"/>
      <c r="I2723" s="1310"/>
      <c r="J2723" s="1321"/>
      <c r="K2723" s="1321"/>
      <c r="L2723" s="1310"/>
      <c r="N2723" s="1322">
        <f t="shared" si="109"/>
        <v>0</v>
      </c>
      <c r="O2723" s="1323">
        <f t="shared" si="110"/>
        <v>0</v>
      </c>
      <c r="P2723" s="1323">
        <f>O2723/'1.5 Universal Data'!$E$36</f>
        <v>0</v>
      </c>
      <c r="R2723" s="134"/>
      <c r="S2723" s="134"/>
      <c r="T2723" s="134"/>
      <c r="U2723" s="134"/>
      <c r="V2723" s="134"/>
      <c r="W2723" s="134"/>
      <c r="X2723" s="134"/>
      <c r="Y2723" s="134"/>
      <c r="Z2723" s="134"/>
      <c r="AA2723" s="134"/>
      <c r="AB2723" s="134"/>
      <c r="AC2723" s="134"/>
      <c r="AD2723" s="134"/>
      <c r="AE2723" s="134"/>
    </row>
    <row r="2724" spans="2:31">
      <c r="B2724" s="1319">
        <f t="shared" si="108"/>
        <v>-1</v>
      </c>
      <c r="D2724" s="1310"/>
      <c r="E2724" s="1310"/>
      <c r="F2724" s="1320"/>
      <c r="G2724" s="1310"/>
      <c r="H2724" s="1310"/>
      <c r="I2724" s="1310"/>
      <c r="J2724" s="1321"/>
      <c r="K2724" s="1321"/>
      <c r="L2724" s="1310"/>
      <c r="N2724" s="1322">
        <f t="shared" si="109"/>
        <v>0</v>
      </c>
      <c r="O2724" s="1323">
        <f t="shared" si="110"/>
        <v>0</v>
      </c>
      <c r="P2724" s="1323">
        <f>O2724/'1.5 Universal Data'!$E$36</f>
        <v>0</v>
      </c>
      <c r="R2724" s="134"/>
      <c r="S2724" s="134"/>
      <c r="T2724" s="134"/>
      <c r="U2724" s="134"/>
      <c r="V2724" s="134"/>
      <c r="W2724" s="134"/>
      <c r="X2724" s="134"/>
      <c r="Y2724" s="134"/>
      <c r="Z2724" s="134"/>
      <c r="AA2724" s="134"/>
      <c r="AB2724" s="134"/>
      <c r="AC2724" s="134"/>
      <c r="AD2724" s="134"/>
      <c r="AE2724" s="134"/>
    </row>
    <row r="2725" spans="2:31">
      <c r="B2725" s="1319">
        <f t="shared" si="108"/>
        <v>-1</v>
      </c>
      <c r="D2725" s="1310"/>
      <c r="E2725" s="1310"/>
      <c r="F2725" s="1320"/>
      <c r="G2725" s="1310"/>
      <c r="H2725" s="1310"/>
      <c r="I2725" s="1310"/>
      <c r="J2725" s="1321"/>
      <c r="K2725" s="1321"/>
      <c r="L2725" s="1310"/>
      <c r="N2725" s="1322">
        <f t="shared" si="109"/>
        <v>0</v>
      </c>
      <c r="O2725" s="1323">
        <f t="shared" si="110"/>
        <v>0</v>
      </c>
      <c r="P2725" s="1323">
        <f>O2725/'1.5 Universal Data'!$E$36</f>
        <v>0</v>
      </c>
      <c r="R2725" s="134"/>
      <c r="S2725" s="134"/>
      <c r="T2725" s="134"/>
      <c r="U2725" s="134"/>
      <c r="V2725" s="134"/>
      <c r="W2725" s="134"/>
      <c r="X2725" s="134"/>
      <c r="Y2725" s="134"/>
      <c r="Z2725" s="134"/>
      <c r="AA2725" s="134"/>
      <c r="AB2725" s="134"/>
      <c r="AC2725" s="134"/>
      <c r="AD2725" s="134"/>
      <c r="AE2725" s="134"/>
    </row>
    <row r="2726" spans="2:31">
      <c r="B2726" s="1319">
        <f t="shared" si="108"/>
        <v>-1</v>
      </c>
      <c r="D2726" s="1310"/>
      <c r="E2726" s="1310"/>
      <c r="F2726" s="1320"/>
      <c r="G2726" s="1310"/>
      <c r="H2726" s="1310"/>
      <c r="I2726" s="1310"/>
      <c r="J2726" s="1321"/>
      <c r="K2726" s="1321"/>
      <c r="L2726" s="1310"/>
      <c r="N2726" s="1322">
        <f t="shared" si="109"/>
        <v>0</v>
      </c>
      <c r="O2726" s="1323">
        <f t="shared" si="110"/>
        <v>0</v>
      </c>
      <c r="P2726" s="1323">
        <f>O2726/'1.5 Universal Data'!$E$36</f>
        <v>0</v>
      </c>
      <c r="R2726" s="134"/>
      <c r="S2726" s="134"/>
      <c r="T2726" s="134"/>
      <c r="U2726" s="134"/>
      <c r="V2726" s="134"/>
      <c r="W2726" s="134"/>
      <c r="X2726" s="134"/>
      <c r="Y2726" s="134"/>
      <c r="Z2726" s="134"/>
      <c r="AA2726" s="134"/>
      <c r="AB2726" s="134"/>
      <c r="AC2726" s="134"/>
      <c r="AD2726" s="134"/>
      <c r="AE2726" s="134"/>
    </row>
    <row r="2727" spans="2:31">
      <c r="B2727" s="1319">
        <f t="shared" si="108"/>
        <v>-1</v>
      </c>
      <c r="D2727" s="1310"/>
      <c r="E2727" s="1310"/>
      <c r="F2727" s="1320"/>
      <c r="G2727" s="1310"/>
      <c r="H2727" s="1310"/>
      <c r="I2727" s="1310"/>
      <c r="J2727" s="1321"/>
      <c r="K2727" s="1321"/>
      <c r="L2727" s="1310"/>
      <c r="N2727" s="1322">
        <f t="shared" si="109"/>
        <v>0</v>
      </c>
      <c r="O2727" s="1323">
        <f t="shared" si="110"/>
        <v>0</v>
      </c>
      <c r="P2727" s="1323">
        <f>O2727/'1.5 Universal Data'!$E$36</f>
        <v>0</v>
      </c>
      <c r="R2727" s="134"/>
      <c r="S2727" s="134"/>
      <c r="T2727" s="134"/>
      <c r="U2727" s="134"/>
      <c r="V2727" s="134"/>
      <c r="W2727" s="134"/>
      <c r="X2727" s="134"/>
      <c r="Y2727" s="134"/>
      <c r="Z2727" s="134"/>
      <c r="AA2727" s="134"/>
      <c r="AB2727" s="134"/>
      <c r="AC2727" s="134"/>
      <c r="AD2727" s="134"/>
      <c r="AE2727" s="134"/>
    </row>
    <row r="2728" spans="2:31">
      <c r="B2728" s="1319">
        <f t="shared" si="108"/>
        <v>-1</v>
      </c>
      <c r="D2728" s="1310"/>
      <c r="E2728" s="1310"/>
      <c r="F2728" s="1320"/>
      <c r="G2728" s="1310"/>
      <c r="H2728" s="1310"/>
      <c r="I2728" s="1310"/>
      <c r="J2728" s="1321"/>
      <c r="K2728" s="1321"/>
      <c r="L2728" s="1310"/>
      <c r="N2728" s="1322">
        <f t="shared" si="109"/>
        <v>0</v>
      </c>
      <c r="O2728" s="1323">
        <f t="shared" si="110"/>
        <v>0</v>
      </c>
      <c r="P2728" s="1323">
        <f>O2728/'1.5 Universal Data'!$E$36</f>
        <v>0</v>
      </c>
      <c r="R2728" s="134"/>
      <c r="S2728" s="134"/>
      <c r="T2728" s="134"/>
      <c r="U2728" s="134"/>
      <c r="V2728" s="134"/>
      <c r="W2728" s="134"/>
      <c r="X2728" s="134"/>
      <c r="Y2728" s="134"/>
      <c r="Z2728" s="134"/>
      <c r="AA2728" s="134"/>
      <c r="AB2728" s="134"/>
      <c r="AC2728" s="134"/>
      <c r="AD2728" s="134"/>
      <c r="AE2728" s="134"/>
    </row>
    <row r="2729" spans="2:31">
      <c r="B2729" s="1319">
        <f t="shared" si="108"/>
        <v>-1</v>
      </c>
      <c r="D2729" s="1310"/>
      <c r="E2729" s="1310"/>
      <c r="F2729" s="1320"/>
      <c r="G2729" s="1310"/>
      <c r="H2729" s="1310"/>
      <c r="I2729" s="1310"/>
      <c r="J2729" s="1321"/>
      <c r="K2729" s="1321"/>
      <c r="L2729" s="1310"/>
      <c r="N2729" s="1322">
        <f t="shared" si="109"/>
        <v>0</v>
      </c>
      <c r="O2729" s="1323">
        <f t="shared" si="110"/>
        <v>0</v>
      </c>
      <c r="P2729" s="1323">
        <f>O2729/'1.5 Universal Data'!$E$36</f>
        <v>0</v>
      </c>
      <c r="R2729" s="134"/>
      <c r="S2729" s="134"/>
      <c r="T2729" s="134"/>
      <c r="U2729" s="134"/>
      <c r="V2729" s="134"/>
      <c r="W2729" s="134"/>
      <c r="X2729" s="134"/>
      <c r="Y2729" s="134"/>
      <c r="Z2729" s="134"/>
      <c r="AA2729" s="134"/>
      <c r="AB2729" s="134"/>
      <c r="AC2729" s="134"/>
      <c r="AD2729" s="134"/>
      <c r="AE2729" s="134"/>
    </row>
    <row r="2730" spans="2:31">
      <c r="B2730" s="1319">
        <f t="shared" si="108"/>
        <v>-1</v>
      </c>
      <c r="D2730" s="1310"/>
      <c r="E2730" s="1310"/>
      <c r="F2730" s="1320"/>
      <c r="G2730" s="1310"/>
      <c r="H2730" s="1310"/>
      <c r="I2730" s="1310"/>
      <c r="J2730" s="1321"/>
      <c r="K2730" s="1321"/>
      <c r="L2730" s="1310"/>
      <c r="N2730" s="1322">
        <f t="shared" si="109"/>
        <v>0</v>
      </c>
      <c r="O2730" s="1323">
        <f t="shared" si="110"/>
        <v>0</v>
      </c>
      <c r="P2730" s="1323">
        <f>O2730/'1.5 Universal Data'!$E$36</f>
        <v>0</v>
      </c>
      <c r="R2730" s="134"/>
      <c r="S2730" s="134"/>
      <c r="T2730" s="134"/>
      <c r="U2730" s="134"/>
      <c r="V2730" s="134"/>
      <c r="W2730" s="134"/>
      <c r="X2730" s="134"/>
      <c r="Y2730" s="134"/>
      <c r="Z2730" s="134"/>
      <c r="AA2730" s="134"/>
      <c r="AB2730" s="134"/>
      <c r="AC2730" s="134"/>
      <c r="AD2730" s="134"/>
      <c r="AE2730" s="134"/>
    </row>
    <row r="2731" spans="2:31">
      <c r="B2731" s="1319">
        <f t="shared" si="108"/>
        <v>-1</v>
      </c>
      <c r="D2731" s="1310"/>
      <c r="E2731" s="1310"/>
      <c r="F2731" s="1320"/>
      <c r="G2731" s="1310"/>
      <c r="H2731" s="1310"/>
      <c r="I2731" s="1310"/>
      <c r="J2731" s="1321"/>
      <c r="K2731" s="1321"/>
      <c r="L2731" s="1310"/>
      <c r="N2731" s="1322">
        <f t="shared" si="109"/>
        <v>0</v>
      </c>
      <c r="O2731" s="1323">
        <f t="shared" si="110"/>
        <v>0</v>
      </c>
      <c r="P2731" s="1323">
        <f>O2731/'1.5 Universal Data'!$E$36</f>
        <v>0</v>
      </c>
      <c r="R2731" s="134"/>
      <c r="S2731" s="134"/>
      <c r="T2731" s="134"/>
      <c r="U2731" s="134"/>
      <c r="V2731" s="134"/>
      <c r="W2731" s="134"/>
      <c r="X2731" s="134"/>
      <c r="Y2731" s="134"/>
      <c r="Z2731" s="134"/>
      <c r="AA2731" s="134"/>
      <c r="AB2731" s="134"/>
      <c r="AC2731" s="134"/>
      <c r="AD2731" s="134"/>
      <c r="AE2731" s="134"/>
    </row>
    <row r="2732" spans="2:31">
      <c r="B2732" s="1319">
        <f t="shared" si="108"/>
        <v>-1</v>
      </c>
      <c r="D2732" s="1310"/>
      <c r="E2732" s="1310"/>
      <c r="F2732" s="1320"/>
      <c r="G2732" s="1310"/>
      <c r="H2732" s="1310"/>
      <c r="I2732" s="1310"/>
      <c r="J2732" s="1321"/>
      <c r="K2732" s="1321"/>
      <c r="L2732" s="1310"/>
      <c r="N2732" s="1322">
        <f t="shared" si="109"/>
        <v>0</v>
      </c>
      <c r="O2732" s="1323">
        <f t="shared" si="110"/>
        <v>0</v>
      </c>
      <c r="P2732" s="1323">
        <f>O2732/'1.5 Universal Data'!$E$36</f>
        <v>0</v>
      </c>
      <c r="R2732" s="134"/>
      <c r="S2732" s="134"/>
      <c r="T2732" s="134"/>
      <c r="U2732" s="134"/>
      <c r="V2732" s="134"/>
      <c r="W2732" s="134"/>
      <c r="X2732" s="134"/>
      <c r="Y2732" s="134"/>
      <c r="Z2732" s="134"/>
      <c r="AA2732" s="134"/>
      <c r="AB2732" s="134"/>
      <c r="AC2732" s="134"/>
      <c r="AD2732" s="134"/>
      <c r="AE2732" s="134"/>
    </row>
    <row r="2733" spans="2:31">
      <c r="B2733" s="1319">
        <f t="shared" si="108"/>
        <v>-1</v>
      </c>
      <c r="D2733" s="1310"/>
      <c r="E2733" s="1310"/>
      <c r="F2733" s="1320"/>
      <c r="G2733" s="1310"/>
      <c r="H2733" s="1310"/>
      <c r="I2733" s="1310"/>
      <c r="J2733" s="1321"/>
      <c r="K2733" s="1321"/>
      <c r="L2733" s="1310"/>
      <c r="N2733" s="1322">
        <f t="shared" si="109"/>
        <v>0</v>
      </c>
      <c r="O2733" s="1323">
        <f t="shared" si="110"/>
        <v>0</v>
      </c>
      <c r="P2733" s="1323">
        <f>O2733/'1.5 Universal Data'!$E$36</f>
        <v>0</v>
      </c>
      <c r="R2733" s="134"/>
      <c r="S2733" s="134"/>
      <c r="T2733" s="134"/>
      <c r="U2733" s="134"/>
      <c r="V2733" s="134"/>
      <c r="W2733" s="134"/>
      <c r="X2733" s="134"/>
      <c r="Y2733" s="134"/>
      <c r="Z2733" s="134"/>
      <c r="AA2733" s="134"/>
      <c r="AB2733" s="134"/>
      <c r="AC2733" s="134"/>
      <c r="AD2733" s="134"/>
      <c r="AE2733" s="134"/>
    </row>
    <row r="2734" spans="2:31">
      <c r="B2734" s="1319">
        <f t="shared" si="108"/>
        <v>-1</v>
      </c>
      <c r="D2734" s="1310"/>
      <c r="E2734" s="1310"/>
      <c r="F2734" s="1320"/>
      <c r="G2734" s="1310"/>
      <c r="H2734" s="1310"/>
      <c r="I2734" s="1310"/>
      <c r="J2734" s="1321"/>
      <c r="K2734" s="1321"/>
      <c r="L2734" s="1310"/>
      <c r="N2734" s="1322">
        <f t="shared" si="109"/>
        <v>0</v>
      </c>
      <c r="O2734" s="1323">
        <f t="shared" si="110"/>
        <v>0</v>
      </c>
      <c r="P2734" s="1323">
        <f>O2734/'1.5 Universal Data'!$E$36</f>
        <v>0</v>
      </c>
      <c r="R2734" s="134"/>
      <c r="S2734" s="134"/>
      <c r="T2734" s="134"/>
      <c r="U2734" s="134"/>
      <c r="V2734" s="134"/>
      <c r="W2734" s="134"/>
      <c r="X2734" s="134"/>
      <c r="Y2734" s="134"/>
      <c r="Z2734" s="134"/>
      <c r="AA2734" s="134"/>
      <c r="AB2734" s="134"/>
      <c r="AC2734" s="134"/>
      <c r="AD2734" s="134"/>
      <c r="AE2734" s="134"/>
    </row>
    <row r="2735" spans="2:31">
      <c r="B2735" s="1319">
        <f t="shared" si="108"/>
        <v>-1</v>
      </c>
      <c r="D2735" s="1310"/>
      <c r="E2735" s="1310"/>
      <c r="F2735" s="1320"/>
      <c r="G2735" s="1310"/>
      <c r="H2735" s="1310"/>
      <c r="I2735" s="1310"/>
      <c r="J2735" s="1321"/>
      <c r="K2735" s="1321"/>
      <c r="L2735" s="1310"/>
      <c r="N2735" s="1322">
        <f t="shared" si="109"/>
        <v>0</v>
      </c>
      <c r="O2735" s="1323">
        <f t="shared" si="110"/>
        <v>0</v>
      </c>
      <c r="P2735" s="1323">
        <f>O2735/'1.5 Universal Data'!$E$36</f>
        <v>0</v>
      </c>
      <c r="R2735" s="134"/>
      <c r="S2735" s="134"/>
      <c r="T2735" s="134"/>
      <c r="U2735" s="134"/>
      <c r="V2735" s="134"/>
      <c r="W2735" s="134"/>
      <c r="X2735" s="134"/>
      <c r="Y2735" s="134"/>
      <c r="Z2735" s="134"/>
      <c r="AA2735" s="134"/>
      <c r="AB2735" s="134"/>
      <c r="AC2735" s="134"/>
      <c r="AD2735" s="134"/>
      <c r="AE2735" s="134"/>
    </row>
    <row r="2736" spans="2:31">
      <c r="B2736" s="1319">
        <f t="shared" si="108"/>
        <v>-1</v>
      </c>
      <c r="D2736" s="1310"/>
      <c r="E2736" s="1310"/>
      <c r="F2736" s="1320"/>
      <c r="G2736" s="1310"/>
      <c r="H2736" s="1310"/>
      <c r="I2736" s="1310"/>
      <c r="J2736" s="1321"/>
      <c r="K2736" s="1321"/>
      <c r="L2736" s="1310"/>
      <c r="N2736" s="1322">
        <f t="shared" si="109"/>
        <v>0</v>
      </c>
      <c r="O2736" s="1323">
        <f t="shared" si="110"/>
        <v>0</v>
      </c>
      <c r="P2736" s="1323">
        <f>O2736/'1.5 Universal Data'!$E$36</f>
        <v>0</v>
      </c>
      <c r="R2736" s="134"/>
      <c r="S2736" s="134"/>
      <c r="T2736" s="134"/>
      <c r="U2736" s="134"/>
      <c r="V2736" s="134"/>
      <c r="W2736" s="134"/>
      <c r="X2736" s="134"/>
      <c r="Y2736" s="134"/>
      <c r="Z2736" s="134"/>
      <c r="AA2736" s="134"/>
      <c r="AB2736" s="134"/>
      <c r="AC2736" s="134"/>
      <c r="AD2736" s="134"/>
      <c r="AE2736" s="134"/>
    </row>
    <row r="2737" spans="2:31">
      <c r="B2737" s="1319">
        <f t="shared" si="108"/>
        <v>-1</v>
      </c>
      <c r="D2737" s="1310"/>
      <c r="E2737" s="1310"/>
      <c r="F2737" s="1320"/>
      <c r="G2737" s="1310"/>
      <c r="H2737" s="1310"/>
      <c r="I2737" s="1310"/>
      <c r="J2737" s="1321"/>
      <c r="K2737" s="1321"/>
      <c r="L2737" s="1310"/>
      <c r="N2737" s="1322">
        <f t="shared" si="109"/>
        <v>0</v>
      </c>
      <c r="O2737" s="1323">
        <f t="shared" si="110"/>
        <v>0</v>
      </c>
      <c r="P2737" s="1323">
        <f>O2737/'1.5 Universal Data'!$E$36</f>
        <v>0</v>
      </c>
      <c r="R2737" s="134"/>
      <c r="S2737" s="134"/>
      <c r="T2737" s="134"/>
      <c r="U2737" s="134"/>
      <c r="V2737" s="134"/>
      <c r="W2737" s="134"/>
      <c r="X2737" s="134"/>
      <c r="Y2737" s="134"/>
      <c r="Z2737" s="134"/>
      <c r="AA2737" s="134"/>
      <c r="AB2737" s="134"/>
      <c r="AC2737" s="134"/>
      <c r="AD2737" s="134"/>
      <c r="AE2737" s="134"/>
    </row>
    <row r="2738" spans="2:31">
      <c r="B2738" s="1319">
        <f t="shared" si="108"/>
        <v>-1</v>
      </c>
      <c r="D2738" s="1310"/>
      <c r="E2738" s="1310"/>
      <c r="F2738" s="1320"/>
      <c r="G2738" s="1310"/>
      <c r="H2738" s="1310"/>
      <c r="I2738" s="1310"/>
      <c r="J2738" s="1321"/>
      <c r="K2738" s="1321"/>
      <c r="L2738" s="1310"/>
      <c r="N2738" s="1322">
        <f t="shared" si="109"/>
        <v>0</v>
      </c>
      <c r="O2738" s="1323">
        <f t="shared" si="110"/>
        <v>0</v>
      </c>
      <c r="P2738" s="1323">
        <f>O2738/'1.5 Universal Data'!$E$36</f>
        <v>0</v>
      </c>
      <c r="R2738" s="134"/>
      <c r="S2738" s="134"/>
      <c r="T2738" s="134"/>
      <c r="U2738" s="134"/>
      <c r="V2738" s="134"/>
      <c r="W2738" s="134"/>
      <c r="X2738" s="134"/>
      <c r="Y2738" s="134"/>
      <c r="Z2738" s="134"/>
      <c r="AA2738" s="134"/>
      <c r="AB2738" s="134"/>
      <c r="AC2738" s="134"/>
      <c r="AD2738" s="134"/>
      <c r="AE2738" s="134"/>
    </row>
    <row r="2739" spans="2:31">
      <c r="B2739" s="1319">
        <f t="shared" si="108"/>
        <v>-1</v>
      </c>
      <c r="D2739" s="1310"/>
      <c r="E2739" s="1310"/>
      <c r="F2739" s="1320"/>
      <c r="G2739" s="1310"/>
      <c r="H2739" s="1310"/>
      <c r="I2739" s="1310"/>
      <c r="J2739" s="1321"/>
      <c r="K2739" s="1321"/>
      <c r="L2739" s="1310"/>
      <c r="N2739" s="1322">
        <f t="shared" si="109"/>
        <v>0</v>
      </c>
      <c r="O2739" s="1323">
        <f t="shared" si="110"/>
        <v>0</v>
      </c>
      <c r="P2739" s="1323">
        <f>O2739/'1.5 Universal Data'!$E$36</f>
        <v>0</v>
      </c>
      <c r="R2739" s="134"/>
      <c r="S2739" s="134"/>
      <c r="T2739" s="134"/>
      <c r="U2739" s="134"/>
      <c r="V2739" s="134"/>
      <c r="W2739" s="134"/>
      <c r="X2739" s="134"/>
      <c r="Y2739" s="134"/>
      <c r="Z2739" s="134"/>
      <c r="AA2739" s="134"/>
      <c r="AB2739" s="134"/>
      <c r="AC2739" s="134"/>
      <c r="AD2739" s="134"/>
      <c r="AE2739" s="134"/>
    </row>
    <row r="2740" spans="2:31">
      <c r="B2740" s="1319">
        <f t="shared" si="108"/>
        <v>-1</v>
      </c>
      <c r="D2740" s="1310"/>
      <c r="E2740" s="1310"/>
      <c r="F2740" s="1320"/>
      <c r="G2740" s="1310"/>
      <c r="H2740" s="1310"/>
      <c r="I2740" s="1310"/>
      <c r="J2740" s="1321"/>
      <c r="K2740" s="1321"/>
      <c r="L2740" s="1310"/>
      <c r="N2740" s="1322">
        <f t="shared" si="109"/>
        <v>0</v>
      </c>
      <c r="O2740" s="1323">
        <f t="shared" si="110"/>
        <v>0</v>
      </c>
      <c r="P2740" s="1323">
        <f>O2740/'1.5 Universal Data'!$E$36</f>
        <v>0</v>
      </c>
      <c r="R2740" s="134"/>
      <c r="S2740" s="134"/>
      <c r="T2740" s="134"/>
      <c r="U2740" s="134"/>
      <c r="V2740" s="134"/>
      <c r="W2740" s="134"/>
      <c r="X2740" s="134"/>
      <c r="Y2740" s="134"/>
      <c r="Z2740" s="134"/>
      <c r="AA2740" s="134"/>
      <c r="AB2740" s="134"/>
      <c r="AC2740" s="134"/>
      <c r="AD2740" s="134"/>
      <c r="AE2740" s="134"/>
    </row>
    <row r="2741" spans="2:31">
      <c r="B2741" s="1319">
        <f t="shared" si="108"/>
        <v>-1</v>
      </c>
      <c r="D2741" s="1310"/>
      <c r="E2741" s="1310"/>
      <c r="F2741" s="1320"/>
      <c r="G2741" s="1310"/>
      <c r="H2741" s="1310"/>
      <c r="I2741" s="1310"/>
      <c r="J2741" s="1321"/>
      <c r="K2741" s="1321"/>
      <c r="L2741" s="1310"/>
      <c r="N2741" s="1322">
        <f t="shared" si="109"/>
        <v>0</v>
      </c>
      <c r="O2741" s="1323">
        <f t="shared" si="110"/>
        <v>0</v>
      </c>
      <c r="P2741" s="1323">
        <f>O2741/'1.5 Universal Data'!$E$36</f>
        <v>0</v>
      </c>
      <c r="R2741" s="134"/>
      <c r="S2741" s="134"/>
      <c r="T2741" s="134"/>
      <c r="U2741" s="134"/>
      <c r="V2741" s="134"/>
      <c r="W2741" s="134"/>
      <c r="X2741" s="134"/>
      <c r="Y2741" s="134"/>
      <c r="Z2741" s="134"/>
      <c r="AA2741" s="134"/>
      <c r="AB2741" s="134"/>
      <c r="AC2741" s="134"/>
      <c r="AD2741" s="134"/>
      <c r="AE2741" s="134"/>
    </row>
    <row r="2742" spans="2:31">
      <c r="B2742" s="1319">
        <f t="shared" si="108"/>
        <v>-1</v>
      </c>
      <c r="D2742" s="1310"/>
      <c r="E2742" s="1310"/>
      <c r="F2742" s="1320"/>
      <c r="G2742" s="1310"/>
      <c r="H2742" s="1310"/>
      <c r="I2742" s="1310"/>
      <c r="J2742" s="1321"/>
      <c r="K2742" s="1321"/>
      <c r="L2742" s="1310"/>
      <c r="N2742" s="1322">
        <f t="shared" si="109"/>
        <v>0</v>
      </c>
      <c r="O2742" s="1323">
        <f t="shared" si="110"/>
        <v>0</v>
      </c>
      <c r="P2742" s="1323">
        <f>O2742/'1.5 Universal Data'!$E$36</f>
        <v>0</v>
      </c>
      <c r="R2742" s="134"/>
      <c r="S2742" s="134"/>
      <c r="T2742" s="134"/>
      <c r="U2742" s="134"/>
      <c r="V2742" s="134"/>
      <c r="W2742" s="134"/>
      <c r="X2742" s="134"/>
      <c r="Y2742" s="134"/>
      <c r="Z2742" s="134"/>
      <c r="AA2742" s="134"/>
      <c r="AB2742" s="134"/>
      <c r="AC2742" s="134"/>
      <c r="AD2742" s="134"/>
      <c r="AE2742" s="134"/>
    </row>
    <row r="2743" spans="2:31">
      <c r="B2743" s="1319">
        <f t="shared" si="108"/>
        <v>-1</v>
      </c>
      <c r="D2743" s="1310"/>
      <c r="E2743" s="1310"/>
      <c r="F2743" s="1320"/>
      <c r="G2743" s="1310"/>
      <c r="H2743" s="1310"/>
      <c r="I2743" s="1310"/>
      <c r="J2743" s="1321"/>
      <c r="K2743" s="1321"/>
      <c r="L2743" s="1310"/>
      <c r="N2743" s="1322">
        <f t="shared" si="109"/>
        <v>0</v>
      </c>
      <c r="O2743" s="1323">
        <f t="shared" si="110"/>
        <v>0</v>
      </c>
      <c r="P2743" s="1323">
        <f>O2743/'1.5 Universal Data'!$E$36</f>
        <v>0</v>
      </c>
      <c r="R2743" s="134"/>
      <c r="S2743" s="134"/>
      <c r="T2743" s="134"/>
      <c r="U2743" s="134"/>
      <c r="V2743" s="134"/>
      <c r="W2743" s="134"/>
      <c r="X2743" s="134"/>
      <c r="Y2743" s="134"/>
      <c r="Z2743" s="134"/>
      <c r="AA2743" s="134"/>
      <c r="AB2743" s="134"/>
      <c r="AC2743" s="134"/>
      <c r="AD2743" s="134"/>
      <c r="AE2743" s="134"/>
    </row>
    <row r="2744" spans="2:31">
      <c r="B2744" s="1319">
        <f t="shared" si="108"/>
        <v>-1</v>
      </c>
      <c r="D2744" s="1310"/>
      <c r="E2744" s="1310"/>
      <c r="F2744" s="1320"/>
      <c r="G2744" s="1310"/>
      <c r="H2744" s="1310"/>
      <c r="I2744" s="1310"/>
      <c r="J2744" s="1321"/>
      <c r="K2744" s="1321"/>
      <c r="L2744" s="1310"/>
      <c r="N2744" s="1322">
        <f t="shared" si="109"/>
        <v>0</v>
      </c>
      <c r="O2744" s="1323">
        <f t="shared" si="110"/>
        <v>0</v>
      </c>
      <c r="P2744" s="1323">
        <f>O2744/'1.5 Universal Data'!$E$36</f>
        <v>0</v>
      </c>
      <c r="R2744" s="134"/>
      <c r="S2744" s="134"/>
      <c r="T2744" s="134"/>
      <c r="U2744" s="134"/>
      <c r="V2744" s="134"/>
      <c r="W2744" s="134"/>
      <c r="X2744" s="134"/>
      <c r="Y2744" s="134"/>
      <c r="Z2744" s="134"/>
      <c r="AA2744" s="134"/>
      <c r="AB2744" s="134"/>
      <c r="AC2744" s="134"/>
      <c r="AD2744" s="134"/>
      <c r="AE2744" s="134"/>
    </row>
    <row r="2745" spans="2:31">
      <c r="B2745" s="1319">
        <f t="shared" si="108"/>
        <v>-1</v>
      </c>
      <c r="D2745" s="1310"/>
      <c r="E2745" s="1310"/>
      <c r="F2745" s="1320"/>
      <c r="G2745" s="1310"/>
      <c r="H2745" s="1310"/>
      <c r="I2745" s="1310"/>
      <c r="J2745" s="1321"/>
      <c r="K2745" s="1321"/>
      <c r="L2745" s="1310"/>
      <c r="N2745" s="1322">
        <f t="shared" si="109"/>
        <v>0</v>
      </c>
      <c r="O2745" s="1323">
        <f t="shared" si="110"/>
        <v>0</v>
      </c>
      <c r="P2745" s="1323">
        <f>O2745/'1.5 Universal Data'!$E$36</f>
        <v>0</v>
      </c>
      <c r="R2745" s="134"/>
      <c r="S2745" s="134"/>
      <c r="T2745" s="134"/>
      <c r="U2745" s="134"/>
      <c r="V2745" s="134"/>
      <c r="W2745" s="134"/>
      <c r="X2745" s="134"/>
      <c r="Y2745" s="134"/>
      <c r="Z2745" s="134"/>
      <c r="AA2745" s="134"/>
      <c r="AB2745" s="134"/>
      <c r="AC2745" s="134"/>
      <c r="AD2745" s="134"/>
      <c r="AE2745" s="134"/>
    </row>
    <row r="2746" spans="2:31">
      <c r="B2746" s="1319">
        <f t="shared" si="108"/>
        <v>-1</v>
      </c>
      <c r="D2746" s="1310"/>
      <c r="E2746" s="1310"/>
      <c r="F2746" s="1320"/>
      <c r="G2746" s="1310"/>
      <c r="H2746" s="1310"/>
      <c r="I2746" s="1310"/>
      <c r="J2746" s="1321"/>
      <c r="K2746" s="1321"/>
      <c r="L2746" s="1310"/>
      <c r="N2746" s="1322">
        <f t="shared" si="109"/>
        <v>0</v>
      </c>
      <c r="O2746" s="1323">
        <f t="shared" si="110"/>
        <v>0</v>
      </c>
      <c r="P2746" s="1323">
        <f>O2746/'1.5 Universal Data'!$E$36</f>
        <v>0</v>
      </c>
      <c r="R2746" s="134"/>
      <c r="S2746" s="134"/>
      <c r="T2746" s="134"/>
      <c r="U2746" s="134"/>
      <c r="V2746" s="134"/>
      <c r="W2746" s="134"/>
      <c r="X2746" s="134"/>
      <c r="Y2746" s="134"/>
      <c r="Z2746" s="134"/>
      <c r="AA2746" s="134"/>
      <c r="AB2746" s="134"/>
      <c r="AC2746" s="134"/>
      <c r="AD2746" s="134"/>
      <c r="AE2746" s="134"/>
    </row>
    <row r="2747" spans="2:31">
      <c r="B2747" s="1319">
        <f t="shared" si="108"/>
        <v>-1</v>
      </c>
      <c r="D2747" s="1310"/>
      <c r="E2747" s="1310"/>
      <c r="F2747" s="1320"/>
      <c r="G2747" s="1310"/>
      <c r="H2747" s="1310"/>
      <c r="I2747" s="1310"/>
      <c r="J2747" s="1321"/>
      <c r="K2747" s="1321"/>
      <c r="L2747" s="1310"/>
      <c r="N2747" s="1322">
        <f t="shared" si="109"/>
        <v>0</v>
      </c>
      <c r="O2747" s="1323">
        <f t="shared" si="110"/>
        <v>0</v>
      </c>
      <c r="P2747" s="1323">
        <f>O2747/'1.5 Universal Data'!$E$36</f>
        <v>0</v>
      </c>
      <c r="R2747" s="134"/>
      <c r="S2747" s="134"/>
      <c r="T2747" s="134"/>
      <c r="U2747" s="134"/>
      <c r="V2747" s="134"/>
      <c r="W2747" s="134"/>
      <c r="X2747" s="134"/>
      <c r="Y2747" s="134"/>
      <c r="Z2747" s="134"/>
      <c r="AA2747" s="134"/>
      <c r="AB2747" s="134"/>
      <c r="AC2747" s="134"/>
      <c r="AD2747" s="134"/>
      <c r="AE2747" s="134"/>
    </row>
    <row r="2748" spans="2:31">
      <c r="B2748" s="1319">
        <f t="shared" si="108"/>
        <v>-1</v>
      </c>
      <c r="D2748" s="1310"/>
      <c r="E2748" s="1310"/>
      <c r="F2748" s="1320"/>
      <c r="G2748" s="1310"/>
      <c r="H2748" s="1310"/>
      <c r="I2748" s="1310"/>
      <c r="J2748" s="1321"/>
      <c r="K2748" s="1321"/>
      <c r="L2748" s="1310"/>
      <c r="N2748" s="1322">
        <f t="shared" si="109"/>
        <v>0</v>
      </c>
      <c r="O2748" s="1323">
        <f t="shared" si="110"/>
        <v>0</v>
      </c>
      <c r="P2748" s="1323">
        <f>O2748/'1.5 Universal Data'!$E$36</f>
        <v>0</v>
      </c>
      <c r="R2748" s="134"/>
      <c r="S2748" s="134"/>
      <c r="T2748" s="134"/>
      <c r="U2748" s="134"/>
      <c r="V2748" s="134"/>
      <c r="W2748" s="134"/>
      <c r="X2748" s="134"/>
      <c r="Y2748" s="134"/>
      <c r="Z2748" s="134"/>
      <c r="AA2748" s="134"/>
      <c r="AB2748" s="134"/>
      <c r="AC2748" s="134"/>
      <c r="AD2748" s="134"/>
      <c r="AE2748" s="134"/>
    </row>
    <row r="2749" spans="2:31">
      <c r="B2749" s="1319">
        <f t="shared" si="108"/>
        <v>-1</v>
      </c>
      <c r="D2749" s="1310"/>
      <c r="E2749" s="1310"/>
      <c r="F2749" s="1320"/>
      <c r="G2749" s="1310"/>
      <c r="H2749" s="1310"/>
      <c r="I2749" s="1310"/>
      <c r="J2749" s="1321"/>
      <c r="K2749" s="1321"/>
      <c r="L2749" s="1310"/>
      <c r="N2749" s="1322">
        <f t="shared" si="109"/>
        <v>0</v>
      </c>
      <c r="O2749" s="1323">
        <f t="shared" si="110"/>
        <v>0</v>
      </c>
      <c r="P2749" s="1323">
        <f>O2749/'1.5 Universal Data'!$E$36</f>
        <v>0</v>
      </c>
      <c r="R2749" s="134"/>
      <c r="S2749" s="134"/>
      <c r="T2749" s="134"/>
      <c r="U2749" s="134"/>
      <c r="V2749" s="134"/>
      <c r="W2749" s="134"/>
      <c r="X2749" s="134"/>
      <c r="Y2749" s="134"/>
      <c r="Z2749" s="134"/>
      <c r="AA2749" s="134"/>
      <c r="AB2749" s="134"/>
      <c r="AC2749" s="134"/>
      <c r="AD2749" s="134"/>
      <c r="AE2749" s="134"/>
    </row>
    <row r="2750" spans="2:31">
      <c r="B2750" s="1319">
        <f t="shared" si="108"/>
        <v>-1</v>
      </c>
      <c r="D2750" s="1310"/>
      <c r="E2750" s="1310"/>
      <c r="F2750" s="1320"/>
      <c r="G2750" s="1310"/>
      <c r="H2750" s="1310"/>
      <c r="I2750" s="1310"/>
      <c r="J2750" s="1321"/>
      <c r="K2750" s="1321"/>
      <c r="L2750" s="1310"/>
      <c r="N2750" s="1322">
        <f t="shared" si="109"/>
        <v>0</v>
      </c>
      <c r="O2750" s="1323">
        <f t="shared" si="110"/>
        <v>0</v>
      </c>
      <c r="P2750" s="1323">
        <f>O2750/'1.5 Universal Data'!$E$36</f>
        <v>0</v>
      </c>
      <c r="R2750" s="134"/>
      <c r="S2750" s="134"/>
      <c r="T2750" s="134"/>
      <c r="U2750" s="134"/>
      <c r="V2750" s="134"/>
      <c r="W2750" s="134"/>
      <c r="X2750" s="134"/>
      <c r="Y2750" s="134"/>
      <c r="Z2750" s="134"/>
      <c r="AA2750" s="134"/>
      <c r="AB2750" s="134"/>
      <c r="AC2750" s="134"/>
      <c r="AD2750" s="134"/>
      <c r="AE2750" s="134"/>
    </row>
    <row r="2751" spans="2:31">
      <c r="B2751" s="1319">
        <f t="shared" si="108"/>
        <v>-1</v>
      </c>
      <c r="D2751" s="1310"/>
      <c r="E2751" s="1310"/>
      <c r="F2751" s="1320"/>
      <c r="G2751" s="1310"/>
      <c r="H2751" s="1310"/>
      <c r="I2751" s="1310"/>
      <c r="J2751" s="1321"/>
      <c r="K2751" s="1321"/>
      <c r="L2751" s="1310"/>
      <c r="N2751" s="1322">
        <f t="shared" si="109"/>
        <v>0</v>
      </c>
      <c r="O2751" s="1323">
        <f t="shared" si="110"/>
        <v>0</v>
      </c>
      <c r="P2751" s="1323">
        <f>O2751/'1.5 Universal Data'!$E$36</f>
        <v>0</v>
      </c>
      <c r="R2751" s="134"/>
      <c r="S2751" s="134"/>
      <c r="T2751" s="134"/>
      <c r="U2751" s="134"/>
      <c r="V2751" s="134"/>
      <c r="W2751" s="134"/>
      <c r="X2751" s="134"/>
      <c r="Y2751" s="134"/>
      <c r="Z2751" s="134"/>
      <c r="AA2751" s="134"/>
      <c r="AB2751" s="134"/>
      <c r="AC2751" s="134"/>
      <c r="AD2751" s="134"/>
      <c r="AE2751" s="134"/>
    </row>
    <row r="2752" spans="2:31">
      <c r="B2752" s="1319">
        <f t="shared" si="108"/>
        <v>-1</v>
      </c>
      <c r="D2752" s="1310"/>
      <c r="E2752" s="1310"/>
      <c r="F2752" s="1320"/>
      <c r="G2752" s="1310"/>
      <c r="H2752" s="1310"/>
      <c r="I2752" s="1310"/>
      <c r="J2752" s="1321"/>
      <c r="K2752" s="1321"/>
      <c r="L2752" s="1310"/>
      <c r="N2752" s="1322">
        <f t="shared" si="109"/>
        <v>0</v>
      </c>
      <c r="O2752" s="1323">
        <f t="shared" si="110"/>
        <v>0</v>
      </c>
      <c r="P2752" s="1323">
        <f>O2752/'1.5 Universal Data'!$E$36</f>
        <v>0</v>
      </c>
      <c r="R2752" s="134"/>
      <c r="S2752" s="134"/>
      <c r="T2752" s="134"/>
      <c r="U2752" s="134"/>
      <c r="V2752" s="134"/>
      <c r="W2752" s="134"/>
      <c r="X2752" s="134"/>
      <c r="Y2752" s="134"/>
      <c r="Z2752" s="134"/>
      <c r="AA2752" s="134"/>
      <c r="AB2752" s="134"/>
      <c r="AC2752" s="134"/>
      <c r="AD2752" s="134"/>
      <c r="AE2752" s="134"/>
    </row>
    <row r="2753" spans="2:31">
      <c r="B2753" s="1319">
        <f t="shared" si="108"/>
        <v>-1</v>
      </c>
      <c r="D2753" s="1310"/>
      <c r="E2753" s="1310"/>
      <c r="F2753" s="1320"/>
      <c r="G2753" s="1310"/>
      <c r="H2753" s="1310"/>
      <c r="I2753" s="1310"/>
      <c r="J2753" s="1321"/>
      <c r="K2753" s="1321"/>
      <c r="L2753" s="1310"/>
      <c r="N2753" s="1322">
        <f t="shared" si="109"/>
        <v>0</v>
      </c>
      <c r="O2753" s="1323">
        <f t="shared" si="110"/>
        <v>0</v>
      </c>
      <c r="P2753" s="1323">
        <f>O2753/'1.5 Universal Data'!$E$36</f>
        <v>0</v>
      </c>
      <c r="R2753" s="134"/>
      <c r="S2753" s="134"/>
      <c r="T2753" s="134"/>
      <c r="U2753" s="134"/>
      <c r="V2753" s="134"/>
      <c r="W2753" s="134"/>
      <c r="X2753" s="134"/>
      <c r="Y2753" s="134"/>
      <c r="Z2753" s="134"/>
      <c r="AA2753" s="134"/>
      <c r="AB2753" s="134"/>
      <c r="AC2753" s="134"/>
      <c r="AD2753" s="134"/>
      <c r="AE2753" s="134"/>
    </row>
    <row r="2754" spans="2:31">
      <c r="B2754" s="1319">
        <f t="shared" si="108"/>
        <v>-1</v>
      </c>
      <c r="D2754" s="1310"/>
      <c r="E2754" s="1310"/>
      <c r="F2754" s="1320"/>
      <c r="G2754" s="1310"/>
      <c r="H2754" s="1310"/>
      <c r="I2754" s="1310"/>
      <c r="J2754" s="1321"/>
      <c r="K2754" s="1321"/>
      <c r="L2754" s="1310"/>
      <c r="N2754" s="1322">
        <f t="shared" si="109"/>
        <v>0</v>
      </c>
      <c r="O2754" s="1323">
        <f t="shared" si="110"/>
        <v>0</v>
      </c>
      <c r="P2754" s="1323">
        <f>O2754/'1.5 Universal Data'!$E$36</f>
        <v>0</v>
      </c>
      <c r="R2754" s="134"/>
      <c r="S2754" s="134"/>
      <c r="T2754" s="134"/>
      <c r="U2754" s="134"/>
      <c r="V2754" s="134"/>
      <c r="W2754" s="134"/>
      <c r="X2754" s="134"/>
      <c r="Y2754" s="134"/>
      <c r="Z2754" s="134"/>
      <c r="AA2754" s="134"/>
      <c r="AB2754" s="134"/>
      <c r="AC2754" s="134"/>
      <c r="AD2754" s="134"/>
      <c r="AE2754" s="134"/>
    </row>
    <row r="2755" spans="2:31">
      <c r="B2755" s="1319">
        <f t="shared" si="108"/>
        <v>-1</v>
      </c>
      <c r="D2755" s="1310"/>
      <c r="E2755" s="1310"/>
      <c r="F2755" s="1320"/>
      <c r="G2755" s="1310"/>
      <c r="H2755" s="1310"/>
      <c r="I2755" s="1310"/>
      <c r="J2755" s="1321"/>
      <c r="K2755" s="1321"/>
      <c r="L2755" s="1310"/>
      <c r="N2755" s="1322">
        <f t="shared" si="109"/>
        <v>0</v>
      </c>
      <c r="O2755" s="1323">
        <f t="shared" si="110"/>
        <v>0</v>
      </c>
      <c r="P2755" s="1323">
        <f>O2755/'1.5 Universal Data'!$E$36</f>
        <v>0</v>
      </c>
      <c r="R2755" s="134"/>
      <c r="S2755" s="134"/>
      <c r="T2755" s="134"/>
      <c r="U2755" s="134"/>
      <c r="V2755" s="134"/>
      <c r="W2755" s="134"/>
      <c r="X2755" s="134"/>
      <c r="Y2755" s="134"/>
      <c r="Z2755" s="134"/>
      <c r="AA2755" s="134"/>
      <c r="AB2755" s="134"/>
      <c r="AC2755" s="134"/>
      <c r="AD2755" s="134"/>
      <c r="AE2755" s="134"/>
    </row>
    <row r="2756" spans="2:31">
      <c r="B2756" s="1319">
        <f t="shared" si="108"/>
        <v>-1</v>
      </c>
      <c r="D2756" s="1310"/>
      <c r="E2756" s="1310"/>
      <c r="F2756" s="1320"/>
      <c r="G2756" s="1310"/>
      <c r="H2756" s="1310"/>
      <c r="I2756" s="1310"/>
      <c r="J2756" s="1321"/>
      <c r="K2756" s="1321"/>
      <c r="L2756" s="1310"/>
      <c r="N2756" s="1322">
        <f t="shared" si="109"/>
        <v>0</v>
      </c>
      <c r="O2756" s="1323">
        <f t="shared" si="110"/>
        <v>0</v>
      </c>
      <c r="P2756" s="1323">
        <f>O2756/'1.5 Universal Data'!$E$36</f>
        <v>0</v>
      </c>
      <c r="R2756" s="134"/>
      <c r="S2756" s="134"/>
      <c r="T2756" s="134"/>
      <c r="U2756" s="134"/>
      <c r="V2756" s="134"/>
      <c r="W2756" s="134"/>
      <c r="X2756" s="134"/>
      <c r="Y2756" s="134"/>
      <c r="Z2756" s="134"/>
      <c r="AA2756" s="134"/>
      <c r="AB2756" s="134"/>
      <c r="AC2756" s="134"/>
      <c r="AD2756" s="134"/>
      <c r="AE2756" s="134"/>
    </row>
    <row r="2757" spans="2:31">
      <c r="B2757" s="1319">
        <f t="shared" si="108"/>
        <v>-1</v>
      </c>
      <c r="D2757" s="1310"/>
      <c r="E2757" s="1310"/>
      <c r="F2757" s="1320"/>
      <c r="G2757" s="1310"/>
      <c r="H2757" s="1310"/>
      <c r="I2757" s="1310"/>
      <c r="J2757" s="1321"/>
      <c r="K2757" s="1321"/>
      <c r="L2757" s="1310"/>
      <c r="N2757" s="1322">
        <f t="shared" si="109"/>
        <v>0</v>
      </c>
      <c r="O2757" s="1323">
        <f t="shared" si="110"/>
        <v>0</v>
      </c>
      <c r="P2757" s="1323">
        <f>O2757/'1.5 Universal Data'!$E$36</f>
        <v>0</v>
      </c>
      <c r="R2757" s="134"/>
      <c r="S2757" s="134"/>
      <c r="T2757" s="134"/>
      <c r="U2757" s="134"/>
      <c r="V2757" s="134"/>
      <c r="W2757" s="134"/>
      <c r="X2757" s="134"/>
      <c r="Y2757" s="134"/>
      <c r="Z2757" s="134"/>
      <c r="AA2757" s="134"/>
      <c r="AB2757" s="134"/>
      <c r="AC2757" s="134"/>
      <c r="AD2757" s="134"/>
      <c r="AE2757" s="134"/>
    </row>
    <row r="2758" spans="2:31">
      <c r="B2758" s="1319">
        <f t="shared" si="108"/>
        <v>-1</v>
      </c>
      <c r="D2758" s="1310"/>
      <c r="E2758" s="1310"/>
      <c r="F2758" s="1320"/>
      <c r="G2758" s="1310"/>
      <c r="H2758" s="1310"/>
      <c r="I2758" s="1310"/>
      <c r="J2758" s="1321"/>
      <c r="K2758" s="1321"/>
      <c r="L2758" s="1310"/>
      <c r="N2758" s="1322">
        <f t="shared" si="109"/>
        <v>0</v>
      </c>
      <c r="O2758" s="1323">
        <f t="shared" si="110"/>
        <v>0</v>
      </c>
      <c r="P2758" s="1323">
        <f>O2758/'1.5 Universal Data'!$E$36</f>
        <v>0</v>
      </c>
      <c r="R2758" s="134"/>
      <c r="S2758" s="134"/>
      <c r="T2758" s="134"/>
      <c r="U2758" s="134"/>
      <c r="V2758" s="134"/>
      <c r="W2758" s="134"/>
      <c r="X2758" s="134"/>
      <c r="Y2758" s="134"/>
      <c r="Z2758" s="134"/>
      <c r="AA2758" s="134"/>
      <c r="AB2758" s="134"/>
      <c r="AC2758" s="134"/>
      <c r="AD2758" s="134"/>
      <c r="AE2758" s="134"/>
    </row>
    <row r="2759" spans="2:31">
      <c r="B2759" s="1319">
        <f t="shared" si="108"/>
        <v>-1</v>
      </c>
      <c r="D2759" s="1310"/>
      <c r="E2759" s="1310"/>
      <c r="F2759" s="1320"/>
      <c r="G2759" s="1310"/>
      <c r="H2759" s="1310"/>
      <c r="I2759" s="1310"/>
      <c r="J2759" s="1321"/>
      <c r="K2759" s="1321"/>
      <c r="L2759" s="1310"/>
      <c r="N2759" s="1322">
        <f t="shared" si="109"/>
        <v>0</v>
      </c>
      <c r="O2759" s="1323">
        <f t="shared" si="110"/>
        <v>0</v>
      </c>
      <c r="P2759" s="1323">
        <f>O2759/'1.5 Universal Data'!$E$36</f>
        <v>0</v>
      </c>
      <c r="R2759" s="134"/>
      <c r="S2759" s="134"/>
      <c r="T2759" s="134"/>
      <c r="U2759" s="134"/>
      <c r="V2759" s="134"/>
      <c r="W2759" s="134"/>
      <c r="X2759" s="134"/>
      <c r="Y2759" s="134"/>
      <c r="Z2759" s="134"/>
      <c r="AA2759" s="134"/>
      <c r="AB2759" s="134"/>
      <c r="AC2759" s="134"/>
      <c r="AD2759" s="134"/>
      <c r="AE2759" s="134"/>
    </row>
    <row r="2760" spans="2:31">
      <c r="B2760" s="1319">
        <f t="shared" si="108"/>
        <v>-1</v>
      </c>
      <c r="D2760" s="1310"/>
      <c r="E2760" s="1310"/>
      <c r="F2760" s="1320"/>
      <c r="G2760" s="1310"/>
      <c r="H2760" s="1310"/>
      <c r="I2760" s="1310"/>
      <c r="J2760" s="1321"/>
      <c r="K2760" s="1321"/>
      <c r="L2760" s="1310"/>
      <c r="N2760" s="1322">
        <f t="shared" si="109"/>
        <v>0</v>
      </c>
      <c r="O2760" s="1323">
        <f t="shared" si="110"/>
        <v>0</v>
      </c>
      <c r="P2760" s="1323">
        <f>O2760/'1.5 Universal Data'!$E$36</f>
        <v>0</v>
      </c>
      <c r="R2760" s="134"/>
      <c r="S2760" s="134"/>
      <c r="T2760" s="134"/>
      <c r="U2760" s="134"/>
      <c r="V2760" s="134"/>
      <c r="W2760" s="134"/>
      <c r="X2760" s="134"/>
      <c r="Y2760" s="134"/>
      <c r="Z2760" s="134"/>
      <c r="AA2760" s="134"/>
      <c r="AB2760" s="134"/>
      <c r="AC2760" s="134"/>
      <c r="AD2760" s="134"/>
      <c r="AE2760" s="134"/>
    </row>
    <row r="2761" spans="2:31">
      <c r="B2761" s="1319">
        <f t="shared" si="108"/>
        <v>-1</v>
      </c>
      <c r="D2761" s="1310"/>
      <c r="E2761" s="1310"/>
      <c r="F2761" s="1320"/>
      <c r="G2761" s="1310"/>
      <c r="H2761" s="1310"/>
      <c r="I2761" s="1310"/>
      <c r="J2761" s="1321"/>
      <c r="K2761" s="1321"/>
      <c r="L2761" s="1310"/>
      <c r="N2761" s="1322">
        <f t="shared" si="109"/>
        <v>0</v>
      </c>
      <c r="O2761" s="1323">
        <f t="shared" si="110"/>
        <v>0</v>
      </c>
      <c r="P2761" s="1323">
        <f>O2761/'1.5 Universal Data'!$E$36</f>
        <v>0</v>
      </c>
      <c r="R2761" s="134"/>
      <c r="S2761" s="134"/>
      <c r="T2761" s="134"/>
      <c r="U2761" s="134"/>
      <c r="V2761" s="134"/>
      <c r="W2761" s="134"/>
      <c r="X2761" s="134"/>
      <c r="Y2761" s="134"/>
      <c r="Z2761" s="134"/>
      <c r="AA2761" s="134"/>
      <c r="AB2761" s="134"/>
      <c r="AC2761" s="134"/>
      <c r="AD2761" s="134"/>
      <c r="AE2761" s="134"/>
    </row>
    <row r="2762" spans="2:31">
      <c r="B2762" s="1319">
        <f t="shared" si="108"/>
        <v>-1</v>
      </c>
      <c r="D2762" s="1310"/>
      <c r="E2762" s="1310"/>
      <c r="F2762" s="1320"/>
      <c r="G2762" s="1310"/>
      <c r="H2762" s="1310"/>
      <c r="I2762" s="1310"/>
      <c r="J2762" s="1321"/>
      <c r="K2762" s="1321"/>
      <c r="L2762" s="1310"/>
      <c r="N2762" s="1322">
        <f t="shared" si="109"/>
        <v>0</v>
      </c>
      <c r="O2762" s="1323">
        <f t="shared" si="110"/>
        <v>0</v>
      </c>
      <c r="P2762" s="1323">
        <f>O2762/'1.5 Universal Data'!$E$36</f>
        <v>0</v>
      </c>
      <c r="R2762" s="134"/>
      <c r="S2762" s="134"/>
      <c r="T2762" s="134"/>
      <c r="U2762" s="134"/>
      <c r="V2762" s="134"/>
      <c r="W2762" s="134"/>
      <c r="X2762" s="134"/>
      <c r="Y2762" s="134"/>
      <c r="Z2762" s="134"/>
      <c r="AA2762" s="134"/>
      <c r="AB2762" s="134"/>
      <c r="AC2762" s="134"/>
      <c r="AD2762" s="134"/>
      <c r="AE2762" s="134"/>
    </row>
    <row r="2763" spans="2:31">
      <c r="B2763" s="1319">
        <f t="shared" si="108"/>
        <v>-1</v>
      </c>
      <c r="D2763" s="1310"/>
      <c r="E2763" s="1310"/>
      <c r="F2763" s="1320"/>
      <c r="G2763" s="1310"/>
      <c r="H2763" s="1310"/>
      <c r="I2763" s="1310"/>
      <c r="J2763" s="1321"/>
      <c r="K2763" s="1321"/>
      <c r="L2763" s="1310"/>
      <c r="N2763" s="1322">
        <f t="shared" si="109"/>
        <v>0</v>
      </c>
      <c r="O2763" s="1323">
        <f t="shared" si="110"/>
        <v>0</v>
      </c>
      <c r="P2763" s="1323">
        <f>O2763/'1.5 Universal Data'!$E$36</f>
        <v>0</v>
      </c>
      <c r="R2763" s="134"/>
      <c r="S2763" s="134"/>
      <c r="T2763" s="134"/>
      <c r="U2763" s="134"/>
      <c r="V2763" s="134"/>
      <c r="W2763" s="134"/>
      <c r="X2763" s="134"/>
      <c r="Y2763" s="134"/>
      <c r="Z2763" s="134"/>
      <c r="AA2763" s="134"/>
      <c r="AB2763" s="134"/>
      <c r="AC2763" s="134"/>
      <c r="AD2763" s="134"/>
      <c r="AE2763" s="134"/>
    </row>
    <row r="2764" spans="2:31">
      <c r="B2764" s="1319">
        <f t="shared" si="108"/>
        <v>-1</v>
      </c>
      <c r="D2764" s="1310"/>
      <c r="E2764" s="1310"/>
      <c r="F2764" s="1320"/>
      <c r="G2764" s="1310"/>
      <c r="H2764" s="1310"/>
      <c r="I2764" s="1310"/>
      <c r="J2764" s="1321"/>
      <c r="K2764" s="1321"/>
      <c r="L2764" s="1310"/>
      <c r="N2764" s="1322">
        <f t="shared" si="109"/>
        <v>0</v>
      </c>
      <c r="O2764" s="1323">
        <f t="shared" si="110"/>
        <v>0</v>
      </c>
      <c r="P2764" s="1323">
        <f>O2764/'1.5 Universal Data'!$E$36</f>
        <v>0</v>
      </c>
      <c r="R2764" s="134"/>
      <c r="S2764" s="134"/>
      <c r="T2764" s="134"/>
      <c r="U2764" s="134"/>
      <c r="V2764" s="134"/>
      <c r="W2764" s="134"/>
      <c r="X2764" s="134"/>
      <c r="Y2764" s="134"/>
      <c r="Z2764" s="134"/>
      <c r="AA2764" s="134"/>
      <c r="AB2764" s="134"/>
      <c r="AC2764" s="134"/>
      <c r="AD2764" s="134"/>
      <c r="AE2764" s="134"/>
    </row>
    <row r="2765" spans="2:31">
      <c r="B2765" s="1319">
        <f t="shared" si="108"/>
        <v>-1</v>
      </c>
      <c r="D2765" s="1310"/>
      <c r="E2765" s="1310"/>
      <c r="F2765" s="1320"/>
      <c r="G2765" s="1310"/>
      <c r="H2765" s="1310"/>
      <c r="I2765" s="1310"/>
      <c r="J2765" s="1321"/>
      <c r="K2765" s="1321"/>
      <c r="L2765" s="1310"/>
      <c r="N2765" s="1322">
        <f t="shared" si="109"/>
        <v>0</v>
      </c>
      <c r="O2765" s="1323">
        <f t="shared" si="110"/>
        <v>0</v>
      </c>
      <c r="P2765" s="1323">
        <f>O2765/'1.5 Universal Data'!$E$36</f>
        <v>0</v>
      </c>
      <c r="R2765" s="134"/>
      <c r="S2765" s="134"/>
      <c r="T2765" s="134"/>
      <c r="U2765" s="134"/>
      <c r="V2765" s="134"/>
      <c r="W2765" s="134"/>
      <c r="X2765" s="134"/>
      <c r="Y2765" s="134"/>
      <c r="Z2765" s="134"/>
      <c r="AA2765" s="134"/>
      <c r="AB2765" s="134"/>
      <c r="AC2765" s="134"/>
      <c r="AD2765" s="134"/>
      <c r="AE2765" s="134"/>
    </row>
    <row r="2766" spans="2:31">
      <c r="B2766" s="1319">
        <f t="shared" si="108"/>
        <v>-1</v>
      </c>
      <c r="D2766" s="1310"/>
      <c r="E2766" s="1310"/>
      <c r="F2766" s="1320"/>
      <c r="G2766" s="1310"/>
      <c r="H2766" s="1310"/>
      <c r="I2766" s="1310"/>
      <c r="J2766" s="1321"/>
      <c r="K2766" s="1321"/>
      <c r="L2766" s="1310"/>
      <c r="N2766" s="1322">
        <f t="shared" si="109"/>
        <v>0</v>
      </c>
      <c r="O2766" s="1323">
        <f t="shared" si="110"/>
        <v>0</v>
      </c>
      <c r="P2766" s="1323">
        <f>O2766/'1.5 Universal Data'!$E$36</f>
        <v>0</v>
      </c>
      <c r="R2766" s="134"/>
      <c r="S2766" s="134"/>
      <c r="T2766" s="134"/>
      <c r="U2766" s="134"/>
      <c r="V2766" s="134"/>
      <c r="W2766" s="134"/>
      <c r="X2766" s="134"/>
      <c r="Y2766" s="134"/>
      <c r="Z2766" s="134"/>
      <c r="AA2766" s="134"/>
      <c r="AB2766" s="134"/>
      <c r="AC2766" s="134"/>
      <c r="AD2766" s="134"/>
      <c r="AE2766" s="134"/>
    </row>
    <row r="2767" spans="2:31">
      <c r="B2767" s="1319">
        <f t="shared" si="108"/>
        <v>-1</v>
      </c>
      <c r="D2767" s="1310"/>
      <c r="E2767" s="1310"/>
      <c r="F2767" s="1320"/>
      <c r="G2767" s="1310"/>
      <c r="H2767" s="1310"/>
      <c r="I2767" s="1310"/>
      <c r="J2767" s="1321"/>
      <c r="K2767" s="1321"/>
      <c r="L2767" s="1310"/>
      <c r="N2767" s="1322">
        <f t="shared" si="109"/>
        <v>0</v>
      </c>
      <c r="O2767" s="1323">
        <f t="shared" si="110"/>
        <v>0</v>
      </c>
      <c r="P2767" s="1323">
        <f>O2767/'1.5 Universal Data'!$E$36</f>
        <v>0</v>
      </c>
      <c r="R2767" s="134"/>
      <c r="S2767" s="134"/>
      <c r="T2767" s="134"/>
      <c r="U2767" s="134"/>
      <c r="V2767" s="134"/>
      <c r="W2767" s="134"/>
      <c r="X2767" s="134"/>
      <c r="Y2767" s="134"/>
      <c r="Z2767" s="134"/>
      <c r="AA2767" s="134"/>
      <c r="AB2767" s="134"/>
      <c r="AC2767" s="134"/>
      <c r="AD2767" s="134"/>
      <c r="AE2767" s="134"/>
    </row>
    <row r="2768" spans="2:31">
      <c r="B2768" s="1319">
        <f t="shared" si="108"/>
        <v>-1</v>
      </c>
      <c r="D2768" s="1310"/>
      <c r="E2768" s="1310"/>
      <c r="F2768" s="1320"/>
      <c r="G2768" s="1310"/>
      <c r="H2768" s="1310"/>
      <c r="I2768" s="1310"/>
      <c r="J2768" s="1321"/>
      <c r="K2768" s="1321"/>
      <c r="L2768" s="1310"/>
      <c r="N2768" s="1322">
        <f t="shared" si="109"/>
        <v>0</v>
      </c>
      <c r="O2768" s="1323">
        <f t="shared" si="110"/>
        <v>0</v>
      </c>
      <c r="P2768" s="1323">
        <f>O2768/'1.5 Universal Data'!$E$36</f>
        <v>0</v>
      </c>
      <c r="R2768" s="134"/>
      <c r="S2768" s="134"/>
      <c r="T2768" s="134"/>
      <c r="U2768" s="134"/>
      <c r="V2768" s="134"/>
      <c r="W2768" s="134"/>
      <c r="X2768" s="134"/>
      <c r="Y2768" s="134"/>
      <c r="Z2768" s="134"/>
      <c r="AA2768" s="134"/>
      <c r="AB2768" s="134"/>
      <c r="AC2768" s="134"/>
      <c r="AD2768" s="134"/>
      <c r="AE2768" s="134"/>
    </row>
    <row r="2769" spans="2:31">
      <c r="B2769" s="1319">
        <f t="shared" si="108"/>
        <v>-1</v>
      </c>
      <c r="D2769" s="1310"/>
      <c r="E2769" s="1310"/>
      <c r="F2769" s="1320"/>
      <c r="G2769" s="1310"/>
      <c r="H2769" s="1310"/>
      <c r="I2769" s="1310"/>
      <c r="J2769" s="1321"/>
      <c r="K2769" s="1321"/>
      <c r="L2769" s="1310"/>
      <c r="N2769" s="1322">
        <f t="shared" si="109"/>
        <v>0</v>
      </c>
      <c r="O2769" s="1323">
        <f t="shared" si="110"/>
        <v>0</v>
      </c>
      <c r="P2769" s="1323">
        <f>O2769/'1.5 Universal Data'!$E$36</f>
        <v>0</v>
      </c>
      <c r="R2769" s="134"/>
      <c r="S2769" s="134"/>
      <c r="T2769" s="134"/>
      <c r="U2769" s="134"/>
      <c r="V2769" s="134"/>
      <c r="W2769" s="134"/>
      <c r="X2769" s="134"/>
      <c r="Y2769" s="134"/>
      <c r="Z2769" s="134"/>
      <c r="AA2769" s="134"/>
      <c r="AB2769" s="134"/>
      <c r="AC2769" s="134"/>
      <c r="AD2769" s="134"/>
      <c r="AE2769" s="134"/>
    </row>
    <row r="2770" spans="2:31">
      <c r="B2770" s="1319">
        <f t="shared" si="108"/>
        <v>-1</v>
      </c>
      <c r="D2770" s="1310"/>
      <c r="E2770" s="1310"/>
      <c r="F2770" s="1320"/>
      <c r="G2770" s="1310"/>
      <c r="H2770" s="1310"/>
      <c r="I2770" s="1310"/>
      <c r="J2770" s="1321"/>
      <c r="K2770" s="1321"/>
      <c r="L2770" s="1310"/>
      <c r="N2770" s="1322">
        <f t="shared" si="109"/>
        <v>0</v>
      </c>
      <c r="O2770" s="1323">
        <f t="shared" si="110"/>
        <v>0</v>
      </c>
      <c r="P2770" s="1323">
        <f>O2770/'1.5 Universal Data'!$E$36</f>
        <v>0</v>
      </c>
      <c r="R2770" s="134"/>
      <c r="S2770" s="134"/>
      <c r="T2770" s="134"/>
      <c r="U2770" s="134"/>
      <c r="V2770" s="134"/>
      <c r="W2770" s="134"/>
      <c r="X2770" s="134"/>
      <c r="Y2770" s="134"/>
      <c r="Z2770" s="134"/>
      <c r="AA2770" s="134"/>
      <c r="AB2770" s="134"/>
      <c r="AC2770" s="134"/>
      <c r="AD2770" s="134"/>
      <c r="AE2770" s="134"/>
    </row>
    <row r="2771" spans="2:31">
      <c r="B2771" s="1319">
        <f t="shared" si="108"/>
        <v>-1</v>
      </c>
      <c r="D2771" s="1310"/>
      <c r="E2771" s="1310"/>
      <c r="F2771" s="1320"/>
      <c r="G2771" s="1310"/>
      <c r="H2771" s="1310"/>
      <c r="I2771" s="1310"/>
      <c r="J2771" s="1321"/>
      <c r="K2771" s="1321"/>
      <c r="L2771" s="1310"/>
      <c r="N2771" s="1322">
        <f t="shared" si="109"/>
        <v>0</v>
      </c>
      <c r="O2771" s="1323">
        <f t="shared" si="110"/>
        <v>0</v>
      </c>
      <c r="P2771" s="1323">
        <f>O2771/'1.5 Universal Data'!$E$36</f>
        <v>0</v>
      </c>
      <c r="R2771" s="134"/>
      <c r="S2771" s="134"/>
      <c r="T2771" s="134"/>
      <c r="U2771" s="134"/>
      <c r="V2771" s="134"/>
      <c r="W2771" s="134"/>
      <c r="X2771" s="134"/>
      <c r="Y2771" s="134"/>
      <c r="Z2771" s="134"/>
      <c r="AA2771" s="134"/>
      <c r="AB2771" s="134"/>
      <c r="AC2771" s="134"/>
      <c r="AD2771" s="134"/>
      <c r="AE2771" s="134"/>
    </row>
    <row r="2772" spans="2:31">
      <c r="B2772" s="1319">
        <f t="shared" si="108"/>
        <v>-1</v>
      </c>
      <c r="D2772" s="1310"/>
      <c r="E2772" s="1310"/>
      <c r="F2772" s="1320"/>
      <c r="G2772" s="1310"/>
      <c r="H2772" s="1310"/>
      <c r="I2772" s="1310"/>
      <c r="J2772" s="1321"/>
      <c r="K2772" s="1321"/>
      <c r="L2772" s="1310"/>
      <c r="N2772" s="1322">
        <f t="shared" si="109"/>
        <v>0</v>
      </c>
      <c r="O2772" s="1323">
        <f t="shared" si="110"/>
        <v>0</v>
      </c>
      <c r="P2772" s="1323">
        <f>O2772/'1.5 Universal Data'!$E$36</f>
        <v>0</v>
      </c>
      <c r="R2772" s="134"/>
      <c r="S2772" s="134"/>
      <c r="T2772" s="134"/>
      <c r="U2772" s="134"/>
      <c r="V2772" s="134"/>
      <c r="W2772" s="134"/>
      <c r="X2772" s="134"/>
      <c r="Y2772" s="134"/>
      <c r="Z2772" s="134"/>
      <c r="AA2772" s="134"/>
      <c r="AB2772" s="134"/>
      <c r="AC2772" s="134"/>
      <c r="AD2772" s="134"/>
      <c r="AE2772" s="134"/>
    </row>
    <row r="2773" spans="2:31">
      <c r="B2773" s="1319">
        <f t="shared" si="108"/>
        <v>-1</v>
      </c>
      <c r="D2773" s="1310"/>
      <c r="E2773" s="1310"/>
      <c r="F2773" s="1320"/>
      <c r="G2773" s="1310"/>
      <c r="H2773" s="1310"/>
      <c r="I2773" s="1310"/>
      <c r="J2773" s="1321"/>
      <c r="K2773" s="1321"/>
      <c r="L2773" s="1310"/>
      <c r="N2773" s="1322">
        <f t="shared" si="109"/>
        <v>0</v>
      </c>
      <c r="O2773" s="1323">
        <f t="shared" si="110"/>
        <v>0</v>
      </c>
      <c r="P2773" s="1323">
        <f>O2773/'1.5 Universal Data'!$E$36</f>
        <v>0</v>
      </c>
      <c r="R2773" s="134"/>
      <c r="S2773" s="134"/>
      <c r="T2773" s="134"/>
      <c r="U2773" s="134"/>
      <c r="V2773" s="134"/>
      <c r="W2773" s="134"/>
      <c r="X2773" s="134"/>
      <c r="Y2773" s="134"/>
      <c r="Z2773" s="134"/>
      <c r="AA2773" s="134"/>
      <c r="AB2773" s="134"/>
      <c r="AC2773" s="134"/>
      <c r="AD2773" s="134"/>
      <c r="AE2773" s="134"/>
    </row>
    <row r="2774" spans="2:31">
      <c r="B2774" s="1319">
        <f t="shared" si="108"/>
        <v>-1</v>
      </c>
      <c r="D2774" s="1310"/>
      <c r="E2774" s="1310"/>
      <c r="F2774" s="1320"/>
      <c r="G2774" s="1310"/>
      <c r="H2774" s="1310"/>
      <c r="I2774" s="1310"/>
      <c r="J2774" s="1321"/>
      <c r="K2774" s="1321"/>
      <c r="L2774" s="1310"/>
      <c r="N2774" s="1322">
        <f t="shared" si="109"/>
        <v>0</v>
      </c>
      <c r="O2774" s="1323">
        <f t="shared" si="110"/>
        <v>0</v>
      </c>
      <c r="P2774" s="1323">
        <f>O2774/'1.5 Universal Data'!$E$36</f>
        <v>0</v>
      </c>
      <c r="R2774" s="134"/>
      <c r="S2774" s="134"/>
      <c r="T2774" s="134"/>
      <c r="U2774" s="134"/>
      <c r="V2774" s="134"/>
      <c r="W2774" s="134"/>
      <c r="X2774" s="134"/>
      <c r="Y2774" s="134"/>
      <c r="Z2774" s="134"/>
      <c r="AA2774" s="134"/>
      <c r="AB2774" s="134"/>
      <c r="AC2774" s="134"/>
      <c r="AD2774" s="134"/>
      <c r="AE2774" s="134"/>
    </row>
    <row r="2775" spans="2:31">
      <c r="B2775" s="1319">
        <f t="shared" ref="B2775:B2838" si="111">IF(G2775="buy",1,-1)</f>
        <v>-1</v>
      </c>
      <c r="D2775" s="1310"/>
      <c r="E2775" s="1310"/>
      <c r="F2775" s="1320"/>
      <c r="G2775" s="1310"/>
      <c r="H2775" s="1310"/>
      <c r="I2775" s="1310"/>
      <c r="J2775" s="1321"/>
      <c r="K2775" s="1321"/>
      <c r="L2775" s="1310"/>
      <c r="N2775" s="1322">
        <f t="shared" si="109"/>
        <v>0</v>
      </c>
      <c r="O2775" s="1323">
        <f t="shared" si="110"/>
        <v>0</v>
      </c>
      <c r="P2775" s="1323">
        <f>O2775/'1.5 Universal Data'!$E$36</f>
        <v>0</v>
      </c>
      <c r="R2775" s="134"/>
      <c r="S2775" s="134"/>
      <c r="T2775" s="134"/>
      <c r="U2775" s="134"/>
      <c r="V2775" s="134"/>
      <c r="W2775" s="134"/>
      <c r="X2775" s="134"/>
      <c r="Y2775" s="134"/>
      <c r="Z2775" s="134"/>
      <c r="AA2775" s="134"/>
      <c r="AB2775" s="134"/>
      <c r="AC2775" s="134"/>
      <c r="AD2775" s="134"/>
      <c r="AE2775" s="134"/>
    </row>
    <row r="2776" spans="2:31">
      <c r="B2776" s="1319">
        <f t="shared" si="111"/>
        <v>-1</v>
      </c>
      <c r="D2776" s="1310"/>
      <c r="E2776" s="1310"/>
      <c r="F2776" s="1320"/>
      <c r="G2776" s="1310"/>
      <c r="H2776" s="1310"/>
      <c r="I2776" s="1310"/>
      <c r="J2776" s="1321"/>
      <c r="K2776" s="1321"/>
      <c r="L2776" s="1310"/>
      <c r="N2776" s="1322">
        <f t="shared" si="109"/>
        <v>0</v>
      </c>
      <c r="O2776" s="1323">
        <f t="shared" si="110"/>
        <v>0</v>
      </c>
      <c r="P2776" s="1323">
        <f>O2776/'1.5 Universal Data'!$E$36</f>
        <v>0</v>
      </c>
      <c r="R2776" s="134"/>
      <c r="S2776" s="134"/>
      <c r="T2776" s="134"/>
      <c r="U2776" s="134"/>
      <c r="V2776" s="134"/>
      <c r="W2776" s="134"/>
      <c r="X2776" s="134"/>
      <c r="Y2776" s="134"/>
      <c r="Z2776" s="134"/>
      <c r="AA2776" s="134"/>
      <c r="AB2776" s="134"/>
      <c r="AC2776" s="134"/>
      <c r="AD2776" s="134"/>
      <c r="AE2776" s="134"/>
    </row>
    <row r="2777" spans="2:31">
      <c r="B2777" s="1319">
        <f t="shared" si="111"/>
        <v>-1</v>
      </c>
      <c r="D2777" s="1310"/>
      <c r="E2777" s="1310"/>
      <c r="F2777" s="1320"/>
      <c r="G2777" s="1310"/>
      <c r="H2777" s="1310"/>
      <c r="I2777" s="1310"/>
      <c r="J2777" s="1321"/>
      <c r="K2777" s="1321"/>
      <c r="L2777" s="1310"/>
      <c r="N2777" s="1322">
        <f t="shared" si="109"/>
        <v>0</v>
      </c>
      <c r="O2777" s="1323">
        <f t="shared" si="110"/>
        <v>0</v>
      </c>
      <c r="P2777" s="1323">
        <f>O2777/'1.5 Universal Data'!$E$36</f>
        <v>0</v>
      </c>
      <c r="R2777" s="134"/>
      <c r="S2777" s="134"/>
      <c r="T2777" s="134"/>
      <c r="U2777" s="134"/>
      <c r="V2777" s="134"/>
      <c r="W2777" s="134"/>
      <c r="X2777" s="134"/>
      <c r="Y2777" s="134"/>
      <c r="Z2777" s="134"/>
      <c r="AA2777" s="134"/>
      <c r="AB2777" s="134"/>
      <c r="AC2777" s="134"/>
      <c r="AD2777" s="134"/>
      <c r="AE2777" s="134"/>
    </row>
    <row r="2778" spans="2:31">
      <c r="B2778" s="1319">
        <f t="shared" si="111"/>
        <v>-1</v>
      </c>
      <c r="D2778" s="1310"/>
      <c r="E2778" s="1310"/>
      <c r="F2778" s="1320"/>
      <c r="G2778" s="1310"/>
      <c r="H2778" s="1310"/>
      <c r="I2778" s="1310"/>
      <c r="J2778" s="1321"/>
      <c r="K2778" s="1321"/>
      <c r="L2778" s="1310"/>
      <c r="N2778" s="1322">
        <f t="shared" si="109"/>
        <v>0</v>
      </c>
      <c r="O2778" s="1323">
        <f t="shared" si="110"/>
        <v>0</v>
      </c>
      <c r="P2778" s="1323">
        <f>O2778/'1.5 Universal Data'!$E$36</f>
        <v>0</v>
      </c>
      <c r="R2778" s="134"/>
      <c r="S2778" s="134"/>
      <c r="T2778" s="134"/>
      <c r="U2778" s="134"/>
      <c r="V2778" s="134"/>
      <c r="W2778" s="134"/>
      <c r="X2778" s="134"/>
      <c r="Y2778" s="134"/>
      <c r="Z2778" s="134"/>
      <c r="AA2778" s="134"/>
      <c r="AB2778" s="134"/>
      <c r="AC2778" s="134"/>
      <c r="AD2778" s="134"/>
      <c r="AE2778" s="134"/>
    </row>
    <row r="2779" spans="2:31">
      <c r="B2779" s="1319">
        <f t="shared" si="111"/>
        <v>-1</v>
      </c>
      <c r="D2779" s="1310"/>
      <c r="E2779" s="1310"/>
      <c r="F2779" s="1320"/>
      <c r="G2779" s="1310"/>
      <c r="H2779" s="1310"/>
      <c r="I2779" s="1310"/>
      <c r="J2779" s="1321"/>
      <c r="K2779" s="1321"/>
      <c r="L2779" s="1310"/>
      <c r="N2779" s="1322">
        <f t="shared" ref="N2779:N2842" si="112">+H2779*((K2779-J2779)+1)*B2779</f>
        <v>0</v>
      </c>
      <c r="O2779" s="1323">
        <f t="shared" ref="O2779:O2842" si="113">N2779*L2779/100</f>
        <v>0</v>
      </c>
      <c r="P2779" s="1323">
        <f>O2779/'1.5 Universal Data'!$E$36</f>
        <v>0</v>
      </c>
      <c r="R2779" s="134"/>
      <c r="S2779" s="134"/>
      <c r="T2779" s="134"/>
      <c r="U2779" s="134"/>
      <c r="V2779" s="134"/>
      <c r="W2779" s="134"/>
      <c r="X2779" s="134"/>
      <c r="Y2779" s="134"/>
      <c r="Z2779" s="134"/>
      <c r="AA2779" s="134"/>
      <c r="AB2779" s="134"/>
      <c r="AC2779" s="134"/>
      <c r="AD2779" s="134"/>
      <c r="AE2779" s="134"/>
    </row>
    <row r="2780" spans="2:31">
      <c r="B2780" s="1319">
        <f t="shared" si="111"/>
        <v>-1</v>
      </c>
      <c r="D2780" s="1310"/>
      <c r="E2780" s="1310"/>
      <c r="F2780" s="1320"/>
      <c r="G2780" s="1310"/>
      <c r="H2780" s="1310"/>
      <c r="I2780" s="1310"/>
      <c r="J2780" s="1321"/>
      <c r="K2780" s="1321"/>
      <c r="L2780" s="1310"/>
      <c r="N2780" s="1322">
        <f t="shared" si="112"/>
        <v>0</v>
      </c>
      <c r="O2780" s="1323">
        <f t="shared" si="113"/>
        <v>0</v>
      </c>
      <c r="P2780" s="1323">
        <f>O2780/'1.5 Universal Data'!$E$36</f>
        <v>0</v>
      </c>
      <c r="R2780" s="134"/>
      <c r="S2780" s="134"/>
      <c r="T2780" s="134"/>
      <c r="U2780" s="134"/>
      <c r="V2780" s="134"/>
      <c r="W2780" s="134"/>
      <c r="X2780" s="134"/>
      <c r="Y2780" s="134"/>
      <c r="Z2780" s="134"/>
      <c r="AA2780" s="134"/>
      <c r="AB2780" s="134"/>
      <c r="AC2780" s="134"/>
      <c r="AD2780" s="134"/>
      <c r="AE2780" s="134"/>
    </row>
    <row r="2781" spans="2:31">
      <c r="B2781" s="1319">
        <f t="shared" si="111"/>
        <v>-1</v>
      </c>
      <c r="D2781" s="1310"/>
      <c r="E2781" s="1310"/>
      <c r="F2781" s="1320"/>
      <c r="G2781" s="1310"/>
      <c r="H2781" s="1310"/>
      <c r="I2781" s="1310"/>
      <c r="J2781" s="1321"/>
      <c r="K2781" s="1321"/>
      <c r="L2781" s="1310"/>
      <c r="N2781" s="1322">
        <f t="shared" si="112"/>
        <v>0</v>
      </c>
      <c r="O2781" s="1323">
        <f t="shared" si="113"/>
        <v>0</v>
      </c>
      <c r="P2781" s="1323">
        <f>O2781/'1.5 Universal Data'!$E$36</f>
        <v>0</v>
      </c>
      <c r="R2781" s="134"/>
      <c r="S2781" s="134"/>
      <c r="T2781" s="134"/>
      <c r="U2781" s="134"/>
      <c r="V2781" s="134"/>
      <c r="W2781" s="134"/>
      <c r="X2781" s="134"/>
      <c r="Y2781" s="134"/>
      <c r="Z2781" s="134"/>
      <c r="AA2781" s="134"/>
      <c r="AB2781" s="134"/>
      <c r="AC2781" s="134"/>
      <c r="AD2781" s="134"/>
      <c r="AE2781" s="134"/>
    </row>
    <row r="2782" spans="2:31">
      <c r="B2782" s="1319">
        <f t="shared" si="111"/>
        <v>-1</v>
      </c>
      <c r="D2782" s="1310"/>
      <c r="E2782" s="1310"/>
      <c r="F2782" s="1320"/>
      <c r="G2782" s="1310"/>
      <c r="H2782" s="1310"/>
      <c r="I2782" s="1310"/>
      <c r="J2782" s="1321"/>
      <c r="K2782" s="1321"/>
      <c r="L2782" s="1310"/>
      <c r="N2782" s="1322">
        <f t="shared" si="112"/>
        <v>0</v>
      </c>
      <c r="O2782" s="1323">
        <f t="shared" si="113"/>
        <v>0</v>
      </c>
      <c r="P2782" s="1323">
        <f>O2782/'1.5 Universal Data'!$E$36</f>
        <v>0</v>
      </c>
      <c r="R2782" s="134"/>
      <c r="S2782" s="134"/>
      <c r="T2782" s="134"/>
      <c r="U2782" s="134"/>
      <c r="V2782" s="134"/>
      <c r="W2782" s="134"/>
      <c r="X2782" s="134"/>
      <c r="Y2782" s="134"/>
      <c r="Z2782" s="134"/>
      <c r="AA2782" s="134"/>
      <c r="AB2782" s="134"/>
      <c r="AC2782" s="134"/>
      <c r="AD2782" s="134"/>
      <c r="AE2782" s="134"/>
    </row>
    <row r="2783" spans="2:31">
      <c r="B2783" s="1319">
        <f t="shared" si="111"/>
        <v>-1</v>
      </c>
      <c r="D2783" s="1310"/>
      <c r="E2783" s="1310"/>
      <c r="F2783" s="1320"/>
      <c r="G2783" s="1310"/>
      <c r="H2783" s="1310"/>
      <c r="I2783" s="1310"/>
      <c r="J2783" s="1321"/>
      <c r="K2783" s="1321"/>
      <c r="L2783" s="1310"/>
      <c r="N2783" s="1322">
        <f t="shared" si="112"/>
        <v>0</v>
      </c>
      <c r="O2783" s="1323">
        <f t="shared" si="113"/>
        <v>0</v>
      </c>
      <c r="P2783" s="1323">
        <f>O2783/'1.5 Universal Data'!$E$36</f>
        <v>0</v>
      </c>
      <c r="R2783" s="134"/>
      <c r="S2783" s="134"/>
      <c r="T2783" s="134"/>
      <c r="U2783" s="134"/>
      <c r="V2783" s="134"/>
      <c r="W2783" s="134"/>
      <c r="X2783" s="134"/>
      <c r="Y2783" s="134"/>
      <c r="Z2783" s="134"/>
      <c r="AA2783" s="134"/>
      <c r="AB2783" s="134"/>
      <c r="AC2783" s="134"/>
      <c r="AD2783" s="134"/>
      <c r="AE2783" s="134"/>
    </row>
    <row r="2784" spans="2:31">
      <c r="B2784" s="1319">
        <f t="shared" si="111"/>
        <v>-1</v>
      </c>
      <c r="D2784" s="1310"/>
      <c r="E2784" s="1310"/>
      <c r="F2784" s="1320"/>
      <c r="G2784" s="1310"/>
      <c r="H2784" s="1310"/>
      <c r="I2784" s="1310"/>
      <c r="J2784" s="1321"/>
      <c r="K2784" s="1321"/>
      <c r="L2784" s="1310"/>
      <c r="N2784" s="1322">
        <f t="shared" si="112"/>
        <v>0</v>
      </c>
      <c r="O2784" s="1323">
        <f t="shared" si="113"/>
        <v>0</v>
      </c>
      <c r="P2784" s="1323">
        <f>O2784/'1.5 Universal Data'!$E$36</f>
        <v>0</v>
      </c>
      <c r="R2784" s="134"/>
      <c r="S2784" s="134"/>
      <c r="T2784" s="134"/>
      <c r="U2784" s="134"/>
      <c r="V2784" s="134"/>
      <c r="W2784" s="134"/>
      <c r="X2784" s="134"/>
      <c r="Y2784" s="134"/>
      <c r="Z2784" s="134"/>
      <c r="AA2784" s="134"/>
      <c r="AB2784" s="134"/>
      <c r="AC2784" s="134"/>
      <c r="AD2784" s="134"/>
      <c r="AE2784" s="134"/>
    </row>
    <row r="2785" spans="2:31">
      <c r="B2785" s="1319">
        <f t="shared" si="111"/>
        <v>-1</v>
      </c>
      <c r="D2785" s="1310"/>
      <c r="E2785" s="1310"/>
      <c r="F2785" s="1320"/>
      <c r="G2785" s="1310"/>
      <c r="H2785" s="1310"/>
      <c r="I2785" s="1310"/>
      <c r="J2785" s="1321"/>
      <c r="K2785" s="1321"/>
      <c r="L2785" s="1310"/>
      <c r="N2785" s="1322">
        <f t="shared" si="112"/>
        <v>0</v>
      </c>
      <c r="O2785" s="1323">
        <f t="shared" si="113"/>
        <v>0</v>
      </c>
      <c r="P2785" s="1323">
        <f>O2785/'1.5 Universal Data'!$E$36</f>
        <v>0</v>
      </c>
      <c r="R2785" s="134"/>
      <c r="S2785" s="134"/>
      <c r="T2785" s="134"/>
      <c r="U2785" s="134"/>
      <c r="V2785" s="134"/>
      <c r="W2785" s="134"/>
      <c r="X2785" s="134"/>
      <c r="Y2785" s="134"/>
      <c r="Z2785" s="134"/>
      <c r="AA2785" s="134"/>
      <c r="AB2785" s="134"/>
      <c r="AC2785" s="134"/>
      <c r="AD2785" s="134"/>
      <c r="AE2785" s="134"/>
    </row>
    <row r="2786" spans="2:31">
      <c r="B2786" s="1319">
        <f t="shared" si="111"/>
        <v>-1</v>
      </c>
      <c r="D2786" s="1310"/>
      <c r="E2786" s="1310"/>
      <c r="F2786" s="1320"/>
      <c r="G2786" s="1310"/>
      <c r="H2786" s="1310"/>
      <c r="I2786" s="1310"/>
      <c r="J2786" s="1321"/>
      <c r="K2786" s="1321"/>
      <c r="L2786" s="1310"/>
      <c r="N2786" s="1322">
        <f t="shared" si="112"/>
        <v>0</v>
      </c>
      <c r="O2786" s="1323">
        <f t="shared" si="113"/>
        <v>0</v>
      </c>
      <c r="P2786" s="1323">
        <f>O2786/'1.5 Universal Data'!$E$36</f>
        <v>0</v>
      </c>
      <c r="R2786" s="134"/>
      <c r="S2786" s="134"/>
      <c r="T2786" s="134"/>
      <c r="U2786" s="134"/>
      <c r="V2786" s="134"/>
      <c r="W2786" s="134"/>
      <c r="X2786" s="134"/>
      <c r="Y2786" s="134"/>
      <c r="Z2786" s="134"/>
      <c r="AA2786" s="134"/>
      <c r="AB2786" s="134"/>
      <c r="AC2786" s="134"/>
      <c r="AD2786" s="134"/>
      <c r="AE2786" s="134"/>
    </row>
    <row r="2787" spans="2:31">
      <c r="B2787" s="1319">
        <f t="shared" si="111"/>
        <v>-1</v>
      </c>
      <c r="D2787" s="1310"/>
      <c r="E2787" s="1310"/>
      <c r="F2787" s="1320"/>
      <c r="G2787" s="1310"/>
      <c r="H2787" s="1310"/>
      <c r="I2787" s="1310"/>
      <c r="J2787" s="1321"/>
      <c r="K2787" s="1321"/>
      <c r="L2787" s="1310"/>
      <c r="N2787" s="1322">
        <f t="shared" si="112"/>
        <v>0</v>
      </c>
      <c r="O2787" s="1323">
        <f t="shared" si="113"/>
        <v>0</v>
      </c>
      <c r="P2787" s="1323">
        <f>O2787/'1.5 Universal Data'!$E$36</f>
        <v>0</v>
      </c>
      <c r="R2787" s="134"/>
      <c r="S2787" s="134"/>
      <c r="T2787" s="134"/>
      <c r="U2787" s="134"/>
      <c r="V2787" s="134"/>
      <c r="W2787" s="134"/>
      <c r="X2787" s="134"/>
      <c r="Y2787" s="134"/>
      <c r="Z2787" s="134"/>
      <c r="AA2787" s="134"/>
      <c r="AB2787" s="134"/>
      <c r="AC2787" s="134"/>
      <c r="AD2787" s="134"/>
      <c r="AE2787" s="134"/>
    </row>
    <row r="2788" spans="2:31">
      <c r="B2788" s="1319">
        <f t="shared" si="111"/>
        <v>-1</v>
      </c>
      <c r="D2788" s="1310"/>
      <c r="E2788" s="1310"/>
      <c r="F2788" s="1320"/>
      <c r="G2788" s="1310"/>
      <c r="H2788" s="1310"/>
      <c r="I2788" s="1310"/>
      <c r="J2788" s="1321"/>
      <c r="K2788" s="1321"/>
      <c r="L2788" s="1310"/>
      <c r="N2788" s="1322">
        <f t="shared" si="112"/>
        <v>0</v>
      </c>
      <c r="O2788" s="1323">
        <f t="shared" si="113"/>
        <v>0</v>
      </c>
      <c r="P2788" s="1323">
        <f>O2788/'1.5 Universal Data'!$E$36</f>
        <v>0</v>
      </c>
      <c r="R2788" s="134"/>
      <c r="S2788" s="134"/>
      <c r="T2788" s="134"/>
      <c r="U2788" s="134"/>
      <c r="V2788" s="134"/>
      <c r="W2788" s="134"/>
      <c r="X2788" s="134"/>
      <c r="Y2788" s="134"/>
      <c r="Z2788" s="134"/>
      <c r="AA2788" s="134"/>
      <c r="AB2788" s="134"/>
      <c r="AC2788" s="134"/>
      <c r="AD2788" s="134"/>
      <c r="AE2788" s="134"/>
    </row>
    <row r="2789" spans="2:31">
      <c r="B2789" s="1319">
        <f t="shared" si="111"/>
        <v>-1</v>
      </c>
      <c r="D2789" s="1310"/>
      <c r="E2789" s="1310"/>
      <c r="F2789" s="1320"/>
      <c r="G2789" s="1310"/>
      <c r="H2789" s="1310"/>
      <c r="I2789" s="1310"/>
      <c r="J2789" s="1321"/>
      <c r="K2789" s="1321"/>
      <c r="L2789" s="1310"/>
      <c r="N2789" s="1322">
        <f t="shared" si="112"/>
        <v>0</v>
      </c>
      <c r="O2789" s="1323">
        <f t="shared" si="113"/>
        <v>0</v>
      </c>
      <c r="P2789" s="1323">
        <f>O2789/'1.5 Universal Data'!$E$36</f>
        <v>0</v>
      </c>
      <c r="R2789" s="134"/>
      <c r="S2789" s="134"/>
      <c r="T2789" s="134"/>
      <c r="U2789" s="134"/>
      <c r="V2789" s="134"/>
      <c r="W2789" s="134"/>
      <c r="X2789" s="134"/>
      <c r="Y2789" s="134"/>
      <c r="Z2789" s="134"/>
      <c r="AA2789" s="134"/>
      <c r="AB2789" s="134"/>
      <c r="AC2789" s="134"/>
      <c r="AD2789" s="134"/>
      <c r="AE2789" s="134"/>
    </row>
    <row r="2790" spans="2:31">
      <c r="B2790" s="1319">
        <f t="shared" si="111"/>
        <v>-1</v>
      </c>
      <c r="D2790" s="1310"/>
      <c r="E2790" s="1310"/>
      <c r="F2790" s="1320"/>
      <c r="G2790" s="1310"/>
      <c r="H2790" s="1310"/>
      <c r="I2790" s="1310"/>
      <c r="J2790" s="1321"/>
      <c r="K2790" s="1321"/>
      <c r="L2790" s="1310"/>
      <c r="N2790" s="1322">
        <f t="shared" si="112"/>
        <v>0</v>
      </c>
      <c r="O2790" s="1323">
        <f t="shared" si="113"/>
        <v>0</v>
      </c>
      <c r="P2790" s="1323">
        <f>O2790/'1.5 Universal Data'!$E$36</f>
        <v>0</v>
      </c>
      <c r="R2790" s="134"/>
      <c r="S2790" s="134"/>
      <c r="T2790" s="134"/>
      <c r="U2790" s="134"/>
      <c r="V2790" s="134"/>
      <c r="W2790" s="134"/>
      <c r="X2790" s="134"/>
      <c r="Y2790" s="134"/>
      <c r="Z2790" s="134"/>
      <c r="AA2790" s="134"/>
      <c r="AB2790" s="134"/>
      <c r="AC2790" s="134"/>
      <c r="AD2790" s="134"/>
      <c r="AE2790" s="134"/>
    </row>
    <row r="2791" spans="2:31">
      <c r="B2791" s="1319">
        <f t="shared" si="111"/>
        <v>-1</v>
      </c>
      <c r="D2791" s="1310"/>
      <c r="E2791" s="1310"/>
      <c r="F2791" s="1320"/>
      <c r="G2791" s="1310"/>
      <c r="H2791" s="1310"/>
      <c r="I2791" s="1310"/>
      <c r="J2791" s="1321"/>
      <c r="K2791" s="1321"/>
      <c r="L2791" s="1310"/>
      <c r="N2791" s="1322">
        <f t="shared" si="112"/>
        <v>0</v>
      </c>
      <c r="O2791" s="1323">
        <f t="shared" si="113"/>
        <v>0</v>
      </c>
      <c r="P2791" s="1323">
        <f>O2791/'1.5 Universal Data'!$E$36</f>
        <v>0</v>
      </c>
      <c r="R2791" s="134"/>
      <c r="S2791" s="134"/>
      <c r="T2791" s="134"/>
      <c r="U2791" s="134"/>
      <c r="V2791" s="134"/>
      <c r="W2791" s="134"/>
      <c r="X2791" s="134"/>
      <c r="Y2791" s="134"/>
      <c r="Z2791" s="134"/>
      <c r="AA2791" s="134"/>
      <c r="AB2791" s="134"/>
      <c r="AC2791" s="134"/>
      <c r="AD2791" s="134"/>
      <c r="AE2791" s="134"/>
    </row>
    <row r="2792" spans="2:31">
      <c r="B2792" s="1319">
        <f t="shared" si="111"/>
        <v>-1</v>
      </c>
      <c r="D2792" s="1310"/>
      <c r="E2792" s="1310"/>
      <c r="F2792" s="1320"/>
      <c r="G2792" s="1310"/>
      <c r="H2792" s="1310"/>
      <c r="I2792" s="1310"/>
      <c r="J2792" s="1321"/>
      <c r="K2792" s="1321"/>
      <c r="L2792" s="1310"/>
      <c r="N2792" s="1322">
        <f t="shared" si="112"/>
        <v>0</v>
      </c>
      <c r="O2792" s="1323">
        <f t="shared" si="113"/>
        <v>0</v>
      </c>
      <c r="P2792" s="1323">
        <f>O2792/'1.5 Universal Data'!$E$36</f>
        <v>0</v>
      </c>
      <c r="R2792" s="134"/>
      <c r="S2792" s="134"/>
      <c r="T2792" s="134"/>
      <c r="U2792" s="134"/>
      <c r="V2792" s="134"/>
      <c r="W2792" s="134"/>
      <c r="X2792" s="134"/>
      <c r="Y2792" s="134"/>
      <c r="Z2792" s="134"/>
      <c r="AA2792" s="134"/>
      <c r="AB2792" s="134"/>
      <c r="AC2792" s="134"/>
      <c r="AD2792" s="134"/>
      <c r="AE2792" s="134"/>
    </row>
    <row r="2793" spans="2:31">
      <c r="B2793" s="1319">
        <f t="shared" si="111"/>
        <v>-1</v>
      </c>
      <c r="D2793" s="1310"/>
      <c r="E2793" s="1310"/>
      <c r="F2793" s="1320"/>
      <c r="G2793" s="1310"/>
      <c r="H2793" s="1310"/>
      <c r="I2793" s="1310"/>
      <c r="J2793" s="1321"/>
      <c r="K2793" s="1321"/>
      <c r="L2793" s="1310"/>
      <c r="N2793" s="1322">
        <f t="shared" si="112"/>
        <v>0</v>
      </c>
      <c r="O2793" s="1323">
        <f t="shared" si="113"/>
        <v>0</v>
      </c>
      <c r="P2793" s="1323">
        <f>O2793/'1.5 Universal Data'!$E$36</f>
        <v>0</v>
      </c>
      <c r="R2793" s="134"/>
      <c r="S2793" s="134"/>
      <c r="T2793" s="134"/>
      <c r="U2793" s="134"/>
      <c r="V2793" s="134"/>
      <c r="W2793" s="134"/>
      <c r="X2793" s="134"/>
      <c r="Y2793" s="134"/>
      <c r="Z2793" s="134"/>
      <c r="AA2793" s="134"/>
      <c r="AB2793" s="134"/>
      <c r="AC2793" s="134"/>
      <c r="AD2793" s="134"/>
      <c r="AE2793" s="134"/>
    </row>
    <row r="2794" spans="2:31">
      <c r="B2794" s="1319">
        <f t="shared" si="111"/>
        <v>-1</v>
      </c>
      <c r="D2794" s="1310"/>
      <c r="E2794" s="1310"/>
      <c r="F2794" s="1320"/>
      <c r="G2794" s="1310"/>
      <c r="H2794" s="1310"/>
      <c r="I2794" s="1310"/>
      <c r="J2794" s="1321"/>
      <c r="K2794" s="1321"/>
      <c r="L2794" s="1310"/>
      <c r="N2794" s="1322">
        <f t="shared" si="112"/>
        <v>0</v>
      </c>
      <c r="O2794" s="1323">
        <f t="shared" si="113"/>
        <v>0</v>
      </c>
      <c r="P2794" s="1323">
        <f>O2794/'1.5 Universal Data'!$E$36</f>
        <v>0</v>
      </c>
      <c r="R2794" s="134"/>
      <c r="S2794" s="134"/>
      <c r="T2794" s="134"/>
      <c r="U2794" s="134"/>
      <c r="V2794" s="134"/>
      <c r="W2794" s="134"/>
      <c r="X2794" s="134"/>
      <c r="Y2794" s="134"/>
      <c r="Z2794" s="134"/>
      <c r="AA2794" s="134"/>
      <c r="AB2794" s="134"/>
      <c r="AC2794" s="134"/>
      <c r="AD2794" s="134"/>
      <c r="AE2794" s="134"/>
    </row>
    <row r="2795" spans="2:31">
      <c r="B2795" s="1319">
        <f t="shared" si="111"/>
        <v>-1</v>
      </c>
      <c r="D2795" s="1310"/>
      <c r="E2795" s="1310"/>
      <c r="F2795" s="1320"/>
      <c r="G2795" s="1310"/>
      <c r="H2795" s="1310"/>
      <c r="I2795" s="1310"/>
      <c r="J2795" s="1321"/>
      <c r="K2795" s="1321"/>
      <c r="L2795" s="1310"/>
      <c r="N2795" s="1322">
        <f t="shared" si="112"/>
        <v>0</v>
      </c>
      <c r="O2795" s="1323">
        <f t="shared" si="113"/>
        <v>0</v>
      </c>
      <c r="P2795" s="1323">
        <f>O2795/'1.5 Universal Data'!$E$36</f>
        <v>0</v>
      </c>
      <c r="R2795" s="134"/>
      <c r="S2795" s="134"/>
      <c r="T2795" s="134"/>
      <c r="U2795" s="134"/>
      <c r="V2795" s="134"/>
      <c r="W2795" s="134"/>
      <c r="X2795" s="134"/>
      <c r="Y2795" s="134"/>
      <c r="Z2795" s="134"/>
      <c r="AA2795" s="134"/>
      <c r="AB2795" s="134"/>
      <c r="AC2795" s="134"/>
      <c r="AD2795" s="134"/>
      <c r="AE2795" s="134"/>
    </row>
    <row r="2796" spans="2:31">
      <c r="B2796" s="1319">
        <f t="shared" si="111"/>
        <v>-1</v>
      </c>
      <c r="D2796" s="1310"/>
      <c r="E2796" s="1310"/>
      <c r="F2796" s="1320"/>
      <c r="G2796" s="1310"/>
      <c r="H2796" s="1310"/>
      <c r="I2796" s="1310"/>
      <c r="J2796" s="1321"/>
      <c r="K2796" s="1321"/>
      <c r="L2796" s="1310"/>
      <c r="N2796" s="1322">
        <f t="shared" si="112"/>
        <v>0</v>
      </c>
      <c r="O2796" s="1323">
        <f t="shared" si="113"/>
        <v>0</v>
      </c>
      <c r="P2796" s="1323">
        <f>O2796/'1.5 Universal Data'!$E$36</f>
        <v>0</v>
      </c>
      <c r="R2796" s="134"/>
      <c r="S2796" s="134"/>
      <c r="T2796" s="134"/>
      <c r="U2796" s="134"/>
      <c r="V2796" s="134"/>
      <c r="W2796" s="134"/>
      <c r="X2796" s="134"/>
      <c r="Y2796" s="134"/>
      <c r="Z2796" s="134"/>
      <c r="AA2796" s="134"/>
      <c r="AB2796" s="134"/>
      <c r="AC2796" s="134"/>
      <c r="AD2796" s="134"/>
      <c r="AE2796" s="134"/>
    </row>
    <row r="2797" spans="2:31">
      <c r="B2797" s="1319">
        <f t="shared" si="111"/>
        <v>-1</v>
      </c>
      <c r="D2797" s="1310"/>
      <c r="E2797" s="1310"/>
      <c r="F2797" s="1320"/>
      <c r="G2797" s="1310"/>
      <c r="H2797" s="1310"/>
      <c r="I2797" s="1310"/>
      <c r="J2797" s="1321"/>
      <c r="K2797" s="1321"/>
      <c r="L2797" s="1310"/>
      <c r="N2797" s="1322">
        <f t="shared" si="112"/>
        <v>0</v>
      </c>
      <c r="O2797" s="1323">
        <f t="shared" si="113"/>
        <v>0</v>
      </c>
      <c r="P2797" s="1323">
        <f>O2797/'1.5 Universal Data'!$E$36</f>
        <v>0</v>
      </c>
      <c r="R2797" s="134"/>
      <c r="S2797" s="134"/>
      <c r="T2797" s="134"/>
      <c r="U2797" s="134"/>
      <c r="V2797" s="134"/>
      <c r="W2797" s="134"/>
      <c r="X2797" s="134"/>
      <c r="Y2797" s="134"/>
      <c r="Z2797" s="134"/>
      <c r="AA2797" s="134"/>
      <c r="AB2797" s="134"/>
      <c r="AC2797" s="134"/>
      <c r="AD2797" s="134"/>
      <c r="AE2797" s="134"/>
    </row>
    <row r="2798" spans="2:31">
      <c r="B2798" s="1319">
        <f t="shared" si="111"/>
        <v>-1</v>
      </c>
      <c r="D2798" s="1310"/>
      <c r="E2798" s="1310"/>
      <c r="F2798" s="1320"/>
      <c r="G2798" s="1310"/>
      <c r="H2798" s="1310"/>
      <c r="I2798" s="1310"/>
      <c r="J2798" s="1321"/>
      <c r="K2798" s="1321"/>
      <c r="L2798" s="1310"/>
      <c r="N2798" s="1322">
        <f t="shared" si="112"/>
        <v>0</v>
      </c>
      <c r="O2798" s="1323">
        <f t="shared" si="113"/>
        <v>0</v>
      </c>
      <c r="P2798" s="1323">
        <f>O2798/'1.5 Universal Data'!$E$36</f>
        <v>0</v>
      </c>
      <c r="R2798" s="134"/>
      <c r="S2798" s="134"/>
      <c r="T2798" s="134"/>
      <c r="U2798" s="134"/>
      <c r="V2798" s="134"/>
      <c r="W2798" s="134"/>
      <c r="X2798" s="134"/>
      <c r="Y2798" s="134"/>
      <c r="Z2798" s="134"/>
      <c r="AA2798" s="134"/>
      <c r="AB2798" s="134"/>
      <c r="AC2798" s="134"/>
      <c r="AD2798" s="134"/>
      <c r="AE2798" s="134"/>
    </row>
    <row r="2799" spans="2:31">
      <c r="B2799" s="1319">
        <f t="shared" si="111"/>
        <v>-1</v>
      </c>
      <c r="D2799" s="1310"/>
      <c r="E2799" s="1310"/>
      <c r="F2799" s="1320"/>
      <c r="G2799" s="1310"/>
      <c r="H2799" s="1310"/>
      <c r="I2799" s="1310"/>
      <c r="J2799" s="1321"/>
      <c r="K2799" s="1321"/>
      <c r="L2799" s="1310"/>
      <c r="N2799" s="1322">
        <f t="shared" si="112"/>
        <v>0</v>
      </c>
      <c r="O2799" s="1323">
        <f t="shared" si="113"/>
        <v>0</v>
      </c>
      <c r="P2799" s="1323">
        <f>O2799/'1.5 Universal Data'!$E$36</f>
        <v>0</v>
      </c>
      <c r="R2799" s="134"/>
      <c r="S2799" s="134"/>
      <c r="T2799" s="134"/>
      <c r="U2799" s="134"/>
      <c r="V2799" s="134"/>
      <c r="W2799" s="134"/>
      <c r="X2799" s="134"/>
      <c r="Y2799" s="134"/>
      <c r="Z2799" s="134"/>
      <c r="AA2799" s="134"/>
      <c r="AB2799" s="134"/>
      <c r="AC2799" s="134"/>
      <c r="AD2799" s="134"/>
      <c r="AE2799" s="134"/>
    </row>
    <row r="2800" spans="2:31">
      <c r="B2800" s="1319">
        <f t="shared" si="111"/>
        <v>-1</v>
      </c>
      <c r="D2800" s="1310"/>
      <c r="E2800" s="1310"/>
      <c r="F2800" s="1320"/>
      <c r="G2800" s="1310"/>
      <c r="H2800" s="1310"/>
      <c r="I2800" s="1310"/>
      <c r="J2800" s="1321"/>
      <c r="K2800" s="1321"/>
      <c r="L2800" s="1310"/>
      <c r="N2800" s="1322">
        <f t="shared" si="112"/>
        <v>0</v>
      </c>
      <c r="O2800" s="1323">
        <f t="shared" si="113"/>
        <v>0</v>
      </c>
      <c r="P2800" s="1323">
        <f>O2800/'1.5 Universal Data'!$E$36</f>
        <v>0</v>
      </c>
      <c r="R2800" s="134"/>
      <c r="S2800" s="134"/>
      <c r="T2800" s="134"/>
      <c r="U2800" s="134"/>
      <c r="V2800" s="134"/>
      <c r="W2800" s="134"/>
      <c r="X2800" s="134"/>
      <c r="Y2800" s="134"/>
      <c r="Z2800" s="134"/>
      <c r="AA2800" s="134"/>
      <c r="AB2800" s="134"/>
      <c r="AC2800" s="134"/>
      <c r="AD2800" s="134"/>
      <c r="AE2800" s="134"/>
    </row>
    <row r="2801" spans="2:31">
      <c r="B2801" s="1319">
        <f t="shared" si="111"/>
        <v>-1</v>
      </c>
      <c r="D2801" s="1310"/>
      <c r="E2801" s="1310"/>
      <c r="F2801" s="1320"/>
      <c r="G2801" s="1310"/>
      <c r="H2801" s="1310"/>
      <c r="I2801" s="1310"/>
      <c r="J2801" s="1321"/>
      <c r="K2801" s="1321"/>
      <c r="L2801" s="1310"/>
      <c r="N2801" s="1322">
        <f t="shared" si="112"/>
        <v>0</v>
      </c>
      <c r="O2801" s="1323">
        <f t="shared" si="113"/>
        <v>0</v>
      </c>
      <c r="P2801" s="1323">
        <f>O2801/'1.5 Universal Data'!$E$36</f>
        <v>0</v>
      </c>
      <c r="R2801" s="134"/>
      <c r="S2801" s="134"/>
      <c r="T2801" s="134"/>
      <c r="U2801" s="134"/>
      <c r="V2801" s="134"/>
      <c r="W2801" s="134"/>
      <c r="X2801" s="134"/>
      <c r="Y2801" s="134"/>
      <c r="Z2801" s="134"/>
      <c r="AA2801" s="134"/>
      <c r="AB2801" s="134"/>
      <c r="AC2801" s="134"/>
      <c r="AD2801" s="134"/>
      <c r="AE2801" s="134"/>
    </row>
    <row r="2802" spans="2:31">
      <c r="B2802" s="1319">
        <f t="shared" si="111"/>
        <v>-1</v>
      </c>
      <c r="D2802" s="1310"/>
      <c r="E2802" s="1310"/>
      <c r="F2802" s="1320"/>
      <c r="G2802" s="1310"/>
      <c r="H2802" s="1310"/>
      <c r="I2802" s="1310"/>
      <c r="J2802" s="1321"/>
      <c r="K2802" s="1321"/>
      <c r="L2802" s="1310"/>
      <c r="N2802" s="1322">
        <f t="shared" si="112"/>
        <v>0</v>
      </c>
      <c r="O2802" s="1323">
        <f t="shared" si="113"/>
        <v>0</v>
      </c>
      <c r="P2802" s="1323">
        <f>O2802/'1.5 Universal Data'!$E$36</f>
        <v>0</v>
      </c>
      <c r="R2802" s="134"/>
      <c r="S2802" s="134"/>
      <c r="T2802" s="134"/>
      <c r="U2802" s="134"/>
      <c r="V2802" s="134"/>
      <c r="W2802" s="134"/>
      <c r="X2802" s="134"/>
      <c r="Y2802" s="134"/>
      <c r="Z2802" s="134"/>
      <c r="AA2802" s="134"/>
      <c r="AB2802" s="134"/>
      <c r="AC2802" s="134"/>
      <c r="AD2802" s="134"/>
      <c r="AE2802" s="134"/>
    </row>
    <row r="2803" spans="2:31">
      <c r="B2803" s="1319">
        <f t="shared" si="111"/>
        <v>-1</v>
      </c>
      <c r="D2803" s="1310"/>
      <c r="E2803" s="1310"/>
      <c r="F2803" s="1320"/>
      <c r="G2803" s="1310"/>
      <c r="H2803" s="1310"/>
      <c r="I2803" s="1310"/>
      <c r="J2803" s="1321"/>
      <c r="K2803" s="1321"/>
      <c r="L2803" s="1310"/>
      <c r="N2803" s="1322">
        <f t="shared" si="112"/>
        <v>0</v>
      </c>
      <c r="O2803" s="1323">
        <f t="shared" si="113"/>
        <v>0</v>
      </c>
      <c r="P2803" s="1323">
        <f>O2803/'1.5 Universal Data'!$E$36</f>
        <v>0</v>
      </c>
      <c r="R2803" s="134"/>
      <c r="S2803" s="134"/>
      <c r="T2803" s="134"/>
      <c r="U2803" s="134"/>
      <c r="V2803" s="134"/>
      <c r="W2803" s="134"/>
      <c r="X2803" s="134"/>
      <c r="Y2803" s="134"/>
      <c r="Z2803" s="134"/>
      <c r="AA2803" s="134"/>
      <c r="AB2803" s="134"/>
      <c r="AC2803" s="134"/>
      <c r="AD2803" s="134"/>
      <c r="AE2803" s="134"/>
    </row>
    <row r="2804" spans="2:31">
      <c r="B2804" s="1319">
        <f t="shared" si="111"/>
        <v>-1</v>
      </c>
      <c r="D2804" s="1310"/>
      <c r="E2804" s="1310"/>
      <c r="F2804" s="1320"/>
      <c r="G2804" s="1310"/>
      <c r="H2804" s="1310"/>
      <c r="I2804" s="1310"/>
      <c r="J2804" s="1321"/>
      <c r="K2804" s="1321"/>
      <c r="L2804" s="1310"/>
      <c r="N2804" s="1322">
        <f t="shared" si="112"/>
        <v>0</v>
      </c>
      <c r="O2804" s="1323">
        <f t="shared" si="113"/>
        <v>0</v>
      </c>
      <c r="P2804" s="1323">
        <f>O2804/'1.5 Universal Data'!$E$36</f>
        <v>0</v>
      </c>
      <c r="R2804" s="134"/>
      <c r="S2804" s="134"/>
      <c r="T2804" s="134"/>
      <c r="U2804" s="134"/>
      <c r="V2804" s="134"/>
      <c r="W2804" s="134"/>
      <c r="X2804" s="134"/>
      <c r="Y2804" s="134"/>
      <c r="Z2804" s="134"/>
      <c r="AA2804" s="134"/>
      <c r="AB2804" s="134"/>
      <c r="AC2804" s="134"/>
      <c r="AD2804" s="134"/>
      <c r="AE2804" s="134"/>
    </row>
    <row r="2805" spans="2:31">
      <c r="B2805" s="1319">
        <f t="shared" si="111"/>
        <v>-1</v>
      </c>
      <c r="D2805" s="1310"/>
      <c r="E2805" s="1310"/>
      <c r="F2805" s="1320"/>
      <c r="G2805" s="1310"/>
      <c r="H2805" s="1310"/>
      <c r="I2805" s="1310"/>
      <c r="J2805" s="1321"/>
      <c r="K2805" s="1321"/>
      <c r="L2805" s="1310"/>
      <c r="N2805" s="1322">
        <f t="shared" si="112"/>
        <v>0</v>
      </c>
      <c r="O2805" s="1323">
        <f t="shared" si="113"/>
        <v>0</v>
      </c>
      <c r="P2805" s="1323">
        <f>O2805/'1.5 Universal Data'!$E$36</f>
        <v>0</v>
      </c>
      <c r="R2805" s="134"/>
      <c r="S2805" s="134"/>
      <c r="T2805" s="134"/>
      <c r="U2805" s="134"/>
      <c r="V2805" s="134"/>
      <c r="W2805" s="134"/>
      <c r="X2805" s="134"/>
      <c r="Y2805" s="134"/>
      <c r="Z2805" s="134"/>
      <c r="AA2805" s="134"/>
      <c r="AB2805" s="134"/>
      <c r="AC2805" s="134"/>
      <c r="AD2805" s="134"/>
      <c r="AE2805" s="134"/>
    </row>
    <row r="2806" spans="2:31">
      <c r="B2806" s="1319">
        <f t="shared" si="111"/>
        <v>-1</v>
      </c>
      <c r="D2806" s="1310"/>
      <c r="E2806" s="1310"/>
      <c r="F2806" s="1320"/>
      <c r="G2806" s="1310"/>
      <c r="H2806" s="1310"/>
      <c r="I2806" s="1310"/>
      <c r="J2806" s="1321"/>
      <c r="K2806" s="1321"/>
      <c r="L2806" s="1310"/>
      <c r="N2806" s="1322">
        <f t="shared" si="112"/>
        <v>0</v>
      </c>
      <c r="O2806" s="1323">
        <f t="shared" si="113"/>
        <v>0</v>
      </c>
      <c r="P2806" s="1323">
        <f>O2806/'1.5 Universal Data'!$E$36</f>
        <v>0</v>
      </c>
      <c r="R2806" s="134"/>
      <c r="S2806" s="134"/>
      <c r="T2806" s="134"/>
      <c r="U2806" s="134"/>
      <c r="V2806" s="134"/>
      <c r="W2806" s="134"/>
      <c r="X2806" s="134"/>
      <c r="Y2806" s="134"/>
      <c r="Z2806" s="134"/>
      <c r="AA2806" s="134"/>
      <c r="AB2806" s="134"/>
      <c r="AC2806" s="134"/>
      <c r="AD2806" s="134"/>
      <c r="AE2806" s="134"/>
    </row>
    <row r="2807" spans="2:31">
      <c r="B2807" s="1319">
        <f t="shared" si="111"/>
        <v>-1</v>
      </c>
      <c r="D2807" s="1310"/>
      <c r="E2807" s="1310"/>
      <c r="F2807" s="1320"/>
      <c r="G2807" s="1310"/>
      <c r="H2807" s="1310"/>
      <c r="I2807" s="1310"/>
      <c r="J2807" s="1321"/>
      <c r="K2807" s="1321"/>
      <c r="L2807" s="1310"/>
      <c r="N2807" s="1322">
        <f t="shared" si="112"/>
        <v>0</v>
      </c>
      <c r="O2807" s="1323">
        <f t="shared" si="113"/>
        <v>0</v>
      </c>
      <c r="P2807" s="1323">
        <f>O2807/'1.5 Universal Data'!$E$36</f>
        <v>0</v>
      </c>
      <c r="R2807" s="134"/>
      <c r="S2807" s="134"/>
      <c r="T2807" s="134"/>
      <c r="U2807" s="134"/>
      <c r="V2807" s="134"/>
      <c r="W2807" s="134"/>
      <c r="X2807" s="134"/>
      <c r="Y2807" s="134"/>
      <c r="Z2807" s="134"/>
      <c r="AA2807" s="134"/>
      <c r="AB2807" s="134"/>
      <c r="AC2807" s="134"/>
      <c r="AD2807" s="134"/>
      <c r="AE2807" s="134"/>
    </row>
    <row r="2808" spans="2:31">
      <c r="B2808" s="1319">
        <f t="shared" si="111"/>
        <v>-1</v>
      </c>
      <c r="D2808" s="1310"/>
      <c r="E2808" s="1310"/>
      <c r="F2808" s="1320"/>
      <c r="G2808" s="1310"/>
      <c r="H2808" s="1310"/>
      <c r="I2808" s="1310"/>
      <c r="J2808" s="1321"/>
      <c r="K2808" s="1321"/>
      <c r="L2808" s="1310"/>
      <c r="N2808" s="1322">
        <f t="shared" si="112"/>
        <v>0</v>
      </c>
      <c r="O2808" s="1323">
        <f t="shared" si="113"/>
        <v>0</v>
      </c>
      <c r="P2808" s="1323">
        <f>O2808/'1.5 Universal Data'!$E$36</f>
        <v>0</v>
      </c>
      <c r="R2808" s="134"/>
      <c r="S2808" s="134"/>
      <c r="T2808" s="134"/>
      <c r="U2808" s="134"/>
      <c r="V2808" s="134"/>
      <c r="W2808" s="134"/>
      <c r="X2808" s="134"/>
      <c r="Y2808" s="134"/>
      <c r="Z2808" s="134"/>
      <c r="AA2808" s="134"/>
      <c r="AB2808" s="134"/>
      <c r="AC2808" s="134"/>
      <c r="AD2808" s="134"/>
      <c r="AE2808" s="134"/>
    </row>
    <row r="2809" spans="2:31">
      <c r="B2809" s="1319">
        <f t="shared" si="111"/>
        <v>-1</v>
      </c>
      <c r="D2809" s="1310"/>
      <c r="E2809" s="1310"/>
      <c r="F2809" s="1320"/>
      <c r="G2809" s="1310"/>
      <c r="H2809" s="1310"/>
      <c r="I2809" s="1310"/>
      <c r="J2809" s="1321"/>
      <c r="K2809" s="1321"/>
      <c r="L2809" s="1310"/>
      <c r="N2809" s="1322">
        <f t="shared" si="112"/>
        <v>0</v>
      </c>
      <c r="O2809" s="1323">
        <f t="shared" si="113"/>
        <v>0</v>
      </c>
      <c r="P2809" s="1323">
        <f>O2809/'1.5 Universal Data'!$E$36</f>
        <v>0</v>
      </c>
      <c r="R2809" s="134"/>
      <c r="S2809" s="134"/>
      <c r="T2809" s="134"/>
      <c r="U2809" s="134"/>
      <c r="V2809" s="134"/>
      <c r="W2809" s="134"/>
      <c r="X2809" s="134"/>
      <c r="Y2809" s="134"/>
      <c r="Z2809" s="134"/>
      <c r="AA2809" s="134"/>
      <c r="AB2809" s="134"/>
      <c r="AC2809" s="134"/>
      <c r="AD2809" s="134"/>
      <c r="AE2809" s="134"/>
    </row>
    <row r="2810" spans="2:31">
      <c r="B2810" s="1319">
        <f t="shared" si="111"/>
        <v>-1</v>
      </c>
      <c r="D2810" s="1310"/>
      <c r="E2810" s="1310"/>
      <c r="F2810" s="1320"/>
      <c r="G2810" s="1310"/>
      <c r="H2810" s="1310"/>
      <c r="I2810" s="1310"/>
      <c r="J2810" s="1321"/>
      <c r="K2810" s="1321"/>
      <c r="L2810" s="1310"/>
      <c r="N2810" s="1322">
        <f t="shared" si="112"/>
        <v>0</v>
      </c>
      <c r="O2810" s="1323">
        <f t="shared" si="113"/>
        <v>0</v>
      </c>
      <c r="P2810" s="1323">
        <f>O2810/'1.5 Universal Data'!$E$36</f>
        <v>0</v>
      </c>
      <c r="R2810" s="134"/>
      <c r="S2810" s="134"/>
      <c r="T2810" s="134"/>
      <c r="U2810" s="134"/>
      <c r="V2810" s="134"/>
      <c r="W2810" s="134"/>
      <c r="X2810" s="134"/>
      <c r="Y2810" s="134"/>
      <c r="Z2810" s="134"/>
      <c r="AA2810" s="134"/>
      <c r="AB2810" s="134"/>
      <c r="AC2810" s="134"/>
      <c r="AD2810" s="134"/>
      <c r="AE2810" s="134"/>
    </row>
    <row r="2811" spans="2:31">
      <c r="B2811" s="1319">
        <f t="shared" si="111"/>
        <v>-1</v>
      </c>
      <c r="D2811" s="1310"/>
      <c r="E2811" s="1310"/>
      <c r="F2811" s="1320"/>
      <c r="G2811" s="1310"/>
      <c r="H2811" s="1310"/>
      <c r="I2811" s="1310"/>
      <c r="J2811" s="1321"/>
      <c r="K2811" s="1321"/>
      <c r="L2811" s="1310"/>
      <c r="N2811" s="1322">
        <f t="shared" si="112"/>
        <v>0</v>
      </c>
      <c r="O2811" s="1323">
        <f t="shared" si="113"/>
        <v>0</v>
      </c>
      <c r="P2811" s="1323">
        <f>O2811/'1.5 Universal Data'!$E$36</f>
        <v>0</v>
      </c>
      <c r="R2811" s="134"/>
      <c r="S2811" s="134"/>
      <c r="T2811" s="134"/>
      <c r="U2811" s="134"/>
      <c r="V2811" s="134"/>
      <c r="W2811" s="134"/>
      <c r="X2811" s="134"/>
      <c r="Y2811" s="134"/>
      <c r="Z2811" s="134"/>
      <c r="AA2811" s="134"/>
      <c r="AB2811" s="134"/>
      <c r="AC2811" s="134"/>
      <c r="AD2811" s="134"/>
      <c r="AE2811" s="134"/>
    </row>
    <row r="2812" spans="2:31">
      <c r="B2812" s="1319">
        <f t="shared" si="111"/>
        <v>-1</v>
      </c>
      <c r="D2812" s="1310"/>
      <c r="E2812" s="1310"/>
      <c r="F2812" s="1320"/>
      <c r="G2812" s="1310"/>
      <c r="H2812" s="1310"/>
      <c r="I2812" s="1310"/>
      <c r="J2812" s="1321"/>
      <c r="K2812" s="1321"/>
      <c r="L2812" s="1310"/>
      <c r="N2812" s="1322">
        <f t="shared" si="112"/>
        <v>0</v>
      </c>
      <c r="O2812" s="1323">
        <f t="shared" si="113"/>
        <v>0</v>
      </c>
      <c r="P2812" s="1323">
        <f>O2812/'1.5 Universal Data'!$E$36</f>
        <v>0</v>
      </c>
      <c r="R2812" s="134"/>
      <c r="S2812" s="134"/>
      <c r="T2812" s="134"/>
      <c r="U2812" s="134"/>
      <c r="V2812" s="134"/>
      <c r="W2812" s="134"/>
      <c r="X2812" s="134"/>
      <c r="Y2812" s="134"/>
      <c r="Z2812" s="134"/>
      <c r="AA2812" s="134"/>
      <c r="AB2812" s="134"/>
      <c r="AC2812" s="134"/>
      <c r="AD2812" s="134"/>
      <c r="AE2812" s="134"/>
    </row>
    <row r="2813" spans="2:31">
      <c r="B2813" s="1319">
        <f t="shared" si="111"/>
        <v>-1</v>
      </c>
      <c r="D2813" s="1310"/>
      <c r="E2813" s="1310"/>
      <c r="F2813" s="1320"/>
      <c r="G2813" s="1310"/>
      <c r="H2813" s="1310"/>
      <c r="I2813" s="1310"/>
      <c r="J2813" s="1321"/>
      <c r="K2813" s="1321"/>
      <c r="L2813" s="1310"/>
      <c r="N2813" s="1322">
        <f t="shared" si="112"/>
        <v>0</v>
      </c>
      <c r="O2813" s="1323">
        <f t="shared" si="113"/>
        <v>0</v>
      </c>
      <c r="P2813" s="1323">
        <f>O2813/'1.5 Universal Data'!$E$36</f>
        <v>0</v>
      </c>
      <c r="R2813" s="134"/>
      <c r="S2813" s="134"/>
      <c r="T2813" s="134"/>
      <c r="U2813" s="134"/>
      <c r="V2813" s="134"/>
      <c r="W2813" s="134"/>
      <c r="X2813" s="134"/>
      <c r="Y2813" s="134"/>
      <c r="Z2813" s="134"/>
      <c r="AA2813" s="134"/>
      <c r="AB2813" s="134"/>
      <c r="AC2813" s="134"/>
      <c r="AD2813" s="134"/>
      <c r="AE2813" s="134"/>
    </row>
    <row r="2814" spans="2:31">
      <c r="B2814" s="1319">
        <f t="shared" si="111"/>
        <v>-1</v>
      </c>
      <c r="D2814" s="1310"/>
      <c r="E2814" s="1310"/>
      <c r="F2814" s="1320"/>
      <c r="G2814" s="1310"/>
      <c r="H2814" s="1310"/>
      <c r="I2814" s="1310"/>
      <c r="J2814" s="1321"/>
      <c r="K2814" s="1321"/>
      <c r="L2814" s="1310"/>
      <c r="N2814" s="1322">
        <f t="shared" si="112"/>
        <v>0</v>
      </c>
      <c r="O2814" s="1323">
        <f t="shared" si="113"/>
        <v>0</v>
      </c>
      <c r="P2814" s="1323">
        <f>O2814/'1.5 Universal Data'!$E$36</f>
        <v>0</v>
      </c>
      <c r="R2814" s="134"/>
      <c r="S2814" s="134"/>
      <c r="T2814" s="134"/>
      <c r="U2814" s="134"/>
      <c r="V2814" s="134"/>
      <c r="W2814" s="134"/>
      <c r="X2814" s="134"/>
      <c r="Y2814" s="134"/>
      <c r="Z2814" s="134"/>
      <c r="AA2814" s="134"/>
      <c r="AB2814" s="134"/>
      <c r="AC2814" s="134"/>
      <c r="AD2814" s="134"/>
      <c r="AE2814" s="134"/>
    </row>
    <row r="2815" spans="2:31">
      <c r="B2815" s="1319">
        <f t="shared" si="111"/>
        <v>-1</v>
      </c>
      <c r="D2815" s="1310"/>
      <c r="E2815" s="1310"/>
      <c r="F2815" s="1320"/>
      <c r="G2815" s="1310"/>
      <c r="H2815" s="1310"/>
      <c r="I2815" s="1310"/>
      <c r="J2815" s="1321"/>
      <c r="K2815" s="1321"/>
      <c r="L2815" s="1310"/>
      <c r="N2815" s="1322">
        <f t="shared" si="112"/>
        <v>0</v>
      </c>
      <c r="O2815" s="1323">
        <f t="shared" si="113"/>
        <v>0</v>
      </c>
      <c r="P2815" s="1323">
        <f>O2815/'1.5 Universal Data'!$E$36</f>
        <v>0</v>
      </c>
      <c r="R2815" s="134"/>
      <c r="S2815" s="134"/>
      <c r="T2815" s="134"/>
      <c r="U2815" s="134"/>
      <c r="V2815" s="134"/>
      <c r="W2815" s="134"/>
      <c r="X2815" s="134"/>
      <c r="Y2815" s="134"/>
      <c r="Z2815" s="134"/>
      <c r="AA2815" s="134"/>
      <c r="AB2815" s="134"/>
      <c r="AC2815" s="134"/>
      <c r="AD2815" s="134"/>
      <c r="AE2815" s="134"/>
    </row>
    <row r="2816" spans="2:31">
      <c r="B2816" s="1319">
        <f t="shared" si="111"/>
        <v>-1</v>
      </c>
      <c r="D2816" s="1310"/>
      <c r="E2816" s="1310"/>
      <c r="F2816" s="1320"/>
      <c r="G2816" s="1310"/>
      <c r="H2816" s="1310"/>
      <c r="I2816" s="1310"/>
      <c r="J2816" s="1321"/>
      <c r="K2816" s="1321"/>
      <c r="L2816" s="1310"/>
      <c r="N2816" s="1322">
        <f t="shared" si="112"/>
        <v>0</v>
      </c>
      <c r="O2816" s="1323">
        <f t="shared" si="113"/>
        <v>0</v>
      </c>
      <c r="P2816" s="1323">
        <f>O2816/'1.5 Universal Data'!$E$36</f>
        <v>0</v>
      </c>
      <c r="R2816" s="134"/>
      <c r="S2816" s="134"/>
      <c r="T2816" s="134"/>
      <c r="U2816" s="134"/>
      <c r="V2816" s="134"/>
      <c r="W2816" s="134"/>
      <c r="X2816" s="134"/>
      <c r="Y2816" s="134"/>
      <c r="Z2816" s="134"/>
      <c r="AA2816" s="134"/>
      <c r="AB2816" s="134"/>
      <c r="AC2816" s="134"/>
      <c r="AD2816" s="134"/>
      <c r="AE2816" s="134"/>
    </row>
    <row r="2817" spans="2:31">
      <c r="B2817" s="1319">
        <f t="shared" si="111"/>
        <v>-1</v>
      </c>
      <c r="D2817" s="1310"/>
      <c r="E2817" s="1310"/>
      <c r="F2817" s="1320"/>
      <c r="G2817" s="1310"/>
      <c r="H2817" s="1310"/>
      <c r="I2817" s="1310"/>
      <c r="J2817" s="1321"/>
      <c r="K2817" s="1321"/>
      <c r="L2817" s="1310"/>
      <c r="N2817" s="1322">
        <f t="shared" si="112"/>
        <v>0</v>
      </c>
      <c r="O2817" s="1323">
        <f t="shared" si="113"/>
        <v>0</v>
      </c>
      <c r="P2817" s="1323">
        <f>O2817/'1.5 Universal Data'!$E$36</f>
        <v>0</v>
      </c>
      <c r="R2817" s="134"/>
      <c r="S2817" s="134"/>
      <c r="T2817" s="134"/>
      <c r="U2817" s="134"/>
      <c r="V2817" s="134"/>
      <c r="W2817" s="134"/>
      <c r="X2817" s="134"/>
      <c r="Y2817" s="134"/>
      <c r="Z2817" s="134"/>
      <c r="AA2817" s="134"/>
      <c r="AB2817" s="134"/>
      <c r="AC2817" s="134"/>
      <c r="AD2817" s="134"/>
      <c r="AE2817" s="134"/>
    </row>
    <row r="2818" spans="2:31">
      <c r="B2818" s="1319">
        <f t="shared" si="111"/>
        <v>-1</v>
      </c>
      <c r="D2818" s="1310"/>
      <c r="E2818" s="1310"/>
      <c r="F2818" s="1320"/>
      <c r="G2818" s="1310"/>
      <c r="H2818" s="1310"/>
      <c r="I2818" s="1310"/>
      <c r="J2818" s="1321"/>
      <c r="K2818" s="1321"/>
      <c r="L2818" s="1310"/>
      <c r="N2818" s="1322">
        <f t="shared" si="112"/>
        <v>0</v>
      </c>
      <c r="O2818" s="1323">
        <f t="shared" si="113"/>
        <v>0</v>
      </c>
      <c r="P2818" s="1323">
        <f>O2818/'1.5 Universal Data'!$E$36</f>
        <v>0</v>
      </c>
      <c r="R2818" s="134"/>
      <c r="S2818" s="134"/>
      <c r="T2818" s="134"/>
      <c r="U2818" s="134"/>
      <c r="V2818" s="134"/>
      <c r="W2818" s="134"/>
      <c r="X2818" s="134"/>
      <c r="Y2818" s="134"/>
      <c r="Z2818" s="134"/>
      <c r="AA2818" s="134"/>
      <c r="AB2818" s="134"/>
      <c r="AC2818" s="134"/>
      <c r="AD2818" s="134"/>
      <c r="AE2818" s="134"/>
    </row>
    <row r="2819" spans="2:31">
      <c r="B2819" s="1319">
        <f t="shared" si="111"/>
        <v>-1</v>
      </c>
      <c r="D2819" s="1310"/>
      <c r="E2819" s="1310"/>
      <c r="F2819" s="1320"/>
      <c r="G2819" s="1310"/>
      <c r="H2819" s="1310"/>
      <c r="I2819" s="1310"/>
      <c r="J2819" s="1321"/>
      <c r="K2819" s="1321"/>
      <c r="L2819" s="1310"/>
      <c r="N2819" s="1322">
        <f t="shared" si="112"/>
        <v>0</v>
      </c>
      <c r="O2819" s="1323">
        <f t="shared" si="113"/>
        <v>0</v>
      </c>
      <c r="P2819" s="1323">
        <f>O2819/'1.5 Universal Data'!$E$36</f>
        <v>0</v>
      </c>
      <c r="R2819" s="134"/>
      <c r="S2819" s="134"/>
      <c r="T2819" s="134"/>
      <c r="U2819" s="134"/>
      <c r="V2819" s="134"/>
      <c r="W2819" s="134"/>
      <c r="X2819" s="134"/>
      <c r="Y2819" s="134"/>
      <c r="Z2819" s="134"/>
      <c r="AA2819" s="134"/>
      <c r="AB2819" s="134"/>
      <c r="AC2819" s="134"/>
      <c r="AD2819" s="134"/>
      <c r="AE2819" s="134"/>
    </row>
    <row r="2820" spans="2:31">
      <c r="B2820" s="1319">
        <f t="shared" si="111"/>
        <v>-1</v>
      </c>
      <c r="D2820" s="1310"/>
      <c r="E2820" s="1310"/>
      <c r="F2820" s="1320"/>
      <c r="G2820" s="1310"/>
      <c r="H2820" s="1310"/>
      <c r="I2820" s="1310"/>
      <c r="J2820" s="1321"/>
      <c r="K2820" s="1321"/>
      <c r="L2820" s="1310"/>
      <c r="N2820" s="1322">
        <f t="shared" si="112"/>
        <v>0</v>
      </c>
      <c r="O2820" s="1323">
        <f t="shared" si="113"/>
        <v>0</v>
      </c>
      <c r="P2820" s="1323">
        <f>O2820/'1.5 Universal Data'!$E$36</f>
        <v>0</v>
      </c>
      <c r="R2820" s="134"/>
      <c r="S2820" s="134"/>
      <c r="T2820" s="134"/>
      <c r="U2820" s="134"/>
      <c r="V2820" s="134"/>
      <c r="W2820" s="134"/>
      <c r="X2820" s="134"/>
      <c r="Y2820" s="134"/>
      <c r="Z2820" s="134"/>
      <c r="AA2820" s="134"/>
      <c r="AB2820" s="134"/>
      <c r="AC2820" s="134"/>
      <c r="AD2820" s="134"/>
      <c r="AE2820" s="134"/>
    </row>
    <row r="2821" spans="2:31">
      <c r="B2821" s="1319">
        <f t="shared" si="111"/>
        <v>-1</v>
      </c>
      <c r="D2821" s="1310"/>
      <c r="E2821" s="1310"/>
      <c r="F2821" s="1320"/>
      <c r="G2821" s="1310"/>
      <c r="H2821" s="1310"/>
      <c r="I2821" s="1310"/>
      <c r="J2821" s="1321"/>
      <c r="K2821" s="1321"/>
      <c r="L2821" s="1310"/>
      <c r="N2821" s="1322">
        <f t="shared" si="112"/>
        <v>0</v>
      </c>
      <c r="O2821" s="1323">
        <f t="shared" si="113"/>
        <v>0</v>
      </c>
      <c r="P2821" s="1323">
        <f>O2821/'1.5 Universal Data'!$E$36</f>
        <v>0</v>
      </c>
      <c r="R2821" s="134"/>
      <c r="S2821" s="134"/>
      <c r="T2821" s="134"/>
      <c r="U2821" s="134"/>
      <c r="V2821" s="134"/>
      <c r="W2821" s="134"/>
      <c r="X2821" s="134"/>
      <c r="Y2821" s="134"/>
      <c r="Z2821" s="134"/>
      <c r="AA2821" s="134"/>
      <c r="AB2821" s="134"/>
      <c r="AC2821" s="134"/>
      <c r="AD2821" s="134"/>
      <c r="AE2821" s="134"/>
    </row>
    <row r="2822" spans="2:31">
      <c r="B2822" s="1319">
        <f t="shared" si="111"/>
        <v>-1</v>
      </c>
      <c r="D2822" s="1310"/>
      <c r="E2822" s="1310"/>
      <c r="F2822" s="1320"/>
      <c r="G2822" s="1310"/>
      <c r="H2822" s="1310"/>
      <c r="I2822" s="1310"/>
      <c r="J2822" s="1321"/>
      <c r="K2822" s="1321"/>
      <c r="L2822" s="1310"/>
      <c r="N2822" s="1322">
        <f t="shared" si="112"/>
        <v>0</v>
      </c>
      <c r="O2822" s="1323">
        <f t="shared" si="113"/>
        <v>0</v>
      </c>
      <c r="P2822" s="1323">
        <f>O2822/'1.5 Universal Data'!$E$36</f>
        <v>0</v>
      </c>
      <c r="R2822" s="134"/>
      <c r="S2822" s="134"/>
      <c r="T2822" s="134"/>
      <c r="U2822" s="134"/>
      <c r="V2822" s="134"/>
      <c r="W2822" s="134"/>
      <c r="X2822" s="134"/>
      <c r="Y2822" s="134"/>
      <c r="Z2822" s="134"/>
      <c r="AA2822" s="134"/>
      <c r="AB2822" s="134"/>
      <c r="AC2822" s="134"/>
      <c r="AD2822" s="134"/>
      <c r="AE2822" s="134"/>
    </row>
    <row r="2823" spans="2:31">
      <c r="B2823" s="1319">
        <f t="shared" si="111"/>
        <v>-1</v>
      </c>
      <c r="D2823" s="1310"/>
      <c r="E2823" s="1310"/>
      <c r="F2823" s="1320"/>
      <c r="G2823" s="1310"/>
      <c r="H2823" s="1310"/>
      <c r="I2823" s="1310"/>
      <c r="J2823" s="1321"/>
      <c r="K2823" s="1321"/>
      <c r="L2823" s="1310"/>
      <c r="N2823" s="1322">
        <f t="shared" si="112"/>
        <v>0</v>
      </c>
      <c r="O2823" s="1323">
        <f t="shared" si="113"/>
        <v>0</v>
      </c>
      <c r="P2823" s="1323">
        <f>O2823/'1.5 Universal Data'!$E$36</f>
        <v>0</v>
      </c>
      <c r="R2823" s="134"/>
      <c r="S2823" s="134"/>
      <c r="T2823" s="134"/>
      <c r="U2823" s="134"/>
      <c r="V2823" s="134"/>
      <c r="W2823" s="134"/>
      <c r="X2823" s="134"/>
      <c r="Y2823" s="134"/>
      <c r="Z2823" s="134"/>
      <c r="AA2823" s="134"/>
      <c r="AB2823" s="134"/>
      <c r="AC2823" s="134"/>
      <c r="AD2823" s="134"/>
      <c r="AE2823" s="134"/>
    </row>
    <row r="2824" spans="2:31">
      <c r="B2824" s="1319">
        <f t="shared" si="111"/>
        <v>-1</v>
      </c>
      <c r="D2824" s="1310"/>
      <c r="E2824" s="1310"/>
      <c r="F2824" s="1320"/>
      <c r="G2824" s="1310"/>
      <c r="H2824" s="1310"/>
      <c r="I2824" s="1310"/>
      <c r="J2824" s="1321"/>
      <c r="K2824" s="1321"/>
      <c r="L2824" s="1310"/>
      <c r="N2824" s="1322">
        <f t="shared" si="112"/>
        <v>0</v>
      </c>
      <c r="O2824" s="1323">
        <f t="shared" si="113"/>
        <v>0</v>
      </c>
      <c r="P2824" s="1323">
        <f>O2824/'1.5 Universal Data'!$E$36</f>
        <v>0</v>
      </c>
      <c r="R2824" s="134"/>
      <c r="S2824" s="134"/>
      <c r="T2824" s="134"/>
      <c r="U2824" s="134"/>
      <c r="V2824" s="134"/>
      <c r="W2824" s="134"/>
      <c r="X2824" s="134"/>
      <c r="Y2824" s="134"/>
      <c r="Z2824" s="134"/>
      <c r="AA2824" s="134"/>
      <c r="AB2824" s="134"/>
      <c r="AC2824" s="134"/>
      <c r="AD2824" s="134"/>
      <c r="AE2824" s="134"/>
    </row>
    <row r="2825" spans="2:31">
      <c r="B2825" s="1319">
        <f t="shared" si="111"/>
        <v>-1</v>
      </c>
      <c r="D2825" s="1310"/>
      <c r="E2825" s="1310"/>
      <c r="F2825" s="1320"/>
      <c r="G2825" s="1310"/>
      <c r="H2825" s="1310"/>
      <c r="I2825" s="1310"/>
      <c r="J2825" s="1321"/>
      <c r="K2825" s="1321"/>
      <c r="L2825" s="1310"/>
      <c r="N2825" s="1322">
        <f t="shared" si="112"/>
        <v>0</v>
      </c>
      <c r="O2825" s="1323">
        <f t="shared" si="113"/>
        <v>0</v>
      </c>
      <c r="P2825" s="1323">
        <f>O2825/'1.5 Universal Data'!$E$36</f>
        <v>0</v>
      </c>
      <c r="R2825" s="134"/>
      <c r="S2825" s="134"/>
      <c r="T2825" s="134"/>
      <c r="U2825" s="134"/>
      <c r="V2825" s="134"/>
      <c r="W2825" s="134"/>
      <c r="X2825" s="134"/>
      <c r="Y2825" s="134"/>
      <c r="Z2825" s="134"/>
      <c r="AA2825" s="134"/>
      <c r="AB2825" s="134"/>
      <c r="AC2825" s="134"/>
      <c r="AD2825" s="134"/>
      <c r="AE2825" s="134"/>
    </row>
    <row r="2826" spans="2:31">
      <c r="B2826" s="1319">
        <f t="shared" si="111"/>
        <v>-1</v>
      </c>
      <c r="D2826" s="1310"/>
      <c r="E2826" s="1310"/>
      <c r="F2826" s="1320"/>
      <c r="G2826" s="1310"/>
      <c r="H2826" s="1310"/>
      <c r="I2826" s="1310"/>
      <c r="J2826" s="1321"/>
      <c r="K2826" s="1321"/>
      <c r="L2826" s="1310"/>
      <c r="N2826" s="1322">
        <f t="shared" si="112"/>
        <v>0</v>
      </c>
      <c r="O2826" s="1323">
        <f t="shared" si="113"/>
        <v>0</v>
      </c>
      <c r="P2826" s="1323">
        <f>O2826/'1.5 Universal Data'!$E$36</f>
        <v>0</v>
      </c>
      <c r="R2826" s="134"/>
      <c r="S2826" s="134"/>
      <c r="T2826" s="134"/>
      <c r="U2826" s="134"/>
      <c r="V2826" s="134"/>
      <c r="W2826" s="134"/>
      <c r="X2826" s="134"/>
      <c r="Y2826" s="134"/>
      <c r="Z2826" s="134"/>
      <c r="AA2826" s="134"/>
      <c r="AB2826" s="134"/>
      <c r="AC2826" s="134"/>
      <c r="AD2826" s="134"/>
      <c r="AE2826" s="134"/>
    </row>
    <row r="2827" spans="2:31">
      <c r="B2827" s="1319">
        <f t="shared" si="111"/>
        <v>-1</v>
      </c>
      <c r="D2827" s="1310"/>
      <c r="E2827" s="1310"/>
      <c r="F2827" s="1320"/>
      <c r="G2827" s="1310"/>
      <c r="H2827" s="1310"/>
      <c r="I2827" s="1310"/>
      <c r="J2827" s="1321"/>
      <c r="K2827" s="1321"/>
      <c r="L2827" s="1310"/>
      <c r="N2827" s="1322">
        <f t="shared" si="112"/>
        <v>0</v>
      </c>
      <c r="O2827" s="1323">
        <f t="shared" si="113"/>
        <v>0</v>
      </c>
      <c r="P2827" s="1323">
        <f>O2827/'1.5 Universal Data'!$E$36</f>
        <v>0</v>
      </c>
      <c r="R2827" s="134"/>
      <c r="S2827" s="134"/>
      <c r="T2827" s="134"/>
      <c r="U2827" s="134"/>
      <c r="V2827" s="134"/>
      <c r="W2827" s="134"/>
      <c r="X2827" s="134"/>
      <c r="Y2827" s="134"/>
      <c r="Z2827" s="134"/>
      <c r="AA2827" s="134"/>
      <c r="AB2827" s="134"/>
      <c r="AC2827" s="134"/>
      <c r="AD2827" s="134"/>
      <c r="AE2827" s="134"/>
    </row>
    <row r="2828" spans="2:31">
      <c r="B2828" s="1319">
        <f t="shared" si="111"/>
        <v>-1</v>
      </c>
      <c r="D2828" s="1310"/>
      <c r="E2828" s="1310"/>
      <c r="F2828" s="1320"/>
      <c r="G2828" s="1310"/>
      <c r="H2828" s="1310"/>
      <c r="I2828" s="1310"/>
      <c r="J2828" s="1321"/>
      <c r="K2828" s="1321"/>
      <c r="L2828" s="1310"/>
      <c r="N2828" s="1322">
        <f t="shared" si="112"/>
        <v>0</v>
      </c>
      <c r="O2828" s="1323">
        <f t="shared" si="113"/>
        <v>0</v>
      </c>
      <c r="P2828" s="1323">
        <f>O2828/'1.5 Universal Data'!$E$36</f>
        <v>0</v>
      </c>
      <c r="R2828" s="134"/>
      <c r="S2828" s="134"/>
      <c r="T2828" s="134"/>
      <c r="U2828" s="134"/>
      <c r="V2828" s="134"/>
      <c r="W2828" s="134"/>
      <c r="X2828" s="134"/>
      <c r="Y2828" s="134"/>
      <c r="Z2828" s="134"/>
      <c r="AA2828" s="134"/>
      <c r="AB2828" s="134"/>
      <c r="AC2828" s="134"/>
      <c r="AD2828" s="134"/>
      <c r="AE2828" s="134"/>
    </row>
    <row r="2829" spans="2:31">
      <c r="B2829" s="1319">
        <f t="shared" si="111"/>
        <v>-1</v>
      </c>
      <c r="D2829" s="1310"/>
      <c r="E2829" s="1310"/>
      <c r="F2829" s="1320"/>
      <c r="G2829" s="1310"/>
      <c r="H2829" s="1310"/>
      <c r="I2829" s="1310"/>
      <c r="J2829" s="1321"/>
      <c r="K2829" s="1321"/>
      <c r="L2829" s="1310"/>
      <c r="N2829" s="1322">
        <f t="shared" si="112"/>
        <v>0</v>
      </c>
      <c r="O2829" s="1323">
        <f t="shared" si="113"/>
        <v>0</v>
      </c>
      <c r="P2829" s="1323">
        <f>O2829/'1.5 Universal Data'!$E$36</f>
        <v>0</v>
      </c>
      <c r="R2829" s="134"/>
      <c r="S2829" s="134"/>
      <c r="T2829" s="134"/>
      <c r="U2829" s="134"/>
      <c r="V2829" s="134"/>
      <c r="W2829" s="134"/>
      <c r="X2829" s="134"/>
      <c r="Y2829" s="134"/>
      <c r="Z2829" s="134"/>
      <c r="AA2829" s="134"/>
      <c r="AB2829" s="134"/>
      <c r="AC2829" s="134"/>
      <c r="AD2829" s="134"/>
      <c r="AE2829" s="134"/>
    </row>
    <row r="2830" spans="2:31">
      <c r="B2830" s="1319">
        <f t="shared" si="111"/>
        <v>-1</v>
      </c>
      <c r="D2830" s="1310"/>
      <c r="E2830" s="1310"/>
      <c r="F2830" s="1320"/>
      <c r="G2830" s="1310"/>
      <c r="H2830" s="1310"/>
      <c r="I2830" s="1310"/>
      <c r="J2830" s="1321"/>
      <c r="K2830" s="1321"/>
      <c r="L2830" s="1310"/>
      <c r="N2830" s="1322">
        <f t="shared" si="112"/>
        <v>0</v>
      </c>
      <c r="O2830" s="1323">
        <f t="shared" si="113"/>
        <v>0</v>
      </c>
      <c r="P2830" s="1323">
        <f>O2830/'1.5 Universal Data'!$E$36</f>
        <v>0</v>
      </c>
      <c r="R2830" s="134"/>
      <c r="S2830" s="134"/>
      <c r="T2830" s="134"/>
      <c r="U2830" s="134"/>
      <c r="V2830" s="134"/>
      <c r="W2830" s="134"/>
      <c r="X2830" s="134"/>
      <c r="Y2830" s="134"/>
      <c r="Z2830" s="134"/>
      <c r="AA2830" s="134"/>
      <c r="AB2830" s="134"/>
      <c r="AC2830" s="134"/>
      <c r="AD2830" s="134"/>
      <c r="AE2830" s="134"/>
    </row>
    <row r="2831" spans="2:31">
      <c r="B2831" s="1319">
        <f t="shared" si="111"/>
        <v>-1</v>
      </c>
      <c r="D2831" s="1310"/>
      <c r="E2831" s="1310"/>
      <c r="F2831" s="1320"/>
      <c r="G2831" s="1310"/>
      <c r="H2831" s="1310"/>
      <c r="I2831" s="1310"/>
      <c r="J2831" s="1321"/>
      <c r="K2831" s="1321"/>
      <c r="L2831" s="1310"/>
      <c r="N2831" s="1322">
        <f t="shared" si="112"/>
        <v>0</v>
      </c>
      <c r="O2831" s="1323">
        <f t="shared" si="113"/>
        <v>0</v>
      </c>
      <c r="P2831" s="1323">
        <f>O2831/'1.5 Universal Data'!$E$36</f>
        <v>0</v>
      </c>
      <c r="R2831" s="134"/>
      <c r="S2831" s="134"/>
      <c r="T2831" s="134"/>
      <c r="U2831" s="134"/>
      <c r="V2831" s="134"/>
      <c r="W2831" s="134"/>
      <c r="X2831" s="134"/>
      <c r="Y2831" s="134"/>
      <c r="Z2831" s="134"/>
      <c r="AA2831" s="134"/>
      <c r="AB2831" s="134"/>
      <c r="AC2831" s="134"/>
      <c r="AD2831" s="134"/>
      <c r="AE2831" s="134"/>
    </row>
    <row r="2832" spans="2:31">
      <c r="B2832" s="1319">
        <f t="shared" si="111"/>
        <v>-1</v>
      </c>
      <c r="D2832" s="1310"/>
      <c r="E2832" s="1310"/>
      <c r="F2832" s="1320"/>
      <c r="G2832" s="1310"/>
      <c r="H2832" s="1310"/>
      <c r="I2832" s="1310"/>
      <c r="J2832" s="1321"/>
      <c r="K2832" s="1321"/>
      <c r="L2832" s="1310"/>
      <c r="N2832" s="1322">
        <f t="shared" si="112"/>
        <v>0</v>
      </c>
      <c r="O2832" s="1323">
        <f t="shared" si="113"/>
        <v>0</v>
      </c>
      <c r="P2832" s="1323">
        <f>O2832/'1.5 Universal Data'!$E$36</f>
        <v>0</v>
      </c>
      <c r="R2832" s="134"/>
      <c r="S2832" s="134"/>
      <c r="T2832" s="134"/>
      <c r="U2832" s="134"/>
      <c r="V2832" s="134"/>
      <c r="W2832" s="134"/>
      <c r="X2832" s="134"/>
      <c r="Y2832" s="134"/>
      <c r="Z2832" s="134"/>
      <c r="AA2832" s="134"/>
      <c r="AB2832" s="134"/>
      <c r="AC2832" s="134"/>
      <c r="AD2832" s="134"/>
      <c r="AE2832" s="134"/>
    </row>
    <row r="2833" spans="2:31">
      <c r="B2833" s="1319">
        <f t="shared" si="111"/>
        <v>-1</v>
      </c>
      <c r="D2833" s="1310"/>
      <c r="E2833" s="1310"/>
      <c r="F2833" s="1320"/>
      <c r="G2833" s="1310"/>
      <c r="H2833" s="1310"/>
      <c r="I2833" s="1310"/>
      <c r="J2833" s="1321"/>
      <c r="K2833" s="1321"/>
      <c r="L2833" s="1310"/>
      <c r="N2833" s="1322">
        <f t="shared" si="112"/>
        <v>0</v>
      </c>
      <c r="O2833" s="1323">
        <f t="shared" si="113"/>
        <v>0</v>
      </c>
      <c r="P2833" s="1323">
        <f>O2833/'1.5 Universal Data'!$E$36</f>
        <v>0</v>
      </c>
      <c r="R2833" s="134"/>
      <c r="S2833" s="134"/>
      <c r="T2833" s="134"/>
      <c r="U2833" s="134"/>
      <c r="V2833" s="134"/>
      <c r="W2833" s="134"/>
      <c r="X2833" s="134"/>
      <c r="Y2833" s="134"/>
      <c r="Z2833" s="134"/>
      <c r="AA2833" s="134"/>
      <c r="AB2833" s="134"/>
      <c r="AC2833" s="134"/>
      <c r="AD2833" s="134"/>
      <c r="AE2833" s="134"/>
    </row>
    <row r="2834" spans="2:31">
      <c r="B2834" s="1319">
        <f t="shared" si="111"/>
        <v>-1</v>
      </c>
      <c r="D2834" s="1310"/>
      <c r="E2834" s="1310"/>
      <c r="F2834" s="1320"/>
      <c r="G2834" s="1310"/>
      <c r="H2834" s="1310"/>
      <c r="I2834" s="1310"/>
      <c r="J2834" s="1321"/>
      <c r="K2834" s="1321"/>
      <c r="L2834" s="1310"/>
      <c r="N2834" s="1322">
        <f t="shared" si="112"/>
        <v>0</v>
      </c>
      <c r="O2834" s="1323">
        <f t="shared" si="113"/>
        <v>0</v>
      </c>
      <c r="P2834" s="1323">
        <f>O2834/'1.5 Universal Data'!$E$36</f>
        <v>0</v>
      </c>
      <c r="R2834" s="134"/>
      <c r="S2834" s="134"/>
      <c r="T2834" s="134"/>
      <c r="U2834" s="134"/>
      <c r="V2834" s="134"/>
      <c r="W2834" s="134"/>
      <c r="X2834" s="134"/>
      <c r="Y2834" s="134"/>
      <c r="Z2834" s="134"/>
      <c r="AA2834" s="134"/>
      <c r="AB2834" s="134"/>
      <c r="AC2834" s="134"/>
      <c r="AD2834" s="134"/>
      <c r="AE2834" s="134"/>
    </row>
    <row r="2835" spans="2:31">
      <c r="B2835" s="1319">
        <f t="shared" si="111"/>
        <v>-1</v>
      </c>
      <c r="D2835" s="1310"/>
      <c r="E2835" s="1310"/>
      <c r="F2835" s="1320"/>
      <c r="G2835" s="1310"/>
      <c r="H2835" s="1310"/>
      <c r="I2835" s="1310"/>
      <c r="J2835" s="1321"/>
      <c r="K2835" s="1321"/>
      <c r="L2835" s="1310"/>
      <c r="N2835" s="1322">
        <f t="shared" si="112"/>
        <v>0</v>
      </c>
      <c r="O2835" s="1323">
        <f t="shared" si="113"/>
        <v>0</v>
      </c>
      <c r="P2835" s="1323">
        <f>O2835/'1.5 Universal Data'!$E$36</f>
        <v>0</v>
      </c>
      <c r="R2835" s="134"/>
      <c r="S2835" s="134"/>
      <c r="T2835" s="134"/>
      <c r="U2835" s="134"/>
      <c r="V2835" s="134"/>
      <c r="W2835" s="134"/>
      <c r="X2835" s="134"/>
      <c r="Y2835" s="134"/>
      <c r="Z2835" s="134"/>
      <c r="AA2835" s="134"/>
      <c r="AB2835" s="134"/>
      <c r="AC2835" s="134"/>
      <c r="AD2835" s="134"/>
      <c r="AE2835" s="134"/>
    </row>
    <row r="2836" spans="2:31">
      <c r="B2836" s="1319">
        <f t="shared" si="111"/>
        <v>-1</v>
      </c>
      <c r="D2836" s="1310"/>
      <c r="E2836" s="1310"/>
      <c r="F2836" s="1320"/>
      <c r="G2836" s="1310"/>
      <c r="H2836" s="1310"/>
      <c r="I2836" s="1310"/>
      <c r="J2836" s="1321"/>
      <c r="K2836" s="1321"/>
      <c r="L2836" s="1310"/>
      <c r="N2836" s="1322">
        <f t="shared" si="112"/>
        <v>0</v>
      </c>
      <c r="O2836" s="1323">
        <f t="shared" si="113"/>
        <v>0</v>
      </c>
      <c r="P2836" s="1323">
        <f>O2836/'1.5 Universal Data'!$E$36</f>
        <v>0</v>
      </c>
      <c r="R2836" s="134"/>
      <c r="S2836" s="134"/>
      <c r="T2836" s="134"/>
      <c r="U2836" s="134"/>
      <c r="V2836" s="134"/>
      <c r="W2836" s="134"/>
      <c r="X2836" s="134"/>
      <c r="Y2836" s="134"/>
      <c r="Z2836" s="134"/>
      <c r="AA2836" s="134"/>
      <c r="AB2836" s="134"/>
      <c r="AC2836" s="134"/>
      <c r="AD2836" s="134"/>
      <c r="AE2836" s="134"/>
    </row>
    <row r="2837" spans="2:31">
      <c r="B2837" s="1319">
        <f t="shared" si="111"/>
        <v>-1</v>
      </c>
      <c r="D2837" s="1310"/>
      <c r="E2837" s="1310"/>
      <c r="F2837" s="1320"/>
      <c r="G2837" s="1310"/>
      <c r="H2837" s="1310"/>
      <c r="I2837" s="1310"/>
      <c r="J2837" s="1321"/>
      <c r="K2837" s="1321"/>
      <c r="L2837" s="1310"/>
      <c r="N2837" s="1322">
        <f t="shared" si="112"/>
        <v>0</v>
      </c>
      <c r="O2837" s="1323">
        <f t="shared" si="113"/>
        <v>0</v>
      </c>
      <c r="P2837" s="1323">
        <f>O2837/'1.5 Universal Data'!$E$36</f>
        <v>0</v>
      </c>
      <c r="R2837" s="134"/>
      <c r="S2837" s="134"/>
      <c r="T2837" s="134"/>
      <c r="U2837" s="134"/>
      <c r="V2837" s="134"/>
      <c r="W2837" s="134"/>
      <c r="X2837" s="134"/>
      <c r="Y2837" s="134"/>
      <c r="Z2837" s="134"/>
      <c r="AA2837" s="134"/>
      <c r="AB2837" s="134"/>
      <c r="AC2837" s="134"/>
      <c r="AD2837" s="134"/>
      <c r="AE2837" s="134"/>
    </row>
    <row r="2838" spans="2:31">
      <c r="B2838" s="1319">
        <f t="shared" si="111"/>
        <v>-1</v>
      </c>
      <c r="D2838" s="1310"/>
      <c r="E2838" s="1310"/>
      <c r="F2838" s="1320"/>
      <c r="G2838" s="1310"/>
      <c r="H2838" s="1310"/>
      <c r="I2838" s="1310"/>
      <c r="J2838" s="1321"/>
      <c r="K2838" s="1321"/>
      <c r="L2838" s="1310"/>
      <c r="N2838" s="1322">
        <f t="shared" si="112"/>
        <v>0</v>
      </c>
      <c r="O2838" s="1323">
        <f t="shared" si="113"/>
        <v>0</v>
      </c>
      <c r="P2838" s="1323">
        <f>O2838/'1.5 Universal Data'!$E$36</f>
        <v>0</v>
      </c>
      <c r="R2838" s="134"/>
      <c r="S2838" s="134"/>
      <c r="T2838" s="134"/>
      <c r="U2838" s="134"/>
      <c r="V2838" s="134"/>
      <c r="W2838" s="134"/>
      <c r="X2838" s="134"/>
      <c r="Y2838" s="134"/>
      <c r="Z2838" s="134"/>
      <c r="AA2838" s="134"/>
      <c r="AB2838" s="134"/>
      <c r="AC2838" s="134"/>
      <c r="AD2838" s="134"/>
      <c r="AE2838" s="134"/>
    </row>
    <row r="2839" spans="2:31">
      <c r="B2839" s="1319">
        <f t="shared" ref="B2839:B2902" si="114">IF(G2839="buy",1,-1)</f>
        <v>-1</v>
      </c>
      <c r="D2839" s="1310"/>
      <c r="E2839" s="1310"/>
      <c r="F2839" s="1320"/>
      <c r="G2839" s="1310"/>
      <c r="H2839" s="1310"/>
      <c r="I2839" s="1310"/>
      <c r="J2839" s="1321"/>
      <c r="K2839" s="1321"/>
      <c r="L2839" s="1310"/>
      <c r="N2839" s="1322">
        <f t="shared" si="112"/>
        <v>0</v>
      </c>
      <c r="O2839" s="1323">
        <f t="shared" si="113"/>
        <v>0</v>
      </c>
      <c r="P2839" s="1323">
        <f>O2839/'1.5 Universal Data'!$E$36</f>
        <v>0</v>
      </c>
      <c r="R2839" s="134"/>
      <c r="S2839" s="134"/>
      <c r="T2839" s="134"/>
      <c r="U2839" s="134"/>
      <c r="V2839" s="134"/>
      <c r="W2839" s="134"/>
      <c r="X2839" s="134"/>
      <c r="Y2839" s="134"/>
      <c r="Z2839" s="134"/>
      <c r="AA2839" s="134"/>
      <c r="AB2839" s="134"/>
      <c r="AC2839" s="134"/>
      <c r="AD2839" s="134"/>
      <c r="AE2839" s="134"/>
    </row>
    <row r="2840" spans="2:31">
      <c r="B2840" s="1319">
        <f t="shared" si="114"/>
        <v>-1</v>
      </c>
      <c r="D2840" s="1310"/>
      <c r="E2840" s="1310"/>
      <c r="F2840" s="1320"/>
      <c r="G2840" s="1310"/>
      <c r="H2840" s="1310"/>
      <c r="I2840" s="1310"/>
      <c r="J2840" s="1321"/>
      <c r="K2840" s="1321"/>
      <c r="L2840" s="1310"/>
      <c r="N2840" s="1322">
        <f t="shared" si="112"/>
        <v>0</v>
      </c>
      <c r="O2840" s="1323">
        <f t="shared" si="113"/>
        <v>0</v>
      </c>
      <c r="P2840" s="1323">
        <f>O2840/'1.5 Universal Data'!$E$36</f>
        <v>0</v>
      </c>
      <c r="R2840" s="134"/>
      <c r="S2840" s="134"/>
      <c r="T2840" s="134"/>
      <c r="U2840" s="134"/>
      <c r="V2840" s="134"/>
      <c r="W2840" s="134"/>
      <c r="X2840" s="134"/>
      <c r="Y2840" s="134"/>
      <c r="Z2840" s="134"/>
      <c r="AA2840" s="134"/>
      <c r="AB2840" s="134"/>
      <c r="AC2840" s="134"/>
      <c r="AD2840" s="134"/>
      <c r="AE2840" s="134"/>
    </row>
    <row r="2841" spans="2:31">
      <c r="B2841" s="1319">
        <f t="shared" si="114"/>
        <v>-1</v>
      </c>
      <c r="D2841" s="1310"/>
      <c r="E2841" s="1310"/>
      <c r="F2841" s="1320"/>
      <c r="G2841" s="1310"/>
      <c r="H2841" s="1310"/>
      <c r="I2841" s="1310"/>
      <c r="J2841" s="1321"/>
      <c r="K2841" s="1321"/>
      <c r="L2841" s="1310"/>
      <c r="N2841" s="1322">
        <f t="shared" si="112"/>
        <v>0</v>
      </c>
      <c r="O2841" s="1323">
        <f t="shared" si="113"/>
        <v>0</v>
      </c>
      <c r="P2841" s="1323">
        <f>O2841/'1.5 Universal Data'!$E$36</f>
        <v>0</v>
      </c>
      <c r="R2841" s="134"/>
      <c r="S2841" s="134"/>
      <c r="T2841" s="134"/>
      <c r="U2841" s="134"/>
      <c r="V2841" s="134"/>
      <c r="W2841" s="134"/>
      <c r="X2841" s="134"/>
      <c r="Y2841" s="134"/>
      <c r="Z2841" s="134"/>
      <c r="AA2841" s="134"/>
      <c r="AB2841" s="134"/>
      <c r="AC2841" s="134"/>
      <c r="AD2841" s="134"/>
      <c r="AE2841" s="134"/>
    </row>
    <row r="2842" spans="2:31">
      <c r="B2842" s="1319">
        <f t="shared" si="114"/>
        <v>-1</v>
      </c>
      <c r="D2842" s="1310"/>
      <c r="E2842" s="1310"/>
      <c r="F2842" s="1320"/>
      <c r="G2842" s="1310"/>
      <c r="H2842" s="1310"/>
      <c r="I2842" s="1310"/>
      <c r="J2842" s="1321"/>
      <c r="K2842" s="1321"/>
      <c r="L2842" s="1310"/>
      <c r="N2842" s="1322">
        <f t="shared" si="112"/>
        <v>0</v>
      </c>
      <c r="O2842" s="1323">
        <f t="shared" si="113"/>
        <v>0</v>
      </c>
      <c r="P2842" s="1323">
        <f>O2842/'1.5 Universal Data'!$E$36</f>
        <v>0</v>
      </c>
      <c r="R2842" s="134"/>
      <c r="S2842" s="134"/>
      <c r="T2842" s="134"/>
      <c r="U2842" s="134"/>
      <c r="V2842" s="134"/>
      <c r="W2842" s="134"/>
      <c r="X2842" s="134"/>
      <c r="Y2842" s="134"/>
      <c r="Z2842" s="134"/>
      <c r="AA2842" s="134"/>
      <c r="AB2842" s="134"/>
      <c r="AC2842" s="134"/>
      <c r="AD2842" s="134"/>
      <c r="AE2842" s="134"/>
    </row>
    <row r="2843" spans="2:31">
      <c r="B2843" s="1319">
        <f t="shared" si="114"/>
        <v>-1</v>
      </c>
      <c r="D2843" s="1310"/>
      <c r="E2843" s="1310"/>
      <c r="F2843" s="1320"/>
      <c r="G2843" s="1310"/>
      <c r="H2843" s="1310"/>
      <c r="I2843" s="1310"/>
      <c r="J2843" s="1321"/>
      <c r="K2843" s="1321"/>
      <c r="L2843" s="1310"/>
      <c r="N2843" s="1322">
        <f t="shared" ref="N2843:N2906" si="115">+H2843*((K2843-J2843)+1)*B2843</f>
        <v>0</v>
      </c>
      <c r="O2843" s="1323">
        <f t="shared" ref="O2843:O2906" si="116">N2843*L2843/100</f>
        <v>0</v>
      </c>
      <c r="P2843" s="1323">
        <f>O2843/'1.5 Universal Data'!$E$36</f>
        <v>0</v>
      </c>
      <c r="R2843" s="134"/>
      <c r="S2843" s="134"/>
      <c r="T2843" s="134"/>
      <c r="U2843" s="134"/>
      <c r="V2843" s="134"/>
      <c r="W2843" s="134"/>
      <c r="X2843" s="134"/>
      <c r="Y2843" s="134"/>
      <c r="Z2843" s="134"/>
      <c r="AA2843" s="134"/>
      <c r="AB2843" s="134"/>
      <c r="AC2843" s="134"/>
      <c r="AD2843" s="134"/>
      <c r="AE2843" s="134"/>
    </row>
    <row r="2844" spans="2:31">
      <c r="B2844" s="1319">
        <f t="shared" si="114"/>
        <v>-1</v>
      </c>
      <c r="D2844" s="1310"/>
      <c r="E2844" s="1310"/>
      <c r="F2844" s="1320"/>
      <c r="G2844" s="1310"/>
      <c r="H2844" s="1310"/>
      <c r="I2844" s="1310"/>
      <c r="J2844" s="1321"/>
      <c r="K2844" s="1321"/>
      <c r="L2844" s="1310"/>
      <c r="N2844" s="1322">
        <f t="shared" si="115"/>
        <v>0</v>
      </c>
      <c r="O2844" s="1323">
        <f t="shared" si="116"/>
        <v>0</v>
      </c>
      <c r="P2844" s="1323">
        <f>O2844/'1.5 Universal Data'!$E$36</f>
        <v>0</v>
      </c>
      <c r="R2844" s="134"/>
      <c r="S2844" s="134"/>
      <c r="T2844" s="134"/>
      <c r="U2844" s="134"/>
      <c r="V2844" s="134"/>
      <c r="W2844" s="134"/>
      <c r="X2844" s="134"/>
      <c r="Y2844" s="134"/>
      <c r="Z2844" s="134"/>
      <c r="AA2844" s="134"/>
      <c r="AB2844" s="134"/>
      <c r="AC2844" s="134"/>
      <c r="AD2844" s="134"/>
      <c r="AE2844" s="134"/>
    </row>
    <row r="2845" spans="2:31">
      <c r="B2845" s="1319">
        <f t="shared" si="114"/>
        <v>-1</v>
      </c>
      <c r="D2845" s="1310"/>
      <c r="E2845" s="1310"/>
      <c r="F2845" s="1320"/>
      <c r="G2845" s="1310"/>
      <c r="H2845" s="1310"/>
      <c r="I2845" s="1310"/>
      <c r="J2845" s="1321"/>
      <c r="K2845" s="1321"/>
      <c r="L2845" s="1310"/>
      <c r="N2845" s="1322">
        <f t="shared" si="115"/>
        <v>0</v>
      </c>
      <c r="O2845" s="1323">
        <f t="shared" si="116"/>
        <v>0</v>
      </c>
      <c r="P2845" s="1323">
        <f>O2845/'1.5 Universal Data'!$E$36</f>
        <v>0</v>
      </c>
      <c r="R2845" s="134"/>
      <c r="S2845" s="134"/>
      <c r="T2845" s="134"/>
      <c r="U2845" s="134"/>
      <c r="V2845" s="134"/>
      <c r="W2845" s="134"/>
      <c r="X2845" s="134"/>
      <c r="Y2845" s="134"/>
      <c r="Z2845" s="134"/>
      <c r="AA2845" s="134"/>
      <c r="AB2845" s="134"/>
      <c r="AC2845" s="134"/>
      <c r="AD2845" s="134"/>
      <c r="AE2845" s="134"/>
    </row>
    <row r="2846" spans="2:31">
      <c r="B2846" s="1319">
        <f t="shared" si="114"/>
        <v>-1</v>
      </c>
      <c r="D2846" s="1310"/>
      <c r="E2846" s="1310"/>
      <c r="F2846" s="1320"/>
      <c r="G2846" s="1310"/>
      <c r="H2846" s="1310"/>
      <c r="I2846" s="1310"/>
      <c r="J2846" s="1321"/>
      <c r="K2846" s="1321"/>
      <c r="L2846" s="1310"/>
      <c r="N2846" s="1322">
        <f t="shared" si="115"/>
        <v>0</v>
      </c>
      <c r="O2846" s="1323">
        <f t="shared" si="116"/>
        <v>0</v>
      </c>
      <c r="P2846" s="1323">
        <f>O2846/'1.5 Universal Data'!$E$36</f>
        <v>0</v>
      </c>
      <c r="R2846" s="134"/>
      <c r="S2846" s="134"/>
      <c r="T2846" s="134"/>
      <c r="U2846" s="134"/>
      <c r="V2846" s="134"/>
      <c r="W2846" s="134"/>
      <c r="X2846" s="134"/>
      <c r="Y2846" s="134"/>
      <c r="Z2846" s="134"/>
      <c r="AA2846" s="134"/>
      <c r="AB2846" s="134"/>
      <c r="AC2846" s="134"/>
      <c r="AD2846" s="134"/>
      <c r="AE2846" s="134"/>
    </row>
    <row r="2847" spans="2:31">
      <c r="B2847" s="1319">
        <f t="shared" si="114"/>
        <v>-1</v>
      </c>
      <c r="D2847" s="1310"/>
      <c r="E2847" s="1310"/>
      <c r="F2847" s="1320"/>
      <c r="G2847" s="1310"/>
      <c r="H2847" s="1310"/>
      <c r="I2847" s="1310"/>
      <c r="J2847" s="1321"/>
      <c r="K2847" s="1321"/>
      <c r="L2847" s="1310"/>
      <c r="N2847" s="1322">
        <f t="shared" si="115"/>
        <v>0</v>
      </c>
      <c r="O2847" s="1323">
        <f t="shared" si="116"/>
        <v>0</v>
      </c>
      <c r="P2847" s="1323">
        <f>O2847/'1.5 Universal Data'!$E$36</f>
        <v>0</v>
      </c>
      <c r="R2847" s="134"/>
      <c r="S2847" s="134"/>
      <c r="T2847" s="134"/>
      <c r="U2847" s="134"/>
      <c r="V2847" s="134"/>
      <c r="W2847" s="134"/>
      <c r="X2847" s="134"/>
      <c r="Y2847" s="134"/>
      <c r="Z2847" s="134"/>
      <c r="AA2847" s="134"/>
      <c r="AB2847" s="134"/>
      <c r="AC2847" s="134"/>
      <c r="AD2847" s="134"/>
      <c r="AE2847" s="134"/>
    </row>
    <row r="2848" spans="2:31">
      <c r="B2848" s="1319">
        <f t="shared" si="114"/>
        <v>-1</v>
      </c>
      <c r="D2848" s="1310"/>
      <c r="E2848" s="1310"/>
      <c r="F2848" s="1320"/>
      <c r="G2848" s="1310"/>
      <c r="H2848" s="1310"/>
      <c r="I2848" s="1310"/>
      <c r="J2848" s="1321"/>
      <c r="K2848" s="1321"/>
      <c r="L2848" s="1310"/>
      <c r="N2848" s="1322">
        <f t="shared" si="115"/>
        <v>0</v>
      </c>
      <c r="O2848" s="1323">
        <f t="shared" si="116"/>
        <v>0</v>
      </c>
      <c r="P2848" s="1323">
        <f>O2848/'1.5 Universal Data'!$E$36</f>
        <v>0</v>
      </c>
      <c r="R2848" s="134"/>
      <c r="S2848" s="134"/>
      <c r="T2848" s="134"/>
      <c r="U2848" s="134"/>
      <c r="V2848" s="134"/>
      <c r="W2848" s="134"/>
      <c r="X2848" s="134"/>
      <c r="Y2848" s="134"/>
      <c r="Z2848" s="134"/>
      <c r="AA2848" s="134"/>
      <c r="AB2848" s="134"/>
      <c r="AC2848" s="134"/>
      <c r="AD2848" s="134"/>
      <c r="AE2848" s="134"/>
    </row>
    <row r="2849" spans="2:31">
      <c r="B2849" s="1319">
        <f t="shared" si="114"/>
        <v>-1</v>
      </c>
      <c r="D2849" s="1310"/>
      <c r="E2849" s="1310"/>
      <c r="F2849" s="1320"/>
      <c r="G2849" s="1310"/>
      <c r="H2849" s="1310"/>
      <c r="I2849" s="1310"/>
      <c r="J2849" s="1321"/>
      <c r="K2849" s="1321"/>
      <c r="L2849" s="1310"/>
      <c r="N2849" s="1322">
        <f t="shared" si="115"/>
        <v>0</v>
      </c>
      <c r="O2849" s="1323">
        <f t="shared" si="116"/>
        <v>0</v>
      </c>
      <c r="P2849" s="1323">
        <f>O2849/'1.5 Universal Data'!$E$36</f>
        <v>0</v>
      </c>
      <c r="R2849" s="134"/>
      <c r="S2849" s="134"/>
      <c r="T2849" s="134"/>
      <c r="U2849" s="134"/>
      <c r="V2849" s="134"/>
      <c r="W2849" s="134"/>
      <c r="X2849" s="134"/>
      <c r="Y2849" s="134"/>
      <c r="Z2849" s="134"/>
      <c r="AA2849" s="134"/>
      <c r="AB2849" s="134"/>
      <c r="AC2849" s="134"/>
      <c r="AD2849" s="134"/>
      <c r="AE2849" s="134"/>
    </row>
    <row r="2850" spans="2:31">
      <c r="B2850" s="1319">
        <f t="shared" si="114"/>
        <v>-1</v>
      </c>
      <c r="D2850" s="1310"/>
      <c r="E2850" s="1310"/>
      <c r="F2850" s="1320"/>
      <c r="G2850" s="1310"/>
      <c r="H2850" s="1310"/>
      <c r="I2850" s="1310"/>
      <c r="J2850" s="1321"/>
      <c r="K2850" s="1321"/>
      <c r="L2850" s="1310"/>
      <c r="N2850" s="1322">
        <f t="shared" si="115"/>
        <v>0</v>
      </c>
      <c r="O2850" s="1323">
        <f t="shared" si="116"/>
        <v>0</v>
      </c>
      <c r="P2850" s="1323">
        <f>O2850/'1.5 Universal Data'!$E$36</f>
        <v>0</v>
      </c>
      <c r="R2850" s="134"/>
      <c r="S2850" s="134"/>
      <c r="T2850" s="134"/>
      <c r="U2850" s="134"/>
      <c r="V2850" s="134"/>
      <c r="W2850" s="134"/>
      <c r="X2850" s="134"/>
      <c r="Y2850" s="134"/>
      <c r="Z2850" s="134"/>
      <c r="AA2850" s="134"/>
      <c r="AB2850" s="134"/>
      <c r="AC2850" s="134"/>
      <c r="AD2850" s="134"/>
      <c r="AE2850" s="134"/>
    </row>
    <row r="2851" spans="2:31">
      <c r="B2851" s="1319">
        <f t="shared" si="114"/>
        <v>-1</v>
      </c>
      <c r="D2851" s="1310"/>
      <c r="E2851" s="1310"/>
      <c r="F2851" s="1320"/>
      <c r="G2851" s="1310"/>
      <c r="H2851" s="1310"/>
      <c r="I2851" s="1310"/>
      <c r="J2851" s="1321"/>
      <c r="K2851" s="1321"/>
      <c r="L2851" s="1310"/>
      <c r="N2851" s="1322">
        <f t="shared" si="115"/>
        <v>0</v>
      </c>
      <c r="O2851" s="1323">
        <f t="shared" si="116"/>
        <v>0</v>
      </c>
      <c r="P2851" s="1323">
        <f>O2851/'1.5 Universal Data'!$E$36</f>
        <v>0</v>
      </c>
      <c r="R2851" s="134"/>
      <c r="S2851" s="134"/>
      <c r="T2851" s="134"/>
      <c r="U2851" s="134"/>
      <c r="V2851" s="134"/>
      <c r="W2851" s="134"/>
      <c r="X2851" s="134"/>
      <c r="Y2851" s="134"/>
      <c r="Z2851" s="134"/>
      <c r="AA2851" s="134"/>
      <c r="AB2851" s="134"/>
      <c r="AC2851" s="134"/>
      <c r="AD2851" s="134"/>
      <c r="AE2851" s="134"/>
    </row>
    <row r="2852" spans="2:31">
      <c r="B2852" s="1319">
        <f t="shared" si="114"/>
        <v>-1</v>
      </c>
      <c r="D2852" s="1310"/>
      <c r="E2852" s="1310"/>
      <c r="F2852" s="1320"/>
      <c r="G2852" s="1310"/>
      <c r="H2852" s="1310"/>
      <c r="I2852" s="1310"/>
      <c r="J2852" s="1321"/>
      <c r="K2852" s="1321"/>
      <c r="L2852" s="1310"/>
      <c r="N2852" s="1322">
        <f t="shared" si="115"/>
        <v>0</v>
      </c>
      <c r="O2852" s="1323">
        <f t="shared" si="116"/>
        <v>0</v>
      </c>
      <c r="P2852" s="1323">
        <f>O2852/'1.5 Universal Data'!$E$36</f>
        <v>0</v>
      </c>
      <c r="R2852" s="134"/>
      <c r="S2852" s="134"/>
      <c r="T2852" s="134"/>
      <c r="U2852" s="134"/>
      <c r="V2852" s="134"/>
      <c r="W2852" s="134"/>
      <c r="X2852" s="134"/>
      <c r="Y2852" s="134"/>
      <c r="Z2852" s="134"/>
      <c r="AA2852" s="134"/>
      <c r="AB2852" s="134"/>
      <c r="AC2852" s="134"/>
      <c r="AD2852" s="134"/>
      <c r="AE2852" s="134"/>
    </row>
    <row r="2853" spans="2:31">
      <c r="B2853" s="1319">
        <f t="shared" si="114"/>
        <v>-1</v>
      </c>
      <c r="D2853" s="1310"/>
      <c r="E2853" s="1310"/>
      <c r="F2853" s="1320"/>
      <c r="G2853" s="1310"/>
      <c r="H2853" s="1310"/>
      <c r="I2853" s="1310"/>
      <c r="J2853" s="1321"/>
      <c r="K2853" s="1321"/>
      <c r="L2853" s="1310"/>
      <c r="N2853" s="1322">
        <f t="shared" si="115"/>
        <v>0</v>
      </c>
      <c r="O2853" s="1323">
        <f t="shared" si="116"/>
        <v>0</v>
      </c>
      <c r="P2853" s="1323">
        <f>O2853/'1.5 Universal Data'!$E$36</f>
        <v>0</v>
      </c>
      <c r="R2853" s="134"/>
      <c r="S2853" s="134"/>
      <c r="T2853" s="134"/>
      <c r="U2853" s="134"/>
      <c r="V2853" s="134"/>
      <c r="W2853" s="134"/>
      <c r="X2853" s="134"/>
      <c r="Y2853" s="134"/>
      <c r="Z2853" s="134"/>
      <c r="AA2853" s="134"/>
      <c r="AB2853" s="134"/>
      <c r="AC2853" s="134"/>
      <c r="AD2853" s="134"/>
      <c r="AE2853" s="134"/>
    </row>
    <row r="2854" spans="2:31">
      <c r="B2854" s="1319">
        <f t="shared" si="114"/>
        <v>-1</v>
      </c>
      <c r="D2854" s="1310"/>
      <c r="E2854" s="1310"/>
      <c r="F2854" s="1320"/>
      <c r="G2854" s="1310"/>
      <c r="H2854" s="1310"/>
      <c r="I2854" s="1310"/>
      <c r="J2854" s="1321"/>
      <c r="K2854" s="1321"/>
      <c r="L2854" s="1310"/>
      <c r="N2854" s="1322">
        <f t="shared" si="115"/>
        <v>0</v>
      </c>
      <c r="O2854" s="1323">
        <f t="shared" si="116"/>
        <v>0</v>
      </c>
      <c r="P2854" s="1323">
        <f>O2854/'1.5 Universal Data'!$E$36</f>
        <v>0</v>
      </c>
      <c r="R2854" s="134"/>
      <c r="S2854" s="134"/>
      <c r="T2854" s="134"/>
      <c r="U2854" s="134"/>
      <c r="V2854" s="134"/>
      <c r="W2854" s="134"/>
      <c r="X2854" s="134"/>
      <c r="Y2854" s="134"/>
      <c r="Z2854" s="134"/>
      <c r="AA2854" s="134"/>
      <c r="AB2854" s="134"/>
      <c r="AC2854" s="134"/>
      <c r="AD2854" s="134"/>
      <c r="AE2854" s="134"/>
    </row>
    <row r="2855" spans="2:31">
      <c r="B2855" s="1319">
        <f t="shared" si="114"/>
        <v>-1</v>
      </c>
      <c r="D2855" s="1310"/>
      <c r="E2855" s="1310"/>
      <c r="F2855" s="1320"/>
      <c r="G2855" s="1310"/>
      <c r="H2855" s="1310"/>
      <c r="I2855" s="1310"/>
      <c r="J2855" s="1321"/>
      <c r="K2855" s="1321"/>
      <c r="L2855" s="1310"/>
      <c r="N2855" s="1322">
        <f t="shared" si="115"/>
        <v>0</v>
      </c>
      <c r="O2855" s="1323">
        <f t="shared" si="116"/>
        <v>0</v>
      </c>
      <c r="P2855" s="1323">
        <f>O2855/'1.5 Universal Data'!$E$36</f>
        <v>0</v>
      </c>
      <c r="R2855" s="134"/>
      <c r="S2855" s="134"/>
      <c r="T2855" s="134"/>
      <c r="U2855" s="134"/>
      <c r="V2855" s="134"/>
      <c r="W2855" s="134"/>
      <c r="X2855" s="134"/>
      <c r="Y2855" s="134"/>
      <c r="Z2855" s="134"/>
      <c r="AA2855" s="134"/>
      <c r="AB2855" s="134"/>
      <c r="AC2855" s="134"/>
      <c r="AD2855" s="134"/>
      <c r="AE2855" s="134"/>
    </row>
    <row r="2856" spans="2:31">
      <c r="B2856" s="1319">
        <f t="shared" si="114"/>
        <v>-1</v>
      </c>
      <c r="D2856" s="1310"/>
      <c r="E2856" s="1310"/>
      <c r="F2856" s="1320"/>
      <c r="G2856" s="1310"/>
      <c r="H2856" s="1310"/>
      <c r="I2856" s="1310"/>
      <c r="J2856" s="1321"/>
      <c r="K2856" s="1321"/>
      <c r="L2856" s="1310"/>
      <c r="N2856" s="1322">
        <f t="shared" si="115"/>
        <v>0</v>
      </c>
      <c r="O2856" s="1323">
        <f t="shared" si="116"/>
        <v>0</v>
      </c>
      <c r="P2856" s="1323">
        <f>O2856/'1.5 Universal Data'!$E$36</f>
        <v>0</v>
      </c>
      <c r="R2856" s="134"/>
      <c r="S2856" s="134"/>
      <c r="T2856" s="134"/>
      <c r="U2856" s="134"/>
      <c r="V2856" s="134"/>
      <c r="W2856" s="134"/>
      <c r="X2856" s="134"/>
      <c r="Y2856" s="134"/>
      <c r="Z2856" s="134"/>
      <c r="AA2856" s="134"/>
      <c r="AB2856" s="134"/>
      <c r="AC2856" s="134"/>
      <c r="AD2856" s="134"/>
      <c r="AE2856" s="134"/>
    </row>
    <row r="2857" spans="2:31">
      <c r="B2857" s="1319">
        <f t="shared" si="114"/>
        <v>-1</v>
      </c>
      <c r="D2857" s="1310"/>
      <c r="E2857" s="1310"/>
      <c r="F2857" s="1320"/>
      <c r="G2857" s="1310"/>
      <c r="H2857" s="1310"/>
      <c r="I2857" s="1310"/>
      <c r="J2857" s="1321"/>
      <c r="K2857" s="1321"/>
      <c r="L2857" s="1310"/>
      <c r="N2857" s="1322">
        <f t="shared" si="115"/>
        <v>0</v>
      </c>
      <c r="O2857" s="1323">
        <f t="shared" si="116"/>
        <v>0</v>
      </c>
      <c r="P2857" s="1323">
        <f>O2857/'1.5 Universal Data'!$E$36</f>
        <v>0</v>
      </c>
      <c r="R2857" s="134"/>
      <c r="S2857" s="134"/>
      <c r="T2857" s="134"/>
      <c r="U2857" s="134"/>
      <c r="V2857" s="134"/>
      <c r="W2857" s="134"/>
      <c r="X2857" s="134"/>
      <c r="Y2857" s="134"/>
      <c r="Z2857" s="134"/>
      <c r="AA2857" s="134"/>
      <c r="AB2857" s="134"/>
      <c r="AC2857" s="134"/>
      <c r="AD2857" s="134"/>
      <c r="AE2857" s="134"/>
    </row>
    <row r="2858" spans="2:31">
      <c r="B2858" s="1319">
        <f t="shared" si="114"/>
        <v>-1</v>
      </c>
      <c r="D2858" s="1310"/>
      <c r="E2858" s="1310"/>
      <c r="F2858" s="1320"/>
      <c r="G2858" s="1310"/>
      <c r="H2858" s="1310"/>
      <c r="I2858" s="1310"/>
      <c r="J2858" s="1321"/>
      <c r="K2858" s="1321"/>
      <c r="L2858" s="1310"/>
      <c r="N2858" s="1322">
        <f t="shared" si="115"/>
        <v>0</v>
      </c>
      <c r="O2858" s="1323">
        <f t="shared" si="116"/>
        <v>0</v>
      </c>
      <c r="P2858" s="1323">
        <f>O2858/'1.5 Universal Data'!$E$36</f>
        <v>0</v>
      </c>
      <c r="R2858" s="134"/>
      <c r="S2858" s="134"/>
      <c r="T2858" s="134"/>
      <c r="U2858" s="134"/>
      <c r="V2858" s="134"/>
      <c r="W2858" s="134"/>
      <c r="X2858" s="134"/>
      <c r="Y2858" s="134"/>
      <c r="Z2858" s="134"/>
      <c r="AA2858" s="134"/>
      <c r="AB2858" s="134"/>
      <c r="AC2858" s="134"/>
      <c r="AD2858" s="134"/>
      <c r="AE2858" s="134"/>
    </row>
    <row r="2859" spans="2:31">
      <c r="B2859" s="1319">
        <f t="shared" si="114"/>
        <v>-1</v>
      </c>
      <c r="D2859" s="1310"/>
      <c r="E2859" s="1310"/>
      <c r="F2859" s="1320"/>
      <c r="G2859" s="1310"/>
      <c r="H2859" s="1310"/>
      <c r="I2859" s="1310"/>
      <c r="J2859" s="1321"/>
      <c r="K2859" s="1321"/>
      <c r="L2859" s="1310"/>
      <c r="N2859" s="1322">
        <f t="shared" si="115"/>
        <v>0</v>
      </c>
      <c r="O2859" s="1323">
        <f t="shared" si="116"/>
        <v>0</v>
      </c>
      <c r="P2859" s="1323">
        <f>O2859/'1.5 Universal Data'!$E$36</f>
        <v>0</v>
      </c>
      <c r="R2859" s="134"/>
      <c r="S2859" s="134"/>
      <c r="T2859" s="134"/>
      <c r="U2859" s="134"/>
      <c r="V2859" s="134"/>
      <c r="W2859" s="134"/>
      <c r="X2859" s="134"/>
      <c r="Y2859" s="134"/>
      <c r="Z2859" s="134"/>
      <c r="AA2859" s="134"/>
      <c r="AB2859" s="134"/>
      <c r="AC2859" s="134"/>
      <c r="AD2859" s="134"/>
      <c r="AE2859" s="134"/>
    </row>
    <row r="2860" spans="2:31">
      <c r="B2860" s="1319">
        <f t="shared" si="114"/>
        <v>-1</v>
      </c>
      <c r="D2860" s="1310"/>
      <c r="E2860" s="1310"/>
      <c r="F2860" s="1320"/>
      <c r="G2860" s="1310"/>
      <c r="H2860" s="1310"/>
      <c r="I2860" s="1310"/>
      <c r="J2860" s="1321"/>
      <c r="K2860" s="1321"/>
      <c r="L2860" s="1310"/>
      <c r="N2860" s="1322">
        <f t="shared" si="115"/>
        <v>0</v>
      </c>
      <c r="O2860" s="1323">
        <f t="shared" si="116"/>
        <v>0</v>
      </c>
      <c r="P2860" s="1323">
        <f>O2860/'1.5 Universal Data'!$E$36</f>
        <v>0</v>
      </c>
      <c r="R2860" s="134"/>
      <c r="S2860" s="134"/>
      <c r="T2860" s="134"/>
      <c r="U2860" s="134"/>
      <c r="V2860" s="134"/>
      <c r="W2860" s="134"/>
      <c r="X2860" s="134"/>
      <c r="Y2860" s="134"/>
      <c r="Z2860" s="134"/>
      <c r="AA2860" s="134"/>
      <c r="AB2860" s="134"/>
      <c r="AC2860" s="134"/>
      <c r="AD2860" s="134"/>
      <c r="AE2860" s="134"/>
    </row>
    <row r="2861" spans="2:31">
      <c r="B2861" s="1319">
        <f t="shared" si="114"/>
        <v>-1</v>
      </c>
      <c r="D2861" s="1310"/>
      <c r="E2861" s="1310"/>
      <c r="F2861" s="1320"/>
      <c r="G2861" s="1310"/>
      <c r="H2861" s="1310"/>
      <c r="I2861" s="1310"/>
      <c r="J2861" s="1321"/>
      <c r="K2861" s="1321"/>
      <c r="L2861" s="1310"/>
      <c r="N2861" s="1322">
        <f t="shared" si="115"/>
        <v>0</v>
      </c>
      <c r="O2861" s="1323">
        <f t="shared" si="116"/>
        <v>0</v>
      </c>
      <c r="P2861" s="1323">
        <f>O2861/'1.5 Universal Data'!$E$36</f>
        <v>0</v>
      </c>
      <c r="R2861" s="134"/>
      <c r="S2861" s="134"/>
      <c r="T2861" s="134"/>
      <c r="U2861" s="134"/>
      <c r="V2861" s="134"/>
      <c r="W2861" s="134"/>
      <c r="X2861" s="134"/>
      <c r="Y2861" s="134"/>
      <c r="Z2861" s="134"/>
      <c r="AA2861" s="134"/>
      <c r="AB2861" s="134"/>
      <c r="AC2861" s="134"/>
      <c r="AD2861" s="134"/>
      <c r="AE2861" s="134"/>
    </row>
    <row r="2862" spans="2:31">
      <c r="B2862" s="1319">
        <f t="shared" si="114"/>
        <v>-1</v>
      </c>
      <c r="D2862" s="1310"/>
      <c r="E2862" s="1310"/>
      <c r="F2862" s="1320"/>
      <c r="G2862" s="1310"/>
      <c r="H2862" s="1310"/>
      <c r="I2862" s="1310"/>
      <c r="J2862" s="1321"/>
      <c r="K2862" s="1321"/>
      <c r="L2862" s="1310"/>
      <c r="N2862" s="1322">
        <f t="shared" si="115"/>
        <v>0</v>
      </c>
      <c r="O2862" s="1323">
        <f t="shared" si="116"/>
        <v>0</v>
      </c>
      <c r="P2862" s="1323">
        <f>O2862/'1.5 Universal Data'!$E$36</f>
        <v>0</v>
      </c>
      <c r="R2862" s="134"/>
      <c r="S2862" s="134"/>
      <c r="T2862" s="134"/>
      <c r="U2862" s="134"/>
      <c r="V2862" s="134"/>
      <c r="W2862" s="134"/>
      <c r="X2862" s="134"/>
      <c r="Y2862" s="134"/>
      <c r="Z2862" s="134"/>
      <c r="AA2862" s="134"/>
      <c r="AB2862" s="134"/>
      <c r="AC2862" s="134"/>
      <c r="AD2862" s="134"/>
      <c r="AE2862" s="134"/>
    </row>
    <row r="2863" spans="2:31">
      <c r="B2863" s="1319">
        <f t="shared" si="114"/>
        <v>-1</v>
      </c>
      <c r="D2863" s="1310"/>
      <c r="E2863" s="1310"/>
      <c r="F2863" s="1320"/>
      <c r="G2863" s="1310"/>
      <c r="H2863" s="1310"/>
      <c r="I2863" s="1310"/>
      <c r="J2863" s="1321"/>
      <c r="K2863" s="1321"/>
      <c r="L2863" s="1310"/>
      <c r="N2863" s="1322">
        <f t="shared" si="115"/>
        <v>0</v>
      </c>
      <c r="O2863" s="1323">
        <f t="shared" si="116"/>
        <v>0</v>
      </c>
      <c r="P2863" s="1323">
        <f>O2863/'1.5 Universal Data'!$E$36</f>
        <v>0</v>
      </c>
      <c r="R2863" s="134"/>
      <c r="S2863" s="134"/>
      <c r="T2863" s="134"/>
      <c r="U2863" s="134"/>
      <c r="V2863" s="134"/>
      <c r="W2863" s="134"/>
      <c r="X2863" s="134"/>
      <c r="Y2863" s="134"/>
      <c r="Z2863" s="134"/>
      <c r="AA2863" s="134"/>
      <c r="AB2863" s="134"/>
      <c r="AC2863" s="134"/>
      <c r="AD2863" s="134"/>
      <c r="AE2863" s="134"/>
    </row>
    <row r="2864" spans="2:31">
      <c r="B2864" s="1319">
        <f t="shared" si="114"/>
        <v>-1</v>
      </c>
      <c r="D2864" s="1310"/>
      <c r="E2864" s="1310"/>
      <c r="F2864" s="1320"/>
      <c r="G2864" s="1310"/>
      <c r="H2864" s="1310"/>
      <c r="I2864" s="1310"/>
      <c r="J2864" s="1321"/>
      <c r="K2864" s="1321"/>
      <c r="L2864" s="1310"/>
      <c r="N2864" s="1322">
        <f t="shared" si="115"/>
        <v>0</v>
      </c>
      <c r="O2864" s="1323">
        <f t="shared" si="116"/>
        <v>0</v>
      </c>
      <c r="P2864" s="1323">
        <f>O2864/'1.5 Universal Data'!$E$36</f>
        <v>0</v>
      </c>
      <c r="R2864" s="134"/>
      <c r="S2864" s="134"/>
      <c r="T2864" s="134"/>
      <c r="U2864" s="134"/>
      <c r="V2864" s="134"/>
      <c r="W2864" s="134"/>
      <c r="X2864" s="134"/>
      <c r="Y2864" s="134"/>
      <c r="Z2864" s="134"/>
      <c r="AA2864" s="134"/>
      <c r="AB2864" s="134"/>
      <c r="AC2864" s="134"/>
      <c r="AD2864" s="134"/>
      <c r="AE2864" s="134"/>
    </row>
    <row r="2865" spans="2:31">
      <c r="B2865" s="1319">
        <f t="shared" si="114"/>
        <v>-1</v>
      </c>
      <c r="D2865" s="1310"/>
      <c r="E2865" s="1310"/>
      <c r="F2865" s="1320"/>
      <c r="G2865" s="1310"/>
      <c r="H2865" s="1310"/>
      <c r="I2865" s="1310"/>
      <c r="J2865" s="1321"/>
      <c r="K2865" s="1321"/>
      <c r="L2865" s="1310"/>
      <c r="N2865" s="1322">
        <f t="shared" si="115"/>
        <v>0</v>
      </c>
      <c r="O2865" s="1323">
        <f t="shared" si="116"/>
        <v>0</v>
      </c>
      <c r="P2865" s="1323">
        <f>O2865/'1.5 Universal Data'!$E$36</f>
        <v>0</v>
      </c>
      <c r="R2865" s="134"/>
      <c r="S2865" s="134"/>
      <c r="T2865" s="134"/>
      <c r="U2865" s="134"/>
      <c r="V2865" s="134"/>
      <c r="W2865" s="134"/>
      <c r="X2865" s="134"/>
      <c r="Y2865" s="134"/>
      <c r="Z2865" s="134"/>
      <c r="AA2865" s="134"/>
      <c r="AB2865" s="134"/>
      <c r="AC2865" s="134"/>
      <c r="AD2865" s="134"/>
      <c r="AE2865" s="134"/>
    </row>
    <row r="2866" spans="2:31">
      <c r="B2866" s="1319">
        <f t="shared" si="114"/>
        <v>-1</v>
      </c>
      <c r="D2866" s="1310"/>
      <c r="E2866" s="1310"/>
      <c r="F2866" s="1320"/>
      <c r="G2866" s="1310"/>
      <c r="H2866" s="1310"/>
      <c r="I2866" s="1310"/>
      <c r="J2866" s="1321"/>
      <c r="K2866" s="1321"/>
      <c r="L2866" s="1310"/>
      <c r="N2866" s="1322">
        <f t="shared" si="115"/>
        <v>0</v>
      </c>
      <c r="O2866" s="1323">
        <f t="shared" si="116"/>
        <v>0</v>
      </c>
      <c r="P2866" s="1323">
        <f>O2866/'1.5 Universal Data'!$E$36</f>
        <v>0</v>
      </c>
      <c r="R2866" s="134"/>
      <c r="S2866" s="134"/>
      <c r="T2866" s="134"/>
      <c r="U2866" s="134"/>
      <c r="V2866" s="134"/>
      <c r="W2866" s="134"/>
      <c r="X2866" s="134"/>
      <c r="Y2866" s="134"/>
      <c r="Z2866" s="134"/>
      <c r="AA2866" s="134"/>
      <c r="AB2866" s="134"/>
      <c r="AC2866" s="134"/>
      <c r="AD2866" s="134"/>
      <c r="AE2866" s="134"/>
    </row>
    <row r="2867" spans="2:31">
      <c r="B2867" s="1319">
        <f t="shared" si="114"/>
        <v>-1</v>
      </c>
      <c r="D2867" s="1310"/>
      <c r="E2867" s="1310"/>
      <c r="F2867" s="1320"/>
      <c r="G2867" s="1310"/>
      <c r="H2867" s="1310"/>
      <c r="I2867" s="1310"/>
      <c r="J2867" s="1321"/>
      <c r="K2867" s="1321"/>
      <c r="L2867" s="1310"/>
      <c r="N2867" s="1322">
        <f t="shared" si="115"/>
        <v>0</v>
      </c>
      <c r="O2867" s="1323">
        <f t="shared" si="116"/>
        <v>0</v>
      </c>
      <c r="P2867" s="1323">
        <f>O2867/'1.5 Universal Data'!$E$36</f>
        <v>0</v>
      </c>
      <c r="R2867" s="134"/>
      <c r="S2867" s="134"/>
      <c r="T2867" s="134"/>
      <c r="U2867" s="134"/>
      <c r="V2867" s="134"/>
      <c r="W2867" s="134"/>
      <c r="X2867" s="134"/>
      <c r="Y2867" s="134"/>
      <c r="Z2867" s="134"/>
      <c r="AA2867" s="134"/>
      <c r="AB2867" s="134"/>
      <c r="AC2867" s="134"/>
      <c r="AD2867" s="134"/>
      <c r="AE2867" s="134"/>
    </row>
    <row r="2868" spans="2:31">
      <c r="B2868" s="1319">
        <f t="shared" si="114"/>
        <v>-1</v>
      </c>
      <c r="D2868" s="1310"/>
      <c r="E2868" s="1310"/>
      <c r="F2868" s="1320"/>
      <c r="G2868" s="1310"/>
      <c r="H2868" s="1310"/>
      <c r="I2868" s="1310"/>
      <c r="J2868" s="1321"/>
      <c r="K2868" s="1321"/>
      <c r="L2868" s="1310"/>
      <c r="N2868" s="1322">
        <f t="shared" si="115"/>
        <v>0</v>
      </c>
      <c r="O2868" s="1323">
        <f t="shared" si="116"/>
        <v>0</v>
      </c>
      <c r="P2868" s="1323">
        <f>O2868/'1.5 Universal Data'!$E$36</f>
        <v>0</v>
      </c>
      <c r="R2868" s="134"/>
      <c r="S2868" s="134"/>
      <c r="T2868" s="134"/>
      <c r="U2868" s="134"/>
      <c r="V2868" s="134"/>
      <c r="W2868" s="134"/>
      <c r="X2868" s="134"/>
      <c r="Y2868" s="134"/>
      <c r="Z2868" s="134"/>
      <c r="AA2868" s="134"/>
      <c r="AB2868" s="134"/>
      <c r="AC2868" s="134"/>
      <c r="AD2868" s="134"/>
      <c r="AE2868" s="134"/>
    </row>
    <row r="2869" spans="2:31">
      <c r="B2869" s="1319">
        <f t="shared" si="114"/>
        <v>-1</v>
      </c>
      <c r="D2869" s="1310"/>
      <c r="E2869" s="1310"/>
      <c r="F2869" s="1320"/>
      <c r="G2869" s="1310"/>
      <c r="H2869" s="1310"/>
      <c r="I2869" s="1310"/>
      <c r="J2869" s="1321"/>
      <c r="K2869" s="1321"/>
      <c r="L2869" s="1310"/>
      <c r="N2869" s="1322">
        <f t="shared" si="115"/>
        <v>0</v>
      </c>
      <c r="O2869" s="1323">
        <f t="shared" si="116"/>
        <v>0</v>
      </c>
      <c r="P2869" s="1323">
        <f>O2869/'1.5 Universal Data'!$E$36</f>
        <v>0</v>
      </c>
      <c r="R2869" s="134"/>
      <c r="S2869" s="134"/>
      <c r="T2869" s="134"/>
      <c r="U2869" s="134"/>
      <c r="V2869" s="134"/>
      <c r="W2869" s="134"/>
      <c r="X2869" s="134"/>
      <c r="Y2869" s="134"/>
      <c r="Z2869" s="134"/>
      <c r="AA2869" s="134"/>
      <c r="AB2869" s="134"/>
      <c r="AC2869" s="134"/>
      <c r="AD2869" s="134"/>
      <c r="AE2869" s="134"/>
    </row>
    <row r="2870" spans="2:31">
      <c r="B2870" s="1319">
        <f t="shared" si="114"/>
        <v>-1</v>
      </c>
      <c r="D2870" s="1310"/>
      <c r="E2870" s="1310"/>
      <c r="F2870" s="1320"/>
      <c r="G2870" s="1310"/>
      <c r="H2870" s="1310"/>
      <c r="I2870" s="1310"/>
      <c r="J2870" s="1321"/>
      <c r="K2870" s="1321"/>
      <c r="L2870" s="1310"/>
      <c r="N2870" s="1322">
        <f t="shared" si="115"/>
        <v>0</v>
      </c>
      <c r="O2870" s="1323">
        <f t="shared" si="116"/>
        <v>0</v>
      </c>
      <c r="P2870" s="1323">
        <f>O2870/'1.5 Universal Data'!$E$36</f>
        <v>0</v>
      </c>
      <c r="R2870" s="134"/>
      <c r="S2870" s="134"/>
      <c r="T2870" s="134"/>
      <c r="U2870" s="134"/>
      <c r="V2870" s="134"/>
      <c r="W2870" s="134"/>
      <c r="X2870" s="134"/>
      <c r="Y2870" s="134"/>
      <c r="Z2870" s="134"/>
      <c r="AA2870" s="134"/>
      <c r="AB2870" s="134"/>
      <c r="AC2870" s="134"/>
      <c r="AD2870" s="134"/>
      <c r="AE2870" s="134"/>
    </row>
    <row r="2871" spans="2:31">
      <c r="B2871" s="1319">
        <f t="shared" si="114"/>
        <v>-1</v>
      </c>
      <c r="D2871" s="1310"/>
      <c r="E2871" s="1310"/>
      <c r="F2871" s="1320"/>
      <c r="G2871" s="1310"/>
      <c r="H2871" s="1310"/>
      <c r="I2871" s="1310"/>
      <c r="J2871" s="1321"/>
      <c r="K2871" s="1321"/>
      <c r="L2871" s="1310"/>
      <c r="N2871" s="1322">
        <f t="shared" si="115"/>
        <v>0</v>
      </c>
      <c r="O2871" s="1323">
        <f t="shared" si="116"/>
        <v>0</v>
      </c>
      <c r="P2871" s="1323">
        <f>O2871/'1.5 Universal Data'!$E$36</f>
        <v>0</v>
      </c>
      <c r="R2871" s="134"/>
      <c r="S2871" s="134"/>
      <c r="T2871" s="134"/>
      <c r="U2871" s="134"/>
      <c r="V2871" s="134"/>
      <c r="W2871" s="134"/>
      <c r="X2871" s="134"/>
      <c r="Y2871" s="134"/>
      <c r="Z2871" s="134"/>
      <c r="AA2871" s="134"/>
      <c r="AB2871" s="134"/>
      <c r="AC2871" s="134"/>
      <c r="AD2871" s="134"/>
      <c r="AE2871" s="134"/>
    </row>
    <row r="2872" spans="2:31">
      <c r="B2872" s="1319">
        <f t="shared" si="114"/>
        <v>-1</v>
      </c>
      <c r="D2872" s="1310"/>
      <c r="E2872" s="1310"/>
      <c r="F2872" s="1320"/>
      <c r="G2872" s="1310"/>
      <c r="H2872" s="1310"/>
      <c r="I2872" s="1310"/>
      <c r="J2872" s="1321"/>
      <c r="K2872" s="1321"/>
      <c r="L2872" s="1310"/>
      <c r="N2872" s="1322">
        <f t="shared" si="115"/>
        <v>0</v>
      </c>
      <c r="O2872" s="1323">
        <f t="shared" si="116"/>
        <v>0</v>
      </c>
      <c r="P2872" s="1323">
        <f>O2872/'1.5 Universal Data'!$E$36</f>
        <v>0</v>
      </c>
      <c r="R2872" s="134"/>
      <c r="S2872" s="134"/>
      <c r="T2872" s="134"/>
      <c r="U2872" s="134"/>
      <c r="V2872" s="134"/>
      <c r="W2872" s="134"/>
      <c r="X2872" s="134"/>
      <c r="Y2872" s="134"/>
      <c r="Z2872" s="134"/>
      <c r="AA2872" s="134"/>
      <c r="AB2872" s="134"/>
      <c r="AC2872" s="134"/>
      <c r="AD2872" s="134"/>
      <c r="AE2872" s="134"/>
    </row>
    <row r="2873" spans="2:31">
      <c r="B2873" s="1319">
        <f t="shared" si="114"/>
        <v>-1</v>
      </c>
      <c r="D2873" s="1310"/>
      <c r="E2873" s="1310"/>
      <c r="F2873" s="1320"/>
      <c r="G2873" s="1310"/>
      <c r="H2873" s="1310"/>
      <c r="I2873" s="1310"/>
      <c r="J2873" s="1321"/>
      <c r="K2873" s="1321"/>
      <c r="L2873" s="1310"/>
      <c r="N2873" s="1322">
        <f t="shared" si="115"/>
        <v>0</v>
      </c>
      <c r="O2873" s="1323">
        <f t="shared" si="116"/>
        <v>0</v>
      </c>
      <c r="P2873" s="1323">
        <f>O2873/'1.5 Universal Data'!$E$36</f>
        <v>0</v>
      </c>
      <c r="R2873" s="134"/>
      <c r="S2873" s="134"/>
      <c r="T2873" s="134"/>
      <c r="U2873" s="134"/>
      <c r="V2873" s="134"/>
      <c r="W2873" s="134"/>
      <c r="X2873" s="134"/>
      <c r="Y2873" s="134"/>
      <c r="Z2873" s="134"/>
      <c r="AA2873" s="134"/>
      <c r="AB2873" s="134"/>
      <c r="AC2873" s="134"/>
      <c r="AD2873" s="134"/>
      <c r="AE2873" s="134"/>
    </row>
    <row r="2874" spans="2:31">
      <c r="B2874" s="1319">
        <f t="shared" si="114"/>
        <v>-1</v>
      </c>
      <c r="D2874" s="1310"/>
      <c r="E2874" s="1310"/>
      <c r="F2874" s="1320"/>
      <c r="G2874" s="1310"/>
      <c r="H2874" s="1310"/>
      <c r="I2874" s="1310"/>
      <c r="J2874" s="1321"/>
      <c r="K2874" s="1321"/>
      <c r="L2874" s="1310"/>
      <c r="N2874" s="1322">
        <f t="shared" si="115"/>
        <v>0</v>
      </c>
      <c r="O2874" s="1323">
        <f t="shared" si="116"/>
        <v>0</v>
      </c>
      <c r="P2874" s="1323">
        <f>O2874/'1.5 Universal Data'!$E$36</f>
        <v>0</v>
      </c>
      <c r="R2874" s="134"/>
      <c r="S2874" s="134"/>
      <c r="T2874" s="134"/>
      <c r="U2874" s="134"/>
      <c r="V2874" s="134"/>
      <c r="W2874" s="134"/>
      <c r="X2874" s="134"/>
      <c r="Y2874" s="134"/>
      <c r="Z2874" s="134"/>
      <c r="AA2874" s="134"/>
      <c r="AB2874" s="134"/>
      <c r="AC2874" s="134"/>
      <c r="AD2874" s="134"/>
      <c r="AE2874" s="134"/>
    </row>
    <row r="2875" spans="2:31">
      <c r="B2875" s="1319">
        <f t="shared" si="114"/>
        <v>-1</v>
      </c>
      <c r="D2875" s="1310"/>
      <c r="E2875" s="1310"/>
      <c r="F2875" s="1320"/>
      <c r="G2875" s="1310"/>
      <c r="H2875" s="1310"/>
      <c r="I2875" s="1310"/>
      <c r="J2875" s="1321"/>
      <c r="K2875" s="1321"/>
      <c r="L2875" s="1310"/>
      <c r="N2875" s="1322">
        <f t="shared" si="115"/>
        <v>0</v>
      </c>
      <c r="O2875" s="1323">
        <f t="shared" si="116"/>
        <v>0</v>
      </c>
      <c r="P2875" s="1323">
        <f>O2875/'1.5 Universal Data'!$E$36</f>
        <v>0</v>
      </c>
      <c r="R2875" s="134"/>
      <c r="S2875" s="134"/>
      <c r="T2875" s="134"/>
      <c r="U2875" s="134"/>
      <c r="V2875" s="134"/>
      <c r="W2875" s="134"/>
      <c r="X2875" s="134"/>
      <c r="Y2875" s="134"/>
      <c r="Z2875" s="134"/>
      <c r="AA2875" s="134"/>
      <c r="AB2875" s="134"/>
      <c r="AC2875" s="134"/>
      <c r="AD2875" s="134"/>
      <c r="AE2875" s="134"/>
    </row>
    <row r="2876" spans="2:31">
      <c r="B2876" s="1319">
        <f t="shared" si="114"/>
        <v>-1</v>
      </c>
      <c r="D2876" s="1310"/>
      <c r="E2876" s="1310"/>
      <c r="F2876" s="1320"/>
      <c r="G2876" s="1310"/>
      <c r="H2876" s="1310"/>
      <c r="I2876" s="1310"/>
      <c r="J2876" s="1321"/>
      <c r="K2876" s="1321"/>
      <c r="L2876" s="1310"/>
      <c r="N2876" s="1322">
        <f t="shared" si="115"/>
        <v>0</v>
      </c>
      <c r="O2876" s="1323">
        <f t="shared" si="116"/>
        <v>0</v>
      </c>
      <c r="P2876" s="1323">
        <f>O2876/'1.5 Universal Data'!$E$36</f>
        <v>0</v>
      </c>
      <c r="R2876" s="134"/>
      <c r="S2876" s="134"/>
      <c r="T2876" s="134"/>
      <c r="U2876" s="134"/>
      <c r="V2876" s="134"/>
      <c r="W2876" s="134"/>
      <c r="X2876" s="134"/>
      <c r="Y2876" s="134"/>
      <c r="Z2876" s="134"/>
      <c r="AA2876" s="134"/>
      <c r="AB2876" s="134"/>
      <c r="AC2876" s="134"/>
      <c r="AD2876" s="134"/>
      <c r="AE2876" s="134"/>
    </row>
    <row r="2877" spans="2:31">
      <c r="B2877" s="1319">
        <f t="shared" si="114"/>
        <v>-1</v>
      </c>
      <c r="D2877" s="1310"/>
      <c r="E2877" s="1310"/>
      <c r="F2877" s="1320"/>
      <c r="G2877" s="1310"/>
      <c r="H2877" s="1310"/>
      <c r="I2877" s="1310"/>
      <c r="J2877" s="1321"/>
      <c r="K2877" s="1321"/>
      <c r="L2877" s="1310"/>
      <c r="N2877" s="1322">
        <f t="shared" si="115"/>
        <v>0</v>
      </c>
      <c r="O2877" s="1323">
        <f t="shared" si="116"/>
        <v>0</v>
      </c>
      <c r="P2877" s="1323">
        <f>O2877/'1.5 Universal Data'!$E$36</f>
        <v>0</v>
      </c>
      <c r="R2877" s="134"/>
      <c r="S2877" s="134"/>
      <c r="T2877" s="134"/>
      <c r="U2877" s="134"/>
      <c r="V2877" s="134"/>
      <c r="W2877" s="134"/>
      <c r="X2877" s="134"/>
      <c r="Y2877" s="134"/>
      <c r="Z2877" s="134"/>
      <c r="AA2877" s="134"/>
      <c r="AB2877" s="134"/>
      <c r="AC2877" s="134"/>
      <c r="AD2877" s="134"/>
      <c r="AE2877" s="134"/>
    </row>
    <row r="2878" spans="2:31">
      <c r="B2878" s="1319">
        <f t="shared" si="114"/>
        <v>-1</v>
      </c>
      <c r="D2878" s="1310"/>
      <c r="E2878" s="1310"/>
      <c r="F2878" s="1320"/>
      <c r="G2878" s="1310"/>
      <c r="H2878" s="1310"/>
      <c r="I2878" s="1310"/>
      <c r="J2878" s="1321"/>
      <c r="K2878" s="1321"/>
      <c r="L2878" s="1310"/>
      <c r="N2878" s="1322">
        <f t="shared" si="115"/>
        <v>0</v>
      </c>
      <c r="O2878" s="1323">
        <f t="shared" si="116"/>
        <v>0</v>
      </c>
      <c r="P2878" s="1323">
        <f>O2878/'1.5 Universal Data'!$E$36</f>
        <v>0</v>
      </c>
      <c r="R2878" s="134"/>
      <c r="S2878" s="134"/>
      <c r="T2878" s="134"/>
      <c r="U2878" s="134"/>
      <c r="V2878" s="134"/>
      <c r="W2878" s="134"/>
      <c r="X2878" s="134"/>
      <c r="Y2878" s="134"/>
      <c r="Z2878" s="134"/>
      <c r="AA2878" s="134"/>
      <c r="AB2878" s="134"/>
      <c r="AC2878" s="134"/>
      <c r="AD2878" s="134"/>
      <c r="AE2878" s="134"/>
    </row>
    <row r="2879" spans="2:31">
      <c r="B2879" s="1319">
        <f t="shared" si="114"/>
        <v>-1</v>
      </c>
      <c r="D2879" s="1310"/>
      <c r="E2879" s="1310"/>
      <c r="F2879" s="1320"/>
      <c r="G2879" s="1310"/>
      <c r="H2879" s="1310"/>
      <c r="I2879" s="1310"/>
      <c r="J2879" s="1321"/>
      <c r="K2879" s="1321"/>
      <c r="L2879" s="1310"/>
      <c r="N2879" s="1322">
        <f t="shared" si="115"/>
        <v>0</v>
      </c>
      <c r="O2879" s="1323">
        <f t="shared" si="116"/>
        <v>0</v>
      </c>
      <c r="P2879" s="1323">
        <f>O2879/'1.5 Universal Data'!$E$36</f>
        <v>0</v>
      </c>
      <c r="R2879" s="134"/>
      <c r="S2879" s="134"/>
      <c r="T2879" s="134"/>
      <c r="U2879" s="134"/>
      <c r="V2879" s="134"/>
      <c r="W2879" s="134"/>
      <c r="X2879" s="134"/>
      <c r="Y2879" s="134"/>
      <c r="Z2879" s="134"/>
      <c r="AA2879" s="134"/>
      <c r="AB2879" s="134"/>
      <c r="AC2879" s="134"/>
      <c r="AD2879" s="134"/>
      <c r="AE2879" s="134"/>
    </row>
    <row r="2880" spans="2:31">
      <c r="B2880" s="1319">
        <f t="shared" si="114"/>
        <v>-1</v>
      </c>
      <c r="D2880" s="1310"/>
      <c r="E2880" s="1310"/>
      <c r="F2880" s="1320"/>
      <c r="G2880" s="1310"/>
      <c r="H2880" s="1310"/>
      <c r="I2880" s="1310"/>
      <c r="J2880" s="1321"/>
      <c r="K2880" s="1321"/>
      <c r="L2880" s="1310"/>
      <c r="N2880" s="1322">
        <f t="shared" si="115"/>
        <v>0</v>
      </c>
      <c r="O2880" s="1323">
        <f t="shared" si="116"/>
        <v>0</v>
      </c>
      <c r="P2880" s="1323">
        <f>O2880/'1.5 Universal Data'!$E$36</f>
        <v>0</v>
      </c>
      <c r="R2880" s="134"/>
      <c r="S2880" s="134"/>
      <c r="T2880" s="134"/>
      <c r="U2880" s="134"/>
      <c r="V2880" s="134"/>
      <c r="W2880" s="134"/>
      <c r="X2880" s="134"/>
      <c r="Y2880" s="134"/>
      <c r="Z2880" s="134"/>
      <c r="AA2880" s="134"/>
      <c r="AB2880" s="134"/>
      <c r="AC2880" s="134"/>
      <c r="AD2880" s="134"/>
      <c r="AE2880" s="134"/>
    </row>
    <row r="2881" spans="2:31">
      <c r="B2881" s="1319">
        <f t="shared" si="114"/>
        <v>-1</v>
      </c>
      <c r="D2881" s="1310"/>
      <c r="E2881" s="1310"/>
      <c r="F2881" s="1320"/>
      <c r="G2881" s="1310"/>
      <c r="H2881" s="1310"/>
      <c r="I2881" s="1310"/>
      <c r="J2881" s="1321"/>
      <c r="K2881" s="1321"/>
      <c r="L2881" s="1310"/>
      <c r="N2881" s="1322">
        <f t="shared" si="115"/>
        <v>0</v>
      </c>
      <c r="O2881" s="1323">
        <f t="shared" si="116"/>
        <v>0</v>
      </c>
      <c r="P2881" s="1323">
        <f>O2881/'1.5 Universal Data'!$E$36</f>
        <v>0</v>
      </c>
      <c r="R2881" s="134"/>
      <c r="S2881" s="134"/>
      <c r="T2881" s="134"/>
      <c r="U2881" s="134"/>
      <c r="V2881" s="134"/>
      <c r="W2881" s="134"/>
      <c r="X2881" s="134"/>
      <c r="Y2881" s="134"/>
      <c r="Z2881" s="134"/>
      <c r="AA2881" s="134"/>
      <c r="AB2881" s="134"/>
      <c r="AC2881" s="134"/>
      <c r="AD2881" s="134"/>
      <c r="AE2881" s="134"/>
    </row>
    <row r="2882" spans="2:31">
      <c r="B2882" s="1319">
        <f t="shared" si="114"/>
        <v>-1</v>
      </c>
      <c r="D2882" s="1310"/>
      <c r="E2882" s="1310"/>
      <c r="F2882" s="1320"/>
      <c r="G2882" s="1310"/>
      <c r="H2882" s="1310"/>
      <c r="I2882" s="1310"/>
      <c r="J2882" s="1321"/>
      <c r="K2882" s="1321"/>
      <c r="L2882" s="1310"/>
      <c r="N2882" s="1322">
        <f t="shared" si="115"/>
        <v>0</v>
      </c>
      <c r="O2882" s="1323">
        <f t="shared" si="116"/>
        <v>0</v>
      </c>
      <c r="P2882" s="1323">
        <f>O2882/'1.5 Universal Data'!$E$36</f>
        <v>0</v>
      </c>
      <c r="R2882" s="134"/>
      <c r="S2882" s="134"/>
      <c r="T2882" s="134"/>
      <c r="U2882" s="134"/>
      <c r="V2882" s="134"/>
      <c r="W2882" s="134"/>
      <c r="X2882" s="134"/>
      <c r="Y2882" s="134"/>
      <c r="Z2882" s="134"/>
      <c r="AA2882" s="134"/>
      <c r="AB2882" s="134"/>
      <c r="AC2882" s="134"/>
      <c r="AD2882" s="134"/>
      <c r="AE2882" s="134"/>
    </row>
    <row r="2883" spans="2:31">
      <c r="B2883" s="1319">
        <f t="shared" si="114"/>
        <v>-1</v>
      </c>
      <c r="D2883" s="1310"/>
      <c r="E2883" s="1310"/>
      <c r="F2883" s="1320"/>
      <c r="G2883" s="1310"/>
      <c r="H2883" s="1310"/>
      <c r="I2883" s="1310"/>
      <c r="J2883" s="1321"/>
      <c r="K2883" s="1321"/>
      <c r="L2883" s="1310"/>
      <c r="N2883" s="1322">
        <f t="shared" si="115"/>
        <v>0</v>
      </c>
      <c r="O2883" s="1323">
        <f t="shared" si="116"/>
        <v>0</v>
      </c>
      <c r="P2883" s="1323">
        <f>O2883/'1.5 Universal Data'!$E$36</f>
        <v>0</v>
      </c>
      <c r="R2883" s="134"/>
      <c r="S2883" s="134"/>
      <c r="T2883" s="134"/>
      <c r="U2883" s="134"/>
      <c r="V2883" s="134"/>
      <c r="W2883" s="134"/>
      <c r="X2883" s="134"/>
      <c r="Y2883" s="134"/>
      <c r="Z2883" s="134"/>
      <c r="AA2883" s="134"/>
      <c r="AB2883" s="134"/>
      <c r="AC2883" s="134"/>
      <c r="AD2883" s="134"/>
      <c r="AE2883" s="134"/>
    </row>
    <row r="2884" spans="2:31">
      <c r="B2884" s="1319">
        <f t="shared" si="114"/>
        <v>-1</v>
      </c>
      <c r="D2884" s="1310"/>
      <c r="E2884" s="1310"/>
      <c r="F2884" s="1320"/>
      <c r="G2884" s="1310"/>
      <c r="H2884" s="1310"/>
      <c r="I2884" s="1310"/>
      <c r="J2884" s="1321"/>
      <c r="K2884" s="1321"/>
      <c r="L2884" s="1310"/>
      <c r="N2884" s="1322">
        <f t="shared" si="115"/>
        <v>0</v>
      </c>
      <c r="O2884" s="1323">
        <f t="shared" si="116"/>
        <v>0</v>
      </c>
      <c r="P2884" s="1323">
        <f>O2884/'1.5 Universal Data'!$E$36</f>
        <v>0</v>
      </c>
      <c r="R2884" s="134"/>
      <c r="S2884" s="134"/>
      <c r="T2884" s="134"/>
      <c r="U2884" s="134"/>
      <c r="V2884" s="134"/>
      <c r="W2884" s="134"/>
      <c r="X2884" s="134"/>
      <c r="Y2884" s="134"/>
      <c r="Z2884" s="134"/>
      <c r="AA2884" s="134"/>
      <c r="AB2884" s="134"/>
      <c r="AC2884" s="134"/>
      <c r="AD2884" s="134"/>
      <c r="AE2884" s="134"/>
    </row>
    <row r="2885" spans="2:31">
      <c r="B2885" s="1319">
        <f t="shared" si="114"/>
        <v>-1</v>
      </c>
      <c r="D2885" s="1310"/>
      <c r="E2885" s="1310"/>
      <c r="F2885" s="1320"/>
      <c r="G2885" s="1310"/>
      <c r="H2885" s="1310"/>
      <c r="I2885" s="1310"/>
      <c r="J2885" s="1321"/>
      <c r="K2885" s="1321"/>
      <c r="L2885" s="1310"/>
      <c r="N2885" s="1322">
        <f t="shared" si="115"/>
        <v>0</v>
      </c>
      <c r="O2885" s="1323">
        <f t="shared" si="116"/>
        <v>0</v>
      </c>
      <c r="P2885" s="1323">
        <f>O2885/'1.5 Universal Data'!$E$36</f>
        <v>0</v>
      </c>
      <c r="R2885" s="134"/>
      <c r="S2885" s="134"/>
      <c r="T2885" s="134"/>
      <c r="U2885" s="134"/>
      <c r="V2885" s="134"/>
      <c r="W2885" s="134"/>
      <c r="X2885" s="134"/>
      <c r="Y2885" s="134"/>
      <c r="Z2885" s="134"/>
      <c r="AA2885" s="134"/>
      <c r="AB2885" s="134"/>
      <c r="AC2885" s="134"/>
      <c r="AD2885" s="134"/>
      <c r="AE2885" s="134"/>
    </row>
    <row r="2886" spans="2:31">
      <c r="B2886" s="1319">
        <f t="shared" si="114"/>
        <v>-1</v>
      </c>
      <c r="D2886" s="1310"/>
      <c r="E2886" s="1310"/>
      <c r="F2886" s="1320"/>
      <c r="G2886" s="1310"/>
      <c r="H2886" s="1310"/>
      <c r="I2886" s="1310"/>
      <c r="J2886" s="1321"/>
      <c r="K2886" s="1321"/>
      <c r="L2886" s="1310"/>
      <c r="N2886" s="1322">
        <f t="shared" si="115"/>
        <v>0</v>
      </c>
      <c r="O2886" s="1323">
        <f t="shared" si="116"/>
        <v>0</v>
      </c>
      <c r="P2886" s="1323">
        <f>O2886/'1.5 Universal Data'!$E$36</f>
        <v>0</v>
      </c>
      <c r="R2886" s="134"/>
      <c r="S2886" s="134"/>
      <c r="T2886" s="134"/>
      <c r="U2886" s="134"/>
      <c r="V2886" s="134"/>
      <c r="W2886" s="134"/>
      <c r="X2886" s="134"/>
      <c r="Y2886" s="134"/>
      <c r="Z2886" s="134"/>
      <c r="AA2886" s="134"/>
      <c r="AB2886" s="134"/>
      <c r="AC2886" s="134"/>
      <c r="AD2886" s="134"/>
      <c r="AE2886" s="134"/>
    </row>
    <row r="2887" spans="2:31">
      <c r="B2887" s="1319">
        <f t="shared" si="114"/>
        <v>-1</v>
      </c>
      <c r="D2887" s="1310"/>
      <c r="E2887" s="1310"/>
      <c r="F2887" s="1320"/>
      <c r="G2887" s="1310"/>
      <c r="H2887" s="1310"/>
      <c r="I2887" s="1310"/>
      <c r="J2887" s="1321"/>
      <c r="K2887" s="1321"/>
      <c r="L2887" s="1310"/>
      <c r="N2887" s="1322">
        <f t="shared" si="115"/>
        <v>0</v>
      </c>
      <c r="O2887" s="1323">
        <f t="shared" si="116"/>
        <v>0</v>
      </c>
      <c r="P2887" s="1323">
        <f>O2887/'1.5 Universal Data'!$E$36</f>
        <v>0</v>
      </c>
      <c r="R2887" s="134"/>
      <c r="S2887" s="134"/>
      <c r="T2887" s="134"/>
      <c r="U2887" s="134"/>
      <c r="V2887" s="134"/>
      <c r="W2887" s="134"/>
      <c r="X2887" s="134"/>
      <c r="Y2887" s="134"/>
      <c r="Z2887" s="134"/>
      <c r="AA2887" s="134"/>
      <c r="AB2887" s="134"/>
      <c r="AC2887" s="134"/>
      <c r="AD2887" s="134"/>
      <c r="AE2887" s="134"/>
    </row>
    <row r="2888" spans="2:31">
      <c r="B2888" s="1319">
        <f t="shared" si="114"/>
        <v>-1</v>
      </c>
      <c r="D2888" s="1310"/>
      <c r="E2888" s="1310"/>
      <c r="F2888" s="1320"/>
      <c r="G2888" s="1310"/>
      <c r="H2888" s="1310"/>
      <c r="I2888" s="1310"/>
      <c r="J2888" s="1321"/>
      <c r="K2888" s="1321"/>
      <c r="L2888" s="1310"/>
      <c r="N2888" s="1322">
        <f t="shared" si="115"/>
        <v>0</v>
      </c>
      <c r="O2888" s="1323">
        <f t="shared" si="116"/>
        <v>0</v>
      </c>
      <c r="P2888" s="1323">
        <f>O2888/'1.5 Universal Data'!$E$36</f>
        <v>0</v>
      </c>
      <c r="R2888" s="134"/>
      <c r="S2888" s="134"/>
      <c r="T2888" s="134"/>
      <c r="U2888" s="134"/>
      <c r="V2888" s="134"/>
      <c r="W2888" s="134"/>
      <c r="X2888" s="134"/>
      <c r="Y2888" s="134"/>
      <c r="Z2888" s="134"/>
      <c r="AA2888" s="134"/>
      <c r="AB2888" s="134"/>
      <c r="AC2888" s="134"/>
      <c r="AD2888" s="134"/>
      <c r="AE2888" s="134"/>
    </row>
    <row r="2889" spans="2:31">
      <c r="B2889" s="1319">
        <f t="shared" si="114"/>
        <v>-1</v>
      </c>
      <c r="D2889" s="1310"/>
      <c r="E2889" s="1310"/>
      <c r="F2889" s="1320"/>
      <c r="G2889" s="1310"/>
      <c r="H2889" s="1310"/>
      <c r="I2889" s="1310"/>
      <c r="J2889" s="1321"/>
      <c r="K2889" s="1321"/>
      <c r="L2889" s="1310"/>
      <c r="N2889" s="1322">
        <f t="shared" si="115"/>
        <v>0</v>
      </c>
      <c r="O2889" s="1323">
        <f t="shared" si="116"/>
        <v>0</v>
      </c>
      <c r="P2889" s="1323">
        <f>O2889/'1.5 Universal Data'!$E$36</f>
        <v>0</v>
      </c>
      <c r="R2889" s="134"/>
      <c r="S2889" s="134"/>
      <c r="T2889" s="134"/>
      <c r="U2889" s="134"/>
      <c r="V2889" s="134"/>
      <c r="W2889" s="134"/>
      <c r="X2889" s="134"/>
      <c r="Y2889" s="134"/>
      <c r="Z2889" s="134"/>
      <c r="AA2889" s="134"/>
      <c r="AB2889" s="134"/>
      <c r="AC2889" s="134"/>
      <c r="AD2889" s="134"/>
      <c r="AE2889" s="134"/>
    </row>
    <row r="2890" spans="2:31">
      <c r="B2890" s="1319">
        <f t="shared" si="114"/>
        <v>-1</v>
      </c>
      <c r="D2890" s="1310"/>
      <c r="E2890" s="1310"/>
      <c r="F2890" s="1320"/>
      <c r="G2890" s="1310"/>
      <c r="H2890" s="1310"/>
      <c r="I2890" s="1310"/>
      <c r="J2890" s="1321"/>
      <c r="K2890" s="1321"/>
      <c r="L2890" s="1310"/>
      <c r="N2890" s="1322">
        <f t="shared" si="115"/>
        <v>0</v>
      </c>
      <c r="O2890" s="1323">
        <f t="shared" si="116"/>
        <v>0</v>
      </c>
      <c r="P2890" s="1323">
        <f>O2890/'1.5 Universal Data'!$E$36</f>
        <v>0</v>
      </c>
      <c r="R2890" s="134"/>
      <c r="S2890" s="134"/>
      <c r="T2890" s="134"/>
      <c r="U2890" s="134"/>
      <c r="V2890" s="134"/>
      <c r="W2890" s="134"/>
      <c r="X2890" s="134"/>
      <c r="Y2890" s="134"/>
      <c r="Z2890" s="134"/>
      <c r="AA2890" s="134"/>
      <c r="AB2890" s="134"/>
      <c r="AC2890" s="134"/>
      <c r="AD2890" s="134"/>
      <c r="AE2890" s="134"/>
    </row>
    <row r="2891" spans="2:31">
      <c r="B2891" s="1319">
        <f t="shared" si="114"/>
        <v>-1</v>
      </c>
      <c r="D2891" s="1310"/>
      <c r="E2891" s="1310"/>
      <c r="F2891" s="1320"/>
      <c r="G2891" s="1310"/>
      <c r="H2891" s="1310"/>
      <c r="I2891" s="1310"/>
      <c r="J2891" s="1321"/>
      <c r="K2891" s="1321"/>
      <c r="L2891" s="1310"/>
      <c r="N2891" s="1322">
        <f t="shared" si="115"/>
        <v>0</v>
      </c>
      <c r="O2891" s="1323">
        <f t="shared" si="116"/>
        <v>0</v>
      </c>
      <c r="P2891" s="1323">
        <f>O2891/'1.5 Universal Data'!$E$36</f>
        <v>0</v>
      </c>
      <c r="R2891" s="134"/>
      <c r="S2891" s="134"/>
      <c r="T2891" s="134"/>
      <c r="U2891" s="134"/>
      <c r="V2891" s="134"/>
      <c r="W2891" s="134"/>
      <c r="X2891" s="134"/>
      <c r="Y2891" s="134"/>
      <c r="Z2891" s="134"/>
      <c r="AA2891" s="134"/>
      <c r="AB2891" s="134"/>
      <c r="AC2891" s="134"/>
      <c r="AD2891" s="134"/>
      <c r="AE2891" s="134"/>
    </row>
    <row r="2892" spans="2:31">
      <c r="B2892" s="1319">
        <f t="shared" si="114"/>
        <v>-1</v>
      </c>
      <c r="D2892" s="1310"/>
      <c r="E2892" s="1310"/>
      <c r="F2892" s="1320"/>
      <c r="G2892" s="1310"/>
      <c r="H2892" s="1310"/>
      <c r="I2892" s="1310"/>
      <c r="J2892" s="1321"/>
      <c r="K2892" s="1321"/>
      <c r="L2892" s="1310"/>
      <c r="N2892" s="1322">
        <f t="shared" si="115"/>
        <v>0</v>
      </c>
      <c r="O2892" s="1323">
        <f t="shared" si="116"/>
        <v>0</v>
      </c>
      <c r="P2892" s="1323">
        <f>O2892/'1.5 Universal Data'!$E$36</f>
        <v>0</v>
      </c>
      <c r="R2892" s="134"/>
      <c r="S2892" s="134"/>
      <c r="T2892" s="134"/>
      <c r="U2892" s="134"/>
      <c r="V2892" s="134"/>
      <c r="W2892" s="134"/>
      <c r="X2892" s="134"/>
      <c r="Y2892" s="134"/>
      <c r="Z2892" s="134"/>
      <c r="AA2892" s="134"/>
      <c r="AB2892" s="134"/>
      <c r="AC2892" s="134"/>
      <c r="AD2892" s="134"/>
      <c r="AE2892" s="134"/>
    </row>
    <row r="2893" spans="2:31">
      <c r="B2893" s="1319">
        <f t="shared" si="114"/>
        <v>-1</v>
      </c>
      <c r="D2893" s="1310"/>
      <c r="E2893" s="1310"/>
      <c r="F2893" s="1320"/>
      <c r="G2893" s="1310"/>
      <c r="H2893" s="1310"/>
      <c r="I2893" s="1310"/>
      <c r="J2893" s="1321"/>
      <c r="K2893" s="1321"/>
      <c r="L2893" s="1310"/>
      <c r="N2893" s="1322">
        <f t="shared" si="115"/>
        <v>0</v>
      </c>
      <c r="O2893" s="1323">
        <f t="shared" si="116"/>
        <v>0</v>
      </c>
      <c r="P2893" s="1323">
        <f>O2893/'1.5 Universal Data'!$E$36</f>
        <v>0</v>
      </c>
      <c r="R2893" s="134"/>
      <c r="S2893" s="134"/>
      <c r="T2893" s="134"/>
      <c r="U2893" s="134"/>
      <c r="V2893" s="134"/>
      <c r="W2893" s="134"/>
      <c r="X2893" s="134"/>
      <c r="Y2893" s="134"/>
      <c r="Z2893" s="134"/>
      <c r="AA2893" s="134"/>
      <c r="AB2893" s="134"/>
      <c r="AC2893" s="134"/>
      <c r="AD2893" s="134"/>
      <c r="AE2893" s="134"/>
    </row>
    <row r="2894" spans="2:31">
      <c r="B2894" s="1319">
        <f t="shared" si="114"/>
        <v>-1</v>
      </c>
      <c r="D2894" s="1310"/>
      <c r="E2894" s="1310"/>
      <c r="F2894" s="1320"/>
      <c r="G2894" s="1310"/>
      <c r="H2894" s="1310"/>
      <c r="I2894" s="1310"/>
      <c r="J2894" s="1321"/>
      <c r="K2894" s="1321"/>
      <c r="L2894" s="1310"/>
      <c r="N2894" s="1322">
        <f t="shared" si="115"/>
        <v>0</v>
      </c>
      <c r="O2894" s="1323">
        <f t="shared" si="116"/>
        <v>0</v>
      </c>
      <c r="P2894" s="1323">
        <f>O2894/'1.5 Universal Data'!$E$36</f>
        <v>0</v>
      </c>
      <c r="R2894" s="134"/>
      <c r="S2894" s="134"/>
      <c r="T2894" s="134"/>
      <c r="U2894" s="134"/>
      <c r="V2894" s="134"/>
      <c r="W2894" s="134"/>
      <c r="X2894" s="134"/>
      <c r="Y2894" s="134"/>
      <c r="Z2894" s="134"/>
      <c r="AA2894" s="134"/>
      <c r="AB2894" s="134"/>
      <c r="AC2894" s="134"/>
      <c r="AD2894" s="134"/>
      <c r="AE2894" s="134"/>
    </row>
    <row r="2895" spans="2:31">
      <c r="B2895" s="1319">
        <f t="shared" si="114"/>
        <v>-1</v>
      </c>
      <c r="D2895" s="1310"/>
      <c r="E2895" s="1310"/>
      <c r="F2895" s="1320"/>
      <c r="G2895" s="1310"/>
      <c r="H2895" s="1310"/>
      <c r="I2895" s="1310"/>
      <c r="J2895" s="1321"/>
      <c r="K2895" s="1321"/>
      <c r="L2895" s="1310"/>
      <c r="N2895" s="1322">
        <f t="shared" si="115"/>
        <v>0</v>
      </c>
      <c r="O2895" s="1323">
        <f t="shared" si="116"/>
        <v>0</v>
      </c>
      <c r="P2895" s="1323">
        <f>O2895/'1.5 Universal Data'!$E$36</f>
        <v>0</v>
      </c>
      <c r="R2895" s="134"/>
      <c r="S2895" s="134"/>
      <c r="T2895" s="134"/>
      <c r="U2895" s="134"/>
      <c r="V2895" s="134"/>
      <c r="W2895" s="134"/>
      <c r="X2895" s="134"/>
      <c r="Y2895" s="134"/>
      <c r="Z2895" s="134"/>
      <c r="AA2895" s="134"/>
      <c r="AB2895" s="134"/>
      <c r="AC2895" s="134"/>
      <c r="AD2895" s="134"/>
      <c r="AE2895" s="134"/>
    </row>
    <row r="2896" spans="2:31">
      <c r="B2896" s="1319">
        <f t="shared" si="114"/>
        <v>-1</v>
      </c>
      <c r="D2896" s="1310"/>
      <c r="E2896" s="1310"/>
      <c r="F2896" s="1320"/>
      <c r="G2896" s="1310"/>
      <c r="H2896" s="1310"/>
      <c r="I2896" s="1310"/>
      <c r="J2896" s="1321"/>
      <c r="K2896" s="1321"/>
      <c r="L2896" s="1310"/>
      <c r="N2896" s="1322">
        <f t="shared" si="115"/>
        <v>0</v>
      </c>
      <c r="O2896" s="1323">
        <f t="shared" si="116"/>
        <v>0</v>
      </c>
      <c r="P2896" s="1323">
        <f>O2896/'1.5 Universal Data'!$E$36</f>
        <v>0</v>
      </c>
      <c r="R2896" s="134"/>
      <c r="S2896" s="134"/>
      <c r="T2896" s="134"/>
      <c r="U2896" s="134"/>
      <c r="V2896" s="134"/>
      <c r="W2896" s="134"/>
      <c r="X2896" s="134"/>
      <c r="Y2896" s="134"/>
      <c r="Z2896" s="134"/>
      <c r="AA2896" s="134"/>
      <c r="AB2896" s="134"/>
      <c r="AC2896" s="134"/>
      <c r="AD2896" s="134"/>
      <c r="AE2896" s="134"/>
    </row>
    <row r="2897" spans="2:31">
      <c r="B2897" s="1319">
        <f t="shared" si="114"/>
        <v>-1</v>
      </c>
      <c r="D2897" s="1310"/>
      <c r="E2897" s="1310"/>
      <c r="F2897" s="1320"/>
      <c r="G2897" s="1310"/>
      <c r="H2897" s="1310"/>
      <c r="I2897" s="1310"/>
      <c r="J2897" s="1321"/>
      <c r="K2897" s="1321"/>
      <c r="L2897" s="1310"/>
      <c r="N2897" s="1322">
        <f t="shared" si="115"/>
        <v>0</v>
      </c>
      <c r="O2897" s="1323">
        <f t="shared" si="116"/>
        <v>0</v>
      </c>
      <c r="P2897" s="1323">
        <f>O2897/'1.5 Universal Data'!$E$36</f>
        <v>0</v>
      </c>
      <c r="R2897" s="134"/>
      <c r="S2897" s="134"/>
      <c r="T2897" s="134"/>
      <c r="U2897" s="134"/>
      <c r="V2897" s="134"/>
      <c r="W2897" s="134"/>
      <c r="X2897" s="134"/>
      <c r="Y2897" s="134"/>
      <c r="Z2897" s="134"/>
      <c r="AA2897" s="134"/>
      <c r="AB2897" s="134"/>
      <c r="AC2897" s="134"/>
      <c r="AD2897" s="134"/>
      <c r="AE2897" s="134"/>
    </row>
    <row r="2898" spans="2:31">
      <c r="B2898" s="1319">
        <f t="shared" si="114"/>
        <v>-1</v>
      </c>
      <c r="D2898" s="1310"/>
      <c r="E2898" s="1310"/>
      <c r="F2898" s="1320"/>
      <c r="G2898" s="1310"/>
      <c r="H2898" s="1310"/>
      <c r="I2898" s="1310"/>
      <c r="J2898" s="1321"/>
      <c r="K2898" s="1321"/>
      <c r="L2898" s="1310"/>
      <c r="N2898" s="1322">
        <f t="shared" si="115"/>
        <v>0</v>
      </c>
      <c r="O2898" s="1323">
        <f t="shared" si="116"/>
        <v>0</v>
      </c>
      <c r="P2898" s="1323">
        <f>O2898/'1.5 Universal Data'!$E$36</f>
        <v>0</v>
      </c>
      <c r="R2898" s="134"/>
      <c r="S2898" s="134"/>
      <c r="T2898" s="134"/>
      <c r="U2898" s="134"/>
      <c r="V2898" s="134"/>
      <c r="W2898" s="134"/>
      <c r="X2898" s="134"/>
      <c r="Y2898" s="134"/>
      <c r="Z2898" s="134"/>
      <c r="AA2898" s="134"/>
      <c r="AB2898" s="134"/>
      <c r="AC2898" s="134"/>
      <c r="AD2898" s="134"/>
      <c r="AE2898" s="134"/>
    </row>
    <row r="2899" spans="2:31">
      <c r="B2899" s="1319">
        <f t="shared" si="114"/>
        <v>-1</v>
      </c>
      <c r="D2899" s="1310"/>
      <c r="E2899" s="1310"/>
      <c r="F2899" s="1320"/>
      <c r="G2899" s="1310"/>
      <c r="H2899" s="1310"/>
      <c r="I2899" s="1310"/>
      <c r="J2899" s="1321"/>
      <c r="K2899" s="1321"/>
      <c r="L2899" s="1310"/>
      <c r="N2899" s="1322">
        <f t="shared" si="115"/>
        <v>0</v>
      </c>
      <c r="O2899" s="1323">
        <f t="shared" si="116"/>
        <v>0</v>
      </c>
      <c r="P2899" s="1323">
        <f>O2899/'1.5 Universal Data'!$E$36</f>
        <v>0</v>
      </c>
      <c r="R2899" s="134"/>
      <c r="S2899" s="134"/>
      <c r="T2899" s="134"/>
      <c r="U2899" s="134"/>
      <c r="V2899" s="134"/>
      <c r="W2899" s="134"/>
      <c r="X2899" s="134"/>
      <c r="Y2899" s="134"/>
      <c r="Z2899" s="134"/>
      <c r="AA2899" s="134"/>
      <c r="AB2899" s="134"/>
      <c r="AC2899" s="134"/>
      <c r="AD2899" s="134"/>
      <c r="AE2899" s="134"/>
    </row>
    <row r="2900" spans="2:31">
      <c r="B2900" s="1319">
        <f t="shared" si="114"/>
        <v>-1</v>
      </c>
      <c r="D2900" s="1310"/>
      <c r="E2900" s="1310"/>
      <c r="F2900" s="1320"/>
      <c r="G2900" s="1310"/>
      <c r="H2900" s="1310"/>
      <c r="I2900" s="1310"/>
      <c r="J2900" s="1321"/>
      <c r="K2900" s="1321"/>
      <c r="L2900" s="1310"/>
      <c r="N2900" s="1322">
        <f t="shared" si="115"/>
        <v>0</v>
      </c>
      <c r="O2900" s="1323">
        <f t="shared" si="116"/>
        <v>0</v>
      </c>
      <c r="P2900" s="1323">
        <f>O2900/'1.5 Universal Data'!$E$36</f>
        <v>0</v>
      </c>
      <c r="R2900" s="134"/>
      <c r="S2900" s="134"/>
      <c r="T2900" s="134"/>
      <c r="U2900" s="134"/>
      <c r="V2900" s="134"/>
      <c r="W2900" s="134"/>
      <c r="X2900" s="134"/>
      <c r="Y2900" s="134"/>
      <c r="Z2900" s="134"/>
      <c r="AA2900" s="134"/>
      <c r="AB2900" s="134"/>
      <c r="AC2900" s="134"/>
      <c r="AD2900" s="134"/>
      <c r="AE2900" s="134"/>
    </row>
    <row r="2901" spans="2:31">
      <c r="B2901" s="1319">
        <f t="shared" si="114"/>
        <v>-1</v>
      </c>
      <c r="D2901" s="1310"/>
      <c r="E2901" s="1310"/>
      <c r="F2901" s="1320"/>
      <c r="G2901" s="1310"/>
      <c r="H2901" s="1310"/>
      <c r="I2901" s="1310"/>
      <c r="J2901" s="1321"/>
      <c r="K2901" s="1321"/>
      <c r="L2901" s="1310"/>
      <c r="N2901" s="1322">
        <f t="shared" si="115"/>
        <v>0</v>
      </c>
      <c r="O2901" s="1323">
        <f t="shared" si="116"/>
        <v>0</v>
      </c>
      <c r="P2901" s="1323">
        <f>O2901/'1.5 Universal Data'!$E$36</f>
        <v>0</v>
      </c>
      <c r="R2901" s="134"/>
      <c r="S2901" s="134"/>
      <c r="T2901" s="134"/>
      <c r="U2901" s="134"/>
      <c r="V2901" s="134"/>
      <c r="W2901" s="134"/>
      <c r="X2901" s="134"/>
      <c r="Y2901" s="134"/>
      <c r="Z2901" s="134"/>
      <c r="AA2901" s="134"/>
      <c r="AB2901" s="134"/>
      <c r="AC2901" s="134"/>
      <c r="AD2901" s="134"/>
      <c r="AE2901" s="134"/>
    </row>
    <row r="2902" spans="2:31">
      <c r="B2902" s="1319">
        <f t="shared" si="114"/>
        <v>-1</v>
      </c>
      <c r="D2902" s="1310"/>
      <c r="E2902" s="1310"/>
      <c r="F2902" s="1320"/>
      <c r="G2902" s="1310"/>
      <c r="H2902" s="1310"/>
      <c r="I2902" s="1310"/>
      <c r="J2902" s="1321"/>
      <c r="K2902" s="1321"/>
      <c r="L2902" s="1310"/>
      <c r="N2902" s="1322">
        <f t="shared" si="115"/>
        <v>0</v>
      </c>
      <c r="O2902" s="1323">
        <f t="shared" si="116"/>
        <v>0</v>
      </c>
      <c r="P2902" s="1323">
        <f>O2902/'1.5 Universal Data'!$E$36</f>
        <v>0</v>
      </c>
      <c r="R2902" s="134"/>
      <c r="S2902" s="134"/>
      <c r="T2902" s="134"/>
      <c r="U2902" s="134"/>
      <c r="V2902" s="134"/>
      <c r="W2902" s="134"/>
      <c r="X2902" s="134"/>
      <c r="Y2902" s="134"/>
      <c r="Z2902" s="134"/>
      <c r="AA2902" s="134"/>
      <c r="AB2902" s="134"/>
      <c r="AC2902" s="134"/>
      <c r="AD2902" s="134"/>
      <c r="AE2902" s="134"/>
    </row>
    <row r="2903" spans="2:31">
      <c r="B2903" s="1319">
        <f t="shared" ref="B2903:B2966" si="117">IF(G2903="buy",1,-1)</f>
        <v>-1</v>
      </c>
      <c r="D2903" s="1310"/>
      <c r="E2903" s="1310"/>
      <c r="F2903" s="1320"/>
      <c r="G2903" s="1310"/>
      <c r="H2903" s="1310"/>
      <c r="I2903" s="1310"/>
      <c r="J2903" s="1321"/>
      <c r="K2903" s="1321"/>
      <c r="L2903" s="1310"/>
      <c r="N2903" s="1322">
        <f t="shared" si="115"/>
        <v>0</v>
      </c>
      <c r="O2903" s="1323">
        <f t="shared" si="116"/>
        <v>0</v>
      </c>
      <c r="P2903" s="1323">
        <f>O2903/'1.5 Universal Data'!$E$36</f>
        <v>0</v>
      </c>
      <c r="R2903" s="134"/>
      <c r="S2903" s="134"/>
      <c r="T2903" s="134"/>
      <c r="U2903" s="134"/>
      <c r="V2903" s="134"/>
      <c r="W2903" s="134"/>
      <c r="X2903" s="134"/>
      <c r="Y2903" s="134"/>
      <c r="Z2903" s="134"/>
      <c r="AA2903" s="134"/>
      <c r="AB2903" s="134"/>
      <c r="AC2903" s="134"/>
      <c r="AD2903" s="134"/>
      <c r="AE2903" s="134"/>
    </row>
    <row r="2904" spans="2:31">
      <c r="B2904" s="1319">
        <f t="shared" si="117"/>
        <v>-1</v>
      </c>
      <c r="D2904" s="1310"/>
      <c r="E2904" s="1310"/>
      <c r="F2904" s="1320"/>
      <c r="G2904" s="1310"/>
      <c r="H2904" s="1310"/>
      <c r="I2904" s="1310"/>
      <c r="J2904" s="1321"/>
      <c r="K2904" s="1321"/>
      <c r="L2904" s="1310"/>
      <c r="N2904" s="1322">
        <f t="shared" si="115"/>
        <v>0</v>
      </c>
      <c r="O2904" s="1323">
        <f t="shared" si="116"/>
        <v>0</v>
      </c>
      <c r="P2904" s="1323">
        <f>O2904/'1.5 Universal Data'!$E$36</f>
        <v>0</v>
      </c>
      <c r="R2904" s="134"/>
      <c r="S2904" s="134"/>
      <c r="T2904" s="134"/>
      <c r="U2904" s="134"/>
      <c r="V2904" s="134"/>
      <c r="W2904" s="134"/>
      <c r="X2904" s="134"/>
      <c r="Y2904" s="134"/>
      <c r="Z2904" s="134"/>
      <c r="AA2904" s="134"/>
      <c r="AB2904" s="134"/>
      <c r="AC2904" s="134"/>
      <c r="AD2904" s="134"/>
      <c r="AE2904" s="134"/>
    </row>
    <row r="2905" spans="2:31">
      <c r="B2905" s="1319">
        <f t="shared" si="117"/>
        <v>-1</v>
      </c>
      <c r="D2905" s="1310"/>
      <c r="E2905" s="1310"/>
      <c r="F2905" s="1320"/>
      <c r="G2905" s="1310"/>
      <c r="H2905" s="1310"/>
      <c r="I2905" s="1310"/>
      <c r="J2905" s="1321"/>
      <c r="K2905" s="1321"/>
      <c r="L2905" s="1310"/>
      <c r="N2905" s="1322">
        <f t="shared" si="115"/>
        <v>0</v>
      </c>
      <c r="O2905" s="1323">
        <f t="shared" si="116"/>
        <v>0</v>
      </c>
      <c r="P2905" s="1323">
        <f>O2905/'1.5 Universal Data'!$E$36</f>
        <v>0</v>
      </c>
      <c r="R2905" s="134"/>
      <c r="S2905" s="134"/>
      <c r="T2905" s="134"/>
      <c r="U2905" s="134"/>
      <c r="V2905" s="134"/>
      <c r="W2905" s="134"/>
      <c r="X2905" s="134"/>
      <c r="Y2905" s="134"/>
      <c r="Z2905" s="134"/>
      <c r="AA2905" s="134"/>
      <c r="AB2905" s="134"/>
      <c r="AC2905" s="134"/>
      <c r="AD2905" s="134"/>
      <c r="AE2905" s="134"/>
    </row>
    <row r="2906" spans="2:31">
      <c r="B2906" s="1319">
        <f t="shared" si="117"/>
        <v>-1</v>
      </c>
      <c r="D2906" s="1310"/>
      <c r="E2906" s="1310"/>
      <c r="F2906" s="1320"/>
      <c r="G2906" s="1310"/>
      <c r="H2906" s="1310"/>
      <c r="I2906" s="1310"/>
      <c r="J2906" s="1321"/>
      <c r="K2906" s="1321"/>
      <c r="L2906" s="1310"/>
      <c r="N2906" s="1322">
        <f t="shared" si="115"/>
        <v>0</v>
      </c>
      <c r="O2906" s="1323">
        <f t="shared" si="116"/>
        <v>0</v>
      </c>
      <c r="P2906" s="1323">
        <f>O2906/'1.5 Universal Data'!$E$36</f>
        <v>0</v>
      </c>
      <c r="R2906" s="134"/>
      <c r="S2906" s="134"/>
      <c r="T2906" s="134"/>
      <c r="U2906" s="134"/>
      <c r="V2906" s="134"/>
      <c r="W2906" s="134"/>
      <c r="X2906" s="134"/>
      <c r="Y2906" s="134"/>
      <c r="Z2906" s="134"/>
      <c r="AA2906" s="134"/>
      <c r="AB2906" s="134"/>
      <c r="AC2906" s="134"/>
      <c r="AD2906" s="134"/>
      <c r="AE2906" s="134"/>
    </row>
    <row r="2907" spans="2:31">
      <c r="B2907" s="1319">
        <f t="shared" si="117"/>
        <v>-1</v>
      </c>
      <c r="D2907" s="1310"/>
      <c r="E2907" s="1310"/>
      <c r="F2907" s="1320"/>
      <c r="G2907" s="1310"/>
      <c r="H2907" s="1310"/>
      <c r="I2907" s="1310"/>
      <c r="J2907" s="1321"/>
      <c r="K2907" s="1321"/>
      <c r="L2907" s="1310"/>
      <c r="N2907" s="1322">
        <f t="shared" ref="N2907:N2970" si="118">+H2907*((K2907-J2907)+1)*B2907</f>
        <v>0</v>
      </c>
      <c r="O2907" s="1323">
        <f t="shared" ref="O2907:O2970" si="119">N2907*L2907/100</f>
        <v>0</v>
      </c>
      <c r="P2907" s="1323">
        <f>O2907/'1.5 Universal Data'!$E$36</f>
        <v>0</v>
      </c>
      <c r="R2907" s="134"/>
      <c r="S2907" s="134"/>
      <c r="T2907" s="134"/>
      <c r="U2907" s="134"/>
      <c r="V2907" s="134"/>
      <c r="W2907" s="134"/>
      <c r="X2907" s="134"/>
      <c r="Y2907" s="134"/>
      <c r="Z2907" s="134"/>
      <c r="AA2907" s="134"/>
      <c r="AB2907" s="134"/>
      <c r="AC2907" s="134"/>
      <c r="AD2907" s="134"/>
      <c r="AE2907" s="134"/>
    </row>
    <row r="2908" spans="2:31">
      <c r="B2908" s="1319">
        <f t="shared" si="117"/>
        <v>-1</v>
      </c>
      <c r="D2908" s="1310"/>
      <c r="E2908" s="1310"/>
      <c r="F2908" s="1320"/>
      <c r="G2908" s="1310"/>
      <c r="H2908" s="1310"/>
      <c r="I2908" s="1310"/>
      <c r="J2908" s="1321"/>
      <c r="K2908" s="1321"/>
      <c r="L2908" s="1310"/>
      <c r="N2908" s="1322">
        <f t="shared" si="118"/>
        <v>0</v>
      </c>
      <c r="O2908" s="1323">
        <f t="shared" si="119"/>
        <v>0</v>
      </c>
      <c r="P2908" s="1323">
        <f>O2908/'1.5 Universal Data'!$E$36</f>
        <v>0</v>
      </c>
      <c r="R2908" s="134"/>
      <c r="S2908" s="134"/>
      <c r="T2908" s="134"/>
      <c r="U2908" s="134"/>
      <c r="V2908" s="134"/>
      <c r="W2908" s="134"/>
      <c r="X2908" s="134"/>
      <c r="Y2908" s="134"/>
      <c r="Z2908" s="134"/>
      <c r="AA2908" s="134"/>
      <c r="AB2908" s="134"/>
      <c r="AC2908" s="134"/>
      <c r="AD2908" s="134"/>
      <c r="AE2908" s="134"/>
    </row>
    <row r="2909" spans="2:31">
      <c r="B2909" s="1319">
        <f t="shared" si="117"/>
        <v>-1</v>
      </c>
      <c r="D2909" s="1310"/>
      <c r="E2909" s="1310"/>
      <c r="F2909" s="1320"/>
      <c r="G2909" s="1310"/>
      <c r="H2909" s="1310"/>
      <c r="I2909" s="1310"/>
      <c r="J2909" s="1321"/>
      <c r="K2909" s="1321"/>
      <c r="L2909" s="1310"/>
      <c r="N2909" s="1322">
        <f t="shared" si="118"/>
        <v>0</v>
      </c>
      <c r="O2909" s="1323">
        <f t="shared" si="119"/>
        <v>0</v>
      </c>
      <c r="P2909" s="1323">
        <f>O2909/'1.5 Universal Data'!$E$36</f>
        <v>0</v>
      </c>
      <c r="R2909" s="134"/>
      <c r="S2909" s="134"/>
      <c r="T2909" s="134"/>
      <c r="U2909" s="134"/>
      <c r="V2909" s="134"/>
      <c r="W2909" s="134"/>
      <c r="X2909" s="134"/>
      <c r="Y2909" s="134"/>
      <c r="Z2909" s="134"/>
      <c r="AA2909" s="134"/>
      <c r="AB2909" s="134"/>
      <c r="AC2909" s="134"/>
      <c r="AD2909" s="134"/>
      <c r="AE2909" s="134"/>
    </row>
    <row r="2910" spans="2:31">
      <c r="B2910" s="1319">
        <f t="shared" si="117"/>
        <v>-1</v>
      </c>
      <c r="D2910" s="1310"/>
      <c r="E2910" s="1310"/>
      <c r="F2910" s="1320"/>
      <c r="G2910" s="1310"/>
      <c r="H2910" s="1310"/>
      <c r="I2910" s="1310"/>
      <c r="J2910" s="1321"/>
      <c r="K2910" s="1321"/>
      <c r="L2910" s="1310"/>
      <c r="N2910" s="1322">
        <f t="shared" si="118"/>
        <v>0</v>
      </c>
      <c r="O2910" s="1323">
        <f t="shared" si="119"/>
        <v>0</v>
      </c>
      <c r="P2910" s="1323">
        <f>O2910/'1.5 Universal Data'!$E$36</f>
        <v>0</v>
      </c>
      <c r="R2910" s="134"/>
      <c r="S2910" s="134"/>
      <c r="T2910" s="134"/>
      <c r="U2910" s="134"/>
      <c r="V2910" s="134"/>
      <c r="W2910" s="134"/>
      <c r="X2910" s="134"/>
      <c r="Y2910" s="134"/>
      <c r="Z2910" s="134"/>
      <c r="AA2910" s="134"/>
      <c r="AB2910" s="134"/>
      <c r="AC2910" s="134"/>
      <c r="AD2910" s="134"/>
      <c r="AE2910" s="134"/>
    </row>
    <row r="2911" spans="2:31">
      <c r="B2911" s="1319">
        <f t="shared" si="117"/>
        <v>-1</v>
      </c>
      <c r="D2911" s="1310"/>
      <c r="E2911" s="1310"/>
      <c r="F2911" s="1320"/>
      <c r="G2911" s="1310"/>
      <c r="H2911" s="1310"/>
      <c r="I2911" s="1310"/>
      <c r="J2911" s="1321"/>
      <c r="K2911" s="1321"/>
      <c r="L2911" s="1310"/>
      <c r="N2911" s="1322">
        <f t="shared" si="118"/>
        <v>0</v>
      </c>
      <c r="O2911" s="1323">
        <f t="shared" si="119"/>
        <v>0</v>
      </c>
      <c r="P2911" s="1323">
        <f>O2911/'1.5 Universal Data'!$E$36</f>
        <v>0</v>
      </c>
      <c r="R2911" s="134"/>
      <c r="S2911" s="134"/>
      <c r="T2911" s="134"/>
      <c r="U2911" s="134"/>
      <c r="V2911" s="134"/>
      <c r="W2911" s="134"/>
      <c r="X2911" s="134"/>
      <c r="Y2911" s="134"/>
      <c r="Z2911" s="134"/>
      <c r="AA2911" s="134"/>
      <c r="AB2911" s="134"/>
      <c r="AC2911" s="134"/>
      <c r="AD2911" s="134"/>
      <c r="AE2911" s="134"/>
    </row>
    <row r="2912" spans="2:31">
      <c r="B2912" s="1319">
        <f t="shared" si="117"/>
        <v>-1</v>
      </c>
      <c r="D2912" s="1310"/>
      <c r="E2912" s="1310"/>
      <c r="F2912" s="1320"/>
      <c r="G2912" s="1310"/>
      <c r="H2912" s="1310"/>
      <c r="I2912" s="1310"/>
      <c r="J2912" s="1321"/>
      <c r="K2912" s="1321"/>
      <c r="L2912" s="1310"/>
      <c r="N2912" s="1322">
        <f t="shared" si="118"/>
        <v>0</v>
      </c>
      <c r="O2912" s="1323">
        <f t="shared" si="119"/>
        <v>0</v>
      </c>
      <c r="P2912" s="1323">
        <f>O2912/'1.5 Universal Data'!$E$36</f>
        <v>0</v>
      </c>
      <c r="R2912" s="134"/>
      <c r="S2912" s="134"/>
      <c r="T2912" s="134"/>
      <c r="U2912" s="134"/>
      <c r="V2912" s="134"/>
      <c r="W2912" s="134"/>
      <c r="X2912" s="134"/>
      <c r="Y2912" s="134"/>
      <c r="Z2912" s="134"/>
      <c r="AA2912" s="134"/>
      <c r="AB2912" s="134"/>
      <c r="AC2912" s="134"/>
      <c r="AD2912" s="134"/>
      <c r="AE2912" s="134"/>
    </row>
    <row r="2913" spans="2:31">
      <c r="B2913" s="1319">
        <f t="shared" si="117"/>
        <v>-1</v>
      </c>
      <c r="D2913" s="1310"/>
      <c r="E2913" s="1310"/>
      <c r="F2913" s="1320"/>
      <c r="G2913" s="1310"/>
      <c r="H2913" s="1310"/>
      <c r="I2913" s="1310"/>
      <c r="J2913" s="1321"/>
      <c r="K2913" s="1321"/>
      <c r="L2913" s="1310"/>
      <c r="N2913" s="1322">
        <f t="shared" si="118"/>
        <v>0</v>
      </c>
      <c r="O2913" s="1323">
        <f t="shared" si="119"/>
        <v>0</v>
      </c>
      <c r="P2913" s="1323">
        <f>O2913/'1.5 Universal Data'!$E$36</f>
        <v>0</v>
      </c>
      <c r="R2913" s="134"/>
      <c r="S2913" s="134"/>
      <c r="T2913" s="134"/>
      <c r="U2913" s="134"/>
      <c r="V2913" s="134"/>
      <c r="W2913" s="134"/>
      <c r="X2913" s="134"/>
      <c r="Y2913" s="134"/>
      <c r="Z2913" s="134"/>
      <c r="AA2913" s="134"/>
      <c r="AB2913" s="134"/>
      <c r="AC2913" s="134"/>
      <c r="AD2913" s="134"/>
      <c r="AE2913" s="134"/>
    </row>
    <row r="2914" spans="2:31">
      <c r="B2914" s="1319">
        <f t="shared" si="117"/>
        <v>-1</v>
      </c>
      <c r="D2914" s="1310"/>
      <c r="E2914" s="1310"/>
      <c r="F2914" s="1320"/>
      <c r="G2914" s="1310"/>
      <c r="H2914" s="1310"/>
      <c r="I2914" s="1310"/>
      <c r="J2914" s="1321"/>
      <c r="K2914" s="1321"/>
      <c r="L2914" s="1310"/>
      <c r="N2914" s="1322">
        <f t="shared" si="118"/>
        <v>0</v>
      </c>
      <c r="O2914" s="1323">
        <f t="shared" si="119"/>
        <v>0</v>
      </c>
      <c r="P2914" s="1323">
        <f>O2914/'1.5 Universal Data'!$E$36</f>
        <v>0</v>
      </c>
      <c r="R2914" s="134"/>
      <c r="S2914" s="134"/>
      <c r="T2914" s="134"/>
      <c r="U2914" s="134"/>
      <c r="V2914" s="134"/>
      <c r="W2914" s="134"/>
      <c r="X2914" s="134"/>
      <c r="Y2914" s="134"/>
      <c r="Z2914" s="134"/>
      <c r="AA2914" s="134"/>
      <c r="AB2914" s="134"/>
      <c r="AC2914" s="134"/>
      <c r="AD2914" s="134"/>
      <c r="AE2914" s="134"/>
    </row>
    <row r="2915" spans="2:31">
      <c r="B2915" s="1319">
        <f t="shared" si="117"/>
        <v>-1</v>
      </c>
      <c r="D2915" s="1310"/>
      <c r="E2915" s="1310"/>
      <c r="F2915" s="1320"/>
      <c r="G2915" s="1310"/>
      <c r="H2915" s="1310"/>
      <c r="I2915" s="1310"/>
      <c r="J2915" s="1321"/>
      <c r="K2915" s="1321"/>
      <c r="L2915" s="1310"/>
      <c r="N2915" s="1322">
        <f t="shared" si="118"/>
        <v>0</v>
      </c>
      <c r="O2915" s="1323">
        <f t="shared" si="119"/>
        <v>0</v>
      </c>
      <c r="P2915" s="1323">
        <f>O2915/'1.5 Universal Data'!$E$36</f>
        <v>0</v>
      </c>
      <c r="R2915" s="134"/>
      <c r="S2915" s="134"/>
      <c r="T2915" s="134"/>
      <c r="U2915" s="134"/>
      <c r="V2915" s="134"/>
      <c r="W2915" s="134"/>
      <c r="X2915" s="134"/>
      <c r="Y2915" s="134"/>
      <c r="Z2915" s="134"/>
      <c r="AA2915" s="134"/>
      <c r="AB2915" s="134"/>
      <c r="AC2915" s="134"/>
      <c r="AD2915" s="134"/>
      <c r="AE2915" s="134"/>
    </row>
    <row r="2916" spans="2:31">
      <c r="B2916" s="1319">
        <f t="shared" si="117"/>
        <v>-1</v>
      </c>
      <c r="D2916" s="1310"/>
      <c r="E2916" s="1310"/>
      <c r="F2916" s="1320"/>
      <c r="G2916" s="1310"/>
      <c r="H2916" s="1310"/>
      <c r="I2916" s="1310"/>
      <c r="J2916" s="1321"/>
      <c r="K2916" s="1321"/>
      <c r="L2916" s="1310"/>
      <c r="N2916" s="1322">
        <f t="shared" si="118"/>
        <v>0</v>
      </c>
      <c r="O2916" s="1323">
        <f t="shared" si="119"/>
        <v>0</v>
      </c>
      <c r="P2916" s="1323">
        <f>O2916/'1.5 Universal Data'!$E$36</f>
        <v>0</v>
      </c>
      <c r="R2916" s="134"/>
      <c r="S2916" s="134"/>
      <c r="T2916" s="134"/>
      <c r="U2916" s="134"/>
      <c r="V2916" s="134"/>
      <c r="W2916" s="134"/>
      <c r="X2916" s="134"/>
      <c r="Y2916" s="134"/>
      <c r="Z2916" s="134"/>
      <c r="AA2916" s="134"/>
      <c r="AB2916" s="134"/>
      <c r="AC2916" s="134"/>
      <c r="AD2916" s="134"/>
      <c r="AE2916" s="134"/>
    </row>
    <row r="2917" spans="2:31">
      <c r="B2917" s="1319">
        <f t="shared" si="117"/>
        <v>-1</v>
      </c>
      <c r="D2917" s="1310"/>
      <c r="E2917" s="1310"/>
      <c r="F2917" s="1320"/>
      <c r="G2917" s="1310"/>
      <c r="H2917" s="1310"/>
      <c r="I2917" s="1310"/>
      <c r="J2917" s="1321"/>
      <c r="K2917" s="1321"/>
      <c r="L2917" s="1310"/>
      <c r="N2917" s="1322">
        <f t="shared" si="118"/>
        <v>0</v>
      </c>
      <c r="O2917" s="1323">
        <f t="shared" si="119"/>
        <v>0</v>
      </c>
      <c r="P2917" s="1323">
        <f>O2917/'1.5 Universal Data'!$E$36</f>
        <v>0</v>
      </c>
      <c r="R2917" s="134"/>
      <c r="S2917" s="134"/>
      <c r="T2917" s="134"/>
      <c r="U2917" s="134"/>
      <c r="V2917" s="134"/>
      <c r="W2917" s="134"/>
      <c r="X2917" s="134"/>
      <c r="Y2917" s="134"/>
      <c r="Z2917" s="134"/>
      <c r="AA2917" s="134"/>
      <c r="AB2917" s="134"/>
      <c r="AC2917" s="134"/>
      <c r="AD2917" s="134"/>
      <c r="AE2917" s="134"/>
    </row>
    <row r="2918" spans="2:31">
      <c r="B2918" s="1319">
        <f t="shared" si="117"/>
        <v>-1</v>
      </c>
      <c r="D2918" s="1310"/>
      <c r="E2918" s="1310"/>
      <c r="F2918" s="1320"/>
      <c r="G2918" s="1310"/>
      <c r="H2918" s="1310"/>
      <c r="I2918" s="1310"/>
      <c r="J2918" s="1321"/>
      <c r="K2918" s="1321"/>
      <c r="L2918" s="1310"/>
      <c r="N2918" s="1322">
        <f t="shared" si="118"/>
        <v>0</v>
      </c>
      <c r="O2918" s="1323">
        <f t="shared" si="119"/>
        <v>0</v>
      </c>
      <c r="P2918" s="1323">
        <f>O2918/'1.5 Universal Data'!$E$36</f>
        <v>0</v>
      </c>
      <c r="R2918" s="134"/>
      <c r="S2918" s="134"/>
      <c r="T2918" s="134"/>
      <c r="U2918" s="134"/>
      <c r="V2918" s="134"/>
      <c r="W2918" s="134"/>
      <c r="X2918" s="134"/>
      <c r="Y2918" s="134"/>
      <c r="Z2918" s="134"/>
      <c r="AA2918" s="134"/>
      <c r="AB2918" s="134"/>
      <c r="AC2918" s="134"/>
      <c r="AD2918" s="134"/>
      <c r="AE2918" s="134"/>
    </row>
    <row r="2919" spans="2:31">
      <c r="B2919" s="1319">
        <f t="shared" si="117"/>
        <v>-1</v>
      </c>
      <c r="D2919" s="1310"/>
      <c r="E2919" s="1310"/>
      <c r="F2919" s="1320"/>
      <c r="G2919" s="1310"/>
      <c r="H2919" s="1310"/>
      <c r="I2919" s="1310"/>
      <c r="J2919" s="1321"/>
      <c r="K2919" s="1321"/>
      <c r="L2919" s="1310"/>
      <c r="N2919" s="1322">
        <f t="shared" si="118"/>
        <v>0</v>
      </c>
      <c r="O2919" s="1323">
        <f t="shared" si="119"/>
        <v>0</v>
      </c>
      <c r="P2919" s="1323">
        <f>O2919/'1.5 Universal Data'!$E$36</f>
        <v>0</v>
      </c>
      <c r="R2919" s="134"/>
      <c r="S2919" s="134"/>
      <c r="T2919" s="134"/>
      <c r="U2919" s="134"/>
      <c r="V2919" s="134"/>
      <c r="W2919" s="134"/>
      <c r="X2919" s="134"/>
      <c r="Y2919" s="134"/>
      <c r="Z2919" s="134"/>
      <c r="AA2919" s="134"/>
      <c r="AB2919" s="134"/>
      <c r="AC2919" s="134"/>
      <c r="AD2919" s="134"/>
      <c r="AE2919" s="134"/>
    </row>
    <row r="2920" spans="2:31">
      <c r="B2920" s="1319">
        <f t="shared" si="117"/>
        <v>-1</v>
      </c>
      <c r="D2920" s="1310"/>
      <c r="E2920" s="1310"/>
      <c r="F2920" s="1320"/>
      <c r="G2920" s="1310"/>
      <c r="H2920" s="1310"/>
      <c r="I2920" s="1310"/>
      <c r="J2920" s="1321"/>
      <c r="K2920" s="1321"/>
      <c r="L2920" s="1310"/>
      <c r="N2920" s="1322">
        <f t="shared" si="118"/>
        <v>0</v>
      </c>
      <c r="O2920" s="1323">
        <f t="shared" si="119"/>
        <v>0</v>
      </c>
      <c r="P2920" s="1323">
        <f>O2920/'1.5 Universal Data'!$E$36</f>
        <v>0</v>
      </c>
      <c r="R2920" s="134"/>
      <c r="S2920" s="134"/>
      <c r="T2920" s="134"/>
      <c r="U2920" s="134"/>
      <c r="V2920" s="134"/>
      <c r="W2920" s="134"/>
      <c r="X2920" s="134"/>
      <c r="Y2920" s="134"/>
      <c r="Z2920" s="134"/>
      <c r="AA2920" s="134"/>
      <c r="AB2920" s="134"/>
      <c r="AC2920" s="134"/>
      <c r="AD2920" s="134"/>
      <c r="AE2920" s="134"/>
    </row>
    <row r="2921" spans="2:31">
      <c r="B2921" s="1319">
        <f t="shared" si="117"/>
        <v>-1</v>
      </c>
      <c r="D2921" s="1310"/>
      <c r="E2921" s="1310"/>
      <c r="F2921" s="1320"/>
      <c r="G2921" s="1310"/>
      <c r="H2921" s="1310"/>
      <c r="I2921" s="1310"/>
      <c r="J2921" s="1321"/>
      <c r="K2921" s="1321"/>
      <c r="L2921" s="1310"/>
      <c r="N2921" s="1322">
        <f t="shared" si="118"/>
        <v>0</v>
      </c>
      <c r="O2921" s="1323">
        <f t="shared" si="119"/>
        <v>0</v>
      </c>
      <c r="P2921" s="1323">
        <f>O2921/'1.5 Universal Data'!$E$36</f>
        <v>0</v>
      </c>
      <c r="R2921" s="134"/>
      <c r="S2921" s="134"/>
      <c r="T2921" s="134"/>
      <c r="U2921" s="134"/>
      <c r="V2921" s="134"/>
      <c r="W2921" s="134"/>
      <c r="X2921" s="134"/>
      <c r="Y2921" s="134"/>
      <c r="Z2921" s="134"/>
      <c r="AA2921" s="134"/>
      <c r="AB2921" s="134"/>
      <c r="AC2921" s="134"/>
      <c r="AD2921" s="134"/>
      <c r="AE2921" s="134"/>
    </row>
    <row r="2922" spans="2:31">
      <c r="B2922" s="1319">
        <f t="shared" si="117"/>
        <v>-1</v>
      </c>
      <c r="D2922" s="1310"/>
      <c r="E2922" s="1310"/>
      <c r="F2922" s="1320"/>
      <c r="G2922" s="1310"/>
      <c r="H2922" s="1310"/>
      <c r="I2922" s="1310"/>
      <c r="J2922" s="1321"/>
      <c r="K2922" s="1321"/>
      <c r="L2922" s="1310"/>
      <c r="N2922" s="1322">
        <f t="shared" si="118"/>
        <v>0</v>
      </c>
      <c r="O2922" s="1323">
        <f t="shared" si="119"/>
        <v>0</v>
      </c>
      <c r="P2922" s="1323">
        <f>O2922/'1.5 Universal Data'!$E$36</f>
        <v>0</v>
      </c>
      <c r="R2922" s="134"/>
      <c r="S2922" s="134"/>
      <c r="T2922" s="134"/>
      <c r="U2922" s="134"/>
      <c r="V2922" s="134"/>
      <c r="W2922" s="134"/>
      <c r="X2922" s="134"/>
      <c r="Y2922" s="134"/>
      <c r="Z2922" s="134"/>
      <c r="AA2922" s="134"/>
      <c r="AB2922" s="134"/>
      <c r="AC2922" s="134"/>
      <c r="AD2922" s="134"/>
      <c r="AE2922" s="134"/>
    </row>
    <row r="2923" spans="2:31">
      <c r="B2923" s="1319">
        <f t="shared" si="117"/>
        <v>-1</v>
      </c>
      <c r="D2923" s="1310"/>
      <c r="E2923" s="1310"/>
      <c r="F2923" s="1320"/>
      <c r="G2923" s="1310"/>
      <c r="H2923" s="1310"/>
      <c r="I2923" s="1310"/>
      <c r="J2923" s="1321"/>
      <c r="K2923" s="1321"/>
      <c r="L2923" s="1310"/>
      <c r="N2923" s="1322">
        <f t="shared" si="118"/>
        <v>0</v>
      </c>
      <c r="O2923" s="1323">
        <f t="shared" si="119"/>
        <v>0</v>
      </c>
      <c r="P2923" s="1323">
        <f>O2923/'1.5 Universal Data'!$E$36</f>
        <v>0</v>
      </c>
      <c r="R2923" s="134"/>
      <c r="S2923" s="134"/>
      <c r="T2923" s="134"/>
      <c r="U2923" s="134"/>
      <c r="V2923" s="134"/>
      <c r="W2923" s="134"/>
      <c r="X2923" s="134"/>
      <c r="Y2923" s="134"/>
      <c r="Z2923" s="134"/>
      <c r="AA2923" s="134"/>
      <c r="AB2923" s="134"/>
      <c r="AC2923" s="134"/>
      <c r="AD2923" s="134"/>
      <c r="AE2923" s="134"/>
    </row>
    <row r="2924" spans="2:31">
      <c r="B2924" s="1319">
        <f t="shared" si="117"/>
        <v>-1</v>
      </c>
      <c r="D2924" s="1310"/>
      <c r="E2924" s="1310"/>
      <c r="F2924" s="1320"/>
      <c r="G2924" s="1310"/>
      <c r="H2924" s="1310"/>
      <c r="I2924" s="1310"/>
      <c r="J2924" s="1321"/>
      <c r="K2924" s="1321"/>
      <c r="L2924" s="1310"/>
      <c r="N2924" s="1322">
        <f t="shared" si="118"/>
        <v>0</v>
      </c>
      <c r="O2924" s="1323">
        <f t="shared" si="119"/>
        <v>0</v>
      </c>
      <c r="P2924" s="1323">
        <f>O2924/'1.5 Universal Data'!$E$36</f>
        <v>0</v>
      </c>
      <c r="R2924" s="134"/>
      <c r="S2924" s="134"/>
      <c r="T2924" s="134"/>
      <c r="U2924" s="134"/>
      <c r="V2924" s="134"/>
      <c r="W2924" s="134"/>
      <c r="X2924" s="134"/>
      <c r="Y2924" s="134"/>
      <c r="Z2924" s="134"/>
      <c r="AA2924" s="134"/>
      <c r="AB2924" s="134"/>
      <c r="AC2924" s="134"/>
      <c r="AD2924" s="134"/>
      <c r="AE2924" s="134"/>
    </row>
    <row r="2925" spans="2:31">
      <c r="B2925" s="1319">
        <f t="shared" si="117"/>
        <v>-1</v>
      </c>
      <c r="D2925" s="1310"/>
      <c r="E2925" s="1310"/>
      <c r="F2925" s="1320"/>
      <c r="G2925" s="1310"/>
      <c r="H2925" s="1310"/>
      <c r="I2925" s="1310"/>
      <c r="J2925" s="1321"/>
      <c r="K2925" s="1321"/>
      <c r="L2925" s="1310"/>
      <c r="N2925" s="1322">
        <f t="shared" si="118"/>
        <v>0</v>
      </c>
      <c r="O2925" s="1323">
        <f t="shared" si="119"/>
        <v>0</v>
      </c>
      <c r="P2925" s="1323">
        <f>O2925/'1.5 Universal Data'!$E$36</f>
        <v>0</v>
      </c>
      <c r="R2925" s="134"/>
      <c r="S2925" s="134"/>
      <c r="T2925" s="134"/>
      <c r="U2925" s="134"/>
      <c r="V2925" s="134"/>
      <c r="W2925" s="134"/>
      <c r="X2925" s="134"/>
      <c r="Y2925" s="134"/>
      <c r="Z2925" s="134"/>
      <c r="AA2925" s="134"/>
      <c r="AB2925" s="134"/>
      <c r="AC2925" s="134"/>
      <c r="AD2925" s="134"/>
      <c r="AE2925" s="134"/>
    </row>
    <row r="2926" spans="2:31">
      <c r="B2926" s="1319">
        <f t="shared" si="117"/>
        <v>-1</v>
      </c>
      <c r="D2926" s="1310"/>
      <c r="E2926" s="1310"/>
      <c r="F2926" s="1320"/>
      <c r="G2926" s="1310"/>
      <c r="H2926" s="1310"/>
      <c r="I2926" s="1310"/>
      <c r="J2926" s="1321"/>
      <c r="K2926" s="1321"/>
      <c r="L2926" s="1310"/>
      <c r="N2926" s="1322">
        <f t="shared" si="118"/>
        <v>0</v>
      </c>
      <c r="O2926" s="1323">
        <f t="shared" si="119"/>
        <v>0</v>
      </c>
      <c r="P2926" s="1323">
        <f>O2926/'1.5 Universal Data'!$E$36</f>
        <v>0</v>
      </c>
      <c r="R2926" s="134"/>
      <c r="S2926" s="134"/>
      <c r="T2926" s="134"/>
      <c r="U2926" s="134"/>
      <c r="V2926" s="134"/>
      <c r="W2926" s="134"/>
      <c r="X2926" s="134"/>
      <c r="Y2926" s="134"/>
      <c r="Z2926" s="134"/>
      <c r="AA2926" s="134"/>
      <c r="AB2926" s="134"/>
      <c r="AC2926" s="134"/>
      <c r="AD2926" s="134"/>
      <c r="AE2926" s="134"/>
    </row>
    <row r="2927" spans="2:31">
      <c r="B2927" s="1319">
        <f t="shared" si="117"/>
        <v>-1</v>
      </c>
      <c r="D2927" s="1310"/>
      <c r="E2927" s="1310"/>
      <c r="F2927" s="1320"/>
      <c r="G2927" s="1310"/>
      <c r="H2927" s="1310"/>
      <c r="I2927" s="1310"/>
      <c r="J2927" s="1321"/>
      <c r="K2927" s="1321"/>
      <c r="L2927" s="1310"/>
      <c r="N2927" s="1322">
        <f t="shared" si="118"/>
        <v>0</v>
      </c>
      <c r="O2927" s="1323">
        <f t="shared" si="119"/>
        <v>0</v>
      </c>
      <c r="P2927" s="1323">
        <f>O2927/'1.5 Universal Data'!$E$36</f>
        <v>0</v>
      </c>
      <c r="R2927" s="134"/>
      <c r="S2927" s="134"/>
      <c r="T2927" s="134"/>
      <c r="U2927" s="134"/>
      <c r="V2927" s="134"/>
      <c r="W2927" s="134"/>
      <c r="X2927" s="134"/>
      <c r="Y2927" s="134"/>
      <c r="Z2927" s="134"/>
      <c r="AA2927" s="134"/>
      <c r="AB2927" s="134"/>
      <c r="AC2927" s="134"/>
      <c r="AD2927" s="134"/>
      <c r="AE2927" s="134"/>
    </row>
    <row r="2928" spans="2:31">
      <c r="B2928" s="1319">
        <f t="shared" si="117"/>
        <v>-1</v>
      </c>
      <c r="D2928" s="1310"/>
      <c r="E2928" s="1310"/>
      <c r="F2928" s="1320"/>
      <c r="G2928" s="1310"/>
      <c r="H2928" s="1310"/>
      <c r="I2928" s="1310"/>
      <c r="J2928" s="1321"/>
      <c r="K2928" s="1321"/>
      <c r="L2928" s="1310"/>
      <c r="N2928" s="1322">
        <f t="shared" si="118"/>
        <v>0</v>
      </c>
      <c r="O2928" s="1323">
        <f t="shared" si="119"/>
        <v>0</v>
      </c>
      <c r="P2928" s="1323">
        <f>O2928/'1.5 Universal Data'!$E$36</f>
        <v>0</v>
      </c>
      <c r="R2928" s="134"/>
      <c r="S2928" s="134"/>
      <c r="T2928" s="134"/>
      <c r="U2928" s="134"/>
      <c r="V2928" s="134"/>
      <c r="W2928" s="134"/>
      <c r="X2928" s="134"/>
      <c r="Y2928" s="134"/>
      <c r="Z2928" s="134"/>
      <c r="AA2928" s="134"/>
      <c r="AB2928" s="134"/>
      <c r="AC2928" s="134"/>
      <c r="AD2928" s="134"/>
      <c r="AE2928" s="134"/>
    </row>
    <row r="2929" spans="2:31">
      <c r="B2929" s="1319">
        <f t="shared" si="117"/>
        <v>-1</v>
      </c>
      <c r="D2929" s="1310"/>
      <c r="E2929" s="1310"/>
      <c r="F2929" s="1320"/>
      <c r="G2929" s="1310"/>
      <c r="H2929" s="1310"/>
      <c r="I2929" s="1310"/>
      <c r="J2929" s="1321"/>
      <c r="K2929" s="1321"/>
      <c r="L2929" s="1310"/>
      <c r="N2929" s="1322">
        <f t="shared" si="118"/>
        <v>0</v>
      </c>
      <c r="O2929" s="1323">
        <f t="shared" si="119"/>
        <v>0</v>
      </c>
      <c r="P2929" s="1323">
        <f>O2929/'1.5 Universal Data'!$E$36</f>
        <v>0</v>
      </c>
      <c r="R2929" s="134"/>
      <c r="S2929" s="134"/>
      <c r="T2929" s="134"/>
      <c r="U2929" s="134"/>
      <c r="V2929" s="134"/>
      <c r="W2929" s="134"/>
      <c r="X2929" s="134"/>
      <c r="Y2929" s="134"/>
      <c r="Z2929" s="134"/>
      <c r="AA2929" s="134"/>
      <c r="AB2929" s="134"/>
      <c r="AC2929" s="134"/>
      <c r="AD2929" s="134"/>
      <c r="AE2929" s="134"/>
    </row>
    <row r="2930" spans="2:31">
      <c r="B2930" s="1319">
        <f t="shared" si="117"/>
        <v>-1</v>
      </c>
      <c r="D2930" s="1310"/>
      <c r="E2930" s="1310"/>
      <c r="F2930" s="1320"/>
      <c r="G2930" s="1310"/>
      <c r="H2930" s="1310"/>
      <c r="I2930" s="1310"/>
      <c r="J2930" s="1321"/>
      <c r="K2930" s="1321"/>
      <c r="L2930" s="1310"/>
      <c r="N2930" s="1322">
        <f t="shared" si="118"/>
        <v>0</v>
      </c>
      <c r="O2930" s="1323">
        <f t="shared" si="119"/>
        <v>0</v>
      </c>
      <c r="P2930" s="1323">
        <f>O2930/'1.5 Universal Data'!$E$36</f>
        <v>0</v>
      </c>
      <c r="R2930" s="134"/>
      <c r="S2930" s="134"/>
      <c r="T2930" s="134"/>
      <c r="U2930" s="134"/>
      <c r="V2930" s="134"/>
      <c r="W2930" s="134"/>
      <c r="X2930" s="134"/>
      <c r="Y2930" s="134"/>
      <c r="Z2930" s="134"/>
      <c r="AA2930" s="134"/>
      <c r="AB2930" s="134"/>
      <c r="AC2930" s="134"/>
      <c r="AD2930" s="134"/>
      <c r="AE2930" s="134"/>
    </row>
    <row r="2931" spans="2:31">
      <c r="B2931" s="1319">
        <f t="shared" si="117"/>
        <v>-1</v>
      </c>
      <c r="D2931" s="1310"/>
      <c r="E2931" s="1310"/>
      <c r="F2931" s="1320"/>
      <c r="G2931" s="1310"/>
      <c r="H2931" s="1310"/>
      <c r="I2931" s="1310"/>
      <c r="J2931" s="1321"/>
      <c r="K2931" s="1321"/>
      <c r="L2931" s="1310"/>
      <c r="N2931" s="1322">
        <f t="shared" si="118"/>
        <v>0</v>
      </c>
      <c r="O2931" s="1323">
        <f t="shared" si="119"/>
        <v>0</v>
      </c>
      <c r="P2931" s="1323">
        <f>O2931/'1.5 Universal Data'!$E$36</f>
        <v>0</v>
      </c>
      <c r="R2931" s="134"/>
      <c r="S2931" s="134"/>
      <c r="T2931" s="134"/>
      <c r="U2931" s="134"/>
      <c r="V2931" s="134"/>
      <c r="W2931" s="134"/>
      <c r="X2931" s="134"/>
      <c r="Y2931" s="134"/>
      <c r="Z2931" s="134"/>
      <c r="AA2931" s="134"/>
      <c r="AB2931" s="134"/>
      <c r="AC2931" s="134"/>
      <c r="AD2931" s="134"/>
      <c r="AE2931" s="134"/>
    </row>
    <row r="2932" spans="2:31">
      <c r="B2932" s="1319">
        <f t="shared" si="117"/>
        <v>-1</v>
      </c>
      <c r="D2932" s="1310"/>
      <c r="E2932" s="1310"/>
      <c r="F2932" s="1320"/>
      <c r="G2932" s="1310"/>
      <c r="H2932" s="1310"/>
      <c r="I2932" s="1310"/>
      <c r="J2932" s="1321"/>
      <c r="K2932" s="1321"/>
      <c r="L2932" s="1310"/>
      <c r="N2932" s="1322">
        <f t="shared" si="118"/>
        <v>0</v>
      </c>
      <c r="O2932" s="1323">
        <f t="shared" si="119"/>
        <v>0</v>
      </c>
      <c r="P2932" s="1323">
        <f>O2932/'1.5 Universal Data'!$E$36</f>
        <v>0</v>
      </c>
      <c r="R2932" s="134"/>
      <c r="S2932" s="134"/>
      <c r="T2932" s="134"/>
      <c r="U2932" s="134"/>
      <c r="V2932" s="134"/>
      <c r="W2932" s="134"/>
      <c r="X2932" s="134"/>
      <c r="Y2932" s="134"/>
      <c r="Z2932" s="134"/>
      <c r="AA2932" s="134"/>
      <c r="AB2932" s="134"/>
      <c r="AC2932" s="134"/>
      <c r="AD2932" s="134"/>
      <c r="AE2932" s="134"/>
    </row>
    <row r="2933" spans="2:31">
      <c r="B2933" s="1319">
        <f t="shared" si="117"/>
        <v>-1</v>
      </c>
      <c r="D2933" s="1310"/>
      <c r="E2933" s="1310"/>
      <c r="F2933" s="1320"/>
      <c r="G2933" s="1310"/>
      <c r="H2933" s="1310"/>
      <c r="I2933" s="1310"/>
      <c r="J2933" s="1321"/>
      <c r="K2933" s="1321"/>
      <c r="L2933" s="1310"/>
      <c r="N2933" s="1322">
        <f t="shared" si="118"/>
        <v>0</v>
      </c>
      <c r="O2933" s="1323">
        <f t="shared" si="119"/>
        <v>0</v>
      </c>
      <c r="P2933" s="1323">
        <f>O2933/'1.5 Universal Data'!$E$36</f>
        <v>0</v>
      </c>
      <c r="R2933" s="134"/>
      <c r="S2933" s="134"/>
      <c r="T2933" s="134"/>
      <c r="U2933" s="134"/>
      <c r="V2933" s="134"/>
      <c r="W2933" s="134"/>
      <c r="X2933" s="134"/>
      <c r="Y2933" s="134"/>
      <c r="Z2933" s="134"/>
      <c r="AA2933" s="134"/>
      <c r="AB2933" s="134"/>
      <c r="AC2933" s="134"/>
      <c r="AD2933" s="134"/>
      <c r="AE2933" s="134"/>
    </row>
    <row r="2934" spans="2:31">
      <c r="B2934" s="1319">
        <f t="shared" si="117"/>
        <v>-1</v>
      </c>
      <c r="D2934" s="1310"/>
      <c r="E2934" s="1310"/>
      <c r="F2934" s="1320"/>
      <c r="G2934" s="1310"/>
      <c r="H2934" s="1310"/>
      <c r="I2934" s="1310"/>
      <c r="J2934" s="1321"/>
      <c r="K2934" s="1321"/>
      <c r="L2934" s="1310"/>
      <c r="N2934" s="1322">
        <f t="shared" si="118"/>
        <v>0</v>
      </c>
      <c r="O2934" s="1323">
        <f t="shared" si="119"/>
        <v>0</v>
      </c>
      <c r="P2934" s="1323">
        <f>O2934/'1.5 Universal Data'!$E$36</f>
        <v>0</v>
      </c>
      <c r="R2934" s="134"/>
      <c r="S2934" s="134"/>
      <c r="T2934" s="134"/>
      <c r="U2934" s="134"/>
      <c r="V2934" s="134"/>
      <c r="W2934" s="134"/>
      <c r="X2934" s="134"/>
      <c r="Y2934" s="134"/>
      <c r="Z2934" s="134"/>
      <c r="AA2934" s="134"/>
      <c r="AB2934" s="134"/>
      <c r="AC2934" s="134"/>
      <c r="AD2934" s="134"/>
      <c r="AE2934" s="134"/>
    </row>
    <row r="2935" spans="2:31">
      <c r="B2935" s="1319">
        <f t="shared" si="117"/>
        <v>-1</v>
      </c>
      <c r="D2935" s="1310"/>
      <c r="E2935" s="1310"/>
      <c r="F2935" s="1320"/>
      <c r="G2935" s="1310"/>
      <c r="H2935" s="1310"/>
      <c r="I2935" s="1310"/>
      <c r="J2935" s="1321"/>
      <c r="K2935" s="1321"/>
      <c r="L2935" s="1310"/>
      <c r="N2935" s="1322">
        <f t="shared" si="118"/>
        <v>0</v>
      </c>
      <c r="O2935" s="1323">
        <f t="shared" si="119"/>
        <v>0</v>
      </c>
      <c r="P2935" s="1323">
        <f>O2935/'1.5 Universal Data'!$E$36</f>
        <v>0</v>
      </c>
      <c r="R2935" s="134"/>
      <c r="S2935" s="134"/>
      <c r="T2935" s="134"/>
      <c r="U2935" s="134"/>
      <c r="V2935" s="134"/>
      <c r="W2935" s="134"/>
      <c r="X2935" s="134"/>
      <c r="Y2935" s="134"/>
      <c r="Z2935" s="134"/>
      <c r="AA2935" s="134"/>
      <c r="AB2935" s="134"/>
      <c r="AC2935" s="134"/>
      <c r="AD2935" s="134"/>
      <c r="AE2935" s="134"/>
    </row>
    <row r="2936" spans="2:31">
      <c r="B2936" s="1319">
        <f t="shared" si="117"/>
        <v>-1</v>
      </c>
      <c r="D2936" s="1310"/>
      <c r="E2936" s="1310"/>
      <c r="F2936" s="1320"/>
      <c r="G2936" s="1310"/>
      <c r="H2936" s="1310"/>
      <c r="I2936" s="1310"/>
      <c r="J2936" s="1321"/>
      <c r="K2936" s="1321"/>
      <c r="L2936" s="1310"/>
      <c r="N2936" s="1322">
        <f t="shared" si="118"/>
        <v>0</v>
      </c>
      <c r="O2936" s="1323">
        <f t="shared" si="119"/>
        <v>0</v>
      </c>
      <c r="P2936" s="1323">
        <f>O2936/'1.5 Universal Data'!$E$36</f>
        <v>0</v>
      </c>
      <c r="R2936" s="134"/>
      <c r="S2936" s="134"/>
      <c r="T2936" s="134"/>
      <c r="U2936" s="134"/>
      <c r="V2936" s="134"/>
      <c r="W2936" s="134"/>
      <c r="X2936" s="134"/>
      <c r="Y2936" s="134"/>
      <c r="Z2936" s="134"/>
      <c r="AA2936" s="134"/>
      <c r="AB2936" s="134"/>
      <c r="AC2936" s="134"/>
      <c r="AD2936" s="134"/>
      <c r="AE2936" s="134"/>
    </row>
    <row r="2937" spans="2:31">
      <c r="B2937" s="1319">
        <f t="shared" si="117"/>
        <v>-1</v>
      </c>
      <c r="D2937" s="1310"/>
      <c r="E2937" s="1310"/>
      <c r="F2937" s="1320"/>
      <c r="G2937" s="1310"/>
      <c r="H2937" s="1310"/>
      <c r="I2937" s="1310"/>
      <c r="J2937" s="1321"/>
      <c r="K2937" s="1321"/>
      <c r="L2937" s="1310"/>
      <c r="N2937" s="1322">
        <f t="shared" si="118"/>
        <v>0</v>
      </c>
      <c r="O2937" s="1323">
        <f t="shared" si="119"/>
        <v>0</v>
      </c>
      <c r="P2937" s="1323">
        <f>O2937/'1.5 Universal Data'!$E$36</f>
        <v>0</v>
      </c>
      <c r="R2937" s="134"/>
      <c r="S2937" s="134"/>
      <c r="T2937" s="134"/>
      <c r="U2937" s="134"/>
      <c r="V2937" s="134"/>
      <c r="W2937" s="134"/>
      <c r="X2937" s="134"/>
      <c r="Y2937" s="134"/>
      <c r="Z2937" s="134"/>
      <c r="AA2937" s="134"/>
      <c r="AB2937" s="134"/>
      <c r="AC2937" s="134"/>
      <c r="AD2937" s="134"/>
      <c r="AE2937" s="134"/>
    </row>
    <row r="2938" spans="2:31">
      <c r="B2938" s="1319">
        <f t="shared" si="117"/>
        <v>-1</v>
      </c>
      <c r="D2938" s="1310"/>
      <c r="E2938" s="1310"/>
      <c r="F2938" s="1320"/>
      <c r="G2938" s="1310"/>
      <c r="H2938" s="1310"/>
      <c r="I2938" s="1310"/>
      <c r="J2938" s="1321"/>
      <c r="K2938" s="1321"/>
      <c r="L2938" s="1310"/>
      <c r="N2938" s="1322">
        <f t="shared" si="118"/>
        <v>0</v>
      </c>
      <c r="O2938" s="1323">
        <f t="shared" si="119"/>
        <v>0</v>
      </c>
      <c r="P2938" s="1323">
        <f>O2938/'1.5 Universal Data'!$E$36</f>
        <v>0</v>
      </c>
      <c r="R2938" s="134"/>
      <c r="S2938" s="134"/>
      <c r="T2938" s="134"/>
      <c r="U2938" s="134"/>
      <c r="V2938" s="134"/>
      <c r="W2938" s="134"/>
      <c r="X2938" s="134"/>
      <c r="Y2938" s="134"/>
      <c r="Z2938" s="134"/>
      <c r="AA2938" s="134"/>
      <c r="AB2938" s="134"/>
      <c r="AC2938" s="134"/>
      <c r="AD2938" s="134"/>
      <c r="AE2938" s="134"/>
    </row>
    <row r="2939" spans="2:31">
      <c r="B2939" s="1319">
        <f t="shared" si="117"/>
        <v>-1</v>
      </c>
      <c r="D2939" s="1310"/>
      <c r="E2939" s="1310"/>
      <c r="F2939" s="1320"/>
      <c r="G2939" s="1310"/>
      <c r="H2939" s="1310"/>
      <c r="I2939" s="1310"/>
      <c r="J2939" s="1321"/>
      <c r="K2939" s="1321"/>
      <c r="L2939" s="1310"/>
      <c r="N2939" s="1322">
        <f t="shared" si="118"/>
        <v>0</v>
      </c>
      <c r="O2939" s="1323">
        <f t="shared" si="119"/>
        <v>0</v>
      </c>
      <c r="P2939" s="1323">
        <f>O2939/'1.5 Universal Data'!$E$36</f>
        <v>0</v>
      </c>
      <c r="R2939" s="134"/>
      <c r="S2939" s="134"/>
      <c r="T2939" s="134"/>
      <c r="U2939" s="134"/>
      <c r="V2939" s="134"/>
      <c r="W2939" s="134"/>
      <c r="X2939" s="134"/>
      <c r="Y2939" s="134"/>
      <c r="Z2939" s="134"/>
      <c r="AA2939" s="134"/>
      <c r="AB2939" s="134"/>
      <c r="AC2939" s="134"/>
      <c r="AD2939" s="134"/>
      <c r="AE2939" s="134"/>
    </row>
    <row r="2940" spans="2:31">
      <c r="B2940" s="1319">
        <f t="shared" si="117"/>
        <v>-1</v>
      </c>
      <c r="D2940" s="1310"/>
      <c r="E2940" s="1310"/>
      <c r="F2940" s="1320"/>
      <c r="G2940" s="1310"/>
      <c r="H2940" s="1310"/>
      <c r="I2940" s="1310"/>
      <c r="J2940" s="1321"/>
      <c r="K2940" s="1321"/>
      <c r="L2940" s="1310"/>
      <c r="N2940" s="1322">
        <f t="shared" si="118"/>
        <v>0</v>
      </c>
      <c r="O2940" s="1323">
        <f t="shared" si="119"/>
        <v>0</v>
      </c>
      <c r="P2940" s="1323">
        <f>O2940/'1.5 Universal Data'!$E$36</f>
        <v>0</v>
      </c>
      <c r="R2940" s="134"/>
      <c r="S2940" s="134"/>
      <c r="T2940" s="134"/>
      <c r="U2940" s="134"/>
      <c r="V2940" s="134"/>
      <c r="W2940" s="134"/>
      <c r="X2940" s="134"/>
      <c r="Y2940" s="134"/>
      <c r="Z2940" s="134"/>
      <c r="AA2940" s="134"/>
      <c r="AB2940" s="134"/>
      <c r="AC2940" s="134"/>
      <c r="AD2940" s="134"/>
      <c r="AE2940" s="134"/>
    </row>
    <row r="2941" spans="2:31">
      <c r="B2941" s="1319">
        <f t="shared" si="117"/>
        <v>-1</v>
      </c>
      <c r="D2941" s="1310"/>
      <c r="E2941" s="1310"/>
      <c r="F2941" s="1320"/>
      <c r="G2941" s="1310"/>
      <c r="H2941" s="1310"/>
      <c r="I2941" s="1310"/>
      <c r="J2941" s="1321"/>
      <c r="K2941" s="1321"/>
      <c r="L2941" s="1310"/>
      <c r="N2941" s="1322">
        <f t="shared" si="118"/>
        <v>0</v>
      </c>
      <c r="O2941" s="1323">
        <f t="shared" si="119"/>
        <v>0</v>
      </c>
      <c r="P2941" s="1323">
        <f>O2941/'1.5 Universal Data'!$E$36</f>
        <v>0</v>
      </c>
      <c r="R2941" s="134"/>
      <c r="S2941" s="134"/>
      <c r="T2941" s="134"/>
      <c r="U2941" s="134"/>
      <c r="V2941" s="134"/>
      <c r="W2941" s="134"/>
      <c r="X2941" s="134"/>
      <c r="Y2941" s="134"/>
      <c r="Z2941" s="134"/>
      <c r="AA2941" s="134"/>
      <c r="AB2941" s="134"/>
      <c r="AC2941" s="134"/>
      <c r="AD2941" s="134"/>
      <c r="AE2941" s="134"/>
    </row>
    <row r="2942" spans="2:31">
      <c r="B2942" s="1319">
        <f t="shared" si="117"/>
        <v>-1</v>
      </c>
      <c r="D2942" s="1310"/>
      <c r="E2942" s="1310"/>
      <c r="F2942" s="1320"/>
      <c r="G2942" s="1310"/>
      <c r="H2942" s="1310"/>
      <c r="I2942" s="1310"/>
      <c r="J2942" s="1321"/>
      <c r="K2942" s="1321"/>
      <c r="L2942" s="1310"/>
      <c r="N2942" s="1322">
        <f t="shared" si="118"/>
        <v>0</v>
      </c>
      <c r="O2942" s="1323">
        <f t="shared" si="119"/>
        <v>0</v>
      </c>
      <c r="P2942" s="1323">
        <f>O2942/'1.5 Universal Data'!$E$36</f>
        <v>0</v>
      </c>
      <c r="R2942" s="134"/>
      <c r="S2942" s="134"/>
      <c r="T2942" s="134"/>
      <c r="U2942" s="134"/>
      <c r="V2942" s="134"/>
      <c r="W2942" s="134"/>
      <c r="X2942" s="134"/>
      <c r="Y2942" s="134"/>
      <c r="Z2942" s="134"/>
      <c r="AA2942" s="134"/>
      <c r="AB2942" s="134"/>
      <c r="AC2942" s="134"/>
      <c r="AD2942" s="134"/>
      <c r="AE2942" s="134"/>
    </row>
    <row r="2943" spans="2:31">
      <c r="B2943" s="1319">
        <f t="shared" si="117"/>
        <v>-1</v>
      </c>
      <c r="D2943" s="1310"/>
      <c r="E2943" s="1310"/>
      <c r="F2943" s="1320"/>
      <c r="G2943" s="1310"/>
      <c r="H2943" s="1310"/>
      <c r="I2943" s="1310"/>
      <c r="J2943" s="1321"/>
      <c r="K2943" s="1321"/>
      <c r="L2943" s="1310"/>
      <c r="N2943" s="1322">
        <f t="shared" si="118"/>
        <v>0</v>
      </c>
      <c r="O2943" s="1323">
        <f t="shared" si="119"/>
        <v>0</v>
      </c>
      <c r="P2943" s="1323">
        <f>O2943/'1.5 Universal Data'!$E$36</f>
        <v>0</v>
      </c>
      <c r="R2943" s="134"/>
      <c r="S2943" s="134"/>
      <c r="T2943" s="134"/>
      <c r="U2943" s="134"/>
      <c r="V2943" s="134"/>
      <c r="W2943" s="134"/>
      <c r="X2943" s="134"/>
      <c r="Y2943" s="134"/>
      <c r="Z2943" s="134"/>
      <c r="AA2943" s="134"/>
      <c r="AB2943" s="134"/>
      <c r="AC2943" s="134"/>
      <c r="AD2943" s="134"/>
      <c r="AE2943" s="134"/>
    </row>
    <row r="2944" spans="2:31">
      <c r="B2944" s="1319">
        <f t="shared" si="117"/>
        <v>-1</v>
      </c>
      <c r="D2944" s="1310"/>
      <c r="E2944" s="1310"/>
      <c r="F2944" s="1320"/>
      <c r="G2944" s="1310"/>
      <c r="H2944" s="1310"/>
      <c r="I2944" s="1310"/>
      <c r="J2944" s="1321"/>
      <c r="K2944" s="1321"/>
      <c r="L2944" s="1310"/>
      <c r="N2944" s="1322">
        <f t="shared" si="118"/>
        <v>0</v>
      </c>
      <c r="O2944" s="1323">
        <f t="shared" si="119"/>
        <v>0</v>
      </c>
      <c r="P2944" s="1323">
        <f>O2944/'1.5 Universal Data'!$E$36</f>
        <v>0</v>
      </c>
      <c r="R2944" s="134"/>
      <c r="S2944" s="134"/>
      <c r="T2944" s="134"/>
      <c r="U2944" s="134"/>
      <c r="V2944" s="134"/>
      <c r="W2944" s="134"/>
      <c r="X2944" s="134"/>
      <c r="Y2944" s="134"/>
      <c r="Z2944" s="134"/>
      <c r="AA2944" s="134"/>
      <c r="AB2944" s="134"/>
      <c r="AC2944" s="134"/>
      <c r="AD2944" s="134"/>
      <c r="AE2944" s="134"/>
    </row>
    <row r="2945" spans="2:31">
      <c r="B2945" s="1319">
        <f t="shared" si="117"/>
        <v>-1</v>
      </c>
      <c r="D2945" s="1310"/>
      <c r="E2945" s="1310"/>
      <c r="F2945" s="1320"/>
      <c r="G2945" s="1310"/>
      <c r="H2945" s="1310"/>
      <c r="I2945" s="1310"/>
      <c r="J2945" s="1321"/>
      <c r="K2945" s="1321"/>
      <c r="L2945" s="1310"/>
      <c r="N2945" s="1322">
        <f t="shared" si="118"/>
        <v>0</v>
      </c>
      <c r="O2945" s="1323">
        <f t="shared" si="119"/>
        <v>0</v>
      </c>
      <c r="P2945" s="1323">
        <f>O2945/'1.5 Universal Data'!$E$36</f>
        <v>0</v>
      </c>
      <c r="R2945" s="134"/>
      <c r="S2945" s="134"/>
      <c r="T2945" s="134"/>
      <c r="U2945" s="134"/>
      <c r="V2945" s="134"/>
      <c r="W2945" s="134"/>
      <c r="X2945" s="134"/>
      <c r="Y2945" s="134"/>
      <c r="Z2945" s="134"/>
      <c r="AA2945" s="134"/>
      <c r="AB2945" s="134"/>
      <c r="AC2945" s="134"/>
      <c r="AD2945" s="134"/>
      <c r="AE2945" s="134"/>
    </row>
    <row r="2946" spans="2:31">
      <c r="B2946" s="1319">
        <f t="shared" si="117"/>
        <v>-1</v>
      </c>
      <c r="D2946" s="1310"/>
      <c r="E2946" s="1310"/>
      <c r="F2946" s="1320"/>
      <c r="G2946" s="1310"/>
      <c r="H2946" s="1310"/>
      <c r="I2946" s="1310"/>
      <c r="J2946" s="1321"/>
      <c r="K2946" s="1321"/>
      <c r="L2946" s="1310"/>
      <c r="N2946" s="1322">
        <f t="shared" si="118"/>
        <v>0</v>
      </c>
      <c r="O2946" s="1323">
        <f t="shared" si="119"/>
        <v>0</v>
      </c>
      <c r="P2946" s="1323">
        <f>O2946/'1.5 Universal Data'!$E$36</f>
        <v>0</v>
      </c>
      <c r="R2946" s="134"/>
      <c r="S2946" s="134"/>
      <c r="T2946" s="134"/>
      <c r="U2946" s="134"/>
      <c r="V2946" s="134"/>
      <c r="W2946" s="134"/>
      <c r="X2946" s="134"/>
      <c r="Y2946" s="134"/>
      <c r="Z2946" s="134"/>
      <c r="AA2946" s="134"/>
      <c r="AB2946" s="134"/>
      <c r="AC2946" s="134"/>
      <c r="AD2946" s="134"/>
      <c r="AE2946" s="134"/>
    </row>
    <row r="2947" spans="2:31">
      <c r="B2947" s="1319">
        <f t="shared" si="117"/>
        <v>-1</v>
      </c>
      <c r="D2947" s="1310"/>
      <c r="E2947" s="1310"/>
      <c r="F2947" s="1320"/>
      <c r="G2947" s="1310"/>
      <c r="H2947" s="1310"/>
      <c r="I2947" s="1310"/>
      <c r="J2947" s="1321"/>
      <c r="K2947" s="1321"/>
      <c r="L2947" s="1310"/>
      <c r="N2947" s="1322">
        <f t="shared" si="118"/>
        <v>0</v>
      </c>
      <c r="O2947" s="1323">
        <f t="shared" si="119"/>
        <v>0</v>
      </c>
      <c r="P2947" s="1323">
        <f>O2947/'1.5 Universal Data'!$E$36</f>
        <v>0</v>
      </c>
      <c r="R2947" s="134"/>
      <c r="S2947" s="134"/>
      <c r="T2947" s="134"/>
      <c r="U2947" s="134"/>
      <c r="V2947" s="134"/>
      <c r="W2947" s="134"/>
      <c r="X2947" s="134"/>
      <c r="Y2947" s="134"/>
      <c r="Z2947" s="134"/>
      <c r="AA2947" s="134"/>
      <c r="AB2947" s="134"/>
      <c r="AC2947" s="134"/>
      <c r="AD2947" s="134"/>
      <c r="AE2947" s="134"/>
    </row>
    <row r="2948" spans="2:31">
      <c r="B2948" s="1319">
        <f t="shared" si="117"/>
        <v>-1</v>
      </c>
      <c r="D2948" s="1310"/>
      <c r="E2948" s="1310"/>
      <c r="F2948" s="1320"/>
      <c r="G2948" s="1310"/>
      <c r="H2948" s="1310"/>
      <c r="I2948" s="1310"/>
      <c r="J2948" s="1321"/>
      <c r="K2948" s="1321"/>
      <c r="L2948" s="1310"/>
      <c r="N2948" s="1322">
        <f t="shared" si="118"/>
        <v>0</v>
      </c>
      <c r="O2948" s="1323">
        <f t="shared" si="119"/>
        <v>0</v>
      </c>
      <c r="P2948" s="1323">
        <f>O2948/'1.5 Universal Data'!$E$36</f>
        <v>0</v>
      </c>
      <c r="R2948" s="134"/>
      <c r="S2948" s="134"/>
      <c r="T2948" s="134"/>
      <c r="U2948" s="134"/>
      <c r="V2948" s="134"/>
      <c r="W2948" s="134"/>
      <c r="X2948" s="134"/>
      <c r="Y2948" s="134"/>
      <c r="Z2948" s="134"/>
      <c r="AA2948" s="134"/>
      <c r="AB2948" s="134"/>
      <c r="AC2948" s="134"/>
      <c r="AD2948" s="134"/>
      <c r="AE2948" s="134"/>
    </row>
    <row r="2949" spans="2:31">
      <c r="B2949" s="1319">
        <f t="shared" si="117"/>
        <v>-1</v>
      </c>
      <c r="D2949" s="1310"/>
      <c r="E2949" s="1310"/>
      <c r="F2949" s="1320"/>
      <c r="G2949" s="1310"/>
      <c r="H2949" s="1310"/>
      <c r="I2949" s="1310"/>
      <c r="J2949" s="1321"/>
      <c r="K2949" s="1321"/>
      <c r="L2949" s="1310"/>
      <c r="N2949" s="1322">
        <f t="shared" si="118"/>
        <v>0</v>
      </c>
      <c r="O2949" s="1323">
        <f t="shared" si="119"/>
        <v>0</v>
      </c>
      <c r="P2949" s="1323">
        <f>O2949/'1.5 Universal Data'!$E$36</f>
        <v>0</v>
      </c>
      <c r="R2949" s="134"/>
      <c r="S2949" s="134"/>
      <c r="T2949" s="134"/>
      <c r="U2949" s="134"/>
      <c r="V2949" s="134"/>
      <c r="W2949" s="134"/>
      <c r="X2949" s="134"/>
      <c r="Y2949" s="134"/>
      <c r="Z2949" s="134"/>
      <c r="AA2949" s="134"/>
      <c r="AB2949" s="134"/>
      <c r="AC2949" s="134"/>
      <c r="AD2949" s="134"/>
      <c r="AE2949" s="134"/>
    </row>
    <row r="2950" spans="2:31">
      <c r="B2950" s="1319">
        <f t="shared" si="117"/>
        <v>-1</v>
      </c>
      <c r="D2950" s="1310"/>
      <c r="E2950" s="1310"/>
      <c r="F2950" s="1320"/>
      <c r="G2950" s="1310"/>
      <c r="H2950" s="1310"/>
      <c r="I2950" s="1310"/>
      <c r="J2950" s="1321"/>
      <c r="K2950" s="1321"/>
      <c r="L2950" s="1310"/>
      <c r="N2950" s="1322">
        <f t="shared" si="118"/>
        <v>0</v>
      </c>
      <c r="O2950" s="1323">
        <f t="shared" si="119"/>
        <v>0</v>
      </c>
      <c r="P2950" s="1323">
        <f>O2950/'1.5 Universal Data'!$E$36</f>
        <v>0</v>
      </c>
      <c r="R2950" s="134"/>
      <c r="S2950" s="134"/>
      <c r="T2950" s="134"/>
      <c r="U2950" s="134"/>
      <c r="V2950" s="134"/>
      <c r="W2950" s="134"/>
      <c r="X2950" s="134"/>
      <c r="Y2950" s="134"/>
      <c r="Z2950" s="134"/>
      <c r="AA2950" s="134"/>
      <c r="AB2950" s="134"/>
      <c r="AC2950" s="134"/>
      <c r="AD2950" s="134"/>
      <c r="AE2950" s="134"/>
    </row>
    <row r="2951" spans="2:31">
      <c r="B2951" s="1319">
        <f t="shared" si="117"/>
        <v>-1</v>
      </c>
      <c r="D2951" s="1310"/>
      <c r="E2951" s="1310"/>
      <c r="F2951" s="1320"/>
      <c r="G2951" s="1310"/>
      <c r="H2951" s="1310"/>
      <c r="I2951" s="1310"/>
      <c r="J2951" s="1321"/>
      <c r="K2951" s="1321"/>
      <c r="L2951" s="1310"/>
      <c r="N2951" s="1322">
        <f t="shared" si="118"/>
        <v>0</v>
      </c>
      <c r="O2951" s="1323">
        <f t="shared" si="119"/>
        <v>0</v>
      </c>
      <c r="P2951" s="1323">
        <f>O2951/'1.5 Universal Data'!$E$36</f>
        <v>0</v>
      </c>
      <c r="R2951" s="134"/>
      <c r="S2951" s="134"/>
      <c r="T2951" s="134"/>
      <c r="U2951" s="134"/>
      <c r="V2951" s="134"/>
      <c r="W2951" s="134"/>
      <c r="X2951" s="134"/>
      <c r="Y2951" s="134"/>
      <c r="Z2951" s="134"/>
      <c r="AA2951" s="134"/>
      <c r="AB2951" s="134"/>
      <c r="AC2951" s="134"/>
      <c r="AD2951" s="134"/>
      <c r="AE2951" s="134"/>
    </row>
    <row r="2952" spans="2:31">
      <c r="B2952" s="1319">
        <f t="shared" si="117"/>
        <v>-1</v>
      </c>
      <c r="D2952" s="1310"/>
      <c r="E2952" s="1310"/>
      <c r="F2952" s="1320"/>
      <c r="G2952" s="1310"/>
      <c r="H2952" s="1310"/>
      <c r="I2952" s="1310"/>
      <c r="J2952" s="1321"/>
      <c r="K2952" s="1321"/>
      <c r="L2952" s="1310"/>
      <c r="N2952" s="1322">
        <f t="shared" si="118"/>
        <v>0</v>
      </c>
      <c r="O2952" s="1323">
        <f t="shared" si="119"/>
        <v>0</v>
      </c>
      <c r="P2952" s="1323">
        <f>O2952/'1.5 Universal Data'!$E$36</f>
        <v>0</v>
      </c>
      <c r="R2952" s="134"/>
      <c r="S2952" s="134"/>
      <c r="T2952" s="134"/>
      <c r="U2952" s="134"/>
      <c r="V2952" s="134"/>
      <c r="W2952" s="134"/>
      <c r="X2952" s="134"/>
      <c r="Y2952" s="134"/>
      <c r="Z2952" s="134"/>
      <c r="AA2952" s="134"/>
      <c r="AB2952" s="134"/>
      <c r="AC2952" s="134"/>
      <c r="AD2952" s="134"/>
      <c r="AE2952" s="134"/>
    </row>
    <row r="2953" spans="2:31">
      <c r="B2953" s="1319">
        <f t="shared" si="117"/>
        <v>-1</v>
      </c>
      <c r="D2953" s="1310"/>
      <c r="E2953" s="1310"/>
      <c r="F2953" s="1320"/>
      <c r="G2953" s="1310"/>
      <c r="H2953" s="1310"/>
      <c r="I2953" s="1310"/>
      <c r="J2953" s="1321"/>
      <c r="K2953" s="1321"/>
      <c r="L2953" s="1310"/>
      <c r="N2953" s="1322">
        <f t="shared" si="118"/>
        <v>0</v>
      </c>
      <c r="O2953" s="1323">
        <f t="shared" si="119"/>
        <v>0</v>
      </c>
      <c r="P2953" s="1323">
        <f>O2953/'1.5 Universal Data'!$E$36</f>
        <v>0</v>
      </c>
      <c r="R2953" s="134"/>
      <c r="S2953" s="134"/>
      <c r="T2953" s="134"/>
      <c r="U2953" s="134"/>
      <c r="V2953" s="134"/>
      <c r="W2953" s="134"/>
      <c r="X2953" s="134"/>
      <c r="Y2953" s="134"/>
      <c r="Z2953" s="134"/>
      <c r="AA2953" s="134"/>
      <c r="AB2953" s="134"/>
      <c r="AC2953" s="134"/>
      <c r="AD2953" s="134"/>
      <c r="AE2953" s="134"/>
    </row>
    <row r="2954" spans="2:31">
      <c r="B2954" s="1319">
        <f t="shared" si="117"/>
        <v>-1</v>
      </c>
      <c r="D2954" s="1310"/>
      <c r="E2954" s="1310"/>
      <c r="F2954" s="1320"/>
      <c r="G2954" s="1310"/>
      <c r="H2954" s="1310"/>
      <c r="I2954" s="1310"/>
      <c r="J2954" s="1321"/>
      <c r="K2954" s="1321"/>
      <c r="L2954" s="1310"/>
      <c r="N2954" s="1322">
        <f t="shared" si="118"/>
        <v>0</v>
      </c>
      <c r="O2954" s="1323">
        <f t="shared" si="119"/>
        <v>0</v>
      </c>
      <c r="P2954" s="1323">
        <f>O2954/'1.5 Universal Data'!$E$36</f>
        <v>0</v>
      </c>
      <c r="R2954" s="134"/>
      <c r="S2954" s="134"/>
      <c r="T2954" s="134"/>
      <c r="U2954" s="134"/>
      <c r="V2954" s="134"/>
      <c r="W2954" s="134"/>
      <c r="X2954" s="134"/>
      <c r="Y2954" s="134"/>
      <c r="Z2954" s="134"/>
      <c r="AA2954" s="134"/>
      <c r="AB2954" s="134"/>
      <c r="AC2954" s="134"/>
      <c r="AD2954" s="134"/>
      <c r="AE2954" s="134"/>
    </row>
    <row r="2955" spans="2:31">
      <c r="B2955" s="1319">
        <f t="shared" si="117"/>
        <v>-1</v>
      </c>
      <c r="D2955" s="1310"/>
      <c r="E2955" s="1310"/>
      <c r="F2955" s="1320"/>
      <c r="G2955" s="1310"/>
      <c r="H2955" s="1310"/>
      <c r="I2955" s="1310"/>
      <c r="J2955" s="1321"/>
      <c r="K2955" s="1321"/>
      <c r="L2955" s="1310"/>
      <c r="N2955" s="1322">
        <f t="shared" si="118"/>
        <v>0</v>
      </c>
      <c r="O2955" s="1323">
        <f t="shared" si="119"/>
        <v>0</v>
      </c>
      <c r="P2955" s="1323">
        <f>O2955/'1.5 Universal Data'!$E$36</f>
        <v>0</v>
      </c>
      <c r="R2955" s="134"/>
      <c r="S2955" s="134"/>
      <c r="T2955" s="134"/>
      <c r="U2955" s="134"/>
      <c r="V2955" s="134"/>
      <c r="W2955" s="134"/>
      <c r="X2955" s="134"/>
      <c r="Y2955" s="134"/>
      <c r="Z2955" s="134"/>
      <c r="AA2955" s="134"/>
      <c r="AB2955" s="134"/>
      <c r="AC2955" s="134"/>
      <c r="AD2955" s="134"/>
      <c r="AE2955" s="134"/>
    </row>
    <row r="2956" spans="2:31">
      <c r="B2956" s="1319">
        <f t="shared" si="117"/>
        <v>-1</v>
      </c>
      <c r="D2956" s="1310"/>
      <c r="E2956" s="1310"/>
      <c r="F2956" s="1320"/>
      <c r="G2956" s="1310"/>
      <c r="H2956" s="1310"/>
      <c r="I2956" s="1310"/>
      <c r="J2956" s="1321"/>
      <c r="K2956" s="1321"/>
      <c r="L2956" s="1310"/>
      <c r="N2956" s="1322">
        <f t="shared" si="118"/>
        <v>0</v>
      </c>
      <c r="O2956" s="1323">
        <f t="shared" si="119"/>
        <v>0</v>
      </c>
      <c r="P2956" s="1323">
        <f>O2956/'1.5 Universal Data'!$E$36</f>
        <v>0</v>
      </c>
      <c r="R2956" s="134"/>
      <c r="S2956" s="134"/>
      <c r="T2956" s="134"/>
      <c r="U2956" s="134"/>
      <c r="V2956" s="134"/>
      <c r="W2956" s="134"/>
      <c r="X2956" s="134"/>
      <c r="Y2956" s="134"/>
      <c r="Z2956" s="134"/>
      <c r="AA2956" s="134"/>
      <c r="AB2956" s="134"/>
      <c r="AC2956" s="134"/>
      <c r="AD2956" s="134"/>
      <c r="AE2956" s="134"/>
    </row>
    <row r="2957" spans="2:31">
      <c r="B2957" s="1319">
        <f t="shared" si="117"/>
        <v>-1</v>
      </c>
      <c r="D2957" s="1310"/>
      <c r="E2957" s="1310"/>
      <c r="F2957" s="1320"/>
      <c r="G2957" s="1310"/>
      <c r="H2957" s="1310"/>
      <c r="I2957" s="1310"/>
      <c r="J2957" s="1321"/>
      <c r="K2957" s="1321"/>
      <c r="L2957" s="1310"/>
      <c r="N2957" s="1322">
        <f t="shared" si="118"/>
        <v>0</v>
      </c>
      <c r="O2957" s="1323">
        <f t="shared" si="119"/>
        <v>0</v>
      </c>
      <c r="P2957" s="1323">
        <f>O2957/'1.5 Universal Data'!$E$36</f>
        <v>0</v>
      </c>
      <c r="R2957" s="134"/>
      <c r="S2957" s="134"/>
      <c r="T2957" s="134"/>
      <c r="U2957" s="134"/>
      <c r="V2957" s="134"/>
      <c r="W2957" s="134"/>
      <c r="X2957" s="134"/>
      <c r="Y2957" s="134"/>
      <c r="Z2957" s="134"/>
      <c r="AA2957" s="134"/>
      <c r="AB2957" s="134"/>
      <c r="AC2957" s="134"/>
      <c r="AD2957" s="134"/>
      <c r="AE2957" s="134"/>
    </row>
    <row r="2958" spans="2:31">
      <c r="B2958" s="1319">
        <f t="shared" si="117"/>
        <v>-1</v>
      </c>
      <c r="D2958" s="1310"/>
      <c r="E2958" s="1310"/>
      <c r="F2958" s="1320"/>
      <c r="G2958" s="1310"/>
      <c r="H2958" s="1310"/>
      <c r="I2958" s="1310"/>
      <c r="J2958" s="1321"/>
      <c r="K2958" s="1321"/>
      <c r="L2958" s="1310"/>
      <c r="N2958" s="1322">
        <f t="shared" si="118"/>
        <v>0</v>
      </c>
      <c r="O2958" s="1323">
        <f t="shared" si="119"/>
        <v>0</v>
      </c>
      <c r="P2958" s="1323">
        <f>O2958/'1.5 Universal Data'!$E$36</f>
        <v>0</v>
      </c>
      <c r="R2958" s="134"/>
      <c r="S2958" s="134"/>
      <c r="T2958" s="134"/>
      <c r="U2958" s="134"/>
      <c r="V2958" s="134"/>
      <c r="W2958" s="134"/>
      <c r="X2958" s="134"/>
      <c r="Y2958" s="134"/>
      <c r="Z2958" s="134"/>
      <c r="AA2958" s="134"/>
      <c r="AB2958" s="134"/>
      <c r="AC2958" s="134"/>
      <c r="AD2958" s="134"/>
      <c r="AE2958" s="134"/>
    </row>
    <row r="2959" spans="2:31">
      <c r="B2959" s="1319">
        <f t="shared" si="117"/>
        <v>-1</v>
      </c>
      <c r="D2959" s="1310"/>
      <c r="E2959" s="1310"/>
      <c r="F2959" s="1320"/>
      <c r="G2959" s="1310"/>
      <c r="H2959" s="1310"/>
      <c r="I2959" s="1310"/>
      <c r="J2959" s="1321"/>
      <c r="K2959" s="1321"/>
      <c r="L2959" s="1310"/>
      <c r="N2959" s="1322">
        <f t="shared" si="118"/>
        <v>0</v>
      </c>
      <c r="O2959" s="1323">
        <f t="shared" si="119"/>
        <v>0</v>
      </c>
      <c r="P2959" s="1323">
        <f>O2959/'1.5 Universal Data'!$E$36</f>
        <v>0</v>
      </c>
      <c r="R2959" s="134"/>
      <c r="S2959" s="134"/>
      <c r="T2959" s="134"/>
      <c r="U2959" s="134"/>
      <c r="V2959" s="134"/>
      <c r="W2959" s="134"/>
      <c r="X2959" s="134"/>
      <c r="Y2959" s="134"/>
      <c r="Z2959" s="134"/>
      <c r="AA2959" s="134"/>
      <c r="AB2959" s="134"/>
      <c r="AC2959" s="134"/>
      <c r="AD2959" s="134"/>
      <c r="AE2959" s="134"/>
    </row>
    <row r="2960" spans="2:31">
      <c r="B2960" s="1319">
        <f t="shared" si="117"/>
        <v>-1</v>
      </c>
      <c r="D2960" s="1310"/>
      <c r="E2960" s="1310"/>
      <c r="F2960" s="1320"/>
      <c r="G2960" s="1310"/>
      <c r="H2960" s="1310"/>
      <c r="I2960" s="1310"/>
      <c r="J2960" s="1321"/>
      <c r="K2960" s="1321"/>
      <c r="L2960" s="1310"/>
      <c r="N2960" s="1322">
        <f t="shared" si="118"/>
        <v>0</v>
      </c>
      <c r="O2960" s="1323">
        <f t="shared" si="119"/>
        <v>0</v>
      </c>
      <c r="P2960" s="1323">
        <f>O2960/'1.5 Universal Data'!$E$36</f>
        <v>0</v>
      </c>
      <c r="R2960" s="134"/>
      <c r="S2960" s="134"/>
      <c r="T2960" s="134"/>
      <c r="U2960" s="134"/>
      <c r="V2960" s="134"/>
      <c r="W2960" s="134"/>
      <c r="X2960" s="134"/>
      <c r="Y2960" s="134"/>
      <c r="Z2960" s="134"/>
      <c r="AA2960" s="134"/>
      <c r="AB2960" s="134"/>
      <c r="AC2960" s="134"/>
      <c r="AD2960" s="134"/>
      <c r="AE2960" s="134"/>
    </row>
    <row r="2961" spans="2:31">
      <c r="B2961" s="1319">
        <f t="shared" si="117"/>
        <v>-1</v>
      </c>
      <c r="D2961" s="1310"/>
      <c r="E2961" s="1310"/>
      <c r="F2961" s="1320"/>
      <c r="G2961" s="1310"/>
      <c r="H2961" s="1310"/>
      <c r="I2961" s="1310"/>
      <c r="J2961" s="1321"/>
      <c r="K2961" s="1321"/>
      <c r="L2961" s="1310"/>
      <c r="N2961" s="1322">
        <f t="shared" si="118"/>
        <v>0</v>
      </c>
      <c r="O2961" s="1323">
        <f t="shared" si="119"/>
        <v>0</v>
      </c>
      <c r="P2961" s="1323">
        <f>O2961/'1.5 Universal Data'!$E$36</f>
        <v>0</v>
      </c>
      <c r="R2961" s="134"/>
      <c r="S2961" s="134"/>
      <c r="T2961" s="134"/>
      <c r="U2961" s="134"/>
      <c r="V2961" s="134"/>
      <c r="W2961" s="134"/>
      <c r="X2961" s="134"/>
      <c r="Y2961" s="134"/>
      <c r="Z2961" s="134"/>
      <c r="AA2961" s="134"/>
      <c r="AB2961" s="134"/>
      <c r="AC2961" s="134"/>
      <c r="AD2961" s="134"/>
      <c r="AE2961" s="134"/>
    </row>
    <row r="2962" spans="2:31">
      <c r="B2962" s="1319">
        <f t="shared" si="117"/>
        <v>-1</v>
      </c>
      <c r="D2962" s="1310"/>
      <c r="E2962" s="1310"/>
      <c r="F2962" s="1320"/>
      <c r="G2962" s="1310"/>
      <c r="H2962" s="1310"/>
      <c r="I2962" s="1310"/>
      <c r="J2962" s="1321"/>
      <c r="K2962" s="1321"/>
      <c r="L2962" s="1310"/>
      <c r="N2962" s="1322">
        <f t="shared" si="118"/>
        <v>0</v>
      </c>
      <c r="O2962" s="1323">
        <f t="shared" si="119"/>
        <v>0</v>
      </c>
      <c r="P2962" s="1323">
        <f>O2962/'1.5 Universal Data'!$E$36</f>
        <v>0</v>
      </c>
      <c r="R2962" s="134"/>
      <c r="S2962" s="134"/>
      <c r="T2962" s="134"/>
      <c r="U2962" s="134"/>
      <c r="V2962" s="134"/>
      <c r="W2962" s="134"/>
      <c r="X2962" s="134"/>
      <c r="Y2962" s="134"/>
      <c r="Z2962" s="134"/>
      <c r="AA2962" s="134"/>
      <c r="AB2962" s="134"/>
      <c r="AC2962" s="134"/>
      <c r="AD2962" s="134"/>
      <c r="AE2962" s="134"/>
    </row>
    <row r="2963" spans="2:31">
      <c r="B2963" s="1319">
        <f t="shared" si="117"/>
        <v>-1</v>
      </c>
      <c r="D2963" s="1310"/>
      <c r="E2963" s="1310"/>
      <c r="F2963" s="1320"/>
      <c r="G2963" s="1310"/>
      <c r="H2963" s="1310"/>
      <c r="I2963" s="1310"/>
      <c r="J2963" s="1321"/>
      <c r="K2963" s="1321"/>
      <c r="L2963" s="1310"/>
      <c r="N2963" s="1322">
        <f t="shared" si="118"/>
        <v>0</v>
      </c>
      <c r="O2963" s="1323">
        <f t="shared" si="119"/>
        <v>0</v>
      </c>
      <c r="P2963" s="1323">
        <f>O2963/'1.5 Universal Data'!$E$36</f>
        <v>0</v>
      </c>
      <c r="R2963" s="134"/>
      <c r="S2963" s="134"/>
      <c r="T2963" s="134"/>
      <c r="U2963" s="134"/>
      <c r="V2963" s="134"/>
      <c r="W2963" s="134"/>
      <c r="X2963" s="134"/>
      <c r="Y2963" s="134"/>
      <c r="Z2963" s="134"/>
      <c r="AA2963" s="134"/>
      <c r="AB2963" s="134"/>
      <c r="AC2963" s="134"/>
      <c r="AD2963" s="134"/>
      <c r="AE2963" s="134"/>
    </row>
    <row r="2964" spans="2:31">
      <c r="B2964" s="1319">
        <f t="shared" si="117"/>
        <v>-1</v>
      </c>
      <c r="D2964" s="1310"/>
      <c r="E2964" s="1310"/>
      <c r="F2964" s="1320"/>
      <c r="G2964" s="1310"/>
      <c r="H2964" s="1310"/>
      <c r="I2964" s="1310"/>
      <c r="J2964" s="1321"/>
      <c r="K2964" s="1321"/>
      <c r="L2964" s="1310"/>
      <c r="N2964" s="1322">
        <f t="shared" si="118"/>
        <v>0</v>
      </c>
      <c r="O2964" s="1323">
        <f t="shared" si="119"/>
        <v>0</v>
      </c>
      <c r="P2964" s="1323">
        <f>O2964/'1.5 Universal Data'!$E$36</f>
        <v>0</v>
      </c>
      <c r="R2964" s="134"/>
      <c r="S2964" s="134"/>
      <c r="T2964" s="134"/>
      <c r="U2964" s="134"/>
      <c r="V2964" s="134"/>
      <c r="W2964" s="134"/>
      <c r="X2964" s="134"/>
      <c r="Y2964" s="134"/>
      <c r="Z2964" s="134"/>
      <c r="AA2964" s="134"/>
      <c r="AB2964" s="134"/>
      <c r="AC2964" s="134"/>
      <c r="AD2964" s="134"/>
      <c r="AE2964" s="134"/>
    </row>
    <row r="2965" spans="2:31">
      <c r="B2965" s="1319">
        <f t="shared" si="117"/>
        <v>-1</v>
      </c>
      <c r="D2965" s="1310"/>
      <c r="E2965" s="1310"/>
      <c r="F2965" s="1320"/>
      <c r="G2965" s="1310"/>
      <c r="H2965" s="1310"/>
      <c r="I2965" s="1310"/>
      <c r="J2965" s="1321"/>
      <c r="K2965" s="1321"/>
      <c r="L2965" s="1310"/>
      <c r="N2965" s="1322">
        <f t="shared" si="118"/>
        <v>0</v>
      </c>
      <c r="O2965" s="1323">
        <f t="shared" si="119"/>
        <v>0</v>
      </c>
      <c r="P2965" s="1323">
        <f>O2965/'1.5 Universal Data'!$E$36</f>
        <v>0</v>
      </c>
      <c r="R2965" s="134"/>
      <c r="S2965" s="134"/>
      <c r="T2965" s="134"/>
      <c r="U2965" s="134"/>
      <c r="V2965" s="134"/>
      <c r="W2965" s="134"/>
      <c r="X2965" s="134"/>
      <c r="Y2965" s="134"/>
      <c r="Z2965" s="134"/>
      <c r="AA2965" s="134"/>
      <c r="AB2965" s="134"/>
      <c r="AC2965" s="134"/>
      <c r="AD2965" s="134"/>
      <c r="AE2965" s="134"/>
    </row>
    <row r="2966" spans="2:31">
      <c r="B2966" s="1319">
        <f t="shared" si="117"/>
        <v>-1</v>
      </c>
      <c r="D2966" s="1310"/>
      <c r="E2966" s="1310"/>
      <c r="F2966" s="1320"/>
      <c r="G2966" s="1310"/>
      <c r="H2966" s="1310"/>
      <c r="I2966" s="1310"/>
      <c r="J2966" s="1321"/>
      <c r="K2966" s="1321"/>
      <c r="L2966" s="1310"/>
      <c r="N2966" s="1322">
        <f t="shared" si="118"/>
        <v>0</v>
      </c>
      <c r="O2966" s="1323">
        <f t="shared" si="119"/>
        <v>0</v>
      </c>
      <c r="P2966" s="1323">
        <f>O2966/'1.5 Universal Data'!$E$36</f>
        <v>0</v>
      </c>
      <c r="R2966" s="134"/>
      <c r="S2966" s="134"/>
      <c r="T2966" s="134"/>
      <c r="U2966" s="134"/>
      <c r="V2966" s="134"/>
      <c r="W2966" s="134"/>
      <c r="X2966" s="134"/>
      <c r="Y2966" s="134"/>
      <c r="Z2966" s="134"/>
      <c r="AA2966" s="134"/>
      <c r="AB2966" s="134"/>
      <c r="AC2966" s="134"/>
      <c r="AD2966" s="134"/>
      <c r="AE2966" s="134"/>
    </row>
    <row r="2967" spans="2:31">
      <c r="B2967" s="1319">
        <f t="shared" ref="B2967:B3030" si="120">IF(G2967="buy",1,-1)</f>
        <v>-1</v>
      </c>
      <c r="D2967" s="1310"/>
      <c r="E2967" s="1310"/>
      <c r="F2967" s="1320"/>
      <c r="G2967" s="1310"/>
      <c r="H2967" s="1310"/>
      <c r="I2967" s="1310"/>
      <c r="J2967" s="1321"/>
      <c r="K2967" s="1321"/>
      <c r="L2967" s="1310"/>
      <c r="N2967" s="1322">
        <f t="shared" si="118"/>
        <v>0</v>
      </c>
      <c r="O2967" s="1323">
        <f t="shared" si="119"/>
        <v>0</v>
      </c>
      <c r="P2967" s="1323">
        <f>O2967/'1.5 Universal Data'!$E$36</f>
        <v>0</v>
      </c>
      <c r="R2967" s="134"/>
      <c r="S2967" s="134"/>
      <c r="T2967" s="134"/>
      <c r="U2967" s="134"/>
      <c r="V2967" s="134"/>
      <c r="W2967" s="134"/>
      <c r="X2967" s="134"/>
      <c r="Y2967" s="134"/>
      <c r="Z2967" s="134"/>
      <c r="AA2967" s="134"/>
      <c r="AB2967" s="134"/>
      <c r="AC2967" s="134"/>
      <c r="AD2967" s="134"/>
      <c r="AE2967" s="134"/>
    </row>
    <row r="2968" spans="2:31">
      <c r="B2968" s="1319">
        <f t="shared" si="120"/>
        <v>-1</v>
      </c>
      <c r="D2968" s="1310"/>
      <c r="E2968" s="1310"/>
      <c r="F2968" s="1320"/>
      <c r="G2968" s="1310"/>
      <c r="H2968" s="1310"/>
      <c r="I2968" s="1310"/>
      <c r="J2968" s="1321"/>
      <c r="K2968" s="1321"/>
      <c r="L2968" s="1310"/>
      <c r="N2968" s="1322">
        <f t="shared" si="118"/>
        <v>0</v>
      </c>
      <c r="O2968" s="1323">
        <f t="shared" si="119"/>
        <v>0</v>
      </c>
      <c r="P2968" s="1323">
        <f>O2968/'1.5 Universal Data'!$E$36</f>
        <v>0</v>
      </c>
      <c r="R2968" s="134"/>
      <c r="S2968" s="134"/>
      <c r="T2968" s="134"/>
      <c r="U2968" s="134"/>
      <c r="V2968" s="134"/>
      <c r="W2968" s="134"/>
      <c r="X2968" s="134"/>
      <c r="Y2968" s="134"/>
      <c r="Z2968" s="134"/>
      <c r="AA2968" s="134"/>
      <c r="AB2968" s="134"/>
      <c r="AC2968" s="134"/>
      <c r="AD2968" s="134"/>
      <c r="AE2968" s="134"/>
    </row>
    <row r="2969" spans="2:31">
      <c r="B2969" s="1319">
        <f t="shared" si="120"/>
        <v>-1</v>
      </c>
      <c r="D2969" s="1310"/>
      <c r="E2969" s="1310"/>
      <c r="F2969" s="1320"/>
      <c r="G2969" s="1310"/>
      <c r="H2969" s="1310"/>
      <c r="I2969" s="1310"/>
      <c r="J2969" s="1321"/>
      <c r="K2969" s="1321"/>
      <c r="L2969" s="1310"/>
      <c r="N2969" s="1322">
        <f t="shared" si="118"/>
        <v>0</v>
      </c>
      <c r="O2969" s="1323">
        <f t="shared" si="119"/>
        <v>0</v>
      </c>
      <c r="P2969" s="1323">
        <f>O2969/'1.5 Universal Data'!$E$36</f>
        <v>0</v>
      </c>
      <c r="R2969" s="134"/>
      <c r="S2969" s="134"/>
      <c r="T2969" s="134"/>
      <c r="U2969" s="134"/>
      <c r="V2969" s="134"/>
      <c r="W2969" s="134"/>
      <c r="X2969" s="134"/>
      <c r="Y2969" s="134"/>
      <c r="Z2969" s="134"/>
      <c r="AA2969" s="134"/>
      <c r="AB2969" s="134"/>
      <c r="AC2969" s="134"/>
      <c r="AD2969" s="134"/>
      <c r="AE2969" s="134"/>
    </row>
    <row r="2970" spans="2:31">
      <c r="B2970" s="1319">
        <f t="shared" si="120"/>
        <v>-1</v>
      </c>
      <c r="D2970" s="1310"/>
      <c r="E2970" s="1310"/>
      <c r="F2970" s="1320"/>
      <c r="G2970" s="1310"/>
      <c r="H2970" s="1310"/>
      <c r="I2970" s="1310"/>
      <c r="J2970" s="1321"/>
      <c r="K2970" s="1321"/>
      <c r="L2970" s="1310"/>
      <c r="N2970" s="1322">
        <f t="shared" si="118"/>
        <v>0</v>
      </c>
      <c r="O2970" s="1323">
        <f t="shared" si="119"/>
        <v>0</v>
      </c>
      <c r="P2970" s="1323">
        <f>O2970/'1.5 Universal Data'!$E$36</f>
        <v>0</v>
      </c>
      <c r="R2970" s="134"/>
      <c r="S2970" s="134"/>
      <c r="T2970" s="134"/>
      <c r="U2970" s="134"/>
      <c r="V2970" s="134"/>
      <c r="W2970" s="134"/>
      <c r="X2970" s="134"/>
      <c r="Y2970" s="134"/>
      <c r="Z2970" s="134"/>
      <c r="AA2970" s="134"/>
      <c r="AB2970" s="134"/>
      <c r="AC2970" s="134"/>
      <c r="AD2970" s="134"/>
      <c r="AE2970" s="134"/>
    </row>
    <row r="2971" spans="2:31">
      <c r="B2971" s="1319">
        <f t="shared" si="120"/>
        <v>-1</v>
      </c>
      <c r="D2971" s="1310"/>
      <c r="E2971" s="1310"/>
      <c r="F2971" s="1320"/>
      <c r="G2971" s="1310"/>
      <c r="H2971" s="1310"/>
      <c r="I2971" s="1310"/>
      <c r="J2971" s="1321"/>
      <c r="K2971" s="1321"/>
      <c r="L2971" s="1310"/>
      <c r="N2971" s="1322">
        <f t="shared" ref="N2971:N2974" si="121">+H2971*((K2971-J2971)+1)*B2971</f>
        <v>0</v>
      </c>
      <c r="O2971" s="1323">
        <f t="shared" ref="O2971:O2974" si="122">N2971*L2971/100</f>
        <v>0</v>
      </c>
      <c r="P2971" s="1323">
        <f>O2971/'1.5 Universal Data'!$E$36</f>
        <v>0</v>
      </c>
      <c r="R2971" s="134"/>
      <c r="S2971" s="134"/>
      <c r="T2971" s="134"/>
      <c r="U2971" s="134"/>
      <c r="V2971" s="134"/>
      <c r="W2971" s="134"/>
      <c r="X2971" s="134"/>
      <c r="Y2971" s="134"/>
      <c r="Z2971" s="134"/>
      <c r="AA2971" s="134"/>
      <c r="AB2971" s="134"/>
      <c r="AC2971" s="134"/>
      <c r="AD2971" s="134"/>
      <c r="AE2971" s="134"/>
    </row>
    <row r="2972" spans="2:31">
      <c r="B2972" s="1319">
        <f t="shared" si="120"/>
        <v>-1</v>
      </c>
      <c r="D2972" s="1310"/>
      <c r="E2972" s="1310"/>
      <c r="F2972" s="1320"/>
      <c r="G2972" s="1310"/>
      <c r="H2972" s="1310"/>
      <c r="I2972" s="1310"/>
      <c r="J2972" s="1321"/>
      <c r="K2972" s="1321"/>
      <c r="L2972" s="1310"/>
      <c r="N2972" s="1322">
        <f t="shared" si="121"/>
        <v>0</v>
      </c>
      <c r="O2972" s="1323">
        <f t="shared" si="122"/>
        <v>0</v>
      </c>
      <c r="P2972" s="1323">
        <f>O2972/'1.5 Universal Data'!$E$36</f>
        <v>0</v>
      </c>
      <c r="R2972" s="134"/>
      <c r="S2972" s="134"/>
      <c r="T2972" s="134"/>
      <c r="U2972" s="134"/>
      <c r="V2972" s="134"/>
      <c r="W2972" s="134"/>
      <c r="X2972" s="134"/>
      <c r="Y2972" s="134"/>
      <c r="Z2972" s="134"/>
      <c r="AA2972" s="134"/>
      <c r="AB2972" s="134"/>
      <c r="AC2972" s="134"/>
      <c r="AD2972" s="134"/>
      <c r="AE2972" s="134"/>
    </row>
    <row r="2973" spans="2:31">
      <c r="B2973" s="1319">
        <f t="shared" si="120"/>
        <v>-1</v>
      </c>
      <c r="D2973" s="1310"/>
      <c r="E2973" s="1310"/>
      <c r="F2973" s="1320"/>
      <c r="G2973" s="1310"/>
      <c r="H2973" s="1310"/>
      <c r="I2973" s="1310"/>
      <c r="J2973" s="1321"/>
      <c r="K2973" s="1321"/>
      <c r="L2973" s="1310"/>
      <c r="N2973" s="1322">
        <f t="shared" si="121"/>
        <v>0</v>
      </c>
      <c r="O2973" s="1323">
        <f t="shared" si="122"/>
        <v>0</v>
      </c>
      <c r="P2973" s="1323">
        <f>O2973/'1.5 Universal Data'!$E$36</f>
        <v>0</v>
      </c>
      <c r="R2973" s="134"/>
      <c r="S2973" s="134"/>
      <c r="T2973" s="134"/>
      <c r="U2973" s="134"/>
      <c r="V2973" s="134"/>
      <c r="W2973" s="134"/>
      <c r="X2973" s="134"/>
      <c r="Y2973" s="134"/>
      <c r="Z2973" s="134"/>
      <c r="AA2973" s="134"/>
      <c r="AB2973" s="134"/>
      <c r="AC2973" s="134"/>
      <c r="AD2973" s="134"/>
      <c r="AE2973" s="134"/>
    </row>
    <row r="2974" spans="2:31">
      <c r="B2974" s="1319">
        <f t="shared" si="120"/>
        <v>-1</v>
      </c>
      <c r="D2974" s="1310"/>
      <c r="E2974" s="1310"/>
      <c r="F2974" s="1320"/>
      <c r="G2974" s="1310"/>
      <c r="H2974" s="1310"/>
      <c r="I2974" s="1310"/>
      <c r="J2974" s="1321"/>
      <c r="K2974" s="1321"/>
      <c r="L2974" s="1310"/>
      <c r="N2974" s="1322">
        <f t="shared" si="121"/>
        <v>0</v>
      </c>
      <c r="O2974" s="1323">
        <f t="shared" si="122"/>
        <v>0</v>
      </c>
      <c r="P2974" s="1323">
        <f>O2974/'1.5 Universal Data'!$E$36</f>
        <v>0</v>
      </c>
      <c r="R2974" s="134"/>
      <c r="S2974" s="134"/>
      <c r="T2974" s="134"/>
      <c r="U2974" s="134"/>
      <c r="V2974" s="134"/>
      <c r="W2974" s="134"/>
      <c r="X2974" s="134"/>
      <c r="Y2974" s="134"/>
      <c r="Z2974" s="134"/>
      <c r="AA2974" s="134"/>
      <c r="AB2974" s="134"/>
      <c r="AC2974" s="134"/>
      <c r="AD2974" s="134"/>
      <c r="AE2974" s="134"/>
    </row>
    <row r="2975" spans="2:31">
      <c r="B2975" s="1319">
        <f t="shared" si="120"/>
        <v>-1</v>
      </c>
      <c r="D2975" s="1310"/>
      <c r="E2975" s="1310"/>
      <c r="F2975" s="1320"/>
      <c r="G2975" s="1310"/>
      <c r="H2975" s="1310"/>
      <c r="I2975" s="1310"/>
      <c r="J2975" s="1321"/>
      <c r="K2975" s="1321"/>
      <c r="L2975" s="1310"/>
      <c r="N2975" s="1322">
        <f t="shared" si="0"/>
        <v>0</v>
      </c>
      <c r="O2975" s="1323">
        <f t="shared" si="2"/>
        <v>0</v>
      </c>
      <c r="P2975" s="1323">
        <f>O2975/'1.5 Universal Data'!$E$36</f>
        <v>0</v>
      </c>
      <c r="Q2975" s="221"/>
      <c r="R2975" s="221"/>
      <c r="S2975" s="221"/>
      <c r="T2975" s="221"/>
      <c r="U2975" s="221"/>
      <c r="V2975" s="221"/>
      <c r="W2975" s="221"/>
      <c r="X2975" s="221"/>
      <c r="Y2975" s="221"/>
      <c r="Z2975" s="221"/>
      <c r="AA2975" s="221"/>
      <c r="AB2975" s="221"/>
      <c r="AC2975" s="221"/>
      <c r="AD2975" s="221"/>
      <c r="AE2975" s="221"/>
    </row>
    <row r="2976" spans="2:31" ht="12.75" customHeight="1">
      <c r="B2976" s="1319">
        <f t="shared" si="120"/>
        <v>-1</v>
      </c>
      <c r="D2976" s="1310"/>
      <c r="E2976" s="1310"/>
      <c r="F2976" s="1320"/>
      <c r="G2976" s="1310"/>
      <c r="H2976" s="1310"/>
      <c r="I2976" s="1310"/>
      <c r="J2976" s="1321"/>
      <c r="K2976" s="1321"/>
      <c r="L2976" s="1310"/>
      <c r="N2976" s="1322">
        <f t="shared" si="0"/>
        <v>0</v>
      </c>
      <c r="O2976" s="1323">
        <f t="shared" si="2"/>
        <v>0</v>
      </c>
      <c r="P2976" s="1323">
        <f>O2976/'1.5 Universal Data'!$E$36</f>
        <v>0</v>
      </c>
      <c r="Q2976" s="221"/>
      <c r="R2976" s="221"/>
      <c r="S2976" s="221"/>
      <c r="T2976" s="221"/>
      <c r="U2976" s="221"/>
      <c r="V2976" s="221"/>
      <c r="W2976" s="221"/>
      <c r="X2976" s="221"/>
      <c r="Y2976" s="221"/>
      <c r="Z2976" s="221"/>
      <c r="AA2976" s="221"/>
      <c r="AB2976" s="221"/>
      <c r="AC2976" s="221"/>
      <c r="AD2976" s="221"/>
      <c r="AE2976" s="221"/>
    </row>
    <row r="2977" spans="2:31">
      <c r="B2977" s="1319">
        <f t="shared" si="120"/>
        <v>-1</v>
      </c>
      <c r="D2977" s="1310"/>
      <c r="E2977" s="1310"/>
      <c r="F2977" s="1320"/>
      <c r="G2977" s="1310"/>
      <c r="H2977" s="1310"/>
      <c r="I2977" s="1310"/>
      <c r="J2977" s="1321"/>
      <c r="K2977" s="1321"/>
      <c r="L2977" s="1310"/>
      <c r="N2977" s="1322">
        <f t="shared" si="0"/>
        <v>0</v>
      </c>
      <c r="O2977" s="1323">
        <f t="shared" si="2"/>
        <v>0</v>
      </c>
      <c r="P2977" s="1323">
        <f>O2977/'1.5 Universal Data'!$E$36</f>
        <v>0</v>
      </c>
      <c r="Q2977" s="221"/>
      <c r="R2977" s="221"/>
      <c r="S2977" s="221"/>
      <c r="T2977" s="221"/>
      <c r="U2977" s="221"/>
      <c r="V2977" s="221"/>
      <c r="W2977" s="221"/>
      <c r="X2977" s="221"/>
      <c r="Y2977" s="221"/>
      <c r="Z2977" s="221"/>
      <c r="AA2977" s="221"/>
      <c r="AB2977" s="221"/>
      <c r="AC2977" s="221"/>
      <c r="AD2977" s="221"/>
      <c r="AE2977" s="221"/>
    </row>
    <row r="2978" spans="2:31">
      <c r="B2978" s="1319">
        <f t="shared" si="120"/>
        <v>-1</v>
      </c>
      <c r="D2978" s="1310"/>
      <c r="E2978" s="1310"/>
      <c r="F2978" s="1320"/>
      <c r="G2978" s="1310"/>
      <c r="H2978" s="1310"/>
      <c r="I2978" s="1310"/>
      <c r="J2978" s="1321"/>
      <c r="K2978" s="1321"/>
      <c r="L2978" s="1310"/>
      <c r="N2978" s="1322">
        <f t="shared" si="0"/>
        <v>0</v>
      </c>
      <c r="O2978" s="1323">
        <f t="shared" si="2"/>
        <v>0</v>
      </c>
      <c r="P2978" s="1323">
        <f>O2978/'1.5 Universal Data'!$E$36</f>
        <v>0</v>
      </c>
      <c r="Q2978" s="221"/>
      <c r="R2978" s="221"/>
      <c r="S2978" s="221"/>
      <c r="T2978" s="221"/>
      <c r="U2978" s="221"/>
      <c r="V2978" s="221"/>
      <c r="W2978" s="221"/>
      <c r="X2978" s="221"/>
      <c r="Y2978" s="221"/>
      <c r="Z2978" s="221"/>
      <c r="AA2978" s="221"/>
      <c r="AB2978" s="221"/>
      <c r="AC2978" s="221"/>
      <c r="AD2978" s="221"/>
      <c r="AE2978" s="221"/>
    </row>
    <row r="2979" spans="2:31">
      <c r="B2979" s="1319">
        <f t="shared" si="120"/>
        <v>-1</v>
      </c>
      <c r="D2979" s="1310"/>
      <c r="E2979" s="1310"/>
      <c r="F2979" s="1320"/>
      <c r="G2979" s="1310"/>
      <c r="H2979" s="1310"/>
      <c r="I2979" s="1310"/>
      <c r="J2979" s="1321"/>
      <c r="K2979" s="1321"/>
      <c r="L2979" s="1310"/>
      <c r="N2979" s="1322">
        <f t="shared" si="0"/>
        <v>0</v>
      </c>
      <c r="O2979" s="1323">
        <f t="shared" si="2"/>
        <v>0</v>
      </c>
      <c r="P2979" s="1323">
        <f>O2979/'1.5 Universal Data'!$E$36</f>
        <v>0</v>
      </c>
      <c r="Q2979" s="221"/>
      <c r="R2979" s="221"/>
      <c r="S2979" s="221"/>
      <c r="T2979" s="221"/>
      <c r="U2979" s="221"/>
      <c r="V2979" s="221"/>
      <c r="W2979" s="221"/>
      <c r="X2979" s="221"/>
      <c r="Y2979" s="221"/>
      <c r="Z2979" s="221"/>
      <c r="AA2979" s="221"/>
      <c r="AB2979" s="221"/>
      <c r="AC2979" s="221"/>
      <c r="AD2979" s="221"/>
      <c r="AE2979" s="221"/>
    </row>
    <row r="2980" spans="2:31">
      <c r="B2980" s="1319">
        <f t="shared" si="120"/>
        <v>-1</v>
      </c>
      <c r="D2980" s="1310"/>
      <c r="E2980" s="1310"/>
      <c r="F2980" s="1320"/>
      <c r="G2980" s="1310"/>
      <c r="H2980" s="1310"/>
      <c r="I2980" s="1310"/>
      <c r="J2980" s="1321"/>
      <c r="K2980" s="1321"/>
      <c r="L2980" s="1310"/>
      <c r="N2980" s="1322">
        <f t="shared" si="0"/>
        <v>0</v>
      </c>
      <c r="O2980" s="1323">
        <f t="shared" si="2"/>
        <v>0</v>
      </c>
      <c r="P2980" s="1323">
        <f>O2980/'1.5 Universal Data'!$E$36</f>
        <v>0</v>
      </c>
      <c r="Q2980" s="221"/>
      <c r="R2980" s="221"/>
      <c r="S2980" s="221"/>
      <c r="T2980" s="221"/>
      <c r="U2980" s="221"/>
      <c r="V2980" s="221"/>
      <c r="W2980" s="221"/>
      <c r="X2980" s="221"/>
      <c r="Y2980" s="221"/>
      <c r="Z2980" s="221"/>
      <c r="AA2980" s="221"/>
      <c r="AB2980" s="221"/>
      <c r="AC2980" s="221"/>
      <c r="AD2980" s="221"/>
      <c r="AE2980" s="221"/>
    </row>
    <row r="2981" spans="2:31">
      <c r="B2981" s="1319">
        <f t="shared" si="120"/>
        <v>-1</v>
      </c>
      <c r="D2981" s="1310"/>
      <c r="E2981" s="1310"/>
      <c r="F2981" s="1320"/>
      <c r="G2981" s="1310"/>
      <c r="H2981" s="1310"/>
      <c r="I2981" s="1310"/>
      <c r="J2981" s="1321"/>
      <c r="K2981" s="1321"/>
      <c r="L2981" s="1310"/>
      <c r="N2981" s="1322">
        <f t="shared" si="0"/>
        <v>0</v>
      </c>
      <c r="O2981" s="1323">
        <f t="shared" si="2"/>
        <v>0</v>
      </c>
      <c r="P2981" s="1323">
        <f>O2981/'1.5 Universal Data'!$E$36</f>
        <v>0</v>
      </c>
      <c r="Q2981" s="221"/>
      <c r="R2981" s="221"/>
      <c r="S2981" s="221"/>
      <c r="T2981" s="221"/>
      <c r="U2981" s="221"/>
      <c r="V2981" s="221"/>
      <c r="W2981" s="221"/>
      <c r="X2981" s="221"/>
      <c r="Y2981" s="221"/>
      <c r="Z2981" s="221"/>
      <c r="AA2981" s="221"/>
      <c r="AB2981" s="221"/>
      <c r="AC2981" s="221"/>
      <c r="AD2981" s="221"/>
      <c r="AE2981" s="221"/>
    </row>
    <row r="2982" spans="2:31">
      <c r="B2982" s="1319">
        <f t="shared" si="120"/>
        <v>-1</v>
      </c>
      <c r="D2982" s="1310"/>
      <c r="E2982" s="1310"/>
      <c r="F2982" s="1320"/>
      <c r="G2982" s="1310"/>
      <c r="H2982" s="1310"/>
      <c r="I2982" s="1310"/>
      <c r="J2982" s="1321"/>
      <c r="K2982" s="1321"/>
      <c r="L2982" s="1310"/>
      <c r="N2982" s="1322">
        <f t="shared" si="0"/>
        <v>0</v>
      </c>
      <c r="O2982" s="1323">
        <f t="shared" si="2"/>
        <v>0</v>
      </c>
      <c r="P2982" s="1323">
        <f>O2982/'1.5 Universal Data'!$E$36</f>
        <v>0</v>
      </c>
      <c r="Q2982" s="221"/>
      <c r="R2982" s="221"/>
      <c r="S2982" s="221"/>
      <c r="T2982" s="221"/>
      <c r="U2982" s="221"/>
      <c r="V2982" s="221"/>
      <c r="W2982" s="221"/>
      <c r="X2982" s="221"/>
      <c r="Y2982" s="221"/>
      <c r="Z2982" s="221"/>
      <c r="AA2982" s="221"/>
      <c r="AB2982" s="221"/>
      <c r="AC2982" s="221"/>
      <c r="AD2982" s="221"/>
      <c r="AE2982" s="221"/>
    </row>
    <row r="2983" spans="2:31">
      <c r="B2983" s="1319">
        <f t="shared" si="120"/>
        <v>-1</v>
      </c>
      <c r="D2983" s="1310"/>
      <c r="E2983" s="1310"/>
      <c r="F2983" s="1320"/>
      <c r="G2983" s="1310"/>
      <c r="H2983" s="1310"/>
      <c r="I2983" s="1310"/>
      <c r="J2983" s="1321"/>
      <c r="K2983" s="1321"/>
      <c r="L2983" s="1310"/>
      <c r="N2983" s="1322">
        <f t="shared" si="0"/>
        <v>0</v>
      </c>
      <c r="O2983" s="1323">
        <f t="shared" si="2"/>
        <v>0</v>
      </c>
      <c r="P2983" s="1323">
        <f>O2983/'1.5 Universal Data'!$E$36</f>
        <v>0</v>
      </c>
      <c r="Q2983" s="221"/>
      <c r="R2983" s="221"/>
      <c r="S2983" s="221"/>
      <c r="T2983" s="221"/>
      <c r="U2983" s="221"/>
      <c r="V2983" s="221"/>
      <c r="W2983" s="221"/>
      <c r="X2983" s="221"/>
      <c r="Y2983" s="221"/>
      <c r="Z2983" s="221"/>
      <c r="AA2983" s="221"/>
      <c r="AB2983" s="221"/>
      <c r="AC2983" s="221"/>
      <c r="AD2983" s="221"/>
      <c r="AE2983" s="221"/>
    </row>
    <row r="2984" spans="2:31">
      <c r="B2984" s="1319">
        <f t="shared" si="120"/>
        <v>-1</v>
      </c>
      <c r="D2984" s="1310"/>
      <c r="E2984" s="1310"/>
      <c r="F2984" s="1320"/>
      <c r="G2984" s="1310"/>
      <c r="H2984" s="1310"/>
      <c r="I2984" s="1310"/>
      <c r="J2984" s="1321"/>
      <c r="K2984" s="1321"/>
      <c r="L2984" s="1310"/>
      <c r="N2984" s="1322">
        <f t="shared" si="0"/>
        <v>0</v>
      </c>
      <c r="O2984" s="1323">
        <f t="shared" si="2"/>
        <v>0</v>
      </c>
      <c r="P2984" s="1323">
        <f>O2984/'1.5 Universal Data'!$E$36</f>
        <v>0</v>
      </c>
      <c r="Q2984" s="221"/>
      <c r="R2984" s="221"/>
      <c r="S2984" s="221"/>
      <c r="T2984" s="221"/>
      <c r="U2984" s="221"/>
      <c r="V2984" s="221"/>
      <c r="W2984" s="221"/>
      <c r="X2984" s="221"/>
      <c r="Y2984" s="221"/>
      <c r="Z2984" s="221"/>
      <c r="AA2984" s="221"/>
      <c r="AB2984" s="221"/>
      <c r="AC2984" s="221"/>
      <c r="AD2984" s="221"/>
      <c r="AE2984" s="221"/>
    </row>
    <row r="2985" spans="2:31">
      <c r="B2985" s="1319">
        <f t="shared" si="120"/>
        <v>-1</v>
      </c>
      <c r="D2985" s="1310"/>
      <c r="E2985" s="1310"/>
      <c r="F2985" s="1320"/>
      <c r="G2985" s="1310"/>
      <c r="H2985" s="1310"/>
      <c r="I2985" s="1310"/>
      <c r="J2985" s="1321"/>
      <c r="K2985" s="1321"/>
      <c r="L2985" s="1310"/>
      <c r="N2985" s="1322">
        <f t="shared" si="0"/>
        <v>0</v>
      </c>
      <c r="O2985" s="1323">
        <f t="shared" si="2"/>
        <v>0</v>
      </c>
      <c r="P2985" s="1323">
        <f>O2985/'1.5 Universal Data'!$E$36</f>
        <v>0</v>
      </c>
      <c r="Q2985" s="221"/>
      <c r="R2985" s="221"/>
      <c r="S2985" s="221"/>
      <c r="T2985" s="221"/>
      <c r="U2985" s="221"/>
      <c r="V2985" s="221"/>
      <c r="W2985" s="221"/>
      <c r="X2985" s="221"/>
      <c r="Y2985" s="221"/>
      <c r="Z2985" s="221"/>
      <c r="AA2985" s="221"/>
      <c r="AB2985" s="221"/>
      <c r="AC2985" s="221"/>
      <c r="AD2985" s="221"/>
      <c r="AE2985" s="221"/>
    </row>
    <row r="2986" spans="2:31">
      <c r="B2986" s="1319">
        <f t="shared" si="120"/>
        <v>-1</v>
      </c>
      <c r="D2986" s="1310"/>
      <c r="E2986" s="1310"/>
      <c r="F2986" s="1320"/>
      <c r="G2986" s="1310"/>
      <c r="H2986" s="1310"/>
      <c r="I2986" s="1310"/>
      <c r="J2986" s="1321"/>
      <c r="K2986" s="1321"/>
      <c r="L2986" s="1310"/>
      <c r="N2986" s="1322">
        <f t="shared" si="0"/>
        <v>0</v>
      </c>
      <c r="O2986" s="1323">
        <f t="shared" si="2"/>
        <v>0</v>
      </c>
      <c r="P2986" s="1323">
        <f>O2986/'1.5 Universal Data'!$E$36</f>
        <v>0</v>
      </c>
      <c r="Q2986" s="221"/>
      <c r="R2986" s="221"/>
      <c r="S2986" s="221"/>
      <c r="T2986" s="221"/>
      <c r="U2986" s="221"/>
      <c r="V2986" s="221"/>
      <c r="W2986" s="221"/>
      <c r="X2986" s="221"/>
      <c r="Y2986" s="221"/>
      <c r="Z2986" s="221"/>
      <c r="AA2986" s="221"/>
      <c r="AB2986" s="221"/>
      <c r="AC2986" s="221"/>
      <c r="AD2986" s="221"/>
      <c r="AE2986" s="221"/>
    </row>
    <row r="2987" spans="2:31">
      <c r="B2987" s="1319">
        <f t="shared" si="120"/>
        <v>-1</v>
      </c>
      <c r="D2987" s="1310"/>
      <c r="E2987" s="1310"/>
      <c r="F2987" s="1320"/>
      <c r="G2987" s="1310"/>
      <c r="H2987" s="1310"/>
      <c r="I2987" s="1310"/>
      <c r="J2987" s="1321"/>
      <c r="K2987" s="1321"/>
      <c r="L2987" s="1310"/>
      <c r="N2987" s="1322">
        <f t="shared" si="0"/>
        <v>0</v>
      </c>
      <c r="O2987" s="1323">
        <f t="shared" si="2"/>
        <v>0</v>
      </c>
      <c r="P2987" s="1323">
        <f>O2987/'1.5 Universal Data'!$E$36</f>
        <v>0</v>
      </c>
      <c r="Q2987" s="221"/>
      <c r="R2987" s="221"/>
      <c r="S2987" s="221"/>
      <c r="T2987" s="221"/>
      <c r="U2987" s="221"/>
      <c r="V2987" s="221"/>
      <c r="W2987" s="221"/>
      <c r="X2987" s="221"/>
      <c r="Y2987" s="221"/>
      <c r="Z2987" s="221"/>
      <c r="AA2987" s="221"/>
      <c r="AB2987" s="221"/>
      <c r="AC2987" s="221"/>
      <c r="AD2987" s="221"/>
      <c r="AE2987" s="221"/>
    </row>
    <row r="2988" spans="2:31">
      <c r="B2988" s="1319">
        <f t="shared" si="120"/>
        <v>-1</v>
      </c>
      <c r="D2988" s="1310"/>
      <c r="E2988" s="1310"/>
      <c r="F2988" s="1320"/>
      <c r="G2988" s="1310"/>
      <c r="H2988" s="1310"/>
      <c r="I2988" s="1310"/>
      <c r="J2988" s="1321"/>
      <c r="K2988" s="1321"/>
      <c r="L2988" s="1310"/>
      <c r="N2988" s="1322">
        <f t="shared" si="0"/>
        <v>0</v>
      </c>
      <c r="O2988" s="1323">
        <f t="shared" si="2"/>
        <v>0</v>
      </c>
      <c r="P2988" s="1323">
        <f>O2988/'1.5 Universal Data'!$E$36</f>
        <v>0</v>
      </c>
      <c r="Q2988" s="221"/>
      <c r="R2988" s="221"/>
      <c r="S2988" s="221"/>
      <c r="T2988" s="221"/>
      <c r="U2988" s="221"/>
      <c r="V2988" s="221"/>
      <c r="W2988" s="221"/>
      <c r="X2988" s="221"/>
      <c r="Y2988" s="221"/>
      <c r="Z2988" s="221"/>
      <c r="AA2988" s="221"/>
      <c r="AB2988" s="221"/>
      <c r="AC2988" s="221"/>
      <c r="AD2988" s="221"/>
      <c r="AE2988" s="221"/>
    </row>
    <row r="2989" spans="2:31">
      <c r="B2989" s="1319">
        <f t="shared" si="120"/>
        <v>-1</v>
      </c>
      <c r="D2989" s="1310"/>
      <c r="E2989" s="1310"/>
      <c r="F2989" s="1320"/>
      <c r="G2989" s="1310"/>
      <c r="H2989" s="1310"/>
      <c r="I2989" s="1310"/>
      <c r="J2989" s="1321"/>
      <c r="K2989" s="1321"/>
      <c r="L2989" s="1310"/>
      <c r="N2989" s="1322">
        <f t="shared" si="0"/>
        <v>0</v>
      </c>
      <c r="O2989" s="1323">
        <f t="shared" si="2"/>
        <v>0</v>
      </c>
      <c r="P2989" s="1323">
        <f>O2989/'1.5 Universal Data'!$E$36</f>
        <v>0</v>
      </c>
      <c r="Q2989" s="221"/>
      <c r="R2989" s="221"/>
      <c r="S2989" s="221"/>
      <c r="T2989" s="221"/>
      <c r="U2989" s="221"/>
      <c r="V2989" s="221"/>
      <c r="W2989" s="221"/>
      <c r="X2989" s="221"/>
      <c r="Y2989" s="221"/>
      <c r="Z2989" s="221"/>
      <c r="AA2989" s="221"/>
      <c r="AB2989" s="221"/>
      <c r="AC2989" s="221"/>
      <c r="AD2989" s="221"/>
      <c r="AE2989" s="221"/>
    </row>
    <row r="2990" spans="2:31">
      <c r="B2990" s="1319">
        <f t="shared" si="120"/>
        <v>-1</v>
      </c>
      <c r="D2990" s="1310"/>
      <c r="E2990" s="1310"/>
      <c r="F2990" s="1320"/>
      <c r="G2990" s="1310"/>
      <c r="H2990" s="1310"/>
      <c r="I2990" s="1310"/>
      <c r="J2990" s="1321"/>
      <c r="K2990" s="1321"/>
      <c r="L2990" s="1310"/>
      <c r="N2990" s="1322">
        <f t="shared" si="0"/>
        <v>0</v>
      </c>
      <c r="O2990" s="1323">
        <f t="shared" si="2"/>
        <v>0</v>
      </c>
      <c r="P2990" s="1323">
        <f>O2990/'1.5 Universal Data'!$E$36</f>
        <v>0</v>
      </c>
      <c r="Q2990" s="221"/>
      <c r="R2990" s="221"/>
      <c r="S2990" s="221"/>
      <c r="T2990" s="221"/>
      <c r="U2990" s="221"/>
      <c r="V2990" s="221"/>
      <c r="W2990" s="221"/>
      <c r="X2990" s="221"/>
      <c r="Y2990" s="221"/>
      <c r="Z2990" s="221"/>
      <c r="AA2990" s="221"/>
      <c r="AB2990" s="221"/>
      <c r="AC2990" s="221"/>
      <c r="AD2990" s="221"/>
      <c r="AE2990" s="221"/>
    </row>
    <row r="2991" spans="2:31">
      <c r="B2991" s="1319">
        <f t="shared" si="120"/>
        <v>-1</v>
      </c>
      <c r="D2991" s="1310"/>
      <c r="E2991" s="1310"/>
      <c r="F2991" s="1320"/>
      <c r="G2991" s="1310"/>
      <c r="H2991" s="1310"/>
      <c r="I2991" s="1310"/>
      <c r="J2991" s="1321"/>
      <c r="K2991" s="1321"/>
      <c r="L2991" s="1310"/>
      <c r="N2991" s="1322">
        <f t="shared" si="0"/>
        <v>0</v>
      </c>
      <c r="O2991" s="1323">
        <f t="shared" si="2"/>
        <v>0</v>
      </c>
      <c r="P2991" s="1323">
        <f>O2991/'1.5 Universal Data'!$E$36</f>
        <v>0</v>
      </c>
      <c r="Q2991" s="221"/>
      <c r="R2991" s="221"/>
      <c r="S2991" s="221"/>
      <c r="T2991" s="221"/>
      <c r="U2991" s="221"/>
      <c r="V2991" s="221"/>
      <c r="W2991" s="221"/>
      <c r="X2991" s="221"/>
      <c r="Y2991" s="221"/>
      <c r="Z2991" s="221"/>
      <c r="AA2991" s="221"/>
      <c r="AB2991" s="221"/>
      <c r="AC2991" s="221"/>
      <c r="AD2991" s="221"/>
      <c r="AE2991" s="221"/>
    </row>
    <row r="2992" spans="2:31">
      <c r="B2992" s="1319">
        <f t="shared" si="120"/>
        <v>-1</v>
      </c>
      <c r="D2992" s="1310"/>
      <c r="E2992" s="1310"/>
      <c r="F2992" s="1320"/>
      <c r="G2992" s="1310"/>
      <c r="H2992" s="1310"/>
      <c r="I2992" s="1310"/>
      <c r="J2992" s="1321"/>
      <c r="K2992" s="1321"/>
      <c r="L2992" s="1310"/>
      <c r="N2992" s="1322">
        <f t="shared" si="0"/>
        <v>0</v>
      </c>
      <c r="O2992" s="1323">
        <f t="shared" si="2"/>
        <v>0</v>
      </c>
      <c r="P2992" s="1323">
        <f>O2992/'1.5 Universal Data'!$E$36</f>
        <v>0</v>
      </c>
      <c r="Q2992" s="221"/>
      <c r="R2992" s="221"/>
      <c r="S2992" s="221"/>
      <c r="T2992" s="221"/>
      <c r="U2992" s="221"/>
      <c r="V2992" s="221"/>
      <c r="W2992" s="221"/>
      <c r="X2992" s="221"/>
      <c r="Y2992" s="221"/>
      <c r="Z2992" s="221"/>
      <c r="AA2992" s="221"/>
      <c r="AB2992" s="221"/>
      <c r="AC2992" s="221"/>
      <c r="AD2992" s="221"/>
      <c r="AE2992" s="221"/>
    </row>
    <row r="2993" spans="2:31">
      <c r="B2993" s="1319">
        <f t="shared" si="120"/>
        <v>-1</v>
      </c>
      <c r="D2993" s="1310"/>
      <c r="E2993" s="1310"/>
      <c r="F2993" s="1320"/>
      <c r="G2993" s="1310"/>
      <c r="H2993" s="1310"/>
      <c r="I2993" s="1310"/>
      <c r="J2993" s="1321"/>
      <c r="K2993" s="1321"/>
      <c r="L2993" s="1310"/>
      <c r="N2993" s="1322">
        <f t="shared" si="0"/>
        <v>0</v>
      </c>
      <c r="O2993" s="1323">
        <f t="shared" si="2"/>
        <v>0</v>
      </c>
      <c r="P2993" s="1323">
        <f>O2993/'1.5 Universal Data'!$E$36</f>
        <v>0</v>
      </c>
      <c r="Q2993" s="221"/>
      <c r="R2993" s="221"/>
      <c r="S2993" s="221"/>
      <c r="T2993" s="221"/>
      <c r="U2993" s="221"/>
      <c r="V2993" s="221"/>
      <c r="W2993" s="221"/>
      <c r="X2993" s="221"/>
      <c r="Y2993" s="221"/>
      <c r="Z2993" s="221"/>
      <c r="AA2993" s="221"/>
      <c r="AB2993" s="221"/>
      <c r="AC2993" s="221"/>
      <c r="AD2993" s="221"/>
      <c r="AE2993" s="221"/>
    </row>
    <row r="2994" spans="2:31">
      <c r="B2994" s="1319">
        <f t="shared" si="120"/>
        <v>-1</v>
      </c>
      <c r="D2994" s="1310"/>
      <c r="E2994" s="1310"/>
      <c r="F2994" s="1320"/>
      <c r="G2994" s="1310"/>
      <c r="H2994" s="1310"/>
      <c r="I2994" s="1310"/>
      <c r="J2994" s="1321"/>
      <c r="K2994" s="1321"/>
      <c r="L2994" s="1310"/>
      <c r="N2994" s="1322">
        <f t="shared" si="0"/>
        <v>0</v>
      </c>
      <c r="O2994" s="1323">
        <f t="shared" si="2"/>
        <v>0</v>
      </c>
      <c r="P2994" s="1323">
        <f>O2994/'1.5 Universal Data'!$E$36</f>
        <v>0</v>
      </c>
      <c r="Q2994" s="221"/>
      <c r="R2994" s="221"/>
      <c r="S2994" s="221"/>
      <c r="T2994" s="221"/>
      <c r="U2994" s="221"/>
      <c r="V2994" s="221"/>
      <c r="W2994" s="221"/>
      <c r="X2994" s="221"/>
      <c r="Y2994" s="221"/>
      <c r="Z2994" s="221"/>
      <c r="AA2994" s="221"/>
      <c r="AB2994" s="221"/>
      <c r="AC2994" s="221"/>
      <c r="AD2994" s="221"/>
      <c r="AE2994" s="221"/>
    </row>
    <row r="2995" spans="2:31">
      <c r="B2995" s="1319">
        <f t="shared" si="120"/>
        <v>-1</v>
      </c>
      <c r="D2995" s="1310"/>
      <c r="E2995" s="1310"/>
      <c r="F2995" s="1320"/>
      <c r="G2995" s="1310"/>
      <c r="H2995" s="1310"/>
      <c r="I2995" s="1310"/>
      <c r="J2995" s="1321"/>
      <c r="K2995" s="1321"/>
      <c r="L2995" s="1310"/>
      <c r="N2995" s="1322">
        <f t="shared" si="0"/>
        <v>0</v>
      </c>
      <c r="O2995" s="1323">
        <f t="shared" si="2"/>
        <v>0</v>
      </c>
      <c r="P2995" s="1323">
        <f>O2995/'1.5 Universal Data'!$E$36</f>
        <v>0</v>
      </c>
      <c r="Q2995" s="221"/>
      <c r="R2995" s="221"/>
      <c r="S2995" s="221"/>
      <c r="T2995" s="221"/>
      <c r="U2995" s="221"/>
      <c r="V2995" s="221"/>
      <c r="W2995" s="221"/>
      <c r="X2995" s="221"/>
      <c r="Y2995" s="221"/>
      <c r="Z2995" s="221"/>
      <c r="AA2995" s="221"/>
      <c r="AB2995" s="221"/>
      <c r="AC2995" s="221"/>
      <c r="AD2995" s="221"/>
      <c r="AE2995" s="221"/>
    </row>
    <row r="2996" spans="2:31">
      <c r="B2996" s="1319">
        <f t="shared" si="120"/>
        <v>-1</v>
      </c>
      <c r="D2996" s="1310"/>
      <c r="E2996" s="1310"/>
      <c r="F2996" s="1320"/>
      <c r="G2996" s="1310"/>
      <c r="H2996" s="1310"/>
      <c r="I2996" s="1310"/>
      <c r="J2996" s="1321"/>
      <c r="K2996" s="1321"/>
      <c r="L2996" s="1310"/>
      <c r="N2996" s="1322">
        <f t="shared" si="0"/>
        <v>0</v>
      </c>
      <c r="O2996" s="1323">
        <f t="shared" si="2"/>
        <v>0</v>
      </c>
      <c r="P2996" s="1323">
        <f>O2996/'1.5 Universal Data'!$E$36</f>
        <v>0</v>
      </c>
      <c r="Q2996" s="221"/>
      <c r="R2996" s="221"/>
      <c r="S2996" s="221"/>
      <c r="T2996" s="221"/>
      <c r="U2996" s="221"/>
      <c r="V2996" s="221"/>
      <c r="W2996" s="221"/>
      <c r="X2996" s="221"/>
      <c r="Y2996" s="221"/>
      <c r="Z2996" s="221"/>
      <c r="AA2996" s="221"/>
      <c r="AB2996" s="221"/>
      <c r="AC2996" s="221"/>
      <c r="AD2996" s="221"/>
      <c r="AE2996" s="221"/>
    </row>
    <row r="2997" spans="2:31">
      <c r="B2997" s="1319">
        <f t="shared" si="120"/>
        <v>-1</v>
      </c>
      <c r="D2997" s="1310"/>
      <c r="E2997" s="1310"/>
      <c r="F2997" s="1320"/>
      <c r="G2997" s="1310"/>
      <c r="H2997" s="1310"/>
      <c r="I2997" s="1310"/>
      <c r="J2997" s="1321"/>
      <c r="K2997" s="1321"/>
      <c r="L2997" s="1310"/>
      <c r="N2997" s="1322">
        <f t="shared" si="0"/>
        <v>0</v>
      </c>
      <c r="O2997" s="1323">
        <f t="shared" si="2"/>
        <v>0</v>
      </c>
      <c r="P2997" s="1323">
        <f>O2997/'1.5 Universal Data'!$E$36</f>
        <v>0</v>
      </c>
      <c r="Q2997" s="221"/>
      <c r="R2997" s="221"/>
      <c r="S2997" s="221"/>
      <c r="T2997" s="221"/>
      <c r="U2997" s="221"/>
      <c r="V2997" s="221"/>
      <c r="W2997" s="221"/>
      <c r="X2997" s="221"/>
      <c r="Y2997" s="221"/>
      <c r="Z2997" s="221"/>
      <c r="AA2997" s="221"/>
      <c r="AB2997" s="221"/>
      <c r="AC2997" s="221"/>
      <c r="AD2997" s="221"/>
      <c r="AE2997" s="221"/>
    </row>
    <row r="2998" spans="2:31">
      <c r="B2998" s="1319">
        <f t="shared" si="120"/>
        <v>-1</v>
      </c>
      <c r="D2998" s="1310"/>
      <c r="E2998" s="1310"/>
      <c r="F2998" s="1320"/>
      <c r="G2998" s="1310"/>
      <c r="H2998" s="1310"/>
      <c r="I2998" s="1310"/>
      <c r="J2998" s="1321"/>
      <c r="K2998" s="1321"/>
      <c r="L2998" s="1310"/>
      <c r="N2998" s="1322">
        <f t="shared" si="0"/>
        <v>0</v>
      </c>
      <c r="O2998" s="1323">
        <f t="shared" si="2"/>
        <v>0</v>
      </c>
      <c r="P2998" s="1323">
        <f>O2998/'1.5 Universal Data'!$E$36</f>
        <v>0</v>
      </c>
      <c r="Q2998" s="221"/>
      <c r="R2998" s="221"/>
      <c r="S2998" s="221"/>
      <c r="T2998" s="221"/>
      <c r="U2998" s="221"/>
      <c r="V2998" s="221"/>
      <c r="W2998" s="221"/>
      <c r="X2998" s="221"/>
      <c r="Y2998" s="221"/>
      <c r="Z2998" s="221"/>
      <c r="AA2998" s="221"/>
      <c r="AB2998" s="221"/>
      <c r="AC2998" s="221"/>
      <c r="AD2998" s="221"/>
      <c r="AE2998" s="221"/>
    </row>
    <row r="2999" spans="2:31">
      <c r="B2999" s="1319">
        <f t="shared" si="120"/>
        <v>-1</v>
      </c>
      <c r="D2999" s="1310"/>
      <c r="E2999" s="1310"/>
      <c r="F2999" s="1320"/>
      <c r="G2999" s="1310"/>
      <c r="H2999" s="1310"/>
      <c r="I2999" s="1310"/>
      <c r="J2999" s="1321"/>
      <c r="K2999" s="1321"/>
      <c r="L2999" s="1310"/>
      <c r="N2999" s="1322">
        <f t="shared" si="0"/>
        <v>0</v>
      </c>
      <c r="O2999" s="1323">
        <f t="shared" si="2"/>
        <v>0</v>
      </c>
      <c r="P2999" s="1323">
        <f>O2999/'1.5 Universal Data'!$E$36</f>
        <v>0</v>
      </c>
      <c r="Q2999" s="221"/>
      <c r="R2999" s="221"/>
      <c r="S2999" s="221"/>
      <c r="T2999" s="221"/>
      <c r="U2999" s="221"/>
      <c r="V2999" s="221"/>
      <c r="W2999" s="221"/>
      <c r="X2999" s="221"/>
      <c r="Y2999" s="221"/>
      <c r="Z2999" s="221"/>
      <c r="AA2999" s="221"/>
      <c r="AB2999" s="221"/>
      <c r="AC2999" s="221"/>
      <c r="AD2999" s="221"/>
      <c r="AE2999" s="221"/>
    </row>
    <row r="3000" spans="2:31">
      <c r="B3000" s="1319">
        <f t="shared" si="120"/>
        <v>-1</v>
      </c>
      <c r="D3000" s="1310"/>
      <c r="E3000" s="1310"/>
      <c r="F3000" s="1320"/>
      <c r="G3000" s="1310"/>
      <c r="H3000" s="1310"/>
      <c r="I3000" s="1310"/>
      <c r="J3000" s="1321"/>
      <c r="K3000" s="1321"/>
      <c r="L3000" s="1310"/>
      <c r="N3000" s="1322">
        <f t="shared" si="0"/>
        <v>0</v>
      </c>
      <c r="O3000" s="1323">
        <f t="shared" si="2"/>
        <v>0</v>
      </c>
      <c r="P3000" s="1323">
        <f>O3000/'1.5 Universal Data'!$E$36</f>
        <v>0</v>
      </c>
      <c r="Q3000" s="221"/>
      <c r="R3000" s="221"/>
      <c r="S3000" s="221"/>
      <c r="T3000" s="221"/>
      <c r="U3000" s="221"/>
      <c r="V3000" s="221"/>
      <c r="W3000" s="221"/>
      <c r="X3000" s="221"/>
      <c r="Y3000" s="221"/>
      <c r="Z3000" s="221"/>
      <c r="AA3000" s="221"/>
      <c r="AB3000" s="221"/>
      <c r="AC3000" s="221"/>
      <c r="AD3000" s="221"/>
      <c r="AE3000" s="221"/>
    </row>
    <row r="3001" spans="2:31">
      <c r="B3001" s="1319">
        <f t="shared" si="120"/>
        <v>-1</v>
      </c>
      <c r="D3001" s="1310"/>
      <c r="E3001" s="1310"/>
      <c r="F3001" s="1320"/>
      <c r="G3001" s="1310"/>
      <c r="H3001" s="1310"/>
      <c r="I3001" s="1310"/>
      <c r="J3001" s="1321"/>
      <c r="K3001" s="1321"/>
      <c r="L3001" s="1310"/>
      <c r="N3001" s="1322">
        <f t="shared" si="0"/>
        <v>0</v>
      </c>
      <c r="O3001" s="1323">
        <f t="shared" si="2"/>
        <v>0</v>
      </c>
      <c r="P3001" s="1323">
        <f>O3001/'1.5 Universal Data'!$E$36</f>
        <v>0</v>
      </c>
      <c r="Q3001" s="221"/>
      <c r="R3001" s="221"/>
      <c r="S3001" s="221"/>
      <c r="T3001" s="221"/>
      <c r="U3001" s="221"/>
      <c r="V3001" s="221"/>
      <c r="W3001" s="221"/>
      <c r="X3001" s="221"/>
      <c r="Y3001" s="221"/>
      <c r="Z3001" s="221"/>
      <c r="AA3001" s="221"/>
      <c r="AB3001" s="221"/>
      <c r="AC3001" s="221"/>
      <c r="AD3001" s="221"/>
      <c r="AE3001" s="221"/>
    </row>
    <row r="3002" spans="2:31">
      <c r="B3002" s="1319">
        <f t="shared" si="120"/>
        <v>-1</v>
      </c>
      <c r="D3002" s="1310"/>
      <c r="E3002" s="1310"/>
      <c r="F3002" s="1320"/>
      <c r="G3002" s="1310"/>
      <c r="H3002" s="1310"/>
      <c r="I3002" s="1310"/>
      <c r="J3002" s="1321"/>
      <c r="K3002" s="1321"/>
      <c r="L3002" s="1310"/>
      <c r="N3002" s="1322">
        <f t="shared" si="0"/>
        <v>0</v>
      </c>
      <c r="O3002" s="1323">
        <f t="shared" si="2"/>
        <v>0</v>
      </c>
      <c r="P3002" s="1323">
        <f>O3002/'1.5 Universal Data'!$E$36</f>
        <v>0</v>
      </c>
      <c r="Q3002" s="221"/>
      <c r="R3002" s="221"/>
      <c r="S3002" s="221"/>
      <c r="T3002" s="221"/>
      <c r="U3002" s="221"/>
      <c r="V3002" s="221"/>
      <c r="W3002" s="221"/>
      <c r="X3002" s="221"/>
      <c r="Y3002" s="221"/>
      <c r="Z3002" s="221"/>
      <c r="AA3002" s="221"/>
      <c r="AB3002" s="221"/>
      <c r="AC3002" s="221"/>
      <c r="AD3002" s="221"/>
      <c r="AE3002" s="221"/>
    </row>
    <row r="3003" spans="2:31">
      <c r="B3003" s="1319">
        <f t="shared" si="120"/>
        <v>-1</v>
      </c>
      <c r="D3003" s="1310"/>
      <c r="E3003" s="1310"/>
      <c r="F3003" s="1320"/>
      <c r="G3003" s="1310"/>
      <c r="H3003" s="1310"/>
      <c r="I3003" s="1310"/>
      <c r="J3003" s="1321"/>
      <c r="K3003" s="1321"/>
      <c r="L3003" s="1310"/>
      <c r="N3003" s="1322">
        <f t="shared" si="0"/>
        <v>0</v>
      </c>
      <c r="O3003" s="1323">
        <f t="shared" si="2"/>
        <v>0</v>
      </c>
      <c r="P3003" s="1323">
        <f>O3003/'1.5 Universal Data'!$E$36</f>
        <v>0</v>
      </c>
      <c r="Q3003" s="221"/>
      <c r="R3003" s="221"/>
      <c r="S3003" s="221"/>
      <c r="T3003" s="221"/>
      <c r="U3003" s="221"/>
      <c r="V3003" s="221"/>
      <c r="W3003" s="221"/>
      <c r="X3003" s="221"/>
      <c r="Y3003" s="221"/>
      <c r="Z3003" s="221"/>
      <c r="AA3003" s="221"/>
      <c r="AB3003" s="221"/>
      <c r="AC3003" s="221"/>
      <c r="AD3003" s="221"/>
      <c r="AE3003" s="221"/>
    </row>
    <row r="3004" spans="2:31">
      <c r="B3004" s="1319">
        <f t="shared" si="120"/>
        <v>-1</v>
      </c>
      <c r="D3004" s="1310"/>
      <c r="E3004" s="1310"/>
      <c r="F3004" s="1320"/>
      <c r="G3004" s="1310"/>
      <c r="H3004" s="1310"/>
      <c r="I3004" s="1310"/>
      <c r="J3004" s="1321"/>
      <c r="K3004" s="1321"/>
      <c r="L3004" s="1310"/>
      <c r="N3004" s="1322">
        <f t="shared" si="0"/>
        <v>0</v>
      </c>
      <c r="O3004" s="1323">
        <f t="shared" si="2"/>
        <v>0</v>
      </c>
      <c r="P3004" s="1323">
        <f>O3004/'1.5 Universal Data'!$E$36</f>
        <v>0</v>
      </c>
      <c r="Q3004" s="221"/>
      <c r="R3004" s="221"/>
      <c r="S3004" s="221"/>
      <c r="T3004" s="221"/>
      <c r="U3004" s="221"/>
      <c r="V3004" s="221"/>
      <c r="W3004" s="221"/>
      <c r="X3004" s="221"/>
      <c r="Y3004" s="221"/>
      <c r="Z3004" s="221"/>
      <c r="AA3004" s="221"/>
      <c r="AB3004" s="221"/>
      <c r="AC3004" s="221"/>
      <c r="AD3004" s="221"/>
      <c r="AE3004" s="221"/>
    </row>
    <row r="3005" spans="2:31">
      <c r="B3005" s="1319">
        <f t="shared" si="120"/>
        <v>-1</v>
      </c>
      <c r="D3005" s="1310"/>
      <c r="E3005" s="1310"/>
      <c r="F3005" s="1320"/>
      <c r="G3005" s="1310"/>
      <c r="H3005" s="1310"/>
      <c r="I3005" s="1310"/>
      <c r="J3005" s="1321"/>
      <c r="K3005" s="1321"/>
      <c r="L3005" s="1310"/>
      <c r="N3005" s="1322">
        <f t="shared" si="0"/>
        <v>0</v>
      </c>
      <c r="O3005" s="1323">
        <f t="shared" si="2"/>
        <v>0</v>
      </c>
      <c r="P3005" s="1323">
        <f>O3005/'1.5 Universal Data'!$E$36</f>
        <v>0</v>
      </c>
      <c r="Q3005" s="221"/>
      <c r="R3005" s="221"/>
      <c r="S3005" s="221"/>
      <c r="T3005" s="221"/>
      <c r="U3005" s="221"/>
      <c r="V3005" s="221"/>
      <c r="W3005" s="221"/>
      <c r="X3005" s="221"/>
      <c r="Y3005" s="221"/>
      <c r="Z3005" s="221"/>
      <c r="AA3005" s="221"/>
      <c r="AB3005" s="221"/>
      <c r="AC3005" s="221"/>
      <c r="AD3005" s="221"/>
      <c r="AE3005" s="221"/>
    </row>
    <row r="3006" spans="2:31">
      <c r="B3006" s="1319">
        <f t="shared" si="120"/>
        <v>-1</v>
      </c>
      <c r="D3006" s="1310"/>
      <c r="E3006" s="1310"/>
      <c r="F3006" s="1320"/>
      <c r="G3006" s="1310"/>
      <c r="H3006" s="1310"/>
      <c r="I3006" s="1310"/>
      <c r="J3006" s="1321"/>
      <c r="K3006" s="1321"/>
      <c r="L3006" s="1310"/>
      <c r="N3006" s="1322">
        <f t="shared" si="0"/>
        <v>0</v>
      </c>
      <c r="O3006" s="1323">
        <f t="shared" si="2"/>
        <v>0</v>
      </c>
      <c r="P3006" s="1323">
        <f>O3006/'1.5 Universal Data'!$E$36</f>
        <v>0</v>
      </c>
      <c r="Q3006" s="221"/>
      <c r="R3006" s="221"/>
      <c r="S3006" s="221"/>
      <c r="T3006" s="221"/>
      <c r="U3006" s="221"/>
      <c r="V3006" s="221"/>
      <c r="W3006" s="221"/>
      <c r="X3006" s="221"/>
      <c r="Y3006" s="221"/>
      <c r="Z3006" s="221"/>
      <c r="AA3006" s="221"/>
      <c r="AB3006" s="221"/>
      <c r="AC3006" s="221"/>
      <c r="AD3006" s="221"/>
      <c r="AE3006" s="221"/>
    </row>
    <row r="3007" spans="2:31">
      <c r="B3007" s="1319">
        <f t="shared" si="120"/>
        <v>-1</v>
      </c>
      <c r="D3007" s="1310"/>
      <c r="E3007" s="1310"/>
      <c r="F3007" s="1320"/>
      <c r="G3007" s="1310"/>
      <c r="H3007" s="1310"/>
      <c r="I3007" s="1310"/>
      <c r="J3007" s="1321"/>
      <c r="K3007" s="1321"/>
      <c r="L3007" s="1310"/>
      <c r="N3007" s="1322">
        <f t="shared" si="0"/>
        <v>0</v>
      </c>
      <c r="O3007" s="1323">
        <f t="shared" si="2"/>
        <v>0</v>
      </c>
      <c r="P3007" s="1323">
        <f>O3007/'1.5 Universal Data'!$E$36</f>
        <v>0</v>
      </c>
      <c r="Q3007" s="221"/>
      <c r="R3007" s="221"/>
      <c r="S3007" s="221"/>
      <c r="T3007" s="221"/>
      <c r="U3007" s="221"/>
      <c r="V3007" s="221"/>
      <c r="W3007" s="221"/>
      <c r="X3007" s="221"/>
      <c r="Y3007" s="221"/>
      <c r="Z3007" s="221"/>
      <c r="AA3007" s="221"/>
      <c r="AB3007" s="221"/>
      <c r="AC3007" s="221"/>
      <c r="AD3007" s="221"/>
      <c r="AE3007" s="221"/>
    </row>
    <row r="3008" spans="2:31">
      <c r="B3008" s="1319">
        <f t="shared" si="120"/>
        <v>-1</v>
      </c>
      <c r="D3008" s="1310"/>
      <c r="E3008" s="1310"/>
      <c r="F3008" s="1320"/>
      <c r="G3008" s="1310"/>
      <c r="H3008" s="1310"/>
      <c r="I3008" s="1310"/>
      <c r="J3008" s="1321"/>
      <c r="K3008" s="1321"/>
      <c r="L3008" s="1310"/>
      <c r="N3008" s="1322">
        <f t="shared" si="0"/>
        <v>0</v>
      </c>
      <c r="O3008" s="1323">
        <f t="shared" si="2"/>
        <v>0</v>
      </c>
      <c r="P3008" s="1323">
        <f>O3008/'1.5 Universal Data'!$E$36</f>
        <v>0</v>
      </c>
      <c r="Q3008" s="221"/>
      <c r="R3008" s="221"/>
      <c r="S3008" s="221"/>
      <c r="T3008" s="221"/>
      <c r="U3008" s="221"/>
      <c r="V3008" s="221"/>
      <c r="W3008" s="221"/>
      <c r="X3008" s="221"/>
      <c r="Y3008" s="221"/>
      <c r="Z3008" s="221"/>
      <c r="AA3008" s="221"/>
      <c r="AB3008" s="221"/>
      <c r="AC3008" s="221"/>
      <c r="AD3008" s="221"/>
      <c r="AE3008" s="221"/>
    </row>
    <row r="3009" spans="2:31">
      <c r="B3009" s="1319">
        <f t="shared" si="120"/>
        <v>-1</v>
      </c>
      <c r="D3009" s="1310"/>
      <c r="E3009" s="1310"/>
      <c r="F3009" s="1320"/>
      <c r="G3009" s="1310"/>
      <c r="H3009" s="1310"/>
      <c r="I3009" s="1310"/>
      <c r="J3009" s="1321"/>
      <c r="K3009" s="1321"/>
      <c r="L3009" s="1310"/>
      <c r="N3009" s="1322">
        <f t="shared" si="0"/>
        <v>0</v>
      </c>
      <c r="O3009" s="1323">
        <f t="shared" si="2"/>
        <v>0</v>
      </c>
      <c r="P3009" s="1323">
        <f>O3009/'1.5 Universal Data'!$E$36</f>
        <v>0</v>
      </c>
      <c r="Q3009" s="221"/>
      <c r="R3009" s="221"/>
      <c r="S3009" s="221"/>
      <c r="T3009" s="221"/>
      <c r="U3009" s="221"/>
      <c r="V3009" s="221"/>
      <c r="W3009" s="221"/>
      <c r="X3009" s="221"/>
      <c r="Y3009" s="221"/>
      <c r="Z3009" s="221"/>
      <c r="AA3009" s="221"/>
      <c r="AB3009" s="221"/>
      <c r="AC3009" s="221"/>
      <c r="AD3009" s="221"/>
      <c r="AE3009" s="221"/>
    </row>
    <row r="3010" spans="2:31">
      <c r="B3010" s="1319">
        <f t="shared" si="120"/>
        <v>-1</v>
      </c>
      <c r="D3010" s="1310"/>
      <c r="E3010" s="1310"/>
      <c r="F3010" s="1320"/>
      <c r="G3010" s="1310"/>
      <c r="H3010" s="1310"/>
      <c r="I3010" s="1310"/>
      <c r="J3010" s="1321"/>
      <c r="K3010" s="1321"/>
      <c r="L3010" s="1310"/>
      <c r="N3010" s="1322">
        <f t="shared" si="0"/>
        <v>0</v>
      </c>
      <c r="O3010" s="1323">
        <f t="shared" si="2"/>
        <v>0</v>
      </c>
      <c r="P3010" s="1323">
        <f>O3010/'1.5 Universal Data'!$E$36</f>
        <v>0</v>
      </c>
      <c r="Q3010" s="221"/>
      <c r="R3010" s="221"/>
      <c r="S3010" s="221"/>
      <c r="T3010" s="221"/>
      <c r="U3010" s="221"/>
      <c r="V3010" s="221"/>
      <c r="W3010" s="221"/>
      <c r="X3010" s="221"/>
      <c r="Y3010" s="221"/>
      <c r="Z3010" s="221"/>
      <c r="AA3010" s="221"/>
      <c r="AB3010" s="221"/>
      <c r="AC3010" s="221"/>
      <c r="AD3010" s="221"/>
      <c r="AE3010" s="221"/>
    </row>
    <row r="3011" spans="2:31">
      <c r="B3011" s="1319">
        <f t="shared" si="120"/>
        <v>-1</v>
      </c>
      <c r="D3011" s="1310"/>
      <c r="E3011" s="1310"/>
      <c r="F3011" s="1320"/>
      <c r="G3011" s="1310"/>
      <c r="H3011" s="1310"/>
      <c r="I3011" s="1310"/>
      <c r="J3011" s="1321"/>
      <c r="K3011" s="1321"/>
      <c r="L3011" s="1310"/>
      <c r="N3011" s="1322">
        <f t="shared" si="0"/>
        <v>0</v>
      </c>
      <c r="O3011" s="1323">
        <f t="shared" si="2"/>
        <v>0</v>
      </c>
      <c r="P3011" s="1323">
        <f>O3011/'1.5 Universal Data'!$E$36</f>
        <v>0</v>
      </c>
      <c r="Q3011" s="221"/>
      <c r="R3011" s="221"/>
      <c r="S3011" s="221"/>
      <c r="T3011" s="221"/>
      <c r="U3011" s="221"/>
      <c r="V3011" s="221"/>
      <c r="W3011" s="221"/>
      <c r="X3011" s="221"/>
      <c r="Y3011" s="221"/>
      <c r="Z3011" s="221"/>
      <c r="AA3011" s="221"/>
      <c r="AB3011" s="221"/>
      <c r="AC3011" s="221"/>
      <c r="AD3011" s="221"/>
      <c r="AE3011" s="221"/>
    </row>
    <row r="3012" spans="2:31">
      <c r="B3012" s="1319">
        <f t="shared" si="120"/>
        <v>-1</v>
      </c>
      <c r="D3012" s="1310"/>
      <c r="E3012" s="1310"/>
      <c r="F3012" s="1320"/>
      <c r="G3012" s="1310"/>
      <c r="H3012" s="1310"/>
      <c r="I3012" s="1310"/>
      <c r="J3012" s="1321"/>
      <c r="K3012" s="1321"/>
      <c r="L3012" s="1310"/>
      <c r="N3012" s="1322">
        <f t="shared" si="0"/>
        <v>0</v>
      </c>
      <c r="O3012" s="1323">
        <f t="shared" si="2"/>
        <v>0</v>
      </c>
      <c r="P3012" s="1323">
        <f>O3012/'1.5 Universal Data'!$E$36</f>
        <v>0</v>
      </c>
      <c r="Q3012" s="221"/>
      <c r="R3012" s="221"/>
      <c r="S3012" s="221"/>
      <c r="T3012" s="221"/>
      <c r="U3012" s="221"/>
      <c r="V3012" s="221"/>
      <c r="W3012" s="221"/>
      <c r="X3012" s="221"/>
      <c r="Y3012" s="221"/>
      <c r="Z3012" s="221"/>
      <c r="AA3012" s="221"/>
      <c r="AB3012" s="221"/>
      <c r="AC3012" s="221"/>
      <c r="AD3012" s="221"/>
      <c r="AE3012" s="221"/>
    </row>
    <row r="3013" spans="2:31">
      <c r="B3013" s="1319">
        <f t="shared" si="120"/>
        <v>-1</v>
      </c>
      <c r="D3013" s="1310"/>
      <c r="E3013" s="1310"/>
      <c r="F3013" s="1320"/>
      <c r="G3013" s="1310"/>
      <c r="H3013" s="1310"/>
      <c r="I3013" s="1310"/>
      <c r="J3013" s="1321"/>
      <c r="K3013" s="1321"/>
      <c r="L3013" s="1310"/>
      <c r="N3013" s="1322">
        <f t="shared" si="0"/>
        <v>0</v>
      </c>
      <c r="O3013" s="1323">
        <f t="shared" si="2"/>
        <v>0</v>
      </c>
      <c r="P3013" s="1323">
        <f>O3013/'1.5 Universal Data'!$E$36</f>
        <v>0</v>
      </c>
      <c r="Q3013" s="221"/>
      <c r="R3013" s="221"/>
      <c r="S3013" s="221"/>
      <c r="T3013" s="221"/>
      <c r="U3013" s="221"/>
      <c r="V3013" s="221"/>
      <c r="W3013" s="221"/>
      <c r="X3013" s="221"/>
      <c r="Y3013" s="221"/>
      <c r="Z3013" s="221"/>
      <c r="AA3013" s="221"/>
      <c r="AB3013" s="221"/>
      <c r="AC3013" s="221"/>
      <c r="AD3013" s="221"/>
      <c r="AE3013" s="221"/>
    </row>
    <row r="3014" spans="2:31">
      <c r="B3014" s="1319">
        <f t="shared" si="120"/>
        <v>-1</v>
      </c>
      <c r="D3014" s="1310"/>
      <c r="E3014" s="1310"/>
      <c r="F3014" s="1320"/>
      <c r="G3014" s="1310"/>
      <c r="H3014" s="1310"/>
      <c r="I3014" s="1310"/>
      <c r="J3014" s="1321"/>
      <c r="K3014" s="1321"/>
      <c r="L3014" s="1310"/>
      <c r="N3014" s="1322">
        <f t="shared" si="0"/>
        <v>0</v>
      </c>
      <c r="O3014" s="1323">
        <f t="shared" si="2"/>
        <v>0</v>
      </c>
      <c r="P3014" s="1323">
        <f>O3014/'1.5 Universal Data'!$E$36</f>
        <v>0</v>
      </c>
      <c r="Q3014" s="221"/>
      <c r="R3014" s="221"/>
      <c r="S3014" s="221"/>
      <c r="T3014" s="221"/>
      <c r="U3014" s="221"/>
      <c r="V3014" s="221"/>
      <c r="W3014" s="221"/>
      <c r="X3014" s="221"/>
      <c r="Y3014" s="221"/>
      <c r="Z3014" s="221"/>
      <c r="AA3014" s="221"/>
      <c r="AB3014" s="221"/>
      <c r="AC3014" s="221"/>
      <c r="AD3014" s="221"/>
      <c r="AE3014" s="221"/>
    </row>
    <row r="3015" spans="2:31">
      <c r="B3015" s="1319">
        <f t="shared" si="120"/>
        <v>-1</v>
      </c>
      <c r="D3015" s="1310"/>
      <c r="E3015" s="1310"/>
      <c r="F3015" s="1320"/>
      <c r="G3015" s="1310"/>
      <c r="H3015" s="1310"/>
      <c r="I3015" s="1310"/>
      <c r="J3015" s="1321"/>
      <c r="K3015" s="1321"/>
      <c r="L3015" s="1310"/>
      <c r="N3015" s="1322">
        <f t="shared" si="0"/>
        <v>0</v>
      </c>
      <c r="O3015" s="1323">
        <f t="shared" si="2"/>
        <v>0</v>
      </c>
      <c r="P3015" s="1323">
        <f>O3015/'1.5 Universal Data'!$E$36</f>
        <v>0</v>
      </c>
      <c r="Q3015" s="221"/>
      <c r="R3015" s="221"/>
      <c r="S3015" s="221"/>
      <c r="T3015" s="221"/>
      <c r="U3015" s="221"/>
      <c r="V3015" s="221"/>
      <c r="W3015" s="221"/>
      <c r="X3015" s="221"/>
      <c r="Y3015" s="221"/>
      <c r="Z3015" s="221"/>
      <c r="AA3015" s="221"/>
      <c r="AB3015" s="221"/>
      <c r="AC3015" s="221"/>
      <c r="AD3015" s="221"/>
      <c r="AE3015" s="221"/>
    </row>
    <row r="3016" spans="2:31">
      <c r="B3016" s="1319">
        <f t="shared" si="120"/>
        <v>-1</v>
      </c>
      <c r="D3016" s="1310"/>
      <c r="E3016" s="1310"/>
      <c r="F3016" s="1320"/>
      <c r="G3016" s="1310"/>
      <c r="H3016" s="1310"/>
      <c r="I3016" s="1310"/>
      <c r="J3016" s="1321"/>
      <c r="K3016" s="1321"/>
      <c r="L3016" s="1310"/>
      <c r="N3016" s="1322">
        <f t="shared" si="0"/>
        <v>0</v>
      </c>
      <c r="O3016" s="1323">
        <f t="shared" si="2"/>
        <v>0</v>
      </c>
      <c r="P3016" s="1323">
        <f>O3016/'1.5 Universal Data'!$E$36</f>
        <v>0</v>
      </c>
      <c r="Q3016" s="221"/>
      <c r="R3016" s="221"/>
      <c r="S3016" s="221"/>
      <c r="T3016" s="221"/>
      <c r="U3016" s="221"/>
      <c r="V3016" s="221"/>
      <c r="W3016" s="221"/>
      <c r="X3016" s="221"/>
      <c r="Y3016" s="221"/>
      <c r="Z3016" s="221"/>
      <c r="AA3016" s="221"/>
      <c r="AB3016" s="221"/>
      <c r="AC3016" s="221"/>
      <c r="AD3016" s="221"/>
      <c r="AE3016" s="221"/>
    </row>
    <row r="3017" spans="2:31">
      <c r="B3017" s="1319">
        <f t="shared" si="120"/>
        <v>-1</v>
      </c>
      <c r="D3017" s="1310"/>
      <c r="E3017" s="1310"/>
      <c r="F3017" s="1320"/>
      <c r="G3017" s="1310"/>
      <c r="H3017" s="1310"/>
      <c r="I3017" s="1310"/>
      <c r="J3017" s="1321"/>
      <c r="K3017" s="1321"/>
      <c r="L3017" s="1310"/>
      <c r="N3017" s="1322">
        <f t="shared" si="0"/>
        <v>0</v>
      </c>
      <c r="O3017" s="1323">
        <f t="shared" si="2"/>
        <v>0</v>
      </c>
      <c r="P3017" s="1323">
        <f>O3017/'1.5 Universal Data'!$E$36</f>
        <v>0</v>
      </c>
      <c r="Q3017" s="221"/>
      <c r="R3017" s="221"/>
      <c r="S3017" s="221"/>
      <c r="T3017" s="221"/>
      <c r="U3017" s="221"/>
      <c r="V3017" s="221"/>
      <c r="W3017" s="221"/>
      <c r="X3017" s="221"/>
      <c r="Y3017" s="221"/>
      <c r="Z3017" s="221"/>
      <c r="AA3017" s="221"/>
      <c r="AB3017" s="221"/>
      <c r="AC3017" s="221"/>
      <c r="AD3017" s="221"/>
      <c r="AE3017" s="221"/>
    </row>
    <row r="3018" spans="2:31">
      <c r="B3018" s="1319">
        <f t="shared" si="120"/>
        <v>-1</v>
      </c>
      <c r="D3018" s="1310"/>
      <c r="E3018" s="1310"/>
      <c r="F3018" s="1320"/>
      <c r="G3018" s="1310"/>
      <c r="H3018" s="1310"/>
      <c r="I3018" s="1310"/>
      <c r="J3018" s="1321"/>
      <c r="K3018" s="1321"/>
      <c r="L3018" s="1310"/>
      <c r="N3018" s="1322">
        <f t="shared" si="0"/>
        <v>0</v>
      </c>
      <c r="O3018" s="1323">
        <f t="shared" si="2"/>
        <v>0</v>
      </c>
      <c r="P3018" s="1323">
        <f>O3018/'1.5 Universal Data'!$E$36</f>
        <v>0</v>
      </c>
      <c r="Q3018" s="221"/>
      <c r="R3018" s="221"/>
      <c r="S3018" s="221"/>
      <c r="T3018" s="221"/>
      <c r="U3018" s="221"/>
      <c r="V3018" s="221"/>
      <c r="W3018" s="221"/>
      <c r="X3018" s="221"/>
      <c r="Y3018" s="221"/>
      <c r="Z3018" s="221"/>
      <c r="AA3018" s="221"/>
      <c r="AB3018" s="221"/>
      <c r="AC3018" s="221"/>
      <c r="AD3018" s="221"/>
      <c r="AE3018" s="221"/>
    </row>
    <row r="3019" spans="2:31">
      <c r="B3019" s="1319">
        <f t="shared" si="120"/>
        <v>-1</v>
      </c>
      <c r="D3019" s="1310"/>
      <c r="E3019" s="1310"/>
      <c r="F3019" s="1320"/>
      <c r="G3019" s="1310"/>
      <c r="H3019" s="1310"/>
      <c r="I3019" s="1310"/>
      <c r="J3019" s="1321"/>
      <c r="K3019" s="1321"/>
      <c r="L3019" s="1310"/>
      <c r="N3019" s="1322">
        <f t="shared" si="0"/>
        <v>0</v>
      </c>
      <c r="O3019" s="1323">
        <f t="shared" si="2"/>
        <v>0</v>
      </c>
      <c r="P3019" s="1323">
        <f>O3019/'1.5 Universal Data'!$E$36</f>
        <v>0</v>
      </c>
      <c r="Q3019" s="221"/>
      <c r="R3019" s="221"/>
      <c r="S3019" s="221"/>
      <c r="T3019" s="221"/>
      <c r="U3019" s="221"/>
      <c r="V3019" s="221"/>
      <c r="W3019" s="221"/>
      <c r="X3019" s="221"/>
      <c r="Y3019" s="221"/>
      <c r="Z3019" s="221"/>
      <c r="AA3019" s="221"/>
      <c r="AB3019" s="221"/>
      <c r="AC3019" s="221"/>
      <c r="AD3019" s="221"/>
      <c r="AE3019" s="221"/>
    </row>
    <row r="3020" spans="2:31">
      <c r="B3020" s="1319">
        <f t="shared" si="120"/>
        <v>-1</v>
      </c>
      <c r="D3020" s="1310"/>
      <c r="E3020" s="1310"/>
      <c r="F3020" s="1320"/>
      <c r="G3020" s="1310"/>
      <c r="H3020" s="1310"/>
      <c r="I3020" s="1310"/>
      <c r="J3020" s="1321"/>
      <c r="K3020" s="1321"/>
      <c r="L3020" s="1310"/>
      <c r="N3020" s="1322">
        <f t="shared" si="0"/>
        <v>0</v>
      </c>
      <c r="O3020" s="1323">
        <f t="shared" si="2"/>
        <v>0</v>
      </c>
      <c r="P3020" s="1323">
        <f>O3020/'1.5 Universal Data'!$E$36</f>
        <v>0</v>
      </c>
      <c r="Q3020" s="221"/>
      <c r="R3020" s="221"/>
      <c r="S3020" s="221"/>
      <c r="T3020" s="221"/>
      <c r="U3020" s="221"/>
      <c r="V3020" s="221"/>
      <c r="W3020" s="221"/>
      <c r="X3020" s="221"/>
      <c r="Y3020" s="221"/>
      <c r="Z3020" s="221"/>
      <c r="AA3020" s="221"/>
      <c r="AB3020" s="221"/>
      <c r="AC3020" s="221"/>
      <c r="AD3020" s="221"/>
      <c r="AE3020" s="221"/>
    </row>
    <row r="3021" spans="2:31">
      <c r="B3021" s="1319">
        <f t="shared" si="120"/>
        <v>-1</v>
      </c>
      <c r="D3021" s="1310"/>
      <c r="E3021" s="1310"/>
      <c r="F3021" s="1320"/>
      <c r="G3021" s="1310"/>
      <c r="H3021" s="1310"/>
      <c r="I3021" s="1310"/>
      <c r="J3021" s="1321"/>
      <c r="K3021" s="1321"/>
      <c r="L3021" s="1310"/>
      <c r="N3021" s="1322">
        <f t="shared" si="0"/>
        <v>0</v>
      </c>
      <c r="O3021" s="1323">
        <f t="shared" si="2"/>
        <v>0</v>
      </c>
      <c r="P3021" s="1323">
        <f>O3021/'1.5 Universal Data'!$E$36</f>
        <v>0</v>
      </c>
      <c r="Q3021" s="221"/>
      <c r="R3021" s="221"/>
      <c r="S3021" s="221"/>
      <c r="T3021" s="221"/>
      <c r="U3021" s="221"/>
      <c r="V3021" s="221"/>
      <c r="W3021" s="221"/>
      <c r="X3021" s="221"/>
      <c r="Y3021" s="221"/>
      <c r="Z3021" s="221"/>
      <c r="AA3021" s="221"/>
      <c r="AB3021" s="221"/>
      <c r="AC3021" s="221"/>
      <c r="AD3021" s="221"/>
      <c r="AE3021" s="221"/>
    </row>
    <row r="3022" spans="2:31">
      <c r="B3022" s="1319">
        <f t="shared" si="120"/>
        <v>-1</v>
      </c>
      <c r="D3022" s="1310"/>
      <c r="E3022" s="1310"/>
      <c r="F3022" s="1320"/>
      <c r="G3022" s="1310"/>
      <c r="H3022" s="1310"/>
      <c r="I3022" s="1310"/>
      <c r="J3022" s="1321"/>
      <c r="K3022" s="1321"/>
      <c r="L3022" s="1310"/>
      <c r="N3022" s="1322">
        <f t="shared" si="0"/>
        <v>0</v>
      </c>
      <c r="O3022" s="1323">
        <f t="shared" si="2"/>
        <v>0</v>
      </c>
      <c r="P3022" s="1323">
        <f>O3022/'1.5 Universal Data'!$E$36</f>
        <v>0</v>
      </c>
      <c r="Q3022" s="221"/>
      <c r="R3022" s="221"/>
      <c r="S3022" s="221"/>
      <c r="T3022" s="221"/>
      <c r="U3022" s="221"/>
      <c r="V3022" s="221"/>
      <c r="W3022" s="221"/>
      <c r="X3022" s="221"/>
      <c r="Y3022" s="221"/>
      <c r="Z3022" s="221"/>
      <c r="AA3022" s="221"/>
      <c r="AB3022" s="221"/>
      <c r="AC3022" s="221"/>
      <c r="AD3022" s="221"/>
      <c r="AE3022" s="221"/>
    </row>
    <row r="3023" spans="2:31">
      <c r="B3023" s="1319">
        <f t="shared" si="120"/>
        <v>-1</v>
      </c>
      <c r="D3023" s="1310"/>
      <c r="E3023" s="1310"/>
      <c r="F3023" s="1320"/>
      <c r="G3023" s="1310"/>
      <c r="H3023" s="1310"/>
      <c r="I3023" s="1310"/>
      <c r="J3023" s="1321"/>
      <c r="K3023" s="1321"/>
      <c r="L3023" s="1310"/>
      <c r="N3023" s="1322">
        <f t="shared" si="0"/>
        <v>0</v>
      </c>
      <c r="O3023" s="1323">
        <f t="shared" si="2"/>
        <v>0</v>
      </c>
      <c r="P3023" s="1323">
        <f>O3023/'1.5 Universal Data'!$E$36</f>
        <v>0</v>
      </c>
      <c r="Q3023" s="221"/>
      <c r="R3023" s="221"/>
      <c r="S3023" s="221"/>
      <c r="T3023" s="221"/>
      <c r="U3023" s="221"/>
      <c r="V3023" s="221"/>
      <c r="W3023" s="221"/>
      <c r="X3023" s="221"/>
      <c r="Y3023" s="221"/>
      <c r="Z3023" s="221"/>
      <c r="AA3023" s="221"/>
      <c r="AB3023" s="221"/>
      <c r="AC3023" s="221"/>
      <c r="AD3023" s="221"/>
      <c r="AE3023" s="221"/>
    </row>
    <row r="3024" spans="2:31">
      <c r="B3024" s="1319">
        <f t="shared" si="120"/>
        <v>-1</v>
      </c>
      <c r="D3024" s="1310"/>
      <c r="E3024" s="1310"/>
      <c r="F3024" s="1320"/>
      <c r="G3024" s="1310"/>
      <c r="H3024" s="1310"/>
      <c r="I3024" s="1310"/>
      <c r="J3024" s="1321"/>
      <c r="K3024" s="1321"/>
      <c r="L3024" s="1310"/>
      <c r="N3024" s="1322">
        <f t="shared" ref="N3024:N3087" si="123">+H3024*((K3024-J3024)+1)*B3024</f>
        <v>0</v>
      </c>
      <c r="O3024" s="1323">
        <f t="shared" ref="O3024:O3087" si="124">N3024*L3024/100</f>
        <v>0</v>
      </c>
      <c r="P3024" s="1323">
        <f>O3024/'1.5 Universal Data'!$E$36</f>
        <v>0</v>
      </c>
      <c r="Q3024" s="221"/>
      <c r="R3024" s="221"/>
      <c r="S3024" s="221"/>
      <c r="T3024" s="221"/>
      <c r="U3024" s="221"/>
      <c r="V3024" s="221"/>
      <c r="W3024" s="221"/>
      <c r="X3024" s="221"/>
      <c r="Y3024" s="221"/>
      <c r="Z3024" s="221"/>
      <c r="AA3024" s="221"/>
      <c r="AB3024" s="221"/>
      <c r="AC3024" s="221"/>
      <c r="AD3024" s="221"/>
      <c r="AE3024" s="221"/>
    </row>
    <row r="3025" spans="2:31">
      <c r="B3025" s="1319">
        <f t="shared" si="120"/>
        <v>-1</v>
      </c>
      <c r="D3025" s="1310"/>
      <c r="E3025" s="1310"/>
      <c r="F3025" s="1320"/>
      <c r="G3025" s="1310"/>
      <c r="H3025" s="1310"/>
      <c r="I3025" s="1310"/>
      <c r="J3025" s="1321"/>
      <c r="K3025" s="1321"/>
      <c r="L3025" s="1310"/>
      <c r="N3025" s="1322">
        <f t="shared" si="123"/>
        <v>0</v>
      </c>
      <c r="O3025" s="1323">
        <f t="shared" si="124"/>
        <v>0</v>
      </c>
      <c r="P3025" s="1323">
        <f>O3025/'1.5 Universal Data'!$E$36</f>
        <v>0</v>
      </c>
      <c r="Q3025" s="221"/>
      <c r="R3025" s="221"/>
      <c r="S3025" s="221"/>
      <c r="T3025" s="221"/>
      <c r="U3025" s="221"/>
      <c r="V3025" s="221"/>
      <c r="W3025" s="221"/>
      <c r="X3025" s="221"/>
      <c r="Y3025" s="221"/>
      <c r="Z3025" s="221"/>
      <c r="AA3025" s="221"/>
      <c r="AB3025" s="221"/>
      <c r="AC3025" s="221"/>
      <c r="AD3025" s="221"/>
      <c r="AE3025" s="221"/>
    </row>
    <row r="3026" spans="2:31">
      <c r="B3026" s="1319">
        <f t="shared" si="120"/>
        <v>-1</v>
      </c>
      <c r="D3026" s="1310"/>
      <c r="E3026" s="1310"/>
      <c r="F3026" s="1320"/>
      <c r="G3026" s="1310"/>
      <c r="H3026" s="1310"/>
      <c r="I3026" s="1310"/>
      <c r="J3026" s="1321"/>
      <c r="K3026" s="1321"/>
      <c r="L3026" s="1310"/>
      <c r="N3026" s="1322">
        <f t="shared" si="123"/>
        <v>0</v>
      </c>
      <c r="O3026" s="1323">
        <f t="shared" si="124"/>
        <v>0</v>
      </c>
      <c r="P3026" s="1323">
        <f>O3026/'1.5 Universal Data'!$E$36</f>
        <v>0</v>
      </c>
      <c r="Q3026" s="221"/>
      <c r="R3026" s="221"/>
      <c r="S3026" s="221"/>
      <c r="T3026" s="221"/>
      <c r="U3026" s="221"/>
      <c r="V3026" s="221"/>
      <c r="W3026" s="221"/>
      <c r="X3026" s="221"/>
      <c r="Y3026" s="221"/>
      <c r="Z3026" s="221"/>
      <c r="AA3026" s="221"/>
      <c r="AB3026" s="221"/>
      <c r="AC3026" s="221"/>
      <c r="AD3026" s="221"/>
      <c r="AE3026" s="221"/>
    </row>
    <row r="3027" spans="2:31">
      <c r="B3027" s="1319">
        <f t="shared" si="120"/>
        <v>-1</v>
      </c>
      <c r="D3027" s="1310"/>
      <c r="E3027" s="1310"/>
      <c r="F3027" s="1320"/>
      <c r="G3027" s="1310"/>
      <c r="H3027" s="1310"/>
      <c r="I3027" s="1310"/>
      <c r="J3027" s="1321"/>
      <c r="K3027" s="1321"/>
      <c r="L3027" s="1310"/>
      <c r="N3027" s="1322">
        <f t="shared" si="123"/>
        <v>0</v>
      </c>
      <c r="O3027" s="1323">
        <f t="shared" si="124"/>
        <v>0</v>
      </c>
      <c r="P3027" s="1323">
        <f>O3027/'1.5 Universal Data'!$E$36</f>
        <v>0</v>
      </c>
      <c r="Q3027" s="221"/>
      <c r="R3027" s="221"/>
      <c r="S3027" s="221"/>
      <c r="T3027" s="221"/>
      <c r="U3027" s="221"/>
      <c r="V3027" s="221"/>
      <c r="W3027" s="221"/>
      <c r="X3027" s="221"/>
      <c r="Y3027" s="221"/>
      <c r="Z3027" s="221"/>
      <c r="AA3027" s="221"/>
      <c r="AB3027" s="221"/>
      <c r="AC3027" s="221"/>
      <c r="AD3027" s="221"/>
      <c r="AE3027" s="221"/>
    </row>
    <row r="3028" spans="2:31">
      <c r="B3028" s="1319">
        <f t="shared" si="120"/>
        <v>-1</v>
      </c>
      <c r="D3028" s="1310"/>
      <c r="E3028" s="1310"/>
      <c r="F3028" s="1320"/>
      <c r="G3028" s="1310"/>
      <c r="H3028" s="1310"/>
      <c r="I3028" s="1310"/>
      <c r="J3028" s="1321"/>
      <c r="K3028" s="1321"/>
      <c r="L3028" s="1310"/>
      <c r="N3028" s="1322">
        <f t="shared" si="123"/>
        <v>0</v>
      </c>
      <c r="O3028" s="1323">
        <f t="shared" si="124"/>
        <v>0</v>
      </c>
      <c r="P3028" s="1323">
        <f>O3028/'1.5 Universal Data'!$E$36</f>
        <v>0</v>
      </c>
      <c r="Q3028" s="221"/>
      <c r="R3028" s="221"/>
      <c r="S3028" s="221"/>
      <c r="T3028" s="221"/>
      <c r="U3028" s="221"/>
      <c r="V3028" s="221"/>
      <c r="W3028" s="221"/>
      <c r="X3028" s="221"/>
      <c r="Y3028" s="221"/>
      <c r="Z3028" s="221"/>
      <c r="AA3028" s="221"/>
      <c r="AB3028" s="221"/>
      <c r="AC3028" s="221"/>
      <c r="AD3028" s="221"/>
      <c r="AE3028" s="221"/>
    </row>
    <row r="3029" spans="2:31">
      <c r="B3029" s="1319">
        <f t="shared" si="120"/>
        <v>-1</v>
      </c>
      <c r="D3029" s="1310"/>
      <c r="E3029" s="1310"/>
      <c r="F3029" s="1320"/>
      <c r="G3029" s="1310"/>
      <c r="H3029" s="1310"/>
      <c r="I3029" s="1310"/>
      <c r="J3029" s="1321"/>
      <c r="K3029" s="1321"/>
      <c r="L3029" s="1310"/>
      <c r="N3029" s="1322">
        <f t="shared" si="123"/>
        <v>0</v>
      </c>
      <c r="O3029" s="1323">
        <f t="shared" si="124"/>
        <v>0</v>
      </c>
      <c r="P3029" s="1323">
        <f>O3029/'1.5 Universal Data'!$E$36</f>
        <v>0</v>
      </c>
      <c r="Q3029" s="221"/>
      <c r="R3029" s="221"/>
      <c r="S3029" s="221"/>
      <c r="T3029" s="221"/>
      <c r="U3029" s="221"/>
      <c r="V3029" s="221"/>
      <c r="W3029" s="221"/>
      <c r="X3029" s="221"/>
      <c r="Y3029" s="221"/>
      <c r="Z3029" s="221"/>
      <c r="AA3029" s="221"/>
      <c r="AB3029" s="221"/>
      <c r="AC3029" s="221"/>
      <c r="AD3029" s="221"/>
      <c r="AE3029" s="221"/>
    </row>
    <row r="3030" spans="2:31">
      <c r="B3030" s="1319">
        <f t="shared" si="120"/>
        <v>-1</v>
      </c>
      <c r="D3030" s="1310"/>
      <c r="E3030" s="1310"/>
      <c r="F3030" s="1320"/>
      <c r="G3030" s="1310"/>
      <c r="H3030" s="1310"/>
      <c r="I3030" s="1310"/>
      <c r="J3030" s="1321"/>
      <c r="K3030" s="1321"/>
      <c r="L3030" s="1310"/>
      <c r="N3030" s="1322">
        <f t="shared" si="123"/>
        <v>0</v>
      </c>
      <c r="O3030" s="1323">
        <f t="shared" si="124"/>
        <v>0</v>
      </c>
      <c r="P3030" s="1323">
        <f>O3030/'1.5 Universal Data'!$E$36</f>
        <v>0</v>
      </c>
      <c r="Q3030" s="221"/>
      <c r="R3030" s="221"/>
      <c r="S3030" s="221"/>
      <c r="T3030" s="221"/>
      <c r="U3030" s="221"/>
      <c r="V3030" s="221"/>
      <c r="W3030" s="221"/>
      <c r="X3030" s="221"/>
      <c r="Y3030" s="221"/>
      <c r="Z3030" s="221"/>
      <c r="AA3030" s="221"/>
      <c r="AB3030" s="221"/>
      <c r="AC3030" s="221"/>
      <c r="AD3030" s="221"/>
      <c r="AE3030" s="221"/>
    </row>
    <row r="3031" spans="2:31">
      <c r="B3031" s="1319">
        <f t="shared" ref="B3031:B3094" si="125">IF(G3031="buy",1,-1)</f>
        <v>-1</v>
      </c>
      <c r="D3031" s="1310"/>
      <c r="E3031" s="1310"/>
      <c r="F3031" s="1320"/>
      <c r="G3031" s="1310"/>
      <c r="H3031" s="1310"/>
      <c r="I3031" s="1310"/>
      <c r="J3031" s="1321"/>
      <c r="K3031" s="1321"/>
      <c r="L3031" s="1310"/>
      <c r="N3031" s="1322">
        <f t="shared" si="123"/>
        <v>0</v>
      </c>
      <c r="O3031" s="1323">
        <f t="shared" si="124"/>
        <v>0</v>
      </c>
      <c r="P3031" s="1323">
        <f>O3031/'1.5 Universal Data'!$E$36</f>
        <v>0</v>
      </c>
      <c r="Q3031" s="221"/>
      <c r="R3031" s="221"/>
      <c r="S3031" s="221"/>
      <c r="T3031" s="221"/>
      <c r="U3031" s="221"/>
      <c r="V3031" s="221"/>
      <c r="W3031" s="221"/>
      <c r="X3031" s="221"/>
      <c r="Y3031" s="221"/>
      <c r="Z3031" s="221"/>
      <c r="AA3031" s="221"/>
      <c r="AB3031" s="221"/>
      <c r="AC3031" s="221"/>
      <c r="AD3031" s="221"/>
      <c r="AE3031" s="221"/>
    </row>
    <row r="3032" spans="2:31">
      <c r="B3032" s="1319">
        <f t="shared" si="125"/>
        <v>-1</v>
      </c>
      <c r="D3032" s="1310"/>
      <c r="E3032" s="1310"/>
      <c r="F3032" s="1320"/>
      <c r="G3032" s="1310"/>
      <c r="H3032" s="1310"/>
      <c r="I3032" s="1310"/>
      <c r="J3032" s="1321"/>
      <c r="K3032" s="1321"/>
      <c r="L3032" s="1310"/>
      <c r="N3032" s="1322">
        <f t="shared" si="123"/>
        <v>0</v>
      </c>
      <c r="O3032" s="1323">
        <f t="shared" si="124"/>
        <v>0</v>
      </c>
      <c r="P3032" s="1323">
        <f>O3032/'1.5 Universal Data'!$E$36</f>
        <v>0</v>
      </c>
      <c r="Q3032" s="221"/>
      <c r="R3032" s="221"/>
      <c r="S3032" s="221"/>
      <c r="T3032" s="221"/>
      <c r="U3032" s="221"/>
      <c r="V3032" s="221"/>
      <c r="W3032" s="221"/>
      <c r="X3032" s="221"/>
      <c r="Y3032" s="221"/>
      <c r="Z3032" s="221"/>
      <c r="AA3032" s="221"/>
      <c r="AB3032" s="221"/>
      <c r="AC3032" s="221"/>
      <c r="AD3032" s="221"/>
      <c r="AE3032" s="221"/>
    </row>
    <row r="3033" spans="2:31">
      <c r="B3033" s="1319">
        <f t="shared" si="125"/>
        <v>-1</v>
      </c>
      <c r="D3033" s="1310"/>
      <c r="E3033" s="1310"/>
      <c r="F3033" s="1320"/>
      <c r="G3033" s="1310"/>
      <c r="H3033" s="1310"/>
      <c r="I3033" s="1310"/>
      <c r="J3033" s="1321"/>
      <c r="K3033" s="1321"/>
      <c r="L3033" s="1310"/>
      <c r="N3033" s="1322">
        <f t="shared" si="123"/>
        <v>0</v>
      </c>
      <c r="O3033" s="1323">
        <f t="shared" si="124"/>
        <v>0</v>
      </c>
      <c r="P3033" s="1323">
        <f>O3033/'1.5 Universal Data'!$E$36</f>
        <v>0</v>
      </c>
      <c r="Q3033" s="221"/>
      <c r="R3033" s="221"/>
      <c r="S3033" s="221"/>
      <c r="T3033" s="221"/>
      <c r="U3033" s="221"/>
      <c r="V3033" s="221"/>
      <c r="W3033" s="221"/>
      <c r="X3033" s="221"/>
      <c r="Y3033" s="221"/>
      <c r="Z3033" s="221"/>
      <c r="AA3033" s="221"/>
      <c r="AB3033" s="221"/>
      <c r="AC3033" s="221"/>
      <c r="AD3033" s="221"/>
      <c r="AE3033" s="221"/>
    </row>
    <row r="3034" spans="2:31">
      <c r="B3034" s="1319">
        <f t="shared" si="125"/>
        <v>-1</v>
      </c>
      <c r="D3034" s="1310"/>
      <c r="E3034" s="1310"/>
      <c r="F3034" s="1320"/>
      <c r="G3034" s="1310"/>
      <c r="H3034" s="1310"/>
      <c r="I3034" s="1310"/>
      <c r="J3034" s="1321"/>
      <c r="K3034" s="1321"/>
      <c r="L3034" s="1310"/>
      <c r="N3034" s="1322">
        <f t="shared" si="123"/>
        <v>0</v>
      </c>
      <c r="O3034" s="1323">
        <f t="shared" si="124"/>
        <v>0</v>
      </c>
      <c r="P3034" s="1323">
        <f>O3034/'1.5 Universal Data'!$E$36</f>
        <v>0</v>
      </c>
      <c r="Q3034" s="221"/>
      <c r="R3034" s="221"/>
      <c r="S3034" s="221"/>
      <c r="T3034" s="221"/>
      <c r="U3034" s="221"/>
      <c r="V3034" s="221"/>
      <c r="W3034" s="221"/>
      <c r="X3034" s="221"/>
      <c r="Y3034" s="221"/>
      <c r="Z3034" s="221"/>
      <c r="AA3034" s="221"/>
      <c r="AB3034" s="221"/>
      <c r="AC3034" s="221"/>
      <c r="AD3034" s="221"/>
      <c r="AE3034" s="221"/>
    </row>
    <row r="3035" spans="2:31">
      <c r="B3035" s="1319">
        <f t="shared" si="125"/>
        <v>-1</v>
      </c>
      <c r="D3035" s="1310"/>
      <c r="E3035" s="1310"/>
      <c r="F3035" s="1320"/>
      <c r="G3035" s="1310"/>
      <c r="H3035" s="1310"/>
      <c r="I3035" s="1310"/>
      <c r="J3035" s="1321"/>
      <c r="K3035" s="1321"/>
      <c r="L3035" s="1310"/>
      <c r="N3035" s="1322">
        <f t="shared" si="123"/>
        <v>0</v>
      </c>
      <c r="O3035" s="1323">
        <f t="shared" si="124"/>
        <v>0</v>
      </c>
      <c r="P3035" s="1323">
        <f>O3035/'1.5 Universal Data'!$E$36</f>
        <v>0</v>
      </c>
      <c r="Q3035" s="221"/>
      <c r="R3035" s="221"/>
      <c r="S3035" s="221"/>
      <c r="T3035" s="221"/>
      <c r="U3035" s="221"/>
      <c r="V3035" s="221"/>
      <c r="W3035" s="221"/>
      <c r="X3035" s="221"/>
      <c r="Y3035" s="221"/>
      <c r="Z3035" s="221"/>
      <c r="AA3035" s="221"/>
      <c r="AB3035" s="221"/>
      <c r="AC3035" s="221"/>
      <c r="AD3035" s="221"/>
      <c r="AE3035" s="221"/>
    </row>
    <row r="3036" spans="2:31">
      <c r="B3036" s="1319">
        <f t="shared" si="125"/>
        <v>-1</v>
      </c>
      <c r="D3036" s="1310"/>
      <c r="E3036" s="1310"/>
      <c r="F3036" s="1320"/>
      <c r="G3036" s="1310"/>
      <c r="H3036" s="1310"/>
      <c r="I3036" s="1310"/>
      <c r="J3036" s="1321"/>
      <c r="K3036" s="1321"/>
      <c r="L3036" s="1310"/>
      <c r="N3036" s="1322">
        <f t="shared" si="123"/>
        <v>0</v>
      </c>
      <c r="O3036" s="1323">
        <f t="shared" si="124"/>
        <v>0</v>
      </c>
      <c r="P3036" s="1323">
        <f>O3036/'1.5 Universal Data'!$E$36</f>
        <v>0</v>
      </c>
      <c r="Q3036" s="221"/>
      <c r="R3036" s="221"/>
      <c r="S3036" s="221"/>
      <c r="T3036" s="221"/>
      <c r="U3036" s="221"/>
      <c r="V3036" s="221"/>
      <c r="W3036" s="221"/>
      <c r="X3036" s="221"/>
      <c r="Y3036" s="221"/>
      <c r="Z3036" s="221"/>
      <c r="AA3036" s="221"/>
      <c r="AB3036" s="221"/>
      <c r="AC3036" s="221"/>
      <c r="AD3036" s="221"/>
      <c r="AE3036" s="221"/>
    </row>
    <row r="3037" spans="2:31">
      <c r="B3037" s="1319">
        <f t="shared" si="125"/>
        <v>-1</v>
      </c>
      <c r="D3037" s="1310"/>
      <c r="E3037" s="1310"/>
      <c r="F3037" s="1320"/>
      <c r="G3037" s="1310"/>
      <c r="H3037" s="1310"/>
      <c r="I3037" s="1310"/>
      <c r="J3037" s="1321"/>
      <c r="K3037" s="1321"/>
      <c r="L3037" s="1310"/>
      <c r="N3037" s="1322">
        <f t="shared" si="123"/>
        <v>0</v>
      </c>
      <c r="O3037" s="1323">
        <f t="shared" si="124"/>
        <v>0</v>
      </c>
      <c r="P3037" s="1323">
        <f>O3037/'1.5 Universal Data'!$E$36</f>
        <v>0</v>
      </c>
      <c r="Q3037" s="221"/>
      <c r="R3037" s="221"/>
      <c r="S3037" s="221"/>
      <c r="T3037" s="221"/>
      <c r="U3037" s="221"/>
      <c r="V3037" s="221"/>
      <c r="W3037" s="221"/>
      <c r="X3037" s="221"/>
      <c r="Y3037" s="221"/>
      <c r="Z3037" s="221"/>
      <c r="AA3037" s="221"/>
      <c r="AB3037" s="221"/>
      <c r="AC3037" s="221"/>
      <c r="AD3037" s="221"/>
      <c r="AE3037" s="221"/>
    </row>
    <row r="3038" spans="2:31">
      <c r="B3038" s="1319">
        <f t="shared" si="125"/>
        <v>-1</v>
      </c>
      <c r="D3038" s="1310"/>
      <c r="E3038" s="1310"/>
      <c r="F3038" s="1320"/>
      <c r="G3038" s="1310"/>
      <c r="H3038" s="1310"/>
      <c r="I3038" s="1310"/>
      <c r="J3038" s="1321"/>
      <c r="K3038" s="1321"/>
      <c r="L3038" s="1310"/>
      <c r="N3038" s="1322">
        <f t="shared" si="123"/>
        <v>0</v>
      </c>
      <c r="O3038" s="1323">
        <f t="shared" si="124"/>
        <v>0</v>
      </c>
      <c r="P3038" s="1323">
        <f>O3038/'1.5 Universal Data'!$E$36</f>
        <v>0</v>
      </c>
      <c r="Q3038" s="221"/>
      <c r="R3038" s="221"/>
      <c r="S3038" s="221"/>
      <c r="T3038" s="221"/>
      <c r="U3038" s="221"/>
      <c r="V3038" s="221"/>
      <c r="W3038" s="221"/>
      <c r="X3038" s="221"/>
      <c r="Y3038" s="221"/>
      <c r="Z3038" s="221"/>
      <c r="AA3038" s="221"/>
      <c r="AB3038" s="221"/>
      <c r="AC3038" s="221"/>
      <c r="AD3038" s="221"/>
      <c r="AE3038" s="221"/>
    </row>
    <row r="3039" spans="2:31">
      <c r="B3039" s="1319">
        <f t="shared" si="125"/>
        <v>-1</v>
      </c>
      <c r="D3039" s="1310"/>
      <c r="E3039" s="1310"/>
      <c r="F3039" s="1320"/>
      <c r="G3039" s="1310"/>
      <c r="H3039" s="1310"/>
      <c r="I3039" s="1310"/>
      <c r="J3039" s="1321"/>
      <c r="K3039" s="1321"/>
      <c r="L3039" s="1310"/>
      <c r="N3039" s="1322">
        <f t="shared" si="123"/>
        <v>0</v>
      </c>
      <c r="O3039" s="1323">
        <f t="shared" si="124"/>
        <v>0</v>
      </c>
      <c r="P3039" s="1323">
        <f>O3039/'1.5 Universal Data'!$E$36</f>
        <v>0</v>
      </c>
      <c r="Q3039" s="221"/>
      <c r="R3039" s="221"/>
      <c r="S3039" s="221"/>
      <c r="T3039" s="221"/>
      <c r="U3039" s="221"/>
      <c r="V3039" s="221"/>
      <c r="W3039" s="221"/>
      <c r="X3039" s="221"/>
      <c r="Y3039" s="221"/>
      <c r="Z3039" s="221"/>
      <c r="AA3039" s="221"/>
      <c r="AB3039" s="221"/>
      <c r="AC3039" s="221"/>
      <c r="AD3039" s="221"/>
      <c r="AE3039" s="221"/>
    </row>
    <row r="3040" spans="2:31">
      <c r="B3040" s="1319">
        <f t="shared" si="125"/>
        <v>-1</v>
      </c>
      <c r="D3040" s="1310"/>
      <c r="E3040" s="1310"/>
      <c r="F3040" s="1320"/>
      <c r="G3040" s="1310"/>
      <c r="H3040" s="1310"/>
      <c r="I3040" s="1310"/>
      <c r="J3040" s="1321"/>
      <c r="K3040" s="1321"/>
      <c r="L3040" s="1310"/>
      <c r="N3040" s="1322">
        <f t="shared" si="123"/>
        <v>0</v>
      </c>
      <c r="O3040" s="1323">
        <f t="shared" si="124"/>
        <v>0</v>
      </c>
      <c r="P3040" s="1323">
        <f>O3040/'1.5 Universal Data'!$E$36</f>
        <v>0</v>
      </c>
      <c r="Q3040" s="221"/>
      <c r="R3040" s="221"/>
      <c r="S3040" s="221"/>
      <c r="T3040" s="221"/>
      <c r="U3040" s="221"/>
      <c r="V3040" s="221"/>
      <c r="W3040" s="221"/>
      <c r="X3040" s="221"/>
      <c r="Y3040" s="221"/>
      <c r="Z3040" s="221"/>
      <c r="AA3040" s="221"/>
      <c r="AB3040" s="221"/>
      <c r="AC3040" s="221"/>
      <c r="AD3040" s="221"/>
      <c r="AE3040" s="221"/>
    </row>
    <row r="3041" spans="2:31">
      <c r="B3041" s="1319">
        <f t="shared" si="125"/>
        <v>-1</v>
      </c>
      <c r="D3041" s="1310"/>
      <c r="E3041" s="1310"/>
      <c r="F3041" s="1320"/>
      <c r="G3041" s="1310"/>
      <c r="H3041" s="1310"/>
      <c r="I3041" s="1310"/>
      <c r="J3041" s="1321"/>
      <c r="K3041" s="1321"/>
      <c r="L3041" s="1310"/>
      <c r="N3041" s="1322">
        <f t="shared" si="123"/>
        <v>0</v>
      </c>
      <c r="O3041" s="1323">
        <f t="shared" si="124"/>
        <v>0</v>
      </c>
      <c r="P3041" s="1323">
        <f>O3041/'1.5 Universal Data'!$E$36</f>
        <v>0</v>
      </c>
      <c r="Q3041" s="221"/>
      <c r="R3041" s="221"/>
      <c r="S3041" s="221"/>
      <c r="T3041" s="221"/>
      <c r="U3041" s="221"/>
      <c r="V3041" s="221"/>
      <c r="W3041" s="221"/>
      <c r="X3041" s="221"/>
      <c r="Y3041" s="221"/>
      <c r="Z3041" s="221"/>
      <c r="AA3041" s="221"/>
      <c r="AB3041" s="221"/>
      <c r="AC3041" s="221"/>
      <c r="AD3041" s="221"/>
      <c r="AE3041" s="221"/>
    </row>
    <row r="3042" spans="2:31">
      <c r="B3042" s="1319">
        <f t="shared" si="125"/>
        <v>-1</v>
      </c>
      <c r="D3042" s="1310"/>
      <c r="E3042" s="1310"/>
      <c r="F3042" s="1320"/>
      <c r="G3042" s="1310"/>
      <c r="H3042" s="1310"/>
      <c r="I3042" s="1310"/>
      <c r="J3042" s="1321"/>
      <c r="K3042" s="1321"/>
      <c r="L3042" s="1310"/>
      <c r="N3042" s="1322">
        <f t="shared" si="123"/>
        <v>0</v>
      </c>
      <c r="O3042" s="1323">
        <f t="shared" si="124"/>
        <v>0</v>
      </c>
      <c r="P3042" s="1323">
        <f>O3042/'1.5 Universal Data'!$E$36</f>
        <v>0</v>
      </c>
      <c r="Q3042" s="221"/>
      <c r="R3042" s="221"/>
      <c r="S3042" s="221"/>
      <c r="T3042" s="221"/>
      <c r="U3042" s="221"/>
      <c r="V3042" s="221"/>
      <c r="W3042" s="221"/>
      <c r="X3042" s="221"/>
      <c r="Y3042" s="221"/>
      <c r="Z3042" s="221"/>
      <c r="AA3042" s="221"/>
      <c r="AB3042" s="221"/>
      <c r="AC3042" s="221"/>
      <c r="AD3042" s="221"/>
      <c r="AE3042" s="221"/>
    </row>
    <row r="3043" spans="2:31">
      <c r="B3043" s="1319">
        <f t="shared" si="125"/>
        <v>-1</v>
      </c>
      <c r="D3043" s="1310"/>
      <c r="E3043" s="1310"/>
      <c r="F3043" s="1320"/>
      <c r="G3043" s="1310"/>
      <c r="H3043" s="1310"/>
      <c r="I3043" s="1310"/>
      <c r="J3043" s="1321"/>
      <c r="K3043" s="1321"/>
      <c r="L3043" s="1310"/>
      <c r="N3043" s="1322">
        <f t="shared" si="123"/>
        <v>0</v>
      </c>
      <c r="O3043" s="1323">
        <f t="shared" si="124"/>
        <v>0</v>
      </c>
      <c r="P3043" s="1323">
        <f>O3043/'1.5 Universal Data'!$E$36</f>
        <v>0</v>
      </c>
      <c r="Q3043" s="221"/>
      <c r="R3043" s="221"/>
      <c r="S3043" s="221"/>
      <c r="T3043" s="221"/>
      <c r="U3043" s="221"/>
      <c r="V3043" s="221"/>
      <c r="W3043" s="221"/>
      <c r="X3043" s="221"/>
      <c r="Y3043" s="221"/>
      <c r="Z3043" s="221"/>
      <c r="AA3043" s="221"/>
      <c r="AB3043" s="221"/>
      <c r="AC3043" s="221"/>
      <c r="AD3043" s="221"/>
      <c r="AE3043" s="221"/>
    </row>
    <row r="3044" spans="2:31">
      <c r="B3044" s="1319">
        <f t="shared" si="125"/>
        <v>-1</v>
      </c>
      <c r="D3044" s="1310"/>
      <c r="E3044" s="1310"/>
      <c r="F3044" s="1320"/>
      <c r="G3044" s="1310"/>
      <c r="H3044" s="1310"/>
      <c r="I3044" s="1310"/>
      <c r="J3044" s="1321"/>
      <c r="K3044" s="1321"/>
      <c r="L3044" s="1310"/>
      <c r="N3044" s="1322">
        <f t="shared" si="123"/>
        <v>0</v>
      </c>
      <c r="O3044" s="1323">
        <f t="shared" si="124"/>
        <v>0</v>
      </c>
      <c r="P3044" s="1323">
        <f>O3044/'1.5 Universal Data'!$E$36</f>
        <v>0</v>
      </c>
      <c r="Q3044" s="221"/>
      <c r="R3044" s="221"/>
      <c r="S3044" s="221"/>
      <c r="T3044" s="221"/>
      <c r="U3044" s="221"/>
      <c r="V3044" s="221"/>
      <c r="W3044" s="221"/>
      <c r="X3044" s="221"/>
      <c r="Y3044" s="221"/>
      <c r="Z3044" s="221"/>
      <c r="AA3044" s="221"/>
      <c r="AB3044" s="221"/>
      <c r="AC3044" s="221"/>
      <c r="AD3044" s="221"/>
      <c r="AE3044" s="221"/>
    </row>
    <row r="3045" spans="2:31">
      <c r="B3045" s="1319">
        <f t="shared" si="125"/>
        <v>-1</v>
      </c>
      <c r="D3045" s="1310"/>
      <c r="E3045" s="1310"/>
      <c r="F3045" s="1320"/>
      <c r="G3045" s="1310"/>
      <c r="H3045" s="1310"/>
      <c r="I3045" s="1310"/>
      <c r="J3045" s="1321"/>
      <c r="K3045" s="1321"/>
      <c r="L3045" s="1310"/>
      <c r="N3045" s="1322">
        <f t="shared" si="123"/>
        <v>0</v>
      </c>
      <c r="O3045" s="1323">
        <f t="shared" si="124"/>
        <v>0</v>
      </c>
      <c r="P3045" s="1323">
        <f>O3045/'1.5 Universal Data'!$E$36</f>
        <v>0</v>
      </c>
      <c r="Q3045" s="221"/>
      <c r="R3045" s="221"/>
      <c r="S3045" s="221"/>
      <c r="T3045" s="221"/>
      <c r="U3045" s="221"/>
      <c r="V3045" s="221"/>
      <c r="W3045" s="221"/>
      <c r="X3045" s="221"/>
      <c r="Y3045" s="221"/>
      <c r="Z3045" s="221"/>
      <c r="AA3045" s="221"/>
      <c r="AB3045" s="221"/>
      <c r="AC3045" s="221"/>
      <c r="AD3045" s="221"/>
      <c r="AE3045" s="221"/>
    </row>
    <row r="3046" spans="2:31">
      <c r="B3046" s="1319">
        <f t="shared" si="125"/>
        <v>-1</v>
      </c>
      <c r="D3046" s="1310"/>
      <c r="E3046" s="1310"/>
      <c r="F3046" s="1320"/>
      <c r="G3046" s="1310"/>
      <c r="H3046" s="1310"/>
      <c r="I3046" s="1310"/>
      <c r="J3046" s="1321"/>
      <c r="K3046" s="1321"/>
      <c r="L3046" s="1310"/>
      <c r="N3046" s="1322">
        <f t="shared" si="123"/>
        <v>0</v>
      </c>
      <c r="O3046" s="1323">
        <f t="shared" si="124"/>
        <v>0</v>
      </c>
      <c r="P3046" s="1323">
        <f>O3046/'1.5 Universal Data'!$E$36</f>
        <v>0</v>
      </c>
      <c r="Q3046" s="221"/>
      <c r="R3046" s="221"/>
      <c r="S3046" s="221"/>
      <c r="T3046" s="221"/>
      <c r="U3046" s="221"/>
      <c r="V3046" s="221"/>
      <c r="W3046" s="221"/>
      <c r="X3046" s="221"/>
      <c r="Y3046" s="221"/>
      <c r="Z3046" s="221"/>
      <c r="AA3046" s="221"/>
      <c r="AB3046" s="221"/>
      <c r="AC3046" s="221"/>
      <c r="AD3046" s="221"/>
      <c r="AE3046" s="221"/>
    </row>
    <row r="3047" spans="2:31">
      <c r="B3047" s="1319">
        <f t="shared" si="125"/>
        <v>-1</v>
      </c>
      <c r="D3047" s="1310"/>
      <c r="E3047" s="1310"/>
      <c r="F3047" s="1320"/>
      <c r="G3047" s="1310"/>
      <c r="H3047" s="1310"/>
      <c r="I3047" s="1310"/>
      <c r="J3047" s="1321"/>
      <c r="K3047" s="1321"/>
      <c r="L3047" s="1310"/>
      <c r="N3047" s="1322">
        <f t="shared" si="123"/>
        <v>0</v>
      </c>
      <c r="O3047" s="1323">
        <f t="shared" si="124"/>
        <v>0</v>
      </c>
      <c r="P3047" s="1323">
        <f>O3047/'1.5 Universal Data'!$E$36</f>
        <v>0</v>
      </c>
      <c r="Q3047" s="221"/>
      <c r="R3047" s="221"/>
      <c r="S3047" s="221"/>
      <c r="T3047" s="221"/>
      <c r="U3047" s="221"/>
      <c r="V3047" s="221"/>
      <c r="W3047" s="221"/>
      <c r="X3047" s="221"/>
      <c r="Y3047" s="221"/>
      <c r="Z3047" s="221"/>
      <c r="AA3047" s="221"/>
      <c r="AB3047" s="221"/>
      <c r="AC3047" s="221"/>
      <c r="AD3047" s="221"/>
      <c r="AE3047" s="221"/>
    </row>
    <row r="3048" spans="2:31">
      <c r="B3048" s="1319">
        <f t="shared" si="125"/>
        <v>-1</v>
      </c>
      <c r="D3048" s="1310"/>
      <c r="E3048" s="1310"/>
      <c r="F3048" s="1320"/>
      <c r="G3048" s="1310"/>
      <c r="H3048" s="1310"/>
      <c r="I3048" s="1310"/>
      <c r="J3048" s="1321"/>
      <c r="K3048" s="1321"/>
      <c r="L3048" s="1310"/>
      <c r="N3048" s="1322">
        <f t="shared" si="123"/>
        <v>0</v>
      </c>
      <c r="O3048" s="1323">
        <f t="shared" si="124"/>
        <v>0</v>
      </c>
      <c r="P3048" s="1323">
        <f>O3048/'1.5 Universal Data'!$E$36</f>
        <v>0</v>
      </c>
      <c r="Q3048" s="221"/>
      <c r="R3048" s="221"/>
      <c r="S3048" s="221"/>
      <c r="T3048" s="221"/>
      <c r="U3048" s="221"/>
      <c r="V3048" s="221"/>
      <c r="W3048" s="221"/>
      <c r="X3048" s="221"/>
      <c r="Y3048" s="221"/>
      <c r="Z3048" s="221"/>
      <c r="AA3048" s="221"/>
      <c r="AB3048" s="221"/>
      <c r="AC3048" s="221"/>
      <c r="AD3048" s="221"/>
      <c r="AE3048" s="221"/>
    </row>
    <row r="3049" spans="2:31">
      <c r="B3049" s="1319">
        <f t="shared" si="125"/>
        <v>-1</v>
      </c>
      <c r="D3049" s="1310"/>
      <c r="E3049" s="1310"/>
      <c r="F3049" s="1320"/>
      <c r="G3049" s="1310"/>
      <c r="H3049" s="1310"/>
      <c r="I3049" s="1310"/>
      <c r="J3049" s="1321"/>
      <c r="K3049" s="1321"/>
      <c r="L3049" s="1310"/>
      <c r="N3049" s="1322">
        <f t="shared" si="123"/>
        <v>0</v>
      </c>
      <c r="O3049" s="1323">
        <f t="shared" si="124"/>
        <v>0</v>
      </c>
      <c r="P3049" s="1323">
        <f>O3049/'1.5 Universal Data'!$E$36</f>
        <v>0</v>
      </c>
      <c r="Q3049" s="221"/>
      <c r="R3049" s="221"/>
      <c r="S3049" s="221"/>
      <c r="T3049" s="221"/>
      <c r="U3049" s="221"/>
      <c r="V3049" s="221"/>
      <c r="W3049" s="221"/>
      <c r="X3049" s="221"/>
      <c r="Y3049" s="221"/>
      <c r="Z3049" s="221"/>
      <c r="AA3049" s="221"/>
      <c r="AB3049" s="221"/>
      <c r="AC3049" s="221"/>
      <c r="AD3049" s="221"/>
      <c r="AE3049" s="221"/>
    </row>
    <row r="3050" spans="2:31">
      <c r="B3050" s="1319">
        <f t="shared" si="125"/>
        <v>-1</v>
      </c>
      <c r="D3050" s="1310"/>
      <c r="E3050" s="1310"/>
      <c r="F3050" s="1320"/>
      <c r="G3050" s="1310"/>
      <c r="H3050" s="1310"/>
      <c r="I3050" s="1310"/>
      <c r="J3050" s="1321"/>
      <c r="K3050" s="1321"/>
      <c r="L3050" s="1310"/>
      <c r="N3050" s="1322">
        <f t="shared" si="123"/>
        <v>0</v>
      </c>
      <c r="O3050" s="1323">
        <f t="shared" si="124"/>
        <v>0</v>
      </c>
      <c r="P3050" s="1323">
        <f>O3050/'1.5 Universal Data'!$E$36</f>
        <v>0</v>
      </c>
      <c r="Q3050" s="221"/>
      <c r="R3050" s="221"/>
      <c r="S3050" s="221"/>
      <c r="T3050" s="221"/>
      <c r="U3050" s="221"/>
      <c r="V3050" s="221"/>
      <c r="W3050" s="221"/>
      <c r="X3050" s="221"/>
      <c r="Y3050" s="221"/>
      <c r="Z3050" s="221"/>
      <c r="AA3050" s="221"/>
      <c r="AB3050" s="221"/>
      <c r="AC3050" s="221"/>
      <c r="AD3050" s="221"/>
      <c r="AE3050" s="221"/>
    </row>
    <row r="3051" spans="2:31">
      <c r="B3051" s="1319">
        <f t="shared" si="125"/>
        <v>-1</v>
      </c>
      <c r="D3051" s="1310"/>
      <c r="E3051" s="1310"/>
      <c r="F3051" s="1320"/>
      <c r="G3051" s="1310"/>
      <c r="H3051" s="1310"/>
      <c r="I3051" s="1310"/>
      <c r="J3051" s="1321"/>
      <c r="K3051" s="1321"/>
      <c r="L3051" s="1310"/>
      <c r="N3051" s="1322">
        <f t="shared" si="123"/>
        <v>0</v>
      </c>
      <c r="O3051" s="1323">
        <f t="shared" si="124"/>
        <v>0</v>
      </c>
      <c r="P3051" s="1323">
        <f>O3051/'1.5 Universal Data'!$E$36</f>
        <v>0</v>
      </c>
      <c r="Q3051" s="221"/>
      <c r="R3051" s="221"/>
      <c r="S3051" s="221"/>
      <c r="T3051" s="221"/>
      <c r="U3051" s="221"/>
      <c r="V3051" s="221"/>
      <c r="W3051" s="221"/>
      <c r="X3051" s="221"/>
      <c r="Y3051" s="221"/>
      <c r="Z3051" s="221"/>
      <c r="AA3051" s="221"/>
      <c r="AB3051" s="221"/>
      <c r="AC3051" s="221"/>
      <c r="AD3051" s="221"/>
      <c r="AE3051" s="221"/>
    </row>
    <row r="3052" spans="2:31">
      <c r="B3052" s="1319">
        <f t="shared" si="125"/>
        <v>-1</v>
      </c>
      <c r="D3052" s="1310"/>
      <c r="E3052" s="1310"/>
      <c r="F3052" s="1320"/>
      <c r="G3052" s="1310"/>
      <c r="H3052" s="1310"/>
      <c r="I3052" s="1310"/>
      <c r="J3052" s="1321"/>
      <c r="K3052" s="1321"/>
      <c r="L3052" s="1310"/>
      <c r="N3052" s="1322">
        <f t="shared" si="123"/>
        <v>0</v>
      </c>
      <c r="O3052" s="1323">
        <f t="shared" si="124"/>
        <v>0</v>
      </c>
      <c r="P3052" s="1323">
        <f>O3052/'1.5 Universal Data'!$E$36</f>
        <v>0</v>
      </c>
      <c r="Q3052" s="221"/>
      <c r="R3052" s="221"/>
      <c r="S3052" s="221"/>
      <c r="T3052" s="221"/>
      <c r="U3052" s="221"/>
      <c r="V3052" s="221"/>
      <c r="W3052" s="221"/>
      <c r="X3052" s="221"/>
      <c r="Y3052" s="221"/>
      <c r="Z3052" s="221"/>
      <c r="AA3052" s="221"/>
      <c r="AB3052" s="221"/>
      <c r="AC3052" s="221"/>
      <c r="AD3052" s="221"/>
      <c r="AE3052" s="221"/>
    </row>
    <row r="3053" spans="2:31">
      <c r="B3053" s="1319">
        <f t="shared" si="125"/>
        <v>-1</v>
      </c>
      <c r="D3053" s="1310"/>
      <c r="E3053" s="1310"/>
      <c r="F3053" s="1320"/>
      <c r="G3053" s="1310"/>
      <c r="H3053" s="1310"/>
      <c r="I3053" s="1310"/>
      <c r="J3053" s="1321"/>
      <c r="K3053" s="1321"/>
      <c r="L3053" s="1310"/>
      <c r="N3053" s="1322">
        <f t="shared" si="123"/>
        <v>0</v>
      </c>
      <c r="O3053" s="1323">
        <f t="shared" si="124"/>
        <v>0</v>
      </c>
      <c r="P3053" s="1323">
        <f>O3053/'1.5 Universal Data'!$E$36</f>
        <v>0</v>
      </c>
      <c r="Q3053" s="221"/>
      <c r="R3053" s="221"/>
      <c r="S3053" s="221"/>
      <c r="T3053" s="221"/>
      <c r="U3053" s="221"/>
      <c r="V3053" s="221"/>
      <c r="W3053" s="221"/>
      <c r="X3053" s="221"/>
      <c r="Y3053" s="221"/>
      <c r="Z3053" s="221"/>
      <c r="AA3053" s="221"/>
      <c r="AB3053" s="221"/>
      <c r="AC3053" s="221"/>
      <c r="AD3053" s="221"/>
      <c r="AE3053" s="221"/>
    </row>
    <row r="3054" spans="2:31">
      <c r="B3054" s="1319">
        <f t="shared" si="125"/>
        <v>-1</v>
      </c>
      <c r="D3054" s="1310"/>
      <c r="E3054" s="1310"/>
      <c r="F3054" s="1320"/>
      <c r="G3054" s="1310"/>
      <c r="H3054" s="1310"/>
      <c r="I3054" s="1310"/>
      <c r="J3054" s="1321"/>
      <c r="K3054" s="1321"/>
      <c r="L3054" s="1310"/>
      <c r="N3054" s="1322">
        <f t="shared" si="123"/>
        <v>0</v>
      </c>
      <c r="O3054" s="1323">
        <f t="shared" si="124"/>
        <v>0</v>
      </c>
      <c r="P3054" s="1323">
        <f>O3054/'1.5 Universal Data'!$E$36</f>
        <v>0</v>
      </c>
      <c r="Q3054" s="221"/>
      <c r="R3054" s="221"/>
      <c r="S3054" s="221"/>
      <c r="T3054" s="221"/>
      <c r="U3054" s="221"/>
      <c r="V3054" s="221"/>
      <c r="W3054" s="221"/>
      <c r="X3054" s="221"/>
      <c r="Y3054" s="221"/>
      <c r="Z3054" s="221"/>
      <c r="AA3054" s="221"/>
      <c r="AB3054" s="221"/>
      <c r="AC3054" s="221"/>
      <c r="AD3054" s="221"/>
      <c r="AE3054" s="221"/>
    </row>
    <row r="3055" spans="2:31">
      <c r="B3055" s="1319">
        <f t="shared" si="125"/>
        <v>-1</v>
      </c>
      <c r="D3055" s="1310"/>
      <c r="E3055" s="1310"/>
      <c r="F3055" s="1320"/>
      <c r="G3055" s="1310"/>
      <c r="H3055" s="1310"/>
      <c r="I3055" s="1310"/>
      <c r="J3055" s="1321"/>
      <c r="K3055" s="1321"/>
      <c r="L3055" s="1310"/>
      <c r="N3055" s="1322">
        <f t="shared" si="123"/>
        <v>0</v>
      </c>
      <c r="O3055" s="1323">
        <f t="shared" si="124"/>
        <v>0</v>
      </c>
      <c r="P3055" s="1323">
        <f>O3055/'1.5 Universal Data'!$E$36</f>
        <v>0</v>
      </c>
      <c r="Q3055" s="221"/>
      <c r="R3055" s="221"/>
      <c r="S3055" s="221"/>
      <c r="T3055" s="221"/>
      <c r="U3055" s="221"/>
      <c r="V3055" s="221"/>
      <c r="W3055" s="221"/>
      <c r="X3055" s="221"/>
      <c r="Y3055" s="221"/>
      <c r="Z3055" s="221"/>
      <c r="AA3055" s="221"/>
      <c r="AB3055" s="221"/>
      <c r="AC3055" s="221"/>
      <c r="AD3055" s="221"/>
      <c r="AE3055" s="221"/>
    </row>
    <row r="3056" spans="2:31">
      <c r="B3056" s="1319">
        <f t="shared" si="125"/>
        <v>-1</v>
      </c>
      <c r="D3056" s="1310"/>
      <c r="E3056" s="1310"/>
      <c r="F3056" s="1320"/>
      <c r="G3056" s="1310"/>
      <c r="H3056" s="1310"/>
      <c r="I3056" s="1310"/>
      <c r="J3056" s="1321"/>
      <c r="K3056" s="1321"/>
      <c r="L3056" s="1310"/>
      <c r="N3056" s="1322">
        <f t="shared" si="123"/>
        <v>0</v>
      </c>
      <c r="O3056" s="1323">
        <f t="shared" si="124"/>
        <v>0</v>
      </c>
      <c r="P3056" s="1323">
        <f>O3056/'1.5 Universal Data'!$E$36</f>
        <v>0</v>
      </c>
      <c r="Q3056" s="221"/>
      <c r="R3056" s="221"/>
      <c r="S3056" s="221"/>
      <c r="T3056" s="221"/>
      <c r="U3056" s="221"/>
      <c r="V3056" s="221"/>
      <c r="W3056" s="221"/>
      <c r="X3056" s="221"/>
      <c r="Y3056" s="221"/>
      <c r="Z3056" s="221"/>
      <c r="AA3056" s="221"/>
      <c r="AB3056" s="221"/>
      <c r="AC3056" s="221"/>
      <c r="AD3056" s="221"/>
      <c r="AE3056" s="221"/>
    </row>
    <row r="3057" spans="2:31">
      <c r="B3057" s="1319">
        <f t="shared" si="125"/>
        <v>-1</v>
      </c>
      <c r="D3057" s="1310"/>
      <c r="E3057" s="1310"/>
      <c r="F3057" s="1320"/>
      <c r="G3057" s="1310"/>
      <c r="H3057" s="1310"/>
      <c r="I3057" s="1310"/>
      <c r="J3057" s="1321"/>
      <c r="K3057" s="1321"/>
      <c r="L3057" s="1310"/>
      <c r="N3057" s="1322">
        <f t="shared" si="123"/>
        <v>0</v>
      </c>
      <c r="O3057" s="1323">
        <f t="shared" si="124"/>
        <v>0</v>
      </c>
      <c r="P3057" s="1323">
        <f>O3057/'1.5 Universal Data'!$E$36</f>
        <v>0</v>
      </c>
      <c r="Q3057" s="221"/>
      <c r="R3057" s="221"/>
      <c r="S3057" s="221"/>
      <c r="T3057" s="221"/>
      <c r="U3057" s="221"/>
      <c r="V3057" s="221"/>
      <c r="W3057" s="221"/>
      <c r="X3057" s="221"/>
      <c r="Y3057" s="221"/>
      <c r="Z3057" s="221"/>
      <c r="AA3057" s="221"/>
      <c r="AB3057" s="221"/>
      <c r="AC3057" s="221"/>
      <c r="AD3057" s="221"/>
      <c r="AE3057" s="221"/>
    </row>
    <row r="3058" spans="2:31">
      <c r="B3058" s="1319">
        <f t="shared" si="125"/>
        <v>-1</v>
      </c>
      <c r="D3058" s="1310"/>
      <c r="E3058" s="1310"/>
      <c r="F3058" s="1320"/>
      <c r="G3058" s="1310"/>
      <c r="H3058" s="1310"/>
      <c r="I3058" s="1310"/>
      <c r="J3058" s="1321"/>
      <c r="K3058" s="1321"/>
      <c r="L3058" s="1310"/>
      <c r="N3058" s="1322">
        <f t="shared" si="123"/>
        <v>0</v>
      </c>
      <c r="O3058" s="1323">
        <f t="shared" si="124"/>
        <v>0</v>
      </c>
      <c r="P3058" s="1323">
        <f>O3058/'1.5 Universal Data'!$E$36</f>
        <v>0</v>
      </c>
      <c r="Q3058" s="221"/>
      <c r="R3058" s="221"/>
      <c r="S3058" s="221"/>
      <c r="T3058" s="221"/>
      <c r="U3058" s="221"/>
      <c r="V3058" s="221"/>
      <c r="W3058" s="221"/>
      <c r="X3058" s="221"/>
      <c r="Y3058" s="221"/>
      <c r="Z3058" s="221"/>
      <c r="AA3058" s="221"/>
      <c r="AB3058" s="221"/>
      <c r="AC3058" s="221"/>
      <c r="AD3058" s="221"/>
      <c r="AE3058" s="221"/>
    </row>
    <row r="3059" spans="2:31">
      <c r="B3059" s="1319">
        <f t="shared" si="125"/>
        <v>-1</v>
      </c>
      <c r="D3059" s="1310"/>
      <c r="E3059" s="1310"/>
      <c r="F3059" s="1320"/>
      <c r="G3059" s="1310"/>
      <c r="H3059" s="1310"/>
      <c r="I3059" s="1310"/>
      <c r="J3059" s="1321"/>
      <c r="K3059" s="1321"/>
      <c r="L3059" s="1310"/>
      <c r="N3059" s="1322">
        <f t="shared" si="123"/>
        <v>0</v>
      </c>
      <c r="O3059" s="1323">
        <f t="shared" si="124"/>
        <v>0</v>
      </c>
      <c r="P3059" s="1323">
        <f>O3059/'1.5 Universal Data'!$E$36</f>
        <v>0</v>
      </c>
      <c r="Q3059" s="221"/>
      <c r="R3059" s="221"/>
      <c r="S3059" s="221"/>
      <c r="T3059" s="221"/>
      <c r="U3059" s="221"/>
      <c r="V3059" s="221"/>
      <c r="W3059" s="221"/>
      <c r="X3059" s="221"/>
      <c r="Y3059" s="221"/>
      <c r="Z3059" s="221"/>
      <c r="AA3059" s="221"/>
      <c r="AB3059" s="221"/>
      <c r="AC3059" s="221"/>
      <c r="AD3059" s="221"/>
      <c r="AE3059" s="221"/>
    </row>
    <row r="3060" spans="2:31">
      <c r="B3060" s="1319">
        <f t="shared" si="125"/>
        <v>-1</v>
      </c>
      <c r="D3060" s="1310"/>
      <c r="E3060" s="1310"/>
      <c r="F3060" s="1320"/>
      <c r="G3060" s="1310"/>
      <c r="H3060" s="1310"/>
      <c r="I3060" s="1310"/>
      <c r="J3060" s="1321"/>
      <c r="K3060" s="1321"/>
      <c r="L3060" s="1310"/>
      <c r="N3060" s="1322">
        <f t="shared" si="123"/>
        <v>0</v>
      </c>
      <c r="O3060" s="1323">
        <f t="shared" si="124"/>
        <v>0</v>
      </c>
      <c r="P3060" s="1323">
        <f>O3060/'1.5 Universal Data'!$E$36</f>
        <v>0</v>
      </c>
      <c r="Q3060" s="221"/>
      <c r="R3060" s="221"/>
      <c r="S3060" s="221"/>
      <c r="T3060" s="221"/>
      <c r="U3060" s="221"/>
      <c r="V3060" s="221"/>
      <c r="W3060" s="221"/>
      <c r="X3060" s="221"/>
      <c r="Y3060" s="221"/>
      <c r="Z3060" s="221"/>
      <c r="AA3060" s="221"/>
      <c r="AB3060" s="221"/>
      <c r="AC3060" s="221"/>
      <c r="AD3060" s="221"/>
      <c r="AE3060" s="221"/>
    </row>
    <row r="3061" spans="2:31">
      <c r="B3061" s="1319">
        <f t="shared" si="125"/>
        <v>-1</v>
      </c>
      <c r="D3061" s="1310"/>
      <c r="E3061" s="1310"/>
      <c r="F3061" s="1320"/>
      <c r="G3061" s="1310"/>
      <c r="H3061" s="1310"/>
      <c r="I3061" s="1310"/>
      <c r="J3061" s="1321"/>
      <c r="K3061" s="1321"/>
      <c r="L3061" s="1310"/>
      <c r="N3061" s="1322">
        <f t="shared" si="123"/>
        <v>0</v>
      </c>
      <c r="O3061" s="1323">
        <f t="shared" si="124"/>
        <v>0</v>
      </c>
      <c r="P3061" s="1323">
        <f>O3061/'1.5 Universal Data'!$E$36</f>
        <v>0</v>
      </c>
      <c r="Q3061" s="221"/>
      <c r="R3061" s="221"/>
      <c r="S3061" s="221"/>
      <c r="T3061" s="221"/>
      <c r="U3061" s="221"/>
      <c r="V3061" s="221"/>
      <c r="W3061" s="221"/>
      <c r="X3061" s="221"/>
      <c r="Y3061" s="221"/>
      <c r="Z3061" s="221"/>
      <c r="AA3061" s="221"/>
      <c r="AB3061" s="221"/>
      <c r="AC3061" s="221"/>
      <c r="AD3061" s="221"/>
      <c r="AE3061" s="221"/>
    </row>
    <row r="3062" spans="2:31">
      <c r="B3062" s="1319">
        <f t="shared" si="125"/>
        <v>-1</v>
      </c>
      <c r="D3062" s="1310"/>
      <c r="E3062" s="1310"/>
      <c r="F3062" s="1320"/>
      <c r="G3062" s="1310"/>
      <c r="H3062" s="1310"/>
      <c r="I3062" s="1310"/>
      <c r="J3062" s="1321"/>
      <c r="K3062" s="1321"/>
      <c r="L3062" s="1310"/>
      <c r="N3062" s="1322">
        <f t="shared" si="123"/>
        <v>0</v>
      </c>
      <c r="O3062" s="1323">
        <f t="shared" si="124"/>
        <v>0</v>
      </c>
      <c r="P3062" s="1323">
        <f>O3062/'1.5 Universal Data'!$E$36</f>
        <v>0</v>
      </c>
      <c r="Q3062" s="221"/>
      <c r="R3062" s="221"/>
      <c r="S3062" s="221"/>
      <c r="T3062" s="221"/>
      <c r="U3062" s="221"/>
      <c r="V3062" s="221"/>
      <c r="W3062" s="221"/>
      <c r="X3062" s="221"/>
      <c r="Y3062" s="221"/>
      <c r="Z3062" s="221"/>
      <c r="AA3062" s="221"/>
      <c r="AB3062" s="221"/>
      <c r="AC3062" s="221"/>
      <c r="AD3062" s="221"/>
      <c r="AE3062" s="221"/>
    </row>
    <row r="3063" spans="2:31">
      <c r="B3063" s="1319">
        <f t="shared" si="125"/>
        <v>-1</v>
      </c>
      <c r="D3063" s="1310"/>
      <c r="E3063" s="1310"/>
      <c r="F3063" s="1320"/>
      <c r="G3063" s="1310"/>
      <c r="H3063" s="1310"/>
      <c r="I3063" s="1310"/>
      <c r="J3063" s="1321"/>
      <c r="K3063" s="1321"/>
      <c r="L3063" s="1310"/>
      <c r="N3063" s="1322">
        <f t="shared" si="123"/>
        <v>0</v>
      </c>
      <c r="O3063" s="1323">
        <f t="shared" si="124"/>
        <v>0</v>
      </c>
      <c r="P3063" s="1323">
        <f>O3063/'1.5 Universal Data'!$E$36</f>
        <v>0</v>
      </c>
      <c r="Q3063" s="221"/>
      <c r="R3063" s="221"/>
      <c r="S3063" s="221"/>
      <c r="T3063" s="221"/>
      <c r="U3063" s="221"/>
      <c r="V3063" s="221"/>
      <c r="W3063" s="221"/>
      <c r="X3063" s="221"/>
      <c r="Y3063" s="221"/>
      <c r="Z3063" s="221"/>
      <c r="AA3063" s="221"/>
      <c r="AB3063" s="221"/>
      <c r="AC3063" s="221"/>
      <c r="AD3063" s="221"/>
      <c r="AE3063" s="221"/>
    </row>
    <row r="3064" spans="2:31">
      <c r="B3064" s="1319">
        <f t="shared" si="125"/>
        <v>-1</v>
      </c>
      <c r="D3064" s="1310"/>
      <c r="E3064" s="1310"/>
      <c r="F3064" s="1320"/>
      <c r="G3064" s="1310"/>
      <c r="H3064" s="1310"/>
      <c r="I3064" s="1310"/>
      <c r="J3064" s="1321"/>
      <c r="K3064" s="1321"/>
      <c r="L3064" s="1310"/>
      <c r="N3064" s="1322">
        <f t="shared" si="123"/>
        <v>0</v>
      </c>
      <c r="O3064" s="1323">
        <f t="shared" si="124"/>
        <v>0</v>
      </c>
      <c r="P3064" s="1323">
        <f>O3064/'1.5 Universal Data'!$E$36</f>
        <v>0</v>
      </c>
      <c r="Q3064" s="221"/>
      <c r="R3064" s="221"/>
      <c r="S3064" s="221"/>
      <c r="T3064" s="221"/>
      <c r="U3064" s="221"/>
      <c r="V3064" s="221"/>
      <c r="W3064" s="221"/>
      <c r="X3064" s="221"/>
      <c r="Y3064" s="221"/>
      <c r="Z3064" s="221"/>
      <c r="AA3064" s="221"/>
      <c r="AB3064" s="221"/>
      <c r="AC3064" s="221"/>
      <c r="AD3064" s="221"/>
      <c r="AE3064" s="221"/>
    </row>
    <row r="3065" spans="2:31">
      <c r="B3065" s="1319">
        <f t="shared" si="125"/>
        <v>-1</v>
      </c>
      <c r="D3065" s="1310"/>
      <c r="E3065" s="1310"/>
      <c r="F3065" s="1320"/>
      <c r="G3065" s="1310"/>
      <c r="H3065" s="1310"/>
      <c r="I3065" s="1310"/>
      <c r="J3065" s="1321"/>
      <c r="K3065" s="1321"/>
      <c r="L3065" s="1310"/>
      <c r="N3065" s="1322">
        <f t="shared" si="123"/>
        <v>0</v>
      </c>
      <c r="O3065" s="1323">
        <f t="shared" si="124"/>
        <v>0</v>
      </c>
      <c r="P3065" s="1323">
        <f>O3065/'1.5 Universal Data'!$E$36</f>
        <v>0</v>
      </c>
      <c r="Q3065" s="221"/>
      <c r="R3065" s="221"/>
      <c r="S3065" s="221"/>
      <c r="T3065" s="221"/>
      <c r="U3065" s="221"/>
      <c r="V3065" s="221"/>
      <c r="W3065" s="221"/>
      <c r="X3065" s="221"/>
      <c r="Y3065" s="221"/>
      <c r="Z3065" s="221"/>
      <c r="AA3065" s="221"/>
      <c r="AB3065" s="221"/>
      <c r="AC3065" s="221"/>
      <c r="AD3065" s="221"/>
      <c r="AE3065" s="221"/>
    </row>
    <row r="3066" spans="2:31">
      <c r="B3066" s="1319">
        <f t="shared" si="125"/>
        <v>-1</v>
      </c>
      <c r="D3066" s="1310"/>
      <c r="E3066" s="1310"/>
      <c r="F3066" s="1320"/>
      <c r="G3066" s="1310"/>
      <c r="H3066" s="1310"/>
      <c r="I3066" s="1310"/>
      <c r="J3066" s="1321"/>
      <c r="K3066" s="1321"/>
      <c r="L3066" s="1310"/>
      <c r="N3066" s="1322">
        <f t="shared" si="123"/>
        <v>0</v>
      </c>
      <c r="O3066" s="1323">
        <f t="shared" si="124"/>
        <v>0</v>
      </c>
      <c r="P3066" s="1323">
        <f>O3066/'1.5 Universal Data'!$E$36</f>
        <v>0</v>
      </c>
      <c r="Q3066" s="221"/>
      <c r="R3066" s="221"/>
      <c r="S3066" s="221"/>
      <c r="T3066" s="221"/>
      <c r="U3066" s="221"/>
      <c r="V3066" s="221"/>
      <c r="W3066" s="221"/>
      <c r="X3066" s="221"/>
      <c r="Y3066" s="221"/>
      <c r="Z3066" s="221"/>
      <c r="AA3066" s="221"/>
      <c r="AB3066" s="221"/>
      <c r="AC3066" s="221"/>
      <c r="AD3066" s="221"/>
      <c r="AE3066" s="221"/>
    </row>
    <row r="3067" spans="2:31">
      <c r="B3067" s="1319">
        <f t="shared" si="125"/>
        <v>-1</v>
      </c>
      <c r="D3067" s="1310"/>
      <c r="E3067" s="1310"/>
      <c r="F3067" s="1320"/>
      <c r="G3067" s="1310"/>
      <c r="H3067" s="1310"/>
      <c r="I3067" s="1310"/>
      <c r="J3067" s="1321"/>
      <c r="K3067" s="1321"/>
      <c r="L3067" s="1310"/>
      <c r="N3067" s="1322">
        <f t="shared" si="123"/>
        <v>0</v>
      </c>
      <c r="O3067" s="1323">
        <f t="shared" si="124"/>
        <v>0</v>
      </c>
      <c r="P3067" s="1323">
        <f>O3067/'1.5 Universal Data'!$E$36</f>
        <v>0</v>
      </c>
      <c r="Q3067" s="221"/>
      <c r="R3067" s="221"/>
      <c r="S3067" s="221"/>
      <c r="T3067" s="221"/>
      <c r="U3067" s="221"/>
      <c r="V3067" s="221"/>
      <c r="W3067" s="221"/>
      <c r="X3067" s="221"/>
      <c r="Y3067" s="221"/>
      <c r="Z3067" s="221"/>
      <c r="AA3067" s="221"/>
      <c r="AB3067" s="221"/>
      <c r="AC3067" s="221"/>
      <c r="AD3067" s="221"/>
      <c r="AE3067" s="221"/>
    </row>
    <row r="3068" spans="2:31">
      <c r="B3068" s="1319">
        <f t="shared" si="125"/>
        <v>-1</v>
      </c>
      <c r="D3068" s="1310"/>
      <c r="E3068" s="1310"/>
      <c r="F3068" s="1320"/>
      <c r="G3068" s="1310"/>
      <c r="H3068" s="1310"/>
      <c r="I3068" s="1310"/>
      <c r="J3068" s="1321"/>
      <c r="K3068" s="1321"/>
      <c r="L3068" s="1310"/>
      <c r="N3068" s="1322">
        <f t="shared" si="123"/>
        <v>0</v>
      </c>
      <c r="O3068" s="1323">
        <f t="shared" si="124"/>
        <v>0</v>
      </c>
      <c r="P3068" s="1323">
        <f>O3068/'1.5 Universal Data'!$E$36</f>
        <v>0</v>
      </c>
      <c r="Q3068" s="221"/>
      <c r="R3068" s="221"/>
      <c r="S3068" s="221"/>
      <c r="T3068" s="221"/>
      <c r="U3068" s="221"/>
      <c r="V3068" s="221"/>
      <c r="W3068" s="221"/>
      <c r="X3068" s="221"/>
      <c r="Y3068" s="221"/>
      <c r="Z3068" s="221"/>
      <c r="AA3068" s="221"/>
      <c r="AB3068" s="221"/>
      <c r="AC3068" s="221"/>
      <c r="AD3068" s="221"/>
      <c r="AE3068" s="221"/>
    </row>
    <row r="3069" spans="2:31">
      <c r="B3069" s="1319">
        <f t="shared" si="125"/>
        <v>-1</v>
      </c>
      <c r="D3069" s="1310"/>
      <c r="E3069" s="1310"/>
      <c r="F3069" s="1320"/>
      <c r="G3069" s="1310"/>
      <c r="H3069" s="1310"/>
      <c r="I3069" s="1310"/>
      <c r="J3069" s="1321"/>
      <c r="K3069" s="1321"/>
      <c r="L3069" s="1310"/>
      <c r="N3069" s="1322">
        <f t="shared" si="123"/>
        <v>0</v>
      </c>
      <c r="O3069" s="1323">
        <f t="shared" si="124"/>
        <v>0</v>
      </c>
      <c r="P3069" s="1323">
        <f>O3069/'1.5 Universal Data'!$E$36</f>
        <v>0</v>
      </c>
      <c r="Q3069" s="221"/>
      <c r="R3069" s="221"/>
      <c r="S3069" s="221"/>
      <c r="T3069" s="221"/>
      <c r="U3069" s="221"/>
      <c r="V3069" s="221"/>
      <c r="W3069" s="221"/>
      <c r="X3069" s="221"/>
      <c r="Y3069" s="221"/>
      <c r="Z3069" s="221"/>
      <c r="AA3069" s="221"/>
      <c r="AB3069" s="221"/>
      <c r="AC3069" s="221"/>
      <c r="AD3069" s="221"/>
      <c r="AE3069" s="221"/>
    </row>
    <row r="3070" spans="2:31">
      <c r="B3070" s="1319">
        <f t="shared" si="125"/>
        <v>-1</v>
      </c>
      <c r="D3070" s="1310"/>
      <c r="E3070" s="1310"/>
      <c r="F3070" s="1320"/>
      <c r="G3070" s="1310"/>
      <c r="H3070" s="1310"/>
      <c r="I3070" s="1310"/>
      <c r="J3070" s="1321"/>
      <c r="K3070" s="1321"/>
      <c r="L3070" s="1310"/>
      <c r="N3070" s="1322">
        <f t="shared" si="123"/>
        <v>0</v>
      </c>
      <c r="O3070" s="1323">
        <f t="shared" si="124"/>
        <v>0</v>
      </c>
      <c r="P3070" s="1323">
        <f>O3070/'1.5 Universal Data'!$E$36</f>
        <v>0</v>
      </c>
      <c r="Q3070" s="221"/>
      <c r="R3070" s="221"/>
      <c r="S3070" s="221"/>
      <c r="T3070" s="221"/>
      <c r="U3070" s="221"/>
      <c r="V3070" s="221"/>
      <c r="W3070" s="221"/>
      <c r="X3070" s="221"/>
      <c r="Y3070" s="221"/>
      <c r="Z3070" s="221"/>
      <c r="AA3070" s="221"/>
      <c r="AB3070" s="221"/>
      <c r="AC3070" s="221"/>
      <c r="AD3070" s="221"/>
      <c r="AE3070" s="221"/>
    </row>
    <row r="3071" spans="2:31">
      <c r="B3071" s="1319">
        <f t="shared" si="125"/>
        <v>-1</v>
      </c>
      <c r="D3071" s="1310"/>
      <c r="E3071" s="1310"/>
      <c r="F3071" s="1320"/>
      <c r="G3071" s="1310"/>
      <c r="H3071" s="1310"/>
      <c r="I3071" s="1310"/>
      <c r="J3071" s="1321"/>
      <c r="K3071" s="1321"/>
      <c r="L3071" s="1310"/>
      <c r="N3071" s="1322">
        <f t="shared" si="123"/>
        <v>0</v>
      </c>
      <c r="O3071" s="1323">
        <f t="shared" si="124"/>
        <v>0</v>
      </c>
      <c r="P3071" s="1323">
        <f>O3071/'1.5 Universal Data'!$E$36</f>
        <v>0</v>
      </c>
      <c r="Q3071" s="221"/>
      <c r="R3071" s="221"/>
      <c r="S3071" s="221"/>
      <c r="T3071" s="221"/>
      <c r="U3071" s="221"/>
      <c r="V3071" s="221"/>
      <c r="W3071" s="221"/>
      <c r="X3071" s="221"/>
      <c r="Y3071" s="221"/>
      <c r="Z3071" s="221"/>
      <c r="AA3071" s="221"/>
      <c r="AB3071" s="221"/>
      <c r="AC3071" s="221"/>
      <c r="AD3071" s="221"/>
      <c r="AE3071" s="221"/>
    </row>
    <row r="3072" spans="2:31">
      <c r="B3072" s="1319">
        <f t="shared" si="125"/>
        <v>-1</v>
      </c>
      <c r="D3072" s="1310"/>
      <c r="E3072" s="1310"/>
      <c r="F3072" s="1320"/>
      <c r="G3072" s="1310"/>
      <c r="H3072" s="1310"/>
      <c r="I3072" s="1310"/>
      <c r="J3072" s="1321"/>
      <c r="K3072" s="1321"/>
      <c r="L3072" s="1310"/>
      <c r="N3072" s="1322">
        <f t="shared" si="123"/>
        <v>0</v>
      </c>
      <c r="O3072" s="1323">
        <f t="shared" si="124"/>
        <v>0</v>
      </c>
      <c r="P3072" s="1323">
        <f>O3072/'1.5 Universal Data'!$E$36</f>
        <v>0</v>
      </c>
      <c r="Q3072" s="221"/>
      <c r="R3072" s="221"/>
      <c r="S3072" s="221"/>
      <c r="T3072" s="221"/>
      <c r="U3072" s="221"/>
      <c r="V3072" s="221"/>
      <c r="W3072" s="221"/>
      <c r="X3072" s="221"/>
      <c r="Y3072" s="221"/>
      <c r="Z3072" s="221"/>
      <c r="AA3072" s="221"/>
      <c r="AB3072" s="221"/>
      <c r="AC3072" s="221"/>
      <c r="AD3072" s="221"/>
      <c r="AE3072" s="221"/>
    </row>
    <row r="3073" spans="2:31">
      <c r="B3073" s="1319">
        <f t="shared" si="125"/>
        <v>-1</v>
      </c>
      <c r="D3073" s="1310"/>
      <c r="E3073" s="1310"/>
      <c r="F3073" s="1320"/>
      <c r="G3073" s="1310"/>
      <c r="H3073" s="1310"/>
      <c r="I3073" s="1310"/>
      <c r="J3073" s="1321"/>
      <c r="K3073" s="1321"/>
      <c r="L3073" s="1310"/>
      <c r="N3073" s="1322">
        <f t="shared" si="123"/>
        <v>0</v>
      </c>
      <c r="O3073" s="1323">
        <f t="shared" si="124"/>
        <v>0</v>
      </c>
      <c r="P3073" s="1323">
        <f>O3073/'1.5 Universal Data'!$E$36</f>
        <v>0</v>
      </c>
      <c r="Q3073" s="221"/>
      <c r="R3073" s="221"/>
      <c r="S3073" s="221"/>
      <c r="T3073" s="221"/>
      <c r="U3073" s="221"/>
      <c r="V3073" s="221"/>
      <c r="W3073" s="221"/>
      <c r="X3073" s="221"/>
      <c r="Y3073" s="221"/>
      <c r="Z3073" s="221"/>
      <c r="AA3073" s="221"/>
      <c r="AB3073" s="221"/>
      <c r="AC3073" s="221"/>
      <c r="AD3073" s="221"/>
      <c r="AE3073" s="221"/>
    </row>
    <row r="3074" spans="2:31">
      <c r="B3074" s="1319">
        <f t="shared" si="125"/>
        <v>-1</v>
      </c>
      <c r="D3074" s="1310"/>
      <c r="E3074" s="1310"/>
      <c r="F3074" s="1320"/>
      <c r="G3074" s="1310"/>
      <c r="H3074" s="1310"/>
      <c r="I3074" s="1310"/>
      <c r="J3074" s="1321"/>
      <c r="K3074" s="1321"/>
      <c r="L3074" s="1310"/>
      <c r="N3074" s="1322">
        <f t="shared" si="123"/>
        <v>0</v>
      </c>
      <c r="O3074" s="1323">
        <f t="shared" si="124"/>
        <v>0</v>
      </c>
      <c r="P3074" s="1323">
        <f>O3074/'1.5 Universal Data'!$E$36</f>
        <v>0</v>
      </c>
      <c r="Q3074" s="221"/>
      <c r="R3074" s="221"/>
      <c r="S3074" s="221"/>
      <c r="T3074" s="221"/>
      <c r="U3074" s="221"/>
      <c r="V3074" s="221"/>
      <c r="W3074" s="221"/>
      <c r="X3074" s="221"/>
      <c r="Y3074" s="221"/>
      <c r="Z3074" s="221"/>
      <c r="AA3074" s="221"/>
      <c r="AB3074" s="221"/>
      <c r="AC3074" s="221"/>
      <c r="AD3074" s="221"/>
      <c r="AE3074" s="221"/>
    </row>
    <row r="3075" spans="2:31">
      <c r="B3075" s="1319">
        <f t="shared" si="125"/>
        <v>-1</v>
      </c>
      <c r="D3075" s="1310"/>
      <c r="E3075" s="1310"/>
      <c r="F3075" s="1320"/>
      <c r="G3075" s="1310"/>
      <c r="H3075" s="1310"/>
      <c r="I3075" s="1310"/>
      <c r="J3075" s="1321"/>
      <c r="K3075" s="1321"/>
      <c r="L3075" s="1310"/>
      <c r="N3075" s="1322">
        <f t="shared" si="123"/>
        <v>0</v>
      </c>
      <c r="O3075" s="1323">
        <f t="shared" si="124"/>
        <v>0</v>
      </c>
      <c r="P3075" s="1323">
        <f>O3075/'1.5 Universal Data'!$E$36</f>
        <v>0</v>
      </c>
      <c r="Q3075" s="221"/>
      <c r="R3075" s="221"/>
      <c r="S3075" s="221"/>
      <c r="T3075" s="221"/>
      <c r="U3075" s="221"/>
      <c r="V3075" s="221"/>
      <c r="W3075" s="221"/>
      <c r="X3075" s="221"/>
      <c r="Y3075" s="221"/>
      <c r="Z3075" s="221"/>
      <c r="AA3075" s="221"/>
      <c r="AB3075" s="221"/>
      <c r="AC3075" s="221"/>
      <c r="AD3075" s="221"/>
      <c r="AE3075" s="221"/>
    </row>
    <row r="3076" spans="2:31">
      <c r="B3076" s="1319">
        <f t="shared" si="125"/>
        <v>-1</v>
      </c>
      <c r="D3076" s="1310"/>
      <c r="E3076" s="1310"/>
      <c r="F3076" s="1320"/>
      <c r="G3076" s="1310"/>
      <c r="H3076" s="1310"/>
      <c r="I3076" s="1310"/>
      <c r="J3076" s="1321"/>
      <c r="K3076" s="1321"/>
      <c r="L3076" s="1310"/>
      <c r="N3076" s="1322">
        <f t="shared" si="123"/>
        <v>0</v>
      </c>
      <c r="O3076" s="1323">
        <f t="shared" si="124"/>
        <v>0</v>
      </c>
      <c r="P3076" s="1323">
        <f>O3076/'1.5 Universal Data'!$E$36</f>
        <v>0</v>
      </c>
      <c r="Q3076" s="221"/>
      <c r="R3076" s="221"/>
      <c r="S3076" s="221"/>
      <c r="T3076" s="221"/>
      <c r="U3076" s="221"/>
      <c r="V3076" s="221"/>
      <c r="W3076" s="221"/>
      <c r="X3076" s="221"/>
      <c r="Y3076" s="221"/>
      <c r="Z3076" s="221"/>
      <c r="AA3076" s="221"/>
      <c r="AB3076" s="221"/>
      <c r="AC3076" s="221"/>
      <c r="AD3076" s="221"/>
      <c r="AE3076" s="221"/>
    </row>
    <row r="3077" spans="2:31">
      <c r="B3077" s="1319">
        <f t="shared" si="125"/>
        <v>-1</v>
      </c>
      <c r="D3077" s="1310"/>
      <c r="E3077" s="1310"/>
      <c r="F3077" s="1320"/>
      <c r="G3077" s="1310"/>
      <c r="H3077" s="1310"/>
      <c r="I3077" s="1310"/>
      <c r="J3077" s="1321"/>
      <c r="K3077" s="1321"/>
      <c r="L3077" s="1310"/>
      <c r="N3077" s="1322">
        <f t="shared" si="123"/>
        <v>0</v>
      </c>
      <c r="O3077" s="1323">
        <f t="shared" si="124"/>
        <v>0</v>
      </c>
      <c r="P3077" s="1323">
        <f>O3077/'1.5 Universal Data'!$E$36</f>
        <v>0</v>
      </c>
      <c r="Q3077" s="221"/>
      <c r="R3077" s="221"/>
      <c r="S3077" s="221"/>
      <c r="T3077" s="221"/>
      <c r="U3077" s="221"/>
      <c r="V3077" s="221"/>
      <c r="W3077" s="221"/>
      <c r="X3077" s="221"/>
      <c r="Y3077" s="221"/>
      <c r="Z3077" s="221"/>
      <c r="AA3077" s="221"/>
      <c r="AB3077" s="221"/>
      <c r="AC3077" s="221"/>
      <c r="AD3077" s="221"/>
      <c r="AE3077" s="221"/>
    </row>
    <row r="3078" spans="2:31">
      <c r="B3078" s="1319">
        <f t="shared" si="125"/>
        <v>-1</v>
      </c>
      <c r="D3078" s="1310"/>
      <c r="E3078" s="1310"/>
      <c r="F3078" s="1320"/>
      <c r="G3078" s="1310"/>
      <c r="H3078" s="1310"/>
      <c r="I3078" s="1310"/>
      <c r="J3078" s="1321"/>
      <c r="K3078" s="1321"/>
      <c r="L3078" s="1310"/>
      <c r="N3078" s="1322">
        <f t="shared" si="123"/>
        <v>0</v>
      </c>
      <c r="O3078" s="1323">
        <f t="shared" si="124"/>
        <v>0</v>
      </c>
      <c r="P3078" s="1323">
        <f>O3078/'1.5 Universal Data'!$E$36</f>
        <v>0</v>
      </c>
      <c r="Q3078" s="221"/>
      <c r="R3078" s="221"/>
      <c r="S3078" s="221"/>
      <c r="T3078" s="221"/>
      <c r="U3078" s="221"/>
      <c r="V3078" s="221"/>
      <c r="W3078" s="221"/>
      <c r="X3078" s="221"/>
      <c r="Y3078" s="221"/>
      <c r="Z3078" s="221"/>
      <c r="AA3078" s="221"/>
      <c r="AB3078" s="221"/>
      <c r="AC3078" s="221"/>
      <c r="AD3078" s="221"/>
      <c r="AE3078" s="221"/>
    </row>
    <row r="3079" spans="2:31">
      <c r="B3079" s="1319">
        <f t="shared" si="125"/>
        <v>-1</v>
      </c>
      <c r="D3079" s="1310"/>
      <c r="E3079" s="1310"/>
      <c r="F3079" s="1320"/>
      <c r="G3079" s="1310"/>
      <c r="H3079" s="1310"/>
      <c r="I3079" s="1310"/>
      <c r="J3079" s="1321"/>
      <c r="K3079" s="1321"/>
      <c r="L3079" s="1310"/>
      <c r="N3079" s="1322">
        <f t="shared" si="123"/>
        <v>0</v>
      </c>
      <c r="O3079" s="1323">
        <f t="shared" si="124"/>
        <v>0</v>
      </c>
      <c r="P3079" s="1323">
        <f>O3079/'1.5 Universal Data'!$E$36</f>
        <v>0</v>
      </c>
      <c r="Q3079" s="221"/>
      <c r="R3079" s="221"/>
      <c r="S3079" s="221"/>
      <c r="T3079" s="221"/>
      <c r="U3079" s="221"/>
      <c r="V3079" s="221"/>
      <c r="W3079" s="221"/>
      <c r="X3079" s="221"/>
      <c r="Y3079" s="221"/>
      <c r="Z3079" s="221"/>
      <c r="AA3079" s="221"/>
      <c r="AB3079" s="221"/>
      <c r="AC3079" s="221"/>
      <c r="AD3079" s="221"/>
      <c r="AE3079" s="221"/>
    </row>
    <row r="3080" spans="2:31">
      <c r="B3080" s="1319">
        <f t="shared" si="125"/>
        <v>-1</v>
      </c>
      <c r="D3080" s="1310"/>
      <c r="E3080" s="1310"/>
      <c r="F3080" s="1320"/>
      <c r="G3080" s="1310"/>
      <c r="H3080" s="1310"/>
      <c r="I3080" s="1310"/>
      <c r="J3080" s="1321"/>
      <c r="K3080" s="1321"/>
      <c r="L3080" s="1310"/>
      <c r="N3080" s="1322">
        <f t="shared" si="123"/>
        <v>0</v>
      </c>
      <c r="O3080" s="1323">
        <f t="shared" si="124"/>
        <v>0</v>
      </c>
      <c r="P3080" s="1323">
        <f>O3080/'1.5 Universal Data'!$E$36</f>
        <v>0</v>
      </c>
      <c r="Q3080" s="221"/>
      <c r="R3080" s="221"/>
      <c r="S3080" s="221"/>
      <c r="T3080" s="221"/>
      <c r="U3080" s="221"/>
      <c r="V3080" s="221"/>
      <c r="W3080" s="221"/>
      <c r="X3080" s="221"/>
      <c r="Y3080" s="221"/>
      <c r="Z3080" s="221"/>
      <c r="AA3080" s="221"/>
      <c r="AB3080" s="221"/>
      <c r="AC3080" s="221"/>
      <c r="AD3080" s="221"/>
      <c r="AE3080" s="221"/>
    </row>
    <row r="3081" spans="2:31">
      <c r="B3081" s="1319">
        <f t="shared" si="125"/>
        <v>-1</v>
      </c>
      <c r="D3081" s="1310"/>
      <c r="E3081" s="1310"/>
      <c r="F3081" s="1320"/>
      <c r="G3081" s="1310"/>
      <c r="H3081" s="1310"/>
      <c r="I3081" s="1310"/>
      <c r="J3081" s="1321"/>
      <c r="K3081" s="1321"/>
      <c r="L3081" s="1310"/>
      <c r="N3081" s="1322">
        <f t="shared" si="123"/>
        <v>0</v>
      </c>
      <c r="O3081" s="1323">
        <f t="shared" si="124"/>
        <v>0</v>
      </c>
      <c r="P3081" s="1323">
        <f>O3081/'1.5 Universal Data'!$E$36</f>
        <v>0</v>
      </c>
      <c r="Q3081" s="221"/>
      <c r="R3081" s="221"/>
      <c r="S3081" s="221"/>
      <c r="T3081" s="221"/>
      <c r="U3081" s="221"/>
      <c r="V3081" s="221"/>
      <c r="W3081" s="221"/>
      <c r="X3081" s="221"/>
      <c r="Y3081" s="221"/>
      <c r="Z3081" s="221"/>
      <c r="AA3081" s="221"/>
      <c r="AB3081" s="221"/>
      <c r="AC3081" s="221"/>
      <c r="AD3081" s="221"/>
      <c r="AE3081" s="221"/>
    </row>
    <row r="3082" spans="2:31">
      <c r="B3082" s="1319">
        <f t="shared" si="125"/>
        <v>-1</v>
      </c>
      <c r="D3082" s="1310"/>
      <c r="E3082" s="1310"/>
      <c r="F3082" s="1320"/>
      <c r="G3082" s="1310"/>
      <c r="H3082" s="1310"/>
      <c r="I3082" s="1310"/>
      <c r="J3082" s="1321"/>
      <c r="K3082" s="1321"/>
      <c r="L3082" s="1310"/>
      <c r="N3082" s="1322">
        <f t="shared" si="123"/>
        <v>0</v>
      </c>
      <c r="O3082" s="1323">
        <f t="shared" si="124"/>
        <v>0</v>
      </c>
      <c r="P3082" s="1323">
        <f>O3082/'1.5 Universal Data'!$E$36</f>
        <v>0</v>
      </c>
      <c r="Q3082" s="221"/>
      <c r="R3082" s="221"/>
      <c r="S3082" s="221"/>
      <c r="T3082" s="221"/>
      <c r="U3082" s="221"/>
      <c r="V3082" s="221"/>
      <c r="W3082" s="221"/>
      <c r="X3082" s="221"/>
      <c r="Y3082" s="221"/>
      <c r="Z3082" s="221"/>
      <c r="AA3082" s="221"/>
      <c r="AB3082" s="221"/>
      <c r="AC3082" s="221"/>
      <c r="AD3082" s="221"/>
      <c r="AE3082" s="221"/>
    </row>
    <row r="3083" spans="2:31">
      <c r="B3083" s="1319">
        <f t="shared" si="125"/>
        <v>-1</v>
      </c>
      <c r="D3083" s="1310"/>
      <c r="E3083" s="1310"/>
      <c r="F3083" s="1320"/>
      <c r="G3083" s="1310"/>
      <c r="H3083" s="1310"/>
      <c r="I3083" s="1310"/>
      <c r="J3083" s="1321"/>
      <c r="K3083" s="1321"/>
      <c r="L3083" s="1310"/>
      <c r="N3083" s="1322">
        <f t="shared" si="123"/>
        <v>0</v>
      </c>
      <c r="O3083" s="1323">
        <f t="shared" si="124"/>
        <v>0</v>
      </c>
      <c r="P3083" s="1323">
        <f>O3083/'1.5 Universal Data'!$E$36</f>
        <v>0</v>
      </c>
      <c r="Q3083" s="221"/>
      <c r="R3083" s="221"/>
      <c r="S3083" s="221"/>
      <c r="T3083" s="221"/>
      <c r="U3083" s="221"/>
      <c r="V3083" s="221"/>
      <c r="W3083" s="221"/>
      <c r="X3083" s="221"/>
      <c r="Y3083" s="221"/>
      <c r="Z3083" s="221"/>
      <c r="AA3083" s="221"/>
      <c r="AB3083" s="221"/>
      <c r="AC3083" s="221"/>
      <c r="AD3083" s="221"/>
      <c r="AE3083" s="221"/>
    </row>
    <row r="3084" spans="2:31">
      <c r="B3084" s="1319">
        <f t="shared" si="125"/>
        <v>-1</v>
      </c>
      <c r="D3084" s="1310"/>
      <c r="E3084" s="1310"/>
      <c r="F3084" s="1320"/>
      <c r="G3084" s="1310"/>
      <c r="H3084" s="1310"/>
      <c r="I3084" s="1310"/>
      <c r="J3084" s="1321"/>
      <c r="K3084" s="1321"/>
      <c r="L3084" s="1310"/>
      <c r="N3084" s="1322">
        <f t="shared" si="123"/>
        <v>0</v>
      </c>
      <c r="O3084" s="1323">
        <f t="shared" si="124"/>
        <v>0</v>
      </c>
      <c r="P3084" s="1323">
        <f>O3084/'1.5 Universal Data'!$E$36</f>
        <v>0</v>
      </c>
      <c r="Q3084" s="221"/>
      <c r="R3084" s="221"/>
      <c r="S3084" s="221"/>
      <c r="T3084" s="221"/>
      <c r="U3084" s="221"/>
      <c r="V3084" s="221"/>
      <c r="W3084" s="221"/>
      <c r="X3084" s="221"/>
      <c r="Y3084" s="221"/>
      <c r="Z3084" s="221"/>
      <c r="AA3084" s="221"/>
      <c r="AB3084" s="221"/>
      <c r="AC3084" s="221"/>
      <c r="AD3084" s="221"/>
      <c r="AE3084" s="221"/>
    </row>
    <row r="3085" spans="2:31">
      <c r="B3085" s="1319">
        <f t="shared" si="125"/>
        <v>-1</v>
      </c>
      <c r="D3085" s="1310"/>
      <c r="E3085" s="1310"/>
      <c r="F3085" s="1320"/>
      <c r="G3085" s="1310"/>
      <c r="H3085" s="1310"/>
      <c r="I3085" s="1310"/>
      <c r="J3085" s="1321"/>
      <c r="K3085" s="1321"/>
      <c r="L3085" s="1310"/>
      <c r="N3085" s="1322">
        <f t="shared" si="123"/>
        <v>0</v>
      </c>
      <c r="O3085" s="1323">
        <f t="shared" si="124"/>
        <v>0</v>
      </c>
      <c r="P3085" s="1323">
        <f>O3085/'1.5 Universal Data'!$E$36</f>
        <v>0</v>
      </c>
      <c r="Q3085" s="221"/>
      <c r="R3085" s="221"/>
      <c r="S3085" s="221"/>
      <c r="T3085" s="221"/>
      <c r="U3085" s="221"/>
      <c r="V3085" s="221"/>
      <c r="W3085" s="221"/>
      <c r="X3085" s="221"/>
      <c r="Y3085" s="221"/>
      <c r="Z3085" s="221"/>
      <c r="AA3085" s="221"/>
      <c r="AB3085" s="221"/>
      <c r="AC3085" s="221"/>
      <c r="AD3085" s="221"/>
      <c r="AE3085" s="221"/>
    </row>
    <row r="3086" spans="2:31">
      <c r="B3086" s="1319">
        <f t="shared" si="125"/>
        <v>-1</v>
      </c>
      <c r="D3086" s="1310"/>
      <c r="E3086" s="1310"/>
      <c r="F3086" s="1320"/>
      <c r="G3086" s="1310"/>
      <c r="H3086" s="1310"/>
      <c r="I3086" s="1310"/>
      <c r="J3086" s="1321"/>
      <c r="K3086" s="1321"/>
      <c r="L3086" s="1310"/>
      <c r="N3086" s="1322">
        <f t="shared" si="123"/>
        <v>0</v>
      </c>
      <c r="O3086" s="1323">
        <f t="shared" si="124"/>
        <v>0</v>
      </c>
      <c r="P3086" s="1323">
        <f>O3086/'1.5 Universal Data'!$E$36</f>
        <v>0</v>
      </c>
      <c r="Q3086" s="221"/>
      <c r="R3086" s="221"/>
      <c r="S3086" s="221"/>
      <c r="T3086" s="221"/>
      <c r="U3086" s="221"/>
      <c r="V3086" s="221"/>
      <c r="W3086" s="221"/>
      <c r="X3086" s="221"/>
      <c r="Y3086" s="221"/>
      <c r="Z3086" s="221"/>
      <c r="AA3086" s="221"/>
      <c r="AB3086" s="221"/>
      <c r="AC3086" s="221"/>
      <c r="AD3086" s="221"/>
      <c r="AE3086" s="221"/>
    </row>
    <row r="3087" spans="2:31">
      <c r="B3087" s="1319">
        <f t="shared" si="125"/>
        <v>-1</v>
      </c>
      <c r="D3087" s="1310"/>
      <c r="E3087" s="1310"/>
      <c r="F3087" s="1320"/>
      <c r="G3087" s="1310"/>
      <c r="H3087" s="1310"/>
      <c r="I3087" s="1310"/>
      <c r="J3087" s="1321"/>
      <c r="K3087" s="1321"/>
      <c r="L3087" s="1310"/>
      <c r="N3087" s="1322">
        <f t="shared" si="123"/>
        <v>0</v>
      </c>
      <c r="O3087" s="1323">
        <f t="shared" si="124"/>
        <v>0</v>
      </c>
      <c r="P3087" s="1323">
        <f>O3087/'1.5 Universal Data'!$E$36</f>
        <v>0</v>
      </c>
      <c r="Q3087" s="221"/>
      <c r="R3087" s="221"/>
      <c r="S3087" s="221"/>
      <c r="T3087" s="221"/>
      <c r="U3087" s="221"/>
      <c r="V3087" s="221"/>
      <c r="W3087" s="221"/>
      <c r="X3087" s="221"/>
      <c r="Y3087" s="221"/>
      <c r="Z3087" s="221"/>
      <c r="AA3087" s="221"/>
      <c r="AB3087" s="221"/>
      <c r="AC3087" s="221"/>
      <c r="AD3087" s="221"/>
      <c r="AE3087" s="221"/>
    </row>
    <row r="3088" spans="2:31">
      <c r="B3088" s="1319">
        <f t="shared" si="125"/>
        <v>-1</v>
      </c>
      <c r="D3088" s="1310"/>
      <c r="E3088" s="1310"/>
      <c r="F3088" s="1320"/>
      <c r="G3088" s="1310"/>
      <c r="H3088" s="1310"/>
      <c r="I3088" s="1310"/>
      <c r="J3088" s="1321"/>
      <c r="K3088" s="1321"/>
      <c r="L3088" s="1310"/>
      <c r="N3088" s="1322">
        <f t="shared" ref="N3088:N3151" si="126">+H3088*((K3088-J3088)+1)*B3088</f>
        <v>0</v>
      </c>
      <c r="O3088" s="1323">
        <f t="shared" ref="O3088:O3151" si="127">N3088*L3088/100</f>
        <v>0</v>
      </c>
      <c r="P3088" s="1323">
        <f>O3088/'1.5 Universal Data'!$E$36</f>
        <v>0</v>
      </c>
      <c r="Q3088" s="221"/>
      <c r="R3088" s="221"/>
      <c r="S3088" s="221"/>
      <c r="T3088" s="221"/>
      <c r="U3088" s="221"/>
      <c r="V3088" s="221"/>
      <c r="W3088" s="221"/>
      <c r="X3088" s="221"/>
      <c r="Y3088" s="221"/>
      <c r="Z3088" s="221"/>
      <c r="AA3088" s="221"/>
      <c r="AB3088" s="221"/>
      <c r="AC3088" s="221"/>
      <c r="AD3088" s="221"/>
      <c r="AE3088" s="221"/>
    </row>
    <row r="3089" spans="2:31">
      <c r="B3089" s="1319">
        <f t="shared" si="125"/>
        <v>-1</v>
      </c>
      <c r="D3089" s="1310"/>
      <c r="E3089" s="1310"/>
      <c r="F3089" s="1320"/>
      <c r="G3089" s="1310"/>
      <c r="H3089" s="1310"/>
      <c r="I3089" s="1310"/>
      <c r="J3089" s="1321"/>
      <c r="K3089" s="1321"/>
      <c r="L3089" s="1310"/>
      <c r="N3089" s="1322">
        <f t="shared" si="126"/>
        <v>0</v>
      </c>
      <c r="O3089" s="1323">
        <f t="shared" si="127"/>
        <v>0</v>
      </c>
      <c r="P3089" s="1323">
        <f>O3089/'1.5 Universal Data'!$E$36</f>
        <v>0</v>
      </c>
      <c r="Q3089" s="221"/>
      <c r="R3089" s="221"/>
      <c r="S3089" s="221"/>
      <c r="T3089" s="221"/>
      <c r="U3089" s="221"/>
      <c r="V3089" s="221"/>
      <c r="W3089" s="221"/>
      <c r="X3089" s="221"/>
      <c r="Y3089" s="221"/>
      <c r="Z3089" s="221"/>
      <c r="AA3089" s="221"/>
      <c r="AB3089" s="221"/>
      <c r="AC3089" s="221"/>
      <c r="AD3089" s="221"/>
      <c r="AE3089" s="221"/>
    </row>
    <row r="3090" spans="2:31">
      <c r="B3090" s="1319">
        <f t="shared" si="125"/>
        <v>-1</v>
      </c>
      <c r="D3090" s="1310"/>
      <c r="E3090" s="1310"/>
      <c r="F3090" s="1320"/>
      <c r="G3090" s="1310"/>
      <c r="H3090" s="1310"/>
      <c r="I3090" s="1310"/>
      <c r="J3090" s="1321"/>
      <c r="K3090" s="1321"/>
      <c r="L3090" s="1310"/>
      <c r="N3090" s="1322">
        <f t="shared" si="126"/>
        <v>0</v>
      </c>
      <c r="O3090" s="1323">
        <f t="shared" si="127"/>
        <v>0</v>
      </c>
      <c r="P3090" s="1323">
        <f>O3090/'1.5 Universal Data'!$E$36</f>
        <v>0</v>
      </c>
      <c r="Q3090" s="221"/>
      <c r="R3090" s="221"/>
      <c r="S3090" s="221"/>
      <c r="T3090" s="221"/>
      <c r="U3090" s="221"/>
      <c r="V3090" s="221"/>
      <c r="W3090" s="221"/>
      <c r="X3090" s="221"/>
      <c r="Y3090" s="221"/>
      <c r="Z3090" s="221"/>
      <c r="AA3090" s="221"/>
      <c r="AB3090" s="221"/>
      <c r="AC3090" s="221"/>
      <c r="AD3090" s="221"/>
      <c r="AE3090" s="221"/>
    </row>
    <row r="3091" spans="2:31">
      <c r="B3091" s="1319">
        <f t="shared" si="125"/>
        <v>-1</v>
      </c>
      <c r="D3091" s="1310"/>
      <c r="E3091" s="1310"/>
      <c r="F3091" s="1320"/>
      <c r="G3091" s="1310"/>
      <c r="H3091" s="1310"/>
      <c r="I3091" s="1310"/>
      <c r="J3091" s="1321"/>
      <c r="K3091" s="1321"/>
      <c r="L3091" s="1310"/>
      <c r="N3091" s="1322">
        <f t="shared" si="126"/>
        <v>0</v>
      </c>
      <c r="O3091" s="1323">
        <f t="shared" si="127"/>
        <v>0</v>
      </c>
      <c r="P3091" s="1323">
        <f>O3091/'1.5 Universal Data'!$E$36</f>
        <v>0</v>
      </c>
      <c r="Q3091" s="221"/>
      <c r="R3091" s="221"/>
      <c r="S3091" s="221"/>
      <c r="T3091" s="221"/>
      <c r="U3091" s="221"/>
      <c r="V3091" s="221"/>
      <c r="W3091" s="221"/>
      <c r="X3091" s="221"/>
      <c r="Y3091" s="221"/>
      <c r="Z3091" s="221"/>
      <c r="AA3091" s="221"/>
      <c r="AB3091" s="221"/>
      <c r="AC3091" s="221"/>
      <c r="AD3091" s="221"/>
      <c r="AE3091" s="221"/>
    </row>
    <row r="3092" spans="2:31">
      <c r="B3092" s="1319">
        <f t="shared" si="125"/>
        <v>-1</v>
      </c>
      <c r="D3092" s="1310"/>
      <c r="E3092" s="1310"/>
      <c r="F3092" s="1320"/>
      <c r="G3092" s="1310"/>
      <c r="H3092" s="1310"/>
      <c r="I3092" s="1310"/>
      <c r="J3092" s="1321"/>
      <c r="K3092" s="1321"/>
      <c r="L3092" s="1310"/>
      <c r="N3092" s="1322">
        <f t="shared" si="126"/>
        <v>0</v>
      </c>
      <c r="O3092" s="1323">
        <f t="shared" si="127"/>
        <v>0</v>
      </c>
      <c r="P3092" s="1323">
        <f>O3092/'1.5 Universal Data'!$E$36</f>
        <v>0</v>
      </c>
      <c r="Q3092" s="221"/>
      <c r="R3092" s="221"/>
      <c r="S3092" s="221"/>
      <c r="T3092" s="221"/>
      <c r="U3092" s="221"/>
      <c r="V3092" s="221"/>
      <c r="W3092" s="221"/>
      <c r="X3092" s="221"/>
      <c r="Y3092" s="221"/>
      <c r="Z3092" s="221"/>
      <c r="AA3092" s="221"/>
      <c r="AB3092" s="221"/>
      <c r="AC3092" s="221"/>
      <c r="AD3092" s="221"/>
      <c r="AE3092" s="221"/>
    </row>
    <row r="3093" spans="2:31">
      <c r="B3093" s="1319">
        <f t="shared" si="125"/>
        <v>-1</v>
      </c>
      <c r="D3093" s="1310"/>
      <c r="E3093" s="1310"/>
      <c r="F3093" s="1320"/>
      <c r="G3093" s="1310"/>
      <c r="H3093" s="1310"/>
      <c r="I3093" s="1310"/>
      <c r="J3093" s="1321"/>
      <c r="K3093" s="1321"/>
      <c r="L3093" s="1310"/>
      <c r="N3093" s="1322">
        <f t="shared" si="126"/>
        <v>0</v>
      </c>
      <c r="O3093" s="1323">
        <f t="shared" si="127"/>
        <v>0</v>
      </c>
      <c r="P3093" s="1323">
        <f>O3093/'1.5 Universal Data'!$E$36</f>
        <v>0</v>
      </c>
      <c r="Q3093" s="221"/>
      <c r="R3093" s="221"/>
      <c r="S3093" s="221"/>
      <c r="T3093" s="221"/>
      <c r="U3093" s="221"/>
      <c r="V3093" s="221"/>
      <c r="W3093" s="221"/>
      <c r="X3093" s="221"/>
      <c r="Y3093" s="221"/>
      <c r="Z3093" s="221"/>
      <c r="AA3093" s="221"/>
      <c r="AB3093" s="221"/>
      <c r="AC3093" s="221"/>
      <c r="AD3093" s="221"/>
      <c r="AE3093" s="221"/>
    </row>
    <row r="3094" spans="2:31">
      <c r="B3094" s="1319">
        <f t="shared" si="125"/>
        <v>-1</v>
      </c>
      <c r="D3094" s="1310"/>
      <c r="E3094" s="1310"/>
      <c r="F3094" s="1320"/>
      <c r="G3094" s="1310"/>
      <c r="H3094" s="1310"/>
      <c r="I3094" s="1310"/>
      <c r="J3094" s="1321"/>
      <c r="K3094" s="1321"/>
      <c r="L3094" s="1310"/>
      <c r="N3094" s="1322">
        <f t="shared" si="126"/>
        <v>0</v>
      </c>
      <c r="O3094" s="1323">
        <f t="shared" si="127"/>
        <v>0</v>
      </c>
      <c r="P3094" s="1323">
        <f>O3094/'1.5 Universal Data'!$E$36</f>
        <v>0</v>
      </c>
      <c r="Q3094" s="221"/>
      <c r="R3094" s="221"/>
      <c r="S3094" s="221"/>
      <c r="T3094" s="221"/>
      <c r="U3094" s="221"/>
      <c r="V3094" s="221"/>
      <c r="W3094" s="221"/>
      <c r="X3094" s="221"/>
      <c r="Y3094" s="221"/>
      <c r="Z3094" s="221"/>
      <c r="AA3094" s="221"/>
      <c r="AB3094" s="221"/>
      <c r="AC3094" s="221"/>
      <c r="AD3094" s="221"/>
      <c r="AE3094" s="221"/>
    </row>
    <row r="3095" spans="2:31">
      <c r="B3095" s="1319">
        <f t="shared" ref="B3095:B3158" si="128">IF(G3095="buy",1,-1)</f>
        <v>-1</v>
      </c>
      <c r="D3095" s="1310"/>
      <c r="E3095" s="1310"/>
      <c r="F3095" s="1320"/>
      <c r="G3095" s="1310"/>
      <c r="H3095" s="1310"/>
      <c r="I3095" s="1310"/>
      <c r="J3095" s="1321"/>
      <c r="K3095" s="1321"/>
      <c r="L3095" s="1310"/>
      <c r="N3095" s="1322">
        <f t="shared" si="126"/>
        <v>0</v>
      </c>
      <c r="O3095" s="1323">
        <f t="shared" si="127"/>
        <v>0</v>
      </c>
      <c r="P3095" s="1323">
        <f>O3095/'1.5 Universal Data'!$E$36</f>
        <v>0</v>
      </c>
      <c r="Q3095" s="221"/>
      <c r="R3095" s="221"/>
      <c r="S3095" s="221"/>
      <c r="T3095" s="221"/>
      <c r="U3095" s="221"/>
      <c r="V3095" s="221"/>
      <c r="W3095" s="221"/>
      <c r="X3095" s="221"/>
      <c r="Y3095" s="221"/>
      <c r="Z3095" s="221"/>
      <c r="AA3095" s="221"/>
      <c r="AB3095" s="221"/>
      <c r="AC3095" s="221"/>
      <c r="AD3095" s="221"/>
      <c r="AE3095" s="221"/>
    </row>
    <row r="3096" spans="2:31">
      <c r="B3096" s="1319">
        <f t="shared" si="128"/>
        <v>-1</v>
      </c>
      <c r="D3096" s="1310"/>
      <c r="E3096" s="1310"/>
      <c r="F3096" s="1320"/>
      <c r="G3096" s="1310"/>
      <c r="H3096" s="1310"/>
      <c r="I3096" s="1310"/>
      <c r="J3096" s="1321"/>
      <c r="K3096" s="1321"/>
      <c r="L3096" s="1310"/>
      <c r="N3096" s="1322">
        <f t="shared" si="126"/>
        <v>0</v>
      </c>
      <c r="O3096" s="1323">
        <f t="shared" si="127"/>
        <v>0</v>
      </c>
      <c r="P3096" s="1323">
        <f>O3096/'1.5 Universal Data'!$E$36</f>
        <v>0</v>
      </c>
      <c r="Q3096" s="221"/>
      <c r="R3096" s="221"/>
      <c r="S3096" s="221"/>
      <c r="T3096" s="221"/>
      <c r="U3096" s="221"/>
      <c r="V3096" s="221"/>
      <c r="W3096" s="221"/>
      <c r="X3096" s="221"/>
      <c r="Y3096" s="221"/>
      <c r="Z3096" s="221"/>
      <c r="AA3096" s="221"/>
      <c r="AB3096" s="221"/>
      <c r="AC3096" s="221"/>
      <c r="AD3096" s="221"/>
      <c r="AE3096" s="221"/>
    </row>
    <row r="3097" spans="2:31">
      <c r="B3097" s="1319">
        <f t="shared" si="128"/>
        <v>-1</v>
      </c>
      <c r="D3097" s="1310"/>
      <c r="E3097" s="1310"/>
      <c r="F3097" s="1320"/>
      <c r="G3097" s="1310"/>
      <c r="H3097" s="1310"/>
      <c r="I3097" s="1310"/>
      <c r="J3097" s="1321"/>
      <c r="K3097" s="1321"/>
      <c r="L3097" s="1310"/>
      <c r="N3097" s="1322">
        <f t="shared" si="126"/>
        <v>0</v>
      </c>
      <c r="O3097" s="1323">
        <f t="shared" si="127"/>
        <v>0</v>
      </c>
      <c r="P3097" s="1323">
        <f>O3097/'1.5 Universal Data'!$E$36</f>
        <v>0</v>
      </c>
      <c r="Q3097" s="221"/>
      <c r="R3097" s="221"/>
      <c r="S3097" s="221"/>
      <c r="T3097" s="221"/>
      <c r="U3097" s="221"/>
      <c r="V3097" s="221"/>
      <c r="W3097" s="221"/>
      <c r="X3097" s="221"/>
      <c r="Y3097" s="221"/>
      <c r="Z3097" s="221"/>
      <c r="AA3097" s="221"/>
      <c r="AB3097" s="221"/>
      <c r="AC3097" s="221"/>
      <c r="AD3097" s="221"/>
      <c r="AE3097" s="221"/>
    </row>
    <row r="3098" spans="2:31">
      <c r="B3098" s="1319">
        <f t="shared" si="128"/>
        <v>-1</v>
      </c>
      <c r="D3098" s="1310"/>
      <c r="E3098" s="1310"/>
      <c r="F3098" s="1320"/>
      <c r="G3098" s="1310"/>
      <c r="H3098" s="1310"/>
      <c r="I3098" s="1310"/>
      <c r="J3098" s="1321"/>
      <c r="K3098" s="1321"/>
      <c r="L3098" s="1310"/>
      <c r="N3098" s="1322">
        <f t="shared" si="126"/>
        <v>0</v>
      </c>
      <c r="O3098" s="1323">
        <f t="shared" si="127"/>
        <v>0</v>
      </c>
      <c r="P3098" s="1323">
        <f>O3098/'1.5 Universal Data'!$E$36</f>
        <v>0</v>
      </c>
      <c r="Q3098" s="221"/>
      <c r="R3098" s="221"/>
      <c r="S3098" s="221"/>
      <c r="T3098" s="221"/>
      <c r="U3098" s="221"/>
      <c r="V3098" s="221"/>
      <c r="W3098" s="221"/>
      <c r="X3098" s="221"/>
      <c r="Y3098" s="221"/>
      <c r="Z3098" s="221"/>
      <c r="AA3098" s="221"/>
      <c r="AB3098" s="221"/>
      <c r="AC3098" s="221"/>
      <c r="AD3098" s="221"/>
      <c r="AE3098" s="221"/>
    </row>
    <row r="3099" spans="2:31">
      <c r="B3099" s="1319">
        <f t="shared" si="128"/>
        <v>-1</v>
      </c>
      <c r="D3099" s="1310"/>
      <c r="E3099" s="1310"/>
      <c r="F3099" s="1320"/>
      <c r="G3099" s="1310"/>
      <c r="H3099" s="1310"/>
      <c r="I3099" s="1310"/>
      <c r="J3099" s="1321"/>
      <c r="K3099" s="1321"/>
      <c r="L3099" s="1310"/>
      <c r="N3099" s="1322">
        <f t="shared" si="126"/>
        <v>0</v>
      </c>
      <c r="O3099" s="1323">
        <f t="shared" si="127"/>
        <v>0</v>
      </c>
      <c r="P3099" s="1323">
        <f>O3099/'1.5 Universal Data'!$E$36</f>
        <v>0</v>
      </c>
      <c r="Q3099" s="221"/>
      <c r="R3099" s="221"/>
      <c r="S3099" s="221"/>
      <c r="T3099" s="221"/>
      <c r="U3099" s="221"/>
      <c r="V3099" s="221"/>
      <c r="W3099" s="221"/>
      <c r="X3099" s="221"/>
      <c r="Y3099" s="221"/>
      <c r="Z3099" s="221"/>
      <c r="AA3099" s="221"/>
      <c r="AB3099" s="221"/>
      <c r="AC3099" s="221"/>
      <c r="AD3099" s="221"/>
      <c r="AE3099" s="221"/>
    </row>
    <row r="3100" spans="2:31">
      <c r="B3100" s="1319">
        <f t="shared" si="128"/>
        <v>-1</v>
      </c>
      <c r="D3100" s="1310"/>
      <c r="E3100" s="1310"/>
      <c r="F3100" s="1320"/>
      <c r="G3100" s="1310"/>
      <c r="H3100" s="1310"/>
      <c r="I3100" s="1310"/>
      <c r="J3100" s="1321"/>
      <c r="K3100" s="1321"/>
      <c r="L3100" s="1310"/>
      <c r="N3100" s="1322">
        <f t="shared" si="126"/>
        <v>0</v>
      </c>
      <c r="O3100" s="1323">
        <f t="shared" si="127"/>
        <v>0</v>
      </c>
      <c r="P3100" s="1323">
        <f>O3100/'1.5 Universal Data'!$E$36</f>
        <v>0</v>
      </c>
      <c r="Q3100" s="221"/>
      <c r="R3100" s="221"/>
      <c r="S3100" s="221"/>
      <c r="T3100" s="221"/>
      <c r="U3100" s="221"/>
      <c r="V3100" s="221"/>
      <c r="W3100" s="221"/>
      <c r="X3100" s="221"/>
      <c r="Y3100" s="221"/>
      <c r="Z3100" s="221"/>
      <c r="AA3100" s="221"/>
      <c r="AB3100" s="221"/>
      <c r="AC3100" s="221"/>
      <c r="AD3100" s="221"/>
      <c r="AE3100" s="221"/>
    </row>
    <row r="3101" spans="2:31">
      <c r="B3101" s="1319">
        <f t="shared" si="128"/>
        <v>-1</v>
      </c>
      <c r="D3101" s="1310"/>
      <c r="E3101" s="1310"/>
      <c r="F3101" s="1320"/>
      <c r="G3101" s="1310"/>
      <c r="H3101" s="1310"/>
      <c r="I3101" s="1310"/>
      <c r="J3101" s="1321"/>
      <c r="K3101" s="1321"/>
      <c r="L3101" s="1310"/>
      <c r="N3101" s="1322">
        <f t="shared" si="126"/>
        <v>0</v>
      </c>
      <c r="O3101" s="1323">
        <f t="shared" si="127"/>
        <v>0</v>
      </c>
      <c r="P3101" s="1323">
        <f>O3101/'1.5 Universal Data'!$E$36</f>
        <v>0</v>
      </c>
      <c r="Q3101" s="221"/>
      <c r="R3101" s="221"/>
      <c r="S3101" s="221"/>
      <c r="T3101" s="221"/>
      <c r="U3101" s="221"/>
      <c r="V3101" s="221"/>
      <c r="W3101" s="221"/>
      <c r="X3101" s="221"/>
      <c r="Y3101" s="221"/>
      <c r="Z3101" s="221"/>
      <c r="AA3101" s="221"/>
      <c r="AB3101" s="221"/>
      <c r="AC3101" s="221"/>
      <c r="AD3101" s="221"/>
      <c r="AE3101" s="221"/>
    </row>
    <row r="3102" spans="2:31">
      <c r="B3102" s="1319">
        <f t="shared" si="128"/>
        <v>-1</v>
      </c>
      <c r="D3102" s="1310"/>
      <c r="E3102" s="1310"/>
      <c r="F3102" s="1320"/>
      <c r="G3102" s="1310"/>
      <c r="H3102" s="1310"/>
      <c r="I3102" s="1310"/>
      <c r="J3102" s="1321"/>
      <c r="K3102" s="1321"/>
      <c r="L3102" s="1310"/>
      <c r="N3102" s="1322">
        <f t="shared" si="126"/>
        <v>0</v>
      </c>
      <c r="O3102" s="1323">
        <f t="shared" si="127"/>
        <v>0</v>
      </c>
      <c r="P3102" s="1323">
        <f>O3102/'1.5 Universal Data'!$E$36</f>
        <v>0</v>
      </c>
      <c r="Q3102" s="221"/>
      <c r="R3102" s="221"/>
      <c r="S3102" s="221"/>
      <c r="T3102" s="221"/>
      <c r="U3102" s="221"/>
      <c r="V3102" s="221"/>
      <c r="W3102" s="221"/>
      <c r="X3102" s="221"/>
      <c r="Y3102" s="221"/>
      <c r="Z3102" s="221"/>
      <c r="AA3102" s="221"/>
      <c r="AB3102" s="221"/>
      <c r="AC3102" s="221"/>
      <c r="AD3102" s="221"/>
      <c r="AE3102" s="221"/>
    </row>
    <row r="3103" spans="2:31">
      <c r="B3103" s="1319">
        <f t="shared" si="128"/>
        <v>-1</v>
      </c>
      <c r="D3103" s="1310"/>
      <c r="E3103" s="1310"/>
      <c r="F3103" s="1320"/>
      <c r="G3103" s="1310"/>
      <c r="H3103" s="1310"/>
      <c r="I3103" s="1310"/>
      <c r="J3103" s="1321"/>
      <c r="K3103" s="1321"/>
      <c r="L3103" s="1310"/>
      <c r="N3103" s="1322">
        <f t="shared" si="126"/>
        <v>0</v>
      </c>
      <c r="O3103" s="1323">
        <f t="shared" si="127"/>
        <v>0</v>
      </c>
      <c r="P3103" s="1323">
        <f>O3103/'1.5 Universal Data'!$E$36</f>
        <v>0</v>
      </c>
      <c r="Q3103" s="221"/>
      <c r="R3103" s="221"/>
      <c r="S3103" s="221"/>
      <c r="T3103" s="221"/>
      <c r="U3103" s="221"/>
      <c r="V3103" s="221"/>
      <c r="W3103" s="221"/>
      <c r="X3103" s="221"/>
      <c r="Y3103" s="221"/>
      <c r="Z3103" s="221"/>
      <c r="AA3103" s="221"/>
      <c r="AB3103" s="221"/>
      <c r="AC3103" s="221"/>
      <c r="AD3103" s="221"/>
      <c r="AE3103" s="221"/>
    </row>
    <row r="3104" spans="2:31">
      <c r="B3104" s="1319">
        <f t="shared" si="128"/>
        <v>-1</v>
      </c>
      <c r="D3104" s="1310"/>
      <c r="E3104" s="1310"/>
      <c r="F3104" s="1320"/>
      <c r="G3104" s="1310"/>
      <c r="H3104" s="1310"/>
      <c r="I3104" s="1310"/>
      <c r="J3104" s="1321"/>
      <c r="K3104" s="1321"/>
      <c r="L3104" s="1310"/>
      <c r="N3104" s="1322">
        <f t="shared" si="126"/>
        <v>0</v>
      </c>
      <c r="O3104" s="1323">
        <f t="shared" si="127"/>
        <v>0</v>
      </c>
      <c r="P3104" s="1323">
        <f>O3104/'1.5 Universal Data'!$E$36</f>
        <v>0</v>
      </c>
      <c r="Q3104" s="221"/>
      <c r="R3104" s="221"/>
      <c r="S3104" s="221"/>
      <c r="T3104" s="221"/>
      <c r="U3104" s="221"/>
      <c r="V3104" s="221"/>
      <c r="W3104" s="221"/>
      <c r="X3104" s="221"/>
      <c r="Y3104" s="221"/>
      <c r="Z3104" s="221"/>
      <c r="AA3104" s="221"/>
      <c r="AB3104" s="221"/>
      <c r="AC3104" s="221"/>
      <c r="AD3104" s="221"/>
      <c r="AE3104" s="221"/>
    </row>
    <row r="3105" spans="2:31">
      <c r="B3105" s="1319">
        <f t="shared" si="128"/>
        <v>-1</v>
      </c>
      <c r="D3105" s="1310"/>
      <c r="E3105" s="1310"/>
      <c r="F3105" s="1320"/>
      <c r="G3105" s="1310"/>
      <c r="H3105" s="1310"/>
      <c r="I3105" s="1310"/>
      <c r="J3105" s="1321"/>
      <c r="K3105" s="1321"/>
      <c r="L3105" s="1310"/>
      <c r="N3105" s="1322">
        <f t="shared" si="126"/>
        <v>0</v>
      </c>
      <c r="O3105" s="1323">
        <f t="shared" si="127"/>
        <v>0</v>
      </c>
      <c r="P3105" s="1323">
        <f>O3105/'1.5 Universal Data'!$E$36</f>
        <v>0</v>
      </c>
      <c r="Q3105" s="221"/>
      <c r="R3105" s="221"/>
      <c r="S3105" s="221"/>
      <c r="T3105" s="221"/>
      <c r="U3105" s="221"/>
      <c r="V3105" s="221"/>
      <c r="W3105" s="221"/>
      <c r="X3105" s="221"/>
      <c r="Y3105" s="221"/>
      <c r="Z3105" s="221"/>
      <c r="AA3105" s="221"/>
      <c r="AB3105" s="221"/>
      <c r="AC3105" s="221"/>
      <c r="AD3105" s="221"/>
      <c r="AE3105" s="221"/>
    </row>
    <row r="3106" spans="2:31">
      <c r="B3106" s="1319">
        <f t="shared" si="128"/>
        <v>-1</v>
      </c>
      <c r="D3106" s="1310"/>
      <c r="E3106" s="1310"/>
      <c r="F3106" s="1320"/>
      <c r="G3106" s="1310"/>
      <c r="H3106" s="1310"/>
      <c r="I3106" s="1310"/>
      <c r="J3106" s="1321"/>
      <c r="K3106" s="1321"/>
      <c r="L3106" s="1310"/>
      <c r="N3106" s="1322">
        <f t="shared" si="126"/>
        <v>0</v>
      </c>
      <c r="O3106" s="1323">
        <f t="shared" si="127"/>
        <v>0</v>
      </c>
      <c r="P3106" s="1323">
        <f>O3106/'1.5 Universal Data'!$E$36</f>
        <v>0</v>
      </c>
      <c r="Q3106" s="221"/>
      <c r="R3106" s="221"/>
      <c r="S3106" s="221"/>
      <c r="T3106" s="221"/>
      <c r="U3106" s="221"/>
      <c r="V3106" s="221"/>
      <c r="W3106" s="221"/>
      <c r="X3106" s="221"/>
      <c r="Y3106" s="221"/>
      <c r="Z3106" s="221"/>
      <c r="AA3106" s="221"/>
      <c r="AB3106" s="221"/>
      <c r="AC3106" s="221"/>
      <c r="AD3106" s="221"/>
      <c r="AE3106" s="221"/>
    </row>
    <row r="3107" spans="2:31">
      <c r="B3107" s="1319">
        <f t="shared" si="128"/>
        <v>-1</v>
      </c>
      <c r="D3107" s="1310"/>
      <c r="E3107" s="1310"/>
      <c r="F3107" s="1320"/>
      <c r="G3107" s="1310"/>
      <c r="H3107" s="1310"/>
      <c r="I3107" s="1310"/>
      <c r="J3107" s="1321"/>
      <c r="K3107" s="1321"/>
      <c r="L3107" s="1310"/>
      <c r="N3107" s="1322">
        <f t="shared" si="126"/>
        <v>0</v>
      </c>
      <c r="O3107" s="1323">
        <f t="shared" si="127"/>
        <v>0</v>
      </c>
      <c r="P3107" s="1323">
        <f>O3107/'1.5 Universal Data'!$E$36</f>
        <v>0</v>
      </c>
      <c r="Q3107" s="221"/>
      <c r="R3107" s="221"/>
      <c r="S3107" s="221"/>
      <c r="T3107" s="221"/>
      <c r="U3107" s="221"/>
      <c r="V3107" s="221"/>
      <c r="W3107" s="221"/>
      <c r="X3107" s="221"/>
      <c r="Y3107" s="221"/>
      <c r="Z3107" s="221"/>
      <c r="AA3107" s="221"/>
      <c r="AB3107" s="221"/>
      <c r="AC3107" s="221"/>
      <c r="AD3107" s="221"/>
      <c r="AE3107" s="221"/>
    </row>
    <row r="3108" spans="2:31">
      <c r="B3108" s="1319">
        <f t="shared" si="128"/>
        <v>-1</v>
      </c>
      <c r="D3108" s="1310"/>
      <c r="E3108" s="1310"/>
      <c r="F3108" s="1320"/>
      <c r="G3108" s="1310"/>
      <c r="H3108" s="1310"/>
      <c r="I3108" s="1310"/>
      <c r="J3108" s="1321"/>
      <c r="K3108" s="1321"/>
      <c r="L3108" s="1310"/>
      <c r="N3108" s="1322">
        <f t="shared" si="126"/>
        <v>0</v>
      </c>
      <c r="O3108" s="1323">
        <f t="shared" si="127"/>
        <v>0</v>
      </c>
      <c r="P3108" s="1323">
        <f>O3108/'1.5 Universal Data'!$E$36</f>
        <v>0</v>
      </c>
      <c r="Q3108" s="221"/>
      <c r="R3108" s="221"/>
      <c r="S3108" s="221"/>
      <c r="T3108" s="221"/>
      <c r="U3108" s="221"/>
      <c r="V3108" s="221"/>
      <c r="W3108" s="221"/>
      <c r="X3108" s="221"/>
      <c r="Y3108" s="221"/>
      <c r="Z3108" s="221"/>
      <c r="AA3108" s="221"/>
      <c r="AB3108" s="221"/>
      <c r="AC3108" s="221"/>
      <c r="AD3108" s="221"/>
      <c r="AE3108" s="221"/>
    </row>
    <row r="3109" spans="2:31">
      <c r="B3109" s="1319">
        <f t="shared" si="128"/>
        <v>-1</v>
      </c>
      <c r="D3109" s="1310"/>
      <c r="E3109" s="1310"/>
      <c r="F3109" s="1320"/>
      <c r="G3109" s="1310"/>
      <c r="H3109" s="1310"/>
      <c r="I3109" s="1310"/>
      <c r="J3109" s="1321"/>
      <c r="K3109" s="1321"/>
      <c r="L3109" s="1310"/>
      <c r="N3109" s="1322">
        <f t="shared" si="126"/>
        <v>0</v>
      </c>
      <c r="O3109" s="1323">
        <f t="shared" si="127"/>
        <v>0</v>
      </c>
      <c r="P3109" s="1323">
        <f>O3109/'1.5 Universal Data'!$E$36</f>
        <v>0</v>
      </c>
      <c r="Q3109" s="221"/>
      <c r="R3109" s="221"/>
      <c r="S3109" s="221"/>
      <c r="T3109" s="221"/>
      <c r="U3109" s="221"/>
      <c r="V3109" s="221"/>
      <c r="W3109" s="221"/>
      <c r="X3109" s="221"/>
      <c r="Y3109" s="221"/>
      <c r="Z3109" s="221"/>
      <c r="AA3109" s="221"/>
      <c r="AB3109" s="221"/>
      <c r="AC3109" s="221"/>
      <c r="AD3109" s="221"/>
      <c r="AE3109" s="221"/>
    </row>
    <row r="3110" spans="2:31">
      <c r="B3110" s="1319">
        <f t="shared" si="128"/>
        <v>-1</v>
      </c>
      <c r="D3110" s="1310"/>
      <c r="E3110" s="1310"/>
      <c r="F3110" s="1320"/>
      <c r="G3110" s="1310"/>
      <c r="H3110" s="1310"/>
      <c r="I3110" s="1310"/>
      <c r="J3110" s="1321"/>
      <c r="K3110" s="1321"/>
      <c r="L3110" s="1310"/>
      <c r="N3110" s="1322">
        <f t="shared" si="126"/>
        <v>0</v>
      </c>
      <c r="O3110" s="1323">
        <f t="shared" si="127"/>
        <v>0</v>
      </c>
      <c r="P3110" s="1323">
        <f>O3110/'1.5 Universal Data'!$E$36</f>
        <v>0</v>
      </c>
      <c r="Q3110" s="221"/>
      <c r="R3110" s="221"/>
      <c r="S3110" s="221"/>
      <c r="T3110" s="221"/>
      <c r="U3110" s="221"/>
      <c r="V3110" s="221"/>
      <c r="W3110" s="221"/>
      <c r="X3110" s="221"/>
      <c r="Y3110" s="221"/>
      <c r="Z3110" s="221"/>
      <c r="AA3110" s="221"/>
      <c r="AB3110" s="221"/>
      <c r="AC3110" s="221"/>
      <c r="AD3110" s="221"/>
      <c r="AE3110" s="221"/>
    </row>
    <row r="3111" spans="2:31">
      <c r="B3111" s="1319">
        <f t="shared" si="128"/>
        <v>-1</v>
      </c>
      <c r="D3111" s="1310"/>
      <c r="E3111" s="1310"/>
      <c r="F3111" s="1320"/>
      <c r="G3111" s="1310"/>
      <c r="H3111" s="1310"/>
      <c r="I3111" s="1310"/>
      <c r="J3111" s="1321"/>
      <c r="K3111" s="1321"/>
      <c r="L3111" s="1310"/>
      <c r="N3111" s="1322">
        <f t="shared" si="126"/>
        <v>0</v>
      </c>
      <c r="O3111" s="1323">
        <f t="shared" si="127"/>
        <v>0</v>
      </c>
      <c r="P3111" s="1323">
        <f>O3111/'1.5 Universal Data'!$E$36</f>
        <v>0</v>
      </c>
      <c r="Q3111" s="221"/>
      <c r="R3111" s="221"/>
      <c r="S3111" s="221"/>
      <c r="T3111" s="221"/>
      <c r="U3111" s="221"/>
      <c r="V3111" s="221"/>
      <c r="W3111" s="221"/>
      <c r="X3111" s="221"/>
      <c r="Y3111" s="221"/>
      <c r="Z3111" s="221"/>
      <c r="AA3111" s="221"/>
      <c r="AB3111" s="221"/>
      <c r="AC3111" s="221"/>
      <c r="AD3111" s="221"/>
      <c r="AE3111" s="221"/>
    </row>
    <row r="3112" spans="2:31">
      <c r="B3112" s="1319">
        <f t="shared" si="128"/>
        <v>-1</v>
      </c>
      <c r="D3112" s="1310"/>
      <c r="E3112" s="1310"/>
      <c r="F3112" s="1320"/>
      <c r="G3112" s="1310"/>
      <c r="H3112" s="1310"/>
      <c r="I3112" s="1310"/>
      <c r="J3112" s="1321"/>
      <c r="K3112" s="1321"/>
      <c r="L3112" s="1310"/>
      <c r="N3112" s="1322">
        <f t="shared" si="126"/>
        <v>0</v>
      </c>
      <c r="O3112" s="1323">
        <f t="shared" si="127"/>
        <v>0</v>
      </c>
      <c r="P3112" s="1323">
        <f>O3112/'1.5 Universal Data'!$E$36</f>
        <v>0</v>
      </c>
      <c r="Q3112" s="221"/>
      <c r="R3112" s="221"/>
      <c r="S3112" s="221"/>
      <c r="T3112" s="221"/>
      <c r="U3112" s="221"/>
      <c r="V3112" s="221"/>
      <c r="W3112" s="221"/>
      <c r="X3112" s="221"/>
      <c r="Y3112" s="221"/>
      <c r="Z3112" s="221"/>
      <c r="AA3112" s="221"/>
      <c r="AB3112" s="221"/>
      <c r="AC3112" s="221"/>
      <c r="AD3112" s="221"/>
      <c r="AE3112" s="221"/>
    </row>
    <row r="3113" spans="2:31">
      <c r="B3113" s="1319">
        <f t="shared" si="128"/>
        <v>-1</v>
      </c>
      <c r="D3113" s="1310"/>
      <c r="E3113" s="1310"/>
      <c r="F3113" s="1320"/>
      <c r="G3113" s="1310"/>
      <c r="H3113" s="1310"/>
      <c r="I3113" s="1310"/>
      <c r="J3113" s="1321"/>
      <c r="K3113" s="1321"/>
      <c r="L3113" s="1310"/>
      <c r="N3113" s="1322">
        <f t="shared" si="126"/>
        <v>0</v>
      </c>
      <c r="O3113" s="1323">
        <f t="shared" si="127"/>
        <v>0</v>
      </c>
      <c r="P3113" s="1323">
        <f>O3113/'1.5 Universal Data'!$E$36</f>
        <v>0</v>
      </c>
      <c r="Q3113" s="221"/>
      <c r="R3113" s="221"/>
      <c r="S3113" s="221"/>
      <c r="T3113" s="221"/>
      <c r="U3113" s="221"/>
      <c r="V3113" s="221"/>
      <c r="W3113" s="221"/>
      <c r="X3113" s="221"/>
      <c r="Y3113" s="221"/>
      <c r="Z3113" s="221"/>
      <c r="AA3113" s="221"/>
      <c r="AB3113" s="221"/>
      <c r="AC3113" s="221"/>
      <c r="AD3113" s="221"/>
      <c r="AE3113" s="221"/>
    </row>
    <row r="3114" spans="2:31">
      <c r="B3114" s="1319">
        <f t="shared" si="128"/>
        <v>-1</v>
      </c>
      <c r="D3114" s="1310"/>
      <c r="E3114" s="1310"/>
      <c r="F3114" s="1320"/>
      <c r="G3114" s="1310"/>
      <c r="H3114" s="1310"/>
      <c r="I3114" s="1310"/>
      <c r="J3114" s="1321"/>
      <c r="K3114" s="1321"/>
      <c r="L3114" s="1310"/>
      <c r="N3114" s="1322">
        <f t="shared" si="126"/>
        <v>0</v>
      </c>
      <c r="O3114" s="1323">
        <f t="shared" si="127"/>
        <v>0</v>
      </c>
      <c r="P3114" s="1323">
        <f>O3114/'1.5 Universal Data'!$E$36</f>
        <v>0</v>
      </c>
      <c r="Q3114" s="221"/>
      <c r="R3114" s="221"/>
      <c r="S3114" s="221"/>
      <c r="T3114" s="221"/>
      <c r="U3114" s="221"/>
      <c r="V3114" s="221"/>
      <c r="W3114" s="221"/>
      <c r="X3114" s="221"/>
      <c r="Y3114" s="221"/>
      <c r="Z3114" s="221"/>
      <c r="AA3114" s="221"/>
      <c r="AB3114" s="221"/>
      <c r="AC3114" s="221"/>
      <c r="AD3114" s="221"/>
      <c r="AE3114" s="221"/>
    </row>
    <row r="3115" spans="2:31">
      <c r="B3115" s="1319">
        <f t="shared" si="128"/>
        <v>-1</v>
      </c>
      <c r="D3115" s="1310"/>
      <c r="E3115" s="1310"/>
      <c r="F3115" s="1320"/>
      <c r="G3115" s="1310"/>
      <c r="H3115" s="1310"/>
      <c r="I3115" s="1310"/>
      <c r="J3115" s="1321"/>
      <c r="K3115" s="1321"/>
      <c r="L3115" s="1310"/>
      <c r="N3115" s="1322">
        <f t="shared" si="126"/>
        <v>0</v>
      </c>
      <c r="O3115" s="1323">
        <f t="shared" si="127"/>
        <v>0</v>
      </c>
      <c r="P3115" s="1323">
        <f>O3115/'1.5 Universal Data'!$E$36</f>
        <v>0</v>
      </c>
      <c r="Q3115" s="221"/>
      <c r="R3115" s="221"/>
      <c r="S3115" s="221"/>
      <c r="T3115" s="221"/>
      <c r="U3115" s="221"/>
      <c r="V3115" s="221"/>
      <c r="W3115" s="221"/>
      <c r="X3115" s="221"/>
      <c r="Y3115" s="221"/>
      <c r="Z3115" s="221"/>
      <c r="AA3115" s="221"/>
      <c r="AB3115" s="221"/>
      <c r="AC3115" s="221"/>
      <c r="AD3115" s="221"/>
      <c r="AE3115" s="221"/>
    </row>
    <row r="3116" spans="2:31">
      <c r="B3116" s="1319">
        <f t="shared" si="128"/>
        <v>-1</v>
      </c>
      <c r="D3116" s="1310"/>
      <c r="E3116" s="1310"/>
      <c r="F3116" s="1320"/>
      <c r="G3116" s="1310"/>
      <c r="H3116" s="1310"/>
      <c r="I3116" s="1310"/>
      <c r="J3116" s="1321"/>
      <c r="K3116" s="1321"/>
      <c r="L3116" s="1310"/>
      <c r="N3116" s="1322">
        <f t="shared" si="126"/>
        <v>0</v>
      </c>
      <c r="O3116" s="1323">
        <f t="shared" si="127"/>
        <v>0</v>
      </c>
      <c r="P3116" s="1323">
        <f>O3116/'1.5 Universal Data'!$E$36</f>
        <v>0</v>
      </c>
      <c r="Q3116" s="221"/>
      <c r="R3116" s="221"/>
      <c r="S3116" s="221"/>
      <c r="T3116" s="221"/>
      <c r="U3116" s="221"/>
      <c r="V3116" s="221"/>
      <c r="W3116" s="221"/>
      <c r="X3116" s="221"/>
      <c r="Y3116" s="221"/>
      <c r="Z3116" s="221"/>
      <c r="AA3116" s="221"/>
      <c r="AB3116" s="221"/>
      <c r="AC3116" s="221"/>
      <c r="AD3116" s="221"/>
      <c r="AE3116" s="221"/>
    </row>
    <row r="3117" spans="2:31">
      <c r="B3117" s="1319">
        <f t="shared" si="128"/>
        <v>-1</v>
      </c>
      <c r="D3117" s="1310"/>
      <c r="E3117" s="1310"/>
      <c r="F3117" s="1320"/>
      <c r="G3117" s="1310"/>
      <c r="H3117" s="1310"/>
      <c r="I3117" s="1310"/>
      <c r="J3117" s="1321"/>
      <c r="K3117" s="1321"/>
      <c r="L3117" s="1310"/>
      <c r="N3117" s="1322">
        <f t="shared" si="126"/>
        <v>0</v>
      </c>
      <c r="O3117" s="1323">
        <f t="shared" si="127"/>
        <v>0</v>
      </c>
      <c r="P3117" s="1323">
        <f>O3117/'1.5 Universal Data'!$E$36</f>
        <v>0</v>
      </c>
      <c r="Q3117" s="221"/>
      <c r="R3117" s="221"/>
      <c r="S3117" s="221"/>
      <c r="T3117" s="221"/>
      <c r="U3117" s="221"/>
      <c r="V3117" s="221"/>
      <c r="W3117" s="221"/>
      <c r="X3117" s="221"/>
      <c r="Y3117" s="221"/>
      <c r="Z3117" s="221"/>
      <c r="AA3117" s="221"/>
      <c r="AB3117" s="221"/>
      <c r="AC3117" s="221"/>
      <c r="AD3117" s="221"/>
      <c r="AE3117" s="221"/>
    </row>
    <row r="3118" spans="2:31">
      <c r="B3118" s="1319">
        <f t="shared" si="128"/>
        <v>-1</v>
      </c>
      <c r="D3118" s="1310"/>
      <c r="E3118" s="1310"/>
      <c r="F3118" s="1320"/>
      <c r="G3118" s="1310"/>
      <c r="H3118" s="1310"/>
      <c r="I3118" s="1310"/>
      <c r="J3118" s="1321"/>
      <c r="K3118" s="1321"/>
      <c r="L3118" s="1310"/>
      <c r="N3118" s="1322">
        <f t="shared" si="126"/>
        <v>0</v>
      </c>
      <c r="O3118" s="1323">
        <f t="shared" si="127"/>
        <v>0</v>
      </c>
      <c r="P3118" s="1323">
        <f>O3118/'1.5 Universal Data'!$E$36</f>
        <v>0</v>
      </c>
      <c r="Q3118" s="221"/>
      <c r="R3118" s="221"/>
      <c r="S3118" s="221"/>
      <c r="T3118" s="221"/>
      <c r="U3118" s="221"/>
      <c r="V3118" s="221"/>
      <c r="W3118" s="221"/>
      <c r="X3118" s="221"/>
      <c r="Y3118" s="221"/>
      <c r="Z3118" s="221"/>
      <c r="AA3118" s="221"/>
      <c r="AB3118" s="221"/>
      <c r="AC3118" s="221"/>
      <c r="AD3118" s="221"/>
      <c r="AE3118" s="221"/>
    </row>
    <row r="3119" spans="2:31">
      <c r="B3119" s="1319">
        <f t="shared" si="128"/>
        <v>-1</v>
      </c>
      <c r="D3119" s="1310"/>
      <c r="E3119" s="1310"/>
      <c r="F3119" s="1320"/>
      <c r="G3119" s="1310"/>
      <c r="H3119" s="1310"/>
      <c r="I3119" s="1310"/>
      <c r="J3119" s="1321"/>
      <c r="K3119" s="1321"/>
      <c r="L3119" s="1310"/>
      <c r="N3119" s="1322">
        <f t="shared" si="126"/>
        <v>0</v>
      </c>
      <c r="O3119" s="1323">
        <f t="shared" si="127"/>
        <v>0</v>
      </c>
      <c r="P3119" s="1323">
        <f>O3119/'1.5 Universal Data'!$E$36</f>
        <v>0</v>
      </c>
      <c r="Q3119" s="221"/>
      <c r="R3119" s="221"/>
      <c r="S3119" s="221"/>
      <c r="T3119" s="221"/>
      <c r="U3119" s="221"/>
      <c r="V3119" s="221"/>
      <c r="W3119" s="221"/>
      <c r="X3119" s="221"/>
      <c r="Y3119" s="221"/>
      <c r="Z3119" s="221"/>
      <c r="AA3119" s="221"/>
      <c r="AB3119" s="221"/>
      <c r="AC3119" s="221"/>
      <c r="AD3119" s="221"/>
      <c r="AE3119" s="221"/>
    </row>
    <row r="3120" spans="2:31">
      <c r="B3120" s="1319">
        <f t="shared" si="128"/>
        <v>-1</v>
      </c>
      <c r="D3120" s="1310"/>
      <c r="E3120" s="1310"/>
      <c r="F3120" s="1320"/>
      <c r="G3120" s="1310"/>
      <c r="H3120" s="1310"/>
      <c r="I3120" s="1310"/>
      <c r="J3120" s="1321"/>
      <c r="K3120" s="1321"/>
      <c r="L3120" s="1310"/>
      <c r="N3120" s="1322">
        <f t="shared" si="126"/>
        <v>0</v>
      </c>
      <c r="O3120" s="1323">
        <f t="shared" si="127"/>
        <v>0</v>
      </c>
      <c r="P3120" s="1323">
        <f>O3120/'1.5 Universal Data'!$E$36</f>
        <v>0</v>
      </c>
      <c r="Q3120" s="221"/>
      <c r="R3120" s="221"/>
      <c r="S3120" s="221"/>
      <c r="T3120" s="221"/>
      <c r="U3120" s="221"/>
      <c r="V3120" s="221"/>
      <c r="W3120" s="221"/>
      <c r="X3120" s="221"/>
      <c r="Y3120" s="221"/>
      <c r="Z3120" s="221"/>
      <c r="AA3120" s="221"/>
      <c r="AB3120" s="221"/>
      <c r="AC3120" s="221"/>
      <c r="AD3120" s="221"/>
      <c r="AE3120" s="221"/>
    </row>
    <row r="3121" spans="2:31">
      <c r="B3121" s="1319">
        <f t="shared" si="128"/>
        <v>-1</v>
      </c>
      <c r="D3121" s="1310"/>
      <c r="E3121" s="1310"/>
      <c r="F3121" s="1320"/>
      <c r="G3121" s="1310"/>
      <c r="H3121" s="1310"/>
      <c r="I3121" s="1310"/>
      <c r="J3121" s="1321"/>
      <c r="K3121" s="1321"/>
      <c r="L3121" s="1310"/>
      <c r="N3121" s="1322">
        <f t="shared" si="126"/>
        <v>0</v>
      </c>
      <c r="O3121" s="1323">
        <f t="shared" si="127"/>
        <v>0</v>
      </c>
      <c r="P3121" s="1323">
        <f>O3121/'1.5 Universal Data'!$E$36</f>
        <v>0</v>
      </c>
      <c r="Q3121" s="221"/>
      <c r="R3121" s="221"/>
      <c r="S3121" s="221"/>
      <c r="T3121" s="221"/>
      <c r="U3121" s="221"/>
      <c r="V3121" s="221"/>
      <c r="W3121" s="221"/>
      <c r="X3121" s="221"/>
      <c r="Y3121" s="221"/>
      <c r="Z3121" s="221"/>
      <c r="AA3121" s="221"/>
      <c r="AB3121" s="221"/>
      <c r="AC3121" s="221"/>
      <c r="AD3121" s="221"/>
      <c r="AE3121" s="221"/>
    </row>
    <row r="3122" spans="2:31">
      <c r="B3122" s="1319">
        <f t="shared" si="128"/>
        <v>-1</v>
      </c>
      <c r="D3122" s="1310"/>
      <c r="E3122" s="1310"/>
      <c r="F3122" s="1320"/>
      <c r="G3122" s="1310"/>
      <c r="H3122" s="1310"/>
      <c r="I3122" s="1310"/>
      <c r="J3122" s="1321"/>
      <c r="K3122" s="1321"/>
      <c r="L3122" s="1310"/>
      <c r="N3122" s="1322">
        <f t="shared" si="126"/>
        <v>0</v>
      </c>
      <c r="O3122" s="1323">
        <f t="shared" si="127"/>
        <v>0</v>
      </c>
      <c r="P3122" s="1323">
        <f>O3122/'1.5 Universal Data'!$E$36</f>
        <v>0</v>
      </c>
      <c r="Q3122" s="221"/>
      <c r="R3122" s="221"/>
      <c r="S3122" s="221"/>
      <c r="T3122" s="221"/>
      <c r="U3122" s="221"/>
      <c r="V3122" s="221"/>
      <c r="W3122" s="221"/>
      <c r="X3122" s="221"/>
      <c r="Y3122" s="221"/>
      <c r="Z3122" s="221"/>
      <c r="AA3122" s="221"/>
      <c r="AB3122" s="221"/>
      <c r="AC3122" s="221"/>
      <c r="AD3122" s="221"/>
      <c r="AE3122" s="221"/>
    </row>
    <row r="3123" spans="2:31">
      <c r="B3123" s="1319">
        <f t="shared" si="128"/>
        <v>-1</v>
      </c>
      <c r="D3123" s="1310"/>
      <c r="E3123" s="1310"/>
      <c r="F3123" s="1320"/>
      <c r="G3123" s="1310"/>
      <c r="H3123" s="1310"/>
      <c r="I3123" s="1310"/>
      <c r="J3123" s="1321"/>
      <c r="K3123" s="1321"/>
      <c r="L3123" s="1310"/>
      <c r="N3123" s="1322">
        <f t="shared" si="126"/>
        <v>0</v>
      </c>
      <c r="O3123" s="1323">
        <f t="shared" si="127"/>
        <v>0</v>
      </c>
      <c r="P3123" s="1323">
        <f>O3123/'1.5 Universal Data'!$E$36</f>
        <v>0</v>
      </c>
      <c r="Q3123" s="221"/>
      <c r="R3123" s="221"/>
      <c r="S3123" s="221"/>
      <c r="T3123" s="221"/>
      <c r="U3123" s="221"/>
      <c r="V3123" s="221"/>
      <c r="W3123" s="221"/>
      <c r="X3123" s="221"/>
      <c r="Y3123" s="221"/>
      <c r="Z3123" s="221"/>
      <c r="AA3123" s="221"/>
      <c r="AB3123" s="221"/>
      <c r="AC3123" s="221"/>
      <c r="AD3123" s="221"/>
      <c r="AE3123" s="221"/>
    </row>
    <row r="3124" spans="2:31">
      <c r="B3124" s="1319">
        <f t="shared" si="128"/>
        <v>-1</v>
      </c>
      <c r="D3124" s="1310"/>
      <c r="E3124" s="1310"/>
      <c r="F3124" s="1320"/>
      <c r="G3124" s="1310"/>
      <c r="H3124" s="1310"/>
      <c r="I3124" s="1310"/>
      <c r="J3124" s="1321"/>
      <c r="K3124" s="1321"/>
      <c r="L3124" s="1310"/>
      <c r="N3124" s="1322">
        <f t="shared" si="126"/>
        <v>0</v>
      </c>
      <c r="O3124" s="1323">
        <f t="shared" si="127"/>
        <v>0</v>
      </c>
      <c r="P3124" s="1323">
        <f>O3124/'1.5 Universal Data'!$E$36</f>
        <v>0</v>
      </c>
      <c r="Q3124" s="221"/>
      <c r="R3124" s="221"/>
      <c r="S3124" s="221"/>
      <c r="T3124" s="221"/>
      <c r="U3124" s="221"/>
      <c r="V3124" s="221"/>
      <c r="W3124" s="221"/>
      <c r="X3124" s="221"/>
      <c r="Y3124" s="221"/>
      <c r="Z3124" s="221"/>
      <c r="AA3124" s="221"/>
      <c r="AB3124" s="221"/>
      <c r="AC3124" s="221"/>
      <c r="AD3124" s="221"/>
      <c r="AE3124" s="221"/>
    </row>
    <row r="3125" spans="2:31">
      <c r="B3125" s="1319">
        <f t="shared" si="128"/>
        <v>-1</v>
      </c>
      <c r="D3125" s="1310"/>
      <c r="E3125" s="1310"/>
      <c r="F3125" s="1320"/>
      <c r="G3125" s="1310"/>
      <c r="H3125" s="1310"/>
      <c r="I3125" s="1310"/>
      <c r="J3125" s="1321"/>
      <c r="K3125" s="1321"/>
      <c r="L3125" s="1310"/>
      <c r="N3125" s="1322">
        <f t="shared" si="126"/>
        <v>0</v>
      </c>
      <c r="O3125" s="1323">
        <f t="shared" si="127"/>
        <v>0</v>
      </c>
      <c r="P3125" s="1323">
        <f>O3125/'1.5 Universal Data'!$E$36</f>
        <v>0</v>
      </c>
      <c r="Q3125" s="221"/>
      <c r="R3125" s="221"/>
      <c r="S3125" s="221"/>
      <c r="T3125" s="221"/>
      <c r="U3125" s="221"/>
      <c r="V3125" s="221"/>
      <c r="W3125" s="221"/>
      <c r="X3125" s="221"/>
      <c r="Y3125" s="221"/>
      <c r="Z3125" s="221"/>
      <c r="AA3125" s="221"/>
      <c r="AB3125" s="221"/>
      <c r="AC3125" s="221"/>
      <c r="AD3125" s="221"/>
      <c r="AE3125" s="221"/>
    </row>
    <row r="3126" spans="2:31">
      <c r="B3126" s="1319">
        <f t="shared" si="128"/>
        <v>-1</v>
      </c>
      <c r="D3126" s="1310"/>
      <c r="E3126" s="1310"/>
      <c r="F3126" s="1320"/>
      <c r="G3126" s="1310"/>
      <c r="H3126" s="1310"/>
      <c r="I3126" s="1310"/>
      <c r="J3126" s="1321"/>
      <c r="K3126" s="1321"/>
      <c r="L3126" s="1310"/>
      <c r="N3126" s="1322">
        <f t="shared" si="126"/>
        <v>0</v>
      </c>
      <c r="O3126" s="1323">
        <f t="shared" si="127"/>
        <v>0</v>
      </c>
      <c r="P3126" s="1323">
        <f>O3126/'1.5 Universal Data'!$E$36</f>
        <v>0</v>
      </c>
      <c r="Q3126" s="221"/>
      <c r="R3126" s="221"/>
      <c r="S3126" s="221"/>
      <c r="T3126" s="221"/>
      <c r="U3126" s="221"/>
      <c r="V3126" s="221"/>
      <c r="W3126" s="221"/>
      <c r="X3126" s="221"/>
      <c r="Y3126" s="221"/>
      <c r="Z3126" s="221"/>
      <c r="AA3126" s="221"/>
      <c r="AB3126" s="221"/>
      <c r="AC3126" s="221"/>
      <c r="AD3126" s="221"/>
      <c r="AE3126" s="221"/>
    </row>
    <row r="3127" spans="2:31">
      <c r="B3127" s="1319">
        <f t="shared" si="128"/>
        <v>-1</v>
      </c>
      <c r="D3127" s="1310"/>
      <c r="E3127" s="1310"/>
      <c r="F3127" s="1320"/>
      <c r="G3127" s="1310"/>
      <c r="H3127" s="1310"/>
      <c r="I3127" s="1310"/>
      <c r="J3127" s="1321"/>
      <c r="K3127" s="1321"/>
      <c r="L3127" s="1310"/>
      <c r="N3127" s="1322">
        <f t="shared" si="126"/>
        <v>0</v>
      </c>
      <c r="O3127" s="1323">
        <f t="shared" si="127"/>
        <v>0</v>
      </c>
      <c r="P3127" s="1323">
        <f>O3127/'1.5 Universal Data'!$E$36</f>
        <v>0</v>
      </c>
      <c r="Q3127" s="221"/>
      <c r="R3127" s="221"/>
      <c r="S3127" s="221"/>
      <c r="T3127" s="221"/>
      <c r="U3127" s="221"/>
      <c r="V3127" s="221"/>
      <c r="W3127" s="221"/>
      <c r="X3127" s="221"/>
      <c r="Y3127" s="221"/>
      <c r="Z3127" s="221"/>
      <c r="AA3127" s="221"/>
      <c r="AB3127" s="221"/>
      <c r="AC3127" s="221"/>
      <c r="AD3127" s="221"/>
      <c r="AE3127" s="221"/>
    </row>
    <row r="3128" spans="2:31">
      <c r="B3128" s="1319">
        <f t="shared" si="128"/>
        <v>-1</v>
      </c>
      <c r="D3128" s="1310"/>
      <c r="E3128" s="1310"/>
      <c r="F3128" s="1320"/>
      <c r="G3128" s="1310"/>
      <c r="H3128" s="1310"/>
      <c r="I3128" s="1310"/>
      <c r="J3128" s="1321"/>
      <c r="K3128" s="1321"/>
      <c r="L3128" s="1310"/>
      <c r="N3128" s="1322">
        <f t="shared" si="126"/>
        <v>0</v>
      </c>
      <c r="O3128" s="1323">
        <f t="shared" si="127"/>
        <v>0</v>
      </c>
      <c r="P3128" s="1323">
        <f>O3128/'1.5 Universal Data'!$E$36</f>
        <v>0</v>
      </c>
      <c r="Q3128" s="221"/>
      <c r="R3128" s="221"/>
      <c r="S3128" s="221"/>
      <c r="T3128" s="221"/>
      <c r="U3128" s="221"/>
      <c r="V3128" s="221"/>
      <c r="W3128" s="221"/>
      <c r="X3128" s="221"/>
      <c r="Y3128" s="221"/>
      <c r="Z3128" s="221"/>
      <c r="AA3128" s="221"/>
      <c r="AB3128" s="221"/>
      <c r="AC3128" s="221"/>
      <c r="AD3128" s="221"/>
      <c r="AE3128" s="221"/>
    </row>
    <row r="3129" spans="2:31">
      <c r="B3129" s="1319">
        <f t="shared" si="128"/>
        <v>-1</v>
      </c>
      <c r="D3129" s="1310"/>
      <c r="E3129" s="1310"/>
      <c r="F3129" s="1320"/>
      <c r="G3129" s="1310"/>
      <c r="H3129" s="1310"/>
      <c r="I3129" s="1310"/>
      <c r="J3129" s="1321"/>
      <c r="K3129" s="1321"/>
      <c r="L3129" s="1310"/>
      <c r="N3129" s="1322">
        <f t="shared" si="126"/>
        <v>0</v>
      </c>
      <c r="O3129" s="1323">
        <f t="shared" si="127"/>
        <v>0</v>
      </c>
      <c r="P3129" s="1323">
        <f>O3129/'1.5 Universal Data'!$E$36</f>
        <v>0</v>
      </c>
      <c r="Q3129" s="221"/>
      <c r="R3129" s="221"/>
      <c r="S3129" s="221"/>
      <c r="T3129" s="221"/>
      <c r="U3129" s="221"/>
      <c r="V3129" s="221"/>
      <c r="W3129" s="221"/>
      <c r="X3129" s="221"/>
      <c r="Y3129" s="221"/>
      <c r="Z3129" s="221"/>
      <c r="AA3129" s="221"/>
      <c r="AB3129" s="221"/>
      <c r="AC3129" s="221"/>
      <c r="AD3129" s="221"/>
      <c r="AE3129" s="221"/>
    </row>
    <row r="3130" spans="2:31">
      <c r="B3130" s="1319">
        <f t="shared" si="128"/>
        <v>-1</v>
      </c>
      <c r="D3130" s="1310"/>
      <c r="E3130" s="1310"/>
      <c r="F3130" s="1320"/>
      <c r="G3130" s="1310"/>
      <c r="H3130" s="1310"/>
      <c r="I3130" s="1310"/>
      <c r="J3130" s="1321"/>
      <c r="K3130" s="1321"/>
      <c r="L3130" s="1310"/>
      <c r="N3130" s="1322">
        <f t="shared" si="126"/>
        <v>0</v>
      </c>
      <c r="O3130" s="1323">
        <f t="shared" si="127"/>
        <v>0</v>
      </c>
      <c r="P3130" s="1323">
        <f>O3130/'1.5 Universal Data'!$E$36</f>
        <v>0</v>
      </c>
      <c r="Q3130" s="221"/>
      <c r="R3130" s="221"/>
      <c r="S3130" s="221"/>
      <c r="T3130" s="221"/>
      <c r="U3130" s="221"/>
      <c r="V3130" s="221"/>
      <c r="W3130" s="221"/>
      <c r="X3130" s="221"/>
      <c r="Y3130" s="221"/>
      <c r="Z3130" s="221"/>
      <c r="AA3130" s="221"/>
      <c r="AB3130" s="221"/>
      <c r="AC3130" s="221"/>
      <c r="AD3130" s="221"/>
      <c r="AE3130" s="221"/>
    </row>
    <row r="3131" spans="2:31">
      <c r="B3131" s="1319">
        <f t="shared" si="128"/>
        <v>-1</v>
      </c>
      <c r="D3131" s="1310"/>
      <c r="E3131" s="1310"/>
      <c r="F3131" s="1320"/>
      <c r="G3131" s="1310"/>
      <c r="H3131" s="1310"/>
      <c r="I3131" s="1310"/>
      <c r="J3131" s="1321"/>
      <c r="K3131" s="1321"/>
      <c r="L3131" s="1310"/>
      <c r="N3131" s="1322">
        <f t="shared" si="126"/>
        <v>0</v>
      </c>
      <c r="O3131" s="1323">
        <f t="shared" si="127"/>
        <v>0</v>
      </c>
      <c r="P3131" s="1323">
        <f>O3131/'1.5 Universal Data'!$E$36</f>
        <v>0</v>
      </c>
      <c r="Q3131" s="221"/>
      <c r="R3131" s="221"/>
      <c r="S3131" s="221"/>
      <c r="T3131" s="221"/>
      <c r="U3131" s="221"/>
      <c r="V3131" s="221"/>
      <c r="W3131" s="221"/>
      <c r="X3131" s="221"/>
      <c r="Y3131" s="221"/>
      <c r="Z3131" s="221"/>
      <c r="AA3131" s="221"/>
      <c r="AB3131" s="221"/>
      <c r="AC3131" s="221"/>
      <c r="AD3131" s="221"/>
      <c r="AE3131" s="221"/>
    </row>
    <row r="3132" spans="2:31">
      <c r="B3132" s="1319">
        <f t="shared" si="128"/>
        <v>-1</v>
      </c>
      <c r="D3132" s="1310"/>
      <c r="E3132" s="1310"/>
      <c r="F3132" s="1320"/>
      <c r="G3132" s="1310"/>
      <c r="H3132" s="1310"/>
      <c r="I3132" s="1310"/>
      <c r="J3132" s="1321"/>
      <c r="K3132" s="1321"/>
      <c r="L3132" s="1310"/>
      <c r="N3132" s="1322">
        <f t="shared" si="126"/>
        <v>0</v>
      </c>
      <c r="O3132" s="1323">
        <f t="shared" si="127"/>
        <v>0</v>
      </c>
      <c r="P3132" s="1323">
        <f>O3132/'1.5 Universal Data'!$E$36</f>
        <v>0</v>
      </c>
      <c r="Q3132" s="221"/>
      <c r="R3132" s="221"/>
      <c r="S3132" s="221"/>
      <c r="T3132" s="221"/>
      <c r="U3132" s="221"/>
      <c r="V3132" s="221"/>
      <c r="W3132" s="221"/>
      <c r="X3132" s="221"/>
      <c r="Y3132" s="221"/>
      <c r="Z3132" s="221"/>
      <c r="AA3132" s="221"/>
      <c r="AB3132" s="221"/>
      <c r="AC3132" s="221"/>
      <c r="AD3132" s="221"/>
      <c r="AE3132" s="221"/>
    </row>
    <row r="3133" spans="2:31">
      <c r="B3133" s="1319">
        <f t="shared" si="128"/>
        <v>-1</v>
      </c>
      <c r="D3133" s="1310"/>
      <c r="E3133" s="1310"/>
      <c r="F3133" s="1320"/>
      <c r="G3133" s="1310"/>
      <c r="H3133" s="1310"/>
      <c r="I3133" s="1310"/>
      <c r="J3133" s="1321"/>
      <c r="K3133" s="1321"/>
      <c r="L3133" s="1310"/>
      <c r="N3133" s="1322">
        <f t="shared" si="126"/>
        <v>0</v>
      </c>
      <c r="O3133" s="1323">
        <f t="shared" si="127"/>
        <v>0</v>
      </c>
      <c r="P3133" s="1323">
        <f>O3133/'1.5 Universal Data'!$E$36</f>
        <v>0</v>
      </c>
      <c r="Q3133" s="221"/>
      <c r="R3133" s="221"/>
      <c r="S3133" s="221"/>
      <c r="T3133" s="221"/>
      <c r="U3133" s="221"/>
      <c r="V3133" s="221"/>
      <c r="W3133" s="221"/>
      <c r="X3133" s="221"/>
      <c r="Y3133" s="221"/>
      <c r="Z3133" s="221"/>
      <c r="AA3133" s="221"/>
      <c r="AB3133" s="221"/>
      <c r="AC3133" s="221"/>
      <c r="AD3133" s="221"/>
      <c r="AE3133" s="221"/>
    </row>
    <row r="3134" spans="2:31">
      <c r="B3134" s="1319">
        <f t="shared" si="128"/>
        <v>-1</v>
      </c>
      <c r="D3134" s="1310"/>
      <c r="E3134" s="1310"/>
      <c r="F3134" s="1320"/>
      <c r="G3134" s="1310"/>
      <c r="H3134" s="1310"/>
      <c r="I3134" s="1310"/>
      <c r="J3134" s="1321"/>
      <c r="K3134" s="1321"/>
      <c r="L3134" s="1310"/>
      <c r="N3134" s="1322">
        <f t="shared" si="126"/>
        <v>0</v>
      </c>
      <c r="O3134" s="1323">
        <f t="shared" si="127"/>
        <v>0</v>
      </c>
      <c r="P3134" s="1323">
        <f>O3134/'1.5 Universal Data'!$E$36</f>
        <v>0</v>
      </c>
      <c r="Q3134" s="221"/>
      <c r="R3134" s="221"/>
      <c r="S3134" s="221"/>
      <c r="T3134" s="221"/>
      <c r="U3134" s="221"/>
      <c r="V3134" s="221"/>
      <c r="W3134" s="221"/>
      <c r="X3134" s="221"/>
      <c r="Y3134" s="221"/>
      <c r="Z3134" s="221"/>
      <c r="AA3134" s="221"/>
      <c r="AB3134" s="221"/>
      <c r="AC3134" s="221"/>
      <c r="AD3134" s="221"/>
      <c r="AE3134" s="221"/>
    </row>
    <row r="3135" spans="2:31">
      <c r="B3135" s="1319">
        <f t="shared" si="128"/>
        <v>-1</v>
      </c>
      <c r="D3135" s="1310"/>
      <c r="E3135" s="1310"/>
      <c r="F3135" s="1320"/>
      <c r="G3135" s="1310"/>
      <c r="H3135" s="1310"/>
      <c r="I3135" s="1310"/>
      <c r="J3135" s="1321"/>
      <c r="K3135" s="1321"/>
      <c r="L3135" s="1310"/>
      <c r="N3135" s="1322">
        <f t="shared" si="126"/>
        <v>0</v>
      </c>
      <c r="O3135" s="1323">
        <f t="shared" si="127"/>
        <v>0</v>
      </c>
      <c r="P3135" s="1323">
        <f>O3135/'1.5 Universal Data'!$E$36</f>
        <v>0</v>
      </c>
      <c r="Q3135" s="221"/>
      <c r="R3135" s="221"/>
      <c r="S3135" s="221"/>
      <c r="T3135" s="221"/>
      <c r="U3135" s="221"/>
      <c r="V3135" s="221"/>
      <c r="W3135" s="221"/>
      <c r="X3135" s="221"/>
      <c r="Y3135" s="221"/>
      <c r="Z3135" s="221"/>
      <c r="AA3135" s="221"/>
      <c r="AB3135" s="221"/>
      <c r="AC3135" s="221"/>
      <c r="AD3135" s="221"/>
      <c r="AE3135" s="221"/>
    </row>
    <row r="3136" spans="2:31">
      <c r="B3136" s="1319">
        <f t="shared" si="128"/>
        <v>-1</v>
      </c>
      <c r="D3136" s="1310"/>
      <c r="E3136" s="1310"/>
      <c r="F3136" s="1320"/>
      <c r="G3136" s="1310"/>
      <c r="H3136" s="1310"/>
      <c r="I3136" s="1310"/>
      <c r="J3136" s="1321"/>
      <c r="K3136" s="1321"/>
      <c r="L3136" s="1310"/>
      <c r="N3136" s="1322">
        <f t="shared" si="126"/>
        <v>0</v>
      </c>
      <c r="O3136" s="1323">
        <f t="shared" si="127"/>
        <v>0</v>
      </c>
      <c r="P3136" s="1323">
        <f>O3136/'1.5 Universal Data'!$E$36</f>
        <v>0</v>
      </c>
      <c r="Q3136" s="221"/>
      <c r="R3136" s="221"/>
      <c r="S3136" s="221"/>
      <c r="T3136" s="221"/>
      <c r="U3136" s="221"/>
      <c r="V3136" s="221"/>
      <c r="W3136" s="221"/>
      <c r="X3136" s="221"/>
      <c r="Y3136" s="221"/>
      <c r="Z3136" s="221"/>
      <c r="AA3136" s="221"/>
      <c r="AB3136" s="221"/>
      <c r="AC3136" s="221"/>
      <c r="AD3136" s="221"/>
      <c r="AE3136" s="221"/>
    </row>
    <row r="3137" spans="2:31">
      <c r="B3137" s="1319">
        <f t="shared" si="128"/>
        <v>-1</v>
      </c>
      <c r="D3137" s="1310"/>
      <c r="E3137" s="1310"/>
      <c r="F3137" s="1320"/>
      <c r="G3137" s="1310"/>
      <c r="H3137" s="1310"/>
      <c r="I3137" s="1310"/>
      <c r="J3137" s="1321"/>
      <c r="K3137" s="1321"/>
      <c r="L3137" s="1310"/>
      <c r="N3137" s="1322">
        <f t="shared" si="126"/>
        <v>0</v>
      </c>
      <c r="O3137" s="1323">
        <f t="shared" si="127"/>
        <v>0</v>
      </c>
      <c r="P3137" s="1323">
        <f>O3137/'1.5 Universal Data'!$E$36</f>
        <v>0</v>
      </c>
      <c r="Q3137" s="221"/>
      <c r="R3137" s="221"/>
      <c r="S3137" s="221"/>
      <c r="T3137" s="221"/>
      <c r="U3137" s="221"/>
      <c r="V3137" s="221"/>
      <c r="W3137" s="221"/>
      <c r="X3137" s="221"/>
      <c r="Y3137" s="221"/>
      <c r="Z3137" s="221"/>
      <c r="AA3137" s="221"/>
      <c r="AB3137" s="221"/>
      <c r="AC3137" s="221"/>
      <c r="AD3137" s="221"/>
      <c r="AE3137" s="221"/>
    </row>
    <row r="3138" spans="2:31">
      <c r="B3138" s="1319">
        <f t="shared" si="128"/>
        <v>-1</v>
      </c>
      <c r="D3138" s="1310"/>
      <c r="E3138" s="1310"/>
      <c r="F3138" s="1320"/>
      <c r="G3138" s="1310"/>
      <c r="H3138" s="1310"/>
      <c r="I3138" s="1310"/>
      <c r="J3138" s="1321"/>
      <c r="K3138" s="1321"/>
      <c r="L3138" s="1310"/>
      <c r="N3138" s="1322">
        <f t="shared" si="126"/>
        <v>0</v>
      </c>
      <c r="O3138" s="1323">
        <f t="shared" si="127"/>
        <v>0</v>
      </c>
      <c r="P3138" s="1323">
        <f>O3138/'1.5 Universal Data'!$E$36</f>
        <v>0</v>
      </c>
      <c r="Q3138" s="221"/>
      <c r="R3138" s="221"/>
      <c r="S3138" s="221"/>
      <c r="T3138" s="221"/>
      <c r="U3138" s="221"/>
      <c r="V3138" s="221"/>
      <c r="W3138" s="221"/>
      <c r="X3138" s="221"/>
      <c r="Y3138" s="221"/>
      <c r="Z3138" s="221"/>
      <c r="AA3138" s="221"/>
      <c r="AB3138" s="221"/>
      <c r="AC3138" s="221"/>
      <c r="AD3138" s="221"/>
      <c r="AE3138" s="221"/>
    </row>
    <row r="3139" spans="2:31">
      <c r="B3139" s="1319">
        <f t="shared" si="128"/>
        <v>-1</v>
      </c>
      <c r="D3139" s="1310"/>
      <c r="E3139" s="1310"/>
      <c r="F3139" s="1320"/>
      <c r="G3139" s="1310"/>
      <c r="H3139" s="1310"/>
      <c r="I3139" s="1310"/>
      <c r="J3139" s="1321"/>
      <c r="K3139" s="1321"/>
      <c r="L3139" s="1310"/>
      <c r="N3139" s="1322">
        <f t="shared" si="126"/>
        <v>0</v>
      </c>
      <c r="O3139" s="1323">
        <f t="shared" si="127"/>
        <v>0</v>
      </c>
      <c r="P3139" s="1323">
        <f>O3139/'1.5 Universal Data'!$E$36</f>
        <v>0</v>
      </c>
      <c r="Q3139" s="221"/>
      <c r="R3139" s="221"/>
      <c r="S3139" s="221"/>
      <c r="T3139" s="221"/>
      <c r="U3139" s="221"/>
      <c r="V3139" s="221"/>
      <c r="W3139" s="221"/>
      <c r="X3139" s="221"/>
      <c r="Y3139" s="221"/>
      <c r="Z3139" s="221"/>
      <c r="AA3139" s="221"/>
      <c r="AB3139" s="221"/>
      <c r="AC3139" s="221"/>
      <c r="AD3139" s="221"/>
      <c r="AE3139" s="221"/>
    </row>
    <row r="3140" spans="2:31">
      <c r="B3140" s="1319">
        <f t="shared" si="128"/>
        <v>-1</v>
      </c>
      <c r="D3140" s="1310"/>
      <c r="E3140" s="1310"/>
      <c r="F3140" s="1320"/>
      <c r="G3140" s="1310"/>
      <c r="H3140" s="1310"/>
      <c r="I3140" s="1310"/>
      <c r="J3140" s="1321"/>
      <c r="K3140" s="1321"/>
      <c r="L3140" s="1310"/>
      <c r="N3140" s="1322">
        <f t="shared" si="126"/>
        <v>0</v>
      </c>
      <c r="O3140" s="1323">
        <f t="shared" si="127"/>
        <v>0</v>
      </c>
      <c r="P3140" s="1323">
        <f>O3140/'1.5 Universal Data'!$E$36</f>
        <v>0</v>
      </c>
      <c r="Q3140" s="221"/>
      <c r="R3140" s="221"/>
      <c r="S3140" s="221"/>
      <c r="T3140" s="221"/>
      <c r="U3140" s="221"/>
      <c r="V3140" s="221"/>
      <c r="W3140" s="221"/>
      <c r="X3140" s="221"/>
      <c r="Y3140" s="221"/>
      <c r="Z3140" s="221"/>
      <c r="AA3140" s="221"/>
      <c r="AB3140" s="221"/>
      <c r="AC3140" s="221"/>
      <c r="AD3140" s="221"/>
      <c r="AE3140" s="221"/>
    </row>
    <row r="3141" spans="2:31">
      <c r="B3141" s="1319">
        <f t="shared" si="128"/>
        <v>-1</v>
      </c>
      <c r="D3141" s="1310"/>
      <c r="E3141" s="1310"/>
      <c r="F3141" s="1320"/>
      <c r="G3141" s="1310"/>
      <c r="H3141" s="1310"/>
      <c r="I3141" s="1310"/>
      <c r="J3141" s="1321"/>
      <c r="K3141" s="1321"/>
      <c r="L3141" s="1310"/>
      <c r="N3141" s="1322">
        <f t="shared" si="126"/>
        <v>0</v>
      </c>
      <c r="O3141" s="1323">
        <f t="shared" si="127"/>
        <v>0</v>
      </c>
      <c r="P3141" s="1323">
        <f>O3141/'1.5 Universal Data'!$E$36</f>
        <v>0</v>
      </c>
      <c r="Q3141" s="221"/>
      <c r="R3141" s="221"/>
      <c r="S3141" s="221"/>
      <c r="T3141" s="221"/>
      <c r="U3141" s="221"/>
      <c r="V3141" s="221"/>
      <c r="W3141" s="221"/>
      <c r="X3141" s="221"/>
      <c r="Y3141" s="221"/>
      <c r="Z3141" s="221"/>
      <c r="AA3141" s="221"/>
      <c r="AB3141" s="221"/>
      <c r="AC3141" s="221"/>
      <c r="AD3141" s="221"/>
      <c r="AE3141" s="221"/>
    </row>
    <row r="3142" spans="2:31">
      <c r="B3142" s="1319">
        <f t="shared" si="128"/>
        <v>-1</v>
      </c>
      <c r="D3142" s="1310"/>
      <c r="E3142" s="1310"/>
      <c r="F3142" s="1320"/>
      <c r="G3142" s="1310"/>
      <c r="H3142" s="1310"/>
      <c r="I3142" s="1310"/>
      <c r="J3142" s="1321"/>
      <c r="K3142" s="1321"/>
      <c r="L3142" s="1310"/>
      <c r="N3142" s="1322">
        <f t="shared" si="126"/>
        <v>0</v>
      </c>
      <c r="O3142" s="1323">
        <f t="shared" si="127"/>
        <v>0</v>
      </c>
      <c r="P3142" s="1323">
        <f>O3142/'1.5 Universal Data'!$E$36</f>
        <v>0</v>
      </c>
      <c r="Q3142" s="221"/>
      <c r="R3142" s="221"/>
      <c r="S3142" s="221"/>
      <c r="T3142" s="221"/>
      <c r="U3142" s="221"/>
      <c r="V3142" s="221"/>
      <c r="W3142" s="221"/>
      <c r="X3142" s="221"/>
      <c r="Y3142" s="221"/>
      <c r="Z3142" s="221"/>
      <c r="AA3142" s="221"/>
      <c r="AB3142" s="221"/>
      <c r="AC3142" s="221"/>
      <c r="AD3142" s="221"/>
      <c r="AE3142" s="221"/>
    </row>
    <row r="3143" spans="2:31">
      <c r="B3143" s="1319">
        <f t="shared" si="128"/>
        <v>-1</v>
      </c>
      <c r="D3143" s="1310"/>
      <c r="E3143" s="1310"/>
      <c r="F3143" s="1320"/>
      <c r="G3143" s="1310"/>
      <c r="H3143" s="1310"/>
      <c r="I3143" s="1310"/>
      <c r="J3143" s="1321"/>
      <c r="K3143" s="1321"/>
      <c r="L3143" s="1310"/>
      <c r="N3143" s="1322">
        <f t="shared" si="126"/>
        <v>0</v>
      </c>
      <c r="O3143" s="1323">
        <f t="shared" si="127"/>
        <v>0</v>
      </c>
      <c r="P3143" s="1323">
        <f>O3143/'1.5 Universal Data'!$E$36</f>
        <v>0</v>
      </c>
      <c r="Q3143" s="221"/>
      <c r="R3143" s="221"/>
      <c r="S3143" s="221"/>
      <c r="T3143" s="221"/>
      <c r="U3143" s="221"/>
      <c r="V3143" s="221"/>
      <c r="W3143" s="221"/>
      <c r="X3143" s="221"/>
      <c r="Y3143" s="221"/>
      <c r="Z3143" s="221"/>
      <c r="AA3143" s="221"/>
      <c r="AB3143" s="221"/>
      <c r="AC3143" s="221"/>
      <c r="AD3143" s="221"/>
      <c r="AE3143" s="221"/>
    </row>
    <row r="3144" spans="2:31">
      <c r="B3144" s="1319">
        <f t="shared" si="128"/>
        <v>-1</v>
      </c>
      <c r="D3144" s="1310"/>
      <c r="E3144" s="1310"/>
      <c r="F3144" s="1320"/>
      <c r="G3144" s="1310"/>
      <c r="H3144" s="1310"/>
      <c r="I3144" s="1310"/>
      <c r="J3144" s="1321"/>
      <c r="K3144" s="1321"/>
      <c r="L3144" s="1310"/>
      <c r="N3144" s="1322">
        <f t="shared" si="126"/>
        <v>0</v>
      </c>
      <c r="O3144" s="1323">
        <f t="shared" si="127"/>
        <v>0</v>
      </c>
      <c r="P3144" s="1323">
        <f>O3144/'1.5 Universal Data'!$E$36</f>
        <v>0</v>
      </c>
      <c r="Q3144" s="221"/>
      <c r="R3144" s="221"/>
      <c r="S3144" s="221"/>
      <c r="T3144" s="221"/>
      <c r="U3144" s="221"/>
      <c r="V3144" s="221"/>
      <c r="W3144" s="221"/>
      <c r="X3144" s="221"/>
      <c r="Y3144" s="221"/>
      <c r="Z3144" s="221"/>
      <c r="AA3144" s="221"/>
      <c r="AB3144" s="221"/>
      <c r="AC3144" s="221"/>
      <c r="AD3144" s="221"/>
      <c r="AE3144" s="221"/>
    </row>
    <row r="3145" spans="2:31">
      <c r="B3145" s="1319">
        <f t="shared" si="128"/>
        <v>-1</v>
      </c>
      <c r="D3145" s="1310"/>
      <c r="E3145" s="1310"/>
      <c r="F3145" s="1320"/>
      <c r="G3145" s="1310"/>
      <c r="H3145" s="1310"/>
      <c r="I3145" s="1310"/>
      <c r="J3145" s="1321"/>
      <c r="K3145" s="1321"/>
      <c r="L3145" s="1310"/>
      <c r="N3145" s="1322">
        <f t="shared" si="126"/>
        <v>0</v>
      </c>
      <c r="O3145" s="1323">
        <f t="shared" si="127"/>
        <v>0</v>
      </c>
      <c r="P3145" s="1323">
        <f>O3145/'1.5 Universal Data'!$E$36</f>
        <v>0</v>
      </c>
      <c r="Q3145" s="221"/>
      <c r="R3145" s="221"/>
      <c r="S3145" s="221"/>
      <c r="T3145" s="221"/>
      <c r="U3145" s="221"/>
      <c r="V3145" s="221"/>
      <c r="W3145" s="221"/>
      <c r="X3145" s="221"/>
      <c r="Y3145" s="221"/>
      <c r="Z3145" s="221"/>
      <c r="AA3145" s="221"/>
      <c r="AB3145" s="221"/>
      <c r="AC3145" s="221"/>
      <c r="AD3145" s="221"/>
      <c r="AE3145" s="221"/>
    </row>
    <row r="3146" spans="2:31">
      <c r="B3146" s="1319">
        <f t="shared" si="128"/>
        <v>-1</v>
      </c>
      <c r="D3146" s="1310"/>
      <c r="E3146" s="1310"/>
      <c r="F3146" s="1320"/>
      <c r="G3146" s="1310"/>
      <c r="H3146" s="1310"/>
      <c r="I3146" s="1310"/>
      <c r="J3146" s="1321"/>
      <c r="K3146" s="1321"/>
      <c r="L3146" s="1310"/>
      <c r="N3146" s="1322">
        <f t="shared" si="126"/>
        <v>0</v>
      </c>
      <c r="O3146" s="1323">
        <f t="shared" si="127"/>
        <v>0</v>
      </c>
      <c r="P3146" s="1323">
        <f>O3146/'1.5 Universal Data'!$E$36</f>
        <v>0</v>
      </c>
      <c r="Q3146" s="221"/>
      <c r="R3146" s="221"/>
      <c r="S3146" s="221"/>
      <c r="T3146" s="221"/>
      <c r="U3146" s="221"/>
      <c r="V3146" s="221"/>
      <c r="W3146" s="221"/>
      <c r="X3146" s="221"/>
      <c r="Y3146" s="221"/>
      <c r="Z3146" s="221"/>
      <c r="AA3146" s="221"/>
      <c r="AB3146" s="221"/>
      <c r="AC3146" s="221"/>
      <c r="AD3146" s="221"/>
      <c r="AE3146" s="221"/>
    </row>
    <row r="3147" spans="2:31">
      <c r="B3147" s="1319">
        <f t="shared" si="128"/>
        <v>-1</v>
      </c>
      <c r="D3147" s="1310"/>
      <c r="E3147" s="1310"/>
      <c r="F3147" s="1320"/>
      <c r="G3147" s="1310"/>
      <c r="H3147" s="1310"/>
      <c r="I3147" s="1310"/>
      <c r="J3147" s="1321"/>
      <c r="K3147" s="1321"/>
      <c r="L3147" s="1310"/>
      <c r="N3147" s="1322">
        <f t="shared" si="126"/>
        <v>0</v>
      </c>
      <c r="O3147" s="1323">
        <f t="shared" si="127"/>
        <v>0</v>
      </c>
      <c r="P3147" s="1323">
        <f>O3147/'1.5 Universal Data'!$E$36</f>
        <v>0</v>
      </c>
      <c r="Q3147" s="221"/>
      <c r="R3147" s="221"/>
      <c r="S3147" s="221"/>
      <c r="T3147" s="221"/>
      <c r="U3147" s="221"/>
      <c r="V3147" s="221"/>
      <c r="W3147" s="221"/>
      <c r="X3147" s="221"/>
      <c r="Y3147" s="221"/>
      <c r="Z3147" s="221"/>
      <c r="AA3147" s="221"/>
      <c r="AB3147" s="221"/>
      <c r="AC3147" s="221"/>
      <c r="AD3147" s="221"/>
      <c r="AE3147" s="221"/>
    </row>
    <row r="3148" spans="2:31">
      <c r="B3148" s="1319">
        <f t="shared" si="128"/>
        <v>-1</v>
      </c>
      <c r="D3148" s="1310"/>
      <c r="E3148" s="1310"/>
      <c r="F3148" s="1320"/>
      <c r="G3148" s="1310"/>
      <c r="H3148" s="1310"/>
      <c r="I3148" s="1310"/>
      <c r="J3148" s="1321"/>
      <c r="K3148" s="1321"/>
      <c r="L3148" s="1310"/>
      <c r="N3148" s="1322">
        <f t="shared" si="126"/>
        <v>0</v>
      </c>
      <c r="O3148" s="1323">
        <f t="shared" si="127"/>
        <v>0</v>
      </c>
      <c r="P3148" s="1323">
        <f>O3148/'1.5 Universal Data'!$E$36</f>
        <v>0</v>
      </c>
      <c r="Q3148" s="221"/>
      <c r="R3148" s="221"/>
      <c r="S3148" s="221"/>
      <c r="T3148" s="221"/>
      <c r="U3148" s="221"/>
      <c r="V3148" s="221"/>
      <c r="W3148" s="221"/>
      <c r="X3148" s="221"/>
      <c r="Y3148" s="221"/>
      <c r="Z3148" s="221"/>
      <c r="AA3148" s="221"/>
      <c r="AB3148" s="221"/>
      <c r="AC3148" s="221"/>
      <c r="AD3148" s="221"/>
      <c r="AE3148" s="221"/>
    </row>
    <row r="3149" spans="2:31">
      <c r="B3149" s="1319">
        <f t="shared" si="128"/>
        <v>-1</v>
      </c>
      <c r="D3149" s="1310"/>
      <c r="E3149" s="1310"/>
      <c r="F3149" s="1320"/>
      <c r="G3149" s="1310"/>
      <c r="H3149" s="1310"/>
      <c r="I3149" s="1310"/>
      <c r="J3149" s="1321"/>
      <c r="K3149" s="1321"/>
      <c r="L3149" s="1310"/>
      <c r="N3149" s="1322">
        <f t="shared" si="126"/>
        <v>0</v>
      </c>
      <c r="O3149" s="1323">
        <f t="shared" si="127"/>
        <v>0</v>
      </c>
      <c r="P3149" s="1323">
        <f>O3149/'1.5 Universal Data'!$E$36</f>
        <v>0</v>
      </c>
      <c r="Q3149" s="221"/>
      <c r="R3149" s="221"/>
      <c r="S3149" s="221"/>
      <c r="T3149" s="221"/>
      <c r="U3149" s="221"/>
      <c r="V3149" s="221"/>
      <c r="W3149" s="221"/>
      <c r="X3149" s="221"/>
      <c r="Y3149" s="221"/>
      <c r="Z3149" s="221"/>
      <c r="AA3149" s="221"/>
      <c r="AB3149" s="221"/>
      <c r="AC3149" s="221"/>
      <c r="AD3149" s="221"/>
      <c r="AE3149" s="221"/>
    </row>
    <row r="3150" spans="2:31">
      <c r="B3150" s="1319">
        <f t="shared" si="128"/>
        <v>-1</v>
      </c>
      <c r="D3150" s="1310"/>
      <c r="E3150" s="1310"/>
      <c r="F3150" s="1320"/>
      <c r="G3150" s="1310"/>
      <c r="H3150" s="1310"/>
      <c r="I3150" s="1310"/>
      <c r="J3150" s="1321"/>
      <c r="K3150" s="1321"/>
      <c r="L3150" s="1310"/>
      <c r="N3150" s="1322">
        <f t="shared" si="126"/>
        <v>0</v>
      </c>
      <c r="O3150" s="1323">
        <f t="shared" si="127"/>
        <v>0</v>
      </c>
      <c r="P3150" s="1323">
        <f>O3150/'1.5 Universal Data'!$E$36</f>
        <v>0</v>
      </c>
      <c r="Q3150" s="221"/>
      <c r="R3150" s="221"/>
      <c r="S3150" s="221"/>
      <c r="T3150" s="221"/>
      <c r="U3150" s="221"/>
      <c r="V3150" s="221"/>
      <c r="W3150" s="221"/>
      <c r="X3150" s="221"/>
      <c r="Y3150" s="221"/>
      <c r="Z3150" s="221"/>
      <c r="AA3150" s="221"/>
      <c r="AB3150" s="221"/>
      <c r="AC3150" s="221"/>
      <c r="AD3150" s="221"/>
      <c r="AE3150" s="221"/>
    </row>
    <row r="3151" spans="2:31">
      <c r="B3151" s="1319">
        <f t="shared" si="128"/>
        <v>-1</v>
      </c>
      <c r="D3151" s="1310"/>
      <c r="E3151" s="1310"/>
      <c r="F3151" s="1320"/>
      <c r="G3151" s="1310"/>
      <c r="H3151" s="1310"/>
      <c r="I3151" s="1310"/>
      <c r="J3151" s="1321"/>
      <c r="K3151" s="1321"/>
      <c r="L3151" s="1310"/>
      <c r="N3151" s="1322">
        <f t="shared" si="126"/>
        <v>0</v>
      </c>
      <c r="O3151" s="1323">
        <f t="shared" si="127"/>
        <v>0</v>
      </c>
      <c r="P3151" s="1323">
        <f>O3151/'1.5 Universal Data'!$E$36</f>
        <v>0</v>
      </c>
      <c r="Q3151" s="221"/>
      <c r="R3151" s="221"/>
      <c r="S3151" s="221"/>
      <c r="T3151" s="221"/>
      <c r="U3151" s="221"/>
      <c r="V3151" s="221"/>
      <c r="W3151" s="221"/>
      <c r="X3151" s="221"/>
      <c r="Y3151" s="221"/>
      <c r="Z3151" s="221"/>
      <c r="AA3151" s="221"/>
      <c r="AB3151" s="221"/>
      <c r="AC3151" s="221"/>
      <c r="AD3151" s="221"/>
      <c r="AE3151" s="221"/>
    </row>
    <row r="3152" spans="2:31">
      <c r="B3152" s="1319">
        <f t="shared" si="128"/>
        <v>-1</v>
      </c>
      <c r="D3152" s="1310"/>
      <c r="E3152" s="1310"/>
      <c r="F3152" s="1320"/>
      <c r="G3152" s="1310"/>
      <c r="H3152" s="1310"/>
      <c r="I3152" s="1310"/>
      <c r="J3152" s="1321"/>
      <c r="K3152" s="1321"/>
      <c r="L3152" s="1310"/>
      <c r="N3152" s="1322">
        <f t="shared" ref="N3152:N3215" si="129">+H3152*((K3152-J3152)+1)*B3152</f>
        <v>0</v>
      </c>
      <c r="O3152" s="1323">
        <f t="shared" ref="O3152:O3215" si="130">N3152*L3152/100</f>
        <v>0</v>
      </c>
      <c r="P3152" s="1323">
        <f>O3152/'1.5 Universal Data'!$E$36</f>
        <v>0</v>
      </c>
      <c r="Q3152" s="221"/>
      <c r="R3152" s="221"/>
      <c r="S3152" s="221"/>
      <c r="T3152" s="221"/>
      <c r="U3152" s="221"/>
      <c r="V3152" s="221"/>
      <c r="W3152" s="221"/>
      <c r="X3152" s="221"/>
      <c r="Y3152" s="221"/>
      <c r="Z3152" s="221"/>
      <c r="AA3152" s="221"/>
      <c r="AB3152" s="221"/>
      <c r="AC3152" s="221"/>
      <c r="AD3152" s="221"/>
      <c r="AE3152" s="221"/>
    </row>
    <row r="3153" spans="2:31">
      <c r="B3153" s="1319">
        <f t="shared" si="128"/>
        <v>-1</v>
      </c>
      <c r="D3153" s="1310"/>
      <c r="E3153" s="1310"/>
      <c r="F3153" s="1320"/>
      <c r="G3153" s="1310"/>
      <c r="H3153" s="1310"/>
      <c r="I3153" s="1310"/>
      <c r="J3153" s="1321"/>
      <c r="K3153" s="1321"/>
      <c r="L3153" s="1310"/>
      <c r="N3153" s="1322">
        <f t="shared" si="129"/>
        <v>0</v>
      </c>
      <c r="O3153" s="1323">
        <f t="shared" si="130"/>
        <v>0</v>
      </c>
      <c r="P3153" s="1323">
        <f>O3153/'1.5 Universal Data'!$E$36</f>
        <v>0</v>
      </c>
      <c r="Q3153" s="221"/>
      <c r="R3153" s="221"/>
      <c r="S3153" s="221"/>
      <c r="T3153" s="221"/>
      <c r="U3153" s="221"/>
      <c r="V3153" s="221"/>
      <c r="W3153" s="221"/>
      <c r="X3153" s="221"/>
      <c r="Y3153" s="221"/>
      <c r="Z3153" s="221"/>
      <c r="AA3153" s="221"/>
      <c r="AB3153" s="221"/>
      <c r="AC3153" s="221"/>
      <c r="AD3153" s="221"/>
      <c r="AE3153" s="221"/>
    </row>
    <row r="3154" spans="2:31">
      <c r="B3154" s="1319">
        <f t="shared" si="128"/>
        <v>-1</v>
      </c>
      <c r="D3154" s="1310"/>
      <c r="E3154" s="1310"/>
      <c r="F3154" s="1320"/>
      <c r="G3154" s="1310"/>
      <c r="H3154" s="1310"/>
      <c r="I3154" s="1310"/>
      <c r="J3154" s="1321"/>
      <c r="K3154" s="1321"/>
      <c r="L3154" s="1310"/>
      <c r="N3154" s="1322">
        <f t="shared" si="129"/>
        <v>0</v>
      </c>
      <c r="O3154" s="1323">
        <f t="shared" si="130"/>
        <v>0</v>
      </c>
      <c r="P3154" s="1323">
        <f>O3154/'1.5 Universal Data'!$E$36</f>
        <v>0</v>
      </c>
      <c r="Q3154" s="221"/>
      <c r="R3154" s="221"/>
      <c r="S3154" s="221"/>
      <c r="T3154" s="221"/>
      <c r="U3154" s="221"/>
      <c r="V3154" s="221"/>
      <c r="W3154" s="221"/>
      <c r="X3154" s="221"/>
      <c r="Y3154" s="221"/>
      <c r="Z3154" s="221"/>
      <c r="AA3154" s="221"/>
      <c r="AB3154" s="221"/>
      <c r="AC3154" s="221"/>
      <c r="AD3154" s="221"/>
      <c r="AE3154" s="221"/>
    </row>
    <row r="3155" spans="2:31">
      <c r="B3155" s="1319">
        <f t="shared" si="128"/>
        <v>-1</v>
      </c>
      <c r="D3155" s="1310"/>
      <c r="E3155" s="1310"/>
      <c r="F3155" s="1320"/>
      <c r="G3155" s="1310"/>
      <c r="H3155" s="1310"/>
      <c r="I3155" s="1310"/>
      <c r="J3155" s="1321"/>
      <c r="K3155" s="1321"/>
      <c r="L3155" s="1310"/>
      <c r="N3155" s="1322">
        <f t="shared" si="129"/>
        <v>0</v>
      </c>
      <c r="O3155" s="1323">
        <f t="shared" si="130"/>
        <v>0</v>
      </c>
      <c r="P3155" s="1323">
        <f>O3155/'1.5 Universal Data'!$E$36</f>
        <v>0</v>
      </c>
      <c r="Q3155" s="221"/>
      <c r="R3155" s="221"/>
      <c r="S3155" s="221"/>
      <c r="T3155" s="221"/>
      <c r="U3155" s="221"/>
      <c r="V3155" s="221"/>
      <c r="W3155" s="221"/>
      <c r="X3155" s="221"/>
      <c r="Y3155" s="221"/>
      <c r="Z3155" s="221"/>
      <c r="AA3155" s="221"/>
      <c r="AB3155" s="221"/>
      <c r="AC3155" s="221"/>
      <c r="AD3155" s="221"/>
      <c r="AE3155" s="221"/>
    </row>
    <row r="3156" spans="2:31">
      <c r="B3156" s="1319">
        <f t="shared" si="128"/>
        <v>-1</v>
      </c>
      <c r="D3156" s="1310"/>
      <c r="E3156" s="1310"/>
      <c r="F3156" s="1320"/>
      <c r="G3156" s="1310"/>
      <c r="H3156" s="1310"/>
      <c r="I3156" s="1310"/>
      <c r="J3156" s="1321"/>
      <c r="K3156" s="1321"/>
      <c r="L3156" s="1310"/>
      <c r="N3156" s="1322">
        <f t="shared" si="129"/>
        <v>0</v>
      </c>
      <c r="O3156" s="1323">
        <f t="shared" si="130"/>
        <v>0</v>
      </c>
      <c r="P3156" s="1323">
        <f>O3156/'1.5 Universal Data'!$E$36</f>
        <v>0</v>
      </c>
      <c r="Q3156" s="221"/>
      <c r="R3156" s="221"/>
      <c r="S3156" s="221"/>
      <c r="T3156" s="221"/>
      <c r="U3156" s="221"/>
      <c r="V3156" s="221"/>
      <c r="W3156" s="221"/>
      <c r="X3156" s="221"/>
      <c r="Y3156" s="221"/>
      <c r="Z3156" s="221"/>
      <c r="AA3156" s="221"/>
      <c r="AB3156" s="221"/>
      <c r="AC3156" s="221"/>
      <c r="AD3156" s="221"/>
      <c r="AE3156" s="221"/>
    </row>
    <row r="3157" spans="2:31">
      <c r="B3157" s="1319">
        <f t="shared" si="128"/>
        <v>-1</v>
      </c>
      <c r="D3157" s="1310"/>
      <c r="E3157" s="1310"/>
      <c r="F3157" s="1320"/>
      <c r="G3157" s="1310"/>
      <c r="H3157" s="1310"/>
      <c r="I3157" s="1310"/>
      <c r="J3157" s="1321"/>
      <c r="K3157" s="1321"/>
      <c r="L3157" s="1310"/>
      <c r="N3157" s="1322">
        <f t="shared" si="129"/>
        <v>0</v>
      </c>
      <c r="O3157" s="1323">
        <f t="shared" si="130"/>
        <v>0</v>
      </c>
      <c r="P3157" s="1323">
        <f>O3157/'1.5 Universal Data'!$E$36</f>
        <v>0</v>
      </c>
      <c r="Q3157" s="221"/>
      <c r="R3157" s="221"/>
      <c r="S3157" s="221"/>
      <c r="T3157" s="221"/>
      <c r="U3157" s="221"/>
      <c r="V3157" s="221"/>
      <c r="W3157" s="221"/>
      <c r="X3157" s="221"/>
      <c r="Y3157" s="221"/>
      <c r="Z3157" s="221"/>
      <c r="AA3157" s="221"/>
      <c r="AB3157" s="221"/>
      <c r="AC3157" s="221"/>
      <c r="AD3157" s="221"/>
      <c r="AE3157" s="221"/>
    </row>
    <row r="3158" spans="2:31">
      <c r="B3158" s="1319">
        <f t="shared" si="128"/>
        <v>-1</v>
      </c>
      <c r="D3158" s="1310"/>
      <c r="E3158" s="1310"/>
      <c r="F3158" s="1320"/>
      <c r="G3158" s="1310"/>
      <c r="H3158" s="1310"/>
      <c r="I3158" s="1310"/>
      <c r="J3158" s="1321"/>
      <c r="K3158" s="1321"/>
      <c r="L3158" s="1310"/>
      <c r="N3158" s="1322">
        <f t="shared" si="129"/>
        <v>0</v>
      </c>
      <c r="O3158" s="1323">
        <f t="shared" si="130"/>
        <v>0</v>
      </c>
      <c r="P3158" s="1323">
        <f>O3158/'1.5 Universal Data'!$E$36</f>
        <v>0</v>
      </c>
      <c r="Q3158" s="221"/>
      <c r="R3158" s="221"/>
      <c r="S3158" s="221"/>
      <c r="T3158" s="221"/>
      <c r="U3158" s="221"/>
      <c r="V3158" s="221"/>
      <c r="W3158" s="221"/>
      <c r="X3158" s="221"/>
      <c r="Y3158" s="221"/>
      <c r="Z3158" s="221"/>
      <c r="AA3158" s="221"/>
      <c r="AB3158" s="221"/>
      <c r="AC3158" s="221"/>
      <c r="AD3158" s="221"/>
      <c r="AE3158" s="221"/>
    </row>
    <row r="3159" spans="2:31">
      <c r="B3159" s="1319">
        <f t="shared" ref="B3159:B3222" si="131">IF(G3159="buy",1,-1)</f>
        <v>-1</v>
      </c>
      <c r="D3159" s="1310"/>
      <c r="E3159" s="1310"/>
      <c r="F3159" s="1320"/>
      <c r="G3159" s="1310"/>
      <c r="H3159" s="1310"/>
      <c r="I3159" s="1310"/>
      <c r="J3159" s="1321"/>
      <c r="K3159" s="1321"/>
      <c r="L3159" s="1310"/>
      <c r="N3159" s="1322">
        <f t="shared" si="129"/>
        <v>0</v>
      </c>
      <c r="O3159" s="1323">
        <f t="shared" si="130"/>
        <v>0</v>
      </c>
      <c r="P3159" s="1323">
        <f>O3159/'1.5 Universal Data'!$E$36</f>
        <v>0</v>
      </c>
      <c r="Q3159" s="221"/>
      <c r="R3159" s="221"/>
      <c r="S3159" s="221"/>
      <c r="T3159" s="221"/>
      <c r="U3159" s="221"/>
      <c r="V3159" s="221"/>
      <c r="W3159" s="221"/>
      <c r="X3159" s="221"/>
      <c r="Y3159" s="221"/>
      <c r="Z3159" s="221"/>
      <c r="AA3159" s="221"/>
      <c r="AB3159" s="221"/>
      <c r="AC3159" s="221"/>
      <c r="AD3159" s="221"/>
      <c r="AE3159" s="221"/>
    </row>
    <row r="3160" spans="2:31">
      <c r="B3160" s="1319">
        <f t="shared" si="131"/>
        <v>-1</v>
      </c>
      <c r="D3160" s="1310"/>
      <c r="E3160" s="1310"/>
      <c r="F3160" s="1320"/>
      <c r="G3160" s="1310"/>
      <c r="H3160" s="1310"/>
      <c r="I3160" s="1310"/>
      <c r="J3160" s="1321"/>
      <c r="K3160" s="1321"/>
      <c r="L3160" s="1310"/>
      <c r="N3160" s="1322">
        <f t="shared" si="129"/>
        <v>0</v>
      </c>
      <c r="O3160" s="1323">
        <f t="shared" si="130"/>
        <v>0</v>
      </c>
      <c r="P3160" s="1323">
        <f>O3160/'1.5 Universal Data'!$E$36</f>
        <v>0</v>
      </c>
      <c r="Q3160" s="221"/>
      <c r="R3160" s="221"/>
      <c r="S3160" s="221"/>
      <c r="T3160" s="221"/>
      <c r="U3160" s="221"/>
      <c r="V3160" s="221"/>
      <c r="W3160" s="221"/>
      <c r="X3160" s="221"/>
      <c r="Y3160" s="221"/>
      <c r="Z3160" s="221"/>
      <c r="AA3160" s="221"/>
      <c r="AB3160" s="221"/>
      <c r="AC3160" s="221"/>
      <c r="AD3160" s="221"/>
      <c r="AE3160" s="221"/>
    </row>
    <row r="3161" spans="2:31">
      <c r="B3161" s="1319">
        <f t="shared" si="131"/>
        <v>-1</v>
      </c>
      <c r="D3161" s="1310"/>
      <c r="E3161" s="1310"/>
      <c r="F3161" s="1320"/>
      <c r="G3161" s="1310"/>
      <c r="H3161" s="1310"/>
      <c r="I3161" s="1310"/>
      <c r="J3161" s="1321"/>
      <c r="K3161" s="1321"/>
      <c r="L3161" s="1310"/>
      <c r="N3161" s="1322">
        <f t="shared" si="129"/>
        <v>0</v>
      </c>
      <c r="O3161" s="1323">
        <f t="shared" si="130"/>
        <v>0</v>
      </c>
      <c r="P3161" s="1323">
        <f>O3161/'1.5 Universal Data'!$E$36</f>
        <v>0</v>
      </c>
      <c r="Q3161" s="221"/>
      <c r="R3161" s="221"/>
      <c r="S3161" s="221"/>
      <c r="T3161" s="221"/>
      <c r="U3161" s="221"/>
      <c r="V3161" s="221"/>
      <c r="W3161" s="221"/>
      <c r="X3161" s="221"/>
      <c r="Y3161" s="221"/>
      <c r="Z3161" s="221"/>
      <c r="AA3161" s="221"/>
      <c r="AB3161" s="221"/>
      <c r="AC3161" s="221"/>
      <c r="AD3161" s="221"/>
      <c r="AE3161" s="221"/>
    </row>
    <row r="3162" spans="2:31">
      <c r="B3162" s="1319">
        <f t="shared" si="131"/>
        <v>-1</v>
      </c>
      <c r="D3162" s="1310"/>
      <c r="E3162" s="1310"/>
      <c r="F3162" s="1320"/>
      <c r="G3162" s="1310"/>
      <c r="H3162" s="1310"/>
      <c r="I3162" s="1310"/>
      <c r="J3162" s="1321"/>
      <c r="K3162" s="1321"/>
      <c r="L3162" s="1310"/>
      <c r="N3162" s="1322">
        <f t="shared" si="129"/>
        <v>0</v>
      </c>
      <c r="O3162" s="1323">
        <f t="shared" si="130"/>
        <v>0</v>
      </c>
      <c r="P3162" s="1323">
        <f>O3162/'1.5 Universal Data'!$E$36</f>
        <v>0</v>
      </c>
      <c r="Q3162" s="221"/>
      <c r="R3162" s="221"/>
      <c r="S3162" s="221"/>
      <c r="T3162" s="221"/>
      <c r="U3162" s="221"/>
      <c r="V3162" s="221"/>
      <c r="W3162" s="221"/>
      <c r="X3162" s="221"/>
      <c r="Y3162" s="221"/>
      <c r="Z3162" s="221"/>
      <c r="AA3162" s="221"/>
      <c r="AB3162" s="221"/>
      <c r="AC3162" s="221"/>
      <c r="AD3162" s="221"/>
      <c r="AE3162" s="221"/>
    </row>
    <row r="3163" spans="2:31">
      <c r="B3163" s="1319">
        <f t="shared" si="131"/>
        <v>-1</v>
      </c>
      <c r="D3163" s="1310"/>
      <c r="E3163" s="1310"/>
      <c r="F3163" s="1320"/>
      <c r="G3163" s="1310"/>
      <c r="H3163" s="1310"/>
      <c r="I3163" s="1310"/>
      <c r="J3163" s="1321"/>
      <c r="K3163" s="1321"/>
      <c r="L3163" s="1310"/>
      <c r="N3163" s="1322">
        <f t="shared" si="129"/>
        <v>0</v>
      </c>
      <c r="O3163" s="1323">
        <f t="shared" si="130"/>
        <v>0</v>
      </c>
      <c r="P3163" s="1323">
        <f>O3163/'1.5 Universal Data'!$E$36</f>
        <v>0</v>
      </c>
      <c r="Q3163" s="221"/>
      <c r="R3163" s="221"/>
      <c r="S3163" s="221"/>
      <c r="T3163" s="221"/>
      <c r="U3163" s="221"/>
      <c r="V3163" s="221"/>
      <c r="W3163" s="221"/>
      <c r="X3163" s="221"/>
      <c r="Y3163" s="221"/>
      <c r="Z3163" s="221"/>
      <c r="AA3163" s="221"/>
      <c r="AB3163" s="221"/>
      <c r="AC3163" s="221"/>
      <c r="AD3163" s="221"/>
      <c r="AE3163" s="221"/>
    </row>
    <row r="3164" spans="2:31">
      <c r="B3164" s="1319">
        <f t="shared" si="131"/>
        <v>-1</v>
      </c>
      <c r="D3164" s="1310"/>
      <c r="E3164" s="1310"/>
      <c r="F3164" s="1320"/>
      <c r="G3164" s="1310"/>
      <c r="H3164" s="1310"/>
      <c r="I3164" s="1310"/>
      <c r="J3164" s="1321"/>
      <c r="K3164" s="1321"/>
      <c r="L3164" s="1310"/>
      <c r="N3164" s="1322">
        <f t="shared" si="129"/>
        <v>0</v>
      </c>
      <c r="O3164" s="1323">
        <f t="shared" si="130"/>
        <v>0</v>
      </c>
      <c r="P3164" s="1323">
        <f>O3164/'1.5 Universal Data'!$E$36</f>
        <v>0</v>
      </c>
      <c r="Q3164" s="221"/>
      <c r="R3164" s="221"/>
      <c r="S3164" s="221"/>
      <c r="T3164" s="221"/>
      <c r="U3164" s="221"/>
      <c r="V3164" s="221"/>
      <c r="W3164" s="221"/>
      <c r="X3164" s="221"/>
      <c r="Y3164" s="221"/>
      <c r="Z3164" s="221"/>
      <c r="AA3164" s="221"/>
      <c r="AB3164" s="221"/>
      <c r="AC3164" s="221"/>
      <c r="AD3164" s="221"/>
      <c r="AE3164" s="221"/>
    </row>
    <row r="3165" spans="2:31">
      <c r="B3165" s="1319">
        <f t="shared" si="131"/>
        <v>-1</v>
      </c>
      <c r="D3165" s="1310"/>
      <c r="E3165" s="1310"/>
      <c r="F3165" s="1320"/>
      <c r="G3165" s="1310"/>
      <c r="H3165" s="1310"/>
      <c r="I3165" s="1310"/>
      <c r="J3165" s="1321"/>
      <c r="K3165" s="1321"/>
      <c r="L3165" s="1310"/>
      <c r="N3165" s="1322">
        <f t="shared" si="129"/>
        <v>0</v>
      </c>
      <c r="O3165" s="1323">
        <f t="shared" si="130"/>
        <v>0</v>
      </c>
      <c r="P3165" s="1323">
        <f>O3165/'1.5 Universal Data'!$E$36</f>
        <v>0</v>
      </c>
      <c r="Q3165" s="221"/>
      <c r="R3165" s="221"/>
      <c r="S3165" s="221"/>
      <c r="T3165" s="221"/>
      <c r="U3165" s="221"/>
      <c r="V3165" s="221"/>
      <c r="W3165" s="221"/>
      <c r="X3165" s="221"/>
      <c r="Y3165" s="221"/>
      <c r="Z3165" s="221"/>
      <c r="AA3165" s="221"/>
      <c r="AB3165" s="221"/>
      <c r="AC3165" s="221"/>
      <c r="AD3165" s="221"/>
      <c r="AE3165" s="221"/>
    </row>
    <row r="3166" spans="2:31">
      <c r="B3166" s="1319">
        <f t="shared" si="131"/>
        <v>-1</v>
      </c>
      <c r="D3166" s="1310"/>
      <c r="E3166" s="1310"/>
      <c r="F3166" s="1320"/>
      <c r="G3166" s="1310"/>
      <c r="H3166" s="1310"/>
      <c r="I3166" s="1310"/>
      <c r="J3166" s="1321"/>
      <c r="K3166" s="1321"/>
      <c r="L3166" s="1310"/>
      <c r="N3166" s="1322">
        <f t="shared" si="129"/>
        <v>0</v>
      </c>
      <c r="O3166" s="1323">
        <f t="shared" si="130"/>
        <v>0</v>
      </c>
      <c r="P3166" s="1323">
        <f>O3166/'1.5 Universal Data'!$E$36</f>
        <v>0</v>
      </c>
      <c r="Q3166" s="221"/>
      <c r="R3166" s="221"/>
      <c r="S3166" s="221"/>
      <c r="T3166" s="221"/>
      <c r="U3166" s="221"/>
      <c r="V3166" s="221"/>
      <c r="W3166" s="221"/>
      <c r="X3166" s="221"/>
      <c r="Y3166" s="221"/>
      <c r="Z3166" s="221"/>
      <c r="AA3166" s="221"/>
      <c r="AB3166" s="221"/>
      <c r="AC3166" s="221"/>
      <c r="AD3166" s="221"/>
      <c r="AE3166" s="221"/>
    </row>
    <row r="3167" spans="2:31">
      <c r="B3167" s="1319">
        <f t="shared" si="131"/>
        <v>-1</v>
      </c>
      <c r="D3167" s="1310"/>
      <c r="E3167" s="1310"/>
      <c r="F3167" s="1320"/>
      <c r="G3167" s="1310"/>
      <c r="H3167" s="1310"/>
      <c r="I3167" s="1310"/>
      <c r="J3167" s="1321"/>
      <c r="K3167" s="1321"/>
      <c r="L3167" s="1310"/>
      <c r="N3167" s="1322">
        <f t="shared" si="129"/>
        <v>0</v>
      </c>
      <c r="O3167" s="1323">
        <f t="shared" si="130"/>
        <v>0</v>
      </c>
      <c r="P3167" s="1323">
        <f>O3167/'1.5 Universal Data'!$E$36</f>
        <v>0</v>
      </c>
      <c r="Q3167" s="221"/>
      <c r="R3167" s="221"/>
      <c r="S3167" s="221"/>
      <c r="T3167" s="221"/>
      <c r="U3167" s="221"/>
      <c r="V3167" s="221"/>
      <c r="W3167" s="221"/>
      <c r="X3167" s="221"/>
      <c r="Y3167" s="221"/>
      <c r="Z3167" s="221"/>
      <c r="AA3167" s="221"/>
      <c r="AB3167" s="221"/>
      <c r="AC3167" s="221"/>
      <c r="AD3167" s="221"/>
      <c r="AE3167" s="221"/>
    </row>
    <row r="3168" spans="2:31">
      <c r="B3168" s="1319">
        <f t="shared" si="131"/>
        <v>-1</v>
      </c>
      <c r="D3168" s="1310"/>
      <c r="E3168" s="1310"/>
      <c r="F3168" s="1320"/>
      <c r="G3168" s="1310"/>
      <c r="H3168" s="1310"/>
      <c r="I3168" s="1310"/>
      <c r="J3168" s="1321"/>
      <c r="K3168" s="1321"/>
      <c r="L3168" s="1310"/>
      <c r="N3168" s="1322">
        <f t="shared" si="129"/>
        <v>0</v>
      </c>
      <c r="O3168" s="1323">
        <f t="shared" si="130"/>
        <v>0</v>
      </c>
      <c r="P3168" s="1323">
        <f>O3168/'1.5 Universal Data'!$E$36</f>
        <v>0</v>
      </c>
      <c r="Q3168" s="221"/>
      <c r="R3168" s="221"/>
      <c r="S3168" s="221"/>
      <c r="T3168" s="221"/>
      <c r="U3168" s="221"/>
      <c r="V3168" s="221"/>
      <c r="W3168" s="221"/>
      <c r="X3168" s="221"/>
      <c r="Y3168" s="221"/>
      <c r="Z3168" s="221"/>
      <c r="AA3168" s="221"/>
      <c r="AB3168" s="221"/>
      <c r="AC3168" s="221"/>
      <c r="AD3168" s="221"/>
      <c r="AE3168" s="221"/>
    </row>
    <row r="3169" spans="2:31">
      <c r="B3169" s="1319">
        <f t="shared" si="131"/>
        <v>-1</v>
      </c>
      <c r="D3169" s="1310"/>
      <c r="E3169" s="1310"/>
      <c r="F3169" s="1320"/>
      <c r="G3169" s="1310"/>
      <c r="H3169" s="1310"/>
      <c r="I3169" s="1310"/>
      <c r="J3169" s="1321"/>
      <c r="K3169" s="1321"/>
      <c r="L3169" s="1310"/>
      <c r="N3169" s="1322">
        <f t="shared" si="129"/>
        <v>0</v>
      </c>
      <c r="O3169" s="1323">
        <f t="shared" si="130"/>
        <v>0</v>
      </c>
      <c r="P3169" s="1323">
        <f>O3169/'1.5 Universal Data'!$E$36</f>
        <v>0</v>
      </c>
      <c r="Q3169" s="221"/>
      <c r="R3169" s="221"/>
      <c r="S3169" s="221"/>
      <c r="T3169" s="221"/>
      <c r="U3169" s="221"/>
      <c r="V3169" s="221"/>
      <c r="W3169" s="221"/>
      <c r="X3169" s="221"/>
      <c r="Y3169" s="221"/>
      <c r="Z3169" s="221"/>
      <c r="AA3169" s="221"/>
      <c r="AB3169" s="221"/>
      <c r="AC3169" s="221"/>
      <c r="AD3169" s="221"/>
      <c r="AE3169" s="221"/>
    </row>
    <row r="3170" spans="2:31">
      <c r="B3170" s="1319">
        <f t="shared" si="131"/>
        <v>-1</v>
      </c>
      <c r="D3170" s="1310"/>
      <c r="E3170" s="1310"/>
      <c r="F3170" s="1320"/>
      <c r="G3170" s="1310"/>
      <c r="H3170" s="1310"/>
      <c r="I3170" s="1310"/>
      <c r="J3170" s="1321"/>
      <c r="K3170" s="1321"/>
      <c r="L3170" s="1310"/>
      <c r="N3170" s="1322">
        <f t="shared" si="129"/>
        <v>0</v>
      </c>
      <c r="O3170" s="1323">
        <f t="shared" si="130"/>
        <v>0</v>
      </c>
      <c r="P3170" s="1323">
        <f>O3170/'1.5 Universal Data'!$E$36</f>
        <v>0</v>
      </c>
      <c r="Q3170" s="221"/>
      <c r="R3170" s="221"/>
      <c r="S3170" s="221"/>
      <c r="T3170" s="221"/>
      <c r="U3170" s="221"/>
      <c r="V3170" s="221"/>
      <c r="W3170" s="221"/>
      <c r="X3170" s="221"/>
      <c r="Y3170" s="221"/>
      <c r="Z3170" s="221"/>
      <c r="AA3170" s="221"/>
      <c r="AB3170" s="221"/>
      <c r="AC3170" s="221"/>
      <c r="AD3170" s="221"/>
      <c r="AE3170" s="221"/>
    </row>
    <row r="3171" spans="2:31">
      <c r="B3171" s="1319">
        <f t="shared" si="131"/>
        <v>-1</v>
      </c>
      <c r="D3171" s="1310"/>
      <c r="E3171" s="1310"/>
      <c r="F3171" s="1320"/>
      <c r="G3171" s="1310"/>
      <c r="H3171" s="1310"/>
      <c r="I3171" s="1310"/>
      <c r="J3171" s="1321"/>
      <c r="K3171" s="1321"/>
      <c r="L3171" s="1310"/>
      <c r="N3171" s="1322">
        <f t="shared" si="129"/>
        <v>0</v>
      </c>
      <c r="O3171" s="1323">
        <f t="shared" si="130"/>
        <v>0</v>
      </c>
      <c r="P3171" s="1323">
        <f>O3171/'1.5 Universal Data'!$E$36</f>
        <v>0</v>
      </c>
      <c r="Q3171" s="221"/>
      <c r="R3171" s="221"/>
      <c r="S3171" s="221"/>
      <c r="T3171" s="221"/>
      <c r="U3171" s="221"/>
      <c r="V3171" s="221"/>
      <c r="W3171" s="221"/>
      <c r="X3171" s="221"/>
      <c r="Y3171" s="221"/>
      <c r="Z3171" s="221"/>
      <c r="AA3171" s="221"/>
      <c r="AB3171" s="221"/>
      <c r="AC3171" s="221"/>
      <c r="AD3171" s="221"/>
      <c r="AE3171" s="221"/>
    </row>
    <row r="3172" spans="2:31">
      <c r="B3172" s="1319">
        <f t="shared" si="131"/>
        <v>-1</v>
      </c>
      <c r="D3172" s="1310"/>
      <c r="E3172" s="1310"/>
      <c r="F3172" s="1320"/>
      <c r="G3172" s="1310"/>
      <c r="H3172" s="1310"/>
      <c r="I3172" s="1310"/>
      <c r="J3172" s="1321"/>
      <c r="K3172" s="1321"/>
      <c r="L3172" s="1310"/>
      <c r="N3172" s="1322">
        <f t="shared" si="129"/>
        <v>0</v>
      </c>
      <c r="O3172" s="1323">
        <f t="shared" si="130"/>
        <v>0</v>
      </c>
      <c r="P3172" s="1323">
        <f>O3172/'1.5 Universal Data'!$E$36</f>
        <v>0</v>
      </c>
      <c r="Q3172" s="221"/>
      <c r="R3172" s="221"/>
      <c r="S3172" s="221"/>
      <c r="T3172" s="221"/>
      <c r="U3172" s="221"/>
      <c r="V3172" s="221"/>
      <c r="W3172" s="221"/>
      <c r="X3172" s="221"/>
      <c r="Y3172" s="221"/>
      <c r="Z3172" s="221"/>
      <c r="AA3172" s="221"/>
      <c r="AB3172" s="221"/>
      <c r="AC3172" s="221"/>
      <c r="AD3172" s="221"/>
      <c r="AE3172" s="221"/>
    </row>
    <row r="3173" spans="2:31">
      <c r="B3173" s="1319">
        <f t="shared" si="131"/>
        <v>-1</v>
      </c>
      <c r="D3173" s="1310"/>
      <c r="E3173" s="1310"/>
      <c r="F3173" s="1320"/>
      <c r="G3173" s="1310"/>
      <c r="H3173" s="1310"/>
      <c r="I3173" s="1310"/>
      <c r="J3173" s="1321"/>
      <c r="K3173" s="1321"/>
      <c r="L3173" s="1310"/>
      <c r="N3173" s="1322">
        <f t="shared" si="129"/>
        <v>0</v>
      </c>
      <c r="O3173" s="1323">
        <f t="shared" si="130"/>
        <v>0</v>
      </c>
      <c r="P3173" s="1323">
        <f>O3173/'1.5 Universal Data'!$E$36</f>
        <v>0</v>
      </c>
      <c r="Q3173" s="221"/>
      <c r="R3173" s="221"/>
      <c r="S3173" s="221"/>
      <c r="T3173" s="221"/>
      <c r="U3173" s="221"/>
      <c r="V3173" s="221"/>
      <c r="W3173" s="221"/>
      <c r="X3173" s="221"/>
      <c r="Y3173" s="221"/>
      <c r="Z3173" s="221"/>
      <c r="AA3173" s="221"/>
      <c r="AB3173" s="221"/>
      <c r="AC3173" s="221"/>
      <c r="AD3173" s="221"/>
      <c r="AE3173" s="221"/>
    </row>
    <row r="3174" spans="2:31">
      <c r="B3174" s="1319">
        <f t="shared" si="131"/>
        <v>-1</v>
      </c>
      <c r="D3174" s="1310"/>
      <c r="E3174" s="1310"/>
      <c r="F3174" s="1320"/>
      <c r="G3174" s="1310"/>
      <c r="H3174" s="1310"/>
      <c r="I3174" s="1310"/>
      <c r="J3174" s="1321"/>
      <c r="K3174" s="1321"/>
      <c r="L3174" s="1310"/>
      <c r="N3174" s="1322">
        <f t="shared" si="129"/>
        <v>0</v>
      </c>
      <c r="O3174" s="1323">
        <f t="shared" si="130"/>
        <v>0</v>
      </c>
      <c r="P3174" s="1323">
        <f>O3174/'1.5 Universal Data'!$E$36</f>
        <v>0</v>
      </c>
      <c r="Q3174" s="221"/>
      <c r="R3174" s="221"/>
      <c r="S3174" s="221"/>
      <c r="T3174" s="221"/>
      <c r="U3174" s="221"/>
      <c r="V3174" s="221"/>
      <c r="W3174" s="221"/>
      <c r="X3174" s="221"/>
      <c r="Y3174" s="221"/>
      <c r="Z3174" s="221"/>
      <c r="AA3174" s="221"/>
      <c r="AB3174" s="221"/>
      <c r="AC3174" s="221"/>
      <c r="AD3174" s="221"/>
      <c r="AE3174" s="221"/>
    </row>
    <row r="3175" spans="2:31">
      <c r="B3175" s="1319">
        <f t="shared" si="131"/>
        <v>-1</v>
      </c>
      <c r="D3175" s="1310"/>
      <c r="E3175" s="1310"/>
      <c r="F3175" s="1320"/>
      <c r="G3175" s="1310"/>
      <c r="H3175" s="1310"/>
      <c r="I3175" s="1310"/>
      <c r="J3175" s="1321"/>
      <c r="K3175" s="1321"/>
      <c r="L3175" s="1310"/>
      <c r="N3175" s="1322">
        <f t="shared" si="129"/>
        <v>0</v>
      </c>
      <c r="O3175" s="1323">
        <f t="shared" si="130"/>
        <v>0</v>
      </c>
      <c r="P3175" s="1323">
        <f>O3175/'1.5 Universal Data'!$E$36</f>
        <v>0</v>
      </c>
      <c r="Q3175" s="221"/>
      <c r="R3175" s="221"/>
      <c r="S3175" s="221"/>
      <c r="T3175" s="221"/>
      <c r="U3175" s="221"/>
      <c r="V3175" s="221"/>
      <c r="W3175" s="221"/>
      <c r="X3175" s="221"/>
      <c r="Y3175" s="221"/>
      <c r="Z3175" s="221"/>
      <c r="AA3175" s="221"/>
      <c r="AB3175" s="221"/>
      <c r="AC3175" s="221"/>
      <c r="AD3175" s="221"/>
      <c r="AE3175" s="221"/>
    </row>
    <row r="3176" spans="2:31">
      <c r="B3176" s="1319">
        <f t="shared" si="131"/>
        <v>-1</v>
      </c>
      <c r="D3176" s="1310"/>
      <c r="E3176" s="1310"/>
      <c r="F3176" s="1320"/>
      <c r="G3176" s="1310"/>
      <c r="H3176" s="1310"/>
      <c r="I3176" s="1310"/>
      <c r="J3176" s="1321"/>
      <c r="K3176" s="1321"/>
      <c r="L3176" s="1310"/>
      <c r="N3176" s="1322">
        <f t="shared" si="129"/>
        <v>0</v>
      </c>
      <c r="O3176" s="1323">
        <f t="shared" si="130"/>
        <v>0</v>
      </c>
      <c r="P3176" s="1323">
        <f>O3176/'1.5 Universal Data'!$E$36</f>
        <v>0</v>
      </c>
      <c r="Q3176" s="221"/>
      <c r="R3176" s="221"/>
      <c r="S3176" s="221"/>
      <c r="T3176" s="221"/>
      <c r="U3176" s="221"/>
      <c r="V3176" s="221"/>
      <c r="W3176" s="221"/>
      <c r="X3176" s="221"/>
      <c r="Y3176" s="221"/>
      <c r="Z3176" s="221"/>
      <c r="AA3176" s="221"/>
      <c r="AB3176" s="221"/>
      <c r="AC3176" s="221"/>
      <c r="AD3176" s="221"/>
      <c r="AE3176" s="221"/>
    </row>
    <row r="3177" spans="2:31">
      <c r="B3177" s="1319">
        <f t="shared" si="131"/>
        <v>-1</v>
      </c>
      <c r="D3177" s="1310"/>
      <c r="E3177" s="1310"/>
      <c r="F3177" s="1320"/>
      <c r="G3177" s="1310"/>
      <c r="H3177" s="1310"/>
      <c r="I3177" s="1310"/>
      <c r="J3177" s="1321"/>
      <c r="K3177" s="1321"/>
      <c r="L3177" s="1310"/>
      <c r="N3177" s="1322">
        <f t="shared" si="129"/>
        <v>0</v>
      </c>
      <c r="O3177" s="1323">
        <f t="shared" si="130"/>
        <v>0</v>
      </c>
      <c r="P3177" s="1323">
        <f>O3177/'1.5 Universal Data'!$E$36</f>
        <v>0</v>
      </c>
      <c r="Q3177" s="221"/>
      <c r="R3177" s="221"/>
      <c r="S3177" s="221"/>
      <c r="T3177" s="221"/>
      <c r="U3177" s="221"/>
      <c r="V3177" s="221"/>
      <c r="W3177" s="221"/>
      <c r="X3177" s="221"/>
      <c r="Y3177" s="221"/>
      <c r="Z3177" s="221"/>
      <c r="AA3177" s="221"/>
      <c r="AB3177" s="221"/>
      <c r="AC3177" s="221"/>
      <c r="AD3177" s="221"/>
      <c r="AE3177" s="221"/>
    </row>
    <row r="3178" spans="2:31">
      <c r="B3178" s="1319">
        <f t="shared" si="131"/>
        <v>-1</v>
      </c>
      <c r="D3178" s="1310"/>
      <c r="E3178" s="1310"/>
      <c r="F3178" s="1320"/>
      <c r="G3178" s="1310"/>
      <c r="H3178" s="1310"/>
      <c r="I3178" s="1310"/>
      <c r="J3178" s="1321"/>
      <c r="K3178" s="1321"/>
      <c r="L3178" s="1310"/>
      <c r="N3178" s="1322">
        <f t="shared" si="129"/>
        <v>0</v>
      </c>
      <c r="O3178" s="1323">
        <f t="shared" si="130"/>
        <v>0</v>
      </c>
      <c r="P3178" s="1323">
        <f>O3178/'1.5 Universal Data'!$E$36</f>
        <v>0</v>
      </c>
      <c r="Q3178" s="221"/>
      <c r="R3178" s="221"/>
      <c r="S3178" s="221"/>
      <c r="T3178" s="221"/>
      <c r="U3178" s="221"/>
      <c r="V3178" s="221"/>
      <c r="W3178" s="221"/>
      <c r="X3178" s="221"/>
      <c r="Y3178" s="221"/>
      <c r="Z3178" s="221"/>
      <c r="AA3178" s="221"/>
      <c r="AB3178" s="221"/>
      <c r="AC3178" s="221"/>
      <c r="AD3178" s="221"/>
      <c r="AE3178" s="221"/>
    </row>
    <row r="3179" spans="2:31">
      <c r="B3179" s="1319">
        <f t="shared" si="131"/>
        <v>-1</v>
      </c>
      <c r="D3179" s="1310"/>
      <c r="E3179" s="1310"/>
      <c r="F3179" s="1320"/>
      <c r="G3179" s="1310"/>
      <c r="H3179" s="1310"/>
      <c r="I3179" s="1310"/>
      <c r="J3179" s="1321"/>
      <c r="K3179" s="1321"/>
      <c r="L3179" s="1310"/>
      <c r="N3179" s="1322">
        <f t="shared" si="129"/>
        <v>0</v>
      </c>
      <c r="O3179" s="1323">
        <f t="shared" si="130"/>
        <v>0</v>
      </c>
      <c r="P3179" s="1323">
        <f>O3179/'1.5 Universal Data'!$E$36</f>
        <v>0</v>
      </c>
      <c r="Q3179" s="221"/>
      <c r="R3179" s="221"/>
      <c r="S3179" s="221"/>
      <c r="T3179" s="221"/>
      <c r="U3179" s="221"/>
      <c r="V3179" s="221"/>
      <c r="W3179" s="221"/>
      <c r="X3179" s="221"/>
      <c r="Y3179" s="221"/>
      <c r="Z3179" s="221"/>
      <c r="AA3179" s="221"/>
      <c r="AB3179" s="221"/>
      <c r="AC3179" s="221"/>
      <c r="AD3179" s="221"/>
      <c r="AE3179" s="221"/>
    </row>
    <row r="3180" spans="2:31">
      <c r="B3180" s="1319">
        <f t="shared" si="131"/>
        <v>-1</v>
      </c>
      <c r="D3180" s="1310"/>
      <c r="E3180" s="1310"/>
      <c r="F3180" s="1320"/>
      <c r="G3180" s="1310"/>
      <c r="H3180" s="1310"/>
      <c r="I3180" s="1310"/>
      <c r="J3180" s="1321"/>
      <c r="K3180" s="1321"/>
      <c r="L3180" s="1310"/>
      <c r="N3180" s="1322">
        <f t="shared" si="129"/>
        <v>0</v>
      </c>
      <c r="O3180" s="1323">
        <f t="shared" si="130"/>
        <v>0</v>
      </c>
      <c r="P3180" s="1323">
        <f>O3180/'1.5 Universal Data'!$E$36</f>
        <v>0</v>
      </c>
      <c r="Q3180" s="221"/>
      <c r="R3180" s="221"/>
      <c r="S3180" s="221"/>
      <c r="T3180" s="221"/>
      <c r="U3180" s="221"/>
      <c r="V3180" s="221"/>
      <c r="W3180" s="221"/>
      <c r="X3180" s="221"/>
      <c r="Y3180" s="221"/>
      <c r="Z3180" s="221"/>
      <c r="AA3180" s="221"/>
      <c r="AB3180" s="221"/>
      <c r="AC3180" s="221"/>
      <c r="AD3180" s="221"/>
      <c r="AE3180" s="221"/>
    </row>
    <row r="3181" spans="2:31">
      <c r="B3181" s="1319">
        <f t="shared" si="131"/>
        <v>-1</v>
      </c>
      <c r="D3181" s="1310"/>
      <c r="E3181" s="1310"/>
      <c r="F3181" s="1320"/>
      <c r="G3181" s="1310"/>
      <c r="H3181" s="1310"/>
      <c r="I3181" s="1310"/>
      <c r="J3181" s="1321"/>
      <c r="K3181" s="1321"/>
      <c r="L3181" s="1310"/>
      <c r="N3181" s="1322">
        <f t="shared" si="129"/>
        <v>0</v>
      </c>
      <c r="O3181" s="1323">
        <f t="shared" si="130"/>
        <v>0</v>
      </c>
      <c r="P3181" s="1323">
        <f>O3181/'1.5 Universal Data'!$E$36</f>
        <v>0</v>
      </c>
      <c r="Q3181" s="221"/>
      <c r="R3181" s="221"/>
      <c r="S3181" s="221"/>
      <c r="T3181" s="221"/>
      <c r="U3181" s="221"/>
      <c r="V3181" s="221"/>
      <c r="W3181" s="221"/>
      <c r="X3181" s="221"/>
      <c r="Y3181" s="221"/>
      <c r="Z3181" s="221"/>
      <c r="AA3181" s="221"/>
      <c r="AB3181" s="221"/>
      <c r="AC3181" s="221"/>
      <c r="AD3181" s="221"/>
      <c r="AE3181" s="221"/>
    </row>
    <row r="3182" spans="2:31">
      <c r="B3182" s="1319">
        <f t="shared" si="131"/>
        <v>-1</v>
      </c>
      <c r="D3182" s="1310"/>
      <c r="E3182" s="1310"/>
      <c r="F3182" s="1320"/>
      <c r="G3182" s="1310"/>
      <c r="H3182" s="1310"/>
      <c r="I3182" s="1310"/>
      <c r="J3182" s="1321"/>
      <c r="K3182" s="1321"/>
      <c r="L3182" s="1310"/>
      <c r="N3182" s="1322">
        <f t="shared" si="129"/>
        <v>0</v>
      </c>
      <c r="O3182" s="1323">
        <f t="shared" si="130"/>
        <v>0</v>
      </c>
      <c r="P3182" s="1323">
        <f>O3182/'1.5 Universal Data'!$E$36</f>
        <v>0</v>
      </c>
      <c r="Q3182" s="221"/>
      <c r="R3182" s="221"/>
      <c r="S3182" s="221"/>
      <c r="T3182" s="221"/>
      <c r="U3182" s="221"/>
      <c r="V3182" s="221"/>
      <c r="W3182" s="221"/>
      <c r="X3182" s="221"/>
      <c r="Y3182" s="221"/>
      <c r="Z3182" s="221"/>
      <c r="AA3182" s="221"/>
      <c r="AB3182" s="221"/>
      <c r="AC3182" s="221"/>
      <c r="AD3182" s="221"/>
      <c r="AE3182" s="221"/>
    </row>
    <row r="3183" spans="2:31">
      <c r="B3183" s="1319">
        <f t="shared" si="131"/>
        <v>-1</v>
      </c>
      <c r="D3183" s="1310"/>
      <c r="E3183" s="1310"/>
      <c r="F3183" s="1320"/>
      <c r="G3183" s="1310"/>
      <c r="H3183" s="1310"/>
      <c r="I3183" s="1310"/>
      <c r="J3183" s="1321"/>
      <c r="K3183" s="1321"/>
      <c r="L3183" s="1310"/>
      <c r="N3183" s="1322">
        <f t="shared" si="129"/>
        <v>0</v>
      </c>
      <c r="O3183" s="1323">
        <f t="shared" si="130"/>
        <v>0</v>
      </c>
      <c r="P3183" s="1323">
        <f>O3183/'1.5 Universal Data'!$E$36</f>
        <v>0</v>
      </c>
      <c r="Q3183" s="221"/>
      <c r="R3183" s="221"/>
      <c r="S3183" s="221"/>
      <c r="T3183" s="221"/>
      <c r="U3183" s="221"/>
      <c r="V3183" s="221"/>
      <c r="W3183" s="221"/>
      <c r="X3183" s="221"/>
      <c r="Y3183" s="221"/>
      <c r="Z3183" s="221"/>
      <c r="AA3183" s="221"/>
      <c r="AB3183" s="221"/>
      <c r="AC3183" s="221"/>
      <c r="AD3183" s="221"/>
      <c r="AE3183" s="221"/>
    </row>
    <row r="3184" spans="2:31">
      <c r="B3184" s="1319">
        <f t="shared" si="131"/>
        <v>-1</v>
      </c>
      <c r="D3184" s="1310"/>
      <c r="E3184" s="1310"/>
      <c r="F3184" s="1320"/>
      <c r="G3184" s="1310"/>
      <c r="H3184" s="1310"/>
      <c r="I3184" s="1310"/>
      <c r="J3184" s="1321"/>
      <c r="K3184" s="1321"/>
      <c r="L3184" s="1310"/>
      <c r="N3184" s="1322">
        <f t="shared" si="129"/>
        <v>0</v>
      </c>
      <c r="O3184" s="1323">
        <f t="shared" si="130"/>
        <v>0</v>
      </c>
      <c r="P3184" s="1323">
        <f>O3184/'1.5 Universal Data'!$E$36</f>
        <v>0</v>
      </c>
      <c r="Q3184" s="221"/>
      <c r="R3184" s="221"/>
      <c r="S3184" s="221"/>
      <c r="T3184" s="221"/>
      <c r="U3184" s="221"/>
      <c r="V3184" s="221"/>
      <c r="W3184" s="221"/>
      <c r="X3184" s="221"/>
      <c r="Y3184" s="221"/>
      <c r="Z3184" s="221"/>
      <c r="AA3184" s="221"/>
      <c r="AB3184" s="221"/>
      <c r="AC3184" s="221"/>
      <c r="AD3184" s="221"/>
      <c r="AE3184" s="221"/>
    </row>
    <row r="3185" spans="2:31">
      <c r="B3185" s="1319">
        <f t="shared" si="131"/>
        <v>-1</v>
      </c>
      <c r="D3185" s="1310"/>
      <c r="E3185" s="1310"/>
      <c r="F3185" s="1320"/>
      <c r="G3185" s="1310"/>
      <c r="H3185" s="1310"/>
      <c r="I3185" s="1310"/>
      <c r="J3185" s="1321"/>
      <c r="K3185" s="1321"/>
      <c r="L3185" s="1310"/>
      <c r="N3185" s="1322">
        <f t="shared" si="129"/>
        <v>0</v>
      </c>
      <c r="O3185" s="1323">
        <f t="shared" si="130"/>
        <v>0</v>
      </c>
      <c r="P3185" s="1323">
        <f>O3185/'1.5 Universal Data'!$E$36</f>
        <v>0</v>
      </c>
      <c r="Q3185" s="221"/>
      <c r="R3185" s="221"/>
      <c r="S3185" s="221"/>
      <c r="T3185" s="221"/>
      <c r="U3185" s="221"/>
      <c r="V3185" s="221"/>
      <c r="W3185" s="221"/>
      <c r="X3185" s="221"/>
      <c r="Y3185" s="221"/>
      <c r="Z3185" s="221"/>
      <c r="AA3185" s="221"/>
      <c r="AB3185" s="221"/>
      <c r="AC3185" s="221"/>
      <c r="AD3185" s="221"/>
      <c r="AE3185" s="221"/>
    </row>
    <row r="3186" spans="2:31">
      <c r="B3186" s="1319">
        <f t="shared" si="131"/>
        <v>-1</v>
      </c>
      <c r="D3186" s="1310"/>
      <c r="E3186" s="1310"/>
      <c r="F3186" s="1320"/>
      <c r="G3186" s="1310"/>
      <c r="H3186" s="1310"/>
      <c r="I3186" s="1310"/>
      <c r="J3186" s="1321"/>
      <c r="K3186" s="1321"/>
      <c r="L3186" s="1310"/>
      <c r="N3186" s="1322">
        <f t="shared" si="129"/>
        <v>0</v>
      </c>
      <c r="O3186" s="1323">
        <f t="shared" si="130"/>
        <v>0</v>
      </c>
      <c r="P3186" s="1323">
        <f>O3186/'1.5 Universal Data'!$E$36</f>
        <v>0</v>
      </c>
      <c r="Q3186" s="221"/>
      <c r="R3186" s="221"/>
      <c r="S3186" s="221"/>
      <c r="T3186" s="221"/>
      <c r="U3186" s="221"/>
      <c r="V3186" s="221"/>
      <c r="W3186" s="221"/>
      <c r="X3186" s="221"/>
      <c r="Y3186" s="221"/>
      <c r="Z3186" s="221"/>
      <c r="AA3186" s="221"/>
      <c r="AB3186" s="221"/>
      <c r="AC3186" s="221"/>
      <c r="AD3186" s="221"/>
      <c r="AE3186" s="221"/>
    </row>
    <row r="3187" spans="2:31">
      <c r="B3187" s="1319">
        <f t="shared" si="131"/>
        <v>-1</v>
      </c>
      <c r="D3187" s="1310"/>
      <c r="E3187" s="1310"/>
      <c r="F3187" s="1320"/>
      <c r="G3187" s="1310"/>
      <c r="H3187" s="1310"/>
      <c r="I3187" s="1310"/>
      <c r="J3187" s="1321"/>
      <c r="K3187" s="1321"/>
      <c r="L3187" s="1310"/>
      <c r="N3187" s="1322">
        <f t="shared" si="129"/>
        <v>0</v>
      </c>
      <c r="O3187" s="1323">
        <f t="shared" si="130"/>
        <v>0</v>
      </c>
      <c r="P3187" s="1323">
        <f>O3187/'1.5 Universal Data'!$E$36</f>
        <v>0</v>
      </c>
      <c r="Q3187" s="221"/>
      <c r="R3187" s="221"/>
      <c r="S3187" s="221"/>
      <c r="T3187" s="221"/>
      <c r="U3187" s="221"/>
      <c r="V3187" s="221"/>
      <c r="W3187" s="221"/>
      <c r="X3187" s="221"/>
      <c r="Y3187" s="221"/>
      <c r="Z3187" s="221"/>
      <c r="AA3187" s="221"/>
      <c r="AB3187" s="221"/>
      <c r="AC3187" s="221"/>
      <c r="AD3187" s="221"/>
      <c r="AE3187" s="221"/>
    </row>
    <row r="3188" spans="2:31">
      <c r="B3188" s="1319">
        <f t="shared" si="131"/>
        <v>-1</v>
      </c>
      <c r="D3188" s="1310"/>
      <c r="E3188" s="1310"/>
      <c r="F3188" s="1320"/>
      <c r="G3188" s="1310"/>
      <c r="H3188" s="1310"/>
      <c r="I3188" s="1310"/>
      <c r="J3188" s="1321"/>
      <c r="K3188" s="1321"/>
      <c r="L3188" s="1310"/>
      <c r="N3188" s="1322">
        <f t="shared" si="129"/>
        <v>0</v>
      </c>
      <c r="O3188" s="1323">
        <f t="shared" si="130"/>
        <v>0</v>
      </c>
      <c r="P3188" s="1323">
        <f>O3188/'1.5 Universal Data'!$E$36</f>
        <v>0</v>
      </c>
      <c r="Q3188" s="221"/>
      <c r="R3188" s="221"/>
      <c r="S3188" s="221"/>
      <c r="T3188" s="221"/>
      <c r="U3188" s="221"/>
      <c r="V3188" s="221"/>
      <c r="W3188" s="221"/>
      <c r="X3188" s="221"/>
      <c r="Y3188" s="221"/>
      <c r="Z3188" s="221"/>
      <c r="AA3188" s="221"/>
      <c r="AB3188" s="221"/>
      <c r="AC3188" s="221"/>
      <c r="AD3188" s="221"/>
      <c r="AE3188" s="221"/>
    </row>
    <row r="3189" spans="2:31">
      <c r="B3189" s="1319">
        <f t="shared" si="131"/>
        <v>-1</v>
      </c>
      <c r="D3189" s="1310"/>
      <c r="E3189" s="1310"/>
      <c r="F3189" s="1320"/>
      <c r="G3189" s="1310"/>
      <c r="H3189" s="1310"/>
      <c r="I3189" s="1310"/>
      <c r="J3189" s="1321"/>
      <c r="K3189" s="1321"/>
      <c r="L3189" s="1310"/>
      <c r="N3189" s="1322">
        <f t="shared" si="129"/>
        <v>0</v>
      </c>
      <c r="O3189" s="1323">
        <f t="shared" si="130"/>
        <v>0</v>
      </c>
      <c r="P3189" s="1323">
        <f>O3189/'1.5 Universal Data'!$E$36</f>
        <v>0</v>
      </c>
      <c r="Q3189" s="221"/>
      <c r="R3189" s="221"/>
      <c r="S3189" s="221"/>
      <c r="T3189" s="221"/>
      <c r="U3189" s="221"/>
      <c r="V3189" s="221"/>
      <c r="W3189" s="221"/>
      <c r="X3189" s="221"/>
      <c r="Y3189" s="221"/>
      <c r="Z3189" s="221"/>
      <c r="AA3189" s="221"/>
      <c r="AB3189" s="221"/>
      <c r="AC3189" s="221"/>
      <c r="AD3189" s="221"/>
      <c r="AE3189" s="221"/>
    </row>
    <row r="3190" spans="2:31">
      <c r="B3190" s="1319">
        <f t="shared" si="131"/>
        <v>-1</v>
      </c>
      <c r="D3190" s="1310"/>
      <c r="E3190" s="1310"/>
      <c r="F3190" s="1320"/>
      <c r="G3190" s="1310"/>
      <c r="H3190" s="1310"/>
      <c r="I3190" s="1310"/>
      <c r="J3190" s="1321"/>
      <c r="K3190" s="1321"/>
      <c r="L3190" s="1310"/>
      <c r="N3190" s="1322">
        <f t="shared" si="129"/>
        <v>0</v>
      </c>
      <c r="O3190" s="1323">
        <f t="shared" si="130"/>
        <v>0</v>
      </c>
      <c r="P3190" s="1323">
        <f>O3190/'1.5 Universal Data'!$E$36</f>
        <v>0</v>
      </c>
      <c r="Q3190" s="221"/>
      <c r="R3190" s="221"/>
      <c r="S3190" s="221"/>
      <c r="T3190" s="221"/>
      <c r="U3190" s="221"/>
      <c r="V3190" s="221"/>
      <c r="W3190" s="221"/>
      <c r="X3190" s="221"/>
      <c r="Y3190" s="221"/>
      <c r="Z3190" s="221"/>
      <c r="AA3190" s="221"/>
      <c r="AB3190" s="221"/>
      <c r="AC3190" s="221"/>
      <c r="AD3190" s="221"/>
      <c r="AE3190" s="221"/>
    </row>
    <row r="3191" spans="2:31">
      <c r="B3191" s="1319">
        <f t="shared" si="131"/>
        <v>-1</v>
      </c>
      <c r="D3191" s="1310"/>
      <c r="E3191" s="1310"/>
      <c r="F3191" s="1320"/>
      <c r="G3191" s="1310"/>
      <c r="H3191" s="1310"/>
      <c r="I3191" s="1310"/>
      <c r="J3191" s="1321"/>
      <c r="K3191" s="1321"/>
      <c r="L3191" s="1310"/>
      <c r="N3191" s="1322">
        <f t="shared" si="129"/>
        <v>0</v>
      </c>
      <c r="O3191" s="1323">
        <f t="shared" si="130"/>
        <v>0</v>
      </c>
      <c r="P3191" s="1323">
        <f>O3191/'1.5 Universal Data'!$E$36</f>
        <v>0</v>
      </c>
      <c r="Q3191" s="221"/>
      <c r="R3191" s="221"/>
      <c r="S3191" s="221"/>
      <c r="T3191" s="221"/>
      <c r="U3191" s="221"/>
      <c r="V3191" s="221"/>
      <c r="W3191" s="221"/>
      <c r="X3191" s="221"/>
      <c r="Y3191" s="221"/>
      <c r="Z3191" s="221"/>
      <c r="AA3191" s="221"/>
      <c r="AB3191" s="221"/>
      <c r="AC3191" s="221"/>
      <c r="AD3191" s="221"/>
      <c r="AE3191" s="221"/>
    </row>
    <row r="3192" spans="2:31">
      <c r="B3192" s="1319">
        <f t="shared" si="131"/>
        <v>-1</v>
      </c>
      <c r="D3192" s="1310"/>
      <c r="E3192" s="1310"/>
      <c r="F3192" s="1320"/>
      <c r="G3192" s="1310"/>
      <c r="H3192" s="1310"/>
      <c r="I3192" s="1310"/>
      <c r="J3192" s="1321"/>
      <c r="K3192" s="1321"/>
      <c r="L3192" s="1310"/>
      <c r="N3192" s="1322">
        <f t="shared" si="129"/>
        <v>0</v>
      </c>
      <c r="O3192" s="1323">
        <f t="shared" si="130"/>
        <v>0</v>
      </c>
      <c r="P3192" s="1323">
        <f>O3192/'1.5 Universal Data'!$E$36</f>
        <v>0</v>
      </c>
      <c r="Q3192" s="221"/>
      <c r="R3192" s="221"/>
      <c r="S3192" s="221"/>
      <c r="T3192" s="221"/>
      <c r="U3192" s="221"/>
      <c r="V3192" s="221"/>
      <c r="W3192" s="221"/>
      <c r="X3192" s="221"/>
      <c r="Y3192" s="221"/>
      <c r="Z3192" s="221"/>
      <c r="AA3192" s="221"/>
      <c r="AB3192" s="221"/>
      <c r="AC3192" s="221"/>
      <c r="AD3192" s="221"/>
      <c r="AE3192" s="221"/>
    </row>
    <row r="3193" spans="2:31">
      <c r="B3193" s="1319">
        <f t="shared" si="131"/>
        <v>-1</v>
      </c>
      <c r="D3193" s="1310"/>
      <c r="E3193" s="1310"/>
      <c r="F3193" s="1320"/>
      <c r="G3193" s="1310"/>
      <c r="H3193" s="1310"/>
      <c r="I3193" s="1310"/>
      <c r="J3193" s="1321"/>
      <c r="K3193" s="1321"/>
      <c r="L3193" s="1310"/>
      <c r="N3193" s="1322">
        <f t="shared" si="129"/>
        <v>0</v>
      </c>
      <c r="O3193" s="1323">
        <f t="shared" si="130"/>
        <v>0</v>
      </c>
      <c r="P3193" s="1323">
        <f>O3193/'1.5 Universal Data'!$E$36</f>
        <v>0</v>
      </c>
      <c r="Q3193" s="221"/>
      <c r="R3193" s="221"/>
      <c r="S3193" s="221"/>
      <c r="T3193" s="221"/>
      <c r="U3193" s="221"/>
      <c r="V3193" s="221"/>
      <c r="W3193" s="221"/>
      <c r="X3193" s="221"/>
      <c r="Y3193" s="221"/>
      <c r="Z3193" s="221"/>
      <c r="AA3193" s="221"/>
      <c r="AB3193" s="221"/>
      <c r="AC3193" s="221"/>
      <c r="AD3193" s="221"/>
      <c r="AE3193" s="221"/>
    </row>
    <row r="3194" spans="2:31">
      <c r="B3194" s="1319">
        <f t="shared" si="131"/>
        <v>-1</v>
      </c>
      <c r="D3194" s="1310"/>
      <c r="E3194" s="1310"/>
      <c r="F3194" s="1320"/>
      <c r="G3194" s="1310"/>
      <c r="H3194" s="1310"/>
      <c r="I3194" s="1310"/>
      <c r="J3194" s="1321"/>
      <c r="K3194" s="1321"/>
      <c r="L3194" s="1310"/>
      <c r="N3194" s="1322">
        <f t="shared" si="129"/>
        <v>0</v>
      </c>
      <c r="O3194" s="1323">
        <f t="shared" si="130"/>
        <v>0</v>
      </c>
      <c r="P3194" s="1323">
        <f>O3194/'1.5 Universal Data'!$E$36</f>
        <v>0</v>
      </c>
      <c r="Q3194" s="221"/>
      <c r="R3194" s="221"/>
      <c r="S3194" s="221"/>
      <c r="T3194" s="221"/>
      <c r="U3194" s="221"/>
      <c r="V3194" s="221"/>
      <c r="W3194" s="221"/>
      <c r="X3194" s="221"/>
      <c r="Y3194" s="221"/>
      <c r="Z3194" s="221"/>
      <c r="AA3194" s="221"/>
      <c r="AB3194" s="221"/>
      <c r="AC3194" s="221"/>
      <c r="AD3194" s="221"/>
      <c r="AE3194" s="221"/>
    </row>
    <row r="3195" spans="2:31">
      <c r="B3195" s="1319">
        <f t="shared" si="131"/>
        <v>-1</v>
      </c>
      <c r="D3195" s="1310"/>
      <c r="E3195" s="1310"/>
      <c r="F3195" s="1320"/>
      <c r="G3195" s="1310"/>
      <c r="H3195" s="1310"/>
      <c r="I3195" s="1310"/>
      <c r="J3195" s="1321"/>
      <c r="K3195" s="1321"/>
      <c r="L3195" s="1310"/>
      <c r="N3195" s="1322">
        <f t="shared" si="129"/>
        <v>0</v>
      </c>
      <c r="O3195" s="1323">
        <f t="shared" si="130"/>
        <v>0</v>
      </c>
      <c r="P3195" s="1323">
        <f>O3195/'1.5 Universal Data'!$E$36</f>
        <v>0</v>
      </c>
      <c r="Q3195" s="221"/>
      <c r="R3195" s="221"/>
      <c r="S3195" s="221"/>
      <c r="T3195" s="221"/>
      <c r="U3195" s="221"/>
      <c r="V3195" s="221"/>
      <c r="W3195" s="221"/>
      <c r="X3195" s="221"/>
      <c r="Y3195" s="221"/>
      <c r="Z3195" s="221"/>
      <c r="AA3195" s="221"/>
      <c r="AB3195" s="221"/>
      <c r="AC3195" s="221"/>
      <c r="AD3195" s="221"/>
      <c r="AE3195" s="221"/>
    </row>
    <row r="3196" spans="2:31">
      <c r="B3196" s="1319">
        <f t="shared" si="131"/>
        <v>-1</v>
      </c>
      <c r="D3196" s="1310"/>
      <c r="E3196" s="1310"/>
      <c r="F3196" s="1320"/>
      <c r="G3196" s="1310"/>
      <c r="H3196" s="1310"/>
      <c r="I3196" s="1310"/>
      <c r="J3196" s="1321"/>
      <c r="K3196" s="1321"/>
      <c r="L3196" s="1310"/>
      <c r="N3196" s="1322">
        <f t="shared" si="129"/>
        <v>0</v>
      </c>
      <c r="O3196" s="1323">
        <f t="shared" si="130"/>
        <v>0</v>
      </c>
      <c r="P3196" s="1323">
        <f>O3196/'1.5 Universal Data'!$E$36</f>
        <v>0</v>
      </c>
      <c r="Q3196" s="221"/>
      <c r="R3196" s="221"/>
      <c r="S3196" s="221"/>
      <c r="T3196" s="221"/>
      <c r="U3196" s="221"/>
      <c r="V3196" s="221"/>
      <c r="W3196" s="221"/>
      <c r="X3196" s="221"/>
      <c r="Y3196" s="221"/>
      <c r="Z3196" s="221"/>
      <c r="AA3196" s="221"/>
      <c r="AB3196" s="221"/>
      <c r="AC3196" s="221"/>
      <c r="AD3196" s="221"/>
      <c r="AE3196" s="221"/>
    </row>
    <row r="3197" spans="2:31">
      <c r="B3197" s="1319">
        <f t="shared" si="131"/>
        <v>-1</v>
      </c>
      <c r="D3197" s="1310"/>
      <c r="E3197" s="1310"/>
      <c r="F3197" s="1320"/>
      <c r="G3197" s="1310"/>
      <c r="H3197" s="1310"/>
      <c r="I3197" s="1310"/>
      <c r="J3197" s="1321"/>
      <c r="K3197" s="1321"/>
      <c r="L3197" s="1310"/>
      <c r="N3197" s="1322">
        <f t="shared" si="129"/>
        <v>0</v>
      </c>
      <c r="O3197" s="1323">
        <f t="shared" si="130"/>
        <v>0</v>
      </c>
      <c r="P3197" s="1323">
        <f>O3197/'1.5 Universal Data'!$E$36</f>
        <v>0</v>
      </c>
      <c r="Q3197" s="221"/>
      <c r="R3197" s="221"/>
      <c r="S3197" s="221"/>
      <c r="T3197" s="221"/>
      <c r="U3197" s="221"/>
      <c r="V3197" s="221"/>
      <c r="W3197" s="221"/>
      <c r="X3197" s="221"/>
      <c r="Y3197" s="221"/>
      <c r="Z3197" s="221"/>
      <c r="AA3197" s="221"/>
      <c r="AB3197" s="221"/>
      <c r="AC3197" s="221"/>
      <c r="AD3197" s="221"/>
      <c r="AE3197" s="221"/>
    </row>
    <row r="3198" spans="2:31">
      <c r="B3198" s="1319">
        <f t="shared" si="131"/>
        <v>-1</v>
      </c>
      <c r="D3198" s="1310"/>
      <c r="E3198" s="1310"/>
      <c r="F3198" s="1320"/>
      <c r="G3198" s="1310"/>
      <c r="H3198" s="1310"/>
      <c r="I3198" s="1310"/>
      <c r="J3198" s="1321"/>
      <c r="K3198" s="1321"/>
      <c r="L3198" s="1310"/>
      <c r="N3198" s="1322">
        <f t="shared" si="129"/>
        <v>0</v>
      </c>
      <c r="O3198" s="1323">
        <f t="shared" si="130"/>
        <v>0</v>
      </c>
      <c r="P3198" s="1323">
        <f>O3198/'1.5 Universal Data'!$E$36</f>
        <v>0</v>
      </c>
      <c r="Q3198" s="221"/>
      <c r="R3198" s="221"/>
      <c r="S3198" s="221"/>
      <c r="T3198" s="221"/>
      <c r="U3198" s="221"/>
      <c r="V3198" s="221"/>
      <c r="W3198" s="221"/>
      <c r="X3198" s="221"/>
      <c r="Y3198" s="221"/>
      <c r="Z3198" s="221"/>
      <c r="AA3198" s="221"/>
      <c r="AB3198" s="221"/>
      <c r="AC3198" s="221"/>
      <c r="AD3198" s="221"/>
      <c r="AE3198" s="221"/>
    </row>
    <row r="3199" spans="2:31">
      <c r="B3199" s="1319">
        <f t="shared" si="131"/>
        <v>-1</v>
      </c>
      <c r="D3199" s="1310"/>
      <c r="E3199" s="1310"/>
      <c r="F3199" s="1320"/>
      <c r="G3199" s="1310"/>
      <c r="H3199" s="1310"/>
      <c r="I3199" s="1310"/>
      <c r="J3199" s="1321"/>
      <c r="K3199" s="1321"/>
      <c r="L3199" s="1310"/>
      <c r="N3199" s="1322">
        <f t="shared" si="129"/>
        <v>0</v>
      </c>
      <c r="O3199" s="1323">
        <f t="shared" si="130"/>
        <v>0</v>
      </c>
      <c r="P3199" s="1323">
        <f>O3199/'1.5 Universal Data'!$E$36</f>
        <v>0</v>
      </c>
      <c r="Q3199" s="221"/>
      <c r="R3199" s="221"/>
      <c r="S3199" s="221"/>
      <c r="T3199" s="221"/>
      <c r="U3199" s="221"/>
      <c r="V3199" s="221"/>
      <c r="W3199" s="221"/>
      <c r="X3199" s="221"/>
      <c r="Y3199" s="221"/>
      <c r="Z3199" s="221"/>
      <c r="AA3199" s="221"/>
      <c r="AB3199" s="221"/>
      <c r="AC3199" s="221"/>
      <c r="AD3199" s="221"/>
      <c r="AE3199" s="221"/>
    </row>
    <row r="3200" spans="2:31">
      <c r="B3200" s="1319">
        <f t="shared" si="131"/>
        <v>-1</v>
      </c>
      <c r="D3200" s="1310"/>
      <c r="E3200" s="1310"/>
      <c r="F3200" s="1320"/>
      <c r="G3200" s="1310"/>
      <c r="H3200" s="1310"/>
      <c r="I3200" s="1310"/>
      <c r="J3200" s="1321"/>
      <c r="K3200" s="1321"/>
      <c r="L3200" s="1310"/>
      <c r="N3200" s="1322">
        <f t="shared" si="129"/>
        <v>0</v>
      </c>
      <c r="O3200" s="1323">
        <f t="shared" si="130"/>
        <v>0</v>
      </c>
      <c r="P3200" s="1323">
        <f>O3200/'1.5 Universal Data'!$E$36</f>
        <v>0</v>
      </c>
      <c r="Q3200" s="221"/>
      <c r="R3200" s="221"/>
      <c r="S3200" s="221"/>
      <c r="T3200" s="221"/>
      <c r="U3200" s="221"/>
      <c r="V3200" s="221"/>
      <c r="W3200" s="221"/>
      <c r="X3200" s="221"/>
      <c r="Y3200" s="221"/>
      <c r="Z3200" s="221"/>
      <c r="AA3200" s="221"/>
      <c r="AB3200" s="221"/>
      <c r="AC3200" s="221"/>
      <c r="AD3200" s="221"/>
      <c r="AE3200" s="221"/>
    </row>
    <row r="3201" spans="2:31">
      <c r="B3201" s="1319">
        <f t="shared" si="131"/>
        <v>-1</v>
      </c>
      <c r="D3201" s="1310"/>
      <c r="E3201" s="1310"/>
      <c r="F3201" s="1320"/>
      <c r="G3201" s="1310"/>
      <c r="H3201" s="1310"/>
      <c r="I3201" s="1310"/>
      <c r="J3201" s="1321"/>
      <c r="K3201" s="1321"/>
      <c r="L3201" s="1310"/>
      <c r="N3201" s="1322">
        <f t="shared" si="129"/>
        <v>0</v>
      </c>
      <c r="O3201" s="1323">
        <f t="shared" si="130"/>
        <v>0</v>
      </c>
      <c r="P3201" s="1323">
        <f>O3201/'1.5 Universal Data'!$E$36</f>
        <v>0</v>
      </c>
      <c r="Q3201" s="221"/>
      <c r="R3201" s="221"/>
      <c r="S3201" s="221"/>
      <c r="T3201" s="221"/>
      <c r="U3201" s="221"/>
      <c r="V3201" s="221"/>
      <c r="W3201" s="221"/>
      <c r="X3201" s="221"/>
      <c r="Y3201" s="221"/>
      <c r="Z3201" s="221"/>
      <c r="AA3201" s="221"/>
      <c r="AB3201" s="221"/>
      <c r="AC3201" s="221"/>
      <c r="AD3201" s="221"/>
      <c r="AE3201" s="221"/>
    </row>
    <row r="3202" spans="2:31">
      <c r="B3202" s="1319">
        <f t="shared" si="131"/>
        <v>-1</v>
      </c>
      <c r="D3202" s="1310"/>
      <c r="E3202" s="1310"/>
      <c r="F3202" s="1320"/>
      <c r="G3202" s="1310"/>
      <c r="H3202" s="1310"/>
      <c r="I3202" s="1310"/>
      <c r="J3202" s="1321"/>
      <c r="K3202" s="1321"/>
      <c r="L3202" s="1310"/>
      <c r="N3202" s="1322">
        <f t="shared" si="129"/>
        <v>0</v>
      </c>
      <c r="O3202" s="1323">
        <f t="shared" si="130"/>
        <v>0</v>
      </c>
      <c r="P3202" s="1323">
        <f>O3202/'1.5 Universal Data'!$E$36</f>
        <v>0</v>
      </c>
      <c r="Q3202" s="221"/>
      <c r="R3202" s="221"/>
      <c r="S3202" s="221"/>
      <c r="T3202" s="221"/>
      <c r="U3202" s="221"/>
      <c r="V3202" s="221"/>
      <c r="W3202" s="221"/>
      <c r="X3202" s="221"/>
      <c r="Y3202" s="221"/>
      <c r="Z3202" s="221"/>
      <c r="AA3202" s="221"/>
      <c r="AB3202" s="221"/>
      <c r="AC3202" s="221"/>
      <c r="AD3202" s="221"/>
      <c r="AE3202" s="221"/>
    </row>
    <row r="3203" spans="2:31">
      <c r="B3203" s="1319">
        <f t="shared" si="131"/>
        <v>-1</v>
      </c>
      <c r="D3203" s="1310"/>
      <c r="E3203" s="1310"/>
      <c r="F3203" s="1320"/>
      <c r="G3203" s="1310"/>
      <c r="H3203" s="1310"/>
      <c r="I3203" s="1310"/>
      <c r="J3203" s="1321"/>
      <c r="K3203" s="1321"/>
      <c r="L3203" s="1310"/>
      <c r="N3203" s="1322">
        <f t="shared" si="129"/>
        <v>0</v>
      </c>
      <c r="O3203" s="1323">
        <f t="shared" si="130"/>
        <v>0</v>
      </c>
      <c r="P3203" s="1323">
        <f>O3203/'1.5 Universal Data'!$E$36</f>
        <v>0</v>
      </c>
      <c r="Q3203" s="221"/>
      <c r="R3203" s="221"/>
      <c r="S3203" s="221"/>
      <c r="T3203" s="221"/>
      <c r="U3203" s="221"/>
      <c r="V3203" s="221"/>
      <c r="W3203" s="221"/>
      <c r="X3203" s="221"/>
      <c r="Y3203" s="221"/>
      <c r="Z3203" s="221"/>
      <c r="AA3203" s="221"/>
      <c r="AB3203" s="221"/>
      <c r="AC3203" s="221"/>
      <c r="AD3203" s="221"/>
      <c r="AE3203" s="221"/>
    </row>
    <row r="3204" spans="2:31">
      <c r="B3204" s="1319">
        <f t="shared" si="131"/>
        <v>-1</v>
      </c>
      <c r="D3204" s="1310"/>
      <c r="E3204" s="1310"/>
      <c r="F3204" s="1320"/>
      <c r="G3204" s="1310"/>
      <c r="H3204" s="1310"/>
      <c r="I3204" s="1310"/>
      <c r="J3204" s="1321"/>
      <c r="K3204" s="1321"/>
      <c r="L3204" s="1310"/>
      <c r="N3204" s="1322">
        <f t="shared" si="129"/>
        <v>0</v>
      </c>
      <c r="O3204" s="1323">
        <f t="shared" si="130"/>
        <v>0</v>
      </c>
      <c r="P3204" s="1323">
        <f>O3204/'1.5 Universal Data'!$E$36</f>
        <v>0</v>
      </c>
      <c r="Q3204" s="221"/>
      <c r="R3204" s="221"/>
      <c r="S3204" s="221"/>
      <c r="T3204" s="221"/>
      <c r="U3204" s="221"/>
      <c r="V3204" s="221"/>
      <c r="W3204" s="221"/>
      <c r="X3204" s="221"/>
      <c r="Y3204" s="221"/>
      <c r="Z3204" s="221"/>
      <c r="AA3204" s="221"/>
      <c r="AB3204" s="221"/>
      <c r="AC3204" s="221"/>
      <c r="AD3204" s="221"/>
      <c r="AE3204" s="221"/>
    </row>
    <row r="3205" spans="2:31">
      <c r="B3205" s="1319">
        <f t="shared" si="131"/>
        <v>-1</v>
      </c>
      <c r="D3205" s="1310"/>
      <c r="E3205" s="1310"/>
      <c r="F3205" s="1320"/>
      <c r="G3205" s="1310"/>
      <c r="H3205" s="1310"/>
      <c r="I3205" s="1310"/>
      <c r="J3205" s="1321"/>
      <c r="K3205" s="1321"/>
      <c r="L3205" s="1310"/>
      <c r="N3205" s="1322">
        <f t="shared" si="129"/>
        <v>0</v>
      </c>
      <c r="O3205" s="1323">
        <f t="shared" si="130"/>
        <v>0</v>
      </c>
      <c r="P3205" s="1323">
        <f>O3205/'1.5 Universal Data'!$E$36</f>
        <v>0</v>
      </c>
      <c r="Q3205" s="221"/>
      <c r="R3205" s="221"/>
      <c r="S3205" s="221"/>
      <c r="T3205" s="221"/>
      <c r="U3205" s="221"/>
      <c r="V3205" s="221"/>
      <c r="W3205" s="221"/>
      <c r="X3205" s="221"/>
      <c r="Y3205" s="221"/>
      <c r="Z3205" s="221"/>
      <c r="AA3205" s="221"/>
      <c r="AB3205" s="221"/>
      <c r="AC3205" s="221"/>
      <c r="AD3205" s="221"/>
      <c r="AE3205" s="221"/>
    </row>
    <row r="3206" spans="2:31">
      <c r="B3206" s="1319">
        <f t="shared" si="131"/>
        <v>-1</v>
      </c>
      <c r="D3206" s="1310"/>
      <c r="E3206" s="1310"/>
      <c r="F3206" s="1320"/>
      <c r="G3206" s="1310"/>
      <c r="H3206" s="1310"/>
      <c r="I3206" s="1310"/>
      <c r="J3206" s="1321"/>
      <c r="K3206" s="1321"/>
      <c r="L3206" s="1310"/>
      <c r="N3206" s="1322">
        <f t="shared" si="129"/>
        <v>0</v>
      </c>
      <c r="O3206" s="1323">
        <f t="shared" si="130"/>
        <v>0</v>
      </c>
      <c r="P3206" s="1323">
        <f>O3206/'1.5 Universal Data'!$E$36</f>
        <v>0</v>
      </c>
      <c r="Q3206" s="221"/>
      <c r="R3206" s="221"/>
      <c r="S3206" s="221"/>
      <c r="T3206" s="221"/>
      <c r="U3206" s="221"/>
      <c r="V3206" s="221"/>
      <c r="W3206" s="221"/>
      <c r="X3206" s="221"/>
      <c r="Y3206" s="221"/>
      <c r="Z3206" s="221"/>
      <c r="AA3206" s="221"/>
      <c r="AB3206" s="221"/>
      <c r="AC3206" s="221"/>
      <c r="AD3206" s="221"/>
      <c r="AE3206" s="221"/>
    </row>
    <row r="3207" spans="2:31">
      <c r="B3207" s="1319">
        <f t="shared" si="131"/>
        <v>-1</v>
      </c>
      <c r="D3207" s="1310"/>
      <c r="E3207" s="1310"/>
      <c r="F3207" s="1320"/>
      <c r="G3207" s="1310"/>
      <c r="H3207" s="1310"/>
      <c r="I3207" s="1310"/>
      <c r="J3207" s="1321"/>
      <c r="K3207" s="1321"/>
      <c r="L3207" s="1310"/>
      <c r="N3207" s="1322">
        <f t="shared" si="129"/>
        <v>0</v>
      </c>
      <c r="O3207" s="1323">
        <f t="shared" si="130"/>
        <v>0</v>
      </c>
      <c r="P3207" s="1323">
        <f>O3207/'1.5 Universal Data'!$E$36</f>
        <v>0</v>
      </c>
      <c r="Q3207" s="221"/>
      <c r="R3207" s="221"/>
      <c r="S3207" s="221"/>
      <c r="T3207" s="221"/>
      <c r="U3207" s="221"/>
      <c r="V3207" s="221"/>
      <c r="W3207" s="221"/>
      <c r="X3207" s="221"/>
      <c r="Y3207" s="221"/>
      <c r="Z3207" s="221"/>
      <c r="AA3207" s="221"/>
      <c r="AB3207" s="221"/>
      <c r="AC3207" s="221"/>
      <c r="AD3207" s="221"/>
      <c r="AE3207" s="221"/>
    </row>
    <row r="3208" spans="2:31">
      <c r="B3208" s="1319">
        <f t="shared" si="131"/>
        <v>-1</v>
      </c>
      <c r="D3208" s="1310"/>
      <c r="E3208" s="1310"/>
      <c r="F3208" s="1320"/>
      <c r="G3208" s="1310"/>
      <c r="H3208" s="1310"/>
      <c r="I3208" s="1310"/>
      <c r="J3208" s="1321"/>
      <c r="K3208" s="1321"/>
      <c r="L3208" s="1310"/>
      <c r="N3208" s="1322">
        <f t="shared" si="129"/>
        <v>0</v>
      </c>
      <c r="O3208" s="1323">
        <f t="shared" si="130"/>
        <v>0</v>
      </c>
      <c r="P3208" s="1323">
        <f>O3208/'1.5 Universal Data'!$E$36</f>
        <v>0</v>
      </c>
      <c r="Q3208" s="221"/>
      <c r="R3208" s="221"/>
      <c r="S3208" s="221"/>
      <c r="T3208" s="221"/>
      <c r="U3208" s="221"/>
      <c r="V3208" s="221"/>
      <c r="W3208" s="221"/>
      <c r="X3208" s="221"/>
      <c r="Y3208" s="221"/>
      <c r="Z3208" s="221"/>
      <c r="AA3208" s="221"/>
      <c r="AB3208" s="221"/>
      <c r="AC3208" s="221"/>
      <c r="AD3208" s="221"/>
      <c r="AE3208" s="221"/>
    </row>
    <row r="3209" spans="2:31">
      <c r="B3209" s="1319">
        <f t="shared" si="131"/>
        <v>-1</v>
      </c>
      <c r="D3209" s="1310"/>
      <c r="E3209" s="1310"/>
      <c r="F3209" s="1320"/>
      <c r="G3209" s="1310"/>
      <c r="H3209" s="1310"/>
      <c r="I3209" s="1310"/>
      <c r="J3209" s="1321"/>
      <c r="K3209" s="1321"/>
      <c r="L3209" s="1310"/>
      <c r="N3209" s="1322">
        <f t="shared" si="129"/>
        <v>0</v>
      </c>
      <c r="O3209" s="1323">
        <f t="shared" si="130"/>
        <v>0</v>
      </c>
      <c r="P3209" s="1323">
        <f>O3209/'1.5 Universal Data'!$E$36</f>
        <v>0</v>
      </c>
      <c r="Q3209" s="221"/>
      <c r="R3209" s="221"/>
      <c r="S3209" s="221"/>
      <c r="T3209" s="221"/>
      <c r="U3209" s="221"/>
      <c r="V3209" s="221"/>
      <c r="W3209" s="221"/>
      <c r="X3209" s="221"/>
      <c r="Y3209" s="221"/>
      <c r="Z3209" s="221"/>
      <c r="AA3209" s="221"/>
      <c r="AB3209" s="221"/>
      <c r="AC3209" s="221"/>
      <c r="AD3209" s="221"/>
      <c r="AE3209" s="221"/>
    </row>
    <row r="3210" spans="2:31">
      <c r="B3210" s="1319">
        <f t="shared" si="131"/>
        <v>-1</v>
      </c>
      <c r="D3210" s="1310"/>
      <c r="E3210" s="1310"/>
      <c r="F3210" s="1320"/>
      <c r="G3210" s="1310"/>
      <c r="H3210" s="1310"/>
      <c r="I3210" s="1310"/>
      <c r="J3210" s="1321"/>
      <c r="K3210" s="1321"/>
      <c r="L3210" s="1310"/>
      <c r="N3210" s="1322">
        <f t="shared" si="129"/>
        <v>0</v>
      </c>
      <c r="O3210" s="1323">
        <f t="shared" si="130"/>
        <v>0</v>
      </c>
      <c r="P3210" s="1323">
        <f>O3210/'1.5 Universal Data'!$E$36</f>
        <v>0</v>
      </c>
      <c r="Q3210" s="221"/>
      <c r="R3210" s="221"/>
      <c r="S3210" s="221"/>
      <c r="T3210" s="221"/>
      <c r="U3210" s="221"/>
      <c r="V3210" s="221"/>
      <c r="W3210" s="221"/>
      <c r="X3210" s="221"/>
      <c r="Y3210" s="221"/>
      <c r="Z3210" s="221"/>
      <c r="AA3210" s="221"/>
      <c r="AB3210" s="221"/>
      <c r="AC3210" s="221"/>
      <c r="AD3210" s="221"/>
      <c r="AE3210" s="221"/>
    </row>
    <row r="3211" spans="2:31">
      <c r="B3211" s="1319">
        <f t="shared" si="131"/>
        <v>-1</v>
      </c>
      <c r="D3211" s="1310"/>
      <c r="E3211" s="1310"/>
      <c r="F3211" s="1320"/>
      <c r="G3211" s="1310"/>
      <c r="H3211" s="1310"/>
      <c r="I3211" s="1310"/>
      <c r="J3211" s="1321"/>
      <c r="K3211" s="1321"/>
      <c r="L3211" s="1310"/>
      <c r="N3211" s="1322">
        <f t="shared" si="129"/>
        <v>0</v>
      </c>
      <c r="O3211" s="1323">
        <f t="shared" si="130"/>
        <v>0</v>
      </c>
      <c r="P3211" s="1323">
        <f>O3211/'1.5 Universal Data'!$E$36</f>
        <v>0</v>
      </c>
      <c r="Q3211" s="221"/>
      <c r="R3211" s="221"/>
      <c r="S3211" s="221"/>
      <c r="T3211" s="221"/>
      <c r="U3211" s="221"/>
      <c r="V3211" s="221"/>
      <c r="W3211" s="221"/>
      <c r="X3211" s="221"/>
      <c r="Y3211" s="221"/>
      <c r="Z3211" s="221"/>
      <c r="AA3211" s="221"/>
      <c r="AB3211" s="221"/>
      <c r="AC3211" s="221"/>
      <c r="AD3211" s="221"/>
      <c r="AE3211" s="221"/>
    </row>
    <row r="3212" spans="2:31">
      <c r="B3212" s="1319">
        <f t="shared" si="131"/>
        <v>-1</v>
      </c>
      <c r="D3212" s="1310"/>
      <c r="E3212" s="1310"/>
      <c r="F3212" s="1320"/>
      <c r="G3212" s="1310"/>
      <c r="H3212" s="1310"/>
      <c r="I3212" s="1310"/>
      <c r="J3212" s="1321"/>
      <c r="K3212" s="1321"/>
      <c r="L3212" s="1310"/>
      <c r="N3212" s="1322">
        <f t="shared" si="129"/>
        <v>0</v>
      </c>
      <c r="O3212" s="1323">
        <f t="shared" si="130"/>
        <v>0</v>
      </c>
      <c r="P3212" s="1323">
        <f>O3212/'1.5 Universal Data'!$E$36</f>
        <v>0</v>
      </c>
      <c r="Q3212" s="221"/>
      <c r="R3212" s="221"/>
      <c r="S3212" s="221"/>
      <c r="T3212" s="221"/>
      <c r="U3212" s="221"/>
      <c r="V3212" s="221"/>
      <c r="W3212" s="221"/>
      <c r="X3212" s="221"/>
      <c r="Y3212" s="221"/>
      <c r="Z3212" s="221"/>
      <c r="AA3212" s="221"/>
      <c r="AB3212" s="221"/>
      <c r="AC3212" s="221"/>
      <c r="AD3212" s="221"/>
      <c r="AE3212" s="221"/>
    </row>
    <row r="3213" spans="2:31">
      <c r="B3213" s="1319">
        <f t="shared" si="131"/>
        <v>-1</v>
      </c>
      <c r="D3213" s="1310"/>
      <c r="E3213" s="1310"/>
      <c r="F3213" s="1320"/>
      <c r="G3213" s="1310"/>
      <c r="H3213" s="1310"/>
      <c r="I3213" s="1310"/>
      <c r="J3213" s="1321"/>
      <c r="K3213" s="1321"/>
      <c r="L3213" s="1310"/>
      <c r="N3213" s="1322">
        <f t="shared" si="129"/>
        <v>0</v>
      </c>
      <c r="O3213" s="1323">
        <f t="shared" si="130"/>
        <v>0</v>
      </c>
      <c r="P3213" s="1323">
        <f>O3213/'1.5 Universal Data'!$E$36</f>
        <v>0</v>
      </c>
      <c r="Q3213" s="221"/>
      <c r="R3213" s="221"/>
      <c r="S3213" s="221"/>
      <c r="T3213" s="221"/>
      <c r="U3213" s="221"/>
      <c r="V3213" s="221"/>
      <c r="W3213" s="221"/>
      <c r="X3213" s="221"/>
      <c r="Y3213" s="221"/>
      <c r="Z3213" s="221"/>
      <c r="AA3213" s="221"/>
      <c r="AB3213" s="221"/>
      <c r="AC3213" s="221"/>
      <c r="AD3213" s="221"/>
      <c r="AE3213" s="221"/>
    </row>
    <row r="3214" spans="2:31">
      <c r="B3214" s="1319">
        <f t="shared" si="131"/>
        <v>-1</v>
      </c>
      <c r="D3214" s="1310"/>
      <c r="E3214" s="1310"/>
      <c r="F3214" s="1320"/>
      <c r="G3214" s="1310"/>
      <c r="H3214" s="1310"/>
      <c r="I3214" s="1310"/>
      <c r="J3214" s="1321"/>
      <c r="K3214" s="1321"/>
      <c r="L3214" s="1310"/>
      <c r="N3214" s="1322">
        <f t="shared" si="129"/>
        <v>0</v>
      </c>
      <c r="O3214" s="1323">
        <f t="shared" si="130"/>
        <v>0</v>
      </c>
      <c r="P3214" s="1323">
        <f>O3214/'1.5 Universal Data'!$E$36</f>
        <v>0</v>
      </c>
      <c r="Q3214" s="221"/>
      <c r="R3214" s="221"/>
      <c r="S3214" s="221"/>
      <c r="T3214" s="221"/>
      <c r="U3214" s="221"/>
      <c r="V3214" s="221"/>
      <c r="W3214" s="221"/>
      <c r="X3214" s="221"/>
      <c r="Y3214" s="221"/>
      <c r="Z3214" s="221"/>
      <c r="AA3214" s="221"/>
      <c r="AB3214" s="221"/>
      <c r="AC3214" s="221"/>
      <c r="AD3214" s="221"/>
      <c r="AE3214" s="221"/>
    </row>
    <row r="3215" spans="2:31">
      <c r="B3215" s="1319">
        <f t="shared" si="131"/>
        <v>-1</v>
      </c>
      <c r="D3215" s="1310"/>
      <c r="E3215" s="1310"/>
      <c r="F3215" s="1320"/>
      <c r="G3215" s="1310"/>
      <c r="H3215" s="1310"/>
      <c r="I3215" s="1310"/>
      <c r="J3215" s="1321"/>
      <c r="K3215" s="1321"/>
      <c r="L3215" s="1310"/>
      <c r="N3215" s="1322">
        <f t="shared" si="129"/>
        <v>0</v>
      </c>
      <c r="O3215" s="1323">
        <f t="shared" si="130"/>
        <v>0</v>
      </c>
      <c r="P3215" s="1323">
        <f>O3215/'1.5 Universal Data'!$E$36</f>
        <v>0</v>
      </c>
      <c r="Q3215" s="221"/>
      <c r="R3215" s="221"/>
      <c r="S3215" s="221"/>
      <c r="T3215" s="221"/>
      <c r="U3215" s="221"/>
      <c r="V3215" s="221"/>
      <c r="W3215" s="221"/>
      <c r="X3215" s="221"/>
      <c r="Y3215" s="221"/>
      <c r="Z3215" s="221"/>
      <c r="AA3215" s="221"/>
      <c r="AB3215" s="221"/>
      <c r="AC3215" s="221"/>
      <c r="AD3215" s="221"/>
      <c r="AE3215" s="221"/>
    </row>
    <row r="3216" spans="2:31">
      <c r="B3216" s="1319">
        <f t="shared" si="131"/>
        <v>-1</v>
      </c>
      <c r="D3216" s="1310"/>
      <c r="E3216" s="1310"/>
      <c r="F3216" s="1320"/>
      <c r="G3216" s="1310"/>
      <c r="H3216" s="1310"/>
      <c r="I3216" s="1310"/>
      <c r="J3216" s="1321"/>
      <c r="K3216" s="1321"/>
      <c r="L3216" s="1310"/>
      <c r="N3216" s="1322">
        <f t="shared" ref="N3216:N3279" si="132">+H3216*((K3216-J3216)+1)*B3216</f>
        <v>0</v>
      </c>
      <c r="O3216" s="1323">
        <f t="shared" ref="O3216:O3279" si="133">N3216*L3216/100</f>
        <v>0</v>
      </c>
      <c r="P3216" s="1323">
        <f>O3216/'1.5 Universal Data'!$E$36</f>
        <v>0</v>
      </c>
      <c r="Q3216" s="221"/>
      <c r="R3216" s="221"/>
      <c r="S3216" s="221"/>
      <c r="T3216" s="221"/>
      <c r="U3216" s="221"/>
      <c r="V3216" s="221"/>
      <c r="W3216" s="221"/>
      <c r="X3216" s="221"/>
      <c r="Y3216" s="221"/>
      <c r="Z3216" s="221"/>
      <c r="AA3216" s="221"/>
      <c r="AB3216" s="221"/>
      <c r="AC3216" s="221"/>
      <c r="AD3216" s="221"/>
      <c r="AE3216" s="221"/>
    </row>
    <row r="3217" spans="2:31">
      <c r="B3217" s="1319">
        <f t="shared" si="131"/>
        <v>-1</v>
      </c>
      <c r="D3217" s="1310"/>
      <c r="E3217" s="1310"/>
      <c r="F3217" s="1320"/>
      <c r="G3217" s="1310"/>
      <c r="H3217" s="1310"/>
      <c r="I3217" s="1310"/>
      <c r="J3217" s="1321"/>
      <c r="K3217" s="1321"/>
      <c r="L3217" s="1310"/>
      <c r="N3217" s="1322">
        <f t="shared" si="132"/>
        <v>0</v>
      </c>
      <c r="O3217" s="1323">
        <f t="shared" si="133"/>
        <v>0</v>
      </c>
      <c r="P3217" s="1323">
        <f>O3217/'1.5 Universal Data'!$E$36</f>
        <v>0</v>
      </c>
      <c r="Q3217" s="221"/>
      <c r="R3217" s="221"/>
      <c r="S3217" s="221"/>
      <c r="T3217" s="221"/>
      <c r="U3217" s="221"/>
      <c r="V3217" s="221"/>
      <c r="W3217" s="221"/>
      <c r="X3217" s="221"/>
      <c r="Y3217" s="221"/>
      <c r="Z3217" s="221"/>
      <c r="AA3217" s="221"/>
      <c r="AB3217" s="221"/>
      <c r="AC3217" s="221"/>
      <c r="AD3217" s="221"/>
      <c r="AE3217" s="221"/>
    </row>
    <row r="3218" spans="2:31">
      <c r="B3218" s="1319">
        <f t="shared" si="131"/>
        <v>-1</v>
      </c>
      <c r="D3218" s="1310"/>
      <c r="E3218" s="1310"/>
      <c r="F3218" s="1320"/>
      <c r="G3218" s="1310"/>
      <c r="H3218" s="1310"/>
      <c r="I3218" s="1310"/>
      <c r="J3218" s="1321"/>
      <c r="K3218" s="1321"/>
      <c r="L3218" s="1310"/>
      <c r="N3218" s="1322">
        <f t="shared" si="132"/>
        <v>0</v>
      </c>
      <c r="O3218" s="1323">
        <f t="shared" si="133"/>
        <v>0</v>
      </c>
      <c r="P3218" s="1323">
        <f>O3218/'1.5 Universal Data'!$E$36</f>
        <v>0</v>
      </c>
      <c r="Q3218" s="221"/>
      <c r="R3218" s="221"/>
      <c r="S3218" s="221"/>
      <c r="T3218" s="221"/>
      <c r="U3218" s="221"/>
      <c r="V3218" s="221"/>
      <c r="W3218" s="221"/>
      <c r="X3218" s="221"/>
      <c r="Y3218" s="221"/>
      <c r="Z3218" s="221"/>
      <c r="AA3218" s="221"/>
      <c r="AB3218" s="221"/>
      <c r="AC3218" s="221"/>
      <c r="AD3218" s="221"/>
      <c r="AE3218" s="221"/>
    </row>
    <row r="3219" spans="2:31">
      <c r="B3219" s="1319">
        <f t="shared" si="131"/>
        <v>-1</v>
      </c>
      <c r="D3219" s="1310"/>
      <c r="E3219" s="1310"/>
      <c r="F3219" s="1320"/>
      <c r="G3219" s="1310"/>
      <c r="H3219" s="1310"/>
      <c r="I3219" s="1310"/>
      <c r="J3219" s="1321"/>
      <c r="K3219" s="1321"/>
      <c r="L3219" s="1310"/>
      <c r="N3219" s="1322">
        <f t="shared" si="132"/>
        <v>0</v>
      </c>
      <c r="O3219" s="1323">
        <f t="shared" si="133"/>
        <v>0</v>
      </c>
      <c r="P3219" s="1323">
        <f>O3219/'1.5 Universal Data'!$E$36</f>
        <v>0</v>
      </c>
      <c r="Q3219" s="221"/>
      <c r="R3219" s="221"/>
      <c r="S3219" s="221"/>
      <c r="T3219" s="221"/>
      <c r="U3219" s="221"/>
      <c r="V3219" s="221"/>
      <c r="W3219" s="221"/>
      <c r="X3219" s="221"/>
      <c r="Y3219" s="221"/>
      <c r="Z3219" s="221"/>
      <c r="AA3219" s="221"/>
      <c r="AB3219" s="221"/>
      <c r="AC3219" s="221"/>
      <c r="AD3219" s="221"/>
      <c r="AE3219" s="221"/>
    </row>
    <row r="3220" spans="2:31">
      <c r="B3220" s="1319">
        <f t="shared" si="131"/>
        <v>-1</v>
      </c>
      <c r="D3220" s="1310"/>
      <c r="E3220" s="1310"/>
      <c r="F3220" s="1320"/>
      <c r="G3220" s="1310"/>
      <c r="H3220" s="1310"/>
      <c r="I3220" s="1310"/>
      <c r="J3220" s="1321"/>
      <c r="K3220" s="1321"/>
      <c r="L3220" s="1310"/>
      <c r="N3220" s="1322">
        <f t="shared" si="132"/>
        <v>0</v>
      </c>
      <c r="O3220" s="1323">
        <f t="shared" si="133"/>
        <v>0</v>
      </c>
      <c r="P3220" s="1323">
        <f>O3220/'1.5 Universal Data'!$E$36</f>
        <v>0</v>
      </c>
      <c r="Q3220" s="221"/>
      <c r="R3220" s="221"/>
      <c r="S3220" s="221"/>
      <c r="T3220" s="221"/>
      <c r="U3220" s="221"/>
      <c r="V3220" s="221"/>
      <c r="W3220" s="221"/>
      <c r="X3220" s="221"/>
      <c r="Y3220" s="221"/>
      <c r="Z3220" s="221"/>
      <c r="AA3220" s="221"/>
      <c r="AB3220" s="221"/>
      <c r="AC3220" s="221"/>
      <c r="AD3220" s="221"/>
      <c r="AE3220" s="221"/>
    </row>
    <row r="3221" spans="2:31">
      <c r="B3221" s="1319">
        <f t="shared" si="131"/>
        <v>-1</v>
      </c>
      <c r="D3221" s="1310"/>
      <c r="E3221" s="1310"/>
      <c r="F3221" s="1320"/>
      <c r="G3221" s="1310"/>
      <c r="H3221" s="1310"/>
      <c r="I3221" s="1310"/>
      <c r="J3221" s="1321"/>
      <c r="K3221" s="1321"/>
      <c r="L3221" s="1310"/>
      <c r="N3221" s="1322">
        <f t="shared" si="132"/>
        <v>0</v>
      </c>
      <c r="O3221" s="1323">
        <f t="shared" si="133"/>
        <v>0</v>
      </c>
      <c r="P3221" s="1323">
        <f>O3221/'1.5 Universal Data'!$E$36</f>
        <v>0</v>
      </c>
      <c r="Q3221" s="221"/>
      <c r="R3221" s="221"/>
      <c r="S3221" s="221"/>
      <c r="T3221" s="221"/>
      <c r="U3221" s="221"/>
      <c r="V3221" s="221"/>
      <c r="W3221" s="221"/>
      <c r="X3221" s="221"/>
      <c r="Y3221" s="221"/>
      <c r="Z3221" s="221"/>
      <c r="AA3221" s="221"/>
      <c r="AB3221" s="221"/>
      <c r="AC3221" s="221"/>
      <c r="AD3221" s="221"/>
      <c r="AE3221" s="221"/>
    </row>
    <row r="3222" spans="2:31">
      <c r="B3222" s="1319">
        <f t="shared" si="131"/>
        <v>-1</v>
      </c>
      <c r="D3222" s="1310"/>
      <c r="E3222" s="1310"/>
      <c r="F3222" s="1320"/>
      <c r="G3222" s="1310"/>
      <c r="H3222" s="1310"/>
      <c r="I3222" s="1310"/>
      <c r="J3222" s="1321"/>
      <c r="K3222" s="1321"/>
      <c r="L3222" s="1310"/>
      <c r="N3222" s="1322">
        <f t="shared" si="132"/>
        <v>0</v>
      </c>
      <c r="O3222" s="1323">
        <f t="shared" si="133"/>
        <v>0</v>
      </c>
      <c r="P3222" s="1323">
        <f>O3222/'1.5 Universal Data'!$E$36</f>
        <v>0</v>
      </c>
      <c r="Q3222" s="221"/>
      <c r="R3222" s="221"/>
      <c r="S3222" s="221"/>
      <c r="T3222" s="221"/>
      <c r="U3222" s="221"/>
      <c r="V3222" s="221"/>
      <c r="W3222" s="221"/>
      <c r="X3222" s="221"/>
      <c r="Y3222" s="221"/>
      <c r="Z3222" s="221"/>
      <c r="AA3222" s="221"/>
      <c r="AB3222" s="221"/>
      <c r="AC3222" s="221"/>
      <c r="AD3222" s="221"/>
      <c r="AE3222" s="221"/>
    </row>
    <row r="3223" spans="2:31">
      <c r="B3223" s="1319">
        <f t="shared" ref="B3223:B3286" si="134">IF(G3223="buy",1,-1)</f>
        <v>-1</v>
      </c>
      <c r="D3223" s="1310"/>
      <c r="E3223" s="1310"/>
      <c r="F3223" s="1320"/>
      <c r="G3223" s="1310"/>
      <c r="H3223" s="1310"/>
      <c r="I3223" s="1310"/>
      <c r="J3223" s="1321"/>
      <c r="K3223" s="1321"/>
      <c r="L3223" s="1310"/>
      <c r="N3223" s="1322">
        <f t="shared" si="132"/>
        <v>0</v>
      </c>
      <c r="O3223" s="1323">
        <f t="shared" si="133"/>
        <v>0</v>
      </c>
      <c r="P3223" s="1323">
        <f>O3223/'1.5 Universal Data'!$E$36</f>
        <v>0</v>
      </c>
      <c r="Q3223" s="221"/>
      <c r="R3223" s="221"/>
      <c r="S3223" s="221"/>
      <c r="T3223" s="221"/>
      <c r="U3223" s="221"/>
      <c r="V3223" s="221"/>
      <c r="W3223" s="221"/>
      <c r="X3223" s="221"/>
      <c r="Y3223" s="221"/>
      <c r="Z3223" s="221"/>
      <c r="AA3223" s="221"/>
      <c r="AB3223" s="221"/>
      <c r="AC3223" s="221"/>
      <c r="AD3223" s="221"/>
      <c r="AE3223" s="221"/>
    </row>
    <row r="3224" spans="2:31">
      <c r="B3224" s="1319">
        <f t="shared" si="134"/>
        <v>-1</v>
      </c>
      <c r="D3224" s="1310"/>
      <c r="E3224" s="1310"/>
      <c r="F3224" s="1320"/>
      <c r="G3224" s="1310"/>
      <c r="H3224" s="1310"/>
      <c r="I3224" s="1310"/>
      <c r="J3224" s="1321"/>
      <c r="K3224" s="1321"/>
      <c r="L3224" s="1310"/>
      <c r="N3224" s="1322">
        <f t="shared" si="132"/>
        <v>0</v>
      </c>
      <c r="O3224" s="1323">
        <f t="shared" si="133"/>
        <v>0</v>
      </c>
      <c r="P3224" s="1323">
        <f>O3224/'1.5 Universal Data'!$E$36</f>
        <v>0</v>
      </c>
      <c r="Q3224" s="221"/>
      <c r="R3224" s="221"/>
      <c r="S3224" s="221"/>
      <c r="T3224" s="221"/>
      <c r="U3224" s="221"/>
      <c r="V3224" s="221"/>
      <c r="W3224" s="221"/>
      <c r="X3224" s="221"/>
      <c r="Y3224" s="221"/>
      <c r="Z3224" s="221"/>
      <c r="AA3224" s="221"/>
      <c r="AB3224" s="221"/>
      <c r="AC3224" s="221"/>
      <c r="AD3224" s="221"/>
      <c r="AE3224" s="221"/>
    </row>
    <row r="3225" spans="2:31">
      <c r="B3225" s="1319">
        <f t="shared" si="134"/>
        <v>-1</v>
      </c>
      <c r="D3225" s="1310"/>
      <c r="E3225" s="1310"/>
      <c r="F3225" s="1320"/>
      <c r="G3225" s="1310"/>
      <c r="H3225" s="1310"/>
      <c r="I3225" s="1310"/>
      <c r="J3225" s="1321"/>
      <c r="K3225" s="1321"/>
      <c r="L3225" s="1310"/>
      <c r="N3225" s="1322">
        <f t="shared" si="132"/>
        <v>0</v>
      </c>
      <c r="O3225" s="1323">
        <f t="shared" si="133"/>
        <v>0</v>
      </c>
      <c r="P3225" s="1323">
        <f>O3225/'1.5 Universal Data'!$E$36</f>
        <v>0</v>
      </c>
      <c r="Q3225" s="221"/>
      <c r="R3225" s="221"/>
      <c r="S3225" s="221"/>
      <c r="T3225" s="221"/>
      <c r="U3225" s="221"/>
      <c r="V3225" s="221"/>
      <c r="W3225" s="221"/>
      <c r="X3225" s="221"/>
      <c r="Y3225" s="221"/>
      <c r="Z3225" s="221"/>
      <c r="AA3225" s="221"/>
      <c r="AB3225" s="221"/>
      <c r="AC3225" s="221"/>
      <c r="AD3225" s="221"/>
      <c r="AE3225" s="221"/>
    </row>
    <row r="3226" spans="2:31">
      <c r="B3226" s="1319">
        <f t="shared" si="134"/>
        <v>-1</v>
      </c>
      <c r="D3226" s="1310"/>
      <c r="E3226" s="1310"/>
      <c r="F3226" s="1320"/>
      <c r="G3226" s="1310"/>
      <c r="H3226" s="1310"/>
      <c r="I3226" s="1310"/>
      <c r="J3226" s="1321"/>
      <c r="K3226" s="1321"/>
      <c r="L3226" s="1310"/>
      <c r="N3226" s="1322">
        <f t="shared" si="132"/>
        <v>0</v>
      </c>
      <c r="O3226" s="1323">
        <f t="shared" si="133"/>
        <v>0</v>
      </c>
      <c r="P3226" s="1323">
        <f>O3226/'1.5 Universal Data'!$E$36</f>
        <v>0</v>
      </c>
      <c r="Q3226" s="221"/>
      <c r="R3226" s="221"/>
      <c r="S3226" s="221"/>
      <c r="T3226" s="221"/>
      <c r="U3226" s="221"/>
      <c r="V3226" s="221"/>
      <c r="W3226" s="221"/>
      <c r="X3226" s="221"/>
      <c r="Y3226" s="221"/>
      <c r="Z3226" s="221"/>
      <c r="AA3226" s="221"/>
      <c r="AB3226" s="221"/>
      <c r="AC3226" s="221"/>
      <c r="AD3226" s="221"/>
      <c r="AE3226" s="221"/>
    </row>
    <row r="3227" spans="2:31">
      <c r="B3227" s="1319">
        <f t="shared" si="134"/>
        <v>-1</v>
      </c>
      <c r="D3227" s="1310"/>
      <c r="E3227" s="1310"/>
      <c r="F3227" s="1320"/>
      <c r="G3227" s="1310"/>
      <c r="H3227" s="1310"/>
      <c r="I3227" s="1310"/>
      <c r="J3227" s="1321"/>
      <c r="K3227" s="1321"/>
      <c r="L3227" s="1310"/>
      <c r="N3227" s="1322">
        <f t="shared" si="132"/>
        <v>0</v>
      </c>
      <c r="O3227" s="1323">
        <f t="shared" si="133"/>
        <v>0</v>
      </c>
      <c r="P3227" s="1323">
        <f>O3227/'1.5 Universal Data'!$E$36</f>
        <v>0</v>
      </c>
      <c r="Q3227" s="221"/>
      <c r="R3227" s="221"/>
      <c r="S3227" s="221"/>
      <c r="T3227" s="221"/>
      <c r="U3227" s="221"/>
      <c r="V3227" s="221"/>
      <c r="W3227" s="221"/>
      <c r="X3227" s="221"/>
      <c r="Y3227" s="221"/>
      <c r="Z3227" s="221"/>
      <c r="AA3227" s="221"/>
      <c r="AB3227" s="221"/>
      <c r="AC3227" s="221"/>
      <c r="AD3227" s="221"/>
      <c r="AE3227" s="221"/>
    </row>
    <row r="3228" spans="2:31">
      <c r="B3228" s="1319">
        <f t="shared" si="134"/>
        <v>-1</v>
      </c>
      <c r="D3228" s="1310"/>
      <c r="E3228" s="1310"/>
      <c r="F3228" s="1320"/>
      <c r="G3228" s="1310"/>
      <c r="H3228" s="1310"/>
      <c r="I3228" s="1310"/>
      <c r="J3228" s="1321"/>
      <c r="K3228" s="1321"/>
      <c r="L3228" s="1310"/>
      <c r="N3228" s="1322">
        <f t="shared" si="132"/>
        <v>0</v>
      </c>
      <c r="O3228" s="1323">
        <f t="shared" si="133"/>
        <v>0</v>
      </c>
      <c r="P3228" s="1323">
        <f>O3228/'1.5 Universal Data'!$E$36</f>
        <v>0</v>
      </c>
      <c r="Q3228" s="221"/>
      <c r="R3228" s="221"/>
      <c r="S3228" s="221"/>
      <c r="T3228" s="221"/>
      <c r="U3228" s="221"/>
      <c r="V3228" s="221"/>
      <c r="W3228" s="221"/>
      <c r="X3228" s="221"/>
      <c r="Y3228" s="221"/>
      <c r="Z3228" s="221"/>
      <c r="AA3228" s="221"/>
      <c r="AB3228" s="221"/>
      <c r="AC3228" s="221"/>
      <c r="AD3228" s="221"/>
      <c r="AE3228" s="221"/>
    </row>
    <row r="3229" spans="2:31">
      <c r="B3229" s="1319">
        <f t="shared" si="134"/>
        <v>-1</v>
      </c>
      <c r="D3229" s="1310"/>
      <c r="E3229" s="1310"/>
      <c r="F3229" s="1320"/>
      <c r="G3229" s="1310"/>
      <c r="H3229" s="1310"/>
      <c r="I3229" s="1310"/>
      <c r="J3229" s="1321"/>
      <c r="K3229" s="1321"/>
      <c r="L3229" s="1310"/>
      <c r="N3229" s="1322">
        <f t="shared" si="132"/>
        <v>0</v>
      </c>
      <c r="O3229" s="1323">
        <f t="shared" si="133"/>
        <v>0</v>
      </c>
      <c r="P3229" s="1323">
        <f>O3229/'1.5 Universal Data'!$E$36</f>
        <v>0</v>
      </c>
      <c r="Q3229" s="221"/>
      <c r="R3229" s="221"/>
      <c r="S3229" s="221"/>
      <c r="T3229" s="221"/>
      <c r="U3229" s="221"/>
      <c r="V3229" s="221"/>
      <c r="W3229" s="221"/>
      <c r="X3229" s="221"/>
      <c r="Y3229" s="221"/>
      <c r="Z3229" s="221"/>
      <c r="AA3229" s="221"/>
      <c r="AB3229" s="221"/>
      <c r="AC3229" s="221"/>
      <c r="AD3229" s="221"/>
      <c r="AE3229" s="221"/>
    </row>
    <row r="3230" spans="2:31">
      <c r="B3230" s="1319">
        <f t="shared" si="134"/>
        <v>-1</v>
      </c>
      <c r="D3230" s="1310"/>
      <c r="E3230" s="1310"/>
      <c r="F3230" s="1320"/>
      <c r="G3230" s="1310"/>
      <c r="H3230" s="1310"/>
      <c r="I3230" s="1310"/>
      <c r="J3230" s="1321"/>
      <c r="K3230" s="1321"/>
      <c r="L3230" s="1310"/>
      <c r="N3230" s="1322">
        <f t="shared" si="132"/>
        <v>0</v>
      </c>
      <c r="O3230" s="1323">
        <f t="shared" si="133"/>
        <v>0</v>
      </c>
      <c r="P3230" s="1323">
        <f>O3230/'1.5 Universal Data'!$E$36</f>
        <v>0</v>
      </c>
      <c r="Q3230" s="221"/>
      <c r="R3230" s="221"/>
      <c r="S3230" s="221"/>
      <c r="T3230" s="221"/>
      <c r="U3230" s="221"/>
      <c r="V3230" s="221"/>
      <c r="W3230" s="221"/>
      <c r="X3230" s="221"/>
      <c r="Y3230" s="221"/>
      <c r="Z3230" s="221"/>
      <c r="AA3230" s="221"/>
      <c r="AB3230" s="221"/>
      <c r="AC3230" s="221"/>
      <c r="AD3230" s="221"/>
      <c r="AE3230" s="221"/>
    </row>
    <row r="3231" spans="2:31">
      <c r="B3231" s="1319">
        <f t="shared" si="134"/>
        <v>-1</v>
      </c>
      <c r="D3231" s="1310"/>
      <c r="E3231" s="1310"/>
      <c r="F3231" s="1320"/>
      <c r="G3231" s="1310"/>
      <c r="H3231" s="1310"/>
      <c r="I3231" s="1310"/>
      <c r="J3231" s="1321"/>
      <c r="K3231" s="1321"/>
      <c r="L3231" s="1310"/>
      <c r="N3231" s="1322">
        <f t="shared" si="132"/>
        <v>0</v>
      </c>
      <c r="O3231" s="1323">
        <f t="shared" si="133"/>
        <v>0</v>
      </c>
      <c r="P3231" s="1323">
        <f>O3231/'1.5 Universal Data'!$E$36</f>
        <v>0</v>
      </c>
      <c r="Q3231" s="221"/>
      <c r="R3231" s="221"/>
      <c r="S3231" s="221"/>
      <c r="T3231" s="221"/>
      <c r="U3231" s="221"/>
      <c r="V3231" s="221"/>
      <c r="W3231" s="221"/>
      <c r="X3231" s="221"/>
      <c r="Y3231" s="221"/>
      <c r="Z3231" s="221"/>
      <c r="AA3231" s="221"/>
      <c r="AB3231" s="221"/>
      <c r="AC3231" s="221"/>
      <c r="AD3231" s="221"/>
      <c r="AE3231" s="221"/>
    </row>
    <row r="3232" spans="2:31">
      <c r="B3232" s="1319">
        <f t="shared" si="134"/>
        <v>-1</v>
      </c>
      <c r="D3232" s="1310"/>
      <c r="E3232" s="1310"/>
      <c r="F3232" s="1320"/>
      <c r="G3232" s="1310"/>
      <c r="H3232" s="1310"/>
      <c r="I3232" s="1310"/>
      <c r="J3232" s="1321"/>
      <c r="K3232" s="1321"/>
      <c r="L3232" s="1310"/>
      <c r="N3232" s="1322">
        <f t="shared" si="132"/>
        <v>0</v>
      </c>
      <c r="O3232" s="1323">
        <f t="shared" si="133"/>
        <v>0</v>
      </c>
      <c r="P3232" s="1323">
        <f>O3232/'1.5 Universal Data'!$E$36</f>
        <v>0</v>
      </c>
      <c r="Q3232" s="221"/>
      <c r="R3232" s="221"/>
      <c r="S3232" s="221"/>
      <c r="T3232" s="221"/>
      <c r="U3232" s="221"/>
      <c r="V3232" s="221"/>
      <c r="W3232" s="221"/>
      <c r="X3232" s="221"/>
      <c r="Y3232" s="221"/>
      <c r="Z3232" s="221"/>
      <c r="AA3232" s="221"/>
      <c r="AB3232" s="221"/>
      <c r="AC3232" s="221"/>
      <c r="AD3232" s="221"/>
      <c r="AE3232" s="221"/>
    </row>
    <row r="3233" spans="2:31">
      <c r="B3233" s="1319">
        <f t="shared" si="134"/>
        <v>-1</v>
      </c>
      <c r="D3233" s="1310"/>
      <c r="E3233" s="1310"/>
      <c r="F3233" s="1320"/>
      <c r="G3233" s="1310"/>
      <c r="H3233" s="1310"/>
      <c r="I3233" s="1310"/>
      <c r="J3233" s="1321"/>
      <c r="K3233" s="1321"/>
      <c r="L3233" s="1310"/>
      <c r="N3233" s="1322">
        <f t="shared" si="132"/>
        <v>0</v>
      </c>
      <c r="O3233" s="1323">
        <f t="shared" si="133"/>
        <v>0</v>
      </c>
      <c r="P3233" s="1323">
        <f>O3233/'1.5 Universal Data'!$E$36</f>
        <v>0</v>
      </c>
      <c r="Q3233" s="221"/>
      <c r="R3233" s="221"/>
      <c r="S3233" s="221"/>
      <c r="T3233" s="221"/>
      <c r="U3233" s="221"/>
      <c r="V3233" s="221"/>
      <c r="W3233" s="221"/>
      <c r="X3233" s="221"/>
      <c r="Y3233" s="221"/>
      <c r="Z3233" s="221"/>
      <c r="AA3233" s="221"/>
      <c r="AB3233" s="221"/>
      <c r="AC3233" s="221"/>
      <c r="AD3233" s="221"/>
      <c r="AE3233" s="221"/>
    </row>
    <row r="3234" spans="2:31">
      <c r="B3234" s="1319">
        <f t="shared" si="134"/>
        <v>-1</v>
      </c>
      <c r="D3234" s="1310"/>
      <c r="E3234" s="1310"/>
      <c r="F3234" s="1320"/>
      <c r="G3234" s="1310"/>
      <c r="H3234" s="1310"/>
      <c r="I3234" s="1310"/>
      <c r="J3234" s="1321"/>
      <c r="K3234" s="1321"/>
      <c r="L3234" s="1310"/>
      <c r="N3234" s="1322">
        <f t="shared" si="132"/>
        <v>0</v>
      </c>
      <c r="O3234" s="1323">
        <f t="shared" si="133"/>
        <v>0</v>
      </c>
      <c r="P3234" s="1323">
        <f>O3234/'1.5 Universal Data'!$E$36</f>
        <v>0</v>
      </c>
      <c r="Q3234" s="221"/>
      <c r="R3234" s="221"/>
      <c r="S3234" s="221"/>
      <c r="T3234" s="221"/>
      <c r="U3234" s="221"/>
      <c r="V3234" s="221"/>
      <c r="W3234" s="221"/>
      <c r="X3234" s="221"/>
      <c r="Y3234" s="221"/>
      <c r="Z3234" s="221"/>
      <c r="AA3234" s="221"/>
      <c r="AB3234" s="221"/>
      <c r="AC3234" s="221"/>
      <c r="AD3234" s="221"/>
      <c r="AE3234" s="221"/>
    </row>
    <row r="3235" spans="2:31">
      <c r="B3235" s="1319">
        <f t="shared" si="134"/>
        <v>-1</v>
      </c>
      <c r="D3235" s="1310"/>
      <c r="E3235" s="1310"/>
      <c r="F3235" s="1320"/>
      <c r="G3235" s="1310"/>
      <c r="H3235" s="1310"/>
      <c r="I3235" s="1310"/>
      <c r="J3235" s="1321"/>
      <c r="K3235" s="1321"/>
      <c r="L3235" s="1310"/>
      <c r="N3235" s="1322">
        <f t="shared" si="132"/>
        <v>0</v>
      </c>
      <c r="O3235" s="1323">
        <f t="shared" si="133"/>
        <v>0</v>
      </c>
      <c r="P3235" s="1323">
        <f>O3235/'1.5 Universal Data'!$E$36</f>
        <v>0</v>
      </c>
      <c r="Q3235" s="221"/>
      <c r="R3235" s="221"/>
      <c r="S3235" s="221"/>
      <c r="T3235" s="221"/>
      <c r="U3235" s="221"/>
      <c r="V3235" s="221"/>
      <c r="W3235" s="221"/>
      <c r="X3235" s="221"/>
      <c r="Y3235" s="221"/>
      <c r="Z3235" s="221"/>
      <c r="AA3235" s="221"/>
      <c r="AB3235" s="221"/>
      <c r="AC3235" s="221"/>
      <c r="AD3235" s="221"/>
      <c r="AE3235" s="221"/>
    </row>
    <row r="3236" spans="2:31">
      <c r="B3236" s="1319">
        <f t="shared" si="134"/>
        <v>-1</v>
      </c>
      <c r="D3236" s="1310"/>
      <c r="E3236" s="1310"/>
      <c r="F3236" s="1320"/>
      <c r="G3236" s="1310"/>
      <c r="H3236" s="1310"/>
      <c r="I3236" s="1310"/>
      <c r="J3236" s="1321"/>
      <c r="K3236" s="1321"/>
      <c r="L3236" s="1310"/>
      <c r="N3236" s="1322">
        <f t="shared" si="132"/>
        <v>0</v>
      </c>
      <c r="O3236" s="1323">
        <f t="shared" si="133"/>
        <v>0</v>
      </c>
      <c r="P3236" s="1323">
        <f>O3236/'1.5 Universal Data'!$E$36</f>
        <v>0</v>
      </c>
      <c r="Q3236" s="221"/>
      <c r="R3236" s="221"/>
      <c r="S3236" s="221"/>
      <c r="T3236" s="221"/>
      <c r="U3236" s="221"/>
      <c r="V3236" s="221"/>
      <c r="W3236" s="221"/>
      <c r="X3236" s="221"/>
      <c r="Y3236" s="221"/>
      <c r="Z3236" s="221"/>
      <c r="AA3236" s="221"/>
      <c r="AB3236" s="221"/>
      <c r="AC3236" s="221"/>
      <c r="AD3236" s="221"/>
      <c r="AE3236" s="221"/>
    </row>
    <row r="3237" spans="2:31">
      <c r="B3237" s="1319">
        <f t="shared" si="134"/>
        <v>-1</v>
      </c>
      <c r="D3237" s="1310"/>
      <c r="E3237" s="1310"/>
      <c r="F3237" s="1320"/>
      <c r="G3237" s="1310"/>
      <c r="H3237" s="1310"/>
      <c r="I3237" s="1310"/>
      <c r="J3237" s="1321"/>
      <c r="K3237" s="1321"/>
      <c r="L3237" s="1310"/>
      <c r="N3237" s="1322">
        <f t="shared" si="132"/>
        <v>0</v>
      </c>
      <c r="O3237" s="1323">
        <f t="shared" si="133"/>
        <v>0</v>
      </c>
      <c r="P3237" s="1323">
        <f>O3237/'1.5 Universal Data'!$E$36</f>
        <v>0</v>
      </c>
      <c r="Q3237" s="221"/>
      <c r="R3237" s="221"/>
      <c r="S3237" s="221"/>
      <c r="T3237" s="221"/>
      <c r="U3237" s="221"/>
      <c r="V3237" s="221"/>
      <c r="W3237" s="221"/>
      <c r="X3237" s="221"/>
      <c r="Y3237" s="221"/>
      <c r="Z3237" s="221"/>
      <c r="AA3237" s="221"/>
      <c r="AB3237" s="221"/>
      <c r="AC3237" s="221"/>
      <c r="AD3237" s="221"/>
      <c r="AE3237" s="221"/>
    </row>
    <row r="3238" spans="2:31">
      <c r="B3238" s="1319">
        <f t="shared" si="134"/>
        <v>-1</v>
      </c>
      <c r="D3238" s="1310"/>
      <c r="E3238" s="1310"/>
      <c r="F3238" s="1320"/>
      <c r="G3238" s="1310"/>
      <c r="H3238" s="1310"/>
      <c r="I3238" s="1310"/>
      <c r="J3238" s="1321"/>
      <c r="K3238" s="1321"/>
      <c r="L3238" s="1310"/>
      <c r="N3238" s="1322">
        <f t="shared" si="132"/>
        <v>0</v>
      </c>
      <c r="O3238" s="1323">
        <f t="shared" si="133"/>
        <v>0</v>
      </c>
      <c r="P3238" s="1323">
        <f>O3238/'1.5 Universal Data'!$E$36</f>
        <v>0</v>
      </c>
      <c r="Q3238" s="221"/>
      <c r="R3238" s="221"/>
      <c r="S3238" s="221"/>
      <c r="T3238" s="221"/>
      <c r="U3238" s="221"/>
      <c r="V3238" s="221"/>
      <c r="W3238" s="221"/>
      <c r="X3238" s="221"/>
      <c r="Y3238" s="221"/>
      <c r="Z3238" s="221"/>
      <c r="AA3238" s="221"/>
      <c r="AB3238" s="221"/>
      <c r="AC3238" s="221"/>
      <c r="AD3238" s="221"/>
      <c r="AE3238" s="221"/>
    </row>
    <row r="3239" spans="2:31">
      <c r="B3239" s="1319">
        <f t="shared" si="134"/>
        <v>-1</v>
      </c>
      <c r="D3239" s="1310"/>
      <c r="E3239" s="1310"/>
      <c r="F3239" s="1320"/>
      <c r="G3239" s="1310"/>
      <c r="H3239" s="1310"/>
      <c r="I3239" s="1310"/>
      <c r="J3239" s="1321"/>
      <c r="K3239" s="1321"/>
      <c r="L3239" s="1310"/>
      <c r="N3239" s="1322">
        <f t="shared" si="132"/>
        <v>0</v>
      </c>
      <c r="O3239" s="1323">
        <f t="shared" si="133"/>
        <v>0</v>
      </c>
      <c r="P3239" s="1323">
        <f>O3239/'1.5 Universal Data'!$E$36</f>
        <v>0</v>
      </c>
      <c r="Q3239" s="221"/>
      <c r="R3239" s="221"/>
      <c r="S3239" s="221"/>
      <c r="T3239" s="221"/>
      <c r="U3239" s="221"/>
      <c r="V3239" s="221"/>
      <c r="W3239" s="221"/>
      <c r="X3239" s="221"/>
      <c r="Y3239" s="221"/>
      <c r="Z3239" s="221"/>
      <c r="AA3239" s="221"/>
      <c r="AB3239" s="221"/>
      <c r="AC3239" s="221"/>
      <c r="AD3239" s="221"/>
      <c r="AE3239" s="221"/>
    </row>
    <row r="3240" spans="2:31">
      <c r="B3240" s="1319">
        <f t="shared" si="134"/>
        <v>-1</v>
      </c>
      <c r="D3240" s="1310"/>
      <c r="E3240" s="1310"/>
      <c r="F3240" s="1320"/>
      <c r="G3240" s="1310"/>
      <c r="H3240" s="1310"/>
      <c r="I3240" s="1310"/>
      <c r="J3240" s="1321"/>
      <c r="K3240" s="1321"/>
      <c r="L3240" s="1310"/>
      <c r="N3240" s="1322">
        <f t="shared" si="132"/>
        <v>0</v>
      </c>
      <c r="O3240" s="1323">
        <f t="shared" si="133"/>
        <v>0</v>
      </c>
      <c r="P3240" s="1323">
        <f>O3240/'1.5 Universal Data'!$E$36</f>
        <v>0</v>
      </c>
      <c r="Q3240" s="221"/>
      <c r="R3240" s="221"/>
      <c r="S3240" s="221"/>
      <c r="T3240" s="221"/>
      <c r="U3240" s="221"/>
      <c r="V3240" s="221"/>
      <c r="W3240" s="221"/>
      <c r="X3240" s="221"/>
      <c r="Y3240" s="221"/>
      <c r="Z3240" s="221"/>
      <c r="AA3240" s="221"/>
      <c r="AB3240" s="221"/>
      <c r="AC3240" s="221"/>
      <c r="AD3240" s="221"/>
      <c r="AE3240" s="221"/>
    </row>
    <row r="3241" spans="2:31">
      <c r="B3241" s="1319">
        <f t="shared" si="134"/>
        <v>-1</v>
      </c>
      <c r="D3241" s="1310"/>
      <c r="E3241" s="1310"/>
      <c r="F3241" s="1320"/>
      <c r="G3241" s="1310"/>
      <c r="H3241" s="1310"/>
      <c r="I3241" s="1310"/>
      <c r="J3241" s="1321"/>
      <c r="K3241" s="1321"/>
      <c r="L3241" s="1310"/>
      <c r="N3241" s="1322">
        <f t="shared" si="132"/>
        <v>0</v>
      </c>
      <c r="O3241" s="1323">
        <f t="shared" si="133"/>
        <v>0</v>
      </c>
      <c r="P3241" s="1323">
        <f>O3241/'1.5 Universal Data'!$E$36</f>
        <v>0</v>
      </c>
      <c r="Q3241" s="221"/>
      <c r="R3241" s="221"/>
      <c r="S3241" s="221"/>
      <c r="T3241" s="221"/>
      <c r="U3241" s="221"/>
      <c r="V3241" s="221"/>
      <c r="W3241" s="221"/>
      <c r="X3241" s="221"/>
      <c r="Y3241" s="221"/>
      <c r="Z3241" s="221"/>
      <c r="AA3241" s="221"/>
      <c r="AB3241" s="221"/>
      <c r="AC3241" s="221"/>
      <c r="AD3241" s="221"/>
      <c r="AE3241" s="221"/>
    </row>
    <row r="3242" spans="2:31">
      <c r="B3242" s="1319">
        <f t="shared" si="134"/>
        <v>-1</v>
      </c>
      <c r="D3242" s="1310"/>
      <c r="E3242" s="1310"/>
      <c r="F3242" s="1320"/>
      <c r="G3242" s="1310"/>
      <c r="H3242" s="1310"/>
      <c r="I3242" s="1310"/>
      <c r="J3242" s="1321"/>
      <c r="K3242" s="1321"/>
      <c r="L3242" s="1310"/>
      <c r="N3242" s="1322">
        <f t="shared" si="132"/>
        <v>0</v>
      </c>
      <c r="O3242" s="1323">
        <f t="shared" si="133"/>
        <v>0</v>
      </c>
      <c r="P3242" s="1323">
        <f>O3242/'1.5 Universal Data'!$E$36</f>
        <v>0</v>
      </c>
      <c r="Q3242" s="221"/>
      <c r="R3242" s="221"/>
      <c r="S3242" s="221"/>
      <c r="T3242" s="221"/>
      <c r="U3242" s="221"/>
      <c r="V3242" s="221"/>
      <c r="W3242" s="221"/>
      <c r="X3242" s="221"/>
      <c r="Y3242" s="221"/>
      <c r="Z3242" s="221"/>
      <c r="AA3242" s="221"/>
      <c r="AB3242" s="221"/>
      <c r="AC3242" s="221"/>
      <c r="AD3242" s="221"/>
      <c r="AE3242" s="221"/>
    </row>
    <row r="3243" spans="2:31">
      <c r="B3243" s="1319">
        <f t="shared" si="134"/>
        <v>-1</v>
      </c>
      <c r="D3243" s="1310"/>
      <c r="E3243" s="1310"/>
      <c r="F3243" s="1320"/>
      <c r="G3243" s="1310"/>
      <c r="H3243" s="1310"/>
      <c r="I3243" s="1310"/>
      <c r="J3243" s="1321"/>
      <c r="K3243" s="1321"/>
      <c r="L3243" s="1310"/>
      <c r="N3243" s="1322">
        <f t="shared" si="132"/>
        <v>0</v>
      </c>
      <c r="O3243" s="1323">
        <f t="shared" si="133"/>
        <v>0</v>
      </c>
      <c r="P3243" s="1323">
        <f>O3243/'1.5 Universal Data'!$E$36</f>
        <v>0</v>
      </c>
      <c r="Q3243" s="221"/>
      <c r="R3243" s="221"/>
      <c r="S3243" s="221"/>
      <c r="T3243" s="221"/>
      <c r="U3243" s="221"/>
      <c r="V3243" s="221"/>
      <c r="W3243" s="221"/>
      <c r="X3243" s="221"/>
      <c r="Y3243" s="221"/>
      <c r="Z3243" s="221"/>
      <c r="AA3243" s="221"/>
      <c r="AB3243" s="221"/>
      <c r="AC3243" s="221"/>
      <c r="AD3243" s="221"/>
      <c r="AE3243" s="221"/>
    </row>
    <row r="3244" spans="2:31">
      <c r="B3244" s="1319">
        <f t="shared" si="134"/>
        <v>-1</v>
      </c>
      <c r="D3244" s="1310"/>
      <c r="E3244" s="1310"/>
      <c r="F3244" s="1320"/>
      <c r="G3244" s="1310"/>
      <c r="H3244" s="1310"/>
      <c r="I3244" s="1310"/>
      <c r="J3244" s="1321"/>
      <c r="K3244" s="1321"/>
      <c r="L3244" s="1310"/>
      <c r="N3244" s="1322">
        <f t="shared" si="132"/>
        <v>0</v>
      </c>
      <c r="O3244" s="1323">
        <f t="shared" si="133"/>
        <v>0</v>
      </c>
      <c r="P3244" s="1323">
        <f>O3244/'1.5 Universal Data'!$E$36</f>
        <v>0</v>
      </c>
      <c r="Q3244" s="221"/>
      <c r="R3244" s="221"/>
      <c r="S3244" s="221"/>
      <c r="T3244" s="221"/>
      <c r="U3244" s="221"/>
      <c r="V3244" s="221"/>
      <c r="W3244" s="221"/>
      <c r="X3244" s="221"/>
      <c r="Y3244" s="221"/>
      <c r="Z3244" s="221"/>
      <c r="AA3244" s="221"/>
      <c r="AB3244" s="221"/>
      <c r="AC3244" s="221"/>
      <c r="AD3244" s="221"/>
      <c r="AE3244" s="221"/>
    </row>
    <row r="3245" spans="2:31">
      <c r="B3245" s="1319">
        <f t="shared" si="134"/>
        <v>-1</v>
      </c>
      <c r="D3245" s="1310"/>
      <c r="E3245" s="1310"/>
      <c r="F3245" s="1320"/>
      <c r="G3245" s="1310"/>
      <c r="H3245" s="1310"/>
      <c r="I3245" s="1310"/>
      <c r="J3245" s="1321"/>
      <c r="K3245" s="1321"/>
      <c r="L3245" s="1310"/>
      <c r="N3245" s="1322">
        <f t="shared" si="132"/>
        <v>0</v>
      </c>
      <c r="O3245" s="1323">
        <f t="shared" si="133"/>
        <v>0</v>
      </c>
      <c r="P3245" s="1323">
        <f>O3245/'1.5 Universal Data'!$E$36</f>
        <v>0</v>
      </c>
      <c r="Q3245" s="221"/>
      <c r="R3245" s="221"/>
      <c r="S3245" s="221"/>
      <c r="T3245" s="221"/>
      <c r="U3245" s="221"/>
      <c r="V3245" s="221"/>
      <c r="W3245" s="221"/>
      <c r="X3245" s="221"/>
      <c r="Y3245" s="221"/>
      <c r="Z3245" s="221"/>
      <c r="AA3245" s="221"/>
      <c r="AB3245" s="221"/>
      <c r="AC3245" s="221"/>
      <c r="AD3245" s="221"/>
      <c r="AE3245" s="221"/>
    </row>
    <row r="3246" spans="2:31">
      <c r="B3246" s="1319">
        <f t="shared" si="134"/>
        <v>-1</v>
      </c>
      <c r="D3246" s="1310"/>
      <c r="E3246" s="1310"/>
      <c r="F3246" s="1320"/>
      <c r="G3246" s="1310"/>
      <c r="H3246" s="1310"/>
      <c r="I3246" s="1310"/>
      <c r="J3246" s="1321"/>
      <c r="K3246" s="1321"/>
      <c r="L3246" s="1310"/>
      <c r="N3246" s="1322">
        <f t="shared" si="132"/>
        <v>0</v>
      </c>
      <c r="O3246" s="1323">
        <f t="shared" si="133"/>
        <v>0</v>
      </c>
      <c r="P3246" s="1323">
        <f>O3246/'1.5 Universal Data'!$E$36</f>
        <v>0</v>
      </c>
      <c r="Q3246" s="221"/>
      <c r="R3246" s="221"/>
      <c r="S3246" s="221"/>
      <c r="T3246" s="221"/>
      <c r="U3246" s="221"/>
      <c r="V3246" s="221"/>
      <c r="W3246" s="221"/>
      <c r="X3246" s="221"/>
      <c r="Y3246" s="221"/>
      <c r="Z3246" s="221"/>
      <c r="AA3246" s="221"/>
      <c r="AB3246" s="221"/>
      <c r="AC3246" s="221"/>
      <c r="AD3246" s="221"/>
      <c r="AE3246" s="221"/>
    </row>
    <row r="3247" spans="2:31">
      <c r="B3247" s="1319">
        <f t="shared" si="134"/>
        <v>-1</v>
      </c>
      <c r="D3247" s="1310"/>
      <c r="E3247" s="1310"/>
      <c r="F3247" s="1320"/>
      <c r="G3247" s="1310"/>
      <c r="H3247" s="1310"/>
      <c r="I3247" s="1310"/>
      <c r="J3247" s="1321"/>
      <c r="K3247" s="1321"/>
      <c r="L3247" s="1310"/>
      <c r="N3247" s="1322">
        <f t="shared" si="132"/>
        <v>0</v>
      </c>
      <c r="O3247" s="1323">
        <f t="shared" si="133"/>
        <v>0</v>
      </c>
      <c r="P3247" s="1323">
        <f>O3247/'1.5 Universal Data'!$E$36</f>
        <v>0</v>
      </c>
      <c r="Q3247" s="221"/>
      <c r="R3247" s="221"/>
      <c r="S3247" s="221"/>
      <c r="T3247" s="221"/>
      <c r="U3247" s="221"/>
      <c r="V3247" s="221"/>
      <c r="W3247" s="221"/>
      <c r="X3247" s="221"/>
      <c r="Y3247" s="221"/>
      <c r="Z3247" s="221"/>
      <c r="AA3247" s="221"/>
      <c r="AB3247" s="221"/>
      <c r="AC3247" s="221"/>
      <c r="AD3247" s="221"/>
      <c r="AE3247" s="221"/>
    </row>
    <row r="3248" spans="2:31">
      <c r="B3248" s="1319">
        <f t="shared" si="134"/>
        <v>-1</v>
      </c>
      <c r="D3248" s="1310"/>
      <c r="E3248" s="1310"/>
      <c r="F3248" s="1320"/>
      <c r="G3248" s="1310"/>
      <c r="H3248" s="1310"/>
      <c r="I3248" s="1310"/>
      <c r="J3248" s="1321"/>
      <c r="K3248" s="1321"/>
      <c r="L3248" s="1310"/>
      <c r="N3248" s="1322">
        <f t="shared" si="132"/>
        <v>0</v>
      </c>
      <c r="O3248" s="1323">
        <f t="shared" si="133"/>
        <v>0</v>
      </c>
      <c r="P3248" s="1323">
        <f>O3248/'1.5 Universal Data'!$E$36</f>
        <v>0</v>
      </c>
      <c r="Q3248" s="221"/>
      <c r="R3248" s="221"/>
      <c r="S3248" s="221"/>
      <c r="T3248" s="221"/>
      <c r="U3248" s="221"/>
      <c r="V3248" s="221"/>
      <c r="W3248" s="221"/>
      <c r="X3248" s="221"/>
      <c r="Y3248" s="221"/>
      <c r="Z3248" s="221"/>
      <c r="AA3248" s="221"/>
      <c r="AB3248" s="221"/>
      <c r="AC3248" s="221"/>
      <c r="AD3248" s="221"/>
      <c r="AE3248" s="221"/>
    </row>
    <row r="3249" spans="2:31">
      <c r="B3249" s="1319">
        <f t="shared" si="134"/>
        <v>-1</v>
      </c>
      <c r="D3249" s="1310"/>
      <c r="E3249" s="1310"/>
      <c r="F3249" s="1320"/>
      <c r="G3249" s="1310"/>
      <c r="H3249" s="1310"/>
      <c r="I3249" s="1310"/>
      <c r="J3249" s="1321"/>
      <c r="K3249" s="1321"/>
      <c r="L3249" s="1310"/>
      <c r="N3249" s="1322">
        <f t="shared" si="132"/>
        <v>0</v>
      </c>
      <c r="O3249" s="1323">
        <f t="shared" si="133"/>
        <v>0</v>
      </c>
      <c r="P3249" s="1323">
        <f>O3249/'1.5 Universal Data'!$E$36</f>
        <v>0</v>
      </c>
      <c r="Q3249" s="221"/>
      <c r="R3249" s="221"/>
      <c r="S3249" s="221"/>
      <c r="T3249" s="221"/>
      <c r="U3249" s="221"/>
      <c r="V3249" s="221"/>
      <c r="W3249" s="221"/>
      <c r="X3249" s="221"/>
      <c r="Y3249" s="221"/>
      <c r="Z3249" s="221"/>
      <c r="AA3249" s="221"/>
      <c r="AB3249" s="221"/>
      <c r="AC3249" s="221"/>
      <c r="AD3249" s="221"/>
      <c r="AE3249" s="221"/>
    </row>
    <row r="3250" spans="2:31">
      <c r="B3250" s="1319">
        <f t="shared" si="134"/>
        <v>-1</v>
      </c>
      <c r="D3250" s="1310"/>
      <c r="E3250" s="1310"/>
      <c r="F3250" s="1320"/>
      <c r="G3250" s="1310"/>
      <c r="H3250" s="1310"/>
      <c r="I3250" s="1310"/>
      <c r="J3250" s="1321"/>
      <c r="K3250" s="1321"/>
      <c r="L3250" s="1310"/>
      <c r="N3250" s="1322">
        <f t="shared" si="132"/>
        <v>0</v>
      </c>
      <c r="O3250" s="1323">
        <f t="shared" si="133"/>
        <v>0</v>
      </c>
      <c r="P3250" s="1323">
        <f>O3250/'1.5 Universal Data'!$E$36</f>
        <v>0</v>
      </c>
      <c r="Q3250" s="221"/>
      <c r="R3250" s="221"/>
      <c r="S3250" s="221"/>
      <c r="T3250" s="221"/>
      <c r="U3250" s="221"/>
      <c r="V3250" s="221"/>
      <c r="W3250" s="221"/>
      <c r="X3250" s="221"/>
      <c r="Y3250" s="221"/>
      <c r="Z3250" s="221"/>
      <c r="AA3250" s="221"/>
      <c r="AB3250" s="221"/>
      <c r="AC3250" s="221"/>
      <c r="AD3250" s="221"/>
      <c r="AE3250" s="221"/>
    </row>
    <row r="3251" spans="2:31">
      <c r="B3251" s="1319">
        <f t="shared" si="134"/>
        <v>-1</v>
      </c>
      <c r="D3251" s="1310"/>
      <c r="E3251" s="1310"/>
      <c r="F3251" s="1320"/>
      <c r="G3251" s="1310"/>
      <c r="H3251" s="1310"/>
      <c r="I3251" s="1310"/>
      <c r="J3251" s="1321"/>
      <c r="K3251" s="1321"/>
      <c r="L3251" s="1310"/>
      <c r="N3251" s="1322">
        <f t="shared" si="132"/>
        <v>0</v>
      </c>
      <c r="O3251" s="1323">
        <f t="shared" si="133"/>
        <v>0</v>
      </c>
      <c r="P3251" s="1323">
        <f>O3251/'1.5 Universal Data'!$E$36</f>
        <v>0</v>
      </c>
      <c r="Q3251" s="221"/>
      <c r="R3251" s="221"/>
      <c r="S3251" s="221"/>
      <c r="T3251" s="221"/>
      <c r="U3251" s="221"/>
      <c r="V3251" s="221"/>
      <c r="W3251" s="221"/>
      <c r="X3251" s="221"/>
      <c r="Y3251" s="221"/>
      <c r="Z3251" s="221"/>
      <c r="AA3251" s="221"/>
      <c r="AB3251" s="221"/>
      <c r="AC3251" s="221"/>
      <c r="AD3251" s="221"/>
      <c r="AE3251" s="221"/>
    </row>
    <row r="3252" spans="2:31">
      <c r="B3252" s="1319">
        <f t="shared" si="134"/>
        <v>-1</v>
      </c>
      <c r="D3252" s="1310"/>
      <c r="E3252" s="1310"/>
      <c r="F3252" s="1320"/>
      <c r="G3252" s="1310"/>
      <c r="H3252" s="1310"/>
      <c r="I3252" s="1310"/>
      <c r="J3252" s="1321"/>
      <c r="K3252" s="1321"/>
      <c r="L3252" s="1310"/>
      <c r="N3252" s="1322">
        <f t="shared" si="132"/>
        <v>0</v>
      </c>
      <c r="O3252" s="1323">
        <f t="shared" si="133"/>
        <v>0</v>
      </c>
      <c r="P3252" s="1323">
        <f>O3252/'1.5 Universal Data'!$E$36</f>
        <v>0</v>
      </c>
      <c r="Q3252" s="221"/>
      <c r="R3252" s="221"/>
      <c r="S3252" s="221"/>
      <c r="T3252" s="221"/>
      <c r="U3252" s="221"/>
      <c r="V3252" s="221"/>
      <c r="W3252" s="221"/>
      <c r="X3252" s="221"/>
      <c r="Y3252" s="221"/>
      <c r="Z3252" s="221"/>
      <c r="AA3252" s="221"/>
      <c r="AB3252" s="221"/>
      <c r="AC3252" s="221"/>
      <c r="AD3252" s="221"/>
      <c r="AE3252" s="221"/>
    </row>
    <row r="3253" spans="2:31">
      <c r="B3253" s="1319">
        <f t="shared" si="134"/>
        <v>-1</v>
      </c>
      <c r="D3253" s="1310"/>
      <c r="E3253" s="1310"/>
      <c r="F3253" s="1320"/>
      <c r="G3253" s="1310"/>
      <c r="H3253" s="1310"/>
      <c r="I3253" s="1310"/>
      <c r="J3253" s="1321"/>
      <c r="K3253" s="1321"/>
      <c r="L3253" s="1310"/>
      <c r="N3253" s="1322">
        <f t="shared" si="132"/>
        <v>0</v>
      </c>
      <c r="O3253" s="1323">
        <f t="shared" si="133"/>
        <v>0</v>
      </c>
      <c r="P3253" s="1323">
        <f>O3253/'1.5 Universal Data'!$E$36</f>
        <v>0</v>
      </c>
      <c r="Q3253" s="221"/>
      <c r="R3253" s="221"/>
      <c r="S3253" s="221"/>
      <c r="T3253" s="221"/>
      <c r="U3253" s="221"/>
      <c r="V3253" s="221"/>
      <c r="W3253" s="221"/>
      <c r="X3253" s="221"/>
      <c r="Y3253" s="221"/>
      <c r="Z3253" s="221"/>
      <c r="AA3253" s="221"/>
      <c r="AB3253" s="221"/>
      <c r="AC3253" s="221"/>
      <c r="AD3253" s="221"/>
      <c r="AE3253" s="221"/>
    </row>
    <row r="3254" spans="2:31">
      <c r="B3254" s="1319">
        <f t="shared" si="134"/>
        <v>-1</v>
      </c>
      <c r="D3254" s="1310"/>
      <c r="E3254" s="1310"/>
      <c r="F3254" s="1320"/>
      <c r="G3254" s="1310"/>
      <c r="H3254" s="1310"/>
      <c r="I3254" s="1310"/>
      <c r="J3254" s="1321"/>
      <c r="K3254" s="1321"/>
      <c r="L3254" s="1310"/>
      <c r="N3254" s="1322">
        <f t="shared" si="132"/>
        <v>0</v>
      </c>
      <c r="O3254" s="1323">
        <f t="shared" si="133"/>
        <v>0</v>
      </c>
      <c r="P3254" s="1323">
        <f>O3254/'1.5 Universal Data'!$E$36</f>
        <v>0</v>
      </c>
      <c r="Q3254" s="221"/>
      <c r="R3254" s="221"/>
      <c r="S3254" s="221"/>
      <c r="T3254" s="221"/>
      <c r="U3254" s="221"/>
      <c r="V3254" s="221"/>
      <c r="W3254" s="221"/>
      <c r="X3254" s="221"/>
      <c r="Y3254" s="221"/>
      <c r="Z3254" s="221"/>
      <c r="AA3254" s="221"/>
      <c r="AB3254" s="221"/>
      <c r="AC3254" s="221"/>
      <c r="AD3254" s="221"/>
      <c r="AE3254" s="221"/>
    </row>
    <row r="3255" spans="2:31">
      <c r="B3255" s="1319">
        <f t="shared" si="134"/>
        <v>-1</v>
      </c>
      <c r="D3255" s="1310"/>
      <c r="E3255" s="1310"/>
      <c r="F3255" s="1320"/>
      <c r="G3255" s="1310"/>
      <c r="H3255" s="1310"/>
      <c r="I3255" s="1310"/>
      <c r="J3255" s="1321"/>
      <c r="K3255" s="1321"/>
      <c r="L3255" s="1310"/>
      <c r="N3255" s="1322">
        <f t="shared" si="132"/>
        <v>0</v>
      </c>
      <c r="O3255" s="1323">
        <f t="shared" si="133"/>
        <v>0</v>
      </c>
      <c r="P3255" s="1323">
        <f>O3255/'1.5 Universal Data'!$E$36</f>
        <v>0</v>
      </c>
      <c r="Q3255" s="221"/>
      <c r="R3255" s="221"/>
      <c r="S3255" s="221"/>
      <c r="T3255" s="221"/>
      <c r="U3255" s="221"/>
      <c r="V3255" s="221"/>
      <c r="W3255" s="221"/>
      <c r="X3255" s="221"/>
      <c r="Y3255" s="221"/>
      <c r="Z3255" s="221"/>
      <c r="AA3255" s="221"/>
      <c r="AB3255" s="221"/>
      <c r="AC3255" s="221"/>
      <c r="AD3255" s="221"/>
      <c r="AE3255" s="221"/>
    </row>
    <row r="3256" spans="2:31">
      <c r="B3256" s="1319">
        <f t="shared" si="134"/>
        <v>-1</v>
      </c>
      <c r="D3256" s="1310"/>
      <c r="E3256" s="1310"/>
      <c r="F3256" s="1320"/>
      <c r="G3256" s="1310"/>
      <c r="H3256" s="1310"/>
      <c r="I3256" s="1310"/>
      <c r="J3256" s="1321"/>
      <c r="K3256" s="1321"/>
      <c r="L3256" s="1310"/>
      <c r="N3256" s="1322">
        <f t="shared" si="132"/>
        <v>0</v>
      </c>
      <c r="O3256" s="1323">
        <f t="shared" si="133"/>
        <v>0</v>
      </c>
      <c r="P3256" s="1323">
        <f>O3256/'1.5 Universal Data'!$E$36</f>
        <v>0</v>
      </c>
      <c r="Q3256" s="221"/>
      <c r="R3256" s="221"/>
      <c r="S3256" s="221"/>
      <c r="T3256" s="221"/>
      <c r="U3256" s="221"/>
      <c r="V3256" s="221"/>
      <c r="W3256" s="221"/>
      <c r="X3256" s="221"/>
      <c r="Y3256" s="221"/>
      <c r="Z3256" s="221"/>
      <c r="AA3256" s="221"/>
      <c r="AB3256" s="221"/>
      <c r="AC3256" s="221"/>
      <c r="AD3256" s="221"/>
      <c r="AE3256" s="221"/>
    </row>
    <row r="3257" spans="2:31">
      <c r="B3257" s="1319">
        <f t="shared" si="134"/>
        <v>-1</v>
      </c>
      <c r="D3257" s="1310"/>
      <c r="E3257" s="1310"/>
      <c r="F3257" s="1320"/>
      <c r="G3257" s="1310"/>
      <c r="H3257" s="1310"/>
      <c r="I3257" s="1310"/>
      <c r="J3257" s="1321"/>
      <c r="K3257" s="1321"/>
      <c r="L3257" s="1310"/>
      <c r="N3257" s="1322">
        <f t="shared" si="132"/>
        <v>0</v>
      </c>
      <c r="O3257" s="1323">
        <f t="shared" si="133"/>
        <v>0</v>
      </c>
      <c r="P3257" s="1323">
        <f>O3257/'1.5 Universal Data'!$E$36</f>
        <v>0</v>
      </c>
      <c r="Q3257" s="221"/>
      <c r="R3257" s="221"/>
      <c r="S3257" s="221"/>
      <c r="T3257" s="221"/>
      <c r="U3257" s="221"/>
      <c r="V3257" s="221"/>
      <c r="W3257" s="221"/>
      <c r="X3257" s="221"/>
      <c r="Y3257" s="221"/>
      <c r="Z3257" s="221"/>
      <c r="AA3257" s="221"/>
      <c r="AB3257" s="221"/>
      <c r="AC3257" s="221"/>
      <c r="AD3257" s="221"/>
      <c r="AE3257" s="221"/>
    </row>
    <row r="3258" spans="2:31">
      <c r="B3258" s="1319">
        <f t="shared" si="134"/>
        <v>-1</v>
      </c>
      <c r="D3258" s="1310"/>
      <c r="E3258" s="1310"/>
      <c r="F3258" s="1320"/>
      <c r="G3258" s="1310"/>
      <c r="H3258" s="1310"/>
      <c r="I3258" s="1310"/>
      <c r="J3258" s="1321"/>
      <c r="K3258" s="1321"/>
      <c r="L3258" s="1310"/>
      <c r="N3258" s="1322">
        <f t="shared" si="132"/>
        <v>0</v>
      </c>
      <c r="O3258" s="1323">
        <f t="shared" si="133"/>
        <v>0</v>
      </c>
      <c r="P3258" s="1323">
        <f>O3258/'1.5 Universal Data'!$E$36</f>
        <v>0</v>
      </c>
      <c r="Q3258" s="221"/>
      <c r="R3258" s="221"/>
      <c r="S3258" s="221"/>
      <c r="T3258" s="221"/>
      <c r="U3258" s="221"/>
      <c r="V3258" s="221"/>
      <c r="W3258" s="221"/>
      <c r="X3258" s="221"/>
      <c r="Y3258" s="221"/>
      <c r="Z3258" s="221"/>
      <c r="AA3258" s="221"/>
      <c r="AB3258" s="221"/>
      <c r="AC3258" s="221"/>
      <c r="AD3258" s="221"/>
      <c r="AE3258" s="221"/>
    </row>
    <row r="3259" spans="2:31">
      <c r="B3259" s="1319">
        <f t="shared" si="134"/>
        <v>-1</v>
      </c>
      <c r="D3259" s="1310"/>
      <c r="E3259" s="1310"/>
      <c r="F3259" s="1320"/>
      <c r="G3259" s="1310"/>
      <c r="H3259" s="1310"/>
      <c r="I3259" s="1310"/>
      <c r="J3259" s="1321"/>
      <c r="K3259" s="1321"/>
      <c r="L3259" s="1310"/>
      <c r="N3259" s="1322">
        <f t="shared" si="132"/>
        <v>0</v>
      </c>
      <c r="O3259" s="1323">
        <f t="shared" si="133"/>
        <v>0</v>
      </c>
      <c r="P3259" s="1323">
        <f>O3259/'1.5 Universal Data'!$E$36</f>
        <v>0</v>
      </c>
      <c r="Q3259" s="221"/>
      <c r="R3259" s="221"/>
      <c r="S3259" s="221"/>
      <c r="T3259" s="221"/>
      <c r="U3259" s="221"/>
      <c r="V3259" s="221"/>
      <c r="W3259" s="221"/>
      <c r="X3259" s="221"/>
      <c r="Y3259" s="221"/>
      <c r="Z3259" s="221"/>
      <c r="AA3259" s="221"/>
      <c r="AB3259" s="221"/>
      <c r="AC3259" s="221"/>
      <c r="AD3259" s="221"/>
      <c r="AE3259" s="221"/>
    </row>
    <row r="3260" spans="2:31">
      <c r="B3260" s="1319">
        <f t="shared" si="134"/>
        <v>-1</v>
      </c>
      <c r="D3260" s="1310"/>
      <c r="E3260" s="1310"/>
      <c r="F3260" s="1320"/>
      <c r="G3260" s="1310"/>
      <c r="H3260" s="1310"/>
      <c r="I3260" s="1310"/>
      <c r="J3260" s="1321"/>
      <c r="K3260" s="1321"/>
      <c r="L3260" s="1310"/>
      <c r="N3260" s="1322">
        <f t="shared" si="132"/>
        <v>0</v>
      </c>
      <c r="O3260" s="1323">
        <f t="shared" si="133"/>
        <v>0</v>
      </c>
      <c r="P3260" s="1323">
        <f>O3260/'1.5 Universal Data'!$E$36</f>
        <v>0</v>
      </c>
      <c r="Q3260" s="221"/>
      <c r="R3260" s="221"/>
      <c r="S3260" s="221"/>
      <c r="T3260" s="221"/>
      <c r="U3260" s="221"/>
      <c r="V3260" s="221"/>
      <c r="W3260" s="221"/>
      <c r="X3260" s="221"/>
      <c r="Y3260" s="221"/>
      <c r="Z3260" s="221"/>
      <c r="AA3260" s="221"/>
      <c r="AB3260" s="221"/>
      <c r="AC3260" s="221"/>
      <c r="AD3260" s="221"/>
      <c r="AE3260" s="221"/>
    </row>
    <row r="3261" spans="2:31">
      <c r="B3261" s="1319">
        <f t="shared" si="134"/>
        <v>-1</v>
      </c>
      <c r="D3261" s="1310"/>
      <c r="E3261" s="1310"/>
      <c r="F3261" s="1320"/>
      <c r="G3261" s="1310"/>
      <c r="H3261" s="1310"/>
      <c r="I3261" s="1310"/>
      <c r="J3261" s="1321"/>
      <c r="K3261" s="1321"/>
      <c r="L3261" s="1310"/>
      <c r="N3261" s="1322">
        <f t="shared" si="132"/>
        <v>0</v>
      </c>
      <c r="O3261" s="1323">
        <f t="shared" si="133"/>
        <v>0</v>
      </c>
      <c r="P3261" s="1323">
        <f>O3261/'1.5 Universal Data'!$E$36</f>
        <v>0</v>
      </c>
      <c r="Q3261" s="221"/>
      <c r="R3261" s="221"/>
      <c r="S3261" s="221"/>
      <c r="T3261" s="221"/>
      <c r="U3261" s="221"/>
      <c r="V3261" s="221"/>
      <c r="W3261" s="221"/>
      <c r="X3261" s="221"/>
      <c r="Y3261" s="221"/>
      <c r="Z3261" s="221"/>
      <c r="AA3261" s="221"/>
      <c r="AB3261" s="221"/>
      <c r="AC3261" s="221"/>
      <c r="AD3261" s="221"/>
      <c r="AE3261" s="221"/>
    </row>
    <row r="3262" spans="2:31">
      <c r="B3262" s="1319">
        <f t="shared" si="134"/>
        <v>-1</v>
      </c>
      <c r="D3262" s="1310"/>
      <c r="E3262" s="1310"/>
      <c r="F3262" s="1320"/>
      <c r="G3262" s="1310"/>
      <c r="H3262" s="1310"/>
      <c r="I3262" s="1310"/>
      <c r="J3262" s="1321"/>
      <c r="K3262" s="1321"/>
      <c r="L3262" s="1310"/>
      <c r="N3262" s="1322">
        <f t="shared" si="132"/>
        <v>0</v>
      </c>
      <c r="O3262" s="1323">
        <f t="shared" si="133"/>
        <v>0</v>
      </c>
      <c r="P3262" s="1323">
        <f>O3262/'1.5 Universal Data'!$E$36</f>
        <v>0</v>
      </c>
      <c r="Q3262" s="221"/>
      <c r="R3262" s="221"/>
      <c r="S3262" s="221"/>
      <c r="T3262" s="221"/>
      <c r="U3262" s="221"/>
      <c r="V3262" s="221"/>
      <c r="W3262" s="221"/>
      <c r="X3262" s="221"/>
      <c r="Y3262" s="221"/>
      <c r="Z3262" s="221"/>
      <c r="AA3262" s="221"/>
      <c r="AB3262" s="221"/>
      <c r="AC3262" s="221"/>
      <c r="AD3262" s="221"/>
      <c r="AE3262" s="221"/>
    </row>
    <row r="3263" spans="2:31">
      <c r="B3263" s="1319">
        <f t="shared" si="134"/>
        <v>-1</v>
      </c>
      <c r="D3263" s="1310"/>
      <c r="E3263" s="1310"/>
      <c r="F3263" s="1320"/>
      <c r="G3263" s="1310"/>
      <c r="H3263" s="1310"/>
      <c r="I3263" s="1310"/>
      <c r="J3263" s="1321"/>
      <c r="K3263" s="1321"/>
      <c r="L3263" s="1310"/>
      <c r="N3263" s="1322">
        <f t="shared" si="132"/>
        <v>0</v>
      </c>
      <c r="O3263" s="1323">
        <f t="shared" si="133"/>
        <v>0</v>
      </c>
      <c r="P3263" s="1323">
        <f>O3263/'1.5 Universal Data'!$E$36</f>
        <v>0</v>
      </c>
      <c r="Q3263" s="221"/>
      <c r="R3263" s="221"/>
      <c r="S3263" s="221"/>
      <c r="T3263" s="221"/>
      <c r="U3263" s="221"/>
      <c r="V3263" s="221"/>
      <c r="W3263" s="221"/>
      <c r="X3263" s="221"/>
      <c r="Y3263" s="221"/>
      <c r="Z3263" s="221"/>
      <c r="AA3263" s="221"/>
      <c r="AB3263" s="221"/>
      <c r="AC3263" s="221"/>
      <c r="AD3263" s="221"/>
      <c r="AE3263" s="221"/>
    </row>
    <row r="3264" spans="2:31">
      <c r="B3264" s="1319">
        <f t="shared" si="134"/>
        <v>-1</v>
      </c>
      <c r="D3264" s="1310"/>
      <c r="E3264" s="1310"/>
      <c r="F3264" s="1320"/>
      <c r="G3264" s="1310"/>
      <c r="H3264" s="1310"/>
      <c r="I3264" s="1310"/>
      <c r="J3264" s="1321"/>
      <c r="K3264" s="1321"/>
      <c r="L3264" s="1310"/>
      <c r="N3264" s="1322">
        <f t="shared" si="132"/>
        <v>0</v>
      </c>
      <c r="O3264" s="1323">
        <f t="shared" si="133"/>
        <v>0</v>
      </c>
      <c r="P3264" s="1323">
        <f>O3264/'1.5 Universal Data'!$E$36</f>
        <v>0</v>
      </c>
      <c r="Q3264" s="221"/>
      <c r="R3264" s="221"/>
      <c r="S3264" s="221"/>
      <c r="T3264" s="221"/>
      <c r="U3264" s="221"/>
      <c r="V3264" s="221"/>
      <c r="W3264" s="221"/>
      <c r="X3264" s="221"/>
      <c r="Y3264" s="221"/>
      <c r="Z3264" s="221"/>
      <c r="AA3264" s="221"/>
      <c r="AB3264" s="221"/>
      <c r="AC3264" s="221"/>
      <c r="AD3264" s="221"/>
      <c r="AE3264" s="221"/>
    </row>
    <row r="3265" spans="2:31">
      <c r="B3265" s="1319">
        <f t="shared" si="134"/>
        <v>-1</v>
      </c>
      <c r="D3265" s="1310"/>
      <c r="E3265" s="1310"/>
      <c r="F3265" s="1320"/>
      <c r="G3265" s="1310"/>
      <c r="H3265" s="1310"/>
      <c r="I3265" s="1310"/>
      <c r="J3265" s="1321"/>
      <c r="K3265" s="1321"/>
      <c r="L3265" s="1310"/>
      <c r="N3265" s="1322">
        <f t="shared" si="132"/>
        <v>0</v>
      </c>
      <c r="O3265" s="1323">
        <f t="shared" si="133"/>
        <v>0</v>
      </c>
      <c r="P3265" s="1323">
        <f>O3265/'1.5 Universal Data'!$E$36</f>
        <v>0</v>
      </c>
      <c r="Q3265" s="221"/>
      <c r="R3265" s="221"/>
      <c r="S3265" s="221"/>
      <c r="T3265" s="221"/>
      <c r="U3265" s="221"/>
      <c r="V3265" s="221"/>
      <c r="W3265" s="221"/>
      <c r="X3265" s="221"/>
      <c r="Y3265" s="221"/>
      <c r="Z3265" s="221"/>
      <c r="AA3265" s="221"/>
      <c r="AB3265" s="221"/>
      <c r="AC3265" s="221"/>
      <c r="AD3265" s="221"/>
      <c r="AE3265" s="221"/>
    </row>
    <row r="3266" spans="2:31">
      <c r="B3266" s="1319">
        <f t="shared" si="134"/>
        <v>-1</v>
      </c>
      <c r="D3266" s="1310"/>
      <c r="E3266" s="1310"/>
      <c r="F3266" s="1320"/>
      <c r="G3266" s="1310"/>
      <c r="H3266" s="1310"/>
      <c r="I3266" s="1310"/>
      <c r="J3266" s="1321"/>
      <c r="K3266" s="1321"/>
      <c r="L3266" s="1310"/>
      <c r="N3266" s="1322">
        <f t="shared" si="132"/>
        <v>0</v>
      </c>
      <c r="O3266" s="1323">
        <f t="shared" si="133"/>
        <v>0</v>
      </c>
      <c r="P3266" s="1323">
        <f>O3266/'1.5 Universal Data'!$E$36</f>
        <v>0</v>
      </c>
      <c r="Q3266" s="221"/>
      <c r="R3266" s="221"/>
      <c r="S3266" s="221"/>
      <c r="T3266" s="221"/>
      <c r="U3266" s="221"/>
      <c r="V3266" s="221"/>
      <c r="W3266" s="221"/>
      <c r="X3266" s="221"/>
      <c r="Y3266" s="221"/>
      <c r="Z3266" s="221"/>
      <c r="AA3266" s="221"/>
      <c r="AB3266" s="221"/>
      <c r="AC3266" s="221"/>
      <c r="AD3266" s="221"/>
      <c r="AE3266" s="221"/>
    </row>
    <row r="3267" spans="2:31">
      <c r="B3267" s="1319">
        <f t="shared" si="134"/>
        <v>-1</v>
      </c>
      <c r="D3267" s="1310"/>
      <c r="E3267" s="1310"/>
      <c r="F3267" s="1320"/>
      <c r="G3267" s="1310"/>
      <c r="H3267" s="1310"/>
      <c r="I3267" s="1310"/>
      <c r="J3267" s="1321"/>
      <c r="K3267" s="1321"/>
      <c r="L3267" s="1310"/>
      <c r="N3267" s="1322">
        <f t="shared" si="132"/>
        <v>0</v>
      </c>
      <c r="O3267" s="1323">
        <f t="shared" si="133"/>
        <v>0</v>
      </c>
      <c r="P3267" s="1323">
        <f>O3267/'1.5 Universal Data'!$E$36</f>
        <v>0</v>
      </c>
      <c r="Q3267" s="221"/>
      <c r="R3267" s="221"/>
      <c r="S3267" s="221"/>
      <c r="T3267" s="221"/>
      <c r="U3267" s="221"/>
      <c r="V3267" s="221"/>
      <c r="W3267" s="221"/>
      <c r="X3267" s="221"/>
      <c r="Y3267" s="221"/>
      <c r="Z3267" s="221"/>
      <c r="AA3267" s="221"/>
      <c r="AB3267" s="221"/>
      <c r="AC3267" s="221"/>
      <c r="AD3267" s="221"/>
      <c r="AE3267" s="221"/>
    </row>
    <row r="3268" spans="2:31">
      <c r="B3268" s="1319">
        <f t="shared" si="134"/>
        <v>-1</v>
      </c>
      <c r="D3268" s="1310"/>
      <c r="E3268" s="1310"/>
      <c r="F3268" s="1320"/>
      <c r="G3268" s="1310"/>
      <c r="H3268" s="1310"/>
      <c r="I3268" s="1310"/>
      <c r="J3268" s="1321"/>
      <c r="K3268" s="1321"/>
      <c r="L3268" s="1310"/>
      <c r="N3268" s="1322">
        <f t="shared" si="132"/>
        <v>0</v>
      </c>
      <c r="O3268" s="1323">
        <f t="shared" si="133"/>
        <v>0</v>
      </c>
      <c r="P3268" s="1323">
        <f>O3268/'1.5 Universal Data'!$E$36</f>
        <v>0</v>
      </c>
      <c r="Q3268" s="221"/>
      <c r="R3268" s="221"/>
      <c r="S3268" s="221"/>
      <c r="T3268" s="221"/>
      <c r="U3268" s="221"/>
      <c r="V3268" s="221"/>
      <c r="W3268" s="221"/>
      <c r="X3268" s="221"/>
      <c r="Y3268" s="221"/>
      <c r="Z3268" s="221"/>
      <c r="AA3268" s="221"/>
      <c r="AB3268" s="221"/>
      <c r="AC3268" s="221"/>
      <c r="AD3268" s="221"/>
      <c r="AE3268" s="221"/>
    </row>
    <row r="3269" spans="2:31">
      <c r="B3269" s="1319">
        <f t="shared" si="134"/>
        <v>-1</v>
      </c>
      <c r="D3269" s="1310"/>
      <c r="E3269" s="1310"/>
      <c r="F3269" s="1320"/>
      <c r="G3269" s="1310"/>
      <c r="H3269" s="1310"/>
      <c r="I3269" s="1310"/>
      <c r="J3269" s="1321"/>
      <c r="K3269" s="1321"/>
      <c r="L3269" s="1310"/>
      <c r="N3269" s="1322">
        <f t="shared" si="132"/>
        <v>0</v>
      </c>
      <c r="O3269" s="1323">
        <f t="shared" si="133"/>
        <v>0</v>
      </c>
      <c r="P3269" s="1323">
        <f>O3269/'1.5 Universal Data'!$E$36</f>
        <v>0</v>
      </c>
      <c r="Q3269" s="221"/>
      <c r="R3269" s="221"/>
      <c r="S3269" s="221"/>
      <c r="T3269" s="221"/>
      <c r="U3269" s="221"/>
      <c r="V3269" s="221"/>
      <c r="W3269" s="221"/>
      <c r="X3269" s="221"/>
      <c r="Y3269" s="221"/>
      <c r="Z3269" s="221"/>
      <c r="AA3269" s="221"/>
      <c r="AB3269" s="221"/>
      <c r="AC3269" s="221"/>
      <c r="AD3269" s="221"/>
      <c r="AE3269" s="221"/>
    </row>
    <row r="3270" spans="2:31">
      <c r="B3270" s="1319">
        <f t="shared" si="134"/>
        <v>-1</v>
      </c>
      <c r="D3270" s="1310"/>
      <c r="E3270" s="1310"/>
      <c r="F3270" s="1320"/>
      <c r="G3270" s="1310"/>
      <c r="H3270" s="1310"/>
      <c r="I3270" s="1310"/>
      <c r="J3270" s="1321"/>
      <c r="K3270" s="1321"/>
      <c r="L3270" s="1310"/>
      <c r="N3270" s="1322">
        <f t="shared" si="132"/>
        <v>0</v>
      </c>
      <c r="O3270" s="1323">
        <f t="shared" si="133"/>
        <v>0</v>
      </c>
      <c r="P3270" s="1323">
        <f>O3270/'1.5 Universal Data'!$E$36</f>
        <v>0</v>
      </c>
      <c r="Q3270" s="221"/>
      <c r="R3270" s="221"/>
      <c r="S3270" s="221"/>
      <c r="T3270" s="221"/>
      <c r="U3270" s="221"/>
      <c r="V3270" s="221"/>
      <c r="W3270" s="221"/>
      <c r="X3270" s="221"/>
      <c r="Y3270" s="221"/>
      <c r="Z3270" s="221"/>
      <c r="AA3270" s="221"/>
      <c r="AB3270" s="221"/>
      <c r="AC3270" s="221"/>
      <c r="AD3270" s="221"/>
      <c r="AE3270" s="221"/>
    </row>
    <row r="3271" spans="2:31">
      <c r="B3271" s="1319">
        <f t="shared" si="134"/>
        <v>-1</v>
      </c>
      <c r="D3271" s="1310"/>
      <c r="E3271" s="1310"/>
      <c r="F3271" s="1320"/>
      <c r="G3271" s="1310"/>
      <c r="H3271" s="1310"/>
      <c r="I3271" s="1310"/>
      <c r="J3271" s="1321"/>
      <c r="K3271" s="1321"/>
      <c r="L3271" s="1310"/>
      <c r="N3271" s="1322">
        <f t="shared" si="132"/>
        <v>0</v>
      </c>
      <c r="O3271" s="1323">
        <f t="shared" si="133"/>
        <v>0</v>
      </c>
      <c r="P3271" s="1323">
        <f>O3271/'1.5 Universal Data'!$E$36</f>
        <v>0</v>
      </c>
      <c r="Q3271" s="221"/>
      <c r="R3271" s="221"/>
      <c r="S3271" s="221"/>
      <c r="T3271" s="221"/>
      <c r="U3271" s="221"/>
      <c r="V3271" s="221"/>
      <c r="W3271" s="221"/>
      <c r="X3271" s="221"/>
      <c r="Y3271" s="221"/>
      <c r="Z3271" s="221"/>
      <c r="AA3271" s="221"/>
      <c r="AB3271" s="221"/>
      <c r="AC3271" s="221"/>
      <c r="AD3271" s="221"/>
      <c r="AE3271" s="221"/>
    </row>
    <row r="3272" spans="2:31">
      <c r="B3272" s="1319">
        <f t="shared" si="134"/>
        <v>-1</v>
      </c>
      <c r="D3272" s="1310"/>
      <c r="E3272" s="1310"/>
      <c r="F3272" s="1320"/>
      <c r="G3272" s="1310"/>
      <c r="H3272" s="1310"/>
      <c r="I3272" s="1310"/>
      <c r="J3272" s="1321"/>
      <c r="K3272" s="1321"/>
      <c r="L3272" s="1310"/>
      <c r="N3272" s="1322">
        <f t="shared" si="132"/>
        <v>0</v>
      </c>
      <c r="O3272" s="1323">
        <f t="shared" si="133"/>
        <v>0</v>
      </c>
      <c r="P3272" s="1323">
        <f>O3272/'1.5 Universal Data'!$E$36</f>
        <v>0</v>
      </c>
      <c r="Q3272" s="221"/>
      <c r="R3272" s="221"/>
      <c r="S3272" s="221"/>
      <c r="T3272" s="221"/>
      <c r="U3272" s="221"/>
      <c r="V3272" s="221"/>
      <c r="W3272" s="221"/>
      <c r="X3272" s="221"/>
      <c r="Y3272" s="221"/>
      <c r="Z3272" s="221"/>
      <c r="AA3272" s="221"/>
      <c r="AB3272" s="221"/>
      <c r="AC3272" s="221"/>
      <c r="AD3272" s="221"/>
      <c r="AE3272" s="221"/>
    </row>
    <row r="3273" spans="2:31">
      <c r="B3273" s="1319">
        <f t="shared" si="134"/>
        <v>-1</v>
      </c>
      <c r="D3273" s="1310"/>
      <c r="E3273" s="1310"/>
      <c r="F3273" s="1320"/>
      <c r="G3273" s="1310"/>
      <c r="H3273" s="1310"/>
      <c r="I3273" s="1310"/>
      <c r="J3273" s="1321"/>
      <c r="K3273" s="1321"/>
      <c r="L3273" s="1310"/>
      <c r="N3273" s="1322">
        <f t="shared" si="132"/>
        <v>0</v>
      </c>
      <c r="O3273" s="1323">
        <f t="shared" si="133"/>
        <v>0</v>
      </c>
      <c r="P3273" s="1323">
        <f>O3273/'1.5 Universal Data'!$E$36</f>
        <v>0</v>
      </c>
      <c r="Q3273" s="221"/>
      <c r="R3273" s="221"/>
      <c r="S3273" s="221"/>
      <c r="T3273" s="221"/>
      <c r="U3273" s="221"/>
      <c r="V3273" s="221"/>
      <c r="W3273" s="221"/>
      <c r="X3273" s="221"/>
      <c r="Y3273" s="221"/>
      <c r="Z3273" s="221"/>
      <c r="AA3273" s="221"/>
      <c r="AB3273" s="221"/>
      <c r="AC3273" s="221"/>
      <c r="AD3273" s="221"/>
      <c r="AE3273" s="221"/>
    </row>
    <row r="3274" spans="2:31">
      <c r="B3274" s="1319">
        <f t="shared" si="134"/>
        <v>-1</v>
      </c>
      <c r="D3274" s="1310"/>
      <c r="E3274" s="1310"/>
      <c r="F3274" s="1320"/>
      <c r="G3274" s="1310"/>
      <c r="H3274" s="1310"/>
      <c r="I3274" s="1310"/>
      <c r="J3274" s="1321"/>
      <c r="K3274" s="1321"/>
      <c r="L3274" s="1310"/>
      <c r="N3274" s="1322">
        <f t="shared" si="132"/>
        <v>0</v>
      </c>
      <c r="O3274" s="1323">
        <f t="shared" si="133"/>
        <v>0</v>
      </c>
      <c r="P3274" s="1323">
        <f>O3274/'1.5 Universal Data'!$E$36</f>
        <v>0</v>
      </c>
      <c r="Q3274" s="221"/>
      <c r="R3274" s="221"/>
      <c r="S3274" s="221"/>
      <c r="T3274" s="221"/>
      <c r="U3274" s="221"/>
      <c r="V3274" s="221"/>
      <c r="W3274" s="221"/>
      <c r="X3274" s="221"/>
      <c r="Y3274" s="221"/>
      <c r="Z3274" s="221"/>
      <c r="AA3274" s="221"/>
      <c r="AB3274" s="221"/>
      <c r="AC3274" s="221"/>
      <c r="AD3274" s="221"/>
      <c r="AE3274" s="221"/>
    </row>
    <row r="3275" spans="2:31">
      <c r="B3275" s="1319">
        <f t="shared" si="134"/>
        <v>-1</v>
      </c>
      <c r="D3275" s="1310"/>
      <c r="E3275" s="1310"/>
      <c r="F3275" s="1320"/>
      <c r="G3275" s="1310"/>
      <c r="H3275" s="1310"/>
      <c r="I3275" s="1310"/>
      <c r="J3275" s="1321"/>
      <c r="K3275" s="1321"/>
      <c r="L3275" s="1310"/>
      <c r="N3275" s="1322">
        <f t="shared" si="132"/>
        <v>0</v>
      </c>
      <c r="O3275" s="1323">
        <f t="shared" si="133"/>
        <v>0</v>
      </c>
      <c r="P3275" s="1323">
        <f>O3275/'1.5 Universal Data'!$E$36</f>
        <v>0</v>
      </c>
      <c r="Q3275" s="221"/>
      <c r="R3275" s="221"/>
      <c r="S3275" s="221"/>
      <c r="T3275" s="221"/>
      <c r="U3275" s="221"/>
      <c r="V3275" s="221"/>
      <c r="W3275" s="221"/>
      <c r="X3275" s="221"/>
      <c r="Y3275" s="221"/>
      <c r="Z3275" s="221"/>
      <c r="AA3275" s="221"/>
      <c r="AB3275" s="221"/>
      <c r="AC3275" s="221"/>
      <c r="AD3275" s="221"/>
      <c r="AE3275" s="221"/>
    </row>
    <row r="3276" spans="2:31">
      <c r="B3276" s="1319">
        <f t="shared" si="134"/>
        <v>-1</v>
      </c>
      <c r="D3276" s="1310"/>
      <c r="E3276" s="1310"/>
      <c r="F3276" s="1320"/>
      <c r="G3276" s="1310"/>
      <c r="H3276" s="1310"/>
      <c r="I3276" s="1310"/>
      <c r="J3276" s="1321"/>
      <c r="K3276" s="1321"/>
      <c r="L3276" s="1310"/>
      <c r="N3276" s="1322">
        <f t="shared" si="132"/>
        <v>0</v>
      </c>
      <c r="O3276" s="1323">
        <f t="shared" si="133"/>
        <v>0</v>
      </c>
      <c r="P3276" s="1323">
        <f>O3276/'1.5 Universal Data'!$E$36</f>
        <v>0</v>
      </c>
      <c r="Q3276" s="221"/>
      <c r="R3276" s="221"/>
      <c r="S3276" s="221"/>
      <c r="T3276" s="221"/>
      <c r="U3276" s="221"/>
      <c r="V3276" s="221"/>
      <c r="W3276" s="221"/>
      <c r="X3276" s="221"/>
      <c r="Y3276" s="221"/>
      <c r="Z3276" s="221"/>
      <c r="AA3276" s="221"/>
      <c r="AB3276" s="221"/>
      <c r="AC3276" s="221"/>
      <c r="AD3276" s="221"/>
      <c r="AE3276" s="221"/>
    </row>
    <row r="3277" spans="2:31">
      <c r="B3277" s="1319">
        <f t="shared" si="134"/>
        <v>-1</v>
      </c>
      <c r="D3277" s="1310"/>
      <c r="E3277" s="1310"/>
      <c r="F3277" s="1320"/>
      <c r="G3277" s="1310"/>
      <c r="H3277" s="1310"/>
      <c r="I3277" s="1310"/>
      <c r="J3277" s="1321"/>
      <c r="K3277" s="1321"/>
      <c r="L3277" s="1310"/>
      <c r="N3277" s="1322">
        <f t="shared" si="132"/>
        <v>0</v>
      </c>
      <c r="O3277" s="1323">
        <f t="shared" si="133"/>
        <v>0</v>
      </c>
      <c r="P3277" s="1323">
        <f>O3277/'1.5 Universal Data'!$E$36</f>
        <v>0</v>
      </c>
      <c r="Q3277" s="221"/>
      <c r="R3277" s="221"/>
      <c r="S3277" s="221"/>
      <c r="T3277" s="221"/>
      <c r="U3277" s="221"/>
      <c r="V3277" s="221"/>
      <c r="W3277" s="221"/>
      <c r="X3277" s="221"/>
      <c r="Y3277" s="221"/>
      <c r="Z3277" s="221"/>
      <c r="AA3277" s="221"/>
      <c r="AB3277" s="221"/>
      <c r="AC3277" s="221"/>
      <c r="AD3277" s="221"/>
      <c r="AE3277" s="221"/>
    </row>
    <row r="3278" spans="2:31">
      <c r="B3278" s="1319">
        <f t="shared" si="134"/>
        <v>-1</v>
      </c>
      <c r="D3278" s="1310"/>
      <c r="E3278" s="1310"/>
      <c r="F3278" s="1320"/>
      <c r="G3278" s="1310"/>
      <c r="H3278" s="1310"/>
      <c r="I3278" s="1310"/>
      <c r="J3278" s="1321"/>
      <c r="K3278" s="1321"/>
      <c r="L3278" s="1310"/>
      <c r="N3278" s="1322">
        <f t="shared" si="132"/>
        <v>0</v>
      </c>
      <c r="O3278" s="1323">
        <f t="shared" si="133"/>
        <v>0</v>
      </c>
      <c r="P3278" s="1323">
        <f>O3278/'1.5 Universal Data'!$E$36</f>
        <v>0</v>
      </c>
      <c r="Q3278" s="221"/>
      <c r="R3278" s="221"/>
      <c r="S3278" s="221"/>
      <c r="T3278" s="221"/>
      <c r="U3278" s="221"/>
      <c r="V3278" s="221"/>
      <c r="W3278" s="221"/>
      <c r="X3278" s="221"/>
      <c r="Y3278" s="221"/>
      <c r="Z3278" s="221"/>
      <c r="AA3278" s="221"/>
      <c r="AB3278" s="221"/>
      <c r="AC3278" s="221"/>
      <c r="AD3278" s="221"/>
      <c r="AE3278" s="221"/>
    </row>
    <row r="3279" spans="2:31">
      <c r="B3279" s="1319">
        <f t="shared" si="134"/>
        <v>-1</v>
      </c>
      <c r="D3279" s="1310"/>
      <c r="E3279" s="1310"/>
      <c r="F3279" s="1320"/>
      <c r="G3279" s="1310"/>
      <c r="H3279" s="1310"/>
      <c r="I3279" s="1310"/>
      <c r="J3279" s="1321"/>
      <c r="K3279" s="1321"/>
      <c r="L3279" s="1310"/>
      <c r="N3279" s="1322">
        <f t="shared" si="132"/>
        <v>0</v>
      </c>
      <c r="O3279" s="1323">
        <f t="shared" si="133"/>
        <v>0</v>
      </c>
      <c r="P3279" s="1323">
        <f>O3279/'1.5 Universal Data'!$E$36</f>
        <v>0</v>
      </c>
      <c r="Q3279" s="221"/>
      <c r="R3279" s="221"/>
      <c r="S3279" s="221"/>
      <c r="T3279" s="221"/>
      <c r="U3279" s="221"/>
      <c r="V3279" s="221"/>
      <c r="W3279" s="221"/>
      <c r="X3279" s="221"/>
      <c r="Y3279" s="221"/>
      <c r="Z3279" s="221"/>
      <c r="AA3279" s="221"/>
      <c r="AB3279" s="221"/>
      <c r="AC3279" s="221"/>
      <c r="AD3279" s="221"/>
      <c r="AE3279" s="221"/>
    </row>
    <row r="3280" spans="2:31">
      <c r="B3280" s="1319">
        <f t="shared" si="134"/>
        <v>-1</v>
      </c>
      <c r="D3280" s="1310"/>
      <c r="E3280" s="1310"/>
      <c r="F3280" s="1320"/>
      <c r="G3280" s="1310"/>
      <c r="H3280" s="1310"/>
      <c r="I3280" s="1310"/>
      <c r="J3280" s="1321"/>
      <c r="K3280" s="1321"/>
      <c r="L3280" s="1310"/>
      <c r="N3280" s="1322">
        <f t="shared" ref="N3280:N3343" si="135">+H3280*((K3280-J3280)+1)*B3280</f>
        <v>0</v>
      </c>
      <c r="O3280" s="1323">
        <f t="shared" ref="O3280:O3343" si="136">N3280*L3280/100</f>
        <v>0</v>
      </c>
      <c r="P3280" s="1323">
        <f>O3280/'1.5 Universal Data'!$E$36</f>
        <v>0</v>
      </c>
      <c r="Q3280" s="221"/>
      <c r="R3280" s="221"/>
      <c r="S3280" s="221"/>
      <c r="T3280" s="221"/>
      <c r="U3280" s="221"/>
      <c r="V3280" s="221"/>
      <c r="W3280" s="221"/>
      <c r="X3280" s="221"/>
      <c r="Y3280" s="221"/>
      <c r="Z3280" s="221"/>
      <c r="AA3280" s="221"/>
      <c r="AB3280" s="221"/>
      <c r="AC3280" s="221"/>
      <c r="AD3280" s="221"/>
      <c r="AE3280" s="221"/>
    </row>
    <row r="3281" spans="2:31">
      <c r="B3281" s="1319">
        <f t="shared" si="134"/>
        <v>-1</v>
      </c>
      <c r="D3281" s="1310"/>
      <c r="E3281" s="1310"/>
      <c r="F3281" s="1320"/>
      <c r="G3281" s="1310"/>
      <c r="H3281" s="1310"/>
      <c r="I3281" s="1310"/>
      <c r="J3281" s="1321"/>
      <c r="K3281" s="1321"/>
      <c r="L3281" s="1310"/>
      <c r="N3281" s="1322">
        <f t="shared" si="135"/>
        <v>0</v>
      </c>
      <c r="O3281" s="1323">
        <f t="shared" si="136"/>
        <v>0</v>
      </c>
      <c r="P3281" s="1323">
        <f>O3281/'1.5 Universal Data'!$E$36</f>
        <v>0</v>
      </c>
      <c r="Q3281" s="221"/>
      <c r="R3281" s="221"/>
      <c r="S3281" s="221"/>
      <c r="T3281" s="221"/>
      <c r="U3281" s="221"/>
      <c r="V3281" s="221"/>
      <c r="W3281" s="221"/>
      <c r="X3281" s="221"/>
      <c r="Y3281" s="221"/>
      <c r="Z3281" s="221"/>
      <c r="AA3281" s="221"/>
      <c r="AB3281" s="221"/>
      <c r="AC3281" s="221"/>
      <c r="AD3281" s="221"/>
      <c r="AE3281" s="221"/>
    </row>
    <row r="3282" spans="2:31">
      <c r="B3282" s="1319">
        <f t="shared" si="134"/>
        <v>-1</v>
      </c>
      <c r="D3282" s="1310"/>
      <c r="E3282" s="1310"/>
      <c r="F3282" s="1320"/>
      <c r="G3282" s="1310"/>
      <c r="H3282" s="1310"/>
      <c r="I3282" s="1310"/>
      <c r="J3282" s="1321"/>
      <c r="K3282" s="1321"/>
      <c r="L3282" s="1310"/>
      <c r="N3282" s="1322">
        <f t="shared" si="135"/>
        <v>0</v>
      </c>
      <c r="O3282" s="1323">
        <f t="shared" si="136"/>
        <v>0</v>
      </c>
      <c r="P3282" s="1323">
        <f>O3282/'1.5 Universal Data'!$E$36</f>
        <v>0</v>
      </c>
      <c r="Q3282" s="221"/>
      <c r="R3282" s="221"/>
      <c r="S3282" s="221"/>
      <c r="T3282" s="221"/>
      <c r="U3282" s="221"/>
      <c r="V3282" s="221"/>
      <c r="W3282" s="221"/>
      <c r="X3282" s="221"/>
      <c r="Y3282" s="221"/>
      <c r="Z3282" s="221"/>
      <c r="AA3282" s="221"/>
      <c r="AB3282" s="221"/>
      <c r="AC3282" s="221"/>
      <c r="AD3282" s="221"/>
      <c r="AE3282" s="221"/>
    </row>
    <row r="3283" spans="2:31">
      <c r="B3283" s="1319">
        <f t="shared" si="134"/>
        <v>-1</v>
      </c>
      <c r="D3283" s="1310"/>
      <c r="E3283" s="1310"/>
      <c r="F3283" s="1320"/>
      <c r="G3283" s="1310"/>
      <c r="H3283" s="1310"/>
      <c r="I3283" s="1310"/>
      <c r="J3283" s="1321"/>
      <c r="K3283" s="1321"/>
      <c r="L3283" s="1310"/>
      <c r="N3283" s="1322">
        <f t="shared" si="135"/>
        <v>0</v>
      </c>
      <c r="O3283" s="1323">
        <f t="shared" si="136"/>
        <v>0</v>
      </c>
      <c r="P3283" s="1323">
        <f>O3283/'1.5 Universal Data'!$E$36</f>
        <v>0</v>
      </c>
      <c r="Q3283" s="221"/>
      <c r="R3283" s="221"/>
      <c r="S3283" s="221"/>
      <c r="T3283" s="221"/>
      <c r="U3283" s="221"/>
      <c r="V3283" s="221"/>
      <c r="W3283" s="221"/>
      <c r="X3283" s="221"/>
      <c r="Y3283" s="221"/>
      <c r="Z3283" s="221"/>
      <c r="AA3283" s="221"/>
      <c r="AB3283" s="221"/>
      <c r="AC3283" s="221"/>
      <c r="AD3283" s="221"/>
      <c r="AE3283" s="221"/>
    </row>
    <row r="3284" spans="2:31">
      <c r="B3284" s="1319">
        <f t="shared" si="134"/>
        <v>-1</v>
      </c>
      <c r="D3284" s="1310"/>
      <c r="E3284" s="1310"/>
      <c r="F3284" s="1320"/>
      <c r="G3284" s="1310"/>
      <c r="H3284" s="1310"/>
      <c r="I3284" s="1310"/>
      <c r="J3284" s="1321"/>
      <c r="K3284" s="1321"/>
      <c r="L3284" s="1310"/>
      <c r="N3284" s="1322">
        <f t="shared" si="135"/>
        <v>0</v>
      </c>
      <c r="O3284" s="1323">
        <f t="shared" si="136"/>
        <v>0</v>
      </c>
      <c r="P3284" s="1323">
        <f>O3284/'1.5 Universal Data'!$E$36</f>
        <v>0</v>
      </c>
      <c r="Q3284" s="221"/>
      <c r="R3284" s="221"/>
      <c r="S3284" s="221"/>
      <c r="T3284" s="221"/>
      <c r="U3284" s="221"/>
      <c r="V3284" s="221"/>
      <c r="W3284" s="221"/>
      <c r="X3284" s="221"/>
      <c r="Y3284" s="221"/>
      <c r="Z3284" s="221"/>
      <c r="AA3284" s="221"/>
      <c r="AB3284" s="221"/>
      <c r="AC3284" s="221"/>
      <c r="AD3284" s="221"/>
      <c r="AE3284" s="221"/>
    </row>
    <row r="3285" spans="2:31">
      <c r="B3285" s="1319">
        <f t="shared" si="134"/>
        <v>-1</v>
      </c>
      <c r="D3285" s="1310"/>
      <c r="E3285" s="1310"/>
      <c r="F3285" s="1320"/>
      <c r="G3285" s="1310"/>
      <c r="H3285" s="1310"/>
      <c r="I3285" s="1310"/>
      <c r="J3285" s="1321"/>
      <c r="K3285" s="1321"/>
      <c r="L3285" s="1310"/>
      <c r="N3285" s="1322">
        <f t="shared" si="135"/>
        <v>0</v>
      </c>
      <c r="O3285" s="1323">
        <f t="shared" si="136"/>
        <v>0</v>
      </c>
      <c r="P3285" s="1323">
        <f>O3285/'1.5 Universal Data'!$E$36</f>
        <v>0</v>
      </c>
      <c r="Q3285" s="221"/>
      <c r="R3285" s="221"/>
      <c r="S3285" s="221"/>
      <c r="T3285" s="221"/>
      <c r="U3285" s="221"/>
      <c r="V3285" s="221"/>
      <c r="W3285" s="221"/>
      <c r="X3285" s="221"/>
      <c r="Y3285" s="221"/>
      <c r="Z3285" s="221"/>
      <c r="AA3285" s="221"/>
      <c r="AB3285" s="221"/>
      <c r="AC3285" s="221"/>
      <c r="AD3285" s="221"/>
      <c r="AE3285" s="221"/>
    </row>
    <row r="3286" spans="2:31">
      <c r="B3286" s="1319">
        <f t="shared" si="134"/>
        <v>-1</v>
      </c>
      <c r="D3286" s="1310"/>
      <c r="E3286" s="1310"/>
      <c r="F3286" s="1320"/>
      <c r="G3286" s="1310"/>
      <c r="H3286" s="1310"/>
      <c r="I3286" s="1310"/>
      <c r="J3286" s="1321"/>
      <c r="K3286" s="1321"/>
      <c r="L3286" s="1310"/>
      <c r="N3286" s="1322">
        <f t="shared" si="135"/>
        <v>0</v>
      </c>
      <c r="O3286" s="1323">
        <f t="shared" si="136"/>
        <v>0</v>
      </c>
      <c r="P3286" s="1323">
        <f>O3286/'1.5 Universal Data'!$E$36</f>
        <v>0</v>
      </c>
      <c r="Q3286" s="221"/>
      <c r="R3286" s="221"/>
      <c r="S3286" s="221"/>
      <c r="T3286" s="221"/>
      <c r="U3286" s="221"/>
      <c r="V3286" s="221"/>
      <c r="W3286" s="221"/>
      <c r="X3286" s="221"/>
      <c r="Y3286" s="221"/>
      <c r="Z3286" s="221"/>
      <c r="AA3286" s="221"/>
      <c r="AB3286" s="221"/>
      <c r="AC3286" s="221"/>
      <c r="AD3286" s="221"/>
      <c r="AE3286" s="221"/>
    </row>
    <row r="3287" spans="2:31">
      <c r="B3287" s="1319">
        <f t="shared" ref="B3287:B3350" si="137">IF(G3287="buy",1,-1)</f>
        <v>-1</v>
      </c>
      <c r="D3287" s="1310"/>
      <c r="E3287" s="1310"/>
      <c r="F3287" s="1320"/>
      <c r="G3287" s="1310"/>
      <c r="H3287" s="1310"/>
      <c r="I3287" s="1310"/>
      <c r="J3287" s="1321"/>
      <c r="K3287" s="1321"/>
      <c r="L3287" s="1310"/>
      <c r="N3287" s="1322">
        <f t="shared" si="135"/>
        <v>0</v>
      </c>
      <c r="O3287" s="1323">
        <f t="shared" si="136"/>
        <v>0</v>
      </c>
      <c r="P3287" s="1323">
        <f>O3287/'1.5 Universal Data'!$E$36</f>
        <v>0</v>
      </c>
      <c r="Q3287" s="221"/>
      <c r="R3287" s="221"/>
      <c r="S3287" s="221"/>
      <c r="T3287" s="221"/>
      <c r="U3287" s="221"/>
      <c r="V3287" s="221"/>
      <c r="W3287" s="221"/>
      <c r="X3287" s="221"/>
      <c r="Y3287" s="221"/>
      <c r="Z3287" s="221"/>
      <c r="AA3287" s="221"/>
      <c r="AB3287" s="221"/>
      <c r="AC3287" s="221"/>
      <c r="AD3287" s="221"/>
      <c r="AE3287" s="221"/>
    </row>
    <row r="3288" spans="2:31">
      <c r="B3288" s="1319">
        <f t="shared" si="137"/>
        <v>-1</v>
      </c>
      <c r="D3288" s="1310"/>
      <c r="E3288" s="1310"/>
      <c r="F3288" s="1320"/>
      <c r="G3288" s="1310"/>
      <c r="H3288" s="1310"/>
      <c r="I3288" s="1310"/>
      <c r="J3288" s="1321"/>
      <c r="K3288" s="1321"/>
      <c r="L3288" s="1310"/>
      <c r="N3288" s="1322">
        <f t="shared" si="135"/>
        <v>0</v>
      </c>
      <c r="O3288" s="1323">
        <f t="shared" si="136"/>
        <v>0</v>
      </c>
      <c r="P3288" s="1323">
        <f>O3288/'1.5 Universal Data'!$E$36</f>
        <v>0</v>
      </c>
      <c r="Q3288" s="221"/>
      <c r="R3288" s="221"/>
      <c r="S3288" s="221"/>
      <c r="T3288" s="221"/>
      <c r="U3288" s="221"/>
      <c r="V3288" s="221"/>
      <c r="W3288" s="221"/>
      <c r="X3288" s="221"/>
      <c r="Y3288" s="221"/>
      <c r="Z3288" s="221"/>
      <c r="AA3288" s="221"/>
      <c r="AB3288" s="221"/>
      <c r="AC3288" s="221"/>
      <c r="AD3288" s="221"/>
      <c r="AE3288" s="221"/>
    </row>
    <row r="3289" spans="2:31">
      <c r="B3289" s="1319">
        <f t="shared" si="137"/>
        <v>-1</v>
      </c>
      <c r="D3289" s="1310"/>
      <c r="E3289" s="1310"/>
      <c r="F3289" s="1320"/>
      <c r="G3289" s="1310"/>
      <c r="H3289" s="1310"/>
      <c r="I3289" s="1310"/>
      <c r="J3289" s="1321"/>
      <c r="K3289" s="1321"/>
      <c r="L3289" s="1310"/>
      <c r="N3289" s="1322">
        <f t="shared" si="135"/>
        <v>0</v>
      </c>
      <c r="O3289" s="1323">
        <f t="shared" si="136"/>
        <v>0</v>
      </c>
      <c r="P3289" s="1323">
        <f>O3289/'1.5 Universal Data'!$E$36</f>
        <v>0</v>
      </c>
      <c r="Q3289" s="221"/>
      <c r="R3289" s="221"/>
      <c r="S3289" s="221"/>
      <c r="T3289" s="221"/>
      <c r="U3289" s="221"/>
      <c r="V3289" s="221"/>
      <c r="W3289" s="221"/>
      <c r="X3289" s="221"/>
      <c r="Y3289" s="221"/>
      <c r="Z3289" s="221"/>
      <c r="AA3289" s="221"/>
      <c r="AB3289" s="221"/>
      <c r="AC3289" s="221"/>
      <c r="AD3289" s="221"/>
      <c r="AE3289" s="221"/>
    </row>
    <row r="3290" spans="2:31">
      <c r="B3290" s="1319">
        <f t="shared" si="137"/>
        <v>-1</v>
      </c>
      <c r="D3290" s="1310"/>
      <c r="E3290" s="1310"/>
      <c r="F3290" s="1320"/>
      <c r="G3290" s="1310"/>
      <c r="H3290" s="1310"/>
      <c r="I3290" s="1310"/>
      <c r="J3290" s="1321"/>
      <c r="K3290" s="1321"/>
      <c r="L3290" s="1310"/>
      <c r="N3290" s="1322">
        <f t="shared" si="135"/>
        <v>0</v>
      </c>
      <c r="O3290" s="1323">
        <f t="shared" si="136"/>
        <v>0</v>
      </c>
      <c r="P3290" s="1323">
        <f>O3290/'1.5 Universal Data'!$E$36</f>
        <v>0</v>
      </c>
      <c r="Q3290" s="221"/>
      <c r="R3290" s="221"/>
      <c r="S3290" s="221"/>
      <c r="T3290" s="221"/>
      <c r="U3290" s="221"/>
      <c r="V3290" s="221"/>
      <c r="W3290" s="221"/>
      <c r="X3290" s="221"/>
      <c r="Y3290" s="221"/>
      <c r="Z3290" s="221"/>
      <c r="AA3290" s="221"/>
      <c r="AB3290" s="221"/>
      <c r="AC3290" s="221"/>
      <c r="AD3290" s="221"/>
      <c r="AE3290" s="221"/>
    </row>
    <row r="3291" spans="2:31">
      <c r="B3291" s="1319">
        <f t="shared" si="137"/>
        <v>-1</v>
      </c>
      <c r="D3291" s="1310"/>
      <c r="E3291" s="1310"/>
      <c r="F3291" s="1320"/>
      <c r="G3291" s="1310"/>
      <c r="H3291" s="1310"/>
      <c r="I3291" s="1310"/>
      <c r="J3291" s="1321"/>
      <c r="K3291" s="1321"/>
      <c r="L3291" s="1310"/>
      <c r="N3291" s="1322">
        <f t="shared" si="135"/>
        <v>0</v>
      </c>
      <c r="O3291" s="1323">
        <f t="shared" si="136"/>
        <v>0</v>
      </c>
      <c r="P3291" s="1323">
        <f>O3291/'1.5 Universal Data'!$E$36</f>
        <v>0</v>
      </c>
      <c r="Q3291" s="221"/>
      <c r="R3291" s="221"/>
      <c r="S3291" s="221"/>
      <c r="T3291" s="221"/>
      <c r="U3291" s="221"/>
      <c r="V3291" s="221"/>
      <c r="W3291" s="221"/>
      <c r="X3291" s="221"/>
      <c r="Y3291" s="221"/>
      <c r="Z3291" s="221"/>
      <c r="AA3291" s="221"/>
      <c r="AB3291" s="221"/>
      <c r="AC3291" s="221"/>
      <c r="AD3291" s="221"/>
      <c r="AE3291" s="221"/>
    </row>
    <row r="3292" spans="2:31">
      <c r="B3292" s="1319">
        <f t="shared" si="137"/>
        <v>-1</v>
      </c>
      <c r="D3292" s="1310"/>
      <c r="E3292" s="1310"/>
      <c r="F3292" s="1320"/>
      <c r="G3292" s="1310"/>
      <c r="H3292" s="1310"/>
      <c r="I3292" s="1310"/>
      <c r="J3292" s="1321"/>
      <c r="K3292" s="1321"/>
      <c r="L3292" s="1310"/>
      <c r="N3292" s="1322">
        <f t="shared" si="135"/>
        <v>0</v>
      </c>
      <c r="O3292" s="1323">
        <f t="shared" si="136"/>
        <v>0</v>
      </c>
      <c r="P3292" s="1323">
        <f>O3292/'1.5 Universal Data'!$E$36</f>
        <v>0</v>
      </c>
      <c r="Q3292" s="221"/>
      <c r="R3292" s="221"/>
      <c r="S3292" s="221"/>
      <c r="T3292" s="221"/>
      <c r="U3292" s="221"/>
      <c r="V3292" s="221"/>
      <c r="W3292" s="221"/>
      <c r="X3292" s="221"/>
      <c r="Y3292" s="221"/>
      <c r="Z3292" s="221"/>
      <c r="AA3292" s="221"/>
      <c r="AB3292" s="221"/>
      <c r="AC3292" s="221"/>
      <c r="AD3292" s="221"/>
      <c r="AE3292" s="221"/>
    </row>
    <row r="3293" spans="2:31">
      <c r="B3293" s="1319">
        <f t="shared" si="137"/>
        <v>-1</v>
      </c>
      <c r="D3293" s="1310"/>
      <c r="E3293" s="1310"/>
      <c r="F3293" s="1320"/>
      <c r="G3293" s="1310"/>
      <c r="H3293" s="1310"/>
      <c r="I3293" s="1310"/>
      <c r="J3293" s="1321"/>
      <c r="K3293" s="1321"/>
      <c r="L3293" s="1310"/>
      <c r="N3293" s="1322">
        <f t="shared" si="135"/>
        <v>0</v>
      </c>
      <c r="O3293" s="1323">
        <f t="shared" si="136"/>
        <v>0</v>
      </c>
      <c r="P3293" s="1323">
        <f>O3293/'1.5 Universal Data'!$E$36</f>
        <v>0</v>
      </c>
      <c r="Q3293" s="221"/>
      <c r="R3293" s="221"/>
      <c r="S3293" s="221"/>
      <c r="T3293" s="221"/>
      <c r="U3293" s="221"/>
      <c r="V3293" s="221"/>
      <c r="W3293" s="221"/>
      <c r="X3293" s="221"/>
      <c r="Y3293" s="221"/>
      <c r="Z3293" s="221"/>
      <c r="AA3293" s="221"/>
      <c r="AB3293" s="221"/>
      <c r="AC3293" s="221"/>
      <c r="AD3293" s="221"/>
      <c r="AE3293" s="221"/>
    </row>
    <row r="3294" spans="2:31">
      <c r="B3294" s="1319">
        <f t="shared" si="137"/>
        <v>-1</v>
      </c>
      <c r="D3294" s="1310"/>
      <c r="E3294" s="1310"/>
      <c r="F3294" s="1320"/>
      <c r="G3294" s="1310"/>
      <c r="H3294" s="1310"/>
      <c r="I3294" s="1310"/>
      <c r="J3294" s="1321"/>
      <c r="K3294" s="1321"/>
      <c r="L3294" s="1310"/>
      <c r="N3294" s="1322">
        <f t="shared" si="135"/>
        <v>0</v>
      </c>
      <c r="O3294" s="1323">
        <f t="shared" si="136"/>
        <v>0</v>
      </c>
      <c r="P3294" s="1323">
        <f>O3294/'1.5 Universal Data'!$E$36</f>
        <v>0</v>
      </c>
      <c r="Q3294" s="221"/>
      <c r="R3294" s="221"/>
      <c r="S3294" s="221"/>
      <c r="T3294" s="221"/>
      <c r="U3294" s="221"/>
      <c r="V3294" s="221"/>
      <c r="W3294" s="221"/>
      <c r="X3294" s="221"/>
      <c r="Y3294" s="221"/>
      <c r="Z3294" s="221"/>
      <c r="AA3294" s="221"/>
      <c r="AB3294" s="221"/>
      <c r="AC3294" s="221"/>
      <c r="AD3294" s="221"/>
      <c r="AE3294" s="221"/>
    </row>
    <row r="3295" spans="2:31">
      <c r="B3295" s="1319">
        <f t="shared" si="137"/>
        <v>-1</v>
      </c>
      <c r="D3295" s="1310"/>
      <c r="E3295" s="1310"/>
      <c r="F3295" s="1320"/>
      <c r="G3295" s="1310"/>
      <c r="H3295" s="1310"/>
      <c r="I3295" s="1310"/>
      <c r="J3295" s="1321"/>
      <c r="K3295" s="1321"/>
      <c r="L3295" s="1310"/>
      <c r="N3295" s="1322">
        <f t="shared" si="135"/>
        <v>0</v>
      </c>
      <c r="O3295" s="1323">
        <f t="shared" si="136"/>
        <v>0</v>
      </c>
      <c r="P3295" s="1323">
        <f>O3295/'1.5 Universal Data'!$E$36</f>
        <v>0</v>
      </c>
      <c r="Q3295" s="221"/>
      <c r="R3295" s="221"/>
      <c r="S3295" s="221"/>
      <c r="T3295" s="221"/>
      <c r="U3295" s="221"/>
      <c r="V3295" s="221"/>
      <c r="W3295" s="221"/>
      <c r="X3295" s="221"/>
      <c r="Y3295" s="221"/>
      <c r="Z3295" s="221"/>
      <c r="AA3295" s="221"/>
      <c r="AB3295" s="221"/>
      <c r="AC3295" s="221"/>
      <c r="AD3295" s="221"/>
      <c r="AE3295" s="221"/>
    </row>
    <row r="3296" spans="2:31">
      <c r="B3296" s="1319">
        <f t="shared" si="137"/>
        <v>-1</v>
      </c>
      <c r="D3296" s="1310"/>
      <c r="E3296" s="1310"/>
      <c r="F3296" s="1320"/>
      <c r="G3296" s="1310"/>
      <c r="H3296" s="1310"/>
      <c r="I3296" s="1310"/>
      <c r="J3296" s="1321"/>
      <c r="K3296" s="1321"/>
      <c r="L3296" s="1310"/>
      <c r="N3296" s="1322">
        <f t="shared" si="135"/>
        <v>0</v>
      </c>
      <c r="O3296" s="1323">
        <f t="shared" si="136"/>
        <v>0</v>
      </c>
      <c r="P3296" s="1323">
        <f>O3296/'1.5 Universal Data'!$E$36</f>
        <v>0</v>
      </c>
      <c r="Q3296" s="221"/>
      <c r="R3296" s="221"/>
      <c r="S3296" s="221"/>
      <c r="T3296" s="221"/>
      <c r="U3296" s="221"/>
      <c r="V3296" s="221"/>
      <c r="W3296" s="221"/>
      <c r="X3296" s="221"/>
      <c r="Y3296" s="221"/>
      <c r="Z3296" s="221"/>
      <c r="AA3296" s="221"/>
      <c r="AB3296" s="221"/>
      <c r="AC3296" s="221"/>
      <c r="AD3296" s="221"/>
      <c r="AE3296" s="221"/>
    </row>
    <row r="3297" spans="2:31">
      <c r="B3297" s="1319">
        <f t="shared" si="137"/>
        <v>-1</v>
      </c>
      <c r="D3297" s="1310"/>
      <c r="E3297" s="1310"/>
      <c r="F3297" s="1320"/>
      <c r="G3297" s="1310"/>
      <c r="H3297" s="1310"/>
      <c r="I3297" s="1310"/>
      <c r="J3297" s="1321"/>
      <c r="K3297" s="1321"/>
      <c r="L3297" s="1310"/>
      <c r="N3297" s="1322">
        <f t="shared" si="135"/>
        <v>0</v>
      </c>
      <c r="O3297" s="1323">
        <f t="shared" si="136"/>
        <v>0</v>
      </c>
      <c r="P3297" s="1323">
        <f>O3297/'1.5 Universal Data'!$E$36</f>
        <v>0</v>
      </c>
      <c r="Q3297" s="221"/>
      <c r="R3297" s="221"/>
      <c r="S3297" s="221"/>
      <c r="T3297" s="221"/>
      <c r="U3297" s="221"/>
      <c r="V3297" s="221"/>
      <c r="W3297" s="221"/>
      <c r="X3297" s="221"/>
      <c r="Y3297" s="221"/>
      <c r="Z3297" s="221"/>
      <c r="AA3297" s="221"/>
      <c r="AB3297" s="221"/>
      <c r="AC3297" s="221"/>
      <c r="AD3297" s="221"/>
      <c r="AE3297" s="221"/>
    </row>
    <row r="3298" spans="2:31">
      <c r="B3298" s="1319">
        <f t="shared" si="137"/>
        <v>-1</v>
      </c>
      <c r="D3298" s="1310"/>
      <c r="E3298" s="1310"/>
      <c r="F3298" s="1320"/>
      <c r="G3298" s="1310"/>
      <c r="H3298" s="1310"/>
      <c r="I3298" s="1310"/>
      <c r="J3298" s="1321"/>
      <c r="K3298" s="1321"/>
      <c r="L3298" s="1310"/>
      <c r="N3298" s="1322">
        <f t="shared" si="135"/>
        <v>0</v>
      </c>
      <c r="O3298" s="1323">
        <f t="shared" si="136"/>
        <v>0</v>
      </c>
      <c r="P3298" s="1323">
        <f>O3298/'1.5 Universal Data'!$E$36</f>
        <v>0</v>
      </c>
      <c r="Q3298" s="221"/>
      <c r="R3298" s="221"/>
      <c r="S3298" s="221"/>
      <c r="T3298" s="221"/>
      <c r="U3298" s="221"/>
      <c r="V3298" s="221"/>
      <c r="W3298" s="221"/>
      <c r="X3298" s="221"/>
      <c r="Y3298" s="221"/>
      <c r="Z3298" s="221"/>
      <c r="AA3298" s="221"/>
      <c r="AB3298" s="221"/>
      <c r="AC3298" s="221"/>
      <c r="AD3298" s="221"/>
      <c r="AE3298" s="221"/>
    </row>
    <row r="3299" spans="2:31">
      <c r="B3299" s="1319">
        <f t="shared" si="137"/>
        <v>-1</v>
      </c>
      <c r="D3299" s="1310"/>
      <c r="E3299" s="1310"/>
      <c r="F3299" s="1320"/>
      <c r="G3299" s="1310"/>
      <c r="H3299" s="1310"/>
      <c r="I3299" s="1310"/>
      <c r="J3299" s="1321"/>
      <c r="K3299" s="1321"/>
      <c r="L3299" s="1310"/>
      <c r="N3299" s="1322">
        <f t="shared" si="135"/>
        <v>0</v>
      </c>
      <c r="O3299" s="1323">
        <f t="shared" si="136"/>
        <v>0</v>
      </c>
      <c r="P3299" s="1323">
        <f>O3299/'1.5 Universal Data'!$E$36</f>
        <v>0</v>
      </c>
      <c r="Q3299" s="221"/>
      <c r="R3299" s="221"/>
      <c r="S3299" s="221"/>
      <c r="T3299" s="221"/>
      <c r="U3299" s="221"/>
      <c r="V3299" s="221"/>
      <c r="W3299" s="221"/>
      <c r="X3299" s="221"/>
      <c r="Y3299" s="221"/>
      <c r="Z3299" s="221"/>
      <c r="AA3299" s="221"/>
      <c r="AB3299" s="221"/>
      <c r="AC3299" s="221"/>
      <c r="AD3299" s="221"/>
      <c r="AE3299" s="221"/>
    </row>
    <row r="3300" spans="2:31">
      <c r="B3300" s="1319">
        <f t="shared" si="137"/>
        <v>-1</v>
      </c>
      <c r="D3300" s="1310"/>
      <c r="E3300" s="1310"/>
      <c r="F3300" s="1320"/>
      <c r="G3300" s="1310"/>
      <c r="H3300" s="1310"/>
      <c r="I3300" s="1310"/>
      <c r="J3300" s="1321"/>
      <c r="K3300" s="1321"/>
      <c r="L3300" s="1310"/>
      <c r="N3300" s="1322">
        <f t="shared" si="135"/>
        <v>0</v>
      </c>
      <c r="O3300" s="1323">
        <f t="shared" si="136"/>
        <v>0</v>
      </c>
      <c r="P3300" s="1323">
        <f>O3300/'1.5 Universal Data'!$E$36</f>
        <v>0</v>
      </c>
      <c r="Q3300" s="221"/>
      <c r="R3300" s="221"/>
      <c r="S3300" s="221"/>
      <c r="T3300" s="221"/>
      <c r="U3300" s="221"/>
      <c r="V3300" s="221"/>
      <c r="W3300" s="221"/>
      <c r="X3300" s="221"/>
      <c r="Y3300" s="221"/>
      <c r="Z3300" s="221"/>
      <c r="AA3300" s="221"/>
      <c r="AB3300" s="221"/>
      <c r="AC3300" s="221"/>
      <c r="AD3300" s="221"/>
      <c r="AE3300" s="221"/>
    </row>
    <row r="3301" spans="2:31">
      <c r="B3301" s="1319">
        <f t="shared" si="137"/>
        <v>-1</v>
      </c>
      <c r="D3301" s="1310"/>
      <c r="E3301" s="1310"/>
      <c r="F3301" s="1320"/>
      <c r="G3301" s="1310"/>
      <c r="H3301" s="1310"/>
      <c r="I3301" s="1310"/>
      <c r="J3301" s="1321"/>
      <c r="K3301" s="1321"/>
      <c r="L3301" s="1310"/>
      <c r="N3301" s="1322">
        <f t="shared" si="135"/>
        <v>0</v>
      </c>
      <c r="O3301" s="1323">
        <f t="shared" si="136"/>
        <v>0</v>
      </c>
      <c r="P3301" s="1323">
        <f>O3301/'1.5 Universal Data'!$E$36</f>
        <v>0</v>
      </c>
      <c r="Q3301" s="221"/>
      <c r="R3301" s="221"/>
      <c r="S3301" s="221"/>
      <c r="T3301" s="221"/>
      <c r="U3301" s="221"/>
      <c r="V3301" s="221"/>
      <c r="W3301" s="221"/>
      <c r="X3301" s="221"/>
      <c r="Y3301" s="221"/>
      <c r="Z3301" s="221"/>
      <c r="AA3301" s="221"/>
      <c r="AB3301" s="221"/>
      <c r="AC3301" s="221"/>
      <c r="AD3301" s="221"/>
      <c r="AE3301" s="221"/>
    </row>
    <row r="3302" spans="2:31">
      <c r="B3302" s="1319">
        <f t="shared" si="137"/>
        <v>-1</v>
      </c>
      <c r="D3302" s="1310"/>
      <c r="E3302" s="1310"/>
      <c r="F3302" s="1320"/>
      <c r="G3302" s="1310"/>
      <c r="H3302" s="1310"/>
      <c r="I3302" s="1310"/>
      <c r="J3302" s="1321"/>
      <c r="K3302" s="1321"/>
      <c r="L3302" s="1310"/>
      <c r="N3302" s="1322">
        <f t="shared" si="135"/>
        <v>0</v>
      </c>
      <c r="O3302" s="1323">
        <f t="shared" si="136"/>
        <v>0</v>
      </c>
      <c r="P3302" s="1323">
        <f>O3302/'1.5 Universal Data'!$E$36</f>
        <v>0</v>
      </c>
      <c r="Q3302" s="221"/>
      <c r="R3302" s="221"/>
      <c r="S3302" s="221"/>
      <c r="T3302" s="221"/>
      <c r="U3302" s="221"/>
      <c r="V3302" s="221"/>
      <c r="W3302" s="221"/>
      <c r="X3302" s="221"/>
      <c r="Y3302" s="221"/>
      <c r="Z3302" s="221"/>
      <c r="AA3302" s="221"/>
      <c r="AB3302" s="221"/>
      <c r="AC3302" s="221"/>
      <c r="AD3302" s="221"/>
      <c r="AE3302" s="221"/>
    </row>
    <row r="3303" spans="2:31">
      <c r="B3303" s="1319">
        <f t="shared" si="137"/>
        <v>-1</v>
      </c>
      <c r="D3303" s="1310"/>
      <c r="E3303" s="1310"/>
      <c r="F3303" s="1320"/>
      <c r="G3303" s="1310"/>
      <c r="H3303" s="1310"/>
      <c r="I3303" s="1310"/>
      <c r="J3303" s="1321"/>
      <c r="K3303" s="1321"/>
      <c r="L3303" s="1310"/>
      <c r="N3303" s="1322">
        <f t="shared" si="135"/>
        <v>0</v>
      </c>
      <c r="O3303" s="1323">
        <f t="shared" si="136"/>
        <v>0</v>
      </c>
      <c r="P3303" s="1323">
        <f>O3303/'1.5 Universal Data'!$E$36</f>
        <v>0</v>
      </c>
      <c r="Q3303" s="221"/>
      <c r="R3303" s="221"/>
      <c r="S3303" s="221"/>
      <c r="T3303" s="221"/>
      <c r="U3303" s="221"/>
      <c r="V3303" s="221"/>
      <c r="W3303" s="221"/>
      <c r="X3303" s="221"/>
      <c r="Y3303" s="221"/>
      <c r="Z3303" s="221"/>
      <c r="AA3303" s="221"/>
      <c r="AB3303" s="221"/>
      <c r="AC3303" s="221"/>
      <c r="AD3303" s="221"/>
      <c r="AE3303" s="221"/>
    </row>
    <row r="3304" spans="2:31">
      <c r="B3304" s="1319">
        <f t="shared" si="137"/>
        <v>-1</v>
      </c>
      <c r="D3304" s="1310"/>
      <c r="E3304" s="1310"/>
      <c r="F3304" s="1320"/>
      <c r="G3304" s="1310"/>
      <c r="H3304" s="1310"/>
      <c r="I3304" s="1310"/>
      <c r="J3304" s="1321"/>
      <c r="K3304" s="1321"/>
      <c r="L3304" s="1310"/>
      <c r="N3304" s="1322">
        <f t="shared" si="135"/>
        <v>0</v>
      </c>
      <c r="O3304" s="1323">
        <f t="shared" si="136"/>
        <v>0</v>
      </c>
      <c r="P3304" s="1323">
        <f>O3304/'1.5 Universal Data'!$E$36</f>
        <v>0</v>
      </c>
      <c r="Q3304" s="221"/>
      <c r="R3304" s="221"/>
      <c r="S3304" s="221"/>
      <c r="T3304" s="221"/>
      <c r="U3304" s="221"/>
      <c r="V3304" s="221"/>
      <c r="W3304" s="221"/>
      <c r="X3304" s="221"/>
      <c r="Y3304" s="221"/>
      <c r="Z3304" s="221"/>
      <c r="AA3304" s="221"/>
      <c r="AB3304" s="221"/>
      <c r="AC3304" s="221"/>
      <c r="AD3304" s="221"/>
      <c r="AE3304" s="221"/>
    </row>
    <row r="3305" spans="2:31">
      <c r="B3305" s="1319">
        <f t="shared" si="137"/>
        <v>-1</v>
      </c>
      <c r="D3305" s="1310"/>
      <c r="E3305" s="1310"/>
      <c r="F3305" s="1320"/>
      <c r="G3305" s="1310"/>
      <c r="H3305" s="1310"/>
      <c r="I3305" s="1310"/>
      <c r="J3305" s="1321"/>
      <c r="K3305" s="1321"/>
      <c r="L3305" s="1310"/>
      <c r="N3305" s="1322">
        <f t="shared" si="135"/>
        <v>0</v>
      </c>
      <c r="O3305" s="1323">
        <f t="shared" si="136"/>
        <v>0</v>
      </c>
      <c r="P3305" s="1323">
        <f>O3305/'1.5 Universal Data'!$E$36</f>
        <v>0</v>
      </c>
      <c r="Q3305" s="221"/>
      <c r="R3305" s="221"/>
      <c r="S3305" s="221"/>
      <c r="T3305" s="221"/>
      <c r="U3305" s="221"/>
      <c r="V3305" s="221"/>
      <c r="W3305" s="221"/>
      <c r="X3305" s="221"/>
      <c r="Y3305" s="221"/>
      <c r="Z3305" s="221"/>
      <c r="AA3305" s="221"/>
      <c r="AB3305" s="221"/>
      <c r="AC3305" s="221"/>
      <c r="AD3305" s="221"/>
      <c r="AE3305" s="221"/>
    </row>
    <row r="3306" spans="2:31">
      <c r="B3306" s="1319">
        <f t="shared" si="137"/>
        <v>-1</v>
      </c>
      <c r="D3306" s="1310"/>
      <c r="E3306" s="1310"/>
      <c r="F3306" s="1320"/>
      <c r="G3306" s="1310"/>
      <c r="H3306" s="1310"/>
      <c r="I3306" s="1310"/>
      <c r="J3306" s="1321"/>
      <c r="K3306" s="1321"/>
      <c r="L3306" s="1310"/>
      <c r="N3306" s="1322">
        <f t="shared" si="135"/>
        <v>0</v>
      </c>
      <c r="O3306" s="1323">
        <f t="shared" si="136"/>
        <v>0</v>
      </c>
      <c r="P3306" s="1323">
        <f>O3306/'1.5 Universal Data'!$E$36</f>
        <v>0</v>
      </c>
      <c r="Q3306" s="221"/>
      <c r="R3306" s="221"/>
      <c r="S3306" s="221"/>
      <c r="T3306" s="221"/>
      <c r="U3306" s="221"/>
      <c r="V3306" s="221"/>
      <c r="W3306" s="221"/>
      <c r="X3306" s="221"/>
      <c r="Y3306" s="221"/>
      <c r="Z3306" s="221"/>
      <c r="AA3306" s="221"/>
      <c r="AB3306" s="221"/>
      <c r="AC3306" s="221"/>
      <c r="AD3306" s="221"/>
      <c r="AE3306" s="221"/>
    </row>
    <row r="3307" spans="2:31">
      <c r="B3307" s="1319">
        <f t="shared" si="137"/>
        <v>-1</v>
      </c>
      <c r="D3307" s="1310"/>
      <c r="E3307" s="1310"/>
      <c r="F3307" s="1320"/>
      <c r="G3307" s="1310"/>
      <c r="H3307" s="1310"/>
      <c r="I3307" s="1310"/>
      <c r="J3307" s="1321"/>
      <c r="K3307" s="1321"/>
      <c r="L3307" s="1310"/>
      <c r="N3307" s="1322">
        <f t="shared" si="135"/>
        <v>0</v>
      </c>
      <c r="O3307" s="1323">
        <f t="shared" si="136"/>
        <v>0</v>
      </c>
      <c r="P3307" s="1323">
        <f>O3307/'1.5 Universal Data'!$E$36</f>
        <v>0</v>
      </c>
      <c r="Q3307" s="221"/>
      <c r="R3307" s="221"/>
      <c r="S3307" s="221"/>
      <c r="T3307" s="221"/>
      <c r="U3307" s="221"/>
      <c r="V3307" s="221"/>
      <c r="W3307" s="221"/>
      <c r="X3307" s="221"/>
      <c r="Y3307" s="221"/>
      <c r="Z3307" s="221"/>
      <c r="AA3307" s="221"/>
      <c r="AB3307" s="221"/>
      <c r="AC3307" s="221"/>
      <c r="AD3307" s="221"/>
      <c r="AE3307" s="221"/>
    </row>
    <row r="3308" spans="2:31">
      <c r="B3308" s="1319">
        <f t="shared" si="137"/>
        <v>-1</v>
      </c>
      <c r="D3308" s="1310"/>
      <c r="E3308" s="1310"/>
      <c r="F3308" s="1320"/>
      <c r="G3308" s="1310"/>
      <c r="H3308" s="1310"/>
      <c r="I3308" s="1310"/>
      <c r="J3308" s="1321"/>
      <c r="K3308" s="1321"/>
      <c r="L3308" s="1310"/>
      <c r="N3308" s="1322">
        <f t="shared" si="135"/>
        <v>0</v>
      </c>
      <c r="O3308" s="1323">
        <f t="shared" si="136"/>
        <v>0</v>
      </c>
      <c r="P3308" s="1323">
        <f>O3308/'1.5 Universal Data'!$E$36</f>
        <v>0</v>
      </c>
      <c r="Q3308" s="221"/>
      <c r="R3308" s="221"/>
      <c r="S3308" s="221"/>
      <c r="T3308" s="221"/>
      <c r="U3308" s="221"/>
      <c r="V3308" s="221"/>
      <c r="W3308" s="221"/>
      <c r="X3308" s="221"/>
      <c r="Y3308" s="221"/>
      <c r="Z3308" s="221"/>
      <c r="AA3308" s="221"/>
      <c r="AB3308" s="221"/>
      <c r="AC3308" s="221"/>
      <c r="AD3308" s="221"/>
      <c r="AE3308" s="221"/>
    </row>
    <row r="3309" spans="2:31">
      <c r="B3309" s="1319">
        <f t="shared" si="137"/>
        <v>-1</v>
      </c>
      <c r="D3309" s="1310"/>
      <c r="E3309" s="1310"/>
      <c r="F3309" s="1320"/>
      <c r="G3309" s="1310"/>
      <c r="H3309" s="1310"/>
      <c r="I3309" s="1310"/>
      <c r="J3309" s="1321"/>
      <c r="K3309" s="1321"/>
      <c r="L3309" s="1310"/>
      <c r="N3309" s="1322">
        <f t="shared" si="135"/>
        <v>0</v>
      </c>
      <c r="O3309" s="1323">
        <f t="shared" si="136"/>
        <v>0</v>
      </c>
      <c r="P3309" s="1323">
        <f>O3309/'1.5 Universal Data'!$E$36</f>
        <v>0</v>
      </c>
      <c r="Q3309" s="221"/>
      <c r="R3309" s="221"/>
      <c r="S3309" s="221"/>
      <c r="T3309" s="221"/>
      <c r="U3309" s="221"/>
      <c r="V3309" s="221"/>
      <c r="W3309" s="221"/>
      <c r="X3309" s="221"/>
      <c r="Y3309" s="221"/>
      <c r="Z3309" s="221"/>
      <c r="AA3309" s="221"/>
      <c r="AB3309" s="221"/>
      <c r="AC3309" s="221"/>
      <c r="AD3309" s="221"/>
      <c r="AE3309" s="221"/>
    </row>
    <row r="3310" spans="2:31">
      <c r="B3310" s="1319">
        <f t="shared" si="137"/>
        <v>-1</v>
      </c>
      <c r="D3310" s="1310"/>
      <c r="E3310" s="1310"/>
      <c r="F3310" s="1320"/>
      <c r="G3310" s="1310"/>
      <c r="H3310" s="1310"/>
      <c r="I3310" s="1310"/>
      <c r="J3310" s="1321"/>
      <c r="K3310" s="1321"/>
      <c r="L3310" s="1310"/>
      <c r="N3310" s="1322">
        <f t="shared" si="135"/>
        <v>0</v>
      </c>
      <c r="O3310" s="1323">
        <f t="shared" si="136"/>
        <v>0</v>
      </c>
      <c r="P3310" s="1323">
        <f>O3310/'1.5 Universal Data'!$E$36</f>
        <v>0</v>
      </c>
      <c r="Q3310" s="221"/>
      <c r="R3310" s="221"/>
      <c r="S3310" s="221"/>
      <c r="T3310" s="221"/>
      <c r="U3310" s="221"/>
      <c r="V3310" s="221"/>
      <c r="W3310" s="221"/>
      <c r="X3310" s="221"/>
      <c r="Y3310" s="221"/>
      <c r="Z3310" s="221"/>
      <c r="AA3310" s="221"/>
      <c r="AB3310" s="221"/>
      <c r="AC3310" s="221"/>
      <c r="AD3310" s="221"/>
      <c r="AE3310" s="221"/>
    </row>
    <row r="3311" spans="2:31">
      <c r="B3311" s="1319">
        <f t="shared" si="137"/>
        <v>-1</v>
      </c>
      <c r="D3311" s="1310"/>
      <c r="E3311" s="1310"/>
      <c r="F3311" s="1320"/>
      <c r="G3311" s="1310"/>
      <c r="H3311" s="1310"/>
      <c r="I3311" s="1310"/>
      <c r="J3311" s="1321"/>
      <c r="K3311" s="1321"/>
      <c r="L3311" s="1310"/>
      <c r="N3311" s="1322">
        <f t="shared" si="135"/>
        <v>0</v>
      </c>
      <c r="O3311" s="1323">
        <f t="shared" si="136"/>
        <v>0</v>
      </c>
      <c r="P3311" s="1323">
        <f>O3311/'1.5 Universal Data'!$E$36</f>
        <v>0</v>
      </c>
      <c r="Q3311" s="221"/>
      <c r="R3311" s="221"/>
      <c r="S3311" s="221"/>
      <c r="T3311" s="221"/>
      <c r="U3311" s="221"/>
      <c r="V3311" s="221"/>
      <c r="W3311" s="221"/>
      <c r="X3311" s="221"/>
      <c r="Y3311" s="221"/>
      <c r="Z3311" s="221"/>
      <c r="AA3311" s="221"/>
      <c r="AB3311" s="221"/>
      <c r="AC3311" s="221"/>
      <c r="AD3311" s="221"/>
      <c r="AE3311" s="221"/>
    </row>
    <row r="3312" spans="2:31">
      <c r="B3312" s="1319">
        <f t="shared" si="137"/>
        <v>-1</v>
      </c>
      <c r="D3312" s="1310"/>
      <c r="E3312" s="1310"/>
      <c r="F3312" s="1320"/>
      <c r="G3312" s="1310"/>
      <c r="H3312" s="1310"/>
      <c r="I3312" s="1310"/>
      <c r="J3312" s="1321"/>
      <c r="K3312" s="1321"/>
      <c r="L3312" s="1310"/>
      <c r="N3312" s="1322">
        <f t="shared" si="135"/>
        <v>0</v>
      </c>
      <c r="O3312" s="1323">
        <f t="shared" si="136"/>
        <v>0</v>
      </c>
      <c r="P3312" s="1323">
        <f>O3312/'1.5 Universal Data'!$E$36</f>
        <v>0</v>
      </c>
      <c r="Q3312" s="221"/>
      <c r="R3312" s="221"/>
      <c r="S3312" s="221"/>
      <c r="T3312" s="221"/>
      <c r="U3312" s="221"/>
      <c r="V3312" s="221"/>
      <c r="W3312" s="221"/>
      <c r="X3312" s="221"/>
      <c r="Y3312" s="221"/>
      <c r="Z3312" s="221"/>
      <c r="AA3312" s="221"/>
      <c r="AB3312" s="221"/>
      <c r="AC3312" s="221"/>
      <c r="AD3312" s="221"/>
      <c r="AE3312" s="221"/>
    </row>
    <row r="3313" spans="2:31">
      <c r="B3313" s="1319">
        <f t="shared" si="137"/>
        <v>-1</v>
      </c>
      <c r="D3313" s="1310"/>
      <c r="E3313" s="1310"/>
      <c r="F3313" s="1320"/>
      <c r="G3313" s="1310"/>
      <c r="H3313" s="1310"/>
      <c r="I3313" s="1310"/>
      <c r="J3313" s="1321"/>
      <c r="K3313" s="1321"/>
      <c r="L3313" s="1310"/>
      <c r="N3313" s="1322">
        <f t="shared" si="135"/>
        <v>0</v>
      </c>
      <c r="O3313" s="1323">
        <f t="shared" si="136"/>
        <v>0</v>
      </c>
      <c r="P3313" s="1323">
        <f>O3313/'1.5 Universal Data'!$E$36</f>
        <v>0</v>
      </c>
      <c r="Q3313" s="221"/>
      <c r="R3313" s="221"/>
      <c r="S3313" s="221"/>
      <c r="T3313" s="221"/>
      <c r="U3313" s="221"/>
      <c r="V3313" s="221"/>
      <c r="W3313" s="221"/>
      <c r="X3313" s="221"/>
      <c r="Y3313" s="221"/>
      <c r="Z3313" s="221"/>
      <c r="AA3313" s="221"/>
      <c r="AB3313" s="221"/>
      <c r="AC3313" s="221"/>
      <c r="AD3313" s="221"/>
      <c r="AE3313" s="221"/>
    </row>
    <row r="3314" spans="2:31">
      <c r="B3314" s="1319">
        <f t="shared" si="137"/>
        <v>-1</v>
      </c>
      <c r="D3314" s="1310"/>
      <c r="E3314" s="1310"/>
      <c r="F3314" s="1320"/>
      <c r="G3314" s="1310"/>
      <c r="H3314" s="1310"/>
      <c r="I3314" s="1310"/>
      <c r="J3314" s="1321"/>
      <c r="K3314" s="1321"/>
      <c r="L3314" s="1310"/>
      <c r="N3314" s="1322">
        <f t="shared" si="135"/>
        <v>0</v>
      </c>
      <c r="O3314" s="1323">
        <f t="shared" si="136"/>
        <v>0</v>
      </c>
      <c r="P3314" s="1323">
        <f>O3314/'1.5 Universal Data'!$E$36</f>
        <v>0</v>
      </c>
      <c r="Q3314" s="221"/>
      <c r="R3314" s="221"/>
      <c r="S3314" s="221"/>
      <c r="T3314" s="221"/>
      <c r="U3314" s="221"/>
      <c r="V3314" s="221"/>
      <c r="W3314" s="221"/>
      <c r="X3314" s="221"/>
      <c r="Y3314" s="221"/>
      <c r="Z3314" s="221"/>
      <c r="AA3314" s="221"/>
      <c r="AB3314" s="221"/>
      <c r="AC3314" s="221"/>
      <c r="AD3314" s="221"/>
      <c r="AE3314" s="221"/>
    </row>
    <row r="3315" spans="2:31">
      <c r="B3315" s="1319">
        <f t="shared" si="137"/>
        <v>-1</v>
      </c>
      <c r="D3315" s="1310"/>
      <c r="E3315" s="1310"/>
      <c r="F3315" s="1320"/>
      <c r="G3315" s="1310"/>
      <c r="H3315" s="1310"/>
      <c r="I3315" s="1310"/>
      <c r="J3315" s="1321"/>
      <c r="K3315" s="1321"/>
      <c r="L3315" s="1310"/>
      <c r="N3315" s="1322">
        <f t="shared" si="135"/>
        <v>0</v>
      </c>
      <c r="O3315" s="1323">
        <f t="shared" si="136"/>
        <v>0</v>
      </c>
      <c r="P3315" s="1323">
        <f>O3315/'1.5 Universal Data'!$E$36</f>
        <v>0</v>
      </c>
      <c r="Q3315" s="221"/>
      <c r="R3315" s="221"/>
      <c r="S3315" s="221"/>
      <c r="T3315" s="221"/>
      <c r="U3315" s="221"/>
      <c r="V3315" s="221"/>
      <c r="W3315" s="221"/>
      <c r="X3315" s="221"/>
      <c r="Y3315" s="221"/>
      <c r="Z3315" s="221"/>
      <c r="AA3315" s="221"/>
      <c r="AB3315" s="221"/>
      <c r="AC3315" s="221"/>
      <c r="AD3315" s="221"/>
      <c r="AE3315" s="221"/>
    </row>
    <row r="3316" spans="2:31">
      <c r="B3316" s="1319">
        <f t="shared" si="137"/>
        <v>-1</v>
      </c>
      <c r="D3316" s="1310"/>
      <c r="E3316" s="1310"/>
      <c r="F3316" s="1320"/>
      <c r="G3316" s="1310"/>
      <c r="H3316" s="1310"/>
      <c r="I3316" s="1310"/>
      <c r="J3316" s="1321"/>
      <c r="K3316" s="1321"/>
      <c r="L3316" s="1310"/>
      <c r="N3316" s="1322">
        <f t="shared" si="135"/>
        <v>0</v>
      </c>
      <c r="O3316" s="1323">
        <f t="shared" si="136"/>
        <v>0</v>
      </c>
      <c r="P3316" s="1323">
        <f>O3316/'1.5 Universal Data'!$E$36</f>
        <v>0</v>
      </c>
      <c r="Q3316" s="221"/>
      <c r="R3316" s="221"/>
      <c r="S3316" s="221"/>
      <c r="T3316" s="221"/>
      <c r="U3316" s="221"/>
      <c r="V3316" s="221"/>
      <c r="W3316" s="221"/>
      <c r="X3316" s="221"/>
      <c r="Y3316" s="221"/>
      <c r="Z3316" s="221"/>
      <c r="AA3316" s="221"/>
      <c r="AB3316" s="221"/>
      <c r="AC3316" s="221"/>
      <c r="AD3316" s="221"/>
      <c r="AE3316" s="221"/>
    </row>
    <row r="3317" spans="2:31">
      <c r="B3317" s="1319">
        <f t="shared" si="137"/>
        <v>-1</v>
      </c>
      <c r="D3317" s="1310"/>
      <c r="E3317" s="1310"/>
      <c r="F3317" s="1320"/>
      <c r="G3317" s="1310"/>
      <c r="H3317" s="1310"/>
      <c r="I3317" s="1310"/>
      <c r="J3317" s="1321"/>
      <c r="K3317" s="1321"/>
      <c r="L3317" s="1310"/>
      <c r="N3317" s="1322">
        <f t="shared" si="135"/>
        <v>0</v>
      </c>
      <c r="O3317" s="1323">
        <f t="shared" si="136"/>
        <v>0</v>
      </c>
      <c r="P3317" s="1323">
        <f>O3317/'1.5 Universal Data'!$E$36</f>
        <v>0</v>
      </c>
      <c r="Q3317" s="221"/>
      <c r="R3317" s="221"/>
      <c r="S3317" s="221"/>
      <c r="T3317" s="221"/>
      <c r="U3317" s="221"/>
      <c r="V3317" s="221"/>
      <c r="W3317" s="221"/>
      <c r="X3317" s="221"/>
      <c r="Y3317" s="221"/>
      <c r="Z3317" s="221"/>
      <c r="AA3317" s="221"/>
      <c r="AB3317" s="221"/>
      <c r="AC3317" s="221"/>
      <c r="AD3317" s="221"/>
      <c r="AE3317" s="221"/>
    </row>
    <row r="3318" spans="2:31">
      <c r="B3318" s="1319">
        <f t="shared" si="137"/>
        <v>-1</v>
      </c>
      <c r="D3318" s="1310"/>
      <c r="E3318" s="1310"/>
      <c r="F3318" s="1320"/>
      <c r="G3318" s="1310"/>
      <c r="H3318" s="1310"/>
      <c r="I3318" s="1310"/>
      <c r="J3318" s="1321"/>
      <c r="K3318" s="1321"/>
      <c r="L3318" s="1310"/>
      <c r="N3318" s="1322">
        <f t="shared" si="135"/>
        <v>0</v>
      </c>
      <c r="O3318" s="1323">
        <f t="shared" si="136"/>
        <v>0</v>
      </c>
      <c r="P3318" s="1323">
        <f>O3318/'1.5 Universal Data'!$E$36</f>
        <v>0</v>
      </c>
      <c r="Q3318" s="221"/>
      <c r="R3318" s="221"/>
      <c r="S3318" s="221"/>
      <c r="T3318" s="221"/>
      <c r="U3318" s="221"/>
      <c r="V3318" s="221"/>
      <c r="W3318" s="221"/>
      <c r="X3318" s="221"/>
      <c r="Y3318" s="221"/>
      <c r="Z3318" s="221"/>
      <c r="AA3318" s="221"/>
      <c r="AB3318" s="221"/>
      <c r="AC3318" s="221"/>
      <c r="AD3318" s="221"/>
      <c r="AE3318" s="221"/>
    </row>
    <row r="3319" spans="2:31">
      <c r="B3319" s="1319">
        <f t="shared" si="137"/>
        <v>-1</v>
      </c>
      <c r="D3319" s="1310"/>
      <c r="E3319" s="1310"/>
      <c r="F3319" s="1320"/>
      <c r="G3319" s="1310"/>
      <c r="H3319" s="1310"/>
      <c r="I3319" s="1310"/>
      <c r="J3319" s="1321"/>
      <c r="K3319" s="1321"/>
      <c r="L3319" s="1310"/>
      <c r="N3319" s="1322">
        <f t="shared" si="135"/>
        <v>0</v>
      </c>
      <c r="O3319" s="1323">
        <f t="shared" si="136"/>
        <v>0</v>
      </c>
      <c r="P3319" s="1323">
        <f>O3319/'1.5 Universal Data'!$E$36</f>
        <v>0</v>
      </c>
      <c r="Q3319" s="221"/>
      <c r="R3319" s="221"/>
      <c r="S3319" s="221"/>
      <c r="T3319" s="221"/>
      <c r="U3319" s="221"/>
      <c r="V3319" s="221"/>
      <c r="W3319" s="221"/>
      <c r="X3319" s="221"/>
      <c r="Y3319" s="221"/>
      <c r="Z3319" s="221"/>
      <c r="AA3319" s="221"/>
      <c r="AB3319" s="221"/>
      <c r="AC3319" s="221"/>
      <c r="AD3319" s="221"/>
      <c r="AE3319" s="221"/>
    </row>
    <row r="3320" spans="2:31">
      <c r="B3320" s="1319">
        <f t="shared" si="137"/>
        <v>-1</v>
      </c>
      <c r="D3320" s="1310"/>
      <c r="E3320" s="1310"/>
      <c r="F3320" s="1320"/>
      <c r="G3320" s="1310"/>
      <c r="H3320" s="1310"/>
      <c r="I3320" s="1310"/>
      <c r="J3320" s="1321"/>
      <c r="K3320" s="1321"/>
      <c r="L3320" s="1310"/>
      <c r="N3320" s="1322">
        <f t="shared" si="135"/>
        <v>0</v>
      </c>
      <c r="O3320" s="1323">
        <f t="shared" si="136"/>
        <v>0</v>
      </c>
      <c r="P3320" s="1323">
        <f>O3320/'1.5 Universal Data'!$E$36</f>
        <v>0</v>
      </c>
      <c r="Q3320" s="221"/>
      <c r="R3320" s="221"/>
      <c r="S3320" s="221"/>
      <c r="T3320" s="221"/>
      <c r="U3320" s="221"/>
      <c r="V3320" s="221"/>
      <c r="W3320" s="221"/>
      <c r="X3320" s="221"/>
      <c r="Y3320" s="221"/>
      <c r="Z3320" s="221"/>
      <c r="AA3320" s="221"/>
      <c r="AB3320" s="221"/>
      <c r="AC3320" s="221"/>
      <c r="AD3320" s="221"/>
      <c r="AE3320" s="221"/>
    </row>
    <row r="3321" spans="2:31">
      <c r="B3321" s="1319">
        <f t="shared" si="137"/>
        <v>-1</v>
      </c>
      <c r="D3321" s="1310"/>
      <c r="E3321" s="1310"/>
      <c r="F3321" s="1320"/>
      <c r="G3321" s="1310"/>
      <c r="H3321" s="1310"/>
      <c r="I3321" s="1310"/>
      <c r="J3321" s="1321"/>
      <c r="K3321" s="1321"/>
      <c r="L3321" s="1310"/>
      <c r="N3321" s="1322">
        <f t="shared" si="135"/>
        <v>0</v>
      </c>
      <c r="O3321" s="1323">
        <f t="shared" si="136"/>
        <v>0</v>
      </c>
      <c r="P3321" s="1323">
        <f>O3321/'1.5 Universal Data'!$E$36</f>
        <v>0</v>
      </c>
      <c r="Q3321" s="221"/>
      <c r="R3321" s="221"/>
      <c r="S3321" s="221"/>
      <c r="T3321" s="221"/>
      <c r="U3321" s="221"/>
      <c r="V3321" s="221"/>
      <c r="W3321" s="221"/>
      <c r="X3321" s="221"/>
      <c r="Y3321" s="221"/>
      <c r="Z3321" s="221"/>
      <c r="AA3321" s="221"/>
      <c r="AB3321" s="221"/>
      <c r="AC3321" s="221"/>
      <c r="AD3321" s="221"/>
      <c r="AE3321" s="221"/>
    </row>
    <row r="3322" spans="2:31">
      <c r="B3322" s="1319">
        <f t="shared" si="137"/>
        <v>-1</v>
      </c>
      <c r="D3322" s="1310"/>
      <c r="E3322" s="1310"/>
      <c r="F3322" s="1320"/>
      <c r="G3322" s="1310"/>
      <c r="H3322" s="1310"/>
      <c r="I3322" s="1310"/>
      <c r="J3322" s="1321"/>
      <c r="K3322" s="1321"/>
      <c r="L3322" s="1310"/>
      <c r="N3322" s="1322">
        <f t="shared" si="135"/>
        <v>0</v>
      </c>
      <c r="O3322" s="1323">
        <f t="shared" si="136"/>
        <v>0</v>
      </c>
      <c r="P3322" s="1323">
        <f>O3322/'1.5 Universal Data'!$E$36</f>
        <v>0</v>
      </c>
      <c r="Q3322" s="221"/>
      <c r="R3322" s="221"/>
      <c r="S3322" s="221"/>
      <c r="T3322" s="221"/>
      <c r="U3322" s="221"/>
      <c r="V3322" s="221"/>
      <c r="W3322" s="221"/>
      <c r="X3322" s="221"/>
      <c r="Y3322" s="221"/>
      <c r="Z3322" s="221"/>
      <c r="AA3322" s="221"/>
      <c r="AB3322" s="221"/>
      <c r="AC3322" s="221"/>
      <c r="AD3322" s="221"/>
      <c r="AE3322" s="221"/>
    </row>
    <row r="3323" spans="2:31">
      <c r="B3323" s="1319">
        <f t="shared" si="137"/>
        <v>-1</v>
      </c>
      <c r="D3323" s="1310"/>
      <c r="E3323" s="1310"/>
      <c r="F3323" s="1320"/>
      <c r="G3323" s="1310"/>
      <c r="H3323" s="1310"/>
      <c r="I3323" s="1310"/>
      <c r="J3323" s="1321"/>
      <c r="K3323" s="1321"/>
      <c r="L3323" s="1310"/>
      <c r="N3323" s="1322">
        <f t="shared" si="135"/>
        <v>0</v>
      </c>
      <c r="O3323" s="1323">
        <f t="shared" si="136"/>
        <v>0</v>
      </c>
      <c r="P3323" s="1323">
        <f>O3323/'1.5 Universal Data'!$E$36</f>
        <v>0</v>
      </c>
      <c r="Q3323" s="221"/>
      <c r="R3323" s="221"/>
      <c r="S3323" s="221"/>
      <c r="T3323" s="221"/>
      <c r="U3323" s="221"/>
      <c r="V3323" s="221"/>
      <c r="W3323" s="221"/>
      <c r="X3323" s="221"/>
      <c r="Y3323" s="221"/>
      <c r="Z3323" s="221"/>
      <c r="AA3323" s="221"/>
      <c r="AB3323" s="221"/>
      <c r="AC3323" s="221"/>
      <c r="AD3323" s="221"/>
      <c r="AE3323" s="221"/>
    </row>
    <row r="3324" spans="2:31">
      <c r="B3324" s="1319">
        <f t="shared" si="137"/>
        <v>-1</v>
      </c>
      <c r="D3324" s="1310"/>
      <c r="E3324" s="1310"/>
      <c r="F3324" s="1320"/>
      <c r="G3324" s="1310"/>
      <c r="H3324" s="1310"/>
      <c r="I3324" s="1310"/>
      <c r="J3324" s="1321"/>
      <c r="K3324" s="1321"/>
      <c r="L3324" s="1310"/>
      <c r="N3324" s="1322">
        <f t="shared" si="135"/>
        <v>0</v>
      </c>
      <c r="O3324" s="1323">
        <f t="shared" si="136"/>
        <v>0</v>
      </c>
      <c r="P3324" s="1323">
        <f>O3324/'1.5 Universal Data'!$E$36</f>
        <v>0</v>
      </c>
      <c r="Q3324" s="221"/>
      <c r="R3324" s="221"/>
      <c r="S3324" s="221"/>
      <c r="T3324" s="221"/>
      <c r="U3324" s="221"/>
      <c r="V3324" s="221"/>
      <c r="W3324" s="221"/>
      <c r="X3324" s="221"/>
      <c r="Y3324" s="221"/>
      <c r="Z3324" s="221"/>
      <c r="AA3324" s="221"/>
      <c r="AB3324" s="221"/>
      <c r="AC3324" s="221"/>
      <c r="AD3324" s="221"/>
      <c r="AE3324" s="221"/>
    </row>
    <row r="3325" spans="2:31">
      <c r="B3325" s="1319">
        <f t="shared" si="137"/>
        <v>-1</v>
      </c>
      <c r="D3325" s="1310"/>
      <c r="E3325" s="1310"/>
      <c r="F3325" s="1320"/>
      <c r="G3325" s="1310"/>
      <c r="H3325" s="1310"/>
      <c r="I3325" s="1310"/>
      <c r="J3325" s="1321"/>
      <c r="K3325" s="1321"/>
      <c r="L3325" s="1310"/>
      <c r="N3325" s="1322">
        <f t="shared" si="135"/>
        <v>0</v>
      </c>
      <c r="O3325" s="1323">
        <f t="shared" si="136"/>
        <v>0</v>
      </c>
      <c r="P3325" s="1323">
        <f>O3325/'1.5 Universal Data'!$E$36</f>
        <v>0</v>
      </c>
      <c r="Q3325" s="221"/>
      <c r="R3325" s="221"/>
      <c r="S3325" s="221"/>
      <c r="T3325" s="221"/>
      <c r="U3325" s="221"/>
      <c r="V3325" s="221"/>
      <c r="W3325" s="221"/>
      <c r="X3325" s="221"/>
      <c r="Y3325" s="221"/>
      <c r="Z3325" s="221"/>
      <c r="AA3325" s="221"/>
      <c r="AB3325" s="221"/>
      <c r="AC3325" s="221"/>
      <c r="AD3325" s="221"/>
      <c r="AE3325" s="221"/>
    </row>
    <row r="3326" spans="2:31">
      <c r="B3326" s="1319">
        <f t="shared" si="137"/>
        <v>-1</v>
      </c>
      <c r="D3326" s="1310"/>
      <c r="E3326" s="1310"/>
      <c r="F3326" s="1320"/>
      <c r="G3326" s="1310"/>
      <c r="H3326" s="1310"/>
      <c r="I3326" s="1310"/>
      <c r="J3326" s="1321"/>
      <c r="K3326" s="1321"/>
      <c r="L3326" s="1310"/>
      <c r="N3326" s="1322">
        <f t="shared" si="135"/>
        <v>0</v>
      </c>
      <c r="O3326" s="1323">
        <f t="shared" si="136"/>
        <v>0</v>
      </c>
      <c r="P3326" s="1323">
        <f>O3326/'1.5 Universal Data'!$E$36</f>
        <v>0</v>
      </c>
      <c r="Q3326" s="221"/>
      <c r="R3326" s="221"/>
      <c r="S3326" s="221"/>
      <c r="T3326" s="221"/>
      <c r="U3326" s="221"/>
      <c r="V3326" s="221"/>
      <c r="W3326" s="221"/>
      <c r="X3326" s="221"/>
      <c r="Y3326" s="221"/>
      <c r="Z3326" s="221"/>
      <c r="AA3326" s="221"/>
      <c r="AB3326" s="221"/>
      <c r="AC3326" s="221"/>
      <c r="AD3326" s="221"/>
      <c r="AE3326" s="221"/>
    </row>
    <row r="3327" spans="2:31">
      <c r="B3327" s="1319">
        <f t="shared" si="137"/>
        <v>-1</v>
      </c>
      <c r="D3327" s="1310"/>
      <c r="E3327" s="1310"/>
      <c r="F3327" s="1320"/>
      <c r="G3327" s="1310"/>
      <c r="H3327" s="1310"/>
      <c r="I3327" s="1310"/>
      <c r="J3327" s="1321"/>
      <c r="K3327" s="1321"/>
      <c r="L3327" s="1310"/>
      <c r="N3327" s="1322">
        <f t="shared" si="135"/>
        <v>0</v>
      </c>
      <c r="O3327" s="1323">
        <f t="shared" si="136"/>
        <v>0</v>
      </c>
      <c r="P3327" s="1323">
        <f>O3327/'1.5 Universal Data'!$E$36</f>
        <v>0</v>
      </c>
      <c r="Q3327" s="221"/>
      <c r="R3327" s="221"/>
      <c r="S3327" s="221"/>
      <c r="T3327" s="221"/>
      <c r="U3327" s="221"/>
      <c r="V3327" s="221"/>
      <c r="W3327" s="221"/>
      <c r="X3327" s="221"/>
      <c r="Y3327" s="221"/>
      <c r="Z3327" s="221"/>
      <c r="AA3327" s="221"/>
      <c r="AB3327" s="221"/>
      <c r="AC3327" s="221"/>
      <c r="AD3327" s="221"/>
      <c r="AE3327" s="221"/>
    </row>
    <row r="3328" spans="2:31">
      <c r="B3328" s="1319">
        <f t="shared" si="137"/>
        <v>-1</v>
      </c>
      <c r="D3328" s="1310"/>
      <c r="E3328" s="1310"/>
      <c r="F3328" s="1320"/>
      <c r="G3328" s="1310"/>
      <c r="H3328" s="1310"/>
      <c r="I3328" s="1310"/>
      <c r="J3328" s="1321"/>
      <c r="K3328" s="1321"/>
      <c r="L3328" s="1310"/>
      <c r="N3328" s="1322">
        <f t="shared" si="135"/>
        <v>0</v>
      </c>
      <c r="O3328" s="1323">
        <f t="shared" si="136"/>
        <v>0</v>
      </c>
      <c r="P3328" s="1323">
        <f>O3328/'1.5 Universal Data'!$E$36</f>
        <v>0</v>
      </c>
      <c r="Q3328" s="221"/>
      <c r="R3328" s="221"/>
      <c r="S3328" s="221"/>
      <c r="T3328" s="221"/>
      <c r="U3328" s="221"/>
      <c r="V3328" s="221"/>
      <c r="W3328" s="221"/>
      <c r="X3328" s="221"/>
      <c r="Y3328" s="221"/>
      <c r="Z3328" s="221"/>
      <c r="AA3328" s="221"/>
      <c r="AB3328" s="221"/>
      <c r="AC3328" s="221"/>
      <c r="AD3328" s="221"/>
      <c r="AE3328" s="221"/>
    </row>
    <row r="3329" spans="2:31">
      <c r="B3329" s="1319">
        <f t="shared" si="137"/>
        <v>-1</v>
      </c>
      <c r="D3329" s="1310"/>
      <c r="E3329" s="1310"/>
      <c r="F3329" s="1320"/>
      <c r="G3329" s="1310"/>
      <c r="H3329" s="1310"/>
      <c r="I3329" s="1310"/>
      <c r="J3329" s="1321"/>
      <c r="K3329" s="1321"/>
      <c r="L3329" s="1310"/>
      <c r="N3329" s="1322">
        <f t="shared" si="135"/>
        <v>0</v>
      </c>
      <c r="O3329" s="1323">
        <f t="shared" si="136"/>
        <v>0</v>
      </c>
      <c r="P3329" s="1323">
        <f>O3329/'1.5 Universal Data'!$E$36</f>
        <v>0</v>
      </c>
      <c r="Q3329" s="221"/>
      <c r="R3329" s="221"/>
      <c r="S3329" s="221"/>
      <c r="T3329" s="221"/>
      <c r="U3329" s="221"/>
      <c r="V3329" s="221"/>
      <c r="W3329" s="221"/>
      <c r="X3329" s="221"/>
      <c r="Y3329" s="221"/>
      <c r="Z3329" s="221"/>
      <c r="AA3329" s="221"/>
      <c r="AB3329" s="221"/>
      <c r="AC3329" s="221"/>
      <c r="AD3329" s="221"/>
      <c r="AE3329" s="221"/>
    </row>
    <row r="3330" spans="2:31">
      <c r="B3330" s="1319">
        <f t="shared" si="137"/>
        <v>-1</v>
      </c>
      <c r="D3330" s="1310"/>
      <c r="E3330" s="1310"/>
      <c r="F3330" s="1320"/>
      <c r="G3330" s="1310"/>
      <c r="H3330" s="1310"/>
      <c r="I3330" s="1310"/>
      <c r="J3330" s="1321"/>
      <c r="K3330" s="1321"/>
      <c r="L3330" s="1310"/>
      <c r="N3330" s="1322">
        <f t="shared" si="135"/>
        <v>0</v>
      </c>
      <c r="O3330" s="1323">
        <f t="shared" si="136"/>
        <v>0</v>
      </c>
      <c r="P3330" s="1323">
        <f>O3330/'1.5 Universal Data'!$E$36</f>
        <v>0</v>
      </c>
      <c r="Q3330" s="221"/>
      <c r="R3330" s="221"/>
      <c r="S3330" s="221"/>
      <c r="T3330" s="221"/>
      <c r="U3330" s="221"/>
      <c r="V3330" s="221"/>
      <c r="W3330" s="221"/>
      <c r="X3330" s="221"/>
      <c r="Y3330" s="221"/>
      <c r="Z3330" s="221"/>
      <c r="AA3330" s="221"/>
      <c r="AB3330" s="221"/>
      <c r="AC3330" s="221"/>
      <c r="AD3330" s="221"/>
      <c r="AE3330" s="221"/>
    </row>
    <row r="3331" spans="2:31">
      <c r="B3331" s="1319">
        <f t="shared" si="137"/>
        <v>-1</v>
      </c>
      <c r="D3331" s="1310"/>
      <c r="E3331" s="1310"/>
      <c r="F3331" s="1320"/>
      <c r="G3331" s="1310"/>
      <c r="H3331" s="1310"/>
      <c r="I3331" s="1310"/>
      <c r="J3331" s="1321"/>
      <c r="K3331" s="1321"/>
      <c r="L3331" s="1310"/>
      <c r="N3331" s="1322">
        <f t="shared" si="135"/>
        <v>0</v>
      </c>
      <c r="O3331" s="1323">
        <f t="shared" si="136"/>
        <v>0</v>
      </c>
      <c r="P3331" s="1323">
        <f>O3331/'1.5 Universal Data'!$E$36</f>
        <v>0</v>
      </c>
      <c r="Q3331" s="221"/>
      <c r="R3331" s="221"/>
      <c r="S3331" s="221"/>
      <c r="T3331" s="221"/>
      <c r="U3331" s="221"/>
      <c r="V3331" s="221"/>
      <c r="W3331" s="221"/>
      <c r="X3331" s="221"/>
      <c r="Y3331" s="221"/>
      <c r="Z3331" s="221"/>
      <c r="AA3331" s="221"/>
      <c r="AB3331" s="221"/>
      <c r="AC3331" s="221"/>
      <c r="AD3331" s="221"/>
      <c r="AE3331" s="221"/>
    </row>
    <row r="3332" spans="2:31">
      <c r="B3332" s="1319">
        <f t="shared" si="137"/>
        <v>-1</v>
      </c>
      <c r="D3332" s="1310"/>
      <c r="E3332" s="1310"/>
      <c r="F3332" s="1320"/>
      <c r="G3332" s="1310"/>
      <c r="H3332" s="1310"/>
      <c r="I3332" s="1310"/>
      <c r="J3332" s="1321"/>
      <c r="K3332" s="1321"/>
      <c r="L3332" s="1310"/>
      <c r="N3332" s="1322">
        <f t="shared" si="135"/>
        <v>0</v>
      </c>
      <c r="O3332" s="1323">
        <f t="shared" si="136"/>
        <v>0</v>
      </c>
      <c r="P3332" s="1323">
        <f>O3332/'1.5 Universal Data'!$E$36</f>
        <v>0</v>
      </c>
      <c r="Q3332" s="221"/>
      <c r="R3332" s="221"/>
      <c r="S3332" s="221"/>
      <c r="T3332" s="221"/>
      <c r="U3332" s="221"/>
      <c r="V3332" s="221"/>
      <c r="W3332" s="221"/>
      <c r="X3332" s="221"/>
      <c r="Y3332" s="221"/>
      <c r="Z3332" s="221"/>
      <c r="AA3332" s="221"/>
      <c r="AB3332" s="221"/>
      <c r="AC3332" s="221"/>
      <c r="AD3332" s="221"/>
      <c r="AE3332" s="221"/>
    </row>
    <row r="3333" spans="2:31">
      <c r="B3333" s="1319">
        <f t="shared" si="137"/>
        <v>-1</v>
      </c>
      <c r="D3333" s="1310"/>
      <c r="E3333" s="1310"/>
      <c r="F3333" s="1320"/>
      <c r="G3333" s="1310"/>
      <c r="H3333" s="1310"/>
      <c r="I3333" s="1310"/>
      <c r="J3333" s="1321"/>
      <c r="K3333" s="1321"/>
      <c r="L3333" s="1310"/>
      <c r="N3333" s="1322">
        <f t="shared" si="135"/>
        <v>0</v>
      </c>
      <c r="O3333" s="1323">
        <f t="shared" si="136"/>
        <v>0</v>
      </c>
      <c r="P3333" s="1323">
        <f>O3333/'1.5 Universal Data'!$E$36</f>
        <v>0</v>
      </c>
      <c r="Q3333" s="221"/>
      <c r="R3333" s="221"/>
      <c r="S3333" s="221"/>
      <c r="T3333" s="221"/>
      <c r="U3333" s="221"/>
      <c r="V3333" s="221"/>
      <c r="W3333" s="221"/>
      <c r="X3333" s="221"/>
      <c r="Y3333" s="221"/>
      <c r="Z3333" s="221"/>
      <c r="AA3333" s="221"/>
      <c r="AB3333" s="221"/>
      <c r="AC3333" s="221"/>
      <c r="AD3333" s="221"/>
      <c r="AE3333" s="221"/>
    </row>
    <row r="3334" spans="2:31">
      <c r="B3334" s="1319">
        <f t="shared" si="137"/>
        <v>-1</v>
      </c>
      <c r="D3334" s="1310"/>
      <c r="E3334" s="1310"/>
      <c r="F3334" s="1320"/>
      <c r="G3334" s="1310"/>
      <c r="H3334" s="1310"/>
      <c r="I3334" s="1310"/>
      <c r="J3334" s="1321"/>
      <c r="K3334" s="1321"/>
      <c r="L3334" s="1310"/>
      <c r="N3334" s="1322">
        <f t="shared" si="135"/>
        <v>0</v>
      </c>
      <c r="O3334" s="1323">
        <f t="shared" si="136"/>
        <v>0</v>
      </c>
      <c r="P3334" s="1323">
        <f>O3334/'1.5 Universal Data'!$E$36</f>
        <v>0</v>
      </c>
      <c r="Q3334" s="221"/>
      <c r="R3334" s="221"/>
      <c r="S3334" s="221"/>
      <c r="T3334" s="221"/>
      <c r="U3334" s="221"/>
      <c r="V3334" s="221"/>
      <c r="W3334" s="221"/>
      <c r="X3334" s="221"/>
      <c r="Y3334" s="221"/>
      <c r="Z3334" s="221"/>
      <c r="AA3334" s="221"/>
      <c r="AB3334" s="221"/>
      <c r="AC3334" s="221"/>
      <c r="AD3334" s="221"/>
      <c r="AE3334" s="221"/>
    </row>
    <row r="3335" spans="2:31">
      <c r="B3335" s="1319">
        <f t="shared" si="137"/>
        <v>-1</v>
      </c>
      <c r="D3335" s="1310"/>
      <c r="E3335" s="1310"/>
      <c r="F3335" s="1320"/>
      <c r="G3335" s="1310"/>
      <c r="H3335" s="1310"/>
      <c r="I3335" s="1310"/>
      <c r="J3335" s="1321"/>
      <c r="K3335" s="1321"/>
      <c r="L3335" s="1310"/>
      <c r="N3335" s="1322">
        <f t="shared" si="135"/>
        <v>0</v>
      </c>
      <c r="O3335" s="1323">
        <f t="shared" si="136"/>
        <v>0</v>
      </c>
      <c r="P3335" s="1323">
        <f>O3335/'1.5 Universal Data'!$E$36</f>
        <v>0</v>
      </c>
      <c r="Q3335" s="221"/>
      <c r="R3335" s="221"/>
      <c r="S3335" s="221"/>
      <c r="T3335" s="221"/>
      <c r="U3335" s="221"/>
      <c r="V3335" s="221"/>
      <c r="W3335" s="221"/>
      <c r="X3335" s="221"/>
      <c r="Y3335" s="221"/>
      <c r="Z3335" s="221"/>
      <c r="AA3335" s="221"/>
      <c r="AB3335" s="221"/>
      <c r="AC3335" s="221"/>
      <c r="AD3335" s="221"/>
      <c r="AE3335" s="221"/>
    </row>
    <row r="3336" spans="2:31">
      <c r="B3336" s="1319">
        <f t="shared" si="137"/>
        <v>-1</v>
      </c>
      <c r="D3336" s="1310"/>
      <c r="E3336" s="1310"/>
      <c r="F3336" s="1320"/>
      <c r="G3336" s="1310"/>
      <c r="H3336" s="1310"/>
      <c r="I3336" s="1310"/>
      <c r="J3336" s="1321"/>
      <c r="K3336" s="1321"/>
      <c r="L3336" s="1310"/>
      <c r="N3336" s="1322">
        <f t="shared" si="135"/>
        <v>0</v>
      </c>
      <c r="O3336" s="1323">
        <f t="shared" si="136"/>
        <v>0</v>
      </c>
      <c r="P3336" s="1323">
        <f>O3336/'1.5 Universal Data'!$E$36</f>
        <v>0</v>
      </c>
      <c r="Q3336" s="221"/>
      <c r="R3336" s="221"/>
      <c r="S3336" s="221"/>
      <c r="T3336" s="221"/>
      <c r="U3336" s="221"/>
      <c r="V3336" s="221"/>
      <c r="W3336" s="221"/>
      <c r="X3336" s="221"/>
      <c r="Y3336" s="221"/>
      <c r="Z3336" s="221"/>
      <c r="AA3336" s="221"/>
      <c r="AB3336" s="221"/>
      <c r="AC3336" s="221"/>
      <c r="AD3336" s="221"/>
      <c r="AE3336" s="221"/>
    </row>
    <row r="3337" spans="2:31">
      <c r="B3337" s="1319">
        <f t="shared" si="137"/>
        <v>-1</v>
      </c>
      <c r="D3337" s="1310"/>
      <c r="E3337" s="1310"/>
      <c r="F3337" s="1320"/>
      <c r="G3337" s="1310"/>
      <c r="H3337" s="1310"/>
      <c r="I3337" s="1310"/>
      <c r="J3337" s="1321"/>
      <c r="K3337" s="1321"/>
      <c r="L3337" s="1310"/>
      <c r="N3337" s="1322">
        <f t="shared" si="135"/>
        <v>0</v>
      </c>
      <c r="O3337" s="1323">
        <f t="shared" si="136"/>
        <v>0</v>
      </c>
      <c r="P3337" s="1323">
        <f>O3337/'1.5 Universal Data'!$E$36</f>
        <v>0</v>
      </c>
      <c r="Q3337" s="221"/>
      <c r="R3337" s="221"/>
      <c r="S3337" s="221"/>
      <c r="T3337" s="221"/>
      <c r="U3337" s="221"/>
      <c r="V3337" s="221"/>
      <c r="W3337" s="221"/>
      <c r="X3337" s="221"/>
      <c r="Y3337" s="221"/>
      <c r="Z3337" s="221"/>
      <c r="AA3337" s="221"/>
      <c r="AB3337" s="221"/>
      <c r="AC3337" s="221"/>
      <c r="AD3337" s="221"/>
      <c r="AE3337" s="221"/>
    </row>
    <row r="3338" spans="2:31">
      <c r="B3338" s="1319">
        <f t="shared" si="137"/>
        <v>-1</v>
      </c>
      <c r="D3338" s="1310"/>
      <c r="E3338" s="1310"/>
      <c r="F3338" s="1320"/>
      <c r="G3338" s="1310"/>
      <c r="H3338" s="1310"/>
      <c r="I3338" s="1310"/>
      <c r="J3338" s="1321"/>
      <c r="K3338" s="1321"/>
      <c r="L3338" s="1310"/>
      <c r="N3338" s="1322">
        <f t="shared" si="135"/>
        <v>0</v>
      </c>
      <c r="O3338" s="1323">
        <f t="shared" si="136"/>
        <v>0</v>
      </c>
      <c r="P3338" s="1323">
        <f>O3338/'1.5 Universal Data'!$E$36</f>
        <v>0</v>
      </c>
      <c r="Q3338" s="221"/>
      <c r="R3338" s="221"/>
      <c r="S3338" s="221"/>
      <c r="T3338" s="221"/>
      <c r="U3338" s="221"/>
      <c r="V3338" s="221"/>
      <c r="W3338" s="221"/>
      <c r="X3338" s="221"/>
      <c r="Y3338" s="221"/>
      <c r="Z3338" s="221"/>
      <c r="AA3338" s="221"/>
      <c r="AB3338" s="221"/>
      <c r="AC3338" s="221"/>
      <c r="AD3338" s="221"/>
      <c r="AE3338" s="221"/>
    </row>
    <row r="3339" spans="2:31">
      <c r="B3339" s="1319">
        <f t="shared" si="137"/>
        <v>-1</v>
      </c>
      <c r="D3339" s="1310"/>
      <c r="E3339" s="1310"/>
      <c r="F3339" s="1320"/>
      <c r="G3339" s="1310"/>
      <c r="H3339" s="1310"/>
      <c r="I3339" s="1310"/>
      <c r="J3339" s="1321"/>
      <c r="K3339" s="1321"/>
      <c r="L3339" s="1310"/>
      <c r="N3339" s="1322">
        <f t="shared" si="135"/>
        <v>0</v>
      </c>
      <c r="O3339" s="1323">
        <f t="shared" si="136"/>
        <v>0</v>
      </c>
      <c r="P3339" s="1323">
        <f>O3339/'1.5 Universal Data'!$E$36</f>
        <v>0</v>
      </c>
      <c r="Q3339" s="221"/>
      <c r="R3339" s="221"/>
      <c r="S3339" s="221"/>
      <c r="T3339" s="221"/>
      <c r="U3339" s="221"/>
      <c r="V3339" s="221"/>
      <c r="W3339" s="221"/>
      <c r="X3339" s="221"/>
      <c r="Y3339" s="221"/>
      <c r="Z3339" s="221"/>
      <c r="AA3339" s="221"/>
      <c r="AB3339" s="221"/>
      <c r="AC3339" s="221"/>
      <c r="AD3339" s="221"/>
      <c r="AE3339" s="221"/>
    </row>
    <row r="3340" spans="2:31">
      <c r="B3340" s="1319">
        <f t="shared" si="137"/>
        <v>-1</v>
      </c>
      <c r="D3340" s="1310"/>
      <c r="E3340" s="1310"/>
      <c r="F3340" s="1320"/>
      <c r="G3340" s="1310"/>
      <c r="H3340" s="1310"/>
      <c r="I3340" s="1310"/>
      <c r="J3340" s="1321"/>
      <c r="K3340" s="1321"/>
      <c r="L3340" s="1310"/>
      <c r="N3340" s="1322">
        <f t="shared" si="135"/>
        <v>0</v>
      </c>
      <c r="O3340" s="1323">
        <f t="shared" si="136"/>
        <v>0</v>
      </c>
      <c r="P3340" s="1323">
        <f>O3340/'1.5 Universal Data'!$E$36</f>
        <v>0</v>
      </c>
      <c r="Q3340" s="221"/>
      <c r="R3340" s="221"/>
      <c r="S3340" s="221"/>
      <c r="T3340" s="221"/>
      <c r="U3340" s="221"/>
      <c r="V3340" s="221"/>
      <c r="W3340" s="221"/>
      <c r="X3340" s="221"/>
      <c r="Y3340" s="221"/>
      <c r="Z3340" s="221"/>
      <c r="AA3340" s="221"/>
      <c r="AB3340" s="221"/>
      <c r="AC3340" s="221"/>
      <c r="AD3340" s="221"/>
      <c r="AE3340" s="221"/>
    </row>
    <row r="3341" spans="2:31">
      <c r="B3341" s="1319">
        <f t="shared" si="137"/>
        <v>-1</v>
      </c>
      <c r="D3341" s="1310"/>
      <c r="E3341" s="1310"/>
      <c r="F3341" s="1320"/>
      <c r="G3341" s="1310"/>
      <c r="H3341" s="1310"/>
      <c r="I3341" s="1310"/>
      <c r="J3341" s="1321"/>
      <c r="K3341" s="1321"/>
      <c r="L3341" s="1310"/>
      <c r="N3341" s="1322">
        <f t="shared" si="135"/>
        <v>0</v>
      </c>
      <c r="O3341" s="1323">
        <f t="shared" si="136"/>
        <v>0</v>
      </c>
      <c r="P3341" s="1323">
        <f>O3341/'1.5 Universal Data'!$E$36</f>
        <v>0</v>
      </c>
      <c r="Q3341" s="221"/>
      <c r="R3341" s="221"/>
      <c r="S3341" s="221"/>
      <c r="T3341" s="221"/>
      <c r="U3341" s="221"/>
      <c r="V3341" s="221"/>
      <c r="W3341" s="221"/>
      <c r="X3341" s="221"/>
      <c r="Y3341" s="221"/>
      <c r="Z3341" s="221"/>
      <c r="AA3341" s="221"/>
      <c r="AB3341" s="221"/>
      <c r="AC3341" s="221"/>
      <c r="AD3341" s="221"/>
      <c r="AE3341" s="221"/>
    </row>
    <row r="3342" spans="2:31">
      <c r="B3342" s="1319">
        <f t="shared" si="137"/>
        <v>-1</v>
      </c>
      <c r="D3342" s="1310"/>
      <c r="E3342" s="1310"/>
      <c r="F3342" s="1320"/>
      <c r="G3342" s="1310"/>
      <c r="H3342" s="1310"/>
      <c r="I3342" s="1310"/>
      <c r="J3342" s="1321"/>
      <c r="K3342" s="1321"/>
      <c r="L3342" s="1310"/>
      <c r="N3342" s="1322">
        <f t="shared" si="135"/>
        <v>0</v>
      </c>
      <c r="O3342" s="1323">
        <f t="shared" si="136"/>
        <v>0</v>
      </c>
      <c r="P3342" s="1323">
        <f>O3342/'1.5 Universal Data'!$E$36</f>
        <v>0</v>
      </c>
      <c r="Q3342" s="221"/>
      <c r="R3342" s="221"/>
      <c r="S3342" s="221"/>
      <c r="T3342" s="221"/>
      <c r="U3342" s="221"/>
      <c r="V3342" s="221"/>
      <c r="W3342" s="221"/>
      <c r="X3342" s="221"/>
      <c r="Y3342" s="221"/>
      <c r="Z3342" s="221"/>
      <c r="AA3342" s="221"/>
      <c r="AB3342" s="221"/>
      <c r="AC3342" s="221"/>
      <c r="AD3342" s="221"/>
      <c r="AE3342" s="221"/>
    </row>
    <row r="3343" spans="2:31">
      <c r="B3343" s="1319">
        <f t="shared" si="137"/>
        <v>-1</v>
      </c>
      <c r="D3343" s="1310"/>
      <c r="E3343" s="1310"/>
      <c r="F3343" s="1320"/>
      <c r="G3343" s="1310"/>
      <c r="H3343" s="1310"/>
      <c r="I3343" s="1310"/>
      <c r="J3343" s="1321"/>
      <c r="K3343" s="1321"/>
      <c r="L3343" s="1310"/>
      <c r="N3343" s="1322">
        <f t="shared" si="135"/>
        <v>0</v>
      </c>
      <c r="O3343" s="1323">
        <f t="shared" si="136"/>
        <v>0</v>
      </c>
      <c r="P3343" s="1323">
        <f>O3343/'1.5 Universal Data'!$E$36</f>
        <v>0</v>
      </c>
      <c r="Q3343" s="221"/>
      <c r="R3343" s="221"/>
      <c r="S3343" s="221"/>
      <c r="T3343" s="221"/>
      <c r="U3343" s="221"/>
      <c r="V3343" s="221"/>
      <c r="W3343" s="221"/>
      <c r="X3343" s="221"/>
      <c r="Y3343" s="221"/>
      <c r="Z3343" s="221"/>
      <c r="AA3343" s="221"/>
      <c r="AB3343" s="221"/>
      <c r="AC3343" s="221"/>
      <c r="AD3343" s="221"/>
      <c r="AE3343" s="221"/>
    </row>
    <row r="3344" spans="2:31">
      <c r="B3344" s="1319">
        <f t="shared" si="137"/>
        <v>-1</v>
      </c>
      <c r="D3344" s="1310"/>
      <c r="E3344" s="1310"/>
      <c r="F3344" s="1320"/>
      <c r="G3344" s="1310"/>
      <c r="H3344" s="1310"/>
      <c r="I3344" s="1310"/>
      <c r="J3344" s="1321"/>
      <c r="K3344" s="1321"/>
      <c r="L3344" s="1310"/>
      <c r="N3344" s="1322">
        <f t="shared" ref="N3344:N3407" si="138">+H3344*((K3344-J3344)+1)*B3344</f>
        <v>0</v>
      </c>
      <c r="O3344" s="1323">
        <f t="shared" ref="O3344:O3407" si="139">N3344*L3344/100</f>
        <v>0</v>
      </c>
      <c r="P3344" s="1323">
        <f>O3344/'1.5 Universal Data'!$E$36</f>
        <v>0</v>
      </c>
      <c r="Q3344" s="221"/>
      <c r="R3344" s="221"/>
      <c r="S3344" s="221"/>
      <c r="T3344" s="221"/>
      <c r="U3344" s="221"/>
      <c r="V3344" s="221"/>
      <c r="W3344" s="221"/>
      <c r="X3344" s="221"/>
      <c r="Y3344" s="221"/>
      <c r="Z3344" s="221"/>
      <c r="AA3344" s="221"/>
      <c r="AB3344" s="221"/>
      <c r="AC3344" s="221"/>
      <c r="AD3344" s="221"/>
      <c r="AE3344" s="221"/>
    </row>
    <row r="3345" spans="2:31">
      <c r="B3345" s="1319">
        <f t="shared" si="137"/>
        <v>-1</v>
      </c>
      <c r="D3345" s="1310"/>
      <c r="E3345" s="1310"/>
      <c r="F3345" s="1320"/>
      <c r="G3345" s="1310"/>
      <c r="H3345" s="1310"/>
      <c r="I3345" s="1310"/>
      <c r="J3345" s="1321"/>
      <c r="K3345" s="1321"/>
      <c r="L3345" s="1310"/>
      <c r="N3345" s="1322">
        <f t="shared" si="138"/>
        <v>0</v>
      </c>
      <c r="O3345" s="1323">
        <f t="shared" si="139"/>
        <v>0</v>
      </c>
      <c r="P3345" s="1323">
        <f>O3345/'1.5 Universal Data'!$E$36</f>
        <v>0</v>
      </c>
      <c r="Q3345" s="221"/>
      <c r="R3345" s="221"/>
      <c r="S3345" s="221"/>
      <c r="T3345" s="221"/>
      <c r="U3345" s="221"/>
      <c r="V3345" s="221"/>
      <c r="W3345" s="221"/>
      <c r="X3345" s="221"/>
      <c r="Y3345" s="221"/>
      <c r="Z3345" s="221"/>
      <c r="AA3345" s="221"/>
      <c r="AB3345" s="221"/>
      <c r="AC3345" s="221"/>
      <c r="AD3345" s="221"/>
      <c r="AE3345" s="221"/>
    </row>
    <row r="3346" spans="2:31">
      <c r="B3346" s="1319">
        <f t="shared" si="137"/>
        <v>-1</v>
      </c>
      <c r="D3346" s="1310"/>
      <c r="E3346" s="1310"/>
      <c r="F3346" s="1320"/>
      <c r="G3346" s="1310"/>
      <c r="H3346" s="1310"/>
      <c r="I3346" s="1310"/>
      <c r="J3346" s="1321"/>
      <c r="K3346" s="1321"/>
      <c r="L3346" s="1310"/>
      <c r="N3346" s="1322">
        <f t="shared" si="138"/>
        <v>0</v>
      </c>
      <c r="O3346" s="1323">
        <f t="shared" si="139"/>
        <v>0</v>
      </c>
      <c r="P3346" s="1323">
        <f>O3346/'1.5 Universal Data'!$E$36</f>
        <v>0</v>
      </c>
      <c r="Q3346" s="221"/>
      <c r="R3346" s="221"/>
      <c r="S3346" s="221"/>
      <c r="T3346" s="221"/>
      <c r="U3346" s="221"/>
      <c r="V3346" s="221"/>
      <c r="W3346" s="221"/>
      <c r="X3346" s="221"/>
      <c r="Y3346" s="221"/>
      <c r="Z3346" s="221"/>
      <c r="AA3346" s="221"/>
      <c r="AB3346" s="221"/>
      <c r="AC3346" s="221"/>
      <c r="AD3346" s="221"/>
      <c r="AE3346" s="221"/>
    </row>
    <row r="3347" spans="2:31">
      <c r="B3347" s="1319">
        <f t="shared" si="137"/>
        <v>-1</v>
      </c>
      <c r="D3347" s="1310"/>
      <c r="E3347" s="1310"/>
      <c r="F3347" s="1320"/>
      <c r="G3347" s="1310"/>
      <c r="H3347" s="1310"/>
      <c r="I3347" s="1310"/>
      <c r="J3347" s="1321"/>
      <c r="K3347" s="1321"/>
      <c r="L3347" s="1310"/>
      <c r="N3347" s="1322">
        <f t="shared" si="138"/>
        <v>0</v>
      </c>
      <c r="O3347" s="1323">
        <f t="shared" si="139"/>
        <v>0</v>
      </c>
      <c r="P3347" s="1323">
        <f>O3347/'1.5 Universal Data'!$E$36</f>
        <v>0</v>
      </c>
      <c r="Q3347" s="221"/>
      <c r="R3347" s="221"/>
      <c r="S3347" s="221"/>
      <c r="T3347" s="221"/>
      <c r="U3347" s="221"/>
      <c r="V3347" s="221"/>
      <c r="W3347" s="221"/>
      <c r="X3347" s="221"/>
      <c r="Y3347" s="221"/>
      <c r="Z3347" s="221"/>
      <c r="AA3347" s="221"/>
      <c r="AB3347" s="221"/>
      <c r="AC3347" s="221"/>
      <c r="AD3347" s="221"/>
      <c r="AE3347" s="221"/>
    </row>
    <row r="3348" spans="2:31">
      <c r="B3348" s="1319">
        <f t="shared" si="137"/>
        <v>-1</v>
      </c>
      <c r="D3348" s="1310"/>
      <c r="E3348" s="1310"/>
      <c r="F3348" s="1320"/>
      <c r="G3348" s="1310"/>
      <c r="H3348" s="1310"/>
      <c r="I3348" s="1310"/>
      <c r="J3348" s="1321"/>
      <c r="K3348" s="1321"/>
      <c r="L3348" s="1310"/>
      <c r="N3348" s="1322">
        <f t="shared" si="138"/>
        <v>0</v>
      </c>
      <c r="O3348" s="1323">
        <f t="shared" si="139"/>
        <v>0</v>
      </c>
      <c r="P3348" s="1323">
        <f>O3348/'1.5 Universal Data'!$E$36</f>
        <v>0</v>
      </c>
      <c r="Q3348" s="221"/>
      <c r="R3348" s="221"/>
      <c r="S3348" s="221"/>
      <c r="T3348" s="221"/>
      <c r="U3348" s="221"/>
      <c r="V3348" s="221"/>
      <c r="W3348" s="221"/>
      <c r="X3348" s="221"/>
      <c r="Y3348" s="221"/>
      <c r="Z3348" s="221"/>
      <c r="AA3348" s="221"/>
      <c r="AB3348" s="221"/>
      <c r="AC3348" s="221"/>
      <c r="AD3348" s="221"/>
      <c r="AE3348" s="221"/>
    </row>
    <row r="3349" spans="2:31">
      <c r="B3349" s="1319">
        <f t="shared" si="137"/>
        <v>-1</v>
      </c>
      <c r="D3349" s="1310"/>
      <c r="E3349" s="1310"/>
      <c r="F3349" s="1320"/>
      <c r="G3349" s="1310"/>
      <c r="H3349" s="1310"/>
      <c r="I3349" s="1310"/>
      <c r="J3349" s="1321"/>
      <c r="K3349" s="1321"/>
      <c r="L3349" s="1310"/>
      <c r="N3349" s="1322">
        <f t="shared" si="138"/>
        <v>0</v>
      </c>
      <c r="O3349" s="1323">
        <f t="shared" si="139"/>
        <v>0</v>
      </c>
      <c r="P3349" s="1323">
        <f>O3349/'1.5 Universal Data'!$E$36</f>
        <v>0</v>
      </c>
      <c r="Q3349" s="221"/>
      <c r="R3349" s="221"/>
      <c r="S3349" s="221"/>
      <c r="T3349" s="221"/>
      <c r="U3349" s="221"/>
      <c r="V3349" s="221"/>
      <c r="W3349" s="221"/>
      <c r="X3349" s="221"/>
      <c r="Y3349" s="221"/>
      <c r="Z3349" s="221"/>
      <c r="AA3349" s="221"/>
      <c r="AB3349" s="221"/>
      <c r="AC3349" s="221"/>
      <c r="AD3349" s="221"/>
      <c r="AE3349" s="221"/>
    </row>
    <row r="3350" spans="2:31">
      <c r="B3350" s="1319">
        <f t="shared" si="137"/>
        <v>-1</v>
      </c>
      <c r="D3350" s="1310"/>
      <c r="E3350" s="1310"/>
      <c r="F3350" s="1320"/>
      <c r="G3350" s="1310"/>
      <c r="H3350" s="1310"/>
      <c r="I3350" s="1310"/>
      <c r="J3350" s="1321"/>
      <c r="K3350" s="1321"/>
      <c r="L3350" s="1310"/>
      <c r="N3350" s="1322">
        <f t="shared" si="138"/>
        <v>0</v>
      </c>
      <c r="O3350" s="1323">
        <f t="shared" si="139"/>
        <v>0</v>
      </c>
      <c r="P3350" s="1323">
        <f>O3350/'1.5 Universal Data'!$E$36</f>
        <v>0</v>
      </c>
      <c r="Q3350" s="221"/>
      <c r="R3350" s="221"/>
      <c r="S3350" s="221"/>
      <c r="T3350" s="221"/>
      <c r="U3350" s="221"/>
      <c r="V3350" s="221"/>
      <c r="W3350" s="221"/>
      <c r="X3350" s="221"/>
      <c r="Y3350" s="221"/>
      <c r="Z3350" s="221"/>
      <c r="AA3350" s="221"/>
      <c r="AB3350" s="221"/>
      <c r="AC3350" s="221"/>
      <c r="AD3350" s="221"/>
      <c r="AE3350" s="221"/>
    </row>
    <row r="3351" spans="2:31">
      <c r="B3351" s="1319">
        <f t="shared" ref="B3351:B3414" si="140">IF(G3351="buy",1,-1)</f>
        <v>-1</v>
      </c>
      <c r="D3351" s="1310"/>
      <c r="E3351" s="1310"/>
      <c r="F3351" s="1320"/>
      <c r="G3351" s="1310"/>
      <c r="H3351" s="1310"/>
      <c r="I3351" s="1310"/>
      <c r="J3351" s="1321"/>
      <c r="K3351" s="1321"/>
      <c r="L3351" s="1310"/>
      <c r="N3351" s="1322">
        <f t="shared" si="138"/>
        <v>0</v>
      </c>
      <c r="O3351" s="1323">
        <f t="shared" si="139"/>
        <v>0</v>
      </c>
      <c r="P3351" s="1323">
        <f>O3351/'1.5 Universal Data'!$E$36</f>
        <v>0</v>
      </c>
      <c r="Q3351" s="221"/>
      <c r="R3351" s="221"/>
      <c r="S3351" s="221"/>
      <c r="T3351" s="221"/>
      <c r="U3351" s="221"/>
      <c r="V3351" s="221"/>
      <c r="W3351" s="221"/>
      <c r="X3351" s="221"/>
      <c r="Y3351" s="221"/>
      <c r="Z3351" s="221"/>
      <c r="AA3351" s="221"/>
      <c r="AB3351" s="221"/>
      <c r="AC3351" s="221"/>
      <c r="AD3351" s="221"/>
      <c r="AE3351" s="221"/>
    </row>
    <row r="3352" spans="2:31">
      <c r="B3352" s="1319">
        <f t="shared" si="140"/>
        <v>-1</v>
      </c>
      <c r="D3352" s="1310"/>
      <c r="E3352" s="1310"/>
      <c r="F3352" s="1320"/>
      <c r="G3352" s="1310"/>
      <c r="H3352" s="1310"/>
      <c r="I3352" s="1310"/>
      <c r="J3352" s="1321"/>
      <c r="K3352" s="1321"/>
      <c r="L3352" s="1310"/>
      <c r="N3352" s="1322">
        <f t="shared" si="138"/>
        <v>0</v>
      </c>
      <c r="O3352" s="1323">
        <f t="shared" si="139"/>
        <v>0</v>
      </c>
      <c r="P3352" s="1323">
        <f>O3352/'1.5 Universal Data'!$E$36</f>
        <v>0</v>
      </c>
      <c r="Q3352" s="221"/>
      <c r="R3352" s="221"/>
      <c r="S3352" s="221"/>
      <c r="T3352" s="221"/>
      <c r="U3352" s="221"/>
      <c r="V3352" s="221"/>
      <c r="W3352" s="221"/>
      <c r="X3352" s="221"/>
      <c r="Y3352" s="221"/>
      <c r="Z3352" s="221"/>
      <c r="AA3352" s="221"/>
      <c r="AB3352" s="221"/>
      <c r="AC3352" s="221"/>
      <c r="AD3352" s="221"/>
      <c r="AE3352" s="221"/>
    </row>
    <row r="3353" spans="2:31">
      <c r="B3353" s="1319">
        <f t="shared" si="140"/>
        <v>-1</v>
      </c>
      <c r="D3353" s="1310"/>
      <c r="E3353" s="1310"/>
      <c r="F3353" s="1320"/>
      <c r="G3353" s="1310"/>
      <c r="H3353" s="1310"/>
      <c r="I3353" s="1310"/>
      <c r="J3353" s="1321"/>
      <c r="K3353" s="1321"/>
      <c r="L3353" s="1310"/>
      <c r="N3353" s="1322">
        <f t="shared" si="138"/>
        <v>0</v>
      </c>
      <c r="O3353" s="1323">
        <f t="shared" si="139"/>
        <v>0</v>
      </c>
      <c r="P3353" s="1323">
        <f>O3353/'1.5 Universal Data'!$E$36</f>
        <v>0</v>
      </c>
      <c r="Q3353" s="221"/>
      <c r="R3353" s="221"/>
      <c r="S3353" s="221"/>
      <c r="T3353" s="221"/>
      <c r="U3353" s="221"/>
      <c r="V3353" s="221"/>
      <c r="W3353" s="221"/>
      <c r="X3353" s="221"/>
      <c r="Y3353" s="221"/>
      <c r="Z3353" s="221"/>
      <c r="AA3353" s="221"/>
      <c r="AB3353" s="221"/>
      <c r="AC3353" s="221"/>
      <c r="AD3353" s="221"/>
      <c r="AE3353" s="221"/>
    </row>
    <row r="3354" spans="2:31">
      <c r="B3354" s="1319">
        <f t="shared" si="140"/>
        <v>-1</v>
      </c>
      <c r="D3354" s="1310"/>
      <c r="E3354" s="1310"/>
      <c r="F3354" s="1320"/>
      <c r="G3354" s="1310"/>
      <c r="H3354" s="1310"/>
      <c r="I3354" s="1310"/>
      <c r="J3354" s="1321"/>
      <c r="K3354" s="1321"/>
      <c r="L3354" s="1310"/>
      <c r="N3354" s="1322">
        <f t="shared" si="138"/>
        <v>0</v>
      </c>
      <c r="O3354" s="1323">
        <f t="shared" si="139"/>
        <v>0</v>
      </c>
      <c r="P3354" s="1323">
        <f>O3354/'1.5 Universal Data'!$E$36</f>
        <v>0</v>
      </c>
      <c r="Q3354" s="221"/>
      <c r="R3354" s="221"/>
      <c r="S3354" s="221"/>
      <c r="T3354" s="221"/>
      <c r="U3354" s="221"/>
      <c r="V3354" s="221"/>
      <c r="W3354" s="221"/>
      <c r="X3354" s="221"/>
      <c r="Y3354" s="221"/>
      <c r="Z3354" s="221"/>
      <c r="AA3354" s="221"/>
      <c r="AB3354" s="221"/>
      <c r="AC3354" s="221"/>
      <c r="AD3354" s="221"/>
      <c r="AE3354" s="221"/>
    </row>
    <row r="3355" spans="2:31">
      <c r="B3355" s="1319">
        <f t="shared" si="140"/>
        <v>-1</v>
      </c>
      <c r="D3355" s="1310"/>
      <c r="E3355" s="1310"/>
      <c r="F3355" s="1320"/>
      <c r="G3355" s="1310"/>
      <c r="H3355" s="1310"/>
      <c r="I3355" s="1310"/>
      <c r="J3355" s="1321"/>
      <c r="K3355" s="1321"/>
      <c r="L3355" s="1310"/>
      <c r="N3355" s="1322">
        <f t="shared" si="138"/>
        <v>0</v>
      </c>
      <c r="O3355" s="1323">
        <f t="shared" si="139"/>
        <v>0</v>
      </c>
      <c r="P3355" s="1323">
        <f>O3355/'1.5 Universal Data'!$E$36</f>
        <v>0</v>
      </c>
      <c r="Q3355" s="221"/>
      <c r="R3355" s="221"/>
      <c r="S3355" s="221"/>
      <c r="T3355" s="221"/>
      <c r="U3355" s="221"/>
      <c r="V3355" s="221"/>
      <c r="W3355" s="221"/>
      <c r="X3355" s="221"/>
      <c r="Y3355" s="221"/>
      <c r="Z3355" s="221"/>
      <c r="AA3355" s="221"/>
      <c r="AB3355" s="221"/>
      <c r="AC3355" s="221"/>
      <c r="AD3355" s="221"/>
      <c r="AE3355" s="221"/>
    </row>
    <row r="3356" spans="2:31">
      <c r="B3356" s="1319">
        <f t="shared" si="140"/>
        <v>-1</v>
      </c>
      <c r="D3356" s="1310"/>
      <c r="E3356" s="1310"/>
      <c r="F3356" s="1320"/>
      <c r="G3356" s="1310"/>
      <c r="H3356" s="1310"/>
      <c r="I3356" s="1310"/>
      <c r="J3356" s="1321"/>
      <c r="K3356" s="1321"/>
      <c r="L3356" s="1310"/>
      <c r="N3356" s="1322">
        <f t="shared" si="138"/>
        <v>0</v>
      </c>
      <c r="O3356" s="1323">
        <f t="shared" si="139"/>
        <v>0</v>
      </c>
      <c r="P3356" s="1323">
        <f>O3356/'1.5 Universal Data'!$E$36</f>
        <v>0</v>
      </c>
      <c r="Q3356" s="221"/>
      <c r="R3356" s="221"/>
      <c r="S3356" s="221"/>
      <c r="T3356" s="221"/>
      <c r="U3356" s="221"/>
      <c r="V3356" s="221"/>
      <c r="W3356" s="221"/>
      <c r="X3356" s="221"/>
      <c r="Y3356" s="221"/>
      <c r="Z3356" s="221"/>
      <c r="AA3356" s="221"/>
      <c r="AB3356" s="221"/>
      <c r="AC3356" s="221"/>
      <c r="AD3356" s="221"/>
      <c r="AE3356" s="221"/>
    </row>
    <row r="3357" spans="2:31">
      <c r="B3357" s="1319">
        <f t="shared" si="140"/>
        <v>-1</v>
      </c>
      <c r="D3357" s="1310"/>
      <c r="E3357" s="1310"/>
      <c r="F3357" s="1320"/>
      <c r="G3357" s="1310"/>
      <c r="H3357" s="1310"/>
      <c r="I3357" s="1310"/>
      <c r="J3357" s="1321"/>
      <c r="K3357" s="1321"/>
      <c r="L3357" s="1310"/>
      <c r="N3357" s="1322">
        <f t="shared" si="138"/>
        <v>0</v>
      </c>
      <c r="O3357" s="1323">
        <f t="shared" si="139"/>
        <v>0</v>
      </c>
      <c r="P3357" s="1323">
        <f>O3357/'1.5 Universal Data'!$E$36</f>
        <v>0</v>
      </c>
      <c r="Q3357" s="221"/>
      <c r="R3357" s="221"/>
      <c r="S3357" s="221"/>
      <c r="T3357" s="221"/>
      <c r="U3357" s="221"/>
      <c r="V3357" s="221"/>
      <c r="W3357" s="221"/>
      <c r="X3357" s="221"/>
      <c r="Y3357" s="221"/>
      <c r="Z3357" s="221"/>
      <c r="AA3357" s="221"/>
      <c r="AB3357" s="221"/>
      <c r="AC3357" s="221"/>
      <c r="AD3357" s="221"/>
      <c r="AE3357" s="221"/>
    </row>
    <row r="3358" spans="2:31">
      <c r="B3358" s="1319">
        <f t="shared" si="140"/>
        <v>-1</v>
      </c>
      <c r="D3358" s="1310"/>
      <c r="E3358" s="1310"/>
      <c r="F3358" s="1320"/>
      <c r="G3358" s="1310"/>
      <c r="H3358" s="1310"/>
      <c r="I3358" s="1310"/>
      <c r="J3358" s="1321"/>
      <c r="K3358" s="1321"/>
      <c r="L3358" s="1310"/>
      <c r="N3358" s="1322">
        <f t="shared" si="138"/>
        <v>0</v>
      </c>
      <c r="O3358" s="1323">
        <f t="shared" si="139"/>
        <v>0</v>
      </c>
      <c r="P3358" s="1323">
        <f>O3358/'1.5 Universal Data'!$E$36</f>
        <v>0</v>
      </c>
      <c r="Q3358" s="221"/>
      <c r="R3358" s="221"/>
      <c r="S3358" s="221"/>
      <c r="T3358" s="221"/>
      <c r="U3358" s="221"/>
      <c r="V3358" s="221"/>
      <c r="W3358" s="221"/>
      <c r="X3358" s="221"/>
      <c r="Y3358" s="221"/>
      <c r="Z3358" s="221"/>
      <c r="AA3358" s="221"/>
      <c r="AB3358" s="221"/>
      <c r="AC3358" s="221"/>
      <c r="AD3358" s="221"/>
      <c r="AE3358" s="221"/>
    </row>
    <row r="3359" spans="2:31">
      <c r="B3359" s="1319">
        <f t="shared" si="140"/>
        <v>-1</v>
      </c>
      <c r="D3359" s="1310"/>
      <c r="E3359" s="1310"/>
      <c r="F3359" s="1320"/>
      <c r="G3359" s="1310"/>
      <c r="H3359" s="1310"/>
      <c r="I3359" s="1310"/>
      <c r="J3359" s="1321"/>
      <c r="K3359" s="1321"/>
      <c r="L3359" s="1310"/>
      <c r="N3359" s="1322">
        <f t="shared" si="138"/>
        <v>0</v>
      </c>
      <c r="O3359" s="1323">
        <f t="shared" si="139"/>
        <v>0</v>
      </c>
      <c r="P3359" s="1323">
        <f>O3359/'1.5 Universal Data'!$E$36</f>
        <v>0</v>
      </c>
      <c r="Q3359" s="221"/>
      <c r="R3359" s="221"/>
      <c r="S3359" s="221"/>
      <c r="T3359" s="221"/>
      <c r="U3359" s="221"/>
      <c r="V3359" s="221"/>
      <c r="W3359" s="221"/>
      <c r="X3359" s="221"/>
      <c r="Y3359" s="221"/>
      <c r="Z3359" s="221"/>
      <c r="AA3359" s="221"/>
      <c r="AB3359" s="221"/>
      <c r="AC3359" s="221"/>
      <c r="AD3359" s="221"/>
      <c r="AE3359" s="221"/>
    </row>
    <row r="3360" spans="2:31">
      <c r="B3360" s="1319">
        <f t="shared" si="140"/>
        <v>-1</v>
      </c>
      <c r="D3360" s="1310"/>
      <c r="E3360" s="1310"/>
      <c r="F3360" s="1320"/>
      <c r="G3360" s="1310"/>
      <c r="H3360" s="1310"/>
      <c r="I3360" s="1310"/>
      <c r="J3360" s="1321"/>
      <c r="K3360" s="1321"/>
      <c r="L3360" s="1310"/>
      <c r="N3360" s="1322">
        <f t="shared" si="138"/>
        <v>0</v>
      </c>
      <c r="O3360" s="1323">
        <f t="shared" si="139"/>
        <v>0</v>
      </c>
      <c r="P3360" s="1323">
        <f>O3360/'1.5 Universal Data'!$E$36</f>
        <v>0</v>
      </c>
      <c r="Q3360" s="221"/>
      <c r="R3360" s="221"/>
      <c r="S3360" s="221"/>
      <c r="T3360" s="221"/>
      <c r="U3360" s="221"/>
      <c r="V3360" s="221"/>
      <c r="W3360" s="221"/>
      <c r="X3360" s="221"/>
      <c r="Y3360" s="221"/>
      <c r="Z3360" s="221"/>
      <c r="AA3360" s="221"/>
      <c r="AB3360" s="221"/>
      <c r="AC3360" s="221"/>
      <c r="AD3360" s="221"/>
      <c r="AE3360" s="221"/>
    </row>
    <row r="3361" spans="2:31">
      <c r="B3361" s="1319">
        <f t="shared" si="140"/>
        <v>-1</v>
      </c>
      <c r="D3361" s="1310"/>
      <c r="E3361" s="1310"/>
      <c r="F3361" s="1320"/>
      <c r="G3361" s="1310"/>
      <c r="H3361" s="1310"/>
      <c r="I3361" s="1310"/>
      <c r="J3361" s="1321"/>
      <c r="K3361" s="1321"/>
      <c r="L3361" s="1310"/>
      <c r="N3361" s="1322">
        <f t="shared" si="138"/>
        <v>0</v>
      </c>
      <c r="O3361" s="1323">
        <f t="shared" si="139"/>
        <v>0</v>
      </c>
      <c r="P3361" s="1323">
        <f>O3361/'1.5 Universal Data'!$E$36</f>
        <v>0</v>
      </c>
      <c r="Q3361" s="221"/>
      <c r="R3361" s="221"/>
      <c r="S3361" s="221"/>
      <c r="T3361" s="221"/>
      <c r="U3361" s="221"/>
      <c r="V3361" s="221"/>
      <c r="W3361" s="221"/>
      <c r="X3361" s="221"/>
      <c r="Y3361" s="221"/>
      <c r="Z3361" s="221"/>
      <c r="AA3361" s="221"/>
      <c r="AB3361" s="221"/>
      <c r="AC3361" s="221"/>
      <c r="AD3361" s="221"/>
      <c r="AE3361" s="221"/>
    </row>
    <row r="3362" spans="2:31">
      <c r="B3362" s="1319">
        <f t="shared" si="140"/>
        <v>-1</v>
      </c>
      <c r="D3362" s="1310"/>
      <c r="E3362" s="1310"/>
      <c r="F3362" s="1320"/>
      <c r="G3362" s="1310"/>
      <c r="H3362" s="1310"/>
      <c r="I3362" s="1310"/>
      <c r="J3362" s="1321"/>
      <c r="K3362" s="1321"/>
      <c r="L3362" s="1310"/>
      <c r="N3362" s="1322">
        <f t="shared" si="138"/>
        <v>0</v>
      </c>
      <c r="O3362" s="1323">
        <f t="shared" si="139"/>
        <v>0</v>
      </c>
      <c r="P3362" s="1323">
        <f>O3362/'1.5 Universal Data'!$E$36</f>
        <v>0</v>
      </c>
      <c r="Q3362" s="221"/>
      <c r="R3362" s="221"/>
      <c r="S3362" s="221"/>
      <c r="T3362" s="221"/>
      <c r="U3362" s="221"/>
      <c r="V3362" s="221"/>
      <c r="W3362" s="221"/>
      <c r="X3362" s="221"/>
      <c r="Y3362" s="221"/>
      <c r="Z3362" s="221"/>
      <c r="AA3362" s="221"/>
      <c r="AB3362" s="221"/>
      <c r="AC3362" s="221"/>
      <c r="AD3362" s="221"/>
      <c r="AE3362" s="221"/>
    </row>
    <row r="3363" spans="2:31">
      <c r="B3363" s="1319">
        <f t="shared" si="140"/>
        <v>-1</v>
      </c>
      <c r="D3363" s="1310"/>
      <c r="E3363" s="1310"/>
      <c r="F3363" s="1320"/>
      <c r="G3363" s="1310"/>
      <c r="H3363" s="1310"/>
      <c r="I3363" s="1310"/>
      <c r="J3363" s="1321"/>
      <c r="K3363" s="1321"/>
      <c r="L3363" s="1310"/>
      <c r="N3363" s="1322">
        <f t="shared" si="138"/>
        <v>0</v>
      </c>
      <c r="O3363" s="1323">
        <f t="shared" si="139"/>
        <v>0</v>
      </c>
      <c r="P3363" s="1323">
        <f>O3363/'1.5 Universal Data'!$E$36</f>
        <v>0</v>
      </c>
      <c r="Q3363" s="221"/>
      <c r="R3363" s="221"/>
      <c r="S3363" s="221"/>
      <c r="T3363" s="221"/>
      <c r="U3363" s="221"/>
      <c r="V3363" s="221"/>
      <c r="W3363" s="221"/>
      <c r="X3363" s="221"/>
      <c r="Y3363" s="221"/>
      <c r="Z3363" s="221"/>
      <c r="AA3363" s="221"/>
      <c r="AB3363" s="221"/>
      <c r="AC3363" s="221"/>
      <c r="AD3363" s="221"/>
      <c r="AE3363" s="221"/>
    </row>
    <row r="3364" spans="2:31">
      <c r="B3364" s="1319">
        <f t="shared" si="140"/>
        <v>-1</v>
      </c>
      <c r="D3364" s="1310"/>
      <c r="E3364" s="1310"/>
      <c r="F3364" s="1320"/>
      <c r="G3364" s="1310"/>
      <c r="H3364" s="1310"/>
      <c r="I3364" s="1310"/>
      <c r="J3364" s="1321"/>
      <c r="K3364" s="1321"/>
      <c r="L3364" s="1310"/>
      <c r="N3364" s="1322">
        <f t="shared" si="138"/>
        <v>0</v>
      </c>
      <c r="O3364" s="1323">
        <f t="shared" si="139"/>
        <v>0</v>
      </c>
      <c r="P3364" s="1323">
        <f>O3364/'1.5 Universal Data'!$E$36</f>
        <v>0</v>
      </c>
      <c r="Q3364" s="221"/>
      <c r="R3364" s="221"/>
      <c r="S3364" s="221"/>
      <c r="T3364" s="221"/>
      <c r="U3364" s="221"/>
      <c r="V3364" s="221"/>
      <c r="W3364" s="221"/>
      <c r="X3364" s="221"/>
      <c r="Y3364" s="221"/>
      <c r="Z3364" s="221"/>
      <c r="AA3364" s="221"/>
      <c r="AB3364" s="221"/>
      <c r="AC3364" s="221"/>
      <c r="AD3364" s="221"/>
      <c r="AE3364" s="221"/>
    </row>
    <row r="3365" spans="2:31">
      <c r="B3365" s="1319">
        <f t="shared" si="140"/>
        <v>-1</v>
      </c>
      <c r="D3365" s="1310"/>
      <c r="E3365" s="1310"/>
      <c r="F3365" s="1320"/>
      <c r="G3365" s="1310"/>
      <c r="H3365" s="1310"/>
      <c r="I3365" s="1310"/>
      <c r="J3365" s="1321"/>
      <c r="K3365" s="1321"/>
      <c r="L3365" s="1310"/>
      <c r="N3365" s="1322">
        <f t="shared" si="138"/>
        <v>0</v>
      </c>
      <c r="O3365" s="1323">
        <f t="shared" si="139"/>
        <v>0</v>
      </c>
      <c r="P3365" s="1323">
        <f>O3365/'1.5 Universal Data'!$E$36</f>
        <v>0</v>
      </c>
      <c r="Q3365" s="221"/>
      <c r="R3365" s="221"/>
      <c r="S3365" s="221"/>
      <c r="T3365" s="221"/>
      <c r="U3365" s="221"/>
      <c r="V3365" s="221"/>
      <c r="W3365" s="221"/>
      <c r="X3365" s="221"/>
      <c r="Y3365" s="221"/>
      <c r="Z3365" s="221"/>
      <c r="AA3365" s="221"/>
      <c r="AB3365" s="221"/>
      <c r="AC3365" s="221"/>
      <c r="AD3365" s="221"/>
      <c r="AE3365" s="221"/>
    </row>
    <row r="3366" spans="2:31">
      <c r="B3366" s="1319">
        <f t="shared" si="140"/>
        <v>-1</v>
      </c>
      <c r="D3366" s="1310"/>
      <c r="E3366" s="1310"/>
      <c r="F3366" s="1320"/>
      <c r="G3366" s="1310"/>
      <c r="H3366" s="1310"/>
      <c r="I3366" s="1310"/>
      <c r="J3366" s="1321"/>
      <c r="K3366" s="1321"/>
      <c r="L3366" s="1310"/>
      <c r="N3366" s="1322">
        <f t="shared" si="138"/>
        <v>0</v>
      </c>
      <c r="O3366" s="1323">
        <f t="shared" si="139"/>
        <v>0</v>
      </c>
      <c r="P3366" s="1323">
        <f>O3366/'1.5 Universal Data'!$E$36</f>
        <v>0</v>
      </c>
      <c r="Q3366" s="221"/>
      <c r="R3366" s="221"/>
      <c r="S3366" s="221"/>
      <c r="T3366" s="221"/>
      <c r="U3366" s="221"/>
      <c r="V3366" s="221"/>
      <c r="W3366" s="221"/>
      <c r="X3366" s="221"/>
      <c r="Y3366" s="221"/>
      <c r="Z3366" s="221"/>
      <c r="AA3366" s="221"/>
      <c r="AB3366" s="221"/>
      <c r="AC3366" s="221"/>
      <c r="AD3366" s="221"/>
      <c r="AE3366" s="221"/>
    </row>
    <row r="3367" spans="2:31">
      <c r="B3367" s="1319">
        <f t="shared" si="140"/>
        <v>-1</v>
      </c>
      <c r="D3367" s="1310"/>
      <c r="E3367" s="1310"/>
      <c r="F3367" s="1320"/>
      <c r="G3367" s="1310"/>
      <c r="H3367" s="1310"/>
      <c r="I3367" s="1310"/>
      <c r="J3367" s="1321"/>
      <c r="K3367" s="1321"/>
      <c r="L3367" s="1310"/>
      <c r="N3367" s="1322">
        <f t="shared" si="138"/>
        <v>0</v>
      </c>
      <c r="O3367" s="1323">
        <f t="shared" si="139"/>
        <v>0</v>
      </c>
      <c r="P3367" s="1323">
        <f>O3367/'1.5 Universal Data'!$E$36</f>
        <v>0</v>
      </c>
      <c r="Q3367" s="221"/>
      <c r="R3367" s="221"/>
      <c r="S3367" s="221"/>
      <c r="T3367" s="221"/>
      <c r="U3367" s="221"/>
      <c r="V3367" s="221"/>
      <c r="W3367" s="221"/>
      <c r="X3367" s="221"/>
      <c r="Y3367" s="221"/>
      <c r="Z3367" s="221"/>
      <c r="AA3367" s="221"/>
      <c r="AB3367" s="221"/>
      <c r="AC3367" s="221"/>
      <c r="AD3367" s="221"/>
      <c r="AE3367" s="221"/>
    </row>
    <row r="3368" spans="2:31">
      <c r="B3368" s="1319">
        <f t="shared" si="140"/>
        <v>-1</v>
      </c>
      <c r="D3368" s="1310"/>
      <c r="E3368" s="1310"/>
      <c r="F3368" s="1320"/>
      <c r="G3368" s="1310"/>
      <c r="H3368" s="1310"/>
      <c r="I3368" s="1310"/>
      <c r="J3368" s="1321"/>
      <c r="K3368" s="1321"/>
      <c r="L3368" s="1310"/>
      <c r="N3368" s="1322">
        <f t="shared" si="138"/>
        <v>0</v>
      </c>
      <c r="O3368" s="1323">
        <f t="shared" si="139"/>
        <v>0</v>
      </c>
      <c r="P3368" s="1323">
        <f>O3368/'1.5 Universal Data'!$E$36</f>
        <v>0</v>
      </c>
      <c r="Q3368" s="221"/>
      <c r="R3368" s="221"/>
      <c r="S3368" s="221"/>
      <c r="T3368" s="221"/>
      <c r="U3368" s="221"/>
      <c r="V3368" s="221"/>
      <c r="W3368" s="221"/>
      <c r="X3368" s="221"/>
      <c r="Y3368" s="221"/>
      <c r="Z3368" s="221"/>
      <c r="AA3368" s="221"/>
      <c r="AB3368" s="221"/>
      <c r="AC3368" s="221"/>
      <c r="AD3368" s="221"/>
      <c r="AE3368" s="221"/>
    </row>
    <row r="3369" spans="2:31">
      <c r="B3369" s="1319">
        <f t="shared" si="140"/>
        <v>-1</v>
      </c>
      <c r="D3369" s="1310"/>
      <c r="E3369" s="1310"/>
      <c r="F3369" s="1320"/>
      <c r="G3369" s="1310"/>
      <c r="H3369" s="1310"/>
      <c r="I3369" s="1310"/>
      <c r="J3369" s="1321"/>
      <c r="K3369" s="1321"/>
      <c r="L3369" s="1310"/>
      <c r="N3369" s="1322">
        <f t="shared" si="138"/>
        <v>0</v>
      </c>
      <c r="O3369" s="1323">
        <f t="shared" si="139"/>
        <v>0</v>
      </c>
      <c r="P3369" s="1323">
        <f>O3369/'1.5 Universal Data'!$E$36</f>
        <v>0</v>
      </c>
      <c r="Q3369" s="221"/>
      <c r="R3369" s="221"/>
      <c r="S3369" s="221"/>
      <c r="T3369" s="221"/>
      <c r="U3369" s="221"/>
      <c r="V3369" s="221"/>
      <c r="W3369" s="221"/>
      <c r="X3369" s="221"/>
      <c r="Y3369" s="221"/>
      <c r="Z3369" s="221"/>
      <c r="AA3369" s="221"/>
      <c r="AB3369" s="221"/>
      <c r="AC3369" s="221"/>
      <c r="AD3369" s="221"/>
      <c r="AE3369" s="221"/>
    </row>
    <row r="3370" spans="2:31">
      <c r="B3370" s="1319">
        <f t="shared" si="140"/>
        <v>-1</v>
      </c>
      <c r="D3370" s="1310"/>
      <c r="E3370" s="1310"/>
      <c r="F3370" s="1320"/>
      <c r="G3370" s="1310"/>
      <c r="H3370" s="1310"/>
      <c r="I3370" s="1310"/>
      <c r="J3370" s="1321"/>
      <c r="K3370" s="1321"/>
      <c r="L3370" s="1310"/>
      <c r="N3370" s="1322">
        <f t="shared" si="138"/>
        <v>0</v>
      </c>
      <c r="O3370" s="1323">
        <f t="shared" si="139"/>
        <v>0</v>
      </c>
      <c r="P3370" s="1323">
        <f>O3370/'1.5 Universal Data'!$E$36</f>
        <v>0</v>
      </c>
      <c r="Q3370" s="221"/>
      <c r="R3370" s="221"/>
      <c r="S3370" s="221"/>
      <c r="T3370" s="221"/>
      <c r="U3370" s="221"/>
      <c r="V3370" s="221"/>
      <c r="W3370" s="221"/>
      <c r="X3370" s="221"/>
      <c r="Y3370" s="221"/>
      <c r="Z3370" s="221"/>
      <c r="AA3370" s="221"/>
      <c r="AB3370" s="221"/>
      <c r="AC3370" s="221"/>
      <c r="AD3370" s="221"/>
      <c r="AE3370" s="221"/>
    </row>
    <row r="3371" spans="2:31">
      <c r="B3371" s="1319">
        <f t="shared" si="140"/>
        <v>-1</v>
      </c>
      <c r="D3371" s="1310"/>
      <c r="E3371" s="1310"/>
      <c r="F3371" s="1320"/>
      <c r="G3371" s="1310"/>
      <c r="H3371" s="1310"/>
      <c r="I3371" s="1310"/>
      <c r="J3371" s="1321"/>
      <c r="K3371" s="1321"/>
      <c r="L3371" s="1310"/>
      <c r="N3371" s="1322">
        <f t="shared" si="138"/>
        <v>0</v>
      </c>
      <c r="O3371" s="1323">
        <f t="shared" si="139"/>
        <v>0</v>
      </c>
      <c r="P3371" s="1323">
        <f>O3371/'1.5 Universal Data'!$E$36</f>
        <v>0</v>
      </c>
      <c r="Q3371" s="221"/>
      <c r="R3371" s="221"/>
      <c r="S3371" s="221"/>
      <c r="T3371" s="221"/>
      <c r="U3371" s="221"/>
      <c r="V3371" s="221"/>
      <c r="W3371" s="221"/>
      <c r="X3371" s="221"/>
      <c r="Y3371" s="221"/>
      <c r="Z3371" s="221"/>
      <c r="AA3371" s="221"/>
      <c r="AB3371" s="221"/>
      <c r="AC3371" s="221"/>
      <c r="AD3371" s="221"/>
      <c r="AE3371" s="221"/>
    </row>
    <row r="3372" spans="2:31">
      <c r="B3372" s="1319">
        <f t="shared" si="140"/>
        <v>-1</v>
      </c>
      <c r="D3372" s="1310"/>
      <c r="E3372" s="1310"/>
      <c r="F3372" s="1320"/>
      <c r="G3372" s="1310"/>
      <c r="H3372" s="1310"/>
      <c r="I3372" s="1310"/>
      <c r="J3372" s="1321"/>
      <c r="K3372" s="1321"/>
      <c r="L3372" s="1310"/>
      <c r="N3372" s="1322">
        <f t="shared" si="138"/>
        <v>0</v>
      </c>
      <c r="O3372" s="1323">
        <f t="shared" si="139"/>
        <v>0</v>
      </c>
      <c r="P3372" s="1323">
        <f>O3372/'1.5 Universal Data'!$E$36</f>
        <v>0</v>
      </c>
      <c r="Q3372" s="221"/>
      <c r="R3372" s="221"/>
      <c r="S3372" s="221"/>
      <c r="T3372" s="221"/>
      <c r="U3372" s="221"/>
      <c r="V3372" s="221"/>
      <c r="W3372" s="221"/>
      <c r="X3372" s="221"/>
      <c r="Y3372" s="221"/>
      <c r="Z3372" s="221"/>
      <c r="AA3372" s="221"/>
      <c r="AB3372" s="221"/>
      <c r="AC3372" s="221"/>
      <c r="AD3372" s="221"/>
      <c r="AE3372" s="221"/>
    </row>
    <row r="3373" spans="2:31">
      <c r="B3373" s="1319">
        <f t="shared" si="140"/>
        <v>-1</v>
      </c>
      <c r="D3373" s="1310"/>
      <c r="E3373" s="1310"/>
      <c r="F3373" s="1320"/>
      <c r="G3373" s="1310"/>
      <c r="H3373" s="1310"/>
      <c r="I3373" s="1310"/>
      <c r="J3373" s="1321"/>
      <c r="K3373" s="1321"/>
      <c r="L3373" s="1310"/>
      <c r="N3373" s="1322">
        <f t="shared" si="138"/>
        <v>0</v>
      </c>
      <c r="O3373" s="1323">
        <f t="shared" si="139"/>
        <v>0</v>
      </c>
      <c r="P3373" s="1323">
        <f>O3373/'1.5 Universal Data'!$E$36</f>
        <v>0</v>
      </c>
      <c r="Q3373" s="221"/>
      <c r="R3373" s="221"/>
      <c r="S3373" s="221"/>
      <c r="T3373" s="221"/>
      <c r="U3373" s="221"/>
      <c r="V3373" s="221"/>
      <c r="W3373" s="221"/>
      <c r="X3373" s="221"/>
      <c r="Y3373" s="221"/>
      <c r="Z3373" s="221"/>
      <c r="AA3373" s="221"/>
      <c r="AB3373" s="221"/>
      <c r="AC3373" s="221"/>
      <c r="AD3373" s="221"/>
      <c r="AE3373" s="221"/>
    </row>
    <row r="3374" spans="2:31">
      <c r="B3374" s="1319">
        <f t="shared" si="140"/>
        <v>-1</v>
      </c>
      <c r="D3374" s="1310"/>
      <c r="E3374" s="1310"/>
      <c r="F3374" s="1320"/>
      <c r="G3374" s="1310"/>
      <c r="H3374" s="1310"/>
      <c r="I3374" s="1310"/>
      <c r="J3374" s="1321"/>
      <c r="K3374" s="1321"/>
      <c r="L3374" s="1310"/>
      <c r="N3374" s="1322">
        <f t="shared" si="138"/>
        <v>0</v>
      </c>
      <c r="O3374" s="1323">
        <f t="shared" si="139"/>
        <v>0</v>
      </c>
      <c r="P3374" s="1323">
        <f>O3374/'1.5 Universal Data'!$E$36</f>
        <v>0</v>
      </c>
      <c r="Q3374" s="221"/>
      <c r="R3374" s="221"/>
      <c r="S3374" s="221"/>
      <c r="T3374" s="221"/>
      <c r="U3374" s="221"/>
      <c r="V3374" s="221"/>
      <c r="W3374" s="221"/>
      <c r="X3374" s="221"/>
      <c r="Y3374" s="221"/>
      <c r="Z3374" s="221"/>
      <c r="AA3374" s="221"/>
      <c r="AB3374" s="221"/>
      <c r="AC3374" s="221"/>
      <c r="AD3374" s="221"/>
      <c r="AE3374" s="221"/>
    </row>
    <row r="3375" spans="2:31">
      <c r="B3375" s="1319">
        <f t="shared" si="140"/>
        <v>-1</v>
      </c>
      <c r="D3375" s="1310"/>
      <c r="E3375" s="1310"/>
      <c r="F3375" s="1320"/>
      <c r="G3375" s="1310"/>
      <c r="H3375" s="1310"/>
      <c r="I3375" s="1310"/>
      <c r="J3375" s="1321"/>
      <c r="K3375" s="1321"/>
      <c r="L3375" s="1310"/>
      <c r="N3375" s="1322">
        <f t="shared" si="138"/>
        <v>0</v>
      </c>
      <c r="O3375" s="1323">
        <f t="shared" si="139"/>
        <v>0</v>
      </c>
      <c r="P3375" s="1323">
        <f>O3375/'1.5 Universal Data'!$E$36</f>
        <v>0</v>
      </c>
      <c r="Q3375" s="221"/>
      <c r="R3375" s="221"/>
      <c r="S3375" s="221"/>
      <c r="T3375" s="221"/>
      <c r="U3375" s="221"/>
      <c r="V3375" s="221"/>
      <c r="W3375" s="221"/>
      <c r="X3375" s="221"/>
      <c r="Y3375" s="221"/>
      <c r="Z3375" s="221"/>
      <c r="AA3375" s="221"/>
      <c r="AB3375" s="221"/>
      <c r="AC3375" s="221"/>
      <c r="AD3375" s="221"/>
      <c r="AE3375" s="221"/>
    </row>
    <row r="3376" spans="2:31">
      <c r="B3376" s="1319">
        <f t="shared" si="140"/>
        <v>-1</v>
      </c>
      <c r="D3376" s="1310"/>
      <c r="E3376" s="1310"/>
      <c r="F3376" s="1320"/>
      <c r="G3376" s="1310"/>
      <c r="H3376" s="1310"/>
      <c r="I3376" s="1310"/>
      <c r="J3376" s="1321"/>
      <c r="K3376" s="1321"/>
      <c r="L3376" s="1310"/>
      <c r="N3376" s="1322">
        <f t="shared" si="138"/>
        <v>0</v>
      </c>
      <c r="O3376" s="1323">
        <f t="shared" si="139"/>
        <v>0</v>
      </c>
      <c r="P3376" s="1323">
        <f>O3376/'1.5 Universal Data'!$E$36</f>
        <v>0</v>
      </c>
      <c r="Q3376" s="221"/>
      <c r="R3376" s="221"/>
      <c r="S3376" s="221"/>
      <c r="T3376" s="221"/>
      <c r="U3376" s="221"/>
      <c r="V3376" s="221"/>
      <c r="W3376" s="221"/>
      <c r="X3376" s="221"/>
      <c r="Y3376" s="221"/>
      <c r="Z3376" s="221"/>
      <c r="AA3376" s="221"/>
      <c r="AB3376" s="221"/>
      <c r="AC3376" s="221"/>
      <c r="AD3376" s="221"/>
      <c r="AE3376" s="221"/>
    </row>
    <row r="3377" spans="2:31">
      <c r="B3377" s="1319">
        <f t="shared" si="140"/>
        <v>-1</v>
      </c>
      <c r="D3377" s="1310"/>
      <c r="E3377" s="1310"/>
      <c r="F3377" s="1320"/>
      <c r="G3377" s="1310"/>
      <c r="H3377" s="1310"/>
      <c r="I3377" s="1310"/>
      <c r="J3377" s="1321"/>
      <c r="K3377" s="1321"/>
      <c r="L3377" s="1310"/>
      <c r="N3377" s="1322">
        <f t="shared" si="138"/>
        <v>0</v>
      </c>
      <c r="O3377" s="1323">
        <f t="shared" si="139"/>
        <v>0</v>
      </c>
      <c r="P3377" s="1323">
        <f>O3377/'1.5 Universal Data'!$E$36</f>
        <v>0</v>
      </c>
      <c r="Q3377" s="221"/>
      <c r="R3377" s="221"/>
      <c r="S3377" s="221"/>
      <c r="T3377" s="221"/>
      <c r="U3377" s="221"/>
      <c r="V3377" s="221"/>
      <c r="W3377" s="221"/>
      <c r="X3377" s="221"/>
      <c r="Y3377" s="221"/>
      <c r="Z3377" s="221"/>
      <c r="AA3377" s="221"/>
      <c r="AB3377" s="221"/>
      <c r="AC3377" s="221"/>
      <c r="AD3377" s="221"/>
      <c r="AE3377" s="221"/>
    </row>
    <row r="3378" spans="2:31">
      <c r="B3378" s="1319">
        <f t="shared" si="140"/>
        <v>-1</v>
      </c>
      <c r="D3378" s="1310"/>
      <c r="E3378" s="1310"/>
      <c r="F3378" s="1320"/>
      <c r="G3378" s="1310"/>
      <c r="H3378" s="1310"/>
      <c r="I3378" s="1310"/>
      <c r="J3378" s="1321"/>
      <c r="K3378" s="1321"/>
      <c r="L3378" s="1310"/>
      <c r="N3378" s="1322">
        <f t="shared" si="138"/>
        <v>0</v>
      </c>
      <c r="O3378" s="1323">
        <f t="shared" si="139"/>
        <v>0</v>
      </c>
      <c r="P3378" s="1323">
        <f>O3378/'1.5 Universal Data'!$E$36</f>
        <v>0</v>
      </c>
      <c r="Q3378" s="221"/>
      <c r="R3378" s="221"/>
      <c r="S3378" s="221"/>
      <c r="T3378" s="221"/>
      <c r="U3378" s="221"/>
      <c r="V3378" s="221"/>
      <c r="W3378" s="221"/>
      <c r="X3378" s="221"/>
      <c r="Y3378" s="221"/>
      <c r="Z3378" s="221"/>
      <c r="AA3378" s="221"/>
      <c r="AB3378" s="221"/>
      <c r="AC3378" s="221"/>
      <c r="AD3378" s="221"/>
      <c r="AE3378" s="221"/>
    </row>
    <row r="3379" spans="2:31">
      <c r="B3379" s="1319">
        <f t="shared" si="140"/>
        <v>-1</v>
      </c>
      <c r="D3379" s="1310"/>
      <c r="E3379" s="1310"/>
      <c r="F3379" s="1320"/>
      <c r="G3379" s="1310"/>
      <c r="H3379" s="1310"/>
      <c r="I3379" s="1310"/>
      <c r="J3379" s="1321"/>
      <c r="K3379" s="1321"/>
      <c r="L3379" s="1310"/>
      <c r="N3379" s="1322">
        <f t="shared" si="138"/>
        <v>0</v>
      </c>
      <c r="O3379" s="1323">
        <f t="shared" si="139"/>
        <v>0</v>
      </c>
      <c r="P3379" s="1323">
        <f>O3379/'1.5 Universal Data'!$E$36</f>
        <v>0</v>
      </c>
      <c r="Q3379" s="221"/>
      <c r="R3379" s="221"/>
      <c r="S3379" s="221"/>
      <c r="T3379" s="221"/>
      <c r="U3379" s="221"/>
      <c r="V3379" s="221"/>
      <c r="W3379" s="221"/>
      <c r="X3379" s="221"/>
      <c r="Y3379" s="221"/>
      <c r="Z3379" s="221"/>
      <c r="AA3379" s="221"/>
      <c r="AB3379" s="221"/>
      <c r="AC3379" s="221"/>
      <c r="AD3379" s="221"/>
      <c r="AE3379" s="221"/>
    </row>
    <row r="3380" spans="2:31">
      <c r="B3380" s="1319">
        <f t="shared" si="140"/>
        <v>-1</v>
      </c>
      <c r="D3380" s="1310"/>
      <c r="E3380" s="1310"/>
      <c r="F3380" s="1320"/>
      <c r="G3380" s="1310"/>
      <c r="H3380" s="1310"/>
      <c r="I3380" s="1310"/>
      <c r="J3380" s="1321"/>
      <c r="K3380" s="1321"/>
      <c r="L3380" s="1310"/>
      <c r="N3380" s="1322">
        <f t="shared" si="138"/>
        <v>0</v>
      </c>
      <c r="O3380" s="1323">
        <f t="shared" si="139"/>
        <v>0</v>
      </c>
      <c r="P3380" s="1323">
        <f>O3380/'1.5 Universal Data'!$E$36</f>
        <v>0</v>
      </c>
      <c r="Q3380" s="221"/>
      <c r="R3380" s="221"/>
      <c r="S3380" s="221"/>
      <c r="T3380" s="221"/>
      <c r="U3380" s="221"/>
      <c r="V3380" s="221"/>
      <c r="W3380" s="221"/>
      <c r="X3380" s="221"/>
      <c r="Y3380" s="221"/>
      <c r="Z3380" s="221"/>
      <c r="AA3380" s="221"/>
      <c r="AB3380" s="221"/>
      <c r="AC3380" s="221"/>
      <c r="AD3380" s="221"/>
      <c r="AE3380" s="221"/>
    </row>
    <row r="3381" spans="2:31">
      <c r="B3381" s="1319">
        <f t="shared" si="140"/>
        <v>-1</v>
      </c>
      <c r="D3381" s="1310"/>
      <c r="E3381" s="1310"/>
      <c r="F3381" s="1320"/>
      <c r="G3381" s="1310"/>
      <c r="H3381" s="1310"/>
      <c r="I3381" s="1310"/>
      <c r="J3381" s="1321"/>
      <c r="K3381" s="1321"/>
      <c r="L3381" s="1310"/>
      <c r="N3381" s="1322">
        <f t="shared" si="138"/>
        <v>0</v>
      </c>
      <c r="O3381" s="1323">
        <f t="shared" si="139"/>
        <v>0</v>
      </c>
      <c r="P3381" s="1323">
        <f>O3381/'1.5 Universal Data'!$E$36</f>
        <v>0</v>
      </c>
      <c r="Q3381" s="221"/>
      <c r="R3381" s="221"/>
      <c r="S3381" s="221"/>
      <c r="T3381" s="221"/>
      <c r="U3381" s="221"/>
      <c r="V3381" s="221"/>
      <c r="W3381" s="221"/>
      <c r="X3381" s="221"/>
      <c r="Y3381" s="221"/>
      <c r="Z3381" s="221"/>
      <c r="AA3381" s="221"/>
      <c r="AB3381" s="221"/>
      <c r="AC3381" s="221"/>
      <c r="AD3381" s="221"/>
      <c r="AE3381" s="221"/>
    </row>
    <row r="3382" spans="2:31">
      <c r="B3382" s="1319">
        <f t="shared" si="140"/>
        <v>-1</v>
      </c>
      <c r="D3382" s="1310"/>
      <c r="E3382" s="1310"/>
      <c r="F3382" s="1320"/>
      <c r="G3382" s="1310"/>
      <c r="H3382" s="1310"/>
      <c r="I3382" s="1310"/>
      <c r="J3382" s="1321"/>
      <c r="K3382" s="1321"/>
      <c r="L3382" s="1310"/>
      <c r="N3382" s="1322">
        <f t="shared" si="138"/>
        <v>0</v>
      </c>
      <c r="O3382" s="1323">
        <f t="shared" si="139"/>
        <v>0</v>
      </c>
      <c r="P3382" s="1323">
        <f>O3382/'1.5 Universal Data'!$E$36</f>
        <v>0</v>
      </c>
      <c r="Q3382" s="221"/>
      <c r="R3382" s="221"/>
      <c r="S3382" s="221"/>
      <c r="T3382" s="221"/>
      <c r="U3382" s="221"/>
      <c r="V3382" s="221"/>
      <c r="W3382" s="221"/>
      <c r="X3382" s="221"/>
      <c r="Y3382" s="221"/>
      <c r="Z3382" s="221"/>
      <c r="AA3382" s="221"/>
      <c r="AB3382" s="221"/>
      <c r="AC3382" s="221"/>
      <c r="AD3382" s="221"/>
      <c r="AE3382" s="221"/>
    </row>
    <row r="3383" spans="2:31">
      <c r="B3383" s="1319">
        <f t="shared" si="140"/>
        <v>-1</v>
      </c>
      <c r="D3383" s="1310"/>
      <c r="E3383" s="1310"/>
      <c r="F3383" s="1320"/>
      <c r="G3383" s="1310"/>
      <c r="H3383" s="1310"/>
      <c r="I3383" s="1310"/>
      <c r="J3383" s="1321"/>
      <c r="K3383" s="1321"/>
      <c r="L3383" s="1310"/>
      <c r="N3383" s="1322">
        <f t="shared" si="138"/>
        <v>0</v>
      </c>
      <c r="O3383" s="1323">
        <f t="shared" si="139"/>
        <v>0</v>
      </c>
      <c r="P3383" s="1323">
        <f>O3383/'1.5 Universal Data'!$E$36</f>
        <v>0</v>
      </c>
      <c r="Q3383" s="221"/>
      <c r="R3383" s="221"/>
      <c r="S3383" s="221"/>
      <c r="T3383" s="221"/>
      <c r="U3383" s="221"/>
      <c r="V3383" s="221"/>
      <c r="W3383" s="221"/>
      <c r="X3383" s="221"/>
      <c r="Y3383" s="221"/>
      <c r="Z3383" s="221"/>
      <c r="AA3383" s="221"/>
      <c r="AB3383" s="221"/>
      <c r="AC3383" s="221"/>
      <c r="AD3383" s="221"/>
      <c r="AE3383" s="221"/>
    </row>
    <row r="3384" spans="2:31">
      <c r="B3384" s="1319">
        <f t="shared" si="140"/>
        <v>-1</v>
      </c>
      <c r="D3384" s="1310"/>
      <c r="E3384" s="1310"/>
      <c r="F3384" s="1320"/>
      <c r="G3384" s="1310"/>
      <c r="H3384" s="1310"/>
      <c r="I3384" s="1310"/>
      <c r="J3384" s="1321"/>
      <c r="K3384" s="1321"/>
      <c r="L3384" s="1310"/>
      <c r="N3384" s="1322">
        <f t="shared" si="138"/>
        <v>0</v>
      </c>
      <c r="O3384" s="1323">
        <f t="shared" si="139"/>
        <v>0</v>
      </c>
      <c r="P3384" s="1323">
        <f>O3384/'1.5 Universal Data'!$E$36</f>
        <v>0</v>
      </c>
      <c r="Q3384" s="221"/>
      <c r="R3384" s="221"/>
      <c r="S3384" s="221"/>
      <c r="T3384" s="221"/>
      <c r="U3384" s="221"/>
      <c r="V3384" s="221"/>
      <c r="W3384" s="221"/>
      <c r="X3384" s="221"/>
      <c r="Y3384" s="221"/>
      <c r="Z3384" s="221"/>
      <c r="AA3384" s="221"/>
      <c r="AB3384" s="221"/>
      <c r="AC3384" s="221"/>
      <c r="AD3384" s="221"/>
      <c r="AE3384" s="221"/>
    </row>
    <row r="3385" spans="2:31">
      <c r="B3385" s="1319">
        <f t="shared" si="140"/>
        <v>-1</v>
      </c>
      <c r="D3385" s="1310"/>
      <c r="E3385" s="1310"/>
      <c r="F3385" s="1320"/>
      <c r="G3385" s="1310"/>
      <c r="H3385" s="1310"/>
      <c r="I3385" s="1310"/>
      <c r="J3385" s="1321"/>
      <c r="K3385" s="1321"/>
      <c r="L3385" s="1310"/>
      <c r="N3385" s="1322">
        <f t="shared" si="138"/>
        <v>0</v>
      </c>
      <c r="O3385" s="1323">
        <f t="shared" si="139"/>
        <v>0</v>
      </c>
      <c r="P3385" s="1323">
        <f>O3385/'1.5 Universal Data'!$E$36</f>
        <v>0</v>
      </c>
      <c r="Q3385" s="221"/>
      <c r="R3385" s="221"/>
      <c r="S3385" s="221"/>
      <c r="T3385" s="221"/>
      <c r="U3385" s="221"/>
      <c r="V3385" s="221"/>
      <c r="W3385" s="221"/>
      <c r="X3385" s="221"/>
      <c r="Y3385" s="221"/>
      <c r="Z3385" s="221"/>
      <c r="AA3385" s="221"/>
      <c r="AB3385" s="221"/>
      <c r="AC3385" s="221"/>
      <c r="AD3385" s="221"/>
      <c r="AE3385" s="221"/>
    </row>
    <row r="3386" spans="2:31">
      <c r="B3386" s="1319">
        <f t="shared" si="140"/>
        <v>-1</v>
      </c>
      <c r="D3386" s="1310"/>
      <c r="E3386" s="1310"/>
      <c r="F3386" s="1320"/>
      <c r="G3386" s="1310"/>
      <c r="H3386" s="1310"/>
      <c r="I3386" s="1310"/>
      <c r="J3386" s="1321"/>
      <c r="K3386" s="1321"/>
      <c r="L3386" s="1310"/>
      <c r="N3386" s="1322">
        <f t="shared" si="138"/>
        <v>0</v>
      </c>
      <c r="O3386" s="1323">
        <f t="shared" si="139"/>
        <v>0</v>
      </c>
      <c r="P3386" s="1323">
        <f>O3386/'1.5 Universal Data'!$E$36</f>
        <v>0</v>
      </c>
      <c r="Q3386" s="221"/>
      <c r="R3386" s="221"/>
      <c r="S3386" s="221"/>
      <c r="T3386" s="221"/>
      <c r="U3386" s="221"/>
      <c r="V3386" s="221"/>
      <c r="W3386" s="221"/>
      <c r="X3386" s="221"/>
      <c r="Y3386" s="221"/>
      <c r="Z3386" s="221"/>
      <c r="AA3386" s="221"/>
      <c r="AB3386" s="221"/>
      <c r="AC3386" s="221"/>
      <c r="AD3386" s="221"/>
      <c r="AE3386" s="221"/>
    </row>
    <row r="3387" spans="2:31">
      <c r="B3387" s="1319">
        <f t="shared" si="140"/>
        <v>-1</v>
      </c>
      <c r="D3387" s="1310"/>
      <c r="E3387" s="1310"/>
      <c r="F3387" s="1320"/>
      <c r="G3387" s="1310"/>
      <c r="H3387" s="1310"/>
      <c r="I3387" s="1310"/>
      <c r="J3387" s="1321"/>
      <c r="K3387" s="1321"/>
      <c r="L3387" s="1310"/>
      <c r="N3387" s="1322">
        <f t="shared" si="138"/>
        <v>0</v>
      </c>
      <c r="O3387" s="1323">
        <f t="shared" si="139"/>
        <v>0</v>
      </c>
      <c r="P3387" s="1323">
        <f>O3387/'1.5 Universal Data'!$E$36</f>
        <v>0</v>
      </c>
      <c r="Q3387" s="221"/>
      <c r="R3387" s="221"/>
      <c r="S3387" s="221"/>
      <c r="T3387" s="221"/>
      <c r="U3387" s="221"/>
      <c r="V3387" s="221"/>
      <c r="W3387" s="221"/>
      <c r="X3387" s="221"/>
      <c r="Y3387" s="221"/>
      <c r="Z3387" s="221"/>
      <c r="AA3387" s="221"/>
      <c r="AB3387" s="221"/>
      <c r="AC3387" s="221"/>
      <c r="AD3387" s="221"/>
      <c r="AE3387" s="221"/>
    </row>
    <row r="3388" spans="2:31">
      <c r="B3388" s="1319">
        <f t="shared" si="140"/>
        <v>-1</v>
      </c>
      <c r="D3388" s="1310"/>
      <c r="E3388" s="1310"/>
      <c r="F3388" s="1320"/>
      <c r="G3388" s="1310"/>
      <c r="H3388" s="1310"/>
      <c r="I3388" s="1310"/>
      <c r="J3388" s="1321"/>
      <c r="K3388" s="1321"/>
      <c r="L3388" s="1310"/>
      <c r="N3388" s="1322">
        <f t="shared" si="138"/>
        <v>0</v>
      </c>
      <c r="O3388" s="1323">
        <f t="shared" si="139"/>
        <v>0</v>
      </c>
      <c r="P3388" s="1323">
        <f>O3388/'1.5 Universal Data'!$E$36</f>
        <v>0</v>
      </c>
      <c r="Q3388" s="221"/>
      <c r="R3388" s="221"/>
      <c r="S3388" s="221"/>
      <c r="T3388" s="221"/>
      <c r="U3388" s="221"/>
      <c r="V3388" s="221"/>
      <c r="W3388" s="221"/>
      <c r="X3388" s="221"/>
      <c r="Y3388" s="221"/>
      <c r="Z3388" s="221"/>
      <c r="AA3388" s="221"/>
      <c r="AB3388" s="221"/>
      <c r="AC3388" s="221"/>
      <c r="AD3388" s="221"/>
      <c r="AE3388" s="221"/>
    </row>
    <row r="3389" spans="2:31">
      <c r="B3389" s="1319">
        <f t="shared" si="140"/>
        <v>-1</v>
      </c>
      <c r="D3389" s="1310"/>
      <c r="E3389" s="1310"/>
      <c r="F3389" s="1320"/>
      <c r="G3389" s="1310"/>
      <c r="H3389" s="1310"/>
      <c r="I3389" s="1310"/>
      <c r="J3389" s="1321"/>
      <c r="K3389" s="1321"/>
      <c r="L3389" s="1310"/>
      <c r="N3389" s="1322">
        <f t="shared" si="138"/>
        <v>0</v>
      </c>
      <c r="O3389" s="1323">
        <f t="shared" si="139"/>
        <v>0</v>
      </c>
      <c r="P3389" s="1323">
        <f>O3389/'1.5 Universal Data'!$E$36</f>
        <v>0</v>
      </c>
      <c r="Q3389" s="221"/>
      <c r="R3389" s="221"/>
      <c r="S3389" s="221"/>
      <c r="T3389" s="221"/>
      <c r="U3389" s="221"/>
      <c r="V3389" s="221"/>
      <c r="W3389" s="221"/>
      <c r="X3389" s="221"/>
      <c r="Y3389" s="221"/>
      <c r="Z3389" s="221"/>
      <c r="AA3389" s="221"/>
      <c r="AB3389" s="221"/>
      <c r="AC3389" s="221"/>
      <c r="AD3389" s="221"/>
      <c r="AE3389" s="221"/>
    </row>
    <row r="3390" spans="2:31">
      <c r="B3390" s="1319">
        <f t="shared" si="140"/>
        <v>-1</v>
      </c>
      <c r="D3390" s="1310"/>
      <c r="E3390" s="1310"/>
      <c r="F3390" s="1320"/>
      <c r="G3390" s="1310"/>
      <c r="H3390" s="1310"/>
      <c r="I3390" s="1310"/>
      <c r="J3390" s="1321"/>
      <c r="K3390" s="1321"/>
      <c r="L3390" s="1310"/>
      <c r="N3390" s="1322">
        <f t="shared" si="138"/>
        <v>0</v>
      </c>
      <c r="O3390" s="1323">
        <f t="shared" si="139"/>
        <v>0</v>
      </c>
      <c r="P3390" s="1323">
        <f>O3390/'1.5 Universal Data'!$E$36</f>
        <v>0</v>
      </c>
      <c r="Q3390" s="221"/>
      <c r="R3390" s="221"/>
      <c r="S3390" s="221"/>
      <c r="T3390" s="221"/>
      <c r="U3390" s="221"/>
      <c r="V3390" s="221"/>
      <c r="W3390" s="221"/>
      <c r="X3390" s="221"/>
      <c r="Y3390" s="221"/>
      <c r="Z3390" s="221"/>
      <c r="AA3390" s="221"/>
      <c r="AB3390" s="221"/>
      <c r="AC3390" s="221"/>
      <c r="AD3390" s="221"/>
      <c r="AE3390" s="221"/>
    </row>
    <row r="3391" spans="2:31">
      <c r="B3391" s="1319">
        <f t="shared" si="140"/>
        <v>-1</v>
      </c>
      <c r="D3391" s="1310"/>
      <c r="E3391" s="1310"/>
      <c r="F3391" s="1320"/>
      <c r="G3391" s="1310"/>
      <c r="H3391" s="1310"/>
      <c r="I3391" s="1310"/>
      <c r="J3391" s="1321"/>
      <c r="K3391" s="1321"/>
      <c r="L3391" s="1310"/>
      <c r="N3391" s="1322">
        <f t="shared" si="138"/>
        <v>0</v>
      </c>
      <c r="O3391" s="1323">
        <f t="shared" si="139"/>
        <v>0</v>
      </c>
      <c r="P3391" s="1323">
        <f>O3391/'1.5 Universal Data'!$E$36</f>
        <v>0</v>
      </c>
      <c r="Q3391" s="221"/>
      <c r="R3391" s="221"/>
      <c r="S3391" s="221"/>
      <c r="T3391" s="221"/>
      <c r="U3391" s="221"/>
      <c r="V3391" s="221"/>
      <c r="W3391" s="221"/>
      <c r="X3391" s="221"/>
      <c r="Y3391" s="221"/>
      <c r="Z3391" s="221"/>
      <c r="AA3391" s="221"/>
      <c r="AB3391" s="221"/>
      <c r="AC3391" s="221"/>
      <c r="AD3391" s="221"/>
      <c r="AE3391" s="221"/>
    </row>
    <row r="3392" spans="2:31">
      <c r="B3392" s="1319">
        <f t="shared" si="140"/>
        <v>-1</v>
      </c>
      <c r="D3392" s="1310"/>
      <c r="E3392" s="1310"/>
      <c r="F3392" s="1320"/>
      <c r="G3392" s="1310"/>
      <c r="H3392" s="1310"/>
      <c r="I3392" s="1310"/>
      <c r="J3392" s="1321"/>
      <c r="K3392" s="1321"/>
      <c r="L3392" s="1310"/>
      <c r="N3392" s="1322">
        <f t="shared" si="138"/>
        <v>0</v>
      </c>
      <c r="O3392" s="1323">
        <f t="shared" si="139"/>
        <v>0</v>
      </c>
      <c r="P3392" s="1323">
        <f>O3392/'1.5 Universal Data'!$E$36</f>
        <v>0</v>
      </c>
      <c r="Q3392" s="221"/>
      <c r="R3392" s="221"/>
      <c r="S3392" s="221"/>
      <c r="T3392" s="221"/>
      <c r="U3392" s="221"/>
      <c r="V3392" s="221"/>
      <c r="W3392" s="221"/>
      <c r="X3392" s="221"/>
      <c r="Y3392" s="221"/>
      <c r="Z3392" s="221"/>
      <c r="AA3392" s="221"/>
      <c r="AB3392" s="221"/>
      <c r="AC3392" s="221"/>
      <c r="AD3392" s="221"/>
      <c r="AE3392" s="221"/>
    </row>
    <row r="3393" spans="2:31">
      <c r="B3393" s="1319">
        <f t="shared" si="140"/>
        <v>-1</v>
      </c>
      <c r="D3393" s="1310"/>
      <c r="E3393" s="1310"/>
      <c r="F3393" s="1320"/>
      <c r="G3393" s="1310"/>
      <c r="H3393" s="1310"/>
      <c r="I3393" s="1310"/>
      <c r="J3393" s="1321"/>
      <c r="K3393" s="1321"/>
      <c r="L3393" s="1310"/>
      <c r="N3393" s="1322">
        <f t="shared" si="138"/>
        <v>0</v>
      </c>
      <c r="O3393" s="1323">
        <f t="shared" si="139"/>
        <v>0</v>
      </c>
      <c r="P3393" s="1323">
        <f>O3393/'1.5 Universal Data'!$E$36</f>
        <v>0</v>
      </c>
      <c r="Q3393" s="221"/>
      <c r="R3393" s="221"/>
      <c r="S3393" s="221"/>
      <c r="T3393" s="221"/>
      <c r="U3393" s="221"/>
      <c r="V3393" s="221"/>
      <c r="W3393" s="221"/>
      <c r="X3393" s="221"/>
      <c r="Y3393" s="221"/>
      <c r="Z3393" s="221"/>
      <c r="AA3393" s="221"/>
      <c r="AB3393" s="221"/>
      <c r="AC3393" s="221"/>
      <c r="AD3393" s="221"/>
      <c r="AE3393" s="221"/>
    </row>
    <row r="3394" spans="2:31">
      <c r="B3394" s="1319">
        <f t="shared" si="140"/>
        <v>-1</v>
      </c>
      <c r="D3394" s="1310"/>
      <c r="E3394" s="1310"/>
      <c r="F3394" s="1320"/>
      <c r="G3394" s="1310"/>
      <c r="H3394" s="1310"/>
      <c r="I3394" s="1310"/>
      <c r="J3394" s="1321"/>
      <c r="K3394" s="1321"/>
      <c r="L3394" s="1310"/>
      <c r="N3394" s="1322">
        <f t="shared" si="138"/>
        <v>0</v>
      </c>
      <c r="O3394" s="1323">
        <f t="shared" si="139"/>
        <v>0</v>
      </c>
      <c r="P3394" s="1323">
        <f>O3394/'1.5 Universal Data'!$E$36</f>
        <v>0</v>
      </c>
      <c r="Q3394" s="221"/>
      <c r="R3394" s="221"/>
      <c r="S3394" s="221"/>
      <c r="T3394" s="221"/>
      <c r="U3394" s="221"/>
      <c r="V3394" s="221"/>
      <c r="W3394" s="221"/>
      <c r="X3394" s="221"/>
      <c r="Y3394" s="221"/>
      <c r="Z3394" s="221"/>
      <c r="AA3394" s="221"/>
      <c r="AB3394" s="221"/>
      <c r="AC3394" s="221"/>
      <c r="AD3394" s="221"/>
      <c r="AE3394" s="221"/>
    </row>
    <row r="3395" spans="2:31">
      <c r="B3395" s="1319">
        <f t="shared" si="140"/>
        <v>-1</v>
      </c>
      <c r="D3395" s="1310"/>
      <c r="E3395" s="1310"/>
      <c r="F3395" s="1320"/>
      <c r="G3395" s="1310"/>
      <c r="H3395" s="1310"/>
      <c r="I3395" s="1310"/>
      <c r="J3395" s="1321"/>
      <c r="K3395" s="1321"/>
      <c r="L3395" s="1310"/>
      <c r="N3395" s="1322">
        <f t="shared" si="138"/>
        <v>0</v>
      </c>
      <c r="O3395" s="1323">
        <f t="shared" si="139"/>
        <v>0</v>
      </c>
      <c r="P3395" s="1323">
        <f>O3395/'1.5 Universal Data'!$E$36</f>
        <v>0</v>
      </c>
      <c r="Q3395" s="221"/>
      <c r="R3395" s="221"/>
      <c r="S3395" s="221"/>
      <c r="T3395" s="221"/>
      <c r="U3395" s="221"/>
      <c r="V3395" s="221"/>
      <c r="W3395" s="221"/>
      <c r="X3395" s="221"/>
      <c r="Y3395" s="221"/>
      <c r="Z3395" s="221"/>
      <c r="AA3395" s="221"/>
      <c r="AB3395" s="221"/>
      <c r="AC3395" s="221"/>
      <c r="AD3395" s="221"/>
      <c r="AE3395" s="221"/>
    </row>
    <row r="3396" spans="2:31">
      <c r="B3396" s="1319">
        <f t="shared" si="140"/>
        <v>-1</v>
      </c>
      <c r="D3396" s="1310"/>
      <c r="E3396" s="1310"/>
      <c r="F3396" s="1320"/>
      <c r="G3396" s="1310"/>
      <c r="H3396" s="1310"/>
      <c r="I3396" s="1310"/>
      <c r="J3396" s="1321"/>
      <c r="K3396" s="1321"/>
      <c r="L3396" s="1310"/>
      <c r="N3396" s="1322">
        <f t="shared" si="138"/>
        <v>0</v>
      </c>
      <c r="O3396" s="1323">
        <f t="shared" si="139"/>
        <v>0</v>
      </c>
      <c r="P3396" s="1323">
        <f>O3396/'1.5 Universal Data'!$E$36</f>
        <v>0</v>
      </c>
      <c r="Q3396" s="221"/>
      <c r="R3396" s="221"/>
      <c r="S3396" s="221"/>
      <c r="T3396" s="221"/>
      <c r="U3396" s="221"/>
      <c r="V3396" s="221"/>
      <c r="W3396" s="221"/>
      <c r="X3396" s="221"/>
      <c r="Y3396" s="221"/>
      <c r="Z3396" s="221"/>
      <c r="AA3396" s="221"/>
      <c r="AB3396" s="221"/>
      <c r="AC3396" s="221"/>
      <c r="AD3396" s="221"/>
      <c r="AE3396" s="221"/>
    </row>
    <row r="3397" spans="2:31">
      <c r="B3397" s="1319">
        <f t="shared" si="140"/>
        <v>-1</v>
      </c>
      <c r="D3397" s="1310"/>
      <c r="E3397" s="1310"/>
      <c r="F3397" s="1320"/>
      <c r="G3397" s="1310"/>
      <c r="H3397" s="1310"/>
      <c r="I3397" s="1310"/>
      <c r="J3397" s="1321"/>
      <c r="K3397" s="1321"/>
      <c r="L3397" s="1310"/>
      <c r="N3397" s="1322">
        <f t="shared" si="138"/>
        <v>0</v>
      </c>
      <c r="O3397" s="1323">
        <f t="shared" si="139"/>
        <v>0</v>
      </c>
      <c r="P3397" s="1323">
        <f>O3397/'1.5 Universal Data'!$E$36</f>
        <v>0</v>
      </c>
      <c r="Q3397" s="221"/>
      <c r="R3397" s="221"/>
      <c r="S3397" s="221"/>
      <c r="T3397" s="221"/>
      <c r="U3397" s="221"/>
      <c r="V3397" s="221"/>
      <c r="W3397" s="221"/>
      <c r="X3397" s="221"/>
      <c r="Y3397" s="221"/>
      <c r="Z3397" s="221"/>
      <c r="AA3397" s="221"/>
      <c r="AB3397" s="221"/>
      <c r="AC3397" s="221"/>
      <c r="AD3397" s="221"/>
      <c r="AE3397" s="221"/>
    </row>
    <row r="3398" spans="2:31">
      <c r="B3398" s="1319">
        <f t="shared" si="140"/>
        <v>-1</v>
      </c>
      <c r="D3398" s="1310"/>
      <c r="E3398" s="1310"/>
      <c r="F3398" s="1320"/>
      <c r="G3398" s="1310"/>
      <c r="H3398" s="1310"/>
      <c r="I3398" s="1310"/>
      <c r="J3398" s="1321"/>
      <c r="K3398" s="1321"/>
      <c r="L3398" s="1310"/>
      <c r="N3398" s="1322">
        <f t="shared" si="138"/>
        <v>0</v>
      </c>
      <c r="O3398" s="1323">
        <f t="shared" si="139"/>
        <v>0</v>
      </c>
      <c r="P3398" s="1323">
        <f>O3398/'1.5 Universal Data'!$E$36</f>
        <v>0</v>
      </c>
      <c r="Q3398" s="221"/>
      <c r="R3398" s="221"/>
      <c r="S3398" s="221"/>
      <c r="T3398" s="221"/>
      <c r="U3398" s="221"/>
      <c r="V3398" s="221"/>
      <c r="W3398" s="221"/>
      <c r="X3398" s="221"/>
      <c r="Y3398" s="221"/>
      <c r="Z3398" s="221"/>
      <c r="AA3398" s="221"/>
      <c r="AB3398" s="221"/>
      <c r="AC3398" s="221"/>
      <c r="AD3398" s="221"/>
      <c r="AE3398" s="221"/>
    </row>
    <row r="3399" spans="2:31">
      <c r="B3399" s="1319">
        <f t="shared" si="140"/>
        <v>-1</v>
      </c>
      <c r="D3399" s="1310"/>
      <c r="E3399" s="1310"/>
      <c r="F3399" s="1320"/>
      <c r="G3399" s="1310"/>
      <c r="H3399" s="1310"/>
      <c r="I3399" s="1310"/>
      <c r="J3399" s="1321"/>
      <c r="K3399" s="1321"/>
      <c r="L3399" s="1310"/>
      <c r="N3399" s="1322">
        <f t="shared" si="138"/>
        <v>0</v>
      </c>
      <c r="O3399" s="1323">
        <f t="shared" si="139"/>
        <v>0</v>
      </c>
      <c r="P3399" s="1323">
        <f>O3399/'1.5 Universal Data'!$E$36</f>
        <v>0</v>
      </c>
      <c r="Q3399" s="221"/>
      <c r="R3399" s="221"/>
      <c r="S3399" s="221"/>
      <c r="T3399" s="221"/>
      <c r="U3399" s="221"/>
      <c r="V3399" s="221"/>
      <c r="W3399" s="221"/>
      <c r="X3399" s="221"/>
      <c r="Y3399" s="221"/>
      <c r="Z3399" s="221"/>
      <c r="AA3399" s="221"/>
      <c r="AB3399" s="221"/>
      <c r="AC3399" s="221"/>
      <c r="AD3399" s="221"/>
      <c r="AE3399" s="221"/>
    </row>
    <row r="3400" spans="2:31">
      <c r="B3400" s="1319">
        <f t="shared" si="140"/>
        <v>-1</v>
      </c>
      <c r="D3400" s="1310"/>
      <c r="E3400" s="1310"/>
      <c r="F3400" s="1320"/>
      <c r="G3400" s="1310"/>
      <c r="H3400" s="1310"/>
      <c r="I3400" s="1310"/>
      <c r="J3400" s="1321"/>
      <c r="K3400" s="1321"/>
      <c r="L3400" s="1310"/>
      <c r="N3400" s="1322">
        <f t="shared" si="138"/>
        <v>0</v>
      </c>
      <c r="O3400" s="1323">
        <f t="shared" si="139"/>
        <v>0</v>
      </c>
      <c r="P3400" s="1323">
        <f>O3400/'1.5 Universal Data'!$E$36</f>
        <v>0</v>
      </c>
      <c r="Q3400" s="221"/>
      <c r="R3400" s="221"/>
      <c r="S3400" s="221"/>
      <c r="T3400" s="221"/>
      <c r="U3400" s="221"/>
      <c r="V3400" s="221"/>
      <c r="W3400" s="221"/>
      <c r="X3400" s="221"/>
      <c r="Y3400" s="221"/>
      <c r="Z3400" s="221"/>
      <c r="AA3400" s="221"/>
      <c r="AB3400" s="221"/>
      <c r="AC3400" s="221"/>
      <c r="AD3400" s="221"/>
      <c r="AE3400" s="221"/>
    </row>
    <row r="3401" spans="2:31">
      <c r="B3401" s="1319">
        <f t="shared" si="140"/>
        <v>-1</v>
      </c>
      <c r="D3401" s="1310"/>
      <c r="E3401" s="1310"/>
      <c r="F3401" s="1320"/>
      <c r="G3401" s="1310"/>
      <c r="H3401" s="1310"/>
      <c r="I3401" s="1310"/>
      <c r="J3401" s="1321"/>
      <c r="K3401" s="1321"/>
      <c r="L3401" s="1310"/>
      <c r="N3401" s="1322">
        <f t="shared" si="138"/>
        <v>0</v>
      </c>
      <c r="O3401" s="1323">
        <f t="shared" si="139"/>
        <v>0</v>
      </c>
      <c r="P3401" s="1323">
        <f>O3401/'1.5 Universal Data'!$E$36</f>
        <v>0</v>
      </c>
      <c r="Q3401" s="221"/>
      <c r="R3401" s="221"/>
      <c r="S3401" s="221"/>
      <c r="T3401" s="221"/>
      <c r="U3401" s="221"/>
      <c r="V3401" s="221"/>
      <c r="W3401" s="221"/>
      <c r="X3401" s="221"/>
      <c r="Y3401" s="221"/>
      <c r="Z3401" s="221"/>
      <c r="AA3401" s="221"/>
      <c r="AB3401" s="221"/>
      <c r="AC3401" s="221"/>
      <c r="AD3401" s="221"/>
      <c r="AE3401" s="221"/>
    </row>
    <row r="3402" spans="2:31">
      <c r="B3402" s="1319">
        <f t="shared" si="140"/>
        <v>-1</v>
      </c>
      <c r="D3402" s="1310"/>
      <c r="E3402" s="1310"/>
      <c r="F3402" s="1320"/>
      <c r="G3402" s="1310"/>
      <c r="H3402" s="1310"/>
      <c r="I3402" s="1310"/>
      <c r="J3402" s="1321"/>
      <c r="K3402" s="1321"/>
      <c r="L3402" s="1310"/>
      <c r="N3402" s="1322">
        <f t="shared" si="138"/>
        <v>0</v>
      </c>
      <c r="O3402" s="1323">
        <f t="shared" si="139"/>
        <v>0</v>
      </c>
      <c r="P3402" s="1323">
        <f>O3402/'1.5 Universal Data'!$E$36</f>
        <v>0</v>
      </c>
      <c r="Q3402" s="221"/>
      <c r="R3402" s="221"/>
      <c r="S3402" s="221"/>
      <c r="T3402" s="221"/>
      <c r="U3402" s="221"/>
      <c r="V3402" s="221"/>
      <c r="W3402" s="221"/>
      <c r="X3402" s="221"/>
      <c r="Y3402" s="221"/>
      <c r="Z3402" s="221"/>
      <c r="AA3402" s="221"/>
      <c r="AB3402" s="221"/>
      <c r="AC3402" s="221"/>
      <c r="AD3402" s="221"/>
      <c r="AE3402" s="221"/>
    </row>
    <row r="3403" spans="2:31">
      <c r="B3403" s="1319">
        <f t="shared" si="140"/>
        <v>-1</v>
      </c>
      <c r="D3403" s="1310"/>
      <c r="E3403" s="1310"/>
      <c r="F3403" s="1320"/>
      <c r="G3403" s="1310"/>
      <c r="H3403" s="1310"/>
      <c r="I3403" s="1310"/>
      <c r="J3403" s="1321"/>
      <c r="K3403" s="1321"/>
      <c r="L3403" s="1310"/>
      <c r="N3403" s="1322">
        <f t="shared" si="138"/>
        <v>0</v>
      </c>
      <c r="O3403" s="1323">
        <f t="shared" si="139"/>
        <v>0</v>
      </c>
      <c r="P3403" s="1323">
        <f>O3403/'1.5 Universal Data'!$E$36</f>
        <v>0</v>
      </c>
      <c r="Q3403" s="221"/>
      <c r="R3403" s="221"/>
      <c r="S3403" s="221"/>
      <c r="T3403" s="221"/>
      <c r="U3403" s="221"/>
      <c r="V3403" s="221"/>
      <c r="W3403" s="221"/>
      <c r="X3403" s="221"/>
      <c r="Y3403" s="221"/>
      <c r="Z3403" s="221"/>
      <c r="AA3403" s="221"/>
      <c r="AB3403" s="221"/>
      <c r="AC3403" s="221"/>
      <c r="AD3403" s="221"/>
      <c r="AE3403" s="221"/>
    </row>
    <row r="3404" spans="2:31">
      <c r="B3404" s="1319">
        <f t="shared" si="140"/>
        <v>-1</v>
      </c>
      <c r="D3404" s="1310"/>
      <c r="E3404" s="1310"/>
      <c r="F3404" s="1320"/>
      <c r="G3404" s="1310"/>
      <c r="H3404" s="1310"/>
      <c r="I3404" s="1310"/>
      <c r="J3404" s="1321"/>
      <c r="K3404" s="1321"/>
      <c r="L3404" s="1310"/>
      <c r="N3404" s="1322">
        <f t="shared" si="138"/>
        <v>0</v>
      </c>
      <c r="O3404" s="1323">
        <f t="shared" si="139"/>
        <v>0</v>
      </c>
      <c r="P3404" s="1323">
        <f>O3404/'1.5 Universal Data'!$E$36</f>
        <v>0</v>
      </c>
      <c r="Q3404" s="221"/>
      <c r="R3404" s="221"/>
      <c r="S3404" s="221"/>
      <c r="T3404" s="221"/>
      <c r="U3404" s="221"/>
      <c r="V3404" s="221"/>
      <c r="W3404" s="221"/>
      <c r="X3404" s="221"/>
      <c r="Y3404" s="221"/>
      <c r="Z3404" s="221"/>
      <c r="AA3404" s="221"/>
      <c r="AB3404" s="221"/>
      <c r="AC3404" s="221"/>
      <c r="AD3404" s="221"/>
      <c r="AE3404" s="221"/>
    </row>
    <row r="3405" spans="2:31">
      <c r="B3405" s="1319">
        <f t="shared" si="140"/>
        <v>-1</v>
      </c>
      <c r="D3405" s="1310"/>
      <c r="E3405" s="1310"/>
      <c r="F3405" s="1320"/>
      <c r="G3405" s="1310"/>
      <c r="H3405" s="1310"/>
      <c r="I3405" s="1310"/>
      <c r="J3405" s="1321"/>
      <c r="K3405" s="1321"/>
      <c r="L3405" s="1310"/>
      <c r="N3405" s="1322">
        <f t="shared" si="138"/>
        <v>0</v>
      </c>
      <c r="O3405" s="1323">
        <f t="shared" si="139"/>
        <v>0</v>
      </c>
      <c r="P3405" s="1323">
        <f>O3405/'1.5 Universal Data'!$E$36</f>
        <v>0</v>
      </c>
      <c r="Q3405" s="221"/>
      <c r="R3405" s="221"/>
      <c r="S3405" s="221"/>
      <c r="T3405" s="221"/>
      <c r="U3405" s="221"/>
      <c r="V3405" s="221"/>
      <c r="W3405" s="221"/>
      <c r="X3405" s="221"/>
      <c r="Y3405" s="221"/>
      <c r="Z3405" s="221"/>
      <c r="AA3405" s="221"/>
      <c r="AB3405" s="221"/>
      <c r="AC3405" s="221"/>
      <c r="AD3405" s="221"/>
      <c r="AE3405" s="221"/>
    </row>
    <row r="3406" spans="2:31">
      <c r="B3406" s="1319">
        <f t="shared" si="140"/>
        <v>-1</v>
      </c>
      <c r="D3406" s="1310"/>
      <c r="E3406" s="1310"/>
      <c r="F3406" s="1320"/>
      <c r="G3406" s="1310"/>
      <c r="H3406" s="1310"/>
      <c r="I3406" s="1310"/>
      <c r="J3406" s="1321"/>
      <c r="K3406" s="1321"/>
      <c r="L3406" s="1310"/>
      <c r="N3406" s="1322">
        <f t="shared" si="138"/>
        <v>0</v>
      </c>
      <c r="O3406" s="1323">
        <f t="shared" si="139"/>
        <v>0</v>
      </c>
      <c r="P3406" s="1323">
        <f>O3406/'1.5 Universal Data'!$E$36</f>
        <v>0</v>
      </c>
      <c r="Q3406" s="221"/>
      <c r="R3406" s="221"/>
      <c r="S3406" s="221"/>
      <c r="T3406" s="221"/>
      <c r="U3406" s="221"/>
      <c r="V3406" s="221"/>
      <c r="W3406" s="221"/>
      <c r="X3406" s="221"/>
      <c r="Y3406" s="221"/>
      <c r="Z3406" s="221"/>
      <c r="AA3406" s="221"/>
      <c r="AB3406" s="221"/>
      <c r="AC3406" s="221"/>
      <c r="AD3406" s="221"/>
      <c r="AE3406" s="221"/>
    </row>
    <row r="3407" spans="2:31">
      <c r="B3407" s="1319">
        <f t="shared" si="140"/>
        <v>-1</v>
      </c>
      <c r="D3407" s="1310"/>
      <c r="E3407" s="1310"/>
      <c r="F3407" s="1320"/>
      <c r="G3407" s="1310"/>
      <c r="H3407" s="1310"/>
      <c r="I3407" s="1310"/>
      <c r="J3407" s="1321"/>
      <c r="K3407" s="1321"/>
      <c r="L3407" s="1310"/>
      <c r="N3407" s="1322">
        <f t="shared" si="138"/>
        <v>0</v>
      </c>
      <c r="O3407" s="1323">
        <f t="shared" si="139"/>
        <v>0</v>
      </c>
      <c r="P3407" s="1323">
        <f>O3407/'1.5 Universal Data'!$E$36</f>
        <v>0</v>
      </c>
      <c r="Q3407" s="221"/>
      <c r="R3407" s="221"/>
      <c r="S3407" s="221"/>
      <c r="T3407" s="221"/>
      <c r="U3407" s="221"/>
      <c r="V3407" s="221"/>
      <c r="W3407" s="221"/>
      <c r="X3407" s="221"/>
      <c r="Y3407" s="221"/>
      <c r="Z3407" s="221"/>
      <c r="AA3407" s="221"/>
      <c r="AB3407" s="221"/>
      <c r="AC3407" s="221"/>
      <c r="AD3407" s="221"/>
      <c r="AE3407" s="221"/>
    </row>
    <row r="3408" spans="2:31">
      <c r="B3408" s="1319">
        <f t="shared" si="140"/>
        <v>-1</v>
      </c>
      <c r="D3408" s="1310"/>
      <c r="E3408" s="1310"/>
      <c r="F3408" s="1320"/>
      <c r="G3408" s="1310"/>
      <c r="H3408" s="1310"/>
      <c r="I3408" s="1310"/>
      <c r="J3408" s="1321"/>
      <c r="K3408" s="1321"/>
      <c r="L3408" s="1310"/>
      <c r="N3408" s="1322">
        <f t="shared" ref="N3408:N3471" si="141">+H3408*((K3408-J3408)+1)*B3408</f>
        <v>0</v>
      </c>
      <c r="O3408" s="1323">
        <f t="shared" ref="O3408:O3471" si="142">N3408*L3408/100</f>
        <v>0</v>
      </c>
      <c r="P3408" s="1323">
        <f>O3408/'1.5 Universal Data'!$E$36</f>
        <v>0</v>
      </c>
      <c r="Q3408" s="221"/>
      <c r="R3408" s="221"/>
      <c r="S3408" s="221"/>
      <c r="T3408" s="221"/>
      <c r="U3408" s="221"/>
      <c r="V3408" s="221"/>
      <c r="W3408" s="221"/>
      <c r="X3408" s="221"/>
      <c r="Y3408" s="221"/>
      <c r="Z3408" s="221"/>
      <c r="AA3408" s="221"/>
      <c r="AB3408" s="221"/>
      <c r="AC3408" s="221"/>
      <c r="AD3408" s="221"/>
      <c r="AE3408" s="221"/>
    </row>
    <row r="3409" spans="2:31">
      <c r="B3409" s="1319">
        <f t="shared" si="140"/>
        <v>-1</v>
      </c>
      <c r="D3409" s="1310"/>
      <c r="E3409" s="1310"/>
      <c r="F3409" s="1320"/>
      <c r="G3409" s="1310"/>
      <c r="H3409" s="1310"/>
      <c r="I3409" s="1310"/>
      <c r="J3409" s="1321"/>
      <c r="K3409" s="1321"/>
      <c r="L3409" s="1310"/>
      <c r="N3409" s="1322">
        <f t="shared" si="141"/>
        <v>0</v>
      </c>
      <c r="O3409" s="1323">
        <f t="shared" si="142"/>
        <v>0</v>
      </c>
      <c r="P3409" s="1323">
        <f>O3409/'1.5 Universal Data'!$E$36</f>
        <v>0</v>
      </c>
      <c r="Q3409" s="221"/>
      <c r="R3409" s="221"/>
      <c r="S3409" s="221"/>
      <c r="T3409" s="221"/>
      <c r="U3409" s="221"/>
      <c r="V3409" s="221"/>
      <c r="W3409" s="221"/>
      <c r="X3409" s="221"/>
      <c r="Y3409" s="221"/>
      <c r="Z3409" s="221"/>
      <c r="AA3409" s="221"/>
      <c r="AB3409" s="221"/>
      <c r="AC3409" s="221"/>
      <c r="AD3409" s="221"/>
      <c r="AE3409" s="221"/>
    </row>
    <row r="3410" spans="2:31">
      <c r="B3410" s="1319">
        <f t="shared" si="140"/>
        <v>-1</v>
      </c>
      <c r="D3410" s="1310"/>
      <c r="E3410" s="1310"/>
      <c r="F3410" s="1320"/>
      <c r="G3410" s="1310"/>
      <c r="H3410" s="1310"/>
      <c r="I3410" s="1310"/>
      <c r="J3410" s="1321"/>
      <c r="K3410" s="1321"/>
      <c r="L3410" s="1310"/>
      <c r="N3410" s="1322">
        <f t="shared" si="141"/>
        <v>0</v>
      </c>
      <c r="O3410" s="1323">
        <f t="shared" si="142"/>
        <v>0</v>
      </c>
      <c r="P3410" s="1323">
        <f>O3410/'1.5 Universal Data'!$E$36</f>
        <v>0</v>
      </c>
      <c r="Q3410" s="221"/>
      <c r="R3410" s="221"/>
      <c r="S3410" s="221"/>
      <c r="T3410" s="221"/>
      <c r="U3410" s="221"/>
      <c r="V3410" s="221"/>
      <c r="W3410" s="221"/>
      <c r="X3410" s="221"/>
      <c r="Y3410" s="221"/>
      <c r="Z3410" s="221"/>
      <c r="AA3410" s="221"/>
      <c r="AB3410" s="221"/>
      <c r="AC3410" s="221"/>
      <c r="AD3410" s="221"/>
      <c r="AE3410" s="221"/>
    </row>
    <row r="3411" spans="2:31">
      <c r="B3411" s="1319">
        <f t="shared" si="140"/>
        <v>-1</v>
      </c>
      <c r="D3411" s="1310"/>
      <c r="E3411" s="1310"/>
      <c r="F3411" s="1320"/>
      <c r="G3411" s="1310"/>
      <c r="H3411" s="1310"/>
      <c r="I3411" s="1310"/>
      <c r="J3411" s="1321"/>
      <c r="K3411" s="1321"/>
      <c r="L3411" s="1310"/>
      <c r="N3411" s="1322">
        <f t="shared" si="141"/>
        <v>0</v>
      </c>
      <c r="O3411" s="1323">
        <f t="shared" si="142"/>
        <v>0</v>
      </c>
      <c r="P3411" s="1323">
        <f>O3411/'1.5 Universal Data'!$E$36</f>
        <v>0</v>
      </c>
      <c r="Q3411" s="221"/>
      <c r="R3411" s="221"/>
      <c r="S3411" s="221"/>
      <c r="T3411" s="221"/>
      <c r="U3411" s="221"/>
      <c r="V3411" s="221"/>
      <c r="W3411" s="221"/>
      <c r="X3411" s="221"/>
      <c r="Y3411" s="221"/>
      <c r="Z3411" s="221"/>
      <c r="AA3411" s="221"/>
      <c r="AB3411" s="221"/>
      <c r="AC3411" s="221"/>
      <c r="AD3411" s="221"/>
      <c r="AE3411" s="221"/>
    </row>
    <row r="3412" spans="2:31">
      <c r="B3412" s="1319">
        <f t="shared" si="140"/>
        <v>-1</v>
      </c>
      <c r="D3412" s="1310"/>
      <c r="E3412" s="1310"/>
      <c r="F3412" s="1320"/>
      <c r="G3412" s="1310"/>
      <c r="H3412" s="1310"/>
      <c r="I3412" s="1310"/>
      <c r="J3412" s="1321"/>
      <c r="K3412" s="1321"/>
      <c r="L3412" s="1310"/>
      <c r="N3412" s="1322">
        <f t="shared" si="141"/>
        <v>0</v>
      </c>
      <c r="O3412" s="1323">
        <f t="shared" si="142"/>
        <v>0</v>
      </c>
      <c r="P3412" s="1323">
        <f>O3412/'1.5 Universal Data'!$E$36</f>
        <v>0</v>
      </c>
      <c r="Q3412" s="221"/>
      <c r="R3412" s="221"/>
      <c r="S3412" s="221"/>
      <c r="T3412" s="221"/>
      <c r="U3412" s="221"/>
      <c r="V3412" s="221"/>
      <c r="W3412" s="221"/>
      <c r="X3412" s="221"/>
      <c r="Y3412" s="221"/>
      <c r="Z3412" s="221"/>
      <c r="AA3412" s="221"/>
      <c r="AB3412" s="221"/>
      <c r="AC3412" s="221"/>
      <c r="AD3412" s="221"/>
      <c r="AE3412" s="221"/>
    </row>
    <row r="3413" spans="2:31">
      <c r="B3413" s="1319">
        <f t="shared" si="140"/>
        <v>-1</v>
      </c>
      <c r="D3413" s="1310"/>
      <c r="E3413" s="1310"/>
      <c r="F3413" s="1320"/>
      <c r="G3413" s="1310"/>
      <c r="H3413" s="1310"/>
      <c r="I3413" s="1310"/>
      <c r="J3413" s="1321"/>
      <c r="K3413" s="1321"/>
      <c r="L3413" s="1310"/>
      <c r="N3413" s="1322">
        <f t="shared" si="141"/>
        <v>0</v>
      </c>
      <c r="O3413" s="1323">
        <f t="shared" si="142"/>
        <v>0</v>
      </c>
      <c r="P3413" s="1323">
        <f>O3413/'1.5 Universal Data'!$E$36</f>
        <v>0</v>
      </c>
      <c r="Q3413" s="221"/>
      <c r="R3413" s="221"/>
      <c r="S3413" s="221"/>
      <c r="T3413" s="221"/>
      <c r="U3413" s="221"/>
      <c r="V3413" s="221"/>
      <c r="W3413" s="221"/>
      <c r="X3413" s="221"/>
      <c r="Y3413" s="221"/>
      <c r="Z3413" s="221"/>
      <c r="AA3413" s="221"/>
      <c r="AB3413" s="221"/>
      <c r="AC3413" s="221"/>
      <c r="AD3413" s="221"/>
      <c r="AE3413" s="221"/>
    </row>
    <row r="3414" spans="2:31">
      <c r="B3414" s="1319">
        <f t="shared" si="140"/>
        <v>-1</v>
      </c>
      <c r="D3414" s="1310"/>
      <c r="E3414" s="1310"/>
      <c r="F3414" s="1320"/>
      <c r="G3414" s="1310"/>
      <c r="H3414" s="1310"/>
      <c r="I3414" s="1310"/>
      <c r="J3414" s="1321"/>
      <c r="K3414" s="1321"/>
      <c r="L3414" s="1310"/>
      <c r="N3414" s="1322">
        <f t="shared" si="141"/>
        <v>0</v>
      </c>
      <c r="O3414" s="1323">
        <f t="shared" si="142"/>
        <v>0</v>
      </c>
      <c r="P3414" s="1323">
        <f>O3414/'1.5 Universal Data'!$E$36</f>
        <v>0</v>
      </c>
      <c r="Q3414" s="221"/>
      <c r="R3414" s="221"/>
      <c r="S3414" s="221"/>
      <c r="T3414" s="221"/>
      <c r="U3414" s="221"/>
      <c r="V3414" s="221"/>
      <c r="W3414" s="221"/>
      <c r="X3414" s="221"/>
      <c r="Y3414" s="221"/>
      <c r="Z3414" s="221"/>
      <c r="AA3414" s="221"/>
      <c r="AB3414" s="221"/>
      <c r="AC3414" s="221"/>
      <c r="AD3414" s="221"/>
      <c r="AE3414" s="221"/>
    </row>
    <row r="3415" spans="2:31">
      <c r="B3415" s="1319">
        <f t="shared" ref="B3415:B3478" si="143">IF(G3415="buy",1,-1)</f>
        <v>-1</v>
      </c>
      <c r="D3415" s="1310"/>
      <c r="E3415" s="1310"/>
      <c r="F3415" s="1320"/>
      <c r="G3415" s="1310"/>
      <c r="H3415" s="1310"/>
      <c r="I3415" s="1310"/>
      <c r="J3415" s="1321"/>
      <c r="K3415" s="1321"/>
      <c r="L3415" s="1310"/>
      <c r="N3415" s="1322">
        <f t="shared" si="141"/>
        <v>0</v>
      </c>
      <c r="O3415" s="1323">
        <f t="shared" si="142"/>
        <v>0</v>
      </c>
      <c r="P3415" s="1323">
        <f>O3415/'1.5 Universal Data'!$E$36</f>
        <v>0</v>
      </c>
      <c r="Q3415" s="221"/>
      <c r="R3415" s="221"/>
      <c r="S3415" s="221"/>
      <c r="T3415" s="221"/>
      <c r="U3415" s="221"/>
      <c r="V3415" s="221"/>
      <c r="W3415" s="221"/>
      <c r="X3415" s="221"/>
      <c r="Y3415" s="221"/>
      <c r="Z3415" s="221"/>
      <c r="AA3415" s="221"/>
      <c r="AB3415" s="221"/>
      <c r="AC3415" s="221"/>
      <c r="AD3415" s="221"/>
      <c r="AE3415" s="221"/>
    </row>
    <row r="3416" spans="2:31">
      <c r="B3416" s="1319">
        <f t="shared" si="143"/>
        <v>-1</v>
      </c>
      <c r="D3416" s="1310"/>
      <c r="E3416" s="1310"/>
      <c r="F3416" s="1320"/>
      <c r="G3416" s="1310"/>
      <c r="H3416" s="1310"/>
      <c r="I3416" s="1310"/>
      <c r="J3416" s="1321"/>
      <c r="K3416" s="1321"/>
      <c r="L3416" s="1310"/>
      <c r="N3416" s="1322">
        <f t="shared" si="141"/>
        <v>0</v>
      </c>
      <c r="O3416" s="1323">
        <f t="shared" si="142"/>
        <v>0</v>
      </c>
      <c r="P3416" s="1323">
        <f>O3416/'1.5 Universal Data'!$E$36</f>
        <v>0</v>
      </c>
      <c r="Q3416" s="221"/>
      <c r="R3416" s="221"/>
      <c r="S3416" s="221"/>
      <c r="T3416" s="221"/>
      <c r="U3416" s="221"/>
      <c r="V3416" s="221"/>
      <c r="W3416" s="221"/>
      <c r="X3416" s="221"/>
      <c r="Y3416" s="221"/>
      <c r="Z3416" s="221"/>
      <c r="AA3416" s="221"/>
      <c r="AB3416" s="221"/>
      <c r="AC3416" s="221"/>
      <c r="AD3416" s="221"/>
      <c r="AE3416" s="221"/>
    </row>
    <row r="3417" spans="2:31">
      <c r="B3417" s="1319">
        <f t="shared" si="143"/>
        <v>-1</v>
      </c>
      <c r="D3417" s="1310"/>
      <c r="E3417" s="1310"/>
      <c r="F3417" s="1320"/>
      <c r="G3417" s="1310"/>
      <c r="H3417" s="1310"/>
      <c r="I3417" s="1310"/>
      <c r="J3417" s="1321"/>
      <c r="K3417" s="1321"/>
      <c r="L3417" s="1310"/>
      <c r="N3417" s="1322">
        <f t="shared" si="141"/>
        <v>0</v>
      </c>
      <c r="O3417" s="1323">
        <f t="shared" si="142"/>
        <v>0</v>
      </c>
      <c r="P3417" s="1323">
        <f>O3417/'1.5 Universal Data'!$E$36</f>
        <v>0</v>
      </c>
      <c r="Q3417" s="221"/>
      <c r="R3417" s="221"/>
      <c r="S3417" s="221"/>
      <c r="T3417" s="221"/>
      <c r="U3417" s="221"/>
      <c r="V3417" s="221"/>
      <c r="W3417" s="221"/>
      <c r="X3417" s="221"/>
      <c r="Y3417" s="221"/>
      <c r="Z3417" s="221"/>
      <c r="AA3417" s="221"/>
      <c r="AB3417" s="221"/>
      <c r="AC3417" s="221"/>
      <c r="AD3417" s="221"/>
      <c r="AE3417" s="221"/>
    </row>
    <row r="3418" spans="2:31">
      <c r="B3418" s="1319">
        <f t="shared" si="143"/>
        <v>-1</v>
      </c>
      <c r="D3418" s="1310"/>
      <c r="E3418" s="1310"/>
      <c r="F3418" s="1320"/>
      <c r="G3418" s="1310"/>
      <c r="H3418" s="1310"/>
      <c r="I3418" s="1310"/>
      <c r="J3418" s="1321"/>
      <c r="K3418" s="1321"/>
      <c r="L3418" s="1310"/>
      <c r="N3418" s="1322">
        <f t="shared" si="141"/>
        <v>0</v>
      </c>
      <c r="O3418" s="1323">
        <f t="shared" si="142"/>
        <v>0</v>
      </c>
      <c r="P3418" s="1323">
        <f>O3418/'1.5 Universal Data'!$E$36</f>
        <v>0</v>
      </c>
      <c r="Q3418" s="221"/>
      <c r="R3418" s="221"/>
      <c r="S3418" s="221"/>
      <c r="T3418" s="221"/>
      <c r="U3418" s="221"/>
      <c r="V3418" s="221"/>
      <c r="W3418" s="221"/>
      <c r="X3418" s="221"/>
      <c r="Y3418" s="221"/>
      <c r="Z3418" s="221"/>
      <c r="AA3418" s="221"/>
      <c r="AB3418" s="221"/>
      <c r="AC3418" s="221"/>
      <c r="AD3418" s="221"/>
      <c r="AE3418" s="221"/>
    </row>
    <row r="3419" spans="2:31">
      <c r="B3419" s="1319">
        <f t="shared" si="143"/>
        <v>-1</v>
      </c>
      <c r="D3419" s="1310"/>
      <c r="E3419" s="1310"/>
      <c r="F3419" s="1320"/>
      <c r="G3419" s="1310"/>
      <c r="H3419" s="1310"/>
      <c r="I3419" s="1310"/>
      <c r="J3419" s="1321"/>
      <c r="K3419" s="1321"/>
      <c r="L3419" s="1310"/>
      <c r="N3419" s="1322">
        <f t="shared" si="141"/>
        <v>0</v>
      </c>
      <c r="O3419" s="1323">
        <f t="shared" si="142"/>
        <v>0</v>
      </c>
      <c r="P3419" s="1323">
        <f>O3419/'1.5 Universal Data'!$E$36</f>
        <v>0</v>
      </c>
      <c r="Q3419" s="221"/>
      <c r="R3419" s="221"/>
      <c r="S3419" s="221"/>
      <c r="T3419" s="221"/>
      <c r="U3419" s="221"/>
      <c r="V3419" s="221"/>
      <c r="W3419" s="221"/>
      <c r="X3419" s="221"/>
      <c r="Y3419" s="221"/>
      <c r="Z3419" s="221"/>
      <c r="AA3419" s="221"/>
      <c r="AB3419" s="221"/>
      <c r="AC3419" s="221"/>
      <c r="AD3419" s="221"/>
      <c r="AE3419" s="221"/>
    </row>
    <row r="3420" spans="2:31">
      <c r="B3420" s="1319">
        <f t="shared" si="143"/>
        <v>-1</v>
      </c>
      <c r="D3420" s="1310"/>
      <c r="E3420" s="1310"/>
      <c r="F3420" s="1320"/>
      <c r="G3420" s="1310"/>
      <c r="H3420" s="1310"/>
      <c r="I3420" s="1310"/>
      <c r="J3420" s="1321"/>
      <c r="K3420" s="1321"/>
      <c r="L3420" s="1310"/>
      <c r="N3420" s="1322">
        <f t="shared" si="141"/>
        <v>0</v>
      </c>
      <c r="O3420" s="1323">
        <f t="shared" si="142"/>
        <v>0</v>
      </c>
      <c r="P3420" s="1323">
        <f>O3420/'1.5 Universal Data'!$E$36</f>
        <v>0</v>
      </c>
      <c r="Q3420" s="221"/>
      <c r="R3420" s="221"/>
      <c r="S3420" s="221"/>
      <c r="T3420" s="221"/>
      <c r="U3420" s="221"/>
      <c r="V3420" s="221"/>
      <c r="W3420" s="221"/>
      <c r="X3420" s="221"/>
      <c r="Y3420" s="221"/>
      <c r="Z3420" s="221"/>
      <c r="AA3420" s="221"/>
      <c r="AB3420" s="221"/>
      <c r="AC3420" s="221"/>
      <c r="AD3420" s="221"/>
      <c r="AE3420" s="221"/>
    </row>
    <row r="3421" spans="2:31">
      <c r="B3421" s="1319">
        <f t="shared" si="143"/>
        <v>-1</v>
      </c>
      <c r="D3421" s="1310"/>
      <c r="E3421" s="1310"/>
      <c r="F3421" s="1320"/>
      <c r="G3421" s="1310"/>
      <c r="H3421" s="1310"/>
      <c r="I3421" s="1310"/>
      <c r="J3421" s="1321"/>
      <c r="K3421" s="1321"/>
      <c r="L3421" s="1310"/>
      <c r="N3421" s="1322">
        <f t="shared" si="141"/>
        <v>0</v>
      </c>
      <c r="O3421" s="1323">
        <f t="shared" si="142"/>
        <v>0</v>
      </c>
      <c r="P3421" s="1323">
        <f>O3421/'1.5 Universal Data'!$E$36</f>
        <v>0</v>
      </c>
      <c r="Q3421" s="221"/>
      <c r="R3421" s="221"/>
      <c r="S3421" s="221"/>
      <c r="T3421" s="221"/>
      <c r="U3421" s="221"/>
      <c r="V3421" s="221"/>
      <c r="W3421" s="221"/>
      <c r="X3421" s="221"/>
      <c r="Y3421" s="221"/>
      <c r="Z3421" s="221"/>
      <c r="AA3421" s="221"/>
      <c r="AB3421" s="221"/>
      <c r="AC3421" s="221"/>
      <c r="AD3421" s="221"/>
      <c r="AE3421" s="221"/>
    </row>
    <row r="3422" spans="2:31">
      <c r="B3422" s="1319">
        <f t="shared" si="143"/>
        <v>-1</v>
      </c>
      <c r="D3422" s="1310"/>
      <c r="E3422" s="1310"/>
      <c r="F3422" s="1320"/>
      <c r="G3422" s="1310"/>
      <c r="H3422" s="1310"/>
      <c r="I3422" s="1310"/>
      <c r="J3422" s="1321"/>
      <c r="K3422" s="1321"/>
      <c r="L3422" s="1310"/>
      <c r="N3422" s="1322">
        <f t="shared" si="141"/>
        <v>0</v>
      </c>
      <c r="O3422" s="1323">
        <f t="shared" si="142"/>
        <v>0</v>
      </c>
      <c r="P3422" s="1323">
        <f>O3422/'1.5 Universal Data'!$E$36</f>
        <v>0</v>
      </c>
      <c r="Q3422" s="221"/>
      <c r="R3422" s="221"/>
      <c r="S3422" s="221"/>
      <c r="T3422" s="221"/>
      <c r="U3422" s="221"/>
      <c r="V3422" s="221"/>
      <c r="W3422" s="221"/>
      <c r="X3422" s="221"/>
      <c r="Y3422" s="221"/>
      <c r="Z3422" s="221"/>
      <c r="AA3422" s="221"/>
      <c r="AB3422" s="221"/>
      <c r="AC3422" s="221"/>
      <c r="AD3422" s="221"/>
      <c r="AE3422" s="221"/>
    </row>
    <row r="3423" spans="2:31">
      <c r="B3423" s="1319">
        <f t="shared" si="143"/>
        <v>-1</v>
      </c>
      <c r="D3423" s="1310"/>
      <c r="E3423" s="1310"/>
      <c r="F3423" s="1320"/>
      <c r="G3423" s="1310"/>
      <c r="H3423" s="1310"/>
      <c r="I3423" s="1310"/>
      <c r="J3423" s="1321"/>
      <c r="K3423" s="1321"/>
      <c r="L3423" s="1310"/>
      <c r="N3423" s="1322">
        <f t="shared" si="141"/>
        <v>0</v>
      </c>
      <c r="O3423" s="1323">
        <f t="shared" si="142"/>
        <v>0</v>
      </c>
      <c r="P3423" s="1323">
        <f>O3423/'1.5 Universal Data'!$E$36</f>
        <v>0</v>
      </c>
      <c r="Q3423" s="221"/>
      <c r="R3423" s="221"/>
      <c r="S3423" s="221"/>
      <c r="T3423" s="221"/>
      <c r="U3423" s="221"/>
      <c r="V3423" s="221"/>
      <c r="W3423" s="221"/>
      <c r="X3423" s="221"/>
      <c r="Y3423" s="221"/>
      <c r="Z3423" s="221"/>
      <c r="AA3423" s="221"/>
      <c r="AB3423" s="221"/>
      <c r="AC3423" s="221"/>
      <c r="AD3423" s="221"/>
      <c r="AE3423" s="221"/>
    </row>
    <row r="3424" spans="2:31">
      <c r="B3424" s="1319">
        <f t="shared" si="143"/>
        <v>-1</v>
      </c>
      <c r="D3424" s="1310"/>
      <c r="E3424" s="1310"/>
      <c r="F3424" s="1320"/>
      <c r="G3424" s="1310"/>
      <c r="H3424" s="1310"/>
      <c r="I3424" s="1310"/>
      <c r="J3424" s="1321"/>
      <c r="K3424" s="1321"/>
      <c r="L3424" s="1310"/>
      <c r="N3424" s="1322">
        <f t="shared" si="141"/>
        <v>0</v>
      </c>
      <c r="O3424" s="1323">
        <f t="shared" si="142"/>
        <v>0</v>
      </c>
      <c r="P3424" s="1323">
        <f>O3424/'1.5 Universal Data'!$E$36</f>
        <v>0</v>
      </c>
      <c r="Q3424" s="221"/>
      <c r="R3424" s="221"/>
      <c r="S3424" s="221"/>
      <c r="T3424" s="221"/>
      <c r="U3424" s="221"/>
      <c r="V3424" s="221"/>
      <c r="W3424" s="221"/>
      <c r="X3424" s="221"/>
      <c r="Y3424" s="221"/>
      <c r="Z3424" s="221"/>
      <c r="AA3424" s="221"/>
      <c r="AB3424" s="221"/>
      <c r="AC3424" s="221"/>
      <c r="AD3424" s="221"/>
      <c r="AE3424" s="221"/>
    </row>
    <row r="3425" spans="2:31">
      <c r="B3425" s="1319">
        <f t="shared" si="143"/>
        <v>-1</v>
      </c>
      <c r="D3425" s="1310"/>
      <c r="E3425" s="1310"/>
      <c r="F3425" s="1320"/>
      <c r="G3425" s="1310"/>
      <c r="H3425" s="1310"/>
      <c r="I3425" s="1310"/>
      <c r="J3425" s="1321"/>
      <c r="K3425" s="1321"/>
      <c r="L3425" s="1310"/>
      <c r="N3425" s="1322">
        <f t="shared" si="141"/>
        <v>0</v>
      </c>
      <c r="O3425" s="1323">
        <f t="shared" si="142"/>
        <v>0</v>
      </c>
      <c r="P3425" s="1323">
        <f>O3425/'1.5 Universal Data'!$E$36</f>
        <v>0</v>
      </c>
      <c r="Q3425" s="221"/>
      <c r="R3425" s="221"/>
      <c r="S3425" s="221"/>
      <c r="T3425" s="221"/>
      <c r="U3425" s="221"/>
      <c r="V3425" s="221"/>
      <c r="W3425" s="221"/>
      <c r="X3425" s="221"/>
      <c r="Y3425" s="221"/>
      <c r="Z3425" s="221"/>
      <c r="AA3425" s="221"/>
      <c r="AB3425" s="221"/>
      <c r="AC3425" s="221"/>
      <c r="AD3425" s="221"/>
      <c r="AE3425" s="221"/>
    </row>
    <row r="3426" spans="2:31">
      <c r="B3426" s="1319">
        <f t="shared" si="143"/>
        <v>-1</v>
      </c>
      <c r="D3426" s="1310"/>
      <c r="E3426" s="1310"/>
      <c r="F3426" s="1320"/>
      <c r="G3426" s="1310"/>
      <c r="H3426" s="1310"/>
      <c r="I3426" s="1310"/>
      <c r="J3426" s="1321"/>
      <c r="K3426" s="1321"/>
      <c r="L3426" s="1310"/>
      <c r="N3426" s="1322">
        <f t="shared" si="141"/>
        <v>0</v>
      </c>
      <c r="O3426" s="1323">
        <f t="shared" si="142"/>
        <v>0</v>
      </c>
      <c r="P3426" s="1323">
        <f>O3426/'1.5 Universal Data'!$E$36</f>
        <v>0</v>
      </c>
      <c r="Q3426" s="221"/>
      <c r="R3426" s="221"/>
      <c r="S3426" s="221"/>
      <c r="T3426" s="221"/>
      <c r="U3426" s="221"/>
      <c r="V3426" s="221"/>
      <c r="W3426" s="221"/>
      <c r="X3426" s="221"/>
      <c r="Y3426" s="221"/>
      <c r="Z3426" s="221"/>
      <c r="AA3426" s="221"/>
      <c r="AB3426" s="221"/>
      <c r="AC3426" s="221"/>
      <c r="AD3426" s="221"/>
      <c r="AE3426" s="221"/>
    </row>
    <row r="3427" spans="2:31">
      <c r="B3427" s="1319">
        <f t="shared" si="143"/>
        <v>-1</v>
      </c>
      <c r="D3427" s="1310"/>
      <c r="E3427" s="1310"/>
      <c r="F3427" s="1320"/>
      <c r="G3427" s="1310"/>
      <c r="H3427" s="1310"/>
      <c r="I3427" s="1310"/>
      <c r="J3427" s="1321"/>
      <c r="K3427" s="1321"/>
      <c r="L3427" s="1310"/>
      <c r="N3427" s="1322">
        <f t="shared" si="141"/>
        <v>0</v>
      </c>
      <c r="O3427" s="1323">
        <f t="shared" si="142"/>
        <v>0</v>
      </c>
      <c r="P3427" s="1323">
        <f>O3427/'1.5 Universal Data'!$E$36</f>
        <v>0</v>
      </c>
      <c r="Q3427" s="221"/>
      <c r="R3427" s="221"/>
      <c r="S3427" s="221"/>
      <c r="T3427" s="221"/>
      <c r="U3427" s="221"/>
      <c r="V3427" s="221"/>
      <c r="W3427" s="221"/>
      <c r="X3427" s="221"/>
      <c r="Y3427" s="221"/>
      <c r="Z3427" s="221"/>
      <c r="AA3427" s="221"/>
      <c r="AB3427" s="221"/>
      <c r="AC3427" s="221"/>
      <c r="AD3427" s="221"/>
      <c r="AE3427" s="221"/>
    </row>
    <row r="3428" spans="2:31">
      <c r="B3428" s="1319">
        <f t="shared" si="143"/>
        <v>-1</v>
      </c>
      <c r="D3428" s="1310"/>
      <c r="E3428" s="1310"/>
      <c r="F3428" s="1320"/>
      <c r="G3428" s="1310"/>
      <c r="H3428" s="1310"/>
      <c r="I3428" s="1310"/>
      <c r="J3428" s="1321"/>
      <c r="K3428" s="1321"/>
      <c r="L3428" s="1310"/>
      <c r="N3428" s="1322">
        <f t="shared" si="141"/>
        <v>0</v>
      </c>
      <c r="O3428" s="1323">
        <f t="shared" si="142"/>
        <v>0</v>
      </c>
      <c r="P3428" s="1323">
        <f>O3428/'1.5 Universal Data'!$E$36</f>
        <v>0</v>
      </c>
      <c r="Q3428" s="221"/>
      <c r="R3428" s="221"/>
      <c r="S3428" s="221"/>
      <c r="T3428" s="221"/>
      <c r="U3428" s="221"/>
      <c r="V3428" s="221"/>
      <c r="W3428" s="221"/>
      <c r="X3428" s="221"/>
      <c r="Y3428" s="221"/>
      <c r="Z3428" s="221"/>
      <c r="AA3428" s="221"/>
      <c r="AB3428" s="221"/>
      <c r="AC3428" s="221"/>
      <c r="AD3428" s="221"/>
      <c r="AE3428" s="221"/>
    </row>
    <row r="3429" spans="2:31">
      <c r="B3429" s="1319">
        <f t="shared" si="143"/>
        <v>-1</v>
      </c>
      <c r="D3429" s="1310"/>
      <c r="E3429" s="1310"/>
      <c r="F3429" s="1320"/>
      <c r="G3429" s="1310"/>
      <c r="H3429" s="1310"/>
      <c r="I3429" s="1310"/>
      <c r="J3429" s="1321"/>
      <c r="K3429" s="1321"/>
      <c r="L3429" s="1310"/>
      <c r="N3429" s="1322">
        <f t="shared" si="141"/>
        <v>0</v>
      </c>
      <c r="O3429" s="1323">
        <f t="shared" si="142"/>
        <v>0</v>
      </c>
      <c r="P3429" s="1323">
        <f>O3429/'1.5 Universal Data'!$E$36</f>
        <v>0</v>
      </c>
      <c r="Q3429" s="221"/>
      <c r="R3429" s="221"/>
      <c r="S3429" s="221"/>
      <c r="T3429" s="221"/>
      <c r="U3429" s="221"/>
      <c r="V3429" s="221"/>
      <c r="W3429" s="221"/>
      <c r="X3429" s="221"/>
      <c r="Y3429" s="221"/>
      <c r="Z3429" s="221"/>
      <c r="AA3429" s="221"/>
      <c r="AB3429" s="221"/>
      <c r="AC3429" s="221"/>
      <c r="AD3429" s="221"/>
      <c r="AE3429" s="221"/>
    </row>
    <row r="3430" spans="2:31">
      <c r="B3430" s="1319">
        <f t="shared" si="143"/>
        <v>-1</v>
      </c>
      <c r="D3430" s="1310"/>
      <c r="E3430" s="1310"/>
      <c r="F3430" s="1320"/>
      <c r="G3430" s="1310"/>
      <c r="H3430" s="1310"/>
      <c r="I3430" s="1310"/>
      <c r="J3430" s="1321"/>
      <c r="K3430" s="1321"/>
      <c r="L3430" s="1310"/>
      <c r="N3430" s="1322">
        <f t="shared" si="141"/>
        <v>0</v>
      </c>
      <c r="O3430" s="1323">
        <f t="shared" si="142"/>
        <v>0</v>
      </c>
      <c r="P3430" s="1323">
        <f>O3430/'1.5 Universal Data'!$E$36</f>
        <v>0</v>
      </c>
      <c r="Q3430" s="221"/>
      <c r="R3430" s="221"/>
      <c r="S3430" s="221"/>
      <c r="T3430" s="221"/>
      <c r="U3430" s="221"/>
      <c r="V3430" s="221"/>
      <c r="W3430" s="221"/>
      <c r="X3430" s="221"/>
      <c r="Y3430" s="221"/>
      <c r="Z3430" s="221"/>
      <c r="AA3430" s="221"/>
      <c r="AB3430" s="221"/>
      <c r="AC3430" s="221"/>
      <c r="AD3430" s="221"/>
      <c r="AE3430" s="221"/>
    </row>
    <row r="3431" spans="2:31">
      <c r="B3431" s="1319">
        <f t="shared" si="143"/>
        <v>-1</v>
      </c>
      <c r="D3431" s="1310"/>
      <c r="E3431" s="1310"/>
      <c r="F3431" s="1320"/>
      <c r="G3431" s="1310"/>
      <c r="H3431" s="1310"/>
      <c r="I3431" s="1310"/>
      <c r="J3431" s="1321"/>
      <c r="K3431" s="1321"/>
      <c r="L3431" s="1310"/>
      <c r="N3431" s="1322">
        <f t="shared" si="141"/>
        <v>0</v>
      </c>
      <c r="O3431" s="1323">
        <f t="shared" si="142"/>
        <v>0</v>
      </c>
      <c r="P3431" s="1323">
        <f>O3431/'1.5 Universal Data'!$E$36</f>
        <v>0</v>
      </c>
      <c r="Q3431" s="221"/>
      <c r="R3431" s="221"/>
      <c r="S3431" s="221"/>
      <c r="T3431" s="221"/>
      <c r="U3431" s="221"/>
      <c r="V3431" s="221"/>
      <c r="W3431" s="221"/>
      <c r="X3431" s="221"/>
      <c r="Y3431" s="221"/>
      <c r="Z3431" s="221"/>
      <c r="AA3431" s="221"/>
      <c r="AB3431" s="221"/>
      <c r="AC3431" s="221"/>
      <c r="AD3431" s="221"/>
      <c r="AE3431" s="221"/>
    </row>
    <row r="3432" spans="2:31">
      <c r="B3432" s="1319">
        <f t="shared" si="143"/>
        <v>-1</v>
      </c>
      <c r="D3432" s="1310"/>
      <c r="E3432" s="1310"/>
      <c r="F3432" s="1320"/>
      <c r="G3432" s="1310"/>
      <c r="H3432" s="1310"/>
      <c r="I3432" s="1310"/>
      <c r="J3432" s="1321"/>
      <c r="K3432" s="1321"/>
      <c r="L3432" s="1310"/>
      <c r="N3432" s="1322">
        <f t="shared" si="141"/>
        <v>0</v>
      </c>
      <c r="O3432" s="1323">
        <f t="shared" si="142"/>
        <v>0</v>
      </c>
      <c r="P3432" s="1323">
        <f>O3432/'1.5 Universal Data'!$E$36</f>
        <v>0</v>
      </c>
      <c r="Q3432" s="221"/>
      <c r="R3432" s="221"/>
      <c r="S3432" s="221"/>
      <c r="T3432" s="221"/>
      <c r="U3432" s="221"/>
      <c r="V3432" s="221"/>
      <c r="W3432" s="221"/>
      <c r="X3432" s="221"/>
      <c r="Y3432" s="221"/>
      <c r="Z3432" s="221"/>
      <c r="AA3432" s="221"/>
      <c r="AB3432" s="221"/>
      <c r="AC3432" s="221"/>
      <c r="AD3432" s="221"/>
      <c r="AE3432" s="221"/>
    </row>
    <row r="3433" spans="2:31">
      <c r="B3433" s="1319">
        <f t="shared" si="143"/>
        <v>-1</v>
      </c>
      <c r="D3433" s="1310"/>
      <c r="E3433" s="1310"/>
      <c r="F3433" s="1320"/>
      <c r="G3433" s="1310"/>
      <c r="H3433" s="1310"/>
      <c r="I3433" s="1310"/>
      <c r="J3433" s="1321"/>
      <c r="K3433" s="1321"/>
      <c r="L3433" s="1310"/>
      <c r="N3433" s="1322">
        <f t="shared" si="141"/>
        <v>0</v>
      </c>
      <c r="O3433" s="1323">
        <f t="shared" si="142"/>
        <v>0</v>
      </c>
      <c r="P3433" s="1323">
        <f>O3433/'1.5 Universal Data'!$E$36</f>
        <v>0</v>
      </c>
      <c r="Q3433" s="221"/>
      <c r="R3433" s="221"/>
      <c r="S3433" s="221"/>
      <c r="T3433" s="221"/>
      <c r="U3433" s="221"/>
      <c r="V3433" s="221"/>
      <c r="W3433" s="221"/>
      <c r="X3433" s="221"/>
      <c r="Y3433" s="221"/>
      <c r="Z3433" s="221"/>
      <c r="AA3433" s="221"/>
      <c r="AB3433" s="221"/>
      <c r="AC3433" s="221"/>
      <c r="AD3433" s="221"/>
      <c r="AE3433" s="221"/>
    </row>
    <row r="3434" spans="2:31">
      <c r="B3434" s="1319">
        <f t="shared" si="143"/>
        <v>-1</v>
      </c>
      <c r="D3434" s="1310"/>
      <c r="E3434" s="1310"/>
      <c r="F3434" s="1320"/>
      <c r="G3434" s="1310"/>
      <c r="H3434" s="1310"/>
      <c r="I3434" s="1310"/>
      <c r="J3434" s="1321"/>
      <c r="K3434" s="1321"/>
      <c r="L3434" s="1310"/>
      <c r="N3434" s="1322">
        <f t="shared" si="141"/>
        <v>0</v>
      </c>
      <c r="O3434" s="1323">
        <f t="shared" si="142"/>
        <v>0</v>
      </c>
      <c r="P3434" s="1323">
        <f>O3434/'1.5 Universal Data'!$E$36</f>
        <v>0</v>
      </c>
      <c r="Q3434" s="221"/>
      <c r="R3434" s="221"/>
      <c r="S3434" s="221"/>
      <c r="T3434" s="221"/>
      <c r="U3434" s="221"/>
      <c r="V3434" s="221"/>
      <c r="W3434" s="221"/>
      <c r="X3434" s="221"/>
      <c r="Y3434" s="221"/>
      <c r="Z3434" s="221"/>
      <c r="AA3434" s="221"/>
      <c r="AB3434" s="221"/>
      <c r="AC3434" s="221"/>
      <c r="AD3434" s="221"/>
      <c r="AE3434" s="221"/>
    </row>
    <row r="3435" spans="2:31">
      <c r="B3435" s="1319">
        <f t="shared" si="143"/>
        <v>-1</v>
      </c>
      <c r="D3435" s="1310"/>
      <c r="E3435" s="1310"/>
      <c r="F3435" s="1320"/>
      <c r="G3435" s="1310"/>
      <c r="H3435" s="1310"/>
      <c r="I3435" s="1310"/>
      <c r="J3435" s="1321"/>
      <c r="K3435" s="1321"/>
      <c r="L3435" s="1310"/>
      <c r="N3435" s="1322">
        <f t="shared" si="141"/>
        <v>0</v>
      </c>
      <c r="O3435" s="1323">
        <f t="shared" si="142"/>
        <v>0</v>
      </c>
      <c r="P3435" s="1323">
        <f>O3435/'1.5 Universal Data'!$E$36</f>
        <v>0</v>
      </c>
      <c r="Q3435" s="221"/>
      <c r="R3435" s="221"/>
      <c r="S3435" s="221"/>
      <c r="T3435" s="221"/>
      <c r="U3435" s="221"/>
      <c r="V3435" s="221"/>
      <c r="W3435" s="221"/>
      <c r="X3435" s="221"/>
      <c r="Y3435" s="221"/>
      <c r="Z3435" s="221"/>
      <c r="AA3435" s="221"/>
      <c r="AB3435" s="221"/>
      <c r="AC3435" s="221"/>
      <c r="AD3435" s="221"/>
      <c r="AE3435" s="221"/>
    </row>
    <row r="3436" spans="2:31">
      <c r="B3436" s="1319">
        <f t="shared" si="143"/>
        <v>-1</v>
      </c>
      <c r="D3436" s="1310"/>
      <c r="E3436" s="1310"/>
      <c r="F3436" s="1320"/>
      <c r="G3436" s="1310"/>
      <c r="H3436" s="1310"/>
      <c r="I3436" s="1310"/>
      <c r="J3436" s="1321"/>
      <c r="K3436" s="1321"/>
      <c r="L3436" s="1310"/>
      <c r="N3436" s="1322">
        <f t="shared" si="141"/>
        <v>0</v>
      </c>
      <c r="O3436" s="1323">
        <f t="shared" si="142"/>
        <v>0</v>
      </c>
      <c r="P3436" s="1323">
        <f>O3436/'1.5 Universal Data'!$E$36</f>
        <v>0</v>
      </c>
      <c r="Q3436" s="221"/>
      <c r="R3436" s="221"/>
      <c r="S3436" s="221"/>
      <c r="T3436" s="221"/>
      <c r="U3436" s="221"/>
      <c r="V3436" s="221"/>
      <c r="W3436" s="221"/>
      <c r="X3436" s="221"/>
      <c r="Y3436" s="221"/>
      <c r="Z3436" s="221"/>
      <c r="AA3436" s="221"/>
      <c r="AB3436" s="221"/>
      <c r="AC3436" s="221"/>
      <c r="AD3436" s="221"/>
      <c r="AE3436" s="221"/>
    </row>
    <row r="3437" spans="2:31">
      <c r="B3437" s="1319">
        <f t="shared" si="143"/>
        <v>-1</v>
      </c>
      <c r="D3437" s="1310"/>
      <c r="E3437" s="1310"/>
      <c r="F3437" s="1320"/>
      <c r="G3437" s="1310"/>
      <c r="H3437" s="1310"/>
      <c r="I3437" s="1310"/>
      <c r="J3437" s="1321"/>
      <c r="K3437" s="1321"/>
      <c r="L3437" s="1310"/>
      <c r="N3437" s="1322">
        <f t="shared" si="141"/>
        <v>0</v>
      </c>
      <c r="O3437" s="1323">
        <f t="shared" si="142"/>
        <v>0</v>
      </c>
      <c r="P3437" s="1323">
        <f>O3437/'1.5 Universal Data'!$E$36</f>
        <v>0</v>
      </c>
      <c r="Q3437" s="221"/>
      <c r="R3437" s="221"/>
      <c r="S3437" s="221"/>
      <c r="T3437" s="221"/>
      <c r="U3437" s="221"/>
      <c r="V3437" s="221"/>
      <c r="W3437" s="221"/>
      <c r="X3437" s="221"/>
      <c r="Y3437" s="221"/>
      <c r="Z3437" s="221"/>
      <c r="AA3437" s="221"/>
      <c r="AB3437" s="221"/>
      <c r="AC3437" s="221"/>
      <c r="AD3437" s="221"/>
      <c r="AE3437" s="221"/>
    </row>
    <row r="3438" spans="2:31">
      <c r="B3438" s="1319">
        <f t="shared" si="143"/>
        <v>-1</v>
      </c>
      <c r="D3438" s="1310"/>
      <c r="E3438" s="1310"/>
      <c r="F3438" s="1320"/>
      <c r="G3438" s="1310"/>
      <c r="H3438" s="1310"/>
      <c r="I3438" s="1310"/>
      <c r="J3438" s="1321"/>
      <c r="K3438" s="1321"/>
      <c r="L3438" s="1310"/>
      <c r="N3438" s="1322">
        <f t="shared" si="141"/>
        <v>0</v>
      </c>
      <c r="O3438" s="1323">
        <f t="shared" si="142"/>
        <v>0</v>
      </c>
      <c r="P3438" s="1323">
        <f>O3438/'1.5 Universal Data'!$E$36</f>
        <v>0</v>
      </c>
      <c r="Q3438" s="221"/>
      <c r="R3438" s="221"/>
      <c r="S3438" s="221"/>
      <c r="T3438" s="221"/>
      <c r="U3438" s="221"/>
      <c r="V3438" s="221"/>
      <c r="W3438" s="221"/>
      <c r="X3438" s="221"/>
      <c r="Y3438" s="221"/>
      <c r="Z3438" s="221"/>
      <c r="AA3438" s="221"/>
      <c r="AB3438" s="221"/>
      <c r="AC3438" s="221"/>
      <c r="AD3438" s="221"/>
      <c r="AE3438" s="221"/>
    </row>
    <row r="3439" spans="2:31">
      <c r="B3439" s="1319">
        <f t="shared" si="143"/>
        <v>-1</v>
      </c>
      <c r="D3439" s="1310"/>
      <c r="E3439" s="1310"/>
      <c r="F3439" s="1320"/>
      <c r="G3439" s="1310"/>
      <c r="H3439" s="1310"/>
      <c r="I3439" s="1310"/>
      <c r="J3439" s="1321"/>
      <c r="K3439" s="1321"/>
      <c r="L3439" s="1310"/>
      <c r="N3439" s="1322">
        <f t="shared" si="141"/>
        <v>0</v>
      </c>
      <c r="O3439" s="1323">
        <f t="shared" si="142"/>
        <v>0</v>
      </c>
      <c r="P3439" s="1323">
        <f>O3439/'1.5 Universal Data'!$E$36</f>
        <v>0</v>
      </c>
      <c r="Q3439" s="221"/>
      <c r="R3439" s="221"/>
      <c r="S3439" s="221"/>
      <c r="T3439" s="221"/>
      <c r="U3439" s="221"/>
      <c r="V3439" s="221"/>
      <c r="W3439" s="221"/>
      <c r="X3439" s="221"/>
      <c r="Y3439" s="221"/>
      <c r="Z3439" s="221"/>
      <c r="AA3439" s="221"/>
      <c r="AB3439" s="221"/>
      <c r="AC3439" s="221"/>
      <c r="AD3439" s="221"/>
      <c r="AE3439" s="221"/>
    </row>
    <row r="3440" spans="2:31">
      <c r="B3440" s="1319">
        <f t="shared" si="143"/>
        <v>-1</v>
      </c>
      <c r="D3440" s="1310"/>
      <c r="E3440" s="1310"/>
      <c r="F3440" s="1320"/>
      <c r="G3440" s="1310"/>
      <c r="H3440" s="1310"/>
      <c r="I3440" s="1310"/>
      <c r="J3440" s="1321"/>
      <c r="K3440" s="1321"/>
      <c r="L3440" s="1310"/>
      <c r="N3440" s="1322">
        <f t="shared" si="141"/>
        <v>0</v>
      </c>
      <c r="O3440" s="1323">
        <f t="shared" si="142"/>
        <v>0</v>
      </c>
      <c r="P3440" s="1323">
        <f>O3440/'1.5 Universal Data'!$E$36</f>
        <v>0</v>
      </c>
      <c r="Q3440" s="221"/>
      <c r="R3440" s="221"/>
      <c r="S3440" s="221"/>
      <c r="T3440" s="221"/>
      <c r="U3440" s="221"/>
      <c r="V3440" s="221"/>
      <c r="W3440" s="221"/>
      <c r="X3440" s="221"/>
      <c r="Y3440" s="221"/>
      <c r="Z3440" s="221"/>
      <c r="AA3440" s="221"/>
      <c r="AB3440" s="221"/>
      <c r="AC3440" s="221"/>
      <c r="AD3440" s="221"/>
      <c r="AE3440" s="221"/>
    </row>
    <row r="3441" spans="2:31">
      <c r="B3441" s="1319">
        <f t="shared" si="143"/>
        <v>-1</v>
      </c>
      <c r="D3441" s="1310"/>
      <c r="E3441" s="1310"/>
      <c r="F3441" s="1320"/>
      <c r="G3441" s="1310"/>
      <c r="H3441" s="1310"/>
      <c r="I3441" s="1310"/>
      <c r="J3441" s="1321"/>
      <c r="K3441" s="1321"/>
      <c r="L3441" s="1310"/>
      <c r="N3441" s="1322">
        <f t="shared" si="141"/>
        <v>0</v>
      </c>
      <c r="O3441" s="1323">
        <f t="shared" si="142"/>
        <v>0</v>
      </c>
      <c r="P3441" s="1323">
        <f>O3441/'1.5 Universal Data'!$E$36</f>
        <v>0</v>
      </c>
      <c r="Q3441" s="221"/>
      <c r="R3441" s="221"/>
      <c r="S3441" s="221"/>
      <c r="T3441" s="221"/>
      <c r="U3441" s="221"/>
      <c r="V3441" s="221"/>
      <c r="W3441" s="221"/>
      <c r="X3441" s="221"/>
      <c r="Y3441" s="221"/>
      <c r="Z3441" s="221"/>
      <c r="AA3441" s="221"/>
      <c r="AB3441" s="221"/>
      <c r="AC3441" s="221"/>
      <c r="AD3441" s="221"/>
      <c r="AE3441" s="221"/>
    </row>
    <row r="3442" spans="2:31">
      <c r="B3442" s="1319">
        <f t="shared" si="143"/>
        <v>-1</v>
      </c>
      <c r="D3442" s="1310"/>
      <c r="E3442" s="1310"/>
      <c r="F3442" s="1320"/>
      <c r="G3442" s="1310"/>
      <c r="H3442" s="1310"/>
      <c r="I3442" s="1310"/>
      <c r="J3442" s="1321"/>
      <c r="K3442" s="1321"/>
      <c r="L3442" s="1310"/>
      <c r="N3442" s="1322">
        <f t="shared" si="141"/>
        <v>0</v>
      </c>
      <c r="O3442" s="1323">
        <f t="shared" si="142"/>
        <v>0</v>
      </c>
      <c r="P3442" s="1323">
        <f>O3442/'1.5 Universal Data'!$E$36</f>
        <v>0</v>
      </c>
      <c r="Q3442" s="221"/>
      <c r="R3442" s="221"/>
      <c r="S3442" s="221"/>
      <c r="T3442" s="221"/>
      <c r="U3442" s="221"/>
      <c r="V3442" s="221"/>
      <c r="W3442" s="221"/>
      <c r="X3442" s="221"/>
      <c r="Y3442" s="221"/>
      <c r="Z3442" s="221"/>
      <c r="AA3442" s="221"/>
      <c r="AB3442" s="221"/>
      <c r="AC3442" s="221"/>
      <c r="AD3442" s="221"/>
      <c r="AE3442" s="221"/>
    </row>
    <row r="3443" spans="2:31">
      <c r="B3443" s="1319">
        <f t="shared" si="143"/>
        <v>-1</v>
      </c>
      <c r="D3443" s="1310"/>
      <c r="E3443" s="1310"/>
      <c r="F3443" s="1320"/>
      <c r="G3443" s="1310"/>
      <c r="H3443" s="1310"/>
      <c r="I3443" s="1310"/>
      <c r="J3443" s="1321"/>
      <c r="K3443" s="1321"/>
      <c r="L3443" s="1310"/>
      <c r="N3443" s="1322">
        <f t="shared" si="141"/>
        <v>0</v>
      </c>
      <c r="O3443" s="1323">
        <f t="shared" si="142"/>
        <v>0</v>
      </c>
      <c r="P3443" s="1323">
        <f>O3443/'1.5 Universal Data'!$E$36</f>
        <v>0</v>
      </c>
      <c r="Q3443" s="221"/>
      <c r="R3443" s="221"/>
      <c r="S3443" s="221"/>
      <c r="T3443" s="221"/>
      <c r="U3443" s="221"/>
      <c r="V3443" s="221"/>
      <c r="W3443" s="221"/>
      <c r="X3443" s="221"/>
      <c r="Y3443" s="221"/>
      <c r="Z3443" s="221"/>
      <c r="AA3443" s="221"/>
      <c r="AB3443" s="221"/>
      <c r="AC3443" s="221"/>
      <c r="AD3443" s="221"/>
      <c r="AE3443" s="221"/>
    </row>
    <row r="3444" spans="2:31">
      <c r="B3444" s="1319">
        <f t="shared" si="143"/>
        <v>-1</v>
      </c>
      <c r="D3444" s="1310"/>
      <c r="E3444" s="1310"/>
      <c r="F3444" s="1320"/>
      <c r="G3444" s="1310"/>
      <c r="H3444" s="1310"/>
      <c r="I3444" s="1310"/>
      <c r="J3444" s="1321"/>
      <c r="K3444" s="1321"/>
      <c r="L3444" s="1310"/>
      <c r="N3444" s="1322">
        <f t="shared" si="141"/>
        <v>0</v>
      </c>
      <c r="O3444" s="1323">
        <f t="shared" si="142"/>
        <v>0</v>
      </c>
      <c r="P3444" s="1323">
        <f>O3444/'1.5 Universal Data'!$E$36</f>
        <v>0</v>
      </c>
      <c r="Q3444" s="221"/>
      <c r="R3444" s="221"/>
      <c r="S3444" s="221"/>
      <c r="T3444" s="221"/>
      <c r="U3444" s="221"/>
      <c r="V3444" s="221"/>
      <c r="W3444" s="221"/>
      <c r="X3444" s="221"/>
      <c r="Y3444" s="221"/>
      <c r="Z3444" s="221"/>
      <c r="AA3444" s="221"/>
      <c r="AB3444" s="221"/>
      <c r="AC3444" s="221"/>
      <c r="AD3444" s="221"/>
      <c r="AE3444" s="221"/>
    </row>
    <row r="3445" spans="2:31">
      <c r="B3445" s="1319">
        <f t="shared" si="143"/>
        <v>-1</v>
      </c>
      <c r="D3445" s="1310"/>
      <c r="E3445" s="1310"/>
      <c r="F3445" s="1320"/>
      <c r="G3445" s="1310"/>
      <c r="H3445" s="1310"/>
      <c r="I3445" s="1310"/>
      <c r="J3445" s="1321"/>
      <c r="K3445" s="1321"/>
      <c r="L3445" s="1310"/>
      <c r="N3445" s="1322">
        <f t="shared" si="141"/>
        <v>0</v>
      </c>
      <c r="O3445" s="1323">
        <f t="shared" si="142"/>
        <v>0</v>
      </c>
      <c r="P3445" s="1323">
        <f>O3445/'1.5 Universal Data'!$E$36</f>
        <v>0</v>
      </c>
      <c r="Q3445" s="221"/>
      <c r="R3445" s="221"/>
      <c r="S3445" s="221"/>
      <c r="T3445" s="221"/>
      <c r="U3445" s="221"/>
      <c r="V3445" s="221"/>
      <c r="W3445" s="221"/>
      <c r="X3445" s="221"/>
      <c r="Y3445" s="221"/>
      <c r="Z3445" s="221"/>
      <c r="AA3445" s="221"/>
      <c r="AB3445" s="221"/>
      <c r="AC3445" s="221"/>
      <c r="AD3445" s="221"/>
      <c r="AE3445" s="221"/>
    </row>
    <row r="3446" spans="2:31">
      <c r="B3446" s="1319">
        <f t="shared" si="143"/>
        <v>-1</v>
      </c>
      <c r="D3446" s="1310"/>
      <c r="E3446" s="1310"/>
      <c r="F3446" s="1320"/>
      <c r="G3446" s="1310"/>
      <c r="H3446" s="1310"/>
      <c r="I3446" s="1310"/>
      <c r="J3446" s="1321"/>
      <c r="K3446" s="1321"/>
      <c r="L3446" s="1310"/>
      <c r="N3446" s="1322">
        <f t="shared" si="141"/>
        <v>0</v>
      </c>
      <c r="O3446" s="1323">
        <f t="shared" si="142"/>
        <v>0</v>
      </c>
      <c r="P3446" s="1323">
        <f>O3446/'1.5 Universal Data'!$E$36</f>
        <v>0</v>
      </c>
      <c r="Q3446" s="221"/>
      <c r="R3446" s="221"/>
      <c r="S3446" s="221"/>
      <c r="T3446" s="221"/>
      <c r="U3446" s="221"/>
      <c r="V3446" s="221"/>
      <c r="W3446" s="221"/>
      <c r="X3446" s="221"/>
      <c r="Y3446" s="221"/>
      <c r="Z3446" s="221"/>
      <c r="AA3446" s="221"/>
      <c r="AB3446" s="221"/>
      <c r="AC3446" s="221"/>
      <c r="AD3446" s="221"/>
      <c r="AE3446" s="221"/>
    </row>
    <row r="3447" spans="2:31">
      <c r="B3447" s="1319">
        <f t="shared" si="143"/>
        <v>-1</v>
      </c>
      <c r="D3447" s="1310"/>
      <c r="E3447" s="1310"/>
      <c r="F3447" s="1320"/>
      <c r="G3447" s="1310"/>
      <c r="H3447" s="1310"/>
      <c r="I3447" s="1310"/>
      <c r="J3447" s="1321"/>
      <c r="K3447" s="1321"/>
      <c r="L3447" s="1310"/>
      <c r="N3447" s="1322">
        <f t="shared" si="141"/>
        <v>0</v>
      </c>
      <c r="O3447" s="1323">
        <f t="shared" si="142"/>
        <v>0</v>
      </c>
      <c r="P3447" s="1323">
        <f>O3447/'1.5 Universal Data'!$E$36</f>
        <v>0</v>
      </c>
      <c r="Q3447" s="221"/>
      <c r="R3447" s="221"/>
      <c r="S3447" s="221"/>
      <c r="T3447" s="221"/>
      <c r="U3447" s="221"/>
      <c r="V3447" s="221"/>
      <c r="W3447" s="221"/>
      <c r="X3447" s="221"/>
      <c r="Y3447" s="221"/>
      <c r="Z3447" s="221"/>
      <c r="AA3447" s="221"/>
      <c r="AB3447" s="221"/>
      <c r="AC3447" s="221"/>
      <c r="AD3447" s="221"/>
      <c r="AE3447" s="221"/>
    </row>
    <row r="3448" spans="2:31">
      <c r="B3448" s="1319">
        <f t="shared" si="143"/>
        <v>-1</v>
      </c>
      <c r="D3448" s="1310"/>
      <c r="E3448" s="1310"/>
      <c r="F3448" s="1320"/>
      <c r="G3448" s="1310"/>
      <c r="H3448" s="1310"/>
      <c r="I3448" s="1310"/>
      <c r="J3448" s="1321"/>
      <c r="K3448" s="1321"/>
      <c r="L3448" s="1310"/>
      <c r="N3448" s="1322">
        <f t="shared" si="141"/>
        <v>0</v>
      </c>
      <c r="O3448" s="1323">
        <f t="shared" si="142"/>
        <v>0</v>
      </c>
      <c r="P3448" s="1323">
        <f>O3448/'1.5 Universal Data'!$E$36</f>
        <v>0</v>
      </c>
      <c r="Q3448" s="221"/>
      <c r="R3448" s="221"/>
      <c r="S3448" s="221"/>
      <c r="T3448" s="221"/>
      <c r="U3448" s="221"/>
      <c r="V3448" s="221"/>
      <c r="W3448" s="221"/>
      <c r="X3448" s="221"/>
      <c r="Y3448" s="221"/>
      <c r="Z3448" s="221"/>
      <c r="AA3448" s="221"/>
      <c r="AB3448" s="221"/>
      <c r="AC3448" s="221"/>
      <c r="AD3448" s="221"/>
      <c r="AE3448" s="221"/>
    </row>
    <row r="3449" spans="2:31">
      <c r="B3449" s="1319">
        <f t="shared" si="143"/>
        <v>-1</v>
      </c>
      <c r="D3449" s="1310"/>
      <c r="E3449" s="1310"/>
      <c r="F3449" s="1320"/>
      <c r="G3449" s="1310"/>
      <c r="H3449" s="1310"/>
      <c r="I3449" s="1310"/>
      <c r="J3449" s="1321"/>
      <c r="K3449" s="1321"/>
      <c r="L3449" s="1310"/>
      <c r="N3449" s="1322">
        <f t="shared" si="141"/>
        <v>0</v>
      </c>
      <c r="O3449" s="1323">
        <f t="shared" si="142"/>
        <v>0</v>
      </c>
      <c r="P3449" s="1323">
        <f>O3449/'1.5 Universal Data'!$E$36</f>
        <v>0</v>
      </c>
      <c r="Q3449" s="221"/>
      <c r="R3449" s="221"/>
      <c r="S3449" s="221"/>
      <c r="T3449" s="221"/>
      <c r="U3449" s="221"/>
      <c r="V3449" s="221"/>
      <c r="W3449" s="221"/>
      <c r="X3449" s="221"/>
      <c r="Y3449" s="221"/>
      <c r="Z3449" s="221"/>
      <c r="AA3449" s="221"/>
      <c r="AB3449" s="221"/>
      <c r="AC3449" s="221"/>
      <c r="AD3449" s="221"/>
      <c r="AE3449" s="221"/>
    </row>
    <row r="3450" spans="2:31">
      <c r="B3450" s="1319">
        <f t="shared" si="143"/>
        <v>-1</v>
      </c>
      <c r="D3450" s="1310"/>
      <c r="E3450" s="1310"/>
      <c r="F3450" s="1320"/>
      <c r="G3450" s="1310"/>
      <c r="H3450" s="1310"/>
      <c r="I3450" s="1310"/>
      <c r="J3450" s="1321"/>
      <c r="K3450" s="1321"/>
      <c r="L3450" s="1310"/>
      <c r="N3450" s="1322">
        <f t="shared" si="141"/>
        <v>0</v>
      </c>
      <c r="O3450" s="1323">
        <f t="shared" si="142"/>
        <v>0</v>
      </c>
      <c r="P3450" s="1323">
        <f>O3450/'1.5 Universal Data'!$E$36</f>
        <v>0</v>
      </c>
      <c r="Q3450" s="221"/>
      <c r="R3450" s="221"/>
      <c r="S3450" s="221"/>
      <c r="T3450" s="221"/>
      <c r="U3450" s="221"/>
      <c r="V3450" s="221"/>
      <c r="W3450" s="221"/>
      <c r="X3450" s="221"/>
      <c r="Y3450" s="221"/>
      <c r="Z3450" s="221"/>
      <c r="AA3450" s="221"/>
      <c r="AB3450" s="221"/>
      <c r="AC3450" s="221"/>
      <c r="AD3450" s="221"/>
      <c r="AE3450" s="221"/>
    </row>
    <row r="3451" spans="2:31">
      <c r="B3451" s="1319">
        <f t="shared" si="143"/>
        <v>-1</v>
      </c>
      <c r="D3451" s="1310"/>
      <c r="E3451" s="1310"/>
      <c r="F3451" s="1320"/>
      <c r="G3451" s="1310"/>
      <c r="H3451" s="1310"/>
      <c r="I3451" s="1310"/>
      <c r="J3451" s="1321"/>
      <c r="K3451" s="1321"/>
      <c r="L3451" s="1310"/>
      <c r="N3451" s="1322">
        <f t="shared" si="141"/>
        <v>0</v>
      </c>
      <c r="O3451" s="1323">
        <f t="shared" si="142"/>
        <v>0</v>
      </c>
      <c r="P3451" s="1323">
        <f>O3451/'1.5 Universal Data'!$E$36</f>
        <v>0</v>
      </c>
      <c r="Q3451" s="221"/>
      <c r="R3451" s="221"/>
      <c r="S3451" s="221"/>
      <c r="T3451" s="221"/>
      <c r="U3451" s="221"/>
      <c r="V3451" s="221"/>
      <c r="W3451" s="221"/>
      <c r="X3451" s="221"/>
      <c r="Y3451" s="221"/>
      <c r="Z3451" s="221"/>
      <c r="AA3451" s="221"/>
      <c r="AB3451" s="221"/>
      <c r="AC3451" s="221"/>
      <c r="AD3451" s="221"/>
      <c r="AE3451" s="221"/>
    </row>
    <row r="3452" spans="2:31">
      <c r="B3452" s="1319">
        <f t="shared" si="143"/>
        <v>-1</v>
      </c>
      <c r="D3452" s="1310"/>
      <c r="E3452" s="1310"/>
      <c r="F3452" s="1320"/>
      <c r="G3452" s="1310"/>
      <c r="H3452" s="1310"/>
      <c r="I3452" s="1310"/>
      <c r="J3452" s="1321"/>
      <c r="K3452" s="1321"/>
      <c r="L3452" s="1310"/>
      <c r="N3452" s="1322">
        <f t="shared" si="141"/>
        <v>0</v>
      </c>
      <c r="O3452" s="1323">
        <f t="shared" si="142"/>
        <v>0</v>
      </c>
      <c r="P3452" s="1323">
        <f>O3452/'1.5 Universal Data'!$E$36</f>
        <v>0</v>
      </c>
      <c r="Q3452" s="221"/>
      <c r="R3452" s="221"/>
      <c r="S3452" s="221"/>
      <c r="T3452" s="221"/>
      <c r="U3452" s="221"/>
      <c r="V3452" s="221"/>
      <c r="W3452" s="221"/>
      <c r="X3452" s="221"/>
      <c r="Y3452" s="221"/>
      <c r="Z3452" s="221"/>
      <c r="AA3452" s="221"/>
      <c r="AB3452" s="221"/>
      <c r="AC3452" s="221"/>
      <c r="AD3452" s="221"/>
      <c r="AE3452" s="221"/>
    </row>
    <row r="3453" spans="2:31">
      <c r="B3453" s="1319">
        <f t="shared" si="143"/>
        <v>-1</v>
      </c>
      <c r="D3453" s="1310"/>
      <c r="E3453" s="1310"/>
      <c r="F3453" s="1320"/>
      <c r="G3453" s="1310"/>
      <c r="H3453" s="1310"/>
      <c r="I3453" s="1310"/>
      <c r="J3453" s="1321"/>
      <c r="K3453" s="1321"/>
      <c r="L3453" s="1310"/>
      <c r="N3453" s="1322">
        <f t="shared" si="141"/>
        <v>0</v>
      </c>
      <c r="O3453" s="1323">
        <f t="shared" si="142"/>
        <v>0</v>
      </c>
      <c r="P3453" s="1323">
        <f>O3453/'1.5 Universal Data'!$E$36</f>
        <v>0</v>
      </c>
      <c r="Q3453" s="221"/>
      <c r="R3453" s="221"/>
      <c r="S3453" s="221"/>
      <c r="T3453" s="221"/>
      <c r="U3453" s="221"/>
      <c r="V3453" s="221"/>
      <c r="W3453" s="221"/>
      <c r="X3453" s="221"/>
      <c r="Y3453" s="221"/>
      <c r="Z3453" s="221"/>
      <c r="AA3453" s="221"/>
      <c r="AB3453" s="221"/>
      <c r="AC3453" s="221"/>
      <c r="AD3453" s="221"/>
      <c r="AE3453" s="221"/>
    </row>
    <row r="3454" spans="2:31">
      <c r="B3454" s="1319">
        <f t="shared" si="143"/>
        <v>-1</v>
      </c>
      <c r="D3454" s="1310"/>
      <c r="E3454" s="1310"/>
      <c r="F3454" s="1320"/>
      <c r="G3454" s="1310"/>
      <c r="H3454" s="1310"/>
      <c r="I3454" s="1310"/>
      <c r="J3454" s="1321"/>
      <c r="K3454" s="1321"/>
      <c r="L3454" s="1310"/>
      <c r="N3454" s="1322">
        <f t="shared" si="141"/>
        <v>0</v>
      </c>
      <c r="O3454" s="1323">
        <f t="shared" si="142"/>
        <v>0</v>
      </c>
      <c r="P3454" s="1323">
        <f>O3454/'1.5 Universal Data'!$E$36</f>
        <v>0</v>
      </c>
      <c r="Q3454" s="221"/>
      <c r="R3454" s="221"/>
      <c r="S3454" s="221"/>
      <c r="T3454" s="221"/>
      <c r="U3454" s="221"/>
      <c r="V3454" s="221"/>
      <c r="W3454" s="221"/>
      <c r="X3454" s="221"/>
      <c r="Y3454" s="221"/>
      <c r="Z3454" s="221"/>
      <c r="AA3454" s="221"/>
      <c r="AB3454" s="221"/>
      <c r="AC3454" s="221"/>
      <c r="AD3454" s="221"/>
      <c r="AE3454" s="221"/>
    </row>
    <row r="3455" spans="2:31">
      <c r="B3455" s="1319">
        <f t="shared" si="143"/>
        <v>-1</v>
      </c>
      <c r="D3455" s="1310"/>
      <c r="E3455" s="1310"/>
      <c r="F3455" s="1320"/>
      <c r="G3455" s="1310"/>
      <c r="H3455" s="1310"/>
      <c r="I3455" s="1310"/>
      <c r="J3455" s="1321"/>
      <c r="K3455" s="1321"/>
      <c r="L3455" s="1310"/>
      <c r="N3455" s="1322">
        <f t="shared" si="141"/>
        <v>0</v>
      </c>
      <c r="O3455" s="1323">
        <f t="shared" si="142"/>
        <v>0</v>
      </c>
      <c r="P3455" s="1323">
        <f>O3455/'1.5 Universal Data'!$E$36</f>
        <v>0</v>
      </c>
      <c r="Q3455" s="221"/>
      <c r="R3455" s="221"/>
      <c r="S3455" s="221"/>
      <c r="T3455" s="221"/>
      <c r="U3455" s="221"/>
      <c r="V3455" s="221"/>
      <c r="W3455" s="221"/>
      <c r="X3455" s="221"/>
      <c r="Y3455" s="221"/>
      <c r="Z3455" s="221"/>
      <c r="AA3455" s="221"/>
      <c r="AB3455" s="221"/>
      <c r="AC3455" s="221"/>
      <c r="AD3455" s="221"/>
      <c r="AE3455" s="221"/>
    </row>
    <row r="3456" spans="2:31">
      <c r="B3456" s="1319">
        <f t="shared" si="143"/>
        <v>-1</v>
      </c>
      <c r="D3456" s="1310"/>
      <c r="E3456" s="1310"/>
      <c r="F3456" s="1320"/>
      <c r="G3456" s="1310"/>
      <c r="H3456" s="1310"/>
      <c r="I3456" s="1310"/>
      <c r="J3456" s="1321"/>
      <c r="K3456" s="1321"/>
      <c r="L3456" s="1310"/>
      <c r="N3456" s="1322">
        <f t="shared" si="141"/>
        <v>0</v>
      </c>
      <c r="O3456" s="1323">
        <f t="shared" si="142"/>
        <v>0</v>
      </c>
      <c r="P3456" s="1323">
        <f>O3456/'1.5 Universal Data'!$E$36</f>
        <v>0</v>
      </c>
      <c r="Q3456" s="221"/>
      <c r="R3456" s="221"/>
      <c r="S3456" s="221"/>
      <c r="T3456" s="221"/>
      <c r="U3456" s="221"/>
      <c r="V3456" s="221"/>
      <c r="W3456" s="221"/>
      <c r="X3456" s="221"/>
      <c r="Y3456" s="221"/>
      <c r="Z3456" s="221"/>
      <c r="AA3456" s="221"/>
      <c r="AB3456" s="221"/>
      <c r="AC3456" s="221"/>
      <c r="AD3456" s="221"/>
      <c r="AE3456" s="221"/>
    </row>
    <row r="3457" spans="2:31">
      <c r="B3457" s="1319">
        <f t="shared" si="143"/>
        <v>-1</v>
      </c>
      <c r="D3457" s="1310"/>
      <c r="E3457" s="1310"/>
      <c r="F3457" s="1320"/>
      <c r="G3457" s="1310"/>
      <c r="H3457" s="1310"/>
      <c r="I3457" s="1310"/>
      <c r="J3457" s="1321"/>
      <c r="K3457" s="1321"/>
      <c r="L3457" s="1310"/>
      <c r="N3457" s="1322">
        <f t="shared" si="141"/>
        <v>0</v>
      </c>
      <c r="O3457" s="1323">
        <f t="shared" si="142"/>
        <v>0</v>
      </c>
      <c r="P3457" s="1323">
        <f>O3457/'1.5 Universal Data'!$E$36</f>
        <v>0</v>
      </c>
      <c r="Q3457" s="221"/>
      <c r="R3457" s="221"/>
      <c r="S3457" s="221"/>
      <c r="T3457" s="221"/>
      <c r="U3457" s="221"/>
      <c r="V3457" s="221"/>
      <c r="W3457" s="221"/>
      <c r="X3457" s="221"/>
      <c r="Y3457" s="221"/>
      <c r="Z3457" s="221"/>
      <c r="AA3457" s="221"/>
      <c r="AB3457" s="221"/>
      <c r="AC3457" s="221"/>
      <c r="AD3457" s="221"/>
      <c r="AE3457" s="221"/>
    </row>
    <row r="3458" spans="2:31">
      <c r="B3458" s="1319">
        <f t="shared" si="143"/>
        <v>-1</v>
      </c>
      <c r="D3458" s="1310"/>
      <c r="E3458" s="1310"/>
      <c r="F3458" s="1320"/>
      <c r="G3458" s="1310"/>
      <c r="H3458" s="1310"/>
      <c r="I3458" s="1310"/>
      <c r="J3458" s="1321"/>
      <c r="K3458" s="1321"/>
      <c r="L3458" s="1310"/>
      <c r="N3458" s="1322">
        <f t="shared" si="141"/>
        <v>0</v>
      </c>
      <c r="O3458" s="1323">
        <f t="shared" si="142"/>
        <v>0</v>
      </c>
      <c r="P3458" s="1323">
        <f>O3458/'1.5 Universal Data'!$E$36</f>
        <v>0</v>
      </c>
      <c r="Q3458" s="221"/>
      <c r="R3458" s="221"/>
      <c r="S3458" s="221"/>
      <c r="T3458" s="221"/>
      <c r="U3458" s="221"/>
      <c r="V3458" s="221"/>
      <c r="W3458" s="221"/>
      <c r="X3458" s="221"/>
      <c r="Y3458" s="221"/>
      <c r="Z3458" s="221"/>
      <c r="AA3458" s="221"/>
      <c r="AB3458" s="221"/>
      <c r="AC3458" s="221"/>
      <c r="AD3458" s="221"/>
      <c r="AE3458" s="221"/>
    </row>
    <row r="3459" spans="2:31">
      <c r="B3459" s="1319">
        <f t="shared" si="143"/>
        <v>-1</v>
      </c>
      <c r="D3459" s="1310"/>
      <c r="E3459" s="1310"/>
      <c r="F3459" s="1320"/>
      <c r="G3459" s="1310"/>
      <c r="H3459" s="1310"/>
      <c r="I3459" s="1310"/>
      <c r="J3459" s="1321"/>
      <c r="K3459" s="1321"/>
      <c r="L3459" s="1310"/>
      <c r="N3459" s="1322">
        <f t="shared" si="141"/>
        <v>0</v>
      </c>
      <c r="O3459" s="1323">
        <f t="shared" si="142"/>
        <v>0</v>
      </c>
      <c r="P3459" s="1323">
        <f>O3459/'1.5 Universal Data'!$E$36</f>
        <v>0</v>
      </c>
      <c r="Q3459" s="221"/>
      <c r="R3459" s="221"/>
      <c r="S3459" s="221"/>
      <c r="T3459" s="221"/>
      <c r="U3459" s="221"/>
      <c r="V3459" s="221"/>
      <c r="W3459" s="221"/>
      <c r="X3459" s="221"/>
      <c r="Y3459" s="221"/>
      <c r="Z3459" s="221"/>
      <c r="AA3459" s="221"/>
      <c r="AB3459" s="221"/>
      <c r="AC3459" s="221"/>
      <c r="AD3459" s="221"/>
      <c r="AE3459" s="221"/>
    </row>
    <row r="3460" spans="2:31">
      <c r="B3460" s="1319">
        <f t="shared" si="143"/>
        <v>-1</v>
      </c>
      <c r="D3460" s="1310"/>
      <c r="E3460" s="1310"/>
      <c r="F3460" s="1320"/>
      <c r="G3460" s="1310"/>
      <c r="H3460" s="1310"/>
      <c r="I3460" s="1310"/>
      <c r="J3460" s="1321"/>
      <c r="K3460" s="1321"/>
      <c r="L3460" s="1310"/>
      <c r="N3460" s="1322">
        <f t="shared" si="141"/>
        <v>0</v>
      </c>
      <c r="O3460" s="1323">
        <f t="shared" si="142"/>
        <v>0</v>
      </c>
      <c r="P3460" s="1323">
        <f>O3460/'1.5 Universal Data'!$E$36</f>
        <v>0</v>
      </c>
      <c r="Q3460" s="221"/>
      <c r="R3460" s="221"/>
      <c r="S3460" s="221"/>
      <c r="T3460" s="221"/>
      <c r="U3460" s="221"/>
      <c r="V3460" s="221"/>
      <c r="W3460" s="221"/>
      <c r="X3460" s="221"/>
      <c r="Y3460" s="221"/>
      <c r="Z3460" s="221"/>
      <c r="AA3460" s="221"/>
      <c r="AB3460" s="221"/>
      <c r="AC3460" s="221"/>
      <c r="AD3460" s="221"/>
      <c r="AE3460" s="221"/>
    </row>
    <row r="3461" spans="2:31">
      <c r="B3461" s="1319">
        <f t="shared" si="143"/>
        <v>-1</v>
      </c>
      <c r="D3461" s="1310"/>
      <c r="E3461" s="1310"/>
      <c r="F3461" s="1320"/>
      <c r="G3461" s="1310"/>
      <c r="H3461" s="1310"/>
      <c r="I3461" s="1310"/>
      <c r="J3461" s="1321"/>
      <c r="K3461" s="1321"/>
      <c r="L3461" s="1310"/>
      <c r="N3461" s="1322">
        <f t="shared" si="141"/>
        <v>0</v>
      </c>
      <c r="O3461" s="1323">
        <f t="shared" si="142"/>
        <v>0</v>
      </c>
      <c r="P3461" s="1323">
        <f>O3461/'1.5 Universal Data'!$E$36</f>
        <v>0</v>
      </c>
      <c r="Q3461" s="221"/>
      <c r="R3461" s="221"/>
      <c r="S3461" s="221"/>
      <c r="T3461" s="221"/>
      <c r="U3461" s="221"/>
      <c r="V3461" s="221"/>
      <c r="W3461" s="221"/>
      <c r="X3461" s="221"/>
      <c r="Y3461" s="221"/>
      <c r="Z3461" s="221"/>
      <c r="AA3461" s="221"/>
      <c r="AB3461" s="221"/>
      <c r="AC3461" s="221"/>
      <c r="AD3461" s="221"/>
      <c r="AE3461" s="221"/>
    </row>
    <row r="3462" spans="2:31">
      <c r="B3462" s="1319">
        <f t="shared" si="143"/>
        <v>-1</v>
      </c>
      <c r="D3462" s="1310"/>
      <c r="E3462" s="1310"/>
      <c r="F3462" s="1320"/>
      <c r="G3462" s="1310"/>
      <c r="H3462" s="1310"/>
      <c r="I3462" s="1310"/>
      <c r="J3462" s="1321"/>
      <c r="K3462" s="1321"/>
      <c r="L3462" s="1310"/>
      <c r="N3462" s="1322">
        <f t="shared" si="141"/>
        <v>0</v>
      </c>
      <c r="O3462" s="1323">
        <f t="shared" si="142"/>
        <v>0</v>
      </c>
      <c r="P3462" s="1323">
        <f>O3462/'1.5 Universal Data'!$E$36</f>
        <v>0</v>
      </c>
      <c r="Q3462" s="221"/>
      <c r="R3462" s="221"/>
      <c r="S3462" s="221"/>
      <c r="T3462" s="221"/>
      <c r="U3462" s="221"/>
      <c r="V3462" s="221"/>
      <c r="W3462" s="221"/>
      <c r="X3462" s="221"/>
      <c r="Y3462" s="221"/>
      <c r="Z3462" s="221"/>
      <c r="AA3462" s="221"/>
      <c r="AB3462" s="221"/>
      <c r="AC3462" s="221"/>
      <c r="AD3462" s="221"/>
      <c r="AE3462" s="221"/>
    </row>
    <row r="3463" spans="2:31">
      <c r="B3463" s="1319">
        <f t="shared" si="143"/>
        <v>-1</v>
      </c>
      <c r="D3463" s="1310"/>
      <c r="E3463" s="1310"/>
      <c r="F3463" s="1320"/>
      <c r="G3463" s="1310"/>
      <c r="H3463" s="1310"/>
      <c r="I3463" s="1310"/>
      <c r="J3463" s="1321"/>
      <c r="K3463" s="1321"/>
      <c r="L3463" s="1310"/>
      <c r="N3463" s="1322">
        <f t="shared" si="141"/>
        <v>0</v>
      </c>
      <c r="O3463" s="1323">
        <f t="shared" si="142"/>
        <v>0</v>
      </c>
      <c r="P3463" s="1323">
        <f>O3463/'1.5 Universal Data'!$E$36</f>
        <v>0</v>
      </c>
      <c r="Q3463" s="221"/>
      <c r="R3463" s="221"/>
      <c r="S3463" s="221"/>
      <c r="T3463" s="221"/>
      <c r="U3463" s="221"/>
      <c r="V3463" s="221"/>
      <c r="W3463" s="221"/>
      <c r="X3463" s="221"/>
      <c r="Y3463" s="221"/>
      <c r="Z3463" s="221"/>
      <c r="AA3463" s="221"/>
      <c r="AB3463" s="221"/>
      <c r="AC3463" s="221"/>
      <c r="AD3463" s="221"/>
      <c r="AE3463" s="221"/>
    </row>
    <row r="3464" spans="2:31">
      <c r="B3464" s="1319">
        <f t="shared" si="143"/>
        <v>-1</v>
      </c>
      <c r="D3464" s="1310"/>
      <c r="E3464" s="1310"/>
      <c r="F3464" s="1320"/>
      <c r="G3464" s="1310"/>
      <c r="H3464" s="1310"/>
      <c r="I3464" s="1310"/>
      <c r="J3464" s="1321"/>
      <c r="K3464" s="1321"/>
      <c r="L3464" s="1310"/>
      <c r="N3464" s="1322">
        <f t="shared" si="141"/>
        <v>0</v>
      </c>
      <c r="O3464" s="1323">
        <f t="shared" si="142"/>
        <v>0</v>
      </c>
      <c r="P3464" s="1323">
        <f>O3464/'1.5 Universal Data'!$E$36</f>
        <v>0</v>
      </c>
      <c r="Q3464" s="221"/>
      <c r="R3464" s="221"/>
      <c r="S3464" s="221"/>
      <c r="T3464" s="221"/>
      <c r="U3464" s="221"/>
      <c r="V3464" s="221"/>
      <c r="W3464" s="221"/>
      <c r="X3464" s="221"/>
      <c r="Y3464" s="221"/>
      <c r="Z3464" s="221"/>
      <c r="AA3464" s="221"/>
      <c r="AB3464" s="221"/>
      <c r="AC3464" s="221"/>
      <c r="AD3464" s="221"/>
      <c r="AE3464" s="221"/>
    </row>
    <row r="3465" spans="2:31">
      <c r="B3465" s="1319">
        <f t="shared" si="143"/>
        <v>-1</v>
      </c>
      <c r="D3465" s="1310"/>
      <c r="E3465" s="1310"/>
      <c r="F3465" s="1320"/>
      <c r="G3465" s="1310"/>
      <c r="H3465" s="1310"/>
      <c r="I3465" s="1310"/>
      <c r="J3465" s="1321"/>
      <c r="K3465" s="1321"/>
      <c r="L3465" s="1310"/>
      <c r="N3465" s="1322">
        <f t="shared" si="141"/>
        <v>0</v>
      </c>
      <c r="O3465" s="1323">
        <f t="shared" si="142"/>
        <v>0</v>
      </c>
      <c r="P3465" s="1323">
        <f>O3465/'1.5 Universal Data'!$E$36</f>
        <v>0</v>
      </c>
      <c r="Q3465" s="221"/>
      <c r="R3465" s="221"/>
      <c r="S3465" s="221"/>
      <c r="T3465" s="221"/>
      <c r="U3465" s="221"/>
      <c r="V3465" s="221"/>
      <c r="W3465" s="221"/>
      <c r="X3465" s="221"/>
      <c r="Y3465" s="221"/>
      <c r="Z3465" s="221"/>
      <c r="AA3465" s="221"/>
      <c r="AB3465" s="221"/>
      <c r="AC3465" s="221"/>
      <c r="AD3465" s="221"/>
      <c r="AE3465" s="221"/>
    </row>
    <row r="3466" spans="2:31">
      <c r="B3466" s="1319">
        <f t="shared" si="143"/>
        <v>-1</v>
      </c>
      <c r="D3466" s="1310"/>
      <c r="E3466" s="1310"/>
      <c r="F3466" s="1320"/>
      <c r="G3466" s="1310"/>
      <c r="H3466" s="1310"/>
      <c r="I3466" s="1310"/>
      <c r="J3466" s="1321"/>
      <c r="K3466" s="1321"/>
      <c r="L3466" s="1310"/>
      <c r="N3466" s="1322">
        <f t="shared" si="141"/>
        <v>0</v>
      </c>
      <c r="O3466" s="1323">
        <f t="shared" si="142"/>
        <v>0</v>
      </c>
      <c r="P3466" s="1323">
        <f>O3466/'1.5 Universal Data'!$E$36</f>
        <v>0</v>
      </c>
      <c r="Q3466" s="221"/>
      <c r="R3466" s="221"/>
      <c r="S3466" s="221"/>
      <c r="T3466" s="221"/>
      <c r="U3466" s="221"/>
      <c r="V3466" s="221"/>
      <c r="W3466" s="221"/>
      <c r="X3466" s="221"/>
      <c r="Y3466" s="221"/>
      <c r="Z3466" s="221"/>
      <c r="AA3466" s="221"/>
      <c r="AB3466" s="221"/>
      <c r="AC3466" s="221"/>
      <c r="AD3466" s="221"/>
      <c r="AE3466" s="221"/>
    </row>
    <row r="3467" spans="2:31">
      <c r="B3467" s="1319">
        <f t="shared" si="143"/>
        <v>-1</v>
      </c>
      <c r="D3467" s="1310"/>
      <c r="E3467" s="1310"/>
      <c r="F3467" s="1320"/>
      <c r="G3467" s="1310"/>
      <c r="H3467" s="1310"/>
      <c r="I3467" s="1310"/>
      <c r="J3467" s="1321"/>
      <c r="K3467" s="1321"/>
      <c r="L3467" s="1310"/>
      <c r="N3467" s="1322">
        <f t="shared" si="141"/>
        <v>0</v>
      </c>
      <c r="O3467" s="1323">
        <f t="shared" si="142"/>
        <v>0</v>
      </c>
      <c r="P3467" s="1323">
        <f>O3467/'1.5 Universal Data'!$E$36</f>
        <v>0</v>
      </c>
      <c r="Q3467" s="221"/>
      <c r="R3467" s="221"/>
      <c r="S3467" s="221"/>
      <c r="T3467" s="221"/>
      <c r="U3467" s="221"/>
      <c r="V3467" s="221"/>
      <c r="W3467" s="221"/>
      <c r="X3467" s="221"/>
      <c r="Y3467" s="221"/>
      <c r="Z3467" s="221"/>
      <c r="AA3467" s="221"/>
      <c r="AB3467" s="221"/>
      <c r="AC3467" s="221"/>
      <c r="AD3467" s="221"/>
      <c r="AE3467" s="221"/>
    </row>
    <row r="3468" spans="2:31">
      <c r="B3468" s="1319">
        <f t="shared" si="143"/>
        <v>-1</v>
      </c>
      <c r="D3468" s="1310"/>
      <c r="E3468" s="1310"/>
      <c r="F3468" s="1320"/>
      <c r="G3468" s="1310"/>
      <c r="H3468" s="1310"/>
      <c r="I3468" s="1310"/>
      <c r="J3468" s="1321"/>
      <c r="K3468" s="1321"/>
      <c r="L3468" s="1310"/>
      <c r="N3468" s="1322">
        <f t="shared" si="141"/>
        <v>0</v>
      </c>
      <c r="O3468" s="1323">
        <f t="shared" si="142"/>
        <v>0</v>
      </c>
      <c r="P3468" s="1323">
        <f>O3468/'1.5 Universal Data'!$E$36</f>
        <v>0</v>
      </c>
      <c r="Q3468" s="221"/>
      <c r="R3468" s="221"/>
      <c r="S3468" s="221"/>
      <c r="T3468" s="221"/>
      <c r="U3468" s="221"/>
      <c r="V3468" s="221"/>
      <c r="W3468" s="221"/>
      <c r="X3468" s="221"/>
      <c r="Y3468" s="221"/>
      <c r="Z3468" s="221"/>
      <c r="AA3468" s="221"/>
      <c r="AB3468" s="221"/>
      <c r="AC3468" s="221"/>
      <c r="AD3468" s="221"/>
      <c r="AE3468" s="221"/>
    </row>
    <row r="3469" spans="2:31">
      <c r="B3469" s="1319">
        <f t="shared" si="143"/>
        <v>-1</v>
      </c>
      <c r="D3469" s="1310"/>
      <c r="E3469" s="1310"/>
      <c r="F3469" s="1320"/>
      <c r="G3469" s="1310"/>
      <c r="H3469" s="1310"/>
      <c r="I3469" s="1310"/>
      <c r="J3469" s="1321"/>
      <c r="K3469" s="1321"/>
      <c r="L3469" s="1310"/>
      <c r="N3469" s="1322">
        <f t="shared" si="141"/>
        <v>0</v>
      </c>
      <c r="O3469" s="1323">
        <f t="shared" si="142"/>
        <v>0</v>
      </c>
      <c r="P3469" s="1323">
        <f>O3469/'1.5 Universal Data'!$E$36</f>
        <v>0</v>
      </c>
      <c r="Q3469" s="221"/>
      <c r="R3469" s="221"/>
      <c r="S3469" s="221"/>
      <c r="T3469" s="221"/>
      <c r="U3469" s="221"/>
      <c r="V3469" s="221"/>
      <c r="W3469" s="221"/>
      <c r="X3469" s="221"/>
      <c r="Y3469" s="221"/>
      <c r="Z3469" s="221"/>
      <c r="AA3469" s="221"/>
      <c r="AB3469" s="221"/>
      <c r="AC3469" s="221"/>
      <c r="AD3469" s="221"/>
      <c r="AE3469" s="221"/>
    </row>
    <row r="3470" spans="2:31">
      <c r="B3470" s="1319">
        <f t="shared" si="143"/>
        <v>-1</v>
      </c>
      <c r="D3470" s="1310"/>
      <c r="E3470" s="1310"/>
      <c r="F3470" s="1320"/>
      <c r="G3470" s="1310"/>
      <c r="H3470" s="1310"/>
      <c r="I3470" s="1310"/>
      <c r="J3470" s="1321"/>
      <c r="K3470" s="1321"/>
      <c r="L3470" s="1310"/>
      <c r="N3470" s="1322">
        <f t="shared" si="141"/>
        <v>0</v>
      </c>
      <c r="O3470" s="1323">
        <f t="shared" si="142"/>
        <v>0</v>
      </c>
      <c r="P3470" s="1323">
        <f>O3470/'1.5 Universal Data'!$E$36</f>
        <v>0</v>
      </c>
      <c r="Q3470" s="221"/>
      <c r="R3470" s="221"/>
      <c r="S3470" s="221"/>
      <c r="T3470" s="221"/>
      <c r="U3470" s="221"/>
      <c r="V3470" s="221"/>
      <c r="W3470" s="221"/>
      <c r="X3470" s="221"/>
      <c r="Y3470" s="221"/>
      <c r="Z3470" s="221"/>
      <c r="AA3470" s="221"/>
      <c r="AB3470" s="221"/>
      <c r="AC3470" s="221"/>
      <c r="AD3470" s="221"/>
      <c r="AE3470" s="221"/>
    </row>
    <row r="3471" spans="2:31">
      <c r="B3471" s="1319">
        <f t="shared" si="143"/>
        <v>-1</v>
      </c>
      <c r="D3471" s="1310"/>
      <c r="E3471" s="1310"/>
      <c r="F3471" s="1320"/>
      <c r="G3471" s="1310"/>
      <c r="H3471" s="1310"/>
      <c r="I3471" s="1310"/>
      <c r="J3471" s="1321"/>
      <c r="K3471" s="1321"/>
      <c r="L3471" s="1310"/>
      <c r="N3471" s="1322">
        <f t="shared" si="141"/>
        <v>0</v>
      </c>
      <c r="O3471" s="1323">
        <f t="shared" si="142"/>
        <v>0</v>
      </c>
      <c r="P3471" s="1323">
        <f>O3471/'1.5 Universal Data'!$E$36</f>
        <v>0</v>
      </c>
      <c r="Q3471" s="221"/>
      <c r="R3471" s="221"/>
      <c r="S3471" s="221"/>
      <c r="T3471" s="221"/>
      <c r="U3471" s="221"/>
      <c r="V3471" s="221"/>
      <c r="W3471" s="221"/>
      <c r="X3471" s="221"/>
      <c r="Y3471" s="221"/>
      <c r="Z3471" s="221"/>
      <c r="AA3471" s="221"/>
      <c r="AB3471" s="221"/>
      <c r="AC3471" s="221"/>
      <c r="AD3471" s="221"/>
      <c r="AE3471" s="221"/>
    </row>
    <row r="3472" spans="2:31">
      <c r="B3472" s="1319">
        <f t="shared" si="143"/>
        <v>-1</v>
      </c>
      <c r="D3472" s="1310"/>
      <c r="E3472" s="1310"/>
      <c r="F3472" s="1320"/>
      <c r="G3472" s="1310"/>
      <c r="H3472" s="1310"/>
      <c r="I3472" s="1310"/>
      <c r="J3472" s="1321"/>
      <c r="K3472" s="1321"/>
      <c r="L3472" s="1310"/>
      <c r="N3472" s="1322">
        <f t="shared" ref="N3472:N3535" si="144">+H3472*((K3472-J3472)+1)*B3472</f>
        <v>0</v>
      </c>
      <c r="O3472" s="1323">
        <f t="shared" ref="O3472:O3535" si="145">N3472*L3472/100</f>
        <v>0</v>
      </c>
      <c r="P3472" s="1323">
        <f>O3472/'1.5 Universal Data'!$E$36</f>
        <v>0</v>
      </c>
      <c r="Q3472" s="221"/>
      <c r="R3472" s="221"/>
      <c r="S3472" s="221"/>
      <c r="T3472" s="221"/>
      <c r="U3472" s="221"/>
      <c r="V3472" s="221"/>
      <c r="W3472" s="221"/>
      <c r="X3472" s="221"/>
      <c r="Y3472" s="221"/>
      <c r="Z3472" s="221"/>
      <c r="AA3472" s="221"/>
      <c r="AB3472" s="221"/>
      <c r="AC3472" s="221"/>
      <c r="AD3472" s="221"/>
      <c r="AE3472" s="221"/>
    </row>
    <row r="3473" spans="2:31">
      <c r="B3473" s="1319">
        <f t="shared" si="143"/>
        <v>-1</v>
      </c>
      <c r="D3473" s="1310"/>
      <c r="E3473" s="1310"/>
      <c r="F3473" s="1320"/>
      <c r="G3473" s="1310"/>
      <c r="H3473" s="1310"/>
      <c r="I3473" s="1310"/>
      <c r="J3473" s="1321"/>
      <c r="K3473" s="1321"/>
      <c r="L3473" s="1310"/>
      <c r="N3473" s="1322">
        <f t="shared" si="144"/>
        <v>0</v>
      </c>
      <c r="O3473" s="1323">
        <f t="shared" si="145"/>
        <v>0</v>
      </c>
      <c r="P3473" s="1323">
        <f>O3473/'1.5 Universal Data'!$E$36</f>
        <v>0</v>
      </c>
      <c r="R3473" s="134"/>
      <c r="S3473" s="134"/>
      <c r="T3473" s="134"/>
      <c r="U3473" s="134"/>
      <c r="V3473" s="134"/>
      <c r="W3473" s="134"/>
      <c r="X3473" s="134"/>
      <c r="Y3473" s="134"/>
      <c r="Z3473" s="134"/>
      <c r="AA3473" s="134"/>
      <c r="AB3473" s="134"/>
      <c r="AC3473" s="134"/>
      <c r="AD3473" s="134"/>
      <c r="AE3473" s="134"/>
    </row>
    <row r="3474" spans="2:31">
      <c r="B3474" s="1319">
        <f t="shared" si="143"/>
        <v>-1</v>
      </c>
      <c r="D3474" s="1310"/>
      <c r="E3474" s="1310"/>
      <c r="F3474" s="1320"/>
      <c r="G3474" s="1310"/>
      <c r="H3474" s="1310"/>
      <c r="I3474" s="1310"/>
      <c r="J3474" s="1321"/>
      <c r="K3474" s="1321"/>
      <c r="L3474" s="1310"/>
      <c r="N3474" s="1322">
        <f t="shared" si="144"/>
        <v>0</v>
      </c>
      <c r="O3474" s="1323">
        <f t="shared" si="145"/>
        <v>0</v>
      </c>
      <c r="P3474" s="1323">
        <f>O3474/'1.5 Universal Data'!$E$36</f>
        <v>0</v>
      </c>
      <c r="R3474" s="134"/>
      <c r="S3474" s="134"/>
      <c r="T3474" s="134"/>
      <c r="U3474" s="134"/>
      <c r="V3474" s="134"/>
      <c r="W3474" s="134"/>
      <c r="X3474" s="134"/>
      <c r="Y3474" s="134"/>
      <c r="Z3474" s="134"/>
      <c r="AA3474" s="134"/>
      <c r="AB3474" s="134"/>
      <c r="AC3474" s="134"/>
      <c r="AD3474" s="134"/>
      <c r="AE3474" s="134"/>
    </row>
    <row r="3475" spans="2:31">
      <c r="B3475" s="1319">
        <f t="shared" si="143"/>
        <v>-1</v>
      </c>
      <c r="D3475" s="1310"/>
      <c r="E3475" s="1310"/>
      <c r="F3475" s="1320"/>
      <c r="G3475" s="1310"/>
      <c r="H3475" s="1310"/>
      <c r="I3475" s="1310"/>
      <c r="J3475" s="1321"/>
      <c r="K3475" s="1321"/>
      <c r="L3475" s="1310"/>
      <c r="N3475" s="1322">
        <f t="shared" si="144"/>
        <v>0</v>
      </c>
      <c r="O3475" s="1323">
        <f t="shared" si="145"/>
        <v>0</v>
      </c>
      <c r="P3475" s="1323">
        <f>O3475/'1.5 Universal Data'!$E$36</f>
        <v>0</v>
      </c>
      <c r="R3475" s="134"/>
      <c r="S3475" s="134"/>
      <c r="T3475" s="134"/>
      <c r="U3475" s="134"/>
      <c r="V3475" s="134"/>
      <c r="W3475" s="134"/>
      <c r="X3475" s="134"/>
      <c r="Y3475" s="134"/>
      <c r="Z3475" s="134"/>
      <c r="AA3475" s="134"/>
      <c r="AB3475" s="134"/>
      <c r="AC3475" s="134"/>
      <c r="AD3475" s="134"/>
      <c r="AE3475" s="134"/>
    </row>
    <row r="3476" spans="2:31">
      <c r="B3476" s="1319">
        <f t="shared" si="143"/>
        <v>-1</v>
      </c>
      <c r="D3476" s="1310"/>
      <c r="E3476" s="1310"/>
      <c r="F3476" s="1320"/>
      <c r="G3476" s="1310"/>
      <c r="H3476" s="1310"/>
      <c r="I3476" s="1310"/>
      <c r="J3476" s="1321"/>
      <c r="K3476" s="1321"/>
      <c r="L3476" s="1310"/>
      <c r="N3476" s="1322">
        <f t="shared" si="144"/>
        <v>0</v>
      </c>
      <c r="O3476" s="1323">
        <f t="shared" si="145"/>
        <v>0</v>
      </c>
      <c r="P3476" s="1323">
        <f>O3476/'1.5 Universal Data'!$E$36</f>
        <v>0</v>
      </c>
      <c r="R3476" s="134"/>
      <c r="S3476" s="134"/>
      <c r="T3476" s="134"/>
      <c r="U3476" s="134"/>
      <c r="V3476" s="134"/>
      <c r="W3476" s="134"/>
      <c r="X3476" s="134"/>
      <c r="Y3476" s="134"/>
      <c r="Z3476" s="134"/>
      <c r="AA3476" s="134"/>
      <c r="AB3476" s="134"/>
      <c r="AC3476" s="134"/>
      <c r="AD3476" s="134"/>
      <c r="AE3476" s="134"/>
    </row>
    <row r="3477" spans="2:31">
      <c r="B3477" s="1319">
        <f t="shared" si="143"/>
        <v>-1</v>
      </c>
      <c r="D3477" s="1310"/>
      <c r="E3477" s="1310"/>
      <c r="F3477" s="1320"/>
      <c r="G3477" s="1310"/>
      <c r="H3477" s="1310"/>
      <c r="I3477" s="1310"/>
      <c r="J3477" s="1321"/>
      <c r="K3477" s="1321"/>
      <c r="L3477" s="1310"/>
      <c r="N3477" s="1322">
        <f t="shared" si="144"/>
        <v>0</v>
      </c>
      <c r="O3477" s="1323">
        <f t="shared" si="145"/>
        <v>0</v>
      </c>
      <c r="P3477" s="1323">
        <f>O3477/'1.5 Universal Data'!$E$36</f>
        <v>0</v>
      </c>
      <c r="R3477" s="134"/>
      <c r="S3477" s="134"/>
      <c r="T3477" s="134"/>
      <c r="U3477" s="134"/>
      <c r="V3477" s="134"/>
      <c r="W3477" s="134"/>
      <c r="X3477" s="134"/>
      <c r="Y3477" s="134"/>
      <c r="Z3477" s="134"/>
      <c r="AA3477" s="134"/>
      <c r="AB3477" s="134"/>
      <c r="AC3477" s="134"/>
      <c r="AD3477" s="134"/>
      <c r="AE3477" s="134"/>
    </row>
    <row r="3478" spans="2:31">
      <c r="B3478" s="1319">
        <f t="shared" si="143"/>
        <v>-1</v>
      </c>
      <c r="D3478" s="1310"/>
      <c r="E3478" s="1310"/>
      <c r="F3478" s="1320"/>
      <c r="G3478" s="1310"/>
      <c r="H3478" s="1310"/>
      <c r="I3478" s="1310"/>
      <c r="J3478" s="1321"/>
      <c r="K3478" s="1321"/>
      <c r="L3478" s="1310"/>
      <c r="N3478" s="1322">
        <f t="shared" si="144"/>
        <v>0</v>
      </c>
      <c r="O3478" s="1323">
        <f t="shared" si="145"/>
        <v>0</v>
      </c>
      <c r="P3478" s="1323">
        <f>O3478/'1.5 Universal Data'!$E$36</f>
        <v>0</v>
      </c>
      <c r="R3478" s="134"/>
      <c r="S3478" s="134"/>
      <c r="T3478" s="134"/>
      <c r="U3478" s="134"/>
      <c r="V3478" s="134"/>
      <c r="W3478" s="134"/>
      <c r="X3478" s="134"/>
      <c r="Y3478" s="134"/>
      <c r="Z3478" s="134"/>
      <c r="AA3478" s="134"/>
      <c r="AB3478" s="134"/>
      <c r="AC3478" s="134"/>
      <c r="AD3478" s="134"/>
      <c r="AE3478" s="134"/>
    </row>
    <row r="3479" spans="2:31">
      <c r="B3479" s="1319">
        <f t="shared" ref="B3479:B3542" si="146">IF(G3479="buy",1,-1)</f>
        <v>-1</v>
      </c>
      <c r="D3479" s="1310"/>
      <c r="E3479" s="1310"/>
      <c r="F3479" s="1320"/>
      <c r="G3479" s="1310"/>
      <c r="H3479" s="1310"/>
      <c r="I3479" s="1310"/>
      <c r="J3479" s="1321"/>
      <c r="K3479" s="1321"/>
      <c r="L3479" s="1310"/>
      <c r="N3479" s="1322">
        <f t="shared" si="144"/>
        <v>0</v>
      </c>
      <c r="O3479" s="1323">
        <f t="shared" si="145"/>
        <v>0</v>
      </c>
      <c r="P3479" s="1323">
        <f>O3479/'1.5 Universal Data'!$E$36</f>
        <v>0</v>
      </c>
      <c r="R3479" s="134"/>
      <c r="S3479" s="134"/>
      <c r="T3479" s="134"/>
      <c r="U3479" s="134"/>
      <c r="V3479" s="134"/>
      <c r="W3479" s="134"/>
      <c r="X3479" s="134"/>
      <c r="Y3479" s="134"/>
      <c r="Z3479" s="134"/>
      <c r="AA3479" s="134"/>
      <c r="AB3479" s="134"/>
      <c r="AC3479" s="134"/>
      <c r="AD3479" s="134"/>
      <c r="AE3479" s="134"/>
    </row>
    <row r="3480" spans="2:31">
      <c r="B3480" s="1319">
        <f t="shared" si="146"/>
        <v>-1</v>
      </c>
      <c r="D3480" s="1310"/>
      <c r="E3480" s="1310"/>
      <c r="F3480" s="1320"/>
      <c r="G3480" s="1310"/>
      <c r="H3480" s="1310"/>
      <c r="I3480" s="1310"/>
      <c r="J3480" s="1321"/>
      <c r="K3480" s="1321"/>
      <c r="L3480" s="1310"/>
      <c r="N3480" s="1322">
        <f t="shared" si="144"/>
        <v>0</v>
      </c>
      <c r="O3480" s="1323">
        <f t="shared" si="145"/>
        <v>0</v>
      </c>
      <c r="P3480" s="1323">
        <f>O3480/'1.5 Universal Data'!$E$36</f>
        <v>0</v>
      </c>
      <c r="R3480" s="134"/>
      <c r="S3480" s="134"/>
      <c r="T3480" s="134"/>
      <c r="U3480" s="134"/>
      <c r="V3480" s="134"/>
      <c r="W3480" s="134"/>
      <c r="X3480" s="134"/>
      <c r="Y3480" s="134"/>
      <c r="Z3480" s="134"/>
      <c r="AA3480" s="134"/>
      <c r="AB3480" s="134"/>
      <c r="AC3480" s="134"/>
      <c r="AD3480" s="134"/>
      <c r="AE3480" s="134"/>
    </row>
    <row r="3481" spans="2:31">
      <c r="B3481" s="1319">
        <f t="shared" si="146"/>
        <v>-1</v>
      </c>
      <c r="D3481" s="1310"/>
      <c r="E3481" s="1310"/>
      <c r="F3481" s="1320"/>
      <c r="G3481" s="1310"/>
      <c r="H3481" s="1310"/>
      <c r="I3481" s="1310"/>
      <c r="J3481" s="1321"/>
      <c r="K3481" s="1321"/>
      <c r="L3481" s="1310"/>
      <c r="N3481" s="1322">
        <f t="shared" si="144"/>
        <v>0</v>
      </c>
      <c r="O3481" s="1323">
        <f t="shared" si="145"/>
        <v>0</v>
      </c>
      <c r="P3481" s="1323">
        <f>O3481/'1.5 Universal Data'!$E$36</f>
        <v>0</v>
      </c>
      <c r="R3481" s="134"/>
      <c r="S3481" s="134"/>
      <c r="T3481" s="134"/>
      <c r="U3481" s="134"/>
      <c r="V3481" s="134"/>
      <c r="W3481" s="134"/>
      <c r="X3481" s="134"/>
      <c r="Y3481" s="134"/>
      <c r="Z3481" s="134"/>
      <c r="AA3481" s="134"/>
      <c r="AB3481" s="134"/>
      <c r="AC3481" s="134"/>
      <c r="AD3481" s="134"/>
      <c r="AE3481" s="134"/>
    </row>
    <row r="3482" spans="2:31">
      <c r="B3482" s="1319">
        <f t="shared" si="146"/>
        <v>-1</v>
      </c>
      <c r="D3482" s="1310"/>
      <c r="E3482" s="1310"/>
      <c r="F3482" s="1320"/>
      <c r="G3482" s="1310"/>
      <c r="H3482" s="1310"/>
      <c r="I3482" s="1310"/>
      <c r="J3482" s="1321"/>
      <c r="K3482" s="1321"/>
      <c r="L3482" s="1310"/>
      <c r="N3482" s="1322">
        <f t="shared" si="144"/>
        <v>0</v>
      </c>
      <c r="O3482" s="1323">
        <f t="shared" si="145"/>
        <v>0</v>
      </c>
      <c r="P3482" s="1323">
        <f>O3482/'1.5 Universal Data'!$E$36</f>
        <v>0</v>
      </c>
      <c r="R3482" s="134"/>
      <c r="S3482" s="134"/>
      <c r="T3482" s="134"/>
      <c r="U3482" s="134"/>
      <c r="V3482" s="134"/>
      <c r="W3482" s="134"/>
      <c r="X3482" s="134"/>
      <c r="Y3482" s="134"/>
      <c r="Z3482" s="134"/>
      <c r="AA3482" s="134"/>
      <c r="AB3482" s="134"/>
      <c r="AC3482" s="134"/>
      <c r="AD3482" s="134"/>
      <c r="AE3482" s="134"/>
    </row>
    <row r="3483" spans="2:31">
      <c r="B3483" s="1319">
        <f t="shared" si="146"/>
        <v>-1</v>
      </c>
      <c r="D3483" s="1310"/>
      <c r="E3483" s="1310"/>
      <c r="F3483" s="1320"/>
      <c r="G3483" s="1310"/>
      <c r="H3483" s="1310"/>
      <c r="I3483" s="1310"/>
      <c r="J3483" s="1321"/>
      <c r="K3483" s="1321"/>
      <c r="L3483" s="1310"/>
      <c r="N3483" s="1322">
        <f t="shared" si="144"/>
        <v>0</v>
      </c>
      <c r="O3483" s="1323">
        <f t="shared" si="145"/>
        <v>0</v>
      </c>
      <c r="P3483" s="1323">
        <f>O3483/'1.5 Universal Data'!$E$36</f>
        <v>0</v>
      </c>
      <c r="R3483" s="134"/>
      <c r="S3483" s="134"/>
      <c r="T3483" s="134"/>
      <c r="U3483" s="134"/>
      <c r="V3483" s="134"/>
      <c r="W3483" s="134"/>
      <c r="X3483" s="134"/>
      <c r="Y3483" s="134"/>
      <c r="Z3483" s="134"/>
      <c r="AA3483" s="134"/>
      <c r="AB3483" s="134"/>
      <c r="AC3483" s="134"/>
      <c r="AD3483" s="134"/>
      <c r="AE3483" s="134"/>
    </row>
    <row r="3484" spans="2:31">
      <c r="B3484" s="1319">
        <f t="shared" si="146"/>
        <v>-1</v>
      </c>
      <c r="D3484" s="1310"/>
      <c r="E3484" s="1310"/>
      <c r="F3484" s="1320"/>
      <c r="G3484" s="1310"/>
      <c r="H3484" s="1310"/>
      <c r="I3484" s="1310"/>
      <c r="J3484" s="1321"/>
      <c r="K3484" s="1321"/>
      <c r="L3484" s="1310"/>
      <c r="N3484" s="1322">
        <f t="shared" si="144"/>
        <v>0</v>
      </c>
      <c r="O3484" s="1323">
        <f t="shared" si="145"/>
        <v>0</v>
      </c>
      <c r="P3484" s="1323">
        <f>O3484/'1.5 Universal Data'!$E$36</f>
        <v>0</v>
      </c>
      <c r="R3484" s="134"/>
      <c r="S3484" s="134"/>
      <c r="T3484" s="134"/>
      <c r="U3484" s="134"/>
      <c r="V3484" s="134"/>
      <c r="W3484" s="134"/>
      <c r="X3484" s="134"/>
      <c r="Y3484" s="134"/>
      <c r="Z3484" s="134"/>
      <c r="AA3484" s="134"/>
      <c r="AB3484" s="134"/>
      <c r="AC3484" s="134"/>
      <c r="AD3484" s="134"/>
      <c r="AE3484" s="134"/>
    </row>
    <row r="3485" spans="2:31">
      <c r="B3485" s="1319">
        <f t="shared" si="146"/>
        <v>-1</v>
      </c>
      <c r="D3485" s="1310"/>
      <c r="E3485" s="1310"/>
      <c r="F3485" s="1320"/>
      <c r="G3485" s="1310"/>
      <c r="H3485" s="1310"/>
      <c r="I3485" s="1310"/>
      <c r="J3485" s="1321"/>
      <c r="K3485" s="1321"/>
      <c r="L3485" s="1310"/>
      <c r="N3485" s="1322">
        <f t="shared" si="144"/>
        <v>0</v>
      </c>
      <c r="O3485" s="1323">
        <f t="shared" si="145"/>
        <v>0</v>
      </c>
      <c r="P3485" s="1323">
        <f>O3485/'1.5 Universal Data'!$E$36</f>
        <v>0</v>
      </c>
      <c r="R3485" s="134"/>
      <c r="S3485" s="134"/>
      <c r="T3485" s="134"/>
      <c r="U3485" s="134"/>
      <c r="V3485" s="134"/>
      <c r="W3485" s="134"/>
      <c r="X3485" s="134"/>
      <c r="Y3485" s="134"/>
      <c r="Z3485" s="134"/>
      <c r="AA3485" s="134"/>
      <c r="AB3485" s="134"/>
      <c r="AC3485" s="134"/>
      <c r="AD3485" s="134"/>
      <c r="AE3485" s="134"/>
    </row>
    <row r="3486" spans="2:31">
      <c r="B3486" s="1319">
        <f t="shared" si="146"/>
        <v>-1</v>
      </c>
      <c r="D3486" s="1310"/>
      <c r="E3486" s="1310"/>
      <c r="F3486" s="1320"/>
      <c r="G3486" s="1310"/>
      <c r="H3486" s="1310"/>
      <c r="I3486" s="1310"/>
      <c r="J3486" s="1321"/>
      <c r="K3486" s="1321"/>
      <c r="L3486" s="1310"/>
      <c r="N3486" s="1322">
        <f t="shared" si="144"/>
        <v>0</v>
      </c>
      <c r="O3486" s="1323">
        <f t="shared" si="145"/>
        <v>0</v>
      </c>
      <c r="P3486" s="1323">
        <f>O3486/'1.5 Universal Data'!$E$36</f>
        <v>0</v>
      </c>
      <c r="R3486" s="134"/>
      <c r="S3486" s="134"/>
      <c r="T3486" s="134"/>
      <c r="U3486" s="134"/>
      <c r="V3486" s="134"/>
      <c r="W3486" s="134"/>
      <c r="X3486" s="134"/>
      <c r="Y3486" s="134"/>
      <c r="Z3486" s="134"/>
      <c r="AA3486" s="134"/>
      <c r="AB3486" s="134"/>
      <c r="AC3486" s="134"/>
      <c r="AD3486" s="134"/>
      <c r="AE3486" s="134"/>
    </row>
    <row r="3487" spans="2:31">
      <c r="B3487" s="1319">
        <f t="shared" si="146"/>
        <v>-1</v>
      </c>
      <c r="D3487" s="1310"/>
      <c r="E3487" s="1310"/>
      <c r="F3487" s="1320"/>
      <c r="G3487" s="1310"/>
      <c r="H3487" s="1310"/>
      <c r="I3487" s="1310"/>
      <c r="J3487" s="1321"/>
      <c r="K3487" s="1321"/>
      <c r="L3487" s="1310"/>
      <c r="N3487" s="1322">
        <f t="shared" si="144"/>
        <v>0</v>
      </c>
      <c r="O3487" s="1323">
        <f t="shared" si="145"/>
        <v>0</v>
      </c>
      <c r="P3487" s="1323">
        <f>O3487/'1.5 Universal Data'!$E$36</f>
        <v>0</v>
      </c>
      <c r="R3487" s="134"/>
      <c r="S3487" s="134"/>
      <c r="T3487" s="134"/>
      <c r="U3487" s="134"/>
      <c r="V3487" s="134"/>
      <c r="W3487" s="134"/>
      <c r="X3487" s="134"/>
      <c r="Y3487" s="134"/>
      <c r="Z3487" s="134"/>
      <c r="AA3487" s="134"/>
      <c r="AB3487" s="134"/>
      <c r="AC3487" s="134"/>
      <c r="AD3487" s="134"/>
      <c r="AE3487" s="134"/>
    </row>
    <row r="3488" spans="2:31">
      <c r="B3488" s="1319">
        <f t="shared" si="146"/>
        <v>-1</v>
      </c>
      <c r="D3488" s="1310"/>
      <c r="E3488" s="1310"/>
      <c r="F3488" s="1320"/>
      <c r="G3488" s="1310"/>
      <c r="H3488" s="1310"/>
      <c r="I3488" s="1310"/>
      <c r="J3488" s="1321"/>
      <c r="K3488" s="1321"/>
      <c r="L3488" s="1310"/>
      <c r="N3488" s="1322">
        <f t="shared" si="144"/>
        <v>0</v>
      </c>
      <c r="O3488" s="1323">
        <f t="shared" si="145"/>
        <v>0</v>
      </c>
      <c r="P3488" s="1323">
        <f>O3488/'1.5 Universal Data'!$E$36</f>
        <v>0</v>
      </c>
      <c r="R3488" s="134"/>
      <c r="S3488" s="134"/>
      <c r="T3488" s="134"/>
      <c r="U3488" s="134"/>
      <c r="V3488" s="134"/>
      <c r="W3488" s="134"/>
      <c r="X3488" s="134"/>
      <c r="Y3488" s="134"/>
      <c r="Z3488" s="134"/>
      <c r="AA3488" s="134"/>
      <c r="AB3488" s="134"/>
      <c r="AC3488" s="134"/>
      <c r="AD3488" s="134"/>
      <c r="AE3488" s="134"/>
    </row>
    <row r="3489" spans="2:31">
      <c r="B3489" s="1319">
        <f t="shared" si="146"/>
        <v>-1</v>
      </c>
      <c r="D3489" s="1310"/>
      <c r="E3489" s="1310"/>
      <c r="F3489" s="1320"/>
      <c r="G3489" s="1310"/>
      <c r="H3489" s="1310"/>
      <c r="I3489" s="1310"/>
      <c r="J3489" s="1321"/>
      <c r="K3489" s="1321"/>
      <c r="L3489" s="1310"/>
      <c r="N3489" s="1322">
        <f t="shared" si="144"/>
        <v>0</v>
      </c>
      <c r="O3489" s="1323">
        <f t="shared" si="145"/>
        <v>0</v>
      </c>
      <c r="P3489" s="1323">
        <f>O3489/'1.5 Universal Data'!$E$36</f>
        <v>0</v>
      </c>
      <c r="R3489" s="134"/>
      <c r="S3489" s="134"/>
      <c r="T3489" s="134"/>
      <c r="U3489" s="134"/>
      <c r="V3489" s="134"/>
      <c r="W3489" s="134"/>
      <c r="X3489" s="134"/>
      <c r="Y3489" s="134"/>
      <c r="Z3489" s="134"/>
      <c r="AA3489" s="134"/>
      <c r="AB3489" s="134"/>
      <c r="AC3489" s="134"/>
      <c r="AD3489" s="134"/>
      <c r="AE3489" s="134"/>
    </row>
    <row r="3490" spans="2:31">
      <c r="B3490" s="1319">
        <f t="shared" si="146"/>
        <v>-1</v>
      </c>
      <c r="D3490" s="1310"/>
      <c r="E3490" s="1310"/>
      <c r="F3490" s="1320"/>
      <c r="G3490" s="1310"/>
      <c r="H3490" s="1310"/>
      <c r="I3490" s="1310"/>
      <c r="J3490" s="1321"/>
      <c r="K3490" s="1321"/>
      <c r="L3490" s="1310"/>
      <c r="N3490" s="1322">
        <f t="shared" si="144"/>
        <v>0</v>
      </c>
      <c r="O3490" s="1323">
        <f t="shared" si="145"/>
        <v>0</v>
      </c>
      <c r="P3490" s="1323">
        <f>O3490/'1.5 Universal Data'!$E$36</f>
        <v>0</v>
      </c>
      <c r="R3490" s="134"/>
      <c r="S3490" s="134"/>
      <c r="T3490" s="134"/>
      <c r="U3490" s="134"/>
      <c r="V3490" s="134"/>
      <c r="W3490" s="134"/>
      <c r="X3490" s="134"/>
      <c r="Y3490" s="134"/>
      <c r="Z3490" s="134"/>
      <c r="AA3490" s="134"/>
      <c r="AB3490" s="134"/>
      <c r="AC3490" s="134"/>
      <c r="AD3490" s="134"/>
      <c r="AE3490" s="134"/>
    </row>
    <row r="3491" spans="2:31">
      <c r="B3491" s="1319">
        <f t="shared" si="146"/>
        <v>-1</v>
      </c>
      <c r="D3491" s="1310"/>
      <c r="E3491" s="1310"/>
      <c r="F3491" s="1320"/>
      <c r="G3491" s="1310"/>
      <c r="H3491" s="1310"/>
      <c r="I3491" s="1310"/>
      <c r="J3491" s="1321"/>
      <c r="K3491" s="1321"/>
      <c r="L3491" s="1310"/>
      <c r="N3491" s="1322">
        <f t="shared" si="144"/>
        <v>0</v>
      </c>
      <c r="O3491" s="1323">
        <f t="shared" si="145"/>
        <v>0</v>
      </c>
      <c r="P3491" s="1323">
        <f>O3491/'1.5 Universal Data'!$E$36</f>
        <v>0</v>
      </c>
      <c r="R3491" s="134"/>
      <c r="S3491" s="134"/>
      <c r="T3491" s="134"/>
      <c r="U3491" s="134"/>
      <c r="V3491" s="134"/>
      <c r="W3491" s="134"/>
      <c r="X3491" s="134"/>
      <c r="Y3491" s="134"/>
      <c r="Z3491" s="134"/>
      <c r="AA3491" s="134"/>
      <c r="AB3491" s="134"/>
      <c r="AC3491" s="134"/>
      <c r="AD3491" s="134"/>
      <c r="AE3491" s="134"/>
    </row>
    <row r="3492" spans="2:31">
      <c r="B3492" s="1319">
        <f t="shared" si="146"/>
        <v>-1</v>
      </c>
      <c r="D3492" s="1310"/>
      <c r="E3492" s="1310"/>
      <c r="F3492" s="1320"/>
      <c r="G3492" s="1310"/>
      <c r="H3492" s="1310"/>
      <c r="I3492" s="1310"/>
      <c r="J3492" s="1321"/>
      <c r="K3492" s="1321"/>
      <c r="L3492" s="1310"/>
      <c r="N3492" s="1322">
        <f t="shared" si="144"/>
        <v>0</v>
      </c>
      <c r="O3492" s="1323">
        <f t="shared" si="145"/>
        <v>0</v>
      </c>
      <c r="P3492" s="1323">
        <f>O3492/'1.5 Universal Data'!$E$36</f>
        <v>0</v>
      </c>
      <c r="R3492" s="134"/>
      <c r="S3492" s="134"/>
      <c r="T3492" s="134"/>
      <c r="U3492" s="134"/>
      <c r="V3492" s="134"/>
      <c r="W3492" s="134"/>
      <c r="X3492" s="134"/>
      <c r="Y3492" s="134"/>
      <c r="Z3492" s="134"/>
      <c r="AA3492" s="134"/>
      <c r="AB3492" s="134"/>
      <c r="AC3492" s="134"/>
      <c r="AD3492" s="134"/>
      <c r="AE3492" s="134"/>
    </row>
    <row r="3493" spans="2:31">
      <c r="B3493" s="1319">
        <f t="shared" si="146"/>
        <v>-1</v>
      </c>
      <c r="D3493" s="1310"/>
      <c r="E3493" s="1310"/>
      <c r="F3493" s="1320"/>
      <c r="G3493" s="1310"/>
      <c r="H3493" s="1310"/>
      <c r="I3493" s="1310"/>
      <c r="J3493" s="1321"/>
      <c r="K3493" s="1321"/>
      <c r="L3493" s="1310"/>
      <c r="N3493" s="1322">
        <f t="shared" si="144"/>
        <v>0</v>
      </c>
      <c r="O3493" s="1323">
        <f t="shared" si="145"/>
        <v>0</v>
      </c>
      <c r="P3493" s="1323">
        <f>O3493/'1.5 Universal Data'!$E$36</f>
        <v>0</v>
      </c>
      <c r="R3493" s="134"/>
      <c r="S3493" s="134"/>
      <c r="T3493" s="134"/>
      <c r="U3493" s="134"/>
      <c r="V3493" s="134"/>
      <c r="W3493" s="134"/>
      <c r="X3493" s="134"/>
      <c r="Y3493" s="134"/>
      <c r="Z3493" s="134"/>
      <c r="AA3493" s="134"/>
      <c r="AB3493" s="134"/>
      <c r="AC3493" s="134"/>
      <c r="AD3493" s="134"/>
      <c r="AE3493" s="134"/>
    </row>
    <row r="3494" spans="2:31">
      <c r="B3494" s="1319">
        <f t="shared" si="146"/>
        <v>-1</v>
      </c>
      <c r="D3494" s="1310"/>
      <c r="E3494" s="1310"/>
      <c r="F3494" s="1320"/>
      <c r="G3494" s="1310"/>
      <c r="H3494" s="1310"/>
      <c r="I3494" s="1310"/>
      <c r="J3494" s="1321"/>
      <c r="K3494" s="1321"/>
      <c r="L3494" s="1310"/>
      <c r="N3494" s="1322">
        <f t="shared" si="144"/>
        <v>0</v>
      </c>
      <c r="O3494" s="1323">
        <f t="shared" si="145"/>
        <v>0</v>
      </c>
      <c r="P3494" s="1323">
        <f>O3494/'1.5 Universal Data'!$E$36</f>
        <v>0</v>
      </c>
      <c r="R3494" s="134"/>
      <c r="S3494" s="134"/>
      <c r="T3494" s="134"/>
      <c r="U3494" s="134"/>
      <c r="V3494" s="134"/>
      <c r="W3494" s="134"/>
      <c r="X3494" s="134"/>
      <c r="Y3494" s="134"/>
      <c r="Z3494" s="134"/>
      <c r="AA3494" s="134"/>
      <c r="AB3494" s="134"/>
      <c r="AC3494" s="134"/>
      <c r="AD3494" s="134"/>
      <c r="AE3494" s="134"/>
    </row>
    <row r="3495" spans="2:31">
      <c r="B3495" s="1319">
        <f t="shared" si="146"/>
        <v>-1</v>
      </c>
      <c r="D3495" s="1310"/>
      <c r="E3495" s="1310"/>
      <c r="F3495" s="1320"/>
      <c r="G3495" s="1310"/>
      <c r="H3495" s="1310"/>
      <c r="I3495" s="1310"/>
      <c r="J3495" s="1321"/>
      <c r="K3495" s="1321"/>
      <c r="L3495" s="1310"/>
      <c r="N3495" s="1322">
        <f t="shared" si="144"/>
        <v>0</v>
      </c>
      <c r="O3495" s="1323">
        <f t="shared" si="145"/>
        <v>0</v>
      </c>
      <c r="P3495" s="1323">
        <f>O3495/'1.5 Universal Data'!$E$36</f>
        <v>0</v>
      </c>
      <c r="R3495" s="134"/>
      <c r="S3495" s="134"/>
      <c r="T3495" s="134"/>
      <c r="U3495" s="134"/>
      <c r="V3495" s="134"/>
      <c r="W3495" s="134"/>
      <c r="X3495" s="134"/>
      <c r="Y3495" s="134"/>
      <c r="Z3495" s="134"/>
      <c r="AA3495" s="134"/>
      <c r="AB3495" s="134"/>
      <c r="AC3495" s="134"/>
      <c r="AD3495" s="134"/>
      <c r="AE3495" s="134"/>
    </row>
    <row r="3496" spans="2:31">
      <c r="B3496" s="1319">
        <f t="shared" si="146"/>
        <v>-1</v>
      </c>
      <c r="D3496" s="1310"/>
      <c r="E3496" s="1310"/>
      <c r="F3496" s="1320"/>
      <c r="G3496" s="1310"/>
      <c r="H3496" s="1310"/>
      <c r="I3496" s="1310"/>
      <c r="J3496" s="1321"/>
      <c r="K3496" s="1321"/>
      <c r="L3496" s="1310"/>
      <c r="N3496" s="1322">
        <f t="shared" si="144"/>
        <v>0</v>
      </c>
      <c r="O3496" s="1323">
        <f t="shared" si="145"/>
        <v>0</v>
      </c>
      <c r="P3496" s="1323">
        <f>O3496/'1.5 Universal Data'!$E$36</f>
        <v>0</v>
      </c>
      <c r="R3496" s="134"/>
      <c r="S3496" s="134"/>
      <c r="T3496" s="134"/>
      <c r="U3496" s="134"/>
      <c r="V3496" s="134"/>
      <c r="W3496" s="134"/>
      <c r="X3496" s="134"/>
      <c r="Y3496" s="134"/>
      <c r="Z3496" s="134"/>
      <c r="AA3496" s="134"/>
      <c r="AB3496" s="134"/>
      <c r="AC3496" s="134"/>
      <c r="AD3496" s="134"/>
      <c r="AE3496" s="134"/>
    </row>
    <row r="3497" spans="2:31">
      <c r="B3497" s="1319">
        <f t="shared" si="146"/>
        <v>-1</v>
      </c>
      <c r="D3497" s="1310"/>
      <c r="E3497" s="1310"/>
      <c r="F3497" s="1320"/>
      <c r="G3497" s="1310"/>
      <c r="H3497" s="1310"/>
      <c r="I3497" s="1310"/>
      <c r="J3497" s="1321"/>
      <c r="K3497" s="1321"/>
      <c r="L3497" s="1310"/>
      <c r="N3497" s="1322">
        <f t="shared" si="144"/>
        <v>0</v>
      </c>
      <c r="O3497" s="1323">
        <f t="shared" si="145"/>
        <v>0</v>
      </c>
      <c r="P3497" s="1323">
        <f>O3497/'1.5 Universal Data'!$E$36</f>
        <v>0</v>
      </c>
      <c r="R3497" s="134"/>
      <c r="S3497" s="134"/>
      <c r="T3497" s="134"/>
      <c r="U3497" s="134"/>
      <c r="V3497" s="134"/>
      <c r="W3497" s="134"/>
      <c r="X3497" s="134"/>
      <c r="Y3497" s="134"/>
      <c r="Z3497" s="134"/>
      <c r="AA3497" s="134"/>
      <c r="AB3497" s="134"/>
      <c r="AC3497" s="134"/>
      <c r="AD3497" s="134"/>
      <c r="AE3497" s="134"/>
    </row>
    <row r="3498" spans="2:31">
      <c r="B3498" s="1319">
        <f t="shared" si="146"/>
        <v>-1</v>
      </c>
      <c r="D3498" s="1310"/>
      <c r="E3498" s="1310"/>
      <c r="F3498" s="1320"/>
      <c r="G3498" s="1310"/>
      <c r="H3498" s="1310"/>
      <c r="I3498" s="1310"/>
      <c r="J3498" s="1321"/>
      <c r="K3498" s="1321"/>
      <c r="L3498" s="1310"/>
      <c r="N3498" s="1322">
        <f t="shared" si="144"/>
        <v>0</v>
      </c>
      <c r="O3498" s="1323">
        <f t="shared" si="145"/>
        <v>0</v>
      </c>
      <c r="P3498" s="1323">
        <f>O3498/'1.5 Universal Data'!$E$36</f>
        <v>0</v>
      </c>
      <c r="R3498" s="134"/>
      <c r="S3498" s="134"/>
      <c r="T3498" s="134"/>
      <c r="U3498" s="134"/>
      <c r="V3498" s="134"/>
      <c r="W3498" s="134"/>
      <c r="X3498" s="134"/>
      <c r="Y3498" s="134"/>
      <c r="Z3498" s="134"/>
      <c r="AA3498" s="134"/>
      <c r="AB3498" s="134"/>
      <c r="AC3498" s="134"/>
      <c r="AD3498" s="134"/>
      <c r="AE3498" s="134"/>
    </row>
    <row r="3499" spans="2:31">
      <c r="B3499" s="1319">
        <f t="shared" si="146"/>
        <v>-1</v>
      </c>
      <c r="D3499" s="1310"/>
      <c r="E3499" s="1310"/>
      <c r="F3499" s="1320"/>
      <c r="G3499" s="1310"/>
      <c r="H3499" s="1310"/>
      <c r="I3499" s="1310"/>
      <c r="J3499" s="1321"/>
      <c r="K3499" s="1321"/>
      <c r="L3499" s="1310"/>
      <c r="N3499" s="1322">
        <f t="shared" si="144"/>
        <v>0</v>
      </c>
      <c r="O3499" s="1323">
        <f t="shared" si="145"/>
        <v>0</v>
      </c>
      <c r="P3499" s="1323">
        <f>O3499/'1.5 Universal Data'!$E$36</f>
        <v>0</v>
      </c>
      <c r="R3499" s="134"/>
      <c r="S3499" s="134"/>
      <c r="T3499" s="134"/>
      <c r="U3499" s="134"/>
      <c r="V3499" s="134"/>
      <c r="W3499" s="134"/>
      <c r="X3499" s="134"/>
      <c r="Y3499" s="134"/>
      <c r="Z3499" s="134"/>
      <c r="AA3499" s="134"/>
      <c r="AB3499" s="134"/>
      <c r="AC3499" s="134"/>
      <c r="AD3499" s="134"/>
      <c r="AE3499" s="134"/>
    </row>
    <row r="3500" spans="2:31">
      <c r="B3500" s="1319">
        <f t="shared" si="146"/>
        <v>-1</v>
      </c>
      <c r="D3500" s="1310"/>
      <c r="E3500" s="1310"/>
      <c r="F3500" s="1320"/>
      <c r="G3500" s="1310"/>
      <c r="H3500" s="1310"/>
      <c r="I3500" s="1310"/>
      <c r="J3500" s="1321"/>
      <c r="K3500" s="1321"/>
      <c r="L3500" s="1310"/>
      <c r="N3500" s="1322">
        <f t="shared" si="144"/>
        <v>0</v>
      </c>
      <c r="O3500" s="1323">
        <f t="shared" si="145"/>
        <v>0</v>
      </c>
      <c r="P3500" s="1323">
        <f>O3500/'1.5 Universal Data'!$E$36</f>
        <v>0</v>
      </c>
      <c r="R3500" s="134"/>
      <c r="S3500" s="134"/>
      <c r="T3500" s="134"/>
      <c r="U3500" s="134"/>
      <c r="V3500" s="134"/>
      <c r="W3500" s="134"/>
      <c r="X3500" s="134"/>
      <c r="Y3500" s="134"/>
      <c r="Z3500" s="134"/>
      <c r="AA3500" s="134"/>
      <c r="AB3500" s="134"/>
      <c r="AC3500" s="134"/>
      <c r="AD3500" s="134"/>
      <c r="AE3500" s="134"/>
    </row>
    <row r="3501" spans="2:31">
      <c r="B3501" s="1319">
        <f t="shared" si="146"/>
        <v>-1</v>
      </c>
      <c r="D3501" s="1310"/>
      <c r="E3501" s="1310"/>
      <c r="F3501" s="1320"/>
      <c r="G3501" s="1310"/>
      <c r="H3501" s="1310"/>
      <c r="I3501" s="1310"/>
      <c r="J3501" s="1321"/>
      <c r="K3501" s="1321"/>
      <c r="L3501" s="1310"/>
      <c r="N3501" s="1322">
        <f t="shared" si="144"/>
        <v>0</v>
      </c>
      <c r="O3501" s="1323">
        <f t="shared" si="145"/>
        <v>0</v>
      </c>
      <c r="P3501" s="1323">
        <f>O3501/'1.5 Universal Data'!$E$36</f>
        <v>0</v>
      </c>
      <c r="R3501" s="134"/>
      <c r="S3501" s="134"/>
      <c r="T3501" s="134"/>
      <c r="U3501" s="134"/>
      <c r="V3501" s="134"/>
      <c r="W3501" s="134"/>
      <c r="X3501" s="134"/>
      <c r="Y3501" s="134"/>
      <c r="Z3501" s="134"/>
      <c r="AA3501" s="134"/>
      <c r="AB3501" s="134"/>
      <c r="AC3501" s="134"/>
      <c r="AD3501" s="134"/>
      <c r="AE3501" s="134"/>
    </row>
    <row r="3502" spans="2:31">
      <c r="B3502" s="1319">
        <f t="shared" si="146"/>
        <v>-1</v>
      </c>
      <c r="D3502" s="1310"/>
      <c r="E3502" s="1310"/>
      <c r="F3502" s="1320"/>
      <c r="G3502" s="1310"/>
      <c r="H3502" s="1310"/>
      <c r="I3502" s="1310"/>
      <c r="J3502" s="1321"/>
      <c r="K3502" s="1321"/>
      <c r="L3502" s="1310"/>
      <c r="N3502" s="1322">
        <f t="shared" si="144"/>
        <v>0</v>
      </c>
      <c r="O3502" s="1323">
        <f t="shared" si="145"/>
        <v>0</v>
      </c>
      <c r="P3502" s="1323">
        <f>O3502/'1.5 Universal Data'!$E$36</f>
        <v>0</v>
      </c>
      <c r="R3502" s="134"/>
      <c r="S3502" s="134"/>
      <c r="T3502" s="134"/>
      <c r="U3502" s="134"/>
      <c r="V3502" s="134"/>
      <c r="W3502" s="134"/>
      <c r="X3502" s="134"/>
      <c r="Y3502" s="134"/>
      <c r="Z3502" s="134"/>
      <c r="AA3502" s="134"/>
      <c r="AB3502" s="134"/>
      <c r="AC3502" s="134"/>
      <c r="AD3502" s="134"/>
      <c r="AE3502" s="134"/>
    </row>
    <row r="3503" spans="2:31">
      <c r="B3503" s="1319">
        <f t="shared" si="146"/>
        <v>-1</v>
      </c>
      <c r="D3503" s="1310"/>
      <c r="E3503" s="1310"/>
      <c r="F3503" s="1320"/>
      <c r="G3503" s="1310"/>
      <c r="H3503" s="1310"/>
      <c r="I3503" s="1310"/>
      <c r="J3503" s="1321"/>
      <c r="K3503" s="1321"/>
      <c r="L3503" s="1310"/>
      <c r="N3503" s="1322">
        <f t="shared" si="144"/>
        <v>0</v>
      </c>
      <c r="O3503" s="1323">
        <f t="shared" si="145"/>
        <v>0</v>
      </c>
      <c r="P3503" s="1323">
        <f>O3503/'1.5 Universal Data'!$E$36</f>
        <v>0</v>
      </c>
      <c r="R3503" s="134"/>
      <c r="S3503" s="134"/>
      <c r="T3503" s="134"/>
      <c r="U3503" s="134"/>
      <c r="V3503" s="134"/>
      <c r="W3503" s="134"/>
      <c r="X3503" s="134"/>
      <c r="Y3503" s="134"/>
      <c r="Z3503" s="134"/>
      <c r="AA3503" s="134"/>
      <c r="AB3503" s="134"/>
      <c r="AC3503" s="134"/>
      <c r="AD3503" s="134"/>
      <c r="AE3503" s="134"/>
    </row>
    <row r="3504" spans="2:31">
      <c r="B3504" s="1319">
        <f t="shared" si="146"/>
        <v>-1</v>
      </c>
      <c r="D3504" s="1310"/>
      <c r="E3504" s="1310"/>
      <c r="F3504" s="1320"/>
      <c r="G3504" s="1310"/>
      <c r="H3504" s="1310"/>
      <c r="I3504" s="1310"/>
      <c r="J3504" s="1321"/>
      <c r="K3504" s="1321"/>
      <c r="L3504" s="1310"/>
      <c r="N3504" s="1322">
        <f t="shared" si="144"/>
        <v>0</v>
      </c>
      <c r="O3504" s="1323">
        <f t="shared" si="145"/>
        <v>0</v>
      </c>
      <c r="P3504" s="1323">
        <f>O3504/'1.5 Universal Data'!$E$36</f>
        <v>0</v>
      </c>
      <c r="R3504" s="134"/>
      <c r="S3504" s="134"/>
      <c r="T3504" s="134"/>
      <c r="U3504" s="134"/>
      <c r="V3504" s="134"/>
      <c r="W3504" s="134"/>
      <c r="X3504" s="134"/>
      <c r="Y3504" s="134"/>
      <c r="Z3504" s="134"/>
      <c r="AA3504" s="134"/>
      <c r="AB3504" s="134"/>
      <c r="AC3504" s="134"/>
      <c r="AD3504" s="134"/>
      <c r="AE3504" s="134"/>
    </row>
    <row r="3505" spans="2:31">
      <c r="B3505" s="1319">
        <f t="shared" si="146"/>
        <v>-1</v>
      </c>
      <c r="D3505" s="1310"/>
      <c r="E3505" s="1310"/>
      <c r="F3505" s="1320"/>
      <c r="G3505" s="1310"/>
      <c r="H3505" s="1310"/>
      <c r="I3505" s="1310"/>
      <c r="J3505" s="1321"/>
      <c r="K3505" s="1321"/>
      <c r="L3505" s="1310"/>
      <c r="N3505" s="1322">
        <f t="shared" si="144"/>
        <v>0</v>
      </c>
      <c r="O3505" s="1323">
        <f t="shared" si="145"/>
        <v>0</v>
      </c>
      <c r="P3505" s="1323">
        <f>O3505/'1.5 Universal Data'!$E$36</f>
        <v>0</v>
      </c>
      <c r="R3505" s="134"/>
      <c r="S3505" s="134"/>
      <c r="T3505" s="134"/>
      <c r="U3505" s="134"/>
      <c r="V3505" s="134"/>
      <c r="W3505" s="134"/>
      <c r="X3505" s="134"/>
      <c r="Y3505" s="134"/>
      <c r="Z3505" s="134"/>
      <c r="AA3505" s="134"/>
      <c r="AB3505" s="134"/>
      <c r="AC3505" s="134"/>
      <c r="AD3505" s="134"/>
      <c r="AE3505" s="134"/>
    </row>
    <row r="3506" spans="2:31">
      <c r="B3506" s="1319">
        <f t="shared" si="146"/>
        <v>-1</v>
      </c>
      <c r="D3506" s="1310"/>
      <c r="E3506" s="1310"/>
      <c r="F3506" s="1320"/>
      <c r="G3506" s="1310"/>
      <c r="H3506" s="1310"/>
      <c r="I3506" s="1310"/>
      <c r="J3506" s="1321"/>
      <c r="K3506" s="1321"/>
      <c r="L3506" s="1310"/>
      <c r="N3506" s="1322">
        <f t="shared" si="144"/>
        <v>0</v>
      </c>
      <c r="O3506" s="1323">
        <f t="shared" si="145"/>
        <v>0</v>
      </c>
      <c r="P3506" s="1323">
        <f>O3506/'1.5 Universal Data'!$E$36</f>
        <v>0</v>
      </c>
      <c r="R3506" s="134"/>
      <c r="S3506" s="134"/>
      <c r="T3506" s="134"/>
      <c r="U3506" s="134"/>
      <c r="V3506" s="134"/>
      <c r="W3506" s="134"/>
      <c r="X3506" s="134"/>
      <c r="Y3506" s="134"/>
      <c r="Z3506" s="134"/>
      <c r="AA3506" s="134"/>
      <c r="AB3506" s="134"/>
      <c r="AC3506" s="134"/>
      <c r="AD3506" s="134"/>
      <c r="AE3506" s="134"/>
    </row>
    <row r="3507" spans="2:31">
      <c r="B3507" s="1319">
        <f t="shared" si="146"/>
        <v>-1</v>
      </c>
      <c r="D3507" s="1310"/>
      <c r="E3507" s="1310"/>
      <c r="F3507" s="1320"/>
      <c r="G3507" s="1310"/>
      <c r="H3507" s="1310"/>
      <c r="I3507" s="1310"/>
      <c r="J3507" s="1321"/>
      <c r="K3507" s="1321"/>
      <c r="L3507" s="1310"/>
      <c r="N3507" s="1322">
        <f t="shared" si="144"/>
        <v>0</v>
      </c>
      <c r="O3507" s="1323">
        <f t="shared" si="145"/>
        <v>0</v>
      </c>
      <c r="P3507" s="1323">
        <f>O3507/'1.5 Universal Data'!$E$36</f>
        <v>0</v>
      </c>
      <c r="R3507" s="134"/>
      <c r="S3507" s="134"/>
      <c r="T3507" s="134"/>
      <c r="U3507" s="134"/>
      <c r="V3507" s="134"/>
      <c r="W3507" s="134"/>
      <c r="X3507" s="134"/>
      <c r="Y3507" s="134"/>
      <c r="Z3507" s="134"/>
      <c r="AA3507" s="134"/>
      <c r="AB3507" s="134"/>
      <c r="AC3507" s="134"/>
      <c r="AD3507" s="134"/>
      <c r="AE3507" s="134"/>
    </row>
    <row r="3508" spans="2:31">
      <c r="B3508" s="1319">
        <f t="shared" si="146"/>
        <v>-1</v>
      </c>
      <c r="D3508" s="1310"/>
      <c r="E3508" s="1310"/>
      <c r="F3508" s="1320"/>
      <c r="G3508" s="1310"/>
      <c r="H3508" s="1310"/>
      <c r="I3508" s="1310"/>
      <c r="J3508" s="1321"/>
      <c r="K3508" s="1321"/>
      <c r="L3508" s="1310"/>
      <c r="N3508" s="1322">
        <f t="shared" si="144"/>
        <v>0</v>
      </c>
      <c r="O3508" s="1323">
        <f t="shared" si="145"/>
        <v>0</v>
      </c>
      <c r="P3508" s="1323">
        <f>O3508/'1.5 Universal Data'!$E$36</f>
        <v>0</v>
      </c>
      <c r="R3508" s="134"/>
      <c r="S3508" s="134"/>
      <c r="T3508" s="134"/>
      <c r="U3508" s="134"/>
      <c r="V3508" s="134"/>
      <c r="W3508" s="134"/>
      <c r="X3508" s="134"/>
      <c r="Y3508" s="134"/>
      <c r="Z3508" s="134"/>
      <c r="AA3508" s="134"/>
      <c r="AB3508" s="134"/>
      <c r="AC3508" s="134"/>
      <c r="AD3508" s="134"/>
      <c r="AE3508" s="134"/>
    </row>
    <row r="3509" spans="2:31">
      <c r="B3509" s="1319">
        <f t="shared" si="146"/>
        <v>-1</v>
      </c>
      <c r="D3509" s="1310"/>
      <c r="E3509" s="1310"/>
      <c r="F3509" s="1320"/>
      <c r="G3509" s="1310"/>
      <c r="H3509" s="1310"/>
      <c r="I3509" s="1310"/>
      <c r="J3509" s="1321"/>
      <c r="K3509" s="1321"/>
      <c r="L3509" s="1310"/>
      <c r="N3509" s="1322">
        <f t="shared" si="144"/>
        <v>0</v>
      </c>
      <c r="O3509" s="1323">
        <f t="shared" si="145"/>
        <v>0</v>
      </c>
      <c r="P3509" s="1323">
        <f>O3509/'1.5 Universal Data'!$E$36</f>
        <v>0</v>
      </c>
      <c r="R3509" s="134"/>
      <c r="S3509" s="134"/>
      <c r="T3509" s="134"/>
      <c r="U3509" s="134"/>
      <c r="V3509" s="134"/>
      <c r="W3509" s="134"/>
      <c r="X3509" s="134"/>
      <c r="Y3509" s="134"/>
      <c r="Z3509" s="134"/>
      <c r="AA3509" s="134"/>
      <c r="AB3509" s="134"/>
      <c r="AC3509" s="134"/>
      <c r="AD3509" s="134"/>
      <c r="AE3509" s="134"/>
    </row>
    <row r="3510" spans="2:31">
      <c r="B3510" s="1319">
        <f t="shared" si="146"/>
        <v>-1</v>
      </c>
      <c r="D3510" s="1310"/>
      <c r="E3510" s="1310"/>
      <c r="F3510" s="1320"/>
      <c r="G3510" s="1310"/>
      <c r="H3510" s="1310"/>
      <c r="I3510" s="1310"/>
      <c r="J3510" s="1321"/>
      <c r="K3510" s="1321"/>
      <c r="L3510" s="1310"/>
      <c r="N3510" s="1322">
        <f t="shared" si="144"/>
        <v>0</v>
      </c>
      <c r="O3510" s="1323">
        <f t="shared" si="145"/>
        <v>0</v>
      </c>
      <c r="P3510" s="1323">
        <f>O3510/'1.5 Universal Data'!$E$36</f>
        <v>0</v>
      </c>
      <c r="R3510" s="134"/>
      <c r="S3510" s="134"/>
      <c r="T3510" s="134"/>
      <c r="U3510" s="134"/>
      <c r="V3510" s="134"/>
      <c r="W3510" s="134"/>
      <c r="X3510" s="134"/>
      <c r="Y3510" s="134"/>
      <c r="Z3510" s="134"/>
      <c r="AA3510" s="134"/>
      <c r="AB3510" s="134"/>
      <c r="AC3510" s="134"/>
      <c r="AD3510" s="134"/>
      <c r="AE3510" s="134"/>
    </row>
    <row r="3511" spans="2:31">
      <c r="B3511" s="1319">
        <f t="shared" si="146"/>
        <v>-1</v>
      </c>
      <c r="D3511" s="1310"/>
      <c r="E3511" s="1310"/>
      <c r="F3511" s="1320"/>
      <c r="G3511" s="1310"/>
      <c r="H3511" s="1310"/>
      <c r="I3511" s="1310"/>
      <c r="J3511" s="1321"/>
      <c r="K3511" s="1321"/>
      <c r="L3511" s="1310"/>
      <c r="N3511" s="1322">
        <f t="shared" si="144"/>
        <v>0</v>
      </c>
      <c r="O3511" s="1323">
        <f t="shared" si="145"/>
        <v>0</v>
      </c>
      <c r="P3511" s="1323">
        <f>O3511/'1.5 Universal Data'!$E$36</f>
        <v>0</v>
      </c>
      <c r="R3511" s="134"/>
      <c r="S3511" s="134"/>
      <c r="T3511" s="134"/>
      <c r="U3511" s="134"/>
      <c r="V3511" s="134"/>
      <c r="W3511" s="134"/>
      <c r="X3511" s="134"/>
      <c r="Y3511" s="134"/>
      <c r="Z3511" s="134"/>
      <c r="AA3511" s="134"/>
      <c r="AB3511" s="134"/>
      <c r="AC3511" s="134"/>
      <c r="AD3511" s="134"/>
      <c r="AE3511" s="134"/>
    </row>
    <row r="3512" spans="2:31">
      <c r="B3512" s="1319">
        <f t="shared" si="146"/>
        <v>-1</v>
      </c>
      <c r="D3512" s="1310"/>
      <c r="E3512" s="1310"/>
      <c r="F3512" s="1320"/>
      <c r="G3512" s="1310"/>
      <c r="H3512" s="1310"/>
      <c r="I3512" s="1310"/>
      <c r="J3512" s="1321"/>
      <c r="K3512" s="1321"/>
      <c r="L3512" s="1310"/>
      <c r="N3512" s="1322">
        <f t="shared" si="144"/>
        <v>0</v>
      </c>
      <c r="O3512" s="1323">
        <f t="shared" si="145"/>
        <v>0</v>
      </c>
      <c r="P3512" s="1323">
        <f>O3512/'1.5 Universal Data'!$E$36</f>
        <v>0</v>
      </c>
      <c r="R3512" s="134"/>
      <c r="S3512" s="134"/>
      <c r="T3512" s="134"/>
      <c r="U3512" s="134"/>
      <c r="V3512" s="134"/>
      <c r="W3512" s="134"/>
      <c r="X3512" s="134"/>
      <c r="Y3512" s="134"/>
      <c r="Z3512" s="134"/>
      <c r="AA3512" s="134"/>
      <c r="AB3512" s="134"/>
      <c r="AC3512" s="134"/>
      <c r="AD3512" s="134"/>
      <c r="AE3512" s="134"/>
    </row>
    <row r="3513" spans="2:31">
      <c r="B3513" s="1319">
        <f t="shared" si="146"/>
        <v>-1</v>
      </c>
      <c r="D3513" s="1310"/>
      <c r="E3513" s="1310"/>
      <c r="F3513" s="1320"/>
      <c r="G3513" s="1310"/>
      <c r="H3513" s="1310"/>
      <c r="I3513" s="1310"/>
      <c r="J3513" s="1321"/>
      <c r="K3513" s="1321"/>
      <c r="L3513" s="1310"/>
      <c r="N3513" s="1322">
        <f t="shared" si="144"/>
        <v>0</v>
      </c>
      <c r="O3513" s="1323">
        <f t="shared" si="145"/>
        <v>0</v>
      </c>
      <c r="P3513" s="1323">
        <f>O3513/'1.5 Universal Data'!$E$36</f>
        <v>0</v>
      </c>
      <c r="R3513" s="134"/>
      <c r="S3513" s="134"/>
      <c r="T3513" s="134"/>
      <c r="U3513" s="134"/>
      <c r="V3513" s="134"/>
      <c r="W3513" s="134"/>
      <c r="X3513" s="134"/>
      <c r="Y3513" s="134"/>
      <c r="Z3513" s="134"/>
      <c r="AA3513" s="134"/>
      <c r="AB3513" s="134"/>
      <c r="AC3513" s="134"/>
      <c r="AD3513" s="134"/>
      <c r="AE3513" s="134"/>
    </row>
    <row r="3514" spans="2:31">
      <c r="B3514" s="1319">
        <f t="shared" si="146"/>
        <v>-1</v>
      </c>
      <c r="D3514" s="1310"/>
      <c r="E3514" s="1310"/>
      <c r="F3514" s="1320"/>
      <c r="G3514" s="1310"/>
      <c r="H3514" s="1310"/>
      <c r="I3514" s="1310"/>
      <c r="J3514" s="1321"/>
      <c r="K3514" s="1321"/>
      <c r="L3514" s="1310"/>
      <c r="N3514" s="1322">
        <f t="shared" si="144"/>
        <v>0</v>
      </c>
      <c r="O3514" s="1323">
        <f t="shared" si="145"/>
        <v>0</v>
      </c>
      <c r="P3514" s="1323">
        <f>O3514/'1.5 Universal Data'!$E$36</f>
        <v>0</v>
      </c>
      <c r="R3514" s="134"/>
      <c r="S3514" s="134"/>
      <c r="T3514" s="134"/>
      <c r="U3514" s="134"/>
      <c r="V3514" s="134"/>
      <c r="W3514" s="134"/>
      <c r="X3514" s="134"/>
      <c r="Y3514" s="134"/>
      <c r="Z3514" s="134"/>
      <c r="AA3514" s="134"/>
      <c r="AB3514" s="134"/>
      <c r="AC3514" s="134"/>
      <c r="AD3514" s="134"/>
      <c r="AE3514" s="134"/>
    </row>
    <row r="3515" spans="2:31">
      <c r="B3515" s="1319">
        <f t="shared" si="146"/>
        <v>-1</v>
      </c>
      <c r="D3515" s="1310"/>
      <c r="E3515" s="1310"/>
      <c r="F3515" s="1320"/>
      <c r="G3515" s="1310"/>
      <c r="H3515" s="1310"/>
      <c r="I3515" s="1310"/>
      <c r="J3515" s="1321"/>
      <c r="K3515" s="1321"/>
      <c r="L3515" s="1310"/>
      <c r="N3515" s="1322">
        <f t="shared" si="144"/>
        <v>0</v>
      </c>
      <c r="O3515" s="1323">
        <f t="shared" si="145"/>
        <v>0</v>
      </c>
      <c r="P3515" s="1323">
        <f>O3515/'1.5 Universal Data'!$E$36</f>
        <v>0</v>
      </c>
      <c r="R3515" s="134"/>
      <c r="S3515" s="134"/>
      <c r="T3515" s="134"/>
      <c r="U3515" s="134"/>
      <c r="V3515" s="134"/>
      <c r="W3515" s="134"/>
      <c r="X3515" s="134"/>
      <c r="Y3515" s="134"/>
      <c r="Z3515" s="134"/>
      <c r="AA3515" s="134"/>
      <c r="AB3515" s="134"/>
      <c r="AC3515" s="134"/>
      <c r="AD3515" s="134"/>
      <c r="AE3515" s="134"/>
    </row>
    <row r="3516" spans="2:31">
      <c r="B3516" s="1319">
        <f t="shared" si="146"/>
        <v>-1</v>
      </c>
      <c r="D3516" s="1310"/>
      <c r="E3516" s="1310"/>
      <c r="F3516" s="1320"/>
      <c r="G3516" s="1310"/>
      <c r="H3516" s="1310"/>
      <c r="I3516" s="1310"/>
      <c r="J3516" s="1321"/>
      <c r="K3516" s="1321"/>
      <c r="L3516" s="1310"/>
      <c r="N3516" s="1322">
        <f t="shared" si="144"/>
        <v>0</v>
      </c>
      <c r="O3516" s="1323">
        <f t="shared" si="145"/>
        <v>0</v>
      </c>
      <c r="P3516" s="1323">
        <f>O3516/'1.5 Universal Data'!$E$36</f>
        <v>0</v>
      </c>
      <c r="R3516" s="134"/>
      <c r="S3516" s="134"/>
      <c r="T3516" s="134"/>
      <c r="U3516" s="134"/>
      <c r="V3516" s="134"/>
      <c r="W3516" s="134"/>
      <c r="X3516" s="134"/>
      <c r="Y3516" s="134"/>
      <c r="Z3516" s="134"/>
      <c r="AA3516" s="134"/>
      <c r="AB3516" s="134"/>
      <c r="AC3516" s="134"/>
      <c r="AD3516" s="134"/>
      <c r="AE3516" s="134"/>
    </row>
    <row r="3517" spans="2:31">
      <c r="B3517" s="1319">
        <f t="shared" si="146"/>
        <v>-1</v>
      </c>
      <c r="D3517" s="1310"/>
      <c r="E3517" s="1310"/>
      <c r="F3517" s="1320"/>
      <c r="G3517" s="1310"/>
      <c r="H3517" s="1310"/>
      <c r="I3517" s="1310"/>
      <c r="J3517" s="1321"/>
      <c r="K3517" s="1321"/>
      <c r="L3517" s="1310"/>
      <c r="N3517" s="1322">
        <f t="shared" si="144"/>
        <v>0</v>
      </c>
      <c r="O3517" s="1323">
        <f t="shared" si="145"/>
        <v>0</v>
      </c>
      <c r="P3517" s="1323">
        <f>O3517/'1.5 Universal Data'!$E$36</f>
        <v>0</v>
      </c>
      <c r="R3517" s="134"/>
      <c r="S3517" s="134"/>
      <c r="T3517" s="134"/>
      <c r="U3517" s="134"/>
      <c r="V3517" s="134"/>
      <c r="W3517" s="134"/>
      <c r="X3517" s="134"/>
      <c r="Y3517" s="134"/>
      <c r="Z3517" s="134"/>
      <c r="AA3517" s="134"/>
      <c r="AB3517" s="134"/>
      <c r="AC3517" s="134"/>
      <c r="AD3517" s="134"/>
      <c r="AE3517" s="134"/>
    </row>
    <row r="3518" spans="2:31">
      <c r="B3518" s="1319">
        <f t="shared" si="146"/>
        <v>-1</v>
      </c>
      <c r="D3518" s="1310"/>
      <c r="E3518" s="1310"/>
      <c r="F3518" s="1320"/>
      <c r="G3518" s="1310"/>
      <c r="H3518" s="1310"/>
      <c r="I3518" s="1310"/>
      <c r="J3518" s="1321"/>
      <c r="K3518" s="1321"/>
      <c r="L3518" s="1310"/>
      <c r="N3518" s="1322">
        <f t="shared" si="144"/>
        <v>0</v>
      </c>
      <c r="O3518" s="1323">
        <f t="shared" si="145"/>
        <v>0</v>
      </c>
      <c r="P3518" s="1323">
        <f>O3518/'1.5 Universal Data'!$E$36</f>
        <v>0</v>
      </c>
      <c r="R3518" s="134"/>
      <c r="S3518" s="134"/>
      <c r="T3518" s="134"/>
      <c r="U3518" s="134"/>
      <c r="V3518" s="134"/>
      <c r="W3518" s="134"/>
      <c r="X3518" s="134"/>
      <c r="Y3518" s="134"/>
      <c r="Z3518" s="134"/>
      <c r="AA3518" s="134"/>
      <c r="AB3518" s="134"/>
      <c r="AC3518" s="134"/>
      <c r="AD3518" s="134"/>
      <c r="AE3518" s="134"/>
    </row>
    <row r="3519" spans="2:31">
      <c r="B3519" s="1319">
        <f t="shared" si="146"/>
        <v>-1</v>
      </c>
      <c r="D3519" s="1310"/>
      <c r="E3519" s="1310"/>
      <c r="F3519" s="1320"/>
      <c r="G3519" s="1310"/>
      <c r="H3519" s="1310"/>
      <c r="I3519" s="1310"/>
      <c r="J3519" s="1321"/>
      <c r="K3519" s="1321"/>
      <c r="L3519" s="1310"/>
      <c r="N3519" s="1322">
        <f t="shared" si="144"/>
        <v>0</v>
      </c>
      <c r="O3519" s="1323">
        <f t="shared" si="145"/>
        <v>0</v>
      </c>
      <c r="P3519" s="1323">
        <f>O3519/'1.5 Universal Data'!$E$36</f>
        <v>0</v>
      </c>
      <c r="R3519" s="134"/>
      <c r="S3519" s="134"/>
      <c r="T3519" s="134"/>
      <c r="U3519" s="134"/>
      <c r="V3519" s="134"/>
      <c r="W3519" s="134"/>
      <c r="X3519" s="134"/>
      <c r="Y3519" s="134"/>
      <c r="Z3519" s="134"/>
      <c r="AA3519" s="134"/>
      <c r="AB3519" s="134"/>
      <c r="AC3519" s="134"/>
      <c r="AD3519" s="134"/>
      <c r="AE3519" s="134"/>
    </row>
    <row r="3520" spans="2:31">
      <c r="B3520" s="1319">
        <f t="shared" si="146"/>
        <v>-1</v>
      </c>
      <c r="D3520" s="1310"/>
      <c r="E3520" s="1310"/>
      <c r="F3520" s="1320"/>
      <c r="G3520" s="1310"/>
      <c r="H3520" s="1310"/>
      <c r="I3520" s="1310"/>
      <c r="J3520" s="1321"/>
      <c r="K3520" s="1321"/>
      <c r="L3520" s="1310"/>
      <c r="N3520" s="1322">
        <f t="shared" si="144"/>
        <v>0</v>
      </c>
      <c r="O3520" s="1323">
        <f t="shared" si="145"/>
        <v>0</v>
      </c>
      <c r="P3520" s="1323">
        <f>O3520/'1.5 Universal Data'!$E$36</f>
        <v>0</v>
      </c>
      <c r="R3520" s="134"/>
      <c r="S3520" s="134"/>
      <c r="T3520" s="134"/>
      <c r="U3520" s="134"/>
      <c r="V3520" s="134"/>
      <c r="W3520" s="134"/>
      <c r="X3520" s="134"/>
      <c r="Y3520" s="134"/>
      <c r="Z3520" s="134"/>
      <c r="AA3520" s="134"/>
      <c r="AB3520" s="134"/>
      <c r="AC3520" s="134"/>
      <c r="AD3520" s="134"/>
      <c r="AE3520" s="134"/>
    </row>
    <row r="3521" spans="2:31">
      <c r="B3521" s="1319">
        <f t="shared" si="146"/>
        <v>-1</v>
      </c>
      <c r="D3521" s="1310"/>
      <c r="E3521" s="1310"/>
      <c r="F3521" s="1320"/>
      <c r="G3521" s="1310"/>
      <c r="H3521" s="1310"/>
      <c r="I3521" s="1310"/>
      <c r="J3521" s="1321"/>
      <c r="K3521" s="1321"/>
      <c r="L3521" s="1310"/>
      <c r="N3521" s="1322">
        <f t="shared" si="144"/>
        <v>0</v>
      </c>
      <c r="O3521" s="1323">
        <f t="shared" si="145"/>
        <v>0</v>
      </c>
      <c r="P3521" s="1323">
        <f>O3521/'1.5 Universal Data'!$E$36</f>
        <v>0</v>
      </c>
      <c r="R3521" s="134"/>
      <c r="S3521" s="134"/>
      <c r="T3521" s="134"/>
      <c r="U3521" s="134"/>
      <c r="V3521" s="134"/>
      <c r="W3521" s="134"/>
      <c r="X3521" s="134"/>
      <c r="Y3521" s="134"/>
      <c r="Z3521" s="134"/>
      <c r="AA3521" s="134"/>
      <c r="AB3521" s="134"/>
      <c r="AC3521" s="134"/>
      <c r="AD3521" s="134"/>
      <c r="AE3521" s="134"/>
    </row>
    <row r="3522" spans="2:31">
      <c r="B3522" s="1319">
        <f t="shared" si="146"/>
        <v>-1</v>
      </c>
      <c r="D3522" s="1310"/>
      <c r="E3522" s="1310"/>
      <c r="F3522" s="1320"/>
      <c r="G3522" s="1310"/>
      <c r="H3522" s="1310"/>
      <c r="I3522" s="1310"/>
      <c r="J3522" s="1321"/>
      <c r="K3522" s="1321"/>
      <c r="L3522" s="1310"/>
      <c r="N3522" s="1322">
        <f t="shared" si="144"/>
        <v>0</v>
      </c>
      <c r="O3522" s="1323">
        <f t="shared" si="145"/>
        <v>0</v>
      </c>
      <c r="P3522" s="1323">
        <f>O3522/'1.5 Universal Data'!$E$36</f>
        <v>0</v>
      </c>
      <c r="R3522" s="134"/>
      <c r="S3522" s="134"/>
      <c r="T3522" s="134"/>
      <c r="U3522" s="134"/>
      <c r="V3522" s="134"/>
      <c r="W3522" s="134"/>
      <c r="X3522" s="134"/>
      <c r="Y3522" s="134"/>
      <c r="Z3522" s="134"/>
      <c r="AA3522" s="134"/>
      <c r="AB3522" s="134"/>
      <c r="AC3522" s="134"/>
      <c r="AD3522" s="134"/>
      <c r="AE3522" s="134"/>
    </row>
    <row r="3523" spans="2:31">
      <c r="B3523" s="1319">
        <f t="shared" si="146"/>
        <v>-1</v>
      </c>
      <c r="D3523" s="1310"/>
      <c r="E3523" s="1310"/>
      <c r="F3523" s="1320"/>
      <c r="G3523" s="1310"/>
      <c r="H3523" s="1310"/>
      <c r="I3523" s="1310"/>
      <c r="J3523" s="1321"/>
      <c r="K3523" s="1321"/>
      <c r="L3523" s="1310"/>
      <c r="N3523" s="1322">
        <f t="shared" si="144"/>
        <v>0</v>
      </c>
      <c r="O3523" s="1323">
        <f t="shared" si="145"/>
        <v>0</v>
      </c>
      <c r="P3523" s="1323">
        <f>O3523/'1.5 Universal Data'!$E$36</f>
        <v>0</v>
      </c>
      <c r="R3523" s="134"/>
      <c r="S3523" s="134"/>
      <c r="T3523" s="134"/>
      <c r="U3523" s="134"/>
      <c r="V3523" s="134"/>
      <c r="W3523" s="134"/>
      <c r="X3523" s="134"/>
      <c r="Y3523" s="134"/>
      <c r="Z3523" s="134"/>
      <c r="AA3523" s="134"/>
      <c r="AB3523" s="134"/>
      <c r="AC3523" s="134"/>
      <c r="AD3523" s="134"/>
      <c r="AE3523" s="134"/>
    </row>
    <row r="3524" spans="2:31">
      <c r="B3524" s="1319">
        <f t="shared" si="146"/>
        <v>-1</v>
      </c>
      <c r="D3524" s="1310"/>
      <c r="E3524" s="1310"/>
      <c r="F3524" s="1320"/>
      <c r="G3524" s="1310"/>
      <c r="H3524" s="1310"/>
      <c r="I3524" s="1310"/>
      <c r="J3524" s="1321"/>
      <c r="K3524" s="1321"/>
      <c r="L3524" s="1310"/>
      <c r="N3524" s="1322">
        <f t="shared" si="144"/>
        <v>0</v>
      </c>
      <c r="O3524" s="1323">
        <f t="shared" si="145"/>
        <v>0</v>
      </c>
      <c r="P3524" s="1323">
        <f>O3524/'1.5 Universal Data'!$E$36</f>
        <v>0</v>
      </c>
      <c r="R3524" s="134"/>
      <c r="S3524" s="134"/>
      <c r="T3524" s="134"/>
      <c r="U3524" s="134"/>
      <c r="V3524" s="134"/>
      <c r="W3524" s="134"/>
      <c r="X3524" s="134"/>
      <c r="Y3524" s="134"/>
      <c r="Z3524" s="134"/>
      <c r="AA3524" s="134"/>
      <c r="AB3524" s="134"/>
      <c r="AC3524" s="134"/>
      <c r="AD3524" s="134"/>
      <c r="AE3524" s="134"/>
    </row>
    <row r="3525" spans="2:31">
      <c r="B3525" s="1319">
        <f t="shared" si="146"/>
        <v>-1</v>
      </c>
      <c r="D3525" s="1310"/>
      <c r="E3525" s="1310"/>
      <c r="F3525" s="1320"/>
      <c r="G3525" s="1310"/>
      <c r="H3525" s="1310"/>
      <c r="I3525" s="1310"/>
      <c r="J3525" s="1321"/>
      <c r="K3525" s="1321"/>
      <c r="L3525" s="1310"/>
      <c r="N3525" s="1322">
        <f t="shared" si="144"/>
        <v>0</v>
      </c>
      <c r="O3525" s="1323">
        <f t="shared" si="145"/>
        <v>0</v>
      </c>
      <c r="P3525" s="1323">
        <f>O3525/'1.5 Universal Data'!$E$36</f>
        <v>0</v>
      </c>
      <c r="R3525" s="134"/>
      <c r="S3525" s="134"/>
      <c r="T3525" s="134"/>
      <c r="U3525" s="134"/>
      <c r="V3525" s="134"/>
      <c r="W3525" s="134"/>
      <c r="X3525" s="134"/>
      <c r="Y3525" s="134"/>
      <c r="Z3525" s="134"/>
      <c r="AA3525" s="134"/>
      <c r="AB3525" s="134"/>
      <c r="AC3525" s="134"/>
      <c r="AD3525" s="134"/>
      <c r="AE3525" s="134"/>
    </row>
    <row r="3526" spans="2:31">
      <c r="B3526" s="1319">
        <f t="shared" si="146"/>
        <v>-1</v>
      </c>
      <c r="D3526" s="1310"/>
      <c r="E3526" s="1310"/>
      <c r="F3526" s="1320"/>
      <c r="G3526" s="1310"/>
      <c r="H3526" s="1310"/>
      <c r="I3526" s="1310"/>
      <c r="J3526" s="1321"/>
      <c r="K3526" s="1321"/>
      <c r="L3526" s="1310"/>
      <c r="N3526" s="1322">
        <f t="shared" si="144"/>
        <v>0</v>
      </c>
      <c r="O3526" s="1323">
        <f t="shared" si="145"/>
        <v>0</v>
      </c>
      <c r="P3526" s="1323">
        <f>O3526/'1.5 Universal Data'!$E$36</f>
        <v>0</v>
      </c>
      <c r="R3526" s="134"/>
      <c r="S3526" s="134"/>
      <c r="T3526" s="134"/>
      <c r="U3526" s="134"/>
      <c r="V3526" s="134"/>
      <c r="W3526" s="134"/>
      <c r="X3526" s="134"/>
      <c r="Y3526" s="134"/>
      <c r="Z3526" s="134"/>
      <c r="AA3526" s="134"/>
      <c r="AB3526" s="134"/>
      <c r="AC3526" s="134"/>
      <c r="AD3526" s="134"/>
      <c r="AE3526" s="134"/>
    </row>
    <row r="3527" spans="2:31">
      <c r="B3527" s="1319">
        <f t="shared" si="146"/>
        <v>-1</v>
      </c>
      <c r="D3527" s="1310"/>
      <c r="E3527" s="1310"/>
      <c r="F3527" s="1320"/>
      <c r="G3527" s="1310"/>
      <c r="H3527" s="1310"/>
      <c r="I3527" s="1310"/>
      <c r="J3527" s="1321"/>
      <c r="K3527" s="1321"/>
      <c r="L3527" s="1310"/>
      <c r="N3527" s="1322">
        <f t="shared" si="144"/>
        <v>0</v>
      </c>
      <c r="O3527" s="1323">
        <f t="shared" si="145"/>
        <v>0</v>
      </c>
      <c r="P3527" s="1323">
        <f>O3527/'1.5 Universal Data'!$E$36</f>
        <v>0</v>
      </c>
      <c r="R3527" s="134"/>
      <c r="S3527" s="134"/>
      <c r="T3527" s="134"/>
      <c r="U3527" s="134"/>
      <c r="V3527" s="134"/>
      <c r="W3527" s="134"/>
      <c r="X3527" s="134"/>
      <c r="Y3527" s="134"/>
      <c r="Z3527" s="134"/>
      <c r="AA3527" s="134"/>
      <c r="AB3527" s="134"/>
      <c r="AC3527" s="134"/>
      <c r="AD3527" s="134"/>
      <c r="AE3527" s="134"/>
    </row>
    <row r="3528" spans="2:31">
      <c r="B3528" s="1319">
        <f t="shared" si="146"/>
        <v>-1</v>
      </c>
      <c r="D3528" s="1310"/>
      <c r="E3528" s="1310"/>
      <c r="F3528" s="1320"/>
      <c r="G3528" s="1310"/>
      <c r="H3528" s="1310"/>
      <c r="I3528" s="1310"/>
      <c r="J3528" s="1321"/>
      <c r="K3528" s="1321"/>
      <c r="L3528" s="1310"/>
      <c r="N3528" s="1322">
        <f t="shared" si="144"/>
        <v>0</v>
      </c>
      <c r="O3528" s="1323">
        <f t="shared" si="145"/>
        <v>0</v>
      </c>
      <c r="P3528" s="1323">
        <f>O3528/'1.5 Universal Data'!$E$36</f>
        <v>0</v>
      </c>
      <c r="R3528" s="134"/>
      <c r="S3528" s="134"/>
      <c r="T3528" s="134"/>
      <c r="U3528" s="134"/>
      <c r="V3528" s="134"/>
      <c r="W3528" s="134"/>
      <c r="X3528" s="134"/>
      <c r="Y3528" s="134"/>
      <c r="Z3528" s="134"/>
      <c r="AA3528" s="134"/>
      <c r="AB3528" s="134"/>
      <c r="AC3528" s="134"/>
      <c r="AD3528" s="134"/>
      <c r="AE3528" s="134"/>
    </row>
    <row r="3529" spans="2:31">
      <c r="B3529" s="1319">
        <f t="shared" si="146"/>
        <v>-1</v>
      </c>
      <c r="D3529" s="1310"/>
      <c r="E3529" s="1310"/>
      <c r="F3529" s="1320"/>
      <c r="G3529" s="1310"/>
      <c r="H3529" s="1310"/>
      <c r="I3529" s="1310"/>
      <c r="J3529" s="1321"/>
      <c r="K3529" s="1321"/>
      <c r="L3529" s="1310"/>
      <c r="N3529" s="1322">
        <f t="shared" si="144"/>
        <v>0</v>
      </c>
      <c r="O3529" s="1323">
        <f t="shared" si="145"/>
        <v>0</v>
      </c>
      <c r="P3529" s="1323">
        <f>O3529/'1.5 Universal Data'!$E$36</f>
        <v>0</v>
      </c>
      <c r="R3529" s="134"/>
      <c r="S3529" s="134"/>
      <c r="T3529" s="134"/>
      <c r="U3529" s="134"/>
      <c r="V3529" s="134"/>
      <c r="W3529" s="134"/>
      <c r="X3529" s="134"/>
      <c r="Y3529" s="134"/>
      <c r="Z3529" s="134"/>
      <c r="AA3529" s="134"/>
      <c r="AB3529" s="134"/>
      <c r="AC3529" s="134"/>
      <c r="AD3529" s="134"/>
      <c r="AE3529" s="134"/>
    </row>
    <row r="3530" spans="2:31">
      <c r="B3530" s="1319">
        <f t="shared" si="146"/>
        <v>-1</v>
      </c>
      <c r="D3530" s="1310"/>
      <c r="E3530" s="1310"/>
      <c r="F3530" s="1320"/>
      <c r="G3530" s="1310"/>
      <c r="H3530" s="1310"/>
      <c r="I3530" s="1310"/>
      <c r="J3530" s="1321"/>
      <c r="K3530" s="1321"/>
      <c r="L3530" s="1310"/>
      <c r="N3530" s="1322">
        <f t="shared" si="144"/>
        <v>0</v>
      </c>
      <c r="O3530" s="1323">
        <f t="shared" si="145"/>
        <v>0</v>
      </c>
      <c r="P3530" s="1323">
        <f>O3530/'1.5 Universal Data'!$E$36</f>
        <v>0</v>
      </c>
      <c r="R3530" s="134"/>
      <c r="S3530" s="134"/>
      <c r="T3530" s="134"/>
      <c r="U3530" s="134"/>
      <c r="V3530" s="134"/>
      <c r="W3530" s="134"/>
      <c r="X3530" s="134"/>
      <c r="Y3530" s="134"/>
      <c r="Z3530" s="134"/>
      <c r="AA3530" s="134"/>
      <c r="AB3530" s="134"/>
      <c r="AC3530" s="134"/>
      <c r="AD3530" s="134"/>
      <c r="AE3530" s="134"/>
    </row>
    <row r="3531" spans="2:31">
      <c r="B3531" s="1319">
        <f t="shared" si="146"/>
        <v>-1</v>
      </c>
      <c r="D3531" s="1310"/>
      <c r="E3531" s="1310"/>
      <c r="F3531" s="1320"/>
      <c r="G3531" s="1310"/>
      <c r="H3531" s="1310"/>
      <c r="I3531" s="1310"/>
      <c r="J3531" s="1321"/>
      <c r="K3531" s="1321"/>
      <c r="L3531" s="1310"/>
      <c r="N3531" s="1322">
        <f t="shared" si="144"/>
        <v>0</v>
      </c>
      <c r="O3531" s="1323">
        <f t="shared" si="145"/>
        <v>0</v>
      </c>
      <c r="P3531" s="1323">
        <f>O3531/'1.5 Universal Data'!$E$36</f>
        <v>0</v>
      </c>
      <c r="R3531" s="134"/>
      <c r="S3531" s="134"/>
      <c r="T3531" s="134"/>
      <c r="U3531" s="134"/>
      <c r="V3531" s="134"/>
      <c r="W3531" s="134"/>
      <c r="X3531" s="134"/>
      <c r="Y3531" s="134"/>
      <c r="Z3531" s="134"/>
      <c r="AA3531" s="134"/>
      <c r="AB3531" s="134"/>
      <c r="AC3531" s="134"/>
      <c r="AD3531" s="134"/>
      <c r="AE3531" s="134"/>
    </row>
    <row r="3532" spans="2:31">
      <c r="B3532" s="1319">
        <f t="shared" si="146"/>
        <v>-1</v>
      </c>
      <c r="D3532" s="1310"/>
      <c r="E3532" s="1310"/>
      <c r="F3532" s="1320"/>
      <c r="G3532" s="1310"/>
      <c r="H3532" s="1310"/>
      <c r="I3532" s="1310"/>
      <c r="J3532" s="1321"/>
      <c r="K3532" s="1321"/>
      <c r="L3532" s="1310"/>
      <c r="N3532" s="1322">
        <f t="shared" si="144"/>
        <v>0</v>
      </c>
      <c r="O3532" s="1323">
        <f t="shared" si="145"/>
        <v>0</v>
      </c>
      <c r="P3532" s="1323">
        <f>O3532/'1.5 Universal Data'!$E$36</f>
        <v>0</v>
      </c>
      <c r="R3532" s="134"/>
      <c r="S3532" s="134"/>
      <c r="T3532" s="134"/>
      <c r="U3532" s="134"/>
      <c r="V3532" s="134"/>
      <c r="W3532" s="134"/>
      <c r="X3532" s="134"/>
      <c r="Y3532" s="134"/>
      <c r="Z3532" s="134"/>
      <c r="AA3532" s="134"/>
      <c r="AB3532" s="134"/>
      <c r="AC3532" s="134"/>
      <c r="AD3532" s="134"/>
      <c r="AE3532" s="134"/>
    </row>
    <row r="3533" spans="2:31">
      <c r="B3533" s="1319">
        <f t="shared" si="146"/>
        <v>-1</v>
      </c>
      <c r="D3533" s="1310"/>
      <c r="E3533" s="1310"/>
      <c r="F3533" s="1320"/>
      <c r="G3533" s="1310"/>
      <c r="H3533" s="1310"/>
      <c r="I3533" s="1310"/>
      <c r="J3533" s="1321"/>
      <c r="K3533" s="1321"/>
      <c r="L3533" s="1310"/>
      <c r="N3533" s="1322">
        <f t="shared" si="144"/>
        <v>0</v>
      </c>
      <c r="O3533" s="1323">
        <f t="shared" si="145"/>
        <v>0</v>
      </c>
      <c r="P3533" s="1323">
        <f>O3533/'1.5 Universal Data'!$E$36</f>
        <v>0</v>
      </c>
      <c r="R3533" s="134"/>
      <c r="S3533" s="134"/>
      <c r="T3533" s="134"/>
      <c r="U3533" s="134"/>
      <c r="V3533" s="134"/>
      <c r="W3533" s="134"/>
      <c r="X3533" s="134"/>
      <c r="Y3533" s="134"/>
      <c r="Z3533" s="134"/>
      <c r="AA3533" s="134"/>
      <c r="AB3533" s="134"/>
      <c r="AC3533" s="134"/>
      <c r="AD3533" s="134"/>
      <c r="AE3533" s="134"/>
    </row>
    <row r="3534" spans="2:31">
      <c r="B3534" s="1319">
        <f t="shared" si="146"/>
        <v>-1</v>
      </c>
      <c r="D3534" s="1310"/>
      <c r="E3534" s="1310"/>
      <c r="F3534" s="1320"/>
      <c r="G3534" s="1310"/>
      <c r="H3534" s="1310"/>
      <c r="I3534" s="1310"/>
      <c r="J3534" s="1321"/>
      <c r="K3534" s="1321"/>
      <c r="L3534" s="1310"/>
      <c r="N3534" s="1322">
        <f t="shared" si="144"/>
        <v>0</v>
      </c>
      <c r="O3534" s="1323">
        <f t="shared" si="145"/>
        <v>0</v>
      </c>
      <c r="P3534" s="1323">
        <f>O3534/'1.5 Universal Data'!$E$36</f>
        <v>0</v>
      </c>
      <c r="R3534" s="134"/>
      <c r="S3534" s="134"/>
      <c r="T3534" s="134"/>
      <c r="U3534" s="134"/>
      <c r="V3534" s="134"/>
      <c r="W3534" s="134"/>
      <c r="X3534" s="134"/>
      <c r="Y3534" s="134"/>
      <c r="Z3534" s="134"/>
      <c r="AA3534" s="134"/>
      <c r="AB3534" s="134"/>
      <c r="AC3534" s="134"/>
      <c r="AD3534" s="134"/>
      <c r="AE3534" s="134"/>
    </row>
    <row r="3535" spans="2:31">
      <c r="B3535" s="1319">
        <f t="shared" si="146"/>
        <v>-1</v>
      </c>
      <c r="D3535" s="1310"/>
      <c r="E3535" s="1310"/>
      <c r="F3535" s="1320"/>
      <c r="G3535" s="1310"/>
      <c r="H3535" s="1310"/>
      <c r="I3535" s="1310"/>
      <c r="J3535" s="1321"/>
      <c r="K3535" s="1321"/>
      <c r="L3535" s="1310"/>
      <c r="N3535" s="1322">
        <f t="shared" si="144"/>
        <v>0</v>
      </c>
      <c r="O3535" s="1323">
        <f t="shared" si="145"/>
        <v>0</v>
      </c>
      <c r="P3535" s="1323">
        <f>O3535/'1.5 Universal Data'!$E$36</f>
        <v>0</v>
      </c>
      <c r="R3535" s="134"/>
      <c r="S3535" s="134"/>
      <c r="T3535" s="134"/>
      <c r="U3535" s="134"/>
      <c r="V3535" s="134"/>
      <c r="W3535" s="134"/>
      <c r="X3535" s="134"/>
      <c r="Y3535" s="134"/>
      <c r="Z3535" s="134"/>
      <c r="AA3535" s="134"/>
      <c r="AB3535" s="134"/>
      <c r="AC3535" s="134"/>
      <c r="AD3535" s="134"/>
      <c r="AE3535" s="134"/>
    </row>
    <row r="3536" spans="2:31">
      <c r="B3536" s="1319">
        <f t="shared" si="146"/>
        <v>-1</v>
      </c>
      <c r="D3536" s="1310"/>
      <c r="E3536" s="1310"/>
      <c r="F3536" s="1320"/>
      <c r="G3536" s="1310"/>
      <c r="H3536" s="1310"/>
      <c r="I3536" s="1310"/>
      <c r="J3536" s="1321"/>
      <c r="K3536" s="1321"/>
      <c r="L3536" s="1310"/>
      <c r="N3536" s="1322">
        <f t="shared" ref="N3536:N3599" si="147">+H3536*((K3536-J3536)+1)*B3536</f>
        <v>0</v>
      </c>
      <c r="O3536" s="1323">
        <f t="shared" ref="O3536:O3599" si="148">N3536*L3536/100</f>
        <v>0</v>
      </c>
      <c r="P3536" s="1323">
        <f>O3536/'1.5 Universal Data'!$E$36</f>
        <v>0</v>
      </c>
      <c r="R3536" s="134"/>
      <c r="S3536" s="134"/>
      <c r="T3536" s="134"/>
      <c r="U3536" s="134"/>
      <c r="V3536" s="134"/>
      <c r="W3536" s="134"/>
      <c r="X3536" s="134"/>
      <c r="Y3536" s="134"/>
      <c r="Z3536" s="134"/>
      <c r="AA3536" s="134"/>
      <c r="AB3536" s="134"/>
      <c r="AC3536" s="134"/>
      <c r="AD3536" s="134"/>
      <c r="AE3536" s="134"/>
    </row>
    <row r="3537" spans="2:31">
      <c r="B3537" s="1319">
        <f t="shared" si="146"/>
        <v>-1</v>
      </c>
      <c r="D3537" s="1310"/>
      <c r="E3537" s="1310"/>
      <c r="F3537" s="1320"/>
      <c r="G3537" s="1310"/>
      <c r="H3537" s="1310"/>
      <c r="I3537" s="1310"/>
      <c r="J3537" s="1321"/>
      <c r="K3537" s="1321"/>
      <c r="L3537" s="1310"/>
      <c r="N3537" s="1322">
        <f t="shared" si="147"/>
        <v>0</v>
      </c>
      <c r="O3537" s="1323">
        <f t="shared" si="148"/>
        <v>0</v>
      </c>
      <c r="P3537" s="1323">
        <f>O3537/'1.5 Universal Data'!$E$36</f>
        <v>0</v>
      </c>
      <c r="R3537" s="134"/>
      <c r="S3537" s="134"/>
      <c r="T3537" s="134"/>
      <c r="U3537" s="134"/>
      <c r="V3537" s="134"/>
      <c r="W3537" s="134"/>
      <c r="X3537" s="134"/>
      <c r="Y3537" s="134"/>
      <c r="Z3537" s="134"/>
      <c r="AA3537" s="134"/>
      <c r="AB3537" s="134"/>
      <c r="AC3537" s="134"/>
      <c r="AD3537" s="134"/>
      <c r="AE3537" s="134"/>
    </row>
    <row r="3538" spans="2:31">
      <c r="B3538" s="1319">
        <f t="shared" si="146"/>
        <v>-1</v>
      </c>
      <c r="D3538" s="1310"/>
      <c r="E3538" s="1310"/>
      <c r="F3538" s="1320"/>
      <c r="G3538" s="1310"/>
      <c r="H3538" s="1310"/>
      <c r="I3538" s="1310"/>
      <c r="J3538" s="1321"/>
      <c r="K3538" s="1321"/>
      <c r="L3538" s="1310"/>
      <c r="N3538" s="1322">
        <f t="shared" si="147"/>
        <v>0</v>
      </c>
      <c r="O3538" s="1323">
        <f t="shared" si="148"/>
        <v>0</v>
      </c>
      <c r="P3538" s="1323">
        <f>O3538/'1.5 Universal Data'!$E$36</f>
        <v>0</v>
      </c>
      <c r="R3538" s="134"/>
      <c r="S3538" s="134"/>
      <c r="T3538" s="134"/>
      <c r="U3538" s="134"/>
      <c r="V3538" s="134"/>
      <c r="W3538" s="134"/>
      <c r="X3538" s="134"/>
      <c r="Y3538" s="134"/>
      <c r="Z3538" s="134"/>
      <c r="AA3538" s="134"/>
      <c r="AB3538" s="134"/>
      <c r="AC3538" s="134"/>
      <c r="AD3538" s="134"/>
      <c r="AE3538" s="134"/>
    </row>
    <row r="3539" spans="2:31">
      <c r="B3539" s="1319">
        <f t="shared" si="146"/>
        <v>-1</v>
      </c>
      <c r="D3539" s="1310"/>
      <c r="E3539" s="1310"/>
      <c r="F3539" s="1320"/>
      <c r="G3539" s="1310"/>
      <c r="H3539" s="1310"/>
      <c r="I3539" s="1310"/>
      <c r="J3539" s="1321"/>
      <c r="K3539" s="1321"/>
      <c r="L3539" s="1310"/>
      <c r="N3539" s="1322">
        <f t="shared" si="147"/>
        <v>0</v>
      </c>
      <c r="O3539" s="1323">
        <f t="shared" si="148"/>
        <v>0</v>
      </c>
      <c r="P3539" s="1323">
        <f>O3539/'1.5 Universal Data'!$E$36</f>
        <v>0</v>
      </c>
      <c r="R3539" s="134"/>
      <c r="S3539" s="134"/>
      <c r="T3539" s="134"/>
      <c r="U3539" s="134"/>
      <c r="V3539" s="134"/>
      <c r="W3539" s="134"/>
      <c r="X3539" s="134"/>
      <c r="Y3539" s="134"/>
      <c r="Z3539" s="134"/>
      <c r="AA3539" s="134"/>
      <c r="AB3539" s="134"/>
      <c r="AC3539" s="134"/>
      <c r="AD3539" s="134"/>
      <c r="AE3539" s="134"/>
    </row>
    <row r="3540" spans="2:31">
      <c r="B3540" s="1319">
        <f t="shared" si="146"/>
        <v>-1</v>
      </c>
      <c r="D3540" s="1310"/>
      <c r="E3540" s="1310"/>
      <c r="F3540" s="1320"/>
      <c r="G3540" s="1310"/>
      <c r="H3540" s="1310"/>
      <c r="I3540" s="1310"/>
      <c r="J3540" s="1321"/>
      <c r="K3540" s="1321"/>
      <c r="L3540" s="1310"/>
      <c r="N3540" s="1322">
        <f t="shared" si="147"/>
        <v>0</v>
      </c>
      <c r="O3540" s="1323">
        <f t="shared" si="148"/>
        <v>0</v>
      </c>
      <c r="P3540" s="1323">
        <f>O3540/'1.5 Universal Data'!$E$36</f>
        <v>0</v>
      </c>
      <c r="R3540" s="134"/>
      <c r="S3540" s="134"/>
      <c r="T3540" s="134"/>
      <c r="U3540" s="134"/>
      <c r="V3540" s="134"/>
      <c r="W3540" s="134"/>
      <c r="X3540" s="134"/>
      <c r="Y3540" s="134"/>
      <c r="Z3540" s="134"/>
      <c r="AA3540" s="134"/>
      <c r="AB3540" s="134"/>
      <c r="AC3540" s="134"/>
      <c r="AD3540" s="134"/>
      <c r="AE3540" s="134"/>
    </row>
    <row r="3541" spans="2:31">
      <c r="B3541" s="1319">
        <f t="shared" si="146"/>
        <v>-1</v>
      </c>
      <c r="D3541" s="1310"/>
      <c r="E3541" s="1310"/>
      <c r="F3541" s="1320"/>
      <c r="G3541" s="1310"/>
      <c r="H3541" s="1310"/>
      <c r="I3541" s="1310"/>
      <c r="J3541" s="1321"/>
      <c r="K3541" s="1321"/>
      <c r="L3541" s="1310"/>
      <c r="N3541" s="1322">
        <f t="shared" si="147"/>
        <v>0</v>
      </c>
      <c r="O3541" s="1323">
        <f t="shared" si="148"/>
        <v>0</v>
      </c>
      <c r="P3541" s="1323">
        <f>O3541/'1.5 Universal Data'!$E$36</f>
        <v>0</v>
      </c>
      <c r="R3541" s="134"/>
      <c r="S3541" s="134"/>
      <c r="T3541" s="134"/>
      <c r="U3541" s="134"/>
      <c r="V3541" s="134"/>
      <c r="W3541" s="134"/>
      <c r="X3541" s="134"/>
      <c r="Y3541" s="134"/>
      <c r="Z3541" s="134"/>
      <c r="AA3541" s="134"/>
      <c r="AB3541" s="134"/>
      <c r="AC3541" s="134"/>
      <c r="AD3541" s="134"/>
      <c r="AE3541" s="134"/>
    </row>
    <row r="3542" spans="2:31">
      <c r="B3542" s="1319">
        <f t="shared" si="146"/>
        <v>-1</v>
      </c>
      <c r="D3542" s="1310"/>
      <c r="E3542" s="1310"/>
      <c r="F3542" s="1320"/>
      <c r="G3542" s="1310"/>
      <c r="H3542" s="1310"/>
      <c r="I3542" s="1310"/>
      <c r="J3542" s="1321"/>
      <c r="K3542" s="1321"/>
      <c r="L3542" s="1310"/>
      <c r="N3542" s="1322">
        <f t="shared" si="147"/>
        <v>0</v>
      </c>
      <c r="O3542" s="1323">
        <f t="shared" si="148"/>
        <v>0</v>
      </c>
      <c r="P3542" s="1323">
        <f>O3542/'1.5 Universal Data'!$E$36</f>
        <v>0</v>
      </c>
      <c r="R3542" s="134"/>
      <c r="S3542" s="134"/>
      <c r="T3542" s="134"/>
      <c r="U3542" s="134"/>
      <c r="V3542" s="134"/>
      <c r="W3542" s="134"/>
      <c r="X3542" s="134"/>
      <c r="Y3542" s="134"/>
      <c r="Z3542" s="134"/>
      <c r="AA3542" s="134"/>
      <c r="AB3542" s="134"/>
      <c r="AC3542" s="134"/>
      <c r="AD3542" s="134"/>
      <c r="AE3542" s="134"/>
    </row>
    <row r="3543" spans="2:31">
      <c r="B3543" s="1319">
        <f t="shared" ref="B3543:B3606" si="149">IF(G3543="buy",1,-1)</f>
        <v>-1</v>
      </c>
      <c r="D3543" s="1310"/>
      <c r="E3543" s="1310"/>
      <c r="F3543" s="1320"/>
      <c r="G3543" s="1310"/>
      <c r="H3543" s="1310"/>
      <c r="I3543" s="1310"/>
      <c r="J3543" s="1321"/>
      <c r="K3543" s="1321"/>
      <c r="L3543" s="1310"/>
      <c r="N3543" s="1322">
        <f t="shared" si="147"/>
        <v>0</v>
      </c>
      <c r="O3543" s="1323">
        <f t="shared" si="148"/>
        <v>0</v>
      </c>
      <c r="P3543" s="1323">
        <f>O3543/'1.5 Universal Data'!$E$36</f>
        <v>0</v>
      </c>
      <c r="R3543" s="134"/>
      <c r="S3543" s="134"/>
      <c r="T3543" s="134"/>
      <c r="U3543" s="134"/>
      <c r="V3543" s="134"/>
      <c r="W3543" s="134"/>
      <c r="X3543" s="134"/>
      <c r="Y3543" s="134"/>
      <c r="Z3543" s="134"/>
      <c r="AA3543" s="134"/>
      <c r="AB3543" s="134"/>
      <c r="AC3543" s="134"/>
      <c r="AD3543" s="134"/>
      <c r="AE3543" s="134"/>
    </row>
    <row r="3544" spans="2:31">
      <c r="B3544" s="1319">
        <f t="shared" si="149"/>
        <v>-1</v>
      </c>
      <c r="D3544" s="1310"/>
      <c r="E3544" s="1310"/>
      <c r="F3544" s="1320"/>
      <c r="G3544" s="1310"/>
      <c r="H3544" s="1310"/>
      <c r="I3544" s="1310"/>
      <c r="J3544" s="1321"/>
      <c r="K3544" s="1321"/>
      <c r="L3544" s="1310"/>
      <c r="N3544" s="1322">
        <f t="shared" si="147"/>
        <v>0</v>
      </c>
      <c r="O3544" s="1323">
        <f t="shared" si="148"/>
        <v>0</v>
      </c>
      <c r="P3544" s="1323">
        <f>O3544/'1.5 Universal Data'!$E$36</f>
        <v>0</v>
      </c>
      <c r="R3544" s="134"/>
      <c r="S3544" s="134"/>
      <c r="T3544" s="134"/>
      <c r="U3544" s="134"/>
      <c r="V3544" s="134"/>
      <c r="W3544" s="134"/>
      <c r="X3544" s="134"/>
      <c r="Y3544" s="134"/>
      <c r="Z3544" s="134"/>
      <c r="AA3544" s="134"/>
      <c r="AB3544" s="134"/>
      <c r="AC3544" s="134"/>
      <c r="AD3544" s="134"/>
      <c r="AE3544" s="134"/>
    </row>
    <row r="3545" spans="2:31">
      <c r="B3545" s="1319">
        <f t="shared" si="149"/>
        <v>-1</v>
      </c>
      <c r="D3545" s="1310"/>
      <c r="E3545" s="1310"/>
      <c r="F3545" s="1320"/>
      <c r="G3545" s="1310"/>
      <c r="H3545" s="1310"/>
      <c r="I3545" s="1310"/>
      <c r="J3545" s="1321"/>
      <c r="K3545" s="1321"/>
      <c r="L3545" s="1310"/>
      <c r="N3545" s="1322">
        <f t="shared" si="147"/>
        <v>0</v>
      </c>
      <c r="O3545" s="1323">
        <f t="shared" si="148"/>
        <v>0</v>
      </c>
      <c r="P3545" s="1323">
        <f>O3545/'1.5 Universal Data'!$E$36</f>
        <v>0</v>
      </c>
      <c r="R3545" s="134"/>
      <c r="S3545" s="134"/>
      <c r="T3545" s="134"/>
      <c r="U3545" s="134"/>
      <c r="V3545" s="134"/>
      <c r="W3545" s="134"/>
      <c r="X3545" s="134"/>
      <c r="Y3545" s="134"/>
      <c r="Z3545" s="134"/>
      <c r="AA3545" s="134"/>
      <c r="AB3545" s="134"/>
      <c r="AC3545" s="134"/>
      <c r="AD3545" s="134"/>
      <c r="AE3545" s="134"/>
    </row>
    <row r="3546" spans="2:31">
      <c r="B3546" s="1319">
        <f t="shared" si="149"/>
        <v>-1</v>
      </c>
      <c r="D3546" s="1310"/>
      <c r="E3546" s="1310"/>
      <c r="F3546" s="1320"/>
      <c r="G3546" s="1310"/>
      <c r="H3546" s="1310"/>
      <c r="I3546" s="1310"/>
      <c r="J3546" s="1321"/>
      <c r="K3546" s="1321"/>
      <c r="L3546" s="1310"/>
      <c r="N3546" s="1322">
        <f t="shared" si="147"/>
        <v>0</v>
      </c>
      <c r="O3546" s="1323">
        <f t="shared" si="148"/>
        <v>0</v>
      </c>
      <c r="P3546" s="1323">
        <f>O3546/'1.5 Universal Data'!$E$36</f>
        <v>0</v>
      </c>
      <c r="R3546" s="134"/>
      <c r="S3546" s="134"/>
      <c r="T3546" s="134"/>
      <c r="U3546" s="134"/>
      <c r="V3546" s="134"/>
      <c r="W3546" s="134"/>
      <c r="X3546" s="134"/>
      <c r="Y3546" s="134"/>
      <c r="Z3546" s="134"/>
      <c r="AA3546" s="134"/>
      <c r="AB3546" s="134"/>
      <c r="AC3546" s="134"/>
      <c r="AD3546" s="134"/>
      <c r="AE3546" s="134"/>
    </row>
    <row r="3547" spans="2:31">
      <c r="B3547" s="1319">
        <f t="shared" si="149"/>
        <v>-1</v>
      </c>
      <c r="D3547" s="1310"/>
      <c r="E3547" s="1310"/>
      <c r="F3547" s="1320"/>
      <c r="G3547" s="1310"/>
      <c r="H3547" s="1310"/>
      <c r="I3547" s="1310"/>
      <c r="J3547" s="1321"/>
      <c r="K3547" s="1321"/>
      <c r="L3547" s="1310"/>
      <c r="N3547" s="1322">
        <f t="shared" si="147"/>
        <v>0</v>
      </c>
      <c r="O3547" s="1323">
        <f t="shared" si="148"/>
        <v>0</v>
      </c>
      <c r="P3547" s="1323">
        <f>O3547/'1.5 Universal Data'!$E$36</f>
        <v>0</v>
      </c>
      <c r="R3547" s="134"/>
      <c r="S3547" s="134"/>
      <c r="T3547" s="134"/>
      <c r="U3547" s="134"/>
      <c r="V3547" s="134"/>
      <c r="W3547" s="134"/>
      <c r="X3547" s="134"/>
      <c r="Y3547" s="134"/>
      <c r="Z3547" s="134"/>
      <c r="AA3547" s="134"/>
      <c r="AB3547" s="134"/>
      <c r="AC3547" s="134"/>
      <c r="AD3547" s="134"/>
      <c r="AE3547" s="134"/>
    </row>
    <row r="3548" spans="2:31">
      <c r="B3548" s="1319">
        <f t="shared" si="149"/>
        <v>-1</v>
      </c>
      <c r="D3548" s="1310"/>
      <c r="E3548" s="1310"/>
      <c r="F3548" s="1320"/>
      <c r="G3548" s="1310"/>
      <c r="H3548" s="1310"/>
      <c r="I3548" s="1310"/>
      <c r="J3548" s="1321"/>
      <c r="K3548" s="1321"/>
      <c r="L3548" s="1310"/>
      <c r="N3548" s="1322">
        <f t="shared" si="147"/>
        <v>0</v>
      </c>
      <c r="O3548" s="1323">
        <f t="shared" si="148"/>
        <v>0</v>
      </c>
      <c r="P3548" s="1323">
        <f>O3548/'1.5 Universal Data'!$E$36</f>
        <v>0</v>
      </c>
      <c r="R3548" s="134"/>
      <c r="S3548" s="134"/>
      <c r="T3548" s="134"/>
      <c r="U3548" s="134"/>
      <c r="V3548" s="134"/>
      <c r="W3548" s="134"/>
      <c r="X3548" s="134"/>
      <c r="Y3548" s="134"/>
      <c r="Z3548" s="134"/>
      <c r="AA3548" s="134"/>
      <c r="AB3548" s="134"/>
      <c r="AC3548" s="134"/>
      <c r="AD3548" s="134"/>
      <c r="AE3548" s="134"/>
    </row>
    <row r="3549" spans="2:31">
      <c r="B3549" s="1319">
        <f t="shared" si="149"/>
        <v>-1</v>
      </c>
      <c r="D3549" s="1310"/>
      <c r="E3549" s="1310"/>
      <c r="F3549" s="1320"/>
      <c r="G3549" s="1310"/>
      <c r="H3549" s="1310"/>
      <c r="I3549" s="1310"/>
      <c r="J3549" s="1321"/>
      <c r="K3549" s="1321"/>
      <c r="L3549" s="1310"/>
      <c r="N3549" s="1322">
        <f t="shared" si="147"/>
        <v>0</v>
      </c>
      <c r="O3549" s="1323">
        <f t="shared" si="148"/>
        <v>0</v>
      </c>
      <c r="P3549" s="1323">
        <f>O3549/'1.5 Universal Data'!$E$36</f>
        <v>0</v>
      </c>
      <c r="R3549" s="134"/>
      <c r="S3549" s="134"/>
      <c r="T3549" s="134"/>
      <c r="U3549" s="134"/>
      <c r="V3549" s="134"/>
      <c r="W3549" s="134"/>
      <c r="X3549" s="134"/>
      <c r="Y3549" s="134"/>
      <c r="Z3549" s="134"/>
      <c r="AA3549" s="134"/>
      <c r="AB3549" s="134"/>
      <c r="AC3549" s="134"/>
      <c r="AD3549" s="134"/>
      <c r="AE3549" s="134"/>
    </row>
    <row r="3550" spans="2:31">
      <c r="B3550" s="1319">
        <f t="shared" si="149"/>
        <v>-1</v>
      </c>
      <c r="D3550" s="1310"/>
      <c r="E3550" s="1310"/>
      <c r="F3550" s="1320"/>
      <c r="G3550" s="1310"/>
      <c r="H3550" s="1310"/>
      <c r="I3550" s="1310"/>
      <c r="J3550" s="1321"/>
      <c r="K3550" s="1321"/>
      <c r="L3550" s="1310"/>
      <c r="N3550" s="1322">
        <f t="shared" si="147"/>
        <v>0</v>
      </c>
      <c r="O3550" s="1323">
        <f t="shared" si="148"/>
        <v>0</v>
      </c>
      <c r="P3550" s="1323">
        <f>O3550/'1.5 Universal Data'!$E$36</f>
        <v>0</v>
      </c>
      <c r="R3550" s="134"/>
      <c r="S3550" s="134"/>
      <c r="T3550" s="134"/>
      <c r="U3550" s="134"/>
      <c r="V3550" s="134"/>
      <c r="W3550" s="134"/>
      <c r="X3550" s="134"/>
      <c r="Y3550" s="134"/>
      <c r="Z3550" s="134"/>
      <c r="AA3550" s="134"/>
      <c r="AB3550" s="134"/>
      <c r="AC3550" s="134"/>
      <c r="AD3550" s="134"/>
      <c r="AE3550" s="134"/>
    </row>
    <row r="3551" spans="2:31">
      <c r="B3551" s="1319">
        <f t="shared" si="149"/>
        <v>-1</v>
      </c>
      <c r="D3551" s="1310"/>
      <c r="E3551" s="1310"/>
      <c r="F3551" s="1320"/>
      <c r="G3551" s="1310"/>
      <c r="H3551" s="1310"/>
      <c r="I3551" s="1310"/>
      <c r="J3551" s="1321"/>
      <c r="K3551" s="1321"/>
      <c r="L3551" s="1310"/>
      <c r="N3551" s="1322">
        <f t="shared" si="147"/>
        <v>0</v>
      </c>
      <c r="O3551" s="1323">
        <f t="shared" si="148"/>
        <v>0</v>
      </c>
      <c r="P3551" s="1323">
        <f>O3551/'1.5 Universal Data'!$E$36</f>
        <v>0</v>
      </c>
      <c r="R3551" s="134"/>
      <c r="S3551" s="134"/>
      <c r="T3551" s="134"/>
      <c r="U3551" s="134"/>
      <c r="V3551" s="134"/>
      <c r="W3551" s="134"/>
      <c r="X3551" s="134"/>
      <c r="Y3551" s="134"/>
      <c r="Z3551" s="134"/>
      <c r="AA3551" s="134"/>
      <c r="AB3551" s="134"/>
      <c r="AC3551" s="134"/>
      <c r="AD3551" s="134"/>
      <c r="AE3551" s="134"/>
    </row>
    <row r="3552" spans="2:31">
      <c r="B3552" s="1319">
        <f t="shared" si="149"/>
        <v>-1</v>
      </c>
      <c r="D3552" s="1310"/>
      <c r="E3552" s="1310"/>
      <c r="F3552" s="1320"/>
      <c r="G3552" s="1310"/>
      <c r="H3552" s="1310"/>
      <c r="I3552" s="1310"/>
      <c r="J3552" s="1321"/>
      <c r="K3552" s="1321"/>
      <c r="L3552" s="1310"/>
      <c r="N3552" s="1322">
        <f t="shared" si="147"/>
        <v>0</v>
      </c>
      <c r="O3552" s="1323">
        <f t="shared" si="148"/>
        <v>0</v>
      </c>
      <c r="P3552" s="1323">
        <f>O3552/'1.5 Universal Data'!$E$36</f>
        <v>0</v>
      </c>
      <c r="R3552" s="134"/>
      <c r="S3552" s="134"/>
      <c r="T3552" s="134"/>
      <c r="U3552" s="134"/>
      <c r="V3552" s="134"/>
      <c r="W3552" s="134"/>
      <c r="X3552" s="134"/>
      <c r="Y3552" s="134"/>
      <c r="Z3552" s="134"/>
      <c r="AA3552" s="134"/>
      <c r="AB3552" s="134"/>
      <c r="AC3552" s="134"/>
      <c r="AD3552" s="134"/>
      <c r="AE3552" s="134"/>
    </row>
    <row r="3553" spans="2:31">
      <c r="B3553" s="1319">
        <f t="shared" si="149"/>
        <v>-1</v>
      </c>
      <c r="D3553" s="1310"/>
      <c r="E3553" s="1310"/>
      <c r="F3553" s="1320"/>
      <c r="G3553" s="1310"/>
      <c r="H3553" s="1310"/>
      <c r="I3553" s="1310"/>
      <c r="J3553" s="1321"/>
      <c r="K3553" s="1321"/>
      <c r="L3553" s="1310"/>
      <c r="N3553" s="1322">
        <f t="shared" si="147"/>
        <v>0</v>
      </c>
      <c r="O3553" s="1323">
        <f t="shared" si="148"/>
        <v>0</v>
      </c>
      <c r="P3553" s="1323">
        <f>O3553/'1.5 Universal Data'!$E$36</f>
        <v>0</v>
      </c>
      <c r="R3553" s="134"/>
      <c r="S3553" s="134"/>
      <c r="T3553" s="134"/>
      <c r="U3553" s="134"/>
      <c r="V3553" s="134"/>
      <c r="W3553" s="134"/>
      <c r="X3553" s="134"/>
      <c r="Y3553" s="134"/>
      <c r="Z3553" s="134"/>
      <c r="AA3553" s="134"/>
      <c r="AB3553" s="134"/>
      <c r="AC3553" s="134"/>
      <c r="AD3553" s="134"/>
      <c r="AE3553" s="134"/>
    </row>
    <row r="3554" spans="2:31">
      <c r="B3554" s="1319">
        <f t="shared" si="149"/>
        <v>-1</v>
      </c>
      <c r="D3554" s="1310"/>
      <c r="E3554" s="1310"/>
      <c r="F3554" s="1320"/>
      <c r="G3554" s="1310"/>
      <c r="H3554" s="1310"/>
      <c r="I3554" s="1310"/>
      <c r="J3554" s="1321"/>
      <c r="K3554" s="1321"/>
      <c r="L3554" s="1310"/>
      <c r="N3554" s="1322">
        <f t="shared" si="147"/>
        <v>0</v>
      </c>
      <c r="O3554" s="1323">
        <f t="shared" si="148"/>
        <v>0</v>
      </c>
      <c r="P3554" s="1323">
        <f>O3554/'1.5 Universal Data'!$E$36</f>
        <v>0</v>
      </c>
      <c r="R3554" s="134"/>
      <c r="S3554" s="134"/>
      <c r="T3554" s="134"/>
      <c r="U3554" s="134"/>
      <c r="V3554" s="134"/>
      <c r="W3554" s="134"/>
      <c r="X3554" s="134"/>
      <c r="Y3554" s="134"/>
      <c r="Z3554" s="134"/>
      <c r="AA3554" s="134"/>
      <c r="AB3554" s="134"/>
      <c r="AC3554" s="134"/>
      <c r="AD3554" s="134"/>
      <c r="AE3554" s="134"/>
    </row>
    <row r="3555" spans="2:31">
      <c r="B3555" s="1319">
        <f t="shared" si="149"/>
        <v>-1</v>
      </c>
      <c r="D3555" s="1310"/>
      <c r="E3555" s="1310"/>
      <c r="F3555" s="1320"/>
      <c r="G3555" s="1310"/>
      <c r="H3555" s="1310"/>
      <c r="I3555" s="1310"/>
      <c r="J3555" s="1321"/>
      <c r="K3555" s="1321"/>
      <c r="L3555" s="1310"/>
      <c r="N3555" s="1322">
        <f t="shared" si="147"/>
        <v>0</v>
      </c>
      <c r="O3555" s="1323">
        <f t="shared" si="148"/>
        <v>0</v>
      </c>
      <c r="P3555" s="1323">
        <f>O3555/'1.5 Universal Data'!$E$36</f>
        <v>0</v>
      </c>
      <c r="R3555" s="134"/>
      <c r="S3555" s="134"/>
      <c r="T3555" s="134"/>
      <c r="U3555" s="134"/>
      <c r="V3555" s="134"/>
      <c r="W3555" s="134"/>
      <c r="X3555" s="134"/>
      <c r="Y3555" s="134"/>
      <c r="Z3555" s="134"/>
      <c r="AA3555" s="134"/>
      <c r="AB3555" s="134"/>
      <c r="AC3555" s="134"/>
      <c r="AD3555" s="134"/>
      <c r="AE3555" s="134"/>
    </row>
    <row r="3556" spans="2:31">
      <c r="B3556" s="1319">
        <f t="shared" si="149"/>
        <v>-1</v>
      </c>
      <c r="D3556" s="1310"/>
      <c r="E3556" s="1310"/>
      <c r="F3556" s="1320"/>
      <c r="G3556" s="1310"/>
      <c r="H3556" s="1310"/>
      <c r="I3556" s="1310"/>
      <c r="J3556" s="1321"/>
      <c r="K3556" s="1321"/>
      <c r="L3556" s="1310"/>
      <c r="N3556" s="1322">
        <f t="shared" si="147"/>
        <v>0</v>
      </c>
      <c r="O3556" s="1323">
        <f t="shared" si="148"/>
        <v>0</v>
      </c>
      <c r="P3556" s="1323">
        <f>O3556/'1.5 Universal Data'!$E$36</f>
        <v>0</v>
      </c>
      <c r="R3556" s="134"/>
      <c r="S3556" s="134"/>
      <c r="T3556" s="134"/>
      <c r="U3556" s="134"/>
      <c r="V3556" s="134"/>
      <c r="W3556" s="134"/>
      <c r="X3556" s="134"/>
      <c r="Y3556" s="134"/>
      <c r="Z3556" s="134"/>
      <c r="AA3556" s="134"/>
      <c r="AB3556" s="134"/>
      <c r="AC3556" s="134"/>
      <c r="AD3556" s="134"/>
      <c r="AE3556" s="134"/>
    </row>
    <row r="3557" spans="2:31">
      <c r="B3557" s="1319">
        <f t="shared" si="149"/>
        <v>-1</v>
      </c>
      <c r="D3557" s="1310"/>
      <c r="E3557" s="1310"/>
      <c r="F3557" s="1320"/>
      <c r="G3557" s="1310"/>
      <c r="H3557" s="1310"/>
      <c r="I3557" s="1310"/>
      <c r="J3557" s="1321"/>
      <c r="K3557" s="1321"/>
      <c r="L3557" s="1310"/>
      <c r="N3557" s="1322">
        <f t="shared" si="147"/>
        <v>0</v>
      </c>
      <c r="O3557" s="1323">
        <f t="shared" si="148"/>
        <v>0</v>
      </c>
      <c r="P3557" s="1323">
        <f>O3557/'1.5 Universal Data'!$E$36</f>
        <v>0</v>
      </c>
      <c r="R3557" s="134"/>
      <c r="S3557" s="134"/>
      <c r="T3557" s="134"/>
      <c r="U3557" s="134"/>
      <c r="V3557" s="134"/>
      <c r="W3557" s="134"/>
      <c r="X3557" s="134"/>
      <c r="Y3557" s="134"/>
      <c r="Z3557" s="134"/>
      <c r="AA3557" s="134"/>
      <c r="AB3557" s="134"/>
      <c r="AC3557" s="134"/>
      <c r="AD3557" s="134"/>
      <c r="AE3557" s="134"/>
    </row>
    <row r="3558" spans="2:31">
      <c r="B3558" s="1319">
        <f t="shared" si="149"/>
        <v>-1</v>
      </c>
      <c r="D3558" s="1310"/>
      <c r="E3558" s="1310"/>
      <c r="F3558" s="1320"/>
      <c r="G3558" s="1310"/>
      <c r="H3558" s="1310"/>
      <c r="I3558" s="1310"/>
      <c r="J3558" s="1321"/>
      <c r="K3558" s="1321"/>
      <c r="L3558" s="1310"/>
      <c r="N3558" s="1322">
        <f t="shared" si="147"/>
        <v>0</v>
      </c>
      <c r="O3558" s="1323">
        <f t="shared" si="148"/>
        <v>0</v>
      </c>
      <c r="P3558" s="1323">
        <f>O3558/'1.5 Universal Data'!$E$36</f>
        <v>0</v>
      </c>
      <c r="R3558" s="134"/>
      <c r="S3558" s="134"/>
      <c r="T3558" s="134"/>
      <c r="U3558" s="134"/>
      <c r="V3558" s="134"/>
      <c r="W3558" s="134"/>
      <c r="X3558" s="134"/>
      <c r="Y3558" s="134"/>
      <c r="Z3558" s="134"/>
      <c r="AA3558" s="134"/>
      <c r="AB3558" s="134"/>
      <c r="AC3558" s="134"/>
      <c r="AD3558" s="134"/>
      <c r="AE3558" s="134"/>
    </row>
    <row r="3559" spans="2:31">
      <c r="B3559" s="1319">
        <f t="shared" si="149"/>
        <v>-1</v>
      </c>
      <c r="D3559" s="1310"/>
      <c r="E3559" s="1310"/>
      <c r="F3559" s="1320"/>
      <c r="G3559" s="1310"/>
      <c r="H3559" s="1310"/>
      <c r="I3559" s="1310"/>
      <c r="J3559" s="1321"/>
      <c r="K3559" s="1321"/>
      <c r="L3559" s="1310"/>
      <c r="N3559" s="1322">
        <f t="shared" si="147"/>
        <v>0</v>
      </c>
      <c r="O3559" s="1323">
        <f t="shared" si="148"/>
        <v>0</v>
      </c>
      <c r="P3559" s="1323">
        <f>O3559/'1.5 Universal Data'!$E$36</f>
        <v>0</v>
      </c>
      <c r="R3559" s="134"/>
      <c r="S3559" s="134"/>
      <c r="T3559" s="134"/>
      <c r="U3559" s="134"/>
      <c r="V3559" s="134"/>
      <c r="W3559" s="134"/>
      <c r="X3559" s="134"/>
      <c r="Y3559" s="134"/>
      <c r="Z3559" s="134"/>
      <c r="AA3559" s="134"/>
      <c r="AB3559" s="134"/>
      <c r="AC3559" s="134"/>
      <c r="AD3559" s="134"/>
      <c r="AE3559" s="134"/>
    </row>
    <row r="3560" spans="2:31">
      <c r="B3560" s="1319">
        <f t="shared" si="149"/>
        <v>-1</v>
      </c>
      <c r="D3560" s="1310"/>
      <c r="E3560" s="1310"/>
      <c r="F3560" s="1320"/>
      <c r="G3560" s="1310"/>
      <c r="H3560" s="1310"/>
      <c r="I3560" s="1310"/>
      <c r="J3560" s="1321"/>
      <c r="K3560" s="1321"/>
      <c r="L3560" s="1310"/>
      <c r="N3560" s="1322">
        <f t="shared" si="147"/>
        <v>0</v>
      </c>
      <c r="O3560" s="1323">
        <f t="shared" si="148"/>
        <v>0</v>
      </c>
      <c r="P3560" s="1323">
        <f>O3560/'1.5 Universal Data'!$E$36</f>
        <v>0</v>
      </c>
      <c r="R3560" s="134"/>
      <c r="S3560" s="134"/>
      <c r="T3560" s="134"/>
      <c r="U3560" s="134"/>
      <c r="V3560" s="134"/>
      <c r="W3560" s="134"/>
      <c r="X3560" s="134"/>
      <c r="Y3560" s="134"/>
      <c r="Z3560" s="134"/>
      <c r="AA3560" s="134"/>
      <c r="AB3560" s="134"/>
      <c r="AC3560" s="134"/>
      <c r="AD3560" s="134"/>
      <c r="AE3560" s="134"/>
    </row>
    <row r="3561" spans="2:31">
      <c r="B3561" s="1319">
        <f t="shared" si="149"/>
        <v>-1</v>
      </c>
      <c r="D3561" s="1310"/>
      <c r="E3561" s="1310"/>
      <c r="F3561" s="1320"/>
      <c r="G3561" s="1310"/>
      <c r="H3561" s="1310"/>
      <c r="I3561" s="1310"/>
      <c r="J3561" s="1321"/>
      <c r="K3561" s="1321"/>
      <c r="L3561" s="1310"/>
      <c r="N3561" s="1322">
        <f t="shared" si="147"/>
        <v>0</v>
      </c>
      <c r="O3561" s="1323">
        <f t="shared" si="148"/>
        <v>0</v>
      </c>
      <c r="P3561" s="1323">
        <f>O3561/'1.5 Universal Data'!$E$36</f>
        <v>0</v>
      </c>
      <c r="R3561" s="134"/>
      <c r="S3561" s="134"/>
      <c r="T3561" s="134"/>
      <c r="U3561" s="134"/>
      <c r="V3561" s="134"/>
      <c r="W3561" s="134"/>
      <c r="X3561" s="134"/>
      <c r="Y3561" s="134"/>
      <c r="Z3561" s="134"/>
      <c r="AA3561" s="134"/>
      <c r="AB3561" s="134"/>
      <c r="AC3561" s="134"/>
      <c r="AD3561" s="134"/>
      <c r="AE3561" s="134"/>
    </row>
    <row r="3562" spans="2:31">
      <c r="B3562" s="1319">
        <f t="shared" si="149"/>
        <v>-1</v>
      </c>
      <c r="D3562" s="1310"/>
      <c r="E3562" s="1310"/>
      <c r="F3562" s="1320"/>
      <c r="G3562" s="1310"/>
      <c r="H3562" s="1310"/>
      <c r="I3562" s="1310"/>
      <c r="J3562" s="1321"/>
      <c r="K3562" s="1321"/>
      <c r="L3562" s="1310"/>
      <c r="N3562" s="1322">
        <f t="shared" si="147"/>
        <v>0</v>
      </c>
      <c r="O3562" s="1323">
        <f t="shared" si="148"/>
        <v>0</v>
      </c>
      <c r="P3562" s="1323">
        <f>O3562/'1.5 Universal Data'!$E$36</f>
        <v>0</v>
      </c>
      <c r="R3562" s="134"/>
      <c r="S3562" s="134"/>
      <c r="T3562" s="134"/>
      <c r="U3562" s="134"/>
      <c r="V3562" s="134"/>
      <c r="W3562" s="134"/>
      <c r="X3562" s="134"/>
      <c r="Y3562" s="134"/>
      <c r="Z3562" s="134"/>
      <c r="AA3562" s="134"/>
      <c r="AB3562" s="134"/>
      <c r="AC3562" s="134"/>
      <c r="AD3562" s="134"/>
      <c r="AE3562" s="134"/>
    </row>
    <row r="3563" spans="2:31">
      <c r="B3563" s="1319">
        <f t="shared" si="149"/>
        <v>-1</v>
      </c>
      <c r="D3563" s="1310"/>
      <c r="E3563" s="1310"/>
      <c r="F3563" s="1320"/>
      <c r="G3563" s="1310"/>
      <c r="H3563" s="1310"/>
      <c r="I3563" s="1310"/>
      <c r="J3563" s="1321"/>
      <c r="K3563" s="1321"/>
      <c r="L3563" s="1310"/>
      <c r="N3563" s="1322">
        <f t="shared" si="147"/>
        <v>0</v>
      </c>
      <c r="O3563" s="1323">
        <f t="shared" si="148"/>
        <v>0</v>
      </c>
      <c r="P3563" s="1323">
        <f>O3563/'1.5 Universal Data'!$E$36</f>
        <v>0</v>
      </c>
      <c r="R3563" s="134"/>
      <c r="S3563" s="134"/>
      <c r="T3563" s="134"/>
      <c r="U3563" s="134"/>
      <c r="V3563" s="134"/>
      <c r="W3563" s="134"/>
      <c r="X3563" s="134"/>
      <c r="Y3563" s="134"/>
      <c r="Z3563" s="134"/>
      <c r="AA3563" s="134"/>
      <c r="AB3563" s="134"/>
      <c r="AC3563" s="134"/>
      <c r="AD3563" s="134"/>
      <c r="AE3563" s="134"/>
    </row>
    <row r="3564" spans="2:31">
      <c r="B3564" s="1319">
        <f t="shared" si="149"/>
        <v>-1</v>
      </c>
      <c r="D3564" s="1310"/>
      <c r="E3564" s="1310"/>
      <c r="F3564" s="1320"/>
      <c r="G3564" s="1310"/>
      <c r="H3564" s="1310"/>
      <c r="I3564" s="1310"/>
      <c r="J3564" s="1321"/>
      <c r="K3564" s="1321"/>
      <c r="L3564" s="1310"/>
      <c r="N3564" s="1322">
        <f t="shared" si="147"/>
        <v>0</v>
      </c>
      <c r="O3564" s="1323">
        <f t="shared" si="148"/>
        <v>0</v>
      </c>
      <c r="P3564" s="1323">
        <f>O3564/'1.5 Universal Data'!$E$36</f>
        <v>0</v>
      </c>
      <c r="R3564" s="134"/>
      <c r="S3564" s="134"/>
      <c r="T3564" s="134"/>
      <c r="U3564" s="134"/>
      <c r="V3564" s="134"/>
      <c r="W3564" s="134"/>
      <c r="X3564" s="134"/>
      <c r="Y3564" s="134"/>
      <c r="Z3564" s="134"/>
      <c r="AA3564" s="134"/>
      <c r="AB3564" s="134"/>
      <c r="AC3564" s="134"/>
      <c r="AD3564" s="134"/>
      <c r="AE3564" s="134"/>
    </row>
    <row r="3565" spans="2:31">
      <c r="B3565" s="1319">
        <f t="shared" si="149"/>
        <v>-1</v>
      </c>
      <c r="D3565" s="1310"/>
      <c r="E3565" s="1310"/>
      <c r="F3565" s="1320"/>
      <c r="G3565" s="1310"/>
      <c r="H3565" s="1310"/>
      <c r="I3565" s="1310"/>
      <c r="J3565" s="1321"/>
      <c r="K3565" s="1321"/>
      <c r="L3565" s="1310"/>
      <c r="N3565" s="1322">
        <f t="shared" si="147"/>
        <v>0</v>
      </c>
      <c r="O3565" s="1323">
        <f t="shared" si="148"/>
        <v>0</v>
      </c>
      <c r="P3565" s="1323">
        <f>O3565/'1.5 Universal Data'!$E$36</f>
        <v>0</v>
      </c>
      <c r="R3565" s="134"/>
      <c r="S3565" s="134"/>
      <c r="T3565" s="134"/>
      <c r="U3565" s="134"/>
      <c r="V3565" s="134"/>
      <c r="W3565" s="134"/>
      <c r="X3565" s="134"/>
      <c r="Y3565" s="134"/>
      <c r="Z3565" s="134"/>
      <c r="AA3565" s="134"/>
      <c r="AB3565" s="134"/>
      <c r="AC3565" s="134"/>
      <c r="AD3565" s="134"/>
      <c r="AE3565" s="134"/>
    </row>
    <row r="3566" spans="2:31">
      <c r="B3566" s="1319">
        <f t="shared" si="149"/>
        <v>-1</v>
      </c>
      <c r="D3566" s="1310"/>
      <c r="E3566" s="1310"/>
      <c r="F3566" s="1320"/>
      <c r="G3566" s="1310"/>
      <c r="H3566" s="1310"/>
      <c r="I3566" s="1310"/>
      <c r="J3566" s="1321"/>
      <c r="K3566" s="1321"/>
      <c r="L3566" s="1310"/>
      <c r="N3566" s="1322">
        <f t="shared" si="147"/>
        <v>0</v>
      </c>
      <c r="O3566" s="1323">
        <f t="shared" si="148"/>
        <v>0</v>
      </c>
      <c r="P3566" s="1323">
        <f>O3566/'1.5 Universal Data'!$E$36</f>
        <v>0</v>
      </c>
      <c r="R3566" s="134"/>
      <c r="S3566" s="134"/>
      <c r="T3566" s="134"/>
      <c r="U3566" s="134"/>
      <c r="V3566" s="134"/>
      <c r="W3566" s="134"/>
      <c r="X3566" s="134"/>
      <c r="Y3566" s="134"/>
      <c r="Z3566" s="134"/>
      <c r="AA3566" s="134"/>
      <c r="AB3566" s="134"/>
      <c r="AC3566" s="134"/>
      <c r="AD3566" s="134"/>
      <c r="AE3566" s="134"/>
    </row>
    <row r="3567" spans="2:31">
      <c r="B3567" s="1319">
        <f t="shared" si="149"/>
        <v>-1</v>
      </c>
      <c r="D3567" s="1310"/>
      <c r="E3567" s="1310"/>
      <c r="F3567" s="1320"/>
      <c r="G3567" s="1310"/>
      <c r="H3567" s="1310"/>
      <c r="I3567" s="1310"/>
      <c r="J3567" s="1321"/>
      <c r="K3567" s="1321"/>
      <c r="L3567" s="1310"/>
      <c r="N3567" s="1322">
        <f t="shared" si="147"/>
        <v>0</v>
      </c>
      <c r="O3567" s="1323">
        <f t="shared" si="148"/>
        <v>0</v>
      </c>
      <c r="P3567" s="1323">
        <f>O3567/'1.5 Universal Data'!$E$36</f>
        <v>0</v>
      </c>
      <c r="R3567" s="134"/>
      <c r="S3567" s="134"/>
      <c r="T3567" s="134"/>
      <c r="U3567" s="134"/>
      <c r="V3567" s="134"/>
      <c r="W3567" s="134"/>
      <c r="X3567" s="134"/>
      <c r="Y3567" s="134"/>
      <c r="Z3567" s="134"/>
      <c r="AA3567" s="134"/>
      <c r="AB3567" s="134"/>
      <c r="AC3567" s="134"/>
      <c r="AD3567" s="134"/>
      <c r="AE3567" s="134"/>
    </row>
    <row r="3568" spans="2:31">
      <c r="B3568" s="1319">
        <f t="shared" si="149"/>
        <v>-1</v>
      </c>
      <c r="D3568" s="1310"/>
      <c r="E3568" s="1310"/>
      <c r="F3568" s="1320"/>
      <c r="G3568" s="1310"/>
      <c r="H3568" s="1310"/>
      <c r="I3568" s="1310"/>
      <c r="J3568" s="1321"/>
      <c r="K3568" s="1321"/>
      <c r="L3568" s="1310"/>
      <c r="N3568" s="1322">
        <f t="shared" si="147"/>
        <v>0</v>
      </c>
      <c r="O3568" s="1323">
        <f t="shared" si="148"/>
        <v>0</v>
      </c>
      <c r="P3568" s="1323">
        <f>O3568/'1.5 Universal Data'!$E$36</f>
        <v>0</v>
      </c>
      <c r="R3568" s="134"/>
      <c r="S3568" s="134"/>
      <c r="T3568" s="134"/>
      <c r="U3568" s="134"/>
      <c r="V3568" s="134"/>
      <c r="W3568" s="134"/>
      <c r="X3568" s="134"/>
      <c r="Y3568" s="134"/>
      <c r="Z3568" s="134"/>
      <c r="AA3568" s="134"/>
      <c r="AB3568" s="134"/>
      <c r="AC3568" s="134"/>
      <c r="AD3568" s="134"/>
      <c r="AE3568" s="134"/>
    </row>
    <row r="3569" spans="2:31">
      <c r="B3569" s="1319">
        <f t="shared" si="149"/>
        <v>-1</v>
      </c>
      <c r="D3569" s="1310"/>
      <c r="E3569" s="1310"/>
      <c r="F3569" s="1320"/>
      <c r="G3569" s="1310"/>
      <c r="H3569" s="1310"/>
      <c r="I3569" s="1310"/>
      <c r="J3569" s="1321"/>
      <c r="K3569" s="1321"/>
      <c r="L3569" s="1310"/>
      <c r="N3569" s="1322">
        <f t="shared" si="147"/>
        <v>0</v>
      </c>
      <c r="O3569" s="1323">
        <f t="shared" si="148"/>
        <v>0</v>
      </c>
      <c r="P3569" s="1323">
        <f>O3569/'1.5 Universal Data'!$E$36</f>
        <v>0</v>
      </c>
      <c r="R3569" s="134"/>
      <c r="S3569" s="134"/>
      <c r="T3569" s="134"/>
      <c r="U3569" s="134"/>
      <c r="V3569" s="134"/>
      <c r="W3569" s="134"/>
      <c r="X3569" s="134"/>
      <c r="Y3569" s="134"/>
      <c r="Z3569" s="134"/>
      <c r="AA3569" s="134"/>
      <c r="AB3569" s="134"/>
      <c r="AC3569" s="134"/>
      <c r="AD3569" s="134"/>
      <c r="AE3569" s="134"/>
    </row>
    <row r="3570" spans="2:31">
      <c r="B3570" s="1319">
        <f t="shared" si="149"/>
        <v>-1</v>
      </c>
      <c r="D3570" s="1310"/>
      <c r="E3570" s="1310"/>
      <c r="F3570" s="1320"/>
      <c r="G3570" s="1310"/>
      <c r="H3570" s="1310"/>
      <c r="I3570" s="1310"/>
      <c r="J3570" s="1321"/>
      <c r="K3570" s="1321"/>
      <c r="L3570" s="1310"/>
      <c r="N3570" s="1322">
        <f t="shared" si="147"/>
        <v>0</v>
      </c>
      <c r="O3570" s="1323">
        <f t="shared" si="148"/>
        <v>0</v>
      </c>
      <c r="P3570" s="1323">
        <f>O3570/'1.5 Universal Data'!$E$36</f>
        <v>0</v>
      </c>
      <c r="R3570" s="134"/>
      <c r="S3570" s="134"/>
      <c r="T3570" s="134"/>
      <c r="U3570" s="134"/>
      <c r="V3570" s="134"/>
      <c r="W3570" s="134"/>
      <c r="X3570" s="134"/>
      <c r="Y3570" s="134"/>
      <c r="Z3570" s="134"/>
      <c r="AA3570" s="134"/>
      <c r="AB3570" s="134"/>
      <c r="AC3570" s="134"/>
      <c r="AD3570" s="134"/>
      <c r="AE3570" s="134"/>
    </row>
    <row r="3571" spans="2:31">
      <c r="B3571" s="1319">
        <f t="shared" si="149"/>
        <v>-1</v>
      </c>
      <c r="D3571" s="1310"/>
      <c r="E3571" s="1310"/>
      <c r="F3571" s="1320"/>
      <c r="G3571" s="1310"/>
      <c r="H3571" s="1310"/>
      <c r="I3571" s="1310"/>
      <c r="J3571" s="1321"/>
      <c r="K3571" s="1321"/>
      <c r="L3571" s="1310"/>
      <c r="N3571" s="1322">
        <f t="shared" si="147"/>
        <v>0</v>
      </c>
      <c r="O3571" s="1323">
        <f t="shared" si="148"/>
        <v>0</v>
      </c>
      <c r="P3571" s="1323">
        <f>O3571/'1.5 Universal Data'!$E$36</f>
        <v>0</v>
      </c>
      <c r="R3571" s="134"/>
      <c r="S3571" s="134"/>
      <c r="T3571" s="134"/>
      <c r="U3571" s="134"/>
      <c r="V3571" s="134"/>
      <c r="W3571" s="134"/>
      <c r="X3571" s="134"/>
      <c r="Y3571" s="134"/>
      <c r="Z3571" s="134"/>
      <c r="AA3571" s="134"/>
      <c r="AB3571" s="134"/>
      <c r="AC3571" s="134"/>
      <c r="AD3571" s="134"/>
      <c r="AE3571" s="134"/>
    </row>
    <row r="3572" spans="2:31">
      <c r="B3572" s="1319">
        <f t="shared" si="149"/>
        <v>-1</v>
      </c>
      <c r="D3572" s="1310"/>
      <c r="E3572" s="1310"/>
      <c r="F3572" s="1320"/>
      <c r="G3572" s="1310"/>
      <c r="H3572" s="1310"/>
      <c r="I3572" s="1310"/>
      <c r="J3572" s="1321"/>
      <c r="K3572" s="1321"/>
      <c r="L3572" s="1310"/>
      <c r="N3572" s="1322">
        <f t="shared" si="147"/>
        <v>0</v>
      </c>
      <c r="O3572" s="1323">
        <f t="shared" si="148"/>
        <v>0</v>
      </c>
      <c r="P3572" s="1323">
        <f>O3572/'1.5 Universal Data'!$E$36</f>
        <v>0</v>
      </c>
      <c r="R3572" s="134"/>
      <c r="S3572" s="134"/>
      <c r="T3572" s="134"/>
      <c r="U3572" s="134"/>
      <c r="V3572" s="134"/>
      <c r="W3572" s="134"/>
      <c r="X3572" s="134"/>
      <c r="Y3572" s="134"/>
      <c r="Z3572" s="134"/>
      <c r="AA3572" s="134"/>
      <c r="AB3572" s="134"/>
      <c r="AC3572" s="134"/>
      <c r="AD3572" s="134"/>
      <c r="AE3572" s="134"/>
    </row>
    <row r="3573" spans="2:31">
      <c r="B3573" s="1319">
        <f t="shared" si="149"/>
        <v>-1</v>
      </c>
      <c r="D3573" s="1310"/>
      <c r="E3573" s="1310"/>
      <c r="F3573" s="1320"/>
      <c r="G3573" s="1310"/>
      <c r="H3573" s="1310"/>
      <c r="I3573" s="1310"/>
      <c r="J3573" s="1321"/>
      <c r="K3573" s="1321"/>
      <c r="L3573" s="1310"/>
      <c r="N3573" s="1322">
        <f t="shared" si="147"/>
        <v>0</v>
      </c>
      <c r="O3573" s="1323">
        <f t="shared" si="148"/>
        <v>0</v>
      </c>
      <c r="P3573" s="1323">
        <f>O3573/'1.5 Universal Data'!$E$36</f>
        <v>0</v>
      </c>
      <c r="R3573" s="134"/>
      <c r="S3573" s="134"/>
      <c r="T3573" s="134"/>
      <c r="U3573" s="134"/>
      <c r="V3573" s="134"/>
      <c r="W3573" s="134"/>
      <c r="X3573" s="134"/>
      <c r="Y3573" s="134"/>
      <c r="Z3573" s="134"/>
      <c r="AA3573" s="134"/>
      <c r="AB3573" s="134"/>
      <c r="AC3573" s="134"/>
      <c r="AD3573" s="134"/>
      <c r="AE3573" s="134"/>
    </row>
    <row r="3574" spans="2:31">
      <c r="B3574" s="1319">
        <f t="shared" si="149"/>
        <v>-1</v>
      </c>
      <c r="D3574" s="1310"/>
      <c r="E3574" s="1310"/>
      <c r="F3574" s="1320"/>
      <c r="G3574" s="1310"/>
      <c r="H3574" s="1310"/>
      <c r="I3574" s="1310"/>
      <c r="J3574" s="1321"/>
      <c r="K3574" s="1321"/>
      <c r="L3574" s="1310"/>
      <c r="N3574" s="1322">
        <f t="shared" si="147"/>
        <v>0</v>
      </c>
      <c r="O3574" s="1323">
        <f t="shared" si="148"/>
        <v>0</v>
      </c>
      <c r="P3574" s="1323">
        <f>O3574/'1.5 Universal Data'!$E$36</f>
        <v>0</v>
      </c>
      <c r="R3574" s="134"/>
      <c r="S3574" s="134"/>
      <c r="T3574" s="134"/>
      <c r="U3574" s="134"/>
      <c r="V3574" s="134"/>
      <c r="W3574" s="134"/>
      <c r="X3574" s="134"/>
      <c r="Y3574" s="134"/>
      <c r="Z3574" s="134"/>
      <c r="AA3574" s="134"/>
      <c r="AB3574" s="134"/>
      <c r="AC3574" s="134"/>
      <c r="AD3574" s="134"/>
      <c r="AE3574" s="134"/>
    </row>
    <row r="3575" spans="2:31">
      <c r="B3575" s="1319">
        <f t="shared" si="149"/>
        <v>-1</v>
      </c>
      <c r="D3575" s="1310"/>
      <c r="E3575" s="1310"/>
      <c r="F3575" s="1320"/>
      <c r="G3575" s="1310"/>
      <c r="H3575" s="1310"/>
      <c r="I3575" s="1310"/>
      <c r="J3575" s="1321"/>
      <c r="K3575" s="1321"/>
      <c r="L3575" s="1310"/>
      <c r="N3575" s="1322">
        <f t="shared" si="147"/>
        <v>0</v>
      </c>
      <c r="O3575" s="1323">
        <f t="shared" si="148"/>
        <v>0</v>
      </c>
      <c r="P3575" s="1323">
        <f>O3575/'1.5 Universal Data'!$E$36</f>
        <v>0</v>
      </c>
      <c r="R3575" s="134"/>
      <c r="S3575" s="134"/>
      <c r="T3575" s="134"/>
      <c r="U3575" s="134"/>
      <c r="V3575" s="134"/>
      <c r="W3575" s="134"/>
      <c r="X3575" s="134"/>
      <c r="Y3575" s="134"/>
      <c r="Z3575" s="134"/>
      <c r="AA3575" s="134"/>
      <c r="AB3575" s="134"/>
      <c r="AC3575" s="134"/>
      <c r="AD3575" s="134"/>
      <c r="AE3575" s="134"/>
    </row>
    <row r="3576" spans="2:31">
      <c r="B3576" s="1319">
        <f t="shared" si="149"/>
        <v>-1</v>
      </c>
      <c r="D3576" s="1310"/>
      <c r="E3576" s="1310"/>
      <c r="F3576" s="1320"/>
      <c r="G3576" s="1310"/>
      <c r="H3576" s="1310"/>
      <c r="I3576" s="1310"/>
      <c r="J3576" s="1321"/>
      <c r="K3576" s="1321"/>
      <c r="L3576" s="1310"/>
      <c r="N3576" s="1322">
        <f t="shared" si="147"/>
        <v>0</v>
      </c>
      <c r="O3576" s="1323">
        <f t="shared" si="148"/>
        <v>0</v>
      </c>
      <c r="P3576" s="1323">
        <f>O3576/'1.5 Universal Data'!$E$36</f>
        <v>0</v>
      </c>
      <c r="R3576" s="134"/>
      <c r="S3576" s="134"/>
      <c r="T3576" s="134"/>
      <c r="U3576" s="134"/>
      <c r="V3576" s="134"/>
      <c r="W3576" s="134"/>
      <c r="X3576" s="134"/>
      <c r="Y3576" s="134"/>
      <c r="Z3576" s="134"/>
      <c r="AA3576" s="134"/>
      <c r="AB3576" s="134"/>
      <c r="AC3576" s="134"/>
      <c r="AD3576" s="134"/>
      <c r="AE3576" s="134"/>
    </row>
    <row r="3577" spans="2:31">
      <c r="B3577" s="1319">
        <f t="shared" si="149"/>
        <v>-1</v>
      </c>
      <c r="D3577" s="1310"/>
      <c r="E3577" s="1310"/>
      <c r="F3577" s="1320"/>
      <c r="G3577" s="1310"/>
      <c r="H3577" s="1310"/>
      <c r="I3577" s="1310"/>
      <c r="J3577" s="1321"/>
      <c r="K3577" s="1321"/>
      <c r="L3577" s="1310"/>
      <c r="N3577" s="1322">
        <f t="shared" si="147"/>
        <v>0</v>
      </c>
      <c r="O3577" s="1323">
        <f t="shared" si="148"/>
        <v>0</v>
      </c>
      <c r="P3577" s="1323">
        <f>O3577/'1.5 Universal Data'!$E$36</f>
        <v>0</v>
      </c>
      <c r="R3577" s="134"/>
      <c r="S3577" s="134"/>
      <c r="T3577" s="134"/>
      <c r="U3577" s="134"/>
      <c r="V3577" s="134"/>
      <c r="W3577" s="134"/>
      <c r="X3577" s="134"/>
      <c r="Y3577" s="134"/>
      <c r="Z3577" s="134"/>
      <c r="AA3577" s="134"/>
      <c r="AB3577" s="134"/>
      <c r="AC3577" s="134"/>
      <c r="AD3577" s="134"/>
      <c r="AE3577" s="134"/>
    </row>
    <row r="3578" spans="2:31">
      <c r="B3578" s="1319">
        <f t="shared" si="149"/>
        <v>-1</v>
      </c>
      <c r="D3578" s="1310"/>
      <c r="E3578" s="1310"/>
      <c r="F3578" s="1320"/>
      <c r="G3578" s="1310"/>
      <c r="H3578" s="1310"/>
      <c r="I3578" s="1310"/>
      <c r="J3578" s="1321"/>
      <c r="K3578" s="1321"/>
      <c r="L3578" s="1310"/>
      <c r="N3578" s="1322">
        <f t="shared" si="147"/>
        <v>0</v>
      </c>
      <c r="O3578" s="1323">
        <f t="shared" si="148"/>
        <v>0</v>
      </c>
      <c r="P3578" s="1323">
        <f>O3578/'1.5 Universal Data'!$E$36</f>
        <v>0</v>
      </c>
      <c r="R3578" s="134"/>
      <c r="S3578" s="134"/>
      <c r="T3578" s="134"/>
      <c r="U3578" s="134"/>
      <c r="V3578" s="134"/>
      <c r="W3578" s="134"/>
      <c r="X3578" s="134"/>
      <c r="Y3578" s="134"/>
      <c r="Z3578" s="134"/>
      <c r="AA3578" s="134"/>
      <c r="AB3578" s="134"/>
      <c r="AC3578" s="134"/>
      <c r="AD3578" s="134"/>
      <c r="AE3578" s="134"/>
    </row>
    <row r="3579" spans="2:31">
      <c r="B3579" s="1319">
        <f t="shared" si="149"/>
        <v>-1</v>
      </c>
      <c r="D3579" s="1310"/>
      <c r="E3579" s="1310"/>
      <c r="F3579" s="1320"/>
      <c r="G3579" s="1310"/>
      <c r="H3579" s="1310"/>
      <c r="I3579" s="1310"/>
      <c r="J3579" s="1321"/>
      <c r="K3579" s="1321"/>
      <c r="L3579" s="1310"/>
      <c r="N3579" s="1322">
        <f t="shared" si="147"/>
        <v>0</v>
      </c>
      <c r="O3579" s="1323">
        <f t="shared" si="148"/>
        <v>0</v>
      </c>
      <c r="P3579" s="1323">
        <f>O3579/'1.5 Universal Data'!$E$36</f>
        <v>0</v>
      </c>
      <c r="R3579" s="134"/>
      <c r="S3579" s="134"/>
      <c r="T3579" s="134"/>
      <c r="U3579" s="134"/>
      <c r="V3579" s="134"/>
      <c r="W3579" s="134"/>
      <c r="X3579" s="134"/>
      <c r="Y3579" s="134"/>
      <c r="Z3579" s="134"/>
      <c r="AA3579" s="134"/>
      <c r="AB3579" s="134"/>
      <c r="AC3579" s="134"/>
      <c r="AD3579" s="134"/>
      <c r="AE3579" s="134"/>
    </row>
    <row r="3580" spans="2:31">
      <c r="B3580" s="1319">
        <f t="shared" si="149"/>
        <v>-1</v>
      </c>
      <c r="D3580" s="1310"/>
      <c r="E3580" s="1310"/>
      <c r="F3580" s="1320"/>
      <c r="G3580" s="1310"/>
      <c r="H3580" s="1310"/>
      <c r="I3580" s="1310"/>
      <c r="J3580" s="1321"/>
      <c r="K3580" s="1321"/>
      <c r="L3580" s="1310"/>
      <c r="N3580" s="1322">
        <f t="shared" si="147"/>
        <v>0</v>
      </c>
      <c r="O3580" s="1323">
        <f t="shared" si="148"/>
        <v>0</v>
      </c>
      <c r="P3580" s="1323">
        <f>O3580/'1.5 Universal Data'!$E$36</f>
        <v>0</v>
      </c>
      <c r="R3580" s="134"/>
      <c r="S3580" s="134"/>
      <c r="T3580" s="134"/>
      <c r="U3580" s="134"/>
      <c r="V3580" s="134"/>
      <c r="W3580" s="134"/>
      <c r="X3580" s="134"/>
      <c r="Y3580" s="134"/>
      <c r="Z3580" s="134"/>
      <c r="AA3580" s="134"/>
      <c r="AB3580" s="134"/>
      <c r="AC3580" s="134"/>
      <c r="AD3580" s="134"/>
      <c r="AE3580" s="134"/>
    </row>
    <row r="3581" spans="2:31">
      <c r="B3581" s="1319">
        <f t="shared" si="149"/>
        <v>-1</v>
      </c>
      <c r="D3581" s="1310"/>
      <c r="E3581" s="1310"/>
      <c r="F3581" s="1320"/>
      <c r="G3581" s="1310"/>
      <c r="H3581" s="1310"/>
      <c r="I3581" s="1310"/>
      <c r="J3581" s="1321"/>
      <c r="K3581" s="1321"/>
      <c r="L3581" s="1310"/>
      <c r="N3581" s="1322">
        <f t="shared" si="147"/>
        <v>0</v>
      </c>
      <c r="O3581" s="1323">
        <f t="shared" si="148"/>
        <v>0</v>
      </c>
      <c r="P3581" s="1323">
        <f>O3581/'1.5 Universal Data'!$E$36</f>
        <v>0</v>
      </c>
      <c r="R3581" s="134"/>
      <c r="S3581" s="134"/>
      <c r="T3581" s="134"/>
      <c r="U3581" s="134"/>
      <c r="V3581" s="134"/>
      <c r="W3581" s="134"/>
      <c r="X3581" s="134"/>
      <c r="Y3581" s="134"/>
      <c r="Z3581" s="134"/>
      <c r="AA3581" s="134"/>
      <c r="AB3581" s="134"/>
      <c r="AC3581" s="134"/>
      <c r="AD3581" s="134"/>
      <c r="AE3581" s="134"/>
    </row>
    <row r="3582" spans="2:31">
      <c r="B3582" s="1319">
        <f t="shared" si="149"/>
        <v>-1</v>
      </c>
      <c r="D3582" s="1310"/>
      <c r="E3582" s="1310"/>
      <c r="F3582" s="1320"/>
      <c r="G3582" s="1310"/>
      <c r="H3582" s="1310"/>
      <c r="I3582" s="1310"/>
      <c r="J3582" s="1321"/>
      <c r="K3582" s="1321"/>
      <c r="L3582" s="1310"/>
      <c r="N3582" s="1322">
        <f t="shared" si="147"/>
        <v>0</v>
      </c>
      <c r="O3582" s="1323">
        <f t="shared" si="148"/>
        <v>0</v>
      </c>
      <c r="P3582" s="1323">
        <f>O3582/'1.5 Universal Data'!$E$36</f>
        <v>0</v>
      </c>
      <c r="R3582" s="134"/>
      <c r="S3582" s="134"/>
      <c r="T3582" s="134"/>
      <c r="U3582" s="134"/>
      <c r="V3582" s="134"/>
      <c r="W3582" s="134"/>
      <c r="X3582" s="134"/>
      <c r="Y3582" s="134"/>
      <c r="Z3582" s="134"/>
      <c r="AA3582" s="134"/>
      <c r="AB3582" s="134"/>
      <c r="AC3582" s="134"/>
      <c r="AD3582" s="134"/>
      <c r="AE3582" s="134"/>
    </row>
    <row r="3583" spans="2:31">
      <c r="B3583" s="1319">
        <f t="shared" si="149"/>
        <v>-1</v>
      </c>
      <c r="D3583" s="1310"/>
      <c r="E3583" s="1310"/>
      <c r="F3583" s="1320"/>
      <c r="G3583" s="1310"/>
      <c r="H3583" s="1310"/>
      <c r="I3583" s="1310"/>
      <c r="J3583" s="1321"/>
      <c r="K3583" s="1321"/>
      <c r="L3583" s="1310"/>
      <c r="N3583" s="1322">
        <f t="shared" si="147"/>
        <v>0</v>
      </c>
      <c r="O3583" s="1323">
        <f t="shared" si="148"/>
        <v>0</v>
      </c>
      <c r="P3583" s="1323">
        <f>O3583/'1.5 Universal Data'!$E$36</f>
        <v>0</v>
      </c>
      <c r="R3583" s="134"/>
      <c r="S3583" s="134"/>
      <c r="T3583" s="134"/>
      <c r="U3583" s="134"/>
      <c r="V3583" s="134"/>
      <c r="W3583" s="134"/>
      <c r="X3583" s="134"/>
      <c r="Y3583" s="134"/>
      <c r="Z3583" s="134"/>
      <c r="AA3583" s="134"/>
      <c r="AB3583" s="134"/>
      <c r="AC3583" s="134"/>
      <c r="AD3583" s="134"/>
      <c r="AE3583" s="134"/>
    </row>
    <row r="3584" spans="2:31">
      <c r="B3584" s="1319">
        <f t="shared" si="149"/>
        <v>-1</v>
      </c>
      <c r="D3584" s="1310"/>
      <c r="E3584" s="1310"/>
      <c r="F3584" s="1320"/>
      <c r="G3584" s="1310"/>
      <c r="H3584" s="1310"/>
      <c r="I3584" s="1310"/>
      <c r="J3584" s="1321"/>
      <c r="K3584" s="1321"/>
      <c r="L3584" s="1310"/>
      <c r="N3584" s="1322">
        <f t="shared" si="147"/>
        <v>0</v>
      </c>
      <c r="O3584" s="1323">
        <f t="shared" si="148"/>
        <v>0</v>
      </c>
      <c r="P3584" s="1323">
        <f>O3584/'1.5 Universal Data'!$E$36</f>
        <v>0</v>
      </c>
      <c r="R3584" s="134"/>
      <c r="S3584" s="134"/>
      <c r="T3584" s="134"/>
      <c r="U3584" s="134"/>
      <c r="V3584" s="134"/>
      <c r="W3584" s="134"/>
      <c r="X3584" s="134"/>
      <c r="Y3584" s="134"/>
      <c r="Z3584" s="134"/>
      <c r="AA3584" s="134"/>
      <c r="AB3584" s="134"/>
      <c r="AC3584" s="134"/>
      <c r="AD3584" s="134"/>
      <c r="AE3584" s="134"/>
    </row>
    <row r="3585" spans="2:31">
      <c r="B3585" s="1319">
        <f t="shared" si="149"/>
        <v>-1</v>
      </c>
      <c r="D3585" s="1310"/>
      <c r="E3585" s="1310"/>
      <c r="F3585" s="1320"/>
      <c r="G3585" s="1310"/>
      <c r="H3585" s="1310"/>
      <c r="I3585" s="1310"/>
      <c r="J3585" s="1321"/>
      <c r="K3585" s="1321"/>
      <c r="L3585" s="1310"/>
      <c r="N3585" s="1322">
        <f t="shared" si="147"/>
        <v>0</v>
      </c>
      <c r="O3585" s="1323">
        <f t="shared" si="148"/>
        <v>0</v>
      </c>
      <c r="P3585" s="1323">
        <f>O3585/'1.5 Universal Data'!$E$36</f>
        <v>0</v>
      </c>
      <c r="R3585" s="134"/>
      <c r="S3585" s="134"/>
      <c r="T3585" s="134"/>
      <c r="U3585" s="134"/>
      <c r="V3585" s="134"/>
      <c r="W3585" s="134"/>
      <c r="X3585" s="134"/>
      <c r="Y3585" s="134"/>
      <c r="Z3585" s="134"/>
      <c r="AA3585" s="134"/>
      <c r="AB3585" s="134"/>
      <c r="AC3585" s="134"/>
      <c r="AD3585" s="134"/>
      <c r="AE3585" s="134"/>
    </row>
    <row r="3586" spans="2:31">
      <c r="B3586" s="1319">
        <f t="shared" si="149"/>
        <v>-1</v>
      </c>
      <c r="D3586" s="1310"/>
      <c r="E3586" s="1310"/>
      <c r="F3586" s="1320"/>
      <c r="G3586" s="1310"/>
      <c r="H3586" s="1310"/>
      <c r="I3586" s="1310"/>
      <c r="J3586" s="1321"/>
      <c r="K3586" s="1321"/>
      <c r="L3586" s="1310"/>
      <c r="N3586" s="1322">
        <f t="shared" si="147"/>
        <v>0</v>
      </c>
      <c r="O3586" s="1323">
        <f t="shared" si="148"/>
        <v>0</v>
      </c>
      <c r="P3586" s="1323">
        <f>O3586/'1.5 Universal Data'!$E$36</f>
        <v>0</v>
      </c>
      <c r="R3586" s="134"/>
      <c r="S3586" s="134"/>
      <c r="T3586" s="134"/>
      <c r="U3586" s="134"/>
      <c r="V3586" s="134"/>
      <c r="W3586" s="134"/>
      <c r="X3586" s="134"/>
      <c r="Y3586" s="134"/>
      <c r="Z3586" s="134"/>
      <c r="AA3586" s="134"/>
      <c r="AB3586" s="134"/>
      <c r="AC3586" s="134"/>
      <c r="AD3586" s="134"/>
      <c r="AE3586" s="134"/>
    </row>
    <row r="3587" spans="2:31">
      <c r="B3587" s="1319">
        <f t="shared" si="149"/>
        <v>-1</v>
      </c>
      <c r="D3587" s="1310"/>
      <c r="E3587" s="1310"/>
      <c r="F3587" s="1320"/>
      <c r="G3587" s="1310"/>
      <c r="H3587" s="1310"/>
      <c r="I3587" s="1310"/>
      <c r="J3587" s="1321"/>
      <c r="K3587" s="1321"/>
      <c r="L3587" s="1310"/>
      <c r="N3587" s="1322">
        <f t="shared" si="147"/>
        <v>0</v>
      </c>
      <c r="O3587" s="1323">
        <f t="shared" si="148"/>
        <v>0</v>
      </c>
      <c r="P3587" s="1323">
        <f>O3587/'1.5 Universal Data'!$E$36</f>
        <v>0</v>
      </c>
      <c r="R3587" s="134"/>
      <c r="S3587" s="134"/>
      <c r="T3587" s="134"/>
      <c r="U3587" s="134"/>
      <c r="V3587" s="134"/>
      <c r="W3587" s="134"/>
      <c r="X3587" s="134"/>
      <c r="Y3587" s="134"/>
      <c r="Z3587" s="134"/>
      <c r="AA3587" s="134"/>
      <c r="AB3587" s="134"/>
      <c r="AC3587" s="134"/>
      <c r="AD3587" s="134"/>
      <c r="AE3587" s="134"/>
    </row>
    <row r="3588" spans="2:31">
      <c r="B3588" s="1319">
        <f t="shared" si="149"/>
        <v>-1</v>
      </c>
      <c r="D3588" s="1310"/>
      <c r="E3588" s="1310"/>
      <c r="F3588" s="1320"/>
      <c r="G3588" s="1310"/>
      <c r="H3588" s="1310"/>
      <c r="I3588" s="1310"/>
      <c r="J3588" s="1321"/>
      <c r="K3588" s="1321"/>
      <c r="L3588" s="1310"/>
      <c r="N3588" s="1322">
        <f t="shared" si="147"/>
        <v>0</v>
      </c>
      <c r="O3588" s="1323">
        <f t="shared" si="148"/>
        <v>0</v>
      </c>
      <c r="P3588" s="1323">
        <f>O3588/'1.5 Universal Data'!$E$36</f>
        <v>0</v>
      </c>
      <c r="R3588" s="134"/>
      <c r="S3588" s="134"/>
      <c r="T3588" s="134"/>
      <c r="U3588" s="134"/>
      <c r="V3588" s="134"/>
      <c r="W3588" s="134"/>
      <c r="X3588" s="134"/>
      <c r="Y3588" s="134"/>
      <c r="Z3588" s="134"/>
      <c r="AA3588" s="134"/>
      <c r="AB3588" s="134"/>
      <c r="AC3588" s="134"/>
      <c r="AD3588" s="134"/>
      <c r="AE3588" s="134"/>
    </row>
    <row r="3589" spans="2:31">
      <c r="B3589" s="1319">
        <f t="shared" si="149"/>
        <v>-1</v>
      </c>
      <c r="D3589" s="1310"/>
      <c r="E3589" s="1310"/>
      <c r="F3589" s="1320"/>
      <c r="G3589" s="1310"/>
      <c r="H3589" s="1310"/>
      <c r="I3589" s="1310"/>
      <c r="J3589" s="1321"/>
      <c r="K3589" s="1321"/>
      <c r="L3589" s="1310"/>
      <c r="N3589" s="1322">
        <f t="shared" si="147"/>
        <v>0</v>
      </c>
      <c r="O3589" s="1323">
        <f t="shared" si="148"/>
        <v>0</v>
      </c>
      <c r="P3589" s="1323">
        <f>O3589/'1.5 Universal Data'!$E$36</f>
        <v>0</v>
      </c>
      <c r="R3589" s="134"/>
      <c r="S3589" s="134"/>
      <c r="T3589" s="134"/>
      <c r="U3589" s="134"/>
      <c r="V3589" s="134"/>
      <c r="W3589" s="134"/>
      <c r="X3589" s="134"/>
      <c r="Y3589" s="134"/>
      <c r="Z3589" s="134"/>
      <c r="AA3589" s="134"/>
      <c r="AB3589" s="134"/>
      <c r="AC3589" s="134"/>
      <c r="AD3589" s="134"/>
      <c r="AE3589" s="134"/>
    </row>
    <row r="3590" spans="2:31">
      <c r="B3590" s="1319">
        <f t="shared" si="149"/>
        <v>-1</v>
      </c>
      <c r="D3590" s="1310"/>
      <c r="E3590" s="1310"/>
      <c r="F3590" s="1320"/>
      <c r="G3590" s="1310"/>
      <c r="H3590" s="1310"/>
      <c r="I3590" s="1310"/>
      <c r="J3590" s="1321"/>
      <c r="K3590" s="1321"/>
      <c r="L3590" s="1310"/>
      <c r="N3590" s="1322">
        <f t="shared" si="147"/>
        <v>0</v>
      </c>
      <c r="O3590" s="1323">
        <f t="shared" si="148"/>
        <v>0</v>
      </c>
      <c r="P3590" s="1323">
        <f>O3590/'1.5 Universal Data'!$E$36</f>
        <v>0</v>
      </c>
      <c r="R3590" s="134"/>
      <c r="S3590" s="134"/>
      <c r="T3590" s="134"/>
      <c r="U3590" s="134"/>
      <c r="V3590" s="134"/>
      <c r="W3590" s="134"/>
      <c r="X3590" s="134"/>
      <c r="Y3590" s="134"/>
      <c r="Z3590" s="134"/>
      <c r="AA3590" s="134"/>
      <c r="AB3590" s="134"/>
      <c r="AC3590" s="134"/>
      <c r="AD3590" s="134"/>
      <c r="AE3590" s="134"/>
    </row>
    <row r="3591" spans="2:31">
      <c r="B3591" s="1319">
        <f t="shared" si="149"/>
        <v>-1</v>
      </c>
      <c r="D3591" s="1310"/>
      <c r="E3591" s="1310"/>
      <c r="F3591" s="1320"/>
      <c r="G3591" s="1310"/>
      <c r="H3591" s="1310"/>
      <c r="I3591" s="1310"/>
      <c r="J3591" s="1321"/>
      <c r="K3591" s="1321"/>
      <c r="L3591" s="1310"/>
      <c r="N3591" s="1322">
        <f t="shared" si="147"/>
        <v>0</v>
      </c>
      <c r="O3591" s="1323">
        <f t="shared" si="148"/>
        <v>0</v>
      </c>
      <c r="P3591" s="1323">
        <f>O3591/'1.5 Universal Data'!$E$36</f>
        <v>0</v>
      </c>
      <c r="R3591" s="134"/>
      <c r="S3591" s="134"/>
      <c r="T3591" s="134"/>
      <c r="U3591" s="134"/>
      <c r="V3591" s="134"/>
      <c r="W3591" s="134"/>
      <c r="X3591" s="134"/>
      <c r="Y3591" s="134"/>
      <c r="Z3591" s="134"/>
      <c r="AA3591" s="134"/>
      <c r="AB3591" s="134"/>
      <c r="AC3591" s="134"/>
      <c r="AD3591" s="134"/>
      <c r="AE3591" s="134"/>
    </row>
    <row r="3592" spans="2:31">
      <c r="B3592" s="1319">
        <f t="shared" si="149"/>
        <v>-1</v>
      </c>
      <c r="D3592" s="1310"/>
      <c r="E3592" s="1310"/>
      <c r="F3592" s="1320"/>
      <c r="G3592" s="1310"/>
      <c r="H3592" s="1310"/>
      <c r="I3592" s="1310"/>
      <c r="J3592" s="1321"/>
      <c r="K3592" s="1321"/>
      <c r="L3592" s="1310"/>
      <c r="N3592" s="1322">
        <f t="shared" si="147"/>
        <v>0</v>
      </c>
      <c r="O3592" s="1323">
        <f t="shared" si="148"/>
        <v>0</v>
      </c>
      <c r="P3592" s="1323">
        <f>O3592/'1.5 Universal Data'!$E$36</f>
        <v>0</v>
      </c>
      <c r="R3592" s="134"/>
      <c r="S3592" s="134"/>
      <c r="T3592" s="134"/>
      <c r="U3592" s="134"/>
      <c r="V3592" s="134"/>
      <c r="W3592" s="134"/>
      <c r="X3592" s="134"/>
      <c r="Y3592" s="134"/>
      <c r="Z3592" s="134"/>
      <c r="AA3592" s="134"/>
      <c r="AB3592" s="134"/>
      <c r="AC3592" s="134"/>
      <c r="AD3592" s="134"/>
      <c r="AE3592" s="134"/>
    </row>
    <row r="3593" spans="2:31">
      <c r="B3593" s="1319">
        <f t="shared" si="149"/>
        <v>-1</v>
      </c>
      <c r="D3593" s="1310"/>
      <c r="E3593" s="1310"/>
      <c r="F3593" s="1320"/>
      <c r="G3593" s="1310"/>
      <c r="H3593" s="1310"/>
      <c r="I3593" s="1310"/>
      <c r="J3593" s="1321"/>
      <c r="K3593" s="1321"/>
      <c r="L3593" s="1310"/>
      <c r="N3593" s="1322">
        <f t="shared" si="147"/>
        <v>0</v>
      </c>
      <c r="O3593" s="1323">
        <f t="shared" si="148"/>
        <v>0</v>
      </c>
      <c r="P3593" s="1323">
        <f>O3593/'1.5 Universal Data'!$E$36</f>
        <v>0</v>
      </c>
      <c r="R3593" s="134"/>
      <c r="S3593" s="134"/>
      <c r="T3593" s="134"/>
      <c r="U3593" s="134"/>
      <c r="V3593" s="134"/>
      <c r="W3593" s="134"/>
      <c r="X3593" s="134"/>
      <c r="Y3593" s="134"/>
      <c r="Z3593" s="134"/>
      <c r="AA3593" s="134"/>
      <c r="AB3593" s="134"/>
      <c r="AC3593" s="134"/>
      <c r="AD3593" s="134"/>
      <c r="AE3593" s="134"/>
    </row>
    <row r="3594" spans="2:31">
      <c r="B3594" s="1319">
        <f t="shared" si="149"/>
        <v>-1</v>
      </c>
      <c r="D3594" s="1310"/>
      <c r="E3594" s="1310"/>
      <c r="F3594" s="1320"/>
      <c r="G3594" s="1310"/>
      <c r="H3594" s="1310"/>
      <c r="I3594" s="1310"/>
      <c r="J3594" s="1321"/>
      <c r="K3594" s="1321"/>
      <c r="L3594" s="1310"/>
      <c r="N3594" s="1322">
        <f t="shared" si="147"/>
        <v>0</v>
      </c>
      <c r="O3594" s="1323">
        <f t="shared" si="148"/>
        <v>0</v>
      </c>
      <c r="P3594" s="1323">
        <f>O3594/'1.5 Universal Data'!$E$36</f>
        <v>0</v>
      </c>
      <c r="R3594" s="134"/>
      <c r="S3594" s="134"/>
      <c r="T3594" s="134"/>
      <c r="U3594" s="134"/>
      <c r="V3594" s="134"/>
      <c r="W3594" s="134"/>
      <c r="X3594" s="134"/>
      <c r="Y3594" s="134"/>
      <c r="Z3594" s="134"/>
      <c r="AA3594" s="134"/>
      <c r="AB3594" s="134"/>
      <c r="AC3594" s="134"/>
      <c r="AD3594" s="134"/>
      <c r="AE3594" s="134"/>
    </row>
    <row r="3595" spans="2:31">
      <c r="B3595" s="1319">
        <f t="shared" si="149"/>
        <v>-1</v>
      </c>
      <c r="D3595" s="1310"/>
      <c r="E3595" s="1310"/>
      <c r="F3595" s="1320"/>
      <c r="G3595" s="1310"/>
      <c r="H3595" s="1310"/>
      <c r="I3595" s="1310"/>
      <c r="J3595" s="1321"/>
      <c r="K3595" s="1321"/>
      <c r="L3595" s="1310"/>
      <c r="N3595" s="1322">
        <f t="shared" si="147"/>
        <v>0</v>
      </c>
      <c r="O3595" s="1323">
        <f t="shared" si="148"/>
        <v>0</v>
      </c>
      <c r="P3595" s="1323">
        <f>O3595/'1.5 Universal Data'!$E$36</f>
        <v>0</v>
      </c>
      <c r="R3595" s="134"/>
      <c r="S3595" s="134"/>
      <c r="T3595" s="134"/>
      <c r="U3595" s="134"/>
      <c r="V3595" s="134"/>
      <c r="W3595" s="134"/>
      <c r="X3595" s="134"/>
      <c r="Y3595" s="134"/>
      <c r="Z3595" s="134"/>
      <c r="AA3595" s="134"/>
      <c r="AB3595" s="134"/>
      <c r="AC3595" s="134"/>
      <c r="AD3595" s="134"/>
      <c r="AE3595" s="134"/>
    </row>
    <row r="3596" spans="2:31">
      <c r="B3596" s="1319">
        <f t="shared" si="149"/>
        <v>-1</v>
      </c>
      <c r="D3596" s="1310"/>
      <c r="E3596" s="1310"/>
      <c r="F3596" s="1320"/>
      <c r="G3596" s="1310"/>
      <c r="H3596" s="1310"/>
      <c r="I3596" s="1310"/>
      <c r="J3596" s="1321"/>
      <c r="K3596" s="1321"/>
      <c r="L3596" s="1310"/>
      <c r="N3596" s="1322">
        <f t="shared" si="147"/>
        <v>0</v>
      </c>
      <c r="O3596" s="1323">
        <f t="shared" si="148"/>
        <v>0</v>
      </c>
      <c r="P3596" s="1323">
        <f>O3596/'1.5 Universal Data'!$E$36</f>
        <v>0</v>
      </c>
      <c r="R3596" s="134"/>
      <c r="S3596" s="134"/>
      <c r="T3596" s="134"/>
      <c r="U3596" s="134"/>
      <c r="V3596" s="134"/>
      <c r="W3596" s="134"/>
      <c r="X3596" s="134"/>
      <c r="Y3596" s="134"/>
      <c r="Z3596" s="134"/>
      <c r="AA3596" s="134"/>
      <c r="AB3596" s="134"/>
      <c r="AC3596" s="134"/>
      <c r="AD3596" s="134"/>
      <c r="AE3596" s="134"/>
    </row>
    <row r="3597" spans="2:31">
      <c r="B3597" s="1319">
        <f t="shared" si="149"/>
        <v>-1</v>
      </c>
      <c r="D3597" s="1310"/>
      <c r="E3597" s="1310"/>
      <c r="F3597" s="1320"/>
      <c r="G3597" s="1310"/>
      <c r="H3597" s="1310"/>
      <c r="I3597" s="1310"/>
      <c r="J3597" s="1321"/>
      <c r="K3597" s="1321"/>
      <c r="L3597" s="1310"/>
      <c r="N3597" s="1322">
        <f t="shared" si="147"/>
        <v>0</v>
      </c>
      <c r="O3597" s="1323">
        <f t="shared" si="148"/>
        <v>0</v>
      </c>
      <c r="P3597" s="1323">
        <f>O3597/'1.5 Universal Data'!$E$36</f>
        <v>0</v>
      </c>
      <c r="R3597" s="134"/>
      <c r="S3597" s="134"/>
      <c r="T3597" s="134"/>
      <c r="U3597" s="134"/>
      <c r="V3597" s="134"/>
      <c r="W3597" s="134"/>
      <c r="X3597" s="134"/>
      <c r="Y3597" s="134"/>
      <c r="Z3597" s="134"/>
      <c r="AA3597" s="134"/>
      <c r="AB3597" s="134"/>
      <c r="AC3597" s="134"/>
      <c r="AD3597" s="134"/>
      <c r="AE3597" s="134"/>
    </row>
    <row r="3598" spans="2:31">
      <c r="B3598" s="1319">
        <f t="shared" si="149"/>
        <v>-1</v>
      </c>
      <c r="D3598" s="1310"/>
      <c r="E3598" s="1310"/>
      <c r="F3598" s="1320"/>
      <c r="G3598" s="1310"/>
      <c r="H3598" s="1310"/>
      <c r="I3598" s="1310"/>
      <c r="J3598" s="1321"/>
      <c r="K3598" s="1321"/>
      <c r="L3598" s="1310"/>
      <c r="N3598" s="1322">
        <f t="shared" si="147"/>
        <v>0</v>
      </c>
      <c r="O3598" s="1323">
        <f t="shared" si="148"/>
        <v>0</v>
      </c>
      <c r="P3598" s="1323">
        <f>O3598/'1.5 Universal Data'!$E$36</f>
        <v>0</v>
      </c>
      <c r="R3598" s="134"/>
      <c r="S3598" s="134"/>
      <c r="T3598" s="134"/>
      <c r="U3598" s="134"/>
      <c r="V3598" s="134"/>
      <c r="W3598" s="134"/>
      <c r="X3598" s="134"/>
      <c r="Y3598" s="134"/>
      <c r="Z3598" s="134"/>
      <c r="AA3598" s="134"/>
      <c r="AB3598" s="134"/>
      <c r="AC3598" s="134"/>
      <c r="AD3598" s="134"/>
      <c r="AE3598" s="134"/>
    </row>
    <row r="3599" spans="2:31">
      <c r="B3599" s="1319">
        <f t="shared" si="149"/>
        <v>-1</v>
      </c>
      <c r="D3599" s="1310"/>
      <c r="E3599" s="1310"/>
      <c r="F3599" s="1320"/>
      <c r="G3599" s="1310"/>
      <c r="H3599" s="1310"/>
      <c r="I3599" s="1310"/>
      <c r="J3599" s="1321"/>
      <c r="K3599" s="1321"/>
      <c r="L3599" s="1310"/>
      <c r="N3599" s="1322">
        <f t="shared" si="147"/>
        <v>0</v>
      </c>
      <c r="O3599" s="1323">
        <f t="shared" si="148"/>
        <v>0</v>
      </c>
      <c r="P3599" s="1323">
        <f>O3599/'1.5 Universal Data'!$E$36</f>
        <v>0</v>
      </c>
      <c r="R3599" s="134"/>
      <c r="S3599" s="134"/>
      <c r="T3599" s="134"/>
      <c r="U3599" s="134"/>
      <c r="V3599" s="134"/>
      <c r="W3599" s="134"/>
      <c r="X3599" s="134"/>
      <c r="Y3599" s="134"/>
      <c r="Z3599" s="134"/>
      <c r="AA3599" s="134"/>
      <c r="AB3599" s="134"/>
      <c r="AC3599" s="134"/>
      <c r="AD3599" s="134"/>
      <c r="AE3599" s="134"/>
    </row>
    <row r="3600" spans="2:31">
      <c r="B3600" s="1319">
        <f t="shared" si="149"/>
        <v>-1</v>
      </c>
      <c r="D3600" s="1310"/>
      <c r="E3600" s="1310"/>
      <c r="F3600" s="1320"/>
      <c r="G3600" s="1310"/>
      <c r="H3600" s="1310"/>
      <c r="I3600" s="1310"/>
      <c r="J3600" s="1321"/>
      <c r="K3600" s="1321"/>
      <c r="L3600" s="1310"/>
      <c r="N3600" s="1322">
        <f t="shared" ref="N3600:N3663" si="150">+H3600*((K3600-J3600)+1)*B3600</f>
        <v>0</v>
      </c>
      <c r="O3600" s="1323">
        <f t="shared" ref="O3600:O3663" si="151">N3600*L3600/100</f>
        <v>0</v>
      </c>
      <c r="P3600" s="1323">
        <f>O3600/'1.5 Universal Data'!$E$36</f>
        <v>0</v>
      </c>
      <c r="R3600" s="134"/>
      <c r="S3600" s="134"/>
      <c r="T3600" s="134"/>
      <c r="U3600" s="134"/>
      <c r="V3600" s="134"/>
      <c r="W3600" s="134"/>
      <c r="X3600" s="134"/>
      <c r="Y3600" s="134"/>
      <c r="Z3600" s="134"/>
      <c r="AA3600" s="134"/>
      <c r="AB3600" s="134"/>
      <c r="AC3600" s="134"/>
      <c r="AD3600" s="134"/>
      <c r="AE3600" s="134"/>
    </row>
    <row r="3601" spans="2:31">
      <c r="B3601" s="1319">
        <f t="shared" si="149"/>
        <v>-1</v>
      </c>
      <c r="D3601" s="1310"/>
      <c r="E3601" s="1310"/>
      <c r="F3601" s="1320"/>
      <c r="G3601" s="1310"/>
      <c r="H3601" s="1310"/>
      <c r="I3601" s="1310"/>
      <c r="J3601" s="1321"/>
      <c r="K3601" s="1321"/>
      <c r="L3601" s="1310"/>
      <c r="N3601" s="1322">
        <f t="shared" si="150"/>
        <v>0</v>
      </c>
      <c r="O3601" s="1323">
        <f t="shared" si="151"/>
        <v>0</v>
      </c>
      <c r="P3601" s="1323">
        <f>O3601/'1.5 Universal Data'!$E$36</f>
        <v>0</v>
      </c>
      <c r="R3601" s="134"/>
      <c r="S3601" s="134"/>
      <c r="T3601" s="134"/>
      <c r="U3601" s="134"/>
      <c r="V3601" s="134"/>
      <c r="W3601" s="134"/>
      <c r="X3601" s="134"/>
      <c r="Y3601" s="134"/>
      <c r="Z3601" s="134"/>
      <c r="AA3601" s="134"/>
      <c r="AB3601" s="134"/>
      <c r="AC3601" s="134"/>
      <c r="AD3601" s="134"/>
      <c r="AE3601" s="134"/>
    </row>
    <row r="3602" spans="2:31">
      <c r="B3602" s="1319">
        <f t="shared" si="149"/>
        <v>-1</v>
      </c>
      <c r="D3602" s="1310"/>
      <c r="E3602" s="1310"/>
      <c r="F3602" s="1320"/>
      <c r="G3602" s="1310"/>
      <c r="H3602" s="1310"/>
      <c r="I3602" s="1310"/>
      <c r="J3602" s="1321"/>
      <c r="K3602" s="1321"/>
      <c r="L3602" s="1310"/>
      <c r="N3602" s="1322">
        <f t="shared" si="150"/>
        <v>0</v>
      </c>
      <c r="O3602" s="1323">
        <f t="shared" si="151"/>
        <v>0</v>
      </c>
      <c r="P3602" s="1323">
        <f>O3602/'1.5 Universal Data'!$E$36</f>
        <v>0</v>
      </c>
      <c r="R3602" s="134"/>
      <c r="S3602" s="134"/>
      <c r="T3602" s="134"/>
      <c r="U3602" s="134"/>
      <c r="V3602" s="134"/>
      <c r="W3602" s="134"/>
      <c r="X3602" s="134"/>
      <c r="Y3602" s="134"/>
      <c r="Z3602" s="134"/>
      <c r="AA3602" s="134"/>
      <c r="AB3602" s="134"/>
      <c r="AC3602" s="134"/>
      <c r="AD3602" s="134"/>
      <c r="AE3602" s="134"/>
    </row>
    <row r="3603" spans="2:31">
      <c r="B3603" s="1319">
        <f t="shared" si="149"/>
        <v>-1</v>
      </c>
      <c r="D3603" s="1310"/>
      <c r="E3603" s="1310"/>
      <c r="F3603" s="1320"/>
      <c r="G3603" s="1310"/>
      <c r="H3603" s="1310"/>
      <c r="I3603" s="1310"/>
      <c r="J3603" s="1321"/>
      <c r="K3603" s="1321"/>
      <c r="L3603" s="1310"/>
      <c r="N3603" s="1322">
        <f t="shared" si="150"/>
        <v>0</v>
      </c>
      <c r="O3603" s="1323">
        <f t="shared" si="151"/>
        <v>0</v>
      </c>
      <c r="P3603" s="1323">
        <f>O3603/'1.5 Universal Data'!$E$36</f>
        <v>0</v>
      </c>
      <c r="R3603" s="134"/>
      <c r="S3603" s="134"/>
      <c r="T3603" s="134"/>
      <c r="U3603" s="134"/>
      <c r="V3603" s="134"/>
      <c r="W3603" s="134"/>
      <c r="X3603" s="134"/>
      <c r="Y3603" s="134"/>
      <c r="Z3603" s="134"/>
      <c r="AA3603" s="134"/>
      <c r="AB3603" s="134"/>
      <c r="AC3603" s="134"/>
      <c r="AD3603" s="134"/>
      <c r="AE3603" s="134"/>
    </row>
    <row r="3604" spans="2:31">
      <c r="B3604" s="1319">
        <f t="shared" si="149"/>
        <v>-1</v>
      </c>
      <c r="D3604" s="1310"/>
      <c r="E3604" s="1310"/>
      <c r="F3604" s="1320"/>
      <c r="G3604" s="1310"/>
      <c r="H3604" s="1310"/>
      <c r="I3604" s="1310"/>
      <c r="J3604" s="1321"/>
      <c r="K3604" s="1321"/>
      <c r="L3604" s="1310"/>
      <c r="N3604" s="1322">
        <f t="shared" si="150"/>
        <v>0</v>
      </c>
      <c r="O3604" s="1323">
        <f t="shared" si="151"/>
        <v>0</v>
      </c>
      <c r="P3604" s="1323">
        <f>O3604/'1.5 Universal Data'!$E$36</f>
        <v>0</v>
      </c>
      <c r="R3604" s="134"/>
      <c r="S3604" s="134"/>
      <c r="T3604" s="134"/>
      <c r="U3604" s="134"/>
      <c r="V3604" s="134"/>
      <c r="W3604" s="134"/>
      <c r="X3604" s="134"/>
      <c r="Y3604" s="134"/>
      <c r="Z3604" s="134"/>
      <c r="AA3604" s="134"/>
      <c r="AB3604" s="134"/>
      <c r="AC3604" s="134"/>
      <c r="AD3604" s="134"/>
      <c r="AE3604" s="134"/>
    </row>
    <row r="3605" spans="2:31">
      <c r="B3605" s="1319">
        <f t="shared" si="149"/>
        <v>-1</v>
      </c>
      <c r="D3605" s="1310"/>
      <c r="E3605" s="1310"/>
      <c r="F3605" s="1320"/>
      <c r="G3605" s="1310"/>
      <c r="H3605" s="1310"/>
      <c r="I3605" s="1310"/>
      <c r="J3605" s="1321"/>
      <c r="K3605" s="1321"/>
      <c r="L3605" s="1310"/>
      <c r="N3605" s="1322">
        <f t="shared" si="150"/>
        <v>0</v>
      </c>
      <c r="O3605" s="1323">
        <f t="shared" si="151"/>
        <v>0</v>
      </c>
      <c r="P3605" s="1323">
        <f>O3605/'1.5 Universal Data'!$E$36</f>
        <v>0</v>
      </c>
      <c r="R3605" s="134"/>
      <c r="S3605" s="134"/>
      <c r="T3605" s="134"/>
      <c r="U3605" s="134"/>
      <c r="V3605" s="134"/>
      <c r="W3605" s="134"/>
      <c r="X3605" s="134"/>
      <c r="Y3605" s="134"/>
      <c r="Z3605" s="134"/>
      <c r="AA3605" s="134"/>
      <c r="AB3605" s="134"/>
      <c r="AC3605" s="134"/>
      <c r="AD3605" s="134"/>
      <c r="AE3605" s="134"/>
    </row>
    <row r="3606" spans="2:31">
      <c r="B3606" s="1319">
        <f t="shared" si="149"/>
        <v>-1</v>
      </c>
      <c r="D3606" s="1310"/>
      <c r="E3606" s="1310"/>
      <c r="F3606" s="1320"/>
      <c r="G3606" s="1310"/>
      <c r="H3606" s="1310"/>
      <c r="I3606" s="1310"/>
      <c r="J3606" s="1321"/>
      <c r="K3606" s="1321"/>
      <c r="L3606" s="1310"/>
      <c r="N3606" s="1322">
        <f t="shared" si="150"/>
        <v>0</v>
      </c>
      <c r="O3606" s="1323">
        <f t="shared" si="151"/>
        <v>0</v>
      </c>
      <c r="P3606" s="1323">
        <f>O3606/'1.5 Universal Data'!$E$36</f>
        <v>0</v>
      </c>
      <c r="R3606" s="134"/>
      <c r="S3606" s="134"/>
      <c r="T3606" s="134"/>
      <c r="U3606" s="134"/>
      <c r="V3606" s="134"/>
      <c r="W3606" s="134"/>
      <c r="X3606" s="134"/>
      <c r="Y3606" s="134"/>
      <c r="Z3606" s="134"/>
      <c r="AA3606" s="134"/>
      <c r="AB3606" s="134"/>
      <c r="AC3606" s="134"/>
      <c r="AD3606" s="134"/>
      <c r="AE3606" s="134"/>
    </row>
    <row r="3607" spans="2:31">
      <c r="B3607" s="1319">
        <f t="shared" ref="B3607:B3670" si="152">IF(G3607="buy",1,-1)</f>
        <v>-1</v>
      </c>
      <c r="D3607" s="1310"/>
      <c r="E3607" s="1310"/>
      <c r="F3607" s="1320"/>
      <c r="G3607" s="1310"/>
      <c r="H3607" s="1310"/>
      <c r="I3607" s="1310"/>
      <c r="J3607" s="1321"/>
      <c r="K3607" s="1321"/>
      <c r="L3607" s="1310"/>
      <c r="N3607" s="1322">
        <f t="shared" si="150"/>
        <v>0</v>
      </c>
      <c r="O3607" s="1323">
        <f t="shared" si="151"/>
        <v>0</v>
      </c>
      <c r="P3607" s="1323">
        <f>O3607/'1.5 Universal Data'!$E$36</f>
        <v>0</v>
      </c>
      <c r="R3607" s="134"/>
      <c r="S3607" s="134"/>
      <c r="T3607" s="134"/>
      <c r="U3607" s="134"/>
      <c r="V3607" s="134"/>
      <c r="W3607" s="134"/>
      <c r="X3607" s="134"/>
      <c r="Y3607" s="134"/>
      <c r="Z3607" s="134"/>
      <c r="AA3607" s="134"/>
      <c r="AB3607" s="134"/>
      <c r="AC3607" s="134"/>
      <c r="AD3607" s="134"/>
      <c r="AE3607" s="134"/>
    </row>
    <row r="3608" spans="2:31">
      <c r="B3608" s="1319">
        <f t="shared" si="152"/>
        <v>-1</v>
      </c>
      <c r="D3608" s="1310"/>
      <c r="E3608" s="1310"/>
      <c r="F3608" s="1320"/>
      <c r="G3608" s="1310"/>
      <c r="H3608" s="1310"/>
      <c r="I3608" s="1310"/>
      <c r="J3608" s="1321"/>
      <c r="K3608" s="1321"/>
      <c r="L3608" s="1310"/>
      <c r="N3608" s="1322">
        <f t="shared" si="150"/>
        <v>0</v>
      </c>
      <c r="O3608" s="1323">
        <f t="shared" si="151"/>
        <v>0</v>
      </c>
      <c r="P3608" s="1323">
        <f>O3608/'1.5 Universal Data'!$E$36</f>
        <v>0</v>
      </c>
      <c r="R3608" s="134"/>
      <c r="S3608" s="134"/>
      <c r="T3608" s="134"/>
      <c r="U3608" s="134"/>
      <c r="V3608" s="134"/>
      <c r="W3608" s="134"/>
      <c r="X3608" s="134"/>
      <c r="Y3608" s="134"/>
      <c r="Z3608" s="134"/>
      <c r="AA3608" s="134"/>
      <c r="AB3608" s="134"/>
      <c r="AC3608" s="134"/>
      <c r="AD3608" s="134"/>
      <c r="AE3608" s="134"/>
    </row>
    <row r="3609" spans="2:31">
      <c r="B3609" s="1319">
        <f t="shared" si="152"/>
        <v>-1</v>
      </c>
      <c r="D3609" s="1310"/>
      <c r="E3609" s="1310"/>
      <c r="F3609" s="1320"/>
      <c r="G3609" s="1310"/>
      <c r="H3609" s="1310"/>
      <c r="I3609" s="1310"/>
      <c r="J3609" s="1321"/>
      <c r="K3609" s="1321"/>
      <c r="L3609" s="1310"/>
      <c r="N3609" s="1322">
        <f t="shared" si="150"/>
        <v>0</v>
      </c>
      <c r="O3609" s="1323">
        <f t="shared" si="151"/>
        <v>0</v>
      </c>
      <c r="P3609" s="1323">
        <f>O3609/'1.5 Universal Data'!$E$36</f>
        <v>0</v>
      </c>
      <c r="R3609" s="134"/>
      <c r="S3609" s="134"/>
      <c r="T3609" s="134"/>
      <c r="U3609" s="134"/>
      <c r="V3609" s="134"/>
      <c r="W3609" s="134"/>
      <c r="X3609" s="134"/>
      <c r="Y3609" s="134"/>
      <c r="Z3609" s="134"/>
      <c r="AA3609" s="134"/>
      <c r="AB3609" s="134"/>
      <c r="AC3609" s="134"/>
      <c r="AD3609" s="134"/>
      <c r="AE3609" s="134"/>
    </row>
    <row r="3610" spans="2:31">
      <c r="B3610" s="1319">
        <f t="shared" si="152"/>
        <v>-1</v>
      </c>
      <c r="D3610" s="1310"/>
      <c r="E3610" s="1310"/>
      <c r="F3610" s="1320"/>
      <c r="G3610" s="1310"/>
      <c r="H3610" s="1310"/>
      <c r="I3610" s="1310"/>
      <c r="J3610" s="1321"/>
      <c r="K3610" s="1321"/>
      <c r="L3610" s="1310"/>
      <c r="N3610" s="1322">
        <f t="shared" si="150"/>
        <v>0</v>
      </c>
      <c r="O3610" s="1323">
        <f t="shared" si="151"/>
        <v>0</v>
      </c>
      <c r="P3610" s="1323">
        <f>O3610/'1.5 Universal Data'!$E$36</f>
        <v>0</v>
      </c>
      <c r="R3610" s="134"/>
      <c r="S3610" s="134"/>
      <c r="T3610" s="134"/>
      <c r="U3610" s="134"/>
      <c r="V3610" s="134"/>
      <c r="W3610" s="134"/>
      <c r="X3610" s="134"/>
      <c r="Y3610" s="134"/>
      <c r="Z3610" s="134"/>
      <c r="AA3610" s="134"/>
      <c r="AB3610" s="134"/>
      <c r="AC3610" s="134"/>
      <c r="AD3610" s="134"/>
      <c r="AE3610" s="134"/>
    </row>
    <row r="3611" spans="2:31">
      <c r="B3611" s="1319">
        <f t="shared" si="152"/>
        <v>-1</v>
      </c>
      <c r="D3611" s="1310"/>
      <c r="E3611" s="1310"/>
      <c r="F3611" s="1320"/>
      <c r="G3611" s="1310"/>
      <c r="H3611" s="1310"/>
      <c r="I3611" s="1310"/>
      <c r="J3611" s="1321"/>
      <c r="K3611" s="1321"/>
      <c r="L3611" s="1310"/>
      <c r="N3611" s="1322">
        <f t="shared" si="150"/>
        <v>0</v>
      </c>
      <c r="O3611" s="1323">
        <f t="shared" si="151"/>
        <v>0</v>
      </c>
      <c r="P3611" s="1323">
        <f>O3611/'1.5 Universal Data'!$E$36</f>
        <v>0</v>
      </c>
      <c r="R3611" s="134"/>
      <c r="S3611" s="134"/>
      <c r="T3611" s="134"/>
      <c r="U3611" s="134"/>
      <c r="V3611" s="134"/>
      <c r="W3611" s="134"/>
      <c r="X3611" s="134"/>
      <c r="Y3611" s="134"/>
      <c r="Z3611" s="134"/>
      <c r="AA3611" s="134"/>
      <c r="AB3611" s="134"/>
      <c r="AC3611" s="134"/>
      <c r="AD3611" s="134"/>
      <c r="AE3611" s="134"/>
    </row>
    <row r="3612" spans="2:31">
      <c r="B3612" s="1319">
        <f t="shared" si="152"/>
        <v>-1</v>
      </c>
      <c r="D3612" s="1310"/>
      <c r="E3612" s="1310"/>
      <c r="F3612" s="1320"/>
      <c r="G3612" s="1310"/>
      <c r="H3612" s="1310"/>
      <c r="I3612" s="1310"/>
      <c r="J3612" s="1321"/>
      <c r="K3612" s="1321"/>
      <c r="L3612" s="1310"/>
      <c r="N3612" s="1322">
        <f t="shared" si="150"/>
        <v>0</v>
      </c>
      <c r="O3612" s="1323">
        <f t="shared" si="151"/>
        <v>0</v>
      </c>
      <c r="P3612" s="1323">
        <f>O3612/'1.5 Universal Data'!$E$36</f>
        <v>0</v>
      </c>
      <c r="R3612" s="134"/>
      <c r="S3612" s="134"/>
      <c r="T3612" s="134"/>
      <c r="U3612" s="134"/>
      <c r="V3612" s="134"/>
      <c r="W3612" s="134"/>
      <c r="X3612" s="134"/>
      <c r="Y3612" s="134"/>
      <c r="Z3612" s="134"/>
      <c r="AA3612" s="134"/>
      <c r="AB3612" s="134"/>
      <c r="AC3612" s="134"/>
      <c r="AD3612" s="134"/>
      <c r="AE3612" s="134"/>
    </row>
    <row r="3613" spans="2:31">
      <c r="B3613" s="1319">
        <f t="shared" si="152"/>
        <v>-1</v>
      </c>
      <c r="D3613" s="1310"/>
      <c r="E3613" s="1310"/>
      <c r="F3613" s="1320"/>
      <c r="G3613" s="1310"/>
      <c r="H3613" s="1310"/>
      <c r="I3613" s="1310"/>
      <c r="J3613" s="1321"/>
      <c r="K3613" s="1321"/>
      <c r="L3613" s="1310"/>
      <c r="N3613" s="1322">
        <f t="shared" si="150"/>
        <v>0</v>
      </c>
      <c r="O3613" s="1323">
        <f t="shared" si="151"/>
        <v>0</v>
      </c>
      <c r="P3613" s="1323">
        <f>O3613/'1.5 Universal Data'!$E$36</f>
        <v>0</v>
      </c>
      <c r="R3613" s="134"/>
      <c r="S3613" s="134"/>
      <c r="T3613" s="134"/>
      <c r="U3613" s="134"/>
      <c r="V3613" s="134"/>
      <c r="W3613" s="134"/>
      <c r="X3613" s="134"/>
      <c r="Y3613" s="134"/>
      <c r="Z3613" s="134"/>
      <c r="AA3613" s="134"/>
      <c r="AB3613" s="134"/>
      <c r="AC3613" s="134"/>
      <c r="AD3613" s="134"/>
      <c r="AE3613" s="134"/>
    </row>
    <row r="3614" spans="2:31">
      <c r="B3614" s="1319">
        <f t="shared" si="152"/>
        <v>-1</v>
      </c>
      <c r="D3614" s="1310"/>
      <c r="E3614" s="1310"/>
      <c r="F3614" s="1320"/>
      <c r="G3614" s="1310"/>
      <c r="H3614" s="1310"/>
      <c r="I3614" s="1310"/>
      <c r="J3614" s="1321"/>
      <c r="K3614" s="1321"/>
      <c r="L3614" s="1310"/>
      <c r="N3614" s="1322">
        <f t="shared" si="150"/>
        <v>0</v>
      </c>
      <c r="O3614" s="1323">
        <f t="shared" si="151"/>
        <v>0</v>
      </c>
      <c r="P3614" s="1323">
        <f>O3614/'1.5 Universal Data'!$E$36</f>
        <v>0</v>
      </c>
      <c r="R3614" s="134"/>
      <c r="S3614" s="134"/>
      <c r="T3614" s="134"/>
      <c r="U3614" s="134"/>
      <c r="V3614" s="134"/>
      <c r="W3614" s="134"/>
      <c r="X3614" s="134"/>
      <c r="Y3614" s="134"/>
      <c r="Z3614" s="134"/>
      <c r="AA3614" s="134"/>
      <c r="AB3614" s="134"/>
      <c r="AC3614" s="134"/>
      <c r="AD3614" s="134"/>
      <c r="AE3614" s="134"/>
    </row>
    <row r="3615" spans="2:31">
      <c r="B3615" s="1319">
        <f t="shared" si="152"/>
        <v>-1</v>
      </c>
      <c r="D3615" s="1310"/>
      <c r="E3615" s="1310"/>
      <c r="F3615" s="1320"/>
      <c r="G3615" s="1310"/>
      <c r="H3615" s="1310"/>
      <c r="I3615" s="1310"/>
      <c r="J3615" s="1321"/>
      <c r="K3615" s="1321"/>
      <c r="L3615" s="1310"/>
      <c r="N3615" s="1322">
        <f t="shared" si="150"/>
        <v>0</v>
      </c>
      <c r="O3615" s="1323">
        <f t="shared" si="151"/>
        <v>0</v>
      </c>
      <c r="P3615" s="1323">
        <f>O3615/'1.5 Universal Data'!$E$36</f>
        <v>0</v>
      </c>
      <c r="R3615" s="134"/>
      <c r="S3615" s="134"/>
      <c r="T3615" s="134"/>
      <c r="U3615" s="134"/>
      <c r="V3615" s="134"/>
      <c r="W3615" s="134"/>
      <c r="X3615" s="134"/>
      <c r="Y3615" s="134"/>
      <c r="Z3615" s="134"/>
      <c r="AA3615" s="134"/>
      <c r="AB3615" s="134"/>
      <c r="AC3615" s="134"/>
      <c r="AD3615" s="134"/>
      <c r="AE3615" s="134"/>
    </row>
    <row r="3616" spans="2:31">
      <c r="B3616" s="1319">
        <f t="shared" si="152"/>
        <v>-1</v>
      </c>
      <c r="D3616" s="1310"/>
      <c r="E3616" s="1310"/>
      <c r="F3616" s="1320"/>
      <c r="G3616" s="1310"/>
      <c r="H3616" s="1310"/>
      <c r="I3616" s="1310"/>
      <c r="J3616" s="1321"/>
      <c r="K3616" s="1321"/>
      <c r="L3616" s="1310"/>
      <c r="N3616" s="1322">
        <f t="shared" si="150"/>
        <v>0</v>
      </c>
      <c r="O3616" s="1323">
        <f t="shared" si="151"/>
        <v>0</v>
      </c>
      <c r="P3616" s="1323">
        <f>O3616/'1.5 Universal Data'!$E$36</f>
        <v>0</v>
      </c>
      <c r="R3616" s="134"/>
      <c r="S3616" s="134"/>
      <c r="T3616" s="134"/>
      <c r="U3616" s="134"/>
      <c r="V3616" s="134"/>
      <c r="W3616" s="134"/>
      <c r="X3616" s="134"/>
      <c r="Y3616" s="134"/>
      <c r="Z3616" s="134"/>
      <c r="AA3616" s="134"/>
      <c r="AB3616" s="134"/>
      <c r="AC3616" s="134"/>
      <c r="AD3616" s="134"/>
      <c r="AE3616" s="134"/>
    </row>
    <row r="3617" spans="2:31">
      <c r="B3617" s="1319">
        <f t="shared" si="152"/>
        <v>-1</v>
      </c>
      <c r="D3617" s="1310"/>
      <c r="E3617" s="1310"/>
      <c r="F3617" s="1320"/>
      <c r="G3617" s="1310"/>
      <c r="H3617" s="1310"/>
      <c r="I3617" s="1310"/>
      <c r="J3617" s="1321"/>
      <c r="K3617" s="1321"/>
      <c r="L3617" s="1310"/>
      <c r="N3617" s="1322">
        <f t="shared" si="150"/>
        <v>0</v>
      </c>
      <c r="O3617" s="1323">
        <f t="shared" si="151"/>
        <v>0</v>
      </c>
      <c r="P3617" s="1323">
        <f>O3617/'1.5 Universal Data'!$E$36</f>
        <v>0</v>
      </c>
      <c r="R3617" s="134"/>
      <c r="S3617" s="134"/>
      <c r="T3617" s="134"/>
      <c r="U3617" s="134"/>
      <c r="V3617" s="134"/>
      <c r="W3617" s="134"/>
      <c r="X3617" s="134"/>
      <c r="Y3617" s="134"/>
      <c r="Z3617" s="134"/>
      <c r="AA3617" s="134"/>
      <c r="AB3617" s="134"/>
      <c r="AC3617" s="134"/>
      <c r="AD3617" s="134"/>
      <c r="AE3617" s="134"/>
    </row>
    <row r="3618" spans="2:31">
      <c r="B3618" s="1319">
        <f t="shared" si="152"/>
        <v>-1</v>
      </c>
      <c r="D3618" s="1310"/>
      <c r="E3618" s="1310"/>
      <c r="F3618" s="1320"/>
      <c r="G3618" s="1310"/>
      <c r="H3618" s="1310"/>
      <c r="I3618" s="1310"/>
      <c r="J3618" s="1321"/>
      <c r="K3618" s="1321"/>
      <c r="L3618" s="1310"/>
      <c r="N3618" s="1322">
        <f t="shared" si="150"/>
        <v>0</v>
      </c>
      <c r="O3618" s="1323">
        <f t="shared" si="151"/>
        <v>0</v>
      </c>
      <c r="P3618" s="1323">
        <f>O3618/'1.5 Universal Data'!$E$36</f>
        <v>0</v>
      </c>
      <c r="R3618" s="134"/>
      <c r="S3618" s="134"/>
      <c r="T3618" s="134"/>
      <c r="U3618" s="134"/>
      <c r="V3618" s="134"/>
      <c r="W3618" s="134"/>
      <c r="X3618" s="134"/>
      <c r="Y3618" s="134"/>
      <c r="Z3618" s="134"/>
      <c r="AA3618" s="134"/>
      <c r="AB3618" s="134"/>
      <c r="AC3618" s="134"/>
      <c r="AD3618" s="134"/>
      <c r="AE3618" s="134"/>
    </row>
    <row r="3619" spans="2:31">
      <c r="B3619" s="1319">
        <f t="shared" si="152"/>
        <v>-1</v>
      </c>
      <c r="D3619" s="1310"/>
      <c r="E3619" s="1310"/>
      <c r="F3619" s="1320"/>
      <c r="G3619" s="1310"/>
      <c r="H3619" s="1310"/>
      <c r="I3619" s="1310"/>
      <c r="J3619" s="1321"/>
      <c r="K3619" s="1321"/>
      <c r="L3619" s="1310"/>
      <c r="N3619" s="1322">
        <f t="shared" si="150"/>
        <v>0</v>
      </c>
      <c r="O3619" s="1323">
        <f t="shared" si="151"/>
        <v>0</v>
      </c>
      <c r="P3619" s="1323">
        <f>O3619/'1.5 Universal Data'!$E$36</f>
        <v>0</v>
      </c>
      <c r="R3619" s="134"/>
      <c r="S3619" s="134"/>
      <c r="T3619" s="134"/>
      <c r="U3619" s="134"/>
      <c r="V3619" s="134"/>
      <c r="W3619" s="134"/>
      <c r="X3619" s="134"/>
      <c r="Y3619" s="134"/>
      <c r="Z3619" s="134"/>
      <c r="AA3619" s="134"/>
      <c r="AB3619" s="134"/>
      <c r="AC3619" s="134"/>
      <c r="AD3619" s="134"/>
      <c r="AE3619" s="134"/>
    </row>
    <row r="3620" spans="2:31">
      <c r="B3620" s="1319">
        <f t="shared" si="152"/>
        <v>-1</v>
      </c>
      <c r="D3620" s="1310"/>
      <c r="E3620" s="1310"/>
      <c r="F3620" s="1320"/>
      <c r="G3620" s="1310"/>
      <c r="H3620" s="1310"/>
      <c r="I3620" s="1310"/>
      <c r="J3620" s="1321"/>
      <c r="K3620" s="1321"/>
      <c r="L3620" s="1310"/>
      <c r="N3620" s="1322">
        <f t="shared" si="150"/>
        <v>0</v>
      </c>
      <c r="O3620" s="1323">
        <f t="shared" si="151"/>
        <v>0</v>
      </c>
      <c r="P3620" s="1323">
        <f>O3620/'1.5 Universal Data'!$E$36</f>
        <v>0</v>
      </c>
      <c r="R3620" s="134"/>
      <c r="S3620" s="134"/>
      <c r="T3620" s="134"/>
      <c r="U3620" s="134"/>
      <c r="V3620" s="134"/>
      <c r="W3620" s="134"/>
      <c r="X3620" s="134"/>
      <c r="Y3620" s="134"/>
      <c r="Z3620" s="134"/>
      <c r="AA3620" s="134"/>
      <c r="AB3620" s="134"/>
      <c r="AC3620" s="134"/>
      <c r="AD3620" s="134"/>
      <c r="AE3620" s="134"/>
    </row>
    <row r="3621" spans="2:31">
      <c r="B3621" s="1319">
        <f t="shared" si="152"/>
        <v>-1</v>
      </c>
      <c r="D3621" s="1310"/>
      <c r="E3621" s="1310"/>
      <c r="F3621" s="1320"/>
      <c r="G3621" s="1310"/>
      <c r="H3621" s="1310"/>
      <c r="I3621" s="1310"/>
      <c r="J3621" s="1321"/>
      <c r="K3621" s="1321"/>
      <c r="L3621" s="1310"/>
      <c r="N3621" s="1322">
        <f t="shared" si="150"/>
        <v>0</v>
      </c>
      <c r="O3621" s="1323">
        <f t="shared" si="151"/>
        <v>0</v>
      </c>
      <c r="P3621" s="1323">
        <f>O3621/'1.5 Universal Data'!$E$36</f>
        <v>0</v>
      </c>
      <c r="R3621" s="134"/>
      <c r="S3621" s="134"/>
      <c r="T3621" s="134"/>
      <c r="U3621" s="134"/>
      <c r="V3621" s="134"/>
      <c r="W3621" s="134"/>
      <c r="X3621" s="134"/>
      <c r="Y3621" s="134"/>
      <c r="Z3621" s="134"/>
      <c r="AA3621" s="134"/>
      <c r="AB3621" s="134"/>
      <c r="AC3621" s="134"/>
      <c r="AD3621" s="134"/>
      <c r="AE3621" s="134"/>
    </row>
    <row r="3622" spans="2:31">
      <c r="B3622" s="1319">
        <f t="shared" si="152"/>
        <v>-1</v>
      </c>
      <c r="D3622" s="1310"/>
      <c r="E3622" s="1310"/>
      <c r="F3622" s="1320"/>
      <c r="G3622" s="1310"/>
      <c r="H3622" s="1310"/>
      <c r="I3622" s="1310"/>
      <c r="J3622" s="1321"/>
      <c r="K3622" s="1321"/>
      <c r="L3622" s="1310"/>
      <c r="N3622" s="1322">
        <f t="shared" si="150"/>
        <v>0</v>
      </c>
      <c r="O3622" s="1323">
        <f t="shared" si="151"/>
        <v>0</v>
      </c>
      <c r="P3622" s="1323">
        <f>O3622/'1.5 Universal Data'!$E$36</f>
        <v>0</v>
      </c>
      <c r="R3622" s="134"/>
      <c r="S3622" s="134"/>
      <c r="T3622" s="134"/>
      <c r="U3622" s="134"/>
      <c r="V3622" s="134"/>
      <c r="W3622" s="134"/>
      <c r="X3622" s="134"/>
      <c r="Y3622" s="134"/>
      <c r="Z3622" s="134"/>
      <c r="AA3622" s="134"/>
      <c r="AB3622" s="134"/>
      <c r="AC3622" s="134"/>
      <c r="AD3622" s="134"/>
      <c r="AE3622" s="134"/>
    </row>
    <row r="3623" spans="2:31">
      <c r="B3623" s="1319">
        <f t="shared" si="152"/>
        <v>-1</v>
      </c>
      <c r="D3623" s="1310"/>
      <c r="E3623" s="1310"/>
      <c r="F3623" s="1320"/>
      <c r="G3623" s="1310"/>
      <c r="H3623" s="1310"/>
      <c r="I3623" s="1310"/>
      <c r="J3623" s="1321"/>
      <c r="K3623" s="1321"/>
      <c r="L3623" s="1310"/>
      <c r="N3623" s="1322">
        <f t="shared" si="150"/>
        <v>0</v>
      </c>
      <c r="O3623" s="1323">
        <f t="shared" si="151"/>
        <v>0</v>
      </c>
      <c r="P3623" s="1323">
        <f>O3623/'1.5 Universal Data'!$E$36</f>
        <v>0</v>
      </c>
      <c r="R3623" s="134"/>
      <c r="S3623" s="134"/>
      <c r="T3623" s="134"/>
      <c r="U3623" s="134"/>
      <c r="V3623" s="134"/>
      <c r="W3623" s="134"/>
      <c r="X3623" s="134"/>
      <c r="Y3623" s="134"/>
      <c r="Z3623" s="134"/>
      <c r="AA3623" s="134"/>
      <c r="AB3623" s="134"/>
      <c r="AC3623" s="134"/>
      <c r="AD3623" s="134"/>
      <c r="AE3623" s="134"/>
    </row>
    <row r="3624" spans="2:31">
      <c r="B3624" s="1319">
        <f t="shared" si="152"/>
        <v>-1</v>
      </c>
      <c r="D3624" s="1310"/>
      <c r="E3624" s="1310"/>
      <c r="F3624" s="1320"/>
      <c r="G3624" s="1310"/>
      <c r="H3624" s="1310"/>
      <c r="I3624" s="1310"/>
      <c r="J3624" s="1321"/>
      <c r="K3624" s="1321"/>
      <c r="L3624" s="1310"/>
      <c r="N3624" s="1322">
        <f t="shared" si="150"/>
        <v>0</v>
      </c>
      <c r="O3624" s="1323">
        <f t="shared" si="151"/>
        <v>0</v>
      </c>
      <c r="P3624" s="1323">
        <f>O3624/'1.5 Universal Data'!$E$36</f>
        <v>0</v>
      </c>
      <c r="R3624" s="134"/>
      <c r="S3624" s="134"/>
      <c r="T3624" s="134"/>
      <c r="U3624" s="134"/>
      <c r="V3624" s="134"/>
      <c r="W3624" s="134"/>
      <c r="X3624" s="134"/>
      <c r="Y3624" s="134"/>
      <c r="Z3624" s="134"/>
      <c r="AA3624" s="134"/>
      <c r="AB3624" s="134"/>
      <c r="AC3624" s="134"/>
      <c r="AD3624" s="134"/>
      <c r="AE3624" s="134"/>
    </row>
    <row r="3625" spans="2:31">
      <c r="B3625" s="1319">
        <f t="shared" si="152"/>
        <v>-1</v>
      </c>
      <c r="D3625" s="1310"/>
      <c r="E3625" s="1310"/>
      <c r="F3625" s="1320"/>
      <c r="G3625" s="1310"/>
      <c r="H3625" s="1310"/>
      <c r="I3625" s="1310"/>
      <c r="J3625" s="1321"/>
      <c r="K3625" s="1321"/>
      <c r="L3625" s="1310"/>
      <c r="N3625" s="1322">
        <f t="shared" si="150"/>
        <v>0</v>
      </c>
      <c r="O3625" s="1323">
        <f t="shared" si="151"/>
        <v>0</v>
      </c>
      <c r="P3625" s="1323">
        <f>O3625/'1.5 Universal Data'!$E$36</f>
        <v>0</v>
      </c>
      <c r="R3625" s="134"/>
      <c r="S3625" s="134"/>
      <c r="T3625" s="134"/>
      <c r="U3625" s="134"/>
      <c r="V3625" s="134"/>
      <c r="W3625" s="134"/>
      <c r="X3625" s="134"/>
      <c r="Y3625" s="134"/>
      <c r="Z3625" s="134"/>
      <c r="AA3625" s="134"/>
      <c r="AB3625" s="134"/>
      <c r="AC3625" s="134"/>
      <c r="AD3625" s="134"/>
      <c r="AE3625" s="134"/>
    </row>
    <row r="3626" spans="2:31">
      <c r="B3626" s="1319">
        <f t="shared" si="152"/>
        <v>-1</v>
      </c>
      <c r="D3626" s="1310"/>
      <c r="E3626" s="1310"/>
      <c r="F3626" s="1320"/>
      <c r="G3626" s="1310"/>
      <c r="H3626" s="1310"/>
      <c r="I3626" s="1310"/>
      <c r="J3626" s="1321"/>
      <c r="K3626" s="1321"/>
      <c r="L3626" s="1310"/>
      <c r="N3626" s="1322">
        <f t="shared" si="150"/>
        <v>0</v>
      </c>
      <c r="O3626" s="1323">
        <f t="shared" si="151"/>
        <v>0</v>
      </c>
      <c r="P3626" s="1323">
        <f>O3626/'1.5 Universal Data'!$E$36</f>
        <v>0</v>
      </c>
      <c r="R3626" s="134"/>
      <c r="S3626" s="134"/>
      <c r="T3626" s="134"/>
      <c r="U3626" s="134"/>
      <c r="V3626" s="134"/>
      <c r="W3626" s="134"/>
      <c r="X3626" s="134"/>
      <c r="Y3626" s="134"/>
      <c r="Z3626" s="134"/>
      <c r="AA3626" s="134"/>
      <c r="AB3626" s="134"/>
      <c r="AC3626" s="134"/>
      <c r="AD3626" s="134"/>
      <c r="AE3626" s="134"/>
    </row>
    <row r="3627" spans="2:31">
      <c r="B3627" s="1319">
        <f t="shared" si="152"/>
        <v>-1</v>
      </c>
      <c r="D3627" s="1310"/>
      <c r="E3627" s="1310"/>
      <c r="F3627" s="1320"/>
      <c r="G3627" s="1310"/>
      <c r="H3627" s="1310"/>
      <c r="I3627" s="1310"/>
      <c r="J3627" s="1321"/>
      <c r="K3627" s="1321"/>
      <c r="L3627" s="1310"/>
      <c r="N3627" s="1322">
        <f t="shared" si="150"/>
        <v>0</v>
      </c>
      <c r="O3627" s="1323">
        <f t="shared" si="151"/>
        <v>0</v>
      </c>
      <c r="P3627" s="1323">
        <f>O3627/'1.5 Universal Data'!$E$36</f>
        <v>0</v>
      </c>
      <c r="R3627" s="134"/>
      <c r="S3627" s="134"/>
      <c r="T3627" s="134"/>
      <c r="U3627" s="134"/>
      <c r="V3627" s="134"/>
      <c r="W3627" s="134"/>
      <c r="X3627" s="134"/>
      <c r="Y3627" s="134"/>
      <c r="Z3627" s="134"/>
      <c r="AA3627" s="134"/>
      <c r="AB3627" s="134"/>
      <c r="AC3627" s="134"/>
      <c r="AD3627" s="134"/>
      <c r="AE3627" s="134"/>
    </row>
    <row r="3628" spans="2:31">
      <c r="B3628" s="1319">
        <f t="shared" si="152"/>
        <v>-1</v>
      </c>
      <c r="D3628" s="1310"/>
      <c r="E3628" s="1310"/>
      <c r="F3628" s="1320"/>
      <c r="G3628" s="1310"/>
      <c r="H3628" s="1310"/>
      <c r="I3628" s="1310"/>
      <c r="J3628" s="1321"/>
      <c r="K3628" s="1321"/>
      <c r="L3628" s="1310"/>
      <c r="N3628" s="1322">
        <f t="shared" si="150"/>
        <v>0</v>
      </c>
      <c r="O3628" s="1323">
        <f t="shared" si="151"/>
        <v>0</v>
      </c>
      <c r="P3628" s="1323">
        <f>O3628/'1.5 Universal Data'!$E$36</f>
        <v>0</v>
      </c>
      <c r="R3628" s="134"/>
      <c r="S3628" s="134"/>
      <c r="T3628" s="134"/>
      <c r="U3628" s="134"/>
      <c r="V3628" s="134"/>
      <c r="W3628" s="134"/>
      <c r="X3628" s="134"/>
      <c r="Y3628" s="134"/>
      <c r="Z3628" s="134"/>
      <c r="AA3628" s="134"/>
      <c r="AB3628" s="134"/>
      <c r="AC3628" s="134"/>
      <c r="AD3628" s="134"/>
      <c r="AE3628" s="134"/>
    </row>
    <row r="3629" spans="2:31">
      <c r="B3629" s="1319">
        <f t="shared" si="152"/>
        <v>-1</v>
      </c>
      <c r="D3629" s="1310"/>
      <c r="E3629" s="1310"/>
      <c r="F3629" s="1320"/>
      <c r="G3629" s="1310"/>
      <c r="H3629" s="1310"/>
      <c r="I3629" s="1310"/>
      <c r="J3629" s="1321"/>
      <c r="K3629" s="1321"/>
      <c r="L3629" s="1310"/>
      <c r="N3629" s="1322">
        <f t="shared" si="150"/>
        <v>0</v>
      </c>
      <c r="O3629" s="1323">
        <f t="shared" si="151"/>
        <v>0</v>
      </c>
      <c r="P3629" s="1323">
        <f>O3629/'1.5 Universal Data'!$E$36</f>
        <v>0</v>
      </c>
      <c r="R3629" s="134"/>
      <c r="S3629" s="134"/>
      <c r="T3629" s="134"/>
      <c r="U3629" s="134"/>
      <c r="V3629" s="134"/>
      <c r="W3629" s="134"/>
      <c r="X3629" s="134"/>
      <c r="Y3629" s="134"/>
      <c r="Z3629" s="134"/>
      <c r="AA3629" s="134"/>
      <c r="AB3629" s="134"/>
      <c r="AC3629" s="134"/>
      <c r="AD3629" s="134"/>
      <c r="AE3629" s="134"/>
    </row>
    <row r="3630" spans="2:31">
      <c r="B3630" s="1319">
        <f t="shared" si="152"/>
        <v>-1</v>
      </c>
      <c r="D3630" s="1310"/>
      <c r="E3630" s="1310"/>
      <c r="F3630" s="1320"/>
      <c r="G3630" s="1310"/>
      <c r="H3630" s="1310"/>
      <c r="I3630" s="1310"/>
      <c r="J3630" s="1321"/>
      <c r="K3630" s="1321"/>
      <c r="L3630" s="1310"/>
      <c r="N3630" s="1322">
        <f t="shared" si="150"/>
        <v>0</v>
      </c>
      <c r="O3630" s="1323">
        <f t="shared" si="151"/>
        <v>0</v>
      </c>
      <c r="P3630" s="1323">
        <f>O3630/'1.5 Universal Data'!$E$36</f>
        <v>0</v>
      </c>
      <c r="R3630" s="134"/>
      <c r="S3630" s="134"/>
      <c r="T3630" s="134"/>
      <c r="U3630" s="134"/>
      <c r="V3630" s="134"/>
      <c r="W3630" s="134"/>
      <c r="X3630" s="134"/>
      <c r="Y3630" s="134"/>
      <c r="Z3630" s="134"/>
      <c r="AA3630" s="134"/>
      <c r="AB3630" s="134"/>
      <c r="AC3630" s="134"/>
      <c r="AD3630" s="134"/>
      <c r="AE3630" s="134"/>
    </row>
    <row r="3631" spans="2:31">
      <c r="B3631" s="1319">
        <f t="shared" si="152"/>
        <v>-1</v>
      </c>
      <c r="D3631" s="1310"/>
      <c r="E3631" s="1310"/>
      <c r="F3631" s="1320"/>
      <c r="G3631" s="1310"/>
      <c r="H3631" s="1310"/>
      <c r="I3631" s="1310"/>
      <c r="J3631" s="1321"/>
      <c r="K3631" s="1321"/>
      <c r="L3631" s="1310"/>
      <c r="N3631" s="1322">
        <f t="shared" si="150"/>
        <v>0</v>
      </c>
      <c r="O3631" s="1323">
        <f t="shared" si="151"/>
        <v>0</v>
      </c>
      <c r="P3631" s="1323">
        <f>O3631/'1.5 Universal Data'!$E$36</f>
        <v>0</v>
      </c>
      <c r="R3631" s="134"/>
      <c r="S3631" s="134"/>
      <c r="T3631" s="134"/>
      <c r="U3631" s="134"/>
      <c r="V3631" s="134"/>
      <c r="W3631" s="134"/>
      <c r="X3631" s="134"/>
      <c r="Y3631" s="134"/>
      <c r="Z3631" s="134"/>
      <c r="AA3631" s="134"/>
      <c r="AB3631" s="134"/>
      <c r="AC3631" s="134"/>
      <c r="AD3631" s="134"/>
      <c r="AE3631" s="134"/>
    </row>
    <row r="3632" spans="2:31">
      <c r="B3632" s="1319">
        <f t="shared" si="152"/>
        <v>-1</v>
      </c>
      <c r="D3632" s="1310"/>
      <c r="E3632" s="1310"/>
      <c r="F3632" s="1320"/>
      <c r="G3632" s="1310"/>
      <c r="H3632" s="1310"/>
      <c r="I3632" s="1310"/>
      <c r="J3632" s="1321"/>
      <c r="K3632" s="1321"/>
      <c r="L3632" s="1310"/>
      <c r="N3632" s="1322">
        <f t="shared" si="150"/>
        <v>0</v>
      </c>
      <c r="O3632" s="1323">
        <f t="shared" si="151"/>
        <v>0</v>
      </c>
      <c r="P3632" s="1323">
        <f>O3632/'1.5 Universal Data'!$E$36</f>
        <v>0</v>
      </c>
      <c r="R3632" s="134"/>
      <c r="S3632" s="134"/>
      <c r="T3632" s="134"/>
      <c r="U3632" s="134"/>
      <c r="V3632" s="134"/>
      <c r="W3632" s="134"/>
      <c r="X3632" s="134"/>
      <c r="Y3632" s="134"/>
      <c r="Z3632" s="134"/>
      <c r="AA3632" s="134"/>
      <c r="AB3632" s="134"/>
      <c r="AC3632" s="134"/>
      <c r="AD3632" s="134"/>
      <c r="AE3632" s="134"/>
    </row>
    <row r="3633" spans="2:31">
      <c r="B3633" s="1319">
        <f t="shared" si="152"/>
        <v>-1</v>
      </c>
      <c r="D3633" s="1310"/>
      <c r="E3633" s="1310"/>
      <c r="F3633" s="1320"/>
      <c r="G3633" s="1310"/>
      <c r="H3633" s="1310"/>
      <c r="I3633" s="1310"/>
      <c r="J3633" s="1321"/>
      <c r="K3633" s="1321"/>
      <c r="L3633" s="1310"/>
      <c r="N3633" s="1322">
        <f t="shared" si="150"/>
        <v>0</v>
      </c>
      <c r="O3633" s="1323">
        <f t="shared" si="151"/>
        <v>0</v>
      </c>
      <c r="P3633" s="1323">
        <f>O3633/'1.5 Universal Data'!$E$36</f>
        <v>0</v>
      </c>
      <c r="R3633" s="134"/>
      <c r="S3633" s="134"/>
      <c r="T3633" s="134"/>
      <c r="U3633" s="134"/>
      <c r="V3633" s="134"/>
      <c r="W3633" s="134"/>
      <c r="X3633" s="134"/>
      <c r="Y3633" s="134"/>
      <c r="Z3633" s="134"/>
      <c r="AA3633" s="134"/>
      <c r="AB3633" s="134"/>
      <c r="AC3633" s="134"/>
      <c r="AD3633" s="134"/>
      <c r="AE3633" s="134"/>
    </row>
    <row r="3634" spans="2:31">
      <c r="B3634" s="1319">
        <f t="shared" si="152"/>
        <v>-1</v>
      </c>
      <c r="D3634" s="1310"/>
      <c r="E3634" s="1310"/>
      <c r="F3634" s="1320"/>
      <c r="G3634" s="1310"/>
      <c r="H3634" s="1310"/>
      <c r="I3634" s="1310"/>
      <c r="J3634" s="1321"/>
      <c r="K3634" s="1321"/>
      <c r="L3634" s="1310"/>
      <c r="N3634" s="1322">
        <f t="shared" si="150"/>
        <v>0</v>
      </c>
      <c r="O3634" s="1323">
        <f t="shared" si="151"/>
        <v>0</v>
      </c>
      <c r="P3634" s="1323">
        <f>O3634/'1.5 Universal Data'!$E$36</f>
        <v>0</v>
      </c>
      <c r="R3634" s="134"/>
      <c r="S3634" s="134"/>
      <c r="T3634" s="134"/>
      <c r="U3634" s="134"/>
      <c r="V3634" s="134"/>
      <c r="W3634" s="134"/>
      <c r="X3634" s="134"/>
      <c r="Y3634" s="134"/>
      <c r="Z3634" s="134"/>
      <c r="AA3634" s="134"/>
      <c r="AB3634" s="134"/>
      <c r="AC3634" s="134"/>
      <c r="AD3634" s="134"/>
      <c r="AE3634" s="134"/>
    </row>
    <row r="3635" spans="2:31">
      <c r="B3635" s="1319">
        <f t="shared" si="152"/>
        <v>-1</v>
      </c>
      <c r="D3635" s="1310"/>
      <c r="E3635" s="1310"/>
      <c r="F3635" s="1320"/>
      <c r="G3635" s="1310"/>
      <c r="H3635" s="1310"/>
      <c r="I3635" s="1310"/>
      <c r="J3635" s="1321"/>
      <c r="K3635" s="1321"/>
      <c r="L3635" s="1310"/>
      <c r="N3635" s="1322">
        <f t="shared" si="150"/>
        <v>0</v>
      </c>
      <c r="O3635" s="1323">
        <f t="shared" si="151"/>
        <v>0</v>
      </c>
      <c r="P3635" s="1323">
        <f>O3635/'1.5 Universal Data'!$E$36</f>
        <v>0</v>
      </c>
      <c r="R3635" s="134"/>
      <c r="S3635" s="134"/>
      <c r="T3635" s="134"/>
      <c r="U3635" s="134"/>
      <c r="V3635" s="134"/>
      <c r="W3635" s="134"/>
      <c r="X3635" s="134"/>
      <c r="Y3635" s="134"/>
      <c r="Z3635" s="134"/>
      <c r="AA3635" s="134"/>
      <c r="AB3635" s="134"/>
      <c r="AC3635" s="134"/>
      <c r="AD3635" s="134"/>
      <c r="AE3635" s="134"/>
    </row>
    <row r="3636" spans="2:31">
      <c r="B3636" s="1319">
        <f t="shared" si="152"/>
        <v>-1</v>
      </c>
      <c r="D3636" s="1310"/>
      <c r="E3636" s="1310"/>
      <c r="F3636" s="1320"/>
      <c r="G3636" s="1310"/>
      <c r="H3636" s="1310"/>
      <c r="I3636" s="1310"/>
      <c r="J3636" s="1321"/>
      <c r="K3636" s="1321"/>
      <c r="L3636" s="1310"/>
      <c r="N3636" s="1322">
        <f t="shared" si="150"/>
        <v>0</v>
      </c>
      <c r="O3636" s="1323">
        <f t="shared" si="151"/>
        <v>0</v>
      </c>
      <c r="P3636" s="1323">
        <f>O3636/'1.5 Universal Data'!$E$36</f>
        <v>0</v>
      </c>
      <c r="R3636" s="134"/>
      <c r="S3636" s="134"/>
      <c r="T3636" s="134"/>
      <c r="U3636" s="134"/>
      <c r="V3636" s="134"/>
      <c r="W3636" s="134"/>
      <c r="X3636" s="134"/>
      <c r="Y3636" s="134"/>
      <c r="Z3636" s="134"/>
      <c r="AA3636" s="134"/>
      <c r="AB3636" s="134"/>
      <c r="AC3636" s="134"/>
      <c r="AD3636" s="134"/>
      <c r="AE3636" s="134"/>
    </row>
    <row r="3637" spans="2:31">
      <c r="B3637" s="1319">
        <f t="shared" si="152"/>
        <v>-1</v>
      </c>
      <c r="D3637" s="1310"/>
      <c r="E3637" s="1310"/>
      <c r="F3637" s="1320"/>
      <c r="G3637" s="1310"/>
      <c r="H3637" s="1310"/>
      <c r="I3637" s="1310"/>
      <c r="J3637" s="1321"/>
      <c r="K3637" s="1321"/>
      <c r="L3637" s="1310"/>
      <c r="N3637" s="1322">
        <f t="shared" si="150"/>
        <v>0</v>
      </c>
      <c r="O3637" s="1323">
        <f t="shared" si="151"/>
        <v>0</v>
      </c>
      <c r="P3637" s="1323">
        <f>O3637/'1.5 Universal Data'!$E$36</f>
        <v>0</v>
      </c>
      <c r="R3637" s="134"/>
      <c r="S3637" s="134"/>
      <c r="T3637" s="134"/>
      <c r="U3637" s="134"/>
      <c r="V3637" s="134"/>
      <c r="W3637" s="134"/>
      <c r="X3637" s="134"/>
      <c r="Y3637" s="134"/>
      <c r="Z3637" s="134"/>
      <c r="AA3637" s="134"/>
      <c r="AB3637" s="134"/>
      <c r="AC3637" s="134"/>
      <c r="AD3637" s="134"/>
      <c r="AE3637" s="134"/>
    </row>
    <row r="3638" spans="2:31">
      <c r="B3638" s="1319">
        <f t="shared" si="152"/>
        <v>-1</v>
      </c>
      <c r="D3638" s="1310"/>
      <c r="E3638" s="1310"/>
      <c r="F3638" s="1320"/>
      <c r="G3638" s="1310"/>
      <c r="H3638" s="1310"/>
      <c r="I3638" s="1310"/>
      <c r="J3638" s="1321"/>
      <c r="K3638" s="1321"/>
      <c r="L3638" s="1310"/>
      <c r="N3638" s="1322">
        <f t="shared" si="150"/>
        <v>0</v>
      </c>
      <c r="O3638" s="1323">
        <f t="shared" si="151"/>
        <v>0</v>
      </c>
      <c r="P3638" s="1323">
        <f>O3638/'1.5 Universal Data'!$E$36</f>
        <v>0</v>
      </c>
      <c r="R3638" s="134"/>
      <c r="S3638" s="134"/>
      <c r="T3638" s="134"/>
      <c r="U3638" s="134"/>
      <c r="V3638" s="134"/>
      <c r="W3638" s="134"/>
      <c r="X3638" s="134"/>
      <c r="Y3638" s="134"/>
      <c r="Z3638" s="134"/>
      <c r="AA3638" s="134"/>
      <c r="AB3638" s="134"/>
      <c r="AC3638" s="134"/>
      <c r="AD3638" s="134"/>
      <c r="AE3638" s="134"/>
    </row>
    <row r="3639" spans="2:31">
      <c r="B3639" s="1319">
        <f t="shared" si="152"/>
        <v>-1</v>
      </c>
      <c r="D3639" s="1310"/>
      <c r="E3639" s="1310"/>
      <c r="F3639" s="1320"/>
      <c r="G3639" s="1310"/>
      <c r="H3639" s="1310"/>
      <c r="I3639" s="1310"/>
      <c r="J3639" s="1321"/>
      <c r="K3639" s="1321"/>
      <c r="L3639" s="1310"/>
      <c r="N3639" s="1322">
        <f t="shared" si="150"/>
        <v>0</v>
      </c>
      <c r="O3639" s="1323">
        <f t="shared" si="151"/>
        <v>0</v>
      </c>
      <c r="P3639" s="1323">
        <f>O3639/'1.5 Universal Data'!$E$36</f>
        <v>0</v>
      </c>
      <c r="R3639" s="134"/>
      <c r="S3639" s="134"/>
      <c r="T3639" s="134"/>
      <c r="U3639" s="134"/>
      <c r="V3639" s="134"/>
      <c r="W3639" s="134"/>
      <c r="X3639" s="134"/>
      <c r="Y3639" s="134"/>
      <c r="Z3639" s="134"/>
      <c r="AA3639" s="134"/>
      <c r="AB3639" s="134"/>
      <c r="AC3639" s="134"/>
      <c r="AD3639" s="134"/>
      <c r="AE3639" s="134"/>
    </row>
    <row r="3640" spans="2:31">
      <c r="B3640" s="1319">
        <f t="shared" si="152"/>
        <v>-1</v>
      </c>
      <c r="D3640" s="1310"/>
      <c r="E3640" s="1310"/>
      <c r="F3640" s="1320"/>
      <c r="G3640" s="1310"/>
      <c r="H3640" s="1310"/>
      <c r="I3640" s="1310"/>
      <c r="J3640" s="1321"/>
      <c r="K3640" s="1321"/>
      <c r="L3640" s="1310"/>
      <c r="N3640" s="1322">
        <f t="shared" si="150"/>
        <v>0</v>
      </c>
      <c r="O3640" s="1323">
        <f t="shared" si="151"/>
        <v>0</v>
      </c>
      <c r="P3640" s="1323">
        <f>O3640/'1.5 Universal Data'!$E$36</f>
        <v>0</v>
      </c>
      <c r="R3640" s="134"/>
      <c r="S3640" s="134"/>
      <c r="T3640" s="134"/>
      <c r="U3640" s="134"/>
      <c r="V3640" s="134"/>
      <c r="W3640" s="134"/>
      <c r="X3640" s="134"/>
      <c r="Y3640" s="134"/>
      <c r="Z3640" s="134"/>
      <c r="AA3640" s="134"/>
      <c r="AB3640" s="134"/>
      <c r="AC3640" s="134"/>
      <c r="AD3640" s="134"/>
      <c r="AE3640" s="134"/>
    </row>
    <row r="3641" spans="2:31">
      <c r="B3641" s="1319">
        <f t="shared" si="152"/>
        <v>-1</v>
      </c>
      <c r="D3641" s="1310"/>
      <c r="E3641" s="1310"/>
      <c r="F3641" s="1320"/>
      <c r="G3641" s="1310"/>
      <c r="H3641" s="1310"/>
      <c r="I3641" s="1310"/>
      <c r="J3641" s="1321"/>
      <c r="K3641" s="1321"/>
      <c r="L3641" s="1310"/>
      <c r="N3641" s="1322">
        <f t="shared" si="150"/>
        <v>0</v>
      </c>
      <c r="O3641" s="1323">
        <f t="shared" si="151"/>
        <v>0</v>
      </c>
      <c r="P3641" s="1323">
        <f>O3641/'1.5 Universal Data'!$E$36</f>
        <v>0</v>
      </c>
      <c r="R3641" s="134"/>
      <c r="S3641" s="134"/>
      <c r="T3641" s="134"/>
      <c r="U3641" s="134"/>
      <c r="V3641" s="134"/>
      <c r="W3641" s="134"/>
      <c r="X3641" s="134"/>
      <c r="Y3641" s="134"/>
      <c r="Z3641" s="134"/>
      <c r="AA3641" s="134"/>
      <c r="AB3641" s="134"/>
      <c r="AC3641" s="134"/>
      <c r="AD3641" s="134"/>
      <c r="AE3641" s="134"/>
    </row>
    <row r="3642" spans="2:31">
      <c r="B3642" s="1319">
        <f t="shared" si="152"/>
        <v>-1</v>
      </c>
      <c r="D3642" s="1310"/>
      <c r="E3642" s="1310"/>
      <c r="F3642" s="1320"/>
      <c r="G3642" s="1310"/>
      <c r="H3642" s="1310"/>
      <c r="I3642" s="1310"/>
      <c r="J3642" s="1321"/>
      <c r="K3642" s="1321"/>
      <c r="L3642" s="1310"/>
      <c r="N3642" s="1322">
        <f t="shared" si="150"/>
        <v>0</v>
      </c>
      <c r="O3642" s="1323">
        <f t="shared" si="151"/>
        <v>0</v>
      </c>
      <c r="P3642" s="1323">
        <f>O3642/'1.5 Universal Data'!$E$36</f>
        <v>0</v>
      </c>
      <c r="R3642" s="134"/>
      <c r="S3642" s="134"/>
      <c r="T3642" s="134"/>
      <c r="U3642" s="134"/>
      <c r="V3642" s="134"/>
      <c r="W3642" s="134"/>
      <c r="X3642" s="134"/>
      <c r="Y3642" s="134"/>
      <c r="Z3642" s="134"/>
      <c r="AA3642" s="134"/>
      <c r="AB3642" s="134"/>
      <c r="AC3642" s="134"/>
      <c r="AD3642" s="134"/>
      <c r="AE3642" s="134"/>
    </row>
    <row r="3643" spans="2:31">
      <c r="B3643" s="1319">
        <f t="shared" si="152"/>
        <v>-1</v>
      </c>
      <c r="D3643" s="1310"/>
      <c r="E3643" s="1310"/>
      <c r="F3643" s="1320"/>
      <c r="G3643" s="1310"/>
      <c r="H3643" s="1310"/>
      <c r="I3643" s="1310"/>
      <c r="J3643" s="1321"/>
      <c r="K3643" s="1321"/>
      <c r="L3643" s="1310"/>
      <c r="N3643" s="1322">
        <f t="shared" si="150"/>
        <v>0</v>
      </c>
      <c r="O3643" s="1323">
        <f t="shared" si="151"/>
        <v>0</v>
      </c>
      <c r="P3643" s="1323">
        <f>O3643/'1.5 Universal Data'!$E$36</f>
        <v>0</v>
      </c>
      <c r="R3643" s="134"/>
      <c r="S3643" s="134"/>
      <c r="T3643" s="134"/>
      <c r="U3643" s="134"/>
      <c r="V3643" s="134"/>
      <c r="W3643" s="134"/>
      <c r="X3643" s="134"/>
      <c r="Y3643" s="134"/>
      <c r="Z3643" s="134"/>
      <c r="AA3643" s="134"/>
      <c r="AB3643" s="134"/>
      <c r="AC3643" s="134"/>
      <c r="AD3643" s="134"/>
      <c r="AE3643" s="134"/>
    </row>
    <row r="3644" spans="2:31">
      <c r="B3644" s="1319">
        <f t="shared" si="152"/>
        <v>-1</v>
      </c>
      <c r="D3644" s="1310"/>
      <c r="E3644" s="1310"/>
      <c r="F3644" s="1320"/>
      <c r="G3644" s="1310"/>
      <c r="H3644" s="1310"/>
      <c r="I3644" s="1310"/>
      <c r="J3644" s="1321"/>
      <c r="K3644" s="1321"/>
      <c r="L3644" s="1310"/>
      <c r="N3644" s="1322">
        <f t="shared" si="150"/>
        <v>0</v>
      </c>
      <c r="O3644" s="1323">
        <f t="shared" si="151"/>
        <v>0</v>
      </c>
      <c r="P3644" s="1323">
        <f>O3644/'1.5 Universal Data'!$E$36</f>
        <v>0</v>
      </c>
      <c r="R3644" s="134"/>
      <c r="S3644" s="134"/>
      <c r="T3644" s="134"/>
      <c r="U3644" s="134"/>
      <c r="V3644" s="134"/>
      <c r="W3644" s="134"/>
      <c r="X3644" s="134"/>
      <c r="Y3644" s="134"/>
      <c r="Z3644" s="134"/>
      <c r="AA3644" s="134"/>
      <c r="AB3644" s="134"/>
      <c r="AC3644" s="134"/>
      <c r="AD3644" s="134"/>
      <c r="AE3644" s="134"/>
    </row>
    <row r="3645" spans="2:31">
      <c r="B3645" s="1319">
        <f t="shared" si="152"/>
        <v>-1</v>
      </c>
      <c r="D3645" s="1310"/>
      <c r="E3645" s="1310"/>
      <c r="F3645" s="1320"/>
      <c r="G3645" s="1310"/>
      <c r="H3645" s="1310"/>
      <c r="I3645" s="1310"/>
      <c r="J3645" s="1321"/>
      <c r="K3645" s="1321"/>
      <c r="L3645" s="1310"/>
      <c r="N3645" s="1322">
        <f t="shared" si="150"/>
        <v>0</v>
      </c>
      <c r="O3645" s="1323">
        <f t="shared" si="151"/>
        <v>0</v>
      </c>
      <c r="P3645" s="1323">
        <f>O3645/'1.5 Universal Data'!$E$36</f>
        <v>0</v>
      </c>
      <c r="R3645" s="134"/>
      <c r="S3645" s="134"/>
      <c r="T3645" s="134"/>
      <c r="U3645" s="134"/>
      <c r="V3645" s="134"/>
      <c r="W3645" s="134"/>
      <c r="X3645" s="134"/>
      <c r="Y3645" s="134"/>
      <c r="Z3645" s="134"/>
      <c r="AA3645" s="134"/>
      <c r="AB3645" s="134"/>
      <c r="AC3645" s="134"/>
      <c r="AD3645" s="134"/>
      <c r="AE3645" s="134"/>
    </row>
    <row r="3646" spans="2:31">
      <c r="B3646" s="1319">
        <f t="shared" si="152"/>
        <v>-1</v>
      </c>
      <c r="D3646" s="1310"/>
      <c r="E3646" s="1310"/>
      <c r="F3646" s="1320"/>
      <c r="G3646" s="1310"/>
      <c r="H3646" s="1310"/>
      <c r="I3646" s="1310"/>
      <c r="J3646" s="1321"/>
      <c r="K3646" s="1321"/>
      <c r="L3646" s="1310"/>
      <c r="N3646" s="1322">
        <f t="shared" si="150"/>
        <v>0</v>
      </c>
      <c r="O3646" s="1323">
        <f t="shared" si="151"/>
        <v>0</v>
      </c>
      <c r="P3646" s="1323">
        <f>O3646/'1.5 Universal Data'!$E$36</f>
        <v>0</v>
      </c>
      <c r="R3646" s="134"/>
      <c r="S3646" s="134"/>
      <c r="T3646" s="134"/>
      <c r="U3646" s="134"/>
      <c r="V3646" s="134"/>
      <c r="W3646" s="134"/>
      <c r="X3646" s="134"/>
      <c r="Y3646" s="134"/>
      <c r="Z3646" s="134"/>
      <c r="AA3646" s="134"/>
      <c r="AB3646" s="134"/>
      <c r="AC3646" s="134"/>
      <c r="AD3646" s="134"/>
      <c r="AE3646" s="134"/>
    </row>
    <row r="3647" spans="2:31">
      <c r="B3647" s="1319">
        <f t="shared" si="152"/>
        <v>-1</v>
      </c>
      <c r="D3647" s="1310"/>
      <c r="E3647" s="1310"/>
      <c r="F3647" s="1320"/>
      <c r="G3647" s="1310"/>
      <c r="H3647" s="1310"/>
      <c r="I3647" s="1310"/>
      <c r="J3647" s="1321"/>
      <c r="K3647" s="1321"/>
      <c r="L3647" s="1310"/>
      <c r="N3647" s="1322">
        <f t="shared" si="150"/>
        <v>0</v>
      </c>
      <c r="O3647" s="1323">
        <f t="shared" si="151"/>
        <v>0</v>
      </c>
      <c r="P3647" s="1323">
        <f>O3647/'1.5 Universal Data'!$E$36</f>
        <v>0</v>
      </c>
      <c r="R3647" s="134"/>
      <c r="S3647" s="134"/>
      <c r="T3647" s="134"/>
      <c r="U3647" s="134"/>
      <c r="V3647" s="134"/>
      <c r="W3647" s="134"/>
      <c r="X3647" s="134"/>
      <c r="Y3647" s="134"/>
      <c r="Z3647" s="134"/>
      <c r="AA3647" s="134"/>
      <c r="AB3647" s="134"/>
      <c r="AC3647" s="134"/>
      <c r="AD3647" s="134"/>
      <c r="AE3647" s="134"/>
    </row>
    <row r="3648" spans="2:31">
      <c r="B3648" s="1319">
        <f t="shared" si="152"/>
        <v>-1</v>
      </c>
      <c r="D3648" s="1310"/>
      <c r="E3648" s="1310"/>
      <c r="F3648" s="1320"/>
      <c r="G3648" s="1310"/>
      <c r="H3648" s="1310"/>
      <c r="I3648" s="1310"/>
      <c r="J3648" s="1321"/>
      <c r="K3648" s="1321"/>
      <c r="L3648" s="1310"/>
      <c r="N3648" s="1322">
        <f t="shared" si="150"/>
        <v>0</v>
      </c>
      <c r="O3648" s="1323">
        <f t="shared" si="151"/>
        <v>0</v>
      </c>
      <c r="P3648" s="1323">
        <f>O3648/'1.5 Universal Data'!$E$36</f>
        <v>0</v>
      </c>
      <c r="R3648" s="134"/>
      <c r="S3648" s="134"/>
      <c r="T3648" s="134"/>
      <c r="U3648" s="134"/>
      <c r="V3648" s="134"/>
      <c r="W3648" s="134"/>
      <c r="X3648" s="134"/>
      <c r="Y3648" s="134"/>
      <c r="Z3648" s="134"/>
      <c r="AA3648" s="134"/>
      <c r="AB3648" s="134"/>
      <c r="AC3648" s="134"/>
      <c r="AD3648" s="134"/>
      <c r="AE3648" s="134"/>
    </row>
    <row r="3649" spans="2:31">
      <c r="B3649" s="1319">
        <f t="shared" si="152"/>
        <v>-1</v>
      </c>
      <c r="D3649" s="1310"/>
      <c r="E3649" s="1310"/>
      <c r="F3649" s="1320"/>
      <c r="G3649" s="1310"/>
      <c r="H3649" s="1310"/>
      <c r="I3649" s="1310"/>
      <c r="J3649" s="1321"/>
      <c r="K3649" s="1321"/>
      <c r="L3649" s="1310"/>
      <c r="N3649" s="1322">
        <f t="shared" si="150"/>
        <v>0</v>
      </c>
      <c r="O3649" s="1323">
        <f t="shared" si="151"/>
        <v>0</v>
      </c>
      <c r="P3649" s="1323">
        <f>O3649/'1.5 Universal Data'!$E$36</f>
        <v>0</v>
      </c>
      <c r="R3649" s="134"/>
      <c r="S3649" s="134"/>
      <c r="T3649" s="134"/>
      <c r="U3649" s="134"/>
      <c r="V3649" s="134"/>
      <c r="W3649" s="134"/>
      <c r="X3649" s="134"/>
      <c r="Y3649" s="134"/>
      <c r="Z3649" s="134"/>
      <c r="AA3649" s="134"/>
      <c r="AB3649" s="134"/>
      <c r="AC3649" s="134"/>
      <c r="AD3649" s="134"/>
      <c r="AE3649" s="134"/>
    </row>
    <row r="3650" spans="2:31">
      <c r="B3650" s="1319">
        <f t="shared" si="152"/>
        <v>-1</v>
      </c>
      <c r="D3650" s="1310"/>
      <c r="E3650" s="1310"/>
      <c r="F3650" s="1320"/>
      <c r="G3650" s="1310"/>
      <c r="H3650" s="1310"/>
      <c r="I3650" s="1310"/>
      <c r="J3650" s="1321"/>
      <c r="K3650" s="1321"/>
      <c r="L3650" s="1310"/>
      <c r="N3650" s="1322">
        <f t="shared" si="150"/>
        <v>0</v>
      </c>
      <c r="O3650" s="1323">
        <f t="shared" si="151"/>
        <v>0</v>
      </c>
      <c r="P3650" s="1323">
        <f>O3650/'1.5 Universal Data'!$E$36</f>
        <v>0</v>
      </c>
      <c r="R3650" s="134"/>
      <c r="S3650" s="134"/>
      <c r="T3650" s="134"/>
      <c r="U3650" s="134"/>
      <c r="V3650" s="134"/>
      <c r="W3650" s="134"/>
      <c r="X3650" s="134"/>
      <c r="Y3650" s="134"/>
      <c r="Z3650" s="134"/>
      <c r="AA3650" s="134"/>
      <c r="AB3650" s="134"/>
      <c r="AC3650" s="134"/>
      <c r="AD3650" s="134"/>
      <c r="AE3650" s="134"/>
    </row>
    <row r="3651" spans="2:31">
      <c r="B3651" s="1319">
        <f t="shared" si="152"/>
        <v>-1</v>
      </c>
      <c r="D3651" s="1310"/>
      <c r="E3651" s="1310"/>
      <c r="F3651" s="1320"/>
      <c r="G3651" s="1310"/>
      <c r="H3651" s="1310"/>
      <c r="I3651" s="1310"/>
      <c r="J3651" s="1321"/>
      <c r="K3651" s="1321"/>
      <c r="L3651" s="1310"/>
      <c r="N3651" s="1322">
        <f t="shared" si="150"/>
        <v>0</v>
      </c>
      <c r="O3651" s="1323">
        <f t="shared" si="151"/>
        <v>0</v>
      </c>
      <c r="P3651" s="1323">
        <f>O3651/'1.5 Universal Data'!$E$36</f>
        <v>0</v>
      </c>
      <c r="R3651" s="134"/>
      <c r="S3651" s="134"/>
      <c r="T3651" s="134"/>
      <c r="U3651" s="134"/>
      <c r="V3651" s="134"/>
      <c r="W3651" s="134"/>
      <c r="X3651" s="134"/>
      <c r="Y3651" s="134"/>
      <c r="Z3651" s="134"/>
      <c r="AA3651" s="134"/>
      <c r="AB3651" s="134"/>
      <c r="AC3651" s="134"/>
      <c r="AD3651" s="134"/>
      <c r="AE3651" s="134"/>
    </row>
    <row r="3652" spans="2:31">
      <c r="B3652" s="1319">
        <f t="shared" si="152"/>
        <v>-1</v>
      </c>
      <c r="D3652" s="1310"/>
      <c r="E3652" s="1310"/>
      <c r="F3652" s="1320"/>
      <c r="G3652" s="1310"/>
      <c r="H3652" s="1310"/>
      <c r="I3652" s="1310"/>
      <c r="J3652" s="1321"/>
      <c r="K3652" s="1321"/>
      <c r="L3652" s="1310"/>
      <c r="N3652" s="1322">
        <f t="shared" si="150"/>
        <v>0</v>
      </c>
      <c r="O3652" s="1323">
        <f t="shared" si="151"/>
        <v>0</v>
      </c>
      <c r="P3652" s="1323">
        <f>O3652/'1.5 Universal Data'!$E$36</f>
        <v>0</v>
      </c>
      <c r="R3652" s="134"/>
      <c r="S3652" s="134"/>
      <c r="T3652" s="134"/>
      <c r="U3652" s="134"/>
      <c r="V3652" s="134"/>
      <c r="W3652" s="134"/>
      <c r="X3652" s="134"/>
      <c r="Y3652" s="134"/>
      <c r="Z3652" s="134"/>
      <c r="AA3652" s="134"/>
      <c r="AB3652" s="134"/>
      <c r="AC3652" s="134"/>
      <c r="AD3652" s="134"/>
      <c r="AE3652" s="134"/>
    </row>
    <row r="3653" spans="2:31">
      <c r="B3653" s="1319">
        <f t="shared" si="152"/>
        <v>-1</v>
      </c>
      <c r="D3653" s="1310"/>
      <c r="E3653" s="1310"/>
      <c r="F3653" s="1320"/>
      <c r="G3653" s="1310"/>
      <c r="H3653" s="1310"/>
      <c r="I3653" s="1310"/>
      <c r="J3653" s="1321"/>
      <c r="K3653" s="1321"/>
      <c r="L3653" s="1310"/>
      <c r="N3653" s="1322">
        <f t="shared" si="150"/>
        <v>0</v>
      </c>
      <c r="O3653" s="1323">
        <f t="shared" si="151"/>
        <v>0</v>
      </c>
      <c r="P3653" s="1323">
        <f>O3653/'1.5 Universal Data'!$E$36</f>
        <v>0</v>
      </c>
      <c r="R3653" s="134"/>
      <c r="S3653" s="134"/>
      <c r="T3653" s="134"/>
      <c r="U3653" s="134"/>
      <c r="V3653" s="134"/>
      <c r="W3653" s="134"/>
      <c r="X3653" s="134"/>
      <c r="Y3653" s="134"/>
      <c r="Z3653" s="134"/>
      <c r="AA3653" s="134"/>
      <c r="AB3653" s="134"/>
      <c r="AC3653" s="134"/>
      <c r="AD3653" s="134"/>
      <c r="AE3653" s="134"/>
    </row>
    <row r="3654" spans="2:31">
      <c r="B3654" s="1319">
        <f t="shared" si="152"/>
        <v>-1</v>
      </c>
      <c r="D3654" s="1310"/>
      <c r="E3654" s="1310"/>
      <c r="F3654" s="1320"/>
      <c r="G3654" s="1310"/>
      <c r="H3654" s="1310"/>
      <c r="I3654" s="1310"/>
      <c r="J3654" s="1321"/>
      <c r="K3654" s="1321"/>
      <c r="L3654" s="1310"/>
      <c r="N3654" s="1322">
        <f t="shared" si="150"/>
        <v>0</v>
      </c>
      <c r="O3654" s="1323">
        <f t="shared" si="151"/>
        <v>0</v>
      </c>
      <c r="P3654" s="1323">
        <f>O3654/'1.5 Universal Data'!$E$36</f>
        <v>0</v>
      </c>
      <c r="R3654" s="134"/>
      <c r="S3654" s="134"/>
      <c r="T3654" s="134"/>
      <c r="U3654" s="134"/>
      <c r="V3654" s="134"/>
      <c r="W3654" s="134"/>
      <c r="X3654" s="134"/>
      <c r="Y3654" s="134"/>
      <c r="Z3654" s="134"/>
      <c r="AA3654" s="134"/>
      <c r="AB3654" s="134"/>
      <c r="AC3654" s="134"/>
      <c r="AD3654" s="134"/>
      <c r="AE3654" s="134"/>
    </row>
    <row r="3655" spans="2:31">
      <c r="B3655" s="1319">
        <f t="shared" si="152"/>
        <v>-1</v>
      </c>
      <c r="D3655" s="1310"/>
      <c r="E3655" s="1310"/>
      <c r="F3655" s="1320"/>
      <c r="G3655" s="1310"/>
      <c r="H3655" s="1310"/>
      <c r="I3655" s="1310"/>
      <c r="J3655" s="1321"/>
      <c r="K3655" s="1321"/>
      <c r="L3655" s="1310"/>
      <c r="N3655" s="1322">
        <f t="shared" si="150"/>
        <v>0</v>
      </c>
      <c r="O3655" s="1323">
        <f t="shared" si="151"/>
        <v>0</v>
      </c>
      <c r="P3655" s="1323">
        <f>O3655/'1.5 Universal Data'!$E$36</f>
        <v>0</v>
      </c>
      <c r="R3655" s="134"/>
      <c r="S3655" s="134"/>
      <c r="T3655" s="134"/>
      <c r="U3655" s="134"/>
      <c r="V3655" s="134"/>
      <c r="W3655" s="134"/>
      <c r="X3655" s="134"/>
      <c r="Y3655" s="134"/>
      <c r="Z3655" s="134"/>
      <c r="AA3655" s="134"/>
      <c r="AB3655" s="134"/>
      <c r="AC3655" s="134"/>
      <c r="AD3655" s="134"/>
      <c r="AE3655" s="134"/>
    </row>
    <row r="3656" spans="2:31">
      <c r="B3656" s="1319">
        <f t="shared" si="152"/>
        <v>-1</v>
      </c>
      <c r="D3656" s="1310"/>
      <c r="E3656" s="1310"/>
      <c r="F3656" s="1320"/>
      <c r="G3656" s="1310"/>
      <c r="H3656" s="1310"/>
      <c r="I3656" s="1310"/>
      <c r="J3656" s="1321"/>
      <c r="K3656" s="1321"/>
      <c r="L3656" s="1310"/>
      <c r="N3656" s="1322">
        <f t="shared" si="150"/>
        <v>0</v>
      </c>
      <c r="O3656" s="1323">
        <f t="shared" si="151"/>
        <v>0</v>
      </c>
      <c r="P3656" s="1323">
        <f>O3656/'1.5 Universal Data'!$E$36</f>
        <v>0</v>
      </c>
      <c r="R3656" s="134"/>
      <c r="S3656" s="134"/>
      <c r="T3656" s="134"/>
      <c r="U3656" s="134"/>
      <c r="V3656" s="134"/>
      <c r="W3656" s="134"/>
      <c r="X3656" s="134"/>
      <c r="Y3656" s="134"/>
      <c r="Z3656" s="134"/>
      <c r="AA3656" s="134"/>
      <c r="AB3656" s="134"/>
      <c r="AC3656" s="134"/>
      <c r="AD3656" s="134"/>
      <c r="AE3656" s="134"/>
    </row>
    <row r="3657" spans="2:31">
      <c r="B3657" s="1319">
        <f t="shared" si="152"/>
        <v>-1</v>
      </c>
      <c r="D3657" s="1310"/>
      <c r="E3657" s="1310"/>
      <c r="F3657" s="1320"/>
      <c r="G3657" s="1310"/>
      <c r="H3657" s="1310"/>
      <c r="I3657" s="1310"/>
      <c r="J3657" s="1321"/>
      <c r="K3657" s="1321"/>
      <c r="L3657" s="1310"/>
      <c r="N3657" s="1322">
        <f t="shared" si="150"/>
        <v>0</v>
      </c>
      <c r="O3657" s="1323">
        <f t="shared" si="151"/>
        <v>0</v>
      </c>
      <c r="P3657" s="1323">
        <f>O3657/'1.5 Universal Data'!$E$36</f>
        <v>0</v>
      </c>
      <c r="R3657" s="134"/>
      <c r="S3657" s="134"/>
      <c r="T3657" s="134"/>
      <c r="U3657" s="134"/>
      <c r="V3657" s="134"/>
      <c r="W3657" s="134"/>
      <c r="X3657" s="134"/>
      <c r="Y3657" s="134"/>
      <c r="Z3657" s="134"/>
      <c r="AA3657" s="134"/>
      <c r="AB3657" s="134"/>
      <c r="AC3657" s="134"/>
      <c r="AD3657" s="134"/>
      <c r="AE3657" s="134"/>
    </row>
    <row r="3658" spans="2:31">
      <c r="B3658" s="1319">
        <f t="shared" si="152"/>
        <v>-1</v>
      </c>
      <c r="D3658" s="1310"/>
      <c r="E3658" s="1310"/>
      <c r="F3658" s="1320"/>
      <c r="G3658" s="1310"/>
      <c r="H3658" s="1310"/>
      <c r="I3658" s="1310"/>
      <c r="J3658" s="1321"/>
      <c r="K3658" s="1321"/>
      <c r="L3658" s="1310"/>
      <c r="N3658" s="1322">
        <f t="shared" si="150"/>
        <v>0</v>
      </c>
      <c r="O3658" s="1323">
        <f t="shared" si="151"/>
        <v>0</v>
      </c>
      <c r="P3658" s="1323">
        <f>O3658/'1.5 Universal Data'!$E$36</f>
        <v>0</v>
      </c>
      <c r="R3658" s="134"/>
      <c r="S3658" s="134"/>
      <c r="T3658" s="134"/>
      <c r="U3658" s="134"/>
      <c r="V3658" s="134"/>
      <c r="W3658" s="134"/>
      <c r="X3658" s="134"/>
      <c r="Y3658" s="134"/>
      <c r="Z3658" s="134"/>
      <c r="AA3658" s="134"/>
      <c r="AB3658" s="134"/>
      <c r="AC3658" s="134"/>
      <c r="AD3658" s="134"/>
      <c r="AE3658" s="134"/>
    </row>
    <row r="3659" spans="2:31">
      <c r="B3659" s="1319">
        <f t="shared" si="152"/>
        <v>-1</v>
      </c>
      <c r="D3659" s="1310"/>
      <c r="E3659" s="1310"/>
      <c r="F3659" s="1320"/>
      <c r="G3659" s="1310"/>
      <c r="H3659" s="1310"/>
      <c r="I3659" s="1310"/>
      <c r="J3659" s="1321"/>
      <c r="K3659" s="1321"/>
      <c r="L3659" s="1310"/>
      <c r="N3659" s="1322">
        <f t="shared" si="150"/>
        <v>0</v>
      </c>
      <c r="O3659" s="1323">
        <f t="shared" si="151"/>
        <v>0</v>
      </c>
      <c r="P3659" s="1323">
        <f>O3659/'1.5 Universal Data'!$E$36</f>
        <v>0</v>
      </c>
      <c r="R3659" s="134"/>
      <c r="S3659" s="134"/>
      <c r="T3659" s="134"/>
      <c r="U3659" s="134"/>
      <c r="V3659" s="134"/>
      <c r="W3659" s="134"/>
      <c r="X3659" s="134"/>
      <c r="Y3659" s="134"/>
      <c r="Z3659" s="134"/>
      <c r="AA3659" s="134"/>
      <c r="AB3659" s="134"/>
      <c r="AC3659" s="134"/>
      <c r="AD3659" s="134"/>
      <c r="AE3659" s="134"/>
    </row>
    <row r="3660" spans="2:31">
      <c r="B3660" s="1319">
        <f t="shared" si="152"/>
        <v>-1</v>
      </c>
      <c r="D3660" s="1310"/>
      <c r="E3660" s="1310"/>
      <c r="F3660" s="1320"/>
      <c r="G3660" s="1310"/>
      <c r="H3660" s="1310"/>
      <c r="I3660" s="1310"/>
      <c r="J3660" s="1321"/>
      <c r="K3660" s="1321"/>
      <c r="L3660" s="1310"/>
      <c r="N3660" s="1322">
        <f t="shared" si="150"/>
        <v>0</v>
      </c>
      <c r="O3660" s="1323">
        <f t="shared" si="151"/>
        <v>0</v>
      </c>
      <c r="P3660" s="1323">
        <f>O3660/'1.5 Universal Data'!$E$36</f>
        <v>0</v>
      </c>
      <c r="R3660" s="134"/>
      <c r="S3660" s="134"/>
      <c r="T3660" s="134"/>
      <c r="U3660" s="134"/>
      <c r="V3660" s="134"/>
      <c r="W3660" s="134"/>
      <c r="X3660" s="134"/>
      <c r="Y3660" s="134"/>
      <c r="Z3660" s="134"/>
      <c r="AA3660" s="134"/>
      <c r="AB3660" s="134"/>
      <c r="AC3660" s="134"/>
      <c r="AD3660" s="134"/>
      <c r="AE3660" s="134"/>
    </row>
    <row r="3661" spans="2:31">
      <c r="B3661" s="1319">
        <f t="shared" si="152"/>
        <v>-1</v>
      </c>
      <c r="D3661" s="1310"/>
      <c r="E3661" s="1310"/>
      <c r="F3661" s="1320"/>
      <c r="G3661" s="1310"/>
      <c r="H3661" s="1310"/>
      <c r="I3661" s="1310"/>
      <c r="J3661" s="1321"/>
      <c r="K3661" s="1321"/>
      <c r="L3661" s="1310"/>
      <c r="N3661" s="1322">
        <f t="shared" si="150"/>
        <v>0</v>
      </c>
      <c r="O3661" s="1323">
        <f t="shared" si="151"/>
        <v>0</v>
      </c>
      <c r="P3661" s="1323">
        <f>O3661/'1.5 Universal Data'!$E$36</f>
        <v>0</v>
      </c>
      <c r="R3661" s="134"/>
      <c r="S3661" s="134"/>
      <c r="T3661" s="134"/>
      <c r="U3661" s="134"/>
      <c r="V3661" s="134"/>
      <c r="W3661" s="134"/>
      <c r="X3661" s="134"/>
      <c r="Y3661" s="134"/>
      <c r="Z3661" s="134"/>
      <c r="AA3661" s="134"/>
      <c r="AB3661" s="134"/>
      <c r="AC3661" s="134"/>
      <c r="AD3661" s="134"/>
      <c r="AE3661" s="134"/>
    </row>
    <row r="3662" spans="2:31">
      <c r="B3662" s="1319">
        <f t="shared" si="152"/>
        <v>-1</v>
      </c>
      <c r="D3662" s="1310"/>
      <c r="E3662" s="1310"/>
      <c r="F3662" s="1320"/>
      <c r="G3662" s="1310"/>
      <c r="H3662" s="1310"/>
      <c r="I3662" s="1310"/>
      <c r="J3662" s="1321"/>
      <c r="K3662" s="1321"/>
      <c r="L3662" s="1310"/>
      <c r="N3662" s="1322">
        <f t="shared" si="150"/>
        <v>0</v>
      </c>
      <c r="O3662" s="1323">
        <f t="shared" si="151"/>
        <v>0</v>
      </c>
      <c r="P3662" s="1323">
        <f>O3662/'1.5 Universal Data'!$E$36</f>
        <v>0</v>
      </c>
      <c r="R3662" s="134"/>
      <c r="S3662" s="134"/>
      <c r="T3662" s="134"/>
      <c r="U3662" s="134"/>
      <c r="V3662" s="134"/>
      <c r="W3662" s="134"/>
      <c r="X3662" s="134"/>
      <c r="Y3662" s="134"/>
      <c r="Z3662" s="134"/>
      <c r="AA3662" s="134"/>
      <c r="AB3662" s="134"/>
      <c r="AC3662" s="134"/>
      <c r="AD3662" s="134"/>
      <c r="AE3662" s="134"/>
    </row>
    <row r="3663" spans="2:31">
      <c r="B3663" s="1319">
        <f t="shared" si="152"/>
        <v>-1</v>
      </c>
      <c r="D3663" s="1310"/>
      <c r="E3663" s="1310"/>
      <c r="F3663" s="1320"/>
      <c r="G3663" s="1310"/>
      <c r="H3663" s="1310"/>
      <c r="I3663" s="1310"/>
      <c r="J3663" s="1321"/>
      <c r="K3663" s="1321"/>
      <c r="L3663" s="1310"/>
      <c r="N3663" s="1322">
        <f t="shared" si="150"/>
        <v>0</v>
      </c>
      <c r="O3663" s="1323">
        <f t="shared" si="151"/>
        <v>0</v>
      </c>
      <c r="P3663" s="1323">
        <f>O3663/'1.5 Universal Data'!$E$36</f>
        <v>0</v>
      </c>
      <c r="R3663" s="134"/>
      <c r="S3663" s="134"/>
      <c r="T3663" s="134"/>
      <c r="U3663" s="134"/>
      <c r="V3663" s="134"/>
      <c r="W3663" s="134"/>
      <c r="X3663" s="134"/>
      <c r="Y3663" s="134"/>
      <c r="Z3663" s="134"/>
      <c r="AA3663" s="134"/>
      <c r="AB3663" s="134"/>
      <c r="AC3663" s="134"/>
      <c r="AD3663" s="134"/>
      <c r="AE3663" s="134"/>
    </row>
    <row r="3664" spans="2:31">
      <c r="B3664" s="1319">
        <f t="shared" si="152"/>
        <v>-1</v>
      </c>
      <c r="D3664" s="1310"/>
      <c r="E3664" s="1310"/>
      <c r="F3664" s="1320"/>
      <c r="G3664" s="1310"/>
      <c r="H3664" s="1310"/>
      <c r="I3664" s="1310"/>
      <c r="J3664" s="1321"/>
      <c r="K3664" s="1321"/>
      <c r="L3664" s="1310"/>
      <c r="N3664" s="1322">
        <f t="shared" ref="N3664:N3727" si="153">+H3664*((K3664-J3664)+1)*B3664</f>
        <v>0</v>
      </c>
      <c r="O3664" s="1323">
        <f t="shared" ref="O3664:O3727" si="154">N3664*L3664/100</f>
        <v>0</v>
      </c>
      <c r="P3664" s="1323">
        <f>O3664/'1.5 Universal Data'!$E$36</f>
        <v>0</v>
      </c>
      <c r="R3664" s="134"/>
      <c r="S3664" s="134"/>
      <c r="T3664" s="134"/>
      <c r="U3664" s="134"/>
      <c r="V3664" s="134"/>
      <c r="W3664" s="134"/>
      <c r="X3664" s="134"/>
      <c r="Y3664" s="134"/>
      <c r="Z3664" s="134"/>
      <c r="AA3664" s="134"/>
      <c r="AB3664" s="134"/>
      <c r="AC3664" s="134"/>
      <c r="AD3664" s="134"/>
      <c r="AE3664" s="134"/>
    </row>
    <row r="3665" spans="2:31">
      <c r="B3665" s="1319">
        <f t="shared" si="152"/>
        <v>-1</v>
      </c>
      <c r="D3665" s="1310"/>
      <c r="E3665" s="1310"/>
      <c r="F3665" s="1320"/>
      <c r="G3665" s="1310"/>
      <c r="H3665" s="1310"/>
      <c r="I3665" s="1310"/>
      <c r="J3665" s="1321"/>
      <c r="K3665" s="1321"/>
      <c r="L3665" s="1310"/>
      <c r="N3665" s="1322">
        <f t="shared" si="153"/>
        <v>0</v>
      </c>
      <c r="O3665" s="1323">
        <f t="shared" si="154"/>
        <v>0</v>
      </c>
      <c r="P3665" s="1323">
        <f>O3665/'1.5 Universal Data'!$E$36</f>
        <v>0</v>
      </c>
      <c r="R3665" s="134"/>
      <c r="S3665" s="134"/>
      <c r="T3665" s="134"/>
      <c r="U3665" s="134"/>
      <c r="V3665" s="134"/>
      <c r="W3665" s="134"/>
      <c r="X3665" s="134"/>
      <c r="Y3665" s="134"/>
      <c r="Z3665" s="134"/>
      <c r="AA3665" s="134"/>
      <c r="AB3665" s="134"/>
      <c r="AC3665" s="134"/>
      <c r="AD3665" s="134"/>
      <c r="AE3665" s="134"/>
    </row>
    <row r="3666" spans="2:31">
      <c r="B3666" s="1319">
        <f t="shared" si="152"/>
        <v>-1</v>
      </c>
      <c r="D3666" s="1310"/>
      <c r="E3666" s="1310"/>
      <c r="F3666" s="1320"/>
      <c r="G3666" s="1310"/>
      <c r="H3666" s="1310"/>
      <c r="I3666" s="1310"/>
      <c r="J3666" s="1321"/>
      <c r="K3666" s="1321"/>
      <c r="L3666" s="1310"/>
      <c r="N3666" s="1322">
        <f t="shared" si="153"/>
        <v>0</v>
      </c>
      <c r="O3666" s="1323">
        <f t="shared" si="154"/>
        <v>0</v>
      </c>
      <c r="P3666" s="1323">
        <f>O3666/'1.5 Universal Data'!$E$36</f>
        <v>0</v>
      </c>
      <c r="R3666" s="134"/>
      <c r="S3666" s="134"/>
      <c r="T3666" s="134"/>
      <c r="U3666" s="134"/>
      <c r="V3666" s="134"/>
      <c r="W3666" s="134"/>
      <c r="X3666" s="134"/>
      <c r="Y3666" s="134"/>
      <c r="Z3666" s="134"/>
      <c r="AA3666" s="134"/>
      <c r="AB3666" s="134"/>
      <c r="AC3666" s="134"/>
      <c r="AD3666" s="134"/>
      <c r="AE3666" s="134"/>
    </row>
    <row r="3667" spans="2:31">
      <c r="B3667" s="1319">
        <f t="shared" si="152"/>
        <v>-1</v>
      </c>
      <c r="D3667" s="1310"/>
      <c r="E3667" s="1310"/>
      <c r="F3667" s="1320"/>
      <c r="G3667" s="1310"/>
      <c r="H3667" s="1310"/>
      <c r="I3667" s="1310"/>
      <c r="J3667" s="1321"/>
      <c r="K3667" s="1321"/>
      <c r="L3667" s="1310"/>
      <c r="N3667" s="1322">
        <f t="shared" si="153"/>
        <v>0</v>
      </c>
      <c r="O3667" s="1323">
        <f t="shared" si="154"/>
        <v>0</v>
      </c>
      <c r="P3667" s="1323">
        <f>O3667/'1.5 Universal Data'!$E$36</f>
        <v>0</v>
      </c>
      <c r="R3667" s="134"/>
      <c r="S3667" s="134"/>
      <c r="T3667" s="134"/>
      <c r="U3667" s="134"/>
      <c r="V3667" s="134"/>
      <c r="W3667" s="134"/>
      <c r="X3667" s="134"/>
      <c r="Y3667" s="134"/>
      <c r="Z3667" s="134"/>
      <c r="AA3667" s="134"/>
      <c r="AB3667" s="134"/>
      <c r="AC3667" s="134"/>
      <c r="AD3667" s="134"/>
      <c r="AE3667" s="134"/>
    </row>
    <row r="3668" spans="2:31">
      <c r="B3668" s="1319">
        <f t="shared" si="152"/>
        <v>-1</v>
      </c>
      <c r="D3668" s="1310"/>
      <c r="E3668" s="1310"/>
      <c r="F3668" s="1320"/>
      <c r="G3668" s="1310"/>
      <c r="H3668" s="1310"/>
      <c r="I3668" s="1310"/>
      <c r="J3668" s="1321"/>
      <c r="K3668" s="1321"/>
      <c r="L3668" s="1310"/>
      <c r="N3668" s="1322">
        <f t="shared" si="153"/>
        <v>0</v>
      </c>
      <c r="O3668" s="1323">
        <f t="shared" si="154"/>
        <v>0</v>
      </c>
      <c r="P3668" s="1323">
        <f>O3668/'1.5 Universal Data'!$E$36</f>
        <v>0</v>
      </c>
      <c r="R3668" s="134"/>
      <c r="S3668" s="134"/>
      <c r="T3668" s="134"/>
      <c r="U3668" s="134"/>
      <c r="V3668" s="134"/>
      <c r="W3668" s="134"/>
      <c r="X3668" s="134"/>
      <c r="Y3668" s="134"/>
      <c r="Z3668" s="134"/>
      <c r="AA3668" s="134"/>
      <c r="AB3668" s="134"/>
      <c r="AC3668" s="134"/>
      <c r="AD3668" s="134"/>
      <c r="AE3668" s="134"/>
    </row>
    <row r="3669" spans="2:31">
      <c r="B3669" s="1319">
        <f t="shared" si="152"/>
        <v>-1</v>
      </c>
      <c r="D3669" s="1310"/>
      <c r="E3669" s="1310"/>
      <c r="F3669" s="1320"/>
      <c r="G3669" s="1310"/>
      <c r="H3669" s="1310"/>
      <c r="I3669" s="1310"/>
      <c r="J3669" s="1321"/>
      <c r="K3669" s="1321"/>
      <c r="L3669" s="1310"/>
      <c r="N3669" s="1322">
        <f t="shared" si="153"/>
        <v>0</v>
      </c>
      <c r="O3669" s="1323">
        <f t="shared" si="154"/>
        <v>0</v>
      </c>
      <c r="P3669" s="1323">
        <f>O3669/'1.5 Universal Data'!$E$36</f>
        <v>0</v>
      </c>
      <c r="R3669" s="134"/>
      <c r="S3669" s="134"/>
      <c r="T3669" s="134"/>
      <c r="U3669" s="134"/>
      <c r="V3669" s="134"/>
      <c r="W3669" s="134"/>
      <c r="X3669" s="134"/>
      <c r="Y3669" s="134"/>
      <c r="Z3669" s="134"/>
      <c r="AA3669" s="134"/>
      <c r="AB3669" s="134"/>
      <c r="AC3669" s="134"/>
      <c r="AD3669" s="134"/>
      <c r="AE3669" s="134"/>
    </row>
    <row r="3670" spans="2:31">
      <c r="B3670" s="1319">
        <f t="shared" si="152"/>
        <v>-1</v>
      </c>
      <c r="D3670" s="1310"/>
      <c r="E3670" s="1310"/>
      <c r="F3670" s="1320"/>
      <c r="G3670" s="1310"/>
      <c r="H3670" s="1310"/>
      <c r="I3670" s="1310"/>
      <c r="J3670" s="1321"/>
      <c r="K3670" s="1321"/>
      <c r="L3670" s="1310"/>
      <c r="N3670" s="1322">
        <f t="shared" si="153"/>
        <v>0</v>
      </c>
      <c r="O3670" s="1323">
        <f t="shared" si="154"/>
        <v>0</v>
      </c>
      <c r="P3670" s="1323">
        <f>O3670/'1.5 Universal Data'!$E$36</f>
        <v>0</v>
      </c>
      <c r="R3670" s="134"/>
      <c r="S3670" s="134"/>
      <c r="T3670" s="134"/>
      <c r="U3670" s="134"/>
      <c r="V3670" s="134"/>
      <c r="W3670" s="134"/>
      <c r="X3670" s="134"/>
      <c r="Y3670" s="134"/>
      <c r="Z3670" s="134"/>
      <c r="AA3670" s="134"/>
      <c r="AB3670" s="134"/>
      <c r="AC3670" s="134"/>
      <c r="AD3670" s="134"/>
      <c r="AE3670" s="134"/>
    </row>
    <row r="3671" spans="2:31">
      <c r="B3671" s="1319">
        <f t="shared" ref="B3671:B3734" si="155">IF(G3671="buy",1,-1)</f>
        <v>-1</v>
      </c>
      <c r="D3671" s="1310"/>
      <c r="E3671" s="1310"/>
      <c r="F3671" s="1320"/>
      <c r="G3671" s="1310"/>
      <c r="H3671" s="1310"/>
      <c r="I3671" s="1310"/>
      <c r="J3671" s="1321"/>
      <c r="K3671" s="1321"/>
      <c r="L3671" s="1310"/>
      <c r="N3671" s="1322">
        <f t="shared" si="153"/>
        <v>0</v>
      </c>
      <c r="O3671" s="1323">
        <f t="shared" si="154"/>
        <v>0</v>
      </c>
      <c r="P3671" s="1323">
        <f>O3671/'1.5 Universal Data'!$E$36</f>
        <v>0</v>
      </c>
      <c r="R3671" s="134"/>
      <c r="S3671" s="134"/>
      <c r="T3671" s="134"/>
      <c r="U3671" s="134"/>
      <c r="V3671" s="134"/>
      <c r="W3671" s="134"/>
      <c r="X3671" s="134"/>
      <c r="Y3671" s="134"/>
      <c r="Z3671" s="134"/>
      <c r="AA3671" s="134"/>
      <c r="AB3671" s="134"/>
      <c r="AC3671" s="134"/>
      <c r="AD3671" s="134"/>
      <c r="AE3671" s="134"/>
    </row>
    <row r="3672" spans="2:31">
      <c r="B3672" s="1319">
        <f t="shared" si="155"/>
        <v>-1</v>
      </c>
      <c r="D3672" s="1310"/>
      <c r="E3672" s="1310"/>
      <c r="F3672" s="1320"/>
      <c r="G3672" s="1310"/>
      <c r="H3672" s="1310"/>
      <c r="I3672" s="1310"/>
      <c r="J3672" s="1321"/>
      <c r="K3672" s="1321"/>
      <c r="L3672" s="1310"/>
      <c r="N3672" s="1322">
        <f t="shared" si="153"/>
        <v>0</v>
      </c>
      <c r="O3672" s="1323">
        <f t="shared" si="154"/>
        <v>0</v>
      </c>
      <c r="P3672" s="1323">
        <f>O3672/'1.5 Universal Data'!$E$36</f>
        <v>0</v>
      </c>
      <c r="R3672" s="134"/>
      <c r="S3672" s="134"/>
      <c r="T3672" s="134"/>
      <c r="U3672" s="134"/>
      <c r="V3672" s="134"/>
      <c r="W3672" s="134"/>
      <c r="X3672" s="134"/>
      <c r="Y3672" s="134"/>
      <c r="Z3672" s="134"/>
      <c r="AA3672" s="134"/>
      <c r="AB3672" s="134"/>
      <c r="AC3672" s="134"/>
      <c r="AD3672" s="134"/>
      <c r="AE3672" s="134"/>
    </row>
    <row r="3673" spans="2:31">
      <c r="B3673" s="1319">
        <f t="shared" si="155"/>
        <v>-1</v>
      </c>
      <c r="D3673" s="1310"/>
      <c r="E3673" s="1310"/>
      <c r="F3673" s="1320"/>
      <c r="G3673" s="1310"/>
      <c r="H3673" s="1310"/>
      <c r="I3673" s="1310"/>
      <c r="J3673" s="1321"/>
      <c r="K3673" s="1321"/>
      <c r="L3673" s="1310"/>
      <c r="N3673" s="1322">
        <f t="shared" si="153"/>
        <v>0</v>
      </c>
      <c r="O3673" s="1323">
        <f t="shared" si="154"/>
        <v>0</v>
      </c>
      <c r="P3673" s="1323">
        <f>O3673/'1.5 Universal Data'!$E$36</f>
        <v>0</v>
      </c>
      <c r="R3673" s="134"/>
      <c r="S3673" s="134"/>
      <c r="T3673" s="134"/>
      <c r="U3673" s="134"/>
      <c r="V3673" s="134"/>
      <c r="W3673" s="134"/>
      <c r="X3673" s="134"/>
      <c r="Y3673" s="134"/>
      <c r="Z3673" s="134"/>
      <c r="AA3673" s="134"/>
      <c r="AB3673" s="134"/>
      <c r="AC3673" s="134"/>
      <c r="AD3673" s="134"/>
      <c r="AE3673" s="134"/>
    </row>
    <row r="3674" spans="2:31">
      <c r="B3674" s="1319">
        <f t="shared" si="155"/>
        <v>-1</v>
      </c>
      <c r="D3674" s="1310"/>
      <c r="E3674" s="1310"/>
      <c r="F3674" s="1320"/>
      <c r="G3674" s="1310"/>
      <c r="H3674" s="1310"/>
      <c r="I3674" s="1310"/>
      <c r="J3674" s="1321"/>
      <c r="K3674" s="1321"/>
      <c r="L3674" s="1310"/>
      <c r="N3674" s="1322">
        <f t="shared" si="153"/>
        <v>0</v>
      </c>
      <c r="O3674" s="1323">
        <f t="shared" si="154"/>
        <v>0</v>
      </c>
      <c r="P3674" s="1323">
        <f>O3674/'1.5 Universal Data'!$E$36</f>
        <v>0</v>
      </c>
      <c r="R3674" s="134"/>
      <c r="S3674" s="134"/>
      <c r="T3674" s="134"/>
      <c r="U3674" s="134"/>
      <c r="V3674" s="134"/>
      <c r="W3674" s="134"/>
      <c r="X3674" s="134"/>
      <c r="Y3674" s="134"/>
      <c r="Z3674" s="134"/>
      <c r="AA3674" s="134"/>
      <c r="AB3674" s="134"/>
      <c r="AC3674" s="134"/>
      <c r="AD3674" s="134"/>
      <c r="AE3674" s="134"/>
    </row>
    <row r="3675" spans="2:31">
      <c r="B3675" s="1319">
        <f t="shared" si="155"/>
        <v>-1</v>
      </c>
      <c r="D3675" s="1310"/>
      <c r="E3675" s="1310"/>
      <c r="F3675" s="1320"/>
      <c r="G3675" s="1310"/>
      <c r="H3675" s="1310"/>
      <c r="I3675" s="1310"/>
      <c r="J3675" s="1321"/>
      <c r="K3675" s="1321"/>
      <c r="L3675" s="1310"/>
      <c r="N3675" s="1322">
        <f t="shared" si="153"/>
        <v>0</v>
      </c>
      <c r="O3675" s="1323">
        <f t="shared" si="154"/>
        <v>0</v>
      </c>
      <c r="P3675" s="1323">
        <f>O3675/'1.5 Universal Data'!$E$36</f>
        <v>0</v>
      </c>
      <c r="R3675" s="134"/>
      <c r="S3675" s="134"/>
      <c r="T3675" s="134"/>
      <c r="U3675" s="134"/>
      <c r="V3675" s="134"/>
      <c r="W3675" s="134"/>
      <c r="X3675" s="134"/>
      <c r="Y3675" s="134"/>
      <c r="Z3675" s="134"/>
      <c r="AA3675" s="134"/>
      <c r="AB3675" s="134"/>
      <c r="AC3675" s="134"/>
      <c r="AD3675" s="134"/>
      <c r="AE3675" s="134"/>
    </row>
    <row r="3676" spans="2:31">
      <c r="B3676" s="1319">
        <f t="shared" si="155"/>
        <v>-1</v>
      </c>
      <c r="D3676" s="1310"/>
      <c r="E3676" s="1310"/>
      <c r="F3676" s="1320"/>
      <c r="G3676" s="1310"/>
      <c r="H3676" s="1310"/>
      <c r="I3676" s="1310"/>
      <c r="J3676" s="1321"/>
      <c r="K3676" s="1321"/>
      <c r="L3676" s="1310"/>
      <c r="N3676" s="1322">
        <f t="shared" si="153"/>
        <v>0</v>
      </c>
      <c r="O3676" s="1323">
        <f t="shared" si="154"/>
        <v>0</v>
      </c>
      <c r="P3676" s="1323">
        <f>O3676/'1.5 Universal Data'!$E$36</f>
        <v>0</v>
      </c>
      <c r="R3676" s="134"/>
      <c r="S3676" s="134"/>
      <c r="T3676" s="134"/>
      <c r="U3676" s="134"/>
      <c r="V3676" s="134"/>
      <c r="W3676" s="134"/>
      <c r="X3676" s="134"/>
      <c r="Y3676" s="134"/>
      <c r="Z3676" s="134"/>
      <c r="AA3676" s="134"/>
      <c r="AB3676" s="134"/>
      <c r="AC3676" s="134"/>
      <c r="AD3676" s="134"/>
      <c r="AE3676" s="134"/>
    </row>
    <row r="3677" spans="2:31">
      <c r="B3677" s="1319">
        <f t="shared" si="155"/>
        <v>-1</v>
      </c>
      <c r="D3677" s="1310"/>
      <c r="E3677" s="1310"/>
      <c r="F3677" s="1320"/>
      <c r="G3677" s="1310"/>
      <c r="H3677" s="1310"/>
      <c r="I3677" s="1310"/>
      <c r="J3677" s="1321"/>
      <c r="K3677" s="1321"/>
      <c r="L3677" s="1310"/>
      <c r="N3677" s="1322">
        <f t="shared" si="153"/>
        <v>0</v>
      </c>
      <c r="O3677" s="1323">
        <f t="shared" si="154"/>
        <v>0</v>
      </c>
      <c r="P3677" s="1323">
        <f>O3677/'1.5 Universal Data'!$E$36</f>
        <v>0</v>
      </c>
      <c r="R3677" s="134"/>
      <c r="S3677" s="134"/>
      <c r="T3677" s="134"/>
      <c r="U3677" s="134"/>
      <c r="V3677" s="134"/>
      <c r="W3677" s="134"/>
      <c r="X3677" s="134"/>
      <c r="Y3677" s="134"/>
      <c r="Z3677" s="134"/>
      <c r="AA3677" s="134"/>
      <c r="AB3677" s="134"/>
      <c r="AC3677" s="134"/>
      <c r="AD3677" s="134"/>
      <c r="AE3677" s="134"/>
    </row>
    <row r="3678" spans="2:31">
      <c r="B3678" s="1319">
        <f t="shared" si="155"/>
        <v>-1</v>
      </c>
      <c r="D3678" s="1310"/>
      <c r="E3678" s="1310"/>
      <c r="F3678" s="1320"/>
      <c r="G3678" s="1310"/>
      <c r="H3678" s="1310"/>
      <c r="I3678" s="1310"/>
      <c r="J3678" s="1321"/>
      <c r="K3678" s="1321"/>
      <c r="L3678" s="1310"/>
      <c r="N3678" s="1322">
        <f t="shared" si="153"/>
        <v>0</v>
      </c>
      <c r="O3678" s="1323">
        <f t="shared" si="154"/>
        <v>0</v>
      </c>
      <c r="P3678" s="1323">
        <f>O3678/'1.5 Universal Data'!$E$36</f>
        <v>0</v>
      </c>
      <c r="R3678" s="134"/>
      <c r="S3678" s="134"/>
      <c r="T3678" s="134"/>
      <c r="U3678" s="134"/>
      <c r="V3678" s="134"/>
      <c r="W3678" s="134"/>
      <c r="X3678" s="134"/>
      <c r="Y3678" s="134"/>
      <c r="Z3678" s="134"/>
      <c r="AA3678" s="134"/>
      <c r="AB3678" s="134"/>
      <c r="AC3678" s="134"/>
      <c r="AD3678" s="134"/>
      <c r="AE3678" s="134"/>
    </row>
    <row r="3679" spans="2:31">
      <c r="B3679" s="1319">
        <f t="shared" si="155"/>
        <v>-1</v>
      </c>
      <c r="D3679" s="1310"/>
      <c r="E3679" s="1310"/>
      <c r="F3679" s="1320"/>
      <c r="G3679" s="1310"/>
      <c r="H3679" s="1310"/>
      <c r="I3679" s="1310"/>
      <c r="J3679" s="1321"/>
      <c r="K3679" s="1321"/>
      <c r="L3679" s="1310"/>
      <c r="N3679" s="1322">
        <f t="shared" si="153"/>
        <v>0</v>
      </c>
      <c r="O3679" s="1323">
        <f t="shared" si="154"/>
        <v>0</v>
      </c>
      <c r="P3679" s="1323">
        <f>O3679/'1.5 Universal Data'!$E$36</f>
        <v>0</v>
      </c>
      <c r="R3679" s="134"/>
      <c r="S3679" s="134"/>
      <c r="T3679" s="134"/>
      <c r="U3679" s="134"/>
      <c r="V3679" s="134"/>
      <c r="W3679" s="134"/>
      <c r="X3679" s="134"/>
      <c r="Y3679" s="134"/>
      <c r="Z3679" s="134"/>
      <c r="AA3679" s="134"/>
      <c r="AB3679" s="134"/>
      <c r="AC3679" s="134"/>
      <c r="AD3679" s="134"/>
      <c r="AE3679" s="134"/>
    </row>
    <row r="3680" spans="2:31">
      <c r="B3680" s="1319">
        <f t="shared" si="155"/>
        <v>-1</v>
      </c>
      <c r="D3680" s="1310"/>
      <c r="E3680" s="1310"/>
      <c r="F3680" s="1320"/>
      <c r="G3680" s="1310"/>
      <c r="H3680" s="1310"/>
      <c r="I3680" s="1310"/>
      <c r="J3680" s="1321"/>
      <c r="K3680" s="1321"/>
      <c r="L3680" s="1310"/>
      <c r="N3680" s="1322">
        <f t="shared" si="153"/>
        <v>0</v>
      </c>
      <c r="O3680" s="1323">
        <f t="shared" si="154"/>
        <v>0</v>
      </c>
      <c r="P3680" s="1323">
        <f>O3680/'1.5 Universal Data'!$E$36</f>
        <v>0</v>
      </c>
      <c r="R3680" s="134"/>
      <c r="S3680" s="134"/>
      <c r="T3680" s="134"/>
      <c r="U3680" s="134"/>
      <c r="V3680" s="134"/>
      <c r="W3680" s="134"/>
      <c r="X3680" s="134"/>
      <c r="Y3680" s="134"/>
      <c r="Z3680" s="134"/>
      <c r="AA3680" s="134"/>
      <c r="AB3680" s="134"/>
      <c r="AC3680" s="134"/>
      <c r="AD3680" s="134"/>
      <c r="AE3680" s="134"/>
    </row>
    <row r="3681" spans="2:31">
      <c r="B3681" s="1319">
        <f t="shared" si="155"/>
        <v>-1</v>
      </c>
      <c r="D3681" s="1310"/>
      <c r="E3681" s="1310"/>
      <c r="F3681" s="1320"/>
      <c r="G3681" s="1310"/>
      <c r="H3681" s="1310"/>
      <c r="I3681" s="1310"/>
      <c r="J3681" s="1321"/>
      <c r="K3681" s="1321"/>
      <c r="L3681" s="1310"/>
      <c r="N3681" s="1322">
        <f t="shared" si="153"/>
        <v>0</v>
      </c>
      <c r="O3681" s="1323">
        <f t="shared" si="154"/>
        <v>0</v>
      </c>
      <c r="P3681" s="1323">
        <f>O3681/'1.5 Universal Data'!$E$36</f>
        <v>0</v>
      </c>
      <c r="R3681" s="134"/>
      <c r="S3681" s="134"/>
      <c r="T3681" s="134"/>
      <c r="U3681" s="134"/>
      <c r="V3681" s="134"/>
      <c r="W3681" s="134"/>
      <c r="X3681" s="134"/>
      <c r="Y3681" s="134"/>
      <c r="Z3681" s="134"/>
      <c r="AA3681" s="134"/>
      <c r="AB3681" s="134"/>
      <c r="AC3681" s="134"/>
      <c r="AD3681" s="134"/>
      <c r="AE3681" s="134"/>
    </row>
    <row r="3682" spans="2:31">
      <c r="B3682" s="1319">
        <f t="shared" si="155"/>
        <v>-1</v>
      </c>
      <c r="D3682" s="1310"/>
      <c r="E3682" s="1310"/>
      <c r="F3682" s="1320"/>
      <c r="G3682" s="1310"/>
      <c r="H3682" s="1310"/>
      <c r="I3682" s="1310"/>
      <c r="J3682" s="1321"/>
      <c r="K3682" s="1321"/>
      <c r="L3682" s="1310"/>
      <c r="N3682" s="1322">
        <f t="shared" si="153"/>
        <v>0</v>
      </c>
      <c r="O3682" s="1323">
        <f t="shared" si="154"/>
        <v>0</v>
      </c>
      <c r="P3682" s="1323">
        <f>O3682/'1.5 Universal Data'!$E$36</f>
        <v>0</v>
      </c>
      <c r="R3682" s="134"/>
      <c r="S3682" s="134"/>
      <c r="T3682" s="134"/>
      <c r="U3682" s="134"/>
      <c r="V3682" s="134"/>
      <c r="W3682" s="134"/>
      <c r="X3682" s="134"/>
      <c r="Y3682" s="134"/>
      <c r="Z3682" s="134"/>
      <c r="AA3682" s="134"/>
      <c r="AB3682" s="134"/>
      <c r="AC3682" s="134"/>
      <c r="AD3682" s="134"/>
      <c r="AE3682" s="134"/>
    </row>
    <row r="3683" spans="2:31">
      <c r="B3683" s="1319">
        <f t="shared" si="155"/>
        <v>-1</v>
      </c>
      <c r="D3683" s="1310"/>
      <c r="E3683" s="1310"/>
      <c r="F3683" s="1320"/>
      <c r="G3683" s="1310"/>
      <c r="H3683" s="1310"/>
      <c r="I3683" s="1310"/>
      <c r="J3683" s="1321"/>
      <c r="K3683" s="1321"/>
      <c r="L3683" s="1310"/>
      <c r="N3683" s="1322">
        <f t="shared" si="153"/>
        <v>0</v>
      </c>
      <c r="O3683" s="1323">
        <f t="shared" si="154"/>
        <v>0</v>
      </c>
      <c r="P3683" s="1323">
        <f>O3683/'1.5 Universal Data'!$E$36</f>
        <v>0</v>
      </c>
      <c r="R3683" s="134"/>
      <c r="S3683" s="134"/>
      <c r="T3683" s="134"/>
      <c r="U3683" s="134"/>
      <c r="V3683" s="134"/>
      <c r="W3683" s="134"/>
      <c r="X3683" s="134"/>
      <c r="Y3683" s="134"/>
      <c r="Z3683" s="134"/>
      <c r="AA3683" s="134"/>
      <c r="AB3683" s="134"/>
      <c r="AC3683" s="134"/>
      <c r="AD3683" s="134"/>
      <c r="AE3683" s="134"/>
    </row>
    <row r="3684" spans="2:31">
      <c r="B3684" s="1319">
        <f t="shared" si="155"/>
        <v>-1</v>
      </c>
      <c r="D3684" s="1310"/>
      <c r="E3684" s="1310"/>
      <c r="F3684" s="1320"/>
      <c r="G3684" s="1310"/>
      <c r="H3684" s="1310"/>
      <c r="I3684" s="1310"/>
      <c r="J3684" s="1321"/>
      <c r="K3684" s="1321"/>
      <c r="L3684" s="1310"/>
      <c r="N3684" s="1322">
        <f t="shared" si="153"/>
        <v>0</v>
      </c>
      <c r="O3684" s="1323">
        <f t="shared" si="154"/>
        <v>0</v>
      </c>
      <c r="P3684" s="1323">
        <f>O3684/'1.5 Universal Data'!$E$36</f>
        <v>0</v>
      </c>
      <c r="R3684" s="134"/>
      <c r="S3684" s="134"/>
      <c r="T3684" s="134"/>
      <c r="U3684" s="134"/>
      <c r="V3684" s="134"/>
      <c r="W3684" s="134"/>
      <c r="X3684" s="134"/>
      <c r="Y3684" s="134"/>
      <c r="Z3684" s="134"/>
      <c r="AA3684" s="134"/>
      <c r="AB3684" s="134"/>
      <c r="AC3684" s="134"/>
      <c r="AD3684" s="134"/>
      <c r="AE3684" s="134"/>
    </row>
    <row r="3685" spans="2:31">
      <c r="B3685" s="1319">
        <f t="shared" si="155"/>
        <v>-1</v>
      </c>
      <c r="D3685" s="1310"/>
      <c r="E3685" s="1310"/>
      <c r="F3685" s="1320"/>
      <c r="G3685" s="1310"/>
      <c r="H3685" s="1310"/>
      <c r="I3685" s="1310"/>
      <c r="J3685" s="1321"/>
      <c r="K3685" s="1321"/>
      <c r="L3685" s="1310"/>
      <c r="N3685" s="1322">
        <f t="shared" si="153"/>
        <v>0</v>
      </c>
      <c r="O3685" s="1323">
        <f t="shared" si="154"/>
        <v>0</v>
      </c>
      <c r="P3685" s="1323">
        <f>O3685/'1.5 Universal Data'!$E$36</f>
        <v>0</v>
      </c>
      <c r="R3685" s="134"/>
      <c r="S3685" s="134"/>
      <c r="T3685" s="134"/>
      <c r="U3685" s="134"/>
      <c r="V3685" s="134"/>
      <c r="W3685" s="134"/>
      <c r="X3685" s="134"/>
      <c r="Y3685" s="134"/>
      <c r="Z3685" s="134"/>
      <c r="AA3685" s="134"/>
      <c r="AB3685" s="134"/>
      <c r="AC3685" s="134"/>
      <c r="AD3685" s="134"/>
      <c r="AE3685" s="134"/>
    </row>
    <row r="3686" spans="2:31">
      <c r="B3686" s="1319">
        <f t="shared" si="155"/>
        <v>-1</v>
      </c>
      <c r="D3686" s="1310"/>
      <c r="E3686" s="1310"/>
      <c r="F3686" s="1320"/>
      <c r="G3686" s="1310"/>
      <c r="H3686" s="1310"/>
      <c r="I3686" s="1310"/>
      <c r="J3686" s="1321"/>
      <c r="K3686" s="1321"/>
      <c r="L3686" s="1310"/>
      <c r="N3686" s="1322">
        <f t="shared" si="153"/>
        <v>0</v>
      </c>
      <c r="O3686" s="1323">
        <f t="shared" si="154"/>
        <v>0</v>
      </c>
      <c r="P3686" s="1323">
        <f>O3686/'1.5 Universal Data'!$E$36</f>
        <v>0</v>
      </c>
      <c r="R3686" s="134"/>
      <c r="S3686" s="134"/>
      <c r="T3686" s="134"/>
      <c r="U3686" s="134"/>
      <c r="V3686" s="134"/>
      <c r="W3686" s="134"/>
      <c r="X3686" s="134"/>
      <c r="Y3686" s="134"/>
      <c r="Z3686" s="134"/>
      <c r="AA3686" s="134"/>
      <c r="AB3686" s="134"/>
      <c r="AC3686" s="134"/>
      <c r="AD3686" s="134"/>
      <c r="AE3686" s="134"/>
    </row>
    <row r="3687" spans="2:31">
      <c r="B3687" s="1319">
        <f t="shared" si="155"/>
        <v>-1</v>
      </c>
      <c r="D3687" s="1310"/>
      <c r="E3687" s="1310"/>
      <c r="F3687" s="1320"/>
      <c r="G3687" s="1310"/>
      <c r="H3687" s="1310"/>
      <c r="I3687" s="1310"/>
      <c r="J3687" s="1321"/>
      <c r="K3687" s="1321"/>
      <c r="L3687" s="1310"/>
      <c r="N3687" s="1322">
        <f t="shared" si="153"/>
        <v>0</v>
      </c>
      <c r="O3687" s="1323">
        <f t="shared" si="154"/>
        <v>0</v>
      </c>
      <c r="P3687" s="1323">
        <f>O3687/'1.5 Universal Data'!$E$36</f>
        <v>0</v>
      </c>
      <c r="R3687" s="134"/>
      <c r="S3687" s="134"/>
      <c r="T3687" s="134"/>
      <c r="U3687" s="134"/>
      <c r="V3687" s="134"/>
      <c r="W3687" s="134"/>
      <c r="X3687" s="134"/>
      <c r="Y3687" s="134"/>
      <c r="Z3687" s="134"/>
      <c r="AA3687" s="134"/>
      <c r="AB3687" s="134"/>
      <c r="AC3687" s="134"/>
      <c r="AD3687" s="134"/>
      <c r="AE3687" s="134"/>
    </row>
    <row r="3688" spans="2:31">
      <c r="B3688" s="1319">
        <f t="shared" si="155"/>
        <v>-1</v>
      </c>
      <c r="D3688" s="1310"/>
      <c r="E3688" s="1310"/>
      <c r="F3688" s="1320"/>
      <c r="G3688" s="1310"/>
      <c r="H3688" s="1310"/>
      <c r="I3688" s="1310"/>
      <c r="J3688" s="1321"/>
      <c r="K3688" s="1321"/>
      <c r="L3688" s="1310"/>
      <c r="N3688" s="1322">
        <f t="shared" si="153"/>
        <v>0</v>
      </c>
      <c r="O3688" s="1323">
        <f t="shared" si="154"/>
        <v>0</v>
      </c>
      <c r="P3688" s="1323">
        <f>O3688/'1.5 Universal Data'!$E$36</f>
        <v>0</v>
      </c>
      <c r="R3688" s="134"/>
      <c r="S3688" s="134"/>
      <c r="T3688" s="134"/>
      <c r="U3688" s="134"/>
      <c r="V3688" s="134"/>
      <c r="W3688" s="134"/>
      <c r="X3688" s="134"/>
      <c r="Y3688" s="134"/>
      <c r="Z3688" s="134"/>
      <c r="AA3688" s="134"/>
      <c r="AB3688" s="134"/>
      <c r="AC3688" s="134"/>
      <c r="AD3688" s="134"/>
      <c r="AE3688" s="134"/>
    </row>
    <row r="3689" spans="2:31">
      <c r="B3689" s="1319">
        <f t="shared" si="155"/>
        <v>-1</v>
      </c>
      <c r="D3689" s="1310"/>
      <c r="E3689" s="1310"/>
      <c r="F3689" s="1320"/>
      <c r="G3689" s="1310"/>
      <c r="H3689" s="1310"/>
      <c r="I3689" s="1310"/>
      <c r="J3689" s="1321"/>
      <c r="K3689" s="1321"/>
      <c r="L3689" s="1310"/>
      <c r="N3689" s="1322">
        <f t="shared" si="153"/>
        <v>0</v>
      </c>
      <c r="O3689" s="1323">
        <f t="shared" si="154"/>
        <v>0</v>
      </c>
      <c r="P3689" s="1323">
        <f>O3689/'1.5 Universal Data'!$E$36</f>
        <v>0</v>
      </c>
      <c r="R3689" s="134"/>
      <c r="S3689" s="134"/>
      <c r="T3689" s="134"/>
      <c r="U3689" s="134"/>
      <c r="V3689" s="134"/>
      <c r="W3689" s="134"/>
      <c r="X3689" s="134"/>
      <c r="Y3689" s="134"/>
      <c r="Z3689" s="134"/>
      <c r="AA3689" s="134"/>
      <c r="AB3689" s="134"/>
      <c r="AC3689" s="134"/>
      <c r="AD3689" s="134"/>
      <c r="AE3689" s="134"/>
    </row>
    <row r="3690" spans="2:31">
      <c r="B3690" s="1319">
        <f t="shared" si="155"/>
        <v>-1</v>
      </c>
      <c r="D3690" s="1310"/>
      <c r="E3690" s="1310"/>
      <c r="F3690" s="1320"/>
      <c r="G3690" s="1310"/>
      <c r="H3690" s="1310"/>
      <c r="I3690" s="1310"/>
      <c r="J3690" s="1321"/>
      <c r="K3690" s="1321"/>
      <c r="L3690" s="1310"/>
      <c r="N3690" s="1322">
        <f t="shared" si="153"/>
        <v>0</v>
      </c>
      <c r="O3690" s="1323">
        <f t="shared" si="154"/>
        <v>0</v>
      </c>
      <c r="P3690" s="1323">
        <f>O3690/'1.5 Universal Data'!$E$36</f>
        <v>0</v>
      </c>
      <c r="R3690" s="134"/>
      <c r="S3690" s="134"/>
      <c r="T3690" s="134"/>
      <c r="U3690" s="134"/>
      <c r="V3690" s="134"/>
      <c r="W3690" s="134"/>
      <c r="X3690" s="134"/>
      <c r="Y3690" s="134"/>
      <c r="Z3690" s="134"/>
      <c r="AA3690" s="134"/>
      <c r="AB3690" s="134"/>
      <c r="AC3690" s="134"/>
      <c r="AD3690" s="134"/>
      <c r="AE3690" s="134"/>
    </row>
    <row r="3691" spans="2:31">
      <c r="B3691" s="1319">
        <f t="shared" si="155"/>
        <v>-1</v>
      </c>
      <c r="D3691" s="1310"/>
      <c r="E3691" s="1310"/>
      <c r="F3691" s="1320"/>
      <c r="G3691" s="1310"/>
      <c r="H3691" s="1310"/>
      <c r="I3691" s="1310"/>
      <c r="J3691" s="1321"/>
      <c r="K3691" s="1321"/>
      <c r="L3691" s="1310"/>
      <c r="N3691" s="1322">
        <f t="shared" si="153"/>
        <v>0</v>
      </c>
      <c r="O3691" s="1323">
        <f t="shared" si="154"/>
        <v>0</v>
      </c>
      <c r="P3691" s="1323">
        <f>O3691/'1.5 Universal Data'!$E$36</f>
        <v>0</v>
      </c>
      <c r="R3691" s="134"/>
      <c r="S3691" s="134"/>
      <c r="T3691" s="134"/>
      <c r="U3691" s="134"/>
      <c r="V3691" s="134"/>
      <c r="W3691" s="134"/>
      <c r="X3691" s="134"/>
      <c r="Y3691" s="134"/>
      <c r="Z3691" s="134"/>
      <c r="AA3691" s="134"/>
      <c r="AB3691" s="134"/>
      <c r="AC3691" s="134"/>
      <c r="AD3691" s="134"/>
      <c r="AE3691" s="134"/>
    </row>
    <row r="3692" spans="2:31">
      <c r="B3692" s="1319">
        <f t="shared" si="155"/>
        <v>-1</v>
      </c>
      <c r="D3692" s="1310"/>
      <c r="E3692" s="1310"/>
      <c r="F3692" s="1320"/>
      <c r="G3692" s="1310"/>
      <c r="H3692" s="1310"/>
      <c r="I3692" s="1310"/>
      <c r="J3692" s="1321"/>
      <c r="K3692" s="1321"/>
      <c r="L3692" s="1310"/>
      <c r="N3692" s="1322">
        <f t="shared" si="153"/>
        <v>0</v>
      </c>
      <c r="O3692" s="1323">
        <f t="shared" si="154"/>
        <v>0</v>
      </c>
      <c r="P3692" s="1323">
        <f>O3692/'1.5 Universal Data'!$E$36</f>
        <v>0</v>
      </c>
      <c r="R3692" s="134"/>
      <c r="S3692" s="134"/>
      <c r="T3692" s="134"/>
      <c r="U3692" s="134"/>
      <c r="V3692" s="134"/>
      <c r="W3692" s="134"/>
      <c r="X3692" s="134"/>
      <c r="Y3692" s="134"/>
      <c r="Z3692" s="134"/>
      <c r="AA3692" s="134"/>
      <c r="AB3692" s="134"/>
      <c r="AC3692" s="134"/>
      <c r="AD3692" s="134"/>
      <c r="AE3692" s="134"/>
    </row>
    <row r="3693" spans="2:31">
      <c r="B3693" s="1319">
        <f t="shared" si="155"/>
        <v>-1</v>
      </c>
      <c r="D3693" s="1310"/>
      <c r="E3693" s="1310"/>
      <c r="F3693" s="1320"/>
      <c r="G3693" s="1310"/>
      <c r="H3693" s="1310"/>
      <c r="I3693" s="1310"/>
      <c r="J3693" s="1321"/>
      <c r="K3693" s="1321"/>
      <c r="L3693" s="1310"/>
      <c r="N3693" s="1322">
        <f t="shared" si="153"/>
        <v>0</v>
      </c>
      <c r="O3693" s="1323">
        <f t="shared" si="154"/>
        <v>0</v>
      </c>
      <c r="P3693" s="1323">
        <f>O3693/'1.5 Universal Data'!$E$36</f>
        <v>0</v>
      </c>
      <c r="R3693" s="134"/>
      <c r="S3693" s="134"/>
      <c r="T3693" s="134"/>
      <c r="U3693" s="134"/>
      <c r="V3693" s="134"/>
      <c r="W3693" s="134"/>
      <c r="X3693" s="134"/>
      <c r="Y3693" s="134"/>
      <c r="Z3693" s="134"/>
      <c r="AA3693" s="134"/>
      <c r="AB3693" s="134"/>
      <c r="AC3693" s="134"/>
      <c r="AD3693" s="134"/>
      <c r="AE3693" s="134"/>
    </row>
    <row r="3694" spans="2:31">
      <c r="B3694" s="1319">
        <f t="shared" si="155"/>
        <v>-1</v>
      </c>
      <c r="D3694" s="1310"/>
      <c r="E3694" s="1310"/>
      <c r="F3694" s="1320"/>
      <c r="G3694" s="1310"/>
      <c r="H3694" s="1310"/>
      <c r="I3694" s="1310"/>
      <c r="J3694" s="1321"/>
      <c r="K3694" s="1321"/>
      <c r="L3694" s="1310"/>
      <c r="N3694" s="1322">
        <f t="shared" si="153"/>
        <v>0</v>
      </c>
      <c r="O3694" s="1323">
        <f t="shared" si="154"/>
        <v>0</v>
      </c>
      <c r="P3694" s="1323">
        <f>O3694/'1.5 Universal Data'!$E$36</f>
        <v>0</v>
      </c>
      <c r="R3694" s="134"/>
      <c r="S3694" s="134"/>
      <c r="T3694" s="134"/>
      <c r="U3694" s="134"/>
      <c r="V3694" s="134"/>
      <c r="W3694" s="134"/>
      <c r="X3694" s="134"/>
      <c r="Y3694" s="134"/>
      <c r="Z3694" s="134"/>
      <c r="AA3694" s="134"/>
      <c r="AB3694" s="134"/>
      <c r="AC3694" s="134"/>
      <c r="AD3694" s="134"/>
      <c r="AE3694" s="134"/>
    </row>
    <row r="3695" spans="2:31">
      <c r="B3695" s="1319">
        <f t="shared" si="155"/>
        <v>-1</v>
      </c>
      <c r="D3695" s="1310"/>
      <c r="E3695" s="1310"/>
      <c r="F3695" s="1320"/>
      <c r="G3695" s="1310"/>
      <c r="H3695" s="1310"/>
      <c r="I3695" s="1310"/>
      <c r="J3695" s="1321"/>
      <c r="K3695" s="1321"/>
      <c r="L3695" s="1310"/>
      <c r="N3695" s="1322">
        <f t="shared" si="153"/>
        <v>0</v>
      </c>
      <c r="O3695" s="1323">
        <f t="shared" si="154"/>
        <v>0</v>
      </c>
      <c r="P3695" s="1323">
        <f>O3695/'1.5 Universal Data'!$E$36</f>
        <v>0</v>
      </c>
      <c r="R3695" s="134"/>
      <c r="S3695" s="134"/>
      <c r="T3695" s="134"/>
      <c r="U3695" s="134"/>
      <c r="V3695" s="134"/>
      <c r="W3695" s="134"/>
      <c r="X3695" s="134"/>
      <c r="Y3695" s="134"/>
      <c r="Z3695" s="134"/>
      <c r="AA3695" s="134"/>
      <c r="AB3695" s="134"/>
      <c r="AC3695" s="134"/>
      <c r="AD3695" s="134"/>
      <c r="AE3695" s="134"/>
    </row>
    <row r="3696" spans="2:31">
      <c r="B3696" s="1319">
        <f t="shared" si="155"/>
        <v>-1</v>
      </c>
      <c r="D3696" s="1310"/>
      <c r="E3696" s="1310"/>
      <c r="F3696" s="1320"/>
      <c r="G3696" s="1310"/>
      <c r="H3696" s="1310"/>
      <c r="I3696" s="1310"/>
      <c r="J3696" s="1321"/>
      <c r="K3696" s="1321"/>
      <c r="L3696" s="1310"/>
      <c r="N3696" s="1322">
        <f t="shared" si="153"/>
        <v>0</v>
      </c>
      <c r="O3696" s="1323">
        <f t="shared" si="154"/>
        <v>0</v>
      </c>
      <c r="P3696" s="1323">
        <f>O3696/'1.5 Universal Data'!$E$36</f>
        <v>0</v>
      </c>
      <c r="R3696" s="134"/>
      <c r="S3696" s="134"/>
      <c r="T3696" s="134"/>
      <c r="U3696" s="134"/>
      <c r="V3696" s="134"/>
      <c r="W3696" s="134"/>
      <c r="X3696" s="134"/>
      <c r="Y3696" s="134"/>
      <c r="Z3696" s="134"/>
      <c r="AA3696" s="134"/>
      <c r="AB3696" s="134"/>
      <c r="AC3696" s="134"/>
      <c r="AD3696" s="134"/>
      <c r="AE3696" s="134"/>
    </row>
    <row r="3697" spans="2:31">
      <c r="B3697" s="1319">
        <f t="shared" si="155"/>
        <v>-1</v>
      </c>
      <c r="D3697" s="1310"/>
      <c r="E3697" s="1310"/>
      <c r="F3697" s="1320"/>
      <c r="G3697" s="1310"/>
      <c r="H3697" s="1310"/>
      <c r="I3697" s="1310"/>
      <c r="J3697" s="1321"/>
      <c r="K3697" s="1321"/>
      <c r="L3697" s="1310"/>
      <c r="N3697" s="1322">
        <f t="shared" si="153"/>
        <v>0</v>
      </c>
      <c r="O3697" s="1323">
        <f t="shared" si="154"/>
        <v>0</v>
      </c>
      <c r="P3697" s="1323">
        <f>O3697/'1.5 Universal Data'!$E$36</f>
        <v>0</v>
      </c>
      <c r="R3697" s="134"/>
      <c r="S3697" s="134"/>
      <c r="T3697" s="134"/>
      <c r="U3697" s="134"/>
      <c r="V3697" s="134"/>
      <c r="W3697" s="134"/>
      <c r="X3697" s="134"/>
      <c r="Y3697" s="134"/>
      <c r="Z3697" s="134"/>
      <c r="AA3697" s="134"/>
      <c r="AB3697" s="134"/>
      <c r="AC3697" s="134"/>
      <c r="AD3697" s="134"/>
      <c r="AE3697" s="134"/>
    </row>
    <row r="3698" spans="2:31">
      <c r="B3698" s="1319">
        <f t="shared" si="155"/>
        <v>-1</v>
      </c>
      <c r="D3698" s="1310"/>
      <c r="E3698" s="1310"/>
      <c r="F3698" s="1320"/>
      <c r="G3698" s="1310"/>
      <c r="H3698" s="1310"/>
      <c r="I3698" s="1310"/>
      <c r="J3698" s="1321"/>
      <c r="K3698" s="1321"/>
      <c r="L3698" s="1310"/>
      <c r="N3698" s="1322">
        <f t="shared" si="153"/>
        <v>0</v>
      </c>
      <c r="O3698" s="1323">
        <f t="shared" si="154"/>
        <v>0</v>
      </c>
      <c r="P3698" s="1323">
        <f>O3698/'1.5 Universal Data'!$E$36</f>
        <v>0</v>
      </c>
      <c r="R3698" s="134"/>
      <c r="S3698" s="134"/>
      <c r="T3698" s="134"/>
      <c r="U3698" s="134"/>
      <c r="V3698" s="134"/>
      <c r="W3698" s="134"/>
      <c r="X3698" s="134"/>
      <c r="Y3698" s="134"/>
      <c r="Z3698" s="134"/>
      <c r="AA3698" s="134"/>
      <c r="AB3698" s="134"/>
      <c r="AC3698" s="134"/>
      <c r="AD3698" s="134"/>
      <c r="AE3698" s="134"/>
    </row>
    <row r="3699" spans="2:31">
      <c r="B3699" s="1319">
        <f t="shared" si="155"/>
        <v>-1</v>
      </c>
      <c r="D3699" s="1310"/>
      <c r="E3699" s="1310"/>
      <c r="F3699" s="1320"/>
      <c r="G3699" s="1310"/>
      <c r="H3699" s="1310"/>
      <c r="I3699" s="1310"/>
      <c r="J3699" s="1321"/>
      <c r="K3699" s="1321"/>
      <c r="L3699" s="1310"/>
      <c r="N3699" s="1322">
        <f t="shared" si="153"/>
        <v>0</v>
      </c>
      <c r="O3699" s="1323">
        <f t="shared" si="154"/>
        <v>0</v>
      </c>
      <c r="P3699" s="1323">
        <f>O3699/'1.5 Universal Data'!$E$36</f>
        <v>0</v>
      </c>
      <c r="R3699" s="134"/>
      <c r="S3699" s="134"/>
      <c r="T3699" s="134"/>
      <c r="U3699" s="134"/>
      <c r="V3699" s="134"/>
      <c r="W3699" s="134"/>
      <c r="X3699" s="134"/>
      <c r="Y3699" s="134"/>
      <c r="Z3699" s="134"/>
      <c r="AA3699" s="134"/>
      <c r="AB3699" s="134"/>
      <c r="AC3699" s="134"/>
      <c r="AD3699" s="134"/>
      <c r="AE3699" s="134"/>
    </row>
    <row r="3700" spans="2:31">
      <c r="B3700" s="1319">
        <f t="shared" si="155"/>
        <v>-1</v>
      </c>
      <c r="D3700" s="1310"/>
      <c r="E3700" s="1310"/>
      <c r="F3700" s="1320"/>
      <c r="G3700" s="1310"/>
      <c r="H3700" s="1310"/>
      <c r="I3700" s="1310"/>
      <c r="J3700" s="1321"/>
      <c r="K3700" s="1321"/>
      <c r="L3700" s="1310"/>
      <c r="N3700" s="1322">
        <f t="shared" si="153"/>
        <v>0</v>
      </c>
      <c r="O3700" s="1323">
        <f t="shared" si="154"/>
        <v>0</v>
      </c>
      <c r="P3700" s="1323">
        <f>O3700/'1.5 Universal Data'!$E$36</f>
        <v>0</v>
      </c>
      <c r="R3700" s="134"/>
      <c r="S3700" s="134"/>
      <c r="T3700" s="134"/>
      <c r="U3700" s="134"/>
      <c r="V3700" s="134"/>
      <c r="W3700" s="134"/>
      <c r="X3700" s="134"/>
      <c r="Y3700" s="134"/>
      <c r="Z3700" s="134"/>
      <c r="AA3700" s="134"/>
      <c r="AB3700" s="134"/>
      <c r="AC3700" s="134"/>
      <c r="AD3700" s="134"/>
      <c r="AE3700" s="134"/>
    </row>
    <row r="3701" spans="2:31">
      <c r="B3701" s="1319">
        <f t="shared" si="155"/>
        <v>-1</v>
      </c>
      <c r="D3701" s="1310"/>
      <c r="E3701" s="1310"/>
      <c r="F3701" s="1320"/>
      <c r="G3701" s="1310"/>
      <c r="H3701" s="1310"/>
      <c r="I3701" s="1310"/>
      <c r="J3701" s="1321"/>
      <c r="K3701" s="1321"/>
      <c r="L3701" s="1310"/>
      <c r="N3701" s="1322">
        <f t="shared" si="153"/>
        <v>0</v>
      </c>
      <c r="O3701" s="1323">
        <f t="shared" si="154"/>
        <v>0</v>
      </c>
      <c r="P3701" s="1323">
        <f>O3701/'1.5 Universal Data'!$E$36</f>
        <v>0</v>
      </c>
      <c r="R3701" s="134"/>
      <c r="S3701" s="134"/>
      <c r="T3701" s="134"/>
      <c r="U3701" s="134"/>
      <c r="V3701" s="134"/>
      <c r="W3701" s="134"/>
      <c r="X3701" s="134"/>
      <c r="Y3701" s="134"/>
      <c r="Z3701" s="134"/>
      <c r="AA3701" s="134"/>
      <c r="AB3701" s="134"/>
      <c r="AC3701" s="134"/>
      <c r="AD3701" s="134"/>
      <c r="AE3701" s="134"/>
    </row>
    <row r="3702" spans="2:31">
      <c r="B3702" s="1319">
        <f t="shared" si="155"/>
        <v>-1</v>
      </c>
      <c r="D3702" s="1310"/>
      <c r="E3702" s="1310"/>
      <c r="F3702" s="1320"/>
      <c r="G3702" s="1310"/>
      <c r="H3702" s="1310"/>
      <c r="I3702" s="1310"/>
      <c r="J3702" s="1321"/>
      <c r="K3702" s="1321"/>
      <c r="L3702" s="1310"/>
      <c r="N3702" s="1322">
        <f t="shared" si="153"/>
        <v>0</v>
      </c>
      <c r="O3702" s="1323">
        <f t="shared" si="154"/>
        <v>0</v>
      </c>
      <c r="P3702" s="1323">
        <f>O3702/'1.5 Universal Data'!$E$36</f>
        <v>0</v>
      </c>
      <c r="R3702" s="134"/>
      <c r="S3702" s="134"/>
      <c r="T3702" s="134"/>
      <c r="U3702" s="134"/>
      <c r="V3702" s="134"/>
      <c r="W3702" s="134"/>
      <c r="X3702" s="134"/>
      <c r="Y3702" s="134"/>
      <c r="Z3702" s="134"/>
      <c r="AA3702" s="134"/>
      <c r="AB3702" s="134"/>
      <c r="AC3702" s="134"/>
      <c r="AD3702" s="134"/>
      <c r="AE3702" s="134"/>
    </row>
    <row r="3703" spans="2:31">
      <c r="B3703" s="1319">
        <f t="shared" si="155"/>
        <v>-1</v>
      </c>
      <c r="D3703" s="1310"/>
      <c r="E3703" s="1310"/>
      <c r="F3703" s="1320"/>
      <c r="G3703" s="1310"/>
      <c r="H3703" s="1310"/>
      <c r="I3703" s="1310"/>
      <c r="J3703" s="1321"/>
      <c r="K3703" s="1321"/>
      <c r="L3703" s="1310"/>
      <c r="N3703" s="1322">
        <f t="shared" si="153"/>
        <v>0</v>
      </c>
      <c r="O3703" s="1323">
        <f t="shared" si="154"/>
        <v>0</v>
      </c>
      <c r="P3703" s="1323">
        <f>O3703/'1.5 Universal Data'!$E$36</f>
        <v>0</v>
      </c>
      <c r="R3703" s="134"/>
      <c r="S3703" s="134"/>
      <c r="T3703" s="134"/>
      <c r="U3703" s="134"/>
      <c r="V3703" s="134"/>
      <c r="W3703" s="134"/>
      <c r="X3703" s="134"/>
      <c r="Y3703" s="134"/>
      <c r="Z3703" s="134"/>
      <c r="AA3703" s="134"/>
      <c r="AB3703" s="134"/>
      <c r="AC3703" s="134"/>
      <c r="AD3703" s="134"/>
      <c r="AE3703" s="134"/>
    </row>
    <row r="3704" spans="2:31">
      <c r="B3704" s="1319">
        <f t="shared" si="155"/>
        <v>-1</v>
      </c>
      <c r="D3704" s="1310"/>
      <c r="E3704" s="1310"/>
      <c r="F3704" s="1320"/>
      <c r="G3704" s="1310"/>
      <c r="H3704" s="1310"/>
      <c r="I3704" s="1310"/>
      <c r="J3704" s="1321"/>
      <c r="K3704" s="1321"/>
      <c r="L3704" s="1310"/>
      <c r="N3704" s="1322">
        <f t="shared" si="153"/>
        <v>0</v>
      </c>
      <c r="O3704" s="1323">
        <f t="shared" si="154"/>
        <v>0</v>
      </c>
      <c r="P3704" s="1323">
        <f>O3704/'1.5 Universal Data'!$E$36</f>
        <v>0</v>
      </c>
      <c r="R3704" s="134"/>
      <c r="S3704" s="134"/>
      <c r="T3704" s="134"/>
      <c r="U3704" s="134"/>
      <c r="V3704" s="134"/>
      <c r="W3704" s="134"/>
      <c r="X3704" s="134"/>
      <c r="Y3704" s="134"/>
      <c r="Z3704" s="134"/>
      <c r="AA3704" s="134"/>
      <c r="AB3704" s="134"/>
      <c r="AC3704" s="134"/>
      <c r="AD3704" s="134"/>
      <c r="AE3704" s="134"/>
    </row>
    <row r="3705" spans="2:31">
      <c r="B3705" s="1319">
        <f t="shared" si="155"/>
        <v>-1</v>
      </c>
      <c r="D3705" s="1310"/>
      <c r="E3705" s="1310"/>
      <c r="F3705" s="1320"/>
      <c r="G3705" s="1310"/>
      <c r="H3705" s="1310"/>
      <c r="I3705" s="1310"/>
      <c r="J3705" s="1321"/>
      <c r="K3705" s="1321"/>
      <c r="L3705" s="1310"/>
      <c r="N3705" s="1322">
        <f t="shared" si="153"/>
        <v>0</v>
      </c>
      <c r="O3705" s="1323">
        <f t="shared" si="154"/>
        <v>0</v>
      </c>
      <c r="P3705" s="1323">
        <f>O3705/'1.5 Universal Data'!$E$36</f>
        <v>0</v>
      </c>
      <c r="R3705" s="134"/>
      <c r="S3705" s="134"/>
      <c r="T3705" s="134"/>
      <c r="U3705" s="134"/>
      <c r="V3705" s="134"/>
      <c r="W3705" s="134"/>
      <c r="X3705" s="134"/>
      <c r="Y3705" s="134"/>
      <c r="Z3705" s="134"/>
      <c r="AA3705" s="134"/>
      <c r="AB3705" s="134"/>
      <c r="AC3705" s="134"/>
      <c r="AD3705" s="134"/>
      <c r="AE3705" s="134"/>
    </row>
    <row r="3706" spans="2:31">
      <c r="B3706" s="1319">
        <f t="shared" si="155"/>
        <v>-1</v>
      </c>
      <c r="D3706" s="1310"/>
      <c r="E3706" s="1310"/>
      <c r="F3706" s="1320"/>
      <c r="G3706" s="1310"/>
      <c r="H3706" s="1310"/>
      <c r="I3706" s="1310"/>
      <c r="J3706" s="1321"/>
      <c r="K3706" s="1321"/>
      <c r="L3706" s="1310"/>
      <c r="N3706" s="1322">
        <f t="shared" si="153"/>
        <v>0</v>
      </c>
      <c r="O3706" s="1323">
        <f t="shared" si="154"/>
        <v>0</v>
      </c>
      <c r="P3706" s="1323">
        <f>O3706/'1.5 Universal Data'!$E$36</f>
        <v>0</v>
      </c>
      <c r="R3706" s="134"/>
      <c r="S3706" s="134"/>
      <c r="T3706" s="134"/>
      <c r="U3706" s="134"/>
      <c r="V3706" s="134"/>
      <c r="W3706" s="134"/>
      <c r="X3706" s="134"/>
      <c r="Y3706" s="134"/>
      <c r="Z3706" s="134"/>
      <c r="AA3706" s="134"/>
      <c r="AB3706" s="134"/>
      <c r="AC3706" s="134"/>
      <c r="AD3706" s="134"/>
      <c r="AE3706" s="134"/>
    </row>
    <row r="3707" spans="2:31">
      <c r="B3707" s="1319">
        <f t="shared" si="155"/>
        <v>-1</v>
      </c>
      <c r="D3707" s="1310"/>
      <c r="E3707" s="1310"/>
      <c r="F3707" s="1320"/>
      <c r="G3707" s="1310"/>
      <c r="H3707" s="1310"/>
      <c r="I3707" s="1310"/>
      <c r="J3707" s="1321"/>
      <c r="K3707" s="1321"/>
      <c r="L3707" s="1310"/>
      <c r="N3707" s="1322">
        <f t="shared" si="153"/>
        <v>0</v>
      </c>
      <c r="O3707" s="1323">
        <f t="shared" si="154"/>
        <v>0</v>
      </c>
      <c r="P3707" s="1323">
        <f>O3707/'1.5 Universal Data'!$E$36</f>
        <v>0</v>
      </c>
      <c r="R3707" s="134"/>
      <c r="S3707" s="134"/>
      <c r="T3707" s="134"/>
      <c r="U3707" s="134"/>
      <c r="V3707" s="134"/>
      <c r="W3707" s="134"/>
      <c r="X3707" s="134"/>
      <c r="Y3707" s="134"/>
      <c r="Z3707" s="134"/>
      <c r="AA3707" s="134"/>
      <c r="AB3707" s="134"/>
      <c r="AC3707" s="134"/>
      <c r="AD3707" s="134"/>
      <c r="AE3707" s="134"/>
    </row>
    <row r="3708" spans="2:31">
      <c r="B3708" s="1319">
        <f t="shared" si="155"/>
        <v>-1</v>
      </c>
      <c r="D3708" s="1310"/>
      <c r="E3708" s="1310"/>
      <c r="F3708" s="1320"/>
      <c r="G3708" s="1310"/>
      <c r="H3708" s="1310"/>
      <c r="I3708" s="1310"/>
      <c r="J3708" s="1321"/>
      <c r="K3708" s="1321"/>
      <c r="L3708" s="1310"/>
      <c r="N3708" s="1322">
        <f t="shared" si="153"/>
        <v>0</v>
      </c>
      <c r="O3708" s="1323">
        <f t="shared" si="154"/>
        <v>0</v>
      </c>
      <c r="P3708" s="1323">
        <f>O3708/'1.5 Universal Data'!$E$36</f>
        <v>0</v>
      </c>
      <c r="R3708" s="134"/>
      <c r="S3708" s="134"/>
      <c r="T3708" s="134"/>
      <c r="U3708" s="134"/>
      <c r="V3708" s="134"/>
      <c r="W3708" s="134"/>
      <c r="X3708" s="134"/>
      <c r="Y3708" s="134"/>
      <c r="Z3708" s="134"/>
      <c r="AA3708" s="134"/>
      <c r="AB3708" s="134"/>
      <c r="AC3708" s="134"/>
      <c r="AD3708" s="134"/>
      <c r="AE3708" s="134"/>
    </row>
    <row r="3709" spans="2:31">
      <c r="B3709" s="1319">
        <f t="shared" si="155"/>
        <v>-1</v>
      </c>
      <c r="D3709" s="1310"/>
      <c r="E3709" s="1310"/>
      <c r="F3709" s="1320"/>
      <c r="G3709" s="1310"/>
      <c r="H3709" s="1310"/>
      <c r="I3709" s="1310"/>
      <c r="J3709" s="1321"/>
      <c r="K3709" s="1321"/>
      <c r="L3709" s="1310"/>
      <c r="N3709" s="1322">
        <f t="shared" si="153"/>
        <v>0</v>
      </c>
      <c r="O3709" s="1323">
        <f t="shared" si="154"/>
        <v>0</v>
      </c>
      <c r="P3709" s="1323">
        <f>O3709/'1.5 Universal Data'!$E$36</f>
        <v>0</v>
      </c>
      <c r="R3709" s="134"/>
      <c r="S3709" s="134"/>
      <c r="T3709" s="134"/>
      <c r="U3709" s="134"/>
      <c r="V3709" s="134"/>
      <c r="W3709" s="134"/>
      <c r="X3709" s="134"/>
      <c r="Y3709" s="134"/>
      <c r="Z3709" s="134"/>
      <c r="AA3709" s="134"/>
      <c r="AB3709" s="134"/>
      <c r="AC3709" s="134"/>
      <c r="AD3709" s="134"/>
      <c r="AE3709" s="134"/>
    </row>
    <row r="3710" spans="2:31">
      <c r="B3710" s="1319">
        <f t="shared" si="155"/>
        <v>-1</v>
      </c>
      <c r="D3710" s="1310"/>
      <c r="E3710" s="1310"/>
      <c r="F3710" s="1320"/>
      <c r="G3710" s="1310"/>
      <c r="H3710" s="1310"/>
      <c r="I3710" s="1310"/>
      <c r="J3710" s="1321"/>
      <c r="K3710" s="1321"/>
      <c r="L3710" s="1310"/>
      <c r="N3710" s="1322">
        <f t="shared" si="153"/>
        <v>0</v>
      </c>
      <c r="O3710" s="1323">
        <f t="shared" si="154"/>
        <v>0</v>
      </c>
      <c r="P3710" s="1323">
        <f>O3710/'1.5 Universal Data'!$E$36</f>
        <v>0</v>
      </c>
      <c r="R3710" s="134"/>
      <c r="S3710" s="134"/>
      <c r="T3710" s="134"/>
      <c r="U3710" s="134"/>
      <c r="V3710" s="134"/>
      <c r="W3710" s="134"/>
      <c r="X3710" s="134"/>
      <c r="Y3710" s="134"/>
      <c r="Z3710" s="134"/>
      <c r="AA3710" s="134"/>
      <c r="AB3710" s="134"/>
      <c r="AC3710" s="134"/>
      <c r="AD3710" s="134"/>
      <c r="AE3710" s="134"/>
    </row>
    <row r="3711" spans="2:31">
      <c r="B3711" s="1319">
        <f t="shared" si="155"/>
        <v>-1</v>
      </c>
      <c r="D3711" s="1310"/>
      <c r="E3711" s="1310"/>
      <c r="F3711" s="1320"/>
      <c r="G3711" s="1310"/>
      <c r="H3711" s="1310"/>
      <c r="I3711" s="1310"/>
      <c r="J3711" s="1321"/>
      <c r="K3711" s="1321"/>
      <c r="L3711" s="1310"/>
      <c r="N3711" s="1322">
        <f t="shared" si="153"/>
        <v>0</v>
      </c>
      <c r="O3711" s="1323">
        <f t="shared" si="154"/>
        <v>0</v>
      </c>
      <c r="P3711" s="1323">
        <f>O3711/'1.5 Universal Data'!$E$36</f>
        <v>0</v>
      </c>
      <c r="R3711" s="134"/>
      <c r="S3711" s="134"/>
      <c r="T3711" s="134"/>
      <c r="U3711" s="134"/>
      <c r="V3711" s="134"/>
      <c r="W3711" s="134"/>
      <c r="X3711" s="134"/>
      <c r="Y3711" s="134"/>
      <c r="Z3711" s="134"/>
      <c r="AA3711" s="134"/>
      <c r="AB3711" s="134"/>
      <c r="AC3711" s="134"/>
      <c r="AD3711" s="134"/>
      <c r="AE3711" s="134"/>
    </row>
    <row r="3712" spans="2:31">
      <c r="B3712" s="1319">
        <f t="shared" si="155"/>
        <v>-1</v>
      </c>
      <c r="D3712" s="1310"/>
      <c r="E3712" s="1310"/>
      <c r="F3712" s="1320"/>
      <c r="G3712" s="1310"/>
      <c r="H3712" s="1310"/>
      <c r="I3712" s="1310"/>
      <c r="J3712" s="1321"/>
      <c r="K3712" s="1321"/>
      <c r="L3712" s="1310"/>
      <c r="N3712" s="1322">
        <f t="shared" si="153"/>
        <v>0</v>
      </c>
      <c r="O3712" s="1323">
        <f t="shared" si="154"/>
        <v>0</v>
      </c>
      <c r="P3712" s="1323">
        <f>O3712/'1.5 Universal Data'!$E$36</f>
        <v>0</v>
      </c>
      <c r="R3712" s="134"/>
      <c r="S3712" s="134"/>
      <c r="T3712" s="134"/>
      <c r="U3712" s="134"/>
      <c r="V3712" s="134"/>
      <c r="W3712" s="134"/>
      <c r="X3712" s="134"/>
      <c r="Y3712" s="134"/>
      <c r="Z3712" s="134"/>
      <c r="AA3712" s="134"/>
      <c r="AB3712" s="134"/>
      <c r="AC3712" s="134"/>
      <c r="AD3712" s="134"/>
      <c r="AE3712" s="134"/>
    </row>
    <row r="3713" spans="2:31">
      <c r="B3713" s="1319">
        <f t="shared" si="155"/>
        <v>-1</v>
      </c>
      <c r="D3713" s="1310"/>
      <c r="E3713" s="1310"/>
      <c r="F3713" s="1320"/>
      <c r="G3713" s="1310"/>
      <c r="H3713" s="1310"/>
      <c r="I3713" s="1310"/>
      <c r="J3713" s="1321"/>
      <c r="K3713" s="1321"/>
      <c r="L3713" s="1310"/>
      <c r="N3713" s="1322">
        <f t="shared" si="153"/>
        <v>0</v>
      </c>
      <c r="O3713" s="1323">
        <f t="shared" si="154"/>
        <v>0</v>
      </c>
      <c r="P3713" s="1323">
        <f>O3713/'1.5 Universal Data'!$E$36</f>
        <v>0</v>
      </c>
      <c r="R3713" s="134"/>
      <c r="S3713" s="134"/>
      <c r="T3713" s="134"/>
      <c r="U3713" s="134"/>
      <c r="V3713" s="134"/>
      <c r="W3713" s="134"/>
      <c r="X3713" s="134"/>
      <c r="Y3713" s="134"/>
      <c r="Z3713" s="134"/>
      <c r="AA3713" s="134"/>
      <c r="AB3713" s="134"/>
      <c r="AC3713" s="134"/>
      <c r="AD3713" s="134"/>
      <c r="AE3713" s="134"/>
    </row>
    <row r="3714" spans="2:31">
      <c r="B3714" s="1319">
        <f t="shared" si="155"/>
        <v>-1</v>
      </c>
      <c r="D3714" s="1310"/>
      <c r="E3714" s="1310"/>
      <c r="F3714" s="1320"/>
      <c r="G3714" s="1310"/>
      <c r="H3714" s="1310"/>
      <c r="I3714" s="1310"/>
      <c r="J3714" s="1321"/>
      <c r="K3714" s="1321"/>
      <c r="L3714" s="1310"/>
      <c r="N3714" s="1322">
        <f t="shared" si="153"/>
        <v>0</v>
      </c>
      <c r="O3714" s="1323">
        <f t="shared" si="154"/>
        <v>0</v>
      </c>
      <c r="P3714" s="1323">
        <f>O3714/'1.5 Universal Data'!$E$36</f>
        <v>0</v>
      </c>
      <c r="R3714" s="134"/>
      <c r="S3714" s="134"/>
      <c r="T3714" s="134"/>
      <c r="U3714" s="134"/>
      <c r="V3714" s="134"/>
      <c r="W3714" s="134"/>
      <c r="X3714" s="134"/>
      <c r="Y3714" s="134"/>
      <c r="Z3714" s="134"/>
      <c r="AA3714" s="134"/>
      <c r="AB3714" s="134"/>
      <c r="AC3714" s="134"/>
      <c r="AD3714" s="134"/>
      <c r="AE3714" s="134"/>
    </row>
    <row r="3715" spans="2:31">
      <c r="B3715" s="1319">
        <f t="shared" si="155"/>
        <v>-1</v>
      </c>
      <c r="D3715" s="1310"/>
      <c r="E3715" s="1310"/>
      <c r="F3715" s="1320"/>
      <c r="G3715" s="1310"/>
      <c r="H3715" s="1310"/>
      <c r="I3715" s="1310"/>
      <c r="J3715" s="1321"/>
      <c r="K3715" s="1321"/>
      <c r="L3715" s="1310"/>
      <c r="N3715" s="1322">
        <f t="shared" si="153"/>
        <v>0</v>
      </c>
      <c r="O3715" s="1323">
        <f t="shared" si="154"/>
        <v>0</v>
      </c>
      <c r="P3715" s="1323">
        <f>O3715/'1.5 Universal Data'!$E$36</f>
        <v>0</v>
      </c>
      <c r="R3715" s="134"/>
      <c r="S3715" s="134"/>
      <c r="T3715" s="134"/>
      <c r="U3715" s="134"/>
      <c r="V3715" s="134"/>
      <c r="W3715" s="134"/>
      <c r="X3715" s="134"/>
      <c r="Y3715" s="134"/>
      <c r="Z3715" s="134"/>
      <c r="AA3715" s="134"/>
      <c r="AB3715" s="134"/>
      <c r="AC3715" s="134"/>
      <c r="AD3715" s="134"/>
      <c r="AE3715" s="134"/>
    </row>
    <row r="3716" spans="2:31">
      <c r="B3716" s="1319">
        <f t="shared" si="155"/>
        <v>-1</v>
      </c>
      <c r="D3716" s="1310"/>
      <c r="E3716" s="1310"/>
      <c r="F3716" s="1320"/>
      <c r="G3716" s="1310"/>
      <c r="H3716" s="1310"/>
      <c r="I3716" s="1310"/>
      <c r="J3716" s="1321"/>
      <c r="K3716" s="1321"/>
      <c r="L3716" s="1310"/>
      <c r="N3716" s="1322">
        <f t="shared" si="153"/>
        <v>0</v>
      </c>
      <c r="O3716" s="1323">
        <f t="shared" si="154"/>
        <v>0</v>
      </c>
      <c r="P3716" s="1323">
        <f>O3716/'1.5 Universal Data'!$E$36</f>
        <v>0</v>
      </c>
      <c r="R3716" s="134"/>
      <c r="S3716" s="134"/>
      <c r="T3716" s="134"/>
      <c r="U3716" s="134"/>
      <c r="V3716" s="134"/>
      <c r="W3716" s="134"/>
      <c r="X3716" s="134"/>
      <c r="Y3716" s="134"/>
      <c r="Z3716" s="134"/>
      <c r="AA3716" s="134"/>
      <c r="AB3716" s="134"/>
      <c r="AC3716" s="134"/>
      <c r="AD3716" s="134"/>
      <c r="AE3716" s="134"/>
    </row>
    <row r="3717" spans="2:31">
      <c r="B3717" s="1319">
        <f t="shared" si="155"/>
        <v>-1</v>
      </c>
      <c r="D3717" s="1310"/>
      <c r="E3717" s="1310"/>
      <c r="F3717" s="1320"/>
      <c r="G3717" s="1310"/>
      <c r="H3717" s="1310"/>
      <c r="I3717" s="1310"/>
      <c r="J3717" s="1321"/>
      <c r="K3717" s="1321"/>
      <c r="L3717" s="1310"/>
      <c r="N3717" s="1322">
        <f t="shared" si="153"/>
        <v>0</v>
      </c>
      <c r="O3717" s="1323">
        <f t="shared" si="154"/>
        <v>0</v>
      </c>
      <c r="P3717" s="1323">
        <f>O3717/'1.5 Universal Data'!$E$36</f>
        <v>0</v>
      </c>
      <c r="R3717" s="134"/>
      <c r="S3717" s="134"/>
      <c r="T3717" s="134"/>
      <c r="U3717" s="134"/>
      <c r="V3717" s="134"/>
      <c r="W3717" s="134"/>
      <c r="X3717" s="134"/>
      <c r="Y3717" s="134"/>
      <c r="Z3717" s="134"/>
      <c r="AA3717" s="134"/>
      <c r="AB3717" s="134"/>
      <c r="AC3717" s="134"/>
      <c r="AD3717" s="134"/>
      <c r="AE3717" s="134"/>
    </row>
    <row r="3718" spans="2:31">
      <c r="B3718" s="1319">
        <f t="shared" si="155"/>
        <v>-1</v>
      </c>
      <c r="D3718" s="1310"/>
      <c r="E3718" s="1310"/>
      <c r="F3718" s="1320"/>
      <c r="G3718" s="1310"/>
      <c r="H3718" s="1310"/>
      <c r="I3718" s="1310"/>
      <c r="J3718" s="1321"/>
      <c r="K3718" s="1321"/>
      <c r="L3718" s="1310"/>
      <c r="N3718" s="1322">
        <f t="shared" si="153"/>
        <v>0</v>
      </c>
      <c r="O3718" s="1323">
        <f t="shared" si="154"/>
        <v>0</v>
      </c>
      <c r="P3718" s="1323">
        <f>O3718/'1.5 Universal Data'!$E$36</f>
        <v>0</v>
      </c>
      <c r="R3718" s="134"/>
      <c r="S3718" s="134"/>
      <c r="T3718" s="134"/>
      <c r="U3718" s="134"/>
      <c r="V3718" s="134"/>
      <c r="W3718" s="134"/>
      <c r="X3718" s="134"/>
      <c r="Y3718" s="134"/>
      <c r="Z3718" s="134"/>
      <c r="AA3718" s="134"/>
      <c r="AB3718" s="134"/>
      <c r="AC3718" s="134"/>
      <c r="AD3718" s="134"/>
      <c r="AE3718" s="134"/>
    </row>
    <row r="3719" spans="2:31">
      <c r="B3719" s="1319">
        <f t="shared" si="155"/>
        <v>-1</v>
      </c>
      <c r="D3719" s="1310"/>
      <c r="E3719" s="1310"/>
      <c r="F3719" s="1320"/>
      <c r="G3719" s="1310"/>
      <c r="H3719" s="1310"/>
      <c r="I3719" s="1310"/>
      <c r="J3719" s="1321"/>
      <c r="K3719" s="1321"/>
      <c r="L3719" s="1310"/>
      <c r="N3719" s="1322">
        <f t="shared" si="153"/>
        <v>0</v>
      </c>
      <c r="O3719" s="1323">
        <f t="shared" si="154"/>
        <v>0</v>
      </c>
      <c r="P3719" s="1323">
        <f>O3719/'1.5 Universal Data'!$E$36</f>
        <v>0</v>
      </c>
      <c r="R3719" s="134"/>
      <c r="S3719" s="134"/>
      <c r="T3719" s="134"/>
      <c r="U3719" s="134"/>
      <c r="V3719" s="134"/>
      <c r="W3719" s="134"/>
      <c r="X3719" s="134"/>
      <c r="Y3719" s="134"/>
      <c r="Z3719" s="134"/>
      <c r="AA3719" s="134"/>
      <c r="AB3719" s="134"/>
      <c r="AC3719" s="134"/>
      <c r="AD3719" s="134"/>
      <c r="AE3719" s="134"/>
    </row>
    <row r="3720" spans="2:31">
      <c r="B3720" s="1319">
        <f t="shared" si="155"/>
        <v>-1</v>
      </c>
      <c r="D3720" s="1310"/>
      <c r="E3720" s="1310"/>
      <c r="F3720" s="1320"/>
      <c r="G3720" s="1310"/>
      <c r="H3720" s="1310"/>
      <c r="I3720" s="1310"/>
      <c r="J3720" s="1321"/>
      <c r="K3720" s="1321"/>
      <c r="L3720" s="1310"/>
      <c r="N3720" s="1322">
        <f t="shared" si="153"/>
        <v>0</v>
      </c>
      <c r="O3720" s="1323">
        <f t="shared" si="154"/>
        <v>0</v>
      </c>
      <c r="P3720" s="1323">
        <f>O3720/'1.5 Universal Data'!$E$36</f>
        <v>0</v>
      </c>
      <c r="R3720" s="134"/>
      <c r="S3720" s="134"/>
      <c r="T3720" s="134"/>
      <c r="U3720" s="134"/>
      <c r="V3720" s="134"/>
      <c r="W3720" s="134"/>
      <c r="X3720" s="134"/>
      <c r="Y3720" s="134"/>
      <c r="Z3720" s="134"/>
      <c r="AA3720" s="134"/>
      <c r="AB3720" s="134"/>
      <c r="AC3720" s="134"/>
      <c r="AD3720" s="134"/>
      <c r="AE3720" s="134"/>
    </row>
    <row r="3721" spans="2:31">
      <c r="B3721" s="1319">
        <f t="shared" si="155"/>
        <v>-1</v>
      </c>
      <c r="D3721" s="1310"/>
      <c r="E3721" s="1310"/>
      <c r="F3721" s="1320"/>
      <c r="G3721" s="1310"/>
      <c r="H3721" s="1310"/>
      <c r="I3721" s="1310"/>
      <c r="J3721" s="1321"/>
      <c r="K3721" s="1321"/>
      <c r="L3721" s="1310"/>
      <c r="N3721" s="1322">
        <f t="shared" si="153"/>
        <v>0</v>
      </c>
      <c r="O3721" s="1323">
        <f t="shared" si="154"/>
        <v>0</v>
      </c>
      <c r="P3721" s="1323">
        <f>O3721/'1.5 Universal Data'!$E$36</f>
        <v>0</v>
      </c>
      <c r="R3721" s="134"/>
      <c r="S3721" s="134"/>
      <c r="T3721" s="134"/>
      <c r="U3721" s="134"/>
      <c r="V3721" s="134"/>
      <c r="W3721" s="134"/>
      <c r="X3721" s="134"/>
      <c r="Y3721" s="134"/>
      <c r="Z3721" s="134"/>
      <c r="AA3721" s="134"/>
      <c r="AB3721" s="134"/>
      <c r="AC3721" s="134"/>
      <c r="AD3721" s="134"/>
      <c r="AE3721" s="134"/>
    </row>
    <row r="3722" spans="2:31">
      <c r="B3722" s="1319">
        <f t="shared" si="155"/>
        <v>-1</v>
      </c>
      <c r="D3722" s="1310"/>
      <c r="E3722" s="1310"/>
      <c r="F3722" s="1320"/>
      <c r="G3722" s="1310"/>
      <c r="H3722" s="1310"/>
      <c r="I3722" s="1310"/>
      <c r="J3722" s="1321"/>
      <c r="K3722" s="1321"/>
      <c r="L3722" s="1310"/>
      <c r="N3722" s="1322">
        <f t="shared" si="153"/>
        <v>0</v>
      </c>
      <c r="O3722" s="1323">
        <f t="shared" si="154"/>
        <v>0</v>
      </c>
      <c r="P3722" s="1323">
        <f>O3722/'1.5 Universal Data'!$E$36</f>
        <v>0</v>
      </c>
      <c r="R3722" s="134"/>
      <c r="S3722" s="134"/>
      <c r="T3722" s="134"/>
      <c r="U3722" s="134"/>
      <c r="V3722" s="134"/>
      <c r="W3722" s="134"/>
      <c r="X3722" s="134"/>
      <c r="Y3722" s="134"/>
      <c r="Z3722" s="134"/>
      <c r="AA3722" s="134"/>
      <c r="AB3722" s="134"/>
      <c r="AC3722" s="134"/>
      <c r="AD3722" s="134"/>
      <c r="AE3722" s="134"/>
    </row>
    <row r="3723" spans="2:31">
      <c r="B3723" s="1319">
        <f t="shared" si="155"/>
        <v>-1</v>
      </c>
      <c r="D3723" s="1310"/>
      <c r="E3723" s="1310"/>
      <c r="F3723" s="1320"/>
      <c r="G3723" s="1310"/>
      <c r="H3723" s="1310"/>
      <c r="I3723" s="1310"/>
      <c r="J3723" s="1321"/>
      <c r="K3723" s="1321"/>
      <c r="L3723" s="1310"/>
      <c r="N3723" s="1322">
        <f t="shared" si="153"/>
        <v>0</v>
      </c>
      <c r="O3723" s="1323">
        <f t="shared" si="154"/>
        <v>0</v>
      </c>
      <c r="P3723" s="1323">
        <f>O3723/'1.5 Universal Data'!$E$36</f>
        <v>0</v>
      </c>
      <c r="R3723" s="134"/>
      <c r="S3723" s="134"/>
      <c r="T3723" s="134"/>
      <c r="U3723" s="134"/>
      <c r="V3723" s="134"/>
      <c r="W3723" s="134"/>
      <c r="X3723" s="134"/>
      <c r="Y3723" s="134"/>
      <c r="Z3723" s="134"/>
      <c r="AA3723" s="134"/>
      <c r="AB3723" s="134"/>
      <c r="AC3723" s="134"/>
      <c r="AD3723" s="134"/>
      <c r="AE3723" s="134"/>
    </row>
    <row r="3724" spans="2:31">
      <c r="B3724" s="1319">
        <f t="shared" si="155"/>
        <v>-1</v>
      </c>
      <c r="D3724" s="1310"/>
      <c r="E3724" s="1310"/>
      <c r="F3724" s="1320"/>
      <c r="G3724" s="1310"/>
      <c r="H3724" s="1310"/>
      <c r="I3724" s="1310"/>
      <c r="J3724" s="1321"/>
      <c r="K3724" s="1321"/>
      <c r="L3724" s="1310"/>
      <c r="N3724" s="1322">
        <f t="shared" si="153"/>
        <v>0</v>
      </c>
      <c r="O3724" s="1323">
        <f t="shared" si="154"/>
        <v>0</v>
      </c>
      <c r="P3724" s="1323">
        <f>O3724/'1.5 Universal Data'!$E$36</f>
        <v>0</v>
      </c>
      <c r="R3724" s="134"/>
      <c r="S3724" s="134"/>
      <c r="T3724" s="134"/>
      <c r="U3724" s="134"/>
      <c r="V3724" s="134"/>
      <c r="W3724" s="134"/>
      <c r="X3724" s="134"/>
      <c r="Y3724" s="134"/>
      <c r="Z3724" s="134"/>
      <c r="AA3724" s="134"/>
      <c r="AB3724" s="134"/>
      <c r="AC3724" s="134"/>
      <c r="AD3724" s="134"/>
      <c r="AE3724" s="134"/>
    </row>
    <row r="3725" spans="2:31">
      <c r="B3725" s="1319">
        <f t="shared" si="155"/>
        <v>-1</v>
      </c>
      <c r="D3725" s="1310"/>
      <c r="E3725" s="1310"/>
      <c r="F3725" s="1320"/>
      <c r="G3725" s="1310"/>
      <c r="H3725" s="1310"/>
      <c r="I3725" s="1310"/>
      <c r="J3725" s="1321"/>
      <c r="K3725" s="1321"/>
      <c r="L3725" s="1310"/>
      <c r="N3725" s="1322">
        <f t="shared" si="153"/>
        <v>0</v>
      </c>
      <c r="O3725" s="1323">
        <f t="shared" si="154"/>
        <v>0</v>
      </c>
      <c r="P3725" s="1323">
        <f>O3725/'1.5 Universal Data'!$E$36</f>
        <v>0</v>
      </c>
      <c r="R3725" s="134"/>
      <c r="S3725" s="134"/>
      <c r="T3725" s="134"/>
      <c r="U3725" s="134"/>
      <c r="V3725" s="134"/>
      <c r="W3725" s="134"/>
      <c r="X3725" s="134"/>
      <c r="Y3725" s="134"/>
      <c r="Z3725" s="134"/>
      <c r="AA3725" s="134"/>
      <c r="AB3725" s="134"/>
      <c r="AC3725" s="134"/>
      <c r="AD3725" s="134"/>
      <c r="AE3725" s="134"/>
    </row>
    <row r="3726" spans="2:31">
      <c r="B3726" s="1319">
        <f t="shared" si="155"/>
        <v>-1</v>
      </c>
      <c r="D3726" s="1310"/>
      <c r="E3726" s="1310"/>
      <c r="F3726" s="1320"/>
      <c r="G3726" s="1310"/>
      <c r="H3726" s="1310"/>
      <c r="I3726" s="1310"/>
      <c r="J3726" s="1321"/>
      <c r="K3726" s="1321"/>
      <c r="L3726" s="1310"/>
      <c r="N3726" s="1322">
        <f t="shared" si="153"/>
        <v>0</v>
      </c>
      <c r="O3726" s="1323">
        <f t="shared" si="154"/>
        <v>0</v>
      </c>
      <c r="P3726" s="1323">
        <f>O3726/'1.5 Universal Data'!$E$36</f>
        <v>0</v>
      </c>
      <c r="R3726" s="134"/>
      <c r="S3726" s="134"/>
      <c r="T3726" s="134"/>
      <c r="U3726" s="134"/>
      <c r="V3726" s="134"/>
      <c r="W3726" s="134"/>
      <c r="X3726" s="134"/>
      <c r="Y3726" s="134"/>
      <c r="Z3726" s="134"/>
      <c r="AA3726" s="134"/>
      <c r="AB3726" s="134"/>
      <c r="AC3726" s="134"/>
      <c r="AD3726" s="134"/>
      <c r="AE3726" s="134"/>
    </row>
    <row r="3727" spans="2:31">
      <c r="B3727" s="1319">
        <f t="shared" si="155"/>
        <v>-1</v>
      </c>
      <c r="D3727" s="1310"/>
      <c r="E3727" s="1310"/>
      <c r="F3727" s="1320"/>
      <c r="G3727" s="1310"/>
      <c r="H3727" s="1310"/>
      <c r="I3727" s="1310"/>
      <c r="J3727" s="1321"/>
      <c r="K3727" s="1321"/>
      <c r="L3727" s="1310"/>
      <c r="N3727" s="1322">
        <f t="shared" si="153"/>
        <v>0</v>
      </c>
      <c r="O3727" s="1323">
        <f t="shared" si="154"/>
        <v>0</v>
      </c>
      <c r="P3727" s="1323">
        <f>O3727/'1.5 Universal Data'!$E$36</f>
        <v>0</v>
      </c>
      <c r="R3727" s="134"/>
      <c r="S3727" s="134"/>
      <c r="T3727" s="134"/>
      <c r="U3727" s="134"/>
      <c r="V3727" s="134"/>
      <c r="W3727" s="134"/>
      <c r="X3727" s="134"/>
      <c r="Y3727" s="134"/>
      <c r="Z3727" s="134"/>
      <c r="AA3727" s="134"/>
      <c r="AB3727" s="134"/>
      <c r="AC3727" s="134"/>
      <c r="AD3727" s="134"/>
      <c r="AE3727" s="134"/>
    </row>
    <row r="3728" spans="2:31">
      <c r="B3728" s="1319">
        <f t="shared" si="155"/>
        <v>-1</v>
      </c>
      <c r="D3728" s="1310"/>
      <c r="E3728" s="1310"/>
      <c r="F3728" s="1320"/>
      <c r="G3728" s="1310"/>
      <c r="H3728" s="1310"/>
      <c r="I3728" s="1310"/>
      <c r="J3728" s="1321"/>
      <c r="K3728" s="1321"/>
      <c r="L3728" s="1310"/>
      <c r="N3728" s="1322">
        <f t="shared" ref="N3728:N3791" si="156">+H3728*((K3728-J3728)+1)*B3728</f>
        <v>0</v>
      </c>
      <c r="O3728" s="1323">
        <f t="shared" ref="O3728:O3791" si="157">N3728*L3728/100</f>
        <v>0</v>
      </c>
      <c r="P3728" s="1323">
        <f>O3728/'1.5 Universal Data'!$E$36</f>
        <v>0</v>
      </c>
      <c r="R3728" s="134"/>
      <c r="S3728" s="134"/>
      <c r="T3728" s="134"/>
      <c r="U3728" s="134"/>
      <c r="V3728" s="134"/>
      <c r="W3728" s="134"/>
      <c r="X3728" s="134"/>
      <c r="Y3728" s="134"/>
      <c r="Z3728" s="134"/>
      <c r="AA3728" s="134"/>
      <c r="AB3728" s="134"/>
      <c r="AC3728" s="134"/>
      <c r="AD3728" s="134"/>
      <c r="AE3728" s="134"/>
    </row>
    <row r="3729" spans="2:31">
      <c r="B3729" s="1319">
        <f t="shared" si="155"/>
        <v>-1</v>
      </c>
      <c r="D3729" s="1310"/>
      <c r="E3729" s="1310"/>
      <c r="F3729" s="1320"/>
      <c r="G3729" s="1310"/>
      <c r="H3729" s="1310"/>
      <c r="I3729" s="1310"/>
      <c r="J3729" s="1321"/>
      <c r="K3729" s="1321"/>
      <c r="L3729" s="1310"/>
      <c r="N3729" s="1322">
        <f t="shared" si="156"/>
        <v>0</v>
      </c>
      <c r="O3729" s="1323">
        <f t="shared" si="157"/>
        <v>0</v>
      </c>
      <c r="P3729" s="1323">
        <f>O3729/'1.5 Universal Data'!$E$36</f>
        <v>0</v>
      </c>
      <c r="R3729" s="134"/>
      <c r="S3729" s="134"/>
      <c r="T3729" s="134"/>
      <c r="U3729" s="134"/>
      <c r="V3729" s="134"/>
      <c r="W3729" s="134"/>
      <c r="X3729" s="134"/>
      <c r="Y3729" s="134"/>
      <c r="Z3729" s="134"/>
      <c r="AA3729" s="134"/>
      <c r="AB3729" s="134"/>
      <c r="AC3729" s="134"/>
      <c r="AD3729" s="134"/>
      <c r="AE3729" s="134"/>
    </row>
    <row r="3730" spans="2:31">
      <c r="B3730" s="1319">
        <f t="shared" si="155"/>
        <v>-1</v>
      </c>
      <c r="D3730" s="1310"/>
      <c r="E3730" s="1310"/>
      <c r="F3730" s="1320"/>
      <c r="G3730" s="1310"/>
      <c r="H3730" s="1310"/>
      <c r="I3730" s="1310"/>
      <c r="J3730" s="1321"/>
      <c r="K3730" s="1321"/>
      <c r="L3730" s="1310"/>
      <c r="N3730" s="1322">
        <f t="shared" si="156"/>
        <v>0</v>
      </c>
      <c r="O3730" s="1323">
        <f t="shared" si="157"/>
        <v>0</v>
      </c>
      <c r="P3730" s="1323">
        <f>O3730/'1.5 Universal Data'!$E$36</f>
        <v>0</v>
      </c>
      <c r="R3730" s="134"/>
      <c r="S3730" s="134"/>
      <c r="T3730" s="134"/>
      <c r="U3730" s="134"/>
      <c r="V3730" s="134"/>
      <c r="W3730" s="134"/>
      <c r="X3730" s="134"/>
      <c r="Y3730" s="134"/>
      <c r="Z3730" s="134"/>
      <c r="AA3730" s="134"/>
      <c r="AB3730" s="134"/>
      <c r="AC3730" s="134"/>
      <c r="AD3730" s="134"/>
      <c r="AE3730" s="134"/>
    </row>
    <row r="3731" spans="2:31">
      <c r="B3731" s="1319">
        <f t="shared" si="155"/>
        <v>-1</v>
      </c>
      <c r="D3731" s="1310"/>
      <c r="E3731" s="1310"/>
      <c r="F3731" s="1320"/>
      <c r="G3731" s="1310"/>
      <c r="H3731" s="1310"/>
      <c r="I3731" s="1310"/>
      <c r="J3731" s="1321"/>
      <c r="K3731" s="1321"/>
      <c r="L3731" s="1310"/>
      <c r="N3731" s="1322">
        <f t="shared" si="156"/>
        <v>0</v>
      </c>
      <c r="O3731" s="1323">
        <f t="shared" si="157"/>
        <v>0</v>
      </c>
      <c r="P3731" s="1323">
        <f>O3731/'1.5 Universal Data'!$E$36</f>
        <v>0</v>
      </c>
      <c r="R3731" s="134"/>
      <c r="S3731" s="134"/>
      <c r="T3731" s="134"/>
      <c r="U3731" s="134"/>
      <c r="V3731" s="134"/>
      <c r="W3731" s="134"/>
      <c r="X3731" s="134"/>
      <c r="Y3731" s="134"/>
      <c r="Z3731" s="134"/>
      <c r="AA3731" s="134"/>
      <c r="AB3731" s="134"/>
      <c r="AC3731" s="134"/>
      <c r="AD3731" s="134"/>
      <c r="AE3731" s="134"/>
    </row>
    <row r="3732" spans="2:31">
      <c r="B3732" s="1319">
        <f t="shared" si="155"/>
        <v>-1</v>
      </c>
      <c r="D3732" s="1310"/>
      <c r="E3732" s="1310"/>
      <c r="F3732" s="1320"/>
      <c r="G3732" s="1310"/>
      <c r="H3732" s="1310"/>
      <c r="I3732" s="1310"/>
      <c r="J3732" s="1321"/>
      <c r="K3732" s="1321"/>
      <c r="L3732" s="1310"/>
      <c r="N3732" s="1322">
        <f t="shared" si="156"/>
        <v>0</v>
      </c>
      <c r="O3732" s="1323">
        <f t="shared" si="157"/>
        <v>0</v>
      </c>
      <c r="P3732" s="1323">
        <f>O3732/'1.5 Universal Data'!$E$36</f>
        <v>0</v>
      </c>
      <c r="R3732" s="134"/>
      <c r="S3732" s="134"/>
      <c r="T3732" s="134"/>
      <c r="U3732" s="134"/>
      <c r="V3732" s="134"/>
      <c r="W3732" s="134"/>
      <c r="X3732" s="134"/>
      <c r="Y3732" s="134"/>
      <c r="Z3732" s="134"/>
      <c r="AA3732" s="134"/>
      <c r="AB3732" s="134"/>
      <c r="AC3732" s="134"/>
      <c r="AD3732" s="134"/>
      <c r="AE3732" s="134"/>
    </row>
    <row r="3733" spans="2:31">
      <c r="B3733" s="1319">
        <f t="shared" si="155"/>
        <v>-1</v>
      </c>
      <c r="D3733" s="1310"/>
      <c r="E3733" s="1310"/>
      <c r="F3733" s="1320"/>
      <c r="G3733" s="1310"/>
      <c r="H3733" s="1310"/>
      <c r="I3733" s="1310"/>
      <c r="J3733" s="1321"/>
      <c r="K3733" s="1321"/>
      <c r="L3733" s="1310"/>
      <c r="N3733" s="1322">
        <f t="shared" si="156"/>
        <v>0</v>
      </c>
      <c r="O3733" s="1323">
        <f t="shared" si="157"/>
        <v>0</v>
      </c>
      <c r="P3733" s="1323">
        <f>O3733/'1.5 Universal Data'!$E$36</f>
        <v>0</v>
      </c>
      <c r="R3733" s="134"/>
      <c r="S3733" s="134"/>
      <c r="T3733" s="134"/>
      <c r="U3733" s="134"/>
      <c r="V3733" s="134"/>
      <c r="W3733" s="134"/>
      <c r="X3733" s="134"/>
      <c r="Y3733" s="134"/>
      <c r="Z3733" s="134"/>
      <c r="AA3733" s="134"/>
      <c r="AB3733" s="134"/>
      <c r="AC3733" s="134"/>
      <c r="AD3733" s="134"/>
      <c r="AE3733" s="134"/>
    </row>
    <row r="3734" spans="2:31">
      <c r="B3734" s="1319">
        <f t="shared" si="155"/>
        <v>-1</v>
      </c>
      <c r="D3734" s="1310"/>
      <c r="E3734" s="1310"/>
      <c r="F3734" s="1320"/>
      <c r="G3734" s="1310"/>
      <c r="H3734" s="1310"/>
      <c r="I3734" s="1310"/>
      <c r="J3734" s="1321"/>
      <c r="K3734" s="1321"/>
      <c r="L3734" s="1310"/>
      <c r="N3734" s="1322">
        <f t="shared" si="156"/>
        <v>0</v>
      </c>
      <c r="O3734" s="1323">
        <f t="shared" si="157"/>
        <v>0</v>
      </c>
      <c r="P3734" s="1323">
        <f>O3734/'1.5 Universal Data'!$E$36</f>
        <v>0</v>
      </c>
      <c r="R3734" s="134"/>
      <c r="S3734" s="134"/>
      <c r="T3734" s="134"/>
      <c r="U3734" s="134"/>
      <c r="V3734" s="134"/>
      <c r="W3734" s="134"/>
      <c r="X3734" s="134"/>
      <c r="Y3734" s="134"/>
      <c r="Z3734" s="134"/>
      <c r="AA3734" s="134"/>
      <c r="AB3734" s="134"/>
      <c r="AC3734" s="134"/>
      <c r="AD3734" s="134"/>
      <c r="AE3734" s="134"/>
    </row>
    <row r="3735" spans="2:31">
      <c r="B3735" s="1319">
        <f t="shared" ref="B3735:B3798" si="158">IF(G3735="buy",1,-1)</f>
        <v>-1</v>
      </c>
      <c r="D3735" s="1310"/>
      <c r="E3735" s="1310"/>
      <c r="F3735" s="1320"/>
      <c r="G3735" s="1310"/>
      <c r="H3735" s="1310"/>
      <c r="I3735" s="1310"/>
      <c r="J3735" s="1321"/>
      <c r="K3735" s="1321"/>
      <c r="L3735" s="1310"/>
      <c r="N3735" s="1322">
        <f t="shared" si="156"/>
        <v>0</v>
      </c>
      <c r="O3735" s="1323">
        <f t="shared" si="157"/>
        <v>0</v>
      </c>
      <c r="P3735" s="1323">
        <f>O3735/'1.5 Universal Data'!$E$36</f>
        <v>0</v>
      </c>
      <c r="R3735" s="134"/>
      <c r="S3735" s="134"/>
      <c r="T3735" s="134"/>
      <c r="U3735" s="134"/>
      <c r="V3735" s="134"/>
      <c r="W3735" s="134"/>
      <c r="X3735" s="134"/>
      <c r="Y3735" s="134"/>
      <c r="Z3735" s="134"/>
      <c r="AA3735" s="134"/>
      <c r="AB3735" s="134"/>
      <c r="AC3735" s="134"/>
      <c r="AD3735" s="134"/>
      <c r="AE3735" s="134"/>
    </row>
    <row r="3736" spans="2:31">
      <c r="B3736" s="1319">
        <f t="shared" si="158"/>
        <v>-1</v>
      </c>
      <c r="D3736" s="1310"/>
      <c r="E3736" s="1310"/>
      <c r="F3736" s="1320"/>
      <c r="G3736" s="1310"/>
      <c r="H3736" s="1310"/>
      <c r="I3736" s="1310"/>
      <c r="J3736" s="1321"/>
      <c r="K3736" s="1321"/>
      <c r="L3736" s="1310"/>
      <c r="N3736" s="1322">
        <f t="shared" si="156"/>
        <v>0</v>
      </c>
      <c r="O3736" s="1323">
        <f t="shared" si="157"/>
        <v>0</v>
      </c>
      <c r="P3736" s="1323">
        <f>O3736/'1.5 Universal Data'!$E$36</f>
        <v>0</v>
      </c>
      <c r="R3736" s="134"/>
      <c r="S3736" s="134"/>
      <c r="T3736" s="134"/>
      <c r="U3736" s="134"/>
      <c r="V3736" s="134"/>
      <c r="W3736" s="134"/>
      <c r="X3736" s="134"/>
      <c r="Y3736" s="134"/>
      <c r="Z3736" s="134"/>
      <c r="AA3736" s="134"/>
      <c r="AB3736" s="134"/>
      <c r="AC3736" s="134"/>
      <c r="AD3736" s="134"/>
      <c r="AE3736" s="134"/>
    </row>
    <row r="3737" spans="2:31">
      <c r="B3737" s="1319">
        <f t="shared" si="158"/>
        <v>-1</v>
      </c>
      <c r="D3737" s="1310"/>
      <c r="E3737" s="1310"/>
      <c r="F3737" s="1320"/>
      <c r="G3737" s="1310"/>
      <c r="H3737" s="1310"/>
      <c r="I3737" s="1310"/>
      <c r="J3737" s="1321"/>
      <c r="K3737" s="1321"/>
      <c r="L3737" s="1310"/>
      <c r="N3737" s="1322">
        <f t="shared" si="156"/>
        <v>0</v>
      </c>
      <c r="O3737" s="1323">
        <f t="shared" si="157"/>
        <v>0</v>
      </c>
      <c r="P3737" s="1323">
        <f>O3737/'1.5 Universal Data'!$E$36</f>
        <v>0</v>
      </c>
      <c r="R3737" s="134"/>
      <c r="S3737" s="134"/>
      <c r="T3737" s="134"/>
      <c r="U3737" s="134"/>
      <c r="V3737" s="134"/>
      <c r="W3737" s="134"/>
      <c r="X3737" s="134"/>
      <c r="Y3737" s="134"/>
      <c r="Z3737" s="134"/>
      <c r="AA3737" s="134"/>
      <c r="AB3737" s="134"/>
      <c r="AC3737" s="134"/>
      <c r="AD3737" s="134"/>
      <c r="AE3737" s="134"/>
    </row>
    <row r="3738" spans="2:31">
      <c r="B3738" s="1319">
        <f t="shared" si="158"/>
        <v>-1</v>
      </c>
      <c r="D3738" s="1310"/>
      <c r="E3738" s="1310"/>
      <c r="F3738" s="1320"/>
      <c r="G3738" s="1310"/>
      <c r="H3738" s="1310"/>
      <c r="I3738" s="1310"/>
      <c r="J3738" s="1321"/>
      <c r="K3738" s="1321"/>
      <c r="L3738" s="1310"/>
      <c r="N3738" s="1322">
        <f t="shared" si="156"/>
        <v>0</v>
      </c>
      <c r="O3738" s="1323">
        <f t="shared" si="157"/>
        <v>0</v>
      </c>
      <c r="P3738" s="1323">
        <f>O3738/'1.5 Universal Data'!$E$36</f>
        <v>0</v>
      </c>
      <c r="R3738" s="134"/>
      <c r="S3738" s="134"/>
      <c r="T3738" s="134"/>
      <c r="U3738" s="134"/>
      <c r="V3738" s="134"/>
      <c r="W3738" s="134"/>
      <c r="X3738" s="134"/>
      <c r="Y3738" s="134"/>
      <c r="Z3738" s="134"/>
      <c r="AA3738" s="134"/>
      <c r="AB3738" s="134"/>
      <c r="AC3738" s="134"/>
      <c r="AD3738" s="134"/>
      <c r="AE3738" s="134"/>
    </row>
    <row r="3739" spans="2:31">
      <c r="B3739" s="1319">
        <f t="shared" si="158"/>
        <v>-1</v>
      </c>
      <c r="D3739" s="1310"/>
      <c r="E3739" s="1310"/>
      <c r="F3739" s="1320"/>
      <c r="G3739" s="1310"/>
      <c r="H3739" s="1310"/>
      <c r="I3739" s="1310"/>
      <c r="J3739" s="1321"/>
      <c r="K3739" s="1321"/>
      <c r="L3739" s="1310"/>
      <c r="N3739" s="1322">
        <f t="shared" si="156"/>
        <v>0</v>
      </c>
      <c r="O3739" s="1323">
        <f t="shared" si="157"/>
        <v>0</v>
      </c>
      <c r="P3739" s="1323">
        <f>O3739/'1.5 Universal Data'!$E$36</f>
        <v>0</v>
      </c>
      <c r="R3739" s="134"/>
      <c r="S3739" s="134"/>
      <c r="T3739" s="134"/>
      <c r="U3739" s="134"/>
      <c r="V3739" s="134"/>
      <c r="W3739" s="134"/>
      <c r="X3739" s="134"/>
      <c r="Y3739" s="134"/>
      <c r="Z3739" s="134"/>
      <c r="AA3739" s="134"/>
      <c r="AB3739" s="134"/>
      <c r="AC3739" s="134"/>
      <c r="AD3739" s="134"/>
      <c r="AE3739" s="134"/>
    </row>
    <row r="3740" spans="2:31">
      <c r="B3740" s="1319">
        <f t="shared" si="158"/>
        <v>-1</v>
      </c>
      <c r="D3740" s="1310"/>
      <c r="E3740" s="1310"/>
      <c r="F3740" s="1320"/>
      <c r="G3740" s="1310"/>
      <c r="H3740" s="1310"/>
      <c r="I3740" s="1310"/>
      <c r="J3740" s="1321"/>
      <c r="K3740" s="1321"/>
      <c r="L3740" s="1310"/>
      <c r="N3740" s="1322">
        <f t="shared" si="156"/>
        <v>0</v>
      </c>
      <c r="O3740" s="1323">
        <f t="shared" si="157"/>
        <v>0</v>
      </c>
      <c r="P3740" s="1323">
        <f>O3740/'1.5 Universal Data'!$E$36</f>
        <v>0</v>
      </c>
      <c r="R3740" s="134"/>
      <c r="S3740" s="134"/>
      <c r="T3740" s="134"/>
      <c r="U3740" s="134"/>
      <c r="V3740" s="134"/>
      <c r="W3740" s="134"/>
      <c r="X3740" s="134"/>
      <c r="Y3740" s="134"/>
      <c r="Z3740" s="134"/>
      <c r="AA3740" s="134"/>
      <c r="AB3740" s="134"/>
      <c r="AC3740" s="134"/>
      <c r="AD3740" s="134"/>
      <c r="AE3740" s="134"/>
    </row>
    <row r="3741" spans="2:31">
      <c r="B3741" s="1319">
        <f t="shared" si="158"/>
        <v>-1</v>
      </c>
      <c r="D3741" s="1310"/>
      <c r="E3741" s="1310"/>
      <c r="F3741" s="1320"/>
      <c r="G3741" s="1310"/>
      <c r="H3741" s="1310"/>
      <c r="I3741" s="1310"/>
      <c r="J3741" s="1321"/>
      <c r="K3741" s="1321"/>
      <c r="L3741" s="1310"/>
      <c r="N3741" s="1322">
        <f t="shared" si="156"/>
        <v>0</v>
      </c>
      <c r="O3741" s="1323">
        <f t="shared" si="157"/>
        <v>0</v>
      </c>
      <c r="P3741" s="1323">
        <f>O3741/'1.5 Universal Data'!$E$36</f>
        <v>0</v>
      </c>
      <c r="R3741" s="134"/>
      <c r="S3741" s="134"/>
      <c r="T3741" s="134"/>
      <c r="U3741" s="134"/>
      <c r="V3741" s="134"/>
      <c r="W3741" s="134"/>
      <c r="X3741" s="134"/>
      <c r="Y3741" s="134"/>
      <c r="Z3741" s="134"/>
      <c r="AA3741" s="134"/>
      <c r="AB3741" s="134"/>
      <c r="AC3741" s="134"/>
      <c r="AD3741" s="134"/>
      <c r="AE3741" s="134"/>
    </row>
    <row r="3742" spans="2:31">
      <c r="B3742" s="1319">
        <f t="shared" si="158"/>
        <v>-1</v>
      </c>
      <c r="D3742" s="1310"/>
      <c r="E3742" s="1310"/>
      <c r="F3742" s="1320"/>
      <c r="G3742" s="1310"/>
      <c r="H3742" s="1310"/>
      <c r="I3742" s="1310"/>
      <c r="J3742" s="1321"/>
      <c r="K3742" s="1321"/>
      <c r="L3742" s="1310"/>
      <c r="N3742" s="1322">
        <f t="shared" si="156"/>
        <v>0</v>
      </c>
      <c r="O3742" s="1323">
        <f t="shared" si="157"/>
        <v>0</v>
      </c>
      <c r="P3742" s="1323">
        <f>O3742/'1.5 Universal Data'!$E$36</f>
        <v>0</v>
      </c>
      <c r="R3742" s="134"/>
      <c r="S3742" s="134"/>
      <c r="T3742" s="134"/>
      <c r="U3742" s="134"/>
      <c r="V3742" s="134"/>
      <c r="W3742" s="134"/>
      <c r="X3742" s="134"/>
      <c r="Y3742" s="134"/>
      <c r="Z3742" s="134"/>
      <c r="AA3742" s="134"/>
      <c r="AB3742" s="134"/>
      <c r="AC3742" s="134"/>
      <c r="AD3742" s="134"/>
      <c r="AE3742" s="134"/>
    </row>
    <row r="3743" spans="2:31">
      <c r="B3743" s="1319">
        <f t="shared" si="158"/>
        <v>-1</v>
      </c>
      <c r="D3743" s="1310"/>
      <c r="E3743" s="1310"/>
      <c r="F3743" s="1320"/>
      <c r="G3743" s="1310"/>
      <c r="H3743" s="1310"/>
      <c r="I3743" s="1310"/>
      <c r="J3743" s="1321"/>
      <c r="K3743" s="1321"/>
      <c r="L3743" s="1310"/>
      <c r="N3743" s="1322">
        <f t="shared" si="156"/>
        <v>0</v>
      </c>
      <c r="O3743" s="1323">
        <f t="shared" si="157"/>
        <v>0</v>
      </c>
      <c r="P3743" s="1323">
        <f>O3743/'1.5 Universal Data'!$E$36</f>
        <v>0</v>
      </c>
      <c r="R3743" s="134"/>
      <c r="S3743" s="134"/>
      <c r="T3743" s="134"/>
      <c r="U3743" s="134"/>
      <c r="V3743" s="134"/>
      <c r="W3743" s="134"/>
      <c r="X3743" s="134"/>
      <c r="Y3743" s="134"/>
      <c r="Z3743" s="134"/>
      <c r="AA3743" s="134"/>
      <c r="AB3743" s="134"/>
      <c r="AC3743" s="134"/>
      <c r="AD3743" s="134"/>
      <c r="AE3743" s="134"/>
    </row>
    <row r="3744" spans="2:31">
      <c r="B3744" s="1319">
        <f t="shared" si="158"/>
        <v>-1</v>
      </c>
      <c r="D3744" s="1310"/>
      <c r="E3744" s="1310"/>
      <c r="F3744" s="1320"/>
      <c r="G3744" s="1310"/>
      <c r="H3744" s="1310"/>
      <c r="I3744" s="1310"/>
      <c r="J3744" s="1321"/>
      <c r="K3744" s="1321"/>
      <c r="L3744" s="1310"/>
      <c r="N3744" s="1322">
        <f t="shared" si="156"/>
        <v>0</v>
      </c>
      <c r="O3744" s="1323">
        <f t="shared" si="157"/>
        <v>0</v>
      </c>
      <c r="P3744" s="1323">
        <f>O3744/'1.5 Universal Data'!$E$36</f>
        <v>0</v>
      </c>
      <c r="R3744" s="134"/>
      <c r="S3744" s="134"/>
      <c r="T3744" s="134"/>
      <c r="U3744" s="134"/>
      <c r="V3744" s="134"/>
      <c r="W3744" s="134"/>
      <c r="X3744" s="134"/>
      <c r="Y3744" s="134"/>
      <c r="Z3744" s="134"/>
      <c r="AA3744" s="134"/>
      <c r="AB3744" s="134"/>
      <c r="AC3744" s="134"/>
      <c r="AD3744" s="134"/>
      <c r="AE3744" s="134"/>
    </row>
    <row r="3745" spans="2:31">
      <c r="B3745" s="1319">
        <f t="shared" si="158"/>
        <v>-1</v>
      </c>
      <c r="D3745" s="1310"/>
      <c r="E3745" s="1310"/>
      <c r="F3745" s="1320"/>
      <c r="G3745" s="1310"/>
      <c r="H3745" s="1310"/>
      <c r="I3745" s="1310"/>
      <c r="J3745" s="1321"/>
      <c r="K3745" s="1321"/>
      <c r="L3745" s="1310"/>
      <c r="N3745" s="1322">
        <f t="shared" si="156"/>
        <v>0</v>
      </c>
      <c r="O3745" s="1323">
        <f t="shared" si="157"/>
        <v>0</v>
      </c>
      <c r="P3745" s="1323">
        <f>O3745/'1.5 Universal Data'!$E$36</f>
        <v>0</v>
      </c>
      <c r="R3745" s="134"/>
      <c r="S3745" s="134"/>
      <c r="T3745" s="134"/>
      <c r="U3745" s="134"/>
      <c r="V3745" s="134"/>
      <c r="W3745" s="134"/>
      <c r="X3745" s="134"/>
      <c r="Y3745" s="134"/>
      <c r="Z3745" s="134"/>
      <c r="AA3745" s="134"/>
      <c r="AB3745" s="134"/>
      <c r="AC3745" s="134"/>
      <c r="AD3745" s="134"/>
      <c r="AE3745" s="134"/>
    </row>
    <row r="3746" spans="2:31">
      <c r="B3746" s="1319">
        <f t="shared" si="158"/>
        <v>-1</v>
      </c>
      <c r="D3746" s="1310"/>
      <c r="E3746" s="1310"/>
      <c r="F3746" s="1320"/>
      <c r="G3746" s="1310"/>
      <c r="H3746" s="1310"/>
      <c r="I3746" s="1310"/>
      <c r="J3746" s="1321"/>
      <c r="K3746" s="1321"/>
      <c r="L3746" s="1310"/>
      <c r="N3746" s="1322">
        <f t="shared" si="156"/>
        <v>0</v>
      </c>
      <c r="O3746" s="1323">
        <f t="shared" si="157"/>
        <v>0</v>
      </c>
      <c r="P3746" s="1323">
        <f>O3746/'1.5 Universal Data'!$E$36</f>
        <v>0</v>
      </c>
      <c r="R3746" s="134"/>
      <c r="S3746" s="134"/>
      <c r="T3746" s="134"/>
      <c r="U3746" s="134"/>
      <c r="V3746" s="134"/>
      <c r="W3746" s="134"/>
      <c r="X3746" s="134"/>
      <c r="Y3746" s="134"/>
      <c r="Z3746" s="134"/>
      <c r="AA3746" s="134"/>
      <c r="AB3746" s="134"/>
      <c r="AC3746" s="134"/>
      <c r="AD3746" s="134"/>
      <c r="AE3746" s="134"/>
    </row>
    <row r="3747" spans="2:31">
      <c r="B3747" s="1319">
        <f t="shared" si="158"/>
        <v>-1</v>
      </c>
      <c r="D3747" s="1310"/>
      <c r="E3747" s="1310"/>
      <c r="F3747" s="1320"/>
      <c r="G3747" s="1310"/>
      <c r="H3747" s="1310"/>
      <c r="I3747" s="1310"/>
      <c r="J3747" s="1321"/>
      <c r="K3747" s="1321"/>
      <c r="L3747" s="1310"/>
      <c r="N3747" s="1322">
        <f t="shared" si="156"/>
        <v>0</v>
      </c>
      <c r="O3747" s="1323">
        <f t="shared" si="157"/>
        <v>0</v>
      </c>
      <c r="P3747" s="1323">
        <f>O3747/'1.5 Universal Data'!$E$36</f>
        <v>0</v>
      </c>
      <c r="R3747" s="134"/>
      <c r="S3747" s="134"/>
      <c r="T3747" s="134"/>
      <c r="U3747" s="134"/>
      <c r="V3747" s="134"/>
      <c r="W3747" s="134"/>
      <c r="X3747" s="134"/>
      <c r="Y3747" s="134"/>
      <c r="Z3747" s="134"/>
      <c r="AA3747" s="134"/>
      <c r="AB3747" s="134"/>
      <c r="AC3747" s="134"/>
      <c r="AD3747" s="134"/>
      <c r="AE3747" s="134"/>
    </row>
    <row r="3748" spans="2:31">
      <c r="B3748" s="1319">
        <f t="shared" si="158"/>
        <v>-1</v>
      </c>
      <c r="D3748" s="1310"/>
      <c r="E3748" s="1310"/>
      <c r="F3748" s="1320"/>
      <c r="G3748" s="1310"/>
      <c r="H3748" s="1310"/>
      <c r="I3748" s="1310"/>
      <c r="J3748" s="1321"/>
      <c r="K3748" s="1321"/>
      <c r="L3748" s="1310"/>
      <c r="N3748" s="1322">
        <f t="shared" si="156"/>
        <v>0</v>
      </c>
      <c r="O3748" s="1323">
        <f t="shared" si="157"/>
        <v>0</v>
      </c>
      <c r="P3748" s="1323">
        <f>O3748/'1.5 Universal Data'!$E$36</f>
        <v>0</v>
      </c>
      <c r="R3748" s="134"/>
      <c r="S3748" s="134"/>
      <c r="T3748" s="134"/>
      <c r="U3748" s="134"/>
      <c r="V3748" s="134"/>
      <c r="W3748" s="134"/>
      <c r="X3748" s="134"/>
      <c r="Y3748" s="134"/>
      <c r="Z3748" s="134"/>
      <c r="AA3748" s="134"/>
      <c r="AB3748" s="134"/>
      <c r="AC3748" s="134"/>
      <c r="AD3748" s="134"/>
      <c r="AE3748" s="134"/>
    </row>
    <row r="3749" spans="2:31">
      <c r="B3749" s="1319">
        <f t="shared" si="158"/>
        <v>-1</v>
      </c>
      <c r="D3749" s="1310"/>
      <c r="E3749" s="1310"/>
      <c r="F3749" s="1320"/>
      <c r="G3749" s="1310"/>
      <c r="H3749" s="1310"/>
      <c r="I3749" s="1310"/>
      <c r="J3749" s="1321"/>
      <c r="K3749" s="1321"/>
      <c r="L3749" s="1310"/>
      <c r="N3749" s="1322">
        <f t="shared" si="156"/>
        <v>0</v>
      </c>
      <c r="O3749" s="1323">
        <f t="shared" si="157"/>
        <v>0</v>
      </c>
      <c r="P3749" s="1323">
        <f>O3749/'1.5 Universal Data'!$E$36</f>
        <v>0</v>
      </c>
      <c r="R3749" s="134"/>
      <c r="S3749" s="134"/>
      <c r="T3749" s="134"/>
      <c r="U3749" s="134"/>
      <c r="V3749" s="134"/>
      <c r="W3749" s="134"/>
      <c r="X3749" s="134"/>
      <c r="Y3749" s="134"/>
      <c r="Z3749" s="134"/>
      <c r="AA3749" s="134"/>
      <c r="AB3749" s="134"/>
      <c r="AC3749" s="134"/>
      <c r="AD3749" s="134"/>
      <c r="AE3749" s="134"/>
    </row>
    <row r="3750" spans="2:31">
      <c r="B3750" s="1319">
        <f t="shared" si="158"/>
        <v>-1</v>
      </c>
      <c r="D3750" s="1310"/>
      <c r="E3750" s="1310"/>
      <c r="F3750" s="1320"/>
      <c r="G3750" s="1310"/>
      <c r="H3750" s="1310"/>
      <c r="I3750" s="1310"/>
      <c r="J3750" s="1321"/>
      <c r="K3750" s="1321"/>
      <c r="L3750" s="1310"/>
      <c r="N3750" s="1322">
        <f t="shared" si="156"/>
        <v>0</v>
      </c>
      <c r="O3750" s="1323">
        <f t="shared" si="157"/>
        <v>0</v>
      </c>
      <c r="P3750" s="1323">
        <f>O3750/'1.5 Universal Data'!$E$36</f>
        <v>0</v>
      </c>
      <c r="R3750" s="134"/>
      <c r="S3750" s="134"/>
      <c r="T3750" s="134"/>
      <c r="U3750" s="134"/>
      <c r="V3750" s="134"/>
      <c r="W3750" s="134"/>
      <c r="X3750" s="134"/>
      <c r="Y3750" s="134"/>
      <c r="Z3750" s="134"/>
      <c r="AA3750" s="134"/>
      <c r="AB3750" s="134"/>
      <c r="AC3750" s="134"/>
      <c r="AD3750" s="134"/>
      <c r="AE3750" s="134"/>
    </row>
    <row r="3751" spans="2:31">
      <c r="B3751" s="1319">
        <f t="shared" si="158"/>
        <v>-1</v>
      </c>
      <c r="D3751" s="1310"/>
      <c r="E3751" s="1310"/>
      <c r="F3751" s="1320"/>
      <c r="G3751" s="1310"/>
      <c r="H3751" s="1310"/>
      <c r="I3751" s="1310"/>
      <c r="J3751" s="1321"/>
      <c r="K3751" s="1321"/>
      <c r="L3751" s="1310"/>
      <c r="N3751" s="1322">
        <f t="shared" si="156"/>
        <v>0</v>
      </c>
      <c r="O3751" s="1323">
        <f t="shared" si="157"/>
        <v>0</v>
      </c>
      <c r="P3751" s="1323">
        <f>O3751/'1.5 Universal Data'!$E$36</f>
        <v>0</v>
      </c>
      <c r="R3751" s="134"/>
      <c r="S3751" s="134"/>
      <c r="T3751" s="134"/>
      <c r="U3751" s="134"/>
      <c r="V3751" s="134"/>
      <c r="W3751" s="134"/>
      <c r="X3751" s="134"/>
      <c r="Y3751" s="134"/>
      <c r="Z3751" s="134"/>
      <c r="AA3751" s="134"/>
      <c r="AB3751" s="134"/>
      <c r="AC3751" s="134"/>
      <c r="AD3751" s="134"/>
      <c r="AE3751" s="134"/>
    </row>
    <row r="3752" spans="2:31">
      <c r="B3752" s="1319">
        <f t="shared" si="158"/>
        <v>-1</v>
      </c>
      <c r="D3752" s="1310"/>
      <c r="E3752" s="1310"/>
      <c r="F3752" s="1320"/>
      <c r="G3752" s="1310"/>
      <c r="H3752" s="1310"/>
      <c r="I3752" s="1310"/>
      <c r="J3752" s="1321"/>
      <c r="K3752" s="1321"/>
      <c r="L3752" s="1310"/>
      <c r="N3752" s="1322">
        <f t="shared" si="156"/>
        <v>0</v>
      </c>
      <c r="O3752" s="1323">
        <f t="shared" si="157"/>
        <v>0</v>
      </c>
      <c r="P3752" s="1323">
        <f>O3752/'1.5 Universal Data'!$E$36</f>
        <v>0</v>
      </c>
      <c r="R3752" s="134"/>
      <c r="S3752" s="134"/>
      <c r="T3752" s="134"/>
      <c r="U3752" s="134"/>
      <c r="V3752" s="134"/>
      <c r="W3752" s="134"/>
      <c r="X3752" s="134"/>
      <c r="Y3752" s="134"/>
      <c r="Z3752" s="134"/>
      <c r="AA3752" s="134"/>
      <c r="AB3752" s="134"/>
      <c r="AC3752" s="134"/>
      <c r="AD3752" s="134"/>
      <c r="AE3752" s="134"/>
    </row>
    <row r="3753" spans="2:31">
      <c r="B3753" s="1319">
        <f t="shared" si="158"/>
        <v>-1</v>
      </c>
      <c r="D3753" s="1310"/>
      <c r="E3753" s="1310"/>
      <c r="F3753" s="1320"/>
      <c r="G3753" s="1310"/>
      <c r="H3753" s="1310"/>
      <c r="I3753" s="1310"/>
      <c r="J3753" s="1321"/>
      <c r="K3753" s="1321"/>
      <c r="L3753" s="1310"/>
      <c r="N3753" s="1322">
        <f t="shared" si="156"/>
        <v>0</v>
      </c>
      <c r="O3753" s="1323">
        <f t="shared" si="157"/>
        <v>0</v>
      </c>
      <c r="P3753" s="1323">
        <f>O3753/'1.5 Universal Data'!$E$36</f>
        <v>0</v>
      </c>
      <c r="R3753" s="134"/>
      <c r="S3753" s="134"/>
      <c r="T3753" s="134"/>
      <c r="U3753" s="134"/>
      <c r="V3753" s="134"/>
      <c r="W3753" s="134"/>
      <c r="X3753" s="134"/>
      <c r="Y3753" s="134"/>
      <c r="Z3753" s="134"/>
      <c r="AA3753" s="134"/>
      <c r="AB3753" s="134"/>
      <c r="AC3753" s="134"/>
      <c r="AD3753" s="134"/>
      <c r="AE3753" s="134"/>
    </row>
    <row r="3754" spans="2:31">
      <c r="B3754" s="1319">
        <f t="shared" si="158"/>
        <v>-1</v>
      </c>
      <c r="D3754" s="1310"/>
      <c r="E3754" s="1310"/>
      <c r="F3754" s="1320"/>
      <c r="G3754" s="1310"/>
      <c r="H3754" s="1310"/>
      <c r="I3754" s="1310"/>
      <c r="J3754" s="1321"/>
      <c r="K3754" s="1321"/>
      <c r="L3754" s="1310"/>
      <c r="N3754" s="1322">
        <f t="shared" si="156"/>
        <v>0</v>
      </c>
      <c r="O3754" s="1323">
        <f t="shared" si="157"/>
        <v>0</v>
      </c>
      <c r="P3754" s="1323">
        <f>O3754/'1.5 Universal Data'!$E$36</f>
        <v>0</v>
      </c>
      <c r="R3754" s="134"/>
      <c r="S3754" s="134"/>
      <c r="T3754" s="134"/>
      <c r="U3754" s="134"/>
      <c r="V3754" s="134"/>
      <c r="W3754" s="134"/>
      <c r="X3754" s="134"/>
      <c r="Y3754" s="134"/>
      <c r="Z3754" s="134"/>
      <c r="AA3754" s="134"/>
      <c r="AB3754" s="134"/>
      <c r="AC3754" s="134"/>
      <c r="AD3754" s="134"/>
      <c r="AE3754" s="134"/>
    </row>
    <row r="3755" spans="2:31">
      <c r="B3755" s="1319">
        <f t="shared" si="158"/>
        <v>-1</v>
      </c>
      <c r="D3755" s="1310"/>
      <c r="E3755" s="1310"/>
      <c r="F3755" s="1320"/>
      <c r="G3755" s="1310"/>
      <c r="H3755" s="1310"/>
      <c r="I3755" s="1310"/>
      <c r="J3755" s="1321"/>
      <c r="K3755" s="1321"/>
      <c r="L3755" s="1310"/>
      <c r="N3755" s="1322">
        <f t="shared" si="156"/>
        <v>0</v>
      </c>
      <c r="O3755" s="1323">
        <f t="shared" si="157"/>
        <v>0</v>
      </c>
      <c r="P3755" s="1323">
        <f>O3755/'1.5 Universal Data'!$E$36</f>
        <v>0</v>
      </c>
      <c r="R3755" s="134"/>
      <c r="S3755" s="134"/>
      <c r="T3755" s="134"/>
      <c r="U3755" s="134"/>
      <c r="V3755" s="134"/>
      <c r="W3755" s="134"/>
      <c r="X3755" s="134"/>
      <c r="Y3755" s="134"/>
      <c r="Z3755" s="134"/>
      <c r="AA3755" s="134"/>
      <c r="AB3755" s="134"/>
      <c r="AC3755" s="134"/>
      <c r="AD3755" s="134"/>
      <c r="AE3755" s="134"/>
    </row>
    <row r="3756" spans="2:31">
      <c r="B3756" s="1319">
        <f t="shared" si="158"/>
        <v>-1</v>
      </c>
      <c r="D3756" s="1310"/>
      <c r="E3756" s="1310"/>
      <c r="F3756" s="1320"/>
      <c r="G3756" s="1310"/>
      <c r="H3756" s="1310"/>
      <c r="I3756" s="1310"/>
      <c r="J3756" s="1321"/>
      <c r="K3756" s="1321"/>
      <c r="L3756" s="1310"/>
      <c r="N3756" s="1322">
        <f t="shared" si="156"/>
        <v>0</v>
      </c>
      <c r="O3756" s="1323">
        <f t="shared" si="157"/>
        <v>0</v>
      </c>
      <c r="P3756" s="1323">
        <f>O3756/'1.5 Universal Data'!$E$36</f>
        <v>0</v>
      </c>
      <c r="R3756" s="134"/>
      <c r="S3756" s="134"/>
      <c r="T3756" s="134"/>
      <c r="U3756" s="134"/>
      <c r="V3756" s="134"/>
      <c r="W3756" s="134"/>
      <c r="X3756" s="134"/>
      <c r="Y3756" s="134"/>
      <c r="Z3756" s="134"/>
      <c r="AA3756" s="134"/>
      <c r="AB3756" s="134"/>
      <c r="AC3756" s="134"/>
      <c r="AD3756" s="134"/>
      <c r="AE3756" s="134"/>
    </row>
    <row r="3757" spans="2:31">
      <c r="B3757" s="1319">
        <f t="shared" si="158"/>
        <v>-1</v>
      </c>
      <c r="D3757" s="1310"/>
      <c r="E3757" s="1310"/>
      <c r="F3757" s="1320"/>
      <c r="G3757" s="1310"/>
      <c r="H3757" s="1310"/>
      <c r="I3757" s="1310"/>
      <c r="J3757" s="1321"/>
      <c r="K3757" s="1321"/>
      <c r="L3757" s="1310"/>
      <c r="N3757" s="1322">
        <f t="shared" si="156"/>
        <v>0</v>
      </c>
      <c r="O3757" s="1323">
        <f t="shared" si="157"/>
        <v>0</v>
      </c>
      <c r="P3757" s="1323">
        <f>O3757/'1.5 Universal Data'!$E$36</f>
        <v>0</v>
      </c>
      <c r="R3757" s="134"/>
      <c r="S3757" s="134"/>
      <c r="T3757" s="134"/>
      <c r="U3757" s="134"/>
      <c r="V3757" s="134"/>
      <c r="W3757" s="134"/>
      <c r="X3757" s="134"/>
      <c r="Y3757" s="134"/>
      <c r="Z3757" s="134"/>
      <c r="AA3757" s="134"/>
      <c r="AB3757" s="134"/>
      <c r="AC3757" s="134"/>
      <c r="AD3757" s="134"/>
      <c r="AE3757" s="134"/>
    </row>
    <row r="3758" spans="2:31">
      <c r="B3758" s="1319">
        <f t="shared" si="158"/>
        <v>-1</v>
      </c>
      <c r="D3758" s="1310"/>
      <c r="E3758" s="1310"/>
      <c r="F3758" s="1320"/>
      <c r="G3758" s="1310"/>
      <c r="H3758" s="1310"/>
      <c r="I3758" s="1310"/>
      <c r="J3758" s="1321"/>
      <c r="K3758" s="1321"/>
      <c r="L3758" s="1310"/>
      <c r="N3758" s="1322">
        <f t="shared" si="156"/>
        <v>0</v>
      </c>
      <c r="O3758" s="1323">
        <f t="shared" si="157"/>
        <v>0</v>
      </c>
      <c r="P3758" s="1323">
        <f>O3758/'1.5 Universal Data'!$E$36</f>
        <v>0</v>
      </c>
      <c r="R3758" s="134"/>
      <c r="S3758" s="134"/>
      <c r="T3758" s="134"/>
      <c r="U3758" s="134"/>
      <c r="V3758" s="134"/>
      <c r="W3758" s="134"/>
      <c r="X3758" s="134"/>
      <c r="Y3758" s="134"/>
      <c r="Z3758" s="134"/>
      <c r="AA3758" s="134"/>
      <c r="AB3758" s="134"/>
      <c r="AC3758" s="134"/>
      <c r="AD3758" s="134"/>
      <c r="AE3758" s="134"/>
    </row>
    <row r="3759" spans="2:31">
      <c r="B3759" s="1319">
        <f t="shared" si="158"/>
        <v>-1</v>
      </c>
      <c r="D3759" s="1310"/>
      <c r="E3759" s="1310"/>
      <c r="F3759" s="1320"/>
      <c r="G3759" s="1310"/>
      <c r="H3759" s="1310"/>
      <c r="I3759" s="1310"/>
      <c r="J3759" s="1321"/>
      <c r="K3759" s="1321"/>
      <c r="L3759" s="1310"/>
      <c r="N3759" s="1322">
        <f t="shared" si="156"/>
        <v>0</v>
      </c>
      <c r="O3759" s="1323">
        <f t="shared" si="157"/>
        <v>0</v>
      </c>
      <c r="P3759" s="1323">
        <f>O3759/'1.5 Universal Data'!$E$36</f>
        <v>0</v>
      </c>
      <c r="R3759" s="134"/>
      <c r="S3759" s="134"/>
      <c r="T3759" s="134"/>
      <c r="U3759" s="134"/>
      <c r="V3759" s="134"/>
      <c r="W3759" s="134"/>
      <c r="X3759" s="134"/>
      <c r="Y3759" s="134"/>
      <c r="Z3759" s="134"/>
      <c r="AA3759" s="134"/>
      <c r="AB3759" s="134"/>
      <c r="AC3759" s="134"/>
      <c r="AD3759" s="134"/>
      <c r="AE3759" s="134"/>
    </row>
    <row r="3760" spans="2:31">
      <c r="B3760" s="1319">
        <f t="shared" si="158"/>
        <v>-1</v>
      </c>
      <c r="D3760" s="1310"/>
      <c r="E3760" s="1310"/>
      <c r="F3760" s="1320"/>
      <c r="G3760" s="1310"/>
      <c r="H3760" s="1310"/>
      <c r="I3760" s="1310"/>
      <c r="J3760" s="1321"/>
      <c r="K3760" s="1321"/>
      <c r="L3760" s="1310"/>
      <c r="N3760" s="1322">
        <f t="shared" si="156"/>
        <v>0</v>
      </c>
      <c r="O3760" s="1323">
        <f t="shared" si="157"/>
        <v>0</v>
      </c>
      <c r="P3760" s="1323">
        <f>O3760/'1.5 Universal Data'!$E$36</f>
        <v>0</v>
      </c>
      <c r="R3760" s="134"/>
      <c r="S3760" s="134"/>
      <c r="T3760" s="134"/>
      <c r="U3760" s="134"/>
      <c r="V3760" s="134"/>
      <c r="W3760" s="134"/>
      <c r="X3760" s="134"/>
      <c r="Y3760" s="134"/>
      <c r="Z3760" s="134"/>
      <c r="AA3760" s="134"/>
      <c r="AB3760" s="134"/>
      <c r="AC3760" s="134"/>
      <c r="AD3760" s="134"/>
      <c r="AE3760" s="134"/>
    </row>
    <row r="3761" spans="2:31">
      <c r="B3761" s="1319">
        <f t="shared" si="158"/>
        <v>-1</v>
      </c>
      <c r="D3761" s="1310"/>
      <c r="E3761" s="1310"/>
      <c r="F3761" s="1320"/>
      <c r="G3761" s="1310"/>
      <c r="H3761" s="1310"/>
      <c r="I3761" s="1310"/>
      <c r="J3761" s="1321"/>
      <c r="K3761" s="1321"/>
      <c r="L3761" s="1310"/>
      <c r="N3761" s="1322">
        <f t="shared" si="156"/>
        <v>0</v>
      </c>
      <c r="O3761" s="1323">
        <f t="shared" si="157"/>
        <v>0</v>
      </c>
      <c r="P3761" s="1323">
        <f>O3761/'1.5 Universal Data'!$E$36</f>
        <v>0</v>
      </c>
      <c r="R3761" s="134"/>
      <c r="S3761" s="134"/>
      <c r="T3761" s="134"/>
      <c r="U3761" s="134"/>
      <c r="V3761" s="134"/>
      <c r="W3761" s="134"/>
      <c r="X3761" s="134"/>
      <c r="Y3761" s="134"/>
      <c r="Z3761" s="134"/>
      <c r="AA3761" s="134"/>
      <c r="AB3761" s="134"/>
      <c r="AC3761" s="134"/>
      <c r="AD3761" s="134"/>
      <c r="AE3761" s="134"/>
    </row>
    <row r="3762" spans="2:31">
      <c r="B3762" s="1319">
        <f t="shared" si="158"/>
        <v>-1</v>
      </c>
      <c r="D3762" s="1310"/>
      <c r="E3762" s="1310"/>
      <c r="F3762" s="1320"/>
      <c r="G3762" s="1310"/>
      <c r="H3762" s="1310"/>
      <c r="I3762" s="1310"/>
      <c r="J3762" s="1321"/>
      <c r="K3762" s="1321"/>
      <c r="L3762" s="1310"/>
      <c r="N3762" s="1322">
        <f t="shared" si="156"/>
        <v>0</v>
      </c>
      <c r="O3762" s="1323">
        <f t="shared" si="157"/>
        <v>0</v>
      </c>
      <c r="P3762" s="1323">
        <f>O3762/'1.5 Universal Data'!$E$36</f>
        <v>0</v>
      </c>
      <c r="R3762" s="134"/>
      <c r="S3762" s="134"/>
      <c r="T3762" s="134"/>
      <c r="U3762" s="134"/>
      <c r="V3762" s="134"/>
      <c r="W3762" s="134"/>
      <c r="X3762" s="134"/>
      <c r="Y3762" s="134"/>
      <c r="Z3762" s="134"/>
      <c r="AA3762" s="134"/>
      <c r="AB3762" s="134"/>
      <c r="AC3762" s="134"/>
      <c r="AD3762" s="134"/>
      <c r="AE3762" s="134"/>
    </row>
    <row r="3763" spans="2:31">
      <c r="B3763" s="1319">
        <f t="shared" si="158"/>
        <v>-1</v>
      </c>
      <c r="D3763" s="1310"/>
      <c r="E3763" s="1310"/>
      <c r="F3763" s="1320"/>
      <c r="G3763" s="1310"/>
      <c r="H3763" s="1310"/>
      <c r="I3763" s="1310"/>
      <c r="J3763" s="1321"/>
      <c r="K3763" s="1321"/>
      <c r="L3763" s="1310"/>
      <c r="N3763" s="1322">
        <f t="shared" si="156"/>
        <v>0</v>
      </c>
      <c r="O3763" s="1323">
        <f t="shared" si="157"/>
        <v>0</v>
      </c>
      <c r="P3763" s="1323">
        <f>O3763/'1.5 Universal Data'!$E$36</f>
        <v>0</v>
      </c>
      <c r="R3763" s="134"/>
      <c r="S3763" s="134"/>
      <c r="T3763" s="134"/>
      <c r="U3763" s="134"/>
      <c r="V3763" s="134"/>
      <c r="W3763" s="134"/>
      <c r="X3763" s="134"/>
      <c r="Y3763" s="134"/>
      <c r="Z3763" s="134"/>
      <c r="AA3763" s="134"/>
      <c r="AB3763" s="134"/>
      <c r="AC3763" s="134"/>
      <c r="AD3763" s="134"/>
      <c r="AE3763" s="134"/>
    </row>
    <row r="3764" spans="2:31">
      <c r="B3764" s="1319">
        <f t="shared" si="158"/>
        <v>-1</v>
      </c>
      <c r="D3764" s="1310"/>
      <c r="E3764" s="1310"/>
      <c r="F3764" s="1320"/>
      <c r="G3764" s="1310"/>
      <c r="H3764" s="1310"/>
      <c r="I3764" s="1310"/>
      <c r="J3764" s="1321"/>
      <c r="K3764" s="1321"/>
      <c r="L3764" s="1310"/>
      <c r="N3764" s="1322">
        <f t="shared" si="156"/>
        <v>0</v>
      </c>
      <c r="O3764" s="1323">
        <f t="shared" si="157"/>
        <v>0</v>
      </c>
      <c r="P3764" s="1323">
        <f>O3764/'1.5 Universal Data'!$E$36</f>
        <v>0</v>
      </c>
      <c r="R3764" s="134"/>
      <c r="S3764" s="134"/>
      <c r="T3764" s="134"/>
      <c r="U3764" s="134"/>
      <c r="V3764" s="134"/>
      <c r="W3764" s="134"/>
      <c r="X3764" s="134"/>
      <c r="Y3764" s="134"/>
      <c r="Z3764" s="134"/>
      <c r="AA3764" s="134"/>
      <c r="AB3764" s="134"/>
      <c r="AC3764" s="134"/>
      <c r="AD3764" s="134"/>
      <c r="AE3764" s="134"/>
    </row>
    <row r="3765" spans="2:31">
      <c r="B3765" s="1319">
        <f t="shared" si="158"/>
        <v>-1</v>
      </c>
      <c r="D3765" s="1310"/>
      <c r="E3765" s="1310"/>
      <c r="F3765" s="1320"/>
      <c r="G3765" s="1310"/>
      <c r="H3765" s="1310"/>
      <c r="I3765" s="1310"/>
      <c r="J3765" s="1321"/>
      <c r="K3765" s="1321"/>
      <c r="L3765" s="1310"/>
      <c r="N3765" s="1322">
        <f t="shared" si="156"/>
        <v>0</v>
      </c>
      <c r="O3765" s="1323">
        <f t="shared" si="157"/>
        <v>0</v>
      </c>
      <c r="P3765" s="1323">
        <f>O3765/'1.5 Universal Data'!$E$36</f>
        <v>0</v>
      </c>
      <c r="R3765" s="134"/>
      <c r="S3765" s="134"/>
      <c r="T3765" s="134"/>
      <c r="U3765" s="134"/>
      <c r="V3765" s="134"/>
      <c r="W3765" s="134"/>
      <c r="X3765" s="134"/>
      <c r="Y3765" s="134"/>
      <c r="Z3765" s="134"/>
      <c r="AA3765" s="134"/>
      <c r="AB3765" s="134"/>
      <c r="AC3765" s="134"/>
      <c r="AD3765" s="134"/>
      <c r="AE3765" s="134"/>
    </row>
    <row r="3766" spans="2:31">
      <c r="B3766" s="1319">
        <f t="shared" si="158"/>
        <v>-1</v>
      </c>
      <c r="D3766" s="1310"/>
      <c r="E3766" s="1310"/>
      <c r="F3766" s="1320"/>
      <c r="G3766" s="1310"/>
      <c r="H3766" s="1310"/>
      <c r="I3766" s="1310"/>
      <c r="J3766" s="1321"/>
      <c r="K3766" s="1321"/>
      <c r="L3766" s="1310"/>
      <c r="N3766" s="1322">
        <f t="shared" si="156"/>
        <v>0</v>
      </c>
      <c r="O3766" s="1323">
        <f t="shared" si="157"/>
        <v>0</v>
      </c>
      <c r="P3766" s="1323">
        <f>O3766/'1.5 Universal Data'!$E$36</f>
        <v>0</v>
      </c>
      <c r="R3766" s="134"/>
      <c r="S3766" s="134"/>
      <c r="T3766" s="134"/>
      <c r="U3766" s="134"/>
      <c r="V3766" s="134"/>
      <c r="W3766" s="134"/>
      <c r="X3766" s="134"/>
      <c r="Y3766" s="134"/>
      <c r="Z3766" s="134"/>
      <c r="AA3766" s="134"/>
      <c r="AB3766" s="134"/>
      <c r="AC3766" s="134"/>
      <c r="AD3766" s="134"/>
      <c r="AE3766" s="134"/>
    </row>
    <row r="3767" spans="2:31">
      <c r="B3767" s="1319">
        <f t="shared" si="158"/>
        <v>-1</v>
      </c>
      <c r="D3767" s="1310"/>
      <c r="E3767" s="1310"/>
      <c r="F3767" s="1320"/>
      <c r="G3767" s="1310"/>
      <c r="H3767" s="1310"/>
      <c r="I3767" s="1310"/>
      <c r="J3767" s="1321"/>
      <c r="K3767" s="1321"/>
      <c r="L3767" s="1310"/>
      <c r="N3767" s="1322">
        <f t="shared" si="156"/>
        <v>0</v>
      </c>
      <c r="O3767" s="1323">
        <f t="shared" si="157"/>
        <v>0</v>
      </c>
      <c r="P3767" s="1323">
        <f>O3767/'1.5 Universal Data'!$E$36</f>
        <v>0</v>
      </c>
      <c r="R3767" s="134"/>
      <c r="S3767" s="134"/>
      <c r="T3767" s="134"/>
      <c r="U3767" s="134"/>
      <c r="V3767" s="134"/>
      <c r="W3767" s="134"/>
      <c r="X3767" s="134"/>
      <c r="Y3767" s="134"/>
      <c r="Z3767" s="134"/>
      <c r="AA3767" s="134"/>
      <c r="AB3767" s="134"/>
      <c r="AC3767" s="134"/>
      <c r="AD3767" s="134"/>
      <c r="AE3767" s="134"/>
    </row>
    <row r="3768" spans="2:31">
      <c r="B3768" s="1319">
        <f t="shared" si="158"/>
        <v>-1</v>
      </c>
      <c r="D3768" s="1310"/>
      <c r="E3768" s="1310"/>
      <c r="F3768" s="1320"/>
      <c r="G3768" s="1310"/>
      <c r="H3768" s="1310"/>
      <c r="I3768" s="1310"/>
      <c r="J3768" s="1321"/>
      <c r="K3768" s="1321"/>
      <c r="L3768" s="1310"/>
      <c r="N3768" s="1322">
        <f t="shared" si="156"/>
        <v>0</v>
      </c>
      <c r="O3768" s="1323">
        <f t="shared" si="157"/>
        <v>0</v>
      </c>
      <c r="P3768" s="1323">
        <f>O3768/'1.5 Universal Data'!$E$36</f>
        <v>0</v>
      </c>
      <c r="R3768" s="134"/>
      <c r="S3768" s="134"/>
      <c r="T3768" s="134"/>
      <c r="U3768" s="134"/>
      <c r="V3768" s="134"/>
      <c r="W3768" s="134"/>
      <c r="X3768" s="134"/>
      <c r="Y3768" s="134"/>
      <c r="Z3768" s="134"/>
      <c r="AA3768" s="134"/>
      <c r="AB3768" s="134"/>
      <c r="AC3768" s="134"/>
      <c r="AD3768" s="134"/>
      <c r="AE3768" s="134"/>
    </row>
    <row r="3769" spans="2:31">
      <c r="B3769" s="1319">
        <f t="shared" si="158"/>
        <v>-1</v>
      </c>
      <c r="D3769" s="1310"/>
      <c r="E3769" s="1310"/>
      <c r="F3769" s="1320"/>
      <c r="G3769" s="1310"/>
      <c r="H3769" s="1310"/>
      <c r="I3769" s="1310"/>
      <c r="J3769" s="1321"/>
      <c r="K3769" s="1321"/>
      <c r="L3769" s="1310"/>
      <c r="N3769" s="1322">
        <f t="shared" si="156"/>
        <v>0</v>
      </c>
      <c r="O3769" s="1323">
        <f t="shared" si="157"/>
        <v>0</v>
      </c>
      <c r="P3769" s="1323">
        <f>O3769/'1.5 Universal Data'!$E$36</f>
        <v>0</v>
      </c>
      <c r="R3769" s="134"/>
      <c r="S3769" s="134"/>
      <c r="T3769" s="134"/>
      <c r="U3769" s="134"/>
      <c r="V3769" s="134"/>
      <c r="W3769" s="134"/>
      <c r="X3769" s="134"/>
      <c r="Y3769" s="134"/>
      <c r="Z3769" s="134"/>
      <c r="AA3769" s="134"/>
      <c r="AB3769" s="134"/>
      <c r="AC3769" s="134"/>
      <c r="AD3769" s="134"/>
      <c r="AE3769" s="134"/>
    </row>
    <row r="3770" spans="2:31">
      <c r="B3770" s="1319">
        <f t="shared" si="158"/>
        <v>-1</v>
      </c>
      <c r="D3770" s="1310"/>
      <c r="E3770" s="1310"/>
      <c r="F3770" s="1320"/>
      <c r="G3770" s="1310"/>
      <c r="H3770" s="1310"/>
      <c r="I3770" s="1310"/>
      <c r="J3770" s="1321"/>
      <c r="K3770" s="1321"/>
      <c r="L3770" s="1310"/>
      <c r="N3770" s="1322">
        <f t="shared" si="156"/>
        <v>0</v>
      </c>
      <c r="O3770" s="1323">
        <f t="shared" si="157"/>
        <v>0</v>
      </c>
      <c r="P3770" s="1323">
        <f>O3770/'1.5 Universal Data'!$E$36</f>
        <v>0</v>
      </c>
      <c r="R3770" s="134"/>
      <c r="S3770" s="134"/>
      <c r="T3770" s="134"/>
      <c r="U3770" s="134"/>
      <c r="V3770" s="134"/>
      <c r="W3770" s="134"/>
      <c r="X3770" s="134"/>
      <c r="Y3770" s="134"/>
      <c r="Z3770" s="134"/>
      <c r="AA3770" s="134"/>
      <c r="AB3770" s="134"/>
      <c r="AC3770" s="134"/>
      <c r="AD3770" s="134"/>
      <c r="AE3770" s="134"/>
    </row>
    <row r="3771" spans="2:31">
      <c r="B3771" s="1319">
        <f t="shared" si="158"/>
        <v>-1</v>
      </c>
      <c r="D3771" s="1310"/>
      <c r="E3771" s="1310"/>
      <c r="F3771" s="1320"/>
      <c r="G3771" s="1310"/>
      <c r="H3771" s="1310"/>
      <c r="I3771" s="1310"/>
      <c r="J3771" s="1321"/>
      <c r="K3771" s="1321"/>
      <c r="L3771" s="1310"/>
      <c r="N3771" s="1322">
        <f t="shared" si="156"/>
        <v>0</v>
      </c>
      <c r="O3771" s="1323">
        <f t="shared" si="157"/>
        <v>0</v>
      </c>
      <c r="P3771" s="1323">
        <f>O3771/'1.5 Universal Data'!$E$36</f>
        <v>0</v>
      </c>
      <c r="R3771" s="134"/>
      <c r="S3771" s="134"/>
      <c r="T3771" s="134"/>
      <c r="U3771" s="134"/>
      <c r="V3771" s="134"/>
      <c r="W3771" s="134"/>
      <c r="X3771" s="134"/>
      <c r="Y3771" s="134"/>
      <c r="Z3771" s="134"/>
      <c r="AA3771" s="134"/>
      <c r="AB3771" s="134"/>
      <c r="AC3771" s="134"/>
      <c r="AD3771" s="134"/>
      <c r="AE3771" s="134"/>
    </row>
    <row r="3772" spans="2:31">
      <c r="B3772" s="1319">
        <f t="shared" si="158"/>
        <v>-1</v>
      </c>
      <c r="D3772" s="1310"/>
      <c r="E3772" s="1310"/>
      <c r="F3772" s="1320"/>
      <c r="G3772" s="1310"/>
      <c r="H3772" s="1310"/>
      <c r="I3772" s="1310"/>
      <c r="J3772" s="1321"/>
      <c r="K3772" s="1321"/>
      <c r="L3772" s="1310"/>
      <c r="N3772" s="1322">
        <f t="shared" si="156"/>
        <v>0</v>
      </c>
      <c r="O3772" s="1323">
        <f t="shared" si="157"/>
        <v>0</v>
      </c>
      <c r="P3772" s="1323">
        <f>O3772/'1.5 Universal Data'!$E$36</f>
        <v>0</v>
      </c>
      <c r="R3772" s="134"/>
      <c r="S3772" s="134"/>
      <c r="T3772" s="134"/>
      <c r="U3772" s="134"/>
      <c r="V3772" s="134"/>
      <c r="W3772" s="134"/>
      <c r="X3772" s="134"/>
      <c r="Y3772" s="134"/>
      <c r="Z3772" s="134"/>
      <c r="AA3772" s="134"/>
      <c r="AB3772" s="134"/>
      <c r="AC3772" s="134"/>
      <c r="AD3772" s="134"/>
      <c r="AE3772" s="134"/>
    </row>
    <row r="3773" spans="2:31">
      <c r="B3773" s="1319">
        <f t="shared" si="158"/>
        <v>-1</v>
      </c>
      <c r="D3773" s="1310"/>
      <c r="E3773" s="1310"/>
      <c r="F3773" s="1320"/>
      <c r="G3773" s="1310"/>
      <c r="H3773" s="1310"/>
      <c r="I3773" s="1310"/>
      <c r="J3773" s="1321"/>
      <c r="K3773" s="1321"/>
      <c r="L3773" s="1310"/>
      <c r="N3773" s="1322">
        <f t="shared" si="156"/>
        <v>0</v>
      </c>
      <c r="O3773" s="1323">
        <f t="shared" si="157"/>
        <v>0</v>
      </c>
      <c r="P3773" s="1323">
        <f>O3773/'1.5 Universal Data'!$E$36</f>
        <v>0</v>
      </c>
      <c r="R3773" s="134"/>
      <c r="S3773" s="134"/>
      <c r="T3773" s="134"/>
      <c r="U3773" s="134"/>
      <c r="V3773" s="134"/>
      <c r="W3773" s="134"/>
      <c r="X3773" s="134"/>
      <c r="Y3773" s="134"/>
      <c r="Z3773" s="134"/>
      <c r="AA3773" s="134"/>
      <c r="AB3773" s="134"/>
      <c r="AC3773" s="134"/>
      <c r="AD3773" s="134"/>
      <c r="AE3773" s="134"/>
    </row>
    <row r="3774" spans="2:31">
      <c r="B3774" s="1319">
        <f t="shared" si="158"/>
        <v>-1</v>
      </c>
      <c r="D3774" s="1310"/>
      <c r="E3774" s="1310"/>
      <c r="F3774" s="1320"/>
      <c r="G3774" s="1310"/>
      <c r="H3774" s="1310"/>
      <c r="I3774" s="1310"/>
      <c r="J3774" s="1321"/>
      <c r="K3774" s="1321"/>
      <c r="L3774" s="1310"/>
      <c r="N3774" s="1322">
        <f t="shared" si="156"/>
        <v>0</v>
      </c>
      <c r="O3774" s="1323">
        <f t="shared" si="157"/>
        <v>0</v>
      </c>
      <c r="P3774" s="1323">
        <f>O3774/'1.5 Universal Data'!$E$36</f>
        <v>0</v>
      </c>
      <c r="R3774" s="134"/>
      <c r="S3774" s="134"/>
      <c r="T3774" s="134"/>
      <c r="U3774" s="134"/>
      <c r="V3774" s="134"/>
      <c r="W3774" s="134"/>
      <c r="X3774" s="134"/>
      <c r="Y3774" s="134"/>
      <c r="Z3774" s="134"/>
      <c r="AA3774" s="134"/>
      <c r="AB3774" s="134"/>
      <c r="AC3774" s="134"/>
      <c r="AD3774" s="134"/>
      <c r="AE3774" s="134"/>
    </row>
    <row r="3775" spans="2:31">
      <c r="B3775" s="1319">
        <f t="shared" si="158"/>
        <v>-1</v>
      </c>
      <c r="D3775" s="1310"/>
      <c r="E3775" s="1310"/>
      <c r="F3775" s="1320"/>
      <c r="G3775" s="1310"/>
      <c r="H3775" s="1310"/>
      <c r="I3775" s="1310"/>
      <c r="J3775" s="1321"/>
      <c r="K3775" s="1321"/>
      <c r="L3775" s="1310"/>
      <c r="N3775" s="1322">
        <f t="shared" si="156"/>
        <v>0</v>
      </c>
      <c r="O3775" s="1323">
        <f t="shared" si="157"/>
        <v>0</v>
      </c>
      <c r="P3775" s="1323">
        <f>O3775/'1.5 Universal Data'!$E$36</f>
        <v>0</v>
      </c>
      <c r="R3775" s="134"/>
      <c r="S3775" s="134"/>
      <c r="T3775" s="134"/>
      <c r="U3775" s="134"/>
      <c r="V3775" s="134"/>
      <c r="W3775" s="134"/>
      <c r="X3775" s="134"/>
      <c r="Y3775" s="134"/>
      <c r="Z3775" s="134"/>
      <c r="AA3775" s="134"/>
      <c r="AB3775" s="134"/>
      <c r="AC3775" s="134"/>
      <c r="AD3775" s="134"/>
      <c r="AE3775" s="134"/>
    </row>
    <row r="3776" spans="2:31">
      <c r="B3776" s="1319">
        <f t="shared" si="158"/>
        <v>-1</v>
      </c>
      <c r="D3776" s="1310"/>
      <c r="E3776" s="1310"/>
      <c r="F3776" s="1320"/>
      <c r="G3776" s="1310"/>
      <c r="H3776" s="1310"/>
      <c r="I3776" s="1310"/>
      <c r="J3776" s="1321"/>
      <c r="K3776" s="1321"/>
      <c r="L3776" s="1310"/>
      <c r="N3776" s="1322">
        <f t="shared" si="156"/>
        <v>0</v>
      </c>
      <c r="O3776" s="1323">
        <f t="shared" si="157"/>
        <v>0</v>
      </c>
      <c r="P3776" s="1323">
        <f>O3776/'1.5 Universal Data'!$E$36</f>
        <v>0</v>
      </c>
      <c r="R3776" s="134"/>
      <c r="S3776" s="134"/>
      <c r="T3776" s="134"/>
      <c r="U3776" s="134"/>
      <c r="V3776" s="134"/>
      <c r="W3776" s="134"/>
      <c r="X3776" s="134"/>
      <c r="Y3776" s="134"/>
      <c r="Z3776" s="134"/>
      <c r="AA3776" s="134"/>
      <c r="AB3776" s="134"/>
      <c r="AC3776" s="134"/>
      <c r="AD3776" s="134"/>
      <c r="AE3776" s="134"/>
    </row>
    <row r="3777" spans="2:31">
      <c r="B3777" s="1319">
        <f t="shared" si="158"/>
        <v>-1</v>
      </c>
      <c r="D3777" s="1310"/>
      <c r="E3777" s="1310"/>
      <c r="F3777" s="1320"/>
      <c r="G3777" s="1310"/>
      <c r="H3777" s="1310"/>
      <c r="I3777" s="1310"/>
      <c r="J3777" s="1321"/>
      <c r="K3777" s="1321"/>
      <c r="L3777" s="1310"/>
      <c r="N3777" s="1322">
        <f t="shared" si="156"/>
        <v>0</v>
      </c>
      <c r="O3777" s="1323">
        <f t="shared" si="157"/>
        <v>0</v>
      </c>
      <c r="P3777" s="1323">
        <f>O3777/'1.5 Universal Data'!$E$36</f>
        <v>0</v>
      </c>
      <c r="R3777" s="134"/>
      <c r="S3777" s="134"/>
      <c r="T3777" s="134"/>
      <c r="U3777" s="134"/>
      <c r="V3777" s="134"/>
      <c r="W3777" s="134"/>
      <c r="X3777" s="134"/>
      <c r="Y3777" s="134"/>
      <c r="Z3777" s="134"/>
      <c r="AA3777" s="134"/>
      <c r="AB3777" s="134"/>
      <c r="AC3777" s="134"/>
      <c r="AD3777" s="134"/>
      <c r="AE3777" s="134"/>
    </row>
    <row r="3778" spans="2:31">
      <c r="B3778" s="1319">
        <f t="shared" si="158"/>
        <v>-1</v>
      </c>
      <c r="D3778" s="1310"/>
      <c r="E3778" s="1310"/>
      <c r="F3778" s="1320"/>
      <c r="G3778" s="1310"/>
      <c r="H3778" s="1310"/>
      <c r="I3778" s="1310"/>
      <c r="J3778" s="1321"/>
      <c r="K3778" s="1321"/>
      <c r="L3778" s="1310"/>
      <c r="N3778" s="1322">
        <f t="shared" si="156"/>
        <v>0</v>
      </c>
      <c r="O3778" s="1323">
        <f t="shared" si="157"/>
        <v>0</v>
      </c>
      <c r="P3778" s="1323">
        <f>O3778/'1.5 Universal Data'!$E$36</f>
        <v>0</v>
      </c>
      <c r="R3778" s="134"/>
      <c r="S3778" s="134"/>
      <c r="T3778" s="134"/>
      <c r="U3778" s="134"/>
      <c r="V3778" s="134"/>
      <c r="W3778" s="134"/>
      <c r="X3778" s="134"/>
      <c r="Y3778" s="134"/>
      <c r="Z3778" s="134"/>
      <c r="AA3778" s="134"/>
      <c r="AB3778" s="134"/>
      <c r="AC3778" s="134"/>
      <c r="AD3778" s="134"/>
      <c r="AE3778" s="134"/>
    </row>
    <row r="3779" spans="2:31">
      <c r="B3779" s="1319">
        <f t="shared" si="158"/>
        <v>-1</v>
      </c>
      <c r="D3779" s="1310"/>
      <c r="E3779" s="1310"/>
      <c r="F3779" s="1320"/>
      <c r="G3779" s="1310"/>
      <c r="H3779" s="1310"/>
      <c r="I3779" s="1310"/>
      <c r="J3779" s="1321"/>
      <c r="K3779" s="1321"/>
      <c r="L3779" s="1310"/>
      <c r="N3779" s="1322">
        <f t="shared" si="156"/>
        <v>0</v>
      </c>
      <c r="O3779" s="1323">
        <f t="shared" si="157"/>
        <v>0</v>
      </c>
      <c r="P3779" s="1323">
        <f>O3779/'1.5 Universal Data'!$E$36</f>
        <v>0</v>
      </c>
      <c r="R3779" s="134"/>
      <c r="S3779" s="134"/>
      <c r="T3779" s="134"/>
      <c r="U3779" s="134"/>
      <c r="V3779" s="134"/>
      <c r="W3779" s="134"/>
      <c r="X3779" s="134"/>
      <c r="Y3779" s="134"/>
      <c r="Z3779" s="134"/>
      <c r="AA3779" s="134"/>
      <c r="AB3779" s="134"/>
      <c r="AC3779" s="134"/>
      <c r="AD3779" s="134"/>
      <c r="AE3779" s="134"/>
    </row>
    <row r="3780" spans="2:31">
      <c r="B3780" s="1319">
        <f t="shared" si="158"/>
        <v>-1</v>
      </c>
      <c r="D3780" s="1310"/>
      <c r="E3780" s="1310"/>
      <c r="F3780" s="1320"/>
      <c r="G3780" s="1310"/>
      <c r="H3780" s="1310"/>
      <c r="I3780" s="1310"/>
      <c r="J3780" s="1321"/>
      <c r="K3780" s="1321"/>
      <c r="L3780" s="1310"/>
      <c r="N3780" s="1322">
        <f t="shared" si="156"/>
        <v>0</v>
      </c>
      <c r="O3780" s="1323">
        <f t="shared" si="157"/>
        <v>0</v>
      </c>
      <c r="P3780" s="1323">
        <f>O3780/'1.5 Universal Data'!$E$36</f>
        <v>0</v>
      </c>
      <c r="R3780" s="134"/>
      <c r="S3780" s="134"/>
      <c r="T3780" s="134"/>
      <c r="U3780" s="134"/>
      <c r="V3780" s="134"/>
      <c r="W3780" s="134"/>
      <c r="X3780" s="134"/>
      <c r="Y3780" s="134"/>
      <c r="Z3780" s="134"/>
      <c r="AA3780" s="134"/>
      <c r="AB3780" s="134"/>
      <c r="AC3780" s="134"/>
      <c r="AD3780" s="134"/>
      <c r="AE3780" s="134"/>
    </row>
    <row r="3781" spans="2:31">
      <c r="B3781" s="1319">
        <f t="shared" si="158"/>
        <v>-1</v>
      </c>
      <c r="D3781" s="1310"/>
      <c r="E3781" s="1310"/>
      <c r="F3781" s="1320"/>
      <c r="G3781" s="1310"/>
      <c r="H3781" s="1310"/>
      <c r="I3781" s="1310"/>
      <c r="J3781" s="1321"/>
      <c r="K3781" s="1321"/>
      <c r="L3781" s="1310"/>
      <c r="N3781" s="1322">
        <f t="shared" si="156"/>
        <v>0</v>
      </c>
      <c r="O3781" s="1323">
        <f t="shared" si="157"/>
        <v>0</v>
      </c>
      <c r="P3781" s="1323">
        <f>O3781/'1.5 Universal Data'!$E$36</f>
        <v>0</v>
      </c>
      <c r="R3781" s="134"/>
      <c r="S3781" s="134"/>
      <c r="T3781" s="134"/>
      <c r="U3781" s="134"/>
      <c r="V3781" s="134"/>
      <c r="W3781" s="134"/>
      <c r="X3781" s="134"/>
      <c r="Y3781" s="134"/>
      <c r="Z3781" s="134"/>
      <c r="AA3781" s="134"/>
      <c r="AB3781" s="134"/>
      <c r="AC3781" s="134"/>
      <c r="AD3781" s="134"/>
      <c r="AE3781" s="134"/>
    </row>
    <row r="3782" spans="2:31">
      <c r="B3782" s="1319">
        <f t="shared" si="158"/>
        <v>-1</v>
      </c>
      <c r="D3782" s="1310"/>
      <c r="E3782" s="1310"/>
      <c r="F3782" s="1320"/>
      <c r="G3782" s="1310"/>
      <c r="H3782" s="1310"/>
      <c r="I3782" s="1310"/>
      <c r="J3782" s="1321"/>
      <c r="K3782" s="1321"/>
      <c r="L3782" s="1310"/>
      <c r="N3782" s="1322">
        <f t="shared" si="156"/>
        <v>0</v>
      </c>
      <c r="O3782" s="1323">
        <f t="shared" si="157"/>
        <v>0</v>
      </c>
      <c r="P3782" s="1323">
        <f>O3782/'1.5 Universal Data'!$E$36</f>
        <v>0</v>
      </c>
      <c r="R3782" s="134"/>
      <c r="S3782" s="134"/>
      <c r="T3782" s="134"/>
      <c r="U3782" s="134"/>
      <c r="V3782" s="134"/>
      <c r="W3782" s="134"/>
      <c r="X3782" s="134"/>
      <c r="Y3782" s="134"/>
      <c r="Z3782" s="134"/>
      <c r="AA3782" s="134"/>
      <c r="AB3782" s="134"/>
      <c r="AC3782" s="134"/>
      <c r="AD3782" s="134"/>
      <c r="AE3782" s="134"/>
    </row>
    <row r="3783" spans="2:31">
      <c r="B3783" s="1319">
        <f t="shared" si="158"/>
        <v>-1</v>
      </c>
      <c r="D3783" s="1310"/>
      <c r="E3783" s="1310"/>
      <c r="F3783" s="1320"/>
      <c r="G3783" s="1310"/>
      <c r="H3783" s="1310"/>
      <c r="I3783" s="1310"/>
      <c r="J3783" s="1321"/>
      <c r="K3783" s="1321"/>
      <c r="L3783" s="1310"/>
      <c r="N3783" s="1322">
        <f t="shared" si="156"/>
        <v>0</v>
      </c>
      <c r="O3783" s="1323">
        <f t="shared" si="157"/>
        <v>0</v>
      </c>
      <c r="P3783" s="1323">
        <f>O3783/'1.5 Universal Data'!$E$36</f>
        <v>0</v>
      </c>
      <c r="R3783" s="134"/>
      <c r="S3783" s="134"/>
      <c r="T3783" s="134"/>
      <c r="U3783" s="134"/>
      <c r="V3783" s="134"/>
      <c r="W3783" s="134"/>
      <c r="X3783" s="134"/>
      <c r="Y3783" s="134"/>
      <c r="Z3783" s="134"/>
      <c r="AA3783" s="134"/>
      <c r="AB3783" s="134"/>
      <c r="AC3783" s="134"/>
      <c r="AD3783" s="134"/>
      <c r="AE3783" s="134"/>
    </row>
    <row r="3784" spans="2:31">
      <c r="B3784" s="1319">
        <f t="shared" si="158"/>
        <v>-1</v>
      </c>
      <c r="D3784" s="1310"/>
      <c r="E3784" s="1310"/>
      <c r="F3784" s="1320"/>
      <c r="G3784" s="1310"/>
      <c r="H3784" s="1310"/>
      <c r="I3784" s="1310"/>
      <c r="J3784" s="1321"/>
      <c r="K3784" s="1321"/>
      <c r="L3784" s="1310"/>
      <c r="N3784" s="1322">
        <f t="shared" si="156"/>
        <v>0</v>
      </c>
      <c r="O3784" s="1323">
        <f t="shared" si="157"/>
        <v>0</v>
      </c>
      <c r="P3784" s="1323">
        <f>O3784/'1.5 Universal Data'!$E$36</f>
        <v>0</v>
      </c>
      <c r="R3784" s="134"/>
      <c r="S3784" s="134"/>
      <c r="T3784" s="134"/>
      <c r="U3784" s="134"/>
      <c r="V3784" s="134"/>
      <c r="W3784" s="134"/>
      <c r="X3784" s="134"/>
      <c r="Y3784" s="134"/>
      <c r="Z3784" s="134"/>
      <c r="AA3784" s="134"/>
      <c r="AB3784" s="134"/>
      <c r="AC3784" s="134"/>
      <c r="AD3784" s="134"/>
      <c r="AE3784" s="134"/>
    </row>
    <row r="3785" spans="2:31">
      <c r="B3785" s="1319">
        <f t="shared" si="158"/>
        <v>-1</v>
      </c>
      <c r="D3785" s="1310"/>
      <c r="E3785" s="1310"/>
      <c r="F3785" s="1320"/>
      <c r="G3785" s="1310"/>
      <c r="H3785" s="1310"/>
      <c r="I3785" s="1310"/>
      <c r="J3785" s="1321"/>
      <c r="K3785" s="1321"/>
      <c r="L3785" s="1310"/>
      <c r="N3785" s="1322">
        <f t="shared" si="156"/>
        <v>0</v>
      </c>
      <c r="O3785" s="1323">
        <f t="shared" si="157"/>
        <v>0</v>
      </c>
      <c r="P3785" s="1323">
        <f>O3785/'1.5 Universal Data'!$E$36</f>
        <v>0</v>
      </c>
      <c r="R3785" s="134"/>
      <c r="S3785" s="134"/>
      <c r="T3785" s="134"/>
      <c r="U3785" s="134"/>
      <c r="V3785" s="134"/>
      <c r="W3785" s="134"/>
      <c r="X3785" s="134"/>
      <c r="Y3785" s="134"/>
      <c r="Z3785" s="134"/>
      <c r="AA3785" s="134"/>
      <c r="AB3785" s="134"/>
      <c r="AC3785" s="134"/>
      <c r="AD3785" s="134"/>
      <c r="AE3785" s="134"/>
    </row>
    <row r="3786" spans="2:31">
      <c r="B3786" s="1319">
        <f t="shared" si="158"/>
        <v>-1</v>
      </c>
      <c r="D3786" s="1310"/>
      <c r="E3786" s="1310"/>
      <c r="F3786" s="1320"/>
      <c r="G3786" s="1310"/>
      <c r="H3786" s="1310"/>
      <c r="I3786" s="1310"/>
      <c r="J3786" s="1321"/>
      <c r="K3786" s="1321"/>
      <c r="L3786" s="1310"/>
      <c r="N3786" s="1322">
        <f t="shared" si="156"/>
        <v>0</v>
      </c>
      <c r="O3786" s="1323">
        <f t="shared" si="157"/>
        <v>0</v>
      </c>
      <c r="P3786" s="1323">
        <f>O3786/'1.5 Universal Data'!$E$36</f>
        <v>0</v>
      </c>
      <c r="R3786" s="134"/>
      <c r="S3786" s="134"/>
      <c r="T3786" s="134"/>
      <c r="U3786" s="134"/>
      <c r="V3786" s="134"/>
      <c r="W3786" s="134"/>
      <c r="X3786" s="134"/>
      <c r="Y3786" s="134"/>
      <c r="Z3786" s="134"/>
      <c r="AA3786" s="134"/>
      <c r="AB3786" s="134"/>
      <c r="AC3786" s="134"/>
      <c r="AD3786" s="134"/>
      <c r="AE3786" s="134"/>
    </row>
    <row r="3787" spans="2:31">
      <c r="B3787" s="1319">
        <f t="shared" si="158"/>
        <v>-1</v>
      </c>
      <c r="D3787" s="1310"/>
      <c r="E3787" s="1310"/>
      <c r="F3787" s="1320"/>
      <c r="G3787" s="1310"/>
      <c r="H3787" s="1310"/>
      <c r="I3787" s="1310"/>
      <c r="J3787" s="1321"/>
      <c r="K3787" s="1321"/>
      <c r="L3787" s="1310"/>
      <c r="N3787" s="1322">
        <f t="shared" si="156"/>
        <v>0</v>
      </c>
      <c r="O3787" s="1323">
        <f t="shared" si="157"/>
        <v>0</v>
      </c>
      <c r="P3787" s="1323">
        <f>O3787/'1.5 Universal Data'!$E$36</f>
        <v>0</v>
      </c>
      <c r="R3787" s="134"/>
      <c r="S3787" s="134"/>
      <c r="T3787" s="134"/>
      <c r="U3787" s="134"/>
      <c r="V3787" s="134"/>
      <c r="W3787" s="134"/>
      <c r="X3787" s="134"/>
      <c r="Y3787" s="134"/>
      <c r="Z3787" s="134"/>
      <c r="AA3787" s="134"/>
      <c r="AB3787" s="134"/>
      <c r="AC3787" s="134"/>
      <c r="AD3787" s="134"/>
      <c r="AE3787" s="134"/>
    </row>
    <row r="3788" spans="2:31">
      <c r="B3788" s="1319">
        <f t="shared" si="158"/>
        <v>-1</v>
      </c>
      <c r="D3788" s="1310"/>
      <c r="E3788" s="1310"/>
      <c r="F3788" s="1320"/>
      <c r="G3788" s="1310"/>
      <c r="H3788" s="1310"/>
      <c r="I3788" s="1310"/>
      <c r="J3788" s="1321"/>
      <c r="K3788" s="1321"/>
      <c r="L3788" s="1310"/>
      <c r="N3788" s="1322">
        <f t="shared" si="156"/>
        <v>0</v>
      </c>
      <c r="O3788" s="1323">
        <f t="shared" si="157"/>
        <v>0</v>
      </c>
      <c r="P3788" s="1323">
        <f>O3788/'1.5 Universal Data'!$E$36</f>
        <v>0</v>
      </c>
      <c r="R3788" s="134"/>
      <c r="S3788" s="134"/>
      <c r="T3788" s="134"/>
      <c r="U3788" s="134"/>
      <c r="V3788" s="134"/>
      <c r="W3788" s="134"/>
      <c r="X3788" s="134"/>
      <c r="Y3788" s="134"/>
      <c r="Z3788" s="134"/>
      <c r="AA3788" s="134"/>
      <c r="AB3788" s="134"/>
      <c r="AC3788" s="134"/>
      <c r="AD3788" s="134"/>
      <c r="AE3788" s="134"/>
    </row>
    <row r="3789" spans="2:31">
      <c r="B3789" s="1319">
        <f t="shared" si="158"/>
        <v>-1</v>
      </c>
      <c r="D3789" s="1310"/>
      <c r="E3789" s="1310"/>
      <c r="F3789" s="1320"/>
      <c r="G3789" s="1310"/>
      <c r="H3789" s="1310"/>
      <c r="I3789" s="1310"/>
      <c r="J3789" s="1321"/>
      <c r="K3789" s="1321"/>
      <c r="L3789" s="1310"/>
      <c r="N3789" s="1322">
        <f t="shared" si="156"/>
        <v>0</v>
      </c>
      <c r="O3789" s="1323">
        <f t="shared" si="157"/>
        <v>0</v>
      </c>
      <c r="P3789" s="1323">
        <f>O3789/'1.5 Universal Data'!$E$36</f>
        <v>0</v>
      </c>
      <c r="R3789" s="134"/>
      <c r="S3789" s="134"/>
      <c r="T3789" s="134"/>
      <c r="U3789" s="134"/>
      <c r="V3789" s="134"/>
      <c r="W3789" s="134"/>
      <c r="X3789" s="134"/>
      <c r="Y3789" s="134"/>
      <c r="Z3789" s="134"/>
      <c r="AA3789" s="134"/>
      <c r="AB3789" s="134"/>
      <c r="AC3789" s="134"/>
      <c r="AD3789" s="134"/>
      <c r="AE3789" s="134"/>
    </row>
    <row r="3790" spans="2:31">
      <c r="B3790" s="1319">
        <f t="shared" si="158"/>
        <v>-1</v>
      </c>
      <c r="D3790" s="1310"/>
      <c r="E3790" s="1310"/>
      <c r="F3790" s="1320"/>
      <c r="G3790" s="1310"/>
      <c r="H3790" s="1310"/>
      <c r="I3790" s="1310"/>
      <c r="J3790" s="1321"/>
      <c r="K3790" s="1321"/>
      <c r="L3790" s="1310"/>
      <c r="N3790" s="1322">
        <f t="shared" si="156"/>
        <v>0</v>
      </c>
      <c r="O3790" s="1323">
        <f t="shared" si="157"/>
        <v>0</v>
      </c>
      <c r="P3790" s="1323">
        <f>O3790/'1.5 Universal Data'!$E$36</f>
        <v>0</v>
      </c>
      <c r="R3790" s="134"/>
      <c r="S3790" s="134"/>
      <c r="T3790" s="134"/>
      <c r="U3790" s="134"/>
      <c r="V3790" s="134"/>
      <c r="W3790" s="134"/>
      <c r="X3790" s="134"/>
      <c r="Y3790" s="134"/>
      <c r="Z3790" s="134"/>
      <c r="AA3790" s="134"/>
      <c r="AB3790" s="134"/>
      <c r="AC3790" s="134"/>
      <c r="AD3790" s="134"/>
      <c r="AE3790" s="134"/>
    </row>
    <row r="3791" spans="2:31">
      <c r="B3791" s="1319">
        <f t="shared" si="158"/>
        <v>-1</v>
      </c>
      <c r="D3791" s="1310"/>
      <c r="E3791" s="1310"/>
      <c r="F3791" s="1320"/>
      <c r="G3791" s="1310"/>
      <c r="H3791" s="1310"/>
      <c r="I3791" s="1310"/>
      <c r="J3791" s="1321"/>
      <c r="K3791" s="1321"/>
      <c r="L3791" s="1310"/>
      <c r="N3791" s="1322">
        <f t="shared" si="156"/>
        <v>0</v>
      </c>
      <c r="O3791" s="1323">
        <f t="shared" si="157"/>
        <v>0</v>
      </c>
      <c r="P3791" s="1323">
        <f>O3791/'1.5 Universal Data'!$E$36</f>
        <v>0</v>
      </c>
      <c r="R3791" s="134"/>
      <c r="S3791" s="134"/>
      <c r="T3791" s="134"/>
      <c r="U3791" s="134"/>
      <c r="V3791" s="134"/>
      <c r="W3791" s="134"/>
      <c r="X3791" s="134"/>
      <c r="Y3791" s="134"/>
      <c r="Z3791" s="134"/>
      <c r="AA3791" s="134"/>
      <c r="AB3791" s="134"/>
      <c r="AC3791" s="134"/>
      <c r="AD3791" s="134"/>
      <c r="AE3791" s="134"/>
    </row>
    <row r="3792" spans="2:31">
      <c r="B3792" s="1319">
        <f t="shared" si="158"/>
        <v>-1</v>
      </c>
      <c r="D3792" s="1310"/>
      <c r="E3792" s="1310"/>
      <c r="F3792" s="1320"/>
      <c r="G3792" s="1310"/>
      <c r="H3792" s="1310"/>
      <c r="I3792" s="1310"/>
      <c r="J3792" s="1321"/>
      <c r="K3792" s="1321"/>
      <c r="L3792" s="1310"/>
      <c r="N3792" s="1322">
        <f t="shared" ref="N3792:N3855" si="159">+H3792*((K3792-J3792)+1)*B3792</f>
        <v>0</v>
      </c>
      <c r="O3792" s="1323">
        <f t="shared" ref="O3792:O3855" si="160">N3792*L3792/100</f>
        <v>0</v>
      </c>
      <c r="P3792" s="1323">
        <f>O3792/'1.5 Universal Data'!$E$36</f>
        <v>0</v>
      </c>
      <c r="R3792" s="134"/>
      <c r="S3792" s="134"/>
      <c r="T3792" s="134"/>
      <c r="U3792" s="134"/>
      <c r="V3792" s="134"/>
      <c r="W3792" s="134"/>
      <c r="X3792" s="134"/>
      <c r="Y3792" s="134"/>
      <c r="Z3792" s="134"/>
      <c r="AA3792" s="134"/>
      <c r="AB3792" s="134"/>
      <c r="AC3792" s="134"/>
      <c r="AD3792" s="134"/>
      <c r="AE3792" s="134"/>
    </row>
    <row r="3793" spans="2:31">
      <c r="B3793" s="1319">
        <f t="shared" si="158"/>
        <v>-1</v>
      </c>
      <c r="D3793" s="1310"/>
      <c r="E3793" s="1310"/>
      <c r="F3793" s="1320"/>
      <c r="G3793" s="1310"/>
      <c r="H3793" s="1310"/>
      <c r="I3793" s="1310"/>
      <c r="J3793" s="1321"/>
      <c r="K3793" s="1321"/>
      <c r="L3793" s="1310"/>
      <c r="N3793" s="1322">
        <f t="shared" si="159"/>
        <v>0</v>
      </c>
      <c r="O3793" s="1323">
        <f t="shared" si="160"/>
        <v>0</v>
      </c>
      <c r="P3793" s="1323">
        <f>O3793/'1.5 Universal Data'!$E$36</f>
        <v>0</v>
      </c>
      <c r="R3793" s="134"/>
      <c r="S3793" s="134"/>
      <c r="T3793" s="134"/>
      <c r="U3793" s="134"/>
      <c r="V3793" s="134"/>
      <c r="W3793" s="134"/>
      <c r="X3793" s="134"/>
      <c r="Y3793" s="134"/>
      <c r="Z3793" s="134"/>
      <c r="AA3793" s="134"/>
      <c r="AB3793" s="134"/>
      <c r="AC3793" s="134"/>
      <c r="AD3793" s="134"/>
      <c r="AE3793" s="134"/>
    </row>
    <row r="3794" spans="2:31">
      <c r="B3794" s="1319">
        <f t="shared" si="158"/>
        <v>-1</v>
      </c>
      <c r="D3794" s="1310"/>
      <c r="E3794" s="1310"/>
      <c r="F3794" s="1320"/>
      <c r="G3794" s="1310"/>
      <c r="H3794" s="1310"/>
      <c r="I3794" s="1310"/>
      <c r="J3794" s="1321"/>
      <c r="K3794" s="1321"/>
      <c r="L3794" s="1310"/>
      <c r="N3794" s="1322">
        <f t="shared" si="159"/>
        <v>0</v>
      </c>
      <c r="O3794" s="1323">
        <f t="shared" si="160"/>
        <v>0</v>
      </c>
      <c r="P3794" s="1323">
        <f>O3794/'1.5 Universal Data'!$E$36</f>
        <v>0</v>
      </c>
      <c r="R3794" s="134"/>
      <c r="S3794" s="134"/>
      <c r="T3794" s="134"/>
      <c r="U3794" s="134"/>
      <c r="V3794" s="134"/>
      <c r="W3794" s="134"/>
      <c r="X3794" s="134"/>
      <c r="Y3794" s="134"/>
      <c r="Z3794" s="134"/>
      <c r="AA3794" s="134"/>
      <c r="AB3794" s="134"/>
      <c r="AC3794" s="134"/>
      <c r="AD3794" s="134"/>
      <c r="AE3794" s="134"/>
    </row>
    <row r="3795" spans="2:31">
      <c r="B3795" s="1319">
        <f t="shared" si="158"/>
        <v>-1</v>
      </c>
      <c r="D3795" s="1310"/>
      <c r="E3795" s="1310"/>
      <c r="F3795" s="1320"/>
      <c r="G3795" s="1310"/>
      <c r="H3795" s="1310"/>
      <c r="I3795" s="1310"/>
      <c r="J3795" s="1321"/>
      <c r="K3795" s="1321"/>
      <c r="L3795" s="1310"/>
      <c r="N3795" s="1322">
        <f t="shared" si="159"/>
        <v>0</v>
      </c>
      <c r="O3795" s="1323">
        <f t="shared" si="160"/>
        <v>0</v>
      </c>
      <c r="P3795" s="1323">
        <f>O3795/'1.5 Universal Data'!$E$36</f>
        <v>0</v>
      </c>
      <c r="R3795" s="134"/>
      <c r="S3795" s="134"/>
      <c r="T3795" s="134"/>
      <c r="U3795" s="134"/>
      <c r="V3795" s="134"/>
      <c r="W3795" s="134"/>
      <c r="X3795" s="134"/>
      <c r="Y3795" s="134"/>
      <c r="Z3795" s="134"/>
      <c r="AA3795" s="134"/>
      <c r="AB3795" s="134"/>
      <c r="AC3795" s="134"/>
      <c r="AD3795" s="134"/>
      <c r="AE3795" s="134"/>
    </row>
    <row r="3796" spans="2:31">
      <c r="B3796" s="1319">
        <f t="shared" si="158"/>
        <v>-1</v>
      </c>
      <c r="D3796" s="1310"/>
      <c r="E3796" s="1310"/>
      <c r="F3796" s="1320"/>
      <c r="G3796" s="1310"/>
      <c r="H3796" s="1310"/>
      <c r="I3796" s="1310"/>
      <c r="J3796" s="1321"/>
      <c r="K3796" s="1321"/>
      <c r="L3796" s="1310"/>
      <c r="N3796" s="1322">
        <f t="shared" si="159"/>
        <v>0</v>
      </c>
      <c r="O3796" s="1323">
        <f t="shared" si="160"/>
        <v>0</v>
      </c>
      <c r="P3796" s="1323">
        <f>O3796/'1.5 Universal Data'!$E$36</f>
        <v>0</v>
      </c>
      <c r="R3796" s="134"/>
      <c r="S3796" s="134"/>
      <c r="T3796" s="134"/>
      <c r="U3796" s="134"/>
      <c r="V3796" s="134"/>
      <c r="W3796" s="134"/>
      <c r="X3796" s="134"/>
      <c r="Y3796" s="134"/>
      <c r="Z3796" s="134"/>
      <c r="AA3796" s="134"/>
      <c r="AB3796" s="134"/>
      <c r="AC3796" s="134"/>
      <c r="AD3796" s="134"/>
      <c r="AE3796" s="134"/>
    </row>
    <row r="3797" spans="2:31">
      <c r="B3797" s="1319">
        <f t="shared" si="158"/>
        <v>-1</v>
      </c>
      <c r="D3797" s="1310"/>
      <c r="E3797" s="1310"/>
      <c r="F3797" s="1320"/>
      <c r="G3797" s="1310"/>
      <c r="H3797" s="1310"/>
      <c r="I3797" s="1310"/>
      <c r="J3797" s="1321"/>
      <c r="K3797" s="1321"/>
      <c r="L3797" s="1310"/>
      <c r="N3797" s="1322">
        <f t="shared" si="159"/>
        <v>0</v>
      </c>
      <c r="O3797" s="1323">
        <f t="shared" si="160"/>
        <v>0</v>
      </c>
      <c r="P3797" s="1323">
        <f>O3797/'1.5 Universal Data'!$E$36</f>
        <v>0</v>
      </c>
      <c r="R3797" s="134"/>
      <c r="S3797" s="134"/>
      <c r="T3797" s="134"/>
      <c r="U3797" s="134"/>
      <c r="V3797" s="134"/>
      <c r="W3797" s="134"/>
      <c r="X3797" s="134"/>
      <c r="Y3797" s="134"/>
      <c r="Z3797" s="134"/>
      <c r="AA3797" s="134"/>
      <c r="AB3797" s="134"/>
      <c r="AC3797" s="134"/>
      <c r="AD3797" s="134"/>
      <c r="AE3797" s="134"/>
    </row>
    <row r="3798" spans="2:31">
      <c r="B3798" s="1319">
        <f t="shared" si="158"/>
        <v>-1</v>
      </c>
      <c r="D3798" s="1310"/>
      <c r="E3798" s="1310"/>
      <c r="F3798" s="1320"/>
      <c r="G3798" s="1310"/>
      <c r="H3798" s="1310"/>
      <c r="I3798" s="1310"/>
      <c r="J3798" s="1321"/>
      <c r="K3798" s="1321"/>
      <c r="L3798" s="1310"/>
      <c r="N3798" s="1322">
        <f t="shared" si="159"/>
        <v>0</v>
      </c>
      <c r="O3798" s="1323">
        <f t="shared" si="160"/>
        <v>0</v>
      </c>
      <c r="P3798" s="1323">
        <f>O3798/'1.5 Universal Data'!$E$36</f>
        <v>0</v>
      </c>
      <c r="R3798" s="134"/>
      <c r="S3798" s="134"/>
      <c r="T3798" s="134"/>
      <c r="U3798" s="134"/>
      <c r="V3798" s="134"/>
      <c r="W3798" s="134"/>
      <c r="X3798" s="134"/>
      <c r="Y3798" s="134"/>
      <c r="Z3798" s="134"/>
      <c r="AA3798" s="134"/>
      <c r="AB3798" s="134"/>
      <c r="AC3798" s="134"/>
      <c r="AD3798" s="134"/>
      <c r="AE3798" s="134"/>
    </row>
    <row r="3799" spans="2:31">
      <c r="B3799" s="1319">
        <f t="shared" ref="B3799:B3862" si="161">IF(G3799="buy",1,-1)</f>
        <v>-1</v>
      </c>
      <c r="D3799" s="1310"/>
      <c r="E3799" s="1310"/>
      <c r="F3799" s="1320"/>
      <c r="G3799" s="1310"/>
      <c r="H3799" s="1310"/>
      <c r="I3799" s="1310"/>
      <c r="J3799" s="1321"/>
      <c r="K3799" s="1321"/>
      <c r="L3799" s="1310"/>
      <c r="N3799" s="1322">
        <f t="shared" si="159"/>
        <v>0</v>
      </c>
      <c r="O3799" s="1323">
        <f t="shared" si="160"/>
        <v>0</v>
      </c>
      <c r="P3799" s="1323">
        <f>O3799/'1.5 Universal Data'!$E$36</f>
        <v>0</v>
      </c>
      <c r="R3799" s="134"/>
      <c r="S3799" s="134"/>
      <c r="T3799" s="134"/>
      <c r="U3799" s="134"/>
      <c r="V3799" s="134"/>
      <c r="W3799" s="134"/>
      <c r="X3799" s="134"/>
      <c r="Y3799" s="134"/>
      <c r="Z3799" s="134"/>
      <c r="AA3799" s="134"/>
      <c r="AB3799" s="134"/>
      <c r="AC3799" s="134"/>
      <c r="AD3799" s="134"/>
      <c r="AE3799" s="134"/>
    </row>
    <row r="3800" spans="2:31">
      <c r="B3800" s="1319">
        <f t="shared" si="161"/>
        <v>-1</v>
      </c>
      <c r="D3800" s="1310"/>
      <c r="E3800" s="1310"/>
      <c r="F3800" s="1320"/>
      <c r="G3800" s="1310"/>
      <c r="H3800" s="1310"/>
      <c r="I3800" s="1310"/>
      <c r="J3800" s="1321"/>
      <c r="K3800" s="1321"/>
      <c r="L3800" s="1310"/>
      <c r="N3800" s="1322">
        <f t="shared" si="159"/>
        <v>0</v>
      </c>
      <c r="O3800" s="1323">
        <f t="shared" si="160"/>
        <v>0</v>
      </c>
      <c r="P3800" s="1323">
        <f>O3800/'1.5 Universal Data'!$E$36</f>
        <v>0</v>
      </c>
      <c r="R3800" s="134"/>
      <c r="S3800" s="134"/>
      <c r="T3800" s="134"/>
      <c r="U3800" s="134"/>
      <c r="V3800" s="134"/>
      <c r="W3800" s="134"/>
      <c r="X3800" s="134"/>
      <c r="Y3800" s="134"/>
      <c r="Z3800" s="134"/>
      <c r="AA3800" s="134"/>
      <c r="AB3800" s="134"/>
      <c r="AC3800" s="134"/>
      <c r="AD3800" s="134"/>
      <c r="AE3800" s="134"/>
    </row>
    <row r="3801" spans="2:31">
      <c r="B3801" s="1319">
        <f t="shared" si="161"/>
        <v>-1</v>
      </c>
      <c r="D3801" s="1310"/>
      <c r="E3801" s="1310"/>
      <c r="F3801" s="1320"/>
      <c r="G3801" s="1310"/>
      <c r="H3801" s="1310"/>
      <c r="I3801" s="1310"/>
      <c r="J3801" s="1321"/>
      <c r="K3801" s="1321"/>
      <c r="L3801" s="1310"/>
      <c r="N3801" s="1322">
        <f t="shared" si="159"/>
        <v>0</v>
      </c>
      <c r="O3801" s="1323">
        <f t="shared" si="160"/>
        <v>0</v>
      </c>
      <c r="P3801" s="1323">
        <f>O3801/'1.5 Universal Data'!$E$36</f>
        <v>0</v>
      </c>
      <c r="R3801" s="134"/>
      <c r="S3801" s="134"/>
      <c r="T3801" s="134"/>
      <c r="U3801" s="134"/>
      <c r="V3801" s="134"/>
      <c r="W3801" s="134"/>
      <c r="X3801" s="134"/>
      <c r="Y3801" s="134"/>
      <c r="Z3801" s="134"/>
      <c r="AA3801" s="134"/>
      <c r="AB3801" s="134"/>
      <c r="AC3801" s="134"/>
      <c r="AD3801" s="134"/>
      <c r="AE3801" s="134"/>
    </row>
    <row r="3802" spans="2:31">
      <c r="B3802" s="1319">
        <f t="shared" si="161"/>
        <v>-1</v>
      </c>
      <c r="D3802" s="1310"/>
      <c r="E3802" s="1310"/>
      <c r="F3802" s="1320"/>
      <c r="G3802" s="1310"/>
      <c r="H3802" s="1310"/>
      <c r="I3802" s="1310"/>
      <c r="J3802" s="1321"/>
      <c r="K3802" s="1321"/>
      <c r="L3802" s="1310"/>
      <c r="N3802" s="1322">
        <f t="shared" si="159"/>
        <v>0</v>
      </c>
      <c r="O3802" s="1323">
        <f t="shared" si="160"/>
        <v>0</v>
      </c>
      <c r="P3802" s="1323">
        <f>O3802/'1.5 Universal Data'!$E$36</f>
        <v>0</v>
      </c>
      <c r="R3802" s="134"/>
      <c r="S3802" s="134"/>
      <c r="T3802" s="134"/>
      <c r="U3802" s="134"/>
      <c r="V3802" s="134"/>
      <c r="W3802" s="134"/>
      <c r="X3802" s="134"/>
      <c r="Y3802" s="134"/>
      <c r="Z3802" s="134"/>
      <c r="AA3802" s="134"/>
      <c r="AB3802" s="134"/>
      <c r="AC3802" s="134"/>
      <c r="AD3802" s="134"/>
      <c r="AE3802" s="134"/>
    </row>
    <row r="3803" spans="2:31">
      <c r="B3803" s="1319">
        <f t="shared" si="161"/>
        <v>-1</v>
      </c>
      <c r="D3803" s="1310"/>
      <c r="E3803" s="1310"/>
      <c r="F3803" s="1320"/>
      <c r="G3803" s="1310"/>
      <c r="H3803" s="1310"/>
      <c r="I3803" s="1310"/>
      <c r="J3803" s="1321"/>
      <c r="K3803" s="1321"/>
      <c r="L3803" s="1310"/>
      <c r="N3803" s="1322">
        <f t="shared" si="159"/>
        <v>0</v>
      </c>
      <c r="O3803" s="1323">
        <f t="shared" si="160"/>
        <v>0</v>
      </c>
      <c r="P3803" s="1323">
        <f>O3803/'1.5 Universal Data'!$E$36</f>
        <v>0</v>
      </c>
      <c r="R3803" s="134"/>
      <c r="S3803" s="134"/>
      <c r="T3803" s="134"/>
      <c r="U3803" s="134"/>
      <c r="V3803" s="134"/>
      <c r="W3803" s="134"/>
      <c r="X3803" s="134"/>
      <c r="Y3803" s="134"/>
      <c r="Z3803" s="134"/>
      <c r="AA3803" s="134"/>
      <c r="AB3803" s="134"/>
      <c r="AC3803" s="134"/>
      <c r="AD3803" s="134"/>
      <c r="AE3803" s="134"/>
    </row>
    <row r="3804" spans="2:31">
      <c r="B3804" s="1319">
        <f t="shared" si="161"/>
        <v>-1</v>
      </c>
      <c r="D3804" s="1310"/>
      <c r="E3804" s="1310"/>
      <c r="F3804" s="1320"/>
      <c r="G3804" s="1310"/>
      <c r="H3804" s="1310"/>
      <c r="I3804" s="1310"/>
      <c r="J3804" s="1321"/>
      <c r="K3804" s="1321"/>
      <c r="L3804" s="1310"/>
      <c r="N3804" s="1322">
        <f t="shared" si="159"/>
        <v>0</v>
      </c>
      <c r="O3804" s="1323">
        <f t="shared" si="160"/>
        <v>0</v>
      </c>
      <c r="P3804" s="1323">
        <f>O3804/'1.5 Universal Data'!$E$36</f>
        <v>0</v>
      </c>
      <c r="R3804" s="134"/>
      <c r="S3804" s="134"/>
      <c r="T3804" s="134"/>
      <c r="U3804" s="134"/>
      <c r="V3804" s="134"/>
      <c r="W3804" s="134"/>
      <c r="X3804" s="134"/>
      <c r="Y3804" s="134"/>
      <c r="Z3804" s="134"/>
      <c r="AA3804" s="134"/>
      <c r="AB3804" s="134"/>
      <c r="AC3804" s="134"/>
      <c r="AD3804" s="134"/>
      <c r="AE3804" s="134"/>
    </row>
    <row r="3805" spans="2:31">
      <c r="B3805" s="1319">
        <f t="shared" si="161"/>
        <v>-1</v>
      </c>
      <c r="D3805" s="1310"/>
      <c r="E3805" s="1310"/>
      <c r="F3805" s="1320"/>
      <c r="G3805" s="1310"/>
      <c r="H3805" s="1310"/>
      <c r="I3805" s="1310"/>
      <c r="J3805" s="1321"/>
      <c r="K3805" s="1321"/>
      <c r="L3805" s="1310"/>
      <c r="N3805" s="1322">
        <f t="shared" si="159"/>
        <v>0</v>
      </c>
      <c r="O3805" s="1323">
        <f t="shared" si="160"/>
        <v>0</v>
      </c>
      <c r="P3805" s="1323">
        <f>O3805/'1.5 Universal Data'!$E$36</f>
        <v>0</v>
      </c>
      <c r="R3805" s="134"/>
      <c r="S3805" s="134"/>
      <c r="T3805" s="134"/>
      <c r="U3805" s="134"/>
      <c r="V3805" s="134"/>
      <c r="W3805" s="134"/>
      <c r="X3805" s="134"/>
      <c r="Y3805" s="134"/>
      <c r="Z3805" s="134"/>
      <c r="AA3805" s="134"/>
      <c r="AB3805" s="134"/>
      <c r="AC3805" s="134"/>
      <c r="AD3805" s="134"/>
      <c r="AE3805" s="134"/>
    </row>
    <row r="3806" spans="2:31">
      <c r="B3806" s="1319">
        <f t="shared" si="161"/>
        <v>-1</v>
      </c>
      <c r="D3806" s="1310"/>
      <c r="E3806" s="1310"/>
      <c r="F3806" s="1320"/>
      <c r="G3806" s="1310"/>
      <c r="H3806" s="1310"/>
      <c r="I3806" s="1310"/>
      <c r="J3806" s="1321"/>
      <c r="K3806" s="1321"/>
      <c r="L3806" s="1310"/>
      <c r="N3806" s="1322">
        <f t="shared" si="159"/>
        <v>0</v>
      </c>
      <c r="O3806" s="1323">
        <f t="shared" si="160"/>
        <v>0</v>
      </c>
      <c r="P3806" s="1323">
        <f>O3806/'1.5 Universal Data'!$E$36</f>
        <v>0</v>
      </c>
      <c r="R3806" s="134"/>
      <c r="S3806" s="134"/>
      <c r="T3806" s="134"/>
      <c r="U3806" s="134"/>
      <c r="V3806" s="134"/>
      <c r="W3806" s="134"/>
      <c r="X3806" s="134"/>
      <c r="Y3806" s="134"/>
      <c r="Z3806" s="134"/>
      <c r="AA3806" s="134"/>
      <c r="AB3806" s="134"/>
      <c r="AC3806" s="134"/>
      <c r="AD3806" s="134"/>
      <c r="AE3806" s="134"/>
    </row>
    <row r="3807" spans="2:31">
      <c r="B3807" s="1319">
        <f t="shared" si="161"/>
        <v>-1</v>
      </c>
      <c r="D3807" s="1310"/>
      <c r="E3807" s="1310"/>
      <c r="F3807" s="1320"/>
      <c r="G3807" s="1310"/>
      <c r="H3807" s="1310"/>
      <c r="I3807" s="1310"/>
      <c r="J3807" s="1321"/>
      <c r="K3807" s="1321"/>
      <c r="L3807" s="1310"/>
      <c r="N3807" s="1322">
        <f t="shared" si="159"/>
        <v>0</v>
      </c>
      <c r="O3807" s="1323">
        <f t="shared" si="160"/>
        <v>0</v>
      </c>
      <c r="P3807" s="1323">
        <f>O3807/'1.5 Universal Data'!$E$36</f>
        <v>0</v>
      </c>
      <c r="R3807" s="134"/>
      <c r="S3807" s="134"/>
      <c r="T3807" s="134"/>
      <c r="U3807" s="134"/>
      <c r="V3807" s="134"/>
      <c r="W3807" s="134"/>
      <c r="X3807" s="134"/>
      <c r="Y3807" s="134"/>
      <c r="Z3807" s="134"/>
      <c r="AA3807" s="134"/>
      <c r="AB3807" s="134"/>
      <c r="AC3807" s="134"/>
      <c r="AD3807" s="134"/>
      <c r="AE3807" s="134"/>
    </row>
    <row r="3808" spans="2:31">
      <c r="B3808" s="1319">
        <f t="shared" si="161"/>
        <v>-1</v>
      </c>
      <c r="D3808" s="1310"/>
      <c r="E3808" s="1310"/>
      <c r="F3808" s="1320"/>
      <c r="G3808" s="1310"/>
      <c r="H3808" s="1310"/>
      <c r="I3808" s="1310"/>
      <c r="J3808" s="1321"/>
      <c r="K3808" s="1321"/>
      <c r="L3808" s="1310"/>
      <c r="N3808" s="1322">
        <f t="shared" si="159"/>
        <v>0</v>
      </c>
      <c r="O3808" s="1323">
        <f t="shared" si="160"/>
        <v>0</v>
      </c>
      <c r="P3808" s="1323">
        <f>O3808/'1.5 Universal Data'!$E$36</f>
        <v>0</v>
      </c>
      <c r="R3808" s="134"/>
      <c r="S3808" s="134"/>
      <c r="T3808" s="134"/>
      <c r="U3808" s="134"/>
      <c r="V3808" s="134"/>
      <c r="W3808" s="134"/>
      <c r="X3808" s="134"/>
      <c r="Y3808" s="134"/>
      <c r="Z3808" s="134"/>
      <c r="AA3808" s="134"/>
      <c r="AB3808" s="134"/>
      <c r="AC3808" s="134"/>
      <c r="AD3808" s="134"/>
      <c r="AE3808" s="134"/>
    </row>
    <row r="3809" spans="2:31">
      <c r="B3809" s="1319">
        <f t="shared" si="161"/>
        <v>-1</v>
      </c>
      <c r="D3809" s="1310"/>
      <c r="E3809" s="1310"/>
      <c r="F3809" s="1320"/>
      <c r="G3809" s="1310"/>
      <c r="H3809" s="1310"/>
      <c r="I3809" s="1310"/>
      <c r="J3809" s="1321"/>
      <c r="K3809" s="1321"/>
      <c r="L3809" s="1310"/>
      <c r="N3809" s="1322">
        <f t="shared" si="159"/>
        <v>0</v>
      </c>
      <c r="O3809" s="1323">
        <f t="shared" si="160"/>
        <v>0</v>
      </c>
      <c r="P3809" s="1323">
        <f>O3809/'1.5 Universal Data'!$E$36</f>
        <v>0</v>
      </c>
      <c r="R3809" s="134"/>
      <c r="S3809" s="134"/>
      <c r="T3809" s="134"/>
      <c r="U3809" s="134"/>
      <c r="V3809" s="134"/>
      <c r="W3809" s="134"/>
      <c r="X3809" s="134"/>
      <c r="Y3809" s="134"/>
      <c r="Z3809" s="134"/>
      <c r="AA3809" s="134"/>
      <c r="AB3809" s="134"/>
      <c r="AC3809" s="134"/>
      <c r="AD3809" s="134"/>
      <c r="AE3809" s="134"/>
    </row>
    <row r="3810" spans="2:31">
      <c r="B3810" s="1319">
        <f t="shared" si="161"/>
        <v>-1</v>
      </c>
      <c r="D3810" s="1310"/>
      <c r="E3810" s="1310"/>
      <c r="F3810" s="1320"/>
      <c r="G3810" s="1310"/>
      <c r="H3810" s="1310"/>
      <c r="I3810" s="1310"/>
      <c r="J3810" s="1321"/>
      <c r="K3810" s="1321"/>
      <c r="L3810" s="1310"/>
      <c r="N3810" s="1322">
        <f t="shared" si="159"/>
        <v>0</v>
      </c>
      <c r="O3810" s="1323">
        <f t="shared" si="160"/>
        <v>0</v>
      </c>
      <c r="P3810" s="1323">
        <f>O3810/'1.5 Universal Data'!$E$36</f>
        <v>0</v>
      </c>
      <c r="R3810" s="134"/>
      <c r="S3810" s="134"/>
      <c r="T3810" s="134"/>
      <c r="U3810" s="134"/>
      <c r="V3810" s="134"/>
      <c r="W3810" s="134"/>
      <c r="X3810" s="134"/>
      <c r="Y3810" s="134"/>
      <c r="Z3810" s="134"/>
      <c r="AA3810" s="134"/>
      <c r="AB3810" s="134"/>
      <c r="AC3810" s="134"/>
      <c r="AD3810" s="134"/>
      <c r="AE3810" s="134"/>
    </row>
    <row r="3811" spans="2:31">
      <c r="B3811" s="1319">
        <f t="shared" si="161"/>
        <v>-1</v>
      </c>
      <c r="D3811" s="1310"/>
      <c r="E3811" s="1310"/>
      <c r="F3811" s="1320"/>
      <c r="G3811" s="1310"/>
      <c r="H3811" s="1310"/>
      <c r="I3811" s="1310"/>
      <c r="J3811" s="1321"/>
      <c r="K3811" s="1321"/>
      <c r="L3811" s="1310"/>
      <c r="N3811" s="1322">
        <f t="shared" si="159"/>
        <v>0</v>
      </c>
      <c r="O3811" s="1323">
        <f t="shared" si="160"/>
        <v>0</v>
      </c>
      <c r="P3811" s="1323">
        <f>O3811/'1.5 Universal Data'!$E$36</f>
        <v>0</v>
      </c>
      <c r="R3811" s="134"/>
      <c r="S3811" s="134"/>
      <c r="T3811" s="134"/>
      <c r="U3811" s="134"/>
      <c r="V3811" s="134"/>
      <c r="W3811" s="134"/>
      <c r="X3811" s="134"/>
      <c r="Y3811" s="134"/>
      <c r="Z3811" s="134"/>
      <c r="AA3811" s="134"/>
      <c r="AB3811" s="134"/>
      <c r="AC3811" s="134"/>
      <c r="AD3811" s="134"/>
      <c r="AE3811" s="134"/>
    </row>
    <row r="3812" spans="2:31">
      <c r="B3812" s="1319">
        <f t="shared" si="161"/>
        <v>-1</v>
      </c>
      <c r="D3812" s="1310"/>
      <c r="E3812" s="1310"/>
      <c r="F3812" s="1320"/>
      <c r="G3812" s="1310"/>
      <c r="H3812" s="1310"/>
      <c r="I3812" s="1310"/>
      <c r="J3812" s="1321"/>
      <c r="K3812" s="1321"/>
      <c r="L3812" s="1310"/>
      <c r="N3812" s="1322">
        <f t="shared" si="159"/>
        <v>0</v>
      </c>
      <c r="O3812" s="1323">
        <f t="shared" si="160"/>
        <v>0</v>
      </c>
      <c r="P3812" s="1323">
        <f>O3812/'1.5 Universal Data'!$E$36</f>
        <v>0</v>
      </c>
      <c r="R3812" s="134"/>
      <c r="S3812" s="134"/>
      <c r="T3812" s="134"/>
      <c r="U3812" s="134"/>
      <c r="V3812" s="134"/>
      <c r="W3812" s="134"/>
      <c r="X3812" s="134"/>
      <c r="Y3812" s="134"/>
      <c r="Z3812" s="134"/>
      <c r="AA3812" s="134"/>
      <c r="AB3812" s="134"/>
      <c r="AC3812" s="134"/>
      <c r="AD3812" s="134"/>
      <c r="AE3812" s="134"/>
    </row>
    <row r="3813" spans="2:31">
      <c r="B3813" s="1319">
        <f t="shared" si="161"/>
        <v>-1</v>
      </c>
      <c r="D3813" s="1310"/>
      <c r="E3813" s="1310"/>
      <c r="F3813" s="1320"/>
      <c r="G3813" s="1310"/>
      <c r="H3813" s="1310"/>
      <c r="I3813" s="1310"/>
      <c r="J3813" s="1321"/>
      <c r="K3813" s="1321"/>
      <c r="L3813" s="1310"/>
      <c r="N3813" s="1322">
        <f t="shared" si="159"/>
        <v>0</v>
      </c>
      <c r="O3813" s="1323">
        <f t="shared" si="160"/>
        <v>0</v>
      </c>
      <c r="P3813" s="1323">
        <f>O3813/'1.5 Universal Data'!$E$36</f>
        <v>0</v>
      </c>
      <c r="R3813" s="134"/>
      <c r="S3813" s="134"/>
      <c r="T3813" s="134"/>
      <c r="U3813" s="134"/>
      <c r="V3813" s="134"/>
      <c r="W3813" s="134"/>
      <c r="X3813" s="134"/>
      <c r="Y3813" s="134"/>
      <c r="Z3813" s="134"/>
      <c r="AA3813" s="134"/>
      <c r="AB3813" s="134"/>
      <c r="AC3813" s="134"/>
      <c r="AD3813" s="134"/>
      <c r="AE3813" s="134"/>
    </row>
    <row r="3814" spans="2:31">
      <c r="B3814" s="1319">
        <f t="shared" si="161"/>
        <v>-1</v>
      </c>
      <c r="D3814" s="1310"/>
      <c r="E3814" s="1310"/>
      <c r="F3814" s="1320"/>
      <c r="G3814" s="1310"/>
      <c r="H3814" s="1310"/>
      <c r="I3814" s="1310"/>
      <c r="J3814" s="1321"/>
      <c r="K3814" s="1321"/>
      <c r="L3814" s="1310"/>
      <c r="N3814" s="1322">
        <f t="shared" si="159"/>
        <v>0</v>
      </c>
      <c r="O3814" s="1323">
        <f t="shared" si="160"/>
        <v>0</v>
      </c>
      <c r="P3814" s="1323">
        <f>O3814/'1.5 Universal Data'!$E$36</f>
        <v>0</v>
      </c>
      <c r="R3814" s="134"/>
      <c r="S3814" s="134"/>
      <c r="T3814" s="134"/>
      <c r="U3814" s="134"/>
      <c r="V3814" s="134"/>
      <c r="W3814" s="134"/>
      <c r="X3814" s="134"/>
      <c r="Y3814" s="134"/>
      <c r="Z3814" s="134"/>
      <c r="AA3814" s="134"/>
      <c r="AB3814" s="134"/>
      <c r="AC3814" s="134"/>
      <c r="AD3814" s="134"/>
      <c r="AE3814" s="134"/>
    </row>
    <row r="3815" spans="2:31">
      <c r="B3815" s="1319">
        <f t="shared" si="161"/>
        <v>-1</v>
      </c>
      <c r="D3815" s="1310"/>
      <c r="E3815" s="1310"/>
      <c r="F3815" s="1320"/>
      <c r="G3815" s="1310"/>
      <c r="H3815" s="1310"/>
      <c r="I3815" s="1310"/>
      <c r="J3815" s="1321"/>
      <c r="K3815" s="1321"/>
      <c r="L3815" s="1310"/>
      <c r="N3815" s="1322">
        <f t="shared" si="159"/>
        <v>0</v>
      </c>
      <c r="O3815" s="1323">
        <f t="shared" si="160"/>
        <v>0</v>
      </c>
      <c r="P3815" s="1323">
        <f>O3815/'1.5 Universal Data'!$E$36</f>
        <v>0</v>
      </c>
      <c r="R3815" s="134"/>
      <c r="S3815" s="134"/>
      <c r="T3815" s="134"/>
      <c r="U3815" s="134"/>
      <c r="V3815" s="134"/>
      <c r="W3815" s="134"/>
      <c r="X3815" s="134"/>
      <c r="Y3815" s="134"/>
      <c r="Z3815" s="134"/>
      <c r="AA3815" s="134"/>
      <c r="AB3815" s="134"/>
      <c r="AC3815" s="134"/>
      <c r="AD3815" s="134"/>
      <c r="AE3815" s="134"/>
    </row>
    <row r="3816" spans="2:31">
      <c r="B3816" s="1319">
        <f t="shared" si="161"/>
        <v>-1</v>
      </c>
      <c r="D3816" s="1310"/>
      <c r="E3816" s="1310"/>
      <c r="F3816" s="1320"/>
      <c r="G3816" s="1310"/>
      <c r="H3816" s="1310"/>
      <c r="I3816" s="1310"/>
      <c r="J3816" s="1321"/>
      <c r="K3816" s="1321"/>
      <c r="L3816" s="1310"/>
      <c r="N3816" s="1322">
        <f t="shared" si="159"/>
        <v>0</v>
      </c>
      <c r="O3816" s="1323">
        <f t="shared" si="160"/>
        <v>0</v>
      </c>
      <c r="P3816" s="1323">
        <f>O3816/'1.5 Universal Data'!$E$36</f>
        <v>0</v>
      </c>
      <c r="R3816" s="134"/>
      <c r="S3816" s="134"/>
      <c r="T3816" s="134"/>
      <c r="U3816" s="134"/>
      <c r="V3816" s="134"/>
      <c r="W3816" s="134"/>
      <c r="X3816" s="134"/>
      <c r="Y3816" s="134"/>
      <c r="Z3816" s="134"/>
      <c r="AA3816" s="134"/>
      <c r="AB3816" s="134"/>
      <c r="AC3816" s="134"/>
      <c r="AD3816" s="134"/>
      <c r="AE3816" s="134"/>
    </row>
    <row r="3817" spans="2:31">
      <c r="B3817" s="1319">
        <f t="shared" si="161"/>
        <v>-1</v>
      </c>
      <c r="D3817" s="1310"/>
      <c r="E3817" s="1310"/>
      <c r="F3817" s="1320"/>
      <c r="G3817" s="1310"/>
      <c r="H3817" s="1310"/>
      <c r="I3817" s="1310"/>
      <c r="J3817" s="1321"/>
      <c r="K3817" s="1321"/>
      <c r="L3817" s="1310"/>
      <c r="N3817" s="1322">
        <f t="shared" si="159"/>
        <v>0</v>
      </c>
      <c r="O3817" s="1323">
        <f t="shared" si="160"/>
        <v>0</v>
      </c>
      <c r="P3817" s="1323">
        <f>O3817/'1.5 Universal Data'!$E$36</f>
        <v>0</v>
      </c>
      <c r="R3817" s="134"/>
      <c r="S3817" s="134"/>
      <c r="T3817" s="134"/>
      <c r="U3817" s="134"/>
      <c r="V3817" s="134"/>
      <c r="W3817" s="134"/>
      <c r="X3817" s="134"/>
      <c r="Y3817" s="134"/>
      <c r="Z3817" s="134"/>
      <c r="AA3817" s="134"/>
      <c r="AB3817" s="134"/>
      <c r="AC3817" s="134"/>
      <c r="AD3817" s="134"/>
      <c r="AE3817" s="134"/>
    </row>
    <row r="3818" spans="2:31">
      <c r="B3818" s="1319">
        <f t="shared" si="161"/>
        <v>-1</v>
      </c>
      <c r="D3818" s="1310"/>
      <c r="E3818" s="1310"/>
      <c r="F3818" s="1320"/>
      <c r="G3818" s="1310"/>
      <c r="H3818" s="1310"/>
      <c r="I3818" s="1310"/>
      <c r="J3818" s="1321"/>
      <c r="K3818" s="1321"/>
      <c r="L3818" s="1310"/>
      <c r="N3818" s="1322">
        <f t="shared" si="159"/>
        <v>0</v>
      </c>
      <c r="O3818" s="1323">
        <f t="shared" si="160"/>
        <v>0</v>
      </c>
      <c r="P3818" s="1323">
        <f>O3818/'1.5 Universal Data'!$E$36</f>
        <v>0</v>
      </c>
      <c r="R3818" s="134"/>
      <c r="S3818" s="134"/>
      <c r="T3818" s="134"/>
      <c r="U3818" s="134"/>
      <c r="V3818" s="134"/>
      <c r="W3818" s="134"/>
      <c r="X3818" s="134"/>
      <c r="Y3818" s="134"/>
      <c r="Z3818" s="134"/>
      <c r="AA3818" s="134"/>
      <c r="AB3818" s="134"/>
      <c r="AC3818" s="134"/>
      <c r="AD3818" s="134"/>
      <c r="AE3818" s="134"/>
    </row>
    <row r="3819" spans="2:31">
      <c r="B3819" s="1319">
        <f t="shared" si="161"/>
        <v>-1</v>
      </c>
      <c r="D3819" s="1310"/>
      <c r="E3819" s="1310"/>
      <c r="F3819" s="1320"/>
      <c r="G3819" s="1310"/>
      <c r="H3819" s="1310"/>
      <c r="I3819" s="1310"/>
      <c r="J3819" s="1321"/>
      <c r="K3819" s="1321"/>
      <c r="L3819" s="1310"/>
      <c r="N3819" s="1322">
        <f t="shared" si="159"/>
        <v>0</v>
      </c>
      <c r="O3819" s="1323">
        <f t="shared" si="160"/>
        <v>0</v>
      </c>
      <c r="P3819" s="1323">
        <f>O3819/'1.5 Universal Data'!$E$36</f>
        <v>0</v>
      </c>
      <c r="R3819" s="134"/>
      <c r="S3819" s="134"/>
      <c r="T3819" s="134"/>
      <c r="U3819" s="134"/>
      <c r="V3819" s="134"/>
      <c r="W3819" s="134"/>
      <c r="X3819" s="134"/>
      <c r="Y3819" s="134"/>
      <c r="Z3819" s="134"/>
      <c r="AA3819" s="134"/>
      <c r="AB3819" s="134"/>
      <c r="AC3819" s="134"/>
      <c r="AD3819" s="134"/>
      <c r="AE3819" s="134"/>
    </row>
    <row r="3820" spans="2:31">
      <c r="B3820" s="1319">
        <f t="shared" si="161"/>
        <v>-1</v>
      </c>
      <c r="D3820" s="1310"/>
      <c r="E3820" s="1310"/>
      <c r="F3820" s="1320"/>
      <c r="G3820" s="1310"/>
      <c r="H3820" s="1310"/>
      <c r="I3820" s="1310"/>
      <c r="J3820" s="1321"/>
      <c r="K3820" s="1321"/>
      <c r="L3820" s="1310"/>
      <c r="N3820" s="1322">
        <f t="shared" si="159"/>
        <v>0</v>
      </c>
      <c r="O3820" s="1323">
        <f t="shared" si="160"/>
        <v>0</v>
      </c>
      <c r="P3820" s="1323">
        <f>O3820/'1.5 Universal Data'!$E$36</f>
        <v>0</v>
      </c>
      <c r="R3820" s="134"/>
      <c r="S3820" s="134"/>
      <c r="T3820" s="134"/>
      <c r="U3820" s="134"/>
      <c r="V3820" s="134"/>
      <c r="W3820" s="134"/>
      <c r="X3820" s="134"/>
      <c r="Y3820" s="134"/>
      <c r="Z3820" s="134"/>
      <c r="AA3820" s="134"/>
      <c r="AB3820" s="134"/>
      <c r="AC3820" s="134"/>
      <c r="AD3820" s="134"/>
      <c r="AE3820" s="134"/>
    </row>
    <row r="3821" spans="2:31">
      <c r="B3821" s="1319">
        <f t="shared" si="161"/>
        <v>-1</v>
      </c>
      <c r="D3821" s="1310"/>
      <c r="E3821" s="1310"/>
      <c r="F3821" s="1320"/>
      <c r="G3821" s="1310"/>
      <c r="H3821" s="1310"/>
      <c r="I3821" s="1310"/>
      <c r="J3821" s="1321"/>
      <c r="K3821" s="1321"/>
      <c r="L3821" s="1310"/>
      <c r="N3821" s="1322">
        <f t="shared" si="159"/>
        <v>0</v>
      </c>
      <c r="O3821" s="1323">
        <f t="shared" si="160"/>
        <v>0</v>
      </c>
      <c r="P3821" s="1323">
        <f>O3821/'1.5 Universal Data'!$E$36</f>
        <v>0</v>
      </c>
      <c r="R3821" s="134"/>
      <c r="S3821" s="134"/>
      <c r="T3821" s="134"/>
      <c r="U3821" s="134"/>
      <c r="V3821" s="134"/>
      <c r="W3821" s="134"/>
      <c r="X3821" s="134"/>
      <c r="Y3821" s="134"/>
      <c r="Z3821" s="134"/>
      <c r="AA3821" s="134"/>
      <c r="AB3821" s="134"/>
      <c r="AC3821" s="134"/>
      <c r="AD3821" s="134"/>
      <c r="AE3821" s="134"/>
    </row>
    <row r="3822" spans="2:31">
      <c r="B3822" s="1319">
        <f t="shared" si="161"/>
        <v>-1</v>
      </c>
      <c r="D3822" s="1310"/>
      <c r="E3822" s="1310"/>
      <c r="F3822" s="1320"/>
      <c r="G3822" s="1310"/>
      <c r="H3822" s="1310"/>
      <c r="I3822" s="1310"/>
      <c r="J3822" s="1321"/>
      <c r="K3822" s="1321"/>
      <c r="L3822" s="1310"/>
      <c r="N3822" s="1322">
        <f t="shared" si="159"/>
        <v>0</v>
      </c>
      <c r="O3822" s="1323">
        <f t="shared" si="160"/>
        <v>0</v>
      </c>
      <c r="P3822" s="1323">
        <f>O3822/'1.5 Universal Data'!$E$36</f>
        <v>0</v>
      </c>
      <c r="R3822" s="134"/>
      <c r="S3822" s="134"/>
      <c r="T3822" s="134"/>
      <c r="U3822" s="134"/>
      <c r="V3822" s="134"/>
      <c r="W3822" s="134"/>
      <c r="X3822" s="134"/>
      <c r="Y3822" s="134"/>
      <c r="Z3822" s="134"/>
      <c r="AA3822" s="134"/>
      <c r="AB3822" s="134"/>
      <c r="AC3822" s="134"/>
      <c r="AD3822" s="134"/>
      <c r="AE3822" s="134"/>
    </row>
    <row r="3823" spans="2:31">
      <c r="B3823" s="1319">
        <f t="shared" si="161"/>
        <v>-1</v>
      </c>
      <c r="D3823" s="1310"/>
      <c r="E3823" s="1310"/>
      <c r="F3823" s="1320"/>
      <c r="G3823" s="1310"/>
      <c r="H3823" s="1310"/>
      <c r="I3823" s="1310"/>
      <c r="J3823" s="1321"/>
      <c r="K3823" s="1321"/>
      <c r="L3823" s="1310"/>
      <c r="N3823" s="1322">
        <f t="shared" si="159"/>
        <v>0</v>
      </c>
      <c r="O3823" s="1323">
        <f t="shared" si="160"/>
        <v>0</v>
      </c>
      <c r="P3823" s="1323">
        <f>O3823/'1.5 Universal Data'!$E$36</f>
        <v>0</v>
      </c>
      <c r="R3823" s="134"/>
      <c r="S3823" s="134"/>
      <c r="T3823" s="134"/>
      <c r="U3823" s="134"/>
      <c r="V3823" s="134"/>
      <c r="W3823" s="134"/>
      <c r="X3823" s="134"/>
      <c r="Y3823" s="134"/>
      <c r="Z3823" s="134"/>
      <c r="AA3823" s="134"/>
      <c r="AB3823" s="134"/>
      <c r="AC3823" s="134"/>
      <c r="AD3823" s="134"/>
      <c r="AE3823" s="134"/>
    </row>
    <row r="3824" spans="2:31">
      <c r="B3824" s="1319">
        <f t="shared" si="161"/>
        <v>-1</v>
      </c>
      <c r="D3824" s="1310"/>
      <c r="E3824" s="1310"/>
      <c r="F3824" s="1320"/>
      <c r="G3824" s="1310"/>
      <c r="H3824" s="1310"/>
      <c r="I3824" s="1310"/>
      <c r="J3824" s="1321"/>
      <c r="K3824" s="1321"/>
      <c r="L3824" s="1310"/>
      <c r="N3824" s="1322">
        <f t="shared" si="159"/>
        <v>0</v>
      </c>
      <c r="O3824" s="1323">
        <f t="shared" si="160"/>
        <v>0</v>
      </c>
      <c r="P3824" s="1323">
        <f>O3824/'1.5 Universal Data'!$E$36</f>
        <v>0</v>
      </c>
      <c r="R3824" s="134"/>
      <c r="S3824" s="134"/>
      <c r="T3824" s="134"/>
      <c r="U3824" s="134"/>
      <c r="V3824" s="134"/>
      <c r="W3824" s="134"/>
      <c r="X3824" s="134"/>
      <c r="Y3824" s="134"/>
      <c r="Z3824" s="134"/>
      <c r="AA3824" s="134"/>
      <c r="AB3824" s="134"/>
      <c r="AC3824" s="134"/>
      <c r="AD3824" s="134"/>
      <c r="AE3824" s="134"/>
    </row>
    <row r="3825" spans="2:31">
      <c r="B3825" s="1319">
        <f t="shared" si="161"/>
        <v>-1</v>
      </c>
      <c r="D3825" s="1310"/>
      <c r="E3825" s="1310"/>
      <c r="F3825" s="1320"/>
      <c r="G3825" s="1310"/>
      <c r="H3825" s="1310"/>
      <c r="I3825" s="1310"/>
      <c r="J3825" s="1321"/>
      <c r="K3825" s="1321"/>
      <c r="L3825" s="1310"/>
      <c r="N3825" s="1322">
        <f t="shared" si="159"/>
        <v>0</v>
      </c>
      <c r="O3825" s="1323">
        <f t="shared" si="160"/>
        <v>0</v>
      </c>
      <c r="P3825" s="1323">
        <f>O3825/'1.5 Universal Data'!$E$36</f>
        <v>0</v>
      </c>
      <c r="R3825" s="134"/>
      <c r="S3825" s="134"/>
      <c r="T3825" s="134"/>
      <c r="U3825" s="134"/>
      <c r="V3825" s="134"/>
      <c r="W3825" s="134"/>
      <c r="X3825" s="134"/>
      <c r="Y3825" s="134"/>
      <c r="Z3825" s="134"/>
      <c r="AA3825" s="134"/>
      <c r="AB3825" s="134"/>
      <c r="AC3825" s="134"/>
      <c r="AD3825" s="134"/>
      <c r="AE3825" s="134"/>
    </row>
    <row r="3826" spans="2:31">
      <c r="B3826" s="1319">
        <f t="shared" si="161"/>
        <v>-1</v>
      </c>
      <c r="D3826" s="1310"/>
      <c r="E3826" s="1310"/>
      <c r="F3826" s="1320"/>
      <c r="G3826" s="1310"/>
      <c r="H3826" s="1310"/>
      <c r="I3826" s="1310"/>
      <c r="J3826" s="1321"/>
      <c r="K3826" s="1321"/>
      <c r="L3826" s="1310"/>
      <c r="N3826" s="1322">
        <f t="shared" si="159"/>
        <v>0</v>
      </c>
      <c r="O3826" s="1323">
        <f t="shared" si="160"/>
        <v>0</v>
      </c>
      <c r="P3826" s="1323">
        <f>O3826/'1.5 Universal Data'!$E$36</f>
        <v>0</v>
      </c>
      <c r="R3826" s="134"/>
      <c r="S3826" s="134"/>
      <c r="T3826" s="134"/>
      <c r="U3826" s="134"/>
      <c r="V3826" s="134"/>
      <c r="W3826" s="134"/>
      <c r="X3826" s="134"/>
      <c r="Y3826" s="134"/>
      <c r="Z3826" s="134"/>
      <c r="AA3826" s="134"/>
      <c r="AB3826" s="134"/>
      <c r="AC3826" s="134"/>
      <c r="AD3826" s="134"/>
      <c r="AE3826" s="134"/>
    </row>
    <row r="3827" spans="2:31">
      <c r="B3827" s="1319">
        <f t="shared" si="161"/>
        <v>-1</v>
      </c>
      <c r="D3827" s="1310"/>
      <c r="E3827" s="1310"/>
      <c r="F3827" s="1320"/>
      <c r="G3827" s="1310"/>
      <c r="H3827" s="1310"/>
      <c r="I3827" s="1310"/>
      <c r="J3827" s="1321"/>
      <c r="K3827" s="1321"/>
      <c r="L3827" s="1310"/>
      <c r="N3827" s="1322">
        <f t="shared" si="159"/>
        <v>0</v>
      </c>
      <c r="O3827" s="1323">
        <f t="shared" si="160"/>
        <v>0</v>
      </c>
      <c r="P3827" s="1323">
        <f>O3827/'1.5 Universal Data'!$E$36</f>
        <v>0</v>
      </c>
      <c r="R3827" s="134"/>
      <c r="S3827" s="134"/>
      <c r="T3827" s="134"/>
      <c r="U3827" s="134"/>
      <c r="V3827" s="134"/>
      <c r="W3827" s="134"/>
      <c r="X3827" s="134"/>
      <c r="Y3827" s="134"/>
      <c r="Z3827" s="134"/>
      <c r="AA3827" s="134"/>
      <c r="AB3827" s="134"/>
      <c r="AC3827" s="134"/>
      <c r="AD3827" s="134"/>
      <c r="AE3827" s="134"/>
    </row>
    <row r="3828" spans="2:31">
      <c r="B3828" s="1319">
        <f t="shared" si="161"/>
        <v>-1</v>
      </c>
      <c r="D3828" s="1310"/>
      <c r="E3828" s="1310"/>
      <c r="F3828" s="1320"/>
      <c r="G3828" s="1310"/>
      <c r="H3828" s="1310"/>
      <c r="I3828" s="1310"/>
      <c r="J3828" s="1321"/>
      <c r="K3828" s="1321"/>
      <c r="L3828" s="1310"/>
      <c r="N3828" s="1322">
        <f t="shared" si="159"/>
        <v>0</v>
      </c>
      <c r="O3828" s="1323">
        <f t="shared" si="160"/>
        <v>0</v>
      </c>
      <c r="P3828" s="1323">
        <f>O3828/'1.5 Universal Data'!$E$36</f>
        <v>0</v>
      </c>
      <c r="R3828" s="134"/>
      <c r="S3828" s="134"/>
      <c r="T3828" s="134"/>
      <c r="U3828" s="134"/>
      <c r="V3828" s="134"/>
      <c r="W3828" s="134"/>
      <c r="X3828" s="134"/>
      <c r="Y3828" s="134"/>
      <c r="Z3828" s="134"/>
      <c r="AA3828" s="134"/>
      <c r="AB3828" s="134"/>
      <c r="AC3828" s="134"/>
      <c r="AD3828" s="134"/>
      <c r="AE3828" s="134"/>
    </row>
    <row r="3829" spans="2:31">
      <c r="B3829" s="1319">
        <f t="shared" si="161"/>
        <v>-1</v>
      </c>
      <c r="D3829" s="1310"/>
      <c r="E3829" s="1310"/>
      <c r="F3829" s="1320"/>
      <c r="G3829" s="1310"/>
      <c r="H3829" s="1310"/>
      <c r="I3829" s="1310"/>
      <c r="J3829" s="1321"/>
      <c r="K3829" s="1321"/>
      <c r="L3829" s="1310"/>
      <c r="N3829" s="1322">
        <f t="shared" si="159"/>
        <v>0</v>
      </c>
      <c r="O3829" s="1323">
        <f t="shared" si="160"/>
        <v>0</v>
      </c>
      <c r="P3829" s="1323">
        <f>O3829/'1.5 Universal Data'!$E$36</f>
        <v>0</v>
      </c>
      <c r="R3829" s="134"/>
      <c r="S3829" s="134"/>
      <c r="T3829" s="134"/>
      <c r="U3829" s="134"/>
      <c r="V3829" s="134"/>
      <c r="W3829" s="134"/>
      <c r="X3829" s="134"/>
      <c r="Y3829" s="134"/>
      <c r="Z3829" s="134"/>
      <c r="AA3829" s="134"/>
      <c r="AB3829" s="134"/>
      <c r="AC3829" s="134"/>
      <c r="AD3829" s="134"/>
      <c r="AE3829" s="134"/>
    </row>
    <row r="3830" spans="2:31">
      <c r="B3830" s="1319">
        <f t="shared" si="161"/>
        <v>-1</v>
      </c>
      <c r="D3830" s="1310"/>
      <c r="E3830" s="1310"/>
      <c r="F3830" s="1320"/>
      <c r="G3830" s="1310"/>
      <c r="H3830" s="1310"/>
      <c r="I3830" s="1310"/>
      <c r="J3830" s="1321"/>
      <c r="K3830" s="1321"/>
      <c r="L3830" s="1310"/>
      <c r="N3830" s="1322">
        <f t="shared" si="159"/>
        <v>0</v>
      </c>
      <c r="O3830" s="1323">
        <f t="shared" si="160"/>
        <v>0</v>
      </c>
      <c r="P3830" s="1323">
        <f>O3830/'1.5 Universal Data'!$E$36</f>
        <v>0</v>
      </c>
      <c r="R3830" s="134"/>
      <c r="S3830" s="134"/>
      <c r="T3830" s="134"/>
      <c r="U3830" s="134"/>
      <c r="V3830" s="134"/>
      <c r="W3830" s="134"/>
      <c r="X3830" s="134"/>
      <c r="Y3830" s="134"/>
      <c r="Z3830" s="134"/>
      <c r="AA3830" s="134"/>
      <c r="AB3830" s="134"/>
      <c r="AC3830" s="134"/>
      <c r="AD3830" s="134"/>
      <c r="AE3830" s="134"/>
    </row>
    <row r="3831" spans="2:31">
      <c r="B3831" s="1319">
        <f t="shared" si="161"/>
        <v>-1</v>
      </c>
      <c r="D3831" s="1310"/>
      <c r="E3831" s="1310"/>
      <c r="F3831" s="1320"/>
      <c r="G3831" s="1310"/>
      <c r="H3831" s="1310"/>
      <c r="I3831" s="1310"/>
      <c r="J3831" s="1321"/>
      <c r="K3831" s="1321"/>
      <c r="L3831" s="1310"/>
      <c r="N3831" s="1322">
        <f t="shared" si="159"/>
        <v>0</v>
      </c>
      <c r="O3831" s="1323">
        <f t="shared" si="160"/>
        <v>0</v>
      </c>
      <c r="P3831" s="1323">
        <f>O3831/'1.5 Universal Data'!$E$36</f>
        <v>0</v>
      </c>
      <c r="R3831" s="134"/>
      <c r="S3831" s="134"/>
      <c r="T3831" s="134"/>
      <c r="U3831" s="134"/>
      <c r="V3831" s="134"/>
      <c r="W3831" s="134"/>
      <c r="X3831" s="134"/>
      <c r="Y3831" s="134"/>
      <c r="Z3831" s="134"/>
      <c r="AA3831" s="134"/>
      <c r="AB3831" s="134"/>
      <c r="AC3831" s="134"/>
      <c r="AD3831" s="134"/>
      <c r="AE3831" s="134"/>
    </row>
    <row r="3832" spans="2:31">
      <c r="B3832" s="1319">
        <f t="shared" si="161"/>
        <v>-1</v>
      </c>
      <c r="D3832" s="1310"/>
      <c r="E3832" s="1310"/>
      <c r="F3832" s="1320"/>
      <c r="G3832" s="1310"/>
      <c r="H3832" s="1310"/>
      <c r="I3832" s="1310"/>
      <c r="J3832" s="1321"/>
      <c r="K3832" s="1321"/>
      <c r="L3832" s="1310"/>
      <c r="N3832" s="1322">
        <f t="shared" si="159"/>
        <v>0</v>
      </c>
      <c r="O3832" s="1323">
        <f t="shared" si="160"/>
        <v>0</v>
      </c>
      <c r="P3832" s="1323">
        <f>O3832/'1.5 Universal Data'!$E$36</f>
        <v>0</v>
      </c>
      <c r="R3832" s="134"/>
      <c r="S3832" s="134"/>
      <c r="T3832" s="134"/>
      <c r="U3832" s="134"/>
      <c r="V3832" s="134"/>
      <c r="W3832" s="134"/>
      <c r="X3832" s="134"/>
      <c r="Y3832" s="134"/>
      <c r="Z3832" s="134"/>
      <c r="AA3832" s="134"/>
      <c r="AB3832" s="134"/>
      <c r="AC3832" s="134"/>
      <c r="AD3832" s="134"/>
      <c r="AE3832" s="134"/>
    </row>
    <row r="3833" spans="2:31">
      <c r="B3833" s="1319">
        <f t="shared" si="161"/>
        <v>-1</v>
      </c>
      <c r="D3833" s="1310"/>
      <c r="E3833" s="1310"/>
      <c r="F3833" s="1320"/>
      <c r="G3833" s="1310"/>
      <c r="H3833" s="1310"/>
      <c r="I3833" s="1310"/>
      <c r="J3833" s="1321"/>
      <c r="K3833" s="1321"/>
      <c r="L3833" s="1310"/>
      <c r="N3833" s="1322">
        <f t="shared" si="159"/>
        <v>0</v>
      </c>
      <c r="O3833" s="1323">
        <f t="shared" si="160"/>
        <v>0</v>
      </c>
      <c r="P3833" s="1323">
        <f>O3833/'1.5 Universal Data'!$E$36</f>
        <v>0</v>
      </c>
      <c r="R3833" s="134"/>
      <c r="S3833" s="134"/>
      <c r="T3833" s="134"/>
      <c r="U3833" s="134"/>
      <c r="V3833" s="134"/>
      <c r="W3833" s="134"/>
      <c r="X3833" s="134"/>
      <c r="Y3833" s="134"/>
      <c r="Z3833" s="134"/>
      <c r="AA3833" s="134"/>
      <c r="AB3833" s="134"/>
      <c r="AC3833" s="134"/>
      <c r="AD3833" s="134"/>
      <c r="AE3833" s="134"/>
    </row>
    <row r="3834" spans="2:31">
      <c r="B3834" s="1319">
        <f t="shared" si="161"/>
        <v>-1</v>
      </c>
      <c r="D3834" s="1310"/>
      <c r="E3834" s="1310"/>
      <c r="F3834" s="1320"/>
      <c r="G3834" s="1310"/>
      <c r="H3834" s="1310"/>
      <c r="I3834" s="1310"/>
      <c r="J3834" s="1321"/>
      <c r="K3834" s="1321"/>
      <c r="L3834" s="1310"/>
      <c r="N3834" s="1322">
        <f t="shared" si="159"/>
        <v>0</v>
      </c>
      <c r="O3834" s="1323">
        <f t="shared" si="160"/>
        <v>0</v>
      </c>
      <c r="P3834" s="1323">
        <f>O3834/'1.5 Universal Data'!$E$36</f>
        <v>0</v>
      </c>
      <c r="R3834" s="134"/>
      <c r="S3834" s="134"/>
      <c r="T3834" s="134"/>
      <c r="U3834" s="134"/>
      <c r="V3834" s="134"/>
      <c r="W3834" s="134"/>
      <c r="X3834" s="134"/>
      <c r="Y3834" s="134"/>
      <c r="Z3834" s="134"/>
      <c r="AA3834" s="134"/>
      <c r="AB3834" s="134"/>
      <c r="AC3834" s="134"/>
      <c r="AD3834" s="134"/>
      <c r="AE3834" s="134"/>
    </row>
    <row r="3835" spans="2:31">
      <c r="B3835" s="1319">
        <f t="shared" si="161"/>
        <v>-1</v>
      </c>
      <c r="D3835" s="1310"/>
      <c r="E3835" s="1310"/>
      <c r="F3835" s="1320"/>
      <c r="G3835" s="1310"/>
      <c r="H3835" s="1310"/>
      <c r="I3835" s="1310"/>
      <c r="J3835" s="1321"/>
      <c r="K3835" s="1321"/>
      <c r="L3835" s="1310"/>
      <c r="N3835" s="1322">
        <f t="shared" si="159"/>
        <v>0</v>
      </c>
      <c r="O3835" s="1323">
        <f t="shared" si="160"/>
        <v>0</v>
      </c>
      <c r="P3835" s="1323">
        <f>O3835/'1.5 Universal Data'!$E$36</f>
        <v>0</v>
      </c>
      <c r="R3835" s="134"/>
      <c r="S3835" s="134"/>
      <c r="T3835" s="134"/>
      <c r="U3835" s="134"/>
      <c r="V3835" s="134"/>
      <c r="W3835" s="134"/>
      <c r="X3835" s="134"/>
      <c r="Y3835" s="134"/>
      <c r="Z3835" s="134"/>
      <c r="AA3835" s="134"/>
      <c r="AB3835" s="134"/>
      <c r="AC3835" s="134"/>
      <c r="AD3835" s="134"/>
      <c r="AE3835" s="134"/>
    </row>
    <row r="3836" spans="2:31">
      <c r="B3836" s="1319">
        <f t="shared" si="161"/>
        <v>-1</v>
      </c>
      <c r="D3836" s="1310"/>
      <c r="E3836" s="1310"/>
      <c r="F3836" s="1320"/>
      <c r="G3836" s="1310"/>
      <c r="H3836" s="1310"/>
      <c r="I3836" s="1310"/>
      <c r="J3836" s="1321"/>
      <c r="K3836" s="1321"/>
      <c r="L3836" s="1310"/>
      <c r="N3836" s="1322">
        <f t="shared" si="159"/>
        <v>0</v>
      </c>
      <c r="O3836" s="1323">
        <f t="shared" si="160"/>
        <v>0</v>
      </c>
      <c r="P3836" s="1323">
        <f>O3836/'1.5 Universal Data'!$E$36</f>
        <v>0</v>
      </c>
      <c r="R3836" s="134"/>
      <c r="S3836" s="134"/>
      <c r="T3836" s="134"/>
      <c r="U3836" s="134"/>
      <c r="V3836" s="134"/>
      <c r="W3836" s="134"/>
      <c r="X3836" s="134"/>
      <c r="Y3836" s="134"/>
      <c r="Z3836" s="134"/>
      <c r="AA3836" s="134"/>
      <c r="AB3836" s="134"/>
      <c r="AC3836" s="134"/>
      <c r="AD3836" s="134"/>
      <c r="AE3836" s="134"/>
    </row>
    <row r="3837" spans="2:31">
      <c r="B3837" s="1319">
        <f t="shared" si="161"/>
        <v>-1</v>
      </c>
      <c r="D3837" s="1310"/>
      <c r="E3837" s="1310"/>
      <c r="F3837" s="1320"/>
      <c r="G3837" s="1310"/>
      <c r="H3837" s="1310"/>
      <c r="I3837" s="1310"/>
      <c r="J3837" s="1321"/>
      <c r="K3837" s="1321"/>
      <c r="L3837" s="1310"/>
      <c r="N3837" s="1322">
        <f t="shared" si="159"/>
        <v>0</v>
      </c>
      <c r="O3837" s="1323">
        <f t="shared" si="160"/>
        <v>0</v>
      </c>
      <c r="P3837" s="1323">
        <f>O3837/'1.5 Universal Data'!$E$36</f>
        <v>0</v>
      </c>
      <c r="R3837" s="134"/>
      <c r="S3837" s="134"/>
      <c r="T3837" s="134"/>
      <c r="U3837" s="134"/>
      <c r="V3837" s="134"/>
      <c r="W3837" s="134"/>
      <c r="X3837" s="134"/>
      <c r="Y3837" s="134"/>
      <c r="Z3837" s="134"/>
      <c r="AA3837" s="134"/>
      <c r="AB3837" s="134"/>
      <c r="AC3837" s="134"/>
      <c r="AD3837" s="134"/>
      <c r="AE3837" s="134"/>
    </row>
    <row r="3838" spans="2:31">
      <c r="B3838" s="1319">
        <f t="shared" si="161"/>
        <v>-1</v>
      </c>
      <c r="D3838" s="1310"/>
      <c r="E3838" s="1310"/>
      <c r="F3838" s="1320"/>
      <c r="G3838" s="1310"/>
      <c r="H3838" s="1310"/>
      <c r="I3838" s="1310"/>
      <c r="J3838" s="1321"/>
      <c r="K3838" s="1321"/>
      <c r="L3838" s="1310"/>
      <c r="N3838" s="1322">
        <f t="shared" si="159"/>
        <v>0</v>
      </c>
      <c r="O3838" s="1323">
        <f t="shared" si="160"/>
        <v>0</v>
      </c>
      <c r="P3838" s="1323">
        <f>O3838/'1.5 Universal Data'!$E$36</f>
        <v>0</v>
      </c>
      <c r="R3838" s="134"/>
      <c r="S3838" s="134"/>
      <c r="T3838" s="134"/>
      <c r="U3838" s="134"/>
      <c r="V3838" s="134"/>
      <c r="W3838" s="134"/>
      <c r="X3838" s="134"/>
      <c r="Y3838" s="134"/>
      <c r="Z3838" s="134"/>
      <c r="AA3838" s="134"/>
      <c r="AB3838" s="134"/>
      <c r="AC3838" s="134"/>
      <c r="AD3838" s="134"/>
      <c r="AE3838" s="134"/>
    </row>
    <row r="3839" spans="2:31">
      <c r="B3839" s="1319">
        <f t="shared" si="161"/>
        <v>-1</v>
      </c>
      <c r="D3839" s="1310"/>
      <c r="E3839" s="1310"/>
      <c r="F3839" s="1320"/>
      <c r="G3839" s="1310"/>
      <c r="H3839" s="1310"/>
      <c r="I3839" s="1310"/>
      <c r="J3839" s="1321"/>
      <c r="K3839" s="1321"/>
      <c r="L3839" s="1310"/>
      <c r="N3839" s="1322">
        <f t="shared" si="159"/>
        <v>0</v>
      </c>
      <c r="O3839" s="1323">
        <f t="shared" si="160"/>
        <v>0</v>
      </c>
      <c r="P3839" s="1323">
        <f>O3839/'1.5 Universal Data'!$E$36</f>
        <v>0</v>
      </c>
      <c r="R3839" s="134"/>
      <c r="S3839" s="134"/>
      <c r="T3839" s="134"/>
      <c r="U3839" s="134"/>
      <c r="V3839" s="134"/>
      <c r="W3839" s="134"/>
      <c r="X3839" s="134"/>
      <c r="Y3839" s="134"/>
      <c r="Z3839" s="134"/>
      <c r="AA3839" s="134"/>
      <c r="AB3839" s="134"/>
      <c r="AC3839" s="134"/>
      <c r="AD3839" s="134"/>
      <c r="AE3839" s="134"/>
    </row>
    <row r="3840" spans="2:31">
      <c r="B3840" s="1319">
        <f t="shared" si="161"/>
        <v>-1</v>
      </c>
      <c r="D3840" s="1310"/>
      <c r="E3840" s="1310"/>
      <c r="F3840" s="1320"/>
      <c r="G3840" s="1310"/>
      <c r="H3840" s="1310"/>
      <c r="I3840" s="1310"/>
      <c r="J3840" s="1321"/>
      <c r="K3840" s="1321"/>
      <c r="L3840" s="1310"/>
      <c r="N3840" s="1322">
        <f t="shared" si="159"/>
        <v>0</v>
      </c>
      <c r="O3840" s="1323">
        <f t="shared" si="160"/>
        <v>0</v>
      </c>
      <c r="P3840" s="1323">
        <f>O3840/'1.5 Universal Data'!$E$36</f>
        <v>0</v>
      </c>
      <c r="R3840" s="134"/>
      <c r="S3840" s="134"/>
      <c r="T3840" s="134"/>
      <c r="U3840" s="134"/>
      <c r="V3840" s="134"/>
      <c r="W3840" s="134"/>
      <c r="X3840" s="134"/>
      <c r="Y3840" s="134"/>
      <c r="Z3840" s="134"/>
      <c r="AA3840" s="134"/>
      <c r="AB3840" s="134"/>
      <c r="AC3840" s="134"/>
      <c r="AD3840" s="134"/>
      <c r="AE3840" s="134"/>
    </row>
    <row r="3841" spans="2:31">
      <c r="B3841" s="1319">
        <f t="shared" si="161"/>
        <v>-1</v>
      </c>
      <c r="D3841" s="1310"/>
      <c r="E3841" s="1310"/>
      <c r="F3841" s="1320"/>
      <c r="G3841" s="1310"/>
      <c r="H3841" s="1310"/>
      <c r="I3841" s="1310"/>
      <c r="J3841" s="1321"/>
      <c r="K3841" s="1321"/>
      <c r="L3841" s="1310"/>
      <c r="N3841" s="1322">
        <f t="shared" si="159"/>
        <v>0</v>
      </c>
      <c r="O3841" s="1323">
        <f t="shared" si="160"/>
        <v>0</v>
      </c>
      <c r="P3841" s="1323">
        <f>O3841/'1.5 Universal Data'!$E$36</f>
        <v>0</v>
      </c>
      <c r="R3841" s="134"/>
      <c r="S3841" s="134"/>
      <c r="T3841" s="134"/>
      <c r="U3841" s="134"/>
      <c r="V3841" s="134"/>
      <c r="W3841" s="134"/>
      <c r="X3841" s="134"/>
      <c r="Y3841" s="134"/>
      <c r="Z3841" s="134"/>
      <c r="AA3841" s="134"/>
      <c r="AB3841" s="134"/>
      <c r="AC3841" s="134"/>
      <c r="AD3841" s="134"/>
      <c r="AE3841" s="134"/>
    </row>
    <row r="3842" spans="2:31">
      <c r="B3842" s="1319">
        <f t="shared" si="161"/>
        <v>-1</v>
      </c>
      <c r="D3842" s="1310"/>
      <c r="E3842" s="1310"/>
      <c r="F3842" s="1320"/>
      <c r="G3842" s="1310"/>
      <c r="H3842" s="1310"/>
      <c r="I3842" s="1310"/>
      <c r="J3842" s="1321"/>
      <c r="K3842" s="1321"/>
      <c r="L3842" s="1310"/>
      <c r="N3842" s="1322">
        <f t="shared" si="159"/>
        <v>0</v>
      </c>
      <c r="O3842" s="1323">
        <f t="shared" si="160"/>
        <v>0</v>
      </c>
      <c r="P3842" s="1323">
        <f>O3842/'1.5 Universal Data'!$E$36</f>
        <v>0</v>
      </c>
      <c r="R3842" s="134"/>
      <c r="S3842" s="134"/>
      <c r="T3842" s="134"/>
      <c r="U3842" s="134"/>
      <c r="V3842" s="134"/>
      <c r="W3842" s="134"/>
      <c r="X3842" s="134"/>
      <c r="Y3842" s="134"/>
      <c r="Z3842" s="134"/>
      <c r="AA3842" s="134"/>
      <c r="AB3842" s="134"/>
      <c r="AC3842" s="134"/>
      <c r="AD3842" s="134"/>
      <c r="AE3842" s="134"/>
    </row>
    <row r="3843" spans="2:31">
      <c r="B3843" s="1319">
        <f t="shared" si="161"/>
        <v>-1</v>
      </c>
      <c r="D3843" s="1310"/>
      <c r="E3843" s="1310"/>
      <c r="F3843" s="1320"/>
      <c r="G3843" s="1310"/>
      <c r="H3843" s="1310"/>
      <c r="I3843" s="1310"/>
      <c r="J3843" s="1321"/>
      <c r="K3843" s="1321"/>
      <c r="L3843" s="1310"/>
      <c r="N3843" s="1322">
        <f t="shared" si="159"/>
        <v>0</v>
      </c>
      <c r="O3843" s="1323">
        <f t="shared" si="160"/>
        <v>0</v>
      </c>
      <c r="P3843" s="1323">
        <f>O3843/'1.5 Universal Data'!$E$36</f>
        <v>0</v>
      </c>
      <c r="R3843" s="134"/>
      <c r="S3843" s="134"/>
      <c r="T3843" s="134"/>
      <c r="U3843" s="134"/>
      <c r="V3843" s="134"/>
      <c r="W3843" s="134"/>
      <c r="X3843" s="134"/>
      <c r="Y3843" s="134"/>
      <c r="Z3843" s="134"/>
      <c r="AA3843" s="134"/>
      <c r="AB3843" s="134"/>
      <c r="AC3843" s="134"/>
      <c r="AD3843" s="134"/>
      <c r="AE3843" s="134"/>
    </row>
    <row r="3844" spans="2:31">
      <c r="B3844" s="1319">
        <f t="shared" si="161"/>
        <v>-1</v>
      </c>
      <c r="D3844" s="1310"/>
      <c r="E3844" s="1310"/>
      <c r="F3844" s="1320"/>
      <c r="G3844" s="1310"/>
      <c r="H3844" s="1310"/>
      <c r="I3844" s="1310"/>
      <c r="J3844" s="1321"/>
      <c r="K3844" s="1321"/>
      <c r="L3844" s="1310"/>
      <c r="N3844" s="1322">
        <f t="shared" si="159"/>
        <v>0</v>
      </c>
      <c r="O3844" s="1323">
        <f t="shared" si="160"/>
        <v>0</v>
      </c>
      <c r="P3844" s="1323">
        <f>O3844/'1.5 Universal Data'!$E$36</f>
        <v>0</v>
      </c>
      <c r="R3844" s="134"/>
      <c r="S3844" s="134"/>
      <c r="T3844" s="134"/>
      <c r="U3844" s="134"/>
      <c r="V3844" s="134"/>
      <c r="W3844" s="134"/>
      <c r="X3844" s="134"/>
      <c r="Y3844" s="134"/>
      <c r="Z3844" s="134"/>
      <c r="AA3844" s="134"/>
      <c r="AB3844" s="134"/>
      <c r="AC3844" s="134"/>
      <c r="AD3844" s="134"/>
      <c r="AE3844" s="134"/>
    </row>
    <row r="3845" spans="2:31">
      <c r="B3845" s="1319">
        <f t="shared" si="161"/>
        <v>-1</v>
      </c>
      <c r="D3845" s="1310"/>
      <c r="E3845" s="1310"/>
      <c r="F3845" s="1320"/>
      <c r="G3845" s="1310"/>
      <c r="H3845" s="1310"/>
      <c r="I3845" s="1310"/>
      <c r="J3845" s="1321"/>
      <c r="K3845" s="1321"/>
      <c r="L3845" s="1310"/>
      <c r="N3845" s="1322">
        <f t="shared" si="159"/>
        <v>0</v>
      </c>
      <c r="O3845" s="1323">
        <f t="shared" si="160"/>
        <v>0</v>
      </c>
      <c r="P3845" s="1323">
        <f>O3845/'1.5 Universal Data'!$E$36</f>
        <v>0</v>
      </c>
      <c r="R3845" s="134"/>
      <c r="S3845" s="134"/>
      <c r="T3845" s="134"/>
      <c r="U3845" s="134"/>
      <c r="V3845" s="134"/>
      <c r="W3845" s="134"/>
      <c r="X3845" s="134"/>
      <c r="Y3845" s="134"/>
      <c r="Z3845" s="134"/>
      <c r="AA3845" s="134"/>
      <c r="AB3845" s="134"/>
      <c r="AC3845" s="134"/>
      <c r="AD3845" s="134"/>
      <c r="AE3845" s="134"/>
    </row>
    <row r="3846" spans="2:31">
      <c r="B3846" s="1319">
        <f t="shared" si="161"/>
        <v>-1</v>
      </c>
      <c r="D3846" s="1310"/>
      <c r="E3846" s="1310"/>
      <c r="F3846" s="1320"/>
      <c r="G3846" s="1310"/>
      <c r="H3846" s="1310"/>
      <c r="I3846" s="1310"/>
      <c r="J3846" s="1321"/>
      <c r="K3846" s="1321"/>
      <c r="L3846" s="1310"/>
      <c r="N3846" s="1322">
        <f t="shared" si="159"/>
        <v>0</v>
      </c>
      <c r="O3846" s="1323">
        <f t="shared" si="160"/>
        <v>0</v>
      </c>
      <c r="P3846" s="1323">
        <f>O3846/'1.5 Universal Data'!$E$36</f>
        <v>0</v>
      </c>
      <c r="R3846" s="134"/>
      <c r="S3846" s="134"/>
      <c r="T3846" s="134"/>
      <c r="U3846" s="134"/>
      <c r="V3846" s="134"/>
      <c r="W3846" s="134"/>
      <c r="X3846" s="134"/>
      <c r="Y3846" s="134"/>
      <c r="Z3846" s="134"/>
      <c r="AA3846" s="134"/>
      <c r="AB3846" s="134"/>
      <c r="AC3846" s="134"/>
      <c r="AD3846" s="134"/>
      <c r="AE3846" s="134"/>
    </row>
    <row r="3847" spans="2:31">
      <c r="B3847" s="1319">
        <f t="shared" si="161"/>
        <v>-1</v>
      </c>
      <c r="D3847" s="1310"/>
      <c r="E3847" s="1310"/>
      <c r="F3847" s="1320"/>
      <c r="G3847" s="1310"/>
      <c r="H3847" s="1310"/>
      <c r="I3847" s="1310"/>
      <c r="J3847" s="1321"/>
      <c r="K3847" s="1321"/>
      <c r="L3847" s="1310"/>
      <c r="N3847" s="1322">
        <f t="shared" si="159"/>
        <v>0</v>
      </c>
      <c r="O3847" s="1323">
        <f t="shared" si="160"/>
        <v>0</v>
      </c>
      <c r="P3847" s="1323">
        <f>O3847/'1.5 Universal Data'!$E$36</f>
        <v>0</v>
      </c>
      <c r="R3847" s="134"/>
      <c r="S3847" s="134"/>
      <c r="T3847" s="134"/>
      <c r="U3847" s="134"/>
      <c r="V3847" s="134"/>
      <c r="W3847" s="134"/>
      <c r="X3847" s="134"/>
      <c r="Y3847" s="134"/>
      <c r="Z3847" s="134"/>
      <c r="AA3847" s="134"/>
      <c r="AB3847" s="134"/>
      <c r="AC3847" s="134"/>
      <c r="AD3847" s="134"/>
      <c r="AE3847" s="134"/>
    </row>
    <row r="3848" spans="2:31">
      <c r="B3848" s="1319">
        <f t="shared" si="161"/>
        <v>-1</v>
      </c>
      <c r="D3848" s="1310"/>
      <c r="E3848" s="1310"/>
      <c r="F3848" s="1320"/>
      <c r="G3848" s="1310"/>
      <c r="H3848" s="1310"/>
      <c r="I3848" s="1310"/>
      <c r="J3848" s="1321"/>
      <c r="K3848" s="1321"/>
      <c r="L3848" s="1310"/>
      <c r="N3848" s="1322">
        <f t="shared" si="159"/>
        <v>0</v>
      </c>
      <c r="O3848" s="1323">
        <f t="shared" si="160"/>
        <v>0</v>
      </c>
      <c r="P3848" s="1323">
        <f>O3848/'1.5 Universal Data'!$E$36</f>
        <v>0</v>
      </c>
      <c r="R3848" s="134"/>
      <c r="S3848" s="134"/>
      <c r="T3848" s="134"/>
      <c r="U3848" s="134"/>
      <c r="V3848" s="134"/>
      <c r="W3848" s="134"/>
      <c r="X3848" s="134"/>
      <c r="Y3848" s="134"/>
      <c r="Z3848" s="134"/>
      <c r="AA3848" s="134"/>
      <c r="AB3848" s="134"/>
      <c r="AC3848" s="134"/>
      <c r="AD3848" s="134"/>
      <c r="AE3848" s="134"/>
    </row>
    <row r="3849" spans="2:31">
      <c r="B3849" s="1319">
        <f t="shared" si="161"/>
        <v>-1</v>
      </c>
      <c r="D3849" s="1310"/>
      <c r="E3849" s="1310"/>
      <c r="F3849" s="1320"/>
      <c r="G3849" s="1310"/>
      <c r="H3849" s="1310"/>
      <c r="I3849" s="1310"/>
      <c r="J3849" s="1321"/>
      <c r="K3849" s="1321"/>
      <c r="L3849" s="1310"/>
      <c r="N3849" s="1322">
        <f t="shared" si="159"/>
        <v>0</v>
      </c>
      <c r="O3849" s="1323">
        <f t="shared" si="160"/>
        <v>0</v>
      </c>
      <c r="P3849" s="1323">
        <f>O3849/'1.5 Universal Data'!$E$36</f>
        <v>0</v>
      </c>
      <c r="R3849" s="134"/>
      <c r="S3849" s="134"/>
      <c r="T3849" s="134"/>
      <c r="U3849" s="134"/>
      <c r="V3849" s="134"/>
      <c r="W3849" s="134"/>
      <c r="X3849" s="134"/>
      <c r="Y3849" s="134"/>
      <c r="Z3849" s="134"/>
      <c r="AA3849" s="134"/>
      <c r="AB3849" s="134"/>
      <c r="AC3849" s="134"/>
      <c r="AD3849" s="134"/>
      <c r="AE3849" s="134"/>
    </row>
    <row r="3850" spans="2:31">
      <c r="B3850" s="1319">
        <f t="shared" si="161"/>
        <v>-1</v>
      </c>
      <c r="D3850" s="1310"/>
      <c r="E3850" s="1310"/>
      <c r="F3850" s="1320"/>
      <c r="G3850" s="1310"/>
      <c r="H3850" s="1310"/>
      <c r="I3850" s="1310"/>
      <c r="J3850" s="1321"/>
      <c r="K3850" s="1321"/>
      <c r="L3850" s="1310"/>
      <c r="N3850" s="1322">
        <f t="shared" si="159"/>
        <v>0</v>
      </c>
      <c r="O3850" s="1323">
        <f t="shared" si="160"/>
        <v>0</v>
      </c>
      <c r="P3850" s="1323">
        <f>O3850/'1.5 Universal Data'!$E$36</f>
        <v>0</v>
      </c>
      <c r="R3850" s="134"/>
      <c r="S3850" s="134"/>
      <c r="T3850" s="134"/>
      <c r="U3850" s="134"/>
      <c r="V3850" s="134"/>
      <c r="W3850" s="134"/>
      <c r="X3850" s="134"/>
      <c r="Y3850" s="134"/>
      <c r="Z3850" s="134"/>
      <c r="AA3850" s="134"/>
      <c r="AB3850" s="134"/>
      <c r="AC3850" s="134"/>
      <c r="AD3850" s="134"/>
      <c r="AE3850" s="134"/>
    </row>
    <row r="3851" spans="2:31">
      <c r="B3851" s="1319">
        <f t="shared" si="161"/>
        <v>-1</v>
      </c>
      <c r="D3851" s="1310"/>
      <c r="E3851" s="1310"/>
      <c r="F3851" s="1320"/>
      <c r="G3851" s="1310"/>
      <c r="H3851" s="1310"/>
      <c r="I3851" s="1310"/>
      <c r="J3851" s="1321"/>
      <c r="K3851" s="1321"/>
      <c r="L3851" s="1310"/>
      <c r="N3851" s="1322">
        <f t="shared" si="159"/>
        <v>0</v>
      </c>
      <c r="O3851" s="1323">
        <f t="shared" si="160"/>
        <v>0</v>
      </c>
      <c r="P3851" s="1323">
        <f>O3851/'1.5 Universal Data'!$E$36</f>
        <v>0</v>
      </c>
      <c r="R3851" s="134"/>
      <c r="S3851" s="134"/>
      <c r="T3851" s="134"/>
      <c r="U3851" s="134"/>
      <c r="V3851" s="134"/>
      <c r="W3851" s="134"/>
      <c r="X3851" s="134"/>
      <c r="Y3851" s="134"/>
      <c r="Z3851" s="134"/>
      <c r="AA3851" s="134"/>
      <c r="AB3851" s="134"/>
      <c r="AC3851" s="134"/>
      <c r="AD3851" s="134"/>
      <c r="AE3851" s="134"/>
    </row>
    <row r="3852" spans="2:31">
      <c r="B3852" s="1319">
        <f t="shared" si="161"/>
        <v>-1</v>
      </c>
      <c r="D3852" s="1310"/>
      <c r="E3852" s="1310"/>
      <c r="F3852" s="1320"/>
      <c r="G3852" s="1310"/>
      <c r="H3852" s="1310"/>
      <c r="I3852" s="1310"/>
      <c r="J3852" s="1321"/>
      <c r="K3852" s="1321"/>
      <c r="L3852" s="1310"/>
      <c r="N3852" s="1322">
        <f t="shared" si="159"/>
        <v>0</v>
      </c>
      <c r="O3852" s="1323">
        <f t="shared" si="160"/>
        <v>0</v>
      </c>
      <c r="P3852" s="1323">
        <f>O3852/'1.5 Universal Data'!$E$36</f>
        <v>0</v>
      </c>
      <c r="R3852" s="134"/>
      <c r="S3852" s="134"/>
      <c r="T3852" s="134"/>
      <c r="U3852" s="134"/>
      <c r="V3852" s="134"/>
      <c r="W3852" s="134"/>
      <c r="X3852" s="134"/>
      <c r="Y3852" s="134"/>
      <c r="Z3852" s="134"/>
      <c r="AA3852" s="134"/>
      <c r="AB3852" s="134"/>
      <c r="AC3852" s="134"/>
      <c r="AD3852" s="134"/>
      <c r="AE3852" s="134"/>
    </row>
    <row r="3853" spans="2:31">
      <c r="B3853" s="1319">
        <f t="shared" si="161"/>
        <v>-1</v>
      </c>
      <c r="D3853" s="1310"/>
      <c r="E3853" s="1310"/>
      <c r="F3853" s="1320"/>
      <c r="G3853" s="1310"/>
      <c r="H3853" s="1310"/>
      <c r="I3853" s="1310"/>
      <c r="J3853" s="1321"/>
      <c r="K3853" s="1321"/>
      <c r="L3853" s="1310"/>
      <c r="N3853" s="1322">
        <f t="shared" si="159"/>
        <v>0</v>
      </c>
      <c r="O3853" s="1323">
        <f t="shared" si="160"/>
        <v>0</v>
      </c>
      <c r="P3853" s="1323">
        <f>O3853/'1.5 Universal Data'!$E$36</f>
        <v>0</v>
      </c>
      <c r="R3853" s="134"/>
      <c r="S3853" s="134"/>
      <c r="T3853" s="134"/>
      <c r="U3853" s="134"/>
      <c r="V3853" s="134"/>
      <c r="W3853" s="134"/>
      <c r="X3853" s="134"/>
      <c r="Y3853" s="134"/>
      <c r="Z3853" s="134"/>
      <c r="AA3853" s="134"/>
      <c r="AB3853" s="134"/>
      <c r="AC3853" s="134"/>
      <c r="AD3853" s="134"/>
      <c r="AE3853" s="134"/>
    </row>
    <row r="3854" spans="2:31">
      <c r="B3854" s="1319">
        <f t="shared" si="161"/>
        <v>-1</v>
      </c>
      <c r="D3854" s="1310"/>
      <c r="E3854" s="1310"/>
      <c r="F3854" s="1320"/>
      <c r="G3854" s="1310"/>
      <c r="H3854" s="1310"/>
      <c r="I3854" s="1310"/>
      <c r="J3854" s="1321"/>
      <c r="K3854" s="1321"/>
      <c r="L3854" s="1310"/>
      <c r="N3854" s="1322">
        <f t="shared" si="159"/>
        <v>0</v>
      </c>
      <c r="O3854" s="1323">
        <f t="shared" si="160"/>
        <v>0</v>
      </c>
      <c r="P3854" s="1323">
        <f>O3854/'1.5 Universal Data'!$E$36</f>
        <v>0</v>
      </c>
      <c r="R3854" s="134"/>
      <c r="S3854" s="134"/>
      <c r="T3854" s="134"/>
      <c r="U3854" s="134"/>
      <c r="V3854" s="134"/>
      <c r="W3854" s="134"/>
      <c r="X3854" s="134"/>
      <c r="Y3854" s="134"/>
      <c r="Z3854" s="134"/>
      <c r="AA3854" s="134"/>
      <c r="AB3854" s="134"/>
      <c r="AC3854" s="134"/>
      <c r="AD3854" s="134"/>
      <c r="AE3854" s="134"/>
    </row>
    <row r="3855" spans="2:31">
      <c r="B3855" s="1319">
        <f t="shared" si="161"/>
        <v>-1</v>
      </c>
      <c r="D3855" s="1310"/>
      <c r="E3855" s="1310"/>
      <c r="F3855" s="1320"/>
      <c r="G3855" s="1310"/>
      <c r="H3855" s="1310"/>
      <c r="I3855" s="1310"/>
      <c r="J3855" s="1321"/>
      <c r="K3855" s="1321"/>
      <c r="L3855" s="1310"/>
      <c r="N3855" s="1322">
        <f t="shared" si="159"/>
        <v>0</v>
      </c>
      <c r="O3855" s="1323">
        <f t="shared" si="160"/>
        <v>0</v>
      </c>
      <c r="P3855" s="1323">
        <f>O3855/'1.5 Universal Data'!$E$36</f>
        <v>0</v>
      </c>
      <c r="R3855" s="134"/>
      <c r="S3855" s="134"/>
      <c r="T3855" s="134"/>
      <c r="U3855" s="134"/>
      <c r="V3855" s="134"/>
      <c r="W3855" s="134"/>
      <c r="X3855" s="134"/>
      <c r="Y3855" s="134"/>
      <c r="Z3855" s="134"/>
      <c r="AA3855" s="134"/>
      <c r="AB3855" s="134"/>
      <c r="AC3855" s="134"/>
      <c r="AD3855" s="134"/>
      <c r="AE3855" s="134"/>
    </row>
    <row r="3856" spans="2:31">
      <c r="B3856" s="1319">
        <f t="shared" si="161"/>
        <v>-1</v>
      </c>
      <c r="D3856" s="1310"/>
      <c r="E3856" s="1310"/>
      <c r="F3856" s="1320"/>
      <c r="G3856" s="1310"/>
      <c r="H3856" s="1310"/>
      <c r="I3856" s="1310"/>
      <c r="J3856" s="1321"/>
      <c r="K3856" s="1321"/>
      <c r="L3856" s="1310"/>
      <c r="N3856" s="1322">
        <f t="shared" ref="N3856:N3919" si="162">+H3856*((K3856-J3856)+1)*B3856</f>
        <v>0</v>
      </c>
      <c r="O3856" s="1323">
        <f t="shared" ref="O3856:O3919" si="163">N3856*L3856/100</f>
        <v>0</v>
      </c>
      <c r="P3856" s="1323">
        <f>O3856/'1.5 Universal Data'!$E$36</f>
        <v>0</v>
      </c>
      <c r="R3856" s="134"/>
      <c r="S3856" s="134"/>
      <c r="T3856" s="134"/>
      <c r="U3856" s="134"/>
      <c r="V3856" s="134"/>
      <c r="W3856" s="134"/>
      <c r="X3856" s="134"/>
      <c r="Y3856" s="134"/>
      <c r="Z3856" s="134"/>
      <c r="AA3856" s="134"/>
      <c r="AB3856" s="134"/>
      <c r="AC3856" s="134"/>
      <c r="AD3856" s="134"/>
      <c r="AE3856" s="134"/>
    </row>
    <row r="3857" spans="2:31">
      <c r="B3857" s="1319">
        <f t="shared" si="161"/>
        <v>-1</v>
      </c>
      <c r="D3857" s="1310"/>
      <c r="E3857" s="1310"/>
      <c r="F3857" s="1320"/>
      <c r="G3857" s="1310"/>
      <c r="H3857" s="1310"/>
      <c r="I3857" s="1310"/>
      <c r="J3857" s="1321"/>
      <c r="K3857" s="1321"/>
      <c r="L3857" s="1310"/>
      <c r="N3857" s="1322">
        <f t="shared" si="162"/>
        <v>0</v>
      </c>
      <c r="O3857" s="1323">
        <f t="shared" si="163"/>
        <v>0</v>
      </c>
      <c r="P3857" s="1323">
        <f>O3857/'1.5 Universal Data'!$E$36</f>
        <v>0</v>
      </c>
      <c r="R3857" s="134"/>
      <c r="S3857" s="134"/>
      <c r="T3857" s="134"/>
      <c r="U3857" s="134"/>
      <c r="V3857" s="134"/>
      <c r="W3857" s="134"/>
      <c r="X3857" s="134"/>
      <c r="Y3857" s="134"/>
      <c r="Z3857" s="134"/>
      <c r="AA3857" s="134"/>
      <c r="AB3857" s="134"/>
      <c r="AC3857" s="134"/>
      <c r="AD3857" s="134"/>
      <c r="AE3857" s="134"/>
    </row>
    <row r="3858" spans="2:31">
      <c r="B3858" s="1319">
        <f t="shared" si="161"/>
        <v>-1</v>
      </c>
      <c r="D3858" s="1310"/>
      <c r="E3858" s="1310"/>
      <c r="F3858" s="1320"/>
      <c r="G3858" s="1310"/>
      <c r="H3858" s="1310"/>
      <c r="I3858" s="1310"/>
      <c r="J3858" s="1321"/>
      <c r="K3858" s="1321"/>
      <c r="L3858" s="1310"/>
      <c r="N3858" s="1322">
        <f t="shared" si="162"/>
        <v>0</v>
      </c>
      <c r="O3858" s="1323">
        <f t="shared" si="163"/>
        <v>0</v>
      </c>
      <c r="P3858" s="1323">
        <f>O3858/'1.5 Universal Data'!$E$36</f>
        <v>0</v>
      </c>
      <c r="R3858" s="134"/>
      <c r="S3858" s="134"/>
      <c r="T3858" s="134"/>
      <c r="U3858" s="134"/>
      <c r="V3858" s="134"/>
      <c r="W3858" s="134"/>
      <c r="X3858" s="134"/>
      <c r="Y3858" s="134"/>
      <c r="Z3858" s="134"/>
      <c r="AA3858" s="134"/>
      <c r="AB3858" s="134"/>
      <c r="AC3858" s="134"/>
      <c r="AD3858" s="134"/>
      <c r="AE3858" s="134"/>
    </row>
    <row r="3859" spans="2:31">
      <c r="B3859" s="1319">
        <f t="shared" si="161"/>
        <v>-1</v>
      </c>
      <c r="D3859" s="1310"/>
      <c r="E3859" s="1310"/>
      <c r="F3859" s="1320"/>
      <c r="G3859" s="1310"/>
      <c r="H3859" s="1310"/>
      <c r="I3859" s="1310"/>
      <c r="J3859" s="1321"/>
      <c r="K3859" s="1321"/>
      <c r="L3859" s="1310"/>
      <c r="N3859" s="1322">
        <f t="shared" si="162"/>
        <v>0</v>
      </c>
      <c r="O3859" s="1323">
        <f t="shared" si="163"/>
        <v>0</v>
      </c>
      <c r="P3859" s="1323">
        <f>O3859/'1.5 Universal Data'!$E$36</f>
        <v>0</v>
      </c>
      <c r="R3859" s="134"/>
      <c r="S3859" s="134"/>
      <c r="T3859" s="134"/>
      <c r="U3859" s="134"/>
      <c r="V3859" s="134"/>
      <c r="W3859" s="134"/>
      <c r="X3859" s="134"/>
      <c r="Y3859" s="134"/>
      <c r="Z3859" s="134"/>
      <c r="AA3859" s="134"/>
      <c r="AB3859" s="134"/>
      <c r="AC3859" s="134"/>
      <c r="AD3859" s="134"/>
      <c r="AE3859" s="134"/>
    </row>
    <row r="3860" spans="2:31">
      <c r="B3860" s="1319">
        <f t="shared" si="161"/>
        <v>-1</v>
      </c>
      <c r="D3860" s="1310"/>
      <c r="E3860" s="1310"/>
      <c r="F3860" s="1320"/>
      <c r="G3860" s="1310"/>
      <c r="H3860" s="1310"/>
      <c r="I3860" s="1310"/>
      <c r="J3860" s="1321"/>
      <c r="K3860" s="1321"/>
      <c r="L3860" s="1310"/>
      <c r="N3860" s="1322">
        <f t="shared" si="162"/>
        <v>0</v>
      </c>
      <c r="O3860" s="1323">
        <f t="shared" si="163"/>
        <v>0</v>
      </c>
      <c r="P3860" s="1323">
        <f>O3860/'1.5 Universal Data'!$E$36</f>
        <v>0</v>
      </c>
      <c r="R3860" s="134"/>
      <c r="S3860" s="134"/>
      <c r="T3860" s="134"/>
      <c r="U3860" s="134"/>
      <c r="V3860" s="134"/>
      <c r="W3860" s="134"/>
      <c r="X3860" s="134"/>
      <c r="Y3860" s="134"/>
      <c r="Z3860" s="134"/>
      <c r="AA3860" s="134"/>
      <c r="AB3860" s="134"/>
      <c r="AC3860" s="134"/>
      <c r="AD3860" s="134"/>
      <c r="AE3860" s="134"/>
    </row>
    <row r="3861" spans="2:31">
      <c r="B3861" s="1319">
        <f t="shared" si="161"/>
        <v>-1</v>
      </c>
      <c r="D3861" s="1310"/>
      <c r="E3861" s="1310"/>
      <c r="F3861" s="1320"/>
      <c r="G3861" s="1310"/>
      <c r="H3861" s="1310"/>
      <c r="I3861" s="1310"/>
      <c r="J3861" s="1321"/>
      <c r="K3861" s="1321"/>
      <c r="L3861" s="1310"/>
      <c r="N3861" s="1322">
        <f t="shared" si="162"/>
        <v>0</v>
      </c>
      <c r="O3861" s="1323">
        <f t="shared" si="163"/>
        <v>0</v>
      </c>
      <c r="P3861" s="1323">
        <f>O3861/'1.5 Universal Data'!$E$36</f>
        <v>0</v>
      </c>
      <c r="R3861" s="134"/>
      <c r="S3861" s="134"/>
      <c r="T3861" s="134"/>
      <c r="U3861" s="134"/>
      <c r="V3861" s="134"/>
      <c r="W3861" s="134"/>
      <c r="X3861" s="134"/>
      <c r="Y3861" s="134"/>
      <c r="Z3861" s="134"/>
      <c r="AA3861" s="134"/>
      <c r="AB3861" s="134"/>
      <c r="AC3861" s="134"/>
      <c r="AD3861" s="134"/>
      <c r="AE3861" s="134"/>
    </row>
    <row r="3862" spans="2:31">
      <c r="B3862" s="1319">
        <f t="shared" si="161"/>
        <v>-1</v>
      </c>
      <c r="D3862" s="1310"/>
      <c r="E3862" s="1310"/>
      <c r="F3862" s="1320"/>
      <c r="G3862" s="1310"/>
      <c r="H3862" s="1310"/>
      <c r="I3862" s="1310"/>
      <c r="J3862" s="1321"/>
      <c r="K3862" s="1321"/>
      <c r="L3862" s="1310"/>
      <c r="N3862" s="1322">
        <f t="shared" si="162"/>
        <v>0</v>
      </c>
      <c r="O3862" s="1323">
        <f t="shared" si="163"/>
        <v>0</v>
      </c>
      <c r="P3862" s="1323">
        <f>O3862/'1.5 Universal Data'!$E$36</f>
        <v>0</v>
      </c>
      <c r="R3862" s="134"/>
      <c r="S3862" s="134"/>
      <c r="T3862" s="134"/>
      <c r="U3862" s="134"/>
      <c r="V3862" s="134"/>
      <c r="W3862" s="134"/>
      <c r="X3862" s="134"/>
      <c r="Y3862" s="134"/>
      <c r="Z3862" s="134"/>
      <c r="AA3862" s="134"/>
      <c r="AB3862" s="134"/>
      <c r="AC3862" s="134"/>
      <c r="AD3862" s="134"/>
      <c r="AE3862" s="134"/>
    </row>
    <row r="3863" spans="2:31">
      <c r="B3863" s="1319">
        <f t="shared" ref="B3863:B3926" si="164">IF(G3863="buy",1,-1)</f>
        <v>-1</v>
      </c>
      <c r="D3863" s="1310"/>
      <c r="E3863" s="1310"/>
      <c r="F3863" s="1320"/>
      <c r="G3863" s="1310"/>
      <c r="H3863" s="1310"/>
      <c r="I3863" s="1310"/>
      <c r="J3863" s="1321"/>
      <c r="K3863" s="1321"/>
      <c r="L3863" s="1310"/>
      <c r="N3863" s="1322">
        <f t="shared" si="162"/>
        <v>0</v>
      </c>
      <c r="O3863" s="1323">
        <f t="shared" si="163"/>
        <v>0</v>
      </c>
      <c r="P3863" s="1323">
        <f>O3863/'1.5 Universal Data'!$E$36</f>
        <v>0</v>
      </c>
      <c r="R3863" s="134"/>
      <c r="S3863" s="134"/>
      <c r="T3863" s="134"/>
      <c r="U3863" s="134"/>
      <c r="V3863" s="134"/>
      <c r="W3863" s="134"/>
      <c r="X3863" s="134"/>
      <c r="Y3863" s="134"/>
      <c r="Z3863" s="134"/>
      <c r="AA3863" s="134"/>
      <c r="AB3863" s="134"/>
      <c r="AC3863" s="134"/>
      <c r="AD3863" s="134"/>
      <c r="AE3863" s="134"/>
    </row>
    <row r="3864" spans="2:31">
      <c r="B3864" s="1319">
        <f t="shared" si="164"/>
        <v>-1</v>
      </c>
      <c r="D3864" s="1310"/>
      <c r="E3864" s="1310"/>
      <c r="F3864" s="1320"/>
      <c r="G3864" s="1310"/>
      <c r="H3864" s="1310"/>
      <c r="I3864" s="1310"/>
      <c r="J3864" s="1321"/>
      <c r="K3864" s="1321"/>
      <c r="L3864" s="1310"/>
      <c r="N3864" s="1322">
        <f t="shared" si="162"/>
        <v>0</v>
      </c>
      <c r="O3864" s="1323">
        <f t="shared" si="163"/>
        <v>0</v>
      </c>
      <c r="P3864" s="1323">
        <f>O3864/'1.5 Universal Data'!$E$36</f>
        <v>0</v>
      </c>
      <c r="R3864" s="134"/>
      <c r="S3864" s="134"/>
      <c r="T3864" s="134"/>
      <c r="U3864" s="134"/>
      <c r="V3864" s="134"/>
      <c r="W3864" s="134"/>
      <c r="X3864" s="134"/>
      <c r="Y3864" s="134"/>
      <c r="Z3864" s="134"/>
      <c r="AA3864" s="134"/>
      <c r="AB3864" s="134"/>
      <c r="AC3864" s="134"/>
      <c r="AD3864" s="134"/>
      <c r="AE3864" s="134"/>
    </row>
    <row r="3865" spans="2:31">
      <c r="B3865" s="1319">
        <f t="shared" si="164"/>
        <v>-1</v>
      </c>
      <c r="D3865" s="1310"/>
      <c r="E3865" s="1310"/>
      <c r="F3865" s="1320"/>
      <c r="G3865" s="1310"/>
      <c r="H3865" s="1310"/>
      <c r="I3865" s="1310"/>
      <c r="J3865" s="1321"/>
      <c r="K3865" s="1321"/>
      <c r="L3865" s="1310"/>
      <c r="N3865" s="1322">
        <f t="shared" si="162"/>
        <v>0</v>
      </c>
      <c r="O3865" s="1323">
        <f t="shared" si="163"/>
        <v>0</v>
      </c>
      <c r="P3865" s="1323">
        <f>O3865/'1.5 Universal Data'!$E$36</f>
        <v>0</v>
      </c>
      <c r="R3865" s="134"/>
      <c r="S3865" s="134"/>
      <c r="T3865" s="134"/>
      <c r="U3865" s="134"/>
      <c r="V3865" s="134"/>
      <c r="W3865" s="134"/>
      <c r="X3865" s="134"/>
      <c r="Y3865" s="134"/>
      <c r="Z3865" s="134"/>
      <c r="AA3865" s="134"/>
      <c r="AB3865" s="134"/>
      <c r="AC3865" s="134"/>
      <c r="AD3865" s="134"/>
      <c r="AE3865" s="134"/>
    </row>
    <row r="3866" spans="2:31">
      <c r="B3866" s="1319">
        <f t="shared" si="164"/>
        <v>-1</v>
      </c>
      <c r="D3866" s="1310"/>
      <c r="E3866" s="1310"/>
      <c r="F3866" s="1320"/>
      <c r="G3866" s="1310"/>
      <c r="H3866" s="1310"/>
      <c r="I3866" s="1310"/>
      <c r="J3866" s="1321"/>
      <c r="K3866" s="1321"/>
      <c r="L3866" s="1310"/>
      <c r="N3866" s="1322">
        <f t="shared" si="162"/>
        <v>0</v>
      </c>
      <c r="O3866" s="1323">
        <f t="shared" si="163"/>
        <v>0</v>
      </c>
      <c r="P3866" s="1323">
        <f>O3866/'1.5 Universal Data'!$E$36</f>
        <v>0</v>
      </c>
      <c r="R3866" s="134"/>
      <c r="S3866" s="134"/>
      <c r="T3866" s="134"/>
      <c r="U3866" s="134"/>
      <c r="V3866" s="134"/>
      <c r="W3866" s="134"/>
      <c r="X3866" s="134"/>
      <c r="Y3866" s="134"/>
      <c r="Z3866" s="134"/>
      <c r="AA3866" s="134"/>
      <c r="AB3866" s="134"/>
      <c r="AC3866" s="134"/>
      <c r="AD3866" s="134"/>
      <c r="AE3866" s="134"/>
    </row>
    <row r="3867" spans="2:31">
      <c r="B3867" s="1319">
        <f t="shared" si="164"/>
        <v>-1</v>
      </c>
      <c r="D3867" s="1310"/>
      <c r="E3867" s="1310"/>
      <c r="F3867" s="1320"/>
      <c r="G3867" s="1310"/>
      <c r="H3867" s="1310"/>
      <c r="I3867" s="1310"/>
      <c r="J3867" s="1321"/>
      <c r="K3867" s="1321"/>
      <c r="L3867" s="1310"/>
      <c r="N3867" s="1322">
        <f t="shared" si="162"/>
        <v>0</v>
      </c>
      <c r="O3867" s="1323">
        <f t="shared" si="163"/>
        <v>0</v>
      </c>
      <c r="P3867" s="1323">
        <f>O3867/'1.5 Universal Data'!$E$36</f>
        <v>0</v>
      </c>
      <c r="R3867" s="134"/>
      <c r="S3867" s="134"/>
      <c r="T3867" s="134"/>
      <c r="U3867" s="134"/>
      <c r="V3867" s="134"/>
      <c r="W3867" s="134"/>
      <c r="X3867" s="134"/>
      <c r="Y3867" s="134"/>
      <c r="Z3867" s="134"/>
      <c r="AA3867" s="134"/>
      <c r="AB3867" s="134"/>
      <c r="AC3867" s="134"/>
      <c r="AD3867" s="134"/>
      <c r="AE3867" s="134"/>
    </row>
    <row r="3868" spans="2:31">
      <c r="B3868" s="1319">
        <f t="shared" si="164"/>
        <v>-1</v>
      </c>
      <c r="D3868" s="1310"/>
      <c r="E3868" s="1310"/>
      <c r="F3868" s="1320"/>
      <c r="G3868" s="1310"/>
      <c r="H3868" s="1310"/>
      <c r="I3868" s="1310"/>
      <c r="J3868" s="1321"/>
      <c r="K3868" s="1321"/>
      <c r="L3868" s="1310"/>
      <c r="N3868" s="1322">
        <f t="shared" si="162"/>
        <v>0</v>
      </c>
      <c r="O3868" s="1323">
        <f t="shared" si="163"/>
        <v>0</v>
      </c>
      <c r="P3868" s="1323">
        <f>O3868/'1.5 Universal Data'!$E$36</f>
        <v>0</v>
      </c>
      <c r="R3868" s="134"/>
      <c r="S3868" s="134"/>
      <c r="T3868" s="134"/>
      <c r="U3868" s="134"/>
      <c r="V3868" s="134"/>
      <c r="W3868" s="134"/>
      <c r="X3868" s="134"/>
      <c r="Y3868" s="134"/>
      <c r="Z3868" s="134"/>
      <c r="AA3868" s="134"/>
      <c r="AB3868" s="134"/>
      <c r="AC3868" s="134"/>
      <c r="AD3868" s="134"/>
      <c r="AE3868" s="134"/>
    </row>
    <row r="3869" spans="2:31">
      <c r="B3869" s="1319">
        <f t="shared" si="164"/>
        <v>-1</v>
      </c>
      <c r="D3869" s="1310"/>
      <c r="E3869" s="1310"/>
      <c r="F3869" s="1320"/>
      <c r="G3869" s="1310"/>
      <c r="H3869" s="1310"/>
      <c r="I3869" s="1310"/>
      <c r="J3869" s="1321"/>
      <c r="K3869" s="1321"/>
      <c r="L3869" s="1310"/>
      <c r="N3869" s="1322">
        <f t="shared" si="162"/>
        <v>0</v>
      </c>
      <c r="O3869" s="1323">
        <f t="shared" si="163"/>
        <v>0</v>
      </c>
      <c r="P3869" s="1323">
        <f>O3869/'1.5 Universal Data'!$E$36</f>
        <v>0</v>
      </c>
      <c r="R3869" s="134"/>
      <c r="S3869" s="134"/>
      <c r="T3869" s="134"/>
      <c r="U3869" s="134"/>
      <c r="V3869" s="134"/>
      <c r="W3869" s="134"/>
      <c r="X3869" s="134"/>
      <c r="Y3869" s="134"/>
      <c r="Z3869" s="134"/>
      <c r="AA3869" s="134"/>
      <c r="AB3869" s="134"/>
      <c r="AC3869" s="134"/>
      <c r="AD3869" s="134"/>
      <c r="AE3869" s="134"/>
    </row>
    <row r="3870" spans="2:31">
      <c r="B3870" s="1319">
        <f t="shared" si="164"/>
        <v>-1</v>
      </c>
      <c r="D3870" s="1310"/>
      <c r="E3870" s="1310"/>
      <c r="F3870" s="1320"/>
      <c r="G3870" s="1310"/>
      <c r="H3870" s="1310"/>
      <c r="I3870" s="1310"/>
      <c r="J3870" s="1321"/>
      <c r="K3870" s="1321"/>
      <c r="L3870" s="1310"/>
      <c r="N3870" s="1322">
        <f t="shared" si="162"/>
        <v>0</v>
      </c>
      <c r="O3870" s="1323">
        <f t="shared" si="163"/>
        <v>0</v>
      </c>
      <c r="P3870" s="1323">
        <f>O3870/'1.5 Universal Data'!$E$36</f>
        <v>0</v>
      </c>
      <c r="R3870" s="134"/>
      <c r="S3870" s="134"/>
      <c r="T3870" s="134"/>
      <c r="U3870" s="134"/>
      <c r="V3870" s="134"/>
      <c r="W3870" s="134"/>
      <c r="X3870" s="134"/>
      <c r="Y3870" s="134"/>
      <c r="Z3870" s="134"/>
      <c r="AA3870" s="134"/>
      <c r="AB3870" s="134"/>
      <c r="AC3870" s="134"/>
      <c r="AD3870" s="134"/>
      <c r="AE3870" s="134"/>
    </row>
    <row r="3871" spans="2:31">
      <c r="B3871" s="1319">
        <f t="shared" si="164"/>
        <v>-1</v>
      </c>
      <c r="D3871" s="1310"/>
      <c r="E3871" s="1310"/>
      <c r="F3871" s="1320"/>
      <c r="G3871" s="1310"/>
      <c r="H3871" s="1310"/>
      <c r="I3871" s="1310"/>
      <c r="J3871" s="1321"/>
      <c r="K3871" s="1321"/>
      <c r="L3871" s="1310"/>
      <c r="N3871" s="1322">
        <f t="shared" si="162"/>
        <v>0</v>
      </c>
      <c r="O3871" s="1323">
        <f t="shared" si="163"/>
        <v>0</v>
      </c>
      <c r="P3871" s="1323">
        <f>O3871/'1.5 Universal Data'!$E$36</f>
        <v>0</v>
      </c>
      <c r="R3871" s="134"/>
      <c r="S3871" s="134"/>
      <c r="T3871" s="134"/>
      <c r="U3871" s="134"/>
      <c r="V3871" s="134"/>
      <c r="W3871" s="134"/>
      <c r="X3871" s="134"/>
      <c r="Y3871" s="134"/>
      <c r="Z3871" s="134"/>
      <c r="AA3871" s="134"/>
      <c r="AB3871" s="134"/>
      <c r="AC3871" s="134"/>
      <c r="AD3871" s="134"/>
      <c r="AE3871" s="134"/>
    </row>
    <row r="3872" spans="2:31">
      <c r="B3872" s="1319">
        <f t="shared" si="164"/>
        <v>-1</v>
      </c>
      <c r="D3872" s="1310"/>
      <c r="E3872" s="1310"/>
      <c r="F3872" s="1320"/>
      <c r="G3872" s="1310"/>
      <c r="H3872" s="1310"/>
      <c r="I3872" s="1310"/>
      <c r="J3872" s="1321"/>
      <c r="K3872" s="1321"/>
      <c r="L3872" s="1310"/>
      <c r="N3872" s="1322">
        <f t="shared" si="162"/>
        <v>0</v>
      </c>
      <c r="O3872" s="1323">
        <f t="shared" si="163"/>
        <v>0</v>
      </c>
      <c r="P3872" s="1323">
        <f>O3872/'1.5 Universal Data'!$E$36</f>
        <v>0</v>
      </c>
      <c r="R3872" s="134"/>
      <c r="S3872" s="134"/>
      <c r="T3872" s="134"/>
      <c r="U3872" s="134"/>
      <c r="V3872" s="134"/>
      <c r="W3872" s="134"/>
      <c r="X3872" s="134"/>
      <c r="Y3872" s="134"/>
      <c r="Z3872" s="134"/>
      <c r="AA3872" s="134"/>
      <c r="AB3872" s="134"/>
      <c r="AC3872" s="134"/>
      <c r="AD3872" s="134"/>
      <c r="AE3872" s="134"/>
    </row>
    <row r="3873" spans="2:31">
      <c r="B3873" s="1319">
        <f t="shared" si="164"/>
        <v>-1</v>
      </c>
      <c r="D3873" s="1310"/>
      <c r="E3873" s="1310"/>
      <c r="F3873" s="1320"/>
      <c r="G3873" s="1310"/>
      <c r="H3873" s="1310"/>
      <c r="I3873" s="1310"/>
      <c r="J3873" s="1321"/>
      <c r="K3873" s="1321"/>
      <c r="L3873" s="1310"/>
      <c r="N3873" s="1322">
        <f t="shared" si="162"/>
        <v>0</v>
      </c>
      <c r="O3873" s="1323">
        <f t="shared" si="163"/>
        <v>0</v>
      </c>
      <c r="P3873" s="1323">
        <f>O3873/'1.5 Universal Data'!$E$36</f>
        <v>0</v>
      </c>
      <c r="R3873" s="134"/>
      <c r="S3873" s="134"/>
      <c r="T3873" s="134"/>
      <c r="U3873" s="134"/>
      <c r="V3873" s="134"/>
      <c r="W3873" s="134"/>
      <c r="X3873" s="134"/>
      <c r="Y3873" s="134"/>
      <c r="Z3873" s="134"/>
      <c r="AA3873" s="134"/>
      <c r="AB3873" s="134"/>
      <c r="AC3873" s="134"/>
      <c r="AD3873" s="134"/>
      <c r="AE3873" s="134"/>
    </row>
    <row r="3874" spans="2:31">
      <c r="B3874" s="1319">
        <f t="shared" si="164"/>
        <v>-1</v>
      </c>
      <c r="D3874" s="1310"/>
      <c r="E3874" s="1310"/>
      <c r="F3874" s="1320"/>
      <c r="G3874" s="1310"/>
      <c r="H3874" s="1310"/>
      <c r="I3874" s="1310"/>
      <c r="J3874" s="1321"/>
      <c r="K3874" s="1321"/>
      <c r="L3874" s="1310"/>
      <c r="N3874" s="1322">
        <f t="shared" si="162"/>
        <v>0</v>
      </c>
      <c r="O3874" s="1323">
        <f t="shared" si="163"/>
        <v>0</v>
      </c>
      <c r="P3874" s="1323">
        <f>O3874/'1.5 Universal Data'!$E$36</f>
        <v>0</v>
      </c>
      <c r="R3874" s="134"/>
      <c r="S3874" s="134"/>
      <c r="T3874" s="134"/>
      <c r="U3874" s="134"/>
      <c r="V3874" s="134"/>
      <c r="W3874" s="134"/>
      <c r="X3874" s="134"/>
      <c r="Y3874" s="134"/>
      <c r="Z3874" s="134"/>
      <c r="AA3874" s="134"/>
      <c r="AB3874" s="134"/>
      <c r="AC3874" s="134"/>
      <c r="AD3874" s="134"/>
      <c r="AE3874" s="134"/>
    </row>
    <row r="3875" spans="2:31">
      <c r="B3875" s="1319">
        <f t="shared" si="164"/>
        <v>-1</v>
      </c>
      <c r="D3875" s="1310"/>
      <c r="E3875" s="1310"/>
      <c r="F3875" s="1320"/>
      <c r="G3875" s="1310"/>
      <c r="H3875" s="1310"/>
      <c r="I3875" s="1310"/>
      <c r="J3875" s="1321"/>
      <c r="K3875" s="1321"/>
      <c r="L3875" s="1310"/>
      <c r="N3875" s="1322">
        <f t="shared" si="162"/>
        <v>0</v>
      </c>
      <c r="O3875" s="1323">
        <f t="shared" si="163"/>
        <v>0</v>
      </c>
      <c r="P3875" s="1323">
        <f>O3875/'1.5 Universal Data'!$E$36</f>
        <v>0</v>
      </c>
      <c r="R3875" s="134"/>
      <c r="S3875" s="134"/>
      <c r="T3875" s="134"/>
      <c r="U3875" s="134"/>
      <c r="V3875" s="134"/>
      <c r="W3875" s="134"/>
      <c r="X3875" s="134"/>
      <c r="Y3875" s="134"/>
      <c r="Z3875" s="134"/>
      <c r="AA3875" s="134"/>
      <c r="AB3875" s="134"/>
      <c r="AC3875" s="134"/>
      <c r="AD3875" s="134"/>
      <c r="AE3875" s="134"/>
    </row>
    <row r="3876" spans="2:31">
      <c r="B3876" s="1319">
        <f t="shared" si="164"/>
        <v>-1</v>
      </c>
      <c r="D3876" s="1310"/>
      <c r="E3876" s="1310"/>
      <c r="F3876" s="1320"/>
      <c r="G3876" s="1310"/>
      <c r="H3876" s="1310"/>
      <c r="I3876" s="1310"/>
      <c r="J3876" s="1321"/>
      <c r="K3876" s="1321"/>
      <c r="L3876" s="1310"/>
      <c r="N3876" s="1322">
        <f t="shared" si="162"/>
        <v>0</v>
      </c>
      <c r="O3876" s="1323">
        <f t="shared" si="163"/>
        <v>0</v>
      </c>
      <c r="P3876" s="1323">
        <f>O3876/'1.5 Universal Data'!$E$36</f>
        <v>0</v>
      </c>
      <c r="R3876" s="134"/>
      <c r="S3876" s="134"/>
      <c r="T3876" s="134"/>
      <c r="U3876" s="134"/>
      <c r="V3876" s="134"/>
      <c r="W3876" s="134"/>
      <c r="X3876" s="134"/>
      <c r="Y3876" s="134"/>
      <c r="Z3876" s="134"/>
      <c r="AA3876" s="134"/>
      <c r="AB3876" s="134"/>
      <c r="AC3876" s="134"/>
      <c r="AD3876" s="134"/>
      <c r="AE3876" s="134"/>
    </row>
    <row r="3877" spans="2:31">
      <c r="B3877" s="1319">
        <f t="shared" si="164"/>
        <v>-1</v>
      </c>
      <c r="D3877" s="1310"/>
      <c r="E3877" s="1310"/>
      <c r="F3877" s="1320"/>
      <c r="G3877" s="1310"/>
      <c r="H3877" s="1310"/>
      <c r="I3877" s="1310"/>
      <c r="J3877" s="1321"/>
      <c r="K3877" s="1321"/>
      <c r="L3877" s="1310"/>
      <c r="N3877" s="1322">
        <f t="shared" si="162"/>
        <v>0</v>
      </c>
      <c r="O3877" s="1323">
        <f t="shared" si="163"/>
        <v>0</v>
      </c>
      <c r="P3877" s="1323">
        <f>O3877/'1.5 Universal Data'!$E$36</f>
        <v>0</v>
      </c>
      <c r="R3877" s="134"/>
      <c r="S3877" s="134"/>
      <c r="T3877" s="134"/>
      <c r="U3877" s="134"/>
      <c r="V3877" s="134"/>
      <c r="W3877" s="134"/>
      <c r="X3877" s="134"/>
      <c r="Y3877" s="134"/>
      <c r="Z3877" s="134"/>
      <c r="AA3877" s="134"/>
      <c r="AB3877" s="134"/>
      <c r="AC3877" s="134"/>
      <c r="AD3877" s="134"/>
      <c r="AE3877" s="134"/>
    </row>
    <row r="3878" spans="2:31">
      <c r="B3878" s="1319">
        <f t="shared" si="164"/>
        <v>-1</v>
      </c>
      <c r="D3878" s="1310"/>
      <c r="E3878" s="1310"/>
      <c r="F3878" s="1320"/>
      <c r="G3878" s="1310"/>
      <c r="H3878" s="1310"/>
      <c r="I3878" s="1310"/>
      <c r="J3878" s="1321"/>
      <c r="K3878" s="1321"/>
      <c r="L3878" s="1310"/>
      <c r="N3878" s="1322">
        <f t="shared" si="162"/>
        <v>0</v>
      </c>
      <c r="O3878" s="1323">
        <f t="shared" si="163"/>
        <v>0</v>
      </c>
      <c r="P3878" s="1323">
        <f>O3878/'1.5 Universal Data'!$E$36</f>
        <v>0</v>
      </c>
      <c r="R3878" s="134"/>
      <c r="S3878" s="134"/>
      <c r="T3878" s="134"/>
      <c r="U3878" s="134"/>
      <c r="V3878" s="134"/>
      <c r="W3878" s="134"/>
      <c r="X3878" s="134"/>
      <c r="Y3878" s="134"/>
      <c r="Z3878" s="134"/>
      <c r="AA3878" s="134"/>
      <c r="AB3878" s="134"/>
      <c r="AC3878" s="134"/>
      <c r="AD3878" s="134"/>
      <c r="AE3878" s="134"/>
    </row>
    <row r="3879" spans="2:31">
      <c r="B3879" s="1319">
        <f t="shared" si="164"/>
        <v>-1</v>
      </c>
      <c r="D3879" s="1310"/>
      <c r="E3879" s="1310"/>
      <c r="F3879" s="1320"/>
      <c r="G3879" s="1310"/>
      <c r="H3879" s="1310"/>
      <c r="I3879" s="1310"/>
      <c r="J3879" s="1321"/>
      <c r="K3879" s="1321"/>
      <c r="L3879" s="1310"/>
      <c r="N3879" s="1322">
        <f t="shared" si="162"/>
        <v>0</v>
      </c>
      <c r="O3879" s="1323">
        <f t="shared" si="163"/>
        <v>0</v>
      </c>
      <c r="P3879" s="1323">
        <f>O3879/'1.5 Universal Data'!$E$36</f>
        <v>0</v>
      </c>
      <c r="R3879" s="134"/>
      <c r="S3879" s="134"/>
      <c r="T3879" s="134"/>
      <c r="U3879" s="134"/>
      <c r="V3879" s="134"/>
      <c r="W3879" s="134"/>
      <c r="X3879" s="134"/>
      <c r="Y3879" s="134"/>
      <c r="Z3879" s="134"/>
      <c r="AA3879" s="134"/>
      <c r="AB3879" s="134"/>
      <c r="AC3879" s="134"/>
      <c r="AD3879" s="134"/>
      <c r="AE3879" s="134"/>
    </row>
    <row r="3880" spans="2:31">
      <c r="B3880" s="1319">
        <f t="shared" si="164"/>
        <v>-1</v>
      </c>
      <c r="D3880" s="1310"/>
      <c r="E3880" s="1310"/>
      <c r="F3880" s="1320"/>
      <c r="G3880" s="1310"/>
      <c r="H3880" s="1310"/>
      <c r="I3880" s="1310"/>
      <c r="J3880" s="1321"/>
      <c r="K3880" s="1321"/>
      <c r="L3880" s="1310"/>
      <c r="N3880" s="1322">
        <f t="shared" si="162"/>
        <v>0</v>
      </c>
      <c r="O3880" s="1323">
        <f t="shared" si="163"/>
        <v>0</v>
      </c>
      <c r="P3880" s="1323">
        <f>O3880/'1.5 Universal Data'!$E$36</f>
        <v>0</v>
      </c>
      <c r="R3880" s="134"/>
      <c r="S3880" s="134"/>
      <c r="T3880" s="134"/>
      <c r="U3880" s="134"/>
      <c r="V3880" s="134"/>
      <c r="W3880" s="134"/>
      <c r="X3880" s="134"/>
      <c r="Y3880" s="134"/>
      <c r="Z3880" s="134"/>
      <c r="AA3880" s="134"/>
      <c r="AB3880" s="134"/>
      <c r="AC3880" s="134"/>
      <c r="AD3880" s="134"/>
      <c r="AE3880" s="134"/>
    </row>
    <row r="3881" spans="2:31">
      <c r="B3881" s="1319">
        <f t="shared" si="164"/>
        <v>-1</v>
      </c>
      <c r="D3881" s="1310"/>
      <c r="E3881" s="1310"/>
      <c r="F3881" s="1320"/>
      <c r="G3881" s="1310"/>
      <c r="H3881" s="1310"/>
      <c r="I3881" s="1310"/>
      <c r="J3881" s="1321"/>
      <c r="K3881" s="1321"/>
      <c r="L3881" s="1310"/>
      <c r="N3881" s="1322">
        <f t="shared" si="162"/>
        <v>0</v>
      </c>
      <c r="O3881" s="1323">
        <f t="shared" si="163"/>
        <v>0</v>
      </c>
      <c r="P3881" s="1323">
        <f>O3881/'1.5 Universal Data'!$E$36</f>
        <v>0</v>
      </c>
      <c r="R3881" s="134"/>
      <c r="S3881" s="134"/>
      <c r="T3881" s="134"/>
      <c r="U3881" s="134"/>
      <c r="V3881" s="134"/>
      <c r="W3881" s="134"/>
      <c r="X3881" s="134"/>
      <c r="Y3881" s="134"/>
      <c r="Z3881" s="134"/>
      <c r="AA3881" s="134"/>
      <c r="AB3881" s="134"/>
      <c r="AC3881" s="134"/>
      <c r="AD3881" s="134"/>
      <c r="AE3881" s="134"/>
    </row>
    <row r="3882" spans="2:31">
      <c r="B3882" s="1319">
        <f t="shared" si="164"/>
        <v>-1</v>
      </c>
      <c r="D3882" s="1310"/>
      <c r="E3882" s="1310"/>
      <c r="F3882" s="1320"/>
      <c r="G3882" s="1310"/>
      <c r="H3882" s="1310"/>
      <c r="I3882" s="1310"/>
      <c r="J3882" s="1321"/>
      <c r="K3882" s="1321"/>
      <c r="L3882" s="1310"/>
      <c r="N3882" s="1322">
        <f t="shared" si="162"/>
        <v>0</v>
      </c>
      <c r="O3882" s="1323">
        <f t="shared" si="163"/>
        <v>0</v>
      </c>
      <c r="P3882" s="1323">
        <f>O3882/'1.5 Universal Data'!$E$36</f>
        <v>0</v>
      </c>
      <c r="R3882" s="134"/>
      <c r="S3882" s="134"/>
      <c r="T3882" s="134"/>
      <c r="U3882" s="134"/>
      <c r="V3882" s="134"/>
      <c r="W3882" s="134"/>
      <c r="X3882" s="134"/>
      <c r="Y3882" s="134"/>
      <c r="Z3882" s="134"/>
      <c r="AA3882" s="134"/>
      <c r="AB3882" s="134"/>
      <c r="AC3882" s="134"/>
      <c r="AD3882" s="134"/>
      <c r="AE3882" s="134"/>
    </row>
    <row r="3883" spans="2:31">
      <c r="B3883" s="1319">
        <f t="shared" si="164"/>
        <v>-1</v>
      </c>
      <c r="D3883" s="1310"/>
      <c r="E3883" s="1310"/>
      <c r="F3883" s="1320"/>
      <c r="G3883" s="1310"/>
      <c r="H3883" s="1310"/>
      <c r="I3883" s="1310"/>
      <c r="J3883" s="1321"/>
      <c r="K3883" s="1321"/>
      <c r="L3883" s="1310"/>
      <c r="N3883" s="1322">
        <f t="shared" si="162"/>
        <v>0</v>
      </c>
      <c r="O3883" s="1323">
        <f t="shared" si="163"/>
        <v>0</v>
      </c>
      <c r="P3883" s="1323">
        <f>O3883/'1.5 Universal Data'!$E$36</f>
        <v>0</v>
      </c>
      <c r="R3883" s="134"/>
      <c r="S3883" s="134"/>
      <c r="T3883" s="134"/>
      <c r="U3883" s="134"/>
      <c r="V3883" s="134"/>
      <c r="W3883" s="134"/>
      <c r="X3883" s="134"/>
      <c r="Y3883" s="134"/>
      <c r="Z3883" s="134"/>
      <c r="AA3883" s="134"/>
      <c r="AB3883" s="134"/>
      <c r="AC3883" s="134"/>
      <c r="AD3883" s="134"/>
      <c r="AE3883" s="134"/>
    </row>
    <row r="3884" spans="2:31">
      <c r="B3884" s="1319">
        <f t="shared" si="164"/>
        <v>-1</v>
      </c>
      <c r="D3884" s="1310"/>
      <c r="E3884" s="1310"/>
      <c r="F3884" s="1320"/>
      <c r="G3884" s="1310"/>
      <c r="H3884" s="1310"/>
      <c r="I3884" s="1310"/>
      <c r="J3884" s="1321"/>
      <c r="K3884" s="1321"/>
      <c r="L3884" s="1310"/>
      <c r="N3884" s="1322">
        <f t="shared" si="162"/>
        <v>0</v>
      </c>
      <c r="O3884" s="1323">
        <f t="shared" si="163"/>
        <v>0</v>
      </c>
      <c r="P3884" s="1323">
        <f>O3884/'1.5 Universal Data'!$E$36</f>
        <v>0</v>
      </c>
      <c r="R3884" s="134"/>
      <c r="S3884" s="134"/>
      <c r="T3884" s="134"/>
      <c r="U3884" s="134"/>
      <c r="V3884" s="134"/>
      <c r="W3884" s="134"/>
      <c r="X3884" s="134"/>
      <c r="Y3884" s="134"/>
      <c r="Z3884" s="134"/>
      <c r="AA3884" s="134"/>
      <c r="AB3884" s="134"/>
      <c r="AC3884" s="134"/>
      <c r="AD3884" s="134"/>
      <c r="AE3884" s="134"/>
    </row>
    <row r="3885" spans="2:31">
      <c r="B3885" s="1319">
        <f t="shared" si="164"/>
        <v>-1</v>
      </c>
      <c r="D3885" s="1310"/>
      <c r="E3885" s="1310"/>
      <c r="F3885" s="1320"/>
      <c r="G3885" s="1310"/>
      <c r="H3885" s="1310"/>
      <c r="I3885" s="1310"/>
      <c r="J3885" s="1321"/>
      <c r="K3885" s="1321"/>
      <c r="L3885" s="1310"/>
      <c r="N3885" s="1322">
        <f t="shared" si="162"/>
        <v>0</v>
      </c>
      <c r="O3885" s="1323">
        <f t="shared" si="163"/>
        <v>0</v>
      </c>
      <c r="P3885" s="1323">
        <f>O3885/'1.5 Universal Data'!$E$36</f>
        <v>0</v>
      </c>
      <c r="R3885" s="134"/>
      <c r="S3885" s="134"/>
      <c r="T3885" s="134"/>
      <c r="U3885" s="134"/>
      <c r="V3885" s="134"/>
      <c r="W3885" s="134"/>
      <c r="X3885" s="134"/>
      <c r="Y3885" s="134"/>
      <c r="Z3885" s="134"/>
      <c r="AA3885" s="134"/>
      <c r="AB3885" s="134"/>
      <c r="AC3885" s="134"/>
      <c r="AD3885" s="134"/>
      <c r="AE3885" s="134"/>
    </row>
    <row r="3886" spans="2:31">
      <c r="B3886" s="1319">
        <f t="shared" si="164"/>
        <v>-1</v>
      </c>
      <c r="D3886" s="1310"/>
      <c r="E3886" s="1310"/>
      <c r="F3886" s="1320"/>
      <c r="G3886" s="1310"/>
      <c r="H3886" s="1310"/>
      <c r="I3886" s="1310"/>
      <c r="J3886" s="1321"/>
      <c r="K3886" s="1321"/>
      <c r="L3886" s="1310"/>
      <c r="N3886" s="1322">
        <f t="shared" si="162"/>
        <v>0</v>
      </c>
      <c r="O3886" s="1323">
        <f t="shared" si="163"/>
        <v>0</v>
      </c>
      <c r="P3886" s="1323">
        <f>O3886/'1.5 Universal Data'!$E$36</f>
        <v>0</v>
      </c>
      <c r="R3886" s="134"/>
      <c r="S3886" s="134"/>
      <c r="T3886" s="134"/>
      <c r="U3886" s="134"/>
      <c r="V3886" s="134"/>
      <c r="W3886" s="134"/>
      <c r="X3886" s="134"/>
      <c r="Y3886" s="134"/>
      <c r="Z3886" s="134"/>
      <c r="AA3886" s="134"/>
      <c r="AB3886" s="134"/>
      <c r="AC3886" s="134"/>
      <c r="AD3886" s="134"/>
      <c r="AE3886" s="134"/>
    </row>
    <row r="3887" spans="2:31">
      <c r="B3887" s="1319">
        <f t="shared" si="164"/>
        <v>-1</v>
      </c>
      <c r="D3887" s="1310"/>
      <c r="E3887" s="1310"/>
      <c r="F3887" s="1320"/>
      <c r="G3887" s="1310"/>
      <c r="H3887" s="1310"/>
      <c r="I3887" s="1310"/>
      <c r="J3887" s="1321"/>
      <c r="K3887" s="1321"/>
      <c r="L3887" s="1310"/>
      <c r="N3887" s="1322">
        <f t="shared" si="162"/>
        <v>0</v>
      </c>
      <c r="O3887" s="1323">
        <f t="shared" si="163"/>
        <v>0</v>
      </c>
      <c r="P3887" s="1323">
        <f>O3887/'1.5 Universal Data'!$E$36</f>
        <v>0</v>
      </c>
      <c r="R3887" s="134"/>
      <c r="S3887" s="134"/>
      <c r="T3887" s="134"/>
      <c r="U3887" s="134"/>
      <c r="V3887" s="134"/>
      <c r="W3887" s="134"/>
      <c r="X3887" s="134"/>
      <c r="Y3887" s="134"/>
      <c r="Z3887" s="134"/>
      <c r="AA3887" s="134"/>
      <c r="AB3887" s="134"/>
      <c r="AC3887" s="134"/>
      <c r="AD3887" s="134"/>
      <c r="AE3887" s="134"/>
    </row>
    <row r="3888" spans="2:31">
      <c r="B3888" s="1319">
        <f t="shared" si="164"/>
        <v>-1</v>
      </c>
      <c r="D3888" s="1310"/>
      <c r="E3888" s="1310"/>
      <c r="F3888" s="1320"/>
      <c r="G3888" s="1310"/>
      <c r="H3888" s="1310"/>
      <c r="I3888" s="1310"/>
      <c r="J3888" s="1321"/>
      <c r="K3888" s="1321"/>
      <c r="L3888" s="1310"/>
      <c r="N3888" s="1322">
        <f t="shared" si="162"/>
        <v>0</v>
      </c>
      <c r="O3888" s="1323">
        <f t="shared" si="163"/>
        <v>0</v>
      </c>
      <c r="P3888" s="1323">
        <f>O3888/'1.5 Universal Data'!$E$36</f>
        <v>0</v>
      </c>
      <c r="R3888" s="134"/>
      <c r="S3888" s="134"/>
      <c r="T3888" s="134"/>
      <c r="U3888" s="134"/>
      <c r="V3888" s="134"/>
      <c r="W3888" s="134"/>
      <c r="X3888" s="134"/>
      <c r="Y3888" s="134"/>
      <c r="Z3888" s="134"/>
      <c r="AA3888" s="134"/>
      <c r="AB3888" s="134"/>
      <c r="AC3888" s="134"/>
      <c r="AD3888" s="134"/>
      <c r="AE3888" s="134"/>
    </row>
    <row r="3889" spans="2:31">
      <c r="B3889" s="1319">
        <f t="shared" si="164"/>
        <v>-1</v>
      </c>
      <c r="D3889" s="1310"/>
      <c r="E3889" s="1310"/>
      <c r="F3889" s="1320"/>
      <c r="G3889" s="1310"/>
      <c r="H3889" s="1310"/>
      <c r="I3889" s="1310"/>
      <c r="J3889" s="1321"/>
      <c r="K3889" s="1321"/>
      <c r="L3889" s="1310"/>
      <c r="N3889" s="1322">
        <f t="shared" si="162"/>
        <v>0</v>
      </c>
      <c r="O3889" s="1323">
        <f t="shared" si="163"/>
        <v>0</v>
      </c>
      <c r="P3889" s="1323">
        <f>O3889/'1.5 Universal Data'!$E$36</f>
        <v>0</v>
      </c>
      <c r="R3889" s="134"/>
      <c r="S3889" s="134"/>
      <c r="T3889" s="134"/>
      <c r="U3889" s="134"/>
      <c r="V3889" s="134"/>
      <c r="W3889" s="134"/>
      <c r="X3889" s="134"/>
      <c r="Y3889" s="134"/>
      <c r="Z3889" s="134"/>
      <c r="AA3889" s="134"/>
      <c r="AB3889" s="134"/>
      <c r="AC3889" s="134"/>
      <c r="AD3889" s="134"/>
      <c r="AE3889" s="134"/>
    </row>
    <row r="3890" spans="2:31">
      <c r="B3890" s="1319">
        <f t="shared" si="164"/>
        <v>-1</v>
      </c>
      <c r="D3890" s="1310"/>
      <c r="E3890" s="1310"/>
      <c r="F3890" s="1320"/>
      <c r="G3890" s="1310"/>
      <c r="H3890" s="1310"/>
      <c r="I3890" s="1310"/>
      <c r="J3890" s="1321"/>
      <c r="K3890" s="1321"/>
      <c r="L3890" s="1310"/>
      <c r="N3890" s="1322">
        <f t="shared" si="162"/>
        <v>0</v>
      </c>
      <c r="O3890" s="1323">
        <f t="shared" si="163"/>
        <v>0</v>
      </c>
      <c r="P3890" s="1323">
        <f>O3890/'1.5 Universal Data'!$E$36</f>
        <v>0</v>
      </c>
      <c r="R3890" s="134"/>
      <c r="S3890" s="134"/>
      <c r="T3890" s="134"/>
      <c r="U3890" s="134"/>
      <c r="V3890" s="134"/>
      <c r="W3890" s="134"/>
      <c r="X3890" s="134"/>
      <c r="Y3890" s="134"/>
      <c r="Z3890" s="134"/>
      <c r="AA3890" s="134"/>
      <c r="AB3890" s="134"/>
      <c r="AC3890" s="134"/>
      <c r="AD3890" s="134"/>
      <c r="AE3890" s="134"/>
    </row>
    <row r="3891" spans="2:31">
      <c r="B3891" s="1319">
        <f t="shared" si="164"/>
        <v>-1</v>
      </c>
      <c r="D3891" s="1310"/>
      <c r="E3891" s="1310"/>
      <c r="F3891" s="1320"/>
      <c r="G3891" s="1310"/>
      <c r="H3891" s="1310"/>
      <c r="I3891" s="1310"/>
      <c r="J3891" s="1321"/>
      <c r="K3891" s="1321"/>
      <c r="L3891" s="1310"/>
      <c r="N3891" s="1322">
        <f t="shared" si="162"/>
        <v>0</v>
      </c>
      <c r="O3891" s="1323">
        <f t="shared" si="163"/>
        <v>0</v>
      </c>
      <c r="P3891" s="1323">
        <f>O3891/'1.5 Universal Data'!$E$36</f>
        <v>0</v>
      </c>
      <c r="R3891" s="134"/>
      <c r="S3891" s="134"/>
      <c r="T3891" s="134"/>
      <c r="U3891" s="134"/>
      <c r="V3891" s="134"/>
      <c r="W3891" s="134"/>
      <c r="X3891" s="134"/>
      <c r="Y3891" s="134"/>
      <c r="Z3891" s="134"/>
      <c r="AA3891" s="134"/>
      <c r="AB3891" s="134"/>
      <c r="AC3891" s="134"/>
      <c r="AD3891" s="134"/>
      <c r="AE3891" s="134"/>
    </row>
    <row r="3892" spans="2:31">
      <c r="B3892" s="1319">
        <f t="shared" si="164"/>
        <v>-1</v>
      </c>
      <c r="D3892" s="1310"/>
      <c r="E3892" s="1310"/>
      <c r="F3892" s="1320"/>
      <c r="G3892" s="1310"/>
      <c r="H3892" s="1310"/>
      <c r="I3892" s="1310"/>
      <c r="J3892" s="1321"/>
      <c r="K3892" s="1321"/>
      <c r="L3892" s="1310"/>
      <c r="N3892" s="1322">
        <f t="shared" si="162"/>
        <v>0</v>
      </c>
      <c r="O3892" s="1323">
        <f t="shared" si="163"/>
        <v>0</v>
      </c>
      <c r="P3892" s="1323">
        <f>O3892/'1.5 Universal Data'!$E$36</f>
        <v>0</v>
      </c>
      <c r="R3892" s="134"/>
      <c r="S3892" s="134"/>
      <c r="T3892" s="134"/>
      <c r="U3892" s="134"/>
      <c r="V3892" s="134"/>
      <c r="W3892" s="134"/>
      <c r="X3892" s="134"/>
      <c r="Y3892" s="134"/>
      <c r="Z3892" s="134"/>
      <c r="AA3892" s="134"/>
      <c r="AB3892" s="134"/>
      <c r="AC3892" s="134"/>
      <c r="AD3892" s="134"/>
      <c r="AE3892" s="134"/>
    </row>
    <row r="3893" spans="2:31">
      <c r="B3893" s="1319">
        <f t="shared" si="164"/>
        <v>-1</v>
      </c>
      <c r="D3893" s="1310"/>
      <c r="E3893" s="1310"/>
      <c r="F3893" s="1320"/>
      <c r="G3893" s="1310"/>
      <c r="H3893" s="1310"/>
      <c r="I3893" s="1310"/>
      <c r="J3893" s="1321"/>
      <c r="K3893" s="1321"/>
      <c r="L3893" s="1310"/>
      <c r="N3893" s="1322">
        <f t="shared" si="162"/>
        <v>0</v>
      </c>
      <c r="O3893" s="1323">
        <f t="shared" si="163"/>
        <v>0</v>
      </c>
      <c r="P3893" s="1323">
        <f>O3893/'1.5 Universal Data'!$E$36</f>
        <v>0</v>
      </c>
      <c r="R3893" s="134"/>
      <c r="S3893" s="134"/>
      <c r="T3893" s="134"/>
      <c r="U3893" s="134"/>
      <c r="V3893" s="134"/>
      <c r="W3893" s="134"/>
      <c r="X3893" s="134"/>
      <c r="Y3893" s="134"/>
      <c r="Z3893" s="134"/>
      <c r="AA3893" s="134"/>
      <c r="AB3893" s="134"/>
      <c r="AC3893" s="134"/>
      <c r="AD3893" s="134"/>
      <c r="AE3893" s="134"/>
    </row>
    <row r="3894" spans="2:31">
      <c r="B3894" s="1319">
        <f t="shared" si="164"/>
        <v>-1</v>
      </c>
      <c r="D3894" s="1310"/>
      <c r="E3894" s="1310"/>
      <c r="F3894" s="1320"/>
      <c r="G3894" s="1310"/>
      <c r="H3894" s="1310"/>
      <c r="I3894" s="1310"/>
      <c r="J3894" s="1321"/>
      <c r="K3894" s="1321"/>
      <c r="L3894" s="1310"/>
      <c r="N3894" s="1322">
        <f t="shared" si="162"/>
        <v>0</v>
      </c>
      <c r="O3894" s="1323">
        <f t="shared" si="163"/>
        <v>0</v>
      </c>
      <c r="P3894" s="1323">
        <f>O3894/'1.5 Universal Data'!$E$36</f>
        <v>0</v>
      </c>
      <c r="R3894" s="134"/>
      <c r="S3894" s="134"/>
      <c r="T3894" s="134"/>
      <c r="U3894" s="134"/>
      <c r="V3894" s="134"/>
      <c r="W3894" s="134"/>
      <c r="X3894" s="134"/>
      <c r="Y3894" s="134"/>
      <c r="Z3894" s="134"/>
      <c r="AA3894" s="134"/>
      <c r="AB3894" s="134"/>
      <c r="AC3894" s="134"/>
      <c r="AD3894" s="134"/>
      <c r="AE3894" s="134"/>
    </row>
    <row r="3895" spans="2:31">
      <c r="B3895" s="1319">
        <f t="shared" si="164"/>
        <v>-1</v>
      </c>
      <c r="D3895" s="1310"/>
      <c r="E3895" s="1310"/>
      <c r="F3895" s="1320"/>
      <c r="G3895" s="1310"/>
      <c r="H3895" s="1310"/>
      <c r="I3895" s="1310"/>
      <c r="J3895" s="1321"/>
      <c r="K3895" s="1321"/>
      <c r="L3895" s="1310"/>
      <c r="N3895" s="1322">
        <f t="shared" si="162"/>
        <v>0</v>
      </c>
      <c r="O3895" s="1323">
        <f t="shared" si="163"/>
        <v>0</v>
      </c>
      <c r="P3895" s="1323">
        <f>O3895/'1.5 Universal Data'!$E$36</f>
        <v>0</v>
      </c>
      <c r="R3895" s="134"/>
      <c r="S3895" s="134"/>
      <c r="T3895" s="134"/>
      <c r="U3895" s="134"/>
      <c r="V3895" s="134"/>
      <c r="W3895" s="134"/>
      <c r="X3895" s="134"/>
      <c r="Y3895" s="134"/>
      <c r="Z3895" s="134"/>
      <c r="AA3895" s="134"/>
      <c r="AB3895" s="134"/>
      <c r="AC3895" s="134"/>
      <c r="AD3895" s="134"/>
      <c r="AE3895" s="134"/>
    </row>
    <row r="3896" spans="2:31">
      <c r="B3896" s="1319">
        <f t="shared" si="164"/>
        <v>-1</v>
      </c>
      <c r="D3896" s="1310"/>
      <c r="E3896" s="1310"/>
      <c r="F3896" s="1320"/>
      <c r="G3896" s="1310"/>
      <c r="H3896" s="1310"/>
      <c r="I3896" s="1310"/>
      <c r="J3896" s="1321"/>
      <c r="K3896" s="1321"/>
      <c r="L3896" s="1310"/>
      <c r="N3896" s="1322">
        <f t="shared" si="162"/>
        <v>0</v>
      </c>
      <c r="O3896" s="1323">
        <f t="shared" si="163"/>
        <v>0</v>
      </c>
      <c r="P3896" s="1323">
        <f>O3896/'1.5 Universal Data'!$E$36</f>
        <v>0</v>
      </c>
      <c r="R3896" s="134"/>
      <c r="S3896" s="134"/>
      <c r="T3896" s="134"/>
      <c r="U3896" s="134"/>
      <c r="V3896" s="134"/>
      <c r="W3896" s="134"/>
      <c r="X3896" s="134"/>
      <c r="Y3896" s="134"/>
      <c r="Z3896" s="134"/>
      <c r="AA3896" s="134"/>
      <c r="AB3896" s="134"/>
      <c r="AC3896" s="134"/>
      <c r="AD3896" s="134"/>
      <c r="AE3896" s="134"/>
    </row>
    <row r="3897" spans="2:31">
      <c r="B3897" s="1319">
        <f t="shared" si="164"/>
        <v>-1</v>
      </c>
      <c r="D3897" s="1310"/>
      <c r="E3897" s="1310"/>
      <c r="F3897" s="1320"/>
      <c r="G3897" s="1310"/>
      <c r="H3897" s="1310"/>
      <c r="I3897" s="1310"/>
      <c r="J3897" s="1321"/>
      <c r="K3897" s="1321"/>
      <c r="L3897" s="1310"/>
      <c r="N3897" s="1322">
        <f t="shared" si="162"/>
        <v>0</v>
      </c>
      <c r="O3897" s="1323">
        <f t="shared" si="163"/>
        <v>0</v>
      </c>
      <c r="P3897" s="1323">
        <f>O3897/'1.5 Universal Data'!$E$36</f>
        <v>0</v>
      </c>
      <c r="R3897" s="134"/>
      <c r="S3897" s="134"/>
      <c r="T3897" s="134"/>
      <c r="U3897" s="134"/>
      <c r="V3897" s="134"/>
      <c r="W3897" s="134"/>
      <c r="X3897" s="134"/>
      <c r="Y3897" s="134"/>
      <c r="Z3897" s="134"/>
      <c r="AA3897" s="134"/>
      <c r="AB3897" s="134"/>
      <c r="AC3897" s="134"/>
      <c r="AD3897" s="134"/>
      <c r="AE3897" s="134"/>
    </row>
    <row r="3898" spans="2:31">
      <c r="B3898" s="1319">
        <f t="shared" si="164"/>
        <v>-1</v>
      </c>
      <c r="D3898" s="1310"/>
      <c r="E3898" s="1310"/>
      <c r="F3898" s="1320"/>
      <c r="G3898" s="1310"/>
      <c r="H3898" s="1310"/>
      <c r="I3898" s="1310"/>
      <c r="J3898" s="1321"/>
      <c r="K3898" s="1321"/>
      <c r="L3898" s="1310"/>
      <c r="N3898" s="1322">
        <f t="shared" si="162"/>
        <v>0</v>
      </c>
      <c r="O3898" s="1323">
        <f t="shared" si="163"/>
        <v>0</v>
      </c>
      <c r="P3898" s="1323">
        <f>O3898/'1.5 Universal Data'!$E$36</f>
        <v>0</v>
      </c>
      <c r="R3898" s="134"/>
      <c r="S3898" s="134"/>
      <c r="T3898" s="134"/>
      <c r="U3898" s="134"/>
      <c r="V3898" s="134"/>
      <c r="W3898" s="134"/>
      <c r="X3898" s="134"/>
      <c r="Y3898" s="134"/>
      <c r="Z3898" s="134"/>
      <c r="AA3898" s="134"/>
      <c r="AB3898" s="134"/>
      <c r="AC3898" s="134"/>
      <c r="AD3898" s="134"/>
      <c r="AE3898" s="134"/>
    </row>
    <row r="3899" spans="2:31">
      <c r="B3899" s="1319">
        <f t="shared" si="164"/>
        <v>-1</v>
      </c>
      <c r="D3899" s="1310"/>
      <c r="E3899" s="1310"/>
      <c r="F3899" s="1320"/>
      <c r="G3899" s="1310"/>
      <c r="H3899" s="1310"/>
      <c r="I3899" s="1310"/>
      <c r="J3899" s="1321"/>
      <c r="K3899" s="1321"/>
      <c r="L3899" s="1310"/>
      <c r="N3899" s="1322">
        <f t="shared" si="162"/>
        <v>0</v>
      </c>
      <c r="O3899" s="1323">
        <f t="shared" si="163"/>
        <v>0</v>
      </c>
      <c r="P3899" s="1323">
        <f>O3899/'1.5 Universal Data'!$E$36</f>
        <v>0</v>
      </c>
      <c r="R3899" s="134"/>
      <c r="S3899" s="134"/>
      <c r="T3899" s="134"/>
      <c r="U3899" s="134"/>
      <c r="V3899" s="134"/>
      <c r="W3899" s="134"/>
      <c r="X3899" s="134"/>
      <c r="Y3899" s="134"/>
      <c r="Z3899" s="134"/>
      <c r="AA3899" s="134"/>
      <c r="AB3899" s="134"/>
      <c r="AC3899" s="134"/>
      <c r="AD3899" s="134"/>
      <c r="AE3899" s="134"/>
    </row>
    <row r="3900" spans="2:31">
      <c r="B3900" s="1319">
        <f t="shared" si="164"/>
        <v>-1</v>
      </c>
      <c r="D3900" s="1310"/>
      <c r="E3900" s="1310"/>
      <c r="F3900" s="1320"/>
      <c r="G3900" s="1310"/>
      <c r="H3900" s="1310"/>
      <c r="I3900" s="1310"/>
      <c r="J3900" s="1321"/>
      <c r="K3900" s="1321"/>
      <c r="L3900" s="1310"/>
      <c r="N3900" s="1322">
        <f t="shared" si="162"/>
        <v>0</v>
      </c>
      <c r="O3900" s="1323">
        <f t="shared" si="163"/>
        <v>0</v>
      </c>
      <c r="P3900" s="1323">
        <f>O3900/'1.5 Universal Data'!$E$36</f>
        <v>0</v>
      </c>
      <c r="R3900" s="134"/>
      <c r="S3900" s="134"/>
      <c r="T3900" s="134"/>
      <c r="U3900" s="134"/>
      <c r="V3900" s="134"/>
      <c r="W3900" s="134"/>
      <c r="X3900" s="134"/>
      <c r="Y3900" s="134"/>
      <c r="Z3900" s="134"/>
      <c r="AA3900" s="134"/>
      <c r="AB3900" s="134"/>
      <c r="AC3900" s="134"/>
      <c r="AD3900" s="134"/>
      <c r="AE3900" s="134"/>
    </row>
    <row r="3901" spans="2:31">
      <c r="B3901" s="1319">
        <f t="shared" si="164"/>
        <v>-1</v>
      </c>
      <c r="D3901" s="1310"/>
      <c r="E3901" s="1310"/>
      <c r="F3901" s="1320"/>
      <c r="G3901" s="1310"/>
      <c r="H3901" s="1310"/>
      <c r="I3901" s="1310"/>
      <c r="J3901" s="1321"/>
      <c r="K3901" s="1321"/>
      <c r="L3901" s="1310"/>
      <c r="N3901" s="1322">
        <f t="shared" si="162"/>
        <v>0</v>
      </c>
      <c r="O3901" s="1323">
        <f t="shared" si="163"/>
        <v>0</v>
      </c>
      <c r="P3901" s="1323">
        <f>O3901/'1.5 Universal Data'!$E$36</f>
        <v>0</v>
      </c>
      <c r="R3901" s="134"/>
      <c r="S3901" s="134"/>
      <c r="T3901" s="134"/>
      <c r="U3901" s="134"/>
      <c r="V3901" s="134"/>
      <c r="W3901" s="134"/>
      <c r="X3901" s="134"/>
      <c r="Y3901" s="134"/>
      <c r="Z3901" s="134"/>
      <c r="AA3901" s="134"/>
      <c r="AB3901" s="134"/>
      <c r="AC3901" s="134"/>
      <c r="AD3901" s="134"/>
      <c r="AE3901" s="134"/>
    </row>
    <row r="3902" spans="2:31">
      <c r="B3902" s="1319">
        <f t="shared" si="164"/>
        <v>-1</v>
      </c>
      <c r="D3902" s="1310"/>
      <c r="E3902" s="1310"/>
      <c r="F3902" s="1320"/>
      <c r="G3902" s="1310"/>
      <c r="H3902" s="1310"/>
      <c r="I3902" s="1310"/>
      <c r="J3902" s="1321"/>
      <c r="K3902" s="1321"/>
      <c r="L3902" s="1310"/>
      <c r="N3902" s="1322">
        <f t="shared" si="162"/>
        <v>0</v>
      </c>
      <c r="O3902" s="1323">
        <f t="shared" si="163"/>
        <v>0</v>
      </c>
      <c r="P3902" s="1323">
        <f>O3902/'1.5 Universal Data'!$E$36</f>
        <v>0</v>
      </c>
      <c r="R3902" s="134"/>
      <c r="S3902" s="134"/>
      <c r="T3902" s="134"/>
      <c r="U3902" s="134"/>
      <c r="V3902" s="134"/>
      <c r="W3902" s="134"/>
      <c r="X3902" s="134"/>
      <c r="Y3902" s="134"/>
      <c r="Z3902" s="134"/>
      <c r="AA3902" s="134"/>
      <c r="AB3902" s="134"/>
      <c r="AC3902" s="134"/>
      <c r="AD3902" s="134"/>
      <c r="AE3902" s="134"/>
    </row>
    <row r="3903" spans="2:31">
      <c r="B3903" s="1319">
        <f t="shared" si="164"/>
        <v>-1</v>
      </c>
      <c r="D3903" s="1310"/>
      <c r="E3903" s="1310"/>
      <c r="F3903" s="1320"/>
      <c r="G3903" s="1310"/>
      <c r="H3903" s="1310"/>
      <c r="I3903" s="1310"/>
      <c r="J3903" s="1321"/>
      <c r="K3903" s="1321"/>
      <c r="L3903" s="1310"/>
      <c r="N3903" s="1322">
        <f t="shared" si="162"/>
        <v>0</v>
      </c>
      <c r="O3903" s="1323">
        <f t="shared" si="163"/>
        <v>0</v>
      </c>
      <c r="P3903" s="1323">
        <f>O3903/'1.5 Universal Data'!$E$36</f>
        <v>0</v>
      </c>
      <c r="R3903" s="134"/>
      <c r="S3903" s="134"/>
      <c r="T3903" s="134"/>
      <c r="U3903" s="134"/>
      <c r="V3903" s="134"/>
      <c r="W3903" s="134"/>
      <c r="X3903" s="134"/>
      <c r="Y3903" s="134"/>
      <c r="Z3903" s="134"/>
      <c r="AA3903" s="134"/>
      <c r="AB3903" s="134"/>
      <c r="AC3903" s="134"/>
      <c r="AD3903" s="134"/>
      <c r="AE3903" s="134"/>
    </row>
    <row r="3904" spans="2:31">
      <c r="B3904" s="1319">
        <f t="shared" si="164"/>
        <v>-1</v>
      </c>
      <c r="D3904" s="1310"/>
      <c r="E3904" s="1310"/>
      <c r="F3904" s="1320"/>
      <c r="G3904" s="1310"/>
      <c r="H3904" s="1310"/>
      <c r="I3904" s="1310"/>
      <c r="J3904" s="1321"/>
      <c r="K3904" s="1321"/>
      <c r="L3904" s="1310"/>
      <c r="N3904" s="1322">
        <f t="shared" si="162"/>
        <v>0</v>
      </c>
      <c r="O3904" s="1323">
        <f t="shared" si="163"/>
        <v>0</v>
      </c>
      <c r="P3904" s="1323">
        <f>O3904/'1.5 Universal Data'!$E$36</f>
        <v>0</v>
      </c>
      <c r="R3904" s="134"/>
      <c r="S3904" s="134"/>
      <c r="T3904" s="134"/>
      <c r="U3904" s="134"/>
      <c r="V3904" s="134"/>
      <c r="W3904" s="134"/>
      <c r="X3904" s="134"/>
      <c r="Y3904" s="134"/>
      <c r="Z3904" s="134"/>
      <c r="AA3904" s="134"/>
      <c r="AB3904" s="134"/>
      <c r="AC3904" s="134"/>
      <c r="AD3904" s="134"/>
      <c r="AE3904" s="134"/>
    </row>
    <row r="3905" spans="2:31">
      <c r="B3905" s="1319">
        <f t="shared" si="164"/>
        <v>-1</v>
      </c>
      <c r="D3905" s="1310"/>
      <c r="E3905" s="1310"/>
      <c r="F3905" s="1320"/>
      <c r="G3905" s="1310"/>
      <c r="H3905" s="1310"/>
      <c r="I3905" s="1310"/>
      <c r="J3905" s="1321"/>
      <c r="K3905" s="1321"/>
      <c r="L3905" s="1310"/>
      <c r="N3905" s="1322">
        <f t="shared" si="162"/>
        <v>0</v>
      </c>
      <c r="O3905" s="1323">
        <f t="shared" si="163"/>
        <v>0</v>
      </c>
      <c r="P3905" s="1323">
        <f>O3905/'1.5 Universal Data'!$E$36</f>
        <v>0</v>
      </c>
      <c r="R3905" s="134"/>
      <c r="S3905" s="134"/>
      <c r="T3905" s="134"/>
      <c r="U3905" s="134"/>
      <c r="V3905" s="134"/>
      <c r="W3905" s="134"/>
      <c r="X3905" s="134"/>
      <c r="Y3905" s="134"/>
      <c r="Z3905" s="134"/>
      <c r="AA3905" s="134"/>
      <c r="AB3905" s="134"/>
      <c r="AC3905" s="134"/>
      <c r="AD3905" s="134"/>
      <c r="AE3905" s="134"/>
    </row>
    <row r="3906" spans="2:31">
      <c r="B3906" s="1319">
        <f t="shared" si="164"/>
        <v>-1</v>
      </c>
      <c r="D3906" s="1310"/>
      <c r="E3906" s="1310"/>
      <c r="F3906" s="1320"/>
      <c r="G3906" s="1310"/>
      <c r="H3906" s="1310"/>
      <c r="I3906" s="1310"/>
      <c r="J3906" s="1321"/>
      <c r="K3906" s="1321"/>
      <c r="L3906" s="1310"/>
      <c r="N3906" s="1322">
        <f t="shared" si="162"/>
        <v>0</v>
      </c>
      <c r="O3906" s="1323">
        <f t="shared" si="163"/>
        <v>0</v>
      </c>
      <c r="P3906" s="1323">
        <f>O3906/'1.5 Universal Data'!$E$36</f>
        <v>0</v>
      </c>
      <c r="R3906" s="134"/>
      <c r="S3906" s="134"/>
      <c r="T3906" s="134"/>
      <c r="U3906" s="134"/>
      <c r="V3906" s="134"/>
      <c r="W3906" s="134"/>
      <c r="X3906" s="134"/>
      <c r="Y3906" s="134"/>
      <c r="Z3906" s="134"/>
      <c r="AA3906" s="134"/>
      <c r="AB3906" s="134"/>
      <c r="AC3906" s="134"/>
      <c r="AD3906" s="134"/>
      <c r="AE3906" s="134"/>
    </row>
    <row r="3907" spans="2:31">
      <c r="B3907" s="1319">
        <f t="shared" si="164"/>
        <v>-1</v>
      </c>
      <c r="D3907" s="1310"/>
      <c r="E3907" s="1310"/>
      <c r="F3907" s="1320"/>
      <c r="G3907" s="1310"/>
      <c r="H3907" s="1310"/>
      <c r="I3907" s="1310"/>
      <c r="J3907" s="1321"/>
      <c r="K3907" s="1321"/>
      <c r="L3907" s="1310"/>
      <c r="N3907" s="1322">
        <f t="shared" si="162"/>
        <v>0</v>
      </c>
      <c r="O3907" s="1323">
        <f t="shared" si="163"/>
        <v>0</v>
      </c>
      <c r="P3907" s="1323">
        <f>O3907/'1.5 Universal Data'!$E$36</f>
        <v>0</v>
      </c>
      <c r="R3907" s="134"/>
      <c r="S3907" s="134"/>
      <c r="T3907" s="134"/>
      <c r="U3907" s="134"/>
      <c r="V3907" s="134"/>
      <c r="W3907" s="134"/>
      <c r="X3907" s="134"/>
      <c r="Y3907" s="134"/>
      <c r="Z3907" s="134"/>
      <c r="AA3907" s="134"/>
      <c r="AB3907" s="134"/>
      <c r="AC3907" s="134"/>
      <c r="AD3907" s="134"/>
      <c r="AE3907" s="134"/>
    </row>
    <row r="3908" spans="2:31">
      <c r="B3908" s="1319">
        <f t="shared" si="164"/>
        <v>-1</v>
      </c>
      <c r="D3908" s="1310"/>
      <c r="E3908" s="1310"/>
      <c r="F3908" s="1320"/>
      <c r="G3908" s="1310"/>
      <c r="H3908" s="1310"/>
      <c r="I3908" s="1310"/>
      <c r="J3908" s="1321"/>
      <c r="K3908" s="1321"/>
      <c r="L3908" s="1310"/>
      <c r="N3908" s="1322">
        <f t="shared" si="162"/>
        <v>0</v>
      </c>
      <c r="O3908" s="1323">
        <f t="shared" si="163"/>
        <v>0</v>
      </c>
      <c r="P3908" s="1323">
        <f>O3908/'1.5 Universal Data'!$E$36</f>
        <v>0</v>
      </c>
      <c r="R3908" s="134"/>
      <c r="S3908" s="134"/>
      <c r="T3908" s="134"/>
      <c r="U3908" s="134"/>
      <c r="V3908" s="134"/>
      <c r="W3908" s="134"/>
      <c r="X3908" s="134"/>
      <c r="Y3908" s="134"/>
      <c r="Z3908" s="134"/>
      <c r="AA3908" s="134"/>
      <c r="AB3908" s="134"/>
      <c r="AC3908" s="134"/>
      <c r="AD3908" s="134"/>
      <c r="AE3908" s="134"/>
    </row>
    <row r="3909" spans="2:31">
      <c r="B3909" s="1319">
        <f t="shared" si="164"/>
        <v>-1</v>
      </c>
      <c r="D3909" s="1310"/>
      <c r="E3909" s="1310"/>
      <c r="F3909" s="1320"/>
      <c r="G3909" s="1310"/>
      <c r="H3909" s="1310"/>
      <c r="I3909" s="1310"/>
      <c r="J3909" s="1321"/>
      <c r="K3909" s="1321"/>
      <c r="L3909" s="1310"/>
      <c r="N3909" s="1322">
        <f t="shared" si="162"/>
        <v>0</v>
      </c>
      <c r="O3909" s="1323">
        <f t="shared" si="163"/>
        <v>0</v>
      </c>
      <c r="P3909" s="1323">
        <f>O3909/'1.5 Universal Data'!$E$36</f>
        <v>0</v>
      </c>
      <c r="R3909" s="134"/>
      <c r="S3909" s="134"/>
      <c r="T3909" s="134"/>
      <c r="U3909" s="134"/>
      <c r="V3909" s="134"/>
      <c r="W3909" s="134"/>
      <c r="X3909" s="134"/>
      <c r="Y3909" s="134"/>
      <c r="Z3909" s="134"/>
      <c r="AA3909" s="134"/>
      <c r="AB3909" s="134"/>
      <c r="AC3909" s="134"/>
      <c r="AD3909" s="134"/>
      <c r="AE3909" s="134"/>
    </row>
    <row r="3910" spans="2:31">
      <c r="B3910" s="1319">
        <f t="shared" si="164"/>
        <v>-1</v>
      </c>
      <c r="D3910" s="1310"/>
      <c r="E3910" s="1310"/>
      <c r="F3910" s="1320"/>
      <c r="G3910" s="1310"/>
      <c r="H3910" s="1310"/>
      <c r="I3910" s="1310"/>
      <c r="J3910" s="1321"/>
      <c r="K3910" s="1321"/>
      <c r="L3910" s="1310"/>
      <c r="N3910" s="1322">
        <f t="shared" si="162"/>
        <v>0</v>
      </c>
      <c r="O3910" s="1323">
        <f t="shared" si="163"/>
        <v>0</v>
      </c>
      <c r="P3910" s="1323">
        <f>O3910/'1.5 Universal Data'!$E$36</f>
        <v>0</v>
      </c>
      <c r="R3910" s="134"/>
      <c r="S3910" s="134"/>
      <c r="T3910" s="134"/>
      <c r="U3910" s="134"/>
      <c r="V3910" s="134"/>
      <c r="W3910" s="134"/>
      <c r="X3910" s="134"/>
      <c r="Y3910" s="134"/>
      <c r="Z3910" s="134"/>
      <c r="AA3910" s="134"/>
      <c r="AB3910" s="134"/>
      <c r="AC3910" s="134"/>
      <c r="AD3910" s="134"/>
      <c r="AE3910" s="134"/>
    </row>
    <row r="3911" spans="2:31">
      <c r="B3911" s="1319">
        <f t="shared" si="164"/>
        <v>-1</v>
      </c>
      <c r="D3911" s="1310"/>
      <c r="E3911" s="1310"/>
      <c r="F3911" s="1320"/>
      <c r="G3911" s="1310"/>
      <c r="H3911" s="1310"/>
      <c r="I3911" s="1310"/>
      <c r="J3911" s="1321"/>
      <c r="K3911" s="1321"/>
      <c r="L3911" s="1310"/>
      <c r="N3911" s="1322">
        <f t="shared" si="162"/>
        <v>0</v>
      </c>
      <c r="O3911" s="1323">
        <f t="shared" si="163"/>
        <v>0</v>
      </c>
      <c r="P3911" s="1323">
        <f>O3911/'1.5 Universal Data'!$E$36</f>
        <v>0</v>
      </c>
      <c r="R3911" s="134"/>
      <c r="S3911" s="134"/>
      <c r="T3911" s="134"/>
      <c r="U3911" s="134"/>
      <c r="V3911" s="134"/>
      <c r="W3911" s="134"/>
      <c r="X3911" s="134"/>
      <c r="Y3911" s="134"/>
      <c r="Z3911" s="134"/>
      <c r="AA3911" s="134"/>
      <c r="AB3911" s="134"/>
      <c r="AC3911" s="134"/>
      <c r="AD3911" s="134"/>
      <c r="AE3911" s="134"/>
    </row>
    <row r="3912" spans="2:31">
      <c r="B3912" s="1319">
        <f t="shared" si="164"/>
        <v>-1</v>
      </c>
      <c r="D3912" s="1310"/>
      <c r="E3912" s="1310"/>
      <c r="F3912" s="1320"/>
      <c r="G3912" s="1310"/>
      <c r="H3912" s="1310"/>
      <c r="I3912" s="1310"/>
      <c r="J3912" s="1321"/>
      <c r="K3912" s="1321"/>
      <c r="L3912" s="1310"/>
      <c r="N3912" s="1322">
        <f t="shared" si="162"/>
        <v>0</v>
      </c>
      <c r="O3912" s="1323">
        <f t="shared" si="163"/>
        <v>0</v>
      </c>
      <c r="P3912" s="1323">
        <f>O3912/'1.5 Universal Data'!$E$36</f>
        <v>0</v>
      </c>
      <c r="R3912" s="134"/>
      <c r="S3912" s="134"/>
      <c r="T3912" s="134"/>
      <c r="U3912" s="134"/>
      <c r="V3912" s="134"/>
      <c r="W3912" s="134"/>
      <c r="X3912" s="134"/>
      <c r="Y3912" s="134"/>
      <c r="Z3912" s="134"/>
      <c r="AA3912" s="134"/>
      <c r="AB3912" s="134"/>
      <c r="AC3912" s="134"/>
      <c r="AD3912" s="134"/>
      <c r="AE3912" s="134"/>
    </row>
    <row r="3913" spans="2:31">
      <c r="B3913" s="1319">
        <f t="shared" si="164"/>
        <v>-1</v>
      </c>
      <c r="D3913" s="1310"/>
      <c r="E3913" s="1310"/>
      <c r="F3913" s="1320"/>
      <c r="G3913" s="1310"/>
      <c r="H3913" s="1310"/>
      <c r="I3913" s="1310"/>
      <c r="J3913" s="1321"/>
      <c r="K3913" s="1321"/>
      <c r="L3913" s="1310"/>
      <c r="N3913" s="1322">
        <f t="shared" si="162"/>
        <v>0</v>
      </c>
      <c r="O3913" s="1323">
        <f t="shared" si="163"/>
        <v>0</v>
      </c>
      <c r="P3913" s="1323">
        <f>O3913/'1.5 Universal Data'!$E$36</f>
        <v>0</v>
      </c>
      <c r="R3913" s="134"/>
      <c r="S3913" s="134"/>
      <c r="T3913" s="134"/>
      <c r="U3913" s="134"/>
      <c r="V3913" s="134"/>
      <c r="W3913" s="134"/>
      <c r="X3913" s="134"/>
      <c r="Y3913" s="134"/>
      <c r="Z3913" s="134"/>
      <c r="AA3913" s="134"/>
      <c r="AB3913" s="134"/>
      <c r="AC3913" s="134"/>
      <c r="AD3913" s="134"/>
      <c r="AE3913" s="134"/>
    </row>
    <row r="3914" spans="2:31">
      <c r="B3914" s="1319">
        <f t="shared" si="164"/>
        <v>-1</v>
      </c>
      <c r="D3914" s="1310"/>
      <c r="E3914" s="1310"/>
      <c r="F3914" s="1320"/>
      <c r="G3914" s="1310"/>
      <c r="H3914" s="1310"/>
      <c r="I3914" s="1310"/>
      <c r="J3914" s="1321"/>
      <c r="K3914" s="1321"/>
      <c r="L3914" s="1310"/>
      <c r="N3914" s="1322">
        <f t="shared" si="162"/>
        <v>0</v>
      </c>
      <c r="O3914" s="1323">
        <f t="shared" si="163"/>
        <v>0</v>
      </c>
      <c r="P3914" s="1323">
        <f>O3914/'1.5 Universal Data'!$E$36</f>
        <v>0</v>
      </c>
      <c r="R3914" s="134"/>
      <c r="S3914" s="134"/>
      <c r="T3914" s="134"/>
      <c r="U3914" s="134"/>
      <c r="V3914" s="134"/>
      <c r="W3914" s="134"/>
      <c r="X3914" s="134"/>
      <c r="Y3914" s="134"/>
      <c r="Z3914" s="134"/>
      <c r="AA3914" s="134"/>
      <c r="AB3914" s="134"/>
      <c r="AC3914" s="134"/>
      <c r="AD3914" s="134"/>
      <c r="AE3914" s="134"/>
    </row>
    <row r="3915" spans="2:31">
      <c r="B3915" s="1319">
        <f t="shared" si="164"/>
        <v>-1</v>
      </c>
      <c r="D3915" s="1310"/>
      <c r="E3915" s="1310"/>
      <c r="F3915" s="1320"/>
      <c r="G3915" s="1310"/>
      <c r="H3915" s="1310"/>
      <c r="I3915" s="1310"/>
      <c r="J3915" s="1321"/>
      <c r="K3915" s="1321"/>
      <c r="L3915" s="1310"/>
      <c r="N3915" s="1322">
        <f t="shared" si="162"/>
        <v>0</v>
      </c>
      <c r="O3915" s="1323">
        <f t="shared" si="163"/>
        <v>0</v>
      </c>
      <c r="P3915" s="1323">
        <f>O3915/'1.5 Universal Data'!$E$36</f>
        <v>0</v>
      </c>
      <c r="R3915" s="134"/>
      <c r="S3915" s="134"/>
      <c r="T3915" s="134"/>
      <c r="U3915" s="134"/>
      <c r="V3915" s="134"/>
      <c r="W3915" s="134"/>
      <c r="X3915" s="134"/>
      <c r="Y3915" s="134"/>
      <c r="Z3915" s="134"/>
      <c r="AA3915" s="134"/>
      <c r="AB3915" s="134"/>
      <c r="AC3915" s="134"/>
      <c r="AD3915" s="134"/>
      <c r="AE3915" s="134"/>
    </row>
    <row r="3916" spans="2:31">
      <c r="B3916" s="1319">
        <f t="shared" si="164"/>
        <v>-1</v>
      </c>
      <c r="D3916" s="1310"/>
      <c r="E3916" s="1310"/>
      <c r="F3916" s="1320"/>
      <c r="G3916" s="1310"/>
      <c r="H3916" s="1310"/>
      <c r="I3916" s="1310"/>
      <c r="J3916" s="1321"/>
      <c r="K3916" s="1321"/>
      <c r="L3916" s="1310"/>
      <c r="N3916" s="1322">
        <f t="shared" si="162"/>
        <v>0</v>
      </c>
      <c r="O3916" s="1323">
        <f t="shared" si="163"/>
        <v>0</v>
      </c>
      <c r="P3916" s="1323">
        <f>O3916/'1.5 Universal Data'!$E$36</f>
        <v>0</v>
      </c>
      <c r="R3916" s="134"/>
      <c r="S3916" s="134"/>
      <c r="T3916" s="134"/>
      <c r="U3916" s="134"/>
      <c r="V3916" s="134"/>
      <c r="W3916" s="134"/>
      <c r="X3916" s="134"/>
      <c r="Y3916" s="134"/>
      <c r="Z3916" s="134"/>
      <c r="AA3916" s="134"/>
      <c r="AB3916" s="134"/>
      <c r="AC3916" s="134"/>
      <c r="AD3916" s="134"/>
      <c r="AE3916" s="134"/>
    </row>
    <row r="3917" spans="2:31">
      <c r="B3917" s="1319">
        <f t="shared" si="164"/>
        <v>-1</v>
      </c>
      <c r="D3917" s="1310"/>
      <c r="E3917" s="1310"/>
      <c r="F3917" s="1320"/>
      <c r="G3917" s="1310"/>
      <c r="H3917" s="1310"/>
      <c r="I3917" s="1310"/>
      <c r="J3917" s="1321"/>
      <c r="K3917" s="1321"/>
      <c r="L3917" s="1310"/>
      <c r="N3917" s="1322">
        <f t="shared" si="162"/>
        <v>0</v>
      </c>
      <c r="O3917" s="1323">
        <f t="shared" si="163"/>
        <v>0</v>
      </c>
      <c r="P3917" s="1323">
        <f>O3917/'1.5 Universal Data'!$E$36</f>
        <v>0</v>
      </c>
      <c r="R3917" s="134"/>
      <c r="S3917" s="134"/>
      <c r="T3917" s="134"/>
      <c r="U3917" s="134"/>
      <c r="V3917" s="134"/>
      <c r="W3917" s="134"/>
      <c r="X3917" s="134"/>
      <c r="Y3917" s="134"/>
      <c r="Z3917" s="134"/>
      <c r="AA3917" s="134"/>
      <c r="AB3917" s="134"/>
      <c r="AC3917" s="134"/>
      <c r="AD3917" s="134"/>
      <c r="AE3917" s="134"/>
    </row>
    <row r="3918" spans="2:31">
      <c r="B3918" s="1319">
        <f t="shared" si="164"/>
        <v>-1</v>
      </c>
      <c r="D3918" s="1310"/>
      <c r="E3918" s="1310"/>
      <c r="F3918" s="1320"/>
      <c r="G3918" s="1310"/>
      <c r="H3918" s="1310"/>
      <c r="I3918" s="1310"/>
      <c r="J3918" s="1321"/>
      <c r="K3918" s="1321"/>
      <c r="L3918" s="1310"/>
      <c r="N3918" s="1322">
        <f t="shared" si="162"/>
        <v>0</v>
      </c>
      <c r="O3918" s="1323">
        <f t="shared" si="163"/>
        <v>0</v>
      </c>
      <c r="P3918" s="1323">
        <f>O3918/'1.5 Universal Data'!$E$36</f>
        <v>0</v>
      </c>
      <c r="R3918" s="134"/>
      <c r="S3918" s="134"/>
      <c r="T3918" s="134"/>
      <c r="U3918" s="134"/>
      <c r="V3918" s="134"/>
      <c r="W3918" s="134"/>
      <c r="X3918" s="134"/>
      <c r="Y3918" s="134"/>
      <c r="Z3918" s="134"/>
      <c r="AA3918" s="134"/>
      <c r="AB3918" s="134"/>
      <c r="AC3918" s="134"/>
      <c r="AD3918" s="134"/>
      <c r="AE3918" s="134"/>
    </row>
    <row r="3919" spans="2:31">
      <c r="B3919" s="1319">
        <f t="shared" si="164"/>
        <v>-1</v>
      </c>
      <c r="D3919" s="1310"/>
      <c r="E3919" s="1310"/>
      <c r="F3919" s="1320"/>
      <c r="G3919" s="1310"/>
      <c r="H3919" s="1310"/>
      <c r="I3919" s="1310"/>
      <c r="J3919" s="1321"/>
      <c r="K3919" s="1321"/>
      <c r="L3919" s="1310"/>
      <c r="N3919" s="1322">
        <f t="shared" si="162"/>
        <v>0</v>
      </c>
      <c r="O3919" s="1323">
        <f t="shared" si="163"/>
        <v>0</v>
      </c>
      <c r="P3919" s="1323">
        <f>O3919/'1.5 Universal Data'!$E$36</f>
        <v>0</v>
      </c>
      <c r="R3919" s="134"/>
      <c r="S3919" s="134"/>
      <c r="T3919" s="134"/>
      <c r="U3919" s="134"/>
      <c r="V3919" s="134"/>
      <c r="W3919" s="134"/>
      <c r="X3919" s="134"/>
      <c r="Y3919" s="134"/>
      <c r="Z3919" s="134"/>
      <c r="AA3919" s="134"/>
      <c r="AB3919" s="134"/>
      <c r="AC3919" s="134"/>
      <c r="AD3919" s="134"/>
      <c r="AE3919" s="134"/>
    </row>
    <row r="3920" spans="2:31">
      <c r="B3920" s="1319">
        <f t="shared" si="164"/>
        <v>-1</v>
      </c>
      <c r="D3920" s="1310"/>
      <c r="E3920" s="1310"/>
      <c r="F3920" s="1320"/>
      <c r="G3920" s="1310"/>
      <c r="H3920" s="1310"/>
      <c r="I3920" s="1310"/>
      <c r="J3920" s="1321"/>
      <c r="K3920" s="1321"/>
      <c r="L3920" s="1310"/>
      <c r="N3920" s="1322">
        <f t="shared" ref="N3920:N3983" si="165">+H3920*((K3920-J3920)+1)*B3920</f>
        <v>0</v>
      </c>
      <c r="O3920" s="1323">
        <f t="shared" ref="O3920:O3983" si="166">N3920*L3920/100</f>
        <v>0</v>
      </c>
      <c r="P3920" s="1323">
        <f>O3920/'1.5 Universal Data'!$E$36</f>
        <v>0</v>
      </c>
      <c r="R3920" s="134"/>
      <c r="S3920" s="134"/>
      <c r="T3920" s="134"/>
      <c r="U3920" s="134"/>
      <c r="V3920" s="134"/>
      <c r="W3920" s="134"/>
      <c r="X3920" s="134"/>
      <c r="Y3920" s="134"/>
      <c r="Z3920" s="134"/>
      <c r="AA3920" s="134"/>
      <c r="AB3920" s="134"/>
      <c r="AC3920" s="134"/>
      <c r="AD3920" s="134"/>
      <c r="AE3920" s="134"/>
    </row>
    <row r="3921" spans="2:31">
      <c r="B3921" s="1319">
        <f t="shared" si="164"/>
        <v>-1</v>
      </c>
      <c r="D3921" s="1310"/>
      <c r="E3921" s="1310"/>
      <c r="F3921" s="1320"/>
      <c r="G3921" s="1310"/>
      <c r="H3921" s="1310"/>
      <c r="I3921" s="1310"/>
      <c r="J3921" s="1321"/>
      <c r="K3921" s="1321"/>
      <c r="L3921" s="1310"/>
      <c r="N3921" s="1322">
        <f t="shared" si="165"/>
        <v>0</v>
      </c>
      <c r="O3921" s="1323">
        <f t="shared" si="166"/>
        <v>0</v>
      </c>
      <c r="P3921" s="1323">
        <f>O3921/'1.5 Universal Data'!$E$36</f>
        <v>0</v>
      </c>
      <c r="R3921" s="134"/>
      <c r="S3921" s="134"/>
      <c r="T3921" s="134"/>
      <c r="U3921" s="134"/>
      <c r="V3921" s="134"/>
      <c r="W3921" s="134"/>
      <c r="X3921" s="134"/>
      <c r="Y3921" s="134"/>
      <c r="Z3921" s="134"/>
      <c r="AA3921" s="134"/>
      <c r="AB3921" s="134"/>
      <c r="AC3921" s="134"/>
      <c r="AD3921" s="134"/>
      <c r="AE3921" s="134"/>
    </row>
    <row r="3922" spans="2:31">
      <c r="B3922" s="1319">
        <f t="shared" si="164"/>
        <v>-1</v>
      </c>
      <c r="D3922" s="1310"/>
      <c r="E3922" s="1310"/>
      <c r="F3922" s="1320"/>
      <c r="G3922" s="1310"/>
      <c r="H3922" s="1310"/>
      <c r="I3922" s="1310"/>
      <c r="J3922" s="1321"/>
      <c r="K3922" s="1321"/>
      <c r="L3922" s="1310"/>
      <c r="N3922" s="1322">
        <f t="shared" si="165"/>
        <v>0</v>
      </c>
      <c r="O3922" s="1323">
        <f t="shared" si="166"/>
        <v>0</v>
      </c>
      <c r="P3922" s="1323">
        <f>O3922/'1.5 Universal Data'!$E$36</f>
        <v>0</v>
      </c>
      <c r="R3922" s="134"/>
      <c r="S3922" s="134"/>
      <c r="T3922" s="134"/>
      <c r="U3922" s="134"/>
      <c r="V3922" s="134"/>
      <c r="W3922" s="134"/>
      <c r="X3922" s="134"/>
      <c r="Y3922" s="134"/>
      <c r="Z3922" s="134"/>
      <c r="AA3922" s="134"/>
      <c r="AB3922" s="134"/>
      <c r="AC3922" s="134"/>
      <c r="AD3922" s="134"/>
      <c r="AE3922" s="134"/>
    </row>
    <row r="3923" spans="2:31">
      <c r="B3923" s="1319">
        <f t="shared" si="164"/>
        <v>-1</v>
      </c>
      <c r="D3923" s="1310"/>
      <c r="E3923" s="1310"/>
      <c r="F3923" s="1320"/>
      <c r="G3923" s="1310"/>
      <c r="H3923" s="1310"/>
      <c r="I3923" s="1310"/>
      <c r="J3923" s="1321"/>
      <c r="K3923" s="1321"/>
      <c r="L3923" s="1310"/>
      <c r="N3923" s="1322">
        <f t="shared" si="165"/>
        <v>0</v>
      </c>
      <c r="O3923" s="1323">
        <f t="shared" si="166"/>
        <v>0</v>
      </c>
      <c r="P3923" s="1323">
        <f>O3923/'1.5 Universal Data'!$E$36</f>
        <v>0</v>
      </c>
      <c r="R3923" s="134"/>
      <c r="S3923" s="134"/>
      <c r="T3923" s="134"/>
      <c r="U3923" s="134"/>
      <c r="V3923" s="134"/>
      <c r="W3923" s="134"/>
      <c r="X3923" s="134"/>
      <c r="Y3923" s="134"/>
      <c r="Z3923" s="134"/>
      <c r="AA3923" s="134"/>
      <c r="AB3923" s="134"/>
      <c r="AC3923" s="134"/>
      <c r="AD3923" s="134"/>
      <c r="AE3923" s="134"/>
    </row>
    <row r="3924" spans="2:31">
      <c r="B3924" s="1319">
        <f t="shared" si="164"/>
        <v>-1</v>
      </c>
      <c r="D3924" s="1310"/>
      <c r="E3924" s="1310"/>
      <c r="F3924" s="1320"/>
      <c r="G3924" s="1310"/>
      <c r="H3924" s="1310"/>
      <c r="I3924" s="1310"/>
      <c r="J3924" s="1321"/>
      <c r="K3924" s="1321"/>
      <c r="L3924" s="1310"/>
      <c r="N3924" s="1322">
        <f t="shared" si="165"/>
        <v>0</v>
      </c>
      <c r="O3924" s="1323">
        <f t="shared" si="166"/>
        <v>0</v>
      </c>
      <c r="P3924" s="1323">
        <f>O3924/'1.5 Universal Data'!$E$36</f>
        <v>0</v>
      </c>
      <c r="R3924" s="134"/>
      <c r="S3924" s="134"/>
      <c r="T3924" s="134"/>
      <c r="U3924" s="134"/>
      <c r="V3924" s="134"/>
      <c r="W3924" s="134"/>
      <c r="X3924" s="134"/>
      <c r="Y3924" s="134"/>
      <c r="Z3924" s="134"/>
      <c r="AA3924" s="134"/>
      <c r="AB3924" s="134"/>
      <c r="AC3924" s="134"/>
      <c r="AD3924" s="134"/>
      <c r="AE3924" s="134"/>
    </row>
    <row r="3925" spans="2:31">
      <c r="B3925" s="1319">
        <f t="shared" si="164"/>
        <v>-1</v>
      </c>
      <c r="D3925" s="1310"/>
      <c r="E3925" s="1310"/>
      <c r="F3925" s="1320"/>
      <c r="G3925" s="1310"/>
      <c r="H3925" s="1310"/>
      <c r="I3925" s="1310"/>
      <c r="J3925" s="1321"/>
      <c r="K3925" s="1321"/>
      <c r="L3925" s="1310"/>
      <c r="N3925" s="1322">
        <f t="shared" si="165"/>
        <v>0</v>
      </c>
      <c r="O3925" s="1323">
        <f t="shared" si="166"/>
        <v>0</v>
      </c>
      <c r="P3925" s="1323">
        <f>O3925/'1.5 Universal Data'!$E$36</f>
        <v>0</v>
      </c>
      <c r="R3925" s="134"/>
      <c r="S3925" s="134"/>
      <c r="T3925" s="134"/>
      <c r="U3925" s="134"/>
      <c r="V3925" s="134"/>
      <c r="W3925" s="134"/>
      <c r="X3925" s="134"/>
      <c r="Y3925" s="134"/>
      <c r="Z3925" s="134"/>
      <c r="AA3925" s="134"/>
      <c r="AB3925" s="134"/>
      <c r="AC3925" s="134"/>
      <c r="AD3925" s="134"/>
      <c r="AE3925" s="134"/>
    </row>
    <row r="3926" spans="2:31">
      <c r="B3926" s="1319">
        <f t="shared" si="164"/>
        <v>-1</v>
      </c>
      <c r="D3926" s="1310"/>
      <c r="E3926" s="1310"/>
      <c r="F3926" s="1320"/>
      <c r="G3926" s="1310"/>
      <c r="H3926" s="1310"/>
      <c r="I3926" s="1310"/>
      <c r="J3926" s="1321"/>
      <c r="K3926" s="1321"/>
      <c r="L3926" s="1310"/>
      <c r="N3926" s="1322">
        <f t="shared" si="165"/>
        <v>0</v>
      </c>
      <c r="O3926" s="1323">
        <f t="shared" si="166"/>
        <v>0</v>
      </c>
      <c r="P3926" s="1323">
        <f>O3926/'1.5 Universal Data'!$E$36</f>
        <v>0</v>
      </c>
      <c r="R3926" s="134"/>
      <c r="S3926" s="134"/>
      <c r="T3926" s="134"/>
      <c r="U3926" s="134"/>
      <c r="V3926" s="134"/>
      <c r="W3926" s="134"/>
      <c r="X3926" s="134"/>
      <c r="Y3926" s="134"/>
      <c r="Z3926" s="134"/>
      <c r="AA3926" s="134"/>
      <c r="AB3926" s="134"/>
      <c r="AC3926" s="134"/>
      <c r="AD3926" s="134"/>
      <c r="AE3926" s="134"/>
    </row>
    <row r="3927" spans="2:31">
      <c r="B3927" s="1319">
        <f t="shared" ref="B3927:B3990" si="167">IF(G3927="buy",1,-1)</f>
        <v>-1</v>
      </c>
      <c r="D3927" s="1310"/>
      <c r="E3927" s="1310"/>
      <c r="F3927" s="1320"/>
      <c r="G3927" s="1310"/>
      <c r="H3927" s="1310"/>
      <c r="I3927" s="1310"/>
      <c r="J3927" s="1321"/>
      <c r="K3927" s="1321"/>
      <c r="L3927" s="1310"/>
      <c r="N3927" s="1322">
        <f t="shared" si="165"/>
        <v>0</v>
      </c>
      <c r="O3927" s="1323">
        <f t="shared" si="166"/>
        <v>0</v>
      </c>
      <c r="P3927" s="1323">
        <f>O3927/'1.5 Universal Data'!$E$36</f>
        <v>0</v>
      </c>
      <c r="R3927" s="134"/>
      <c r="S3927" s="134"/>
      <c r="T3927" s="134"/>
      <c r="U3927" s="134"/>
      <c r="V3927" s="134"/>
      <c r="W3927" s="134"/>
      <c r="X3927" s="134"/>
      <c r="Y3927" s="134"/>
      <c r="Z3927" s="134"/>
      <c r="AA3927" s="134"/>
      <c r="AB3927" s="134"/>
      <c r="AC3927" s="134"/>
      <c r="AD3927" s="134"/>
      <c r="AE3927" s="134"/>
    </row>
    <row r="3928" spans="2:31">
      <c r="B3928" s="1319">
        <f t="shared" si="167"/>
        <v>-1</v>
      </c>
      <c r="D3928" s="1310"/>
      <c r="E3928" s="1310"/>
      <c r="F3928" s="1320"/>
      <c r="G3928" s="1310"/>
      <c r="H3928" s="1310"/>
      <c r="I3928" s="1310"/>
      <c r="J3928" s="1321"/>
      <c r="K3928" s="1321"/>
      <c r="L3928" s="1310"/>
      <c r="N3928" s="1322">
        <f t="shared" si="165"/>
        <v>0</v>
      </c>
      <c r="O3928" s="1323">
        <f t="shared" si="166"/>
        <v>0</v>
      </c>
      <c r="P3928" s="1323">
        <f>O3928/'1.5 Universal Data'!$E$36</f>
        <v>0</v>
      </c>
      <c r="R3928" s="134"/>
      <c r="S3928" s="134"/>
      <c r="T3928" s="134"/>
      <c r="U3928" s="134"/>
      <c r="V3928" s="134"/>
      <c r="W3928" s="134"/>
      <c r="X3928" s="134"/>
      <c r="Y3928" s="134"/>
      <c r="Z3928" s="134"/>
      <c r="AA3928" s="134"/>
      <c r="AB3928" s="134"/>
      <c r="AC3928" s="134"/>
      <c r="AD3928" s="134"/>
      <c r="AE3928" s="134"/>
    </row>
    <row r="3929" spans="2:31">
      <c r="B3929" s="1319">
        <f t="shared" si="167"/>
        <v>-1</v>
      </c>
      <c r="D3929" s="1310"/>
      <c r="E3929" s="1310"/>
      <c r="F3929" s="1320"/>
      <c r="G3929" s="1310"/>
      <c r="H3929" s="1310"/>
      <c r="I3929" s="1310"/>
      <c r="J3929" s="1321"/>
      <c r="K3929" s="1321"/>
      <c r="L3929" s="1310"/>
      <c r="N3929" s="1322">
        <f t="shared" si="165"/>
        <v>0</v>
      </c>
      <c r="O3929" s="1323">
        <f t="shared" si="166"/>
        <v>0</v>
      </c>
      <c r="P3929" s="1323">
        <f>O3929/'1.5 Universal Data'!$E$36</f>
        <v>0</v>
      </c>
      <c r="R3929" s="134"/>
      <c r="S3929" s="134"/>
      <c r="T3929" s="134"/>
      <c r="U3929" s="134"/>
      <c r="V3929" s="134"/>
      <c r="W3929" s="134"/>
      <c r="X3929" s="134"/>
      <c r="Y3929" s="134"/>
      <c r="Z3929" s="134"/>
      <c r="AA3929" s="134"/>
      <c r="AB3929" s="134"/>
      <c r="AC3929" s="134"/>
      <c r="AD3929" s="134"/>
      <c r="AE3929" s="134"/>
    </row>
    <row r="3930" spans="2:31">
      <c r="B3930" s="1319">
        <f t="shared" si="167"/>
        <v>-1</v>
      </c>
      <c r="D3930" s="1310"/>
      <c r="E3930" s="1310"/>
      <c r="F3930" s="1320"/>
      <c r="G3930" s="1310"/>
      <c r="H3930" s="1310"/>
      <c r="I3930" s="1310"/>
      <c r="J3930" s="1321"/>
      <c r="K3930" s="1321"/>
      <c r="L3930" s="1310"/>
      <c r="N3930" s="1322">
        <f t="shared" si="165"/>
        <v>0</v>
      </c>
      <c r="O3930" s="1323">
        <f t="shared" si="166"/>
        <v>0</v>
      </c>
      <c r="P3930" s="1323">
        <f>O3930/'1.5 Universal Data'!$E$36</f>
        <v>0</v>
      </c>
      <c r="R3930" s="134"/>
      <c r="S3930" s="134"/>
      <c r="T3930" s="134"/>
      <c r="U3930" s="134"/>
      <c r="V3930" s="134"/>
      <c r="W3930" s="134"/>
      <c r="X3930" s="134"/>
      <c r="Y3930" s="134"/>
      <c r="Z3930" s="134"/>
      <c r="AA3930" s="134"/>
      <c r="AB3930" s="134"/>
      <c r="AC3930" s="134"/>
      <c r="AD3930" s="134"/>
      <c r="AE3930" s="134"/>
    </row>
    <row r="3931" spans="2:31">
      <c r="B3931" s="1319">
        <f t="shared" si="167"/>
        <v>-1</v>
      </c>
      <c r="D3931" s="1310"/>
      <c r="E3931" s="1310"/>
      <c r="F3931" s="1320"/>
      <c r="G3931" s="1310"/>
      <c r="H3931" s="1310"/>
      <c r="I3931" s="1310"/>
      <c r="J3931" s="1321"/>
      <c r="K3931" s="1321"/>
      <c r="L3931" s="1310"/>
      <c r="N3931" s="1322">
        <f t="shared" si="165"/>
        <v>0</v>
      </c>
      <c r="O3931" s="1323">
        <f t="shared" si="166"/>
        <v>0</v>
      </c>
      <c r="P3931" s="1323">
        <f>O3931/'1.5 Universal Data'!$E$36</f>
        <v>0</v>
      </c>
      <c r="R3931" s="134"/>
      <c r="S3931" s="134"/>
      <c r="T3931" s="134"/>
      <c r="U3931" s="134"/>
      <c r="V3931" s="134"/>
      <c r="W3931" s="134"/>
      <c r="X3931" s="134"/>
      <c r="Y3931" s="134"/>
      <c r="Z3931" s="134"/>
      <c r="AA3931" s="134"/>
      <c r="AB3931" s="134"/>
      <c r="AC3931" s="134"/>
      <c r="AD3931" s="134"/>
      <c r="AE3931" s="134"/>
    </row>
    <row r="3932" spans="2:31">
      <c r="B3932" s="1319">
        <f t="shared" si="167"/>
        <v>-1</v>
      </c>
      <c r="D3932" s="1310"/>
      <c r="E3932" s="1310"/>
      <c r="F3932" s="1320"/>
      <c r="G3932" s="1310"/>
      <c r="H3932" s="1310"/>
      <c r="I3932" s="1310"/>
      <c r="J3932" s="1321"/>
      <c r="K3932" s="1321"/>
      <c r="L3932" s="1310"/>
      <c r="N3932" s="1322">
        <f t="shared" si="165"/>
        <v>0</v>
      </c>
      <c r="O3932" s="1323">
        <f t="shared" si="166"/>
        <v>0</v>
      </c>
      <c r="P3932" s="1323">
        <f>O3932/'1.5 Universal Data'!$E$36</f>
        <v>0</v>
      </c>
      <c r="R3932" s="134"/>
      <c r="S3932" s="134"/>
      <c r="T3932" s="134"/>
      <c r="U3932" s="134"/>
      <c r="V3932" s="134"/>
      <c r="W3932" s="134"/>
      <c r="X3932" s="134"/>
      <c r="Y3932" s="134"/>
      <c r="Z3932" s="134"/>
      <c r="AA3932" s="134"/>
      <c r="AB3932" s="134"/>
      <c r="AC3932" s="134"/>
      <c r="AD3932" s="134"/>
      <c r="AE3932" s="134"/>
    </row>
    <row r="3933" spans="2:31">
      <c r="B3933" s="1319">
        <f t="shared" si="167"/>
        <v>-1</v>
      </c>
      <c r="D3933" s="1310"/>
      <c r="E3933" s="1310"/>
      <c r="F3933" s="1320"/>
      <c r="G3933" s="1310"/>
      <c r="H3933" s="1310"/>
      <c r="I3933" s="1310"/>
      <c r="J3933" s="1321"/>
      <c r="K3933" s="1321"/>
      <c r="L3933" s="1310"/>
      <c r="N3933" s="1322">
        <f t="shared" si="165"/>
        <v>0</v>
      </c>
      <c r="O3933" s="1323">
        <f t="shared" si="166"/>
        <v>0</v>
      </c>
      <c r="P3933" s="1323">
        <f>O3933/'1.5 Universal Data'!$E$36</f>
        <v>0</v>
      </c>
      <c r="R3933" s="134"/>
      <c r="S3933" s="134"/>
      <c r="T3933" s="134"/>
      <c r="U3933" s="134"/>
      <c r="V3933" s="134"/>
      <c r="W3933" s="134"/>
      <c r="X3933" s="134"/>
      <c r="Y3933" s="134"/>
      <c r="Z3933" s="134"/>
      <c r="AA3933" s="134"/>
      <c r="AB3933" s="134"/>
      <c r="AC3933" s="134"/>
      <c r="AD3933" s="134"/>
      <c r="AE3933" s="134"/>
    </row>
    <row r="3934" spans="2:31">
      <c r="B3934" s="1319">
        <f t="shared" si="167"/>
        <v>-1</v>
      </c>
      <c r="D3934" s="1310"/>
      <c r="E3934" s="1310"/>
      <c r="F3934" s="1320"/>
      <c r="G3934" s="1310"/>
      <c r="H3934" s="1310"/>
      <c r="I3934" s="1310"/>
      <c r="J3934" s="1321"/>
      <c r="K3934" s="1321"/>
      <c r="L3934" s="1310"/>
      <c r="N3934" s="1322">
        <f t="shared" si="165"/>
        <v>0</v>
      </c>
      <c r="O3934" s="1323">
        <f t="shared" si="166"/>
        <v>0</v>
      </c>
      <c r="P3934" s="1323">
        <f>O3934/'1.5 Universal Data'!$E$36</f>
        <v>0</v>
      </c>
      <c r="R3934" s="134"/>
      <c r="S3934" s="134"/>
      <c r="T3934" s="134"/>
      <c r="U3934" s="134"/>
      <c r="V3934" s="134"/>
      <c r="W3934" s="134"/>
      <c r="X3934" s="134"/>
      <c r="Y3934" s="134"/>
      <c r="Z3934" s="134"/>
      <c r="AA3934" s="134"/>
      <c r="AB3934" s="134"/>
      <c r="AC3934" s="134"/>
      <c r="AD3934" s="134"/>
      <c r="AE3934" s="134"/>
    </row>
    <row r="3935" spans="2:31">
      <c r="B3935" s="1319">
        <f t="shared" si="167"/>
        <v>-1</v>
      </c>
      <c r="D3935" s="1310"/>
      <c r="E3935" s="1310"/>
      <c r="F3935" s="1320"/>
      <c r="G3935" s="1310"/>
      <c r="H3935" s="1310"/>
      <c r="I3935" s="1310"/>
      <c r="J3935" s="1321"/>
      <c r="K3935" s="1321"/>
      <c r="L3935" s="1310"/>
      <c r="N3935" s="1322">
        <f t="shared" si="165"/>
        <v>0</v>
      </c>
      <c r="O3935" s="1323">
        <f t="shared" si="166"/>
        <v>0</v>
      </c>
      <c r="P3935" s="1323">
        <f>O3935/'1.5 Universal Data'!$E$36</f>
        <v>0</v>
      </c>
      <c r="R3935" s="134"/>
      <c r="S3935" s="134"/>
      <c r="T3935" s="134"/>
      <c r="U3935" s="134"/>
      <c r="V3935" s="134"/>
      <c r="W3935" s="134"/>
      <c r="X3935" s="134"/>
      <c r="Y3935" s="134"/>
      <c r="Z3935" s="134"/>
      <c r="AA3935" s="134"/>
      <c r="AB3935" s="134"/>
      <c r="AC3935" s="134"/>
      <c r="AD3935" s="134"/>
      <c r="AE3935" s="134"/>
    </row>
    <row r="3936" spans="2:31">
      <c r="B3936" s="1319">
        <f t="shared" si="167"/>
        <v>-1</v>
      </c>
      <c r="D3936" s="1310"/>
      <c r="E3936" s="1310"/>
      <c r="F3936" s="1320"/>
      <c r="G3936" s="1310"/>
      <c r="H3936" s="1310"/>
      <c r="I3936" s="1310"/>
      <c r="J3936" s="1321"/>
      <c r="K3936" s="1321"/>
      <c r="L3936" s="1310"/>
      <c r="N3936" s="1322">
        <f t="shared" si="165"/>
        <v>0</v>
      </c>
      <c r="O3936" s="1323">
        <f t="shared" si="166"/>
        <v>0</v>
      </c>
      <c r="P3936" s="1323">
        <f>O3936/'1.5 Universal Data'!$E$36</f>
        <v>0</v>
      </c>
      <c r="R3936" s="134"/>
      <c r="S3936" s="134"/>
      <c r="T3936" s="134"/>
      <c r="U3936" s="134"/>
      <c r="V3936" s="134"/>
      <c r="W3936" s="134"/>
      <c r="X3936" s="134"/>
      <c r="Y3936" s="134"/>
      <c r="Z3936" s="134"/>
      <c r="AA3936" s="134"/>
      <c r="AB3936" s="134"/>
      <c r="AC3936" s="134"/>
      <c r="AD3936" s="134"/>
      <c r="AE3936" s="134"/>
    </row>
    <row r="3937" spans="2:31">
      <c r="B3937" s="1319">
        <f t="shared" si="167"/>
        <v>-1</v>
      </c>
      <c r="D3937" s="1310"/>
      <c r="E3937" s="1310"/>
      <c r="F3937" s="1320"/>
      <c r="G3937" s="1310"/>
      <c r="H3937" s="1310"/>
      <c r="I3937" s="1310"/>
      <c r="J3937" s="1321"/>
      <c r="K3937" s="1321"/>
      <c r="L3937" s="1310"/>
      <c r="N3937" s="1322">
        <f t="shared" si="165"/>
        <v>0</v>
      </c>
      <c r="O3937" s="1323">
        <f t="shared" si="166"/>
        <v>0</v>
      </c>
      <c r="P3937" s="1323">
        <f>O3937/'1.5 Universal Data'!$E$36</f>
        <v>0</v>
      </c>
      <c r="R3937" s="134"/>
      <c r="S3937" s="134"/>
      <c r="T3937" s="134"/>
      <c r="U3937" s="134"/>
      <c r="V3937" s="134"/>
      <c r="W3937" s="134"/>
      <c r="X3937" s="134"/>
      <c r="Y3937" s="134"/>
      <c r="Z3937" s="134"/>
      <c r="AA3937" s="134"/>
      <c r="AB3937" s="134"/>
      <c r="AC3937" s="134"/>
      <c r="AD3937" s="134"/>
      <c r="AE3937" s="134"/>
    </row>
    <row r="3938" spans="2:31">
      <c r="B3938" s="1319">
        <f t="shared" si="167"/>
        <v>-1</v>
      </c>
      <c r="D3938" s="1310"/>
      <c r="E3938" s="1310"/>
      <c r="F3938" s="1320"/>
      <c r="G3938" s="1310"/>
      <c r="H3938" s="1310"/>
      <c r="I3938" s="1310"/>
      <c r="J3938" s="1321"/>
      <c r="K3938" s="1321"/>
      <c r="L3938" s="1310"/>
      <c r="N3938" s="1322">
        <f t="shared" si="165"/>
        <v>0</v>
      </c>
      <c r="O3938" s="1323">
        <f t="shared" si="166"/>
        <v>0</v>
      </c>
      <c r="P3938" s="1323">
        <f>O3938/'1.5 Universal Data'!$E$36</f>
        <v>0</v>
      </c>
      <c r="R3938" s="134"/>
      <c r="S3938" s="134"/>
      <c r="T3938" s="134"/>
      <c r="U3938" s="134"/>
      <c r="V3938" s="134"/>
      <c r="W3938" s="134"/>
      <c r="X3938" s="134"/>
      <c r="Y3938" s="134"/>
      <c r="Z3938" s="134"/>
      <c r="AA3938" s="134"/>
      <c r="AB3938" s="134"/>
      <c r="AC3938" s="134"/>
      <c r="AD3938" s="134"/>
      <c r="AE3938" s="134"/>
    </row>
    <row r="3939" spans="2:31">
      <c r="B3939" s="1319">
        <f t="shared" si="167"/>
        <v>-1</v>
      </c>
      <c r="D3939" s="1310"/>
      <c r="E3939" s="1310"/>
      <c r="F3939" s="1320"/>
      <c r="G3939" s="1310"/>
      <c r="H3939" s="1310"/>
      <c r="I3939" s="1310"/>
      <c r="J3939" s="1321"/>
      <c r="K3939" s="1321"/>
      <c r="L3939" s="1310"/>
      <c r="N3939" s="1322">
        <f t="shared" si="165"/>
        <v>0</v>
      </c>
      <c r="O3939" s="1323">
        <f t="shared" si="166"/>
        <v>0</v>
      </c>
      <c r="P3939" s="1323">
        <f>O3939/'1.5 Universal Data'!$E$36</f>
        <v>0</v>
      </c>
      <c r="R3939" s="134"/>
      <c r="S3939" s="134"/>
      <c r="T3939" s="134"/>
      <c r="U3939" s="134"/>
      <c r="V3939" s="134"/>
      <c r="W3939" s="134"/>
      <c r="X3939" s="134"/>
      <c r="Y3939" s="134"/>
      <c r="Z3939" s="134"/>
      <c r="AA3939" s="134"/>
      <c r="AB3939" s="134"/>
      <c r="AC3939" s="134"/>
      <c r="AD3939" s="134"/>
      <c r="AE3939" s="134"/>
    </row>
    <row r="3940" spans="2:31">
      <c r="B3940" s="1319">
        <f t="shared" si="167"/>
        <v>-1</v>
      </c>
      <c r="D3940" s="1310"/>
      <c r="E3940" s="1310"/>
      <c r="F3940" s="1320"/>
      <c r="G3940" s="1310"/>
      <c r="H3940" s="1310"/>
      <c r="I3940" s="1310"/>
      <c r="J3940" s="1321"/>
      <c r="K3940" s="1321"/>
      <c r="L3940" s="1310"/>
      <c r="N3940" s="1322">
        <f t="shared" si="165"/>
        <v>0</v>
      </c>
      <c r="O3940" s="1323">
        <f t="shared" si="166"/>
        <v>0</v>
      </c>
      <c r="P3940" s="1323">
        <f>O3940/'1.5 Universal Data'!$E$36</f>
        <v>0</v>
      </c>
      <c r="R3940" s="134"/>
      <c r="S3940" s="134"/>
      <c r="T3940" s="134"/>
      <c r="U3940" s="134"/>
      <c r="V3940" s="134"/>
      <c r="W3940" s="134"/>
      <c r="X3940" s="134"/>
      <c r="Y3940" s="134"/>
      <c r="Z3940" s="134"/>
      <c r="AA3940" s="134"/>
      <c r="AB3940" s="134"/>
      <c r="AC3940" s="134"/>
      <c r="AD3940" s="134"/>
      <c r="AE3940" s="134"/>
    </row>
    <row r="3941" spans="2:31">
      <c r="B3941" s="1319">
        <f t="shared" si="167"/>
        <v>-1</v>
      </c>
      <c r="D3941" s="1310"/>
      <c r="E3941" s="1310"/>
      <c r="F3941" s="1320"/>
      <c r="G3941" s="1310"/>
      <c r="H3941" s="1310"/>
      <c r="I3941" s="1310"/>
      <c r="J3941" s="1321"/>
      <c r="K3941" s="1321"/>
      <c r="L3941" s="1310"/>
      <c r="N3941" s="1322">
        <f t="shared" si="165"/>
        <v>0</v>
      </c>
      <c r="O3941" s="1323">
        <f t="shared" si="166"/>
        <v>0</v>
      </c>
      <c r="P3941" s="1323">
        <f>O3941/'1.5 Universal Data'!$E$36</f>
        <v>0</v>
      </c>
      <c r="R3941" s="134"/>
      <c r="S3941" s="134"/>
      <c r="T3941" s="134"/>
      <c r="U3941" s="134"/>
      <c r="V3941" s="134"/>
      <c r="W3941" s="134"/>
      <c r="X3941" s="134"/>
      <c r="Y3941" s="134"/>
      <c r="Z3941" s="134"/>
      <c r="AA3941" s="134"/>
      <c r="AB3941" s="134"/>
      <c r="AC3941" s="134"/>
      <c r="AD3941" s="134"/>
      <c r="AE3941" s="134"/>
    </row>
    <row r="3942" spans="2:31">
      <c r="B3942" s="1319">
        <f t="shared" si="167"/>
        <v>-1</v>
      </c>
      <c r="D3942" s="1310"/>
      <c r="E3942" s="1310"/>
      <c r="F3942" s="1320"/>
      <c r="G3942" s="1310"/>
      <c r="H3942" s="1310"/>
      <c r="I3942" s="1310"/>
      <c r="J3942" s="1321"/>
      <c r="K3942" s="1321"/>
      <c r="L3942" s="1310"/>
      <c r="N3942" s="1322">
        <f t="shared" si="165"/>
        <v>0</v>
      </c>
      <c r="O3942" s="1323">
        <f t="shared" si="166"/>
        <v>0</v>
      </c>
      <c r="P3942" s="1323">
        <f>O3942/'1.5 Universal Data'!$E$36</f>
        <v>0</v>
      </c>
      <c r="R3942" s="134"/>
      <c r="S3942" s="134"/>
      <c r="T3942" s="134"/>
      <c r="U3942" s="134"/>
      <c r="V3942" s="134"/>
      <c r="W3942" s="134"/>
      <c r="X3942" s="134"/>
      <c r="Y3942" s="134"/>
      <c r="Z3942" s="134"/>
      <c r="AA3942" s="134"/>
      <c r="AB3942" s="134"/>
      <c r="AC3942" s="134"/>
      <c r="AD3942" s="134"/>
      <c r="AE3942" s="134"/>
    </row>
    <row r="3943" spans="2:31">
      <c r="B3943" s="1319">
        <f t="shared" si="167"/>
        <v>-1</v>
      </c>
      <c r="D3943" s="1310"/>
      <c r="E3943" s="1310"/>
      <c r="F3943" s="1320"/>
      <c r="G3943" s="1310"/>
      <c r="H3943" s="1310"/>
      <c r="I3943" s="1310"/>
      <c r="J3943" s="1321"/>
      <c r="K3943" s="1321"/>
      <c r="L3943" s="1310"/>
      <c r="N3943" s="1322">
        <f t="shared" si="165"/>
        <v>0</v>
      </c>
      <c r="O3943" s="1323">
        <f t="shared" si="166"/>
        <v>0</v>
      </c>
      <c r="P3943" s="1323">
        <f>O3943/'1.5 Universal Data'!$E$36</f>
        <v>0</v>
      </c>
      <c r="R3943" s="134"/>
      <c r="S3943" s="134"/>
      <c r="T3943" s="134"/>
      <c r="U3943" s="134"/>
      <c r="V3943" s="134"/>
      <c r="W3943" s="134"/>
      <c r="X3943" s="134"/>
      <c r="Y3943" s="134"/>
      <c r="Z3943" s="134"/>
      <c r="AA3943" s="134"/>
      <c r="AB3943" s="134"/>
      <c r="AC3943" s="134"/>
      <c r="AD3943" s="134"/>
      <c r="AE3943" s="134"/>
    </row>
    <row r="3944" spans="2:31">
      <c r="B3944" s="1319">
        <f t="shared" si="167"/>
        <v>-1</v>
      </c>
      <c r="D3944" s="1310"/>
      <c r="E3944" s="1310"/>
      <c r="F3944" s="1320"/>
      <c r="G3944" s="1310"/>
      <c r="H3944" s="1310"/>
      <c r="I3944" s="1310"/>
      <c r="J3944" s="1321"/>
      <c r="K3944" s="1321"/>
      <c r="L3944" s="1310"/>
      <c r="N3944" s="1322">
        <f t="shared" si="165"/>
        <v>0</v>
      </c>
      <c r="O3944" s="1323">
        <f t="shared" si="166"/>
        <v>0</v>
      </c>
      <c r="P3944" s="1323">
        <f>O3944/'1.5 Universal Data'!$E$36</f>
        <v>0</v>
      </c>
      <c r="R3944" s="134"/>
      <c r="S3944" s="134"/>
      <c r="T3944" s="134"/>
      <c r="U3944" s="134"/>
      <c r="V3944" s="134"/>
      <c r="W3944" s="134"/>
      <c r="X3944" s="134"/>
      <c r="Y3944" s="134"/>
      <c r="Z3944" s="134"/>
      <c r="AA3944" s="134"/>
      <c r="AB3944" s="134"/>
      <c r="AC3944" s="134"/>
      <c r="AD3944" s="134"/>
      <c r="AE3944" s="134"/>
    </row>
    <row r="3945" spans="2:31">
      <c r="B3945" s="1319">
        <f t="shared" si="167"/>
        <v>-1</v>
      </c>
      <c r="D3945" s="1310"/>
      <c r="E3945" s="1310"/>
      <c r="F3945" s="1320"/>
      <c r="G3945" s="1310"/>
      <c r="H3945" s="1310"/>
      <c r="I3945" s="1310"/>
      <c r="J3945" s="1321"/>
      <c r="K3945" s="1321"/>
      <c r="L3945" s="1310"/>
      <c r="N3945" s="1322">
        <f t="shared" si="165"/>
        <v>0</v>
      </c>
      <c r="O3945" s="1323">
        <f t="shared" si="166"/>
        <v>0</v>
      </c>
      <c r="P3945" s="1323">
        <f>O3945/'1.5 Universal Data'!$E$36</f>
        <v>0</v>
      </c>
      <c r="R3945" s="134"/>
      <c r="S3945" s="134"/>
      <c r="T3945" s="134"/>
      <c r="U3945" s="134"/>
      <c r="V3945" s="134"/>
      <c r="W3945" s="134"/>
      <c r="X3945" s="134"/>
      <c r="Y3945" s="134"/>
      <c r="Z3945" s="134"/>
      <c r="AA3945" s="134"/>
      <c r="AB3945" s="134"/>
      <c r="AC3945" s="134"/>
      <c r="AD3945" s="134"/>
      <c r="AE3945" s="134"/>
    </row>
    <row r="3946" spans="2:31">
      <c r="B3946" s="1319">
        <f t="shared" si="167"/>
        <v>-1</v>
      </c>
      <c r="D3946" s="1310"/>
      <c r="E3946" s="1310"/>
      <c r="F3946" s="1320"/>
      <c r="G3946" s="1310"/>
      <c r="H3946" s="1310"/>
      <c r="I3946" s="1310"/>
      <c r="J3946" s="1321"/>
      <c r="K3946" s="1321"/>
      <c r="L3946" s="1310"/>
      <c r="N3946" s="1322">
        <f t="shared" si="165"/>
        <v>0</v>
      </c>
      <c r="O3946" s="1323">
        <f t="shared" si="166"/>
        <v>0</v>
      </c>
      <c r="P3946" s="1323">
        <f>O3946/'1.5 Universal Data'!$E$36</f>
        <v>0</v>
      </c>
      <c r="R3946" s="134"/>
      <c r="S3946" s="134"/>
      <c r="T3946" s="134"/>
      <c r="U3946" s="134"/>
      <c r="V3946" s="134"/>
      <c r="W3946" s="134"/>
      <c r="X3946" s="134"/>
      <c r="Y3946" s="134"/>
      <c r="Z3946" s="134"/>
      <c r="AA3946" s="134"/>
      <c r="AB3946" s="134"/>
      <c r="AC3946" s="134"/>
      <c r="AD3946" s="134"/>
      <c r="AE3946" s="134"/>
    </row>
    <row r="3947" spans="2:31">
      <c r="B3947" s="1319">
        <f t="shared" si="167"/>
        <v>-1</v>
      </c>
      <c r="D3947" s="1310"/>
      <c r="E3947" s="1310"/>
      <c r="F3947" s="1320"/>
      <c r="G3947" s="1310"/>
      <c r="H3947" s="1310"/>
      <c r="I3947" s="1310"/>
      <c r="J3947" s="1321"/>
      <c r="K3947" s="1321"/>
      <c r="L3947" s="1310"/>
      <c r="N3947" s="1322">
        <f t="shared" si="165"/>
        <v>0</v>
      </c>
      <c r="O3947" s="1323">
        <f t="shared" si="166"/>
        <v>0</v>
      </c>
      <c r="P3947" s="1323">
        <f>O3947/'1.5 Universal Data'!$E$36</f>
        <v>0</v>
      </c>
      <c r="R3947" s="134"/>
      <c r="S3947" s="134"/>
      <c r="T3947" s="134"/>
      <c r="U3947" s="134"/>
      <c r="V3947" s="134"/>
      <c r="W3947" s="134"/>
      <c r="X3947" s="134"/>
      <c r="Y3947" s="134"/>
      <c r="Z3947" s="134"/>
      <c r="AA3947" s="134"/>
      <c r="AB3947" s="134"/>
      <c r="AC3947" s="134"/>
      <c r="AD3947" s="134"/>
      <c r="AE3947" s="134"/>
    </row>
    <row r="3948" spans="2:31">
      <c r="B3948" s="1319">
        <f t="shared" si="167"/>
        <v>-1</v>
      </c>
      <c r="D3948" s="1310"/>
      <c r="E3948" s="1310"/>
      <c r="F3948" s="1320"/>
      <c r="G3948" s="1310"/>
      <c r="H3948" s="1310"/>
      <c r="I3948" s="1310"/>
      <c r="J3948" s="1321"/>
      <c r="K3948" s="1321"/>
      <c r="L3948" s="1310"/>
      <c r="N3948" s="1322">
        <f t="shared" si="165"/>
        <v>0</v>
      </c>
      <c r="O3948" s="1323">
        <f t="shared" si="166"/>
        <v>0</v>
      </c>
      <c r="P3948" s="1323">
        <f>O3948/'1.5 Universal Data'!$E$36</f>
        <v>0</v>
      </c>
      <c r="R3948" s="134"/>
      <c r="S3948" s="134"/>
      <c r="T3948" s="134"/>
      <c r="U3948" s="134"/>
      <c r="V3948" s="134"/>
      <c r="W3948" s="134"/>
      <c r="X3948" s="134"/>
      <c r="Y3948" s="134"/>
      <c r="Z3948" s="134"/>
      <c r="AA3948" s="134"/>
      <c r="AB3948" s="134"/>
      <c r="AC3948" s="134"/>
      <c r="AD3948" s="134"/>
      <c r="AE3948" s="134"/>
    </row>
    <row r="3949" spans="2:31">
      <c r="B3949" s="1319">
        <f t="shared" si="167"/>
        <v>-1</v>
      </c>
      <c r="D3949" s="1310"/>
      <c r="E3949" s="1310"/>
      <c r="F3949" s="1320"/>
      <c r="G3949" s="1310"/>
      <c r="H3949" s="1310"/>
      <c r="I3949" s="1310"/>
      <c r="J3949" s="1321"/>
      <c r="K3949" s="1321"/>
      <c r="L3949" s="1310"/>
      <c r="N3949" s="1322">
        <f t="shared" si="165"/>
        <v>0</v>
      </c>
      <c r="O3949" s="1323">
        <f t="shared" si="166"/>
        <v>0</v>
      </c>
      <c r="P3949" s="1323">
        <f>O3949/'1.5 Universal Data'!$E$36</f>
        <v>0</v>
      </c>
      <c r="R3949" s="134"/>
      <c r="S3949" s="134"/>
      <c r="T3949" s="134"/>
      <c r="U3949" s="134"/>
      <c r="V3949" s="134"/>
      <c r="W3949" s="134"/>
      <c r="X3949" s="134"/>
      <c r="Y3949" s="134"/>
      <c r="Z3949" s="134"/>
      <c r="AA3949" s="134"/>
      <c r="AB3949" s="134"/>
      <c r="AC3949" s="134"/>
      <c r="AD3949" s="134"/>
      <c r="AE3949" s="134"/>
    </row>
    <row r="3950" spans="2:31">
      <c r="B3950" s="1319">
        <f t="shared" si="167"/>
        <v>-1</v>
      </c>
      <c r="D3950" s="1310"/>
      <c r="E3950" s="1310"/>
      <c r="F3950" s="1320"/>
      <c r="G3950" s="1310"/>
      <c r="H3950" s="1310"/>
      <c r="I3950" s="1310"/>
      <c r="J3950" s="1321"/>
      <c r="K3950" s="1321"/>
      <c r="L3950" s="1310"/>
      <c r="N3950" s="1322">
        <f t="shared" si="165"/>
        <v>0</v>
      </c>
      <c r="O3950" s="1323">
        <f t="shared" si="166"/>
        <v>0</v>
      </c>
      <c r="P3950" s="1323">
        <f>O3950/'1.5 Universal Data'!$E$36</f>
        <v>0</v>
      </c>
      <c r="R3950" s="134"/>
      <c r="S3950" s="134"/>
      <c r="T3950" s="134"/>
      <c r="U3950" s="134"/>
      <c r="V3950" s="134"/>
      <c r="W3950" s="134"/>
      <c r="X3950" s="134"/>
      <c r="Y3950" s="134"/>
      <c r="Z3950" s="134"/>
      <c r="AA3950" s="134"/>
      <c r="AB3950" s="134"/>
      <c r="AC3950" s="134"/>
      <c r="AD3950" s="134"/>
      <c r="AE3950" s="134"/>
    </row>
    <row r="3951" spans="2:31">
      <c r="B3951" s="1319">
        <f t="shared" si="167"/>
        <v>-1</v>
      </c>
      <c r="D3951" s="1310"/>
      <c r="E3951" s="1310"/>
      <c r="F3951" s="1320"/>
      <c r="G3951" s="1310"/>
      <c r="H3951" s="1310"/>
      <c r="I3951" s="1310"/>
      <c r="J3951" s="1321"/>
      <c r="K3951" s="1321"/>
      <c r="L3951" s="1310"/>
      <c r="N3951" s="1322">
        <f t="shared" si="165"/>
        <v>0</v>
      </c>
      <c r="O3951" s="1323">
        <f t="shared" si="166"/>
        <v>0</v>
      </c>
      <c r="P3951" s="1323">
        <f>O3951/'1.5 Universal Data'!$E$36</f>
        <v>0</v>
      </c>
      <c r="R3951" s="134"/>
      <c r="S3951" s="134"/>
      <c r="T3951" s="134"/>
      <c r="U3951" s="134"/>
      <c r="V3951" s="134"/>
      <c r="W3951" s="134"/>
      <c r="X3951" s="134"/>
      <c r="Y3951" s="134"/>
      <c r="Z3951" s="134"/>
      <c r="AA3951" s="134"/>
      <c r="AB3951" s="134"/>
      <c r="AC3951" s="134"/>
      <c r="AD3951" s="134"/>
      <c r="AE3951" s="134"/>
    </row>
    <row r="3952" spans="2:31">
      <c r="B3952" s="1319">
        <f t="shared" si="167"/>
        <v>-1</v>
      </c>
      <c r="D3952" s="1310"/>
      <c r="E3952" s="1310"/>
      <c r="F3952" s="1320"/>
      <c r="G3952" s="1310"/>
      <c r="H3952" s="1310"/>
      <c r="I3952" s="1310"/>
      <c r="J3952" s="1321"/>
      <c r="K3952" s="1321"/>
      <c r="L3952" s="1310"/>
      <c r="N3952" s="1322">
        <f t="shared" si="165"/>
        <v>0</v>
      </c>
      <c r="O3952" s="1323">
        <f t="shared" si="166"/>
        <v>0</v>
      </c>
      <c r="P3952" s="1323">
        <f>O3952/'1.5 Universal Data'!$E$36</f>
        <v>0</v>
      </c>
      <c r="R3952" s="134"/>
      <c r="S3952" s="134"/>
      <c r="T3952" s="134"/>
      <c r="U3952" s="134"/>
      <c r="V3952" s="134"/>
      <c r="W3952" s="134"/>
      <c r="X3952" s="134"/>
      <c r="Y3952" s="134"/>
      <c r="Z3952" s="134"/>
      <c r="AA3952" s="134"/>
      <c r="AB3952" s="134"/>
      <c r="AC3952" s="134"/>
      <c r="AD3952" s="134"/>
      <c r="AE3952" s="134"/>
    </row>
    <row r="3953" spans="2:31">
      <c r="B3953" s="1319">
        <f t="shared" si="167"/>
        <v>-1</v>
      </c>
      <c r="D3953" s="1310"/>
      <c r="E3953" s="1310"/>
      <c r="F3953" s="1320"/>
      <c r="G3953" s="1310"/>
      <c r="H3953" s="1310"/>
      <c r="I3953" s="1310"/>
      <c r="J3953" s="1321"/>
      <c r="K3953" s="1321"/>
      <c r="L3953" s="1310"/>
      <c r="N3953" s="1322">
        <f t="shared" si="165"/>
        <v>0</v>
      </c>
      <c r="O3953" s="1323">
        <f t="shared" si="166"/>
        <v>0</v>
      </c>
      <c r="P3953" s="1323">
        <f>O3953/'1.5 Universal Data'!$E$36</f>
        <v>0</v>
      </c>
      <c r="R3953" s="134"/>
      <c r="S3953" s="134"/>
      <c r="T3953" s="134"/>
      <c r="U3953" s="134"/>
      <c r="V3953" s="134"/>
      <c r="W3953" s="134"/>
      <c r="X3953" s="134"/>
      <c r="Y3953" s="134"/>
      <c r="Z3953" s="134"/>
      <c r="AA3953" s="134"/>
      <c r="AB3953" s="134"/>
      <c r="AC3953" s="134"/>
      <c r="AD3953" s="134"/>
      <c r="AE3953" s="134"/>
    </row>
    <row r="3954" spans="2:31">
      <c r="B3954" s="1319">
        <f t="shared" si="167"/>
        <v>-1</v>
      </c>
      <c r="D3954" s="1310"/>
      <c r="E3954" s="1310"/>
      <c r="F3954" s="1320"/>
      <c r="G3954" s="1310"/>
      <c r="H3954" s="1310"/>
      <c r="I3954" s="1310"/>
      <c r="J3954" s="1321"/>
      <c r="K3954" s="1321"/>
      <c r="L3954" s="1310"/>
      <c r="N3954" s="1322">
        <f t="shared" si="165"/>
        <v>0</v>
      </c>
      <c r="O3954" s="1323">
        <f t="shared" si="166"/>
        <v>0</v>
      </c>
      <c r="P3954" s="1323">
        <f>O3954/'1.5 Universal Data'!$E$36</f>
        <v>0</v>
      </c>
      <c r="R3954" s="134"/>
      <c r="S3954" s="134"/>
      <c r="T3954" s="134"/>
      <c r="U3954" s="134"/>
      <c r="V3954" s="134"/>
      <c r="W3954" s="134"/>
      <c r="X3954" s="134"/>
      <c r="Y3954" s="134"/>
      <c r="Z3954" s="134"/>
      <c r="AA3954" s="134"/>
      <c r="AB3954" s="134"/>
      <c r="AC3954" s="134"/>
      <c r="AD3954" s="134"/>
      <c r="AE3954" s="134"/>
    </row>
    <row r="3955" spans="2:31">
      <c r="B3955" s="1319">
        <f t="shared" si="167"/>
        <v>-1</v>
      </c>
      <c r="D3955" s="1310"/>
      <c r="E3955" s="1310"/>
      <c r="F3955" s="1320"/>
      <c r="G3955" s="1310"/>
      <c r="H3955" s="1310"/>
      <c r="I3955" s="1310"/>
      <c r="J3955" s="1321"/>
      <c r="K3955" s="1321"/>
      <c r="L3955" s="1310"/>
      <c r="N3955" s="1322">
        <f t="shared" si="165"/>
        <v>0</v>
      </c>
      <c r="O3955" s="1323">
        <f t="shared" si="166"/>
        <v>0</v>
      </c>
      <c r="P3955" s="1323">
        <f>O3955/'1.5 Universal Data'!$E$36</f>
        <v>0</v>
      </c>
      <c r="R3955" s="134"/>
      <c r="S3955" s="134"/>
      <c r="T3955" s="134"/>
      <c r="U3955" s="134"/>
      <c r="V3955" s="134"/>
      <c r="W3955" s="134"/>
      <c r="X3955" s="134"/>
      <c r="Y3955" s="134"/>
      <c r="Z3955" s="134"/>
      <c r="AA3955" s="134"/>
      <c r="AB3955" s="134"/>
      <c r="AC3955" s="134"/>
      <c r="AD3955" s="134"/>
      <c r="AE3955" s="134"/>
    </row>
    <row r="3956" spans="2:31">
      <c r="B3956" s="1319">
        <f t="shared" si="167"/>
        <v>-1</v>
      </c>
      <c r="D3956" s="1310"/>
      <c r="E3956" s="1310"/>
      <c r="F3956" s="1320"/>
      <c r="G3956" s="1310"/>
      <c r="H3956" s="1310"/>
      <c r="I3956" s="1310"/>
      <c r="J3956" s="1321"/>
      <c r="K3956" s="1321"/>
      <c r="L3956" s="1310"/>
      <c r="N3956" s="1322">
        <f t="shared" si="165"/>
        <v>0</v>
      </c>
      <c r="O3956" s="1323">
        <f t="shared" si="166"/>
        <v>0</v>
      </c>
      <c r="P3956" s="1323">
        <f>O3956/'1.5 Universal Data'!$E$36</f>
        <v>0</v>
      </c>
      <c r="R3956" s="134"/>
      <c r="S3956" s="134"/>
      <c r="T3956" s="134"/>
      <c r="U3956" s="134"/>
      <c r="V3956" s="134"/>
      <c r="W3956" s="134"/>
      <c r="X3956" s="134"/>
      <c r="Y3956" s="134"/>
      <c r="Z3956" s="134"/>
      <c r="AA3956" s="134"/>
      <c r="AB3956" s="134"/>
      <c r="AC3956" s="134"/>
      <c r="AD3956" s="134"/>
      <c r="AE3956" s="134"/>
    </row>
    <row r="3957" spans="2:31">
      <c r="B3957" s="1319">
        <f t="shared" si="167"/>
        <v>-1</v>
      </c>
      <c r="D3957" s="1310"/>
      <c r="E3957" s="1310"/>
      <c r="F3957" s="1320"/>
      <c r="G3957" s="1310"/>
      <c r="H3957" s="1310"/>
      <c r="I3957" s="1310"/>
      <c r="J3957" s="1321"/>
      <c r="K3957" s="1321"/>
      <c r="L3957" s="1310"/>
      <c r="N3957" s="1322">
        <f t="shared" si="165"/>
        <v>0</v>
      </c>
      <c r="O3957" s="1323">
        <f t="shared" si="166"/>
        <v>0</v>
      </c>
      <c r="P3957" s="1323">
        <f>O3957/'1.5 Universal Data'!$E$36</f>
        <v>0</v>
      </c>
      <c r="R3957" s="134"/>
      <c r="S3957" s="134"/>
      <c r="T3957" s="134"/>
      <c r="U3957" s="134"/>
      <c r="V3957" s="134"/>
      <c r="W3957" s="134"/>
      <c r="X3957" s="134"/>
      <c r="Y3957" s="134"/>
      <c r="Z3957" s="134"/>
      <c r="AA3957" s="134"/>
      <c r="AB3957" s="134"/>
      <c r="AC3957" s="134"/>
      <c r="AD3957" s="134"/>
      <c r="AE3957" s="134"/>
    </row>
    <row r="3958" spans="2:31">
      <c r="B3958" s="1319">
        <f t="shared" si="167"/>
        <v>-1</v>
      </c>
      <c r="D3958" s="1310"/>
      <c r="E3958" s="1310"/>
      <c r="F3958" s="1320"/>
      <c r="G3958" s="1310"/>
      <c r="H3958" s="1310"/>
      <c r="I3958" s="1310"/>
      <c r="J3958" s="1321"/>
      <c r="K3958" s="1321"/>
      <c r="L3958" s="1310"/>
      <c r="N3958" s="1322">
        <f t="shared" si="165"/>
        <v>0</v>
      </c>
      <c r="O3958" s="1323">
        <f t="shared" si="166"/>
        <v>0</v>
      </c>
      <c r="P3958" s="1323">
        <f>O3958/'1.5 Universal Data'!$E$36</f>
        <v>0</v>
      </c>
      <c r="R3958" s="134"/>
      <c r="S3958" s="134"/>
      <c r="T3958" s="134"/>
      <c r="U3958" s="134"/>
      <c r="V3958" s="134"/>
      <c r="W3958" s="134"/>
      <c r="X3958" s="134"/>
      <c r="Y3958" s="134"/>
      <c r="Z3958" s="134"/>
      <c r="AA3958" s="134"/>
      <c r="AB3958" s="134"/>
      <c r="AC3958" s="134"/>
      <c r="AD3958" s="134"/>
      <c r="AE3958" s="134"/>
    </row>
    <row r="3959" spans="2:31">
      <c r="B3959" s="1319">
        <f t="shared" si="167"/>
        <v>-1</v>
      </c>
      <c r="D3959" s="1310"/>
      <c r="E3959" s="1310"/>
      <c r="F3959" s="1320"/>
      <c r="G3959" s="1310"/>
      <c r="H3959" s="1310"/>
      <c r="I3959" s="1310"/>
      <c r="J3959" s="1321"/>
      <c r="K3959" s="1321"/>
      <c r="L3959" s="1310"/>
      <c r="N3959" s="1322">
        <f t="shared" si="165"/>
        <v>0</v>
      </c>
      <c r="O3959" s="1323">
        <f t="shared" si="166"/>
        <v>0</v>
      </c>
      <c r="P3959" s="1323">
        <f>O3959/'1.5 Universal Data'!$E$36</f>
        <v>0</v>
      </c>
      <c r="R3959" s="134"/>
      <c r="S3959" s="134"/>
      <c r="T3959" s="134"/>
      <c r="U3959" s="134"/>
      <c r="V3959" s="134"/>
      <c r="W3959" s="134"/>
      <c r="X3959" s="134"/>
      <c r="Y3959" s="134"/>
      <c r="Z3959" s="134"/>
      <c r="AA3959" s="134"/>
      <c r="AB3959" s="134"/>
      <c r="AC3959" s="134"/>
      <c r="AD3959" s="134"/>
      <c r="AE3959" s="134"/>
    </row>
    <row r="3960" spans="2:31">
      <c r="B3960" s="1319">
        <f t="shared" si="167"/>
        <v>-1</v>
      </c>
      <c r="D3960" s="1310"/>
      <c r="E3960" s="1310"/>
      <c r="F3960" s="1320"/>
      <c r="G3960" s="1310"/>
      <c r="H3960" s="1310"/>
      <c r="I3960" s="1310"/>
      <c r="J3960" s="1321"/>
      <c r="K3960" s="1321"/>
      <c r="L3960" s="1310"/>
      <c r="N3960" s="1322">
        <f t="shared" si="165"/>
        <v>0</v>
      </c>
      <c r="O3960" s="1323">
        <f t="shared" si="166"/>
        <v>0</v>
      </c>
      <c r="P3960" s="1323">
        <f>O3960/'1.5 Universal Data'!$E$36</f>
        <v>0</v>
      </c>
      <c r="R3960" s="134"/>
      <c r="S3960" s="134"/>
      <c r="T3960" s="134"/>
      <c r="U3960" s="134"/>
      <c r="V3960" s="134"/>
      <c r="W3960" s="134"/>
      <c r="X3960" s="134"/>
      <c r="Y3960" s="134"/>
      <c r="Z3960" s="134"/>
      <c r="AA3960" s="134"/>
      <c r="AB3960" s="134"/>
      <c r="AC3960" s="134"/>
      <c r="AD3960" s="134"/>
      <c r="AE3960" s="134"/>
    </row>
    <row r="3961" spans="2:31">
      <c r="B3961" s="1319">
        <f t="shared" si="167"/>
        <v>-1</v>
      </c>
      <c r="D3961" s="1310"/>
      <c r="E3961" s="1310"/>
      <c r="F3961" s="1320"/>
      <c r="G3961" s="1310"/>
      <c r="H3961" s="1310"/>
      <c r="I3961" s="1310"/>
      <c r="J3961" s="1321"/>
      <c r="K3961" s="1321"/>
      <c r="L3961" s="1310"/>
      <c r="N3961" s="1322">
        <f t="shared" si="165"/>
        <v>0</v>
      </c>
      <c r="O3961" s="1323">
        <f t="shared" si="166"/>
        <v>0</v>
      </c>
      <c r="P3961" s="1323">
        <f>O3961/'1.5 Universal Data'!$E$36</f>
        <v>0</v>
      </c>
      <c r="R3961" s="134"/>
      <c r="S3961" s="134"/>
      <c r="T3961" s="134"/>
      <c r="U3961" s="134"/>
      <c r="V3961" s="134"/>
      <c r="W3961" s="134"/>
      <c r="X3961" s="134"/>
      <c r="Y3961" s="134"/>
      <c r="Z3961" s="134"/>
      <c r="AA3961" s="134"/>
      <c r="AB3961" s="134"/>
      <c r="AC3961" s="134"/>
      <c r="AD3961" s="134"/>
      <c r="AE3961" s="134"/>
    </row>
    <row r="3962" spans="2:31">
      <c r="B3962" s="1319">
        <f t="shared" si="167"/>
        <v>-1</v>
      </c>
      <c r="D3962" s="1310"/>
      <c r="E3962" s="1310"/>
      <c r="F3962" s="1320"/>
      <c r="G3962" s="1310"/>
      <c r="H3962" s="1310"/>
      <c r="I3962" s="1310"/>
      <c r="J3962" s="1321"/>
      <c r="K3962" s="1321"/>
      <c r="L3962" s="1310"/>
      <c r="N3962" s="1322">
        <f t="shared" si="165"/>
        <v>0</v>
      </c>
      <c r="O3962" s="1323">
        <f t="shared" si="166"/>
        <v>0</v>
      </c>
      <c r="P3962" s="1323">
        <f>O3962/'1.5 Universal Data'!$E$36</f>
        <v>0</v>
      </c>
      <c r="R3962" s="134"/>
      <c r="S3962" s="134"/>
      <c r="T3962" s="134"/>
      <c r="U3962" s="134"/>
      <c r="V3962" s="134"/>
      <c r="W3962" s="134"/>
      <c r="X3962" s="134"/>
      <c r="Y3962" s="134"/>
      <c r="Z3962" s="134"/>
      <c r="AA3962" s="134"/>
      <c r="AB3962" s="134"/>
      <c r="AC3962" s="134"/>
      <c r="AD3962" s="134"/>
      <c r="AE3962" s="134"/>
    </row>
    <row r="3963" spans="2:31">
      <c r="B3963" s="1319">
        <f t="shared" si="167"/>
        <v>-1</v>
      </c>
      <c r="D3963" s="1310"/>
      <c r="E3963" s="1310"/>
      <c r="F3963" s="1320"/>
      <c r="G3963" s="1310"/>
      <c r="H3963" s="1310"/>
      <c r="I3963" s="1310"/>
      <c r="J3963" s="1321"/>
      <c r="K3963" s="1321"/>
      <c r="L3963" s="1310"/>
      <c r="N3963" s="1322">
        <f t="shared" si="165"/>
        <v>0</v>
      </c>
      <c r="O3963" s="1323">
        <f t="shared" si="166"/>
        <v>0</v>
      </c>
      <c r="P3963" s="1323">
        <f>O3963/'1.5 Universal Data'!$E$36</f>
        <v>0</v>
      </c>
      <c r="R3963" s="134"/>
      <c r="S3963" s="134"/>
      <c r="T3963" s="134"/>
      <c r="U3963" s="134"/>
      <c r="V3963" s="134"/>
      <c r="W3963" s="134"/>
      <c r="X3963" s="134"/>
      <c r="Y3963" s="134"/>
      <c r="Z3963" s="134"/>
      <c r="AA3963" s="134"/>
      <c r="AB3963" s="134"/>
      <c r="AC3963" s="134"/>
      <c r="AD3963" s="134"/>
      <c r="AE3963" s="134"/>
    </row>
    <row r="3964" spans="2:31">
      <c r="B3964" s="1319">
        <f t="shared" si="167"/>
        <v>-1</v>
      </c>
      <c r="D3964" s="1310"/>
      <c r="E3964" s="1310"/>
      <c r="F3964" s="1320"/>
      <c r="G3964" s="1310"/>
      <c r="H3964" s="1310"/>
      <c r="I3964" s="1310"/>
      <c r="J3964" s="1321"/>
      <c r="K3964" s="1321"/>
      <c r="L3964" s="1310"/>
      <c r="N3964" s="1322">
        <f t="shared" si="165"/>
        <v>0</v>
      </c>
      <c r="O3964" s="1323">
        <f t="shared" si="166"/>
        <v>0</v>
      </c>
      <c r="P3964" s="1323">
        <f>O3964/'1.5 Universal Data'!$E$36</f>
        <v>0</v>
      </c>
      <c r="R3964" s="134"/>
      <c r="S3964" s="134"/>
      <c r="T3964" s="134"/>
      <c r="U3964" s="134"/>
      <c r="V3964" s="134"/>
      <c r="W3964" s="134"/>
      <c r="X3964" s="134"/>
      <c r="Y3964" s="134"/>
      <c r="Z3964" s="134"/>
      <c r="AA3964" s="134"/>
      <c r="AB3964" s="134"/>
      <c r="AC3964" s="134"/>
      <c r="AD3964" s="134"/>
      <c r="AE3964" s="134"/>
    </row>
    <row r="3965" spans="2:31">
      <c r="B3965" s="1319">
        <f t="shared" si="167"/>
        <v>-1</v>
      </c>
      <c r="D3965" s="1310"/>
      <c r="E3965" s="1310"/>
      <c r="F3965" s="1320"/>
      <c r="G3965" s="1310"/>
      <c r="H3965" s="1310"/>
      <c r="I3965" s="1310"/>
      <c r="J3965" s="1321"/>
      <c r="K3965" s="1321"/>
      <c r="L3965" s="1310"/>
      <c r="N3965" s="1322">
        <f t="shared" si="165"/>
        <v>0</v>
      </c>
      <c r="O3965" s="1323">
        <f t="shared" si="166"/>
        <v>0</v>
      </c>
      <c r="P3965" s="1323">
        <f>O3965/'1.5 Universal Data'!$E$36</f>
        <v>0</v>
      </c>
      <c r="R3965" s="134"/>
      <c r="S3965" s="134"/>
      <c r="T3965" s="134"/>
      <c r="U3965" s="134"/>
      <c r="V3965" s="134"/>
      <c r="W3965" s="134"/>
      <c r="X3965" s="134"/>
      <c r="Y3965" s="134"/>
      <c r="Z3965" s="134"/>
      <c r="AA3965" s="134"/>
      <c r="AB3965" s="134"/>
      <c r="AC3965" s="134"/>
      <c r="AD3965" s="134"/>
      <c r="AE3965" s="134"/>
    </row>
    <row r="3966" spans="2:31">
      <c r="B3966" s="1319">
        <f t="shared" si="167"/>
        <v>-1</v>
      </c>
      <c r="D3966" s="1310"/>
      <c r="E3966" s="1310"/>
      <c r="F3966" s="1320"/>
      <c r="G3966" s="1310"/>
      <c r="H3966" s="1310"/>
      <c r="I3966" s="1310"/>
      <c r="J3966" s="1321"/>
      <c r="K3966" s="1321"/>
      <c r="L3966" s="1310"/>
      <c r="N3966" s="1322">
        <f t="shared" si="165"/>
        <v>0</v>
      </c>
      <c r="O3966" s="1323">
        <f t="shared" si="166"/>
        <v>0</v>
      </c>
      <c r="P3966" s="1323">
        <f>O3966/'1.5 Universal Data'!$E$36</f>
        <v>0</v>
      </c>
      <c r="R3966" s="134"/>
      <c r="S3966" s="134"/>
      <c r="T3966" s="134"/>
      <c r="U3966" s="134"/>
      <c r="V3966" s="134"/>
      <c r="W3966" s="134"/>
      <c r="X3966" s="134"/>
      <c r="Y3966" s="134"/>
      <c r="Z3966" s="134"/>
      <c r="AA3966" s="134"/>
      <c r="AB3966" s="134"/>
      <c r="AC3966" s="134"/>
      <c r="AD3966" s="134"/>
      <c r="AE3966" s="134"/>
    </row>
    <row r="3967" spans="2:31">
      <c r="B3967" s="1319">
        <f t="shared" si="167"/>
        <v>-1</v>
      </c>
      <c r="D3967" s="1310"/>
      <c r="E3967" s="1310"/>
      <c r="F3967" s="1320"/>
      <c r="G3967" s="1310"/>
      <c r="H3967" s="1310"/>
      <c r="I3967" s="1310"/>
      <c r="J3967" s="1321"/>
      <c r="K3967" s="1321"/>
      <c r="L3967" s="1310"/>
      <c r="N3967" s="1322">
        <f t="shared" si="165"/>
        <v>0</v>
      </c>
      <c r="O3967" s="1323">
        <f t="shared" si="166"/>
        <v>0</v>
      </c>
      <c r="P3967" s="1323">
        <f>O3967/'1.5 Universal Data'!$E$36</f>
        <v>0</v>
      </c>
      <c r="R3967" s="134"/>
      <c r="S3967" s="134"/>
      <c r="T3967" s="134"/>
      <c r="U3967" s="134"/>
      <c r="V3967" s="134"/>
      <c r="W3967" s="134"/>
      <c r="X3967" s="134"/>
      <c r="Y3967" s="134"/>
      <c r="Z3967" s="134"/>
      <c r="AA3967" s="134"/>
      <c r="AB3967" s="134"/>
      <c r="AC3967" s="134"/>
      <c r="AD3967" s="134"/>
      <c r="AE3967" s="134"/>
    </row>
    <row r="3968" spans="2:31">
      <c r="B3968" s="1319">
        <f t="shared" si="167"/>
        <v>-1</v>
      </c>
      <c r="D3968" s="1310"/>
      <c r="E3968" s="1310"/>
      <c r="F3968" s="1320"/>
      <c r="G3968" s="1310"/>
      <c r="H3968" s="1310"/>
      <c r="I3968" s="1310"/>
      <c r="J3968" s="1321"/>
      <c r="K3968" s="1321"/>
      <c r="L3968" s="1310"/>
      <c r="N3968" s="1322">
        <f t="shared" si="165"/>
        <v>0</v>
      </c>
      <c r="O3968" s="1323">
        <f t="shared" si="166"/>
        <v>0</v>
      </c>
      <c r="P3968" s="1323">
        <f>O3968/'1.5 Universal Data'!$E$36</f>
        <v>0</v>
      </c>
      <c r="R3968" s="134"/>
      <c r="S3968" s="134"/>
      <c r="T3968" s="134"/>
      <c r="U3968" s="134"/>
      <c r="V3968" s="134"/>
      <c r="W3968" s="134"/>
      <c r="X3968" s="134"/>
      <c r="Y3968" s="134"/>
      <c r="Z3968" s="134"/>
      <c r="AA3968" s="134"/>
      <c r="AB3968" s="134"/>
      <c r="AC3968" s="134"/>
      <c r="AD3968" s="134"/>
      <c r="AE3968" s="134"/>
    </row>
    <row r="3969" spans="2:31">
      <c r="B3969" s="1319">
        <f t="shared" si="167"/>
        <v>-1</v>
      </c>
      <c r="D3969" s="1310"/>
      <c r="E3969" s="1310"/>
      <c r="F3969" s="1320"/>
      <c r="G3969" s="1310"/>
      <c r="H3969" s="1310"/>
      <c r="I3969" s="1310"/>
      <c r="J3969" s="1321"/>
      <c r="K3969" s="1321"/>
      <c r="L3969" s="1310"/>
      <c r="N3969" s="1322">
        <f t="shared" si="165"/>
        <v>0</v>
      </c>
      <c r="O3969" s="1323">
        <f t="shared" si="166"/>
        <v>0</v>
      </c>
      <c r="P3969" s="1323">
        <f>O3969/'1.5 Universal Data'!$E$36</f>
        <v>0</v>
      </c>
      <c r="R3969" s="134"/>
      <c r="S3969" s="134"/>
      <c r="T3969" s="134"/>
      <c r="U3969" s="134"/>
      <c r="V3969" s="134"/>
      <c r="W3969" s="134"/>
      <c r="X3969" s="134"/>
      <c r="Y3969" s="134"/>
      <c r="Z3969" s="134"/>
      <c r="AA3969" s="134"/>
      <c r="AB3969" s="134"/>
      <c r="AC3969" s="134"/>
      <c r="AD3969" s="134"/>
      <c r="AE3969" s="134"/>
    </row>
    <row r="3970" spans="2:31">
      <c r="B3970" s="1319">
        <f t="shared" si="167"/>
        <v>-1</v>
      </c>
      <c r="D3970" s="1310"/>
      <c r="E3970" s="1310"/>
      <c r="F3970" s="1320"/>
      <c r="G3970" s="1310"/>
      <c r="H3970" s="1310"/>
      <c r="I3970" s="1310"/>
      <c r="J3970" s="1321"/>
      <c r="K3970" s="1321"/>
      <c r="L3970" s="1310"/>
      <c r="N3970" s="1322">
        <f t="shared" si="165"/>
        <v>0</v>
      </c>
      <c r="O3970" s="1323">
        <f t="shared" si="166"/>
        <v>0</v>
      </c>
      <c r="P3970" s="1323">
        <f>O3970/'1.5 Universal Data'!$E$36</f>
        <v>0</v>
      </c>
      <c r="R3970" s="134"/>
      <c r="S3970" s="134"/>
      <c r="T3970" s="134"/>
      <c r="U3970" s="134"/>
      <c r="V3970" s="134"/>
      <c r="W3970" s="134"/>
      <c r="X3970" s="134"/>
      <c r="Y3970" s="134"/>
      <c r="Z3970" s="134"/>
      <c r="AA3970" s="134"/>
      <c r="AB3970" s="134"/>
      <c r="AC3970" s="134"/>
      <c r="AD3970" s="134"/>
      <c r="AE3970" s="134"/>
    </row>
    <row r="3971" spans="2:31">
      <c r="B3971" s="1319">
        <f t="shared" si="167"/>
        <v>-1</v>
      </c>
      <c r="D3971" s="1310"/>
      <c r="E3971" s="1310"/>
      <c r="F3971" s="1320"/>
      <c r="G3971" s="1310"/>
      <c r="H3971" s="1310"/>
      <c r="I3971" s="1310"/>
      <c r="J3971" s="1321"/>
      <c r="K3971" s="1321"/>
      <c r="L3971" s="1310"/>
      <c r="N3971" s="1322">
        <f t="shared" si="165"/>
        <v>0</v>
      </c>
      <c r="O3971" s="1323">
        <f t="shared" si="166"/>
        <v>0</v>
      </c>
      <c r="P3971" s="1323">
        <f>O3971/'1.5 Universal Data'!$E$36</f>
        <v>0</v>
      </c>
      <c r="R3971" s="134"/>
      <c r="S3971" s="134"/>
      <c r="T3971" s="134"/>
      <c r="U3971" s="134"/>
      <c r="V3971" s="134"/>
      <c r="W3971" s="134"/>
      <c r="X3971" s="134"/>
      <c r="Y3971" s="134"/>
      <c r="Z3971" s="134"/>
      <c r="AA3971" s="134"/>
      <c r="AB3971" s="134"/>
      <c r="AC3971" s="134"/>
      <c r="AD3971" s="134"/>
      <c r="AE3971" s="134"/>
    </row>
    <row r="3972" spans="2:31">
      <c r="B3972" s="1319">
        <f t="shared" si="167"/>
        <v>-1</v>
      </c>
      <c r="D3972" s="1310"/>
      <c r="E3972" s="1310"/>
      <c r="F3972" s="1320"/>
      <c r="G3972" s="1310"/>
      <c r="H3972" s="1310"/>
      <c r="I3972" s="1310"/>
      <c r="J3972" s="1321"/>
      <c r="K3972" s="1321"/>
      <c r="L3972" s="1310"/>
      <c r="N3972" s="1322">
        <f t="shared" si="165"/>
        <v>0</v>
      </c>
      <c r="O3972" s="1323">
        <f t="shared" si="166"/>
        <v>0</v>
      </c>
      <c r="P3972" s="1323">
        <f>O3972/'1.5 Universal Data'!$E$36</f>
        <v>0</v>
      </c>
      <c r="R3972" s="134"/>
      <c r="S3972" s="134"/>
      <c r="T3972" s="134"/>
      <c r="U3972" s="134"/>
      <c r="V3972" s="134"/>
      <c r="W3972" s="134"/>
      <c r="X3972" s="134"/>
      <c r="Y3972" s="134"/>
      <c r="Z3972" s="134"/>
      <c r="AA3972" s="134"/>
      <c r="AB3972" s="134"/>
      <c r="AC3972" s="134"/>
      <c r="AD3972" s="134"/>
      <c r="AE3972" s="134"/>
    </row>
    <row r="3973" spans="2:31">
      <c r="B3973" s="1319">
        <f t="shared" si="167"/>
        <v>-1</v>
      </c>
      <c r="D3973" s="1310"/>
      <c r="E3973" s="1310"/>
      <c r="F3973" s="1320"/>
      <c r="G3973" s="1310"/>
      <c r="H3973" s="1310"/>
      <c r="I3973" s="1310"/>
      <c r="J3973" s="1321"/>
      <c r="K3973" s="1321"/>
      <c r="L3973" s="1310"/>
      <c r="N3973" s="1322">
        <f t="shared" si="165"/>
        <v>0</v>
      </c>
      <c r="O3973" s="1323">
        <f t="shared" si="166"/>
        <v>0</v>
      </c>
      <c r="P3973" s="1323">
        <f>O3973/'1.5 Universal Data'!$E$36</f>
        <v>0</v>
      </c>
      <c r="R3973" s="134"/>
      <c r="S3973" s="134"/>
      <c r="T3973" s="134"/>
      <c r="U3973" s="134"/>
      <c r="V3973" s="134"/>
      <c r="W3973" s="134"/>
      <c r="X3973" s="134"/>
      <c r="Y3973" s="134"/>
      <c r="Z3973" s="134"/>
      <c r="AA3973" s="134"/>
      <c r="AB3973" s="134"/>
      <c r="AC3973" s="134"/>
      <c r="AD3973" s="134"/>
      <c r="AE3973" s="134"/>
    </row>
    <row r="3974" spans="2:31">
      <c r="B3974" s="1319">
        <f t="shared" si="167"/>
        <v>-1</v>
      </c>
      <c r="D3974" s="1310"/>
      <c r="E3974" s="1310"/>
      <c r="F3974" s="1320"/>
      <c r="G3974" s="1310"/>
      <c r="H3974" s="1310"/>
      <c r="I3974" s="1310"/>
      <c r="J3974" s="1321"/>
      <c r="K3974" s="1321"/>
      <c r="L3974" s="1310"/>
      <c r="N3974" s="1322">
        <f t="shared" si="165"/>
        <v>0</v>
      </c>
      <c r="O3974" s="1323">
        <f t="shared" si="166"/>
        <v>0</v>
      </c>
      <c r="P3974" s="1323">
        <f>O3974/'1.5 Universal Data'!$E$36</f>
        <v>0</v>
      </c>
      <c r="R3974" s="134"/>
      <c r="S3974" s="134"/>
      <c r="T3974" s="134"/>
      <c r="U3974" s="134"/>
      <c r="V3974" s="134"/>
      <c r="W3974" s="134"/>
      <c r="X3974" s="134"/>
      <c r="Y3974" s="134"/>
      <c r="Z3974" s="134"/>
      <c r="AA3974" s="134"/>
      <c r="AB3974" s="134"/>
      <c r="AC3974" s="134"/>
      <c r="AD3974" s="134"/>
      <c r="AE3974" s="134"/>
    </row>
    <row r="3975" spans="2:31">
      <c r="B3975" s="1319">
        <f t="shared" si="167"/>
        <v>-1</v>
      </c>
      <c r="D3975" s="1310"/>
      <c r="E3975" s="1310"/>
      <c r="F3975" s="1320"/>
      <c r="G3975" s="1310"/>
      <c r="H3975" s="1310"/>
      <c r="I3975" s="1310"/>
      <c r="J3975" s="1321"/>
      <c r="K3975" s="1321"/>
      <c r="L3975" s="1310"/>
      <c r="N3975" s="1322">
        <f t="shared" si="165"/>
        <v>0</v>
      </c>
      <c r="O3975" s="1323">
        <f t="shared" si="166"/>
        <v>0</v>
      </c>
      <c r="P3975" s="1323">
        <f>O3975/'1.5 Universal Data'!$E$36</f>
        <v>0</v>
      </c>
      <c r="R3975" s="134"/>
      <c r="S3975" s="134"/>
      <c r="T3975" s="134"/>
      <c r="U3975" s="134"/>
      <c r="V3975" s="134"/>
      <c r="W3975" s="134"/>
      <c r="X3975" s="134"/>
      <c r="Y3975" s="134"/>
      <c r="Z3975" s="134"/>
      <c r="AA3975" s="134"/>
      <c r="AB3975" s="134"/>
      <c r="AC3975" s="134"/>
      <c r="AD3975" s="134"/>
      <c r="AE3975" s="134"/>
    </row>
    <row r="3976" spans="2:31">
      <c r="B3976" s="1319">
        <f t="shared" si="167"/>
        <v>-1</v>
      </c>
      <c r="D3976" s="1310"/>
      <c r="E3976" s="1310"/>
      <c r="F3976" s="1320"/>
      <c r="G3976" s="1310"/>
      <c r="H3976" s="1310"/>
      <c r="I3976" s="1310"/>
      <c r="J3976" s="1321"/>
      <c r="K3976" s="1321"/>
      <c r="L3976" s="1310"/>
      <c r="N3976" s="1322">
        <f t="shared" si="165"/>
        <v>0</v>
      </c>
      <c r="O3976" s="1323">
        <f t="shared" si="166"/>
        <v>0</v>
      </c>
      <c r="P3976" s="1323">
        <f>O3976/'1.5 Universal Data'!$E$36</f>
        <v>0</v>
      </c>
      <c r="R3976" s="134"/>
      <c r="S3976" s="134"/>
      <c r="T3976" s="134"/>
      <c r="U3976" s="134"/>
      <c r="V3976" s="134"/>
      <c r="W3976" s="134"/>
      <c r="X3976" s="134"/>
      <c r="Y3976" s="134"/>
      <c r="Z3976" s="134"/>
      <c r="AA3976" s="134"/>
      <c r="AB3976" s="134"/>
      <c r="AC3976" s="134"/>
      <c r="AD3976" s="134"/>
      <c r="AE3976" s="134"/>
    </row>
    <row r="3977" spans="2:31">
      <c r="B3977" s="1319">
        <f t="shared" si="167"/>
        <v>-1</v>
      </c>
      <c r="D3977" s="1310"/>
      <c r="E3977" s="1310"/>
      <c r="F3977" s="1320"/>
      <c r="G3977" s="1310"/>
      <c r="H3977" s="1310"/>
      <c r="I3977" s="1310"/>
      <c r="J3977" s="1321"/>
      <c r="K3977" s="1321"/>
      <c r="L3977" s="1310"/>
      <c r="N3977" s="1322">
        <f t="shared" si="165"/>
        <v>0</v>
      </c>
      <c r="O3977" s="1323">
        <f t="shared" si="166"/>
        <v>0</v>
      </c>
      <c r="P3977" s="1323">
        <f>O3977/'1.5 Universal Data'!$E$36</f>
        <v>0</v>
      </c>
      <c r="R3977" s="134"/>
      <c r="S3977" s="134"/>
      <c r="T3977" s="134"/>
      <c r="U3977" s="134"/>
      <c r="V3977" s="134"/>
      <c r="W3977" s="134"/>
      <c r="X3977" s="134"/>
      <c r="Y3977" s="134"/>
      <c r="Z3977" s="134"/>
      <c r="AA3977" s="134"/>
      <c r="AB3977" s="134"/>
      <c r="AC3977" s="134"/>
      <c r="AD3977" s="134"/>
      <c r="AE3977" s="134"/>
    </row>
    <row r="3978" spans="2:31">
      <c r="B3978" s="1319">
        <f t="shared" si="167"/>
        <v>-1</v>
      </c>
      <c r="D3978" s="1310"/>
      <c r="E3978" s="1310"/>
      <c r="F3978" s="1320"/>
      <c r="G3978" s="1310"/>
      <c r="H3978" s="1310"/>
      <c r="I3978" s="1310"/>
      <c r="J3978" s="1321"/>
      <c r="K3978" s="1321"/>
      <c r="L3978" s="1310"/>
      <c r="N3978" s="1322">
        <f t="shared" si="165"/>
        <v>0</v>
      </c>
      <c r="O3978" s="1323">
        <f t="shared" si="166"/>
        <v>0</v>
      </c>
      <c r="P3978" s="1323">
        <f>O3978/'1.5 Universal Data'!$E$36</f>
        <v>0</v>
      </c>
      <c r="R3978" s="134"/>
      <c r="S3978" s="134"/>
      <c r="T3978" s="134"/>
      <c r="U3978" s="134"/>
      <c r="V3978" s="134"/>
      <c r="W3978" s="134"/>
      <c r="X3978" s="134"/>
      <c r="Y3978" s="134"/>
      <c r="Z3978" s="134"/>
      <c r="AA3978" s="134"/>
      <c r="AB3978" s="134"/>
      <c r="AC3978" s="134"/>
      <c r="AD3978" s="134"/>
      <c r="AE3978" s="134"/>
    </row>
    <row r="3979" spans="2:31">
      <c r="B3979" s="1319">
        <f t="shared" si="167"/>
        <v>-1</v>
      </c>
      <c r="D3979" s="1310"/>
      <c r="E3979" s="1310"/>
      <c r="F3979" s="1320"/>
      <c r="G3979" s="1310"/>
      <c r="H3979" s="1310"/>
      <c r="I3979" s="1310"/>
      <c r="J3979" s="1321"/>
      <c r="K3979" s="1321"/>
      <c r="L3979" s="1310"/>
      <c r="N3979" s="1322">
        <f t="shared" si="165"/>
        <v>0</v>
      </c>
      <c r="O3979" s="1323">
        <f t="shared" si="166"/>
        <v>0</v>
      </c>
      <c r="P3979" s="1323">
        <f>O3979/'1.5 Universal Data'!$E$36</f>
        <v>0</v>
      </c>
      <c r="R3979" s="134"/>
      <c r="S3979" s="134"/>
      <c r="T3979" s="134"/>
      <c r="U3979" s="134"/>
      <c r="V3979" s="134"/>
      <c r="W3979" s="134"/>
      <c r="X3979" s="134"/>
      <c r="Y3979" s="134"/>
      <c r="Z3979" s="134"/>
      <c r="AA3979" s="134"/>
      <c r="AB3979" s="134"/>
      <c r="AC3979" s="134"/>
      <c r="AD3979" s="134"/>
      <c r="AE3979" s="134"/>
    </row>
    <row r="3980" spans="2:31">
      <c r="B3980" s="1319">
        <f t="shared" si="167"/>
        <v>-1</v>
      </c>
      <c r="D3980" s="1310"/>
      <c r="E3980" s="1310"/>
      <c r="F3980" s="1320"/>
      <c r="G3980" s="1310"/>
      <c r="H3980" s="1310"/>
      <c r="I3980" s="1310"/>
      <c r="J3980" s="1321"/>
      <c r="K3980" s="1321"/>
      <c r="L3980" s="1310"/>
      <c r="N3980" s="1322">
        <f t="shared" si="165"/>
        <v>0</v>
      </c>
      <c r="O3980" s="1323">
        <f t="shared" si="166"/>
        <v>0</v>
      </c>
      <c r="P3980" s="1323">
        <f>O3980/'1.5 Universal Data'!$E$36</f>
        <v>0</v>
      </c>
      <c r="R3980" s="134"/>
      <c r="S3980" s="134"/>
      <c r="T3980" s="134"/>
      <c r="U3980" s="134"/>
      <c r="V3980" s="134"/>
      <c r="W3980" s="134"/>
      <c r="X3980" s="134"/>
      <c r="Y3980" s="134"/>
      <c r="Z3980" s="134"/>
      <c r="AA3980" s="134"/>
      <c r="AB3980" s="134"/>
      <c r="AC3980" s="134"/>
      <c r="AD3980" s="134"/>
      <c r="AE3980" s="134"/>
    </row>
    <row r="3981" spans="2:31">
      <c r="B3981" s="1319">
        <f t="shared" si="167"/>
        <v>-1</v>
      </c>
      <c r="D3981" s="1310"/>
      <c r="E3981" s="1310"/>
      <c r="F3981" s="1320"/>
      <c r="G3981" s="1310"/>
      <c r="H3981" s="1310"/>
      <c r="I3981" s="1310"/>
      <c r="J3981" s="1321"/>
      <c r="K3981" s="1321"/>
      <c r="L3981" s="1310"/>
      <c r="N3981" s="1322">
        <f t="shared" si="165"/>
        <v>0</v>
      </c>
      <c r="O3981" s="1323">
        <f t="shared" si="166"/>
        <v>0</v>
      </c>
      <c r="P3981" s="1323">
        <f>O3981/'1.5 Universal Data'!$E$36</f>
        <v>0</v>
      </c>
      <c r="R3981" s="134"/>
      <c r="S3981" s="134"/>
      <c r="T3981" s="134"/>
      <c r="U3981" s="134"/>
      <c r="V3981" s="134"/>
      <c r="W3981" s="134"/>
      <c r="X3981" s="134"/>
      <c r="Y3981" s="134"/>
      <c r="Z3981" s="134"/>
      <c r="AA3981" s="134"/>
      <c r="AB3981" s="134"/>
      <c r="AC3981" s="134"/>
      <c r="AD3981" s="134"/>
      <c r="AE3981" s="134"/>
    </row>
    <row r="3982" spans="2:31">
      <c r="B3982" s="1319">
        <f t="shared" si="167"/>
        <v>-1</v>
      </c>
      <c r="D3982" s="1310"/>
      <c r="E3982" s="1310"/>
      <c r="F3982" s="1320"/>
      <c r="G3982" s="1310"/>
      <c r="H3982" s="1310"/>
      <c r="I3982" s="1310"/>
      <c r="J3982" s="1321"/>
      <c r="K3982" s="1321"/>
      <c r="L3982" s="1310"/>
      <c r="N3982" s="1322">
        <f t="shared" si="165"/>
        <v>0</v>
      </c>
      <c r="O3982" s="1323">
        <f t="shared" si="166"/>
        <v>0</v>
      </c>
      <c r="P3982" s="1323">
        <f>O3982/'1.5 Universal Data'!$E$36</f>
        <v>0</v>
      </c>
      <c r="R3982" s="134"/>
      <c r="S3982" s="134"/>
      <c r="T3982" s="134"/>
      <c r="U3982" s="134"/>
      <c r="V3982" s="134"/>
      <c r="W3982" s="134"/>
      <c r="X3982" s="134"/>
      <c r="Y3982" s="134"/>
      <c r="Z3982" s="134"/>
      <c r="AA3982" s="134"/>
      <c r="AB3982" s="134"/>
      <c r="AC3982" s="134"/>
      <c r="AD3982" s="134"/>
      <c r="AE3982" s="134"/>
    </row>
    <row r="3983" spans="2:31">
      <c r="B3983" s="1319">
        <f t="shared" si="167"/>
        <v>-1</v>
      </c>
      <c r="D3983" s="1310"/>
      <c r="E3983" s="1310"/>
      <c r="F3983" s="1320"/>
      <c r="G3983" s="1310"/>
      <c r="H3983" s="1310"/>
      <c r="I3983" s="1310"/>
      <c r="J3983" s="1321"/>
      <c r="K3983" s="1321"/>
      <c r="L3983" s="1310"/>
      <c r="N3983" s="1322">
        <f t="shared" si="165"/>
        <v>0</v>
      </c>
      <c r="O3983" s="1323">
        <f t="shared" si="166"/>
        <v>0</v>
      </c>
      <c r="P3983" s="1323">
        <f>O3983/'1.5 Universal Data'!$E$36</f>
        <v>0</v>
      </c>
      <c r="R3983" s="134"/>
      <c r="S3983" s="134"/>
      <c r="T3983" s="134"/>
      <c r="U3983" s="134"/>
      <c r="V3983" s="134"/>
      <c r="W3983" s="134"/>
      <c r="X3983" s="134"/>
      <c r="Y3983" s="134"/>
      <c r="Z3983" s="134"/>
      <c r="AA3983" s="134"/>
      <c r="AB3983" s="134"/>
      <c r="AC3983" s="134"/>
      <c r="AD3983" s="134"/>
      <c r="AE3983" s="134"/>
    </row>
    <row r="3984" spans="2:31">
      <c r="B3984" s="1319">
        <f t="shared" si="167"/>
        <v>-1</v>
      </c>
      <c r="D3984" s="1310"/>
      <c r="E3984" s="1310"/>
      <c r="F3984" s="1320"/>
      <c r="G3984" s="1310"/>
      <c r="H3984" s="1310"/>
      <c r="I3984" s="1310"/>
      <c r="J3984" s="1321"/>
      <c r="K3984" s="1321"/>
      <c r="L3984" s="1310"/>
      <c r="N3984" s="1322">
        <f t="shared" ref="N3984:N4047" si="168">+H3984*((K3984-J3984)+1)*B3984</f>
        <v>0</v>
      </c>
      <c r="O3984" s="1323">
        <f t="shared" ref="O3984:O4047" si="169">N3984*L3984/100</f>
        <v>0</v>
      </c>
      <c r="P3984" s="1323">
        <f>O3984/'1.5 Universal Data'!$E$36</f>
        <v>0</v>
      </c>
      <c r="R3984" s="134"/>
      <c r="S3984" s="134"/>
      <c r="T3984" s="134"/>
      <c r="U3984" s="134"/>
      <c r="V3984" s="134"/>
      <c r="W3984" s="134"/>
      <c r="X3984" s="134"/>
      <c r="Y3984" s="134"/>
      <c r="Z3984" s="134"/>
      <c r="AA3984" s="134"/>
      <c r="AB3984" s="134"/>
      <c r="AC3984" s="134"/>
      <c r="AD3984" s="134"/>
      <c r="AE3984" s="134"/>
    </row>
    <row r="3985" spans="2:31">
      <c r="B3985" s="1319">
        <f t="shared" si="167"/>
        <v>-1</v>
      </c>
      <c r="D3985" s="1310"/>
      <c r="E3985" s="1310"/>
      <c r="F3985" s="1320"/>
      <c r="G3985" s="1310"/>
      <c r="H3985" s="1310"/>
      <c r="I3985" s="1310"/>
      <c r="J3985" s="1321"/>
      <c r="K3985" s="1321"/>
      <c r="L3985" s="1310"/>
      <c r="N3985" s="1322">
        <f t="shared" si="168"/>
        <v>0</v>
      </c>
      <c r="O3985" s="1323">
        <f t="shared" si="169"/>
        <v>0</v>
      </c>
      <c r="P3985" s="1323">
        <f>O3985/'1.5 Universal Data'!$E$36</f>
        <v>0</v>
      </c>
      <c r="R3985" s="134"/>
      <c r="S3985" s="134"/>
      <c r="T3985" s="134"/>
      <c r="U3985" s="134"/>
      <c r="V3985" s="134"/>
      <c r="W3985" s="134"/>
      <c r="X3985" s="134"/>
      <c r="Y3985" s="134"/>
      <c r="Z3985" s="134"/>
      <c r="AA3985" s="134"/>
      <c r="AB3985" s="134"/>
      <c r="AC3985" s="134"/>
      <c r="AD3985" s="134"/>
      <c r="AE3985" s="134"/>
    </row>
    <row r="3986" spans="2:31">
      <c r="B3986" s="1319">
        <f t="shared" si="167"/>
        <v>-1</v>
      </c>
      <c r="D3986" s="1310"/>
      <c r="E3986" s="1310"/>
      <c r="F3986" s="1320"/>
      <c r="G3986" s="1310"/>
      <c r="H3986" s="1310"/>
      <c r="I3986" s="1310"/>
      <c r="J3986" s="1321"/>
      <c r="K3986" s="1321"/>
      <c r="L3986" s="1310"/>
      <c r="N3986" s="1322">
        <f t="shared" si="168"/>
        <v>0</v>
      </c>
      <c r="O3986" s="1323">
        <f t="shared" si="169"/>
        <v>0</v>
      </c>
      <c r="P3986" s="1323">
        <f>O3986/'1.5 Universal Data'!$E$36</f>
        <v>0</v>
      </c>
      <c r="R3986" s="134"/>
      <c r="S3986" s="134"/>
      <c r="T3986" s="134"/>
      <c r="U3986" s="134"/>
      <c r="V3986" s="134"/>
      <c r="W3986" s="134"/>
      <c r="X3986" s="134"/>
      <c r="Y3986" s="134"/>
      <c r="Z3986" s="134"/>
      <c r="AA3986" s="134"/>
      <c r="AB3986" s="134"/>
      <c r="AC3986" s="134"/>
      <c r="AD3986" s="134"/>
      <c r="AE3986" s="134"/>
    </row>
    <row r="3987" spans="2:31">
      <c r="B3987" s="1319">
        <f t="shared" si="167"/>
        <v>-1</v>
      </c>
      <c r="D3987" s="1310"/>
      <c r="E3987" s="1310"/>
      <c r="F3987" s="1320"/>
      <c r="G3987" s="1310"/>
      <c r="H3987" s="1310"/>
      <c r="I3987" s="1310"/>
      <c r="J3987" s="1321"/>
      <c r="K3987" s="1321"/>
      <c r="L3987" s="1310"/>
      <c r="N3987" s="1322">
        <f t="shared" si="168"/>
        <v>0</v>
      </c>
      <c r="O3987" s="1323">
        <f t="shared" si="169"/>
        <v>0</v>
      </c>
      <c r="P3987" s="1323">
        <f>O3987/'1.5 Universal Data'!$E$36</f>
        <v>0</v>
      </c>
      <c r="R3987" s="134"/>
      <c r="S3987" s="134"/>
      <c r="T3987" s="134"/>
      <c r="U3987" s="134"/>
      <c r="V3987" s="134"/>
      <c r="W3987" s="134"/>
      <c r="X3987" s="134"/>
      <c r="Y3987" s="134"/>
      <c r="Z3987" s="134"/>
      <c r="AA3987" s="134"/>
      <c r="AB3987" s="134"/>
      <c r="AC3987" s="134"/>
      <c r="AD3987" s="134"/>
      <c r="AE3987" s="134"/>
    </row>
    <row r="3988" spans="2:31">
      <c r="B3988" s="1319">
        <f t="shared" si="167"/>
        <v>-1</v>
      </c>
      <c r="D3988" s="1310"/>
      <c r="E3988" s="1310"/>
      <c r="F3988" s="1320"/>
      <c r="G3988" s="1310"/>
      <c r="H3988" s="1310"/>
      <c r="I3988" s="1310"/>
      <c r="J3988" s="1321"/>
      <c r="K3988" s="1321"/>
      <c r="L3988" s="1310"/>
      <c r="N3988" s="1322">
        <f t="shared" si="168"/>
        <v>0</v>
      </c>
      <c r="O3988" s="1323">
        <f t="shared" si="169"/>
        <v>0</v>
      </c>
      <c r="P3988" s="1323">
        <f>O3988/'1.5 Universal Data'!$E$36</f>
        <v>0</v>
      </c>
      <c r="R3988" s="134"/>
      <c r="S3988" s="134"/>
      <c r="T3988" s="134"/>
      <c r="U3988" s="134"/>
      <c r="V3988" s="134"/>
      <c r="W3988" s="134"/>
      <c r="X3988" s="134"/>
      <c r="Y3988" s="134"/>
      <c r="Z3988" s="134"/>
      <c r="AA3988" s="134"/>
      <c r="AB3988" s="134"/>
      <c r="AC3988" s="134"/>
      <c r="AD3988" s="134"/>
      <c r="AE3988" s="134"/>
    </row>
    <row r="3989" spans="2:31">
      <c r="B3989" s="1319">
        <f t="shared" si="167"/>
        <v>-1</v>
      </c>
      <c r="D3989" s="1310"/>
      <c r="E3989" s="1310"/>
      <c r="F3989" s="1320"/>
      <c r="G3989" s="1310"/>
      <c r="H3989" s="1310"/>
      <c r="I3989" s="1310"/>
      <c r="J3989" s="1321"/>
      <c r="K3989" s="1321"/>
      <c r="L3989" s="1310"/>
      <c r="N3989" s="1322">
        <f t="shared" si="168"/>
        <v>0</v>
      </c>
      <c r="O3989" s="1323">
        <f t="shared" si="169"/>
        <v>0</v>
      </c>
      <c r="P3989" s="1323">
        <f>O3989/'1.5 Universal Data'!$E$36</f>
        <v>0</v>
      </c>
      <c r="R3989" s="134"/>
      <c r="S3989" s="134"/>
      <c r="T3989" s="134"/>
      <c r="U3989" s="134"/>
      <c r="V3989" s="134"/>
      <c r="W3989" s="134"/>
      <c r="X3989" s="134"/>
      <c r="Y3989" s="134"/>
      <c r="Z3989" s="134"/>
      <c r="AA3989" s="134"/>
      <c r="AB3989" s="134"/>
      <c r="AC3989" s="134"/>
      <c r="AD3989" s="134"/>
      <c r="AE3989" s="134"/>
    </row>
    <row r="3990" spans="2:31">
      <c r="B3990" s="1319">
        <f t="shared" si="167"/>
        <v>-1</v>
      </c>
      <c r="D3990" s="1310"/>
      <c r="E3990" s="1310"/>
      <c r="F3990" s="1320"/>
      <c r="G3990" s="1310"/>
      <c r="H3990" s="1310"/>
      <c r="I3990" s="1310"/>
      <c r="J3990" s="1321"/>
      <c r="K3990" s="1321"/>
      <c r="L3990" s="1310"/>
      <c r="N3990" s="1322">
        <f t="shared" si="168"/>
        <v>0</v>
      </c>
      <c r="O3990" s="1323">
        <f t="shared" si="169"/>
        <v>0</v>
      </c>
      <c r="P3990" s="1323">
        <f>O3990/'1.5 Universal Data'!$E$36</f>
        <v>0</v>
      </c>
      <c r="R3990" s="134"/>
      <c r="S3990" s="134"/>
      <c r="T3990" s="134"/>
      <c r="U3990" s="134"/>
      <c r="V3990" s="134"/>
      <c r="W3990" s="134"/>
      <c r="X3990" s="134"/>
      <c r="Y3990" s="134"/>
      <c r="Z3990" s="134"/>
      <c r="AA3990" s="134"/>
      <c r="AB3990" s="134"/>
      <c r="AC3990" s="134"/>
      <c r="AD3990" s="134"/>
      <c r="AE3990" s="134"/>
    </row>
    <row r="3991" spans="2:31">
      <c r="B3991" s="1319">
        <f t="shared" ref="B3991:B4054" si="170">IF(G3991="buy",1,-1)</f>
        <v>-1</v>
      </c>
      <c r="D3991" s="1310"/>
      <c r="E3991" s="1310"/>
      <c r="F3991" s="1320"/>
      <c r="G3991" s="1310"/>
      <c r="H3991" s="1310"/>
      <c r="I3991" s="1310"/>
      <c r="J3991" s="1321"/>
      <c r="K3991" s="1321"/>
      <c r="L3991" s="1310"/>
      <c r="N3991" s="1322">
        <f t="shared" si="168"/>
        <v>0</v>
      </c>
      <c r="O3991" s="1323">
        <f t="shared" si="169"/>
        <v>0</v>
      </c>
      <c r="P3991" s="1323">
        <f>O3991/'1.5 Universal Data'!$E$36</f>
        <v>0</v>
      </c>
      <c r="R3991" s="134"/>
      <c r="S3991" s="134"/>
      <c r="T3991" s="134"/>
      <c r="U3991" s="134"/>
      <c r="V3991" s="134"/>
      <c r="W3991" s="134"/>
      <c r="X3991" s="134"/>
      <c r="Y3991" s="134"/>
      <c r="Z3991" s="134"/>
      <c r="AA3991" s="134"/>
      <c r="AB3991" s="134"/>
      <c r="AC3991" s="134"/>
      <c r="AD3991" s="134"/>
      <c r="AE3991" s="134"/>
    </row>
    <row r="3992" spans="2:31">
      <c r="B3992" s="1319">
        <f t="shared" si="170"/>
        <v>-1</v>
      </c>
      <c r="D3992" s="1310"/>
      <c r="E3992" s="1310"/>
      <c r="F3992" s="1320"/>
      <c r="G3992" s="1310"/>
      <c r="H3992" s="1310"/>
      <c r="I3992" s="1310"/>
      <c r="J3992" s="1321"/>
      <c r="K3992" s="1321"/>
      <c r="L3992" s="1310"/>
      <c r="N3992" s="1322">
        <f t="shared" si="168"/>
        <v>0</v>
      </c>
      <c r="O3992" s="1323">
        <f t="shared" si="169"/>
        <v>0</v>
      </c>
      <c r="P3992" s="1323">
        <f>O3992/'1.5 Universal Data'!$E$36</f>
        <v>0</v>
      </c>
      <c r="R3992" s="134"/>
      <c r="S3992" s="134"/>
      <c r="T3992" s="134"/>
      <c r="U3992" s="134"/>
      <c r="V3992" s="134"/>
      <c r="W3992" s="134"/>
      <c r="X3992" s="134"/>
      <c r="Y3992" s="134"/>
      <c r="Z3992" s="134"/>
      <c r="AA3992" s="134"/>
      <c r="AB3992" s="134"/>
      <c r="AC3992" s="134"/>
      <c r="AD3992" s="134"/>
      <c r="AE3992" s="134"/>
    </row>
    <row r="3993" spans="2:31">
      <c r="B3993" s="1319">
        <f t="shared" si="170"/>
        <v>-1</v>
      </c>
      <c r="D3993" s="1310"/>
      <c r="E3993" s="1310"/>
      <c r="F3993" s="1320"/>
      <c r="G3993" s="1310"/>
      <c r="H3993" s="1310"/>
      <c r="I3993" s="1310"/>
      <c r="J3993" s="1321"/>
      <c r="K3993" s="1321"/>
      <c r="L3993" s="1310"/>
      <c r="N3993" s="1322">
        <f t="shared" si="168"/>
        <v>0</v>
      </c>
      <c r="O3993" s="1323">
        <f t="shared" si="169"/>
        <v>0</v>
      </c>
      <c r="P3993" s="1323">
        <f>O3993/'1.5 Universal Data'!$E$36</f>
        <v>0</v>
      </c>
      <c r="R3993" s="134"/>
      <c r="S3993" s="134"/>
      <c r="T3993" s="134"/>
      <c r="U3993" s="134"/>
      <c r="V3993" s="134"/>
      <c r="W3993" s="134"/>
      <c r="X3993" s="134"/>
      <c r="Y3993" s="134"/>
      <c r="Z3993" s="134"/>
      <c r="AA3993" s="134"/>
      <c r="AB3993" s="134"/>
      <c r="AC3993" s="134"/>
      <c r="AD3993" s="134"/>
      <c r="AE3993" s="134"/>
    </row>
    <row r="3994" spans="2:31">
      <c r="B3994" s="1319">
        <f t="shared" si="170"/>
        <v>-1</v>
      </c>
      <c r="D3994" s="1310"/>
      <c r="E3994" s="1310"/>
      <c r="F3994" s="1320"/>
      <c r="G3994" s="1310"/>
      <c r="H3994" s="1310"/>
      <c r="I3994" s="1310"/>
      <c r="J3994" s="1321"/>
      <c r="K3994" s="1321"/>
      <c r="L3994" s="1310"/>
      <c r="N3994" s="1322">
        <f t="shared" si="168"/>
        <v>0</v>
      </c>
      <c r="O3994" s="1323">
        <f t="shared" si="169"/>
        <v>0</v>
      </c>
      <c r="P3994" s="1323">
        <f>O3994/'1.5 Universal Data'!$E$36</f>
        <v>0</v>
      </c>
      <c r="R3994" s="134"/>
      <c r="S3994" s="134"/>
      <c r="T3994" s="134"/>
      <c r="U3994" s="134"/>
      <c r="V3994" s="134"/>
      <c r="W3994" s="134"/>
      <c r="X3994" s="134"/>
      <c r="Y3994" s="134"/>
      <c r="Z3994" s="134"/>
      <c r="AA3994" s="134"/>
      <c r="AB3994" s="134"/>
      <c r="AC3994" s="134"/>
      <c r="AD3994" s="134"/>
      <c r="AE3994" s="134"/>
    </row>
    <row r="3995" spans="2:31">
      <c r="B3995" s="1319">
        <f t="shared" si="170"/>
        <v>-1</v>
      </c>
      <c r="D3995" s="1310"/>
      <c r="E3995" s="1310"/>
      <c r="F3995" s="1320"/>
      <c r="G3995" s="1310"/>
      <c r="H3995" s="1310"/>
      <c r="I3995" s="1310"/>
      <c r="J3995" s="1321"/>
      <c r="K3995" s="1321"/>
      <c r="L3995" s="1310"/>
      <c r="N3995" s="1322">
        <f t="shared" si="168"/>
        <v>0</v>
      </c>
      <c r="O3995" s="1323">
        <f t="shared" si="169"/>
        <v>0</v>
      </c>
      <c r="P3995" s="1323">
        <f>O3995/'1.5 Universal Data'!$E$36</f>
        <v>0</v>
      </c>
      <c r="R3995" s="134"/>
      <c r="S3995" s="134"/>
      <c r="T3995" s="134"/>
      <c r="U3995" s="134"/>
      <c r="V3995" s="134"/>
      <c r="W3995" s="134"/>
      <c r="X3995" s="134"/>
      <c r="Y3995" s="134"/>
      <c r="Z3995" s="134"/>
      <c r="AA3995" s="134"/>
      <c r="AB3995" s="134"/>
      <c r="AC3995" s="134"/>
      <c r="AD3995" s="134"/>
      <c r="AE3995" s="134"/>
    </row>
    <row r="3996" spans="2:31">
      <c r="B3996" s="1319">
        <f t="shared" si="170"/>
        <v>-1</v>
      </c>
      <c r="D3996" s="1310"/>
      <c r="E3996" s="1310"/>
      <c r="F3996" s="1320"/>
      <c r="G3996" s="1310"/>
      <c r="H3996" s="1310"/>
      <c r="I3996" s="1310"/>
      <c r="J3996" s="1321"/>
      <c r="K3996" s="1321"/>
      <c r="L3996" s="1310"/>
      <c r="N3996" s="1322">
        <f t="shared" si="168"/>
        <v>0</v>
      </c>
      <c r="O3996" s="1323">
        <f t="shared" si="169"/>
        <v>0</v>
      </c>
      <c r="P3996" s="1323">
        <f>O3996/'1.5 Universal Data'!$E$36</f>
        <v>0</v>
      </c>
      <c r="R3996" s="134"/>
      <c r="S3996" s="134"/>
      <c r="T3996" s="134"/>
      <c r="U3996" s="134"/>
      <c r="V3996" s="134"/>
      <c r="W3996" s="134"/>
      <c r="X3996" s="134"/>
      <c r="Y3996" s="134"/>
      <c r="Z3996" s="134"/>
      <c r="AA3996" s="134"/>
      <c r="AB3996" s="134"/>
      <c r="AC3996" s="134"/>
      <c r="AD3996" s="134"/>
      <c r="AE3996" s="134"/>
    </row>
    <row r="3997" spans="2:31">
      <c r="B3997" s="1319">
        <f t="shared" si="170"/>
        <v>-1</v>
      </c>
      <c r="D3997" s="1310"/>
      <c r="E3997" s="1310"/>
      <c r="F3997" s="1320"/>
      <c r="G3997" s="1310"/>
      <c r="H3997" s="1310"/>
      <c r="I3997" s="1310"/>
      <c r="J3997" s="1321"/>
      <c r="K3997" s="1321"/>
      <c r="L3997" s="1310"/>
      <c r="N3997" s="1322">
        <f t="shared" si="168"/>
        <v>0</v>
      </c>
      <c r="O3997" s="1323">
        <f t="shared" si="169"/>
        <v>0</v>
      </c>
      <c r="P3997" s="1323">
        <f>O3997/'1.5 Universal Data'!$E$36</f>
        <v>0</v>
      </c>
      <c r="R3997" s="134"/>
      <c r="S3997" s="134"/>
      <c r="T3997" s="134"/>
      <c r="U3997" s="134"/>
      <c r="V3997" s="134"/>
      <c r="W3997" s="134"/>
      <c r="X3997" s="134"/>
      <c r="Y3997" s="134"/>
      <c r="Z3997" s="134"/>
      <c r="AA3997" s="134"/>
      <c r="AB3997" s="134"/>
      <c r="AC3997" s="134"/>
      <c r="AD3997" s="134"/>
      <c r="AE3997" s="134"/>
    </row>
    <row r="3998" spans="2:31">
      <c r="B3998" s="1319">
        <f t="shared" si="170"/>
        <v>-1</v>
      </c>
      <c r="D3998" s="1310"/>
      <c r="E3998" s="1310"/>
      <c r="F3998" s="1320"/>
      <c r="G3998" s="1310"/>
      <c r="H3998" s="1310"/>
      <c r="I3998" s="1310"/>
      <c r="J3998" s="1321"/>
      <c r="K3998" s="1321"/>
      <c r="L3998" s="1310"/>
      <c r="N3998" s="1322">
        <f t="shared" si="168"/>
        <v>0</v>
      </c>
      <c r="O3998" s="1323">
        <f t="shared" si="169"/>
        <v>0</v>
      </c>
      <c r="P3998" s="1323">
        <f>O3998/'1.5 Universal Data'!$E$36</f>
        <v>0</v>
      </c>
      <c r="R3998" s="134"/>
      <c r="S3998" s="134"/>
      <c r="T3998" s="134"/>
      <c r="U3998" s="134"/>
      <c r="V3998" s="134"/>
      <c r="W3998" s="134"/>
      <c r="X3998" s="134"/>
      <c r="Y3998" s="134"/>
      <c r="Z3998" s="134"/>
      <c r="AA3998" s="134"/>
      <c r="AB3998" s="134"/>
      <c r="AC3998" s="134"/>
      <c r="AD3998" s="134"/>
      <c r="AE3998" s="134"/>
    </row>
    <row r="3999" spans="2:31">
      <c r="B3999" s="1319">
        <f t="shared" si="170"/>
        <v>-1</v>
      </c>
      <c r="D3999" s="1310"/>
      <c r="E3999" s="1310"/>
      <c r="F3999" s="1320"/>
      <c r="G3999" s="1310"/>
      <c r="H3999" s="1310"/>
      <c r="I3999" s="1310"/>
      <c r="J3999" s="1321"/>
      <c r="K3999" s="1321"/>
      <c r="L3999" s="1310"/>
      <c r="N3999" s="1322">
        <f t="shared" si="168"/>
        <v>0</v>
      </c>
      <c r="O3999" s="1323">
        <f t="shared" si="169"/>
        <v>0</v>
      </c>
      <c r="P3999" s="1323">
        <f>O3999/'1.5 Universal Data'!$E$36</f>
        <v>0</v>
      </c>
      <c r="R3999" s="134"/>
      <c r="S3999" s="134"/>
      <c r="T3999" s="134"/>
      <c r="U3999" s="134"/>
      <c r="V3999" s="134"/>
      <c r="W3999" s="134"/>
      <c r="X3999" s="134"/>
      <c r="Y3999" s="134"/>
      <c r="Z3999" s="134"/>
      <c r="AA3999" s="134"/>
      <c r="AB3999" s="134"/>
      <c r="AC3999" s="134"/>
      <c r="AD3999" s="134"/>
      <c r="AE3999" s="134"/>
    </row>
    <row r="4000" spans="2:31">
      <c r="B4000" s="1319">
        <f t="shared" si="170"/>
        <v>-1</v>
      </c>
      <c r="D4000" s="1310"/>
      <c r="E4000" s="1310"/>
      <c r="F4000" s="1320"/>
      <c r="G4000" s="1310"/>
      <c r="H4000" s="1310"/>
      <c r="I4000" s="1310"/>
      <c r="J4000" s="1321"/>
      <c r="K4000" s="1321"/>
      <c r="L4000" s="1310"/>
      <c r="N4000" s="1322">
        <f t="shared" si="168"/>
        <v>0</v>
      </c>
      <c r="O4000" s="1323">
        <f t="shared" si="169"/>
        <v>0</v>
      </c>
      <c r="P4000" s="1323">
        <f>O4000/'1.5 Universal Data'!$E$36</f>
        <v>0</v>
      </c>
      <c r="R4000" s="134"/>
      <c r="S4000" s="134"/>
      <c r="T4000" s="134"/>
      <c r="U4000" s="134"/>
      <c r="V4000" s="134"/>
      <c r="W4000" s="134"/>
      <c r="X4000" s="134"/>
      <c r="Y4000" s="134"/>
      <c r="Z4000" s="134"/>
      <c r="AA4000" s="134"/>
      <c r="AB4000" s="134"/>
      <c r="AC4000" s="134"/>
      <c r="AD4000" s="134"/>
      <c r="AE4000" s="134"/>
    </row>
    <row r="4001" spans="2:31">
      <c r="B4001" s="1319">
        <f t="shared" si="170"/>
        <v>-1</v>
      </c>
      <c r="D4001" s="1310"/>
      <c r="E4001" s="1310"/>
      <c r="F4001" s="1320"/>
      <c r="G4001" s="1310"/>
      <c r="H4001" s="1310"/>
      <c r="I4001" s="1310"/>
      <c r="J4001" s="1321"/>
      <c r="K4001" s="1321"/>
      <c r="L4001" s="1310"/>
      <c r="N4001" s="1322">
        <f t="shared" si="168"/>
        <v>0</v>
      </c>
      <c r="O4001" s="1323">
        <f t="shared" si="169"/>
        <v>0</v>
      </c>
      <c r="P4001" s="1323">
        <f>O4001/'1.5 Universal Data'!$E$36</f>
        <v>0</v>
      </c>
      <c r="R4001" s="134"/>
      <c r="S4001" s="134"/>
      <c r="T4001" s="134"/>
      <c r="U4001" s="134"/>
      <c r="V4001" s="134"/>
      <c r="W4001" s="134"/>
      <c r="X4001" s="134"/>
      <c r="Y4001" s="134"/>
      <c r="Z4001" s="134"/>
      <c r="AA4001" s="134"/>
      <c r="AB4001" s="134"/>
      <c r="AC4001" s="134"/>
      <c r="AD4001" s="134"/>
      <c r="AE4001" s="134"/>
    </row>
    <row r="4002" spans="2:31">
      <c r="B4002" s="1319">
        <f t="shared" si="170"/>
        <v>-1</v>
      </c>
      <c r="D4002" s="1310"/>
      <c r="E4002" s="1310"/>
      <c r="F4002" s="1320"/>
      <c r="G4002" s="1310"/>
      <c r="H4002" s="1310"/>
      <c r="I4002" s="1310"/>
      <c r="J4002" s="1321"/>
      <c r="K4002" s="1321"/>
      <c r="L4002" s="1310"/>
      <c r="N4002" s="1322">
        <f t="shared" si="168"/>
        <v>0</v>
      </c>
      <c r="O4002" s="1323">
        <f t="shared" si="169"/>
        <v>0</v>
      </c>
      <c r="P4002" s="1323">
        <f>O4002/'1.5 Universal Data'!$E$36</f>
        <v>0</v>
      </c>
      <c r="R4002" s="134"/>
      <c r="S4002" s="134"/>
      <c r="T4002" s="134"/>
      <c r="U4002" s="134"/>
      <c r="V4002" s="134"/>
      <c r="W4002" s="134"/>
      <c r="X4002" s="134"/>
      <c r="Y4002" s="134"/>
      <c r="Z4002" s="134"/>
      <c r="AA4002" s="134"/>
      <c r="AB4002" s="134"/>
      <c r="AC4002" s="134"/>
      <c r="AD4002" s="134"/>
      <c r="AE4002" s="134"/>
    </row>
    <row r="4003" spans="2:31">
      <c r="B4003" s="1319">
        <f t="shared" si="170"/>
        <v>-1</v>
      </c>
      <c r="D4003" s="1310"/>
      <c r="E4003" s="1310"/>
      <c r="F4003" s="1320"/>
      <c r="G4003" s="1310"/>
      <c r="H4003" s="1310"/>
      <c r="I4003" s="1310"/>
      <c r="J4003" s="1321"/>
      <c r="K4003" s="1321"/>
      <c r="L4003" s="1310"/>
      <c r="N4003" s="1322">
        <f t="shared" si="168"/>
        <v>0</v>
      </c>
      <c r="O4003" s="1323">
        <f t="shared" si="169"/>
        <v>0</v>
      </c>
      <c r="P4003" s="1323">
        <f>O4003/'1.5 Universal Data'!$E$36</f>
        <v>0</v>
      </c>
      <c r="R4003" s="134"/>
      <c r="S4003" s="134"/>
      <c r="T4003" s="134"/>
      <c r="U4003" s="134"/>
      <c r="V4003" s="134"/>
      <c r="W4003" s="134"/>
      <c r="X4003" s="134"/>
      <c r="Y4003" s="134"/>
      <c r="Z4003" s="134"/>
      <c r="AA4003" s="134"/>
      <c r="AB4003" s="134"/>
      <c r="AC4003" s="134"/>
      <c r="AD4003" s="134"/>
      <c r="AE4003" s="134"/>
    </row>
    <row r="4004" spans="2:31">
      <c r="B4004" s="1319">
        <f t="shared" si="170"/>
        <v>-1</v>
      </c>
      <c r="D4004" s="1310"/>
      <c r="E4004" s="1310"/>
      <c r="F4004" s="1320"/>
      <c r="G4004" s="1310"/>
      <c r="H4004" s="1310"/>
      <c r="I4004" s="1310"/>
      <c r="J4004" s="1321"/>
      <c r="K4004" s="1321"/>
      <c r="L4004" s="1310"/>
      <c r="N4004" s="1322">
        <f t="shared" si="168"/>
        <v>0</v>
      </c>
      <c r="O4004" s="1323">
        <f t="shared" si="169"/>
        <v>0</v>
      </c>
      <c r="P4004" s="1323">
        <f>O4004/'1.5 Universal Data'!$E$36</f>
        <v>0</v>
      </c>
      <c r="R4004" s="134"/>
      <c r="S4004" s="134"/>
      <c r="T4004" s="134"/>
      <c r="U4004" s="134"/>
      <c r="V4004" s="134"/>
      <c r="W4004" s="134"/>
      <c r="X4004" s="134"/>
      <c r="Y4004" s="134"/>
      <c r="Z4004" s="134"/>
      <c r="AA4004" s="134"/>
      <c r="AB4004" s="134"/>
      <c r="AC4004" s="134"/>
      <c r="AD4004" s="134"/>
      <c r="AE4004" s="134"/>
    </row>
    <row r="4005" spans="2:31">
      <c r="B4005" s="1319">
        <f t="shared" si="170"/>
        <v>-1</v>
      </c>
      <c r="D4005" s="1310"/>
      <c r="E4005" s="1310"/>
      <c r="F4005" s="1320"/>
      <c r="G4005" s="1310"/>
      <c r="H4005" s="1310"/>
      <c r="I4005" s="1310"/>
      <c r="J4005" s="1321"/>
      <c r="K4005" s="1321"/>
      <c r="L4005" s="1310"/>
      <c r="N4005" s="1322">
        <f t="shared" si="168"/>
        <v>0</v>
      </c>
      <c r="O4005" s="1323">
        <f t="shared" si="169"/>
        <v>0</v>
      </c>
      <c r="P4005" s="1323">
        <f>O4005/'1.5 Universal Data'!$E$36</f>
        <v>0</v>
      </c>
      <c r="R4005" s="134"/>
      <c r="S4005" s="134"/>
      <c r="T4005" s="134"/>
      <c r="U4005" s="134"/>
      <c r="V4005" s="134"/>
      <c r="W4005" s="134"/>
      <c r="X4005" s="134"/>
      <c r="Y4005" s="134"/>
      <c r="Z4005" s="134"/>
      <c r="AA4005" s="134"/>
      <c r="AB4005" s="134"/>
      <c r="AC4005" s="134"/>
      <c r="AD4005" s="134"/>
      <c r="AE4005" s="134"/>
    </row>
    <row r="4006" spans="2:31">
      <c r="B4006" s="1319">
        <f t="shared" si="170"/>
        <v>-1</v>
      </c>
      <c r="D4006" s="1310"/>
      <c r="E4006" s="1310"/>
      <c r="F4006" s="1320"/>
      <c r="G4006" s="1310"/>
      <c r="H4006" s="1310"/>
      <c r="I4006" s="1310"/>
      <c r="J4006" s="1321"/>
      <c r="K4006" s="1321"/>
      <c r="L4006" s="1310"/>
      <c r="N4006" s="1322">
        <f t="shared" si="168"/>
        <v>0</v>
      </c>
      <c r="O4006" s="1323">
        <f t="shared" si="169"/>
        <v>0</v>
      </c>
      <c r="P4006" s="1323">
        <f>O4006/'1.5 Universal Data'!$E$36</f>
        <v>0</v>
      </c>
      <c r="R4006" s="134"/>
      <c r="S4006" s="134"/>
      <c r="T4006" s="134"/>
      <c r="U4006" s="134"/>
      <c r="V4006" s="134"/>
      <c r="W4006" s="134"/>
      <c r="X4006" s="134"/>
      <c r="Y4006" s="134"/>
      <c r="Z4006" s="134"/>
      <c r="AA4006" s="134"/>
      <c r="AB4006" s="134"/>
      <c r="AC4006" s="134"/>
      <c r="AD4006" s="134"/>
      <c r="AE4006" s="134"/>
    </row>
    <row r="4007" spans="2:31">
      <c r="B4007" s="1319">
        <f t="shared" si="170"/>
        <v>-1</v>
      </c>
      <c r="D4007" s="1310"/>
      <c r="E4007" s="1310"/>
      <c r="F4007" s="1320"/>
      <c r="G4007" s="1310"/>
      <c r="H4007" s="1310"/>
      <c r="I4007" s="1310"/>
      <c r="J4007" s="1321"/>
      <c r="K4007" s="1321"/>
      <c r="L4007" s="1310"/>
      <c r="N4007" s="1322">
        <f t="shared" si="168"/>
        <v>0</v>
      </c>
      <c r="O4007" s="1323">
        <f t="shared" si="169"/>
        <v>0</v>
      </c>
      <c r="P4007" s="1323">
        <f>O4007/'1.5 Universal Data'!$E$36</f>
        <v>0</v>
      </c>
      <c r="R4007" s="134"/>
      <c r="S4007" s="134"/>
      <c r="T4007" s="134"/>
      <c r="U4007" s="134"/>
      <c r="V4007" s="134"/>
      <c r="W4007" s="134"/>
      <c r="X4007" s="134"/>
      <c r="Y4007" s="134"/>
      <c r="Z4007" s="134"/>
      <c r="AA4007" s="134"/>
      <c r="AB4007" s="134"/>
      <c r="AC4007" s="134"/>
      <c r="AD4007" s="134"/>
      <c r="AE4007" s="134"/>
    </row>
    <row r="4008" spans="2:31">
      <c r="B4008" s="1319">
        <f t="shared" si="170"/>
        <v>-1</v>
      </c>
      <c r="D4008" s="1310"/>
      <c r="E4008" s="1310"/>
      <c r="F4008" s="1320"/>
      <c r="G4008" s="1310"/>
      <c r="H4008" s="1310"/>
      <c r="I4008" s="1310"/>
      <c r="J4008" s="1321"/>
      <c r="K4008" s="1321"/>
      <c r="L4008" s="1310"/>
      <c r="N4008" s="1322">
        <f t="shared" si="168"/>
        <v>0</v>
      </c>
      <c r="O4008" s="1323">
        <f t="shared" si="169"/>
        <v>0</v>
      </c>
      <c r="P4008" s="1323">
        <f>O4008/'1.5 Universal Data'!$E$36</f>
        <v>0</v>
      </c>
      <c r="R4008" s="134"/>
      <c r="S4008" s="134"/>
      <c r="T4008" s="134"/>
      <c r="U4008" s="134"/>
      <c r="V4008" s="134"/>
      <c r="W4008" s="134"/>
      <c r="X4008" s="134"/>
      <c r="Y4008" s="134"/>
      <c r="Z4008" s="134"/>
      <c r="AA4008" s="134"/>
      <c r="AB4008" s="134"/>
      <c r="AC4008" s="134"/>
      <c r="AD4008" s="134"/>
      <c r="AE4008" s="134"/>
    </row>
    <row r="4009" spans="2:31">
      <c r="B4009" s="1319">
        <f t="shared" si="170"/>
        <v>-1</v>
      </c>
      <c r="D4009" s="1310"/>
      <c r="E4009" s="1310"/>
      <c r="F4009" s="1320"/>
      <c r="G4009" s="1310"/>
      <c r="H4009" s="1310"/>
      <c r="I4009" s="1310"/>
      <c r="J4009" s="1321"/>
      <c r="K4009" s="1321"/>
      <c r="L4009" s="1310"/>
      <c r="N4009" s="1322">
        <f t="shared" si="168"/>
        <v>0</v>
      </c>
      <c r="O4009" s="1323">
        <f t="shared" si="169"/>
        <v>0</v>
      </c>
      <c r="P4009" s="1323">
        <f>O4009/'1.5 Universal Data'!$E$36</f>
        <v>0</v>
      </c>
      <c r="R4009" s="134"/>
      <c r="S4009" s="134"/>
      <c r="T4009" s="134"/>
      <c r="U4009" s="134"/>
      <c r="V4009" s="134"/>
      <c r="W4009" s="134"/>
      <c r="X4009" s="134"/>
      <c r="Y4009" s="134"/>
      <c r="Z4009" s="134"/>
      <c r="AA4009" s="134"/>
      <c r="AB4009" s="134"/>
      <c r="AC4009" s="134"/>
      <c r="AD4009" s="134"/>
      <c r="AE4009" s="134"/>
    </row>
    <row r="4010" spans="2:31">
      <c r="B4010" s="1319">
        <f t="shared" si="170"/>
        <v>-1</v>
      </c>
      <c r="D4010" s="1310"/>
      <c r="E4010" s="1310"/>
      <c r="F4010" s="1320"/>
      <c r="G4010" s="1310"/>
      <c r="H4010" s="1310"/>
      <c r="I4010" s="1310"/>
      <c r="J4010" s="1321"/>
      <c r="K4010" s="1321"/>
      <c r="L4010" s="1310"/>
      <c r="N4010" s="1322">
        <f t="shared" si="168"/>
        <v>0</v>
      </c>
      <c r="O4010" s="1323">
        <f t="shared" si="169"/>
        <v>0</v>
      </c>
      <c r="P4010" s="1323">
        <f>O4010/'1.5 Universal Data'!$E$36</f>
        <v>0</v>
      </c>
      <c r="R4010" s="134"/>
      <c r="S4010" s="134"/>
      <c r="T4010" s="134"/>
      <c r="U4010" s="134"/>
      <c r="V4010" s="134"/>
      <c r="W4010" s="134"/>
      <c r="X4010" s="134"/>
      <c r="Y4010" s="134"/>
      <c r="Z4010" s="134"/>
      <c r="AA4010" s="134"/>
      <c r="AB4010" s="134"/>
      <c r="AC4010" s="134"/>
      <c r="AD4010" s="134"/>
      <c r="AE4010" s="134"/>
    </row>
    <row r="4011" spans="2:31">
      <c r="B4011" s="1319">
        <f t="shared" si="170"/>
        <v>-1</v>
      </c>
      <c r="D4011" s="1310"/>
      <c r="E4011" s="1310"/>
      <c r="F4011" s="1320"/>
      <c r="G4011" s="1310"/>
      <c r="H4011" s="1310"/>
      <c r="I4011" s="1310"/>
      <c r="J4011" s="1321"/>
      <c r="K4011" s="1321"/>
      <c r="L4011" s="1310"/>
      <c r="N4011" s="1322">
        <f t="shared" si="168"/>
        <v>0</v>
      </c>
      <c r="O4011" s="1323">
        <f t="shared" si="169"/>
        <v>0</v>
      </c>
      <c r="P4011" s="1323">
        <f>O4011/'1.5 Universal Data'!$E$36</f>
        <v>0</v>
      </c>
      <c r="R4011" s="134"/>
      <c r="S4011" s="134"/>
      <c r="T4011" s="134"/>
      <c r="U4011" s="134"/>
      <c r="V4011" s="134"/>
      <c r="W4011" s="134"/>
      <c r="X4011" s="134"/>
      <c r="Y4011" s="134"/>
      <c r="Z4011" s="134"/>
      <c r="AA4011" s="134"/>
      <c r="AB4011" s="134"/>
      <c r="AC4011" s="134"/>
      <c r="AD4011" s="134"/>
      <c r="AE4011" s="134"/>
    </row>
    <row r="4012" spans="2:31">
      <c r="B4012" s="1319">
        <f t="shared" si="170"/>
        <v>-1</v>
      </c>
      <c r="D4012" s="1310"/>
      <c r="E4012" s="1310"/>
      <c r="F4012" s="1320"/>
      <c r="G4012" s="1310"/>
      <c r="H4012" s="1310"/>
      <c r="I4012" s="1310"/>
      <c r="J4012" s="1321"/>
      <c r="K4012" s="1321"/>
      <c r="L4012" s="1310"/>
      <c r="N4012" s="1322">
        <f t="shared" si="168"/>
        <v>0</v>
      </c>
      <c r="O4012" s="1323">
        <f t="shared" si="169"/>
        <v>0</v>
      </c>
      <c r="P4012" s="1323">
        <f>O4012/'1.5 Universal Data'!$E$36</f>
        <v>0</v>
      </c>
      <c r="R4012" s="134"/>
      <c r="S4012" s="134"/>
      <c r="T4012" s="134"/>
      <c r="U4012" s="134"/>
      <c r="V4012" s="134"/>
      <c r="W4012" s="134"/>
      <c r="X4012" s="134"/>
      <c r="Y4012" s="134"/>
      <c r="Z4012" s="134"/>
      <c r="AA4012" s="134"/>
      <c r="AB4012" s="134"/>
      <c r="AC4012" s="134"/>
      <c r="AD4012" s="134"/>
      <c r="AE4012" s="134"/>
    </row>
    <row r="4013" spans="2:31">
      <c r="B4013" s="1319">
        <f t="shared" si="170"/>
        <v>-1</v>
      </c>
      <c r="D4013" s="1310"/>
      <c r="E4013" s="1310"/>
      <c r="F4013" s="1320"/>
      <c r="G4013" s="1310"/>
      <c r="H4013" s="1310"/>
      <c r="I4013" s="1310"/>
      <c r="J4013" s="1321"/>
      <c r="K4013" s="1321"/>
      <c r="L4013" s="1310"/>
      <c r="N4013" s="1322">
        <f t="shared" si="168"/>
        <v>0</v>
      </c>
      <c r="O4013" s="1323">
        <f t="shared" si="169"/>
        <v>0</v>
      </c>
      <c r="P4013" s="1323">
        <f>O4013/'1.5 Universal Data'!$E$36</f>
        <v>0</v>
      </c>
      <c r="R4013" s="134"/>
      <c r="S4013" s="134"/>
      <c r="T4013" s="134"/>
      <c r="U4013" s="134"/>
      <c r="V4013" s="134"/>
      <c r="W4013" s="134"/>
      <c r="X4013" s="134"/>
      <c r="Y4013" s="134"/>
      <c r="Z4013" s="134"/>
      <c r="AA4013" s="134"/>
      <c r="AB4013" s="134"/>
      <c r="AC4013" s="134"/>
      <c r="AD4013" s="134"/>
      <c r="AE4013" s="134"/>
    </row>
    <row r="4014" spans="2:31">
      <c r="B4014" s="1319">
        <f t="shared" si="170"/>
        <v>-1</v>
      </c>
      <c r="D4014" s="1310"/>
      <c r="E4014" s="1310"/>
      <c r="F4014" s="1320"/>
      <c r="G4014" s="1310"/>
      <c r="H4014" s="1310"/>
      <c r="I4014" s="1310"/>
      <c r="J4014" s="1321"/>
      <c r="K4014" s="1321"/>
      <c r="L4014" s="1310"/>
      <c r="N4014" s="1322">
        <f t="shared" si="168"/>
        <v>0</v>
      </c>
      <c r="O4014" s="1323">
        <f t="shared" si="169"/>
        <v>0</v>
      </c>
      <c r="P4014" s="1323">
        <f>O4014/'1.5 Universal Data'!$E$36</f>
        <v>0</v>
      </c>
      <c r="R4014" s="134"/>
      <c r="S4014" s="134"/>
      <c r="T4014" s="134"/>
      <c r="U4014" s="134"/>
      <c r="V4014" s="134"/>
      <c r="W4014" s="134"/>
      <c r="X4014" s="134"/>
      <c r="Y4014" s="134"/>
      <c r="Z4014" s="134"/>
      <c r="AA4014" s="134"/>
      <c r="AB4014" s="134"/>
      <c r="AC4014" s="134"/>
      <c r="AD4014" s="134"/>
      <c r="AE4014" s="134"/>
    </row>
    <row r="4015" spans="2:31">
      <c r="B4015" s="1319">
        <f t="shared" si="170"/>
        <v>-1</v>
      </c>
      <c r="D4015" s="1310"/>
      <c r="E4015" s="1310"/>
      <c r="F4015" s="1320"/>
      <c r="G4015" s="1310"/>
      <c r="H4015" s="1310"/>
      <c r="I4015" s="1310"/>
      <c r="J4015" s="1321"/>
      <c r="K4015" s="1321"/>
      <c r="L4015" s="1310"/>
      <c r="N4015" s="1322">
        <f t="shared" si="168"/>
        <v>0</v>
      </c>
      <c r="O4015" s="1323">
        <f t="shared" si="169"/>
        <v>0</v>
      </c>
      <c r="P4015" s="1323">
        <f>O4015/'1.5 Universal Data'!$E$36</f>
        <v>0</v>
      </c>
      <c r="R4015" s="134"/>
      <c r="S4015" s="134"/>
      <c r="T4015" s="134"/>
      <c r="U4015" s="134"/>
      <c r="V4015" s="134"/>
      <c r="W4015" s="134"/>
      <c r="X4015" s="134"/>
      <c r="Y4015" s="134"/>
      <c r="Z4015" s="134"/>
      <c r="AA4015" s="134"/>
      <c r="AB4015" s="134"/>
      <c r="AC4015" s="134"/>
      <c r="AD4015" s="134"/>
      <c r="AE4015" s="134"/>
    </row>
    <row r="4016" spans="2:31">
      <c r="B4016" s="1319">
        <f t="shared" si="170"/>
        <v>-1</v>
      </c>
      <c r="D4016" s="1310"/>
      <c r="E4016" s="1310"/>
      <c r="F4016" s="1320"/>
      <c r="G4016" s="1310"/>
      <c r="H4016" s="1310"/>
      <c r="I4016" s="1310"/>
      <c r="J4016" s="1321"/>
      <c r="K4016" s="1321"/>
      <c r="L4016" s="1310"/>
      <c r="N4016" s="1322">
        <f t="shared" si="168"/>
        <v>0</v>
      </c>
      <c r="O4016" s="1323">
        <f t="shared" si="169"/>
        <v>0</v>
      </c>
      <c r="P4016" s="1323">
        <f>O4016/'1.5 Universal Data'!$E$36</f>
        <v>0</v>
      </c>
      <c r="R4016" s="134"/>
      <c r="S4016" s="134"/>
      <c r="T4016" s="134"/>
      <c r="U4016" s="134"/>
      <c r="V4016" s="134"/>
      <c r="W4016" s="134"/>
      <c r="X4016" s="134"/>
      <c r="Y4016" s="134"/>
      <c r="Z4016" s="134"/>
      <c r="AA4016" s="134"/>
      <c r="AB4016" s="134"/>
      <c r="AC4016" s="134"/>
      <c r="AD4016" s="134"/>
      <c r="AE4016" s="134"/>
    </row>
    <row r="4017" spans="2:31">
      <c r="B4017" s="1319">
        <f t="shared" si="170"/>
        <v>-1</v>
      </c>
      <c r="D4017" s="1310"/>
      <c r="E4017" s="1310"/>
      <c r="F4017" s="1320"/>
      <c r="G4017" s="1310"/>
      <c r="H4017" s="1310"/>
      <c r="I4017" s="1310"/>
      <c r="J4017" s="1321"/>
      <c r="K4017" s="1321"/>
      <c r="L4017" s="1310"/>
      <c r="N4017" s="1322">
        <f t="shared" si="168"/>
        <v>0</v>
      </c>
      <c r="O4017" s="1323">
        <f t="shared" si="169"/>
        <v>0</v>
      </c>
      <c r="P4017" s="1323">
        <f>O4017/'1.5 Universal Data'!$E$36</f>
        <v>0</v>
      </c>
      <c r="R4017" s="134"/>
      <c r="S4017" s="134"/>
      <c r="T4017" s="134"/>
      <c r="U4017" s="134"/>
      <c r="V4017" s="134"/>
      <c r="W4017" s="134"/>
      <c r="X4017" s="134"/>
      <c r="Y4017" s="134"/>
      <c r="Z4017" s="134"/>
      <c r="AA4017" s="134"/>
      <c r="AB4017" s="134"/>
      <c r="AC4017" s="134"/>
      <c r="AD4017" s="134"/>
      <c r="AE4017" s="134"/>
    </row>
    <row r="4018" spans="2:31">
      <c r="B4018" s="1319">
        <f t="shared" si="170"/>
        <v>-1</v>
      </c>
      <c r="D4018" s="1310"/>
      <c r="E4018" s="1310"/>
      <c r="F4018" s="1320"/>
      <c r="G4018" s="1310"/>
      <c r="H4018" s="1310"/>
      <c r="I4018" s="1310"/>
      <c r="J4018" s="1321"/>
      <c r="K4018" s="1321"/>
      <c r="L4018" s="1310"/>
      <c r="N4018" s="1322">
        <f t="shared" si="168"/>
        <v>0</v>
      </c>
      <c r="O4018" s="1323">
        <f t="shared" si="169"/>
        <v>0</v>
      </c>
      <c r="P4018" s="1323">
        <f>O4018/'1.5 Universal Data'!$E$36</f>
        <v>0</v>
      </c>
      <c r="R4018" s="134"/>
      <c r="S4018" s="134"/>
      <c r="T4018" s="134"/>
      <c r="U4018" s="134"/>
      <c r="V4018" s="134"/>
      <c r="W4018" s="134"/>
      <c r="X4018" s="134"/>
      <c r="Y4018" s="134"/>
      <c r="Z4018" s="134"/>
      <c r="AA4018" s="134"/>
      <c r="AB4018" s="134"/>
      <c r="AC4018" s="134"/>
      <c r="AD4018" s="134"/>
      <c r="AE4018" s="134"/>
    </row>
    <row r="4019" spans="2:31">
      <c r="B4019" s="1319">
        <f t="shared" si="170"/>
        <v>-1</v>
      </c>
      <c r="D4019" s="1310"/>
      <c r="E4019" s="1310"/>
      <c r="F4019" s="1320"/>
      <c r="G4019" s="1310"/>
      <c r="H4019" s="1310"/>
      <c r="I4019" s="1310"/>
      <c r="J4019" s="1321"/>
      <c r="K4019" s="1321"/>
      <c r="L4019" s="1310"/>
      <c r="N4019" s="1322">
        <f t="shared" si="168"/>
        <v>0</v>
      </c>
      <c r="O4019" s="1323">
        <f t="shared" si="169"/>
        <v>0</v>
      </c>
      <c r="P4019" s="1323">
        <f>O4019/'1.5 Universal Data'!$E$36</f>
        <v>0</v>
      </c>
      <c r="R4019" s="134"/>
      <c r="S4019" s="134"/>
      <c r="T4019" s="134"/>
      <c r="U4019" s="134"/>
      <c r="V4019" s="134"/>
      <c r="W4019" s="134"/>
      <c r="X4019" s="134"/>
      <c r="Y4019" s="134"/>
      <c r="Z4019" s="134"/>
      <c r="AA4019" s="134"/>
      <c r="AB4019" s="134"/>
      <c r="AC4019" s="134"/>
      <c r="AD4019" s="134"/>
      <c r="AE4019" s="134"/>
    </row>
    <row r="4020" spans="2:31">
      <c r="B4020" s="1319">
        <f t="shared" si="170"/>
        <v>-1</v>
      </c>
      <c r="D4020" s="1310"/>
      <c r="E4020" s="1310"/>
      <c r="F4020" s="1320"/>
      <c r="G4020" s="1310"/>
      <c r="H4020" s="1310"/>
      <c r="I4020" s="1310"/>
      <c r="J4020" s="1321"/>
      <c r="K4020" s="1321"/>
      <c r="L4020" s="1310"/>
      <c r="N4020" s="1322">
        <f t="shared" si="168"/>
        <v>0</v>
      </c>
      <c r="O4020" s="1323">
        <f t="shared" si="169"/>
        <v>0</v>
      </c>
      <c r="P4020" s="1323">
        <f>O4020/'1.5 Universal Data'!$E$36</f>
        <v>0</v>
      </c>
      <c r="R4020" s="134"/>
      <c r="S4020" s="134"/>
      <c r="T4020" s="134"/>
      <c r="U4020" s="134"/>
      <c r="V4020" s="134"/>
      <c r="W4020" s="134"/>
      <c r="X4020" s="134"/>
      <c r="Y4020" s="134"/>
      <c r="Z4020" s="134"/>
      <c r="AA4020" s="134"/>
      <c r="AB4020" s="134"/>
      <c r="AC4020" s="134"/>
      <c r="AD4020" s="134"/>
      <c r="AE4020" s="134"/>
    </row>
    <row r="4021" spans="2:31">
      <c r="B4021" s="1319">
        <f t="shared" si="170"/>
        <v>-1</v>
      </c>
      <c r="D4021" s="1310"/>
      <c r="E4021" s="1310"/>
      <c r="F4021" s="1320"/>
      <c r="G4021" s="1310"/>
      <c r="H4021" s="1310"/>
      <c r="I4021" s="1310"/>
      <c r="J4021" s="1321"/>
      <c r="K4021" s="1321"/>
      <c r="L4021" s="1310"/>
      <c r="N4021" s="1322">
        <f t="shared" si="168"/>
        <v>0</v>
      </c>
      <c r="O4021" s="1323">
        <f t="shared" si="169"/>
        <v>0</v>
      </c>
      <c r="P4021" s="1323">
        <f>O4021/'1.5 Universal Data'!$E$36</f>
        <v>0</v>
      </c>
      <c r="R4021" s="134"/>
      <c r="S4021" s="134"/>
      <c r="T4021" s="134"/>
      <c r="U4021" s="134"/>
      <c r="V4021" s="134"/>
      <c r="W4021" s="134"/>
      <c r="X4021" s="134"/>
      <c r="Y4021" s="134"/>
      <c r="Z4021" s="134"/>
      <c r="AA4021" s="134"/>
      <c r="AB4021" s="134"/>
      <c r="AC4021" s="134"/>
      <c r="AD4021" s="134"/>
      <c r="AE4021" s="134"/>
    </row>
    <row r="4022" spans="2:31">
      <c r="B4022" s="1319">
        <f t="shared" si="170"/>
        <v>-1</v>
      </c>
      <c r="D4022" s="1310"/>
      <c r="E4022" s="1310"/>
      <c r="F4022" s="1320"/>
      <c r="G4022" s="1310"/>
      <c r="H4022" s="1310"/>
      <c r="I4022" s="1310"/>
      <c r="J4022" s="1321"/>
      <c r="K4022" s="1321"/>
      <c r="L4022" s="1310"/>
      <c r="N4022" s="1322">
        <f t="shared" si="168"/>
        <v>0</v>
      </c>
      <c r="O4022" s="1323">
        <f t="shared" si="169"/>
        <v>0</v>
      </c>
      <c r="P4022" s="1323">
        <f>O4022/'1.5 Universal Data'!$E$36</f>
        <v>0</v>
      </c>
      <c r="R4022" s="134"/>
      <c r="S4022" s="134"/>
      <c r="T4022" s="134"/>
      <c r="U4022" s="134"/>
      <c r="V4022" s="134"/>
      <c r="W4022" s="134"/>
      <c r="X4022" s="134"/>
      <c r="Y4022" s="134"/>
      <c r="Z4022" s="134"/>
      <c r="AA4022" s="134"/>
      <c r="AB4022" s="134"/>
      <c r="AC4022" s="134"/>
      <c r="AD4022" s="134"/>
      <c r="AE4022" s="134"/>
    </row>
    <row r="4023" spans="2:31">
      <c r="B4023" s="1319">
        <f t="shared" si="170"/>
        <v>-1</v>
      </c>
      <c r="D4023" s="1310"/>
      <c r="E4023" s="1310"/>
      <c r="F4023" s="1320"/>
      <c r="G4023" s="1310"/>
      <c r="H4023" s="1310"/>
      <c r="I4023" s="1310"/>
      <c r="J4023" s="1321"/>
      <c r="K4023" s="1321"/>
      <c r="L4023" s="1310"/>
      <c r="N4023" s="1322">
        <f t="shared" si="168"/>
        <v>0</v>
      </c>
      <c r="O4023" s="1323">
        <f t="shared" si="169"/>
        <v>0</v>
      </c>
      <c r="P4023" s="1323">
        <f>O4023/'1.5 Universal Data'!$E$36</f>
        <v>0</v>
      </c>
      <c r="R4023" s="134"/>
      <c r="S4023" s="134"/>
      <c r="T4023" s="134"/>
      <c r="U4023" s="134"/>
      <c r="V4023" s="134"/>
      <c r="W4023" s="134"/>
      <c r="X4023" s="134"/>
      <c r="Y4023" s="134"/>
      <c r="Z4023" s="134"/>
      <c r="AA4023" s="134"/>
      <c r="AB4023" s="134"/>
      <c r="AC4023" s="134"/>
      <c r="AD4023" s="134"/>
      <c r="AE4023" s="134"/>
    </row>
    <row r="4024" spans="2:31">
      <c r="B4024" s="1319">
        <f t="shared" si="170"/>
        <v>-1</v>
      </c>
      <c r="D4024" s="1310"/>
      <c r="E4024" s="1310"/>
      <c r="F4024" s="1320"/>
      <c r="G4024" s="1310"/>
      <c r="H4024" s="1310"/>
      <c r="I4024" s="1310"/>
      <c r="J4024" s="1321"/>
      <c r="K4024" s="1321"/>
      <c r="L4024" s="1310"/>
      <c r="N4024" s="1322">
        <f t="shared" si="168"/>
        <v>0</v>
      </c>
      <c r="O4024" s="1323">
        <f t="shared" si="169"/>
        <v>0</v>
      </c>
      <c r="P4024" s="1323">
        <f>O4024/'1.5 Universal Data'!$E$36</f>
        <v>0</v>
      </c>
      <c r="R4024" s="134"/>
      <c r="S4024" s="134"/>
      <c r="T4024" s="134"/>
      <c r="U4024" s="134"/>
      <c r="V4024" s="134"/>
      <c r="W4024" s="134"/>
      <c r="X4024" s="134"/>
      <c r="Y4024" s="134"/>
      <c r="Z4024" s="134"/>
      <c r="AA4024" s="134"/>
      <c r="AB4024" s="134"/>
      <c r="AC4024" s="134"/>
      <c r="AD4024" s="134"/>
      <c r="AE4024" s="134"/>
    </row>
    <row r="4025" spans="2:31">
      <c r="B4025" s="1319">
        <f t="shared" si="170"/>
        <v>-1</v>
      </c>
      <c r="D4025" s="1310"/>
      <c r="E4025" s="1310"/>
      <c r="F4025" s="1320"/>
      <c r="G4025" s="1310"/>
      <c r="H4025" s="1310"/>
      <c r="I4025" s="1310"/>
      <c r="J4025" s="1321"/>
      <c r="K4025" s="1321"/>
      <c r="L4025" s="1310"/>
      <c r="N4025" s="1322">
        <f t="shared" si="168"/>
        <v>0</v>
      </c>
      <c r="O4025" s="1323">
        <f t="shared" si="169"/>
        <v>0</v>
      </c>
      <c r="P4025" s="1323">
        <f>O4025/'1.5 Universal Data'!$E$36</f>
        <v>0</v>
      </c>
      <c r="R4025" s="134"/>
      <c r="S4025" s="134"/>
      <c r="T4025" s="134"/>
      <c r="U4025" s="134"/>
      <c r="V4025" s="134"/>
      <c r="W4025" s="134"/>
      <c r="X4025" s="134"/>
      <c r="Y4025" s="134"/>
      <c r="Z4025" s="134"/>
      <c r="AA4025" s="134"/>
      <c r="AB4025" s="134"/>
      <c r="AC4025" s="134"/>
      <c r="AD4025" s="134"/>
      <c r="AE4025" s="134"/>
    </row>
    <row r="4026" spans="2:31">
      <c r="B4026" s="1319">
        <f t="shared" si="170"/>
        <v>-1</v>
      </c>
      <c r="D4026" s="1310"/>
      <c r="E4026" s="1310"/>
      <c r="F4026" s="1320"/>
      <c r="G4026" s="1310"/>
      <c r="H4026" s="1310"/>
      <c r="I4026" s="1310"/>
      <c r="J4026" s="1321"/>
      <c r="K4026" s="1321"/>
      <c r="L4026" s="1310"/>
      <c r="N4026" s="1322">
        <f t="shared" si="168"/>
        <v>0</v>
      </c>
      <c r="O4026" s="1323">
        <f t="shared" si="169"/>
        <v>0</v>
      </c>
      <c r="P4026" s="1323">
        <f>O4026/'1.5 Universal Data'!$E$36</f>
        <v>0</v>
      </c>
      <c r="R4026" s="134"/>
      <c r="S4026" s="134"/>
      <c r="T4026" s="134"/>
      <c r="U4026" s="134"/>
      <c r="V4026" s="134"/>
      <c r="W4026" s="134"/>
      <c r="X4026" s="134"/>
      <c r="Y4026" s="134"/>
      <c r="Z4026" s="134"/>
      <c r="AA4026" s="134"/>
      <c r="AB4026" s="134"/>
      <c r="AC4026" s="134"/>
      <c r="AD4026" s="134"/>
      <c r="AE4026" s="134"/>
    </row>
    <row r="4027" spans="2:31">
      <c r="B4027" s="1319">
        <f t="shared" si="170"/>
        <v>-1</v>
      </c>
      <c r="D4027" s="1310"/>
      <c r="E4027" s="1310"/>
      <c r="F4027" s="1320"/>
      <c r="G4027" s="1310"/>
      <c r="H4027" s="1310"/>
      <c r="I4027" s="1310"/>
      <c r="J4027" s="1321"/>
      <c r="K4027" s="1321"/>
      <c r="L4027" s="1310"/>
      <c r="N4027" s="1322">
        <f t="shared" si="168"/>
        <v>0</v>
      </c>
      <c r="O4027" s="1323">
        <f t="shared" si="169"/>
        <v>0</v>
      </c>
      <c r="P4027" s="1323">
        <f>O4027/'1.5 Universal Data'!$E$36</f>
        <v>0</v>
      </c>
      <c r="R4027" s="134"/>
      <c r="S4027" s="134"/>
      <c r="T4027" s="134"/>
      <c r="U4027" s="134"/>
      <c r="V4027" s="134"/>
      <c r="W4027" s="134"/>
      <c r="X4027" s="134"/>
      <c r="Y4027" s="134"/>
      <c r="Z4027" s="134"/>
      <c r="AA4027" s="134"/>
      <c r="AB4027" s="134"/>
      <c r="AC4027" s="134"/>
      <c r="AD4027" s="134"/>
      <c r="AE4027" s="134"/>
    </row>
    <row r="4028" spans="2:31">
      <c r="B4028" s="1319">
        <f t="shared" si="170"/>
        <v>-1</v>
      </c>
      <c r="D4028" s="1310"/>
      <c r="E4028" s="1310"/>
      <c r="F4028" s="1320"/>
      <c r="G4028" s="1310"/>
      <c r="H4028" s="1310"/>
      <c r="I4028" s="1310"/>
      <c r="J4028" s="1321"/>
      <c r="K4028" s="1321"/>
      <c r="L4028" s="1310"/>
      <c r="N4028" s="1322">
        <f t="shared" si="168"/>
        <v>0</v>
      </c>
      <c r="O4028" s="1323">
        <f t="shared" si="169"/>
        <v>0</v>
      </c>
      <c r="P4028" s="1323">
        <f>O4028/'1.5 Universal Data'!$E$36</f>
        <v>0</v>
      </c>
      <c r="R4028" s="134"/>
      <c r="S4028" s="134"/>
      <c r="T4028" s="134"/>
      <c r="U4028" s="134"/>
      <c r="V4028" s="134"/>
      <c r="W4028" s="134"/>
      <c r="X4028" s="134"/>
      <c r="Y4028" s="134"/>
      <c r="Z4028" s="134"/>
      <c r="AA4028" s="134"/>
      <c r="AB4028" s="134"/>
      <c r="AC4028" s="134"/>
      <c r="AD4028" s="134"/>
      <c r="AE4028" s="134"/>
    </row>
    <row r="4029" spans="2:31">
      <c r="B4029" s="1319">
        <f t="shared" si="170"/>
        <v>-1</v>
      </c>
      <c r="D4029" s="1310"/>
      <c r="E4029" s="1310"/>
      <c r="F4029" s="1320"/>
      <c r="G4029" s="1310"/>
      <c r="H4029" s="1310"/>
      <c r="I4029" s="1310"/>
      <c r="J4029" s="1321"/>
      <c r="K4029" s="1321"/>
      <c r="L4029" s="1310"/>
      <c r="N4029" s="1322">
        <f t="shared" si="168"/>
        <v>0</v>
      </c>
      <c r="O4029" s="1323">
        <f t="shared" si="169"/>
        <v>0</v>
      </c>
      <c r="P4029" s="1323">
        <f>O4029/'1.5 Universal Data'!$E$36</f>
        <v>0</v>
      </c>
      <c r="R4029" s="134"/>
      <c r="S4029" s="134"/>
      <c r="T4029" s="134"/>
      <c r="U4029" s="134"/>
      <c r="V4029" s="134"/>
      <c r="W4029" s="134"/>
      <c r="X4029" s="134"/>
      <c r="Y4029" s="134"/>
      <c r="Z4029" s="134"/>
      <c r="AA4029" s="134"/>
      <c r="AB4029" s="134"/>
      <c r="AC4029" s="134"/>
      <c r="AD4029" s="134"/>
      <c r="AE4029" s="134"/>
    </row>
    <row r="4030" spans="2:31">
      <c r="B4030" s="1319">
        <f t="shared" si="170"/>
        <v>-1</v>
      </c>
      <c r="D4030" s="1310"/>
      <c r="E4030" s="1310"/>
      <c r="F4030" s="1320"/>
      <c r="G4030" s="1310"/>
      <c r="H4030" s="1310"/>
      <c r="I4030" s="1310"/>
      <c r="J4030" s="1321"/>
      <c r="K4030" s="1321"/>
      <c r="L4030" s="1310"/>
      <c r="N4030" s="1322">
        <f t="shared" si="168"/>
        <v>0</v>
      </c>
      <c r="O4030" s="1323">
        <f t="shared" si="169"/>
        <v>0</v>
      </c>
      <c r="P4030" s="1323">
        <f>O4030/'1.5 Universal Data'!$E$36</f>
        <v>0</v>
      </c>
      <c r="R4030" s="134"/>
      <c r="S4030" s="134"/>
      <c r="T4030" s="134"/>
      <c r="U4030" s="134"/>
      <c r="V4030" s="134"/>
      <c r="W4030" s="134"/>
      <c r="X4030" s="134"/>
      <c r="Y4030" s="134"/>
      <c r="Z4030" s="134"/>
      <c r="AA4030" s="134"/>
      <c r="AB4030" s="134"/>
      <c r="AC4030" s="134"/>
      <c r="AD4030" s="134"/>
      <c r="AE4030" s="134"/>
    </row>
    <row r="4031" spans="2:31">
      <c r="B4031" s="1319">
        <f t="shared" si="170"/>
        <v>-1</v>
      </c>
      <c r="D4031" s="1310"/>
      <c r="E4031" s="1310"/>
      <c r="F4031" s="1320"/>
      <c r="G4031" s="1310"/>
      <c r="H4031" s="1310"/>
      <c r="I4031" s="1310"/>
      <c r="J4031" s="1321"/>
      <c r="K4031" s="1321"/>
      <c r="L4031" s="1310"/>
      <c r="N4031" s="1322">
        <f t="shared" si="168"/>
        <v>0</v>
      </c>
      <c r="O4031" s="1323">
        <f t="shared" si="169"/>
        <v>0</v>
      </c>
      <c r="P4031" s="1323">
        <f>O4031/'1.5 Universal Data'!$E$36</f>
        <v>0</v>
      </c>
      <c r="R4031" s="134"/>
      <c r="S4031" s="134"/>
      <c r="T4031" s="134"/>
      <c r="U4031" s="134"/>
      <c r="V4031" s="134"/>
      <c r="W4031" s="134"/>
      <c r="X4031" s="134"/>
      <c r="Y4031" s="134"/>
      <c r="Z4031" s="134"/>
      <c r="AA4031" s="134"/>
      <c r="AB4031" s="134"/>
      <c r="AC4031" s="134"/>
      <c r="AD4031" s="134"/>
      <c r="AE4031" s="134"/>
    </row>
    <row r="4032" spans="2:31">
      <c r="B4032" s="1319">
        <f t="shared" si="170"/>
        <v>-1</v>
      </c>
      <c r="D4032" s="1310"/>
      <c r="E4032" s="1310"/>
      <c r="F4032" s="1320"/>
      <c r="G4032" s="1310"/>
      <c r="H4032" s="1310"/>
      <c r="I4032" s="1310"/>
      <c r="J4032" s="1321"/>
      <c r="K4032" s="1321"/>
      <c r="L4032" s="1310"/>
      <c r="N4032" s="1322">
        <f t="shared" si="168"/>
        <v>0</v>
      </c>
      <c r="O4032" s="1323">
        <f t="shared" si="169"/>
        <v>0</v>
      </c>
      <c r="P4032" s="1323">
        <f>O4032/'1.5 Universal Data'!$E$36</f>
        <v>0</v>
      </c>
      <c r="R4032" s="134"/>
      <c r="S4032" s="134"/>
      <c r="T4032" s="134"/>
      <c r="U4032" s="134"/>
      <c r="V4032" s="134"/>
      <c r="W4032" s="134"/>
      <c r="X4032" s="134"/>
      <c r="Y4032" s="134"/>
      <c r="Z4032" s="134"/>
      <c r="AA4032" s="134"/>
      <c r="AB4032" s="134"/>
      <c r="AC4032" s="134"/>
      <c r="AD4032" s="134"/>
      <c r="AE4032" s="134"/>
    </row>
    <row r="4033" spans="2:31">
      <c r="B4033" s="1319">
        <f t="shared" si="170"/>
        <v>-1</v>
      </c>
      <c r="D4033" s="1310"/>
      <c r="E4033" s="1310"/>
      <c r="F4033" s="1320"/>
      <c r="G4033" s="1310"/>
      <c r="H4033" s="1310"/>
      <c r="I4033" s="1310"/>
      <c r="J4033" s="1321"/>
      <c r="K4033" s="1321"/>
      <c r="L4033" s="1310"/>
      <c r="N4033" s="1322">
        <f t="shared" si="168"/>
        <v>0</v>
      </c>
      <c r="O4033" s="1323">
        <f t="shared" si="169"/>
        <v>0</v>
      </c>
      <c r="P4033" s="1323">
        <f>O4033/'1.5 Universal Data'!$E$36</f>
        <v>0</v>
      </c>
      <c r="R4033" s="134"/>
      <c r="S4033" s="134"/>
      <c r="T4033" s="134"/>
      <c r="U4033" s="134"/>
      <c r="V4033" s="134"/>
      <c r="W4033" s="134"/>
      <c r="X4033" s="134"/>
      <c r="Y4033" s="134"/>
      <c r="Z4033" s="134"/>
      <c r="AA4033" s="134"/>
      <c r="AB4033" s="134"/>
      <c r="AC4033" s="134"/>
      <c r="AD4033" s="134"/>
      <c r="AE4033" s="134"/>
    </row>
    <row r="4034" spans="2:31">
      <c r="B4034" s="1319">
        <f t="shared" si="170"/>
        <v>-1</v>
      </c>
      <c r="D4034" s="1310"/>
      <c r="E4034" s="1310"/>
      <c r="F4034" s="1320"/>
      <c r="G4034" s="1310"/>
      <c r="H4034" s="1310"/>
      <c r="I4034" s="1310"/>
      <c r="J4034" s="1321"/>
      <c r="K4034" s="1321"/>
      <c r="L4034" s="1310"/>
      <c r="N4034" s="1322">
        <f t="shared" si="168"/>
        <v>0</v>
      </c>
      <c r="O4034" s="1323">
        <f t="shared" si="169"/>
        <v>0</v>
      </c>
      <c r="P4034" s="1323">
        <f>O4034/'1.5 Universal Data'!$E$36</f>
        <v>0</v>
      </c>
      <c r="R4034" s="134"/>
      <c r="S4034" s="134"/>
      <c r="T4034" s="134"/>
      <c r="U4034" s="134"/>
      <c r="V4034" s="134"/>
      <c r="W4034" s="134"/>
      <c r="X4034" s="134"/>
      <c r="Y4034" s="134"/>
      <c r="Z4034" s="134"/>
      <c r="AA4034" s="134"/>
      <c r="AB4034" s="134"/>
      <c r="AC4034" s="134"/>
      <c r="AD4034" s="134"/>
      <c r="AE4034" s="134"/>
    </row>
    <row r="4035" spans="2:31">
      <c r="B4035" s="1319">
        <f t="shared" si="170"/>
        <v>-1</v>
      </c>
      <c r="D4035" s="1310"/>
      <c r="E4035" s="1310"/>
      <c r="F4035" s="1320"/>
      <c r="G4035" s="1310"/>
      <c r="H4035" s="1310"/>
      <c r="I4035" s="1310"/>
      <c r="J4035" s="1321"/>
      <c r="K4035" s="1321"/>
      <c r="L4035" s="1310"/>
      <c r="N4035" s="1322">
        <f t="shared" si="168"/>
        <v>0</v>
      </c>
      <c r="O4035" s="1323">
        <f t="shared" si="169"/>
        <v>0</v>
      </c>
      <c r="P4035" s="1323">
        <f>O4035/'1.5 Universal Data'!$E$36</f>
        <v>0</v>
      </c>
      <c r="R4035" s="134"/>
      <c r="S4035" s="134"/>
      <c r="T4035" s="134"/>
      <c r="U4035" s="134"/>
      <c r="V4035" s="134"/>
      <c r="W4035" s="134"/>
      <c r="X4035" s="134"/>
      <c r="Y4035" s="134"/>
      <c r="Z4035" s="134"/>
      <c r="AA4035" s="134"/>
      <c r="AB4035" s="134"/>
      <c r="AC4035" s="134"/>
      <c r="AD4035" s="134"/>
      <c r="AE4035" s="134"/>
    </row>
    <row r="4036" spans="2:31">
      <c r="B4036" s="1319">
        <f t="shared" si="170"/>
        <v>-1</v>
      </c>
      <c r="D4036" s="1310"/>
      <c r="E4036" s="1310"/>
      <c r="F4036" s="1320"/>
      <c r="G4036" s="1310"/>
      <c r="H4036" s="1310"/>
      <c r="I4036" s="1310"/>
      <c r="J4036" s="1321"/>
      <c r="K4036" s="1321"/>
      <c r="L4036" s="1310"/>
      <c r="N4036" s="1322">
        <f t="shared" si="168"/>
        <v>0</v>
      </c>
      <c r="O4036" s="1323">
        <f t="shared" si="169"/>
        <v>0</v>
      </c>
      <c r="P4036" s="1323">
        <f>O4036/'1.5 Universal Data'!$E$36</f>
        <v>0</v>
      </c>
      <c r="R4036" s="134"/>
      <c r="S4036" s="134"/>
      <c r="T4036" s="134"/>
      <c r="U4036" s="134"/>
      <c r="V4036" s="134"/>
      <c r="W4036" s="134"/>
      <c r="X4036" s="134"/>
      <c r="Y4036" s="134"/>
      <c r="Z4036" s="134"/>
      <c r="AA4036" s="134"/>
      <c r="AB4036" s="134"/>
      <c r="AC4036" s="134"/>
      <c r="AD4036" s="134"/>
      <c r="AE4036" s="134"/>
    </row>
    <row r="4037" spans="2:31">
      <c r="B4037" s="1319">
        <f t="shared" si="170"/>
        <v>-1</v>
      </c>
      <c r="D4037" s="1310"/>
      <c r="E4037" s="1310"/>
      <c r="F4037" s="1320"/>
      <c r="G4037" s="1310"/>
      <c r="H4037" s="1310"/>
      <c r="I4037" s="1310"/>
      <c r="J4037" s="1321"/>
      <c r="K4037" s="1321"/>
      <c r="L4037" s="1310"/>
      <c r="N4037" s="1322">
        <f t="shared" si="168"/>
        <v>0</v>
      </c>
      <c r="O4037" s="1323">
        <f t="shared" si="169"/>
        <v>0</v>
      </c>
      <c r="P4037" s="1323">
        <f>O4037/'1.5 Universal Data'!$E$36</f>
        <v>0</v>
      </c>
      <c r="R4037" s="134"/>
      <c r="S4037" s="134"/>
      <c r="T4037" s="134"/>
      <c r="U4037" s="134"/>
      <c r="V4037" s="134"/>
      <c r="W4037" s="134"/>
      <c r="X4037" s="134"/>
      <c r="Y4037" s="134"/>
      <c r="Z4037" s="134"/>
      <c r="AA4037" s="134"/>
      <c r="AB4037" s="134"/>
      <c r="AC4037" s="134"/>
      <c r="AD4037" s="134"/>
      <c r="AE4037" s="134"/>
    </row>
    <row r="4038" spans="2:31">
      <c r="B4038" s="1319">
        <f t="shared" si="170"/>
        <v>-1</v>
      </c>
      <c r="D4038" s="1310"/>
      <c r="E4038" s="1310"/>
      <c r="F4038" s="1320"/>
      <c r="G4038" s="1310"/>
      <c r="H4038" s="1310"/>
      <c r="I4038" s="1310"/>
      <c r="J4038" s="1321"/>
      <c r="K4038" s="1321"/>
      <c r="L4038" s="1310"/>
      <c r="N4038" s="1322">
        <f t="shared" si="168"/>
        <v>0</v>
      </c>
      <c r="O4038" s="1323">
        <f t="shared" si="169"/>
        <v>0</v>
      </c>
      <c r="P4038" s="1323">
        <f>O4038/'1.5 Universal Data'!$E$36</f>
        <v>0</v>
      </c>
      <c r="R4038" s="134"/>
      <c r="S4038" s="134"/>
      <c r="T4038" s="134"/>
      <c r="U4038" s="134"/>
      <c r="V4038" s="134"/>
      <c r="W4038" s="134"/>
      <c r="X4038" s="134"/>
      <c r="Y4038" s="134"/>
      <c r="Z4038" s="134"/>
      <c r="AA4038" s="134"/>
      <c r="AB4038" s="134"/>
      <c r="AC4038" s="134"/>
      <c r="AD4038" s="134"/>
      <c r="AE4038" s="134"/>
    </row>
    <row r="4039" spans="2:31">
      <c r="B4039" s="1319">
        <f t="shared" si="170"/>
        <v>-1</v>
      </c>
      <c r="D4039" s="1310"/>
      <c r="E4039" s="1310"/>
      <c r="F4039" s="1320"/>
      <c r="G4039" s="1310"/>
      <c r="H4039" s="1310"/>
      <c r="I4039" s="1310"/>
      <c r="J4039" s="1321"/>
      <c r="K4039" s="1321"/>
      <c r="L4039" s="1310"/>
      <c r="N4039" s="1322">
        <f t="shared" si="168"/>
        <v>0</v>
      </c>
      <c r="O4039" s="1323">
        <f t="shared" si="169"/>
        <v>0</v>
      </c>
      <c r="P4039" s="1323">
        <f>O4039/'1.5 Universal Data'!$E$36</f>
        <v>0</v>
      </c>
      <c r="R4039" s="134"/>
      <c r="S4039" s="134"/>
      <c r="T4039" s="134"/>
      <c r="U4039" s="134"/>
      <c r="V4039" s="134"/>
      <c r="W4039" s="134"/>
      <c r="X4039" s="134"/>
      <c r="Y4039" s="134"/>
      <c r="Z4039" s="134"/>
      <c r="AA4039" s="134"/>
      <c r="AB4039" s="134"/>
      <c r="AC4039" s="134"/>
      <c r="AD4039" s="134"/>
      <c r="AE4039" s="134"/>
    </row>
    <row r="4040" spans="2:31">
      <c r="B4040" s="1319">
        <f t="shared" si="170"/>
        <v>-1</v>
      </c>
      <c r="D4040" s="1310"/>
      <c r="E4040" s="1310"/>
      <c r="F4040" s="1320"/>
      <c r="G4040" s="1310"/>
      <c r="H4040" s="1310"/>
      <c r="I4040" s="1310"/>
      <c r="J4040" s="1321"/>
      <c r="K4040" s="1321"/>
      <c r="L4040" s="1310"/>
      <c r="N4040" s="1322">
        <f t="shared" si="168"/>
        <v>0</v>
      </c>
      <c r="O4040" s="1323">
        <f t="shared" si="169"/>
        <v>0</v>
      </c>
      <c r="P4040" s="1323">
        <f>O4040/'1.5 Universal Data'!$E$36</f>
        <v>0</v>
      </c>
      <c r="R4040" s="134"/>
      <c r="S4040" s="134"/>
      <c r="T4040" s="134"/>
      <c r="U4040" s="134"/>
      <c r="V4040" s="134"/>
      <c r="W4040" s="134"/>
      <c r="X4040" s="134"/>
      <c r="Y4040" s="134"/>
      <c r="Z4040" s="134"/>
      <c r="AA4040" s="134"/>
      <c r="AB4040" s="134"/>
      <c r="AC4040" s="134"/>
      <c r="AD4040" s="134"/>
      <c r="AE4040" s="134"/>
    </row>
    <row r="4041" spans="2:31">
      <c r="B4041" s="1319">
        <f t="shared" si="170"/>
        <v>-1</v>
      </c>
      <c r="D4041" s="1310"/>
      <c r="E4041" s="1310"/>
      <c r="F4041" s="1320"/>
      <c r="G4041" s="1310"/>
      <c r="H4041" s="1310"/>
      <c r="I4041" s="1310"/>
      <c r="J4041" s="1321"/>
      <c r="K4041" s="1321"/>
      <c r="L4041" s="1310"/>
      <c r="N4041" s="1322">
        <f t="shared" si="168"/>
        <v>0</v>
      </c>
      <c r="O4041" s="1323">
        <f t="shared" si="169"/>
        <v>0</v>
      </c>
      <c r="P4041" s="1323">
        <f>O4041/'1.5 Universal Data'!$E$36</f>
        <v>0</v>
      </c>
      <c r="R4041" s="134"/>
      <c r="S4041" s="134"/>
      <c r="T4041" s="134"/>
      <c r="U4041" s="134"/>
      <c r="V4041" s="134"/>
      <c r="W4041" s="134"/>
      <c r="X4041" s="134"/>
      <c r="Y4041" s="134"/>
      <c r="Z4041" s="134"/>
      <c r="AA4041" s="134"/>
      <c r="AB4041" s="134"/>
      <c r="AC4041" s="134"/>
      <c r="AD4041" s="134"/>
      <c r="AE4041" s="134"/>
    </row>
    <row r="4042" spans="2:31">
      <c r="B4042" s="1319">
        <f t="shared" si="170"/>
        <v>-1</v>
      </c>
      <c r="D4042" s="1310"/>
      <c r="E4042" s="1310"/>
      <c r="F4042" s="1320"/>
      <c r="G4042" s="1310"/>
      <c r="H4042" s="1310"/>
      <c r="I4042" s="1310"/>
      <c r="J4042" s="1321"/>
      <c r="K4042" s="1321"/>
      <c r="L4042" s="1310"/>
      <c r="N4042" s="1322">
        <f t="shared" si="168"/>
        <v>0</v>
      </c>
      <c r="O4042" s="1323">
        <f t="shared" si="169"/>
        <v>0</v>
      </c>
      <c r="P4042" s="1323">
        <f>O4042/'1.5 Universal Data'!$E$36</f>
        <v>0</v>
      </c>
      <c r="R4042" s="134"/>
      <c r="S4042" s="134"/>
      <c r="T4042" s="134"/>
      <c r="U4042" s="134"/>
      <c r="V4042" s="134"/>
      <c r="W4042" s="134"/>
      <c r="X4042" s="134"/>
      <c r="Y4042" s="134"/>
      <c r="Z4042" s="134"/>
      <c r="AA4042" s="134"/>
      <c r="AB4042" s="134"/>
      <c r="AC4042" s="134"/>
      <c r="AD4042" s="134"/>
      <c r="AE4042" s="134"/>
    </row>
    <row r="4043" spans="2:31">
      <c r="B4043" s="1319">
        <f t="shared" si="170"/>
        <v>-1</v>
      </c>
      <c r="D4043" s="1310"/>
      <c r="E4043" s="1310"/>
      <c r="F4043" s="1320"/>
      <c r="G4043" s="1310"/>
      <c r="H4043" s="1310"/>
      <c r="I4043" s="1310"/>
      <c r="J4043" s="1321"/>
      <c r="K4043" s="1321"/>
      <c r="L4043" s="1310"/>
      <c r="N4043" s="1322">
        <f t="shared" si="168"/>
        <v>0</v>
      </c>
      <c r="O4043" s="1323">
        <f t="shared" si="169"/>
        <v>0</v>
      </c>
      <c r="P4043" s="1323">
        <f>O4043/'1.5 Universal Data'!$E$36</f>
        <v>0</v>
      </c>
      <c r="R4043" s="134"/>
      <c r="S4043" s="134"/>
      <c r="T4043" s="134"/>
      <c r="U4043" s="134"/>
      <c r="V4043" s="134"/>
      <c r="W4043" s="134"/>
      <c r="X4043" s="134"/>
      <c r="Y4043" s="134"/>
      <c r="Z4043" s="134"/>
      <c r="AA4043" s="134"/>
      <c r="AB4043" s="134"/>
      <c r="AC4043" s="134"/>
      <c r="AD4043" s="134"/>
      <c r="AE4043" s="134"/>
    </row>
    <row r="4044" spans="2:31">
      <c r="B4044" s="1319">
        <f t="shared" si="170"/>
        <v>-1</v>
      </c>
      <c r="D4044" s="1310"/>
      <c r="E4044" s="1310"/>
      <c r="F4044" s="1320"/>
      <c r="G4044" s="1310"/>
      <c r="H4044" s="1310"/>
      <c r="I4044" s="1310"/>
      <c r="J4044" s="1321"/>
      <c r="K4044" s="1321"/>
      <c r="L4044" s="1310"/>
      <c r="N4044" s="1322">
        <f t="shared" si="168"/>
        <v>0</v>
      </c>
      <c r="O4044" s="1323">
        <f t="shared" si="169"/>
        <v>0</v>
      </c>
      <c r="P4044" s="1323">
        <f>O4044/'1.5 Universal Data'!$E$36</f>
        <v>0</v>
      </c>
      <c r="R4044" s="134"/>
      <c r="S4044" s="134"/>
      <c r="T4044" s="134"/>
      <c r="U4044" s="134"/>
      <c r="V4044" s="134"/>
      <c r="W4044" s="134"/>
      <c r="X4044" s="134"/>
      <c r="Y4044" s="134"/>
      <c r="Z4044" s="134"/>
      <c r="AA4044" s="134"/>
      <c r="AB4044" s="134"/>
      <c r="AC4044" s="134"/>
      <c r="AD4044" s="134"/>
      <c r="AE4044" s="134"/>
    </row>
    <row r="4045" spans="2:31">
      <c r="B4045" s="1319">
        <f t="shared" si="170"/>
        <v>-1</v>
      </c>
      <c r="D4045" s="1310"/>
      <c r="E4045" s="1310"/>
      <c r="F4045" s="1320"/>
      <c r="G4045" s="1310"/>
      <c r="H4045" s="1310"/>
      <c r="I4045" s="1310"/>
      <c r="J4045" s="1321"/>
      <c r="K4045" s="1321"/>
      <c r="L4045" s="1310"/>
      <c r="N4045" s="1322">
        <f t="shared" si="168"/>
        <v>0</v>
      </c>
      <c r="O4045" s="1323">
        <f t="shared" si="169"/>
        <v>0</v>
      </c>
      <c r="P4045" s="1323">
        <f>O4045/'1.5 Universal Data'!$E$36</f>
        <v>0</v>
      </c>
      <c r="R4045" s="134"/>
      <c r="S4045" s="134"/>
      <c r="T4045" s="134"/>
      <c r="U4045" s="134"/>
      <c r="V4045" s="134"/>
      <c r="W4045" s="134"/>
      <c r="X4045" s="134"/>
      <c r="Y4045" s="134"/>
      <c r="Z4045" s="134"/>
      <c r="AA4045" s="134"/>
      <c r="AB4045" s="134"/>
      <c r="AC4045" s="134"/>
      <c r="AD4045" s="134"/>
      <c r="AE4045" s="134"/>
    </row>
    <row r="4046" spans="2:31">
      <c r="B4046" s="1319">
        <f t="shared" si="170"/>
        <v>-1</v>
      </c>
      <c r="D4046" s="1310"/>
      <c r="E4046" s="1310"/>
      <c r="F4046" s="1320"/>
      <c r="G4046" s="1310"/>
      <c r="H4046" s="1310"/>
      <c r="I4046" s="1310"/>
      <c r="J4046" s="1321"/>
      <c r="K4046" s="1321"/>
      <c r="L4046" s="1310"/>
      <c r="N4046" s="1322">
        <f t="shared" si="168"/>
        <v>0</v>
      </c>
      <c r="O4046" s="1323">
        <f t="shared" si="169"/>
        <v>0</v>
      </c>
      <c r="P4046" s="1323">
        <f>O4046/'1.5 Universal Data'!$E$36</f>
        <v>0</v>
      </c>
      <c r="R4046" s="134"/>
      <c r="S4046" s="134"/>
      <c r="T4046" s="134"/>
      <c r="U4046" s="134"/>
      <c r="V4046" s="134"/>
      <c r="W4046" s="134"/>
      <c r="X4046" s="134"/>
      <c r="Y4046" s="134"/>
      <c r="Z4046" s="134"/>
      <c r="AA4046" s="134"/>
      <c r="AB4046" s="134"/>
      <c r="AC4046" s="134"/>
      <c r="AD4046" s="134"/>
      <c r="AE4046" s="134"/>
    </row>
    <row r="4047" spans="2:31">
      <c r="B4047" s="1319">
        <f t="shared" si="170"/>
        <v>-1</v>
      </c>
      <c r="D4047" s="1310"/>
      <c r="E4047" s="1310"/>
      <c r="F4047" s="1320"/>
      <c r="G4047" s="1310"/>
      <c r="H4047" s="1310"/>
      <c r="I4047" s="1310"/>
      <c r="J4047" s="1321"/>
      <c r="K4047" s="1321"/>
      <c r="L4047" s="1310"/>
      <c r="N4047" s="1322">
        <f t="shared" si="168"/>
        <v>0</v>
      </c>
      <c r="O4047" s="1323">
        <f t="shared" si="169"/>
        <v>0</v>
      </c>
      <c r="P4047" s="1323">
        <f>O4047/'1.5 Universal Data'!$E$36</f>
        <v>0</v>
      </c>
      <c r="R4047" s="134"/>
      <c r="S4047" s="134"/>
      <c r="T4047" s="134"/>
      <c r="U4047" s="134"/>
      <c r="V4047" s="134"/>
      <c r="W4047" s="134"/>
      <c r="X4047" s="134"/>
      <c r="Y4047" s="134"/>
      <c r="Z4047" s="134"/>
      <c r="AA4047" s="134"/>
      <c r="AB4047" s="134"/>
      <c r="AC4047" s="134"/>
      <c r="AD4047" s="134"/>
      <c r="AE4047" s="134"/>
    </row>
    <row r="4048" spans="2:31">
      <c r="B4048" s="1319">
        <f t="shared" si="170"/>
        <v>-1</v>
      </c>
      <c r="D4048" s="1310"/>
      <c r="E4048" s="1310"/>
      <c r="F4048" s="1320"/>
      <c r="G4048" s="1310"/>
      <c r="H4048" s="1310"/>
      <c r="I4048" s="1310"/>
      <c r="J4048" s="1321"/>
      <c r="K4048" s="1321"/>
      <c r="L4048" s="1310"/>
      <c r="N4048" s="1322">
        <f t="shared" ref="N4048:N4111" si="171">+H4048*((K4048-J4048)+1)*B4048</f>
        <v>0</v>
      </c>
      <c r="O4048" s="1323">
        <f t="shared" ref="O4048:O4111" si="172">N4048*L4048/100</f>
        <v>0</v>
      </c>
      <c r="P4048" s="1323">
        <f>O4048/'1.5 Universal Data'!$E$36</f>
        <v>0</v>
      </c>
      <c r="R4048" s="134"/>
      <c r="S4048" s="134"/>
      <c r="T4048" s="134"/>
      <c r="U4048" s="134"/>
      <c r="V4048" s="134"/>
      <c r="W4048" s="134"/>
      <c r="X4048" s="134"/>
      <c r="Y4048" s="134"/>
      <c r="Z4048" s="134"/>
      <c r="AA4048" s="134"/>
      <c r="AB4048" s="134"/>
      <c r="AC4048" s="134"/>
      <c r="AD4048" s="134"/>
      <c r="AE4048" s="134"/>
    </row>
    <row r="4049" spans="2:31">
      <c r="B4049" s="1319">
        <f t="shared" si="170"/>
        <v>-1</v>
      </c>
      <c r="D4049" s="1310"/>
      <c r="E4049" s="1310"/>
      <c r="F4049" s="1320"/>
      <c r="G4049" s="1310"/>
      <c r="H4049" s="1310"/>
      <c r="I4049" s="1310"/>
      <c r="J4049" s="1321"/>
      <c r="K4049" s="1321"/>
      <c r="L4049" s="1310"/>
      <c r="N4049" s="1322">
        <f t="shared" si="171"/>
        <v>0</v>
      </c>
      <c r="O4049" s="1323">
        <f t="shared" si="172"/>
        <v>0</v>
      </c>
      <c r="P4049" s="1323">
        <f>O4049/'1.5 Universal Data'!$E$36</f>
        <v>0</v>
      </c>
      <c r="R4049" s="134"/>
      <c r="S4049" s="134"/>
      <c r="T4049" s="134"/>
      <c r="U4049" s="134"/>
      <c r="V4049" s="134"/>
      <c r="W4049" s="134"/>
      <c r="X4049" s="134"/>
      <c r="Y4049" s="134"/>
      <c r="Z4049" s="134"/>
      <c r="AA4049" s="134"/>
      <c r="AB4049" s="134"/>
      <c r="AC4049" s="134"/>
      <c r="AD4049" s="134"/>
      <c r="AE4049" s="134"/>
    </row>
    <row r="4050" spans="2:31">
      <c r="B4050" s="1319">
        <f t="shared" si="170"/>
        <v>-1</v>
      </c>
      <c r="D4050" s="1310"/>
      <c r="E4050" s="1310"/>
      <c r="F4050" s="1320"/>
      <c r="G4050" s="1310"/>
      <c r="H4050" s="1310"/>
      <c r="I4050" s="1310"/>
      <c r="J4050" s="1321"/>
      <c r="K4050" s="1321"/>
      <c r="L4050" s="1310"/>
      <c r="N4050" s="1322">
        <f t="shared" si="171"/>
        <v>0</v>
      </c>
      <c r="O4050" s="1323">
        <f t="shared" si="172"/>
        <v>0</v>
      </c>
      <c r="P4050" s="1323">
        <f>O4050/'1.5 Universal Data'!$E$36</f>
        <v>0</v>
      </c>
      <c r="R4050" s="134"/>
      <c r="S4050" s="134"/>
      <c r="T4050" s="134"/>
      <c r="U4050" s="134"/>
      <c r="V4050" s="134"/>
      <c r="W4050" s="134"/>
      <c r="X4050" s="134"/>
      <c r="Y4050" s="134"/>
      <c r="Z4050" s="134"/>
      <c r="AA4050" s="134"/>
      <c r="AB4050" s="134"/>
      <c r="AC4050" s="134"/>
      <c r="AD4050" s="134"/>
      <c r="AE4050" s="134"/>
    </row>
    <row r="4051" spans="2:31">
      <c r="B4051" s="1319">
        <f t="shared" si="170"/>
        <v>-1</v>
      </c>
      <c r="D4051" s="1310"/>
      <c r="E4051" s="1310"/>
      <c r="F4051" s="1320"/>
      <c r="G4051" s="1310"/>
      <c r="H4051" s="1310"/>
      <c r="I4051" s="1310"/>
      <c r="J4051" s="1321"/>
      <c r="K4051" s="1321"/>
      <c r="L4051" s="1310"/>
      <c r="N4051" s="1322">
        <f t="shared" si="171"/>
        <v>0</v>
      </c>
      <c r="O4051" s="1323">
        <f t="shared" si="172"/>
        <v>0</v>
      </c>
      <c r="P4051" s="1323">
        <f>O4051/'1.5 Universal Data'!$E$36</f>
        <v>0</v>
      </c>
      <c r="R4051" s="134"/>
      <c r="S4051" s="134"/>
      <c r="T4051" s="134"/>
      <c r="U4051" s="134"/>
      <c r="V4051" s="134"/>
      <c r="W4051" s="134"/>
      <c r="X4051" s="134"/>
      <c r="Y4051" s="134"/>
      <c r="Z4051" s="134"/>
      <c r="AA4051" s="134"/>
      <c r="AB4051" s="134"/>
      <c r="AC4051" s="134"/>
      <c r="AD4051" s="134"/>
      <c r="AE4051" s="134"/>
    </row>
    <row r="4052" spans="2:31">
      <c r="B4052" s="1319">
        <f t="shared" si="170"/>
        <v>-1</v>
      </c>
      <c r="D4052" s="1310"/>
      <c r="E4052" s="1310"/>
      <c r="F4052" s="1320"/>
      <c r="G4052" s="1310"/>
      <c r="H4052" s="1310"/>
      <c r="I4052" s="1310"/>
      <c r="J4052" s="1321"/>
      <c r="K4052" s="1321"/>
      <c r="L4052" s="1310"/>
      <c r="N4052" s="1322">
        <f t="shared" si="171"/>
        <v>0</v>
      </c>
      <c r="O4052" s="1323">
        <f t="shared" si="172"/>
        <v>0</v>
      </c>
      <c r="P4052" s="1323">
        <f>O4052/'1.5 Universal Data'!$E$36</f>
        <v>0</v>
      </c>
      <c r="R4052" s="134"/>
      <c r="S4052" s="134"/>
      <c r="T4052" s="134"/>
      <c r="U4052" s="134"/>
      <c r="V4052" s="134"/>
      <c r="W4052" s="134"/>
      <c r="X4052" s="134"/>
      <c r="Y4052" s="134"/>
      <c r="Z4052" s="134"/>
      <c r="AA4052" s="134"/>
      <c r="AB4052" s="134"/>
      <c r="AC4052" s="134"/>
      <c r="AD4052" s="134"/>
      <c r="AE4052" s="134"/>
    </row>
    <row r="4053" spans="2:31">
      <c r="B4053" s="1319">
        <f t="shared" si="170"/>
        <v>-1</v>
      </c>
      <c r="D4053" s="1310"/>
      <c r="E4053" s="1310"/>
      <c r="F4053" s="1320"/>
      <c r="G4053" s="1310"/>
      <c r="H4053" s="1310"/>
      <c r="I4053" s="1310"/>
      <c r="J4053" s="1321"/>
      <c r="K4053" s="1321"/>
      <c r="L4053" s="1310"/>
      <c r="N4053" s="1322">
        <f t="shared" si="171"/>
        <v>0</v>
      </c>
      <c r="O4053" s="1323">
        <f t="shared" si="172"/>
        <v>0</v>
      </c>
      <c r="P4053" s="1323">
        <f>O4053/'1.5 Universal Data'!$E$36</f>
        <v>0</v>
      </c>
      <c r="R4053" s="134"/>
      <c r="S4053" s="134"/>
      <c r="T4053" s="134"/>
      <c r="U4053" s="134"/>
      <c r="V4053" s="134"/>
      <c r="W4053" s="134"/>
      <c r="X4053" s="134"/>
      <c r="Y4053" s="134"/>
      <c r="Z4053" s="134"/>
      <c r="AA4053" s="134"/>
      <c r="AB4053" s="134"/>
      <c r="AC4053" s="134"/>
      <c r="AD4053" s="134"/>
      <c r="AE4053" s="134"/>
    </row>
    <row r="4054" spans="2:31">
      <c r="B4054" s="1319">
        <f t="shared" si="170"/>
        <v>-1</v>
      </c>
      <c r="D4054" s="1310"/>
      <c r="E4054" s="1310"/>
      <c r="F4054" s="1320"/>
      <c r="G4054" s="1310"/>
      <c r="H4054" s="1310"/>
      <c r="I4054" s="1310"/>
      <c r="J4054" s="1321"/>
      <c r="K4054" s="1321"/>
      <c r="L4054" s="1310"/>
      <c r="N4054" s="1322">
        <f t="shared" si="171"/>
        <v>0</v>
      </c>
      <c r="O4054" s="1323">
        <f t="shared" si="172"/>
        <v>0</v>
      </c>
      <c r="P4054" s="1323">
        <f>O4054/'1.5 Universal Data'!$E$36</f>
        <v>0</v>
      </c>
      <c r="R4054" s="134"/>
      <c r="S4054" s="134"/>
      <c r="T4054" s="134"/>
      <c r="U4054" s="134"/>
      <c r="V4054" s="134"/>
      <c r="W4054" s="134"/>
      <c r="X4054" s="134"/>
      <c r="Y4054" s="134"/>
      <c r="Z4054" s="134"/>
      <c r="AA4054" s="134"/>
      <c r="AB4054" s="134"/>
      <c r="AC4054" s="134"/>
      <c r="AD4054" s="134"/>
      <c r="AE4054" s="134"/>
    </row>
    <row r="4055" spans="2:31">
      <c r="B4055" s="1319">
        <f t="shared" ref="B4055:B4118" si="173">IF(G4055="buy",1,-1)</f>
        <v>-1</v>
      </c>
      <c r="D4055" s="1310"/>
      <c r="E4055" s="1310"/>
      <c r="F4055" s="1320"/>
      <c r="G4055" s="1310"/>
      <c r="H4055" s="1310"/>
      <c r="I4055" s="1310"/>
      <c r="J4055" s="1321"/>
      <c r="K4055" s="1321"/>
      <c r="L4055" s="1310"/>
      <c r="N4055" s="1322">
        <f t="shared" si="171"/>
        <v>0</v>
      </c>
      <c r="O4055" s="1323">
        <f t="shared" si="172"/>
        <v>0</v>
      </c>
      <c r="P4055" s="1323">
        <f>O4055/'1.5 Universal Data'!$E$36</f>
        <v>0</v>
      </c>
      <c r="R4055" s="134"/>
      <c r="S4055" s="134"/>
      <c r="T4055" s="134"/>
      <c r="U4055" s="134"/>
      <c r="V4055" s="134"/>
      <c r="W4055" s="134"/>
      <c r="X4055" s="134"/>
      <c r="Y4055" s="134"/>
      <c r="Z4055" s="134"/>
      <c r="AA4055" s="134"/>
      <c r="AB4055" s="134"/>
      <c r="AC4055" s="134"/>
      <c r="AD4055" s="134"/>
      <c r="AE4055" s="134"/>
    </row>
    <row r="4056" spans="2:31">
      <c r="B4056" s="1319">
        <f t="shared" si="173"/>
        <v>-1</v>
      </c>
      <c r="D4056" s="1310"/>
      <c r="E4056" s="1310"/>
      <c r="F4056" s="1320"/>
      <c r="G4056" s="1310"/>
      <c r="H4056" s="1310"/>
      <c r="I4056" s="1310"/>
      <c r="J4056" s="1321"/>
      <c r="K4056" s="1321"/>
      <c r="L4056" s="1310"/>
      <c r="N4056" s="1322">
        <f t="shared" si="171"/>
        <v>0</v>
      </c>
      <c r="O4056" s="1323">
        <f t="shared" si="172"/>
        <v>0</v>
      </c>
      <c r="P4056" s="1323">
        <f>O4056/'1.5 Universal Data'!$E$36</f>
        <v>0</v>
      </c>
      <c r="R4056" s="134"/>
      <c r="S4056" s="134"/>
      <c r="T4056" s="134"/>
      <c r="U4056" s="134"/>
      <c r="V4056" s="134"/>
      <c r="W4056" s="134"/>
      <c r="X4056" s="134"/>
      <c r="Y4056" s="134"/>
      <c r="Z4056" s="134"/>
      <c r="AA4056" s="134"/>
      <c r="AB4056" s="134"/>
      <c r="AC4056" s="134"/>
      <c r="AD4056" s="134"/>
      <c r="AE4056" s="134"/>
    </row>
    <row r="4057" spans="2:31">
      <c r="B4057" s="1319">
        <f t="shared" si="173"/>
        <v>-1</v>
      </c>
      <c r="D4057" s="1310"/>
      <c r="E4057" s="1310"/>
      <c r="F4057" s="1320"/>
      <c r="G4057" s="1310"/>
      <c r="H4057" s="1310"/>
      <c r="I4057" s="1310"/>
      <c r="J4057" s="1321"/>
      <c r="K4057" s="1321"/>
      <c r="L4057" s="1310"/>
      <c r="N4057" s="1322">
        <f t="shared" si="171"/>
        <v>0</v>
      </c>
      <c r="O4057" s="1323">
        <f t="shared" si="172"/>
        <v>0</v>
      </c>
      <c r="P4057" s="1323">
        <f>O4057/'1.5 Universal Data'!$E$36</f>
        <v>0</v>
      </c>
      <c r="R4057" s="134"/>
      <c r="S4057" s="134"/>
      <c r="T4057" s="134"/>
      <c r="U4057" s="134"/>
      <c r="V4057" s="134"/>
      <c r="W4057" s="134"/>
      <c r="X4057" s="134"/>
      <c r="Y4057" s="134"/>
      <c r="Z4057" s="134"/>
      <c r="AA4057" s="134"/>
      <c r="AB4057" s="134"/>
      <c r="AC4057" s="134"/>
      <c r="AD4057" s="134"/>
      <c r="AE4057" s="134"/>
    </row>
    <row r="4058" spans="2:31">
      <c r="B4058" s="1319">
        <f t="shared" si="173"/>
        <v>-1</v>
      </c>
      <c r="D4058" s="1310"/>
      <c r="E4058" s="1310"/>
      <c r="F4058" s="1320"/>
      <c r="G4058" s="1310"/>
      <c r="H4058" s="1310"/>
      <c r="I4058" s="1310"/>
      <c r="J4058" s="1321"/>
      <c r="K4058" s="1321"/>
      <c r="L4058" s="1310"/>
      <c r="N4058" s="1322">
        <f t="shared" si="171"/>
        <v>0</v>
      </c>
      <c r="O4058" s="1323">
        <f t="shared" si="172"/>
        <v>0</v>
      </c>
      <c r="P4058" s="1323">
        <f>O4058/'1.5 Universal Data'!$E$36</f>
        <v>0</v>
      </c>
      <c r="R4058" s="134"/>
      <c r="S4058" s="134"/>
      <c r="T4058" s="134"/>
      <c r="U4058" s="134"/>
      <c r="V4058" s="134"/>
      <c r="W4058" s="134"/>
      <c r="X4058" s="134"/>
      <c r="Y4058" s="134"/>
      <c r="Z4058" s="134"/>
      <c r="AA4058" s="134"/>
      <c r="AB4058" s="134"/>
      <c r="AC4058" s="134"/>
      <c r="AD4058" s="134"/>
      <c r="AE4058" s="134"/>
    </row>
    <row r="4059" spans="2:31">
      <c r="B4059" s="1319">
        <f t="shared" si="173"/>
        <v>-1</v>
      </c>
      <c r="D4059" s="1310"/>
      <c r="E4059" s="1310"/>
      <c r="F4059" s="1320"/>
      <c r="G4059" s="1310"/>
      <c r="H4059" s="1310"/>
      <c r="I4059" s="1310"/>
      <c r="J4059" s="1321"/>
      <c r="K4059" s="1321"/>
      <c r="L4059" s="1310"/>
      <c r="N4059" s="1322">
        <f t="shared" si="171"/>
        <v>0</v>
      </c>
      <c r="O4059" s="1323">
        <f t="shared" si="172"/>
        <v>0</v>
      </c>
      <c r="P4059" s="1323">
        <f>O4059/'1.5 Universal Data'!$E$36</f>
        <v>0</v>
      </c>
      <c r="R4059" s="134"/>
      <c r="S4059" s="134"/>
      <c r="T4059" s="134"/>
      <c r="U4059" s="134"/>
      <c r="V4059" s="134"/>
      <c r="W4059" s="134"/>
      <c r="X4059" s="134"/>
      <c r="Y4059" s="134"/>
      <c r="Z4059" s="134"/>
      <c r="AA4059" s="134"/>
      <c r="AB4059" s="134"/>
      <c r="AC4059" s="134"/>
      <c r="AD4059" s="134"/>
      <c r="AE4059" s="134"/>
    </row>
    <row r="4060" spans="2:31">
      <c r="B4060" s="1319">
        <f t="shared" si="173"/>
        <v>-1</v>
      </c>
      <c r="D4060" s="1310"/>
      <c r="E4060" s="1310"/>
      <c r="F4060" s="1320"/>
      <c r="G4060" s="1310"/>
      <c r="H4060" s="1310"/>
      <c r="I4060" s="1310"/>
      <c r="J4060" s="1321"/>
      <c r="K4060" s="1321"/>
      <c r="L4060" s="1310"/>
      <c r="N4060" s="1322">
        <f t="shared" si="171"/>
        <v>0</v>
      </c>
      <c r="O4060" s="1323">
        <f t="shared" si="172"/>
        <v>0</v>
      </c>
      <c r="P4060" s="1323">
        <f>O4060/'1.5 Universal Data'!$E$36</f>
        <v>0</v>
      </c>
      <c r="R4060" s="134"/>
      <c r="S4060" s="134"/>
      <c r="T4060" s="134"/>
      <c r="U4060" s="134"/>
      <c r="V4060" s="134"/>
      <c r="W4060" s="134"/>
      <c r="X4060" s="134"/>
      <c r="Y4060" s="134"/>
      <c r="Z4060" s="134"/>
      <c r="AA4060" s="134"/>
      <c r="AB4060" s="134"/>
      <c r="AC4060" s="134"/>
      <c r="AD4060" s="134"/>
      <c r="AE4060" s="134"/>
    </row>
    <row r="4061" spans="2:31">
      <c r="B4061" s="1319">
        <f t="shared" si="173"/>
        <v>-1</v>
      </c>
      <c r="D4061" s="1310"/>
      <c r="E4061" s="1310"/>
      <c r="F4061" s="1320"/>
      <c r="G4061" s="1310"/>
      <c r="H4061" s="1310"/>
      <c r="I4061" s="1310"/>
      <c r="J4061" s="1321"/>
      <c r="K4061" s="1321"/>
      <c r="L4061" s="1310"/>
      <c r="N4061" s="1322">
        <f t="shared" si="171"/>
        <v>0</v>
      </c>
      <c r="O4061" s="1323">
        <f t="shared" si="172"/>
        <v>0</v>
      </c>
      <c r="P4061" s="1323">
        <f>O4061/'1.5 Universal Data'!$E$36</f>
        <v>0</v>
      </c>
      <c r="R4061" s="134"/>
      <c r="S4061" s="134"/>
      <c r="T4061" s="134"/>
      <c r="U4061" s="134"/>
      <c r="V4061" s="134"/>
      <c r="W4061" s="134"/>
      <c r="X4061" s="134"/>
      <c r="Y4061" s="134"/>
      <c r="Z4061" s="134"/>
      <c r="AA4061" s="134"/>
      <c r="AB4061" s="134"/>
      <c r="AC4061" s="134"/>
      <c r="AD4061" s="134"/>
      <c r="AE4061" s="134"/>
    </row>
    <row r="4062" spans="2:31">
      <c r="B4062" s="1319">
        <f t="shared" si="173"/>
        <v>-1</v>
      </c>
      <c r="D4062" s="1310"/>
      <c r="E4062" s="1310"/>
      <c r="F4062" s="1320"/>
      <c r="G4062" s="1310"/>
      <c r="H4062" s="1310"/>
      <c r="I4062" s="1310"/>
      <c r="J4062" s="1321"/>
      <c r="K4062" s="1321"/>
      <c r="L4062" s="1310"/>
      <c r="N4062" s="1322">
        <f t="shared" si="171"/>
        <v>0</v>
      </c>
      <c r="O4062" s="1323">
        <f t="shared" si="172"/>
        <v>0</v>
      </c>
      <c r="P4062" s="1323">
        <f>O4062/'1.5 Universal Data'!$E$36</f>
        <v>0</v>
      </c>
      <c r="R4062" s="134"/>
      <c r="S4062" s="134"/>
      <c r="T4062" s="134"/>
      <c r="U4062" s="134"/>
      <c r="V4062" s="134"/>
      <c r="W4062" s="134"/>
      <c r="X4062" s="134"/>
      <c r="Y4062" s="134"/>
      <c r="Z4062" s="134"/>
      <c r="AA4062" s="134"/>
      <c r="AB4062" s="134"/>
      <c r="AC4062" s="134"/>
      <c r="AD4062" s="134"/>
      <c r="AE4062" s="134"/>
    </row>
    <row r="4063" spans="2:31">
      <c r="B4063" s="1319">
        <f t="shared" si="173"/>
        <v>-1</v>
      </c>
      <c r="D4063" s="1310"/>
      <c r="E4063" s="1310"/>
      <c r="F4063" s="1320"/>
      <c r="G4063" s="1310"/>
      <c r="H4063" s="1310"/>
      <c r="I4063" s="1310"/>
      <c r="J4063" s="1321"/>
      <c r="K4063" s="1321"/>
      <c r="L4063" s="1310"/>
      <c r="N4063" s="1322">
        <f t="shared" si="171"/>
        <v>0</v>
      </c>
      <c r="O4063" s="1323">
        <f t="shared" si="172"/>
        <v>0</v>
      </c>
      <c r="P4063" s="1323">
        <f>O4063/'1.5 Universal Data'!$E$36</f>
        <v>0</v>
      </c>
      <c r="R4063" s="134"/>
      <c r="S4063" s="134"/>
      <c r="T4063" s="134"/>
      <c r="U4063" s="134"/>
      <c r="V4063" s="134"/>
      <c r="W4063" s="134"/>
      <c r="X4063" s="134"/>
      <c r="Y4063" s="134"/>
      <c r="Z4063" s="134"/>
      <c r="AA4063" s="134"/>
      <c r="AB4063" s="134"/>
      <c r="AC4063" s="134"/>
      <c r="AD4063" s="134"/>
      <c r="AE4063" s="134"/>
    </row>
    <row r="4064" spans="2:31">
      <c r="B4064" s="1319">
        <f t="shared" si="173"/>
        <v>-1</v>
      </c>
      <c r="D4064" s="1310"/>
      <c r="E4064" s="1310"/>
      <c r="F4064" s="1320"/>
      <c r="G4064" s="1310"/>
      <c r="H4064" s="1310"/>
      <c r="I4064" s="1310"/>
      <c r="J4064" s="1321"/>
      <c r="K4064" s="1321"/>
      <c r="L4064" s="1310"/>
      <c r="N4064" s="1322">
        <f t="shared" si="171"/>
        <v>0</v>
      </c>
      <c r="O4064" s="1323">
        <f t="shared" si="172"/>
        <v>0</v>
      </c>
      <c r="P4064" s="1323">
        <f>O4064/'1.5 Universal Data'!$E$36</f>
        <v>0</v>
      </c>
      <c r="R4064" s="134"/>
      <c r="S4064" s="134"/>
      <c r="T4064" s="134"/>
      <c r="U4064" s="134"/>
      <c r="V4064" s="134"/>
      <c r="W4064" s="134"/>
      <c r="X4064" s="134"/>
      <c r="Y4064" s="134"/>
      <c r="Z4064" s="134"/>
      <c r="AA4064" s="134"/>
      <c r="AB4064" s="134"/>
      <c r="AC4064" s="134"/>
      <c r="AD4064" s="134"/>
      <c r="AE4064" s="134"/>
    </row>
    <row r="4065" spans="2:31">
      <c r="B4065" s="1319">
        <f t="shared" si="173"/>
        <v>-1</v>
      </c>
      <c r="D4065" s="1310"/>
      <c r="E4065" s="1310"/>
      <c r="F4065" s="1320"/>
      <c r="G4065" s="1310"/>
      <c r="H4065" s="1310"/>
      <c r="I4065" s="1310"/>
      <c r="J4065" s="1321"/>
      <c r="K4065" s="1321"/>
      <c r="L4065" s="1310"/>
      <c r="N4065" s="1322">
        <f t="shared" si="171"/>
        <v>0</v>
      </c>
      <c r="O4065" s="1323">
        <f t="shared" si="172"/>
        <v>0</v>
      </c>
      <c r="P4065" s="1323">
        <f>O4065/'1.5 Universal Data'!$E$36</f>
        <v>0</v>
      </c>
      <c r="R4065" s="134"/>
      <c r="S4065" s="134"/>
      <c r="T4065" s="134"/>
      <c r="U4065" s="134"/>
      <c r="V4065" s="134"/>
      <c r="W4065" s="134"/>
      <c r="X4065" s="134"/>
      <c r="Y4065" s="134"/>
      <c r="Z4065" s="134"/>
      <c r="AA4065" s="134"/>
      <c r="AB4065" s="134"/>
      <c r="AC4065" s="134"/>
      <c r="AD4065" s="134"/>
      <c r="AE4065" s="134"/>
    </row>
    <row r="4066" spans="2:31">
      <c r="B4066" s="1319">
        <f t="shared" si="173"/>
        <v>-1</v>
      </c>
      <c r="D4066" s="1310"/>
      <c r="E4066" s="1310"/>
      <c r="F4066" s="1320"/>
      <c r="G4066" s="1310"/>
      <c r="H4066" s="1310"/>
      <c r="I4066" s="1310"/>
      <c r="J4066" s="1321"/>
      <c r="K4066" s="1321"/>
      <c r="L4066" s="1310"/>
      <c r="N4066" s="1322">
        <f t="shared" si="171"/>
        <v>0</v>
      </c>
      <c r="O4066" s="1323">
        <f t="shared" si="172"/>
        <v>0</v>
      </c>
      <c r="P4066" s="1323">
        <f>O4066/'1.5 Universal Data'!$E$36</f>
        <v>0</v>
      </c>
      <c r="R4066" s="134"/>
      <c r="S4066" s="134"/>
      <c r="T4066" s="134"/>
      <c r="U4066" s="134"/>
      <c r="V4066" s="134"/>
      <c r="W4066" s="134"/>
      <c r="X4066" s="134"/>
      <c r="Y4066" s="134"/>
      <c r="Z4066" s="134"/>
      <c r="AA4066" s="134"/>
      <c r="AB4066" s="134"/>
      <c r="AC4066" s="134"/>
      <c r="AD4066" s="134"/>
      <c r="AE4066" s="134"/>
    </row>
    <row r="4067" spans="2:31">
      <c r="B4067" s="1319">
        <f t="shared" si="173"/>
        <v>-1</v>
      </c>
      <c r="D4067" s="1310"/>
      <c r="E4067" s="1310"/>
      <c r="F4067" s="1320"/>
      <c r="G4067" s="1310"/>
      <c r="H4067" s="1310"/>
      <c r="I4067" s="1310"/>
      <c r="J4067" s="1321"/>
      <c r="K4067" s="1321"/>
      <c r="L4067" s="1310"/>
      <c r="N4067" s="1322">
        <f t="shared" si="171"/>
        <v>0</v>
      </c>
      <c r="O4067" s="1323">
        <f t="shared" si="172"/>
        <v>0</v>
      </c>
      <c r="P4067" s="1323">
        <f>O4067/'1.5 Universal Data'!$E$36</f>
        <v>0</v>
      </c>
      <c r="R4067" s="134"/>
      <c r="S4067" s="134"/>
      <c r="T4067" s="134"/>
      <c r="U4067" s="134"/>
      <c r="V4067" s="134"/>
      <c r="W4067" s="134"/>
      <c r="X4067" s="134"/>
      <c r="Y4067" s="134"/>
      <c r="Z4067" s="134"/>
      <c r="AA4067" s="134"/>
      <c r="AB4067" s="134"/>
      <c r="AC4067" s="134"/>
      <c r="AD4067" s="134"/>
      <c r="AE4067" s="134"/>
    </row>
    <row r="4068" spans="2:31">
      <c r="B4068" s="1319">
        <f t="shared" si="173"/>
        <v>-1</v>
      </c>
      <c r="D4068" s="1310"/>
      <c r="E4068" s="1310"/>
      <c r="F4068" s="1320"/>
      <c r="G4068" s="1310"/>
      <c r="H4068" s="1310"/>
      <c r="I4068" s="1310"/>
      <c r="J4068" s="1321"/>
      <c r="K4068" s="1321"/>
      <c r="L4068" s="1310"/>
      <c r="N4068" s="1322">
        <f t="shared" si="171"/>
        <v>0</v>
      </c>
      <c r="O4068" s="1323">
        <f t="shared" si="172"/>
        <v>0</v>
      </c>
      <c r="P4068" s="1323">
        <f>O4068/'1.5 Universal Data'!$E$36</f>
        <v>0</v>
      </c>
      <c r="R4068" s="134"/>
      <c r="S4068" s="134"/>
      <c r="T4068" s="134"/>
      <c r="U4068" s="134"/>
      <c r="V4068" s="134"/>
      <c r="W4068" s="134"/>
      <c r="X4068" s="134"/>
      <c r="Y4068" s="134"/>
      <c r="Z4068" s="134"/>
      <c r="AA4068" s="134"/>
      <c r="AB4068" s="134"/>
      <c r="AC4068" s="134"/>
      <c r="AD4068" s="134"/>
      <c r="AE4068" s="134"/>
    </row>
    <row r="4069" spans="2:31">
      <c r="B4069" s="1319">
        <f t="shared" si="173"/>
        <v>-1</v>
      </c>
      <c r="D4069" s="1310"/>
      <c r="E4069" s="1310"/>
      <c r="F4069" s="1320"/>
      <c r="G4069" s="1310"/>
      <c r="H4069" s="1310"/>
      <c r="I4069" s="1310"/>
      <c r="J4069" s="1321"/>
      <c r="K4069" s="1321"/>
      <c r="L4069" s="1310"/>
      <c r="N4069" s="1322">
        <f t="shared" si="171"/>
        <v>0</v>
      </c>
      <c r="O4069" s="1323">
        <f t="shared" si="172"/>
        <v>0</v>
      </c>
      <c r="P4069" s="1323">
        <f>O4069/'1.5 Universal Data'!$E$36</f>
        <v>0</v>
      </c>
      <c r="R4069" s="134"/>
      <c r="S4069" s="134"/>
      <c r="T4069" s="134"/>
      <c r="U4069" s="134"/>
      <c r="V4069" s="134"/>
      <c r="W4069" s="134"/>
      <c r="X4069" s="134"/>
      <c r="Y4069" s="134"/>
      <c r="Z4069" s="134"/>
      <c r="AA4069" s="134"/>
      <c r="AB4069" s="134"/>
      <c r="AC4069" s="134"/>
      <c r="AD4069" s="134"/>
      <c r="AE4069" s="134"/>
    </row>
    <row r="4070" spans="2:31">
      <c r="B4070" s="1319">
        <f t="shared" si="173"/>
        <v>-1</v>
      </c>
      <c r="D4070" s="1310"/>
      <c r="E4070" s="1310"/>
      <c r="F4070" s="1320"/>
      <c r="G4070" s="1310"/>
      <c r="H4070" s="1310"/>
      <c r="I4070" s="1310"/>
      <c r="J4070" s="1321"/>
      <c r="K4070" s="1321"/>
      <c r="L4070" s="1310"/>
      <c r="N4070" s="1322">
        <f t="shared" si="171"/>
        <v>0</v>
      </c>
      <c r="O4070" s="1323">
        <f t="shared" si="172"/>
        <v>0</v>
      </c>
      <c r="P4070" s="1323">
        <f>O4070/'1.5 Universal Data'!$E$36</f>
        <v>0</v>
      </c>
      <c r="R4070" s="134"/>
      <c r="S4070" s="134"/>
      <c r="T4070" s="134"/>
      <c r="U4070" s="134"/>
      <c r="V4070" s="134"/>
      <c r="W4070" s="134"/>
      <c r="X4070" s="134"/>
      <c r="Y4070" s="134"/>
      <c r="Z4070" s="134"/>
      <c r="AA4070" s="134"/>
      <c r="AB4070" s="134"/>
      <c r="AC4070" s="134"/>
      <c r="AD4070" s="134"/>
      <c r="AE4070" s="134"/>
    </row>
    <row r="4071" spans="2:31">
      <c r="B4071" s="1319">
        <f t="shared" si="173"/>
        <v>-1</v>
      </c>
      <c r="D4071" s="1310"/>
      <c r="E4071" s="1310"/>
      <c r="F4071" s="1320"/>
      <c r="G4071" s="1310"/>
      <c r="H4071" s="1310"/>
      <c r="I4071" s="1310"/>
      <c r="J4071" s="1321"/>
      <c r="K4071" s="1321"/>
      <c r="L4071" s="1310"/>
      <c r="N4071" s="1322">
        <f t="shared" si="171"/>
        <v>0</v>
      </c>
      <c r="O4071" s="1323">
        <f t="shared" si="172"/>
        <v>0</v>
      </c>
      <c r="P4071" s="1323">
        <f>O4071/'1.5 Universal Data'!$E$36</f>
        <v>0</v>
      </c>
      <c r="R4071" s="134"/>
      <c r="S4071" s="134"/>
      <c r="T4071" s="134"/>
      <c r="U4071" s="134"/>
      <c r="V4071" s="134"/>
      <c r="W4071" s="134"/>
      <c r="X4071" s="134"/>
      <c r="Y4071" s="134"/>
      <c r="Z4071" s="134"/>
      <c r="AA4071" s="134"/>
      <c r="AB4071" s="134"/>
      <c r="AC4071" s="134"/>
      <c r="AD4071" s="134"/>
      <c r="AE4071" s="134"/>
    </row>
    <row r="4072" spans="2:31">
      <c r="B4072" s="1319">
        <f t="shared" si="173"/>
        <v>-1</v>
      </c>
      <c r="D4072" s="1310"/>
      <c r="E4072" s="1310"/>
      <c r="F4072" s="1320"/>
      <c r="G4072" s="1310"/>
      <c r="H4072" s="1310"/>
      <c r="I4072" s="1310"/>
      <c r="J4072" s="1321"/>
      <c r="K4072" s="1321"/>
      <c r="L4072" s="1310"/>
      <c r="N4072" s="1322">
        <f t="shared" si="171"/>
        <v>0</v>
      </c>
      <c r="O4072" s="1323">
        <f t="shared" si="172"/>
        <v>0</v>
      </c>
      <c r="P4072" s="1323">
        <f>O4072/'1.5 Universal Data'!$E$36</f>
        <v>0</v>
      </c>
      <c r="R4072" s="134"/>
      <c r="S4072" s="134"/>
      <c r="T4072" s="134"/>
      <c r="U4072" s="134"/>
      <c r="V4072" s="134"/>
      <c r="W4072" s="134"/>
      <c r="X4072" s="134"/>
      <c r="Y4072" s="134"/>
      <c r="Z4072" s="134"/>
      <c r="AA4072" s="134"/>
      <c r="AB4072" s="134"/>
      <c r="AC4072" s="134"/>
      <c r="AD4072" s="134"/>
      <c r="AE4072" s="134"/>
    </row>
    <row r="4073" spans="2:31">
      <c r="B4073" s="1319">
        <f t="shared" si="173"/>
        <v>-1</v>
      </c>
      <c r="D4073" s="1310"/>
      <c r="E4073" s="1310"/>
      <c r="F4073" s="1320"/>
      <c r="G4073" s="1310"/>
      <c r="H4073" s="1310"/>
      <c r="I4073" s="1310"/>
      <c r="J4073" s="1321"/>
      <c r="K4073" s="1321"/>
      <c r="L4073" s="1310"/>
      <c r="N4073" s="1322">
        <f t="shared" si="171"/>
        <v>0</v>
      </c>
      <c r="O4073" s="1323">
        <f t="shared" si="172"/>
        <v>0</v>
      </c>
      <c r="P4073" s="1323">
        <f>O4073/'1.5 Universal Data'!$E$36</f>
        <v>0</v>
      </c>
      <c r="R4073" s="134"/>
      <c r="S4073" s="134"/>
      <c r="T4073" s="134"/>
      <c r="U4073" s="134"/>
      <c r="V4073" s="134"/>
      <c r="W4073" s="134"/>
      <c r="X4073" s="134"/>
      <c r="Y4073" s="134"/>
      <c r="Z4073" s="134"/>
      <c r="AA4073" s="134"/>
      <c r="AB4073" s="134"/>
      <c r="AC4073" s="134"/>
      <c r="AD4073" s="134"/>
      <c r="AE4073" s="134"/>
    </row>
    <row r="4074" spans="2:31">
      <c r="B4074" s="1319">
        <f t="shared" si="173"/>
        <v>-1</v>
      </c>
      <c r="D4074" s="1310"/>
      <c r="E4074" s="1310"/>
      <c r="F4074" s="1320"/>
      <c r="G4074" s="1310"/>
      <c r="H4074" s="1310"/>
      <c r="I4074" s="1310"/>
      <c r="J4074" s="1321"/>
      <c r="K4074" s="1321"/>
      <c r="L4074" s="1310"/>
      <c r="N4074" s="1322">
        <f t="shared" si="171"/>
        <v>0</v>
      </c>
      <c r="O4074" s="1323">
        <f t="shared" si="172"/>
        <v>0</v>
      </c>
      <c r="P4074" s="1323">
        <f>O4074/'1.5 Universal Data'!$E$36</f>
        <v>0</v>
      </c>
      <c r="R4074" s="134"/>
      <c r="S4074" s="134"/>
      <c r="T4074" s="134"/>
      <c r="U4074" s="134"/>
      <c r="V4074" s="134"/>
      <c r="W4074" s="134"/>
      <c r="X4074" s="134"/>
      <c r="Y4074" s="134"/>
      <c r="Z4074" s="134"/>
      <c r="AA4074" s="134"/>
      <c r="AB4074" s="134"/>
      <c r="AC4074" s="134"/>
      <c r="AD4074" s="134"/>
      <c r="AE4074" s="134"/>
    </row>
    <row r="4075" spans="2:31">
      <c r="B4075" s="1319">
        <f t="shared" si="173"/>
        <v>-1</v>
      </c>
      <c r="D4075" s="1310"/>
      <c r="E4075" s="1310"/>
      <c r="F4075" s="1320"/>
      <c r="G4075" s="1310"/>
      <c r="H4075" s="1310"/>
      <c r="I4075" s="1310"/>
      <c r="J4075" s="1321"/>
      <c r="K4075" s="1321"/>
      <c r="L4075" s="1310"/>
      <c r="N4075" s="1322">
        <f t="shared" si="171"/>
        <v>0</v>
      </c>
      <c r="O4075" s="1323">
        <f t="shared" si="172"/>
        <v>0</v>
      </c>
      <c r="P4075" s="1323">
        <f>O4075/'1.5 Universal Data'!$E$36</f>
        <v>0</v>
      </c>
      <c r="R4075" s="134"/>
      <c r="S4075" s="134"/>
      <c r="T4075" s="134"/>
      <c r="U4075" s="134"/>
      <c r="V4075" s="134"/>
      <c r="W4075" s="134"/>
      <c r="X4075" s="134"/>
      <c r="Y4075" s="134"/>
      <c r="Z4075" s="134"/>
      <c r="AA4075" s="134"/>
      <c r="AB4075" s="134"/>
      <c r="AC4075" s="134"/>
      <c r="AD4075" s="134"/>
      <c r="AE4075" s="134"/>
    </row>
    <row r="4076" spans="2:31">
      <c r="B4076" s="1319">
        <f t="shared" si="173"/>
        <v>-1</v>
      </c>
      <c r="D4076" s="1310"/>
      <c r="E4076" s="1310"/>
      <c r="F4076" s="1320"/>
      <c r="G4076" s="1310"/>
      <c r="H4076" s="1310"/>
      <c r="I4076" s="1310"/>
      <c r="J4076" s="1321"/>
      <c r="K4076" s="1321"/>
      <c r="L4076" s="1310"/>
      <c r="N4076" s="1322">
        <f t="shared" si="171"/>
        <v>0</v>
      </c>
      <c r="O4076" s="1323">
        <f t="shared" si="172"/>
        <v>0</v>
      </c>
      <c r="P4076" s="1323">
        <f>O4076/'1.5 Universal Data'!$E$36</f>
        <v>0</v>
      </c>
      <c r="R4076" s="134"/>
      <c r="S4076" s="134"/>
      <c r="T4076" s="134"/>
      <c r="U4076" s="134"/>
      <c r="V4076" s="134"/>
      <c r="W4076" s="134"/>
      <c r="X4076" s="134"/>
      <c r="Y4076" s="134"/>
      <c r="Z4076" s="134"/>
      <c r="AA4076" s="134"/>
      <c r="AB4076" s="134"/>
      <c r="AC4076" s="134"/>
      <c r="AD4076" s="134"/>
      <c r="AE4076" s="134"/>
    </row>
    <row r="4077" spans="2:31">
      <c r="B4077" s="1319">
        <f t="shared" si="173"/>
        <v>-1</v>
      </c>
      <c r="D4077" s="1310"/>
      <c r="E4077" s="1310"/>
      <c r="F4077" s="1320"/>
      <c r="G4077" s="1310"/>
      <c r="H4077" s="1310"/>
      <c r="I4077" s="1310"/>
      <c r="J4077" s="1321"/>
      <c r="K4077" s="1321"/>
      <c r="L4077" s="1310"/>
      <c r="N4077" s="1322">
        <f t="shared" si="171"/>
        <v>0</v>
      </c>
      <c r="O4077" s="1323">
        <f t="shared" si="172"/>
        <v>0</v>
      </c>
      <c r="P4077" s="1323">
        <f>O4077/'1.5 Universal Data'!$E$36</f>
        <v>0</v>
      </c>
      <c r="R4077" s="134"/>
      <c r="S4077" s="134"/>
      <c r="T4077" s="134"/>
      <c r="U4077" s="134"/>
      <c r="V4077" s="134"/>
      <c r="W4077" s="134"/>
      <c r="X4077" s="134"/>
      <c r="Y4077" s="134"/>
      <c r="Z4077" s="134"/>
      <c r="AA4077" s="134"/>
      <c r="AB4077" s="134"/>
      <c r="AC4077" s="134"/>
      <c r="AD4077" s="134"/>
      <c r="AE4077" s="134"/>
    </row>
    <row r="4078" spans="2:31">
      <c r="B4078" s="1319">
        <f t="shared" si="173"/>
        <v>-1</v>
      </c>
      <c r="D4078" s="1310"/>
      <c r="E4078" s="1310"/>
      <c r="F4078" s="1320"/>
      <c r="G4078" s="1310"/>
      <c r="H4078" s="1310"/>
      <c r="I4078" s="1310"/>
      <c r="J4078" s="1321"/>
      <c r="K4078" s="1321"/>
      <c r="L4078" s="1310"/>
      <c r="N4078" s="1322">
        <f t="shared" si="171"/>
        <v>0</v>
      </c>
      <c r="O4078" s="1323">
        <f t="shared" si="172"/>
        <v>0</v>
      </c>
      <c r="P4078" s="1323">
        <f>O4078/'1.5 Universal Data'!$E$36</f>
        <v>0</v>
      </c>
      <c r="R4078" s="134"/>
      <c r="S4078" s="134"/>
      <c r="T4078" s="134"/>
      <c r="U4078" s="134"/>
      <c r="V4078" s="134"/>
      <c r="W4078" s="134"/>
      <c r="X4078" s="134"/>
      <c r="Y4078" s="134"/>
      <c r="Z4078" s="134"/>
      <c r="AA4078" s="134"/>
      <c r="AB4078" s="134"/>
      <c r="AC4078" s="134"/>
      <c r="AD4078" s="134"/>
      <c r="AE4078" s="134"/>
    </row>
    <row r="4079" spans="2:31">
      <c r="B4079" s="1319">
        <f t="shared" si="173"/>
        <v>-1</v>
      </c>
      <c r="D4079" s="1310"/>
      <c r="E4079" s="1310"/>
      <c r="F4079" s="1320"/>
      <c r="G4079" s="1310"/>
      <c r="H4079" s="1310"/>
      <c r="I4079" s="1310"/>
      <c r="J4079" s="1321"/>
      <c r="K4079" s="1321"/>
      <c r="L4079" s="1310"/>
      <c r="N4079" s="1322">
        <f t="shared" si="171"/>
        <v>0</v>
      </c>
      <c r="O4079" s="1323">
        <f t="shared" si="172"/>
        <v>0</v>
      </c>
      <c r="P4079" s="1323">
        <f>O4079/'1.5 Universal Data'!$E$36</f>
        <v>0</v>
      </c>
      <c r="R4079" s="134"/>
      <c r="S4079" s="134"/>
      <c r="T4079" s="134"/>
      <c r="U4079" s="134"/>
      <c r="V4079" s="134"/>
      <c r="W4079" s="134"/>
      <c r="X4079" s="134"/>
      <c r="Y4079" s="134"/>
      <c r="Z4079" s="134"/>
      <c r="AA4079" s="134"/>
      <c r="AB4079" s="134"/>
      <c r="AC4079" s="134"/>
      <c r="AD4079" s="134"/>
      <c r="AE4079" s="134"/>
    </row>
    <row r="4080" spans="2:31">
      <c r="B4080" s="1319">
        <f t="shared" si="173"/>
        <v>-1</v>
      </c>
      <c r="D4080" s="1310"/>
      <c r="E4080" s="1310"/>
      <c r="F4080" s="1320"/>
      <c r="G4080" s="1310"/>
      <c r="H4080" s="1310"/>
      <c r="I4080" s="1310"/>
      <c r="J4080" s="1321"/>
      <c r="K4080" s="1321"/>
      <c r="L4080" s="1310"/>
      <c r="N4080" s="1322">
        <f t="shared" si="171"/>
        <v>0</v>
      </c>
      <c r="O4080" s="1323">
        <f t="shared" si="172"/>
        <v>0</v>
      </c>
      <c r="P4080" s="1323">
        <f>O4080/'1.5 Universal Data'!$E$36</f>
        <v>0</v>
      </c>
      <c r="R4080" s="134"/>
      <c r="S4080" s="134"/>
      <c r="T4080" s="134"/>
      <c r="U4080" s="134"/>
      <c r="V4080" s="134"/>
      <c r="W4080" s="134"/>
      <c r="X4080" s="134"/>
      <c r="Y4080" s="134"/>
      <c r="Z4080" s="134"/>
      <c r="AA4080" s="134"/>
      <c r="AB4080" s="134"/>
      <c r="AC4080" s="134"/>
      <c r="AD4080" s="134"/>
      <c r="AE4080" s="134"/>
    </row>
    <row r="4081" spans="2:31">
      <c r="B4081" s="1319">
        <f t="shared" si="173"/>
        <v>-1</v>
      </c>
      <c r="D4081" s="1310"/>
      <c r="E4081" s="1310"/>
      <c r="F4081" s="1320"/>
      <c r="G4081" s="1310"/>
      <c r="H4081" s="1310"/>
      <c r="I4081" s="1310"/>
      <c r="J4081" s="1321"/>
      <c r="K4081" s="1321"/>
      <c r="L4081" s="1310"/>
      <c r="N4081" s="1322">
        <f t="shared" si="171"/>
        <v>0</v>
      </c>
      <c r="O4081" s="1323">
        <f t="shared" si="172"/>
        <v>0</v>
      </c>
      <c r="P4081" s="1323">
        <f>O4081/'1.5 Universal Data'!$E$36</f>
        <v>0</v>
      </c>
      <c r="R4081" s="134"/>
      <c r="S4081" s="134"/>
      <c r="T4081" s="134"/>
      <c r="U4081" s="134"/>
      <c r="V4081" s="134"/>
      <c r="W4081" s="134"/>
      <c r="X4081" s="134"/>
      <c r="Y4081" s="134"/>
      <c r="Z4081" s="134"/>
      <c r="AA4081" s="134"/>
      <c r="AB4081" s="134"/>
      <c r="AC4081" s="134"/>
      <c r="AD4081" s="134"/>
      <c r="AE4081" s="134"/>
    </row>
    <row r="4082" spans="2:31">
      <c r="B4082" s="1319">
        <f t="shared" si="173"/>
        <v>-1</v>
      </c>
      <c r="D4082" s="1310"/>
      <c r="E4082" s="1310"/>
      <c r="F4082" s="1320"/>
      <c r="G4082" s="1310"/>
      <c r="H4082" s="1310"/>
      <c r="I4082" s="1310"/>
      <c r="J4082" s="1321"/>
      <c r="K4082" s="1321"/>
      <c r="L4082" s="1310"/>
      <c r="N4082" s="1322">
        <f t="shared" si="171"/>
        <v>0</v>
      </c>
      <c r="O4082" s="1323">
        <f t="shared" si="172"/>
        <v>0</v>
      </c>
      <c r="P4082" s="1323">
        <f>O4082/'1.5 Universal Data'!$E$36</f>
        <v>0</v>
      </c>
      <c r="R4082" s="134"/>
      <c r="S4082" s="134"/>
      <c r="T4082" s="134"/>
      <c r="U4082" s="134"/>
      <c r="V4082" s="134"/>
      <c r="W4082" s="134"/>
      <c r="X4082" s="134"/>
      <c r="Y4082" s="134"/>
      <c r="Z4082" s="134"/>
      <c r="AA4082" s="134"/>
      <c r="AB4082" s="134"/>
      <c r="AC4082" s="134"/>
      <c r="AD4082" s="134"/>
      <c r="AE4082" s="134"/>
    </row>
    <row r="4083" spans="2:31">
      <c r="B4083" s="1319">
        <f t="shared" si="173"/>
        <v>-1</v>
      </c>
      <c r="D4083" s="1310"/>
      <c r="E4083" s="1310"/>
      <c r="F4083" s="1320"/>
      <c r="G4083" s="1310"/>
      <c r="H4083" s="1310"/>
      <c r="I4083" s="1310"/>
      <c r="J4083" s="1321"/>
      <c r="K4083" s="1321"/>
      <c r="L4083" s="1310"/>
      <c r="N4083" s="1322">
        <f t="shared" si="171"/>
        <v>0</v>
      </c>
      <c r="O4083" s="1323">
        <f t="shared" si="172"/>
        <v>0</v>
      </c>
      <c r="P4083" s="1323">
        <f>O4083/'1.5 Universal Data'!$E$36</f>
        <v>0</v>
      </c>
      <c r="R4083" s="134"/>
      <c r="S4083" s="134"/>
      <c r="T4083" s="134"/>
      <c r="U4083" s="134"/>
      <c r="V4083" s="134"/>
      <c r="W4083" s="134"/>
      <c r="X4083" s="134"/>
      <c r="Y4083" s="134"/>
      <c r="Z4083" s="134"/>
      <c r="AA4083" s="134"/>
      <c r="AB4083" s="134"/>
      <c r="AC4083" s="134"/>
      <c r="AD4083" s="134"/>
      <c r="AE4083" s="134"/>
    </row>
    <row r="4084" spans="2:31">
      <c r="B4084" s="1319">
        <f t="shared" si="173"/>
        <v>-1</v>
      </c>
      <c r="D4084" s="1310"/>
      <c r="E4084" s="1310"/>
      <c r="F4084" s="1320"/>
      <c r="G4084" s="1310"/>
      <c r="H4084" s="1310"/>
      <c r="I4084" s="1310"/>
      <c r="J4084" s="1321"/>
      <c r="K4084" s="1321"/>
      <c r="L4084" s="1310"/>
      <c r="N4084" s="1322">
        <f t="shared" si="171"/>
        <v>0</v>
      </c>
      <c r="O4084" s="1323">
        <f t="shared" si="172"/>
        <v>0</v>
      </c>
      <c r="P4084" s="1323">
        <f>O4084/'1.5 Universal Data'!$E$36</f>
        <v>0</v>
      </c>
      <c r="R4084" s="134"/>
      <c r="S4084" s="134"/>
      <c r="T4084" s="134"/>
      <c r="U4084" s="134"/>
      <c r="V4084" s="134"/>
      <c r="W4084" s="134"/>
      <c r="X4084" s="134"/>
      <c r="Y4084" s="134"/>
      <c r="Z4084" s="134"/>
      <c r="AA4084" s="134"/>
      <c r="AB4084" s="134"/>
      <c r="AC4084" s="134"/>
      <c r="AD4084" s="134"/>
      <c r="AE4084" s="134"/>
    </row>
    <row r="4085" spans="2:31">
      <c r="B4085" s="1319">
        <f t="shared" si="173"/>
        <v>-1</v>
      </c>
      <c r="D4085" s="1310"/>
      <c r="E4085" s="1310"/>
      <c r="F4085" s="1320"/>
      <c r="G4085" s="1310"/>
      <c r="H4085" s="1310"/>
      <c r="I4085" s="1310"/>
      <c r="J4085" s="1321"/>
      <c r="K4085" s="1321"/>
      <c r="L4085" s="1310"/>
      <c r="N4085" s="1322">
        <f t="shared" si="171"/>
        <v>0</v>
      </c>
      <c r="O4085" s="1323">
        <f t="shared" si="172"/>
        <v>0</v>
      </c>
      <c r="P4085" s="1323">
        <f>O4085/'1.5 Universal Data'!$E$36</f>
        <v>0</v>
      </c>
      <c r="R4085" s="134"/>
      <c r="S4085" s="134"/>
      <c r="T4085" s="134"/>
      <c r="U4085" s="134"/>
      <c r="V4085" s="134"/>
      <c r="W4085" s="134"/>
      <c r="X4085" s="134"/>
      <c r="Y4085" s="134"/>
      <c r="Z4085" s="134"/>
      <c r="AA4085" s="134"/>
      <c r="AB4085" s="134"/>
      <c r="AC4085" s="134"/>
      <c r="AD4085" s="134"/>
      <c r="AE4085" s="134"/>
    </row>
    <row r="4086" spans="2:31">
      <c r="B4086" s="1319">
        <f t="shared" si="173"/>
        <v>-1</v>
      </c>
      <c r="D4086" s="1310"/>
      <c r="E4086" s="1310"/>
      <c r="F4086" s="1320"/>
      <c r="G4086" s="1310"/>
      <c r="H4086" s="1310"/>
      <c r="I4086" s="1310"/>
      <c r="J4086" s="1321"/>
      <c r="K4086" s="1321"/>
      <c r="L4086" s="1310"/>
      <c r="N4086" s="1322">
        <f t="shared" si="171"/>
        <v>0</v>
      </c>
      <c r="O4086" s="1323">
        <f t="shared" si="172"/>
        <v>0</v>
      </c>
      <c r="P4086" s="1323">
        <f>O4086/'1.5 Universal Data'!$E$36</f>
        <v>0</v>
      </c>
      <c r="R4086" s="134"/>
      <c r="S4086" s="134"/>
      <c r="T4086" s="134"/>
      <c r="U4086" s="134"/>
      <c r="V4086" s="134"/>
      <c r="W4086" s="134"/>
      <c r="X4086" s="134"/>
      <c r="Y4086" s="134"/>
      <c r="Z4086" s="134"/>
      <c r="AA4086" s="134"/>
      <c r="AB4086" s="134"/>
      <c r="AC4086" s="134"/>
      <c r="AD4086" s="134"/>
      <c r="AE4086" s="134"/>
    </row>
    <row r="4087" spans="2:31">
      <c r="B4087" s="1319">
        <f t="shared" si="173"/>
        <v>-1</v>
      </c>
      <c r="D4087" s="1310"/>
      <c r="E4087" s="1310"/>
      <c r="F4087" s="1320"/>
      <c r="G4087" s="1310"/>
      <c r="H4087" s="1310"/>
      <c r="I4087" s="1310"/>
      <c r="J4087" s="1321"/>
      <c r="K4087" s="1321"/>
      <c r="L4087" s="1310"/>
      <c r="N4087" s="1322">
        <f t="shared" si="171"/>
        <v>0</v>
      </c>
      <c r="O4087" s="1323">
        <f t="shared" si="172"/>
        <v>0</v>
      </c>
      <c r="P4087" s="1323">
        <f>O4087/'1.5 Universal Data'!$E$36</f>
        <v>0</v>
      </c>
      <c r="R4087" s="134"/>
      <c r="S4087" s="134"/>
      <c r="T4087" s="134"/>
      <c r="U4087" s="134"/>
      <c r="V4087" s="134"/>
      <c r="W4087" s="134"/>
      <c r="X4087" s="134"/>
      <c r="Y4087" s="134"/>
      <c r="Z4087" s="134"/>
      <c r="AA4087" s="134"/>
      <c r="AB4087" s="134"/>
      <c r="AC4087" s="134"/>
      <c r="AD4087" s="134"/>
      <c r="AE4087" s="134"/>
    </row>
    <row r="4088" spans="2:31">
      <c r="B4088" s="1319">
        <f t="shared" si="173"/>
        <v>-1</v>
      </c>
      <c r="D4088" s="1310"/>
      <c r="E4088" s="1310"/>
      <c r="F4088" s="1320"/>
      <c r="G4088" s="1310"/>
      <c r="H4088" s="1310"/>
      <c r="I4088" s="1310"/>
      <c r="J4088" s="1321"/>
      <c r="K4088" s="1321"/>
      <c r="L4088" s="1310"/>
      <c r="N4088" s="1322">
        <f t="shared" si="171"/>
        <v>0</v>
      </c>
      <c r="O4088" s="1323">
        <f t="shared" si="172"/>
        <v>0</v>
      </c>
      <c r="P4088" s="1323">
        <f>O4088/'1.5 Universal Data'!$E$36</f>
        <v>0</v>
      </c>
      <c r="R4088" s="134"/>
      <c r="S4088" s="134"/>
      <c r="T4088" s="134"/>
      <c r="U4088" s="134"/>
      <c r="V4088" s="134"/>
      <c r="W4088" s="134"/>
      <c r="X4088" s="134"/>
      <c r="Y4088" s="134"/>
      <c r="Z4088" s="134"/>
      <c r="AA4088" s="134"/>
      <c r="AB4088" s="134"/>
      <c r="AC4088" s="134"/>
      <c r="AD4088" s="134"/>
      <c r="AE4088" s="134"/>
    </row>
    <row r="4089" spans="2:31">
      <c r="B4089" s="1319">
        <f t="shared" si="173"/>
        <v>-1</v>
      </c>
      <c r="D4089" s="1310"/>
      <c r="E4089" s="1310"/>
      <c r="F4089" s="1320"/>
      <c r="G4089" s="1310"/>
      <c r="H4089" s="1310"/>
      <c r="I4089" s="1310"/>
      <c r="J4089" s="1321"/>
      <c r="K4089" s="1321"/>
      <c r="L4089" s="1310"/>
      <c r="N4089" s="1322">
        <f t="shared" si="171"/>
        <v>0</v>
      </c>
      <c r="O4089" s="1323">
        <f t="shared" si="172"/>
        <v>0</v>
      </c>
      <c r="P4089" s="1323">
        <f>O4089/'1.5 Universal Data'!$E$36</f>
        <v>0</v>
      </c>
      <c r="R4089" s="134"/>
      <c r="S4089" s="134"/>
      <c r="T4089" s="134"/>
      <c r="U4089" s="134"/>
      <c r="V4089" s="134"/>
      <c r="W4089" s="134"/>
      <c r="X4089" s="134"/>
      <c r="Y4089" s="134"/>
      <c r="Z4089" s="134"/>
      <c r="AA4089" s="134"/>
      <c r="AB4089" s="134"/>
      <c r="AC4089" s="134"/>
      <c r="AD4089" s="134"/>
      <c r="AE4089" s="134"/>
    </row>
    <row r="4090" spans="2:31">
      <c r="B4090" s="1319">
        <f t="shared" si="173"/>
        <v>-1</v>
      </c>
      <c r="D4090" s="1310"/>
      <c r="E4090" s="1310"/>
      <c r="F4090" s="1320"/>
      <c r="G4090" s="1310"/>
      <c r="H4090" s="1310"/>
      <c r="I4090" s="1310"/>
      <c r="J4090" s="1321"/>
      <c r="K4090" s="1321"/>
      <c r="L4090" s="1310"/>
      <c r="N4090" s="1322">
        <f t="shared" si="171"/>
        <v>0</v>
      </c>
      <c r="O4090" s="1323">
        <f t="shared" si="172"/>
        <v>0</v>
      </c>
      <c r="P4090" s="1323">
        <f>O4090/'1.5 Universal Data'!$E$36</f>
        <v>0</v>
      </c>
      <c r="R4090" s="134"/>
      <c r="S4090" s="134"/>
      <c r="T4090" s="134"/>
      <c r="U4090" s="134"/>
      <c r="V4090" s="134"/>
      <c r="W4090" s="134"/>
      <c r="X4090" s="134"/>
      <c r="Y4090" s="134"/>
      <c r="Z4090" s="134"/>
      <c r="AA4090" s="134"/>
      <c r="AB4090" s="134"/>
      <c r="AC4090" s="134"/>
      <c r="AD4090" s="134"/>
      <c r="AE4090" s="134"/>
    </row>
    <row r="4091" spans="2:31">
      <c r="B4091" s="1319">
        <f t="shared" si="173"/>
        <v>-1</v>
      </c>
      <c r="D4091" s="1310"/>
      <c r="E4091" s="1310"/>
      <c r="F4091" s="1320"/>
      <c r="G4091" s="1310"/>
      <c r="H4091" s="1310"/>
      <c r="I4091" s="1310"/>
      <c r="J4091" s="1321"/>
      <c r="K4091" s="1321"/>
      <c r="L4091" s="1310"/>
      <c r="N4091" s="1322">
        <f t="shared" si="171"/>
        <v>0</v>
      </c>
      <c r="O4091" s="1323">
        <f t="shared" si="172"/>
        <v>0</v>
      </c>
      <c r="P4091" s="1323">
        <f>O4091/'1.5 Universal Data'!$E$36</f>
        <v>0</v>
      </c>
      <c r="R4091" s="134"/>
      <c r="S4091" s="134"/>
      <c r="T4091" s="134"/>
      <c r="U4091" s="134"/>
      <c r="V4091" s="134"/>
      <c r="W4091" s="134"/>
      <c r="X4091" s="134"/>
      <c r="Y4091" s="134"/>
      <c r="Z4091" s="134"/>
      <c r="AA4091" s="134"/>
      <c r="AB4091" s="134"/>
      <c r="AC4091" s="134"/>
      <c r="AD4091" s="134"/>
      <c r="AE4091" s="134"/>
    </row>
    <row r="4092" spans="2:31">
      <c r="B4092" s="1319">
        <f t="shared" si="173"/>
        <v>-1</v>
      </c>
      <c r="D4092" s="1310"/>
      <c r="E4092" s="1310"/>
      <c r="F4092" s="1320"/>
      <c r="G4092" s="1310"/>
      <c r="H4092" s="1310"/>
      <c r="I4092" s="1310"/>
      <c r="J4092" s="1321"/>
      <c r="K4092" s="1321"/>
      <c r="L4092" s="1310"/>
      <c r="N4092" s="1322">
        <f t="shared" si="171"/>
        <v>0</v>
      </c>
      <c r="O4092" s="1323">
        <f t="shared" si="172"/>
        <v>0</v>
      </c>
      <c r="P4092" s="1323">
        <f>O4092/'1.5 Universal Data'!$E$36</f>
        <v>0</v>
      </c>
      <c r="R4092" s="134"/>
      <c r="S4092" s="134"/>
      <c r="T4092" s="134"/>
      <c r="U4092" s="134"/>
      <c r="V4092" s="134"/>
      <c r="W4092" s="134"/>
      <c r="X4092" s="134"/>
      <c r="Y4092" s="134"/>
      <c r="Z4092" s="134"/>
      <c r="AA4092" s="134"/>
      <c r="AB4092" s="134"/>
      <c r="AC4092" s="134"/>
      <c r="AD4092" s="134"/>
      <c r="AE4092" s="134"/>
    </row>
    <row r="4093" spans="2:31">
      <c r="B4093" s="1319">
        <f t="shared" si="173"/>
        <v>-1</v>
      </c>
      <c r="D4093" s="1310"/>
      <c r="E4093" s="1310"/>
      <c r="F4093" s="1320"/>
      <c r="G4093" s="1310"/>
      <c r="H4093" s="1310"/>
      <c r="I4093" s="1310"/>
      <c r="J4093" s="1321"/>
      <c r="K4093" s="1321"/>
      <c r="L4093" s="1310"/>
      <c r="N4093" s="1322">
        <f t="shared" si="171"/>
        <v>0</v>
      </c>
      <c r="O4093" s="1323">
        <f t="shared" si="172"/>
        <v>0</v>
      </c>
      <c r="P4093" s="1323">
        <f>O4093/'1.5 Universal Data'!$E$36</f>
        <v>0</v>
      </c>
      <c r="R4093" s="134"/>
      <c r="S4093" s="134"/>
      <c r="T4093" s="134"/>
      <c r="U4093" s="134"/>
      <c r="V4093" s="134"/>
      <c r="W4093" s="134"/>
      <c r="X4093" s="134"/>
      <c r="Y4093" s="134"/>
      <c r="Z4093" s="134"/>
      <c r="AA4093" s="134"/>
      <c r="AB4093" s="134"/>
      <c r="AC4093" s="134"/>
      <c r="AD4093" s="134"/>
      <c r="AE4093" s="134"/>
    </row>
    <row r="4094" spans="2:31">
      <c r="B4094" s="1319">
        <f t="shared" si="173"/>
        <v>-1</v>
      </c>
      <c r="D4094" s="1310"/>
      <c r="E4094" s="1310"/>
      <c r="F4094" s="1320"/>
      <c r="G4094" s="1310"/>
      <c r="H4094" s="1310"/>
      <c r="I4094" s="1310"/>
      <c r="J4094" s="1321"/>
      <c r="K4094" s="1321"/>
      <c r="L4094" s="1310"/>
      <c r="N4094" s="1322">
        <f t="shared" si="171"/>
        <v>0</v>
      </c>
      <c r="O4094" s="1323">
        <f t="shared" si="172"/>
        <v>0</v>
      </c>
      <c r="P4094" s="1323">
        <f>O4094/'1.5 Universal Data'!$E$36</f>
        <v>0</v>
      </c>
      <c r="R4094" s="134"/>
      <c r="S4094" s="134"/>
      <c r="T4094" s="134"/>
      <c r="U4094" s="134"/>
      <c r="V4094" s="134"/>
      <c r="W4094" s="134"/>
      <c r="X4094" s="134"/>
      <c r="Y4094" s="134"/>
      <c r="Z4094" s="134"/>
      <c r="AA4094" s="134"/>
      <c r="AB4094" s="134"/>
      <c r="AC4094" s="134"/>
      <c r="AD4094" s="134"/>
      <c r="AE4094" s="134"/>
    </row>
    <row r="4095" spans="2:31">
      <c r="B4095" s="1319">
        <f t="shared" si="173"/>
        <v>-1</v>
      </c>
      <c r="D4095" s="1310"/>
      <c r="E4095" s="1310"/>
      <c r="F4095" s="1320"/>
      <c r="G4095" s="1310"/>
      <c r="H4095" s="1310"/>
      <c r="I4095" s="1310"/>
      <c r="J4095" s="1321"/>
      <c r="K4095" s="1321"/>
      <c r="L4095" s="1310"/>
      <c r="N4095" s="1322">
        <f t="shared" si="171"/>
        <v>0</v>
      </c>
      <c r="O4095" s="1323">
        <f t="shared" si="172"/>
        <v>0</v>
      </c>
      <c r="P4095" s="1323">
        <f>O4095/'1.5 Universal Data'!$E$36</f>
        <v>0</v>
      </c>
      <c r="R4095" s="134"/>
      <c r="S4095" s="134"/>
      <c r="T4095" s="134"/>
      <c r="U4095" s="134"/>
      <c r="V4095" s="134"/>
      <c r="W4095" s="134"/>
      <c r="X4095" s="134"/>
      <c r="Y4095" s="134"/>
      <c r="Z4095" s="134"/>
      <c r="AA4095" s="134"/>
      <c r="AB4095" s="134"/>
      <c r="AC4095" s="134"/>
      <c r="AD4095" s="134"/>
      <c r="AE4095" s="134"/>
    </row>
    <row r="4096" spans="2:31">
      <c r="B4096" s="1319">
        <f t="shared" si="173"/>
        <v>-1</v>
      </c>
      <c r="D4096" s="1310"/>
      <c r="E4096" s="1310"/>
      <c r="F4096" s="1320"/>
      <c r="G4096" s="1310"/>
      <c r="H4096" s="1310"/>
      <c r="I4096" s="1310"/>
      <c r="J4096" s="1321"/>
      <c r="K4096" s="1321"/>
      <c r="L4096" s="1310"/>
      <c r="N4096" s="1322">
        <f t="shared" si="171"/>
        <v>0</v>
      </c>
      <c r="O4096" s="1323">
        <f t="shared" si="172"/>
        <v>0</v>
      </c>
      <c r="P4096" s="1323">
        <f>O4096/'1.5 Universal Data'!$E$36</f>
        <v>0</v>
      </c>
      <c r="R4096" s="134"/>
      <c r="S4096" s="134"/>
      <c r="T4096" s="134"/>
      <c r="U4096" s="134"/>
      <c r="V4096" s="134"/>
      <c r="W4096" s="134"/>
      <c r="X4096" s="134"/>
      <c r="Y4096" s="134"/>
      <c r="Z4096" s="134"/>
      <c r="AA4096" s="134"/>
      <c r="AB4096" s="134"/>
      <c r="AC4096" s="134"/>
      <c r="AD4096" s="134"/>
      <c r="AE4096" s="134"/>
    </row>
    <row r="4097" spans="2:31">
      <c r="B4097" s="1319">
        <f t="shared" si="173"/>
        <v>-1</v>
      </c>
      <c r="D4097" s="1310"/>
      <c r="E4097" s="1310"/>
      <c r="F4097" s="1320"/>
      <c r="G4097" s="1310"/>
      <c r="H4097" s="1310"/>
      <c r="I4097" s="1310"/>
      <c r="J4097" s="1321"/>
      <c r="K4097" s="1321"/>
      <c r="L4097" s="1310"/>
      <c r="N4097" s="1322">
        <f t="shared" si="171"/>
        <v>0</v>
      </c>
      <c r="O4097" s="1323">
        <f t="shared" si="172"/>
        <v>0</v>
      </c>
      <c r="P4097" s="1323">
        <f>O4097/'1.5 Universal Data'!$E$36</f>
        <v>0</v>
      </c>
      <c r="R4097" s="134"/>
      <c r="S4097" s="134"/>
      <c r="T4097" s="134"/>
      <c r="U4097" s="134"/>
      <c r="V4097" s="134"/>
      <c r="W4097" s="134"/>
      <c r="X4097" s="134"/>
      <c r="Y4097" s="134"/>
      <c r="Z4097" s="134"/>
      <c r="AA4097" s="134"/>
      <c r="AB4097" s="134"/>
      <c r="AC4097" s="134"/>
      <c r="AD4097" s="134"/>
      <c r="AE4097" s="134"/>
    </row>
    <row r="4098" spans="2:31">
      <c r="B4098" s="1319">
        <f t="shared" si="173"/>
        <v>-1</v>
      </c>
      <c r="D4098" s="1310"/>
      <c r="E4098" s="1310"/>
      <c r="F4098" s="1320"/>
      <c r="G4098" s="1310"/>
      <c r="H4098" s="1310"/>
      <c r="I4098" s="1310"/>
      <c r="J4098" s="1321"/>
      <c r="K4098" s="1321"/>
      <c r="L4098" s="1310"/>
      <c r="N4098" s="1322">
        <f t="shared" si="171"/>
        <v>0</v>
      </c>
      <c r="O4098" s="1323">
        <f t="shared" si="172"/>
        <v>0</v>
      </c>
      <c r="P4098" s="1323">
        <f>O4098/'1.5 Universal Data'!$E$36</f>
        <v>0</v>
      </c>
      <c r="R4098" s="134"/>
      <c r="S4098" s="134"/>
      <c r="T4098" s="134"/>
      <c r="U4098" s="134"/>
      <c r="V4098" s="134"/>
      <c r="W4098" s="134"/>
      <c r="X4098" s="134"/>
      <c r="Y4098" s="134"/>
      <c r="Z4098" s="134"/>
      <c r="AA4098" s="134"/>
      <c r="AB4098" s="134"/>
      <c r="AC4098" s="134"/>
      <c r="AD4098" s="134"/>
      <c r="AE4098" s="134"/>
    </row>
    <row r="4099" spans="2:31">
      <c r="B4099" s="1319">
        <f t="shared" si="173"/>
        <v>-1</v>
      </c>
      <c r="D4099" s="1310"/>
      <c r="E4099" s="1310"/>
      <c r="F4099" s="1320"/>
      <c r="G4099" s="1310"/>
      <c r="H4099" s="1310"/>
      <c r="I4099" s="1310"/>
      <c r="J4099" s="1321"/>
      <c r="K4099" s="1321"/>
      <c r="L4099" s="1310"/>
      <c r="N4099" s="1322">
        <f t="shared" si="171"/>
        <v>0</v>
      </c>
      <c r="O4099" s="1323">
        <f t="shared" si="172"/>
        <v>0</v>
      </c>
      <c r="P4099" s="1323">
        <f>O4099/'1.5 Universal Data'!$E$36</f>
        <v>0</v>
      </c>
      <c r="R4099" s="134"/>
      <c r="S4099" s="134"/>
      <c r="T4099" s="134"/>
      <c r="U4099" s="134"/>
      <c r="V4099" s="134"/>
      <c r="W4099" s="134"/>
      <c r="X4099" s="134"/>
      <c r="Y4099" s="134"/>
      <c r="Z4099" s="134"/>
      <c r="AA4099" s="134"/>
      <c r="AB4099" s="134"/>
      <c r="AC4099" s="134"/>
      <c r="AD4099" s="134"/>
      <c r="AE4099" s="134"/>
    </row>
    <row r="4100" spans="2:31">
      <c r="B4100" s="1319">
        <f t="shared" si="173"/>
        <v>-1</v>
      </c>
      <c r="D4100" s="1310"/>
      <c r="E4100" s="1310"/>
      <c r="F4100" s="1320"/>
      <c r="G4100" s="1310"/>
      <c r="H4100" s="1310"/>
      <c r="I4100" s="1310"/>
      <c r="J4100" s="1321"/>
      <c r="K4100" s="1321"/>
      <c r="L4100" s="1310"/>
      <c r="N4100" s="1322">
        <f t="shared" si="171"/>
        <v>0</v>
      </c>
      <c r="O4100" s="1323">
        <f t="shared" si="172"/>
        <v>0</v>
      </c>
      <c r="P4100" s="1323">
        <f>O4100/'1.5 Universal Data'!$E$36</f>
        <v>0</v>
      </c>
      <c r="R4100" s="134"/>
      <c r="S4100" s="134"/>
      <c r="T4100" s="134"/>
      <c r="U4100" s="134"/>
      <c r="V4100" s="134"/>
      <c r="W4100" s="134"/>
      <c r="X4100" s="134"/>
      <c r="Y4100" s="134"/>
      <c r="Z4100" s="134"/>
      <c r="AA4100" s="134"/>
      <c r="AB4100" s="134"/>
      <c r="AC4100" s="134"/>
      <c r="AD4100" s="134"/>
      <c r="AE4100" s="134"/>
    </row>
    <row r="4101" spans="2:31">
      <c r="B4101" s="1319">
        <f t="shared" si="173"/>
        <v>-1</v>
      </c>
      <c r="D4101" s="1310"/>
      <c r="E4101" s="1310"/>
      <c r="F4101" s="1320"/>
      <c r="G4101" s="1310"/>
      <c r="H4101" s="1310"/>
      <c r="I4101" s="1310"/>
      <c r="J4101" s="1321"/>
      <c r="K4101" s="1321"/>
      <c r="L4101" s="1310"/>
      <c r="N4101" s="1322">
        <f t="shared" si="171"/>
        <v>0</v>
      </c>
      <c r="O4101" s="1323">
        <f t="shared" si="172"/>
        <v>0</v>
      </c>
      <c r="P4101" s="1323">
        <f>O4101/'1.5 Universal Data'!$E$36</f>
        <v>0</v>
      </c>
      <c r="R4101" s="134"/>
      <c r="S4101" s="134"/>
      <c r="T4101" s="134"/>
      <c r="U4101" s="134"/>
      <c r="V4101" s="134"/>
      <c r="W4101" s="134"/>
      <c r="X4101" s="134"/>
      <c r="Y4101" s="134"/>
      <c r="Z4101" s="134"/>
      <c r="AA4101" s="134"/>
      <c r="AB4101" s="134"/>
      <c r="AC4101" s="134"/>
      <c r="AD4101" s="134"/>
      <c r="AE4101" s="134"/>
    </row>
    <row r="4102" spans="2:31">
      <c r="B4102" s="1319">
        <f t="shared" si="173"/>
        <v>-1</v>
      </c>
      <c r="D4102" s="1310"/>
      <c r="E4102" s="1310"/>
      <c r="F4102" s="1320"/>
      <c r="G4102" s="1310"/>
      <c r="H4102" s="1310"/>
      <c r="I4102" s="1310"/>
      <c r="J4102" s="1321"/>
      <c r="K4102" s="1321"/>
      <c r="L4102" s="1310"/>
      <c r="N4102" s="1322">
        <f t="shared" si="171"/>
        <v>0</v>
      </c>
      <c r="O4102" s="1323">
        <f t="shared" si="172"/>
        <v>0</v>
      </c>
      <c r="P4102" s="1323">
        <f>O4102/'1.5 Universal Data'!$E$36</f>
        <v>0</v>
      </c>
      <c r="R4102" s="134"/>
      <c r="S4102" s="134"/>
      <c r="T4102" s="134"/>
      <c r="U4102" s="134"/>
      <c r="V4102" s="134"/>
      <c r="W4102" s="134"/>
      <c r="X4102" s="134"/>
      <c r="Y4102" s="134"/>
      <c r="Z4102" s="134"/>
      <c r="AA4102" s="134"/>
      <c r="AB4102" s="134"/>
      <c r="AC4102" s="134"/>
      <c r="AD4102" s="134"/>
      <c r="AE4102" s="134"/>
    </row>
    <row r="4103" spans="2:31">
      <c r="B4103" s="1319">
        <f t="shared" si="173"/>
        <v>-1</v>
      </c>
      <c r="D4103" s="1310"/>
      <c r="E4103" s="1310"/>
      <c r="F4103" s="1320"/>
      <c r="G4103" s="1310"/>
      <c r="H4103" s="1310"/>
      <c r="I4103" s="1310"/>
      <c r="J4103" s="1321"/>
      <c r="K4103" s="1321"/>
      <c r="L4103" s="1310"/>
      <c r="N4103" s="1322">
        <f t="shared" si="171"/>
        <v>0</v>
      </c>
      <c r="O4103" s="1323">
        <f t="shared" si="172"/>
        <v>0</v>
      </c>
      <c r="P4103" s="1323">
        <f>O4103/'1.5 Universal Data'!$E$36</f>
        <v>0</v>
      </c>
      <c r="R4103" s="134"/>
      <c r="S4103" s="134"/>
      <c r="T4103" s="134"/>
      <c r="U4103" s="134"/>
      <c r="V4103" s="134"/>
      <c r="W4103" s="134"/>
      <c r="X4103" s="134"/>
      <c r="Y4103" s="134"/>
      <c r="Z4103" s="134"/>
      <c r="AA4103" s="134"/>
      <c r="AB4103" s="134"/>
      <c r="AC4103" s="134"/>
      <c r="AD4103" s="134"/>
      <c r="AE4103" s="134"/>
    </row>
    <row r="4104" spans="2:31">
      <c r="B4104" s="1319">
        <f t="shared" si="173"/>
        <v>-1</v>
      </c>
      <c r="D4104" s="1310"/>
      <c r="E4104" s="1310"/>
      <c r="F4104" s="1320"/>
      <c r="G4104" s="1310"/>
      <c r="H4104" s="1310"/>
      <c r="I4104" s="1310"/>
      <c r="J4104" s="1321"/>
      <c r="K4104" s="1321"/>
      <c r="L4104" s="1310"/>
      <c r="N4104" s="1322">
        <f t="shared" si="171"/>
        <v>0</v>
      </c>
      <c r="O4104" s="1323">
        <f t="shared" si="172"/>
        <v>0</v>
      </c>
      <c r="P4104" s="1323">
        <f>O4104/'1.5 Universal Data'!$E$36</f>
        <v>0</v>
      </c>
      <c r="R4104" s="134"/>
      <c r="S4104" s="134"/>
      <c r="T4104" s="134"/>
      <c r="U4104" s="134"/>
      <c r="V4104" s="134"/>
      <c r="W4104" s="134"/>
      <c r="X4104" s="134"/>
      <c r="Y4104" s="134"/>
      <c r="Z4104" s="134"/>
      <c r="AA4104" s="134"/>
      <c r="AB4104" s="134"/>
      <c r="AC4104" s="134"/>
      <c r="AD4104" s="134"/>
      <c r="AE4104" s="134"/>
    </row>
    <row r="4105" spans="2:31">
      <c r="B4105" s="1319">
        <f t="shared" si="173"/>
        <v>-1</v>
      </c>
      <c r="D4105" s="1310"/>
      <c r="E4105" s="1310"/>
      <c r="F4105" s="1320"/>
      <c r="G4105" s="1310"/>
      <c r="H4105" s="1310"/>
      <c r="I4105" s="1310"/>
      <c r="J4105" s="1321"/>
      <c r="K4105" s="1321"/>
      <c r="L4105" s="1310"/>
      <c r="N4105" s="1322">
        <f t="shared" si="171"/>
        <v>0</v>
      </c>
      <c r="O4105" s="1323">
        <f t="shared" si="172"/>
        <v>0</v>
      </c>
      <c r="P4105" s="1323">
        <f>O4105/'1.5 Universal Data'!$E$36</f>
        <v>0</v>
      </c>
      <c r="R4105" s="134"/>
      <c r="S4105" s="134"/>
      <c r="T4105" s="134"/>
      <c r="U4105" s="134"/>
      <c r="V4105" s="134"/>
      <c r="W4105" s="134"/>
      <c r="X4105" s="134"/>
      <c r="Y4105" s="134"/>
      <c r="Z4105" s="134"/>
      <c r="AA4105" s="134"/>
      <c r="AB4105" s="134"/>
      <c r="AC4105" s="134"/>
      <c r="AD4105" s="134"/>
      <c r="AE4105" s="134"/>
    </row>
    <row r="4106" spans="2:31">
      <c r="B4106" s="1319">
        <f t="shared" si="173"/>
        <v>-1</v>
      </c>
      <c r="D4106" s="1310"/>
      <c r="E4106" s="1310"/>
      <c r="F4106" s="1320"/>
      <c r="G4106" s="1310"/>
      <c r="H4106" s="1310"/>
      <c r="I4106" s="1310"/>
      <c r="J4106" s="1321"/>
      <c r="K4106" s="1321"/>
      <c r="L4106" s="1310"/>
      <c r="N4106" s="1322">
        <f t="shared" si="171"/>
        <v>0</v>
      </c>
      <c r="O4106" s="1323">
        <f t="shared" si="172"/>
        <v>0</v>
      </c>
      <c r="P4106" s="1323">
        <f>O4106/'1.5 Universal Data'!$E$36</f>
        <v>0</v>
      </c>
      <c r="R4106" s="134"/>
      <c r="S4106" s="134"/>
      <c r="T4106" s="134"/>
      <c r="U4106" s="134"/>
      <c r="V4106" s="134"/>
      <c r="W4106" s="134"/>
      <c r="X4106" s="134"/>
      <c r="Y4106" s="134"/>
      <c r="Z4106" s="134"/>
      <c r="AA4106" s="134"/>
      <c r="AB4106" s="134"/>
      <c r="AC4106" s="134"/>
      <c r="AD4106" s="134"/>
      <c r="AE4106" s="134"/>
    </row>
    <row r="4107" spans="2:31">
      <c r="B4107" s="1319">
        <f t="shared" si="173"/>
        <v>-1</v>
      </c>
      <c r="D4107" s="1310"/>
      <c r="E4107" s="1310"/>
      <c r="F4107" s="1320"/>
      <c r="G4107" s="1310"/>
      <c r="H4107" s="1310"/>
      <c r="I4107" s="1310"/>
      <c r="J4107" s="1321"/>
      <c r="K4107" s="1321"/>
      <c r="L4107" s="1310"/>
      <c r="N4107" s="1322">
        <f t="shared" si="171"/>
        <v>0</v>
      </c>
      <c r="O4107" s="1323">
        <f t="shared" si="172"/>
        <v>0</v>
      </c>
      <c r="P4107" s="1323">
        <f>O4107/'1.5 Universal Data'!$E$36</f>
        <v>0</v>
      </c>
      <c r="R4107" s="134"/>
      <c r="S4107" s="134"/>
      <c r="T4107" s="134"/>
      <c r="U4107" s="134"/>
      <c r="V4107" s="134"/>
      <c r="W4107" s="134"/>
      <c r="X4107" s="134"/>
      <c r="Y4107" s="134"/>
      <c r="Z4107" s="134"/>
      <c r="AA4107" s="134"/>
      <c r="AB4107" s="134"/>
      <c r="AC4107" s="134"/>
      <c r="AD4107" s="134"/>
      <c r="AE4107" s="134"/>
    </row>
    <row r="4108" spans="2:31">
      <c r="B4108" s="1319">
        <f t="shared" si="173"/>
        <v>-1</v>
      </c>
      <c r="D4108" s="1310"/>
      <c r="E4108" s="1310"/>
      <c r="F4108" s="1320"/>
      <c r="G4108" s="1310"/>
      <c r="H4108" s="1310"/>
      <c r="I4108" s="1310"/>
      <c r="J4108" s="1321"/>
      <c r="K4108" s="1321"/>
      <c r="L4108" s="1310"/>
      <c r="N4108" s="1322">
        <f t="shared" si="171"/>
        <v>0</v>
      </c>
      <c r="O4108" s="1323">
        <f t="shared" si="172"/>
        <v>0</v>
      </c>
      <c r="P4108" s="1323">
        <f>O4108/'1.5 Universal Data'!$E$36</f>
        <v>0</v>
      </c>
      <c r="R4108" s="134"/>
      <c r="S4108" s="134"/>
      <c r="T4108" s="134"/>
      <c r="U4108" s="134"/>
      <c r="V4108" s="134"/>
      <c r="W4108" s="134"/>
      <c r="X4108" s="134"/>
      <c r="Y4108" s="134"/>
      <c r="Z4108" s="134"/>
      <c r="AA4108" s="134"/>
      <c r="AB4108" s="134"/>
      <c r="AC4108" s="134"/>
      <c r="AD4108" s="134"/>
      <c r="AE4108" s="134"/>
    </row>
    <row r="4109" spans="2:31">
      <c r="B4109" s="1319">
        <f t="shared" si="173"/>
        <v>-1</v>
      </c>
      <c r="D4109" s="1310"/>
      <c r="E4109" s="1310"/>
      <c r="F4109" s="1320"/>
      <c r="G4109" s="1310"/>
      <c r="H4109" s="1310"/>
      <c r="I4109" s="1310"/>
      <c r="J4109" s="1321"/>
      <c r="K4109" s="1321"/>
      <c r="L4109" s="1310"/>
      <c r="N4109" s="1322">
        <f t="shared" si="171"/>
        <v>0</v>
      </c>
      <c r="O4109" s="1323">
        <f t="shared" si="172"/>
        <v>0</v>
      </c>
      <c r="P4109" s="1323">
        <f>O4109/'1.5 Universal Data'!$E$36</f>
        <v>0</v>
      </c>
      <c r="R4109" s="134"/>
      <c r="S4109" s="134"/>
      <c r="T4109" s="134"/>
      <c r="U4109" s="134"/>
      <c r="V4109" s="134"/>
      <c r="W4109" s="134"/>
      <c r="X4109" s="134"/>
      <c r="Y4109" s="134"/>
      <c r="Z4109" s="134"/>
      <c r="AA4109" s="134"/>
      <c r="AB4109" s="134"/>
      <c r="AC4109" s="134"/>
      <c r="AD4109" s="134"/>
      <c r="AE4109" s="134"/>
    </row>
    <row r="4110" spans="2:31">
      <c r="B4110" s="1319">
        <f t="shared" si="173"/>
        <v>-1</v>
      </c>
      <c r="D4110" s="1310"/>
      <c r="E4110" s="1310"/>
      <c r="F4110" s="1320"/>
      <c r="G4110" s="1310"/>
      <c r="H4110" s="1310"/>
      <c r="I4110" s="1310"/>
      <c r="J4110" s="1321"/>
      <c r="K4110" s="1321"/>
      <c r="L4110" s="1310"/>
      <c r="N4110" s="1322">
        <f t="shared" si="171"/>
        <v>0</v>
      </c>
      <c r="O4110" s="1323">
        <f t="shared" si="172"/>
        <v>0</v>
      </c>
      <c r="P4110" s="1323">
        <f>O4110/'1.5 Universal Data'!$E$36</f>
        <v>0</v>
      </c>
      <c r="R4110" s="134"/>
      <c r="S4110" s="134"/>
      <c r="T4110" s="134"/>
      <c r="U4110" s="134"/>
      <c r="V4110" s="134"/>
      <c r="W4110" s="134"/>
      <c r="X4110" s="134"/>
      <c r="Y4110" s="134"/>
      <c r="Z4110" s="134"/>
      <c r="AA4110" s="134"/>
      <c r="AB4110" s="134"/>
      <c r="AC4110" s="134"/>
      <c r="AD4110" s="134"/>
      <c r="AE4110" s="134"/>
    </row>
    <row r="4111" spans="2:31">
      <c r="B4111" s="1319">
        <f t="shared" si="173"/>
        <v>-1</v>
      </c>
      <c r="D4111" s="1310"/>
      <c r="E4111" s="1310"/>
      <c r="F4111" s="1320"/>
      <c r="G4111" s="1310"/>
      <c r="H4111" s="1310"/>
      <c r="I4111" s="1310"/>
      <c r="J4111" s="1321"/>
      <c r="K4111" s="1321"/>
      <c r="L4111" s="1310"/>
      <c r="N4111" s="1322">
        <f t="shared" si="171"/>
        <v>0</v>
      </c>
      <c r="O4111" s="1323">
        <f t="shared" si="172"/>
        <v>0</v>
      </c>
      <c r="P4111" s="1323">
        <f>O4111/'1.5 Universal Data'!$E$36</f>
        <v>0</v>
      </c>
      <c r="R4111" s="134"/>
      <c r="S4111" s="134"/>
      <c r="T4111" s="134"/>
      <c r="U4111" s="134"/>
      <c r="V4111" s="134"/>
      <c r="W4111" s="134"/>
      <c r="X4111" s="134"/>
      <c r="Y4111" s="134"/>
      <c r="Z4111" s="134"/>
      <c r="AA4111" s="134"/>
      <c r="AB4111" s="134"/>
      <c r="AC4111" s="134"/>
      <c r="AD4111" s="134"/>
      <c r="AE4111" s="134"/>
    </row>
    <row r="4112" spans="2:31">
      <c r="B4112" s="1319">
        <f t="shared" si="173"/>
        <v>-1</v>
      </c>
      <c r="D4112" s="1310"/>
      <c r="E4112" s="1310"/>
      <c r="F4112" s="1320"/>
      <c r="G4112" s="1310"/>
      <c r="H4112" s="1310"/>
      <c r="I4112" s="1310"/>
      <c r="J4112" s="1321"/>
      <c r="K4112" s="1321"/>
      <c r="L4112" s="1310"/>
      <c r="N4112" s="1322">
        <f t="shared" ref="N4112:N4175" si="174">+H4112*((K4112-J4112)+1)*B4112</f>
        <v>0</v>
      </c>
      <c r="O4112" s="1323">
        <f t="shared" ref="O4112:O4175" si="175">N4112*L4112/100</f>
        <v>0</v>
      </c>
      <c r="P4112" s="1323">
        <f>O4112/'1.5 Universal Data'!$E$36</f>
        <v>0</v>
      </c>
      <c r="R4112" s="134"/>
      <c r="S4112" s="134"/>
      <c r="T4112" s="134"/>
      <c r="U4112" s="134"/>
      <c r="V4112" s="134"/>
      <c r="W4112" s="134"/>
      <c r="X4112" s="134"/>
      <c r="Y4112" s="134"/>
      <c r="Z4112" s="134"/>
      <c r="AA4112" s="134"/>
      <c r="AB4112" s="134"/>
      <c r="AC4112" s="134"/>
      <c r="AD4112" s="134"/>
      <c r="AE4112" s="134"/>
    </row>
    <row r="4113" spans="2:31">
      <c r="B4113" s="1319">
        <f t="shared" si="173"/>
        <v>-1</v>
      </c>
      <c r="D4113" s="1310"/>
      <c r="E4113" s="1310"/>
      <c r="F4113" s="1320"/>
      <c r="G4113" s="1310"/>
      <c r="H4113" s="1310"/>
      <c r="I4113" s="1310"/>
      <c r="J4113" s="1321"/>
      <c r="K4113" s="1321"/>
      <c r="L4113" s="1310"/>
      <c r="N4113" s="1322">
        <f t="shared" si="174"/>
        <v>0</v>
      </c>
      <c r="O4113" s="1323">
        <f t="shared" si="175"/>
        <v>0</v>
      </c>
      <c r="P4113" s="1323">
        <f>O4113/'1.5 Universal Data'!$E$36</f>
        <v>0</v>
      </c>
      <c r="R4113" s="134"/>
      <c r="S4113" s="134"/>
      <c r="T4113" s="134"/>
      <c r="U4113" s="134"/>
      <c r="V4113" s="134"/>
      <c r="W4113" s="134"/>
      <c r="X4113" s="134"/>
      <c r="Y4113" s="134"/>
      <c r="Z4113" s="134"/>
      <c r="AA4113" s="134"/>
      <c r="AB4113" s="134"/>
      <c r="AC4113" s="134"/>
      <c r="AD4113" s="134"/>
      <c r="AE4113" s="134"/>
    </row>
    <row r="4114" spans="2:31">
      <c r="B4114" s="1319">
        <f t="shared" si="173"/>
        <v>-1</v>
      </c>
      <c r="D4114" s="1310"/>
      <c r="E4114" s="1310"/>
      <c r="F4114" s="1320"/>
      <c r="G4114" s="1310"/>
      <c r="H4114" s="1310"/>
      <c r="I4114" s="1310"/>
      <c r="J4114" s="1321"/>
      <c r="K4114" s="1321"/>
      <c r="L4114" s="1310"/>
      <c r="N4114" s="1322">
        <f t="shared" si="174"/>
        <v>0</v>
      </c>
      <c r="O4114" s="1323">
        <f t="shared" si="175"/>
        <v>0</v>
      </c>
      <c r="P4114" s="1323">
        <f>O4114/'1.5 Universal Data'!$E$36</f>
        <v>0</v>
      </c>
      <c r="R4114" s="134"/>
      <c r="S4114" s="134"/>
      <c r="T4114" s="134"/>
      <c r="U4114" s="134"/>
      <c r="V4114" s="134"/>
      <c r="W4114" s="134"/>
      <c r="X4114" s="134"/>
      <c r="Y4114" s="134"/>
      <c r="Z4114" s="134"/>
      <c r="AA4114" s="134"/>
      <c r="AB4114" s="134"/>
      <c r="AC4114" s="134"/>
      <c r="AD4114" s="134"/>
      <c r="AE4114" s="134"/>
    </row>
    <row r="4115" spans="2:31">
      <c r="B4115" s="1319">
        <f t="shared" si="173"/>
        <v>-1</v>
      </c>
      <c r="D4115" s="1310"/>
      <c r="E4115" s="1310"/>
      <c r="F4115" s="1320"/>
      <c r="G4115" s="1310"/>
      <c r="H4115" s="1310"/>
      <c r="I4115" s="1310"/>
      <c r="J4115" s="1321"/>
      <c r="K4115" s="1321"/>
      <c r="L4115" s="1310"/>
      <c r="N4115" s="1322">
        <f t="shared" si="174"/>
        <v>0</v>
      </c>
      <c r="O4115" s="1323">
        <f t="shared" si="175"/>
        <v>0</v>
      </c>
      <c r="P4115" s="1323">
        <f>O4115/'1.5 Universal Data'!$E$36</f>
        <v>0</v>
      </c>
      <c r="R4115" s="134"/>
      <c r="S4115" s="134"/>
      <c r="T4115" s="134"/>
      <c r="U4115" s="134"/>
      <c r="V4115" s="134"/>
      <c r="W4115" s="134"/>
      <c r="X4115" s="134"/>
      <c r="Y4115" s="134"/>
      <c r="Z4115" s="134"/>
      <c r="AA4115" s="134"/>
      <c r="AB4115" s="134"/>
      <c r="AC4115" s="134"/>
      <c r="AD4115" s="134"/>
      <c r="AE4115" s="134"/>
    </row>
    <row r="4116" spans="2:31">
      <c r="B4116" s="1319">
        <f t="shared" si="173"/>
        <v>-1</v>
      </c>
      <c r="D4116" s="1310"/>
      <c r="E4116" s="1310"/>
      <c r="F4116" s="1320"/>
      <c r="G4116" s="1310"/>
      <c r="H4116" s="1310"/>
      <c r="I4116" s="1310"/>
      <c r="J4116" s="1321"/>
      <c r="K4116" s="1321"/>
      <c r="L4116" s="1310"/>
      <c r="N4116" s="1322">
        <f t="shared" si="174"/>
        <v>0</v>
      </c>
      <c r="O4116" s="1323">
        <f t="shared" si="175"/>
        <v>0</v>
      </c>
      <c r="P4116" s="1323">
        <f>O4116/'1.5 Universal Data'!$E$36</f>
        <v>0</v>
      </c>
      <c r="R4116" s="134"/>
      <c r="S4116" s="134"/>
      <c r="T4116" s="134"/>
      <c r="U4116" s="134"/>
      <c r="V4116" s="134"/>
      <c r="W4116" s="134"/>
      <c r="X4116" s="134"/>
      <c r="Y4116" s="134"/>
      <c r="Z4116" s="134"/>
      <c r="AA4116" s="134"/>
      <c r="AB4116" s="134"/>
      <c r="AC4116" s="134"/>
      <c r="AD4116" s="134"/>
      <c r="AE4116" s="134"/>
    </row>
    <row r="4117" spans="2:31">
      <c r="B4117" s="1319">
        <f t="shared" si="173"/>
        <v>-1</v>
      </c>
      <c r="D4117" s="1310"/>
      <c r="E4117" s="1310"/>
      <c r="F4117" s="1320"/>
      <c r="G4117" s="1310"/>
      <c r="H4117" s="1310"/>
      <c r="I4117" s="1310"/>
      <c r="J4117" s="1321"/>
      <c r="K4117" s="1321"/>
      <c r="L4117" s="1310"/>
      <c r="N4117" s="1322">
        <f t="shared" si="174"/>
        <v>0</v>
      </c>
      <c r="O4117" s="1323">
        <f t="shared" si="175"/>
        <v>0</v>
      </c>
      <c r="P4117" s="1323">
        <f>O4117/'1.5 Universal Data'!$E$36</f>
        <v>0</v>
      </c>
      <c r="R4117" s="134"/>
      <c r="S4117" s="134"/>
      <c r="T4117" s="134"/>
      <c r="U4117" s="134"/>
      <c r="V4117" s="134"/>
      <c r="W4117" s="134"/>
      <c r="X4117" s="134"/>
      <c r="Y4117" s="134"/>
      <c r="Z4117" s="134"/>
      <c r="AA4117" s="134"/>
      <c r="AB4117" s="134"/>
      <c r="AC4117" s="134"/>
      <c r="AD4117" s="134"/>
      <c r="AE4117" s="134"/>
    </row>
    <row r="4118" spans="2:31">
      <c r="B4118" s="1319">
        <f t="shared" si="173"/>
        <v>-1</v>
      </c>
      <c r="D4118" s="1310"/>
      <c r="E4118" s="1310"/>
      <c r="F4118" s="1320"/>
      <c r="G4118" s="1310"/>
      <c r="H4118" s="1310"/>
      <c r="I4118" s="1310"/>
      <c r="J4118" s="1321"/>
      <c r="K4118" s="1321"/>
      <c r="L4118" s="1310"/>
      <c r="N4118" s="1322">
        <f t="shared" si="174"/>
        <v>0</v>
      </c>
      <c r="O4118" s="1323">
        <f t="shared" si="175"/>
        <v>0</v>
      </c>
      <c r="P4118" s="1323">
        <f>O4118/'1.5 Universal Data'!$E$36</f>
        <v>0</v>
      </c>
      <c r="R4118" s="134"/>
      <c r="S4118" s="134"/>
      <c r="T4118" s="134"/>
      <c r="U4118" s="134"/>
      <c r="V4118" s="134"/>
      <c r="W4118" s="134"/>
      <c r="X4118" s="134"/>
      <c r="Y4118" s="134"/>
      <c r="Z4118" s="134"/>
      <c r="AA4118" s="134"/>
      <c r="AB4118" s="134"/>
      <c r="AC4118" s="134"/>
      <c r="AD4118" s="134"/>
      <c r="AE4118" s="134"/>
    </row>
    <row r="4119" spans="2:31">
      <c r="B4119" s="1319">
        <f t="shared" ref="B4119:B4182" si="176">IF(G4119="buy",1,-1)</f>
        <v>-1</v>
      </c>
      <c r="D4119" s="1310"/>
      <c r="E4119" s="1310"/>
      <c r="F4119" s="1320"/>
      <c r="G4119" s="1310"/>
      <c r="H4119" s="1310"/>
      <c r="I4119" s="1310"/>
      <c r="J4119" s="1321"/>
      <c r="K4119" s="1321"/>
      <c r="L4119" s="1310"/>
      <c r="N4119" s="1322">
        <f t="shared" si="174"/>
        <v>0</v>
      </c>
      <c r="O4119" s="1323">
        <f t="shared" si="175"/>
        <v>0</v>
      </c>
      <c r="P4119" s="1323">
        <f>O4119/'1.5 Universal Data'!$E$36</f>
        <v>0</v>
      </c>
      <c r="R4119" s="134"/>
      <c r="S4119" s="134"/>
      <c r="T4119" s="134"/>
      <c r="U4119" s="134"/>
      <c r="V4119" s="134"/>
      <c r="W4119" s="134"/>
      <c r="X4119" s="134"/>
      <c r="Y4119" s="134"/>
      <c r="Z4119" s="134"/>
      <c r="AA4119" s="134"/>
      <c r="AB4119" s="134"/>
      <c r="AC4119" s="134"/>
      <c r="AD4119" s="134"/>
      <c r="AE4119" s="134"/>
    </row>
    <row r="4120" spans="2:31">
      <c r="B4120" s="1319">
        <f t="shared" si="176"/>
        <v>-1</v>
      </c>
      <c r="D4120" s="1310"/>
      <c r="E4120" s="1310"/>
      <c r="F4120" s="1320"/>
      <c r="G4120" s="1310"/>
      <c r="H4120" s="1310"/>
      <c r="I4120" s="1310"/>
      <c r="J4120" s="1321"/>
      <c r="K4120" s="1321"/>
      <c r="L4120" s="1310"/>
      <c r="N4120" s="1322">
        <f t="shared" si="174"/>
        <v>0</v>
      </c>
      <c r="O4120" s="1323">
        <f t="shared" si="175"/>
        <v>0</v>
      </c>
      <c r="P4120" s="1323">
        <f>O4120/'1.5 Universal Data'!$E$36</f>
        <v>0</v>
      </c>
      <c r="R4120" s="134"/>
      <c r="S4120" s="134"/>
      <c r="T4120" s="134"/>
      <c r="U4120" s="134"/>
      <c r="V4120" s="134"/>
      <c r="W4120" s="134"/>
      <c r="X4120" s="134"/>
      <c r="Y4120" s="134"/>
      <c r="Z4120" s="134"/>
      <c r="AA4120" s="134"/>
      <c r="AB4120" s="134"/>
      <c r="AC4120" s="134"/>
      <c r="AD4120" s="134"/>
      <c r="AE4120" s="134"/>
    </row>
    <row r="4121" spans="2:31">
      <c r="B4121" s="1319">
        <f t="shared" si="176"/>
        <v>-1</v>
      </c>
      <c r="D4121" s="1310"/>
      <c r="E4121" s="1310"/>
      <c r="F4121" s="1320"/>
      <c r="G4121" s="1310"/>
      <c r="H4121" s="1310"/>
      <c r="I4121" s="1310"/>
      <c r="J4121" s="1321"/>
      <c r="K4121" s="1321"/>
      <c r="L4121" s="1310"/>
      <c r="N4121" s="1322">
        <f t="shared" si="174"/>
        <v>0</v>
      </c>
      <c r="O4121" s="1323">
        <f t="shared" si="175"/>
        <v>0</v>
      </c>
      <c r="P4121" s="1323">
        <f>O4121/'1.5 Universal Data'!$E$36</f>
        <v>0</v>
      </c>
      <c r="R4121" s="134"/>
      <c r="S4121" s="134"/>
      <c r="T4121" s="134"/>
      <c r="U4121" s="134"/>
      <c r="V4121" s="134"/>
      <c r="W4121" s="134"/>
      <c r="X4121" s="134"/>
      <c r="Y4121" s="134"/>
      <c r="Z4121" s="134"/>
      <c r="AA4121" s="134"/>
      <c r="AB4121" s="134"/>
      <c r="AC4121" s="134"/>
      <c r="AD4121" s="134"/>
      <c r="AE4121" s="134"/>
    </row>
    <row r="4122" spans="2:31">
      <c r="B4122" s="1319">
        <f t="shared" si="176"/>
        <v>-1</v>
      </c>
      <c r="D4122" s="1310"/>
      <c r="E4122" s="1310"/>
      <c r="F4122" s="1320"/>
      <c r="G4122" s="1310"/>
      <c r="H4122" s="1310"/>
      <c r="I4122" s="1310"/>
      <c r="J4122" s="1321"/>
      <c r="K4122" s="1321"/>
      <c r="L4122" s="1310"/>
      <c r="N4122" s="1322">
        <f t="shared" si="174"/>
        <v>0</v>
      </c>
      <c r="O4122" s="1323">
        <f t="shared" si="175"/>
        <v>0</v>
      </c>
      <c r="P4122" s="1323">
        <f>O4122/'1.5 Universal Data'!$E$36</f>
        <v>0</v>
      </c>
      <c r="R4122" s="134"/>
      <c r="S4122" s="134"/>
      <c r="T4122" s="134"/>
      <c r="U4122" s="134"/>
      <c r="V4122" s="134"/>
      <c r="W4122" s="134"/>
      <c r="X4122" s="134"/>
      <c r="Y4122" s="134"/>
      <c r="Z4122" s="134"/>
      <c r="AA4122" s="134"/>
      <c r="AB4122" s="134"/>
      <c r="AC4122" s="134"/>
      <c r="AD4122" s="134"/>
      <c r="AE4122" s="134"/>
    </row>
    <row r="4123" spans="2:31">
      <c r="B4123" s="1319">
        <f t="shared" si="176"/>
        <v>-1</v>
      </c>
      <c r="D4123" s="1310"/>
      <c r="E4123" s="1310"/>
      <c r="F4123" s="1320"/>
      <c r="G4123" s="1310"/>
      <c r="H4123" s="1310"/>
      <c r="I4123" s="1310"/>
      <c r="J4123" s="1321"/>
      <c r="K4123" s="1321"/>
      <c r="L4123" s="1310"/>
      <c r="N4123" s="1322">
        <f t="shared" si="174"/>
        <v>0</v>
      </c>
      <c r="O4123" s="1323">
        <f t="shared" si="175"/>
        <v>0</v>
      </c>
      <c r="P4123" s="1323">
        <f>O4123/'1.5 Universal Data'!$E$36</f>
        <v>0</v>
      </c>
      <c r="R4123" s="134"/>
      <c r="S4123" s="134"/>
      <c r="T4123" s="134"/>
      <c r="U4123" s="134"/>
      <c r="V4123" s="134"/>
      <c r="W4123" s="134"/>
      <c r="X4123" s="134"/>
      <c r="Y4123" s="134"/>
      <c r="Z4123" s="134"/>
      <c r="AA4123" s="134"/>
      <c r="AB4123" s="134"/>
      <c r="AC4123" s="134"/>
      <c r="AD4123" s="134"/>
      <c r="AE4123" s="134"/>
    </row>
    <row r="4124" spans="2:31">
      <c r="B4124" s="1319">
        <f t="shared" si="176"/>
        <v>-1</v>
      </c>
      <c r="D4124" s="1310"/>
      <c r="E4124" s="1310"/>
      <c r="F4124" s="1320"/>
      <c r="G4124" s="1310"/>
      <c r="H4124" s="1310"/>
      <c r="I4124" s="1310"/>
      <c r="J4124" s="1321"/>
      <c r="K4124" s="1321"/>
      <c r="L4124" s="1310"/>
      <c r="N4124" s="1322">
        <f t="shared" si="174"/>
        <v>0</v>
      </c>
      <c r="O4124" s="1323">
        <f t="shared" si="175"/>
        <v>0</v>
      </c>
      <c r="P4124" s="1323">
        <f>O4124/'1.5 Universal Data'!$E$36</f>
        <v>0</v>
      </c>
      <c r="R4124" s="134"/>
      <c r="S4124" s="134"/>
      <c r="T4124" s="134"/>
      <c r="U4124" s="134"/>
      <c r="V4124" s="134"/>
      <c r="W4124" s="134"/>
      <c r="X4124" s="134"/>
      <c r="Y4124" s="134"/>
      <c r="Z4124" s="134"/>
      <c r="AA4124" s="134"/>
      <c r="AB4124" s="134"/>
      <c r="AC4124" s="134"/>
      <c r="AD4124" s="134"/>
      <c r="AE4124" s="134"/>
    </row>
    <row r="4125" spans="2:31">
      <c r="B4125" s="1319">
        <f t="shared" si="176"/>
        <v>-1</v>
      </c>
      <c r="D4125" s="1310"/>
      <c r="E4125" s="1310"/>
      <c r="F4125" s="1320"/>
      <c r="G4125" s="1310"/>
      <c r="H4125" s="1310"/>
      <c r="I4125" s="1310"/>
      <c r="J4125" s="1321"/>
      <c r="K4125" s="1321"/>
      <c r="L4125" s="1310"/>
      <c r="N4125" s="1322">
        <f t="shared" si="174"/>
        <v>0</v>
      </c>
      <c r="O4125" s="1323">
        <f t="shared" si="175"/>
        <v>0</v>
      </c>
      <c r="P4125" s="1323">
        <f>O4125/'1.5 Universal Data'!$E$36</f>
        <v>0</v>
      </c>
      <c r="R4125" s="134"/>
      <c r="S4125" s="134"/>
      <c r="T4125" s="134"/>
      <c r="U4125" s="134"/>
      <c r="V4125" s="134"/>
      <c r="W4125" s="134"/>
      <c r="X4125" s="134"/>
      <c r="Y4125" s="134"/>
      <c r="Z4125" s="134"/>
      <c r="AA4125" s="134"/>
      <c r="AB4125" s="134"/>
      <c r="AC4125" s="134"/>
      <c r="AD4125" s="134"/>
      <c r="AE4125" s="134"/>
    </row>
    <row r="4126" spans="2:31">
      <c r="B4126" s="1319">
        <f t="shared" si="176"/>
        <v>-1</v>
      </c>
      <c r="D4126" s="1310"/>
      <c r="E4126" s="1310"/>
      <c r="F4126" s="1320"/>
      <c r="G4126" s="1310"/>
      <c r="H4126" s="1310"/>
      <c r="I4126" s="1310"/>
      <c r="J4126" s="1321"/>
      <c r="K4126" s="1321"/>
      <c r="L4126" s="1310"/>
      <c r="N4126" s="1322">
        <f t="shared" si="174"/>
        <v>0</v>
      </c>
      <c r="O4126" s="1323">
        <f t="shared" si="175"/>
        <v>0</v>
      </c>
      <c r="P4126" s="1323">
        <f>O4126/'1.5 Universal Data'!$E$36</f>
        <v>0</v>
      </c>
      <c r="R4126" s="134"/>
      <c r="S4126" s="134"/>
      <c r="T4126" s="134"/>
      <c r="U4126" s="134"/>
      <c r="V4126" s="134"/>
      <c r="W4126" s="134"/>
      <c r="X4126" s="134"/>
      <c r="Y4126" s="134"/>
      <c r="Z4126" s="134"/>
      <c r="AA4126" s="134"/>
      <c r="AB4126" s="134"/>
      <c r="AC4126" s="134"/>
      <c r="AD4126" s="134"/>
      <c r="AE4126" s="134"/>
    </row>
    <row r="4127" spans="2:31">
      <c r="B4127" s="1319">
        <f t="shared" si="176"/>
        <v>-1</v>
      </c>
      <c r="D4127" s="1310"/>
      <c r="E4127" s="1310"/>
      <c r="F4127" s="1320"/>
      <c r="G4127" s="1310"/>
      <c r="H4127" s="1310"/>
      <c r="I4127" s="1310"/>
      <c r="J4127" s="1321"/>
      <c r="K4127" s="1321"/>
      <c r="L4127" s="1310"/>
      <c r="N4127" s="1322">
        <f t="shared" si="174"/>
        <v>0</v>
      </c>
      <c r="O4127" s="1323">
        <f t="shared" si="175"/>
        <v>0</v>
      </c>
      <c r="P4127" s="1323">
        <f>O4127/'1.5 Universal Data'!$E$36</f>
        <v>0</v>
      </c>
      <c r="R4127" s="134"/>
      <c r="S4127" s="134"/>
      <c r="T4127" s="134"/>
      <c r="U4127" s="134"/>
      <c r="V4127" s="134"/>
      <c r="W4127" s="134"/>
      <c r="X4127" s="134"/>
      <c r="Y4127" s="134"/>
      <c r="Z4127" s="134"/>
      <c r="AA4127" s="134"/>
      <c r="AB4127" s="134"/>
      <c r="AC4127" s="134"/>
      <c r="AD4127" s="134"/>
      <c r="AE4127" s="134"/>
    </row>
    <row r="4128" spans="2:31">
      <c r="B4128" s="1319">
        <f t="shared" si="176"/>
        <v>-1</v>
      </c>
      <c r="D4128" s="1310"/>
      <c r="E4128" s="1310"/>
      <c r="F4128" s="1320"/>
      <c r="G4128" s="1310"/>
      <c r="H4128" s="1310"/>
      <c r="I4128" s="1310"/>
      <c r="J4128" s="1321"/>
      <c r="K4128" s="1321"/>
      <c r="L4128" s="1310"/>
      <c r="N4128" s="1322">
        <f t="shared" si="174"/>
        <v>0</v>
      </c>
      <c r="O4128" s="1323">
        <f t="shared" si="175"/>
        <v>0</v>
      </c>
      <c r="P4128" s="1323">
        <f>O4128/'1.5 Universal Data'!$E$36</f>
        <v>0</v>
      </c>
      <c r="R4128" s="134"/>
      <c r="S4128" s="134"/>
      <c r="T4128" s="134"/>
      <c r="U4128" s="134"/>
      <c r="V4128" s="134"/>
      <c r="W4128" s="134"/>
      <c r="X4128" s="134"/>
      <c r="Y4128" s="134"/>
      <c r="Z4128" s="134"/>
      <c r="AA4128" s="134"/>
      <c r="AB4128" s="134"/>
      <c r="AC4128" s="134"/>
      <c r="AD4128" s="134"/>
      <c r="AE4128" s="134"/>
    </row>
    <row r="4129" spans="2:31">
      <c r="B4129" s="1319">
        <f t="shared" si="176"/>
        <v>-1</v>
      </c>
      <c r="D4129" s="1310"/>
      <c r="E4129" s="1310"/>
      <c r="F4129" s="1320"/>
      <c r="G4129" s="1310"/>
      <c r="H4129" s="1310"/>
      <c r="I4129" s="1310"/>
      <c r="J4129" s="1321"/>
      <c r="K4129" s="1321"/>
      <c r="L4129" s="1310"/>
      <c r="N4129" s="1322">
        <f t="shared" si="174"/>
        <v>0</v>
      </c>
      <c r="O4129" s="1323">
        <f t="shared" si="175"/>
        <v>0</v>
      </c>
      <c r="P4129" s="1323">
        <f>O4129/'1.5 Universal Data'!$E$36</f>
        <v>0</v>
      </c>
      <c r="R4129" s="134"/>
      <c r="S4129" s="134"/>
      <c r="T4129" s="134"/>
      <c r="U4129" s="134"/>
      <c r="V4129" s="134"/>
      <c r="W4129" s="134"/>
      <c r="X4129" s="134"/>
      <c r="Y4129" s="134"/>
      <c r="Z4129" s="134"/>
      <c r="AA4129" s="134"/>
      <c r="AB4129" s="134"/>
      <c r="AC4129" s="134"/>
      <c r="AD4129" s="134"/>
      <c r="AE4129" s="134"/>
    </row>
    <row r="4130" spans="2:31">
      <c r="B4130" s="1319">
        <f t="shared" si="176"/>
        <v>-1</v>
      </c>
      <c r="D4130" s="1310"/>
      <c r="E4130" s="1310"/>
      <c r="F4130" s="1320"/>
      <c r="G4130" s="1310"/>
      <c r="H4130" s="1310"/>
      <c r="I4130" s="1310"/>
      <c r="J4130" s="1321"/>
      <c r="K4130" s="1321"/>
      <c r="L4130" s="1310"/>
      <c r="N4130" s="1322">
        <f t="shared" si="174"/>
        <v>0</v>
      </c>
      <c r="O4130" s="1323">
        <f t="shared" si="175"/>
        <v>0</v>
      </c>
      <c r="P4130" s="1323">
        <f>O4130/'1.5 Universal Data'!$E$36</f>
        <v>0</v>
      </c>
      <c r="R4130" s="134"/>
      <c r="S4130" s="134"/>
      <c r="T4130" s="134"/>
      <c r="U4130" s="134"/>
      <c r="V4130" s="134"/>
      <c r="W4130" s="134"/>
      <c r="X4130" s="134"/>
      <c r="Y4130" s="134"/>
      <c r="Z4130" s="134"/>
      <c r="AA4130" s="134"/>
      <c r="AB4130" s="134"/>
      <c r="AC4130" s="134"/>
      <c r="AD4130" s="134"/>
      <c r="AE4130" s="134"/>
    </row>
    <row r="4131" spans="2:31">
      <c r="B4131" s="1319">
        <f t="shared" si="176"/>
        <v>-1</v>
      </c>
      <c r="D4131" s="1310"/>
      <c r="E4131" s="1310"/>
      <c r="F4131" s="1320"/>
      <c r="G4131" s="1310"/>
      <c r="H4131" s="1310"/>
      <c r="I4131" s="1310"/>
      <c r="J4131" s="1321"/>
      <c r="K4131" s="1321"/>
      <c r="L4131" s="1310"/>
      <c r="N4131" s="1322">
        <f t="shared" si="174"/>
        <v>0</v>
      </c>
      <c r="O4131" s="1323">
        <f t="shared" si="175"/>
        <v>0</v>
      </c>
      <c r="P4131" s="1323">
        <f>O4131/'1.5 Universal Data'!$E$36</f>
        <v>0</v>
      </c>
      <c r="R4131" s="134"/>
      <c r="S4131" s="134"/>
      <c r="T4131" s="134"/>
      <c r="U4131" s="134"/>
      <c r="V4131" s="134"/>
      <c r="W4131" s="134"/>
      <c r="X4131" s="134"/>
      <c r="Y4131" s="134"/>
      <c r="Z4131" s="134"/>
      <c r="AA4131" s="134"/>
      <c r="AB4131" s="134"/>
      <c r="AC4131" s="134"/>
      <c r="AD4131" s="134"/>
      <c r="AE4131" s="134"/>
    </row>
    <row r="4132" spans="2:31">
      <c r="B4132" s="1319">
        <f t="shared" si="176"/>
        <v>-1</v>
      </c>
      <c r="D4132" s="1310"/>
      <c r="E4132" s="1310"/>
      <c r="F4132" s="1320"/>
      <c r="G4132" s="1310"/>
      <c r="H4132" s="1310"/>
      <c r="I4132" s="1310"/>
      <c r="J4132" s="1321"/>
      <c r="K4132" s="1321"/>
      <c r="L4132" s="1310"/>
      <c r="N4132" s="1322">
        <f t="shared" si="174"/>
        <v>0</v>
      </c>
      <c r="O4132" s="1323">
        <f t="shared" si="175"/>
        <v>0</v>
      </c>
      <c r="P4132" s="1323">
        <f>O4132/'1.5 Universal Data'!$E$36</f>
        <v>0</v>
      </c>
      <c r="R4132" s="134"/>
      <c r="S4132" s="134"/>
      <c r="T4132" s="134"/>
      <c r="U4132" s="134"/>
      <c r="V4132" s="134"/>
      <c r="W4132" s="134"/>
      <c r="X4132" s="134"/>
      <c r="Y4132" s="134"/>
      <c r="Z4132" s="134"/>
      <c r="AA4132" s="134"/>
      <c r="AB4132" s="134"/>
      <c r="AC4132" s="134"/>
      <c r="AD4132" s="134"/>
      <c r="AE4132" s="134"/>
    </row>
    <row r="4133" spans="2:31">
      <c r="B4133" s="1319">
        <f t="shared" si="176"/>
        <v>-1</v>
      </c>
      <c r="D4133" s="1310"/>
      <c r="E4133" s="1310"/>
      <c r="F4133" s="1320"/>
      <c r="G4133" s="1310"/>
      <c r="H4133" s="1310"/>
      <c r="I4133" s="1310"/>
      <c r="J4133" s="1321"/>
      <c r="K4133" s="1321"/>
      <c r="L4133" s="1310"/>
      <c r="N4133" s="1322">
        <f t="shared" si="174"/>
        <v>0</v>
      </c>
      <c r="O4133" s="1323">
        <f t="shared" si="175"/>
        <v>0</v>
      </c>
      <c r="P4133" s="1323">
        <f>O4133/'1.5 Universal Data'!$E$36</f>
        <v>0</v>
      </c>
      <c r="R4133" s="134"/>
      <c r="S4133" s="134"/>
      <c r="T4133" s="134"/>
      <c r="U4133" s="134"/>
      <c r="V4133" s="134"/>
      <c r="W4133" s="134"/>
      <c r="X4133" s="134"/>
      <c r="Y4133" s="134"/>
      <c r="Z4133" s="134"/>
      <c r="AA4133" s="134"/>
      <c r="AB4133" s="134"/>
      <c r="AC4133" s="134"/>
      <c r="AD4133" s="134"/>
      <c r="AE4133" s="134"/>
    </row>
    <row r="4134" spans="2:31">
      <c r="B4134" s="1319">
        <f t="shared" si="176"/>
        <v>-1</v>
      </c>
      <c r="D4134" s="1310"/>
      <c r="E4134" s="1310"/>
      <c r="F4134" s="1320"/>
      <c r="G4134" s="1310"/>
      <c r="H4134" s="1310"/>
      <c r="I4134" s="1310"/>
      <c r="J4134" s="1321"/>
      <c r="K4134" s="1321"/>
      <c r="L4134" s="1310"/>
      <c r="N4134" s="1322">
        <f t="shared" si="174"/>
        <v>0</v>
      </c>
      <c r="O4134" s="1323">
        <f t="shared" si="175"/>
        <v>0</v>
      </c>
      <c r="P4134" s="1323">
        <f>O4134/'1.5 Universal Data'!$E$36</f>
        <v>0</v>
      </c>
      <c r="R4134" s="134"/>
      <c r="S4134" s="134"/>
      <c r="T4134" s="134"/>
      <c r="U4134" s="134"/>
      <c r="V4134" s="134"/>
      <c r="W4134" s="134"/>
      <c r="X4134" s="134"/>
      <c r="Y4134" s="134"/>
      <c r="Z4134" s="134"/>
      <c r="AA4134" s="134"/>
      <c r="AB4134" s="134"/>
      <c r="AC4134" s="134"/>
      <c r="AD4134" s="134"/>
      <c r="AE4134" s="134"/>
    </row>
    <row r="4135" spans="2:31">
      <c r="B4135" s="1319">
        <f t="shared" si="176"/>
        <v>-1</v>
      </c>
      <c r="D4135" s="1310"/>
      <c r="E4135" s="1310"/>
      <c r="F4135" s="1320"/>
      <c r="G4135" s="1310"/>
      <c r="H4135" s="1310"/>
      <c r="I4135" s="1310"/>
      <c r="J4135" s="1321"/>
      <c r="K4135" s="1321"/>
      <c r="L4135" s="1310"/>
      <c r="N4135" s="1322">
        <f t="shared" si="174"/>
        <v>0</v>
      </c>
      <c r="O4135" s="1323">
        <f t="shared" si="175"/>
        <v>0</v>
      </c>
      <c r="P4135" s="1323">
        <f>O4135/'1.5 Universal Data'!$E$36</f>
        <v>0</v>
      </c>
      <c r="R4135" s="134"/>
      <c r="S4135" s="134"/>
      <c r="T4135" s="134"/>
      <c r="U4135" s="134"/>
      <c r="V4135" s="134"/>
      <c r="W4135" s="134"/>
      <c r="X4135" s="134"/>
      <c r="Y4135" s="134"/>
      <c r="Z4135" s="134"/>
      <c r="AA4135" s="134"/>
      <c r="AB4135" s="134"/>
      <c r="AC4135" s="134"/>
      <c r="AD4135" s="134"/>
      <c r="AE4135" s="134"/>
    </row>
    <row r="4136" spans="2:31">
      <c r="B4136" s="1319">
        <f t="shared" si="176"/>
        <v>-1</v>
      </c>
      <c r="D4136" s="1310"/>
      <c r="E4136" s="1310"/>
      <c r="F4136" s="1320"/>
      <c r="G4136" s="1310"/>
      <c r="H4136" s="1310"/>
      <c r="I4136" s="1310"/>
      <c r="J4136" s="1321"/>
      <c r="K4136" s="1321"/>
      <c r="L4136" s="1310"/>
      <c r="N4136" s="1322">
        <f t="shared" si="174"/>
        <v>0</v>
      </c>
      <c r="O4136" s="1323">
        <f t="shared" si="175"/>
        <v>0</v>
      </c>
      <c r="P4136" s="1323">
        <f>O4136/'1.5 Universal Data'!$E$36</f>
        <v>0</v>
      </c>
      <c r="R4136" s="134"/>
      <c r="S4136" s="134"/>
      <c r="T4136" s="134"/>
      <c r="U4136" s="134"/>
      <c r="V4136" s="134"/>
      <c r="W4136" s="134"/>
      <c r="X4136" s="134"/>
      <c r="Y4136" s="134"/>
      <c r="Z4136" s="134"/>
      <c r="AA4136" s="134"/>
      <c r="AB4136" s="134"/>
      <c r="AC4136" s="134"/>
      <c r="AD4136" s="134"/>
      <c r="AE4136" s="134"/>
    </row>
    <row r="4137" spans="2:31">
      <c r="B4137" s="1319">
        <f t="shared" si="176"/>
        <v>-1</v>
      </c>
      <c r="D4137" s="1310"/>
      <c r="E4137" s="1310"/>
      <c r="F4137" s="1320"/>
      <c r="G4137" s="1310"/>
      <c r="H4137" s="1310"/>
      <c r="I4137" s="1310"/>
      <c r="J4137" s="1321"/>
      <c r="K4137" s="1321"/>
      <c r="L4137" s="1310"/>
      <c r="N4137" s="1322">
        <f t="shared" si="174"/>
        <v>0</v>
      </c>
      <c r="O4137" s="1323">
        <f t="shared" si="175"/>
        <v>0</v>
      </c>
      <c r="P4137" s="1323">
        <f>O4137/'1.5 Universal Data'!$E$36</f>
        <v>0</v>
      </c>
      <c r="R4137" s="134"/>
      <c r="S4137" s="134"/>
      <c r="T4137" s="134"/>
      <c r="U4137" s="134"/>
      <c r="V4137" s="134"/>
      <c r="W4137" s="134"/>
      <c r="X4137" s="134"/>
      <c r="Y4137" s="134"/>
      <c r="Z4137" s="134"/>
      <c r="AA4137" s="134"/>
      <c r="AB4137" s="134"/>
      <c r="AC4137" s="134"/>
      <c r="AD4137" s="134"/>
      <c r="AE4137" s="134"/>
    </row>
    <row r="4138" spans="2:31">
      <c r="B4138" s="1319">
        <f t="shared" si="176"/>
        <v>-1</v>
      </c>
      <c r="D4138" s="1310"/>
      <c r="E4138" s="1310"/>
      <c r="F4138" s="1320"/>
      <c r="G4138" s="1310"/>
      <c r="H4138" s="1310"/>
      <c r="I4138" s="1310"/>
      <c r="J4138" s="1321"/>
      <c r="K4138" s="1321"/>
      <c r="L4138" s="1310"/>
      <c r="N4138" s="1322">
        <f t="shared" si="174"/>
        <v>0</v>
      </c>
      <c r="O4138" s="1323">
        <f t="shared" si="175"/>
        <v>0</v>
      </c>
      <c r="P4138" s="1323">
        <f>O4138/'1.5 Universal Data'!$E$36</f>
        <v>0</v>
      </c>
      <c r="R4138" s="134"/>
      <c r="S4138" s="134"/>
      <c r="T4138" s="134"/>
      <c r="U4138" s="134"/>
      <c r="V4138" s="134"/>
      <c r="W4138" s="134"/>
      <c r="X4138" s="134"/>
      <c r="Y4138" s="134"/>
      <c r="Z4138" s="134"/>
      <c r="AA4138" s="134"/>
      <c r="AB4138" s="134"/>
      <c r="AC4138" s="134"/>
      <c r="AD4138" s="134"/>
      <c r="AE4138" s="134"/>
    </row>
    <row r="4139" spans="2:31">
      <c r="B4139" s="1319">
        <f t="shared" si="176"/>
        <v>-1</v>
      </c>
      <c r="D4139" s="1310"/>
      <c r="E4139" s="1310"/>
      <c r="F4139" s="1320"/>
      <c r="G4139" s="1310"/>
      <c r="H4139" s="1310"/>
      <c r="I4139" s="1310"/>
      <c r="J4139" s="1321"/>
      <c r="K4139" s="1321"/>
      <c r="L4139" s="1310"/>
      <c r="N4139" s="1322">
        <f t="shared" si="174"/>
        <v>0</v>
      </c>
      <c r="O4139" s="1323">
        <f t="shared" si="175"/>
        <v>0</v>
      </c>
      <c r="P4139" s="1323">
        <f>O4139/'1.5 Universal Data'!$E$36</f>
        <v>0</v>
      </c>
      <c r="R4139" s="134"/>
      <c r="S4139" s="134"/>
      <c r="T4139" s="134"/>
      <c r="U4139" s="134"/>
      <c r="V4139" s="134"/>
      <c r="W4139" s="134"/>
      <c r="X4139" s="134"/>
      <c r="Y4139" s="134"/>
      <c r="Z4139" s="134"/>
      <c r="AA4139" s="134"/>
      <c r="AB4139" s="134"/>
      <c r="AC4139" s="134"/>
      <c r="AD4139" s="134"/>
      <c r="AE4139" s="134"/>
    </row>
    <row r="4140" spans="2:31">
      <c r="B4140" s="1319">
        <f t="shared" si="176"/>
        <v>-1</v>
      </c>
      <c r="D4140" s="1310"/>
      <c r="E4140" s="1310"/>
      <c r="F4140" s="1320"/>
      <c r="G4140" s="1310"/>
      <c r="H4140" s="1310"/>
      <c r="I4140" s="1310"/>
      <c r="J4140" s="1321"/>
      <c r="K4140" s="1321"/>
      <c r="L4140" s="1310"/>
      <c r="N4140" s="1322">
        <f t="shared" si="174"/>
        <v>0</v>
      </c>
      <c r="O4140" s="1323">
        <f t="shared" si="175"/>
        <v>0</v>
      </c>
      <c r="P4140" s="1323">
        <f>O4140/'1.5 Universal Data'!$E$36</f>
        <v>0</v>
      </c>
      <c r="R4140" s="134"/>
      <c r="S4140" s="134"/>
      <c r="T4140" s="134"/>
      <c r="U4140" s="134"/>
      <c r="V4140" s="134"/>
      <c r="W4140" s="134"/>
      <c r="X4140" s="134"/>
      <c r="Y4140" s="134"/>
      <c r="Z4140" s="134"/>
      <c r="AA4140" s="134"/>
      <c r="AB4140" s="134"/>
      <c r="AC4140" s="134"/>
      <c r="AD4140" s="134"/>
      <c r="AE4140" s="134"/>
    </row>
    <row r="4141" spans="2:31">
      <c r="B4141" s="1319">
        <f t="shared" si="176"/>
        <v>-1</v>
      </c>
      <c r="D4141" s="1310"/>
      <c r="E4141" s="1310"/>
      <c r="F4141" s="1320"/>
      <c r="G4141" s="1310"/>
      <c r="H4141" s="1310"/>
      <c r="I4141" s="1310"/>
      <c r="J4141" s="1321"/>
      <c r="K4141" s="1321"/>
      <c r="L4141" s="1310"/>
      <c r="N4141" s="1322">
        <f t="shared" si="174"/>
        <v>0</v>
      </c>
      <c r="O4141" s="1323">
        <f t="shared" si="175"/>
        <v>0</v>
      </c>
      <c r="P4141" s="1323">
        <f>O4141/'1.5 Universal Data'!$E$36</f>
        <v>0</v>
      </c>
      <c r="R4141" s="134"/>
      <c r="S4141" s="134"/>
      <c r="T4141" s="134"/>
      <c r="U4141" s="134"/>
      <c r="V4141" s="134"/>
      <c r="W4141" s="134"/>
      <c r="X4141" s="134"/>
      <c r="Y4141" s="134"/>
      <c r="Z4141" s="134"/>
      <c r="AA4141" s="134"/>
      <c r="AB4141" s="134"/>
      <c r="AC4141" s="134"/>
      <c r="AD4141" s="134"/>
      <c r="AE4141" s="134"/>
    </row>
    <row r="4142" spans="2:31">
      <c r="B4142" s="1319">
        <f t="shared" si="176"/>
        <v>-1</v>
      </c>
      <c r="D4142" s="1310"/>
      <c r="E4142" s="1310"/>
      <c r="F4142" s="1320"/>
      <c r="G4142" s="1310"/>
      <c r="H4142" s="1310"/>
      <c r="I4142" s="1310"/>
      <c r="J4142" s="1321"/>
      <c r="K4142" s="1321"/>
      <c r="L4142" s="1310"/>
      <c r="N4142" s="1322">
        <f t="shared" si="174"/>
        <v>0</v>
      </c>
      <c r="O4142" s="1323">
        <f t="shared" si="175"/>
        <v>0</v>
      </c>
      <c r="P4142" s="1323">
        <f>O4142/'1.5 Universal Data'!$E$36</f>
        <v>0</v>
      </c>
      <c r="R4142" s="134"/>
      <c r="S4142" s="134"/>
      <c r="T4142" s="134"/>
      <c r="U4142" s="134"/>
      <c r="V4142" s="134"/>
      <c r="W4142" s="134"/>
      <c r="X4142" s="134"/>
      <c r="Y4142" s="134"/>
      <c r="Z4142" s="134"/>
      <c r="AA4142" s="134"/>
      <c r="AB4142" s="134"/>
      <c r="AC4142" s="134"/>
      <c r="AD4142" s="134"/>
      <c r="AE4142" s="134"/>
    </row>
    <row r="4143" spans="2:31">
      <c r="B4143" s="1319">
        <f t="shared" si="176"/>
        <v>-1</v>
      </c>
      <c r="D4143" s="1310"/>
      <c r="E4143" s="1310"/>
      <c r="F4143" s="1320"/>
      <c r="G4143" s="1310"/>
      <c r="H4143" s="1310"/>
      <c r="I4143" s="1310"/>
      <c r="J4143" s="1321"/>
      <c r="K4143" s="1321"/>
      <c r="L4143" s="1310"/>
      <c r="N4143" s="1322">
        <f t="shared" si="174"/>
        <v>0</v>
      </c>
      <c r="O4143" s="1323">
        <f t="shared" si="175"/>
        <v>0</v>
      </c>
      <c r="P4143" s="1323">
        <f>O4143/'1.5 Universal Data'!$E$36</f>
        <v>0</v>
      </c>
      <c r="R4143" s="134"/>
      <c r="S4143" s="134"/>
      <c r="T4143" s="134"/>
      <c r="U4143" s="134"/>
      <c r="V4143" s="134"/>
      <c r="W4143" s="134"/>
      <c r="X4143" s="134"/>
      <c r="Y4143" s="134"/>
      <c r="Z4143" s="134"/>
      <c r="AA4143" s="134"/>
      <c r="AB4143" s="134"/>
      <c r="AC4143" s="134"/>
      <c r="AD4143" s="134"/>
      <c r="AE4143" s="134"/>
    </row>
    <row r="4144" spans="2:31">
      <c r="B4144" s="1319">
        <f t="shared" si="176"/>
        <v>-1</v>
      </c>
      <c r="D4144" s="1310"/>
      <c r="E4144" s="1310"/>
      <c r="F4144" s="1320"/>
      <c r="G4144" s="1310"/>
      <c r="H4144" s="1310"/>
      <c r="I4144" s="1310"/>
      <c r="J4144" s="1321"/>
      <c r="K4144" s="1321"/>
      <c r="L4144" s="1310"/>
      <c r="N4144" s="1322">
        <f t="shared" si="174"/>
        <v>0</v>
      </c>
      <c r="O4144" s="1323">
        <f t="shared" si="175"/>
        <v>0</v>
      </c>
      <c r="P4144" s="1323">
        <f>O4144/'1.5 Universal Data'!$E$36</f>
        <v>0</v>
      </c>
      <c r="R4144" s="134"/>
      <c r="S4144" s="134"/>
      <c r="T4144" s="134"/>
      <c r="U4144" s="134"/>
      <c r="V4144" s="134"/>
      <c r="W4144" s="134"/>
      <c r="X4144" s="134"/>
      <c r="Y4144" s="134"/>
      <c r="Z4144" s="134"/>
      <c r="AA4144" s="134"/>
      <c r="AB4144" s="134"/>
      <c r="AC4144" s="134"/>
      <c r="AD4144" s="134"/>
      <c r="AE4144" s="134"/>
    </row>
    <row r="4145" spans="2:31">
      <c r="B4145" s="1319">
        <f t="shared" si="176"/>
        <v>-1</v>
      </c>
      <c r="D4145" s="1310"/>
      <c r="E4145" s="1310"/>
      <c r="F4145" s="1320"/>
      <c r="G4145" s="1310"/>
      <c r="H4145" s="1310"/>
      <c r="I4145" s="1310"/>
      <c r="J4145" s="1321"/>
      <c r="K4145" s="1321"/>
      <c r="L4145" s="1310"/>
      <c r="N4145" s="1322">
        <f t="shared" si="174"/>
        <v>0</v>
      </c>
      <c r="O4145" s="1323">
        <f t="shared" si="175"/>
        <v>0</v>
      </c>
      <c r="P4145" s="1323">
        <f>O4145/'1.5 Universal Data'!$E$36</f>
        <v>0</v>
      </c>
      <c r="R4145" s="134"/>
      <c r="S4145" s="134"/>
      <c r="T4145" s="134"/>
      <c r="U4145" s="134"/>
      <c r="V4145" s="134"/>
      <c r="W4145" s="134"/>
      <c r="X4145" s="134"/>
      <c r="Y4145" s="134"/>
      <c r="Z4145" s="134"/>
      <c r="AA4145" s="134"/>
      <c r="AB4145" s="134"/>
      <c r="AC4145" s="134"/>
      <c r="AD4145" s="134"/>
      <c r="AE4145" s="134"/>
    </row>
    <row r="4146" spans="2:31">
      <c r="B4146" s="1319">
        <f t="shared" si="176"/>
        <v>-1</v>
      </c>
      <c r="D4146" s="1310"/>
      <c r="E4146" s="1310"/>
      <c r="F4146" s="1320"/>
      <c r="G4146" s="1310"/>
      <c r="H4146" s="1310"/>
      <c r="I4146" s="1310"/>
      <c r="J4146" s="1321"/>
      <c r="K4146" s="1321"/>
      <c r="L4146" s="1310"/>
      <c r="N4146" s="1322">
        <f t="shared" si="174"/>
        <v>0</v>
      </c>
      <c r="O4146" s="1323">
        <f t="shared" si="175"/>
        <v>0</v>
      </c>
      <c r="P4146" s="1323">
        <f>O4146/'1.5 Universal Data'!$E$36</f>
        <v>0</v>
      </c>
      <c r="R4146" s="134"/>
      <c r="S4146" s="134"/>
      <c r="T4146" s="134"/>
      <c r="U4146" s="134"/>
      <c r="V4146" s="134"/>
      <c r="W4146" s="134"/>
      <c r="X4146" s="134"/>
      <c r="Y4146" s="134"/>
      <c r="Z4146" s="134"/>
      <c r="AA4146" s="134"/>
      <c r="AB4146" s="134"/>
      <c r="AC4146" s="134"/>
      <c r="AD4146" s="134"/>
      <c r="AE4146" s="134"/>
    </row>
    <row r="4147" spans="2:31">
      <c r="B4147" s="1319">
        <f t="shared" si="176"/>
        <v>-1</v>
      </c>
      <c r="D4147" s="1310"/>
      <c r="E4147" s="1310"/>
      <c r="F4147" s="1320"/>
      <c r="G4147" s="1310"/>
      <c r="H4147" s="1310"/>
      <c r="I4147" s="1310"/>
      <c r="J4147" s="1321"/>
      <c r="K4147" s="1321"/>
      <c r="L4147" s="1310"/>
      <c r="N4147" s="1322">
        <f t="shared" si="174"/>
        <v>0</v>
      </c>
      <c r="O4147" s="1323">
        <f t="shared" si="175"/>
        <v>0</v>
      </c>
      <c r="P4147" s="1323">
        <f>O4147/'1.5 Universal Data'!$E$36</f>
        <v>0</v>
      </c>
      <c r="R4147" s="134"/>
      <c r="S4147" s="134"/>
      <c r="T4147" s="134"/>
      <c r="U4147" s="134"/>
      <c r="V4147" s="134"/>
      <c r="W4147" s="134"/>
      <c r="X4147" s="134"/>
      <c r="Y4147" s="134"/>
      <c r="Z4147" s="134"/>
      <c r="AA4147" s="134"/>
      <c r="AB4147" s="134"/>
      <c r="AC4147" s="134"/>
      <c r="AD4147" s="134"/>
      <c r="AE4147" s="134"/>
    </row>
    <row r="4148" spans="2:31">
      <c r="B4148" s="1319">
        <f t="shared" si="176"/>
        <v>-1</v>
      </c>
      <c r="D4148" s="1310"/>
      <c r="E4148" s="1310"/>
      <c r="F4148" s="1320"/>
      <c r="G4148" s="1310"/>
      <c r="H4148" s="1310"/>
      <c r="I4148" s="1310"/>
      <c r="J4148" s="1321"/>
      <c r="K4148" s="1321"/>
      <c r="L4148" s="1310"/>
      <c r="N4148" s="1322">
        <f t="shared" si="174"/>
        <v>0</v>
      </c>
      <c r="O4148" s="1323">
        <f t="shared" si="175"/>
        <v>0</v>
      </c>
      <c r="P4148" s="1323">
        <f>O4148/'1.5 Universal Data'!$E$36</f>
        <v>0</v>
      </c>
      <c r="R4148" s="134"/>
      <c r="S4148" s="134"/>
      <c r="T4148" s="134"/>
      <c r="U4148" s="134"/>
      <c r="V4148" s="134"/>
      <c r="W4148" s="134"/>
      <c r="X4148" s="134"/>
      <c r="Y4148" s="134"/>
      <c r="Z4148" s="134"/>
      <c r="AA4148" s="134"/>
      <c r="AB4148" s="134"/>
      <c r="AC4148" s="134"/>
      <c r="AD4148" s="134"/>
      <c r="AE4148" s="134"/>
    </row>
    <row r="4149" spans="2:31">
      <c r="B4149" s="1319">
        <f t="shared" si="176"/>
        <v>-1</v>
      </c>
      <c r="D4149" s="1310"/>
      <c r="E4149" s="1310"/>
      <c r="F4149" s="1320"/>
      <c r="G4149" s="1310"/>
      <c r="H4149" s="1310"/>
      <c r="I4149" s="1310"/>
      <c r="J4149" s="1321"/>
      <c r="K4149" s="1321"/>
      <c r="L4149" s="1310"/>
      <c r="N4149" s="1322">
        <f t="shared" si="174"/>
        <v>0</v>
      </c>
      <c r="O4149" s="1323">
        <f t="shared" si="175"/>
        <v>0</v>
      </c>
      <c r="P4149" s="1323">
        <f>O4149/'1.5 Universal Data'!$E$36</f>
        <v>0</v>
      </c>
      <c r="R4149" s="134"/>
      <c r="S4149" s="134"/>
      <c r="T4149" s="134"/>
      <c r="U4149" s="134"/>
      <c r="V4149" s="134"/>
      <c r="W4149" s="134"/>
      <c r="X4149" s="134"/>
      <c r="Y4149" s="134"/>
      <c r="Z4149" s="134"/>
      <c r="AA4149" s="134"/>
      <c r="AB4149" s="134"/>
      <c r="AC4149" s="134"/>
      <c r="AD4149" s="134"/>
      <c r="AE4149" s="134"/>
    </row>
    <row r="4150" spans="2:31">
      <c r="B4150" s="1319">
        <f t="shared" si="176"/>
        <v>-1</v>
      </c>
      <c r="D4150" s="1310"/>
      <c r="E4150" s="1310"/>
      <c r="F4150" s="1320"/>
      <c r="G4150" s="1310"/>
      <c r="H4150" s="1310"/>
      <c r="I4150" s="1310"/>
      <c r="J4150" s="1321"/>
      <c r="K4150" s="1321"/>
      <c r="L4150" s="1310"/>
      <c r="N4150" s="1322">
        <f t="shared" si="174"/>
        <v>0</v>
      </c>
      <c r="O4150" s="1323">
        <f t="shared" si="175"/>
        <v>0</v>
      </c>
      <c r="P4150" s="1323">
        <f>O4150/'1.5 Universal Data'!$E$36</f>
        <v>0</v>
      </c>
      <c r="R4150" s="134"/>
      <c r="S4150" s="134"/>
      <c r="T4150" s="134"/>
      <c r="U4150" s="134"/>
      <c r="V4150" s="134"/>
      <c r="W4150" s="134"/>
      <c r="X4150" s="134"/>
      <c r="Y4150" s="134"/>
      <c r="Z4150" s="134"/>
      <c r="AA4150" s="134"/>
      <c r="AB4150" s="134"/>
      <c r="AC4150" s="134"/>
      <c r="AD4150" s="134"/>
      <c r="AE4150" s="134"/>
    </row>
    <row r="4151" spans="2:31">
      <c r="B4151" s="1319">
        <f t="shared" si="176"/>
        <v>-1</v>
      </c>
      <c r="D4151" s="1310"/>
      <c r="E4151" s="1310"/>
      <c r="F4151" s="1320"/>
      <c r="G4151" s="1310"/>
      <c r="H4151" s="1310"/>
      <c r="I4151" s="1310"/>
      <c r="J4151" s="1321"/>
      <c r="K4151" s="1321"/>
      <c r="L4151" s="1310"/>
      <c r="N4151" s="1322">
        <f t="shared" si="174"/>
        <v>0</v>
      </c>
      <c r="O4151" s="1323">
        <f t="shared" si="175"/>
        <v>0</v>
      </c>
      <c r="P4151" s="1323">
        <f>O4151/'1.5 Universal Data'!$E$36</f>
        <v>0</v>
      </c>
      <c r="R4151" s="134"/>
      <c r="S4151" s="134"/>
      <c r="T4151" s="134"/>
      <c r="U4151" s="134"/>
      <c r="V4151" s="134"/>
      <c r="W4151" s="134"/>
      <c r="X4151" s="134"/>
      <c r="Y4151" s="134"/>
      <c r="Z4151" s="134"/>
      <c r="AA4151" s="134"/>
      <c r="AB4151" s="134"/>
      <c r="AC4151" s="134"/>
      <c r="AD4151" s="134"/>
      <c r="AE4151" s="134"/>
    </row>
    <row r="4152" spans="2:31">
      <c r="B4152" s="1319">
        <f t="shared" si="176"/>
        <v>-1</v>
      </c>
      <c r="D4152" s="1310"/>
      <c r="E4152" s="1310"/>
      <c r="F4152" s="1320"/>
      <c r="G4152" s="1310"/>
      <c r="H4152" s="1310"/>
      <c r="I4152" s="1310"/>
      <c r="J4152" s="1321"/>
      <c r="K4152" s="1321"/>
      <c r="L4152" s="1310"/>
      <c r="N4152" s="1322">
        <f t="shared" si="174"/>
        <v>0</v>
      </c>
      <c r="O4152" s="1323">
        <f t="shared" si="175"/>
        <v>0</v>
      </c>
      <c r="P4152" s="1323">
        <f>O4152/'1.5 Universal Data'!$E$36</f>
        <v>0</v>
      </c>
      <c r="R4152" s="134"/>
      <c r="S4152" s="134"/>
      <c r="T4152" s="134"/>
      <c r="U4152" s="134"/>
      <c r="V4152" s="134"/>
      <c r="W4152" s="134"/>
      <c r="X4152" s="134"/>
      <c r="Y4152" s="134"/>
      <c r="Z4152" s="134"/>
      <c r="AA4152" s="134"/>
      <c r="AB4152" s="134"/>
      <c r="AC4152" s="134"/>
      <c r="AD4152" s="134"/>
      <c r="AE4152" s="134"/>
    </row>
    <row r="4153" spans="2:31">
      <c r="B4153" s="1319">
        <f t="shared" si="176"/>
        <v>-1</v>
      </c>
      <c r="D4153" s="1310"/>
      <c r="E4153" s="1310"/>
      <c r="F4153" s="1320"/>
      <c r="G4153" s="1310"/>
      <c r="H4153" s="1310"/>
      <c r="I4153" s="1310"/>
      <c r="J4153" s="1321"/>
      <c r="K4153" s="1321"/>
      <c r="L4153" s="1310"/>
      <c r="N4153" s="1322">
        <f t="shared" si="174"/>
        <v>0</v>
      </c>
      <c r="O4153" s="1323">
        <f t="shared" si="175"/>
        <v>0</v>
      </c>
      <c r="P4153" s="1323">
        <f>O4153/'1.5 Universal Data'!$E$36</f>
        <v>0</v>
      </c>
      <c r="R4153" s="134"/>
      <c r="S4153" s="134"/>
      <c r="T4153" s="134"/>
      <c r="U4153" s="134"/>
      <c r="V4153" s="134"/>
      <c r="W4153" s="134"/>
      <c r="X4153" s="134"/>
      <c r="Y4153" s="134"/>
      <c r="Z4153" s="134"/>
      <c r="AA4153" s="134"/>
      <c r="AB4153" s="134"/>
      <c r="AC4153" s="134"/>
      <c r="AD4153" s="134"/>
      <c r="AE4153" s="134"/>
    </row>
    <row r="4154" spans="2:31">
      <c r="B4154" s="1319">
        <f t="shared" si="176"/>
        <v>-1</v>
      </c>
      <c r="D4154" s="1310"/>
      <c r="E4154" s="1310"/>
      <c r="F4154" s="1320"/>
      <c r="G4154" s="1310"/>
      <c r="H4154" s="1310"/>
      <c r="I4154" s="1310"/>
      <c r="J4154" s="1321"/>
      <c r="K4154" s="1321"/>
      <c r="L4154" s="1310"/>
      <c r="N4154" s="1322">
        <f t="shared" si="174"/>
        <v>0</v>
      </c>
      <c r="O4154" s="1323">
        <f t="shared" si="175"/>
        <v>0</v>
      </c>
      <c r="P4154" s="1323">
        <f>O4154/'1.5 Universal Data'!$E$36</f>
        <v>0</v>
      </c>
      <c r="R4154" s="134"/>
      <c r="S4154" s="134"/>
      <c r="T4154" s="134"/>
      <c r="U4154" s="134"/>
      <c r="V4154" s="134"/>
      <c r="W4154" s="134"/>
      <c r="X4154" s="134"/>
      <c r="Y4154" s="134"/>
      <c r="Z4154" s="134"/>
      <c r="AA4154" s="134"/>
      <c r="AB4154" s="134"/>
      <c r="AC4154" s="134"/>
      <c r="AD4154" s="134"/>
      <c r="AE4154" s="134"/>
    </row>
    <row r="4155" spans="2:31">
      <c r="B4155" s="1319">
        <f t="shared" si="176"/>
        <v>-1</v>
      </c>
      <c r="D4155" s="1310"/>
      <c r="E4155" s="1310"/>
      <c r="F4155" s="1320"/>
      <c r="G4155" s="1310"/>
      <c r="H4155" s="1310"/>
      <c r="I4155" s="1310"/>
      <c r="J4155" s="1321"/>
      <c r="K4155" s="1321"/>
      <c r="L4155" s="1310"/>
      <c r="N4155" s="1322">
        <f t="shared" si="174"/>
        <v>0</v>
      </c>
      <c r="O4155" s="1323">
        <f t="shared" si="175"/>
        <v>0</v>
      </c>
      <c r="P4155" s="1323">
        <f>O4155/'1.5 Universal Data'!$E$36</f>
        <v>0</v>
      </c>
      <c r="R4155" s="134"/>
      <c r="S4155" s="134"/>
      <c r="T4155" s="134"/>
      <c r="U4155" s="134"/>
      <c r="V4155" s="134"/>
      <c r="W4155" s="134"/>
      <c r="X4155" s="134"/>
      <c r="Y4155" s="134"/>
      <c r="Z4155" s="134"/>
      <c r="AA4155" s="134"/>
      <c r="AB4155" s="134"/>
      <c r="AC4155" s="134"/>
      <c r="AD4155" s="134"/>
      <c r="AE4155" s="134"/>
    </row>
    <row r="4156" spans="2:31">
      <c r="B4156" s="1319">
        <f t="shared" si="176"/>
        <v>-1</v>
      </c>
      <c r="D4156" s="1310"/>
      <c r="E4156" s="1310"/>
      <c r="F4156" s="1320"/>
      <c r="G4156" s="1310"/>
      <c r="H4156" s="1310"/>
      <c r="I4156" s="1310"/>
      <c r="J4156" s="1321"/>
      <c r="K4156" s="1321"/>
      <c r="L4156" s="1310"/>
      <c r="N4156" s="1322">
        <f t="shared" si="174"/>
        <v>0</v>
      </c>
      <c r="O4156" s="1323">
        <f t="shared" si="175"/>
        <v>0</v>
      </c>
      <c r="P4156" s="1323">
        <f>O4156/'1.5 Universal Data'!$E$36</f>
        <v>0</v>
      </c>
      <c r="R4156" s="134"/>
      <c r="S4156" s="134"/>
      <c r="T4156" s="134"/>
      <c r="U4156" s="134"/>
      <c r="V4156" s="134"/>
      <c r="W4156" s="134"/>
      <c r="X4156" s="134"/>
      <c r="Y4156" s="134"/>
      <c r="Z4156" s="134"/>
      <c r="AA4156" s="134"/>
      <c r="AB4156" s="134"/>
      <c r="AC4156" s="134"/>
      <c r="AD4156" s="134"/>
      <c r="AE4156" s="134"/>
    </row>
    <row r="4157" spans="2:31">
      <c r="B4157" s="1319">
        <f t="shared" si="176"/>
        <v>-1</v>
      </c>
      <c r="D4157" s="1310"/>
      <c r="E4157" s="1310"/>
      <c r="F4157" s="1320"/>
      <c r="G4157" s="1310"/>
      <c r="H4157" s="1310"/>
      <c r="I4157" s="1310"/>
      <c r="J4157" s="1321"/>
      <c r="K4157" s="1321"/>
      <c r="L4157" s="1310"/>
      <c r="N4157" s="1322">
        <f t="shared" si="174"/>
        <v>0</v>
      </c>
      <c r="O4157" s="1323">
        <f t="shared" si="175"/>
        <v>0</v>
      </c>
      <c r="P4157" s="1323">
        <f>O4157/'1.5 Universal Data'!$E$36</f>
        <v>0</v>
      </c>
      <c r="R4157" s="134"/>
      <c r="S4157" s="134"/>
      <c r="T4157" s="134"/>
      <c r="U4157" s="134"/>
      <c r="V4157" s="134"/>
      <c r="W4157" s="134"/>
      <c r="X4157" s="134"/>
      <c r="Y4157" s="134"/>
      <c r="Z4157" s="134"/>
      <c r="AA4157" s="134"/>
      <c r="AB4157" s="134"/>
      <c r="AC4157" s="134"/>
      <c r="AD4157" s="134"/>
      <c r="AE4157" s="134"/>
    </row>
    <row r="4158" spans="2:31">
      <c r="B4158" s="1319">
        <f t="shared" si="176"/>
        <v>-1</v>
      </c>
      <c r="D4158" s="1310"/>
      <c r="E4158" s="1310"/>
      <c r="F4158" s="1320"/>
      <c r="G4158" s="1310"/>
      <c r="H4158" s="1310"/>
      <c r="I4158" s="1310"/>
      <c r="J4158" s="1321"/>
      <c r="K4158" s="1321"/>
      <c r="L4158" s="1310"/>
      <c r="N4158" s="1322">
        <f t="shared" si="174"/>
        <v>0</v>
      </c>
      <c r="O4158" s="1323">
        <f t="shared" si="175"/>
        <v>0</v>
      </c>
      <c r="P4158" s="1323">
        <f>O4158/'1.5 Universal Data'!$E$36</f>
        <v>0</v>
      </c>
      <c r="R4158" s="134"/>
      <c r="S4158" s="134"/>
      <c r="T4158" s="134"/>
      <c r="U4158" s="134"/>
      <c r="V4158" s="134"/>
      <c r="W4158" s="134"/>
      <c r="X4158" s="134"/>
      <c r="Y4158" s="134"/>
      <c r="Z4158" s="134"/>
      <c r="AA4158" s="134"/>
      <c r="AB4158" s="134"/>
      <c r="AC4158" s="134"/>
      <c r="AD4158" s="134"/>
      <c r="AE4158" s="134"/>
    </row>
    <row r="4159" spans="2:31">
      <c r="B4159" s="1319">
        <f t="shared" si="176"/>
        <v>-1</v>
      </c>
      <c r="D4159" s="1310"/>
      <c r="E4159" s="1310"/>
      <c r="F4159" s="1320"/>
      <c r="G4159" s="1310"/>
      <c r="H4159" s="1310"/>
      <c r="I4159" s="1310"/>
      <c r="J4159" s="1321"/>
      <c r="K4159" s="1321"/>
      <c r="L4159" s="1310"/>
      <c r="N4159" s="1322">
        <f t="shared" si="174"/>
        <v>0</v>
      </c>
      <c r="O4159" s="1323">
        <f t="shared" si="175"/>
        <v>0</v>
      </c>
      <c r="P4159" s="1323">
        <f>O4159/'1.5 Universal Data'!$E$36</f>
        <v>0</v>
      </c>
      <c r="R4159" s="134"/>
      <c r="S4159" s="134"/>
      <c r="T4159" s="134"/>
      <c r="U4159" s="134"/>
      <c r="V4159" s="134"/>
      <c r="W4159" s="134"/>
      <c r="X4159" s="134"/>
      <c r="Y4159" s="134"/>
      <c r="Z4159" s="134"/>
      <c r="AA4159" s="134"/>
      <c r="AB4159" s="134"/>
      <c r="AC4159" s="134"/>
      <c r="AD4159" s="134"/>
      <c r="AE4159" s="134"/>
    </row>
    <row r="4160" spans="2:31">
      <c r="B4160" s="1319">
        <f t="shared" si="176"/>
        <v>-1</v>
      </c>
      <c r="D4160" s="1310"/>
      <c r="E4160" s="1310"/>
      <c r="F4160" s="1320"/>
      <c r="G4160" s="1310"/>
      <c r="H4160" s="1310"/>
      <c r="I4160" s="1310"/>
      <c r="J4160" s="1321"/>
      <c r="K4160" s="1321"/>
      <c r="L4160" s="1310"/>
      <c r="N4160" s="1322">
        <f t="shared" si="174"/>
        <v>0</v>
      </c>
      <c r="O4160" s="1323">
        <f t="shared" si="175"/>
        <v>0</v>
      </c>
      <c r="P4160" s="1323">
        <f>O4160/'1.5 Universal Data'!$E$36</f>
        <v>0</v>
      </c>
      <c r="R4160" s="134"/>
      <c r="S4160" s="134"/>
      <c r="T4160" s="134"/>
      <c r="U4160" s="134"/>
      <c r="V4160" s="134"/>
      <c r="W4160" s="134"/>
      <c r="X4160" s="134"/>
      <c r="Y4160" s="134"/>
      <c r="Z4160" s="134"/>
      <c r="AA4160" s="134"/>
      <c r="AB4160" s="134"/>
      <c r="AC4160" s="134"/>
      <c r="AD4160" s="134"/>
      <c r="AE4160" s="134"/>
    </row>
    <row r="4161" spans="2:31">
      <c r="B4161" s="1319">
        <f t="shared" si="176"/>
        <v>-1</v>
      </c>
      <c r="D4161" s="1310"/>
      <c r="E4161" s="1310"/>
      <c r="F4161" s="1320"/>
      <c r="G4161" s="1310"/>
      <c r="H4161" s="1310"/>
      <c r="I4161" s="1310"/>
      <c r="J4161" s="1321"/>
      <c r="K4161" s="1321"/>
      <c r="L4161" s="1310"/>
      <c r="N4161" s="1322">
        <f t="shared" si="174"/>
        <v>0</v>
      </c>
      <c r="O4161" s="1323">
        <f t="shared" si="175"/>
        <v>0</v>
      </c>
      <c r="P4161" s="1323">
        <f>O4161/'1.5 Universal Data'!$E$36</f>
        <v>0</v>
      </c>
      <c r="R4161" s="134"/>
      <c r="S4161" s="134"/>
      <c r="T4161" s="134"/>
      <c r="U4161" s="134"/>
      <c r="V4161" s="134"/>
      <c r="W4161" s="134"/>
      <c r="X4161" s="134"/>
      <c r="Y4161" s="134"/>
      <c r="Z4161" s="134"/>
      <c r="AA4161" s="134"/>
      <c r="AB4161" s="134"/>
      <c r="AC4161" s="134"/>
      <c r="AD4161" s="134"/>
      <c r="AE4161" s="134"/>
    </row>
    <row r="4162" spans="2:31">
      <c r="B4162" s="1319">
        <f t="shared" si="176"/>
        <v>-1</v>
      </c>
      <c r="D4162" s="1310"/>
      <c r="E4162" s="1310"/>
      <c r="F4162" s="1320"/>
      <c r="G4162" s="1310"/>
      <c r="H4162" s="1310"/>
      <c r="I4162" s="1310"/>
      <c r="J4162" s="1321"/>
      <c r="K4162" s="1321"/>
      <c r="L4162" s="1310"/>
      <c r="N4162" s="1322">
        <f t="shared" si="174"/>
        <v>0</v>
      </c>
      <c r="O4162" s="1323">
        <f t="shared" si="175"/>
        <v>0</v>
      </c>
      <c r="P4162" s="1323">
        <f>O4162/'1.5 Universal Data'!$E$36</f>
        <v>0</v>
      </c>
      <c r="R4162" s="134"/>
      <c r="S4162" s="134"/>
      <c r="T4162" s="134"/>
      <c r="U4162" s="134"/>
      <c r="V4162" s="134"/>
      <c r="W4162" s="134"/>
      <c r="X4162" s="134"/>
      <c r="Y4162" s="134"/>
      <c r="Z4162" s="134"/>
      <c r="AA4162" s="134"/>
      <c r="AB4162" s="134"/>
      <c r="AC4162" s="134"/>
      <c r="AD4162" s="134"/>
      <c r="AE4162" s="134"/>
    </row>
    <row r="4163" spans="2:31">
      <c r="B4163" s="1319">
        <f t="shared" si="176"/>
        <v>-1</v>
      </c>
      <c r="D4163" s="1310"/>
      <c r="E4163" s="1310"/>
      <c r="F4163" s="1320"/>
      <c r="G4163" s="1310"/>
      <c r="H4163" s="1310"/>
      <c r="I4163" s="1310"/>
      <c r="J4163" s="1321"/>
      <c r="K4163" s="1321"/>
      <c r="L4163" s="1310"/>
      <c r="N4163" s="1322">
        <f t="shared" si="174"/>
        <v>0</v>
      </c>
      <c r="O4163" s="1323">
        <f t="shared" si="175"/>
        <v>0</v>
      </c>
      <c r="P4163" s="1323">
        <f>O4163/'1.5 Universal Data'!$E$36</f>
        <v>0</v>
      </c>
      <c r="R4163" s="134"/>
      <c r="S4163" s="134"/>
      <c r="T4163" s="134"/>
      <c r="U4163" s="134"/>
      <c r="V4163" s="134"/>
      <c r="W4163" s="134"/>
      <c r="X4163" s="134"/>
      <c r="Y4163" s="134"/>
      <c r="Z4163" s="134"/>
      <c r="AA4163" s="134"/>
      <c r="AB4163" s="134"/>
      <c r="AC4163" s="134"/>
      <c r="AD4163" s="134"/>
      <c r="AE4163" s="134"/>
    </row>
    <row r="4164" spans="2:31">
      <c r="B4164" s="1319">
        <f t="shared" si="176"/>
        <v>-1</v>
      </c>
      <c r="D4164" s="1310"/>
      <c r="E4164" s="1310"/>
      <c r="F4164" s="1320"/>
      <c r="G4164" s="1310"/>
      <c r="H4164" s="1310"/>
      <c r="I4164" s="1310"/>
      <c r="J4164" s="1321"/>
      <c r="K4164" s="1321"/>
      <c r="L4164" s="1310"/>
      <c r="N4164" s="1322">
        <f t="shared" si="174"/>
        <v>0</v>
      </c>
      <c r="O4164" s="1323">
        <f t="shared" si="175"/>
        <v>0</v>
      </c>
      <c r="P4164" s="1323">
        <f>O4164/'1.5 Universal Data'!$E$36</f>
        <v>0</v>
      </c>
      <c r="R4164" s="134"/>
      <c r="S4164" s="134"/>
      <c r="T4164" s="134"/>
      <c r="U4164" s="134"/>
      <c r="V4164" s="134"/>
      <c r="W4164" s="134"/>
      <c r="X4164" s="134"/>
      <c r="Y4164" s="134"/>
      <c r="Z4164" s="134"/>
      <c r="AA4164" s="134"/>
      <c r="AB4164" s="134"/>
      <c r="AC4164" s="134"/>
      <c r="AD4164" s="134"/>
      <c r="AE4164" s="134"/>
    </row>
    <row r="4165" spans="2:31">
      <c r="B4165" s="1319">
        <f t="shared" si="176"/>
        <v>-1</v>
      </c>
      <c r="D4165" s="1310"/>
      <c r="E4165" s="1310"/>
      <c r="F4165" s="1320"/>
      <c r="G4165" s="1310"/>
      <c r="H4165" s="1310"/>
      <c r="I4165" s="1310"/>
      <c r="J4165" s="1321"/>
      <c r="K4165" s="1321"/>
      <c r="L4165" s="1310"/>
      <c r="N4165" s="1322">
        <f t="shared" si="174"/>
        <v>0</v>
      </c>
      <c r="O4165" s="1323">
        <f t="shared" si="175"/>
        <v>0</v>
      </c>
      <c r="P4165" s="1323">
        <f>O4165/'1.5 Universal Data'!$E$36</f>
        <v>0</v>
      </c>
      <c r="R4165" s="134"/>
      <c r="S4165" s="134"/>
      <c r="T4165" s="134"/>
      <c r="U4165" s="134"/>
      <c r="V4165" s="134"/>
      <c r="W4165" s="134"/>
      <c r="X4165" s="134"/>
      <c r="Y4165" s="134"/>
      <c r="Z4165" s="134"/>
      <c r="AA4165" s="134"/>
      <c r="AB4165" s="134"/>
      <c r="AC4165" s="134"/>
      <c r="AD4165" s="134"/>
      <c r="AE4165" s="134"/>
    </row>
    <row r="4166" spans="2:31">
      <c r="B4166" s="1319">
        <f t="shared" si="176"/>
        <v>-1</v>
      </c>
      <c r="D4166" s="1310"/>
      <c r="E4166" s="1310"/>
      <c r="F4166" s="1320"/>
      <c r="G4166" s="1310"/>
      <c r="H4166" s="1310"/>
      <c r="I4166" s="1310"/>
      <c r="J4166" s="1321"/>
      <c r="K4166" s="1321"/>
      <c r="L4166" s="1310"/>
      <c r="N4166" s="1322">
        <f t="shared" si="174"/>
        <v>0</v>
      </c>
      <c r="O4166" s="1323">
        <f t="shared" si="175"/>
        <v>0</v>
      </c>
      <c r="P4166" s="1323">
        <f>O4166/'1.5 Universal Data'!$E$36</f>
        <v>0</v>
      </c>
      <c r="R4166" s="134"/>
      <c r="S4166" s="134"/>
      <c r="T4166" s="134"/>
      <c r="U4166" s="134"/>
      <c r="V4166" s="134"/>
      <c r="W4166" s="134"/>
      <c r="X4166" s="134"/>
      <c r="Y4166" s="134"/>
      <c r="Z4166" s="134"/>
      <c r="AA4166" s="134"/>
      <c r="AB4166" s="134"/>
      <c r="AC4166" s="134"/>
      <c r="AD4166" s="134"/>
      <c r="AE4166" s="134"/>
    </row>
    <row r="4167" spans="2:31">
      <c r="B4167" s="1319">
        <f t="shared" si="176"/>
        <v>-1</v>
      </c>
      <c r="D4167" s="1310"/>
      <c r="E4167" s="1310"/>
      <c r="F4167" s="1320"/>
      <c r="G4167" s="1310"/>
      <c r="H4167" s="1310"/>
      <c r="I4167" s="1310"/>
      <c r="J4167" s="1321"/>
      <c r="K4167" s="1321"/>
      <c r="L4167" s="1310"/>
      <c r="N4167" s="1322">
        <f t="shared" si="174"/>
        <v>0</v>
      </c>
      <c r="O4167" s="1323">
        <f t="shared" si="175"/>
        <v>0</v>
      </c>
      <c r="P4167" s="1323">
        <f>O4167/'1.5 Universal Data'!$E$36</f>
        <v>0</v>
      </c>
      <c r="R4167" s="134"/>
      <c r="S4167" s="134"/>
      <c r="T4167" s="134"/>
      <c r="U4167" s="134"/>
      <c r="V4167" s="134"/>
      <c r="W4167" s="134"/>
      <c r="X4167" s="134"/>
      <c r="Y4167" s="134"/>
      <c r="Z4167" s="134"/>
      <c r="AA4167" s="134"/>
      <c r="AB4167" s="134"/>
      <c r="AC4167" s="134"/>
      <c r="AD4167" s="134"/>
      <c r="AE4167" s="134"/>
    </row>
    <row r="4168" spans="2:31">
      <c r="B4168" s="1319">
        <f t="shared" si="176"/>
        <v>-1</v>
      </c>
      <c r="D4168" s="1310"/>
      <c r="E4168" s="1310"/>
      <c r="F4168" s="1320"/>
      <c r="G4168" s="1310"/>
      <c r="H4168" s="1310"/>
      <c r="I4168" s="1310"/>
      <c r="J4168" s="1321"/>
      <c r="K4168" s="1321"/>
      <c r="L4168" s="1310"/>
      <c r="N4168" s="1322">
        <f t="shared" si="174"/>
        <v>0</v>
      </c>
      <c r="O4168" s="1323">
        <f t="shared" si="175"/>
        <v>0</v>
      </c>
      <c r="P4168" s="1323">
        <f>O4168/'1.5 Universal Data'!$E$36</f>
        <v>0</v>
      </c>
      <c r="R4168" s="134"/>
      <c r="S4168" s="134"/>
      <c r="T4168" s="134"/>
      <c r="U4168" s="134"/>
      <c r="V4168" s="134"/>
      <c r="W4168" s="134"/>
      <c r="X4168" s="134"/>
      <c r="Y4168" s="134"/>
      <c r="Z4168" s="134"/>
      <c r="AA4168" s="134"/>
      <c r="AB4168" s="134"/>
      <c r="AC4168" s="134"/>
      <c r="AD4168" s="134"/>
      <c r="AE4168" s="134"/>
    </row>
    <row r="4169" spans="2:31">
      <c r="B4169" s="1319">
        <f t="shared" si="176"/>
        <v>-1</v>
      </c>
      <c r="D4169" s="1310"/>
      <c r="E4169" s="1310"/>
      <c r="F4169" s="1320"/>
      <c r="G4169" s="1310"/>
      <c r="H4169" s="1310"/>
      <c r="I4169" s="1310"/>
      <c r="J4169" s="1321"/>
      <c r="K4169" s="1321"/>
      <c r="L4169" s="1310"/>
      <c r="N4169" s="1322">
        <f t="shared" si="174"/>
        <v>0</v>
      </c>
      <c r="O4169" s="1323">
        <f t="shared" si="175"/>
        <v>0</v>
      </c>
      <c r="P4169" s="1323">
        <f>O4169/'1.5 Universal Data'!$E$36</f>
        <v>0</v>
      </c>
      <c r="R4169" s="134"/>
      <c r="S4169" s="134"/>
      <c r="T4169" s="134"/>
      <c r="U4169" s="134"/>
      <c r="V4169" s="134"/>
      <c r="W4169" s="134"/>
      <c r="X4169" s="134"/>
      <c r="Y4169" s="134"/>
      <c r="Z4169" s="134"/>
      <c r="AA4169" s="134"/>
      <c r="AB4169" s="134"/>
      <c r="AC4169" s="134"/>
      <c r="AD4169" s="134"/>
      <c r="AE4169" s="134"/>
    </row>
    <row r="4170" spans="2:31">
      <c r="B4170" s="1319">
        <f t="shared" si="176"/>
        <v>-1</v>
      </c>
      <c r="D4170" s="1310"/>
      <c r="E4170" s="1310"/>
      <c r="F4170" s="1320"/>
      <c r="G4170" s="1310"/>
      <c r="H4170" s="1310"/>
      <c r="I4170" s="1310"/>
      <c r="J4170" s="1321"/>
      <c r="K4170" s="1321"/>
      <c r="L4170" s="1310"/>
      <c r="N4170" s="1322">
        <f t="shared" si="174"/>
        <v>0</v>
      </c>
      <c r="O4170" s="1323">
        <f t="shared" si="175"/>
        <v>0</v>
      </c>
      <c r="P4170" s="1323">
        <f>O4170/'1.5 Universal Data'!$E$36</f>
        <v>0</v>
      </c>
      <c r="R4170" s="134"/>
      <c r="S4170" s="134"/>
      <c r="T4170" s="134"/>
      <c r="U4170" s="134"/>
      <c r="V4170" s="134"/>
      <c r="W4170" s="134"/>
      <c r="X4170" s="134"/>
      <c r="Y4170" s="134"/>
      <c r="Z4170" s="134"/>
      <c r="AA4170" s="134"/>
      <c r="AB4170" s="134"/>
      <c r="AC4170" s="134"/>
      <c r="AD4170" s="134"/>
      <c r="AE4170" s="134"/>
    </row>
    <row r="4171" spans="2:31">
      <c r="B4171" s="1319">
        <f t="shared" si="176"/>
        <v>-1</v>
      </c>
      <c r="D4171" s="1310"/>
      <c r="E4171" s="1310"/>
      <c r="F4171" s="1320"/>
      <c r="G4171" s="1310"/>
      <c r="H4171" s="1310"/>
      <c r="I4171" s="1310"/>
      <c r="J4171" s="1321"/>
      <c r="K4171" s="1321"/>
      <c r="L4171" s="1310"/>
      <c r="N4171" s="1322">
        <f t="shared" si="174"/>
        <v>0</v>
      </c>
      <c r="O4171" s="1323">
        <f t="shared" si="175"/>
        <v>0</v>
      </c>
      <c r="P4171" s="1323">
        <f>O4171/'1.5 Universal Data'!$E$36</f>
        <v>0</v>
      </c>
      <c r="R4171" s="134"/>
      <c r="S4171" s="134"/>
      <c r="T4171" s="134"/>
      <c r="U4171" s="134"/>
      <c r="V4171" s="134"/>
      <c r="W4171" s="134"/>
      <c r="X4171" s="134"/>
      <c r="Y4171" s="134"/>
      <c r="Z4171" s="134"/>
      <c r="AA4171" s="134"/>
      <c r="AB4171" s="134"/>
      <c r="AC4171" s="134"/>
      <c r="AD4171" s="134"/>
      <c r="AE4171" s="134"/>
    </row>
    <row r="4172" spans="2:31">
      <c r="B4172" s="1319">
        <f t="shared" si="176"/>
        <v>-1</v>
      </c>
      <c r="D4172" s="1310"/>
      <c r="E4172" s="1310"/>
      <c r="F4172" s="1320"/>
      <c r="G4172" s="1310"/>
      <c r="H4172" s="1310"/>
      <c r="I4172" s="1310"/>
      <c r="J4172" s="1321"/>
      <c r="K4172" s="1321"/>
      <c r="L4172" s="1310"/>
      <c r="N4172" s="1322">
        <f t="shared" si="174"/>
        <v>0</v>
      </c>
      <c r="O4172" s="1323">
        <f t="shared" si="175"/>
        <v>0</v>
      </c>
      <c r="P4172" s="1323">
        <f>O4172/'1.5 Universal Data'!$E$36</f>
        <v>0</v>
      </c>
      <c r="R4172" s="134"/>
      <c r="S4172" s="134"/>
      <c r="T4172" s="134"/>
      <c r="U4172" s="134"/>
      <c r="V4172" s="134"/>
      <c r="W4172" s="134"/>
      <c r="X4172" s="134"/>
      <c r="Y4172" s="134"/>
      <c r="Z4172" s="134"/>
      <c r="AA4172" s="134"/>
      <c r="AB4172" s="134"/>
      <c r="AC4172" s="134"/>
      <c r="AD4172" s="134"/>
      <c r="AE4172" s="134"/>
    </row>
    <row r="4173" spans="2:31">
      <c r="B4173" s="1319">
        <f t="shared" si="176"/>
        <v>-1</v>
      </c>
      <c r="D4173" s="1310"/>
      <c r="E4173" s="1310"/>
      <c r="F4173" s="1320"/>
      <c r="G4173" s="1310"/>
      <c r="H4173" s="1310"/>
      <c r="I4173" s="1310"/>
      <c r="J4173" s="1321"/>
      <c r="K4173" s="1321"/>
      <c r="L4173" s="1310"/>
      <c r="N4173" s="1322">
        <f t="shared" si="174"/>
        <v>0</v>
      </c>
      <c r="O4173" s="1323">
        <f t="shared" si="175"/>
        <v>0</v>
      </c>
      <c r="P4173" s="1323">
        <f>O4173/'1.5 Universal Data'!$E$36</f>
        <v>0</v>
      </c>
      <c r="R4173" s="134"/>
      <c r="S4173" s="134"/>
      <c r="T4173" s="134"/>
      <c r="U4173" s="134"/>
      <c r="V4173" s="134"/>
      <c r="W4173" s="134"/>
      <c r="X4173" s="134"/>
      <c r="Y4173" s="134"/>
      <c r="Z4173" s="134"/>
      <c r="AA4173" s="134"/>
      <c r="AB4173" s="134"/>
      <c r="AC4173" s="134"/>
      <c r="AD4173" s="134"/>
      <c r="AE4173" s="134"/>
    </row>
    <row r="4174" spans="2:31">
      <c r="B4174" s="1319">
        <f t="shared" si="176"/>
        <v>-1</v>
      </c>
      <c r="D4174" s="1310"/>
      <c r="E4174" s="1310"/>
      <c r="F4174" s="1320"/>
      <c r="G4174" s="1310"/>
      <c r="H4174" s="1310"/>
      <c r="I4174" s="1310"/>
      <c r="J4174" s="1321"/>
      <c r="K4174" s="1321"/>
      <c r="L4174" s="1310"/>
      <c r="N4174" s="1322">
        <f t="shared" si="174"/>
        <v>0</v>
      </c>
      <c r="O4174" s="1323">
        <f t="shared" si="175"/>
        <v>0</v>
      </c>
      <c r="P4174" s="1323">
        <f>O4174/'1.5 Universal Data'!$E$36</f>
        <v>0</v>
      </c>
      <c r="R4174" s="134"/>
      <c r="S4174" s="134"/>
      <c r="T4174" s="134"/>
      <c r="U4174" s="134"/>
      <c r="V4174" s="134"/>
      <c r="W4174" s="134"/>
      <c r="X4174" s="134"/>
      <c r="Y4174" s="134"/>
      <c r="Z4174" s="134"/>
      <c r="AA4174" s="134"/>
      <c r="AB4174" s="134"/>
      <c r="AC4174" s="134"/>
      <c r="AD4174" s="134"/>
      <c r="AE4174" s="134"/>
    </row>
    <row r="4175" spans="2:31">
      <c r="B4175" s="1319">
        <f t="shared" si="176"/>
        <v>-1</v>
      </c>
      <c r="D4175" s="1310"/>
      <c r="E4175" s="1310"/>
      <c r="F4175" s="1320"/>
      <c r="G4175" s="1310"/>
      <c r="H4175" s="1310"/>
      <c r="I4175" s="1310"/>
      <c r="J4175" s="1321"/>
      <c r="K4175" s="1321"/>
      <c r="L4175" s="1310"/>
      <c r="N4175" s="1322">
        <f t="shared" si="174"/>
        <v>0</v>
      </c>
      <c r="O4175" s="1323">
        <f t="shared" si="175"/>
        <v>0</v>
      </c>
      <c r="P4175" s="1323">
        <f>O4175/'1.5 Universal Data'!$E$36</f>
        <v>0</v>
      </c>
      <c r="R4175" s="134"/>
      <c r="S4175" s="134"/>
      <c r="T4175" s="134"/>
      <c r="U4175" s="134"/>
      <c r="V4175" s="134"/>
      <c r="W4175" s="134"/>
      <c r="X4175" s="134"/>
      <c r="Y4175" s="134"/>
      <c r="Z4175" s="134"/>
      <c r="AA4175" s="134"/>
      <c r="AB4175" s="134"/>
      <c r="AC4175" s="134"/>
      <c r="AD4175" s="134"/>
      <c r="AE4175" s="134"/>
    </row>
    <row r="4176" spans="2:31">
      <c r="B4176" s="1319">
        <f t="shared" si="176"/>
        <v>-1</v>
      </c>
      <c r="D4176" s="1310"/>
      <c r="E4176" s="1310"/>
      <c r="F4176" s="1320"/>
      <c r="G4176" s="1310"/>
      <c r="H4176" s="1310"/>
      <c r="I4176" s="1310"/>
      <c r="J4176" s="1321"/>
      <c r="K4176" s="1321"/>
      <c r="L4176" s="1310"/>
      <c r="N4176" s="1322">
        <f t="shared" ref="N4176:N4239" si="177">+H4176*((K4176-J4176)+1)*B4176</f>
        <v>0</v>
      </c>
      <c r="O4176" s="1323">
        <f t="shared" ref="O4176:O4239" si="178">N4176*L4176/100</f>
        <v>0</v>
      </c>
      <c r="P4176" s="1323">
        <f>O4176/'1.5 Universal Data'!$E$36</f>
        <v>0</v>
      </c>
      <c r="R4176" s="134"/>
      <c r="S4176" s="134"/>
      <c r="T4176" s="134"/>
      <c r="U4176" s="134"/>
      <c r="V4176" s="134"/>
      <c r="W4176" s="134"/>
      <c r="X4176" s="134"/>
      <c r="Y4176" s="134"/>
      <c r="Z4176" s="134"/>
      <c r="AA4176" s="134"/>
      <c r="AB4176" s="134"/>
      <c r="AC4176" s="134"/>
      <c r="AD4176" s="134"/>
      <c r="AE4176" s="134"/>
    </row>
    <row r="4177" spans="2:31">
      <c r="B4177" s="1319">
        <f t="shared" si="176"/>
        <v>-1</v>
      </c>
      <c r="D4177" s="1310"/>
      <c r="E4177" s="1310"/>
      <c r="F4177" s="1320"/>
      <c r="G4177" s="1310"/>
      <c r="H4177" s="1310"/>
      <c r="I4177" s="1310"/>
      <c r="J4177" s="1321"/>
      <c r="K4177" s="1321"/>
      <c r="L4177" s="1310"/>
      <c r="N4177" s="1322">
        <f t="shared" si="177"/>
        <v>0</v>
      </c>
      <c r="O4177" s="1323">
        <f t="shared" si="178"/>
        <v>0</v>
      </c>
      <c r="P4177" s="1323">
        <f>O4177/'1.5 Universal Data'!$E$36</f>
        <v>0</v>
      </c>
      <c r="R4177" s="134"/>
      <c r="S4177" s="134"/>
      <c r="T4177" s="134"/>
      <c r="U4177" s="134"/>
      <c r="V4177" s="134"/>
      <c r="W4177" s="134"/>
      <c r="X4177" s="134"/>
      <c r="Y4177" s="134"/>
      <c r="Z4177" s="134"/>
      <c r="AA4177" s="134"/>
      <c r="AB4177" s="134"/>
      <c r="AC4177" s="134"/>
      <c r="AD4177" s="134"/>
      <c r="AE4177" s="134"/>
    </row>
    <row r="4178" spans="2:31">
      <c r="B4178" s="1319">
        <f t="shared" si="176"/>
        <v>-1</v>
      </c>
      <c r="D4178" s="1310"/>
      <c r="E4178" s="1310"/>
      <c r="F4178" s="1320"/>
      <c r="G4178" s="1310"/>
      <c r="H4178" s="1310"/>
      <c r="I4178" s="1310"/>
      <c r="J4178" s="1321"/>
      <c r="K4178" s="1321"/>
      <c r="L4178" s="1310"/>
      <c r="N4178" s="1322">
        <f t="shared" si="177"/>
        <v>0</v>
      </c>
      <c r="O4178" s="1323">
        <f t="shared" si="178"/>
        <v>0</v>
      </c>
      <c r="P4178" s="1323">
        <f>O4178/'1.5 Universal Data'!$E$36</f>
        <v>0</v>
      </c>
      <c r="R4178" s="134"/>
      <c r="S4178" s="134"/>
      <c r="T4178" s="134"/>
      <c r="U4178" s="134"/>
      <c r="V4178" s="134"/>
      <c r="W4178" s="134"/>
      <c r="X4178" s="134"/>
      <c r="Y4178" s="134"/>
      <c r="Z4178" s="134"/>
      <c r="AA4178" s="134"/>
      <c r="AB4178" s="134"/>
      <c r="AC4178" s="134"/>
      <c r="AD4178" s="134"/>
      <c r="AE4178" s="134"/>
    </row>
    <row r="4179" spans="2:31">
      <c r="B4179" s="1319">
        <f t="shared" si="176"/>
        <v>-1</v>
      </c>
      <c r="D4179" s="1310"/>
      <c r="E4179" s="1310"/>
      <c r="F4179" s="1320"/>
      <c r="G4179" s="1310"/>
      <c r="H4179" s="1310"/>
      <c r="I4179" s="1310"/>
      <c r="J4179" s="1321"/>
      <c r="K4179" s="1321"/>
      <c r="L4179" s="1310"/>
      <c r="N4179" s="1322">
        <f t="shared" si="177"/>
        <v>0</v>
      </c>
      <c r="O4179" s="1323">
        <f t="shared" si="178"/>
        <v>0</v>
      </c>
      <c r="P4179" s="1323">
        <f>O4179/'1.5 Universal Data'!$E$36</f>
        <v>0</v>
      </c>
      <c r="R4179" s="134"/>
      <c r="S4179" s="134"/>
      <c r="T4179" s="134"/>
      <c r="U4179" s="134"/>
      <c r="V4179" s="134"/>
      <c r="W4179" s="134"/>
      <c r="X4179" s="134"/>
      <c r="Y4179" s="134"/>
      <c r="Z4179" s="134"/>
      <c r="AA4179" s="134"/>
      <c r="AB4179" s="134"/>
      <c r="AC4179" s="134"/>
      <c r="AD4179" s="134"/>
      <c r="AE4179" s="134"/>
    </row>
    <row r="4180" spans="2:31">
      <c r="B4180" s="1319">
        <f t="shared" si="176"/>
        <v>-1</v>
      </c>
      <c r="D4180" s="1310"/>
      <c r="E4180" s="1310"/>
      <c r="F4180" s="1320"/>
      <c r="G4180" s="1310"/>
      <c r="H4180" s="1310"/>
      <c r="I4180" s="1310"/>
      <c r="J4180" s="1321"/>
      <c r="K4180" s="1321"/>
      <c r="L4180" s="1310"/>
      <c r="N4180" s="1322">
        <f t="shared" si="177"/>
        <v>0</v>
      </c>
      <c r="O4180" s="1323">
        <f t="shared" si="178"/>
        <v>0</v>
      </c>
      <c r="P4180" s="1323">
        <f>O4180/'1.5 Universal Data'!$E$36</f>
        <v>0</v>
      </c>
      <c r="R4180" s="134"/>
      <c r="S4180" s="134"/>
      <c r="T4180" s="134"/>
      <c r="U4180" s="134"/>
      <c r="V4180" s="134"/>
      <c r="W4180" s="134"/>
      <c r="X4180" s="134"/>
      <c r="Y4180" s="134"/>
      <c r="Z4180" s="134"/>
      <c r="AA4180" s="134"/>
      <c r="AB4180" s="134"/>
      <c r="AC4180" s="134"/>
      <c r="AD4180" s="134"/>
      <c r="AE4180" s="134"/>
    </row>
    <row r="4181" spans="2:31">
      <c r="B4181" s="1319">
        <f t="shared" si="176"/>
        <v>-1</v>
      </c>
      <c r="D4181" s="1310"/>
      <c r="E4181" s="1310"/>
      <c r="F4181" s="1320"/>
      <c r="G4181" s="1310"/>
      <c r="H4181" s="1310"/>
      <c r="I4181" s="1310"/>
      <c r="J4181" s="1321"/>
      <c r="K4181" s="1321"/>
      <c r="L4181" s="1310"/>
      <c r="N4181" s="1322">
        <f t="shared" si="177"/>
        <v>0</v>
      </c>
      <c r="O4181" s="1323">
        <f t="shared" si="178"/>
        <v>0</v>
      </c>
      <c r="P4181" s="1323">
        <f>O4181/'1.5 Universal Data'!$E$36</f>
        <v>0</v>
      </c>
      <c r="R4181" s="134"/>
      <c r="S4181" s="134"/>
      <c r="T4181" s="134"/>
      <c r="U4181" s="134"/>
      <c r="V4181" s="134"/>
      <c r="W4181" s="134"/>
      <c r="X4181" s="134"/>
      <c r="Y4181" s="134"/>
      <c r="Z4181" s="134"/>
      <c r="AA4181" s="134"/>
      <c r="AB4181" s="134"/>
      <c r="AC4181" s="134"/>
      <c r="AD4181" s="134"/>
      <c r="AE4181" s="134"/>
    </row>
    <row r="4182" spans="2:31">
      <c r="B4182" s="1319">
        <f t="shared" si="176"/>
        <v>-1</v>
      </c>
      <c r="D4182" s="1310"/>
      <c r="E4182" s="1310"/>
      <c r="F4182" s="1320"/>
      <c r="G4182" s="1310"/>
      <c r="H4182" s="1310"/>
      <c r="I4182" s="1310"/>
      <c r="J4182" s="1321"/>
      <c r="K4182" s="1321"/>
      <c r="L4182" s="1310"/>
      <c r="N4182" s="1322">
        <f t="shared" si="177"/>
        <v>0</v>
      </c>
      <c r="O4182" s="1323">
        <f t="shared" si="178"/>
        <v>0</v>
      </c>
      <c r="P4182" s="1323">
        <f>O4182/'1.5 Universal Data'!$E$36</f>
        <v>0</v>
      </c>
      <c r="R4182" s="134"/>
      <c r="S4182" s="134"/>
      <c r="T4182" s="134"/>
      <c r="U4182" s="134"/>
      <c r="V4182" s="134"/>
      <c r="W4182" s="134"/>
      <c r="X4182" s="134"/>
      <c r="Y4182" s="134"/>
      <c r="Z4182" s="134"/>
      <c r="AA4182" s="134"/>
      <c r="AB4182" s="134"/>
      <c r="AC4182" s="134"/>
      <c r="AD4182" s="134"/>
      <c r="AE4182" s="134"/>
    </row>
    <row r="4183" spans="2:31">
      <c r="B4183" s="1319">
        <f t="shared" ref="B4183:B4246" si="179">IF(G4183="buy",1,-1)</f>
        <v>-1</v>
      </c>
      <c r="D4183" s="1310"/>
      <c r="E4183" s="1310"/>
      <c r="F4183" s="1320"/>
      <c r="G4183" s="1310"/>
      <c r="H4183" s="1310"/>
      <c r="I4183" s="1310"/>
      <c r="J4183" s="1321"/>
      <c r="K4183" s="1321"/>
      <c r="L4183" s="1310"/>
      <c r="N4183" s="1322">
        <f t="shared" si="177"/>
        <v>0</v>
      </c>
      <c r="O4183" s="1323">
        <f t="shared" si="178"/>
        <v>0</v>
      </c>
      <c r="P4183" s="1323">
        <f>O4183/'1.5 Universal Data'!$E$36</f>
        <v>0</v>
      </c>
      <c r="R4183" s="134"/>
      <c r="S4183" s="134"/>
      <c r="T4183" s="134"/>
      <c r="U4183" s="134"/>
      <c r="V4183" s="134"/>
      <c r="W4183" s="134"/>
      <c r="X4183" s="134"/>
      <c r="Y4183" s="134"/>
      <c r="Z4183" s="134"/>
      <c r="AA4183" s="134"/>
      <c r="AB4183" s="134"/>
      <c r="AC4183" s="134"/>
      <c r="AD4183" s="134"/>
      <c r="AE4183" s="134"/>
    </row>
    <row r="4184" spans="2:31">
      <c r="B4184" s="1319">
        <f t="shared" si="179"/>
        <v>-1</v>
      </c>
      <c r="D4184" s="1310"/>
      <c r="E4184" s="1310"/>
      <c r="F4184" s="1320"/>
      <c r="G4184" s="1310"/>
      <c r="H4184" s="1310"/>
      <c r="I4184" s="1310"/>
      <c r="J4184" s="1321"/>
      <c r="K4184" s="1321"/>
      <c r="L4184" s="1310"/>
      <c r="N4184" s="1322">
        <f t="shared" si="177"/>
        <v>0</v>
      </c>
      <c r="O4184" s="1323">
        <f t="shared" si="178"/>
        <v>0</v>
      </c>
      <c r="P4184" s="1323">
        <f>O4184/'1.5 Universal Data'!$E$36</f>
        <v>0</v>
      </c>
      <c r="R4184" s="134"/>
      <c r="S4184" s="134"/>
      <c r="T4184" s="134"/>
      <c r="U4184" s="134"/>
      <c r="V4184" s="134"/>
      <c r="W4184" s="134"/>
      <c r="X4184" s="134"/>
      <c r="Y4184" s="134"/>
      <c r="Z4184" s="134"/>
      <c r="AA4184" s="134"/>
      <c r="AB4184" s="134"/>
      <c r="AC4184" s="134"/>
      <c r="AD4184" s="134"/>
      <c r="AE4184" s="134"/>
    </row>
    <row r="4185" spans="2:31">
      <c r="B4185" s="1319">
        <f t="shared" si="179"/>
        <v>-1</v>
      </c>
      <c r="D4185" s="1310"/>
      <c r="E4185" s="1310"/>
      <c r="F4185" s="1320"/>
      <c r="G4185" s="1310"/>
      <c r="H4185" s="1310"/>
      <c r="I4185" s="1310"/>
      <c r="J4185" s="1321"/>
      <c r="K4185" s="1321"/>
      <c r="L4185" s="1310"/>
      <c r="N4185" s="1322">
        <f t="shared" si="177"/>
        <v>0</v>
      </c>
      <c r="O4185" s="1323">
        <f t="shared" si="178"/>
        <v>0</v>
      </c>
      <c r="P4185" s="1323">
        <f>O4185/'1.5 Universal Data'!$E$36</f>
        <v>0</v>
      </c>
      <c r="R4185" s="134"/>
      <c r="S4185" s="134"/>
      <c r="T4185" s="134"/>
      <c r="U4185" s="134"/>
      <c r="V4185" s="134"/>
      <c r="W4185" s="134"/>
      <c r="X4185" s="134"/>
      <c r="Y4185" s="134"/>
      <c r="Z4185" s="134"/>
      <c r="AA4185" s="134"/>
      <c r="AB4185" s="134"/>
      <c r="AC4185" s="134"/>
      <c r="AD4185" s="134"/>
      <c r="AE4185" s="134"/>
    </row>
    <row r="4186" spans="2:31">
      <c r="B4186" s="1319">
        <f t="shared" si="179"/>
        <v>-1</v>
      </c>
      <c r="D4186" s="1310"/>
      <c r="E4186" s="1310"/>
      <c r="F4186" s="1320"/>
      <c r="G4186" s="1310"/>
      <c r="H4186" s="1310"/>
      <c r="I4186" s="1310"/>
      <c r="J4186" s="1321"/>
      <c r="K4186" s="1321"/>
      <c r="L4186" s="1310"/>
      <c r="N4186" s="1322">
        <f t="shared" si="177"/>
        <v>0</v>
      </c>
      <c r="O4186" s="1323">
        <f t="shared" si="178"/>
        <v>0</v>
      </c>
      <c r="P4186" s="1323">
        <f>O4186/'1.5 Universal Data'!$E$36</f>
        <v>0</v>
      </c>
      <c r="R4186" s="134"/>
      <c r="S4186" s="134"/>
      <c r="T4186" s="134"/>
      <c r="U4186" s="134"/>
      <c r="V4186" s="134"/>
      <c r="W4186" s="134"/>
      <c r="X4186" s="134"/>
      <c r="Y4186" s="134"/>
      <c r="Z4186" s="134"/>
      <c r="AA4186" s="134"/>
      <c r="AB4186" s="134"/>
      <c r="AC4186" s="134"/>
      <c r="AD4186" s="134"/>
      <c r="AE4186" s="134"/>
    </row>
    <row r="4187" spans="2:31">
      <c r="B4187" s="1319">
        <f t="shared" si="179"/>
        <v>-1</v>
      </c>
      <c r="D4187" s="1310"/>
      <c r="E4187" s="1310"/>
      <c r="F4187" s="1320"/>
      <c r="G4187" s="1310"/>
      <c r="H4187" s="1310"/>
      <c r="I4187" s="1310"/>
      <c r="J4187" s="1321"/>
      <c r="K4187" s="1321"/>
      <c r="L4187" s="1310"/>
      <c r="N4187" s="1322">
        <f t="shared" si="177"/>
        <v>0</v>
      </c>
      <c r="O4187" s="1323">
        <f t="shared" si="178"/>
        <v>0</v>
      </c>
      <c r="P4187" s="1323">
        <f>O4187/'1.5 Universal Data'!$E$36</f>
        <v>0</v>
      </c>
      <c r="R4187" s="134"/>
      <c r="S4187" s="134"/>
      <c r="T4187" s="134"/>
      <c r="U4187" s="134"/>
      <c r="V4187" s="134"/>
      <c r="W4187" s="134"/>
      <c r="X4187" s="134"/>
      <c r="Y4187" s="134"/>
      <c r="Z4187" s="134"/>
      <c r="AA4187" s="134"/>
      <c r="AB4187" s="134"/>
      <c r="AC4187" s="134"/>
      <c r="AD4187" s="134"/>
      <c r="AE4187" s="134"/>
    </row>
    <row r="4188" spans="2:31">
      <c r="B4188" s="1319">
        <f t="shared" si="179"/>
        <v>-1</v>
      </c>
      <c r="D4188" s="1310"/>
      <c r="E4188" s="1310"/>
      <c r="F4188" s="1320"/>
      <c r="G4188" s="1310"/>
      <c r="H4188" s="1310"/>
      <c r="I4188" s="1310"/>
      <c r="J4188" s="1321"/>
      <c r="K4188" s="1321"/>
      <c r="L4188" s="1310"/>
      <c r="N4188" s="1322">
        <f t="shared" si="177"/>
        <v>0</v>
      </c>
      <c r="O4188" s="1323">
        <f t="shared" si="178"/>
        <v>0</v>
      </c>
      <c r="P4188" s="1323">
        <f>O4188/'1.5 Universal Data'!$E$36</f>
        <v>0</v>
      </c>
      <c r="R4188" s="134"/>
      <c r="S4188" s="134"/>
      <c r="T4188" s="134"/>
      <c r="U4188" s="134"/>
      <c r="V4188" s="134"/>
      <c r="W4188" s="134"/>
      <c r="X4188" s="134"/>
      <c r="Y4188" s="134"/>
      <c r="Z4188" s="134"/>
      <c r="AA4188" s="134"/>
      <c r="AB4188" s="134"/>
      <c r="AC4188" s="134"/>
      <c r="AD4188" s="134"/>
      <c r="AE4188" s="134"/>
    </row>
    <row r="4189" spans="2:31">
      <c r="B4189" s="1319">
        <f t="shared" si="179"/>
        <v>-1</v>
      </c>
      <c r="D4189" s="1310"/>
      <c r="E4189" s="1310"/>
      <c r="F4189" s="1320"/>
      <c r="G4189" s="1310"/>
      <c r="H4189" s="1310"/>
      <c r="I4189" s="1310"/>
      <c r="J4189" s="1321"/>
      <c r="K4189" s="1321"/>
      <c r="L4189" s="1310"/>
      <c r="N4189" s="1322">
        <f t="shared" si="177"/>
        <v>0</v>
      </c>
      <c r="O4189" s="1323">
        <f t="shared" si="178"/>
        <v>0</v>
      </c>
      <c r="P4189" s="1323">
        <f>O4189/'1.5 Universal Data'!$E$36</f>
        <v>0</v>
      </c>
      <c r="R4189" s="134"/>
      <c r="S4189" s="134"/>
      <c r="T4189" s="134"/>
      <c r="U4189" s="134"/>
      <c r="V4189" s="134"/>
      <c r="W4189" s="134"/>
      <c r="X4189" s="134"/>
      <c r="Y4189" s="134"/>
      <c r="Z4189" s="134"/>
      <c r="AA4189" s="134"/>
      <c r="AB4189" s="134"/>
      <c r="AC4189" s="134"/>
      <c r="AD4189" s="134"/>
      <c r="AE4189" s="134"/>
    </row>
    <row r="4190" spans="2:31">
      <c r="B4190" s="1319">
        <f t="shared" si="179"/>
        <v>-1</v>
      </c>
      <c r="D4190" s="1310"/>
      <c r="E4190" s="1310"/>
      <c r="F4190" s="1320"/>
      <c r="G4190" s="1310"/>
      <c r="H4190" s="1310"/>
      <c r="I4190" s="1310"/>
      <c r="J4190" s="1321"/>
      <c r="K4190" s="1321"/>
      <c r="L4190" s="1310"/>
      <c r="N4190" s="1322">
        <f t="shared" si="177"/>
        <v>0</v>
      </c>
      <c r="O4190" s="1323">
        <f t="shared" si="178"/>
        <v>0</v>
      </c>
      <c r="P4190" s="1323">
        <f>O4190/'1.5 Universal Data'!$E$36</f>
        <v>0</v>
      </c>
      <c r="R4190" s="134"/>
      <c r="S4190" s="134"/>
      <c r="T4190" s="134"/>
      <c r="U4190" s="134"/>
      <c r="V4190" s="134"/>
      <c r="W4190" s="134"/>
      <c r="X4190" s="134"/>
      <c r="Y4190" s="134"/>
      <c r="Z4190" s="134"/>
      <c r="AA4190" s="134"/>
      <c r="AB4190" s="134"/>
      <c r="AC4190" s="134"/>
      <c r="AD4190" s="134"/>
      <c r="AE4190" s="134"/>
    </row>
    <row r="4191" spans="2:31">
      <c r="B4191" s="1319">
        <f t="shared" si="179"/>
        <v>-1</v>
      </c>
      <c r="D4191" s="1310"/>
      <c r="E4191" s="1310"/>
      <c r="F4191" s="1320"/>
      <c r="G4191" s="1310"/>
      <c r="H4191" s="1310"/>
      <c r="I4191" s="1310"/>
      <c r="J4191" s="1321"/>
      <c r="K4191" s="1321"/>
      <c r="L4191" s="1310"/>
      <c r="N4191" s="1322">
        <f t="shared" si="177"/>
        <v>0</v>
      </c>
      <c r="O4191" s="1323">
        <f t="shared" si="178"/>
        <v>0</v>
      </c>
      <c r="P4191" s="1323">
        <f>O4191/'1.5 Universal Data'!$E$36</f>
        <v>0</v>
      </c>
      <c r="R4191" s="134"/>
      <c r="S4191" s="134"/>
      <c r="T4191" s="134"/>
      <c r="U4191" s="134"/>
      <c r="V4191" s="134"/>
      <c r="W4191" s="134"/>
      <c r="X4191" s="134"/>
      <c r="Y4191" s="134"/>
      <c r="Z4191" s="134"/>
      <c r="AA4191" s="134"/>
      <c r="AB4191" s="134"/>
      <c r="AC4191" s="134"/>
      <c r="AD4191" s="134"/>
      <c r="AE4191" s="134"/>
    </row>
    <row r="4192" spans="2:31">
      <c r="B4192" s="1319">
        <f t="shared" si="179"/>
        <v>-1</v>
      </c>
      <c r="D4192" s="1310"/>
      <c r="E4192" s="1310"/>
      <c r="F4192" s="1320"/>
      <c r="G4192" s="1310"/>
      <c r="H4192" s="1310"/>
      <c r="I4192" s="1310"/>
      <c r="J4192" s="1321"/>
      <c r="K4192" s="1321"/>
      <c r="L4192" s="1310"/>
      <c r="N4192" s="1322">
        <f t="shared" si="177"/>
        <v>0</v>
      </c>
      <c r="O4192" s="1323">
        <f t="shared" si="178"/>
        <v>0</v>
      </c>
      <c r="P4192" s="1323">
        <f>O4192/'1.5 Universal Data'!$E$36</f>
        <v>0</v>
      </c>
      <c r="R4192" s="134"/>
      <c r="S4192" s="134"/>
      <c r="T4192" s="134"/>
      <c r="U4192" s="134"/>
      <c r="V4192" s="134"/>
      <c r="W4192" s="134"/>
      <c r="X4192" s="134"/>
      <c r="Y4192" s="134"/>
      <c r="Z4192" s="134"/>
      <c r="AA4192" s="134"/>
      <c r="AB4192" s="134"/>
      <c r="AC4192" s="134"/>
      <c r="AD4192" s="134"/>
      <c r="AE4192" s="134"/>
    </row>
    <row r="4193" spans="2:31">
      <c r="B4193" s="1319">
        <f t="shared" si="179"/>
        <v>-1</v>
      </c>
      <c r="D4193" s="1310"/>
      <c r="E4193" s="1310"/>
      <c r="F4193" s="1320"/>
      <c r="G4193" s="1310"/>
      <c r="H4193" s="1310"/>
      <c r="I4193" s="1310"/>
      <c r="J4193" s="1321"/>
      <c r="K4193" s="1321"/>
      <c r="L4193" s="1310"/>
      <c r="N4193" s="1322">
        <f t="shared" si="177"/>
        <v>0</v>
      </c>
      <c r="O4193" s="1323">
        <f t="shared" si="178"/>
        <v>0</v>
      </c>
      <c r="P4193" s="1323">
        <f>O4193/'1.5 Universal Data'!$E$36</f>
        <v>0</v>
      </c>
      <c r="R4193" s="134"/>
      <c r="S4193" s="134"/>
      <c r="T4193" s="134"/>
      <c r="U4193" s="134"/>
      <c r="V4193" s="134"/>
      <c r="W4193" s="134"/>
      <c r="X4193" s="134"/>
      <c r="Y4193" s="134"/>
      <c r="Z4193" s="134"/>
      <c r="AA4193" s="134"/>
      <c r="AB4193" s="134"/>
      <c r="AC4193" s="134"/>
      <c r="AD4193" s="134"/>
      <c r="AE4193" s="134"/>
    </row>
    <row r="4194" spans="2:31">
      <c r="B4194" s="1319">
        <f t="shared" si="179"/>
        <v>-1</v>
      </c>
      <c r="D4194" s="1310"/>
      <c r="E4194" s="1310"/>
      <c r="F4194" s="1320"/>
      <c r="G4194" s="1310"/>
      <c r="H4194" s="1310"/>
      <c r="I4194" s="1310"/>
      <c r="J4194" s="1321"/>
      <c r="K4194" s="1321"/>
      <c r="L4194" s="1310"/>
      <c r="N4194" s="1322">
        <f t="shared" si="177"/>
        <v>0</v>
      </c>
      <c r="O4194" s="1323">
        <f t="shared" si="178"/>
        <v>0</v>
      </c>
      <c r="P4194" s="1323">
        <f>O4194/'1.5 Universal Data'!$E$36</f>
        <v>0</v>
      </c>
      <c r="R4194" s="134"/>
      <c r="S4194" s="134"/>
      <c r="T4194" s="134"/>
      <c r="U4194" s="134"/>
      <c r="V4194" s="134"/>
      <c r="W4194" s="134"/>
      <c r="X4194" s="134"/>
      <c r="Y4194" s="134"/>
      <c r="Z4194" s="134"/>
      <c r="AA4194" s="134"/>
      <c r="AB4194" s="134"/>
      <c r="AC4194" s="134"/>
      <c r="AD4194" s="134"/>
      <c r="AE4194" s="134"/>
    </row>
    <row r="4195" spans="2:31">
      <c r="B4195" s="1319">
        <f t="shared" si="179"/>
        <v>-1</v>
      </c>
      <c r="D4195" s="1310"/>
      <c r="E4195" s="1310"/>
      <c r="F4195" s="1320"/>
      <c r="G4195" s="1310"/>
      <c r="H4195" s="1310"/>
      <c r="I4195" s="1310"/>
      <c r="J4195" s="1321"/>
      <c r="K4195" s="1321"/>
      <c r="L4195" s="1310"/>
      <c r="N4195" s="1322">
        <f t="shared" si="177"/>
        <v>0</v>
      </c>
      <c r="O4195" s="1323">
        <f t="shared" si="178"/>
        <v>0</v>
      </c>
      <c r="P4195" s="1323">
        <f>O4195/'1.5 Universal Data'!$E$36</f>
        <v>0</v>
      </c>
      <c r="R4195" s="134"/>
      <c r="S4195" s="134"/>
      <c r="T4195" s="134"/>
      <c r="U4195" s="134"/>
      <c r="V4195" s="134"/>
      <c r="W4195" s="134"/>
      <c r="X4195" s="134"/>
      <c r="Y4195" s="134"/>
      <c r="Z4195" s="134"/>
      <c r="AA4195" s="134"/>
      <c r="AB4195" s="134"/>
      <c r="AC4195" s="134"/>
      <c r="AD4195" s="134"/>
      <c r="AE4195" s="134"/>
    </row>
    <row r="4196" spans="2:31">
      <c r="B4196" s="1319">
        <f t="shared" si="179"/>
        <v>-1</v>
      </c>
      <c r="D4196" s="1310"/>
      <c r="E4196" s="1310"/>
      <c r="F4196" s="1320"/>
      <c r="G4196" s="1310"/>
      <c r="H4196" s="1310"/>
      <c r="I4196" s="1310"/>
      <c r="J4196" s="1321"/>
      <c r="K4196" s="1321"/>
      <c r="L4196" s="1310"/>
      <c r="N4196" s="1322">
        <f t="shared" si="177"/>
        <v>0</v>
      </c>
      <c r="O4196" s="1323">
        <f t="shared" si="178"/>
        <v>0</v>
      </c>
      <c r="P4196" s="1323">
        <f>O4196/'1.5 Universal Data'!$E$36</f>
        <v>0</v>
      </c>
      <c r="R4196" s="134"/>
      <c r="S4196" s="134"/>
      <c r="T4196" s="134"/>
      <c r="U4196" s="134"/>
      <c r="V4196" s="134"/>
      <c r="W4196" s="134"/>
      <c r="X4196" s="134"/>
      <c r="Y4196" s="134"/>
      <c r="Z4196" s="134"/>
      <c r="AA4196" s="134"/>
      <c r="AB4196" s="134"/>
      <c r="AC4196" s="134"/>
      <c r="AD4196" s="134"/>
      <c r="AE4196" s="134"/>
    </row>
    <row r="4197" spans="2:31">
      <c r="B4197" s="1319">
        <f t="shared" si="179"/>
        <v>-1</v>
      </c>
      <c r="D4197" s="1310"/>
      <c r="E4197" s="1310"/>
      <c r="F4197" s="1320"/>
      <c r="G4197" s="1310"/>
      <c r="H4197" s="1310"/>
      <c r="I4197" s="1310"/>
      <c r="J4197" s="1321"/>
      <c r="K4197" s="1321"/>
      <c r="L4197" s="1310"/>
      <c r="N4197" s="1322">
        <f t="shared" si="177"/>
        <v>0</v>
      </c>
      <c r="O4197" s="1323">
        <f t="shared" si="178"/>
        <v>0</v>
      </c>
      <c r="P4197" s="1323">
        <f>O4197/'1.5 Universal Data'!$E$36</f>
        <v>0</v>
      </c>
      <c r="R4197" s="134"/>
      <c r="S4197" s="134"/>
      <c r="T4197" s="134"/>
      <c r="U4197" s="134"/>
      <c r="V4197" s="134"/>
      <c r="W4197" s="134"/>
      <c r="X4197" s="134"/>
      <c r="Y4197" s="134"/>
      <c r="Z4197" s="134"/>
      <c r="AA4197" s="134"/>
      <c r="AB4197" s="134"/>
      <c r="AC4197" s="134"/>
      <c r="AD4197" s="134"/>
      <c r="AE4197" s="134"/>
    </row>
    <row r="4198" spans="2:31">
      <c r="B4198" s="1319">
        <f t="shared" si="179"/>
        <v>-1</v>
      </c>
      <c r="D4198" s="1310"/>
      <c r="E4198" s="1310"/>
      <c r="F4198" s="1320"/>
      <c r="G4198" s="1310"/>
      <c r="H4198" s="1310"/>
      <c r="I4198" s="1310"/>
      <c r="J4198" s="1321"/>
      <c r="K4198" s="1321"/>
      <c r="L4198" s="1310"/>
      <c r="N4198" s="1322">
        <f t="shared" si="177"/>
        <v>0</v>
      </c>
      <c r="O4198" s="1323">
        <f t="shared" si="178"/>
        <v>0</v>
      </c>
      <c r="P4198" s="1323">
        <f>O4198/'1.5 Universal Data'!$E$36</f>
        <v>0</v>
      </c>
      <c r="R4198" s="134"/>
      <c r="S4198" s="134"/>
      <c r="T4198" s="134"/>
      <c r="U4198" s="134"/>
      <c r="V4198" s="134"/>
      <c r="W4198" s="134"/>
      <c r="X4198" s="134"/>
      <c r="Y4198" s="134"/>
      <c r="Z4198" s="134"/>
      <c r="AA4198" s="134"/>
      <c r="AB4198" s="134"/>
      <c r="AC4198" s="134"/>
      <c r="AD4198" s="134"/>
      <c r="AE4198" s="134"/>
    </row>
    <row r="4199" spans="2:31">
      <c r="B4199" s="1319">
        <f t="shared" si="179"/>
        <v>-1</v>
      </c>
      <c r="D4199" s="1310"/>
      <c r="E4199" s="1310"/>
      <c r="F4199" s="1320"/>
      <c r="G4199" s="1310"/>
      <c r="H4199" s="1310"/>
      <c r="I4199" s="1310"/>
      <c r="J4199" s="1321"/>
      <c r="K4199" s="1321"/>
      <c r="L4199" s="1310"/>
      <c r="N4199" s="1322">
        <f t="shared" si="177"/>
        <v>0</v>
      </c>
      <c r="O4199" s="1323">
        <f t="shared" si="178"/>
        <v>0</v>
      </c>
      <c r="P4199" s="1323">
        <f>O4199/'1.5 Universal Data'!$E$36</f>
        <v>0</v>
      </c>
      <c r="R4199" s="134"/>
      <c r="S4199" s="134"/>
      <c r="T4199" s="134"/>
      <c r="U4199" s="134"/>
      <c r="V4199" s="134"/>
      <c r="W4199" s="134"/>
      <c r="X4199" s="134"/>
      <c r="Y4199" s="134"/>
      <c r="Z4199" s="134"/>
      <c r="AA4199" s="134"/>
      <c r="AB4199" s="134"/>
      <c r="AC4199" s="134"/>
      <c r="AD4199" s="134"/>
      <c r="AE4199" s="134"/>
    </row>
    <row r="4200" spans="2:31">
      <c r="B4200" s="1319">
        <f t="shared" si="179"/>
        <v>-1</v>
      </c>
      <c r="D4200" s="1310"/>
      <c r="E4200" s="1310"/>
      <c r="F4200" s="1320"/>
      <c r="G4200" s="1310"/>
      <c r="H4200" s="1310"/>
      <c r="I4200" s="1310"/>
      <c r="J4200" s="1321"/>
      <c r="K4200" s="1321"/>
      <c r="L4200" s="1310"/>
      <c r="N4200" s="1322">
        <f t="shared" si="177"/>
        <v>0</v>
      </c>
      <c r="O4200" s="1323">
        <f t="shared" si="178"/>
        <v>0</v>
      </c>
      <c r="P4200" s="1323">
        <f>O4200/'1.5 Universal Data'!$E$36</f>
        <v>0</v>
      </c>
      <c r="R4200" s="134"/>
      <c r="S4200" s="134"/>
      <c r="T4200" s="134"/>
      <c r="U4200" s="134"/>
      <c r="V4200" s="134"/>
      <c r="W4200" s="134"/>
      <c r="X4200" s="134"/>
      <c r="Y4200" s="134"/>
      <c r="Z4200" s="134"/>
      <c r="AA4200" s="134"/>
      <c r="AB4200" s="134"/>
      <c r="AC4200" s="134"/>
      <c r="AD4200" s="134"/>
      <c r="AE4200" s="134"/>
    </row>
    <row r="4201" spans="2:31">
      <c r="B4201" s="1319">
        <f t="shared" si="179"/>
        <v>-1</v>
      </c>
      <c r="D4201" s="1310"/>
      <c r="E4201" s="1310"/>
      <c r="F4201" s="1320"/>
      <c r="G4201" s="1310"/>
      <c r="H4201" s="1310"/>
      <c r="I4201" s="1310"/>
      <c r="J4201" s="1321"/>
      <c r="K4201" s="1321"/>
      <c r="L4201" s="1310"/>
      <c r="N4201" s="1322">
        <f t="shared" si="177"/>
        <v>0</v>
      </c>
      <c r="O4201" s="1323">
        <f t="shared" si="178"/>
        <v>0</v>
      </c>
      <c r="P4201" s="1323">
        <f>O4201/'1.5 Universal Data'!$E$36</f>
        <v>0</v>
      </c>
      <c r="R4201" s="134"/>
      <c r="S4201" s="134"/>
      <c r="T4201" s="134"/>
      <c r="U4201" s="134"/>
      <c r="V4201" s="134"/>
      <c r="W4201" s="134"/>
      <c r="X4201" s="134"/>
      <c r="Y4201" s="134"/>
      <c r="Z4201" s="134"/>
      <c r="AA4201" s="134"/>
      <c r="AB4201" s="134"/>
      <c r="AC4201" s="134"/>
      <c r="AD4201" s="134"/>
      <c r="AE4201" s="134"/>
    </row>
    <row r="4202" spans="2:31">
      <c r="B4202" s="1319">
        <f t="shared" si="179"/>
        <v>-1</v>
      </c>
      <c r="D4202" s="1310"/>
      <c r="E4202" s="1310"/>
      <c r="F4202" s="1320"/>
      <c r="G4202" s="1310"/>
      <c r="H4202" s="1310"/>
      <c r="I4202" s="1310"/>
      <c r="J4202" s="1321"/>
      <c r="K4202" s="1321"/>
      <c r="L4202" s="1310"/>
      <c r="N4202" s="1322">
        <f t="shared" si="177"/>
        <v>0</v>
      </c>
      <c r="O4202" s="1323">
        <f t="shared" si="178"/>
        <v>0</v>
      </c>
      <c r="P4202" s="1323">
        <f>O4202/'1.5 Universal Data'!$E$36</f>
        <v>0</v>
      </c>
      <c r="R4202" s="134"/>
      <c r="S4202" s="134"/>
      <c r="T4202" s="134"/>
      <c r="U4202" s="134"/>
      <c r="V4202" s="134"/>
      <c r="W4202" s="134"/>
      <c r="X4202" s="134"/>
      <c r="Y4202" s="134"/>
      <c r="Z4202" s="134"/>
      <c r="AA4202" s="134"/>
      <c r="AB4202" s="134"/>
      <c r="AC4202" s="134"/>
      <c r="AD4202" s="134"/>
      <c r="AE4202" s="134"/>
    </row>
    <row r="4203" spans="2:31">
      <c r="B4203" s="1319">
        <f t="shared" si="179"/>
        <v>-1</v>
      </c>
      <c r="D4203" s="1310"/>
      <c r="E4203" s="1310"/>
      <c r="F4203" s="1320"/>
      <c r="G4203" s="1310"/>
      <c r="H4203" s="1310"/>
      <c r="I4203" s="1310"/>
      <c r="J4203" s="1321"/>
      <c r="K4203" s="1321"/>
      <c r="L4203" s="1310"/>
      <c r="N4203" s="1322">
        <f t="shared" si="177"/>
        <v>0</v>
      </c>
      <c r="O4203" s="1323">
        <f t="shared" si="178"/>
        <v>0</v>
      </c>
      <c r="P4203" s="1323">
        <f>O4203/'1.5 Universal Data'!$E$36</f>
        <v>0</v>
      </c>
      <c r="R4203" s="134"/>
      <c r="S4203" s="134"/>
      <c r="T4203" s="134"/>
      <c r="U4203" s="134"/>
      <c r="V4203" s="134"/>
      <c r="W4203" s="134"/>
      <c r="X4203" s="134"/>
      <c r="Y4203" s="134"/>
      <c r="Z4203" s="134"/>
      <c r="AA4203" s="134"/>
      <c r="AB4203" s="134"/>
      <c r="AC4203" s="134"/>
      <c r="AD4203" s="134"/>
      <c r="AE4203" s="134"/>
    </row>
    <row r="4204" spans="2:31">
      <c r="B4204" s="1319">
        <f t="shared" si="179"/>
        <v>-1</v>
      </c>
      <c r="D4204" s="1310"/>
      <c r="E4204" s="1310"/>
      <c r="F4204" s="1320"/>
      <c r="G4204" s="1310"/>
      <c r="H4204" s="1310"/>
      <c r="I4204" s="1310"/>
      <c r="J4204" s="1321"/>
      <c r="K4204" s="1321"/>
      <c r="L4204" s="1310"/>
      <c r="N4204" s="1322">
        <f t="shared" si="177"/>
        <v>0</v>
      </c>
      <c r="O4204" s="1323">
        <f t="shared" si="178"/>
        <v>0</v>
      </c>
      <c r="P4204" s="1323">
        <f>O4204/'1.5 Universal Data'!$E$36</f>
        <v>0</v>
      </c>
      <c r="R4204" s="134"/>
      <c r="S4204" s="134"/>
      <c r="T4204" s="134"/>
      <c r="U4204" s="134"/>
      <c r="V4204" s="134"/>
      <c r="W4204" s="134"/>
      <c r="X4204" s="134"/>
      <c r="Y4204" s="134"/>
      <c r="Z4204" s="134"/>
      <c r="AA4204" s="134"/>
      <c r="AB4204" s="134"/>
      <c r="AC4204" s="134"/>
      <c r="AD4204" s="134"/>
      <c r="AE4204" s="134"/>
    </row>
    <row r="4205" spans="2:31">
      <c r="B4205" s="1319">
        <f t="shared" si="179"/>
        <v>-1</v>
      </c>
      <c r="D4205" s="1310"/>
      <c r="E4205" s="1310"/>
      <c r="F4205" s="1320"/>
      <c r="G4205" s="1310"/>
      <c r="H4205" s="1310"/>
      <c r="I4205" s="1310"/>
      <c r="J4205" s="1321"/>
      <c r="K4205" s="1321"/>
      <c r="L4205" s="1310"/>
      <c r="N4205" s="1322">
        <f t="shared" si="177"/>
        <v>0</v>
      </c>
      <c r="O4205" s="1323">
        <f t="shared" si="178"/>
        <v>0</v>
      </c>
      <c r="P4205" s="1323">
        <f>O4205/'1.5 Universal Data'!$E$36</f>
        <v>0</v>
      </c>
      <c r="R4205" s="134"/>
      <c r="S4205" s="134"/>
      <c r="T4205" s="134"/>
      <c r="U4205" s="134"/>
      <c r="V4205" s="134"/>
      <c r="W4205" s="134"/>
      <c r="X4205" s="134"/>
      <c r="Y4205" s="134"/>
      <c r="Z4205" s="134"/>
      <c r="AA4205" s="134"/>
      <c r="AB4205" s="134"/>
      <c r="AC4205" s="134"/>
      <c r="AD4205" s="134"/>
      <c r="AE4205" s="134"/>
    </row>
    <row r="4206" spans="2:31">
      <c r="B4206" s="1319">
        <f t="shared" si="179"/>
        <v>-1</v>
      </c>
      <c r="D4206" s="1310"/>
      <c r="E4206" s="1310"/>
      <c r="F4206" s="1320"/>
      <c r="G4206" s="1310"/>
      <c r="H4206" s="1310"/>
      <c r="I4206" s="1310"/>
      <c r="J4206" s="1321"/>
      <c r="K4206" s="1321"/>
      <c r="L4206" s="1310"/>
      <c r="N4206" s="1322">
        <f t="shared" si="177"/>
        <v>0</v>
      </c>
      <c r="O4206" s="1323">
        <f t="shared" si="178"/>
        <v>0</v>
      </c>
      <c r="P4206" s="1323">
        <f>O4206/'1.5 Universal Data'!$E$36</f>
        <v>0</v>
      </c>
      <c r="R4206" s="134"/>
      <c r="S4206" s="134"/>
      <c r="T4206" s="134"/>
      <c r="U4206" s="134"/>
      <c r="V4206" s="134"/>
      <c r="W4206" s="134"/>
      <c r="X4206" s="134"/>
      <c r="Y4206" s="134"/>
      <c r="Z4206" s="134"/>
      <c r="AA4206" s="134"/>
      <c r="AB4206" s="134"/>
      <c r="AC4206" s="134"/>
      <c r="AD4206" s="134"/>
      <c r="AE4206" s="134"/>
    </row>
    <row r="4207" spans="2:31">
      <c r="B4207" s="1319">
        <f t="shared" si="179"/>
        <v>-1</v>
      </c>
      <c r="D4207" s="1310"/>
      <c r="E4207" s="1310"/>
      <c r="F4207" s="1320"/>
      <c r="G4207" s="1310"/>
      <c r="H4207" s="1310"/>
      <c r="I4207" s="1310"/>
      <c r="J4207" s="1321"/>
      <c r="K4207" s="1321"/>
      <c r="L4207" s="1310"/>
      <c r="N4207" s="1322">
        <f t="shared" si="177"/>
        <v>0</v>
      </c>
      <c r="O4207" s="1323">
        <f t="shared" si="178"/>
        <v>0</v>
      </c>
      <c r="P4207" s="1323">
        <f>O4207/'1.5 Universal Data'!$E$36</f>
        <v>0</v>
      </c>
      <c r="R4207" s="134"/>
      <c r="S4207" s="134"/>
      <c r="T4207" s="134"/>
      <c r="U4207" s="134"/>
      <c r="V4207" s="134"/>
      <c r="W4207" s="134"/>
      <c r="X4207" s="134"/>
      <c r="Y4207" s="134"/>
      <c r="Z4207" s="134"/>
      <c r="AA4207" s="134"/>
      <c r="AB4207" s="134"/>
      <c r="AC4207" s="134"/>
      <c r="AD4207" s="134"/>
      <c r="AE4207" s="134"/>
    </row>
    <row r="4208" spans="2:31">
      <c r="B4208" s="1319">
        <f t="shared" si="179"/>
        <v>-1</v>
      </c>
      <c r="D4208" s="1310"/>
      <c r="E4208" s="1310"/>
      <c r="F4208" s="1320"/>
      <c r="G4208" s="1310"/>
      <c r="H4208" s="1310"/>
      <c r="I4208" s="1310"/>
      <c r="J4208" s="1321"/>
      <c r="K4208" s="1321"/>
      <c r="L4208" s="1310"/>
      <c r="N4208" s="1322">
        <f t="shared" si="177"/>
        <v>0</v>
      </c>
      <c r="O4208" s="1323">
        <f t="shared" si="178"/>
        <v>0</v>
      </c>
      <c r="P4208" s="1323">
        <f>O4208/'1.5 Universal Data'!$E$36</f>
        <v>0</v>
      </c>
      <c r="R4208" s="134"/>
      <c r="S4208" s="134"/>
      <c r="T4208" s="134"/>
      <c r="U4208" s="134"/>
      <c r="V4208" s="134"/>
      <c r="W4208" s="134"/>
      <c r="X4208" s="134"/>
      <c r="Y4208" s="134"/>
      <c r="Z4208" s="134"/>
      <c r="AA4208" s="134"/>
      <c r="AB4208" s="134"/>
      <c r="AC4208" s="134"/>
      <c r="AD4208" s="134"/>
      <c r="AE4208" s="134"/>
    </row>
    <row r="4209" spans="2:31">
      <c r="B4209" s="1319">
        <f t="shared" si="179"/>
        <v>-1</v>
      </c>
      <c r="D4209" s="1310"/>
      <c r="E4209" s="1310"/>
      <c r="F4209" s="1320"/>
      <c r="G4209" s="1310"/>
      <c r="H4209" s="1310"/>
      <c r="I4209" s="1310"/>
      <c r="J4209" s="1321"/>
      <c r="K4209" s="1321"/>
      <c r="L4209" s="1310"/>
      <c r="N4209" s="1322">
        <f t="shared" si="177"/>
        <v>0</v>
      </c>
      <c r="O4209" s="1323">
        <f t="shared" si="178"/>
        <v>0</v>
      </c>
      <c r="P4209" s="1323">
        <f>O4209/'1.5 Universal Data'!$E$36</f>
        <v>0</v>
      </c>
      <c r="R4209" s="134"/>
      <c r="S4209" s="134"/>
      <c r="T4209" s="134"/>
      <c r="U4209" s="134"/>
      <c r="V4209" s="134"/>
      <c r="W4209" s="134"/>
      <c r="X4209" s="134"/>
      <c r="Y4209" s="134"/>
      <c r="Z4209" s="134"/>
      <c r="AA4209" s="134"/>
      <c r="AB4209" s="134"/>
      <c r="AC4209" s="134"/>
      <c r="AD4209" s="134"/>
      <c r="AE4209" s="134"/>
    </row>
    <row r="4210" spans="2:31">
      <c r="B4210" s="1319">
        <f t="shared" si="179"/>
        <v>-1</v>
      </c>
      <c r="D4210" s="1310"/>
      <c r="E4210" s="1310"/>
      <c r="F4210" s="1320"/>
      <c r="G4210" s="1310"/>
      <c r="H4210" s="1310"/>
      <c r="I4210" s="1310"/>
      <c r="J4210" s="1321"/>
      <c r="K4210" s="1321"/>
      <c r="L4210" s="1310"/>
      <c r="N4210" s="1322">
        <f t="shared" si="177"/>
        <v>0</v>
      </c>
      <c r="O4210" s="1323">
        <f t="shared" si="178"/>
        <v>0</v>
      </c>
      <c r="P4210" s="1323">
        <f>O4210/'1.5 Universal Data'!$E$36</f>
        <v>0</v>
      </c>
      <c r="R4210" s="134"/>
      <c r="S4210" s="134"/>
      <c r="T4210" s="134"/>
      <c r="U4210" s="134"/>
      <c r="V4210" s="134"/>
      <c r="W4210" s="134"/>
      <c r="X4210" s="134"/>
      <c r="Y4210" s="134"/>
      <c r="Z4210" s="134"/>
      <c r="AA4210" s="134"/>
      <c r="AB4210" s="134"/>
      <c r="AC4210" s="134"/>
      <c r="AD4210" s="134"/>
      <c r="AE4210" s="134"/>
    </row>
    <row r="4211" spans="2:31">
      <c r="B4211" s="1319">
        <f t="shared" si="179"/>
        <v>-1</v>
      </c>
      <c r="D4211" s="1310"/>
      <c r="E4211" s="1310"/>
      <c r="F4211" s="1320"/>
      <c r="G4211" s="1310"/>
      <c r="H4211" s="1310"/>
      <c r="I4211" s="1310"/>
      <c r="J4211" s="1321"/>
      <c r="K4211" s="1321"/>
      <c r="L4211" s="1310"/>
      <c r="N4211" s="1322">
        <f t="shared" si="177"/>
        <v>0</v>
      </c>
      <c r="O4211" s="1323">
        <f t="shared" si="178"/>
        <v>0</v>
      </c>
      <c r="P4211" s="1323">
        <f>O4211/'1.5 Universal Data'!$E$36</f>
        <v>0</v>
      </c>
      <c r="R4211" s="134"/>
      <c r="S4211" s="134"/>
      <c r="T4211" s="134"/>
      <c r="U4211" s="134"/>
      <c r="V4211" s="134"/>
      <c r="W4211" s="134"/>
      <c r="X4211" s="134"/>
      <c r="Y4211" s="134"/>
      <c r="Z4211" s="134"/>
      <c r="AA4211" s="134"/>
      <c r="AB4211" s="134"/>
      <c r="AC4211" s="134"/>
      <c r="AD4211" s="134"/>
      <c r="AE4211" s="134"/>
    </row>
    <row r="4212" spans="2:31">
      <c r="B4212" s="1319">
        <f t="shared" si="179"/>
        <v>-1</v>
      </c>
      <c r="D4212" s="1310"/>
      <c r="E4212" s="1310"/>
      <c r="F4212" s="1320"/>
      <c r="G4212" s="1310"/>
      <c r="H4212" s="1310"/>
      <c r="I4212" s="1310"/>
      <c r="J4212" s="1321"/>
      <c r="K4212" s="1321"/>
      <c r="L4212" s="1310"/>
      <c r="N4212" s="1322">
        <f t="shared" si="177"/>
        <v>0</v>
      </c>
      <c r="O4212" s="1323">
        <f t="shared" si="178"/>
        <v>0</v>
      </c>
      <c r="P4212" s="1323">
        <f>O4212/'1.5 Universal Data'!$E$36</f>
        <v>0</v>
      </c>
      <c r="R4212" s="134"/>
      <c r="S4212" s="134"/>
      <c r="T4212" s="134"/>
      <c r="U4212" s="134"/>
      <c r="V4212" s="134"/>
      <c r="W4212" s="134"/>
      <c r="X4212" s="134"/>
      <c r="Y4212" s="134"/>
      <c r="Z4212" s="134"/>
      <c r="AA4212" s="134"/>
      <c r="AB4212" s="134"/>
      <c r="AC4212" s="134"/>
      <c r="AD4212" s="134"/>
      <c r="AE4212" s="134"/>
    </row>
    <row r="4213" spans="2:31">
      <c r="B4213" s="1319">
        <f t="shared" si="179"/>
        <v>-1</v>
      </c>
      <c r="D4213" s="1310"/>
      <c r="E4213" s="1310"/>
      <c r="F4213" s="1320"/>
      <c r="G4213" s="1310"/>
      <c r="H4213" s="1310"/>
      <c r="I4213" s="1310"/>
      <c r="J4213" s="1321"/>
      <c r="K4213" s="1321"/>
      <c r="L4213" s="1310"/>
      <c r="N4213" s="1322">
        <f t="shared" si="177"/>
        <v>0</v>
      </c>
      <c r="O4213" s="1323">
        <f t="shared" si="178"/>
        <v>0</v>
      </c>
      <c r="P4213" s="1323">
        <f>O4213/'1.5 Universal Data'!$E$36</f>
        <v>0</v>
      </c>
      <c r="R4213" s="134"/>
      <c r="S4213" s="134"/>
      <c r="T4213" s="134"/>
      <c r="U4213" s="134"/>
      <c r="V4213" s="134"/>
      <c r="W4213" s="134"/>
      <c r="X4213" s="134"/>
      <c r="Y4213" s="134"/>
      <c r="Z4213" s="134"/>
      <c r="AA4213" s="134"/>
      <c r="AB4213" s="134"/>
      <c r="AC4213" s="134"/>
      <c r="AD4213" s="134"/>
      <c r="AE4213" s="134"/>
    </row>
    <row r="4214" spans="2:31">
      <c r="B4214" s="1319">
        <f t="shared" si="179"/>
        <v>-1</v>
      </c>
      <c r="D4214" s="1310"/>
      <c r="E4214" s="1310"/>
      <c r="F4214" s="1320"/>
      <c r="G4214" s="1310"/>
      <c r="H4214" s="1310"/>
      <c r="I4214" s="1310"/>
      <c r="J4214" s="1321"/>
      <c r="K4214" s="1321"/>
      <c r="L4214" s="1310"/>
      <c r="N4214" s="1322">
        <f t="shared" si="177"/>
        <v>0</v>
      </c>
      <c r="O4214" s="1323">
        <f t="shared" si="178"/>
        <v>0</v>
      </c>
      <c r="P4214" s="1323">
        <f>O4214/'1.5 Universal Data'!$E$36</f>
        <v>0</v>
      </c>
      <c r="R4214" s="134"/>
      <c r="S4214" s="134"/>
      <c r="T4214" s="134"/>
      <c r="U4214" s="134"/>
      <c r="V4214" s="134"/>
      <c r="W4214" s="134"/>
      <c r="X4214" s="134"/>
      <c r="Y4214" s="134"/>
      <c r="Z4214" s="134"/>
      <c r="AA4214" s="134"/>
      <c r="AB4214" s="134"/>
      <c r="AC4214" s="134"/>
      <c r="AD4214" s="134"/>
      <c r="AE4214" s="134"/>
    </row>
    <row r="4215" spans="2:31">
      <c r="B4215" s="1319">
        <f t="shared" si="179"/>
        <v>-1</v>
      </c>
      <c r="D4215" s="1310"/>
      <c r="E4215" s="1310"/>
      <c r="F4215" s="1320"/>
      <c r="G4215" s="1310"/>
      <c r="H4215" s="1310"/>
      <c r="I4215" s="1310"/>
      <c r="J4215" s="1321"/>
      <c r="K4215" s="1321"/>
      <c r="L4215" s="1310"/>
      <c r="N4215" s="1322">
        <f t="shared" si="177"/>
        <v>0</v>
      </c>
      <c r="O4215" s="1323">
        <f t="shared" si="178"/>
        <v>0</v>
      </c>
      <c r="P4215" s="1323">
        <f>O4215/'1.5 Universal Data'!$E$36</f>
        <v>0</v>
      </c>
      <c r="R4215" s="134"/>
      <c r="S4215" s="134"/>
      <c r="T4215" s="134"/>
      <c r="U4215" s="134"/>
      <c r="V4215" s="134"/>
      <c r="W4215" s="134"/>
      <c r="X4215" s="134"/>
      <c r="Y4215" s="134"/>
      <c r="Z4215" s="134"/>
      <c r="AA4215" s="134"/>
      <c r="AB4215" s="134"/>
      <c r="AC4215" s="134"/>
      <c r="AD4215" s="134"/>
      <c r="AE4215" s="134"/>
    </row>
    <row r="4216" spans="2:31">
      <c r="B4216" s="1319">
        <f t="shared" si="179"/>
        <v>-1</v>
      </c>
      <c r="D4216" s="1310"/>
      <c r="E4216" s="1310"/>
      <c r="F4216" s="1320"/>
      <c r="G4216" s="1310"/>
      <c r="H4216" s="1310"/>
      <c r="I4216" s="1310"/>
      <c r="J4216" s="1321"/>
      <c r="K4216" s="1321"/>
      <c r="L4216" s="1310"/>
      <c r="N4216" s="1322">
        <f t="shared" si="177"/>
        <v>0</v>
      </c>
      <c r="O4216" s="1323">
        <f t="shared" si="178"/>
        <v>0</v>
      </c>
      <c r="P4216" s="1323">
        <f>O4216/'1.5 Universal Data'!$E$36</f>
        <v>0</v>
      </c>
      <c r="R4216" s="134"/>
      <c r="S4216" s="134"/>
      <c r="T4216" s="134"/>
      <c r="U4216" s="134"/>
      <c r="V4216" s="134"/>
      <c r="W4216" s="134"/>
      <c r="X4216" s="134"/>
      <c r="Y4216" s="134"/>
      <c r="Z4216" s="134"/>
      <c r="AA4216" s="134"/>
      <c r="AB4216" s="134"/>
      <c r="AC4216" s="134"/>
      <c r="AD4216" s="134"/>
      <c r="AE4216" s="134"/>
    </row>
    <row r="4217" spans="2:31">
      <c r="B4217" s="1319">
        <f t="shared" si="179"/>
        <v>-1</v>
      </c>
      <c r="D4217" s="1310"/>
      <c r="E4217" s="1310"/>
      <c r="F4217" s="1320"/>
      <c r="G4217" s="1310"/>
      <c r="H4217" s="1310"/>
      <c r="I4217" s="1310"/>
      <c r="J4217" s="1321"/>
      <c r="K4217" s="1321"/>
      <c r="L4217" s="1310"/>
      <c r="N4217" s="1322">
        <f t="shared" si="177"/>
        <v>0</v>
      </c>
      <c r="O4217" s="1323">
        <f t="shared" si="178"/>
        <v>0</v>
      </c>
      <c r="P4217" s="1323">
        <f>O4217/'1.5 Universal Data'!$E$36</f>
        <v>0</v>
      </c>
      <c r="R4217" s="134"/>
      <c r="S4217" s="134"/>
      <c r="T4217" s="134"/>
      <c r="U4217" s="134"/>
      <c r="V4217" s="134"/>
      <c r="W4217" s="134"/>
      <c r="X4217" s="134"/>
      <c r="Y4217" s="134"/>
      <c r="Z4217" s="134"/>
      <c r="AA4217" s="134"/>
      <c r="AB4217" s="134"/>
      <c r="AC4217" s="134"/>
      <c r="AD4217" s="134"/>
      <c r="AE4217" s="134"/>
    </row>
    <row r="4218" spans="2:31">
      <c r="B4218" s="1319">
        <f t="shared" si="179"/>
        <v>-1</v>
      </c>
      <c r="D4218" s="1310"/>
      <c r="E4218" s="1310"/>
      <c r="F4218" s="1320"/>
      <c r="G4218" s="1310"/>
      <c r="H4218" s="1310"/>
      <c r="I4218" s="1310"/>
      <c r="J4218" s="1321"/>
      <c r="K4218" s="1321"/>
      <c r="L4218" s="1310"/>
      <c r="N4218" s="1322">
        <f t="shared" si="177"/>
        <v>0</v>
      </c>
      <c r="O4218" s="1323">
        <f t="shared" si="178"/>
        <v>0</v>
      </c>
      <c r="P4218" s="1323">
        <f>O4218/'1.5 Universal Data'!$E$36</f>
        <v>0</v>
      </c>
      <c r="R4218" s="134"/>
      <c r="S4218" s="134"/>
      <c r="T4218" s="134"/>
      <c r="U4218" s="134"/>
      <c r="V4218" s="134"/>
      <c r="W4218" s="134"/>
      <c r="X4218" s="134"/>
      <c r="Y4218" s="134"/>
      <c r="Z4218" s="134"/>
      <c r="AA4218" s="134"/>
      <c r="AB4218" s="134"/>
      <c r="AC4218" s="134"/>
      <c r="AD4218" s="134"/>
      <c r="AE4218" s="134"/>
    </row>
    <row r="4219" spans="2:31">
      <c r="B4219" s="1319">
        <f t="shared" si="179"/>
        <v>-1</v>
      </c>
      <c r="D4219" s="1310"/>
      <c r="E4219" s="1310"/>
      <c r="F4219" s="1320"/>
      <c r="G4219" s="1310"/>
      <c r="H4219" s="1310"/>
      <c r="I4219" s="1310"/>
      <c r="J4219" s="1321"/>
      <c r="K4219" s="1321"/>
      <c r="L4219" s="1310"/>
      <c r="N4219" s="1322">
        <f t="shared" si="177"/>
        <v>0</v>
      </c>
      <c r="O4219" s="1323">
        <f t="shared" si="178"/>
        <v>0</v>
      </c>
      <c r="P4219" s="1323">
        <f>O4219/'1.5 Universal Data'!$E$36</f>
        <v>0</v>
      </c>
      <c r="R4219" s="134"/>
      <c r="S4219" s="134"/>
      <c r="T4219" s="134"/>
      <c r="U4219" s="134"/>
      <c r="V4219" s="134"/>
      <c r="W4219" s="134"/>
      <c r="X4219" s="134"/>
      <c r="Y4219" s="134"/>
      <c r="Z4219" s="134"/>
      <c r="AA4219" s="134"/>
      <c r="AB4219" s="134"/>
      <c r="AC4219" s="134"/>
      <c r="AD4219" s="134"/>
      <c r="AE4219" s="134"/>
    </row>
    <row r="4220" spans="2:31">
      <c r="B4220" s="1319">
        <f t="shared" si="179"/>
        <v>-1</v>
      </c>
      <c r="D4220" s="1310"/>
      <c r="E4220" s="1310"/>
      <c r="F4220" s="1320"/>
      <c r="G4220" s="1310"/>
      <c r="H4220" s="1310"/>
      <c r="I4220" s="1310"/>
      <c r="J4220" s="1321"/>
      <c r="K4220" s="1321"/>
      <c r="L4220" s="1310"/>
      <c r="N4220" s="1322">
        <f t="shared" si="177"/>
        <v>0</v>
      </c>
      <c r="O4220" s="1323">
        <f t="shared" si="178"/>
        <v>0</v>
      </c>
      <c r="P4220" s="1323">
        <f>O4220/'1.5 Universal Data'!$E$36</f>
        <v>0</v>
      </c>
      <c r="R4220" s="134"/>
      <c r="S4220" s="134"/>
      <c r="T4220" s="134"/>
      <c r="U4220" s="134"/>
      <c r="V4220" s="134"/>
      <c r="W4220" s="134"/>
      <c r="X4220" s="134"/>
      <c r="Y4220" s="134"/>
      <c r="Z4220" s="134"/>
      <c r="AA4220" s="134"/>
      <c r="AB4220" s="134"/>
      <c r="AC4220" s="134"/>
      <c r="AD4220" s="134"/>
      <c r="AE4220" s="134"/>
    </row>
    <row r="4221" spans="2:31">
      <c r="B4221" s="1319">
        <f t="shared" si="179"/>
        <v>-1</v>
      </c>
      <c r="D4221" s="1310"/>
      <c r="E4221" s="1310"/>
      <c r="F4221" s="1320"/>
      <c r="G4221" s="1310"/>
      <c r="H4221" s="1310"/>
      <c r="I4221" s="1310"/>
      <c r="J4221" s="1321"/>
      <c r="K4221" s="1321"/>
      <c r="L4221" s="1310"/>
      <c r="N4221" s="1322">
        <f t="shared" si="177"/>
        <v>0</v>
      </c>
      <c r="O4221" s="1323">
        <f t="shared" si="178"/>
        <v>0</v>
      </c>
      <c r="P4221" s="1323">
        <f>O4221/'1.5 Universal Data'!$E$36</f>
        <v>0</v>
      </c>
      <c r="R4221" s="134"/>
      <c r="S4221" s="134"/>
      <c r="T4221" s="134"/>
      <c r="U4221" s="134"/>
      <c r="V4221" s="134"/>
      <c r="W4221" s="134"/>
      <c r="X4221" s="134"/>
      <c r="Y4221" s="134"/>
      <c r="Z4221" s="134"/>
      <c r="AA4221" s="134"/>
      <c r="AB4221" s="134"/>
      <c r="AC4221" s="134"/>
      <c r="AD4221" s="134"/>
      <c r="AE4221" s="134"/>
    </row>
    <row r="4222" spans="2:31">
      <c r="B4222" s="1319">
        <f t="shared" si="179"/>
        <v>-1</v>
      </c>
      <c r="D4222" s="1310"/>
      <c r="E4222" s="1310"/>
      <c r="F4222" s="1320"/>
      <c r="G4222" s="1310"/>
      <c r="H4222" s="1310"/>
      <c r="I4222" s="1310"/>
      <c r="J4222" s="1321"/>
      <c r="K4222" s="1321"/>
      <c r="L4222" s="1310"/>
      <c r="N4222" s="1322">
        <f t="shared" si="177"/>
        <v>0</v>
      </c>
      <c r="O4222" s="1323">
        <f t="shared" si="178"/>
        <v>0</v>
      </c>
      <c r="P4222" s="1323">
        <f>O4222/'1.5 Universal Data'!$E$36</f>
        <v>0</v>
      </c>
      <c r="R4222" s="134"/>
      <c r="S4222" s="134"/>
      <c r="T4222" s="134"/>
      <c r="U4222" s="134"/>
      <c r="V4222" s="134"/>
      <c r="W4222" s="134"/>
      <c r="X4222" s="134"/>
      <c r="Y4222" s="134"/>
      <c r="Z4222" s="134"/>
      <c r="AA4222" s="134"/>
      <c r="AB4222" s="134"/>
      <c r="AC4222" s="134"/>
      <c r="AD4222" s="134"/>
      <c r="AE4222" s="134"/>
    </row>
    <row r="4223" spans="2:31">
      <c r="B4223" s="1319">
        <f t="shared" si="179"/>
        <v>-1</v>
      </c>
      <c r="D4223" s="1310"/>
      <c r="E4223" s="1310"/>
      <c r="F4223" s="1320"/>
      <c r="G4223" s="1310"/>
      <c r="H4223" s="1310"/>
      <c r="I4223" s="1310"/>
      <c r="J4223" s="1321"/>
      <c r="K4223" s="1321"/>
      <c r="L4223" s="1310"/>
      <c r="N4223" s="1322">
        <f t="shared" si="177"/>
        <v>0</v>
      </c>
      <c r="O4223" s="1323">
        <f t="shared" si="178"/>
        <v>0</v>
      </c>
      <c r="P4223" s="1323">
        <f>O4223/'1.5 Universal Data'!$E$36</f>
        <v>0</v>
      </c>
      <c r="R4223" s="134"/>
      <c r="S4223" s="134"/>
      <c r="T4223" s="134"/>
      <c r="U4223" s="134"/>
      <c r="V4223" s="134"/>
      <c r="W4223" s="134"/>
      <c r="X4223" s="134"/>
      <c r="Y4223" s="134"/>
      <c r="Z4223" s="134"/>
      <c r="AA4223" s="134"/>
      <c r="AB4223" s="134"/>
      <c r="AC4223" s="134"/>
      <c r="AD4223" s="134"/>
      <c r="AE4223" s="134"/>
    </row>
    <row r="4224" spans="2:31">
      <c r="B4224" s="1319">
        <f t="shared" si="179"/>
        <v>-1</v>
      </c>
      <c r="D4224" s="1310"/>
      <c r="E4224" s="1310"/>
      <c r="F4224" s="1320"/>
      <c r="G4224" s="1310"/>
      <c r="H4224" s="1310"/>
      <c r="I4224" s="1310"/>
      <c r="J4224" s="1321"/>
      <c r="K4224" s="1321"/>
      <c r="L4224" s="1310"/>
      <c r="N4224" s="1322">
        <f t="shared" si="177"/>
        <v>0</v>
      </c>
      <c r="O4224" s="1323">
        <f t="shared" si="178"/>
        <v>0</v>
      </c>
      <c r="P4224" s="1323">
        <f>O4224/'1.5 Universal Data'!$E$36</f>
        <v>0</v>
      </c>
      <c r="R4224" s="134"/>
      <c r="S4224" s="134"/>
      <c r="T4224" s="134"/>
      <c r="U4224" s="134"/>
      <c r="V4224" s="134"/>
      <c r="W4224" s="134"/>
      <c r="X4224" s="134"/>
      <c r="Y4224" s="134"/>
      <c r="Z4224" s="134"/>
      <c r="AA4224" s="134"/>
      <c r="AB4224" s="134"/>
      <c r="AC4224" s="134"/>
      <c r="AD4224" s="134"/>
      <c r="AE4224" s="134"/>
    </row>
    <row r="4225" spans="2:31">
      <c r="B4225" s="1319">
        <f t="shared" si="179"/>
        <v>-1</v>
      </c>
      <c r="D4225" s="1310"/>
      <c r="E4225" s="1310"/>
      <c r="F4225" s="1320"/>
      <c r="G4225" s="1310"/>
      <c r="H4225" s="1310"/>
      <c r="I4225" s="1310"/>
      <c r="J4225" s="1321"/>
      <c r="K4225" s="1321"/>
      <c r="L4225" s="1310"/>
      <c r="N4225" s="1322">
        <f t="shared" si="177"/>
        <v>0</v>
      </c>
      <c r="O4225" s="1323">
        <f t="shared" si="178"/>
        <v>0</v>
      </c>
      <c r="P4225" s="1323">
        <f>O4225/'1.5 Universal Data'!$E$36</f>
        <v>0</v>
      </c>
      <c r="R4225" s="134"/>
      <c r="S4225" s="134"/>
      <c r="T4225" s="134"/>
      <c r="U4225" s="134"/>
      <c r="V4225" s="134"/>
      <c r="W4225" s="134"/>
      <c r="X4225" s="134"/>
      <c r="Y4225" s="134"/>
      <c r="Z4225" s="134"/>
      <c r="AA4225" s="134"/>
      <c r="AB4225" s="134"/>
      <c r="AC4225" s="134"/>
      <c r="AD4225" s="134"/>
      <c r="AE4225" s="134"/>
    </row>
    <row r="4226" spans="2:31">
      <c r="B4226" s="1319">
        <f t="shared" si="179"/>
        <v>-1</v>
      </c>
      <c r="D4226" s="1310"/>
      <c r="E4226" s="1310"/>
      <c r="F4226" s="1320"/>
      <c r="G4226" s="1310"/>
      <c r="H4226" s="1310"/>
      <c r="I4226" s="1310"/>
      <c r="J4226" s="1321"/>
      <c r="K4226" s="1321"/>
      <c r="L4226" s="1310"/>
      <c r="N4226" s="1322">
        <f t="shared" si="177"/>
        <v>0</v>
      </c>
      <c r="O4226" s="1323">
        <f t="shared" si="178"/>
        <v>0</v>
      </c>
      <c r="P4226" s="1323">
        <f>O4226/'1.5 Universal Data'!$E$36</f>
        <v>0</v>
      </c>
      <c r="R4226" s="134"/>
      <c r="S4226" s="134"/>
      <c r="T4226" s="134"/>
      <c r="U4226" s="134"/>
      <c r="V4226" s="134"/>
      <c r="W4226" s="134"/>
      <c r="X4226" s="134"/>
      <c r="Y4226" s="134"/>
      <c r="Z4226" s="134"/>
      <c r="AA4226" s="134"/>
      <c r="AB4226" s="134"/>
      <c r="AC4226" s="134"/>
      <c r="AD4226" s="134"/>
      <c r="AE4226" s="134"/>
    </row>
    <row r="4227" spans="2:31">
      <c r="B4227" s="1319">
        <f t="shared" si="179"/>
        <v>-1</v>
      </c>
      <c r="D4227" s="1310"/>
      <c r="E4227" s="1310"/>
      <c r="F4227" s="1320"/>
      <c r="G4227" s="1310"/>
      <c r="H4227" s="1310"/>
      <c r="I4227" s="1310"/>
      <c r="J4227" s="1321"/>
      <c r="K4227" s="1321"/>
      <c r="L4227" s="1310"/>
      <c r="N4227" s="1322">
        <f t="shared" si="177"/>
        <v>0</v>
      </c>
      <c r="O4227" s="1323">
        <f t="shared" si="178"/>
        <v>0</v>
      </c>
      <c r="P4227" s="1323">
        <f>O4227/'1.5 Universal Data'!$E$36</f>
        <v>0</v>
      </c>
      <c r="R4227" s="134"/>
      <c r="S4227" s="134"/>
      <c r="T4227" s="134"/>
      <c r="U4227" s="134"/>
      <c r="V4227" s="134"/>
      <c r="W4227" s="134"/>
      <c r="X4227" s="134"/>
      <c r="Y4227" s="134"/>
      <c r="Z4227" s="134"/>
      <c r="AA4227" s="134"/>
      <c r="AB4227" s="134"/>
      <c r="AC4227" s="134"/>
      <c r="AD4227" s="134"/>
      <c r="AE4227" s="134"/>
    </row>
    <row r="4228" spans="2:31">
      <c r="B4228" s="1319">
        <f t="shared" si="179"/>
        <v>-1</v>
      </c>
      <c r="D4228" s="1310"/>
      <c r="E4228" s="1310"/>
      <c r="F4228" s="1320"/>
      <c r="G4228" s="1310"/>
      <c r="H4228" s="1310"/>
      <c r="I4228" s="1310"/>
      <c r="J4228" s="1321"/>
      <c r="K4228" s="1321"/>
      <c r="L4228" s="1310"/>
      <c r="N4228" s="1322">
        <f t="shared" si="177"/>
        <v>0</v>
      </c>
      <c r="O4228" s="1323">
        <f t="shared" si="178"/>
        <v>0</v>
      </c>
      <c r="P4228" s="1323">
        <f>O4228/'1.5 Universal Data'!$E$36</f>
        <v>0</v>
      </c>
      <c r="R4228" s="134"/>
      <c r="S4228" s="134"/>
      <c r="T4228" s="134"/>
      <c r="U4228" s="134"/>
      <c r="V4228" s="134"/>
      <c r="W4228" s="134"/>
      <c r="X4228" s="134"/>
      <c r="Y4228" s="134"/>
      <c r="Z4228" s="134"/>
      <c r="AA4228" s="134"/>
      <c r="AB4228" s="134"/>
      <c r="AC4228" s="134"/>
      <c r="AD4228" s="134"/>
      <c r="AE4228" s="134"/>
    </row>
    <row r="4229" spans="2:31">
      <c r="B4229" s="1319">
        <f t="shared" si="179"/>
        <v>-1</v>
      </c>
      <c r="D4229" s="1310"/>
      <c r="E4229" s="1310"/>
      <c r="F4229" s="1320"/>
      <c r="G4229" s="1310"/>
      <c r="H4229" s="1310"/>
      <c r="I4229" s="1310"/>
      <c r="J4229" s="1321"/>
      <c r="K4229" s="1321"/>
      <c r="L4229" s="1310"/>
      <c r="N4229" s="1322">
        <f t="shared" si="177"/>
        <v>0</v>
      </c>
      <c r="O4229" s="1323">
        <f t="shared" si="178"/>
        <v>0</v>
      </c>
      <c r="P4229" s="1323">
        <f>O4229/'1.5 Universal Data'!$E$36</f>
        <v>0</v>
      </c>
      <c r="R4229" s="134"/>
      <c r="S4229" s="134"/>
      <c r="T4229" s="134"/>
      <c r="U4229" s="134"/>
      <c r="V4229" s="134"/>
      <c r="W4229" s="134"/>
      <c r="X4229" s="134"/>
      <c r="Y4229" s="134"/>
      <c r="Z4229" s="134"/>
      <c r="AA4229" s="134"/>
      <c r="AB4229" s="134"/>
      <c r="AC4229" s="134"/>
      <c r="AD4229" s="134"/>
      <c r="AE4229" s="134"/>
    </row>
    <row r="4230" spans="2:31">
      <c r="B4230" s="1319">
        <f t="shared" si="179"/>
        <v>-1</v>
      </c>
      <c r="D4230" s="1310"/>
      <c r="E4230" s="1310"/>
      <c r="F4230" s="1320"/>
      <c r="G4230" s="1310"/>
      <c r="H4230" s="1310"/>
      <c r="I4230" s="1310"/>
      <c r="J4230" s="1321"/>
      <c r="K4230" s="1321"/>
      <c r="L4230" s="1310"/>
      <c r="N4230" s="1322">
        <f t="shared" si="177"/>
        <v>0</v>
      </c>
      <c r="O4230" s="1323">
        <f t="shared" si="178"/>
        <v>0</v>
      </c>
      <c r="P4230" s="1323">
        <f>O4230/'1.5 Universal Data'!$E$36</f>
        <v>0</v>
      </c>
      <c r="R4230" s="134"/>
      <c r="S4230" s="134"/>
      <c r="T4230" s="134"/>
      <c r="U4230" s="134"/>
      <c r="V4230" s="134"/>
      <c r="W4230" s="134"/>
      <c r="X4230" s="134"/>
      <c r="Y4230" s="134"/>
      <c r="Z4230" s="134"/>
      <c r="AA4230" s="134"/>
      <c r="AB4230" s="134"/>
      <c r="AC4230" s="134"/>
      <c r="AD4230" s="134"/>
      <c r="AE4230" s="134"/>
    </row>
    <row r="4231" spans="2:31">
      <c r="B4231" s="1319">
        <f t="shared" si="179"/>
        <v>-1</v>
      </c>
      <c r="D4231" s="1310"/>
      <c r="E4231" s="1310"/>
      <c r="F4231" s="1320"/>
      <c r="G4231" s="1310"/>
      <c r="H4231" s="1310"/>
      <c r="I4231" s="1310"/>
      <c r="J4231" s="1321"/>
      <c r="K4231" s="1321"/>
      <c r="L4231" s="1310"/>
      <c r="N4231" s="1322">
        <f t="shared" si="177"/>
        <v>0</v>
      </c>
      <c r="O4231" s="1323">
        <f t="shared" si="178"/>
        <v>0</v>
      </c>
      <c r="P4231" s="1323">
        <f>O4231/'1.5 Universal Data'!$E$36</f>
        <v>0</v>
      </c>
      <c r="R4231" s="134"/>
      <c r="S4231" s="134"/>
      <c r="T4231" s="134"/>
      <c r="U4231" s="134"/>
      <c r="V4231" s="134"/>
      <c r="W4231" s="134"/>
      <c r="X4231" s="134"/>
      <c r="Y4231" s="134"/>
      <c r="Z4231" s="134"/>
      <c r="AA4231" s="134"/>
      <c r="AB4231" s="134"/>
      <c r="AC4231" s="134"/>
      <c r="AD4231" s="134"/>
      <c r="AE4231" s="134"/>
    </row>
    <row r="4232" spans="2:31">
      <c r="B4232" s="1319">
        <f t="shared" si="179"/>
        <v>-1</v>
      </c>
      <c r="D4232" s="1310"/>
      <c r="E4232" s="1310"/>
      <c r="F4232" s="1320"/>
      <c r="G4232" s="1310"/>
      <c r="H4232" s="1310"/>
      <c r="I4232" s="1310"/>
      <c r="J4232" s="1321"/>
      <c r="K4232" s="1321"/>
      <c r="L4232" s="1310"/>
      <c r="N4232" s="1322">
        <f t="shared" si="177"/>
        <v>0</v>
      </c>
      <c r="O4232" s="1323">
        <f t="shared" si="178"/>
        <v>0</v>
      </c>
      <c r="P4232" s="1323">
        <f>O4232/'1.5 Universal Data'!$E$36</f>
        <v>0</v>
      </c>
      <c r="R4232" s="134"/>
      <c r="S4232" s="134"/>
      <c r="T4232" s="134"/>
      <c r="U4232" s="134"/>
      <c r="V4232" s="134"/>
      <c r="W4232" s="134"/>
      <c r="X4232" s="134"/>
      <c r="Y4232" s="134"/>
      <c r="Z4232" s="134"/>
      <c r="AA4232" s="134"/>
      <c r="AB4232" s="134"/>
      <c r="AC4232" s="134"/>
      <c r="AD4232" s="134"/>
      <c r="AE4232" s="134"/>
    </row>
    <row r="4233" spans="2:31">
      <c r="B4233" s="1319">
        <f t="shared" si="179"/>
        <v>-1</v>
      </c>
      <c r="D4233" s="1310"/>
      <c r="E4233" s="1310"/>
      <c r="F4233" s="1320"/>
      <c r="G4233" s="1310"/>
      <c r="H4233" s="1310"/>
      <c r="I4233" s="1310"/>
      <c r="J4233" s="1321"/>
      <c r="K4233" s="1321"/>
      <c r="L4233" s="1310"/>
      <c r="N4233" s="1322">
        <f t="shared" si="177"/>
        <v>0</v>
      </c>
      <c r="O4233" s="1323">
        <f t="shared" si="178"/>
        <v>0</v>
      </c>
      <c r="P4233" s="1323">
        <f>O4233/'1.5 Universal Data'!$E$36</f>
        <v>0</v>
      </c>
      <c r="R4233" s="134"/>
      <c r="S4233" s="134"/>
      <c r="T4233" s="134"/>
      <c r="U4233" s="134"/>
      <c r="V4233" s="134"/>
      <c r="W4233" s="134"/>
      <c r="X4233" s="134"/>
      <c r="Y4233" s="134"/>
      <c r="Z4233" s="134"/>
      <c r="AA4233" s="134"/>
      <c r="AB4233" s="134"/>
      <c r="AC4233" s="134"/>
      <c r="AD4233" s="134"/>
      <c r="AE4233" s="134"/>
    </row>
    <row r="4234" spans="2:31">
      <c r="B4234" s="1319">
        <f t="shared" si="179"/>
        <v>-1</v>
      </c>
      <c r="D4234" s="1310"/>
      <c r="E4234" s="1310"/>
      <c r="F4234" s="1320"/>
      <c r="G4234" s="1310"/>
      <c r="H4234" s="1310"/>
      <c r="I4234" s="1310"/>
      <c r="J4234" s="1321"/>
      <c r="K4234" s="1321"/>
      <c r="L4234" s="1310"/>
      <c r="N4234" s="1322">
        <f t="shared" si="177"/>
        <v>0</v>
      </c>
      <c r="O4234" s="1323">
        <f t="shared" si="178"/>
        <v>0</v>
      </c>
      <c r="P4234" s="1323">
        <f>O4234/'1.5 Universal Data'!$E$36</f>
        <v>0</v>
      </c>
      <c r="R4234" s="134"/>
      <c r="S4234" s="134"/>
      <c r="T4234" s="134"/>
      <c r="U4234" s="134"/>
      <c r="V4234" s="134"/>
      <c r="W4234" s="134"/>
      <c r="X4234" s="134"/>
      <c r="Y4234" s="134"/>
      <c r="Z4234" s="134"/>
      <c r="AA4234" s="134"/>
      <c r="AB4234" s="134"/>
      <c r="AC4234" s="134"/>
      <c r="AD4234" s="134"/>
      <c r="AE4234" s="134"/>
    </row>
    <row r="4235" spans="2:31">
      <c r="B4235" s="1319">
        <f t="shared" si="179"/>
        <v>-1</v>
      </c>
      <c r="D4235" s="1310"/>
      <c r="E4235" s="1310"/>
      <c r="F4235" s="1320"/>
      <c r="G4235" s="1310"/>
      <c r="H4235" s="1310"/>
      <c r="I4235" s="1310"/>
      <c r="J4235" s="1321"/>
      <c r="K4235" s="1321"/>
      <c r="L4235" s="1310"/>
      <c r="N4235" s="1322">
        <f t="shared" si="177"/>
        <v>0</v>
      </c>
      <c r="O4235" s="1323">
        <f t="shared" si="178"/>
        <v>0</v>
      </c>
      <c r="P4235" s="1323">
        <f>O4235/'1.5 Universal Data'!$E$36</f>
        <v>0</v>
      </c>
      <c r="R4235" s="134"/>
      <c r="S4235" s="134"/>
      <c r="T4235" s="134"/>
      <c r="U4235" s="134"/>
      <c r="V4235" s="134"/>
      <c r="W4235" s="134"/>
      <c r="X4235" s="134"/>
      <c r="Y4235" s="134"/>
      <c r="Z4235" s="134"/>
      <c r="AA4235" s="134"/>
      <c r="AB4235" s="134"/>
      <c r="AC4235" s="134"/>
      <c r="AD4235" s="134"/>
      <c r="AE4235" s="134"/>
    </row>
    <row r="4236" spans="2:31">
      <c r="B4236" s="1319">
        <f t="shared" si="179"/>
        <v>-1</v>
      </c>
      <c r="D4236" s="1310"/>
      <c r="E4236" s="1310"/>
      <c r="F4236" s="1320"/>
      <c r="G4236" s="1310"/>
      <c r="H4236" s="1310"/>
      <c r="I4236" s="1310"/>
      <c r="J4236" s="1321"/>
      <c r="K4236" s="1321"/>
      <c r="L4236" s="1310"/>
      <c r="N4236" s="1322">
        <f t="shared" si="177"/>
        <v>0</v>
      </c>
      <c r="O4236" s="1323">
        <f t="shared" si="178"/>
        <v>0</v>
      </c>
      <c r="P4236" s="1323">
        <f>O4236/'1.5 Universal Data'!$E$36</f>
        <v>0</v>
      </c>
      <c r="R4236" s="134"/>
      <c r="S4236" s="134"/>
      <c r="T4236" s="134"/>
      <c r="U4236" s="134"/>
      <c r="V4236" s="134"/>
      <c r="W4236" s="134"/>
      <c r="X4236" s="134"/>
      <c r="Y4236" s="134"/>
      <c r="Z4236" s="134"/>
      <c r="AA4236" s="134"/>
      <c r="AB4236" s="134"/>
      <c r="AC4236" s="134"/>
      <c r="AD4236" s="134"/>
      <c r="AE4236" s="134"/>
    </row>
    <row r="4237" spans="2:31">
      <c r="B4237" s="1319">
        <f t="shared" si="179"/>
        <v>-1</v>
      </c>
      <c r="D4237" s="1310"/>
      <c r="E4237" s="1310"/>
      <c r="F4237" s="1320"/>
      <c r="G4237" s="1310"/>
      <c r="H4237" s="1310"/>
      <c r="I4237" s="1310"/>
      <c r="J4237" s="1321"/>
      <c r="K4237" s="1321"/>
      <c r="L4237" s="1310"/>
      <c r="N4237" s="1322">
        <f t="shared" si="177"/>
        <v>0</v>
      </c>
      <c r="O4237" s="1323">
        <f t="shared" si="178"/>
        <v>0</v>
      </c>
      <c r="P4237" s="1323">
        <f>O4237/'1.5 Universal Data'!$E$36</f>
        <v>0</v>
      </c>
      <c r="R4237" s="134"/>
      <c r="S4237" s="134"/>
      <c r="T4237" s="134"/>
      <c r="U4237" s="134"/>
      <c r="V4237" s="134"/>
      <c r="W4237" s="134"/>
      <c r="X4237" s="134"/>
      <c r="Y4237" s="134"/>
      <c r="Z4237" s="134"/>
      <c r="AA4237" s="134"/>
      <c r="AB4237" s="134"/>
      <c r="AC4237" s="134"/>
      <c r="AD4237" s="134"/>
      <c r="AE4237" s="134"/>
    </row>
    <row r="4238" spans="2:31">
      <c r="B4238" s="1319">
        <f t="shared" si="179"/>
        <v>-1</v>
      </c>
      <c r="D4238" s="1310"/>
      <c r="E4238" s="1310"/>
      <c r="F4238" s="1320"/>
      <c r="G4238" s="1310"/>
      <c r="H4238" s="1310"/>
      <c r="I4238" s="1310"/>
      <c r="J4238" s="1321"/>
      <c r="K4238" s="1321"/>
      <c r="L4238" s="1310"/>
      <c r="N4238" s="1322">
        <f t="shared" si="177"/>
        <v>0</v>
      </c>
      <c r="O4238" s="1323">
        <f t="shared" si="178"/>
        <v>0</v>
      </c>
      <c r="P4238" s="1323">
        <f>O4238/'1.5 Universal Data'!$E$36</f>
        <v>0</v>
      </c>
      <c r="R4238" s="134"/>
      <c r="S4238" s="134"/>
      <c r="T4238" s="134"/>
      <c r="U4238" s="134"/>
      <c r="V4238" s="134"/>
      <c r="W4238" s="134"/>
      <c r="X4238" s="134"/>
      <c r="Y4238" s="134"/>
      <c r="Z4238" s="134"/>
      <c r="AA4238" s="134"/>
      <c r="AB4238" s="134"/>
      <c r="AC4238" s="134"/>
      <c r="AD4238" s="134"/>
      <c r="AE4238" s="134"/>
    </row>
    <row r="4239" spans="2:31">
      <c r="B4239" s="1319">
        <f t="shared" si="179"/>
        <v>-1</v>
      </c>
      <c r="D4239" s="1310"/>
      <c r="E4239" s="1310"/>
      <c r="F4239" s="1320"/>
      <c r="G4239" s="1310"/>
      <c r="H4239" s="1310"/>
      <c r="I4239" s="1310"/>
      <c r="J4239" s="1321"/>
      <c r="K4239" s="1321"/>
      <c r="L4239" s="1310"/>
      <c r="N4239" s="1322">
        <f t="shared" si="177"/>
        <v>0</v>
      </c>
      <c r="O4239" s="1323">
        <f t="shared" si="178"/>
        <v>0</v>
      </c>
      <c r="P4239" s="1323">
        <f>O4239/'1.5 Universal Data'!$E$36</f>
        <v>0</v>
      </c>
      <c r="R4239" s="134"/>
      <c r="S4239" s="134"/>
      <c r="T4239" s="134"/>
      <c r="U4239" s="134"/>
      <c r="V4239" s="134"/>
      <c r="W4239" s="134"/>
      <c r="X4239" s="134"/>
      <c r="Y4239" s="134"/>
      <c r="Z4239" s="134"/>
      <c r="AA4239" s="134"/>
      <c r="AB4239" s="134"/>
      <c r="AC4239" s="134"/>
      <c r="AD4239" s="134"/>
      <c r="AE4239" s="134"/>
    </row>
    <row r="4240" spans="2:31">
      <c r="B4240" s="1319">
        <f t="shared" si="179"/>
        <v>-1</v>
      </c>
      <c r="D4240" s="1310"/>
      <c r="E4240" s="1310"/>
      <c r="F4240" s="1320"/>
      <c r="G4240" s="1310"/>
      <c r="H4240" s="1310"/>
      <c r="I4240" s="1310"/>
      <c r="J4240" s="1321"/>
      <c r="K4240" s="1321"/>
      <c r="L4240" s="1310"/>
      <c r="N4240" s="1322">
        <f t="shared" ref="N4240:N4303" si="180">+H4240*((K4240-J4240)+1)*B4240</f>
        <v>0</v>
      </c>
      <c r="O4240" s="1323">
        <f t="shared" ref="O4240:O4303" si="181">N4240*L4240/100</f>
        <v>0</v>
      </c>
      <c r="P4240" s="1323">
        <f>O4240/'1.5 Universal Data'!$E$36</f>
        <v>0</v>
      </c>
      <c r="R4240" s="134"/>
      <c r="S4240" s="134"/>
      <c r="T4240" s="134"/>
      <c r="U4240" s="134"/>
      <c r="V4240" s="134"/>
      <c r="W4240" s="134"/>
      <c r="X4240" s="134"/>
      <c r="Y4240" s="134"/>
      <c r="Z4240" s="134"/>
      <c r="AA4240" s="134"/>
      <c r="AB4240" s="134"/>
      <c r="AC4240" s="134"/>
      <c r="AD4240" s="134"/>
      <c r="AE4240" s="134"/>
    </row>
    <row r="4241" spans="2:31">
      <c r="B4241" s="1319">
        <f t="shared" si="179"/>
        <v>-1</v>
      </c>
      <c r="D4241" s="1310"/>
      <c r="E4241" s="1310"/>
      <c r="F4241" s="1320"/>
      <c r="G4241" s="1310"/>
      <c r="H4241" s="1310"/>
      <c r="I4241" s="1310"/>
      <c r="J4241" s="1321"/>
      <c r="K4241" s="1321"/>
      <c r="L4241" s="1310"/>
      <c r="N4241" s="1322">
        <f t="shared" si="180"/>
        <v>0</v>
      </c>
      <c r="O4241" s="1323">
        <f t="shared" si="181"/>
        <v>0</v>
      </c>
      <c r="P4241" s="1323">
        <f>O4241/'1.5 Universal Data'!$E$36</f>
        <v>0</v>
      </c>
      <c r="R4241" s="134"/>
      <c r="S4241" s="134"/>
      <c r="T4241" s="134"/>
      <c r="U4241" s="134"/>
      <c r="V4241" s="134"/>
      <c r="W4241" s="134"/>
      <c r="X4241" s="134"/>
      <c r="Y4241" s="134"/>
      <c r="Z4241" s="134"/>
      <c r="AA4241" s="134"/>
      <c r="AB4241" s="134"/>
      <c r="AC4241" s="134"/>
      <c r="AD4241" s="134"/>
      <c r="AE4241" s="134"/>
    </row>
    <row r="4242" spans="2:31">
      <c r="B4242" s="1319">
        <f t="shared" si="179"/>
        <v>-1</v>
      </c>
      <c r="D4242" s="1310"/>
      <c r="E4242" s="1310"/>
      <c r="F4242" s="1320"/>
      <c r="G4242" s="1310"/>
      <c r="H4242" s="1310"/>
      <c r="I4242" s="1310"/>
      <c r="J4242" s="1321"/>
      <c r="K4242" s="1321"/>
      <c r="L4242" s="1310"/>
      <c r="N4242" s="1322">
        <f t="shared" si="180"/>
        <v>0</v>
      </c>
      <c r="O4242" s="1323">
        <f t="shared" si="181"/>
        <v>0</v>
      </c>
      <c r="P4242" s="1323">
        <f>O4242/'1.5 Universal Data'!$E$36</f>
        <v>0</v>
      </c>
      <c r="R4242" s="134"/>
      <c r="S4242" s="134"/>
      <c r="T4242" s="134"/>
      <c r="U4242" s="134"/>
      <c r="V4242" s="134"/>
      <c r="W4242" s="134"/>
      <c r="X4242" s="134"/>
      <c r="Y4242" s="134"/>
      <c r="Z4242" s="134"/>
      <c r="AA4242" s="134"/>
      <c r="AB4242" s="134"/>
      <c r="AC4242" s="134"/>
      <c r="AD4242" s="134"/>
      <c r="AE4242" s="134"/>
    </row>
    <row r="4243" spans="2:31">
      <c r="B4243" s="1319">
        <f t="shared" si="179"/>
        <v>-1</v>
      </c>
      <c r="D4243" s="1310"/>
      <c r="E4243" s="1310"/>
      <c r="F4243" s="1320"/>
      <c r="G4243" s="1310"/>
      <c r="H4243" s="1310"/>
      <c r="I4243" s="1310"/>
      <c r="J4243" s="1321"/>
      <c r="K4243" s="1321"/>
      <c r="L4243" s="1310"/>
      <c r="N4243" s="1322">
        <f t="shared" si="180"/>
        <v>0</v>
      </c>
      <c r="O4243" s="1323">
        <f t="shared" si="181"/>
        <v>0</v>
      </c>
      <c r="P4243" s="1323">
        <f>O4243/'1.5 Universal Data'!$E$36</f>
        <v>0</v>
      </c>
      <c r="R4243" s="134"/>
      <c r="S4243" s="134"/>
      <c r="T4243" s="134"/>
      <c r="U4243" s="134"/>
      <c r="V4243" s="134"/>
      <c r="W4243" s="134"/>
      <c r="X4243" s="134"/>
      <c r="Y4243" s="134"/>
      <c r="Z4243" s="134"/>
      <c r="AA4243" s="134"/>
      <c r="AB4243" s="134"/>
      <c r="AC4243" s="134"/>
      <c r="AD4243" s="134"/>
      <c r="AE4243" s="134"/>
    </row>
    <row r="4244" spans="2:31">
      <c r="B4244" s="1319">
        <f t="shared" si="179"/>
        <v>-1</v>
      </c>
      <c r="D4244" s="1310"/>
      <c r="E4244" s="1310"/>
      <c r="F4244" s="1320"/>
      <c r="G4244" s="1310"/>
      <c r="H4244" s="1310"/>
      <c r="I4244" s="1310"/>
      <c r="J4244" s="1321"/>
      <c r="K4244" s="1321"/>
      <c r="L4244" s="1310"/>
      <c r="N4244" s="1322">
        <f t="shared" si="180"/>
        <v>0</v>
      </c>
      <c r="O4244" s="1323">
        <f t="shared" si="181"/>
        <v>0</v>
      </c>
      <c r="P4244" s="1323">
        <f>O4244/'1.5 Universal Data'!$E$36</f>
        <v>0</v>
      </c>
      <c r="R4244" s="134"/>
      <c r="S4244" s="134"/>
      <c r="T4244" s="134"/>
      <c r="U4244" s="134"/>
      <c r="V4244" s="134"/>
      <c r="W4244" s="134"/>
      <c r="X4244" s="134"/>
      <c r="Y4244" s="134"/>
      <c r="Z4244" s="134"/>
      <c r="AA4244" s="134"/>
      <c r="AB4244" s="134"/>
      <c r="AC4244" s="134"/>
      <c r="AD4244" s="134"/>
      <c r="AE4244" s="134"/>
    </row>
    <row r="4245" spans="2:31">
      <c r="B4245" s="1319">
        <f t="shared" si="179"/>
        <v>-1</v>
      </c>
      <c r="D4245" s="1310"/>
      <c r="E4245" s="1310"/>
      <c r="F4245" s="1320"/>
      <c r="G4245" s="1310"/>
      <c r="H4245" s="1310"/>
      <c r="I4245" s="1310"/>
      <c r="J4245" s="1321"/>
      <c r="K4245" s="1321"/>
      <c r="L4245" s="1310"/>
      <c r="N4245" s="1322">
        <f t="shared" si="180"/>
        <v>0</v>
      </c>
      <c r="O4245" s="1323">
        <f t="shared" si="181"/>
        <v>0</v>
      </c>
      <c r="P4245" s="1323">
        <f>O4245/'1.5 Universal Data'!$E$36</f>
        <v>0</v>
      </c>
      <c r="R4245" s="134"/>
      <c r="S4245" s="134"/>
      <c r="T4245" s="134"/>
      <c r="U4245" s="134"/>
      <c r="V4245" s="134"/>
      <c r="W4245" s="134"/>
      <c r="X4245" s="134"/>
      <c r="Y4245" s="134"/>
      <c r="Z4245" s="134"/>
      <c r="AA4245" s="134"/>
      <c r="AB4245" s="134"/>
      <c r="AC4245" s="134"/>
      <c r="AD4245" s="134"/>
      <c r="AE4245" s="134"/>
    </row>
    <row r="4246" spans="2:31">
      <c r="B4246" s="1319">
        <f t="shared" si="179"/>
        <v>-1</v>
      </c>
      <c r="D4246" s="1310"/>
      <c r="E4246" s="1310"/>
      <c r="F4246" s="1320"/>
      <c r="G4246" s="1310"/>
      <c r="H4246" s="1310"/>
      <c r="I4246" s="1310"/>
      <c r="J4246" s="1321"/>
      <c r="K4246" s="1321"/>
      <c r="L4246" s="1310"/>
      <c r="N4246" s="1322">
        <f t="shared" si="180"/>
        <v>0</v>
      </c>
      <c r="O4246" s="1323">
        <f t="shared" si="181"/>
        <v>0</v>
      </c>
      <c r="P4246" s="1323">
        <f>O4246/'1.5 Universal Data'!$E$36</f>
        <v>0</v>
      </c>
      <c r="R4246" s="134"/>
      <c r="S4246" s="134"/>
      <c r="T4246" s="134"/>
      <c r="U4246" s="134"/>
      <c r="V4246" s="134"/>
      <c r="W4246" s="134"/>
      <c r="X4246" s="134"/>
      <c r="Y4246" s="134"/>
      <c r="Z4246" s="134"/>
      <c r="AA4246" s="134"/>
      <c r="AB4246" s="134"/>
      <c r="AC4246" s="134"/>
      <c r="AD4246" s="134"/>
      <c r="AE4246" s="134"/>
    </row>
    <row r="4247" spans="2:31">
      <c r="B4247" s="1319">
        <f t="shared" ref="B4247:B4310" si="182">IF(G4247="buy",1,-1)</f>
        <v>-1</v>
      </c>
      <c r="D4247" s="1310"/>
      <c r="E4247" s="1310"/>
      <c r="F4247" s="1320"/>
      <c r="G4247" s="1310"/>
      <c r="H4247" s="1310"/>
      <c r="I4247" s="1310"/>
      <c r="J4247" s="1321"/>
      <c r="K4247" s="1321"/>
      <c r="L4247" s="1310"/>
      <c r="N4247" s="1322">
        <f t="shared" si="180"/>
        <v>0</v>
      </c>
      <c r="O4247" s="1323">
        <f t="shared" si="181"/>
        <v>0</v>
      </c>
      <c r="P4247" s="1323">
        <f>O4247/'1.5 Universal Data'!$E$36</f>
        <v>0</v>
      </c>
      <c r="R4247" s="134"/>
      <c r="S4247" s="134"/>
      <c r="T4247" s="134"/>
      <c r="U4247" s="134"/>
      <c r="V4247" s="134"/>
      <c r="W4247" s="134"/>
      <c r="X4247" s="134"/>
      <c r="Y4247" s="134"/>
      <c r="Z4247" s="134"/>
      <c r="AA4247" s="134"/>
      <c r="AB4247" s="134"/>
      <c r="AC4247" s="134"/>
      <c r="AD4247" s="134"/>
      <c r="AE4247" s="134"/>
    </row>
    <row r="4248" spans="2:31">
      <c r="B4248" s="1319">
        <f t="shared" si="182"/>
        <v>-1</v>
      </c>
      <c r="D4248" s="1310"/>
      <c r="E4248" s="1310"/>
      <c r="F4248" s="1320"/>
      <c r="G4248" s="1310"/>
      <c r="H4248" s="1310"/>
      <c r="I4248" s="1310"/>
      <c r="J4248" s="1321"/>
      <c r="K4248" s="1321"/>
      <c r="L4248" s="1310"/>
      <c r="N4248" s="1322">
        <f t="shared" si="180"/>
        <v>0</v>
      </c>
      <c r="O4248" s="1323">
        <f t="shared" si="181"/>
        <v>0</v>
      </c>
      <c r="P4248" s="1323">
        <f>O4248/'1.5 Universal Data'!$E$36</f>
        <v>0</v>
      </c>
      <c r="R4248" s="134"/>
      <c r="S4248" s="134"/>
      <c r="T4248" s="134"/>
      <c r="U4248" s="134"/>
      <c r="V4248" s="134"/>
      <c r="W4248" s="134"/>
      <c r="X4248" s="134"/>
      <c r="Y4248" s="134"/>
      <c r="Z4248" s="134"/>
      <c r="AA4248" s="134"/>
      <c r="AB4248" s="134"/>
      <c r="AC4248" s="134"/>
      <c r="AD4248" s="134"/>
      <c r="AE4248" s="134"/>
    </row>
    <row r="4249" spans="2:31">
      <c r="B4249" s="1319">
        <f t="shared" si="182"/>
        <v>-1</v>
      </c>
      <c r="D4249" s="1310"/>
      <c r="E4249" s="1310"/>
      <c r="F4249" s="1320"/>
      <c r="G4249" s="1310"/>
      <c r="H4249" s="1310"/>
      <c r="I4249" s="1310"/>
      <c r="J4249" s="1321"/>
      <c r="K4249" s="1321"/>
      <c r="L4249" s="1310"/>
      <c r="N4249" s="1322">
        <f t="shared" si="180"/>
        <v>0</v>
      </c>
      <c r="O4249" s="1323">
        <f t="shared" si="181"/>
        <v>0</v>
      </c>
      <c r="P4249" s="1323">
        <f>O4249/'1.5 Universal Data'!$E$36</f>
        <v>0</v>
      </c>
      <c r="R4249" s="134"/>
      <c r="S4249" s="134"/>
      <c r="T4249" s="134"/>
      <c r="U4249" s="134"/>
      <c r="V4249" s="134"/>
      <c r="W4249" s="134"/>
      <c r="X4249" s="134"/>
      <c r="Y4249" s="134"/>
      <c r="Z4249" s="134"/>
      <c r="AA4249" s="134"/>
      <c r="AB4249" s="134"/>
      <c r="AC4249" s="134"/>
      <c r="AD4249" s="134"/>
      <c r="AE4249" s="134"/>
    </row>
    <row r="4250" spans="2:31">
      <c r="B4250" s="1319">
        <f t="shared" si="182"/>
        <v>-1</v>
      </c>
      <c r="D4250" s="1310"/>
      <c r="E4250" s="1310"/>
      <c r="F4250" s="1320"/>
      <c r="G4250" s="1310"/>
      <c r="H4250" s="1310"/>
      <c r="I4250" s="1310"/>
      <c r="J4250" s="1321"/>
      <c r="K4250" s="1321"/>
      <c r="L4250" s="1310"/>
      <c r="N4250" s="1322">
        <f t="shared" si="180"/>
        <v>0</v>
      </c>
      <c r="O4250" s="1323">
        <f t="shared" si="181"/>
        <v>0</v>
      </c>
      <c r="P4250" s="1323">
        <f>O4250/'1.5 Universal Data'!$E$36</f>
        <v>0</v>
      </c>
      <c r="R4250" s="134"/>
      <c r="S4250" s="134"/>
      <c r="T4250" s="134"/>
      <c r="U4250" s="134"/>
      <c r="V4250" s="134"/>
      <c r="W4250" s="134"/>
      <c r="X4250" s="134"/>
      <c r="Y4250" s="134"/>
      <c r="Z4250" s="134"/>
      <c r="AA4250" s="134"/>
      <c r="AB4250" s="134"/>
      <c r="AC4250" s="134"/>
      <c r="AD4250" s="134"/>
      <c r="AE4250" s="134"/>
    </row>
    <row r="4251" spans="2:31">
      <c r="B4251" s="1319">
        <f t="shared" si="182"/>
        <v>-1</v>
      </c>
      <c r="D4251" s="1310"/>
      <c r="E4251" s="1310"/>
      <c r="F4251" s="1320"/>
      <c r="G4251" s="1310"/>
      <c r="H4251" s="1310"/>
      <c r="I4251" s="1310"/>
      <c r="J4251" s="1321"/>
      <c r="K4251" s="1321"/>
      <c r="L4251" s="1310"/>
      <c r="N4251" s="1322">
        <f t="shared" si="180"/>
        <v>0</v>
      </c>
      <c r="O4251" s="1323">
        <f t="shared" si="181"/>
        <v>0</v>
      </c>
      <c r="P4251" s="1323">
        <f>O4251/'1.5 Universal Data'!$E$36</f>
        <v>0</v>
      </c>
      <c r="R4251" s="134"/>
      <c r="S4251" s="134"/>
      <c r="T4251" s="134"/>
      <c r="U4251" s="134"/>
      <c r="V4251" s="134"/>
      <c r="W4251" s="134"/>
      <c r="X4251" s="134"/>
      <c r="Y4251" s="134"/>
      <c r="Z4251" s="134"/>
      <c r="AA4251" s="134"/>
      <c r="AB4251" s="134"/>
      <c r="AC4251" s="134"/>
      <c r="AD4251" s="134"/>
      <c r="AE4251" s="134"/>
    </row>
    <row r="4252" spans="2:31">
      <c r="B4252" s="1319">
        <f t="shared" si="182"/>
        <v>-1</v>
      </c>
      <c r="D4252" s="1310"/>
      <c r="E4252" s="1310"/>
      <c r="F4252" s="1320"/>
      <c r="G4252" s="1310"/>
      <c r="H4252" s="1310"/>
      <c r="I4252" s="1310"/>
      <c r="J4252" s="1321"/>
      <c r="K4252" s="1321"/>
      <c r="L4252" s="1310"/>
      <c r="N4252" s="1322">
        <f t="shared" si="180"/>
        <v>0</v>
      </c>
      <c r="O4252" s="1323">
        <f t="shared" si="181"/>
        <v>0</v>
      </c>
      <c r="P4252" s="1323">
        <f>O4252/'1.5 Universal Data'!$E$36</f>
        <v>0</v>
      </c>
      <c r="R4252" s="134"/>
      <c r="S4252" s="134"/>
      <c r="T4252" s="134"/>
      <c r="U4252" s="134"/>
      <c r="V4252" s="134"/>
      <c r="W4252" s="134"/>
      <c r="X4252" s="134"/>
      <c r="Y4252" s="134"/>
      <c r="Z4252" s="134"/>
      <c r="AA4252" s="134"/>
      <c r="AB4252" s="134"/>
      <c r="AC4252" s="134"/>
      <c r="AD4252" s="134"/>
      <c r="AE4252" s="134"/>
    </row>
    <row r="4253" spans="2:31">
      <c r="B4253" s="1319">
        <f t="shared" si="182"/>
        <v>-1</v>
      </c>
      <c r="D4253" s="1310"/>
      <c r="E4253" s="1310"/>
      <c r="F4253" s="1320"/>
      <c r="G4253" s="1310"/>
      <c r="H4253" s="1310"/>
      <c r="I4253" s="1310"/>
      <c r="J4253" s="1321"/>
      <c r="K4253" s="1321"/>
      <c r="L4253" s="1310"/>
      <c r="N4253" s="1322">
        <f t="shared" si="180"/>
        <v>0</v>
      </c>
      <c r="O4253" s="1323">
        <f t="shared" si="181"/>
        <v>0</v>
      </c>
      <c r="P4253" s="1323">
        <f>O4253/'1.5 Universal Data'!$E$36</f>
        <v>0</v>
      </c>
      <c r="R4253" s="134"/>
      <c r="S4253" s="134"/>
      <c r="T4253" s="134"/>
      <c r="U4253" s="134"/>
      <c r="V4253" s="134"/>
      <c r="W4253" s="134"/>
      <c r="X4253" s="134"/>
      <c r="Y4253" s="134"/>
      <c r="Z4253" s="134"/>
      <c r="AA4253" s="134"/>
      <c r="AB4253" s="134"/>
      <c r="AC4253" s="134"/>
      <c r="AD4253" s="134"/>
      <c r="AE4253" s="134"/>
    </row>
    <row r="4254" spans="2:31">
      <c r="B4254" s="1319">
        <f t="shared" si="182"/>
        <v>-1</v>
      </c>
      <c r="D4254" s="1310"/>
      <c r="E4254" s="1310"/>
      <c r="F4254" s="1320"/>
      <c r="G4254" s="1310"/>
      <c r="H4254" s="1310"/>
      <c r="I4254" s="1310"/>
      <c r="J4254" s="1321"/>
      <c r="K4254" s="1321"/>
      <c r="L4254" s="1310"/>
      <c r="N4254" s="1322">
        <f t="shared" si="180"/>
        <v>0</v>
      </c>
      <c r="O4254" s="1323">
        <f t="shared" si="181"/>
        <v>0</v>
      </c>
      <c r="P4254" s="1323">
        <f>O4254/'1.5 Universal Data'!$E$36</f>
        <v>0</v>
      </c>
      <c r="R4254" s="134"/>
      <c r="S4254" s="134"/>
      <c r="T4254" s="134"/>
      <c r="U4254" s="134"/>
      <c r="V4254" s="134"/>
      <c r="W4254" s="134"/>
      <c r="X4254" s="134"/>
      <c r="Y4254" s="134"/>
      <c r="Z4254" s="134"/>
      <c r="AA4254" s="134"/>
      <c r="AB4254" s="134"/>
      <c r="AC4254" s="134"/>
      <c r="AD4254" s="134"/>
      <c r="AE4254" s="134"/>
    </row>
    <row r="4255" spans="2:31">
      <c r="B4255" s="1319">
        <f t="shared" si="182"/>
        <v>-1</v>
      </c>
      <c r="D4255" s="1310"/>
      <c r="E4255" s="1310"/>
      <c r="F4255" s="1320"/>
      <c r="G4255" s="1310"/>
      <c r="H4255" s="1310"/>
      <c r="I4255" s="1310"/>
      <c r="J4255" s="1321"/>
      <c r="K4255" s="1321"/>
      <c r="L4255" s="1310"/>
      <c r="N4255" s="1322">
        <f t="shared" si="180"/>
        <v>0</v>
      </c>
      <c r="O4255" s="1323">
        <f t="shared" si="181"/>
        <v>0</v>
      </c>
      <c r="P4255" s="1323">
        <f>O4255/'1.5 Universal Data'!$E$36</f>
        <v>0</v>
      </c>
      <c r="R4255" s="134"/>
      <c r="S4255" s="134"/>
      <c r="T4255" s="134"/>
      <c r="U4255" s="134"/>
      <c r="V4255" s="134"/>
      <c r="W4255" s="134"/>
      <c r="X4255" s="134"/>
      <c r="Y4255" s="134"/>
      <c r="Z4255" s="134"/>
      <c r="AA4255" s="134"/>
      <c r="AB4255" s="134"/>
      <c r="AC4255" s="134"/>
      <c r="AD4255" s="134"/>
      <c r="AE4255" s="134"/>
    </row>
    <row r="4256" spans="2:31">
      <c r="B4256" s="1319">
        <f t="shared" si="182"/>
        <v>-1</v>
      </c>
      <c r="D4256" s="1310"/>
      <c r="E4256" s="1310"/>
      <c r="F4256" s="1320"/>
      <c r="G4256" s="1310"/>
      <c r="H4256" s="1310"/>
      <c r="I4256" s="1310"/>
      <c r="J4256" s="1321"/>
      <c r="K4256" s="1321"/>
      <c r="L4256" s="1310"/>
      <c r="N4256" s="1322">
        <f t="shared" si="180"/>
        <v>0</v>
      </c>
      <c r="O4256" s="1323">
        <f t="shared" si="181"/>
        <v>0</v>
      </c>
      <c r="P4256" s="1323">
        <f>O4256/'1.5 Universal Data'!$E$36</f>
        <v>0</v>
      </c>
      <c r="R4256" s="134"/>
      <c r="S4256" s="134"/>
      <c r="T4256" s="134"/>
      <c r="U4256" s="134"/>
      <c r="V4256" s="134"/>
      <c r="W4256" s="134"/>
      <c r="X4256" s="134"/>
      <c r="Y4256" s="134"/>
      <c r="Z4256" s="134"/>
      <c r="AA4256" s="134"/>
      <c r="AB4256" s="134"/>
      <c r="AC4256" s="134"/>
      <c r="AD4256" s="134"/>
      <c r="AE4256" s="134"/>
    </row>
    <row r="4257" spans="2:31">
      <c r="B4257" s="1319">
        <f t="shared" si="182"/>
        <v>-1</v>
      </c>
      <c r="D4257" s="1310"/>
      <c r="E4257" s="1310"/>
      <c r="F4257" s="1320"/>
      <c r="G4257" s="1310"/>
      <c r="H4257" s="1310"/>
      <c r="I4257" s="1310"/>
      <c r="J4257" s="1321"/>
      <c r="K4257" s="1321"/>
      <c r="L4257" s="1310"/>
      <c r="N4257" s="1322">
        <f t="shared" si="180"/>
        <v>0</v>
      </c>
      <c r="O4257" s="1323">
        <f t="shared" si="181"/>
        <v>0</v>
      </c>
      <c r="P4257" s="1323">
        <f>O4257/'1.5 Universal Data'!$E$36</f>
        <v>0</v>
      </c>
      <c r="R4257" s="134"/>
      <c r="S4257" s="134"/>
      <c r="T4257" s="134"/>
      <c r="U4257" s="134"/>
      <c r="V4257" s="134"/>
      <c r="W4257" s="134"/>
      <c r="X4257" s="134"/>
      <c r="Y4257" s="134"/>
      <c r="Z4257" s="134"/>
      <c r="AA4257" s="134"/>
      <c r="AB4257" s="134"/>
      <c r="AC4257" s="134"/>
      <c r="AD4257" s="134"/>
      <c r="AE4257" s="134"/>
    </row>
    <row r="4258" spans="2:31">
      <c r="B4258" s="1319">
        <f t="shared" si="182"/>
        <v>-1</v>
      </c>
      <c r="D4258" s="1310"/>
      <c r="E4258" s="1310"/>
      <c r="F4258" s="1320"/>
      <c r="G4258" s="1310"/>
      <c r="H4258" s="1310"/>
      <c r="I4258" s="1310"/>
      <c r="J4258" s="1321"/>
      <c r="K4258" s="1321"/>
      <c r="L4258" s="1310"/>
      <c r="N4258" s="1322">
        <f t="shared" si="180"/>
        <v>0</v>
      </c>
      <c r="O4258" s="1323">
        <f t="shared" si="181"/>
        <v>0</v>
      </c>
      <c r="P4258" s="1323">
        <f>O4258/'1.5 Universal Data'!$E$36</f>
        <v>0</v>
      </c>
      <c r="R4258" s="134"/>
      <c r="S4258" s="134"/>
      <c r="T4258" s="134"/>
      <c r="U4258" s="134"/>
      <c r="V4258" s="134"/>
      <c r="W4258" s="134"/>
      <c r="X4258" s="134"/>
      <c r="Y4258" s="134"/>
      <c r="Z4258" s="134"/>
      <c r="AA4258" s="134"/>
      <c r="AB4258" s="134"/>
      <c r="AC4258" s="134"/>
      <c r="AD4258" s="134"/>
      <c r="AE4258" s="134"/>
    </row>
    <row r="4259" spans="2:31">
      <c r="B4259" s="1319">
        <f t="shared" si="182"/>
        <v>-1</v>
      </c>
      <c r="D4259" s="1310"/>
      <c r="E4259" s="1310"/>
      <c r="F4259" s="1320"/>
      <c r="G4259" s="1310"/>
      <c r="H4259" s="1310"/>
      <c r="I4259" s="1310"/>
      <c r="J4259" s="1321"/>
      <c r="K4259" s="1321"/>
      <c r="L4259" s="1310"/>
      <c r="N4259" s="1322">
        <f t="shared" si="180"/>
        <v>0</v>
      </c>
      <c r="O4259" s="1323">
        <f t="shared" si="181"/>
        <v>0</v>
      </c>
      <c r="P4259" s="1323">
        <f>O4259/'1.5 Universal Data'!$E$36</f>
        <v>0</v>
      </c>
      <c r="R4259" s="134"/>
      <c r="S4259" s="134"/>
      <c r="T4259" s="134"/>
      <c r="U4259" s="134"/>
      <c r="V4259" s="134"/>
      <c r="W4259" s="134"/>
      <c r="X4259" s="134"/>
      <c r="Y4259" s="134"/>
      <c r="Z4259" s="134"/>
      <c r="AA4259" s="134"/>
      <c r="AB4259" s="134"/>
      <c r="AC4259" s="134"/>
      <c r="AD4259" s="134"/>
      <c r="AE4259" s="134"/>
    </row>
    <row r="4260" spans="2:31">
      <c r="B4260" s="1319">
        <f t="shared" si="182"/>
        <v>-1</v>
      </c>
      <c r="D4260" s="1310"/>
      <c r="E4260" s="1310"/>
      <c r="F4260" s="1320"/>
      <c r="G4260" s="1310"/>
      <c r="H4260" s="1310"/>
      <c r="I4260" s="1310"/>
      <c r="J4260" s="1321"/>
      <c r="K4260" s="1321"/>
      <c r="L4260" s="1310"/>
      <c r="N4260" s="1322">
        <f t="shared" si="180"/>
        <v>0</v>
      </c>
      <c r="O4260" s="1323">
        <f t="shared" si="181"/>
        <v>0</v>
      </c>
      <c r="P4260" s="1323">
        <f>O4260/'1.5 Universal Data'!$E$36</f>
        <v>0</v>
      </c>
      <c r="R4260" s="134"/>
      <c r="S4260" s="134"/>
      <c r="T4260" s="134"/>
      <c r="U4260" s="134"/>
      <c r="V4260" s="134"/>
      <c r="W4260" s="134"/>
      <c r="X4260" s="134"/>
      <c r="Y4260" s="134"/>
      <c r="Z4260" s="134"/>
      <c r="AA4260" s="134"/>
      <c r="AB4260" s="134"/>
      <c r="AC4260" s="134"/>
      <c r="AD4260" s="134"/>
      <c r="AE4260" s="134"/>
    </row>
    <row r="4261" spans="2:31">
      <c r="B4261" s="1319">
        <f t="shared" si="182"/>
        <v>-1</v>
      </c>
      <c r="D4261" s="1310"/>
      <c r="E4261" s="1310"/>
      <c r="F4261" s="1320"/>
      <c r="G4261" s="1310"/>
      <c r="H4261" s="1310"/>
      <c r="I4261" s="1310"/>
      <c r="J4261" s="1321"/>
      <c r="K4261" s="1321"/>
      <c r="L4261" s="1310"/>
      <c r="N4261" s="1322">
        <f t="shared" si="180"/>
        <v>0</v>
      </c>
      <c r="O4261" s="1323">
        <f t="shared" si="181"/>
        <v>0</v>
      </c>
      <c r="P4261" s="1323">
        <f>O4261/'1.5 Universal Data'!$E$36</f>
        <v>0</v>
      </c>
      <c r="R4261" s="134"/>
      <c r="S4261" s="134"/>
      <c r="T4261" s="134"/>
      <c r="U4261" s="134"/>
      <c r="V4261" s="134"/>
      <c r="W4261" s="134"/>
      <c r="X4261" s="134"/>
      <c r="Y4261" s="134"/>
      <c r="Z4261" s="134"/>
      <c r="AA4261" s="134"/>
      <c r="AB4261" s="134"/>
      <c r="AC4261" s="134"/>
      <c r="AD4261" s="134"/>
      <c r="AE4261" s="134"/>
    </row>
    <row r="4262" spans="2:31">
      <c r="B4262" s="1319">
        <f t="shared" si="182"/>
        <v>-1</v>
      </c>
      <c r="D4262" s="1310"/>
      <c r="E4262" s="1310"/>
      <c r="F4262" s="1320"/>
      <c r="G4262" s="1310"/>
      <c r="H4262" s="1310"/>
      <c r="I4262" s="1310"/>
      <c r="J4262" s="1321"/>
      <c r="K4262" s="1321"/>
      <c r="L4262" s="1310"/>
      <c r="N4262" s="1322">
        <f t="shared" si="180"/>
        <v>0</v>
      </c>
      <c r="O4262" s="1323">
        <f t="shared" si="181"/>
        <v>0</v>
      </c>
      <c r="P4262" s="1323">
        <f>O4262/'1.5 Universal Data'!$E$36</f>
        <v>0</v>
      </c>
      <c r="R4262" s="134"/>
      <c r="S4262" s="134"/>
      <c r="T4262" s="134"/>
      <c r="U4262" s="134"/>
      <c r="V4262" s="134"/>
      <c r="W4262" s="134"/>
      <c r="X4262" s="134"/>
      <c r="Y4262" s="134"/>
      <c r="Z4262" s="134"/>
      <c r="AA4262" s="134"/>
      <c r="AB4262" s="134"/>
      <c r="AC4262" s="134"/>
      <c r="AD4262" s="134"/>
      <c r="AE4262" s="134"/>
    </row>
    <row r="4263" spans="2:31">
      <c r="B4263" s="1319">
        <f t="shared" si="182"/>
        <v>-1</v>
      </c>
      <c r="D4263" s="1310"/>
      <c r="E4263" s="1310"/>
      <c r="F4263" s="1320"/>
      <c r="G4263" s="1310"/>
      <c r="H4263" s="1310"/>
      <c r="I4263" s="1310"/>
      <c r="J4263" s="1321"/>
      <c r="K4263" s="1321"/>
      <c r="L4263" s="1310"/>
      <c r="N4263" s="1322">
        <f t="shared" si="180"/>
        <v>0</v>
      </c>
      <c r="O4263" s="1323">
        <f t="shared" si="181"/>
        <v>0</v>
      </c>
      <c r="P4263" s="1323">
        <f>O4263/'1.5 Universal Data'!$E$36</f>
        <v>0</v>
      </c>
      <c r="R4263" s="134"/>
      <c r="S4263" s="134"/>
      <c r="T4263" s="134"/>
      <c r="U4263" s="134"/>
      <c r="V4263" s="134"/>
      <c r="W4263" s="134"/>
      <c r="X4263" s="134"/>
      <c r="Y4263" s="134"/>
      <c r="Z4263" s="134"/>
      <c r="AA4263" s="134"/>
      <c r="AB4263" s="134"/>
      <c r="AC4263" s="134"/>
      <c r="AD4263" s="134"/>
      <c r="AE4263" s="134"/>
    </row>
    <row r="4264" spans="2:31">
      <c r="B4264" s="1319">
        <f t="shared" si="182"/>
        <v>-1</v>
      </c>
      <c r="D4264" s="1310"/>
      <c r="E4264" s="1310"/>
      <c r="F4264" s="1320"/>
      <c r="G4264" s="1310"/>
      <c r="H4264" s="1310"/>
      <c r="I4264" s="1310"/>
      <c r="J4264" s="1321"/>
      <c r="K4264" s="1321"/>
      <c r="L4264" s="1310"/>
      <c r="N4264" s="1322">
        <f t="shared" si="180"/>
        <v>0</v>
      </c>
      <c r="O4264" s="1323">
        <f t="shared" si="181"/>
        <v>0</v>
      </c>
      <c r="P4264" s="1323">
        <f>O4264/'1.5 Universal Data'!$E$36</f>
        <v>0</v>
      </c>
      <c r="R4264" s="134"/>
      <c r="S4264" s="134"/>
      <c r="T4264" s="134"/>
      <c r="U4264" s="134"/>
      <c r="V4264" s="134"/>
      <c r="W4264" s="134"/>
      <c r="X4264" s="134"/>
      <c r="Y4264" s="134"/>
      <c r="Z4264" s="134"/>
      <c r="AA4264" s="134"/>
      <c r="AB4264" s="134"/>
      <c r="AC4264" s="134"/>
      <c r="AD4264" s="134"/>
      <c r="AE4264" s="134"/>
    </row>
    <row r="4265" spans="2:31">
      <c r="B4265" s="1319">
        <f t="shared" si="182"/>
        <v>-1</v>
      </c>
      <c r="D4265" s="1310"/>
      <c r="E4265" s="1310"/>
      <c r="F4265" s="1320"/>
      <c r="G4265" s="1310"/>
      <c r="H4265" s="1310"/>
      <c r="I4265" s="1310"/>
      <c r="J4265" s="1321"/>
      <c r="K4265" s="1321"/>
      <c r="L4265" s="1310"/>
      <c r="N4265" s="1322">
        <f t="shared" si="180"/>
        <v>0</v>
      </c>
      <c r="O4265" s="1323">
        <f t="shared" si="181"/>
        <v>0</v>
      </c>
      <c r="P4265" s="1323">
        <f>O4265/'1.5 Universal Data'!$E$36</f>
        <v>0</v>
      </c>
      <c r="R4265" s="134"/>
      <c r="S4265" s="134"/>
      <c r="T4265" s="134"/>
      <c r="U4265" s="134"/>
      <c r="V4265" s="134"/>
      <c r="W4265" s="134"/>
      <c r="X4265" s="134"/>
      <c r="Y4265" s="134"/>
      <c r="Z4265" s="134"/>
      <c r="AA4265" s="134"/>
      <c r="AB4265" s="134"/>
      <c r="AC4265" s="134"/>
      <c r="AD4265" s="134"/>
      <c r="AE4265" s="134"/>
    </row>
    <row r="4266" spans="2:31">
      <c r="B4266" s="1319">
        <f t="shared" si="182"/>
        <v>-1</v>
      </c>
      <c r="D4266" s="1310"/>
      <c r="E4266" s="1310"/>
      <c r="F4266" s="1320"/>
      <c r="G4266" s="1310"/>
      <c r="H4266" s="1310"/>
      <c r="I4266" s="1310"/>
      <c r="J4266" s="1321"/>
      <c r="K4266" s="1321"/>
      <c r="L4266" s="1310"/>
      <c r="N4266" s="1322">
        <f t="shared" si="180"/>
        <v>0</v>
      </c>
      <c r="O4266" s="1323">
        <f t="shared" si="181"/>
        <v>0</v>
      </c>
      <c r="P4266" s="1323">
        <f>O4266/'1.5 Universal Data'!$E$36</f>
        <v>0</v>
      </c>
      <c r="R4266" s="134"/>
      <c r="S4266" s="134"/>
      <c r="T4266" s="134"/>
      <c r="U4266" s="134"/>
      <c r="V4266" s="134"/>
      <c r="W4266" s="134"/>
      <c r="X4266" s="134"/>
      <c r="Y4266" s="134"/>
      <c r="Z4266" s="134"/>
      <c r="AA4266" s="134"/>
      <c r="AB4266" s="134"/>
      <c r="AC4266" s="134"/>
      <c r="AD4266" s="134"/>
      <c r="AE4266" s="134"/>
    </row>
    <row r="4267" spans="2:31">
      <c r="B4267" s="1319">
        <f t="shared" si="182"/>
        <v>-1</v>
      </c>
      <c r="D4267" s="1310"/>
      <c r="E4267" s="1310"/>
      <c r="F4267" s="1320"/>
      <c r="G4267" s="1310"/>
      <c r="H4267" s="1310"/>
      <c r="I4267" s="1310"/>
      <c r="J4267" s="1321"/>
      <c r="K4267" s="1321"/>
      <c r="L4267" s="1310"/>
      <c r="N4267" s="1322">
        <f t="shared" si="180"/>
        <v>0</v>
      </c>
      <c r="O4267" s="1323">
        <f t="shared" si="181"/>
        <v>0</v>
      </c>
      <c r="P4267" s="1323">
        <f>O4267/'1.5 Universal Data'!$E$36</f>
        <v>0</v>
      </c>
      <c r="R4267" s="134"/>
      <c r="S4267" s="134"/>
      <c r="T4267" s="134"/>
      <c r="U4267" s="134"/>
      <c r="V4267" s="134"/>
      <c r="W4267" s="134"/>
      <c r="X4267" s="134"/>
      <c r="Y4267" s="134"/>
      <c r="Z4267" s="134"/>
      <c r="AA4267" s="134"/>
      <c r="AB4267" s="134"/>
      <c r="AC4267" s="134"/>
      <c r="AD4267" s="134"/>
      <c r="AE4267" s="134"/>
    </row>
    <row r="4268" spans="2:31">
      <c r="B4268" s="1319">
        <f t="shared" si="182"/>
        <v>-1</v>
      </c>
      <c r="D4268" s="1310"/>
      <c r="E4268" s="1310"/>
      <c r="F4268" s="1320"/>
      <c r="G4268" s="1310"/>
      <c r="H4268" s="1310"/>
      <c r="I4268" s="1310"/>
      <c r="J4268" s="1321"/>
      <c r="K4268" s="1321"/>
      <c r="L4268" s="1310"/>
      <c r="N4268" s="1322">
        <f t="shared" si="180"/>
        <v>0</v>
      </c>
      <c r="O4268" s="1323">
        <f t="shared" si="181"/>
        <v>0</v>
      </c>
      <c r="P4268" s="1323">
        <f>O4268/'1.5 Universal Data'!$E$36</f>
        <v>0</v>
      </c>
      <c r="R4268" s="134"/>
      <c r="S4268" s="134"/>
      <c r="T4268" s="134"/>
      <c r="U4268" s="134"/>
      <c r="V4268" s="134"/>
      <c r="W4268" s="134"/>
      <c r="X4268" s="134"/>
      <c r="Y4268" s="134"/>
      <c r="Z4268" s="134"/>
      <c r="AA4268" s="134"/>
      <c r="AB4268" s="134"/>
      <c r="AC4268" s="134"/>
      <c r="AD4268" s="134"/>
      <c r="AE4268" s="134"/>
    </row>
    <row r="4269" spans="2:31">
      <c r="B4269" s="1319">
        <f t="shared" si="182"/>
        <v>-1</v>
      </c>
      <c r="D4269" s="1310"/>
      <c r="E4269" s="1310"/>
      <c r="F4269" s="1320"/>
      <c r="G4269" s="1310"/>
      <c r="H4269" s="1310"/>
      <c r="I4269" s="1310"/>
      <c r="J4269" s="1321"/>
      <c r="K4269" s="1321"/>
      <c r="L4269" s="1310"/>
      <c r="N4269" s="1322">
        <f t="shared" si="180"/>
        <v>0</v>
      </c>
      <c r="O4269" s="1323">
        <f t="shared" si="181"/>
        <v>0</v>
      </c>
      <c r="P4269" s="1323">
        <f>O4269/'1.5 Universal Data'!$E$36</f>
        <v>0</v>
      </c>
      <c r="R4269" s="134"/>
      <c r="S4269" s="134"/>
      <c r="T4269" s="134"/>
      <c r="U4269" s="134"/>
      <c r="V4269" s="134"/>
      <c r="W4269" s="134"/>
      <c r="X4269" s="134"/>
      <c r="Y4269" s="134"/>
      <c r="Z4269" s="134"/>
      <c r="AA4269" s="134"/>
      <c r="AB4269" s="134"/>
      <c r="AC4269" s="134"/>
      <c r="AD4269" s="134"/>
      <c r="AE4269" s="134"/>
    </row>
    <row r="4270" spans="2:31">
      <c r="B4270" s="1319">
        <f t="shared" si="182"/>
        <v>-1</v>
      </c>
      <c r="D4270" s="1310"/>
      <c r="E4270" s="1310"/>
      <c r="F4270" s="1320"/>
      <c r="G4270" s="1310"/>
      <c r="H4270" s="1310"/>
      <c r="I4270" s="1310"/>
      <c r="J4270" s="1321"/>
      <c r="K4270" s="1321"/>
      <c r="L4270" s="1310"/>
      <c r="N4270" s="1322">
        <f t="shared" si="180"/>
        <v>0</v>
      </c>
      <c r="O4270" s="1323">
        <f t="shared" si="181"/>
        <v>0</v>
      </c>
      <c r="P4270" s="1323">
        <f>O4270/'1.5 Universal Data'!$E$36</f>
        <v>0</v>
      </c>
      <c r="R4270" s="134"/>
      <c r="S4270" s="134"/>
      <c r="T4270" s="134"/>
      <c r="U4270" s="134"/>
      <c r="V4270" s="134"/>
      <c r="W4270" s="134"/>
      <c r="X4270" s="134"/>
      <c r="Y4270" s="134"/>
      <c r="Z4270" s="134"/>
      <c r="AA4270" s="134"/>
      <c r="AB4270" s="134"/>
      <c r="AC4270" s="134"/>
      <c r="AD4270" s="134"/>
      <c r="AE4270" s="134"/>
    </row>
    <row r="4271" spans="2:31">
      <c r="B4271" s="1319">
        <f t="shared" si="182"/>
        <v>-1</v>
      </c>
      <c r="D4271" s="1310"/>
      <c r="E4271" s="1310"/>
      <c r="F4271" s="1320"/>
      <c r="G4271" s="1310"/>
      <c r="H4271" s="1310"/>
      <c r="I4271" s="1310"/>
      <c r="J4271" s="1321"/>
      <c r="K4271" s="1321"/>
      <c r="L4271" s="1310"/>
      <c r="N4271" s="1322">
        <f t="shared" si="180"/>
        <v>0</v>
      </c>
      <c r="O4271" s="1323">
        <f t="shared" si="181"/>
        <v>0</v>
      </c>
      <c r="P4271" s="1323">
        <f>O4271/'1.5 Universal Data'!$E$36</f>
        <v>0</v>
      </c>
      <c r="R4271" s="134"/>
      <c r="S4271" s="134"/>
      <c r="T4271" s="134"/>
      <c r="U4271" s="134"/>
      <c r="V4271" s="134"/>
      <c r="W4271" s="134"/>
      <c r="X4271" s="134"/>
      <c r="Y4271" s="134"/>
      <c r="Z4271" s="134"/>
      <c r="AA4271" s="134"/>
      <c r="AB4271" s="134"/>
      <c r="AC4271" s="134"/>
      <c r="AD4271" s="134"/>
      <c r="AE4271" s="134"/>
    </row>
    <row r="4272" spans="2:31">
      <c r="B4272" s="1319">
        <f t="shared" si="182"/>
        <v>-1</v>
      </c>
      <c r="D4272" s="1310"/>
      <c r="E4272" s="1310"/>
      <c r="F4272" s="1320"/>
      <c r="G4272" s="1310"/>
      <c r="H4272" s="1310"/>
      <c r="I4272" s="1310"/>
      <c r="J4272" s="1321"/>
      <c r="K4272" s="1321"/>
      <c r="L4272" s="1310"/>
      <c r="N4272" s="1322">
        <f t="shared" si="180"/>
        <v>0</v>
      </c>
      <c r="O4272" s="1323">
        <f t="shared" si="181"/>
        <v>0</v>
      </c>
      <c r="P4272" s="1323">
        <f>O4272/'1.5 Universal Data'!$E$36</f>
        <v>0</v>
      </c>
      <c r="R4272" s="134"/>
      <c r="S4272" s="134"/>
      <c r="T4272" s="134"/>
      <c r="U4272" s="134"/>
      <c r="V4272" s="134"/>
      <c r="W4272" s="134"/>
      <c r="X4272" s="134"/>
      <c r="Y4272" s="134"/>
      <c r="Z4272" s="134"/>
      <c r="AA4272" s="134"/>
      <c r="AB4272" s="134"/>
      <c r="AC4272" s="134"/>
      <c r="AD4272" s="134"/>
      <c r="AE4272" s="134"/>
    </row>
    <row r="4273" spans="2:31">
      <c r="B4273" s="1319">
        <f t="shared" si="182"/>
        <v>-1</v>
      </c>
      <c r="D4273" s="1310"/>
      <c r="E4273" s="1310"/>
      <c r="F4273" s="1320"/>
      <c r="G4273" s="1310"/>
      <c r="H4273" s="1310"/>
      <c r="I4273" s="1310"/>
      <c r="J4273" s="1321"/>
      <c r="K4273" s="1321"/>
      <c r="L4273" s="1310"/>
      <c r="N4273" s="1322">
        <f t="shared" si="180"/>
        <v>0</v>
      </c>
      <c r="O4273" s="1323">
        <f t="shared" si="181"/>
        <v>0</v>
      </c>
      <c r="P4273" s="1323">
        <f>O4273/'1.5 Universal Data'!$E$36</f>
        <v>0</v>
      </c>
      <c r="R4273" s="134"/>
      <c r="S4273" s="134"/>
      <c r="T4273" s="134"/>
      <c r="U4273" s="134"/>
      <c r="V4273" s="134"/>
      <c r="W4273" s="134"/>
      <c r="X4273" s="134"/>
      <c r="Y4273" s="134"/>
      <c r="Z4273" s="134"/>
      <c r="AA4273" s="134"/>
      <c r="AB4273" s="134"/>
      <c r="AC4273" s="134"/>
      <c r="AD4273" s="134"/>
      <c r="AE4273" s="134"/>
    </row>
    <row r="4274" spans="2:31">
      <c r="B4274" s="1319">
        <f t="shared" si="182"/>
        <v>-1</v>
      </c>
      <c r="D4274" s="1310"/>
      <c r="E4274" s="1310"/>
      <c r="F4274" s="1320"/>
      <c r="G4274" s="1310"/>
      <c r="H4274" s="1310"/>
      <c r="I4274" s="1310"/>
      <c r="J4274" s="1321"/>
      <c r="K4274" s="1321"/>
      <c r="L4274" s="1310"/>
      <c r="N4274" s="1322">
        <f t="shared" si="180"/>
        <v>0</v>
      </c>
      <c r="O4274" s="1323">
        <f t="shared" si="181"/>
        <v>0</v>
      </c>
      <c r="P4274" s="1323">
        <f>O4274/'1.5 Universal Data'!$E$36</f>
        <v>0</v>
      </c>
      <c r="R4274" s="134"/>
      <c r="S4274" s="134"/>
      <c r="T4274" s="134"/>
      <c r="U4274" s="134"/>
      <c r="V4274" s="134"/>
      <c r="W4274" s="134"/>
      <c r="X4274" s="134"/>
      <c r="Y4274" s="134"/>
      <c r="Z4274" s="134"/>
      <c r="AA4274" s="134"/>
      <c r="AB4274" s="134"/>
      <c r="AC4274" s="134"/>
      <c r="AD4274" s="134"/>
      <c r="AE4274" s="134"/>
    </row>
    <row r="4275" spans="2:31">
      <c r="B4275" s="1319">
        <f t="shared" si="182"/>
        <v>-1</v>
      </c>
      <c r="D4275" s="1310"/>
      <c r="E4275" s="1310"/>
      <c r="F4275" s="1320"/>
      <c r="G4275" s="1310"/>
      <c r="H4275" s="1310"/>
      <c r="I4275" s="1310"/>
      <c r="J4275" s="1321"/>
      <c r="K4275" s="1321"/>
      <c r="L4275" s="1310"/>
      <c r="N4275" s="1322">
        <f t="shared" si="180"/>
        <v>0</v>
      </c>
      <c r="O4275" s="1323">
        <f t="shared" si="181"/>
        <v>0</v>
      </c>
      <c r="P4275" s="1323">
        <f>O4275/'1.5 Universal Data'!$E$36</f>
        <v>0</v>
      </c>
      <c r="R4275" s="134"/>
      <c r="S4275" s="134"/>
      <c r="T4275" s="134"/>
      <c r="U4275" s="134"/>
      <c r="V4275" s="134"/>
      <c r="W4275" s="134"/>
      <c r="X4275" s="134"/>
      <c r="Y4275" s="134"/>
      <c r="Z4275" s="134"/>
      <c r="AA4275" s="134"/>
      <c r="AB4275" s="134"/>
      <c r="AC4275" s="134"/>
      <c r="AD4275" s="134"/>
      <c r="AE4275" s="134"/>
    </row>
    <row r="4276" spans="2:31">
      <c r="B4276" s="1319">
        <f t="shared" si="182"/>
        <v>-1</v>
      </c>
      <c r="D4276" s="1310"/>
      <c r="E4276" s="1310"/>
      <c r="F4276" s="1320"/>
      <c r="G4276" s="1310"/>
      <c r="H4276" s="1310"/>
      <c r="I4276" s="1310"/>
      <c r="J4276" s="1321"/>
      <c r="K4276" s="1321"/>
      <c r="L4276" s="1310"/>
      <c r="N4276" s="1322">
        <f t="shared" si="180"/>
        <v>0</v>
      </c>
      <c r="O4276" s="1323">
        <f t="shared" si="181"/>
        <v>0</v>
      </c>
      <c r="P4276" s="1323">
        <f>O4276/'1.5 Universal Data'!$E$36</f>
        <v>0</v>
      </c>
      <c r="R4276" s="134"/>
      <c r="S4276" s="134"/>
      <c r="T4276" s="134"/>
      <c r="U4276" s="134"/>
      <c r="V4276" s="134"/>
      <c r="W4276" s="134"/>
      <c r="X4276" s="134"/>
      <c r="Y4276" s="134"/>
      <c r="Z4276" s="134"/>
      <c r="AA4276" s="134"/>
      <c r="AB4276" s="134"/>
      <c r="AC4276" s="134"/>
      <c r="AD4276" s="134"/>
      <c r="AE4276" s="134"/>
    </row>
    <row r="4277" spans="2:31">
      <c r="B4277" s="1319">
        <f t="shared" si="182"/>
        <v>-1</v>
      </c>
      <c r="D4277" s="1310"/>
      <c r="E4277" s="1310"/>
      <c r="F4277" s="1320"/>
      <c r="G4277" s="1310"/>
      <c r="H4277" s="1310"/>
      <c r="I4277" s="1310"/>
      <c r="J4277" s="1321"/>
      <c r="K4277" s="1321"/>
      <c r="L4277" s="1310"/>
      <c r="N4277" s="1322">
        <f t="shared" si="180"/>
        <v>0</v>
      </c>
      <c r="O4277" s="1323">
        <f t="shared" si="181"/>
        <v>0</v>
      </c>
      <c r="P4277" s="1323">
        <f>O4277/'1.5 Universal Data'!$E$36</f>
        <v>0</v>
      </c>
      <c r="R4277" s="134"/>
      <c r="S4277" s="134"/>
      <c r="T4277" s="134"/>
      <c r="U4277" s="134"/>
      <c r="V4277" s="134"/>
      <c r="W4277" s="134"/>
      <c r="X4277" s="134"/>
      <c r="Y4277" s="134"/>
      <c r="Z4277" s="134"/>
      <c r="AA4277" s="134"/>
      <c r="AB4277" s="134"/>
      <c r="AC4277" s="134"/>
      <c r="AD4277" s="134"/>
      <c r="AE4277" s="134"/>
    </row>
    <row r="4278" spans="2:31">
      <c r="B4278" s="1319">
        <f t="shared" si="182"/>
        <v>-1</v>
      </c>
      <c r="D4278" s="1310"/>
      <c r="E4278" s="1310"/>
      <c r="F4278" s="1320"/>
      <c r="G4278" s="1310"/>
      <c r="H4278" s="1310"/>
      <c r="I4278" s="1310"/>
      <c r="J4278" s="1321"/>
      <c r="K4278" s="1321"/>
      <c r="L4278" s="1310"/>
      <c r="N4278" s="1322">
        <f t="shared" si="180"/>
        <v>0</v>
      </c>
      <c r="O4278" s="1323">
        <f t="shared" si="181"/>
        <v>0</v>
      </c>
      <c r="P4278" s="1323">
        <f>O4278/'1.5 Universal Data'!$E$36</f>
        <v>0</v>
      </c>
      <c r="R4278" s="134"/>
      <c r="S4278" s="134"/>
      <c r="T4278" s="134"/>
      <c r="U4278" s="134"/>
      <c r="V4278" s="134"/>
      <c r="W4278" s="134"/>
      <c r="X4278" s="134"/>
      <c r="Y4278" s="134"/>
      <c r="Z4278" s="134"/>
      <c r="AA4278" s="134"/>
      <c r="AB4278" s="134"/>
      <c r="AC4278" s="134"/>
      <c r="AD4278" s="134"/>
      <c r="AE4278" s="134"/>
    </row>
    <row r="4279" spans="2:31">
      <c r="B4279" s="1319">
        <f t="shared" si="182"/>
        <v>-1</v>
      </c>
      <c r="D4279" s="1310"/>
      <c r="E4279" s="1310"/>
      <c r="F4279" s="1320"/>
      <c r="G4279" s="1310"/>
      <c r="H4279" s="1310"/>
      <c r="I4279" s="1310"/>
      <c r="J4279" s="1321"/>
      <c r="K4279" s="1321"/>
      <c r="L4279" s="1310"/>
      <c r="N4279" s="1322">
        <f t="shared" si="180"/>
        <v>0</v>
      </c>
      <c r="O4279" s="1323">
        <f t="shared" si="181"/>
        <v>0</v>
      </c>
      <c r="P4279" s="1323">
        <f>O4279/'1.5 Universal Data'!$E$36</f>
        <v>0</v>
      </c>
      <c r="R4279" s="134"/>
      <c r="S4279" s="134"/>
      <c r="T4279" s="134"/>
      <c r="U4279" s="134"/>
      <c r="V4279" s="134"/>
      <c r="W4279" s="134"/>
      <c r="X4279" s="134"/>
      <c r="Y4279" s="134"/>
      <c r="Z4279" s="134"/>
      <c r="AA4279" s="134"/>
      <c r="AB4279" s="134"/>
      <c r="AC4279" s="134"/>
      <c r="AD4279" s="134"/>
      <c r="AE4279" s="134"/>
    </row>
    <row r="4280" spans="2:31">
      <c r="B4280" s="1319">
        <f t="shared" si="182"/>
        <v>-1</v>
      </c>
      <c r="D4280" s="1310"/>
      <c r="E4280" s="1310"/>
      <c r="F4280" s="1320"/>
      <c r="G4280" s="1310"/>
      <c r="H4280" s="1310"/>
      <c r="I4280" s="1310"/>
      <c r="J4280" s="1321"/>
      <c r="K4280" s="1321"/>
      <c r="L4280" s="1310"/>
      <c r="N4280" s="1322">
        <f t="shared" si="180"/>
        <v>0</v>
      </c>
      <c r="O4280" s="1323">
        <f t="shared" si="181"/>
        <v>0</v>
      </c>
      <c r="P4280" s="1323">
        <f>O4280/'1.5 Universal Data'!$E$36</f>
        <v>0</v>
      </c>
      <c r="R4280" s="134"/>
      <c r="S4280" s="134"/>
      <c r="T4280" s="134"/>
      <c r="U4280" s="134"/>
      <c r="V4280" s="134"/>
      <c r="W4280" s="134"/>
      <c r="X4280" s="134"/>
      <c r="Y4280" s="134"/>
      <c r="Z4280" s="134"/>
      <c r="AA4280" s="134"/>
      <c r="AB4280" s="134"/>
      <c r="AC4280" s="134"/>
      <c r="AD4280" s="134"/>
      <c r="AE4280" s="134"/>
    </row>
    <row r="4281" spans="2:31">
      <c r="B4281" s="1319">
        <f t="shared" si="182"/>
        <v>-1</v>
      </c>
      <c r="D4281" s="1310"/>
      <c r="E4281" s="1310"/>
      <c r="F4281" s="1320"/>
      <c r="G4281" s="1310"/>
      <c r="H4281" s="1310"/>
      <c r="I4281" s="1310"/>
      <c r="J4281" s="1321"/>
      <c r="K4281" s="1321"/>
      <c r="L4281" s="1310"/>
      <c r="N4281" s="1322">
        <f t="shared" si="180"/>
        <v>0</v>
      </c>
      <c r="O4281" s="1323">
        <f t="shared" si="181"/>
        <v>0</v>
      </c>
      <c r="P4281" s="1323">
        <f>O4281/'1.5 Universal Data'!$E$36</f>
        <v>0</v>
      </c>
      <c r="R4281" s="134"/>
      <c r="S4281" s="134"/>
      <c r="T4281" s="134"/>
      <c r="U4281" s="134"/>
      <c r="V4281" s="134"/>
      <c r="W4281" s="134"/>
      <c r="X4281" s="134"/>
      <c r="Y4281" s="134"/>
      <c r="Z4281" s="134"/>
      <c r="AA4281" s="134"/>
      <c r="AB4281" s="134"/>
      <c r="AC4281" s="134"/>
      <c r="AD4281" s="134"/>
      <c r="AE4281" s="134"/>
    </row>
    <row r="4282" spans="2:31">
      <c r="B4282" s="1319">
        <f t="shared" si="182"/>
        <v>-1</v>
      </c>
      <c r="D4282" s="1310"/>
      <c r="E4282" s="1310"/>
      <c r="F4282" s="1320"/>
      <c r="G4282" s="1310"/>
      <c r="H4282" s="1310"/>
      <c r="I4282" s="1310"/>
      <c r="J4282" s="1321"/>
      <c r="K4282" s="1321"/>
      <c r="L4282" s="1310"/>
      <c r="N4282" s="1322">
        <f t="shared" si="180"/>
        <v>0</v>
      </c>
      <c r="O4282" s="1323">
        <f t="shared" si="181"/>
        <v>0</v>
      </c>
      <c r="P4282" s="1323">
        <f>O4282/'1.5 Universal Data'!$E$36</f>
        <v>0</v>
      </c>
      <c r="R4282" s="134"/>
      <c r="S4282" s="134"/>
      <c r="T4282" s="134"/>
      <c r="U4282" s="134"/>
      <c r="V4282" s="134"/>
      <c r="W4282" s="134"/>
      <c r="X4282" s="134"/>
      <c r="Y4282" s="134"/>
      <c r="Z4282" s="134"/>
      <c r="AA4282" s="134"/>
      <c r="AB4282" s="134"/>
      <c r="AC4282" s="134"/>
      <c r="AD4282" s="134"/>
      <c r="AE4282" s="134"/>
    </row>
    <row r="4283" spans="2:31">
      <c r="B4283" s="1319">
        <f t="shared" si="182"/>
        <v>-1</v>
      </c>
      <c r="D4283" s="1310"/>
      <c r="E4283" s="1310"/>
      <c r="F4283" s="1320"/>
      <c r="G4283" s="1310"/>
      <c r="H4283" s="1310"/>
      <c r="I4283" s="1310"/>
      <c r="J4283" s="1321"/>
      <c r="K4283" s="1321"/>
      <c r="L4283" s="1310"/>
      <c r="N4283" s="1322">
        <f t="shared" si="180"/>
        <v>0</v>
      </c>
      <c r="O4283" s="1323">
        <f t="shared" si="181"/>
        <v>0</v>
      </c>
      <c r="P4283" s="1323">
        <f>O4283/'1.5 Universal Data'!$E$36</f>
        <v>0</v>
      </c>
      <c r="R4283" s="134"/>
      <c r="S4283" s="134"/>
      <c r="T4283" s="134"/>
      <c r="U4283" s="134"/>
      <c r="V4283" s="134"/>
      <c r="W4283" s="134"/>
      <c r="X4283" s="134"/>
      <c r="Y4283" s="134"/>
      <c r="Z4283" s="134"/>
      <c r="AA4283" s="134"/>
      <c r="AB4283" s="134"/>
      <c r="AC4283" s="134"/>
      <c r="AD4283" s="134"/>
      <c r="AE4283" s="134"/>
    </row>
    <row r="4284" spans="2:31">
      <c r="B4284" s="1319">
        <f t="shared" si="182"/>
        <v>-1</v>
      </c>
      <c r="D4284" s="1310"/>
      <c r="E4284" s="1310"/>
      <c r="F4284" s="1320"/>
      <c r="G4284" s="1310"/>
      <c r="H4284" s="1310"/>
      <c r="I4284" s="1310"/>
      <c r="J4284" s="1321"/>
      <c r="K4284" s="1321"/>
      <c r="L4284" s="1310"/>
      <c r="N4284" s="1322">
        <f t="shared" si="180"/>
        <v>0</v>
      </c>
      <c r="O4284" s="1323">
        <f t="shared" si="181"/>
        <v>0</v>
      </c>
      <c r="P4284" s="1323">
        <f>O4284/'1.5 Universal Data'!$E$36</f>
        <v>0</v>
      </c>
      <c r="R4284" s="134"/>
      <c r="S4284" s="134"/>
      <c r="T4284" s="134"/>
      <c r="U4284" s="134"/>
      <c r="V4284" s="134"/>
      <c r="W4284" s="134"/>
      <c r="X4284" s="134"/>
      <c r="Y4284" s="134"/>
      <c r="Z4284" s="134"/>
      <c r="AA4284" s="134"/>
      <c r="AB4284" s="134"/>
      <c r="AC4284" s="134"/>
      <c r="AD4284" s="134"/>
      <c r="AE4284" s="134"/>
    </row>
    <row r="4285" spans="2:31">
      <c r="B4285" s="1319">
        <f t="shared" si="182"/>
        <v>-1</v>
      </c>
      <c r="D4285" s="1310"/>
      <c r="E4285" s="1310"/>
      <c r="F4285" s="1320"/>
      <c r="G4285" s="1310"/>
      <c r="H4285" s="1310"/>
      <c r="I4285" s="1310"/>
      <c r="J4285" s="1321"/>
      <c r="K4285" s="1321"/>
      <c r="L4285" s="1310"/>
      <c r="N4285" s="1322">
        <f t="shared" si="180"/>
        <v>0</v>
      </c>
      <c r="O4285" s="1323">
        <f t="shared" si="181"/>
        <v>0</v>
      </c>
      <c r="P4285" s="1323">
        <f>O4285/'1.5 Universal Data'!$E$36</f>
        <v>0</v>
      </c>
      <c r="R4285" s="134"/>
      <c r="S4285" s="134"/>
      <c r="T4285" s="134"/>
      <c r="U4285" s="134"/>
      <c r="V4285" s="134"/>
      <c r="W4285" s="134"/>
      <c r="X4285" s="134"/>
      <c r="Y4285" s="134"/>
      <c r="Z4285" s="134"/>
      <c r="AA4285" s="134"/>
      <c r="AB4285" s="134"/>
      <c r="AC4285" s="134"/>
      <c r="AD4285" s="134"/>
      <c r="AE4285" s="134"/>
    </row>
    <row r="4286" spans="2:31">
      <c r="B4286" s="1319">
        <f t="shared" si="182"/>
        <v>-1</v>
      </c>
      <c r="D4286" s="1310"/>
      <c r="E4286" s="1310"/>
      <c r="F4286" s="1320"/>
      <c r="G4286" s="1310"/>
      <c r="H4286" s="1310"/>
      <c r="I4286" s="1310"/>
      <c r="J4286" s="1321"/>
      <c r="K4286" s="1321"/>
      <c r="L4286" s="1310"/>
      <c r="N4286" s="1322">
        <f t="shared" si="180"/>
        <v>0</v>
      </c>
      <c r="O4286" s="1323">
        <f t="shared" si="181"/>
        <v>0</v>
      </c>
      <c r="P4286" s="1323">
        <f>O4286/'1.5 Universal Data'!$E$36</f>
        <v>0</v>
      </c>
      <c r="R4286" s="134"/>
      <c r="S4286" s="134"/>
      <c r="T4286" s="134"/>
      <c r="U4286" s="134"/>
      <c r="V4286" s="134"/>
      <c r="W4286" s="134"/>
      <c r="X4286" s="134"/>
      <c r="Y4286" s="134"/>
      <c r="Z4286" s="134"/>
      <c r="AA4286" s="134"/>
      <c r="AB4286" s="134"/>
      <c r="AC4286" s="134"/>
      <c r="AD4286" s="134"/>
      <c r="AE4286" s="134"/>
    </row>
    <row r="4287" spans="2:31">
      <c r="B4287" s="1319">
        <f t="shared" si="182"/>
        <v>-1</v>
      </c>
      <c r="D4287" s="1310"/>
      <c r="E4287" s="1310"/>
      <c r="F4287" s="1320"/>
      <c r="G4287" s="1310"/>
      <c r="H4287" s="1310"/>
      <c r="I4287" s="1310"/>
      <c r="J4287" s="1321"/>
      <c r="K4287" s="1321"/>
      <c r="L4287" s="1310"/>
      <c r="N4287" s="1322">
        <f t="shared" si="180"/>
        <v>0</v>
      </c>
      <c r="O4287" s="1323">
        <f t="shared" si="181"/>
        <v>0</v>
      </c>
      <c r="P4287" s="1323">
        <f>O4287/'1.5 Universal Data'!$E$36</f>
        <v>0</v>
      </c>
      <c r="R4287" s="134"/>
      <c r="S4287" s="134"/>
      <c r="T4287" s="134"/>
      <c r="U4287" s="134"/>
      <c r="V4287" s="134"/>
      <c r="W4287" s="134"/>
      <c r="X4287" s="134"/>
      <c r="Y4287" s="134"/>
      <c r="Z4287" s="134"/>
      <c r="AA4287" s="134"/>
      <c r="AB4287" s="134"/>
      <c r="AC4287" s="134"/>
      <c r="AD4287" s="134"/>
      <c r="AE4287" s="134"/>
    </row>
    <row r="4288" spans="2:31">
      <c r="B4288" s="1319">
        <f t="shared" si="182"/>
        <v>-1</v>
      </c>
      <c r="D4288" s="1310"/>
      <c r="E4288" s="1310"/>
      <c r="F4288" s="1320"/>
      <c r="G4288" s="1310"/>
      <c r="H4288" s="1310"/>
      <c r="I4288" s="1310"/>
      <c r="J4288" s="1321"/>
      <c r="K4288" s="1321"/>
      <c r="L4288" s="1310"/>
      <c r="N4288" s="1322">
        <f t="shared" si="180"/>
        <v>0</v>
      </c>
      <c r="O4288" s="1323">
        <f t="shared" si="181"/>
        <v>0</v>
      </c>
      <c r="P4288" s="1323">
        <f>O4288/'1.5 Universal Data'!$E$36</f>
        <v>0</v>
      </c>
      <c r="R4288" s="134"/>
      <c r="S4288" s="134"/>
      <c r="T4288" s="134"/>
      <c r="U4288" s="134"/>
      <c r="V4288" s="134"/>
      <c r="W4288" s="134"/>
      <c r="X4288" s="134"/>
      <c r="Y4288" s="134"/>
      <c r="Z4288" s="134"/>
      <c r="AA4288" s="134"/>
      <c r="AB4288" s="134"/>
      <c r="AC4288" s="134"/>
      <c r="AD4288" s="134"/>
      <c r="AE4288" s="134"/>
    </row>
    <row r="4289" spans="2:31">
      <c r="B4289" s="1319">
        <f t="shared" si="182"/>
        <v>-1</v>
      </c>
      <c r="D4289" s="1310"/>
      <c r="E4289" s="1310"/>
      <c r="F4289" s="1320"/>
      <c r="G4289" s="1310"/>
      <c r="H4289" s="1310"/>
      <c r="I4289" s="1310"/>
      <c r="J4289" s="1321"/>
      <c r="K4289" s="1321"/>
      <c r="L4289" s="1310"/>
      <c r="N4289" s="1322">
        <f t="shared" si="180"/>
        <v>0</v>
      </c>
      <c r="O4289" s="1323">
        <f t="shared" si="181"/>
        <v>0</v>
      </c>
      <c r="P4289" s="1323">
        <f>O4289/'1.5 Universal Data'!$E$36</f>
        <v>0</v>
      </c>
      <c r="R4289" s="134"/>
      <c r="S4289" s="134"/>
      <c r="T4289" s="134"/>
      <c r="U4289" s="134"/>
      <c r="V4289" s="134"/>
      <c r="W4289" s="134"/>
      <c r="X4289" s="134"/>
      <c r="Y4289" s="134"/>
      <c r="Z4289" s="134"/>
      <c r="AA4289" s="134"/>
      <c r="AB4289" s="134"/>
      <c r="AC4289" s="134"/>
      <c r="AD4289" s="134"/>
      <c r="AE4289" s="134"/>
    </row>
    <row r="4290" spans="2:31">
      <c r="B4290" s="1319">
        <f t="shared" si="182"/>
        <v>-1</v>
      </c>
      <c r="D4290" s="1310"/>
      <c r="E4290" s="1310"/>
      <c r="F4290" s="1320"/>
      <c r="G4290" s="1310"/>
      <c r="H4290" s="1310"/>
      <c r="I4290" s="1310"/>
      <c r="J4290" s="1321"/>
      <c r="K4290" s="1321"/>
      <c r="L4290" s="1310"/>
      <c r="N4290" s="1322">
        <f t="shared" si="180"/>
        <v>0</v>
      </c>
      <c r="O4290" s="1323">
        <f t="shared" si="181"/>
        <v>0</v>
      </c>
      <c r="P4290" s="1323">
        <f>O4290/'1.5 Universal Data'!$E$36</f>
        <v>0</v>
      </c>
      <c r="R4290" s="134"/>
      <c r="S4290" s="134"/>
      <c r="T4290" s="134"/>
      <c r="U4290" s="134"/>
      <c r="V4290" s="134"/>
      <c r="W4290" s="134"/>
      <c r="X4290" s="134"/>
      <c r="Y4290" s="134"/>
      <c r="Z4290" s="134"/>
      <c r="AA4290" s="134"/>
      <c r="AB4290" s="134"/>
      <c r="AC4290" s="134"/>
      <c r="AD4290" s="134"/>
      <c r="AE4290" s="134"/>
    </row>
    <row r="4291" spans="2:31">
      <c r="B4291" s="1319">
        <f t="shared" si="182"/>
        <v>-1</v>
      </c>
      <c r="D4291" s="1310"/>
      <c r="E4291" s="1310"/>
      <c r="F4291" s="1320"/>
      <c r="G4291" s="1310"/>
      <c r="H4291" s="1310"/>
      <c r="I4291" s="1310"/>
      <c r="J4291" s="1321"/>
      <c r="K4291" s="1321"/>
      <c r="L4291" s="1310"/>
      <c r="N4291" s="1322">
        <f t="shared" si="180"/>
        <v>0</v>
      </c>
      <c r="O4291" s="1323">
        <f t="shared" si="181"/>
        <v>0</v>
      </c>
      <c r="P4291" s="1323">
        <f>O4291/'1.5 Universal Data'!$E$36</f>
        <v>0</v>
      </c>
      <c r="R4291" s="134"/>
      <c r="S4291" s="134"/>
      <c r="T4291" s="134"/>
      <c r="U4291" s="134"/>
      <c r="V4291" s="134"/>
      <c r="W4291" s="134"/>
      <c r="X4291" s="134"/>
      <c r="Y4291" s="134"/>
      <c r="Z4291" s="134"/>
      <c r="AA4291" s="134"/>
      <c r="AB4291" s="134"/>
      <c r="AC4291" s="134"/>
      <c r="AD4291" s="134"/>
      <c r="AE4291" s="134"/>
    </row>
    <row r="4292" spans="2:31">
      <c r="B4292" s="1319">
        <f t="shared" si="182"/>
        <v>-1</v>
      </c>
      <c r="D4292" s="1310"/>
      <c r="E4292" s="1310"/>
      <c r="F4292" s="1320"/>
      <c r="G4292" s="1310"/>
      <c r="H4292" s="1310"/>
      <c r="I4292" s="1310"/>
      <c r="J4292" s="1321"/>
      <c r="K4292" s="1321"/>
      <c r="L4292" s="1310"/>
      <c r="N4292" s="1322">
        <f t="shared" si="180"/>
        <v>0</v>
      </c>
      <c r="O4292" s="1323">
        <f t="shared" si="181"/>
        <v>0</v>
      </c>
      <c r="P4292" s="1323">
        <f>O4292/'1.5 Universal Data'!$E$36</f>
        <v>0</v>
      </c>
      <c r="R4292" s="134"/>
      <c r="S4292" s="134"/>
      <c r="T4292" s="134"/>
      <c r="U4292" s="134"/>
      <c r="V4292" s="134"/>
      <c r="W4292" s="134"/>
      <c r="X4292" s="134"/>
      <c r="Y4292" s="134"/>
      <c r="Z4292" s="134"/>
      <c r="AA4292" s="134"/>
      <c r="AB4292" s="134"/>
      <c r="AC4292" s="134"/>
      <c r="AD4292" s="134"/>
      <c r="AE4292" s="134"/>
    </row>
    <row r="4293" spans="2:31">
      <c r="B4293" s="1319">
        <f t="shared" si="182"/>
        <v>-1</v>
      </c>
      <c r="D4293" s="1310"/>
      <c r="E4293" s="1310"/>
      <c r="F4293" s="1320"/>
      <c r="G4293" s="1310"/>
      <c r="H4293" s="1310"/>
      <c r="I4293" s="1310"/>
      <c r="J4293" s="1321"/>
      <c r="K4293" s="1321"/>
      <c r="L4293" s="1310"/>
      <c r="N4293" s="1322">
        <f t="shared" si="180"/>
        <v>0</v>
      </c>
      <c r="O4293" s="1323">
        <f t="shared" si="181"/>
        <v>0</v>
      </c>
      <c r="P4293" s="1323">
        <f>O4293/'1.5 Universal Data'!$E$36</f>
        <v>0</v>
      </c>
      <c r="R4293" s="134"/>
      <c r="S4293" s="134"/>
      <c r="T4293" s="134"/>
      <c r="U4293" s="134"/>
      <c r="V4293" s="134"/>
      <c r="W4293" s="134"/>
      <c r="X4293" s="134"/>
      <c r="Y4293" s="134"/>
      <c r="Z4293" s="134"/>
      <c r="AA4293" s="134"/>
      <c r="AB4293" s="134"/>
      <c r="AC4293" s="134"/>
      <c r="AD4293" s="134"/>
      <c r="AE4293" s="134"/>
    </row>
    <row r="4294" spans="2:31">
      <c r="B4294" s="1319">
        <f t="shared" si="182"/>
        <v>-1</v>
      </c>
      <c r="D4294" s="1310"/>
      <c r="E4294" s="1310"/>
      <c r="F4294" s="1320"/>
      <c r="G4294" s="1310"/>
      <c r="H4294" s="1310"/>
      <c r="I4294" s="1310"/>
      <c r="J4294" s="1321"/>
      <c r="K4294" s="1321"/>
      <c r="L4294" s="1310"/>
      <c r="N4294" s="1322">
        <f t="shared" si="180"/>
        <v>0</v>
      </c>
      <c r="O4294" s="1323">
        <f t="shared" si="181"/>
        <v>0</v>
      </c>
      <c r="P4294" s="1323">
        <f>O4294/'1.5 Universal Data'!$E$36</f>
        <v>0</v>
      </c>
      <c r="R4294" s="134"/>
      <c r="S4294" s="134"/>
      <c r="T4294" s="134"/>
      <c r="U4294" s="134"/>
      <c r="V4294" s="134"/>
      <c r="W4294" s="134"/>
      <c r="X4294" s="134"/>
      <c r="Y4294" s="134"/>
      <c r="Z4294" s="134"/>
      <c r="AA4294" s="134"/>
      <c r="AB4294" s="134"/>
      <c r="AC4294" s="134"/>
      <c r="AD4294" s="134"/>
      <c r="AE4294" s="134"/>
    </row>
    <row r="4295" spans="2:31">
      <c r="B4295" s="1319">
        <f t="shared" si="182"/>
        <v>-1</v>
      </c>
      <c r="D4295" s="1310"/>
      <c r="E4295" s="1310"/>
      <c r="F4295" s="1320"/>
      <c r="G4295" s="1310"/>
      <c r="H4295" s="1310"/>
      <c r="I4295" s="1310"/>
      <c r="J4295" s="1321"/>
      <c r="K4295" s="1321"/>
      <c r="L4295" s="1310"/>
      <c r="N4295" s="1322">
        <f t="shared" si="180"/>
        <v>0</v>
      </c>
      <c r="O4295" s="1323">
        <f t="shared" si="181"/>
        <v>0</v>
      </c>
      <c r="P4295" s="1323">
        <f>O4295/'1.5 Universal Data'!$E$36</f>
        <v>0</v>
      </c>
      <c r="R4295" s="134"/>
      <c r="S4295" s="134"/>
      <c r="T4295" s="134"/>
      <c r="U4295" s="134"/>
      <c r="V4295" s="134"/>
      <c r="W4295" s="134"/>
      <c r="X4295" s="134"/>
      <c r="Y4295" s="134"/>
      <c r="Z4295" s="134"/>
      <c r="AA4295" s="134"/>
      <c r="AB4295" s="134"/>
      <c r="AC4295" s="134"/>
      <c r="AD4295" s="134"/>
      <c r="AE4295" s="134"/>
    </row>
    <row r="4296" spans="2:31">
      <c r="B4296" s="1319">
        <f t="shared" si="182"/>
        <v>-1</v>
      </c>
      <c r="D4296" s="1310"/>
      <c r="E4296" s="1310"/>
      <c r="F4296" s="1320"/>
      <c r="G4296" s="1310"/>
      <c r="H4296" s="1310"/>
      <c r="I4296" s="1310"/>
      <c r="J4296" s="1321"/>
      <c r="K4296" s="1321"/>
      <c r="L4296" s="1310"/>
      <c r="N4296" s="1322">
        <f t="shared" si="180"/>
        <v>0</v>
      </c>
      <c r="O4296" s="1323">
        <f t="shared" si="181"/>
        <v>0</v>
      </c>
      <c r="P4296" s="1323">
        <f>O4296/'1.5 Universal Data'!$E$36</f>
        <v>0</v>
      </c>
      <c r="R4296" s="134"/>
      <c r="S4296" s="134"/>
      <c r="T4296" s="134"/>
      <c r="U4296" s="134"/>
      <c r="V4296" s="134"/>
      <c r="W4296" s="134"/>
      <c r="X4296" s="134"/>
      <c r="Y4296" s="134"/>
      <c r="Z4296" s="134"/>
      <c r="AA4296" s="134"/>
      <c r="AB4296" s="134"/>
      <c r="AC4296" s="134"/>
      <c r="AD4296" s="134"/>
      <c r="AE4296" s="134"/>
    </row>
    <row r="4297" spans="2:31">
      <c r="B4297" s="1319">
        <f t="shared" si="182"/>
        <v>-1</v>
      </c>
      <c r="D4297" s="1310"/>
      <c r="E4297" s="1310"/>
      <c r="F4297" s="1320"/>
      <c r="G4297" s="1310"/>
      <c r="H4297" s="1310"/>
      <c r="I4297" s="1310"/>
      <c r="J4297" s="1321"/>
      <c r="K4297" s="1321"/>
      <c r="L4297" s="1310"/>
      <c r="N4297" s="1322">
        <f t="shared" si="180"/>
        <v>0</v>
      </c>
      <c r="O4297" s="1323">
        <f t="shared" si="181"/>
        <v>0</v>
      </c>
      <c r="P4297" s="1323">
        <f>O4297/'1.5 Universal Data'!$E$36</f>
        <v>0</v>
      </c>
      <c r="R4297" s="134"/>
      <c r="S4297" s="134"/>
      <c r="T4297" s="134"/>
      <c r="U4297" s="134"/>
      <c r="V4297" s="134"/>
      <c r="W4297" s="134"/>
      <c r="X4297" s="134"/>
      <c r="Y4297" s="134"/>
      <c r="Z4297" s="134"/>
      <c r="AA4297" s="134"/>
      <c r="AB4297" s="134"/>
      <c r="AC4297" s="134"/>
      <c r="AD4297" s="134"/>
      <c r="AE4297" s="134"/>
    </row>
    <row r="4298" spans="2:31">
      <c r="B4298" s="1319">
        <f t="shared" si="182"/>
        <v>-1</v>
      </c>
      <c r="D4298" s="1310"/>
      <c r="E4298" s="1310"/>
      <c r="F4298" s="1320"/>
      <c r="G4298" s="1310"/>
      <c r="H4298" s="1310"/>
      <c r="I4298" s="1310"/>
      <c r="J4298" s="1321"/>
      <c r="K4298" s="1321"/>
      <c r="L4298" s="1310"/>
      <c r="N4298" s="1322">
        <f t="shared" si="180"/>
        <v>0</v>
      </c>
      <c r="O4298" s="1323">
        <f t="shared" si="181"/>
        <v>0</v>
      </c>
      <c r="P4298" s="1323">
        <f>O4298/'1.5 Universal Data'!$E$36</f>
        <v>0</v>
      </c>
      <c r="R4298" s="134"/>
      <c r="S4298" s="134"/>
      <c r="T4298" s="134"/>
      <c r="U4298" s="134"/>
      <c r="V4298" s="134"/>
      <c r="W4298" s="134"/>
      <c r="X4298" s="134"/>
      <c r="Y4298" s="134"/>
      <c r="Z4298" s="134"/>
      <c r="AA4298" s="134"/>
      <c r="AB4298" s="134"/>
      <c r="AC4298" s="134"/>
      <c r="AD4298" s="134"/>
      <c r="AE4298" s="134"/>
    </row>
    <row r="4299" spans="2:31">
      <c r="B4299" s="1319">
        <f t="shared" si="182"/>
        <v>-1</v>
      </c>
      <c r="D4299" s="1310"/>
      <c r="E4299" s="1310"/>
      <c r="F4299" s="1320"/>
      <c r="G4299" s="1310"/>
      <c r="H4299" s="1310"/>
      <c r="I4299" s="1310"/>
      <c r="J4299" s="1321"/>
      <c r="K4299" s="1321"/>
      <c r="L4299" s="1310"/>
      <c r="N4299" s="1322">
        <f t="shared" si="180"/>
        <v>0</v>
      </c>
      <c r="O4299" s="1323">
        <f t="shared" si="181"/>
        <v>0</v>
      </c>
      <c r="P4299" s="1323">
        <f>O4299/'1.5 Universal Data'!$E$36</f>
        <v>0</v>
      </c>
      <c r="R4299" s="134"/>
      <c r="S4299" s="134"/>
      <c r="T4299" s="134"/>
      <c r="U4299" s="134"/>
      <c r="V4299" s="134"/>
      <c r="W4299" s="134"/>
      <c r="X4299" s="134"/>
      <c r="Y4299" s="134"/>
      <c r="Z4299" s="134"/>
      <c r="AA4299" s="134"/>
      <c r="AB4299" s="134"/>
      <c r="AC4299" s="134"/>
      <c r="AD4299" s="134"/>
      <c r="AE4299" s="134"/>
    </row>
    <row r="4300" spans="2:31">
      <c r="B4300" s="1319">
        <f t="shared" si="182"/>
        <v>-1</v>
      </c>
      <c r="D4300" s="1310"/>
      <c r="E4300" s="1310"/>
      <c r="F4300" s="1320"/>
      <c r="G4300" s="1310"/>
      <c r="H4300" s="1310"/>
      <c r="I4300" s="1310"/>
      <c r="J4300" s="1321"/>
      <c r="K4300" s="1321"/>
      <c r="L4300" s="1310"/>
      <c r="N4300" s="1322">
        <f t="shared" si="180"/>
        <v>0</v>
      </c>
      <c r="O4300" s="1323">
        <f t="shared" si="181"/>
        <v>0</v>
      </c>
      <c r="P4300" s="1323">
        <f>O4300/'1.5 Universal Data'!$E$36</f>
        <v>0</v>
      </c>
      <c r="R4300" s="134"/>
      <c r="S4300" s="134"/>
      <c r="T4300" s="134"/>
      <c r="U4300" s="134"/>
      <c r="V4300" s="134"/>
      <c r="W4300" s="134"/>
      <c r="X4300" s="134"/>
      <c r="Y4300" s="134"/>
      <c r="Z4300" s="134"/>
      <c r="AA4300" s="134"/>
      <c r="AB4300" s="134"/>
      <c r="AC4300" s="134"/>
      <c r="AD4300" s="134"/>
      <c r="AE4300" s="134"/>
    </row>
    <row r="4301" spans="2:31">
      <c r="B4301" s="1319">
        <f t="shared" si="182"/>
        <v>-1</v>
      </c>
      <c r="D4301" s="1310"/>
      <c r="E4301" s="1310"/>
      <c r="F4301" s="1320"/>
      <c r="G4301" s="1310"/>
      <c r="H4301" s="1310"/>
      <c r="I4301" s="1310"/>
      <c r="J4301" s="1321"/>
      <c r="K4301" s="1321"/>
      <c r="L4301" s="1310"/>
      <c r="N4301" s="1322">
        <f t="shared" si="180"/>
        <v>0</v>
      </c>
      <c r="O4301" s="1323">
        <f t="shared" si="181"/>
        <v>0</v>
      </c>
      <c r="P4301" s="1323">
        <f>O4301/'1.5 Universal Data'!$E$36</f>
        <v>0</v>
      </c>
      <c r="R4301" s="134"/>
      <c r="S4301" s="134"/>
      <c r="T4301" s="134"/>
      <c r="U4301" s="134"/>
      <c r="V4301" s="134"/>
      <c r="W4301" s="134"/>
      <c r="X4301" s="134"/>
      <c r="Y4301" s="134"/>
      <c r="Z4301" s="134"/>
      <c r="AA4301" s="134"/>
      <c r="AB4301" s="134"/>
      <c r="AC4301" s="134"/>
      <c r="AD4301" s="134"/>
      <c r="AE4301" s="134"/>
    </row>
    <row r="4302" spans="2:31">
      <c r="B4302" s="1319">
        <f t="shared" si="182"/>
        <v>-1</v>
      </c>
      <c r="D4302" s="1310"/>
      <c r="E4302" s="1310"/>
      <c r="F4302" s="1320"/>
      <c r="G4302" s="1310"/>
      <c r="H4302" s="1310"/>
      <c r="I4302" s="1310"/>
      <c r="J4302" s="1321"/>
      <c r="K4302" s="1321"/>
      <c r="L4302" s="1310"/>
      <c r="N4302" s="1322">
        <f t="shared" si="180"/>
        <v>0</v>
      </c>
      <c r="O4302" s="1323">
        <f t="shared" si="181"/>
        <v>0</v>
      </c>
      <c r="P4302" s="1323">
        <f>O4302/'1.5 Universal Data'!$E$36</f>
        <v>0</v>
      </c>
      <c r="R4302" s="134"/>
      <c r="S4302" s="134"/>
      <c r="T4302" s="134"/>
      <c r="U4302" s="134"/>
      <c r="V4302" s="134"/>
      <c r="W4302" s="134"/>
      <c r="X4302" s="134"/>
      <c r="Y4302" s="134"/>
      <c r="Z4302" s="134"/>
      <c r="AA4302" s="134"/>
      <c r="AB4302" s="134"/>
      <c r="AC4302" s="134"/>
      <c r="AD4302" s="134"/>
      <c r="AE4302" s="134"/>
    </row>
    <row r="4303" spans="2:31">
      <c r="B4303" s="1319">
        <f t="shared" si="182"/>
        <v>-1</v>
      </c>
      <c r="D4303" s="1310"/>
      <c r="E4303" s="1310"/>
      <c r="F4303" s="1320"/>
      <c r="G4303" s="1310"/>
      <c r="H4303" s="1310"/>
      <c r="I4303" s="1310"/>
      <c r="J4303" s="1321"/>
      <c r="K4303" s="1321"/>
      <c r="L4303" s="1310"/>
      <c r="N4303" s="1322">
        <f t="shared" si="180"/>
        <v>0</v>
      </c>
      <c r="O4303" s="1323">
        <f t="shared" si="181"/>
        <v>0</v>
      </c>
      <c r="P4303" s="1323">
        <f>O4303/'1.5 Universal Data'!$E$36</f>
        <v>0</v>
      </c>
      <c r="R4303" s="134"/>
      <c r="S4303" s="134"/>
      <c r="T4303" s="134"/>
      <c r="U4303" s="134"/>
      <c r="V4303" s="134"/>
      <c r="W4303" s="134"/>
      <c r="X4303" s="134"/>
      <c r="Y4303" s="134"/>
      <c r="Z4303" s="134"/>
      <c r="AA4303" s="134"/>
      <c r="AB4303" s="134"/>
      <c r="AC4303" s="134"/>
      <c r="AD4303" s="134"/>
      <c r="AE4303" s="134"/>
    </row>
    <row r="4304" spans="2:31">
      <c r="B4304" s="1319">
        <f t="shared" si="182"/>
        <v>-1</v>
      </c>
      <c r="D4304" s="1310"/>
      <c r="E4304" s="1310"/>
      <c r="F4304" s="1320"/>
      <c r="G4304" s="1310"/>
      <c r="H4304" s="1310"/>
      <c r="I4304" s="1310"/>
      <c r="J4304" s="1321"/>
      <c r="K4304" s="1321"/>
      <c r="L4304" s="1310"/>
      <c r="N4304" s="1322">
        <f t="shared" ref="N4304:N4367" si="183">+H4304*((K4304-J4304)+1)*B4304</f>
        <v>0</v>
      </c>
      <c r="O4304" s="1323">
        <f t="shared" ref="O4304:O4367" si="184">N4304*L4304/100</f>
        <v>0</v>
      </c>
      <c r="P4304" s="1323">
        <f>O4304/'1.5 Universal Data'!$E$36</f>
        <v>0</v>
      </c>
      <c r="R4304" s="134"/>
      <c r="S4304" s="134"/>
      <c r="T4304" s="134"/>
      <c r="U4304" s="134"/>
      <c r="V4304" s="134"/>
      <c r="W4304" s="134"/>
      <c r="X4304" s="134"/>
      <c r="Y4304" s="134"/>
      <c r="Z4304" s="134"/>
      <c r="AA4304" s="134"/>
      <c r="AB4304" s="134"/>
      <c r="AC4304" s="134"/>
      <c r="AD4304" s="134"/>
      <c r="AE4304" s="134"/>
    </row>
    <row r="4305" spans="2:31">
      <c r="B4305" s="1319">
        <f t="shared" si="182"/>
        <v>-1</v>
      </c>
      <c r="D4305" s="1310"/>
      <c r="E4305" s="1310"/>
      <c r="F4305" s="1320"/>
      <c r="G4305" s="1310"/>
      <c r="H4305" s="1310"/>
      <c r="I4305" s="1310"/>
      <c r="J4305" s="1321"/>
      <c r="K4305" s="1321"/>
      <c r="L4305" s="1310"/>
      <c r="N4305" s="1322">
        <f t="shared" si="183"/>
        <v>0</v>
      </c>
      <c r="O4305" s="1323">
        <f t="shared" si="184"/>
        <v>0</v>
      </c>
      <c r="P4305" s="1323">
        <f>O4305/'1.5 Universal Data'!$E$36</f>
        <v>0</v>
      </c>
      <c r="R4305" s="134"/>
      <c r="S4305" s="134"/>
      <c r="T4305" s="134"/>
      <c r="U4305" s="134"/>
      <c r="V4305" s="134"/>
      <c r="W4305" s="134"/>
      <c r="X4305" s="134"/>
      <c r="Y4305" s="134"/>
      <c r="Z4305" s="134"/>
      <c r="AA4305" s="134"/>
      <c r="AB4305" s="134"/>
      <c r="AC4305" s="134"/>
      <c r="AD4305" s="134"/>
      <c r="AE4305" s="134"/>
    </row>
    <row r="4306" spans="2:31">
      <c r="B4306" s="1319">
        <f t="shared" si="182"/>
        <v>-1</v>
      </c>
      <c r="D4306" s="1310"/>
      <c r="E4306" s="1310"/>
      <c r="F4306" s="1320"/>
      <c r="G4306" s="1310"/>
      <c r="H4306" s="1310"/>
      <c r="I4306" s="1310"/>
      <c r="J4306" s="1321"/>
      <c r="K4306" s="1321"/>
      <c r="L4306" s="1310"/>
      <c r="N4306" s="1322">
        <f t="shared" si="183"/>
        <v>0</v>
      </c>
      <c r="O4306" s="1323">
        <f t="shared" si="184"/>
        <v>0</v>
      </c>
      <c r="P4306" s="1323">
        <f>O4306/'1.5 Universal Data'!$E$36</f>
        <v>0</v>
      </c>
      <c r="R4306" s="134"/>
      <c r="S4306" s="134"/>
      <c r="T4306" s="134"/>
      <c r="U4306" s="134"/>
      <c r="V4306" s="134"/>
      <c r="W4306" s="134"/>
      <c r="X4306" s="134"/>
      <c r="Y4306" s="134"/>
      <c r="Z4306" s="134"/>
      <c r="AA4306" s="134"/>
      <c r="AB4306" s="134"/>
      <c r="AC4306" s="134"/>
      <c r="AD4306" s="134"/>
      <c r="AE4306" s="134"/>
    </row>
    <row r="4307" spans="2:31">
      <c r="B4307" s="1319">
        <f t="shared" si="182"/>
        <v>-1</v>
      </c>
      <c r="D4307" s="1310"/>
      <c r="E4307" s="1310"/>
      <c r="F4307" s="1320"/>
      <c r="G4307" s="1310"/>
      <c r="H4307" s="1310"/>
      <c r="I4307" s="1310"/>
      <c r="J4307" s="1321"/>
      <c r="K4307" s="1321"/>
      <c r="L4307" s="1310"/>
      <c r="N4307" s="1322">
        <f t="shared" si="183"/>
        <v>0</v>
      </c>
      <c r="O4307" s="1323">
        <f t="shared" si="184"/>
        <v>0</v>
      </c>
      <c r="P4307" s="1323">
        <f>O4307/'1.5 Universal Data'!$E$36</f>
        <v>0</v>
      </c>
      <c r="R4307" s="134"/>
      <c r="S4307" s="134"/>
      <c r="T4307" s="134"/>
      <c r="U4307" s="134"/>
      <c r="V4307" s="134"/>
      <c r="W4307" s="134"/>
      <c r="X4307" s="134"/>
      <c r="Y4307" s="134"/>
      <c r="Z4307" s="134"/>
      <c r="AA4307" s="134"/>
      <c r="AB4307" s="134"/>
      <c r="AC4307" s="134"/>
      <c r="AD4307" s="134"/>
      <c r="AE4307" s="134"/>
    </row>
    <row r="4308" spans="2:31">
      <c r="B4308" s="1319">
        <f t="shared" si="182"/>
        <v>-1</v>
      </c>
      <c r="D4308" s="1310"/>
      <c r="E4308" s="1310"/>
      <c r="F4308" s="1320"/>
      <c r="G4308" s="1310"/>
      <c r="H4308" s="1310"/>
      <c r="I4308" s="1310"/>
      <c r="J4308" s="1321"/>
      <c r="K4308" s="1321"/>
      <c r="L4308" s="1310"/>
      <c r="N4308" s="1322">
        <f t="shared" si="183"/>
        <v>0</v>
      </c>
      <c r="O4308" s="1323">
        <f t="shared" si="184"/>
        <v>0</v>
      </c>
      <c r="P4308" s="1323">
        <f>O4308/'1.5 Universal Data'!$E$36</f>
        <v>0</v>
      </c>
      <c r="R4308" s="134"/>
      <c r="S4308" s="134"/>
      <c r="T4308" s="134"/>
      <c r="U4308" s="134"/>
      <c r="V4308" s="134"/>
      <c r="W4308" s="134"/>
      <c r="X4308" s="134"/>
      <c r="Y4308" s="134"/>
      <c r="Z4308" s="134"/>
      <c r="AA4308" s="134"/>
      <c r="AB4308" s="134"/>
      <c r="AC4308" s="134"/>
      <c r="AD4308" s="134"/>
      <c r="AE4308" s="134"/>
    </row>
    <row r="4309" spans="2:31">
      <c r="B4309" s="1319">
        <f t="shared" si="182"/>
        <v>-1</v>
      </c>
      <c r="D4309" s="1310"/>
      <c r="E4309" s="1310"/>
      <c r="F4309" s="1320"/>
      <c r="G4309" s="1310"/>
      <c r="H4309" s="1310"/>
      <c r="I4309" s="1310"/>
      <c r="J4309" s="1321"/>
      <c r="K4309" s="1321"/>
      <c r="L4309" s="1310"/>
      <c r="N4309" s="1322">
        <f t="shared" si="183"/>
        <v>0</v>
      </c>
      <c r="O4309" s="1323">
        <f t="shared" si="184"/>
        <v>0</v>
      </c>
      <c r="P4309" s="1323">
        <f>O4309/'1.5 Universal Data'!$E$36</f>
        <v>0</v>
      </c>
      <c r="R4309" s="134"/>
      <c r="S4309" s="134"/>
      <c r="T4309" s="134"/>
      <c r="U4309" s="134"/>
      <c r="V4309" s="134"/>
      <c r="W4309" s="134"/>
      <c r="X4309" s="134"/>
      <c r="Y4309" s="134"/>
      <c r="Z4309" s="134"/>
      <c r="AA4309" s="134"/>
      <c r="AB4309" s="134"/>
      <c r="AC4309" s="134"/>
      <c r="AD4309" s="134"/>
      <c r="AE4309" s="134"/>
    </row>
    <row r="4310" spans="2:31">
      <c r="B4310" s="1319">
        <f t="shared" si="182"/>
        <v>-1</v>
      </c>
      <c r="D4310" s="1310"/>
      <c r="E4310" s="1310"/>
      <c r="F4310" s="1320"/>
      <c r="G4310" s="1310"/>
      <c r="H4310" s="1310"/>
      <c r="I4310" s="1310"/>
      <c r="J4310" s="1321"/>
      <c r="K4310" s="1321"/>
      <c r="L4310" s="1310"/>
      <c r="N4310" s="1322">
        <f t="shared" si="183"/>
        <v>0</v>
      </c>
      <c r="O4310" s="1323">
        <f t="shared" si="184"/>
        <v>0</v>
      </c>
      <c r="P4310" s="1323">
        <f>O4310/'1.5 Universal Data'!$E$36</f>
        <v>0</v>
      </c>
      <c r="R4310" s="134"/>
      <c r="S4310" s="134"/>
      <c r="T4310" s="134"/>
      <c r="U4310" s="134"/>
      <c r="V4310" s="134"/>
      <c r="W4310" s="134"/>
      <c r="X4310" s="134"/>
      <c r="Y4310" s="134"/>
      <c r="Z4310" s="134"/>
      <c r="AA4310" s="134"/>
      <c r="AB4310" s="134"/>
      <c r="AC4310" s="134"/>
      <c r="AD4310" s="134"/>
      <c r="AE4310" s="134"/>
    </row>
    <row r="4311" spans="2:31">
      <c r="B4311" s="1319">
        <f t="shared" ref="B4311:B4374" si="185">IF(G4311="buy",1,-1)</f>
        <v>-1</v>
      </c>
      <c r="D4311" s="1310"/>
      <c r="E4311" s="1310"/>
      <c r="F4311" s="1320"/>
      <c r="G4311" s="1310"/>
      <c r="H4311" s="1310"/>
      <c r="I4311" s="1310"/>
      <c r="J4311" s="1321"/>
      <c r="K4311" s="1321"/>
      <c r="L4311" s="1310"/>
      <c r="N4311" s="1322">
        <f t="shared" si="183"/>
        <v>0</v>
      </c>
      <c r="O4311" s="1323">
        <f t="shared" si="184"/>
        <v>0</v>
      </c>
      <c r="P4311" s="1323">
        <f>O4311/'1.5 Universal Data'!$E$36</f>
        <v>0</v>
      </c>
      <c r="R4311" s="134"/>
      <c r="S4311" s="134"/>
      <c r="T4311" s="134"/>
      <c r="U4311" s="134"/>
      <c r="V4311" s="134"/>
      <c r="W4311" s="134"/>
      <c r="X4311" s="134"/>
      <c r="Y4311" s="134"/>
      <c r="Z4311" s="134"/>
      <c r="AA4311" s="134"/>
      <c r="AB4311" s="134"/>
      <c r="AC4311" s="134"/>
      <c r="AD4311" s="134"/>
      <c r="AE4311" s="134"/>
    </row>
    <row r="4312" spans="2:31">
      <c r="B4312" s="1319">
        <f t="shared" si="185"/>
        <v>-1</v>
      </c>
      <c r="D4312" s="1310"/>
      <c r="E4312" s="1310"/>
      <c r="F4312" s="1320"/>
      <c r="G4312" s="1310"/>
      <c r="H4312" s="1310"/>
      <c r="I4312" s="1310"/>
      <c r="J4312" s="1321"/>
      <c r="K4312" s="1321"/>
      <c r="L4312" s="1310"/>
      <c r="N4312" s="1322">
        <f t="shared" si="183"/>
        <v>0</v>
      </c>
      <c r="O4312" s="1323">
        <f t="shared" si="184"/>
        <v>0</v>
      </c>
      <c r="P4312" s="1323">
        <f>O4312/'1.5 Universal Data'!$E$36</f>
        <v>0</v>
      </c>
      <c r="R4312" s="134"/>
      <c r="S4312" s="134"/>
      <c r="T4312" s="134"/>
      <c r="U4312" s="134"/>
      <c r="V4312" s="134"/>
      <c r="W4312" s="134"/>
      <c r="X4312" s="134"/>
      <c r="Y4312" s="134"/>
      <c r="Z4312" s="134"/>
      <c r="AA4312" s="134"/>
      <c r="AB4312" s="134"/>
      <c r="AC4312" s="134"/>
      <c r="AD4312" s="134"/>
      <c r="AE4312" s="134"/>
    </row>
    <row r="4313" spans="2:31">
      <c r="B4313" s="1319">
        <f t="shared" si="185"/>
        <v>-1</v>
      </c>
      <c r="D4313" s="1310"/>
      <c r="E4313" s="1310"/>
      <c r="F4313" s="1320"/>
      <c r="G4313" s="1310"/>
      <c r="H4313" s="1310"/>
      <c r="I4313" s="1310"/>
      <c r="J4313" s="1321"/>
      <c r="K4313" s="1321"/>
      <c r="L4313" s="1310"/>
      <c r="N4313" s="1322">
        <f t="shared" si="183"/>
        <v>0</v>
      </c>
      <c r="O4313" s="1323">
        <f t="shared" si="184"/>
        <v>0</v>
      </c>
      <c r="P4313" s="1323">
        <f>O4313/'1.5 Universal Data'!$E$36</f>
        <v>0</v>
      </c>
      <c r="R4313" s="134"/>
      <c r="S4313" s="134"/>
      <c r="T4313" s="134"/>
      <c r="U4313" s="134"/>
      <c r="V4313" s="134"/>
      <c r="W4313" s="134"/>
      <c r="X4313" s="134"/>
      <c r="Y4313" s="134"/>
      <c r="Z4313" s="134"/>
      <c r="AA4313" s="134"/>
      <c r="AB4313" s="134"/>
      <c r="AC4313" s="134"/>
      <c r="AD4313" s="134"/>
      <c r="AE4313" s="134"/>
    </row>
    <row r="4314" spans="2:31">
      <c r="B4314" s="1319">
        <f t="shared" si="185"/>
        <v>-1</v>
      </c>
      <c r="D4314" s="1310"/>
      <c r="E4314" s="1310"/>
      <c r="F4314" s="1320"/>
      <c r="G4314" s="1310"/>
      <c r="H4314" s="1310"/>
      <c r="I4314" s="1310"/>
      <c r="J4314" s="1321"/>
      <c r="K4314" s="1321"/>
      <c r="L4314" s="1310"/>
      <c r="N4314" s="1322">
        <f t="shared" si="183"/>
        <v>0</v>
      </c>
      <c r="O4314" s="1323">
        <f t="shared" si="184"/>
        <v>0</v>
      </c>
      <c r="P4314" s="1323">
        <f>O4314/'1.5 Universal Data'!$E$36</f>
        <v>0</v>
      </c>
      <c r="R4314" s="134"/>
      <c r="S4314" s="134"/>
      <c r="T4314" s="134"/>
      <c r="U4314" s="134"/>
      <c r="V4314" s="134"/>
      <c r="W4314" s="134"/>
      <c r="X4314" s="134"/>
      <c r="Y4314" s="134"/>
      <c r="Z4314" s="134"/>
      <c r="AA4314" s="134"/>
      <c r="AB4314" s="134"/>
      <c r="AC4314" s="134"/>
      <c r="AD4314" s="134"/>
      <c r="AE4314" s="134"/>
    </row>
    <row r="4315" spans="2:31">
      <c r="B4315" s="1319">
        <f t="shared" si="185"/>
        <v>-1</v>
      </c>
      <c r="D4315" s="1310"/>
      <c r="E4315" s="1310"/>
      <c r="F4315" s="1320"/>
      <c r="G4315" s="1310"/>
      <c r="H4315" s="1310"/>
      <c r="I4315" s="1310"/>
      <c r="J4315" s="1321"/>
      <c r="K4315" s="1321"/>
      <c r="L4315" s="1310"/>
      <c r="N4315" s="1322">
        <f t="shared" si="183"/>
        <v>0</v>
      </c>
      <c r="O4315" s="1323">
        <f t="shared" si="184"/>
        <v>0</v>
      </c>
      <c r="P4315" s="1323">
        <f>O4315/'1.5 Universal Data'!$E$36</f>
        <v>0</v>
      </c>
      <c r="R4315" s="134"/>
      <c r="S4315" s="134"/>
      <c r="T4315" s="134"/>
      <c r="U4315" s="134"/>
      <c r="V4315" s="134"/>
      <c r="W4315" s="134"/>
      <c r="X4315" s="134"/>
      <c r="Y4315" s="134"/>
      <c r="Z4315" s="134"/>
      <c r="AA4315" s="134"/>
      <c r="AB4315" s="134"/>
      <c r="AC4315" s="134"/>
      <c r="AD4315" s="134"/>
      <c r="AE4315" s="134"/>
    </row>
    <row r="4316" spans="2:31">
      <c r="B4316" s="1319">
        <f t="shared" si="185"/>
        <v>-1</v>
      </c>
      <c r="D4316" s="1310"/>
      <c r="E4316" s="1310"/>
      <c r="F4316" s="1320"/>
      <c r="G4316" s="1310"/>
      <c r="H4316" s="1310"/>
      <c r="I4316" s="1310"/>
      <c r="J4316" s="1321"/>
      <c r="K4316" s="1321"/>
      <c r="L4316" s="1310"/>
      <c r="N4316" s="1322">
        <f t="shared" si="183"/>
        <v>0</v>
      </c>
      <c r="O4316" s="1323">
        <f t="shared" si="184"/>
        <v>0</v>
      </c>
      <c r="P4316" s="1323">
        <f>O4316/'1.5 Universal Data'!$E$36</f>
        <v>0</v>
      </c>
      <c r="R4316" s="134"/>
      <c r="S4316" s="134"/>
      <c r="T4316" s="134"/>
      <c r="U4316" s="134"/>
      <c r="V4316" s="134"/>
      <c r="W4316" s="134"/>
      <c r="X4316" s="134"/>
      <c r="Y4316" s="134"/>
      <c r="Z4316" s="134"/>
      <c r="AA4316" s="134"/>
      <c r="AB4316" s="134"/>
      <c r="AC4316" s="134"/>
      <c r="AD4316" s="134"/>
      <c r="AE4316" s="134"/>
    </row>
    <row r="4317" spans="2:31">
      <c r="B4317" s="1319">
        <f t="shared" si="185"/>
        <v>-1</v>
      </c>
      <c r="D4317" s="1310"/>
      <c r="E4317" s="1310"/>
      <c r="F4317" s="1320"/>
      <c r="G4317" s="1310"/>
      <c r="H4317" s="1310"/>
      <c r="I4317" s="1310"/>
      <c r="J4317" s="1321"/>
      <c r="K4317" s="1321"/>
      <c r="L4317" s="1310"/>
      <c r="N4317" s="1322">
        <f t="shared" si="183"/>
        <v>0</v>
      </c>
      <c r="O4317" s="1323">
        <f t="shared" si="184"/>
        <v>0</v>
      </c>
      <c r="P4317" s="1323">
        <f>O4317/'1.5 Universal Data'!$E$36</f>
        <v>0</v>
      </c>
      <c r="R4317" s="134"/>
      <c r="S4317" s="134"/>
      <c r="T4317" s="134"/>
      <c r="U4317" s="134"/>
      <c r="V4317" s="134"/>
      <c r="W4317" s="134"/>
      <c r="X4317" s="134"/>
      <c r="Y4317" s="134"/>
      <c r="Z4317" s="134"/>
      <c r="AA4317" s="134"/>
      <c r="AB4317" s="134"/>
      <c r="AC4317" s="134"/>
      <c r="AD4317" s="134"/>
      <c r="AE4317" s="134"/>
    </row>
    <row r="4318" spans="2:31">
      <c r="B4318" s="1319">
        <f t="shared" si="185"/>
        <v>-1</v>
      </c>
      <c r="D4318" s="1310"/>
      <c r="E4318" s="1310"/>
      <c r="F4318" s="1320"/>
      <c r="G4318" s="1310"/>
      <c r="H4318" s="1310"/>
      <c r="I4318" s="1310"/>
      <c r="J4318" s="1321"/>
      <c r="K4318" s="1321"/>
      <c r="L4318" s="1310"/>
      <c r="N4318" s="1322">
        <f t="shared" si="183"/>
        <v>0</v>
      </c>
      <c r="O4318" s="1323">
        <f t="shared" si="184"/>
        <v>0</v>
      </c>
      <c r="P4318" s="1323">
        <f>O4318/'1.5 Universal Data'!$E$36</f>
        <v>0</v>
      </c>
      <c r="R4318" s="134"/>
      <c r="S4318" s="134"/>
      <c r="T4318" s="134"/>
      <c r="U4318" s="134"/>
      <c r="V4318" s="134"/>
      <c r="W4318" s="134"/>
      <c r="X4318" s="134"/>
      <c r="Y4318" s="134"/>
      <c r="Z4318" s="134"/>
      <c r="AA4318" s="134"/>
      <c r="AB4318" s="134"/>
      <c r="AC4318" s="134"/>
      <c r="AD4318" s="134"/>
      <c r="AE4318" s="134"/>
    </row>
    <row r="4319" spans="2:31">
      <c r="B4319" s="1319">
        <f t="shared" si="185"/>
        <v>-1</v>
      </c>
      <c r="D4319" s="1310"/>
      <c r="E4319" s="1310"/>
      <c r="F4319" s="1320"/>
      <c r="G4319" s="1310"/>
      <c r="H4319" s="1310"/>
      <c r="I4319" s="1310"/>
      <c r="J4319" s="1321"/>
      <c r="K4319" s="1321"/>
      <c r="L4319" s="1310"/>
      <c r="N4319" s="1322">
        <f t="shared" si="183"/>
        <v>0</v>
      </c>
      <c r="O4319" s="1323">
        <f t="shared" si="184"/>
        <v>0</v>
      </c>
      <c r="P4319" s="1323">
        <f>O4319/'1.5 Universal Data'!$E$36</f>
        <v>0</v>
      </c>
      <c r="R4319" s="134"/>
      <c r="S4319" s="134"/>
      <c r="T4319" s="134"/>
      <c r="U4319" s="134"/>
      <c r="V4319" s="134"/>
      <c r="W4319" s="134"/>
      <c r="X4319" s="134"/>
      <c r="Y4319" s="134"/>
      <c r="Z4319" s="134"/>
      <c r="AA4319" s="134"/>
      <c r="AB4319" s="134"/>
      <c r="AC4319" s="134"/>
      <c r="AD4319" s="134"/>
      <c r="AE4319" s="134"/>
    </row>
    <row r="4320" spans="2:31">
      <c r="B4320" s="1319">
        <f t="shared" si="185"/>
        <v>-1</v>
      </c>
      <c r="D4320" s="1310"/>
      <c r="E4320" s="1310"/>
      <c r="F4320" s="1320"/>
      <c r="G4320" s="1310"/>
      <c r="H4320" s="1310"/>
      <c r="I4320" s="1310"/>
      <c r="J4320" s="1321"/>
      <c r="K4320" s="1321"/>
      <c r="L4320" s="1310"/>
      <c r="N4320" s="1322">
        <f t="shared" si="183"/>
        <v>0</v>
      </c>
      <c r="O4320" s="1323">
        <f t="shared" si="184"/>
        <v>0</v>
      </c>
      <c r="P4320" s="1323">
        <f>O4320/'1.5 Universal Data'!$E$36</f>
        <v>0</v>
      </c>
      <c r="R4320" s="134"/>
      <c r="S4320" s="134"/>
      <c r="T4320" s="134"/>
      <c r="U4320" s="134"/>
      <c r="V4320" s="134"/>
      <c r="W4320" s="134"/>
      <c r="X4320" s="134"/>
      <c r="Y4320" s="134"/>
      <c r="Z4320" s="134"/>
      <c r="AA4320" s="134"/>
      <c r="AB4320" s="134"/>
      <c r="AC4320" s="134"/>
      <c r="AD4320" s="134"/>
      <c r="AE4320" s="134"/>
    </row>
    <row r="4321" spans="2:31">
      <c r="B4321" s="1319">
        <f t="shared" si="185"/>
        <v>-1</v>
      </c>
      <c r="D4321" s="1310"/>
      <c r="E4321" s="1310"/>
      <c r="F4321" s="1320"/>
      <c r="G4321" s="1310"/>
      <c r="H4321" s="1310"/>
      <c r="I4321" s="1310"/>
      <c r="J4321" s="1321"/>
      <c r="K4321" s="1321"/>
      <c r="L4321" s="1310"/>
      <c r="N4321" s="1322">
        <f t="shared" si="183"/>
        <v>0</v>
      </c>
      <c r="O4321" s="1323">
        <f t="shared" si="184"/>
        <v>0</v>
      </c>
      <c r="P4321" s="1323">
        <f>O4321/'1.5 Universal Data'!$E$36</f>
        <v>0</v>
      </c>
      <c r="R4321" s="134"/>
      <c r="S4321" s="134"/>
      <c r="T4321" s="134"/>
      <c r="U4321" s="134"/>
      <c r="V4321" s="134"/>
      <c r="W4321" s="134"/>
      <c r="X4321" s="134"/>
      <c r="Y4321" s="134"/>
      <c r="Z4321" s="134"/>
      <c r="AA4321" s="134"/>
      <c r="AB4321" s="134"/>
      <c r="AC4321" s="134"/>
      <c r="AD4321" s="134"/>
      <c r="AE4321" s="134"/>
    </row>
    <row r="4322" spans="2:31">
      <c r="B4322" s="1319">
        <f t="shared" si="185"/>
        <v>-1</v>
      </c>
      <c r="D4322" s="1310"/>
      <c r="E4322" s="1310"/>
      <c r="F4322" s="1320"/>
      <c r="G4322" s="1310"/>
      <c r="H4322" s="1310"/>
      <c r="I4322" s="1310"/>
      <c r="J4322" s="1321"/>
      <c r="K4322" s="1321"/>
      <c r="L4322" s="1310"/>
      <c r="N4322" s="1322">
        <f t="shared" si="183"/>
        <v>0</v>
      </c>
      <c r="O4322" s="1323">
        <f t="shared" si="184"/>
        <v>0</v>
      </c>
      <c r="P4322" s="1323">
        <f>O4322/'1.5 Universal Data'!$E$36</f>
        <v>0</v>
      </c>
      <c r="R4322" s="134"/>
      <c r="S4322" s="134"/>
      <c r="T4322" s="134"/>
      <c r="U4322" s="134"/>
      <c r="V4322" s="134"/>
      <c r="W4322" s="134"/>
      <c r="X4322" s="134"/>
      <c r="Y4322" s="134"/>
      <c r="Z4322" s="134"/>
      <c r="AA4322" s="134"/>
      <c r="AB4322" s="134"/>
      <c r="AC4322" s="134"/>
      <c r="AD4322" s="134"/>
      <c r="AE4322" s="134"/>
    </row>
    <row r="4323" spans="2:31">
      <c r="B4323" s="1319">
        <f t="shared" si="185"/>
        <v>-1</v>
      </c>
      <c r="D4323" s="1310"/>
      <c r="E4323" s="1310"/>
      <c r="F4323" s="1320"/>
      <c r="G4323" s="1310"/>
      <c r="H4323" s="1310"/>
      <c r="I4323" s="1310"/>
      <c r="J4323" s="1321"/>
      <c r="K4323" s="1321"/>
      <c r="L4323" s="1310"/>
      <c r="N4323" s="1322">
        <f t="shared" si="183"/>
        <v>0</v>
      </c>
      <c r="O4323" s="1323">
        <f t="shared" si="184"/>
        <v>0</v>
      </c>
      <c r="P4323" s="1323">
        <f>O4323/'1.5 Universal Data'!$E$36</f>
        <v>0</v>
      </c>
      <c r="R4323" s="134"/>
      <c r="S4323" s="134"/>
      <c r="T4323" s="134"/>
      <c r="U4323" s="134"/>
      <c r="V4323" s="134"/>
      <c r="W4323" s="134"/>
      <c r="X4323" s="134"/>
      <c r="Y4323" s="134"/>
      <c r="Z4323" s="134"/>
      <c r="AA4323" s="134"/>
      <c r="AB4323" s="134"/>
      <c r="AC4323" s="134"/>
      <c r="AD4323" s="134"/>
      <c r="AE4323" s="134"/>
    </row>
    <row r="4324" spans="2:31">
      <c r="B4324" s="1319">
        <f t="shared" si="185"/>
        <v>-1</v>
      </c>
      <c r="D4324" s="1310"/>
      <c r="E4324" s="1310"/>
      <c r="F4324" s="1320"/>
      <c r="G4324" s="1310"/>
      <c r="H4324" s="1310"/>
      <c r="I4324" s="1310"/>
      <c r="J4324" s="1321"/>
      <c r="K4324" s="1321"/>
      <c r="L4324" s="1310"/>
      <c r="N4324" s="1322">
        <f t="shared" si="183"/>
        <v>0</v>
      </c>
      <c r="O4324" s="1323">
        <f t="shared" si="184"/>
        <v>0</v>
      </c>
      <c r="P4324" s="1323">
        <f>O4324/'1.5 Universal Data'!$E$36</f>
        <v>0</v>
      </c>
      <c r="R4324" s="134"/>
      <c r="S4324" s="134"/>
      <c r="T4324" s="134"/>
      <c r="U4324" s="134"/>
      <c r="V4324" s="134"/>
      <c r="W4324" s="134"/>
      <c r="X4324" s="134"/>
      <c r="Y4324" s="134"/>
      <c r="Z4324" s="134"/>
      <c r="AA4324" s="134"/>
      <c r="AB4324" s="134"/>
      <c r="AC4324" s="134"/>
      <c r="AD4324" s="134"/>
      <c r="AE4324" s="134"/>
    </row>
    <row r="4325" spans="2:31">
      <c r="B4325" s="1319">
        <f t="shared" si="185"/>
        <v>-1</v>
      </c>
      <c r="D4325" s="1310"/>
      <c r="E4325" s="1310"/>
      <c r="F4325" s="1320"/>
      <c r="G4325" s="1310"/>
      <c r="H4325" s="1310"/>
      <c r="I4325" s="1310"/>
      <c r="J4325" s="1321"/>
      <c r="K4325" s="1321"/>
      <c r="L4325" s="1310"/>
      <c r="N4325" s="1322">
        <f t="shared" si="183"/>
        <v>0</v>
      </c>
      <c r="O4325" s="1323">
        <f t="shared" si="184"/>
        <v>0</v>
      </c>
      <c r="P4325" s="1323">
        <f>O4325/'1.5 Universal Data'!$E$36</f>
        <v>0</v>
      </c>
      <c r="R4325" s="134"/>
      <c r="S4325" s="134"/>
      <c r="T4325" s="134"/>
      <c r="U4325" s="134"/>
      <c r="V4325" s="134"/>
      <c r="W4325" s="134"/>
      <c r="X4325" s="134"/>
      <c r="Y4325" s="134"/>
      <c r="Z4325" s="134"/>
      <c r="AA4325" s="134"/>
      <c r="AB4325" s="134"/>
      <c r="AC4325" s="134"/>
      <c r="AD4325" s="134"/>
      <c r="AE4325" s="134"/>
    </row>
    <row r="4326" spans="2:31">
      <c r="B4326" s="1319">
        <f t="shared" si="185"/>
        <v>-1</v>
      </c>
      <c r="D4326" s="1310"/>
      <c r="E4326" s="1310"/>
      <c r="F4326" s="1320"/>
      <c r="G4326" s="1310"/>
      <c r="H4326" s="1310"/>
      <c r="I4326" s="1310"/>
      <c r="J4326" s="1321"/>
      <c r="K4326" s="1321"/>
      <c r="L4326" s="1310"/>
      <c r="N4326" s="1322">
        <f t="shared" si="183"/>
        <v>0</v>
      </c>
      <c r="O4326" s="1323">
        <f t="shared" si="184"/>
        <v>0</v>
      </c>
      <c r="P4326" s="1323">
        <f>O4326/'1.5 Universal Data'!$E$36</f>
        <v>0</v>
      </c>
      <c r="R4326" s="134"/>
      <c r="S4326" s="134"/>
      <c r="T4326" s="134"/>
      <c r="U4326" s="134"/>
      <c r="V4326" s="134"/>
      <c r="W4326" s="134"/>
      <c r="X4326" s="134"/>
      <c r="Y4326" s="134"/>
      <c r="Z4326" s="134"/>
      <c r="AA4326" s="134"/>
      <c r="AB4326" s="134"/>
      <c r="AC4326" s="134"/>
      <c r="AD4326" s="134"/>
      <c r="AE4326" s="134"/>
    </row>
    <row r="4327" spans="2:31">
      <c r="B4327" s="1319">
        <f t="shared" si="185"/>
        <v>-1</v>
      </c>
      <c r="D4327" s="1310"/>
      <c r="E4327" s="1310"/>
      <c r="F4327" s="1320"/>
      <c r="G4327" s="1310"/>
      <c r="H4327" s="1310"/>
      <c r="I4327" s="1310"/>
      <c r="J4327" s="1321"/>
      <c r="K4327" s="1321"/>
      <c r="L4327" s="1310"/>
      <c r="N4327" s="1322">
        <f t="shared" si="183"/>
        <v>0</v>
      </c>
      <c r="O4327" s="1323">
        <f t="shared" si="184"/>
        <v>0</v>
      </c>
      <c r="P4327" s="1323">
        <f>O4327/'1.5 Universal Data'!$E$36</f>
        <v>0</v>
      </c>
      <c r="R4327" s="134"/>
      <c r="S4327" s="134"/>
      <c r="T4327" s="134"/>
      <c r="U4327" s="134"/>
      <c r="V4327" s="134"/>
      <c r="W4327" s="134"/>
      <c r="X4327" s="134"/>
      <c r="Y4327" s="134"/>
      <c r="Z4327" s="134"/>
      <c r="AA4327" s="134"/>
      <c r="AB4327" s="134"/>
      <c r="AC4327" s="134"/>
      <c r="AD4327" s="134"/>
      <c r="AE4327" s="134"/>
    </row>
    <row r="4328" spans="2:31">
      <c r="B4328" s="1319">
        <f t="shared" si="185"/>
        <v>-1</v>
      </c>
      <c r="D4328" s="1310"/>
      <c r="E4328" s="1310"/>
      <c r="F4328" s="1320"/>
      <c r="G4328" s="1310"/>
      <c r="H4328" s="1310"/>
      <c r="I4328" s="1310"/>
      <c r="J4328" s="1321"/>
      <c r="K4328" s="1321"/>
      <c r="L4328" s="1310"/>
      <c r="N4328" s="1322">
        <f t="shared" si="183"/>
        <v>0</v>
      </c>
      <c r="O4328" s="1323">
        <f t="shared" si="184"/>
        <v>0</v>
      </c>
      <c r="P4328" s="1323">
        <f>O4328/'1.5 Universal Data'!$E$36</f>
        <v>0</v>
      </c>
      <c r="R4328" s="134"/>
      <c r="S4328" s="134"/>
      <c r="T4328" s="134"/>
      <c r="U4328" s="134"/>
      <c r="V4328" s="134"/>
      <c r="W4328" s="134"/>
      <c r="X4328" s="134"/>
      <c r="Y4328" s="134"/>
      <c r="Z4328" s="134"/>
      <c r="AA4328" s="134"/>
      <c r="AB4328" s="134"/>
      <c r="AC4328" s="134"/>
      <c r="AD4328" s="134"/>
      <c r="AE4328" s="134"/>
    </row>
    <row r="4329" spans="2:31">
      <c r="B4329" s="1319">
        <f t="shared" si="185"/>
        <v>-1</v>
      </c>
      <c r="D4329" s="1310"/>
      <c r="E4329" s="1310"/>
      <c r="F4329" s="1320"/>
      <c r="G4329" s="1310"/>
      <c r="H4329" s="1310"/>
      <c r="I4329" s="1310"/>
      <c r="J4329" s="1321"/>
      <c r="K4329" s="1321"/>
      <c r="L4329" s="1310"/>
      <c r="N4329" s="1322">
        <f t="shared" si="183"/>
        <v>0</v>
      </c>
      <c r="O4329" s="1323">
        <f t="shared" si="184"/>
        <v>0</v>
      </c>
      <c r="P4329" s="1323">
        <f>O4329/'1.5 Universal Data'!$E$36</f>
        <v>0</v>
      </c>
      <c r="R4329" s="134"/>
      <c r="S4329" s="134"/>
      <c r="T4329" s="134"/>
      <c r="U4329" s="134"/>
      <c r="V4329" s="134"/>
      <c r="W4329" s="134"/>
      <c r="X4329" s="134"/>
      <c r="Y4329" s="134"/>
      <c r="Z4329" s="134"/>
      <c r="AA4329" s="134"/>
      <c r="AB4329" s="134"/>
      <c r="AC4329" s="134"/>
      <c r="AD4329" s="134"/>
      <c r="AE4329" s="134"/>
    </row>
    <row r="4330" spans="2:31">
      <c r="B4330" s="1319">
        <f t="shared" si="185"/>
        <v>-1</v>
      </c>
      <c r="D4330" s="1310"/>
      <c r="E4330" s="1310"/>
      <c r="F4330" s="1320"/>
      <c r="G4330" s="1310"/>
      <c r="H4330" s="1310"/>
      <c r="I4330" s="1310"/>
      <c r="J4330" s="1321"/>
      <c r="K4330" s="1321"/>
      <c r="L4330" s="1310"/>
      <c r="N4330" s="1322">
        <f t="shared" si="183"/>
        <v>0</v>
      </c>
      <c r="O4330" s="1323">
        <f t="shared" si="184"/>
        <v>0</v>
      </c>
      <c r="P4330" s="1323">
        <f>O4330/'1.5 Universal Data'!$E$36</f>
        <v>0</v>
      </c>
      <c r="R4330" s="134"/>
      <c r="S4330" s="134"/>
      <c r="T4330" s="134"/>
      <c r="U4330" s="134"/>
      <c r="V4330" s="134"/>
      <c r="W4330" s="134"/>
      <c r="X4330" s="134"/>
      <c r="Y4330" s="134"/>
      <c r="Z4330" s="134"/>
      <c r="AA4330" s="134"/>
      <c r="AB4330" s="134"/>
      <c r="AC4330" s="134"/>
      <c r="AD4330" s="134"/>
      <c r="AE4330" s="134"/>
    </row>
    <row r="4331" spans="2:31">
      <c r="B4331" s="1319">
        <f t="shared" si="185"/>
        <v>-1</v>
      </c>
      <c r="D4331" s="1310"/>
      <c r="E4331" s="1310"/>
      <c r="F4331" s="1320"/>
      <c r="G4331" s="1310"/>
      <c r="H4331" s="1310"/>
      <c r="I4331" s="1310"/>
      <c r="J4331" s="1321"/>
      <c r="K4331" s="1321"/>
      <c r="L4331" s="1310"/>
      <c r="N4331" s="1322">
        <f t="shared" si="183"/>
        <v>0</v>
      </c>
      <c r="O4331" s="1323">
        <f t="shared" si="184"/>
        <v>0</v>
      </c>
      <c r="P4331" s="1323">
        <f>O4331/'1.5 Universal Data'!$E$36</f>
        <v>0</v>
      </c>
      <c r="R4331" s="134"/>
      <c r="S4331" s="134"/>
      <c r="T4331" s="134"/>
      <c r="U4331" s="134"/>
      <c r="V4331" s="134"/>
      <c r="W4331" s="134"/>
      <c r="X4331" s="134"/>
      <c r="Y4331" s="134"/>
      <c r="Z4331" s="134"/>
      <c r="AA4331" s="134"/>
      <c r="AB4331" s="134"/>
      <c r="AC4331" s="134"/>
      <c r="AD4331" s="134"/>
      <c r="AE4331" s="134"/>
    </row>
    <row r="4332" spans="2:31">
      <c r="B4332" s="1319">
        <f t="shared" si="185"/>
        <v>-1</v>
      </c>
      <c r="D4332" s="1310"/>
      <c r="E4332" s="1310"/>
      <c r="F4332" s="1320"/>
      <c r="G4332" s="1310"/>
      <c r="H4332" s="1310"/>
      <c r="I4332" s="1310"/>
      <c r="J4332" s="1321"/>
      <c r="K4332" s="1321"/>
      <c r="L4332" s="1310"/>
      <c r="N4332" s="1322">
        <f t="shared" si="183"/>
        <v>0</v>
      </c>
      <c r="O4332" s="1323">
        <f t="shared" si="184"/>
        <v>0</v>
      </c>
      <c r="P4332" s="1323">
        <f>O4332/'1.5 Universal Data'!$E$36</f>
        <v>0</v>
      </c>
      <c r="R4332" s="134"/>
      <c r="S4332" s="134"/>
      <c r="T4332" s="134"/>
      <c r="U4332" s="134"/>
      <c r="V4332" s="134"/>
      <c r="W4332" s="134"/>
      <c r="X4332" s="134"/>
      <c r="Y4332" s="134"/>
      <c r="Z4332" s="134"/>
      <c r="AA4332" s="134"/>
      <c r="AB4332" s="134"/>
      <c r="AC4332" s="134"/>
      <c r="AD4332" s="134"/>
      <c r="AE4332" s="134"/>
    </row>
    <row r="4333" spans="2:31">
      <c r="B4333" s="1319">
        <f t="shared" si="185"/>
        <v>-1</v>
      </c>
      <c r="D4333" s="1310"/>
      <c r="E4333" s="1310"/>
      <c r="F4333" s="1320"/>
      <c r="G4333" s="1310"/>
      <c r="H4333" s="1310"/>
      <c r="I4333" s="1310"/>
      <c r="J4333" s="1321"/>
      <c r="K4333" s="1321"/>
      <c r="L4333" s="1310"/>
      <c r="N4333" s="1322">
        <f t="shared" si="183"/>
        <v>0</v>
      </c>
      <c r="O4333" s="1323">
        <f t="shared" si="184"/>
        <v>0</v>
      </c>
      <c r="P4333" s="1323">
        <f>O4333/'1.5 Universal Data'!$E$36</f>
        <v>0</v>
      </c>
      <c r="R4333" s="134"/>
      <c r="S4333" s="134"/>
      <c r="T4333" s="134"/>
      <c r="U4333" s="134"/>
      <c r="V4333" s="134"/>
      <c r="W4333" s="134"/>
      <c r="X4333" s="134"/>
      <c r="Y4333" s="134"/>
      <c r="Z4333" s="134"/>
      <c r="AA4333" s="134"/>
      <c r="AB4333" s="134"/>
      <c r="AC4333" s="134"/>
      <c r="AD4333" s="134"/>
      <c r="AE4333" s="134"/>
    </row>
    <row r="4334" spans="2:31">
      <c r="B4334" s="1319">
        <f t="shared" si="185"/>
        <v>-1</v>
      </c>
      <c r="D4334" s="1310"/>
      <c r="E4334" s="1310"/>
      <c r="F4334" s="1320"/>
      <c r="G4334" s="1310"/>
      <c r="H4334" s="1310"/>
      <c r="I4334" s="1310"/>
      <c r="J4334" s="1321"/>
      <c r="K4334" s="1321"/>
      <c r="L4334" s="1310"/>
      <c r="N4334" s="1322">
        <f t="shared" si="183"/>
        <v>0</v>
      </c>
      <c r="O4334" s="1323">
        <f t="shared" si="184"/>
        <v>0</v>
      </c>
      <c r="P4334" s="1323">
        <f>O4334/'1.5 Universal Data'!$E$36</f>
        <v>0</v>
      </c>
      <c r="R4334" s="134"/>
      <c r="S4334" s="134"/>
      <c r="T4334" s="134"/>
      <c r="U4334" s="134"/>
      <c r="V4334" s="134"/>
      <c r="W4334" s="134"/>
      <c r="X4334" s="134"/>
      <c r="Y4334" s="134"/>
      <c r="Z4334" s="134"/>
      <c r="AA4334" s="134"/>
      <c r="AB4334" s="134"/>
      <c r="AC4334" s="134"/>
      <c r="AD4334" s="134"/>
      <c r="AE4334" s="134"/>
    </row>
    <row r="4335" spans="2:31">
      <c r="B4335" s="1319">
        <f t="shared" si="185"/>
        <v>-1</v>
      </c>
      <c r="D4335" s="1310"/>
      <c r="E4335" s="1310"/>
      <c r="F4335" s="1320"/>
      <c r="G4335" s="1310"/>
      <c r="H4335" s="1310"/>
      <c r="I4335" s="1310"/>
      <c r="J4335" s="1321"/>
      <c r="K4335" s="1321"/>
      <c r="L4335" s="1310"/>
      <c r="N4335" s="1322">
        <f t="shared" si="183"/>
        <v>0</v>
      </c>
      <c r="O4335" s="1323">
        <f t="shared" si="184"/>
        <v>0</v>
      </c>
      <c r="P4335" s="1323">
        <f>O4335/'1.5 Universal Data'!$E$36</f>
        <v>0</v>
      </c>
      <c r="R4335" s="134"/>
      <c r="S4335" s="134"/>
      <c r="T4335" s="134"/>
      <c r="U4335" s="134"/>
      <c r="V4335" s="134"/>
      <c r="W4335" s="134"/>
      <c r="X4335" s="134"/>
      <c r="Y4335" s="134"/>
      <c r="Z4335" s="134"/>
      <c r="AA4335" s="134"/>
      <c r="AB4335" s="134"/>
      <c r="AC4335" s="134"/>
      <c r="AD4335" s="134"/>
      <c r="AE4335" s="134"/>
    </row>
    <row r="4336" spans="2:31">
      <c r="B4336" s="1319">
        <f t="shared" si="185"/>
        <v>-1</v>
      </c>
      <c r="D4336" s="1310"/>
      <c r="E4336" s="1310"/>
      <c r="F4336" s="1320"/>
      <c r="G4336" s="1310"/>
      <c r="H4336" s="1310"/>
      <c r="I4336" s="1310"/>
      <c r="J4336" s="1321"/>
      <c r="K4336" s="1321"/>
      <c r="L4336" s="1310"/>
      <c r="N4336" s="1322">
        <f t="shared" si="183"/>
        <v>0</v>
      </c>
      <c r="O4336" s="1323">
        <f t="shared" si="184"/>
        <v>0</v>
      </c>
      <c r="P4336" s="1323">
        <f>O4336/'1.5 Universal Data'!$E$36</f>
        <v>0</v>
      </c>
      <c r="R4336" s="134"/>
      <c r="S4336" s="134"/>
      <c r="T4336" s="134"/>
      <c r="U4336" s="134"/>
      <c r="V4336" s="134"/>
      <c r="W4336" s="134"/>
      <c r="X4336" s="134"/>
      <c r="Y4336" s="134"/>
      <c r="Z4336" s="134"/>
      <c r="AA4336" s="134"/>
      <c r="AB4336" s="134"/>
      <c r="AC4336" s="134"/>
      <c r="AD4336" s="134"/>
      <c r="AE4336" s="134"/>
    </row>
    <row r="4337" spans="2:31">
      <c r="B4337" s="1319">
        <f t="shared" si="185"/>
        <v>-1</v>
      </c>
      <c r="D4337" s="1310"/>
      <c r="E4337" s="1310"/>
      <c r="F4337" s="1320"/>
      <c r="G4337" s="1310"/>
      <c r="H4337" s="1310"/>
      <c r="I4337" s="1310"/>
      <c r="J4337" s="1321"/>
      <c r="K4337" s="1321"/>
      <c r="L4337" s="1310"/>
      <c r="N4337" s="1322">
        <f t="shared" si="183"/>
        <v>0</v>
      </c>
      <c r="O4337" s="1323">
        <f t="shared" si="184"/>
        <v>0</v>
      </c>
      <c r="P4337" s="1323">
        <f>O4337/'1.5 Universal Data'!$E$36</f>
        <v>0</v>
      </c>
      <c r="R4337" s="134"/>
      <c r="S4337" s="134"/>
      <c r="T4337" s="134"/>
      <c r="U4337" s="134"/>
      <c r="V4337" s="134"/>
      <c r="W4337" s="134"/>
      <c r="X4337" s="134"/>
      <c r="Y4337" s="134"/>
      <c r="Z4337" s="134"/>
      <c r="AA4337" s="134"/>
      <c r="AB4337" s="134"/>
      <c r="AC4337" s="134"/>
      <c r="AD4337" s="134"/>
      <c r="AE4337" s="134"/>
    </row>
    <row r="4338" spans="2:31">
      <c r="B4338" s="1319">
        <f t="shared" si="185"/>
        <v>-1</v>
      </c>
      <c r="D4338" s="1310"/>
      <c r="E4338" s="1310"/>
      <c r="F4338" s="1320"/>
      <c r="G4338" s="1310"/>
      <c r="H4338" s="1310"/>
      <c r="I4338" s="1310"/>
      <c r="J4338" s="1321"/>
      <c r="K4338" s="1321"/>
      <c r="L4338" s="1310"/>
      <c r="N4338" s="1322">
        <f t="shared" si="183"/>
        <v>0</v>
      </c>
      <c r="O4338" s="1323">
        <f t="shared" si="184"/>
        <v>0</v>
      </c>
      <c r="P4338" s="1323">
        <f>O4338/'1.5 Universal Data'!$E$36</f>
        <v>0</v>
      </c>
      <c r="R4338" s="134"/>
      <c r="S4338" s="134"/>
      <c r="T4338" s="134"/>
      <c r="U4338" s="134"/>
      <c r="V4338" s="134"/>
      <c r="W4338" s="134"/>
      <c r="X4338" s="134"/>
      <c r="Y4338" s="134"/>
      <c r="Z4338" s="134"/>
      <c r="AA4338" s="134"/>
      <c r="AB4338" s="134"/>
      <c r="AC4338" s="134"/>
      <c r="AD4338" s="134"/>
      <c r="AE4338" s="134"/>
    </row>
    <row r="4339" spans="2:31">
      <c r="B4339" s="1319">
        <f t="shared" si="185"/>
        <v>-1</v>
      </c>
      <c r="D4339" s="1310"/>
      <c r="E4339" s="1310"/>
      <c r="F4339" s="1320"/>
      <c r="G4339" s="1310"/>
      <c r="H4339" s="1310"/>
      <c r="I4339" s="1310"/>
      <c r="J4339" s="1321"/>
      <c r="K4339" s="1321"/>
      <c r="L4339" s="1310"/>
      <c r="N4339" s="1322">
        <f t="shared" si="183"/>
        <v>0</v>
      </c>
      <c r="O4339" s="1323">
        <f t="shared" si="184"/>
        <v>0</v>
      </c>
      <c r="P4339" s="1323">
        <f>O4339/'1.5 Universal Data'!$E$36</f>
        <v>0</v>
      </c>
      <c r="R4339" s="134"/>
      <c r="S4339" s="134"/>
      <c r="T4339" s="134"/>
      <c r="U4339" s="134"/>
      <c r="V4339" s="134"/>
      <c r="W4339" s="134"/>
      <c r="X4339" s="134"/>
      <c r="Y4339" s="134"/>
      <c r="Z4339" s="134"/>
      <c r="AA4339" s="134"/>
      <c r="AB4339" s="134"/>
      <c r="AC4339" s="134"/>
      <c r="AD4339" s="134"/>
      <c r="AE4339" s="134"/>
    </row>
    <row r="4340" spans="2:31">
      <c r="B4340" s="1319">
        <f t="shared" si="185"/>
        <v>-1</v>
      </c>
      <c r="D4340" s="1310"/>
      <c r="E4340" s="1310"/>
      <c r="F4340" s="1320"/>
      <c r="G4340" s="1310"/>
      <c r="H4340" s="1310"/>
      <c r="I4340" s="1310"/>
      <c r="J4340" s="1321"/>
      <c r="K4340" s="1321"/>
      <c r="L4340" s="1310"/>
      <c r="N4340" s="1322">
        <f t="shared" si="183"/>
        <v>0</v>
      </c>
      <c r="O4340" s="1323">
        <f t="shared" si="184"/>
        <v>0</v>
      </c>
      <c r="P4340" s="1323">
        <f>O4340/'1.5 Universal Data'!$E$36</f>
        <v>0</v>
      </c>
      <c r="R4340" s="134"/>
      <c r="S4340" s="134"/>
      <c r="T4340" s="134"/>
      <c r="U4340" s="134"/>
      <c r="V4340" s="134"/>
      <c r="W4340" s="134"/>
      <c r="X4340" s="134"/>
      <c r="Y4340" s="134"/>
      <c r="Z4340" s="134"/>
      <c r="AA4340" s="134"/>
      <c r="AB4340" s="134"/>
      <c r="AC4340" s="134"/>
      <c r="AD4340" s="134"/>
      <c r="AE4340" s="134"/>
    </row>
    <row r="4341" spans="2:31">
      <c r="B4341" s="1319">
        <f t="shared" si="185"/>
        <v>-1</v>
      </c>
      <c r="D4341" s="1310"/>
      <c r="E4341" s="1310"/>
      <c r="F4341" s="1320"/>
      <c r="G4341" s="1310"/>
      <c r="H4341" s="1310"/>
      <c r="I4341" s="1310"/>
      <c r="J4341" s="1321"/>
      <c r="K4341" s="1321"/>
      <c r="L4341" s="1310"/>
      <c r="N4341" s="1322">
        <f t="shared" si="183"/>
        <v>0</v>
      </c>
      <c r="O4341" s="1323">
        <f t="shared" si="184"/>
        <v>0</v>
      </c>
      <c r="P4341" s="1323">
        <f>O4341/'1.5 Universal Data'!$E$36</f>
        <v>0</v>
      </c>
      <c r="R4341" s="134"/>
      <c r="S4341" s="134"/>
      <c r="T4341" s="134"/>
      <c r="U4341" s="134"/>
      <c r="V4341" s="134"/>
      <c r="W4341" s="134"/>
      <c r="X4341" s="134"/>
      <c r="Y4341" s="134"/>
      <c r="Z4341" s="134"/>
      <c r="AA4341" s="134"/>
      <c r="AB4341" s="134"/>
      <c r="AC4341" s="134"/>
      <c r="AD4341" s="134"/>
      <c r="AE4341" s="134"/>
    </row>
    <row r="4342" spans="2:31">
      <c r="B4342" s="1319">
        <f t="shared" si="185"/>
        <v>-1</v>
      </c>
      <c r="D4342" s="1310"/>
      <c r="E4342" s="1310"/>
      <c r="F4342" s="1320"/>
      <c r="G4342" s="1310"/>
      <c r="H4342" s="1310"/>
      <c r="I4342" s="1310"/>
      <c r="J4342" s="1321"/>
      <c r="K4342" s="1321"/>
      <c r="L4342" s="1310"/>
      <c r="N4342" s="1322">
        <f t="shared" si="183"/>
        <v>0</v>
      </c>
      <c r="O4342" s="1323">
        <f t="shared" si="184"/>
        <v>0</v>
      </c>
      <c r="P4342" s="1323">
        <f>O4342/'1.5 Universal Data'!$E$36</f>
        <v>0</v>
      </c>
      <c r="R4342" s="134"/>
      <c r="S4342" s="134"/>
      <c r="T4342" s="134"/>
      <c r="U4342" s="134"/>
      <c r="V4342" s="134"/>
      <c r="W4342" s="134"/>
      <c r="X4342" s="134"/>
      <c r="Y4342" s="134"/>
      <c r="Z4342" s="134"/>
      <c r="AA4342" s="134"/>
      <c r="AB4342" s="134"/>
      <c r="AC4342" s="134"/>
      <c r="AD4342" s="134"/>
      <c r="AE4342" s="134"/>
    </row>
    <row r="4343" spans="2:31">
      <c r="B4343" s="1319">
        <f t="shared" si="185"/>
        <v>-1</v>
      </c>
      <c r="D4343" s="1310"/>
      <c r="E4343" s="1310"/>
      <c r="F4343" s="1320"/>
      <c r="G4343" s="1310"/>
      <c r="H4343" s="1310"/>
      <c r="I4343" s="1310"/>
      <c r="J4343" s="1321"/>
      <c r="K4343" s="1321"/>
      <c r="L4343" s="1310"/>
      <c r="N4343" s="1322">
        <f t="shared" si="183"/>
        <v>0</v>
      </c>
      <c r="O4343" s="1323">
        <f t="shared" si="184"/>
        <v>0</v>
      </c>
      <c r="P4343" s="1323">
        <f>O4343/'1.5 Universal Data'!$E$36</f>
        <v>0</v>
      </c>
      <c r="R4343" s="134"/>
      <c r="S4343" s="134"/>
      <c r="T4343" s="134"/>
      <c r="U4343" s="134"/>
      <c r="V4343" s="134"/>
      <c r="W4343" s="134"/>
      <c r="X4343" s="134"/>
      <c r="Y4343" s="134"/>
      <c r="Z4343" s="134"/>
      <c r="AA4343" s="134"/>
      <c r="AB4343" s="134"/>
      <c r="AC4343" s="134"/>
      <c r="AD4343" s="134"/>
      <c r="AE4343" s="134"/>
    </row>
    <row r="4344" spans="2:31">
      <c r="B4344" s="1319">
        <f t="shared" si="185"/>
        <v>-1</v>
      </c>
      <c r="D4344" s="1310"/>
      <c r="E4344" s="1310"/>
      <c r="F4344" s="1320"/>
      <c r="G4344" s="1310"/>
      <c r="H4344" s="1310"/>
      <c r="I4344" s="1310"/>
      <c r="J4344" s="1321"/>
      <c r="K4344" s="1321"/>
      <c r="L4344" s="1310"/>
      <c r="N4344" s="1322">
        <f t="shared" si="183"/>
        <v>0</v>
      </c>
      <c r="O4344" s="1323">
        <f t="shared" si="184"/>
        <v>0</v>
      </c>
      <c r="P4344" s="1323">
        <f>O4344/'1.5 Universal Data'!$E$36</f>
        <v>0</v>
      </c>
      <c r="R4344" s="134"/>
      <c r="S4344" s="134"/>
      <c r="T4344" s="134"/>
      <c r="U4344" s="134"/>
      <c r="V4344" s="134"/>
      <c r="W4344" s="134"/>
      <c r="X4344" s="134"/>
      <c r="Y4344" s="134"/>
      <c r="Z4344" s="134"/>
      <c r="AA4344" s="134"/>
      <c r="AB4344" s="134"/>
      <c r="AC4344" s="134"/>
      <c r="AD4344" s="134"/>
      <c r="AE4344" s="134"/>
    </row>
    <row r="4345" spans="2:31">
      <c r="B4345" s="1319">
        <f t="shared" si="185"/>
        <v>-1</v>
      </c>
      <c r="D4345" s="1310"/>
      <c r="E4345" s="1310"/>
      <c r="F4345" s="1320"/>
      <c r="G4345" s="1310"/>
      <c r="H4345" s="1310"/>
      <c r="I4345" s="1310"/>
      <c r="J4345" s="1321"/>
      <c r="K4345" s="1321"/>
      <c r="L4345" s="1310"/>
      <c r="N4345" s="1322">
        <f t="shared" si="183"/>
        <v>0</v>
      </c>
      <c r="O4345" s="1323">
        <f t="shared" si="184"/>
        <v>0</v>
      </c>
      <c r="P4345" s="1323">
        <f>O4345/'1.5 Universal Data'!$E$36</f>
        <v>0</v>
      </c>
      <c r="R4345" s="134"/>
      <c r="S4345" s="134"/>
      <c r="T4345" s="134"/>
      <c r="U4345" s="134"/>
      <c r="V4345" s="134"/>
      <c r="W4345" s="134"/>
      <c r="X4345" s="134"/>
      <c r="Y4345" s="134"/>
      <c r="Z4345" s="134"/>
      <c r="AA4345" s="134"/>
      <c r="AB4345" s="134"/>
      <c r="AC4345" s="134"/>
      <c r="AD4345" s="134"/>
      <c r="AE4345" s="134"/>
    </row>
    <row r="4346" spans="2:31">
      <c r="B4346" s="1319">
        <f t="shared" si="185"/>
        <v>-1</v>
      </c>
      <c r="D4346" s="1310"/>
      <c r="E4346" s="1310"/>
      <c r="F4346" s="1320"/>
      <c r="G4346" s="1310"/>
      <c r="H4346" s="1310"/>
      <c r="I4346" s="1310"/>
      <c r="J4346" s="1321"/>
      <c r="K4346" s="1321"/>
      <c r="L4346" s="1310"/>
      <c r="N4346" s="1322">
        <f t="shared" si="183"/>
        <v>0</v>
      </c>
      <c r="O4346" s="1323">
        <f t="shared" si="184"/>
        <v>0</v>
      </c>
      <c r="P4346" s="1323">
        <f>O4346/'1.5 Universal Data'!$E$36</f>
        <v>0</v>
      </c>
      <c r="R4346" s="134"/>
      <c r="S4346" s="134"/>
      <c r="T4346" s="134"/>
      <c r="U4346" s="134"/>
      <c r="V4346" s="134"/>
      <c r="W4346" s="134"/>
      <c r="X4346" s="134"/>
      <c r="Y4346" s="134"/>
      <c r="Z4346" s="134"/>
      <c r="AA4346" s="134"/>
      <c r="AB4346" s="134"/>
      <c r="AC4346" s="134"/>
      <c r="AD4346" s="134"/>
      <c r="AE4346" s="134"/>
    </row>
    <row r="4347" spans="2:31">
      <c r="B4347" s="1319">
        <f t="shared" si="185"/>
        <v>-1</v>
      </c>
      <c r="D4347" s="1310"/>
      <c r="E4347" s="1310"/>
      <c r="F4347" s="1320"/>
      <c r="G4347" s="1310"/>
      <c r="H4347" s="1310"/>
      <c r="I4347" s="1310"/>
      <c r="J4347" s="1321"/>
      <c r="K4347" s="1321"/>
      <c r="L4347" s="1310"/>
      <c r="N4347" s="1322">
        <f t="shared" si="183"/>
        <v>0</v>
      </c>
      <c r="O4347" s="1323">
        <f t="shared" si="184"/>
        <v>0</v>
      </c>
      <c r="P4347" s="1323">
        <f>O4347/'1.5 Universal Data'!$E$36</f>
        <v>0</v>
      </c>
      <c r="R4347" s="134"/>
      <c r="S4347" s="134"/>
      <c r="T4347" s="134"/>
      <c r="U4347" s="134"/>
      <c r="V4347" s="134"/>
      <c r="W4347" s="134"/>
      <c r="X4347" s="134"/>
      <c r="Y4347" s="134"/>
      <c r="Z4347" s="134"/>
      <c r="AA4347" s="134"/>
      <c r="AB4347" s="134"/>
      <c r="AC4347" s="134"/>
      <c r="AD4347" s="134"/>
      <c r="AE4347" s="134"/>
    </row>
    <row r="4348" spans="2:31">
      <c r="B4348" s="1319">
        <f t="shared" si="185"/>
        <v>-1</v>
      </c>
      <c r="D4348" s="1310"/>
      <c r="E4348" s="1310"/>
      <c r="F4348" s="1320"/>
      <c r="G4348" s="1310"/>
      <c r="H4348" s="1310"/>
      <c r="I4348" s="1310"/>
      <c r="J4348" s="1321"/>
      <c r="K4348" s="1321"/>
      <c r="L4348" s="1310"/>
      <c r="N4348" s="1322">
        <f t="shared" si="183"/>
        <v>0</v>
      </c>
      <c r="O4348" s="1323">
        <f t="shared" si="184"/>
        <v>0</v>
      </c>
      <c r="P4348" s="1323">
        <f>O4348/'1.5 Universal Data'!$E$36</f>
        <v>0</v>
      </c>
      <c r="R4348" s="134"/>
      <c r="S4348" s="134"/>
      <c r="T4348" s="134"/>
      <c r="U4348" s="134"/>
      <c r="V4348" s="134"/>
      <c r="W4348" s="134"/>
      <c r="X4348" s="134"/>
      <c r="Y4348" s="134"/>
      <c r="Z4348" s="134"/>
      <c r="AA4348" s="134"/>
      <c r="AB4348" s="134"/>
      <c r="AC4348" s="134"/>
      <c r="AD4348" s="134"/>
      <c r="AE4348" s="134"/>
    </row>
    <row r="4349" spans="2:31">
      <c r="B4349" s="1319">
        <f t="shared" si="185"/>
        <v>-1</v>
      </c>
      <c r="D4349" s="1310"/>
      <c r="E4349" s="1310"/>
      <c r="F4349" s="1320"/>
      <c r="G4349" s="1310"/>
      <c r="H4349" s="1310"/>
      <c r="I4349" s="1310"/>
      <c r="J4349" s="1321"/>
      <c r="K4349" s="1321"/>
      <c r="L4349" s="1310"/>
      <c r="N4349" s="1322">
        <f t="shared" si="183"/>
        <v>0</v>
      </c>
      <c r="O4349" s="1323">
        <f t="shared" si="184"/>
        <v>0</v>
      </c>
      <c r="P4349" s="1323">
        <f>O4349/'1.5 Universal Data'!$E$36</f>
        <v>0</v>
      </c>
      <c r="R4349" s="134"/>
      <c r="S4349" s="134"/>
      <c r="T4349" s="134"/>
      <c r="U4349" s="134"/>
      <c r="V4349" s="134"/>
      <c r="W4349" s="134"/>
      <c r="X4349" s="134"/>
      <c r="Y4349" s="134"/>
      <c r="Z4349" s="134"/>
      <c r="AA4349" s="134"/>
      <c r="AB4349" s="134"/>
      <c r="AC4349" s="134"/>
      <c r="AD4349" s="134"/>
      <c r="AE4349" s="134"/>
    </row>
    <row r="4350" spans="2:31">
      <c r="B4350" s="1319">
        <f t="shared" si="185"/>
        <v>-1</v>
      </c>
      <c r="D4350" s="1310"/>
      <c r="E4350" s="1310"/>
      <c r="F4350" s="1320"/>
      <c r="G4350" s="1310"/>
      <c r="H4350" s="1310"/>
      <c r="I4350" s="1310"/>
      <c r="J4350" s="1321"/>
      <c r="K4350" s="1321"/>
      <c r="L4350" s="1310"/>
      <c r="N4350" s="1322">
        <f t="shared" si="183"/>
        <v>0</v>
      </c>
      <c r="O4350" s="1323">
        <f t="shared" si="184"/>
        <v>0</v>
      </c>
      <c r="P4350" s="1323">
        <f>O4350/'1.5 Universal Data'!$E$36</f>
        <v>0</v>
      </c>
      <c r="R4350" s="134"/>
      <c r="S4350" s="134"/>
      <c r="T4350" s="134"/>
      <c r="U4350" s="134"/>
      <c r="V4350" s="134"/>
      <c r="W4350" s="134"/>
      <c r="X4350" s="134"/>
      <c r="Y4350" s="134"/>
      <c r="Z4350" s="134"/>
      <c r="AA4350" s="134"/>
      <c r="AB4350" s="134"/>
      <c r="AC4350" s="134"/>
      <c r="AD4350" s="134"/>
      <c r="AE4350" s="134"/>
    </row>
    <row r="4351" spans="2:31">
      <c r="B4351" s="1319">
        <f t="shared" si="185"/>
        <v>-1</v>
      </c>
      <c r="D4351" s="1310"/>
      <c r="E4351" s="1310"/>
      <c r="F4351" s="1320"/>
      <c r="G4351" s="1310"/>
      <c r="H4351" s="1310"/>
      <c r="I4351" s="1310"/>
      <c r="J4351" s="1321"/>
      <c r="K4351" s="1321"/>
      <c r="L4351" s="1310"/>
      <c r="N4351" s="1322">
        <f t="shared" si="183"/>
        <v>0</v>
      </c>
      <c r="O4351" s="1323">
        <f t="shared" si="184"/>
        <v>0</v>
      </c>
      <c r="P4351" s="1323">
        <f>O4351/'1.5 Universal Data'!$E$36</f>
        <v>0</v>
      </c>
      <c r="R4351" s="134"/>
      <c r="S4351" s="134"/>
      <c r="T4351" s="134"/>
      <c r="U4351" s="134"/>
      <c r="V4351" s="134"/>
      <c r="W4351" s="134"/>
      <c r="X4351" s="134"/>
      <c r="Y4351" s="134"/>
      <c r="Z4351" s="134"/>
      <c r="AA4351" s="134"/>
      <c r="AB4351" s="134"/>
      <c r="AC4351" s="134"/>
      <c r="AD4351" s="134"/>
      <c r="AE4351" s="134"/>
    </row>
    <row r="4352" spans="2:31">
      <c r="B4352" s="1319">
        <f t="shared" si="185"/>
        <v>-1</v>
      </c>
      <c r="D4352" s="1310"/>
      <c r="E4352" s="1310"/>
      <c r="F4352" s="1320"/>
      <c r="G4352" s="1310"/>
      <c r="H4352" s="1310"/>
      <c r="I4352" s="1310"/>
      <c r="J4352" s="1321"/>
      <c r="K4352" s="1321"/>
      <c r="L4352" s="1310"/>
      <c r="N4352" s="1322">
        <f t="shared" si="183"/>
        <v>0</v>
      </c>
      <c r="O4352" s="1323">
        <f t="shared" si="184"/>
        <v>0</v>
      </c>
      <c r="P4352" s="1323">
        <f>O4352/'1.5 Universal Data'!$E$36</f>
        <v>0</v>
      </c>
      <c r="R4352" s="134"/>
      <c r="S4352" s="134"/>
      <c r="T4352" s="134"/>
      <c r="U4352" s="134"/>
      <c r="V4352" s="134"/>
      <c r="W4352" s="134"/>
      <c r="X4352" s="134"/>
      <c r="Y4352" s="134"/>
      <c r="Z4352" s="134"/>
      <c r="AA4352" s="134"/>
      <c r="AB4352" s="134"/>
      <c r="AC4352" s="134"/>
      <c r="AD4352" s="134"/>
      <c r="AE4352" s="134"/>
    </row>
    <row r="4353" spans="2:31">
      <c r="B4353" s="1319">
        <f t="shared" si="185"/>
        <v>-1</v>
      </c>
      <c r="D4353" s="1310"/>
      <c r="E4353" s="1310"/>
      <c r="F4353" s="1320"/>
      <c r="G4353" s="1310"/>
      <c r="H4353" s="1310"/>
      <c r="I4353" s="1310"/>
      <c r="J4353" s="1321"/>
      <c r="K4353" s="1321"/>
      <c r="L4353" s="1310"/>
      <c r="N4353" s="1322">
        <f t="shared" si="183"/>
        <v>0</v>
      </c>
      <c r="O4353" s="1323">
        <f t="shared" si="184"/>
        <v>0</v>
      </c>
      <c r="P4353" s="1323">
        <f>O4353/'1.5 Universal Data'!$E$36</f>
        <v>0</v>
      </c>
      <c r="R4353" s="134"/>
      <c r="S4353" s="134"/>
      <c r="T4353" s="134"/>
      <c r="U4353" s="134"/>
      <c r="V4353" s="134"/>
      <c r="W4353" s="134"/>
      <c r="X4353" s="134"/>
      <c r="Y4353" s="134"/>
      <c r="Z4353" s="134"/>
      <c r="AA4353" s="134"/>
      <c r="AB4353" s="134"/>
      <c r="AC4353" s="134"/>
      <c r="AD4353" s="134"/>
      <c r="AE4353" s="134"/>
    </row>
    <row r="4354" spans="2:31">
      <c r="B4354" s="1319">
        <f t="shared" si="185"/>
        <v>-1</v>
      </c>
      <c r="D4354" s="1310"/>
      <c r="E4354" s="1310"/>
      <c r="F4354" s="1320"/>
      <c r="G4354" s="1310"/>
      <c r="H4354" s="1310"/>
      <c r="I4354" s="1310"/>
      <c r="J4354" s="1321"/>
      <c r="K4354" s="1321"/>
      <c r="L4354" s="1310"/>
      <c r="N4354" s="1322">
        <f t="shared" si="183"/>
        <v>0</v>
      </c>
      <c r="O4354" s="1323">
        <f t="shared" si="184"/>
        <v>0</v>
      </c>
      <c r="P4354" s="1323">
        <f>O4354/'1.5 Universal Data'!$E$36</f>
        <v>0</v>
      </c>
      <c r="R4354" s="134"/>
      <c r="S4354" s="134"/>
      <c r="T4354" s="134"/>
      <c r="U4354" s="134"/>
      <c r="V4354" s="134"/>
      <c r="W4354" s="134"/>
      <c r="X4354" s="134"/>
      <c r="Y4354" s="134"/>
      <c r="Z4354" s="134"/>
      <c r="AA4354" s="134"/>
      <c r="AB4354" s="134"/>
      <c r="AC4354" s="134"/>
      <c r="AD4354" s="134"/>
      <c r="AE4354" s="134"/>
    </row>
    <row r="4355" spans="2:31">
      <c r="B4355" s="1319">
        <f t="shared" si="185"/>
        <v>-1</v>
      </c>
      <c r="D4355" s="1310"/>
      <c r="E4355" s="1310"/>
      <c r="F4355" s="1320"/>
      <c r="G4355" s="1310"/>
      <c r="H4355" s="1310"/>
      <c r="I4355" s="1310"/>
      <c r="J4355" s="1321"/>
      <c r="K4355" s="1321"/>
      <c r="L4355" s="1310"/>
      <c r="N4355" s="1322">
        <f t="shared" si="183"/>
        <v>0</v>
      </c>
      <c r="O4355" s="1323">
        <f t="shared" si="184"/>
        <v>0</v>
      </c>
      <c r="P4355" s="1323">
        <f>O4355/'1.5 Universal Data'!$E$36</f>
        <v>0</v>
      </c>
      <c r="R4355" s="134"/>
      <c r="S4355" s="134"/>
      <c r="T4355" s="134"/>
      <c r="U4355" s="134"/>
      <c r="V4355" s="134"/>
      <c r="W4355" s="134"/>
      <c r="X4355" s="134"/>
      <c r="Y4355" s="134"/>
      <c r="Z4355" s="134"/>
      <c r="AA4355" s="134"/>
      <c r="AB4355" s="134"/>
      <c r="AC4355" s="134"/>
      <c r="AD4355" s="134"/>
      <c r="AE4355" s="134"/>
    </row>
    <row r="4356" spans="2:31">
      <c r="B4356" s="1319">
        <f t="shared" si="185"/>
        <v>-1</v>
      </c>
      <c r="D4356" s="1310"/>
      <c r="E4356" s="1310"/>
      <c r="F4356" s="1320"/>
      <c r="G4356" s="1310"/>
      <c r="H4356" s="1310"/>
      <c r="I4356" s="1310"/>
      <c r="J4356" s="1321"/>
      <c r="K4356" s="1321"/>
      <c r="L4356" s="1310"/>
      <c r="N4356" s="1322">
        <f t="shared" si="183"/>
        <v>0</v>
      </c>
      <c r="O4356" s="1323">
        <f t="shared" si="184"/>
        <v>0</v>
      </c>
      <c r="P4356" s="1323">
        <f>O4356/'1.5 Universal Data'!$E$36</f>
        <v>0</v>
      </c>
      <c r="R4356" s="134"/>
      <c r="S4356" s="134"/>
      <c r="T4356" s="134"/>
      <c r="U4356" s="134"/>
      <c r="V4356" s="134"/>
      <c r="W4356" s="134"/>
      <c r="X4356" s="134"/>
      <c r="Y4356" s="134"/>
      <c r="Z4356" s="134"/>
      <c r="AA4356" s="134"/>
      <c r="AB4356" s="134"/>
      <c r="AC4356" s="134"/>
      <c r="AD4356" s="134"/>
      <c r="AE4356" s="134"/>
    </row>
    <row r="4357" spans="2:31">
      <c r="B4357" s="1319">
        <f t="shared" si="185"/>
        <v>-1</v>
      </c>
      <c r="D4357" s="1310"/>
      <c r="E4357" s="1310"/>
      <c r="F4357" s="1320"/>
      <c r="G4357" s="1310"/>
      <c r="H4357" s="1310"/>
      <c r="I4357" s="1310"/>
      <c r="J4357" s="1321"/>
      <c r="K4357" s="1321"/>
      <c r="L4357" s="1310"/>
      <c r="N4357" s="1322">
        <f t="shared" si="183"/>
        <v>0</v>
      </c>
      <c r="O4357" s="1323">
        <f t="shared" si="184"/>
        <v>0</v>
      </c>
      <c r="P4357" s="1323">
        <f>O4357/'1.5 Universal Data'!$E$36</f>
        <v>0</v>
      </c>
      <c r="R4357" s="134"/>
      <c r="S4357" s="134"/>
      <c r="T4357" s="134"/>
      <c r="U4357" s="134"/>
      <c r="V4357" s="134"/>
      <c r="W4357" s="134"/>
      <c r="X4357" s="134"/>
      <c r="Y4357" s="134"/>
      <c r="Z4357" s="134"/>
      <c r="AA4357" s="134"/>
      <c r="AB4357" s="134"/>
      <c r="AC4357" s="134"/>
      <c r="AD4357" s="134"/>
      <c r="AE4357" s="134"/>
    </row>
    <row r="4358" spans="2:31">
      <c r="B4358" s="1319">
        <f t="shared" si="185"/>
        <v>-1</v>
      </c>
      <c r="D4358" s="1310"/>
      <c r="E4358" s="1310"/>
      <c r="F4358" s="1320"/>
      <c r="G4358" s="1310"/>
      <c r="H4358" s="1310"/>
      <c r="I4358" s="1310"/>
      <c r="J4358" s="1321"/>
      <c r="K4358" s="1321"/>
      <c r="L4358" s="1310"/>
      <c r="N4358" s="1322">
        <f t="shared" si="183"/>
        <v>0</v>
      </c>
      <c r="O4358" s="1323">
        <f t="shared" si="184"/>
        <v>0</v>
      </c>
      <c r="P4358" s="1323">
        <f>O4358/'1.5 Universal Data'!$E$36</f>
        <v>0</v>
      </c>
      <c r="R4358" s="134"/>
      <c r="S4358" s="134"/>
      <c r="T4358" s="134"/>
      <c r="U4358" s="134"/>
      <c r="V4358" s="134"/>
      <c r="W4358" s="134"/>
      <c r="X4358" s="134"/>
      <c r="Y4358" s="134"/>
      <c r="Z4358" s="134"/>
      <c r="AA4358" s="134"/>
      <c r="AB4358" s="134"/>
      <c r="AC4358" s="134"/>
      <c r="AD4358" s="134"/>
      <c r="AE4358" s="134"/>
    </row>
    <row r="4359" spans="2:31">
      <c r="B4359" s="1319">
        <f t="shared" si="185"/>
        <v>-1</v>
      </c>
      <c r="D4359" s="1310"/>
      <c r="E4359" s="1310"/>
      <c r="F4359" s="1320"/>
      <c r="G4359" s="1310"/>
      <c r="H4359" s="1310"/>
      <c r="I4359" s="1310"/>
      <c r="J4359" s="1321"/>
      <c r="K4359" s="1321"/>
      <c r="L4359" s="1310"/>
      <c r="N4359" s="1322">
        <f t="shared" si="183"/>
        <v>0</v>
      </c>
      <c r="O4359" s="1323">
        <f t="shared" si="184"/>
        <v>0</v>
      </c>
      <c r="P4359" s="1323">
        <f>O4359/'1.5 Universal Data'!$E$36</f>
        <v>0</v>
      </c>
      <c r="R4359" s="134"/>
      <c r="S4359" s="134"/>
      <c r="T4359" s="134"/>
      <c r="U4359" s="134"/>
      <c r="V4359" s="134"/>
      <c r="W4359" s="134"/>
      <c r="X4359" s="134"/>
      <c r="Y4359" s="134"/>
      <c r="Z4359" s="134"/>
      <c r="AA4359" s="134"/>
      <c r="AB4359" s="134"/>
      <c r="AC4359" s="134"/>
      <c r="AD4359" s="134"/>
      <c r="AE4359" s="134"/>
    </row>
    <row r="4360" spans="2:31">
      <c r="B4360" s="1319">
        <f t="shared" si="185"/>
        <v>-1</v>
      </c>
      <c r="D4360" s="1310"/>
      <c r="E4360" s="1310"/>
      <c r="F4360" s="1320"/>
      <c r="G4360" s="1310"/>
      <c r="H4360" s="1310"/>
      <c r="I4360" s="1310"/>
      <c r="J4360" s="1321"/>
      <c r="K4360" s="1321"/>
      <c r="L4360" s="1310"/>
      <c r="N4360" s="1322">
        <f t="shared" si="183"/>
        <v>0</v>
      </c>
      <c r="O4360" s="1323">
        <f t="shared" si="184"/>
        <v>0</v>
      </c>
      <c r="P4360" s="1323">
        <f>O4360/'1.5 Universal Data'!$E$36</f>
        <v>0</v>
      </c>
      <c r="R4360" s="134"/>
      <c r="S4360" s="134"/>
      <c r="T4360" s="134"/>
      <c r="U4360" s="134"/>
      <c r="V4360" s="134"/>
      <c r="W4360" s="134"/>
      <c r="X4360" s="134"/>
      <c r="Y4360" s="134"/>
      <c r="Z4360" s="134"/>
      <c r="AA4360" s="134"/>
      <c r="AB4360" s="134"/>
      <c r="AC4360" s="134"/>
      <c r="AD4360" s="134"/>
      <c r="AE4360" s="134"/>
    </row>
    <row r="4361" spans="2:31">
      <c r="B4361" s="1319">
        <f t="shared" si="185"/>
        <v>-1</v>
      </c>
      <c r="D4361" s="1310"/>
      <c r="E4361" s="1310"/>
      <c r="F4361" s="1320"/>
      <c r="G4361" s="1310"/>
      <c r="H4361" s="1310"/>
      <c r="I4361" s="1310"/>
      <c r="J4361" s="1321"/>
      <c r="K4361" s="1321"/>
      <c r="L4361" s="1310"/>
      <c r="N4361" s="1322">
        <f t="shared" si="183"/>
        <v>0</v>
      </c>
      <c r="O4361" s="1323">
        <f t="shared" si="184"/>
        <v>0</v>
      </c>
      <c r="P4361" s="1323">
        <f>O4361/'1.5 Universal Data'!$E$36</f>
        <v>0</v>
      </c>
      <c r="R4361" s="134"/>
      <c r="S4361" s="134"/>
      <c r="T4361" s="134"/>
      <c r="U4361" s="134"/>
      <c r="V4361" s="134"/>
      <c r="W4361" s="134"/>
      <c r="X4361" s="134"/>
      <c r="Y4361" s="134"/>
      <c r="Z4361" s="134"/>
      <c r="AA4361" s="134"/>
      <c r="AB4361" s="134"/>
      <c r="AC4361" s="134"/>
      <c r="AD4361" s="134"/>
      <c r="AE4361" s="134"/>
    </row>
    <row r="4362" spans="2:31">
      <c r="B4362" s="1319">
        <f t="shared" si="185"/>
        <v>-1</v>
      </c>
      <c r="D4362" s="1310"/>
      <c r="E4362" s="1310"/>
      <c r="F4362" s="1320"/>
      <c r="G4362" s="1310"/>
      <c r="H4362" s="1310"/>
      <c r="I4362" s="1310"/>
      <c r="J4362" s="1321"/>
      <c r="K4362" s="1321"/>
      <c r="L4362" s="1310"/>
      <c r="N4362" s="1322">
        <f t="shared" si="183"/>
        <v>0</v>
      </c>
      <c r="O4362" s="1323">
        <f t="shared" si="184"/>
        <v>0</v>
      </c>
      <c r="P4362" s="1323">
        <f>O4362/'1.5 Universal Data'!$E$36</f>
        <v>0</v>
      </c>
      <c r="R4362" s="134"/>
      <c r="S4362" s="134"/>
      <c r="T4362" s="134"/>
      <c r="U4362" s="134"/>
      <c r="V4362" s="134"/>
      <c r="W4362" s="134"/>
      <c r="X4362" s="134"/>
      <c r="Y4362" s="134"/>
      <c r="Z4362" s="134"/>
      <c r="AA4362" s="134"/>
      <c r="AB4362" s="134"/>
      <c r="AC4362" s="134"/>
      <c r="AD4362" s="134"/>
      <c r="AE4362" s="134"/>
    </row>
    <row r="4363" spans="2:31">
      <c r="B4363" s="1319">
        <f t="shared" si="185"/>
        <v>-1</v>
      </c>
      <c r="D4363" s="1310"/>
      <c r="E4363" s="1310"/>
      <c r="F4363" s="1320"/>
      <c r="G4363" s="1310"/>
      <c r="H4363" s="1310"/>
      <c r="I4363" s="1310"/>
      <c r="J4363" s="1321"/>
      <c r="K4363" s="1321"/>
      <c r="L4363" s="1310"/>
      <c r="N4363" s="1322">
        <f t="shared" si="183"/>
        <v>0</v>
      </c>
      <c r="O4363" s="1323">
        <f t="shared" si="184"/>
        <v>0</v>
      </c>
      <c r="P4363" s="1323">
        <f>O4363/'1.5 Universal Data'!$E$36</f>
        <v>0</v>
      </c>
      <c r="R4363" s="134"/>
      <c r="S4363" s="134"/>
      <c r="T4363" s="134"/>
      <c r="U4363" s="134"/>
      <c r="V4363" s="134"/>
      <c r="W4363" s="134"/>
      <c r="X4363" s="134"/>
      <c r="Y4363" s="134"/>
      <c r="Z4363" s="134"/>
      <c r="AA4363" s="134"/>
      <c r="AB4363" s="134"/>
      <c r="AC4363" s="134"/>
      <c r="AD4363" s="134"/>
      <c r="AE4363" s="134"/>
    </row>
    <row r="4364" spans="2:31">
      <c r="B4364" s="1319">
        <f t="shared" si="185"/>
        <v>-1</v>
      </c>
      <c r="D4364" s="1310"/>
      <c r="E4364" s="1310"/>
      <c r="F4364" s="1320"/>
      <c r="G4364" s="1310"/>
      <c r="H4364" s="1310"/>
      <c r="I4364" s="1310"/>
      <c r="J4364" s="1321"/>
      <c r="K4364" s="1321"/>
      <c r="L4364" s="1310"/>
      <c r="N4364" s="1322">
        <f t="shared" si="183"/>
        <v>0</v>
      </c>
      <c r="O4364" s="1323">
        <f t="shared" si="184"/>
        <v>0</v>
      </c>
      <c r="P4364" s="1323">
        <f>O4364/'1.5 Universal Data'!$E$36</f>
        <v>0</v>
      </c>
      <c r="R4364" s="134"/>
      <c r="S4364" s="134"/>
      <c r="T4364" s="134"/>
      <c r="U4364" s="134"/>
      <c r="V4364" s="134"/>
      <c r="W4364" s="134"/>
      <c r="X4364" s="134"/>
      <c r="Y4364" s="134"/>
      <c r="Z4364" s="134"/>
      <c r="AA4364" s="134"/>
      <c r="AB4364" s="134"/>
      <c r="AC4364" s="134"/>
      <c r="AD4364" s="134"/>
      <c r="AE4364" s="134"/>
    </row>
    <row r="4365" spans="2:31">
      <c r="B4365" s="1319">
        <f t="shared" si="185"/>
        <v>-1</v>
      </c>
      <c r="D4365" s="1310"/>
      <c r="E4365" s="1310"/>
      <c r="F4365" s="1320"/>
      <c r="G4365" s="1310"/>
      <c r="H4365" s="1310"/>
      <c r="I4365" s="1310"/>
      <c r="J4365" s="1321"/>
      <c r="K4365" s="1321"/>
      <c r="L4365" s="1310"/>
      <c r="N4365" s="1322">
        <f t="shared" si="183"/>
        <v>0</v>
      </c>
      <c r="O4365" s="1323">
        <f t="shared" si="184"/>
        <v>0</v>
      </c>
      <c r="P4365" s="1323">
        <f>O4365/'1.5 Universal Data'!$E$36</f>
        <v>0</v>
      </c>
      <c r="R4365" s="134"/>
      <c r="S4365" s="134"/>
      <c r="T4365" s="134"/>
      <c r="U4365" s="134"/>
      <c r="V4365" s="134"/>
      <c r="W4365" s="134"/>
      <c r="X4365" s="134"/>
      <c r="Y4365" s="134"/>
      <c r="Z4365" s="134"/>
      <c r="AA4365" s="134"/>
      <c r="AB4365" s="134"/>
      <c r="AC4365" s="134"/>
      <c r="AD4365" s="134"/>
      <c r="AE4365" s="134"/>
    </row>
    <row r="4366" spans="2:31">
      <c r="B4366" s="1319">
        <f t="shared" si="185"/>
        <v>-1</v>
      </c>
      <c r="D4366" s="1310"/>
      <c r="E4366" s="1310"/>
      <c r="F4366" s="1320"/>
      <c r="G4366" s="1310"/>
      <c r="H4366" s="1310"/>
      <c r="I4366" s="1310"/>
      <c r="J4366" s="1321"/>
      <c r="K4366" s="1321"/>
      <c r="L4366" s="1310"/>
      <c r="N4366" s="1322">
        <f t="shared" si="183"/>
        <v>0</v>
      </c>
      <c r="O4366" s="1323">
        <f t="shared" si="184"/>
        <v>0</v>
      </c>
      <c r="P4366" s="1323">
        <f>O4366/'1.5 Universal Data'!$E$36</f>
        <v>0</v>
      </c>
      <c r="R4366" s="134"/>
      <c r="S4366" s="134"/>
      <c r="T4366" s="134"/>
      <c r="U4366" s="134"/>
      <c r="V4366" s="134"/>
      <c r="W4366" s="134"/>
      <c r="X4366" s="134"/>
      <c r="Y4366" s="134"/>
      <c r="Z4366" s="134"/>
      <c r="AA4366" s="134"/>
      <c r="AB4366" s="134"/>
      <c r="AC4366" s="134"/>
      <c r="AD4366" s="134"/>
      <c r="AE4366" s="134"/>
    </row>
    <row r="4367" spans="2:31">
      <c r="B4367" s="1319">
        <f t="shared" si="185"/>
        <v>-1</v>
      </c>
      <c r="D4367" s="1310"/>
      <c r="E4367" s="1310"/>
      <c r="F4367" s="1320"/>
      <c r="G4367" s="1310"/>
      <c r="H4367" s="1310"/>
      <c r="I4367" s="1310"/>
      <c r="J4367" s="1321"/>
      <c r="K4367" s="1321"/>
      <c r="L4367" s="1310"/>
      <c r="N4367" s="1322">
        <f t="shared" si="183"/>
        <v>0</v>
      </c>
      <c r="O4367" s="1323">
        <f t="shared" si="184"/>
        <v>0</v>
      </c>
      <c r="P4367" s="1323">
        <f>O4367/'1.5 Universal Data'!$E$36</f>
        <v>0</v>
      </c>
      <c r="R4367" s="134"/>
      <c r="S4367" s="134"/>
      <c r="T4367" s="134"/>
      <c r="U4367" s="134"/>
      <c r="V4367" s="134"/>
      <c r="W4367" s="134"/>
      <c r="X4367" s="134"/>
      <c r="Y4367" s="134"/>
      <c r="Z4367" s="134"/>
      <c r="AA4367" s="134"/>
      <c r="AB4367" s="134"/>
      <c r="AC4367" s="134"/>
      <c r="AD4367" s="134"/>
      <c r="AE4367" s="134"/>
    </row>
    <row r="4368" spans="2:31">
      <c r="B4368" s="1319">
        <f t="shared" si="185"/>
        <v>-1</v>
      </c>
      <c r="D4368" s="1310"/>
      <c r="E4368" s="1310"/>
      <c r="F4368" s="1320"/>
      <c r="G4368" s="1310"/>
      <c r="H4368" s="1310"/>
      <c r="I4368" s="1310"/>
      <c r="J4368" s="1321"/>
      <c r="K4368" s="1321"/>
      <c r="L4368" s="1310"/>
      <c r="N4368" s="1322">
        <f t="shared" ref="N4368:N4431" si="186">+H4368*((K4368-J4368)+1)*B4368</f>
        <v>0</v>
      </c>
      <c r="O4368" s="1323">
        <f t="shared" ref="O4368:O4431" si="187">N4368*L4368/100</f>
        <v>0</v>
      </c>
      <c r="P4368" s="1323">
        <f>O4368/'1.5 Universal Data'!$E$36</f>
        <v>0</v>
      </c>
      <c r="R4368" s="134"/>
      <c r="S4368" s="134"/>
      <c r="T4368" s="134"/>
      <c r="U4368" s="134"/>
      <c r="V4368" s="134"/>
      <c r="W4368" s="134"/>
      <c r="X4368" s="134"/>
      <c r="Y4368" s="134"/>
      <c r="Z4368" s="134"/>
      <c r="AA4368" s="134"/>
      <c r="AB4368" s="134"/>
      <c r="AC4368" s="134"/>
      <c r="AD4368" s="134"/>
      <c r="AE4368" s="134"/>
    </row>
    <row r="4369" spans="2:31">
      <c r="B4369" s="1319">
        <f t="shared" si="185"/>
        <v>-1</v>
      </c>
      <c r="D4369" s="1310"/>
      <c r="E4369" s="1310"/>
      <c r="F4369" s="1320"/>
      <c r="G4369" s="1310"/>
      <c r="H4369" s="1310"/>
      <c r="I4369" s="1310"/>
      <c r="J4369" s="1321"/>
      <c r="K4369" s="1321"/>
      <c r="L4369" s="1310"/>
      <c r="N4369" s="1322">
        <f t="shared" si="186"/>
        <v>0</v>
      </c>
      <c r="O4369" s="1323">
        <f t="shared" si="187"/>
        <v>0</v>
      </c>
      <c r="P4369" s="1323">
        <f>O4369/'1.5 Universal Data'!$E$36</f>
        <v>0</v>
      </c>
      <c r="R4369" s="134"/>
      <c r="S4369" s="134"/>
      <c r="T4369" s="134"/>
      <c r="U4369" s="134"/>
      <c r="V4369" s="134"/>
      <c r="W4369" s="134"/>
      <c r="X4369" s="134"/>
      <c r="Y4369" s="134"/>
      <c r="Z4369" s="134"/>
      <c r="AA4369" s="134"/>
      <c r="AB4369" s="134"/>
      <c r="AC4369" s="134"/>
      <c r="AD4369" s="134"/>
      <c r="AE4369" s="134"/>
    </row>
    <row r="4370" spans="2:31">
      <c r="B4370" s="1319">
        <f t="shared" si="185"/>
        <v>-1</v>
      </c>
      <c r="D4370" s="1310"/>
      <c r="E4370" s="1310"/>
      <c r="F4370" s="1320"/>
      <c r="G4370" s="1310"/>
      <c r="H4370" s="1310"/>
      <c r="I4370" s="1310"/>
      <c r="J4370" s="1321"/>
      <c r="K4370" s="1321"/>
      <c r="L4370" s="1310"/>
      <c r="N4370" s="1322">
        <f t="shared" si="186"/>
        <v>0</v>
      </c>
      <c r="O4370" s="1323">
        <f t="shared" si="187"/>
        <v>0</v>
      </c>
      <c r="P4370" s="1323">
        <f>O4370/'1.5 Universal Data'!$E$36</f>
        <v>0</v>
      </c>
      <c r="R4370" s="134"/>
      <c r="S4370" s="134"/>
      <c r="T4370" s="134"/>
      <c r="U4370" s="134"/>
      <c r="V4370" s="134"/>
      <c r="W4370" s="134"/>
      <c r="X4370" s="134"/>
      <c r="Y4370" s="134"/>
      <c r="Z4370" s="134"/>
      <c r="AA4370" s="134"/>
      <c r="AB4370" s="134"/>
      <c r="AC4370" s="134"/>
      <c r="AD4370" s="134"/>
      <c r="AE4370" s="134"/>
    </row>
    <row r="4371" spans="2:31">
      <c r="B4371" s="1319">
        <f t="shared" si="185"/>
        <v>-1</v>
      </c>
      <c r="D4371" s="1310"/>
      <c r="E4371" s="1310"/>
      <c r="F4371" s="1320"/>
      <c r="G4371" s="1310"/>
      <c r="H4371" s="1310"/>
      <c r="I4371" s="1310"/>
      <c r="J4371" s="1321"/>
      <c r="K4371" s="1321"/>
      <c r="L4371" s="1310"/>
      <c r="N4371" s="1322">
        <f t="shared" si="186"/>
        <v>0</v>
      </c>
      <c r="O4371" s="1323">
        <f t="shared" si="187"/>
        <v>0</v>
      </c>
      <c r="P4371" s="1323">
        <f>O4371/'1.5 Universal Data'!$E$36</f>
        <v>0</v>
      </c>
      <c r="R4371" s="134"/>
      <c r="S4371" s="134"/>
      <c r="T4371" s="134"/>
      <c r="U4371" s="134"/>
      <c r="V4371" s="134"/>
      <c r="W4371" s="134"/>
      <c r="X4371" s="134"/>
      <c r="Y4371" s="134"/>
      <c r="Z4371" s="134"/>
      <c r="AA4371" s="134"/>
      <c r="AB4371" s="134"/>
      <c r="AC4371" s="134"/>
      <c r="AD4371" s="134"/>
      <c r="AE4371" s="134"/>
    </row>
    <row r="4372" spans="2:31">
      <c r="B4372" s="1319">
        <f t="shared" si="185"/>
        <v>-1</v>
      </c>
      <c r="D4372" s="1310"/>
      <c r="E4372" s="1310"/>
      <c r="F4372" s="1320"/>
      <c r="G4372" s="1310"/>
      <c r="H4372" s="1310"/>
      <c r="I4372" s="1310"/>
      <c r="J4372" s="1321"/>
      <c r="K4372" s="1321"/>
      <c r="L4372" s="1310"/>
      <c r="N4372" s="1322">
        <f t="shared" si="186"/>
        <v>0</v>
      </c>
      <c r="O4372" s="1323">
        <f t="shared" si="187"/>
        <v>0</v>
      </c>
      <c r="P4372" s="1323">
        <f>O4372/'1.5 Universal Data'!$E$36</f>
        <v>0</v>
      </c>
      <c r="R4372" s="134"/>
      <c r="S4372" s="134"/>
      <c r="T4372" s="134"/>
      <c r="U4372" s="134"/>
      <c r="V4372" s="134"/>
      <c r="W4372" s="134"/>
      <c r="X4372" s="134"/>
      <c r="Y4372" s="134"/>
      <c r="Z4372" s="134"/>
      <c r="AA4372" s="134"/>
      <c r="AB4372" s="134"/>
      <c r="AC4372" s="134"/>
      <c r="AD4372" s="134"/>
      <c r="AE4372" s="134"/>
    </row>
    <row r="4373" spans="2:31">
      <c r="B4373" s="1319">
        <f t="shared" si="185"/>
        <v>-1</v>
      </c>
      <c r="D4373" s="1310"/>
      <c r="E4373" s="1310"/>
      <c r="F4373" s="1320"/>
      <c r="G4373" s="1310"/>
      <c r="H4373" s="1310"/>
      <c r="I4373" s="1310"/>
      <c r="J4373" s="1321"/>
      <c r="K4373" s="1321"/>
      <c r="L4373" s="1310"/>
      <c r="N4373" s="1322">
        <f t="shared" si="186"/>
        <v>0</v>
      </c>
      <c r="O4373" s="1323">
        <f t="shared" si="187"/>
        <v>0</v>
      </c>
      <c r="P4373" s="1323">
        <f>O4373/'1.5 Universal Data'!$E$36</f>
        <v>0</v>
      </c>
      <c r="R4373" s="134"/>
      <c r="S4373" s="134"/>
      <c r="T4373" s="134"/>
      <c r="U4373" s="134"/>
      <c r="V4373" s="134"/>
      <c r="W4373" s="134"/>
      <c r="X4373" s="134"/>
      <c r="Y4373" s="134"/>
      <c r="Z4373" s="134"/>
      <c r="AA4373" s="134"/>
      <c r="AB4373" s="134"/>
      <c r="AC4373" s="134"/>
      <c r="AD4373" s="134"/>
      <c r="AE4373" s="134"/>
    </row>
    <row r="4374" spans="2:31">
      <c r="B4374" s="1319">
        <f t="shared" si="185"/>
        <v>-1</v>
      </c>
      <c r="D4374" s="1310"/>
      <c r="E4374" s="1310"/>
      <c r="F4374" s="1320"/>
      <c r="G4374" s="1310"/>
      <c r="H4374" s="1310"/>
      <c r="I4374" s="1310"/>
      <c r="J4374" s="1321"/>
      <c r="K4374" s="1321"/>
      <c r="L4374" s="1310"/>
      <c r="N4374" s="1322">
        <f t="shared" si="186"/>
        <v>0</v>
      </c>
      <c r="O4374" s="1323">
        <f t="shared" si="187"/>
        <v>0</v>
      </c>
      <c r="P4374" s="1323">
        <f>O4374/'1.5 Universal Data'!$E$36</f>
        <v>0</v>
      </c>
      <c r="R4374" s="134"/>
      <c r="S4374" s="134"/>
      <c r="T4374" s="134"/>
      <c r="U4374" s="134"/>
      <c r="V4374" s="134"/>
      <c r="W4374" s="134"/>
      <c r="X4374" s="134"/>
      <c r="Y4374" s="134"/>
      <c r="Z4374" s="134"/>
      <c r="AA4374" s="134"/>
      <c r="AB4374" s="134"/>
      <c r="AC4374" s="134"/>
      <c r="AD4374" s="134"/>
      <c r="AE4374" s="134"/>
    </row>
    <row r="4375" spans="2:31">
      <c r="B4375" s="1319">
        <f t="shared" ref="B4375:B4438" si="188">IF(G4375="buy",1,-1)</f>
        <v>-1</v>
      </c>
      <c r="D4375" s="1310"/>
      <c r="E4375" s="1310"/>
      <c r="F4375" s="1320"/>
      <c r="G4375" s="1310"/>
      <c r="H4375" s="1310"/>
      <c r="I4375" s="1310"/>
      <c r="J4375" s="1321"/>
      <c r="K4375" s="1321"/>
      <c r="L4375" s="1310"/>
      <c r="N4375" s="1322">
        <f t="shared" si="186"/>
        <v>0</v>
      </c>
      <c r="O4375" s="1323">
        <f t="shared" si="187"/>
        <v>0</v>
      </c>
      <c r="P4375" s="1323">
        <f>O4375/'1.5 Universal Data'!$E$36</f>
        <v>0</v>
      </c>
      <c r="R4375" s="134"/>
      <c r="S4375" s="134"/>
      <c r="T4375" s="134"/>
      <c r="U4375" s="134"/>
      <c r="V4375" s="134"/>
      <c r="W4375" s="134"/>
      <c r="X4375" s="134"/>
      <c r="Y4375" s="134"/>
      <c r="Z4375" s="134"/>
      <c r="AA4375" s="134"/>
      <c r="AB4375" s="134"/>
      <c r="AC4375" s="134"/>
      <c r="AD4375" s="134"/>
      <c r="AE4375" s="134"/>
    </row>
    <row r="4376" spans="2:31">
      <c r="B4376" s="1319">
        <f t="shared" si="188"/>
        <v>-1</v>
      </c>
      <c r="D4376" s="1310"/>
      <c r="E4376" s="1310"/>
      <c r="F4376" s="1320"/>
      <c r="G4376" s="1310"/>
      <c r="H4376" s="1310"/>
      <c r="I4376" s="1310"/>
      <c r="J4376" s="1321"/>
      <c r="K4376" s="1321"/>
      <c r="L4376" s="1310"/>
      <c r="N4376" s="1322">
        <f t="shared" si="186"/>
        <v>0</v>
      </c>
      <c r="O4376" s="1323">
        <f t="shared" si="187"/>
        <v>0</v>
      </c>
      <c r="P4376" s="1323">
        <f>O4376/'1.5 Universal Data'!$E$36</f>
        <v>0</v>
      </c>
      <c r="R4376" s="134"/>
      <c r="S4376" s="134"/>
      <c r="T4376" s="134"/>
      <c r="U4376" s="134"/>
      <c r="V4376" s="134"/>
      <c r="W4376" s="134"/>
      <c r="X4376" s="134"/>
      <c r="Y4376" s="134"/>
      <c r="Z4376" s="134"/>
      <c r="AA4376" s="134"/>
      <c r="AB4376" s="134"/>
      <c r="AC4376" s="134"/>
      <c r="AD4376" s="134"/>
      <c r="AE4376" s="134"/>
    </row>
    <row r="4377" spans="2:31">
      <c r="B4377" s="1319">
        <f t="shared" si="188"/>
        <v>-1</v>
      </c>
      <c r="D4377" s="1310"/>
      <c r="E4377" s="1310"/>
      <c r="F4377" s="1320"/>
      <c r="G4377" s="1310"/>
      <c r="H4377" s="1310"/>
      <c r="I4377" s="1310"/>
      <c r="J4377" s="1321"/>
      <c r="K4377" s="1321"/>
      <c r="L4377" s="1310"/>
      <c r="N4377" s="1322">
        <f t="shared" si="186"/>
        <v>0</v>
      </c>
      <c r="O4377" s="1323">
        <f t="shared" si="187"/>
        <v>0</v>
      </c>
      <c r="P4377" s="1323">
        <f>O4377/'1.5 Universal Data'!$E$36</f>
        <v>0</v>
      </c>
      <c r="R4377" s="134"/>
      <c r="S4377" s="134"/>
      <c r="T4377" s="134"/>
      <c r="U4377" s="134"/>
      <c r="V4377" s="134"/>
      <c r="W4377" s="134"/>
      <c r="X4377" s="134"/>
      <c r="Y4377" s="134"/>
      <c r="Z4377" s="134"/>
      <c r="AA4377" s="134"/>
      <c r="AB4377" s="134"/>
      <c r="AC4377" s="134"/>
      <c r="AD4377" s="134"/>
      <c r="AE4377" s="134"/>
    </row>
    <row r="4378" spans="2:31">
      <c r="B4378" s="1319">
        <f t="shared" si="188"/>
        <v>-1</v>
      </c>
      <c r="D4378" s="1310"/>
      <c r="E4378" s="1310"/>
      <c r="F4378" s="1320"/>
      <c r="G4378" s="1310"/>
      <c r="H4378" s="1310"/>
      <c r="I4378" s="1310"/>
      <c r="J4378" s="1321"/>
      <c r="K4378" s="1321"/>
      <c r="L4378" s="1310"/>
      <c r="N4378" s="1322">
        <f t="shared" si="186"/>
        <v>0</v>
      </c>
      <c r="O4378" s="1323">
        <f t="shared" si="187"/>
        <v>0</v>
      </c>
      <c r="P4378" s="1323">
        <f>O4378/'1.5 Universal Data'!$E$36</f>
        <v>0</v>
      </c>
      <c r="R4378" s="134"/>
      <c r="S4378" s="134"/>
      <c r="T4378" s="134"/>
      <c r="U4378" s="134"/>
      <c r="V4378" s="134"/>
      <c r="W4378" s="134"/>
      <c r="X4378" s="134"/>
      <c r="Y4378" s="134"/>
      <c r="Z4378" s="134"/>
      <c r="AA4378" s="134"/>
      <c r="AB4378" s="134"/>
      <c r="AC4378" s="134"/>
      <c r="AD4378" s="134"/>
      <c r="AE4378" s="134"/>
    </row>
    <row r="4379" spans="2:31">
      <c r="B4379" s="1319">
        <f t="shared" si="188"/>
        <v>-1</v>
      </c>
      <c r="D4379" s="1310"/>
      <c r="E4379" s="1310"/>
      <c r="F4379" s="1320"/>
      <c r="G4379" s="1310"/>
      <c r="H4379" s="1310"/>
      <c r="I4379" s="1310"/>
      <c r="J4379" s="1321"/>
      <c r="K4379" s="1321"/>
      <c r="L4379" s="1310"/>
      <c r="N4379" s="1322">
        <f t="shared" si="186"/>
        <v>0</v>
      </c>
      <c r="O4379" s="1323">
        <f t="shared" si="187"/>
        <v>0</v>
      </c>
      <c r="P4379" s="1323">
        <f>O4379/'1.5 Universal Data'!$E$36</f>
        <v>0</v>
      </c>
      <c r="R4379" s="134"/>
      <c r="S4379" s="134"/>
      <c r="T4379" s="134"/>
      <c r="U4379" s="134"/>
      <c r="V4379" s="134"/>
      <c r="W4379" s="134"/>
      <c r="X4379" s="134"/>
      <c r="Y4379" s="134"/>
      <c r="Z4379" s="134"/>
      <c r="AA4379" s="134"/>
      <c r="AB4379" s="134"/>
      <c r="AC4379" s="134"/>
      <c r="AD4379" s="134"/>
      <c r="AE4379" s="134"/>
    </row>
    <row r="4380" spans="2:31">
      <c r="B4380" s="1319">
        <f t="shared" si="188"/>
        <v>-1</v>
      </c>
      <c r="D4380" s="1310"/>
      <c r="E4380" s="1310"/>
      <c r="F4380" s="1320"/>
      <c r="G4380" s="1310"/>
      <c r="H4380" s="1310"/>
      <c r="I4380" s="1310"/>
      <c r="J4380" s="1321"/>
      <c r="K4380" s="1321"/>
      <c r="L4380" s="1310"/>
      <c r="N4380" s="1322">
        <f t="shared" si="186"/>
        <v>0</v>
      </c>
      <c r="O4380" s="1323">
        <f t="shared" si="187"/>
        <v>0</v>
      </c>
      <c r="P4380" s="1323">
        <f>O4380/'1.5 Universal Data'!$E$36</f>
        <v>0</v>
      </c>
      <c r="R4380" s="134"/>
      <c r="S4380" s="134"/>
      <c r="T4380" s="134"/>
      <c r="U4380" s="134"/>
      <c r="V4380" s="134"/>
      <c r="W4380" s="134"/>
      <c r="X4380" s="134"/>
      <c r="Y4380" s="134"/>
      <c r="Z4380" s="134"/>
      <c r="AA4380" s="134"/>
      <c r="AB4380" s="134"/>
      <c r="AC4380" s="134"/>
      <c r="AD4380" s="134"/>
      <c r="AE4380" s="134"/>
    </row>
    <row r="4381" spans="2:31">
      <c r="B4381" s="1319">
        <f t="shared" si="188"/>
        <v>-1</v>
      </c>
      <c r="D4381" s="1310"/>
      <c r="E4381" s="1310"/>
      <c r="F4381" s="1320"/>
      <c r="G4381" s="1310"/>
      <c r="H4381" s="1310"/>
      <c r="I4381" s="1310"/>
      <c r="J4381" s="1321"/>
      <c r="K4381" s="1321"/>
      <c r="L4381" s="1310"/>
      <c r="N4381" s="1322">
        <f t="shared" si="186"/>
        <v>0</v>
      </c>
      <c r="O4381" s="1323">
        <f t="shared" si="187"/>
        <v>0</v>
      </c>
      <c r="P4381" s="1323">
        <f>O4381/'1.5 Universal Data'!$E$36</f>
        <v>0</v>
      </c>
      <c r="R4381" s="134"/>
      <c r="S4381" s="134"/>
      <c r="T4381" s="134"/>
      <c r="U4381" s="134"/>
      <c r="V4381" s="134"/>
      <c r="W4381" s="134"/>
      <c r="X4381" s="134"/>
      <c r="Y4381" s="134"/>
      <c r="Z4381" s="134"/>
      <c r="AA4381" s="134"/>
      <c r="AB4381" s="134"/>
      <c r="AC4381" s="134"/>
      <c r="AD4381" s="134"/>
      <c r="AE4381" s="134"/>
    </row>
    <row r="4382" spans="2:31">
      <c r="B4382" s="1319">
        <f t="shared" si="188"/>
        <v>-1</v>
      </c>
      <c r="D4382" s="1310"/>
      <c r="E4382" s="1310"/>
      <c r="F4382" s="1320"/>
      <c r="G4382" s="1310"/>
      <c r="H4382" s="1310"/>
      <c r="I4382" s="1310"/>
      <c r="J4382" s="1321"/>
      <c r="K4382" s="1321"/>
      <c r="L4382" s="1310"/>
      <c r="N4382" s="1322">
        <f t="shared" si="186"/>
        <v>0</v>
      </c>
      <c r="O4382" s="1323">
        <f t="shared" si="187"/>
        <v>0</v>
      </c>
      <c r="P4382" s="1323">
        <f>O4382/'1.5 Universal Data'!$E$36</f>
        <v>0</v>
      </c>
      <c r="R4382" s="134"/>
      <c r="S4382" s="134"/>
      <c r="T4382" s="134"/>
      <c r="U4382" s="134"/>
      <c r="V4382" s="134"/>
      <c r="W4382" s="134"/>
      <c r="X4382" s="134"/>
      <c r="Y4382" s="134"/>
      <c r="Z4382" s="134"/>
      <c r="AA4382" s="134"/>
      <c r="AB4382" s="134"/>
      <c r="AC4382" s="134"/>
      <c r="AD4382" s="134"/>
      <c r="AE4382" s="134"/>
    </row>
    <row r="4383" spans="2:31">
      <c r="B4383" s="1319">
        <f t="shared" si="188"/>
        <v>-1</v>
      </c>
      <c r="D4383" s="1310"/>
      <c r="E4383" s="1310"/>
      <c r="F4383" s="1320"/>
      <c r="G4383" s="1310"/>
      <c r="H4383" s="1310"/>
      <c r="I4383" s="1310"/>
      <c r="J4383" s="1321"/>
      <c r="K4383" s="1321"/>
      <c r="L4383" s="1310"/>
      <c r="N4383" s="1322">
        <f t="shared" si="186"/>
        <v>0</v>
      </c>
      <c r="O4383" s="1323">
        <f t="shared" si="187"/>
        <v>0</v>
      </c>
      <c r="P4383" s="1323">
        <f>O4383/'1.5 Universal Data'!$E$36</f>
        <v>0</v>
      </c>
      <c r="R4383" s="134"/>
      <c r="S4383" s="134"/>
      <c r="T4383" s="134"/>
      <c r="U4383" s="134"/>
      <c r="V4383" s="134"/>
      <c r="W4383" s="134"/>
      <c r="X4383" s="134"/>
      <c r="Y4383" s="134"/>
      <c r="Z4383" s="134"/>
      <c r="AA4383" s="134"/>
      <c r="AB4383" s="134"/>
      <c r="AC4383" s="134"/>
      <c r="AD4383" s="134"/>
      <c r="AE4383" s="134"/>
    </row>
    <row r="4384" spans="2:31">
      <c r="B4384" s="1319">
        <f t="shared" si="188"/>
        <v>-1</v>
      </c>
      <c r="D4384" s="1310"/>
      <c r="E4384" s="1310"/>
      <c r="F4384" s="1320"/>
      <c r="G4384" s="1310"/>
      <c r="H4384" s="1310"/>
      <c r="I4384" s="1310"/>
      <c r="J4384" s="1321"/>
      <c r="K4384" s="1321"/>
      <c r="L4384" s="1310"/>
      <c r="N4384" s="1322">
        <f t="shared" si="186"/>
        <v>0</v>
      </c>
      <c r="O4384" s="1323">
        <f t="shared" si="187"/>
        <v>0</v>
      </c>
      <c r="P4384" s="1323">
        <f>O4384/'1.5 Universal Data'!$E$36</f>
        <v>0</v>
      </c>
      <c r="R4384" s="134"/>
      <c r="S4384" s="134"/>
      <c r="T4384" s="134"/>
      <c r="U4384" s="134"/>
      <c r="V4384" s="134"/>
      <c r="W4384" s="134"/>
      <c r="X4384" s="134"/>
      <c r="Y4384" s="134"/>
      <c r="Z4384" s="134"/>
      <c r="AA4384" s="134"/>
      <c r="AB4384" s="134"/>
      <c r="AC4384" s="134"/>
      <c r="AD4384" s="134"/>
      <c r="AE4384" s="134"/>
    </row>
    <row r="4385" spans="2:31">
      <c r="B4385" s="1319">
        <f t="shared" si="188"/>
        <v>-1</v>
      </c>
      <c r="D4385" s="1310"/>
      <c r="E4385" s="1310"/>
      <c r="F4385" s="1320"/>
      <c r="G4385" s="1310"/>
      <c r="H4385" s="1310"/>
      <c r="I4385" s="1310"/>
      <c r="J4385" s="1321"/>
      <c r="K4385" s="1321"/>
      <c r="L4385" s="1310"/>
      <c r="N4385" s="1322">
        <f t="shared" si="186"/>
        <v>0</v>
      </c>
      <c r="O4385" s="1323">
        <f t="shared" si="187"/>
        <v>0</v>
      </c>
      <c r="P4385" s="1323">
        <f>O4385/'1.5 Universal Data'!$E$36</f>
        <v>0</v>
      </c>
      <c r="R4385" s="134"/>
      <c r="S4385" s="134"/>
      <c r="T4385" s="134"/>
      <c r="U4385" s="134"/>
      <c r="V4385" s="134"/>
      <c r="W4385" s="134"/>
      <c r="X4385" s="134"/>
      <c r="Y4385" s="134"/>
      <c r="Z4385" s="134"/>
      <c r="AA4385" s="134"/>
      <c r="AB4385" s="134"/>
      <c r="AC4385" s="134"/>
      <c r="AD4385" s="134"/>
      <c r="AE4385" s="134"/>
    </row>
    <row r="4386" spans="2:31">
      <c r="B4386" s="1319">
        <f t="shared" si="188"/>
        <v>-1</v>
      </c>
      <c r="D4386" s="1310"/>
      <c r="E4386" s="1310"/>
      <c r="F4386" s="1320"/>
      <c r="G4386" s="1310"/>
      <c r="H4386" s="1310"/>
      <c r="I4386" s="1310"/>
      <c r="J4386" s="1321"/>
      <c r="K4386" s="1321"/>
      <c r="L4386" s="1310"/>
      <c r="N4386" s="1322">
        <f t="shared" si="186"/>
        <v>0</v>
      </c>
      <c r="O4386" s="1323">
        <f t="shared" si="187"/>
        <v>0</v>
      </c>
      <c r="P4386" s="1323">
        <f>O4386/'1.5 Universal Data'!$E$36</f>
        <v>0</v>
      </c>
      <c r="R4386" s="134"/>
      <c r="S4386" s="134"/>
      <c r="T4386" s="134"/>
      <c r="U4386" s="134"/>
      <c r="V4386" s="134"/>
      <c r="W4386" s="134"/>
      <c r="X4386" s="134"/>
      <c r="Y4386" s="134"/>
      <c r="Z4386" s="134"/>
      <c r="AA4386" s="134"/>
      <c r="AB4386" s="134"/>
      <c r="AC4386" s="134"/>
      <c r="AD4386" s="134"/>
      <c r="AE4386" s="134"/>
    </row>
    <row r="4387" spans="2:31">
      <c r="B4387" s="1319">
        <f t="shared" si="188"/>
        <v>-1</v>
      </c>
      <c r="D4387" s="1310"/>
      <c r="E4387" s="1310"/>
      <c r="F4387" s="1320"/>
      <c r="G4387" s="1310"/>
      <c r="H4387" s="1310"/>
      <c r="I4387" s="1310"/>
      <c r="J4387" s="1321"/>
      <c r="K4387" s="1321"/>
      <c r="L4387" s="1310"/>
      <c r="N4387" s="1322">
        <f t="shared" si="186"/>
        <v>0</v>
      </c>
      <c r="O4387" s="1323">
        <f t="shared" si="187"/>
        <v>0</v>
      </c>
      <c r="P4387" s="1323">
        <f>O4387/'1.5 Universal Data'!$E$36</f>
        <v>0</v>
      </c>
      <c r="R4387" s="134"/>
      <c r="S4387" s="134"/>
      <c r="T4387" s="134"/>
      <c r="U4387" s="134"/>
      <c r="V4387" s="134"/>
      <c r="W4387" s="134"/>
      <c r="X4387" s="134"/>
      <c r="Y4387" s="134"/>
      <c r="Z4387" s="134"/>
      <c r="AA4387" s="134"/>
      <c r="AB4387" s="134"/>
      <c r="AC4387" s="134"/>
      <c r="AD4387" s="134"/>
      <c r="AE4387" s="134"/>
    </row>
    <row r="4388" spans="2:31">
      <c r="B4388" s="1319">
        <f t="shared" si="188"/>
        <v>-1</v>
      </c>
      <c r="D4388" s="1310"/>
      <c r="E4388" s="1310"/>
      <c r="F4388" s="1320"/>
      <c r="G4388" s="1310"/>
      <c r="H4388" s="1310"/>
      <c r="I4388" s="1310"/>
      <c r="J4388" s="1321"/>
      <c r="K4388" s="1321"/>
      <c r="L4388" s="1310"/>
      <c r="N4388" s="1322">
        <f t="shared" si="186"/>
        <v>0</v>
      </c>
      <c r="O4388" s="1323">
        <f t="shared" si="187"/>
        <v>0</v>
      </c>
      <c r="P4388" s="1323">
        <f>O4388/'1.5 Universal Data'!$E$36</f>
        <v>0</v>
      </c>
      <c r="R4388" s="134"/>
      <c r="S4388" s="134"/>
      <c r="T4388" s="134"/>
      <c r="U4388" s="134"/>
      <c r="V4388" s="134"/>
      <c r="W4388" s="134"/>
      <c r="X4388" s="134"/>
      <c r="Y4388" s="134"/>
      <c r="Z4388" s="134"/>
      <c r="AA4388" s="134"/>
      <c r="AB4388" s="134"/>
      <c r="AC4388" s="134"/>
      <c r="AD4388" s="134"/>
      <c r="AE4388" s="134"/>
    </row>
    <row r="4389" spans="2:31">
      <c r="B4389" s="1319">
        <f t="shared" si="188"/>
        <v>-1</v>
      </c>
      <c r="D4389" s="1310"/>
      <c r="E4389" s="1310"/>
      <c r="F4389" s="1320"/>
      <c r="G4389" s="1310"/>
      <c r="H4389" s="1310"/>
      <c r="I4389" s="1310"/>
      <c r="J4389" s="1321"/>
      <c r="K4389" s="1321"/>
      <c r="L4389" s="1310"/>
      <c r="N4389" s="1322">
        <f t="shared" si="186"/>
        <v>0</v>
      </c>
      <c r="O4389" s="1323">
        <f t="shared" si="187"/>
        <v>0</v>
      </c>
      <c r="P4389" s="1323">
        <f>O4389/'1.5 Universal Data'!$E$36</f>
        <v>0</v>
      </c>
      <c r="R4389" s="134"/>
      <c r="S4389" s="134"/>
      <c r="T4389" s="134"/>
      <c r="U4389" s="134"/>
      <c r="V4389" s="134"/>
      <c r="W4389" s="134"/>
      <c r="X4389" s="134"/>
      <c r="Y4389" s="134"/>
      <c r="Z4389" s="134"/>
      <c r="AA4389" s="134"/>
      <c r="AB4389" s="134"/>
      <c r="AC4389" s="134"/>
      <c r="AD4389" s="134"/>
      <c r="AE4389" s="134"/>
    </row>
    <row r="4390" spans="2:31">
      <c r="B4390" s="1319">
        <f t="shared" si="188"/>
        <v>-1</v>
      </c>
      <c r="D4390" s="1310"/>
      <c r="E4390" s="1310"/>
      <c r="F4390" s="1320"/>
      <c r="G4390" s="1310"/>
      <c r="H4390" s="1310"/>
      <c r="I4390" s="1310"/>
      <c r="J4390" s="1321"/>
      <c r="K4390" s="1321"/>
      <c r="L4390" s="1310"/>
      <c r="N4390" s="1322">
        <f t="shared" si="186"/>
        <v>0</v>
      </c>
      <c r="O4390" s="1323">
        <f t="shared" si="187"/>
        <v>0</v>
      </c>
      <c r="P4390" s="1323">
        <f>O4390/'1.5 Universal Data'!$E$36</f>
        <v>0</v>
      </c>
      <c r="R4390" s="134"/>
      <c r="S4390" s="134"/>
      <c r="T4390" s="134"/>
      <c r="U4390" s="134"/>
      <c r="V4390" s="134"/>
      <c r="W4390" s="134"/>
      <c r="X4390" s="134"/>
      <c r="Y4390" s="134"/>
      <c r="Z4390" s="134"/>
      <c r="AA4390" s="134"/>
      <c r="AB4390" s="134"/>
      <c r="AC4390" s="134"/>
      <c r="AD4390" s="134"/>
      <c r="AE4390" s="134"/>
    </row>
    <row r="4391" spans="2:31">
      <c r="B4391" s="1319">
        <f t="shared" si="188"/>
        <v>-1</v>
      </c>
      <c r="D4391" s="1310"/>
      <c r="E4391" s="1310"/>
      <c r="F4391" s="1320"/>
      <c r="G4391" s="1310"/>
      <c r="H4391" s="1310"/>
      <c r="I4391" s="1310"/>
      <c r="J4391" s="1321"/>
      <c r="K4391" s="1321"/>
      <c r="L4391" s="1310"/>
      <c r="N4391" s="1322">
        <f t="shared" si="186"/>
        <v>0</v>
      </c>
      <c r="O4391" s="1323">
        <f t="shared" si="187"/>
        <v>0</v>
      </c>
      <c r="P4391" s="1323">
        <f>O4391/'1.5 Universal Data'!$E$36</f>
        <v>0</v>
      </c>
      <c r="R4391" s="134"/>
      <c r="S4391" s="134"/>
      <c r="T4391" s="134"/>
      <c r="U4391" s="134"/>
      <c r="V4391" s="134"/>
      <c r="W4391" s="134"/>
      <c r="X4391" s="134"/>
      <c r="Y4391" s="134"/>
      <c r="Z4391" s="134"/>
      <c r="AA4391" s="134"/>
      <c r="AB4391" s="134"/>
      <c r="AC4391" s="134"/>
      <c r="AD4391" s="134"/>
      <c r="AE4391" s="134"/>
    </row>
    <row r="4392" spans="2:31">
      <c r="B4392" s="1319">
        <f t="shared" si="188"/>
        <v>-1</v>
      </c>
      <c r="D4392" s="1310"/>
      <c r="E4392" s="1310"/>
      <c r="F4392" s="1320"/>
      <c r="G4392" s="1310"/>
      <c r="H4392" s="1310"/>
      <c r="I4392" s="1310"/>
      <c r="J4392" s="1321"/>
      <c r="K4392" s="1321"/>
      <c r="L4392" s="1310"/>
      <c r="N4392" s="1322">
        <f t="shared" si="186"/>
        <v>0</v>
      </c>
      <c r="O4392" s="1323">
        <f t="shared" si="187"/>
        <v>0</v>
      </c>
      <c r="P4392" s="1323">
        <f>O4392/'1.5 Universal Data'!$E$36</f>
        <v>0</v>
      </c>
      <c r="R4392" s="134"/>
      <c r="S4392" s="134"/>
      <c r="T4392" s="134"/>
      <c r="U4392" s="134"/>
      <c r="V4392" s="134"/>
      <c r="W4392" s="134"/>
      <c r="X4392" s="134"/>
      <c r="Y4392" s="134"/>
      <c r="Z4392" s="134"/>
      <c r="AA4392" s="134"/>
      <c r="AB4392" s="134"/>
      <c r="AC4392" s="134"/>
      <c r="AD4392" s="134"/>
      <c r="AE4392" s="134"/>
    </row>
    <row r="4393" spans="2:31">
      <c r="B4393" s="1319">
        <f t="shared" si="188"/>
        <v>-1</v>
      </c>
      <c r="D4393" s="1310"/>
      <c r="E4393" s="1310"/>
      <c r="F4393" s="1320"/>
      <c r="G4393" s="1310"/>
      <c r="H4393" s="1310"/>
      <c r="I4393" s="1310"/>
      <c r="J4393" s="1321"/>
      <c r="K4393" s="1321"/>
      <c r="L4393" s="1310"/>
      <c r="N4393" s="1322">
        <f t="shared" si="186"/>
        <v>0</v>
      </c>
      <c r="O4393" s="1323">
        <f t="shared" si="187"/>
        <v>0</v>
      </c>
      <c r="P4393" s="1323">
        <f>O4393/'1.5 Universal Data'!$E$36</f>
        <v>0</v>
      </c>
      <c r="R4393" s="134"/>
      <c r="S4393" s="134"/>
      <c r="T4393" s="134"/>
      <c r="U4393" s="134"/>
      <c r="V4393" s="134"/>
      <c r="W4393" s="134"/>
      <c r="X4393" s="134"/>
      <c r="Y4393" s="134"/>
      <c r="Z4393" s="134"/>
      <c r="AA4393" s="134"/>
      <c r="AB4393" s="134"/>
      <c r="AC4393" s="134"/>
      <c r="AD4393" s="134"/>
      <c r="AE4393" s="134"/>
    </row>
    <row r="4394" spans="2:31">
      <c r="B4394" s="1319">
        <f t="shared" si="188"/>
        <v>-1</v>
      </c>
      <c r="D4394" s="1310"/>
      <c r="E4394" s="1310"/>
      <c r="F4394" s="1320"/>
      <c r="G4394" s="1310"/>
      <c r="H4394" s="1310"/>
      <c r="I4394" s="1310"/>
      <c r="J4394" s="1321"/>
      <c r="K4394" s="1321"/>
      <c r="L4394" s="1310"/>
      <c r="N4394" s="1322">
        <f t="shared" si="186"/>
        <v>0</v>
      </c>
      <c r="O4394" s="1323">
        <f t="shared" si="187"/>
        <v>0</v>
      </c>
      <c r="P4394" s="1323">
        <f>O4394/'1.5 Universal Data'!$E$36</f>
        <v>0</v>
      </c>
      <c r="R4394" s="134"/>
      <c r="S4394" s="134"/>
      <c r="T4394" s="134"/>
      <c r="U4394" s="134"/>
      <c r="V4394" s="134"/>
      <c r="W4394" s="134"/>
      <c r="X4394" s="134"/>
      <c r="Y4394" s="134"/>
      <c r="Z4394" s="134"/>
      <c r="AA4394" s="134"/>
      <c r="AB4394" s="134"/>
      <c r="AC4394" s="134"/>
      <c r="AD4394" s="134"/>
      <c r="AE4394" s="134"/>
    </row>
    <row r="4395" spans="2:31">
      <c r="B4395" s="1319">
        <f t="shared" si="188"/>
        <v>-1</v>
      </c>
      <c r="D4395" s="1310"/>
      <c r="E4395" s="1310"/>
      <c r="F4395" s="1320"/>
      <c r="G4395" s="1310"/>
      <c r="H4395" s="1310"/>
      <c r="I4395" s="1310"/>
      <c r="J4395" s="1321"/>
      <c r="K4395" s="1321"/>
      <c r="L4395" s="1310"/>
      <c r="N4395" s="1322">
        <f t="shared" si="186"/>
        <v>0</v>
      </c>
      <c r="O4395" s="1323">
        <f t="shared" si="187"/>
        <v>0</v>
      </c>
      <c r="P4395" s="1323">
        <f>O4395/'1.5 Universal Data'!$E$36</f>
        <v>0</v>
      </c>
      <c r="R4395" s="134"/>
      <c r="S4395" s="134"/>
      <c r="T4395" s="134"/>
      <c r="U4395" s="134"/>
      <c r="V4395" s="134"/>
      <c r="W4395" s="134"/>
      <c r="X4395" s="134"/>
      <c r="Y4395" s="134"/>
      <c r="Z4395" s="134"/>
      <c r="AA4395" s="134"/>
      <c r="AB4395" s="134"/>
      <c r="AC4395" s="134"/>
      <c r="AD4395" s="134"/>
      <c r="AE4395" s="134"/>
    </row>
    <row r="4396" spans="2:31">
      <c r="B4396" s="1319">
        <f t="shared" si="188"/>
        <v>-1</v>
      </c>
      <c r="D4396" s="1310"/>
      <c r="E4396" s="1310"/>
      <c r="F4396" s="1320"/>
      <c r="G4396" s="1310"/>
      <c r="H4396" s="1310"/>
      <c r="I4396" s="1310"/>
      <c r="J4396" s="1321"/>
      <c r="K4396" s="1321"/>
      <c r="L4396" s="1310"/>
      <c r="N4396" s="1322">
        <f t="shared" si="186"/>
        <v>0</v>
      </c>
      <c r="O4396" s="1323">
        <f t="shared" si="187"/>
        <v>0</v>
      </c>
      <c r="P4396" s="1323">
        <f>O4396/'1.5 Universal Data'!$E$36</f>
        <v>0</v>
      </c>
      <c r="R4396" s="134"/>
      <c r="S4396" s="134"/>
      <c r="T4396" s="134"/>
      <c r="U4396" s="134"/>
      <c r="V4396" s="134"/>
      <c r="W4396" s="134"/>
      <c r="X4396" s="134"/>
      <c r="Y4396" s="134"/>
      <c r="Z4396" s="134"/>
      <c r="AA4396" s="134"/>
      <c r="AB4396" s="134"/>
      <c r="AC4396" s="134"/>
      <c r="AD4396" s="134"/>
      <c r="AE4396" s="134"/>
    </row>
    <row r="4397" spans="2:31">
      <c r="B4397" s="1319">
        <f t="shared" si="188"/>
        <v>-1</v>
      </c>
      <c r="D4397" s="1310"/>
      <c r="E4397" s="1310"/>
      <c r="F4397" s="1320"/>
      <c r="G4397" s="1310"/>
      <c r="H4397" s="1310"/>
      <c r="I4397" s="1310"/>
      <c r="J4397" s="1321"/>
      <c r="K4397" s="1321"/>
      <c r="L4397" s="1310"/>
      <c r="N4397" s="1322">
        <f t="shared" si="186"/>
        <v>0</v>
      </c>
      <c r="O4397" s="1323">
        <f t="shared" si="187"/>
        <v>0</v>
      </c>
      <c r="P4397" s="1323">
        <f>O4397/'1.5 Universal Data'!$E$36</f>
        <v>0</v>
      </c>
      <c r="R4397" s="134"/>
      <c r="S4397" s="134"/>
      <c r="T4397" s="134"/>
      <c r="U4397" s="134"/>
      <c r="V4397" s="134"/>
      <c r="W4397" s="134"/>
      <c r="X4397" s="134"/>
      <c r="Y4397" s="134"/>
      <c r="Z4397" s="134"/>
      <c r="AA4397" s="134"/>
      <c r="AB4397" s="134"/>
      <c r="AC4397" s="134"/>
      <c r="AD4397" s="134"/>
      <c r="AE4397" s="134"/>
    </row>
    <row r="4398" spans="2:31">
      <c r="B4398" s="1319">
        <f t="shared" si="188"/>
        <v>-1</v>
      </c>
      <c r="D4398" s="1310"/>
      <c r="E4398" s="1310"/>
      <c r="F4398" s="1320"/>
      <c r="G4398" s="1310"/>
      <c r="H4398" s="1310"/>
      <c r="I4398" s="1310"/>
      <c r="J4398" s="1321"/>
      <c r="K4398" s="1321"/>
      <c r="L4398" s="1310"/>
      <c r="N4398" s="1322">
        <f t="shared" si="186"/>
        <v>0</v>
      </c>
      <c r="O4398" s="1323">
        <f t="shared" si="187"/>
        <v>0</v>
      </c>
      <c r="P4398" s="1323">
        <f>O4398/'1.5 Universal Data'!$E$36</f>
        <v>0</v>
      </c>
      <c r="R4398" s="134"/>
      <c r="S4398" s="134"/>
      <c r="T4398" s="134"/>
      <c r="U4398" s="134"/>
      <c r="V4398" s="134"/>
      <c r="W4398" s="134"/>
      <c r="X4398" s="134"/>
      <c r="Y4398" s="134"/>
      <c r="Z4398" s="134"/>
      <c r="AA4398" s="134"/>
      <c r="AB4398" s="134"/>
      <c r="AC4398" s="134"/>
      <c r="AD4398" s="134"/>
      <c r="AE4398" s="134"/>
    </row>
    <row r="4399" spans="2:31">
      <c r="B4399" s="1319">
        <f t="shared" si="188"/>
        <v>-1</v>
      </c>
      <c r="D4399" s="1310"/>
      <c r="E4399" s="1310"/>
      <c r="F4399" s="1320"/>
      <c r="G4399" s="1310"/>
      <c r="H4399" s="1310"/>
      <c r="I4399" s="1310"/>
      <c r="J4399" s="1321"/>
      <c r="K4399" s="1321"/>
      <c r="L4399" s="1310"/>
      <c r="N4399" s="1322">
        <f t="shared" si="186"/>
        <v>0</v>
      </c>
      <c r="O4399" s="1323">
        <f t="shared" si="187"/>
        <v>0</v>
      </c>
      <c r="P4399" s="1323">
        <f>O4399/'1.5 Universal Data'!$E$36</f>
        <v>0</v>
      </c>
      <c r="R4399" s="134"/>
      <c r="S4399" s="134"/>
      <c r="T4399" s="134"/>
      <c r="U4399" s="134"/>
      <c r="V4399" s="134"/>
      <c r="W4399" s="134"/>
      <c r="X4399" s="134"/>
      <c r="Y4399" s="134"/>
      <c r="Z4399" s="134"/>
      <c r="AA4399" s="134"/>
      <c r="AB4399" s="134"/>
      <c r="AC4399" s="134"/>
      <c r="AD4399" s="134"/>
      <c r="AE4399" s="134"/>
    </row>
    <row r="4400" spans="2:31">
      <c r="B4400" s="1319">
        <f t="shared" si="188"/>
        <v>-1</v>
      </c>
      <c r="D4400" s="1310"/>
      <c r="E4400" s="1310"/>
      <c r="F4400" s="1320"/>
      <c r="G4400" s="1310"/>
      <c r="H4400" s="1310"/>
      <c r="I4400" s="1310"/>
      <c r="J4400" s="1321"/>
      <c r="K4400" s="1321"/>
      <c r="L4400" s="1310"/>
      <c r="N4400" s="1322">
        <f t="shared" si="186"/>
        <v>0</v>
      </c>
      <c r="O4400" s="1323">
        <f t="shared" si="187"/>
        <v>0</v>
      </c>
      <c r="P4400" s="1323">
        <f>O4400/'1.5 Universal Data'!$E$36</f>
        <v>0</v>
      </c>
      <c r="R4400" s="134"/>
      <c r="S4400" s="134"/>
      <c r="T4400" s="134"/>
      <c r="U4400" s="134"/>
      <c r="V4400" s="134"/>
      <c r="W4400" s="134"/>
      <c r="X4400" s="134"/>
      <c r="Y4400" s="134"/>
      <c r="Z4400" s="134"/>
      <c r="AA4400" s="134"/>
      <c r="AB4400" s="134"/>
      <c r="AC4400" s="134"/>
      <c r="AD4400" s="134"/>
      <c r="AE4400" s="134"/>
    </row>
    <row r="4401" spans="2:31">
      <c r="B4401" s="1319">
        <f t="shared" si="188"/>
        <v>-1</v>
      </c>
      <c r="D4401" s="1310"/>
      <c r="E4401" s="1310"/>
      <c r="F4401" s="1320"/>
      <c r="G4401" s="1310"/>
      <c r="H4401" s="1310"/>
      <c r="I4401" s="1310"/>
      <c r="J4401" s="1321"/>
      <c r="K4401" s="1321"/>
      <c r="L4401" s="1310"/>
      <c r="N4401" s="1322">
        <f t="shared" si="186"/>
        <v>0</v>
      </c>
      <c r="O4401" s="1323">
        <f t="shared" si="187"/>
        <v>0</v>
      </c>
      <c r="P4401" s="1323">
        <f>O4401/'1.5 Universal Data'!$E$36</f>
        <v>0</v>
      </c>
      <c r="R4401" s="134"/>
      <c r="S4401" s="134"/>
      <c r="T4401" s="134"/>
      <c r="U4401" s="134"/>
      <c r="V4401" s="134"/>
      <c r="W4401" s="134"/>
      <c r="X4401" s="134"/>
      <c r="Y4401" s="134"/>
      <c r="Z4401" s="134"/>
      <c r="AA4401" s="134"/>
      <c r="AB4401" s="134"/>
      <c r="AC4401" s="134"/>
      <c r="AD4401" s="134"/>
      <c r="AE4401" s="134"/>
    </row>
    <row r="4402" spans="2:31">
      <c r="B4402" s="1319">
        <f t="shared" si="188"/>
        <v>-1</v>
      </c>
      <c r="D4402" s="1310"/>
      <c r="E4402" s="1310"/>
      <c r="F4402" s="1320"/>
      <c r="G4402" s="1310"/>
      <c r="H4402" s="1310"/>
      <c r="I4402" s="1310"/>
      <c r="J4402" s="1321"/>
      <c r="K4402" s="1321"/>
      <c r="L4402" s="1310"/>
      <c r="N4402" s="1322">
        <f t="shared" si="186"/>
        <v>0</v>
      </c>
      <c r="O4402" s="1323">
        <f t="shared" si="187"/>
        <v>0</v>
      </c>
      <c r="P4402" s="1323">
        <f>O4402/'1.5 Universal Data'!$E$36</f>
        <v>0</v>
      </c>
      <c r="R4402" s="134"/>
      <c r="S4402" s="134"/>
      <c r="T4402" s="134"/>
      <c r="U4402" s="134"/>
      <c r="V4402" s="134"/>
      <c r="W4402" s="134"/>
      <c r="X4402" s="134"/>
      <c r="Y4402" s="134"/>
      <c r="Z4402" s="134"/>
      <c r="AA4402" s="134"/>
      <c r="AB4402" s="134"/>
      <c r="AC4402" s="134"/>
      <c r="AD4402" s="134"/>
      <c r="AE4402" s="134"/>
    </row>
    <row r="4403" spans="2:31">
      <c r="B4403" s="1319">
        <f t="shared" si="188"/>
        <v>-1</v>
      </c>
      <c r="D4403" s="1310"/>
      <c r="E4403" s="1310"/>
      <c r="F4403" s="1320"/>
      <c r="G4403" s="1310"/>
      <c r="H4403" s="1310"/>
      <c r="I4403" s="1310"/>
      <c r="J4403" s="1321"/>
      <c r="K4403" s="1321"/>
      <c r="L4403" s="1310"/>
      <c r="N4403" s="1322">
        <f t="shared" si="186"/>
        <v>0</v>
      </c>
      <c r="O4403" s="1323">
        <f t="shared" si="187"/>
        <v>0</v>
      </c>
      <c r="P4403" s="1323">
        <f>O4403/'1.5 Universal Data'!$E$36</f>
        <v>0</v>
      </c>
      <c r="R4403" s="134"/>
      <c r="S4403" s="134"/>
      <c r="T4403" s="134"/>
      <c r="U4403" s="134"/>
      <c r="V4403" s="134"/>
      <c r="W4403" s="134"/>
      <c r="X4403" s="134"/>
      <c r="Y4403" s="134"/>
      <c r="Z4403" s="134"/>
      <c r="AA4403" s="134"/>
      <c r="AB4403" s="134"/>
      <c r="AC4403" s="134"/>
      <c r="AD4403" s="134"/>
      <c r="AE4403" s="134"/>
    </row>
    <row r="4404" spans="2:31">
      <c r="B4404" s="1319">
        <f t="shared" si="188"/>
        <v>-1</v>
      </c>
      <c r="D4404" s="1310"/>
      <c r="E4404" s="1310"/>
      <c r="F4404" s="1320"/>
      <c r="G4404" s="1310"/>
      <c r="H4404" s="1310"/>
      <c r="I4404" s="1310"/>
      <c r="J4404" s="1321"/>
      <c r="K4404" s="1321"/>
      <c r="L4404" s="1310"/>
      <c r="N4404" s="1322">
        <f t="shared" si="186"/>
        <v>0</v>
      </c>
      <c r="O4404" s="1323">
        <f t="shared" si="187"/>
        <v>0</v>
      </c>
      <c r="P4404" s="1323">
        <f>O4404/'1.5 Universal Data'!$E$36</f>
        <v>0</v>
      </c>
      <c r="R4404" s="134"/>
      <c r="S4404" s="134"/>
      <c r="T4404" s="134"/>
      <c r="U4404" s="134"/>
      <c r="V4404" s="134"/>
      <c r="W4404" s="134"/>
      <c r="X4404" s="134"/>
      <c r="Y4404" s="134"/>
      <c r="Z4404" s="134"/>
      <c r="AA4404" s="134"/>
      <c r="AB4404" s="134"/>
      <c r="AC4404" s="134"/>
      <c r="AD4404" s="134"/>
      <c r="AE4404" s="134"/>
    </row>
    <row r="4405" spans="2:31">
      <c r="B4405" s="1319">
        <f t="shared" si="188"/>
        <v>-1</v>
      </c>
      <c r="D4405" s="1310"/>
      <c r="E4405" s="1310"/>
      <c r="F4405" s="1320"/>
      <c r="G4405" s="1310"/>
      <c r="H4405" s="1310"/>
      <c r="I4405" s="1310"/>
      <c r="J4405" s="1321"/>
      <c r="K4405" s="1321"/>
      <c r="L4405" s="1310"/>
      <c r="N4405" s="1322">
        <f t="shared" si="186"/>
        <v>0</v>
      </c>
      <c r="O4405" s="1323">
        <f t="shared" si="187"/>
        <v>0</v>
      </c>
      <c r="P4405" s="1323">
        <f>O4405/'1.5 Universal Data'!$E$36</f>
        <v>0</v>
      </c>
      <c r="R4405" s="134"/>
      <c r="S4405" s="134"/>
      <c r="T4405" s="134"/>
      <c r="U4405" s="134"/>
      <c r="V4405" s="134"/>
      <c r="W4405" s="134"/>
      <c r="X4405" s="134"/>
      <c r="Y4405" s="134"/>
      <c r="Z4405" s="134"/>
      <c r="AA4405" s="134"/>
      <c r="AB4405" s="134"/>
      <c r="AC4405" s="134"/>
      <c r="AD4405" s="134"/>
      <c r="AE4405" s="134"/>
    </row>
    <row r="4406" spans="2:31">
      <c r="B4406" s="1319">
        <f t="shared" si="188"/>
        <v>-1</v>
      </c>
      <c r="D4406" s="1310"/>
      <c r="E4406" s="1310"/>
      <c r="F4406" s="1320"/>
      <c r="G4406" s="1310"/>
      <c r="H4406" s="1310"/>
      <c r="I4406" s="1310"/>
      <c r="J4406" s="1321"/>
      <c r="K4406" s="1321"/>
      <c r="L4406" s="1310"/>
      <c r="N4406" s="1322">
        <f t="shared" si="186"/>
        <v>0</v>
      </c>
      <c r="O4406" s="1323">
        <f t="shared" si="187"/>
        <v>0</v>
      </c>
      <c r="P4406" s="1323">
        <f>O4406/'1.5 Universal Data'!$E$36</f>
        <v>0</v>
      </c>
      <c r="R4406" s="134"/>
      <c r="S4406" s="134"/>
      <c r="T4406" s="134"/>
      <c r="U4406" s="134"/>
      <c r="V4406" s="134"/>
      <c r="W4406" s="134"/>
      <c r="X4406" s="134"/>
      <c r="Y4406" s="134"/>
      <c r="Z4406" s="134"/>
      <c r="AA4406" s="134"/>
      <c r="AB4406" s="134"/>
      <c r="AC4406" s="134"/>
      <c r="AD4406" s="134"/>
      <c r="AE4406" s="134"/>
    </row>
    <row r="4407" spans="2:31">
      <c r="B4407" s="1319">
        <f t="shared" si="188"/>
        <v>-1</v>
      </c>
      <c r="D4407" s="1310"/>
      <c r="E4407" s="1310"/>
      <c r="F4407" s="1320"/>
      <c r="G4407" s="1310"/>
      <c r="H4407" s="1310"/>
      <c r="I4407" s="1310"/>
      <c r="J4407" s="1321"/>
      <c r="K4407" s="1321"/>
      <c r="L4407" s="1310"/>
      <c r="N4407" s="1322">
        <f t="shared" si="186"/>
        <v>0</v>
      </c>
      <c r="O4407" s="1323">
        <f t="shared" si="187"/>
        <v>0</v>
      </c>
      <c r="P4407" s="1323">
        <f>O4407/'1.5 Universal Data'!$E$36</f>
        <v>0</v>
      </c>
      <c r="R4407" s="134"/>
      <c r="S4407" s="134"/>
      <c r="T4407" s="134"/>
      <c r="U4407" s="134"/>
      <c r="V4407" s="134"/>
      <c r="W4407" s="134"/>
      <c r="X4407" s="134"/>
      <c r="Y4407" s="134"/>
      <c r="Z4407" s="134"/>
      <c r="AA4407" s="134"/>
      <c r="AB4407" s="134"/>
      <c r="AC4407" s="134"/>
      <c r="AD4407" s="134"/>
      <c r="AE4407" s="134"/>
    </row>
    <row r="4408" spans="2:31">
      <c r="B4408" s="1319">
        <f t="shared" si="188"/>
        <v>-1</v>
      </c>
      <c r="D4408" s="1310"/>
      <c r="E4408" s="1310"/>
      <c r="F4408" s="1320"/>
      <c r="G4408" s="1310"/>
      <c r="H4408" s="1310"/>
      <c r="I4408" s="1310"/>
      <c r="J4408" s="1321"/>
      <c r="K4408" s="1321"/>
      <c r="L4408" s="1310"/>
      <c r="N4408" s="1322">
        <f t="shared" si="186"/>
        <v>0</v>
      </c>
      <c r="O4408" s="1323">
        <f t="shared" si="187"/>
        <v>0</v>
      </c>
      <c r="P4408" s="1323">
        <f>O4408/'1.5 Universal Data'!$E$36</f>
        <v>0</v>
      </c>
      <c r="R4408" s="134"/>
      <c r="S4408" s="134"/>
      <c r="T4408" s="134"/>
      <c r="U4408" s="134"/>
      <c r="V4408" s="134"/>
      <c r="W4408" s="134"/>
      <c r="X4408" s="134"/>
      <c r="Y4408" s="134"/>
      <c r="Z4408" s="134"/>
      <c r="AA4408" s="134"/>
      <c r="AB4408" s="134"/>
      <c r="AC4408" s="134"/>
      <c r="AD4408" s="134"/>
      <c r="AE4408" s="134"/>
    </row>
    <row r="4409" spans="2:31">
      <c r="B4409" s="1319">
        <f t="shared" si="188"/>
        <v>-1</v>
      </c>
      <c r="D4409" s="1310"/>
      <c r="E4409" s="1310"/>
      <c r="F4409" s="1320"/>
      <c r="G4409" s="1310"/>
      <c r="H4409" s="1310"/>
      <c r="I4409" s="1310"/>
      <c r="J4409" s="1321"/>
      <c r="K4409" s="1321"/>
      <c r="L4409" s="1310"/>
      <c r="N4409" s="1322">
        <f t="shared" si="186"/>
        <v>0</v>
      </c>
      <c r="O4409" s="1323">
        <f t="shared" si="187"/>
        <v>0</v>
      </c>
      <c r="P4409" s="1323">
        <f>O4409/'1.5 Universal Data'!$E$36</f>
        <v>0</v>
      </c>
      <c r="R4409" s="134"/>
      <c r="S4409" s="134"/>
      <c r="T4409" s="134"/>
      <c r="U4409" s="134"/>
      <c r="V4409" s="134"/>
      <c r="W4409" s="134"/>
      <c r="X4409" s="134"/>
      <c r="Y4409" s="134"/>
      <c r="Z4409" s="134"/>
      <c r="AA4409" s="134"/>
      <c r="AB4409" s="134"/>
      <c r="AC4409" s="134"/>
      <c r="AD4409" s="134"/>
      <c r="AE4409" s="134"/>
    </row>
    <row r="4410" spans="2:31">
      <c r="B4410" s="1319">
        <f t="shared" si="188"/>
        <v>-1</v>
      </c>
      <c r="D4410" s="1310"/>
      <c r="E4410" s="1310"/>
      <c r="F4410" s="1320"/>
      <c r="G4410" s="1310"/>
      <c r="H4410" s="1310"/>
      <c r="I4410" s="1310"/>
      <c r="J4410" s="1321"/>
      <c r="K4410" s="1321"/>
      <c r="L4410" s="1310"/>
      <c r="N4410" s="1322">
        <f t="shared" si="186"/>
        <v>0</v>
      </c>
      <c r="O4410" s="1323">
        <f t="shared" si="187"/>
        <v>0</v>
      </c>
      <c r="P4410" s="1323">
        <f>O4410/'1.5 Universal Data'!$E$36</f>
        <v>0</v>
      </c>
      <c r="R4410" s="134"/>
      <c r="S4410" s="134"/>
      <c r="T4410" s="134"/>
      <c r="U4410" s="134"/>
      <c r="V4410" s="134"/>
      <c r="W4410" s="134"/>
      <c r="X4410" s="134"/>
      <c r="Y4410" s="134"/>
      <c r="Z4410" s="134"/>
      <c r="AA4410" s="134"/>
      <c r="AB4410" s="134"/>
      <c r="AC4410" s="134"/>
      <c r="AD4410" s="134"/>
      <c r="AE4410" s="134"/>
    </row>
    <row r="4411" spans="2:31">
      <c r="B4411" s="1319">
        <f t="shared" si="188"/>
        <v>-1</v>
      </c>
      <c r="D4411" s="1310"/>
      <c r="E4411" s="1310"/>
      <c r="F4411" s="1320"/>
      <c r="G4411" s="1310"/>
      <c r="H4411" s="1310"/>
      <c r="I4411" s="1310"/>
      <c r="J4411" s="1321"/>
      <c r="K4411" s="1321"/>
      <c r="L4411" s="1310"/>
      <c r="N4411" s="1322">
        <f t="shared" si="186"/>
        <v>0</v>
      </c>
      <c r="O4411" s="1323">
        <f t="shared" si="187"/>
        <v>0</v>
      </c>
      <c r="P4411" s="1323">
        <f>O4411/'1.5 Universal Data'!$E$36</f>
        <v>0</v>
      </c>
      <c r="R4411" s="134"/>
      <c r="S4411" s="134"/>
      <c r="T4411" s="134"/>
      <c r="U4411" s="134"/>
      <c r="V4411" s="134"/>
      <c r="W4411" s="134"/>
      <c r="X4411" s="134"/>
      <c r="Y4411" s="134"/>
      <c r="Z4411" s="134"/>
      <c r="AA4411" s="134"/>
      <c r="AB4411" s="134"/>
      <c r="AC4411" s="134"/>
      <c r="AD4411" s="134"/>
      <c r="AE4411" s="134"/>
    </row>
    <row r="4412" spans="2:31">
      <c r="B4412" s="1319">
        <f t="shared" si="188"/>
        <v>-1</v>
      </c>
      <c r="D4412" s="1310"/>
      <c r="E4412" s="1310"/>
      <c r="F4412" s="1320"/>
      <c r="G4412" s="1310"/>
      <c r="H4412" s="1310"/>
      <c r="I4412" s="1310"/>
      <c r="J4412" s="1321"/>
      <c r="K4412" s="1321"/>
      <c r="L4412" s="1310"/>
      <c r="N4412" s="1322">
        <f t="shared" si="186"/>
        <v>0</v>
      </c>
      <c r="O4412" s="1323">
        <f t="shared" si="187"/>
        <v>0</v>
      </c>
      <c r="P4412" s="1323">
        <f>O4412/'1.5 Universal Data'!$E$36</f>
        <v>0</v>
      </c>
      <c r="R4412" s="134"/>
      <c r="S4412" s="134"/>
      <c r="T4412" s="134"/>
      <c r="U4412" s="134"/>
      <c r="V4412" s="134"/>
      <c r="W4412" s="134"/>
      <c r="X4412" s="134"/>
      <c r="Y4412" s="134"/>
      <c r="Z4412" s="134"/>
      <c r="AA4412" s="134"/>
      <c r="AB4412" s="134"/>
      <c r="AC4412" s="134"/>
      <c r="AD4412" s="134"/>
      <c r="AE4412" s="134"/>
    </row>
    <row r="4413" spans="2:31">
      <c r="B4413" s="1319">
        <f t="shared" si="188"/>
        <v>-1</v>
      </c>
      <c r="D4413" s="1310"/>
      <c r="E4413" s="1310"/>
      <c r="F4413" s="1320"/>
      <c r="G4413" s="1310"/>
      <c r="H4413" s="1310"/>
      <c r="I4413" s="1310"/>
      <c r="J4413" s="1321"/>
      <c r="K4413" s="1321"/>
      <c r="L4413" s="1310"/>
      <c r="N4413" s="1322">
        <f t="shared" si="186"/>
        <v>0</v>
      </c>
      <c r="O4413" s="1323">
        <f t="shared" si="187"/>
        <v>0</v>
      </c>
      <c r="P4413" s="1323">
        <f>O4413/'1.5 Universal Data'!$E$36</f>
        <v>0</v>
      </c>
      <c r="R4413" s="134"/>
      <c r="S4413" s="134"/>
      <c r="T4413" s="134"/>
      <c r="U4413" s="134"/>
      <c r="V4413" s="134"/>
      <c r="W4413" s="134"/>
      <c r="X4413" s="134"/>
      <c r="Y4413" s="134"/>
      <c r="Z4413" s="134"/>
      <c r="AA4413" s="134"/>
      <c r="AB4413" s="134"/>
      <c r="AC4413" s="134"/>
      <c r="AD4413" s="134"/>
      <c r="AE4413" s="134"/>
    </row>
    <row r="4414" spans="2:31">
      <c r="B4414" s="1319">
        <f t="shared" si="188"/>
        <v>-1</v>
      </c>
      <c r="D4414" s="1310"/>
      <c r="E4414" s="1310"/>
      <c r="F4414" s="1320"/>
      <c r="G4414" s="1310"/>
      <c r="H4414" s="1310"/>
      <c r="I4414" s="1310"/>
      <c r="J4414" s="1321"/>
      <c r="K4414" s="1321"/>
      <c r="L4414" s="1310"/>
      <c r="N4414" s="1322">
        <f t="shared" si="186"/>
        <v>0</v>
      </c>
      <c r="O4414" s="1323">
        <f t="shared" si="187"/>
        <v>0</v>
      </c>
      <c r="P4414" s="1323">
        <f>O4414/'1.5 Universal Data'!$E$36</f>
        <v>0</v>
      </c>
      <c r="R4414" s="134"/>
      <c r="S4414" s="134"/>
      <c r="T4414" s="134"/>
      <c r="U4414" s="134"/>
      <c r="V4414" s="134"/>
      <c r="W4414" s="134"/>
      <c r="X4414" s="134"/>
      <c r="Y4414" s="134"/>
      <c r="Z4414" s="134"/>
      <c r="AA4414" s="134"/>
      <c r="AB4414" s="134"/>
      <c r="AC4414" s="134"/>
      <c r="AD4414" s="134"/>
      <c r="AE4414" s="134"/>
    </row>
    <row r="4415" spans="2:31">
      <c r="B4415" s="1319">
        <f t="shared" si="188"/>
        <v>-1</v>
      </c>
      <c r="D4415" s="1310"/>
      <c r="E4415" s="1310"/>
      <c r="F4415" s="1320"/>
      <c r="G4415" s="1310"/>
      <c r="H4415" s="1310"/>
      <c r="I4415" s="1310"/>
      <c r="J4415" s="1321"/>
      <c r="K4415" s="1321"/>
      <c r="L4415" s="1310"/>
      <c r="N4415" s="1322">
        <f t="shared" si="186"/>
        <v>0</v>
      </c>
      <c r="O4415" s="1323">
        <f t="shared" si="187"/>
        <v>0</v>
      </c>
      <c r="P4415" s="1323">
        <f>O4415/'1.5 Universal Data'!$E$36</f>
        <v>0</v>
      </c>
      <c r="R4415" s="134"/>
      <c r="S4415" s="134"/>
      <c r="T4415" s="134"/>
      <c r="U4415" s="134"/>
      <c r="V4415" s="134"/>
      <c r="W4415" s="134"/>
      <c r="X4415" s="134"/>
      <c r="Y4415" s="134"/>
      <c r="Z4415" s="134"/>
      <c r="AA4415" s="134"/>
      <c r="AB4415" s="134"/>
      <c r="AC4415" s="134"/>
      <c r="AD4415" s="134"/>
      <c r="AE4415" s="134"/>
    </row>
    <row r="4416" spans="2:31">
      <c r="B4416" s="1319">
        <f t="shared" si="188"/>
        <v>-1</v>
      </c>
      <c r="D4416" s="1310"/>
      <c r="E4416" s="1310"/>
      <c r="F4416" s="1320"/>
      <c r="G4416" s="1310"/>
      <c r="H4416" s="1310"/>
      <c r="I4416" s="1310"/>
      <c r="J4416" s="1321"/>
      <c r="K4416" s="1321"/>
      <c r="L4416" s="1310"/>
      <c r="N4416" s="1322">
        <f t="shared" si="186"/>
        <v>0</v>
      </c>
      <c r="O4416" s="1323">
        <f t="shared" si="187"/>
        <v>0</v>
      </c>
      <c r="P4416" s="1323">
        <f>O4416/'1.5 Universal Data'!$E$36</f>
        <v>0</v>
      </c>
      <c r="R4416" s="134"/>
      <c r="S4416" s="134"/>
      <c r="T4416" s="134"/>
      <c r="U4416" s="134"/>
      <c r="V4416" s="134"/>
      <c r="W4416" s="134"/>
      <c r="X4416" s="134"/>
      <c r="Y4416" s="134"/>
      <c r="Z4416" s="134"/>
      <c r="AA4416" s="134"/>
      <c r="AB4416" s="134"/>
      <c r="AC4416" s="134"/>
      <c r="AD4416" s="134"/>
      <c r="AE4416" s="134"/>
    </row>
    <row r="4417" spans="2:31">
      <c r="B4417" s="1319">
        <f t="shared" si="188"/>
        <v>-1</v>
      </c>
      <c r="D4417" s="1310"/>
      <c r="E4417" s="1310"/>
      <c r="F4417" s="1320"/>
      <c r="G4417" s="1310"/>
      <c r="H4417" s="1310"/>
      <c r="I4417" s="1310"/>
      <c r="J4417" s="1321"/>
      <c r="K4417" s="1321"/>
      <c r="L4417" s="1310"/>
      <c r="N4417" s="1322">
        <f t="shared" si="186"/>
        <v>0</v>
      </c>
      <c r="O4417" s="1323">
        <f t="shared" si="187"/>
        <v>0</v>
      </c>
      <c r="P4417" s="1323">
        <f>O4417/'1.5 Universal Data'!$E$36</f>
        <v>0</v>
      </c>
      <c r="R4417" s="134"/>
      <c r="S4417" s="134"/>
      <c r="T4417" s="134"/>
      <c r="U4417" s="134"/>
      <c r="V4417" s="134"/>
      <c r="W4417" s="134"/>
      <c r="X4417" s="134"/>
      <c r="Y4417" s="134"/>
      <c r="Z4417" s="134"/>
      <c r="AA4417" s="134"/>
      <c r="AB4417" s="134"/>
      <c r="AC4417" s="134"/>
      <c r="AD4417" s="134"/>
      <c r="AE4417" s="134"/>
    </row>
    <row r="4418" spans="2:31">
      <c r="B4418" s="1319">
        <f t="shared" si="188"/>
        <v>-1</v>
      </c>
      <c r="D4418" s="1310"/>
      <c r="E4418" s="1310"/>
      <c r="F4418" s="1320"/>
      <c r="G4418" s="1310"/>
      <c r="H4418" s="1310"/>
      <c r="I4418" s="1310"/>
      <c r="J4418" s="1321"/>
      <c r="K4418" s="1321"/>
      <c r="L4418" s="1310"/>
      <c r="N4418" s="1322">
        <f t="shared" si="186"/>
        <v>0</v>
      </c>
      <c r="O4418" s="1323">
        <f t="shared" si="187"/>
        <v>0</v>
      </c>
      <c r="P4418" s="1323">
        <f>O4418/'1.5 Universal Data'!$E$36</f>
        <v>0</v>
      </c>
      <c r="R4418" s="134"/>
      <c r="S4418" s="134"/>
      <c r="T4418" s="134"/>
      <c r="U4418" s="134"/>
      <c r="V4418" s="134"/>
      <c r="W4418" s="134"/>
      <c r="X4418" s="134"/>
      <c r="Y4418" s="134"/>
      <c r="Z4418" s="134"/>
      <c r="AA4418" s="134"/>
      <c r="AB4418" s="134"/>
      <c r="AC4418" s="134"/>
      <c r="AD4418" s="134"/>
      <c r="AE4418" s="134"/>
    </row>
    <row r="4419" spans="2:31">
      <c r="B4419" s="1319">
        <f t="shared" si="188"/>
        <v>-1</v>
      </c>
      <c r="D4419" s="1310"/>
      <c r="E4419" s="1310"/>
      <c r="F4419" s="1320"/>
      <c r="G4419" s="1310"/>
      <c r="H4419" s="1310"/>
      <c r="I4419" s="1310"/>
      <c r="J4419" s="1321"/>
      <c r="K4419" s="1321"/>
      <c r="L4419" s="1310"/>
      <c r="N4419" s="1322">
        <f t="shared" si="186"/>
        <v>0</v>
      </c>
      <c r="O4419" s="1323">
        <f t="shared" si="187"/>
        <v>0</v>
      </c>
      <c r="P4419" s="1323">
        <f>O4419/'1.5 Universal Data'!$E$36</f>
        <v>0</v>
      </c>
      <c r="R4419" s="134"/>
      <c r="S4419" s="134"/>
      <c r="T4419" s="134"/>
      <c r="U4419" s="134"/>
      <c r="V4419" s="134"/>
      <c r="W4419" s="134"/>
      <c r="X4419" s="134"/>
      <c r="Y4419" s="134"/>
      <c r="Z4419" s="134"/>
      <c r="AA4419" s="134"/>
      <c r="AB4419" s="134"/>
      <c r="AC4419" s="134"/>
      <c r="AD4419" s="134"/>
      <c r="AE4419" s="134"/>
    </row>
    <row r="4420" spans="2:31">
      <c r="B4420" s="1319">
        <f t="shared" si="188"/>
        <v>-1</v>
      </c>
      <c r="D4420" s="1310"/>
      <c r="E4420" s="1310"/>
      <c r="F4420" s="1320"/>
      <c r="G4420" s="1310"/>
      <c r="H4420" s="1310"/>
      <c r="I4420" s="1310"/>
      <c r="J4420" s="1321"/>
      <c r="K4420" s="1321"/>
      <c r="L4420" s="1310"/>
      <c r="N4420" s="1322">
        <f t="shared" si="186"/>
        <v>0</v>
      </c>
      <c r="O4420" s="1323">
        <f t="shared" si="187"/>
        <v>0</v>
      </c>
      <c r="P4420" s="1323">
        <f>O4420/'1.5 Universal Data'!$E$36</f>
        <v>0</v>
      </c>
      <c r="R4420" s="134"/>
      <c r="S4420" s="134"/>
      <c r="T4420" s="134"/>
      <c r="U4420" s="134"/>
      <c r="V4420" s="134"/>
      <c r="W4420" s="134"/>
      <c r="X4420" s="134"/>
      <c r="Y4420" s="134"/>
      <c r="Z4420" s="134"/>
      <c r="AA4420" s="134"/>
      <c r="AB4420" s="134"/>
      <c r="AC4420" s="134"/>
      <c r="AD4420" s="134"/>
      <c r="AE4420" s="134"/>
    </row>
    <row r="4421" spans="2:31">
      <c r="B4421" s="1319">
        <f t="shared" si="188"/>
        <v>-1</v>
      </c>
      <c r="D4421" s="1310"/>
      <c r="E4421" s="1310"/>
      <c r="F4421" s="1320"/>
      <c r="G4421" s="1310"/>
      <c r="H4421" s="1310"/>
      <c r="I4421" s="1310"/>
      <c r="J4421" s="1321"/>
      <c r="K4421" s="1321"/>
      <c r="L4421" s="1310"/>
      <c r="N4421" s="1322">
        <f t="shared" si="186"/>
        <v>0</v>
      </c>
      <c r="O4421" s="1323">
        <f t="shared" si="187"/>
        <v>0</v>
      </c>
      <c r="P4421" s="1323">
        <f>O4421/'1.5 Universal Data'!$E$36</f>
        <v>0</v>
      </c>
      <c r="R4421" s="134"/>
      <c r="S4421" s="134"/>
      <c r="T4421" s="134"/>
      <c r="U4421" s="134"/>
      <c r="V4421" s="134"/>
      <c r="W4421" s="134"/>
      <c r="X4421" s="134"/>
      <c r="Y4421" s="134"/>
      <c r="Z4421" s="134"/>
      <c r="AA4421" s="134"/>
      <c r="AB4421" s="134"/>
      <c r="AC4421" s="134"/>
      <c r="AD4421" s="134"/>
      <c r="AE4421" s="134"/>
    </row>
    <row r="4422" spans="2:31">
      <c r="B4422" s="1319">
        <f t="shared" si="188"/>
        <v>-1</v>
      </c>
      <c r="D4422" s="1310"/>
      <c r="E4422" s="1310"/>
      <c r="F4422" s="1320"/>
      <c r="G4422" s="1310"/>
      <c r="H4422" s="1310"/>
      <c r="I4422" s="1310"/>
      <c r="J4422" s="1321"/>
      <c r="K4422" s="1321"/>
      <c r="L4422" s="1310"/>
      <c r="N4422" s="1322">
        <f t="shared" si="186"/>
        <v>0</v>
      </c>
      <c r="O4422" s="1323">
        <f t="shared" si="187"/>
        <v>0</v>
      </c>
      <c r="P4422" s="1323">
        <f>O4422/'1.5 Universal Data'!$E$36</f>
        <v>0</v>
      </c>
      <c r="R4422" s="134"/>
      <c r="S4422" s="134"/>
      <c r="T4422" s="134"/>
      <c r="U4422" s="134"/>
      <c r="V4422" s="134"/>
      <c r="W4422" s="134"/>
      <c r="X4422" s="134"/>
      <c r="Y4422" s="134"/>
      <c r="Z4422" s="134"/>
      <c r="AA4422" s="134"/>
      <c r="AB4422" s="134"/>
      <c r="AC4422" s="134"/>
      <c r="AD4422" s="134"/>
      <c r="AE4422" s="134"/>
    </row>
    <row r="4423" spans="2:31">
      <c r="B4423" s="1319">
        <f t="shared" si="188"/>
        <v>-1</v>
      </c>
      <c r="D4423" s="1310"/>
      <c r="E4423" s="1310"/>
      <c r="F4423" s="1320"/>
      <c r="G4423" s="1310"/>
      <c r="H4423" s="1310"/>
      <c r="I4423" s="1310"/>
      <c r="J4423" s="1321"/>
      <c r="K4423" s="1321"/>
      <c r="L4423" s="1310"/>
      <c r="N4423" s="1322">
        <f t="shared" si="186"/>
        <v>0</v>
      </c>
      <c r="O4423" s="1323">
        <f t="shared" si="187"/>
        <v>0</v>
      </c>
      <c r="P4423" s="1323">
        <f>O4423/'1.5 Universal Data'!$E$36</f>
        <v>0</v>
      </c>
      <c r="R4423" s="134"/>
      <c r="S4423" s="134"/>
      <c r="T4423" s="134"/>
      <c r="U4423" s="134"/>
      <c r="V4423" s="134"/>
      <c r="W4423" s="134"/>
      <c r="X4423" s="134"/>
      <c r="Y4423" s="134"/>
      <c r="Z4423" s="134"/>
      <c r="AA4423" s="134"/>
      <c r="AB4423" s="134"/>
      <c r="AC4423" s="134"/>
      <c r="AD4423" s="134"/>
      <c r="AE4423" s="134"/>
    </row>
    <row r="4424" spans="2:31">
      <c r="B4424" s="1319">
        <f t="shared" si="188"/>
        <v>-1</v>
      </c>
      <c r="D4424" s="1310"/>
      <c r="E4424" s="1310"/>
      <c r="F4424" s="1320"/>
      <c r="G4424" s="1310"/>
      <c r="H4424" s="1310"/>
      <c r="I4424" s="1310"/>
      <c r="J4424" s="1321"/>
      <c r="K4424" s="1321"/>
      <c r="L4424" s="1310"/>
      <c r="N4424" s="1322">
        <f t="shared" si="186"/>
        <v>0</v>
      </c>
      <c r="O4424" s="1323">
        <f t="shared" si="187"/>
        <v>0</v>
      </c>
      <c r="P4424" s="1323">
        <f>O4424/'1.5 Universal Data'!$E$36</f>
        <v>0</v>
      </c>
      <c r="R4424" s="134"/>
      <c r="S4424" s="134"/>
      <c r="T4424" s="134"/>
      <c r="U4424" s="134"/>
      <c r="V4424" s="134"/>
      <c r="W4424" s="134"/>
      <c r="X4424" s="134"/>
      <c r="Y4424" s="134"/>
      <c r="Z4424" s="134"/>
      <c r="AA4424" s="134"/>
      <c r="AB4424" s="134"/>
      <c r="AC4424" s="134"/>
      <c r="AD4424" s="134"/>
      <c r="AE4424" s="134"/>
    </row>
    <row r="4425" spans="2:31">
      <c r="B4425" s="1319">
        <f t="shared" si="188"/>
        <v>-1</v>
      </c>
      <c r="D4425" s="1310"/>
      <c r="E4425" s="1310"/>
      <c r="F4425" s="1320"/>
      <c r="G4425" s="1310"/>
      <c r="H4425" s="1310"/>
      <c r="I4425" s="1310"/>
      <c r="J4425" s="1321"/>
      <c r="K4425" s="1321"/>
      <c r="L4425" s="1310"/>
      <c r="N4425" s="1322">
        <f t="shared" si="186"/>
        <v>0</v>
      </c>
      <c r="O4425" s="1323">
        <f t="shared" si="187"/>
        <v>0</v>
      </c>
      <c r="P4425" s="1323">
        <f>O4425/'1.5 Universal Data'!$E$36</f>
        <v>0</v>
      </c>
      <c r="R4425" s="134"/>
      <c r="S4425" s="134"/>
      <c r="T4425" s="134"/>
      <c r="U4425" s="134"/>
      <c r="V4425" s="134"/>
      <c r="W4425" s="134"/>
      <c r="X4425" s="134"/>
      <c r="Y4425" s="134"/>
      <c r="Z4425" s="134"/>
      <c r="AA4425" s="134"/>
      <c r="AB4425" s="134"/>
      <c r="AC4425" s="134"/>
      <c r="AD4425" s="134"/>
      <c r="AE4425" s="134"/>
    </row>
    <row r="4426" spans="2:31">
      <c r="B4426" s="1319">
        <f t="shared" si="188"/>
        <v>-1</v>
      </c>
      <c r="D4426" s="1310"/>
      <c r="E4426" s="1310"/>
      <c r="F4426" s="1320"/>
      <c r="G4426" s="1310"/>
      <c r="H4426" s="1310"/>
      <c r="I4426" s="1310"/>
      <c r="J4426" s="1321"/>
      <c r="K4426" s="1321"/>
      <c r="L4426" s="1310"/>
      <c r="N4426" s="1322">
        <f t="shared" si="186"/>
        <v>0</v>
      </c>
      <c r="O4426" s="1323">
        <f t="shared" si="187"/>
        <v>0</v>
      </c>
      <c r="P4426" s="1323">
        <f>O4426/'1.5 Universal Data'!$E$36</f>
        <v>0</v>
      </c>
      <c r="R4426" s="134"/>
      <c r="S4426" s="134"/>
      <c r="T4426" s="134"/>
      <c r="U4426" s="134"/>
      <c r="V4426" s="134"/>
      <c r="W4426" s="134"/>
      <c r="X4426" s="134"/>
      <c r="Y4426" s="134"/>
      <c r="Z4426" s="134"/>
      <c r="AA4426" s="134"/>
      <c r="AB4426" s="134"/>
      <c r="AC4426" s="134"/>
      <c r="AD4426" s="134"/>
      <c r="AE4426" s="134"/>
    </row>
    <row r="4427" spans="2:31">
      <c r="B4427" s="1319">
        <f t="shared" si="188"/>
        <v>-1</v>
      </c>
      <c r="D4427" s="1310"/>
      <c r="E4427" s="1310"/>
      <c r="F4427" s="1320"/>
      <c r="G4427" s="1310"/>
      <c r="H4427" s="1310"/>
      <c r="I4427" s="1310"/>
      <c r="J4427" s="1321"/>
      <c r="K4427" s="1321"/>
      <c r="L4427" s="1310"/>
      <c r="N4427" s="1322">
        <f t="shared" si="186"/>
        <v>0</v>
      </c>
      <c r="O4427" s="1323">
        <f t="shared" si="187"/>
        <v>0</v>
      </c>
      <c r="P4427" s="1323">
        <f>O4427/'1.5 Universal Data'!$E$36</f>
        <v>0</v>
      </c>
      <c r="R4427" s="134"/>
      <c r="S4427" s="134"/>
      <c r="T4427" s="134"/>
      <c r="U4427" s="134"/>
      <c r="V4427" s="134"/>
      <c r="W4427" s="134"/>
      <c r="X4427" s="134"/>
      <c r="Y4427" s="134"/>
      <c r="Z4427" s="134"/>
      <c r="AA4427" s="134"/>
      <c r="AB4427" s="134"/>
      <c r="AC4427" s="134"/>
      <c r="AD4427" s="134"/>
      <c r="AE4427" s="134"/>
    </row>
    <row r="4428" spans="2:31">
      <c r="B4428" s="1319">
        <f t="shared" si="188"/>
        <v>-1</v>
      </c>
      <c r="D4428" s="1310"/>
      <c r="E4428" s="1310"/>
      <c r="F4428" s="1320"/>
      <c r="G4428" s="1310"/>
      <c r="H4428" s="1310"/>
      <c r="I4428" s="1310"/>
      <c r="J4428" s="1321"/>
      <c r="K4428" s="1321"/>
      <c r="L4428" s="1310"/>
      <c r="N4428" s="1322">
        <f t="shared" si="186"/>
        <v>0</v>
      </c>
      <c r="O4428" s="1323">
        <f t="shared" si="187"/>
        <v>0</v>
      </c>
      <c r="P4428" s="1323">
        <f>O4428/'1.5 Universal Data'!$E$36</f>
        <v>0</v>
      </c>
      <c r="R4428" s="134"/>
      <c r="S4428" s="134"/>
      <c r="T4428" s="134"/>
      <c r="U4428" s="134"/>
      <c r="V4428" s="134"/>
      <c r="W4428" s="134"/>
      <c r="X4428" s="134"/>
      <c r="Y4428" s="134"/>
      <c r="Z4428" s="134"/>
      <c r="AA4428" s="134"/>
      <c r="AB4428" s="134"/>
      <c r="AC4428" s="134"/>
      <c r="AD4428" s="134"/>
      <c r="AE4428" s="134"/>
    </row>
    <row r="4429" spans="2:31">
      <c r="B4429" s="1319">
        <f t="shared" si="188"/>
        <v>-1</v>
      </c>
      <c r="D4429" s="1310"/>
      <c r="E4429" s="1310"/>
      <c r="F4429" s="1320"/>
      <c r="G4429" s="1310"/>
      <c r="H4429" s="1310"/>
      <c r="I4429" s="1310"/>
      <c r="J4429" s="1321"/>
      <c r="K4429" s="1321"/>
      <c r="L4429" s="1310"/>
      <c r="N4429" s="1322">
        <f t="shared" si="186"/>
        <v>0</v>
      </c>
      <c r="O4429" s="1323">
        <f t="shared" si="187"/>
        <v>0</v>
      </c>
      <c r="P4429" s="1323">
        <f>O4429/'1.5 Universal Data'!$E$36</f>
        <v>0</v>
      </c>
      <c r="R4429" s="134"/>
      <c r="S4429" s="134"/>
      <c r="T4429" s="134"/>
      <c r="U4429" s="134"/>
      <c r="V4429" s="134"/>
      <c r="W4429" s="134"/>
      <c r="X4429" s="134"/>
      <c r="Y4429" s="134"/>
      <c r="Z4429" s="134"/>
      <c r="AA4429" s="134"/>
      <c r="AB4429" s="134"/>
      <c r="AC4429" s="134"/>
      <c r="AD4429" s="134"/>
      <c r="AE4429" s="134"/>
    </row>
    <row r="4430" spans="2:31">
      <c r="B4430" s="1319">
        <f t="shared" si="188"/>
        <v>-1</v>
      </c>
      <c r="D4430" s="1310"/>
      <c r="E4430" s="1310"/>
      <c r="F4430" s="1320"/>
      <c r="G4430" s="1310"/>
      <c r="H4430" s="1310"/>
      <c r="I4430" s="1310"/>
      <c r="J4430" s="1321"/>
      <c r="K4430" s="1321"/>
      <c r="L4430" s="1310"/>
      <c r="N4430" s="1322">
        <f t="shared" si="186"/>
        <v>0</v>
      </c>
      <c r="O4430" s="1323">
        <f t="shared" si="187"/>
        <v>0</v>
      </c>
      <c r="P4430" s="1323">
        <f>O4430/'1.5 Universal Data'!$E$36</f>
        <v>0</v>
      </c>
      <c r="R4430" s="134"/>
      <c r="S4430" s="134"/>
      <c r="T4430" s="134"/>
      <c r="U4430" s="134"/>
      <c r="V4430" s="134"/>
      <c r="W4430" s="134"/>
      <c r="X4430" s="134"/>
      <c r="Y4430" s="134"/>
      <c r="Z4430" s="134"/>
      <c r="AA4430" s="134"/>
      <c r="AB4430" s="134"/>
      <c r="AC4430" s="134"/>
      <c r="AD4430" s="134"/>
      <c r="AE4430" s="134"/>
    </row>
    <row r="4431" spans="2:31">
      <c r="B4431" s="1319">
        <f t="shared" si="188"/>
        <v>-1</v>
      </c>
      <c r="D4431" s="1310"/>
      <c r="E4431" s="1310"/>
      <c r="F4431" s="1320"/>
      <c r="G4431" s="1310"/>
      <c r="H4431" s="1310"/>
      <c r="I4431" s="1310"/>
      <c r="J4431" s="1321"/>
      <c r="K4431" s="1321"/>
      <c r="L4431" s="1310"/>
      <c r="N4431" s="1322">
        <f t="shared" si="186"/>
        <v>0</v>
      </c>
      <c r="O4431" s="1323">
        <f t="shared" si="187"/>
        <v>0</v>
      </c>
      <c r="P4431" s="1323">
        <f>O4431/'1.5 Universal Data'!$E$36</f>
        <v>0</v>
      </c>
      <c r="R4431" s="134"/>
      <c r="S4431" s="134"/>
      <c r="T4431" s="134"/>
      <c r="U4431" s="134"/>
      <c r="V4431" s="134"/>
      <c r="W4431" s="134"/>
      <c r="X4431" s="134"/>
      <c r="Y4431" s="134"/>
      <c r="Z4431" s="134"/>
      <c r="AA4431" s="134"/>
      <c r="AB4431" s="134"/>
      <c r="AC4431" s="134"/>
      <c r="AD4431" s="134"/>
      <c r="AE4431" s="134"/>
    </row>
    <row r="4432" spans="2:31">
      <c r="B4432" s="1319">
        <f t="shared" si="188"/>
        <v>-1</v>
      </c>
      <c r="D4432" s="1310"/>
      <c r="E4432" s="1310"/>
      <c r="F4432" s="1320"/>
      <c r="G4432" s="1310"/>
      <c r="H4432" s="1310"/>
      <c r="I4432" s="1310"/>
      <c r="J4432" s="1321"/>
      <c r="K4432" s="1321"/>
      <c r="L4432" s="1310"/>
      <c r="N4432" s="1322">
        <f t="shared" ref="N4432:N4447" si="189">+H4432*((K4432-J4432)+1)*B4432</f>
        <v>0</v>
      </c>
      <c r="O4432" s="1323">
        <f t="shared" ref="O4432:O4447" si="190">N4432*L4432/100</f>
        <v>0</v>
      </c>
      <c r="P4432" s="1323">
        <f>O4432/'1.5 Universal Data'!$E$36</f>
        <v>0</v>
      </c>
      <c r="R4432" s="134"/>
      <c r="S4432" s="134"/>
      <c r="T4432" s="134"/>
      <c r="U4432" s="134"/>
      <c r="V4432" s="134"/>
      <c r="W4432" s="134"/>
      <c r="X4432" s="134"/>
      <c r="Y4432" s="134"/>
      <c r="Z4432" s="134"/>
      <c r="AA4432" s="134"/>
      <c r="AB4432" s="134"/>
      <c r="AC4432" s="134"/>
      <c r="AD4432" s="134"/>
      <c r="AE4432" s="134"/>
    </row>
    <row r="4433" spans="2:31">
      <c r="B4433" s="1319">
        <f t="shared" si="188"/>
        <v>-1</v>
      </c>
      <c r="D4433" s="1310"/>
      <c r="E4433" s="1310"/>
      <c r="F4433" s="1320"/>
      <c r="G4433" s="1310"/>
      <c r="H4433" s="1310"/>
      <c r="I4433" s="1310"/>
      <c r="J4433" s="1321"/>
      <c r="K4433" s="1321"/>
      <c r="L4433" s="1310"/>
      <c r="N4433" s="1322">
        <f t="shared" si="189"/>
        <v>0</v>
      </c>
      <c r="O4433" s="1323">
        <f t="shared" si="190"/>
        <v>0</v>
      </c>
      <c r="P4433" s="1323">
        <f>O4433/'1.5 Universal Data'!$E$36</f>
        <v>0</v>
      </c>
      <c r="R4433" s="134"/>
      <c r="S4433" s="134"/>
      <c r="T4433" s="134"/>
      <c r="U4433" s="134"/>
      <c r="V4433" s="134"/>
      <c r="W4433" s="134"/>
      <c r="X4433" s="134"/>
      <c r="Y4433" s="134"/>
      <c r="Z4433" s="134"/>
      <c r="AA4433" s="134"/>
      <c r="AB4433" s="134"/>
      <c r="AC4433" s="134"/>
      <c r="AD4433" s="134"/>
      <c r="AE4433" s="134"/>
    </row>
    <row r="4434" spans="2:31">
      <c r="B4434" s="1319">
        <f t="shared" si="188"/>
        <v>-1</v>
      </c>
      <c r="D4434" s="1310"/>
      <c r="E4434" s="1310"/>
      <c r="F4434" s="1320"/>
      <c r="G4434" s="1310"/>
      <c r="H4434" s="1310"/>
      <c r="I4434" s="1310"/>
      <c r="J4434" s="1321"/>
      <c r="K4434" s="1321"/>
      <c r="L4434" s="1310"/>
      <c r="N4434" s="1322">
        <f t="shared" si="189"/>
        <v>0</v>
      </c>
      <c r="O4434" s="1323">
        <f t="shared" si="190"/>
        <v>0</v>
      </c>
      <c r="P4434" s="1323">
        <f>O4434/'1.5 Universal Data'!$E$36</f>
        <v>0</v>
      </c>
      <c r="R4434" s="134"/>
      <c r="S4434" s="134"/>
      <c r="T4434" s="134"/>
      <c r="U4434" s="134"/>
      <c r="V4434" s="134"/>
      <c r="W4434" s="134"/>
      <c r="X4434" s="134"/>
      <c r="Y4434" s="134"/>
      <c r="Z4434" s="134"/>
      <c r="AA4434" s="134"/>
      <c r="AB4434" s="134"/>
      <c r="AC4434" s="134"/>
      <c r="AD4434" s="134"/>
      <c r="AE4434" s="134"/>
    </row>
    <row r="4435" spans="2:31">
      <c r="B4435" s="1319">
        <f t="shared" si="188"/>
        <v>-1</v>
      </c>
      <c r="D4435" s="1310"/>
      <c r="E4435" s="1310"/>
      <c r="F4435" s="1320"/>
      <c r="G4435" s="1310"/>
      <c r="H4435" s="1310"/>
      <c r="I4435" s="1310"/>
      <c r="J4435" s="1321"/>
      <c r="K4435" s="1321"/>
      <c r="L4435" s="1310"/>
      <c r="N4435" s="1322">
        <f t="shared" si="189"/>
        <v>0</v>
      </c>
      <c r="O4435" s="1323">
        <f t="shared" si="190"/>
        <v>0</v>
      </c>
      <c r="P4435" s="1323">
        <f>O4435/'1.5 Universal Data'!$E$36</f>
        <v>0</v>
      </c>
      <c r="R4435" s="134"/>
      <c r="S4435" s="134"/>
      <c r="T4435" s="134"/>
      <c r="U4435" s="134"/>
      <c r="V4435" s="134"/>
      <c r="W4435" s="134"/>
      <c r="X4435" s="134"/>
      <c r="Y4435" s="134"/>
      <c r="Z4435" s="134"/>
      <c r="AA4435" s="134"/>
      <c r="AB4435" s="134"/>
      <c r="AC4435" s="134"/>
      <c r="AD4435" s="134"/>
      <c r="AE4435" s="134"/>
    </row>
    <row r="4436" spans="2:31">
      <c r="B4436" s="1319">
        <f t="shared" si="188"/>
        <v>-1</v>
      </c>
      <c r="D4436" s="1310"/>
      <c r="E4436" s="1310"/>
      <c r="F4436" s="1320"/>
      <c r="G4436" s="1310"/>
      <c r="H4436" s="1310"/>
      <c r="I4436" s="1310"/>
      <c r="J4436" s="1321"/>
      <c r="K4436" s="1321"/>
      <c r="L4436" s="1310"/>
      <c r="N4436" s="1322">
        <f t="shared" si="189"/>
        <v>0</v>
      </c>
      <c r="O4436" s="1323">
        <f t="shared" si="190"/>
        <v>0</v>
      </c>
      <c r="P4436" s="1323">
        <f>O4436/'1.5 Universal Data'!$E$36</f>
        <v>0</v>
      </c>
      <c r="R4436" s="134"/>
      <c r="S4436" s="134"/>
      <c r="T4436" s="134"/>
      <c r="U4436" s="134"/>
      <c r="V4436" s="134"/>
      <c r="W4436" s="134"/>
      <c r="X4436" s="134"/>
      <c r="Y4436" s="134"/>
      <c r="Z4436" s="134"/>
      <c r="AA4436" s="134"/>
      <c r="AB4436" s="134"/>
      <c r="AC4436" s="134"/>
      <c r="AD4436" s="134"/>
      <c r="AE4436" s="134"/>
    </row>
    <row r="4437" spans="2:31">
      <c r="B4437" s="1319">
        <f t="shared" si="188"/>
        <v>-1</v>
      </c>
      <c r="D4437" s="1310"/>
      <c r="E4437" s="1310"/>
      <c r="F4437" s="1320"/>
      <c r="G4437" s="1310"/>
      <c r="H4437" s="1310"/>
      <c r="I4437" s="1310"/>
      <c r="J4437" s="1321"/>
      <c r="K4437" s="1321"/>
      <c r="L4437" s="1310"/>
      <c r="N4437" s="1322">
        <f t="shared" si="189"/>
        <v>0</v>
      </c>
      <c r="O4437" s="1323">
        <f t="shared" si="190"/>
        <v>0</v>
      </c>
      <c r="P4437" s="1323">
        <f>O4437/'1.5 Universal Data'!$E$36</f>
        <v>0</v>
      </c>
      <c r="R4437" s="134"/>
      <c r="S4437" s="134"/>
      <c r="T4437" s="134"/>
      <c r="U4437" s="134"/>
      <c r="V4437" s="134"/>
      <c r="W4437" s="134"/>
      <c r="X4437" s="134"/>
      <c r="Y4437" s="134"/>
      <c r="Z4437" s="134"/>
      <c r="AA4437" s="134"/>
      <c r="AB4437" s="134"/>
      <c r="AC4437" s="134"/>
      <c r="AD4437" s="134"/>
      <c r="AE4437" s="134"/>
    </row>
    <row r="4438" spans="2:31">
      <c r="B4438" s="1319">
        <f t="shared" si="188"/>
        <v>-1</v>
      </c>
      <c r="D4438" s="1310"/>
      <c r="E4438" s="1310"/>
      <c r="F4438" s="1320"/>
      <c r="G4438" s="1310"/>
      <c r="H4438" s="1310"/>
      <c r="I4438" s="1310"/>
      <c r="J4438" s="1321"/>
      <c r="K4438" s="1321"/>
      <c r="L4438" s="1310"/>
      <c r="N4438" s="1322">
        <f t="shared" si="189"/>
        <v>0</v>
      </c>
      <c r="O4438" s="1323">
        <f t="shared" si="190"/>
        <v>0</v>
      </c>
      <c r="P4438" s="1323">
        <f>O4438/'1.5 Universal Data'!$E$36</f>
        <v>0</v>
      </c>
      <c r="R4438" s="134"/>
      <c r="S4438" s="134"/>
      <c r="T4438" s="134"/>
      <c r="U4438" s="134"/>
      <c r="V4438" s="134"/>
      <c r="W4438" s="134"/>
      <c r="X4438" s="134"/>
      <c r="Y4438" s="134"/>
      <c r="Z4438" s="134"/>
      <c r="AA4438" s="134"/>
      <c r="AB4438" s="134"/>
      <c r="AC4438" s="134"/>
      <c r="AD4438" s="134"/>
      <c r="AE4438" s="134"/>
    </row>
    <row r="4439" spans="2:31">
      <c r="B4439" s="1319">
        <f t="shared" ref="B4439:B4450" si="191">IF(G4439="buy",1,-1)</f>
        <v>-1</v>
      </c>
      <c r="D4439" s="1310"/>
      <c r="E4439" s="1310"/>
      <c r="F4439" s="1320"/>
      <c r="G4439" s="1310"/>
      <c r="H4439" s="1310"/>
      <c r="I4439" s="1310"/>
      <c r="J4439" s="1321"/>
      <c r="K4439" s="1321"/>
      <c r="L4439" s="1310"/>
      <c r="N4439" s="1322">
        <f t="shared" si="189"/>
        <v>0</v>
      </c>
      <c r="O4439" s="1323">
        <f t="shared" si="190"/>
        <v>0</v>
      </c>
      <c r="P4439" s="1323">
        <f>O4439/'1.5 Universal Data'!$E$36</f>
        <v>0</v>
      </c>
      <c r="R4439" s="134"/>
      <c r="S4439" s="134"/>
      <c r="T4439" s="134"/>
      <c r="U4439" s="134"/>
      <c r="V4439" s="134"/>
      <c r="W4439" s="134"/>
      <c r="X4439" s="134"/>
      <c r="Y4439" s="134"/>
      <c r="Z4439" s="134"/>
      <c r="AA4439" s="134"/>
      <c r="AB4439" s="134"/>
      <c r="AC4439" s="134"/>
      <c r="AD4439" s="134"/>
      <c r="AE4439" s="134"/>
    </row>
    <row r="4440" spans="2:31">
      <c r="B4440" s="1319">
        <f t="shared" si="191"/>
        <v>-1</v>
      </c>
      <c r="D4440" s="1310"/>
      <c r="E4440" s="1310"/>
      <c r="F4440" s="1320"/>
      <c r="G4440" s="1310"/>
      <c r="H4440" s="1310"/>
      <c r="I4440" s="1310"/>
      <c r="J4440" s="1321"/>
      <c r="K4440" s="1321"/>
      <c r="L4440" s="1310"/>
      <c r="N4440" s="1322">
        <f t="shared" si="189"/>
        <v>0</v>
      </c>
      <c r="O4440" s="1323">
        <f t="shared" si="190"/>
        <v>0</v>
      </c>
      <c r="P4440" s="1323">
        <f>O4440/'1.5 Universal Data'!$E$36</f>
        <v>0</v>
      </c>
      <c r="R4440" s="134"/>
      <c r="S4440" s="134"/>
      <c r="T4440" s="134"/>
      <c r="U4440" s="134"/>
      <c r="V4440" s="134"/>
      <c r="W4440" s="134"/>
      <c r="X4440" s="134"/>
      <c r="Y4440" s="134"/>
      <c r="Z4440" s="134"/>
      <c r="AA4440" s="134"/>
      <c r="AB4440" s="134"/>
      <c r="AC4440" s="134"/>
      <c r="AD4440" s="134"/>
      <c r="AE4440" s="134"/>
    </row>
    <row r="4441" spans="2:31">
      <c r="B4441" s="1319">
        <f t="shared" si="191"/>
        <v>-1</v>
      </c>
      <c r="D4441" s="1310"/>
      <c r="E4441" s="1310"/>
      <c r="F4441" s="1320"/>
      <c r="G4441" s="1310"/>
      <c r="H4441" s="1310"/>
      <c r="I4441" s="1310"/>
      <c r="J4441" s="1321"/>
      <c r="K4441" s="1321"/>
      <c r="L4441" s="1310"/>
      <c r="N4441" s="1322">
        <f t="shared" si="189"/>
        <v>0</v>
      </c>
      <c r="O4441" s="1323">
        <f t="shared" si="190"/>
        <v>0</v>
      </c>
      <c r="P4441" s="1323">
        <f>O4441/'1.5 Universal Data'!$E$36</f>
        <v>0</v>
      </c>
      <c r="R4441" s="134"/>
      <c r="S4441" s="134"/>
      <c r="T4441" s="134"/>
      <c r="U4441" s="134"/>
      <c r="V4441" s="134"/>
      <c r="W4441" s="134"/>
      <c r="X4441" s="134"/>
      <c r="Y4441" s="134"/>
      <c r="Z4441" s="134"/>
      <c r="AA4441" s="134"/>
      <c r="AB4441" s="134"/>
      <c r="AC4441" s="134"/>
      <c r="AD4441" s="134"/>
      <c r="AE4441" s="134"/>
    </row>
    <row r="4442" spans="2:31">
      <c r="B4442" s="1319">
        <f t="shared" si="191"/>
        <v>-1</v>
      </c>
      <c r="D4442" s="1310"/>
      <c r="E4442" s="1310"/>
      <c r="F4442" s="1320"/>
      <c r="G4442" s="1310"/>
      <c r="H4442" s="1310"/>
      <c r="I4442" s="1310"/>
      <c r="J4442" s="1321"/>
      <c r="K4442" s="1321"/>
      <c r="L4442" s="1310"/>
      <c r="N4442" s="1322">
        <f t="shared" si="189"/>
        <v>0</v>
      </c>
      <c r="O4442" s="1323">
        <f t="shared" si="190"/>
        <v>0</v>
      </c>
      <c r="P4442" s="1323">
        <f>O4442/'1.5 Universal Data'!$E$36</f>
        <v>0</v>
      </c>
      <c r="R4442" s="134"/>
      <c r="S4442" s="134"/>
      <c r="T4442" s="134"/>
      <c r="U4442" s="134"/>
      <c r="V4442" s="134"/>
      <c r="W4442" s="134"/>
      <c r="X4442" s="134"/>
      <c r="Y4442" s="134"/>
      <c r="Z4442" s="134"/>
      <c r="AA4442" s="134"/>
      <c r="AB4442" s="134"/>
      <c r="AC4442" s="134"/>
      <c r="AD4442" s="134"/>
      <c r="AE4442" s="134"/>
    </row>
    <row r="4443" spans="2:31">
      <c r="B4443" s="1319">
        <f t="shared" si="191"/>
        <v>-1</v>
      </c>
      <c r="D4443" s="1310"/>
      <c r="E4443" s="1310"/>
      <c r="F4443" s="1320"/>
      <c r="G4443" s="1310"/>
      <c r="H4443" s="1310"/>
      <c r="I4443" s="1310"/>
      <c r="J4443" s="1321"/>
      <c r="K4443" s="1321"/>
      <c r="L4443" s="1310"/>
      <c r="N4443" s="1322">
        <f t="shared" si="189"/>
        <v>0</v>
      </c>
      <c r="O4443" s="1323">
        <f t="shared" si="190"/>
        <v>0</v>
      </c>
      <c r="P4443" s="1323">
        <f>O4443/'1.5 Universal Data'!$E$36</f>
        <v>0</v>
      </c>
      <c r="R4443" s="134"/>
      <c r="S4443" s="134"/>
      <c r="T4443" s="134"/>
      <c r="U4443" s="134"/>
      <c r="V4443" s="134"/>
      <c r="W4443" s="134"/>
      <c r="X4443" s="134"/>
      <c r="Y4443" s="134"/>
      <c r="Z4443" s="134"/>
      <c r="AA4443" s="134"/>
      <c r="AB4443" s="134"/>
      <c r="AC4443" s="134"/>
      <c r="AD4443" s="134"/>
      <c r="AE4443" s="134"/>
    </row>
    <row r="4444" spans="2:31">
      <c r="B4444" s="1319">
        <f t="shared" si="191"/>
        <v>-1</v>
      </c>
      <c r="D4444" s="1310"/>
      <c r="E4444" s="1310"/>
      <c r="F4444" s="1320"/>
      <c r="G4444" s="1310"/>
      <c r="H4444" s="1310"/>
      <c r="I4444" s="1310"/>
      <c r="J4444" s="1321"/>
      <c r="K4444" s="1321"/>
      <c r="L4444" s="1310"/>
      <c r="N4444" s="1322">
        <f t="shared" si="189"/>
        <v>0</v>
      </c>
      <c r="O4444" s="1323">
        <f t="shared" si="190"/>
        <v>0</v>
      </c>
      <c r="P4444" s="1323">
        <f>O4444/'1.5 Universal Data'!$E$36</f>
        <v>0</v>
      </c>
      <c r="R4444" s="134"/>
      <c r="S4444" s="134"/>
      <c r="T4444" s="134"/>
      <c r="U4444" s="134"/>
      <c r="V4444" s="134"/>
      <c r="W4444" s="134"/>
      <c r="X4444" s="134"/>
      <c r="Y4444" s="134"/>
      <c r="Z4444" s="134"/>
      <c r="AA4444" s="134"/>
      <c r="AB4444" s="134"/>
      <c r="AC4444" s="134"/>
      <c r="AD4444" s="134"/>
      <c r="AE4444" s="134"/>
    </row>
    <row r="4445" spans="2:31">
      <c r="B4445" s="1319">
        <f t="shared" si="191"/>
        <v>-1</v>
      </c>
      <c r="D4445" s="1310"/>
      <c r="E4445" s="1310"/>
      <c r="F4445" s="1320"/>
      <c r="G4445" s="1310"/>
      <c r="H4445" s="1310"/>
      <c r="I4445" s="1310"/>
      <c r="J4445" s="1321"/>
      <c r="K4445" s="1321"/>
      <c r="L4445" s="1310"/>
      <c r="N4445" s="1322">
        <f t="shared" si="189"/>
        <v>0</v>
      </c>
      <c r="O4445" s="1323">
        <f t="shared" si="190"/>
        <v>0</v>
      </c>
      <c r="P4445" s="1323">
        <f>O4445/'1.5 Universal Data'!$E$36</f>
        <v>0</v>
      </c>
      <c r="R4445" s="134"/>
      <c r="S4445" s="134"/>
      <c r="T4445" s="134"/>
      <c r="U4445" s="134"/>
      <c r="V4445" s="134"/>
      <c r="W4445" s="134"/>
      <c r="X4445" s="134"/>
      <c r="Y4445" s="134"/>
      <c r="Z4445" s="134"/>
      <c r="AA4445" s="134"/>
      <c r="AB4445" s="134"/>
      <c r="AC4445" s="134"/>
      <c r="AD4445" s="134"/>
      <c r="AE4445" s="134"/>
    </row>
    <row r="4446" spans="2:31">
      <c r="B4446" s="1319">
        <f t="shared" si="191"/>
        <v>-1</v>
      </c>
      <c r="D4446" s="1310"/>
      <c r="E4446" s="1310"/>
      <c r="F4446" s="1320"/>
      <c r="G4446" s="1310"/>
      <c r="H4446" s="1310"/>
      <c r="I4446" s="1310"/>
      <c r="J4446" s="1321"/>
      <c r="K4446" s="1321"/>
      <c r="L4446" s="1310"/>
      <c r="N4446" s="1322">
        <f t="shared" si="189"/>
        <v>0</v>
      </c>
      <c r="O4446" s="1323">
        <f t="shared" si="190"/>
        <v>0</v>
      </c>
      <c r="P4446" s="1323">
        <f>O4446/'1.5 Universal Data'!$E$36</f>
        <v>0</v>
      </c>
      <c r="R4446" s="134"/>
      <c r="S4446" s="134"/>
      <c r="T4446" s="134"/>
      <c r="U4446" s="134"/>
      <c r="V4446" s="134"/>
      <c r="W4446" s="134"/>
      <c r="X4446" s="134"/>
      <c r="Y4446" s="134"/>
      <c r="Z4446" s="134"/>
      <c r="AA4446" s="134"/>
      <c r="AB4446" s="134"/>
      <c r="AC4446" s="134"/>
      <c r="AD4446" s="134"/>
      <c r="AE4446" s="134"/>
    </row>
    <row r="4447" spans="2:31">
      <c r="B4447" s="1319">
        <f t="shared" si="191"/>
        <v>-1</v>
      </c>
      <c r="D4447" s="1310"/>
      <c r="E4447" s="1310"/>
      <c r="F4447" s="1320"/>
      <c r="G4447" s="1310"/>
      <c r="H4447" s="1310"/>
      <c r="I4447" s="1310"/>
      <c r="J4447" s="1321"/>
      <c r="K4447" s="1321"/>
      <c r="L4447" s="1310"/>
      <c r="N4447" s="1322">
        <f t="shared" si="189"/>
        <v>0</v>
      </c>
      <c r="O4447" s="1323">
        <f t="shared" si="190"/>
        <v>0</v>
      </c>
      <c r="P4447" s="1323">
        <f>O4447/'1.5 Universal Data'!$E$36</f>
        <v>0</v>
      </c>
      <c r="R4447" s="134"/>
      <c r="S4447" s="134"/>
      <c r="T4447" s="134"/>
      <c r="U4447" s="134"/>
      <c r="V4447" s="134"/>
      <c r="W4447" s="134"/>
      <c r="X4447" s="134"/>
      <c r="Y4447" s="134"/>
      <c r="Z4447" s="134"/>
      <c r="AA4447" s="134"/>
      <c r="AB4447" s="134"/>
      <c r="AC4447" s="134"/>
      <c r="AD4447" s="134"/>
      <c r="AE4447" s="134"/>
    </row>
    <row r="4448" spans="2:31">
      <c r="B4448" s="1319">
        <f t="shared" si="191"/>
        <v>-1</v>
      </c>
      <c r="D4448" s="1310"/>
      <c r="E4448" s="1310"/>
      <c r="F4448" s="1320"/>
      <c r="G4448" s="1310"/>
      <c r="H4448" s="1310"/>
      <c r="I4448" s="1310"/>
      <c r="J4448" s="1321"/>
      <c r="K4448" s="1321"/>
      <c r="L4448" s="1310"/>
      <c r="N4448" s="1322">
        <f t="shared" ref="N4448:N4450" si="192">+H4448*((K4448-J4448)+1)*B4448</f>
        <v>0</v>
      </c>
      <c r="O4448" s="1323">
        <f t="shared" ref="O4448:O4450" si="193">N4448*L4448/100</f>
        <v>0</v>
      </c>
      <c r="P4448" s="1323">
        <f>O4448/'1.5 Universal Data'!$E$36</f>
        <v>0</v>
      </c>
      <c r="R4448" s="134"/>
      <c r="S4448" s="134"/>
      <c r="T4448" s="134"/>
      <c r="U4448" s="134"/>
      <c r="V4448" s="134"/>
      <c r="W4448" s="134"/>
      <c r="X4448" s="134"/>
      <c r="Y4448" s="134"/>
      <c r="Z4448" s="134"/>
      <c r="AA4448" s="134"/>
      <c r="AB4448" s="134"/>
      <c r="AC4448" s="134"/>
      <c r="AD4448" s="134"/>
      <c r="AE4448" s="134"/>
    </row>
    <row r="4449" spans="2:31">
      <c r="B4449" s="1319">
        <f t="shared" si="191"/>
        <v>-1</v>
      </c>
      <c r="D4449" s="1310"/>
      <c r="E4449" s="1310"/>
      <c r="F4449" s="1320"/>
      <c r="G4449" s="1310"/>
      <c r="H4449" s="1310"/>
      <c r="I4449" s="1310"/>
      <c r="J4449" s="1321"/>
      <c r="K4449" s="1321"/>
      <c r="L4449" s="1310"/>
      <c r="N4449" s="1322">
        <f t="shared" si="192"/>
        <v>0</v>
      </c>
      <c r="O4449" s="1323">
        <f t="shared" si="193"/>
        <v>0</v>
      </c>
      <c r="P4449" s="1323">
        <f>O4449/'1.5 Universal Data'!$E$36</f>
        <v>0</v>
      </c>
      <c r="R4449" s="134"/>
      <c r="S4449" s="134"/>
      <c r="T4449" s="134"/>
      <c r="U4449" s="134"/>
      <c r="V4449" s="134"/>
      <c r="W4449" s="134"/>
      <c r="X4449" s="134"/>
      <c r="Y4449" s="134"/>
      <c r="Z4449" s="134"/>
      <c r="AA4449" s="134"/>
      <c r="AB4449" s="134"/>
      <c r="AC4449" s="134"/>
      <c r="AD4449" s="134"/>
      <c r="AE4449" s="134"/>
    </row>
    <row r="4450" spans="2:31">
      <c r="B4450" s="1319">
        <f t="shared" si="191"/>
        <v>-1</v>
      </c>
      <c r="D4450" s="1310"/>
      <c r="E4450" s="1310"/>
      <c r="F4450" s="1320"/>
      <c r="G4450" s="1310"/>
      <c r="H4450" s="1310"/>
      <c r="I4450" s="1310"/>
      <c r="J4450" s="1321"/>
      <c r="K4450" s="1321"/>
      <c r="L4450" s="1310"/>
      <c r="N4450" s="1322">
        <f t="shared" si="192"/>
        <v>0</v>
      </c>
      <c r="O4450" s="1323">
        <f t="shared" si="193"/>
        <v>0</v>
      </c>
      <c r="P4450" s="1323">
        <f>O4450/'1.5 Universal Data'!$E$36</f>
        <v>0</v>
      </c>
      <c r="R4450" s="134"/>
      <c r="S4450" s="134"/>
      <c r="T4450" s="134"/>
      <c r="U4450" s="134"/>
      <c r="V4450" s="134"/>
      <c r="W4450" s="134"/>
      <c r="X4450" s="134"/>
      <c r="Y4450" s="134"/>
      <c r="Z4450" s="134"/>
      <c r="AA4450" s="134"/>
      <c r="AB4450" s="134"/>
      <c r="AC4450" s="134"/>
      <c r="AD4450" s="134"/>
      <c r="AE4450" s="134"/>
    </row>
    <row r="4451" spans="2:31" s="134" customFormat="1" ht="13.5" thickBot="1">
      <c r="L4451" s="136" t="s">
        <v>3415</v>
      </c>
      <c r="N4451" s="1332">
        <f>SUM(N10:N4450)</f>
        <v>0</v>
      </c>
      <c r="O4451" s="1332">
        <f t="shared" ref="O4451:P4451" si="194">SUM(O10:O4450)</f>
        <v>0</v>
      </c>
      <c r="P4451" s="1332">
        <f t="shared" si="194"/>
        <v>0</v>
      </c>
    </row>
    <row r="4452" spans="2:31" s="134" customFormat="1"/>
    <row r="4453" spans="2:31" s="134" customFormat="1"/>
    <row r="4454" spans="2:31" s="134" customFormat="1"/>
    <row r="4455" spans="2:31" s="134" customFormat="1"/>
    <row r="4456" spans="2:31" s="134" customFormat="1"/>
    <row r="4457" spans="2:31" s="134" customFormat="1"/>
    <row r="4458" spans="2:31" s="134" customFormat="1"/>
    <row r="4459" spans="2:31" s="134" customFormat="1"/>
    <row r="4460" spans="2:31" s="134" customFormat="1"/>
    <row r="4461" spans="2:31" s="134" customFormat="1"/>
    <row r="4462" spans="2:31" s="134" customFormat="1"/>
    <row r="4463" spans="2:31" s="134" customFormat="1"/>
    <row r="4464" spans="2:31" s="134" customFormat="1"/>
    <row r="4465" s="134" customFormat="1"/>
    <row r="4466" s="134" customFormat="1"/>
    <row r="4467" s="134" customFormat="1"/>
    <row r="4468" s="134" customFormat="1"/>
    <row r="4469" s="134" customFormat="1"/>
    <row r="4470" s="134" customFormat="1"/>
    <row r="4471" s="134" customFormat="1"/>
    <row r="4472" s="134" customFormat="1"/>
    <row r="4473" s="134" customFormat="1"/>
    <row r="4474" s="134" customFormat="1"/>
    <row r="4475" s="134" customFormat="1"/>
    <row r="4476" s="134" customFormat="1"/>
    <row r="4477" s="134" customFormat="1"/>
    <row r="4478" s="134" customFormat="1"/>
    <row r="4479" s="134" customFormat="1"/>
    <row r="4480" s="134" customFormat="1"/>
    <row r="4481" s="134" customFormat="1"/>
    <row r="4482" s="134" customFormat="1"/>
    <row r="4483" s="134" customFormat="1"/>
    <row r="4484" s="134" customFormat="1"/>
    <row r="4485" s="134" customFormat="1"/>
    <row r="4486" s="134" customFormat="1"/>
    <row r="4487" s="134" customFormat="1"/>
    <row r="4488" s="134" customFormat="1"/>
    <row r="4489" s="134" customFormat="1"/>
    <row r="4490" s="134" customFormat="1"/>
    <row r="4491" s="134" customFormat="1"/>
    <row r="4492" s="134" customFormat="1"/>
    <row r="4493" s="134" customFormat="1"/>
    <row r="4494" s="134" customFormat="1"/>
    <row r="4495" s="134" customFormat="1"/>
    <row r="4496" s="134" customFormat="1"/>
    <row r="4497" s="134" customFormat="1"/>
    <row r="4498" s="134" customFormat="1"/>
    <row r="4499" s="134" customFormat="1"/>
    <row r="4500" s="134" customFormat="1"/>
    <row r="4501" s="134" customFormat="1"/>
    <row r="4502" s="134" customFormat="1"/>
    <row r="4503" s="134" customFormat="1"/>
    <row r="4504" s="134" customFormat="1"/>
    <row r="4505" s="134" customFormat="1"/>
    <row r="4506" s="134" customFormat="1"/>
    <row r="4507" s="134" customFormat="1"/>
    <row r="4508" s="134" customFormat="1"/>
    <row r="4509" s="134" customFormat="1"/>
    <row r="4510" s="134" customFormat="1"/>
    <row r="4511" s="134" customFormat="1"/>
    <row r="4512" s="134" customFormat="1"/>
    <row r="4513" s="134" customFormat="1"/>
    <row r="4514" s="134" customFormat="1"/>
    <row r="4515" s="134" customFormat="1"/>
    <row r="4516" s="134" customFormat="1"/>
    <row r="4517" s="134" customFormat="1"/>
    <row r="4518" s="134" customFormat="1"/>
    <row r="4519" s="134" customFormat="1"/>
    <row r="4520" s="134" customFormat="1"/>
    <row r="4521" s="134" customFormat="1"/>
    <row r="4522" s="134" customFormat="1"/>
    <row r="4523" s="134" customFormat="1"/>
    <row r="4524" s="134" customFormat="1"/>
    <row r="4525" s="134" customFormat="1"/>
    <row r="4526" s="134" customFormat="1"/>
    <row r="4527" s="134" customFormat="1"/>
    <row r="4528" s="134" customFormat="1"/>
    <row r="4529" s="134" customFormat="1"/>
    <row r="4530" s="134" customFormat="1"/>
    <row r="4531" s="134" customFormat="1"/>
    <row r="4532" s="134" customFormat="1"/>
    <row r="4533" s="134" customFormat="1"/>
    <row r="4534" s="134" customFormat="1"/>
    <row r="4535" s="134" customFormat="1"/>
    <row r="4536" s="134" customFormat="1"/>
    <row r="4537" s="134" customFormat="1"/>
    <row r="4538" s="134" customFormat="1"/>
    <row r="4539" s="134" customFormat="1"/>
    <row r="4540" s="134" customFormat="1"/>
    <row r="4541" s="134" customFormat="1"/>
    <row r="4542" s="134" customFormat="1"/>
    <row r="4543" s="134" customFormat="1"/>
    <row r="4544" s="134" customFormat="1"/>
    <row r="4545" s="134" customFormat="1"/>
    <row r="4546" s="134" customFormat="1"/>
    <row r="4547" s="134" customFormat="1"/>
    <row r="4548" s="134" customFormat="1"/>
    <row r="4549" s="134" customFormat="1"/>
    <row r="4550" s="134" customFormat="1"/>
    <row r="4551" s="134" customFormat="1"/>
    <row r="4552" s="134" customFormat="1"/>
    <row r="4553" s="134" customFormat="1"/>
    <row r="4554" s="134" customFormat="1"/>
    <row r="4555" s="134" customFormat="1"/>
    <row r="4556" s="134" customFormat="1"/>
    <row r="4557" s="134" customFormat="1"/>
    <row r="4558" s="134" customFormat="1"/>
    <row r="4559" s="134" customFormat="1"/>
    <row r="4560" s="134" customFormat="1"/>
    <row r="4561" s="134" customFormat="1"/>
    <row r="4562" s="134" customFormat="1"/>
    <row r="4563" s="134" customFormat="1"/>
    <row r="4564" s="134" customFormat="1"/>
    <row r="4565" s="134" customFormat="1"/>
    <row r="4566" s="134" customFormat="1"/>
    <row r="4567" s="134" customFormat="1"/>
    <row r="4568" s="134" customFormat="1"/>
    <row r="4569" s="134" customFormat="1"/>
    <row r="4570" s="134" customFormat="1"/>
    <row r="4571" s="134" customFormat="1"/>
    <row r="4572" s="134" customFormat="1"/>
    <row r="4573" s="134" customFormat="1"/>
    <row r="4574" s="134" customFormat="1"/>
    <row r="4575" s="134" customFormat="1"/>
    <row r="4576" s="134" customFormat="1"/>
    <row r="4577" s="134" customFormat="1"/>
    <row r="4578" s="134" customFormat="1"/>
    <row r="4579" s="134" customFormat="1"/>
    <row r="4580" s="134" customFormat="1"/>
    <row r="4581" s="134" customFormat="1"/>
    <row r="4582" s="134" customFormat="1"/>
    <row r="4583" s="134" customFormat="1"/>
    <row r="4584" s="134" customFormat="1"/>
    <row r="4585" s="134" customFormat="1"/>
    <row r="4586" s="134" customFormat="1"/>
    <row r="4587" s="134" customFormat="1"/>
    <row r="4588" s="134" customFormat="1"/>
    <row r="4589" s="134" customFormat="1"/>
    <row r="4590" s="134" customFormat="1"/>
    <row r="4591" s="134" customFormat="1"/>
    <row r="4592" s="134" customFormat="1"/>
    <row r="4593" s="134" customFormat="1"/>
    <row r="4594" s="134" customFormat="1"/>
    <row r="4595" s="134" customFormat="1"/>
    <row r="4596" s="134" customFormat="1"/>
    <row r="4597" s="134" customFormat="1"/>
    <row r="4598" s="134" customFormat="1"/>
    <row r="4599" s="134" customFormat="1"/>
    <row r="4600" s="134" customFormat="1"/>
    <row r="4601" s="134" customFormat="1"/>
    <row r="4602" s="134" customFormat="1"/>
    <row r="4603" s="134" customFormat="1"/>
    <row r="4604" s="134" customFormat="1"/>
    <row r="4605" s="134" customFormat="1"/>
    <row r="4606" s="134" customFormat="1"/>
    <row r="4607" s="134" customFormat="1"/>
    <row r="4608" s="134" customFormat="1"/>
    <row r="4609" s="134" customFormat="1"/>
    <row r="4610" s="134" customFormat="1"/>
    <row r="4611" s="134" customFormat="1"/>
    <row r="4612" s="134" customFormat="1"/>
    <row r="4613" s="134" customFormat="1"/>
    <row r="4614" s="134" customFormat="1"/>
    <row r="4615" s="134" customFormat="1"/>
    <row r="4616" s="134" customFormat="1"/>
    <row r="4617" s="134" customFormat="1"/>
    <row r="4618" s="134" customFormat="1"/>
    <row r="4619" s="134" customFormat="1"/>
    <row r="4620" s="134" customFormat="1"/>
    <row r="4621" s="134" customFormat="1"/>
    <row r="4622" s="134" customFormat="1"/>
    <row r="4623" s="134" customFormat="1"/>
    <row r="4624" s="134" customFormat="1"/>
    <row r="4625" s="134" customFormat="1"/>
    <row r="4626" s="134" customFormat="1"/>
    <row r="4627" s="134" customFormat="1"/>
    <row r="4628" s="134" customFormat="1"/>
    <row r="4629" s="134" customFormat="1"/>
    <row r="4630" s="134" customFormat="1"/>
    <row r="4631" s="134" customFormat="1"/>
    <row r="4632" s="134" customFormat="1"/>
    <row r="4633" s="134" customFormat="1"/>
    <row r="4634" s="134" customFormat="1"/>
    <row r="4635" s="134" customFormat="1"/>
    <row r="4636" s="134" customFormat="1"/>
    <row r="4637" s="134" customFormat="1"/>
    <row r="4638" s="134" customFormat="1"/>
    <row r="4639" s="134" customFormat="1"/>
    <row r="4640" s="134" customFormat="1"/>
    <row r="4641" s="134" customFormat="1"/>
    <row r="4642" s="134" customFormat="1"/>
    <row r="4643" s="134" customFormat="1"/>
    <row r="4644" s="134" customFormat="1"/>
    <row r="4645" s="134" customFormat="1"/>
    <row r="4646" s="134" customFormat="1"/>
    <row r="4647" s="134" customFormat="1"/>
    <row r="4648" s="134" customFormat="1"/>
    <row r="4649" s="134" customFormat="1"/>
    <row r="4650" s="134" customFormat="1"/>
    <row r="4651" s="134" customFormat="1"/>
    <row r="4652" s="134" customFormat="1"/>
    <row r="4653" s="134" customFormat="1"/>
    <row r="4654" s="134" customFormat="1"/>
    <row r="4655" s="134" customFormat="1"/>
    <row r="4656" s="134" customFormat="1"/>
    <row r="4657" s="134" customFormat="1"/>
    <row r="4658" s="134" customFormat="1"/>
    <row r="4659" s="134" customFormat="1"/>
    <row r="4660" s="134" customFormat="1"/>
    <row r="4661" s="134" customFormat="1"/>
    <row r="4662" s="134" customFormat="1"/>
    <row r="4663" s="134" customFormat="1"/>
    <row r="4664" s="134" customFormat="1"/>
    <row r="4665" s="134" customFormat="1"/>
    <row r="4666" s="134" customFormat="1"/>
    <row r="4667" s="134" customFormat="1"/>
    <row r="4668" s="134" customFormat="1"/>
    <row r="4669" s="134" customFormat="1"/>
    <row r="4670" s="134" customFormat="1"/>
    <row r="4671" s="134" customFormat="1"/>
    <row r="4672" s="134" customFormat="1"/>
    <row r="4673" s="134" customFormat="1"/>
    <row r="4674" s="134" customFormat="1"/>
    <row r="4675" s="134" customFormat="1"/>
    <row r="4676" s="134" customFormat="1"/>
    <row r="4677" s="134" customFormat="1"/>
    <row r="4678" s="134" customFormat="1"/>
    <row r="4679" s="134" customFormat="1"/>
    <row r="4680" s="134" customFormat="1"/>
    <row r="4681" s="134" customFormat="1"/>
    <row r="4682" s="134" customFormat="1"/>
    <row r="4683" s="134" customFormat="1"/>
    <row r="4684" s="134" customFormat="1"/>
    <row r="4685" s="134" customFormat="1"/>
    <row r="4686" s="134" customFormat="1"/>
    <row r="4687" s="134" customFormat="1"/>
    <row r="4688" s="134" customFormat="1"/>
    <row r="4689" s="134" customFormat="1"/>
    <row r="4690" s="134" customFormat="1"/>
    <row r="4691" s="134" customFormat="1"/>
    <row r="4692" s="134" customFormat="1"/>
    <row r="4693" s="134" customFormat="1"/>
    <row r="4694" s="134" customFormat="1"/>
    <row r="4695" s="134" customFormat="1"/>
    <row r="4696" s="134" customFormat="1"/>
    <row r="4697" s="134" customFormat="1"/>
    <row r="4698" s="134" customFormat="1"/>
    <row r="4699" s="134" customFormat="1"/>
    <row r="4700" s="134" customFormat="1"/>
    <row r="4701" s="134" customFormat="1"/>
    <row r="4702" s="134" customFormat="1"/>
    <row r="4703" s="134" customFormat="1"/>
    <row r="4704" s="134" customFormat="1"/>
    <row r="4705" s="134" customFormat="1"/>
    <row r="4706" s="134" customFormat="1"/>
    <row r="4707" s="134" customFormat="1"/>
    <row r="4708" s="134" customFormat="1"/>
    <row r="4709" s="134" customFormat="1"/>
    <row r="4710" s="134" customFormat="1"/>
    <row r="4711" s="134" customFormat="1"/>
    <row r="4712" s="134" customFormat="1"/>
    <row r="4713" s="134" customFormat="1"/>
    <row r="4714" s="134" customFormat="1"/>
    <row r="4715" s="134" customFormat="1"/>
    <row r="4716" s="134" customFormat="1"/>
    <row r="4717" s="134" customFormat="1"/>
    <row r="4718" s="134" customFormat="1"/>
    <row r="4719" s="134" customFormat="1"/>
    <row r="4720" s="134" customFormat="1"/>
    <row r="4721" s="134" customFormat="1"/>
    <row r="4722" s="134" customFormat="1"/>
    <row r="4723" s="134" customFormat="1"/>
    <row r="4724" s="134" customFormat="1"/>
    <row r="4725" s="134" customFormat="1"/>
    <row r="4726" s="134" customFormat="1"/>
    <row r="4727" s="134" customFormat="1"/>
    <row r="4728" s="134" customFormat="1"/>
    <row r="4729" s="134" customFormat="1"/>
    <row r="4730" s="134" customFormat="1"/>
    <row r="4731" s="134" customFormat="1"/>
    <row r="4732" s="134" customFormat="1"/>
    <row r="4733" s="134" customFormat="1"/>
    <row r="4734" s="134" customFormat="1"/>
    <row r="4735" s="134" customFormat="1"/>
    <row r="4736" s="134" customFormat="1"/>
    <row r="4737" s="134" customFormat="1"/>
    <row r="4738" s="134" customFormat="1"/>
    <row r="4739" s="134" customFormat="1"/>
    <row r="4740" s="134" customFormat="1"/>
    <row r="4741" s="134" customFormat="1"/>
    <row r="4742" s="134" customFormat="1"/>
    <row r="4743" s="134" customFormat="1"/>
    <row r="4744" s="134" customFormat="1"/>
    <row r="4745" s="134" customFormat="1"/>
    <row r="4746" s="134" customFormat="1"/>
    <row r="4747" s="134" customFormat="1"/>
    <row r="4748" s="134" customFormat="1"/>
    <row r="4749" s="134" customFormat="1"/>
    <row r="4750" s="134" customFormat="1"/>
    <row r="4751" s="134" customFormat="1"/>
    <row r="4752" s="134" customFormat="1"/>
    <row r="4753" s="134" customFormat="1"/>
    <row r="4754" s="134" customFormat="1"/>
    <row r="4755" s="134" customFormat="1"/>
    <row r="4756" s="134" customFormat="1"/>
    <row r="4757" s="134" customFormat="1"/>
    <row r="4758" s="134" customFormat="1"/>
    <row r="4759" s="134" customFormat="1"/>
    <row r="4760" s="134" customFormat="1"/>
    <row r="4761" s="134" customFormat="1"/>
    <row r="4762" s="134" customFormat="1"/>
    <row r="4763" s="134" customFormat="1"/>
    <row r="4764" s="134" customFormat="1"/>
    <row r="4765" s="134" customFormat="1"/>
    <row r="4766" s="134" customFormat="1"/>
    <row r="4767" s="134" customFormat="1"/>
    <row r="4768" s="134" customFormat="1"/>
    <row r="4769" s="134" customFormat="1"/>
    <row r="4770" s="134" customFormat="1"/>
    <row r="4771" s="134" customFormat="1"/>
    <row r="4772" s="134" customFormat="1"/>
    <row r="4773" s="134" customFormat="1"/>
    <row r="4774" s="134" customFormat="1"/>
    <row r="4775" s="134" customFormat="1"/>
    <row r="4776" s="134" customFormat="1"/>
    <row r="4777" s="134" customFormat="1"/>
    <row r="4778" s="134" customFormat="1"/>
    <row r="4779" s="134" customFormat="1"/>
    <row r="4780" s="134" customFormat="1"/>
    <row r="4781" s="134" customFormat="1"/>
    <row r="4782" s="134" customFormat="1"/>
    <row r="4783" s="134" customFormat="1"/>
    <row r="4784" s="134" customFormat="1"/>
    <row r="4785" s="134" customFormat="1"/>
    <row r="4786" s="134" customFormat="1"/>
    <row r="4787" s="134" customFormat="1"/>
    <row r="4788" s="134" customFormat="1"/>
    <row r="4789" s="134" customFormat="1"/>
    <row r="4790" s="134" customFormat="1"/>
    <row r="4791" s="134" customFormat="1"/>
    <row r="4792" s="134" customFormat="1"/>
    <row r="4793" s="134" customFormat="1"/>
    <row r="4794" s="134" customFormat="1"/>
    <row r="4795" s="134" customFormat="1"/>
    <row r="4796" s="134" customFormat="1"/>
    <row r="4797" s="134" customFormat="1"/>
    <row r="4798" s="134" customFormat="1"/>
    <row r="4799" s="134" customFormat="1"/>
    <row r="4800" s="134" customFormat="1"/>
    <row r="4801" s="134" customFormat="1"/>
    <row r="4802" s="134" customFormat="1"/>
    <row r="4803" s="134" customFormat="1"/>
    <row r="4804" s="134" customFormat="1"/>
    <row r="4805" s="134" customFormat="1"/>
    <row r="4806" s="134" customFormat="1"/>
    <row r="4807" s="134" customFormat="1"/>
    <row r="4808" s="134" customFormat="1"/>
    <row r="4809" s="134" customFormat="1"/>
    <row r="4810" s="134" customFormat="1"/>
    <row r="4811" s="134" customFormat="1"/>
    <row r="4812" s="134" customFormat="1"/>
    <row r="4813" s="134" customFormat="1"/>
    <row r="4814" s="134" customFormat="1"/>
    <row r="4815" s="134" customFormat="1"/>
    <row r="4816" s="134" customFormat="1"/>
    <row r="4817" s="134" customFormat="1"/>
    <row r="4818" s="134" customFormat="1"/>
    <row r="4819" s="134" customFormat="1"/>
    <row r="4820" s="134" customFormat="1"/>
    <row r="4821" s="134" customFormat="1"/>
    <row r="4822" s="134" customFormat="1"/>
    <row r="4823" s="134" customFormat="1"/>
    <row r="4824" s="134" customFormat="1"/>
    <row r="4825" s="134" customFormat="1"/>
    <row r="4826" s="134" customFormat="1"/>
    <row r="4827" s="134" customFormat="1"/>
    <row r="4828" s="134" customFormat="1"/>
    <row r="4829" s="134" customFormat="1"/>
    <row r="4830" s="134" customFormat="1"/>
    <row r="4831" s="134" customFormat="1"/>
    <row r="4832" s="134" customFormat="1"/>
    <row r="4833" s="134" customFormat="1"/>
    <row r="4834" s="134" customFormat="1"/>
    <row r="4835" s="134" customFormat="1"/>
    <row r="4836" s="134" customFormat="1"/>
    <row r="4837" s="134" customFormat="1"/>
    <row r="4838" s="134" customFormat="1"/>
    <row r="4839" s="134" customFormat="1"/>
    <row r="4840" s="134" customFormat="1"/>
    <row r="4841" s="134" customFormat="1"/>
    <row r="4842" s="134" customFormat="1"/>
    <row r="4843" s="134" customFormat="1"/>
    <row r="4844" s="134" customFormat="1"/>
    <row r="4845" s="134" customFormat="1"/>
    <row r="4846" s="134" customFormat="1"/>
    <row r="4847" s="134" customFormat="1"/>
    <row r="4848" s="134" customFormat="1"/>
    <row r="4849" s="134" customFormat="1"/>
    <row r="4850" s="134" customFormat="1"/>
    <row r="4851" s="134" customFormat="1"/>
    <row r="4852" s="134" customFormat="1"/>
    <row r="4853" s="134" customFormat="1"/>
    <row r="4854" s="134" customFormat="1"/>
    <row r="4855" s="134" customFormat="1"/>
    <row r="4856" s="134" customFormat="1"/>
    <row r="4857" s="134" customFormat="1"/>
    <row r="4858" s="134" customFormat="1"/>
    <row r="4859" s="134" customFormat="1"/>
    <row r="4860" s="134" customFormat="1"/>
    <row r="4861" s="134" customFormat="1"/>
    <row r="4862" s="134" customFormat="1"/>
    <row r="4863" s="134" customFormat="1"/>
    <row r="4864" s="134" customFormat="1"/>
    <row r="4865" s="134" customFormat="1"/>
    <row r="4866" s="134" customFormat="1"/>
    <row r="4867" s="134" customFormat="1"/>
    <row r="4868" s="134" customFormat="1"/>
    <row r="4869" s="134" customFormat="1"/>
    <row r="4870" s="134" customFormat="1"/>
    <row r="4871" s="134" customFormat="1"/>
    <row r="4872" s="134" customFormat="1"/>
    <row r="4873" s="134" customFormat="1"/>
    <row r="4874" s="134" customFormat="1"/>
    <row r="4875" s="134" customFormat="1"/>
    <row r="4876" s="134" customFormat="1"/>
    <row r="4877" s="134" customFormat="1"/>
    <row r="4878" s="134" customFormat="1"/>
    <row r="4879" s="134" customFormat="1"/>
    <row r="4880" s="134" customFormat="1"/>
    <row r="4881" s="134" customFormat="1"/>
    <row r="4882" s="134" customFormat="1"/>
    <row r="4883" s="134" customFormat="1"/>
    <row r="4884" s="134" customFormat="1"/>
    <row r="4885" s="134" customFormat="1"/>
    <row r="4886" s="134" customFormat="1"/>
    <row r="4887" s="134" customFormat="1"/>
    <row r="4888" s="134" customFormat="1"/>
    <row r="4889" s="134" customFormat="1"/>
    <row r="4890" s="134" customFormat="1"/>
    <row r="4891" s="134" customFormat="1"/>
    <row r="4892" s="134" customFormat="1"/>
    <row r="4893" s="134" customFormat="1"/>
    <row r="4894" s="134" customFormat="1"/>
    <row r="4895" s="134" customFormat="1"/>
    <row r="4896" s="134" customFormat="1"/>
    <row r="4897" s="134" customFormat="1"/>
    <row r="4898" s="134" customFormat="1"/>
    <row r="4899" s="134" customFormat="1"/>
    <row r="4900" s="134" customFormat="1"/>
    <row r="4901" s="134" customFormat="1"/>
    <row r="4902" s="134" customFormat="1"/>
  </sheetData>
  <pageMargins left="0.23622047244094491" right="0.23622047244094491" top="0.74803149606299213" bottom="0.74803149606299213" header="0.31496062992125984" footer="0.31496062992125984"/>
  <pageSetup paperSize="8" scale="45" fitToHeight="0" orientation="portrait" r:id="rId1"/>
  <headerFooter>
    <oddFooter>&amp;C_x000D_&amp;1#&amp;"Calibri"&amp;10&amp;K000000 OFFICIAL-InternalOnly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D771F-3CAD-4EB2-9F2C-B27278532C28}">
  <sheetPr>
    <tabColor theme="7" tint="0.59999389629810485"/>
  </sheetPr>
  <dimension ref="A1:AJ111"/>
  <sheetViews>
    <sheetView topLeftCell="A16" zoomScale="90" zoomScaleNormal="90" workbookViewId="0"/>
    <sheetView workbookViewId="1"/>
  </sheetViews>
  <sheetFormatPr defaultRowHeight="15"/>
  <cols>
    <col min="1" max="3" width="1.42578125" customWidth="1"/>
    <col min="9" max="9" width="12.42578125" bestFit="1" customWidth="1"/>
    <col min="10" max="10" width="10" bestFit="1" customWidth="1"/>
    <col min="11" max="11" width="13.85546875" bestFit="1" customWidth="1"/>
    <col min="14" max="14" width="50.85546875" bestFit="1" customWidth="1"/>
    <col min="15" max="15" width="5.85546875" bestFit="1" customWidth="1"/>
    <col min="16" max="17" width="1.85546875" customWidth="1"/>
    <col min="18" max="28" width="9.140625" hidden="1" customWidth="1"/>
  </cols>
  <sheetData>
    <row r="1" spans="1:36" s="46" customFormat="1" ht="23.25">
      <c r="A1" s="56" t="str">
        <f>'1.1 Cover'!A1</f>
        <v>Regulatory Reporting Pack</v>
      </c>
    </row>
    <row r="2" spans="1:36" s="46" customFormat="1" ht="23.25">
      <c r="A2" s="56" t="str">
        <f>'1.1 Cover'!A2</f>
        <v>Price base - 2018/19</v>
      </c>
    </row>
    <row r="3" spans="1:36" s="46" customFormat="1" ht="23.25">
      <c r="A3" s="56" t="str">
        <f>'1.1 Cover'!A3</f>
        <v>Regulatory Year: April 2024 - March 2025</v>
      </c>
    </row>
    <row r="4" spans="1:36" s="46" customFormat="1" ht="23.25">
      <c r="A4" s="56" t="s">
        <v>60</v>
      </c>
    </row>
    <row r="6" spans="1:36">
      <c r="AE6" s="1832" t="s">
        <v>1331</v>
      </c>
      <c r="AF6" s="1833"/>
      <c r="AG6" s="1833"/>
      <c r="AH6" s="1833"/>
      <c r="AI6" s="1834"/>
    </row>
    <row r="7" spans="1:36" s="43" customFormat="1">
      <c r="D7" s="55" t="s">
        <v>244</v>
      </c>
      <c r="E7" s="55"/>
      <c r="F7" s="55"/>
      <c r="G7" s="55"/>
      <c r="H7" s="55"/>
      <c r="I7" s="55" t="s">
        <v>249</v>
      </c>
      <c r="J7" s="55" t="s">
        <v>250</v>
      </c>
      <c r="K7" s="55" t="s">
        <v>251</v>
      </c>
      <c r="L7" s="55" t="s">
        <v>252</v>
      </c>
      <c r="M7" s="55" t="s">
        <v>253</v>
      </c>
      <c r="N7" s="55" t="s">
        <v>254</v>
      </c>
      <c r="O7" s="55" t="s">
        <v>276</v>
      </c>
      <c r="P7" s="55"/>
      <c r="Q7" s="55"/>
      <c r="R7" s="54" t="s">
        <v>1567</v>
      </c>
      <c r="S7" s="54" t="s">
        <v>1568</v>
      </c>
      <c r="T7" s="54" t="s">
        <v>1569</v>
      </c>
      <c r="U7" s="54" t="s">
        <v>1570</v>
      </c>
      <c r="V7" s="54" t="s">
        <v>1571</v>
      </c>
      <c r="W7" s="54" t="s">
        <v>1572</v>
      </c>
      <c r="X7" s="54" t="s">
        <v>1573</v>
      </c>
      <c r="Y7" s="54" t="s">
        <v>1574</v>
      </c>
      <c r="Z7" s="54" t="s">
        <v>1575</v>
      </c>
      <c r="AA7" s="54" t="s">
        <v>1576</v>
      </c>
      <c r="AB7" s="54" t="s">
        <v>1577</v>
      </c>
      <c r="AC7" s="43" t="s">
        <v>1578</v>
      </c>
      <c r="AD7"/>
      <c r="AE7" s="52">
        <v>2022</v>
      </c>
      <c r="AF7" s="51">
        <v>2023</v>
      </c>
      <c r="AG7" s="51">
        <v>2024</v>
      </c>
      <c r="AH7" s="51">
        <v>2025</v>
      </c>
      <c r="AI7" s="50">
        <v>2026</v>
      </c>
      <c r="AJ7"/>
    </row>
    <row r="8" spans="1:36">
      <c r="R8" s="43"/>
      <c r="S8" s="43"/>
      <c r="T8" s="43"/>
      <c r="U8" s="43"/>
      <c r="V8" s="43"/>
      <c r="W8" s="43"/>
      <c r="X8" s="43"/>
    </row>
    <row r="9" spans="1:36" s="1" customFormat="1" ht="18">
      <c r="B9" s="2"/>
    </row>
    <row r="11" spans="1:36" s="1" customFormat="1">
      <c r="A11" s="42"/>
      <c r="B11" s="48" t="s">
        <v>1579</v>
      </c>
    </row>
    <row r="12" spans="1:36">
      <c r="AJ12" s="60"/>
    </row>
    <row r="13" spans="1:36">
      <c r="D13" t="s">
        <v>269</v>
      </c>
      <c r="H13" t="s">
        <v>272</v>
      </c>
      <c r="I13" t="s">
        <v>1580</v>
      </c>
      <c r="J13" t="s">
        <v>130</v>
      </c>
      <c r="K13" t="s">
        <v>356</v>
      </c>
      <c r="N13" t="str">
        <f>'1.3 Lists'!S12</f>
        <v>01 - CLADDING</v>
      </c>
      <c r="O13" t="s">
        <v>302</v>
      </c>
      <c r="AC13" t="s">
        <v>1581</v>
      </c>
      <c r="AE13" s="1017">
        <f>SUMIFS('6.3 Asset_Health'!AE$11:AE$871,'6.3 Asset_Health'!$H$11:$H$871,$H13,'6.3 Asset_Health'!$U$11:$U$871,$N13,'6.3 Asset_Health'!$O$11:$O$871,$O13)</f>
        <v>0</v>
      </c>
      <c r="AF13" s="1017">
        <f>SUMIFS('6.3 Asset_Health'!AF$11:AF$871,'6.3 Asset_Health'!$H$11:$H$871,$H13,'6.3 Asset_Health'!$U$11:$U$871,$N13,'6.3 Asset_Health'!$O$11:$O$871,$O13)</f>
        <v>0</v>
      </c>
      <c r="AG13" s="1017">
        <f>SUMIFS('6.3 Asset_Health'!AG$11:AG$871,'6.3 Asset_Health'!$H$11:$H$871,$H13,'6.3 Asset_Health'!$U$11:$U$871,$N13,'6.3 Asset_Health'!$O$11:$O$871,$O13)</f>
        <v>0</v>
      </c>
      <c r="AH13" s="1017">
        <f>SUMIFS('6.3 Asset_Health'!AH$11:AH$871,'6.3 Asset_Health'!$H$11:$H$871,$H13,'6.3 Asset_Health'!$U$11:$U$871,$N13,'6.3 Asset_Health'!$O$11:$O$871,$O13)</f>
        <v>0</v>
      </c>
      <c r="AI13" s="1017">
        <f>SUMIFS('6.3 Asset_Health'!AI$11:AI$871,'6.3 Asset_Health'!$H$11:$H$871,$H13,'6.3 Asset_Health'!$U$11:$U$871,$N13,'6.3 Asset_Health'!$O$11:$O$871,$O13)</f>
        <v>0</v>
      </c>
    </row>
    <row r="14" spans="1:36">
      <c r="D14" t="s">
        <v>269</v>
      </c>
      <c r="H14" t="s">
        <v>272</v>
      </c>
      <c r="I14" t="s">
        <v>1580</v>
      </c>
      <c r="J14" t="s">
        <v>130</v>
      </c>
      <c r="K14" t="s">
        <v>356</v>
      </c>
      <c r="N14" t="str">
        <f>'1.3 Lists'!S13</f>
        <v>02 - AFTER COOLERS</v>
      </c>
      <c r="O14" t="s">
        <v>302</v>
      </c>
      <c r="AC14" t="s">
        <v>1581</v>
      </c>
      <c r="AE14" s="1017">
        <f>SUMIFS('6.3 Asset_Health'!AE$11:AE$871,'6.3 Asset_Health'!$H$11:$H$871,$H14,'6.3 Asset_Health'!$U$11:$U$871,$N14,'6.3 Asset_Health'!$O$11:$O$871,$O14)</f>
        <v>0</v>
      </c>
      <c r="AF14" s="1017">
        <f>SUMIFS('6.3 Asset_Health'!AF$11:AF$871,'6.3 Asset_Health'!$H$11:$H$871,$H14,'6.3 Asset_Health'!$U$11:$U$871,$N14,'6.3 Asset_Health'!$O$11:$O$871,$O14)</f>
        <v>0</v>
      </c>
      <c r="AG14" s="1017">
        <f>SUMIFS('6.3 Asset_Health'!AG$11:AG$871,'6.3 Asset_Health'!$H$11:$H$871,$H14,'6.3 Asset_Health'!$U$11:$U$871,$N14,'6.3 Asset_Health'!$O$11:$O$871,$O14)</f>
        <v>0</v>
      </c>
      <c r="AH14" s="1017">
        <f>SUMIFS('6.3 Asset_Health'!AH$11:AH$871,'6.3 Asset_Health'!$H$11:$H$871,$H14,'6.3 Asset_Health'!$U$11:$U$871,$N14,'6.3 Asset_Health'!$O$11:$O$871,$O14)</f>
        <v>0</v>
      </c>
      <c r="AI14" s="1017">
        <f>SUMIFS('6.3 Asset_Health'!AI$11:AI$871,'6.3 Asset_Health'!$H$11:$H$871,$H14,'6.3 Asset_Health'!$U$11:$U$871,$N14,'6.3 Asset_Health'!$O$11:$O$871,$O14)</f>
        <v>0</v>
      </c>
    </row>
    <row r="15" spans="1:36">
      <c r="D15" t="s">
        <v>269</v>
      </c>
      <c r="H15" t="s">
        <v>272</v>
      </c>
      <c r="I15" t="s">
        <v>1580</v>
      </c>
      <c r="J15" t="s">
        <v>130</v>
      </c>
      <c r="K15" t="s">
        <v>356</v>
      </c>
      <c r="N15" t="str">
        <f>'1.3 Lists'!S14</f>
        <v>03 - AIR INTAKE</v>
      </c>
      <c r="O15" t="s">
        <v>302</v>
      </c>
      <c r="AC15" t="s">
        <v>1581</v>
      </c>
      <c r="AE15" s="1017">
        <f>SUMIFS('6.3 Asset_Health'!AE$11:AE$871,'6.3 Asset_Health'!$H$11:$H$871,$H15,'6.3 Asset_Health'!$U$11:$U$871,$N15,'6.3 Asset_Health'!$O$11:$O$871,$O15)</f>
        <v>0</v>
      </c>
      <c r="AF15" s="1017">
        <f>SUMIFS('6.3 Asset_Health'!AF$11:AF$871,'6.3 Asset_Health'!$H$11:$H$871,$H15,'6.3 Asset_Health'!$U$11:$U$871,$N15,'6.3 Asset_Health'!$O$11:$O$871,$O15)</f>
        <v>0</v>
      </c>
      <c r="AG15" s="1017">
        <f>SUMIFS('6.3 Asset_Health'!AG$11:AG$871,'6.3 Asset_Health'!$H$11:$H$871,$H15,'6.3 Asset_Health'!$U$11:$U$871,$N15,'6.3 Asset_Health'!$O$11:$O$871,$O15)</f>
        <v>0</v>
      </c>
      <c r="AH15" s="1017">
        <f>SUMIFS('6.3 Asset_Health'!AH$11:AH$871,'6.3 Asset_Health'!$H$11:$H$871,$H15,'6.3 Asset_Health'!$U$11:$U$871,$N15,'6.3 Asset_Health'!$O$11:$O$871,$O15)</f>
        <v>0</v>
      </c>
      <c r="AI15" s="1017">
        <f>SUMIFS('6.3 Asset_Health'!AI$11:AI$871,'6.3 Asset_Health'!$H$11:$H$871,$H15,'6.3 Asset_Health'!$U$11:$U$871,$N15,'6.3 Asset_Health'!$O$11:$O$871,$O15)</f>
        <v>0</v>
      </c>
    </row>
    <row r="16" spans="1:36">
      <c r="D16" t="s">
        <v>269</v>
      </c>
      <c r="H16" t="s">
        <v>272</v>
      </c>
      <c r="I16" t="s">
        <v>1580</v>
      </c>
      <c r="J16" t="s">
        <v>130</v>
      </c>
      <c r="K16" t="s">
        <v>356</v>
      </c>
      <c r="N16" t="str">
        <f>'1.3 Lists'!S15</f>
        <v>04 - EXHAUSTS</v>
      </c>
      <c r="O16" t="s">
        <v>302</v>
      </c>
      <c r="AC16" t="s">
        <v>1581</v>
      </c>
      <c r="AE16" s="1017">
        <f>SUMIFS('6.3 Asset_Health'!AE$11:AE$871,'6.3 Asset_Health'!$H$11:$H$871,$H16,'6.3 Asset_Health'!$U$11:$U$871,$N16,'6.3 Asset_Health'!$O$11:$O$871,$O16)</f>
        <v>0</v>
      </c>
      <c r="AF16" s="1017">
        <f>SUMIFS('6.3 Asset_Health'!AF$11:AF$871,'6.3 Asset_Health'!$H$11:$H$871,$H16,'6.3 Asset_Health'!$U$11:$U$871,$N16,'6.3 Asset_Health'!$O$11:$O$871,$O16)</f>
        <v>0</v>
      </c>
      <c r="AG16" s="1017">
        <f>SUMIFS('6.3 Asset_Health'!AG$11:AG$871,'6.3 Asset_Health'!$H$11:$H$871,$H16,'6.3 Asset_Health'!$U$11:$U$871,$N16,'6.3 Asset_Health'!$O$11:$O$871,$O16)</f>
        <v>0</v>
      </c>
      <c r="AH16" s="1017">
        <f>SUMIFS('6.3 Asset_Health'!AH$11:AH$871,'6.3 Asset_Health'!$H$11:$H$871,$H16,'6.3 Asset_Health'!$U$11:$U$871,$N16,'6.3 Asset_Health'!$O$11:$O$871,$O16)</f>
        <v>0</v>
      </c>
      <c r="AI16" s="1017">
        <f>SUMIFS('6.3 Asset_Health'!AI$11:AI$871,'6.3 Asset_Health'!$H$11:$H$871,$H16,'6.3 Asset_Health'!$U$11:$U$871,$N16,'6.3 Asset_Health'!$O$11:$O$871,$O16)</f>
        <v>0</v>
      </c>
    </row>
    <row r="17" spans="4:35">
      <c r="D17" t="s">
        <v>269</v>
      </c>
      <c r="H17" t="s">
        <v>272</v>
      </c>
      <c r="I17" t="s">
        <v>1580</v>
      </c>
      <c r="J17" t="s">
        <v>130</v>
      </c>
      <c r="K17" t="s">
        <v>356</v>
      </c>
      <c r="N17" t="str">
        <f>'1.3 Lists'!S16</f>
        <v>05 - BOUNDARY CONTROLLERS</v>
      </c>
      <c r="O17" t="s">
        <v>302</v>
      </c>
      <c r="AC17" t="s">
        <v>1581</v>
      </c>
      <c r="AE17" s="1017">
        <f>SUMIFS('6.3 Asset_Health'!AE$11:AE$871,'6.3 Asset_Health'!$H$11:$H$871,$H17,'6.3 Asset_Health'!$U$11:$U$871,$N17,'6.3 Asset_Health'!$O$11:$O$871,$O17)</f>
        <v>0</v>
      </c>
      <c r="AF17" s="1017">
        <f>SUMIFS('6.3 Asset_Health'!AF$11:AF$871,'6.3 Asset_Health'!$H$11:$H$871,$H17,'6.3 Asset_Health'!$U$11:$U$871,$N17,'6.3 Asset_Health'!$O$11:$O$871,$O17)</f>
        <v>0</v>
      </c>
      <c r="AG17" s="1017">
        <f>SUMIFS('6.3 Asset_Health'!AG$11:AG$871,'6.3 Asset_Health'!$H$11:$H$871,$H17,'6.3 Asset_Health'!$U$11:$U$871,$N17,'6.3 Asset_Health'!$O$11:$O$871,$O17)</f>
        <v>0</v>
      </c>
      <c r="AH17" s="1017">
        <f>SUMIFS('6.3 Asset_Health'!AH$11:AH$871,'6.3 Asset_Health'!$H$11:$H$871,$H17,'6.3 Asset_Health'!$U$11:$U$871,$N17,'6.3 Asset_Health'!$O$11:$O$871,$O17)</f>
        <v>0</v>
      </c>
      <c r="AI17" s="1017">
        <f>SUMIFS('6.3 Asset_Health'!AI$11:AI$871,'6.3 Asset_Health'!$H$11:$H$871,$H17,'6.3 Asset_Health'!$U$11:$U$871,$N17,'6.3 Asset_Health'!$O$11:$O$871,$O17)</f>
        <v>0</v>
      </c>
    </row>
    <row r="18" spans="4:35">
      <c r="D18" t="s">
        <v>269</v>
      </c>
      <c r="H18" t="s">
        <v>272</v>
      </c>
      <c r="I18" t="s">
        <v>1580</v>
      </c>
      <c r="J18" t="s">
        <v>130</v>
      </c>
      <c r="K18" t="s">
        <v>356</v>
      </c>
      <c r="N18" t="str">
        <f>'1.3 Lists'!S17</f>
        <v>06 - CAB VENTILATION</v>
      </c>
      <c r="O18" t="s">
        <v>302</v>
      </c>
      <c r="AC18" t="s">
        <v>1581</v>
      </c>
      <c r="AE18" s="1017">
        <f>SUMIFS('6.3 Asset_Health'!AE$11:AE$871,'6.3 Asset_Health'!$H$11:$H$871,$H18,'6.3 Asset_Health'!$U$11:$U$871,$N18,'6.3 Asset_Health'!$O$11:$O$871,$O18)</f>
        <v>0</v>
      </c>
      <c r="AF18" s="1017">
        <f>SUMIFS('6.3 Asset_Health'!AF$11:AF$871,'6.3 Asset_Health'!$H$11:$H$871,$H18,'6.3 Asset_Health'!$U$11:$U$871,$N18,'6.3 Asset_Health'!$O$11:$O$871,$O18)</f>
        <v>0</v>
      </c>
      <c r="AG18" s="1017">
        <f>SUMIFS('6.3 Asset_Health'!AG$11:AG$871,'6.3 Asset_Health'!$H$11:$H$871,$H18,'6.3 Asset_Health'!$U$11:$U$871,$N18,'6.3 Asset_Health'!$O$11:$O$871,$O18)</f>
        <v>0</v>
      </c>
      <c r="AH18" s="1017">
        <f>SUMIFS('6.3 Asset_Health'!AH$11:AH$871,'6.3 Asset_Health'!$H$11:$H$871,$H18,'6.3 Asset_Health'!$U$11:$U$871,$N18,'6.3 Asset_Health'!$O$11:$O$871,$O18)</f>
        <v>0</v>
      </c>
      <c r="AI18" s="1017">
        <f>SUMIFS('6.3 Asset_Health'!AI$11:AI$871,'6.3 Asset_Health'!$H$11:$H$871,$H18,'6.3 Asset_Health'!$U$11:$U$871,$N18,'6.3 Asset_Health'!$O$11:$O$871,$O18)</f>
        <v>0</v>
      </c>
    </row>
    <row r="19" spans="4:35">
      <c r="D19" t="s">
        <v>269</v>
      </c>
      <c r="H19" t="s">
        <v>272</v>
      </c>
      <c r="I19" t="s">
        <v>1580</v>
      </c>
      <c r="J19" t="s">
        <v>130</v>
      </c>
      <c r="K19" t="s">
        <v>356</v>
      </c>
      <c r="N19" t="str">
        <f>'1.3 Lists'!S18</f>
        <v>07 - CIVIL ASSETS (DRAINAGE)</v>
      </c>
      <c r="O19" t="s">
        <v>302</v>
      </c>
      <c r="AC19" t="s">
        <v>1581</v>
      </c>
      <c r="AE19" s="1017">
        <f>SUMIFS('6.3 Asset_Health'!AE$11:AE$871,'6.3 Asset_Health'!$H$11:$H$871,$H19,'6.3 Asset_Health'!$U$11:$U$871,$N19,'6.3 Asset_Health'!$O$11:$O$871,$O19)</f>
        <v>0</v>
      </c>
      <c r="AF19" s="1017">
        <f>SUMIFS('6.3 Asset_Health'!AF$11:AF$871,'6.3 Asset_Health'!$H$11:$H$871,$H19,'6.3 Asset_Health'!$U$11:$U$871,$N19,'6.3 Asset_Health'!$O$11:$O$871,$O19)</f>
        <v>0</v>
      </c>
      <c r="AG19" s="1017">
        <f>SUMIFS('6.3 Asset_Health'!AG$11:AG$871,'6.3 Asset_Health'!$H$11:$H$871,$H19,'6.3 Asset_Health'!$U$11:$U$871,$N19,'6.3 Asset_Health'!$O$11:$O$871,$O19)</f>
        <v>0</v>
      </c>
      <c r="AH19" s="1017">
        <f>SUMIFS('6.3 Asset_Health'!AH$11:AH$871,'6.3 Asset_Health'!$H$11:$H$871,$H19,'6.3 Asset_Health'!$U$11:$U$871,$N19,'6.3 Asset_Health'!$O$11:$O$871,$O19)</f>
        <v>0</v>
      </c>
      <c r="AI19" s="1017">
        <f>SUMIFS('6.3 Asset_Health'!AI$11:AI$871,'6.3 Asset_Health'!$H$11:$H$871,$H19,'6.3 Asset_Health'!$U$11:$U$871,$N19,'6.3 Asset_Health'!$O$11:$O$871,$O19)</f>
        <v>0</v>
      </c>
    </row>
    <row r="20" spans="4:35">
      <c r="D20" t="s">
        <v>269</v>
      </c>
      <c r="H20" t="s">
        <v>272</v>
      </c>
      <c r="I20" t="s">
        <v>1580</v>
      </c>
      <c r="J20" t="s">
        <v>130</v>
      </c>
      <c r="K20" t="s">
        <v>356</v>
      </c>
      <c r="N20" t="str">
        <f>'1.3 Lists'!S19</f>
        <v>08 - CIVIL ASSETS (ACCESS)</v>
      </c>
      <c r="O20" t="s">
        <v>302</v>
      </c>
      <c r="AC20" t="s">
        <v>1581</v>
      </c>
      <c r="AE20" s="1017">
        <f>SUMIFS('6.3 Asset_Health'!AE$11:AE$871,'6.3 Asset_Health'!$H$11:$H$871,$H20,'6.3 Asset_Health'!$U$11:$U$871,$N20,'6.3 Asset_Health'!$O$11:$O$871,$O20)</f>
        <v>0</v>
      </c>
      <c r="AF20" s="1017">
        <f>SUMIFS('6.3 Asset_Health'!AF$11:AF$871,'6.3 Asset_Health'!$H$11:$H$871,$H20,'6.3 Asset_Health'!$U$11:$U$871,$N20,'6.3 Asset_Health'!$O$11:$O$871,$O20)</f>
        <v>0</v>
      </c>
      <c r="AG20" s="1017">
        <f>SUMIFS('6.3 Asset_Health'!AG$11:AG$871,'6.3 Asset_Health'!$H$11:$H$871,$H20,'6.3 Asset_Health'!$U$11:$U$871,$N20,'6.3 Asset_Health'!$O$11:$O$871,$O20)</f>
        <v>0</v>
      </c>
      <c r="AH20" s="1017">
        <f>SUMIFS('6.3 Asset_Health'!AH$11:AH$871,'6.3 Asset_Health'!$H$11:$H$871,$H20,'6.3 Asset_Health'!$U$11:$U$871,$N20,'6.3 Asset_Health'!$O$11:$O$871,$O20)</f>
        <v>0</v>
      </c>
      <c r="AI20" s="1017">
        <f>SUMIFS('6.3 Asset_Health'!AI$11:AI$871,'6.3 Asset_Health'!$H$11:$H$871,$H20,'6.3 Asset_Health'!$U$11:$U$871,$N20,'6.3 Asset_Health'!$O$11:$O$871,$O20)</f>
        <v>0</v>
      </c>
    </row>
    <row r="21" spans="4:35">
      <c r="D21" t="s">
        <v>269</v>
      </c>
      <c r="H21" t="s">
        <v>272</v>
      </c>
      <c r="I21" t="s">
        <v>1580</v>
      </c>
      <c r="J21" t="s">
        <v>130</v>
      </c>
      <c r="K21" t="s">
        <v>356</v>
      </c>
      <c r="N21" t="str">
        <f>'1.3 Lists'!S20</f>
        <v>09 - CIVIL ASSETS (BUILDINGS/ENCLOSURES)</v>
      </c>
      <c r="O21" t="s">
        <v>302</v>
      </c>
      <c r="AC21" t="s">
        <v>1581</v>
      </c>
      <c r="AE21" s="1017">
        <f>SUMIFS('6.3 Asset_Health'!AE$11:AE$871,'6.3 Asset_Health'!$H$11:$H$871,$H21,'6.3 Asset_Health'!$U$11:$U$871,$N21,'6.3 Asset_Health'!$O$11:$O$871,$O21)</f>
        <v>0</v>
      </c>
      <c r="AF21" s="1017">
        <f>SUMIFS('6.3 Asset_Health'!AF$11:AF$871,'6.3 Asset_Health'!$H$11:$H$871,$H21,'6.3 Asset_Health'!$U$11:$U$871,$N21,'6.3 Asset_Health'!$O$11:$O$871,$O21)</f>
        <v>0</v>
      </c>
      <c r="AG21" s="1017">
        <f>SUMIFS('6.3 Asset_Health'!AG$11:AG$871,'6.3 Asset_Health'!$H$11:$H$871,$H21,'6.3 Asset_Health'!$U$11:$U$871,$N21,'6.3 Asset_Health'!$O$11:$O$871,$O21)</f>
        <v>0</v>
      </c>
      <c r="AH21" s="1017">
        <f>SUMIFS('6.3 Asset_Health'!AH$11:AH$871,'6.3 Asset_Health'!$H$11:$H$871,$H21,'6.3 Asset_Health'!$U$11:$U$871,$N21,'6.3 Asset_Health'!$O$11:$O$871,$O21)</f>
        <v>0</v>
      </c>
      <c r="AI21" s="1017">
        <f>SUMIFS('6.3 Asset_Health'!AI$11:AI$871,'6.3 Asset_Health'!$H$11:$H$871,$H21,'6.3 Asset_Health'!$U$11:$U$871,$N21,'6.3 Asset_Health'!$O$11:$O$871,$O21)</f>
        <v>0</v>
      </c>
    </row>
    <row r="22" spans="4:35">
      <c r="D22" t="s">
        <v>269</v>
      </c>
      <c r="H22" t="s">
        <v>272</v>
      </c>
      <c r="I22" t="s">
        <v>1580</v>
      </c>
      <c r="J22" t="s">
        <v>130</v>
      </c>
      <c r="K22" t="s">
        <v>356</v>
      </c>
      <c r="N22" t="str">
        <f>'1.3 Lists'!S21</f>
        <v>10 - CIVIL ASSETS (DUCTING)</v>
      </c>
      <c r="O22" t="s">
        <v>302</v>
      </c>
      <c r="AC22" t="s">
        <v>1581</v>
      </c>
      <c r="AE22" s="1017">
        <f>SUMIFS('6.3 Asset_Health'!AE$11:AE$871,'6.3 Asset_Health'!$H$11:$H$871,$H22,'6.3 Asset_Health'!$U$11:$U$871,$N22,'6.3 Asset_Health'!$O$11:$O$871,$O22)</f>
        <v>0</v>
      </c>
      <c r="AF22" s="1017">
        <f>SUMIFS('6.3 Asset_Health'!AF$11:AF$871,'6.3 Asset_Health'!$H$11:$H$871,$H22,'6.3 Asset_Health'!$U$11:$U$871,$N22,'6.3 Asset_Health'!$O$11:$O$871,$O22)</f>
        <v>0</v>
      </c>
      <c r="AG22" s="1017">
        <f>SUMIFS('6.3 Asset_Health'!AG$11:AG$871,'6.3 Asset_Health'!$H$11:$H$871,$H22,'6.3 Asset_Health'!$U$11:$U$871,$N22,'6.3 Asset_Health'!$O$11:$O$871,$O22)</f>
        <v>0</v>
      </c>
      <c r="AH22" s="1017">
        <f>SUMIFS('6.3 Asset_Health'!AH$11:AH$871,'6.3 Asset_Health'!$H$11:$H$871,$H22,'6.3 Asset_Health'!$U$11:$U$871,$N22,'6.3 Asset_Health'!$O$11:$O$871,$O22)</f>
        <v>0</v>
      </c>
      <c r="AI22" s="1017">
        <f>SUMIFS('6.3 Asset_Health'!AI$11:AI$871,'6.3 Asset_Health'!$H$11:$H$871,$H22,'6.3 Asset_Health'!$U$11:$U$871,$N22,'6.3 Asset_Health'!$O$11:$O$871,$O22)</f>
        <v>0</v>
      </c>
    </row>
    <row r="23" spans="4:35">
      <c r="D23" t="s">
        <v>269</v>
      </c>
      <c r="H23" t="s">
        <v>272</v>
      </c>
      <c r="I23" t="s">
        <v>1580</v>
      </c>
      <c r="J23" t="s">
        <v>130</v>
      </c>
      <c r="K23" t="s">
        <v>356</v>
      </c>
      <c r="N23" t="str">
        <f>'1.3 Lists'!S22</f>
        <v>11 - CIVIL ASSETS (BRIDGES)</v>
      </c>
      <c r="O23" t="s">
        <v>302</v>
      </c>
      <c r="AC23" t="s">
        <v>1581</v>
      </c>
      <c r="AE23" s="1017">
        <f>SUMIFS('6.3 Asset_Health'!AE$11:AE$871,'6.3 Asset_Health'!$H$11:$H$871,$H23,'6.3 Asset_Health'!$U$11:$U$871,$N23,'6.3 Asset_Health'!$O$11:$O$871,$O23)</f>
        <v>0</v>
      </c>
      <c r="AF23" s="1017">
        <f>SUMIFS('6.3 Asset_Health'!AF$11:AF$871,'6.3 Asset_Health'!$H$11:$H$871,$H23,'6.3 Asset_Health'!$U$11:$U$871,$N23,'6.3 Asset_Health'!$O$11:$O$871,$O23)</f>
        <v>0</v>
      </c>
      <c r="AG23" s="1017">
        <f>SUMIFS('6.3 Asset_Health'!AG$11:AG$871,'6.3 Asset_Health'!$H$11:$H$871,$H23,'6.3 Asset_Health'!$U$11:$U$871,$N23,'6.3 Asset_Health'!$O$11:$O$871,$O23)</f>
        <v>0</v>
      </c>
      <c r="AH23" s="1017">
        <f>SUMIFS('6.3 Asset_Health'!AH$11:AH$871,'6.3 Asset_Health'!$H$11:$H$871,$H23,'6.3 Asset_Health'!$U$11:$U$871,$N23,'6.3 Asset_Health'!$O$11:$O$871,$O23)</f>
        <v>0</v>
      </c>
      <c r="AI23" s="1017">
        <f>SUMIFS('6.3 Asset_Health'!AI$11:AI$871,'6.3 Asset_Health'!$H$11:$H$871,$H23,'6.3 Asset_Health'!$U$11:$U$871,$N23,'6.3 Asset_Health'!$O$11:$O$871,$O23)</f>
        <v>0</v>
      </c>
    </row>
    <row r="24" spans="4:35">
      <c r="D24" t="s">
        <v>269</v>
      </c>
      <c r="H24" t="s">
        <v>272</v>
      </c>
      <c r="I24" t="s">
        <v>1580</v>
      </c>
      <c r="J24" t="s">
        <v>130</v>
      </c>
      <c r="K24" t="s">
        <v>356</v>
      </c>
      <c r="N24" t="str">
        <f>'1.3 Lists'!S23</f>
        <v>12 - CIVIL ASSETS (PIPE SUPPORTS)</v>
      </c>
      <c r="O24" t="s">
        <v>302</v>
      </c>
      <c r="AC24" t="s">
        <v>1581</v>
      </c>
      <c r="AE24" s="1017">
        <f>SUMIFS('6.3 Asset_Health'!AE$11:AE$871,'6.3 Asset_Health'!$H$11:$H$871,$H24,'6.3 Asset_Health'!$U$11:$U$871,$N24,'6.3 Asset_Health'!$O$11:$O$871,$O24)</f>
        <v>0</v>
      </c>
      <c r="AF24" s="1017">
        <f>SUMIFS('6.3 Asset_Health'!AF$11:AF$871,'6.3 Asset_Health'!$H$11:$H$871,$H24,'6.3 Asset_Health'!$U$11:$U$871,$N24,'6.3 Asset_Health'!$O$11:$O$871,$O24)</f>
        <v>0</v>
      </c>
      <c r="AG24" s="1017">
        <f>SUMIFS('6.3 Asset_Health'!AG$11:AG$871,'6.3 Asset_Health'!$H$11:$H$871,$H24,'6.3 Asset_Health'!$U$11:$U$871,$N24,'6.3 Asset_Health'!$O$11:$O$871,$O24)</f>
        <v>0</v>
      </c>
      <c r="AH24" s="1017">
        <f>SUMIFS('6.3 Asset_Health'!AH$11:AH$871,'6.3 Asset_Health'!$H$11:$H$871,$H24,'6.3 Asset_Health'!$U$11:$U$871,$N24,'6.3 Asset_Health'!$O$11:$O$871,$O24)</f>
        <v>0</v>
      </c>
      <c r="AI24" s="1017">
        <f>SUMIFS('6.3 Asset_Health'!AI$11:AI$871,'6.3 Asset_Health'!$H$11:$H$871,$H24,'6.3 Asset_Health'!$U$11:$U$871,$N24,'6.3 Asset_Health'!$O$11:$O$871,$O24)</f>
        <v>0</v>
      </c>
    </row>
    <row r="25" spans="4:35">
      <c r="D25" t="s">
        <v>269</v>
      </c>
      <c r="H25" t="s">
        <v>272</v>
      </c>
      <c r="I25" t="s">
        <v>1580</v>
      </c>
      <c r="J25" t="s">
        <v>130</v>
      </c>
      <c r="K25" t="s">
        <v>356</v>
      </c>
      <c r="N25" t="str">
        <f>'1.3 Lists'!S24</f>
        <v>13 - FUEL TANKS &amp; BUNDS</v>
      </c>
      <c r="O25" t="s">
        <v>302</v>
      </c>
      <c r="AC25" t="s">
        <v>1581</v>
      </c>
      <c r="AE25" s="1017">
        <f>SUMIFS('6.3 Asset_Health'!AE$11:AE$871,'6.3 Asset_Health'!$H$11:$H$871,$H25,'6.3 Asset_Health'!$U$11:$U$871,$N25,'6.3 Asset_Health'!$O$11:$O$871,$O25)</f>
        <v>0</v>
      </c>
      <c r="AF25" s="1017">
        <f>SUMIFS('6.3 Asset_Health'!AF$11:AF$871,'6.3 Asset_Health'!$H$11:$H$871,$H25,'6.3 Asset_Health'!$U$11:$U$871,$N25,'6.3 Asset_Health'!$O$11:$O$871,$O25)</f>
        <v>0</v>
      </c>
      <c r="AG25" s="1017">
        <f>SUMIFS('6.3 Asset_Health'!AG$11:AG$871,'6.3 Asset_Health'!$H$11:$H$871,$H25,'6.3 Asset_Health'!$U$11:$U$871,$N25,'6.3 Asset_Health'!$O$11:$O$871,$O25)</f>
        <v>0</v>
      </c>
      <c r="AH25" s="1017">
        <f>SUMIFS('6.3 Asset_Health'!AH$11:AH$871,'6.3 Asset_Health'!$H$11:$H$871,$H25,'6.3 Asset_Health'!$U$11:$U$871,$N25,'6.3 Asset_Health'!$O$11:$O$871,$O25)</f>
        <v>0</v>
      </c>
      <c r="AI25" s="1017">
        <f>SUMIFS('6.3 Asset_Health'!AI$11:AI$871,'6.3 Asset_Health'!$H$11:$H$871,$H25,'6.3 Asset_Health'!$U$11:$U$871,$N25,'6.3 Asset_Health'!$O$11:$O$871,$O25)</f>
        <v>0</v>
      </c>
    </row>
    <row r="26" spans="4:35">
      <c r="D26" t="s">
        <v>269</v>
      </c>
      <c r="H26" t="s">
        <v>272</v>
      </c>
      <c r="I26" t="s">
        <v>1580</v>
      </c>
      <c r="J26" t="s">
        <v>130</v>
      </c>
      <c r="K26" t="s">
        <v>356</v>
      </c>
      <c r="N26" t="str">
        <f>'1.3 Lists'!S25</f>
        <v>14 - COMPRESSOR</v>
      </c>
      <c r="O26" t="s">
        <v>302</v>
      </c>
      <c r="AC26" t="s">
        <v>1581</v>
      </c>
      <c r="AE26" s="1017">
        <f>SUMIFS('6.3 Asset_Health'!AE$11:AE$871,'6.3 Asset_Health'!$H$11:$H$871,$H26,'6.3 Asset_Health'!$U$11:$U$871,$N26,'6.3 Asset_Health'!$O$11:$O$871,$O26)</f>
        <v>0</v>
      </c>
      <c r="AF26" s="1017">
        <f>SUMIFS('6.3 Asset_Health'!AF$11:AF$871,'6.3 Asset_Health'!$H$11:$H$871,$H26,'6.3 Asset_Health'!$U$11:$U$871,$N26,'6.3 Asset_Health'!$O$11:$O$871,$O26)</f>
        <v>0</v>
      </c>
      <c r="AG26" s="1017">
        <f>SUMIFS('6.3 Asset_Health'!AG$11:AG$871,'6.3 Asset_Health'!$H$11:$H$871,$H26,'6.3 Asset_Health'!$U$11:$U$871,$N26,'6.3 Asset_Health'!$O$11:$O$871,$O26)</f>
        <v>0</v>
      </c>
      <c r="AH26" s="1017">
        <f>SUMIFS('6.3 Asset_Health'!AH$11:AH$871,'6.3 Asset_Health'!$H$11:$H$871,$H26,'6.3 Asset_Health'!$U$11:$U$871,$N26,'6.3 Asset_Health'!$O$11:$O$871,$O26)</f>
        <v>0</v>
      </c>
      <c r="AI26" s="1017">
        <f>SUMIFS('6.3 Asset_Health'!AI$11:AI$871,'6.3 Asset_Health'!$H$11:$H$871,$H26,'6.3 Asset_Health'!$U$11:$U$871,$N26,'6.3 Asset_Health'!$O$11:$O$871,$O26)</f>
        <v>0</v>
      </c>
    </row>
    <row r="27" spans="4:35">
      <c r="D27" t="s">
        <v>269</v>
      </c>
      <c r="H27" t="s">
        <v>272</v>
      </c>
      <c r="I27" t="s">
        <v>1580</v>
      </c>
      <c r="J27" t="s">
        <v>130</v>
      </c>
      <c r="K27" t="s">
        <v>356</v>
      </c>
      <c r="N27" t="str">
        <f>'1.3 Lists'!S26</f>
        <v>15 - CATHODIC PROTECTION</v>
      </c>
      <c r="O27" t="s">
        <v>302</v>
      </c>
      <c r="AC27" t="s">
        <v>1581</v>
      </c>
      <c r="AE27" s="1017">
        <f>SUMIFS('6.3 Asset_Health'!AE$11:AE$871,'6.3 Asset_Health'!$H$11:$H$871,$H27,'6.3 Asset_Health'!$U$11:$U$871,$N27,'6.3 Asset_Health'!$O$11:$O$871,$O27)</f>
        <v>0</v>
      </c>
      <c r="AF27" s="1017">
        <f>SUMIFS('6.3 Asset_Health'!AF$11:AF$871,'6.3 Asset_Health'!$H$11:$H$871,$H27,'6.3 Asset_Health'!$U$11:$U$871,$N27,'6.3 Asset_Health'!$O$11:$O$871,$O27)</f>
        <v>0</v>
      </c>
      <c r="AG27" s="1017">
        <f>SUMIFS('6.3 Asset_Health'!AG$11:AG$871,'6.3 Asset_Health'!$H$11:$H$871,$H27,'6.3 Asset_Health'!$U$11:$U$871,$N27,'6.3 Asset_Health'!$O$11:$O$871,$O27)</f>
        <v>0</v>
      </c>
      <c r="AH27" s="1017">
        <f>SUMIFS('6.3 Asset_Health'!AH$11:AH$871,'6.3 Asset_Health'!$H$11:$H$871,$H27,'6.3 Asset_Health'!$U$11:$U$871,$N27,'6.3 Asset_Health'!$O$11:$O$871,$O27)</f>
        <v>0</v>
      </c>
      <c r="AI27" s="1017">
        <f>SUMIFS('6.3 Asset_Health'!AI$11:AI$871,'6.3 Asset_Health'!$H$11:$H$871,$H27,'6.3 Asset_Health'!$U$11:$U$871,$N27,'6.3 Asset_Health'!$O$11:$O$871,$O27)</f>
        <v>0</v>
      </c>
    </row>
    <row r="28" spans="4:35">
      <c r="D28" t="s">
        <v>269</v>
      </c>
      <c r="H28" t="s">
        <v>272</v>
      </c>
      <c r="I28" t="s">
        <v>1580</v>
      </c>
      <c r="J28" t="s">
        <v>130</v>
      </c>
      <c r="K28" t="s">
        <v>356</v>
      </c>
      <c r="N28" t="str">
        <f>'1.3 Lists'!S27</f>
        <v>16 - ELECTRICAL (INCUDING STANDBY GENERATORS)</v>
      </c>
      <c r="O28" t="s">
        <v>302</v>
      </c>
      <c r="AC28" t="s">
        <v>1581</v>
      </c>
      <c r="AE28" s="1017">
        <f>SUMIFS('6.3 Asset_Health'!AE$11:AE$871,'6.3 Asset_Health'!$H$11:$H$871,$H28,'6.3 Asset_Health'!$U$11:$U$871,$N28,'6.3 Asset_Health'!$O$11:$O$871,$O28)</f>
        <v>0</v>
      </c>
      <c r="AF28" s="1017">
        <f>SUMIFS('6.3 Asset_Health'!AF$11:AF$871,'6.3 Asset_Health'!$H$11:$H$871,$H28,'6.3 Asset_Health'!$U$11:$U$871,$N28,'6.3 Asset_Health'!$O$11:$O$871,$O28)</f>
        <v>0</v>
      </c>
      <c r="AG28" s="1017">
        <f>SUMIFS('6.3 Asset_Health'!AG$11:AG$871,'6.3 Asset_Health'!$H$11:$H$871,$H28,'6.3 Asset_Health'!$U$11:$U$871,$N28,'6.3 Asset_Health'!$O$11:$O$871,$O28)</f>
        <v>0</v>
      </c>
      <c r="AH28" s="1017">
        <f>SUMIFS('6.3 Asset_Health'!AH$11:AH$871,'6.3 Asset_Health'!$H$11:$H$871,$H28,'6.3 Asset_Health'!$U$11:$U$871,$N28,'6.3 Asset_Health'!$O$11:$O$871,$O28)</f>
        <v>0</v>
      </c>
      <c r="AI28" s="1017">
        <f>SUMIFS('6.3 Asset_Health'!AI$11:AI$871,'6.3 Asset_Health'!$H$11:$H$871,$H28,'6.3 Asset_Health'!$U$11:$U$871,$N28,'6.3 Asset_Health'!$O$11:$O$871,$O28)</f>
        <v>0</v>
      </c>
    </row>
    <row r="29" spans="4:35">
      <c r="D29" t="s">
        <v>269</v>
      </c>
      <c r="H29" t="s">
        <v>272</v>
      </c>
      <c r="I29" t="s">
        <v>1580</v>
      </c>
      <c r="J29" t="s">
        <v>130</v>
      </c>
      <c r="K29" t="s">
        <v>356</v>
      </c>
      <c r="N29" t="str">
        <f>'1.3 Lists'!S28</f>
        <v>17 - ELECTRICAL (SAFE SHUTDOWN)</v>
      </c>
      <c r="O29" t="s">
        <v>302</v>
      </c>
      <c r="AC29" t="s">
        <v>1581</v>
      </c>
      <c r="AE29" s="1017">
        <f>SUMIFS('6.3 Asset_Health'!AE$11:AE$871,'6.3 Asset_Health'!$H$11:$H$871,$H29,'6.3 Asset_Health'!$U$11:$U$871,$N29,'6.3 Asset_Health'!$O$11:$O$871,$O29)</f>
        <v>0</v>
      </c>
      <c r="AF29" s="1017">
        <f>SUMIFS('6.3 Asset_Health'!AF$11:AF$871,'6.3 Asset_Health'!$H$11:$H$871,$H29,'6.3 Asset_Health'!$U$11:$U$871,$N29,'6.3 Asset_Health'!$O$11:$O$871,$O29)</f>
        <v>0</v>
      </c>
      <c r="AG29" s="1017">
        <f>SUMIFS('6.3 Asset_Health'!AG$11:AG$871,'6.3 Asset_Health'!$H$11:$H$871,$H29,'6.3 Asset_Health'!$U$11:$U$871,$N29,'6.3 Asset_Health'!$O$11:$O$871,$O29)</f>
        <v>0</v>
      </c>
      <c r="AH29" s="1017">
        <f>SUMIFS('6.3 Asset_Health'!AH$11:AH$871,'6.3 Asset_Health'!$H$11:$H$871,$H29,'6.3 Asset_Health'!$U$11:$U$871,$N29,'6.3 Asset_Health'!$O$11:$O$871,$O29)</f>
        <v>0</v>
      </c>
      <c r="AI29" s="1017">
        <f>SUMIFS('6.3 Asset_Health'!AI$11:AI$871,'6.3 Asset_Health'!$H$11:$H$871,$H29,'6.3 Asset_Health'!$U$11:$U$871,$N29,'6.3 Asset_Health'!$O$11:$O$871,$O29)</f>
        <v>0</v>
      </c>
    </row>
    <row r="30" spans="4:35">
      <c r="D30" t="s">
        <v>269</v>
      </c>
      <c r="H30" t="s">
        <v>272</v>
      </c>
      <c r="I30" t="s">
        <v>1580</v>
      </c>
      <c r="J30" t="s">
        <v>130</v>
      </c>
      <c r="K30" t="s">
        <v>356</v>
      </c>
      <c r="N30" t="str">
        <f>'1.3 Lists'!S29</f>
        <v>18 - FILTER / SCRUBBERS</v>
      </c>
      <c r="O30" t="s">
        <v>302</v>
      </c>
      <c r="AC30" t="s">
        <v>1581</v>
      </c>
      <c r="AE30" s="1017">
        <f>SUMIFS('6.3 Asset_Health'!AE$11:AE$871,'6.3 Asset_Health'!$H$11:$H$871,$H30,'6.3 Asset_Health'!$U$11:$U$871,$N30,'6.3 Asset_Health'!$O$11:$O$871,$O30)</f>
        <v>0</v>
      </c>
      <c r="AF30" s="1017">
        <f>SUMIFS('6.3 Asset_Health'!AF$11:AF$871,'6.3 Asset_Health'!$H$11:$H$871,$H30,'6.3 Asset_Health'!$U$11:$U$871,$N30,'6.3 Asset_Health'!$O$11:$O$871,$O30)</f>
        <v>0</v>
      </c>
      <c r="AG30" s="1017">
        <f>SUMIFS('6.3 Asset_Health'!AG$11:AG$871,'6.3 Asset_Health'!$H$11:$H$871,$H30,'6.3 Asset_Health'!$U$11:$U$871,$N30,'6.3 Asset_Health'!$O$11:$O$871,$O30)</f>
        <v>0</v>
      </c>
      <c r="AH30" s="1017">
        <f>SUMIFS('6.3 Asset_Health'!AH$11:AH$871,'6.3 Asset_Health'!$H$11:$H$871,$H30,'6.3 Asset_Health'!$U$11:$U$871,$N30,'6.3 Asset_Health'!$O$11:$O$871,$O30)</f>
        <v>0</v>
      </c>
      <c r="AI30" s="1017">
        <f>SUMIFS('6.3 Asset_Health'!AI$11:AI$871,'6.3 Asset_Health'!$H$11:$H$871,$H30,'6.3 Asset_Health'!$U$11:$U$871,$N30,'6.3 Asset_Health'!$O$11:$O$871,$O30)</f>
        <v>0</v>
      </c>
    </row>
    <row r="31" spans="4:35">
      <c r="D31" t="s">
        <v>269</v>
      </c>
      <c r="H31" t="s">
        <v>272</v>
      </c>
      <c r="I31" t="s">
        <v>1580</v>
      </c>
      <c r="J31" t="s">
        <v>130</v>
      </c>
      <c r="K31" t="s">
        <v>356</v>
      </c>
      <c r="N31" t="str">
        <f>'1.3 Lists'!S30</f>
        <v>19 - FIRE AND GAS DETECTION</v>
      </c>
      <c r="O31" t="s">
        <v>302</v>
      </c>
      <c r="AC31" t="s">
        <v>1581</v>
      </c>
      <c r="AE31" s="1017">
        <f>SUMIFS('6.3 Asset_Health'!AE$11:AE$871,'6.3 Asset_Health'!$H$11:$H$871,$H31,'6.3 Asset_Health'!$U$11:$U$871,$N31,'6.3 Asset_Health'!$O$11:$O$871,$O31)</f>
        <v>0</v>
      </c>
      <c r="AF31" s="1017">
        <f>SUMIFS('6.3 Asset_Health'!AF$11:AF$871,'6.3 Asset_Health'!$H$11:$H$871,$H31,'6.3 Asset_Health'!$U$11:$U$871,$N31,'6.3 Asset_Health'!$O$11:$O$871,$O31)</f>
        <v>0</v>
      </c>
      <c r="AG31" s="1017">
        <f>SUMIFS('6.3 Asset_Health'!AG$11:AG$871,'6.3 Asset_Health'!$H$11:$H$871,$H31,'6.3 Asset_Health'!$U$11:$U$871,$N31,'6.3 Asset_Health'!$O$11:$O$871,$O31)</f>
        <v>0</v>
      </c>
      <c r="AH31" s="1017">
        <f>SUMIFS('6.3 Asset_Health'!AH$11:AH$871,'6.3 Asset_Health'!$H$11:$H$871,$H31,'6.3 Asset_Health'!$U$11:$U$871,$N31,'6.3 Asset_Health'!$O$11:$O$871,$O31)</f>
        <v>0</v>
      </c>
      <c r="AI31" s="1017">
        <f>SUMIFS('6.3 Asset_Health'!AI$11:AI$871,'6.3 Asset_Health'!$H$11:$H$871,$H31,'6.3 Asset_Health'!$U$11:$U$871,$N31,'6.3 Asset_Health'!$O$11:$O$871,$O31)</f>
        <v>0</v>
      </c>
    </row>
    <row r="32" spans="4:35">
      <c r="D32" t="s">
        <v>269</v>
      </c>
      <c r="H32" t="s">
        <v>272</v>
      </c>
      <c r="I32" t="s">
        <v>1580</v>
      </c>
      <c r="J32" t="s">
        <v>130</v>
      </c>
      <c r="K32" t="s">
        <v>356</v>
      </c>
      <c r="N32" t="str">
        <f>'1.3 Lists'!S31</f>
        <v>20 - FIRE SUPPRESSION</v>
      </c>
      <c r="O32" t="s">
        <v>302</v>
      </c>
      <c r="AC32" t="s">
        <v>1581</v>
      </c>
      <c r="AE32" s="1017">
        <f>SUMIFS('6.3 Asset_Health'!AE$11:AE$871,'6.3 Asset_Health'!$H$11:$H$871,$H32,'6.3 Asset_Health'!$U$11:$U$871,$N32,'6.3 Asset_Health'!$O$11:$O$871,$O32)</f>
        <v>0</v>
      </c>
      <c r="AF32" s="1017">
        <f>SUMIFS('6.3 Asset_Health'!AF$11:AF$871,'6.3 Asset_Health'!$H$11:$H$871,$H32,'6.3 Asset_Health'!$U$11:$U$871,$N32,'6.3 Asset_Health'!$O$11:$O$871,$O32)</f>
        <v>0</v>
      </c>
      <c r="AG32" s="1017">
        <f>SUMIFS('6.3 Asset_Health'!AG$11:AG$871,'6.3 Asset_Health'!$H$11:$H$871,$H32,'6.3 Asset_Health'!$U$11:$U$871,$N32,'6.3 Asset_Health'!$O$11:$O$871,$O32)</f>
        <v>0</v>
      </c>
      <c r="AH32" s="1017">
        <f>SUMIFS('6.3 Asset_Health'!AH$11:AH$871,'6.3 Asset_Health'!$H$11:$H$871,$H32,'6.3 Asset_Health'!$U$11:$U$871,$N32,'6.3 Asset_Health'!$O$11:$O$871,$O32)</f>
        <v>0</v>
      </c>
      <c r="AI32" s="1017">
        <f>SUMIFS('6.3 Asset_Health'!AI$11:AI$871,'6.3 Asset_Health'!$H$11:$H$871,$H32,'6.3 Asset_Health'!$U$11:$U$871,$N32,'6.3 Asset_Health'!$O$11:$O$871,$O32)</f>
        <v>0</v>
      </c>
    </row>
    <row r="33" spans="4:35">
      <c r="D33" t="s">
        <v>269</v>
      </c>
      <c r="H33" t="s">
        <v>272</v>
      </c>
      <c r="I33" t="s">
        <v>1580</v>
      </c>
      <c r="J33" t="s">
        <v>130</v>
      </c>
      <c r="K33" t="s">
        <v>356</v>
      </c>
      <c r="N33" t="str">
        <f>'1.3 Lists'!S32</f>
        <v>21 - FLOW OR PRESSURE REGULATORS</v>
      </c>
      <c r="O33" t="s">
        <v>302</v>
      </c>
      <c r="AC33" t="s">
        <v>1581</v>
      </c>
      <c r="AE33" s="1017">
        <f>SUMIFS('6.3 Asset_Health'!AE$11:AE$871,'6.3 Asset_Health'!$H$11:$H$871,$H33,'6.3 Asset_Health'!$U$11:$U$871,$N33,'6.3 Asset_Health'!$O$11:$O$871,$O33)</f>
        <v>0</v>
      </c>
      <c r="AF33" s="1017">
        <f>SUMIFS('6.3 Asset_Health'!AF$11:AF$871,'6.3 Asset_Health'!$H$11:$H$871,$H33,'6.3 Asset_Health'!$U$11:$U$871,$N33,'6.3 Asset_Health'!$O$11:$O$871,$O33)</f>
        <v>0</v>
      </c>
      <c r="AG33" s="1017">
        <f>SUMIFS('6.3 Asset_Health'!AG$11:AG$871,'6.3 Asset_Health'!$H$11:$H$871,$H33,'6.3 Asset_Health'!$U$11:$U$871,$N33,'6.3 Asset_Health'!$O$11:$O$871,$O33)</f>
        <v>0</v>
      </c>
      <c r="AH33" s="1017">
        <f>SUMIFS('6.3 Asset_Health'!AH$11:AH$871,'6.3 Asset_Health'!$H$11:$H$871,$H33,'6.3 Asset_Health'!$U$11:$U$871,$N33,'6.3 Asset_Health'!$O$11:$O$871,$O33)</f>
        <v>0</v>
      </c>
      <c r="AI33" s="1017">
        <f>SUMIFS('6.3 Asset_Health'!AI$11:AI$871,'6.3 Asset_Health'!$H$11:$H$871,$H33,'6.3 Asset_Health'!$U$11:$U$871,$N33,'6.3 Asset_Health'!$O$11:$O$871,$O33)</f>
        <v>0</v>
      </c>
    </row>
    <row r="34" spans="4:35">
      <c r="D34" t="s">
        <v>269</v>
      </c>
      <c r="H34" t="s">
        <v>272</v>
      </c>
      <c r="I34" t="s">
        <v>1580</v>
      </c>
      <c r="J34" t="s">
        <v>130</v>
      </c>
      <c r="K34" t="s">
        <v>356</v>
      </c>
      <c r="N34" t="str">
        <f>'1.3 Lists'!S33</f>
        <v>22 - GAS ANALYSER</v>
      </c>
      <c r="O34" t="s">
        <v>302</v>
      </c>
      <c r="AC34" t="s">
        <v>1581</v>
      </c>
      <c r="AE34" s="1017">
        <f>SUMIFS('6.3 Asset_Health'!AE$11:AE$871,'6.3 Asset_Health'!$H$11:$H$871,$H34,'6.3 Asset_Health'!$U$11:$U$871,$N34,'6.3 Asset_Health'!$O$11:$O$871,$O34)</f>
        <v>0</v>
      </c>
      <c r="AF34" s="1017">
        <f>SUMIFS('6.3 Asset_Health'!AF$11:AF$871,'6.3 Asset_Health'!$H$11:$H$871,$H34,'6.3 Asset_Health'!$U$11:$U$871,$N34,'6.3 Asset_Health'!$O$11:$O$871,$O34)</f>
        <v>0</v>
      </c>
      <c r="AG34" s="1017">
        <f>SUMIFS('6.3 Asset_Health'!AG$11:AG$871,'6.3 Asset_Health'!$H$11:$H$871,$H34,'6.3 Asset_Health'!$U$11:$U$871,$N34,'6.3 Asset_Health'!$O$11:$O$871,$O34)</f>
        <v>0</v>
      </c>
      <c r="AH34" s="1017">
        <f>SUMIFS('6.3 Asset_Health'!AH$11:AH$871,'6.3 Asset_Health'!$H$11:$H$871,$H34,'6.3 Asset_Health'!$U$11:$U$871,$N34,'6.3 Asset_Health'!$O$11:$O$871,$O34)</f>
        <v>0</v>
      </c>
      <c r="AI34" s="1017">
        <f>SUMIFS('6.3 Asset_Health'!AI$11:AI$871,'6.3 Asset_Health'!$H$11:$H$871,$H34,'6.3 Asset_Health'!$U$11:$U$871,$N34,'6.3 Asset_Health'!$O$11:$O$871,$O34)</f>
        <v>0</v>
      </c>
    </row>
    <row r="35" spans="4:35">
      <c r="D35" t="s">
        <v>269</v>
      </c>
      <c r="H35" t="s">
        <v>272</v>
      </c>
      <c r="I35" t="s">
        <v>1580</v>
      </c>
      <c r="J35" t="s">
        <v>130</v>
      </c>
      <c r="K35" t="s">
        <v>356</v>
      </c>
      <c r="N35" t="str">
        <f>'1.3 Lists'!S34</f>
        <v>23 - GAS GENERATOR</v>
      </c>
      <c r="O35" t="s">
        <v>302</v>
      </c>
      <c r="AC35" t="s">
        <v>1581</v>
      </c>
      <c r="AE35" s="1017">
        <f>SUMIFS('6.3 Asset_Health'!AE$11:AE$871,'6.3 Asset_Health'!$H$11:$H$871,$H35,'6.3 Asset_Health'!$U$11:$U$871,$N35,'6.3 Asset_Health'!$O$11:$O$871,$O35)</f>
        <v>0</v>
      </c>
      <c r="AF35" s="1017">
        <f>SUMIFS('6.3 Asset_Health'!AF$11:AF$871,'6.3 Asset_Health'!$H$11:$H$871,$H35,'6.3 Asset_Health'!$U$11:$U$871,$N35,'6.3 Asset_Health'!$O$11:$O$871,$O35)</f>
        <v>0</v>
      </c>
      <c r="AG35" s="1017">
        <f>SUMIFS('6.3 Asset_Health'!AG$11:AG$871,'6.3 Asset_Health'!$H$11:$H$871,$H35,'6.3 Asset_Health'!$U$11:$U$871,$N35,'6.3 Asset_Health'!$O$11:$O$871,$O35)</f>
        <v>0</v>
      </c>
      <c r="AH35" s="1017">
        <f>SUMIFS('6.3 Asset_Health'!AH$11:AH$871,'6.3 Asset_Health'!$H$11:$H$871,$H35,'6.3 Asset_Health'!$U$11:$U$871,$N35,'6.3 Asset_Health'!$O$11:$O$871,$O35)</f>
        <v>0</v>
      </c>
      <c r="AI35" s="1017">
        <f>SUMIFS('6.3 Asset_Health'!AI$11:AI$871,'6.3 Asset_Health'!$H$11:$H$871,$H35,'6.3 Asset_Health'!$U$11:$U$871,$N35,'6.3 Asset_Health'!$O$11:$O$871,$O35)</f>
        <v>0</v>
      </c>
    </row>
    <row r="36" spans="4:35">
      <c r="D36" t="s">
        <v>269</v>
      </c>
      <c r="H36" t="s">
        <v>272</v>
      </c>
      <c r="I36" t="s">
        <v>1580</v>
      </c>
      <c r="J36" t="s">
        <v>130</v>
      </c>
      <c r="K36" t="s">
        <v>356</v>
      </c>
      <c r="N36" t="str">
        <f>'1.3 Lists'!S35</f>
        <v>24 - IMPACT PROTECTION</v>
      </c>
      <c r="O36" t="s">
        <v>302</v>
      </c>
      <c r="AC36" t="s">
        <v>1581</v>
      </c>
      <c r="AE36" s="1017">
        <f>SUMIFS('6.3 Asset_Health'!AE$11:AE$871,'6.3 Asset_Health'!$H$11:$H$871,$H36,'6.3 Asset_Health'!$U$11:$U$871,$N36,'6.3 Asset_Health'!$O$11:$O$871,$O36)</f>
        <v>0</v>
      </c>
      <c r="AF36" s="1017">
        <f>SUMIFS('6.3 Asset_Health'!AF$11:AF$871,'6.3 Asset_Health'!$H$11:$H$871,$H36,'6.3 Asset_Health'!$U$11:$U$871,$N36,'6.3 Asset_Health'!$O$11:$O$871,$O36)</f>
        <v>0</v>
      </c>
      <c r="AG36" s="1017">
        <f>SUMIFS('6.3 Asset_Health'!AG$11:AG$871,'6.3 Asset_Health'!$H$11:$H$871,$H36,'6.3 Asset_Health'!$U$11:$U$871,$N36,'6.3 Asset_Health'!$O$11:$O$871,$O36)</f>
        <v>0</v>
      </c>
      <c r="AH36" s="1017">
        <f>SUMIFS('6.3 Asset_Health'!AH$11:AH$871,'6.3 Asset_Health'!$H$11:$H$871,$H36,'6.3 Asset_Health'!$U$11:$U$871,$N36,'6.3 Asset_Health'!$O$11:$O$871,$O36)</f>
        <v>0</v>
      </c>
      <c r="AI36" s="1017">
        <f>SUMIFS('6.3 Asset_Health'!AI$11:AI$871,'6.3 Asset_Health'!$H$11:$H$871,$H36,'6.3 Asset_Health'!$U$11:$U$871,$N36,'6.3 Asset_Health'!$O$11:$O$871,$O36)</f>
        <v>0</v>
      </c>
    </row>
    <row r="37" spans="4:35">
      <c r="D37" t="s">
        <v>269</v>
      </c>
      <c r="H37" t="s">
        <v>272</v>
      </c>
      <c r="I37" t="s">
        <v>1580</v>
      </c>
      <c r="J37" t="s">
        <v>130</v>
      </c>
      <c r="K37" t="s">
        <v>356</v>
      </c>
      <c r="N37" t="str">
        <f>'1.3 Lists'!S36</f>
        <v>25 - RIVER CROSSINGS</v>
      </c>
      <c r="O37" t="s">
        <v>302</v>
      </c>
      <c r="AC37" t="s">
        <v>1581</v>
      </c>
      <c r="AE37" s="1017">
        <f>SUMIFS('6.3 Asset_Health'!AE$11:AE$871,'6.3 Asset_Health'!$H$11:$H$871,$H37,'6.3 Asset_Health'!$U$11:$U$871,$N37,'6.3 Asset_Health'!$O$11:$O$871,$O37)</f>
        <v>0</v>
      </c>
      <c r="AF37" s="1017">
        <f>SUMIFS('6.3 Asset_Health'!AF$11:AF$871,'6.3 Asset_Health'!$H$11:$H$871,$H37,'6.3 Asset_Health'!$U$11:$U$871,$N37,'6.3 Asset_Health'!$O$11:$O$871,$O37)</f>
        <v>0</v>
      </c>
      <c r="AG37" s="1017">
        <f>SUMIFS('6.3 Asset_Health'!AG$11:AG$871,'6.3 Asset_Health'!$H$11:$H$871,$H37,'6.3 Asset_Health'!$U$11:$U$871,$N37,'6.3 Asset_Health'!$O$11:$O$871,$O37)</f>
        <v>0</v>
      </c>
      <c r="AH37" s="1017">
        <f>SUMIFS('6.3 Asset_Health'!AH$11:AH$871,'6.3 Asset_Health'!$H$11:$H$871,$H37,'6.3 Asset_Health'!$U$11:$U$871,$N37,'6.3 Asset_Health'!$O$11:$O$871,$O37)</f>
        <v>0</v>
      </c>
      <c r="AI37" s="1017">
        <f>SUMIFS('6.3 Asset_Health'!AI$11:AI$871,'6.3 Asset_Health'!$H$11:$H$871,$H37,'6.3 Asset_Health'!$U$11:$U$871,$N37,'6.3 Asset_Health'!$O$11:$O$871,$O37)</f>
        <v>0</v>
      </c>
    </row>
    <row r="38" spans="4:35">
      <c r="D38" t="s">
        <v>269</v>
      </c>
      <c r="H38" t="s">
        <v>272</v>
      </c>
      <c r="I38" t="s">
        <v>1580</v>
      </c>
      <c r="J38" t="s">
        <v>130</v>
      </c>
      <c r="K38" t="s">
        <v>356</v>
      </c>
      <c r="N38" t="str">
        <f>'1.3 Lists'!S37</f>
        <v>26 - MARKERS</v>
      </c>
      <c r="O38" t="s">
        <v>302</v>
      </c>
      <c r="AC38" t="s">
        <v>1581</v>
      </c>
      <c r="AE38" s="1017">
        <f>SUMIFS('6.3 Asset_Health'!AE$11:AE$871,'6.3 Asset_Health'!$H$11:$H$871,$H38,'6.3 Asset_Health'!$U$11:$U$871,$N38,'6.3 Asset_Health'!$O$11:$O$871,$O38)</f>
        <v>0</v>
      </c>
      <c r="AF38" s="1017">
        <f>SUMIFS('6.3 Asset_Health'!AF$11:AF$871,'6.3 Asset_Health'!$H$11:$H$871,$H38,'6.3 Asset_Health'!$U$11:$U$871,$N38,'6.3 Asset_Health'!$O$11:$O$871,$O38)</f>
        <v>0</v>
      </c>
      <c r="AG38" s="1017">
        <f>SUMIFS('6.3 Asset_Health'!AG$11:AG$871,'6.3 Asset_Health'!$H$11:$H$871,$H38,'6.3 Asset_Health'!$U$11:$U$871,$N38,'6.3 Asset_Health'!$O$11:$O$871,$O38)</f>
        <v>0</v>
      </c>
      <c r="AH38" s="1017">
        <f>SUMIFS('6.3 Asset_Health'!AH$11:AH$871,'6.3 Asset_Health'!$H$11:$H$871,$H38,'6.3 Asset_Health'!$U$11:$U$871,$N38,'6.3 Asset_Health'!$O$11:$O$871,$O38)</f>
        <v>0</v>
      </c>
      <c r="AI38" s="1017">
        <f>SUMIFS('6.3 Asset_Health'!AI$11:AI$871,'6.3 Asset_Health'!$H$11:$H$871,$H38,'6.3 Asset_Health'!$U$11:$U$871,$N38,'6.3 Asset_Health'!$O$11:$O$871,$O38)</f>
        <v>0</v>
      </c>
    </row>
    <row r="39" spans="4:35">
      <c r="D39" t="s">
        <v>269</v>
      </c>
      <c r="H39" t="s">
        <v>272</v>
      </c>
      <c r="I39" t="s">
        <v>1580</v>
      </c>
      <c r="J39" t="s">
        <v>130</v>
      </c>
      <c r="K39" t="s">
        <v>356</v>
      </c>
      <c r="N39" t="str">
        <f>'1.3 Lists'!S38</f>
        <v>27 - FISCAL METERING</v>
      </c>
      <c r="O39" t="s">
        <v>302</v>
      </c>
      <c r="AC39" t="s">
        <v>1581</v>
      </c>
      <c r="AE39" s="1017">
        <f>SUMIFS('6.3 Asset_Health'!AE$11:AE$871,'6.3 Asset_Health'!$H$11:$H$871,$H39,'6.3 Asset_Health'!$U$11:$U$871,$N39,'6.3 Asset_Health'!$O$11:$O$871,$O39)</f>
        <v>0</v>
      </c>
      <c r="AF39" s="1017">
        <f>SUMIFS('6.3 Asset_Health'!AF$11:AF$871,'6.3 Asset_Health'!$H$11:$H$871,$H39,'6.3 Asset_Health'!$U$11:$U$871,$N39,'6.3 Asset_Health'!$O$11:$O$871,$O39)</f>
        <v>0</v>
      </c>
      <c r="AG39" s="1017">
        <f>SUMIFS('6.3 Asset_Health'!AG$11:AG$871,'6.3 Asset_Health'!$H$11:$H$871,$H39,'6.3 Asset_Health'!$U$11:$U$871,$N39,'6.3 Asset_Health'!$O$11:$O$871,$O39)</f>
        <v>0</v>
      </c>
      <c r="AH39" s="1017">
        <f>SUMIFS('6.3 Asset_Health'!AH$11:AH$871,'6.3 Asset_Health'!$H$11:$H$871,$H39,'6.3 Asset_Health'!$U$11:$U$871,$N39,'6.3 Asset_Health'!$O$11:$O$871,$O39)</f>
        <v>0</v>
      </c>
      <c r="AI39" s="1017">
        <f>SUMIFS('6.3 Asset_Health'!AI$11:AI$871,'6.3 Asset_Health'!$H$11:$H$871,$H39,'6.3 Asset_Health'!$U$11:$U$871,$N39,'6.3 Asset_Health'!$O$11:$O$871,$O39)</f>
        <v>0</v>
      </c>
    </row>
    <row r="40" spans="4:35">
      <c r="D40" t="s">
        <v>269</v>
      </c>
      <c r="H40" t="s">
        <v>272</v>
      </c>
      <c r="I40" t="s">
        <v>1580</v>
      </c>
      <c r="J40" t="s">
        <v>130</v>
      </c>
      <c r="K40" t="s">
        <v>356</v>
      </c>
      <c r="N40" t="str">
        <f>'1.3 Lists'!S39</f>
        <v>28 - FUEL GAS METERING</v>
      </c>
      <c r="O40" t="s">
        <v>302</v>
      </c>
      <c r="AC40" t="s">
        <v>1581</v>
      </c>
      <c r="AE40" s="1017">
        <f>SUMIFS('6.3 Asset_Health'!AE$11:AE$871,'6.3 Asset_Health'!$H$11:$H$871,$H40,'6.3 Asset_Health'!$U$11:$U$871,$N40,'6.3 Asset_Health'!$O$11:$O$871,$O40)</f>
        <v>0</v>
      </c>
      <c r="AF40" s="1017">
        <f>SUMIFS('6.3 Asset_Health'!AF$11:AF$871,'6.3 Asset_Health'!$H$11:$H$871,$H40,'6.3 Asset_Health'!$U$11:$U$871,$N40,'6.3 Asset_Health'!$O$11:$O$871,$O40)</f>
        <v>0</v>
      </c>
      <c r="AG40" s="1017">
        <f>SUMIFS('6.3 Asset_Health'!AG$11:AG$871,'6.3 Asset_Health'!$H$11:$H$871,$H40,'6.3 Asset_Health'!$U$11:$U$871,$N40,'6.3 Asset_Health'!$O$11:$O$871,$O40)</f>
        <v>0</v>
      </c>
      <c r="AH40" s="1017">
        <f>SUMIFS('6.3 Asset_Health'!AH$11:AH$871,'6.3 Asset_Health'!$H$11:$H$871,$H40,'6.3 Asset_Health'!$U$11:$U$871,$N40,'6.3 Asset_Health'!$O$11:$O$871,$O40)</f>
        <v>0</v>
      </c>
      <c r="AI40" s="1017">
        <f>SUMIFS('6.3 Asset_Health'!AI$11:AI$871,'6.3 Asset_Health'!$H$11:$H$871,$H40,'6.3 Asset_Health'!$U$11:$U$871,$N40,'6.3 Asset_Health'!$O$11:$O$871,$O40)</f>
        <v>0</v>
      </c>
    </row>
    <row r="41" spans="4:35">
      <c r="D41" t="s">
        <v>269</v>
      </c>
      <c r="H41" t="s">
        <v>272</v>
      </c>
      <c r="I41" t="s">
        <v>1580</v>
      </c>
      <c r="J41" t="s">
        <v>130</v>
      </c>
      <c r="K41" t="s">
        <v>356</v>
      </c>
      <c r="N41" t="str">
        <f>'1.3 Lists'!S40</f>
        <v>29 - NETWORK CONTROL AND INSTRUMENTATION</v>
      </c>
      <c r="O41" t="s">
        <v>302</v>
      </c>
      <c r="AC41" t="s">
        <v>1581</v>
      </c>
      <c r="AE41" s="1017">
        <f>SUMIFS('6.3 Asset_Health'!AE$11:AE$871,'6.3 Asset_Health'!$H$11:$H$871,$H41,'6.3 Asset_Health'!$U$11:$U$871,$N41,'6.3 Asset_Health'!$O$11:$O$871,$O41)</f>
        <v>0</v>
      </c>
      <c r="AF41" s="1017">
        <f>SUMIFS('6.3 Asset_Health'!AF$11:AF$871,'6.3 Asset_Health'!$H$11:$H$871,$H41,'6.3 Asset_Health'!$U$11:$U$871,$N41,'6.3 Asset_Health'!$O$11:$O$871,$O41)</f>
        <v>0</v>
      </c>
      <c r="AG41" s="1017">
        <f>SUMIFS('6.3 Asset_Health'!AG$11:AG$871,'6.3 Asset_Health'!$H$11:$H$871,$H41,'6.3 Asset_Health'!$U$11:$U$871,$N41,'6.3 Asset_Health'!$O$11:$O$871,$O41)</f>
        <v>0</v>
      </c>
      <c r="AH41" s="1017">
        <f>SUMIFS('6.3 Asset_Health'!AH$11:AH$871,'6.3 Asset_Health'!$H$11:$H$871,$H41,'6.3 Asset_Health'!$U$11:$U$871,$N41,'6.3 Asset_Health'!$O$11:$O$871,$O41)</f>
        <v>0</v>
      </c>
      <c r="AI41" s="1017">
        <f>SUMIFS('6.3 Asset_Health'!AI$11:AI$871,'6.3 Asset_Health'!$H$11:$H$871,$H41,'6.3 Asset_Health'!$U$11:$U$871,$N41,'6.3 Asset_Health'!$O$11:$O$871,$O41)</f>
        <v>0</v>
      </c>
    </row>
    <row r="42" spans="4:35">
      <c r="D42" t="s">
        <v>269</v>
      </c>
      <c r="H42" t="s">
        <v>272</v>
      </c>
      <c r="I42" t="s">
        <v>1580</v>
      </c>
      <c r="J42" t="s">
        <v>130</v>
      </c>
      <c r="K42" t="s">
        <v>356</v>
      </c>
      <c r="N42" t="str">
        <f>'1.3 Lists'!S41</f>
        <v>30 - ODORISATION PLANT</v>
      </c>
      <c r="O42" t="s">
        <v>302</v>
      </c>
      <c r="AC42" t="s">
        <v>1581</v>
      </c>
      <c r="AE42" s="1017">
        <f>SUMIFS('6.3 Asset_Health'!AE$11:AE$871,'6.3 Asset_Health'!$H$11:$H$871,$H42,'6.3 Asset_Health'!$U$11:$U$871,$N42,'6.3 Asset_Health'!$O$11:$O$871,$O42)</f>
        <v>0</v>
      </c>
      <c r="AF42" s="1017">
        <f>SUMIFS('6.3 Asset_Health'!AF$11:AF$871,'6.3 Asset_Health'!$H$11:$H$871,$H42,'6.3 Asset_Health'!$U$11:$U$871,$N42,'6.3 Asset_Health'!$O$11:$O$871,$O42)</f>
        <v>0</v>
      </c>
      <c r="AG42" s="1017">
        <f>SUMIFS('6.3 Asset_Health'!AG$11:AG$871,'6.3 Asset_Health'!$H$11:$H$871,$H42,'6.3 Asset_Health'!$U$11:$U$871,$N42,'6.3 Asset_Health'!$O$11:$O$871,$O42)</f>
        <v>0</v>
      </c>
      <c r="AH42" s="1017">
        <f>SUMIFS('6.3 Asset_Health'!AH$11:AH$871,'6.3 Asset_Health'!$H$11:$H$871,$H42,'6.3 Asset_Health'!$U$11:$U$871,$N42,'6.3 Asset_Health'!$O$11:$O$871,$O42)</f>
        <v>0</v>
      </c>
      <c r="AI42" s="1017">
        <f>SUMIFS('6.3 Asset_Health'!AI$11:AI$871,'6.3 Asset_Health'!$H$11:$H$871,$H42,'6.3 Asset_Health'!$U$11:$U$871,$N42,'6.3 Asset_Health'!$O$11:$O$871,$O42)</f>
        <v>0</v>
      </c>
    </row>
    <row r="43" spans="4:35">
      <c r="D43" t="s">
        <v>269</v>
      </c>
      <c r="H43" t="s">
        <v>272</v>
      </c>
      <c r="I43" t="s">
        <v>1580</v>
      </c>
      <c r="J43" t="s">
        <v>130</v>
      </c>
      <c r="K43" t="s">
        <v>356</v>
      </c>
      <c r="N43" t="str">
        <f>'1.3 Lists'!S42</f>
        <v>31 - PIG TRAP</v>
      </c>
      <c r="O43" t="s">
        <v>302</v>
      </c>
      <c r="AC43" t="s">
        <v>1581</v>
      </c>
      <c r="AE43" s="1017">
        <f>SUMIFS('6.3 Asset_Health'!AE$11:AE$871,'6.3 Asset_Health'!$H$11:$H$871,$H43,'6.3 Asset_Health'!$U$11:$U$871,$N43,'6.3 Asset_Health'!$O$11:$O$871,$O43)</f>
        <v>0</v>
      </c>
      <c r="AF43" s="1017">
        <f>SUMIFS('6.3 Asset_Health'!AF$11:AF$871,'6.3 Asset_Health'!$H$11:$H$871,$H43,'6.3 Asset_Health'!$U$11:$U$871,$N43,'6.3 Asset_Health'!$O$11:$O$871,$O43)</f>
        <v>0</v>
      </c>
      <c r="AG43" s="1017">
        <f>SUMIFS('6.3 Asset_Health'!AG$11:AG$871,'6.3 Asset_Health'!$H$11:$H$871,$H43,'6.3 Asset_Health'!$U$11:$U$871,$N43,'6.3 Asset_Health'!$O$11:$O$871,$O43)</f>
        <v>0</v>
      </c>
      <c r="AH43" s="1017">
        <f>SUMIFS('6.3 Asset_Health'!AH$11:AH$871,'6.3 Asset_Health'!$H$11:$H$871,$H43,'6.3 Asset_Health'!$U$11:$U$871,$N43,'6.3 Asset_Health'!$O$11:$O$871,$O43)</f>
        <v>0</v>
      </c>
      <c r="AI43" s="1017">
        <f>SUMIFS('6.3 Asset_Health'!AI$11:AI$871,'6.3 Asset_Health'!$H$11:$H$871,$H43,'6.3 Asset_Health'!$U$11:$U$871,$N43,'6.3 Asset_Health'!$O$11:$O$871,$O43)</f>
        <v>0</v>
      </c>
    </row>
    <row r="44" spans="4:35">
      <c r="D44" t="s">
        <v>269</v>
      </c>
      <c r="H44" t="s">
        <v>272</v>
      </c>
      <c r="I44" t="s">
        <v>1580</v>
      </c>
      <c r="J44" t="s">
        <v>130</v>
      </c>
      <c r="K44" t="s">
        <v>356</v>
      </c>
      <c r="N44" t="str">
        <f>'1.3 Lists'!S43</f>
        <v>32 - ABOVE GROUND PIPE COATING</v>
      </c>
      <c r="O44" t="s">
        <v>302</v>
      </c>
      <c r="AC44" t="s">
        <v>1581</v>
      </c>
      <c r="AE44" s="1017">
        <f>SUMIFS('6.3 Asset_Health'!AE$11:AE$871,'6.3 Asset_Health'!$H$11:$H$871,$H44,'6.3 Asset_Health'!$U$11:$U$871,$N44,'6.3 Asset_Health'!$O$11:$O$871,$O44)</f>
        <v>0</v>
      </c>
      <c r="AF44" s="1017">
        <f>SUMIFS('6.3 Asset_Health'!AF$11:AF$871,'6.3 Asset_Health'!$H$11:$H$871,$H44,'6.3 Asset_Health'!$U$11:$U$871,$N44,'6.3 Asset_Health'!$O$11:$O$871,$O44)</f>
        <v>0</v>
      </c>
      <c r="AG44" s="1017">
        <f>SUMIFS('6.3 Asset_Health'!AG$11:AG$871,'6.3 Asset_Health'!$H$11:$H$871,$H44,'6.3 Asset_Health'!$U$11:$U$871,$N44,'6.3 Asset_Health'!$O$11:$O$871,$O44)</f>
        <v>0</v>
      </c>
      <c r="AH44" s="1017">
        <f>SUMIFS('6.3 Asset_Health'!AH$11:AH$871,'6.3 Asset_Health'!$H$11:$H$871,$H44,'6.3 Asset_Health'!$U$11:$U$871,$N44,'6.3 Asset_Health'!$O$11:$O$871,$O44)</f>
        <v>0</v>
      </c>
      <c r="AI44" s="1017">
        <f>SUMIFS('6.3 Asset_Health'!AI$11:AI$871,'6.3 Asset_Health'!$H$11:$H$871,$H44,'6.3 Asset_Health'!$U$11:$U$871,$N44,'6.3 Asset_Health'!$O$11:$O$871,$O44)</f>
        <v>0</v>
      </c>
    </row>
    <row r="45" spans="4:35">
      <c r="D45" t="s">
        <v>269</v>
      </c>
      <c r="H45" t="s">
        <v>272</v>
      </c>
      <c r="I45" t="s">
        <v>1580</v>
      </c>
      <c r="J45" t="s">
        <v>130</v>
      </c>
      <c r="K45" t="s">
        <v>356</v>
      </c>
      <c r="N45" t="str">
        <f>'1.3 Lists'!S44</f>
        <v>33 - BELOW GROUND PIPE COATING</v>
      </c>
      <c r="O45" t="s">
        <v>302</v>
      </c>
      <c r="AC45" t="s">
        <v>1581</v>
      </c>
      <c r="AE45" s="1017">
        <f>SUMIFS('6.3 Asset_Health'!AE$11:AE$871,'6.3 Asset_Health'!$H$11:$H$871,$H45,'6.3 Asset_Health'!$U$11:$U$871,$N45,'6.3 Asset_Health'!$O$11:$O$871,$O45)</f>
        <v>0</v>
      </c>
      <c r="AF45" s="1017">
        <f>SUMIFS('6.3 Asset_Health'!AF$11:AF$871,'6.3 Asset_Health'!$H$11:$H$871,$H45,'6.3 Asset_Health'!$U$11:$U$871,$N45,'6.3 Asset_Health'!$O$11:$O$871,$O45)</f>
        <v>0</v>
      </c>
      <c r="AG45" s="1017">
        <f>SUMIFS('6.3 Asset_Health'!AG$11:AG$871,'6.3 Asset_Health'!$H$11:$H$871,$H45,'6.3 Asset_Health'!$U$11:$U$871,$N45,'6.3 Asset_Health'!$O$11:$O$871,$O45)</f>
        <v>0</v>
      </c>
      <c r="AH45" s="1017">
        <f>SUMIFS('6.3 Asset_Health'!AH$11:AH$871,'6.3 Asset_Health'!$H$11:$H$871,$H45,'6.3 Asset_Health'!$U$11:$U$871,$N45,'6.3 Asset_Health'!$O$11:$O$871,$O45)</f>
        <v>0</v>
      </c>
      <c r="AI45" s="1017">
        <f>SUMIFS('6.3 Asset_Health'!AI$11:AI$871,'6.3 Asset_Health'!$H$11:$H$871,$H45,'6.3 Asset_Health'!$U$11:$U$871,$N45,'6.3 Asset_Health'!$O$11:$O$871,$O45)</f>
        <v>0</v>
      </c>
    </row>
    <row r="46" spans="4:35">
      <c r="D46" t="s">
        <v>269</v>
      </c>
      <c r="H46" t="s">
        <v>272</v>
      </c>
      <c r="I46" t="s">
        <v>1580</v>
      </c>
      <c r="J46" t="s">
        <v>130</v>
      </c>
      <c r="K46" t="s">
        <v>356</v>
      </c>
      <c r="N46" t="str">
        <f>'1.3 Lists'!S45</f>
        <v>34 - POWER TURBINE</v>
      </c>
      <c r="O46" t="s">
        <v>302</v>
      </c>
      <c r="AC46" t="s">
        <v>1581</v>
      </c>
      <c r="AE46" s="1017">
        <f>SUMIFS('6.3 Asset_Health'!AE$11:AE$871,'6.3 Asset_Health'!$H$11:$H$871,$H46,'6.3 Asset_Health'!$U$11:$U$871,$N46,'6.3 Asset_Health'!$O$11:$O$871,$O46)</f>
        <v>0</v>
      </c>
      <c r="AF46" s="1017">
        <f>SUMIFS('6.3 Asset_Health'!AF$11:AF$871,'6.3 Asset_Health'!$H$11:$H$871,$H46,'6.3 Asset_Health'!$U$11:$U$871,$N46,'6.3 Asset_Health'!$O$11:$O$871,$O46)</f>
        <v>0</v>
      </c>
      <c r="AG46" s="1017">
        <f>SUMIFS('6.3 Asset_Health'!AG$11:AG$871,'6.3 Asset_Health'!$H$11:$H$871,$H46,'6.3 Asset_Health'!$U$11:$U$871,$N46,'6.3 Asset_Health'!$O$11:$O$871,$O46)</f>
        <v>0</v>
      </c>
      <c r="AH46" s="1017">
        <f>SUMIFS('6.3 Asset_Health'!AH$11:AH$871,'6.3 Asset_Health'!$H$11:$H$871,$H46,'6.3 Asset_Health'!$U$11:$U$871,$N46,'6.3 Asset_Health'!$O$11:$O$871,$O46)</f>
        <v>0</v>
      </c>
      <c r="AI46" s="1017">
        <f>SUMIFS('6.3 Asset_Health'!AI$11:AI$871,'6.3 Asset_Health'!$H$11:$H$871,$H46,'6.3 Asset_Health'!$U$11:$U$871,$N46,'6.3 Asset_Health'!$O$11:$O$871,$O46)</f>
        <v>0</v>
      </c>
    </row>
    <row r="47" spans="4:35">
      <c r="D47" t="s">
        <v>269</v>
      </c>
      <c r="H47" t="s">
        <v>272</v>
      </c>
      <c r="I47" t="s">
        <v>1580</v>
      </c>
      <c r="J47" t="s">
        <v>130</v>
      </c>
      <c r="K47" t="s">
        <v>356</v>
      </c>
      <c r="N47" t="str">
        <f>'1.3 Lists'!S46</f>
        <v>35 - PREHEATERS</v>
      </c>
      <c r="O47" t="s">
        <v>302</v>
      </c>
      <c r="AC47" t="s">
        <v>1581</v>
      </c>
      <c r="AE47" s="1017">
        <f>SUMIFS('6.3 Asset_Health'!AE$11:AE$871,'6.3 Asset_Health'!$H$11:$H$871,$H47,'6.3 Asset_Health'!$U$11:$U$871,$N47,'6.3 Asset_Health'!$O$11:$O$871,$O47)</f>
        <v>0</v>
      </c>
      <c r="AF47" s="1017">
        <f>SUMIFS('6.3 Asset_Health'!AF$11:AF$871,'6.3 Asset_Health'!$H$11:$H$871,$H47,'6.3 Asset_Health'!$U$11:$U$871,$N47,'6.3 Asset_Health'!$O$11:$O$871,$O47)</f>
        <v>0</v>
      </c>
      <c r="AG47" s="1017">
        <f>SUMIFS('6.3 Asset_Health'!AG$11:AG$871,'6.3 Asset_Health'!$H$11:$H$871,$H47,'6.3 Asset_Health'!$U$11:$U$871,$N47,'6.3 Asset_Health'!$O$11:$O$871,$O47)</f>
        <v>0</v>
      </c>
      <c r="AH47" s="1017">
        <f>SUMIFS('6.3 Asset_Health'!AH$11:AH$871,'6.3 Asset_Health'!$H$11:$H$871,$H47,'6.3 Asset_Health'!$U$11:$U$871,$N47,'6.3 Asset_Health'!$O$11:$O$871,$O47)</f>
        <v>0</v>
      </c>
      <c r="AI47" s="1017">
        <f>SUMIFS('6.3 Asset_Health'!AI$11:AI$871,'6.3 Asset_Health'!$H$11:$H$871,$H47,'6.3 Asset_Health'!$U$11:$U$871,$N47,'6.3 Asset_Health'!$O$11:$O$871,$O47)</f>
        <v>0</v>
      </c>
    </row>
    <row r="48" spans="4:35">
      <c r="D48" t="s">
        <v>269</v>
      </c>
      <c r="H48" t="s">
        <v>272</v>
      </c>
      <c r="I48" t="s">
        <v>1580</v>
      </c>
      <c r="J48" t="s">
        <v>130</v>
      </c>
      <c r="K48" t="s">
        <v>356</v>
      </c>
      <c r="N48" t="str">
        <f>'1.3 Lists'!S47</f>
        <v>36 - STATION PROCESS CONTROL SYSTEM</v>
      </c>
      <c r="O48" t="s">
        <v>302</v>
      </c>
      <c r="AC48" t="s">
        <v>1581</v>
      </c>
      <c r="AE48" s="1017">
        <f>SUMIFS('6.3 Asset_Health'!AE$11:AE$871,'6.3 Asset_Health'!$H$11:$H$871,$H48,'6.3 Asset_Health'!$U$11:$U$871,$N48,'6.3 Asset_Health'!$O$11:$O$871,$O48)</f>
        <v>0</v>
      </c>
      <c r="AF48" s="1017">
        <f>SUMIFS('6.3 Asset_Health'!AF$11:AF$871,'6.3 Asset_Health'!$H$11:$H$871,$H48,'6.3 Asset_Health'!$U$11:$U$871,$N48,'6.3 Asset_Health'!$O$11:$O$871,$O48)</f>
        <v>0</v>
      </c>
      <c r="AG48" s="1017">
        <f>SUMIFS('6.3 Asset_Health'!AG$11:AG$871,'6.3 Asset_Health'!$H$11:$H$871,$H48,'6.3 Asset_Health'!$U$11:$U$871,$N48,'6.3 Asset_Health'!$O$11:$O$871,$O48)</f>
        <v>0</v>
      </c>
      <c r="AH48" s="1017">
        <f>SUMIFS('6.3 Asset_Health'!AH$11:AH$871,'6.3 Asset_Health'!$H$11:$H$871,$H48,'6.3 Asset_Health'!$U$11:$U$871,$N48,'6.3 Asset_Health'!$O$11:$O$871,$O48)</f>
        <v>0</v>
      </c>
      <c r="AI48" s="1017">
        <f>SUMIFS('6.3 Asset_Health'!AI$11:AI$871,'6.3 Asset_Health'!$H$11:$H$871,$H48,'6.3 Asset_Health'!$U$11:$U$871,$N48,'6.3 Asset_Health'!$O$11:$O$871,$O48)</f>
        <v>0</v>
      </c>
    </row>
    <row r="49" spans="1:35">
      <c r="D49" t="s">
        <v>269</v>
      </c>
      <c r="H49" t="s">
        <v>272</v>
      </c>
      <c r="I49" t="s">
        <v>1580</v>
      </c>
      <c r="J49" t="s">
        <v>130</v>
      </c>
      <c r="K49" t="s">
        <v>356</v>
      </c>
      <c r="N49" t="str">
        <f>'1.3 Lists'!S48</f>
        <v>37 - UNIT CONTROL SYSTEM</v>
      </c>
      <c r="O49" t="s">
        <v>302</v>
      </c>
      <c r="AC49" t="s">
        <v>1581</v>
      </c>
      <c r="AE49" s="1017">
        <f>SUMIFS('6.3 Asset_Health'!AE$11:AE$871,'6.3 Asset_Health'!$H$11:$H$871,$H49,'6.3 Asset_Health'!$U$11:$U$871,$N49,'6.3 Asset_Health'!$O$11:$O$871,$O49)</f>
        <v>0</v>
      </c>
      <c r="AF49" s="1017">
        <f>SUMIFS('6.3 Asset_Health'!AF$11:AF$871,'6.3 Asset_Health'!$H$11:$H$871,$H49,'6.3 Asset_Health'!$U$11:$U$871,$N49,'6.3 Asset_Health'!$O$11:$O$871,$O49)</f>
        <v>0</v>
      </c>
      <c r="AG49" s="1017">
        <f>SUMIFS('6.3 Asset_Health'!AG$11:AG$871,'6.3 Asset_Health'!$H$11:$H$871,$H49,'6.3 Asset_Health'!$U$11:$U$871,$N49,'6.3 Asset_Health'!$O$11:$O$871,$O49)</f>
        <v>0</v>
      </c>
      <c r="AH49" s="1017">
        <f>SUMIFS('6.3 Asset_Health'!AH$11:AH$871,'6.3 Asset_Health'!$H$11:$H$871,$H49,'6.3 Asset_Health'!$U$11:$U$871,$N49,'6.3 Asset_Health'!$O$11:$O$871,$O49)</f>
        <v>0</v>
      </c>
      <c r="AI49" s="1017">
        <f>SUMIFS('6.3 Asset_Health'!AI$11:AI$871,'6.3 Asset_Health'!$H$11:$H$871,$H49,'6.3 Asset_Health'!$U$11:$U$871,$N49,'6.3 Asset_Health'!$O$11:$O$871,$O49)</f>
        <v>0</v>
      </c>
    </row>
    <row r="50" spans="1:35">
      <c r="D50" t="s">
        <v>269</v>
      </c>
      <c r="H50" t="s">
        <v>272</v>
      </c>
      <c r="I50" t="s">
        <v>1580</v>
      </c>
      <c r="J50" t="s">
        <v>130</v>
      </c>
      <c r="K50" t="s">
        <v>356</v>
      </c>
      <c r="N50" t="str">
        <f>'1.3 Lists'!S49</f>
        <v>38 - ANTI-SURGE SYSTEM</v>
      </c>
      <c r="O50" t="s">
        <v>302</v>
      </c>
      <c r="AC50" t="s">
        <v>1581</v>
      </c>
      <c r="AE50" s="1017">
        <f>SUMIFS('6.3 Asset_Health'!AE$11:AE$871,'6.3 Asset_Health'!$H$11:$H$871,$H50,'6.3 Asset_Health'!$U$11:$U$871,$N50,'6.3 Asset_Health'!$O$11:$O$871,$O50)</f>
        <v>0</v>
      </c>
      <c r="AF50" s="1017">
        <f>SUMIFS('6.3 Asset_Health'!AF$11:AF$871,'6.3 Asset_Health'!$H$11:$H$871,$H50,'6.3 Asset_Health'!$U$11:$U$871,$N50,'6.3 Asset_Health'!$O$11:$O$871,$O50)</f>
        <v>0</v>
      </c>
      <c r="AG50" s="1017">
        <f>SUMIFS('6.3 Asset_Health'!AG$11:AG$871,'6.3 Asset_Health'!$H$11:$H$871,$H50,'6.3 Asset_Health'!$U$11:$U$871,$N50,'6.3 Asset_Health'!$O$11:$O$871,$O50)</f>
        <v>0</v>
      </c>
      <c r="AH50" s="1017">
        <f>SUMIFS('6.3 Asset_Health'!AH$11:AH$871,'6.3 Asset_Health'!$H$11:$H$871,$H50,'6.3 Asset_Health'!$U$11:$U$871,$N50,'6.3 Asset_Health'!$O$11:$O$871,$O50)</f>
        <v>0</v>
      </c>
      <c r="AI50" s="1017">
        <f>SUMIFS('6.3 Asset_Health'!AI$11:AI$871,'6.3 Asset_Health'!$H$11:$H$871,$H50,'6.3 Asset_Health'!$U$11:$U$871,$N50,'6.3 Asset_Health'!$O$11:$O$871,$O50)</f>
        <v>0</v>
      </c>
    </row>
    <row r="51" spans="1:35">
      <c r="D51" t="s">
        <v>269</v>
      </c>
      <c r="H51" t="s">
        <v>272</v>
      </c>
      <c r="I51" t="s">
        <v>1580</v>
      </c>
      <c r="J51" t="s">
        <v>130</v>
      </c>
      <c r="K51" t="s">
        <v>356</v>
      </c>
      <c r="N51" t="str">
        <f>'1.3 Lists'!S50</f>
        <v>39 - SECURITY</v>
      </c>
      <c r="O51" t="s">
        <v>302</v>
      </c>
      <c r="AC51" t="s">
        <v>1581</v>
      </c>
      <c r="AE51" s="1017">
        <f>SUMIFS('6.3 Asset_Health'!AE$11:AE$871,'6.3 Asset_Health'!$H$11:$H$871,$H51,'6.3 Asset_Health'!$U$11:$U$871,$N51,'6.3 Asset_Health'!$O$11:$O$871,$O51)</f>
        <v>0</v>
      </c>
      <c r="AF51" s="1017">
        <f>SUMIFS('6.3 Asset_Health'!AF$11:AF$871,'6.3 Asset_Health'!$H$11:$H$871,$H51,'6.3 Asset_Health'!$U$11:$U$871,$N51,'6.3 Asset_Health'!$O$11:$O$871,$O51)</f>
        <v>0</v>
      </c>
      <c r="AG51" s="1017">
        <f>SUMIFS('6.3 Asset_Health'!AG$11:AG$871,'6.3 Asset_Health'!$H$11:$H$871,$H51,'6.3 Asset_Health'!$U$11:$U$871,$N51,'6.3 Asset_Health'!$O$11:$O$871,$O51)</f>
        <v>0</v>
      </c>
      <c r="AH51" s="1017">
        <f>SUMIFS('6.3 Asset_Health'!AH$11:AH$871,'6.3 Asset_Health'!$H$11:$H$871,$H51,'6.3 Asset_Health'!$U$11:$U$871,$N51,'6.3 Asset_Health'!$O$11:$O$871,$O51)</f>
        <v>0</v>
      </c>
      <c r="AI51" s="1017">
        <f>SUMIFS('6.3 Asset_Health'!AI$11:AI$871,'6.3 Asset_Health'!$H$11:$H$871,$H51,'6.3 Asset_Health'!$U$11:$U$871,$N51,'6.3 Asset_Health'!$O$11:$O$871,$O51)</f>
        <v>0</v>
      </c>
    </row>
    <row r="52" spans="1:35">
      <c r="D52" t="s">
        <v>269</v>
      </c>
      <c r="H52" t="s">
        <v>272</v>
      </c>
      <c r="I52" t="s">
        <v>1580</v>
      </c>
      <c r="J52" t="s">
        <v>130</v>
      </c>
      <c r="K52" t="s">
        <v>356</v>
      </c>
      <c r="N52" t="str">
        <f>'1.3 Lists'!S51</f>
        <v>40 - STARTER MOTOR</v>
      </c>
      <c r="O52" t="s">
        <v>302</v>
      </c>
      <c r="AC52" t="s">
        <v>1581</v>
      </c>
      <c r="AE52" s="1017">
        <f>SUMIFS('6.3 Asset_Health'!AE$11:AE$871,'6.3 Asset_Health'!$H$11:$H$871,$H52,'6.3 Asset_Health'!$U$11:$U$871,$N52,'6.3 Asset_Health'!$O$11:$O$871,$O52)</f>
        <v>0</v>
      </c>
      <c r="AF52" s="1017">
        <f>SUMIFS('6.3 Asset_Health'!AF$11:AF$871,'6.3 Asset_Health'!$H$11:$H$871,$H52,'6.3 Asset_Health'!$U$11:$U$871,$N52,'6.3 Asset_Health'!$O$11:$O$871,$O52)</f>
        <v>0</v>
      </c>
      <c r="AG52" s="1017">
        <f>SUMIFS('6.3 Asset_Health'!AG$11:AG$871,'6.3 Asset_Health'!$H$11:$H$871,$H52,'6.3 Asset_Health'!$U$11:$U$871,$N52,'6.3 Asset_Health'!$O$11:$O$871,$O52)</f>
        <v>0</v>
      </c>
      <c r="AH52" s="1017">
        <f>SUMIFS('6.3 Asset_Health'!AH$11:AH$871,'6.3 Asset_Health'!$H$11:$H$871,$H52,'6.3 Asset_Health'!$U$11:$U$871,$N52,'6.3 Asset_Health'!$O$11:$O$871,$O52)</f>
        <v>0</v>
      </c>
      <c r="AI52" s="1017">
        <f>SUMIFS('6.3 Asset_Health'!AI$11:AI$871,'6.3 Asset_Health'!$H$11:$H$871,$H52,'6.3 Asset_Health'!$U$11:$U$871,$N52,'6.3 Asset_Health'!$O$11:$O$871,$O52)</f>
        <v>0</v>
      </c>
    </row>
    <row r="53" spans="1:35">
      <c r="D53" t="s">
        <v>269</v>
      </c>
      <c r="H53" t="s">
        <v>272</v>
      </c>
      <c r="I53" t="s">
        <v>1580</v>
      </c>
      <c r="J53" t="s">
        <v>130</v>
      </c>
      <c r="K53" t="s">
        <v>356</v>
      </c>
      <c r="N53" t="str">
        <f>'1.3 Lists'!S52</f>
        <v>41 - VENT SYSTEM</v>
      </c>
      <c r="O53" t="s">
        <v>302</v>
      </c>
      <c r="AC53" t="s">
        <v>1581</v>
      </c>
      <c r="AE53" s="1017">
        <f>SUMIFS('6.3 Asset_Health'!AE$11:AE$871,'6.3 Asset_Health'!$H$11:$H$871,$H53,'6.3 Asset_Health'!$U$11:$U$871,$N53,'6.3 Asset_Health'!$O$11:$O$871,$O53)</f>
        <v>0</v>
      </c>
      <c r="AF53" s="1017">
        <f>SUMIFS('6.3 Asset_Health'!AF$11:AF$871,'6.3 Asset_Health'!$H$11:$H$871,$H53,'6.3 Asset_Health'!$U$11:$U$871,$N53,'6.3 Asset_Health'!$O$11:$O$871,$O53)</f>
        <v>0</v>
      </c>
      <c r="AG53" s="1017">
        <f>SUMIFS('6.3 Asset_Health'!AG$11:AG$871,'6.3 Asset_Health'!$H$11:$H$871,$H53,'6.3 Asset_Health'!$U$11:$U$871,$N53,'6.3 Asset_Health'!$O$11:$O$871,$O53)</f>
        <v>0</v>
      </c>
      <c r="AH53" s="1017">
        <f>SUMIFS('6.3 Asset_Health'!AH$11:AH$871,'6.3 Asset_Health'!$H$11:$H$871,$H53,'6.3 Asset_Health'!$U$11:$U$871,$N53,'6.3 Asset_Health'!$O$11:$O$871,$O53)</f>
        <v>0</v>
      </c>
      <c r="AI53" s="1017">
        <f>SUMIFS('6.3 Asset_Health'!AI$11:AI$871,'6.3 Asset_Health'!$H$11:$H$871,$H53,'6.3 Asset_Health'!$U$11:$U$871,$N53,'6.3 Asset_Health'!$O$11:$O$871,$O53)</f>
        <v>0</v>
      </c>
    </row>
    <row r="54" spans="1:35">
      <c r="D54" t="s">
        <v>269</v>
      </c>
      <c r="H54" t="s">
        <v>272</v>
      </c>
      <c r="I54" t="s">
        <v>1580</v>
      </c>
      <c r="J54" t="s">
        <v>130</v>
      </c>
      <c r="K54" t="s">
        <v>356</v>
      </c>
      <c r="N54" t="str">
        <f>'1.3 Lists'!S53</f>
        <v>42 - ELECTRICAL VARIABLE SPEED DRIVE</v>
      </c>
      <c r="O54" t="s">
        <v>302</v>
      </c>
      <c r="AC54" t="s">
        <v>1581</v>
      </c>
      <c r="AE54" s="1017">
        <f>SUMIFS('6.3 Asset_Health'!AE$11:AE$871,'6.3 Asset_Health'!$H$11:$H$871,$H54,'6.3 Asset_Health'!$U$11:$U$871,$N54,'6.3 Asset_Health'!$O$11:$O$871,$O54)</f>
        <v>0</v>
      </c>
      <c r="AF54" s="1017">
        <f>SUMIFS('6.3 Asset_Health'!AF$11:AF$871,'6.3 Asset_Health'!$H$11:$H$871,$H54,'6.3 Asset_Health'!$U$11:$U$871,$N54,'6.3 Asset_Health'!$O$11:$O$871,$O54)</f>
        <v>0</v>
      </c>
      <c r="AG54" s="1017">
        <f>SUMIFS('6.3 Asset_Health'!AG$11:AG$871,'6.3 Asset_Health'!$H$11:$H$871,$H54,'6.3 Asset_Health'!$U$11:$U$871,$N54,'6.3 Asset_Health'!$O$11:$O$871,$O54)</f>
        <v>0</v>
      </c>
      <c r="AH54" s="1017">
        <f>SUMIFS('6.3 Asset_Health'!AH$11:AH$871,'6.3 Asset_Health'!$H$11:$H$871,$H54,'6.3 Asset_Health'!$U$11:$U$871,$N54,'6.3 Asset_Health'!$O$11:$O$871,$O54)</f>
        <v>0</v>
      </c>
      <c r="AI54" s="1017">
        <f>SUMIFS('6.3 Asset_Health'!AI$11:AI$871,'6.3 Asset_Health'!$H$11:$H$871,$H54,'6.3 Asset_Health'!$U$11:$U$871,$N54,'6.3 Asset_Health'!$O$11:$O$871,$O54)</f>
        <v>0</v>
      </c>
    </row>
    <row r="55" spans="1:35">
      <c r="D55" t="s">
        <v>269</v>
      </c>
      <c r="H55" t="s">
        <v>272</v>
      </c>
      <c r="I55" t="s">
        <v>1580</v>
      </c>
      <c r="J55" t="s">
        <v>130</v>
      </c>
      <c r="K55" t="s">
        <v>356</v>
      </c>
      <c r="N55" t="str">
        <f>'1.3 Lists'!S54</f>
        <v>43 - LOCALLY ACTUATED VALVES</v>
      </c>
      <c r="O55" t="s">
        <v>302</v>
      </c>
      <c r="AC55" t="s">
        <v>1581</v>
      </c>
      <c r="AE55" s="1017">
        <f>SUMIFS('6.3 Asset_Health'!AE$11:AE$871,'6.3 Asset_Health'!$H$11:$H$871,$H55,'6.3 Asset_Health'!$U$11:$U$871,$N55,'6.3 Asset_Health'!$O$11:$O$871,$O55)</f>
        <v>0</v>
      </c>
      <c r="AF55" s="1017">
        <f>SUMIFS('6.3 Asset_Health'!AF$11:AF$871,'6.3 Asset_Health'!$H$11:$H$871,$H55,'6.3 Asset_Health'!$U$11:$U$871,$N55,'6.3 Asset_Health'!$O$11:$O$871,$O55)</f>
        <v>0</v>
      </c>
      <c r="AG55" s="1017">
        <f>SUMIFS('6.3 Asset_Health'!AG$11:AG$871,'6.3 Asset_Health'!$H$11:$H$871,$H55,'6.3 Asset_Health'!$U$11:$U$871,$N55,'6.3 Asset_Health'!$O$11:$O$871,$O55)</f>
        <v>0</v>
      </c>
      <c r="AH55" s="1017">
        <f>SUMIFS('6.3 Asset_Health'!AH$11:AH$871,'6.3 Asset_Health'!$H$11:$H$871,$H55,'6.3 Asset_Health'!$U$11:$U$871,$N55,'6.3 Asset_Health'!$O$11:$O$871,$O55)</f>
        <v>0</v>
      </c>
      <c r="AI55" s="1017">
        <f>SUMIFS('6.3 Asset_Health'!AI$11:AI$871,'6.3 Asset_Health'!$H$11:$H$871,$H55,'6.3 Asset_Health'!$U$11:$U$871,$N55,'6.3 Asset_Health'!$O$11:$O$871,$O55)</f>
        <v>0</v>
      </c>
    </row>
    <row r="56" spans="1:35">
      <c r="D56" t="s">
        <v>269</v>
      </c>
      <c r="H56" t="s">
        <v>272</v>
      </c>
      <c r="I56" t="s">
        <v>1580</v>
      </c>
      <c r="J56" t="s">
        <v>130</v>
      </c>
      <c r="K56" t="s">
        <v>356</v>
      </c>
      <c r="N56" t="str">
        <f>'1.3 Lists'!S55</f>
        <v>44 - NON RETURN VALVES</v>
      </c>
      <c r="O56" t="s">
        <v>302</v>
      </c>
      <c r="AC56" t="s">
        <v>1581</v>
      </c>
      <c r="AE56" s="1017">
        <f>SUMIFS('6.3 Asset_Health'!AE$11:AE$871,'6.3 Asset_Health'!$H$11:$H$871,$H56,'6.3 Asset_Health'!$U$11:$U$871,$N56,'6.3 Asset_Health'!$O$11:$O$871,$O56)</f>
        <v>0</v>
      </c>
      <c r="AF56" s="1017">
        <f>SUMIFS('6.3 Asset_Health'!AF$11:AF$871,'6.3 Asset_Health'!$H$11:$H$871,$H56,'6.3 Asset_Health'!$U$11:$U$871,$N56,'6.3 Asset_Health'!$O$11:$O$871,$O56)</f>
        <v>0</v>
      </c>
      <c r="AG56" s="1017">
        <f>SUMIFS('6.3 Asset_Health'!AG$11:AG$871,'6.3 Asset_Health'!$H$11:$H$871,$H56,'6.3 Asset_Health'!$U$11:$U$871,$N56,'6.3 Asset_Health'!$O$11:$O$871,$O56)</f>
        <v>0</v>
      </c>
      <c r="AH56" s="1017">
        <f>SUMIFS('6.3 Asset_Health'!AH$11:AH$871,'6.3 Asset_Health'!$H$11:$H$871,$H56,'6.3 Asset_Health'!$U$11:$U$871,$N56,'6.3 Asset_Health'!$O$11:$O$871,$O56)</f>
        <v>0</v>
      </c>
      <c r="AI56" s="1017">
        <f>SUMIFS('6.3 Asset_Health'!AI$11:AI$871,'6.3 Asset_Health'!$H$11:$H$871,$H56,'6.3 Asset_Health'!$U$11:$U$871,$N56,'6.3 Asset_Health'!$O$11:$O$871,$O56)</f>
        <v>0</v>
      </c>
    </row>
    <row r="57" spans="1:35">
      <c r="D57" t="s">
        <v>269</v>
      </c>
      <c r="H57" t="s">
        <v>272</v>
      </c>
      <c r="I57" t="s">
        <v>1580</v>
      </c>
      <c r="J57" t="s">
        <v>130</v>
      </c>
      <c r="K57" t="s">
        <v>356</v>
      </c>
      <c r="N57" t="str">
        <f>'1.3 Lists'!S56</f>
        <v>45 - REMOTE ISOLATION VALVES</v>
      </c>
      <c r="O57" t="s">
        <v>302</v>
      </c>
      <c r="AC57" t="s">
        <v>1581</v>
      </c>
      <c r="AE57" s="1017">
        <f>SUMIFS('6.3 Asset_Health'!AE$11:AE$871,'6.3 Asset_Health'!$H$11:$H$871,$H57,'6.3 Asset_Health'!$U$11:$U$871,$N57,'6.3 Asset_Health'!$O$11:$O$871,$O57)</f>
        <v>0</v>
      </c>
      <c r="AF57" s="1017">
        <f>SUMIFS('6.3 Asset_Health'!AF$11:AF$871,'6.3 Asset_Health'!$H$11:$H$871,$H57,'6.3 Asset_Health'!$U$11:$U$871,$N57,'6.3 Asset_Health'!$O$11:$O$871,$O57)</f>
        <v>0</v>
      </c>
      <c r="AG57" s="1017">
        <f>SUMIFS('6.3 Asset_Health'!AG$11:AG$871,'6.3 Asset_Health'!$H$11:$H$871,$H57,'6.3 Asset_Health'!$U$11:$U$871,$N57,'6.3 Asset_Health'!$O$11:$O$871,$O57)</f>
        <v>0</v>
      </c>
      <c r="AH57" s="1017">
        <f>SUMIFS('6.3 Asset_Health'!AH$11:AH$871,'6.3 Asset_Health'!$H$11:$H$871,$H57,'6.3 Asset_Health'!$U$11:$U$871,$N57,'6.3 Asset_Health'!$O$11:$O$871,$O57)</f>
        <v>0</v>
      </c>
      <c r="AI57" s="1017">
        <f>SUMIFS('6.3 Asset_Health'!AI$11:AI$871,'6.3 Asset_Health'!$H$11:$H$871,$H57,'6.3 Asset_Health'!$U$11:$U$871,$N57,'6.3 Asset_Health'!$O$11:$O$871,$O57)</f>
        <v>0</v>
      </c>
    </row>
    <row r="58" spans="1:35">
      <c r="D58" t="s">
        <v>269</v>
      </c>
      <c r="H58" t="s">
        <v>272</v>
      </c>
      <c r="I58" t="s">
        <v>1580</v>
      </c>
      <c r="J58" t="s">
        <v>130</v>
      </c>
      <c r="K58" t="s">
        <v>356</v>
      </c>
      <c r="N58" t="str">
        <f>'1.3 Lists'!S57</f>
        <v>46 - PROCESS VALVES</v>
      </c>
      <c r="O58" t="s">
        <v>302</v>
      </c>
      <c r="AC58" t="s">
        <v>1581</v>
      </c>
      <c r="AE58" s="1017">
        <f>SUMIFS('6.3 Asset_Health'!AE$11:AE$871,'6.3 Asset_Health'!$H$11:$H$871,$H58,'6.3 Asset_Health'!$U$11:$U$871,$N58,'6.3 Asset_Health'!$O$11:$O$871,$O58)</f>
        <v>0</v>
      </c>
      <c r="AF58" s="1017">
        <f>SUMIFS('6.3 Asset_Health'!AF$11:AF$871,'6.3 Asset_Health'!$H$11:$H$871,$H58,'6.3 Asset_Health'!$U$11:$U$871,$N58,'6.3 Asset_Health'!$O$11:$O$871,$O58)</f>
        <v>0</v>
      </c>
      <c r="AG58" s="1017">
        <f>SUMIFS('6.3 Asset_Health'!AG$11:AG$871,'6.3 Asset_Health'!$H$11:$H$871,$H58,'6.3 Asset_Health'!$U$11:$U$871,$N58,'6.3 Asset_Health'!$O$11:$O$871,$O58)</f>
        <v>0</v>
      </c>
      <c r="AH58" s="1017">
        <f>SUMIFS('6.3 Asset_Health'!AH$11:AH$871,'6.3 Asset_Health'!$H$11:$H$871,$H58,'6.3 Asset_Health'!$U$11:$U$871,$N58,'6.3 Asset_Health'!$O$11:$O$871,$O58)</f>
        <v>0</v>
      </c>
      <c r="AI58" s="1017">
        <f>SUMIFS('6.3 Asset_Health'!AI$11:AI$871,'6.3 Asset_Health'!$H$11:$H$871,$H58,'6.3 Asset_Health'!$U$11:$U$871,$N58,'6.3 Asset_Health'!$O$11:$O$871,$O58)</f>
        <v>0</v>
      </c>
    </row>
    <row r="59" spans="1:35">
      <c r="D59" t="s">
        <v>269</v>
      </c>
      <c r="H59" t="s">
        <v>272</v>
      </c>
      <c r="I59" t="s">
        <v>1580</v>
      </c>
      <c r="J59" t="s">
        <v>130</v>
      </c>
      <c r="K59" t="s">
        <v>356</v>
      </c>
      <c r="N59" t="str">
        <f>'1.3 Lists'!S58</f>
        <v>47 - SLAMSHUT SYSTEM</v>
      </c>
      <c r="O59" t="s">
        <v>302</v>
      </c>
      <c r="AC59" t="s">
        <v>1581</v>
      </c>
      <c r="AE59" s="1017">
        <f>SUMIFS('6.3 Asset_Health'!AE$11:AE$871,'6.3 Asset_Health'!$H$11:$H$871,$H59,'6.3 Asset_Health'!$U$11:$U$871,$N59,'6.3 Asset_Health'!$O$11:$O$871,$O59)</f>
        <v>0</v>
      </c>
      <c r="AF59" s="1017">
        <f>SUMIFS('6.3 Asset_Health'!AF$11:AF$871,'6.3 Asset_Health'!$H$11:$H$871,$H59,'6.3 Asset_Health'!$U$11:$U$871,$N59,'6.3 Asset_Health'!$O$11:$O$871,$O59)</f>
        <v>0</v>
      </c>
      <c r="AG59" s="1017">
        <f>SUMIFS('6.3 Asset_Health'!AG$11:AG$871,'6.3 Asset_Health'!$H$11:$H$871,$H59,'6.3 Asset_Health'!$U$11:$U$871,$N59,'6.3 Asset_Health'!$O$11:$O$871,$O59)</f>
        <v>0</v>
      </c>
      <c r="AH59" s="1017">
        <f>SUMIFS('6.3 Asset_Health'!AH$11:AH$871,'6.3 Asset_Health'!$H$11:$H$871,$H59,'6.3 Asset_Health'!$U$11:$U$871,$N59,'6.3 Asset_Health'!$O$11:$O$871,$O59)</f>
        <v>0</v>
      </c>
      <c r="AI59" s="1017">
        <f>SUMIFS('6.3 Asset_Health'!AI$11:AI$871,'6.3 Asset_Health'!$H$11:$H$871,$H59,'6.3 Asset_Health'!$U$11:$U$871,$N59,'6.3 Asset_Health'!$O$11:$O$871,$O59)</f>
        <v>0</v>
      </c>
    </row>
    <row r="61" spans="1:35" s="1" customFormat="1">
      <c r="A61" s="42"/>
      <c r="B61" s="48" t="s">
        <v>1582</v>
      </c>
    </row>
    <row r="63" spans="1:35">
      <c r="D63" t="s">
        <v>269</v>
      </c>
      <c r="H63" t="s">
        <v>296</v>
      </c>
      <c r="I63" t="s">
        <v>1580</v>
      </c>
      <c r="J63" t="s">
        <v>130</v>
      </c>
      <c r="K63" t="s">
        <v>356</v>
      </c>
      <c r="N63" t="str">
        <f>N13</f>
        <v>01 - CLADDING</v>
      </c>
      <c r="O63" t="s">
        <v>302</v>
      </c>
      <c r="AC63" t="s">
        <v>1583</v>
      </c>
      <c r="AE63" s="1017">
        <f>SUMIFS('6.3 Asset_Health'!AE$11:AE$871,'6.3 Asset_Health'!$H$11:$H$871,$H63,'6.3 Asset_Health'!$U$11:$U$871,$N63,'6.3 Asset_Health'!$O$11:$O$871,$O63)</f>
        <v>0</v>
      </c>
      <c r="AF63" s="1017">
        <f>SUMIFS('6.3 Asset_Health'!AF$11:AF$871,'6.3 Asset_Health'!$H$11:$H$871,$H63,'6.3 Asset_Health'!$U$11:$U$871,$N63,'6.3 Asset_Health'!$O$11:$O$871,$O63)</f>
        <v>0</v>
      </c>
      <c r="AG63" s="1017">
        <f>SUMIFS('6.3 Asset_Health'!AG$11:AG$871,'6.3 Asset_Health'!$H$11:$H$871,$H63,'6.3 Asset_Health'!$U$11:$U$871,$N63,'6.3 Asset_Health'!$O$11:$O$871,$O63)</f>
        <v>0</v>
      </c>
      <c r="AH63" s="1017">
        <f>SUMIFS('6.3 Asset_Health'!AH$11:AH$871,'6.3 Asset_Health'!$H$11:$H$871,$H63,'6.3 Asset_Health'!$U$11:$U$871,$N63,'6.3 Asset_Health'!$O$11:$O$871,$O63)</f>
        <v>0</v>
      </c>
      <c r="AI63" s="1017">
        <f>SUMIFS('6.3 Asset_Health'!AI$11:AI$871,'6.3 Asset_Health'!$H$11:$H$871,$H63,'6.3 Asset_Health'!$U$11:$U$871,$N63,'6.3 Asset_Health'!$O$11:$O$871,$O63)</f>
        <v>0</v>
      </c>
    </row>
    <row r="64" spans="1:35">
      <c r="D64" t="s">
        <v>269</v>
      </c>
      <c r="H64" t="s">
        <v>296</v>
      </c>
      <c r="I64" t="s">
        <v>1580</v>
      </c>
      <c r="J64" t="s">
        <v>130</v>
      </c>
      <c r="K64" t="s">
        <v>356</v>
      </c>
      <c r="N64" t="str">
        <f t="shared" ref="N64:N109" si="0">N14</f>
        <v>02 - AFTER COOLERS</v>
      </c>
      <c r="O64" t="s">
        <v>302</v>
      </c>
      <c r="AC64" t="s">
        <v>1583</v>
      </c>
      <c r="AE64" s="1017">
        <f>SUMIFS('6.3 Asset_Health'!AE$11:AE$871,'6.3 Asset_Health'!$H$11:$H$871,$H64,'6.3 Asset_Health'!$U$11:$U$871,$N64,'6.3 Asset_Health'!$O$11:$O$871,$O64)</f>
        <v>0</v>
      </c>
      <c r="AF64" s="1017">
        <f>SUMIFS('6.3 Asset_Health'!AF$11:AF$871,'6.3 Asset_Health'!$H$11:$H$871,$H64,'6.3 Asset_Health'!$U$11:$U$871,$N64,'6.3 Asset_Health'!$O$11:$O$871,$O64)</f>
        <v>0</v>
      </c>
      <c r="AG64" s="1017">
        <f>SUMIFS('6.3 Asset_Health'!AG$11:AG$871,'6.3 Asset_Health'!$H$11:$H$871,$H64,'6.3 Asset_Health'!$U$11:$U$871,$N64,'6.3 Asset_Health'!$O$11:$O$871,$O64)</f>
        <v>0</v>
      </c>
      <c r="AH64" s="1017">
        <f>SUMIFS('6.3 Asset_Health'!AH$11:AH$871,'6.3 Asset_Health'!$H$11:$H$871,$H64,'6.3 Asset_Health'!$U$11:$U$871,$N64,'6.3 Asset_Health'!$O$11:$O$871,$O64)</f>
        <v>0</v>
      </c>
      <c r="AI64" s="1017">
        <f>SUMIFS('6.3 Asset_Health'!AI$11:AI$871,'6.3 Asset_Health'!$H$11:$H$871,$H64,'6.3 Asset_Health'!$U$11:$U$871,$N64,'6.3 Asset_Health'!$O$11:$O$871,$O64)</f>
        <v>0</v>
      </c>
    </row>
    <row r="65" spans="4:35">
      <c r="D65" t="s">
        <v>269</v>
      </c>
      <c r="H65" t="s">
        <v>296</v>
      </c>
      <c r="I65" t="s">
        <v>1580</v>
      </c>
      <c r="J65" t="s">
        <v>130</v>
      </c>
      <c r="K65" t="s">
        <v>356</v>
      </c>
      <c r="N65" t="str">
        <f t="shared" si="0"/>
        <v>03 - AIR INTAKE</v>
      </c>
      <c r="O65" t="s">
        <v>302</v>
      </c>
      <c r="AC65" t="s">
        <v>1583</v>
      </c>
      <c r="AE65" s="1017">
        <f>SUMIFS('6.3 Asset_Health'!AE$11:AE$871,'6.3 Asset_Health'!$H$11:$H$871,$H65,'6.3 Asset_Health'!$U$11:$U$871,$N65,'6.3 Asset_Health'!$O$11:$O$871,$O65)</f>
        <v>0</v>
      </c>
      <c r="AF65" s="1017">
        <f>SUMIFS('6.3 Asset_Health'!AF$11:AF$871,'6.3 Asset_Health'!$H$11:$H$871,$H65,'6.3 Asset_Health'!$U$11:$U$871,$N65,'6.3 Asset_Health'!$O$11:$O$871,$O65)</f>
        <v>0</v>
      </c>
      <c r="AG65" s="1017">
        <f>SUMIFS('6.3 Asset_Health'!AG$11:AG$871,'6.3 Asset_Health'!$H$11:$H$871,$H65,'6.3 Asset_Health'!$U$11:$U$871,$N65,'6.3 Asset_Health'!$O$11:$O$871,$O65)</f>
        <v>0</v>
      </c>
      <c r="AH65" s="1017">
        <f>SUMIFS('6.3 Asset_Health'!AH$11:AH$871,'6.3 Asset_Health'!$H$11:$H$871,$H65,'6.3 Asset_Health'!$U$11:$U$871,$N65,'6.3 Asset_Health'!$O$11:$O$871,$O65)</f>
        <v>0</v>
      </c>
      <c r="AI65" s="1017">
        <f>SUMIFS('6.3 Asset_Health'!AI$11:AI$871,'6.3 Asset_Health'!$H$11:$H$871,$H65,'6.3 Asset_Health'!$U$11:$U$871,$N65,'6.3 Asset_Health'!$O$11:$O$871,$O65)</f>
        <v>0</v>
      </c>
    </row>
    <row r="66" spans="4:35">
      <c r="D66" t="s">
        <v>269</v>
      </c>
      <c r="H66" t="s">
        <v>296</v>
      </c>
      <c r="I66" t="s">
        <v>1580</v>
      </c>
      <c r="J66" t="s">
        <v>130</v>
      </c>
      <c r="K66" t="s">
        <v>356</v>
      </c>
      <c r="N66" t="str">
        <f t="shared" si="0"/>
        <v>04 - EXHAUSTS</v>
      </c>
      <c r="O66" t="s">
        <v>302</v>
      </c>
      <c r="AC66" t="s">
        <v>1583</v>
      </c>
      <c r="AE66" s="1017">
        <f>SUMIFS('6.3 Asset_Health'!AE$11:AE$871,'6.3 Asset_Health'!$H$11:$H$871,$H66,'6.3 Asset_Health'!$U$11:$U$871,$N66,'6.3 Asset_Health'!$O$11:$O$871,$O66)</f>
        <v>0</v>
      </c>
      <c r="AF66" s="1017">
        <f>SUMIFS('6.3 Asset_Health'!AF$11:AF$871,'6.3 Asset_Health'!$H$11:$H$871,$H66,'6.3 Asset_Health'!$U$11:$U$871,$N66,'6.3 Asset_Health'!$O$11:$O$871,$O66)</f>
        <v>0</v>
      </c>
      <c r="AG66" s="1017">
        <f>SUMIFS('6.3 Asset_Health'!AG$11:AG$871,'6.3 Asset_Health'!$H$11:$H$871,$H66,'6.3 Asset_Health'!$U$11:$U$871,$N66,'6.3 Asset_Health'!$O$11:$O$871,$O66)</f>
        <v>0</v>
      </c>
      <c r="AH66" s="1017">
        <f>SUMIFS('6.3 Asset_Health'!AH$11:AH$871,'6.3 Asset_Health'!$H$11:$H$871,$H66,'6.3 Asset_Health'!$U$11:$U$871,$N66,'6.3 Asset_Health'!$O$11:$O$871,$O66)</f>
        <v>0</v>
      </c>
      <c r="AI66" s="1017">
        <f>SUMIFS('6.3 Asset_Health'!AI$11:AI$871,'6.3 Asset_Health'!$H$11:$H$871,$H66,'6.3 Asset_Health'!$U$11:$U$871,$N66,'6.3 Asset_Health'!$O$11:$O$871,$O66)</f>
        <v>0</v>
      </c>
    </row>
    <row r="67" spans="4:35">
      <c r="D67" t="s">
        <v>269</v>
      </c>
      <c r="H67" t="s">
        <v>296</v>
      </c>
      <c r="I67" t="s">
        <v>1580</v>
      </c>
      <c r="J67" t="s">
        <v>130</v>
      </c>
      <c r="K67" t="s">
        <v>356</v>
      </c>
      <c r="N67" t="str">
        <f t="shared" si="0"/>
        <v>05 - BOUNDARY CONTROLLERS</v>
      </c>
      <c r="O67" t="s">
        <v>302</v>
      </c>
      <c r="AC67" t="s">
        <v>1583</v>
      </c>
      <c r="AE67" s="1017">
        <f>SUMIFS('6.3 Asset_Health'!AE$11:AE$871,'6.3 Asset_Health'!$H$11:$H$871,$H67,'6.3 Asset_Health'!$U$11:$U$871,$N67,'6.3 Asset_Health'!$O$11:$O$871,$O67)</f>
        <v>0</v>
      </c>
      <c r="AF67" s="1017">
        <f>SUMIFS('6.3 Asset_Health'!AF$11:AF$871,'6.3 Asset_Health'!$H$11:$H$871,$H67,'6.3 Asset_Health'!$U$11:$U$871,$N67,'6.3 Asset_Health'!$O$11:$O$871,$O67)</f>
        <v>0</v>
      </c>
      <c r="AG67" s="1017">
        <f>SUMIFS('6.3 Asset_Health'!AG$11:AG$871,'6.3 Asset_Health'!$H$11:$H$871,$H67,'6.3 Asset_Health'!$U$11:$U$871,$N67,'6.3 Asset_Health'!$O$11:$O$871,$O67)</f>
        <v>0</v>
      </c>
      <c r="AH67" s="1017">
        <f>SUMIFS('6.3 Asset_Health'!AH$11:AH$871,'6.3 Asset_Health'!$H$11:$H$871,$H67,'6.3 Asset_Health'!$U$11:$U$871,$N67,'6.3 Asset_Health'!$O$11:$O$871,$O67)</f>
        <v>0</v>
      </c>
      <c r="AI67" s="1017">
        <f>SUMIFS('6.3 Asset_Health'!AI$11:AI$871,'6.3 Asset_Health'!$H$11:$H$871,$H67,'6.3 Asset_Health'!$U$11:$U$871,$N67,'6.3 Asset_Health'!$O$11:$O$871,$O67)</f>
        <v>0</v>
      </c>
    </row>
    <row r="68" spans="4:35">
      <c r="D68" t="s">
        <v>269</v>
      </c>
      <c r="H68" t="s">
        <v>296</v>
      </c>
      <c r="I68" t="s">
        <v>1580</v>
      </c>
      <c r="J68" t="s">
        <v>130</v>
      </c>
      <c r="K68" t="s">
        <v>356</v>
      </c>
      <c r="N68" t="str">
        <f t="shared" si="0"/>
        <v>06 - CAB VENTILATION</v>
      </c>
      <c r="O68" t="s">
        <v>302</v>
      </c>
      <c r="AC68" t="s">
        <v>1583</v>
      </c>
      <c r="AE68" s="1017">
        <f>SUMIFS('6.3 Asset_Health'!AE$11:AE$871,'6.3 Asset_Health'!$H$11:$H$871,$H68,'6.3 Asset_Health'!$U$11:$U$871,$N68,'6.3 Asset_Health'!$O$11:$O$871,$O68)</f>
        <v>0</v>
      </c>
      <c r="AF68" s="1017">
        <f>SUMIFS('6.3 Asset_Health'!AF$11:AF$871,'6.3 Asset_Health'!$H$11:$H$871,$H68,'6.3 Asset_Health'!$U$11:$U$871,$N68,'6.3 Asset_Health'!$O$11:$O$871,$O68)</f>
        <v>0</v>
      </c>
      <c r="AG68" s="1017">
        <f>SUMIFS('6.3 Asset_Health'!AG$11:AG$871,'6.3 Asset_Health'!$H$11:$H$871,$H68,'6.3 Asset_Health'!$U$11:$U$871,$N68,'6.3 Asset_Health'!$O$11:$O$871,$O68)</f>
        <v>0</v>
      </c>
      <c r="AH68" s="1017">
        <f>SUMIFS('6.3 Asset_Health'!AH$11:AH$871,'6.3 Asset_Health'!$H$11:$H$871,$H68,'6.3 Asset_Health'!$U$11:$U$871,$N68,'6.3 Asset_Health'!$O$11:$O$871,$O68)</f>
        <v>0</v>
      </c>
      <c r="AI68" s="1017">
        <f>SUMIFS('6.3 Asset_Health'!AI$11:AI$871,'6.3 Asset_Health'!$H$11:$H$871,$H68,'6.3 Asset_Health'!$U$11:$U$871,$N68,'6.3 Asset_Health'!$O$11:$O$871,$O68)</f>
        <v>0</v>
      </c>
    </row>
    <row r="69" spans="4:35">
      <c r="D69" t="s">
        <v>269</v>
      </c>
      <c r="H69" t="s">
        <v>296</v>
      </c>
      <c r="I69" t="s">
        <v>1580</v>
      </c>
      <c r="J69" t="s">
        <v>130</v>
      </c>
      <c r="K69" t="s">
        <v>356</v>
      </c>
      <c r="N69" t="str">
        <f t="shared" si="0"/>
        <v>07 - CIVIL ASSETS (DRAINAGE)</v>
      </c>
      <c r="O69" t="s">
        <v>302</v>
      </c>
      <c r="AC69" t="s">
        <v>1583</v>
      </c>
      <c r="AE69" s="1017">
        <f>SUMIFS('6.3 Asset_Health'!AE$11:AE$871,'6.3 Asset_Health'!$H$11:$H$871,$H69,'6.3 Asset_Health'!$U$11:$U$871,$N69,'6.3 Asset_Health'!$O$11:$O$871,$O69)</f>
        <v>0</v>
      </c>
      <c r="AF69" s="1017">
        <f>SUMIFS('6.3 Asset_Health'!AF$11:AF$871,'6.3 Asset_Health'!$H$11:$H$871,$H69,'6.3 Asset_Health'!$U$11:$U$871,$N69,'6.3 Asset_Health'!$O$11:$O$871,$O69)</f>
        <v>0</v>
      </c>
      <c r="AG69" s="1017">
        <f>SUMIFS('6.3 Asset_Health'!AG$11:AG$871,'6.3 Asset_Health'!$H$11:$H$871,$H69,'6.3 Asset_Health'!$U$11:$U$871,$N69,'6.3 Asset_Health'!$O$11:$O$871,$O69)</f>
        <v>0</v>
      </c>
      <c r="AH69" s="1017">
        <f>SUMIFS('6.3 Asset_Health'!AH$11:AH$871,'6.3 Asset_Health'!$H$11:$H$871,$H69,'6.3 Asset_Health'!$U$11:$U$871,$N69,'6.3 Asset_Health'!$O$11:$O$871,$O69)</f>
        <v>0</v>
      </c>
      <c r="AI69" s="1017">
        <f>SUMIFS('6.3 Asset_Health'!AI$11:AI$871,'6.3 Asset_Health'!$H$11:$H$871,$H69,'6.3 Asset_Health'!$U$11:$U$871,$N69,'6.3 Asset_Health'!$O$11:$O$871,$O69)</f>
        <v>0</v>
      </c>
    </row>
    <row r="70" spans="4:35">
      <c r="D70" t="s">
        <v>269</v>
      </c>
      <c r="H70" t="s">
        <v>296</v>
      </c>
      <c r="I70" t="s">
        <v>1580</v>
      </c>
      <c r="J70" t="s">
        <v>130</v>
      </c>
      <c r="K70" t="s">
        <v>356</v>
      </c>
      <c r="N70" t="str">
        <f t="shared" si="0"/>
        <v>08 - CIVIL ASSETS (ACCESS)</v>
      </c>
      <c r="O70" t="s">
        <v>302</v>
      </c>
      <c r="AC70" t="s">
        <v>1583</v>
      </c>
      <c r="AE70" s="1017">
        <f>SUMIFS('6.3 Asset_Health'!AE$11:AE$871,'6.3 Asset_Health'!$H$11:$H$871,$H70,'6.3 Asset_Health'!$U$11:$U$871,$N70,'6.3 Asset_Health'!$O$11:$O$871,$O70)</f>
        <v>0</v>
      </c>
      <c r="AF70" s="1017">
        <f>SUMIFS('6.3 Asset_Health'!AF$11:AF$871,'6.3 Asset_Health'!$H$11:$H$871,$H70,'6.3 Asset_Health'!$U$11:$U$871,$N70,'6.3 Asset_Health'!$O$11:$O$871,$O70)</f>
        <v>0</v>
      </c>
      <c r="AG70" s="1017">
        <f>SUMIFS('6.3 Asset_Health'!AG$11:AG$871,'6.3 Asset_Health'!$H$11:$H$871,$H70,'6.3 Asset_Health'!$U$11:$U$871,$N70,'6.3 Asset_Health'!$O$11:$O$871,$O70)</f>
        <v>0</v>
      </c>
      <c r="AH70" s="1017">
        <f>SUMIFS('6.3 Asset_Health'!AH$11:AH$871,'6.3 Asset_Health'!$H$11:$H$871,$H70,'6.3 Asset_Health'!$U$11:$U$871,$N70,'6.3 Asset_Health'!$O$11:$O$871,$O70)</f>
        <v>0</v>
      </c>
      <c r="AI70" s="1017">
        <f>SUMIFS('6.3 Asset_Health'!AI$11:AI$871,'6.3 Asset_Health'!$H$11:$H$871,$H70,'6.3 Asset_Health'!$U$11:$U$871,$N70,'6.3 Asset_Health'!$O$11:$O$871,$O70)</f>
        <v>0</v>
      </c>
    </row>
    <row r="71" spans="4:35">
      <c r="D71" t="s">
        <v>269</v>
      </c>
      <c r="H71" t="s">
        <v>296</v>
      </c>
      <c r="I71" t="s">
        <v>1580</v>
      </c>
      <c r="J71" t="s">
        <v>130</v>
      </c>
      <c r="K71" t="s">
        <v>356</v>
      </c>
      <c r="N71" t="str">
        <f t="shared" si="0"/>
        <v>09 - CIVIL ASSETS (BUILDINGS/ENCLOSURES)</v>
      </c>
      <c r="O71" t="s">
        <v>302</v>
      </c>
      <c r="AC71" t="s">
        <v>1583</v>
      </c>
      <c r="AE71" s="1017">
        <f>SUMIFS('6.3 Asset_Health'!AE$11:AE$871,'6.3 Asset_Health'!$H$11:$H$871,$H71,'6.3 Asset_Health'!$U$11:$U$871,$N71,'6.3 Asset_Health'!$O$11:$O$871,$O71)</f>
        <v>0</v>
      </c>
      <c r="AF71" s="1017">
        <f>SUMIFS('6.3 Asset_Health'!AF$11:AF$871,'6.3 Asset_Health'!$H$11:$H$871,$H71,'6.3 Asset_Health'!$U$11:$U$871,$N71,'6.3 Asset_Health'!$O$11:$O$871,$O71)</f>
        <v>0</v>
      </c>
      <c r="AG71" s="1017">
        <f>SUMIFS('6.3 Asset_Health'!AG$11:AG$871,'6.3 Asset_Health'!$H$11:$H$871,$H71,'6.3 Asset_Health'!$U$11:$U$871,$N71,'6.3 Asset_Health'!$O$11:$O$871,$O71)</f>
        <v>0</v>
      </c>
      <c r="AH71" s="1017">
        <f>SUMIFS('6.3 Asset_Health'!AH$11:AH$871,'6.3 Asset_Health'!$H$11:$H$871,$H71,'6.3 Asset_Health'!$U$11:$U$871,$N71,'6.3 Asset_Health'!$O$11:$O$871,$O71)</f>
        <v>0</v>
      </c>
      <c r="AI71" s="1017">
        <f>SUMIFS('6.3 Asset_Health'!AI$11:AI$871,'6.3 Asset_Health'!$H$11:$H$871,$H71,'6.3 Asset_Health'!$U$11:$U$871,$N71,'6.3 Asset_Health'!$O$11:$O$871,$O71)</f>
        <v>0</v>
      </c>
    </row>
    <row r="72" spans="4:35">
      <c r="D72" t="s">
        <v>269</v>
      </c>
      <c r="H72" t="s">
        <v>296</v>
      </c>
      <c r="I72" t="s">
        <v>1580</v>
      </c>
      <c r="J72" t="s">
        <v>130</v>
      </c>
      <c r="K72" t="s">
        <v>356</v>
      </c>
      <c r="N72" t="str">
        <f t="shared" si="0"/>
        <v>10 - CIVIL ASSETS (DUCTING)</v>
      </c>
      <c r="O72" t="s">
        <v>302</v>
      </c>
      <c r="AC72" t="s">
        <v>1583</v>
      </c>
      <c r="AE72" s="1017">
        <f>SUMIFS('6.3 Asset_Health'!AE$11:AE$871,'6.3 Asset_Health'!$H$11:$H$871,$H72,'6.3 Asset_Health'!$U$11:$U$871,$N72,'6.3 Asset_Health'!$O$11:$O$871,$O72)</f>
        <v>0</v>
      </c>
      <c r="AF72" s="1017">
        <f>SUMIFS('6.3 Asset_Health'!AF$11:AF$871,'6.3 Asset_Health'!$H$11:$H$871,$H72,'6.3 Asset_Health'!$U$11:$U$871,$N72,'6.3 Asset_Health'!$O$11:$O$871,$O72)</f>
        <v>0</v>
      </c>
      <c r="AG72" s="1017">
        <f>SUMIFS('6.3 Asset_Health'!AG$11:AG$871,'6.3 Asset_Health'!$H$11:$H$871,$H72,'6.3 Asset_Health'!$U$11:$U$871,$N72,'6.3 Asset_Health'!$O$11:$O$871,$O72)</f>
        <v>0</v>
      </c>
      <c r="AH72" s="1017">
        <f>SUMIFS('6.3 Asset_Health'!AH$11:AH$871,'6.3 Asset_Health'!$H$11:$H$871,$H72,'6.3 Asset_Health'!$U$11:$U$871,$N72,'6.3 Asset_Health'!$O$11:$O$871,$O72)</f>
        <v>0</v>
      </c>
      <c r="AI72" s="1017">
        <f>SUMIFS('6.3 Asset_Health'!AI$11:AI$871,'6.3 Asset_Health'!$H$11:$H$871,$H72,'6.3 Asset_Health'!$U$11:$U$871,$N72,'6.3 Asset_Health'!$O$11:$O$871,$O72)</f>
        <v>0</v>
      </c>
    </row>
    <row r="73" spans="4:35">
      <c r="D73" t="s">
        <v>269</v>
      </c>
      <c r="H73" t="s">
        <v>296</v>
      </c>
      <c r="I73" t="s">
        <v>1580</v>
      </c>
      <c r="J73" t="s">
        <v>130</v>
      </c>
      <c r="K73" t="s">
        <v>356</v>
      </c>
      <c r="N73" t="str">
        <f t="shared" si="0"/>
        <v>11 - CIVIL ASSETS (BRIDGES)</v>
      </c>
      <c r="O73" t="s">
        <v>302</v>
      </c>
      <c r="AC73" t="s">
        <v>1583</v>
      </c>
      <c r="AE73" s="1017">
        <f>SUMIFS('6.3 Asset_Health'!AE$11:AE$871,'6.3 Asset_Health'!$H$11:$H$871,$H73,'6.3 Asset_Health'!$U$11:$U$871,$N73,'6.3 Asset_Health'!$O$11:$O$871,$O73)</f>
        <v>0</v>
      </c>
      <c r="AF73" s="1017">
        <f>SUMIFS('6.3 Asset_Health'!AF$11:AF$871,'6.3 Asset_Health'!$H$11:$H$871,$H73,'6.3 Asset_Health'!$U$11:$U$871,$N73,'6.3 Asset_Health'!$O$11:$O$871,$O73)</f>
        <v>0</v>
      </c>
      <c r="AG73" s="1017">
        <f>SUMIFS('6.3 Asset_Health'!AG$11:AG$871,'6.3 Asset_Health'!$H$11:$H$871,$H73,'6.3 Asset_Health'!$U$11:$U$871,$N73,'6.3 Asset_Health'!$O$11:$O$871,$O73)</f>
        <v>0</v>
      </c>
      <c r="AH73" s="1017">
        <f>SUMIFS('6.3 Asset_Health'!AH$11:AH$871,'6.3 Asset_Health'!$H$11:$H$871,$H73,'6.3 Asset_Health'!$U$11:$U$871,$N73,'6.3 Asset_Health'!$O$11:$O$871,$O73)</f>
        <v>0</v>
      </c>
      <c r="AI73" s="1017">
        <f>SUMIFS('6.3 Asset_Health'!AI$11:AI$871,'6.3 Asset_Health'!$H$11:$H$871,$H73,'6.3 Asset_Health'!$U$11:$U$871,$N73,'6.3 Asset_Health'!$O$11:$O$871,$O73)</f>
        <v>0</v>
      </c>
    </row>
    <row r="74" spans="4:35">
      <c r="D74" t="s">
        <v>269</v>
      </c>
      <c r="H74" t="s">
        <v>296</v>
      </c>
      <c r="I74" t="s">
        <v>1580</v>
      </c>
      <c r="J74" t="s">
        <v>130</v>
      </c>
      <c r="K74" t="s">
        <v>356</v>
      </c>
      <c r="N74" t="str">
        <f t="shared" si="0"/>
        <v>12 - CIVIL ASSETS (PIPE SUPPORTS)</v>
      </c>
      <c r="O74" t="s">
        <v>302</v>
      </c>
      <c r="AC74" t="s">
        <v>1583</v>
      </c>
      <c r="AE74" s="1017">
        <f>SUMIFS('6.3 Asset_Health'!AE$11:AE$871,'6.3 Asset_Health'!$H$11:$H$871,$H74,'6.3 Asset_Health'!$U$11:$U$871,$N74,'6.3 Asset_Health'!$O$11:$O$871,$O74)</f>
        <v>0</v>
      </c>
      <c r="AF74" s="1017">
        <f>SUMIFS('6.3 Asset_Health'!AF$11:AF$871,'6.3 Asset_Health'!$H$11:$H$871,$H74,'6.3 Asset_Health'!$U$11:$U$871,$N74,'6.3 Asset_Health'!$O$11:$O$871,$O74)</f>
        <v>0</v>
      </c>
      <c r="AG74" s="1017">
        <f>SUMIFS('6.3 Asset_Health'!AG$11:AG$871,'6.3 Asset_Health'!$H$11:$H$871,$H74,'6.3 Asset_Health'!$U$11:$U$871,$N74,'6.3 Asset_Health'!$O$11:$O$871,$O74)</f>
        <v>0</v>
      </c>
      <c r="AH74" s="1017">
        <f>SUMIFS('6.3 Asset_Health'!AH$11:AH$871,'6.3 Asset_Health'!$H$11:$H$871,$H74,'6.3 Asset_Health'!$U$11:$U$871,$N74,'6.3 Asset_Health'!$O$11:$O$871,$O74)</f>
        <v>0</v>
      </c>
      <c r="AI74" s="1017">
        <f>SUMIFS('6.3 Asset_Health'!AI$11:AI$871,'6.3 Asset_Health'!$H$11:$H$871,$H74,'6.3 Asset_Health'!$U$11:$U$871,$N74,'6.3 Asset_Health'!$O$11:$O$871,$O74)</f>
        <v>0</v>
      </c>
    </row>
    <row r="75" spans="4:35">
      <c r="D75" t="s">
        <v>269</v>
      </c>
      <c r="H75" t="s">
        <v>296</v>
      </c>
      <c r="I75" t="s">
        <v>1580</v>
      </c>
      <c r="J75" t="s">
        <v>130</v>
      </c>
      <c r="K75" t="s">
        <v>356</v>
      </c>
      <c r="N75" t="str">
        <f t="shared" si="0"/>
        <v>13 - FUEL TANKS &amp; BUNDS</v>
      </c>
      <c r="O75" t="s">
        <v>302</v>
      </c>
      <c r="AC75" t="s">
        <v>1583</v>
      </c>
      <c r="AE75" s="1017">
        <f>SUMIFS('6.3 Asset_Health'!AE$11:AE$871,'6.3 Asset_Health'!$H$11:$H$871,$H75,'6.3 Asset_Health'!$U$11:$U$871,$N75,'6.3 Asset_Health'!$O$11:$O$871,$O75)</f>
        <v>0</v>
      </c>
      <c r="AF75" s="1017">
        <f>SUMIFS('6.3 Asset_Health'!AF$11:AF$871,'6.3 Asset_Health'!$H$11:$H$871,$H75,'6.3 Asset_Health'!$U$11:$U$871,$N75,'6.3 Asset_Health'!$O$11:$O$871,$O75)</f>
        <v>0</v>
      </c>
      <c r="AG75" s="1017">
        <f>SUMIFS('6.3 Asset_Health'!AG$11:AG$871,'6.3 Asset_Health'!$H$11:$H$871,$H75,'6.3 Asset_Health'!$U$11:$U$871,$N75,'6.3 Asset_Health'!$O$11:$O$871,$O75)</f>
        <v>0</v>
      </c>
      <c r="AH75" s="1017">
        <f>SUMIFS('6.3 Asset_Health'!AH$11:AH$871,'6.3 Asset_Health'!$H$11:$H$871,$H75,'6.3 Asset_Health'!$U$11:$U$871,$N75,'6.3 Asset_Health'!$O$11:$O$871,$O75)</f>
        <v>0</v>
      </c>
      <c r="AI75" s="1017">
        <f>SUMIFS('6.3 Asset_Health'!AI$11:AI$871,'6.3 Asset_Health'!$H$11:$H$871,$H75,'6.3 Asset_Health'!$U$11:$U$871,$N75,'6.3 Asset_Health'!$O$11:$O$871,$O75)</f>
        <v>0</v>
      </c>
    </row>
    <row r="76" spans="4:35">
      <c r="D76" t="s">
        <v>269</v>
      </c>
      <c r="H76" t="s">
        <v>296</v>
      </c>
      <c r="I76" t="s">
        <v>1580</v>
      </c>
      <c r="J76" t="s">
        <v>130</v>
      </c>
      <c r="K76" t="s">
        <v>356</v>
      </c>
      <c r="N76" t="str">
        <f t="shared" si="0"/>
        <v>14 - COMPRESSOR</v>
      </c>
      <c r="O76" t="s">
        <v>302</v>
      </c>
      <c r="AC76" t="s">
        <v>1583</v>
      </c>
      <c r="AE76" s="1017">
        <f>SUMIFS('6.3 Asset_Health'!AE$11:AE$871,'6.3 Asset_Health'!$H$11:$H$871,$H76,'6.3 Asset_Health'!$U$11:$U$871,$N76,'6.3 Asset_Health'!$O$11:$O$871,$O76)</f>
        <v>0</v>
      </c>
      <c r="AF76" s="1017">
        <f>SUMIFS('6.3 Asset_Health'!AF$11:AF$871,'6.3 Asset_Health'!$H$11:$H$871,$H76,'6.3 Asset_Health'!$U$11:$U$871,$N76,'6.3 Asset_Health'!$O$11:$O$871,$O76)</f>
        <v>0</v>
      </c>
      <c r="AG76" s="1017">
        <f>SUMIFS('6.3 Asset_Health'!AG$11:AG$871,'6.3 Asset_Health'!$H$11:$H$871,$H76,'6.3 Asset_Health'!$U$11:$U$871,$N76,'6.3 Asset_Health'!$O$11:$O$871,$O76)</f>
        <v>0</v>
      </c>
      <c r="AH76" s="1017">
        <f>SUMIFS('6.3 Asset_Health'!AH$11:AH$871,'6.3 Asset_Health'!$H$11:$H$871,$H76,'6.3 Asset_Health'!$U$11:$U$871,$N76,'6.3 Asset_Health'!$O$11:$O$871,$O76)</f>
        <v>0</v>
      </c>
      <c r="AI76" s="1017">
        <f>SUMIFS('6.3 Asset_Health'!AI$11:AI$871,'6.3 Asset_Health'!$H$11:$H$871,$H76,'6.3 Asset_Health'!$U$11:$U$871,$N76,'6.3 Asset_Health'!$O$11:$O$871,$O76)</f>
        <v>0</v>
      </c>
    </row>
    <row r="77" spans="4:35">
      <c r="D77" t="s">
        <v>269</v>
      </c>
      <c r="H77" t="s">
        <v>296</v>
      </c>
      <c r="I77" t="s">
        <v>1580</v>
      </c>
      <c r="J77" t="s">
        <v>130</v>
      </c>
      <c r="K77" t="s">
        <v>356</v>
      </c>
      <c r="N77" t="str">
        <f t="shared" si="0"/>
        <v>15 - CATHODIC PROTECTION</v>
      </c>
      <c r="O77" t="s">
        <v>302</v>
      </c>
      <c r="AC77" t="s">
        <v>1583</v>
      </c>
      <c r="AE77" s="1017">
        <f>SUMIFS('6.3 Asset_Health'!AE$11:AE$871,'6.3 Asset_Health'!$H$11:$H$871,$H77,'6.3 Asset_Health'!$U$11:$U$871,$N77,'6.3 Asset_Health'!$O$11:$O$871,$O77)</f>
        <v>0</v>
      </c>
      <c r="AF77" s="1017">
        <f>SUMIFS('6.3 Asset_Health'!AF$11:AF$871,'6.3 Asset_Health'!$H$11:$H$871,$H77,'6.3 Asset_Health'!$U$11:$U$871,$N77,'6.3 Asset_Health'!$O$11:$O$871,$O77)</f>
        <v>0</v>
      </c>
      <c r="AG77" s="1017">
        <f>SUMIFS('6.3 Asset_Health'!AG$11:AG$871,'6.3 Asset_Health'!$H$11:$H$871,$H77,'6.3 Asset_Health'!$U$11:$U$871,$N77,'6.3 Asset_Health'!$O$11:$O$871,$O77)</f>
        <v>0</v>
      </c>
      <c r="AH77" s="1017">
        <f>SUMIFS('6.3 Asset_Health'!AH$11:AH$871,'6.3 Asset_Health'!$H$11:$H$871,$H77,'6.3 Asset_Health'!$U$11:$U$871,$N77,'6.3 Asset_Health'!$O$11:$O$871,$O77)</f>
        <v>0</v>
      </c>
      <c r="AI77" s="1017">
        <f>SUMIFS('6.3 Asset_Health'!AI$11:AI$871,'6.3 Asset_Health'!$H$11:$H$871,$H77,'6.3 Asset_Health'!$U$11:$U$871,$N77,'6.3 Asset_Health'!$O$11:$O$871,$O77)</f>
        <v>0</v>
      </c>
    </row>
    <row r="78" spans="4:35">
      <c r="D78" t="s">
        <v>269</v>
      </c>
      <c r="H78" t="s">
        <v>296</v>
      </c>
      <c r="I78" t="s">
        <v>1580</v>
      </c>
      <c r="J78" t="s">
        <v>130</v>
      </c>
      <c r="K78" t="s">
        <v>356</v>
      </c>
      <c r="N78" t="str">
        <f t="shared" si="0"/>
        <v>16 - ELECTRICAL (INCUDING STANDBY GENERATORS)</v>
      </c>
      <c r="O78" t="s">
        <v>302</v>
      </c>
      <c r="AC78" t="s">
        <v>1583</v>
      </c>
      <c r="AE78" s="1017">
        <f>SUMIFS('6.3 Asset_Health'!AE$11:AE$871,'6.3 Asset_Health'!$H$11:$H$871,$H78,'6.3 Asset_Health'!$U$11:$U$871,$N78,'6.3 Asset_Health'!$O$11:$O$871,$O78)</f>
        <v>0</v>
      </c>
      <c r="AF78" s="1017">
        <f>SUMIFS('6.3 Asset_Health'!AF$11:AF$871,'6.3 Asset_Health'!$H$11:$H$871,$H78,'6.3 Asset_Health'!$U$11:$U$871,$N78,'6.3 Asset_Health'!$O$11:$O$871,$O78)</f>
        <v>0</v>
      </c>
      <c r="AG78" s="1017">
        <f>SUMIFS('6.3 Asset_Health'!AG$11:AG$871,'6.3 Asset_Health'!$H$11:$H$871,$H78,'6.3 Asset_Health'!$U$11:$U$871,$N78,'6.3 Asset_Health'!$O$11:$O$871,$O78)</f>
        <v>0</v>
      </c>
      <c r="AH78" s="1017">
        <f>SUMIFS('6.3 Asset_Health'!AH$11:AH$871,'6.3 Asset_Health'!$H$11:$H$871,$H78,'6.3 Asset_Health'!$U$11:$U$871,$N78,'6.3 Asset_Health'!$O$11:$O$871,$O78)</f>
        <v>0</v>
      </c>
      <c r="AI78" s="1017">
        <f>SUMIFS('6.3 Asset_Health'!AI$11:AI$871,'6.3 Asset_Health'!$H$11:$H$871,$H78,'6.3 Asset_Health'!$U$11:$U$871,$N78,'6.3 Asset_Health'!$O$11:$O$871,$O78)</f>
        <v>0</v>
      </c>
    </row>
    <row r="79" spans="4:35">
      <c r="D79" t="s">
        <v>269</v>
      </c>
      <c r="H79" t="s">
        <v>296</v>
      </c>
      <c r="I79" t="s">
        <v>1580</v>
      </c>
      <c r="J79" t="s">
        <v>130</v>
      </c>
      <c r="K79" t="s">
        <v>356</v>
      </c>
      <c r="N79" t="str">
        <f t="shared" si="0"/>
        <v>17 - ELECTRICAL (SAFE SHUTDOWN)</v>
      </c>
      <c r="O79" t="s">
        <v>302</v>
      </c>
      <c r="AC79" t="s">
        <v>1583</v>
      </c>
      <c r="AE79" s="1017">
        <f>SUMIFS('6.3 Asset_Health'!AE$11:AE$871,'6.3 Asset_Health'!$H$11:$H$871,$H79,'6.3 Asset_Health'!$U$11:$U$871,$N79,'6.3 Asset_Health'!$O$11:$O$871,$O79)</f>
        <v>0</v>
      </c>
      <c r="AF79" s="1017">
        <f>SUMIFS('6.3 Asset_Health'!AF$11:AF$871,'6.3 Asset_Health'!$H$11:$H$871,$H79,'6.3 Asset_Health'!$U$11:$U$871,$N79,'6.3 Asset_Health'!$O$11:$O$871,$O79)</f>
        <v>0</v>
      </c>
      <c r="AG79" s="1017">
        <f>SUMIFS('6.3 Asset_Health'!AG$11:AG$871,'6.3 Asset_Health'!$H$11:$H$871,$H79,'6.3 Asset_Health'!$U$11:$U$871,$N79,'6.3 Asset_Health'!$O$11:$O$871,$O79)</f>
        <v>0</v>
      </c>
      <c r="AH79" s="1017">
        <f>SUMIFS('6.3 Asset_Health'!AH$11:AH$871,'6.3 Asset_Health'!$H$11:$H$871,$H79,'6.3 Asset_Health'!$U$11:$U$871,$N79,'6.3 Asset_Health'!$O$11:$O$871,$O79)</f>
        <v>0</v>
      </c>
      <c r="AI79" s="1017">
        <f>SUMIFS('6.3 Asset_Health'!AI$11:AI$871,'6.3 Asset_Health'!$H$11:$H$871,$H79,'6.3 Asset_Health'!$U$11:$U$871,$N79,'6.3 Asset_Health'!$O$11:$O$871,$O79)</f>
        <v>0</v>
      </c>
    </row>
    <row r="80" spans="4:35">
      <c r="D80" t="s">
        <v>269</v>
      </c>
      <c r="H80" t="s">
        <v>296</v>
      </c>
      <c r="I80" t="s">
        <v>1580</v>
      </c>
      <c r="J80" t="s">
        <v>130</v>
      </c>
      <c r="K80" t="s">
        <v>356</v>
      </c>
      <c r="N80" t="str">
        <f t="shared" si="0"/>
        <v>18 - FILTER / SCRUBBERS</v>
      </c>
      <c r="O80" t="s">
        <v>302</v>
      </c>
      <c r="AC80" t="s">
        <v>1583</v>
      </c>
      <c r="AE80" s="1017">
        <f>SUMIFS('6.3 Asset_Health'!AE$11:AE$871,'6.3 Asset_Health'!$H$11:$H$871,$H80,'6.3 Asset_Health'!$U$11:$U$871,$N80,'6.3 Asset_Health'!$O$11:$O$871,$O80)</f>
        <v>0</v>
      </c>
      <c r="AF80" s="1017">
        <f>SUMIFS('6.3 Asset_Health'!AF$11:AF$871,'6.3 Asset_Health'!$H$11:$H$871,$H80,'6.3 Asset_Health'!$U$11:$U$871,$N80,'6.3 Asset_Health'!$O$11:$O$871,$O80)</f>
        <v>0</v>
      </c>
      <c r="AG80" s="1017">
        <f>SUMIFS('6.3 Asset_Health'!AG$11:AG$871,'6.3 Asset_Health'!$H$11:$H$871,$H80,'6.3 Asset_Health'!$U$11:$U$871,$N80,'6.3 Asset_Health'!$O$11:$O$871,$O80)</f>
        <v>0</v>
      </c>
      <c r="AH80" s="1017">
        <f>SUMIFS('6.3 Asset_Health'!AH$11:AH$871,'6.3 Asset_Health'!$H$11:$H$871,$H80,'6.3 Asset_Health'!$U$11:$U$871,$N80,'6.3 Asset_Health'!$O$11:$O$871,$O80)</f>
        <v>0</v>
      </c>
      <c r="AI80" s="1017">
        <f>SUMIFS('6.3 Asset_Health'!AI$11:AI$871,'6.3 Asset_Health'!$H$11:$H$871,$H80,'6.3 Asset_Health'!$U$11:$U$871,$N80,'6.3 Asset_Health'!$O$11:$O$871,$O80)</f>
        <v>0</v>
      </c>
    </row>
    <row r="81" spans="4:35">
      <c r="D81" t="s">
        <v>269</v>
      </c>
      <c r="H81" t="s">
        <v>296</v>
      </c>
      <c r="I81" t="s">
        <v>1580</v>
      </c>
      <c r="J81" t="s">
        <v>130</v>
      </c>
      <c r="K81" t="s">
        <v>356</v>
      </c>
      <c r="N81" t="str">
        <f t="shared" si="0"/>
        <v>19 - FIRE AND GAS DETECTION</v>
      </c>
      <c r="O81" t="s">
        <v>302</v>
      </c>
      <c r="AC81" t="s">
        <v>1583</v>
      </c>
      <c r="AE81" s="1017">
        <f>SUMIFS('6.3 Asset_Health'!AE$11:AE$871,'6.3 Asset_Health'!$H$11:$H$871,$H81,'6.3 Asset_Health'!$U$11:$U$871,$N81,'6.3 Asset_Health'!$O$11:$O$871,$O81)</f>
        <v>0</v>
      </c>
      <c r="AF81" s="1017">
        <f>SUMIFS('6.3 Asset_Health'!AF$11:AF$871,'6.3 Asset_Health'!$H$11:$H$871,$H81,'6.3 Asset_Health'!$U$11:$U$871,$N81,'6.3 Asset_Health'!$O$11:$O$871,$O81)</f>
        <v>0</v>
      </c>
      <c r="AG81" s="1017">
        <f>SUMIFS('6.3 Asset_Health'!AG$11:AG$871,'6.3 Asset_Health'!$H$11:$H$871,$H81,'6.3 Asset_Health'!$U$11:$U$871,$N81,'6.3 Asset_Health'!$O$11:$O$871,$O81)</f>
        <v>0</v>
      </c>
      <c r="AH81" s="1017">
        <f>SUMIFS('6.3 Asset_Health'!AH$11:AH$871,'6.3 Asset_Health'!$H$11:$H$871,$H81,'6.3 Asset_Health'!$U$11:$U$871,$N81,'6.3 Asset_Health'!$O$11:$O$871,$O81)</f>
        <v>0</v>
      </c>
      <c r="AI81" s="1017">
        <f>SUMIFS('6.3 Asset_Health'!AI$11:AI$871,'6.3 Asset_Health'!$H$11:$H$871,$H81,'6.3 Asset_Health'!$U$11:$U$871,$N81,'6.3 Asset_Health'!$O$11:$O$871,$O81)</f>
        <v>0</v>
      </c>
    </row>
    <row r="82" spans="4:35">
      <c r="D82" t="s">
        <v>269</v>
      </c>
      <c r="H82" t="s">
        <v>296</v>
      </c>
      <c r="I82" t="s">
        <v>1580</v>
      </c>
      <c r="J82" t="s">
        <v>130</v>
      </c>
      <c r="K82" t="s">
        <v>356</v>
      </c>
      <c r="N82" t="str">
        <f t="shared" si="0"/>
        <v>20 - FIRE SUPPRESSION</v>
      </c>
      <c r="O82" t="s">
        <v>302</v>
      </c>
      <c r="AC82" t="s">
        <v>1583</v>
      </c>
      <c r="AE82" s="1017">
        <f>SUMIFS('6.3 Asset_Health'!AE$11:AE$871,'6.3 Asset_Health'!$H$11:$H$871,$H82,'6.3 Asset_Health'!$U$11:$U$871,$N82,'6.3 Asset_Health'!$O$11:$O$871,$O82)</f>
        <v>0</v>
      </c>
      <c r="AF82" s="1017">
        <f>SUMIFS('6.3 Asset_Health'!AF$11:AF$871,'6.3 Asset_Health'!$H$11:$H$871,$H82,'6.3 Asset_Health'!$U$11:$U$871,$N82,'6.3 Asset_Health'!$O$11:$O$871,$O82)</f>
        <v>0</v>
      </c>
      <c r="AG82" s="1017">
        <f>SUMIFS('6.3 Asset_Health'!AG$11:AG$871,'6.3 Asset_Health'!$H$11:$H$871,$H82,'6.3 Asset_Health'!$U$11:$U$871,$N82,'6.3 Asset_Health'!$O$11:$O$871,$O82)</f>
        <v>0</v>
      </c>
      <c r="AH82" s="1017">
        <f>SUMIFS('6.3 Asset_Health'!AH$11:AH$871,'6.3 Asset_Health'!$H$11:$H$871,$H82,'6.3 Asset_Health'!$U$11:$U$871,$N82,'6.3 Asset_Health'!$O$11:$O$871,$O82)</f>
        <v>0</v>
      </c>
      <c r="AI82" s="1017">
        <f>SUMIFS('6.3 Asset_Health'!AI$11:AI$871,'6.3 Asset_Health'!$H$11:$H$871,$H82,'6.3 Asset_Health'!$U$11:$U$871,$N82,'6.3 Asset_Health'!$O$11:$O$871,$O82)</f>
        <v>0</v>
      </c>
    </row>
    <row r="83" spans="4:35">
      <c r="D83" t="s">
        <v>269</v>
      </c>
      <c r="H83" t="s">
        <v>296</v>
      </c>
      <c r="I83" t="s">
        <v>1580</v>
      </c>
      <c r="J83" t="s">
        <v>130</v>
      </c>
      <c r="K83" t="s">
        <v>356</v>
      </c>
      <c r="N83" t="str">
        <f t="shared" si="0"/>
        <v>21 - FLOW OR PRESSURE REGULATORS</v>
      </c>
      <c r="O83" t="s">
        <v>302</v>
      </c>
      <c r="AC83" t="s">
        <v>1583</v>
      </c>
      <c r="AE83" s="1017">
        <f>SUMIFS('6.3 Asset_Health'!AE$11:AE$871,'6.3 Asset_Health'!$H$11:$H$871,$H83,'6.3 Asset_Health'!$U$11:$U$871,$N83,'6.3 Asset_Health'!$O$11:$O$871,$O83)</f>
        <v>0</v>
      </c>
      <c r="AF83" s="1017">
        <f>SUMIFS('6.3 Asset_Health'!AF$11:AF$871,'6.3 Asset_Health'!$H$11:$H$871,$H83,'6.3 Asset_Health'!$U$11:$U$871,$N83,'6.3 Asset_Health'!$O$11:$O$871,$O83)</f>
        <v>0</v>
      </c>
      <c r="AG83" s="1017">
        <f>SUMIFS('6.3 Asset_Health'!AG$11:AG$871,'6.3 Asset_Health'!$H$11:$H$871,$H83,'6.3 Asset_Health'!$U$11:$U$871,$N83,'6.3 Asset_Health'!$O$11:$O$871,$O83)</f>
        <v>0</v>
      </c>
      <c r="AH83" s="1017">
        <f>SUMIFS('6.3 Asset_Health'!AH$11:AH$871,'6.3 Asset_Health'!$H$11:$H$871,$H83,'6.3 Asset_Health'!$U$11:$U$871,$N83,'6.3 Asset_Health'!$O$11:$O$871,$O83)</f>
        <v>0</v>
      </c>
      <c r="AI83" s="1017">
        <f>SUMIFS('6.3 Asset_Health'!AI$11:AI$871,'6.3 Asset_Health'!$H$11:$H$871,$H83,'6.3 Asset_Health'!$U$11:$U$871,$N83,'6.3 Asset_Health'!$O$11:$O$871,$O83)</f>
        <v>0</v>
      </c>
    </row>
    <row r="84" spans="4:35">
      <c r="D84" t="s">
        <v>269</v>
      </c>
      <c r="H84" t="s">
        <v>296</v>
      </c>
      <c r="I84" t="s">
        <v>1580</v>
      </c>
      <c r="J84" t="s">
        <v>130</v>
      </c>
      <c r="K84" t="s">
        <v>356</v>
      </c>
      <c r="N84" t="str">
        <f t="shared" si="0"/>
        <v>22 - GAS ANALYSER</v>
      </c>
      <c r="O84" t="s">
        <v>302</v>
      </c>
      <c r="AC84" t="s">
        <v>1583</v>
      </c>
      <c r="AE84" s="1017">
        <f>SUMIFS('6.3 Asset_Health'!AE$11:AE$871,'6.3 Asset_Health'!$H$11:$H$871,$H84,'6.3 Asset_Health'!$U$11:$U$871,$N84,'6.3 Asset_Health'!$O$11:$O$871,$O84)</f>
        <v>0</v>
      </c>
      <c r="AF84" s="1017">
        <f>SUMIFS('6.3 Asset_Health'!AF$11:AF$871,'6.3 Asset_Health'!$H$11:$H$871,$H84,'6.3 Asset_Health'!$U$11:$U$871,$N84,'6.3 Asset_Health'!$O$11:$O$871,$O84)</f>
        <v>0</v>
      </c>
      <c r="AG84" s="1017">
        <f>SUMIFS('6.3 Asset_Health'!AG$11:AG$871,'6.3 Asset_Health'!$H$11:$H$871,$H84,'6.3 Asset_Health'!$U$11:$U$871,$N84,'6.3 Asset_Health'!$O$11:$O$871,$O84)</f>
        <v>0</v>
      </c>
      <c r="AH84" s="1017">
        <f>SUMIFS('6.3 Asset_Health'!AH$11:AH$871,'6.3 Asset_Health'!$H$11:$H$871,$H84,'6.3 Asset_Health'!$U$11:$U$871,$N84,'6.3 Asset_Health'!$O$11:$O$871,$O84)</f>
        <v>0</v>
      </c>
      <c r="AI84" s="1017">
        <f>SUMIFS('6.3 Asset_Health'!AI$11:AI$871,'6.3 Asset_Health'!$H$11:$H$871,$H84,'6.3 Asset_Health'!$U$11:$U$871,$N84,'6.3 Asset_Health'!$O$11:$O$871,$O84)</f>
        <v>0</v>
      </c>
    </row>
    <row r="85" spans="4:35">
      <c r="D85" t="s">
        <v>269</v>
      </c>
      <c r="H85" t="s">
        <v>296</v>
      </c>
      <c r="I85" t="s">
        <v>1580</v>
      </c>
      <c r="J85" t="s">
        <v>130</v>
      </c>
      <c r="K85" t="s">
        <v>356</v>
      </c>
      <c r="N85" t="str">
        <f t="shared" si="0"/>
        <v>23 - GAS GENERATOR</v>
      </c>
      <c r="O85" t="s">
        <v>302</v>
      </c>
      <c r="AC85" t="s">
        <v>1583</v>
      </c>
      <c r="AE85" s="1017">
        <f>SUMIFS('6.3 Asset_Health'!AE$11:AE$871,'6.3 Asset_Health'!$H$11:$H$871,$H85,'6.3 Asset_Health'!$U$11:$U$871,$N85,'6.3 Asset_Health'!$O$11:$O$871,$O85)</f>
        <v>0</v>
      </c>
      <c r="AF85" s="1017">
        <f>SUMIFS('6.3 Asset_Health'!AF$11:AF$871,'6.3 Asset_Health'!$H$11:$H$871,$H85,'6.3 Asset_Health'!$U$11:$U$871,$N85,'6.3 Asset_Health'!$O$11:$O$871,$O85)</f>
        <v>0</v>
      </c>
      <c r="AG85" s="1017">
        <f>SUMIFS('6.3 Asset_Health'!AG$11:AG$871,'6.3 Asset_Health'!$H$11:$H$871,$H85,'6.3 Asset_Health'!$U$11:$U$871,$N85,'6.3 Asset_Health'!$O$11:$O$871,$O85)</f>
        <v>0</v>
      </c>
      <c r="AH85" s="1017">
        <f>SUMIFS('6.3 Asset_Health'!AH$11:AH$871,'6.3 Asset_Health'!$H$11:$H$871,$H85,'6.3 Asset_Health'!$U$11:$U$871,$N85,'6.3 Asset_Health'!$O$11:$O$871,$O85)</f>
        <v>0</v>
      </c>
      <c r="AI85" s="1017">
        <f>SUMIFS('6.3 Asset_Health'!AI$11:AI$871,'6.3 Asset_Health'!$H$11:$H$871,$H85,'6.3 Asset_Health'!$U$11:$U$871,$N85,'6.3 Asset_Health'!$O$11:$O$871,$O85)</f>
        <v>0</v>
      </c>
    </row>
    <row r="86" spans="4:35">
      <c r="D86" t="s">
        <v>269</v>
      </c>
      <c r="H86" t="s">
        <v>296</v>
      </c>
      <c r="I86" t="s">
        <v>1580</v>
      </c>
      <c r="J86" t="s">
        <v>130</v>
      </c>
      <c r="K86" t="s">
        <v>356</v>
      </c>
      <c r="N86" t="str">
        <f t="shared" si="0"/>
        <v>24 - IMPACT PROTECTION</v>
      </c>
      <c r="O86" t="s">
        <v>302</v>
      </c>
      <c r="AC86" t="s">
        <v>1583</v>
      </c>
      <c r="AE86" s="1017">
        <f>SUMIFS('6.3 Asset_Health'!AE$11:AE$871,'6.3 Asset_Health'!$H$11:$H$871,$H86,'6.3 Asset_Health'!$U$11:$U$871,$N86,'6.3 Asset_Health'!$O$11:$O$871,$O86)</f>
        <v>0</v>
      </c>
      <c r="AF86" s="1017">
        <f>SUMIFS('6.3 Asset_Health'!AF$11:AF$871,'6.3 Asset_Health'!$H$11:$H$871,$H86,'6.3 Asset_Health'!$U$11:$U$871,$N86,'6.3 Asset_Health'!$O$11:$O$871,$O86)</f>
        <v>0</v>
      </c>
      <c r="AG86" s="1017">
        <f>SUMIFS('6.3 Asset_Health'!AG$11:AG$871,'6.3 Asset_Health'!$H$11:$H$871,$H86,'6.3 Asset_Health'!$U$11:$U$871,$N86,'6.3 Asset_Health'!$O$11:$O$871,$O86)</f>
        <v>0</v>
      </c>
      <c r="AH86" s="1017">
        <f>SUMIFS('6.3 Asset_Health'!AH$11:AH$871,'6.3 Asset_Health'!$H$11:$H$871,$H86,'6.3 Asset_Health'!$U$11:$U$871,$N86,'6.3 Asset_Health'!$O$11:$O$871,$O86)</f>
        <v>0</v>
      </c>
      <c r="AI86" s="1017">
        <f>SUMIFS('6.3 Asset_Health'!AI$11:AI$871,'6.3 Asset_Health'!$H$11:$H$871,$H86,'6.3 Asset_Health'!$U$11:$U$871,$N86,'6.3 Asset_Health'!$O$11:$O$871,$O86)</f>
        <v>0</v>
      </c>
    </row>
    <row r="87" spans="4:35">
      <c r="D87" t="s">
        <v>269</v>
      </c>
      <c r="H87" t="s">
        <v>296</v>
      </c>
      <c r="I87" t="s">
        <v>1580</v>
      </c>
      <c r="J87" t="s">
        <v>130</v>
      </c>
      <c r="K87" t="s">
        <v>356</v>
      </c>
      <c r="N87" t="str">
        <f t="shared" si="0"/>
        <v>25 - RIVER CROSSINGS</v>
      </c>
      <c r="O87" t="s">
        <v>302</v>
      </c>
      <c r="AC87" t="s">
        <v>1583</v>
      </c>
      <c r="AE87" s="1017">
        <f>SUMIFS('6.3 Asset_Health'!AE$11:AE$871,'6.3 Asset_Health'!$H$11:$H$871,$H87,'6.3 Asset_Health'!$U$11:$U$871,$N87,'6.3 Asset_Health'!$O$11:$O$871,$O87)</f>
        <v>0</v>
      </c>
      <c r="AF87" s="1017">
        <f>SUMIFS('6.3 Asset_Health'!AF$11:AF$871,'6.3 Asset_Health'!$H$11:$H$871,$H87,'6.3 Asset_Health'!$U$11:$U$871,$N87,'6.3 Asset_Health'!$O$11:$O$871,$O87)</f>
        <v>0</v>
      </c>
      <c r="AG87" s="1017">
        <f>SUMIFS('6.3 Asset_Health'!AG$11:AG$871,'6.3 Asset_Health'!$H$11:$H$871,$H87,'6.3 Asset_Health'!$U$11:$U$871,$N87,'6.3 Asset_Health'!$O$11:$O$871,$O87)</f>
        <v>0</v>
      </c>
      <c r="AH87" s="1017">
        <f>SUMIFS('6.3 Asset_Health'!AH$11:AH$871,'6.3 Asset_Health'!$H$11:$H$871,$H87,'6.3 Asset_Health'!$U$11:$U$871,$N87,'6.3 Asset_Health'!$O$11:$O$871,$O87)</f>
        <v>0</v>
      </c>
      <c r="AI87" s="1017">
        <f>SUMIFS('6.3 Asset_Health'!AI$11:AI$871,'6.3 Asset_Health'!$H$11:$H$871,$H87,'6.3 Asset_Health'!$U$11:$U$871,$N87,'6.3 Asset_Health'!$O$11:$O$871,$O87)</f>
        <v>0</v>
      </c>
    </row>
    <row r="88" spans="4:35">
      <c r="D88" t="s">
        <v>269</v>
      </c>
      <c r="H88" t="s">
        <v>296</v>
      </c>
      <c r="I88" t="s">
        <v>1580</v>
      </c>
      <c r="J88" t="s">
        <v>130</v>
      </c>
      <c r="K88" t="s">
        <v>356</v>
      </c>
      <c r="N88" t="str">
        <f t="shared" si="0"/>
        <v>26 - MARKERS</v>
      </c>
      <c r="O88" t="s">
        <v>302</v>
      </c>
      <c r="AC88" t="s">
        <v>1583</v>
      </c>
      <c r="AE88" s="1017">
        <f>SUMIFS('6.3 Asset_Health'!AE$11:AE$871,'6.3 Asset_Health'!$H$11:$H$871,$H88,'6.3 Asset_Health'!$U$11:$U$871,$N88,'6.3 Asset_Health'!$O$11:$O$871,$O88)</f>
        <v>0</v>
      </c>
      <c r="AF88" s="1017">
        <f>SUMIFS('6.3 Asset_Health'!AF$11:AF$871,'6.3 Asset_Health'!$H$11:$H$871,$H88,'6.3 Asset_Health'!$U$11:$U$871,$N88,'6.3 Asset_Health'!$O$11:$O$871,$O88)</f>
        <v>0</v>
      </c>
      <c r="AG88" s="1017">
        <f>SUMIFS('6.3 Asset_Health'!AG$11:AG$871,'6.3 Asset_Health'!$H$11:$H$871,$H88,'6.3 Asset_Health'!$U$11:$U$871,$N88,'6.3 Asset_Health'!$O$11:$O$871,$O88)</f>
        <v>0</v>
      </c>
      <c r="AH88" s="1017">
        <f>SUMIFS('6.3 Asset_Health'!AH$11:AH$871,'6.3 Asset_Health'!$H$11:$H$871,$H88,'6.3 Asset_Health'!$U$11:$U$871,$N88,'6.3 Asset_Health'!$O$11:$O$871,$O88)</f>
        <v>0</v>
      </c>
      <c r="AI88" s="1017">
        <f>SUMIFS('6.3 Asset_Health'!AI$11:AI$871,'6.3 Asset_Health'!$H$11:$H$871,$H88,'6.3 Asset_Health'!$U$11:$U$871,$N88,'6.3 Asset_Health'!$O$11:$O$871,$O88)</f>
        <v>0</v>
      </c>
    </row>
    <row r="89" spans="4:35">
      <c r="D89" t="s">
        <v>269</v>
      </c>
      <c r="H89" t="s">
        <v>296</v>
      </c>
      <c r="I89" t="s">
        <v>1580</v>
      </c>
      <c r="J89" t="s">
        <v>130</v>
      </c>
      <c r="K89" t="s">
        <v>356</v>
      </c>
      <c r="N89" t="str">
        <f t="shared" si="0"/>
        <v>27 - FISCAL METERING</v>
      </c>
      <c r="O89" t="s">
        <v>302</v>
      </c>
      <c r="AC89" t="s">
        <v>1583</v>
      </c>
      <c r="AE89" s="1017">
        <f>SUMIFS('6.3 Asset_Health'!AE$11:AE$871,'6.3 Asset_Health'!$H$11:$H$871,$H89,'6.3 Asset_Health'!$U$11:$U$871,$N89,'6.3 Asset_Health'!$O$11:$O$871,$O89)</f>
        <v>0</v>
      </c>
      <c r="AF89" s="1017">
        <f>SUMIFS('6.3 Asset_Health'!AF$11:AF$871,'6.3 Asset_Health'!$H$11:$H$871,$H89,'6.3 Asset_Health'!$U$11:$U$871,$N89,'6.3 Asset_Health'!$O$11:$O$871,$O89)</f>
        <v>0</v>
      </c>
      <c r="AG89" s="1017">
        <f>SUMIFS('6.3 Asset_Health'!AG$11:AG$871,'6.3 Asset_Health'!$H$11:$H$871,$H89,'6.3 Asset_Health'!$U$11:$U$871,$N89,'6.3 Asset_Health'!$O$11:$O$871,$O89)</f>
        <v>0</v>
      </c>
      <c r="AH89" s="1017">
        <f>SUMIFS('6.3 Asset_Health'!AH$11:AH$871,'6.3 Asset_Health'!$H$11:$H$871,$H89,'6.3 Asset_Health'!$U$11:$U$871,$N89,'6.3 Asset_Health'!$O$11:$O$871,$O89)</f>
        <v>0</v>
      </c>
      <c r="AI89" s="1017">
        <f>SUMIFS('6.3 Asset_Health'!AI$11:AI$871,'6.3 Asset_Health'!$H$11:$H$871,$H89,'6.3 Asset_Health'!$U$11:$U$871,$N89,'6.3 Asset_Health'!$O$11:$O$871,$O89)</f>
        <v>0</v>
      </c>
    </row>
    <row r="90" spans="4:35">
      <c r="D90" t="s">
        <v>269</v>
      </c>
      <c r="H90" t="s">
        <v>296</v>
      </c>
      <c r="I90" t="s">
        <v>1580</v>
      </c>
      <c r="J90" t="s">
        <v>130</v>
      </c>
      <c r="K90" t="s">
        <v>356</v>
      </c>
      <c r="N90" t="str">
        <f t="shared" si="0"/>
        <v>28 - FUEL GAS METERING</v>
      </c>
      <c r="O90" t="s">
        <v>302</v>
      </c>
      <c r="AC90" t="s">
        <v>1583</v>
      </c>
      <c r="AE90" s="1017">
        <f>SUMIFS('6.3 Asset_Health'!AE$11:AE$871,'6.3 Asset_Health'!$H$11:$H$871,$H90,'6.3 Asset_Health'!$U$11:$U$871,$N90,'6.3 Asset_Health'!$O$11:$O$871,$O90)</f>
        <v>0</v>
      </c>
      <c r="AF90" s="1017">
        <f>SUMIFS('6.3 Asset_Health'!AF$11:AF$871,'6.3 Asset_Health'!$H$11:$H$871,$H90,'6.3 Asset_Health'!$U$11:$U$871,$N90,'6.3 Asset_Health'!$O$11:$O$871,$O90)</f>
        <v>0</v>
      </c>
      <c r="AG90" s="1017">
        <f>SUMIFS('6.3 Asset_Health'!AG$11:AG$871,'6.3 Asset_Health'!$H$11:$H$871,$H90,'6.3 Asset_Health'!$U$11:$U$871,$N90,'6.3 Asset_Health'!$O$11:$O$871,$O90)</f>
        <v>0</v>
      </c>
      <c r="AH90" s="1017">
        <f>SUMIFS('6.3 Asset_Health'!AH$11:AH$871,'6.3 Asset_Health'!$H$11:$H$871,$H90,'6.3 Asset_Health'!$U$11:$U$871,$N90,'6.3 Asset_Health'!$O$11:$O$871,$O90)</f>
        <v>0</v>
      </c>
      <c r="AI90" s="1017">
        <f>SUMIFS('6.3 Asset_Health'!AI$11:AI$871,'6.3 Asset_Health'!$H$11:$H$871,$H90,'6.3 Asset_Health'!$U$11:$U$871,$N90,'6.3 Asset_Health'!$O$11:$O$871,$O90)</f>
        <v>0</v>
      </c>
    </row>
    <row r="91" spans="4:35">
      <c r="D91" t="s">
        <v>269</v>
      </c>
      <c r="H91" t="s">
        <v>296</v>
      </c>
      <c r="I91" t="s">
        <v>1580</v>
      </c>
      <c r="J91" t="s">
        <v>130</v>
      </c>
      <c r="K91" t="s">
        <v>356</v>
      </c>
      <c r="N91" t="str">
        <f t="shared" si="0"/>
        <v>29 - NETWORK CONTROL AND INSTRUMENTATION</v>
      </c>
      <c r="O91" t="s">
        <v>302</v>
      </c>
      <c r="AC91" t="s">
        <v>1583</v>
      </c>
      <c r="AE91" s="1017">
        <f>SUMIFS('6.3 Asset_Health'!AE$11:AE$871,'6.3 Asset_Health'!$H$11:$H$871,$H91,'6.3 Asset_Health'!$U$11:$U$871,$N91,'6.3 Asset_Health'!$O$11:$O$871,$O91)</f>
        <v>0</v>
      </c>
      <c r="AF91" s="1017">
        <f>SUMIFS('6.3 Asset_Health'!AF$11:AF$871,'6.3 Asset_Health'!$H$11:$H$871,$H91,'6.3 Asset_Health'!$U$11:$U$871,$N91,'6.3 Asset_Health'!$O$11:$O$871,$O91)</f>
        <v>0</v>
      </c>
      <c r="AG91" s="1017">
        <f>SUMIFS('6.3 Asset_Health'!AG$11:AG$871,'6.3 Asset_Health'!$H$11:$H$871,$H91,'6.3 Asset_Health'!$U$11:$U$871,$N91,'6.3 Asset_Health'!$O$11:$O$871,$O91)</f>
        <v>0</v>
      </c>
      <c r="AH91" s="1017">
        <f>SUMIFS('6.3 Asset_Health'!AH$11:AH$871,'6.3 Asset_Health'!$H$11:$H$871,$H91,'6.3 Asset_Health'!$U$11:$U$871,$N91,'6.3 Asset_Health'!$O$11:$O$871,$O91)</f>
        <v>0</v>
      </c>
      <c r="AI91" s="1017">
        <f>SUMIFS('6.3 Asset_Health'!AI$11:AI$871,'6.3 Asset_Health'!$H$11:$H$871,$H91,'6.3 Asset_Health'!$U$11:$U$871,$N91,'6.3 Asset_Health'!$O$11:$O$871,$O91)</f>
        <v>0</v>
      </c>
    </row>
    <row r="92" spans="4:35">
      <c r="D92" t="s">
        <v>269</v>
      </c>
      <c r="H92" t="s">
        <v>296</v>
      </c>
      <c r="I92" t="s">
        <v>1580</v>
      </c>
      <c r="J92" t="s">
        <v>130</v>
      </c>
      <c r="K92" t="s">
        <v>356</v>
      </c>
      <c r="N92" t="str">
        <f t="shared" si="0"/>
        <v>30 - ODORISATION PLANT</v>
      </c>
      <c r="O92" t="s">
        <v>302</v>
      </c>
      <c r="AC92" t="s">
        <v>1583</v>
      </c>
      <c r="AE92" s="1017">
        <f>SUMIFS('6.3 Asset_Health'!AE$11:AE$871,'6.3 Asset_Health'!$H$11:$H$871,$H92,'6.3 Asset_Health'!$U$11:$U$871,$N92,'6.3 Asset_Health'!$O$11:$O$871,$O92)</f>
        <v>0</v>
      </c>
      <c r="AF92" s="1017">
        <f>SUMIFS('6.3 Asset_Health'!AF$11:AF$871,'6.3 Asset_Health'!$H$11:$H$871,$H92,'6.3 Asset_Health'!$U$11:$U$871,$N92,'6.3 Asset_Health'!$O$11:$O$871,$O92)</f>
        <v>0</v>
      </c>
      <c r="AG92" s="1017">
        <f>SUMIFS('6.3 Asset_Health'!AG$11:AG$871,'6.3 Asset_Health'!$H$11:$H$871,$H92,'6.3 Asset_Health'!$U$11:$U$871,$N92,'6.3 Asset_Health'!$O$11:$O$871,$O92)</f>
        <v>0</v>
      </c>
      <c r="AH92" s="1017">
        <f>SUMIFS('6.3 Asset_Health'!AH$11:AH$871,'6.3 Asset_Health'!$H$11:$H$871,$H92,'6.3 Asset_Health'!$U$11:$U$871,$N92,'6.3 Asset_Health'!$O$11:$O$871,$O92)</f>
        <v>0</v>
      </c>
      <c r="AI92" s="1017">
        <f>SUMIFS('6.3 Asset_Health'!AI$11:AI$871,'6.3 Asset_Health'!$H$11:$H$871,$H92,'6.3 Asset_Health'!$U$11:$U$871,$N92,'6.3 Asset_Health'!$O$11:$O$871,$O92)</f>
        <v>0</v>
      </c>
    </row>
    <row r="93" spans="4:35">
      <c r="D93" t="s">
        <v>269</v>
      </c>
      <c r="H93" t="s">
        <v>296</v>
      </c>
      <c r="I93" t="s">
        <v>1580</v>
      </c>
      <c r="J93" t="s">
        <v>130</v>
      </c>
      <c r="K93" t="s">
        <v>356</v>
      </c>
      <c r="N93" t="str">
        <f t="shared" si="0"/>
        <v>31 - PIG TRAP</v>
      </c>
      <c r="O93" t="s">
        <v>302</v>
      </c>
      <c r="AC93" t="s">
        <v>1583</v>
      </c>
      <c r="AE93" s="1017">
        <f>SUMIFS('6.3 Asset_Health'!AE$11:AE$871,'6.3 Asset_Health'!$H$11:$H$871,$H93,'6.3 Asset_Health'!$U$11:$U$871,$N93,'6.3 Asset_Health'!$O$11:$O$871,$O93)</f>
        <v>0</v>
      </c>
      <c r="AF93" s="1017">
        <f>SUMIFS('6.3 Asset_Health'!AF$11:AF$871,'6.3 Asset_Health'!$H$11:$H$871,$H93,'6.3 Asset_Health'!$U$11:$U$871,$N93,'6.3 Asset_Health'!$O$11:$O$871,$O93)</f>
        <v>0</v>
      </c>
      <c r="AG93" s="1017">
        <f>SUMIFS('6.3 Asset_Health'!AG$11:AG$871,'6.3 Asset_Health'!$H$11:$H$871,$H93,'6.3 Asset_Health'!$U$11:$U$871,$N93,'6.3 Asset_Health'!$O$11:$O$871,$O93)</f>
        <v>0</v>
      </c>
      <c r="AH93" s="1017">
        <f>SUMIFS('6.3 Asset_Health'!AH$11:AH$871,'6.3 Asset_Health'!$H$11:$H$871,$H93,'6.3 Asset_Health'!$U$11:$U$871,$N93,'6.3 Asset_Health'!$O$11:$O$871,$O93)</f>
        <v>0</v>
      </c>
      <c r="AI93" s="1017">
        <f>SUMIFS('6.3 Asset_Health'!AI$11:AI$871,'6.3 Asset_Health'!$H$11:$H$871,$H93,'6.3 Asset_Health'!$U$11:$U$871,$N93,'6.3 Asset_Health'!$O$11:$O$871,$O93)</f>
        <v>0</v>
      </c>
    </row>
    <row r="94" spans="4:35">
      <c r="D94" t="s">
        <v>269</v>
      </c>
      <c r="H94" t="s">
        <v>296</v>
      </c>
      <c r="I94" t="s">
        <v>1580</v>
      </c>
      <c r="J94" t="s">
        <v>130</v>
      </c>
      <c r="K94" t="s">
        <v>356</v>
      </c>
      <c r="N94" t="str">
        <f t="shared" si="0"/>
        <v>32 - ABOVE GROUND PIPE COATING</v>
      </c>
      <c r="O94" t="s">
        <v>302</v>
      </c>
      <c r="AC94" t="s">
        <v>1583</v>
      </c>
      <c r="AE94" s="1017">
        <f>SUMIFS('6.3 Asset_Health'!AE$11:AE$871,'6.3 Asset_Health'!$H$11:$H$871,$H94,'6.3 Asset_Health'!$U$11:$U$871,$N94,'6.3 Asset_Health'!$O$11:$O$871,$O94)</f>
        <v>0</v>
      </c>
      <c r="AF94" s="1017">
        <f>SUMIFS('6.3 Asset_Health'!AF$11:AF$871,'6.3 Asset_Health'!$H$11:$H$871,$H94,'6.3 Asset_Health'!$U$11:$U$871,$N94,'6.3 Asset_Health'!$O$11:$O$871,$O94)</f>
        <v>0</v>
      </c>
      <c r="AG94" s="1017">
        <f>SUMIFS('6.3 Asset_Health'!AG$11:AG$871,'6.3 Asset_Health'!$H$11:$H$871,$H94,'6.3 Asset_Health'!$U$11:$U$871,$N94,'6.3 Asset_Health'!$O$11:$O$871,$O94)</f>
        <v>0</v>
      </c>
      <c r="AH94" s="1017">
        <f>SUMIFS('6.3 Asset_Health'!AH$11:AH$871,'6.3 Asset_Health'!$H$11:$H$871,$H94,'6.3 Asset_Health'!$U$11:$U$871,$N94,'6.3 Asset_Health'!$O$11:$O$871,$O94)</f>
        <v>0</v>
      </c>
      <c r="AI94" s="1017">
        <f>SUMIFS('6.3 Asset_Health'!AI$11:AI$871,'6.3 Asset_Health'!$H$11:$H$871,$H94,'6.3 Asset_Health'!$U$11:$U$871,$N94,'6.3 Asset_Health'!$O$11:$O$871,$O94)</f>
        <v>0</v>
      </c>
    </row>
    <row r="95" spans="4:35">
      <c r="D95" t="s">
        <v>269</v>
      </c>
      <c r="H95" t="s">
        <v>296</v>
      </c>
      <c r="I95" t="s">
        <v>1580</v>
      </c>
      <c r="J95" t="s">
        <v>130</v>
      </c>
      <c r="K95" t="s">
        <v>356</v>
      </c>
      <c r="N95" t="str">
        <f t="shared" si="0"/>
        <v>33 - BELOW GROUND PIPE COATING</v>
      </c>
      <c r="O95" t="s">
        <v>302</v>
      </c>
      <c r="AC95" t="s">
        <v>1583</v>
      </c>
      <c r="AE95" s="1017">
        <f>SUMIFS('6.3 Asset_Health'!AE$11:AE$871,'6.3 Asset_Health'!$H$11:$H$871,$H95,'6.3 Asset_Health'!$U$11:$U$871,$N95,'6.3 Asset_Health'!$O$11:$O$871,$O95)</f>
        <v>0</v>
      </c>
      <c r="AF95" s="1017">
        <f>SUMIFS('6.3 Asset_Health'!AF$11:AF$871,'6.3 Asset_Health'!$H$11:$H$871,$H95,'6.3 Asset_Health'!$U$11:$U$871,$N95,'6.3 Asset_Health'!$O$11:$O$871,$O95)</f>
        <v>0</v>
      </c>
      <c r="AG95" s="1017">
        <f>SUMIFS('6.3 Asset_Health'!AG$11:AG$871,'6.3 Asset_Health'!$H$11:$H$871,$H95,'6.3 Asset_Health'!$U$11:$U$871,$N95,'6.3 Asset_Health'!$O$11:$O$871,$O95)</f>
        <v>0</v>
      </c>
      <c r="AH95" s="1017">
        <f>SUMIFS('6.3 Asset_Health'!AH$11:AH$871,'6.3 Asset_Health'!$H$11:$H$871,$H95,'6.3 Asset_Health'!$U$11:$U$871,$N95,'6.3 Asset_Health'!$O$11:$O$871,$O95)</f>
        <v>0</v>
      </c>
      <c r="AI95" s="1017">
        <f>SUMIFS('6.3 Asset_Health'!AI$11:AI$871,'6.3 Asset_Health'!$H$11:$H$871,$H95,'6.3 Asset_Health'!$U$11:$U$871,$N95,'6.3 Asset_Health'!$O$11:$O$871,$O95)</f>
        <v>0</v>
      </c>
    </row>
    <row r="96" spans="4:35">
      <c r="D96" t="s">
        <v>269</v>
      </c>
      <c r="H96" t="s">
        <v>296</v>
      </c>
      <c r="I96" t="s">
        <v>1580</v>
      </c>
      <c r="J96" t="s">
        <v>130</v>
      </c>
      <c r="K96" t="s">
        <v>356</v>
      </c>
      <c r="N96" t="str">
        <f t="shared" si="0"/>
        <v>34 - POWER TURBINE</v>
      </c>
      <c r="O96" t="s">
        <v>302</v>
      </c>
      <c r="AC96" t="s">
        <v>1583</v>
      </c>
      <c r="AE96" s="1017">
        <f>SUMIFS('6.3 Asset_Health'!AE$11:AE$871,'6.3 Asset_Health'!$H$11:$H$871,$H96,'6.3 Asset_Health'!$U$11:$U$871,$N96,'6.3 Asset_Health'!$O$11:$O$871,$O96)</f>
        <v>0</v>
      </c>
      <c r="AF96" s="1017">
        <f>SUMIFS('6.3 Asset_Health'!AF$11:AF$871,'6.3 Asset_Health'!$H$11:$H$871,$H96,'6.3 Asset_Health'!$U$11:$U$871,$N96,'6.3 Asset_Health'!$O$11:$O$871,$O96)</f>
        <v>0</v>
      </c>
      <c r="AG96" s="1017">
        <f>SUMIFS('6.3 Asset_Health'!AG$11:AG$871,'6.3 Asset_Health'!$H$11:$H$871,$H96,'6.3 Asset_Health'!$U$11:$U$871,$N96,'6.3 Asset_Health'!$O$11:$O$871,$O96)</f>
        <v>0</v>
      </c>
      <c r="AH96" s="1017">
        <f>SUMIFS('6.3 Asset_Health'!AH$11:AH$871,'6.3 Asset_Health'!$H$11:$H$871,$H96,'6.3 Asset_Health'!$U$11:$U$871,$N96,'6.3 Asset_Health'!$O$11:$O$871,$O96)</f>
        <v>0</v>
      </c>
      <c r="AI96" s="1017">
        <f>SUMIFS('6.3 Asset_Health'!AI$11:AI$871,'6.3 Asset_Health'!$H$11:$H$871,$H96,'6.3 Asset_Health'!$U$11:$U$871,$N96,'6.3 Asset_Health'!$O$11:$O$871,$O96)</f>
        <v>0</v>
      </c>
    </row>
    <row r="97" spans="1:35">
      <c r="D97" t="s">
        <v>269</v>
      </c>
      <c r="H97" t="s">
        <v>296</v>
      </c>
      <c r="I97" t="s">
        <v>1580</v>
      </c>
      <c r="J97" t="s">
        <v>130</v>
      </c>
      <c r="K97" t="s">
        <v>356</v>
      </c>
      <c r="N97" t="str">
        <f t="shared" si="0"/>
        <v>35 - PREHEATERS</v>
      </c>
      <c r="O97" t="s">
        <v>302</v>
      </c>
      <c r="AC97" t="s">
        <v>1583</v>
      </c>
      <c r="AE97" s="1017">
        <f>SUMIFS('6.3 Asset_Health'!AE$11:AE$871,'6.3 Asset_Health'!$H$11:$H$871,$H97,'6.3 Asset_Health'!$U$11:$U$871,$N97,'6.3 Asset_Health'!$O$11:$O$871,$O97)</f>
        <v>0</v>
      </c>
      <c r="AF97" s="1017">
        <f>SUMIFS('6.3 Asset_Health'!AF$11:AF$871,'6.3 Asset_Health'!$H$11:$H$871,$H97,'6.3 Asset_Health'!$U$11:$U$871,$N97,'6.3 Asset_Health'!$O$11:$O$871,$O97)</f>
        <v>0</v>
      </c>
      <c r="AG97" s="1017">
        <f>SUMIFS('6.3 Asset_Health'!AG$11:AG$871,'6.3 Asset_Health'!$H$11:$H$871,$H97,'6.3 Asset_Health'!$U$11:$U$871,$N97,'6.3 Asset_Health'!$O$11:$O$871,$O97)</f>
        <v>0</v>
      </c>
      <c r="AH97" s="1017">
        <f>SUMIFS('6.3 Asset_Health'!AH$11:AH$871,'6.3 Asset_Health'!$H$11:$H$871,$H97,'6.3 Asset_Health'!$U$11:$U$871,$N97,'6.3 Asset_Health'!$O$11:$O$871,$O97)</f>
        <v>0</v>
      </c>
      <c r="AI97" s="1017">
        <f>SUMIFS('6.3 Asset_Health'!AI$11:AI$871,'6.3 Asset_Health'!$H$11:$H$871,$H97,'6.3 Asset_Health'!$U$11:$U$871,$N97,'6.3 Asset_Health'!$O$11:$O$871,$O97)</f>
        <v>0</v>
      </c>
    </row>
    <row r="98" spans="1:35">
      <c r="D98" t="s">
        <v>269</v>
      </c>
      <c r="H98" t="s">
        <v>296</v>
      </c>
      <c r="I98" t="s">
        <v>1580</v>
      </c>
      <c r="J98" t="s">
        <v>130</v>
      </c>
      <c r="K98" t="s">
        <v>356</v>
      </c>
      <c r="N98" t="str">
        <f t="shared" si="0"/>
        <v>36 - STATION PROCESS CONTROL SYSTEM</v>
      </c>
      <c r="O98" t="s">
        <v>302</v>
      </c>
      <c r="AC98" t="s">
        <v>1583</v>
      </c>
      <c r="AE98" s="1017">
        <f>SUMIFS('6.3 Asset_Health'!AE$11:AE$871,'6.3 Asset_Health'!$H$11:$H$871,$H98,'6.3 Asset_Health'!$U$11:$U$871,$N98,'6.3 Asset_Health'!$O$11:$O$871,$O98)</f>
        <v>0</v>
      </c>
      <c r="AF98" s="1017">
        <f>SUMIFS('6.3 Asset_Health'!AF$11:AF$871,'6.3 Asset_Health'!$H$11:$H$871,$H98,'6.3 Asset_Health'!$U$11:$U$871,$N98,'6.3 Asset_Health'!$O$11:$O$871,$O98)</f>
        <v>0</v>
      </c>
      <c r="AG98" s="1017">
        <f>SUMIFS('6.3 Asset_Health'!AG$11:AG$871,'6.3 Asset_Health'!$H$11:$H$871,$H98,'6.3 Asset_Health'!$U$11:$U$871,$N98,'6.3 Asset_Health'!$O$11:$O$871,$O98)</f>
        <v>0</v>
      </c>
      <c r="AH98" s="1017">
        <f>SUMIFS('6.3 Asset_Health'!AH$11:AH$871,'6.3 Asset_Health'!$H$11:$H$871,$H98,'6.3 Asset_Health'!$U$11:$U$871,$N98,'6.3 Asset_Health'!$O$11:$O$871,$O98)</f>
        <v>0</v>
      </c>
      <c r="AI98" s="1017">
        <f>SUMIFS('6.3 Asset_Health'!AI$11:AI$871,'6.3 Asset_Health'!$H$11:$H$871,$H98,'6.3 Asset_Health'!$U$11:$U$871,$N98,'6.3 Asset_Health'!$O$11:$O$871,$O98)</f>
        <v>0</v>
      </c>
    </row>
    <row r="99" spans="1:35">
      <c r="D99" t="s">
        <v>269</v>
      </c>
      <c r="H99" t="s">
        <v>296</v>
      </c>
      <c r="I99" t="s">
        <v>1580</v>
      </c>
      <c r="J99" t="s">
        <v>130</v>
      </c>
      <c r="K99" t="s">
        <v>356</v>
      </c>
      <c r="N99" t="str">
        <f t="shared" si="0"/>
        <v>37 - UNIT CONTROL SYSTEM</v>
      </c>
      <c r="O99" t="s">
        <v>302</v>
      </c>
      <c r="AC99" t="s">
        <v>1583</v>
      </c>
      <c r="AE99" s="1017">
        <f>SUMIFS('6.3 Asset_Health'!AE$11:AE$871,'6.3 Asset_Health'!$H$11:$H$871,$H99,'6.3 Asset_Health'!$U$11:$U$871,$N99,'6.3 Asset_Health'!$O$11:$O$871,$O99)</f>
        <v>0</v>
      </c>
      <c r="AF99" s="1017">
        <f>SUMIFS('6.3 Asset_Health'!AF$11:AF$871,'6.3 Asset_Health'!$H$11:$H$871,$H99,'6.3 Asset_Health'!$U$11:$U$871,$N99,'6.3 Asset_Health'!$O$11:$O$871,$O99)</f>
        <v>0</v>
      </c>
      <c r="AG99" s="1017">
        <f>SUMIFS('6.3 Asset_Health'!AG$11:AG$871,'6.3 Asset_Health'!$H$11:$H$871,$H99,'6.3 Asset_Health'!$U$11:$U$871,$N99,'6.3 Asset_Health'!$O$11:$O$871,$O99)</f>
        <v>0</v>
      </c>
      <c r="AH99" s="1017">
        <f>SUMIFS('6.3 Asset_Health'!AH$11:AH$871,'6.3 Asset_Health'!$H$11:$H$871,$H99,'6.3 Asset_Health'!$U$11:$U$871,$N99,'6.3 Asset_Health'!$O$11:$O$871,$O99)</f>
        <v>0</v>
      </c>
      <c r="AI99" s="1017">
        <f>SUMIFS('6.3 Asset_Health'!AI$11:AI$871,'6.3 Asset_Health'!$H$11:$H$871,$H99,'6.3 Asset_Health'!$U$11:$U$871,$N99,'6.3 Asset_Health'!$O$11:$O$871,$O99)</f>
        <v>0</v>
      </c>
    </row>
    <row r="100" spans="1:35">
      <c r="D100" t="s">
        <v>269</v>
      </c>
      <c r="H100" t="s">
        <v>296</v>
      </c>
      <c r="I100" t="s">
        <v>1580</v>
      </c>
      <c r="J100" t="s">
        <v>130</v>
      </c>
      <c r="K100" t="s">
        <v>356</v>
      </c>
      <c r="N100" t="str">
        <f t="shared" si="0"/>
        <v>38 - ANTI-SURGE SYSTEM</v>
      </c>
      <c r="O100" t="s">
        <v>302</v>
      </c>
      <c r="AC100" t="s">
        <v>1583</v>
      </c>
      <c r="AE100" s="1017">
        <f>SUMIFS('6.3 Asset_Health'!AE$11:AE$871,'6.3 Asset_Health'!$H$11:$H$871,$H100,'6.3 Asset_Health'!$U$11:$U$871,$N100,'6.3 Asset_Health'!$O$11:$O$871,$O100)</f>
        <v>0</v>
      </c>
      <c r="AF100" s="1017">
        <f>SUMIFS('6.3 Asset_Health'!AF$11:AF$871,'6.3 Asset_Health'!$H$11:$H$871,$H100,'6.3 Asset_Health'!$U$11:$U$871,$N100,'6.3 Asset_Health'!$O$11:$O$871,$O100)</f>
        <v>0</v>
      </c>
      <c r="AG100" s="1017">
        <f>SUMIFS('6.3 Asset_Health'!AG$11:AG$871,'6.3 Asset_Health'!$H$11:$H$871,$H100,'6.3 Asset_Health'!$U$11:$U$871,$N100,'6.3 Asset_Health'!$O$11:$O$871,$O100)</f>
        <v>0</v>
      </c>
      <c r="AH100" s="1017">
        <f>SUMIFS('6.3 Asset_Health'!AH$11:AH$871,'6.3 Asset_Health'!$H$11:$H$871,$H100,'6.3 Asset_Health'!$U$11:$U$871,$N100,'6.3 Asset_Health'!$O$11:$O$871,$O100)</f>
        <v>0</v>
      </c>
      <c r="AI100" s="1017">
        <f>SUMIFS('6.3 Asset_Health'!AI$11:AI$871,'6.3 Asset_Health'!$H$11:$H$871,$H100,'6.3 Asset_Health'!$U$11:$U$871,$N100,'6.3 Asset_Health'!$O$11:$O$871,$O100)</f>
        <v>0</v>
      </c>
    </row>
    <row r="101" spans="1:35">
      <c r="D101" t="s">
        <v>269</v>
      </c>
      <c r="H101" t="s">
        <v>296</v>
      </c>
      <c r="I101" t="s">
        <v>1580</v>
      </c>
      <c r="J101" t="s">
        <v>130</v>
      </c>
      <c r="K101" t="s">
        <v>356</v>
      </c>
      <c r="N101" t="str">
        <f t="shared" si="0"/>
        <v>39 - SECURITY</v>
      </c>
      <c r="O101" t="s">
        <v>302</v>
      </c>
      <c r="AC101" t="s">
        <v>1583</v>
      </c>
      <c r="AE101" s="1017">
        <f>SUMIFS('6.3 Asset_Health'!AE$11:AE$871,'6.3 Asset_Health'!$H$11:$H$871,$H101,'6.3 Asset_Health'!$U$11:$U$871,$N101,'6.3 Asset_Health'!$O$11:$O$871,$O101)</f>
        <v>0</v>
      </c>
      <c r="AF101" s="1017">
        <f>SUMIFS('6.3 Asset_Health'!AF$11:AF$871,'6.3 Asset_Health'!$H$11:$H$871,$H101,'6.3 Asset_Health'!$U$11:$U$871,$N101,'6.3 Asset_Health'!$O$11:$O$871,$O101)</f>
        <v>0</v>
      </c>
      <c r="AG101" s="1017">
        <f>SUMIFS('6.3 Asset_Health'!AG$11:AG$871,'6.3 Asset_Health'!$H$11:$H$871,$H101,'6.3 Asset_Health'!$U$11:$U$871,$N101,'6.3 Asset_Health'!$O$11:$O$871,$O101)</f>
        <v>0</v>
      </c>
      <c r="AH101" s="1017">
        <f>SUMIFS('6.3 Asset_Health'!AH$11:AH$871,'6.3 Asset_Health'!$H$11:$H$871,$H101,'6.3 Asset_Health'!$U$11:$U$871,$N101,'6.3 Asset_Health'!$O$11:$O$871,$O101)</f>
        <v>0</v>
      </c>
      <c r="AI101" s="1017">
        <f>SUMIFS('6.3 Asset_Health'!AI$11:AI$871,'6.3 Asset_Health'!$H$11:$H$871,$H101,'6.3 Asset_Health'!$U$11:$U$871,$N101,'6.3 Asset_Health'!$O$11:$O$871,$O101)</f>
        <v>0</v>
      </c>
    </row>
    <row r="102" spans="1:35">
      <c r="D102" t="s">
        <v>269</v>
      </c>
      <c r="H102" t="s">
        <v>296</v>
      </c>
      <c r="I102" t="s">
        <v>1580</v>
      </c>
      <c r="J102" t="s">
        <v>130</v>
      </c>
      <c r="K102" t="s">
        <v>356</v>
      </c>
      <c r="N102" t="str">
        <f t="shared" si="0"/>
        <v>40 - STARTER MOTOR</v>
      </c>
      <c r="O102" t="s">
        <v>302</v>
      </c>
      <c r="AC102" t="s">
        <v>1583</v>
      </c>
      <c r="AE102" s="1017">
        <f>SUMIFS('6.3 Asset_Health'!AE$11:AE$871,'6.3 Asset_Health'!$H$11:$H$871,$H102,'6.3 Asset_Health'!$U$11:$U$871,$N102,'6.3 Asset_Health'!$O$11:$O$871,$O102)</f>
        <v>0</v>
      </c>
      <c r="AF102" s="1017">
        <f>SUMIFS('6.3 Asset_Health'!AF$11:AF$871,'6.3 Asset_Health'!$H$11:$H$871,$H102,'6.3 Asset_Health'!$U$11:$U$871,$N102,'6.3 Asset_Health'!$O$11:$O$871,$O102)</f>
        <v>0</v>
      </c>
      <c r="AG102" s="1017">
        <f>SUMIFS('6.3 Asset_Health'!AG$11:AG$871,'6.3 Asset_Health'!$H$11:$H$871,$H102,'6.3 Asset_Health'!$U$11:$U$871,$N102,'6.3 Asset_Health'!$O$11:$O$871,$O102)</f>
        <v>0</v>
      </c>
      <c r="AH102" s="1017">
        <f>SUMIFS('6.3 Asset_Health'!AH$11:AH$871,'6.3 Asset_Health'!$H$11:$H$871,$H102,'6.3 Asset_Health'!$U$11:$U$871,$N102,'6.3 Asset_Health'!$O$11:$O$871,$O102)</f>
        <v>0</v>
      </c>
      <c r="AI102" s="1017">
        <f>SUMIFS('6.3 Asset_Health'!AI$11:AI$871,'6.3 Asset_Health'!$H$11:$H$871,$H102,'6.3 Asset_Health'!$U$11:$U$871,$N102,'6.3 Asset_Health'!$O$11:$O$871,$O102)</f>
        <v>0</v>
      </c>
    </row>
    <row r="103" spans="1:35">
      <c r="D103" t="s">
        <v>269</v>
      </c>
      <c r="H103" t="s">
        <v>296</v>
      </c>
      <c r="I103" t="s">
        <v>1580</v>
      </c>
      <c r="J103" t="s">
        <v>130</v>
      </c>
      <c r="K103" t="s">
        <v>356</v>
      </c>
      <c r="N103" t="str">
        <f t="shared" si="0"/>
        <v>41 - VENT SYSTEM</v>
      </c>
      <c r="O103" t="s">
        <v>302</v>
      </c>
      <c r="AC103" t="s">
        <v>1583</v>
      </c>
      <c r="AE103" s="1017">
        <f>SUMIFS('6.3 Asset_Health'!AE$11:AE$871,'6.3 Asset_Health'!$H$11:$H$871,$H103,'6.3 Asset_Health'!$U$11:$U$871,$N103,'6.3 Asset_Health'!$O$11:$O$871,$O103)</f>
        <v>0</v>
      </c>
      <c r="AF103" s="1017">
        <f>SUMIFS('6.3 Asset_Health'!AF$11:AF$871,'6.3 Asset_Health'!$H$11:$H$871,$H103,'6.3 Asset_Health'!$U$11:$U$871,$N103,'6.3 Asset_Health'!$O$11:$O$871,$O103)</f>
        <v>0</v>
      </c>
      <c r="AG103" s="1017">
        <f>SUMIFS('6.3 Asset_Health'!AG$11:AG$871,'6.3 Asset_Health'!$H$11:$H$871,$H103,'6.3 Asset_Health'!$U$11:$U$871,$N103,'6.3 Asset_Health'!$O$11:$O$871,$O103)</f>
        <v>0</v>
      </c>
      <c r="AH103" s="1017">
        <f>SUMIFS('6.3 Asset_Health'!AH$11:AH$871,'6.3 Asset_Health'!$H$11:$H$871,$H103,'6.3 Asset_Health'!$U$11:$U$871,$N103,'6.3 Asset_Health'!$O$11:$O$871,$O103)</f>
        <v>0</v>
      </c>
      <c r="AI103" s="1017">
        <f>SUMIFS('6.3 Asset_Health'!AI$11:AI$871,'6.3 Asset_Health'!$H$11:$H$871,$H103,'6.3 Asset_Health'!$U$11:$U$871,$N103,'6.3 Asset_Health'!$O$11:$O$871,$O103)</f>
        <v>0</v>
      </c>
    </row>
    <row r="104" spans="1:35">
      <c r="D104" t="s">
        <v>269</v>
      </c>
      <c r="H104" t="s">
        <v>296</v>
      </c>
      <c r="I104" t="s">
        <v>1580</v>
      </c>
      <c r="J104" t="s">
        <v>130</v>
      </c>
      <c r="K104" t="s">
        <v>356</v>
      </c>
      <c r="N104" t="str">
        <f t="shared" si="0"/>
        <v>42 - ELECTRICAL VARIABLE SPEED DRIVE</v>
      </c>
      <c r="O104" t="s">
        <v>302</v>
      </c>
      <c r="AC104" t="s">
        <v>1583</v>
      </c>
      <c r="AE104" s="1017">
        <f>SUMIFS('6.3 Asset_Health'!AE$11:AE$871,'6.3 Asset_Health'!$H$11:$H$871,$H104,'6.3 Asset_Health'!$U$11:$U$871,$N104,'6.3 Asset_Health'!$O$11:$O$871,$O104)</f>
        <v>0</v>
      </c>
      <c r="AF104" s="1017">
        <f>SUMIFS('6.3 Asset_Health'!AF$11:AF$871,'6.3 Asset_Health'!$H$11:$H$871,$H104,'6.3 Asset_Health'!$U$11:$U$871,$N104,'6.3 Asset_Health'!$O$11:$O$871,$O104)</f>
        <v>0</v>
      </c>
      <c r="AG104" s="1017">
        <f>SUMIFS('6.3 Asset_Health'!AG$11:AG$871,'6.3 Asset_Health'!$H$11:$H$871,$H104,'6.3 Asset_Health'!$U$11:$U$871,$N104,'6.3 Asset_Health'!$O$11:$O$871,$O104)</f>
        <v>0</v>
      </c>
      <c r="AH104" s="1017">
        <f>SUMIFS('6.3 Asset_Health'!AH$11:AH$871,'6.3 Asset_Health'!$H$11:$H$871,$H104,'6.3 Asset_Health'!$U$11:$U$871,$N104,'6.3 Asset_Health'!$O$11:$O$871,$O104)</f>
        <v>0</v>
      </c>
      <c r="AI104" s="1017">
        <f>SUMIFS('6.3 Asset_Health'!AI$11:AI$871,'6.3 Asset_Health'!$H$11:$H$871,$H104,'6.3 Asset_Health'!$U$11:$U$871,$N104,'6.3 Asset_Health'!$O$11:$O$871,$O104)</f>
        <v>0</v>
      </c>
    </row>
    <row r="105" spans="1:35">
      <c r="D105" t="s">
        <v>269</v>
      </c>
      <c r="H105" t="s">
        <v>296</v>
      </c>
      <c r="I105" t="s">
        <v>1580</v>
      </c>
      <c r="J105" t="s">
        <v>130</v>
      </c>
      <c r="K105" t="s">
        <v>356</v>
      </c>
      <c r="N105" t="str">
        <f t="shared" si="0"/>
        <v>43 - LOCALLY ACTUATED VALVES</v>
      </c>
      <c r="O105" t="s">
        <v>302</v>
      </c>
      <c r="AC105" t="s">
        <v>1583</v>
      </c>
      <c r="AE105" s="1017">
        <f>SUMIFS('6.3 Asset_Health'!AE$11:AE$871,'6.3 Asset_Health'!$H$11:$H$871,$H105,'6.3 Asset_Health'!$U$11:$U$871,$N105,'6.3 Asset_Health'!$O$11:$O$871,$O105)</f>
        <v>0</v>
      </c>
      <c r="AF105" s="1017">
        <f>SUMIFS('6.3 Asset_Health'!AF$11:AF$871,'6.3 Asset_Health'!$H$11:$H$871,$H105,'6.3 Asset_Health'!$U$11:$U$871,$N105,'6.3 Asset_Health'!$O$11:$O$871,$O105)</f>
        <v>0</v>
      </c>
      <c r="AG105" s="1017">
        <f>SUMIFS('6.3 Asset_Health'!AG$11:AG$871,'6.3 Asset_Health'!$H$11:$H$871,$H105,'6.3 Asset_Health'!$U$11:$U$871,$N105,'6.3 Asset_Health'!$O$11:$O$871,$O105)</f>
        <v>0</v>
      </c>
      <c r="AH105" s="1017">
        <f>SUMIFS('6.3 Asset_Health'!AH$11:AH$871,'6.3 Asset_Health'!$H$11:$H$871,$H105,'6.3 Asset_Health'!$U$11:$U$871,$N105,'6.3 Asset_Health'!$O$11:$O$871,$O105)</f>
        <v>0</v>
      </c>
      <c r="AI105" s="1017">
        <f>SUMIFS('6.3 Asset_Health'!AI$11:AI$871,'6.3 Asset_Health'!$H$11:$H$871,$H105,'6.3 Asset_Health'!$U$11:$U$871,$N105,'6.3 Asset_Health'!$O$11:$O$871,$O105)</f>
        <v>0</v>
      </c>
    </row>
    <row r="106" spans="1:35">
      <c r="D106" t="s">
        <v>269</v>
      </c>
      <c r="H106" t="s">
        <v>296</v>
      </c>
      <c r="I106" t="s">
        <v>1580</v>
      </c>
      <c r="J106" t="s">
        <v>130</v>
      </c>
      <c r="K106" t="s">
        <v>356</v>
      </c>
      <c r="N106" t="str">
        <f t="shared" si="0"/>
        <v>44 - NON RETURN VALVES</v>
      </c>
      <c r="O106" t="s">
        <v>302</v>
      </c>
      <c r="AC106" t="s">
        <v>1583</v>
      </c>
      <c r="AE106" s="1017">
        <f>SUMIFS('6.3 Asset_Health'!AE$11:AE$871,'6.3 Asset_Health'!$H$11:$H$871,$H106,'6.3 Asset_Health'!$U$11:$U$871,$N106,'6.3 Asset_Health'!$O$11:$O$871,$O106)</f>
        <v>0</v>
      </c>
      <c r="AF106" s="1017">
        <f>SUMIFS('6.3 Asset_Health'!AF$11:AF$871,'6.3 Asset_Health'!$H$11:$H$871,$H106,'6.3 Asset_Health'!$U$11:$U$871,$N106,'6.3 Asset_Health'!$O$11:$O$871,$O106)</f>
        <v>0</v>
      </c>
      <c r="AG106" s="1017">
        <f>SUMIFS('6.3 Asset_Health'!AG$11:AG$871,'6.3 Asset_Health'!$H$11:$H$871,$H106,'6.3 Asset_Health'!$U$11:$U$871,$N106,'6.3 Asset_Health'!$O$11:$O$871,$O106)</f>
        <v>0</v>
      </c>
      <c r="AH106" s="1017">
        <f>SUMIFS('6.3 Asset_Health'!AH$11:AH$871,'6.3 Asset_Health'!$H$11:$H$871,$H106,'6.3 Asset_Health'!$U$11:$U$871,$N106,'6.3 Asset_Health'!$O$11:$O$871,$O106)</f>
        <v>0</v>
      </c>
      <c r="AI106" s="1017">
        <f>SUMIFS('6.3 Asset_Health'!AI$11:AI$871,'6.3 Asset_Health'!$H$11:$H$871,$H106,'6.3 Asset_Health'!$U$11:$U$871,$N106,'6.3 Asset_Health'!$O$11:$O$871,$O106)</f>
        <v>0</v>
      </c>
    </row>
    <row r="107" spans="1:35">
      <c r="D107" t="s">
        <v>269</v>
      </c>
      <c r="H107" t="s">
        <v>296</v>
      </c>
      <c r="I107" t="s">
        <v>1580</v>
      </c>
      <c r="J107" t="s">
        <v>130</v>
      </c>
      <c r="K107" t="s">
        <v>356</v>
      </c>
      <c r="N107" t="str">
        <f t="shared" si="0"/>
        <v>45 - REMOTE ISOLATION VALVES</v>
      </c>
      <c r="O107" t="s">
        <v>302</v>
      </c>
      <c r="AC107" t="s">
        <v>1583</v>
      </c>
      <c r="AE107" s="1017">
        <f>SUMIFS('6.3 Asset_Health'!AE$11:AE$871,'6.3 Asset_Health'!$H$11:$H$871,$H107,'6.3 Asset_Health'!$U$11:$U$871,$N107,'6.3 Asset_Health'!$O$11:$O$871,$O107)</f>
        <v>0</v>
      </c>
      <c r="AF107" s="1017">
        <f>SUMIFS('6.3 Asset_Health'!AF$11:AF$871,'6.3 Asset_Health'!$H$11:$H$871,$H107,'6.3 Asset_Health'!$U$11:$U$871,$N107,'6.3 Asset_Health'!$O$11:$O$871,$O107)</f>
        <v>0</v>
      </c>
      <c r="AG107" s="1017">
        <f>SUMIFS('6.3 Asset_Health'!AG$11:AG$871,'6.3 Asset_Health'!$H$11:$H$871,$H107,'6.3 Asset_Health'!$U$11:$U$871,$N107,'6.3 Asset_Health'!$O$11:$O$871,$O107)</f>
        <v>0</v>
      </c>
      <c r="AH107" s="1017">
        <f>SUMIFS('6.3 Asset_Health'!AH$11:AH$871,'6.3 Asset_Health'!$H$11:$H$871,$H107,'6.3 Asset_Health'!$U$11:$U$871,$N107,'6.3 Asset_Health'!$O$11:$O$871,$O107)</f>
        <v>0</v>
      </c>
      <c r="AI107" s="1017">
        <f>SUMIFS('6.3 Asset_Health'!AI$11:AI$871,'6.3 Asset_Health'!$H$11:$H$871,$H107,'6.3 Asset_Health'!$U$11:$U$871,$N107,'6.3 Asset_Health'!$O$11:$O$871,$O107)</f>
        <v>0</v>
      </c>
    </row>
    <row r="108" spans="1:35">
      <c r="D108" t="s">
        <v>269</v>
      </c>
      <c r="H108" t="s">
        <v>296</v>
      </c>
      <c r="I108" t="s">
        <v>1580</v>
      </c>
      <c r="J108" t="s">
        <v>130</v>
      </c>
      <c r="K108" t="s">
        <v>356</v>
      </c>
      <c r="N108" t="str">
        <f t="shared" si="0"/>
        <v>46 - PROCESS VALVES</v>
      </c>
      <c r="O108" t="s">
        <v>302</v>
      </c>
      <c r="AC108" t="s">
        <v>1583</v>
      </c>
      <c r="AE108" s="1017">
        <f>SUMIFS('6.3 Asset_Health'!AE$11:AE$871,'6.3 Asset_Health'!$H$11:$H$871,$H108,'6.3 Asset_Health'!$U$11:$U$871,$N108,'6.3 Asset_Health'!$O$11:$O$871,$O108)</f>
        <v>0</v>
      </c>
      <c r="AF108" s="1017">
        <f>SUMIFS('6.3 Asset_Health'!AF$11:AF$871,'6.3 Asset_Health'!$H$11:$H$871,$H108,'6.3 Asset_Health'!$U$11:$U$871,$N108,'6.3 Asset_Health'!$O$11:$O$871,$O108)</f>
        <v>0</v>
      </c>
      <c r="AG108" s="1017">
        <f>SUMIFS('6.3 Asset_Health'!AG$11:AG$871,'6.3 Asset_Health'!$H$11:$H$871,$H108,'6.3 Asset_Health'!$U$11:$U$871,$N108,'6.3 Asset_Health'!$O$11:$O$871,$O108)</f>
        <v>0</v>
      </c>
      <c r="AH108" s="1017">
        <f>SUMIFS('6.3 Asset_Health'!AH$11:AH$871,'6.3 Asset_Health'!$H$11:$H$871,$H108,'6.3 Asset_Health'!$U$11:$U$871,$N108,'6.3 Asset_Health'!$O$11:$O$871,$O108)</f>
        <v>0</v>
      </c>
      <c r="AI108" s="1017">
        <f>SUMIFS('6.3 Asset_Health'!AI$11:AI$871,'6.3 Asset_Health'!$H$11:$H$871,$H108,'6.3 Asset_Health'!$U$11:$U$871,$N108,'6.3 Asset_Health'!$O$11:$O$871,$O108)</f>
        <v>0</v>
      </c>
    </row>
    <row r="109" spans="1:35">
      <c r="D109" t="s">
        <v>269</v>
      </c>
      <c r="H109" t="s">
        <v>296</v>
      </c>
      <c r="I109" t="s">
        <v>1580</v>
      </c>
      <c r="J109" t="s">
        <v>130</v>
      </c>
      <c r="K109" t="s">
        <v>356</v>
      </c>
      <c r="N109" t="str">
        <f t="shared" si="0"/>
        <v>47 - SLAMSHUT SYSTEM</v>
      </c>
      <c r="O109" t="s">
        <v>302</v>
      </c>
      <c r="AC109" t="s">
        <v>1583</v>
      </c>
      <c r="AE109" s="1017">
        <f>SUMIFS('6.3 Asset_Health'!AE$11:AE$871,'6.3 Asset_Health'!$H$11:$H$871,$H109,'6.3 Asset_Health'!$U$11:$U$871,$N109,'6.3 Asset_Health'!$O$11:$O$871,$O109)</f>
        <v>0</v>
      </c>
      <c r="AF109" s="1017">
        <f>SUMIFS('6.3 Asset_Health'!AF$11:AF$871,'6.3 Asset_Health'!$H$11:$H$871,$H109,'6.3 Asset_Health'!$U$11:$U$871,$N109,'6.3 Asset_Health'!$O$11:$O$871,$O109)</f>
        <v>0</v>
      </c>
      <c r="AG109" s="1017">
        <f>SUMIFS('6.3 Asset_Health'!AG$11:AG$871,'6.3 Asset_Health'!$H$11:$H$871,$H109,'6.3 Asset_Health'!$U$11:$U$871,$N109,'6.3 Asset_Health'!$O$11:$O$871,$O109)</f>
        <v>0</v>
      </c>
      <c r="AH109" s="1017">
        <f>SUMIFS('6.3 Asset_Health'!AH$11:AH$871,'6.3 Asset_Health'!$H$11:$H$871,$H109,'6.3 Asset_Health'!$U$11:$U$871,$N109,'6.3 Asset_Health'!$O$11:$O$871,$O109)</f>
        <v>0</v>
      </c>
      <c r="AI109" s="1017">
        <f>SUMIFS('6.3 Asset_Health'!AI$11:AI$871,'6.3 Asset_Health'!$H$11:$H$871,$H109,'6.3 Asset_Health'!$U$11:$U$871,$N109,'6.3 Asset_Health'!$O$11:$O$871,$O109)</f>
        <v>0</v>
      </c>
    </row>
    <row r="111" spans="1:35" s="46" customFormat="1" ht="18.75">
      <c r="A111" s="47" t="s">
        <v>1566</v>
      </c>
    </row>
  </sheetData>
  <mergeCells count="1">
    <mergeCell ref="AE6:AI6"/>
  </mergeCells>
  <pageMargins left="0.7" right="0.7" top="0.75" bottom="0.75" header="0.3" footer="0.3"/>
  <headerFooter>
    <oddFooter>&amp;C_x000D_&amp;1#&amp;"Calibri"&amp;10&amp;K000000 OFFICIAL-InternalOnly</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2E8C-B1FF-4BC6-B7AB-31AAF98F1D59}">
  <sheetPr>
    <tabColor theme="9" tint="0.39997558519241921"/>
    <pageSetUpPr fitToPage="1"/>
  </sheetPr>
  <dimension ref="A1:AT654"/>
  <sheetViews>
    <sheetView workbookViewId="0">
      <selection activeCell="D8" sqref="D8:L8"/>
    </sheetView>
    <sheetView workbookViewId="1"/>
  </sheetViews>
  <sheetFormatPr defaultColWidth="10.140625" defaultRowHeight="12.75"/>
  <cols>
    <col min="1" max="1" width="5.85546875" style="134" customWidth="1"/>
    <col min="2" max="2" width="8.42578125" style="134" bestFit="1" customWidth="1"/>
    <col min="3" max="3" width="13.140625" style="134" bestFit="1" customWidth="1"/>
    <col min="4" max="4" width="13.42578125" style="91" bestFit="1" customWidth="1"/>
    <col min="5" max="5" width="11.42578125" style="91" bestFit="1" customWidth="1"/>
    <col min="6" max="6" width="11.140625" style="91" bestFit="1" customWidth="1"/>
    <col min="7" max="7" width="10.140625" style="91" bestFit="1" customWidth="1"/>
    <col min="8" max="8" width="8" style="91" bestFit="1" customWidth="1"/>
    <col min="9" max="9" width="10.140625" style="91" bestFit="1" customWidth="1"/>
    <col min="10" max="11" width="9.85546875" style="91" bestFit="1" customWidth="1"/>
    <col min="12" max="12" width="23.42578125" style="91" customWidth="1"/>
    <col min="13" max="13" width="4.42578125" style="134" customWidth="1"/>
    <col min="14" max="14" width="18.42578125" style="91" customWidth="1"/>
    <col min="15" max="15" width="22.42578125" style="91" bestFit="1" customWidth="1"/>
    <col min="16" max="16" width="21.42578125" style="91" bestFit="1" customWidth="1"/>
    <col min="17" max="17" width="10.140625" style="134"/>
    <col min="18" max="18" width="10.140625" style="91"/>
    <col min="19" max="19" width="11.140625" style="91" bestFit="1" customWidth="1"/>
    <col min="20" max="20" width="10.42578125" style="91" bestFit="1" customWidth="1"/>
    <col min="21" max="30" width="10.140625" style="91" bestFit="1" customWidth="1"/>
    <col min="31" max="31" width="11.140625" style="91" bestFit="1" customWidth="1"/>
    <col min="32" max="46" width="10.140625" style="134"/>
    <col min="47" max="16384" width="10.140625" style="91"/>
  </cols>
  <sheetData>
    <row r="1" spans="1:31" s="46" customFormat="1" ht="23.25">
      <c r="A1" s="56" t="str">
        <f>'1.1 Cover'!A1</f>
        <v>Regulatory Reporting Pack</v>
      </c>
    </row>
    <row r="2" spans="1:31" s="46" customFormat="1" ht="23.25">
      <c r="A2" s="56" t="str">
        <f>'1.1 Cover'!A2</f>
        <v>Price base - 2018/19</v>
      </c>
    </row>
    <row r="3" spans="1:31" s="46" customFormat="1" ht="23.25">
      <c r="A3" s="56" t="str">
        <f>'1.1 Cover'!A3</f>
        <v>Regulatory Year: April 2024 - March 2025</v>
      </c>
    </row>
    <row r="4" spans="1:31" s="46" customFormat="1" ht="23.25">
      <c r="A4" s="56" t="s">
        <v>209</v>
      </c>
    </row>
    <row r="5" spans="1:31" s="125" customFormat="1" ht="15">
      <c r="F5" s="126"/>
      <c r="G5" s="127"/>
      <c r="H5" s="128"/>
      <c r="I5" s="128"/>
      <c r="J5" s="128"/>
      <c r="K5" s="128"/>
      <c r="L5" s="128"/>
      <c r="M5" s="128"/>
      <c r="N5" s="128"/>
      <c r="O5" s="128"/>
      <c r="P5" s="128"/>
      <c r="Q5" s="128"/>
      <c r="R5" s="128"/>
      <c r="S5" s="128"/>
      <c r="T5" s="128"/>
      <c r="U5" s="128"/>
      <c r="V5" s="128"/>
      <c r="W5" s="128"/>
      <c r="X5" s="128"/>
    </row>
    <row r="6" spans="1:31" s="125" customFormat="1" ht="15">
      <c r="F6" s="126"/>
      <c r="G6" s="127"/>
      <c r="H6" s="128"/>
      <c r="I6" s="128"/>
      <c r="J6" s="128"/>
      <c r="K6" s="128"/>
      <c r="L6" s="128"/>
      <c r="M6" s="128"/>
      <c r="N6" s="128"/>
      <c r="O6" s="128"/>
      <c r="P6" s="128"/>
      <c r="Q6" s="128"/>
      <c r="R6" s="128"/>
      <c r="S6" s="128"/>
      <c r="T6" s="128"/>
      <c r="U6" s="128"/>
      <c r="V6" s="128"/>
      <c r="W6" s="128"/>
      <c r="X6" s="128"/>
    </row>
    <row r="7" spans="1:31" s="125" customFormat="1" ht="15">
      <c r="F7" s="128"/>
      <c r="H7" s="128"/>
      <c r="I7" s="128"/>
      <c r="J7" s="128"/>
      <c r="K7" s="128"/>
      <c r="L7" s="128"/>
      <c r="M7" s="128"/>
      <c r="N7" s="128"/>
      <c r="O7" s="128"/>
      <c r="P7" s="128"/>
      <c r="Q7" s="128"/>
      <c r="R7" s="128"/>
      <c r="S7" s="128"/>
      <c r="T7" s="128"/>
      <c r="U7" s="128"/>
      <c r="V7" s="128"/>
      <c r="W7" s="128"/>
      <c r="X7" s="128"/>
    </row>
    <row r="8" spans="1:31" ht="26.85" customHeight="1">
      <c r="B8" s="1796"/>
      <c r="C8" s="1793"/>
      <c r="D8" s="1790"/>
      <c r="E8" s="1791"/>
      <c r="F8" s="1791"/>
      <c r="G8" s="1791"/>
      <c r="H8" s="1795" t="s">
        <v>3398</v>
      </c>
      <c r="I8" s="1791"/>
      <c r="J8" s="1791"/>
      <c r="K8" s="1791"/>
      <c r="L8" s="1792"/>
      <c r="N8" s="134"/>
      <c r="O8" s="134"/>
      <c r="P8" s="880"/>
      <c r="R8" s="1311" t="s">
        <v>3416</v>
      </c>
      <c r="S8" s="1312"/>
      <c r="T8" s="1312"/>
      <c r="U8" s="1312"/>
      <c r="V8" s="1312"/>
      <c r="W8" s="1312"/>
      <c r="X8" s="1312"/>
      <c r="Y8" s="1312"/>
      <c r="Z8" s="1312"/>
      <c r="AA8" s="1312"/>
      <c r="AB8" s="1312"/>
      <c r="AC8" s="1312"/>
      <c r="AD8" s="1312"/>
      <c r="AE8" s="1312"/>
    </row>
    <row r="9" spans="1:31">
      <c r="B9" s="1313" t="s">
        <v>3400</v>
      </c>
      <c r="D9" s="1794" t="s">
        <v>3401</v>
      </c>
      <c r="E9" s="1794" t="s">
        <v>3402</v>
      </c>
      <c r="F9" s="1794" t="s">
        <v>3403</v>
      </c>
      <c r="G9" s="1794" t="s">
        <v>3404</v>
      </c>
      <c r="H9" s="1794" t="s">
        <v>2936</v>
      </c>
      <c r="I9" s="1794" t="s">
        <v>3405</v>
      </c>
      <c r="J9" s="1794" t="s">
        <v>3406</v>
      </c>
      <c r="K9" s="1794" t="s">
        <v>3407</v>
      </c>
      <c r="L9" s="1794" t="s">
        <v>3417</v>
      </c>
      <c r="M9" s="135"/>
      <c r="N9" s="1333" t="s">
        <v>3418</v>
      </c>
      <c r="O9" s="1315" t="s">
        <v>3410</v>
      </c>
      <c r="P9" s="1315" t="s">
        <v>3411</v>
      </c>
      <c r="R9" s="1316"/>
      <c r="S9" s="1317">
        <v>45383</v>
      </c>
      <c r="T9" s="1317">
        <v>45413</v>
      </c>
      <c r="U9" s="1317">
        <v>45444</v>
      </c>
      <c r="V9" s="1317">
        <v>45474</v>
      </c>
      <c r="W9" s="1317">
        <v>45505</v>
      </c>
      <c r="X9" s="1317">
        <v>45536</v>
      </c>
      <c r="Y9" s="1317">
        <v>45566</v>
      </c>
      <c r="Z9" s="1317">
        <v>45597</v>
      </c>
      <c r="AA9" s="1317">
        <v>45627</v>
      </c>
      <c r="AB9" s="1317">
        <v>45658</v>
      </c>
      <c r="AC9" s="1317">
        <v>45689</v>
      </c>
      <c r="AD9" s="1317">
        <v>45717</v>
      </c>
      <c r="AE9" s="1318" t="s">
        <v>3412</v>
      </c>
    </row>
    <row r="10" spans="1:31">
      <c r="B10" s="1319">
        <f>IF(G10="buy",1,-1)</f>
        <v>-1</v>
      </c>
      <c r="D10" s="1310"/>
      <c r="E10" s="1310"/>
      <c r="F10" s="1321"/>
      <c r="G10" s="1310"/>
      <c r="H10" s="1310"/>
      <c r="I10" s="1310"/>
      <c r="J10" s="1321"/>
      <c r="K10" s="1321"/>
      <c r="L10" s="1310"/>
      <c r="N10" s="1322">
        <f t="shared" ref="N10:N500" si="0">+H10*((K10-J10)+1)*B10</f>
        <v>0</v>
      </c>
      <c r="O10" s="1323">
        <f t="shared" ref="O10:O500" si="1">N10*L10</f>
        <v>0</v>
      </c>
      <c r="P10" s="1323">
        <f>O10/'1.5 Universal Data'!$E$36</f>
        <v>0</v>
      </c>
      <c r="R10" s="1324"/>
      <c r="S10" s="1325"/>
      <c r="T10" s="1325"/>
      <c r="U10" s="1325"/>
      <c r="V10" s="1325"/>
      <c r="W10" s="1325"/>
      <c r="X10" s="1325"/>
      <c r="Y10" s="1325"/>
      <c r="Z10" s="1325"/>
      <c r="AA10" s="1325"/>
      <c r="AB10" s="1325"/>
      <c r="AC10" s="1325"/>
      <c r="AD10" s="1325"/>
      <c r="AE10" s="1325"/>
    </row>
    <row r="11" spans="1:31">
      <c r="B11" s="1319">
        <f t="shared" ref="B11:B74" si="2">IF(G11="buy",1,-1)</f>
        <v>-1</v>
      </c>
      <c r="D11" s="1310"/>
      <c r="E11" s="1310"/>
      <c r="F11" s="1321"/>
      <c r="G11" s="1310"/>
      <c r="H11" s="1310"/>
      <c r="I11" s="1310"/>
      <c r="J11" s="1321"/>
      <c r="K11" s="1321"/>
      <c r="L11" s="1310"/>
      <c r="N11" s="1322">
        <f t="shared" si="0"/>
        <v>0</v>
      </c>
      <c r="O11" s="1323">
        <f t="shared" si="1"/>
        <v>0</v>
      </c>
      <c r="P11" s="1323">
        <f>O11/'1.5 Universal Data'!$E$36</f>
        <v>0</v>
      </c>
      <c r="R11" s="1334"/>
      <c r="S11" s="1335"/>
      <c r="T11" s="1335"/>
      <c r="U11" s="1335"/>
      <c r="V11" s="1335"/>
      <c r="W11" s="1335"/>
      <c r="X11" s="1335"/>
      <c r="Y11" s="1335"/>
      <c r="Z11" s="1335"/>
      <c r="AA11" s="1335"/>
      <c r="AB11" s="1335"/>
      <c r="AC11" s="1335"/>
      <c r="AD11" s="1335"/>
      <c r="AE11" s="1336"/>
    </row>
    <row r="12" spans="1:31">
      <c r="B12" s="1319">
        <f t="shared" si="2"/>
        <v>-1</v>
      </c>
      <c r="D12" s="1310"/>
      <c r="E12" s="1310"/>
      <c r="F12" s="1321"/>
      <c r="G12" s="1310"/>
      <c r="H12" s="1310"/>
      <c r="I12" s="1310"/>
      <c r="J12" s="1321"/>
      <c r="K12" s="1321"/>
      <c r="L12" s="1310"/>
      <c r="N12" s="1322">
        <f t="shared" si="0"/>
        <v>0</v>
      </c>
      <c r="O12" s="1323">
        <f t="shared" si="1"/>
        <v>0</v>
      </c>
      <c r="P12" s="1323">
        <f>O12/'1.5 Universal Data'!$E$36</f>
        <v>0</v>
      </c>
      <c r="R12" s="1326" t="s">
        <v>3413</v>
      </c>
      <c r="S12" s="1327"/>
      <c r="T12" s="1327"/>
      <c r="U12" s="1327"/>
      <c r="V12" s="1327"/>
      <c r="W12" s="1327"/>
      <c r="X12" s="1327"/>
      <c r="Y12" s="1327"/>
      <c r="Z12" s="1327"/>
      <c r="AA12" s="1327"/>
      <c r="AB12" s="1327"/>
      <c r="AC12" s="1327"/>
      <c r="AD12" s="1327"/>
      <c r="AE12" s="1327"/>
    </row>
    <row r="13" spans="1:31">
      <c r="B13" s="1319">
        <f t="shared" si="2"/>
        <v>-1</v>
      </c>
      <c r="D13" s="1310"/>
      <c r="E13" s="1310"/>
      <c r="F13" s="1321"/>
      <c r="G13" s="1310"/>
      <c r="H13" s="1310"/>
      <c r="I13" s="1310"/>
      <c r="J13" s="1321"/>
      <c r="K13" s="1321"/>
      <c r="L13" s="1310"/>
      <c r="N13" s="1322">
        <f t="shared" si="0"/>
        <v>0</v>
      </c>
      <c r="O13" s="1323">
        <f t="shared" si="1"/>
        <v>0</v>
      </c>
      <c r="P13" s="1323">
        <f>O13/'1.5 Universal Data'!$E$36</f>
        <v>0</v>
      </c>
      <c r="R13" s="134"/>
      <c r="S13" s="134"/>
      <c r="T13" s="134"/>
      <c r="U13" s="134"/>
      <c r="V13" s="134"/>
      <c r="W13" s="134"/>
      <c r="X13" s="134"/>
      <c r="Y13" s="134"/>
      <c r="Z13" s="134"/>
      <c r="AA13" s="134"/>
      <c r="AB13" s="134"/>
      <c r="AC13" s="134"/>
      <c r="AD13" s="134"/>
      <c r="AE13" s="134"/>
    </row>
    <row r="14" spans="1:31">
      <c r="B14" s="1319">
        <f t="shared" si="2"/>
        <v>-1</v>
      </c>
      <c r="D14" s="1310"/>
      <c r="E14" s="1310"/>
      <c r="F14" s="1321"/>
      <c r="G14" s="1310"/>
      <c r="H14" s="1310"/>
      <c r="I14" s="1310"/>
      <c r="J14" s="1321"/>
      <c r="K14" s="1321"/>
      <c r="L14" s="1310"/>
      <c r="N14" s="1322">
        <f t="shared" si="0"/>
        <v>0</v>
      </c>
      <c r="O14" s="1323">
        <f t="shared" si="1"/>
        <v>0</v>
      </c>
      <c r="P14" s="1323">
        <f>O14/'1.5 Universal Data'!$E$36</f>
        <v>0</v>
      </c>
      <c r="R14" s="134"/>
      <c r="S14" s="134"/>
      <c r="T14" s="134"/>
      <c r="U14" s="134"/>
      <c r="V14" s="134"/>
      <c r="W14" s="134"/>
      <c r="X14" s="134"/>
      <c r="Y14" s="134"/>
      <c r="Z14" s="134"/>
      <c r="AA14" s="134"/>
      <c r="AB14" s="134"/>
      <c r="AC14" s="134"/>
      <c r="AD14" s="134"/>
      <c r="AE14" s="134"/>
    </row>
    <row r="15" spans="1:31">
      <c r="B15" s="1319">
        <f t="shared" si="2"/>
        <v>-1</v>
      </c>
      <c r="D15" s="1310"/>
      <c r="E15" s="1310"/>
      <c r="F15" s="1321"/>
      <c r="G15" s="1310"/>
      <c r="H15" s="1310"/>
      <c r="I15" s="1310"/>
      <c r="J15" s="1321"/>
      <c r="K15" s="1321"/>
      <c r="L15" s="1310"/>
      <c r="N15" s="1322">
        <f t="shared" si="0"/>
        <v>0</v>
      </c>
      <c r="O15" s="1323">
        <f t="shared" si="1"/>
        <v>0</v>
      </c>
      <c r="P15" s="1323">
        <f>O15/'1.5 Universal Data'!$E$36</f>
        <v>0</v>
      </c>
      <c r="R15" s="134"/>
      <c r="S15" s="134"/>
      <c r="T15" s="134"/>
      <c r="U15" s="134"/>
      <c r="V15" s="134"/>
      <c r="W15" s="134"/>
      <c r="X15" s="134"/>
      <c r="Y15" s="134"/>
      <c r="Z15" s="134"/>
      <c r="AA15" s="134"/>
      <c r="AB15" s="134"/>
      <c r="AC15" s="134"/>
      <c r="AD15" s="134"/>
      <c r="AE15" s="134"/>
    </row>
    <row r="16" spans="1:31">
      <c r="B16" s="1319">
        <f t="shared" si="2"/>
        <v>-1</v>
      </c>
      <c r="D16" s="1310"/>
      <c r="E16" s="1310"/>
      <c r="F16" s="1321"/>
      <c r="G16" s="1310"/>
      <c r="H16" s="1310"/>
      <c r="I16" s="1310"/>
      <c r="J16" s="1321"/>
      <c r="K16" s="1321"/>
      <c r="L16" s="1310"/>
      <c r="N16" s="1322">
        <f t="shared" si="0"/>
        <v>0</v>
      </c>
      <c r="O16" s="1323">
        <f t="shared" si="1"/>
        <v>0</v>
      </c>
      <c r="P16" s="1323">
        <f>O16/'1.5 Universal Data'!$E$36</f>
        <v>0</v>
      </c>
      <c r="R16" s="134"/>
      <c r="S16" s="134"/>
      <c r="T16" s="134"/>
      <c r="U16" s="134"/>
      <c r="V16" s="134"/>
      <c r="W16" s="134"/>
      <c r="X16" s="134"/>
      <c r="Y16" s="134"/>
      <c r="Z16" s="134"/>
      <c r="AA16" s="134"/>
      <c r="AB16" s="134"/>
      <c r="AC16" s="134"/>
      <c r="AD16" s="134"/>
      <c r="AE16" s="134"/>
    </row>
    <row r="17" spans="2:31" ht="15">
      <c r="B17" s="1319">
        <f t="shared" si="2"/>
        <v>-1</v>
      </c>
      <c r="C17" s="125"/>
      <c r="D17" s="1310"/>
      <c r="E17" s="1310"/>
      <c r="F17" s="1321"/>
      <c r="G17" s="1310"/>
      <c r="H17" s="1310"/>
      <c r="I17" s="1310"/>
      <c r="J17" s="1321"/>
      <c r="K17" s="1321"/>
      <c r="L17" s="1310"/>
      <c r="N17" s="1322">
        <f t="shared" ref="N17:N80" si="3">+H17*((K17-J17)+1)*B17</f>
        <v>0</v>
      </c>
      <c r="O17" s="1323">
        <f t="shared" ref="O17:O80" si="4">N17*L17</f>
        <v>0</v>
      </c>
      <c r="P17" s="1323">
        <f>O17/'1.5 Universal Data'!$E$36</f>
        <v>0</v>
      </c>
      <c r="R17" s="134"/>
      <c r="S17" s="134"/>
      <c r="T17" s="134"/>
      <c r="U17" s="134"/>
      <c r="V17" s="134"/>
      <c r="W17" s="134"/>
      <c r="X17" s="134"/>
      <c r="Y17" s="134"/>
      <c r="Z17" s="134"/>
      <c r="AA17" s="134"/>
      <c r="AB17" s="134"/>
      <c r="AC17" s="134"/>
      <c r="AD17" s="134"/>
      <c r="AE17" s="134"/>
    </row>
    <row r="18" spans="2:31">
      <c r="B18" s="1319">
        <f t="shared" si="2"/>
        <v>-1</v>
      </c>
      <c r="D18" s="1310"/>
      <c r="E18" s="1310"/>
      <c r="F18" s="1321"/>
      <c r="G18" s="1310"/>
      <c r="H18" s="1310"/>
      <c r="I18" s="1310"/>
      <c r="J18" s="1321"/>
      <c r="K18" s="1321"/>
      <c r="L18" s="1310"/>
      <c r="N18" s="1322">
        <f t="shared" si="3"/>
        <v>0</v>
      </c>
      <c r="O18" s="1323">
        <f t="shared" si="4"/>
        <v>0</v>
      </c>
      <c r="P18" s="1323">
        <f>O18/'1.5 Universal Data'!$E$36</f>
        <v>0</v>
      </c>
      <c r="R18" s="134"/>
      <c r="S18" s="134"/>
      <c r="T18" s="134"/>
      <c r="U18" s="134"/>
      <c r="V18" s="134"/>
      <c r="W18" s="134"/>
      <c r="X18" s="134"/>
      <c r="Y18" s="134"/>
      <c r="Z18" s="134"/>
      <c r="AA18" s="134"/>
      <c r="AB18" s="134"/>
      <c r="AC18" s="134"/>
      <c r="AD18" s="134"/>
      <c r="AE18" s="134"/>
    </row>
    <row r="19" spans="2:31">
      <c r="B19" s="1319">
        <f t="shared" si="2"/>
        <v>-1</v>
      </c>
      <c r="D19" s="1310"/>
      <c r="E19" s="1310"/>
      <c r="F19" s="1321"/>
      <c r="G19" s="1310"/>
      <c r="H19" s="1310"/>
      <c r="I19" s="1310"/>
      <c r="J19" s="1321"/>
      <c r="K19" s="1321"/>
      <c r="L19" s="1310"/>
      <c r="N19" s="1322">
        <f t="shared" si="3"/>
        <v>0</v>
      </c>
      <c r="O19" s="1323">
        <f t="shared" si="4"/>
        <v>0</v>
      </c>
      <c r="P19" s="1323">
        <f>O19/'1.5 Universal Data'!$E$36</f>
        <v>0</v>
      </c>
      <c r="R19" s="1311" t="s">
        <v>3414</v>
      </c>
      <c r="S19" s="1328"/>
      <c r="T19" s="1328"/>
      <c r="U19" s="1328"/>
      <c r="V19" s="1328"/>
      <c r="W19" s="1328"/>
      <c r="X19" s="1328"/>
      <c r="Y19" s="1328"/>
      <c r="Z19" s="1328"/>
      <c r="AA19" s="1328"/>
      <c r="AB19" s="1328"/>
      <c r="AC19" s="1328"/>
      <c r="AD19" s="1328"/>
      <c r="AE19" s="1328"/>
    </row>
    <row r="20" spans="2:31">
      <c r="B20" s="1319">
        <f t="shared" si="2"/>
        <v>-1</v>
      </c>
      <c r="D20" s="1310"/>
      <c r="E20" s="1310"/>
      <c r="F20" s="1321"/>
      <c r="G20" s="1310"/>
      <c r="H20" s="1310"/>
      <c r="I20" s="1310"/>
      <c r="J20" s="1321"/>
      <c r="K20" s="1321"/>
      <c r="L20" s="1310"/>
      <c r="N20" s="1322">
        <f t="shared" si="3"/>
        <v>0</v>
      </c>
      <c r="O20" s="1323">
        <f t="shared" si="4"/>
        <v>0</v>
      </c>
      <c r="P20" s="1323">
        <f>O20/'1.5 Universal Data'!$E$36</f>
        <v>0</v>
      </c>
      <c r="R20" s="1329"/>
      <c r="S20" s="1317">
        <v>45383</v>
      </c>
      <c r="T20" s="1317">
        <v>45413</v>
      </c>
      <c r="U20" s="1317">
        <v>45444</v>
      </c>
      <c r="V20" s="1317">
        <v>45474</v>
      </c>
      <c r="W20" s="1317">
        <v>45505</v>
      </c>
      <c r="X20" s="1317">
        <v>45536</v>
      </c>
      <c r="Y20" s="1317">
        <v>45566</v>
      </c>
      <c r="Z20" s="1317">
        <v>45597</v>
      </c>
      <c r="AA20" s="1317">
        <v>45627</v>
      </c>
      <c r="AB20" s="1317">
        <v>45658</v>
      </c>
      <c r="AC20" s="1317">
        <v>45689</v>
      </c>
      <c r="AD20" s="1317">
        <v>45717</v>
      </c>
      <c r="AE20" s="1318" t="s">
        <v>3412</v>
      </c>
    </row>
    <row r="21" spans="2:31">
      <c r="B21" s="1319">
        <f t="shared" si="2"/>
        <v>-1</v>
      </c>
      <c r="D21" s="1310"/>
      <c r="E21" s="1310"/>
      <c r="F21" s="1321"/>
      <c r="G21" s="1310"/>
      <c r="H21" s="1310"/>
      <c r="I21" s="1310"/>
      <c r="J21" s="1321"/>
      <c r="K21" s="1321"/>
      <c r="L21" s="1310"/>
      <c r="N21" s="1322">
        <f t="shared" si="3"/>
        <v>0</v>
      </c>
      <c r="O21" s="1323">
        <f t="shared" si="4"/>
        <v>0</v>
      </c>
      <c r="P21" s="1323">
        <f>O21/'1.5 Universal Data'!$E$36</f>
        <v>0</v>
      </c>
      <c r="R21" s="1329"/>
      <c r="S21" s="1310"/>
      <c r="T21" s="1330"/>
      <c r="U21" s="1330"/>
      <c r="V21" s="1310"/>
      <c r="W21" s="1310"/>
      <c r="X21" s="1310"/>
      <c r="Y21" s="1310"/>
      <c r="Z21" s="1310"/>
      <c r="AA21" s="1310"/>
      <c r="AB21" s="1310"/>
      <c r="AC21" s="1310"/>
      <c r="AD21" s="1310"/>
      <c r="AE21" s="1310"/>
    </row>
    <row r="22" spans="2:31">
      <c r="B22" s="1319">
        <f t="shared" si="2"/>
        <v>-1</v>
      </c>
      <c r="D22" s="1310"/>
      <c r="E22" s="1310"/>
      <c r="F22" s="1321"/>
      <c r="G22" s="1310"/>
      <c r="H22" s="1310"/>
      <c r="I22" s="1310"/>
      <c r="J22" s="1321"/>
      <c r="K22" s="1321"/>
      <c r="L22" s="1310"/>
      <c r="N22" s="1322">
        <f t="shared" si="3"/>
        <v>0</v>
      </c>
      <c r="O22" s="1323">
        <f t="shared" si="4"/>
        <v>0</v>
      </c>
      <c r="P22" s="1323">
        <f>O22/'1.5 Universal Data'!$E$36</f>
        <v>0</v>
      </c>
      <c r="R22" s="1329"/>
      <c r="S22" s="1310"/>
      <c r="T22" s="1330"/>
      <c r="U22" s="1330"/>
      <c r="V22" s="1330"/>
      <c r="W22" s="1330"/>
      <c r="X22" s="1330"/>
      <c r="Y22" s="1330"/>
      <c r="Z22" s="1330"/>
      <c r="AA22" s="1330"/>
      <c r="AB22" s="1330"/>
      <c r="AC22" s="1330"/>
      <c r="AD22" s="1330"/>
      <c r="AE22" s="1330"/>
    </row>
    <row r="23" spans="2:31">
      <c r="B23" s="1319">
        <f t="shared" si="2"/>
        <v>-1</v>
      </c>
      <c r="D23" s="1310"/>
      <c r="E23" s="1310"/>
      <c r="F23" s="1321"/>
      <c r="G23" s="1310"/>
      <c r="H23" s="1310"/>
      <c r="I23" s="1310"/>
      <c r="J23" s="1321"/>
      <c r="K23" s="1321"/>
      <c r="L23" s="1310"/>
      <c r="N23" s="1322">
        <f t="shared" si="3"/>
        <v>0</v>
      </c>
      <c r="O23" s="1323">
        <f t="shared" si="4"/>
        <v>0</v>
      </c>
      <c r="P23" s="1323">
        <f>O23/'1.5 Universal Data'!$E$36</f>
        <v>0</v>
      </c>
      <c r="R23" s="1326" t="s">
        <v>3413</v>
      </c>
      <c r="S23" s="1331"/>
      <c r="T23" s="1331"/>
      <c r="U23" s="1331"/>
      <c r="V23" s="1331"/>
      <c r="W23" s="1331"/>
      <c r="X23" s="1331"/>
      <c r="Y23" s="1331"/>
      <c r="Z23" s="1331"/>
      <c r="AA23" s="1331"/>
      <c r="AB23" s="1331"/>
      <c r="AC23" s="1331"/>
      <c r="AD23" s="1331"/>
      <c r="AE23" s="1331"/>
    </row>
    <row r="24" spans="2:31">
      <c r="B24" s="1319">
        <f t="shared" si="2"/>
        <v>-1</v>
      </c>
      <c r="D24" s="1310"/>
      <c r="E24" s="1310"/>
      <c r="F24" s="1321"/>
      <c r="G24" s="1310"/>
      <c r="H24" s="1310"/>
      <c r="I24" s="1310"/>
      <c r="J24" s="1321"/>
      <c r="K24" s="1321"/>
      <c r="L24" s="1310"/>
      <c r="N24" s="1322">
        <f t="shared" si="3"/>
        <v>0</v>
      </c>
      <c r="O24" s="1323">
        <f t="shared" si="4"/>
        <v>0</v>
      </c>
      <c r="P24" s="1323">
        <f>O24/'1.5 Universal Data'!$E$36</f>
        <v>0</v>
      </c>
      <c r="R24" s="134"/>
      <c r="S24" s="134"/>
      <c r="T24" s="134"/>
      <c r="U24" s="134"/>
      <c r="V24" s="134"/>
      <c r="W24" s="134"/>
      <c r="X24" s="134"/>
      <c r="Y24" s="134"/>
      <c r="Z24" s="134"/>
      <c r="AA24" s="134"/>
      <c r="AB24" s="134"/>
      <c r="AC24" s="134"/>
      <c r="AD24" s="134"/>
      <c r="AE24" s="134"/>
    </row>
    <row r="25" spans="2:31">
      <c r="B25" s="1319">
        <f t="shared" si="2"/>
        <v>-1</v>
      </c>
      <c r="D25" s="1310"/>
      <c r="E25" s="1310"/>
      <c r="F25" s="1321"/>
      <c r="G25" s="1310"/>
      <c r="H25" s="1310"/>
      <c r="I25" s="1310"/>
      <c r="J25" s="1321"/>
      <c r="K25" s="1321"/>
      <c r="L25" s="1310"/>
      <c r="N25" s="1322">
        <f t="shared" si="3"/>
        <v>0</v>
      </c>
      <c r="O25" s="1323">
        <f t="shared" si="4"/>
        <v>0</v>
      </c>
      <c r="P25" s="1323">
        <f>O25/'1.5 Universal Data'!$E$36</f>
        <v>0</v>
      </c>
      <c r="R25" s="134"/>
      <c r="S25" s="134"/>
      <c r="T25" s="134"/>
      <c r="U25" s="134"/>
      <c r="V25" s="134"/>
      <c r="W25" s="134"/>
      <c r="X25" s="134"/>
      <c r="Y25" s="134"/>
      <c r="Z25" s="134"/>
      <c r="AA25" s="134"/>
      <c r="AB25" s="134"/>
      <c r="AC25" s="134"/>
      <c r="AD25" s="134"/>
      <c r="AE25" s="134"/>
    </row>
    <row r="26" spans="2:31">
      <c r="B26" s="1319">
        <f t="shared" si="2"/>
        <v>-1</v>
      </c>
      <c r="D26" s="1310"/>
      <c r="E26" s="1310"/>
      <c r="F26" s="1321"/>
      <c r="G26" s="1310"/>
      <c r="H26" s="1310"/>
      <c r="I26" s="1310"/>
      <c r="J26" s="1321"/>
      <c r="K26" s="1321"/>
      <c r="L26" s="1310"/>
      <c r="N26" s="1322">
        <f t="shared" si="3"/>
        <v>0</v>
      </c>
      <c r="O26" s="1323">
        <f t="shared" si="4"/>
        <v>0</v>
      </c>
      <c r="P26" s="1323">
        <f>O26/'1.5 Universal Data'!$E$36</f>
        <v>0</v>
      </c>
      <c r="R26" s="134"/>
      <c r="S26" s="134"/>
      <c r="T26" s="134"/>
      <c r="U26" s="134"/>
      <c r="V26" s="134"/>
      <c r="W26" s="134"/>
      <c r="X26" s="134"/>
      <c r="Y26" s="134"/>
      <c r="Z26" s="134"/>
      <c r="AA26" s="134"/>
      <c r="AB26" s="134"/>
      <c r="AC26" s="134"/>
      <c r="AD26" s="134"/>
      <c r="AE26" s="134"/>
    </row>
    <row r="27" spans="2:31">
      <c r="B27" s="1319">
        <f t="shared" si="2"/>
        <v>-1</v>
      </c>
      <c r="D27" s="1310"/>
      <c r="E27" s="1310"/>
      <c r="F27" s="1321"/>
      <c r="G27" s="1310"/>
      <c r="H27" s="1310"/>
      <c r="I27" s="1310"/>
      <c r="J27" s="1321"/>
      <c r="K27" s="1321"/>
      <c r="L27" s="1310"/>
      <c r="N27" s="1322">
        <f t="shared" si="3"/>
        <v>0</v>
      </c>
      <c r="O27" s="1323">
        <f t="shared" si="4"/>
        <v>0</v>
      </c>
      <c r="P27" s="1323">
        <f>O27/'1.5 Universal Data'!$E$36</f>
        <v>0</v>
      </c>
      <c r="R27" s="134"/>
      <c r="S27" s="134"/>
      <c r="T27" s="134"/>
      <c r="U27" s="134"/>
      <c r="V27" s="134"/>
      <c r="W27" s="134"/>
      <c r="X27" s="134"/>
      <c r="Y27" s="134"/>
      <c r="Z27" s="134"/>
      <c r="AA27" s="134"/>
      <c r="AB27" s="134"/>
      <c r="AC27" s="134"/>
      <c r="AD27" s="134"/>
      <c r="AE27" s="134"/>
    </row>
    <row r="28" spans="2:31">
      <c r="B28" s="1319">
        <f t="shared" si="2"/>
        <v>-1</v>
      </c>
      <c r="D28" s="1310"/>
      <c r="E28" s="1310"/>
      <c r="F28" s="1321"/>
      <c r="G28" s="1310"/>
      <c r="H28" s="1310"/>
      <c r="I28" s="1310"/>
      <c r="J28" s="1321"/>
      <c r="K28" s="1321"/>
      <c r="L28" s="1310"/>
      <c r="N28" s="1322">
        <f t="shared" si="3"/>
        <v>0</v>
      </c>
      <c r="O28" s="1323">
        <f t="shared" si="4"/>
        <v>0</v>
      </c>
      <c r="P28" s="1323">
        <f>O28/'1.5 Universal Data'!$E$36</f>
        <v>0</v>
      </c>
      <c r="R28" s="134"/>
      <c r="S28" s="134"/>
      <c r="T28" s="134"/>
      <c r="U28" s="134"/>
      <c r="V28" s="134"/>
      <c r="W28" s="134"/>
      <c r="X28" s="134"/>
      <c r="Y28" s="134"/>
      <c r="Z28" s="134"/>
      <c r="AA28" s="134"/>
      <c r="AB28" s="134"/>
      <c r="AC28" s="134"/>
      <c r="AD28" s="134"/>
      <c r="AE28" s="134"/>
    </row>
    <row r="29" spans="2:31">
      <c r="B29" s="1319">
        <f t="shared" si="2"/>
        <v>-1</v>
      </c>
      <c r="D29" s="1310"/>
      <c r="E29" s="1310"/>
      <c r="F29" s="1321"/>
      <c r="G29" s="1310"/>
      <c r="H29" s="1310"/>
      <c r="I29" s="1310"/>
      <c r="J29" s="1321"/>
      <c r="K29" s="1321"/>
      <c r="L29" s="1310"/>
      <c r="N29" s="1322">
        <f t="shared" si="3"/>
        <v>0</v>
      </c>
      <c r="O29" s="1323">
        <f t="shared" si="4"/>
        <v>0</v>
      </c>
      <c r="P29" s="1323">
        <f>O29/'1.5 Universal Data'!$E$36</f>
        <v>0</v>
      </c>
      <c r="R29" s="134"/>
      <c r="S29" s="134"/>
      <c r="T29" s="134"/>
      <c r="U29" s="134"/>
      <c r="V29" s="134"/>
      <c r="W29" s="134"/>
      <c r="X29" s="134"/>
      <c r="Y29" s="134"/>
      <c r="Z29" s="134"/>
      <c r="AA29" s="134"/>
      <c r="AB29" s="134"/>
      <c r="AC29" s="134"/>
      <c r="AD29" s="134"/>
      <c r="AE29" s="134"/>
    </row>
    <row r="30" spans="2:31">
      <c r="B30" s="1319">
        <f t="shared" si="2"/>
        <v>-1</v>
      </c>
      <c r="D30" s="1310"/>
      <c r="E30" s="1310"/>
      <c r="F30" s="1321"/>
      <c r="G30" s="1310"/>
      <c r="H30" s="1310"/>
      <c r="I30" s="1310"/>
      <c r="J30" s="1321"/>
      <c r="K30" s="1321"/>
      <c r="L30" s="1310"/>
      <c r="N30" s="1322">
        <f t="shared" si="3"/>
        <v>0</v>
      </c>
      <c r="O30" s="1323">
        <f t="shared" si="4"/>
        <v>0</v>
      </c>
      <c r="P30" s="1323">
        <f>O30/'1.5 Universal Data'!$E$36</f>
        <v>0</v>
      </c>
      <c r="R30" s="134"/>
      <c r="S30" s="134"/>
      <c r="T30" s="134"/>
      <c r="U30" s="134"/>
      <c r="V30" s="134"/>
      <c r="W30" s="134"/>
      <c r="X30" s="134"/>
      <c r="Y30" s="134"/>
      <c r="Z30" s="134"/>
      <c r="AA30" s="134"/>
      <c r="AB30" s="134"/>
      <c r="AC30" s="134"/>
      <c r="AD30" s="134"/>
      <c r="AE30" s="134"/>
    </row>
    <row r="31" spans="2:31">
      <c r="B31" s="1319">
        <f t="shared" si="2"/>
        <v>-1</v>
      </c>
      <c r="D31" s="1310"/>
      <c r="E31" s="1310"/>
      <c r="F31" s="1321"/>
      <c r="G31" s="1310"/>
      <c r="H31" s="1310"/>
      <c r="I31" s="1310"/>
      <c r="J31" s="1321"/>
      <c r="K31" s="1321"/>
      <c r="L31" s="1310"/>
      <c r="N31" s="1322">
        <f t="shared" si="3"/>
        <v>0</v>
      </c>
      <c r="O31" s="1323">
        <f t="shared" si="4"/>
        <v>0</v>
      </c>
      <c r="P31" s="1323">
        <f>O31/'1.5 Universal Data'!$E$36</f>
        <v>0</v>
      </c>
      <c r="R31" s="134"/>
      <c r="S31" s="134"/>
      <c r="T31" s="134"/>
      <c r="U31" s="134"/>
      <c r="V31" s="134"/>
      <c r="W31" s="134"/>
      <c r="X31" s="134"/>
      <c r="Y31" s="134"/>
      <c r="Z31" s="134"/>
      <c r="AA31" s="134"/>
      <c r="AB31" s="134"/>
      <c r="AC31" s="134"/>
      <c r="AD31" s="134"/>
      <c r="AE31" s="134"/>
    </row>
    <row r="32" spans="2:31">
      <c r="B32" s="1319">
        <f t="shared" si="2"/>
        <v>-1</v>
      </c>
      <c r="D32" s="1310"/>
      <c r="E32" s="1310"/>
      <c r="F32" s="1321"/>
      <c r="G32" s="1310"/>
      <c r="H32" s="1310"/>
      <c r="I32" s="1310"/>
      <c r="J32" s="1321"/>
      <c r="K32" s="1321"/>
      <c r="L32" s="1310"/>
      <c r="N32" s="1322">
        <f t="shared" si="3"/>
        <v>0</v>
      </c>
      <c r="O32" s="1323">
        <f t="shared" si="4"/>
        <v>0</v>
      </c>
      <c r="P32" s="1323">
        <f>O32/'1.5 Universal Data'!$E$36</f>
        <v>0</v>
      </c>
      <c r="R32" s="134"/>
      <c r="S32" s="134"/>
      <c r="T32" s="134"/>
      <c r="U32" s="134"/>
      <c r="V32" s="134"/>
      <c r="W32" s="134"/>
      <c r="X32" s="134"/>
      <c r="Y32" s="134"/>
      <c r="Z32" s="134"/>
      <c r="AA32" s="134"/>
      <c r="AB32" s="134"/>
      <c r="AC32" s="134"/>
      <c r="AD32" s="134"/>
      <c r="AE32" s="134"/>
    </row>
    <row r="33" spans="2:31">
      <c r="B33" s="1319">
        <f t="shared" si="2"/>
        <v>-1</v>
      </c>
      <c r="D33" s="1310"/>
      <c r="E33" s="1310"/>
      <c r="F33" s="1321"/>
      <c r="G33" s="1310"/>
      <c r="H33" s="1310"/>
      <c r="I33" s="1310"/>
      <c r="J33" s="1321"/>
      <c r="K33" s="1321"/>
      <c r="L33" s="1310"/>
      <c r="N33" s="1322">
        <f t="shared" si="3"/>
        <v>0</v>
      </c>
      <c r="O33" s="1323">
        <f t="shared" si="4"/>
        <v>0</v>
      </c>
      <c r="P33" s="1323">
        <f>O33/'1.5 Universal Data'!$E$36</f>
        <v>0</v>
      </c>
      <c r="R33" s="134"/>
      <c r="S33" s="134"/>
      <c r="T33" s="134"/>
      <c r="U33" s="134"/>
      <c r="V33" s="134"/>
      <c r="W33" s="134"/>
      <c r="X33" s="134"/>
      <c r="Y33" s="134"/>
      <c r="Z33" s="134"/>
      <c r="AA33" s="134"/>
      <c r="AB33" s="134"/>
      <c r="AC33" s="134"/>
      <c r="AD33" s="134"/>
      <c r="AE33" s="134"/>
    </row>
    <row r="34" spans="2:31">
      <c r="B34" s="1319">
        <f t="shared" si="2"/>
        <v>-1</v>
      </c>
      <c r="D34" s="1310"/>
      <c r="E34" s="1310"/>
      <c r="F34" s="1321"/>
      <c r="G34" s="1310"/>
      <c r="H34" s="1310"/>
      <c r="I34" s="1310"/>
      <c r="J34" s="1321"/>
      <c r="K34" s="1321"/>
      <c r="L34" s="1310"/>
      <c r="N34" s="1322">
        <f t="shared" si="3"/>
        <v>0</v>
      </c>
      <c r="O34" s="1323">
        <f t="shared" si="4"/>
        <v>0</v>
      </c>
      <c r="P34" s="1323">
        <f>O34/'1.5 Universal Data'!$E$36</f>
        <v>0</v>
      </c>
      <c r="R34" s="134"/>
      <c r="S34" s="134"/>
      <c r="T34" s="134"/>
      <c r="U34" s="134"/>
      <c r="V34" s="134"/>
      <c r="W34" s="134"/>
      <c r="X34" s="134"/>
      <c r="Y34" s="134"/>
      <c r="Z34" s="134"/>
      <c r="AA34" s="134"/>
      <c r="AB34" s="134"/>
      <c r="AC34" s="134"/>
      <c r="AD34" s="134"/>
      <c r="AE34" s="134"/>
    </row>
    <row r="35" spans="2:31">
      <c r="B35" s="1319">
        <f t="shared" si="2"/>
        <v>-1</v>
      </c>
      <c r="D35" s="1310"/>
      <c r="E35" s="1310"/>
      <c r="F35" s="1321"/>
      <c r="G35" s="1310"/>
      <c r="H35" s="1310"/>
      <c r="I35" s="1310"/>
      <c r="J35" s="1321"/>
      <c r="K35" s="1321"/>
      <c r="L35" s="1310"/>
      <c r="N35" s="1322">
        <f t="shared" si="3"/>
        <v>0</v>
      </c>
      <c r="O35" s="1323">
        <f t="shared" si="4"/>
        <v>0</v>
      </c>
      <c r="P35" s="1323">
        <f>O35/'1.5 Universal Data'!$E$36</f>
        <v>0</v>
      </c>
      <c r="R35" s="134"/>
      <c r="S35" s="134"/>
      <c r="T35" s="134"/>
      <c r="U35" s="134"/>
      <c r="V35" s="134"/>
      <c r="W35" s="134"/>
      <c r="X35" s="134"/>
      <c r="Y35" s="134"/>
      <c r="Z35" s="134"/>
      <c r="AA35" s="134"/>
      <c r="AB35" s="134"/>
      <c r="AC35" s="134"/>
      <c r="AD35" s="134"/>
      <c r="AE35" s="134"/>
    </row>
    <row r="36" spans="2:31">
      <c r="B36" s="1319">
        <f t="shared" si="2"/>
        <v>-1</v>
      </c>
      <c r="D36" s="1310"/>
      <c r="E36" s="1310"/>
      <c r="F36" s="1321"/>
      <c r="G36" s="1310"/>
      <c r="H36" s="1310"/>
      <c r="I36" s="1310"/>
      <c r="J36" s="1321"/>
      <c r="K36" s="1321"/>
      <c r="L36" s="1310"/>
      <c r="N36" s="1322">
        <f t="shared" si="3"/>
        <v>0</v>
      </c>
      <c r="O36" s="1323">
        <f t="shared" si="4"/>
        <v>0</v>
      </c>
      <c r="P36" s="1323">
        <f>O36/'1.5 Universal Data'!$E$36</f>
        <v>0</v>
      </c>
      <c r="R36" s="134"/>
      <c r="S36" s="134"/>
      <c r="T36" s="134"/>
      <c r="U36" s="134"/>
      <c r="V36" s="134"/>
      <c r="W36" s="134"/>
      <c r="X36" s="134"/>
      <c r="Y36" s="134"/>
      <c r="Z36" s="134"/>
      <c r="AA36" s="134"/>
      <c r="AB36" s="134"/>
      <c r="AC36" s="134"/>
      <c r="AD36" s="134"/>
      <c r="AE36" s="134"/>
    </row>
    <row r="37" spans="2:31">
      <c r="B37" s="1319">
        <f t="shared" si="2"/>
        <v>-1</v>
      </c>
      <c r="D37" s="1310"/>
      <c r="E37" s="1310"/>
      <c r="F37" s="1321"/>
      <c r="G37" s="1310"/>
      <c r="H37" s="1310"/>
      <c r="I37" s="1310"/>
      <c r="J37" s="1321"/>
      <c r="K37" s="1321"/>
      <c r="L37" s="1310"/>
      <c r="N37" s="1322">
        <f t="shared" si="3"/>
        <v>0</v>
      </c>
      <c r="O37" s="1323">
        <f t="shared" si="4"/>
        <v>0</v>
      </c>
      <c r="P37" s="1323">
        <f>O37/'1.5 Universal Data'!$E$36</f>
        <v>0</v>
      </c>
      <c r="R37" s="134"/>
      <c r="S37" s="134"/>
      <c r="T37" s="134"/>
      <c r="U37" s="134"/>
      <c r="V37" s="134"/>
      <c r="W37" s="134"/>
      <c r="X37" s="134"/>
      <c r="Y37" s="134"/>
      <c r="Z37" s="134"/>
      <c r="AA37" s="134"/>
      <c r="AB37" s="134"/>
      <c r="AC37" s="134"/>
      <c r="AD37" s="134"/>
      <c r="AE37" s="134"/>
    </row>
    <row r="38" spans="2:31">
      <c r="B38" s="1319">
        <f t="shared" si="2"/>
        <v>-1</v>
      </c>
      <c r="D38" s="1310"/>
      <c r="E38" s="1310"/>
      <c r="F38" s="1321"/>
      <c r="G38" s="1310"/>
      <c r="H38" s="1310"/>
      <c r="I38" s="1310"/>
      <c r="J38" s="1321"/>
      <c r="K38" s="1321"/>
      <c r="L38" s="1310"/>
      <c r="N38" s="1322">
        <f t="shared" si="3"/>
        <v>0</v>
      </c>
      <c r="O38" s="1323">
        <f t="shared" si="4"/>
        <v>0</v>
      </c>
      <c r="P38" s="1323">
        <f>O38/'1.5 Universal Data'!$E$36</f>
        <v>0</v>
      </c>
      <c r="R38" s="134"/>
      <c r="S38" s="134"/>
      <c r="T38" s="134"/>
      <c r="U38" s="134"/>
      <c r="V38" s="134"/>
      <c r="W38" s="134"/>
      <c r="X38" s="134"/>
      <c r="Y38" s="134"/>
      <c r="Z38" s="134"/>
      <c r="AA38" s="134"/>
      <c r="AB38" s="134"/>
      <c r="AC38" s="134"/>
      <c r="AD38" s="134"/>
      <c r="AE38" s="134"/>
    </row>
    <row r="39" spans="2:31">
      <c r="B39" s="1319">
        <f t="shared" si="2"/>
        <v>-1</v>
      </c>
      <c r="D39" s="1310"/>
      <c r="E39" s="1310"/>
      <c r="F39" s="1321"/>
      <c r="G39" s="1310"/>
      <c r="H39" s="1310"/>
      <c r="I39" s="1310"/>
      <c r="J39" s="1321"/>
      <c r="K39" s="1321"/>
      <c r="L39" s="1310"/>
      <c r="N39" s="1322">
        <f t="shared" si="3"/>
        <v>0</v>
      </c>
      <c r="O39" s="1323">
        <f t="shared" si="4"/>
        <v>0</v>
      </c>
      <c r="P39" s="1323">
        <f>O39/'1.5 Universal Data'!$E$36</f>
        <v>0</v>
      </c>
      <c r="R39" s="134"/>
      <c r="S39" s="134"/>
      <c r="T39" s="134"/>
      <c r="U39" s="134"/>
      <c r="V39" s="134"/>
      <c r="W39" s="134"/>
      <c r="X39" s="134"/>
      <c r="Y39" s="134"/>
      <c r="Z39" s="134"/>
      <c r="AA39" s="134"/>
      <c r="AB39" s="134"/>
      <c r="AC39" s="134"/>
      <c r="AD39" s="134"/>
      <c r="AE39" s="134"/>
    </row>
    <row r="40" spans="2:31">
      <c r="B40" s="1319">
        <f t="shared" si="2"/>
        <v>-1</v>
      </c>
      <c r="D40" s="1310"/>
      <c r="E40" s="1310"/>
      <c r="F40" s="1321"/>
      <c r="G40" s="1310"/>
      <c r="H40" s="1310"/>
      <c r="I40" s="1310"/>
      <c r="J40" s="1321"/>
      <c r="K40" s="1321"/>
      <c r="L40" s="1310"/>
      <c r="N40" s="1322">
        <f t="shared" si="3"/>
        <v>0</v>
      </c>
      <c r="O40" s="1323">
        <f t="shared" si="4"/>
        <v>0</v>
      </c>
      <c r="P40" s="1323">
        <f>O40/'1.5 Universal Data'!$E$36</f>
        <v>0</v>
      </c>
      <c r="R40" s="134"/>
      <c r="S40" s="134"/>
      <c r="T40" s="134"/>
      <c r="U40" s="134"/>
      <c r="V40" s="134"/>
      <c r="W40" s="134"/>
      <c r="X40" s="134"/>
      <c r="Y40" s="134"/>
      <c r="Z40" s="134"/>
      <c r="AA40" s="134"/>
      <c r="AB40" s="134"/>
      <c r="AC40" s="134"/>
      <c r="AD40" s="134"/>
      <c r="AE40" s="134"/>
    </row>
    <row r="41" spans="2:31">
      <c r="B41" s="1319">
        <f t="shared" si="2"/>
        <v>-1</v>
      </c>
      <c r="D41" s="1310"/>
      <c r="E41" s="1310"/>
      <c r="F41" s="1321"/>
      <c r="G41" s="1310"/>
      <c r="H41" s="1310"/>
      <c r="I41" s="1310"/>
      <c r="J41" s="1321"/>
      <c r="K41" s="1321"/>
      <c r="L41" s="1310"/>
      <c r="N41" s="1322">
        <f t="shared" si="3"/>
        <v>0</v>
      </c>
      <c r="O41" s="1323">
        <f t="shared" si="4"/>
        <v>0</v>
      </c>
      <c r="P41" s="1323">
        <f>O41/'1.5 Universal Data'!$E$36</f>
        <v>0</v>
      </c>
      <c r="R41" s="134"/>
      <c r="S41" s="134"/>
      <c r="T41" s="134"/>
      <c r="U41" s="134"/>
      <c r="V41" s="134"/>
      <c r="W41" s="134"/>
      <c r="X41" s="134"/>
      <c r="Y41" s="134"/>
      <c r="Z41" s="134"/>
      <c r="AA41" s="134"/>
      <c r="AB41" s="134"/>
      <c r="AC41" s="134"/>
      <c r="AD41" s="134"/>
      <c r="AE41" s="134"/>
    </row>
    <row r="42" spans="2:31">
      <c r="B42" s="1319">
        <f t="shared" si="2"/>
        <v>-1</v>
      </c>
      <c r="D42" s="1310"/>
      <c r="E42" s="1310"/>
      <c r="F42" s="1321"/>
      <c r="G42" s="1310"/>
      <c r="H42" s="1310"/>
      <c r="I42" s="1310"/>
      <c r="J42" s="1321"/>
      <c r="K42" s="1321"/>
      <c r="L42" s="1310"/>
      <c r="N42" s="1322">
        <f t="shared" si="3"/>
        <v>0</v>
      </c>
      <c r="O42" s="1323">
        <f t="shared" si="4"/>
        <v>0</v>
      </c>
      <c r="P42" s="1323">
        <f>O42/'1.5 Universal Data'!$E$36</f>
        <v>0</v>
      </c>
      <c r="R42" s="134"/>
      <c r="S42" s="134"/>
      <c r="T42" s="134"/>
      <c r="U42" s="134"/>
      <c r="V42" s="134"/>
      <c r="W42" s="134"/>
      <c r="X42" s="134"/>
      <c r="Y42" s="134"/>
      <c r="Z42" s="134"/>
      <c r="AA42" s="134"/>
      <c r="AB42" s="134"/>
      <c r="AC42" s="134"/>
      <c r="AD42" s="134"/>
      <c r="AE42" s="134"/>
    </row>
    <row r="43" spans="2:31">
      <c r="B43" s="1319">
        <f t="shared" si="2"/>
        <v>-1</v>
      </c>
      <c r="D43" s="1310"/>
      <c r="E43" s="1310"/>
      <c r="F43" s="1321"/>
      <c r="G43" s="1310"/>
      <c r="H43" s="1310"/>
      <c r="I43" s="1310"/>
      <c r="J43" s="1321"/>
      <c r="K43" s="1321"/>
      <c r="L43" s="1310"/>
      <c r="N43" s="1322">
        <f t="shared" si="3"/>
        <v>0</v>
      </c>
      <c r="O43" s="1323">
        <f t="shared" si="4"/>
        <v>0</v>
      </c>
      <c r="P43" s="1323">
        <f>O43/'1.5 Universal Data'!$E$36</f>
        <v>0</v>
      </c>
      <c r="R43" s="134"/>
      <c r="S43" s="134"/>
      <c r="T43" s="134"/>
      <c r="U43" s="134"/>
      <c r="V43" s="134"/>
      <c r="W43" s="134"/>
      <c r="X43" s="134"/>
      <c r="Y43" s="134"/>
      <c r="Z43" s="134"/>
      <c r="AA43" s="134"/>
      <c r="AB43" s="134"/>
      <c r="AC43" s="134"/>
      <c r="AD43" s="134"/>
      <c r="AE43" s="134"/>
    </row>
    <row r="44" spans="2:31">
      <c r="B44" s="1319">
        <f t="shared" si="2"/>
        <v>-1</v>
      </c>
      <c r="D44" s="1310"/>
      <c r="E44" s="1310"/>
      <c r="F44" s="1321"/>
      <c r="G44" s="1310"/>
      <c r="H44" s="1310"/>
      <c r="I44" s="1310"/>
      <c r="J44" s="1321"/>
      <c r="K44" s="1321"/>
      <c r="L44" s="1310"/>
      <c r="N44" s="1322">
        <f t="shared" si="3"/>
        <v>0</v>
      </c>
      <c r="O44" s="1323">
        <f t="shared" si="4"/>
        <v>0</v>
      </c>
      <c r="P44" s="1323">
        <f>O44/'1.5 Universal Data'!$E$36</f>
        <v>0</v>
      </c>
      <c r="R44" s="134"/>
      <c r="S44" s="134"/>
      <c r="T44" s="134"/>
      <c r="U44" s="134"/>
      <c r="V44" s="134"/>
      <c r="W44" s="134"/>
      <c r="X44" s="134"/>
      <c r="Y44" s="134"/>
      <c r="Z44" s="134"/>
      <c r="AA44" s="134"/>
      <c r="AB44" s="134"/>
      <c r="AC44" s="134"/>
      <c r="AD44" s="134"/>
      <c r="AE44" s="134"/>
    </row>
    <row r="45" spans="2:31">
      <c r="B45" s="1319">
        <f t="shared" si="2"/>
        <v>-1</v>
      </c>
      <c r="D45" s="1310"/>
      <c r="E45" s="1310"/>
      <c r="F45" s="1321"/>
      <c r="G45" s="1310"/>
      <c r="H45" s="1310"/>
      <c r="I45" s="1310"/>
      <c r="J45" s="1321"/>
      <c r="K45" s="1321"/>
      <c r="L45" s="1310"/>
      <c r="N45" s="1322">
        <f t="shared" si="3"/>
        <v>0</v>
      </c>
      <c r="O45" s="1323">
        <f t="shared" si="4"/>
        <v>0</v>
      </c>
      <c r="P45" s="1323">
        <f>O45/'1.5 Universal Data'!$E$36</f>
        <v>0</v>
      </c>
      <c r="R45" s="134"/>
      <c r="S45" s="134"/>
      <c r="T45" s="134"/>
      <c r="U45" s="134"/>
      <c r="V45" s="134"/>
      <c r="W45" s="134"/>
      <c r="X45" s="134"/>
      <c r="Y45" s="134"/>
      <c r="Z45" s="134"/>
      <c r="AA45" s="134"/>
      <c r="AB45" s="134"/>
      <c r="AC45" s="134"/>
      <c r="AD45" s="134"/>
      <c r="AE45" s="134"/>
    </row>
    <row r="46" spans="2:31">
      <c r="B46" s="1319">
        <f t="shared" si="2"/>
        <v>-1</v>
      </c>
      <c r="D46" s="1310"/>
      <c r="E46" s="1310"/>
      <c r="F46" s="1321"/>
      <c r="G46" s="1310"/>
      <c r="H46" s="1310"/>
      <c r="I46" s="1310"/>
      <c r="J46" s="1321"/>
      <c r="K46" s="1321"/>
      <c r="L46" s="1310"/>
      <c r="N46" s="1322">
        <f t="shared" si="3"/>
        <v>0</v>
      </c>
      <c r="O46" s="1323">
        <f t="shared" si="4"/>
        <v>0</v>
      </c>
      <c r="P46" s="1323">
        <f>O46/'1.5 Universal Data'!$E$36</f>
        <v>0</v>
      </c>
      <c r="R46" s="134"/>
      <c r="S46" s="134"/>
      <c r="T46" s="134"/>
      <c r="U46" s="134"/>
      <c r="V46" s="134"/>
      <c r="W46" s="134"/>
      <c r="X46" s="134"/>
      <c r="Y46" s="134"/>
      <c r="Z46" s="134"/>
      <c r="AA46" s="134"/>
      <c r="AB46" s="134"/>
      <c r="AC46" s="134"/>
      <c r="AD46" s="134"/>
      <c r="AE46" s="134"/>
    </row>
    <row r="47" spans="2:31">
      <c r="B47" s="1319">
        <f t="shared" si="2"/>
        <v>-1</v>
      </c>
      <c r="D47" s="1310"/>
      <c r="E47" s="1310"/>
      <c r="F47" s="1321"/>
      <c r="G47" s="1310"/>
      <c r="H47" s="1310"/>
      <c r="I47" s="1310"/>
      <c r="J47" s="1321"/>
      <c r="K47" s="1321"/>
      <c r="L47" s="1310"/>
      <c r="N47" s="1322">
        <f t="shared" si="3"/>
        <v>0</v>
      </c>
      <c r="O47" s="1323">
        <f t="shared" si="4"/>
        <v>0</v>
      </c>
      <c r="P47" s="1323">
        <f>O47/'1.5 Universal Data'!$E$36</f>
        <v>0</v>
      </c>
      <c r="R47" s="134"/>
      <c r="S47" s="134"/>
      <c r="T47" s="134"/>
      <c r="U47" s="134"/>
      <c r="V47" s="134"/>
      <c r="W47" s="134"/>
      <c r="X47" s="134"/>
      <c r="Y47" s="134"/>
      <c r="Z47" s="134"/>
      <c r="AA47" s="134"/>
      <c r="AB47" s="134"/>
      <c r="AC47" s="134"/>
      <c r="AD47" s="134"/>
      <c r="AE47" s="134"/>
    </row>
    <row r="48" spans="2:31">
      <c r="B48" s="1319">
        <f t="shared" si="2"/>
        <v>-1</v>
      </c>
      <c r="D48" s="1310"/>
      <c r="E48" s="1310"/>
      <c r="F48" s="1321"/>
      <c r="G48" s="1310"/>
      <c r="H48" s="1310"/>
      <c r="I48" s="1310"/>
      <c r="J48" s="1321"/>
      <c r="K48" s="1321"/>
      <c r="L48" s="1310"/>
      <c r="N48" s="1322">
        <f t="shared" si="3"/>
        <v>0</v>
      </c>
      <c r="O48" s="1323">
        <f t="shared" si="4"/>
        <v>0</v>
      </c>
      <c r="P48" s="1323">
        <f>O48/'1.5 Universal Data'!$E$36</f>
        <v>0</v>
      </c>
      <c r="R48" s="134"/>
      <c r="S48" s="134"/>
      <c r="T48" s="134"/>
      <c r="U48" s="134"/>
      <c r="V48" s="134"/>
      <c r="W48" s="134"/>
      <c r="X48" s="134"/>
      <c r="Y48" s="134"/>
      <c r="Z48" s="134"/>
      <c r="AA48" s="134"/>
      <c r="AB48" s="134"/>
      <c r="AC48" s="134"/>
      <c r="AD48" s="134"/>
      <c r="AE48" s="134"/>
    </row>
    <row r="49" spans="2:31">
      <c r="B49" s="1319">
        <f t="shared" si="2"/>
        <v>-1</v>
      </c>
      <c r="D49" s="1310"/>
      <c r="E49" s="1310"/>
      <c r="F49" s="1321"/>
      <c r="G49" s="1310"/>
      <c r="H49" s="1310"/>
      <c r="I49" s="1310"/>
      <c r="J49" s="1321"/>
      <c r="K49" s="1321"/>
      <c r="L49" s="1310"/>
      <c r="N49" s="1322">
        <f t="shared" si="3"/>
        <v>0</v>
      </c>
      <c r="O49" s="1323">
        <f t="shared" si="4"/>
        <v>0</v>
      </c>
      <c r="P49" s="1323">
        <f>O49/'1.5 Universal Data'!$E$36</f>
        <v>0</v>
      </c>
      <c r="R49" s="134"/>
      <c r="S49" s="134"/>
      <c r="T49" s="134"/>
      <c r="U49" s="134"/>
      <c r="V49" s="134"/>
      <c r="W49" s="134"/>
      <c r="X49" s="134"/>
      <c r="Y49" s="134"/>
      <c r="Z49" s="134"/>
      <c r="AA49" s="134"/>
      <c r="AB49" s="134"/>
      <c r="AC49" s="134"/>
      <c r="AD49" s="134"/>
      <c r="AE49" s="134"/>
    </row>
    <row r="50" spans="2:31">
      <c r="B50" s="1319">
        <f t="shared" si="2"/>
        <v>-1</v>
      </c>
      <c r="D50" s="1310"/>
      <c r="E50" s="1310"/>
      <c r="F50" s="1321"/>
      <c r="G50" s="1310"/>
      <c r="H50" s="1310"/>
      <c r="I50" s="1310"/>
      <c r="J50" s="1321"/>
      <c r="K50" s="1321"/>
      <c r="L50" s="1310"/>
      <c r="N50" s="1322">
        <f t="shared" si="3"/>
        <v>0</v>
      </c>
      <c r="O50" s="1323">
        <f t="shared" si="4"/>
        <v>0</v>
      </c>
      <c r="P50" s="1323">
        <f>O50/'1.5 Universal Data'!$E$36</f>
        <v>0</v>
      </c>
      <c r="R50" s="134"/>
      <c r="S50" s="134"/>
      <c r="T50" s="134"/>
      <c r="U50" s="134"/>
      <c r="V50" s="134"/>
      <c r="W50" s="134"/>
      <c r="X50" s="134"/>
      <c r="Y50" s="134"/>
      <c r="Z50" s="134"/>
      <c r="AA50" s="134"/>
      <c r="AB50" s="134"/>
      <c r="AC50" s="134"/>
      <c r="AD50" s="134"/>
      <c r="AE50" s="134"/>
    </row>
    <row r="51" spans="2:31">
      <c r="B51" s="1319">
        <f t="shared" si="2"/>
        <v>-1</v>
      </c>
      <c r="D51" s="1310"/>
      <c r="E51" s="1310"/>
      <c r="F51" s="1321"/>
      <c r="G51" s="1310"/>
      <c r="H51" s="1310"/>
      <c r="I51" s="1310"/>
      <c r="J51" s="1321"/>
      <c r="K51" s="1321"/>
      <c r="L51" s="1310"/>
      <c r="N51" s="1322">
        <f t="shared" si="3"/>
        <v>0</v>
      </c>
      <c r="O51" s="1323">
        <f t="shared" si="4"/>
        <v>0</v>
      </c>
      <c r="P51" s="1323">
        <f>O51/'1.5 Universal Data'!$E$36</f>
        <v>0</v>
      </c>
      <c r="R51" s="134"/>
      <c r="S51" s="134"/>
      <c r="T51" s="134"/>
      <c r="U51" s="134"/>
      <c r="V51" s="134"/>
      <c r="W51" s="134"/>
      <c r="X51" s="134"/>
      <c r="Y51" s="134"/>
      <c r="Z51" s="134"/>
      <c r="AA51" s="134"/>
      <c r="AB51" s="134"/>
      <c r="AC51" s="134"/>
      <c r="AD51" s="134"/>
      <c r="AE51" s="134"/>
    </row>
    <row r="52" spans="2:31">
      <c r="B52" s="1319">
        <f t="shared" si="2"/>
        <v>-1</v>
      </c>
      <c r="D52" s="1310"/>
      <c r="E52" s="1310"/>
      <c r="F52" s="1321"/>
      <c r="G52" s="1310"/>
      <c r="H52" s="1310"/>
      <c r="I52" s="1310"/>
      <c r="J52" s="1321"/>
      <c r="K52" s="1321"/>
      <c r="L52" s="1310"/>
      <c r="N52" s="1322">
        <f t="shared" si="3"/>
        <v>0</v>
      </c>
      <c r="O52" s="1323">
        <f t="shared" si="4"/>
        <v>0</v>
      </c>
      <c r="P52" s="1323">
        <f>O52/'1.5 Universal Data'!$E$36</f>
        <v>0</v>
      </c>
      <c r="R52" s="134"/>
      <c r="S52" s="134"/>
      <c r="T52" s="134"/>
      <c r="U52" s="134"/>
      <c r="V52" s="134"/>
      <c r="W52" s="134"/>
      <c r="X52" s="134"/>
      <c r="Y52" s="134"/>
      <c r="Z52" s="134"/>
      <c r="AA52" s="134"/>
      <c r="AB52" s="134"/>
      <c r="AC52" s="134"/>
      <c r="AD52" s="134"/>
      <c r="AE52" s="134"/>
    </row>
    <row r="53" spans="2:31">
      <c r="B53" s="1319">
        <f t="shared" si="2"/>
        <v>-1</v>
      </c>
      <c r="D53" s="1310"/>
      <c r="E53" s="1310"/>
      <c r="F53" s="1321"/>
      <c r="G53" s="1310"/>
      <c r="H53" s="1310"/>
      <c r="I53" s="1310"/>
      <c r="J53" s="1321"/>
      <c r="K53" s="1321"/>
      <c r="L53" s="1310"/>
      <c r="N53" s="1322">
        <f t="shared" si="3"/>
        <v>0</v>
      </c>
      <c r="O53" s="1323">
        <f t="shared" si="4"/>
        <v>0</v>
      </c>
      <c r="P53" s="1323">
        <f>O53/'1.5 Universal Data'!$E$36</f>
        <v>0</v>
      </c>
      <c r="R53" s="134"/>
      <c r="S53" s="134"/>
      <c r="T53" s="134"/>
      <c r="U53" s="134"/>
      <c r="V53" s="134"/>
      <c r="W53" s="134"/>
      <c r="X53" s="134"/>
      <c r="Y53" s="134"/>
      <c r="Z53" s="134"/>
      <c r="AA53" s="134"/>
      <c r="AB53" s="134"/>
      <c r="AC53" s="134"/>
      <c r="AD53" s="134"/>
      <c r="AE53" s="134"/>
    </row>
    <row r="54" spans="2:31">
      <c r="B54" s="1319">
        <f t="shared" si="2"/>
        <v>-1</v>
      </c>
      <c r="D54" s="1310"/>
      <c r="E54" s="1310"/>
      <c r="F54" s="1321"/>
      <c r="G54" s="1310"/>
      <c r="H54" s="1310"/>
      <c r="I54" s="1310"/>
      <c r="J54" s="1321"/>
      <c r="K54" s="1321"/>
      <c r="L54" s="1310"/>
      <c r="N54" s="1322">
        <f t="shared" si="3"/>
        <v>0</v>
      </c>
      <c r="O54" s="1323">
        <f t="shared" si="4"/>
        <v>0</v>
      </c>
      <c r="P54" s="1323">
        <f>O54/'1.5 Universal Data'!$E$36</f>
        <v>0</v>
      </c>
      <c r="R54" s="134"/>
      <c r="S54" s="134"/>
      <c r="T54" s="134"/>
      <c r="U54" s="134"/>
      <c r="V54" s="134"/>
      <c r="W54" s="134"/>
      <c r="X54" s="134"/>
      <c r="Y54" s="134"/>
      <c r="Z54" s="134"/>
      <c r="AA54" s="134"/>
      <c r="AB54" s="134"/>
      <c r="AC54" s="134"/>
      <c r="AD54" s="134"/>
      <c r="AE54" s="134"/>
    </row>
    <row r="55" spans="2:31">
      <c r="B55" s="1319">
        <f t="shared" si="2"/>
        <v>-1</v>
      </c>
      <c r="D55" s="1310"/>
      <c r="E55" s="1310"/>
      <c r="F55" s="1321"/>
      <c r="G55" s="1310"/>
      <c r="H55" s="1310"/>
      <c r="I55" s="1310"/>
      <c r="J55" s="1321"/>
      <c r="K55" s="1321"/>
      <c r="L55" s="1310"/>
      <c r="N55" s="1322">
        <f t="shared" si="3"/>
        <v>0</v>
      </c>
      <c r="O55" s="1323">
        <f t="shared" si="4"/>
        <v>0</v>
      </c>
      <c r="P55" s="1323">
        <f>O55/'1.5 Universal Data'!$E$36</f>
        <v>0</v>
      </c>
      <c r="R55" s="134"/>
      <c r="S55" s="134"/>
      <c r="T55" s="134"/>
      <c r="U55" s="134"/>
      <c r="V55" s="134"/>
      <c r="W55" s="134"/>
      <c r="X55" s="134"/>
      <c r="Y55" s="134"/>
      <c r="Z55" s="134"/>
      <c r="AA55" s="134"/>
      <c r="AB55" s="134"/>
      <c r="AC55" s="134"/>
      <c r="AD55" s="134"/>
      <c r="AE55" s="134"/>
    </row>
    <row r="56" spans="2:31">
      <c r="B56" s="1319">
        <f t="shared" si="2"/>
        <v>-1</v>
      </c>
      <c r="D56" s="1310"/>
      <c r="E56" s="1310"/>
      <c r="F56" s="1321"/>
      <c r="G56" s="1310"/>
      <c r="H56" s="1310"/>
      <c r="I56" s="1310"/>
      <c r="J56" s="1321"/>
      <c r="K56" s="1321"/>
      <c r="L56" s="1310"/>
      <c r="N56" s="1322">
        <f t="shared" si="3"/>
        <v>0</v>
      </c>
      <c r="O56" s="1323">
        <f t="shared" si="4"/>
        <v>0</v>
      </c>
      <c r="P56" s="1323">
        <f>O56/'1.5 Universal Data'!$E$36</f>
        <v>0</v>
      </c>
      <c r="R56" s="134"/>
      <c r="S56" s="134"/>
      <c r="T56" s="134"/>
      <c r="U56" s="134"/>
      <c r="V56" s="134"/>
      <c r="W56" s="134"/>
      <c r="X56" s="134"/>
      <c r="Y56" s="134"/>
      <c r="Z56" s="134"/>
      <c r="AA56" s="134"/>
      <c r="AB56" s="134"/>
      <c r="AC56" s="134"/>
      <c r="AD56" s="134"/>
      <c r="AE56" s="134"/>
    </row>
    <row r="57" spans="2:31">
      <c r="B57" s="1319">
        <f t="shared" si="2"/>
        <v>-1</v>
      </c>
      <c r="D57" s="1310"/>
      <c r="E57" s="1310"/>
      <c r="F57" s="1321"/>
      <c r="G57" s="1310"/>
      <c r="H57" s="1310"/>
      <c r="I57" s="1310"/>
      <c r="J57" s="1321"/>
      <c r="K57" s="1321"/>
      <c r="L57" s="1310"/>
      <c r="N57" s="1322">
        <f t="shared" si="3"/>
        <v>0</v>
      </c>
      <c r="O57" s="1323">
        <f t="shared" si="4"/>
        <v>0</v>
      </c>
      <c r="P57" s="1323">
        <f>O57/'1.5 Universal Data'!$E$36</f>
        <v>0</v>
      </c>
      <c r="R57" s="134"/>
      <c r="S57" s="134"/>
      <c r="T57" s="134"/>
      <c r="U57" s="134"/>
      <c r="V57" s="134"/>
      <c r="W57" s="134"/>
      <c r="X57" s="134"/>
      <c r="Y57" s="134"/>
      <c r="Z57" s="134"/>
      <c r="AA57" s="134"/>
      <c r="AB57" s="134"/>
      <c r="AC57" s="134"/>
      <c r="AD57" s="134"/>
      <c r="AE57" s="134"/>
    </row>
    <row r="58" spans="2:31">
      <c r="B58" s="1319">
        <f t="shared" si="2"/>
        <v>-1</v>
      </c>
      <c r="D58" s="1310"/>
      <c r="E58" s="1310"/>
      <c r="F58" s="1321"/>
      <c r="G58" s="1310"/>
      <c r="H58" s="1310"/>
      <c r="I58" s="1310"/>
      <c r="J58" s="1321"/>
      <c r="K58" s="1321"/>
      <c r="L58" s="1310"/>
      <c r="N58" s="1322">
        <f t="shared" si="3"/>
        <v>0</v>
      </c>
      <c r="O58" s="1323">
        <f t="shared" si="4"/>
        <v>0</v>
      </c>
      <c r="P58" s="1323">
        <f>O58/'1.5 Universal Data'!$E$36</f>
        <v>0</v>
      </c>
      <c r="R58" s="134"/>
      <c r="S58" s="134"/>
      <c r="T58" s="134"/>
      <c r="U58" s="134"/>
      <c r="V58" s="134"/>
      <c r="W58" s="134"/>
      <c r="X58" s="134"/>
      <c r="Y58" s="134"/>
      <c r="Z58" s="134"/>
      <c r="AA58" s="134"/>
      <c r="AB58" s="134"/>
      <c r="AC58" s="134"/>
      <c r="AD58" s="134"/>
      <c r="AE58" s="134"/>
    </row>
    <row r="59" spans="2:31">
      <c r="B59" s="1319">
        <f t="shared" si="2"/>
        <v>-1</v>
      </c>
      <c r="D59" s="1310"/>
      <c r="E59" s="1310"/>
      <c r="F59" s="1321"/>
      <c r="G59" s="1310"/>
      <c r="H59" s="1310"/>
      <c r="I59" s="1310"/>
      <c r="J59" s="1321"/>
      <c r="K59" s="1321"/>
      <c r="L59" s="1310"/>
      <c r="N59" s="1322">
        <f t="shared" si="3"/>
        <v>0</v>
      </c>
      <c r="O59" s="1323">
        <f t="shared" si="4"/>
        <v>0</v>
      </c>
      <c r="P59" s="1323">
        <f>O59/'1.5 Universal Data'!$E$36</f>
        <v>0</v>
      </c>
      <c r="R59" s="134"/>
      <c r="S59" s="134"/>
      <c r="T59" s="134"/>
      <c r="U59" s="134"/>
      <c r="V59" s="134"/>
      <c r="W59" s="134"/>
      <c r="X59" s="134"/>
      <c r="Y59" s="134"/>
      <c r="Z59" s="134"/>
      <c r="AA59" s="134"/>
      <c r="AB59" s="134"/>
      <c r="AC59" s="134"/>
      <c r="AD59" s="134"/>
      <c r="AE59" s="134"/>
    </row>
    <row r="60" spans="2:31">
      <c r="B60" s="1319">
        <f t="shared" si="2"/>
        <v>-1</v>
      </c>
      <c r="D60" s="1310"/>
      <c r="E60" s="1310"/>
      <c r="F60" s="1321"/>
      <c r="G60" s="1310"/>
      <c r="H60" s="1310"/>
      <c r="I60" s="1310"/>
      <c r="J60" s="1321"/>
      <c r="K60" s="1321"/>
      <c r="L60" s="1310"/>
      <c r="N60" s="1322">
        <f t="shared" si="3"/>
        <v>0</v>
      </c>
      <c r="O60" s="1323">
        <f t="shared" si="4"/>
        <v>0</v>
      </c>
      <c r="P60" s="1323">
        <f>O60/'1.5 Universal Data'!$E$36</f>
        <v>0</v>
      </c>
      <c r="R60" s="134"/>
      <c r="S60" s="134"/>
      <c r="T60" s="134"/>
      <c r="U60" s="134"/>
      <c r="V60" s="134"/>
      <c r="W60" s="134"/>
      <c r="X60" s="134"/>
      <c r="Y60" s="134"/>
      <c r="Z60" s="134"/>
      <c r="AA60" s="134"/>
      <c r="AB60" s="134"/>
      <c r="AC60" s="134"/>
      <c r="AD60" s="134"/>
      <c r="AE60" s="134"/>
    </row>
    <row r="61" spans="2:31">
      <c r="B61" s="1319">
        <f t="shared" si="2"/>
        <v>-1</v>
      </c>
      <c r="D61" s="1310"/>
      <c r="E61" s="1310"/>
      <c r="F61" s="1321"/>
      <c r="G61" s="1310"/>
      <c r="H61" s="1310"/>
      <c r="I61" s="1310"/>
      <c r="J61" s="1321"/>
      <c r="K61" s="1321"/>
      <c r="L61" s="1310"/>
      <c r="N61" s="1322">
        <f t="shared" si="3"/>
        <v>0</v>
      </c>
      <c r="O61" s="1323">
        <f t="shared" si="4"/>
        <v>0</v>
      </c>
      <c r="P61" s="1323">
        <f>O61/'1.5 Universal Data'!$E$36</f>
        <v>0</v>
      </c>
      <c r="R61" s="134"/>
      <c r="S61" s="134"/>
      <c r="T61" s="134"/>
      <c r="U61" s="134"/>
      <c r="V61" s="134"/>
      <c r="W61" s="134"/>
      <c r="X61" s="134"/>
      <c r="Y61" s="134"/>
      <c r="Z61" s="134"/>
      <c r="AA61" s="134"/>
      <c r="AB61" s="134"/>
      <c r="AC61" s="134"/>
      <c r="AD61" s="134"/>
      <c r="AE61" s="134"/>
    </row>
    <row r="62" spans="2:31">
      <c r="B62" s="1319">
        <f t="shared" si="2"/>
        <v>-1</v>
      </c>
      <c r="D62" s="1310"/>
      <c r="E62" s="1310"/>
      <c r="F62" s="1321"/>
      <c r="G62" s="1310"/>
      <c r="H62" s="1310"/>
      <c r="I62" s="1310"/>
      <c r="J62" s="1321"/>
      <c r="K62" s="1321"/>
      <c r="L62" s="1310"/>
      <c r="N62" s="1322">
        <f t="shared" si="3"/>
        <v>0</v>
      </c>
      <c r="O62" s="1323">
        <f t="shared" si="4"/>
        <v>0</v>
      </c>
      <c r="P62" s="1323">
        <f>O62/'1.5 Universal Data'!$E$36</f>
        <v>0</v>
      </c>
      <c r="R62" s="134"/>
      <c r="S62" s="134"/>
      <c r="T62" s="134"/>
      <c r="U62" s="134"/>
      <c r="V62" s="134"/>
      <c r="W62" s="134"/>
      <c r="X62" s="134"/>
      <c r="Y62" s="134"/>
      <c r="Z62" s="134"/>
      <c r="AA62" s="134"/>
      <c r="AB62" s="134"/>
      <c r="AC62" s="134"/>
      <c r="AD62" s="134"/>
      <c r="AE62" s="134"/>
    </row>
    <row r="63" spans="2:31">
      <c r="B63" s="1319">
        <f t="shared" si="2"/>
        <v>-1</v>
      </c>
      <c r="D63" s="1310"/>
      <c r="E63" s="1310"/>
      <c r="F63" s="1321"/>
      <c r="G63" s="1310"/>
      <c r="H63" s="1310"/>
      <c r="I63" s="1310"/>
      <c r="J63" s="1321"/>
      <c r="K63" s="1321"/>
      <c r="L63" s="1310"/>
      <c r="N63" s="1322">
        <f t="shared" si="3"/>
        <v>0</v>
      </c>
      <c r="O63" s="1323">
        <f t="shared" si="4"/>
        <v>0</v>
      </c>
      <c r="P63" s="1323">
        <f>O63/'1.5 Universal Data'!$E$36</f>
        <v>0</v>
      </c>
      <c r="R63" s="134"/>
      <c r="S63" s="134"/>
      <c r="T63" s="134"/>
      <c r="U63" s="134"/>
      <c r="V63" s="134"/>
      <c r="W63" s="134"/>
      <c r="X63" s="134"/>
      <c r="Y63" s="134"/>
      <c r="Z63" s="134"/>
      <c r="AA63" s="134"/>
      <c r="AB63" s="134"/>
      <c r="AC63" s="134"/>
      <c r="AD63" s="134"/>
      <c r="AE63" s="134"/>
    </row>
    <row r="64" spans="2:31">
      <c r="B64" s="1319">
        <f t="shared" si="2"/>
        <v>-1</v>
      </c>
      <c r="D64" s="1310"/>
      <c r="E64" s="1310"/>
      <c r="F64" s="1321"/>
      <c r="G64" s="1310"/>
      <c r="H64" s="1310"/>
      <c r="I64" s="1310"/>
      <c r="J64" s="1321"/>
      <c r="K64" s="1321"/>
      <c r="L64" s="1310"/>
      <c r="N64" s="1322">
        <f t="shared" si="3"/>
        <v>0</v>
      </c>
      <c r="O64" s="1323">
        <f t="shared" si="4"/>
        <v>0</v>
      </c>
      <c r="P64" s="1323">
        <f>O64/'1.5 Universal Data'!$E$36</f>
        <v>0</v>
      </c>
      <c r="R64" s="134"/>
      <c r="S64" s="134"/>
      <c r="T64" s="134"/>
      <c r="U64" s="134"/>
      <c r="V64" s="134"/>
      <c r="W64" s="134"/>
      <c r="X64" s="134"/>
      <c r="Y64" s="134"/>
      <c r="Z64" s="134"/>
      <c r="AA64" s="134"/>
      <c r="AB64" s="134"/>
      <c r="AC64" s="134"/>
      <c r="AD64" s="134"/>
      <c r="AE64" s="134"/>
    </row>
    <row r="65" spans="2:31">
      <c r="B65" s="1319">
        <f t="shared" si="2"/>
        <v>-1</v>
      </c>
      <c r="D65" s="1310"/>
      <c r="E65" s="1310"/>
      <c r="F65" s="1321"/>
      <c r="G65" s="1310"/>
      <c r="H65" s="1310"/>
      <c r="I65" s="1310"/>
      <c r="J65" s="1321"/>
      <c r="K65" s="1321"/>
      <c r="L65" s="1310"/>
      <c r="N65" s="1322">
        <f t="shared" si="3"/>
        <v>0</v>
      </c>
      <c r="O65" s="1323">
        <f t="shared" si="4"/>
        <v>0</v>
      </c>
      <c r="P65" s="1323">
        <f>O65/'1.5 Universal Data'!$E$36</f>
        <v>0</v>
      </c>
      <c r="R65" s="134"/>
      <c r="S65" s="134"/>
      <c r="T65" s="134"/>
      <c r="U65" s="134"/>
      <c r="V65" s="134"/>
      <c r="W65" s="134"/>
      <c r="X65" s="134"/>
      <c r="Y65" s="134"/>
      <c r="Z65" s="134"/>
      <c r="AA65" s="134"/>
      <c r="AB65" s="134"/>
      <c r="AC65" s="134"/>
      <c r="AD65" s="134"/>
      <c r="AE65" s="134"/>
    </row>
    <row r="66" spans="2:31">
      <c r="B66" s="1319">
        <f t="shared" si="2"/>
        <v>-1</v>
      </c>
      <c r="D66" s="1310"/>
      <c r="E66" s="1310"/>
      <c r="F66" s="1321"/>
      <c r="G66" s="1310"/>
      <c r="H66" s="1310"/>
      <c r="I66" s="1310"/>
      <c r="J66" s="1321"/>
      <c r="K66" s="1321"/>
      <c r="L66" s="1310"/>
      <c r="N66" s="1322">
        <f t="shared" si="3"/>
        <v>0</v>
      </c>
      <c r="O66" s="1323">
        <f t="shared" si="4"/>
        <v>0</v>
      </c>
      <c r="P66" s="1323">
        <f>O66/'1.5 Universal Data'!$E$36</f>
        <v>0</v>
      </c>
      <c r="R66" s="134"/>
      <c r="S66" s="134"/>
      <c r="T66" s="134"/>
      <c r="U66" s="134"/>
      <c r="V66" s="134"/>
      <c r="W66" s="134"/>
      <c r="X66" s="134"/>
      <c r="Y66" s="134"/>
      <c r="Z66" s="134"/>
      <c r="AA66" s="134"/>
      <c r="AB66" s="134"/>
      <c r="AC66" s="134"/>
      <c r="AD66" s="134"/>
      <c r="AE66" s="134"/>
    </row>
    <row r="67" spans="2:31">
      <c r="B67" s="1319">
        <f t="shared" si="2"/>
        <v>-1</v>
      </c>
      <c r="D67" s="1310"/>
      <c r="E67" s="1310"/>
      <c r="F67" s="1321"/>
      <c r="G67" s="1310"/>
      <c r="H67" s="1310"/>
      <c r="I67" s="1310"/>
      <c r="J67" s="1321"/>
      <c r="K67" s="1321"/>
      <c r="L67" s="1310"/>
      <c r="N67" s="1322">
        <f t="shared" si="3"/>
        <v>0</v>
      </c>
      <c r="O67" s="1323">
        <f t="shared" si="4"/>
        <v>0</v>
      </c>
      <c r="P67" s="1323">
        <f>O67/'1.5 Universal Data'!$E$36</f>
        <v>0</v>
      </c>
      <c r="R67" s="134"/>
      <c r="S67" s="134"/>
      <c r="T67" s="134"/>
      <c r="U67" s="134"/>
      <c r="V67" s="134"/>
      <c r="W67" s="134"/>
      <c r="X67" s="134"/>
      <c r="Y67" s="134"/>
      <c r="Z67" s="134"/>
      <c r="AA67" s="134"/>
      <c r="AB67" s="134"/>
      <c r="AC67" s="134"/>
      <c r="AD67" s="134"/>
      <c r="AE67" s="134"/>
    </row>
    <row r="68" spans="2:31">
      <c r="B68" s="1319">
        <f t="shared" si="2"/>
        <v>-1</v>
      </c>
      <c r="D68" s="1310"/>
      <c r="E68" s="1310"/>
      <c r="F68" s="1321"/>
      <c r="G68" s="1310"/>
      <c r="H68" s="1310"/>
      <c r="I68" s="1310"/>
      <c r="J68" s="1321"/>
      <c r="K68" s="1321"/>
      <c r="L68" s="1310"/>
      <c r="N68" s="1322">
        <f t="shared" si="3"/>
        <v>0</v>
      </c>
      <c r="O68" s="1323">
        <f t="shared" si="4"/>
        <v>0</v>
      </c>
      <c r="P68" s="1323">
        <f>O68/'1.5 Universal Data'!$E$36</f>
        <v>0</v>
      </c>
      <c r="R68" s="134"/>
      <c r="S68" s="134"/>
      <c r="T68" s="134"/>
      <c r="U68" s="134"/>
      <c r="V68" s="134"/>
      <c r="W68" s="134"/>
      <c r="X68" s="134"/>
      <c r="Y68" s="134"/>
      <c r="Z68" s="134"/>
      <c r="AA68" s="134"/>
      <c r="AB68" s="134"/>
      <c r="AC68" s="134"/>
      <c r="AD68" s="134"/>
      <c r="AE68" s="134"/>
    </row>
    <row r="69" spans="2:31">
      <c r="B69" s="1319">
        <f t="shared" si="2"/>
        <v>-1</v>
      </c>
      <c r="D69" s="1310"/>
      <c r="E69" s="1310"/>
      <c r="F69" s="1321"/>
      <c r="G69" s="1310"/>
      <c r="H69" s="1310"/>
      <c r="I69" s="1310"/>
      <c r="J69" s="1321"/>
      <c r="K69" s="1321"/>
      <c r="L69" s="1310"/>
      <c r="N69" s="1322">
        <f t="shared" si="3"/>
        <v>0</v>
      </c>
      <c r="O69" s="1323">
        <f t="shared" si="4"/>
        <v>0</v>
      </c>
      <c r="P69" s="1323">
        <f>O69/'1.5 Universal Data'!$E$36</f>
        <v>0</v>
      </c>
      <c r="R69" s="134"/>
      <c r="S69" s="134"/>
      <c r="T69" s="134"/>
      <c r="U69" s="134"/>
      <c r="V69" s="134"/>
      <c r="W69" s="134"/>
      <c r="X69" s="134"/>
      <c r="Y69" s="134"/>
      <c r="Z69" s="134"/>
      <c r="AA69" s="134"/>
      <c r="AB69" s="134"/>
      <c r="AC69" s="134"/>
      <c r="AD69" s="134"/>
      <c r="AE69" s="134"/>
    </row>
    <row r="70" spans="2:31">
      <c r="B70" s="1319">
        <f t="shared" si="2"/>
        <v>-1</v>
      </c>
      <c r="D70" s="1310"/>
      <c r="E70" s="1310"/>
      <c r="F70" s="1321"/>
      <c r="G70" s="1310"/>
      <c r="H70" s="1310"/>
      <c r="I70" s="1310"/>
      <c r="J70" s="1321"/>
      <c r="K70" s="1321"/>
      <c r="L70" s="1310"/>
      <c r="N70" s="1322">
        <f t="shared" si="3"/>
        <v>0</v>
      </c>
      <c r="O70" s="1323">
        <f t="shared" si="4"/>
        <v>0</v>
      </c>
      <c r="P70" s="1323">
        <f>O70/'1.5 Universal Data'!$E$36</f>
        <v>0</v>
      </c>
      <c r="R70" s="134"/>
      <c r="S70" s="134"/>
      <c r="T70" s="134"/>
      <c r="U70" s="134"/>
      <c r="V70" s="134"/>
      <c r="W70" s="134"/>
      <c r="X70" s="134"/>
      <c r="Y70" s="134"/>
      <c r="Z70" s="134"/>
      <c r="AA70" s="134"/>
      <c r="AB70" s="134"/>
      <c r="AC70" s="134"/>
      <c r="AD70" s="134"/>
      <c r="AE70" s="134"/>
    </row>
    <row r="71" spans="2:31">
      <c r="B71" s="1319">
        <f t="shared" si="2"/>
        <v>-1</v>
      </c>
      <c r="D71" s="1310"/>
      <c r="E71" s="1310"/>
      <c r="F71" s="1321"/>
      <c r="G71" s="1310"/>
      <c r="H71" s="1310"/>
      <c r="I71" s="1310"/>
      <c r="J71" s="1321"/>
      <c r="K71" s="1321"/>
      <c r="L71" s="1310"/>
      <c r="N71" s="1322">
        <f t="shared" si="3"/>
        <v>0</v>
      </c>
      <c r="O71" s="1323">
        <f t="shared" si="4"/>
        <v>0</v>
      </c>
      <c r="P71" s="1323">
        <f>O71/'1.5 Universal Data'!$E$36</f>
        <v>0</v>
      </c>
      <c r="R71" s="134"/>
      <c r="S71" s="134"/>
      <c r="T71" s="134"/>
      <c r="U71" s="134"/>
      <c r="V71" s="134"/>
      <c r="W71" s="134"/>
      <c r="X71" s="134"/>
      <c r="Y71" s="134"/>
      <c r="Z71" s="134"/>
      <c r="AA71" s="134"/>
      <c r="AB71" s="134"/>
      <c r="AC71" s="134"/>
      <c r="AD71" s="134"/>
      <c r="AE71" s="134"/>
    </row>
    <row r="72" spans="2:31">
      <c r="B72" s="1319">
        <f t="shared" si="2"/>
        <v>-1</v>
      </c>
      <c r="D72" s="1310"/>
      <c r="E72" s="1310"/>
      <c r="F72" s="1321"/>
      <c r="G72" s="1310"/>
      <c r="H72" s="1310"/>
      <c r="I72" s="1310"/>
      <c r="J72" s="1321"/>
      <c r="K72" s="1321"/>
      <c r="L72" s="1310"/>
      <c r="N72" s="1322">
        <f t="shared" si="3"/>
        <v>0</v>
      </c>
      <c r="O72" s="1323">
        <f t="shared" si="4"/>
        <v>0</v>
      </c>
      <c r="P72" s="1323">
        <f>O72/'1.5 Universal Data'!$E$36</f>
        <v>0</v>
      </c>
      <c r="R72" s="134"/>
      <c r="S72" s="134"/>
      <c r="T72" s="134"/>
      <c r="U72" s="134"/>
      <c r="V72" s="134"/>
      <c r="W72" s="134"/>
      <c r="X72" s="134"/>
      <c r="Y72" s="134"/>
      <c r="Z72" s="134"/>
      <c r="AA72" s="134"/>
      <c r="AB72" s="134"/>
      <c r="AC72" s="134"/>
      <c r="AD72" s="134"/>
      <c r="AE72" s="134"/>
    </row>
    <row r="73" spans="2:31">
      <c r="B73" s="1319">
        <f t="shared" si="2"/>
        <v>-1</v>
      </c>
      <c r="D73" s="1310"/>
      <c r="E73" s="1310"/>
      <c r="F73" s="1321"/>
      <c r="G73" s="1310"/>
      <c r="H73" s="1310"/>
      <c r="I73" s="1310"/>
      <c r="J73" s="1321"/>
      <c r="K73" s="1321"/>
      <c r="L73" s="1310"/>
      <c r="N73" s="1322">
        <f t="shared" si="3"/>
        <v>0</v>
      </c>
      <c r="O73" s="1323">
        <f t="shared" si="4"/>
        <v>0</v>
      </c>
      <c r="P73" s="1323">
        <f>O73/'1.5 Universal Data'!$E$36</f>
        <v>0</v>
      </c>
      <c r="R73" s="134"/>
      <c r="S73" s="134"/>
      <c r="T73" s="134"/>
      <c r="U73" s="134"/>
      <c r="V73" s="134"/>
      <c r="W73" s="134"/>
      <c r="X73" s="134"/>
      <c r="Y73" s="134"/>
      <c r="Z73" s="134"/>
      <c r="AA73" s="134"/>
      <c r="AB73" s="134"/>
      <c r="AC73" s="134"/>
      <c r="AD73" s="134"/>
      <c r="AE73" s="134"/>
    </row>
    <row r="74" spans="2:31">
      <c r="B74" s="1319">
        <f t="shared" si="2"/>
        <v>-1</v>
      </c>
      <c r="D74" s="1310"/>
      <c r="E74" s="1310"/>
      <c r="F74" s="1321"/>
      <c r="G74" s="1310"/>
      <c r="H74" s="1310"/>
      <c r="I74" s="1310"/>
      <c r="J74" s="1321"/>
      <c r="K74" s="1321"/>
      <c r="L74" s="1310"/>
      <c r="N74" s="1322">
        <f t="shared" si="3"/>
        <v>0</v>
      </c>
      <c r="O74" s="1323">
        <f t="shared" si="4"/>
        <v>0</v>
      </c>
      <c r="P74" s="1323">
        <f>O74/'1.5 Universal Data'!$E$36</f>
        <v>0</v>
      </c>
      <c r="R74" s="134"/>
      <c r="S74" s="134"/>
      <c r="T74" s="134"/>
      <c r="U74" s="134"/>
      <c r="V74" s="134"/>
      <c r="W74" s="134"/>
      <c r="X74" s="134"/>
      <c r="Y74" s="134"/>
      <c r="Z74" s="134"/>
      <c r="AA74" s="134"/>
      <c r="AB74" s="134"/>
      <c r="AC74" s="134"/>
      <c r="AD74" s="134"/>
      <c r="AE74" s="134"/>
    </row>
    <row r="75" spans="2:31">
      <c r="B75" s="1319">
        <f t="shared" ref="B75:B138" si="5">IF(G75="buy",1,-1)</f>
        <v>-1</v>
      </c>
      <c r="D75" s="1310"/>
      <c r="E75" s="1310"/>
      <c r="F75" s="1321"/>
      <c r="G75" s="1310"/>
      <c r="H75" s="1310"/>
      <c r="I75" s="1310"/>
      <c r="J75" s="1321"/>
      <c r="K75" s="1321"/>
      <c r="L75" s="1310"/>
      <c r="N75" s="1322">
        <f t="shared" si="3"/>
        <v>0</v>
      </c>
      <c r="O75" s="1323">
        <f t="shared" si="4"/>
        <v>0</v>
      </c>
      <c r="P75" s="1323">
        <f>O75/'1.5 Universal Data'!$E$36</f>
        <v>0</v>
      </c>
      <c r="R75" s="134"/>
      <c r="S75" s="134"/>
      <c r="T75" s="134"/>
      <c r="U75" s="134"/>
      <c r="V75" s="134"/>
      <c r="W75" s="134"/>
      <c r="X75" s="134"/>
      <c r="Y75" s="134"/>
      <c r="Z75" s="134"/>
      <c r="AA75" s="134"/>
      <c r="AB75" s="134"/>
      <c r="AC75" s="134"/>
      <c r="AD75" s="134"/>
      <c r="AE75" s="134"/>
    </row>
    <row r="76" spans="2:31">
      <c r="B76" s="1319">
        <f t="shared" si="5"/>
        <v>-1</v>
      </c>
      <c r="D76" s="1310"/>
      <c r="E76" s="1310"/>
      <c r="F76" s="1321"/>
      <c r="G76" s="1310"/>
      <c r="H76" s="1310"/>
      <c r="I76" s="1310"/>
      <c r="J76" s="1321"/>
      <c r="K76" s="1321"/>
      <c r="L76" s="1310"/>
      <c r="N76" s="1322">
        <f t="shared" si="3"/>
        <v>0</v>
      </c>
      <c r="O76" s="1323">
        <f t="shared" si="4"/>
        <v>0</v>
      </c>
      <c r="P76" s="1323">
        <f>O76/'1.5 Universal Data'!$E$36</f>
        <v>0</v>
      </c>
      <c r="R76" s="134"/>
      <c r="S76" s="134"/>
      <c r="T76" s="134"/>
      <c r="U76" s="134"/>
      <c r="V76" s="134"/>
      <c r="W76" s="134"/>
      <c r="X76" s="134"/>
      <c r="Y76" s="134"/>
      <c r="Z76" s="134"/>
      <c r="AA76" s="134"/>
      <c r="AB76" s="134"/>
      <c r="AC76" s="134"/>
      <c r="AD76" s="134"/>
      <c r="AE76" s="134"/>
    </row>
    <row r="77" spans="2:31">
      <c r="B77" s="1319">
        <f t="shared" si="5"/>
        <v>-1</v>
      </c>
      <c r="D77" s="1310"/>
      <c r="E77" s="1310"/>
      <c r="F77" s="1321"/>
      <c r="G77" s="1310"/>
      <c r="H77" s="1310"/>
      <c r="I77" s="1310"/>
      <c r="J77" s="1321"/>
      <c r="K77" s="1321"/>
      <c r="L77" s="1310"/>
      <c r="N77" s="1322">
        <f t="shared" si="3"/>
        <v>0</v>
      </c>
      <c r="O77" s="1323">
        <f t="shared" si="4"/>
        <v>0</v>
      </c>
      <c r="P77" s="1323">
        <f>O77/'1.5 Universal Data'!$E$36</f>
        <v>0</v>
      </c>
      <c r="R77" s="134"/>
      <c r="S77" s="134"/>
      <c r="T77" s="134"/>
      <c r="U77" s="134"/>
      <c r="V77" s="134"/>
      <c r="W77" s="134"/>
      <c r="X77" s="134"/>
      <c r="Y77" s="134"/>
      <c r="Z77" s="134"/>
      <c r="AA77" s="134"/>
      <c r="AB77" s="134"/>
      <c r="AC77" s="134"/>
      <c r="AD77" s="134"/>
      <c r="AE77" s="134"/>
    </row>
    <row r="78" spans="2:31">
      <c r="B78" s="1319">
        <f t="shared" si="5"/>
        <v>-1</v>
      </c>
      <c r="D78" s="1310"/>
      <c r="E78" s="1310"/>
      <c r="F78" s="1321"/>
      <c r="G78" s="1310"/>
      <c r="H78" s="1310"/>
      <c r="I78" s="1310"/>
      <c r="J78" s="1321"/>
      <c r="K78" s="1321"/>
      <c r="L78" s="1310"/>
      <c r="N78" s="1322">
        <f t="shared" si="3"/>
        <v>0</v>
      </c>
      <c r="O78" s="1323">
        <f t="shared" si="4"/>
        <v>0</v>
      </c>
      <c r="P78" s="1323">
        <f>O78/'1.5 Universal Data'!$E$36</f>
        <v>0</v>
      </c>
      <c r="R78" s="134"/>
      <c r="S78" s="134"/>
      <c r="T78" s="134"/>
      <c r="U78" s="134"/>
      <c r="V78" s="134"/>
      <c r="W78" s="134"/>
      <c r="X78" s="134"/>
      <c r="Y78" s="134"/>
      <c r="Z78" s="134"/>
      <c r="AA78" s="134"/>
      <c r="AB78" s="134"/>
      <c r="AC78" s="134"/>
      <c r="AD78" s="134"/>
      <c r="AE78" s="134"/>
    </row>
    <row r="79" spans="2:31">
      <c r="B79" s="1319">
        <f t="shared" si="5"/>
        <v>-1</v>
      </c>
      <c r="D79" s="1310"/>
      <c r="E79" s="1310"/>
      <c r="F79" s="1321"/>
      <c r="G79" s="1310"/>
      <c r="H79" s="1310"/>
      <c r="I79" s="1310"/>
      <c r="J79" s="1321"/>
      <c r="K79" s="1321"/>
      <c r="L79" s="1310"/>
      <c r="N79" s="1322">
        <f t="shared" si="3"/>
        <v>0</v>
      </c>
      <c r="O79" s="1323">
        <f t="shared" si="4"/>
        <v>0</v>
      </c>
      <c r="P79" s="1323">
        <f>O79/'1.5 Universal Data'!$E$36</f>
        <v>0</v>
      </c>
      <c r="R79" s="134"/>
      <c r="S79" s="134"/>
      <c r="T79" s="134"/>
      <c r="U79" s="134"/>
      <c r="V79" s="134"/>
      <c r="W79" s="134"/>
      <c r="X79" s="134"/>
      <c r="Y79" s="134"/>
      <c r="Z79" s="134"/>
      <c r="AA79" s="134"/>
      <c r="AB79" s="134"/>
      <c r="AC79" s="134"/>
      <c r="AD79" s="134"/>
      <c r="AE79" s="134"/>
    </row>
    <row r="80" spans="2:31">
      <c r="B80" s="1319">
        <f t="shared" si="5"/>
        <v>-1</v>
      </c>
      <c r="D80" s="1310"/>
      <c r="E80" s="1310"/>
      <c r="F80" s="1321"/>
      <c r="G80" s="1310"/>
      <c r="H80" s="1310"/>
      <c r="I80" s="1310"/>
      <c r="J80" s="1321"/>
      <c r="K80" s="1321"/>
      <c r="L80" s="1310"/>
      <c r="N80" s="1322">
        <f t="shared" si="3"/>
        <v>0</v>
      </c>
      <c r="O80" s="1323">
        <f t="shared" si="4"/>
        <v>0</v>
      </c>
      <c r="P80" s="1323">
        <f>O80/'1.5 Universal Data'!$E$36</f>
        <v>0</v>
      </c>
      <c r="R80" s="134"/>
      <c r="S80" s="134"/>
      <c r="T80" s="134"/>
      <c r="U80" s="134"/>
      <c r="V80" s="134"/>
      <c r="W80" s="134"/>
      <c r="X80" s="134"/>
      <c r="Y80" s="134"/>
      <c r="Z80" s="134"/>
      <c r="AA80" s="134"/>
      <c r="AB80" s="134"/>
      <c r="AC80" s="134"/>
      <c r="AD80" s="134"/>
      <c r="AE80" s="134"/>
    </row>
    <row r="81" spans="2:31">
      <c r="B81" s="1319">
        <f t="shared" si="5"/>
        <v>-1</v>
      </c>
      <c r="D81" s="1310"/>
      <c r="E81" s="1310"/>
      <c r="F81" s="1321"/>
      <c r="G81" s="1310"/>
      <c r="H81" s="1310"/>
      <c r="I81" s="1310"/>
      <c r="J81" s="1321"/>
      <c r="K81" s="1321"/>
      <c r="L81" s="1310"/>
      <c r="N81" s="1322">
        <f t="shared" ref="N81:N144" si="6">+H81*((K81-J81)+1)*B81</f>
        <v>0</v>
      </c>
      <c r="O81" s="1323">
        <f t="shared" ref="O81:O144" si="7">N81*L81</f>
        <v>0</v>
      </c>
      <c r="P81" s="1323">
        <f>O81/'1.5 Universal Data'!$E$36</f>
        <v>0</v>
      </c>
      <c r="R81" s="134"/>
      <c r="S81" s="134"/>
      <c r="T81" s="134"/>
      <c r="U81" s="134"/>
      <c r="V81" s="134"/>
      <c r="W81" s="134"/>
      <c r="X81" s="134"/>
      <c r="Y81" s="134"/>
      <c r="Z81" s="134"/>
      <c r="AA81" s="134"/>
      <c r="AB81" s="134"/>
      <c r="AC81" s="134"/>
      <c r="AD81" s="134"/>
      <c r="AE81" s="134"/>
    </row>
    <row r="82" spans="2:31">
      <c r="B82" s="1319">
        <f t="shared" si="5"/>
        <v>-1</v>
      </c>
      <c r="D82" s="1310"/>
      <c r="E82" s="1310"/>
      <c r="F82" s="1321"/>
      <c r="G82" s="1310"/>
      <c r="H82" s="1310"/>
      <c r="I82" s="1310"/>
      <c r="J82" s="1321"/>
      <c r="K82" s="1321"/>
      <c r="L82" s="1310"/>
      <c r="N82" s="1322">
        <f t="shared" si="6"/>
        <v>0</v>
      </c>
      <c r="O82" s="1323">
        <f t="shared" si="7"/>
        <v>0</v>
      </c>
      <c r="P82" s="1323">
        <f>O82/'1.5 Universal Data'!$E$36</f>
        <v>0</v>
      </c>
      <c r="R82" s="134"/>
      <c r="S82" s="134"/>
      <c r="T82" s="134"/>
      <c r="U82" s="134"/>
      <c r="V82" s="134"/>
      <c r="W82" s="134"/>
      <c r="X82" s="134"/>
      <c r="Y82" s="134"/>
      <c r="Z82" s="134"/>
      <c r="AA82" s="134"/>
      <c r="AB82" s="134"/>
      <c r="AC82" s="134"/>
      <c r="AD82" s="134"/>
      <c r="AE82" s="134"/>
    </row>
    <row r="83" spans="2:31">
      <c r="B83" s="1319">
        <f t="shared" si="5"/>
        <v>-1</v>
      </c>
      <c r="D83" s="1310"/>
      <c r="E83" s="1310"/>
      <c r="F83" s="1321"/>
      <c r="G83" s="1310"/>
      <c r="H83" s="1310"/>
      <c r="I83" s="1310"/>
      <c r="J83" s="1321"/>
      <c r="K83" s="1321"/>
      <c r="L83" s="1310"/>
      <c r="N83" s="1322">
        <f t="shared" si="6"/>
        <v>0</v>
      </c>
      <c r="O83" s="1323">
        <f t="shared" si="7"/>
        <v>0</v>
      </c>
      <c r="P83" s="1323">
        <f>O83/'1.5 Universal Data'!$E$36</f>
        <v>0</v>
      </c>
      <c r="R83" s="134"/>
      <c r="S83" s="134"/>
      <c r="T83" s="134"/>
      <c r="U83" s="134"/>
      <c r="V83" s="134"/>
      <c r="W83" s="134"/>
      <c r="X83" s="134"/>
      <c r="Y83" s="134"/>
      <c r="Z83" s="134"/>
      <c r="AA83" s="134"/>
      <c r="AB83" s="134"/>
      <c r="AC83" s="134"/>
      <c r="AD83" s="134"/>
      <c r="AE83" s="134"/>
    </row>
    <row r="84" spans="2:31">
      <c r="B84" s="1319">
        <f t="shared" si="5"/>
        <v>-1</v>
      </c>
      <c r="D84" s="1310"/>
      <c r="E84" s="1310"/>
      <c r="F84" s="1321"/>
      <c r="G84" s="1310"/>
      <c r="H84" s="1310"/>
      <c r="I84" s="1310"/>
      <c r="J84" s="1321"/>
      <c r="K84" s="1321"/>
      <c r="L84" s="1310"/>
      <c r="N84" s="1322">
        <f t="shared" si="6"/>
        <v>0</v>
      </c>
      <c r="O84" s="1323">
        <f t="shared" si="7"/>
        <v>0</v>
      </c>
      <c r="P84" s="1323">
        <f>O84/'1.5 Universal Data'!$E$36</f>
        <v>0</v>
      </c>
      <c r="R84" s="134"/>
      <c r="S84" s="134"/>
      <c r="T84" s="134"/>
      <c r="U84" s="134"/>
      <c r="V84" s="134"/>
      <c r="W84" s="134"/>
      <c r="X84" s="134"/>
      <c r="Y84" s="134"/>
      <c r="Z84" s="134"/>
      <c r="AA84" s="134"/>
      <c r="AB84" s="134"/>
      <c r="AC84" s="134"/>
      <c r="AD84" s="134"/>
      <c r="AE84" s="134"/>
    </row>
    <row r="85" spans="2:31">
      <c r="B85" s="1319">
        <f t="shared" si="5"/>
        <v>-1</v>
      </c>
      <c r="D85" s="1310"/>
      <c r="E85" s="1310"/>
      <c r="F85" s="1321"/>
      <c r="G85" s="1310"/>
      <c r="H85" s="1310"/>
      <c r="I85" s="1310"/>
      <c r="J85" s="1321"/>
      <c r="K85" s="1321"/>
      <c r="L85" s="1310"/>
      <c r="N85" s="1322">
        <f t="shared" si="6"/>
        <v>0</v>
      </c>
      <c r="O85" s="1323">
        <f t="shared" si="7"/>
        <v>0</v>
      </c>
      <c r="P85" s="1323">
        <f>O85/'1.5 Universal Data'!$E$36</f>
        <v>0</v>
      </c>
      <c r="R85" s="134"/>
      <c r="S85" s="134"/>
      <c r="T85" s="134"/>
      <c r="U85" s="134"/>
      <c r="V85" s="134"/>
      <c r="W85" s="134"/>
      <c r="X85" s="134"/>
      <c r="Y85" s="134"/>
      <c r="Z85" s="134"/>
      <c r="AA85" s="134"/>
      <c r="AB85" s="134"/>
      <c r="AC85" s="134"/>
      <c r="AD85" s="134"/>
      <c r="AE85" s="134"/>
    </row>
    <row r="86" spans="2:31">
      <c r="B86" s="1319">
        <f t="shared" si="5"/>
        <v>-1</v>
      </c>
      <c r="D86" s="1310"/>
      <c r="E86" s="1310"/>
      <c r="F86" s="1321"/>
      <c r="G86" s="1310"/>
      <c r="H86" s="1310"/>
      <c r="I86" s="1310"/>
      <c r="J86" s="1321"/>
      <c r="K86" s="1321"/>
      <c r="L86" s="1310"/>
      <c r="N86" s="1322">
        <f t="shared" si="6"/>
        <v>0</v>
      </c>
      <c r="O86" s="1323">
        <f t="shared" si="7"/>
        <v>0</v>
      </c>
      <c r="P86" s="1323">
        <f>O86/'1.5 Universal Data'!$E$36</f>
        <v>0</v>
      </c>
      <c r="R86" s="134"/>
      <c r="S86" s="134"/>
      <c r="T86" s="134"/>
      <c r="U86" s="134"/>
      <c r="V86" s="134"/>
      <c r="W86" s="134"/>
      <c r="X86" s="134"/>
      <c r="Y86" s="134"/>
      <c r="Z86" s="134"/>
      <c r="AA86" s="134"/>
      <c r="AB86" s="134"/>
      <c r="AC86" s="134"/>
      <c r="AD86" s="134"/>
      <c r="AE86" s="134"/>
    </row>
    <row r="87" spans="2:31">
      <c r="B87" s="1319">
        <f t="shared" si="5"/>
        <v>-1</v>
      </c>
      <c r="D87" s="1310"/>
      <c r="E87" s="1310"/>
      <c r="F87" s="1321"/>
      <c r="G87" s="1310"/>
      <c r="H87" s="1310"/>
      <c r="I87" s="1310"/>
      <c r="J87" s="1321"/>
      <c r="K87" s="1321"/>
      <c r="L87" s="1310"/>
      <c r="N87" s="1322">
        <f t="shared" si="6"/>
        <v>0</v>
      </c>
      <c r="O87" s="1323">
        <f t="shared" si="7"/>
        <v>0</v>
      </c>
      <c r="P87" s="1323">
        <f>O87/'1.5 Universal Data'!$E$36</f>
        <v>0</v>
      </c>
      <c r="R87" s="134"/>
      <c r="S87" s="134"/>
      <c r="T87" s="134"/>
      <c r="U87" s="134"/>
      <c r="V87" s="134"/>
      <c r="W87" s="134"/>
      <c r="X87" s="134"/>
      <c r="Y87" s="134"/>
      <c r="Z87" s="134"/>
      <c r="AA87" s="134"/>
      <c r="AB87" s="134"/>
      <c r="AC87" s="134"/>
      <c r="AD87" s="134"/>
      <c r="AE87" s="134"/>
    </row>
    <row r="88" spans="2:31">
      <c r="B88" s="1319">
        <f t="shared" si="5"/>
        <v>-1</v>
      </c>
      <c r="D88" s="1310"/>
      <c r="E88" s="1310"/>
      <c r="F88" s="1321"/>
      <c r="G88" s="1310"/>
      <c r="H88" s="1310"/>
      <c r="I88" s="1310"/>
      <c r="J88" s="1321"/>
      <c r="K88" s="1321"/>
      <c r="L88" s="1310"/>
      <c r="N88" s="1322">
        <f t="shared" si="6"/>
        <v>0</v>
      </c>
      <c r="O88" s="1323">
        <f t="shared" si="7"/>
        <v>0</v>
      </c>
      <c r="P88" s="1323">
        <f>O88/'1.5 Universal Data'!$E$36</f>
        <v>0</v>
      </c>
      <c r="R88" s="134"/>
      <c r="S88" s="134"/>
      <c r="T88" s="134"/>
      <c r="U88" s="134"/>
      <c r="V88" s="134"/>
      <c r="W88" s="134"/>
      <c r="X88" s="134"/>
      <c r="Y88" s="134"/>
      <c r="Z88" s="134"/>
      <c r="AA88" s="134"/>
      <c r="AB88" s="134"/>
      <c r="AC88" s="134"/>
      <c r="AD88" s="134"/>
      <c r="AE88" s="134"/>
    </row>
    <row r="89" spans="2:31">
      <c r="B89" s="1319">
        <f t="shared" si="5"/>
        <v>-1</v>
      </c>
      <c r="D89" s="1310"/>
      <c r="E89" s="1310"/>
      <c r="F89" s="1321"/>
      <c r="G89" s="1310"/>
      <c r="H89" s="1310"/>
      <c r="I89" s="1310"/>
      <c r="J89" s="1321"/>
      <c r="K89" s="1321"/>
      <c r="L89" s="1310"/>
      <c r="N89" s="1322">
        <f t="shared" si="6"/>
        <v>0</v>
      </c>
      <c r="O89" s="1323">
        <f t="shared" si="7"/>
        <v>0</v>
      </c>
      <c r="P89" s="1323">
        <f>O89/'1.5 Universal Data'!$E$36</f>
        <v>0</v>
      </c>
      <c r="R89" s="134"/>
      <c r="S89" s="134"/>
      <c r="T89" s="134"/>
      <c r="U89" s="134"/>
      <c r="V89" s="134"/>
      <c r="W89" s="134"/>
      <c r="X89" s="134"/>
      <c r="Y89" s="134"/>
      <c r="Z89" s="134"/>
      <c r="AA89" s="134"/>
      <c r="AB89" s="134"/>
      <c r="AC89" s="134"/>
      <c r="AD89" s="134"/>
      <c r="AE89" s="134"/>
    </row>
    <row r="90" spans="2:31">
      <c r="B90" s="1319">
        <f t="shared" si="5"/>
        <v>-1</v>
      </c>
      <c r="D90" s="1310"/>
      <c r="E90" s="1310"/>
      <c r="F90" s="1321"/>
      <c r="G90" s="1310"/>
      <c r="H90" s="1310"/>
      <c r="I90" s="1310"/>
      <c r="J90" s="1321"/>
      <c r="K90" s="1321"/>
      <c r="L90" s="1310"/>
      <c r="N90" s="1322">
        <f t="shared" si="6"/>
        <v>0</v>
      </c>
      <c r="O90" s="1323">
        <f t="shared" si="7"/>
        <v>0</v>
      </c>
      <c r="P90" s="1323">
        <f>O90/'1.5 Universal Data'!$E$36</f>
        <v>0</v>
      </c>
      <c r="R90" s="134"/>
      <c r="S90" s="134"/>
      <c r="T90" s="134"/>
      <c r="U90" s="134"/>
      <c r="V90" s="134"/>
      <c r="W90" s="134"/>
      <c r="X90" s="134"/>
      <c r="Y90" s="134"/>
      <c r="Z90" s="134"/>
      <c r="AA90" s="134"/>
      <c r="AB90" s="134"/>
      <c r="AC90" s="134"/>
      <c r="AD90" s="134"/>
      <c r="AE90" s="134"/>
    </row>
    <row r="91" spans="2:31">
      <c r="B91" s="1319">
        <f t="shared" si="5"/>
        <v>-1</v>
      </c>
      <c r="D91" s="1310"/>
      <c r="E91" s="1310"/>
      <c r="F91" s="1321"/>
      <c r="G91" s="1310"/>
      <c r="H91" s="1310"/>
      <c r="I91" s="1310"/>
      <c r="J91" s="1321"/>
      <c r="K91" s="1321"/>
      <c r="L91" s="1310"/>
      <c r="N91" s="1322">
        <f t="shared" si="6"/>
        <v>0</v>
      </c>
      <c r="O91" s="1323">
        <f t="shared" si="7"/>
        <v>0</v>
      </c>
      <c r="P91" s="1323">
        <f>O91/'1.5 Universal Data'!$E$36</f>
        <v>0</v>
      </c>
      <c r="R91" s="134"/>
      <c r="S91" s="134"/>
      <c r="T91" s="134"/>
      <c r="U91" s="134"/>
      <c r="V91" s="134"/>
      <c r="W91" s="134"/>
      <c r="X91" s="134"/>
      <c r="Y91" s="134"/>
      <c r="Z91" s="134"/>
      <c r="AA91" s="134"/>
      <c r="AB91" s="134"/>
      <c r="AC91" s="134"/>
      <c r="AD91" s="134"/>
      <c r="AE91" s="134"/>
    </row>
    <row r="92" spans="2:31">
      <c r="B92" s="1319">
        <f t="shared" si="5"/>
        <v>-1</v>
      </c>
      <c r="D92" s="1310"/>
      <c r="E92" s="1310"/>
      <c r="F92" s="1321"/>
      <c r="G92" s="1310"/>
      <c r="H92" s="1310"/>
      <c r="I92" s="1310"/>
      <c r="J92" s="1321"/>
      <c r="K92" s="1321"/>
      <c r="L92" s="1310"/>
      <c r="N92" s="1322">
        <f t="shared" si="6"/>
        <v>0</v>
      </c>
      <c r="O92" s="1323">
        <f t="shared" si="7"/>
        <v>0</v>
      </c>
      <c r="P92" s="1323">
        <f>O92/'1.5 Universal Data'!$E$36</f>
        <v>0</v>
      </c>
      <c r="R92" s="134"/>
      <c r="S92" s="134"/>
      <c r="T92" s="134"/>
      <c r="U92" s="134"/>
      <c r="V92" s="134"/>
      <c r="W92" s="134"/>
      <c r="X92" s="134"/>
      <c r="Y92" s="134"/>
      <c r="Z92" s="134"/>
      <c r="AA92" s="134"/>
      <c r="AB92" s="134"/>
      <c r="AC92" s="134"/>
      <c r="AD92" s="134"/>
      <c r="AE92" s="134"/>
    </row>
    <row r="93" spans="2:31">
      <c r="B93" s="1319">
        <f t="shared" si="5"/>
        <v>-1</v>
      </c>
      <c r="D93" s="1310"/>
      <c r="E93" s="1310"/>
      <c r="F93" s="1321"/>
      <c r="G93" s="1310"/>
      <c r="H93" s="1310"/>
      <c r="I93" s="1310"/>
      <c r="J93" s="1321"/>
      <c r="K93" s="1321"/>
      <c r="L93" s="1310"/>
      <c r="N93" s="1322">
        <f t="shared" si="6"/>
        <v>0</v>
      </c>
      <c r="O93" s="1323">
        <f t="shared" si="7"/>
        <v>0</v>
      </c>
      <c r="P93" s="1323">
        <f>O93/'1.5 Universal Data'!$E$36</f>
        <v>0</v>
      </c>
      <c r="R93" s="134"/>
      <c r="S93" s="134"/>
      <c r="T93" s="134"/>
      <c r="U93" s="134"/>
      <c r="V93" s="134"/>
      <c r="W93" s="134"/>
      <c r="X93" s="134"/>
      <c r="Y93" s="134"/>
      <c r="Z93" s="134"/>
      <c r="AA93" s="134"/>
      <c r="AB93" s="134"/>
      <c r="AC93" s="134"/>
      <c r="AD93" s="134"/>
      <c r="AE93" s="134"/>
    </row>
    <row r="94" spans="2:31">
      <c r="B94" s="1319">
        <f t="shared" si="5"/>
        <v>-1</v>
      </c>
      <c r="D94" s="1310"/>
      <c r="E94" s="1310"/>
      <c r="F94" s="1321"/>
      <c r="G94" s="1310"/>
      <c r="H94" s="1310"/>
      <c r="I94" s="1310"/>
      <c r="J94" s="1321"/>
      <c r="K94" s="1321"/>
      <c r="L94" s="1310"/>
      <c r="N94" s="1322">
        <f t="shared" si="6"/>
        <v>0</v>
      </c>
      <c r="O94" s="1323">
        <f t="shared" si="7"/>
        <v>0</v>
      </c>
      <c r="P94" s="1323">
        <f>O94/'1.5 Universal Data'!$E$36</f>
        <v>0</v>
      </c>
      <c r="R94" s="134"/>
      <c r="S94" s="134"/>
      <c r="T94" s="134"/>
      <c r="U94" s="134"/>
      <c r="V94" s="134"/>
      <c r="W94" s="134"/>
      <c r="X94" s="134"/>
      <c r="Y94" s="134"/>
      <c r="Z94" s="134"/>
      <c r="AA94" s="134"/>
      <c r="AB94" s="134"/>
      <c r="AC94" s="134"/>
      <c r="AD94" s="134"/>
      <c r="AE94" s="134"/>
    </row>
    <row r="95" spans="2:31">
      <c r="B95" s="1319">
        <f t="shared" si="5"/>
        <v>-1</v>
      </c>
      <c r="D95" s="1310"/>
      <c r="E95" s="1310"/>
      <c r="F95" s="1321"/>
      <c r="G95" s="1310"/>
      <c r="H95" s="1310"/>
      <c r="I95" s="1310"/>
      <c r="J95" s="1321"/>
      <c r="K95" s="1321"/>
      <c r="L95" s="1310"/>
      <c r="N95" s="1322">
        <f t="shared" si="6"/>
        <v>0</v>
      </c>
      <c r="O95" s="1323">
        <f t="shared" si="7"/>
        <v>0</v>
      </c>
      <c r="P95" s="1323">
        <f>O95/'1.5 Universal Data'!$E$36</f>
        <v>0</v>
      </c>
      <c r="R95" s="134"/>
      <c r="S95" s="134"/>
      <c r="T95" s="134"/>
      <c r="U95" s="134"/>
      <c r="V95" s="134"/>
      <c r="W95" s="134"/>
      <c r="X95" s="134"/>
      <c r="Y95" s="134"/>
      <c r="Z95" s="134"/>
      <c r="AA95" s="134"/>
      <c r="AB95" s="134"/>
      <c r="AC95" s="134"/>
      <c r="AD95" s="134"/>
      <c r="AE95" s="134"/>
    </row>
    <row r="96" spans="2:31">
      <c r="B96" s="1319">
        <f t="shared" si="5"/>
        <v>-1</v>
      </c>
      <c r="D96" s="1310"/>
      <c r="E96" s="1310"/>
      <c r="F96" s="1321"/>
      <c r="G96" s="1310"/>
      <c r="H96" s="1310"/>
      <c r="I96" s="1310"/>
      <c r="J96" s="1321"/>
      <c r="K96" s="1321"/>
      <c r="L96" s="1310"/>
      <c r="N96" s="1322">
        <f t="shared" si="6"/>
        <v>0</v>
      </c>
      <c r="O96" s="1323">
        <f t="shared" si="7"/>
        <v>0</v>
      </c>
      <c r="P96" s="1323">
        <f>O96/'1.5 Universal Data'!$E$36</f>
        <v>0</v>
      </c>
      <c r="R96" s="134"/>
      <c r="S96" s="134"/>
      <c r="T96" s="134"/>
      <c r="U96" s="134"/>
      <c r="V96" s="134"/>
      <c r="W96" s="134"/>
      <c r="X96" s="134"/>
      <c r="Y96" s="134"/>
      <c r="Z96" s="134"/>
      <c r="AA96" s="134"/>
      <c r="AB96" s="134"/>
      <c r="AC96" s="134"/>
      <c r="AD96" s="134"/>
      <c r="AE96" s="134"/>
    </row>
    <row r="97" spans="2:31">
      <c r="B97" s="1319">
        <f t="shared" si="5"/>
        <v>-1</v>
      </c>
      <c r="D97" s="1310"/>
      <c r="E97" s="1310"/>
      <c r="F97" s="1321"/>
      <c r="G97" s="1310"/>
      <c r="H97" s="1310"/>
      <c r="I97" s="1310"/>
      <c r="J97" s="1321"/>
      <c r="K97" s="1321"/>
      <c r="L97" s="1310"/>
      <c r="N97" s="1322">
        <f t="shared" si="6"/>
        <v>0</v>
      </c>
      <c r="O97" s="1323">
        <f t="shared" si="7"/>
        <v>0</v>
      </c>
      <c r="P97" s="1323">
        <f>O97/'1.5 Universal Data'!$E$36</f>
        <v>0</v>
      </c>
      <c r="R97" s="134"/>
      <c r="S97" s="134"/>
      <c r="T97" s="134"/>
      <c r="U97" s="134"/>
      <c r="V97" s="134"/>
      <c r="W97" s="134"/>
      <c r="X97" s="134"/>
      <c r="Y97" s="134"/>
      <c r="Z97" s="134"/>
      <c r="AA97" s="134"/>
      <c r="AB97" s="134"/>
      <c r="AC97" s="134"/>
      <c r="AD97" s="134"/>
      <c r="AE97" s="134"/>
    </row>
    <row r="98" spans="2:31">
      <c r="B98" s="1319">
        <f t="shared" si="5"/>
        <v>-1</v>
      </c>
      <c r="D98" s="1310"/>
      <c r="E98" s="1310"/>
      <c r="F98" s="1321"/>
      <c r="G98" s="1310"/>
      <c r="H98" s="1310"/>
      <c r="I98" s="1310"/>
      <c r="J98" s="1321"/>
      <c r="K98" s="1321"/>
      <c r="L98" s="1310"/>
      <c r="N98" s="1322">
        <f t="shared" si="6"/>
        <v>0</v>
      </c>
      <c r="O98" s="1323">
        <f t="shared" si="7"/>
        <v>0</v>
      </c>
      <c r="P98" s="1323">
        <f>O98/'1.5 Universal Data'!$E$36</f>
        <v>0</v>
      </c>
      <c r="R98" s="134"/>
      <c r="S98" s="134"/>
      <c r="T98" s="134"/>
      <c r="U98" s="134"/>
      <c r="V98" s="134"/>
      <c r="W98" s="134"/>
      <c r="X98" s="134"/>
      <c r="Y98" s="134"/>
      <c r="Z98" s="134"/>
      <c r="AA98" s="134"/>
      <c r="AB98" s="134"/>
      <c r="AC98" s="134"/>
      <c r="AD98" s="134"/>
      <c r="AE98" s="134"/>
    </row>
    <row r="99" spans="2:31">
      <c r="B99" s="1319">
        <f t="shared" si="5"/>
        <v>-1</v>
      </c>
      <c r="D99" s="1310"/>
      <c r="E99" s="1310"/>
      <c r="F99" s="1321"/>
      <c r="G99" s="1310"/>
      <c r="H99" s="1310"/>
      <c r="I99" s="1310"/>
      <c r="J99" s="1321"/>
      <c r="K99" s="1321"/>
      <c r="L99" s="1310"/>
      <c r="N99" s="1322">
        <f t="shared" si="6"/>
        <v>0</v>
      </c>
      <c r="O99" s="1323">
        <f t="shared" si="7"/>
        <v>0</v>
      </c>
      <c r="P99" s="1323">
        <f>O99/'1.5 Universal Data'!$E$36</f>
        <v>0</v>
      </c>
      <c r="R99" s="134"/>
      <c r="S99" s="134"/>
      <c r="T99" s="134"/>
      <c r="U99" s="134"/>
      <c r="V99" s="134"/>
      <c r="W99" s="134"/>
      <c r="X99" s="134"/>
      <c r="Y99" s="134"/>
      <c r="Z99" s="134"/>
      <c r="AA99" s="134"/>
      <c r="AB99" s="134"/>
      <c r="AC99" s="134"/>
      <c r="AD99" s="134"/>
      <c r="AE99" s="134"/>
    </row>
    <row r="100" spans="2:31">
      <c r="B100" s="1319">
        <f t="shared" si="5"/>
        <v>-1</v>
      </c>
      <c r="D100" s="1310"/>
      <c r="E100" s="1310"/>
      <c r="F100" s="1321"/>
      <c r="G100" s="1310"/>
      <c r="H100" s="1310"/>
      <c r="I100" s="1310"/>
      <c r="J100" s="1321"/>
      <c r="K100" s="1321"/>
      <c r="L100" s="1310"/>
      <c r="N100" s="1322">
        <f t="shared" si="6"/>
        <v>0</v>
      </c>
      <c r="O100" s="1323">
        <f t="shared" si="7"/>
        <v>0</v>
      </c>
      <c r="P100" s="1323">
        <f>O100/'1.5 Universal Data'!$E$36</f>
        <v>0</v>
      </c>
      <c r="R100" s="134"/>
      <c r="S100" s="134"/>
      <c r="T100" s="134"/>
      <c r="U100" s="134"/>
      <c r="V100" s="134"/>
      <c r="W100" s="134"/>
      <c r="X100" s="134"/>
      <c r="Y100" s="134"/>
      <c r="Z100" s="134"/>
      <c r="AA100" s="134"/>
      <c r="AB100" s="134"/>
      <c r="AC100" s="134"/>
      <c r="AD100" s="134"/>
      <c r="AE100" s="134"/>
    </row>
    <row r="101" spans="2:31">
      <c r="B101" s="1319">
        <f t="shared" si="5"/>
        <v>-1</v>
      </c>
      <c r="D101" s="1310"/>
      <c r="E101" s="1310"/>
      <c r="F101" s="1321"/>
      <c r="G101" s="1310"/>
      <c r="H101" s="1310"/>
      <c r="I101" s="1310"/>
      <c r="J101" s="1321"/>
      <c r="K101" s="1321"/>
      <c r="L101" s="1310"/>
      <c r="N101" s="1322">
        <f t="shared" si="6"/>
        <v>0</v>
      </c>
      <c r="O101" s="1323">
        <f t="shared" si="7"/>
        <v>0</v>
      </c>
      <c r="P101" s="1323">
        <f>O101/'1.5 Universal Data'!$E$36</f>
        <v>0</v>
      </c>
      <c r="R101" s="134"/>
      <c r="S101" s="134"/>
      <c r="T101" s="134"/>
      <c r="U101" s="134"/>
      <c r="V101" s="134"/>
      <c r="W101" s="134"/>
      <c r="X101" s="134"/>
      <c r="Y101" s="134"/>
      <c r="Z101" s="134"/>
      <c r="AA101" s="134"/>
      <c r="AB101" s="134"/>
      <c r="AC101" s="134"/>
      <c r="AD101" s="134"/>
      <c r="AE101" s="134"/>
    </row>
    <row r="102" spans="2:31">
      <c r="B102" s="1319">
        <f t="shared" si="5"/>
        <v>-1</v>
      </c>
      <c r="D102" s="1310"/>
      <c r="E102" s="1310"/>
      <c r="F102" s="1321"/>
      <c r="G102" s="1310"/>
      <c r="H102" s="1310"/>
      <c r="I102" s="1310"/>
      <c r="J102" s="1321"/>
      <c r="K102" s="1321"/>
      <c r="L102" s="1310"/>
      <c r="N102" s="1322">
        <f t="shared" si="6"/>
        <v>0</v>
      </c>
      <c r="O102" s="1323">
        <f t="shared" si="7"/>
        <v>0</v>
      </c>
      <c r="P102" s="1323">
        <f>O102/'1.5 Universal Data'!$E$36</f>
        <v>0</v>
      </c>
      <c r="R102" s="134"/>
      <c r="S102" s="134"/>
      <c r="T102" s="134"/>
      <c r="U102" s="134"/>
      <c r="V102" s="134"/>
      <c r="W102" s="134"/>
      <c r="X102" s="134"/>
      <c r="Y102" s="134"/>
      <c r="Z102" s="134"/>
      <c r="AA102" s="134"/>
      <c r="AB102" s="134"/>
      <c r="AC102" s="134"/>
      <c r="AD102" s="134"/>
      <c r="AE102" s="134"/>
    </row>
    <row r="103" spans="2:31">
      <c r="B103" s="1319">
        <f t="shared" si="5"/>
        <v>-1</v>
      </c>
      <c r="D103" s="1310"/>
      <c r="E103" s="1310"/>
      <c r="F103" s="1321"/>
      <c r="G103" s="1310"/>
      <c r="H103" s="1310"/>
      <c r="I103" s="1310"/>
      <c r="J103" s="1321"/>
      <c r="K103" s="1321"/>
      <c r="L103" s="1310"/>
      <c r="N103" s="1322">
        <f t="shared" si="6"/>
        <v>0</v>
      </c>
      <c r="O103" s="1323">
        <f t="shared" si="7"/>
        <v>0</v>
      </c>
      <c r="P103" s="1323">
        <f>O103/'1.5 Universal Data'!$E$36</f>
        <v>0</v>
      </c>
      <c r="R103" s="134"/>
      <c r="S103" s="134"/>
      <c r="T103" s="134"/>
      <c r="U103" s="134"/>
      <c r="V103" s="134"/>
      <c r="W103" s="134"/>
      <c r="X103" s="134"/>
      <c r="Y103" s="134"/>
      <c r="Z103" s="134"/>
      <c r="AA103" s="134"/>
      <c r="AB103" s="134"/>
      <c r="AC103" s="134"/>
      <c r="AD103" s="134"/>
      <c r="AE103" s="134"/>
    </row>
    <row r="104" spans="2:31">
      <c r="B104" s="1319">
        <f t="shared" si="5"/>
        <v>-1</v>
      </c>
      <c r="D104" s="1310"/>
      <c r="E104" s="1310"/>
      <c r="F104" s="1321"/>
      <c r="G104" s="1310"/>
      <c r="H104" s="1310"/>
      <c r="I104" s="1310"/>
      <c r="J104" s="1321"/>
      <c r="K104" s="1321"/>
      <c r="L104" s="1310"/>
      <c r="N104" s="1322">
        <f t="shared" si="6"/>
        <v>0</v>
      </c>
      <c r="O104" s="1323">
        <f t="shared" si="7"/>
        <v>0</v>
      </c>
      <c r="P104" s="1323">
        <f>O104/'1.5 Universal Data'!$E$36</f>
        <v>0</v>
      </c>
      <c r="R104" s="134"/>
      <c r="S104" s="134"/>
      <c r="T104" s="134"/>
      <c r="U104" s="134"/>
      <c r="V104" s="134"/>
      <c r="W104" s="134"/>
      <c r="X104" s="134"/>
      <c r="Y104" s="134"/>
      <c r="Z104" s="134"/>
      <c r="AA104" s="134"/>
      <c r="AB104" s="134"/>
      <c r="AC104" s="134"/>
      <c r="AD104" s="134"/>
      <c r="AE104" s="134"/>
    </row>
    <row r="105" spans="2:31">
      <c r="B105" s="1319">
        <f t="shared" si="5"/>
        <v>-1</v>
      </c>
      <c r="D105" s="1310"/>
      <c r="E105" s="1310"/>
      <c r="F105" s="1321"/>
      <c r="G105" s="1310"/>
      <c r="H105" s="1310"/>
      <c r="I105" s="1310"/>
      <c r="J105" s="1321"/>
      <c r="K105" s="1321"/>
      <c r="L105" s="1310"/>
      <c r="N105" s="1322">
        <f t="shared" si="6"/>
        <v>0</v>
      </c>
      <c r="O105" s="1323">
        <f t="shared" si="7"/>
        <v>0</v>
      </c>
      <c r="P105" s="1323">
        <f>O105/'1.5 Universal Data'!$E$36</f>
        <v>0</v>
      </c>
      <c r="R105" s="134"/>
      <c r="S105" s="134"/>
      <c r="T105" s="134"/>
      <c r="U105" s="134"/>
      <c r="V105" s="134"/>
      <c r="W105" s="134"/>
      <c r="X105" s="134"/>
      <c r="Y105" s="134"/>
      <c r="Z105" s="134"/>
      <c r="AA105" s="134"/>
      <c r="AB105" s="134"/>
      <c r="AC105" s="134"/>
      <c r="AD105" s="134"/>
      <c r="AE105" s="134"/>
    </row>
    <row r="106" spans="2:31">
      <c r="B106" s="1319">
        <f t="shared" si="5"/>
        <v>-1</v>
      </c>
      <c r="D106" s="1310"/>
      <c r="E106" s="1310"/>
      <c r="F106" s="1321"/>
      <c r="G106" s="1310"/>
      <c r="H106" s="1310"/>
      <c r="I106" s="1310"/>
      <c r="J106" s="1321"/>
      <c r="K106" s="1321"/>
      <c r="L106" s="1310"/>
      <c r="N106" s="1322">
        <f t="shared" si="6"/>
        <v>0</v>
      </c>
      <c r="O106" s="1323">
        <f t="shared" si="7"/>
        <v>0</v>
      </c>
      <c r="P106" s="1323">
        <f>O106/'1.5 Universal Data'!$E$36</f>
        <v>0</v>
      </c>
      <c r="R106" s="134"/>
      <c r="S106" s="134"/>
      <c r="T106" s="134"/>
      <c r="U106" s="134"/>
      <c r="V106" s="134"/>
      <c r="W106" s="134"/>
      <c r="X106" s="134"/>
      <c r="Y106" s="134"/>
      <c r="Z106" s="134"/>
      <c r="AA106" s="134"/>
      <c r="AB106" s="134"/>
      <c r="AC106" s="134"/>
      <c r="AD106" s="134"/>
      <c r="AE106" s="134"/>
    </row>
    <row r="107" spans="2:31">
      <c r="B107" s="1319">
        <f t="shared" si="5"/>
        <v>-1</v>
      </c>
      <c r="D107" s="1310"/>
      <c r="E107" s="1310"/>
      <c r="F107" s="1321"/>
      <c r="G107" s="1310"/>
      <c r="H107" s="1310"/>
      <c r="I107" s="1310"/>
      <c r="J107" s="1321"/>
      <c r="K107" s="1321"/>
      <c r="L107" s="1310"/>
      <c r="N107" s="1322">
        <f t="shared" si="6"/>
        <v>0</v>
      </c>
      <c r="O107" s="1323">
        <f t="shared" si="7"/>
        <v>0</v>
      </c>
      <c r="P107" s="1323">
        <f>O107/'1.5 Universal Data'!$E$36</f>
        <v>0</v>
      </c>
      <c r="R107" s="134"/>
      <c r="S107" s="134"/>
      <c r="T107" s="134"/>
      <c r="U107" s="134"/>
      <c r="V107" s="134"/>
      <c r="W107" s="134"/>
      <c r="X107" s="134"/>
      <c r="Y107" s="134"/>
      <c r="Z107" s="134"/>
      <c r="AA107" s="134"/>
      <c r="AB107" s="134"/>
      <c r="AC107" s="134"/>
      <c r="AD107" s="134"/>
      <c r="AE107" s="134"/>
    </row>
    <row r="108" spans="2:31">
      <c r="B108" s="1319">
        <f t="shared" si="5"/>
        <v>-1</v>
      </c>
      <c r="D108" s="1310"/>
      <c r="E108" s="1310"/>
      <c r="F108" s="1321"/>
      <c r="G108" s="1310"/>
      <c r="H108" s="1310"/>
      <c r="I108" s="1310"/>
      <c r="J108" s="1321"/>
      <c r="K108" s="1321"/>
      <c r="L108" s="1310"/>
      <c r="N108" s="1322">
        <f t="shared" si="6"/>
        <v>0</v>
      </c>
      <c r="O108" s="1323">
        <f t="shared" si="7"/>
        <v>0</v>
      </c>
      <c r="P108" s="1323">
        <f>O108/'1.5 Universal Data'!$E$36</f>
        <v>0</v>
      </c>
      <c r="R108" s="134"/>
      <c r="S108" s="134"/>
      <c r="T108" s="134"/>
      <c r="U108" s="134"/>
      <c r="V108" s="134"/>
      <c r="W108" s="134"/>
      <c r="X108" s="134"/>
      <c r="Y108" s="134"/>
      <c r="Z108" s="134"/>
      <c r="AA108" s="134"/>
      <c r="AB108" s="134"/>
      <c r="AC108" s="134"/>
      <c r="AD108" s="134"/>
      <c r="AE108" s="134"/>
    </row>
    <row r="109" spans="2:31">
      <c r="B109" s="1319">
        <f t="shared" si="5"/>
        <v>-1</v>
      </c>
      <c r="D109" s="1310"/>
      <c r="E109" s="1310"/>
      <c r="F109" s="1321"/>
      <c r="G109" s="1310"/>
      <c r="H109" s="1310"/>
      <c r="I109" s="1310"/>
      <c r="J109" s="1321"/>
      <c r="K109" s="1321"/>
      <c r="L109" s="1310"/>
      <c r="N109" s="1322">
        <f t="shared" si="6"/>
        <v>0</v>
      </c>
      <c r="O109" s="1323">
        <f t="shared" si="7"/>
        <v>0</v>
      </c>
      <c r="P109" s="1323">
        <f>O109/'1.5 Universal Data'!$E$36</f>
        <v>0</v>
      </c>
      <c r="R109" s="134"/>
      <c r="S109" s="134"/>
      <c r="T109" s="134"/>
      <c r="U109" s="134"/>
      <c r="V109" s="134"/>
      <c r="W109" s="134"/>
      <c r="X109" s="134"/>
      <c r="Y109" s="134"/>
      <c r="Z109" s="134"/>
      <c r="AA109" s="134"/>
      <c r="AB109" s="134"/>
      <c r="AC109" s="134"/>
      <c r="AD109" s="134"/>
      <c r="AE109" s="134"/>
    </row>
    <row r="110" spans="2:31">
      <c r="B110" s="1319">
        <f t="shared" si="5"/>
        <v>-1</v>
      </c>
      <c r="D110" s="1310"/>
      <c r="E110" s="1310"/>
      <c r="F110" s="1321"/>
      <c r="G110" s="1310"/>
      <c r="H110" s="1310"/>
      <c r="I110" s="1310"/>
      <c r="J110" s="1321"/>
      <c r="K110" s="1321"/>
      <c r="L110" s="1310"/>
      <c r="N110" s="1322">
        <f t="shared" si="6"/>
        <v>0</v>
      </c>
      <c r="O110" s="1323">
        <f t="shared" si="7"/>
        <v>0</v>
      </c>
      <c r="P110" s="1323">
        <f>O110/'1.5 Universal Data'!$E$36</f>
        <v>0</v>
      </c>
      <c r="R110" s="134"/>
      <c r="S110" s="134"/>
      <c r="T110" s="134"/>
      <c r="U110" s="134"/>
      <c r="V110" s="134"/>
      <c r="W110" s="134"/>
      <c r="X110" s="134"/>
      <c r="Y110" s="134"/>
      <c r="Z110" s="134"/>
      <c r="AA110" s="134"/>
      <c r="AB110" s="134"/>
      <c r="AC110" s="134"/>
      <c r="AD110" s="134"/>
      <c r="AE110" s="134"/>
    </row>
    <row r="111" spans="2:31">
      <c r="B111" s="1319">
        <f t="shared" si="5"/>
        <v>-1</v>
      </c>
      <c r="D111" s="1310"/>
      <c r="E111" s="1310"/>
      <c r="F111" s="1321"/>
      <c r="G111" s="1310"/>
      <c r="H111" s="1310"/>
      <c r="I111" s="1310"/>
      <c r="J111" s="1321"/>
      <c r="K111" s="1321"/>
      <c r="L111" s="1310"/>
      <c r="N111" s="1322">
        <f t="shared" si="6"/>
        <v>0</v>
      </c>
      <c r="O111" s="1323">
        <f t="shared" si="7"/>
        <v>0</v>
      </c>
      <c r="P111" s="1323">
        <f>O111/'1.5 Universal Data'!$E$36</f>
        <v>0</v>
      </c>
      <c r="R111" s="134"/>
      <c r="S111" s="134"/>
      <c r="T111" s="134"/>
      <c r="U111" s="134"/>
      <c r="V111" s="134"/>
      <c r="W111" s="134"/>
      <c r="X111" s="134"/>
      <c r="Y111" s="134"/>
      <c r="Z111" s="134"/>
      <c r="AA111" s="134"/>
      <c r="AB111" s="134"/>
      <c r="AC111" s="134"/>
      <c r="AD111" s="134"/>
      <c r="AE111" s="134"/>
    </row>
    <row r="112" spans="2:31">
      <c r="B112" s="1319">
        <f t="shared" si="5"/>
        <v>-1</v>
      </c>
      <c r="D112" s="1310"/>
      <c r="E112" s="1310"/>
      <c r="F112" s="1321"/>
      <c r="G112" s="1310"/>
      <c r="H112" s="1310"/>
      <c r="I112" s="1310"/>
      <c r="J112" s="1321"/>
      <c r="K112" s="1321"/>
      <c r="L112" s="1310"/>
      <c r="N112" s="1322">
        <f t="shared" si="6"/>
        <v>0</v>
      </c>
      <c r="O112" s="1323">
        <f t="shared" si="7"/>
        <v>0</v>
      </c>
      <c r="P112" s="1323">
        <f>O112/'1.5 Universal Data'!$E$36</f>
        <v>0</v>
      </c>
      <c r="R112" s="134"/>
      <c r="S112" s="134"/>
      <c r="T112" s="134"/>
      <c r="U112" s="134"/>
      <c r="V112" s="134"/>
      <c r="W112" s="134"/>
      <c r="X112" s="134"/>
      <c r="Y112" s="134"/>
      <c r="Z112" s="134"/>
      <c r="AA112" s="134"/>
      <c r="AB112" s="134"/>
      <c r="AC112" s="134"/>
      <c r="AD112" s="134"/>
      <c r="AE112" s="134"/>
    </row>
    <row r="113" spans="2:31">
      <c r="B113" s="1319">
        <f t="shared" si="5"/>
        <v>-1</v>
      </c>
      <c r="D113" s="1310"/>
      <c r="E113" s="1310"/>
      <c r="F113" s="1321"/>
      <c r="G113" s="1310"/>
      <c r="H113" s="1310"/>
      <c r="I113" s="1310"/>
      <c r="J113" s="1321"/>
      <c r="K113" s="1321"/>
      <c r="L113" s="1310"/>
      <c r="N113" s="1322">
        <f t="shared" si="6"/>
        <v>0</v>
      </c>
      <c r="O113" s="1323">
        <f t="shared" si="7"/>
        <v>0</v>
      </c>
      <c r="P113" s="1323">
        <f>O113/'1.5 Universal Data'!$E$36</f>
        <v>0</v>
      </c>
      <c r="R113" s="134"/>
      <c r="S113" s="134"/>
      <c r="T113" s="134"/>
      <c r="U113" s="134"/>
      <c r="V113" s="134"/>
      <c r="W113" s="134"/>
      <c r="X113" s="134"/>
      <c r="Y113" s="134"/>
      <c r="Z113" s="134"/>
      <c r="AA113" s="134"/>
      <c r="AB113" s="134"/>
      <c r="AC113" s="134"/>
      <c r="AD113" s="134"/>
      <c r="AE113" s="134"/>
    </row>
    <row r="114" spans="2:31">
      <c r="B114" s="1319">
        <f t="shared" si="5"/>
        <v>-1</v>
      </c>
      <c r="D114" s="1310"/>
      <c r="E114" s="1310"/>
      <c r="F114" s="1321"/>
      <c r="G114" s="1310"/>
      <c r="H114" s="1310"/>
      <c r="I114" s="1310"/>
      <c r="J114" s="1321"/>
      <c r="K114" s="1321"/>
      <c r="L114" s="1310"/>
      <c r="N114" s="1322">
        <f t="shared" si="6"/>
        <v>0</v>
      </c>
      <c r="O114" s="1323">
        <f t="shared" si="7"/>
        <v>0</v>
      </c>
      <c r="P114" s="1323">
        <f>O114/'1.5 Universal Data'!$E$36</f>
        <v>0</v>
      </c>
      <c r="R114" s="134"/>
      <c r="S114" s="134"/>
      <c r="T114" s="134"/>
      <c r="U114" s="134"/>
      <c r="V114" s="134"/>
      <c r="W114" s="134"/>
      <c r="X114" s="134"/>
      <c r="Y114" s="134"/>
      <c r="Z114" s="134"/>
      <c r="AA114" s="134"/>
      <c r="AB114" s="134"/>
      <c r="AC114" s="134"/>
      <c r="AD114" s="134"/>
      <c r="AE114" s="134"/>
    </row>
    <row r="115" spans="2:31">
      <c r="B115" s="1319">
        <f t="shared" si="5"/>
        <v>-1</v>
      </c>
      <c r="D115" s="1310"/>
      <c r="E115" s="1310"/>
      <c r="F115" s="1321"/>
      <c r="G115" s="1310"/>
      <c r="H115" s="1310"/>
      <c r="I115" s="1310"/>
      <c r="J115" s="1321"/>
      <c r="K115" s="1321"/>
      <c r="L115" s="1310"/>
      <c r="N115" s="1322">
        <f t="shared" si="6"/>
        <v>0</v>
      </c>
      <c r="O115" s="1323">
        <f t="shared" si="7"/>
        <v>0</v>
      </c>
      <c r="P115" s="1323">
        <f>O115/'1.5 Universal Data'!$E$36</f>
        <v>0</v>
      </c>
      <c r="R115" s="134"/>
      <c r="S115" s="134"/>
      <c r="T115" s="134"/>
      <c r="U115" s="134"/>
      <c r="V115" s="134"/>
      <c r="W115" s="134"/>
      <c r="X115" s="134"/>
      <c r="Y115" s="134"/>
      <c r="Z115" s="134"/>
      <c r="AA115" s="134"/>
      <c r="AB115" s="134"/>
      <c r="AC115" s="134"/>
      <c r="AD115" s="134"/>
      <c r="AE115" s="134"/>
    </row>
    <row r="116" spans="2:31">
      <c r="B116" s="1319">
        <f t="shared" si="5"/>
        <v>-1</v>
      </c>
      <c r="D116" s="1310"/>
      <c r="E116" s="1310"/>
      <c r="F116" s="1321"/>
      <c r="G116" s="1310"/>
      <c r="H116" s="1310"/>
      <c r="I116" s="1310"/>
      <c r="J116" s="1321"/>
      <c r="K116" s="1321"/>
      <c r="L116" s="1310"/>
      <c r="N116" s="1322">
        <f t="shared" si="6"/>
        <v>0</v>
      </c>
      <c r="O116" s="1323">
        <f t="shared" si="7"/>
        <v>0</v>
      </c>
      <c r="P116" s="1323">
        <f>O116/'1.5 Universal Data'!$E$36</f>
        <v>0</v>
      </c>
      <c r="R116" s="134"/>
      <c r="S116" s="134"/>
      <c r="T116" s="134"/>
      <c r="U116" s="134"/>
      <c r="V116" s="134"/>
      <c r="W116" s="134"/>
      <c r="X116" s="134"/>
      <c r="Y116" s="134"/>
      <c r="Z116" s="134"/>
      <c r="AA116" s="134"/>
      <c r="AB116" s="134"/>
      <c r="AC116" s="134"/>
      <c r="AD116" s="134"/>
      <c r="AE116" s="134"/>
    </row>
    <row r="117" spans="2:31">
      <c r="B117" s="1319">
        <f t="shared" si="5"/>
        <v>-1</v>
      </c>
      <c r="D117" s="1310"/>
      <c r="E117" s="1310"/>
      <c r="F117" s="1321"/>
      <c r="G117" s="1310"/>
      <c r="H117" s="1310"/>
      <c r="I117" s="1310"/>
      <c r="J117" s="1321"/>
      <c r="K117" s="1321"/>
      <c r="L117" s="1310"/>
      <c r="N117" s="1322">
        <f t="shared" si="6"/>
        <v>0</v>
      </c>
      <c r="O117" s="1323">
        <f t="shared" si="7"/>
        <v>0</v>
      </c>
      <c r="P117" s="1323">
        <f>O117/'1.5 Universal Data'!$E$36</f>
        <v>0</v>
      </c>
      <c r="R117" s="134"/>
      <c r="S117" s="134"/>
      <c r="T117" s="134"/>
      <c r="U117" s="134"/>
      <c r="V117" s="134"/>
      <c r="W117" s="134"/>
      <c r="X117" s="134"/>
      <c r="Y117" s="134"/>
      <c r="Z117" s="134"/>
      <c r="AA117" s="134"/>
      <c r="AB117" s="134"/>
      <c r="AC117" s="134"/>
      <c r="AD117" s="134"/>
      <c r="AE117" s="134"/>
    </row>
    <row r="118" spans="2:31">
      <c r="B118" s="1319">
        <f t="shared" si="5"/>
        <v>-1</v>
      </c>
      <c r="D118" s="1310"/>
      <c r="E118" s="1310"/>
      <c r="F118" s="1321"/>
      <c r="G118" s="1310"/>
      <c r="H118" s="1310"/>
      <c r="I118" s="1310"/>
      <c r="J118" s="1321"/>
      <c r="K118" s="1321"/>
      <c r="L118" s="1310"/>
      <c r="N118" s="1322">
        <f t="shared" si="6"/>
        <v>0</v>
      </c>
      <c r="O118" s="1323">
        <f t="shared" si="7"/>
        <v>0</v>
      </c>
      <c r="P118" s="1323">
        <f>O118/'1.5 Universal Data'!$E$36</f>
        <v>0</v>
      </c>
      <c r="R118" s="134"/>
      <c r="S118" s="134"/>
      <c r="T118" s="134"/>
      <c r="U118" s="134"/>
      <c r="V118" s="134"/>
      <c r="W118" s="134"/>
      <c r="X118" s="134"/>
      <c r="Y118" s="134"/>
      <c r="Z118" s="134"/>
      <c r="AA118" s="134"/>
      <c r="AB118" s="134"/>
      <c r="AC118" s="134"/>
      <c r="AD118" s="134"/>
      <c r="AE118" s="134"/>
    </row>
    <row r="119" spans="2:31">
      <c r="B119" s="1319">
        <f t="shared" si="5"/>
        <v>-1</v>
      </c>
      <c r="D119" s="1310"/>
      <c r="E119" s="1310"/>
      <c r="F119" s="1321"/>
      <c r="G119" s="1310"/>
      <c r="H119" s="1310"/>
      <c r="I119" s="1310"/>
      <c r="J119" s="1321"/>
      <c r="K119" s="1321"/>
      <c r="L119" s="1310"/>
      <c r="N119" s="1322">
        <f t="shared" si="6"/>
        <v>0</v>
      </c>
      <c r="O119" s="1323">
        <f t="shared" si="7"/>
        <v>0</v>
      </c>
      <c r="P119" s="1323">
        <f>O119/'1.5 Universal Data'!$E$36</f>
        <v>0</v>
      </c>
      <c r="R119" s="134"/>
      <c r="S119" s="134"/>
      <c r="T119" s="134"/>
      <c r="U119" s="134"/>
      <c r="V119" s="134"/>
      <c r="W119" s="134"/>
      <c r="X119" s="134"/>
      <c r="Y119" s="134"/>
      <c r="Z119" s="134"/>
      <c r="AA119" s="134"/>
      <c r="AB119" s="134"/>
      <c r="AC119" s="134"/>
      <c r="AD119" s="134"/>
      <c r="AE119" s="134"/>
    </row>
    <row r="120" spans="2:31">
      <c r="B120" s="1319">
        <f t="shared" si="5"/>
        <v>-1</v>
      </c>
      <c r="D120" s="1310"/>
      <c r="E120" s="1310"/>
      <c r="F120" s="1321"/>
      <c r="G120" s="1310"/>
      <c r="H120" s="1310"/>
      <c r="I120" s="1310"/>
      <c r="J120" s="1321"/>
      <c r="K120" s="1321"/>
      <c r="L120" s="1310"/>
      <c r="N120" s="1322">
        <f t="shared" si="6"/>
        <v>0</v>
      </c>
      <c r="O120" s="1323">
        <f t="shared" si="7"/>
        <v>0</v>
      </c>
      <c r="P120" s="1323">
        <f>O120/'1.5 Universal Data'!$E$36</f>
        <v>0</v>
      </c>
      <c r="R120" s="134"/>
      <c r="S120" s="134"/>
      <c r="T120" s="134"/>
      <c r="U120" s="134"/>
      <c r="V120" s="134"/>
      <c r="W120" s="134"/>
      <c r="X120" s="134"/>
      <c r="Y120" s="134"/>
      <c r="Z120" s="134"/>
      <c r="AA120" s="134"/>
      <c r="AB120" s="134"/>
      <c r="AC120" s="134"/>
      <c r="AD120" s="134"/>
      <c r="AE120" s="134"/>
    </row>
    <row r="121" spans="2:31">
      <c r="B121" s="1319">
        <f t="shared" si="5"/>
        <v>-1</v>
      </c>
      <c r="D121" s="1310"/>
      <c r="E121" s="1310"/>
      <c r="F121" s="1321"/>
      <c r="G121" s="1310"/>
      <c r="H121" s="1310"/>
      <c r="I121" s="1310"/>
      <c r="J121" s="1321"/>
      <c r="K121" s="1321"/>
      <c r="L121" s="1310"/>
      <c r="N121" s="1322">
        <f t="shared" si="6"/>
        <v>0</v>
      </c>
      <c r="O121" s="1323">
        <f t="shared" si="7"/>
        <v>0</v>
      </c>
      <c r="P121" s="1323">
        <f>O121/'1.5 Universal Data'!$E$36</f>
        <v>0</v>
      </c>
      <c r="R121" s="134"/>
      <c r="S121" s="134"/>
      <c r="T121" s="134"/>
      <c r="U121" s="134"/>
      <c r="V121" s="134"/>
      <c r="W121" s="134"/>
      <c r="X121" s="134"/>
      <c r="Y121" s="134"/>
      <c r="Z121" s="134"/>
      <c r="AA121" s="134"/>
      <c r="AB121" s="134"/>
      <c r="AC121" s="134"/>
      <c r="AD121" s="134"/>
      <c r="AE121" s="134"/>
    </row>
    <row r="122" spans="2:31">
      <c r="B122" s="1319">
        <f t="shared" si="5"/>
        <v>-1</v>
      </c>
      <c r="D122" s="1310"/>
      <c r="E122" s="1310"/>
      <c r="F122" s="1321"/>
      <c r="G122" s="1310"/>
      <c r="H122" s="1310"/>
      <c r="I122" s="1310"/>
      <c r="J122" s="1321"/>
      <c r="K122" s="1321"/>
      <c r="L122" s="1310"/>
      <c r="N122" s="1322">
        <f t="shared" si="6"/>
        <v>0</v>
      </c>
      <c r="O122" s="1323">
        <f t="shared" si="7"/>
        <v>0</v>
      </c>
      <c r="P122" s="1323">
        <f>O122/'1.5 Universal Data'!$E$36</f>
        <v>0</v>
      </c>
      <c r="R122" s="134"/>
      <c r="S122" s="134"/>
      <c r="T122" s="134"/>
      <c r="U122" s="134"/>
      <c r="V122" s="134"/>
      <c r="W122" s="134"/>
      <c r="X122" s="134"/>
      <c r="Y122" s="134"/>
      <c r="Z122" s="134"/>
      <c r="AA122" s="134"/>
      <c r="AB122" s="134"/>
      <c r="AC122" s="134"/>
      <c r="AD122" s="134"/>
      <c r="AE122" s="134"/>
    </row>
    <row r="123" spans="2:31">
      <c r="B123" s="1319">
        <f t="shared" si="5"/>
        <v>-1</v>
      </c>
      <c r="D123" s="1310"/>
      <c r="E123" s="1310"/>
      <c r="F123" s="1321"/>
      <c r="G123" s="1310"/>
      <c r="H123" s="1310"/>
      <c r="I123" s="1310"/>
      <c r="J123" s="1321"/>
      <c r="K123" s="1321"/>
      <c r="L123" s="1310"/>
      <c r="N123" s="1322">
        <f t="shared" si="6"/>
        <v>0</v>
      </c>
      <c r="O123" s="1323">
        <f t="shared" si="7"/>
        <v>0</v>
      </c>
      <c r="P123" s="1323">
        <f>O123/'1.5 Universal Data'!$E$36</f>
        <v>0</v>
      </c>
      <c r="R123" s="134"/>
      <c r="S123" s="134"/>
      <c r="T123" s="134"/>
      <c r="U123" s="134"/>
      <c r="V123" s="134"/>
      <c r="W123" s="134"/>
      <c r="X123" s="134"/>
      <c r="Y123" s="134"/>
      <c r="Z123" s="134"/>
      <c r="AA123" s="134"/>
      <c r="AB123" s="134"/>
      <c r="AC123" s="134"/>
      <c r="AD123" s="134"/>
      <c r="AE123" s="134"/>
    </row>
    <row r="124" spans="2:31">
      <c r="B124" s="1319">
        <f t="shared" si="5"/>
        <v>-1</v>
      </c>
      <c r="D124" s="1310"/>
      <c r="E124" s="1310"/>
      <c r="F124" s="1321"/>
      <c r="G124" s="1310"/>
      <c r="H124" s="1310"/>
      <c r="I124" s="1310"/>
      <c r="J124" s="1321"/>
      <c r="K124" s="1321"/>
      <c r="L124" s="1310"/>
      <c r="N124" s="1322">
        <f t="shared" si="6"/>
        <v>0</v>
      </c>
      <c r="O124" s="1323">
        <f t="shared" si="7"/>
        <v>0</v>
      </c>
      <c r="P124" s="1323">
        <f>O124/'1.5 Universal Data'!$E$36</f>
        <v>0</v>
      </c>
      <c r="R124" s="134"/>
      <c r="S124" s="134"/>
      <c r="T124" s="134"/>
      <c r="U124" s="134"/>
      <c r="V124" s="134"/>
      <c r="W124" s="134"/>
      <c r="X124" s="134"/>
      <c r="Y124" s="134"/>
      <c r="Z124" s="134"/>
      <c r="AA124" s="134"/>
      <c r="AB124" s="134"/>
      <c r="AC124" s="134"/>
      <c r="AD124" s="134"/>
      <c r="AE124" s="134"/>
    </row>
    <row r="125" spans="2:31">
      <c r="B125" s="1319">
        <f t="shared" si="5"/>
        <v>-1</v>
      </c>
      <c r="D125" s="1310"/>
      <c r="E125" s="1310"/>
      <c r="F125" s="1321"/>
      <c r="G125" s="1310"/>
      <c r="H125" s="1310"/>
      <c r="I125" s="1310"/>
      <c r="J125" s="1321"/>
      <c r="K125" s="1321"/>
      <c r="L125" s="1310"/>
      <c r="N125" s="1322">
        <f t="shared" si="6"/>
        <v>0</v>
      </c>
      <c r="O125" s="1323">
        <f t="shared" si="7"/>
        <v>0</v>
      </c>
      <c r="P125" s="1323">
        <f>O125/'1.5 Universal Data'!$E$36</f>
        <v>0</v>
      </c>
      <c r="R125" s="134"/>
      <c r="S125" s="134"/>
      <c r="T125" s="134"/>
      <c r="U125" s="134"/>
      <c r="V125" s="134"/>
      <c r="W125" s="134"/>
      <c r="X125" s="134"/>
      <c r="Y125" s="134"/>
      <c r="Z125" s="134"/>
      <c r="AA125" s="134"/>
      <c r="AB125" s="134"/>
      <c r="AC125" s="134"/>
      <c r="AD125" s="134"/>
      <c r="AE125" s="134"/>
    </row>
    <row r="126" spans="2:31">
      <c r="B126" s="1319">
        <f t="shared" si="5"/>
        <v>-1</v>
      </c>
      <c r="D126" s="1310"/>
      <c r="E126" s="1310"/>
      <c r="F126" s="1321"/>
      <c r="G126" s="1310"/>
      <c r="H126" s="1310"/>
      <c r="I126" s="1310"/>
      <c r="J126" s="1321"/>
      <c r="K126" s="1321"/>
      <c r="L126" s="1310"/>
      <c r="N126" s="1322">
        <f t="shared" si="6"/>
        <v>0</v>
      </c>
      <c r="O126" s="1323">
        <f t="shared" si="7"/>
        <v>0</v>
      </c>
      <c r="P126" s="1323">
        <f>O126/'1.5 Universal Data'!$E$36</f>
        <v>0</v>
      </c>
      <c r="R126" s="134"/>
      <c r="S126" s="134"/>
      <c r="T126" s="134"/>
      <c r="U126" s="134"/>
      <c r="V126" s="134"/>
      <c r="W126" s="134"/>
      <c r="X126" s="134"/>
      <c r="Y126" s="134"/>
      <c r="Z126" s="134"/>
      <c r="AA126" s="134"/>
      <c r="AB126" s="134"/>
      <c r="AC126" s="134"/>
      <c r="AD126" s="134"/>
      <c r="AE126" s="134"/>
    </row>
    <row r="127" spans="2:31">
      <c r="B127" s="1319">
        <f t="shared" si="5"/>
        <v>-1</v>
      </c>
      <c r="D127" s="1310"/>
      <c r="E127" s="1310"/>
      <c r="F127" s="1321"/>
      <c r="G127" s="1310"/>
      <c r="H127" s="1310"/>
      <c r="I127" s="1310"/>
      <c r="J127" s="1321"/>
      <c r="K127" s="1321"/>
      <c r="L127" s="1310"/>
      <c r="N127" s="1322">
        <f t="shared" si="6"/>
        <v>0</v>
      </c>
      <c r="O127" s="1323">
        <f t="shared" si="7"/>
        <v>0</v>
      </c>
      <c r="P127" s="1323">
        <f>O127/'1.5 Universal Data'!$E$36</f>
        <v>0</v>
      </c>
      <c r="R127" s="134"/>
      <c r="S127" s="134"/>
      <c r="T127" s="134"/>
      <c r="U127" s="134"/>
      <c r="V127" s="134"/>
      <c r="W127" s="134"/>
      <c r="X127" s="134"/>
      <c r="Y127" s="134"/>
      <c r="Z127" s="134"/>
      <c r="AA127" s="134"/>
      <c r="AB127" s="134"/>
      <c r="AC127" s="134"/>
      <c r="AD127" s="134"/>
      <c r="AE127" s="134"/>
    </row>
    <row r="128" spans="2:31">
      <c r="B128" s="1319">
        <f t="shared" si="5"/>
        <v>-1</v>
      </c>
      <c r="D128" s="1310"/>
      <c r="E128" s="1310"/>
      <c r="F128" s="1321"/>
      <c r="G128" s="1310"/>
      <c r="H128" s="1310"/>
      <c r="I128" s="1310"/>
      <c r="J128" s="1321"/>
      <c r="K128" s="1321"/>
      <c r="L128" s="1310"/>
      <c r="N128" s="1322">
        <f t="shared" si="6"/>
        <v>0</v>
      </c>
      <c r="O128" s="1323">
        <f t="shared" si="7"/>
        <v>0</v>
      </c>
      <c r="P128" s="1323">
        <f>O128/'1.5 Universal Data'!$E$36</f>
        <v>0</v>
      </c>
      <c r="R128" s="134"/>
      <c r="S128" s="134"/>
      <c r="T128" s="134"/>
      <c r="U128" s="134"/>
      <c r="V128" s="134"/>
      <c r="W128" s="134"/>
      <c r="X128" s="134"/>
      <c r="Y128" s="134"/>
      <c r="Z128" s="134"/>
      <c r="AA128" s="134"/>
      <c r="AB128" s="134"/>
      <c r="AC128" s="134"/>
      <c r="AD128" s="134"/>
      <c r="AE128" s="134"/>
    </row>
    <row r="129" spans="2:31">
      <c r="B129" s="1319">
        <f t="shared" si="5"/>
        <v>-1</v>
      </c>
      <c r="D129" s="1310"/>
      <c r="E129" s="1310"/>
      <c r="F129" s="1321"/>
      <c r="G129" s="1310"/>
      <c r="H129" s="1310"/>
      <c r="I129" s="1310"/>
      <c r="J129" s="1321"/>
      <c r="K129" s="1321"/>
      <c r="L129" s="1310"/>
      <c r="N129" s="1322">
        <f t="shared" si="6"/>
        <v>0</v>
      </c>
      <c r="O129" s="1323">
        <f t="shared" si="7"/>
        <v>0</v>
      </c>
      <c r="P129" s="1323">
        <f>O129/'1.5 Universal Data'!$E$36</f>
        <v>0</v>
      </c>
      <c r="R129" s="134"/>
      <c r="S129" s="134"/>
      <c r="T129" s="134"/>
      <c r="U129" s="134"/>
      <c r="V129" s="134"/>
      <c r="W129" s="134"/>
      <c r="X129" s="134"/>
      <c r="Y129" s="134"/>
      <c r="Z129" s="134"/>
      <c r="AA129" s="134"/>
      <c r="AB129" s="134"/>
      <c r="AC129" s="134"/>
      <c r="AD129" s="134"/>
      <c r="AE129" s="134"/>
    </row>
    <row r="130" spans="2:31">
      <c r="B130" s="1319">
        <f t="shared" si="5"/>
        <v>-1</v>
      </c>
      <c r="D130" s="1310"/>
      <c r="E130" s="1310"/>
      <c r="F130" s="1321"/>
      <c r="G130" s="1310"/>
      <c r="H130" s="1310"/>
      <c r="I130" s="1310"/>
      <c r="J130" s="1321"/>
      <c r="K130" s="1321"/>
      <c r="L130" s="1310"/>
      <c r="N130" s="1322">
        <f t="shared" si="6"/>
        <v>0</v>
      </c>
      <c r="O130" s="1323">
        <f t="shared" si="7"/>
        <v>0</v>
      </c>
      <c r="P130" s="1323">
        <f>O130/'1.5 Universal Data'!$E$36</f>
        <v>0</v>
      </c>
      <c r="R130" s="134"/>
      <c r="S130" s="134"/>
      <c r="T130" s="134"/>
      <c r="U130" s="134"/>
      <c r="V130" s="134"/>
      <c r="W130" s="134"/>
      <c r="X130" s="134"/>
      <c r="Y130" s="134"/>
      <c r="Z130" s="134"/>
      <c r="AA130" s="134"/>
      <c r="AB130" s="134"/>
      <c r="AC130" s="134"/>
      <c r="AD130" s="134"/>
      <c r="AE130" s="134"/>
    </row>
    <row r="131" spans="2:31">
      <c r="B131" s="1319">
        <f t="shared" si="5"/>
        <v>-1</v>
      </c>
      <c r="D131" s="1310"/>
      <c r="E131" s="1310"/>
      <c r="F131" s="1321"/>
      <c r="G131" s="1310"/>
      <c r="H131" s="1310"/>
      <c r="I131" s="1310"/>
      <c r="J131" s="1321"/>
      <c r="K131" s="1321"/>
      <c r="L131" s="1310"/>
      <c r="N131" s="1322">
        <f t="shared" si="6"/>
        <v>0</v>
      </c>
      <c r="O131" s="1323">
        <f t="shared" si="7"/>
        <v>0</v>
      </c>
      <c r="P131" s="1323">
        <f>O131/'1.5 Universal Data'!$E$36</f>
        <v>0</v>
      </c>
      <c r="R131" s="134"/>
      <c r="S131" s="134"/>
      <c r="T131" s="134"/>
      <c r="U131" s="134"/>
      <c r="V131" s="134"/>
      <c r="W131" s="134"/>
      <c r="X131" s="134"/>
      <c r="Y131" s="134"/>
      <c r="Z131" s="134"/>
      <c r="AA131" s="134"/>
      <c r="AB131" s="134"/>
      <c r="AC131" s="134"/>
      <c r="AD131" s="134"/>
      <c r="AE131" s="134"/>
    </row>
    <row r="132" spans="2:31">
      <c r="B132" s="1319">
        <f t="shared" si="5"/>
        <v>-1</v>
      </c>
      <c r="D132" s="1310"/>
      <c r="E132" s="1310"/>
      <c r="F132" s="1321"/>
      <c r="G132" s="1310"/>
      <c r="H132" s="1310"/>
      <c r="I132" s="1310"/>
      <c r="J132" s="1321"/>
      <c r="K132" s="1321"/>
      <c r="L132" s="1310"/>
      <c r="N132" s="1322">
        <f t="shared" si="6"/>
        <v>0</v>
      </c>
      <c r="O132" s="1323">
        <f t="shared" si="7"/>
        <v>0</v>
      </c>
      <c r="P132" s="1323">
        <f>O132/'1.5 Universal Data'!$E$36</f>
        <v>0</v>
      </c>
      <c r="R132" s="134"/>
      <c r="S132" s="134"/>
      <c r="T132" s="134"/>
      <c r="U132" s="134"/>
      <c r="V132" s="134"/>
      <c r="W132" s="134"/>
      <c r="X132" s="134"/>
      <c r="Y132" s="134"/>
      <c r="Z132" s="134"/>
      <c r="AA132" s="134"/>
      <c r="AB132" s="134"/>
      <c r="AC132" s="134"/>
      <c r="AD132" s="134"/>
      <c r="AE132" s="134"/>
    </row>
    <row r="133" spans="2:31">
      <c r="B133" s="1319">
        <f t="shared" si="5"/>
        <v>-1</v>
      </c>
      <c r="D133" s="1310"/>
      <c r="E133" s="1310"/>
      <c r="F133" s="1321"/>
      <c r="G133" s="1310"/>
      <c r="H133" s="1310"/>
      <c r="I133" s="1310"/>
      <c r="J133" s="1321"/>
      <c r="K133" s="1321"/>
      <c r="L133" s="1310"/>
      <c r="N133" s="1322">
        <f t="shared" si="6"/>
        <v>0</v>
      </c>
      <c r="O133" s="1323">
        <f t="shared" si="7"/>
        <v>0</v>
      </c>
      <c r="P133" s="1323">
        <f>O133/'1.5 Universal Data'!$E$36</f>
        <v>0</v>
      </c>
      <c r="R133" s="134"/>
      <c r="S133" s="134"/>
      <c r="T133" s="134"/>
      <c r="U133" s="134"/>
      <c r="V133" s="134"/>
      <c r="W133" s="134"/>
      <c r="X133" s="134"/>
      <c r="Y133" s="134"/>
      <c r="Z133" s="134"/>
      <c r="AA133" s="134"/>
      <c r="AB133" s="134"/>
      <c r="AC133" s="134"/>
      <c r="AD133" s="134"/>
      <c r="AE133" s="134"/>
    </row>
    <row r="134" spans="2:31">
      <c r="B134" s="1319">
        <f t="shared" si="5"/>
        <v>-1</v>
      </c>
      <c r="D134" s="1310"/>
      <c r="E134" s="1310"/>
      <c r="F134" s="1321"/>
      <c r="G134" s="1310"/>
      <c r="H134" s="1310"/>
      <c r="I134" s="1310"/>
      <c r="J134" s="1321"/>
      <c r="K134" s="1321"/>
      <c r="L134" s="1310"/>
      <c r="N134" s="1322">
        <f t="shared" si="6"/>
        <v>0</v>
      </c>
      <c r="O134" s="1323">
        <f t="shared" si="7"/>
        <v>0</v>
      </c>
      <c r="P134" s="1323">
        <f>O134/'1.5 Universal Data'!$E$36</f>
        <v>0</v>
      </c>
      <c r="R134" s="134"/>
      <c r="S134" s="134"/>
      <c r="T134" s="134"/>
      <c r="U134" s="134"/>
      <c r="V134" s="134"/>
      <c r="W134" s="134"/>
      <c r="X134" s="134"/>
      <c r="Y134" s="134"/>
      <c r="Z134" s="134"/>
      <c r="AA134" s="134"/>
      <c r="AB134" s="134"/>
      <c r="AC134" s="134"/>
      <c r="AD134" s="134"/>
      <c r="AE134" s="134"/>
    </row>
    <row r="135" spans="2:31">
      <c r="B135" s="1319">
        <f t="shared" si="5"/>
        <v>-1</v>
      </c>
      <c r="D135" s="1310"/>
      <c r="E135" s="1310"/>
      <c r="F135" s="1321"/>
      <c r="G135" s="1310"/>
      <c r="H135" s="1310"/>
      <c r="I135" s="1310"/>
      <c r="J135" s="1321"/>
      <c r="K135" s="1321"/>
      <c r="L135" s="1310"/>
      <c r="N135" s="1322">
        <f t="shared" si="6"/>
        <v>0</v>
      </c>
      <c r="O135" s="1323">
        <f t="shared" si="7"/>
        <v>0</v>
      </c>
      <c r="P135" s="1323">
        <f>O135/'1.5 Universal Data'!$E$36</f>
        <v>0</v>
      </c>
      <c r="R135" s="134"/>
      <c r="S135" s="134"/>
      <c r="T135" s="134"/>
      <c r="U135" s="134"/>
      <c r="V135" s="134"/>
      <c r="W135" s="134"/>
      <c r="X135" s="134"/>
      <c r="Y135" s="134"/>
      <c r="Z135" s="134"/>
      <c r="AA135" s="134"/>
      <c r="AB135" s="134"/>
      <c r="AC135" s="134"/>
      <c r="AD135" s="134"/>
      <c r="AE135" s="134"/>
    </row>
    <row r="136" spans="2:31">
      <c r="B136" s="1319">
        <f t="shared" si="5"/>
        <v>-1</v>
      </c>
      <c r="D136" s="1310"/>
      <c r="E136" s="1310"/>
      <c r="F136" s="1321"/>
      <c r="G136" s="1310"/>
      <c r="H136" s="1310"/>
      <c r="I136" s="1310"/>
      <c r="J136" s="1321"/>
      <c r="K136" s="1321"/>
      <c r="L136" s="1310"/>
      <c r="N136" s="1322">
        <f t="shared" si="6"/>
        <v>0</v>
      </c>
      <c r="O136" s="1323">
        <f t="shared" si="7"/>
        <v>0</v>
      </c>
      <c r="P136" s="1323">
        <f>O136/'1.5 Universal Data'!$E$36</f>
        <v>0</v>
      </c>
      <c r="R136" s="134"/>
      <c r="S136" s="134"/>
      <c r="T136" s="134"/>
      <c r="U136" s="134"/>
      <c r="V136" s="134"/>
      <c r="W136" s="134"/>
      <c r="X136" s="134"/>
      <c r="Y136" s="134"/>
      <c r="Z136" s="134"/>
      <c r="AA136" s="134"/>
      <c r="AB136" s="134"/>
      <c r="AC136" s="134"/>
      <c r="AD136" s="134"/>
      <c r="AE136" s="134"/>
    </row>
    <row r="137" spans="2:31">
      <c r="B137" s="1319">
        <f t="shared" si="5"/>
        <v>-1</v>
      </c>
      <c r="D137" s="1310"/>
      <c r="E137" s="1310"/>
      <c r="F137" s="1321"/>
      <c r="G137" s="1310"/>
      <c r="H137" s="1310"/>
      <c r="I137" s="1310"/>
      <c r="J137" s="1321"/>
      <c r="K137" s="1321"/>
      <c r="L137" s="1310"/>
      <c r="N137" s="1322">
        <f t="shared" si="6"/>
        <v>0</v>
      </c>
      <c r="O137" s="1323">
        <f t="shared" si="7"/>
        <v>0</v>
      </c>
      <c r="P137" s="1323">
        <f>O137/'1.5 Universal Data'!$E$36</f>
        <v>0</v>
      </c>
      <c r="R137" s="134"/>
      <c r="S137" s="134"/>
      <c r="T137" s="134"/>
      <c r="U137" s="134"/>
      <c r="V137" s="134"/>
      <c r="W137" s="134"/>
      <c r="X137" s="134"/>
      <c r="Y137" s="134"/>
      <c r="Z137" s="134"/>
      <c r="AA137" s="134"/>
      <c r="AB137" s="134"/>
      <c r="AC137" s="134"/>
      <c r="AD137" s="134"/>
      <c r="AE137" s="134"/>
    </row>
    <row r="138" spans="2:31">
      <c r="B138" s="1319">
        <f t="shared" si="5"/>
        <v>-1</v>
      </c>
      <c r="D138" s="1310"/>
      <c r="E138" s="1310"/>
      <c r="F138" s="1321"/>
      <c r="G138" s="1310"/>
      <c r="H138" s="1310"/>
      <c r="I138" s="1310"/>
      <c r="J138" s="1321"/>
      <c r="K138" s="1321"/>
      <c r="L138" s="1310"/>
      <c r="N138" s="1322">
        <f t="shared" si="6"/>
        <v>0</v>
      </c>
      <c r="O138" s="1323">
        <f t="shared" si="7"/>
        <v>0</v>
      </c>
      <c r="P138" s="1323">
        <f>O138/'1.5 Universal Data'!$E$36</f>
        <v>0</v>
      </c>
      <c r="R138" s="134"/>
      <c r="S138" s="134"/>
      <c r="T138" s="134"/>
      <c r="U138" s="134"/>
      <c r="V138" s="134"/>
      <c r="W138" s="134"/>
      <c r="X138" s="134"/>
      <c r="Y138" s="134"/>
      <c r="Z138" s="134"/>
      <c r="AA138" s="134"/>
      <c r="AB138" s="134"/>
      <c r="AC138" s="134"/>
      <c r="AD138" s="134"/>
      <c r="AE138" s="134"/>
    </row>
    <row r="139" spans="2:31">
      <c r="B139" s="1319">
        <f t="shared" ref="B139:B202" si="8">IF(G139="buy",1,-1)</f>
        <v>-1</v>
      </c>
      <c r="D139" s="1310"/>
      <c r="E139" s="1310"/>
      <c r="F139" s="1321"/>
      <c r="G139" s="1310"/>
      <c r="H139" s="1310"/>
      <c r="I139" s="1310"/>
      <c r="J139" s="1321"/>
      <c r="K139" s="1321"/>
      <c r="L139" s="1310"/>
      <c r="N139" s="1322">
        <f t="shared" si="6"/>
        <v>0</v>
      </c>
      <c r="O139" s="1323">
        <f t="shared" si="7"/>
        <v>0</v>
      </c>
      <c r="P139" s="1323">
        <f>O139/'1.5 Universal Data'!$E$36</f>
        <v>0</v>
      </c>
      <c r="R139" s="134"/>
      <c r="S139" s="134"/>
      <c r="T139" s="134"/>
      <c r="U139" s="134"/>
      <c r="V139" s="134"/>
      <c r="W139" s="134"/>
      <c r="X139" s="134"/>
      <c r="Y139" s="134"/>
      <c r="Z139" s="134"/>
      <c r="AA139" s="134"/>
      <c r="AB139" s="134"/>
      <c r="AC139" s="134"/>
      <c r="AD139" s="134"/>
      <c r="AE139" s="134"/>
    </row>
    <row r="140" spans="2:31">
      <c r="B140" s="1319">
        <f t="shared" si="8"/>
        <v>-1</v>
      </c>
      <c r="D140" s="1310"/>
      <c r="E140" s="1310"/>
      <c r="F140" s="1321"/>
      <c r="G140" s="1310"/>
      <c r="H140" s="1310"/>
      <c r="I140" s="1310"/>
      <c r="J140" s="1321"/>
      <c r="K140" s="1321"/>
      <c r="L140" s="1310"/>
      <c r="N140" s="1322">
        <f t="shared" si="6"/>
        <v>0</v>
      </c>
      <c r="O140" s="1323">
        <f t="shared" si="7"/>
        <v>0</v>
      </c>
      <c r="P140" s="1323">
        <f>O140/'1.5 Universal Data'!$E$36</f>
        <v>0</v>
      </c>
      <c r="R140" s="134"/>
      <c r="S140" s="134"/>
      <c r="T140" s="134"/>
      <c r="U140" s="134"/>
      <c r="V140" s="134"/>
      <c r="W140" s="134"/>
      <c r="X140" s="134"/>
      <c r="Y140" s="134"/>
      <c r="Z140" s="134"/>
      <c r="AA140" s="134"/>
      <c r="AB140" s="134"/>
      <c r="AC140" s="134"/>
      <c r="AD140" s="134"/>
      <c r="AE140" s="134"/>
    </row>
    <row r="141" spans="2:31">
      <c r="B141" s="1319">
        <f t="shared" si="8"/>
        <v>-1</v>
      </c>
      <c r="D141" s="1310"/>
      <c r="E141" s="1310"/>
      <c r="F141" s="1321"/>
      <c r="G141" s="1310"/>
      <c r="H141" s="1310"/>
      <c r="I141" s="1310"/>
      <c r="J141" s="1321"/>
      <c r="K141" s="1321"/>
      <c r="L141" s="1310"/>
      <c r="N141" s="1322">
        <f t="shared" si="6"/>
        <v>0</v>
      </c>
      <c r="O141" s="1323">
        <f t="shared" si="7"/>
        <v>0</v>
      </c>
      <c r="P141" s="1323">
        <f>O141/'1.5 Universal Data'!$E$36</f>
        <v>0</v>
      </c>
      <c r="R141" s="134"/>
      <c r="S141" s="134"/>
      <c r="T141" s="134"/>
      <c r="U141" s="134"/>
      <c r="V141" s="134"/>
      <c r="W141" s="134"/>
      <c r="X141" s="134"/>
      <c r="Y141" s="134"/>
      <c r="Z141" s="134"/>
      <c r="AA141" s="134"/>
      <c r="AB141" s="134"/>
      <c r="AC141" s="134"/>
      <c r="AD141" s="134"/>
      <c r="AE141" s="134"/>
    </row>
    <row r="142" spans="2:31">
      <c r="B142" s="1319">
        <f t="shared" si="8"/>
        <v>-1</v>
      </c>
      <c r="D142" s="1310"/>
      <c r="E142" s="1310"/>
      <c r="F142" s="1321"/>
      <c r="G142" s="1310"/>
      <c r="H142" s="1310"/>
      <c r="I142" s="1310"/>
      <c r="J142" s="1321"/>
      <c r="K142" s="1321"/>
      <c r="L142" s="1310"/>
      <c r="N142" s="1322">
        <f t="shared" si="6"/>
        <v>0</v>
      </c>
      <c r="O142" s="1323">
        <f t="shared" si="7"/>
        <v>0</v>
      </c>
      <c r="P142" s="1323">
        <f>O142/'1.5 Universal Data'!$E$36</f>
        <v>0</v>
      </c>
      <c r="R142" s="134"/>
      <c r="S142" s="134"/>
      <c r="T142" s="134"/>
      <c r="U142" s="134"/>
      <c r="V142" s="134"/>
      <c r="W142" s="134"/>
      <c r="X142" s="134"/>
      <c r="Y142" s="134"/>
      <c r="Z142" s="134"/>
      <c r="AA142" s="134"/>
      <c r="AB142" s="134"/>
      <c r="AC142" s="134"/>
      <c r="AD142" s="134"/>
      <c r="AE142" s="134"/>
    </row>
    <row r="143" spans="2:31">
      <c r="B143" s="1319">
        <f t="shared" si="8"/>
        <v>-1</v>
      </c>
      <c r="D143" s="1310"/>
      <c r="E143" s="1310"/>
      <c r="F143" s="1321"/>
      <c r="G143" s="1310"/>
      <c r="H143" s="1310"/>
      <c r="I143" s="1310"/>
      <c r="J143" s="1321"/>
      <c r="K143" s="1321"/>
      <c r="L143" s="1310"/>
      <c r="N143" s="1322">
        <f t="shared" si="6"/>
        <v>0</v>
      </c>
      <c r="O143" s="1323">
        <f t="shared" si="7"/>
        <v>0</v>
      </c>
      <c r="P143" s="1323">
        <f>O143/'1.5 Universal Data'!$E$36</f>
        <v>0</v>
      </c>
      <c r="R143" s="134"/>
      <c r="S143" s="134"/>
      <c r="T143" s="134"/>
      <c r="U143" s="134"/>
      <c r="V143" s="134"/>
      <c r="W143" s="134"/>
      <c r="X143" s="134"/>
      <c r="Y143" s="134"/>
      <c r="Z143" s="134"/>
      <c r="AA143" s="134"/>
      <c r="AB143" s="134"/>
      <c r="AC143" s="134"/>
      <c r="AD143" s="134"/>
      <c r="AE143" s="134"/>
    </row>
    <row r="144" spans="2:31">
      <c r="B144" s="1319">
        <f t="shared" si="8"/>
        <v>-1</v>
      </c>
      <c r="D144" s="1310"/>
      <c r="E144" s="1310"/>
      <c r="F144" s="1321"/>
      <c r="G144" s="1310"/>
      <c r="H144" s="1310"/>
      <c r="I144" s="1310"/>
      <c r="J144" s="1321"/>
      <c r="K144" s="1321"/>
      <c r="L144" s="1310"/>
      <c r="N144" s="1322">
        <f t="shared" si="6"/>
        <v>0</v>
      </c>
      <c r="O144" s="1323">
        <f t="shared" si="7"/>
        <v>0</v>
      </c>
      <c r="P144" s="1323">
        <f>O144/'1.5 Universal Data'!$E$36</f>
        <v>0</v>
      </c>
      <c r="R144" s="134"/>
      <c r="S144" s="134"/>
      <c r="T144" s="134"/>
      <c r="U144" s="134"/>
      <c r="V144" s="134"/>
      <c r="W144" s="134"/>
      <c r="X144" s="134"/>
      <c r="Y144" s="134"/>
      <c r="Z144" s="134"/>
      <c r="AA144" s="134"/>
      <c r="AB144" s="134"/>
      <c r="AC144" s="134"/>
      <c r="AD144" s="134"/>
      <c r="AE144" s="134"/>
    </row>
    <row r="145" spans="2:31">
      <c r="B145" s="1319">
        <f t="shared" si="8"/>
        <v>-1</v>
      </c>
      <c r="D145" s="1310"/>
      <c r="E145" s="1310"/>
      <c r="F145" s="1321"/>
      <c r="G145" s="1310"/>
      <c r="H145" s="1310"/>
      <c r="I145" s="1310"/>
      <c r="J145" s="1321"/>
      <c r="K145" s="1321"/>
      <c r="L145" s="1310"/>
      <c r="N145" s="1322">
        <f t="shared" ref="N145:N208" si="9">+H145*((K145-J145)+1)*B145</f>
        <v>0</v>
      </c>
      <c r="O145" s="1323">
        <f t="shared" ref="O145:O208" si="10">N145*L145</f>
        <v>0</v>
      </c>
      <c r="P145" s="1323">
        <f>O145/'1.5 Universal Data'!$E$36</f>
        <v>0</v>
      </c>
      <c r="R145" s="134"/>
      <c r="S145" s="134"/>
      <c r="T145" s="134"/>
      <c r="U145" s="134"/>
      <c r="V145" s="134"/>
      <c r="W145" s="134"/>
      <c r="X145" s="134"/>
      <c r="Y145" s="134"/>
      <c r="Z145" s="134"/>
      <c r="AA145" s="134"/>
      <c r="AB145" s="134"/>
      <c r="AC145" s="134"/>
      <c r="AD145" s="134"/>
      <c r="AE145" s="134"/>
    </row>
    <row r="146" spans="2:31">
      <c r="B146" s="1319">
        <f t="shared" si="8"/>
        <v>-1</v>
      </c>
      <c r="D146" s="1310"/>
      <c r="E146" s="1310"/>
      <c r="F146" s="1321"/>
      <c r="G146" s="1310"/>
      <c r="H146" s="1310"/>
      <c r="I146" s="1310"/>
      <c r="J146" s="1321"/>
      <c r="K146" s="1321"/>
      <c r="L146" s="1310"/>
      <c r="N146" s="1322">
        <f t="shared" si="9"/>
        <v>0</v>
      </c>
      <c r="O146" s="1323">
        <f t="shared" si="10"/>
        <v>0</v>
      </c>
      <c r="P146" s="1323">
        <f>O146/'1.5 Universal Data'!$E$36</f>
        <v>0</v>
      </c>
      <c r="R146" s="134"/>
      <c r="S146" s="134"/>
      <c r="T146" s="134"/>
      <c r="U146" s="134"/>
      <c r="V146" s="134"/>
      <c r="W146" s="134"/>
      <c r="X146" s="134"/>
      <c r="Y146" s="134"/>
      <c r="Z146" s="134"/>
      <c r="AA146" s="134"/>
      <c r="AB146" s="134"/>
      <c r="AC146" s="134"/>
      <c r="AD146" s="134"/>
      <c r="AE146" s="134"/>
    </row>
    <row r="147" spans="2:31">
      <c r="B147" s="1319">
        <f t="shared" si="8"/>
        <v>-1</v>
      </c>
      <c r="D147" s="1310"/>
      <c r="E147" s="1310"/>
      <c r="F147" s="1321"/>
      <c r="G147" s="1310"/>
      <c r="H147" s="1310"/>
      <c r="I147" s="1310"/>
      <c r="J147" s="1321"/>
      <c r="K147" s="1321"/>
      <c r="L147" s="1310"/>
      <c r="N147" s="1322">
        <f t="shared" si="9"/>
        <v>0</v>
      </c>
      <c r="O147" s="1323">
        <f t="shared" si="10"/>
        <v>0</v>
      </c>
      <c r="P147" s="1323">
        <f>O147/'1.5 Universal Data'!$E$36</f>
        <v>0</v>
      </c>
      <c r="R147" s="134"/>
      <c r="S147" s="134"/>
      <c r="T147" s="134"/>
      <c r="U147" s="134"/>
      <c r="V147" s="134"/>
      <c r="W147" s="134"/>
      <c r="X147" s="134"/>
      <c r="Y147" s="134"/>
      <c r="Z147" s="134"/>
      <c r="AA147" s="134"/>
      <c r="AB147" s="134"/>
      <c r="AC147" s="134"/>
      <c r="AD147" s="134"/>
      <c r="AE147" s="134"/>
    </row>
    <row r="148" spans="2:31">
      <c r="B148" s="1319">
        <f t="shared" si="8"/>
        <v>-1</v>
      </c>
      <c r="D148" s="1310"/>
      <c r="E148" s="1310"/>
      <c r="F148" s="1321"/>
      <c r="G148" s="1310"/>
      <c r="H148" s="1310"/>
      <c r="I148" s="1310"/>
      <c r="J148" s="1321"/>
      <c r="K148" s="1321"/>
      <c r="L148" s="1310"/>
      <c r="N148" s="1322">
        <f t="shared" si="9"/>
        <v>0</v>
      </c>
      <c r="O148" s="1323">
        <f t="shared" si="10"/>
        <v>0</v>
      </c>
      <c r="P148" s="1323">
        <f>O148/'1.5 Universal Data'!$E$36</f>
        <v>0</v>
      </c>
      <c r="R148" s="134"/>
      <c r="S148" s="134"/>
      <c r="T148" s="134"/>
      <c r="U148" s="134"/>
      <c r="V148" s="134"/>
      <c r="W148" s="134"/>
      <c r="X148" s="134"/>
      <c r="Y148" s="134"/>
      <c r="Z148" s="134"/>
      <c r="AA148" s="134"/>
      <c r="AB148" s="134"/>
      <c r="AC148" s="134"/>
      <c r="AD148" s="134"/>
      <c r="AE148" s="134"/>
    </row>
    <row r="149" spans="2:31">
      <c r="B149" s="1319">
        <f t="shared" si="8"/>
        <v>-1</v>
      </c>
      <c r="D149" s="1310"/>
      <c r="E149" s="1310"/>
      <c r="F149" s="1321"/>
      <c r="G149" s="1310"/>
      <c r="H149" s="1310"/>
      <c r="I149" s="1310"/>
      <c r="J149" s="1321"/>
      <c r="K149" s="1321"/>
      <c r="L149" s="1310"/>
      <c r="N149" s="1322">
        <f t="shared" si="9"/>
        <v>0</v>
      </c>
      <c r="O149" s="1323">
        <f t="shared" si="10"/>
        <v>0</v>
      </c>
      <c r="P149" s="1323">
        <f>O149/'1.5 Universal Data'!$E$36</f>
        <v>0</v>
      </c>
      <c r="R149" s="134"/>
      <c r="S149" s="134"/>
      <c r="T149" s="134"/>
      <c r="U149" s="134"/>
      <c r="V149" s="134"/>
      <c r="W149" s="134"/>
      <c r="X149" s="134"/>
      <c r="Y149" s="134"/>
      <c r="Z149" s="134"/>
      <c r="AA149" s="134"/>
      <c r="AB149" s="134"/>
      <c r="AC149" s="134"/>
      <c r="AD149" s="134"/>
      <c r="AE149" s="134"/>
    </row>
    <row r="150" spans="2:31">
      <c r="B150" s="1319">
        <f t="shared" si="8"/>
        <v>-1</v>
      </c>
      <c r="D150" s="1310"/>
      <c r="E150" s="1310"/>
      <c r="F150" s="1321"/>
      <c r="G150" s="1310"/>
      <c r="H150" s="1310"/>
      <c r="I150" s="1310"/>
      <c r="J150" s="1321"/>
      <c r="K150" s="1321"/>
      <c r="L150" s="1310"/>
      <c r="N150" s="1322">
        <f t="shared" si="9"/>
        <v>0</v>
      </c>
      <c r="O150" s="1323">
        <f t="shared" si="10"/>
        <v>0</v>
      </c>
      <c r="P150" s="1323">
        <f>O150/'1.5 Universal Data'!$E$36</f>
        <v>0</v>
      </c>
      <c r="R150" s="134"/>
      <c r="S150" s="134"/>
      <c r="T150" s="134"/>
      <c r="U150" s="134"/>
      <c r="V150" s="134"/>
      <c r="W150" s="134"/>
      <c r="X150" s="134"/>
      <c r="Y150" s="134"/>
      <c r="Z150" s="134"/>
      <c r="AA150" s="134"/>
      <c r="AB150" s="134"/>
      <c r="AC150" s="134"/>
      <c r="AD150" s="134"/>
      <c r="AE150" s="134"/>
    </row>
    <row r="151" spans="2:31">
      <c r="B151" s="1319">
        <f t="shared" si="8"/>
        <v>-1</v>
      </c>
      <c r="D151" s="1310"/>
      <c r="E151" s="1310"/>
      <c r="F151" s="1321"/>
      <c r="G151" s="1310"/>
      <c r="H151" s="1310"/>
      <c r="I151" s="1310"/>
      <c r="J151" s="1321"/>
      <c r="K151" s="1321"/>
      <c r="L151" s="1310"/>
      <c r="N151" s="1322">
        <f t="shared" si="9"/>
        <v>0</v>
      </c>
      <c r="O151" s="1323">
        <f t="shared" si="10"/>
        <v>0</v>
      </c>
      <c r="P151" s="1323">
        <f>O151/'1.5 Universal Data'!$E$36</f>
        <v>0</v>
      </c>
      <c r="R151" s="134"/>
      <c r="S151" s="134"/>
      <c r="T151" s="134"/>
      <c r="U151" s="134"/>
      <c r="V151" s="134"/>
      <c r="W151" s="134"/>
      <c r="X151" s="134"/>
      <c r="Y151" s="134"/>
      <c r="Z151" s="134"/>
      <c r="AA151" s="134"/>
      <c r="AB151" s="134"/>
      <c r="AC151" s="134"/>
      <c r="AD151" s="134"/>
      <c r="AE151" s="134"/>
    </row>
    <row r="152" spans="2:31">
      <c r="B152" s="1319">
        <f t="shared" si="8"/>
        <v>-1</v>
      </c>
      <c r="D152" s="1310"/>
      <c r="E152" s="1310"/>
      <c r="F152" s="1321"/>
      <c r="G152" s="1310"/>
      <c r="H152" s="1310"/>
      <c r="I152" s="1310"/>
      <c r="J152" s="1321"/>
      <c r="K152" s="1321"/>
      <c r="L152" s="1310"/>
      <c r="N152" s="1322">
        <f t="shared" si="9"/>
        <v>0</v>
      </c>
      <c r="O152" s="1323">
        <f t="shared" si="10"/>
        <v>0</v>
      </c>
      <c r="P152" s="1323">
        <f>O152/'1.5 Universal Data'!$E$36</f>
        <v>0</v>
      </c>
      <c r="R152" s="134"/>
      <c r="S152" s="134"/>
      <c r="T152" s="134"/>
      <c r="U152" s="134"/>
      <c r="V152" s="134"/>
      <c r="W152" s="134"/>
      <c r="X152" s="134"/>
      <c r="Y152" s="134"/>
      <c r="Z152" s="134"/>
      <c r="AA152" s="134"/>
      <c r="AB152" s="134"/>
      <c r="AC152" s="134"/>
      <c r="AD152" s="134"/>
      <c r="AE152" s="134"/>
    </row>
    <row r="153" spans="2:31">
      <c r="B153" s="1319">
        <f t="shared" si="8"/>
        <v>-1</v>
      </c>
      <c r="D153" s="1310"/>
      <c r="E153" s="1310"/>
      <c r="F153" s="1321"/>
      <c r="G153" s="1310"/>
      <c r="H153" s="1310"/>
      <c r="I153" s="1310"/>
      <c r="J153" s="1321"/>
      <c r="K153" s="1321"/>
      <c r="L153" s="1310"/>
      <c r="N153" s="1322">
        <f t="shared" si="9"/>
        <v>0</v>
      </c>
      <c r="O153" s="1323">
        <f t="shared" si="10"/>
        <v>0</v>
      </c>
      <c r="P153" s="1323">
        <f>O153/'1.5 Universal Data'!$E$36</f>
        <v>0</v>
      </c>
      <c r="R153" s="134"/>
      <c r="S153" s="134"/>
      <c r="T153" s="134"/>
      <c r="U153" s="134"/>
      <c r="V153" s="134"/>
      <c r="W153" s="134"/>
      <c r="X153" s="134"/>
      <c r="Y153" s="134"/>
      <c r="Z153" s="134"/>
      <c r="AA153" s="134"/>
      <c r="AB153" s="134"/>
      <c r="AC153" s="134"/>
      <c r="AD153" s="134"/>
      <c r="AE153" s="134"/>
    </row>
    <row r="154" spans="2:31">
      <c r="B154" s="1319">
        <f t="shared" si="8"/>
        <v>-1</v>
      </c>
      <c r="D154" s="1310"/>
      <c r="E154" s="1310"/>
      <c r="F154" s="1321"/>
      <c r="G154" s="1310"/>
      <c r="H154" s="1310"/>
      <c r="I154" s="1310"/>
      <c r="J154" s="1321"/>
      <c r="K154" s="1321"/>
      <c r="L154" s="1310"/>
      <c r="N154" s="1322">
        <f t="shared" si="9"/>
        <v>0</v>
      </c>
      <c r="O154" s="1323">
        <f t="shared" si="10"/>
        <v>0</v>
      </c>
      <c r="P154" s="1323">
        <f>O154/'1.5 Universal Data'!$E$36</f>
        <v>0</v>
      </c>
      <c r="R154" s="134"/>
      <c r="S154" s="134"/>
      <c r="T154" s="134"/>
      <c r="U154" s="134"/>
      <c r="V154" s="134"/>
      <c r="W154" s="134"/>
      <c r="X154" s="134"/>
      <c r="Y154" s="134"/>
      <c r="Z154" s="134"/>
      <c r="AA154" s="134"/>
      <c r="AB154" s="134"/>
      <c r="AC154" s="134"/>
      <c r="AD154" s="134"/>
      <c r="AE154" s="134"/>
    </row>
    <row r="155" spans="2:31">
      <c r="B155" s="1319">
        <f t="shared" si="8"/>
        <v>-1</v>
      </c>
      <c r="D155" s="1310"/>
      <c r="E155" s="1310"/>
      <c r="F155" s="1321"/>
      <c r="G155" s="1310"/>
      <c r="H155" s="1310"/>
      <c r="I155" s="1310"/>
      <c r="J155" s="1321"/>
      <c r="K155" s="1321"/>
      <c r="L155" s="1310"/>
      <c r="N155" s="1322">
        <f t="shared" si="9"/>
        <v>0</v>
      </c>
      <c r="O155" s="1323">
        <f t="shared" si="10"/>
        <v>0</v>
      </c>
      <c r="P155" s="1323">
        <f>O155/'1.5 Universal Data'!$E$36</f>
        <v>0</v>
      </c>
      <c r="R155" s="134"/>
      <c r="S155" s="134"/>
      <c r="T155" s="134"/>
      <c r="U155" s="134"/>
      <c r="V155" s="134"/>
      <c r="W155" s="134"/>
      <c r="X155" s="134"/>
      <c r="Y155" s="134"/>
      <c r="Z155" s="134"/>
      <c r="AA155" s="134"/>
      <c r="AB155" s="134"/>
      <c r="AC155" s="134"/>
      <c r="AD155" s="134"/>
      <c r="AE155" s="134"/>
    </row>
    <row r="156" spans="2:31">
      <c r="B156" s="1319">
        <f t="shared" si="8"/>
        <v>-1</v>
      </c>
      <c r="D156" s="1310"/>
      <c r="E156" s="1310"/>
      <c r="F156" s="1321"/>
      <c r="G156" s="1310"/>
      <c r="H156" s="1310"/>
      <c r="I156" s="1310"/>
      <c r="J156" s="1321"/>
      <c r="K156" s="1321"/>
      <c r="L156" s="1310"/>
      <c r="N156" s="1322">
        <f t="shared" si="9"/>
        <v>0</v>
      </c>
      <c r="O156" s="1323">
        <f t="shared" si="10"/>
        <v>0</v>
      </c>
      <c r="P156" s="1323">
        <f>O156/'1.5 Universal Data'!$E$36</f>
        <v>0</v>
      </c>
      <c r="R156" s="134"/>
      <c r="S156" s="134"/>
      <c r="T156" s="134"/>
      <c r="U156" s="134"/>
      <c r="V156" s="134"/>
      <c r="W156" s="134"/>
      <c r="X156" s="134"/>
      <c r="Y156" s="134"/>
      <c r="Z156" s="134"/>
      <c r="AA156" s="134"/>
      <c r="AB156" s="134"/>
      <c r="AC156" s="134"/>
      <c r="AD156" s="134"/>
      <c r="AE156" s="134"/>
    </row>
    <row r="157" spans="2:31">
      <c r="B157" s="1319">
        <f t="shared" si="8"/>
        <v>-1</v>
      </c>
      <c r="D157" s="1310"/>
      <c r="E157" s="1310"/>
      <c r="F157" s="1321"/>
      <c r="G157" s="1310"/>
      <c r="H157" s="1310"/>
      <c r="I157" s="1310"/>
      <c r="J157" s="1321"/>
      <c r="K157" s="1321"/>
      <c r="L157" s="1310"/>
      <c r="N157" s="1322">
        <f t="shared" si="9"/>
        <v>0</v>
      </c>
      <c r="O157" s="1323">
        <f t="shared" si="10"/>
        <v>0</v>
      </c>
      <c r="P157" s="1323">
        <f>O157/'1.5 Universal Data'!$E$36</f>
        <v>0</v>
      </c>
      <c r="R157" s="134"/>
      <c r="S157" s="134"/>
      <c r="T157" s="134"/>
      <c r="U157" s="134"/>
      <c r="V157" s="134"/>
      <c r="W157" s="134"/>
      <c r="X157" s="134"/>
      <c r="Y157" s="134"/>
      <c r="Z157" s="134"/>
      <c r="AA157" s="134"/>
      <c r="AB157" s="134"/>
      <c r="AC157" s="134"/>
      <c r="AD157" s="134"/>
      <c r="AE157" s="134"/>
    </row>
    <row r="158" spans="2:31">
      <c r="B158" s="1319">
        <f t="shared" si="8"/>
        <v>-1</v>
      </c>
      <c r="D158" s="1310"/>
      <c r="E158" s="1310"/>
      <c r="F158" s="1321"/>
      <c r="G158" s="1310"/>
      <c r="H158" s="1310"/>
      <c r="I158" s="1310"/>
      <c r="J158" s="1321"/>
      <c r="K158" s="1321"/>
      <c r="L158" s="1310"/>
      <c r="N158" s="1322">
        <f t="shared" si="9"/>
        <v>0</v>
      </c>
      <c r="O158" s="1323">
        <f t="shared" si="10"/>
        <v>0</v>
      </c>
      <c r="P158" s="1323">
        <f>O158/'1.5 Universal Data'!$E$36</f>
        <v>0</v>
      </c>
      <c r="R158" s="134"/>
      <c r="S158" s="134"/>
      <c r="T158" s="134"/>
      <c r="U158" s="134"/>
      <c r="V158" s="134"/>
      <c r="W158" s="134"/>
      <c r="X158" s="134"/>
      <c r="Y158" s="134"/>
      <c r="Z158" s="134"/>
      <c r="AA158" s="134"/>
      <c r="AB158" s="134"/>
      <c r="AC158" s="134"/>
      <c r="AD158" s="134"/>
      <c r="AE158" s="134"/>
    </row>
    <row r="159" spans="2:31">
      <c r="B159" s="1319">
        <f t="shared" si="8"/>
        <v>-1</v>
      </c>
      <c r="D159" s="1310"/>
      <c r="E159" s="1310"/>
      <c r="F159" s="1321"/>
      <c r="G159" s="1310"/>
      <c r="H159" s="1310"/>
      <c r="I159" s="1310"/>
      <c r="J159" s="1321"/>
      <c r="K159" s="1321"/>
      <c r="L159" s="1310"/>
      <c r="N159" s="1322">
        <f t="shared" si="9"/>
        <v>0</v>
      </c>
      <c r="O159" s="1323">
        <f t="shared" si="10"/>
        <v>0</v>
      </c>
      <c r="P159" s="1323">
        <f>O159/'1.5 Universal Data'!$E$36</f>
        <v>0</v>
      </c>
      <c r="R159" s="134"/>
      <c r="S159" s="134"/>
      <c r="T159" s="134"/>
      <c r="U159" s="134"/>
      <c r="V159" s="134"/>
      <c r="W159" s="134"/>
      <c r="X159" s="134"/>
      <c r="Y159" s="134"/>
      <c r="Z159" s="134"/>
      <c r="AA159" s="134"/>
      <c r="AB159" s="134"/>
      <c r="AC159" s="134"/>
      <c r="AD159" s="134"/>
      <c r="AE159" s="134"/>
    </row>
    <row r="160" spans="2:31">
      <c r="B160" s="1319">
        <f t="shared" si="8"/>
        <v>-1</v>
      </c>
      <c r="D160" s="1310"/>
      <c r="E160" s="1310"/>
      <c r="F160" s="1321"/>
      <c r="G160" s="1310"/>
      <c r="H160" s="1310"/>
      <c r="I160" s="1310"/>
      <c r="J160" s="1321"/>
      <c r="K160" s="1321"/>
      <c r="L160" s="1310"/>
      <c r="N160" s="1322">
        <f t="shared" si="9"/>
        <v>0</v>
      </c>
      <c r="O160" s="1323">
        <f t="shared" si="10"/>
        <v>0</v>
      </c>
      <c r="P160" s="1323">
        <f>O160/'1.5 Universal Data'!$E$36</f>
        <v>0</v>
      </c>
      <c r="R160" s="134"/>
      <c r="S160" s="134"/>
      <c r="T160" s="134"/>
      <c r="U160" s="134"/>
      <c r="V160" s="134"/>
      <c r="W160" s="134"/>
      <c r="X160" s="134"/>
      <c r="Y160" s="134"/>
      <c r="Z160" s="134"/>
      <c r="AA160" s="134"/>
      <c r="AB160" s="134"/>
      <c r="AC160" s="134"/>
      <c r="AD160" s="134"/>
      <c r="AE160" s="134"/>
    </row>
    <row r="161" spans="2:31">
      <c r="B161" s="1319">
        <f t="shared" si="8"/>
        <v>-1</v>
      </c>
      <c r="D161" s="1310"/>
      <c r="E161" s="1310"/>
      <c r="F161" s="1321"/>
      <c r="G161" s="1310"/>
      <c r="H161" s="1310"/>
      <c r="I161" s="1310"/>
      <c r="J161" s="1321"/>
      <c r="K161" s="1321"/>
      <c r="L161" s="1310"/>
      <c r="N161" s="1322">
        <f t="shared" si="9"/>
        <v>0</v>
      </c>
      <c r="O161" s="1323">
        <f t="shared" si="10"/>
        <v>0</v>
      </c>
      <c r="P161" s="1323">
        <f>O161/'1.5 Universal Data'!$E$36</f>
        <v>0</v>
      </c>
      <c r="R161" s="134"/>
      <c r="S161" s="134"/>
      <c r="T161" s="134"/>
      <c r="U161" s="134"/>
      <c r="V161" s="134"/>
      <c r="W161" s="134"/>
      <c r="X161" s="134"/>
      <c r="Y161" s="134"/>
      <c r="Z161" s="134"/>
      <c r="AA161" s="134"/>
      <c r="AB161" s="134"/>
      <c r="AC161" s="134"/>
      <c r="AD161" s="134"/>
      <c r="AE161" s="134"/>
    </row>
    <row r="162" spans="2:31">
      <c r="B162" s="1319">
        <f t="shared" si="8"/>
        <v>-1</v>
      </c>
      <c r="D162" s="1310"/>
      <c r="E162" s="1310"/>
      <c r="F162" s="1321"/>
      <c r="G162" s="1310"/>
      <c r="H162" s="1310"/>
      <c r="I162" s="1310"/>
      <c r="J162" s="1321"/>
      <c r="K162" s="1321"/>
      <c r="L162" s="1310"/>
      <c r="N162" s="1322">
        <f t="shared" si="9"/>
        <v>0</v>
      </c>
      <c r="O162" s="1323">
        <f t="shared" si="10"/>
        <v>0</v>
      </c>
      <c r="P162" s="1323">
        <f>O162/'1.5 Universal Data'!$E$36</f>
        <v>0</v>
      </c>
      <c r="R162" s="134"/>
      <c r="S162" s="134"/>
      <c r="T162" s="134"/>
      <c r="U162" s="134"/>
      <c r="V162" s="134"/>
      <c r="W162" s="134"/>
      <c r="X162" s="134"/>
      <c r="Y162" s="134"/>
      <c r="Z162" s="134"/>
      <c r="AA162" s="134"/>
      <c r="AB162" s="134"/>
      <c r="AC162" s="134"/>
      <c r="AD162" s="134"/>
      <c r="AE162" s="134"/>
    </row>
    <row r="163" spans="2:31">
      <c r="B163" s="1319">
        <f t="shared" si="8"/>
        <v>-1</v>
      </c>
      <c r="D163" s="1310"/>
      <c r="E163" s="1310"/>
      <c r="F163" s="1321"/>
      <c r="G163" s="1310"/>
      <c r="H163" s="1310"/>
      <c r="I163" s="1310"/>
      <c r="J163" s="1321"/>
      <c r="K163" s="1321"/>
      <c r="L163" s="1310"/>
      <c r="N163" s="1322">
        <f t="shared" si="9"/>
        <v>0</v>
      </c>
      <c r="O163" s="1323">
        <f t="shared" si="10"/>
        <v>0</v>
      </c>
      <c r="P163" s="1323">
        <f>O163/'1.5 Universal Data'!$E$36</f>
        <v>0</v>
      </c>
      <c r="R163" s="134"/>
      <c r="S163" s="134"/>
      <c r="T163" s="134"/>
      <c r="U163" s="134"/>
      <c r="V163" s="134"/>
      <c r="W163" s="134"/>
      <c r="X163" s="134"/>
      <c r="Y163" s="134"/>
      <c r="Z163" s="134"/>
      <c r="AA163" s="134"/>
      <c r="AB163" s="134"/>
      <c r="AC163" s="134"/>
      <c r="AD163" s="134"/>
      <c r="AE163" s="134"/>
    </row>
    <row r="164" spans="2:31">
      <c r="B164" s="1319">
        <f t="shared" si="8"/>
        <v>-1</v>
      </c>
      <c r="D164" s="1310"/>
      <c r="E164" s="1310"/>
      <c r="F164" s="1321"/>
      <c r="G164" s="1310"/>
      <c r="H164" s="1310"/>
      <c r="I164" s="1310"/>
      <c r="J164" s="1321"/>
      <c r="K164" s="1321"/>
      <c r="L164" s="1310"/>
      <c r="N164" s="1322">
        <f t="shared" si="9"/>
        <v>0</v>
      </c>
      <c r="O164" s="1323">
        <f t="shared" si="10"/>
        <v>0</v>
      </c>
      <c r="P164" s="1323">
        <f>O164/'1.5 Universal Data'!$E$36</f>
        <v>0</v>
      </c>
      <c r="R164" s="134"/>
      <c r="S164" s="134"/>
      <c r="T164" s="134"/>
      <c r="U164" s="134"/>
      <c r="V164" s="134"/>
      <c r="W164" s="134"/>
      <c r="X164" s="134"/>
      <c r="Y164" s="134"/>
      <c r="Z164" s="134"/>
      <c r="AA164" s="134"/>
      <c r="AB164" s="134"/>
      <c r="AC164" s="134"/>
      <c r="AD164" s="134"/>
      <c r="AE164" s="134"/>
    </row>
    <row r="165" spans="2:31">
      <c r="B165" s="1319">
        <f t="shared" si="8"/>
        <v>-1</v>
      </c>
      <c r="D165" s="1310"/>
      <c r="E165" s="1310"/>
      <c r="F165" s="1321"/>
      <c r="G165" s="1310"/>
      <c r="H165" s="1310"/>
      <c r="I165" s="1310"/>
      <c r="J165" s="1321"/>
      <c r="K165" s="1321"/>
      <c r="L165" s="1310"/>
      <c r="N165" s="1322">
        <f t="shared" si="9"/>
        <v>0</v>
      </c>
      <c r="O165" s="1323">
        <f t="shared" si="10"/>
        <v>0</v>
      </c>
      <c r="P165" s="1323">
        <f>O165/'1.5 Universal Data'!$E$36</f>
        <v>0</v>
      </c>
      <c r="R165" s="134"/>
      <c r="S165" s="134"/>
      <c r="T165" s="134"/>
      <c r="U165" s="134"/>
      <c r="V165" s="134"/>
      <c r="W165" s="134"/>
      <c r="X165" s="134"/>
      <c r="Y165" s="134"/>
      <c r="Z165" s="134"/>
      <c r="AA165" s="134"/>
      <c r="AB165" s="134"/>
      <c r="AC165" s="134"/>
      <c r="AD165" s="134"/>
      <c r="AE165" s="134"/>
    </row>
    <row r="166" spans="2:31">
      <c r="B166" s="1319">
        <f t="shared" si="8"/>
        <v>-1</v>
      </c>
      <c r="D166" s="1310"/>
      <c r="E166" s="1310"/>
      <c r="F166" s="1321"/>
      <c r="G166" s="1310"/>
      <c r="H166" s="1310"/>
      <c r="I166" s="1310"/>
      <c r="J166" s="1321"/>
      <c r="K166" s="1321"/>
      <c r="L166" s="1310"/>
      <c r="N166" s="1322">
        <f t="shared" si="9"/>
        <v>0</v>
      </c>
      <c r="O166" s="1323">
        <f t="shared" si="10"/>
        <v>0</v>
      </c>
      <c r="P166" s="1323">
        <f>O166/'1.5 Universal Data'!$E$36</f>
        <v>0</v>
      </c>
      <c r="R166" s="134"/>
      <c r="S166" s="134"/>
      <c r="T166" s="134"/>
      <c r="U166" s="134"/>
      <c r="V166" s="134"/>
      <c r="W166" s="134"/>
      <c r="X166" s="134"/>
      <c r="Y166" s="134"/>
      <c r="Z166" s="134"/>
      <c r="AA166" s="134"/>
      <c r="AB166" s="134"/>
      <c r="AC166" s="134"/>
      <c r="AD166" s="134"/>
      <c r="AE166" s="134"/>
    </row>
    <row r="167" spans="2:31">
      <c r="B167" s="1319">
        <f t="shared" si="8"/>
        <v>-1</v>
      </c>
      <c r="D167" s="1310"/>
      <c r="E167" s="1310"/>
      <c r="F167" s="1321"/>
      <c r="G167" s="1310"/>
      <c r="H167" s="1310"/>
      <c r="I167" s="1310"/>
      <c r="J167" s="1321"/>
      <c r="K167" s="1321"/>
      <c r="L167" s="1310"/>
      <c r="N167" s="1322">
        <f t="shared" si="9"/>
        <v>0</v>
      </c>
      <c r="O167" s="1323">
        <f t="shared" si="10"/>
        <v>0</v>
      </c>
      <c r="P167" s="1323">
        <f>O167/'1.5 Universal Data'!$E$36</f>
        <v>0</v>
      </c>
      <c r="R167" s="134"/>
      <c r="S167" s="134"/>
      <c r="T167" s="134"/>
      <c r="U167" s="134"/>
      <c r="V167" s="134"/>
      <c r="W167" s="134"/>
      <c r="X167" s="134"/>
      <c r="Y167" s="134"/>
      <c r="Z167" s="134"/>
      <c r="AA167" s="134"/>
      <c r="AB167" s="134"/>
      <c r="AC167" s="134"/>
      <c r="AD167" s="134"/>
      <c r="AE167" s="134"/>
    </row>
    <row r="168" spans="2:31">
      <c r="B168" s="1319">
        <f t="shared" si="8"/>
        <v>-1</v>
      </c>
      <c r="D168" s="1310"/>
      <c r="E168" s="1310"/>
      <c r="F168" s="1321"/>
      <c r="G168" s="1310"/>
      <c r="H168" s="1310"/>
      <c r="I168" s="1310"/>
      <c r="J168" s="1321"/>
      <c r="K168" s="1321"/>
      <c r="L168" s="1310"/>
      <c r="N168" s="1322">
        <f t="shared" si="9"/>
        <v>0</v>
      </c>
      <c r="O168" s="1323">
        <f t="shared" si="10"/>
        <v>0</v>
      </c>
      <c r="P168" s="1323">
        <f>O168/'1.5 Universal Data'!$E$36</f>
        <v>0</v>
      </c>
      <c r="R168" s="134"/>
      <c r="S168" s="134"/>
      <c r="T168" s="134"/>
      <c r="U168" s="134"/>
      <c r="V168" s="134"/>
      <c r="W168" s="134"/>
      <c r="X168" s="134"/>
      <c r="Y168" s="134"/>
      <c r="Z168" s="134"/>
      <c r="AA168" s="134"/>
      <c r="AB168" s="134"/>
      <c r="AC168" s="134"/>
      <c r="AD168" s="134"/>
      <c r="AE168" s="134"/>
    </row>
    <row r="169" spans="2:31">
      <c r="B169" s="1319">
        <f t="shared" si="8"/>
        <v>-1</v>
      </c>
      <c r="D169" s="1310"/>
      <c r="E169" s="1310"/>
      <c r="F169" s="1321"/>
      <c r="G169" s="1310"/>
      <c r="H169" s="1310"/>
      <c r="I169" s="1310"/>
      <c r="J169" s="1321"/>
      <c r="K169" s="1321"/>
      <c r="L169" s="1310"/>
      <c r="N169" s="1322">
        <f t="shared" si="9"/>
        <v>0</v>
      </c>
      <c r="O169" s="1323">
        <f t="shared" si="10"/>
        <v>0</v>
      </c>
      <c r="P169" s="1323">
        <f>O169/'1.5 Universal Data'!$E$36</f>
        <v>0</v>
      </c>
      <c r="R169" s="134"/>
      <c r="S169" s="134"/>
      <c r="T169" s="134"/>
      <c r="U169" s="134"/>
      <c r="V169" s="134"/>
      <c r="W169" s="134"/>
      <c r="X169" s="134"/>
      <c r="Y169" s="134"/>
      <c r="Z169" s="134"/>
      <c r="AA169" s="134"/>
      <c r="AB169" s="134"/>
      <c r="AC169" s="134"/>
      <c r="AD169" s="134"/>
      <c r="AE169" s="134"/>
    </row>
    <row r="170" spans="2:31">
      <c r="B170" s="1319">
        <f t="shared" si="8"/>
        <v>-1</v>
      </c>
      <c r="D170" s="1310"/>
      <c r="E170" s="1310"/>
      <c r="F170" s="1321"/>
      <c r="G170" s="1310"/>
      <c r="H170" s="1310"/>
      <c r="I170" s="1310"/>
      <c r="J170" s="1321"/>
      <c r="K170" s="1321"/>
      <c r="L170" s="1310"/>
      <c r="N170" s="1322">
        <f t="shared" si="9"/>
        <v>0</v>
      </c>
      <c r="O170" s="1323">
        <f t="shared" si="10"/>
        <v>0</v>
      </c>
      <c r="P170" s="1323">
        <f>O170/'1.5 Universal Data'!$E$36</f>
        <v>0</v>
      </c>
      <c r="R170" s="134"/>
      <c r="S170" s="134"/>
      <c r="T170" s="134"/>
      <c r="U170" s="134"/>
      <c r="V170" s="134"/>
      <c r="W170" s="134"/>
      <c r="X170" s="134"/>
      <c r="Y170" s="134"/>
      <c r="Z170" s="134"/>
      <c r="AA170" s="134"/>
      <c r="AB170" s="134"/>
      <c r="AC170" s="134"/>
      <c r="AD170" s="134"/>
      <c r="AE170" s="134"/>
    </row>
    <row r="171" spans="2:31">
      <c r="B171" s="1319">
        <f t="shared" si="8"/>
        <v>-1</v>
      </c>
      <c r="D171" s="1310"/>
      <c r="E171" s="1310"/>
      <c r="F171" s="1321"/>
      <c r="G171" s="1310"/>
      <c r="H171" s="1310"/>
      <c r="I171" s="1310"/>
      <c r="J171" s="1321"/>
      <c r="K171" s="1321"/>
      <c r="L171" s="1310"/>
      <c r="N171" s="1322">
        <f t="shared" si="9"/>
        <v>0</v>
      </c>
      <c r="O171" s="1323">
        <f t="shared" si="10"/>
        <v>0</v>
      </c>
      <c r="P171" s="1323">
        <f>O171/'1.5 Universal Data'!$E$36</f>
        <v>0</v>
      </c>
      <c r="R171" s="134"/>
      <c r="S171" s="134"/>
      <c r="T171" s="134"/>
      <c r="U171" s="134"/>
      <c r="V171" s="134"/>
      <c r="W171" s="134"/>
      <c r="X171" s="134"/>
      <c r="Y171" s="134"/>
      <c r="Z171" s="134"/>
      <c r="AA171" s="134"/>
      <c r="AB171" s="134"/>
      <c r="AC171" s="134"/>
      <c r="AD171" s="134"/>
      <c r="AE171" s="134"/>
    </row>
    <row r="172" spans="2:31">
      <c r="B172" s="1319">
        <f t="shared" si="8"/>
        <v>-1</v>
      </c>
      <c r="D172" s="1310"/>
      <c r="E172" s="1310"/>
      <c r="F172" s="1321"/>
      <c r="G172" s="1310"/>
      <c r="H172" s="1310"/>
      <c r="I172" s="1310"/>
      <c r="J172" s="1321"/>
      <c r="K172" s="1321"/>
      <c r="L172" s="1310"/>
      <c r="N172" s="1322">
        <f t="shared" si="9"/>
        <v>0</v>
      </c>
      <c r="O172" s="1323">
        <f t="shared" si="10"/>
        <v>0</v>
      </c>
      <c r="P172" s="1323">
        <f>O172/'1.5 Universal Data'!$E$36</f>
        <v>0</v>
      </c>
      <c r="R172" s="134"/>
      <c r="S172" s="134"/>
      <c r="T172" s="134"/>
      <c r="U172" s="134"/>
      <c r="V172" s="134"/>
      <c r="W172" s="134"/>
      <c r="X172" s="134"/>
      <c r="Y172" s="134"/>
      <c r="Z172" s="134"/>
      <c r="AA172" s="134"/>
      <c r="AB172" s="134"/>
      <c r="AC172" s="134"/>
      <c r="AD172" s="134"/>
      <c r="AE172" s="134"/>
    </row>
    <row r="173" spans="2:31">
      <c r="B173" s="1319">
        <f t="shared" si="8"/>
        <v>-1</v>
      </c>
      <c r="D173" s="1310"/>
      <c r="E173" s="1310"/>
      <c r="F173" s="1321"/>
      <c r="G173" s="1310"/>
      <c r="H173" s="1310"/>
      <c r="I173" s="1310"/>
      <c r="J173" s="1321"/>
      <c r="K173" s="1321"/>
      <c r="L173" s="1310"/>
      <c r="N173" s="1322">
        <f t="shared" si="9"/>
        <v>0</v>
      </c>
      <c r="O173" s="1323">
        <f t="shared" si="10"/>
        <v>0</v>
      </c>
      <c r="P173" s="1323">
        <f>O173/'1.5 Universal Data'!$E$36</f>
        <v>0</v>
      </c>
      <c r="R173" s="134"/>
      <c r="S173" s="134"/>
      <c r="T173" s="134"/>
      <c r="U173" s="134"/>
      <c r="V173" s="134"/>
      <c r="W173" s="134"/>
      <c r="X173" s="134"/>
      <c r="Y173" s="134"/>
      <c r="Z173" s="134"/>
      <c r="AA173" s="134"/>
      <c r="AB173" s="134"/>
      <c r="AC173" s="134"/>
      <c r="AD173" s="134"/>
      <c r="AE173" s="134"/>
    </row>
    <row r="174" spans="2:31">
      <c r="B174" s="1319">
        <f t="shared" si="8"/>
        <v>-1</v>
      </c>
      <c r="D174" s="1310"/>
      <c r="E174" s="1310"/>
      <c r="F174" s="1321"/>
      <c r="G174" s="1310"/>
      <c r="H174" s="1310"/>
      <c r="I174" s="1310"/>
      <c r="J174" s="1321"/>
      <c r="K174" s="1321"/>
      <c r="L174" s="1310"/>
      <c r="N174" s="1322">
        <f t="shared" si="9"/>
        <v>0</v>
      </c>
      <c r="O174" s="1323">
        <f t="shared" si="10"/>
        <v>0</v>
      </c>
      <c r="P174" s="1323">
        <f>O174/'1.5 Universal Data'!$E$36</f>
        <v>0</v>
      </c>
      <c r="R174" s="134"/>
      <c r="S174" s="134"/>
      <c r="T174" s="134"/>
      <c r="U174" s="134"/>
      <c r="V174" s="134"/>
      <c r="W174" s="134"/>
      <c r="X174" s="134"/>
      <c r="Y174" s="134"/>
      <c r="Z174" s="134"/>
      <c r="AA174" s="134"/>
      <c r="AB174" s="134"/>
      <c r="AC174" s="134"/>
      <c r="AD174" s="134"/>
      <c r="AE174" s="134"/>
    </row>
    <row r="175" spans="2:31">
      <c r="B175" s="1319">
        <f t="shared" si="8"/>
        <v>-1</v>
      </c>
      <c r="D175" s="1310"/>
      <c r="E175" s="1310"/>
      <c r="F175" s="1321"/>
      <c r="G175" s="1310"/>
      <c r="H175" s="1310"/>
      <c r="I175" s="1310"/>
      <c r="J175" s="1321"/>
      <c r="K175" s="1321"/>
      <c r="L175" s="1310"/>
      <c r="N175" s="1322">
        <f t="shared" si="9"/>
        <v>0</v>
      </c>
      <c r="O175" s="1323">
        <f t="shared" si="10"/>
        <v>0</v>
      </c>
      <c r="P175" s="1323">
        <f>O175/'1.5 Universal Data'!$E$36</f>
        <v>0</v>
      </c>
      <c r="R175" s="134"/>
      <c r="S175" s="134"/>
      <c r="T175" s="134"/>
      <c r="U175" s="134"/>
      <c r="V175" s="134"/>
      <c r="W175" s="134"/>
      <c r="X175" s="134"/>
      <c r="Y175" s="134"/>
      <c r="Z175" s="134"/>
      <c r="AA175" s="134"/>
      <c r="AB175" s="134"/>
      <c r="AC175" s="134"/>
      <c r="AD175" s="134"/>
      <c r="AE175" s="134"/>
    </row>
    <row r="176" spans="2:31">
      <c r="B176" s="1319">
        <f t="shared" si="8"/>
        <v>-1</v>
      </c>
      <c r="D176" s="1310"/>
      <c r="E176" s="1310"/>
      <c r="F176" s="1321"/>
      <c r="G176" s="1310"/>
      <c r="H176" s="1310"/>
      <c r="I176" s="1310"/>
      <c r="J176" s="1321"/>
      <c r="K176" s="1321"/>
      <c r="L176" s="1310"/>
      <c r="N176" s="1322">
        <f t="shared" si="9"/>
        <v>0</v>
      </c>
      <c r="O176" s="1323">
        <f t="shared" si="10"/>
        <v>0</v>
      </c>
      <c r="P176" s="1323">
        <f>O176/'1.5 Universal Data'!$E$36</f>
        <v>0</v>
      </c>
      <c r="R176" s="134"/>
      <c r="S176" s="134"/>
      <c r="T176" s="134"/>
      <c r="U176" s="134"/>
      <c r="V176" s="134"/>
      <c r="W176" s="134"/>
      <c r="X176" s="134"/>
      <c r="Y176" s="134"/>
      <c r="Z176" s="134"/>
      <c r="AA176" s="134"/>
      <c r="AB176" s="134"/>
      <c r="AC176" s="134"/>
      <c r="AD176" s="134"/>
      <c r="AE176" s="134"/>
    </row>
    <row r="177" spans="2:31">
      <c r="B177" s="1319">
        <f t="shared" si="8"/>
        <v>-1</v>
      </c>
      <c r="D177" s="1310"/>
      <c r="E177" s="1310"/>
      <c r="F177" s="1321"/>
      <c r="G177" s="1310"/>
      <c r="H177" s="1310"/>
      <c r="I177" s="1310"/>
      <c r="J177" s="1321"/>
      <c r="K177" s="1321"/>
      <c r="L177" s="1310"/>
      <c r="N177" s="1322">
        <f t="shared" si="9"/>
        <v>0</v>
      </c>
      <c r="O177" s="1323">
        <f t="shared" si="10"/>
        <v>0</v>
      </c>
      <c r="P177" s="1323">
        <f>O177/'1.5 Universal Data'!$E$36</f>
        <v>0</v>
      </c>
      <c r="R177" s="134"/>
      <c r="S177" s="134"/>
      <c r="T177" s="134"/>
      <c r="U177" s="134"/>
      <c r="V177" s="134"/>
      <c r="W177" s="134"/>
      <c r="X177" s="134"/>
      <c r="Y177" s="134"/>
      <c r="Z177" s="134"/>
      <c r="AA177" s="134"/>
      <c r="AB177" s="134"/>
      <c r="AC177" s="134"/>
      <c r="AD177" s="134"/>
      <c r="AE177" s="134"/>
    </row>
    <row r="178" spans="2:31">
      <c r="B178" s="1319">
        <f t="shared" si="8"/>
        <v>-1</v>
      </c>
      <c r="D178" s="1310"/>
      <c r="E178" s="1310"/>
      <c r="F178" s="1321"/>
      <c r="G178" s="1310"/>
      <c r="H178" s="1310"/>
      <c r="I178" s="1310"/>
      <c r="J178" s="1321"/>
      <c r="K178" s="1321"/>
      <c r="L178" s="1310"/>
      <c r="N178" s="1322">
        <f t="shared" si="9"/>
        <v>0</v>
      </c>
      <c r="O178" s="1323">
        <f t="shared" si="10"/>
        <v>0</v>
      </c>
      <c r="P178" s="1323">
        <f>O178/'1.5 Universal Data'!$E$36</f>
        <v>0</v>
      </c>
      <c r="R178" s="134"/>
      <c r="S178" s="134"/>
      <c r="T178" s="134"/>
      <c r="U178" s="134"/>
      <c r="V178" s="134"/>
      <c r="W178" s="134"/>
      <c r="X178" s="134"/>
      <c r="Y178" s="134"/>
      <c r="Z178" s="134"/>
      <c r="AA178" s="134"/>
      <c r="AB178" s="134"/>
      <c r="AC178" s="134"/>
      <c r="AD178" s="134"/>
      <c r="AE178" s="134"/>
    </row>
    <row r="179" spans="2:31">
      <c r="B179" s="1319">
        <f t="shared" si="8"/>
        <v>-1</v>
      </c>
      <c r="D179" s="1310"/>
      <c r="E179" s="1310"/>
      <c r="F179" s="1321"/>
      <c r="G179" s="1310"/>
      <c r="H179" s="1310"/>
      <c r="I179" s="1310"/>
      <c r="J179" s="1321"/>
      <c r="K179" s="1321"/>
      <c r="L179" s="1310"/>
      <c r="N179" s="1322">
        <f t="shared" si="9"/>
        <v>0</v>
      </c>
      <c r="O179" s="1323">
        <f t="shared" si="10"/>
        <v>0</v>
      </c>
      <c r="P179" s="1323">
        <f>O179/'1.5 Universal Data'!$E$36</f>
        <v>0</v>
      </c>
      <c r="R179" s="134"/>
      <c r="S179" s="134"/>
      <c r="T179" s="134"/>
      <c r="U179" s="134"/>
      <c r="V179" s="134"/>
      <c r="W179" s="134"/>
      <c r="X179" s="134"/>
      <c r="Y179" s="134"/>
      <c r="Z179" s="134"/>
      <c r="AA179" s="134"/>
      <c r="AB179" s="134"/>
      <c r="AC179" s="134"/>
      <c r="AD179" s="134"/>
      <c r="AE179" s="134"/>
    </row>
    <row r="180" spans="2:31">
      <c r="B180" s="1319">
        <f t="shared" si="8"/>
        <v>-1</v>
      </c>
      <c r="D180" s="1310"/>
      <c r="E180" s="1310"/>
      <c r="F180" s="1321"/>
      <c r="G180" s="1310"/>
      <c r="H180" s="1310"/>
      <c r="I180" s="1310"/>
      <c r="J180" s="1321"/>
      <c r="K180" s="1321"/>
      <c r="L180" s="1310"/>
      <c r="N180" s="1322">
        <f t="shared" si="9"/>
        <v>0</v>
      </c>
      <c r="O180" s="1323">
        <f t="shared" si="10"/>
        <v>0</v>
      </c>
      <c r="P180" s="1323">
        <f>O180/'1.5 Universal Data'!$E$36</f>
        <v>0</v>
      </c>
      <c r="R180" s="134"/>
      <c r="S180" s="134"/>
      <c r="T180" s="134"/>
      <c r="U180" s="134"/>
      <c r="V180" s="134"/>
      <c r="W180" s="134"/>
      <c r="X180" s="134"/>
      <c r="Y180" s="134"/>
      <c r="Z180" s="134"/>
      <c r="AA180" s="134"/>
      <c r="AB180" s="134"/>
      <c r="AC180" s="134"/>
      <c r="AD180" s="134"/>
      <c r="AE180" s="134"/>
    </row>
    <row r="181" spans="2:31">
      <c r="B181" s="1319">
        <f t="shared" si="8"/>
        <v>-1</v>
      </c>
      <c r="D181" s="1310"/>
      <c r="E181" s="1310"/>
      <c r="F181" s="1321"/>
      <c r="G181" s="1310"/>
      <c r="H181" s="1310"/>
      <c r="I181" s="1310"/>
      <c r="J181" s="1321"/>
      <c r="K181" s="1321"/>
      <c r="L181" s="1310"/>
      <c r="N181" s="1322">
        <f t="shared" si="9"/>
        <v>0</v>
      </c>
      <c r="O181" s="1323">
        <f t="shared" si="10"/>
        <v>0</v>
      </c>
      <c r="P181" s="1323">
        <f>O181/'1.5 Universal Data'!$E$36</f>
        <v>0</v>
      </c>
      <c r="R181" s="134"/>
      <c r="S181" s="134"/>
      <c r="T181" s="134"/>
      <c r="U181" s="134"/>
      <c r="V181" s="134"/>
      <c r="W181" s="134"/>
      <c r="X181" s="134"/>
      <c r="Y181" s="134"/>
      <c r="Z181" s="134"/>
      <c r="AA181" s="134"/>
      <c r="AB181" s="134"/>
      <c r="AC181" s="134"/>
      <c r="AD181" s="134"/>
      <c r="AE181" s="134"/>
    </row>
    <row r="182" spans="2:31">
      <c r="B182" s="1319">
        <f t="shared" si="8"/>
        <v>-1</v>
      </c>
      <c r="D182" s="1310"/>
      <c r="E182" s="1310"/>
      <c r="F182" s="1321"/>
      <c r="G182" s="1310"/>
      <c r="H182" s="1310"/>
      <c r="I182" s="1310"/>
      <c r="J182" s="1321"/>
      <c r="K182" s="1321"/>
      <c r="L182" s="1310"/>
      <c r="N182" s="1322">
        <f t="shared" si="9"/>
        <v>0</v>
      </c>
      <c r="O182" s="1323">
        <f t="shared" si="10"/>
        <v>0</v>
      </c>
      <c r="P182" s="1323">
        <f>O182/'1.5 Universal Data'!$E$36</f>
        <v>0</v>
      </c>
      <c r="R182" s="134"/>
      <c r="S182" s="134"/>
      <c r="T182" s="134"/>
      <c r="U182" s="134"/>
      <c r="V182" s="134"/>
      <c r="W182" s="134"/>
      <c r="X182" s="134"/>
      <c r="Y182" s="134"/>
      <c r="Z182" s="134"/>
      <c r="AA182" s="134"/>
      <c r="AB182" s="134"/>
      <c r="AC182" s="134"/>
      <c r="AD182" s="134"/>
      <c r="AE182" s="134"/>
    </row>
    <row r="183" spans="2:31">
      <c r="B183" s="1319">
        <f t="shared" si="8"/>
        <v>-1</v>
      </c>
      <c r="D183" s="1310"/>
      <c r="E183" s="1310"/>
      <c r="F183" s="1321"/>
      <c r="G183" s="1310"/>
      <c r="H183" s="1310"/>
      <c r="I183" s="1310"/>
      <c r="J183" s="1321"/>
      <c r="K183" s="1321"/>
      <c r="L183" s="1310"/>
      <c r="N183" s="1322">
        <f t="shared" si="9"/>
        <v>0</v>
      </c>
      <c r="O183" s="1323">
        <f t="shared" si="10"/>
        <v>0</v>
      </c>
      <c r="P183" s="1323">
        <f>O183/'1.5 Universal Data'!$E$36</f>
        <v>0</v>
      </c>
      <c r="R183" s="134"/>
      <c r="S183" s="134"/>
      <c r="T183" s="134"/>
      <c r="U183" s="134"/>
      <c r="V183" s="134"/>
      <c r="W183" s="134"/>
      <c r="X183" s="134"/>
      <c r="Y183" s="134"/>
      <c r="Z183" s="134"/>
      <c r="AA183" s="134"/>
      <c r="AB183" s="134"/>
      <c r="AC183" s="134"/>
      <c r="AD183" s="134"/>
      <c r="AE183" s="134"/>
    </row>
    <row r="184" spans="2:31">
      <c r="B184" s="1319">
        <f t="shared" si="8"/>
        <v>-1</v>
      </c>
      <c r="D184" s="1310"/>
      <c r="E184" s="1310"/>
      <c r="F184" s="1321"/>
      <c r="G184" s="1310"/>
      <c r="H184" s="1310"/>
      <c r="I184" s="1310"/>
      <c r="J184" s="1321"/>
      <c r="K184" s="1321"/>
      <c r="L184" s="1310"/>
      <c r="N184" s="1322">
        <f t="shared" si="9"/>
        <v>0</v>
      </c>
      <c r="O184" s="1323">
        <f t="shared" si="10"/>
        <v>0</v>
      </c>
      <c r="P184" s="1323">
        <f>O184/'1.5 Universal Data'!$E$36</f>
        <v>0</v>
      </c>
      <c r="R184" s="134"/>
      <c r="S184" s="134"/>
      <c r="T184" s="134"/>
      <c r="U184" s="134"/>
      <c r="V184" s="134"/>
      <c r="W184" s="134"/>
      <c r="X184" s="134"/>
      <c r="Y184" s="134"/>
      <c r="Z184" s="134"/>
      <c r="AA184" s="134"/>
      <c r="AB184" s="134"/>
      <c r="AC184" s="134"/>
      <c r="AD184" s="134"/>
      <c r="AE184" s="134"/>
    </row>
    <row r="185" spans="2:31">
      <c r="B185" s="1319">
        <f t="shared" si="8"/>
        <v>-1</v>
      </c>
      <c r="D185" s="1310"/>
      <c r="E185" s="1310"/>
      <c r="F185" s="1321"/>
      <c r="G185" s="1310"/>
      <c r="H185" s="1310"/>
      <c r="I185" s="1310"/>
      <c r="J185" s="1321"/>
      <c r="K185" s="1321"/>
      <c r="L185" s="1310"/>
      <c r="N185" s="1322">
        <f t="shared" si="9"/>
        <v>0</v>
      </c>
      <c r="O185" s="1323">
        <f t="shared" si="10"/>
        <v>0</v>
      </c>
      <c r="P185" s="1323">
        <f>O185/'1.5 Universal Data'!$E$36</f>
        <v>0</v>
      </c>
      <c r="R185" s="134"/>
      <c r="S185" s="134"/>
      <c r="T185" s="134"/>
      <c r="U185" s="134"/>
      <c r="V185" s="134"/>
      <c r="W185" s="134"/>
      <c r="X185" s="134"/>
      <c r="Y185" s="134"/>
      <c r="Z185" s="134"/>
      <c r="AA185" s="134"/>
      <c r="AB185" s="134"/>
      <c r="AC185" s="134"/>
      <c r="AD185" s="134"/>
      <c r="AE185" s="134"/>
    </row>
    <row r="186" spans="2:31">
      <c r="B186" s="1319">
        <f t="shared" si="8"/>
        <v>-1</v>
      </c>
      <c r="D186" s="1310"/>
      <c r="E186" s="1310"/>
      <c r="F186" s="1321"/>
      <c r="G186" s="1310"/>
      <c r="H186" s="1310"/>
      <c r="I186" s="1310"/>
      <c r="J186" s="1321"/>
      <c r="K186" s="1321"/>
      <c r="L186" s="1310"/>
      <c r="N186" s="1322">
        <f t="shared" si="9"/>
        <v>0</v>
      </c>
      <c r="O186" s="1323">
        <f t="shared" si="10"/>
        <v>0</v>
      </c>
      <c r="P186" s="1323">
        <f>O186/'1.5 Universal Data'!$E$36</f>
        <v>0</v>
      </c>
      <c r="R186" s="134"/>
      <c r="S186" s="134"/>
      <c r="T186" s="134"/>
      <c r="U186" s="134"/>
      <c r="V186" s="134"/>
      <c r="W186" s="134"/>
      <c r="X186" s="134"/>
      <c r="Y186" s="134"/>
      <c r="Z186" s="134"/>
      <c r="AA186" s="134"/>
      <c r="AB186" s="134"/>
      <c r="AC186" s="134"/>
      <c r="AD186" s="134"/>
      <c r="AE186" s="134"/>
    </row>
    <row r="187" spans="2:31">
      <c r="B187" s="1319">
        <f t="shared" si="8"/>
        <v>-1</v>
      </c>
      <c r="D187" s="1310"/>
      <c r="E187" s="1310"/>
      <c r="F187" s="1321"/>
      <c r="G187" s="1310"/>
      <c r="H187" s="1310"/>
      <c r="I187" s="1310"/>
      <c r="J187" s="1321"/>
      <c r="K187" s="1321"/>
      <c r="L187" s="1310"/>
      <c r="N187" s="1322">
        <f t="shared" si="9"/>
        <v>0</v>
      </c>
      <c r="O187" s="1323">
        <f t="shared" si="10"/>
        <v>0</v>
      </c>
      <c r="P187" s="1323">
        <f>O187/'1.5 Universal Data'!$E$36</f>
        <v>0</v>
      </c>
      <c r="R187" s="134"/>
      <c r="S187" s="134"/>
      <c r="T187" s="134"/>
      <c r="U187" s="134"/>
      <c r="V187" s="134"/>
      <c r="W187" s="134"/>
      <c r="X187" s="134"/>
      <c r="Y187" s="134"/>
      <c r="Z187" s="134"/>
      <c r="AA187" s="134"/>
      <c r="AB187" s="134"/>
      <c r="AC187" s="134"/>
      <c r="AD187" s="134"/>
      <c r="AE187" s="134"/>
    </row>
    <row r="188" spans="2:31">
      <c r="B188" s="1319">
        <f t="shared" si="8"/>
        <v>-1</v>
      </c>
      <c r="D188" s="1310"/>
      <c r="E188" s="1310"/>
      <c r="F188" s="1321"/>
      <c r="G188" s="1310"/>
      <c r="H188" s="1310"/>
      <c r="I188" s="1310"/>
      <c r="J188" s="1321"/>
      <c r="K188" s="1321"/>
      <c r="L188" s="1310"/>
      <c r="N188" s="1322">
        <f t="shared" si="9"/>
        <v>0</v>
      </c>
      <c r="O188" s="1323">
        <f t="shared" si="10"/>
        <v>0</v>
      </c>
      <c r="P188" s="1323">
        <f>O188/'1.5 Universal Data'!$E$36</f>
        <v>0</v>
      </c>
      <c r="R188" s="134"/>
      <c r="S188" s="134"/>
      <c r="T188" s="134"/>
      <c r="U188" s="134"/>
      <c r="V188" s="134"/>
      <c r="W188" s="134"/>
      <c r="X188" s="134"/>
      <c r="Y188" s="134"/>
      <c r="Z188" s="134"/>
      <c r="AA188" s="134"/>
      <c r="AB188" s="134"/>
      <c r="AC188" s="134"/>
      <c r="AD188" s="134"/>
      <c r="AE188" s="134"/>
    </row>
    <row r="189" spans="2:31">
      <c r="B189" s="1319">
        <f t="shared" si="8"/>
        <v>-1</v>
      </c>
      <c r="D189" s="1310"/>
      <c r="E189" s="1310"/>
      <c r="F189" s="1321"/>
      <c r="G189" s="1310"/>
      <c r="H189" s="1310"/>
      <c r="I189" s="1310"/>
      <c r="J189" s="1321"/>
      <c r="K189" s="1321"/>
      <c r="L189" s="1310"/>
      <c r="N189" s="1322">
        <f t="shared" si="9"/>
        <v>0</v>
      </c>
      <c r="O189" s="1323">
        <f t="shared" si="10"/>
        <v>0</v>
      </c>
      <c r="P189" s="1323">
        <f>O189/'1.5 Universal Data'!$E$36</f>
        <v>0</v>
      </c>
      <c r="R189" s="134"/>
      <c r="S189" s="134"/>
      <c r="T189" s="134"/>
      <c r="U189" s="134"/>
      <c r="V189" s="134"/>
      <c r="W189" s="134"/>
      <c r="X189" s="134"/>
      <c r="Y189" s="134"/>
      <c r="Z189" s="134"/>
      <c r="AA189" s="134"/>
      <c r="AB189" s="134"/>
      <c r="AC189" s="134"/>
      <c r="AD189" s="134"/>
      <c r="AE189" s="134"/>
    </row>
    <row r="190" spans="2:31">
      <c r="B190" s="1319">
        <f t="shared" si="8"/>
        <v>-1</v>
      </c>
      <c r="D190" s="1310"/>
      <c r="E190" s="1310"/>
      <c r="F190" s="1321"/>
      <c r="G190" s="1310"/>
      <c r="H190" s="1310"/>
      <c r="I190" s="1310"/>
      <c r="J190" s="1321"/>
      <c r="K190" s="1321"/>
      <c r="L190" s="1310"/>
      <c r="N190" s="1322">
        <f t="shared" si="9"/>
        <v>0</v>
      </c>
      <c r="O190" s="1323">
        <f t="shared" si="10"/>
        <v>0</v>
      </c>
      <c r="P190" s="1323">
        <f>O190/'1.5 Universal Data'!$E$36</f>
        <v>0</v>
      </c>
      <c r="R190" s="134"/>
      <c r="S190" s="134"/>
      <c r="T190" s="134"/>
      <c r="U190" s="134"/>
      <c r="V190" s="134"/>
      <c r="W190" s="134"/>
      <c r="X190" s="134"/>
      <c r="Y190" s="134"/>
      <c r="Z190" s="134"/>
      <c r="AA190" s="134"/>
      <c r="AB190" s="134"/>
      <c r="AC190" s="134"/>
      <c r="AD190" s="134"/>
      <c r="AE190" s="134"/>
    </row>
    <row r="191" spans="2:31">
      <c r="B191" s="1319">
        <f t="shared" si="8"/>
        <v>-1</v>
      </c>
      <c r="D191" s="1310"/>
      <c r="E191" s="1310"/>
      <c r="F191" s="1321"/>
      <c r="G191" s="1310"/>
      <c r="H191" s="1310"/>
      <c r="I191" s="1310"/>
      <c r="J191" s="1321"/>
      <c r="K191" s="1321"/>
      <c r="L191" s="1310"/>
      <c r="N191" s="1322">
        <f t="shared" si="9"/>
        <v>0</v>
      </c>
      <c r="O191" s="1323">
        <f t="shared" si="10"/>
        <v>0</v>
      </c>
      <c r="P191" s="1323">
        <f>O191/'1.5 Universal Data'!$E$36</f>
        <v>0</v>
      </c>
      <c r="R191" s="134"/>
      <c r="S191" s="134"/>
      <c r="T191" s="134"/>
      <c r="U191" s="134"/>
      <c r="V191" s="134"/>
      <c r="W191" s="134"/>
      <c r="X191" s="134"/>
      <c r="Y191" s="134"/>
      <c r="Z191" s="134"/>
      <c r="AA191" s="134"/>
      <c r="AB191" s="134"/>
      <c r="AC191" s="134"/>
      <c r="AD191" s="134"/>
      <c r="AE191" s="134"/>
    </row>
    <row r="192" spans="2:31">
      <c r="B192" s="1319">
        <f t="shared" si="8"/>
        <v>-1</v>
      </c>
      <c r="D192" s="1310"/>
      <c r="E192" s="1310"/>
      <c r="F192" s="1321"/>
      <c r="G192" s="1310"/>
      <c r="H192" s="1310"/>
      <c r="I192" s="1310"/>
      <c r="J192" s="1321"/>
      <c r="K192" s="1321"/>
      <c r="L192" s="1310"/>
      <c r="N192" s="1322">
        <f t="shared" si="9"/>
        <v>0</v>
      </c>
      <c r="O192" s="1323">
        <f t="shared" si="10"/>
        <v>0</v>
      </c>
      <c r="P192" s="1323">
        <f>O192/'1.5 Universal Data'!$E$36</f>
        <v>0</v>
      </c>
      <c r="R192" s="134"/>
      <c r="S192" s="134"/>
      <c r="T192" s="134"/>
      <c r="U192" s="134"/>
      <c r="V192" s="134"/>
      <c r="W192" s="134"/>
      <c r="X192" s="134"/>
      <c r="Y192" s="134"/>
      <c r="Z192" s="134"/>
      <c r="AA192" s="134"/>
      <c r="AB192" s="134"/>
      <c r="AC192" s="134"/>
      <c r="AD192" s="134"/>
      <c r="AE192" s="134"/>
    </row>
    <row r="193" spans="2:31">
      <c r="B193" s="1319">
        <f t="shared" si="8"/>
        <v>-1</v>
      </c>
      <c r="D193" s="1310"/>
      <c r="E193" s="1310"/>
      <c r="F193" s="1321"/>
      <c r="G193" s="1310"/>
      <c r="H193" s="1310"/>
      <c r="I193" s="1310"/>
      <c r="J193" s="1321"/>
      <c r="K193" s="1321"/>
      <c r="L193" s="1310"/>
      <c r="N193" s="1322">
        <f t="shared" si="9"/>
        <v>0</v>
      </c>
      <c r="O193" s="1323">
        <f t="shared" si="10"/>
        <v>0</v>
      </c>
      <c r="P193" s="1323">
        <f>O193/'1.5 Universal Data'!$E$36</f>
        <v>0</v>
      </c>
      <c r="R193" s="134"/>
      <c r="S193" s="134"/>
      <c r="T193" s="134"/>
      <c r="U193" s="134"/>
      <c r="V193" s="134"/>
      <c r="W193" s="134"/>
      <c r="X193" s="134"/>
      <c r="Y193" s="134"/>
      <c r="Z193" s="134"/>
      <c r="AA193" s="134"/>
      <c r="AB193" s="134"/>
      <c r="AC193" s="134"/>
      <c r="AD193" s="134"/>
      <c r="AE193" s="134"/>
    </row>
    <row r="194" spans="2:31">
      <c r="B194" s="1319">
        <f t="shared" si="8"/>
        <v>-1</v>
      </c>
      <c r="D194" s="1310"/>
      <c r="E194" s="1310"/>
      <c r="F194" s="1321"/>
      <c r="G194" s="1310"/>
      <c r="H194" s="1310"/>
      <c r="I194" s="1310"/>
      <c r="J194" s="1321"/>
      <c r="K194" s="1321"/>
      <c r="L194" s="1310"/>
      <c r="N194" s="1322">
        <f t="shared" si="9"/>
        <v>0</v>
      </c>
      <c r="O194" s="1323">
        <f t="shared" si="10"/>
        <v>0</v>
      </c>
      <c r="P194" s="1323">
        <f>O194/'1.5 Universal Data'!$E$36</f>
        <v>0</v>
      </c>
      <c r="R194" s="134"/>
      <c r="S194" s="134"/>
      <c r="T194" s="134"/>
      <c r="U194" s="134"/>
      <c r="V194" s="134"/>
      <c r="W194" s="134"/>
      <c r="X194" s="134"/>
      <c r="Y194" s="134"/>
      <c r="Z194" s="134"/>
      <c r="AA194" s="134"/>
      <c r="AB194" s="134"/>
      <c r="AC194" s="134"/>
      <c r="AD194" s="134"/>
      <c r="AE194" s="134"/>
    </row>
    <row r="195" spans="2:31">
      <c r="B195" s="1319">
        <f t="shared" si="8"/>
        <v>-1</v>
      </c>
      <c r="D195" s="1310"/>
      <c r="E195" s="1310"/>
      <c r="F195" s="1321"/>
      <c r="G195" s="1310"/>
      <c r="H195" s="1310"/>
      <c r="I195" s="1310"/>
      <c r="J195" s="1321"/>
      <c r="K195" s="1321"/>
      <c r="L195" s="1310"/>
      <c r="N195" s="1322">
        <f t="shared" si="9"/>
        <v>0</v>
      </c>
      <c r="O195" s="1323">
        <f t="shared" si="10"/>
        <v>0</v>
      </c>
      <c r="P195" s="1323">
        <f>O195/'1.5 Universal Data'!$E$36</f>
        <v>0</v>
      </c>
      <c r="R195" s="134"/>
      <c r="S195" s="134"/>
      <c r="T195" s="134"/>
      <c r="U195" s="134"/>
      <c r="V195" s="134"/>
      <c r="W195" s="134"/>
      <c r="X195" s="134"/>
      <c r="Y195" s="134"/>
      <c r="Z195" s="134"/>
      <c r="AA195" s="134"/>
      <c r="AB195" s="134"/>
      <c r="AC195" s="134"/>
      <c r="AD195" s="134"/>
      <c r="AE195" s="134"/>
    </row>
    <row r="196" spans="2:31">
      <c r="B196" s="1319">
        <f t="shared" si="8"/>
        <v>-1</v>
      </c>
      <c r="D196" s="1310"/>
      <c r="E196" s="1310"/>
      <c r="F196" s="1321"/>
      <c r="G196" s="1310"/>
      <c r="H196" s="1310"/>
      <c r="I196" s="1310"/>
      <c r="J196" s="1321"/>
      <c r="K196" s="1321"/>
      <c r="L196" s="1310"/>
      <c r="N196" s="1322">
        <f t="shared" si="9"/>
        <v>0</v>
      </c>
      <c r="O196" s="1323">
        <f t="shared" si="10"/>
        <v>0</v>
      </c>
      <c r="P196" s="1323">
        <f>O196/'1.5 Universal Data'!$E$36</f>
        <v>0</v>
      </c>
      <c r="R196" s="134"/>
      <c r="S196" s="134"/>
      <c r="T196" s="134"/>
      <c r="U196" s="134"/>
      <c r="V196" s="134"/>
      <c r="W196" s="134"/>
      <c r="X196" s="134"/>
      <c r="Y196" s="134"/>
      <c r="Z196" s="134"/>
      <c r="AA196" s="134"/>
      <c r="AB196" s="134"/>
      <c r="AC196" s="134"/>
      <c r="AD196" s="134"/>
      <c r="AE196" s="134"/>
    </row>
    <row r="197" spans="2:31">
      <c r="B197" s="1319">
        <f t="shared" si="8"/>
        <v>-1</v>
      </c>
      <c r="D197" s="1310"/>
      <c r="E197" s="1310"/>
      <c r="F197" s="1321"/>
      <c r="G197" s="1310"/>
      <c r="H197" s="1310"/>
      <c r="I197" s="1310"/>
      <c r="J197" s="1321"/>
      <c r="K197" s="1321"/>
      <c r="L197" s="1310"/>
      <c r="N197" s="1322">
        <f t="shared" si="9"/>
        <v>0</v>
      </c>
      <c r="O197" s="1323">
        <f t="shared" si="10"/>
        <v>0</v>
      </c>
      <c r="P197" s="1323">
        <f>O197/'1.5 Universal Data'!$E$36</f>
        <v>0</v>
      </c>
      <c r="R197" s="134"/>
      <c r="S197" s="134"/>
      <c r="T197" s="134"/>
      <c r="U197" s="134"/>
      <c r="V197" s="134"/>
      <c r="W197" s="134"/>
      <c r="X197" s="134"/>
      <c r="Y197" s="134"/>
      <c r="Z197" s="134"/>
      <c r="AA197" s="134"/>
      <c r="AB197" s="134"/>
      <c r="AC197" s="134"/>
      <c r="AD197" s="134"/>
      <c r="AE197" s="134"/>
    </row>
    <row r="198" spans="2:31">
      <c r="B198" s="1319">
        <f t="shared" si="8"/>
        <v>-1</v>
      </c>
      <c r="D198" s="1310"/>
      <c r="E198" s="1310"/>
      <c r="F198" s="1321"/>
      <c r="G198" s="1310"/>
      <c r="H198" s="1310"/>
      <c r="I198" s="1310"/>
      <c r="J198" s="1321"/>
      <c r="K198" s="1321"/>
      <c r="L198" s="1310"/>
      <c r="N198" s="1322">
        <f t="shared" si="9"/>
        <v>0</v>
      </c>
      <c r="O198" s="1323">
        <f t="shared" si="10"/>
        <v>0</v>
      </c>
      <c r="P198" s="1323">
        <f>O198/'1.5 Universal Data'!$E$36</f>
        <v>0</v>
      </c>
      <c r="R198" s="134"/>
      <c r="S198" s="134"/>
      <c r="T198" s="134"/>
      <c r="U198" s="134"/>
      <c r="V198" s="134"/>
      <c r="W198" s="134"/>
      <c r="X198" s="134"/>
      <c r="Y198" s="134"/>
      <c r="Z198" s="134"/>
      <c r="AA198" s="134"/>
      <c r="AB198" s="134"/>
      <c r="AC198" s="134"/>
      <c r="AD198" s="134"/>
      <c r="AE198" s="134"/>
    </row>
    <row r="199" spans="2:31">
      <c r="B199" s="1319">
        <f t="shared" si="8"/>
        <v>-1</v>
      </c>
      <c r="D199" s="1310"/>
      <c r="E199" s="1310"/>
      <c r="F199" s="1321"/>
      <c r="G199" s="1310"/>
      <c r="H199" s="1310"/>
      <c r="I199" s="1310"/>
      <c r="J199" s="1321"/>
      <c r="K199" s="1321"/>
      <c r="L199" s="1310"/>
      <c r="N199" s="1322">
        <f t="shared" si="9"/>
        <v>0</v>
      </c>
      <c r="O199" s="1323">
        <f t="shared" si="10"/>
        <v>0</v>
      </c>
      <c r="P199" s="1323">
        <f>O199/'1.5 Universal Data'!$E$36</f>
        <v>0</v>
      </c>
      <c r="R199" s="134"/>
      <c r="S199" s="134"/>
      <c r="T199" s="134"/>
      <c r="U199" s="134"/>
      <c r="V199" s="134"/>
      <c r="W199" s="134"/>
      <c r="X199" s="134"/>
      <c r="Y199" s="134"/>
      <c r="Z199" s="134"/>
      <c r="AA199" s="134"/>
      <c r="AB199" s="134"/>
      <c r="AC199" s="134"/>
      <c r="AD199" s="134"/>
      <c r="AE199" s="134"/>
    </row>
    <row r="200" spans="2:31">
      <c r="B200" s="1319">
        <f t="shared" si="8"/>
        <v>-1</v>
      </c>
      <c r="D200" s="1310"/>
      <c r="E200" s="1310"/>
      <c r="F200" s="1321"/>
      <c r="G200" s="1310"/>
      <c r="H200" s="1310"/>
      <c r="I200" s="1310"/>
      <c r="J200" s="1321"/>
      <c r="K200" s="1321"/>
      <c r="L200" s="1310"/>
      <c r="N200" s="1322">
        <f t="shared" si="9"/>
        <v>0</v>
      </c>
      <c r="O200" s="1323">
        <f t="shared" si="10"/>
        <v>0</v>
      </c>
      <c r="P200" s="1323">
        <f>O200/'1.5 Universal Data'!$E$36</f>
        <v>0</v>
      </c>
      <c r="R200" s="134"/>
      <c r="S200" s="134"/>
      <c r="T200" s="134"/>
      <c r="U200" s="134"/>
      <c r="V200" s="134"/>
      <c r="W200" s="134"/>
      <c r="X200" s="134"/>
      <c r="Y200" s="134"/>
      <c r="Z200" s="134"/>
      <c r="AA200" s="134"/>
      <c r="AB200" s="134"/>
      <c r="AC200" s="134"/>
      <c r="AD200" s="134"/>
      <c r="AE200" s="134"/>
    </row>
    <row r="201" spans="2:31">
      <c r="B201" s="1319">
        <f t="shared" si="8"/>
        <v>-1</v>
      </c>
      <c r="D201" s="1310"/>
      <c r="E201" s="1310"/>
      <c r="F201" s="1321"/>
      <c r="G201" s="1310"/>
      <c r="H201" s="1310"/>
      <c r="I201" s="1310"/>
      <c r="J201" s="1321"/>
      <c r="K201" s="1321"/>
      <c r="L201" s="1310"/>
      <c r="N201" s="1322">
        <f t="shared" si="9"/>
        <v>0</v>
      </c>
      <c r="O201" s="1323">
        <f t="shared" si="10"/>
        <v>0</v>
      </c>
      <c r="P201" s="1323">
        <f>O201/'1.5 Universal Data'!$E$36</f>
        <v>0</v>
      </c>
      <c r="R201" s="134"/>
      <c r="S201" s="134"/>
      <c r="T201" s="134"/>
      <c r="U201" s="134"/>
      <c r="V201" s="134"/>
      <c r="W201" s="134"/>
      <c r="X201" s="134"/>
      <c r="Y201" s="134"/>
      <c r="Z201" s="134"/>
      <c r="AA201" s="134"/>
      <c r="AB201" s="134"/>
      <c r="AC201" s="134"/>
      <c r="AD201" s="134"/>
      <c r="AE201" s="134"/>
    </row>
    <row r="202" spans="2:31">
      <c r="B202" s="1319">
        <f t="shared" si="8"/>
        <v>-1</v>
      </c>
      <c r="D202" s="1310"/>
      <c r="E202" s="1310"/>
      <c r="F202" s="1321"/>
      <c r="G202" s="1310"/>
      <c r="H202" s="1310"/>
      <c r="I202" s="1310"/>
      <c r="J202" s="1321"/>
      <c r="K202" s="1321"/>
      <c r="L202" s="1310"/>
      <c r="N202" s="1322">
        <f t="shared" si="9"/>
        <v>0</v>
      </c>
      <c r="O202" s="1323">
        <f t="shared" si="10"/>
        <v>0</v>
      </c>
      <c r="P202" s="1323">
        <f>O202/'1.5 Universal Data'!$E$36</f>
        <v>0</v>
      </c>
      <c r="R202" s="134"/>
      <c r="S202" s="134"/>
      <c r="T202" s="134"/>
      <c r="U202" s="134"/>
      <c r="V202" s="134"/>
      <c r="W202" s="134"/>
      <c r="X202" s="134"/>
      <c r="Y202" s="134"/>
      <c r="Z202" s="134"/>
      <c r="AA202" s="134"/>
      <c r="AB202" s="134"/>
      <c r="AC202" s="134"/>
      <c r="AD202" s="134"/>
      <c r="AE202" s="134"/>
    </row>
    <row r="203" spans="2:31">
      <c r="B203" s="1319">
        <f t="shared" ref="B203:B266" si="11">IF(G203="buy",1,-1)</f>
        <v>-1</v>
      </c>
      <c r="D203" s="1310"/>
      <c r="E203" s="1310"/>
      <c r="F203" s="1321"/>
      <c r="G203" s="1310"/>
      <c r="H203" s="1310"/>
      <c r="I203" s="1310"/>
      <c r="J203" s="1321"/>
      <c r="K203" s="1321"/>
      <c r="L203" s="1310"/>
      <c r="N203" s="1322">
        <f t="shared" si="9"/>
        <v>0</v>
      </c>
      <c r="O203" s="1323">
        <f t="shared" si="10"/>
        <v>0</v>
      </c>
      <c r="P203" s="1323">
        <f>O203/'1.5 Universal Data'!$E$36</f>
        <v>0</v>
      </c>
      <c r="R203" s="134"/>
      <c r="S203" s="134"/>
      <c r="T203" s="134"/>
      <c r="U203" s="134"/>
      <c r="V203" s="134"/>
      <c r="W203" s="134"/>
      <c r="X203" s="134"/>
      <c r="Y203" s="134"/>
      <c r="Z203" s="134"/>
      <c r="AA203" s="134"/>
      <c r="AB203" s="134"/>
      <c r="AC203" s="134"/>
      <c r="AD203" s="134"/>
      <c r="AE203" s="134"/>
    </row>
    <row r="204" spans="2:31">
      <c r="B204" s="1319">
        <f t="shared" si="11"/>
        <v>-1</v>
      </c>
      <c r="D204" s="1310"/>
      <c r="E204" s="1310"/>
      <c r="F204" s="1321"/>
      <c r="G204" s="1310"/>
      <c r="H204" s="1310"/>
      <c r="I204" s="1310"/>
      <c r="J204" s="1321"/>
      <c r="K204" s="1321"/>
      <c r="L204" s="1310"/>
      <c r="N204" s="1322">
        <f t="shared" si="9"/>
        <v>0</v>
      </c>
      <c r="O204" s="1323">
        <f t="shared" si="10"/>
        <v>0</v>
      </c>
      <c r="P204" s="1323">
        <f>O204/'1.5 Universal Data'!$E$36</f>
        <v>0</v>
      </c>
      <c r="R204" s="134"/>
      <c r="S204" s="134"/>
      <c r="T204" s="134"/>
      <c r="U204" s="134"/>
      <c r="V204" s="134"/>
      <c r="W204" s="134"/>
      <c r="X204" s="134"/>
      <c r="Y204" s="134"/>
      <c r="Z204" s="134"/>
      <c r="AA204" s="134"/>
      <c r="AB204" s="134"/>
      <c r="AC204" s="134"/>
      <c r="AD204" s="134"/>
      <c r="AE204" s="134"/>
    </row>
    <row r="205" spans="2:31">
      <c r="B205" s="1319">
        <f t="shared" si="11"/>
        <v>-1</v>
      </c>
      <c r="D205" s="1310"/>
      <c r="E205" s="1310"/>
      <c r="F205" s="1321"/>
      <c r="G205" s="1310"/>
      <c r="H205" s="1310"/>
      <c r="I205" s="1310"/>
      <c r="J205" s="1321"/>
      <c r="K205" s="1321"/>
      <c r="L205" s="1310"/>
      <c r="N205" s="1322">
        <f t="shared" si="9"/>
        <v>0</v>
      </c>
      <c r="O205" s="1323">
        <f t="shared" si="10"/>
        <v>0</v>
      </c>
      <c r="P205" s="1323">
        <f>O205/'1.5 Universal Data'!$E$36</f>
        <v>0</v>
      </c>
      <c r="R205" s="134"/>
      <c r="S205" s="134"/>
      <c r="T205" s="134"/>
      <c r="U205" s="134"/>
      <c r="V205" s="134"/>
      <c r="W205" s="134"/>
      <c r="X205" s="134"/>
      <c r="Y205" s="134"/>
      <c r="Z205" s="134"/>
      <c r="AA205" s="134"/>
      <c r="AB205" s="134"/>
      <c r="AC205" s="134"/>
      <c r="AD205" s="134"/>
      <c r="AE205" s="134"/>
    </row>
    <row r="206" spans="2:31">
      <c r="B206" s="1319">
        <f t="shared" si="11"/>
        <v>-1</v>
      </c>
      <c r="D206" s="1310"/>
      <c r="E206" s="1310"/>
      <c r="F206" s="1321"/>
      <c r="G206" s="1310"/>
      <c r="H206" s="1310"/>
      <c r="I206" s="1310"/>
      <c r="J206" s="1321"/>
      <c r="K206" s="1321"/>
      <c r="L206" s="1310"/>
      <c r="N206" s="1322">
        <f t="shared" si="9"/>
        <v>0</v>
      </c>
      <c r="O206" s="1323">
        <f t="shared" si="10"/>
        <v>0</v>
      </c>
      <c r="P206" s="1323">
        <f>O206/'1.5 Universal Data'!$E$36</f>
        <v>0</v>
      </c>
      <c r="R206" s="134"/>
      <c r="S206" s="134"/>
      <c r="T206" s="134"/>
      <c r="U206" s="134"/>
      <c r="V206" s="134"/>
      <c r="W206" s="134"/>
      <c r="X206" s="134"/>
      <c r="Y206" s="134"/>
      <c r="Z206" s="134"/>
      <c r="AA206" s="134"/>
      <c r="AB206" s="134"/>
      <c r="AC206" s="134"/>
      <c r="AD206" s="134"/>
      <c r="AE206" s="134"/>
    </row>
    <row r="207" spans="2:31">
      <c r="B207" s="1319">
        <f t="shared" si="11"/>
        <v>-1</v>
      </c>
      <c r="D207" s="1310"/>
      <c r="E207" s="1310"/>
      <c r="F207" s="1321"/>
      <c r="G207" s="1310"/>
      <c r="H207" s="1310"/>
      <c r="I207" s="1310"/>
      <c r="J207" s="1321"/>
      <c r="K207" s="1321"/>
      <c r="L207" s="1310"/>
      <c r="N207" s="1322">
        <f t="shared" si="9"/>
        <v>0</v>
      </c>
      <c r="O207" s="1323">
        <f t="shared" si="10"/>
        <v>0</v>
      </c>
      <c r="P207" s="1323">
        <f>O207/'1.5 Universal Data'!$E$36</f>
        <v>0</v>
      </c>
      <c r="R207" s="134"/>
      <c r="S207" s="134"/>
      <c r="T207" s="134"/>
      <c r="U207" s="134"/>
      <c r="V207" s="134"/>
      <c r="W207" s="134"/>
      <c r="X207" s="134"/>
      <c r="Y207" s="134"/>
      <c r="Z207" s="134"/>
      <c r="AA207" s="134"/>
      <c r="AB207" s="134"/>
      <c r="AC207" s="134"/>
      <c r="AD207" s="134"/>
      <c r="AE207" s="134"/>
    </row>
    <row r="208" spans="2:31">
      <c r="B208" s="1319">
        <f t="shared" si="11"/>
        <v>-1</v>
      </c>
      <c r="D208" s="1310"/>
      <c r="E208" s="1310"/>
      <c r="F208" s="1321"/>
      <c r="G208" s="1310"/>
      <c r="H208" s="1310"/>
      <c r="I208" s="1310"/>
      <c r="J208" s="1321"/>
      <c r="K208" s="1321"/>
      <c r="L208" s="1310"/>
      <c r="N208" s="1322">
        <f t="shared" si="9"/>
        <v>0</v>
      </c>
      <c r="O208" s="1323">
        <f t="shared" si="10"/>
        <v>0</v>
      </c>
      <c r="P208" s="1323">
        <f>O208/'1.5 Universal Data'!$E$36</f>
        <v>0</v>
      </c>
      <c r="R208" s="134"/>
      <c r="S208" s="134"/>
      <c r="T208" s="134"/>
      <c r="U208" s="134"/>
      <c r="V208" s="134"/>
      <c r="W208" s="134"/>
      <c r="X208" s="134"/>
      <c r="Y208" s="134"/>
      <c r="Z208" s="134"/>
      <c r="AA208" s="134"/>
      <c r="AB208" s="134"/>
      <c r="AC208" s="134"/>
      <c r="AD208" s="134"/>
      <c r="AE208" s="134"/>
    </row>
    <row r="209" spans="2:31">
      <c r="B209" s="1319">
        <f t="shared" si="11"/>
        <v>-1</v>
      </c>
      <c r="D209" s="1310"/>
      <c r="E209" s="1310"/>
      <c r="F209" s="1321"/>
      <c r="G209" s="1310"/>
      <c r="H209" s="1310"/>
      <c r="I209" s="1310"/>
      <c r="J209" s="1321"/>
      <c r="K209" s="1321"/>
      <c r="L209" s="1310"/>
      <c r="N209" s="1322">
        <f t="shared" ref="N209:N272" si="12">+H209*((K209-J209)+1)*B209</f>
        <v>0</v>
      </c>
      <c r="O209" s="1323">
        <f t="shared" ref="O209:O272" si="13">N209*L209</f>
        <v>0</v>
      </c>
      <c r="P209" s="1323">
        <f>O209/'1.5 Universal Data'!$E$36</f>
        <v>0</v>
      </c>
      <c r="R209" s="134"/>
      <c r="S209" s="134"/>
      <c r="T209" s="134"/>
      <c r="U209" s="134"/>
      <c r="V209" s="134"/>
      <c r="W209" s="134"/>
      <c r="X209" s="134"/>
      <c r="Y209" s="134"/>
      <c r="Z209" s="134"/>
      <c r="AA209" s="134"/>
      <c r="AB209" s="134"/>
      <c r="AC209" s="134"/>
      <c r="AD209" s="134"/>
      <c r="AE209" s="134"/>
    </row>
    <row r="210" spans="2:31">
      <c r="B210" s="1319">
        <f t="shared" si="11"/>
        <v>-1</v>
      </c>
      <c r="D210" s="1310"/>
      <c r="E210" s="1310"/>
      <c r="F210" s="1321"/>
      <c r="G210" s="1310"/>
      <c r="H210" s="1310"/>
      <c r="I210" s="1310"/>
      <c r="J210" s="1321"/>
      <c r="K210" s="1321"/>
      <c r="L210" s="1310"/>
      <c r="N210" s="1322">
        <f t="shared" si="12"/>
        <v>0</v>
      </c>
      <c r="O210" s="1323">
        <f t="shared" si="13"/>
        <v>0</v>
      </c>
      <c r="P210" s="1323">
        <f>O210/'1.5 Universal Data'!$E$36</f>
        <v>0</v>
      </c>
      <c r="R210" s="134"/>
      <c r="S210" s="134"/>
      <c r="T210" s="134"/>
      <c r="U210" s="134"/>
      <c r="V210" s="134"/>
      <c r="W210" s="134"/>
      <c r="X210" s="134"/>
      <c r="Y210" s="134"/>
      <c r="Z210" s="134"/>
      <c r="AA210" s="134"/>
      <c r="AB210" s="134"/>
      <c r="AC210" s="134"/>
      <c r="AD210" s="134"/>
      <c r="AE210" s="134"/>
    </row>
    <row r="211" spans="2:31">
      <c r="B211" s="1319">
        <f t="shared" si="11"/>
        <v>-1</v>
      </c>
      <c r="D211" s="1310"/>
      <c r="E211" s="1310"/>
      <c r="F211" s="1321"/>
      <c r="G211" s="1310"/>
      <c r="H211" s="1310"/>
      <c r="I211" s="1310"/>
      <c r="J211" s="1321"/>
      <c r="K211" s="1321"/>
      <c r="L211" s="1310"/>
      <c r="N211" s="1322">
        <f t="shared" si="12"/>
        <v>0</v>
      </c>
      <c r="O211" s="1323">
        <f t="shared" si="13"/>
        <v>0</v>
      </c>
      <c r="P211" s="1323">
        <f>O211/'1.5 Universal Data'!$E$36</f>
        <v>0</v>
      </c>
      <c r="R211" s="134"/>
      <c r="S211" s="134"/>
      <c r="T211" s="134"/>
      <c r="U211" s="134"/>
      <c r="V211" s="134"/>
      <c r="W211" s="134"/>
      <c r="X211" s="134"/>
      <c r="Y211" s="134"/>
      <c r="Z211" s="134"/>
      <c r="AA211" s="134"/>
      <c r="AB211" s="134"/>
      <c r="AC211" s="134"/>
      <c r="AD211" s="134"/>
      <c r="AE211" s="134"/>
    </row>
    <row r="212" spans="2:31">
      <c r="B212" s="1319">
        <f t="shared" si="11"/>
        <v>-1</v>
      </c>
      <c r="D212" s="1310"/>
      <c r="E212" s="1310"/>
      <c r="F212" s="1321"/>
      <c r="G212" s="1310"/>
      <c r="H212" s="1310"/>
      <c r="I212" s="1310"/>
      <c r="J212" s="1321"/>
      <c r="K212" s="1321"/>
      <c r="L212" s="1310"/>
      <c r="N212" s="1322">
        <f t="shared" si="12"/>
        <v>0</v>
      </c>
      <c r="O212" s="1323">
        <f t="shared" si="13"/>
        <v>0</v>
      </c>
      <c r="P212" s="1323">
        <f>O212/'1.5 Universal Data'!$E$36</f>
        <v>0</v>
      </c>
      <c r="R212" s="134"/>
      <c r="S212" s="134"/>
      <c r="T212" s="134"/>
      <c r="U212" s="134"/>
      <c r="V212" s="134"/>
      <c r="W212" s="134"/>
      <c r="X212" s="134"/>
      <c r="Y212" s="134"/>
      <c r="Z212" s="134"/>
      <c r="AA212" s="134"/>
      <c r="AB212" s="134"/>
      <c r="AC212" s="134"/>
      <c r="AD212" s="134"/>
      <c r="AE212" s="134"/>
    </row>
    <row r="213" spans="2:31">
      <c r="B213" s="1319">
        <f t="shared" si="11"/>
        <v>-1</v>
      </c>
      <c r="D213" s="1310"/>
      <c r="E213" s="1310"/>
      <c r="F213" s="1321"/>
      <c r="G213" s="1310"/>
      <c r="H213" s="1310"/>
      <c r="I213" s="1310"/>
      <c r="J213" s="1321"/>
      <c r="K213" s="1321"/>
      <c r="L213" s="1310"/>
      <c r="N213" s="1322">
        <f t="shared" si="12"/>
        <v>0</v>
      </c>
      <c r="O213" s="1323">
        <f t="shared" si="13"/>
        <v>0</v>
      </c>
      <c r="P213" s="1323">
        <f>O213/'1.5 Universal Data'!$E$36</f>
        <v>0</v>
      </c>
      <c r="R213" s="134"/>
      <c r="S213" s="134"/>
      <c r="T213" s="134"/>
      <c r="U213" s="134"/>
      <c r="V213" s="134"/>
      <c r="W213" s="134"/>
      <c r="X213" s="134"/>
      <c r="Y213" s="134"/>
      <c r="Z213" s="134"/>
      <c r="AA213" s="134"/>
      <c r="AB213" s="134"/>
      <c r="AC213" s="134"/>
      <c r="AD213" s="134"/>
      <c r="AE213" s="134"/>
    </row>
    <row r="214" spans="2:31">
      <c r="B214" s="1319">
        <f t="shared" si="11"/>
        <v>-1</v>
      </c>
      <c r="D214" s="1310"/>
      <c r="E214" s="1310"/>
      <c r="F214" s="1321"/>
      <c r="G214" s="1310"/>
      <c r="H214" s="1310"/>
      <c r="I214" s="1310"/>
      <c r="J214" s="1321"/>
      <c r="K214" s="1321"/>
      <c r="L214" s="1310"/>
      <c r="N214" s="1322">
        <f t="shared" si="12"/>
        <v>0</v>
      </c>
      <c r="O214" s="1323">
        <f t="shared" si="13"/>
        <v>0</v>
      </c>
      <c r="P214" s="1323">
        <f>O214/'1.5 Universal Data'!$E$36</f>
        <v>0</v>
      </c>
      <c r="R214" s="134"/>
      <c r="S214" s="134"/>
      <c r="T214" s="134"/>
      <c r="U214" s="134"/>
      <c r="V214" s="134"/>
      <c r="W214" s="134"/>
      <c r="X214" s="134"/>
      <c r="Y214" s="134"/>
      <c r="Z214" s="134"/>
      <c r="AA214" s="134"/>
      <c r="AB214" s="134"/>
      <c r="AC214" s="134"/>
      <c r="AD214" s="134"/>
      <c r="AE214" s="134"/>
    </row>
    <row r="215" spans="2:31">
      <c r="B215" s="1319">
        <f t="shared" si="11"/>
        <v>-1</v>
      </c>
      <c r="D215" s="1310"/>
      <c r="E215" s="1310"/>
      <c r="F215" s="1321"/>
      <c r="G215" s="1310"/>
      <c r="H215" s="1310"/>
      <c r="I215" s="1310"/>
      <c r="J215" s="1321"/>
      <c r="K215" s="1321"/>
      <c r="L215" s="1310"/>
      <c r="N215" s="1322">
        <f t="shared" si="12"/>
        <v>0</v>
      </c>
      <c r="O215" s="1323">
        <f t="shared" si="13"/>
        <v>0</v>
      </c>
      <c r="P215" s="1323">
        <f>O215/'1.5 Universal Data'!$E$36</f>
        <v>0</v>
      </c>
      <c r="R215" s="134"/>
      <c r="S215" s="134"/>
      <c r="T215" s="134"/>
      <c r="U215" s="134"/>
      <c r="V215" s="134"/>
      <c r="W215" s="134"/>
      <c r="X215" s="134"/>
      <c r="Y215" s="134"/>
      <c r="Z215" s="134"/>
      <c r="AA215" s="134"/>
      <c r="AB215" s="134"/>
      <c r="AC215" s="134"/>
      <c r="AD215" s="134"/>
      <c r="AE215" s="134"/>
    </row>
    <row r="216" spans="2:31">
      <c r="B216" s="1319">
        <f t="shared" si="11"/>
        <v>-1</v>
      </c>
      <c r="D216" s="1310"/>
      <c r="E216" s="1310"/>
      <c r="F216" s="1321"/>
      <c r="G216" s="1310"/>
      <c r="H216" s="1310"/>
      <c r="I216" s="1310"/>
      <c r="J216" s="1321"/>
      <c r="K216" s="1321"/>
      <c r="L216" s="1310"/>
      <c r="N216" s="1322">
        <f t="shared" si="12"/>
        <v>0</v>
      </c>
      <c r="O216" s="1323">
        <f t="shared" si="13"/>
        <v>0</v>
      </c>
      <c r="P216" s="1323">
        <f>O216/'1.5 Universal Data'!$E$36</f>
        <v>0</v>
      </c>
      <c r="R216" s="134"/>
      <c r="S216" s="134"/>
      <c r="T216" s="134"/>
      <c r="U216" s="134"/>
      <c r="V216" s="134"/>
      <c r="W216" s="134"/>
      <c r="X216" s="134"/>
      <c r="Y216" s="134"/>
      <c r="Z216" s="134"/>
      <c r="AA216" s="134"/>
      <c r="AB216" s="134"/>
      <c r="AC216" s="134"/>
      <c r="AD216" s="134"/>
      <c r="AE216" s="134"/>
    </row>
    <row r="217" spans="2:31">
      <c r="B217" s="1319">
        <f t="shared" si="11"/>
        <v>-1</v>
      </c>
      <c r="D217" s="1310"/>
      <c r="E217" s="1310"/>
      <c r="F217" s="1321"/>
      <c r="G217" s="1310"/>
      <c r="H217" s="1310"/>
      <c r="I217" s="1310"/>
      <c r="J217" s="1321"/>
      <c r="K217" s="1321"/>
      <c r="L217" s="1310"/>
      <c r="N217" s="1322">
        <f t="shared" si="12"/>
        <v>0</v>
      </c>
      <c r="O217" s="1323">
        <f t="shared" si="13"/>
        <v>0</v>
      </c>
      <c r="P217" s="1323">
        <f>O217/'1.5 Universal Data'!$E$36</f>
        <v>0</v>
      </c>
      <c r="R217" s="134"/>
      <c r="S217" s="134"/>
      <c r="T217" s="134"/>
      <c r="U217" s="134"/>
      <c r="V217" s="134"/>
      <c r="W217" s="134"/>
      <c r="X217" s="134"/>
      <c r="Y217" s="134"/>
      <c r="Z217" s="134"/>
      <c r="AA217" s="134"/>
      <c r="AB217" s="134"/>
      <c r="AC217" s="134"/>
      <c r="AD217" s="134"/>
      <c r="AE217" s="134"/>
    </row>
    <row r="218" spans="2:31">
      <c r="B218" s="1319">
        <f t="shared" si="11"/>
        <v>-1</v>
      </c>
      <c r="D218" s="1310"/>
      <c r="E218" s="1310"/>
      <c r="F218" s="1321"/>
      <c r="G218" s="1310"/>
      <c r="H218" s="1310"/>
      <c r="I218" s="1310"/>
      <c r="J218" s="1321"/>
      <c r="K218" s="1321"/>
      <c r="L218" s="1310"/>
      <c r="N218" s="1322">
        <f t="shared" si="12"/>
        <v>0</v>
      </c>
      <c r="O218" s="1323">
        <f t="shared" si="13"/>
        <v>0</v>
      </c>
      <c r="P218" s="1323">
        <f>O218/'1.5 Universal Data'!$E$36</f>
        <v>0</v>
      </c>
      <c r="R218" s="134"/>
      <c r="S218" s="134"/>
      <c r="T218" s="134"/>
      <c r="U218" s="134"/>
      <c r="V218" s="134"/>
      <c r="W218" s="134"/>
      <c r="X218" s="134"/>
      <c r="Y218" s="134"/>
      <c r="Z218" s="134"/>
      <c r="AA218" s="134"/>
      <c r="AB218" s="134"/>
      <c r="AC218" s="134"/>
      <c r="AD218" s="134"/>
      <c r="AE218" s="134"/>
    </row>
    <row r="219" spans="2:31">
      <c r="B219" s="1319">
        <f t="shared" si="11"/>
        <v>-1</v>
      </c>
      <c r="D219" s="1310"/>
      <c r="E219" s="1310"/>
      <c r="F219" s="1321"/>
      <c r="G219" s="1310"/>
      <c r="H219" s="1310"/>
      <c r="I219" s="1310"/>
      <c r="J219" s="1321"/>
      <c r="K219" s="1321"/>
      <c r="L219" s="1310"/>
      <c r="N219" s="1322">
        <f t="shared" si="12"/>
        <v>0</v>
      </c>
      <c r="O219" s="1323">
        <f t="shared" si="13"/>
        <v>0</v>
      </c>
      <c r="P219" s="1323">
        <f>O219/'1.5 Universal Data'!$E$36</f>
        <v>0</v>
      </c>
      <c r="R219" s="134"/>
      <c r="S219" s="134"/>
      <c r="T219" s="134"/>
      <c r="U219" s="134"/>
      <c r="V219" s="134"/>
      <c r="W219" s="134"/>
      <c r="X219" s="134"/>
      <c r="Y219" s="134"/>
      <c r="Z219" s="134"/>
      <c r="AA219" s="134"/>
      <c r="AB219" s="134"/>
      <c r="AC219" s="134"/>
      <c r="AD219" s="134"/>
      <c r="AE219" s="134"/>
    </row>
    <row r="220" spans="2:31">
      <c r="B220" s="1319">
        <f t="shared" si="11"/>
        <v>-1</v>
      </c>
      <c r="D220" s="1310"/>
      <c r="E220" s="1310"/>
      <c r="F220" s="1321"/>
      <c r="G220" s="1310"/>
      <c r="H220" s="1310"/>
      <c r="I220" s="1310"/>
      <c r="J220" s="1321"/>
      <c r="K220" s="1321"/>
      <c r="L220" s="1310"/>
      <c r="N220" s="1322">
        <f t="shared" si="12"/>
        <v>0</v>
      </c>
      <c r="O220" s="1323">
        <f t="shared" si="13"/>
        <v>0</v>
      </c>
      <c r="P220" s="1323">
        <f>O220/'1.5 Universal Data'!$E$36</f>
        <v>0</v>
      </c>
      <c r="R220" s="134"/>
      <c r="S220" s="134"/>
      <c r="T220" s="134"/>
      <c r="U220" s="134"/>
      <c r="V220" s="134"/>
      <c r="W220" s="134"/>
      <c r="X220" s="134"/>
      <c r="Y220" s="134"/>
      <c r="Z220" s="134"/>
      <c r="AA220" s="134"/>
      <c r="AB220" s="134"/>
      <c r="AC220" s="134"/>
      <c r="AD220" s="134"/>
      <c r="AE220" s="134"/>
    </row>
    <row r="221" spans="2:31">
      <c r="B221" s="1319">
        <f t="shared" si="11"/>
        <v>-1</v>
      </c>
      <c r="D221" s="1310"/>
      <c r="E221" s="1310"/>
      <c r="F221" s="1321"/>
      <c r="G221" s="1310"/>
      <c r="H221" s="1310"/>
      <c r="I221" s="1310"/>
      <c r="J221" s="1321"/>
      <c r="K221" s="1321"/>
      <c r="L221" s="1310"/>
      <c r="N221" s="1322">
        <f t="shared" si="12"/>
        <v>0</v>
      </c>
      <c r="O221" s="1323">
        <f t="shared" si="13"/>
        <v>0</v>
      </c>
      <c r="P221" s="1323">
        <f>O221/'1.5 Universal Data'!$E$36</f>
        <v>0</v>
      </c>
      <c r="R221" s="134"/>
      <c r="S221" s="134"/>
      <c r="T221" s="134"/>
      <c r="U221" s="134"/>
      <c r="V221" s="134"/>
      <c r="W221" s="134"/>
      <c r="X221" s="134"/>
      <c r="Y221" s="134"/>
      <c r="Z221" s="134"/>
      <c r="AA221" s="134"/>
      <c r="AB221" s="134"/>
      <c r="AC221" s="134"/>
      <c r="AD221" s="134"/>
      <c r="AE221" s="134"/>
    </row>
    <row r="222" spans="2:31">
      <c r="B222" s="1319">
        <f t="shared" si="11"/>
        <v>-1</v>
      </c>
      <c r="D222" s="1310"/>
      <c r="E222" s="1310"/>
      <c r="F222" s="1321"/>
      <c r="G222" s="1310"/>
      <c r="H222" s="1310"/>
      <c r="I222" s="1310"/>
      <c r="J222" s="1321"/>
      <c r="K222" s="1321"/>
      <c r="L222" s="1310"/>
      <c r="N222" s="1322">
        <f t="shared" si="12"/>
        <v>0</v>
      </c>
      <c r="O222" s="1323">
        <f t="shared" si="13"/>
        <v>0</v>
      </c>
      <c r="P222" s="1323">
        <f>O222/'1.5 Universal Data'!$E$36</f>
        <v>0</v>
      </c>
      <c r="R222" s="134"/>
      <c r="S222" s="134"/>
      <c r="T222" s="134"/>
      <c r="U222" s="134"/>
      <c r="V222" s="134"/>
      <c r="W222" s="134"/>
      <c r="X222" s="134"/>
      <c r="Y222" s="134"/>
      <c r="Z222" s="134"/>
      <c r="AA222" s="134"/>
      <c r="AB222" s="134"/>
      <c r="AC222" s="134"/>
      <c r="AD222" s="134"/>
      <c r="AE222" s="134"/>
    </row>
    <row r="223" spans="2:31">
      <c r="B223" s="1319">
        <f t="shared" si="11"/>
        <v>-1</v>
      </c>
      <c r="D223" s="1310"/>
      <c r="E223" s="1310"/>
      <c r="F223" s="1321"/>
      <c r="G223" s="1310"/>
      <c r="H223" s="1310"/>
      <c r="I223" s="1310"/>
      <c r="J223" s="1321"/>
      <c r="K223" s="1321"/>
      <c r="L223" s="1310"/>
      <c r="N223" s="1322">
        <f t="shared" si="12"/>
        <v>0</v>
      </c>
      <c r="O223" s="1323">
        <f t="shared" si="13"/>
        <v>0</v>
      </c>
      <c r="P223" s="1323">
        <f>O223/'1.5 Universal Data'!$E$36</f>
        <v>0</v>
      </c>
      <c r="R223" s="134"/>
      <c r="S223" s="134"/>
      <c r="T223" s="134"/>
      <c r="U223" s="134"/>
      <c r="V223" s="134"/>
      <c r="W223" s="134"/>
      <c r="X223" s="134"/>
      <c r="Y223" s="134"/>
      <c r="Z223" s="134"/>
      <c r="AA223" s="134"/>
      <c r="AB223" s="134"/>
      <c r="AC223" s="134"/>
      <c r="AD223" s="134"/>
      <c r="AE223" s="134"/>
    </row>
    <row r="224" spans="2:31">
      <c r="B224" s="1319">
        <f t="shared" si="11"/>
        <v>-1</v>
      </c>
      <c r="D224" s="1310"/>
      <c r="E224" s="1310"/>
      <c r="F224" s="1321"/>
      <c r="G224" s="1310"/>
      <c r="H224" s="1310"/>
      <c r="I224" s="1310"/>
      <c r="J224" s="1321"/>
      <c r="K224" s="1321"/>
      <c r="L224" s="1310"/>
      <c r="N224" s="1322">
        <f t="shared" si="12"/>
        <v>0</v>
      </c>
      <c r="O224" s="1323">
        <f t="shared" si="13"/>
        <v>0</v>
      </c>
      <c r="P224" s="1323">
        <f>O224/'1.5 Universal Data'!$E$36</f>
        <v>0</v>
      </c>
      <c r="R224" s="134"/>
      <c r="S224" s="134"/>
      <c r="T224" s="134"/>
      <c r="U224" s="134"/>
      <c r="V224" s="134"/>
      <c r="W224" s="134"/>
      <c r="X224" s="134"/>
      <c r="Y224" s="134"/>
      <c r="Z224" s="134"/>
      <c r="AA224" s="134"/>
      <c r="AB224" s="134"/>
      <c r="AC224" s="134"/>
      <c r="AD224" s="134"/>
      <c r="AE224" s="134"/>
    </row>
    <row r="225" spans="2:31">
      <c r="B225" s="1319">
        <f t="shared" si="11"/>
        <v>-1</v>
      </c>
      <c r="D225" s="1310"/>
      <c r="E225" s="1310"/>
      <c r="F225" s="1321"/>
      <c r="G225" s="1310"/>
      <c r="H225" s="1310"/>
      <c r="I225" s="1310"/>
      <c r="J225" s="1321"/>
      <c r="K225" s="1321"/>
      <c r="L225" s="1310"/>
      <c r="N225" s="1322">
        <f t="shared" si="12"/>
        <v>0</v>
      </c>
      <c r="O225" s="1323">
        <f t="shared" si="13"/>
        <v>0</v>
      </c>
      <c r="P225" s="1323">
        <f>O225/'1.5 Universal Data'!$E$36</f>
        <v>0</v>
      </c>
      <c r="R225" s="134"/>
      <c r="S225" s="134"/>
      <c r="T225" s="134"/>
      <c r="U225" s="134"/>
      <c r="V225" s="134"/>
      <c r="W225" s="134"/>
      <c r="X225" s="134"/>
      <c r="Y225" s="134"/>
      <c r="Z225" s="134"/>
      <c r="AA225" s="134"/>
      <c r="AB225" s="134"/>
      <c r="AC225" s="134"/>
      <c r="AD225" s="134"/>
      <c r="AE225" s="134"/>
    </row>
    <row r="226" spans="2:31">
      <c r="B226" s="1319">
        <f t="shared" si="11"/>
        <v>-1</v>
      </c>
      <c r="D226" s="1310"/>
      <c r="E226" s="1310"/>
      <c r="F226" s="1321"/>
      <c r="G226" s="1310"/>
      <c r="H226" s="1310"/>
      <c r="I226" s="1310"/>
      <c r="J226" s="1321"/>
      <c r="K226" s="1321"/>
      <c r="L226" s="1310"/>
      <c r="N226" s="1322">
        <f t="shared" si="12"/>
        <v>0</v>
      </c>
      <c r="O226" s="1323">
        <f t="shared" si="13"/>
        <v>0</v>
      </c>
      <c r="P226" s="1323">
        <f>O226/'1.5 Universal Data'!$E$36</f>
        <v>0</v>
      </c>
      <c r="R226" s="134"/>
      <c r="S226" s="134"/>
      <c r="T226" s="134"/>
      <c r="U226" s="134"/>
      <c r="V226" s="134"/>
      <c r="W226" s="134"/>
      <c r="X226" s="134"/>
      <c r="Y226" s="134"/>
      <c r="Z226" s="134"/>
      <c r="AA226" s="134"/>
      <c r="AB226" s="134"/>
      <c r="AC226" s="134"/>
      <c r="AD226" s="134"/>
      <c r="AE226" s="134"/>
    </row>
    <row r="227" spans="2:31">
      <c r="B227" s="1319">
        <f t="shared" si="11"/>
        <v>-1</v>
      </c>
      <c r="D227" s="1310"/>
      <c r="E227" s="1310"/>
      <c r="F227" s="1321"/>
      <c r="G227" s="1310"/>
      <c r="H227" s="1310"/>
      <c r="I227" s="1310"/>
      <c r="J227" s="1321"/>
      <c r="K227" s="1321"/>
      <c r="L227" s="1310"/>
      <c r="N227" s="1322">
        <f t="shared" si="12"/>
        <v>0</v>
      </c>
      <c r="O227" s="1323">
        <f t="shared" si="13"/>
        <v>0</v>
      </c>
      <c r="P227" s="1323">
        <f>O227/'1.5 Universal Data'!$E$36</f>
        <v>0</v>
      </c>
      <c r="R227" s="134"/>
      <c r="S227" s="134"/>
      <c r="T227" s="134"/>
      <c r="U227" s="134"/>
      <c r="V227" s="134"/>
      <c r="W227" s="134"/>
      <c r="X227" s="134"/>
      <c r="Y227" s="134"/>
      <c r="Z227" s="134"/>
      <c r="AA227" s="134"/>
      <c r="AB227" s="134"/>
      <c r="AC227" s="134"/>
      <c r="AD227" s="134"/>
      <c r="AE227" s="134"/>
    </row>
    <row r="228" spans="2:31">
      <c r="B228" s="1319">
        <f t="shared" si="11"/>
        <v>-1</v>
      </c>
      <c r="D228" s="1310"/>
      <c r="E228" s="1310"/>
      <c r="F228" s="1321"/>
      <c r="G228" s="1310"/>
      <c r="H228" s="1310"/>
      <c r="I228" s="1310"/>
      <c r="J228" s="1321"/>
      <c r="K228" s="1321"/>
      <c r="L228" s="1310"/>
      <c r="N228" s="1322">
        <f t="shared" si="12"/>
        <v>0</v>
      </c>
      <c r="O228" s="1323">
        <f t="shared" si="13"/>
        <v>0</v>
      </c>
      <c r="P228" s="1323">
        <f>O228/'1.5 Universal Data'!$E$36</f>
        <v>0</v>
      </c>
      <c r="R228" s="134"/>
      <c r="S228" s="134"/>
      <c r="T228" s="134"/>
      <c r="U228" s="134"/>
      <c r="V228" s="134"/>
      <c r="W228" s="134"/>
      <c r="X228" s="134"/>
      <c r="Y228" s="134"/>
      <c r="Z228" s="134"/>
      <c r="AA228" s="134"/>
      <c r="AB228" s="134"/>
      <c r="AC228" s="134"/>
      <c r="AD228" s="134"/>
      <c r="AE228" s="134"/>
    </row>
    <row r="229" spans="2:31">
      <c r="B229" s="1319">
        <f t="shared" si="11"/>
        <v>-1</v>
      </c>
      <c r="D229" s="1310"/>
      <c r="E229" s="1310"/>
      <c r="F229" s="1321"/>
      <c r="G229" s="1310"/>
      <c r="H229" s="1310"/>
      <c r="I229" s="1310"/>
      <c r="J229" s="1321"/>
      <c r="K229" s="1321"/>
      <c r="L229" s="1310"/>
      <c r="N229" s="1322">
        <f t="shared" si="12"/>
        <v>0</v>
      </c>
      <c r="O229" s="1323">
        <f t="shared" si="13"/>
        <v>0</v>
      </c>
      <c r="P229" s="1323">
        <f>O229/'1.5 Universal Data'!$E$36</f>
        <v>0</v>
      </c>
      <c r="R229" s="134"/>
      <c r="S229" s="134"/>
      <c r="T229" s="134"/>
      <c r="U229" s="134"/>
      <c r="V229" s="134"/>
      <c r="W229" s="134"/>
      <c r="X229" s="134"/>
      <c r="Y229" s="134"/>
      <c r="Z229" s="134"/>
      <c r="AA229" s="134"/>
      <c r="AB229" s="134"/>
      <c r="AC229" s="134"/>
      <c r="AD229" s="134"/>
      <c r="AE229" s="134"/>
    </row>
    <row r="230" spans="2:31">
      <c r="B230" s="1319">
        <f t="shared" si="11"/>
        <v>-1</v>
      </c>
      <c r="D230" s="1310"/>
      <c r="E230" s="1310"/>
      <c r="F230" s="1321"/>
      <c r="G230" s="1310"/>
      <c r="H230" s="1310"/>
      <c r="I230" s="1310"/>
      <c r="J230" s="1321"/>
      <c r="K230" s="1321"/>
      <c r="L230" s="1310"/>
      <c r="N230" s="1322">
        <f t="shared" si="12"/>
        <v>0</v>
      </c>
      <c r="O230" s="1323">
        <f t="shared" si="13"/>
        <v>0</v>
      </c>
      <c r="P230" s="1323">
        <f>O230/'1.5 Universal Data'!$E$36</f>
        <v>0</v>
      </c>
      <c r="R230" s="134"/>
      <c r="S230" s="134"/>
      <c r="T230" s="134"/>
      <c r="U230" s="134"/>
      <c r="V230" s="134"/>
      <c r="W230" s="134"/>
      <c r="X230" s="134"/>
      <c r="Y230" s="134"/>
      <c r="Z230" s="134"/>
      <c r="AA230" s="134"/>
      <c r="AB230" s="134"/>
      <c r="AC230" s="134"/>
      <c r="AD230" s="134"/>
      <c r="AE230" s="134"/>
    </row>
    <row r="231" spans="2:31">
      <c r="B231" s="1319">
        <f t="shared" si="11"/>
        <v>-1</v>
      </c>
      <c r="D231" s="1310"/>
      <c r="E231" s="1310"/>
      <c r="F231" s="1321"/>
      <c r="G231" s="1310"/>
      <c r="H231" s="1310"/>
      <c r="I231" s="1310"/>
      <c r="J231" s="1321"/>
      <c r="K231" s="1321"/>
      <c r="L231" s="1310"/>
      <c r="N231" s="1322">
        <f t="shared" si="12"/>
        <v>0</v>
      </c>
      <c r="O231" s="1323">
        <f t="shared" si="13"/>
        <v>0</v>
      </c>
      <c r="P231" s="1323">
        <f>O231/'1.5 Universal Data'!$E$36</f>
        <v>0</v>
      </c>
      <c r="R231" s="134"/>
      <c r="S231" s="134"/>
      <c r="T231" s="134"/>
      <c r="U231" s="134"/>
      <c r="V231" s="134"/>
      <c r="W231" s="134"/>
      <c r="X231" s="134"/>
      <c r="Y231" s="134"/>
      <c r="Z231" s="134"/>
      <c r="AA231" s="134"/>
      <c r="AB231" s="134"/>
      <c r="AC231" s="134"/>
      <c r="AD231" s="134"/>
      <c r="AE231" s="134"/>
    </row>
    <row r="232" spans="2:31">
      <c r="B232" s="1319">
        <f t="shared" si="11"/>
        <v>-1</v>
      </c>
      <c r="D232" s="1310"/>
      <c r="E232" s="1310"/>
      <c r="F232" s="1321"/>
      <c r="G232" s="1310"/>
      <c r="H232" s="1310"/>
      <c r="I232" s="1310"/>
      <c r="J232" s="1321"/>
      <c r="K232" s="1321"/>
      <c r="L232" s="1310"/>
      <c r="N232" s="1322">
        <f t="shared" si="12"/>
        <v>0</v>
      </c>
      <c r="O232" s="1323">
        <f t="shared" si="13"/>
        <v>0</v>
      </c>
      <c r="P232" s="1323">
        <f>O232/'1.5 Universal Data'!$E$36</f>
        <v>0</v>
      </c>
      <c r="R232" s="134"/>
      <c r="S232" s="134"/>
      <c r="T232" s="134"/>
      <c r="U232" s="134"/>
      <c r="V232" s="134"/>
      <c r="W232" s="134"/>
      <c r="X232" s="134"/>
      <c r="Y232" s="134"/>
      <c r="Z232" s="134"/>
      <c r="AA232" s="134"/>
      <c r="AB232" s="134"/>
      <c r="AC232" s="134"/>
      <c r="AD232" s="134"/>
      <c r="AE232" s="134"/>
    </row>
    <row r="233" spans="2:31">
      <c r="B233" s="1319">
        <f t="shared" si="11"/>
        <v>-1</v>
      </c>
      <c r="D233" s="1310"/>
      <c r="E233" s="1310"/>
      <c r="F233" s="1321"/>
      <c r="G233" s="1310"/>
      <c r="H233" s="1310"/>
      <c r="I233" s="1310"/>
      <c r="J233" s="1321"/>
      <c r="K233" s="1321"/>
      <c r="L233" s="1310"/>
      <c r="N233" s="1322">
        <f t="shared" si="12"/>
        <v>0</v>
      </c>
      <c r="O233" s="1323">
        <f t="shared" si="13"/>
        <v>0</v>
      </c>
      <c r="P233" s="1323">
        <f>O233/'1.5 Universal Data'!$E$36</f>
        <v>0</v>
      </c>
      <c r="R233" s="134"/>
      <c r="S233" s="134"/>
      <c r="T233" s="134"/>
      <c r="U233" s="134"/>
      <c r="V233" s="134"/>
      <c r="W233" s="134"/>
      <c r="X233" s="134"/>
      <c r="Y233" s="134"/>
      <c r="Z233" s="134"/>
      <c r="AA233" s="134"/>
      <c r="AB233" s="134"/>
      <c r="AC233" s="134"/>
      <c r="AD233" s="134"/>
      <c r="AE233" s="134"/>
    </row>
    <row r="234" spans="2:31">
      <c r="B234" s="1319">
        <f t="shared" si="11"/>
        <v>-1</v>
      </c>
      <c r="D234" s="1310"/>
      <c r="E234" s="1310"/>
      <c r="F234" s="1321"/>
      <c r="G234" s="1310"/>
      <c r="H234" s="1310"/>
      <c r="I234" s="1310"/>
      <c r="J234" s="1321"/>
      <c r="K234" s="1321"/>
      <c r="L234" s="1310"/>
      <c r="N234" s="1322">
        <f t="shared" si="12"/>
        <v>0</v>
      </c>
      <c r="O234" s="1323">
        <f t="shared" si="13"/>
        <v>0</v>
      </c>
      <c r="P234" s="1323">
        <f>O234/'1.5 Universal Data'!$E$36</f>
        <v>0</v>
      </c>
      <c r="R234" s="134"/>
      <c r="S234" s="134"/>
      <c r="T234" s="134"/>
      <c r="U234" s="134"/>
      <c r="V234" s="134"/>
      <c r="W234" s="134"/>
      <c r="X234" s="134"/>
      <c r="Y234" s="134"/>
      <c r="Z234" s="134"/>
      <c r="AA234" s="134"/>
      <c r="AB234" s="134"/>
      <c r="AC234" s="134"/>
      <c r="AD234" s="134"/>
      <c r="AE234" s="134"/>
    </row>
    <row r="235" spans="2:31">
      <c r="B235" s="1319">
        <f t="shared" si="11"/>
        <v>-1</v>
      </c>
      <c r="D235" s="1310"/>
      <c r="E235" s="1310"/>
      <c r="F235" s="1321"/>
      <c r="G235" s="1310"/>
      <c r="H235" s="1310"/>
      <c r="I235" s="1310"/>
      <c r="J235" s="1321"/>
      <c r="K235" s="1321"/>
      <c r="L235" s="1310"/>
      <c r="N235" s="1322">
        <f t="shared" si="12"/>
        <v>0</v>
      </c>
      <c r="O235" s="1323">
        <f t="shared" si="13"/>
        <v>0</v>
      </c>
      <c r="P235" s="1323">
        <f>O235/'1.5 Universal Data'!$E$36</f>
        <v>0</v>
      </c>
      <c r="R235" s="134"/>
      <c r="S235" s="134"/>
      <c r="T235" s="134"/>
      <c r="U235" s="134"/>
      <c r="V235" s="134"/>
      <c r="W235" s="134"/>
      <c r="X235" s="134"/>
      <c r="Y235" s="134"/>
      <c r="Z235" s="134"/>
      <c r="AA235" s="134"/>
      <c r="AB235" s="134"/>
      <c r="AC235" s="134"/>
      <c r="AD235" s="134"/>
      <c r="AE235" s="134"/>
    </row>
    <row r="236" spans="2:31">
      <c r="B236" s="1319">
        <f t="shared" si="11"/>
        <v>-1</v>
      </c>
      <c r="D236" s="1310"/>
      <c r="E236" s="1310"/>
      <c r="F236" s="1321"/>
      <c r="G236" s="1310"/>
      <c r="H236" s="1310"/>
      <c r="I236" s="1310"/>
      <c r="J236" s="1321"/>
      <c r="K236" s="1321"/>
      <c r="L236" s="1310"/>
      <c r="N236" s="1322">
        <f t="shared" si="12"/>
        <v>0</v>
      </c>
      <c r="O236" s="1323">
        <f t="shared" si="13"/>
        <v>0</v>
      </c>
      <c r="P236" s="1323">
        <f>O236/'1.5 Universal Data'!$E$36</f>
        <v>0</v>
      </c>
      <c r="R236" s="134"/>
      <c r="S236" s="134"/>
      <c r="T236" s="134"/>
      <c r="U236" s="134"/>
      <c r="V236" s="134"/>
      <c r="W236" s="134"/>
      <c r="X236" s="134"/>
      <c r="Y236" s="134"/>
      <c r="Z236" s="134"/>
      <c r="AA236" s="134"/>
      <c r="AB236" s="134"/>
      <c r="AC236" s="134"/>
      <c r="AD236" s="134"/>
      <c r="AE236" s="134"/>
    </row>
    <row r="237" spans="2:31">
      <c r="B237" s="1319">
        <f t="shared" si="11"/>
        <v>-1</v>
      </c>
      <c r="D237" s="1310"/>
      <c r="E237" s="1310"/>
      <c r="F237" s="1321"/>
      <c r="G237" s="1310"/>
      <c r="H237" s="1310"/>
      <c r="I237" s="1310"/>
      <c r="J237" s="1321"/>
      <c r="K237" s="1321"/>
      <c r="L237" s="1310"/>
      <c r="N237" s="1322">
        <f t="shared" si="12"/>
        <v>0</v>
      </c>
      <c r="O237" s="1323">
        <f t="shared" si="13"/>
        <v>0</v>
      </c>
      <c r="P237" s="1323">
        <f>O237/'1.5 Universal Data'!$E$36</f>
        <v>0</v>
      </c>
      <c r="R237" s="134"/>
      <c r="S237" s="134"/>
      <c r="T237" s="134"/>
      <c r="U237" s="134"/>
      <c r="V237" s="134"/>
      <c r="W237" s="134"/>
      <c r="X237" s="134"/>
      <c r="Y237" s="134"/>
      <c r="Z237" s="134"/>
      <c r="AA237" s="134"/>
      <c r="AB237" s="134"/>
      <c r="AC237" s="134"/>
      <c r="AD237" s="134"/>
      <c r="AE237" s="134"/>
    </row>
    <row r="238" spans="2:31">
      <c r="B238" s="1319">
        <f t="shared" si="11"/>
        <v>-1</v>
      </c>
      <c r="D238" s="1310"/>
      <c r="E238" s="1310"/>
      <c r="F238" s="1321"/>
      <c r="G238" s="1310"/>
      <c r="H238" s="1310"/>
      <c r="I238" s="1310"/>
      <c r="J238" s="1321"/>
      <c r="K238" s="1321"/>
      <c r="L238" s="1310"/>
      <c r="N238" s="1322">
        <f t="shared" si="12"/>
        <v>0</v>
      </c>
      <c r="O238" s="1323">
        <f t="shared" si="13"/>
        <v>0</v>
      </c>
      <c r="P238" s="1323">
        <f>O238/'1.5 Universal Data'!$E$36</f>
        <v>0</v>
      </c>
      <c r="R238" s="134"/>
      <c r="S238" s="134"/>
      <c r="T238" s="134"/>
      <c r="U238" s="134"/>
      <c r="V238" s="134"/>
      <c r="W238" s="134"/>
      <c r="X238" s="134"/>
      <c r="Y238" s="134"/>
      <c r="Z238" s="134"/>
      <c r="AA238" s="134"/>
      <c r="AB238" s="134"/>
      <c r="AC238" s="134"/>
      <c r="AD238" s="134"/>
      <c r="AE238" s="134"/>
    </row>
    <row r="239" spans="2:31">
      <c r="B239" s="1319">
        <f t="shared" si="11"/>
        <v>-1</v>
      </c>
      <c r="D239" s="1310"/>
      <c r="E239" s="1310"/>
      <c r="F239" s="1321"/>
      <c r="G239" s="1310"/>
      <c r="H239" s="1310"/>
      <c r="I239" s="1310"/>
      <c r="J239" s="1321"/>
      <c r="K239" s="1321"/>
      <c r="L239" s="1310"/>
      <c r="N239" s="1322">
        <f t="shared" si="12"/>
        <v>0</v>
      </c>
      <c r="O239" s="1323">
        <f t="shared" si="13"/>
        <v>0</v>
      </c>
      <c r="P239" s="1323">
        <f>O239/'1.5 Universal Data'!$E$36</f>
        <v>0</v>
      </c>
      <c r="R239" s="134"/>
      <c r="S239" s="134"/>
      <c r="T239" s="134"/>
      <c r="U239" s="134"/>
      <c r="V239" s="134"/>
      <c r="W239" s="134"/>
      <c r="X239" s="134"/>
      <c r="Y239" s="134"/>
      <c r="Z239" s="134"/>
      <c r="AA239" s="134"/>
      <c r="AB239" s="134"/>
      <c r="AC239" s="134"/>
      <c r="AD239" s="134"/>
      <c r="AE239" s="134"/>
    </row>
    <row r="240" spans="2:31">
      <c r="B240" s="1319">
        <f t="shared" si="11"/>
        <v>-1</v>
      </c>
      <c r="D240" s="1310"/>
      <c r="E240" s="1310"/>
      <c r="F240" s="1321"/>
      <c r="G240" s="1310"/>
      <c r="H240" s="1310"/>
      <c r="I240" s="1310"/>
      <c r="J240" s="1321"/>
      <c r="K240" s="1321"/>
      <c r="L240" s="1310"/>
      <c r="N240" s="1322">
        <f t="shared" si="12"/>
        <v>0</v>
      </c>
      <c r="O240" s="1323">
        <f t="shared" si="13"/>
        <v>0</v>
      </c>
      <c r="P240" s="1323">
        <f>O240/'1.5 Universal Data'!$E$36</f>
        <v>0</v>
      </c>
      <c r="R240" s="134"/>
      <c r="S240" s="134"/>
      <c r="T240" s="134"/>
      <c r="U240" s="134"/>
      <c r="V240" s="134"/>
      <c r="W240" s="134"/>
      <c r="X240" s="134"/>
      <c r="Y240" s="134"/>
      <c r="Z240" s="134"/>
      <c r="AA240" s="134"/>
      <c r="AB240" s="134"/>
      <c r="AC240" s="134"/>
      <c r="AD240" s="134"/>
      <c r="AE240" s="134"/>
    </row>
    <row r="241" spans="2:31">
      <c r="B241" s="1319">
        <f t="shared" si="11"/>
        <v>-1</v>
      </c>
      <c r="D241" s="1310"/>
      <c r="E241" s="1310"/>
      <c r="F241" s="1321"/>
      <c r="G241" s="1310"/>
      <c r="H241" s="1310"/>
      <c r="I241" s="1310"/>
      <c r="J241" s="1321"/>
      <c r="K241" s="1321"/>
      <c r="L241" s="1310"/>
      <c r="N241" s="1322">
        <f t="shared" si="12"/>
        <v>0</v>
      </c>
      <c r="O241" s="1323">
        <f t="shared" si="13"/>
        <v>0</v>
      </c>
      <c r="P241" s="1323">
        <f>O241/'1.5 Universal Data'!$E$36</f>
        <v>0</v>
      </c>
      <c r="R241" s="134"/>
      <c r="S241" s="134"/>
      <c r="T241" s="134"/>
      <c r="U241" s="134"/>
      <c r="V241" s="134"/>
      <c r="W241" s="134"/>
      <c r="X241" s="134"/>
      <c r="Y241" s="134"/>
      <c r="Z241" s="134"/>
      <c r="AA241" s="134"/>
      <c r="AB241" s="134"/>
      <c r="AC241" s="134"/>
      <c r="AD241" s="134"/>
      <c r="AE241" s="134"/>
    </row>
    <row r="242" spans="2:31">
      <c r="B242" s="1319">
        <f t="shared" si="11"/>
        <v>-1</v>
      </c>
      <c r="D242" s="1310"/>
      <c r="E242" s="1310"/>
      <c r="F242" s="1321"/>
      <c r="G242" s="1310"/>
      <c r="H242" s="1310"/>
      <c r="I242" s="1310"/>
      <c r="J242" s="1321"/>
      <c r="K242" s="1321"/>
      <c r="L242" s="1310"/>
      <c r="N242" s="1322">
        <f t="shared" si="12"/>
        <v>0</v>
      </c>
      <c r="O242" s="1323">
        <f t="shared" si="13"/>
        <v>0</v>
      </c>
      <c r="P242" s="1323">
        <f>O242/'1.5 Universal Data'!$E$36</f>
        <v>0</v>
      </c>
      <c r="R242" s="134"/>
      <c r="S242" s="134"/>
      <c r="T242" s="134"/>
      <c r="U242" s="134"/>
      <c r="V242" s="134"/>
      <c r="W242" s="134"/>
      <c r="X242" s="134"/>
      <c r="Y242" s="134"/>
      <c r="Z242" s="134"/>
      <c r="AA242" s="134"/>
      <c r="AB242" s="134"/>
      <c r="AC242" s="134"/>
      <c r="AD242" s="134"/>
      <c r="AE242" s="134"/>
    </row>
    <row r="243" spans="2:31">
      <c r="B243" s="1319">
        <f t="shared" si="11"/>
        <v>-1</v>
      </c>
      <c r="D243" s="1310"/>
      <c r="E243" s="1310"/>
      <c r="F243" s="1321"/>
      <c r="G243" s="1310"/>
      <c r="H243" s="1310"/>
      <c r="I243" s="1310"/>
      <c r="J243" s="1321"/>
      <c r="K243" s="1321"/>
      <c r="L243" s="1310"/>
      <c r="N243" s="1322">
        <f t="shared" si="12"/>
        <v>0</v>
      </c>
      <c r="O243" s="1323">
        <f t="shared" si="13"/>
        <v>0</v>
      </c>
      <c r="P243" s="1323">
        <f>O243/'1.5 Universal Data'!$E$36</f>
        <v>0</v>
      </c>
      <c r="R243" s="134"/>
      <c r="S243" s="134"/>
      <c r="T243" s="134"/>
      <c r="U243" s="134"/>
      <c r="V243" s="134"/>
      <c r="W243" s="134"/>
      <c r="X243" s="134"/>
      <c r="Y243" s="134"/>
      <c r="Z243" s="134"/>
      <c r="AA243" s="134"/>
      <c r="AB243" s="134"/>
      <c r="AC243" s="134"/>
      <c r="AD243" s="134"/>
      <c r="AE243" s="134"/>
    </row>
    <row r="244" spans="2:31">
      <c r="B244" s="1319">
        <f t="shared" si="11"/>
        <v>-1</v>
      </c>
      <c r="D244" s="1310"/>
      <c r="E244" s="1310"/>
      <c r="F244" s="1321"/>
      <c r="G244" s="1310"/>
      <c r="H244" s="1310"/>
      <c r="I244" s="1310"/>
      <c r="J244" s="1321"/>
      <c r="K244" s="1321"/>
      <c r="L244" s="1310"/>
      <c r="N244" s="1322">
        <f t="shared" si="12"/>
        <v>0</v>
      </c>
      <c r="O244" s="1323">
        <f t="shared" si="13"/>
        <v>0</v>
      </c>
      <c r="P244" s="1323">
        <f>O244/'1.5 Universal Data'!$E$36</f>
        <v>0</v>
      </c>
      <c r="R244" s="134"/>
      <c r="S244" s="134"/>
      <c r="T244" s="134"/>
      <c r="U244" s="134"/>
      <c r="V244" s="134"/>
      <c r="W244" s="134"/>
      <c r="X244" s="134"/>
      <c r="Y244" s="134"/>
      <c r="Z244" s="134"/>
      <c r="AA244" s="134"/>
      <c r="AB244" s="134"/>
      <c r="AC244" s="134"/>
      <c r="AD244" s="134"/>
      <c r="AE244" s="134"/>
    </row>
    <row r="245" spans="2:31">
      <c r="B245" s="1319">
        <f t="shared" si="11"/>
        <v>-1</v>
      </c>
      <c r="D245" s="1310"/>
      <c r="E245" s="1310"/>
      <c r="F245" s="1321"/>
      <c r="G245" s="1310"/>
      <c r="H245" s="1310"/>
      <c r="I245" s="1310"/>
      <c r="J245" s="1321"/>
      <c r="K245" s="1321"/>
      <c r="L245" s="1310"/>
      <c r="N245" s="1322">
        <f t="shared" si="12"/>
        <v>0</v>
      </c>
      <c r="O245" s="1323">
        <f t="shared" si="13"/>
        <v>0</v>
      </c>
      <c r="P245" s="1323">
        <f>O245/'1.5 Universal Data'!$E$36</f>
        <v>0</v>
      </c>
      <c r="R245" s="134"/>
      <c r="S245" s="134"/>
      <c r="T245" s="134"/>
      <c r="U245" s="134"/>
      <c r="V245" s="134"/>
      <c r="W245" s="134"/>
      <c r="X245" s="134"/>
      <c r="Y245" s="134"/>
      <c r="Z245" s="134"/>
      <c r="AA245" s="134"/>
      <c r="AB245" s="134"/>
      <c r="AC245" s="134"/>
      <c r="AD245" s="134"/>
      <c r="AE245" s="134"/>
    </row>
    <row r="246" spans="2:31">
      <c r="B246" s="1319">
        <f t="shared" si="11"/>
        <v>-1</v>
      </c>
      <c r="D246" s="1310"/>
      <c r="E246" s="1310"/>
      <c r="F246" s="1321"/>
      <c r="G246" s="1310"/>
      <c r="H246" s="1310"/>
      <c r="I246" s="1310"/>
      <c r="J246" s="1321"/>
      <c r="K246" s="1321"/>
      <c r="L246" s="1310"/>
      <c r="N246" s="1322">
        <f t="shared" si="12"/>
        <v>0</v>
      </c>
      <c r="O246" s="1323">
        <f t="shared" si="13"/>
        <v>0</v>
      </c>
      <c r="P246" s="1323">
        <f>O246/'1.5 Universal Data'!$E$36</f>
        <v>0</v>
      </c>
      <c r="R246" s="134"/>
      <c r="S246" s="134"/>
      <c r="T246" s="134"/>
      <c r="U246" s="134"/>
      <c r="V246" s="134"/>
      <c r="W246" s="134"/>
      <c r="X246" s="134"/>
      <c r="Y246" s="134"/>
      <c r="Z246" s="134"/>
      <c r="AA246" s="134"/>
      <c r="AB246" s="134"/>
      <c r="AC246" s="134"/>
      <c r="AD246" s="134"/>
      <c r="AE246" s="134"/>
    </row>
    <row r="247" spans="2:31">
      <c r="B247" s="1319">
        <f t="shared" si="11"/>
        <v>-1</v>
      </c>
      <c r="D247" s="1310"/>
      <c r="E247" s="1310"/>
      <c r="F247" s="1321"/>
      <c r="G247" s="1310"/>
      <c r="H247" s="1310"/>
      <c r="I247" s="1310"/>
      <c r="J247" s="1321"/>
      <c r="K247" s="1321"/>
      <c r="L247" s="1310"/>
      <c r="N247" s="1322">
        <f t="shared" si="12"/>
        <v>0</v>
      </c>
      <c r="O247" s="1323">
        <f t="shared" si="13"/>
        <v>0</v>
      </c>
      <c r="P247" s="1323">
        <f>O247/'1.5 Universal Data'!$E$36</f>
        <v>0</v>
      </c>
      <c r="R247" s="134"/>
      <c r="S247" s="134"/>
      <c r="T247" s="134"/>
      <c r="U247" s="134"/>
      <c r="V247" s="134"/>
      <c r="W247" s="134"/>
      <c r="X247" s="134"/>
      <c r="Y247" s="134"/>
      <c r="Z247" s="134"/>
      <c r="AA247" s="134"/>
      <c r="AB247" s="134"/>
      <c r="AC247" s="134"/>
      <c r="AD247" s="134"/>
      <c r="AE247" s="134"/>
    </row>
    <row r="248" spans="2:31">
      <c r="B248" s="1319">
        <f t="shared" si="11"/>
        <v>-1</v>
      </c>
      <c r="D248" s="1310"/>
      <c r="E248" s="1310"/>
      <c r="F248" s="1321"/>
      <c r="G248" s="1310"/>
      <c r="H248" s="1310"/>
      <c r="I248" s="1310"/>
      <c r="J248" s="1321"/>
      <c r="K248" s="1321"/>
      <c r="L248" s="1310"/>
      <c r="N248" s="1322">
        <f t="shared" si="12"/>
        <v>0</v>
      </c>
      <c r="O248" s="1323">
        <f t="shared" si="13"/>
        <v>0</v>
      </c>
      <c r="P248" s="1323">
        <f>O248/'1.5 Universal Data'!$E$36</f>
        <v>0</v>
      </c>
      <c r="R248" s="134"/>
      <c r="S248" s="134"/>
      <c r="T248" s="134"/>
      <c r="U248" s="134"/>
      <c r="V248" s="134"/>
      <c r="W248" s="134"/>
      <c r="X248" s="134"/>
      <c r="Y248" s="134"/>
      <c r="Z248" s="134"/>
      <c r="AA248" s="134"/>
      <c r="AB248" s="134"/>
      <c r="AC248" s="134"/>
      <c r="AD248" s="134"/>
      <c r="AE248" s="134"/>
    </row>
    <row r="249" spans="2:31">
      <c r="B249" s="1319">
        <f t="shared" si="11"/>
        <v>-1</v>
      </c>
      <c r="D249" s="1310"/>
      <c r="E249" s="1310"/>
      <c r="F249" s="1321"/>
      <c r="G249" s="1310"/>
      <c r="H249" s="1310"/>
      <c r="I249" s="1310"/>
      <c r="J249" s="1321"/>
      <c r="K249" s="1321"/>
      <c r="L249" s="1310"/>
      <c r="N249" s="1322">
        <f t="shared" si="12"/>
        <v>0</v>
      </c>
      <c r="O249" s="1323">
        <f t="shared" si="13"/>
        <v>0</v>
      </c>
      <c r="P249" s="1323">
        <f>O249/'1.5 Universal Data'!$E$36</f>
        <v>0</v>
      </c>
      <c r="R249" s="134"/>
      <c r="S249" s="134"/>
      <c r="T249" s="134"/>
      <c r="U249" s="134"/>
      <c r="V249" s="134"/>
      <c r="W249" s="134"/>
      <c r="X249" s="134"/>
      <c r="Y249" s="134"/>
      <c r="Z249" s="134"/>
      <c r="AA249" s="134"/>
      <c r="AB249" s="134"/>
      <c r="AC249" s="134"/>
      <c r="AD249" s="134"/>
      <c r="AE249" s="134"/>
    </row>
    <row r="250" spans="2:31">
      <c r="B250" s="1319">
        <f t="shared" si="11"/>
        <v>-1</v>
      </c>
      <c r="D250" s="1310"/>
      <c r="E250" s="1310"/>
      <c r="F250" s="1321"/>
      <c r="G250" s="1310"/>
      <c r="H250" s="1310"/>
      <c r="I250" s="1310"/>
      <c r="J250" s="1321"/>
      <c r="K250" s="1321"/>
      <c r="L250" s="1310"/>
      <c r="N250" s="1322">
        <f t="shared" si="12"/>
        <v>0</v>
      </c>
      <c r="O250" s="1323">
        <f t="shared" si="13"/>
        <v>0</v>
      </c>
      <c r="P250" s="1323">
        <f>O250/'1.5 Universal Data'!$E$36</f>
        <v>0</v>
      </c>
      <c r="R250" s="134"/>
      <c r="S250" s="134"/>
      <c r="T250" s="134"/>
      <c r="U250" s="134"/>
      <c r="V250" s="134"/>
      <c r="W250" s="134"/>
      <c r="X250" s="134"/>
      <c r="Y250" s="134"/>
      <c r="Z250" s="134"/>
      <c r="AA250" s="134"/>
      <c r="AB250" s="134"/>
      <c r="AC250" s="134"/>
      <c r="AD250" s="134"/>
      <c r="AE250" s="134"/>
    </row>
    <row r="251" spans="2:31">
      <c r="B251" s="1319">
        <f t="shared" si="11"/>
        <v>-1</v>
      </c>
      <c r="D251" s="1310"/>
      <c r="E251" s="1310"/>
      <c r="F251" s="1321"/>
      <c r="G251" s="1310"/>
      <c r="H251" s="1310"/>
      <c r="I251" s="1310"/>
      <c r="J251" s="1321"/>
      <c r="K251" s="1321"/>
      <c r="L251" s="1310"/>
      <c r="N251" s="1322">
        <f t="shared" si="12"/>
        <v>0</v>
      </c>
      <c r="O251" s="1323">
        <f t="shared" si="13"/>
        <v>0</v>
      </c>
      <c r="P251" s="1323">
        <f>O251/'1.5 Universal Data'!$E$36</f>
        <v>0</v>
      </c>
      <c r="R251" s="134"/>
      <c r="S251" s="134"/>
      <c r="T251" s="134"/>
      <c r="U251" s="134"/>
      <c r="V251" s="134"/>
      <c r="W251" s="134"/>
      <c r="X251" s="134"/>
      <c r="Y251" s="134"/>
      <c r="Z251" s="134"/>
      <c r="AA251" s="134"/>
      <c r="AB251" s="134"/>
      <c r="AC251" s="134"/>
      <c r="AD251" s="134"/>
      <c r="AE251" s="134"/>
    </row>
    <row r="252" spans="2:31">
      <c r="B252" s="1319">
        <f t="shared" si="11"/>
        <v>-1</v>
      </c>
      <c r="D252" s="1310"/>
      <c r="E252" s="1310"/>
      <c r="F252" s="1321"/>
      <c r="G252" s="1310"/>
      <c r="H252" s="1310"/>
      <c r="I252" s="1310"/>
      <c r="J252" s="1321"/>
      <c r="K252" s="1321"/>
      <c r="L252" s="1310"/>
      <c r="N252" s="1322">
        <f t="shared" si="12"/>
        <v>0</v>
      </c>
      <c r="O252" s="1323">
        <f t="shared" si="13"/>
        <v>0</v>
      </c>
      <c r="P252" s="1323">
        <f>O252/'1.5 Universal Data'!$E$36</f>
        <v>0</v>
      </c>
      <c r="R252" s="134"/>
      <c r="S252" s="134"/>
      <c r="T252" s="134"/>
      <c r="U252" s="134"/>
      <c r="V252" s="134"/>
      <c r="W252" s="134"/>
      <c r="X252" s="134"/>
      <c r="Y252" s="134"/>
      <c r="Z252" s="134"/>
      <c r="AA252" s="134"/>
      <c r="AB252" s="134"/>
      <c r="AC252" s="134"/>
      <c r="AD252" s="134"/>
      <c r="AE252" s="134"/>
    </row>
    <row r="253" spans="2:31">
      <c r="B253" s="1319">
        <f t="shared" si="11"/>
        <v>-1</v>
      </c>
      <c r="D253" s="1310"/>
      <c r="E253" s="1310"/>
      <c r="F253" s="1321"/>
      <c r="G253" s="1310"/>
      <c r="H253" s="1310"/>
      <c r="I253" s="1310"/>
      <c r="J253" s="1321"/>
      <c r="K253" s="1321"/>
      <c r="L253" s="1310"/>
      <c r="N253" s="1322">
        <f t="shared" si="12"/>
        <v>0</v>
      </c>
      <c r="O253" s="1323">
        <f t="shared" si="13"/>
        <v>0</v>
      </c>
      <c r="P253" s="1323">
        <f>O253/'1.5 Universal Data'!$E$36</f>
        <v>0</v>
      </c>
      <c r="R253" s="134"/>
      <c r="S253" s="134"/>
      <c r="T253" s="134"/>
      <c r="U253" s="134"/>
      <c r="V253" s="134"/>
      <c r="W253" s="134"/>
      <c r="X253" s="134"/>
      <c r="Y253" s="134"/>
      <c r="Z253" s="134"/>
      <c r="AA253" s="134"/>
      <c r="AB253" s="134"/>
      <c r="AC253" s="134"/>
      <c r="AD253" s="134"/>
      <c r="AE253" s="134"/>
    </row>
    <row r="254" spans="2:31">
      <c r="B254" s="1319">
        <f t="shared" si="11"/>
        <v>-1</v>
      </c>
      <c r="D254" s="1310"/>
      <c r="E254" s="1310"/>
      <c r="F254" s="1321"/>
      <c r="G254" s="1310"/>
      <c r="H254" s="1310"/>
      <c r="I254" s="1310"/>
      <c r="J254" s="1321"/>
      <c r="K254" s="1321"/>
      <c r="L254" s="1310"/>
      <c r="N254" s="1322">
        <f t="shared" si="12"/>
        <v>0</v>
      </c>
      <c r="O254" s="1323">
        <f t="shared" si="13"/>
        <v>0</v>
      </c>
      <c r="P254" s="1323">
        <f>O254/'1.5 Universal Data'!$E$36</f>
        <v>0</v>
      </c>
      <c r="R254" s="134"/>
      <c r="S254" s="134"/>
      <c r="T254" s="134"/>
      <c r="U254" s="134"/>
      <c r="V254" s="134"/>
      <c r="W254" s="134"/>
      <c r="X254" s="134"/>
      <c r="Y254" s="134"/>
      <c r="Z254" s="134"/>
      <c r="AA254" s="134"/>
      <c r="AB254" s="134"/>
      <c r="AC254" s="134"/>
      <c r="AD254" s="134"/>
      <c r="AE254" s="134"/>
    </row>
    <row r="255" spans="2:31">
      <c r="B255" s="1319">
        <f t="shared" si="11"/>
        <v>-1</v>
      </c>
      <c r="D255" s="1310"/>
      <c r="E255" s="1310"/>
      <c r="F255" s="1321"/>
      <c r="G255" s="1310"/>
      <c r="H255" s="1310"/>
      <c r="I255" s="1310"/>
      <c r="J255" s="1321"/>
      <c r="K255" s="1321"/>
      <c r="L255" s="1310"/>
      <c r="N255" s="1322">
        <f t="shared" si="12"/>
        <v>0</v>
      </c>
      <c r="O255" s="1323">
        <f t="shared" si="13"/>
        <v>0</v>
      </c>
      <c r="P255" s="1323">
        <f>O255/'1.5 Universal Data'!$E$36</f>
        <v>0</v>
      </c>
      <c r="R255" s="134"/>
      <c r="S255" s="134"/>
      <c r="T255" s="134"/>
      <c r="U255" s="134"/>
      <c r="V255" s="134"/>
      <c r="W255" s="134"/>
      <c r="X255" s="134"/>
      <c r="Y255" s="134"/>
      <c r="Z255" s="134"/>
      <c r="AA255" s="134"/>
      <c r="AB255" s="134"/>
      <c r="AC255" s="134"/>
      <c r="AD255" s="134"/>
      <c r="AE255" s="134"/>
    </row>
    <row r="256" spans="2:31">
      <c r="B256" s="1319">
        <f t="shared" si="11"/>
        <v>-1</v>
      </c>
      <c r="D256" s="1310"/>
      <c r="E256" s="1310"/>
      <c r="F256" s="1321"/>
      <c r="G256" s="1310"/>
      <c r="H256" s="1310"/>
      <c r="I256" s="1310"/>
      <c r="J256" s="1321"/>
      <c r="K256" s="1321"/>
      <c r="L256" s="1310"/>
      <c r="N256" s="1322">
        <f t="shared" si="12"/>
        <v>0</v>
      </c>
      <c r="O256" s="1323">
        <f t="shared" si="13"/>
        <v>0</v>
      </c>
      <c r="P256" s="1323">
        <f>O256/'1.5 Universal Data'!$E$36</f>
        <v>0</v>
      </c>
      <c r="R256" s="134"/>
      <c r="S256" s="134"/>
      <c r="T256" s="134"/>
      <c r="U256" s="134"/>
      <c r="V256" s="134"/>
      <c r="W256" s="134"/>
      <c r="X256" s="134"/>
      <c r="Y256" s="134"/>
      <c r="Z256" s="134"/>
      <c r="AA256" s="134"/>
      <c r="AB256" s="134"/>
      <c r="AC256" s="134"/>
      <c r="AD256" s="134"/>
      <c r="AE256" s="134"/>
    </row>
    <row r="257" spans="2:31">
      <c r="B257" s="1319">
        <f t="shared" si="11"/>
        <v>-1</v>
      </c>
      <c r="D257" s="1310"/>
      <c r="E257" s="1310"/>
      <c r="F257" s="1321"/>
      <c r="G257" s="1310"/>
      <c r="H257" s="1310"/>
      <c r="I257" s="1310"/>
      <c r="J257" s="1321"/>
      <c r="K257" s="1321"/>
      <c r="L257" s="1310"/>
      <c r="N257" s="1322">
        <f t="shared" si="12"/>
        <v>0</v>
      </c>
      <c r="O257" s="1323">
        <f t="shared" si="13"/>
        <v>0</v>
      </c>
      <c r="P257" s="1323">
        <f>O257/'1.5 Universal Data'!$E$36</f>
        <v>0</v>
      </c>
      <c r="R257" s="134"/>
      <c r="S257" s="134"/>
      <c r="T257" s="134"/>
      <c r="U257" s="134"/>
      <c r="V257" s="134"/>
      <c r="W257" s="134"/>
      <c r="X257" s="134"/>
      <c r="Y257" s="134"/>
      <c r="Z257" s="134"/>
      <c r="AA257" s="134"/>
      <c r="AB257" s="134"/>
      <c r="AC257" s="134"/>
      <c r="AD257" s="134"/>
      <c r="AE257" s="134"/>
    </row>
    <row r="258" spans="2:31">
      <c r="B258" s="1319">
        <f t="shared" si="11"/>
        <v>-1</v>
      </c>
      <c r="D258" s="1310"/>
      <c r="E258" s="1310"/>
      <c r="F258" s="1321"/>
      <c r="G258" s="1310"/>
      <c r="H258" s="1310"/>
      <c r="I258" s="1310"/>
      <c r="J258" s="1321"/>
      <c r="K258" s="1321"/>
      <c r="L258" s="1310"/>
      <c r="N258" s="1322">
        <f t="shared" si="12"/>
        <v>0</v>
      </c>
      <c r="O258" s="1323">
        <f t="shared" si="13"/>
        <v>0</v>
      </c>
      <c r="P258" s="1323">
        <f>O258/'1.5 Universal Data'!$E$36</f>
        <v>0</v>
      </c>
      <c r="R258" s="134"/>
      <c r="S258" s="134"/>
      <c r="T258" s="134"/>
      <c r="U258" s="134"/>
      <c r="V258" s="134"/>
      <c r="W258" s="134"/>
      <c r="X258" s="134"/>
      <c r="Y258" s="134"/>
      <c r="Z258" s="134"/>
      <c r="AA258" s="134"/>
      <c r="AB258" s="134"/>
      <c r="AC258" s="134"/>
      <c r="AD258" s="134"/>
      <c r="AE258" s="134"/>
    </row>
    <row r="259" spans="2:31">
      <c r="B259" s="1319">
        <f t="shared" si="11"/>
        <v>-1</v>
      </c>
      <c r="D259" s="1310"/>
      <c r="E259" s="1310"/>
      <c r="F259" s="1321"/>
      <c r="G259" s="1310"/>
      <c r="H259" s="1310"/>
      <c r="I259" s="1310"/>
      <c r="J259" s="1321"/>
      <c r="K259" s="1321"/>
      <c r="L259" s="1310"/>
      <c r="N259" s="1322">
        <f t="shared" si="12"/>
        <v>0</v>
      </c>
      <c r="O259" s="1323">
        <f t="shared" si="13"/>
        <v>0</v>
      </c>
      <c r="P259" s="1323">
        <f>O259/'1.5 Universal Data'!$E$36</f>
        <v>0</v>
      </c>
      <c r="R259" s="134"/>
      <c r="S259" s="134"/>
      <c r="T259" s="134"/>
      <c r="U259" s="134"/>
      <c r="V259" s="134"/>
      <c r="W259" s="134"/>
      <c r="X259" s="134"/>
      <c r="Y259" s="134"/>
      <c r="Z259" s="134"/>
      <c r="AA259" s="134"/>
      <c r="AB259" s="134"/>
      <c r="AC259" s="134"/>
      <c r="AD259" s="134"/>
      <c r="AE259" s="134"/>
    </row>
    <row r="260" spans="2:31">
      <c r="B260" s="1319">
        <f t="shared" si="11"/>
        <v>-1</v>
      </c>
      <c r="D260" s="1310"/>
      <c r="E260" s="1310"/>
      <c r="F260" s="1321"/>
      <c r="G260" s="1310"/>
      <c r="H260" s="1310"/>
      <c r="I260" s="1310"/>
      <c r="J260" s="1321"/>
      <c r="K260" s="1321"/>
      <c r="L260" s="1310"/>
      <c r="N260" s="1322">
        <f t="shared" si="12"/>
        <v>0</v>
      </c>
      <c r="O260" s="1323">
        <f t="shared" si="13"/>
        <v>0</v>
      </c>
      <c r="P260" s="1323">
        <f>O260/'1.5 Universal Data'!$E$36</f>
        <v>0</v>
      </c>
      <c r="R260" s="134"/>
      <c r="S260" s="134"/>
      <c r="T260" s="134"/>
      <c r="U260" s="134"/>
      <c r="V260" s="134"/>
      <c r="W260" s="134"/>
      <c r="X260" s="134"/>
      <c r="Y260" s="134"/>
      <c r="Z260" s="134"/>
      <c r="AA260" s="134"/>
      <c r="AB260" s="134"/>
      <c r="AC260" s="134"/>
      <c r="AD260" s="134"/>
      <c r="AE260" s="134"/>
    </row>
    <row r="261" spans="2:31">
      <c r="B261" s="1319">
        <f t="shared" si="11"/>
        <v>-1</v>
      </c>
      <c r="D261" s="1310"/>
      <c r="E261" s="1310"/>
      <c r="F261" s="1321"/>
      <c r="G261" s="1310"/>
      <c r="H261" s="1310"/>
      <c r="I261" s="1310"/>
      <c r="J261" s="1321"/>
      <c r="K261" s="1321"/>
      <c r="L261" s="1310"/>
      <c r="N261" s="1322">
        <f t="shared" si="12"/>
        <v>0</v>
      </c>
      <c r="O261" s="1323">
        <f t="shared" si="13"/>
        <v>0</v>
      </c>
      <c r="P261" s="1323">
        <f>O261/'1.5 Universal Data'!$E$36</f>
        <v>0</v>
      </c>
      <c r="R261" s="134"/>
      <c r="S261" s="134"/>
      <c r="T261" s="134"/>
      <c r="U261" s="134"/>
      <c r="V261" s="134"/>
      <c r="W261" s="134"/>
      <c r="X261" s="134"/>
      <c r="Y261" s="134"/>
      <c r="Z261" s="134"/>
      <c r="AA261" s="134"/>
      <c r="AB261" s="134"/>
      <c r="AC261" s="134"/>
      <c r="AD261" s="134"/>
      <c r="AE261" s="134"/>
    </row>
    <row r="262" spans="2:31">
      <c r="B262" s="1319">
        <f t="shared" si="11"/>
        <v>-1</v>
      </c>
      <c r="D262" s="1310"/>
      <c r="E262" s="1310"/>
      <c r="F262" s="1321"/>
      <c r="G262" s="1310"/>
      <c r="H262" s="1310"/>
      <c r="I262" s="1310"/>
      <c r="J262" s="1321"/>
      <c r="K262" s="1321"/>
      <c r="L262" s="1310"/>
      <c r="N262" s="1322">
        <f t="shared" si="12"/>
        <v>0</v>
      </c>
      <c r="O262" s="1323">
        <f t="shared" si="13"/>
        <v>0</v>
      </c>
      <c r="P262" s="1323">
        <f>O262/'1.5 Universal Data'!$E$36</f>
        <v>0</v>
      </c>
      <c r="R262" s="134"/>
      <c r="S262" s="134"/>
      <c r="T262" s="134"/>
      <c r="U262" s="134"/>
      <c r="V262" s="134"/>
      <c r="W262" s="134"/>
      <c r="X262" s="134"/>
      <c r="Y262" s="134"/>
      <c r="Z262" s="134"/>
      <c r="AA262" s="134"/>
      <c r="AB262" s="134"/>
      <c r="AC262" s="134"/>
      <c r="AD262" s="134"/>
      <c r="AE262" s="134"/>
    </row>
    <row r="263" spans="2:31">
      <c r="B263" s="1319">
        <f t="shared" si="11"/>
        <v>-1</v>
      </c>
      <c r="D263" s="1310"/>
      <c r="E263" s="1310"/>
      <c r="F263" s="1321"/>
      <c r="G263" s="1310"/>
      <c r="H263" s="1310"/>
      <c r="I263" s="1310"/>
      <c r="J263" s="1321"/>
      <c r="K263" s="1321"/>
      <c r="L263" s="1310"/>
      <c r="N263" s="1322">
        <f t="shared" si="12"/>
        <v>0</v>
      </c>
      <c r="O263" s="1323">
        <f t="shared" si="13"/>
        <v>0</v>
      </c>
      <c r="P263" s="1323">
        <f>O263/'1.5 Universal Data'!$E$36</f>
        <v>0</v>
      </c>
      <c r="R263" s="134"/>
      <c r="S263" s="134"/>
      <c r="T263" s="134"/>
      <c r="U263" s="134"/>
      <c r="V263" s="134"/>
      <c r="W263" s="134"/>
      <c r="X263" s="134"/>
      <c r="Y263" s="134"/>
      <c r="Z263" s="134"/>
      <c r="AA263" s="134"/>
      <c r="AB263" s="134"/>
      <c r="AC263" s="134"/>
      <c r="AD263" s="134"/>
      <c r="AE263" s="134"/>
    </row>
    <row r="264" spans="2:31">
      <c r="B264" s="1319">
        <f t="shared" si="11"/>
        <v>-1</v>
      </c>
      <c r="D264" s="1310"/>
      <c r="E264" s="1310"/>
      <c r="F264" s="1321"/>
      <c r="G264" s="1310"/>
      <c r="H264" s="1310"/>
      <c r="I264" s="1310"/>
      <c r="J264" s="1321"/>
      <c r="K264" s="1321"/>
      <c r="L264" s="1310"/>
      <c r="N264" s="1322">
        <f t="shared" si="12"/>
        <v>0</v>
      </c>
      <c r="O264" s="1323">
        <f t="shared" si="13"/>
        <v>0</v>
      </c>
      <c r="P264" s="1323">
        <f>O264/'1.5 Universal Data'!$E$36</f>
        <v>0</v>
      </c>
      <c r="R264" s="134"/>
      <c r="S264" s="134"/>
      <c r="T264" s="134"/>
      <c r="U264" s="134"/>
      <c r="V264" s="134"/>
      <c r="W264" s="134"/>
      <c r="X264" s="134"/>
      <c r="Y264" s="134"/>
      <c r="Z264" s="134"/>
      <c r="AA264" s="134"/>
      <c r="AB264" s="134"/>
      <c r="AC264" s="134"/>
      <c r="AD264" s="134"/>
      <c r="AE264" s="134"/>
    </row>
    <row r="265" spans="2:31">
      <c r="B265" s="1319">
        <f t="shared" si="11"/>
        <v>-1</v>
      </c>
      <c r="D265" s="1310"/>
      <c r="E265" s="1310"/>
      <c r="F265" s="1321"/>
      <c r="G265" s="1310"/>
      <c r="H265" s="1310"/>
      <c r="I265" s="1310"/>
      <c r="J265" s="1321"/>
      <c r="K265" s="1321"/>
      <c r="L265" s="1310"/>
      <c r="N265" s="1322">
        <f t="shared" si="12"/>
        <v>0</v>
      </c>
      <c r="O265" s="1323">
        <f t="shared" si="13"/>
        <v>0</v>
      </c>
      <c r="P265" s="1323">
        <f>O265/'1.5 Universal Data'!$E$36</f>
        <v>0</v>
      </c>
      <c r="R265" s="134"/>
      <c r="S265" s="134"/>
      <c r="T265" s="134"/>
      <c r="U265" s="134"/>
      <c r="V265" s="134"/>
      <c r="W265" s="134"/>
      <c r="X265" s="134"/>
      <c r="Y265" s="134"/>
      <c r="Z265" s="134"/>
      <c r="AA265" s="134"/>
      <c r="AB265" s="134"/>
      <c r="AC265" s="134"/>
      <c r="AD265" s="134"/>
      <c r="AE265" s="134"/>
    </row>
    <row r="266" spans="2:31">
      <c r="B266" s="1319">
        <f t="shared" si="11"/>
        <v>-1</v>
      </c>
      <c r="D266" s="1310"/>
      <c r="E266" s="1310"/>
      <c r="F266" s="1321"/>
      <c r="G266" s="1310"/>
      <c r="H266" s="1310"/>
      <c r="I266" s="1310"/>
      <c r="J266" s="1321"/>
      <c r="K266" s="1321"/>
      <c r="L266" s="1310"/>
      <c r="N266" s="1322">
        <f t="shared" si="12"/>
        <v>0</v>
      </c>
      <c r="O266" s="1323">
        <f t="shared" si="13"/>
        <v>0</v>
      </c>
      <c r="P266" s="1323">
        <f>O266/'1.5 Universal Data'!$E$36</f>
        <v>0</v>
      </c>
      <c r="R266" s="134"/>
      <c r="S266" s="134"/>
      <c r="T266" s="134"/>
      <c r="U266" s="134"/>
      <c r="V266" s="134"/>
      <c r="W266" s="134"/>
      <c r="X266" s="134"/>
      <c r="Y266" s="134"/>
      <c r="Z266" s="134"/>
      <c r="AA266" s="134"/>
      <c r="AB266" s="134"/>
      <c r="AC266" s="134"/>
      <c r="AD266" s="134"/>
      <c r="AE266" s="134"/>
    </row>
    <row r="267" spans="2:31">
      <c r="B267" s="1319">
        <f t="shared" ref="B267:B330" si="14">IF(G267="buy",1,-1)</f>
        <v>-1</v>
      </c>
      <c r="D267" s="1310"/>
      <c r="E267" s="1310"/>
      <c r="F267" s="1321"/>
      <c r="G267" s="1310"/>
      <c r="H267" s="1310"/>
      <c r="I267" s="1310"/>
      <c r="J267" s="1321"/>
      <c r="K267" s="1321"/>
      <c r="L267" s="1310"/>
      <c r="N267" s="1322">
        <f t="shared" si="12"/>
        <v>0</v>
      </c>
      <c r="O267" s="1323">
        <f t="shared" si="13"/>
        <v>0</v>
      </c>
      <c r="P267" s="1323">
        <f>O267/'1.5 Universal Data'!$E$36</f>
        <v>0</v>
      </c>
      <c r="R267" s="134"/>
      <c r="S267" s="134"/>
      <c r="T267" s="134"/>
      <c r="U267" s="134"/>
      <c r="V267" s="134"/>
      <c r="W267" s="134"/>
      <c r="X267" s="134"/>
      <c r="Y267" s="134"/>
      <c r="Z267" s="134"/>
      <c r="AA267" s="134"/>
      <c r="AB267" s="134"/>
      <c r="AC267" s="134"/>
      <c r="AD267" s="134"/>
      <c r="AE267" s="134"/>
    </row>
    <row r="268" spans="2:31">
      <c r="B268" s="1319">
        <f t="shared" si="14"/>
        <v>-1</v>
      </c>
      <c r="D268" s="1310"/>
      <c r="E268" s="1310"/>
      <c r="F268" s="1321"/>
      <c r="G268" s="1310"/>
      <c r="H268" s="1310"/>
      <c r="I268" s="1310"/>
      <c r="J268" s="1321"/>
      <c r="K268" s="1321"/>
      <c r="L268" s="1310"/>
      <c r="N268" s="1322">
        <f t="shared" si="12"/>
        <v>0</v>
      </c>
      <c r="O268" s="1323">
        <f t="shared" si="13"/>
        <v>0</v>
      </c>
      <c r="P268" s="1323">
        <f>O268/'1.5 Universal Data'!$E$36</f>
        <v>0</v>
      </c>
      <c r="R268" s="134"/>
      <c r="S268" s="134"/>
      <c r="T268" s="134"/>
      <c r="U268" s="134"/>
      <c r="V268" s="134"/>
      <c r="W268" s="134"/>
      <c r="X268" s="134"/>
      <c r="Y268" s="134"/>
      <c r="Z268" s="134"/>
      <c r="AA268" s="134"/>
      <c r="AB268" s="134"/>
      <c r="AC268" s="134"/>
      <c r="AD268" s="134"/>
      <c r="AE268" s="134"/>
    </row>
    <row r="269" spans="2:31">
      <c r="B269" s="1319">
        <f t="shared" si="14"/>
        <v>-1</v>
      </c>
      <c r="D269" s="1310"/>
      <c r="E269" s="1310"/>
      <c r="F269" s="1321"/>
      <c r="G269" s="1310"/>
      <c r="H269" s="1310"/>
      <c r="I269" s="1310"/>
      <c r="J269" s="1321"/>
      <c r="K269" s="1321"/>
      <c r="L269" s="1310"/>
      <c r="N269" s="1322">
        <f t="shared" si="12"/>
        <v>0</v>
      </c>
      <c r="O269" s="1323">
        <f t="shared" si="13"/>
        <v>0</v>
      </c>
      <c r="P269" s="1323">
        <f>O269/'1.5 Universal Data'!$E$36</f>
        <v>0</v>
      </c>
      <c r="R269" s="134"/>
      <c r="S269" s="134"/>
      <c r="T269" s="134"/>
      <c r="U269" s="134"/>
      <c r="V269" s="134"/>
      <c r="W269" s="134"/>
      <c r="X269" s="134"/>
      <c r="Y269" s="134"/>
      <c r="Z269" s="134"/>
      <c r="AA269" s="134"/>
      <c r="AB269" s="134"/>
      <c r="AC269" s="134"/>
      <c r="AD269" s="134"/>
      <c r="AE269" s="134"/>
    </row>
    <row r="270" spans="2:31">
      <c r="B270" s="1319">
        <f t="shared" si="14"/>
        <v>-1</v>
      </c>
      <c r="D270" s="1310"/>
      <c r="E270" s="1310"/>
      <c r="F270" s="1321"/>
      <c r="G270" s="1310"/>
      <c r="H270" s="1310"/>
      <c r="I270" s="1310"/>
      <c r="J270" s="1321"/>
      <c r="K270" s="1321"/>
      <c r="L270" s="1310"/>
      <c r="N270" s="1322">
        <f t="shared" si="12"/>
        <v>0</v>
      </c>
      <c r="O270" s="1323">
        <f t="shared" si="13"/>
        <v>0</v>
      </c>
      <c r="P270" s="1323">
        <f>O270/'1.5 Universal Data'!$E$36</f>
        <v>0</v>
      </c>
      <c r="R270" s="134"/>
      <c r="S270" s="134"/>
      <c r="T270" s="134"/>
      <c r="U270" s="134"/>
      <c r="V270" s="134"/>
      <c r="W270" s="134"/>
      <c r="X270" s="134"/>
      <c r="Y270" s="134"/>
      <c r="Z270" s="134"/>
      <c r="AA270" s="134"/>
      <c r="AB270" s="134"/>
      <c r="AC270" s="134"/>
      <c r="AD270" s="134"/>
      <c r="AE270" s="134"/>
    </row>
    <row r="271" spans="2:31">
      <c r="B271" s="1319">
        <f t="shared" si="14"/>
        <v>-1</v>
      </c>
      <c r="D271" s="1310"/>
      <c r="E271" s="1310"/>
      <c r="F271" s="1321"/>
      <c r="G271" s="1310"/>
      <c r="H271" s="1310"/>
      <c r="I271" s="1310"/>
      <c r="J271" s="1321"/>
      <c r="K271" s="1321"/>
      <c r="L271" s="1310"/>
      <c r="N271" s="1322">
        <f t="shared" si="12"/>
        <v>0</v>
      </c>
      <c r="O271" s="1323">
        <f t="shared" si="13"/>
        <v>0</v>
      </c>
      <c r="P271" s="1323">
        <f>O271/'1.5 Universal Data'!$E$36</f>
        <v>0</v>
      </c>
      <c r="R271" s="134"/>
      <c r="S271" s="134"/>
      <c r="T271" s="134"/>
      <c r="U271" s="134"/>
      <c r="V271" s="134"/>
      <c r="W271" s="134"/>
      <c r="X271" s="134"/>
      <c r="Y271" s="134"/>
      <c r="Z271" s="134"/>
      <c r="AA271" s="134"/>
      <c r="AB271" s="134"/>
      <c r="AC271" s="134"/>
      <c r="AD271" s="134"/>
      <c r="AE271" s="134"/>
    </row>
    <row r="272" spans="2:31">
      <c r="B272" s="1319">
        <f t="shared" si="14"/>
        <v>-1</v>
      </c>
      <c r="D272" s="1310"/>
      <c r="E272" s="1310"/>
      <c r="F272" s="1321"/>
      <c r="G272" s="1310"/>
      <c r="H272" s="1310"/>
      <c r="I272" s="1310"/>
      <c r="J272" s="1321"/>
      <c r="K272" s="1321"/>
      <c r="L272" s="1310"/>
      <c r="N272" s="1322">
        <f t="shared" si="12"/>
        <v>0</v>
      </c>
      <c r="O272" s="1323">
        <f t="shared" si="13"/>
        <v>0</v>
      </c>
      <c r="P272" s="1323">
        <f>O272/'1.5 Universal Data'!$E$36</f>
        <v>0</v>
      </c>
      <c r="R272" s="134"/>
      <c r="S272" s="134"/>
      <c r="T272" s="134"/>
      <c r="U272" s="134"/>
      <c r="V272" s="134"/>
      <c r="W272" s="134"/>
      <c r="X272" s="134"/>
      <c r="Y272" s="134"/>
      <c r="Z272" s="134"/>
      <c r="AA272" s="134"/>
      <c r="AB272" s="134"/>
      <c r="AC272" s="134"/>
      <c r="AD272" s="134"/>
      <c r="AE272" s="134"/>
    </row>
    <row r="273" spans="2:31">
      <c r="B273" s="1319">
        <f t="shared" si="14"/>
        <v>-1</v>
      </c>
      <c r="D273" s="1310"/>
      <c r="E273" s="1310"/>
      <c r="F273" s="1321"/>
      <c r="G273" s="1310"/>
      <c r="H273" s="1310"/>
      <c r="I273" s="1310"/>
      <c r="J273" s="1321"/>
      <c r="K273" s="1321"/>
      <c r="L273" s="1310"/>
      <c r="N273" s="1322">
        <f t="shared" ref="N273:N336" si="15">+H273*((K273-J273)+1)*B273</f>
        <v>0</v>
      </c>
      <c r="O273" s="1323">
        <f t="shared" ref="O273:O336" si="16">N273*L273</f>
        <v>0</v>
      </c>
      <c r="P273" s="1323">
        <f>O273/'1.5 Universal Data'!$E$36</f>
        <v>0</v>
      </c>
      <c r="R273" s="134"/>
      <c r="S273" s="134"/>
      <c r="T273" s="134"/>
      <c r="U273" s="134"/>
      <c r="V273" s="134"/>
      <c r="W273" s="134"/>
      <c r="X273" s="134"/>
      <c r="Y273" s="134"/>
      <c r="Z273" s="134"/>
      <c r="AA273" s="134"/>
      <c r="AB273" s="134"/>
      <c r="AC273" s="134"/>
      <c r="AD273" s="134"/>
      <c r="AE273" s="134"/>
    </row>
    <row r="274" spans="2:31">
      <c r="B274" s="1319">
        <f t="shared" si="14"/>
        <v>-1</v>
      </c>
      <c r="D274" s="1310"/>
      <c r="E274" s="1310"/>
      <c r="F274" s="1321"/>
      <c r="G274" s="1310"/>
      <c r="H274" s="1310"/>
      <c r="I274" s="1310"/>
      <c r="J274" s="1321"/>
      <c r="K274" s="1321"/>
      <c r="L274" s="1310"/>
      <c r="N274" s="1322">
        <f t="shared" si="15"/>
        <v>0</v>
      </c>
      <c r="O274" s="1323">
        <f t="shared" si="16"/>
        <v>0</v>
      </c>
      <c r="P274" s="1323">
        <f>O274/'1.5 Universal Data'!$E$36</f>
        <v>0</v>
      </c>
      <c r="R274" s="134"/>
      <c r="S274" s="134"/>
      <c r="T274" s="134"/>
      <c r="U274" s="134"/>
      <c r="V274" s="134"/>
      <c r="W274" s="134"/>
      <c r="X274" s="134"/>
      <c r="Y274" s="134"/>
      <c r="Z274" s="134"/>
      <c r="AA274" s="134"/>
      <c r="AB274" s="134"/>
      <c r="AC274" s="134"/>
      <c r="AD274" s="134"/>
      <c r="AE274" s="134"/>
    </row>
    <row r="275" spans="2:31">
      <c r="B275" s="1319">
        <f t="shared" si="14"/>
        <v>-1</v>
      </c>
      <c r="D275" s="1310"/>
      <c r="E275" s="1310"/>
      <c r="F275" s="1321"/>
      <c r="G275" s="1310"/>
      <c r="H275" s="1310"/>
      <c r="I275" s="1310"/>
      <c r="J275" s="1321"/>
      <c r="K275" s="1321"/>
      <c r="L275" s="1310"/>
      <c r="N275" s="1322">
        <f t="shared" si="15"/>
        <v>0</v>
      </c>
      <c r="O275" s="1323">
        <f t="shared" si="16"/>
        <v>0</v>
      </c>
      <c r="P275" s="1323">
        <f>O275/'1.5 Universal Data'!$E$36</f>
        <v>0</v>
      </c>
      <c r="R275" s="134"/>
      <c r="S275" s="134"/>
      <c r="T275" s="134"/>
      <c r="U275" s="134"/>
      <c r="V275" s="134"/>
      <c r="W275" s="134"/>
      <c r="X275" s="134"/>
      <c r="Y275" s="134"/>
      <c r="Z275" s="134"/>
      <c r="AA275" s="134"/>
      <c r="AB275" s="134"/>
      <c r="AC275" s="134"/>
      <c r="AD275" s="134"/>
      <c r="AE275" s="134"/>
    </row>
    <row r="276" spans="2:31">
      <c r="B276" s="1319">
        <f t="shared" si="14"/>
        <v>-1</v>
      </c>
      <c r="D276" s="1310"/>
      <c r="E276" s="1310"/>
      <c r="F276" s="1321"/>
      <c r="G276" s="1310"/>
      <c r="H276" s="1310"/>
      <c r="I276" s="1310"/>
      <c r="J276" s="1321"/>
      <c r="K276" s="1321"/>
      <c r="L276" s="1310"/>
      <c r="N276" s="1322">
        <f t="shared" si="15"/>
        <v>0</v>
      </c>
      <c r="O276" s="1323">
        <f t="shared" si="16"/>
        <v>0</v>
      </c>
      <c r="P276" s="1323">
        <f>O276/'1.5 Universal Data'!$E$36</f>
        <v>0</v>
      </c>
      <c r="R276" s="134"/>
      <c r="S276" s="134"/>
      <c r="T276" s="134"/>
      <c r="U276" s="134"/>
      <c r="V276" s="134"/>
      <c r="W276" s="134"/>
      <c r="X276" s="134"/>
      <c r="Y276" s="134"/>
      <c r="Z276" s="134"/>
      <c r="AA276" s="134"/>
      <c r="AB276" s="134"/>
      <c r="AC276" s="134"/>
      <c r="AD276" s="134"/>
      <c r="AE276" s="134"/>
    </row>
    <row r="277" spans="2:31">
      <c r="B277" s="1319">
        <f t="shared" si="14"/>
        <v>-1</v>
      </c>
      <c r="D277" s="1310"/>
      <c r="E277" s="1310"/>
      <c r="F277" s="1321"/>
      <c r="G277" s="1310"/>
      <c r="H277" s="1310"/>
      <c r="I277" s="1310"/>
      <c r="J277" s="1321"/>
      <c r="K277" s="1321"/>
      <c r="L277" s="1310"/>
      <c r="N277" s="1322">
        <f t="shared" si="15"/>
        <v>0</v>
      </c>
      <c r="O277" s="1323">
        <f t="shared" si="16"/>
        <v>0</v>
      </c>
      <c r="P277" s="1323">
        <f>O277/'1.5 Universal Data'!$E$36</f>
        <v>0</v>
      </c>
      <c r="R277" s="134"/>
      <c r="S277" s="134"/>
      <c r="T277" s="134"/>
      <c r="U277" s="134"/>
      <c r="V277" s="134"/>
      <c r="W277" s="134"/>
      <c r="X277" s="134"/>
      <c r="Y277" s="134"/>
      <c r="Z277" s="134"/>
      <c r="AA277" s="134"/>
      <c r="AB277" s="134"/>
      <c r="AC277" s="134"/>
      <c r="AD277" s="134"/>
      <c r="AE277" s="134"/>
    </row>
    <row r="278" spans="2:31">
      <c r="B278" s="1319">
        <f t="shared" si="14"/>
        <v>-1</v>
      </c>
      <c r="D278" s="1310"/>
      <c r="E278" s="1310"/>
      <c r="F278" s="1321"/>
      <c r="G278" s="1310"/>
      <c r="H278" s="1310"/>
      <c r="I278" s="1310"/>
      <c r="J278" s="1321"/>
      <c r="K278" s="1321"/>
      <c r="L278" s="1310"/>
      <c r="N278" s="1322">
        <f t="shared" si="15"/>
        <v>0</v>
      </c>
      <c r="O278" s="1323">
        <f t="shared" si="16"/>
        <v>0</v>
      </c>
      <c r="P278" s="1323">
        <f>O278/'1.5 Universal Data'!$E$36</f>
        <v>0</v>
      </c>
      <c r="R278" s="134"/>
      <c r="S278" s="134"/>
      <c r="T278" s="134"/>
      <c r="U278" s="134"/>
      <c r="V278" s="134"/>
      <c r="W278" s="134"/>
      <c r="X278" s="134"/>
      <c r="Y278" s="134"/>
      <c r="Z278" s="134"/>
      <c r="AA278" s="134"/>
      <c r="AB278" s="134"/>
      <c r="AC278" s="134"/>
      <c r="AD278" s="134"/>
      <c r="AE278" s="134"/>
    </row>
    <row r="279" spans="2:31">
      <c r="B279" s="1319">
        <f t="shared" si="14"/>
        <v>-1</v>
      </c>
      <c r="D279" s="1310"/>
      <c r="E279" s="1310"/>
      <c r="F279" s="1321"/>
      <c r="G279" s="1310"/>
      <c r="H279" s="1310"/>
      <c r="I279" s="1310"/>
      <c r="J279" s="1321"/>
      <c r="K279" s="1321"/>
      <c r="L279" s="1310"/>
      <c r="N279" s="1322">
        <f t="shared" si="15"/>
        <v>0</v>
      </c>
      <c r="O279" s="1323">
        <f t="shared" si="16"/>
        <v>0</v>
      </c>
      <c r="P279" s="1323">
        <f>O279/'1.5 Universal Data'!$E$36</f>
        <v>0</v>
      </c>
      <c r="R279" s="134"/>
      <c r="S279" s="134"/>
      <c r="T279" s="134"/>
      <c r="U279" s="134"/>
      <c r="V279" s="134"/>
      <c r="W279" s="134"/>
      <c r="X279" s="134"/>
      <c r="Y279" s="134"/>
      <c r="Z279" s="134"/>
      <c r="AA279" s="134"/>
      <c r="AB279" s="134"/>
      <c r="AC279" s="134"/>
      <c r="AD279" s="134"/>
      <c r="AE279" s="134"/>
    </row>
    <row r="280" spans="2:31">
      <c r="B280" s="1319">
        <f t="shared" si="14"/>
        <v>-1</v>
      </c>
      <c r="D280" s="1310"/>
      <c r="E280" s="1310"/>
      <c r="F280" s="1321"/>
      <c r="G280" s="1310"/>
      <c r="H280" s="1310"/>
      <c r="I280" s="1310"/>
      <c r="J280" s="1321"/>
      <c r="K280" s="1321"/>
      <c r="L280" s="1310"/>
      <c r="N280" s="1322">
        <f t="shared" si="15"/>
        <v>0</v>
      </c>
      <c r="O280" s="1323">
        <f t="shared" si="16"/>
        <v>0</v>
      </c>
      <c r="P280" s="1323">
        <f>O280/'1.5 Universal Data'!$E$36</f>
        <v>0</v>
      </c>
      <c r="R280" s="134"/>
      <c r="S280" s="134"/>
      <c r="T280" s="134"/>
      <c r="U280" s="134"/>
      <c r="V280" s="134"/>
      <c r="W280" s="134"/>
      <c r="X280" s="134"/>
      <c r="Y280" s="134"/>
      <c r="Z280" s="134"/>
      <c r="AA280" s="134"/>
      <c r="AB280" s="134"/>
      <c r="AC280" s="134"/>
      <c r="AD280" s="134"/>
      <c r="AE280" s="134"/>
    </row>
    <row r="281" spans="2:31">
      <c r="B281" s="1319">
        <f t="shared" si="14"/>
        <v>-1</v>
      </c>
      <c r="D281" s="1310"/>
      <c r="E281" s="1310"/>
      <c r="F281" s="1321"/>
      <c r="G281" s="1310"/>
      <c r="H281" s="1310"/>
      <c r="I281" s="1310"/>
      <c r="J281" s="1321"/>
      <c r="K281" s="1321"/>
      <c r="L281" s="1310"/>
      <c r="N281" s="1322">
        <f t="shared" si="15"/>
        <v>0</v>
      </c>
      <c r="O281" s="1323">
        <f t="shared" si="16"/>
        <v>0</v>
      </c>
      <c r="P281" s="1323">
        <f>O281/'1.5 Universal Data'!$E$36</f>
        <v>0</v>
      </c>
      <c r="R281" s="134"/>
      <c r="S281" s="134"/>
      <c r="T281" s="134"/>
      <c r="U281" s="134"/>
      <c r="V281" s="134"/>
      <c r="W281" s="134"/>
      <c r="X281" s="134"/>
      <c r="Y281" s="134"/>
      <c r="Z281" s="134"/>
      <c r="AA281" s="134"/>
      <c r="AB281" s="134"/>
      <c r="AC281" s="134"/>
      <c r="AD281" s="134"/>
      <c r="AE281" s="134"/>
    </row>
    <row r="282" spans="2:31">
      <c r="B282" s="1319">
        <f t="shared" si="14"/>
        <v>-1</v>
      </c>
      <c r="D282" s="1310"/>
      <c r="E282" s="1310"/>
      <c r="F282" s="1321"/>
      <c r="G282" s="1310"/>
      <c r="H282" s="1310"/>
      <c r="I282" s="1310"/>
      <c r="J282" s="1321"/>
      <c r="K282" s="1321"/>
      <c r="L282" s="1310"/>
      <c r="N282" s="1322">
        <f t="shared" si="15"/>
        <v>0</v>
      </c>
      <c r="O282" s="1323">
        <f t="shared" si="16"/>
        <v>0</v>
      </c>
      <c r="P282" s="1323">
        <f>O282/'1.5 Universal Data'!$E$36</f>
        <v>0</v>
      </c>
      <c r="R282" s="134"/>
      <c r="S282" s="134"/>
      <c r="T282" s="134"/>
      <c r="U282" s="134"/>
      <c r="V282" s="134"/>
      <c r="W282" s="134"/>
      <c r="X282" s="134"/>
      <c r="Y282" s="134"/>
      <c r="Z282" s="134"/>
      <c r="AA282" s="134"/>
      <c r="AB282" s="134"/>
      <c r="AC282" s="134"/>
      <c r="AD282" s="134"/>
      <c r="AE282" s="134"/>
    </row>
    <row r="283" spans="2:31">
      <c r="B283" s="1319">
        <f t="shared" si="14"/>
        <v>-1</v>
      </c>
      <c r="D283" s="1310"/>
      <c r="E283" s="1310"/>
      <c r="F283" s="1321"/>
      <c r="G283" s="1310"/>
      <c r="H283" s="1310"/>
      <c r="I283" s="1310"/>
      <c r="J283" s="1321"/>
      <c r="K283" s="1321"/>
      <c r="L283" s="1310"/>
      <c r="N283" s="1322">
        <f t="shared" si="15"/>
        <v>0</v>
      </c>
      <c r="O283" s="1323">
        <f t="shared" si="16"/>
        <v>0</v>
      </c>
      <c r="P283" s="1323">
        <f>O283/'1.5 Universal Data'!$E$36</f>
        <v>0</v>
      </c>
      <c r="R283" s="134"/>
      <c r="S283" s="134"/>
      <c r="T283" s="134"/>
      <c r="U283" s="134"/>
      <c r="V283" s="134"/>
      <c r="W283" s="134"/>
      <c r="X283" s="134"/>
      <c r="Y283" s="134"/>
      <c r="Z283" s="134"/>
      <c r="AA283" s="134"/>
      <c r="AB283" s="134"/>
      <c r="AC283" s="134"/>
      <c r="AD283" s="134"/>
      <c r="AE283" s="134"/>
    </row>
    <row r="284" spans="2:31">
      <c r="B284" s="1319">
        <f t="shared" si="14"/>
        <v>-1</v>
      </c>
      <c r="D284" s="1310"/>
      <c r="E284" s="1310"/>
      <c r="F284" s="1321"/>
      <c r="G284" s="1310"/>
      <c r="H284" s="1310"/>
      <c r="I284" s="1310"/>
      <c r="J284" s="1321"/>
      <c r="K284" s="1321"/>
      <c r="L284" s="1310"/>
      <c r="N284" s="1322">
        <f t="shared" si="15"/>
        <v>0</v>
      </c>
      <c r="O284" s="1323">
        <f t="shared" si="16"/>
        <v>0</v>
      </c>
      <c r="P284" s="1323">
        <f>O284/'1.5 Universal Data'!$E$36</f>
        <v>0</v>
      </c>
      <c r="R284" s="134"/>
      <c r="S284" s="134"/>
      <c r="T284" s="134"/>
      <c r="U284" s="134"/>
      <c r="V284" s="134"/>
      <c r="W284" s="134"/>
      <c r="X284" s="134"/>
      <c r="Y284" s="134"/>
      <c r="Z284" s="134"/>
      <c r="AA284" s="134"/>
      <c r="AB284" s="134"/>
      <c r="AC284" s="134"/>
      <c r="AD284" s="134"/>
      <c r="AE284" s="134"/>
    </row>
    <row r="285" spans="2:31">
      <c r="B285" s="1319">
        <f t="shared" si="14"/>
        <v>-1</v>
      </c>
      <c r="D285" s="1310"/>
      <c r="E285" s="1310"/>
      <c r="F285" s="1321"/>
      <c r="G285" s="1310"/>
      <c r="H285" s="1310"/>
      <c r="I285" s="1310"/>
      <c r="J285" s="1321"/>
      <c r="K285" s="1321"/>
      <c r="L285" s="1310"/>
      <c r="N285" s="1322">
        <f t="shared" si="15"/>
        <v>0</v>
      </c>
      <c r="O285" s="1323">
        <f t="shared" si="16"/>
        <v>0</v>
      </c>
      <c r="P285" s="1323">
        <f>O285/'1.5 Universal Data'!$E$36</f>
        <v>0</v>
      </c>
      <c r="R285" s="134"/>
      <c r="S285" s="134"/>
      <c r="T285" s="134"/>
      <c r="U285" s="134"/>
      <c r="V285" s="134"/>
      <c r="W285" s="134"/>
      <c r="X285" s="134"/>
      <c r="Y285" s="134"/>
      <c r="Z285" s="134"/>
      <c r="AA285" s="134"/>
      <c r="AB285" s="134"/>
      <c r="AC285" s="134"/>
      <c r="AD285" s="134"/>
      <c r="AE285" s="134"/>
    </row>
    <row r="286" spans="2:31">
      <c r="B286" s="1319">
        <f t="shared" si="14"/>
        <v>-1</v>
      </c>
      <c r="D286" s="1310"/>
      <c r="E286" s="1310"/>
      <c r="F286" s="1321"/>
      <c r="G286" s="1310"/>
      <c r="H286" s="1310"/>
      <c r="I286" s="1310"/>
      <c r="J286" s="1321"/>
      <c r="K286" s="1321"/>
      <c r="L286" s="1310"/>
      <c r="N286" s="1322">
        <f t="shared" si="15"/>
        <v>0</v>
      </c>
      <c r="O286" s="1323">
        <f t="shared" si="16"/>
        <v>0</v>
      </c>
      <c r="P286" s="1323">
        <f>O286/'1.5 Universal Data'!$E$36</f>
        <v>0</v>
      </c>
      <c r="R286" s="134"/>
      <c r="S286" s="134"/>
      <c r="T286" s="134"/>
      <c r="U286" s="134"/>
      <c r="V286" s="134"/>
      <c r="W286" s="134"/>
      <c r="X286" s="134"/>
      <c r="Y286" s="134"/>
      <c r="Z286" s="134"/>
      <c r="AA286" s="134"/>
      <c r="AB286" s="134"/>
      <c r="AC286" s="134"/>
      <c r="AD286" s="134"/>
      <c r="AE286" s="134"/>
    </row>
    <row r="287" spans="2:31">
      <c r="B287" s="1319">
        <f t="shared" si="14"/>
        <v>-1</v>
      </c>
      <c r="D287" s="1310"/>
      <c r="E287" s="1310"/>
      <c r="F287" s="1321"/>
      <c r="G287" s="1310"/>
      <c r="H287" s="1310"/>
      <c r="I287" s="1310"/>
      <c r="J287" s="1321"/>
      <c r="K287" s="1321"/>
      <c r="L287" s="1310"/>
      <c r="N287" s="1322">
        <f t="shared" si="15"/>
        <v>0</v>
      </c>
      <c r="O287" s="1323">
        <f t="shared" si="16"/>
        <v>0</v>
      </c>
      <c r="P287" s="1323">
        <f>O287/'1.5 Universal Data'!$E$36</f>
        <v>0</v>
      </c>
      <c r="R287" s="134"/>
      <c r="S287" s="134"/>
      <c r="T287" s="134"/>
      <c r="U287" s="134"/>
      <c r="V287" s="134"/>
      <c r="W287" s="134"/>
      <c r="X287" s="134"/>
      <c r="Y287" s="134"/>
      <c r="Z287" s="134"/>
      <c r="AA287" s="134"/>
      <c r="AB287" s="134"/>
      <c r="AC287" s="134"/>
      <c r="AD287" s="134"/>
      <c r="AE287" s="134"/>
    </row>
    <row r="288" spans="2:31">
      <c r="B288" s="1319">
        <f t="shared" si="14"/>
        <v>-1</v>
      </c>
      <c r="D288" s="1310"/>
      <c r="E288" s="1310"/>
      <c r="F288" s="1321"/>
      <c r="G288" s="1310"/>
      <c r="H288" s="1310"/>
      <c r="I288" s="1310"/>
      <c r="J288" s="1321"/>
      <c r="K288" s="1321"/>
      <c r="L288" s="1310"/>
      <c r="N288" s="1322">
        <f t="shared" si="15"/>
        <v>0</v>
      </c>
      <c r="O288" s="1323">
        <f t="shared" si="16"/>
        <v>0</v>
      </c>
      <c r="P288" s="1323">
        <f>O288/'1.5 Universal Data'!$E$36</f>
        <v>0</v>
      </c>
      <c r="R288" s="134"/>
      <c r="S288" s="134"/>
      <c r="T288" s="134"/>
      <c r="U288" s="134"/>
      <c r="V288" s="134"/>
      <c r="W288" s="134"/>
      <c r="X288" s="134"/>
      <c r="Y288" s="134"/>
      <c r="Z288" s="134"/>
      <c r="AA288" s="134"/>
      <c r="AB288" s="134"/>
      <c r="AC288" s="134"/>
      <c r="AD288" s="134"/>
      <c r="AE288" s="134"/>
    </row>
    <row r="289" spans="2:31">
      <c r="B289" s="1319">
        <f t="shared" si="14"/>
        <v>-1</v>
      </c>
      <c r="D289" s="1310"/>
      <c r="E289" s="1310"/>
      <c r="F289" s="1321"/>
      <c r="G289" s="1310"/>
      <c r="H289" s="1310"/>
      <c r="I289" s="1310"/>
      <c r="J289" s="1321"/>
      <c r="K289" s="1321"/>
      <c r="L289" s="1310"/>
      <c r="N289" s="1322">
        <f t="shared" si="15"/>
        <v>0</v>
      </c>
      <c r="O289" s="1323">
        <f t="shared" si="16"/>
        <v>0</v>
      </c>
      <c r="P289" s="1323">
        <f>O289/'1.5 Universal Data'!$E$36</f>
        <v>0</v>
      </c>
      <c r="R289" s="134"/>
      <c r="S289" s="134"/>
      <c r="T289" s="134"/>
      <c r="U289" s="134"/>
      <c r="V289" s="134"/>
      <c r="W289" s="134"/>
      <c r="X289" s="134"/>
      <c r="Y289" s="134"/>
      <c r="Z289" s="134"/>
      <c r="AA289" s="134"/>
      <c r="AB289" s="134"/>
      <c r="AC289" s="134"/>
      <c r="AD289" s="134"/>
      <c r="AE289" s="134"/>
    </row>
    <row r="290" spans="2:31">
      <c r="B290" s="1319">
        <f t="shared" si="14"/>
        <v>-1</v>
      </c>
      <c r="D290" s="1310"/>
      <c r="E290" s="1310"/>
      <c r="F290" s="1321"/>
      <c r="G290" s="1310"/>
      <c r="H290" s="1310"/>
      <c r="I290" s="1310"/>
      <c r="J290" s="1321"/>
      <c r="K290" s="1321"/>
      <c r="L290" s="1310"/>
      <c r="N290" s="1322">
        <f t="shared" si="15"/>
        <v>0</v>
      </c>
      <c r="O290" s="1323">
        <f t="shared" si="16"/>
        <v>0</v>
      </c>
      <c r="P290" s="1323">
        <f>O290/'1.5 Universal Data'!$E$36</f>
        <v>0</v>
      </c>
      <c r="R290" s="134"/>
      <c r="S290" s="134"/>
      <c r="T290" s="134"/>
      <c r="U290" s="134"/>
      <c r="V290" s="134"/>
      <c r="W290" s="134"/>
      <c r="X290" s="134"/>
      <c r="Y290" s="134"/>
      <c r="Z290" s="134"/>
      <c r="AA290" s="134"/>
      <c r="AB290" s="134"/>
      <c r="AC290" s="134"/>
      <c r="AD290" s="134"/>
      <c r="AE290" s="134"/>
    </row>
    <row r="291" spans="2:31">
      <c r="B291" s="1319">
        <f t="shared" si="14"/>
        <v>-1</v>
      </c>
      <c r="D291" s="1310"/>
      <c r="E291" s="1310"/>
      <c r="F291" s="1321"/>
      <c r="G291" s="1310"/>
      <c r="H291" s="1310"/>
      <c r="I291" s="1310"/>
      <c r="J291" s="1321"/>
      <c r="K291" s="1321"/>
      <c r="L291" s="1310"/>
      <c r="N291" s="1322">
        <f t="shared" si="15"/>
        <v>0</v>
      </c>
      <c r="O291" s="1323">
        <f t="shared" si="16"/>
        <v>0</v>
      </c>
      <c r="P291" s="1323">
        <f>O291/'1.5 Universal Data'!$E$36</f>
        <v>0</v>
      </c>
      <c r="R291" s="134"/>
      <c r="S291" s="134"/>
      <c r="T291" s="134"/>
      <c r="U291" s="134"/>
      <c r="V291" s="134"/>
      <c r="W291" s="134"/>
      <c r="X291" s="134"/>
      <c r="Y291" s="134"/>
      <c r="Z291" s="134"/>
      <c r="AA291" s="134"/>
      <c r="AB291" s="134"/>
      <c r="AC291" s="134"/>
      <c r="AD291" s="134"/>
      <c r="AE291" s="134"/>
    </row>
    <row r="292" spans="2:31">
      <c r="B292" s="1319">
        <f t="shared" si="14"/>
        <v>-1</v>
      </c>
      <c r="D292" s="1310"/>
      <c r="E292" s="1310"/>
      <c r="F292" s="1321"/>
      <c r="G292" s="1310"/>
      <c r="H292" s="1310"/>
      <c r="I292" s="1310"/>
      <c r="J292" s="1321"/>
      <c r="K292" s="1321"/>
      <c r="L292" s="1310"/>
      <c r="N292" s="1322">
        <f t="shared" si="15"/>
        <v>0</v>
      </c>
      <c r="O292" s="1323">
        <f t="shared" si="16"/>
        <v>0</v>
      </c>
      <c r="P292" s="1323">
        <f>O292/'1.5 Universal Data'!$E$36</f>
        <v>0</v>
      </c>
      <c r="R292" s="134"/>
      <c r="S292" s="134"/>
      <c r="T292" s="134"/>
      <c r="U292" s="134"/>
      <c r="V292" s="134"/>
      <c r="W292" s="134"/>
      <c r="X292" s="134"/>
      <c r="Y292" s="134"/>
      <c r="Z292" s="134"/>
      <c r="AA292" s="134"/>
      <c r="AB292" s="134"/>
      <c r="AC292" s="134"/>
      <c r="AD292" s="134"/>
      <c r="AE292" s="134"/>
    </row>
    <row r="293" spans="2:31">
      <c r="B293" s="1319">
        <f t="shared" si="14"/>
        <v>-1</v>
      </c>
      <c r="D293" s="1310"/>
      <c r="E293" s="1310"/>
      <c r="F293" s="1321"/>
      <c r="G293" s="1310"/>
      <c r="H293" s="1310"/>
      <c r="I293" s="1310"/>
      <c r="J293" s="1321"/>
      <c r="K293" s="1321"/>
      <c r="L293" s="1310"/>
      <c r="N293" s="1322">
        <f t="shared" si="15"/>
        <v>0</v>
      </c>
      <c r="O293" s="1323">
        <f t="shared" si="16"/>
        <v>0</v>
      </c>
      <c r="P293" s="1323">
        <f>O293/'1.5 Universal Data'!$E$36</f>
        <v>0</v>
      </c>
      <c r="R293" s="134"/>
      <c r="S293" s="134"/>
      <c r="T293" s="134"/>
      <c r="U293" s="134"/>
      <c r="V293" s="134"/>
      <c r="W293" s="134"/>
      <c r="X293" s="134"/>
      <c r="Y293" s="134"/>
      <c r="Z293" s="134"/>
      <c r="AA293" s="134"/>
      <c r="AB293" s="134"/>
      <c r="AC293" s="134"/>
      <c r="AD293" s="134"/>
      <c r="AE293" s="134"/>
    </row>
    <row r="294" spans="2:31">
      <c r="B294" s="1319">
        <f t="shared" si="14"/>
        <v>-1</v>
      </c>
      <c r="D294" s="1310"/>
      <c r="E294" s="1310"/>
      <c r="F294" s="1321"/>
      <c r="G294" s="1310"/>
      <c r="H294" s="1310"/>
      <c r="I294" s="1310"/>
      <c r="J294" s="1321"/>
      <c r="K294" s="1321"/>
      <c r="L294" s="1310"/>
      <c r="N294" s="1322">
        <f t="shared" si="15"/>
        <v>0</v>
      </c>
      <c r="O294" s="1323">
        <f t="shared" si="16"/>
        <v>0</v>
      </c>
      <c r="P294" s="1323">
        <f>O294/'1.5 Universal Data'!$E$36</f>
        <v>0</v>
      </c>
      <c r="R294" s="134"/>
      <c r="S294" s="134"/>
      <c r="T294" s="134"/>
      <c r="U294" s="134"/>
      <c r="V294" s="134"/>
      <c r="W294" s="134"/>
      <c r="X294" s="134"/>
      <c r="Y294" s="134"/>
      <c r="Z294" s="134"/>
      <c r="AA294" s="134"/>
      <c r="AB294" s="134"/>
      <c r="AC294" s="134"/>
      <c r="AD294" s="134"/>
      <c r="AE294" s="134"/>
    </row>
    <row r="295" spans="2:31">
      <c r="B295" s="1319">
        <f t="shared" si="14"/>
        <v>-1</v>
      </c>
      <c r="D295" s="1310"/>
      <c r="E295" s="1310"/>
      <c r="F295" s="1321"/>
      <c r="G295" s="1310"/>
      <c r="H295" s="1310"/>
      <c r="I295" s="1310"/>
      <c r="J295" s="1321"/>
      <c r="K295" s="1321"/>
      <c r="L295" s="1310"/>
      <c r="N295" s="1322">
        <f t="shared" si="15"/>
        <v>0</v>
      </c>
      <c r="O295" s="1323">
        <f t="shared" si="16"/>
        <v>0</v>
      </c>
      <c r="P295" s="1323">
        <f>O295/'1.5 Universal Data'!$E$36</f>
        <v>0</v>
      </c>
      <c r="R295" s="134"/>
      <c r="S295" s="134"/>
      <c r="T295" s="134"/>
      <c r="U295" s="134"/>
      <c r="V295" s="134"/>
      <c r="W295" s="134"/>
      <c r="X295" s="134"/>
      <c r="Y295" s="134"/>
      <c r="Z295" s="134"/>
      <c r="AA295" s="134"/>
      <c r="AB295" s="134"/>
      <c r="AC295" s="134"/>
      <c r="AD295" s="134"/>
      <c r="AE295" s="134"/>
    </row>
    <row r="296" spans="2:31">
      <c r="B296" s="1319">
        <f t="shared" si="14"/>
        <v>-1</v>
      </c>
      <c r="D296" s="1310"/>
      <c r="E296" s="1310"/>
      <c r="F296" s="1321"/>
      <c r="G296" s="1310"/>
      <c r="H296" s="1310"/>
      <c r="I296" s="1310"/>
      <c r="J296" s="1321"/>
      <c r="K296" s="1321"/>
      <c r="L296" s="1310"/>
      <c r="N296" s="1322">
        <f t="shared" si="15"/>
        <v>0</v>
      </c>
      <c r="O296" s="1323">
        <f t="shared" si="16"/>
        <v>0</v>
      </c>
      <c r="P296" s="1323">
        <f>O296/'1.5 Universal Data'!$E$36</f>
        <v>0</v>
      </c>
      <c r="R296" s="134"/>
      <c r="S296" s="134"/>
      <c r="T296" s="134"/>
      <c r="U296" s="134"/>
      <c r="V296" s="134"/>
      <c r="W296" s="134"/>
      <c r="X296" s="134"/>
      <c r="Y296" s="134"/>
      <c r="Z296" s="134"/>
      <c r="AA296" s="134"/>
      <c r="AB296" s="134"/>
      <c r="AC296" s="134"/>
      <c r="AD296" s="134"/>
      <c r="AE296" s="134"/>
    </row>
    <row r="297" spans="2:31">
      <c r="B297" s="1319">
        <f t="shared" si="14"/>
        <v>-1</v>
      </c>
      <c r="D297" s="1310"/>
      <c r="E297" s="1310"/>
      <c r="F297" s="1321"/>
      <c r="G297" s="1310"/>
      <c r="H297" s="1310"/>
      <c r="I297" s="1310"/>
      <c r="J297" s="1321"/>
      <c r="K297" s="1321"/>
      <c r="L297" s="1310"/>
      <c r="N297" s="1322">
        <f t="shared" si="15"/>
        <v>0</v>
      </c>
      <c r="O297" s="1323">
        <f t="shared" si="16"/>
        <v>0</v>
      </c>
      <c r="P297" s="1323">
        <f>O297/'1.5 Universal Data'!$E$36</f>
        <v>0</v>
      </c>
      <c r="R297" s="134"/>
      <c r="S297" s="134"/>
      <c r="T297" s="134"/>
      <c r="U297" s="134"/>
      <c r="V297" s="134"/>
      <c r="W297" s="134"/>
      <c r="X297" s="134"/>
      <c r="Y297" s="134"/>
      <c r="Z297" s="134"/>
      <c r="AA297" s="134"/>
      <c r="AB297" s="134"/>
      <c r="AC297" s="134"/>
      <c r="AD297" s="134"/>
      <c r="AE297" s="134"/>
    </row>
    <row r="298" spans="2:31">
      <c r="B298" s="1319">
        <f t="shared" si="14"/>
        <v>-1</v>
      </c>
      <c r="D298" s="1310"/>
      <c r="E298" s="1310"/>
      <c r="F298" s="1321"/>
      <c r="G298" s="1310"/>
      <c r="H298" s="1310"/>
      <c r="I298" s="1310"/>
      <c r="J298" s="1321"/>
      <c r="K298" s="1321"/>
      <c r="L298" s="1310"/>
      <c r="N298" s="1322">
        <f t="shared" si="15"/>
        <v>0</v>
      </c>
      <c r="O298" s="1323">
        <f t="shared" si="16"/>
        <v>0</v>
      </c>
      <c r="P298" s="1323">
        <f>O298/'1.5 Universal Data'!$E$36</f>
        <v>0</v>
      </c>
      <c r="R298" s="134"/>
      <c r="S298" s="134"/>
      <c r="T298" s="134"/>
      <c r="U298" s="134"/>
      <c r="V298" s="134"/>
      <c r="W298" s="134"/>
      <c r="X298" s="134"/>
      <c r="Y298" s="134"/>
      <c r="Z298" s="134"/>
      <c r="AA298" s="134"/>
      <c r="AB298" s="134"/>
      <c r="AC298" s="134"/>
      <c r="AD298" s="134"/>
      <c r="AE298" s="134"/>
    </row>
    <row r="299" spans="2:31">
      <c r="B299" s="1319">
        <f t="shared" si="14"/>
        <v>-1</v>
      </c>
      <c r="D299" s="1310"/>
      <c r="E299" s="1310"/>
      <c r="F299" s="1321"/>
      <c r="G299" s="1310"/>
      <c r="H299" s="1310"/>
      <c r="I299" s="1310"/>
      <c r="J299" s="1321"/>
      <c r="K299" s="1321"/>
      <c r="L299" s="1310"/>
      <c r="N299" s="1322">
        <f t="shared" si="15"/>
        <v>0</v>
      </c>
      <c r="O299" s="1323">
        <f t="shared" si="16"/>
        <v>0</v>
      </c>
      <c r="P299" s="1323">
        <f>O299/'1.5 Universal Data'!$E$36</f>
        <v>0</v>
      </c>
      <c r="R299" s="134"/>
      <c r="S299" s="134"/>
      <c r="T299" s="134"/>
      <c r="U299" s="134"/>
      <c r="V299" s="134"/>
      <c r="W299" s="134"/>
      <c r="X299" s="134"/>
      <c r="Y299" s="134"/>
      <c r="Z299" s="134"/>
      <c r="AA299" s="134"/>
      <c r="AB299" s="134"/>
      <c r="AC299" s="134"/>
      <c r="AD299" s="134"/>
      <c r="AE299" s="134"/>
    </row>
    <row r="300" spans="2:31">
      <c r="B300" s="1319">
        <f t="shared" si="14"/>
        <v>-1</v>
      </c>
      <c r="D300" s="1310"/>
      <c r="E300" s="1310"/>
      <c r="F300" s="1321"/>
      <c r="G300" s="1310"/>
      <c r="H300" s="1310"/>
      <c r="I300" s="1310"/>
      <c r="J300" s="1321"/>
      <c r="K300" s="1321"/>
      <c r="L300" s="1310"/>
      <c r="N300" s="1322">
        <f t="shared" si="15"/>
        <v>0</v>
      </c>
      <c r="O300" s="1323">
        <f t="shared" si="16"/>
        <v>0</v>
      </c>
      <c r="P300" s="1323">
        <f>O300/'1.5 Universal Data'!$E$36</f>
        <v>0</v>
      </c>
      <c r="R300" s="134"/>
      <c r="S300" s="134"/>
      <c r="T300" s="134"/>
      <c r="U300" s="134"/>
      <c r="V300" s="134"/>
      <c r="W300" s="134"/>
      <c r="X300" s="134"/>
      <c r="Y300" s="134"/>
      <c r="Z300" s="134"/>
      <c r="AA300" s="134"/>
      <c r="AB300" s="134"/>
      <c r="AC300" s="134"/>
      <c r="AD300" s="134"/>
      <c r="AE300" s="134"/>
    </row>
    <row r="301" spans="2:31">
      <c r="B301" s="1319">
        <f t="shared" si="14"/>
        <v>-1</v>
      </c>
      <c r="D301" s="1310"/>
      <c r="E301" s="1310"/>
      <c r="F301" s="1321"/>
      <c r="G301" s="1310"/>
      <c r="H301" s="1310"/>
      <c r="I301" s="1310"/>
      <c r="J301" s="1321"/>
      <c r="K301" s="1321"/>
      <c r="L301" s="1310"/>
      <c r="N301" s="1322">
        <f t="shared" si="15"/>
        <v>0</v>
      </c>
      <c r="O301" s="1323">
        <f t="shared" si="16"/>
        <v>0</v>
      </c>
      <c r="P301" s="1323">
        <f>O301/'1.5 Universal Data'!$E$36</f>
        <v>0</v>
      </c>
      <c r="R301" s="134"/>
      <c r="S301" s="134"/>
      <c r="T301" s="134"/>
      <c r="U301" s="134"/>
      <c r="V301" s="134"/>
      <c r="W301" s="134"/>
      <c r="X301" s="134"/>
      <c r="Y301" s="134"/>
      <c r="Z301" s="134"/>
      <c r="AA301" s="134"/>
      <c r="AB301" s="134"/>
      <c r="AC301" s="134"/>
      <c r="AD301" s="134"/>
      <c r="AE301" s="134"/>
    </row>
    <row r="302" spans="2:31">
      <c r="B302" s="1319">
        <f t="shared" si="14"/>
        <v>-1</v>
      </c>
      <c r="D302" s="1310"/>
      <c r="E302" s="1310"/>
      <c r="F302" s="1321"/>
      <c r="G302" s="1310"/>
      <c r="H302" s="1310"/>
      <c r="I302" s="1310"/>
      <c r="J302" s="1321"/>
      <c r="K302" s="1321"/>
      <c r="L302" s="1310"/>
      <c r="N302" s="1322">
        <f t="shared" si="15"/>
        <v>0</v>
      </c>
      <c r="O302" s="1323">
        <f t="shared" si="16"/>
        <v>0</v>
      </c>
      <c r="P302" s="1323">
        <f>O302/'1.5 Universal Data'!$E$36</f>
        <v>0</v>
      </c>
      <c r="R302" s="134"/>
      <c r="S302" s="134"/>
      <c r="T302" s="134"/>
      <c r="U302" s="134"/>
      <c r="V302" s="134"/>
      <c r="W302" s="134"/>
      <c r="X302" s="134"/>
      <c r="Y302" s="134"/>
      <c r="Z302" s="134"/>
      <c r="AA302" s="134"/>
      <c r="AB302" s="134"/>
      <c r="AC302" s="134"/>
      <c r="AD302" s="134"/>
      <c r="AE302" s="134"/>
    </row>
    <row r="303" spans="2:31">
      <c r="B303" s="1319">
        <f t="shared" si="14"/>
        <v>-1</v>
      </c>
      <c r="D303" s="1310"/>
      <c r="E303" s="1310"/>
      <c r="F303" s="1321"/>
      <c r="G303" s="1310"/>
      <c r="H303" s="1310"/>
      <c r="I303" s="1310"/>
      <c r="J303" s="1321"/>
      <c r="K303" s="1321"/>
      <c r="L303" s="1310"/>
      <c r="N303" s="1322">
        <f t="shared" si="15"/>
        <v>0</v>
      </c>
      <c r="O303" s="1323">
        <f t="shared" si="16"/>
        <v>0</v>
      </c>
      <c r="P303" s="1323">
        <f>O303/'1.5 Universal Data'!$E$36</f>
        <v>0</v>
      </c>
      <c r="R303" s="134"/>
      <c r="S303" s="134"/>
      <c r="T303" s="134"/>
      <c r="U303" s="134"/>
      <c r="V303" s="134"/>
      <c r="W303" s="134"/>
      <c r="X303" s="134"/>
      <c r="Y303" s="134"/>
      <c r="Z303" s="134"/>
      <c r="AA303" s="134"/>
      <c r="AB303" s="134"/>
      <c r="AC303" s="134"/>
      <c r="AD303" s="134"/>
      <c r="AE303" s="134"/>
    </row>
    <row r="304" spans="2:31">
      <c r="B304" s="1319">
        <f t="shared" si="14"/>
        <v>-1</v>
      </c>
      <c r="D304" s="1310"/>
      <c r="E304" s="1310"/>
      <c r="F304" s="1321"/>
      <c r="G304" s="1310"/>
      <c r="H304" s="1310"/>
      <c r="I304" s="1310"/>
      <c r="J304" s="1321"/>
      <c r="K304" s="1321"/>
      <c r="L304" s="1310"/>
      <c r="N304" s="1322">
        <f t="shared" si="15"/>
        <v>0</v>
      </c>
      <c r="O304" s="1323">
        <f t="shared" si="16"/>
        <v>0</v>
      </c>
      <c r="P304" s="1323">
        <f>O304/'1.5 Universal Data'!$E$36</f>
        <v>0</v>
      </c>
      <c r="R304" s="134"/>
      <c r="S304" s="134"/>
      <c r="T304" s="134"/>
      <c r="U304" s="134"/>
      <c r="V304" s="134"/>
      <c r="W304" s="134"/>
      <c r="X304" s="134"/>
      <c r="Y304" s="134"/>
      <c r="Z304" s="134"/>
      <c r="AA304" s="134"/>
      <c r="AB304" s="134"/>
      <c r="AC304" s="134"/>
      <c r="AD304" s="134"/>
      <c r="AE304" s="134"/>
    </row>
    <row r="305" spans="2:31">
      <c r="B305" s="1319">
        <f t="shared" si="14"/>
        <v>-1</v>
      </c>
      <c r="D305" s="1310"/>
      <c r="E305" s="1310"/>
      <c r="F305" s="1321"/>
      <c r="G305" s="1310"/>
      <c r="H305" s="1310"/>
      <c r="I305" s="1310"/>
      <c r="J305" s="1321"/>
      <c r="K305" s="1321"/>
      <c r="L305" s="1310"/>
      <c r="N305" s="1322">
        <f t="shared" si="15"/>
        <v>0</v>
      </c>
      <c r="O305" s="1323">
        <f t="shared" si="16"/>
        <v>0</v>
      </c>
      <c r="P305" s="1323">
        <f>O305/'1.5 Universal Data'!$E$36</f>
        <v>0</v>
      </c>
      <c r="R305" s="134"/>
      <c r="S305" s="134"/>
      <c r="T305" s="134"/>
      <c r="U305" s="134"/>
      <c r="V305" s="134"/>
      <c r="W305" s="134"/>
      <c r="X305" s="134"/>
      <c r="Y305" s="134"/>
      <c r="Z305" s="134"/>
      <c r="AA305" s="134"/>
      <c r="AB305" s="134"/>
      <c r="AC305" s="134"/>
      <c r="AD305" s="134"/>
      <c r="AE305" s="134"/>
    </row>
    <row r="306" spans="2:31">
      <c r="B306" s="1319">
        <f t="shared" si="14"/>
        <v>-1</v>
      </c>
      <c r="D306" s="1310"/>
      <c r="E306" s="1310"/>
      <c r="F306" s="1321"/>
      <c r="G306" s="1310"/>
      <c r="H306" s="1310"/>
      <c r="I306" s="1310"/>
      <c r="J306" s="1321"/>
      <c r="K306" s="1321"/>
      <c r="L306" s="1310"/>
      <c r="N306" s="1322">
        <f t="shared" si="15"/>
        <v>0</v>
      </c>
      <c r="O306" s="1323">
        <f t="shared" si="16"/>
        <v>0</v>
      </c>
      <c r="P306" s="1323">
        <f>O306/'1.5 Universal Data'!$E$36</f>
        <v>0</v>
      </c>
      <c r="R306" s="134"/>
      <c r="S306" s="134"/>
      <c r="T306" s="134"/>
      <c r="U306" s="134"/>
      <c r="V306" s="134"/>
      <c r="W306" s="134"/>
      <c r="X306" s="134"/>
      <c r="Y306" s="134"/>
      <c r="Z306" s="134"/>
      <c r="AA306" s="134"/>
      <c r="AB306" s="134"/>
      <c r="AC306" s="134"/>
      <c r="AD306" s="134"/>
      <c r="AE306" s="134"/>
    </row>
    <row r="307" spans="2:31">
      <c r="B307" s="1319">
        <f t="shared" si="14"/>
        <v>-1</v>
      </c>
      <c r="D307" s="1310"/>
      <c r="E307" s="1310"/>
      <c r="F307" s="1321"/>
      <c r="G307" s="1310"/>
      <c r="H307" s="1310"/>
      <c r="I307" s="1310"/>
      <c r="J307" s="1321"/>
      <c r="K307" s="1321"/>
      <c r="L307" s="1310"/>
      <c r="N307" s="1322">
        <f t="shared" si="15"/>
        <v>0</v>
      </c>
      <c r="O307" s="1323">
        <f t="shared" si="16"/>
        <v>0</v>
      </c>
      <c r="P307" s="1323">
        <f>O307/'1.5 Universal Data'!$E$36</f>
        <v>0</v>
      </c>
      <c r="R307" s="134"/>
      <c r="S307" s="134"/>
      <c r="T307" s="134"/>
      <c r="U307" s="134"/>
      <c r="V307" s="134"/>
      <c r="W307" s="134"/>
      <c r="X307" s="134"/>
      <c r="Y307" s="134"/>
      <c r="Z307" s="134"/>
      <c r="AA307" s="134"/>
      <c r="AB307" s="134"/>
      <c r="AC307" s="134"/>
      <c r="AD307" s="134"/>
      <c r="AE307" s="134"/>
    </row>
    <row r="308" spans="2:31">
      <c r="B308" s="1319">
        <f t="shared" si="14"/>
        <v>-1</v>
      </c>
      <c r="D308" s="1310"/>
      <c r="E308" s="1310"/>
      <c r="F308" s="1321"/>
      <c r="G308" s="1310"/>
      <c r="H308" s="1310"/>
      <c r="I308" s="1310"/>
      <c r="J308" s="1321"/>
      <c r="K308" s="1321"/>
      <c r="L308" s="1310"/>
      <c r="N308" s="1322">
        <f t="shared" si="15"/>
        <v>0</v>
      </c>
      <c r="O308" s="1323">
        <f t="shared" si="16"/>
        <v>0</v>
      </c>
      <c r="P308" s="1323">
        <f>O308/'1.5 Universal Data'!$E$36</f>
        <v>0</v>
      </c>
      <c r="R308" s="134"/>
      <c r="S308" s="134"/>
      <c r="T308" s="134"/>
      <c r="U308" s="134"/>
      <c r="V308" s="134"/>
      <c r="W308" s="134"/>
      <c r="X308" s="134"/>
      <c r="Y308" s="134"/>
      <c r="Z308" s="134"/>
      <c r="AA308" s="134"/>
      <c r="AB308" s="134"/>
      <c r="AC308" s="134"/>
      <c r="AD308" s="134"/>
      <c r="AE308" s="134"/>
    </row>
    <row r="309" spans="2:31">
      <c r="B309" s="1319">
        <f t="shared" si="14"/>
        <v>-1</v>
      </c>
      <c r="D309" s="1310"/>
      <c r="E309" s="1310"/>
      <c r="F309" s="1321"/>
      <c r="G309" s="1310"/>
      <c r="H309" s="1310"/>
      <c r="I309" s="1310"/>
      <c r="J309" s="1321"/>
      <c r="K309" s="1321"/>
      <c r="L309" s="1310"/>
      <c r="N309" s="1322">
        <f t="shared" si="15"/>
        <v>0</v>
      </c>
      <c r="O309" s="1323">
        <f t="shared" si="16"/>
        <v>0</v>
      </c>
      <c r="P309" s="1323">
        <f>O309/'1.5 Universal Data'!$E$36</f>
        <v>0</v>
      </c>
      <c r="R309" s="134"/>
      <c r="S309" s="134"/>
      <c r="T309" s="134"/>
      <c r="U309" s="134"/>
      <c r="V309" s="134"/>
      <c r="W309" s="134"/>
      <c r="X309" s="134"/>
      <c r="Y309" s="134"/>
      <c r="Z309" s="134"/>
      <c r="AA309" s="134"/>
      <c r="AB309" s="134"/>
      <c r="AC309" s="134"/>
      <c r="AD309" s="134"/>
      <c r="AE309" s="134"/>
    </row>
    <row r="310" spans="2:31">
      <c r="B310" s="1319">
        <f t="shared" si="14"/>
        <v>-1</v>
      </c>
      <c r="D310" s="1310"/>
      <c r="E310" s="1310"/>
      <c r="F310" s="1321"/>
      <c r="G310" s="1310"/>
      <c r="H310" s="1310"/>
      <c r="I310" s="1310"/>
      <c r="J310" s="1321"/>
      <c r="K310" s="1321"/>
      <c r="L310" s="1310"/>
      <c r="N310" s="1322">
        <f t="shared" si="15"/>
        <v>0</v>
      </c>
      <c r="O310" s="1323">
        <f t="shared" si="16"/>
        <v>0</v>
      </c>
      <c r="P310" s="1323">
        <f>O310/'1.5 Universal Data'!$E$36</f>
        <v>0</v>
      </c>
      <c r="R310" s="134"/>
      <c r="S310" s="134"/>
      <c r="T310" s="134"/>
      <c r="U310" s="134"/>
      <c r="V310" s="134"/>
      <c r="W310" s="134"/>
      <c r="X310" s="134"/>
      <c r="Y310" s="134"/>
      <c r="Z310" s="134"/>
      <c r="AA310" s="134"/>
      <c r="AB310" s="134"/>
      <c r="AC310" s="134"/>
      <c r="AD310" s="134"/>
      <c r="AE310" s="134"/>
    </row>
    <row r="311" spans="2:31">
      <c r="B311" s="1319">
        <f t="shared" si="14"/>
        <v>-1</v>
      </c>
      <c r="D311" s="1310"/>
      <c r="E311" s="1310"/>
      <c r="F311" s="1321"/>
      <c r="G311" s="1310"/>
      <c r="H311" s="1310"/>
      <c r="I311" s="1310"/>
      <c r="J311" s="1321"/>
      <c r="K311" s="1321"/>
      <c r="L311" s="1310"/>
      <c r="N311" s="1322">
        <f t="shared" si="15"/>
        <v>0</v>
      </c>
      <c r="O311" s="1323">
        <f t="shared" si="16"/>
        <v>0</v>
      </c>
      <c r="P311" s="1323">
        <f>O311/'1.5 Universal Data'!$E$36</f>
        <v>0</v>
      </c>
      <c r="R311" s="134"/>
      <c r="S311" s="134"/>
      <c r="T311" s="134"/>
      <c r="U311" s="134"/>
      <c r="V311" s="134"/>
      <c r="W311" s="134"/>
      <c r="X311" s="134"/>
      <c r="Y311" s="134"/>
      <c r="Z311" s="134"/>
      <c r="AA311" s="134"/>
      <c r="AB311" s="134"/>
      <c r="AC311" s="134"/>
      <c r="AD311" s="134"/>
      <c r="AE311" s="134"/>
    </row>
    <row r="312" spans="2:31">
      <c r="B312" s="1319">
        <f t="shared" si="14"/>
        <v>-1</v>
      </c>
      <c r="D312" s="1310"/>
      <c r="E312" s="1310"/>
      <c r="F312" s="1321"/>
      <c r="G312" s="1310"/>
      <c r="H312" s="1310"/>
      <c r="I312" s="1310"/>
      <c r="J312" s="1321"/>
      <c r="K312" s="1321"/>
      <c r="L312" s="1310"/>
      <c r="N312" s="1322">
        <f t="shared" si="15"/>
        <v>0</v>
      </c>
      <c r="O312" s="1323">
        <f t="shared" si="16"/>
        <v>0</v>
      </c>
      <c r="P312" s="1323">
        <f>O312/'1.5 Universal Data'!$E$36</f>
        <v>0</v>
      </c>
      <c r="R312" s="134"/>
      <c r="S312" s="134"/>
      <c r="T312" s="134"/>
      <c r="U312" s="134"/>
      <c r="V312" s="134"/>
      <c r="W312" s="134"/>
      <c r="X312" s="134"/>
      <c r="Y312" s="134"/>
      <c r="Z312" s="134"/>
      <c r="AA312" s="134"/>
      <c r="AB312" s="134"/>
      <c r="AC312" s="134"/>
      <c r="AD312" s="134"/>
      <c r="AE312" s="134"/>
    </row>
    <row r="313" spans="2:31">
      <c r="B313" s="1319">
        <f t="shared" si="14"/>
        <v>-1</v>
      </c>
      <c r="D313" s="1310"/>
      <c r="E313" s="1310"/>
      <c r="F313" s="1321"/>
      <c r="G313" s="1310"/>
      <c r="H313" s="1310"/>
      <c r="I313" s="1310"/>
      <c r="J313" s="1321"/>
      <c r="K313" s="1321"/>
      <c r="L313" s="1310"/>
      <c r="N313" s="1322">
        <f t="shared" si="15"/>
        <v>0</v>
      </c>
      <c r="O313" s="1323">
        <f t="shared" si="16"/>
        <v>0</v>
      </c>
      <c r="P313" s="1323">
        <f>O313/'1.5 Universal Data'!$E$36</f>
        <v>0</v>
      </c>
      <c r="R313" s="134"/>
      <c r="S313" s="134"/>
      <c r="T313" s="134"/>
      <c r="U313" s="134"/>
      <c r="V313" s="134"/>
      <c r="W313" s="134"/>
      <c r="X313" s="134"/>
      <c r="Y313" s="134"/>
      <c r="Z313" s="134"/>
      <c r="AA313" s="134"/>
      <c r="AB313" s="134"/>
      <c r="AC313" s="134"/>
      <c r="AD313" s="134"/>
      <c r="AE313" s="134"/>
    </row>
    <row r="314" spans="2:31">
      <c r="B314" s="1319">
        <f t="shared" si="14"/>
        <v>-1</v>
      </c>
      <c r="D314" s="1310"/>
      <c r="E314" s="1310"/>
      <c r="F314" s="1321"/>
      <c r="G314" s="1310"/>
      <c r="H314" s="1310"/>
      <c r="I314" s="1310"/>
      <c r="J314" s="1321"/>
      <c r="K314" s="1321"/>
      <c r="L314" s="1310"/>
      <c r="N314" s="1322">
        <f t="shared" si="15"/>
        <v>0</v>
      </c>
      <c r="O314" s="1323">
        <f t="shared" si="16"/>
        <v>0</v>
      </c>
      <c r="P314" s="1323">
        <f>O314/'1.5 Universal Data'!$E$36</f>
        <v>0</v>
      </c>
      <c r="R314" s="134"/>
      <c r="S314" s="134"/>
      <c r="T314" s="134"/>
      <c r="U314" s="134"/>
      <c r="V314" s="134"/>
      <c r="W314" s="134"/>
      <c r="X314" s="134"/>
      <c r="Y314" s="134"/>
      <c r="Z314" s="134"/>
      <c r="AA314" s="134"/>
      <c r="AB314" s="134"/>
      <c r="AC314" s="134"/>
      <c r="AD314" s="134"/>
      <c r="AE314" s="134"/>
    </row>
    <row r="315" spans="2:31">
      <c r="B315" s="1319">
        <f t="shared" si="14"/>
        <v>-1</v>
      </c>
      <c r="D315" s="1310"/>
      <c r="E315" s="1310"/>
      <c r="F315" s="1321"/>
      <c r="G315" s="1310"/>
      <c r="H315" s="1310"/>
      <c r="I315" s="1310"/>
      <c r="J315" s="1321"/>
      <c r="K315" s="1321"/>
      <c r="L315" s="1310"/>
      <c r="N315" s="1322">
        <f t="shared" si="15"/>
        <v>0</v>
      </c>
      <c r="O315" s="1323">
        <f t="shared" si="16"/>
        <v>0</v>
      </c>
      <c r="P315" s="1323">
        <f>O315/'1.5 Universal Data'!$E$36</f>
        <v>0</v>
      </c>
      <c r="R315" s="134"/>
      <c r="S315" s="134"/>
      <c r="T315" s="134"/>
      <c r="U315" s="134"/>
      <c r="V315" s="134"/>
      <c r="W315" s="134"/>
      <c r="X315" s="134"/>
      <c r="Y315" s="134"/>
      <c r="Z315" s="134"/>
      <c r="AA315" s="134"/>
      <c r="AB315" s="134"/>
      <c r="AC315" s="134"/>
      <c r="AD315" s="134"/>
      <c r="AE315" s="134"/>
    </row>
    <row r="316" spans="2:31">
      <c r="B316" s="1319">
        <f t="shared" si="14"/>
        <v>-1</v>
      </c>
      <c r="D316" s="1310"/>
      <c r="E316" s="1310"/>
      <c r="F316" s="1321"/>
      <c r="G316" s="1310"/>
      <c r="H316" s="1310"/>
      <c r="I316" s="1310"/>
      <c r="J316" s="1321"/>
      <c r="K316" s="1321"/>
      <c r="L316" s="1310"/>
      <c r="N316" s="1322">
        <f t="shared" si="15"/>
        <v>0</v>
      </c>
      <c r="O316" s="1323">
        <f t="shared" si="16"/>
        <v>0</v>
      </c>
      <c r="P316" s="1323">
        <f>O316/'1.5 Universal Data'!$E$36</f>
        <v>0</v>
      </c>
      <c r="R316" s="134"/>
      <c r="S316" s="134"/>
      <c r="T316" s="134"/>
      <c r="U316" s="134"/>
      <c r="V316" s="134"/>
      <c r="W316" s="134"/>
      <c r="X316" s="134"/>
      <c r="Y316" s="134"/>
      <c r="Z316" s="134"/>
      <c r="AA316" s="134"/>
      <c r="AB316" s="134"/>
      <c r="AC316" s="134"/>
      <c r="AD316" s="134"/>
      <c r="AE316" s="134"/>
    </row>
    <row r="317" spans="2:31">
      <c r="B317" s="1319">
        <f t="shared" si="14"/>
        <v>-1</v>
      </c>
      <c r="D317" s="1310"/>
      <c r="E317" s="1310"/>
      <c r="F317" s="1321"/>
      <c r="G317" s="1310"/>
      <c r="H317" s="1310"/>
      <c r="I317" s="1310"/>
      <c r="J317" s="1321"/>
      <c r="K317" s="1321"/>
      <c r="L317" s="1310"/>
      <c r="N317" s="1322">
        <f t="shared" si="15"/>
        <v>0</v>
      </c>
      <c r="O317" s="1323">
        <f t="shared" si="16"/>
        <v>0</v>
      </c>
      <c r="P317" s="1323">
        <f>O317/'1.5 Universal Data'!$E$36</f>
        <v>0</v>
      </c>
      <c r="R317" s="134"/>
      <c r="S317" s="134"/>
      <c r="T317" s="134"/>
      <c r="U317" s="134"/>
      <c r="V317" s="134"/>
      <c r="W317" s="134"/>
      <c r="X317" s="134"/>
      <c r="Y317" s="134"/>
      <c r="Z317" s="134"/>
      <c r="AA317" s="134"/>
      <c r="AB317" s="134"/>
      <c r="AC317" s="134"/>
      <c r="AD317" s="134"/>
      <c r="AE317" s="134"/>
    </row>
    <row r="318" spans="2:31">
      <c r="B318" s="1319">
        <f t="shared" si="14"/>
        <v>-1</v>
      </c>
      <c r="D318" s="1310"/>
      <c r="E318" s="1310"/>
      <c r="F318" s="1321"/>
      <c r="G318" s="1310"/>
      <c r="H318" s="1310"/>
      <c r="I318" s="1310"/>
      <c r="J318" s="1321"/>
      <c r="K318" s="1321"/>
      <c r="L318" s="1310"/>
      <c r="N318" s="1322">
        <f t="shared" si="15"/>
        <v>0</v>
      </c>
      <c r="O318" s="1323">
        <f t="shared" si="16"/>
        <v>0</v>
      </c>
      <c r="P318" s="1323">
        <f>O318/'1.5 Universal Data'!$E$36</f>
        <v>0</v>
      </c>
      <c r="R318" s="134"/>
      <c r="S318" s="134"/>
      <c r="T318" s="134"/>
      <c r="U318" s="134"/>
      <c r="V318" s="134"/>
      <c r="W318" s="134"/>
      <c r="X318" s="134"/>
      <c r="Y318" s="134"/>
      <c r="Z318" s="134"/>
      <c r="AA318" s="134"/>
      <c r="AB318" s="134"/>
      <c r="AC318" s="134"/>
      <c r="AD318" s="134"/>
      <c r="AE318" s="134"/>
    </row>
    <row r="319" spans="2:31">
      <c r="B319" s="1319">
        <f t="shared" si="14"/>
        <v>-1</v>
      </c>
      <c r="D319" s="1310"/>
      <c r="E319" s="1310"/>
      <c r="F319" s="1321"/>
      <c r="G319" s="1310"/>
      <c r="H319" s="1310"/>
      <c r="I319" s="1310"/>
      <c r="J319" s="1321"/>
      <c r="K319" s="1321"/>
      <c r="L319" s="1310"/>
      <c r="N319" s="1322">
        <f t="shared" si="15"/>
        <v>0</v>
      </c>
      <c r="O319" s="1323">
        <f t="shared" si="16"/>
        <v>0</v>
      </c>
      <c r="P319" s="1323">
        <f>O319/'1.5 Universal Data'!$E$36</f>
        <v>0</v>
      </c>
      <c r="R319" s="134"/>
      <c r="S319" s="134"/>
      <c r="T319" s="134"/>
      <c r="U319" s="134"/>
      <c r="V319" s="134"/>
      <c r="W319" s="134"/>
      <c r="X319" s="134"/>
      <c r="Y319" s="134"/>
      <c r="Z319" s="134"/>
      <c r="AA319" s="134"/>
      <c r="AB319" s="134"/>
      <c r="AC319" s="134"/>
      <c r="AD319" s="134"/>
      <c r="AE319" s="134"/>
    </row>
    <row r="320" spans="2:31">
      <c r="B320" s="1319">
        <f t="shared" si="14"/>
        <v>-1</v>
      </c>
      <c r="D320" s="1310"/>
      <c r="E320" s="1310"/>
      <c r="F320" s="1321"/>
      <c r="G320" s="1310"/>
      <c r="H320" s="1310"/>
      <c r="I320" s="1310"/>
      <c r="J320" s="1321"/>
      <c r="K320" s="1321"/>
      <c r="L320" s="1310"/>
      <c r="N320" s="1322">
        <f t="shared" si="15"/>
        <v>0</v>
      </c>
      <c r="O320" s="1323">
        <f t="shared" si="16"/>
        <v>0</v>
      </c>
      <c r="P320" s="1323">
        <f>O320/'1.5 Universal Data'!$E$36</f>
        <v>0</v>
      </c>
      <c r="R320" s="134"/>
      <c r="S320" s="134"/>
      <c r="T320" s="134"/>
      <c r="U320" s="134"/>
      <c r="V320" s="134"/>
      <c r="W320" s="134"/>
      <c r="X320" s="134"/>
      <c r="Y320" s="134"/>
      <c r="Z320" s="134"/>
      <c r="AA320" s="134"/>
      <c r="AB320" s="134"/>
      <c r="AC320" s="134"/>
      <c r="AD320" s="134"/>
      <c r="AE320" s="134"/>
    </row>
    <row r="321" spans="2:31">
      <c r="B321" s="1319">
        <f t="shared" si="14"/>
        <v>-1</v>
      </c>
      <c r="D321" s="1310"/>
      <c r="E321" s="1310"/>
      <c r="F321" s="1321"/>
      <c r="G321" s="1310"/>
      <c r="H321" s="1310"/>
      <c r="I321" s="1310"/>
      <c r="J321" s="1321"/>
      <c r="K321" s="1321"/>
      <c r="L321" s="1310"/>
      <c r="N321" s="1322">
        <f t="shared" si="15"/>
        <v>0</v>
      </c>
      <c r="O321" s="1323">
        <f t="shared" si="16"/>
        <v>0</v>
      </c>
      <c r="P321" s="1323">
        <f>O321/'1.5 Universal Data'!$E$36</f>
        <v>0</v>
      </c>
      <c r="R321" s="134"/>
      <c r="S321" s="134"/>
      <c r="T321" s="134"/>
      <c r="U321" s="134"/>
      <c r="V321" s="134"/>
      <c r="W321" s="134"/>
      <c r="X321" s="134"/>
      <c r="Y321" s="134"/>
      <c r="Z321" s="134"/>
      <c r="AA321" s="134"/>
      <c r="AB321" s="134"/>
      <c r="AC321" s="134"/>
      <c r="AD321" s="134"/>
      <c r="AE321" s="134"/>
    </row>
    <row r="322" spans="2:31">
      <c r="B322" s="1319">
        <f t="shared" si="14"/>
        <v>-1</v>
      </c>
      <c r="D322" s="1310"/>
      <c r="E322" s="1310"/>
      <c r="F322" s="1321"/>
      <c r="G322" s="1310"/>
      <c r="H322" s="1310"/>
      <c r="I322" s="1310"/>
      <c r="J322" s="1321"/>
      <c r="K322" s="1321"/>
      <c r="L322" s="1310"/>
      <c r="N322" s="1322">
        <f t="shared" si="15"/>
        <v>0</v>
      </c>
      <c r="O322" s="1323">
        <f t="shared" si="16"/>
        <v>0</v>
      </c>
      <c r="P322" s="1323">
        <f>O322/'1.5 Universal Data'!$E$36</f>
        <v>0</v>
      </c>
      <c r="R322" s="134"/>
      <c r="S322" s="134"/>
      <c r="T322" s="134"/>
      <c r="U322" s="134"/>
      <c r="V322" s="134"/>
      <c r="W322" s="134"/>
      <c r="X322" s="134"/>
      <c r="Y322" s="134"/>
      <c r="Z322" s="134"/>
      <c r="AA322" s="134"/>
      <c r="AB322" s="134"/>
      <c r="AC322" s="134"/>
      <c r="AD322" s="134"/>
      <c r="AE322" s="134"/>
    </row>
    <row r="323" spans="2:31">
      <c r="B323" s="1319">
        <f t="shared" si="14"/>
        <v>-1</v>
      </c>
      <c r="D323" s="1310"/>
      <c r="E323" s="1310"/>
      <c r="F323" s="1321"/>
      <c r="G323" s="1310"/>
      <c r="H323" s="1310"/>
      <c r="I323" s="1310"/>
      <c r="J323" s="1321"/>
      <c r="K323" s="1321"/>
      <c r="L323" s="1310"/>
      <c r="N323" s="1322">
        <f t="shared" si="15"/>
        <v>0</v>
      </c>
      <c r="O323" s="1323">
        <f t="shared" si="16"/>
        <v>0</v>
      </c>
      <c r="P323" s="1323">
        <f>O323/'1.5 Universal Data'!$E$36</f>
        <v>0</v>
      </c>
      <c r="R323" s="134"/>
      <c r="S323" s="134"/>
      <c r="T323" s="134"/>
      <c r="U323" s="134"/>
      <c r="V323" s="134"/>
      <c r="W323" s="134"/>
      <c r="X323" s="134"/>
      <c r="Y323" s="134"/>
      <c r="Z323" s="134"/>
      <c r="AA323" s="134"/>
      <c r="AB323" s="134"/>
      <c r="AC323" s="134"/>
      <c r="AD323" s="134"/>
      <c r="AE323" s="134"/>
    </row>
    <row r="324" spans="2:31">
      <c r="B324" s="1319">
        <f t="shared" si="14"/>
        <v>-1</v>
      </c>
      <c r="D324" s="1310"/>
      <c r="E324" s="1310"/>
      <c r="F324" s="1321"/>
      <c r="G324" s="1310"/>
      <c r="H324" s="1310"/>
      <c r="I324" s="1310"/>
      <c r="J324" s="1321"/>
      <c r="K324" s="1321"/>
      <c r="L324" s="1310"/>
      <c r="N324" s="1322">
        <f t="shared" si="15"/>
        <v>0</v>
      </c>
      <c r="O324" s="1323">
        <f t="shared" si="16"/>
        <v>0</v>
      </c>
      <c r="P324" s="1323">
        <f>O324/'1.5 Universal Data'!$E$36</f>
        <v>0</v>
      </c>
      <c r="R324" s="134"/>
      <c r="S324" s="134"/>
      <c r="T324" s="134"/>
      <c r="U324" s="134"/>
      <c r="V324" s="134"/>
      <c r="W324" s="134"/>
      <c r="X324" s="134"/>
      <c r="Y324" s="134"/>
      <c r="Z324" s="134"/>
      <c r="AA324" s="134"/>
      <c r="AB324" s="134"/>
      <c r="AC324" s="134"/>
      <c r="AD324" s="134"/>
      <c r="AE324" s="134"/>
    </row>
    <row r="325" spans="2:31">
      <c r="B325" s="1319">
        <f t="shared" si="14"/>
        <v>-1</v>
      </c>
      <c r="D325" s="1310"/>
      <c r="E325" s="1310"/>
      <c r="F325" s="1321"/>
      <c r="G325" s="1310"/>
      <c r="H325" s="1310"/>
      <c r="I325" s="1310"/>
      <c r="J325" s="1321"/>
      <c r="K325" s="1321"/>
      <c r="L325" s="1310"/>
      <c r="N325" s="1322">
        <f t="shared" si="15"/>
        <v>0</v>
      </c>
      <c r="O325" s="1323">
        <f t="shared" si="16"/>
        <v>0</v>
      </c>
      <c r="P325" s="1323">
        <f>O325/'1.5 Universal Data'!$E$36</f>
        <v>0</v>
      </c>
      <c r="R325" s="134"/>
      <c r="S325" s="134"/>
      <c r="T325" s="134"/>
      <c r="U325" s="134"/>
      <c r="V325" s="134"/>
      <c r="W325" s="134"/>
      <c r="X325" s="134"/>
      <c r="Y325" s="134"/>
      <c r="Z325" s="134"/>
      <c r="AA325" s="134"/>
      <c r="AB325" s="134"/>
      <c r="AC325" s="134"/>
      <c r="AD325" s="134"/>
      <c r="AE325" s="134"/>
    </row>
    <row r="326" spans="2:31">
      <c r="B326" s="1319">
        <f t="shared" si="14"/>
        <v>-1</v>
      </c>
      <c r="D326" s="1310"/>
      <c r="E326" s="1310"/>
      <c r="F326" s="1321"/>
      <c r="G326" s="1310"/>
      <c r="H326" s="1310"/>
      <c r="I326" s="1310"/>
      <c r="J326" s="1321"/>
      <c r="K326" s="1321"/>
      <c r="L326" s="1310"/>
      <c r="N326" s="1322">
        <f t="shared" si="15"/>
        <v>0</v>
      </c>
      <c r="O326" s="1323">
        <f t="shared" si="16"/>
        <v>0</v>
      </c>
      <c r="P326" s="1323">
        <f>O326/'1.5 Universal Data'!$E$36</f>
        <v>0</v>
      </c>
      <c r="R326" s="134"/>
      <c r="S326" s="134"/>
      <c r="T326" s="134"/>
      <c r="U326" s="134"/>
      <c r="V326" s="134"/>
      <c r="W326" s="134"/>
      <c r="X326" s="134"/>
      <c r="Y326" s="134"/>
      <c r="Z326" s="134"/>
      <c r="AA326" s="134"/>
      <c r="AB326" s="134"/>
      <c r="AC326" s="134"/>
      <c r="AD326" s="134"/>
      <c r="AE326" s="134"/>
    </row>
    <row r="327" spans="2:31">
      <c r="B327" s="1319">
        <f t="shared" si="14"/>
        <v>-1</v>
      </c>
      <c r="D327" s="1310"/>
      <c r="E327" s="1310"/>
      <c r="F327" s="1321"/>
      <c r="G327" s="1310"/>
      <c r="H327" s="1310"/>
      <c r="I327" s="1310"/>
      <c r="J327" s="1321"/>
      <c r="K327" s="1321"/>
      <c r="L327" s="1310"/>
      <c r="N327" s="1322">
        <f t="shared" si="15"/>
        <v>0</v>
      </c>
      <c r="O327" s="1323">
        <f t="shared" si="16"/>
        <v>0</v>
      </c>
      <c r="P327" s="1323">
        <f>O327/'1.5 Universal Data'!$E$36</f>
        <v>0</v>
      </c>
      <c r="R327" s="134"/>
      <c r="S327" s="134"/>
      <c r="T327" s="134"/>
      <c r="U327" s="134"/>
      <c r="V327" s="134"/>
      <c r="W327" s="134"/>
      <c r="X327" s="134"/>
      <c r="Y327" s="134"/>
      <c r="Z327" s="134"/>
      <c r="AA327" s="134"/>
      <c r="AB327" s="134"/>
      <c r="AC327" s="134"/>
      <c r="AD327" s="134"/>
      <c r="AE327" s="134"/>
    </row>
    <row r="328" spans="2:31">
      <c r="B328" s="1319">
        <f t="shared" si="14"/>
        <v>-1</v>
      </c>
      <c r="D328" s="1310"/>
      <c r="E328" s="1310"/>
      <c r="F328" s="1321"/>
      <c r="G328" s="1310"/>
      <c r="H328" s="1310"/>
      <c r="I328" s="1310"/>
      <c r="J328" s="1321"/>
      <c r="K328" s="1321"/>
      <c r="L328" s="1310"/>
      <c r="N328" s="1322">
        <f t="shared" si="15"/>
        <v>0</v>
      </c>
      <c r="O328" s="1323">
        <f t="shared" si="16"/>
        <v>0</v>
      </c>
      <c r="P328" s="1323">
        <f>O328/'1.5 Universal Data'!$E$36</f>
        <v>0</v>
      </c>
      <c r="R328" s="134"/>
      <c r="S328" s="134"/>
      <c r="T328" s="134"/>
      <c r="U328" s="134"/>
      <c r="V328" s="134"/>
      <c r="W328" s="134"/>
      <c r="X328" s="134"/>
      <c r="Y328" s="134"/>
      <c r="Z328" s="134"/>
      <c r="AA328" s="134"/>
      <c r="AB328" s="134"/>
      <c r="AC328" s="134"/>
      <c r="AD328" s="134"/>
      <c r="AE328" s="134"/>
    </row>
    <row r="329" spans="2:31">
      <c r="B329" s="1319">
        <f t="shared" si="14"/>
        <v>-1</v>
      </c>
      <c r="D329" s="1310"/>
      <c r="E329" s="1310"/>
      <c r="F329" s="1321"/>
      <c r="G329" s="1310"/>
      <c r="H329" s="1310"/>
      <c r="I329" s="1310"/>
      <c r="J329" s="1321"/>
      <c r="K329" s="1321"/>
      <c r="L329" s="1310"/>
      <c r="N329" s="1322">
        <f t="shared" si="15"/>
        <v>0</v>
      </c>
      <c r="O329" s="1323">
        <f t="shared" si="16"/>
        <v>0</v>
      </c>
      <c r="P329" s="1323">
        <f>O329/'1.5 Universal Data'!$E$36</f>
        <v>0</v>
      </c>
      <c r="R329" s="134"/>
      <c r="S329" s="134"/>
      <c r="T329" s="134"/>
      <c r="U329" s="134"/>
      <c r="V329" s="134"/>
      <c r="W329" s="134"/>
      <c r="X329" s="134"/>
      <c r="Y329" s="134"/>
      <c r="Z329" s="134"/>
      <c r="AA329" s="134"/>
      <c r="AB329" s="134"/>
      <c r="AC329" s="134"/>
      <c r="AD329" s="134"/>
      <c r="AE329" s="134"/>
    </row>
    <row r="330" spans="2:31">
      <c r="B330" s="1319">
        <f t="shared" si="14"/>
        <v>-1</v>
      </c>
      <c r="D330" s="1310"/>
      <c r="E330" s="1310"/>
      <c r="F330" s="1321"/>
      <c r="G330" s="1310"/>
      <c r="H330" s="1310"/>
      <c r="I330" s="1310"/>
      <c r="J330" s="1321"/>
      <c r="K330" s="1321"/>
      <c r="L330" s="1310"/>
      <c r="N330" s="1322">
        <f t="shared" si="15"/>
        <v>0</v>
      </c>
      <c r="O330" s="1323">
        <f t="shared" si="16"/>
        <v>0</v>
      </c>
      <c r="P330" s="1323">
        <f>O330/'1.5 Universal Data'!$E$36</f>
        <v>0</v>
      </c>
      <c r="R330" s="134"/>
      <c r="S330" s="134"/>
      <c r="T330" s="134"/>
      <c r="U330" s="134"/>
      <c r="V330" s="134"/>
      <c r="W330" s="134"/>
      <c r="X330" s="134"/>
      <c r="Y330" s="134"/>
      <c r="Z330" s="134"/>
      <c r="AA330" s="134"/>
      <c r="AB330" s="134"/>
      <c r="AC330" s="134"/>
      <c r="AD330" s="134"/>
      <c r="AE330" s="134"/>
    </row>
    <row r="331" spans="2:31">
      <c r="B331" s="1319">
        <f t="shared" ref="B331:B394" si="17">IF(G331="buy",1,-1)</f>
        <v>-1</v>
      </c>
      <c r="D331" s="1310"/>
      <c r="E331" s="1310"/>
      <c r="F331" s="1321"/>
      <c r="G331" s="1310"/>
      <c r="H331" s="1310"/>
      <c r="I331" s="1310"/>
      <c r="J331" s="1321"/>
      <c r="K331" s="1321"/>
      <c r="L331" s="1310"/>
      <c r="N331" s="1322">
        <f t="shared" si="15"/>
        <v>0</v>
      </c>
      <c r="O331" s="1323">
        <f t="shared" si="16"/>
        <v>0</v>
      </c>
      <c r="P331" s="1323">
        <f>O331/'1.5 Universal Data'!$E$36</f>
        <v>0</v>
      </c>
      <c r="R331" s="134"/>
      <c r="S331" s="134"/>
      <c r="T331" s="134"/>
      <c r="U331" s="134"/>
      <c r="V331" s="134"/>
      <c r="W331" s="134"/>
      <c r="X331" s="134"/>
      <c r="Y331" s="134"/>
      <c r="Z331" s="134"/>
      <c r="AA331" s="134"/>
      <c r="AB331" s="134"/>
      <c r="AC331" s="134"/>
      <c r="AD331" s="134"/>
      <c r="AE331" s="134"/>
    </row>
    <row r="332" spans="2:31">
      <c r="B332" s="1319">
        <f t="shared" si="17"/>
        <v>-1</v>
      </c>
      <c r="D332" s="1310"/>
      <c r="E332" s="1310"/>
      <c r="F332" s="1321"/>
      <c r="G332" s="1310"/>
      <c r="H332" s="1310"/>
      <c r="I332" s="1310"/>
      <c r="J332" s="1321"/>
      <c r="K332" s="1321"/>
      <c r="L332" s="1310"/>
      <c r="N332" s="1322">
        <f t="shared" si="15"/>
        <v>0</v>
      </c>
      <c r="O332" s="1323">
        <f t="shared" si="16"/>
        <v>0</v>
      </c>
      <c r="P332" s="1323">
        <f>O332/'1.5 Universal Data'!$E$36</f>
        <v>0</v>
      </c>
      <c r="R332" s="134"/>
      <c r="S332" s="134"/>
      <c r="T332" s="134"/>
      <c r="U332" s="134"/>
      <c r="V332" s="134"/>
      <c r="W332" s="134"/>
      <c r="X332" s="134"/>
      <c r="Y332" s="134"/>
      <c r="Z332" s="134"/>
      <c r="AA332" s="134"/>
      <c r="AB332" s="134"/>
      <c r="AC332" s="134"/>
      <c r="AD332" s="134"/>
      <c r="AE332" s="134"/>
    </row>
    <row r="333" spans="2:31">
      <c r="B333" s="1319">
        <f t="shared" si="17"/>
        <v>-1</v>
      </c>
      <c r="D333" s="1310"/>
      <c r="E333" s="1310"/>
      <c r="F333" s="1321"/>
      <c r="G333" s="1310"/>
      <c r="H333" s="1310"/>
      <c r="I333" s="1310"/>
      <c r="J333" s="1321"/>
      <c r="K333" s="1321"/>
      <c r="L333" s="1310"/>
      <c r="N333" s="1322">
        <f t="shared" si="15"/>
        <v>0</v>
      </c>
      <c r="O333" s="1323">
        <f t="shared" si="16"/>
        <v>0</v>
      </c>
      <c r="P333" s="1323">
        <f>O333/'1.5 Universal Data'!$E$36</f>
        <v>0</v>
      </c>
      <c r="R333" s="134"/>
      <c r="S333" s="134"/>
      <c r="T333" s="134"/>
      <c r="U333" s="134"/>
      <c r="V333" s="134"/>
      <c r="W333" s="134"/>
      <c r="X333" s="134"/>
      <c r="Y333" s="134"/>
      <c r="Z333" s="134"/>
      <c r="AA333" s="134"/>
      <c r="AB333" s="134"/>
      <c r="AC333" s="134"/>
      <c r="AD333" s="134"/>
      <c r="AE333" s="134"/>
    </row>
    <row r="334" spans="2:31">
      <c r="B334" s="1319">
        <f t="shared" si="17"/>
        <v>-1</v>
      </c>
      <c r="D334" s="1310"/>
      <c r="E334" s="1310"/>
      <c r="F334" s="1321"/>
      <c r="G334" s="1310"/>
      <c r="H334" s="1310"/>
      <c r="I334" s="1310"/>
      <c r="J334" s="1321"/>
      <c r="K334" s="1321"/>
      <c r="L334" s="1310"/>
      <c r="N334" s="1322">
        <f t="shared" si="15"/>
        <v>0</v>
      </c>
      <c r="O334" s="1323">
        <f t="shared" si="16"/>
        <v>0</v>
      </c>
      <c r="P334" s="1323">
        <f>O334/'1.5 Universal Data'!$E$36</f>
        <v>0</v>
      </c>
      <c r="R334" s="134"/>
      <c r="S334" s="134"/>
      <c r="T334" s="134"/>
      <c r="U334" s="134"/>
      <c r="V334" s="134"/>
      <c r="W334" s="134"/>
      <c r="X334" s="134"/>
      <c r="Y334" s="134"/>
      <c r="Z334" s="134"/>
      <c r="AA334" s="134"/>
      <c r="AB334" s="134"/>
      <c r="AC334" s="134"/>
      <c r="AD334" s="134"/>
      <c r="AE334" s="134"/>
    </row>
    <row r="335" spans="2:31">
      <c r="B335" s="1319">
        <f t="shared" si="17"/>
        <v>-1</v>
      </c>
      <c r="D335" s="1310"/>
      <c r="E335" s="1310"/>
      <c r="F335" s="1321"/>
      <c r="G335" s="1310"/>
      <c r="H335" s="1310"/>
      <c r="I335" s="1310"/>
      <c r="J335" s="1321"/>
      <c r="K335" s="1321"/>
      <c r="L335" s="1310"/>
      <c r="N335" s="1322">
        <f t="shared" si="15"/>
        <v>0</v>
      </c>
      <c r="O335" s="1323">
        <f t="shared" si="16"/>
        <v>0</v>
      </c>
      <c r="P335" s="1323">
        <f>O335/'1.5 Universal Data'!$E$36</f>
        <v>0</v>
      </c>
      <c r="R335" s="134"/>
      <c r="S335" s="134"/>
      <c r="T335" s="134"/>
      <c r="U335" s="134"/>
      <c r="V335" s="134"/>
      <c r="W335" s="134"/>
      <c r="X335" s="134"/>
      <c r="Y335" s="134"/>
      <c r="Z335" s="134"/>
      <c r="AA335" s="134"/>
      <c r="AB335" s="134"/>
      <c r="AC335" s="134"/>
      <c r="AD335" s="134"/>
      <c r="AE335" s="134"/>
    </row>
    <row r="336" spans="2:31">
      <c r="B336" s="1319">
        <f t="shared" si="17"/>
        <v>-1</v>
      </c>
      <c r="D336" s="1310"/>
      <c r="E336" s="1310"/>
      <c r="F336" s="1321"/>
      <c r="G336" s="1310"/>
      <c r="H336" s="1310"/>
      <c r="I336" s="1310"/>
      <c r="J336" s="1321"/>
      <c r="K336" s="1321"/>
      <c r="L336" s="1310"/>
      <c r="N336" s="1322">
        <f t="shared" si="15"/>
        <v>0</v>
      </c>
      <c r="O336" s="1323">
        <f t="shared" si="16"/>
        <v>0</v>
      </c>
      <c r="P336" s="1323">
        <f>O336/'1.5 Universal Data'!$E$36</f>
        <v>0</v>
      </c>
      <c r="R336" s="134"/>
      <c r="S336" s="134"/>
      <c r="T336" s="134"/>
      <c r="U336" s="134"/>
      <c r="V336" s="134"/>
      <c r="W336" s="134"/>
      <c r="X336" s="134"/>
      <c r="Y336" s="134"/>
      <c r="Z336" s="134"/>
      <c r="AA336" s="134"/>
      <c r="AB336" s="134"/>
      <c r="AC336" s="134"/>
      <c r="AD336" s="134"/>
      <c r="AE336" s="134"/>
    </row>
    <row r="337" spans="2:31">
      <c r="B337" s="1319">
        <f t="shared" si="17"/>
        <v>-1</v>
      </c>
      <c r="D337" s="1310"/>
      <c r="E337" s="1310"/>
      <c r="F337" s="1321"/>
      <c r="G337" s="1310"/>
      <c r="H337" s="1310"/>
      <c r="I337" s="1310"/>
      <c r="J337" s="1321"/>
      <c r="K337" s="1321"/>
      <c r="L337" s="1310"/>
      <c r="N337" s="1322">
        <f t="shared" ref="N337:N400" si="18">+H337*((K337-J337)+1)*B337</f>
        <v>0</v>
      </c>
      <c r="O337" s="1323">
        <f t="shared" ref="O337:O400" si="19">N337*L337</f>
        <v>0</v>
      </c>
      <c r="P337" s="1323">
        <f>O337/'1.5 Universal Data'!$E$36</f>
        <v>0</v>
      </c>
      <c r="R337" s="134"/>
      <c r="S337" s="134"/>
      <c r="T337" s="134"/>
      <c r="U337" s="134"/>
      <c r="V337" s="134"/>
      <c r="W337" s="134"/>
      <c r="X337" s="134"/>
      <c r="Y337" s="134"/>
      <c r="Z337" s="134"/>
      <c r="AA337" s="134"/>
      <c r="AB337" s="134"/>
      <c r="AC337" s="134"/>
      <c r="AD337" s="134"/>
      <c r="AE337" s="134"/>
    </row>
    <row r="338" spans="2:31">
      <c r="B338" s="1319">
        <f t="shared" si="17"/>
        <v>-1</v>
      </c>
      <c r="D338" s="1310"/>
      <c r="E338" s="1310"/>
      <c r="F338" s="1321"/>
      <c r="G338" s="1310"/>
      <c r="H338" s="1310"/>
      <c r="I338" s="1310"/>
      <c r="J338" s="1321"/>
      <c r="K338" s="1321"/>
      <c r="L338" s="1310"/>
      <c r="N338" s="1322">
        <f t="shared" si="18"/>
        <v>0</v>
      </c>
      <c r="O338" s="1323">
        <f t="shared" si="19"/>
        <v>0</v>
      </c>
      <c r="P338" s="1323">
        <f>O338/'1.5 Universal Data'!$E$36</f>
        <v>0</v>
      </c>
      <c r="R338" s="134"/>
      <c r="S338" s="134"/>
      <c r="T338" s="134"/>
      <c r="U338" s="134"/>
      <c r="V338" s="134"/>
      <c r="W338" s="134"/>
      <c r="X338" s="134"/>
      <c r="Y338" s="134"/>
      <c r="Z338" s="134"/>
      <c r="AA338" s="134"/>
      <c r="AB338" s="134"/>
      <c r="AC338" s="134"/>
      <c r="AD338" s="134"/>
      <c r="AE338" s="134"/>
    </row>
    <row r="339" spans="2:31">
      <c r="B339" s="1319">
        <f t="shared" si="17"/>
        <v>-1</v>
      </c>
      <c r="D339" s="1310"/>
      <c r="E339" s="1310"/>
      <c r="F339" s="1321"/>
      <c r="G339" s="1310"/>
      <c r="H339" s="1310"/>
      <c r="I339" s="1310"/>
      <c r="J339" s="1321"/>
      <c r="K339" s="1321"/>
      <c r="L339" s="1310"/>
      <c r="N339" s="1322">
        <f t="shared" si="18"/>
        <v>0</v>
      </c>
      <c r="O339" s="1323">
        <f t="shared" si="19"/>
        <v>0</v>
      </c>
      <c r="P339" s="1323">
        <f>O339/'1.5 Universal Data'!$E$36</f>
        <v>0</v>
      </c>
      <c r="R339" s="134"/>
      <c r="S339" s="134"/>
      <c r="T339" s="134"/>
      <c r="U339" s="134"/>
      <c r="V339" s="134"/>
      <c r="W339" s="134"/>
      <c r="X339" s="134"/>
      <c r="Y339" s="134"/>
      <c r="Z339" s="134"/>
      <c r="AA339" s="134"/>
      <c r="AB339" s="134"/>
      <c r="AC339" s="134"/>
      <c r="AD339" s="134"/>
      <c r="AE339" s="134"/>
    </row>
    <row r="340" spans="2:31">
      <c r="B340" s="1319">
        <f t="shared" si="17"/>
        <v>-1</v>
      </c>
      <c r="D340" s="1310"/>
      <c r="E340" s="1310"/>
      <c r="F340" s="1321"/>
      <c r="G340" s="1310"/>
      <c r="H340" s="1310"/>
      <c r="I340" s="1310"/>
      <c r="J340" s="1321"/>
      <c r="K340" s="1321"/>
      <c r="L340" s="1310"/>
      <c r="N340" s="1322">
        <f t="shared" si="18"/>
        <v>0</v>
      </c>
      <c r="O340" s="1323">
        <f t="shared" si="19"/>
        <v>0</v>
      </c>
      <c r="P340" s="1323">
        <f>O340/'1.5 Universal Data'!$E$36</f>
        <v>0</v>
      </c>
      <c r="R340" s="134"/>
      <c r="S340" s="134"/>
      <c r="T340" s="134"/>
      <c r="U340" s="134"/>
      <c r="V340" s="134"/>
      <c r="W340" s="134"/>
      <c r="X340" s="134"/>
      <c r="Y340" s="134"/>
      <c r="Z340" s="134"/>
      <c r="AA340" s="134"/>
      <c r="AB340" s="134"/>
      <c r="AC340" s="134"/>
      <c r="AD340" s="134"/>
      <c r="AE340" s="134"/>
    </row>
    <row r="341" spans="2:31">
      <c r="B341" s="1319">
        <f t="shared" si="17"/>
        <v>-1</v>
      </c>
      <c r="D341" s="1310"/>
      <c r="E341" s="1310"/>
      <c r="F341" s="1321"/>
      <c r="G341" s="1310"/>
      <c r="H341" s="1310"/>
      <c r="I341" s="1310"/>
      <c r="J341" s="1321"/>
      <c r="K341" s="1321"/>
      <c r="L341" s="1310"/>
      <c r="N341" s="1322">
        <f t="shared" si="18"/>
        <v>0</v>
      </c>
      <c r="O341" s="1323">
        <f t="shared" si="19"/>
        <v>0</v>
      </c>
      <c r="P341" s="1323">
        <f>O341/'1.5 Universal Data'!$E$36</f>
        <v>0</v>
      </c>
      <c r="R341" s="134"/>
      <c r="S341" s="134"/>
      <c r="T341" s="134"/>
      <c r="U341" s="134"/>
      <c r="V341" s="134"/>
      <c r="W341" s="134"/>
      <c r="X341" s="134"/>
      <c r="Y341" s="134"/>
      <c r="Z341" s="134"/>
      <c r="AA341" s="134"/>
      <c r="AB341" s="134"/>
      <c r="AC341" s="134"/>
      <c r="AD341" s="134"/>
      <c r="AE341" s="134"/>
    </row>
    <row r="342" spans="2:31">
      <c r="B342" s="1319">
        <f t="shared" si="17"/>
        <v>-1</v>
      </c>
      <c r="D342" s="1310"/>
      <c r="E342" s="1310"/>
      <c r="F342" s="1321"/>
      <c r="G342" s="1310"/>
      <c r="H342" s="1310"/>
      <c r="I342" s="1310"/>
      <c r="J342" s="1321"/>
      <c r="K342" s="1321"/>
      <c r="L342" s="1310"/>
      <c r="N342" s="1322">
        <f t="shared" si="18"/>
        <v>0</v>
      </c>
      <c r="O342" s="1323">
        <f t="shared" si="19"/>
        <v>0</v>
      </c>
      <c r="P342" s="1323">
        <f>O342/'1.5 Universal Data'!$E$36</f>
        <v>0</v>
      </c>
      <c r="R342" s="134"/>
      <c r="S342" s="134"/>
      <c r="T342" s="134"/>
      <c r="U342" s="134"/>
      <c r="V342" s="134"/>
      <c r="W342" s="134"/>
      <c r="X342" s="134"/>
      <c r="Y342" s="134"/>
      <c r="Z342" s="134"/>
      <c r="AA342" s="134"/>
      <c r="AB342" s="134"/>
      <c r="AC342" s="134"/>
      <c r="AD342" s="134"/>
      <c r="AE342" s="134"/>
    </row>
    <row r="343" spans="2:31">
      <c r="B343" s="1319">
        <f t="shared" si="17"/>
        <v>-1</v>
      </c>
      <c r="D343" s="1310"/>
      <c r="E343" s="1310"/>
      <c r="F343" s="1321"/>
      <c r="G343" s="1310"/>
      <c r="H343" s="1310"/>
      <c r="I343" s="1310"/>
      <c r="J343" s="1321"/>
      <c r="K343" s="1321"/>
      <c r="L343" s="1310"/>
      <c r="N343" s="1322">
        <f t="shared" si="18"/>
        <v>0</v>
      </c>
      <c r="O343" s="1323">
        <f t="shared" si="19"/>
        <v>0</v>
      </c>
      <c r="P343" s="1323">
        <f>O343/'1.5 Universal Data'!$E$36</f>
        <v>0</v>
      </c>
      <c r="R343" s="134"/>
      <c r="S343" s="134"/>
      <c r="T343" s="134"/>
      <c r="U343" s="134"/>
      <c r="V343" s="134"/>
      <c r="W343" s="134"/>
      <c r="X343" s="134"/>
      <c r="Y343" s="134"/>
      <c r="Z343" s="134"/>
      <c r="AA343" s="134"/>
      <c r="AB343" s="134"/>
      <c r="AC343" s="134"/>
      <c r="AD343" s="134"/>
      <c r="AE343" s="134"/>
    </row>
    <row r="344" spans="2:31">
      <c r="B344" s="1319">
        <f t="shared" si="17"/>
        <v>-1</v>
      </c>
      <c r="D344" s="1310"/>
      <c r="E344" s="1310"/>
      <c r="F344" s="1321"/>
      <c r="G344" s="1310"/>
      <c r="H344" s="1310"/>
      <c r="I344" s="1310"/>
      <c r="J344" s="1321"/>
      <c r="K344" s="1321"/>
      <c r="L344" s="1310"/>
      <c r="N344" s="1322">
        <f t="shared" si="18"/>
        <v>0</v>
      </c>
      <c r="O344" s="1323">
        <f t="shared" si="19"/>
        <v>0</v>
      </c>
      <c r="P344" s="1323">
        <f>O344/'1.5 Universal Data'!$E$36</f>
        <v>0</v>
      </c>
      <c r="R344" s="134"/>
      <c r="S344" s="134"/>
      <c r="T344" s="134"/>
      <c r="U344" s="134"/>
      <c r="V344" s="134"/>
      <c r="W344" s="134"/>
      <c r="X344" s="134"/>
      <c r="Y344" s="134"/>
      <c r="Z344" s="134"/>
      <c r="AA344" s="134"/>
      <c r="AB344" s="134"/>
      <c r="AC344" s="134"/>
      <c r="AD344" s="134"/>
      <c r="AE344" s="134"/>
    </row>
    <row r="345" spans="2:31">
      <c r="B345" s="1319">
        <f t="shared" si="17"/>
        <v>-1</v>
      </c>
      <c r="D345" s="1310"/>
      <c r="E345" s="1310"/>
      <c r="F345" s="1321"/>
      <c r="G345" s="1310"/>
      <c r="H345" s="1310"/>
      <c r="I345" s="1310"/>
      <c r="J345" s="1321"/>
      <c r="K345" s="1321"/>
      <c r="L345" s="1310"/>
      <c r="N345" s="1322">
        <f t="shared" si="18"/>
        <v>0</v>
      </c>
      <c r="O345" s="1323">
        <f t="shared" si="19"/>
        <v>0</v>
      </c>
      <c r="P345" s="1323">
        <f>O345/'1.5 Universal Data'!$E$36</f>
        <v>0</v>
      </c>
      <c r="R345" s="134"/>
      <c r="S345" s="134"/>
      <c r="T345" s="134"/>
      <c r="U345" s="134"/>
      <c r="V345" s="134"/>
      <c r="W345" s="134"/>
      <c r="X345" s="134"/>
      <c r="Y345" s="134"/>
      <c r="Z345" s="134"/>
      <c r="AA345" s="134"/>
      <c r="AB345" s="134"/>
      <c r="AC345" s="134"/>
      <c r="AD345" s="134"/>
      <c r="AE345" s="134"/>
    </row>
    <row r="346" spans="2:31">
      <c r="B346" s="1319">
        <f t="shared" si="17"/>
        <v>-1</v>
      </c>
      <c r="D346" s="1310"/>
      <c r="E346" s="1310"/>
      <c r="F346" s="1321"/>
      <c r="G346" s="1310"/>
      <c r="H346" s="1310"/>
      <c r="I346" s="1310"/>
      <c r="J346" s="1321"/>
      <c r="K346" s="1321"/>
      <c r="L346" s="1310"/>
      <c r="N346" s="1322">
        <f t="shared" si="18"/>
        <v>0</v>
      </c>
      <c r="O346" s="1323">
        <f t="shared" si="19"/>
        <v>0</v>
      </c>
      <c r="P346" s="1323">
        <f>O346/'1.5 Universal Data'!$E$36</f>
        <v>0</v>
      </c>
      <c r="R346" s="134"/>
      <c r="S346" s="134"/>
      <c r="T346" s="134"/>
      <c r="U346" s="134"/>
      <c r="V346" s="134"/>
      <c r="W346" s="134"/>
      <c r="X346" s="134"/>
      <c r="Y346" s="134"/>
      <c r="Z346" s="134"/>
      <c r="AA346" s="134"/>
      <c r="AB346" s="134"/>
      <c r="AC346" s="134"/>
      <c r="AD346" s="134"/>
      <c r="AE346" s="134"/>
    </row>
    <row r="347" spans="2:31">
      <c r="B347" s="1319">
        <f t="shared" si="17"/>
        <v>-1</v>
      </c>
      <c r="D347" s="1310"/>
      <c r="E347" s="1310"/>
      <c r="F347" s="1321"/>
      <c r="G347" s="1310"/>
      <c r="H347" s="1310"/>
      <c r="I347" s="1310"/>
      <c r="J347" s="1321"/>
      <c r="K347" s="1321"/>
      <c r="L347" s="1310"/>
      <c r="N347" s="1322">
        <f t="shared" si="18"/>
        <v>0</v>
      </c>
      <c r="O347" s="1323">
        <f t="shared" si="19"/>
        <v>0</v>
      </c>
      <c r="P347" s="1323">
        <f>O347/'1.5 Universal Data'!$E$36</f>
        <v>0</v>
      </c>
      <c r="R347" s="134"/>
      <c r="S347" s="134"/>
      <c r="T347" s="134"/>
      <c r="U347" s="134"/>
      <c r="V347" s="134"/>
      <c r="W347" s="134"/>
      <c r="X347" s="134"/>
      <c r="Y347" s="134"/>
      <c r="Z347" s="134"/>
      <c r="AA347" s="134"/>
      <c r="AB347" s="134"/>
      <c r="AC347" s="134"/>
      <c r="AD347" s="134"/>
      <c r="AE347" s="134"/>
    </row>
    <row r="348" spans="2:31">
      <c r="B348" s="1319">
        <f t="shared" si="17"/>
        <v>-1</v>
      </c>
      <c r="D348" s="1310"/>
      <c r="E348" s="1310"/>
      <c r="F348" s="1321"/>
      <c r="G348" s="1310"/>
      <c r="H348" s="1310"/>
      <c r="I348" s="1310"/>
      <c r="J348" s="1321"/>
      <c r="K348" s="1321"/>
      <c r="L348" s="1310"/>
      <c r="N348" s="1322">
        <f t="shared" si="18"/>
        <v>0</v>
      </c>
      <c r="O348" s="1323">
        <f t="shared" si="19"/>
        <v>0</v>
      </c>
      <c r="P348" s="1323">
        <f>O348/'1.5 Universal Data'!$E$36</f>
        <v>0</v>
      </c>
      <c r="R348" s="134"/>
      <c r="S348" s="134"/>
      <c r="T348" s="134"/>
      <c r="U348" s="134"/>
      <c r="V348" s="134"/>
      <c r="W348" s="134"/>
      <c r="X348" s="134"/>
      <c r="Y348" s="134"/>
      <c r="Z348" s="134"/>
      <c r="AA348" s="134"/>
      <c r="AB348" s="134"/>
      <c r="AC348" s="134"/>
      <c r="AD348" s="134"/>
      <c r="AE348" s="134"/>
    </row>
    <row r="349" spans="2:31">
      <c r="B349" s="1319">
        <f t="shared" si="17"/>
        <v>-1</v>
      </c>
      <c r="D349" s="1310"/>
      <c r="E349" s="1310"/>
      <c r="F349" s="1321"/>
      <c r="G349" s="1310"/>
      <c r="H349" s="1310"/>
      <c r="I349" s="1310"/>
      <c r="J349" s="1321"/>
      <c r="K349" s="1321"/>
      <c r="L349" s="1310"/>
      <c r="N349" s="1322">
        <f t="shared" si="18"/>
        <v>0</v>
      </c>
      <c r="O349" s="1323">
        <f t="shared" si="19"/>
        <v>0</v>
      </c>
      <c r="P349" s="1323">
        <f>O349/'1.5 Universal Data'!$E$36</f>
        <v>0</v>
      </c>
      <c r="R349" s="134"/>
      <c r="S349" s="134"/>
      <c r="T349" s="134"/>
      <c r="U349" s="134"/>
      <c r="V349" s="134"/>
      <c r="W349" s="134"/>
      <c r="X349" s="134"/>
      <c r="Y349" s="134"/>
      <c r="Z349" s="134"/>
      <c r="AA349" s="134"/>
      <c r="AB349" s="134"/>
      <c r="AC349" s="134"/>
      <c r="AD349" s="134"/>
      <c r="AE349" s="134"/>
    </row>
    <row r="350" spans="2:31">
      <c r="B350" s="1319">
        <f t="shared" si="17"/>
        <v>-1</v>
      </c>
      <c r="D350" s="1310"/>
      <c r="E350" s="1310"/>
      <c r="F350" s="1321"/>
      <c r="G350" s="1310"/>
      <c r="H350" s="1310"/>
      <c r="I350" s="1310"/>
      <c r="J350" s="1321"/>
      <c r="K350" s="1321"/>
      <c r="L350" s="1310"/>
      <c r="N350" s="1322">
        <f t="shared" si="18"/>
        <v>0</v>
      </c>
      <c r="O350" s="1323">
        <f t="shared" si="19"/>
        <v>0</v>
      </c>
      <c r="P350" s="1323">
        <f>O350/'1.5 Universal Data'!$E$36</f>
        <v>0</v>
      </c>
      <c r="R350" s="134"/>
      <c r="S350" s="134"/>
      <c r="T350" s="134"/>
      <c r="U350" s="134"/>
      <c r="V350" s="134"/>
      <c r="W350" s="134"/>
      <c r="X350" s="134"/>
      <c r="Y350" s="134"/>
      <c r="Z350" s="134"/>
      <c r="AA350" s="134"/>
      <c r="AB350" s="134"/>
      <c r="AC350" s="134"/>
      <c r="AD350" s="134"/>
      <c r="AE350" s="134"/>
    </row>
    <row r="351" spans="2:31">
      <c r="B351" s="1319">
        <f t="shared" si="17"/>
        <v>-1</v>
      </c>
      <c r="D351" s="1310"/>
      <c r="E351" s="1310"/>
      <c r="F351" s="1321"/>
      <c r="G351" s="1310"/>
      <c r="H351" s="1310"/>
      <c r="I351" s="1310"/>
      <c r="J351" s="1321"/>
      <c r="K351" s="1321"/>
      <c r="L351" s="1310"/>
      <c r="N351" s="1322">
        <f t="shared" si="18"/>
        <v>0</v>
      </c>
      <c r="O351" s="1323">
        <f t="shared" si="19"/>
        <v>0</v>
      </c>
      <c r="P351" s="1323">
        <f>O351/'1.5 Universal Data'!$E$36</f>
        <v>0</v>
      </c>
      <c r="R351" s="134"/>
      <c r="S351" s="134"/>
      <c r="T351" s="134"/>
      <c r="U351" s="134"/>
      <c r="V351" s="134"/>
      <c r="W351" s="134"/>
      <c r="X351" s="134"/>
      <c r="Y351" s="134"/>
      <c r="Z351" s="134"/>
      <c r="AA351" s="134"/>
      <c r="AB351" s="134"/>
      <c r="AC351" s="134"/>
      <c r="AD351" s="134"/>
      <c r="AE351" s="134"/>
    </row>
    <row r="352" spans="2:31">
      <c r="B352" s="1319">
        <f t="shared" si="17"/>
        <v>-1</v>
      </c>
      <c r="D352" s="1310"/>
      <c r="E352" s="1310"/>
      <c r="F352" s="1321"/>
      <c r="G352" s="1310"/>
      <c r="H352" s="1310"/>
      <c r="I352" s="1310"/>
      <c r="J352" s="1321"/>
      <c r="K352" s="1321"/>
      <c r="L352" s="1310"/>
      <c r="N352" s="1322">
        <f t="shared" si="18"/>
        <v>0</v>
      </c>
      <c r="O352" s="1323">
        <f t="shared" si="19"/>
        <v>0</v>
      </c>
      <c r="P352" s="1323">
        <f>O352/'1.5 Universal Data'!$E$36</f>
        <v>0</v>
      </c>
      <c r="R352" s="134"/>
      <c r="S352" s="134"/>
      <c r="T352" s="134"/>
      <c r="U352" s="134"/>
      <c r="V352" s="134"/>
      <c r="W352" s="134"/>
      <c r="X352" s="134"/>
      <c r="Y352" s="134"/>
      <c r="Z352" s="134"/>
      <c r="AA352" s="134"/>
      <c r="AB352" s="134"/>
      <c r="AC352" s="134"/>
      <c r="AD352" s="134"/>
      <c r="AE352" s="134"/>
    </row>
    <row r="353" spans="2:31">
      <c r="B353" s="1319">
        <f t="shared" si="17"/>
        <v>-1</v>
      </c>
      <c r="D353" s="1310"/>
      <c r="E353" s="1310"/>
      <c r="F353" s="1321"/>
      <c r="G353" s="1310"/>
      <c r="H353" s="1310"/>
      <c r="I353" s="1310"/>
      <c r="J353" s="1321"/>
      <c r="K353" s="1321"/>
      <c r="L353" s="1310"/>
      <c r="N353" s="1322">
        <f t="shared" si="18"/>
        <v>0</v>
      </c>
      <c r="O353" s="1323">
        <f t="shared" si="19"/>
        <v>0</v>
      </c>
      <c r="P353" s="1323">
        <f>O353/'1.5 Universal Data'!$E$36</f>
        <v>0</v>
      </c>
      <c r="R353" s="134"/>
      <c r="S353" s="134"/>
      <c r="T353" s="134"/>
      <c r="U353" s="134"/>
      <c r="V353" s="134"/>
      <c r="W353" s="134"/>
      <c r="X353" s="134"/>
      <c r="Y353" s="134"/>
      <c r="Z353" s="134"/>
      <c r="AA353" s="134"/>
      <c r="AB353" s="134"/>
      <c r="AC353" s="134"/>
      <c r="AD353" s="134"/>
      <c r="AE353" s="134"/>
    </row>
    <row r="354" spans="2:31">
      <c r="B354" s="1319">
        <f t="shared" si="17"/>
        <v>-1</v>
      </c>
      <c r="D354" s="1310"/>
      <c r="E354" s="1310"/>
      <c r="F354" s="1321"/>
      <c r="G354" s="1310"/>
      <c r="H354" s="1310"/>
      <c r="I354" s="1310"/>
      <c r="J354" s="1321"/>
      <c r="K354" s="1321"/>
      <c r="L354" s="1310"/>
      <c r="N354" s="1322">
        <f t="shared" si="18"/>
        <v>0</v>
      </c>
      <c r="O354" s="1323">
        <f t="shared" si="19"/>
        <v>0</v>
      </c>
      <c r="P354" s="1323">
        <f>O354/'1.5 Universal Data'!$E$36</f>
        <v>0</v>
      </c>
      <c r="R354" s="134"/>
      <c r="S354" s="134"/>
      <c r="T354" s="134"/>
      <c r="U354" s="134"/>
      <c r="V354" s="134"/>
      <c r="W354" s="134"/>
      <c r="X354" s="134"/>
      <c r="Y354" s="134"/>
      <c r="Z354" s="134"/>
      <c r="AA354" s="134"/>
      <c r="AB354" s="134"/>
      <c r="AC354" s="134"/>
      <c r="AD354" s="134"/>
      <c r="AE354" s="134"/>
    </row>
    <row r="355" spans="2:31">
      <c r="B355" s="1319">
        <f t="shared" si="17"/>
        <v>-1</v>
      </c>
      <c r="D355" s="1310"/>
      <c r="E355" s="1310"/>
      <c r="F355" s="1321"/>
      <c r="G355" s="1310"/>
      <c r="H355" s="1310"/>
      <c r="I355" s="1310"/>
      <c r="J355" s="1321"/>
      <c r="K355" s="1321"/>
      <c r="L355" s="1310"/>
      <c r="N355" s="1322">
        <f t="shared" si="18"/>
        <v>0</v>
      </c>
      <c r="O355" s="1323">
        <f t="shared" si="19"/>
        <v>0</v>
      </c>
      <c r="P355" s="1323">
        <f>O355/'1.5 Universal Data'!$E$36</f>
        <v>0</v>
      </c>
      <c r="R355" s="134"/>
      <c r="S355" s="134"/>
      <c r="T355" s="134"/>
      <c r="U355" s="134"/>
      <c r="V355" s="134"/>
      <c r="W355" s="134"/>
      <c r="X355" s="134"/>
      <c r="Y355" s="134"/>
      <c r="Z355" s="134"/>
      <c r="AA355" s="134"/>
      <c r="AB355" s="134"/>
      <c r="AC355" s="134"/>
      <c r="AD355" s="134"/>
      <c r="AE355" s="134"/>
    </row>
    <row r="356" spans="2:31">
      <c r="B356" s="1319">
        <f t="shared" si="17"/>
        <v>-1</v>
      </c>
      <c r="D356" s="1310"/>
      <c r="E356" s="1310"/>
      <c r="F356" s="1321"/>
      <c r="G356" s="1310"/>
      <c r="H356" s="1310"/>
      <c r="I356" s="1310"/>
      <c r="J356" s="1321"/>
      <c r="K356" s="1321"/>
      <c r="L356" s="1310"/>
      <c r="N356" s="1322">
        <f t="shared" si="18"/>
        <v>0</v>
      </c>
      <c r="O356" s="1323">
        <f t="shared" si="19"/>
        <v>0</v>
      </c>
      <c r="P356" s="1323">
        <f>O356/'1.5 Universal Data'!$E$36</f>
        <v>0</v>
      </c>
      <c r="R356" s="134"/>
      <c r="S356" s="134"/>
      <c r="T356" s="134"/>
      <c r="U356" s="134"/>
      <c r="V356" s="134"/>
      <c r="W356" s="134"/>
      <c r="X356" s="134"/>
      <c r="Y356" s="134"/>
      <c r="Z356" s="134"/>
      <c r="AA356" s="134"/>
      <c r="AB356" s="134"/>
      <c r="AC356" s="134"/>
      <c r="AD356" s="134"/>
      <c r="AE356" s="134"/>
    </row>
    <row r="357" spans="2:31">
      <c r="B357" s="1319">
        <f t="shared" si="17"/>
        <v>-1</v>
      </c>
      <c r="D357" s="1310"/>
      <c r="E357" s="1310"/>
      <c r="F357" s="1321"/>
      <c r="G357" s="1310"/>
      <c r="H357" s="1310"/>
      <c r="I357" s="1310"/>
      <c r="J357" s="1321"/>
      <c r="K357" s="1321"/>
      <c r="L357" s="1310"/>
      <c r="N357" s="1322">
        <f t="shared" si="18"/>
        <v>0</v>
      </c>
      <c r="O357" s="1323">
        <f t="shared" si="19"/>
        <v>0</v>
      </c>
      <c r="P357" s="1323">
        <f>O357/'1.5 Universal Data'!$E$36</f>
        <v>0</v>
      </c>
      <c r="R357" s="134"/>
      <c r="S357" s="134"/>
      <c r="T357" s="134"/>
      <c r="U357" s="134"/>
      <c r="V357" s="134"/>
      <c r="W357" s="134"/>
      <c r="X357" s="134"/>
      <c r="Y357" s="134"/>
      <c r="Z357" s="134"/>
      <c r="AA357" s="134"/>
      <c r="AB357" s="134"/>
      <c r="AC357" s="134"/>
      <c r="AD357" s="134"/>
      <c r="AE357" s="134"/>
    </row>
    <row r="358" spans="2:31">
      <c r="B358" s="1319">
        <f t="shared" si="17"/>
        <v>-1</v>
      </c>
      <c r="D358" s="1310"/>
      <c r="E358" s="1310"/>
      <c r="F358" s="1321"/>
      <c r="G358" s="1310"/>
      <c r="H358" s="1310"/>
      <c r="I358" s="1310"/>
      <c r="J358" s="1321"/>
      <c r="K358" s="1321"/>
      <c r="L358" s="1310"/>
      <c r="N358" s="1322">
        <f t="shared" si="18"/>
        <v>0</v>
      </c>
      <c r="O358" s="1323">
        <f t="shared" si="19"/>
        <v>0</v>
      </c>
      <c r="P358" s="1323">
        <f>O358/'1.5 Universal Data'!$E$36</f>
        <v>0</v>
      </c>
      <c r="R358" s="134"/>
      <c r="S358" s="134"/>
      <c r="T358" s="134"/>
      <c r="U358" s="134"/>
      <c r="V358" s="134"/>
      <c r="W358" s="134"/>
      <c r="X358" s="134"/>
      <c r="Y358" s="134"/>
      <c r="Z358" s="134"/>
      <c r="AA358" s="134"/>
      <c r="AB358" s="134"/>
      <c r="AC358" s="134"/>
      <c r="AD358" s="134"/>
      <c r="AE358" s="134"/>
    </row>
    <row r="359" spans="2:31">
      <c r="B359" s="1319">
        <f t="shared" si="17"/>
        <v>-1</v>
      </c>
      <c r="D359" s="1310"/>
      <c r="E359" s="1310"/>
      <c r="F359" s="1321"/>
      <c r="G359" s="1310"/>
      <c r="H359" s="1310"/>
      <c r="I359" s="1310"/>
      <c r="J359" s="1321"/>
      <c r="K359" s="1321"/>
      <c r="L359" s="1310"/>
      <c r="N359" s="1322">
        <f t="shared" si="18"/>
        <v>0</v>
      </c>
      <c r="O359" s="1323">
        <f t="shared" si="19"/>
        <v>0</v>
      </c>
      <c r="P359" s="1323">
        <f>O359/'1.5 Universal Data'!$E$36</f>
        <v>0</v>
      </c>
      <c r="R359" s="134"/>
      <c r="S359" s="134"/>
      <c r="T359" s="134"/>
      <c r="U359" s="134"/>
      <c r="V359" s="134"/>
      <c r="W359" s="134"/>
      <c r="X359" s="134"/>
      <c r="Y359" s="134"/>
      <c r="Z359" s="134"/>
      <c r="AA359" s="134"/>
      <c r="AB359" s="134"/>
      <c r="AC359" s="134"/>
      <c r="AD359" s="134"/>
      <c r="AE359" s="134"/>
    </row>
    <row r="360" spans="2:31">
      <c r="B360" s="1319">
        <f t="shared" si="17"/>
        <v>-1</v>
      </c>
      <c r="D360" s="1310"/>
      <c r="E360" s="1310"/>
      <c r="F360" s="1321"/>
      <c r="G360" s="1310"/>
      <c r="H360" s="1310"/>
      <c r="I360" s="1310"/>
      <c r="J360" s="1321"/>
      <c r="K360" s="1321"/>
      <c r="L360" s="1310"/>
      <c r="N360" s="1322">
        <f t="shared" si="18"/>
        <v>0</v>
      </c>
      <c r="O360" s="1323">
        <f t="shared" si="19"/>
        <v>0</v>
      </c>
      <c r="P360" s="1323">
        <f>O360/'1.5 Universal Data'!$E$36</f>
        <v>0</v>
      </c>
      <c r="R360" s="134"/>
      <c r="S360" s="134"/>
      <c r="T360" s="134"/>
      <c r="U360" s="134"/>
      <c r="V360" s="134"/>
      <c r="W360" s="134"/>
      <c r="X360" s="134"/>
      <c r="Y360" s="134"/>
      <c r="Z360" s="134"/>
      <c r="AA360" s="134"/>
      <c r="AB360" s="134"/>
      <c r="AC360" s="134"/>
      <c r="AD360" s="134"/>
      <c r="AE360" s="134"/>
    </row>
    <row r="361" spans="2:31">
      <c r="B361" s="1319">
        <f t="shared" si="17"/>
        <v>-1</v>
      </c>
      <c r="D361" s="1310"/>
      <c r="E361" s="1310"/>
      <c r="F361" s="1321"/>
      <c r="G361" s="1310"/>
      <c r="H361" s="1310"/>
      <c r="I361" s="1310"/>
      <c r="J361" s="1321"/>
      <c r="K361" s="1321"/>
      <c r="L361" s="1310"/>
      <c r="N361" s="1322">
        <f t="shared" si="18"/>
        <v>0</v>
      </c>
      <c r="O361" s="1323">
        <f t="shared" si="19"/>
        <v>0</v>
      </c>
      <c r="P361" s="1323">
        <f>O361/'1.5 Universal Data'!$E$36</f>
        <v>0</v>
      </c>
      <c r="R361" s="134"/>
      <c r="S361" s="134"/>
      <c r="T361" s="134"/>
      <c r="U361" s="134"/>
      <c r="V361" s="134"/>
      <c r="W361" s="134"/>
      <c r="X361" s="134"/>
      <c r="Y361" s="134"/>
      <c r="Z361" s="134"/>
      <c r="AA361" s="134"/>
      <c r="AB361" s="134"/>
      <c r="AC361" s="134"/>
      <c r="AD361" s="134"/>
      <c r="AE361" s="134"/>
    </row>
    <row r="362" spans="2:31">
      <c r="B362" s="1319">
        <f t="shared" si="17"/>
        <v>-1</v>
      </c>
      <c r="D362" s="1310"/>
      <c r="E362" s="1310"/>
      <c r="F362" s="1321"/>
      <c r="G362" s="1310"/>
      <c r="H362" s="1310"/>
      <c r="I362" s="1310"/>
      <c r="J362" s="1321"/>
      <c r="K362" s="1321"/>
      <c r="L362" s="1310"/>
      <c r="N362" s="1322">
        <f t="shared" si="18"/>
        <v>0</v>
      </c>
      <c r="O362" s="1323">
        <f t="shared" si="19"/>
        <v>0</v>
      </c>
      <c r="P362" s="1323">
        <f>O362/'1.5 Universal Data'!$E$36</f>
        <v>0</v>
      </c>
      <c r="R362" s="134"/>
      <c r="S362" s="134"/>
      <c r="T362" s="134"/>
      <c r="U362" s="134"/>
      <c r="V362" s="134"/>
      <c r="W362" s="134"/>
      <c r="X362" s="134"/>
      <c r="Y362" s="134"/>
      <c r="Z362" s="134"/>
      <c r="AA362" s="134"/>
      <c r="AB362" s="134"/>
      <c r="AC362" s="134"/>
      <c r="AD362" s="134"/>
      <c r="AE362" s="134"/>
    </row>
    <row r="363" spans="2:31">
      <c r="B363" s="1319">
        <f t="shared" si="17"/>
        <v>-1</v>
      </c>
      <c r="D363" s="1310"/>
      <c r="E363" s="1310"/>
      <c r="F363" s="1321"/>
      <c r="G363" s="1310"/>
      <c r="H363" s="1310"/>
      <c r="I363" s="1310"/>
      <c r="J363" s="1321"/>
      <c r="K363" s="1321"/>
      <c r="L363" s="1310"/>
      <c r="N363" s="1322">
        <f t="shared" si="18"/>
        <v>0</v>
      </c>
      <c r="O363" s="1323">
        <f t="shared" si="19"/>
        <v>0</v>
      </c>
      <c r="P363" s="1323">
        <f>O363/'1.5 Universal Data'!$E$36</f>
        <v>0</v>
      </c>
      <c r="R363" s="134"/>
      <c r="S363" s="134"/>
      <c r="T363" s="134"/>
      <c r="U363" s="134"/>
      <c r="V363" s="134"/>
      <c r="W363" s="134"/>
      <c r="X363" s="134"/>
      <c r="Y363" s="134"/>
      <c r="Z363" s="134"/>
      <c r="AA363" s="134"/>
      <c r="AB363" s="134"/>
      <c r="AC363" s="134"/>
      <c r="AD363" s="134"/>
      <c r="AE363" s="134"/>
    </row>
    <row r="364" spans="2:31">
      <c r="B364" s="1319">
        <f t="shared" si="17"/>
        <v>-1</v>
      </c>
      <c r="D364" s="1310"/>
      <c r="E364" s="1310"/>
      <c r="F364" s="1321"/>
      <c r="G364" s="1310"/>
      <c r="H364" s="1310"/>
      <c r="I364" s="1310"/>
      <c r="J364" s="1321"/>
      <c r="K364" s="1321"/>
      <c r="L364" s="1310"/>
      <c r="N364" s="1322">
        <f t="shared" si="18"/>
        <v>0</v>
      </c>
      <c r="O364" s="1323">
        <f t="shared" si="19"/>
        <v>0</v>
      </c>
      <c r="P364" s="1323">
        <f>O364/'1.5 Universal Data'!$E$36</f>
        <v>0</v>
      </c>
      <c r="R364" s="134"/>
      <c r="S364" s="134"/>
      <c r="T364" s="134"/>
      <c r="U364" s="134"/>
      <c r="V364" s="134"/>
      <c r="W364" s="134"/>
      <c r="X364" s="134"/>
      <c r="Y364" s="134"/>
      <c r="Z364" s="134"/>
      <c r="AA364" s="134"/>
      <c r="AB364" s="134"/>
      <c r="AC364" s="134"/>
      <c r="AD364" s="134"/>
      <c r="AE364" s="134"/>
    </row>
    <row r="365" spans="2:31">
      <c r="B365" s="1319">
        <f t="shared" si="17"/>
        <v>-1</v>
      </c>
      <c r="D365" s="1310"/>
      <c r="E365" s="1310"/>
      <c r="F365" s="1321"/>
      <c r="G365" s="1310"/>
      <c r="H365" s="1310"/>
      <c r="I365" s="1310"/>
      <c r="J365" s="1321"/>
      <c r="K365" s="1321"/>
      <c r="L365" s="1310"/>
      <c r="N365" s="1322">
        <f t="shared" si="18"/>
        <v>0</v>
      </c>
      <c r="O365" s="1323">
        <f t="shared" si="19"/>
        <v>0</v>
      </c>
      <c r="P365" s="1323">
        <f>O365/'1.5 Universal Data'!$E$36</f>
        <v>0</v>
      </c>
      <c r="R365" s="134"/>
      <c r="S365" s="134"/>
      <c r="T365" s="134"/>
      <c r="U365" s="134"/>
      <c r="V365" s="134"/>
      <c r="W365" s="134"/>
      <c r="X365" s="134"/>
      <c r="Y365" s="134"/>
      <c r="Z365" s="134"/>
      <c r="AA365" s="134"/>
      <c r="AB365" s="134"/>
      <c r="AC365" s="134"/>
      <c r="AD365" s="134"/>
      <c r="AE365" s="134"/>
    </row>
    <row r="366" spans="2:31">
      <c r="B366" s="1319">
        <f t="shared" si="17"/>
        <v>-1</v>
      </c>
      <c r="D366" s="1310"/>
      <c r="E366" s="1310"/>
      <c r="F366" s="1321"/>
      <c r="G366" s="1310"/>
      <c r="H366" s="1310"/>
      <c r="I366" s="1310"/>
      <c r="J366" s="1321"/>
      <c r="K366" s="1321"/>
      <c r="L366" s="1310"/>
      <c r="N366" s="1322">
        <f t="shared" si="18"/>
        <v>0</v>
      </c>
      <c r="O366" s="1323">
        <f t="shared" si="19"/>
        <v>0</v>
      </c>
      <c r="P366" s="1323">
        <f>O366/'1.5 Universal Data'!$E$36</f>
        <v>0</v>
      </c>
      <c r="R366" s="134"/>
      <c r="S366" s="134"/>
      <c r="T366" s="134"/>
      <c r="U366" s="134"/>
      <c r="V366" s="134"/>
      <c r="W366" s="134"/>
      <c r="X366" s="134"/>
      <c r="Y366" s="134"/>
      <c r="Z366" s="134"/>
      <c r="AA366" s="134"/>
      <c r="AB366" s="134"/>
      <c r="AC366" s="134"/>
      <c r="AD366" s="134"/>
      <c r="AE366" s="134"/>
    </row>
    <row r="367" spans="2:31">
      <c r="B367" s="1319">
        <f t="shared" si="17"/>
        <v>-1</v>
      </c>
      <c r="D367" s="1310"/>
      <c r="E367" s="1310"/>
      <c r="F367" s="1321"/>
      <c r="G367" s="1310"/>
      <c r="H367" s="1310"/>
      <c r="I367" s="1310"/>
      <c r="J367" s="1321"/>
      <c r="K367" s="1321"/>
      <c r="L367" s="1310"/>
      <c r="N367" s="1322">
        <f t="shared" si="18"/>
        <v>0</v>
      </c>
      <c r="O367" s="1323">
        <f t="shared" si="19"/>
        <v>0</v>
      </c>
      <c r="P367" s="1323">
        <f>O367/'1.5 Universal Data'!$E$36</f>
        <v>0</v>
      </c>
      <c r="R367" s="134"/>
      <c r="S367" s="134"/>
      <c r="T367" s="134"/>
      <c r="U367" s="134"/>
      <c r="V367" s="134"/>
      <c r="W367" s="134"/>
      <c r="X367" s="134"/>
      <c r="Y367" s="134"/>
      <c r="Z367" s="134"/>
      <c r="AA367" s="134"/>
      <c r="AB367" s="134"/>
      <c r="AC367" s="134"/>
      <c r="AD367" s="134"/>
      <c r="AE367" s="134"/>
    </row>
    <row r="368" spans="2:31">
      <c r="B368" s="1319">
        <f t="shared" si="17"/>
        <v>-1</v>
      </c>
      <c r="D368" s="1310"/>
      <c r="E368" s="1310"/>
      <c r="F368" s="1321"/>
      <c r="G368" s="1310"/>
      <c r="H368" s="1310"/>
      <c r="I368" s="1310"/>
      <c r="J368" s="1321"/>
      <c r="K368" s="1321"/>
      <c r="L368" s="1310"/>
      <c r="N368" s="1322">
        <f t="shared" si="18"/>
        <v>0</v>
      </c>
      <c r="O368" s="1323">
        <f t="shared" si="19"/>
        <v>0</v>
      </c>
      <c r="P368" s="1323">
        <f>O368/'1.5 Universal Data'!$E$36</f>
        <v>0</v>
      </c>
      <c r="R368" s="134"/>
      <c r="S368" s="134"/>
      <c r="T368" s="134"/>
      <c r="U368" s="134"/>
      <c r="V368" s="134"/>
      <c r="W368" s="134"/>
      <c r="X368" s="134"/>
      <c r="Y368" s="134"/>
      <c r="Z368" s="134"/>
      <c r="AA368" s="134"/>
      <c r="AB368" s="134"/>
      <c r="AC368" s="134"/>
      <c r="AD368" s="134"/>
      <c r="AE368" s="134"/>
    </row>
    <row r="369" spans="2:31">
      <c r="B369" s="1319">
        <f t="shared" si="17"/>
        <v>-1</v>
      </c>
      <c r="D369" s="1310"/>
      <c r="E369" s="1310"/>
      <c r="F369" s="1321"/>
      <c r="G369" s="1310"/>
      <c r="H369" s="1310"/>
      <c r="I369" s="1310"/>
      <c r="J369" s="1321"/>
      <c r="K369" s="1321"/>
      <c r="L369" s="1310"/>
      <c r="N369" s="1322">
        <f t="shared" si="18"/>
        <v>0</v>
      </c>
      <c r="O369" s="1323">
        <f t="shared" si="19"/>
        <v>0</v>
      </c>
      <c r="P369" s="1323">
        <f>O369/'1.5 Universal Data'!$E$36</f>
        <v>0</v>
      </c>
      <c r="R369" s="134"/>
      <c r="S369" s="134"/>
      <c r="T369" s="134"/>
      <c r="U369" s="134"/>
      <c r="V369" s="134"/>
      <c r="W369" s="134"/>
      <c r="X369" s="134"/>
      <c r="Y369" s="134"/>
      <c r="Z369" s="134"/>
      <c r="AA369" s="134"/>
      <c r="AB369" s="134"/>
      <c r="AC369" s="134"/>
      <c r="AD369" s="134"/>
      <c r="AE369" s="134"/>
    </row>
    <row r="370" spans="2:31">
      <c r="B370" s="1319">
        <f t="shared" si="17"/>
        <v>-1</v>
      </c>
      <c r="D370" s="1310"/>
      <c r="E370" s="1310"/>
      <c r="F370" s="1321"/>
      <c r="G370" s="1310"/>
      <c r="H370" s="1310"/>
      <c r="I370" s="1310"/>
      <c r="J370" s="1321"/>
      <c r="K370" s="1321"/>
      <c r="L370" s="1310"/>
      <c r="N370" s="1322">
        <f t="shared" si="18"/>
        <v>0</v>
      </c>
      <c r="O370" s="1323">
        <f t="shared" si="19"/>
        <v>0</v>
      </c>
      <c r="P370" s="1323">
        <f>O370/'1.5 Universal Data'!$E$36</f>
        <v>0</v>
      </c>
      <c r="R370" s="134"/>
      <c r="S370" s="134"/>
      <c r="T370" s="134"/>
      <c r="U370" s="134"/>
      <c r="V370" s="134"/>
      <c r="W370" s="134"/>
      <c r="X370" s="134"/>
      <c r="Y370" s="134"/>
      <c r="Z370" s="134"/>
      <c r="AA370" s="134"/>
      <c r="AB370" s="134"/>
      <c r="AC370" s="134"/>
      <c r="AD370" s="134"/>
      <c r="AE370" s="134"/>
    </row>
    <row r="371" spans="2:31">
      <c r="B371" s="1319">
        <f t="shared" si="17"/>
        <v>-1</v>
      </c>
      <c r="D371" s="1310"/>
      <c r="E371" s="1310"/>
      <c r="F371" s="1321"/>
      <c r="G371" s="1310"/>
      <c r="H371" s="1310"/>
      <c r="I371" s="1310"/>
      <c r="J371" s="1321"/>
      <c r="K371" s="1321"/>
      <c r="L371" s="1310"/>
      <c r="N371" s="1322">
        <f t="shared" si="18"/>
        <v>0</v>
      </c>
      <c r="O371" s="1323">
        <f t="shared" si="19"/>
        <v>0</v>
      </c>
      <c r="P371" s="1323">
        <f>O371/'1.5 Universal Data'!$E$36</f>
        <v>0</v>
      </c>
      <c r="R371" s="134"/>
      <c r="S371" s="134"/>
      <c r="T371" s="134"/>
      <c r="U371" s="134"/>
      <c r="V371" s="134"/>
      <c r="W371" s="134"/>
      <c r="X371" s="134"/>
      <c r="Y371" s="134"/>
      <c r="Z371" s="134"/>
      <c r="AA371" s="134"/>
      <c r="AB371" s="134"/>
      <c r="AC371" s="134"/>
      <c r="AD371" s="134"/>
      <c r="AE371" s="134"/>
    </row>
    <row r="372" spans="2:31">
      <c r="B372" s="1319">
        <f t="shared" si="17"/>
        <v>-1</v>
      </c>
      <c r="D372" s="1310"/>
      <c r="E372" s="1310"/>
      <c r="F372" s="1321"/>
      <c r="G372" s="1310"/>
      <c r="H372" s="1310"/>
      <c r="I372" s="1310"/>
      <c r="J372" s="1321"/>
      <c r="K372" s="1321"/>
      <c r="L372" s="1310"/>
      <c r="N372" s="1322">
        <f t="shared" si="18"/>
        <v>0</v>
      </c>
      <c r="O372" s="1323">
        <f t="shared" si="19"/>
        <v>0</v>
      </c>
      <c r="P372" s="1323">
        <f>O372/'1.5 Universal Data'!$E$36</f>
        <v>0</v>
      </c>
      <c r="R372" s="134"/>
      <c r="S372" s="134"/>
      <c r="T372" s="134"/>
      <c r="U372" s="134"/>
      <c r="V372" s="134"/>
      <c r="W372" s="134"/>
      <c r="X372" s="134"/>
      <c r="Y372" s="134"/>
      <c r="Z372" s="134"/>
      <c r="AA372" s="134"/>
      <c r="AB372" s="134"/>
      <c r="AC372" s="134"/>
      <c r="AD372" s="134"/>
      <c r="AE372" s="134"/>
    </row>
    <row r="373" spans="2:31">
      <c r="B373" s="1319">
        <f t="shared" si="17"/>
        <v>-1</v>
      </c>
      <c r="D373" s="1310"/>
      <c r="E373" s="1310"/>
      <c r="F373" s="1321"/>
      <c r="G373" s="1310"/>
      <c r="H373" s="1310"/>
      <c r="I373" s="1310"/>
      <c r="J373" s="1321"/>
      <c r="K373" s="1321"/>
      <c r="L373" s="1310"/>
      <c r="N373" s="1322">
        <f t="shared" si="18"/>
        <v>0</v>
      </c>
      <c r="O373" s="1323">
        <f t="shared" si="19"/>
        <v>0</v>
      </c>
      <c r="P373" s="1323">
        <f>O373/'1.5 Universal Data'!$E$36</f>
        <v>0</v>
      </c>
      <c r="R373" s="134"/>
      <c r="S373" s="134"/>
      <c r="T373" s="134"/>
      <c r="U373" s="134"/>
      <c r="V373" s="134"/>
      <c r="W373" s="134"/>
      <c r="X373" s="134"/>
      <c r="Y373" s="134"/>
      <c r="Z373" s="134"/>
      <c r="AA373" s="134"/>
      <c r="AB373" s="134"/>
      <c r="AC373" s="134"/>
      <c r="AD373" s="134"/>
      <c r="AE373" s="134"/>
    </row>
    <row r="374" spans="2:31">
      <c r="B374" s="1319">
        <f t="shared" si="17"/>
        <v>-1</v>
      </c>
      <c r="D374" s="1310"/>
      <c r="E374" s="1310"/>
      <c r="F374" s="1321"/>
      <c r="G374" s="1310"/>
      <c r="H374" s="1310"/>
      <c r="I374" s="1310"/>
      <c r="J374" s="1321"/>
      <c r="K374" s="1321"/>
      <c r="L374" s="1310"/>
      <c r="N374" s="1322">
        <f t="shared" si="18"/>
        <v>0</v>
      </c>
      <c r="O374" s="1323">
        <f t="shared" si="19"/>
        <v>0</v>
      </c>
      <c r="P374" s="1323">
        <f>O374/'1.5 Universal Data'!$E$36</f>
        <v>0</v>
      </c>
      <c r="R374" s="134"/>
      <c r="S374" s="134"/>
      <c r="T374" s="134"/>
      <c r="U374" s="134"/>
      <c r="V374" s="134"/>
      <c r="W374" s="134"/>
      <c r="X374" s="134"/>
      <c r="Y374" s="134"/>
      <c r="Z374" s="134"/>
      <c r="AA374" s="134"/>
      <c r="AB374" s="134"/>
      <c r="AC374" s="134"/>
      <c r="AD374" s="134"/>
      <c r="AE374" s="134"/>
    </row>
    <row r="375" spans="2:31">
      <c r="B375" s="1319">
        <f t="shared" si="17"/>
        <v>-1</v>
      </c>
      <c r="D375" s="1310"/>
      <c r="E375" s="1310"/>
      <c r="F375" s="1321"/>
      <c r="G375" s="1310"/>
      <c r="H375" s="1310"/>
      <c r="I375" s="1310"/>
      <c r="J375" s="1321"/>
      <c r="K375" s="1321"/>
      <c r="L375" s="1310"/>
      <c r="N375" s="1322">
        <f t="shared" si="18"/>
        <v>0</v>
      </c>
      <c r="O375" s="1323">
        <f t="shared" si="19"/>
        <v>0</v>
      </c>
      <c r="P375" s="1323">
        <f>O375/'1.5 Universal Data'!$E$36</f>
        <v>0</v>
      </c>
      <c r="R375" s="134"/>
      <c r="S375" s="134"/>
      <c r="T375" s="134"/>
      <c r="U375" s="134"/>
      <c r="V375" s="134"/>
      <c r="W375" s="134"/>
      <c r="X375" s="134"/>
      <c r="Y375" s="134"/>
      <c r="Z375" s="134"/>
      <c r="AA375" s="134"/>
      <c r="AB375" s="134"/>
      <c r="AC375" s="134"/>
      <c r="AD375" s="134"/>
      <c r="AE375" s="134"/>
    </row>
    <row r="376" spans="2:31">
      <c r="B376" s="1319">
        <f t="shared" si="17"/>
        <v>-1</v>
      </c>
      <c r="D376" s="1310"/>
      <c r="E376" s="1310"/>
      <c r="F376" s="1321"/>
      <c r="G376" s="1310"/>
      <c r="H376" s="1310"/>
      <c r="I376" s="1310"/>
      <c r="J376" s="1321"/>
      <c r="K376" s="1321"/>
      <c r="L376" s="1310"/>
      <c r="N376" s="1322">
        <f t="shared" si="18"/>
        <v>0</v>
      </c>
      <c r="O376" s="1323">
        <f t="shared" si="19"/>
        <v>0</v>
      </c>
      <c r="P376" s="1323">
        <f>O376/'1.5 Universal Data'!$E$36</f>
        <v>0</v>
      </c>
      <c r="R376" s="134"/>
      <c r="S376" s="134"/>
      <c r="T376" s="134"/>
      <c r="U376" s="134"/>
      <c r="V376" s="134"/>
      <c r="W376" s="134"/>
      <c r="X376" s="134"/>
      <c r="Y376" s="134"/>
      <c r="Z376" s="134"/>
      <c r="AA376" s="134"/>
      <c r="AB376" s="134"/>
      <c r="AC376" s="134"/>
      <c r="AD376" s="134"/>
      <c r="AE376" s="134"/>
    </row>
    <row r="377" spans="2:31">
      <c r="B377" s="1319">
        <f t="shared" si="17"/>
        <v>-1</v>
      </c>
      <c r="D377" s="1310"/>
      <c r="E377" s="1310"/>
      <c r="F377" s="1321"/>
      <c r="G377" s="1310"/>
      <c r="H377" s="1310"/>
      <c r="I377" s="1310"/>
      <c r="J377" s="1321"/>
      <c r="K377" s="1321"/>
      <c r="L377" s="1310"/>
      <c r="N377" s="1322">
        <f t="shared" si="18"/>
        <v>0</v>
      </c>
      <c r="O377" s="1323">
        <f t="shared" si="19"/>
        <v>0</v>
      </c>
      <c r="P377" s="1323">
        <f>O377/'1.5 Universal Data'!$E$36</f>
        <v>0</v>
      </c>
      <c r="R377" s="134"/>
      <c r="S377" s="134"/>
      <c r="T377" s="134"/>
      <c r="U377" s="134"/>
      <c r="V377" s="134"/>
      <c r="W377" s="134"/>
      <c r="X377" s="134"/>
      <c r="Y377" s="134"/>
      <c r="Z377" s="134"/>
      <c r="AA377" s="134"/>
      <c r="AB377" s="134"/>
      <c r="AC377" s="134"/>
      <c r="AD377" s="134"/>
      <c r="AE377" s="134"/>
    </row>
    <row r="378" spans="2:31">
      <c r="B378" s="1319">
        <f t="shared" si="17"/>
        <v>-1</v>
      </c>
      <c r="D378" s="1310"/>
      <c r="E378" s="1310"/>
      <c r="F378" s="1321"/>
      <c r="G378" s="1310"/>
      <c r="H378" s="1310"/>
      <c r="I378" s="1310"/>
      <c r="J378" s="1321"/>
      <c r="K378" s="1321"/>
      <c r="L378" s="1310"/>
      <c r="N378" s="1322">
        <f t="shared" si="18"/>
        <v>0</v>
      </c>
      <c r="O378" s="1323">
        <f t="shared" si="19"/>
        <v>0</v>
      </c>
      <c r="P378" s="1323">
        <f>O378/'1.5 Universal Data'!$E$36</f>
        <v>0</v>
      </c>
      <c r="R378" s="134"/>
      <c r="S378" s="134"/>
      <c r="T378" s="134"/>
      <c r="U378" s="134"/>
      <c r="V378" s="134"/>
      <c r="W378" s="134"/>
      <c r="X378" s="134"/>
      <c r="Y378" s="134"/>
      <c r="Z378" s="134"/>
      <c r="AA378" s="134"/>
      <c r="AB378" s="134"/>
      <c r="AC378" s="134"/>
      <c r="AD378" s="134"/>
      <c r="AE378" s="134"/>
    </row>
    <row r="379" spans="2:31">
      <c r="B379" s="1319">
        <f t="shared" si="17"/>
        <v>-1</v>
      </c>
      <c r="D379" s="1310"/>
      <c r="E379" s="1310"/>
      <c r="F379" s="1321"/>
      <c r="G379" s="1310"/>
      <c r="H379" s="1310"/>
      <c r="I379" s="1310"/>
      <c r="J379" s="1321"/>
      <c r="K379" s="1321"/>
      <c r="L379" s="1310"/>
      <c r="N379" s="1322">
        <f t="shared" si="18"/>
        <v>0</v>
      </c>
      <c r="O379" s="1323">
        <f t="shared" si="19"/>
        <v>0</v>
      </c>
      <c r="P379" s="1323">
        <f>O379/'1.5 Universal Data'!$E$36</f>
        <v>0</v>
      </c>
      <c r="R379" s="134"/>
      <c r="S379" s="134"/>
      <c r="T379" s="134"/>
      <c r="U379" s="134"/>
      <c r="V379" s="134"/>
      <c r="W379" s="134"/>
      <c r="X379" s="134"/>
      <c r="Y379" s="134"/>
      <c r="Z379" s="134"/>
      <c r="AA379" s="134"/>
      <c r="AB379" s="134"/>
      <c r="AC379" s="134"/>
      <c r="AD379" s="134"/>
      <c r="AE379" s="134"/>
    </row>
    <row r="380" spans="2:31">
      <c r="B380" s="1319">
        <f t="shared" si="17"/>
        <v>-1</v>
      </c>
      <c r="D380" s="1310"/>
      <c r="E380" s="1310"/>
      <c r="F380" s="1321"/>
      <c r="G380" s="1310"/>
      <c r="H380" s="1310"/>
      <c r="I380" s="1310"/>
      <c r="J380" s="1321"/>
      <c r="K380" s="1321"/>
      <c r="L380" s="1310"/>
      <c r="N380" s="1322">
        <f t="shared" si="18"/>
        <v>0</v>
      </c>
      <c r="O380" s="1323">
        <f t="shared" si="19"/>
        <v>0</v>
      </c>
      <c r="P380" s="1323">
        <f>O380/'1.5 Universal Data'!$E$36</f>
        <v>0</v>
      </c>
      <c r="R380" s="134"/>
      <c r="S380" s="134"/>
      <c r="T380" s="134"/>
      <c r="U380" s="134"/>
      <c r="V380" s="134"/>
      <c r="W380" s="134"/>
      <c r="X380" s="134"/>
      <c r="Y380" s="134"/>
      <c r="Z380" s="134"/>
      <c r="AA380" s="134"/>
      <c r="AB380" s="134"/>
      <c r="AC380" s="134"/>
      <c r="AD380" s="134"/>
      <c r="AE380" s="134"/>
    </row>
    <row r="381" spans="2:31">
      <c r="B381" s="1319">
        <f t="shared" si="17"/>
        <v>-1</v>
      </c>
      <c r="D381" s="1310"/>
      <c r="E381" s="1310"/>
      <c r="F381" s="1321"/>
      <c r="G381" s="1310"/>
      <c r="H381" s="1310"/>
      <c r="I381" s="1310"/>
      <c r="J381" s="1321"/>
      <c r="K381" s="1321"/>
      <c r="L381" s="1310"/>
      <c r="N381" s="1322">
        <f t="shared" si="18"/>
        <v>0</v>
      </c>
      <c r="O381" s="1323">
        <f t="shared" si="19"/>
        <v>0</v>
      </c>
      <c r="P381" s="1323">
        <f>O381/'1.5 Universal Data'!$E$36</f>
        <v>0</v>
      </c>
      <c r="R381" s="134"/>
      <c r="S381" s="134"/>
      <c r="T381" s="134"/>
      <c r="U381" s="134"/>
      <c r="V381" s="134"/>
      <c r="W381" s="134"/>
      <c r="X381" s="134"/>
      <c r="Y381" s="134"/>
      <c r="Z381" s="134"/>
      <c r="AA381" s="134"/>
      <c r="AB381" s="134"/>
      <c r="AC381" s="134"/>
      <c r="AD381" s="134"/>
      <c r="AE381" s="134"/>
    </row>
    <row r="382" spans="2:31">
      <c r="B382" s="1319">
        <f t="shared" si="17"/>
        <v>-1</v>
      </c>
      <c r="D382" s="1310"/>
      <c r="E382" s="1310"/>
      <c r="F382" s="1321"/>
      <c r="G382" s="1310"/>
      <c r="H382" s="1310"/>
      <c r="I382" s="1310"/>
      <c r="J382" s="1321"/>
      <c r="K382" s="1321"/>
      <c r="L382" s="1310"/>
      <c r="N382" s="1322">
        <f t="shared" si="18"/>
        <v>0</v>
      </c>
      <c r="O382" s="1323">
        <f t="shared" si="19"/>
        <v>0</v>
      </c>
      <c r="P382" s="1323">
        <f>O382/'1.5 Universal Data'!$E$36</f>
        <v>0</v>
      </c>
      <c r="R382" s="134"/>
      <c r="S382" s="134"/>
      <c r="T382" s="134"/>
      <c r="U382" s="134"/>
      <c r="V382" s="134"/>
      <c r="W382" s="134"/>
      <c r="X382" s="134"/>
      <c r="Y382" s="134"/>
      <c r="Z382" s="134"/>
      <c r="AA382" s="134"/>
      <c r="AB382" s="134"/>
      <c r="AC382" s="134"/>
      <c r="AD382" s="134"/>
      <c r="AE382" s="134"/>
    </row>
    <row r="383" spans="2:31">
      <c r="B383" s="1319">
        <f t="shared" si="17"/>
        <v>-1</v>
      </c>
      <c r="D383" s="1310"/>
      <c r="E383" s="1310"/>
      <c r="F383" s="1321"/>
      <c r="G383" s="1310"/>
      <c r="H383" s="1310"/>
      <c r="I383" s="1310"/>
      <c r="J383" s="1321"/>
      <c r="K383" s="1321"/>
      <c r="L383" s="1310"/>
      <c r="N383" s="1322">
        <f t="shared" si="18"/>
        <v>0</v>
      </c>
      <c r="O383" s="1323">
        <f t="shared" si="19"/>
        <v>0</v>
      </c>
      <c r="P383" s="1323">
        <f>O383/'1.5 Universal Data'!$E$36</f>
        <v>0</v>
      </c>
      <c r="R383" s="134"/>
      <c r="S383" s="134"/>
      <c r="T383" s="134"/>
      <c r="U383" s="134"/>
      <c r="V383" s="134"/>
      <c r="W383" s="134"/>
      <c r="X383" s="134"/>
      <c r="Y383" s="134"/>
      <c r="Z383" s="134"/>
      <c r="AA383" s="134"/>
      <c r="AB383" s="134"/>
      <c r="AC383" s="134"/>
      <c r="AD383" s="134"/>
      <c r="AE383" s="134"/>
    </row>
    <row r="384" spans="2:31">
      <c r="B384" s="1319">
        <f t="shared" si="17"/>
        <v>-1</v>
      </c>
      <c r="D384" s="1310"/>
      <c r="E384" s="1310"/>
      <c r="F384" s="1321"/>
      <c r="G384" s="1310"/>
      <c r="H384" s="1310"/>
      <c r="I384" s="1310"/>
      <c r="J384" s="1321"/>
      <c r="K384" s="1321"/>
      <c r="L384" s="1310"/>
      <c r="N384" s="1322">
        <f t="shared" si="18"/>
        <v>0</v>
      </c>
      <c r="O384" s="1323">
        <f t="shared" si="19"/>
        <v>0</v>
      </c>
      <c r="P384" s="1323">
        <f>O384/'1.5 Universal Data'!$E$36</f>
        <v>0</v>
      </c>
      <c r="R384" s="134"/>
      <c r="S384" s="134"/>
      <c r="T384" s="134"/>
      <c r="U384" s="134"/>
      <c r="V384" s="134"/>
      <c r="W384" s="134"/>
      <c r="X384" s="134"/>
      <c r="Y384" s="134"/>
      <c r="Z384" s="134"/>
      <c r="AA384" s="134"/>
      <c r="AB384" s="134"/>
      <c r="AC384" s="134"/>
      <c r="AD384" s="134"/>
      <c r="AE384" s="134"/>
    </row>
    <row r="385" spans="2:31">
      <c r="B385" s="1319">
        <f t="shared" si="17"/>
        <v>-1</v>
      </c>
      <c r="D385" s="1310"/>
      <c r="E385" s="1310"/>
      <c r="F385" s="1321"/>
      <c r="G385" s="1310"/>
      <c r="H385" s="1310"/>
      <c r="I385" s="1310"/>
      <c r="J385" s="1321"/>
      <c r="K385" s="1321"/>
      <c r="L385" s="1310"/>
      <c r="N385" s="1322">
        <f t="shared" si="18"/>
        <v>0</v>
      </c>
      <c r="O385" s="1323">
        <f t="shared" si="19"/>
        <v>0</v>
      </c>
      <c r="P385" s="1323">
        <f>O385/'1.5 Universal Data'!$E$36</f>
        <v>0</v>
      </c>
      <c r="R385" s="134"/>
      <c r="S385" s="134"/>
      <c r="T385" s="134"/>
      <c r="U385" s="134"/>
      <c r="V385" s="134"/>
      <c r="W385" s="134"/>
      <c r="X385" s="134"/>
      <c r="Y385" s="134"/>
      <c r="Z385" s="134"/>
      <c r="AA385" s="134"/>
      <c r="AB385" s="134"/>
      <c r="AC385" s="134"/>
      <c r="AD385" s="134"/>
      <c r="AE385" s="134"/>
    </row>
    <row r="386" spans="2:31">
      <c r="B386" s="1319">
        <f t="shared" si="17"/>
        <v>-1</v>
      </c>
      <c r="D386" s="1310"/>
      <c r="E386" s="1310"/>
      <c r="F386" s="1321"/>
      <c r="G386" s="1310"/>
      <c r="H386" s="1310"/>
      <c r="I386" s="1310"/>
      <c r="J386" s="1321"/>
      <c r="K386" s="1321"/>
      <c r="L386" s="1310"/>
      <c r="N386" s="1322">
        <f t="shared" si="18"/>
        <v>0</v>
      </c>
      <c r="O386" s="1323">
        <f t="shared" si="19"/>
        <v>0</v>
      </c>
      <c r="P386" s="1323">
        <f>O386/'1.5 Universal Data'!$E$36</f>
        <v>0</v>
      </c>
      <c r="R386" s="134"/>
      <c r="S386" s="134"/>
      <c r="T386" s="134"/>
      <c r="U386" s="134"/>
      <c r="V386" s="134"/>
      <c r="W386" s="134"/>
      <c r="X386" s="134"/>
      <c r="Y386" s="134"/>
      <c r="Z386" s="134"/>
      <c r="AA386" s="134"/>
      <c r="AB386" s="134"/>
      <c r="AC386" s="134"/>
      <c r="AD386" s="134"/>
      <c r="AE386" s="134"/>
    </row>
    <row r="387" spans="2:31">
      <c r="B387" s="1319">
        <f t="shared" si="17"/>
        <v>-1</v>
      </c>
      <c r="D387" s="1310"/>
      <c r="E387" s="1310"/>
      <c r="F387" s="1321"/>
      <c r="G387" s="1310"/>
      <c r="H387" s="1310"/>
      <c r="I387" s="1310"/>
      <c r="J387" s="1321"/>
      <c r="K387" s="1321"/>
      <c r="L387" s="1310"/>
      <c r="N387" s="1322">
        <f t="shared" si="18"/>
        <v>0</v>
      </c>
      <c r="O387" s="1323">
        <f t="shared" si="19"/>
        <v>0</v>
      </c>
      <c r="P387" s="1323">
        <f>O387/'1.5 Universal Data'!$E$36</f>
        <v>0</v>
      </c>
      <c r="R387" s="134"/>
      <c r="S387" s="134"/>
      <c r="T387" s="134"/>
      <c r="U387" s="134"/>
      <c r="V387" s="134"/>
      <c r="W387" s="134"/>
      <c r="X387" s="134"/>
      <c r="Y387" s="134"/>
      <c r="Z387" s="134"/>
      <c r="AA387" s="134"/>
      <c r="AB387" s="134"/>
      <c r="AC387" s="134"/>
      <c r="AD387" s="134"/>
      <c r="AE387" s="134"/>
    </row>
    <row r="388" spans="2:31">
      <c r="B388" s="1319">
        <f t="shared" si="17"/>
        <v>-1</v>
      </c>
      <c r="D388" s="1310"/>
      <c r="E388" s="1310"/>
      <c r="F388" s="1321"/>
      <c r="G388" s="1310"/>
      <c r="H388" s="1310"/>
      <c r="I388" s="1310"/>
      <c r="J388" s="1321"/>
      <c r="K388" s="1321"/>
      <c r="L388" s="1310"/>
      <c r="N388" s="1322">
        <f t="shared" si="18"/>
        <v>0</v>
      </c>
      <c r="O388" s="1323">
        <f t="shared" si="19"/>
        <v>0</v>
      </c>
      <c r="P388" s="1323">
        <f>O388/'1.5 Universal Data'!$E$36</f>
        <v>0</v>
      </c>
      <c r="R388" s="134"/>
      <c r="S388" s="134"/>
      <c r="T388" s="134"/>
      <c r="U388" s="134"/>
      <c r="V388" s="134"/>
      <c r="W388" s="134"/>
      <c r="X388" s="134"/>
      <c r="Y388" s="134"/>
      <c r="Z388" s="134"/>
      <c r="AA388" s="134"/>
      <c r="AB388" s="134"/>
      <c r="AC388" s="134"/>
      <c r="AD388" s="134"/>
      <c r="AE388" s="134"/>
    </row>
    <row r="389" spans="2:31">
      <c r="B389" s="1319">
        <f t="shared" si="17"/>
        <v>-1</v>
      </c>
      <c r="D389" s="1310"/>
      <c r="E389" s="1310"/>
      <c r="F389" s="1321"/>
      <c r="G389" s="1310"/>
      <c r="H389" s="1310"/>
      <c r="I389" s="1310"/>
      <c r="J389" s="1321"/>
      <c r="K389" s="1321"/>
      <c r="L389" s="1310"/>
      <c r="N389" s="1322">
        <f t="shared" si="18"/>
        <v>0</v>
      </c>
      <c r="O389" s="1323">
        <f t="shared" si="19"/>
        <v>0</v>
      </c>
      <c r="P389" s="1323">
        <f>O389/'1.5 Universal Data'!$E$36</f>
        <v>0</v>
      </c>
      <c r="R389" s="134"/>
      <c r="S389" s="134"/>
      <c r="T389" s="134"/>
      <c r="U389" s="134"/>
      <c r="V389" s="134"/>
      <c r="W389" s="134"/>
      <c r="X389" s="134"/>
      <c r="Y389" s="134"/>
      <c r="Z389" s="134"/>
      <c r="AA389" s="134"/>
      <c r="AB389" s="134"/>
      <c r="AC389" s="134"/>
      <c r="AD389" s="134"/>
      <c r="AE389" s="134"/>
    </row>
    <row r="390" spans="2:31">
      <c r="B390" s="1319">
        <f t="shared" si="17"/>
        <v>-1</v>
      </c>
      <c r="D390" s="1310"/>
      <c r="E390" s="1310"/>
      <c r="F390" s="1321"/>
      <c r="G390" s="1310"/>
      <c r="H390" s="1310"/>
      <c r="I390" s="1310"/>
      <c r="J390" s="1321"/>
      <c r="K390" s="1321"/>
      <c r="L390" s="1310"/>
      <c r="N390" s="1322">
        <f t="shared" si="18"/>
        <v>0</v>
      </c>
      <c r="O390" s="1323">
        <f t="shared" si="19"/>
        <v>0</v>
      </c>
      <c r="P390" s="1323">
        <f>O390/'1.5 Universal Data'!$E$36</f>
        <v>0</v>
      </c>
      <c r="R390" s="134"/>
      <c r="S390" s="134"/>
      <c r="T390" s="134"/>
      <c r="U390" s="134"/>
      <c r="V390" s="134"/>
      <c r="W390" s="134"/>
      <c r="X390" s="134"/>
      <c r="Y390" s="134"/>
      <c r="Z390" s="134"/>
      <c r="AA390" s="134"/>
      <c r="AB390" s="134"/>
      <c r="AC390" s="134"/>
      <c r="AD390" s="134"/>
      <c r="AE390" s="134"/>
    </row>
    <row r="391" spans="2:31">
      <c r="B391" s="1319">
        <f t="shared" si="17"/>
        <v>-1</v>
      </c>
      <c r="D391" s="1310"/>
      <c r="E391" s="1310"/>
      <c r="F391" s="1321"/>
      <c r="G391" s="1310"/>
      <c r="H391" s="1310"/>
      <c r="I391" s="1310"/>
      <c r="J391" s="1321"/>
      <c r="K391" s="1321"/>
      <c r="L391" s="1310"/>
      <c r="N391" s="1322">
        <f t="shared" si="18"/>
        <v>0</v>
      </c>
      <c r="O391" s="1323">
        <f t="shared" si="19"/>
        <v>0</v>
      </c>
      <c r="P391" s="1323">
        <f>O391/'1.5 Universal Data'!$E$36</f>
        <v>0</v>
      </c>
      <c r="R391" s="134"/>
      <c r="S391" s="134"/>
      <c r="T391" s="134"/>
      <c r="U391" s="134"/>
      <c r="V391" s="134"/>
      <c r="W391" s="134"/>
      <c r="X391" s="134"/>
      <c r="Y391" s="134"/>
      <c r="Z391" s="134"/>
      <c r="AA391" s="134"/>
      <c r="AB391" s="134"/>
      <c r="AC391" s="134"/>
      <c r="AD391" s="134"/>
      <c r="AE391" s="134"/>
    </row>
    <row r="392" spans="2:31">
      <c r="B392" s="1319">
        <f t="shared" si="17"/>
        <v>-1</v>
      </c>
      <c r="D392" s="1310"/>
      <c r="E392" s="1310"/>
      <c r="F392" s="1321"/>
      <c r="G392" s="1310"/>
      <c r="H392" s="1310"/>
      <c r="I392" s="1310"/>
      <c r="J392" s="1321"/>
      <c r="K392" s="1321"/>
      <c r="L392" s="1310"/>
      <c r="N392" s="1322">
        <f t="shared" si="18"/>
        <v>0</v>
      </c>
      <c r="O392" s="1323">
        <f t="shared" si="19"/>
        <v>0</v>
      </c>
      <c r="P392" s="1323">
        <f>O392/'1.5 Universal Data'!$E$36</f>
        <v>0</v>
      </c>
      <c r="R392" s="134"/>
      <c r="S392" s="134"/>
      <c r="T392" s="134"/>
      <c r="U392" s="134"/>
      <c r="V392" s="134"/>
      <c r="W392" s="134"/>
      <c r="X392" s="134"/>
      <c r="Y392" s="134"/>
      <c r="Z392" s="134"/>
      <c r="AA392" s="134"/>
      <c r="AB392" s="134"/>
      <c r="AC392" s="134"/>
      <c r="AD392" s="134"/>
      <c r="AE392" s="134"/>
    </row>
    <row r="393" spans="2:31">
      <c r="B393" s="1319">
        <f t="shared" si="17"/>
        <v>-1</v>
      </c>
      <c r="D393" s="1310"/>
      <c r="E393" s="1310"/>
      <c r="F393" s="1321"/>
      <c r="G393" s="1310"/>
      <c r="H393" s="1310"/>
      <c r="I393" s="1310"/>
      <c r="J393" s="1321"/>
      <c r="K393" s="1321"/>
      <c r="L393" s="1310"/>
      <c r="N393" s="1322">
        <f t="shared" si="18"/>
        <v>0</v>
      </c>
      <c r="O393" s="1323">
        <f t="shared" si="19"/>
        <v>0</v>
      </c>
      <c r="P393" s="1323">
        <f>O393/'1.5 Universal Data'!$E$36</f>
        <v>0</v>
      </c>
      <c r="R393" s="134"/>
      <c r="S393" s="134"/>
      <c r="T393" s="134"/>
      <c r="U393" s="134"/>
      <c r="V393" s="134"/>
      <c r="W393" s="134"/>
      <c r="X393" s="134"/>
      <c r="Y393" s="134"/>
      <c r="Z393" s="134"/>
      <c r="AA393" s="134"/>
      <c r="AB393" s="134"/>
      <c r="AC393" s="134"/>
      <c r="AD393" s="134"/>
      <c r="AE393" s="134"/>
    </row>
    <row r="394" spans="2:31">
      <c r="B394" s="1319">
        <f t="shared" si="17"/>
        <v>-1</v>
      </c>
      <c r="D394" s="1310"/>
      <c r="E394" s="1310"/>
      <c r="F394" s="1321"/>
      <c r="G394" s="1310"/>
      <c r="H394" s="1310"/>
      <c r="I394" s="1310"/>
      <c r="J394" s="1321"/>
      <c r="K394" s="1321"/>
      <c r="L394" s="1310"/>
      <c r="N394" s="1322">
        <f t="shared" si="18"/>
        <v>0</v>
      </c>
      <c r="O394" s="1323">
        <f t="shared" si="19"/>
        <v>0</v>
      </c>
      <c r="P394" s="1323">
        <f>O394/'1.5 Universal Data'!$E$36</f>
        <v>0</v>
      </c>
      <c r="R394" s="134"/>
      <c r="S394" s="134"/>
      <c r="T394" s="134"/>
      <c r="U394" s="134"/>
      <c r="V394" s="134"/>
      <c r="W394" s="134"/>
      <c r="X394" s="134"/>
      <c r="Y394" s="134"/>
      <c r="Z394" s="134"/>
      <c r="AA394" s="134"/>
      <c r="AB394" s="134"/>
      <c r="AC394" s="134"/>
      <c r="AD394" s="134"/>
      <c r="AE394" s="134"/>
    </row>
    <row r="395" spans="2:31">
      <c r="B395" s="1319">
        <f t="shared" ref="B395:B458" si="20">IF(G395="buy",1,-1)</f>
        <v>-1</v>
      </c>
      <c r="D395" s="1310"/>
      <c r="E395" s="1310"/>
      <c r="F395" s="1321"/>
      <c r="G395" s="1310"/>
      <c r="H395" s="1310"/>
      <c r="I395" s="1310"/>
      <c r="J395" s="1321"/>
      <c r="K395" s="1321"/>
      <c r="L395" s="1310"/>
      <c r="N395" s="1322">
        <f t="shared" si="18"/>
        <v>0</v>
      </c>
      <c r="O395" s="1323">
        <f t="shared" si="19"/>
        <v>0</v>
      </c>
      <c r="P395" s="1323">
        <f>O395/'1.5 Universal Data'!$E$36</f>
        <v>0</v>
      </c>
      <c r="R395" s="134"/>
      <c r="S395" s="134"/>
      <c r="T395" s="134"/>
      <c r="U395" s="134"/>
      <c r="V395" s="134"/>
      <c r="W395" s="134"/>
      <c r="X395" s="134"/>
      <c r="Y395" s="134"/>
      <c r="Z395" s="134"/>
      <c r="AA395" s="134"/>
      <c r="AB395" s="134"/>
      <c r="AC395" s="134"/>
      <c r="AD395" s="134"/>
      <c r="AE395" s="134"/>
    </row>
    <row r="396" spans="2:31">
      <c r="B396" s="1319">
        <f t="shared" si="20"/>
        <v>-1</v>
      </c>
      <c r="D396" s="1310"/>
      <c r="E396" s="1310"/>
      <c r="F396" s="1321"/>
      <c r="G396" s="1310"/>
      <c r="H396" s="1310"/>
      <c r="I396" s="1310"/>
      <c r="J396" s="1321"/>
      <c r="K396" s="1321"/>
      <c r="L396" s="1310"/>
      <c r="N396" s="1322">
        <f t="shared" si="18"/>
        <v>0</v>
      </c>
      <c r="O396" s="1323">
        <f t="shared" si="19"/>
        <v>0</v>
      </c>
      <c r="P396" s="1323">
        <f>O396/'1.5 Universal Data'!$E$36</f>
        <v>0</v>
      </c>
      <c r="R396" s="134"/>
      <c r="S396" s="134"/>
      <c r="T396" s="134"/>
      <c r="U396" s="134"/>
      <c r="V396" s="134"/>
      <c r="W396" s="134"/>
      <c r="X396" s="134"/>
      <c r="Y396" s="134"/>
      <c r="Z396" s="134"/>
      <c r="AA396" s="134"/>
      <c r="AB396" s="134"/>
      <c r="AC396" s="134"/>
      <c r="AD396" s="134"/>
      <c r="AE396" s="134"/>
    </row>
    <row r="397" spans="2:31">
      <c r="B397" s="1319">
        <f t="shared" si="20"/>
        <v>-1</v>
      </c>
      <c r="D397" s="1310"/>
      <c r="E397" s="1310"/>
      <c r="F397" s="1321"/>
      <c r="G397" s="1310"/>
      <c r="H397" s="1310"/>
      <c r="I397" s="1310"/>
      <c r="J397" s="1321"/>
      <c r="K397" s="1321"/>
      <c r="L397" s="1310"/>
      <c r="N397" s="1322">
        <f t="shared" si="18"/>
        <v>0</v>
      </c>
      <c r="O397" s="1323">
        <f t="shared" si="19"/>
        <v>0</v>
      </c>
      <c r="P397" s="1323">
        <f>O397/'1.5 Universal Data'!$E$36</f>
        <v>0</v>
      </c>
      <c r="R397" s="134"/>
      <c r="S397" s="134"/>
      <c r="T397" s="134"/>
      <c r="U397" s="134"/>
      <c r="V397" s="134"/>
      <c r="W397" s="134"/>
      <c r="X397" s="134"/>
      <c r="Y397" s="134"/>
      <c r="Z397" s="134"/>
      <c r="AA397" s="134"/>
      <c r="AB397" s="134"/>
      <c r="AC397" s="134"/>
      <c r="AD397" s="134"/>
      <c r="AE397" s="134"/>
    </row>
    <row r="398" spans="2:31">
      <c r="B398" s="1319">
        <f t="shared" si="20"/>
        <v>-1</v>
      </c>
      <c r="D398" s="1310"/>
      <c r="E398" s="1310"/>
      <c r="F398" s="1321"/>
      <c r="G398" s="1310"/>
      <c r="H398" s="1310"/>
      <c r="I398" s="1310"/>
      <c r="J398" s="1321"/>
      <c r="K398" s="1321"/>
      <c r="L398" s="1310"/>
      <c r="N398" s="1322">
        <f t="shared" si="18"/>
        <v>0</v>
      </c>
      <c r="O398" s="1323">
        <f t="shared" si="19"/>
        <v>0</v>
      </c>
      <c r="P398" s="1323">
        <f>O398/'1.5 Universal Data'!$E$36</f>
        <v>0</v>
      </c>
      <c r="R398" s="134"/>
      <c r="S398" s="134"/>
      <c r="T398" s="134"/>
      <c r="U398" s="134"/>
      <c r="V398" s="134"/>
      <c r="W398" s="134"/>
      <c r="X398" s="134"/>
      <c r="Y398" s="134"/>
      <c r="Z398" s="134"/>
      <c r="AA398" s="134"/>
      <c r="AB398" s="134"/>
      <c r="AC398" s="134"/>
      <c r="AD398" s="134"/>
      <c r="AE398" s="134"/>
    </row>
    <row r="399" spans="2:31">
      <c r="B399" s="1319">
        <f t="shared" si="20"/>
        <v>-1</v>
      </c>
      <c r="D399" s="1310"/>
      <c r="E399" s="1310"/>
      <c r="F399" s="1321"/>
      <c r="G399" s="1310"/>
      <c r="H399" s="1310"/>
      <c r="I399" s="1310"/>
      <c r="J399" s="1321"/>
      <c r="K399" s="1321"/>
      <c r="L399" s="1310"/>
      <c r="N399" s="1322">
        <f t="shared" si="18"/>
        <v>0</v>
      </c>
      <c r="O399" s="1323">
        <f t="shared" si="19"/>
        <v>0</v>
      </c>
      <c r="P399" s="1323">
        <f>O399/'1.5 Universal Data'!$E$36</f>
        <v>0</v>
      </c>
      <c r="R399" s="134"/>
      <c r="S399" s="134"/>
      <c r="T399" s="134"/>
      <c r="U399" s="134"/>
      <c r="V399" s="134"/>
      <c r="W399" s="134"/>
      <c r="X399" s="134"/>
      <c r="Y399" s="134"/>
      <c r="Z399" s="134"/>
      <c r="AA399" s="134"/>
      <c r="AB399" s="134"/>
      <c r="AC399" s="134"/>
      <c r="AD399" s="134"/>
      <c r="AE399" s="134"/>
    </row>
    <row r="400" spans="2:31">
      <c r="B400" s="1319">
        <f t="shared" si="20"/>
        <v>-1</v>
      </c>
      <c r="D400" s="1310"/>
      <c r="E400" s="1310"/>
      <c r="F400" s="1321"/>
      <c r="G400" s="1310"/>
      <c r="H400" s="1310"/>
      <c r="I400" s="1310"/>
      <c r="J400" s="1321"/>
      <c r="K400" s="1321"/>
      <c r="L400" s="1310"/>
      <c r="N400" s="1322">
        <f t="shared" si="18"/>
        <v>0</v>
      </c>
      <c r="O400" s="1323">
        <f t="shared" si="19"/>
        <v>0</v>
      </c>
      <c r="P400" s="1323">
        <f>O400/'1.5 Universal Data'!$E$36</f>
        <v>0</v>
      </c>
      <c r="R400" s="134"/>
      <c r="S400" s="134"/>
      <c r="T400" s="134"/>
      <c r="U400" s="134"/>
      <c r="V400" s="134"/>
      <c r="W400" s="134"/>
      <c r="X400" s="134"/>
      <c r="Y400" s="134"/>
      <c r="Z400" s="134"/>
      <c r="AA400" s="134"/>
      <c r="AB400" s="134"/>
      <c r="AC400" s="134"/>
      <c r="AD400" s="134"/>
      <c r="AE400" s="134"/>
    </row>
    <row r="401" spans="2:31">
      <c r="B401" s="1319">
        <f t="shared" si="20"/>
        <v>-1</v>
      </c>
      <c r="D401" s="1310"/>
      <c r="E401" s="1310"/>
      <c r="F401" s="1321"/>
      <c r="G401" s="1310"/>
      <c r="H401" s="1310"/>
      <c r="I401" s="1310"/>
      <c r="J401" s="1321"/>
      <c r="K401" s="1321"/>
      <c r="L401" s="1310"/>
      <c r="N401" s="1322">
        <f t="shared" ref="N401:N464" si="21">+H401*((K401-J401)+1)*B401</f>
        <v>0</v>
      </c>
      <c r="O401" s="1323">
        <f t="shared" ref="O401:O464" si="22">N401*L401</f>
        <v>0</v>
      </c>
      <c r="P401" s="1323">
        <f>O401/'1.5 Universal Data'!$E$36</f>
        <v>0</v>
      </c>
      <c r="R401" s="134"/>
      <c r="S401" s="134"/>
      <c r="T401" s="134"/>
      <c r="U401" s="134"/>
      <c r="V401" s="134"/>
      <c r="W401" s="134"/>
      <c r="X401" s="134"/>
      <c r="Y401" s="134"/>
      <c r="Z401" s="134"/>
      <c r="AA401" s="134"/>
      <c r="AB401" s="134"/>
      <c r="AC401" s="134"/>
      <c r="AD401" s="134"/>
      <c r="AE401" s="134"/>
    </row>
    <row r="402" spans="2:31">
      <c r="B402" s="1319">
        <f t="shared" si="20"/>
        <v>-1</v>
      </c>
      <c r="D402" s="1310"/>
      <c r="E402" s="1310"/>
      <c r="F402" s="1321"/>
      <c r="G402" s="1310"/>
      <c r="H402" s="1310"/>
      <c r="I402" s="1310"/>
      <c r="J402" s="1321"/>
      <c r="K402" s="1321"/>
      <c r="L402" s="1310"/>
      <c r="N402" s="1322">
        <f t="shared" si="21"/>
        <v>0</v>
      </c>
      <c r="O402" s="1323">
        <f t="shared" si="22"/>
        <v>0</v>
      </c>
      <c r="P402" s="1323">
        <f>O402/'1.5 Universal Data'!$E$36</f>
        <v>0</v>
      </c>
      <c r="R402" s="134"/>
      <c r="S402" s="134"/>
      <c r="T402" s="134"/>
      <c r="U402" s="134"/>
      <c r="V402" s="134"/>
      <c r="W402" s="134"/>
      <c r="X402" s="134"/>
      <c r="Y402" s="134"/>
      <c r="Z402" s="134"/>
      <c r="AA402" s="134"/>
      <c r="AB402" s="134"/>
      <c r="AC402" s="134"/>
      <c r="AD402" s="134"/>
      <c r="AE402" s="134"/>
    </row>
    <row r="403" spans="2:31">
      <c r="B403" s="1319">
        <f t="shared" si="20"/>
        <v>-1</v>
      </c>
      <c r="D403" s="1310"/>
      <c r="E403" s="1310"/>
      <c r="F403" s="1321"/>
      <c r="G403" s="1310"/>
      <c r="H403" s="1310"/>
      <c r="I403" s="1310"/>
      <c r="J403" s="1321"/>
      <c r="K403" s="1321"/>
      <c r="L403" s="1310"/>
      <c r="N403" s="1322">
        <f t="shared" si="21"/>
        <v>0</v>
      </c>
      <c r="O403" s="1323">
        <f t="shared" si="22"/>
        <v>0</v>
      </c>
      <c r="P403" s="1323">
        <f>O403/'1.5 Universal Data'!$E$36</f>
        <v>0</v>
      </c>
      <c r="R403" s="134"/>
      <c r="S403" s="134"/>
      <c r="T403" s="134"/>
      <c r="U403" s="134"/>
      <c r="V403" s="134"/>
      <c r="W403" s="134"/>
      <c r="X403" s="134"/>
      <c r="Y403" s="134"/>
      <c r="Z403" s="134"/>
      <c r="AA403" s="134"/>
      <c r="AB403" s="134"/>
      <c r="AC403" s="134"/>
      <c r="AD403" s="134"/>
      <c r="AE403" s="134"/>
    </row>
    <row r="404" spans="2:31">
      <c r="B404" s="1319">
        <f t="shared" si="20"/>
        <v>-1</v>
      </c>
      <c r="D404" s="1310"/>
      <c r="E404" s="1310"/>
      <c r="F404" s="1321"/>
      <c r="G404" s="1310"/>
      <c r="H404" s="1310"/>
      <c r="I404" s="1310"/>
      <c r="J404" s="1321"/>
      <c r="K404" s="1321"/>
      <c r="L404" s="1310"/>
      <c r="N404" s="1322">
        <f t="shared" si="21"/>
        <v>0</v>
      </c>
      <c r="O404" s="1323">
        <f t="shared" si="22"/>
        <v>0</v>
      </c>
      <c r="P404" s="1323">
        <f>O404/'1.5 Universal Data'!$E$36</f>
        <v>0</v>
      </c>
      <c r="R404" s="134"/>
      <c r="S404" s="134"/>
      <c r="T404" s="134"/>
      <c r="U404" s="134"/>
      <c r="V404" s="134"/>
      <c r="W404" s="134"/>
      <c r="X404" s="134"/>
      <c r="Y404" s="134"/>
      <c r="Z404" s="134"/>
      <c r="AA404" s="134"/>
      <c r="AB404" s="134"/>
      <c r="AC404" s="134"/>
      <c r="AD404" s="134"/>
      <c r="AE404" s="134"/>
    </row>
    <row r="405" spans="2:31">
      <c r="B405" s="1319">
        <f t="shared" si="20"/>
        <v>-1</v>
      </c>
      <c r="D405" s="1310"/>
      <c r="E405" s="1310"/>
      <c r="F405" s="1321"/>
      <c r="G405" s="1310"/>
      <c r="H405" s="1310"/>
      <c r="I405" s="1310"/>
      <c r="J405" s="1321"/>
      <c r="K405" s="1321"/>
      <c r="L405" s="1310"/>
      <c r="N405" s="1322">
        <f t="shared" si="21"/>
        <v>0</v>
      </c>
      <c r="O405" s="1323">
        <f t="shared" si="22"/>
        <v>0</v>
      </c>
      <c r="P405" s="1323">
        <f>O405/'1.5 Universal Data'!$E$36</f>
        <v>0</v>
      </c>
      <c r="R405" s="134"/>
      <c r="S405" s="134"/>
      <c r="T405" s="134"/>
      <c r="U405" s="134"/>
      <c r="V405" s="134"/>
      <c r="W405" s="134"/>
      <c r="X405" s="134"/>
      <c r="Y405" s="134"/>
      <c r="Z405" s="134"/>
      <c r="AA405" s="134"/>
      <c r="AB405" s="134"/>
      <c r="AC405" s="134"/>
      <c r="AD405" s="134"/>
      <c r="AE405" s="134"/>
    </row>
    <row r="406" spans="2:31">
      <c r="B406" s="1319">
        <f t="shared" si="20"/>
        <v>-1</v>
      </c>
      <c r="D406" s="1310"/>
      <c r="E406" s="1310"/>
      <c r="F406" s="1321"/>
      <c r="G406" s="1310"/>
      <c r="H406" s="1310"/>
      <c r="I406" s="1310"/>
      <c r="J406" s="1321"/>
      <c r="K406" s="1321"/>
      <c r="L406" s="1310"/>
      <c r="N406" s="1322">
        <f t="shared" si="21"/>
        <v>0</v>
      </c>
      <c r="O406" s="1323">
        <f t="shared" si="22"/>
        <v>0</v>
      </c>
      <c r="P406" s="1323">
        <f>O406/'1.5 Universal Data'!$E$36</f>
        <v>0</v>
      </c>
      <c r="R406" s="134"/>
      <c r="S406" s="134"/>
      <c r="T406" s="134"/>
      <c r="U406" s="134"/>
      <c r="V406" s="134"/>
      <c r="W406" s="134"/>
      <c r="X406" s="134"/>
      <c r="Y406" s="134"/>
      <c r="Z406" s="134"/>
      <c r="AA406" s="134"/>
      <c r="AB406" s="134"/>
      <c r="AC406" s="134"/>
      <c r="AD406" s="134"/>
      <c r="AE406" s="134"/>
    </row>
    <row r="407" spans="2:31">
      <c r="B407" s="1319">
        <f t="shared" si="20"/>
        <v>-1</v>
      </c>
      <c r="D407" s="1310"/>
      <c r="E407" s="1310"/>
      <c r="F407" s="1321"/>
      <c r="G407" s="1310"/>
      <c r="H407" s="1310"/>
      <c r="I407" s="1310"/>
      <c r="J407" s="1321"/>
      <c r="K407" s="1321"/>
      <c r="L407" s="1310"/>
      <c r="N407" s="1322">
        <f t="shared" si="21"/>
        <v>0</v>
      </c>
      <c r="O407" s="1323">
        <f t="shared" si="22"/>
        <v>0</v>
      </c>
      <c r="P407" s="1323">
        <f>O407/'1.5 Universal Data'!$E$36</f>
        <v>0</v>
      </c>
      <c r="R407" s="134"/>
      <c r="S407" s="134"/>
      <c r="T407" s="134"/>
      <c r="U407" s="134"/>
      <c r="V407" s="134"/>
      <c r="W407" s="134"/>
      <c r="X407" s="134"/>
      <c r="Y407" s="134"/>
      <c r="Z407" s="134"/>
      <c r="AA407" s="134"/>
      <c r="AB407" s="134"/>
      <c r="AC407" s="134"/>
      <c r="AD407" s="134"/>
      <c r="AE407" s="134"/>
    </row>
    <row r="408" spans="2:31">
      <c r="B408" s="1319">
        <f t="shared" si="20"/>
        <v>-1</v>
      </c>
      <c r="D408" s="1310"/>
      <c r="E408" s="1310"/>
      <c r="F408" s="1321"/>
      <c r="G408" s="1310"/>
      <c r="H408" s="1310"/>
      <c r="I408" s="1310"/>
      <c r="J408" s="1321"/>
      <c r="K408" s="1321"/>
      <c r="L408" s="1310"/>
      <c r="N408" s="1322">
        <f t="shared" si="21"/>
        <v>0</v>
      </c>
      <c r="O408" s="1323">
        <f t="shared" si="22"/>
        <v>0</v>
      </c>
      <c r="P408" s="1323">
        <f>O408/'1.5 Universal Data'!$E$36</f>
        <v>0</v>
      </c>
      <c r="R408" s="134"/>
      <c r="S408" s="134"/>
      <c r="T408" s="134"/>
      <c r="U408" s="134"/>
      <c r="V408" s="134"/>
      <c r="W408" s="134"/>
      <c r="X408" s="134"/>
      <c r="Y408" s="134"/>
      <c r="Z408" s="134"/>
      <c r="AA408" s="134"/>
      <c r="AB408" s="134"/>
      <c r="AC408" s="134"/>
      <c r="AD408" s="134"/>
      <c r="AE408" s="134"/>
    </row>
    <row r="409" spans="2:31">
      <c r="B409" s="1319">
        <f t="shared" si="20"/>
        <v>-1</v>
      </c>
      <c r="D409" s="1310"/>
      <c r="E409" s="1310"/>
      <c r="F409" s="1321"/>
      <c r="G409" s="1310"/>
      <c r="H409" s="1310"/>
      <c r="I409" s="1310"/>
      <c r="J409" s="1321"/>
      <c r="K409" s="1321"/>
      <c r="L409" s="1310"/>
      <c r="N409" s="1322">
        <f t="shared" si="21"/>
        <v>0</v>
      </c>
      <c r="O409" s="1323">
        <f t="shared" si="22"/>
        <v>0</v>
      </c>
      <c r="P409" s="1323">
        <f>O409/'1.5 Universal Data'!$E$36</f>
        <v>0</v>
      </c>
      <c r="R409" s="134"/>
      <c r="S409" s="134"/>
      <c r="T409" s="134"/>
      <c r="U409" s="134"/>
      <c r="V409" s="134"/>
      <c r="W409" s="134"/>
      <c r="X409" s="134"/>
      <c r="Y409" s="134"/>
      <c r="Z409" s="134"/>
      <c r="AA409" s="134"/>
      <c r="AB409" s="134"/>
      <c r="AC409" s="134"/>
      <c r="AD409" s="134"/>
      <c r="AE409" s="134"/>
    </row>
    <row r="410" spans="2:31">
      <c r="B410" s="1319">
        <f t="shared" si="20"/>
        <v>-1</v>
      </c>
      <c r="D410" s="1310"/>
      <c r="E410" s="1310"/>
      <c r="F410" s="1321"/>
      <c r="G410" s="1310"/>
      <c r="H410" s="1310"/>
      <c r="I410" s="1310"/>
      <c r="J410" s="1321"/>
      <c r="K410" s="1321"/>
      <c r="L410" s="1310"/>
      <c r="N410" s="1322">
        <f t="shared" si="21"/>
        <v>0</v>
      </c>
      <c r="O410" s="1323">
        <f t="shared" si="22"/>
        <v>0</v>
      </c>
      <c r="P410" s="1323">
        <f>O410/'1.5 Universal Data'!$E$36</f>
        <v>0</v>
      </c>
      <c r="R410" s="134"/>
      <c r="S410" s="134"/>
      <c r="T410" s="134"/>
      <c r="U410" s="134"/>
      <c r="V410" s="134"/>
      <c r="W410" s="134"/>
      <c r="X410" s="134"/>
      <c r="Y410" s="134"/>
      <c r="Z410" s="134"/>
      <c r="AA410" s="134"/>
      <c r="AB410" s="134"/>
      <c r="AC410" s="134"/>
      <c r="AD410" s="134"/>
      <c r="AE410" s="134"/>
    </row>
    <row r="411" spans="2:31">
      <c r="B411" s="1319">
        <f t="shared" si="20"/>
        <v>-1</v>
      </c>
      <c r="D411" s="1310"/>
      <c r="E411" s="1310"/>
      <c r="F411" s="1321"/>
      <c r="G411" s="1310"/>
      <c r="H411" s="1310"/>
      <c r="I411" s="1310"/>
      <c r="J411" s="1321"/>
      <c r="K411" s="1321"/>
      <c r="L411" s="1310"/>
      <c r="N411" s="1322">
        <f t="shared" si="21"/>
        <v>0</v>
      </c>
      <c r="O411" s="1323">
        <f t="shared" si="22"/>
        <v>0</v>
      </c>
      <c r="P411" s="1323">
        <f>O411/'1.5 Universal Data'!$E$36</f>
        <v>0</v>
      </c>
      <c r="R411" s="134"/>
      <c r="S411" s="134"/>
      <c r="T411" s="134"/>
      <c r="U411" s="134"/>
      <c r="V411" s="134"/>
      <c r="W411" s="134"/>
      <c r="X411" s="134"/>
      <c r="Y411" s="134"/>
      <c r="Z411" s="134"/>
      <c r="AA411" s="134"/>
      <c r="AB411" s="134"/>
      <c r="AC411" s="134"/>
      <c r="AD411" s="134"/>
      <c r="AE411" s="134"/>
    </row>
    <row r="412" spans="2:31">
      <c r="B412" s="1319">
        <f t="shared" si="20"/>
        <v>-1</v>
      </c>
      <c r="D412" s="1310"/>
      <c r="E412" s="1310"/>
      <c r="F412" s="1321"/>
      <c r="G412" s="1310"/>
      <c r="H412" s="1310"/>
      <c r="I412" s="1310"/>
      <c r="J412" s="1321"/>
      <c r="K412" s="1321"/>
      <c r="L412" s="1310"/>
      <c r="N412" s="1322">
        <f t="shared" si="21"/>
        <v>0</v>
      </c>
      <c r="O412" s="1323">
        <f t="shared" si="22"/>
        <v>0</v>
      </c>
      <c r="P412" s="1323">
        <f>O412/'1.5 Universal Data'!$E$36</f>
        <v>0</v>
      </c>
      <c r="R412" s="134"/>
      <c r="S412" s="134"/>
      <c r="T412" s="134"/>
      <c r="U412" s="134"/>
      <c r="V412" s="134"/>
      <c r="W412" s="134"/>
      <c r="X412" s="134"/>
      <c r="Y412" s="134"/>
      <c r="Z412" s="134"/>
      <c r="AA412" s="134"/>
      <c r="AB412" s="134"/>
      <c r="AC412" s="134"/>
      <c r="AD412" s="134"/>
      <c r="AE412" s="134"/>
    </row>
    <row r="413" spans="2:31">
      <c r="B413" s="1319">
        <f t="shared" si="20"/>
        <v>-1</v>
      </c>
      <c r="D413" s="1310"/>
      <c r="E413" s="1310"/>
      <c r="F413" s="1321"/>
      <c r="G413" s="1310"/>
      <c r="H413" s="1310"/>
      <c r="I413" s="1310"/>
      <c r="J413" s="1321"/>
      <c r="K413" s="1321"/>
      <c r="L413" s="1310"/>
      <c r="N413" s="1322">
        <f t="shared" si="21"/>
        <v>0</v>
      </c>
      <c r="O413" s="1323">
        <f t="shared" si="22"/>
        <v>0</v>
      </c>
      <c r="P413" s="1323">
        <f>O413/'1.5 Universal Data'!$E$36</f>
        <v>0</v>
      </c>
      <c r="R413" s="134"/>
      <c r="S413" s="134"/>
      <c r="T413" s="134"/>
      <c r="U413" s="134"/>
      <c r="V413" s="134"/>
      <c r="W413" s="134"/>
      <c r="X413" s="134"/>
      <c r="Y413" s="134"/>
      <c r="Z413" s="134"/>
      <c r="AA413" s="134"/>
      <c r="AB413" s="134"/>
      <c r="AC413" s="134"/>
      <c r="AD413" s="134"/>
      <c r="AE413" s="134"/>
    </row>
    <row r="414" spans="2:31">
      <c r="B414" s="1319">
        <f t="shared" si="20"/>
        <v>-1</v>
      </c>
      <c r="D414" s="1310"/>
      <c r="E414" s="1310"/>
      <c r="F414" s="1321"/>
      <c r="G414" s="1310"/>
      <c r="H414" s="1310"/>
      <c r="I414" s="1310"/>
      <c r="J414" s="1321"/>
      <c r="K414" s="1321"/>
      <c r="L414" s="1310"/>
      <c r="N414" s="1322">
        <f t="shared" si="21"/>
        <v>0</v>
      </c>
      <c r="O414" s="1323">
        <f t="shared" si="22"/>
        <v>0</v>
      </c>
      <c r="P414" s="1323">
        <f>O414/'1.5 Universal Data'!$E$36</f>
        <v>0</v>
      </c>
      <c r="R414" s="134"/>
      <c r="S414" s="134"/>
      <c r="T414" s="134"/>
      <c r="U414" s="134"/>
      <c r="V414" s="134"/>
      <c r="W414" s="134"/>
      <c r="X414" s="134"/>
      <c r="Y414" s="134"/>
      <c r="Z414" s="134"/>
      <c r="AA414" s="134"/>
      <c r="AB414" s="134"/>
      <c r="AC414" s="134"/>
      <c r="AD414" s="134"/>
      <c r="AE414" s="134"/>
    </row>
    <row r="415" spans="2:31">
      <c r="B415" s="1319">
        <f t="shared" si="20"/>
        <v>-1</v>
      </c>
      <c r="D415" s="1310"/>
      <c r="E415" s="1310"/>
      <c r="F415" s="1321"/>
      <c r="G415" s="1310"/>
      <c r="H415" s="1310"/>
      <c r="I415" s="1310"/>
      <c r="J415" s="1321"/>
      <c r="K415" s="1321"/>
      <c r="L415" s="1310"/>
      <c r="N415" s="1322">
        <f t="shared" si="21"/>
        <v>0</v>
      </c>
      <c r="O415" s="1323">
        <f t="shared" si="22"/>
        <v>0</v>
      </c>
      <c r="P415" s="1323">
        <f>O415/'1.5 Universal Data'!$E$36</f>
        <v>0</v>
      </c>
      <c r="R415" s="134"/>
      <c r="S415" s="134"/>
      <c r="T415" s="134"/>
      <c r="U415" s="134"/>
      <c r="V415" s="134"/>
      <c r="W415" s="134"/>
      <c r="X415" s="134"/>
      <c r="Y415" s="134"/>
      <c r="Z415" s="134"/>
      <c r="AA415" s="134"/>
      <c r="AB415" s="134"/>
      <c r="AC415" s="134"/>
      <c r="AD415" s="134"/>
      <c r="AE415" s="134"/>
    </row>
    <row r="416" spans="2:31">
      <c r="B416" s="1319">
        <f t="shared" si="20"/>
        <v>-1</v>
      </c>
      <c r="D416" s="1310"/>
      <c r="E416" s="1310"/>
      <c r="F416" s="1321"/>
      <c r="G416" s="1310"/>
      <c r="H416" s="1310"/>
      <c r="I416" s="1310"/>
      <c r="J416" s="1321"/>
      <c r="K416" s="1321"/>
      <c r="L416" s="1310"/>
      <c r="N416" s="1322">
        <f t="shared" si="21"/>
        <v>0</v>
      </c>
      <c r="O416" s="1323">
        <f t="shared" si="22"/>
        <v>0</v>
      </c>
      <c r="P416" s="1323">
        <f>O416/'1.5 Universal Data'!$E$36</f>
        <v>0</v>
      </c>
      <c r="R416" s="134"/>
      <c r="S416" s="134"/>
      <c r="T416" s="134"/>
      <c r="U416" s="134"/>
      <c r="V416" s="134"/>
      <c r="W416" s="134"/>
      <c r="X416" s="134"/>
      <c r="Y416" s="134"/>
      <c r="Z416" s="134"/>
      <c r="AA416" s="134"/>
      <c r="AB416" s="134"/>
      <c r="AC416" s="134"/>
      <c r="AD416" s="134"/>
      <c r="AE416" s="134"/>
    </row>
    <row r="417" spans="2:31">
      <c r="B417" s="1319">
        <f t="shared" si="20"/>
        <v>-1</v>
      </c>
      <c r="D417" s="1310"/>
      <c r="E417" s="1310"/>
      <c r="F417" s="1321"/>
      <c r="G417" s="1310"/>
      <c r="H417" s="1310"/>
      <c r="I417" s="1310"/>
      <c r="J417" s="1321"/>
      <c r="K417" s="1321"/>
      <c r="L417" s="1310"/>
      <c r="N417" s="1322">
        <f t="shared" si="21"/>
        <v>0</v>
      </c>
      <c r="O417" s="1323">
        <f t="shared" si="22"/>
        <v>0</v>
      </c>
      <c r="P417" s="1323">
        <f>O417/'1.5 Universal Data'!$E$36</f>
        <v>0</v>
      </c>
      <c r="R417" s="134"/>
      <c r="S417" s="134"/>
      <c r="T417" s="134"/>
      <c r="U417" s="134"/>
      <c r="V417" s="134"/>
      <c r="W417" s="134"/>
      <c r="X417" s="134"/>
      <c r="Y417" s="134"/>
      <c r="Z417" s="134"/>
      <c r="AA417" s="134"/>
      <c r="AB417" s="134"/>
      <c r="AC417" s="134"/>
      <c r="AD417" s="134"/>
      <c r="AE417" s="134"/>
    </row>
    <row r="418" spans="2:31">
      <c r="B418" s="1319">
        <f t="shared" si="20"/>
        <v>-1</v>
      </c>
      <c r="D418" s="1310"/>
      <c r="E418" s="1310"/>
      <c r="F418" s="1321"/>
      <c r="G418" s="1310"/>
      <c r="H418" s="1310"/>
      <c r="I418" s="1310"/>
      <c r="J418" s="1321"/>
      <c r="K418" s="1321"/>
      <c r="L418" s="1310"/>
      <c r="N418" s="1322">
        <f t="shared" si="21"/>
        <v>0</v>
      </c>
      <c r="O418" s="1323">
        <f t="shared" si="22"/>
        <v>0</v>
      </c>
      <c r="P418" s="1323">
        <f>O418/'1.5 Universal Data'!$E$36</f>
        <v>0</v>
      </c>
      <c r="R418" s="134"/>
      <c r="S418" s="134"/>
      <c r="T418" s="134"/>
      <c r="U418" s="134"/>
      <c r="V418" s="134"/>
      <c r="W418" s="134"/>
      <c r="X418" s="134"/>
      <c r="Y418" s="134"/>
      <c r="Z418" s="134"/>
      <c r="AA418" s="134"/>
      <c r="AB418" s="134"/>
      <c r="AC418" s="134"/>
      <c r="AD418" s="134"/>
      <c r="AE418" s="134"/>
    </row>
    <row r="419" spans="2:31">
      <c r="B419" s="1319">
        <f t="shared" si="20"/>
        <v>-1</v>
      </c>
      <c r="D419" s="1310"/>
      <c r="E419" s="1310"/>
      <c r="F419" s="1321"/>
      <c r="G419" s="1310"/>
      <c r="H419" s="1310"/>
      <c r="I419" s="1310"/>
      <c r="J419" s="1321"/>
      <c r="K419" s="1321"/>
      <c r="L419" s="1310"/>
      <c r="N419" s="1322">
        <f t="shared" si="21"/>
        <v>0</v>
      </c>
      <c r="O419" s="1323">
        <f t="shared" si="22"/>
        <v>0</v>
      </c>
      <c r="P419" s="1323">
        <f>O419/'1.5 Universal Data'!$E$36</f>
        <v>0</v>
      </c>
      <c r="R419" s="134"/>
      <c r="S419" s="134"/>
      <c r="T419" s="134"/>
      <c r="U419" s="134"/>
      <c r="V419" s="134"/>
      <c r="W419" s="134"/>
      <c r="X419" s="134"/>
      <c r="Y419" s="134"/>
      <c r="Z419" s="134"/>
      <c r="AA419" s="134"/>
      <c r="AB419" s="134"/>
      <c r="AC419" s="134"/>
      <c r="AD419" s="134"/>
      <c r="AE419" s="134"/>
    </row>
    <row r="420" spans="2:31">
      <c r="B420" s="1319">
        <f t="shared" si="20"/>
        <v>-1</v>
      </c>
      <c r="D420" s="1310"/>
      <c r="E420" s="1310"/>
      <c r="F420" s="1321"/>
      <c r="G420" s="1310"/>
      <c r="H420" s="1310"/>
      <c r="I420" s="1310"/>
      <c r="J420" s="1321"/>
      <c r="K420" s="1321"/>
      <c r="L420" s="1310"/>
      <c r="N420" s="1322">
        <f t="shared" si="21"/>
        <v>0</v>
      </c>
      <c r="O420" s="1323">
        <f t="shared" si="22"/>
        <v>0</v>
      </c>
      <c r="P420" s="1323">
        <f>O420/'1.5 Universal Data'!$E$36</f>
        <v>0</v>
      </c>
      <c r="R420" s="134"/>
      <c r="S420" s="134"/>
      <c r="T420" s="134"/>
      <c r="U420" s="134"/>
      <c r="V420" s="134"/>
      <c r="W420" s="134"/>
      <c r="X420" s="134"/>
      <c r="Y420" s="134"/>
      <c r="Z420" s="134"/>
      <c r="AA420" s="134"/>
      <c r="AB420" s="134"/>
      <c r="AC420" s="134"/>
      <c r="AD420" s="134"/>
      <c r="AE420" s="134"/>
    </row>
    <row r="421" spans="2:31">
      <c r="B421" s="1319">
        <f t="shared" si="20"/>
        <v>-1</v>
      </c>
      <c r="D421" s="1310"/>
      <c r="E421" s="1310"/>
      <c r="F421" s="1321"/>
      <c r="G421" s="1310"/>
      <c r="H421" s="1310"/>
      <c r="I421" s="1310"/>
      <c r="J421" s="1321"/>
      <c r="K421" s="1321"/>
      <c r="L421" s="1310"/>
      <c r="N421" s="1322">
        <f t="shared" si="21"/>
        <v>0</v>
      </c>
      <c r="O421" s="1323">
        <f t="shared" si="22"/>
        <v>0</v>
      </c>
      <c r="P421" s="1323">
        <f>O421/'1.5 Universal Data'!$E$36</f>
        <v>0</v>
      </c>
      <c r="R421" s="134"/>
      <c r="S421" s="134"/>
      <c r="T421" s="134"/>
      <c r="U421" s="134"/>
      <c r="V421" s="134"/>
      <c r="W421" s="134"/>
      <c r="X421" s="134"/>
      <c r="Y421" s="134"/>
      <c r="Z421" s="134"/>
      <c r="AA421" s="134"/>
      <c r="AB421" s="134"/>
      <c r="AC421" s="134"/>
      <c r="AD421" s="134"/>
      <c r="AE421" s="134"/>
    </row>
    <row r="422" spans="2:31">
      <c r="B422" s="1319">
        <f t="shared" si="20"/>
        <v>-1</v>
      </c>
      <c r="D422" s="1310"/>
      <c r="E422" s="1310"/>
      <c r="F422" s="1321"/>
      <c r="G422" s="1310"/>
      <c r="H422" s="1310"/>
      <c r="I422" s="1310"/>
      <c r="J422" s="1321"/>
      <c r="K422" s="1321"/>
      <c r="L422" s="1310"/>
      <c r="N422" s="1322">
        <f t="shared" si="21"/>
        <v>0</v>
      </c>
      <c r="O422" s="1323">
        <f t="shared" si="22"/>
        <v>0</v>
      </c>
      <c r="P422" s="1323">
        <f>O422/'1.5 Universal Data'!$E$36</f>
        <v>0</v>
      </c>
      <c r="R422" s="134"/>
      <c r="S422" s="134"/>
      <c r="T422" s="134"/>
      <c r="U422" s="134"/>
      <c r="V422" s="134"/>
      <c r="W422" s="134"/>
      <c r="X422" s="134"/>
      <c r="Y422" s="134"/>
      <c r="Z422" s="134"/>
      <c r="AA422" s="134"/>
      <c r="AB422" s="134"/>
      <c r="AC422" s="134"/>
      <c r="AD422" s="134"/>
      <c r="AE422" s="134"/>
    </row>
    <row r="423" spans="2:31">
      <c r="B423" s="1319">
        <f t="shared" si="20"/>
        <v>-1</v>
      </c>
      <c r="D423" s="1310"/>
      <c r="E423" s="1310"/>
      <c r="F423" s="1321"/>
      <c r="G423" s="1310"/>
      <c r="H423" s="1310"/>
      <c r="I423" s="1310"/>
      <c r="J423" s="1321"/>
      <c r="K423" s="1321"/>
      <c r="L423" s="1310"/>
      <c r="N423" s="1322">
        <f t="shared" si="21"/>
        <v>0</v>
      </c>
      <c r="O423" s="1323">
        <f t="shared" si="22"/>
        <v>0</v>
      </c>
      <c r="P423" s="1323">
        <f>O423/'1.5 Universal Data'!$E$36</f>
        <v>0</v>
      </c>
      <c r="R423" s="134"/>
      <c r="S423" s="134"/>
      <c r="T423" s="134"/>
      <c r="U423" s="134"/>
      <c r="V423" s="134"/>
      <c r="W423" s="134"/>
      <c r="X423" s="134"/>
      <c r="Y423" s="134"/>
      <c r="Z423" s="134"/>
      <c r="AA423" s="134"/>
      <c r="AB423" s="134"/>
      <c r="AC423" s="134"/>
      <c r="AD423" s="134"/>
      <c r="AE423" s="134"/>
    </row>
    <row r="424" spans="2:31">
      <c r="B424" s="1319">
        <f t="shared" si="20"/>
        <v>-1</v>
      </c>
      <c r="D424" s="1310"/>
      <c r="E424" s="1310"/>
      <c r="F424" s="1321"/>
      <c r="G424" s="1310"/>
      <c r="H424" s="1310"/>
      <c r="I424" s="1310"/>
      <c r="J424" s="1321"/>
      <c r="K424" s="1321"/>
      <c r="L424" s="1310"/>
      <c r="N424" s="1322">
        <f t="shared" si="21"/>
        <v>0</v>
      </c>
      <c r="O424" s="1323">
        <f t="shared" si="22"/>
        <v>0</v>
      </c>
      <c r="P424" s="1323">
        <f>O424/'1.5 Universal Data'!$E$36</f>
        <v>0</v>
      </c>
      <c r="R424" s="134"/>
      <c r="S424" s="134"/>
      <c r="T424" s="134"/>
      <c r="U424" s="134"/>
      <c r="V424" s="134"/>
      <c r="W424" s="134"/>
      <c r="X424" s="134"/>
      <c r="Y424" s="134"/>
      <c r="Z424" s="134"/>
      <c r="AA424" s="134"/>
      <c r="AB424" s="134"/>
      <c r="AC424" s="134"/>
      <c r="AD424" s="134"/>
      <c r="AE424" s="134"/>
    </row>
    <row r="425" spans="2:31">
      <c r="B425" s="1319">
        <f t="shared" si="20"/>
        <v>-1</v>
      </c>
      <c r="D425" s="1310"/>
      <c r="E425" s="1310"/>
      <c r="F425" s="1321"/>
      <c r="G425" s="1310"/>
      <c r="H425" s="1310"/>
      <c r="I425" s="1310"/>
      <c r="J425" s="1321"/>
      <c r="K425" s="1321"/>
      <c r="L425" s="1310"/>
      <c r="N425" s="1322">
        <f t="shared" si="21"/>
        <v>0</v>
      </c>
      <c r="O425" s="1323">
        <f t="shared" si="22"/>
        <v>0</v>
      </c>
      <c r="P425" s="1323">
        <f>O425/'1.5 Universal Data'!$E$36</f>
        <v>0</v>
      </c>
      <c r="R425" s="134"/>
      <c r="S425" s="134"/>
      <c r="T425" s="134"/>
      <c r="U425" s="134"/>
      <c r="V425" s="134"/>
      <c r="W425" s="134"/>
      <c r="X425" s="134"/>
      <c r="Y425" s="134"/>
      <c r="Z425" s="134"/>
      <c r="AA425" s="134"/>
      <c r="AB425" s="134"/>
      <c r="AC425" s="134"/>
      <c r="AD425" s="134"/>
      <c r="AE425" s="134"/>
    </row>
    <row r="426" spans="2:31">
      <c r="B426" s="1319">
        <f t="shared" si="20"/>
        <v>-1</v>
      </c>
      <c r="D426" s="1310"/>
      <c r="E426" s="1310"/>
      <c r="F426" s="1321"/>
      <c r="G426" s="1310"/>
      <c r="H426" s="1310"/>
      <c r="I426" s="1310"/>
      <c r="J426" s="1321"/>
      <c r="K426" s="1321"/>
      <c r="L426" s="1310"/>
      <c r="N426" s="1322">
        <f t="shared" si="21"/>
        <v>0</v>
      </c>
      <c r="O426" s="1323">
        <f t="shared" si="22"/>
        <v>0</v>
      </c>
      <c r="P426" s="1323">
        <f>O426/'1.5 Universal Data'!$E$36</f>
        <v>0</v>
      </c>
      <c r="R426" s="134"/>
      <c r="S426" s="134"/>
      <c r="T426" s="134"/>
      <c r="U426" s="134"/>
      <c r="V426" s="134"/>
      <c r="W426" s="134"/>
      <c r="X426" s="134"/>
      <c r="Y426" s="134"/>
      <c r="Z426" s="134"/>
      <c r="AA426" s="134"/>
      <c r="AB426" s="134"/>
      <c r="AC426" s="134"/>
      <c r="AD426" s="134"/>
      <c r="AE426" s="134"/>
    </row>
    <row r="427" spans="2:31">
      <c r="B427" s="1319">
        <f t="shared" si="20"/>
        <v>-1</v>
      </c>
      <c r="D427" s="1310"/>
      <c r="E427" s="1310"/>
      <c r="F427" s="1321"/>
      <c r="G427" s="1310"/>
      <c r="H427" s="1310"/>
      <c r="I427" s="1310"/>
      <c r="J427" s="1321"/>
      <c r="K427" s="1321"/>
      <c r="L427" s="1310"/>
      <c r="N427" s="1322">
        <f t="shared" si="21"/>
        <v>0</v>
      </c>
      <c r="O427" s="1323">
        <f t="shared" si="22"/>
        <v>0</v>
      </c>
      <c r="P427" s="1323">
        <f>O427/'1.5 Universal Data'!$E$36</f>
        <v>0</v>
      </c>
      <c r="R427" s="134"/>
      <c r="S427" s="134"/>
      <c r="T427" s="134"/>
      <c r="U427" s="134"/>
      <c r="V427" s="134"/>
      <c r="W427" s="134"/>
      <c r="X427" s="134"/>
      <c r="Y427" s="134"/>
      <c r="Z427" s="134"/>
      <c r="AA427" s="134"/>
      <c r="AB427" s="134"/>
      <c r="AC427" s="134"/>
      <c r="AD427" s="134"/>
      <c r="AE427" s="134"/>
    </row>
    <row r="428" spans="2:31">
      <c r="B428" s="1319">
        <f t="shared" si="20"/>
        <v>-1</v>
      </c>
      <c r="D428" s="1310"/>
      <c r="E428" s="1310"/>
      <c r="F428" s="1321"/>
      <c r="G428" s="1310"/>
      <c r="H428" s="1310"/>
      <c r="I428" s="1310"/>
      <c r="J428" s="1321"/>
      <c r="K428" s="1321"/>
      <c r="L428" s="1310"/>
      <c r="N428" s="1322">
        <f t="shared" si="21"/>
        <v>0</v>
      </c>
      <c r="O428" s="1323">
        <f t="shared" si="22"/>
        <v>0</v>
      </c>
      <c r="P428" s="1323">
        <f>O428/'1.5 Universal Data'!$E$36</f>
        <v>0</v>
      </c>
      <c r="R428" s="134"/>
      <c r="S428" s="134"/>
      <c r="T428" s="134"/>
      <c r="U428" s="134"/>
      <c r="V428" s="134"/>
      <c r="W428" s="134"/>
      <c r="X428" s="134"/>
      <c r="Y428" s="134"/>
      <c r="Z428" s="134"/>
      <c r="AA428" s="134"/>
      <c r="AB428" s="134"/>
      <c r="AC428" s="134"/>
      <c r="AD428" s="134"/>
      <c r="AE428" s="134"/>
    </row>
    <row r="429" spans="2:31">
      <c r="B429" s="1319">
        <f t="shared" si="20"/>
        <v>-1</v>
      </c>
      <c r="D429" s="1310"/>
      <c r="E429" s="1310"/>
      <c r="F429" s="1321"/>
      <c r="G429" s="1310"/>
      <c r="H429" s="1310"/>
      <c r="I429" s="1310"/>
      <c r="J429" s="1321"/>
      <c r="K429" s="1321"/>
      <c r="L429" s="1310"/>
      <c r="N429" s="1322">
        <f t="shared" si="21"/>
        <v>0</v>
      </c>
      <c r="O429" s="1323">
        <f t="shared" si="22"/>
        <v>0</v>
      </c>
      <c r="P429" s="1323">
        <f>O429/'1.5 Universal Data'!$E$36</f>
        <v>0</v>
      </c>
      <c r="R429" s="134"/>
      <c r="S429" s="134"/>
      <c r="T429" s="134"/>
      <c r="U429" s="134"/>
      <c r="V429" s="134"/>
      <c r="W429" s="134"/>
      <c r="X429" s="134"/>
      <c r="Y429" s="134"/>
      <c r="Z429" s="134"/>
      <c r="AA429" s="134"/>
      <c r="AB429" s="134"/>
      <c r="AC429" s="134"/>
      <c r="AD429" s="134"/>
      <c r="AE429" s="134"/>
    </row>
    <row r="430" spans="2:31">
      <c r="B430" s="1319">
        <f t="shared" si="20"/>
        <v>-1</v>
      </c>
      <c r="D430" s="1310"/>
      <c r="E430" s="1310"/>
      <c r="F430" s="1321"/>
      <c r="G430" s="1310"/>
      <c r="H430" s="1310"/>
      <c r="I430" s="1310"/>
      <c r="J430" s="1321"/>
      <c r="K430" s="1321"/>
      <c r="L430" s="1310"/>
      <c r="N430" s="1322">
        <f t="shared" si="21"/>
        <v>0</v>
      </c>
      <c r="O430" s="1323">
        <f t="shared" si="22"/>
        <v>0</v>
      </c>
      <c r="P430" s="1323">
        <f>O430/'1.5 Universal Data'!$E$36</f>
        <v>0</v>
      </c>
      <c r="R430" s="134"/>
      <c r="S430" s="134"/>
      <c r="T430" s="134"/>
      <c r="U430" s="134"/>
      <c r="V430" s="134"/>
      <c r="W430" s="134"/>
      <c r="X430" s="134"/>
      <c r="Y430" s="134"/>
      <c r="Z430" s="134"/>
      <c r="AA430" s="134"/>
      <c r="AB430" s="134"/>
      <c r="AC430" s="134"/>
      <c r="AD430" s="134"/>
      <c r="AE430" s="134"/>
    </row>
    <row r="431" spans="2:31">
      <c r="B431" s="1319">
        <f t="shared" si="20"/>
        <v>-1</v>
      </c>
      <c r="D431" s="1310"/>
      <c r="E431" s="1310"/>
      <c r="F431" s="1321"/>
      <c r="G431" s="1310"/>
      <c r="H431" s="1310"/>
      <c r="I431" s="1310"/>
      <c r="J431" s="1321"/>
      <c r="K431" s="1321"/>
      <c r="L431" s="1310"/>
      <c r="N431" s="1322">
        <f t="shared" si="21"/>
        <v>0</v>
      </c>
      <c r="O431" s="1323">
        <f t="shared" si="22"/>
        <v>0</v>
      </c>
      <c r="P431" s="1323">
        <f>O431/'1.5 Universal Data'!$E$36</f>
        <v>0</v>
      </c>
      <c r="R431" s="134"/>
      <c r="S431" s="134"/>
      <c r="T431" s="134"/>
      <c r="U431" s="134"/>
      <c r="V431" s="134"/>
      <c r="W431" s="134"/>
      <c r="X431" s="134"/>
      <c r="Y431" s="134"/>
      <c r="Z431" s="134"/>
      <c r="AA431" s="134"/>
      <c r="AB431" s="134"/>
      <c r="AC431" s="134"/>
      <c r="AD431" s="134"/>
      <c r="AE431" s="134"/>
    </row>
    <row r="432" spans="2:31">
      <c r="B432" s="1319">
        <f t="shared" si="20"/>
        <v>-1</v>
      </c>
      <c r="D432" s="1310"/>
      <c r="E432" s="1310"/>
      <c r="F432" s="1321"/>
      <c r="G432" s="1310"/>
      <c r="H432" s="1310"/>
      <c r="I432" s="1310"/>
      <c r="J432" s="1321"/>
      <c r="K432" s="1321"/>
      <c r="L432" s="1310"/>
      <c r="N432" s="1322">
        <f t="shared" si="21"/>
        <v>0</v>
      </c>
      <c r="O432" s="1323">
        <f t="shared" si="22"/>
        <v>0</v>
      </c>
      <c r="P432" s="1323">
        <f>O432/'1.5 Universal Data'!$E$36</f>
        <v>0</v>
      </c>
      <c r="R432" s="134"/>
      <c r="S432" s="134"/>
      <c r="T432" s="134"/>
      <c r="U432" s="134"/>
      <c r="V432" s="134"/>
      <c r="W432" s="134"/>
      <c r="X432" s="134"/>
      <c r="Y432" s="134"/>
      <c r="Z432" s="134"/>
      <c r="AA432" s="134"/>
      <c r="AB432" s="134"/>
      <c r="AC432" s="134"/>
      <c r="AD432" s="134"/>
      <c r="AE432" s="134"/>
    </row>
    <row r="433" spans="2:31">
      <c r="B433" s="1319">
        <f t="shared" si="20"/>
        <v>-1</v>
      </c>
      <c r="D433" s="1310"/>
      <c r="E433" s="1310"/>
      <c r="F433" s="1321"/>
      <c r="G433" s="1310"/>
      <c r="H433" s="1310"/>
      <c r="I433" s="1310"/>
      <c r="J433" s="1321"/>
      <c r="K433" s="1321"/>
      <c r="L433" s="1310"/>
      <c r="N433" s="1322">
        <f t="shared" si="21"/>
        <v>0</v>
      </c>
      <c r="O433" s="1323">
        <f t="shared" si="22"/>
        <v>0</v>
      </c>
      <c r="P433" s="1323">
        <f>O433/'1.5 Universal Data'!$E$36</f>
        <v>0</v>
      </c>
      <c r="R433" s="134"/>
      <c r="S433" s="134"/>
      <c r="T433" s="134"/>
      <c r="U433" s="134"/>
      <c r="V433" s="134"/>
      <c r="W433" s="134"/>
      <c r="X433" s="134"/>
      <c r="Y433" s="134"/>
      <c r="Z433" s="134"/>
      <c r="AA433" s="134"/>
      <c r="AB433" s="134"/>
      <c r="AC433" s="134"/>
      <c r="AD433" s="134"/>
      <c r="AE433" s="134"/>
    </row>
    <row r="434" spans="2:31">
      <c r="B434" s="1319">
        <f t="shared" si="20"/>
        <v>-1</v>
      </c>
      <c r="D434" s="1310"/>
      <c r="E434" s="1310"/>
      <c r="F434" s="1321"/>
      <c r="G434" s="1310"/>
      <c r="H434" s="1310"/>
      <c r="I434" s="1310"/>
      <c r="J434" s="1321"/>
      <c r="K434" s="1321"/>
      <c r="L434" s="1310"/>
      <c r="N434" s="1322">
        <f t="shared" si="21"/>
        <v>0</v>
      </c>
      <c r="O434" s="1323">
        <f t="shared" si="22"/>
        <v>0</v>
      </c>
      <c r="P434" s="1323">
        <f>O434/'1.5 Universal Data'!$E$36</f>
        <v>0</v>
      </c>
      <c r="R434" s="134"/>
      <c r="S434" s="134"/>
      <c r="T434" s="134"/>
      <c r="U434" s="134"/>
      <c r="V434" s="134"/>
      <c r="W434" s="134"/>
      <c r="X434" s="134"/>
      <c r="Y434" s="134"/>
      <c r="Z434" s="134"/>
      <c r="AA434" s="134"/>
      <c r="AB434" s="134"/>
      <c r="AC434" s="134"/>
      <c r="AD434" s="134"/>
      <c r="AE434" s="134"/>
    </row>
    <row r="435" spans="2:31">
      <c r="B435" s="1319">
        <f t="shared" si="20"/>
        <v>-1</v>
      </c>
      <c r="D435" s="1310"/>
      <c r="E435" s="1310"/>
      <c r="F435" s="1321"/>
      <c r="G435" s="1310"/>
      <c r="H435" s="1310"/>
      <c r="I435" s="1310"/>
      <c r="J435" s="1321"/>
      <c r="K435" s="1321"/>
      <c r="L435" s="1310"/>
      <c r="N435" s="1322">
        <f t="shared" si="21"/>
        <v>0</v>
      </c>
      <c r="O435" s="1323">
        <f t="shared" si="22"/>
        <v>0</v>
      </c>
      <c r="P435" s="1323">
        <f>O435/'1.5 Universal Data'!$E$36</f>
        <v>0</v>
      </c>
      <c r="R435" s="134"/>
      <c r="S435" s="134"/>
      <c r="T435" s="134"/>
      <c r="U435" s="134"/>
      <c r="V435" s="134"/>
      <c r="W435" s="134"/>
      <c r="X435" s="134"/>
      <c r="Y435" s="134"/>
      <c r="Z435" s="134"/>
      <c r="AA435" s="134"/>
      <c r="AB435" s="134"/>
      <c r="AC435" s="134"/>
      <c r="AD435" s="134"/>
      <c r="AE435" s="134"/>
    </row>
    <row r="436" spans="2:31">
      <c r="B436" s="1319">
        <f t="shared" si="20"/>
        <v>-1</v>
      </c>
      <c r="D436" s="1310"/>
      <c r="E436" s="1310"/>
      <c r="F436" s="1321"/>
      <c r="G436" s="1310"/>
      <c r="H436" s="1310"/>
      <c r="I436" s="1310"/>
      <c r="J436" s="1321"/>
      <c r="K436" s="1321"/>
      <c r="L436" s="1310"/>
      <c r="N436" s="1322">
        <f t="shared" si="21"/>
        <v>0</v>
      </c>
      <c r="O436" s="1323">
        <f t="shared" si="22"/>
        <v>0</v>
      </c>
      <c r="P436" s="1323">
        <f>O436/'1.5 Universal Data'!$E$36</f>
        <v>0</v>
      </c>
      <c r="R436" s="134"/>
      <c r="S436" s="134"/>
      <c r="T436" s="134"/>
      <c r="U436" s="134"/>
      <c r="V436" s="134"/>
      <c r="W436" s="134"/>
      <c r="X436" s="134"/>
      <c r="Y436" s="134"/>
      <c r="Z436" s="134"/>
      <c r="AA436" s="134"/>
      <c r="AB436" s="134"/>
      <c r="AC436" s="134"/>
      <c r="AD436" s="134"/>
      <c r="AE436" s="134"/>
    </row>
    <row r="437" spans="2:31">
      <c r="B437" s="1319">
        <f t="shared" si="20"/>
        <v>-1</v>
      </c>
      <c r="D437" s="1310"/>
      <c r="E437" s="1310"/>
      <c r="F437" s="1321"/>
      <c r="G437" s="1310"/>
      <c r="H437" s="1310"/>
      <c r="I437" s="1310"/>
      <c r="J437" s="1321"/>
      <c r="K437" s="1321"/>
      <c r="L437" s="1310"/>
      <c r="N437" s="1322">
        <f t="shared" si="21"/>
        <v>0</v>
      </c>
      <c r="O437" s="1323">
        <f t="shared" si="22"/>
        <v>0</v>
      </c>
      <c r="P437" s="1323">
        <f>O437/'1.5 Universal Data'!$E$36</f>
        <v>0</v>
      </c>
      <c r="R437" s="134"/>
      <c r="S437" s="134"/>
      <c r="T437" s="134"/>
      <c r="U437" s="134"/>
      <c r="V437" s="134"/>
      <c r="W437" s="134"/>
      <c r="X437" s="134"/>
      <c r="Y437" s="134"/>
      <c r="Z437" s="134"/>
      <c r="AA437" s="134"/>
      <c r="AB437" s="134"/>
      <c r="AC437" s="134"/>
      <c r="AD437" s="134"/>
      <c r="AE437" s="134"/>
    </row>
    <row r="438" spans="2:31">
      <c r="B438" s="1319">
        <f t="shared" si="20"/>
        <v>-1</v>
      </c>
      <c r="D438" s="1310"/>
      <c r="E438" s="1310"/>
      <c r="F438" s="1321"/>
      <c r="G438" s="1310"/>
      <c r="H438" s="1310"/>
      <c r="I438" s="1310"/>
      <c r="J438" s="1321"/>
      <c r="K438" s="1321"/>
      <c r="L438" s="1310"/>
      <c r="N438" s="1322">
        <f t="shared" si="21"/>
        <v>0</v>
      </c>
      <c r="O438" s="1323">
        <f t="shared" si="22"/>
        <v>0</v>
      </c>
      <c r="P438" s="1323">
        <f>O438/'1.5 Universal Data'!$E$36</f>
        <v>0</v>
      </c>
      <c r="R438" s="134"/>
      <c r="S438" s="134"/>
      <c r="T438" s="134"/>
      <c r="U438" s="134"/>
      <c r="V438" s="134"/>
      <c r="W438" s="134"/>
      <c r="X438" s="134"/>
      <c r="Y438" s="134"/>
      <c r="Z438" s="134"/>
      <c r="AA438" s="134"/>
      <c r="AB438" s="134"/>
      <c r="AC438" s="134"/>
      <c r="AD438" s="134"/>
      <c r="AE438" s="134"/>
    </row>
    <row r="439" spans="2:31">
      <c r="B439" s="1319">
        <f t="shared" si="20"/>
        <v>-1</v>
      </c>
      <c r="D439" s="1310"/>
      <c r="E439" s="1310"/>
      <c r="F439" s="1321"/>
      <c r="G439" s="1310"/>
      <c r="H439" s="1310"/>
      <c r="I439" s="1310"/>
      <c r="J439" s="1321"/>
      <c r="K439" s="1321"/>
      <c r="L439" s="1310"/>
      <c r="N439" s="1322">
        <f t="shared" si="21"/>
        <v>0</v>
      </c>
      <c r="O439" s="1323">
        <f t="shared" si="22"/>
        <v>0</v>
      </c>
      <c r="P439" s="1323">
        <f>O439/'1.5 Universal Data'!$E$36</f>
        <v>0</v>
      </c>
      <c r="R439" s="134"/>
      <c r="S439" s="134"/>
      <c r="T439" s="134"/>
      <c r="U439" s="134"/>
      <c r="V439" s="134"/>
      <c r="W439" s="134"/>
      <c r="X439" s="134"/>
      <c r="Y439" s="134"/>
      <c r="Z439" s="134"/>
      <c r="AA439" s="134"/>
      <c r="AB439" s="134"/>
      <c r="AC439" s="134"/>
      <c r="AD439" s="134"/>
      <c r="AE439" s="134"/>
    </row>
    <row r="440" spans="2:31">
      <c r="B440" s="1319">
        <f t="shared" si="20"/>
        <v>-1</v>
      </c>
      <c r="D440" s="1310"/>
      <c r="E440" s="1310"/>
      <c r="F440" s="1321"/>
      <c r="G440" s="1310"/>
      <c r="H440" s="1310"/>
      <c r="I440" s="1310"/>
      <c r="J440" s="1321"/>
      <c r="K440" s="1321"/>
      <c r="L440" s="1310"/>
      <c r="N440" s="1322">
        <f t="shared" si="21"/>
        <v>0</v>
      </c>
      <c r="O440" s="1323">
        <f t="shared" si="22"/>
        <v>0</v>
      </c>
      <c r="P440" s="1323">
        <f>O440/'1.5 Universal Data'!$E$36</f>
        <v>0</v>
      </c>
      <c r="R440" s="134"/>
      <c r="S440" s="134"/>
      <c r="T440" s="134"/>
      <c r="U440" s="134"/>
      <c r="V440" s="134"/>
      <c r="W440" s="134"/>
      <c r="X440" s="134"/>
      <c r="Y440" s="134"/>
      <c r="Z440" s="134"/>
      <c r="AA440" s="134"/>
      <c r="AB440" s="134"/>
      <c r="AC440" s="134"/>
      <c r="AD440" s="134"/>
      <c r="AE440" s="134"/>
    </row>
    <row r="441" spans="2:31">
      <c r="B441" s="1319">
        <f t="shared" si="20"/>
        <v>-1</v>
      </c>
      <c r="D441" s="1310"/>
      <c r="E441" s="1310"/>
      <c r="F441" s="1321"/>
      <c r="G441" s="1310"/>
      <c r="H441" s="1310"/>
      <c r="I441" s="1310"/>
      <c r="J441" s="1321"/>
      <c r="K441" s="1321"/>
      <c r="L441" s="1310"/>
      <c r="N441" s="1322">
        <f t="shared" si="21"/>
        <v>0</v>
      </c>
      <c r="O441" s="1323">
        <f t="shared" si="22"/>
        <v>0</v>
      </c>
      <c r="P441" s="1323">
        <f>O441/'1.5 Universal Data'!$E$36</f>
        <v>0</v>
      </c>
      <c r="R441" s="134"/>
      <c r="S441" s="134"/>
      <c r="T441" s="134"/>
      <c r="U441" s="134"/>
      <c r="V441" s="134"/>
      <c r="W441" s="134"/>
      <c r="X441" s="134"/>
      <c r="Y441" s="134"/>
      <c r="Z441" s="134"/>
      <c r="AA441" s="134"/>
      <c r="AB441" s="134"/>
      <c r="AC441" s="134"/>
      <c r="AD441" s="134"/>
      <c r="AE441" s="134"/>
    </row>
    <row r="442" spans="2:31">
      <c r="B442" s="1319">
        <f t="shared" si="20"/>
        <v>-1</v>
      </c>
      <c r="D442" s="1310"/>
      <c r="E442" s="1310"/>
      <c r="F442" s="1321"/>
      <c r="G442" s="1310"/>
      <c r="H442" s="1310"/>
      <c r="I442" s="1310"/>
      <c r="J442" s="1321"/>
      <c r="K442" s="1321"/>
      <c r="L442" s="1310"/>
      <c r="N442" s="1322">
        <f t="shared" si="21"/>
        <v>0</v>
      </c>
      <c r="O442" s="1323">
        <f t="shared" si="22"/>
        <v>0</v>
      </c>
      <c r="P442" s="1323">
        <f>O442/'1.5 Universal Data'!$E$36</f>
        <v>0</v>
      </c>
      <c r="R442" s="134"/>
      <c r="S442" s="134"/>
      <c r="T442" s="134"/>
      <c r="U442" s="134"/>
      <c r="V442" s="134"/>
      <c r="W442" s="134"/>
      <c r="X442" s="134"/>
      <c r="Y442" s="134"/>
      <c r="Z442" s="134"/>
      <c r="AA442" s="134"/>
      <c r="AB442" s="134"/>
      <c r="AC442" s="134"/>
      <c r="AD442" s="134"/>
      <c r="AE442" s="134"/>
    </row>
    <row r="443" spans="2:31">
      <c r="B443" s="1319">
        <f t="shared" si="20"/>
        <v>-1</v>
      </c>
      <c r="D443" s="1310"/>
      <c r="E443" s="1310"/>
      <c r="F443" s="1321"/>
      <c r="G443" s="1310"/>
      <c r="H443" s="1310"/>
      <c r="I443" s="1310"/>
      <c r="J443" s="1321"/>
      <c r="K443" s="1321"/>
      <c r="L443" s="1310"/>
      <c r="N443" s="1322">
        <f t="shared" si="21"/>
        <v>0</v>
      </c>
      <c r="O443" s="1323">
        <f t="shared" si="22"/>
        <v>0</v>
      </c>
      <c r="P443" s="1323">
        <f>O443/'1.5 Universal Data'!$E$36</f>
        <v>0</v>
      </c>
      <c r="R443" s="134"/>
      <c r="S443" s="134"/>
      <c r="T443" s="134"/>
      <c r="U443" s="134"/>
      <c r="V443" s="134"/>
      <c r="W443" s="134"/>
      <c r="X443" s="134"/>
      <c r="Y443" s="134"/>
      <c r="Z443" s="134"/>
      <c r="AA443" s="134"/>
      <c r="AB443" s="134"/>
      <c r="AC443" s="134"/>
      <c r="AD443" s="134"/>
      <c r="AE443" s="134"/>
    </row>
    <row r="444" spans="2:31">
      <c r="B444" s="1319">
        <f t="shared" si="20"/>
        <v>-1</v>
      </c>
      <c r="D444" s="1310"/>
      <c r="E444" s="1310"/>
      <c r="F444" s="1321"/>
      <c r="G444" s="1310"/>
      <c r="H444" s="1310"/>
      <c r="I444" s="1310"/>
      <c r="J444" s="1321"/>
      <c r="K444" s="1321"/>
      <c r="L444" s="1310"/>
      <c r="N444" s="1322">
        <f t="shared" si="21"/>
        <v>0</v>
      </c>
      <c r="O444" s="1323">
        <f t="shared" si="22"/>
        <v>0</v>
      </c>
      <c r="P444" s="1323">
        <f>O444/'1.5 Universal Data'!$E$36</f>
        <v>0</v>
      </c>
      <c r="R444" s="134"/>
      <c r="S444" s="134"/>
      <c r="T444" s="134"/>
      <c r="U444" s="134"/>
      <c r="V444" s="134"/>
      <c r="W444" s="134"/>
      <c r="X444" s="134"/>
      <c r="Y444" s="134"/>
      <c r="Z444" s="134"/>
      <c r="AA444" s="134"/>
      <c r="AB444" s="134"/>
      <c r="AC444" s="134"/>
      <c r="AD444" s="134"/>
      <c r="AE444" s="134"/>
    </row>
    <row r="445" spans="2:31">
      <c r="B445" s="1319">
        <f t="shared" si="20"/>
        <v>-1</v>
      </c>
      <c r="D445" s="1310"/>
      <c r="E445" s="1310"/>
      <c r="F445" s="1321"/>
      <c r="G445" s="1310"/>
      <c r="H445" s="1310"/>
      <c r="I445" s="1310"/>
      <c r="J445" s="1321"/>
      <c r="K445" s="1321"/>
      <c r="L445" s="1310"/>
      <c r="N445" s="1322">
        <f t="shared" si="21"/>
        <v>0</v>
      </c>
      <c r="O445" s="1323">
        <f t="shared" si="22"/>
        <v>0</v>
      </c>
      <c r="P445" s="1323">
        <f>O445/'1.5 Universal Data'!$E$36</f>
        <v>0</v>
      </c>
      <c r="R445" s="134"/>
      <c r="S445" s="134"/>
      <c r="T445" s="134"/>
      <c r="U445" s="134"/>
      <c r="V445" s="134"/>
      <c r="W445" s="134"/>
      <c r="X445" s="134"/>
      <c r="Y445" s="134"/>
      <c r="Z445" s="134"/>
      <c r="AA445" s="134"/>
      <c r="AB445" s="134"/>
      <c r="AC445" s="134"/>
      <c r="AD445" s="134"/>
      <c r="AE445" s="134"/>
    </row>
    <row r="446" spans="2:31">
      <c r="B446" s="1319">
        <f t="shared" si="20"/>
        <v>-1</v>
      </c>
      <c r="D446" s="1310"/>
      <c r="E446" s="1310"/>
      <c r="F446" s="1321"/>
      <c r="G446" s="1310"/>
      <c r="H446" s="1310"/>
      <c r="I446" s="1310"/>
      <c r="J446" s="1321"/>
      <c r="K446" s="1321"/>
      <c r="L446" s="1310"/>
      <c r="N446" s="1322">
        <f t="shared" si="21"/>
        <v>0</v>
      </c>
      <c r="O446" s="1323">
        <f t="shared" si="22"/>
        <v>0</v>
      </c>
      <c r="P446" s="1323">
        <f>O446/'1.5 Universal Data'!$E$36</f>
        <v>0</v>
      </c>
      <c r="R446" s="134"/>
      <c r="S446" s="134"/>
      <c r="T446" s="134"/>
      <c r="U446" s="134"/>
      <c r="V446" s="134"/>
      <c r="W446" s="134"/>
      <c r="X446" s="134"/>
      <c r="Y446" s="134"/>
      <c r="Z446" s="134"/>
      <c r="AA446" s="134"/>
      <c r="AB446" s="134"/>
      <c r="AC446" s="134"/>
      <c r="AD446" s="134"/>
      <c r="AE446" s="134"/>
    </row>
    <row r="447" spans="2:31">
      <c r="B447" s="1319">
        <f t="shared" si="20"/>
        <v>-1</v>
      </c>
      <c r="D447" s="1310"/>
      <c r="E447" s="1310"/>
      <c r="F447" s="1321"/>
      <c r="G447" s="1310"/>
      <c r="H447" s="1310"/>
      <c r="I447" s="1310"/>
      <c r="J447" s="1321"/>
      <c r="K447" s="1321"/>
      <c r="L447" s="1310"/>
      <c r="N447" s="1322">
        <f t="shared" si="21"/>
        <v>0</v>
      </c>
      <c r="O447" s="1323">
        <f t="shared" si="22"/>
        <v>0</v>
      </c>
      <c r="P447" s="1323">
        <f>O447/'1.5 Universal Data'!$E$36</f>
        <v>0</v>
      </c>
      <c r="R447" s="134"/>
      <c r="S447" s="134"/>
      <c r="T447" s="134"/>
      <c r="U447" s="134"/>
      <c r="V447" s="134"/>
      <c r="W447" s="134"/>
      <c r="X447" s="134"/>
      <c r="Y447" s="134"/>
      <c r="Z447" s="134"/>
      <c r="AA447" s="134"/>
      <c r="AB447" s="134"/>
      <c r="AC447" s="134"/>
      <c r="AD447" s="134"/>
      <c r="AE447" s="134"/>
    </row>
    <row r="448" spans="2:31">
      <c r="B448" s="1319">
        <f t="shared" si="20"/>
        <v>-1</v>
      </c>
      <c r="D448" s="1310"/>
      <c r="E448" s="1310"/>
      <c r="F448" s="1321"/>
      <c r="G448" s="1310"/>
      <c r="H448" s="1310"/>
      <c r="I448" s="1310"/>
      <c r="J448" s="1321"/>
      <c r="K448" s="1321"/>
      <c r="L448" s="1310"/>
      <c r="N448" s="1322">
        <f t="shared" si="21"/>
        <v>0</v>
      </c>
      <c r="O448" s="1323">
        <f t="shared" si="22"/>
        <v>0</v>
      </c>
      <c r="P448" s="1323">
        <f>O448/'1.5 Universal Data'!$E$36</f>
        <v>0</v>
      </c>
      <c r="R448" s="134"/>
      <c r="S448" s="134"/>
      <c r="T448" s="134"/>
      <c r="U448" s="134"/>
      <c r="V448" s="134"/>
      <c r="W448" s="134"/>
      <c r="X448" s="134"/>
      <c r="Y448" s="134"/>
      <c r="Z448" s="134"/>
      <c r="AA448" s="134"/>
      <c r="AB448" s="134"/>
      <c r="AC448" s="134"/>
      <c r="AD448" s="134"/>
      <c r="AE448" s="134"/>
    </row>
    <row r="449" spans="2:31">
      <c r="B449" s="1319">
        <f t="shared" si="20"/>
        <v>-1</v>
      </c>
      <c r="D449" s="1310"/>
      <c r="E449" s="1310"/>
      <c r="F449" s="1321"/>
      <c r="G449" s="1310"/>
      <c r="H449" s="1310"/>
      <c r="I449" s="1310"/>
      <c r="J449" s="1321"/>
      <c r="K449" s="1321"/>
      <c r="L449" s="1310"/>
      <c r="N449" s="1322">
        <f t="shared" si="21"/>
        <v>0</v>
      </c>
      <c r="O449" s="1323">
        <f t="shared" si="22"/>
        <v>0</v>
      </c>
      <c r="P449" s="1323">
        <f>O449/'1.5 Universal Data'!$E$36</f>
        <v>0</v>
      </c>
      <c r="R449" s="134"/>
      <c r="S449" s="134"/>
      <c r="T449" s="134"/>
      <c r="U449" s="134"/>
      <c r="V449" s="134"/>
      <c r="W449" s="134"/>
      <c r="X449" s="134"/>
      <c r="Y449" s="134"/>
      <c r="Z449" s="134"/>
      <c r="AA449" s="134"/>
      <c r="AB449" s="134"/>
      <c r="AC449" s="134"/>
      <c r="AD449" s="134"/>
      <c r="AE449" s="134"/>
    </row>
    <row r="450" spans="2:31">
      <c r="B450" s="1319">
        <f t="shared" si="20"/>
        <v>-1</v>
      </c>
      <c r="D450" s="1310"/>
      <c r="E450" s="1310"/>
      <c r="F450" s="1321"/>
      <c r="G450" s="1310"/>
      <c r="H450" s="1310"/>
      <c r="I450" s="1310"/>
      <c r="J450" s="1321"/>
      <c r="K450" s="1321"/>
      <c r="L450" s="1310"/>
      <c r="N450" s="1322">
        <f t="shared" si="21"/>
        <v>0</v>
      </c>
      <c r="O450" s="1323">
        <f t="shared" si="22"/>
        <v>0</v>
      </c>
      <c r="P450" s="1323">
        <f>O450/'1.5 Universal Data'!$E$36</f>
        <v>0</v>
      </c>
      <c r="R450" s="134"/>
      <c r="S450" s="134"/>
      <c r="T450" s="134"/>
      <c r="U450" s="134"/>
      <c r="V450" s="134"/>
      <c r="W450" s="134"/>
      <c r="X450" s="134"/>
      <c r="Y450" s="134"/>
      <c r="Z450" s="134"/>
      <c r="AA450" s="134"/>
      <c r="AB450" s="134"/>
      <c r="AC450" s="134"/>
      <c r="AD450" s="134"/>
      <c r="AE450" s="134"/>
    </row>
    <row r="451" spans="2:31">
      <c r="B451" s="1319">
        <f t="shared" si="20"/>
        <v>-1</v>
      </c>
      <c r="D451" s="1310"/>
      <c r="E451" s="1310"/>
      <c r="F451" s="1321"/>
      <c r="G451" s="1310"/>
      <c r="H451" s="1310"/>
      <c r="I451" s="1310"/>
      <c r="J451" s="1321"/>
      <c r="K451" s="1321"/>
      <c r="L451" s="1310"/>
      <c r="N451" s="1322">
        <f t="shared" si="21"/>
        <v>0</v>
      </c>
      <c r="O451" s="1323">
        <f t="shared" si="22"/>
        <v>0</v>
      </c>
      <c r="P451" s="1323">
        <f>O451/'1.5 Universal Data'!$E$36</f>
        <v>0</v>
      </c>
      <c r="R451" s="134"/>
      <c r="S451" s="134"/>
      <c r="T451" s="134"/>
      <c r="U451" s="134"/>
      <c r="V451" s="134"/>
      <c r="W451" s="134"/>
      <c r="X451" s="134"/>
      <c r="Y451" s="134"/>
      <c r="Z451" s="134"/>
      <c r="AA451" s="134"/>
      <c r="AB451" s="134"/>
      <c r="AC451" s="134"/>
      <c r="AD451" s="134"/>
      <c r="AE451" s="134"/>
    </row>
    <row r="452" spans="2:31">
      <c r="B452" s="1319">
        <f t="shared" si="20"/>
        <v>-1</v>
      </c>
      <c r="D452" s="1310"/>
      <c r="E452" s="1310"/>
      <c r="F452" s="1321"/>
      <c r="G452" s="1310"/>
      <c r="H452" s="1310"/>
      <c r="I452" s="1310"/>
      <c r="J452" s="1321"/>
      <c r="K452" s="1321"/>
      <c r="L452" s="1310"/>
      <c r="N452" s="1322">
        <f t="shared" si="21"/>
        <v>0</v>
      </c>
      <c r="O452" s="1323">
        <f t="shared" si="22"/>
        <v>0</v>
      </c>
      <c r="P452" s="1323">
        <f>O452/'1.5 Universal Data'!$E$36</f>
        <v>0</v>
      </c>
      <c r="R452" s="134"/>
      <c r="S452" s="134"/>
      <c r="T452" s="134"/>
      <c r="U452" s="134"/>
      <c r="V452" s="134"/>
      <c r="W452" s="134"/>
      <c r="X452" s="134"/>
      <c r="Y452" s="134"/>
      <c r="Z452" s="134"/>
      <c r="AA452" s="134"/>
      <c r="AB452" s="134"/>
      <c r="AC452" s="134"/>
      <c r="AD452" s="134"/>
      <c r="AE452" s="134"/>
    </row>
    <row r="453" spans="2:31">
      <c r="B453" s="1319">
        <f t="shared" si="20"/>
        <v>-1</v>
      </c>
      <c r="D453" s="1310"/>
      <c r="E453" s="1310"/>
      <c r="F453" s="1321"/>
      <c r="G453" s="1310"/>
      <c r="H453" s="1310"/>
      <c r="I453" s="1310"/>
      <c r="J453" s="1321"/>
      <c r="K453" s="1321"/>
      <c r="L453" s="1310"/>
      <c r="N453" s="1322">
        <f t="shared" si="21"/>
        <v>0</v>
      </c>
      <c r="O453" s="1323">
        <f t="shared" si="22"/>
        <v>0</v>
      </c>
      <c r="P453" s="1323">
        <f>O453/'1.5 Universal Data'!$E$36</f>
        <v>0</v>
      </c>
      <c r="R453" s="134"/>
      <c r="S453" s="134"/>
      <c r="T453" s="134"/>
      <c r="U453" s="134"/>
      <c r="V453" s="134"/>
      <c r="W453" s="134"/>
      <c r="X453" s="134"/>
      <c r="Y453" s="134"/>
      <c r="Z453" s="134"/>
      <c r="AA453" s="134"/>
      <c r="AB453" s="134"/>
      <c r="AC453" s="134"/>
      <c r="AD453" s="134"/>
      <c r="AE453" s="134"/>
    </row>
    <row r="454" spans="2:31">
      <c r="B454" s="1319">
        <f t="shared" si="20"/>
        <v>-1</v>
      </c>
      <c r="D454" s="1310"/>
      <c r="E454" s="1310"/>
      <c r="F454" s="1321"/>
      <c r="G454" s="1310"/>
      <c r="H454" s="1310"/>
      <c r="I454" s="1310"/>
      <c r="J454" s="1321"/>
      <c r="K454" s="1321"/>
      <c r="L454" s="1310"/>
      <c r="N454" s="1322">
        <f t="shared" si="21"/>
        <v>0</v>
      </c>
      <c r="O454" s="1323">
        <f t="shared" si="22"/>
        <v>0</v>
      </c>
      <c r="P454" s="1323">
        <f>O454/'1.5 Universal Data'!$E$36</f>
        <v>0</v>
      </c>
      <c r="R454" s="134"/>
      <c r="S454" s="134"/>
      <c r="T454" s="134"/>
      <c r="U454" s="134"/>
      <c r="V454" s="134"/>
      <c r="W454" s="134"/>
      <c r="X454" s="134"/>
      <c r="Y454" s="134"/>
      <c r="Z454" s="134"/>
      <c r="AA454" s="134"/>
      <c r="AB454" s="134"/>
      <c r="AC454" s="134"/>
      <c r="AD454" s="134"/>
      <c r="AE454" s="134"/>
    </row>
    <row r="455" spans="2:31">
      <c r="B455" s="1319">
        <f t="shared" si="20"/>
        <v>-1</v>
      </c>
      <c r="D455" s="1310"/>
      <c r="E455" s="1310"/>
      <c r="F455" s="1321"/>
      <c r="G455" s="1310"/>
      <c r="H455" s="1310"/>
      <c r="I455" s="1310"/>
      <c r="J455" s="1321"/>
      <c r="K455" s="1321"/>
      <c r="L455" s="1310"/>
      <c r="N455" s="1322">
        <f t="shared" si="21"/>
        <v>0</v>
      </c>
      <c r="O455" s="1323">
        <f t="shared" si="22"/>
        <v>0</v>
      </c>
      <c r="P455" s="1323">
        <f>O455/'1.5 Universal Data'!$E$36</f>
        <v>0</v>
      </c>
      <c r="R455" s="134"/>
      <c r="S455" s="134"/>
      <c r="T455" s="134"/>
      <c r="U455" s="134"/>
      <c r="V455" s="134"/>
      <c r="W455" s="134"/>
      <c r="X455" s="134"/>
      <c r="Y455" s="134"/>
      <c r="Z455" s="134"/>
      <c r="AA455" s="134"/>
      <c r="AB455" s="134"/>
      <c r="AC455" s="134"/>
      <c r="AD455" s="134"/>
      <c r="AE455" s="134"/>
    </row>
    <row r="456" spans="2:31">
      <c r="B456" s="1319">
        <f t="shared" si="20"/>
        <v>-1</v>
      </c>
      <c r="D456" s="1310"/>
      <c r="E456" s="1310"/>
      <c r="F456" s="1321"/>
      <c r="G456" s="1310"/>
      <c r="H456" s="1310"/>
      <c r="I456" s="1310"/>
      <c r="J456" s="1321"/>
      <c r="K456" s="1321"/>
      <c r="L456" s="1310"/>
      <c r="N456" s="1322">
        <f t="shared" si="21"/>
        <v>0</v>
      </c>
      <c r="O456" s="1323">
        <f t="shared" si="22"/>
        <v>0</v>
      </c>
      <c r="P456" s="1323">
        <f>O456/'1.5 Universal Data'!$E$36</f>
        <v>0</v>
      </c>
      <c r="R456" s="134"/>
      <c r="S456" s="134"/>
      <c r="T456" s="134"/>
      <c r="U456" s="134"/>
      <c r="V456" s="134"/>
      <c r="W456" s="134"/>
      <c r="X456" s="134"/>
      <c r="Y456" s="134"/>
      <c r="Z456" s="134"/>
      <c r="AA456" s="134"/>
      <c r="AB456" s="134"/>
      <c r="AC456" s="134"/>
      <c r="AD456" s="134"/>
      <c r="AE456" s="134"/>
    </row>
    <row r="457" spans="2:31">
      <c r="B457" s="1319">
        <f t="shared" si="20"/>
        <v>-1</v>
      </c>
      <c r="D457" s="1310"/>
      <c r="E457" s="1310"/>
      <c r="F457" s="1321"/>
      <c r="G457" s="1310"/>
      <c r="H457" s="1310"/>
      <c r="I457" s="1310"/>
      <c r="J457" s="1321"/>
      <c r="K457" s="1321"/>
      <c r="L457" s="1310"/>
      <c r="N457" s="1322">
        <f t="shared" si="21"/>
        <v>0</v>
      </c>
      <c r="O457" s="1323">
        <f t="shared" si="22"/>
        <v>0</v>
      </c>
      <c r="P457" s="1323">
        <f>O457/'1.5 Universal Data'!$E$36</f>
        <v>0</v>
      </c>
      <c r="R457" s="134"/>
      <c r="S457" s="134"/>
      <c r="T457" s="134"/>
      <c r="U457" s="134"/>
      <c r="V457" s="134"/>
      <c r="W457" s="134"/>
      <c r="X457" s="134"/>
      <c r="Y457" s="134"/>
      <c r="Z457" s="134"/>
      <c r="AA457" s="134"/>
      <c r="AB457" s="134"/>
      <c r="AC457" s="134"/>
      <c r="AD457" s="134"/>
      <c r="AE457" s="134"/>
    </row>
    <row r="458" spans="2:31">
      <c r="B458" s="1319">
        <f t="shared" si="20"/>
        <v>-1</v>
      </c>
      <c r="D458" s="1310"/>
      <c r="E458" s="1310"/>
      <c r="F458" s="1321"/>
      <c r="G458" s="1310"/>
      <c r="H458" s="1310"/>
      <c r="I458" s="1310"/>
      <c r="J458" s="1321"/>
      <c r="K458" s="1321"/>
      <c r="L458" s="1310"/>
      <c r="N458" s="1322">
        <f t="shared" si="21"/>
        <v>0</v>
      </c>
      <c r="O458" s="1323">
        <f t="shared" si="22"/>
        <v>0</v>
      </c>
      <c r="P458" s="1323">
        <f>O458/'1.5 Universal Data'!$E$36</f>
        <v>0</v>
      </c>
      <c r="R458" s="134"/>
      <c r="S458" s="134"/>
      <c r="T458" s="134"/>
      <c r="U458" s="134"/>
      <c r="V458" s="134"/>
      <c r="W458" s="134"/>
      <c r="X458" s="134"/>
      <c r="Y458" s="134"/>
      <c r="Z458" s="134"/>
      <c r="AA458" s="134"/>
      <c r="AB458" s="134"/>
      <c r="AC458" s="134"/>
      <c r="AD458" s="134"/>
      <c r="AE458" s="134"/>
    </row>
    <row r="459" spans="2:31">
      <c r="B459" s="1319">
        <f t="shared" ref="B459:B500" si="23">IF(G459="buy",1,-1)</f>
        <v>-1</v>
      </c>
      <c r="D459" s="1310"/>
      <c r="E459" s="1310"/>
      <c r="F459" s="1321"/>
      <c r="G459" s="1310"/>
      <c r="H459" s="1310"/>
      <c r="I459" s="1310"/>
      <c r="J459" s="1321"/>
      <c r="K459" s="1321"/>
      <c r="L459" s="1310"/>
      <c r="N459" s="1322">
        <f t="shared" si="21"/>
        <v>0</v>
      </c>
      <c r="O459" s="1323">
        <f t="shared" si="22"/>
        <v>0</v>
      </c>
      <c r="P459" s="1323">
        <f>O459/'1.5 Universal Data'!$E$36</f>
        <v>0</v>
      </c>
      <c r="R459" s="134"/>
      <c r="S459" s="134"/>
      <c r="T459" s="134"/>
      <c r="U459" s="134"/>
      <c r="V459" s="134"/>
      <c r="W459" s="134"/>
      <c r="X459" s="134"/>
      <c r="Y459" s="134"/>
      <c r="Z459" s="134"/>
      <c r="AA459" s="134"/>
      <c r="AB459" s="134"/>
      <c r="AC459" s="134"/>
      <c r="AD459" s="134"/>
      <c r="AE459" s="134"/>
    </row>
    <row r="460" spans="2:31">
      <c r="B460" s="1319">
        <f t="shared" si="23"/>
        <v>-1</v>
      </c>
      <c r="D460" s="1310"/>
      <c r="E460" s="1310"/>
      <c r="F460" s="1321"/>
      <c r="G460" s="1310"/>
      <c r="H460" s="1310"/>
      <c r="I460" s="1310"/>
      <c r="J460" s="1321"/>
      <c r="K460" s="1321"/>
      <c r="L460" s="1310"/>
      <c r="N460" s="1322">
        <f t="shared" si="21"/>
        <v>0</v>
      </c>
      <c r="O460" s="1323">
        <f t="shared" si="22"/>
        <v>0</v>
      </c>
      <c r="P460" s="1323">
        <f>O460/'1.5 Universal Data'!$E$36</f>
        <v>0</v>
      </c>
      <c r="R460" s="134"/>
      <c r="S460" s="134"/>
      <c r="T460" s="134"/>
      <c r="U460" s="134"/>
      <c r="V460" s="134"/>
      <c r="W460" s="134"/>
      <c r="X460" s="134"/>
      <c r="Y460" s="134"/>
      <c r="Z460" s="134"/>
      <c r="AA460" s="134"/>
      <c r="AB460" s="134"/>
      <c r="AC460" s="134"/>
      <c r="AD460" s="134"/>
      <c r="AE460" s="134"/>
    </row>
    <row r="461" spans="2:31">
      <c r="B461" s="1319">
        <f t="shared" si="23"/>
        <v>-1</v>
      </c>
      <c r="D461" s="1310"/>
      <c r="E461" s="1310"/>
      <c r="F461" s="1321"/>
      <c r="G461" s="1310"/>
      <c r="H461" s="1310"/>
      <c r="I461" s="1310"/>
      <c r="J461" s="1321"/>
      <c r="K461" s="1321"/>
      <c r="L461" s="1310"/>
      <c r="N461" s="1322">
        <f t="shared" si="21"/>
        <v>0</v>
      </c>
      <c r="O461" s="1323">
        <f t="shared" si="22"/>
        <v>0</v>
      </c>
      <c r="P461" s="1323">
        <f>O461/'1.5 Universal Data'!$E$36</f>
        <v>0</v>
      </c>
      <c r="R461" s="134"/>
      <c r="S461" s="134"/>
      <c r="T461" s="134"/>
      <c r="U461" s="134"/>
      <c r="V461" s="134"/>
      <c r="W461" s="134"/>
      <c r="X461" s="134"/>
      <c r="Y461" s="134"/>
      <c r="Z461" s="134"/>
      <c r="AA461" s="134"/>
      <c r="AB461" s="134"/>
      <c r="AC461" s="134"/>
      <c r="AD461" s="134"/>
      <c r="AE461" s="134"/>
    </row>
    <row r="462" spans="2:31">
      <c r="B462" s="1319">
        <f t="shared" si="23"/>
        <v>-1</v>
      </c>
      <c r="D462" s="1310"/>
      <c r="E462" s="1310"/>
      <c r="F462" s="1321"/>
      <c r="G462" s="1310"/>
      <c r="H462" s="1310"/>
      <c r="I462" s="1310"/>
      <c r="J462" s="1321"/>
      <c r="K462" s="1321"/>
      <c r="L462" s="1310"/>
      <c r="N462" s="1322">
        <f t="shared" si="21"/>
        <v>0</v>
      </c>
      <c r="O462" s="1323">
        <f t="shared" si="22"/>
        <v>0</v>
      </c>
      <c r="P462" s="1323">
        <f>O462/'1.5 Universal Data'!$E$36</f>
        <v>0</v>
      </c>
      <c r="R462" s="134"/>
      <c r="S462" s="134"/>
      <c r="T462" s="134"/>
      <c r="U462" s="134"/>
      <c r="V462" s="134"/>
      <c r="W462" s="134"/>
      <c r="X462" s="134"/>
      <c r="Y462" s="134"/>
      <c r="Z462" s="134"/>
      <c r="AA462" s="134"/>
      <c r="AB462" s="134"/>
      <c r="AC462" s="134"/>
      <c r="AD462" s="134"/>
      <c r="AE462" s="134"/>
    </row>
    <row r="463" spans="2:31">
      <c r="B463" s="1319">
        <f t="shared" si="23"/>
        <v>-1</v>
      </c>
      <c r="D463" s="1310"/>
      <c r="E463" s="1310"/>
      <c r="F463" s="1321"/>
      <c r="G463" s="1310"/>
      <c r="H463" s="1310"/>
      <c r="I463" s="1310"/>
      <c r="J463" s="1321"/>
      <c r="K463" s="1321"/>
      <c r="L463" s="1310"/>
      <c r="N463" s="1322">
        <f t="shared" si="21"/>
        <v>0</v>
      </c>
      <c r="O463" s="1323">
        <f t="shared" si="22"/>
        <v>0</v>
      </c>
      <c r="P463" s="1323">
        <f>O463/'1.5 Universal Data'!$E$36</f>
        <v>0</v>
      </c>
      <c r="R463" s="134"/>
      <c r="S463" s="134"/>
      <c r="T463" s="134"/>
      <c r="U463" s="134"/>
      <c r="V463" s="134"/>
      <c r="W463" s="134"/>
      <c r="X463" s="134"/>
      <c r="Y463" s="134"/>
      <c r="Z463" s="134"/>
      <c r="AA463" s="134"/>
      <c r="AB463" s="134"/>
      <c r="AC463" s="134"/>
      <c r="AD463" s="134"/>
      <c r="AE463" s="134"/>
    </row>
    <row r="464" spans="2:31">
      <c r="B464" s="1319">
        <f t="shared" si="23"/>
        <v>-1</v>
      </c>
      <c r="D464" s="1310"/>
      <c r="E464" s="1310"/>
      <c r="F464" s="1321"/>
      <c r="G464" s="1310"/>
      <c r="H464" s="1310"/>
      <c r="I464" s="1310"/>
      <c r="J464" s="1321"/>
      <c r="K464" s="1321"/>
      <c r="L464" s="1310"/>
      <c r="N464" s="1322">
        <f t="shared" si="21"/>
        <v>0</v>
      </c>
      <c r="O464" s="1323">
        <f t="shared" si="22"/>
        <v>0</v>
      </c>
      <c r="P464" s="1323">
        <f>O464/'1.5 Universal Data'!$E$36</f>
        <v>0</v>
      </c>
      <c r="R464" s="134"/>
      <c r="S464" s="134"/>
      <c r="T464" s="134"/>
      <c r="U464" s="134"/>
      <c r="V464" s="134"/>
      <c r="W464" s="134"/>
      <c r="X464" s="134"/>
      <c r="Y464" s="134"/>
      <c r="Z464" s="134"/>
      <c r="AA464" s="134"/>
      <c r="AB464" s="134"/>
      <c r="AC464" s="134"/>
      <c r="AD464" s="134"/>
      <c r="AE464" s="134"/>
    </row>
    <row r="465" spans="2:31">
      <c r="B465" s="1319">
        <f t="shared" si="23"/>
        <v>-1</v>
      </c>
      <c r="D465" s="1310"/>
      <c r="E465" s="1310"/>
      <c r="F465" s="1321"/>
      <c r="G465" s="1310"/>
      <c r="H465" s="1310"/>
      <c r="I465" s="1310"/>
      <c r="J465" s="1321"/>
      <c r="K465" s="1321"/>
      <c r="L465" s="1310"/>
      <c r="N465" s="1322">
        <f t="shared" ref="N465:N499" si="24">+H465*((K465-J465)+1)*B465</f>
        <v>0</v>
      </c>
      <c r="O465" s="1323">
        <f t="shared" ref="O465:O499" si="25">N465*L465</f>
        <v>0</v>
      </c>
      <c r="P465" s="1323">
        <f>O465/'1.5 Universal Data'!$E$36</f>
        <v>0</v>
      </c>
      <c r="R465" s="134"/>
      <c r="S465" s="134"/>
      <c r="T465" s="134"/>
      <c r="U465" s="134"/>
      <c r="V465" s="134"/>
      <c r="W465" s="134"/>
      <c r="X465" s="134"/>
      <c r="Y465" s="134"/>
      <c r="Z465" s="134"/>
      <c r="AA465" s="134"/>
      <c r="AB465" s="134"/>
      <c r="AC465" s="134"/>
      <c r="AD465" s="134"/>
      <c r="AE465" s="134"/>
    </row>
    <row r="466" spans="2:31">
      <c r="B466" s="1319">
        <f t="shared" si="23"/>
        <v>-1</v>
      </c>
      <c r="D466" s="1310"/>
      <c r="E466" s="1310"/>
      <c r="F466" s="1321"/>
      <c r="G466" s="1310"/>
      <c r="H466" s="1310"/>
      <c r="I466" s="1310"/>
      <c r="J466" s="1321"/>
      <c r="K466" s="1321"/>
      <c r="L466" s="1310"/>
      <c r="N466" s="1322">
        <f t="shared" si="24"/>
        <v>0</v>
      </c>
      <c r="O466" s="1323">
        <f t="shared" si="25"/>
        <v>0</v>
      </c>
      <c r="P466" s="1323">
        <f>O466/'1.5 Universal Data'!$E$36</f>
        <v>0</v>
      </c>
      <c r="R466" s="134"/>
      <c r="S466" s="134"/>
      <c r="T466" s="134"/>
      <c r="U466" s="134"/>
      <c r="V466" s="134"/>
      <c r="W466" s="134"/>
      <c r="X466" s="134"/>
      <c r="Y466" s="134"/>
      <c r="Z466" s="134"/>
      <c r="AA466" s="134"/>
      <c r="AB466" s="134"/>
      <c r="AC466" s="134"/>
      <c r="AD466" s="134"/>
      <c r="AE466" s="134"/>
    </row>
    <row r="467" spans="2:31">
      <c r="B467" s="1319">
        <f t="shared" si="23"/>
        <v>-1</v>
      </c>
      <c r="D467" s="1310"/>
      <c r="E467" s="1310"/>
      <c r="F467" s="1321"/>
      <c r="G467" s="1310"/>
      <c r="H467" s="1310"/>
      <c r="I467" s="1310"/>
      <c r="J467" s="1321"/>
      <c r="K467" s="1321"/>
      <c r="L467" s="1310"/>
      <c r="N467" s="1322">
        <f t="shared" si="24"/>
        <v>0</v>
      </c>
      <c r="O467" s="1323">
        <f t="shared" si="25"/>
        <v>0</v>
      </c>
      <c r="P467" s="1323">
        <f>O467/'1.5 Universal Data'!$E$36</f>
        <v>0</v>
      </c>
      <c r="R467" s="134"/>
      <c r="S467" s="134"/>
      <c r="T467" s="134"/>
      <c r="U467" s="134"/>
      <c r="V467" s="134"/>
      <c r="W467" s="134"/>
      <c r="X467" s="134"/>
      <c r="Y467" s="134"/>
      <c r="Z467" s="134"/>
      <c r="AA467" s="134"/>
      <c r="AB467" s="134"/>
      <c r="AC467" s="134"/>
      <c r="AD467" s="134"/>
      <c r="AE467" s="134"/>
    </row>
    <row r="468" spans="2:31">
      <c r="B468" s="1319">
        <f t="shared" si="23"/>
        <v>-1</v>
      </c>
      <c r="D468" s="1310"/>
      <c r="E468" s="1310"/>
      <c r="F468" s="1321"/>
      <c r="G468" s="1310"/>
      <c r="H468" s="1310"/>
      <c r="I468" s="1310"/>
      <c r="J468" s="1321"/>
      <c r="K468" s="1321"/>
      <c r="L468" s="1310"/>
      <c r="N468" s="1322">
        <f t="shared" si="24"/>
        <v>0</v>
      </c>
      <c r="O468" s="1323">
        <f t="shared" si="25"/>
        <v>0</v>
      </c>
      <c r="P468" s="1323">
        <f>O468/'1.5 Universal Data'!$E$36</f>
        <v>0</v>
      </c>
      <c r="R468" s="134"/>
      <c r="S468" s="134"/>
      <c r="T468" s="134"/>
      <c r="U468" s="134"/>
      <c r="V468" s="134"/>
      <c r="W468" s="134"/>
      <c r="X468" s="134"/>
      <c r="Y468" s="134"/>
      <c r="Z468" s="134"/>
      <c r="AA468" s="134"/>
      <c r="AB468" s="134"/>
      <c r="AC468" s="134"/>
      <c r="AD468" s="134"/>
      <c r="AE468" s="134"/>
    </row>
    <row r="469" spans="2:31">
      <c r="B469" s="1319">
        <f t="shared" si="23"/>
        <v>-1</v>
      </c>
      <c r="D469" s="1310"/>
      <c r="E469" s="1310"/>
      <c r="F469" s="1321"/>
      <c r="G469" s="1310"/>
      <c r="H469" s="1310"/>
      <c r="I469" s="1310"/>
      <c r="J469" s="1321"/>
      <c r="K469" s="1321"/>
      <c r="L469" s="1310"/>
      <c r="N469" s="1322">
        <f t="shared" si="24"/>
        <v>0</v>
      </c>
      <c r="O469" s="1323">
        <f t="shared" si="25"/>
        <v>0</v>
      </c>
      <c r="P469" s="1323">
        <f>O469/'1.5 Universal Data'!$E$36</f>
        <v>0</v>
      </c>
      <c r="R469" s="134"/>
      <c r="S469" s="134"/>
      <c r="T469" s="134"/>
      <c r="U469" s="134"/>
      <c r="V469" s="134"/>
      <c r="W469" s="134"/>
      <c r="X469" s="134"/>
      <c r="Y469" s="134"/>
      <c r="Z469" s="134"/>
      <c r="AA469" s="134"/>
      <c r="AB469" s="134"/>
      <c r="AC469" s="134"/>
      <c r="AD469" s="134"/>
      <c r="AE469" s="134"/>
    </row>
    <row r="470" spans="2:31">
      <c r="B470" s="1319">
        <f t="shared" si="23"/>
        <v>-1</v>
      </c>
      <c r="D470" s="1310"/>
      <c r="E470" s="1310"/>
      <c r="F470" s="1321"/>
      <c r="G470" s="1310"/>
      <c r="H470" s="1310"/>
      <c r="I470" s="1310"/>
      <c r="J470" s="1321"/>
      <c r="K470" s="1321"/>
      <c r="L470" s="1310"/>
      <c r="N470" s="1322">
        <f t="shared" si="24"/>
        <v>0</v>
      </c>
      <c r="O470" s="1323">
        <f t="shared" si="25"/>
        <v>0</v>
      </c>
      <c r="P470" s="1323">
        <f>O470/'1.5 Universal Data'!$E$36</f>
        <v>0</v>
      </c>
      <c r="R470" s="134"/>
      <c r="S470" s="134"/>
      <c r="T470" s="134"/>
      <c r="U470" s="134"/>
      <c r="V470" s="134"/>
      <c r="W470" s="134"/>
      <c r="X470" s="134"/>
      <c r="Y470" s="134"/>
      <c r="Z470" s="134"/>
      <c r="AA470" s="134"/>
      <c r="AB470" s="134"/>
      <c r="AC470" s="134"/>
      <c r="AD470" s="134"/>
      <c r="AE470" s="134"/>
    </row>
    <row r="471" spans="2:31">
      <c r="B471" s="1319">
        <f t="shared" si="23"/>
        <v>-1</v>
      </c>
      <c r="D471" s="1310"/>
      <c r="E471" s="1310"/>
      <c r="F471" s="1321"/>
      <c r="G471" s="1310"/>
      <c r="H471" s="1310"/>
      <c r="I471" s="1310"/>
      <c r="J471" s="1321"/>
      <c r="K471" s="1321"/>
      <c r="L471" s="1310"/>
      <c r="N471" s="1322">
        <f t="shared" si="24"/>
        <v>0</v>
      </c>
      <c r="O471" s="1323">
        <f t="shared" si="25"/>
        <v>0</v>
      </c>
      <c r="P471" s="1323">
        <f>O471/'1.5 Universal Data'!$E$36</f>
        <v>0</v>
      </c>
      <c r="R471" s="134"/>
      <c r="S471" s="134"/>
      <c r="T471" s="134"/>
      <c r="U471" s="134"/>
      <c r="V471" s="134"/>
      <c r="W471" s="134"/>
      <c r="X471" s="134"/>
      <c r="Y471" s="134"/>
      <c r="Z471" s="134"/>
      <c r="AA471" s="134"/>
      <c r="AB471" s="134"/>
      <c r="AC471" s="134"/>
      <c r="AD471" s="134"/>
      <c r="AE471" s="134"/>
    </row>
    <row r="472" spans="2:31">
      <c r="B472" s="1319">
        <f t="shared" si="23"/>
        <v>-1</v>
      </c>
      <c r="D472" s="1310"/>
      <c r="E472" s="1310"/>
      <c r="F472" s="1321"/>
      <c r="G472" s="1310"/>
      <c r="H472" s="1310"/>
      <c r="I472" s="1310"/>
      <c r="J472" s="1321"/>
      <c r="K472" s="1321"/>
      <c r="L472" s="1310"/>
      <c r="N472" s="1322">
        <f t="shared" si="24"/>
        <v>0</v>
      </c>
      <c r="O472" s="1323">
        <f t="shared" si="25"/>
        <v>0</v>
      </c>
      <c r="P472" s="1323">
        <f>O472/'1.5 Universal Data'!$E$36</f>
        <v>0</v>
      </c>
      <c r="R472" s="134"/>
      <c r="S472" s="134"/>
      <c r="T472" s="134"/>
      <c r="U472" s="134"/>
      <c r="V472" s="134"/>
      <c r="W472" s="134"/>
      <c r="X472" s="134"/>
      <c r="Y472" s="134"/>
      <c r="Z472" s="134"/>
      <c r="AA472" s="134"/>
      <c r="AB472" s="134"/>
      <c r="AC472" s="134"/>
      <c r="AD472" s="134"/>
      <c r="AE472" s="134"/>
    </row>
    <row r="473" spans="2:31">
      <c r="B473" s="1319">
        <f t="shared" si="23"/>
        <v>-1</v>
      </c>
      <c r="D473" s="1310"/>
      <c r="E473" s="1310"/>
      <c r="F473" s="1321"/>
      <c r="G473" s="1310"/>
      <c r="H473" s="1310"/>
      <c r="I473" s="1310"/>
      <c r="J473" s="1321"/>
      <c r="K473" s="1321"/>
      <c r="L473" s="1310"/>
      <c r="N473" s="1322">
        <f t="shared" si="24"/>
        <v>0</v>
      </c>
      <c r="O473" s="1323">
        <f t="shared" si="25"/>
        <v>0</v>
      </c>
      <c r="P473" s="1323">
        <f>O473/'1.5 Universal Data'!$E$36</f>
        <v>0</v>
      </c>
      <c r="R473" s="134"/>
      <c r="S473" s="134"/>
      <c r="T473" s="134"/>
      <c r="U473" s="134"/>
      <c r="V473" s="134"/>
      <c r="W473" s="134"/>
      <c r="X473" s="134"/>
      <c r="Y473" s="134"/>
      <c r="Z473" s="134"/>
      <c r="AA473" s="134"/>
      <c r="AB473" s="134"/>
      <c r="AC473" s="134"/>
      <c r="AD473" s="134"/>
      <c r="AE473" s="134"/>
    </row>
    <row r="474" spans="2:31">
      <c r="B474" s="1319">
        <f t="shared" si="23"/>
        <v>-1</v>
      </c>
      <c r="D474" s="1310"/>
      <c r="E474" s="1310"/>
      <c r="F474" s="1321"/>
      <c r="G474" s="1310"/>
      <c r="H474" s="1310"/>
      <c r="I474" s="1310"/>
      <c r="J474" s="1321"/>
      <c r="K474" s="1321"/>
      <c r="L474" s="1310"/>
      <c r="N474" s="1322">
        <f t="shared" si="24"/>
        <v>0</v>
      </c>
      <c r="O474" s="1323">
        <f t="shared" si="25"/>
        <v>0</v>
      </c>
      <c r="P474" s="1323">
        <f>O474/'1.5 Universal Data'!$E$36</f>
        <v>0</v>
      </c>
      <c r="R474" s="134"/>
      <c r="S474" s="134"/>
      <c r="T474" s="134"/>
      <c r="U474" s="134"/>
      <c r="V474" s="134"/>
      <c r="W474" s="134"/>
      <c r="X474" s="134"/>
      <c r="Y474" s="134"/>
      <c r="Z474" s="134"/>
      <c r="AA474" s="134"/>
      <c r="AB474" s="134"/>
      <c r="AC474" s="134"/>
      <c r="AD474" s="134"/>
      <c r="AE474" s="134"/>
    </row>
    <row r="475" spans="2:31">
      <c r="B475" s="1319">
        <f t="shared" si="23"/>
        <v>-1</v>
      </c>
      <c r="D475" s="1310"/>
      <c r="E475" s="1310"/>
      <c r="F475" s="1321"/>
      <c r="G475" s="1310"/>
      <c r="H475" s="1310"/>
      <c r="I475" s="1310"/>
      <c r="J475" s="1321"/>
      <c r="K475" s="1321"/>
      <c r="L475" s="1310"/>
      <c r="N475" s="1322">
        <f t="shared" si="24"/>
        <v>0</v>
      </c>
      <c r="O475" s="1323">
        <f t="shared" si="25"/>
        <v>0</v>
      </c>
      <c r="P475" s="1323">
        <f>O475/'1.5 Universal Data'!$E$36</f>
        <v>0</v>
      </c>
      <c r="R475" s="134"/>
      <c r="S475" s="134"/>
      <c r="T475" s="134"/>
      <c r="U475" s="134"/>
      <c r="V475" s="134"/>
      <c r="W475" s="134"/>
      <c r="X475" s="134"/>
      <c r="Y475" s="134"/>
      <c r="Z475" s="134"/>
      <c r="AA475" s="134"/>
      <c r="AB475" s="134"/>
      <c r="AC475" s="134"/>
      <c r="AD475" s="134"/>
      <c r="AE475" s="134"/>
    </row>
    <row r="476" spans="2:31">
      <c r="B476" s="1319">
        <f t="shared" si="23"/>
        <v>-1</v>
      </c>
      <c r="D476" s="1310"/>
      <c r="E476" s="1310"/>
      <c r="F476" s="1321"/>
      <c r="G476" s="1310"/>
      <c r="H476" s="1310"/>
      <c r="I476" s="1310"/>
      <c r="J476" s="1321"/>
      <c r="K476" s="1321"/>
      <c r="L476" s="1310"/>
      <c r="N476" s="1322">
        <f t="shared" si="24"/>
        <v>0</v>
      </c>
      <c r="O476" s="1323">
        <f t="shared" si="25"/>
        <v>0</v>
      </c>
      <c r="P476" s="1323">
        <f>O476/'1.5 Universal Data'!$E$36</f>
        <v>0</v>
      </c>
      <c r="R476" s="134"/>
      <c r="S476" s="134"/>
      <c r="T476" s="134"/>
      <c r="U476" s="134"/>
      <c r="V476" s="134"/>
      <c r="W476" s="134"/>
      <c r="X476" s="134"/>
      <c r="Y476" s="134"/>
      <c r="Z476" s="134"/>
      <c r="AA476" s="134"/>
      <c r="AB476" s="134"/>
      <c r="AC476" s="134"/>
      <c r="AD476" s="134"/>
      <c r="AE476" s="134"/>
    </row>
    <row r="477" spans="2:31">
      <c r="B477" s="1319">
        <f t="shared" si="23"/>
        <v>-1</v>
      </c>
      <c r="D477" s="1310"/>
      <c r="E477" s="1310"/>
      <c r="F477" s="1321"/>
      <c r="G477" s="1310"/>
      <c r="H477" s="1310"/>
      <c r="I477" s="1310"/>
      <c r="J477" s="1321"/>
      <c r="K477" s="1321"/>
      <c r="L477" s="1310"/>
      <c r="N477" s="1322">
        <f t="shared" si="24"/>
        <v>0</v>
      </c>
      <c r="O477" s="1323">
        <f t="shared" si="25"/>
        <v>0</v>
      </c>
      <c r="P477" s="1323">
        <f>O477/'1.5 Universal Data'!$E$36</f>
        <v>0</v>
      </c>
      <c r="R477" s="134"/>
      <c r="S477" s="134"/>
      <c r="T477" s="134"/>
      <c r="U477" s="134"/>
      <c r="V477" s="134"/>
      <c r="W477" s="134"/>
      <c r="X477" s="134"/>
      <c r="Y477" s="134"/>
      <c r="Z477" s="134"/>
      <c r="AA477" s="134"/>
      <c r="AB477" s="134"/>
      <c r="AC477" s="134"/>
      <c r="AD477" s="134"/>
      <c r="AE477" s="134"/>
    </row>
    <row r="478" spans="2:31">
      <c r="B478" s="1319">
        <f t="shared" si="23"/>
        <v>-1</v>
      </c>
      <c r="D478" s="1310"/>
      <c r="E478" s="1310"/>
      <c r="F478" s="1321"/>
      <c r="G478" s="1310"/>
      <c r="H478" s="1310"/>
      <c r="I478" s="1310"/>
      <c r="J478" s="1321"/>
      <c r="K478" s="1321"/>
      <c r="L478" s="1310"/>
      <c r="N478" s="1322">
        <f t="shared" si="24"/>
        <v>0</v>
      </c>
      <c r="O478" s="1323">
        <f t="shared" si="25"/>
        <v>0</v>
      </c>
      <c r="P478" s="1323">
        <f>O478/'1.5 Universal Data'!$E$36</f>
        <v>0</v>
      </c>
      <c r="R478" s="134"/>
      <c r="S478" s="134"/>
      <c r="T478" s="134"/>
      <c r="U478" s="134"/>
      <c r="V478" s="134"/>
      <c r="W478" s="134"/>
      <c r="X478" s="134"/>
      <c r="Y478" s="134"/>
      <c r="Z478" s="134"/>
      <c r="AA478" s="134"/>
      <c r="AB478" s="134"/>
      <c r="AC478" s="134"/>
      <c r="AD478" s="134"/>
      <c r="AE478" s="134"/>
    </row>
    <row r="479" spans="2:31">
      <c r="B479" s="1319">
        <f t="shared" si="23"/>
        <v>-1</v>
      </c>
      <c r="D479" s="1310"/>
      <c r="E479" s="1310"/>
      <c r="F479" s="1321"/>
      <c r="G479" s="1310"/>
      <c r="H479" s="1310"/>
      <c r="I479" s="1310"/>
      <c r="J479" s="1321"/>
      <c r="K479" s="1321"/>
      <c r="L479" s="1310"/>
      <c r="N479" s="1322">
        <f t="shared" si="24"/>
        <v>0</v>
      </c>
      <c r="O479" s="1323">
        <f t="shared" si="25"/>
        <v>0</v>
      </c>
      <c r="P479" s="1323">
        <f>O479/'1.5 Universal Data'!$E$36</f>
        <v>0</v>
      </c>
      <c r="R479" s="134"/>
      <c r="S479" s="134"/>
      <c r="T479" s="134"/>
      <c r="U479" s="134"/>
      <c r="V479" s="134"/>
      <c r="W479" s="134"/>
      <c r="X479" s="134"/>
      <c r="Y479" s="134"/>
      <c r="Z479" s="134"/>
      <c r="AA479" s="134"/>
      <c r="AB479" s="134"/>
      <c r="AC479" s="134"/>
      <c r="AD479" s="134"/>
      <c r="AE479" s="134"/>
    </row>
    <row r="480" spans="2:31">
      <c r="B480" s="1319">
        <f t="shared" si="23"/>
        <v>-1</v>
      </c>
      <c r="D480" s="1310"/>
      <c r="E480" s="1310"/>
      <c r="F480" s="1321"/>
      <c r="G480" s="1310"/>
      <c r="H480" s="1310"/>
      <c r="I480" s="1310"/>
      <c r="J480" s="1321"/>
      <c r="K480" s="1321"/>
      <c r="L480" s="1310"/>
      <c r="N480" s="1322">
        <f t="shared" si="24"/>
        <v>0</v>
      </c>
      <c r="O480" s="1323">
        <f t="shared" si="25"/>
        <v>0</v>
      </c>
      <c r="P480" s="1323">
        <f>O480/'1.5 Universal Data'!$E$36</f>
        <v>0</v>
      </c>
      <c r="R480" s="134"/>
      <c r="S480" s="134"/>
      <c r="T480" s="134"/>
      <c r="U480" s="134"/>
      <c r="V480" s="134"/>
      <c r="W480" s="134"/>
      <c r="X480" s="134"/>
      <c r="Y480" s="134"/>
      <c r="Z480" s="134"/>
      <c r="AA480" s="134"/>
      <c r="AB480" s="134"/>
      <c r="AC480" s="134"/>
      <c r="AD480" s="134"/>
      <c r="AE480" s="134"/>
    </row>
    <row r="481" spans="2:31">
      <c r="B481" s="1319">
        <f t="shared" si="23"/>
        <v>-1</v>
      </c>
      <c r="D481" s="1310"/>
      <c r="E481" s="1310"/>
      <c r="F481" s="1321"/>
      <c r="G481" s="1310"/>
      <c r="H481" s="1310"/>
      <c r="I481" s="1310"/>
      <c r="J481" s="1321"/>
      <c r="K481" s="1321"/>
      <c r="L481" s="1310"/>
      <c r="N481" s="1322">
        <f t="shared" si="24"/>
        <v>0</v>
      </c>
      <c r="O481" s="1323">
        <f t="shared" si="25"/>
        <v>0</v>
      </c>
      <c r="P481" s="1323">
        <f>O481/'1.5 Universal Data'!$E$36</f>
        <v>0</v>
      </c>
      <c r="R481" s="134"/>
      <c r="S481" s="134"/>
      <c r="T481" s="134"/>
      <c r="U481" s="134"/>
      <c r="V481" s="134"/>
      <c r="W481" s="134"/>
      <c r="X481" s="134"/>
      <c r="Y481" s="134"/>
      <c r="Z481" s="134"/>
      <c r="AA481" s="134"/>
      <c r="AB481" s="134"/>
      <c r="AC481" s="134"/>
      <c r="AD481" s="134"/>
      <c r="AE481" s="134"/>
    </row>
    <row r="482" spans="2:31">
      <c r="B482" s="1319">
        <f t="shared" si="23"/>
        <v>-1</v>
      </c>
      <c r="D482" s="1310"/>
      <c r="E482" s="1310"/>
      <c r="F482" s="1321"/>
      <c r="G482" s="1310"/>
      <c r="H482" s="1310"/>
      <c r="I482" s="1310"/>
      <c r="J482" s="1321"/>
      <c r="K482" s="1321"/>
      <c r="L482" s="1310"/>
      <c r="N482" s="1322">
        <f t="shared" si="24"/>
        <v>0</v>
      </c>
      <c r="O482" s="1323">
        <f t="shared" si="25"/>
        <v>0</v>
      </c>
      <c r="P482" s="1323">
        <f>O482/'1.5 Universal Data'!$E$36</f>
        <v>0</v>
      </c>
      <c r="R482" s="134"/>
      <c r="S482" s="134"/>
      <c r="T482" s="134"/>
      <c r="U482" s="134"/>
      <c r="V482" s="134"/>
      <c r="W482" s="134"/>
      <c r="X482" s="134"/>
      <c r="Y482" s="134"/>
      <c r="Z482" s="134"/>
      <c r="AA482" s="134"/>
      <c r="AB482" s="134"/>
      <c r="AC482" s="134"/>
      <c r="AD482" s="134"/>
      <c r="AE482" s="134"/>
    </row>
    <row r="483" spans="2:31">
      <c r="B483" s="1319">
        <f t="shared" si="23"/>
        <v>-1</v>
      </c>
      <c r="D483" s="1310"/>
      <c r="E483" s="1310"/>
      <c r="F483" s="1321"/>
      <c r="G483" s="1310"/>
      <c r="H483" s="1310"/>
      <c r="I483" s="1310"/>
      <c r="J483" s="1321"/>
      <c r="K483" s="1321"/>
      <c r="L483" s="1310"/>
      <c r="N483" s="1322">
        <f t="shared" si="24"/>
        <v>0</v>
      </c>
      <c r="O483" s="1323">
        <f t="shared" si="25"/>
        <v>0</v>
      </c>
      <c r="P483" s="1323">
        <f>O483/'1.5 Universal Data'!$E$36</f>
        <v>0</v>
      </c>
      <c r="R483" s="134"/>
      <c r="S483" s="134"/>
      <c r="T483" s="134"/>
      <c r="U483" s="134"/>
      <c r="V483" s="134"/>
      <c r="W483" s="134"/>
      <c r="X483" s="134"/>
      <c r="Y483" s="134"/>
      <c r="Z483" s="134"/>
      <c r="AA483" s="134"/>
      <c r="AB483" s="134"/>
      <c r="AC483" s="134"/>
      <c r="AD483" s="134"/>
      <c r="AE483" s="134"/>
    </row>
    <row r="484" spans="2:31" ht="12.75" customHeight="1">
      <c r="B484" s="1319">
        <f t="shared" si="23"/>
        <v>-1</v>
      </c>
      <c r="D484" s="1310"/>
      <c r="E484" s="1310"/>
      <c r="F484" s="1321"/>
      <c r="G484" s="1310"/>
      <c r="H484" s="1310"/>
      <c r="I484" s="1310"/>
      <c r="J484" s="1321"/>
      <c r="K484" s="1321"/>
      <c r="L484" s="1310"/>
      <c r="N484" s="1322">
        <f t="shared" si="24"/>
        <v>0</v>
      </c>
      <c r="O484" s="1323">
        <f t="shared" si="25"/>
        <v>0</v>
      </c>
      <c r="P484" s="1323">
        <f>O484/'1.5 Universal Data'!$E$36</f>
        <v>0</v>
      </c>
      <c r="R484" s="134"/>
      <c r="S484" s="134"/>
      <c r="T484" s="134"/>
      <c r="U484" s="134"/>
      <c r="V484" s="134"/>
      <c r="W484" s="134"/>
      <c r="X484" s="134"/>
      <c r="Y484" s="134"/>
      <c r="Z484" s="134"/>
      <c r="AA484" s="134"/>
      <c r="AB484" s="134"/>
      <c r="AC484" s="134"/>
      <c r="AD484" s="134"/>
      <c r="AE484" s="134"/>
    </row>
    <row r="485" spans="2:31">
      <c r="B485" s="1319">
        <f t="shared" si="23"/>
        <v>-1</v>
      </c>
      <c r="D485" s="1310"/>
      <c r="E485" s="1310"/>
      <c r="F485" s="1321"/>
      <c r="G485" s="1310"/>
      <c r="H485" s="1310"/>
      <c r="I485" s="1310"/>
      <c r="J485" s="1321"/>
      <c r="K485" s="1321"/>
      <c r="L485" s="1310"/>
      <c r="N485" s="1322">
        <f t="shared" si="24"/>
        <v>0</v>
      </c>
      <c r="O485" s="1323">
        <f t="shared" si="25"/>
        <v>0</v>
      </c>
      <c r="P485" s="1323">
        <f>O485/'1.5 Universal Data'!$E$36</f>
        <v>0</v>
      </c>
      <c r="R485" s="134"/>
      <c r="S485" s="134"/>
      <c r="T485" s="134"/>
      <c r="U485" s="134"/>
      <c r="V485" s="134"/>
      <c r="W485" s="134"/>
      <c r="X485" s="134"/>
      <c r="Y485" s="134"/>
      <c r="Z485" s="134"/>
      <c r="AA485" s="134"/>
      <c r="AB485" s="134"/>
      <c r="AC485" s="134"/>
      <c r="AD485" s="134"/>
      <c r="AE485" s="134"/>
    </row>
    <row r="486" spans="2:31">
      <c r="B486" s="1319">
        <f t="shared" si="23"/>
        <v>-1</v>
      </c>
      <c r="D486" s="1310"/>
      <c r="E486" s="1310"/>
      <c r="F486" s="1321"/>
      <c r="G486" s="1310"/>
      <c r="H486" s="1310"/>
      <c r="I486" s="1310"/>
      <c r="J486" s="1321"/>
      <c r="K486" s="1321"/>
      <c r="L486" s="1310"/>
      <c r="N486" s="1322">
        <f t="shared" si="24"/>
        <v>0</v>
      </c>
      <c r="O486" s="1323">
        <f t="shared" si="25"/>
        <v>0</v>
      </c>
      <c r="P486" s="1323">
        <f>O486/'1.5 Universal Data'!$E$36</f>
        <v>0</v>
      </c>
      <c r="R486" s="134"/>
      <c r="S486" s="134"/>
      <c r="T486" s="134"/>
      <c r="U486" s="134"/>
      <c r="V486" s="134"/>
      <c r="W486" s="134"/>
      <c r="X486" s="134"/>
      <c r="Y486" s="134"/>
      <c r="Z486" s="134"/>
      <c r="AA486" s="134"/>
      <c r="AB486" s="134"/>
      <c r="AC486" s="134"/>
      <c r="AD486" s="134"/>
      <c r="AE486" s="134"/>
    </row>
    <row r="487" spans="2:31">
      <c r="B487" s="1319">
        <f t="shared" si="23"/>
        <v>-1</v>
      </c>
      <c r="D487" s="1310"/>
      <c r="E487" s="1310"/>
      <c r="F487" s="1321"/>
      <c r="G487" s="1310"/>
      <c r="H487" s="1310"/>
      <c r="I487" s="1310"/>
      <c r="J487" s="1321"/>
      <c r="K487" s="1321"/>
      <c r="L487" s="1310"/>
      <c r="N487" s="1322">
        <f t="shared" si="24"/>
        <v>0</v>
      </c>
      <c r="O487" s="1323">
        <f t="shared" si="25"/>
        <v>0</v>
      </c>
      <c r="P487" s="1323">
        <f>O487/'1.5 Universal Data'!$E$36</f>
        <v>0</v>
      </c>
      <c r="R487" s="134"/>
      <c r="S487" s="134"/>
      <c r="T487" s="134"/>
      <c r="U487" s="134"/>
      <c r="V487" s="134"/>
      <c r="W487" s="134"/>
      <c r="X487" s="134"/>
      <c r="Y487" s="134"/>
      <c r="Z487" s="134"/>
      <c r="AA487" s="134"/>
      <c r="AB487" s="134"/>
      <c r="AC487" s="134"/>
      <c r="AD487" s="134"/>
      <c r="AE487" s="134"/>
    </row>
    <row r="488" spans="2:31">
      <c r="B488" s="1319">
        <f t="shared" si="23"/>
        <v>-1</v>
      </c>
      <c r="D488" s="1310"/>
      <c r="E488" s="1310"/>
      <c r="F488" s="1321"/>
      <c r="G488" s="1310"/>
      <c r="H488" s="1310"/>
      <c r="I488" s="1310"/>
      <c r="J488" s="1321"/>
      <c r="K488" s="1321"/>
      <c r="L488" s="1310"/>
      <c r="N488" s="1322">
        <f t="shared" si="24"/>
        <v>0</v>
      </c>
      <c r="O488" s="1323">
        <f t="shared" si="25"/>
        <v>0</v>
      </c>
      <c r="P488" s="1323">
        <f>O488/'1.5 Universal Data'!$E$36</f>
        <v>0</v>
      </c>
      <c r="R488" s="134"/>
      <c r="S488" s="134"/>
      <c r="T488" s="134"/>
      <c r="U488" s="134"/>
      <c r="V488" s="134"/>
      <c r="W488" s="134"/>
      <c r="X488" s="134"/>
      <c r="Y488" s="134"/>
      <c r="Z488" s="134"/>
      <c r="AA488" s="134"/>
      <c r="AB488" s="134"/>
      <c r="AC488" s="134"/>
      <c r="AD488" s="134"/>
      <c r="AE488" s="134"/>
    </row>
    <row r="489" spans="2:31">
      <c r="B489" s="1319">
        <f t="shared" si="23"/>
        <v>-1</v>
      </c>
      <c r="D489" s="1310"/>
      <c r="E489" s="1310"/>
      <c r="F489" s="1321"/>
      <c r="G489" s="1310"/>
      <c r="H489" s="1310"/>
      <c r="I489" s="1310"/>
      <c r="J489" s="1321"/>
      <c r="K489" s="1321"/>
      <c r="L489" s="1310"/>
      <c r="N489" s="1322">
        <f t="shared" si="24"/>
        <v>0</v>
      </c>
      <c r="O489" s="1323">
        <f t="shared" si="25"/>
        <v>0</v>
      </c>
      <c r="P489" s="1323">
        <f>O489/'1.5 Universal Data'!$E$36</f>
        <v>0</v>
      </c>
      <c r="R489" s="134"/>
      <c r="S489" s="134"/>
      <c r="T489" s="134"/>
      <c r="U489" s="134"/>
      <c r="V489" s="134"/>
      <c r="W489" s="134"/>
      <c r="X489" s="134"/>
      <c r="Y489" s="134"/>
      <c r="Z489" s="134"/>
      <c r="AA489" s="134"/>
      <c r="AB489" s="134"/>
      <c r="AC489" s="134"/>
      <c r="AD489" s="134"/>
      <c r="AE489" s="134"/>
    </row>
    <row r="490" spans="2:31">
      <c r="B490" s="1319">
        <f t="shared" si="23"/>
        <v>-1</v>
      </c>
      <c r="D490" s="1310"/>
      <c r="E490" s="1310"/>
      <c r="F490" s="1321"/>
      <c r="G490" s="1310"/>
      <c r="H490" s="1310"/>
      <c r="I490" s="1310"/>
      <c r="J490" s="1321"/>
      <c r="K490" s="1321"/>
      <c r="L490" s="1310"/>
      <c r="N490" s="1322">
        <f t="shared" si="24"/>
        <v>0</v>
      </c>
      <c r="O490" s="1323">
        <f t="shared" si="25"/>
        <v>0</v>
      </c>
      <c r="P490" s="1323">
        <f>O490/'1.5 Universal Data'!$E$36</f>
        <v>0</v>
      </c>
      <c r="R490" s="134"/>
      <c r="S490" s="134"/>
      <c r="T490" s="134"/>
      <c r="U490" s="134"/>
      <c r="V490" s="134"/>
      <c r="W490" s="134"/>
      <c r="X490" s="134"/>
      <c r="Y490" s="134"/>
      <c r="Z490" s="134"/>
      <c r="AA490" s="134"/>
      <c r="AB490" s="134"/>
      <c r="AC490" s="134"/>
      <c r="AD490" s="134"/>
      <c r="AE490" s="134"/>
    </row>
    <row r="491" spans="2:31">
      <c r="B491" s="1319">
        <f t="shared" si="23"/>
        <v>-1</v>
      </c>
      <c r="D491" s="1310"/>
      <c r="E491" s="1310"/>
      <c r="F491" s="1321"/>
      <c r="G491" s="1310"/>
      <c r="H491" s="1310"/>
      <c r="I491" s="1310"/>
      <c r="J491" s="1321"/>
      <c r="K491" s="1321"/>
      <c r="L491" s="1310"/>
      <c r="N491" s="1322">
        <f t="shared" si="24"/>
        <v>0</v>
      </c>
      <c r="O491" s="1323">
        <f t="shared" si="25"/>
        <v>0</v>
      </c>
      <c r="P491" s="1323">
        <f>O491/'1.5 Universal Data'!$E$36</f>
        <v>0</v>
      </c>
      <c r="R491" s="134"/>
      <c r="S491" s="134"/>
      <c r="T491" s="134"/>
      <c r="U491" s="134"/>
      <c r="V491" s="134"/>
      <c r="W491" s="134"/>
      <c r="X491" s="134"/>
      <c r="Y491" s="134"/>
      <c r="Z491" s="134"/>
      <c r="AA491" s="134"/>
      <c r="AB491" s="134"/>
      <c r="AC491" s="134"/>
      <c r="AD491" s="134"/>
      <c r="AE491" s="134"/>
    </row>
    <row r="492" spans="2:31">
      <c r="B492" s="1319">
        <f t="shared" si="23"/>
        <v>-1</v>
      </c>
      <c r="D492" s="1310"/>
      <c r="E492" s="1310"/>
      <c r="F492" s="1321"/>
      <c r="G492" s="1310"/>
      <c r="H492" s="1310"/>
      <c r="I492" s="1310"/>
      <c r="J492" s="1321"/>
      <c r="K492" s="1321"/>
      <c r="L492" s="1310"/>
      <c r="N492" s="1322">
        <f t="shared" si="24"/>
        <v>0</v>
      </c>
      <c r="O492" s="1323">
        <f t="shared" si="25"/>
        <v>0</v>
      </c>
      <c r="P492" s="1323">
        <f>O492/'1.5 Universal Data'!$E$36</f>
        <v>0</v>
      </c>
      <c r="R492" s="134"/>
      <c r="S492" s="134"/>
      <c r="T492" s="134"/>
      <c r="U492" s="134"/>
      <c r="V492" s="134"/>
      <c r="W492" s="134"/>
      <c r="X492" s="134"/>
      <c r="Y492" s="134"/>
      <c r="Z492" s="134"/>
      <c r="AA492" s="134"/>
      <c r="AB492" s="134"/>
      <c r="AC492" s="134"/>
      <c r="AD492" s="134"/>
      <c r="AE492" s="134"/>
    </row>
    <row r="493" spans="2:31">
      <c r="B493" s="1319">
        <f t="shared" si="23"/>
        <v>-1</v>
      </c>
      <c r="D493" s="1310"/>
      <c r="E493" s="1310"/>
      <c r="F493" s="1321"/>
      <c r="G493" s="1310"/>
      <c r="H493" s="1310"/>
      <c r="I493" s="1310"/>
      <c r="J493" s="1321"/>
      <c r="K493" s="1321"/>
      <c r="L493" s="1310"/>
      <c r="N493" s="1322">
        <f t="shared" si="24"/>
        <v>0</v>
      </c>
      <c r="O493" s="1323">
        <f t="shared" si="25"/>
        <v>0</v>
      </c>
      <c r="P493" s="1323">
        <f>O493/'1.5 Universal Data'!$E$36</f>
        <v>0</v>
      </c>
      <c r="R493" s="134"/>
      <c r="S493" s="134"/>
      <c r="T493" s="134"/>
      <c r="U493" s="134"/>
      <c r="V493" s="134"/>
      <c r="W493" s="134"/>
      <c r="X493" s="134"/>
      <c r="Y493" s="134"/>
      <c r="Z493" s="134"/>
      <c r="AA493" s="134"/>
      <c r="AB493" s="134"/>
      <c r="AC493" s="134"/>
      <c r="AD493" s="134"/>
      <c r="AE493" s="134"/>
    </row>
    <row r="494" spans="2:31">
      <c r="B494" s="1319">
        <f t="shared" si="23"/>
        <v>-1</v>
      </c>
      <c r="D494" s="1310"/>
      <c r="E494" s="1310"/>
      <c r="F494" s="1321"/>
      <c r="G494" s="1310"/>
      <c r="H494" s="1310"/>
      <c r="I494" s="1310"/>
      <c r="J494" s="1321"/>
      <c r="K494" s="1321"/>
      <c r="L494" s="1310"/>
      <c r="N494" s="1322">
        <f t="shared" si="24"/>
        <v>0</v>
      </c>
      <c r="O494" s="1323">
        <f t="shared" si="25"/>
        <v>0</v>
      </c>
      <c r="P494" s="1323">
        <f>O494/'1.5 Universal Data'!$E$36</f>
        <v>0</v>
      </c>
      <c r="R494" s="134"/>
      <c r="S494" s="134"/>
      <c r="T494" s="134"/>
      <c r="U494" s="134"/>
      <c r="V494" s="134"/>
      <c r="W494" s="134"/>
      <c r="X494" s="134"/>
      <c r="Y494" s="134"/>
      <c r="Z494" s="134"/>
      <c r="AA494" s="134"/>
      <c r="AB494" s="134"/>
      <c r="AC494" s="134"/>
      <c r="AD494" s="134"/>
      <c r="AE494" s="134"/>
    </row>
    <row r="495" spans="2:31">
      <c r="B495" s="1319">
        <f t="shared" si="23"/>
        <v>-1</v>
      </c>
      <c r="D495" s="1310"/>
      <c r="E495" s="1310"/>
      <c r="F495" s="1321"/>
      <c r="G495" s="1310"/>
      <c r="H495" s="1310"/>
      <c r="I495" s="1310"/>
      <c r="J495" s="1321"/>
      <c r="K495" s="1321"/>
      <c r="L495" s="1310"/>
      <c r="N495" s="1322">
        <f t="shared" si="24"/>
        <v>0</v>
      </c>
      <c r="O495" s="1323">
        <f t="shared" si="25"/>
        <v>0</v>
      </c>
      <c r="P495" s="1323">
        <f>O495/'1.5 Universal Data'!$E$36</f>
        <v>0</v>
      </c>
      <c r="R495" s="134"/>
      <c r="S495" s="134"/>
      <c r="T495" s="134"/>
      <c r="U495" s="134"/>
      <c r="V495" s="134"/>
      <c r="W495" s="134"/>
      <c r="X495" s="134"/>
      <c r="Y495" s="134"/>
      <c r="Z495" s="134"/>
      <c r="AA495" s="134"/>
      <c r="AB495" s="134"/>
      <c r="AC495" s="134"/>
      <c r="AD495" s="134"/>
      <c r="AE495" s="134"/>
    </row>
    <row r="496" spans="2:31">
      <c r="B496" s="1319">
        <f t="shared" si="23"/>
        <v>-1</v>
      </c>
      <c r="D496" s="1310"/>
      <c r="E496" s="1310"/>
      <c r="F496" s="1321"/>
      <c r="G496" s="1310"/>
      <c r="H496" s="1310"/>
      <c r="I496" s="1310"/>
      <c r="J496" s="1321"/>
      <c r="K496" s="1321"/>
      <c r="L496" s="1310"/>
      <c r="N496" s="1322">
        <f t="shared" si="24"/>
        <v>0</v>
      </c>
      <c r="O496" s="1323">
        <f t="shared" si="25"/>
        <v>0</v>
      </c>
      <c r="P496" s="1323">
        <f>O496/'1.5 Universal Data'!$E$36</f>
        <v>0</v>
      </c>
      <c r="R496" s="134"/>
      <c r="S496" s="134"/>
      <c r="T496" s="134"/>
      <c r="U496" s="134"/>
      <c r="V496" s="134"/>
      <c r="W496" s="134"/>
      <c r="X496" s="134"/>
      <c r="Y496" s="134"/>
      <c r="Z496" s="134"/>
      <c r="AA496" s="134"/>
      <c r="AB496" s="134"/>
      <c r="AC496" s="134"/>
      <c r="AD496" s="134"/>
      <c r="AE496" s="134"/>
    </row>
    <row r="497" spans="2:31">
      <c r="B497" s="1319">
        <f t="shared" si="23"/>
        <v>-1</v>
      </c>
      <c r="D497" s="1310"/>
      <c r="E497" s="1310"/>
      <c r="F497" s="1321"/>
      <c r="G497" s="1310"/>
      <c r="H497" s="1310"/>
      <c r="I497" s="1310"/>
      <c r="J497" s="1321"/>
      <c r="K497" s="1321"/>
      <c r="L497" s="1310"/>
      <c r="N497" s="1322">
        <f t="shared" si="24"/>
        <v>0</v>
      </c>
      <c r="O497" s="1323">
        <f t="shared" si="25"/>
        <v>0</v>
      </c>
      <c r="P497" s="1323">
        <f>O497/'1.5 Universal Data'!$E$36</f>
        <v>0</v>
      </c>
      <c r="R497" s="134"/>
      <c r="S497" s="134"/>
      <c r="T497" s="134"/>
      <c r="U497" s="134"/>
      <c r="V497" s="134"/>
      <c r="W497" s="134"/>
      <c r="X497" s="134"/>
      <c r="Y497" s="134"/>
      <c r="Z497" s="134"/>
      <c r="AA497" s="134"/>
      <c r="AB497" s="134"/>
      <c r="AC497" s="134"/>
      <c r="AD497" s="134"/>
      <c r="AE497" s="134"/>
    </row>
    <row r="498" spans="2:31">
      <c r="B498" s="1319">
        <f t="shared" si="23"/>
        <v>-1</v>
      </c>
      <c r="D498" s="1310"/>
      <c r="E498" s="1310"/>
      <c r="F498" s="1321"/>
      <c r="G498" s="1310"/>
      <c r="H498" s="1310"/>
      <c r="I498" s="1310"/>
      <c r="J498" s="1321"/>
      <c r="K498" s="1321"/>
      <c r="L498" s="1310"/>
      <c r="N498" s="1322">
        <f t="shared" si="24"/>
        <v>0</v>
      </c>
      <c r="O498" s="1323">
        <f t="shared" si="25"/>
        <v>0</v>
      </c>
      <c r="P498" s="1323">
        <f>O498/'1.5 Universal Data'!$E$36</f>
        <v>0</v>
      </c>
      <c r="R498" s="134"/>
      <c r="S498" s="134"/>
      <c r="T498" s="134"/>
      <c r="U498" s="134"/>
      <c r="V498" s="134"/>
      <c r="W498" s="134"/>
      <c r="X498" s="134"/>
      <c r="Y498" s="134"/>
      <c r="Z498" s="134"/>
      <c r="AA498" s="134"/>
      <c r="AB498" s="134"/>
      <c r="AC498" s="134"/>
      <c r="AD498" s="134"/>
      <c r="AE498" s="134"/>
    </row>
    <row r="499" spans="2:31">
      <c r="B499" s="1319">
        <f t="shared" si="23"/>
        <v>-1</v>
      </c>
      <c r="D499" s="1310"/>
      <c r="E499" s="1310"/>
      <c r="F499" s="1321"/>
      <c r="G499" s="1310"/>
      <c r="H499" s="1310"/>
      <c r="I499" s="1310"/>
      <c r="J499" s="1321"/>
      <c r="K499" s="1321"/>
      <c r="L499" s="1310"/>
      <c r="N499" s="1322">
        <f t="shared" si="24"/>
        <v>0</v>
      </c>
      <c r="O499" s="1323">
        <f t="shared" si="25"/>
        <v>0</v>
      </c>
      <c r="P499" s="1323">
        <f>O499/'1.5 Universal Data'!$E$36</f>
        <v>0</v>
      </c>
      <c r="R499" s="134"/>
      <c r="S499" s="134"/>
      <c r="T499" s="134"/>
      <c r="U499" s="134"/>
      <c r="V499" s="134"/>
      <c r="W499" s="134"/>
      <c r="X499" s="134"/>
      <c r="Y499" s="134"/>
      <c r="Z499" s="134"/>
      <c r="AA499" s="134"/>
      <c r="AB499" s="134"/>
      <c r="AC499" s="134"/>
      <c r="AD499" s="134"/>
      <c r="AE499" s="134"/>
    </row>
    <row r="500" spans="2:31" ht="12" customHeight="1">
      <c r="B500" s="1319">
        <f t="shared" si="23"/>
        <v>-1</v>
      </c>
      <c r="D500" s="1310"/>
      <c r="E500" s="1310"/>
      <c r="F500" s="1321"/>
      <c r="G500" s="1310"/>
      <c r="H500" s="1310"/>
      <c r="I500" s="1310"/>
      <c r="J500" s="1321"/>
      <c r="K500" s="1321"/>
      <c r="L500" s="1310"/>
      <c r="N500" s="1322">
        <f t="shared" si="0"/>
        <v>0</v>
      </c>
      <c r="O500" s="1323">
        <f t="shared" si="1"/>
        <v>0</v>
      </c>
      <c r="P500" s="1323">
        <f>O500/'1.5 Universal Data'!$E$36</f>
        <v>0</v>
      </c>
      <c r="R500" s="134"/>
      <c r="S500" s="134"/>
      <c r="T500" s="134"/>
      <c r="U500" s="134"/>
      <c r="V500" s="134"/>
      <c r="W500" s="134"/>
      <c r="X500" s="134"/>
      <c r="Y500" s="134"/>
      <c r="Z500" s="134"/>
      <c r="AA500" s="134"/>
      <c r="AB500" s="134"/>
      <c r="AC500" s="134"/>
      <c r="AD500" s="134"/>
      <c r="AE500" s="134"/>
    </row>
    <row r="501" spans="2:31" s="134" customFormat="1" ht="13.5" thickBot="1">
      <c r="L501" s="136" t="s">
        <v>3415</v>
      </c>
      <c r="N501" s="1337">
        <f>SUM(N10:N500)</f>
        <v>0</v>
      </c>
      <c r="O501" s="1337">
        <f t="shared" ref="O501" si="26">SUM(O10:O500)</f>
        <v>0</v>
      </c>
      <c r="P501" s="1338">
        <f>SUM(P10:P500)</f>
        <v>0</v>
      </c>
    </row>
    <row r="502" spans="2:31" s="134" customFormat="1"/>
    <row r="503" spans="2:31" s="134" customFormat="1"/>
    <row r="504" spans="2:31" s="134" customFormat="1"/>
    <row r="505" spans="2:31" s="134" customFormat="1"/>
    <row r="506" spans="2:31" s="134" customFormat="1"/>
    <row r="507" spans="2:31" s="134" customFormat="1"/>
    <row r="508" spans="2:31" s="134" customFormat="1"/>
    <row r="509" spans="2:31" s="134" customFormat="1"/>
    <row r="510" spans="2:31" s="134" customFormat="1"/>
    <row r="511" spans="2:31" s="134" customFormat="1"/>
    <row r="512" spans="2:31" s="134" customFormat="1"/>
    <row r="513" s="134" customFormat="1"/>
    <row r="514" s="134" customFormat="1"/>
    <row r="515" s="134" customFormat="1"/>
    <row r="516" s="134" customFormat="1"/>
    <row r="517" s="134" customFormat="1"/>
    <row r="518" s="134" customFormat="1"/>
    <row r="519" s="134" customFormat="1"/>
    <row r="520" s="134" customFormat="1"/>
    <row r="521" s="134" customFormat="1"/>
    <row r="522" s="134" customFormat="1"/>
    <row r="523" s="134" customFormat="1"/>
    <row r="524" s="134" customFormat="1"/>
    <row r="525" s="134" customFormat="1"/>
    <row r="526" s="134" customFormat="1"/>
    <row r="527" s="134" customFormat="1"/>
    <row r="528" s="134" customFormat="1"/>
    <row r="529" s="134" customFormat="1"/>
    <row r="530" s="134" customFormat="1"/>
    <row r="531" s="134" customFormat="1"/>
    <row r="532" s="134" customFormat="1"/>
    <row r="533" s="134" customFormat="1"/>
    <row r="534" s="134" customFormat="1"/>
    <row r="535" s="134" customFormat="1"/>
    <row r="536" s="134" customFormat="1"/>
    <row r="537" s="134" customFormat="1"/>
    <row r="538" s="134" customFormat="1"/>
    <row r="539" s="134" customFormat="1"/>
    <row r="540" s="134" customFormat="1"/>
    <row r="541" s="134" customFormat="1"/>
    <row r="542" s="134" customFormat="1"/>
    <row r="543" s="134" customFormat="1"/>
    <row r="544" s="134" customFormat="1"/>
    <row r="545" s="134" customFormat="1"/>
    <row r="546" s="134" customFormat="1"/>
    <row r="547" s="134" customFormat="1"/>
    <row r="548" s="134" customFormat="1"/>
    <row r="549" s="134" customFormat="1"/>
    <row r="550" s="134" customFormat="1"/>
    <row r="551" s="134" customFormat="1"/>
    <row r="552" s="134" customFormat="1"/>
    <row r="553" s="134" customFormat="1"/>
    <row r="554" s="134" customFormat="1"/>
    <row r="555" s="134" customFormat="1"/>
    <row r="556" s="134" customFormat="1"/>
    <row r="557" s="134" customFormat="1"/>
    <row r="558" s="134" customFormat="1"/>
    <row r="559" s="134" customFormat="1"/>
    <row r="560" s="134" customFormat="1"/>
    <row r="561" s="134" customFormat="1"/>
    <row r="562" s="134" customFormat="1"/>
    <row r="563" s="134" customFormat="1"/>
    <row r="564" s="134" customFormat="1"/>
    <row r="565" s="134" customFormat="1"/>
    <row r="566" s="134" customFormat="1"/>
    <row r="567" s="134" customFormat="1"/>
    <row r="568" s="134" customFormat="1"/>
    <row r="569" s="134" customFormat="1"/>
    <row r="570" s="134" customFormat="1"/>
    <row r="571" s="134" customFormat="1"/>
    <row r="572" s="134" customFormat="1"/>
    <row r="573" s="134" customFormat="1"/>
    <row r="574" s="134" customFormat="1"/>
    <row r="575" s="134" customFormat="1"/>
    <row r="576" s="134" customFormat="1"/>
    <row r="577" s="134" customFormat="1"/>
    <row r="578" s="134" customFormat="1"/>
    <row r="579" s="134" customFormat="1"/>
    <row r="580" s="134" customFormat="1"/>
    <row r="581" s="134" customFormat="1"/>
    <row r="582" s="134" customFormat="1"/>
    <row r="583" s="134" customFormat="1"/>
    <row r="584" s="134" customFormat="1"/>
    <row r="585" s="134" customFormat="1"/>
    <row r="586" s="134" customFormat="1"/>
    <row r="587" s="134" customFormat="1"/>
    <row r="588" s="134" customFormat="1"/>
    <row r="589" s="134" customFormat="1"/>
    <row r="590" s="134" customFormat="1"/>
    <row r="591" s="134" customFormat="1"/>
    <row r="592" s="134" customFormat="1"/>
    <row r="593" s="134" customFormat="1"/>
    <row r="594" s="134" customFormat="1"/>
    <row r="595" s="134" customFormat="1"/>
    <row r="596" s="134" customFormat="1"/>
    <row r="597" s="134" customFormat="1"/>
    <row r="598" s="134" customFormat="1"/>
    <row r="599" s="134" customFormat="1"/>
    <row r="600" s="134" customFormat="1"/>
    <row r="601" s="134" customFormat="1"/>
    <row r="602" s="134" customFormat="1"/>
    <row r="603" s="134" customFormat="1"/>
    <row r="604" s="134" customFormat="1"/>
    <row r="605" s="134" customFormat="1"/>
    <row r="606" s="134" customFormat="1"/>
    <row r="607" s="134" customFormat="1"/>
    <row r="608" s="134" customFormat="1"/>
    <row r="609" s="134" customFormat="1"/>
    <row r="610" s="134" customFormat="1"/>
    <row r="611" s="134" customFormat="1"/>
    <row r="612" s="134" customFormat="1"/>
    <row r="613" s="134" customFormat="1"/>
    <row r="614" s="134" customFormat="1"/>
    <row r="615" s="134" customFormat="1"/>
    <row r="616" s="134" customFormat="1"/>
    <row r="617" s="134" customFormat="1"/>
    <row r="618" s="134" customFormat="1"/>
    <row r="619" s="134" customFormat="1"/>
    <row r="620" s="134" customFormat="1"/>
    <row r="621" s="134" customFormat="1"/>
    <row r="622" s="134" customFormat="1"/>
    <row r="623" s="134" customFormat="1"/>
    <row r="624" s="134" customFormat="1"/>
    <row r="625" s="134" customFormat="1"/>
    <row r="626" s="134" customFormat="1"/>
    <row r="627" s="134" customFormat="1"/>
    <row r="628" s="134" customFormat="1"/>
    <row r="629" s="134" customFormat="1"/>
    <row r="630" s="134" customFormat="1"/>
    <row r="631" s="134" customFormat="1"/>
    <row r="632" s="134" customFormat="1"/>
    <row r="633" s="134" customFormat="1"/>
    <row r="634" s="134" customFormat="1"/>
    <row r="635" s="134" customFormat="1"/>
    <row r="636" s="134" customFormat="1"/>
    <row r="637" s="134" customFormat="1"/>
    <row r="638" s="134" customFormat="1"/>
    <row r="639" s="134" customFormat="1"/>
    <row r="640" s="134" customFormat="1"/>
    <row r="641" s="134" customFormat="1"/>
    <row r="642" s="134" customFormat="1"/>
    <row r="643" s="134" customFormat="1"/>
    <row r="644" s="134" customFormat="1"/>
    <row r="645" s="134" customFormat="1"/>
    <row r="646" s="134" customFormat="1"/>
    <row r="647" s="134" customFormat="1"/>
    <row r="648" s="134" customFormat="1"/>
    <row r="649" s="134" customFormat="1"/>
    <row r="650" s="134" customFormat="1"/>
    <row r="651" s="134" customFormat="1"/>
    <row r="652" s="134" customFormat="1"/>
    <row r="653" s="134" customFormat="1"/>
    <row r="654" s="134" customFormat="1"/>
  </sheetData>
  <pageMargins left="0.23622047244094491" right="0.23622047244094491" top="0.74803149606299213" bottom="0.74803149606299213" header="0.31496062992125984" footer="0.31496062992125984"/>
  <pageSetup paperSize="8" scale="43" fitToHeight="0" orientation="portrait" r:id="rId1"/>
  <headerFooter>
    <oddFooter>&amp;C_x000D_&amp;1#&amp;"Calibri"&amp;10&amp;K000000 OFFICIAL-InternalOnly</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C6F6-74D4-4FCA-963B-6EC6F592C3A3}">
  <sheetPr>
    <tabColor theme="9" tint="0.39997558519241921"/>
    <pageSetUpPr fitToPage="1"/>
  </sheetPr>
  <dimension ref="A1:AY907"/>
  <sheetViews>
    <sheetView workbookViewId="0">
      <selection activeCell="O13" sqref="O13:P13"/>
    </sheetView>
    <sheetView workbookViewId="1"/>
  </sheetViews>
  <sheetFormatPr defaultColWidth="10.140625" defaultRowHeight="12.75"/>
  <cols>
    <col min="1" max="1" width="5.85546875" style="144" customWidth="1"/>
    <col min="2" max="2" width="12.85546875" style="89" customWidth="1"/>
    <col min="3" max="3" width="10.5703125" style="89" customWidth="1"/>
    <col min="4" max="4" width="11.85546875" style="89" bestFit="1" customWidth="1"/>
    <col min="5" max="6" width="13.42578125" style="89" customWidth="1"/>
    <col min="7" max="7" width="11.42578125" style="89" customWidth="1"/>
    <col min="8" max="8" width="11.140625" style="89" bestFit="1" customWidth="1"/>
    <col min="9" max="9" width="10.140625" style="89"/>
    <col min="10" max="11" width="9.85546875" style="89" customWidth="1"/>
    <col min="12" max="12" width="12.42578125" style="89" customWidth="1"/>
    <col min="13" max="13" width="11.140625" style="89" bestFit="1" customWidth="1"/>
    <col min="14" max="14" width="10.140625" style="89"/>
    <col min="15" max="15" width="11.140625" style="92" customWidth="1"/>
    <col min="16" max="16" width="10.140625" style="92" customWidth="1"/>
    <col min="17" max="18" width="10.140625" style="144"/>
    <col min="19" max="19" width="18.140625" style="144" customWidth="1"/>
    <col min="20" max="20" width="27.42578125" style="144" customWidth="1"/>
    <col min="21" max="21" width="10.140625" style="144"/>
    <col min="22" max="22" width="37.140625" style="144" bestFit="1" customWidth="1"/>
    <col min="23" max="23" width="12.140625" style="144" customWidth="1"/>
    <col min="24" max="25" width="14.85546875" style="144" customWidth="1"/>
    <col min="26" max="26" width="14.140625" style="144" bestFit="1" customWidth="1"/>
    <col min="27" max="51" width="10.140625" style="144"/>
    <col min="52" max="16384" width="10.140625" style="89"/>
  </cols>
  <sheetData>
    <row r="1" spans="1:34" s="46" customFormat="1" ht="23.25">
      <c r="A1" s="56" t="str">
        <f>'1.1 Cover'!A1</f>
        <v>Regulatory Reporting Pack</v>
      </c>
    </row>
    <row r="2" spans="1:34" s="46" customFormat="1" ht="23.25">
      <c r="A2" s="56" t="str">
        <f>'1.1 Cover'!A2</f>
        <v>Price base - 2018/19</v>
      </c>
    </row>
    <row r="3" spans="1:34" s="46" customFormat="1" ht="23.25">
      <c r="A3" s="56" t="str">
        <f>'1.1 Cover'!A3</f>
        <v>Regulatory Year: April 2024 - March 2025</v>
      </c>
    </row>
    <row r="4" spans="1:34" s="46" customFormat="1" ht="23.25">
      <c r="A4" s="56" t="s">
        <v>3419</v>
      </c>
    </row>
    <row r="5" spans="1:34" ht="15">
      <c r="A5" s="125"/>
      <c r="B5" s="125"/>
      <c r="C5" s="125"/>
      <c r="D5" s="125"/>
      <c r="E5" s="125"/>
      <c r="F5" s="126"/>
      <c r="G5" s="127"/>
      <c r="H5" s="128"/>
      <c r="I5" s="128"/>
      <c r="J5" s="128"/>
      <c r="K5" s="128"/>
      <c r="L5" s="128"/>
      <c r="M5" s="128"/>
      <c r="N5" s="128"/>
      <c r="O5" s="128"/>
      <c r="P5" s="128"/>
      <c r="Q5" s="128"/>
      <c r="R5" s="128"/>
      <c r="S5" s="128"/>
      <c r="T5" s="128"/>
      <c r="U5" s="128"/>
      <c r="V5" s="128"/>
      <c r="W5" s="128"/>
      <c r="X5" s="128"/>
      <c r="Y5" s="128"/>
      <c r="Z5" s="125"/>
      <c r="AA5" s="125"/>
      <c r="AB5" s="125"/>
      <c r="AC5" s="125"/>
      <c r="AD5" s="125"/>
      <c r="AE5" s="125"/>
      <c r="AF5" s="125"/>
      <c r="AG5" s="125"/>
      <c r="AH5" s="125"/>
    </row>
    <row r="6" spans="1:34" ht="15">
      <c r="A6" s="125"/>
      <c r="B6" s="125"/>
      <c r="C6" s="125"/>
      <c r="D6" s="125"/>
      <c r="E6" s="125"/>
      <c r="F6" s="126"/>
      <c r="G6" s="127"/>
      <c r="H6" s="128"/>
      <c r="I6" s="128"/>
      <c r="J6" s="128"/>
      <c r="K6" s="128"/>
      <c r="L6" s="128"/>
      <c r="M6" s="128"/>
      <c r="N6" s="128"/>
      <c r="O6" s="128"/>
      <c r="P6" s="128"/>
      <c r="Q6" s="128"/>
      <c r="R6" s="128"/>
      <c r="S6" s="125"/>
      <c r="T6" s="125"/>
      <c r="U6" s="128"/>
      <c r="V6" s="128"/>
      <c r="W6" s="128"/>
      <c r="X6" s="128"/>
      <c r="Y6" s="128"/>
      <c r="Z6" s="125"/>
      <c r="AA6" s="125"/>
      <c r="AB6" s="125"/>
      <c r="AC6" s="125"/>
      <c r="AD6" s="125"/>
      <c r="AE6" s="125"/>
      <c r="AF6" s="125"/>
      <c r="AG6" s="125"/>
      <c r="AH6" s="125"/>
    </row>
    <row r="7" spans="1:34" ht="15">
      <c r="A7" s="125"/>
      <c r="B7" s="125"/>
      <c r="C7" s="125"/>
      <c r="D7" s="125"/>
      <c r="E7" s="125"/>
      <c r="F7" s="128"/>
      <c r="G7" s="125"/>
      <c r="H7" s="128"/>
      <c r="I7" s="128"/>
      <c r="J7" s="128"/>
      <c r="K7" s="128"/>
      <c r="L7" s="128"/>
      <c r="M7" s="128"/>
      <c r="N7" s="128"/>
      <c r="O7" s="128"/>
      <c r="P7" s="128"/>
      <c r="Q7" s="128"/>
      <c r="R7" s="128"/>
      <c r="S7" s="125"/>
      <c r="T7" s="125"/>
      <c r="U7" s="128"/>
      <c r="V7" s="128"/>
      <c r="W7" s="128"/>
      <c r="X7" s="128"/>
      <c r="Y7" s="128"/>
      <c r="Z7" s="125"/>
      <c r="AA7" s="125"/>
      <c r="AB7" s="125"/>
      <c r="AC7" s="125"/>
      <c r="AD7" s="125"/>
      <c r="AE7" s="125"/>
      <c r="AF7" s="125"/>
      <c r="AG7" s="125"/>
      <c r="AH7" s="125"/>
    </row>
    <row r="8" spans="1:34" ht="15">
      <c r="B8" s="144"/>
      <c r="C8" s="144"/>
      <c r="D8" s="144"/>
      <c r="E8" s="144"/>
      <c r="F8" s="144"/>
      <c r="G8" s="144"/>
      <c r="H8" s="144"/>
      <c r="I8" s="144"/>
      <c r="J8" s="144"/>
      <c r="K8" s="144"/>
      <c r="L8" s="128"/>
      <c r="M8" s="1718" t="s">
        <v>3420</v>
      </c>
      <c r="N8" s="144"/>
      <c r="O8" s="153"/>
      <c r="P8" s="153"/>
    </row>
    <row r="9" spans="1:34" ht="23.25">
      <c r="B9" s="152"/>
      <c r="C9" s="152"/>
      <c r="D9" s="144"/>
      <c r="E9" s="144"/>
      <c r="F9" s="144"/>
      <c r="G9" s="144"/>
      <c r="H9" s="144"/>
      <c r="I9" s="144"/>
      <c r="J9" s="144"/>
      <c r="K9" s="144"/>
      <c r="L9" s="128"/>
      <c r="M9" s="1339" t="s">
        <v>3421</v>
      </c>
      <c r="N9" s="144"/>
      <c r="O9" s="153"/>
      <c r="P9" s="153"/>
    </row>
    <row r="10" spans="1:34">
      <c r="B10" s="144"/>
      <c r="C10" s="144"/>
      <c r="D10" s="144"/>
      <c r="E10" s="144"/>
      <c r="F10" s="144"/>
      <c r="G10" s="144"/>
      <c r="H10" s="144"/>
      <c r="I10" s="144"/>
      <c r="J10" s="144"/>
      <c r="K10" s="144"/>
      <c r="L10" s="144"/>
      <c r="M10" s="144"/>
      <c r="N10" s="144"/>
      <c r="O10" s="153"/>
      <c r="P10" s="153"/>
    </row>
    <row r="11" spans="1:34" ht="25.5">
      <c r="B11" s="1872" t="s">
        <v>3422</v>
      </c>
      <c r="C11" s="1873" t="s">
        <v>3423</v>
      </c>
      <c r="D11" s="1874"/>
      <c r="E11" s="1874"/>
      <c r="F11" s="1874"/>
      <c r="G11" s="1874"/>
      <c r="H11" s="1874"/>
      <c r="I11" s="1875"/>
      <c r="J11" s="1873" t="s">
        <v>3424</v>
      </c>
      <c r="K11" s="1874"/>
      <c r="L11" s="1874"/>
      <c r="M11" s="1874"/>
      <c r="N11" s="1875"/>
      <c r="O11" s="1876"/>
      <c r="P11" s="1877"/>
      <c r="Q11" s="147"/>
      <c r="S11" s="1878" t="s">
        <v>3422</v>
      </c>
      <c r="T11" s="1342" t="s">
        <v>3425</v>
      </c>
    </row>
    <row r="12" spans="1:34" ht="56.25">
      <c r="A12" s="145"/>
      <c r="B12" s="1872"/>
      <c r="C12" s="1340" t="s">
        <v>3426</v>
      </c>
      <c r="D12" s="1340" t="s">
        <v>3427</v>
      </c>
      <c r="E12" s="1340" t="s">
        <v>3428</v>
      </c>
      <c r="F12" s="1340" t="s">
        <v>3429</v>
      </c>
      <c r="G12" s="1340" t="s">
        <v>3430</v>
      </c>
      <c r="H12" s="1814" t="s">
        <v>3431</v>
      </c>
      <c r="I12" s="1814" t="s">
        <v>3432</v>
      </c>
      <c r="J12" s="1340" t="s">
        <v>3433</v>
      </c>
      <c r="K12" s="1340" t="s">
        <v>3434</v>
      </c>
      <c r="L12" s="1340" t="s">
        <v>3435</v>
      </c>
      <c r="M12" s="1340" t="s">
        <v>3431</v>
      </c>
      <c r="N12" s="1340" t="s">
        <v>3432</v>
      </c>
      <c r="O12" s="1340" t="s">
        <v>3436</v>
      </c>
      <c r="P12" s="1343" t="s">
        <v>3437</v>
      </c>
      <c r="Q12" s="148"/>
      <c r="R12" s="145"/>
      <c r="S12" s="1878"/>
      <c r="T12" s="1344" t="s">
        <v>3438</v>
      </c>
      <c r="U12" s="145"/>
      <c r="V12" s="145"/>
      <c r="W12" s="145"/>
      <c r="X12" s="145"/>
      <c r="Y12" s="145"/>
      <c r="Z12" s="145"/>
      <c r="AA12" s="145"/>
      <c r="AB12" s="145"/>
      <c r="AC12" s="145"/>
      <c r="AD12" s="145"/>
      <c r="AE12" s="145"/>
      <c r="AF12" s="145"/>
      <c r="AG12" s="145"/>
      <c r="AH12" s="145"/>
    </row>
    <row r="13" spans="1:34" ht="14.25">
      <c r="A13" s="145"/>
      <c r="B13" s="1872"/>
      <c r="C13" s="1340"/>
      <c r="D13" s="1345" t="s">
        <v>3439</v>
      </c>
      <c r="E13" s="1346" t="s">
        <v>3440</v>
      </c>
      <c r="F13" s="1346" t="s">
        <v>3441</v>
      </c>
      <c r="G13" s="1812" t="s">
        <v>3442</v>
      </c>
      <c r="H13" s="1816" t="s">
        <v>3443</v>
      </c>
      <c r="I13" s="1817"/>
      <c r="J13" s="1813" t="s">
        <v>3444</v>
      </c>
      <c r="K13" s="1346" t="s">
        <v>3445</v>
      </c>
      <c r="L13" s="1345" t="s">
        <v>3446</v>
      </c>
      <c r="M13" s="1816" t="s">
        <v>3447</v>
      </c>
      <c r="N13" s="1817"/>
      <c r="O13" s="1811" t="s">
        <v>3448</v>
      </c>
      <c r="P13" s="1811"/>
      <c r="Q13" s="148"/>
      <c r="R13" s="145"/>
      <c r="S13" s="1878"/>
      <c r="T13" s="1341" t="s">
        <v>3302</v>
      </c>
      <c r="U13" s="145"/>
      <c r="X13" s="1736"/>
      <c r="Y13" s="1739" t="s">
        <v>3328</v>
      </c>
      <c r="Z13" s="1737"/>
      <c r="AA13" s="1738"/>
      <c r="AB13" s="1339" t="s">
        <v>3041</v>
      </c>
      <c r="AC13" s="145"/>
      <c r="AD13" s="145"/>
      <c r="AE13" s="145"/>
      <c r="AF13" s="145"/>
      <c r="AG13" s="145"/>
      <c r="AH13" s="145"/>
    </row>
    <row r="14" spans="1:34">
      <c r="A14" s="145"/>
      <c r="B14" s="1872"/>
      <c r="C14" s="1340"/>
      <c r="D14" s="1345" t="s">
        <v>3449</v>
      </c>
      <c r="E14" s="1345" t="s">
        <v>3449</v>
      </c>
      <c r="F14" s="1345" t="s">
        <v>3449</v>
      </c>
      <c r="G14" s="1346" t="s">
        <v>3450</v>
      </c>
      <c r="H14" s="1815" t="s">
        <v>3395</v>
      </c>
      <c r="I14" s="1815" t="s">
        <v>3395</v>
      </c>
      <c r="J14" s="1346" t="s">
        <v>3451</v>
      </c>
      <c r="K14" s="1346" t="s">
        <v>3451</v>
      </c>
      <c r="L14" s="1346" t="s">
        <v>3451</v>
      </c>
      <c r="M14" s="1346" t="s">
        <v>3395</v>
      </c>
      <c r="N14" s="1346" t="s">
        <v>3395</v>
      </c>
      <c r="O14" s="1346" t="s">
        <v>3395</v>
      </c>
      <c r="P14" s="1346" t="s">
        <v>3395</v>
      </c>
      <c r="Q14" s="148"/>
      <c r="R14" s="145"/>
      <c r="S14" s="1347">
        <v>45383</v>
      </c>
      <c r="T14" s="1348" t="e">
        <f>SUMIF($C$15:$C$379,4,$O$15:$O$379)/1000000</f>
        <v>#DIV/0!</v>
      </c>
      <c r="U14" s="145"/>
      <c r="X14" s="1273" t="s">
        <v>1063</v>
      </c>
      <c r="Y14" s="1273" t="s">
        <v>1064</v>
      </c>
      <c r="Z14" s="1273" t="s">
        <v>1065</v>
      </c>
      <c r="AA14" s="1273" t="s">
        <v>3</v>
      </c>
      <c r="AB14" s="1273" t="s">
        <v>1066</v>
      </c>
      <c r="AC14" s="145"/>
      <c r="AD14" s="145"/>
      <c r="AE14" s="145"/>
      <c r="AF14" s="145"/>
      <c r="AG14" s="145"/>
      <c r="AH14" s="145"/>
    </row>
    <row r="15" spans="1:34">
      <c r="B15" s="1349">
        <v>45383</v>
      </c>
      <c r="C15" s="1350">
        <f t="shared" ref="C15:C78" si="0">MONTH(B15)</f>
        <v>4</v>
      </c>
      <c r="D15" s="1351"/>
      <c r="E15" s="1351"/>
      <c r="F15" s="1351"/>
      <c r="G15" s="1352" t="e">
        <f t="shared" ref="G15:G79" si="1">((E15-F15)/D15)*100</f>
        <v>#DIV/0!</v>
      </c>
      <c r="H15" s="1353" t="e">
        <f>IF(AND(G15&gt;=0,G15&lt;=5),1200-(G15*800),IF(AND(G15&gt;5,G15&lt;75.667),-2800-(300*(G15-5)),-24000))</f>
        <v>#DIV/0!</v>
      </c>
      <c r="I15" s="1353" t="e">
        <f>SUM($H$15:H15)</f>
        <v>#DIV/0!</v>
      </c>
      <c r="J15" s="1354"/>
      <c r="K15" s="1355" t="e">
        <f>IF(ISBLANK(J16),#N/A,J16)</f>
        <v>#N/A</v>
      </c>
      <c r="L15" s="1356" t="e">
        <f>MAX((J15-K15),(K15-J15))</f>
        <v>#N/A</v>
      </c>
      <c r="M15" s="1357" t="e">
        <f>IF(AND(L15&gt;=0, L15&lt;=1.5), 3200, IF(AND(L15&gt;1.5,L15&lt;=2.8),3200*((2.8-L15)/1.3),IF(AND(L15&gt;2.8, L15&lt;15), -24000*((2.8-L15)/-12.2), -24000)))</f>
        <v>#N/A</v>
      </c>
      <c r="N15" s="1353" t="e">
        <f>SUM($M$15:M15)</f>
        <v>#N/A</v>
      </c>
      <c r="O15" s="1353" t="e">
        <f>SUM(H15+M15)</f>
        <v>#DIV/0!</v>
      </c>
      <c r="P15" s="1353" t="e">
        <f>SUM($O$15:O15)</f>
        <v>#DIV/0!</v>
      </c>
      <c r="Q15" s="149"/>
      <c r="R15" s="145"/>
      <c r="S15" s="1347">
        <v>45413</v>
      </c>
      <c r="T15" s="1348" t="e">
        <f>SUMIF($C$15:$C$379,5,$O$15:$O$379)/1000000</f>
        <v>#DIV/0!</v>
      </c>
      <c r="V15" s="144" t="s">
        <v>3452</v>
      </c>
      <c r="X15" s="1216"/>
      <c r="Y15" s="1216"/>
      <c r="Z15" s="1216"/>
      <c r="AA15" s="1348" t="e">
        <f>I379</f>
        <v>#DIV/0!</v>
      </c>
      <c r="AB15" s="1216"/>
      <c r="AC15" s="968"/>
    </row>
    <row r="16" spans="1:34">
      <c r="B16" s="1349">
        <f t="shared" ref="B16:B79" si="2">B15+1</f>
        <v>45384</v>
      </c>
      <c r="C16" s="1350">
        <f t="shared" si="0"/>
        <v>4</v>
      </c>
      <c r="D16" s="1351"/>
      <c r="E16" s="1351"/>
      <c r="F16" s="1351"/>
      <c r="G16" s="1352" t="e">
        <f t="shared" si="1"/>
        <v>#DIV/0!</v>
      </c>
      <c r="H16" s="1353" t="e">
        <f t="shared" ref="H16:H79" si="3">IF(AND(G16&gt;=0,G16&lt;=5),1200-(G16*800),IF(AND(G16&gt;5,G16&lt;75.667),-2800-(300*(G16-5)),-24000))</f>
        <v>#DIV/0!</v>
      </c>
      <c r="I16" s="1353" t="e">
        <f>SUM($H$15:H16)</f>
        <v>#DIV/0!</v>
      </c>
      <c r="J16" s="1354"/>
      <c r="K16" s="1355" t="e">
        <f t="shared" ref="K16:K79" si="4">IF(ISBLANK(J17),#N/A,J17)</f>
        <v>#N/A</v>
      </c>
      <c r="L16" s="1356" t="e">
        <f t="shared" ref="L16:L79" si="5">MAX((J16-K16),(K16-J16))</f>
        <v>#N/A</v>
      </c>
      <c r="M16" s="1357" t="e">
        <f t="shared" ref="M16:M79" si="6">IF(AND(L16&gt;=0, L16&lt;=1.5), 3200, IF(AND(L16&gt;1.5,L16&lt;=2.8),3200*((2.8-L16)/1.3),IF(AND(L16&gt;2.8, L16&lt;15), -24000*((2.8-L16)/-12.2), -24000)))</f>
        <v>#N/A</v>
      </c>
      <c r="N16" s="1353" t="e">
        <f>SUM($M$15:M16)</f>
        <v>#N/A</v>
      </c>
      <c r="O16" s="1353" t="e">
        <f>SUM(H16+M16)</f>
        <v>#DIV/0!</v>
      </c>
      <c r="P16" s="1353" t="e">
        <f>SUM($O$15:O16)</f>
        <v>#DIV/0!</v>
      </c>
      <c r="Q16" s="149"/>
      <c r="S16" s="1347">
        <v>45444</v>
      </c>
      <c r="T16" s="1348" t="e">
        <f>SUMIF($C$15:$C$379,6,$O$15:$O$379)/1000000</f>
        <v>#DIV/0!</v>
      </c>
      <c r="V16" s="144" t="s">
        <v>3453</v>
      </c>
      <c r="X16" s="1216"/>
      <c r="Y16" s="1216"/>
      <c r="Z16" s="1216"/>
      <c r="AA16" s="1348" t="e">
        <f>N379</f>
        <v>#N/A</v>
      </c>
      <c r="AB16" s="1216"/>
      <c r="AC16" s="968"/>
    </row>
    <row r="17" spans="2:28">
      <c r="B17" s="1349">
        <f t="shared" si="2"/>
        <v>45385</v>
      </c>
      <c r="C17" s="1350">
        <f t="shared" si="0"/>
        <v>4</v>
      </c>
      <c r="D17" s="1351"/>
      <c r="E17" s="1351"/>
      <c r="F17" s="1351"/>
      <c r="G17" s="1352" t="e">
        <f t="shared" si="1"/>
        <v>#DIV/0!</v>
      </c>
      <c r="H17" s="1353" t="e">
        <f t="shared" si="3"/>
        <v>#DIV/0!</v>
      </c>
      <c r="I17" s="1353" t="e">
        <f>SUM($H$15:H17)</f>
        <v>#DIV/0!</v>
      </c>
      <c r="J17" s="1354"/>
      <c r="K17" s="1355" t="e">
        <f t="shared" si="4"/>
        <v>#N/A</v>
      </c>
      <c r="L17" s="1356" t="e">
        <f t="shared" si="5"/>
        <v>#N/A</v>
      </c>
      <c r="M17" s="1357" t="e">
        <f t="shared" si="6"/>
        <v>#N/A</v>
      </c>
      <c r="N17" s="1353" t="e">
        <f>SUM($M$15:M17)</f>
        <v>#N/A</v>
      </c>
      <c r="O17" s="1353" t="e">
        <f t="shared" ref="O17:O78" si="7">SUM(H17+M17)</f>
        <v>#DIV/0!</v>
      </c>
      <c r="P17" s="1353" t="e">
        <f>SUM($O$15:O17)</f>
        <v>#DIV/0!</v>
      </c>
      <c r="Q17" s="149"/>
      <c r="R17" s="145"/>
      <c r="S17" s="1347">
        <v>45474</v>
      </c>
      <c r="T17" s="1348" t="e">
        <f>SUMIF($C$15:$C$379,7,$O$15:$O$379)/1000000</f>
        <v>#DIV/0!</v>
      </c>
    </row>
    <row r="18" spans="2:28">
      <c r="B18" s="1349">
        <f t="shared" si="2"/>
        <v>45386</v>
      </c>
      <c r="C18" s="1350">
        <f t="shared" si="0"/>
        <v>4</v>
      </c>
      <c r="D18" s="1351"/>
      <c r="E18" s="1351"/>
      <c r="F18" s="1351"/>
      <c r="G18" s="1352" t="e">
        <f t="shared" si="1"/>
        <v>#DIV/0!</v>
      </c>
      <c r="H18" s="1353" t="e">
        <f t="shared" si="3"/>
        <v>#DIV/0!</v>
      </c>
      <c r="I18" s="1353" t="e">
        <f>SUM($H$15:H18)</f>
        <v>#DIV/0!</v>
      </c>
      <c r="J18" s="1354"/>
      <c r="K18" s="1355" t="e">
        <f t="shared" si="4"/>
        <v>#N/A</v>
      </c>
      <c r="L18" s="1356" t="e">
        <f t="shared" si="5"/>
        <v>#N/A</v>
      </c>
      <c r="M18" s="1357" t="e">
        <f t="shared" si="6"/>
        <v>#N/A</v>
      </c>
      <c r="N18" s="1353" t="e">
        <f>SUM($M$15:M18)</f>
        <v>#N/A</v>
      </c>
      <c r="O18" s="1353" t="e">
        <f t="shared" si="7"/>
        <v>#DIV/0!</v>
      </c>
      <c r="P18" s="1353" t="e">
        <f>SUM($O$15:O18)</f>
        <v>#DIV/0!</v>
      </c>
      <c r="Q18" s="149"/>
      <c r="R18" s="145"/>
      <c r="S18" s="1347">
        <v>45505</v>
      </c>
      <c r="T18" s="1348" t="e">
        <f>SUMIF($C$15:$C$379,8,$O$15:$O$379)/1000000</f>
        <v>#DIV/0!</v>
      </c>
      <c r="X18" s="1273" t="s">
        <v>1063</v>
      </c>
      <c r="Y18" s="1273" t="s">
        <v>1064</v>
      </c>
      <c r="Z18" s="1273" t="s">
        <v>1065</v>
      </c>
      <c r="AA18" s="1273" t="s">
        <v>3</v>
      </c>
      <c r="AB18" s="1273" t="s">
        <v>1066</v>
      </c>
    </row>
    <row r="19" spans="2:28">
      <c r="B19" s="1349">
        <f t="shared" si="2"/>
        <v>45387</v>
      </c>
      <c r="C19" s="1350">
        <f t="shared" si="0"/>
        <v>4</v>
      </c>
      <c r="D19" s="1351"/>
      <c r="E19" s="1351"/>
      <c r="F19" s="1351"/>
      <c r="G19" s="1352" t="e">
        <f t="shared" si="1"/>
        <v>#DIV/0!</v>
      </c>
      <c r="H19" s="1353" t="e">
        <f t="shared" si="3"/>
        <v>#DIV/0!</v>
      </c>
      <c r="I19" s="1353" t="e">
        <f>SUM($H$15:H19)</f>
        <v>#DIV/0!</v>
      </c>
      <c r="J19" s="1354"/>
      <c r="K19" s="1355" t="e">
        <f t="shared" si="4"/>
        <v>#N/A</v>
      </c>
      <c r="L19" s="1356" t="e">
        <f t="shared" si="5"/>
        <v>#N/A</v>
      </c>
      <c r="M19" s="1357" t="e">
        <f t="shared" si="6"/>
        <v>#N/A</v>
      </c>
      <c r="N19" s="1353" t="e">
        <f>SUM($M$15:M19)</f>
        <v>#N/A</v>
      </c>
      <c r="O19" s="1353" t="e">
        <f t="shared" si="7"/>
        <v>#DIV/0!</v>
      </c>
      <c r="P19" s="1353" t="e">
        <f>SUM($O$15:O19)</f>
        <v>#DIV/0!</v>
      </c>
      <c r="Q19" s="149"/>
      <c r="R19" s="145"/>
      <c r="S19" s="1347">
        <v>45536</v>
      </c>
      <c r="T19" s="1348" t="e">
        <f>SUMIF($C$15:$C$379,9,$O$15:$O$379)/1000000</f>
        <v>#DIV/0!</v>
      </c>
      <c r="V19" s="367" t="s">
        <v>1517</v>
      </c>
      <c r="W19" s="367" t="s">
        <v>1518</v>
      </c>
      <c r="X19" s="1216"/>
      <c r="Y19" s="1216"/>
      <c r="Z19" s="1216"/>
      <c r="AA19" s="1216"/>
      <c r="AB19" s="1216"/>
    </row>
    <row r="20" spans="2:28">
      <c r="B20" s="1349">
        <f t="shared" si="2"/>
        <v>45388</v>
      </c>
      <c r="C20" s="1350">
        <f t="shared" si="0"/>
        <v>4</v>
      </c>
      <c r="D20" s="1351"/>
      <c r="E20" s="1351"/>
      <c r="F20" s="1351"/>
      <c r="G20" s="1352" t="e">
        <f t="shared" si="1"/>
        <v>#DIV/0!</v>
      </c>
      <c r="H20" s="1353" t="e">
        <f t="shared" si="3"/>
        <v>#DIV/0!</v>
      </c>
      <c r="I20" s="1353" t="e">
        <f>SUM($H$15:H20)</f>
        <v>#DIV/0!</v>
      </c>
      <c r="J20" s="1354"/>
      <c r="K20" s="1355" t="e">
        <f t="shared" si="4"/>
        <v>#N/A</v>
      </c>
      <c r="L20" s="1356" t="e">
        <f t="shared" si="5"/>
        <v>#N/A</v>
      </c>
      <c r="M20" s="1357" t="e">
        <f t="shared" si="6"/>
        <v>#N/A</v>
      </c>
      <c r="N20" s="1353" t="e">
        <f>SUM($M$15:M20)</f>
        <v>#N/A</v>
      </c>
      <c r="O20" s="1353" t="e">
        <f t="shared" si="7"/>
        <v>#DIV/0!</v>
      </c>
      <c r="P20" s="1353" t="e">
        <f>SUM($O$15:O20)</f>
        <v>#DIV/0!</v>
      </c>
      <c r="Q20" s="149"/>
      <c r="R20" s="145"/>
      <c r="S20" s="1347">
        <v>45566</v>
      </c>
      <c r="T20" s="1348" t="e">
        <f>SUMIF($C$15:$C$379,10,$O$15:$O$379)/1000000</f>
        <v>#DIV/0!</v>
      </c>
      <c r="V20" s="367" t="s">
        <v>1520</v>
      </c>
      <c r="W20" s="367" t="s">
        <v>1521</v>
      </c>
      <c r="X20" s="1216"/>
      <c r="Y20" s="1216"/>
      <c r="Z20" s="1216"/>
      <c r="AA20" s="1216"/>
      <c r="AB20" s="1216"/>
    </row>
    <row r="21" spans="2:28">
      <c r="B21" s="1349">
        <f t="shared" si="2"/>
        <v>45389</v>
      </c>
      <c r="C21" s="1350">
        <f t="shared" si="0"/>
        <v>4</v>
      </c>
      <c r="D21" s="1351"/>
      <c r="E21" s="1351"/>
      <c r="F21" s="1351"/>
      <c r="G21" s="1352" t="e">
        <f t="shared" si="1"/>
        <v>#DIV/0!</v>
      </c>
      <c r="H21" s="1353" t="e">
        <f t="shared" si="3"/>
        <v>#DIV/0!</v>
      </c>
      <c r="I21" s="1353" t="e">
        <f>SUM($H$15:H21)</f>
        <v>#DIV/0!</v>
      </c>
      <c r="J21" s="1354"/>
      <c r="K21" s="1355" t="e">
        <f t="shared" si="4"/>
        <v>#N/A</v>
      </c>
      <c r="L21" s="1356" t="e">
        <f t="shared" si="5"/>
        <v>#N/A</v>
      </c>
      <c r="M21" s="1357" t="e">
        <f t="shared" si="6"/>
        <v>#N/A</v>
      </c>
      <c r="N21" s="1353" t="e">
        <f>SUM($M$15:M21)</f>
        <v>#N/A</v>
      </c>
      <c r="O21" s="1353" t="e">
        <f t="shared" si="7"/>
        <v>#DIV/0!</v>
      </c>
      <c r="P21" s="1353" t="e">
        <f>SUM($O$15:O21)</f>
        <v>#DIV/0!</v>
      </c>
      <c r="Q21" s="149"/>
      <c r="R21" s="145"/>
      <c r="S21" s="1347">
        <v>45597</v>
      </c>
      <c r="T21" s="1348" t="e">
        <f>SUMIF($C$15:$C$379,11,$O$15:$O$379)/1000000</f>
        <v>#DIV/0!</v>
      </c>
    </row>
    <row r="22" spans="2:28">
      <c r="B22" s="1349">
        <f t="shared" si="2"/>
        <v>45390</v>
      </c>
      <c r="C22" s="1350">
        <f t="shared" si="0"/>
        <v>4</v>
      </c>
      <c r="D22" s="1351"/>
      <c r="E22" s="1351"/>
      <c r="F22" s="1351"/>
      <c r="G22" s="1352" t="e">
        <f t="shared" si="1"/>
        <v>#DIV/0!</v>
      </c>
      <c r="H22" s="1353" t="e">
        <f t="shared" si="3"/>
        <v>#DIV/0!</v>
      </c>
      <c r="I22" s="1353" t="e">
        <f>SUM($H$15:H22)</f>
        <v>#DIV/0!</v>
      </c>
      <c r="J22" s="1354"/>
      <c r="K22" s="1355" t="e">
        <f t="shared" si="4"/>
        <v>#N/A</v>
      </c>
      <c r="L22" s="1356" t="e">
        <f t="shared" si="5"/>
        <v>#N/A</v>
      </c>
      <c r="M22" s="1357" t="e">
        <f t="shared" si="6"/>
        <v>#N/A</v>
      </c>
      <c r="N22" s="1353" t="e">
        <f>SUM($M$15:M22)</f>
        <v>#N/A</v>
      </c>
      <c r="O22" s="1353" t="e">
        <f t="shared" si="7"/>
        <v>#DIV/0!</v>
      </c>
      <c r="P22" s="1353" t="e">
        <f>SUM($O$15:O22)</f>
        <v>#DIV/0!</v>
      </c>
      <c r="Q22" s="149"/>
      <c r="R22" s="145"/>
      <c r="S22" s="1347">
        <v>45627</v>
      </c>
      <c r="T22" s="1348" t="e">
        <f>SUMIF($C$15:$C$379,12,$O$15:$O$379)/1000000</f>
        <v>#DIV/0!</v>
      </c>
    </row>
    <row r="23" spans="2:28">
      <c r="B23" s="1349">
        <f t="shared" si="2"/>
        <v>45391</v>
      </c>
      <c r="C23" s="1350">
        <f t="shared" si="0"/>
        <v>4</v>
      </c>
      <c r="D23" s="1351"/>
      <c r="E23" s="1351"/>
      <c r="F23" s="1351"/>
      <c r="G23" s="1352" t="e">
        <f t="shared" si="1"/>
        <v>#DIV/0!</v>
      </c>
      <c r="H23" s="1353" t="e">
        <f t="shared" si="3"/>
        <v>#DIV/0!</v>
      </c>
      <c r="I23" s="1353" t="e">
        <f>SUM($H$15:H23)</f>
        <v>#DIV/0!</v>
      </c>
      <c r="J23" s="1354"/>
      <c r="K23" s="1355" t="e">
        <f t="shared" si="4"/>
        <v>#N/A</v>
      </c>
      <c r="L23" s="1356" t="e">
        <f t="shared" si="5"/>
        <v>#N/A</v>
      </c>
      <c r="M23" s="1357" t="e">
        <f t="shared" si="6"/>
        <v>#N/A</v>
      </c>
      <c r="N23" s="1353" t="e">
        <f>SUM($M$15:M23)</f>
        <v>#N/A</v>
      </c>
      <c r="O23" s="1353" t="e">
        <f t="shared" si="7"/>
        <v>#DIV/0!</v>
      </c>
      <c r="P23" s="1353" t="e">
        <f>SUM($O$15:O23)</f>
        <v>#DIV/0!</v>
      </c>
      <c r="Q23" s="149"/>
      <c r="S23" s="1347">
        <v>45658</v>
      </c>
      <c r="T23" s="1348" t="e">
        <f>SUMIF($C$15:$C$379,1,$O$15:$O$379)/1000000</f>
        <v>#DIV/0!</v>
      </c>
    </row>
    <row r="24" spans="2:28">
      <c r="B24" s="1349">
        <f t="shared" si="2"/>
        <v>45392</v>
      </c>
      <c r="C24" s="1350">
        <f t="shared" si="0"/>
        <v>4</v>
      </c>
      <c r="D24" s="1351"/>
      <c r="E24" s="1351"/>
      <c r="F24" s="1351"/>
      <c r="G24" s="1352" t="e">
        <f t="shared" si="1"/>
        <v>#DIV/0!</v>
      </c>
      <c r="H24" s="1353" t="e">
        <f t="shared" si="3"/>
        <v>#DIV/0!</v>
      </c>
      <c r="I24" s="1353" t="e">
        <f>SUM($H$15:H24)</f>
        <v>#DIV/0!</v>
      </c>
      <c r="J24" s="1354"/>
      <c r="K24" s="1355" t="e">
        <f t="shared" si="4"/>
        <v>#N/A</v>
      </c>
      <c r="L24" s="1356" t="e">
        <f t="shared" si="5"/>
        <v>#N/A</v>
      </c>
      <c r="M24" s="1357" t="e">
        <f t="shared" si="6"/>
        <v>#N/A</v>
      </c>
      <c r="N24" s="1353" t="e">
        <f>SUM($M$15:M24)</f>
        <v>#N/A</v>
      </c>
      <c r="O24" s="1353" t="e">
        <f t="shared" si="7"/>
        <v>#DIV/0!</v>
      </c>
      <c r="P24" s="1353" t="e">
        <f>SUM($O$15:O24)</f>
        <v>#DIV/0!</v>
      </c>
      <c r="Q24" s="149"/>
      <c r="S24" s="1347">
        <v>45689</v>
      </c>
      <c r="T24" s="1348" t="e">
        <f>SUMIF($C$15:$C$379,2,$O$15:$O$379)/1000000</f>
        <v>#DIV/0!</v>
      </c>
    </row>
    <row r="25" spans="2:28" ht="14.1" customHeight="1" thickBot="1">
      <c r="B25" s="1349">
        <f t="shared" si="2"/>
        <v>45393</v>
      </c>
      <c r="C25" s="1350">
        <f t="shared" si="0"/>
        <v>4</v>
      </c>
      <c r="D25" s="1351"/>
      <c r="E25" s="1351"/>
      <c r="F25" s="1351"/>
      <c r="G25" s="1352" t="e">
        <f t="shared" si="1"/>
        <v>#DIV/0!</v>
      </c>
      <c r="H25" s="1353" t="e">
        <f t="shared" si="3"/>
        <v>#DIV/0!</v>
      </c>
      <c r="I25" s="1353" t="e">
        <f>SUM($H$15:H25)</f>
        <v>#DIV/0!</v>
      </c>
      <c r="J25" s="1354"/>
      <c r="K25" s="1355" t="e">
        <f t="shared" si="4"/>
        <v>#N/A</v>
      </c>
      <c r="L25" s="1356" t="e">
        <f t="shared" si="5"/>
        <v>#N/A</v>
      </c>
      <c r="M25" s="1357" t="e">
        <f t="shared" si="6"/>
        <v>#N/A</v>
      </c>
      <c r="N25" s="1353" t="e">
        <f>SUM($M$15:M25)</f>
        <v>#N/A</v>
      </c>
      <c r="O25" s="1353" t="e">
        <f t="shared" si="7"/>
        <v>#DIV/0!</v>
      </c>
      <c r="P25" s="1353" t="e">
        <f>SUM($O$15:O25)</f>
        <v>#DIV/0!</v>
      </c>
      <c r="Q25" s="149"/>
      <c r="S25" s="1347">
        <v>45717</v>
      </c>
      <c r="T25" s="1348" t="e">
        <f>SUMIF($C$15:$C$379,3,$O$15:$O$379)/1000000</f>
        <v>#DIV/0!</v>
      </c>
    </row>
    <row r="26" spans="2:28" ht="13.5" customHeight="1" thickBot="1">
      <c r="B26" s="1349">
        <f t="shared" si="2"/>
        <v>45394</v>
      </c>
      <c r="C26" s="1350">
        <f t="shared" si="0"/>
        <v>4</v>
      </c>
      <c r="D26" s="1351"/>
      <c r="E26" s="1351"/>
      <c r="F26" s="1351"/>
      <c r="G26" s="1352" t="e">
        <f t="shared" si="1"/>
        <v>#DIV/0!</v>
      </c>
      <c r="H26" s="1353" t="e">
        <f t="shared" si="3"/>
        <v>#DIV/0!</v>
      </c>
      <c r="I26" s="1353" t="e">
        <f>SUM($H$15:H26)</f>
        <v>#DIV/0!</v>
      </c>
      <c r="J26" s="1354"/>
      <c r="K26" s="1355" t="e">
        <f t="shared" si="4"/>
        <v>#N/A</v>
      </c>
      <c r="L26" s="1356" t="e">
        <f t="shared" si="5"/>
        <v>#N/A</v>
      </c>
      <c r="M26" s="1357" t="e">
        <f t="shared" si="6"/>
        <v>#N/A</v>
      </c>
      <c r="N26" s="1353" t="e">
        <f>SUM($M$15:M26)</f>
        <v>#N/A</v>
      </c>
      <c r="O26" s="1353" t="e">
        <f t="shared" si="7"/>
        <v>#DIV/0!</v>
      </c>
      <c r="P26" s="1353" t="e">
        <f>SUM($O$15:O26)</f>
        <v>#DIV/0!</v>
      </c>
      <c r="Q26" s="149"/>
      <c r="S26" s="1358" t="s">
        <v>3454</v>
      </c>
      <c r="T26" s="763" t="e">
        <f>SUM(T14:T25)</f>
        <v>#DIV/0!</v>
      </c>
    </row>
    <row r="27" spans="2:28" ht="13.5" thickBot="1">
      <c r="B27" s="1349">
        <f t="shared" si="2"/>
        <v>45395</v>
      </c>
      <c r="C27" s="1350">
        <f t="shared" si="0"/>
        <v>4</v>
      </c>
      <c r="D27" s="1351"/>
      <c r="E27" s="1351"/>
      <c r="F27" s="1351"/>
      <c r="G27" s="1352" t="e">
        <f t="shared" si="1"/>
        <v>#DIV/0!</v>
      </c>
      <c r="H27" s="1353" t="e">
        <f t="shared" si="3"/>
        <v>#DIV/0!</v>
      </c>
      <c r="I27" s="1353" t="e">
        <f>SUM($H$15:H27)</f>
        <v>#DIV/0!</v>
      </c>
      <c r="J27" s="1354"/>
      <c r="K27" s="1355" t="e">
        <f t="shared" si="4"/>
        <v>#N/A</v>
      </c>
      <c r="L27" s="1356" t="e">
        <f t="shared" si="5"/>
        <v>#N/A</v>
      </c>
      <c r="M27" s="1357" t="e">
        <f t="shared" si="6"/>
        <v>#N/A</v>
      </c>
      <c r="N27" s="1353" t="e">
        <f>SUM($M$15:M27)</f>
        <v>#N/A</v>
      </c>
      <c r="O27" s="1353" t="e">
        <f t="shared" si="7"/>
        <v>#DIV/0!</v>
      </c>
      <c r="P27" s="1353" t="e">
        <f>SUM($O$15:O27)</f>
        <v>#DIV/0!</v>
      </c>
      <c r="Q27" s="149"/>
      <c r="S27" s="1358" t="s">
        <v>3455</v>
      </c>
      <c r="T27" s="763" t="e">
        <f>MIN(1.6,(MAX(T26,-2.8)))</f>
        <v>#DIV/0!</v>
      </c>
    </row>
    <row r="28" spans="2:28">
      <c r="B28" s="1349">
        <f t="shared" si="2"/>
        <v>45396</v>
      </c>
      <c r="C28" s="1350">
        <f t="shared" si="0"/>
        <v>4</v>
      </c>
      <c r="D28" s="1351"/>
      <c r="E28" s="1351"/>
      <c r="F28" s="1351"/>
      <c r="G28" s="1352" t="e">
        <f t="shared" si="1"/>
        <v>#DIV/0!</v>
      </c>
      <c r="H28" s="1353" t="e">
        <f t="shared" si="3"/>
        <v>#DIV/0!</v>
      </c>
      <c r="I28" s="1353" t="e">
        <f>SUM($H$15:H28)</f>
        <v>#DIV/0!</v>
      </c>
      <c r="J28" s="1354"/>
      <c r="K28" s="1355" t="e">
        <f t="shared" si="4"/>
        <v>#N/A</v>
      </c>
      <c r="L28" s="1356" t="e">
        <f t="shared" si="5"/>
        <v>#N/A</v>
      </c>
      <c r="M28" s="1357" t="e">
        <f t="shared" si="6"/>
        <v>#N/A</v>
      </c>
      <c r="N28" s="1353" t="e">
        <f>SUM($M$15:M28)</f>
        <v>#N/A</v>
      </c>
      <c r="O28" s="1353" t="e">
        <f t="shared" si="7"/>
        <v>#DIV/0!</v>
      </c>
      <c r="P28" s="1353" t="e">
        <f>SUM($O$15:O28)</f>
        <v>#DIV/0!</v>
      </c>
      <c r="Q28" s="149"/>
    </row>
    <row r="29" spans="2:28">
      <c r="B29" s="1349">
        <f t="shared" si="2"/>
        <v>45397</v>
      </c>
      <c r="C29" s="1350">
        <f t="shared" si="0"/>
        <v>4</v>
      </c>
      <c r="D29" s="1351"/>
      <c r="E29" s="1351"/>
      <c r="F29" s="1351"/>
      <c r="G29" s="1352" t="e">
        <f t="shared" si="1"/>
        <v>#DIV/0!</v>
      </c>
      <c r="H29" s="1353" t="e">
        <f t="shared" si="3"/>
        <v>#DIV/0!</v>
      </c>
      <c r="I29" s="1353" t="e">
        <f>SUM($H$15:H29)</f>
        <v>#DIV/0!</v>
      </c>
      <c r="J29" s="1354"/>
      <c r="K29" s="1355" t="e">
        <f t="shared" si="4"/>
        <v>#N/A</v>
      </c>
      <c r="L29" s="1356" t="e">
        <f t="shared" si="5"/>
        <v>#N/A</v>
      </c>
      <c r="M29" s="1357" t="e">
        <f t="shared" si="6"/>
        <v>#N/A</v>
      </c>
      <c r="N29" s="1353" t="e">
        <f>SUM($M$15:M29)</f>
        <v>#N/A</v>
      </c>
      <c r="O29" s="1353" t="e">
        <f t="shared" si="7"/>
        <v>#DIV/0!</v>
      </c>
      <c r="P29" s="1353" t="e">
        <f>SUM($O$15:O29)</f>
        <v>#DIV/0!</v>
      </c>
      <c r="Q29" s="149"/>
    </row>
    <row r="30" spans="2:28">
      <c r="B30" s="1349">
        <f t="shared" si="2"/>
        <v>45398</v>
      </c>
      <c r="C30" s="1350">
        <f t="shared" si="0"/>
        <v>4</v>
      </c>
      <c r="D30" s="1351"/>
      <c r="E30" s="1351"/>
      <c r="F30" s="1351"/>
      <c r="G30" s="1352" t="e">
        <f t="shared" si="1"/>
        <v>#DIV/0!</v>
      </c>
      <c r="H30" s="1353" t="e">
        <f t="shared" si="3"/>
        <v>#DIV/0!</v>
      </c>
      <c r="I30" s="1353" t="e">
        <f>SUM($H$15:H30)</f>
        <v>#DIV/0!</v>
      </c>
      <c r="J30" s="1354"/>
      <c r="K30" s="1355" t="e">
        <f t="shared" si="4"/>
        <v>#N/A</v>
      </c>
      <c r="L30" s="1356" t="e">
        <f t="shared" si="5"/>
        <v>#N/A</v>
      </c>
      <c r="M30" s="1357" t="e">
        <f t="shared" si="6"/>
        <v>#N/A</v>
      </c>
      <c r="N30" s="1353" t="e">
        <f>SUM($M$15:M30)</f>
        <v>#N/A</v>
      </c>
      <c r="O30" s="1353" t="e">
        <f t="shared" si="7"/>
        <v>#DIV/0!</v>
      </c>
      <c r="P30" s="1353" t="e">
        <f>SUM($O$15:O30)</f>
        <v>#DIV/0!</v>
      </c>
      <c r="Q30" s="149"/>
    </row>
    <row r="31" spans="2:28">
      <c r="B31" s="1349">
        <f t="shared" si="2"/>
        <v>45399</v>
      </c>
      <c r="C31" s="1350">
        <f t="shared" si="0"/>
        <v>4</v>
      </c>
      <c r="D31" s="1351"/>
      <c r="E31" s="1351"/>
      <c r="F31" s="1351"/>
      <c r="G31" s="1352" t="e">
        <f t="shared" si="1"/>
        <v>#DIV/0!</v>
      </c>
      <c r="H31" s="1353" t="e">
        <f t="shared" si="3"/>
        <v>#DIV/0!</v>
      </c>
      <c r="I31" s="1353" t="e">
        <f>SUM($H$15:H31)</f>
        <v>#DIV/0!</v>
      </c>
      <c r="J31" s="1354"/>
      <c r="K31" s="1355" t="e">
        <f t="shared" si="4"/>
        <v>#N/A</v>
      </c>
      <c r="L31" s="1356" t="e">
        <f t="shared" si="5"/>
        <v>#N/A</v>
      </c>
      <c r="M31" s="1357" t="e">
        <f t="shared" si="6"/>
        <v>#N/A</v>
      </c>
      <c r="N31" s="1353" t="e">
        <f>SUM($M$15:M31)</f>
        <v>#N/A</v>
      </c>
      <c r="O31" s="1353" t="e">
        <f t="shared" si="7"/>
        <v>#DIV/0!</v>
      </c>
      <c r="P31" s="1353" t="e">
        <f>SUM($O$15:O31)</f>
        <v>#DIV/0!</v>
      </c>
      <c r="Q31" s="149"/>
    </row>
    <row r="32" spans="2:28">
      <c r="B32" s="1349">
        <f t="shared" si="2"/>
        <v>45400</v>
      </c>
      <c r="C32" s="1350">
        <f t="shared" si="0"/>
        <v>4</v>
      </c>
      <c r="D32" s="1351"/>
      <c r="E32" s="1351"/>
      <c r="F32" s="1351"/>
      <c r="G32" s="1352" t="e">
        <f t="shared" si="1"/>
        <v>#DIV/0!</v>
      </c>
      <c r="H32" s="1353" t="e">
        <f t="shared" si="3"/>
        <v>#DIV/0!</v>
      </c>
      <c r="I32" s="1353" t="e">
        <f>SUM($H$15:H32)</f>
        <v>#DIV/0!</v>
      </c>
      <c r="J32" s="1354"/>
      <c r="K32" s="1355" t="e">
        <f t="shared" si="4"/>
        <v>#N/A</v>
      </c>
      <c r="L32" s="1356" t="e">
        <f t="shared" si="5"/>
        <v>#N/A</v>
      </c>
      <c r="M32" s="1357" t="e">
        <f t="shared" si="6"/>
        <v>#N/A</v>
      </c>
      <c r="N32" s="1353" t="e">
        <f>SUM($M$15:M32)</f>
        <v>#N/A</v>
      </c>
      <c r="O32" s="1353" t="e">
        <f t="shared" si="7"/>
        <v>#DIV/0!</v>
      </c>
      <c r="P32" s="1353" t="e">
        <f>SUM($O$15:O32)</f>
        <v>#DIV/0!</v>
      </c>
      <c r="Q32" s="149"/>
      <c r="S32" s="145" t="s">
        <v>3376</v>
      </c>
    </row>
    <row r="33" spans="1:34">
      <c r="B33" s="1349">
        <f t="shared" si="2"/>
        <v>45401</v>
      </c>
      <c r="C33" s="1350">
        <f t="shared" si="0"/>
        <v>4</v>
      </c>
      <c r="D33" s="1351"/>
      <c r="E33" s="1351"/>
      <c r="F33" s="1351"/>
      <c r="G33" s="1352" t="e">
        <f t="shared" si="1"/>
        <v>#DIV/0!</v>
      </c>
      <c r="H33" s="1353" t="e">
        <f t="shared" si="3"/>
        <v>#DIV/0!</v>
      </c>
      <c r="I33" s="1353" t="e">
        <f>SUM($H$15:H33)</f>
        <v>#DIV/0!</v>
      </c>
      <c r="J33" s="1354"/>
      <c r="K33" s="1355" t="e">
        <f t="shared" si="4"/>
        <v>#N/A</v>
      </c>
      <c r="L33" s="1356" t="e">
        <f t="shared" si="5"/>
        <v>#N/A</v>
      </c>
      <c r="M33" s="1357" t="e">
        <f t="shared" si="6"/>
        <v>#N/A</v>
      </c>
      <c r="N33" s="1353" t="e">
        <f>SUM($M$15:M33)</f>
        <v>#N/A</v>
      </c>
      <c r="O33" s="1353" t="e">
        <f t="shared" si="7"/>
        <v>#DIV/0!</v>
      </c>
      <c r="P33" s="1353" t="e">
        <f>SUM($O$15:O33)</f>
        <v>#DIV/0!</v>
      </c>
      <c r="Q33" s="149"/>
    </row>
    <row r="34" spans="1:34">
      <c r="B34" s="1349">
        <f t="shared" si="2"/>
        <v>45402</v>
      </c>
      <c r="C34" s="1350">
        <f t="shared" si="0"/>
        <v>4</v>
      </c>
      <c r="D34" s="1351"/>
      <c r="E34" s="1351"/>
      <c r="F34" s="1351"/>
      <c r="G34" s="1352" t="e">
        <f t="shared" si="1"/>
        <v>#DIV/0!</v>
      </c>
      <c r="H34" s="1353" t="e">
        <f t="shared" si="3"/>
        <v>#DIV/0!</v>
      </c>
      <c r="I34" s="1353" t="e">
        <f>SUM($H$15:H34)</f>
        <v>#DIV/0!</v>
      </c>
      <c r="J34" s="1354"/>
      <c r="K34" s="1355" t="e">
        <f t="shared" si="4"/>
        <v>#N/A</v>
      </c>
      <c r="L34" s="1356" t="e">
        <f t="shared" si="5"/>
        <v>#N/A</v>
      </c>
      <c r="M34" s="1357" t="e">
        <f t="shared" si="6"/>
        <v>#N/A</v>
      </c>
      <c r="N34" s="1353" t="e">
        <f>SUM($M$15:M34)</f>
        <v>#N/A</v>
      </c>
      <c r="O34" s="1353" t="e">
        <f t="shared" si="7"/>
        <v>#DIV/0!</v>
      </c>
      <c r="P34" s="1353" t="e">
        <f>SUM($O$15:O34)</f>
        <v>#DIV/0!</v>
      </c>
      <c r="Q34" s="149"/>
    </row>
    <row r="35" spans="1:34">
      <c r="B35" s="1349">
        <f t="shared" si="2"/>
        <v>45403</v>
      </c>
      <c r="C35" s="1350">
        <f t="shared" si="0"/>
        <v>4</v>
      </c>
      <c r="D35" s="1351"/>
      <c r="E35" s="1351"/>
      <c r="F35" s="1351"/>
      <c r="G35" s="1352" t="e">
        <f t="shared" si="1"/>
        <v>#DIV/0!</v>
      </c>
      <c r="H35" s="1353" t="e">
        <f t="shared" si="3"/>
        <v>#DIV/0!</v>
      </c>
      <c r="I35" s="1353" t="e">
        <f>SUM($H$15:H35)</f>
        <v>#DIV/0!</v>
      </c>
      <c r="J35" s="1354"/>
      <c r="K35" s="1355" t="e">
        <f t="shared" si="4"/>
        <v>#N/A</v>
      </c>
      <c r="L35" s="1356" t="e">
        <f t="shared" si="5"/>
        <v>#N/A</v>
      </c>
      <c r="M35" s="1357" t="e">
        <f t="shared" si="6"/>
        <v>#N/A</v>
      </c>
      <c r="N35" s="1353" t="e">
        <f>SUM($M$15:M35)</f>
        <v>#N/A</v>
      </c>
      <c r="O35" s="1353" t="e">
        <f t="shared" si="7"/>
        <v>#DIV/0!</v>
      </c>
      <c r="P35" s="1353" t="e">
        <f>SUM($O$15:O35)</f>
        <v>#DIV/0!</v>
      </c>
      <c r="Q35" s="149"/>
    </row>
    <row r="36" spans="1:34">
      <c r="B36" s="1349">
        <f t="shared" si="2"/>
        <v>45404</v>
      </c>
      <c r="C36" s="1350">
        <f t="shared" si="0"/>
        <v>4</v>
      </c>
      <c r="D36" s="1351"/>
      <c r="E36" s="1351"/>
      <c r="F36" s="1351"/>
      <c r="G36" s="1352" t="e">
        <f t="shared" si="1"/>
        <v>#DIV/0!</v>
      </c>
      <c r="H36" s="1353" t="e">
        <f t="shared" si="3"/>
        <v>#DIV/0!</v>
      </c>
      <c r="I36" s="1353" t="e">
        <f>SUM($H$15:H36)</f>
        <v>#DIV/0!</v>
      </c>
      <c r="J36" s="1354"/>
      <c r="K36" s="1355" t="e">
        <f t="shared" si="4"/>
        <v>#N/A</v>
      </c>
      <c r="L36" s="1356" t="e">
        <f t="shared" si="5"/>
        <v>#N/A</v>
      </c>
      <c r="M36" s="1357" t="e">
        <f t="shared" si="6"/>
        <v>#N/A</v>
      </c>
      <c r="N36" s="1353" t="e">
        <f>SUM($M$15:M36)</f>
        <v>#N/A</v>
      </c>
      <c r="O36" s="1353" t="e">
        <f t="shared" si="7"/>
        <v>#DIV/0!</v>
      </c>
      <c r="P36" s="1353" t="e">
        <f>SUM($O$15:O36)</f>
        <v>#DIV/0!</v>
      </c>
      <c r="Q36" s="149"/>
    </row>
    <row r="37" spans="1:34">
      <c r="B37" s="1349">
        <f t="shared" si="2"/>
        <v>45405</v>
      </c>
      <c r="C37" s="1350">
        <f t="shared" si="0"/>
        <v>4</v>
      </c>
      <c r="D37" s="1351"/>
      <c r="E37" s="1351"/>
      <c r="F37" s="1351"/>
      <c r="G37" s="1352" t="e">
        <f t="shared" si="1"/>
        <v>#DIV/0!</v>
      </c>
      <c r="H37" s="1353" t="e">
        <f t="shared" si="3"/>
        <v>#DIV/0!</v>
      </c>
      <c r="I37" s="1353" t="e">
        <f>SUM($H$15:H37)</f>
        <v>#DIV/0!</v>
      </c>
      <c r="J37" s="1354"/>
      <c r="K37" s="1355" t="e">
        <f t="shared" si="4"/>
        <v>#N/A</v>
      </c>
      <c r="L37" s="1356" t="e">
        <f t="shared" si="5"/>
        <v>#N/A</v>
      </c>
      <c r="M37" s="1357" t="e">
        <f t="shared" si="6"/>
        <v>#N/A</v>
      </c>
      <c r="N37" s="1353" t="e">
        <f>SUM($M$15:M37)</f>
        <v>#N/A</v>
      </c>
      <c r="O37" s="1353" t="e">
        <f t="shared" si="7"/>
        <v>#DIV/0!</v>
      </c>
      <c r="P37" s="1353" t="e">
        <f>SUM($O$15:O37)</f>
        <v>#DIV/0!</v>
      </c>
      <c r="Q37" s="149"/>
    </row>
    <row r="38" spans="1:34">
      <c r="B38" s="1349">
        <f t="shared" si="2"/>
        <v>45406</v>
      </c>
      <c r="C38" s="1350">
        <f t="shared" si="0"/>
        <v>4</v>
      </c>
      <c r="D38" s="1351"/>
      <c r="E38" s="1351"/>
      <c r="F38" s="1351"/>
      <c r="G38" s="1352" t="e">
        <f t="shared" si="1"/>
        <v>#DIV/0!</v>
      </c>
      <c r="H38" s="1353" t="e">
        <f t="shared" si="3"/>
        <v>#DIV/0!</v>
      </c>
      <c r="I38" s="1353" t="e">
        <f>SUM($H$15:H38)</f>
        <v>#DIV/0!</v>
      </c>
      <c r="J38" s="1354"/>
      <c r="K38" s="1355" t="e">
        <f t="shared" si="4"/>
        <v>#N/A</v>
      </c>
      <c r="L38" s="1356" t="e">
        <f t="shared" si="5"/>
        <v>#N/A</v>
      </c>
      <c r="M38" s="1357" t="e">
        <f t="shared" si="6"/>
        <v>#N/A</v>
      </c>
      <c r="N38" s="1353" t="e">
        <f>SUM($M$15:M38)</f>
        <v>#N/A</v>
      </c>
      <c r="O38" s="1353" t="e">
        <f t="shared" si="7"/>
        <v>#DIV/0!</v>
      </c>
      <c r="P38" s="1353" t="e">
        <f>SUM($O$15:O38)</f>
        <v>#DIV/0!</v>
      </c>
      <c r="Q38" s="149"/>
    </row>
    <row r="39" spans="1:34">
      <c r="B39" s="1349">
        <f t="shared" si="2"/>
        <v>45407</v>
      </c>
      <c r="C39" s="1350">
        <f t="shared" si="0"/>
        <v>4</v>
      </c>
      <c r="D39" s="1351"/>
      <c r="E39" s="1351"/>
      <c r="F39" s="1351"/>
      <c r="G39" s="1352" t="e">
        <f t="shared" si="1"/>
        <v>#DIV/0!</v>
      </c>
      <c r="H39" s="1353" t="e">
        <f t="shared" si="3"/>
        <v>#DIV/0!</v>
      </c>
      <c r="I39" s="1353" t="e">
        <f>SUM($H$15:H39)</f>
        <v>#DIV/0!</v>
      </c>
      <c r="J39" s="1354"/>
      <c r="K39" s="1355" t="e">
        <f t="shared" si="4"/>
        <v>#N/A</v>
      </c>
      <c r="L39" s="1356" t="e">
        <f t="shared" si="5"/>
        <v>#N/A</v>
      </c>
      <c r="M39" s="1357" t="e">
        <f t="shared" si="6"/>
        <v>#N/A</v>
      </c>
      <c r="N39" s="1353" t="e">
        <f>SUM($M$15:M39)</f>
        <v>#N/A</v>
      </c>
      <c r="O39" s="1353" t="e">
        <f t="shared" si="7"/>
        <v>#DIV/0!</v>
      </c>
      <c r="P39" s="1353" t="e">
        <f>SUM($O$15:O39)</f>
        <v>#DIV/0!</v>
      </c>
      <c r="Q39" s="149"/>
    </row>
    <row r="40" spans="1:34">
      <c r="B40" s="1349">
        <f t="shared" si="2"/>
        <v>45408</v>
      </c>
      <c r="C40" s="1350">
        <f t="shared" si="0"/>
        <v>4</v>
      </c>
      <c r="D40" s="1351"/>
      <c r="E40" s="1351"/>
      <c r="F40" s="1351"/>
      <c r="G40" s="1352" t="e">
        <f t="shared" si="1"/>
        <v>#DIV/0!</v>
      </c>
      <c r="H40" s="1353" t="e">
        <f t="shared" si="3"/>
        <v>#DIV/0!</v>
      </c>
      <c r="I40" s="1353" t="e">
        <f>SUM($H$15:H40)</f>
        <v>#DIV/0!</v>
      </c>
      <c r="J40" s="1354"/>
      <c r="K40" s="1355" t="e">
        <f t="shared" si="4"/>
        <v>#N/A</v>
      </c>
      <c r="L40" s="1356" t="e">
        <f t="shared" si="5"/>
        <v>#N/A</v>
      </c>
      <c r="M40" s="1357" t="e">
        <f t="shared" si="6"/>
        <v>#N/A</v>
      </c>
      <c r="N40" s="1353" t="e">
        <f>SUM($M$15:M40)</f>
        <v>#N/A</v>
      </c>
      <c r="O40" s="1353" t="e">
        <f t="shared" si="7"/>
        <v>#DIV/0!</v>
      </c>
      <c r="P40" s="1353" t="e">
        <f>SUM($O$15:O40)</f>
        <v>#DIV/0!</v>
      </c>
      <c r="Q40" s="149"/>
    </row>
    <row r="41" spans="1:34">
      <c r="B41" s="1349">
        <f t="shared" si="2"/>
        <v>45409</v>
      </c>
      <c r="C41" s="1350">
        <f t="shared" si="0"/>
        <v>4</v>
      </c>
      <c r="D41" s="1351"/>
      <c r="E41" s="1351"/>
      <c r="F41" s="1351"/>
      <c r="G41" s="1352" t="e">
        <f t="shared" si="1"/>
        <v>#DIV/0!</v>
      </c>
      <c r="H41" s="1353" t="e">
        <f t="shared" si="3"/>
        <v>#DIV/0!</v>
      </c>
      <c r="I41" s="1353" t="e">
        <f>SUM($H$15:H41)</f>
        <v>#DIV/0!</v>
      </c>
      <c r="J41" s="1354"/>
      <c r="K41" s="1355" t="e">
        <f t="shared" si="4"/>
        <v>#N/A</v>
      </c>
      <c r="L41" s="1356" t="e">
        <f t="shared" si="5"/>
        <v>#N/A</v>
      </c>
      <c r="M41" s="1357" t="e">
        <f t="shared" si="6"/>
        <v>#N/A</v>
      </c>
      <c r="N41" s="1353" t="e">
        <f>SUM($M$15:M41)</f>
        <v>#N/A</v>
      </c>
      <c r="O41" s="1353" t="e">
        <f t="shared" si="7"/>
        <v>#DIV/0!</v>
      </c>
      <c r="P41" s="1353" t="e">
        <f>SUM($O$15:O41)</f>
        <v>#DIV/0!</v>
      </c>
      <c r="Q41" s="149"/>
    </row>
    <row r="42" spans="1:34">
      <c r="B42" s="1349">
        <f t="shared" si="2"/>
        <v>45410</v>
      </c>
      <c r="C42" s="1350">
        <f t="shared" si="0"/>
        <v>4</v>
      </c>
      <c r="D42" s="1351"/>
      <c r="E42" s="1351"/>
      <c r="F42" s="1351"/>
      <c r="G42" s="1352" t="e">
        <f t="shared" si="1"/>
        <v>#DIV/0!</v>
      </c>
      <c r="H42" s="1353" t="e">
        <f t="shared" si="3"/>
        <v>#DIV/0!</v>
      </c>
      <c r="I42" s="1353" t="e">
        <f>SUM($H$15:H42)</f>
        <v>#DIV/0!</v>
      </c>
      <c r="J42" s="1354"/>
      <c r="K42" s="1355" t="e">
        <f t="shared" si="4"/>
        <v>#N/A</v>
      </c>
      <c r="L42" s="1356" t="e">
        <f t="shared" si="5"/>
        <v>#N/A</v>
      </c>
      <c r="M42" s="1357" t="e">
        <f t="shared" si="6"/>
        <v>#N/A</v>
      </c>
      <c r="N42" s="1353" t="e">
        <f>SUM($M$15:M42)</f>
        <v>#N/A</v>
      </c>
      <c r="O42" s="1353" t="e">
        <f t="shared" si="7"/>
        <v>#DIV/0!</v>
      </c>
      <c r="P42" s="1353" t="e">
        <f>SUM($O$15:O42)</f>
        <v>#DIV/0!</v>
      </c>
      <c r="Q42" s="149"/>
    </row>
    <row r="43" spans="1:34">
      <c r="B43" s="1349">
        <f t="shared" si="2"/>
        <v>45411</v>
      </c>
      <c r="C43" s="1350">
        <f t="shared" si="0"/>
        <v>4</v>
      </c>
      <c r="D43" s="1351"/>
      <c r="E43" s="1351"/>
      <c r="F43" s="1351"/>
      <c r="G43" s="1352" t="e">
        <f t="shared" si="1"/>
        <v>#DIV/0!</v>
      </c>
      <c r="H43" s="1353" t="e">
        <f t="shared" si="3"/>
        <v>#DIV/0!</v>
      </c>
      <c r="I43" s="1353" t="e">
        <f>SUM($H$15:H43)</f>
        <v>#DIV/0!</v>
      </c>
      <c r="J43" s="1354"/>
      <c r="K43" s="1355" t="e">
        <f t="shared" si="4"/>
        <v>#N/A</v>
      </c>
      <c r="L43" s="1356" t="e">
        <f t="shared" si="5"/>
        <v>#N/A</v>
      </c>
      <c r="M43" s="1357" t="e">
        <f t="shared" si="6"/>
        <v>#N/A</v>
      </c>
      <c r="N43" s="1353" t="e">
        <f>SUM($M$15:M43)</f>
        <v>#N/A</v>
      </c>
      <c r="O43" s="1353" t="e">
        <f t="shared" si="7"/>
        <v>#DIV/0!</v>
      </c>
      <c r="P43" s="1353" t="e">
        <f>SUM($O$15:O43)</f>
        <v>#DIV/0!</v>
      </c>
      <c r="Q43" s="149"/>
    </row>
    <row r="44" spans="1:34">
      <c r="B44" s="1349">
        <f t="shared" si="2"/>
        <v>45412</v>
      </c>
      <c r="C44" s="1350">
        <f t="shared" si="0"/>
        <v>4</v>
      </c>
      <c r="D44" s="1351"/>
      <c r="E44" s="1351"/>
      <c r="F44" s="1351"/>
      <c r="G44" s="1352" t="e">
        <f t="shared" si="1"/>
        <v>#DIV/0!</v>
      </c>
      <c r="H44" s="1353" t="e">
        <f t="shared" si="3"/>
        <v>#DIV/0!</v>
      </c>
      <c r="I44" s="1353" t="e">
        <f>SUM($H$15:H44)</f>
        <v>#DIV/0!</v>
      </c>
      <c r="J44" s="1354"/>
      <c r="K44" s="1355" t="e">
        <f t="shared" si="4"/>
        <v>#N/A</v>
      </c>
      <c r="L44" s="1356" t="e">
        <f t="shared" si="5"/>
        <v>#N/A</v>
      </c>
      <c r="M44" s="1357" t="e">
        <f t="shared" si="6"/>
        <v>#N/A</v>
      </c>
      <c r="N44" s="1353" t="e">
        <f>SUM($M$15:M44)</f>
        <v>#N/A</v>
      </c>
      <c r="O44" s="1353" t="e">
        <f t="shared" si="7"/>
        <v>#DIV/0!</v>
      </c>
      <c r="P44" s="1353" t="e">
        <f>SUM($O$15:O44)</f>
        <v>#DIV/0!</v>
      </c>
      <c r="Q44" s="149"/>
    </row>
    <row r="45" spans="1:34">
      <c r="B45" s="1349">
        <f t="shared" si="2"/>
        <v>45413</v>
      </c>
      <c r="C45" s="1350">
        <f t="shared" si="0"/>
        <v>5</v>
      </c>
      <c r="D45" s="1351"/>
      <c r="E45" s="1351"/>
      <c r="F45" s="1351"/>
      <c r="G45" s="1352" t="e">
        <f t="shared" si="1"/>
        <v>#DIV/0!</v>
      </c>
      <c r="H45" s="1353" t="e">
        <f t="shared" si="3"/>
        <v>#DIV/0!</v>
      </c>
      <c r="I45" s="1353" t="e">
        <f>SUM($H$15:H45)</f>
        <v>#DIV/0!</v>
      </c>
      <c r="J45" s="1354"/>
      <c r="K45" s="1355" t="e">
        <f t="shared" si="4"/>
        <v>#N/A</v>
      </c>
      <c r="L45" s="1356" t="e">
        <f t="shared" si="5"/>
        <v>#N/A</v>
      </c>
      <c r="M45" s="1357" t="e">
        <f t="shared" si="6"/>
        <v>#N/A</v>
      </c>
      <c r="N45" s="1353" t="e">
        <f>SUM($M$15:M45)</f>
        <v>#N/A</v>
      </c>
      <c r="O45" s="1353" t="e">
        <f t="shared" si="7"/>
        <v>#DIV/0!</v>
      </c>
      <c r="P45" s="1353" t="e">
        <f>SUM($O$15:O45)</f>
        <v>#DIV/0!</v>
      </c>
      <c r="Q45" s="150"/>
    </row>
    <row r="46" spans="1:34">
      <c r="B46" s="1349">
        <f t="shared" si="2"/>
        <v>45414</v>
      </c>
      <c r="C46" s="1350">
        <f t="shared" si="0"/>
        <v>5</v>
      </c>
      <c r="D46" s="1351"/>
      <c r="E46" s="1351"/>
      <c r="F46" s="1351"/>
      <c r="G46" s="1352" t="e">
        <f t="shared" si="1"/>
        <v>#DIV/0!</v>
      </c>
      <c r="H46" s="1353" t="e">
        <f t="shared" si="3"/>
        <v>#DIV/0!</v>
      </c>
      <c r="I46" s="1353" t="e">
        <f>SUM($H$15:H46)</f>
        <v>#DIV/0!</v>
      </c>
      <c r="J46" s="1354"/>
      <c r="K46" s="1355" t="e">
        <f t="shared" si="4"/>
        <v>#N/A</v>
      </c>
      <c r="L46" s="1356" t="e">
        <f t="shared" si="5"/>
        <v>#N/A</v>
      </c>
      <c r="M46" s="1357" t="e">
        <f t="shared" si="6"/>
        <v>#N/A</v>
      </c>
      <c r="N46" s="1353" t="e">
        <f>SUM($M$15:M46)</f>
        <v>#N/A</v>
      </c>
      <c r="O46" s="1353" t="e">
        <f t="shared" si="7"/>
        <v>#DIV/0!</v>
      </c>
      <c r="P46" s="1353" t="e">
        <f>SUM($O$15:O46)</f>
        <v>#DIV/0!</v>
      </c>
      <c r="Q46" s="150"/>
    </row>
    <row r="47" spans="1:34">
      <c r="B47" s="1349">
        <f t="shared" si="2"/>
        <v>45415</v>
      </c>
      <c r="C47" s="1350">
        <f t="shared" si="0"/>
        <v>5</v>
      </c>
      <c r="D47" s="1351"/>
      <c r="E47" s="1351"/>
      <c r="F47" s="1351"/>
      <c r="G47" s="1352" t="e">
        <f t="shared" si="1"/>
        <v>#DIV/0!</v>
      </c>
      <c r="H47" s="1353" t="e">
        <f t="shared" si="3"/>
        <v>#DIV/0!</v>
      </c>
      <c r="I47" s="1353" t="e">
        <f>SUM($H$15:H47)</f>
        <v>#DIV/0!</v>
      </c>
      <c r="J47" s="1354"/>
      <c r="K47" s="1355" t="e">
        <f t="shared" si="4"/>
        <v>#N/A</v>
      </c>
      <c r="L47" s="1356" t="e">
        <f t="shared" si="5"/>
        <v>#N/A</v>
      </c>
      <c r="M47" s="1357" t="e">
        <f t="shared" si="6"/>
        <v>#N/A</v>
      </c>
      <c r="N47" s="1353" t="e">
        <f>SUM($M$15:M47)</f>
        <v>#N/A</v>
      </c>
      <c r="O47" s="1353" t="e">
        <f t="shared" si="7"/>
        <v>#DIV/0!</v>
      </c>
      <c r="P47" s="1353" t="e">
        <f>SUM($O$15:O47)</f>
        <v>#DIV/0!</v>
      </c>
      <c r="Q47" s="149"/>
    </row>
    <row r="48" spans="1:34">
      <c r="A48" s="146"/>
      <c r="B48" s="1359">
        <f t="shared" si="2"/>
        <v>45416</v>
      </c>
      <c r="C48" s="1350">
        <f t="shared" si="0"/>
        <v>5</v>
      </c>
      <c r="D48" s="1351"/>
      <c r="E48" s="1351"/>
      <c r="F48" s="1351"/>
      <c r="G48" s="1352" t="e">
        <f t="shared" si="1"/>
        <v>#DIV/0!</v>
      </c>
      <c r="H48" s="1353" t="e">
        <f t="shared" si="3"/>
        <v>#DIV/0!</v>
      </c>
      <c r="I48" s="1353" t="e">
        <f>SUM($H$15:H48)</f>
        <v>#DIV/0!</v>
      </c>
      <c r="J48" s="1354"/>
      <c r="K48" s="1355" t="e">
        <f t="shared" si="4"/>
        <v>#N/A</v>
      </c>
      <c r="L48" s="1356" t="e">
        <f t="shared" si="5"/>
        <v>#N/A</v>
      </c>
      <c r="M48" s="1357" t="e">
        <f t="shared" si="6"/>
        <v>#N/A</v>
      </c>
      <c r="N48" s="1353" t="e">
        <f>SUM($M$15:M48)</f>
        <v>#N/A</v>
      </c>
      <c r="O48" s="1353" t="e">
        <f t="shared" si="7"/>
        <v>#DIV/0!</v>
      </c>
      <c r="P48" s="1353" t="e">
        <f>SUM($O$15:O48)</f>
        <v>#DIV/0!</v>
      </c>
      <c r="Q48" s="151"/>
      <c r="R48" s="146"/>
      <c r="S48" s="146"/>
      <c r="T48" s="146"/>
      <c r="U48" s="146"/>
      <c r="AC48" s="146"/>
      <c r="AD48" s="146"/>
      <c r="AE48" s="146"/>
      <c r="AF48" s="146"/>
      <c r="AG48" s="146"/>
      <c r="AH48" s="146"/>
    </row>
    <row r="49" spans="2:28">
      <c r="B49" s="1349">
        <f t="shared" si="2"/>
        <v>45417</v>
      </c>
      <c r="C49" s="1350">
        <f t="shared" si="0"/>
        <v>5</v>
      </c>
      <c r="D49" s="1351"/>
      <c r="E49" s="1351"/>
      <c r="F49" s="1351"/>
      <c r="G49" s="1352" t="e">
        <f t="shared" si="1"/>
        <v>#DIV/0!</v>
      </c>
      <c r="H49" s="1353" t="e">
        <f t="shared" si="3"/>
        <v>#DIV/0!</v>
      </c>
      <c r="I49" s="1353" t="e">
        <f>SUM($H$15:H49)</f>
        <v>#DIV/0!</v>
      </c>
      <c r="J49" s="1354"/>
      <c r="K49" s="1355" t="e">
        <f t="shared" si="4"/>
        <v>#N/A</v>
      </c>
      <c r="L49" s="1356" t="e">
        <f t="shared" si="5"/>
        <v>#N/A</v>
      </c>
      <c r="M49" s="1357" t="e">
        <f t="shared" si="6"/>
        <v>#N/A</v>
      </c>
      <c r="N49" s="1353" t="e">
        <f>SUM($M$15:M49)</f>
        <v>#N/A</v>
      </c>
      <c r="O49" s="1353" t="e">
        <f t="shared" si="7"/>
        <v>#DIV/0!</v>
      </c>
      <c r="P49" s="1353" t="e">
        <f>SUM($O$15:O49)</f>
        <v>#DIV/0!</v>
      </c>
      <c r="V49" s="146"/>
      <c r="W49" s="146"/>
      <c r="X49" s="146"/>
      <c r="Y49" s="146"/>
      <c r="Z49" s="146"/>
      <c r="AA49" s="146"/>
      <c r="AB49" s="146"/>
    </row>
    <row r="50" spans="2:28">
      <c r="B50" s="1349">
        <f t="shared" si="2"/>
        <v>45418</v>
      </c>
      <c r="C50" s="1350">
        <f t="shared" si="0"/>
        <v>5</v>
      </c>
      <c r="D50" s="1351"/>
      <c r="E50" s="1351"/>
      <c r="F50" s="1351"/>
      <c r="G50" s="1352" t="e">
        <f t="shared" si="1"/>
        <v>#DIV/0!</v>
      </c>
      <c r="H50" s="1353" t="e">
        <f t="shared" si="3"/>
        <v>#DIV/0!</v>
      </c>
      <c r="I50" s="1353" t="e">
        <f>SUM($H$15:H50)</f>
        <v>#DIV/0!</v>
      </c>
      <c r="J50" s="1354"/>
      <c r="K50" s="1355" t="e">
        <f t="shared" si="4"/>
        <v>#N/A</v>
      </c>
      <c r="L50" s="1356" t="e">
        <f t="shared" si="5"/>
        <v>#N/A</v>
      </c>
      <c r="M50" s="1357" t="e">
        <f t="shared" si="6"/>
        <v>#N/A</v>
      </c>
      <c r="N50" s="1353" t="e">
        <f>SUM($M$15:M50)</f>
        <v>#N/A</v>
      </c>
      <c r="O50" s="1353" t="e">
        <f t="shared" si="7"/>
        <v>#DIV/0!</v>
      </c>
      <c r="P50" s="1353" t="e">
        <f>SUM($O$15:O50)</f>
        <v>#DIV/0!</v>
      </c>
    </row>
    <row r="51" spans="2:28">
      <c r="B51" s="1349">
        <f t="shared" si="2"/>
        <v>45419</v>
      </c>
      <c r="C51" s="1350">
        <f t="shared" si="0"/>
        <v>5</v>
      </c>
      <c r="D51" s="1351"/>
      <c r="E51" s="1351"/>
      <c r="F51" s="1351"/>
      <c r="G51" s="1352" t="e">
        <f t="shared" si="1"/>
        <v>#DIV/0!</v>
      </c>
      <c r="H51" s="1353" t="e">
        <f t="shared" si="3"/>
        <v>#DIV/0!</v>
      </c>
      <c r="I51" s="1353" t="e">
        <f>SUM($H$15:H51)</f>
        <v>#DIV/0!</v>
      </c>
      <c r="J51" s="1354"/>
      <c r="K51" s="1355" t="e">
        <f t="shared" si="4"/>
        <v>#N/A</v>
      </c>
      <c r="L51" s="1356" t="e">
        <f t="shared" si="5"/>
        <v>#N/A</v>
      </c>
      <c r="M51" s="1357" t="e">
        <f t="shared" si="6"/>
        <v>#N/A</v>
      </c>
      <c r="N51" s="1353" t="e">
        <f>SUM($M$15:M51)</f>
        <v>#N/A</v>
      </c>
      <c r="O51" s="1353" t="e">
        <f t="shared" si="7"/>
        <v>#DIV/0!</v>
      </c>
      <c r="P51" s="1353" t="e">
        <f>SUM($O$15:O51)</f>
        <v>#DIV/0!</v>
      </c>
    </row>
    <row r="52" spans="2:28">
      <c r="B52" s="1349">
        <f t="shared" si="2"/>
        <v>45420</v>
      </c>
      <c r="C52" s="1350">
        <f t="shared" si="0"/>
        <v>5</v>
      </c>
      <c r="D52" s="1351"/>
      <c r="E52" s="1351"/>
      <c r="F52" s="1351"/>
      <c r="G52" s="1352" t="e">
        <f t="shared" si="1"/>
        <v>#DIV/0!</v>
      </c>
      <c r="H52" s="1353" t="e">
        <f t="shared" si="3"/>
        <v>#DIV/0!</v>
      </c>
      <c r="I52" s="1353" t="e">
        <f>SUM($H$15:H52)</f>
        <v>#DIV/0!</v>
      </c>
      <c r="J52" s="1354"/>
      <c r="K52" s="1355" t="e">
        <f t="shared" si="4"/>
        <v>#N/A</v>
      </c>
      <c r="L52" s="1356" t="e">
        <f t="shared" si="5"/>
        <v>#N/A</v>
      </c>
      <c r="M52" s="1357" t="e">
        <f t="shared" si="6"/>
        <v>#N/A</v>
      </c>
      <c r="N52" s="1353" t="e">
        <f>SUM($M$15:M52)</f>
        <v>#N/A</v>
      </c>
      <c r="O52" s="1353" t="e">
        <f t="shared" si="7"/>
        <v>#DIV/0!</v>
      </c>
      <c r="P52" s="1353" t="e">
        <f>SUM($O$15:O52)</f>
        <v>#DIV/0!</v>
      </c>
    </row>
    <row r="53" spans="2:28">
      <c r="B53" s="1349">
        <f t="shared" si="2"/>
        <v>45421</v>
      </c>
      <c r="C53" s="1350">
        <f t="shared" si="0"/>
        <v>5</v>
      </c>
      <c r="D53" s="1351"/>
      <c r="E53" s="1351"/>
      <c r="F53" s="1351"/>
      <c r="G53" s="1352" t="e">
        <f t="shared" si="1"/>
        <v>#DIV/0!</v>
      </c>
      <c r="H53" s="1353" t="e">
        <f t="shared" si="3"/>
        <v>#DIV/0!</v>
      </c>
      <c r="I53" s="1353" t="e">
        <f>SUM($H$15:H53)</f>
        <v>#DIV/0!</v>
      </c>
      <c r="J53" s="1354"/>
      <c r="K53" s="1355" t="e">
        <f t="shared" si="4"/>
        <v>#N/A</v>
      </c>
      <c r="L53" s="1356" t="e">
        <f t="shared" si="5"/>
        <v>#N/A</v>
      </c>
      <c r="M53" s="1357" t="e">
        <f t="shared" si="6"/>
        <v>#N/A</v>
      </c>
      <c r="N53" s="1353" t="e">
        <f>SUM($M$15:M53)</f>
        <v>#N/A</v>
      </c>
      <c r="O53" s="1353" t="e">
        <f t="shared" si="7"/>
        <v>#DIV/0!</v>
      </c>
      <c r="P53" s="1353" t="e">
        <f>SUM($O$15:O53)</f>
        <v>#DIV/0!</v>
      </c>
    </row>
    <row r="54" spans="2:28">
      <c r="B54" s="1349">
        <f t="shared" si="2"/>
        <v>45422</v>
      </c>
      <c r="C54" s="1350">
        <f t="shared" si="0"/>
        <v>5</v>
      </c>
      <c r="D54" s="1351"/>
      <c r="E54" s="1351"/>
      <c r="F54" s="1351"/>
      <c r="G54" s="1352" t="e">
        <f t="shared" si="1"/>
        <v>#DIV/0!</v>
      </c>
      <c r="H54" s="1353" t="e">
        <f t="shared" si="3"/>
        <v>#DIV/0!</v>
      </c>
      <c r="I54" s="1353" t="e">
        <f>SUM($H$15:H54)</f>
        <v>#DIV/0!</v>
      </c>
      <c r="J54" s="1354"/>
      <c r="K54" s="1355" t="e">
        <f t="shared" si="4"/>
        <v>#N/A</v>
      </c>
      <c r="L54" s="1356" t="e">
        <f t="shared" si="5"/>
        <v>#N/A</v>
      </c>
      <c r="M54" s="1357" t="e">
        <f t="shared" si="6"/>
        <v>#N/A</v>
      </c>
      <c r="N54" s="1353" t="e">
        <f>SUM($M$15:M54)</f>
        <v>#N/A</v>
      </c>
      <c r="O54" s="1353" t="e">
        <f t="shared" si="7"/>
        <v>#DIV/0!</v>
      </c>
      <c r="P54" s="1353" t="e">
        <f>SUM($O$15:O54)</f>
        <v>#DIV/0!</v>
      </c>
    </row>
    <row r="55" spans="2:28">
      <c r="B55" s="1349">
        <f t="shared" si="2"/>
        <v>45423</v>
      </c>
      <c r="C55" s="1350">
        <f t="shared" si="0"/>
        <v>5</v>
      </c>
      <c r="D55" s="1351"/>
      <c r="E55" s="1351"/>
      <c r="F55" s="1351"/>
      <c r="G55" s="1352" t="e">
        <f t="shared" si="1"/>
        <v>#DIV/0!</v>
      </c>
      <c r="H55" s="1353" t="e">
        <f t="shared" si="3"/>
        <v>#DIV/0!</v>
      </c>
      <c r="I55" s="1353" t="e">
        <f>SUM($H$15:H55)</f>
        <v>#DIV/0!</v>
      </c>
      <c r="J55" s="1354"/>
      <c r="K55" s="1355" t="e">
        <f t="shared" si="4"/>
        <v>#N/A</v>
      </c>
      <c r="L55" s="1356" t="e">
        <f t="shared" si="5"/>
        <v>#N/A</v>
      </c>
      <c r="M55" s="1357" t="e">
        <f t="shared" si="6"/>
        <v>#N/A</v>
      </c>
      <c r="N55" s="1353" t="e">
        <f>SUM($M$15:M55)</f>
        <v>#N/A</v>
      </c>
      <c r="O55" s="1353" t="e">
        <f t="shared" si="7"/>
        <v>#DIV/0!</v>
      </c>
      <c r="P55" s="1353" t="e">
        <f>SUM($O$15:O55)</f>
        <v>#DIV/0!</v>
      </c>
    </row>
    <row r="56" spans="2:28">
      <c r="B56" s="1349">
        <f t="shared" si="2"/>
        <v>45424</v>
      </c>
      <c r="C56" s="1350">
        <f t="shared" si="0"/>
        <v>5</v>
      </c>
      <c r="D56" s="1351"/>
      <c r="E56" s="1351"/>
      <c r="F56" s="1351"/>
      <c r="G56" s="1352" t="e">
        <f t="shared" si="1"/>
        <v>#DIV/0!</v>
      </c>
      <c r="H56" s="1353" t="e">
        <f t="shared" si="3"/>
        <v>#DIV/0!</v>
      </c>
      <c r="I56" s="1353" t="e">
        <f>SUM($H$15:H56)</f>
        <v>#DIV/0!</v>
      </c>
      <c r="J56" s="1354"/>
      <c r="K56" s="1355" t="e">
        <f t="shared" si="4"/>
        <v>#N/A</v>
      </c>
      <c r="L56" s="1356" t="e">
        <f t="shared" si="5"/>
        <v>#N/A</v>
      </c>
      <c r="M56" s="1357" t="e">
        <f t="shared" si="6"/>
        <v>#N/A</v>
      </c>
      <c r="N56" s="1353" t="e">
        <f>SUM($M$15:M56)</f>
        <v>#N/A</v>
      </c>
      <c r="O56" s="1353" t="e">
        <f t="shared" si="7"/>
        <v>#DIV/0!</v>
      </c>
      <c r="P56" s="1353" t="e">
        <f>SUM($O$15:O56)</f>
        <v>#DIV/0!</v>
      </c>
    </row>
    <row r="57" spans="2:28">
      <c r="B57" s="1349">
        <f t="shared" si="2"/>
        <v>45425</v>
      </c>
      <c r="C57" s="1350">
        <f t="shared" si="0"/>
        <v>5</v>
      </c>
      <c r="D57" s="1351"/>
      <c r="E57" s="1351"/>
      <c r="F57" s="1351"/>
      <c r="G57" s="1352" t="e">
        <f t="shared" si="1"/>
        <v>#DIV/0!</v>
      </c>
      <c r="H57" s="1353" t="e">
        <f t="shared" si="3"/>
        <v>#DIV/0!</v>
      </c>
      <c r="I57" s="1353" t="e">
        <f>SUM($H$15:H57)</f>
        <v>#DIV/0!</v>
      </c>
      <c r="J57" s="1354"/>
      <c r="K57" s="1355" t="e">
        <f t="shared" si="4"/>
        <v>#N/A</v>
      </c>
      <c r="L57" s="1356" t="e">
        <f t="shared" si="5"/>
        <v>#N/A</v>
      </c>
      <c r="M57" s="1357" t="e">
        <f t="shared" si="6"/>
        <v>#N/A</v>
      </c>
      <c r="N57" s="1353" t="e">
        <f>SUM($M$15:M57)</f>
        <v>#N/A</v>
      </c>
      <c r="O57" s="1353" t="e">
        <f t="shared" si="7"/>
        <v>#DIV/0!</v>
      </c>
      <c r="P57" s="1353" t="e">
        <f>SUM($O$15:O57)</f>
        <v>#DIV/0!</v>
      </c>
    </row>
    <row r="58" spans="2:28">
      <c r="B58" s="1349">
        <f t="shared" si="2"/>
        <v>45426</v>
      </c>
      <c r="C58" s="1350">
        <f t="shared" si="0"/>
        <v>5</v>
      </c>
      <c r="D58" s="1351"/>
      <c r="E58" s="1351"/>
      <c r="F58" s="1351"/>
      <c r="G58" s="1352" t="e">
        <f t="shared" si="1"/>
        <v>#DIV/0!</v>
      </c>
      <c r="H58" s="1353" t="e">
        <f t="shared" si="3"/>
        <v>#DIV/0!</v>
      </c>
      <c r="I58" s="1353" t="e">
        <f>SUM($H$15:H58)</f>
        <v>#DIV/0!</v>
      </c>
      <c r="J58" s="1354"/>
      <c r="K58" s="1355" t="e">
        <f t="shared" si="4"/>
        <v>#N/A</v>
      </c>
      <c r="L58" s="1356" t="e">
        <f t="shared" si="5"/>
        <v>#N/A</v>
      </c>
      <c r="M58" s="1357" t="e">
        <f t="shared" si="6"/>
        <v>#N/A</v>
      </c>
      <c r="N58" s="1353" t="e">
        <f>SUM($M$15:M58)</f>
        <v>#N/A</v>
      </c>
      <c r="O58" s="1353" t="e">
        <f t="shared" si="7"/>
        <v>#DIV/0!</v>
      </c>
      <c r="P58" s="1353" t="e">
        <f>SUM($O$15:O58)</f>
        <v>#DIV/0!</v>
      </c>
    </row>
    <row r="59" spans="2:28">
      <c r="B59" s="1349">
        <f t="shared" si="2"/>
        <v>45427</v>
      </c>
      <c r="C59" s="1350">
        <f t="shared" si="0"/>
        <v>5</v>
      </c>
      <c r="D59" s="1351"/>
      <c r="E59" s="1351"/>
      <c r="F59" s="1351"/>
      <c r="G59" s="1352" t="e">
        <f t="shared" si="1"/>
        <v>#DIV/0!</v>
      </c>
      <c r="H59" s="1353" t="e">
        <f t="shared" si="3"/>
        <v>#DIV/0!</v>
      </c>
      <c r="I59" s="1353" t="e">
        <f>SUM($H$15:H59)</f>
        <v>#DIV/0!</v>
      </c>
      <c r="J59" s="1354"/>
      <c r="K59" s="1355" t="e">
        <f t="shared" si="4"/>
        <v>#N/A</v>
      </c>
      <c r="L59" s="1356" t="e">
        <f t="shared" si="5"/>
        <v>#N/A</v>
      </c>
      <c r="M59" s="1357" t="e">
        <f t="shared" si="6"/>
        <v>#N/A</v>
      </c>
      <c r="N59" s="1353" t="e">
        <f>SUM($M$15:M59)</f>
        <v>#N/A</v>
      </c>
      <c r="O59" s="1353" t="e">
        <f t="shared" si="7"/>
        <v>#DIV/0!</v>
      </c>
      <c r="P59" s="1353" t="e">
        <f>SUM($O$15:O59)</f>
        <v>#DIV/0!</v>
      </c>
    </row>
    <row r="60" spans="2:28">
      <c r="B60" s="1349">
        <f t="shared" si="2"/>
        <v>45428</v>
      </c>
      <c r="C60" s="1350">
        <f t="shared" si="0"/>
        <v>5</v>
      </c>
      <c r="D60" s="1351"/>
      <c r="E60" s="1351"/>
      <c r="F60" s="1351"/>
      <c r="G60" s="1352" t="e">
        <f t="shared" si="1"/>
        <v>#DIV/0!</v>
      </c>
      <c r="H60" s="1353" t="e">
        <f t="shared" si="3"/>
        <v>#DIV/0!</v>
      </c>
      <c r="I60" s="1353" t="e">
        <f>SUM($H$15:H60)</f>
        <v>#DIV/0!</v>
      </c>
      <c r="J60" s="1354"/>
      <c r="K60" s="1355" t="e">
        <f t="shared" si="4"/>
        <v>#N/A</v>
      </c>
      <c r="L60" s="1356" t="e">
        <f t="shared" si="5"/>
        <v>#N/A</v>
      </c>
      <c r="M60" s="1357" t="e">
        <f t="shared" si="6"/>
        <v>#N/A</v>
      </c>
      <c r="N60" s="1353" t="e">
        <f>SUM($M$15:M60)</f>
        <v>#N/A</v>
      </c>
      <c r="O60" s="1353" t="e">
        <f t="shared" si="7"/>
        <v>#DIV/0!</v>
      </c>
      <c r="P60" s="1353" t="e">
        <f>SUM($O$15:O60)</f>
        <v>#DIV/0!</v>
      </c>
    </row>
    <row r="61" spans="2:28">
      <c r="B61" s="1349">
        <f t="shared" si="2"/>
        <v>45429</v>
      </c>
      <c r="C61" s="1350">
        <f t="shared" si="0"/>
        <v>5</v>
      </c>
      <c r="D61" s="1351"/>
      <c r="E61" s="1351"/>
      <c r="F61" s="1351"/>
      <c r="G61" s="1352" t="e">
        <f t="shared" si="1"/>
        <v>#DIV/0!</v>
      </c>
      <c r="H61" s="1353" t="e">
        <f t="shared" si="3"/>
        <v>#DIV/0!</v>
      </c>
      <c r="I61" s="1353" t="e">
        <f>SUM($H$15:H61)</f>
        <v>#DIV/0!</v>
      </c>
      <c r="J61" s="1354"/>
      <c r="K61" s="1355" t="e">
        <f t="shared" si="4"/>
        <v>#N/A</v>
      </c>
      <c r="L61" s="1356" t="e">
        <f t="shared" si="5"/>
        <v>#N/A</v>
      </c>
      <c r="M61" s="1357" t="e">
        <f t="shared" si="6"/>
        <v>#N/A</v>
      </c>
      <c r="N61" s="1353" t="e">
        <f>SUM($M$15:M61)</f>
        <v>#N/A</v>
      </c>
      <c r="O61" s="1353" t="e">
        <f t="shared" si="7"/>
        <v>#DIV/0!</v>
      </c>
      <c r="P61" s="1353" t="e">
        <f>SUM($O$15:O61)</f>
        <v>#DIV/0!</v>
      </c>
    </row>
    <row r="62" spans="2:28">
      <c r="B62" s="1349">
        <f t="shared" si="2"/>
        <v>45430</v>
      </c>
      <c r="C62" s="1350">
        <f t="shared" si="0"/>
        <v>5</v>
      </c>
      <c r="D62" s="1351"/>
      <c r="E62" s="1351"/>
      <c r="F62" s="1351"/>
      <c r="G62" s="1352" t="e">
        <f t="shared" si="1"/>
        <v>#DIV/0!</v>
      </c>
      <c r="H62" s="1353" t="e">
        <f t="shared" si="3"/>
        <v>#DIV/0!</v>
      </c>
      <c r="I62" s="1353" t="e">
        <f>SUM($H$15:H62)</f>
        <v>#DIV/0!</v>
      </c>
      <c r="J62" s="1354"/>
      <c r="K62" s="1355" t="e">
        <f t="shared" si="4"/>
        <v>#N/A</v>
      </c>
      <c r="L62" s="1356" t="e">
        <f t="shared" si="5"/>
        <v>#N/A</v>
      </c>
      <c r="M62" s="1357" t="e">
        <f t="shared" si="6"/>
        <v>#N/A</v>
      </c>
      <c r="N62" s="1353" t="e">
        <f>SUM($M$15:M62)</f>
        <v>#N/A</v>
      </c>
      <c r="O62" s="1353" t="e">
        <f t="shared" si="7"/>
        <v>#DIV/0!</v>
      </c>
      <c r="P62" s="1353" t="e">
        <f>SUM($O$15:O62)</f>
        <v>#DIV/0!</v>
      </c>
    </row>
    <row r="63" spans="2:28">
      <c r="B63" s="1349">
        <f t="shared" si="2"/>
        <v>45431</v>
      </c>
      <c r="C63" s="1350">
        <f t="shared" si="0"/>
        <v>5</v>
      </c>
      <c r="D63" s="1351"/>
      <c r="E63" s="1351"/>
      <c r="F63" s="1351"/>
      <c r="G63" s="1352" t="e">
        <f t="shared" si="1"/>
        <v>#DIV/0!</v>
      </c>
      <c r="H63" s="1353" t="e">
        <f t="shared" si="3"/>
        <v>#DIV/0!</v>
      </c>
      <c r="I63" s="1353" t="e">
        <f>SUM($H$15:H63)</f>
        <v>#DIV/0!</v>
      </c>
      <c r="J63" s="1354"/>
      <c r="K63" s="1355" t="e">
        <f t="shared" si="4"/>
        <v>#N/A</v>
      </c>
      <c r="L63" s="1356" t="e">
        <f t="shared" si="5"/>
        <v>#N/A</v>
      </c>
      <c r="M63" s="1357" t="e">
        <f t="shared" si="6"/>
        <v>#N/A</v>
      </c>
      <c r="N63" s="1353" t="e">
        <f>SUM($M$15:M63)</f>
        <v>#N/A</v>
      </c>
      <c r="O63" s="1353" t="e">
        <f t="shared" si="7"/>
        <v>#DIV/0!</v>
      </c>
      <c r="P63" s="1353" t="e">
        <f>SUM($O$15:O63)</f>
        <v>#DIV/0!</v>
      </c>
    </row>
    <row r="64" spans="2:28">
      <c r="B64" s="1349">
        <f t="shared" si="2"/>
        <v>45432</v>
      </c>
      <c r="C64" s="1350">
        <f t="shared" si="0"/>
        <v>5</v>
      </c>
      <c r="D64" s="1351"/>
      <c r="E64" s="1351"/>
      <c r="F64" s="1351"/>
      <c r="G64" s="1352" t="e">
        <f t="shared" si="1"/>
        <v>#DIV/0!</v>
      </c>
      <c r="H64" s="1353" t="e">
        <f t="shared" si="3"/>
        <v>#DIV/0!</v>
      </c>
      <c r="I64" s="1353" t="e">
        <f>SUM($H$15:H64)</f>
        <v>#DIV/0!</v>
      </c>
      <c r="J64" s="1354"/>
      <c r="K64" s="1355" t="e">
        <f t="shared" si="4"/>
        <v>#N/A</v>
      </c>
      <c r="L64" s="1356" t="e">
        <f t="shared" si="5"/>
        <v>#N/A</v>
      </c>
      <c r="M64" s="1357" t="e">
        <f t="shared" si="6"/>
        <v>#N/A</v>
      </c>
      <c r="N64" s="1353" t="e">
        <f>SUM($M$15:M64)</f>
        <v>#N/A</v>
      </c>
      <c r="O64" s="1353" t="e">
        <f t="shared" si="7"/>
        <v>#DIV/0!</v>
      </c>
      <c r="P64" s="1353" t="e">
        <f>SUM($O$15:O64)</f>
        <v>#DIV/0!</v>
      </c>
    </row>
    <row r="65" spans="2:16">
      <c r="B65" s="1349">
        <f t="shared" si="2"/>
        <v>45433</v>
      </c>
      <c r="C65" s="1350">
        <f t="shared" si="0"/>
        <v>5</v>
      </c>
      <c r="D65" s="1351"/>
      <c r="E65" s="1351"/>
      <c r="F65" s="1351"/>
      <c r="G65" s="1352" t="e">
        <f t="shared" si="1"/>
        <v>#DIV/0!</v>
      </c>
      <c r="H65" s="1353" t="e">
        <f t="shared" si="3"/>
        <v>#DIV/0!</v>
      </c>
      <c r="I65" s="1353" t="e">
        <f>SUM($H$15:H65)</f>
        <v>#DIV/0!</v>
      </c>
      <c r="J65" s="1354"/>
      <c r="K65" s="1355" t="e">
        <f t="shared" si="4"/>
        <v>#N/A</v>
      </c>
      <c r="L65" s="1356" t="e">
        <f t="shared" si="5"/>
        <v>#N/A</v>
      </c>
      <c r="M65" s="1357" t="e">
        <f t="shared" si="6"/>
        <v>#N/A</v>
      </c>
      <c r="N65" s="1353" t="e">
        <f>SUM($M$15:M65)</f>
        <v>#N/A</v>
      </c>
      <c r="O65" s="1353" t="e">
        <f t="shared" si="7"/>
        <v>#DIV/0!</v>
      </c>
      <c r="P65" s="1353" t="e">
        <f>SUM($O$15:O65)</f>
        <v>#DIV/0!</v>
      </c>
    </row>
    <row r="66" spans="2:16">
      <c r="B66" s="1349">
        <f t="shared" si="2"/>
        <v>45434</v>
      </c>
      <c r="C66" s="1350">
        <f t="shared" si="0"/>
        <v>5</v>
      </c>
      <c r="D66" s="1351"/>
      <c r="E66" s="1351"/>
      <c r="F66" s="1351"/>
      <c r="G66" s="1352" t="e">
        <f t="shared" si="1"/>
        <v>#DIV/0!</v>
      </c>
      <c r="H66" s="1353" t="e">
        <f t="shared" si="3"/>
        <v>#DIV/0!</v>
      </c>
      <c r="I66" s="1353" t="e">
        <f>SUM($H$15:H66)</f>
        <v>#DIV/0!</v>
      </c>
      <c r="J66" s="1354"/>
      <c r="K66" s="1355" t="e">
        <f t="shared" si="4"/>
        <v>#N/A</v>
      </c>
      <c r="L66" s="1356" t="e">
        <f t="shared" si="5"/>
        <v>#N/A</v>
      </c>
      <c r="M66" s="1357" t="e">
        <f t="shared" si="6"/>
        <v>#N/A</v>
      </c>
      <c r="N66" s="1353" t="e">
        <f>SUM($M$15:M66)</f>
        <v>#N/A</v>
      </c>
      <c r="O66" s="1353" t="e">
        <f t="shared" si="7"/>
        <v>#DIV/0!</v>
      </c>
      <c r="P66" s="1353" t="e">
        <f>SUM($O$15:O66)</f>
        <v>#DIV/0!</v>
      </c>
    </row>
    <row r="67" spans="2:16">
      <c r="B67" s="1349">
        <f t="shared" si="2"/>
        <v>45435</v>
      </c>
      <c r="C67" s="1350">
        <f t="shared" si="0"/>
        <v>5</v>
      </c>
      <c r="D67" s="1351"/>
      <c r="E67" s="1351"/>
      <c r="F67" s="1351"/>
      <c r="G67" s="1352" t="e">
        <f t="shared" si="1"/>
        <v>#DIV/0!</v>
      </c>
      <c r="H67" s="1353" t="e">
        <f t="shared" si="3"/>
        <v>#DIV/0!</v>
      </c>
      <c r="I67" s="1353" t="e">
        <f>SUM($H$15:H67)</f>
        <v>#DIV/0!</v>
      </c>
      <c r="J67" s="1354"/>
      <c r="K67" s="1355" t="e">
        <f t="shared" si="4"/>
        <v>#N/A</v>
      </c>
      <c r="L67" s="1356" t="e">
        <f t="shared" si="5"/>
        <v>#N/A</v>
      </c>
      <c r="M67" s="1357" t="e">
        <f t="shared" si="6"/>
        <v>#N/A</v>
      </c>
      <c r="N67" s="1353" t="e">
        <f>SUM($M$15:M67)</f>
        <v>#N/A</v>
      </c>
      <c r="O67" s="1353" t="e">
        <f t="shared" si="7"/>
        <v>#DIV/0!</v>
      </c>
      <c r="P67" s="1353" t="e">
        <f>SUM($O$15:O67)</f>
        <v>#DIV/0!</v>
      </c>
    </row>
    <row r="68" spans="2:16">
      <c r="B68" s="1349">
        <f t="shared" si="2"/>
        <v>45436</v>
      </c>
      <c r="C68" s="1350">
        <f t="shared" si="0"/>
        <v>5</v>
      </c>
      <c r="D68" s="1351"/>
      <c r="E68" s="1351"/>
      <c r="F68" s="1351"/>
      <c r="G68" s="1352" t="e">
        <f t="shared" si="1"/>
        <v>#DIV/0!</v>
      </c>
      <c r="H68" s="1353" t="e">
        <f t="shared" si="3"/>
        <v>#DIV/0!</v>
      </c>
      <c r="I68" s="1353" t="e">
        <f>SUM($H$15:H68)</f>
        <v>#DIV/0!</v>
      </c>
      <c r="J68" s="1354"/>
      <c r="K68" s="1355" t="e">
        <f t="shared" si="4"/>
        <v>#N/A</v>
      </c>
      <c r="L68" s="1356" t="e">
        <f t="shared" si="5"/>
        <v>#N/A</v>
      </c>
      <c r="M68" s="1357" t="e">
        <f t="shared" si="6"/>
        <v>#N/A</v>
      </c>
      <c r="N68" s="1353" t="e">
        <f>SUM($M$15:M68)</f>
        <v>#N/A</v>
      </c>
      <c r="O68" s="1353" t="e">
        <f t="shared" si="7"/>
        <v>#DIV/0!</v>
      </c>
      <c r="P68" s="1353" t="e">
        <f>SUM($O$15:O68)</f>
        <v>#DIV/0!</v>
      </c>
    </row>
    <row r="69" spans="2:16">
      <c r="B69" s="1349">
        <f t="shared" si="2"/>
        <v>45437</v>
      </c>
      <c r="C69" s="1350">
        <f t="shared" si="0"/>
        <v>5</v>
      </c>
      <c r="D69" s="1351"/>
      <c r="E69" s="1351"/>
      <c r="F69" s="1351"/>
      <c r="G69" s="1352" t="e">
        <f t="shared" si="1"/>
        <v>#DIV/0!</v>
      </c>
      <c r="H69" s="1353" t="e">
        <f t="shared" si="3"/>
        <v>#DIV/0!</v>
      </c>
      <c r="I69" s="1353" t="e">
        <f>SUM($H$15:H69)</f>
        <v>#DIV/0!</v>
      </c>
      <c r="J69" s="1354"/>
      <c r="K69" s="1355" t="e">
        <f t="shared" si="4"/>
        <v>#N/A</v>
      </c>
      <c r="L69" s="1356" t="e">
        <f t="shared" si="5"/>
        <v>#N/A</v>
      </c>
      <c r="M69" s="1357" t="e">
        <f t="shared" si="6"/>
        <v>#N/A</v>
      </c>
      <c r="N69" s="1353" t="e">
        <f>SUM($M$15:M69)</f>
        <v>#N/A</v>
      </c>
      <c r="O69" s="1353" t="e">
        <f t="shared" si="7"/>
        <v>#DIV/0!</v>
      </c>
      <c r="P69" s="1353" t="e">
        <f>SUM($O$15:O69)</f>
        <v>#DIV/0!</v>
      </c>
    </row>
    <row r="70" spans="2:16">
      <c r="B70" s="1349">
        <f t="shared" si="2"/>
        <v>45438</v>
      </c>
      <c r="C70" s="1350">
        <f t="shared" si="0"/>
        <v>5</v>
      </c>
      <c r="D70" s="1351"/>
      <c r="E70" s="1351"/>
      <c r="F70" s="1351"/>
      <c r="G70" s="1352" t="e">
        <f t="shared" si="1"/>
        <v>#DIV/0!</v>
      </c>
      <c r="H70" s="1353" t="e">
        <f t="shared" si="3"/>
        <v>#DIV/0!</v>
      </c>
      <c r="I70" s="1353" t="e">
        <f>SUM($H$15:H70)</f>
        <v>#DIV/0!</v>
      </c>
      <c r="J70" s="1354"/>
      <c r="K70" s="1355" t="e">
        <f t="shared" si="4"/>
        <v>#N/A</v>
      </c>
      <c r="L70" s="1356" t="e">
        <f t="shared" si="5"/>
        <v>#N/A</v>
      </c>
      <c r="M70" s="1357" t="e">
        <f t="shared" si="6"/>
        <v>#N/A</v>
      </c>
      <c r="N70" s="1353" t="e">
        <f>SUM($M$15:M70)</f>
        <v>#N/A</v>
      </c>
      <c r="O70" s="1353" t="e">
        <f t="shared" si="7"/>
        <v>#DIV/0!</v>
      </c>
      <c r="P70" s="1353" t="e">
        <f>SUM($O$15:O70)</f>
        <v>#DIV/0!</v>
      </c>
    </row>
    <row r="71" spans="2:16">
      <c r="B71" s="1349">
        <f t="shared" si="2"/>
        <v>45439</v>
      </c>
      <c r="C71" s="1350">
        <f t="shared" si="0"/>
        <v>5</v>
      </c>
      <c r="D71" s="1351"/>
      <c r="E71" s="1351"/>
      <c r="F71" s="1351"/>
      <c r="G71" s="1352" t="e">
        <f t="shared" si="1"/>
        <v>#DIV/0!</v>
      </c>
      <c r="H71" s="1353" t="e">
        <f t="shared" si="3"/>
        <v>#DIV/0!</v>
      </c>
      <c r="I71" s="1353" t="e">
        <f>SUM($H$15:H71)</f>
        <v>#DIV/0!</v>
      </c>
      <c r="J71" s="1354"/>
      <c r="K71" s="1355" t="e">
        <f t="shared" si="4"/>
        <v>#N/A</v>
      </c>
      <c r="L71" s="1356" t="e">
        <f t="shared" si="5"/>
        <v>#N/A</v>
      </c>
      <c r="M71" s="1357" t="e">
        <f t="shared" si="6"/>
        <v>#N/A</v>
      </c>
      <c r="N71" s="1353" t="e">
        <f>SUM($M$15:M71)</f>
        <v>#N/A</v>
      </c>
      <c r="O71" s="1353" t="e">
        <f t="shared" si="7"/>
        <v>#DIV/0!</v>
      </c>
      <c r="P71" s="1353" t="e">
        <f>SUM($O$15:O71)</f>
        <v>#DIV/0!</v>
      </c>
    </row>
    <row r="72" spans="2:16">
      <c r="B72" s="1349">
        <f t="shared" si="2"/>
        <v>45440</v>
      </c>
      <c r="C72" s="1350">
        <f t="shared" si="0"/>
        <v>5</v>
      </c>
      <c r="D72" s="1351"/>
      <c r="E72" s="1351"/>
      <c r="F72" s="1351"/>
      <c r="G72" s="1352" t="e">
        <f t="shared" si="1"/>
        <v>#DIV/0!</v>
      </c>
      <c r="H72" s="1353" t="e">
        <f t="shared" si="3"/>
        <v>#DIV/0!</v>
      </c>
      <c r="I72" s="1353" t="e">
        <f>SUM($H$15:H72)</f>
        <v>#DIV/0!</v>
      </c>
      <c r="J72" s="1354"/>
      <c r="K72" s="1355" t="e">
        <f t="shared" si="4"/>
        <v>#N/A</v>
      </c>
      <c r="L72" s="1356" t="e">
        <f t="shared" si="5"/>
        <v>#N/A</v>
      </c>
      <c r="M72" s="1357" t="e">
        <f t="shared" si="6"/>
        <v>#N/A</v>
      </c>
      <c r="N72" s="1353" t="e">
        <f>SUM($M$15:M72)</f>
        <v>#N/A</v>
      </c>
      <c r="O72" s="1353" t="e">
        <f t="shared" si="7"/>
        <v>#DIV/0!</v>
      </c>
      <c r="P72" s="1353" t="e">
        <f>SUM($O$15:O72)</f>
        <v>#DIV/0!</v>
      </c>
    </row>
    <row r="73" spans="2:16">
      <c r="B73" s="1349">
        <f t="shared" si="2"/>
        <v>45441</v>
      </c>
      <c r="C73" s="1350">
        <f t="shared" si="0"/>
        <v>5</v>
      </c>
      <c r="D73" s="1351"/>
      <c r="E73" s="1351"/>
      <c r="F73" s="1351"/>
      <c r="G73" s="1352" t="e">
        <f t="shared" si="1"/>
        <v>#DIV/0!</v>
      </c>
      <c r="H73" s="1353" t="e">
        <f t="shared" si="3"/>
        <v>#DIV/0!</v>
      </c>
      <c r="I73" s="1353" t="e">
        <f>SUM($H$15:H73)</f>
        <v>#DIV/0!</v>
      </c>
      <c r="J73" s="1354"/>
      <c r="K73" s="1355" t="e">
        <f t="shared" si="4"/>
        <v>#N/A</v>
      </c>
      <c r="L73" s="1356" t="e">
        <f t="shared" si="5"/>
        <v>#N/A</v>
      </c>
      <c r="M73" s="1357" t="e">
        <f t="shared" si="6"/>
        <v>#N/A</v>
      </c>
      <c r="N73" s="1353" t="e">
        <f>SUM($M$15:M73)</f>
        <v>#N/A</v>
      </c>
      <c r="O73" s="1353" t="e">
        <f t="shared" si="7"/>
        <v>#DIV/0!</v>
      </c>
      <c r="P73" s="1353" t="e">
        <f>SUM($O$15:O73)</f>
        <v>#DIV/0!</v>
      </c>
    </row>
    <row r="74" spans="2:16">
      <c r="B74" s="1349">
        <f t="shared" si="2"/>
        <v>45442</v>
      </c>
      <c r="C74" s="1350">
        <f t="shared" si="0"/>
        <v>5</v>
      </c>
      <c r="D74" s="1351"/>
      <c r="E74" s="1351"/>
      <c r="F74" s="1351"/>
      <c r="G74" s="1352" t="e">
        <f t="shared" si="1"/>
        <v>#DIV/0!</v>
      </c>
      <c r="H74" s="1353" t="e">
        <f t="shared" si="3"/>
        <v>#DIV/0!</v>
      </c>
      <c r="I74" s="1353" t="e">
        <f>SUM($H$15:H74)</f>
        <v>#DIV/0!</v>
      </c>
      <c r="J74" s="1354"/>
      <c r="K74" s="1355" t="e">
        <f t="shared" si="4"/>
        <v>#N/A</v>
      </c>
      <c r="L74" s="1356" t="e">
        <f t="shared" si="5"/>
        <v>#N/A</v>
      </c>
      <c r="M74" s="1357" t="e">
        <f t="shared" si="6"/>
        <v>#N/A</v>
      </c>
      <c r="N74" s="1353" t="e">
        <f>SUM($M$15:M74)</f>
        <v>#N/A</v>
      </c>
      <c r="O74" s="1353" t="e">
        <f t="shared" si="7"/>
        <v>#DIV/0!</v>
      </c>
      <c r="P74" s="1353" t="e">
        <f>SUM($O$15:O74)</f>
        <v>#DIV/0!</v>
      </c>
    </row>
    <row r="75" spans="2:16">
      <c r="B75" s="1349">
        <f t="shared" si="2"/>
        <v>45443</v>
      </c>
      <c r="C75" s="1350">
        <f t="shared" si="0"/>
        <v>5</v>
      </c>
      <c r="D75" s="1351"/>
      <c r="E75" s="1351"/>
      <c r="F75" s="1351"/>
      <c r="G75" s="1352" t="e">
        <f t="shared" si="1"/>
        <v>#DIV/0!</v>
      </c>
      <c r="H75" s="1353" t="e">
        <f t="shared" si="3"/>
        <v>#DIV/0!</v>
      </c>
      <c r="I75" s="1353" t="e">
        <f>SUM($H$15:H75)</f>
        <v>#DIV/0!</v>
      </c>
      <c r="J75" s="1354"/>
      <c r="K75" s="1355" t="e">
        <f t="shared" si="4"/>
        <v>#N/A</v>
      </c>
      <c r="L75" s="1356" t="e">
        <f t="shared" si="5"/>
        <v>#N/A</v>
      </c>
      <c r="M75" s="1357" t="e">
        <f t="shared" si="6"/>
        <v>#N/A</v>
      </c>
      <c r="N75" s="1353" t="e">
        <f>SUM($M$15:M75)</f>
        <v>#N/A</v>
      </c>
      <c r="O75" s="1353" t="e">
        <f t="shared" si="7"/>
        <v>#DIV/0!</v>
      </c>
      <c r="P75" s="1353" t="e">
        <f>SUM($O$15:O75)</f>
        <v>#DIV/0!</v>
      </c>
    </row>
    <row r="76" spans="2:16">
      <c r="B76" s="1349">
        <f t="shared" si="2"/>
        <v>45444</v>
      </c>
      <c r="C76" s="1350">
        <f t="shared" si="0"/>
        <v>6</v>
      </c>
      <c r="D76" s="1351"/>
      <c r="E76" s="1351"/>
      <c r="F76" s="1351"/>
      <c r="G76" s="1352" t="e">
        <f t="shared" si="1"/>
        <v>#DIV/0!</v>
      </c>
      <c r="H76" s="1353" t="e">
        <f t="shared" si="3"/>
        <v>#DIV/0!</v>
      </c>
      <c r="I76" s="1353" t="e">
        <f>SUM($H$15:H76)</f>
        <v>#DIV/0!</v>
      </c>
      <c r="J76" s="1354"/>
      <c r="K76" s="1355" t="e">
        <f t="shared" si="4"/>
        <v>#N/A</v>
      </c>
      <c r="L76" s="1356" t="e">
        <f t="shared" si="5"/>
        <v>#N/A</v>
      </c>
      <c r="M76" s="1357" t="e">
        <f t="shared" si="6"/>
        <v>#N/A</v>
      </c>
      <c r="N76" s="1353" t="e">
        <f>SUM($M$15:M76)</f>
        <v>#N/A</v>
      </c>
      <c r="O76" s="1353" t="e">
        <f t="shared" si="7"/>
        <v>#DIV/0!</v>
      </c>
      <c r="P76" s="1353" t="e">
        <f>SUM($O$15:O76)</f>
        <v>#DIV/0!</v>
      </c>
    </row>
    <row r="77" spans="2:16">
      <c r="B77" s="1349">
        <f t="shared" si="2"/>
        <v>45445</v>
      </c>
      <c r="C77" s="1350">
        <f t="shared" si="0"/>
        <v>6</v>
      </c>
      <c r="D77" s="1351"/>
      <c r="E77" s="1351"/>
      <c r="F77" s="1351"/>
      <c r="G77" s="1352" t="e">
        <f t="shared" si="1"/>
        <v>#DIV/0!</v>
      </c>
      <c r="H77" s="1353" t="e">
        <f t="shared" si="3"/>
        <v>#DIV/0!</v>
      </c>
      <c r="I77" s="1353" t="e">
        <f>SUM($H$15:H77)</f>
        <v>#DIV/0!</v>
      </c>
      <c r="J77" s="1354"/>
      <c r="K77" s="1355" t="e">
        <f t="shared" si="4"/>
        <v>#N/A</v>
      </c>
      <c r="L77" s="1356" t="e">
        <f t="shared" si="5"/>
        <v>#N/A</v>
      </c>
      <c r="M77" s="1357" t="e">
        <f t="shared" si="6"/>
        <v>#N/A</v>
      </c>
      <c r="N77" s="1353" t="e">
        <f>SUM($M$15:M77)</f>
        <v>#N/A</v>
      </c>
      <c r="O77" s="1353" t="e">
        <f t="shared" si="7"/>
        <v>#DIV/0!</v>
      </c>
      <c r="P77" s="1353" t="e">
        <f>SUM($O$15:O77)</f>
        <v>#DIV/0!</v>
      </c>
    </row>
    <row r="78" spans="2:16">
      <c r="B78" s="1349">
        <f t="shared" si="2"/>
        <v>45446</v>
      </c>
      <c r="C78" s="1350">
        <f t="shared" si="0"/>
        <v>6</v>
      </c>
      <c r="D78" s="1351"/>
      <c r="E78" s="1351"/>
      <c r="F78" s="1351"/>
      <c r="G78" s="1352" t="e">
        <f t="shared" si="1"/>
        <v>#DIV/0!</v>
      </c>
      <c r="H78" s="1353" t="e">
        <f t="shared" si="3"/>
        <v>#DIV/0!</v>
      </c>
      <c r="I78" s="1353" t="e">
        <f>SUM($H$15:H78)</f>
        <v>#DIV/0!</v>
      </c>
      <c r="J78" s="1354"/>
      <c r="K78" s="1355" t="e">
        <f t="shared" si="4"/>
        <v>#N/A</v>
      </c>
      <c r="L78" s="1356" t="e">
        <f t="shared" si="5"/>
        <v>#N/A</v>
      </c>
      <c r="M78" s="1357" t="e">
        <f t="shared" si="6"/>
        <v>#N/A</v>
      </c>
      <c r="N78" s="1353" t="e">
        <f>SUM($M$15:M78)</f>
        <v>#N/A</v>
      </c>
      <c r="O78" s="1353" t="e">
        <f t="shared" si="7"/>
        <v>#DIV/0!</v>
      </c>
      <c r="P78" s="1353" t="e">
        <f>SUM($O$15:O78)</f>
        <v>#DIV/0!</v>
      </c>
    </row>
    <row r="79" spans="2:16">
      <c r="B79" s="1349">
        <f t="shared" si="2"/>
        <v>45447</v>
      </c>
      <c r="C79" s="1350">
        <f t="shared" ref="C79:C142" si="8">MONTH(B79)</f>
        <v>6</v>
      </c>
      <c r="D79" s="1351"/>
      <c r="E79" s="1351"/>
      <c r="F79" s="1351"/>
      <c r="G79" s="1352" t="e">
        <f t="shared" si="1"/>
        <v>#DIV/0!</v>
      </c>
      <c r="H79" s="1353" t="e">
        <f t="shared" si="3"/>
        <v>#DIV/0!</v>
      </c>
      <c r="I79" s="1353" t="e">
        <f>SUM($H$15:H79)</f>
        <v>#DIV/0!</v>
      </c>
      <c r="J79" s="1354"/>
      <c r="K79" s="1355" t="e">
        <f t="shared" si="4"/>
        <v>#N/A</v>
      </c>
      <c r="L79" s="1356" t="e">
        <f t="shared" si="5"/>
        <v>#N/A</v>
      </c>
      <c r="M79" s="1357" t="e">
        <f t="shared" si="6"/>
        <v>#N/A</v>
      </c>
      <c r="N79" s="1353" t="e">
        <f>SUM($M$15:M79)</f>
        <v>#N/A</v>
      </c>
      <c r="O79" s="1353" t="e">
        <f t="shared" ref="O79:O142" si="9">SUM(H79+M79)</f>
        <v>#DIV/0!</v>
      </c>
      <c r="P79" s="1353" t="e">
        <f>SUM($O$15:O79)</f>
        <v>#DIV/0!</v>
      </c>
    </row>
    <row r="80" spans="2:16">
      <c r="B80" s="1349">
        <f t="shared" ref="B80:B143" si="10">B79+1</f>
        <v>45448</v>
      </c>
      <c r="C80" s="1350">
        <f t="shared" si="8"/>
        <v>6</v>
      </c>
      <c r="D80" s="1351"/>
      <c r="E80" s="1351"/>
      <c r="F80" s="1351"/>
      <c r="G80" s="1352" t="e">
        <f t="shared" ref="G80:G143" si="11">((E80-F80)/D80)*100</f>
        <v>#DIV/0!</v>
      </c>
      <c r="H80" s="1353" t="e">
        <f t="shared" ref="H80:H143" si="12">IF(AND(G80&gt;=0,G80&lt;=5),1200-(G80*800),IF(AND(G80&gt;5,G80&lt;75.667),-2800-(300*(G80-5)),-24000))</f>
        <v>#DIV/0!</v>
      </c>
      <c r="I80" s="1353" t="e">
        <f>SUM($H$15:H80)</f>
        <v>#DIV/0!</v>
      </c>
      <c r="J80" s="1354"/>
      <c r="K80" s="1355" t="e">
        <f t="shared" ref="K80:K143" si="13">IF(ISBLANK(J81),#N/A,J81)</f>
        <v>#N/A</v>
      </c>
      <c r="L80" s="1356" t="e">
        <f t="shared" ref="L80:L143" si="14">MAX((J80-K80),(K80-J80))</f>
        <v>#N/A</v>
      </c>
      <c r="M80" s="1357" t="e">
        <f t="shared" ref="M80:M143" si="15">IF(AND(L80&gt;=0, L80&lt;=1.5), 3200, IF(AND(L80&gt;1.5,L80&lt;=2.8),3200*((2.8-L80)/1.3),IF(AND(L80&gt;2.8, L80&lt;15), -24000*((2.8-L80)/-12.2), -24000)))</f>
        <v>#N/A</v>
      </c>
      <c r="N80" s="1353" t="e">
        <f>SUM($M$15:M80)</f>
        <v>#N/A</v>
      </c>
      <c r="O80" s="1353" t="e">
        <f t="shared" si="9"/>
        <v>#DIV/0!</v>
      </c>
      <c r="P80" s="1353" t="e">
        <f>SUM($O$15:O80)</f>
        <v>#DIV/0!</v>
      </c>
    </row>
    <row r="81" spans="2:17">
      <c r="B81" s="1349">
        <f t="shared" si="10"/>
        <v>45449</v>
      </c>
      <c r="C81" s="1350">
        <f t="shared" si="8"/>
        <v>6</v>
      </c>
      <c r="D81" s="1351"/>
      <c r="E81" s="1351"/>
      <c r="F81" s="1351"/>
      <c r="G81" s="1352" t="e">
        <f t="shared" si="11"/>
        <v>#DIV/0!</v>
      </c>
      <c r="H81" s="1353" t="e">
        <f t="shared" si="12"/>
        <v>#DIV/0!</v>
      </c>
      <c r="I81" s="1353" t="e">
        <f>SUM($H$15:H81)</f>
        <v>#DIV/0!</v>
      </c>
      <c r="J81" s="1354"/>
      <c r="K81" s="1355" t="e">
        <f t="shared" si="13"/>
        <v>#N/A</v>
      </c>
      <c r="L81" s="1356" t="e">
        <f t="shared" si="14"/>
        <v>#N/A</v>
      </c>
      <c r="M81" s="1357" t="e">
        <f t="shared" si="15"/>
        <v>#N/A</v>
      </c>
      <c r="N81" s="1353" t="e">
        <f>SUM($M$15:M81)</f>
        <v>#N/A</v>
      </c>
      <c r="O81" s="1353" t="e">
        <f t="shared" si="9"/>
        <v>#DIV/0!</v>
      </c>
      <c r="P81" s="1353" t="e">
        <f>SUM($O$15:O81)</f>
        <v>#DIV/0!</v>
      </c>
      <c r="Q81" s="966"/>
    </row>
    <row r="82" spans="2:17">
      <c r="B82" s="1349">
        <f t="shared" si="10"/>
        <v>45450</v>
      </c>
      <c r="C82" s="1350">
        <f t="shared" si="8"/>
        <v>6</v>
      </c>
      <c r="D82" s="1351"/>
      <c r="E82" s="1351"/>
      <c r="F82" s="1351"/>
      <c r="G82" s="1352" t="e">
        <f t="shared" si="11"/>
        <v>#DIV/0!</v>
      </c>
      <c r="H82" s="1353" t="e">
        <f t="shared" si="12"/>
        <v>#DIV/0!</v>
      </c>
      <c r="I82" s="1353" t="e">
        <f>SUM($H$15:H82)</f>
        <v>#DIV/0!</v>
      </c>
      <c r="J82" s="1354"/>
      <c r="K82" s="1355" t="e">
        <f t="shared" si="13"/>
        <v>#N/A</v>
      </c>
      <c r="L82" s="1356" t="e">
        <f t="shared" si="14"/>
        <v>#N/A</v>
      </c>
      <c r="M82" s="1357" t="e">
        <f t="shared" si="15"/>
        <v>#N/A</v>
      </c>
      <c r="N82" s="1353" t="e">
        <f>SUM($M$15:M82)</f>
        <v>#N/A</v>
      </c>
      <c r="O82" s="1353" t="e">
        <f t="shared" si="9"/>
        <v>#DIV/0!</v>
      </c>
      <c r="P82" s="1353" t="e">
        <f>SUM($O$15:O82)</f>
        <v>#DIV/0!</v>
      </c>
    </row>
    <row r="83" spans="2:17">
      <c r="B83" s="1349">
        <f t="shared" si="10"/>
        <v>45451</v>
      </c>
      <c r="C83" s="1350">
        <f t="shared" si="8"/>
        <v>6</v>
      </c>
      <c r="D83" s="1351"/>
      <c r="E83" s="1351"/>
      <c r="F83" s="1351"/>
      <c r="G83" s="1352" t="e">
        <f t="shared" si="11"/>
        <v>#DIV/0!</v>
      </c>
      <c r="H83" s="1353" t="e">
        <f t="shared" si="12"/>
        <v>#DIV/0!</v>
      </c>
      <c r="I83" s="1353" t="e">
        <f>SUM($H$15:H83)</f>
        <v>#DIV/0!</v>
      </c>
      <c r="J83" s="1354"/>
      <c r="K83" s="1355" t="e">
        <f t="shared" si="13"/>
        <v>#N/A</v>
      </c>
      <c r="L83" s="1356" t="e">
        <f t="shared" si="14"/>
        <v>#N/A</v>
      </c>
      <c r="M83" s="1357" t="e">
        <f t="shared" si="15"/>
        <v>#N/A</v>
      </c>
      <c r="N83" s="1353" t="e">
        <f>SUM($M$15:M83)</f>
        <v>#N/A</v>
      </c>
      <c r="O83" s="1353" t="e">
        <f t="shared" si="9"/>
        <v>#DIV/0!</v>
      </c>
      <c r="P83" s="1353" t="e">
        <f>SUM($O$15:O83)</f>
        <v>#DIV/0!</v>
      </c>
    </row>
    <row r="84" spans="2:17">
      <c r="B84" s="1349">
        <f t="shared" si="10"/>
        <v>45452</v>
      </c>
      <c r="C84" s="1350">
        <f t="shared" si="8"/>
        <v>6</v>
      </c>
      <c r="D84" s="1351"/>
      <c r="E84" s="1351"/>
      <c r="F84" s="1351"/>
      <c r="G84" s="1352" t="e">
        <f t="shared" si="11"/>
        <v>#DIV/0!</v>
      </c>
      <c r="H84" s="1353" t="e">
        <f t="shared" si="12"/>
        <v>#DIV/0!</v>
      </c>
      <c r="I84" s="1353" t="e">
        <f>SUM($H$15:H84)</f>
        <v>#DIV/0!</v>
      </c>
      <c r="J84" s="1354"/>
      <c r="K84" s="1355" t="e">
        <f t="shared" si="13"/>
        <v>#N/A</v>
      </c>
      <c r="L84" s="1356" t="e">
        <f t="shared" si="14"/>
        <v>#N/A</v>
      </c>
      <c r="M84" s="1357" t="e">
        <f t="shared" si="15"/>
        <v>#N/A</v>
      </c>
      <c r="N84" s="1353" t="e">
        <f>SUM($M$15:M84)</f>
        <v>#N/A</v>
      </c>
      <c r="O84" s="1353" t="e">
        <f t="shared" si="9"/>
        <v>#DIV/0!</v>
      </c>
      <c r="P84" s="1353" t="e">
        <f>SUM($O$15:O84)</f>
        <v>#DIV/0!</v>
      </c>
    </row>
    <row r="85" spans="2:17">
      <c r="B85" s="1349">
        <f t="shared" si="10"/>
        <v>45453</v>
      </c>
      <c r="C85" s="1350">
        <f t="shared" si="8"/>
        <v>6</v>
      </c>
      <c r="D85" s="1351"/>
      <c r="E85" s="1351"/>
      <c r="F85" s="1351"/>
      <c r="G85" s="1352" t="e">
        <f t="shared" si="11"/>
        <v>#DIV/0!</v>
      </c>
      <c r="H85" s="1353" t="e">
        <f t="shared" si="12"/>
        <v>#DIV/0!</v>
      </c>
      <c r="I85" s="1353" t="e">
        <f>SUM($H$15:H85)</f>
        <v>#DIV/0!</v>
      </c>
      <c r="J85" s="1354"/>
      <c r="K85" s="1355" t="e">
        <f t="shared" si="13"/>
        <v>#N/A</v>
      </c>
      <c r="L85" s="1356" t="e">
        <f t="shared" si="14"/>
        <v>#N/A</v>
      </c>
      <c r="M85" s="1357" t="e">
        <f t="shared" si="15"/>
        <v>#N/A</v>
      </c>
      <c r="N85" s="1353" t="e">
        <f>SUM($M$15:M85)</f>
        <v>#N/A</v>
      </c>
      <c r="O85" s="1353" t="e">
        <f t="shared" si="9"/>
        <v>#DIV/0!</v>
      </c>
      <c r="P85" s="1353" t="e">
        <f>SUM($O$15:O85)</f>
        <v>#DIV/0!</v>
      </c>
    </row>
    <row r="86" spans="2:17">
      <c r="B86" s="1349">
        <f t="shared" si="10"/>
        <v>45454</v>
      </c>
      <c r="C86" s="1350">
        <f t="shared" si="8"/>
        <v>6</v>
      </c>
      <c r="D86" s="1351"/>
      <c r="E86" s="1351"/>
      <c r="F86" s="1351"/>
      <c r="G86" s="1352" t="e">
        <f t="shared" si="11"/>
        <v>#DIV/0!</v>
      </c>
      <c r="H86" s="1353" t="e">
        <f t="shared" si="12"/>
        <v>#DIV/0!</v>
      </c>
      <c r="I86" s="1353" t="e">
        <f>SUM($H$15:H86)</f>
        <v>#DIV/0!</v>
      </c>
      <c r="J86" s="1354"/>
      <c r="K86" s="1355" t="e">
        <f t="shared" si="13"/>
        <v>#N/A</v>
      </c>
      <c r="L86" s="1356" t="e">
        <f t="shared" si="14"/>
        <v>#N/A</v>
      </c>
      <c r="M86" s="1357" t="e">
        <f t="shared" si="15"/>
        <v>#N/A</v>
      </c>
      <c r="N86" s="1353" t="e">
        <f>SUM($M$15:M86)</f>
        <v>#N/A</v>
      </c>
      <c r="O86" s="1353" t="e">
        <f t="shared" si="9"/>
        <v>#DIV/0!</v>
      </c>
      <c r="P86" s="1353" t="e">
        <f>SUM($O$15:O86)</f>
        <v>#DIV/0!</v>
      </c>
    </row>
    <row r="87" spans="2:17">
      <c r="B87" s="1349">
        <f t="shared" si="10"/>
        <v>45455</v>
      </c>
      <c r="C87" s="1350">
        <f t="shared" si="8"/>
        <v>6</v>
      </c>
      <c r="D87" s="1351"/>
      <c r="E87" s="1351"/>
      <c r="F87" s="1351"/>
      <c r="G87" s="1352" t="e">
        <f t="shared" si="11"/>
        <v>#DIV/0!</v>
      </c>
      <c r="H87" s="1353" t="e">
        <f t="shared" si="12"/>
        <v>#DIV/0!</v>
      </c>
      <c r="I87" s="1353" t="e">
        <f>SUM($H$15:H87)</f>
        <v>#DIV/0!</v>
      </c>
      <c r="J87" s="1354"/>
      <c r="K87" s="1355" t="e">
        <f t="shared" si="13"/>
        <v>#N/A</v>
      </c>
      <c r="L87" s="1356" t="e">
        <f t="shared" si="14"/>
        <v>#N/A</v>
      </c>
      <c r="M87" s="1357" t="e">
        <f t="shared" si="15"/>
        <v>#N/A</v>
      </c>
      <c r="N87" s="1353" t="e">
        <f>SUM($M$15:M87)</f>
        <v>#N/A</v>
      </c>
      <c r="O87" s="1353" t="e">
        <f t="shared" si="9"/>
        <v>#DIV/0!</v>
      </c>
      <c r="P87" s="1353" t="e">
        <f>SUM($O$15:O87)</f>
        <v>#DIV/0!</v>
      </c>
    </row>
    <row r="88" spans="2:17">
      <c r="B88" s="1349">
        <f t="shared" si="10"/>
        <v>45456</v>
      </c>
      <c r="C88" s="1350">
        <f t="shared" si="8"/>
        <v>6</v>
      </c>
      <c r="D88" s="1351"/>
      <c r="E88" s="1351"/>
      <c r="F88" s="1351"/>
      <c r="G88" s="1352" t="e">
        <f t="shared" si="11"/>
        <v>#DIV/0!</v>
      </c>
      <c r="H88" s="1353" t="e">
        <f t="shared" si="12"/>
        <v>#DIV/0!</v>
      </c>
      <c r="I88" s="1353" t="e">
        <f>SUM($H$15:H88)</f>
        <v>#DIV/0!</v>
      </c>
      <c r="J88" s="1354"/>
      <c r="K88" s="1355" t="e">
        <f t="shared" si="13"/>
        <v>#N/A</v>
      </c>
      <c r="L88" s="1356" t="e">
        <f t="shared" si="14"/>
        <v>#N/A</v>
      </c>
      <c r="M88" s="1357" t="e">
        <f t="shared" si="15"/>
        <v>#N/A</v>
      </c>
      <c r="N88" s="1353" t="e">
        <f>SUM($M$15:M88)</f>
        <v>#N/A</v>
      </c>
      <c r="O88" s="1353" t="e">
        <f t="shared" si="9"/>
        <v>#DIV/0!</v>
      </c>
      <c r="P88" s="1353" t="e">
        <f>SUM($O$15:O88)</f>
        <v>#DIV/0!</v>
      </c>
    </row>
    <row r="89" spans="2:17">
      <c r="B89" s="1349">
        <f t="shared" si="10"/>
        <v>45457</v>
      </c>
      <c r="C89" s="1350">
        <f t="shared" si="8"/>
        <v>6</v>
      </c>
      <c r="D89" s="1351"/>
      <c r="E89" s="1351"/>
      <c r="F89" s="1351"/>
      <c r="G89" s="1352" t="e">
        <f t="shared" si="11"/>
        <v>#DIV/0!</v>
      </c>
      <c r="H89" s="1353" t="e">
        <f t="shared" si="12"/>
        <v>#DIV/0!</v>
      </c>
      <c r="I89" s="1353" t="e">
        <f>SUM($H$15:H89)</f>
        <v>#DIV/0!</v>
      </c>
      <c r="J89" s="1354"/>
      <c r="K89" s="1355" t="e">
        <f t="shared" si="13"/>
        <v>#N/A</v>
      </c>
      <c r="L89" s="1356" t="e">
        <f t="shared" si="14"/>
        <v>#N/A</v>
      </c>
      <c r="M89" s="1357" t="e">
        <f t="shared" si="15"/>
        <v>#N/A</v>
      </c>
      <c r="N89" s="1353" t="e">
        <f>SUM($M$15:M89)</f>
        <v>#N/A</v>
      </c>
      <c r="O89" s="1353" t="e">
        <f t="shared" si="9"/>
        <v>#DIV/0!</v>
      </c>
      <c r="P89" s="1353" t="e">
        <f>SUM($O$15:O89)</f>
        <v>#DIV/0!</v>
      </c>
    </row>
    <row r="90" spans="2:17">
      <c r="B90" s="1349">
        <f t="shared" si="10"/>
        <v>45458</v>
      </c>
      <c r="C90" s="1350">
        <f t="shared" si="8"/>
        <v>6</v>
      </c>
      <c r="D90" s="1351"/>
      <c r="E90" s="1351"/>
      <c r="F90" s="1351"/>
      <c r="G90" s="1352" t="e">
        <f t="shared" si="11"/>
        <v>#DIV/0!</v>
      </c>
      <c r="H90" s="1353" t="e">
        <f t="shared" si="12"/>
        <v>#DIV/0!</v>
      </c>
      <c r="I90" s="1353" t="e">
        <f>SUM($H$15:H90)</f>
        <v>#DIV/0!</v>
      </c>
      <c r="J90" s="1354"/>
      <c r="K90" s="1355" t="e">
        <f t="shared" si="13"/>
        <v>#N/A</v>
      </c>
      <c r="L90" s="1356" t="e">
        <f t="shared" si="14"/>
        <v>#N/A</v>
      </c>
      <c r="M90" s="1357" t="e">
        <f t="shared" si="15"/>
        <v>#N/A</v>
      </c>
      <c r="N90" s="1353" t="e">
        <f>SUM($M$15:M90)</f>
        <v>#N/A</v>
      </c>
      <c r="O90" s="1353" t="e">
        <f t="shared" si="9"/>
        <v>#DIV/0!</v>
      </c>
      <c r="P90" s="1353" t="e">
        <f>SUM($O$15:O90)</f>
        <v>#DIV/0!</v>
      </c>
    </row>
    <row r="91" spans="2:17">
      <c r="B91" s="1349">
        <f t="shared" si="10"/>
        <v>45459</v>
      </c>
      <c r="C91" s="1350">
        <f t="shared" si="8"/>
        <v>6</v>
      </c>
      <c r="D91" s="1351"/>
      <c r="E91" s="1351"/>
      <c r="F91" s="1351"/>
      <c r="G91" s="1352" t="e">
        <f t="shared" si="11"/>
        <v>#DIV/0!</v>
      </c>
      <c r="H91" s="1353" t="e">
        <f t="shared" si="12"/>
        <v>#DIV/0!</v>
      </c>
      <c r="I91" s="1353" t="e">
        <f>SUM($H$15:H91)</f>
        <v>#DIV/0!</v>
      </c>
      <c r="J91" s="1354"/>
      <c r="K91" s="1355" t="e">
        <f t="shared" si="13"/>
        <v>#N/A</v>
      </c>
      <c r="L91" s="1356" t="e">
        <f t="shared" si="14"/>
        <v>#N/A</v>
      </c>
      <c r="M91" s="1357" t="e">
        <f t="shared" si="15"/>
        <v>#N/A</v>
      </c>
      <c r="N91" s="1353" t="e">
        <f>SUM($M$15:M91)</f>
        <v>#N/A</v>
      </c>
      <c r="O91" s="1353" t="e">
        <f t="shared" si="9"/>
        <v>#DIV/0!</v>
      </c>
      <c r="P91" s="1353" t="e">
        <f>SUM($O$15:O91)</f>
        <v>#DIV/0!</v>
      </c>
    </row>
    <row r="92" spans="2:17">
      <c r="B92" s="1349">
        <f t="shared" si="10"/>
        <v>45460</v>
      </c>
      <c r="C92" s="1350">
        <f t="shared" si="8"/>
        <v>6</v>
      </c>
      <c r="D92" s="1351"/>
      <c r="E92" s="1351"/>
      <c r="F92" s="1351"/>
      <c r="G92" s="1352" t="e">
        <f t="shared" si="11"/>
        <v>#DIV/0!</v>
      </c>
      <c r="H92" s="1353" t="e">
        <f t="shared" si="12"/>
        <v>#DIV/0!</v>
      </c>
      <c r="I92" s="1353" t="e">
        <f>SUM($H$15:H92)</f>
        <v>#DIV/0!</v>
      </c>
      <c r="J92" s="1354"/>
      <c r="K92" s="1355" t="e">
        <f t="shared" si="13"/>
        <v>#N/A</v>
      </c>
      <c r="L92" s="1356" t="e">
        <f t="shared" si="14"/>
        <v>#N/A</v>
      </c>
      <c r="M92" s="1357" t="e">
        <f t="shared" si="15"/>
        <v>#N/A</v>
      </c>
      <c r="N92" s="1353" t="e">
        <f>SUM($M$15:M92)</f>
        <v>#N/A</v>
      </c>
      <c r="O92" s="1353" t="e">
        <f t="shared" si="9"/>
        <v>#DIV/0!</v>
      </c>
      <c r="P92" s="1353" t="e">
        <f>SUM($O$15:O92)</f>
        <v>#DIV/0!</v>
      </c>
    </row>
    <row r="93" spans="2:17">
      <c r="B93" s="1349">
        <f t="shared" si="10"/>
        <v>45461</v>
      </c>
      <c r="C93" s="1350">
        <f t="shared" si="8"/>
        <v>6</v>
      </c>
      <c r="D93" s="1351"/>
      <c r="E93" s="1351"/>
      <c r="F93" s="1351"/>
      <c r="G93" s="1352" t="e">
        <f t="shared" si="11"/>
        <v>#DIV/0!</v>
      </c>
      <c r="H93" s="1353" t="e">
        <f t="shared" si="12"/>
        <v>#DIV/0!</v>
      </c>
      <c r="I93" s="1353" t="e">
        <f>SUM($H$15:H93)</f>
        <v>#DIV/0!</v>
      </c>
      <c r="J93" s="1354"/>
      <c r="K93" s="1355" t="e">
        <f t="shared" si="13"/>
        <v>#N/A</v>
      </c>
      <c r="L93" s="1356" t="e">
        <f t="shared" si="14"/>
        <v>#N/A</v>
      </c>
      <c r="M93" s="1357" t="e">
        <f t="shared" si="15"/>
        <v>#N/A</v>
      </c>
      <c r="N93" s="1353" t="e">
        <f>SUM($M$15:M93)</f>
        <v>#N/A</v>
      </c>
      <c r="O93" s="1353" t="e">
        <f t="shared" si="9"/>
        <v>#DIV/0!</v>
      </c>
      <c r="P93" s="1353" t="e">
        <f>SUM($O$15:O93)</f>
        <v>#DIV/0!</v>
      </c>
    </row>
    <row r="94" spans="2:17">
      <c r="B94" s="1349">
        <f t="shared" si="10"/>
        <v>45462</v>
      </c>
      <c r="C94" s="1350">
        <f t="shared" si="8"/>
        <v>6</v>
      </c>
      <c r="D94" s="1351"/>
      <c r="E94" s="1351"/>
      <c r="F94" s="1351"/>
      <c r="G94" s="1352" t="e">
        <f t="shared" si="11"/>
        <v>#DIV/0!</v>
      </c>
      <c r="H94" s="1353" t="e">
        <f t="shared" si="12"/>
        <v>#DIV/0!</v>
      </c>
      <c r="I94" s="1353" t="e">
        <f>SUM($H$15:H94)</f>
        <v>#DIV/0!</v>
      </c>
      <c r="J94" s="1354"/>
      <c r="K94" s="1355" t="e">
        <f t="shared" si="13"/>
        <v>#N/A</v>
      </c>
      <c r="L94" s="1356" t="e">
        <f t="shared" si="14"/>
        <v>#N/A</v>
      </c>
      <c r="M94" s="1357" t="e">
        <f t="shared" si="15"/>
        <v>#N/A</v>
      </c>
      <c r="N94" s="1353" t="e">
        <f>SUM($M$15:M94)</f>
        <v>#N/A</v>
      </c>
      <c r="O94" s="1353" t="e">
        <f t="shared" si="9"/>
        <v>#DIV/0!</v>
      </c>
      <c r="P94" s="1353" t="e">
        <f>SUM($O$15:O94)</f>
        <v>#DIV/0!</v>
      </c>
    </row>
    <row r="95" spans="2:17">
      <c r="B95" s="1349">
        <f t="shared" si="10"/>
        <v>45463</v>
      </c>
      <c r="C95" s="1350">
        <f t="shared" si="8"/>
        <v>6</v>
      </c>
      <c r="D95" s="1351"/>
      <c r="E95" s="1351"/>
      <c r="F95" s="1351"/>
      <c r="G95" s="1352" t="e">
        <f t="shared" si="11"/>
        <v>#DIV/0!</v>
      </c>
      <c r="H95" s="1353" t="e">
        <f t="shared" si="12"/>
        <v>#DIV/0!</v>
      </c>
      <c r="I95" s="1353" t="e">
        <f>SUM($H$15:H95)</f>
        <v>#DIV/0!</v>
      </c>
      <c r="J95" s="1354"/>
      <c r="K95" s="1355" t="e">
        <f t="shared" si="13"/>
        <v>#N/A</v>
      </c>
      <c r="L95" s="1356" t="e">
        <f t="shared" si="14"/>
        <v>#N/A</v>
      </c>
      <c r="M95" s="1357" t="e">
        <f t="shared" si="15"/>
        <v>#N/A</v>
      </c>
      <c r="N95" s="1353" t="e">
        <f>SUM($M$15:M95)</f>
        <v>#N/A</v>
      </c>
      <c r="O95" s="1353" t="e">
        <f t="shared" si="9"/>
        <v>#DIV/0!</v>
      </c>
      <c r="P95" s="1353" t="e">
        <f>SUM($O$15:O95)</f>
        <v>#DIV/0!</v>
      </c>
    </row>
    <row r="96" spans="2:17">
      <c r="B96" s="1349">
        <f t="shared" si="10"/>
        <v>45464</v>
      </c>
      <c r="C96" s="1350">
        <f t="shared" si="8"/>
        <v>6</v>
      </c>
      <c r="D96" s="1351"/>
      <c r="E96" s="1351"/>
      <c r="F96" s="1351"/>
      <c r="G96" s="1352" t="e">
        <f t="shared" si="11"/>
        <v>#DIV/0!</v>
      </c>
      <c r="H96" s="1353" t="e">
        <f t="shared" si="12"/>
        <v>#DIV/0!</v>
      </c>
      <c r="I96" s="1353" t="e">
        <f>SUM($H$15:H96)</f>
        <v>#DIV/0!</v>
      </c>
      <c r="J96" s="1354"/>
      <c r="K96" s="1355" t="e">
        <f t="shared" si="13"/>
        <v>#N/A</v>
      </c>
      <c r="L96" s="1356" t="e">
        <f t="shared" si="14"/>
        <v>#N/A</v>
      </c>
      <c r="M96" s="1357" t="e">
        <f t="shared" si="15"/>
        <v>#N/A</v>
      </c>
      <c r="N96" s="1353" t="e">
        <f>SUM($M$15:M96)</f>
        <v>#N/A</v>
      </c>
      <c r="O96" s="1353" t="e">
        <f t="shared" si="9"/>
        <v>#DIV/0!</v>
      </c>
      <c r="P96" s="1353" t="e">
        <f>SUM($O$15:O96)</f>
        <v>#DIV/0!</v>
      </c>
    </row>
    <row r="97" spans="2:16">
      <c r="B97" s="1349">
        <f t="shared" si="10"/>
        <v>45465</v>
      </c>
      <c r="C97" s="1350">
        <f t="shared" si="8"/>
        <v>6</v>
      </c>
      <c r="D97" s="1351"/>
      <c r="E97" s="1351"/>
      <c r="F97" s="1351"/>
      <c r="G97" s="1352" t="e">
        <f t="shared" si="11"/>
        <v>#DIV/0!</v>
      </c>
      <c r="H97" s="1353" t="e">
        <f t="shared" si="12"/>
        <v>#DIV/0!</v>
      </c>
      <c r="I97" s="1353" t="e">
        <f>SUM($H$15:H97)</f>
        <v>#DIV/0!</v>
      </c>
      <c r="J97" s="1354"/>
      <c r="K97" s="1355" t="e">
        <f t="shared" si="13"/>
        <v>#N/A</v>
      </c>
      <c r="L97" s="1356" t="e">
        <f t="shared" si="14"/>
        <v>#N/A</v>
      </c>
      <c r="M97" s="1357" t="e">
        <f t="shared" si="15"/>
        <v>#N/A</v>
      </c>
      <c r="N97" s="1353" t="e">
        <f>SUM($M$15:M97)</f>
        <v>#N/A</v>
      </c>
      <c r="O97" s="1353" t="e">
        <f t="shared" si="9"/>
        <v>#DIV/0!</v>
      </c>
      <c r="P97" s="1353" t="e">
        <f>SUM($O$15:O97)</f>
        <v>#DIV/0!</v>
      </c>
    </row>
    <row r="98" spans="2:16">
      <c r="B98" s="1349">
        <f t="shared" si="10"/>
        <v>45466</v>
      </c>
      <c r="C98" s="1350">
        <f t="shared" si="8"/>
        <v>6</v>
      </c>
      <c r="D98" s="1351"/>
      <c r="E98" s="1351"/>
      <c r="F98" s="1351"/>
      <c r="G98" s="1352" t="e">
        <f t="shared" si="11"/>
        <v>#DIV/0!</v>
      </c>
      <c r="H98" s="1353" t="e">
        <f t="shared" si="12"/>
        <v>#DIV/0!</v>
      </c>
      <c r="I98" s="1353" t="e">
        <f>SUM($H$15:H98)</f>
        <v>#DIV/0!</v>
      </c>
      <c r="J98" s="1354"/>
      <c r="K98" s="1355" t="e">
        <f t="shared" si="13"/>
        <v>#N/A</v>
      </c>
      <c r="L98" s="1356" t="e">
        <f t="shared" si="14"/>
        <v>#N/A</v>
      </c>
      <c r="M98" s="1357" t="e">
        <f t="shared" si="15"/>
        <v>#N/A</v>
      </c>
      <c r="N98" s="1353" t="e">
        <f>SUM($M$15:M98)</f>
        <v>#N/A</v>
      </c>
      <c r="O98" s="1353" t="e">
        <f t="shared" si="9"/>
        <v>#DIV/0!</v>
      </c>
      <c r="P98" s="1353" t="e">
        <f>SUM($O$15:O98)</f>
        <v>#DIV/0!</v>
      </c>
    </row>
    <row r="99" spans="2:16">
      <c r="B99" s="1349">
        <f t="shared" si="10"/>
        <v>45467</v>
      </c>
      <c r="C99" s="1350">
        <f t="shared" si="8"/>
        <v>6</v>
      </c>
      <c r="D99" s="1351"/>
      <c r="E99" s="1351"/>
      <c r="F99" s="1351"/>
      <c r="G99" s="1352" t="e">
        <f t="shared" si="11"/>
        <v>#DIV/0!</v>
      </c>
      <c r="H99" s="1353" t="e">
        <f t="shared" si="12"/>
        <v>#DIV/0!</v>
      </c>
      <c r="I99" s="1353" t="e">
        <f>SUM($H$15:H99)</f>
        <v>#DIV/0!</v>
      </c>
      <c r="J99" s="1354"/>
      <c r="K99" s="1355" t="e">
        <f t="shared" si="13"/>
        <v>#N/A</v>
      </c>
      <c r="L99" s="1356" t="e">
        <f t="shared" si="14"/>
        <v>#N/A</v>
      </c>
      <c r="M99" s="1357" t="e">
        <f t="shared" si="15"/>
        <v>#N/A</v>
      </c>
      <c r="N99" s="1353" t="e">
        <f>SUM($M$15:M99)</f>
        <v>#N/A</v>
      </c>
      <c r="O99" s="1353" t="e">
        <f t="shared" si="9"/>
        <v>#DIV/0!</v>
      </c>
      <c r="P99" s="1353" t="e">
        <f>SUM($O$15:O99)</f>
        <v>#DIV/0!</v>
      </c>
    </row>
    <row r="100" spans="2:16">
      <c r="B100" s="1349">
        <f t="shared" si="10"/>
        <v>45468</v>
      </c>
      <c r="C100" s="1350">
        <f t="shared" si="8"/>
        <v>6</v>
      </c>
      <c r="D100" s="1351"/>
      <c r="E100" s="1351"/>
      <c r="F100" s="1351"/>
      <c r="G100" s="1352" t="e">
        <f t="shared" si="11"/>
        <v>#DIV/0!</v>
      </c>
      <c r="H100" s="1353" t="e">
        <f t="shared" si="12"/>
        <v>#DIV/0!</v>
      </c>
      <c r="I100" s="1353" t="e">
        <f>SUM($H$15:H100)</f>
        <v>#DIV/0!</v>
      </c>
      <c r="J100" s="1354"/>
      <c r="K100" s="1355" t="e">
        <f t="shared" si="13"/>
        <v>#N/A</v>
      </c>
      <c r="L100" s="1356" t="e">
        <f t="shared" si="14"/>
        <v>#N/A</v>
      </c>
      <c r="M100" s="1357" t="e">
        <f t="shared" si="15"/>
        <v>#N/A</v>
      </c>
      <c r="N100" s="1353" t="e">
        <f>SUM($M$15:M100)</f>
        <v>#N/A</v>
      </c>
      <c r="O100" s="1353" t="e">
        <f t="shared" si="9"/>
        <v>#DIV/0!</v>
      </c>
      <c r="P100" s="1353" t="e">
        <f>SUM($O$15:O100)</f>
        <v>#DIV/0!</v>
      </c>
    </row>
    <row r="101" spans="2:16">
      <c r="B101" s="1349">
        <f t="shared" si="10"/>
        <v>45469</v>
      </c>
      <c r="C101" s="1350">
        <f t="shared" si="8"/>
        <v>6</v>
      </c>
      <c r="D101" s="1351"/>
      <c r="E101" s="1351"/>
      <c r="F101" s="1351"/>
      <c r="G101" s="1352" t="e">
        <f t="shared" si="11"/>
        <v>#DIV/0!</v>
      </c>
      <c r="H101" s="1353" t="e">
        <f t="shared" si="12"/>
        <v>#DIV/0!</v>
      </c>
      <c r="I101" s="1353" t="e">
        <f>SUM($H$15:H101)</f>
        <v>#DIV/0!</v>
      </c>
      <c r="J101" s="1354"/>
      <c r="K101" s="1355" t="e">
        <f t="shared" si="13"/>
        <v>#N/A</v>
      </c>
      <c r="L101" s="1356" t="e">
        <f t="shared" si="14"/>
        <v>#N/A</v>
      </c>
      <c r="M101" s="1357" t="e">
        <f t="shared" si="15"/>
        <v>#N/A</v>
      </c>
      <c r="N101" s="1353" t="e">
        <f>SUM($M$15:M101)</f>
        <v>#N/A</v>
      </c>
      <c r="O101" s="1353" t="e">
        <f t="shared" si="9"/>
        <v>#DIV/0!</v>
      </c>
      <c r="P101" s="1353" t="e">
        <f>SUM($O$15:O101)</f>
        <v>#DIV/0!</v>
      </c>
    </row>
    <row r="102" spans="2:16">
      <c r="B102" s="1349">
        <f t="shared" si="10"/>
        <v>45470</v>
      </c>
      <c r="C102" s="1350">
        <f t="shared" si="8"/>
        <v>6</v>
      </c>
      <c r="D102" s="1351"/>
      <c r="E102" s="1351"/>
      <c r="F102" s="1351"/>
      <c r="G102" s="1352" t="e">
        <f t="shared" si="11"/>
        <v>#DIV/0!</v>
      </c>
      <c r="H102" s="1353" t="e">
        <f t="shared" si="12"/>
        <v>#DIV/0!</v>
      </c>
      <c r="I102" s="1353" t="e">
        <f>SUM($H$15:H102)</f>
        <v>#DIV/0!</v>
      </c>
      <c r="J102" s="1354"/>
      <c r="K102" s="1355" t="e">
        <f t="shared" si="13"/>
        <v>#N/A</v>
      </c>
      <c r="L102" s="1356" t="e">
        <f t="shared" si="14"/>
        <v>#N/A</v>
      </c>
      <c r="M102" s="1357" t="e">
        <f t="shared" si="15"/>
        <v>#N/A</v>
      </c>
      <c r="N102" s="1353" t="e">
        <f>SUM($M$15:M102)</f>
        <v>#N/A</v>
      </c>
      <c r="O102" s="1353" t="e">
        <f t="shared" si="9"/>
        <v>#DIV/0!</v>
      </c>
      <c r="P102" s="1353" t="e">
        <f>SUM($O$15:O102)</f>
        <v>#DIV/0!</v>
      </c>
    </row>
    <row r="103" spans="2:16">
      <c r="B103" s="1349">
        <f t="shared" si="10"/>
        <v>45471</v>
      </c>
      <c r="C103" s="1350">
        <f t="shared" si="8"/>
        <v>6</v>
      </c>
      <c r="D103" s="1351"/>
      <c r="E103" s="1351"/>
      <c r="F103" s="1351"/>
      <c r="G103" s="1352" t="e">
        <f t="shared" si="11"/>
        <v>#DIV/0!</v>
      </c>
      <c r="H103" s="1353" t="e">
        <f t="shared" si="12"/>
        <v>#DIV/0!</v>
      </c>
      <c r="I103" s="1353" t="e">
        <f>SUM($H$15:H103)</f>
        <v>#DIV/0!</v>
      </c>
      <c r="J103" s="1354"/>
      <c r="K103" s="1355" t="e">
        <f t="shared" si="13"/>
        <v>#N/A</v>
      </c>
      <c r="L103" s="1356" t="e">
        <f t="shared" si="14"/>
        <v>#N/A</v>
      </c>
      <c r="M103" s="1357" t="e">
        <f t="shared" si="15"/>
        <v>#N/A</v>
      </c>
      <c r="N103" s="1353" t="e">
        <f>SUM($M$15:M103)</f>
        <v>#N/A</v>
      </c>
      <c r="O103" s="1353" t="e">
        <f t="shared" si="9"/>
        <v>#DIV/0!</v>
      </c>
      <c r="P103" s="1353" t="e">
        <f>SUM($O$15:O103)</f>
        <v>#DIV/0!</v>
      </c>
    </row>
    <row r="104" spans="2:16">
      <c r="B104" s="1349">
        <f t="shared" si="10"/>
        <v>45472</v>
      </c>
      <c r="C104" s="1350">
        <f t="shared" si="8"/>
        <v>6</v>
      </c>
      <c r="D104" s="1351"/>
      <c r="E104" s="1351"/>
      <c r="F104" s="1351"/>
      <c r="G104" s="1352" t="e">
        <f t="shared" si="11"/>
        <v>#DIV/0!</v>
      </c>
      <c r="H104" s="1353" t="e">
        <f t="shared" si="12"/>
        <v>#DIV/0!</v>
      </c>
      <c r="I104" s="1353" t="e">
        <f>SUM($H$15:H104)</f>
        <v>#DIV/0!</v>
      </c>
      <c r="J104" s="1354"/>
      <c r="K104" s="1355" t="e">
        <f t="shared" si="13"/>
        <v>#N/A</v>
      </c>
      <c r="L104" s="1356" t="e">
        <f t="shared" si="14"/>
        <v>#N/A</v>
      </c>
      <c r="M104" s="1357" t="e">
        <f t="shared" si="15"/>
        <v>#N/A</v>
      </c>
      <c r="N104" s="1353" t="e">
        <f>SUM($M$15:M104)</f>
        <v>#N/A</v>
      </c>
      <c r="O104" s="1353" t="e">
        <f t="shared" si="9"/>
        <v>#DIV/0!</v>
      </c>
      <c r="P104" s="1353" t="e">
        <f>SUM($O$15:O104)</f>
        <v>#DIV/0!</v>
      </c>
    </row>
    <row r="105" spans="2:16">
      <c r="B105" s="1349">
        <f t="shared" si="10"/>
        <v>45473</v>
      </c>
      <c r="C105" s="1350">
        <f t="shared" si="8"/>
        <v>6</v>
      </c>
      <c r="D105" s="1351"/>
      <c r="E105" s="1351"/>
      <c r="F105" s="1351"/>
      <c r="G105" s="1352" t="e">
        <f t="shared" si="11"/>
        <v>#DIV/0!</v>
      </c>
      <c r="H105" s="1353" t="e">
        <f t="shared" si="12"/>
        <v>#DIV/0!</v>
      </c>
      <c r="I105" s="1353" t="e">
        <f>SUM($H$15:H105)</f>
        <v>#DIV/0!</v>
      </c>
      <c r="J105" s="1354"/>
      <c r="K105" s="1355" t="e">
        <f t="shared" si="13"/>
        <v>#N/A</v>
      </c>
      <c r="L105" s="1356" t="e">
        <f t="shared" si="14"/>
        <v>#N/A</v>
      </c>
      <c r="M105" s="1357" t="e">
        <f t="shared" si="15"/>
        <v>#N/A</v>
      </c>
      <c r="N105" s="1353" t="e">
        <f>SUM($M$15:M105)</f>
        <v>#N/A</v>
      </c>
      <c r="O105" s="1353" t="e">
        <f t="shared" si="9"/>
        <v>#DIV/0!</v>
      </c>
      <c r="P105" s="1353" t="e">
        <f>SUM($O$15:O105)</f>
        <v>#DIV/0!</v>
      </c>
    </row>
    <row r="106" spans="2:16">
      <c r="B106" s="1349">
        <f t="shared" si="10"/>
        <v>45474</v>
      </c>
      <c r="C106" s="1350">
        <f t="shared" si="8"/>
        <v>7</v>
      </c>
      <c r="D106" s="1351"/>
      <c r="E106" s="1351"/>
      <c r="F106" s="1351"/>
      <c r="G106" s="1352" t="e">
        <f t="shared" si="11"/>
        <v>#DIV/0!</v>
      </c>
      <c r="H106" s="1353" t="e">
        <f t="shared" si="12"/>
        <v>#DIV/0!</v>
      </c>
      <c r="I106" s="1353" t="e">
        <f>SUM($H$15:H106)</f>
        <v>#DIV/0!</v>
      </c>
      <c r="J106" s="1354"/>
      <c r="K106" s="1355" t="e">
        <f t="shared" si="13"/>
        <v>#N/A</v>
      </c>
      <c r="L106" s="1356" t="e">
        <f t="shared" si="14"/>
        <v>#N/A</v>
      </c>
      <c r="M106" s="1357" t="e">
        <f t="shared" si="15"/>
        <v>#N/A</v>
      </c>
      <c r="N106" s="1353" t="e">
        <f>SUM($M$15:M106)</f>
        <v>#N/A</v>
      </c>
      <c r="O106" s="1353" t="e">
        <f t="shared" si="9"/>
        <v>#DIV/0!</v>
      </c>
      <c r="P106" s="1353" t="e">
        <f>SUM($O$15:O106)</f>
        <v>#DIV/0!</v>
      </c>
    </row>
    <row r="107" spans="2:16">
      <c r="B107" s="1349">
        <f t="shared" si="10"/>
        <v>45475</v>
      </c>
      <c r="C107" s="1350">
        <f t="shared" si="8"/>
        <v>7</v>
      </c>
      <c r="D107" s="1351"/>
      <c r="E107" s="1351"/>
      <c r="F107" s="1351"/>
      <c r="G107" s="1352" t="e">
        <f t="shared" si="11"/>
        <v>#DIV/0!</v>
      </c>
      <c r="H107" s="1353" t="e">
        <f t="shared" si="12"/>
        <v>#DIV/0!</v>
      </c>
      <c r="I107" s="1353" t="e">
        <f>SUM($H$15:H107)</f>
        <v>#DIV/0!</v>
      </c>
      <c r="J107" s="1354"/>
      <c r="K107" s="1355" t="e">
        <f t="shared" si="13"/>
        <v>#N/A</v>
      </c>
      <c r="L107" s="1356" t="e">
        <f t="shared" si="14"/>
        <v>#N/A</v>
      </c>
      <c r="M107" s="1357" t="e">
        <f t="shared" si="15"/>
        <v>#N/A</v>
      </c>
      <c r="N107" s="1353" t="e">
        <f>SUM($M$15:M107)</f>
        <v>#N/A</v>
      </c>
      <c r="O107" s="1353" t="e">
        <f t="shared" si="9"/>
        <v>#DIV/0!</v>
      </c>
      <c r="P107" s="1353" t="e">
        <f>SUM($O$15:O107)</f>
        <v>#DIV/0!</v>
      </c>
    </row>
    <row r="108" spans="2:16">
      <c r="B108" s="1349">
        <f t="shared" si="10"/>
        <v>45476</v>
      </c>
      <c r="C108" s="1350">
        <f t="shared" si="8"/>
        <v>7</v>
      </c>
      <c r="D108" s="1351"/>
      <c r="E108" s="1351"/>
      <c r="F108" s="1351"/>
      <c r="G108" s="1352" t="e">
        <f t="shared" si="11"/>
        <v>#DIV/0!</v>
      </c>
      <c r="H108" s="1353" t="e">
        <f t="shared" si="12"/>
        <v>#DIV/0!</v>
      </c>
      <c r="I108" s="1353" t="e">
        <f>SUM($H$15:H108)</f>
        <v>#DIV/0!</v>
      </c>
      <c r="J108" s="1354"/>
      <c r="K108" s="1355" t="e">
        <f t="shared" si="13"/>
        <v>#N/A</v>
      </c>
      <c r="L108" s="1356" t="e">
        <f t="shared" si="14"/>
        <v>#N/A</v>
      </c>
      <c r="M108" s="1357" t="e">
        <f t="shared" si="15"/>
        <v>#N/A</v>
      </c>
      <c r="N108" s="1353" t="e">
        <f>SUM($M$15:M108)</f>
        <v>#N/A</v>
      </c>
      <c r="O108" s="1353" t="e">
        <f t="shared" si="9"/>
        <v>#DIV/0!</v>
      </c>
      <c r="P108" s="1353" t="e">
        <f>SUM($O$15:O108)</f>
        <v>#DIV/0!</v>
      </c>
    </row>
    <row r="109" spans="2:16">
      <c r="B109" s="1349">
        <f t="shared" si="10"/>
        <v>45477</v>
      </c>
      <c r="C109" s="1350">
        <f t="shared" si="8"/>
        <v>7</v>
      </c>
      <c r="D109" s="1351"/>
      <c r="E109" s="1351"/>
      <c r="F109" s="1351"/>
      <c r="G109" s="1352" t="e">
        <f t="shared" si="11"/>
        <v>#DIV/0!</v>
      </c>
      <c r="H109" s="1353" t="e">
        <f t="shared" si="12"/>
        <v>#DIV/0!</v>
      </c>
      <c r="I109" s="1353" t="e">
        <f>SUM($H$15:H109)</f>
        <v>#DIV/0!</v>
      </c>
      <c r="J109" s="1354"/>
      <c r="K109" s="1355" t="e">
        <f t="shared" si="13"/>
        <v>#N/A</v>
      </c>
      <c r="L109" s="1356" t="e">
        <f t="shared" si="14"/>
        <v>#N/A</v>
      </c>
      <c r="M109" s="1357" t="e">
        <f t="shared" si="15"/>
        <v>#N/A</v>
      </c>
      <c r="N109" s="1353" t="e">
        <f>SUM($M$15:M109)</f>
        <v>#N/A</v>
      </c>
      <c r="O109" s="1353" t="e">
        <f t="shared" si="9"/>
        <v>#DIV/0!</v>
      </c>
      <c r="P109" s="1353" t="e">
        <f>SUM($O$15:O109)</f>
        <v>#DIV/0!</v>
      </c>
    </row>
    <row r="110" spans="2:16">
      <c r="B110" s="1349">
        <f t="shared" si="10"/>
        <v>45478</v>
      </c>
      <c r="C110" s="1350">
        <f t="shared" si="8"/>
        <v>7</v>
      </c>
      <c r="D110" s="1351"/>
      <c r="E110" s="1351"/>
      <c r="F110" s="1351"/>
      <c r="G110" s="1352" t="e">
        <f t="shared" si="11"/>
        <v>#DIV/0!</v>
      </c>
      <c r="H110" s="1353" t="e">
        <f t="shared" si="12"/>
        <v>#DIV/0!</v>
      </c>
      <c r="I110" s="1353" t="e">
        <f>SUM($H$15:H110)</f>
        <v>#DIV/0!</v>
      </c>
      <c r="J110" s="1354"/>
      <c r="K110" s="1355" t="e">
        <f t="shared" si="13"/>
        <v>#N/A</v>
      </c>
      <c r="L110" s="1356" t="e">
        <f t="shared" si="14"/>
        <v>#N/A</v>
      </c>
      <c r="M110" s="1357" t="e">
        <f t="shared" si="15"/>
        <v>#N/A</v>
      </c>
      <c r="N110" s="1353" t="e">
        <f>SUM($M$15:M110)</f>
        <v>#N/A</v>
      </c>
      <c r="O110" s="1353" t="e">
        <f t="shared" si="9"/>
        <v>#DIV/0!</v>
      </c>
      <c r="P110" s="1353" t="e">
        <f>SUM($O$15:O110)</f>
        <v>#DIV/0!</v>
      </c>
    </row>
    <row r="111" spans="2:16">
      <c r="B111" s="1349">
        <f t="shared" si="10"/>
        <v>45479</v>
      </c>
      <c r="C111" s="1350">
        <f t="shared" si="8"/>
        <v>7</v>
      </c>
      <c r="D111" s="1351"/>
      <c r="E111" s="1351"/>
      <c r="F111" s="1351"/>
      <c r="G111" s="1352" t="e">
        <f t="shared" si="11"/>
        <v>#DIV/0!</v>
      </c>
      <c r="H111" s="1353" t="e">
        <f t="shared" si="12"/>
        <v>#DIV/0!</v>
      </c>
      <c r="I111" s="1353" t="e">
        <f>SUM($H$15:H111)</f>
        <v>#DIV/0!</v>
      </c>
      <c r="J111" s="1354"/>
      <c r="K111" s="1355" t="e">
        <f t="shared" si="13"/>
        <v>#N/A</v>
      </c>
      <c r="L111" s="1356" t="e">
        <f t="shared" si="14"/>
        <v>#N/A</v>
      </c>
      <c r="M111" s="1357" t="e">
        <f t="shared" si="15"/>
        <v>#N/A</v>
      </c>
      <c r="N111" s="1353" t="e">
        <f>SUM($M$15:M111)</f>
        <v>#N/A</v>
      </c>
      <c r="O111" s="1353" t="e">
        <f t="shared" si="9"/>
        <v>#DIV/0!</v>
      </c>
      <c r="P111" s="1353" t="e">
        <f>SUM($O$15:O111)</f>
        <v>#DIV/0!</v>
      </c>
    </row>
    <row r="112" spans="2:16">
      <c r="B112" s="1349">
        <f t="shared" si="10"/>
        <v>45480</v>
      </c>
      <c r="C112" s="1350">
        <f t="shared" si="8"/>
        <v>7</v>
      </c>
      <c r="D112" s="1351"/>
      <c r="E112" s="1351"/>
      <c r="F112" s="1351"/>
      <c r="G112" s="1352" t="e">
        <f t="shared" si="11"/>
        <v>#DIV/0!</v>
      </c>
      <c r="H112" s="1353" t="e">
        <f t="shared" si="12"/>
        <v>#DIV/0!</v>
      </c>
      <c r="I112" s="1353" t="e">
        <f>SUM($H$15:H112)</f>
        <v>#DIV/0!</v>
      </c>
      <c r="J112" s="1354"/>
      <c r="K112" s="1355" t="e">
        <f t="shared" si="13"/>
        <v>#N/A</v>
      </c>
      <c r="L112" s="1356" t="e">
        <f t="shared" si="14"/>
        <v>#N/A</v>
      </c>
      <c r="M112" s="1357" t="e">
        <f t="shared" si="15"/>
        <v>#N/A</v>
      </c>
      <c r="N112" s="1353" t="e">
        <f>SUM($M$15:M112)</f>
        <v>#N/A</v>
      </c>
      <c r="O112" s="1353" t="e">
        <f t="shared" si="9"/>
        <v>#DIV/0!</v>
      </c>
      <c r="P112" s="1353" t="e">
        <f>SUM($O$15:O112)</f>
        <v>#DIV/0!</v>
      </c>
    </row>
    <row r="113" spans="2:16">
      <c r="B113" s="1349">
        <f t="shared" si="10"/>
        <v>45481</v>
      </c>
      <c r="C113" s="1350">
        <f t="shared" si="8"/>
        <v>7</v>
      </c>
      <c r="D113" s="1351"/>
      <c r="E113" s="1351"/>
      <c r="F113" s="1351"/>
      <c r="G113" s="1352" t="e">
        <f t="shared" si="11"/>
        <v>#DIV/0!</v>
      </c>
      <c r="H113" s="1353" t="e">
        <f t="shared" si="12"/>
        <v>#DIV/0!</v>
      </c>
      <c r="I113" s="1353" t="e">
        <f>SUM($H$15:H113)</f>
        <v>#DIV/0!</v>
      </c>
      <c r="J113" s="1354"/>
      <c r="K113" s="1355" t="e">
        <f t="shared" si="13"/>
        <v>#N/A</v>
      </c>
      <c r="L113" s="1356" t="e">
        <f t="shared" si="14"/>
        <v>#N/A</v>
      </c>
      <c r="M113" s="1357" t="e">
        <f t="shared" si="15"/>
        <v>#N/A</v>
      </c>
      <c r="N113" s="1353" t="e">
        <f>SUM($M$15:M113)</f>
        <v>#N/A</v>
      </c>
      <c r="O113" s="1353" t="e">
        <f t="shared" si="9"/>
        <v>#DIV/0!</v>
      </c>
      <c r="P113" s="1353" t="e">
        <f>SUM($O$15:O113)</f>
        <v>#DIV/0!</v>
      </c>
    </row>
    <row r="114" spans="2:16">
      <c r="B114" s="1349">
        <f t="shared" si="10"/>
        <v>45482</v>
      </c>
      <c r="C114" s="1350">
        <f t="shared" si="8"/>
        <v>7</v>
      </c>
      <c r="D114" s="1351"/>
      <c r="E114" s="1351"/>
      <c r="F114" s="1351"/>
      <c r="G114" s="1352" t="e">
        <f t="shared" si="11"/>
        <v>#DIV/0!</v>
      </c>
      <c r="H114" s="1353" t="e">
        <f t="shared" si="12"/>
        <v>#DIV/0!</v>
      </c>
      <c r="I114" s="1353" t="e">
        <f>SUM($H$15:H114)</f>
        <v>#DIV/0!</v>
      </c>
      <c r="J114" s="1354"/>
      <c r="K114" s="1355" t="e">
        <f t="shared" si="13"/>
        <v>#N/A</v>
      </c>
      <c r="L114" s="1356" t="e">
        <f t="shared" si="14"/>
        <v>#N/A</v>
      </c>
      <c r="M114" s="1357" t="e">
        <f t="shared" si="15"/>
        <v>#N/A</v>
      </c>
      <c r="N114" s="1353" t="e">
        <f>SUM($M$15:M114)</f>
        <v>#N/A</v>
      </c>
      <c r="O114" s="1353" t="e">
        <f t="shared" si="9"/>
        <v>#DIV/0!</v>
      </c>
      <c r="P114" s="1353" t="e">
        <f>SUM($O$15:O114)</f>
        <v>#DIV/0!</v>
      </c>
    </row>
    <row r="115" spans="2:16">
      <c r="B115" s="1349">
        <f t="shared" si="10"/>
        <v>45483</v>
      </c>
      <c r="C115" s="1350">
        <f t="shared" si="8"/>
        <v>7</v>
      </c>
      <c r="D115" s="1351"/>
      <c r="E115" s="1351"/>
      <c r="F115" s="1351"/>
      <c r="G115" s="1352" t="e">
        <f t="shared" si="11"/>
        <v>#DIV/0!</v>
      </c>
      <c r="H115" s="1353" t="e">
        <f t="shared" si="12"/>
        <v>#DIV/0!</v>
      </c>
      <c r="I115" s="1353" t="e">
        <f>SUM($H$15:H115)</f>
        <v>#DIV/0!</v>
      </c>
      <c r="J115" s="1354"/>
      <c r="K115" s="1355" t="e">
        <f t="shared" si="13"/>
        <v>#N/A</v>
      </c>
      <c r="L115" s="1356" t="e">
        <f t="shared" si="14"/>
        <v>#N/A</v>
      </c>
      <c r="M115" s="1357" t="e">
        <f t="shared" si="15"/>
        <v>#N/A</v>
      </c>
      <c r="N115" s="1353" t="e">
        <f>SUM($M$15:M115)</f>
        <v>#N/A</v>
      </c>
      <c r="O115" s="1353" t="e">
        <f t="shared" si="9"/>
        <v>#DIV/0!</v>
      </c>
      <c r="P115" s="1353" t="e">
        <f>SUM($O$15:O115)</f>
        <v>#DIV/0!</v>
      </c>
    </row>
    <row r="116" spans="2:16">
      <c r="B116" s="1349">
        <f t="shared" si="10"/>
        <v>45484</v>
      </c>
      <c r="C116" s="1350">
        <f t="shared" si="8"/>
        <v>7</v>
      </c>
      <c r="D116" s="1351"/>
      <c r="E116" s="1351"/>
      <c r="F116" s="1351"/>
      <c r="G116" s="1352" t="e">
        <f t="shared" si="11"/>
        <v>#DIV/0!</v>
      </c>
      <c r="H116" s="1353" t="e">
        <f t="shared" si="12"/>
        <v>#DIV/0!</v>
      </c>
      <c r="I116" s="1353" t="e">
        <f>SUM($H$15:H116)</f>
        <v>#DIV/0!</v>
      </c>
      <c r="J116" s="1354"/>
      <c r="K116" s="1355" t="e">
        <f t="shared" si="13"/>
        <v>#N/A</v>
      </c>
      <c r="L116" s="1356" t="e">
        <f t="shared" si="14"/>
        <v>#N/A</v>
      </c>
      <c r="M116" s="1357" t="e">
        <f t="shared" si="15"/>
        <v>#N/A</v>
      </c>
      <c r="N116" s="1353" t="e">
        <f>SUM($M$15:M116)</f>
        <v>#N/A</v>
      </c>
      <c r="O116" s="1353" t="e">
        <f t="shared" si="9"/>
        <v>#DIV/0!</v>
      </c>
      <c r="P116" s="1353" t="e">
        <f>SUM($O$15:O116)</f>
        <v>#DIV/0!</v>
      </c>
    </row>
    <row r="117" spans="2:16">
      <c r="B117" s="1349">
        <f t="shared" si="10"/>
        <v>45485</v>
      </c>
      <c r="C117" s="1350">
        <f t="shared" si="8"/>
        <v>7</v>
      </c>
      <c r="D117" s="1351"/>
      <c r="E117" s="1351"/>
      <c r="F117" s="1351"/>
      <c r="G117" s="1352" t="e">
        <f t="shared" si="11"/>
        <v>#DIV/0!</v>
      </c>
      <c r="H117" s="1353" t="e">
        <f t="shared" si="12"/>
        <v>#DIV/0!</v>
      </c>
      <c r="I117" s="1353" t="e">
        <f>SUM($H$15:H117)</f>
        <v>#DIV/0!</v>
      </c>
      <c r="J117" s="1354"/>
      <c r="K117" s="1355" t="e">
        <f t="shared" si="13"/>
        <v>#N/A</v>
      </c>
      <c r="L117" s="1356" t="e">
        <f t="shared" si="14"/>
        <v>#N/A</v>
      </c>
      <c r="M117" s="1357" t="e">
        <f t="shared" si="15"/>
        <v>#N/A</v>
      </c>
      <c r="N117" s="1353" t="e">
        <f>SUM($M$15:M117)</f>
        <v>#N/A</v>
      </c>
      <c r="O117" s="1353" t="e">
        <f t="shared" si="9"/>
        <v>#DIV/0!</v>
      </c>
      <c r="P117" s="1353" t="e">
        <f>SUM($O$15:O117)</f>
        <v>#DIV/0!</v>
      </c>
    </row>
    <row r="118" spans="2:16">
      <c r="B118" s="1349">
        <f t="shared" si="10"/>
        <v>45486</v>
      </c>
      <c r="C118" s="1350">
        <f t="shared" si="8"/>
        <v>7</v>
      </c>
      <c r="D118" s="1351"/>
      <c r="E118" s="1351"/>
      <c r="F118" s="1351"/>
      <c r="G118" s="1352" t="e">
        <f t="shared" si="11"/>
        <v>#DIV/0!</v>
      </c>
      <c r="H118" s="1353" t="e">
        <f t="shared" si="12"/>
        <v>#DIV/0!</v>
      </c>
      <c r="I118" s="1353" t="e">
        <f>SUM($H$15:H118)</f>
        <v>#DIV/0!</v>
      </c>
      <c r="J118" s="1354"/>
      <c r="K118" s="1355" t="e">
        <f t="shared" si="13"/>
        <v>#N/A</v>
      </c>
      <c r="L118" s="1356" t="e">
        <f t="shared" si="14"/>
        <v>#N/A</v>
      </c>
      <c r="M118" s="1357" t="e">
        <f t="shared" si="15"/>
        <v>#N/A</v>
      </c>
      <c r="N118" s="1353" t="e">
        <f>SUM($M$15:M118)</f>
        <v>#N/A</v>
      </c>
      <c r="O118" s="1353" t="e">
        <f t="shared" si="9"/>
        <v>#DIV/0!</v>
      </c>
      <c r="P118" s="1353" t="e">
        <f>SUM($O$15:O118)</f>
        <v>#DIV/0!</v>
      </c>
    </row>
    <row r="119" spans="2:16">
      <c r="B119" s="1349">
        <f t="shared" si="10"/>
        <v>45487</v>
      </c>
      <c r="C119" s="1350">
        <f t="shared" si="8"/>
        <v>7</v>
      </c>
      <c r="D119" s="1351"/>
      <c r="E119" s="1351"/>
      <c r="F119" s="1351"/>
      <c r="G119" s="1352" t="e">
        <f t="shared" si="11"/>
        <v>#DIV/0!</v>
      </c>
      <c r="H119" s="1353" t="e">
        <f t="shared" si="12"/>
        <v>#DIV/0!</v>
      </c>
      <c r="I119" s="1353" t="e">
        <f>SUM($H$15:H119)</f>
        <v>#DIV/0!</v>
      </c>
      <c r="J119" s="1354"/>
      <c r="K119" s="1355" t="e">
        <f t="shared" si="13"/>
        <v>#N/A</v>
      </c>
      <c r="L119" s="1356" t="e">
        <f t="shared" si="14"/>
        <v>#N/A</v>
      </c>
      <c r="M119" s="1357" t="e">
        <f t="shared" si="15"/>
        <v>#N/A</v>
      </c>
      <c r="N119" s="1353" t="e">
        <f>SUM($M$15:M119)</f>
        <v>#N/A</v>
      </c>
      <c r="O119" s="1353" t="e">
        <f t="shared" si="9"/>
        <v>#DIV/0!</v>
      </c>
      <c r="P119" s="1353" t="e">
        <f>SUM($O$15:O119)</f>
        <v>#DIV/0!</v>
      </c>
    </row>
    <row r="120" spans="2:16">
      <c r="B120" s="1349">
        <f t="shared" si="10"/>
        <v>45488</v>
      </c>
      <c r="C120" s="1350">
        <f t="shared" si="8"/>
        <v>7</v>
      </c>
      <c r="D120" s="1351"/>
      <c r="E120" s="1351"/>
      <c r="F120" s="1351"/>
      <c r="G120" s="1352" t="e">
        <f t="shared" si="11"/>
        <v>#DIV/0!</v>
      </c>
      <c r="H120" s="1353" t="e">
        <f t="shared" si="12"/>
        <v>#DIV/0!</v>
      </c>
      <c r="I120" s="1353" t="e">
        <f>SUM($H$15:H120)</f>
        <v>#DIV/0!</v>
      </c>
      <c r="J120" s="1354"/>
      <c r="K120" s="1355" t="e">
        <f t="shared" si="13"/>
        <v>#N/A</v>
      </c>
      <c r="L120" s="1356" t="e">
        <f t="shared" si="14"/>
        <v>#N/A</v>
      </c>
      <c r="M120" s="1357" t="e">
        <f t="shared" si="15"/>
        <v>#N/A</v>
      </c>
      <c r="N120" s="1353" t="e">
        <f>SUM($M$15:M120)</f>
        <v>#N/A</v>
      </c>
      <c r="O120" s="1353" t="e">
        <f t="shared" si="9"/>
        <v>#DIV/0!</v>
      </c>
      <c r="P120" s="1353" t="e">
        <f>SUM($O$15:O120)</f>
        <v>#DIV/0!</v>
      </c>
    </row>
    <row r="121" spans="2:16">
      <c r="B121" s="1349">
        <f t="shared" si="10"/>
        <v>45489</v>
      </c>
      <c r="C121" s="1350">
        <f t="shared" si="8"/>
        <v>7</v>
      </c>
      <c r="D121" s="1351"/>
      <c r="E121" s="1351"/>
      <c r="F121" s="1351"/>
      <c r="G121" s="1352" t="e">
        <f t="shared" si="11"/>
        <v>#DIV/0!</v>
      </c>
      <c r="H121" s="1353" t="e">
        <f t="shared" si="12"/>
        <v>#DIV/0!</v>
      </c>
      <c r="I121" s="1353" t="e">
        <f>SUM($H$15:H121)</f>
        <v>#DIV/0!</v>
      </c>
      <c r="J121" s="1354"/>
      <c r="K121" s="1355" t="e">
        <f t="shared" si="13"/>
        <v>#N/A</v>
      </c>
      <c r="L121" s="1356" t="e">
        <f t="shared" si="14"/>
        <v>#N/A</v>
      </c>
      <c r="M121" s="1357" t="e">
        <f t="shared" si="15"/>
        <v>#N/A</v>
      </c>
      <c r="N121" s="1353" t="e">
        <f>SUM($M$15:M121)</f>
        <v>#N/A</v>
      </c>
      <c r="O121" s="1353" t="e">
        <f t="shared" si="9"/>
        <v>#DIV/0!</v>
      </c>
      <c r="P121" s="1353" t="e">
        <f>SUM($O$15:O121)</f>
        <v>#DIV/0!</v>
      </c>
    </row>
    <row r="122" spans="2:16">
      <c r="B122" s="1349">
        <f t="shared" si="10"/>
        <v>45490</v>
      </c>
      <c r="C122" s="1350">
        <f t="shared" si="8"/>
        <v>7</v>
      </c>
      <c r="D122" s="1351"/>
      <c r="E122" s="1351"/>
      <c r="F122" s="1351"/>
      <c r="G122" s="1352" t="e">
        <f t="shared" si="11"/>
        <v>#DIV/0!</v>
      </c>
      <c r="H122" s="1353" t="e">
        <f t="shared" si="12"/>
        <v>#DIV/0!</v>
      </c>
      <c r="I122" s="1353" t="e">
        <f>SUM($H$15:H122)</f>
        <v>#DIV/0!</v>
      </c>
      <c r="J122" s="1354"/>
      <c r="K122" s="1355" t="e">
        <f t="shared" si="13"/>
        <v>#N/A</v>
      </c>
      <c r="L122" s="1356" t="e">
        <f t="shared" si="14"/>
        <v>#N/A</v>
      </c>
      <c r="M122" s="1357" t="e">
        <f t="shared" si="15"/>
        <v>#N/A</v>
      </c>
      <c r="N122" s="1353" t="e">
        <f>SUM($M$15:M122)</f>
        <v>#N/A</v>
      </c>
      <c r="O122" s="1353" t="e">
        <f t="shared" si="9"/>
        <v>#DIV/0!</v>
      </c>
      <c r="P122" s="1353" t="e">
        <f>SUM($O$15:O122)</f>
        <v>#DIV/0!</v>
      </c>
    </row>
    <row r="123" spans="2:16">
      <c r="B123" s="1349">
        <f t="shared" si="10"/>
        <v>45491</v>
      </c>
      <c r="C123" s="1350">
        <f t="shared" si="8"/>
        <v>7</v>
      </c>
      <c r="D123" s="1351"/>
      <c r="E123" s="1351"/>
      <c r="F123" s="1351"/>
      <c r="G123" s="1352" t="e">
        <f t="shared" si="11"/>
        <v>#DIV/0!</v>
      </c>
      <c r="H123" s="1353" t="e">
        <f t="shared" si="12"/>
        <v>#DIV/0!</v>
      </c>
      <c r="I123" s="1353" t="e">
        <f>SUM($H$15:H123)</f>
        <v>#DIV/0!</v>
      </c>
      <c r="J123" s="1354"/>
      <c r="K123" s="1355" t="e">
        <f t="shared" si="13"/>
        <v>#N/A</v>
      </c>
      <c r="L123" s="1356" t="e">
        <f t="shared" si="14"/>
        <v>#N/A</v>
      </c>
      <c r="M123" s="1357" t="e">
        <f t="shared" si="15"/>
        <v>#N/A</v>
      </c>
      <c r="N123" s="1353" t="e">
        <f>SUM($M$15:M123)</f>
        <v>#N/A</v>
      </c>
      <c r="O123" s="1353" t="e">
        <f t="shared" si="9"/>
        <v>#DIV/0!</v>
      </c>
      <c r="P123" s="1353" t="e">
        <f>SUM($O$15:O123)</f>
        <v>#DIV/0!</v>
      </c>
    </row>
    <row r="124" spans="2:16">
      <c r="B124" s="1349">
        <f t="shared" si="10"/>
        <v>45492</v>
      </c>
      <c r="C124" s="1350">
        <f t="shared" si="8"/>
        <v>7</v>
      </c>
      <c r="D124" s="1351"/>
      <c r="E124" s="1351"/>
      <c r="F124" s="1351"/>
      <c r="G124" s="1352" t="e">
        <f t="shared" si="11"/>
        <v>#DIV/0!</v>
      </c>
      <c r="H124" s="1353" t="e">
        <f t="shared" si="12"/>
        <v>#DIV/0!</v>
      </c>
      <c r="I124" s="1353" t="e">
        <f>SUM($H$15:H124)</f>
        <v>#DIV/0!</v>
      </c>
      <c r="J124" s="1354"/>
      <c r="K124" s="1355" t="e">
        <f t="shared" si="13"/>
        <v>#N/A</v>
      </c>
      <c r="L124" s="1356" t="e">
        <f t="shared" si="14"/>
        <v>#N/A</v>
      </c>
      <c r="M124" s="1357" t="e">
        <f t="shared" si="15"/>
        <v>#N/A</v>
      </c>
      <c r="N124" s="1353" t="e">
        <f>SUM($M$15:M124)</f>
        <v>#N/A</v>
      </c>
      <c r="O124" s="1353" t="e">
        <f t="shared" si="9"/>
        <v>#DIV/0!</v>
      </c>
      <c r="P124" s="1353" t="e">
        <f>SUM($O$15:O124)</f>
        <v>#DIV/0!</v>
      </c>
    </row>
    <row r="125" spans="2:16">
      <c r="B125" s="1349">
        <f t="shared" si="10"/>
        <v>45493</v>
      </c>
      <c r="C125" s="1350">
        <f t="shared" si="8"/>
        <v>7</v>
      </c>
      <c r="D125" s="1351"/>
      <c r="E125" s="1351"/>
      <c r="F125" s="1351"/>
      <c r="G125" s="1352" t="e">
        <f t="shared" si="11"/>
        <v>#DIV/0!</v>
      </c>
      <c r="H125" s="1353" t="e">
        <f t="shared" si="12"/>
        <v>#DIV/0!</v>
      </c>
      <c r="I125" s="1353" t="e">
        <f>SUM($H$15:H125)</f>
        <v>#DIV/0!</v>
      </c>
      <c r="J125" s="1354"/>
      <c r="K125" s="1355" t="e">
        <f t="shared" si="13"/>
        <v>#N/A</v>
      </c>
      <c r="L125" s="1356" t="e">
        <f t="shared" si="14"/>
        <v>#N/A</v>
      </c>
      <c r="M125" s="1357" t="e">
        <f t="shared" si="15"/>
        <v>#N/A</v>
      </c>
      <c r="N125" s="1353" t="e">
        <f>SUM($M$15:M125)</f>
        <v>#N/A</v>
      </c>
      <c r="O125" s="1353" t="e">
        <f t="shared" si="9"/>
        <v>#DIV/0!</v>
      </c>
      <c r="P125" s="1353" t="e">
        <f>SUM($O$15:O125)</f>
        <v>#DIV/0!</v>
      </c>
    </row>
    <row r="126" spans="2:16">
      <c r="B126" s="1349">
        <f t="shared" si="10"/>
        <v>45494</v>
      </c>
      <c r="C126" s="1350">
        <f t="shared" si="8"/>
        <v>7</v>
      </c>
      <c r="D126" s="1351"/>
      <c r="E126" s="1351"/>
      <c r="F126" s="1351"/>
      <c r="G126" s="1352" t="e">
        <f t="shared" si="11"/>
        <v>#DIV/0!</v>
      </c>
      <c r="H126" s="1353" t="e">
        <f t="shared" si="12"/>
        <v>#DIV/0!</v>
      </c>
      <c r="I126" s="1353" t="e">
        <f>SUM($H$15:H126)</f>
        <v>#DIV/0!</v>
      </c>
      <c r="J126" s="1354"/>
      <c r="K126" s="1355" t="e">
        <f t="shared" si="13"/>
        <v>#N/A</v>
      </c>
      <c r="L126" s="1356" t="e">
        <f t="shared" si="14"/>
        <v>#N/A</v>
      </c>
      <c r="M126" s="1357" t="e">
        <f t="shared" si="15"/>
        <v>#N/A</v>
      </c>
      <c r="N126" s="1353" t="e">
        <f>SUM($M$15:M126)</f>
        <v>#N/A</v>
      </c>
      <c r="O126" s="1353" t="e">
        <f t="shared" si="9"/>
        <v>#DIV/0!</v>
      </c>
      <c r="P126" s="1353" t="e">
        <f>SUM($O$15:O126)</f>
        <v>#DIV/0!</v>
      </c>
    </row>
    <row r="127" spans="2:16">
      <c r="B127" s="1349">
        <f t="shared" si="10"/>
        <v>45495</v>
      </c>
      <c r="C127" s="1350">
        <f t="shared" si="8"/>
        <v>7</v>
      </c>
      <c r="D127" s="1351"/>
      <c r="E127" s="1351"/>
      <c r="F127" s="1351"/>
      <c r="G127" s="1352" t="e">
        <f t="shared" si="11"/>
        <v>#DIV/0!</v>
      </c>
      <c r="H127" s="1353" t="e">
        <f t="shared" si="12"/>
        <v>#DIV/0!</v>
      </c>
      <c r="I127" s="1353" t="e">
        <f>SUM($H$15:H127)</f>
        <v>#DIV/0!</v>
      </c>
      <c r="J127" s="1354"/>
      <c r="K127" s="1355" t="e">
        <f t="shared" si="13"/>
        <v>#N/A</v>
      </c>
      <c r="L127" s="1356" t="e">
        <f t="shared" si="14"/>
        <v>#N/A</v>
      </c>
      <c r="M127" s="1357" t="e">
        <f t="shared" si="15"/>
        <v>#N/A</v>
      </c>
      <c r="N127" s="1353" t="e">
        <f>SUM($M$15:M127)</f>
        <v>#N/A</v>
      </c>
      <c r="O127" s="1353" t="e">
        <f t="shared" si="9"/>
        <v>#DIV/0!</v>
      </c>
      <c r="P127" s="1353" t="e">
        <f>SUM($O$15:O127)</f>
        <v>#DIV/0!</v>
      </c>
    </row>
    <row r="128" spans="2:16">
      <c r="B128" s="1349">
        <f t="shared" si="10"/>
        <v>45496</v>
      </c>
      <c r="C128" s="1350">
        <f t="shared" si="8"/>
        <v>7</v>
      </c>
      <c r="D128" s="1351"/>
      <c r="E128" s="1351"/>
      <c r="F128" s="1351"/>
      <c r="G128" s="1352" t="e">
        <f t="shared" si="11"/>
        <v>#DIV/0!</v>
      </c>
      <c r="H128" s="1353" t="e">
        <f t="shared" si="12"/>
        <v>#DIV/0!</v>
      </c>
      <c r="I128" s="1353" t="e">
        <f>SUM($H$15:H128)</f>
        <v>#DIV/0!</v>
      </c>
      <c r="J128" s="1354"/>
      <c r="K128" s="1355" t="e">
        <f t="shared" si="13"/>
        <v>#N/A</v>
      </c>
      <c r="L128" s="1356" t="e">
        <f t="shared" si="14"/>
        <v>#N/A</v>
      </c>
      <c r="M128" s="1357" t="e">
        <f t="shared" si="15"/>
        <v>#N/A</v>
      </c>
      <c r="N128" s="1353" t="e">
        <f>SUM($M$15:M128)</f>
        <v>#N/A</v>
      </c>
      <c r="O128" s="1353" t="e">
        <f t="shared" si="9"/>
        <v>#DIV/0!</v>
      </c>
      <c r="P128" s="1353" t="e">
        <f>SUM($O$15:O128)</f>
        <v>#DIV/0!</v>
      </c>
    </row>
    <row r="129" spans="2:16">
      <c r="B129" s="1349">
        <f t="shared" si="10"/>
        <v>45497</v>
      </c>
      <c r="C129" s="1350">
        <f t="shared" si="8"/>
        <v>7</v>
      </c>
      <c r="D129" s="1351"/>
      <c r="E129" s="1351"/>
      <c r="F129" s="1351"/>
      <c r="G129" s="1352" t="e">
        <f t="shared" si="11"/>
        <v>#DIV/0!</v>
      </c>
      <c r="H129" s="1353" t="e">
        <f t="shared" si="12"/>
        <v>#DIV/0!</v>
      </c>
      <c r="I129" s="1353" t="e">
        <f>SUM($H$15:H129)</f>
        <v>#DIV/0!</v>
      </c>
      <c r="J129" s="1354"/>
      <c r="K129" s="1355" t="e">
        <f t="shared" si="13"/>
        <v>#N/A</v>
      </c>
      <c r="L129" s="1356" t="e">
        <f t="shared" si="14"/>
        <v>#N/A</v>
      </c>
      <c r="M129" s="1357" t="e">
        <f t="shared" si="15"/>
        <v>#N/A</v>
      </c>
      <c r="N129" s="1353" t="e">
        <f>SUM($M$15:M129)</f>
        <v>#N/A</v>
      </c>
      <c r="O129" s="1353" t="e">
        <f t="shared" si="9"/>
        <v>#DIV/0!</v>
      </c>
      <c r="P129" s="1353" t="e">
        <f>SUM($O$15:O129)</f>
        <v>#DIV/0!</v>
      </c>
    </row>
    <row r="130" spans="2:16">
      <c r="B130" s="1349">
        <f t="shared" si="10"/>
        <v>45498</v>
      </c>
      <c r="C130" s="1350">
        <f t="shared" si="8"/>
        <v>7</v>
      </c>
      <c r="D130" s="1351"/>
      <c r="E130" s="1351"/>
      <c r="F130" s="1351"/>
      <c r="G130" s="1352" t="e">
        <f t="shared" si="11"/>
        <v>#DIV/0!</v>
      </c>
      <c r="H130" s="1353" t="e">
        <f t="shared" si="12"/>
        <v>#DIV/0!</v>
      </c>
      <c r="I130" s="1353" t="e">
        <f>SUM($H$15:H130)</f>
        <v>#DIV/0!</v>
      </c>
      <c r="J130" s="1354"/>
      <c r="K130" s="1355" t="e">
        <f t="shared" si="13"/>
        <v>#N/A</v>
      </c>
      <c r="L130" s="1356" t="e">
        <f t="shared" si="14"/>
        <v>#N/A</v>
      </c>
      <c r="M130" s="1357" t="e">
        <f t="shared" si="15"/>
        <v>#N/A</v>
      </c>
      <c r="N130" s="1353" t="e">
        <f>SUM($M$15:M130)</f>
        <v>#N/A</v>
      </c>
      <c r="O130" s="1353" t="e">
        <f t="shared" si="9"/>
        <v>#DIV/0!</v>
      </c>
      <c r="P130" s="1353" t="e">
        <f>SUM($O$15:O130)</f>
        <v>#DIV/0!</v>
      </c>
    </row>
    <row r="131" spans="2:16">
      <c r="B131" s="1349">
        <f t="shared" si="10"/>
        <v>45499</v>
      </c>
      <c r="C131" s="1350">
        <f t="shared" si="8"/>
        <v>7</v>
      </c>
      <c r="D131" s="1351"/>
      <c r="E131" s="1351"/>
      <c r="F131" s="1351"/>
      <c r="G131" s="1352" t="e">
        <f t="shared" si="11"/>
        <v>#DIV/0!</v>
      </c>
      <c r="H131" s="1353" t="e">
        <f t="shared" si="12"/>
        <v>#DIV/0!</v>
      </c>
      <c r="I131" s="1353" t="e">
        <f>SUM($H$15:H131)</f>
        <v>#DIV/0!</v>
      </c>
      <c r="J131" s="1354"/>
      <c r="K131" s="1355" t="e">
        <f t="shared" si="13"/>
        <v>#N/A</v>
      </c>
      <c r="L131" s="1356" t="e">
        <f t="shared" si="14"/>
        <v>#N/A</v>
      </c>
      <c r="M131" s="1357" t="e">
        <f t="shared" si="15"/>
        <v>#N/A</v>
      </c>
      <c r="N131" s="1353" t="e">
        <f>SUM($M$15:M131)</f>
        <v>#N/A</v>
      </c>
      <c r="O131" s="1353" t="e">
        <f t="shared" si="9"/>
        <v>#DIV/0!</v>
      </c>
      <c r="P131" s="1353" t="e">
        <f>SUM($O$15:O131)</f>
        <v>#DIV/0!</v>
      </c>
    </row>
    <row r="132" spans="2:16">
      <c r="B132" s="1349">
        <f t="shared" si="10"/>
        <v>45500</v>
      </c>
      <c r="C132" s="1350">
        <f t="shared" si="8"/>
        <v>7</v>
      </c>
      <c r="D132" s="1351"/>
      <c r="E132" s="1351"/>
      <c r="F132" s="1351"/>
      <c r="G132" s="1352" t="e">
        <f t="shared" si="11"/>
        <v>#DIV/0!</v>
      </c>
      <c r="H132" s="1353" t="e">
        <f t="shared" si="12"/>
        <v>#DIV/0!</v>
      </c>
      <c r="I132" s="1353" t="e">
        <f>SUM($H$15:H132)</f>
        <v>#DIV/0!</v>
      </c>
      <c r="J132" s="1354"/>
      <c r="K132" s="1355" t="e">
        <f t="shared" si="13"/>
        <v>#N/A</v>
      </c>
      <c r="L132" s="1356" t="e">
        <f t="shared" si="14"/>
        <v>#N/A</v>
      </c>
      <c r="M132" s="1357" t="e">
        <f t="shared" si="15"/>
        <v>#N/A</v>
      </c>
      <c r="N132" s="1353" t="e">
        <f>SUM($M$15:M132)</f>
        <v>#N/A</v>
      </c>
      <c r="O132" s="1353" t="e">
        <f t="shared" si="9"/>
        <v>#DIV/0!</v>
      </c>
      <c r="P132" s="1353" t="e">
        <f>SUM($O$15:O132)</f>
        <v>#DIV/0!</v>
      </c>
    </row>
    <row r="133" spans="2:16">
      <c r="B133" s="1349">
        <f t="shared" si="10"/>
        <v>45501</v>
      </c>
      <c r="C133" s="1350">
        <f t="shared" si="8"/>
        <v>7</v>
      </c>
      <c r="D133" s="1351"/>
      <c r="E133" s="1351"/>
      <c r="F133" s="1351"/>
      <c r="G133" s="1352" t="e">
        <f t="shared" si="11"/>
        <v>#DIV/0!</v>
      </c>
      <c r="H133" s="1353" t="e">
        <f t="shared" si="12"/>
        <v>#DIV/0!</v>
      </c>
      <c r="I133" s="1353" t="e">
        <f>SUM($H$15:H133)</f>
        <v>#DIV/0!</v>
      </c>
      <c r="J133" s="1354"/>
      <c r="K133" s="1355" t="e">
        <f t="shared" si="13"/>
        <v>#N/A</v>
      </c>
      <c r="L133" s="1356" t="e">
        <f t="shared" si="14"/>
        <v>#N/A</v>
      </c>
      <c r="M133" s="1357" t="e">
        <f t="shared" si="15"/>
        <v>#N/A</v>
      </c>
      <c r="N133" s="1353" t="e">
        <f>SUM($M$15:M133)</f>
        <v>#N/A</v>
      </c>
      <c r="O133" s="1353" t="e">
        <f t="shared" si="9"/>
        <v>#DIV/0!</v>
      </c>
      <c r="P133" s="1353" t="e">
        <f>SUM($O$15:O133)</f>
        <v>#DIV/0!</v>
      </c>
    </row>
    <row r="134" spans="2:16">
      <c r="B134" s="1349">
        <f t="shared" si="10"/>
        <v>45502</v>
      </c>
      <c r="C134" s="1350">
        <f t="shared" si="8"/>
        <v>7</v>
      </c>
      <c r="D134" s="1351"/>
      <c r="E134" s="1351"/>
      <c r="F134" s="1351"/>
      <c r="G134" s="1352" t="e">
        <f t="shared" si="11"/>
        <v>#DIV/0!</v>
      </c>
      <c r="H134" s="1353" t="e">
        <f t="shared" si="12"/>
        <v>#DIV/0!</v>
      </c>
      <c r="I134" s="1353" t="e">
        <f>SUM($H$15:H134)</f>
        <v>#DIV/0!</v>
      </c>
      <c r="J134" s="1354"/>
      <c r="K134" s="1355" t="e">
        <f t="shared" si="13"/>
        <v>#N/A</v>
      </c>
      <c r="L134" s="1356" t="e">
        <f t="shared" si="14"/>
        <v>#N/A</v>
      </c>
      <c r="M134" s="1357" t="e">
        <f t="shared" si="15"/>
        <v>#N/A</v>
      </c>
      <c r="N134" s="1353" t="e">
        <f>SUM($M$15:M134)</f>
        <v>#N/A</v>
      </c>
      <c r="O134" s="1353" t="e">
        <f t="shared" si="9"/>
        <v>#DIV/0!</v>
      </c>
      <c r="P134" s="1353" t="e">
        <f>SUM($O$15:O134)</f>
        <v>#DIV/0!</v>
      </c>
    </row>
    <row r="135" spans="2:16">
      <c r="B135" s="1349">
        <f t="shared" si="10"/>
        <v>45503</v>
      </c>
      <c r="C135" s="1350">
        <f t="shared" si="8"/>
        <v>7</v>
      </c>
      <c r="D135" s="1351"/>
      <c r="E135" s="1351"/>
      <c r="F135" s="1351"/>
      <c r="G135" s="1352" t="e">
        <f t="shared" si="11"/>
        <v>#DIV/0!</v>
      </c>
      <c r="H135" s="1353" t="e">
        <f t="shared" si="12"/>
        <v>#DIV/0!</v>
      </c>
      <c r="I135" s="1353" t="e">
        <f>SUM($H$15:H135)</f>
        <v>#DIV/0!</v>
      </c>
      <c r="J135" s="1354"/>
      <c r="K135" s="1355" t="e">
        <f t="shared" si="13"/>
        <v>#N/A</v>
      </c>
      <c r="L135" s="1356" t="e">
        <f t="shared" si="14"/>
        <v>#N/A</v>
      </c>
      <c r="M135" s="1357" t="e">
        <f t="shared" si="15"/>
        <v>#N/A</v>
      </c>
      <c r="N135" s="1353" t="e">
        <f>SUM($M$15:M135)</f>
        <v>#N/A</v>
      </c>
      <c r="O135" s="1353" t="e">
        <f t="shared" si="9"/>
        <v>#DIV/0!</v>
      </c>
      <c r="P135" s="1353" t="e">
        <f>SUM($O$15:O135)</f>
        <v>#DIV/0!</v>
      </c>
    </row>
    <row r="136" spans="2:16">
      <c r="B136" s="1349">
        <f t="shared" si="10"/>
        <v>45504</v>
      </c>
      <c r="C136" s="1350">
        <f t="shared" si="8"/>
        <v>7</v>
      </c>
      <c r="D136" s="1351"/>
      <c r="E136" s="1351"/>
      <c r="F136" s="1351"/>
      <c r="G136" s="1352" t="e">
        <f t="shared" si="11"/>
        <v>#DIV/0!</v>
      </c>
      <c r="H136" s="1353" t="e">
        <f t="shared" si="12"/>
        <v>#DIV/0!</v>
      </c>
      <c r="I136" s="1353" t="e">
        <f>SUM($H$15:H136)</f>
        <v>#DIV/0!</v>
      </c>
      <c r="J136" s="1354"/>
      <c r="K136" s="1355" t="e">
        <f t="shared" si="13"/>
        <v>#N/A</v>
      </c>
      <c r="L136" s="1356" t="e">
        <f t="shared" si="14"/>
        <v>#N/A</v>
      </c>
      <c r="M136" s="1357" t="e">
        <f t="shared" si="15"/>
        <v>#N/A</v>
      </c>
      <c r="N136" s="1353" t="e">
        <f>SUM($M$15:M136)</f>
        <v>#N/A</v>
      </c>
      <c r="O136" s="1353" t="e">
        <f t="shared" si="9"/>
        <v>#DIV/0!</v>
      </c>
      <c r="P136" s="1353" t="e">
        <f>SUM($O$15:O136)</f>
        <v>#DIV/0!</v>
      </c>
    </row>
    <row r="137" spans="2:16">
      <c r="B137" s="1349">
        <f t="shared" si="10"/>
        <v>45505</v>
      </c>
      <c r="C137" s="1350">
        <f t="shared" si="8"/>
        <v>8</v>
      </c>
      <c r="D137" s="1351"/>
      <c r="E137" s="1351"/>
      <c r="F137" s="1351"/>
      <c r="G137" s="1352" t="e">
        <f t="shared" si="11"/>
        <v>#DIV/0!</v>
      </c>
      <c r="H137" s="1353" t="e">
        <f t="shared" si="12"/>
        <v>#DIV/0!</v>
      </c>
      <c r="I137" s="1353" t="e">
        <f>SUM($H$15:H137)</f>
        <v>#DIV/0!</v>
      </c>
      <c r="J137" s="1354"/>
      <c r="K137" s="1355" t="e">
        <f t="shared" si="13"/>
        <v>#N/A</v>
      </c>
      <c r="L137" s="1356" t="e">
        <f t="shared" si="14"/>
        <v>#N/A</v>
      </c>
      <c r="M137" s="1357" t="e">
        <f t="shared" si="15"/>
        <v>#N/A</v>
      </c>
      <c r="N137" s="1353" t="e">
        <f>SUM($M$15:M137)</f>
        <v>#N/A</v>
      </c>
      <c r="O137" s="1353" t="e">
        <f t="shared" si="9"/>
        <v>#DIV/0!</v>
      </c>
      <c r="P137" s="1353" t="e">
        <f>SUM($O$15:O137)</f>
        <v>#DIV/0!</v>
      </c>
    </row>
    <row r="138" spans="2:16">
      <c r="B138" s="1349">
        <f t="shared" si="10"/>
        <v>45506</v>
      </c>
      <c r="C138" s="1350">
        <f t="shared" si="8"/>
        <v>8</v>
      </c>
      <c r="D138" s="1351"/>
      <c r="E138" s="1351"/>
      <c r="F138" s="1351"/>
      <c r="G138" s="1352" t="e">
        <f t="shared" si="11"/>
        <v>#DIV/0!</v>
      </c>
      <c r="H138" s="1353" t="e">
        <f t="shared" si="12"/>
        <v>#DIV/0!</v>
      </c>
      <c r="I138" s="1353" t="e">
        <f>SUM($H$15:H138)</f>
        <v>#DIV/0!</v>
      </c>
      <c r="J138" s="1354"/>
      <c r="K138" s="1355" t="e">
        <f t="shared" si="13"/>
        <v>#N/A</v>
      </c>
      <c r="L138" s="1356" t="e">
        <f t="shared" si="14"/>
        <v>#N/A</v>
      </c>
      <c r="M138" s="1357" t="e">
        <f t="shared" si="15"/>
        <v>#N/A</v>
      </c>
      <c r="N138" s="1353" t="e">
        <f>SUM($M$15:M138)</f>
        <v>#N/A</v>
      </c>
      <c r="O138" s="1353" t="e">
        <f t="shared" si="9"/>
        <v>#DIV/0!</v>
      </c>
      <c r="P138" s="1353" t="e">
        <f>SUM($O$15:O138)</f>
        <v>#DIV/0!</v>
      </c>
    </row>
    <row r="139" spans="2:16">
      <c r="B139" s="1349">
        <f t="shared" si="10"/>
        <v>45507</v>
      </c>
      <c r="C139" s="1350">
        <f t="shared" si="8"/>
        <v>8</v>
      </c>
      <c r="D139" s="1351"/>
      <c r="E139" s="1351"/>
      <c r="F139" s="1351"/>
      <c r="G139" s="1352" t="e">
        <f t="shared" si="11"/>
        <v>#DIV/0!</v>
      </c>
      <c r="H139" s="1353" t="e">
        <f t="shared" si="12"/>
        <v>#DIV/0!</v>
      </c>
      <c r="I139" s="1353" t="e">
        <f>SUM($H$15:H139)</f>
        <v>#DIV/0!</v>
      </c>
      <c r="J139" s="1354"/>
      <c r="K139" s="1355" t="e">
        <f t="shared" si="13"/>
        <v>#N/A</v>
      </c>
      <c r="L139" s="1356" t="e">
        <f t="shared" si="14"/>
        <v>#N/A</v>
      </c>
      <c r="M139" s="1357" t="e">
        <f t="shared" si="15"/>
        <v>#N/A</v>
      </c>
      <c r="N139" s="1353" t="e">
        <f>SUM($M$15:M139)</f>
        <v>#N/A</v>
      </c>
      <c r="O139" s="1353" t="e">
        <f t="shared" si="9"/>
        <v>#DIV/0!</v>
      </c>
      <c r="P139" s="1353" t="e">
        <f>SUM($O$15:O139)</f>
        <v>#DIV/0!</v>
      </c>
    </row>
    <row r="140" spans="2:16">
      <c r="B140" s="1349">
        <f t="shared" si="10"/>
        <v>45508</v>
      </c>
      <c r="C140" s="1350">
        <f t="shared" si="8"/>
        <v>8</v>
      </c>
      <c r="D140" s="1351"/>
      <c r="E140" s="1351"/>
      <c r="F140" s="1351"/>
      <c r="G140" s="1352" t="e">
        <f t="shared" si="11"/>
        <v>#DIV/0!</v>
      </c>
      <c r="H140" s="1353" t="e">
        <f t="shared" si="12"/>
        <v>#DIV/0!</v>
      </c>
      <c r="I140" s="1353" t="e">
        <f>SUM($H$15:H140)</f>
        <v>#DIV/0!</v>
      </c>
      <c r="J140" s="1354"/>
      <c r="K140" s="1355" t="e">
        <f t="shared" si="13"/>
        <v>#N/A</v>
      </c>
      <c r="L140" s="1356" t="e">
        <f t="shared" si="14"/>
        <v>#N/A</v>
      </c>
      <c r="M140" s="1357" t="e">
        <f t="shared" si="15"/>
        <v>#N/A</v>
      </c>
      <c r="N140" s="1353" t="e">
        <f>SUM($M$15:M140)</f>
        <v>#N/A</v>
      </c>
      <c r="O140" s="1353" t="e">
        <f t="shared" si="9"/>
        <v>#DIV/0!</v>
      </c>
      <c r="P140" s="1353" t="e">
        <f>SUM($O$15:O140)</f>
        <v>#DIV/0!</v>
      </c>
    </row>
    <row r="141" spans="2:16">
      <c r="B141" s="1349">
        <f t="shared" si="10"/>
        <v>45509</v>
      </c>
      <c r="C141" s="1350">
        <f t="shared" si="8"/>
        <v>8</v>
      </c>
      <c r="D141" s="1351"/>
      <c r="E141" s="1351"/>
      <c r="F141" s="1351"/>
      <c r="G141" s="1352" t="e">
        <f t="shared" si="11"/>
        <v>#DIV/0!</v>
      </c>
      <c r="H141" s="1353" t="e">
        <f t="shared" si="12"/>
        <v>#DIV/0!</v>
      </c>
      <c r="I141" s="1353" t="e">
        <f>SUM($H$15:H141)</f>
        <v>#DIV/0!</v>
      </c>
      <c r="J141" s="1354"/>
      <c r="K141" s="1355" t="e">
        <f t="shared" si="13"/>
        <v>#N/A</v>
      </c>
      <c r="L141" s="1356" t="e">
        <f t="shared" si="14"/>
        <v>#N/A</v>
      </c>
      <c r="M141" s="1357" t="e">
        <f t="shared" si="15"/>
        <v>#N/A</v>
      </c>
      <c r="N141" s="1353" t="e">
        <f>SUM($M$15:M141)</f>
        <v>#N/A</v>
      </c>
      <c r="O141" s="1353" t="e">
        <f t="shared" si="9"/>
        <v>#DIV/0!</v>
      </c>
      <c r="P141" s="1353" t="e">
        <f>SUM($O$15:O141)</f>
        <v>#DIV/0!</v>
      </c>
    </row>
    <row r="142" spans="2:16">
      <c r="B142" s="1349">
        <f t="shared" si="10"/>
        <v>45510</v>
      </c>
      <c r="C142" s="1350">
        <f t="shared" si="8"/>
        <v>8</v>
      </c>
      <c r="D142" s="1351"/>
      <c r="E142" s="1351"/>
      <c r="F142" s="1351"/>
      <c r="G142" s="1352" t="e">
        <f t="shared" si="11"/>
        <v>#DIV/0!</v>
      </c>
      <c r="H142" s="1353" t="e">
        <f t="shared" si="12"/>
        <v>#DIV/0!</v>
      </c>
      <c r="I142" s="1353" t="e">
        <f>SUM($H$15:H142)</f>
        <v>#DIV/0!</v>
      </c>
      <c r="J142" s="1354"/>
      <c r="K142" s="1355" t="e">
        <f t="shared" si="13"/>
        <v>#N/A</v>
      </c>
      <c r="L142" s="1356" t="e">
        <f t="shared" si="14"/>
        <v>#N/A</v>
      </c>
      <c r="M142" s="1357" t="e">
        <f t="shared" si="15"/>
        <v>#N/A</v>
      </c>
      <c r="N142" s="1353" t="e">
        <f>SUM($M$15:M142)</f>
        <v>#N/A</v>
      </c>
      <c r="O142" s="1353" t="e">
        <f t="shared" si="9"/>
        <v>#DIV/0!</v>
      </c>
      <c r="P142" s="1353" t="e">
        <f>SUM($O$15:O142)</f>
        <v>#DIV/0!</v>
      </c>
    </row>
    <row r="143" spans="2:16">
      <c r="B143" s="1349">
        <f t="shared" si="10"/>
        <v>45511</v>
      </c>
      <c r="C143" s="1350">
        <f t="shared" ref="C143:C206" si="16">MONTH(B143)</f>
        <v>8</v>
      </c>
      <c r="D143" s="1351"/>
      <c r="E143" s="1351"/>
      <c r="F143" s="1351"/>
      <c r="G143" s="1352" t="e">
        <f t="shared" si="11"/>
        <v>#DIV/0!</v>
      </c>
      <c r="H143" s="1353" t="e">
        <f t="shared" si="12"/>
        <v>#DIV/0!</v>
      </c>
      <c r="I143" s="1353" t="e">
        <f>SUM($H$15:H143)</f>
        <v>#DIV/0!</v>
      </c>
      <c r="J143" s="1354"/>
      <c r="K143" s="1355" t="e">
        <f t="shared" si="13"/>
        <v>#N/A</v>
      </c>
      <c r="L143" s="1356" t="e">
        <f t="shared" si="14"/>
        <v>#N/A</v>
      </c>
      <c r="M143" s="1357" t="e">
        <f t="shared" si="15"/>
        <v>#N/A</v>
      </c>
      <c r="N143" s="1353" t="e">
        <f>SUM($M$15:M143)</f>
        <v>#N/A</v>
      </c>
      <c r="O143" s="1353" t="e">
        <f t="shared" ref="O143:O206" si="17">SUM(H143+M143)</f>
        <v>#DIV/0!</v>
      </c>
      <c r="P143" s="1353" t="e">
        <f>SUM($O$15:O143)</f>
        <v>#DIV/0!</v>
      </c>
    </row>
    <row r="144" spans="2:16">
      <c r="B144" s="1349">
        <f t="shared" ref="B144:B207" si="18">B143+1</f>
        <v>45512</v>
      </c>
      <c r="C144" s="1350">
        <f t="shared" si="16"/>
        <v>8</v>
      </c>
      <c r="D144" s="1351"/>
      <c r="E144" s="1351"/>
      <c r="F144" s="1351"/>
      <c r="G144" s="1352" t="e">
        <f t="shared" ref="G144:G207" si="19">((E144-F144)/D144)*100</f>
        <v>#DIV/0!</v>
      </c>
      <c r="H144" s="1353" t="e">
        <f t="shared" ref="H144:H207" si="20">IF(AND(G144&gt;=0,G144&lt;=5),1200-(G144*800),IF(AND(G144&gt;5,G144&lt;75.667),-2800-(300*(G144-5)),-24000))</f>
        <v>#DIV/0!</v>
      </c>
      <c r="I144" s="1353" t="e">
        <f>SUM($H$15:H144)</f>
        <v>#DIV/0!</v>
      </c>
      <c r="J144" s="1354"/>
      <c r="K144" s="1355" t="e">
        <f t="shared" ref="K144:K207" si="21">IF(ISBLANK(J145),#N/A,J145)</f>
        <v>#N/A</v>
      </c>
      <c r="L144" s="1356" t="e">
        <f t="shared" ref="L144:L207" si="22">MAX((J144-K144),(K144-J144))</f>
        <v>#N/A</v>
      </c>
      <c r="M144" s="1357" t="e">
        <f t="shared" ref="M144:M197" si="23">IF(AND(L144&gt;=0, L144&lt;=1.5), 3200, IF(AND(L144&gt;1.5,L144&lt;=2.8),3200*((2.8-L144)/1.3),IF(AND(L144&gt;2.8, L144&lt;15), -24000*((2.8-L144)/-12.2), -24000)))</f>
        <v>#N/A</v>
      </c>
      <c r="N144" s="1353" t="e">
        <f>SUM($M$15:M144)</f>
        <v>#N/A</v>
      </c>
      <c r="O144" s="1353" t="e">
        <f t="shared" si="17"/>
        <v>#DIV/0!</v>
      </c>
      <c r="P144" s="1353" t="e">
        <f>SUM($O$15:O144)</f>
        <v>#DIV/0!</v>
      </c>
    </row>
    <row r="145" spans="2:16">
      <c r="B145" s="1349">
        <f t="shared" si="18"/>
        <v>45513</v>
      </c>
      <c r="C145" s="1350">
        <f t="shared" si="16"/>
        <v>8</v>
      </c>
      <c r="D145" s="1351"/>
      <c r="E145" s="1351"/>
      <c r="F145" s="1351"/>
      <c r="G145" s="1352" t="e">
        <f t="shared" si="19"/>
        <v>#DIV/0!</v>
      </c>
      <c r="H145" s="1353" t="e">
        <f t="shared" si="20"/>
        <v>#DIV/0!</v>
      </c>
      <c r="I145" s="1353" t="e">
        <f>SUM($H$15:H145)</f>
        <v>#DIV/0!</v>
      </c>
      <c r="J145" s="1354"/>
      <c r="K145" s="1355" t="e">
        <f t="shared" si="21"/>
        <v>#N/A</v>
      </c>
      <c r="L145" s="1356" t="e">
        <f t="shared" si="22"/>
        <v>#N/A</v>
      </c>
      <c r="M145" s="1357" t="e">
        <f t="shared" si="23"/>
        <v>#N/A</v>
      </c>
      <c r="N145" s="1353" t="e">
        <f>SUM($M$15:M145)</f>
        <v>#N/A</v>
      </c>
      <c r="O145" s="1353" t="e">
        <f t="shared" si="17"/>
        <v>#DIV/0!</v>
      </c>
      <c r="P145" s="1353" t="e">
        <f>SUM($O$15:O145)</f>
        <v>#DIV/0!</v>
      </c>
    </row>
    <row r="146" spans="2:16">
      <c r="B146" s="1349">
        <f t="shared" si="18"/>
        <v>45514</v>
      </c>
      <c r="C146" s="1350">
        <f t="shared" si="16"/>
        <v>8</v>
      </c>
      <c r="D146" s="1351"/>
      <c r="E146" s="1351"/>
      <c r="F146" s="1351"/>
      <c r="G146" s="1352" t="e">
        <f t="shared" si="19"/>
        <v>#DIV/0!</v>
      </c>
      <c r="H146" s="1353" t="e">
        <f t="shared" si="20"/>
        <v>#DIV/0!</v>
      </c>
      <c r="I146" s="1353" t="e">
        <f>SUM($H$15:H146)</f>
        <v>#DIV/0!</v>
      </c>
      <c r="J146" s="1354"/>
      <c r="K146" s="1355" t="e">
        <f t="shared" si="21"/>
        <v>#N/A</v>
      </c>
      <c r="L146" s="1356" t="e">
        <f t="shared" si="22"/>
        <v>#N/A</v>
      </c>
      <c r="M146" s="1357" t="e">
        <f t="shared" si="23"/>
        <v>#N/A</v>
      </c>
      <c r="N146" s="1353" t="e">
        <f>SUM($M$15:M146)</f>
        <v>#N/A</v>
      </c>
      <c r="O146" s="1353" t="e">
        <f t="shared" si="17"/>
        <v>#DIV/0!</v>
      </c>
      <c r="P146" s="1353" t="e">
        <f>SUM($O$15:O146)</f>
        <v>#DIV/0!</v>
      </c>
    </row>
    <row r="147" spans="2:16">
      <c r="B147" s="1349">
        <f t="shared" si="18"/>
        <v>45515</v>
      </c>
      <c r="C147" s="1350">
        <f t="shared" si="16"/>
        <v>8</v>
      </c>
      <c r="D147" s="1351"/>
      <c r="E147" s="1351"/>
      <c r="F147" s="1351"/>
      <c r="G147" s="1352" t="e">
        <f t="shared" si="19"/>
        <v>#DIV/0!</v>
      </c>
      <c r="H147" s="1353" t="e">
        <f t="shared" si="20"/>
        <v>#DIV/0!</v>
      </c>
      <c r="I147" s="1353" t="e">
        <f>SUM($H$15:H147)</f>
        <v>#DIV/0!</v>
      </c>
      <c r="J147" s="1354"/>
      <c r="K147" s="1355" t="e">
        <f t="shared" si="21"/>
        <v>#N/A</v>
      </c>
      <c r="L147" s="1356" t="e">
        <f t="shared" si="22"/>
        <v>#N/A</v>
      </c>
      <c r="M147" s="1357" t="e">
        <f t="shared" si="23"/>
        <v>#N/A</v>
      </c>
      <c r="N147" s="1353" t="e">
        <f>SUM($M$15:M147)</f>
        <v>#N/A</v>
      </c>
      <c r="O147" s="1353" t="e">
        <f t="shared" si="17"/>
        <v>#DIV/0!</v>
      </c>
      <c r="P147" s="1353" t="e">
        <f>SUM($O$15:O147)</f>
        <v>#DIV/0!</v>
      </c>
    </row>
    <row r="148" spans="2:16">
      <c r="B148" s="1349">
        <f t="shared" si="18"/>
        <v>45516</v>
      </c>
      <c r="C148" s="1350">
        <f t="shared" si="16"/>
        <v>8</v>
      </c>
      <c r="D148" s="1351"/>
      <c r="E148" s="1351"/>
      <c r="F148" s="1351"/>
      <c r="G148" s="1352" t="e">
        <f t="shared" si="19"/>
        <v>#DIV/0!</v>
      </c>
      <c r="H148" s="1353" t="e">
        <f t="shared" si="20"/>
        <v>#DIV/0!</v>
      </c>
      <c r="I148" s="1353" t="e">
        <f>SUM($H$15:H148)</f>
        <v>#DIV/0!</v>
      </c>
      <c r="J148" s="1354"/>
      <c r="K148" s="1355" t="e">
        <f t="shared" si="21"/>
        <v>#N/A</v>
      </c>
      <c r="L148" s="1356" t="e">
        <f t="shared" si="22"/>
        <v>#N/A</v>
      </c>
      <c r="M148" s="1357" t="e">
        <f t="shared" si="23"/>
        <v>#N/A</v>
      </c>
      <c r="N148" s="1353" t="e">
        <f>SUM($M$15:M148)</f>
        <v>#N/A</v>
      </c>
      <c r="O148" s="1353" t="e">
        <f t="shared" si="17"/>
        <v>#DIV/0!</v>
      </c>
      <c r="P148" s="1353" t="e">
        <f>SUM($O$15:O148)</f>
        <v>#DIV/0!</v>
      </c>
    </row>
    <row r="149" spans="2:16">
      <c r="B149" s="1349">
        <f t="shared" si="18"/>
        <v>45517</v>
      </c>
      <c r="C149" s="1350">
        <f t="shared" si="16"/>
        <v>8</v>
      </c>
      <c r="D149" s="1351"/>
      <c r="E149" s="1351"/>
      <c r="F149" s="1351"/>
      <c r="G149" s="1352" t="e">
        <f t="shared" si="19"/>
        <v>#DIV/0!</v>
      </c>
      <c r="H149" s="1353" t="e">
        <f t="shared" si="20"/>
        <v>#DIV/0!</v>
      </c>
      <c r="I149" s="1353" t="e">
        <f>SUM($H$15:H149)</f>
        <v>#DIV/0!</v>
      </c>
      <c r="J149" s="1354"/>
      <c r="K149" s="1355" t="e">
        <f t="shared" si="21"/>
        <v>#N/A</v>
      </c>
      <c r="L149" s="1356" t="e">
        <f t="shared" si="22"/>
        <v>#N/A</v>
      </c>
      <c r="M149" s="1357" t="e">
        <f t="shared" si="23"/>
        <v>#N/A</v>
      </c>
      <c r="N149" s="1353" t="e">
        <f>SUM($M$15:M149)</f>
        <v>#N/A</v>
      </c>
      <c r="O149" s="1353" t="e">
        <f t="shared" si="17"/>
        <v>#DIV/0!</v>
      </c>
      <c r="P149" s="1353" t="e">
        <f>SUM($O$15:O149)</f>
        <v>#DIV/0!</v>
      </c>
    </row>
    <row r="150" spans="2:16">
      <c r="B150" s="1349">
        <f t="shared" si="18"/>
        <v>45518</v>
      </c>
      <c r="C150" s="1350">
        <f t="shared" si="16"/>
        <v>8</v>
      </c>
      <c r="D150" s="1351"/>
      <c r="E150" s="1351"/>
      <c r="F150" s="1351"/>
      <c r="G150" s="1352" t="e">
        <f t="shared" si="19"/>
        <v>#DIV/0!</v>
      </c>
      <c r="H150" s="1353" t="e">
        <f t="shared" si="20"/>
        <v>#DIV/0!</v>
      </c>
      <c r="I150" s="1353" t="e">
        <f>SUM($H$15:H150)</f>
        <v>#DIV/0!</v>
      </c>
      <c r="J150" s="1354"/>
      <c r="K150" s="1355" t="e">
        <f t="shared" si="21"/>
        <v>#N/A</v>
      </c>
      <c r="L150" s="1356" t="e">
        <f t="shared" si="22"/>
        <v>#N/A</v>
      </c>
      <c r="M150" s="1357" t="e">
        <f t="shared" si="23"/>
        <v>#N/A</v>
      </c>
      <c r="N150" s="1353" t="e">
        <f>SUM($M$15:M150)</f>
        <v>#N/A</v>
      </c>
      <c r="O150" s="1353" t="e">
        <f t="shared" si="17"/>
        <v>#DIV/0!</v>
      </c>
      <c r="P150" s="1353" t="e">
        <f>SUM($O$15:O150)</f>
        <v>#DIV/0!</v>
      </c>
    </row>
    <row r="151" spans="2:16">
      <c r="B151" s="1349">
        <f t="shared" si="18"/>
        <v>45519</v>
      </c>
      <c r="C151" s="1350">
        <f t="shared" si="16"/>
        <v>8</v>
      </c>
      <c r="D151" s="1351"/>
      <c r="E151" s="1351"/>
      <c r="F151" s="1351"/>
      <c r="G151" s="1352" t="e">
        <f t="shared" si="19"/>
        <v>#DIV/0!</v>
      </c>
      <c r="H151" s="1353" t="e">
        <f t="shared" si="20"/>
        <v>#DIV/0!</v>
      </c>
      <c r="I151" s="1353" t="e">
        <f>SUM($H$15:H151)</f>
        <v>#DIV/0!</v>
      </c>
      <c r="J151" s="1354"/>
      <c r="K151" s="1355" t="e">
        <f t="shared" si="21"/>
        <v>#N/A</v>
      </c>
      <c r="L151" s="1356" t="e">
        <f t="shared" si="22"/>
        <v>#N/A</v>
      </c>
      <c r="M151" s="1357" t="e">
        <f t="shared" si="23"/>
        <v>#N/A</v>
      </c>
      <c r="N151" s="1353" t="e">
        <f>SUM($M$15:M151)</f>
        <v>#N/A</v>
      </c>
      <c r="O151" s="1353" t="e">
        <f t="shared" si="17"/>
        <v>#DIV/0!</v>
      </c>
      <c r="P151" s="1353" t="e">
        <f>SUM($O$15:O151)</f>
        <v>#DIV/0!</v>
      </c>
    </row>
    <row r="152" spans="2:16">
      <c r="B152" s="1349">
        <f t="shared" si="18"/>
        <v>45520</v>
      </c>
      <c r="C152" s="1350">
        <f t="shared" si="16"/>
        <v>8</v>
      </c>
      <c r="D152" s="1351"/>
      <c r="E152" s="1351"/>
      <c r="F152" s="1351"/>
      <c r="G152" s="1352" t="e">
        <f t="shared" si="19"/>
        <v>#DIV/0!</v>
      </c>
      <c r="H152" s="1353" t="e">
        <f t="shared" si="20"/>
        <v>#DIV/0!</v>
      </c>
      <c r="I152" s="1353" t="e">
        <f>SUM($H$15:H152)</f>
        <v>#DIV/0!</v>
      </c>
      <c r="J152" s="1354"/>
      <c r="K152" s="1355" t="e">
        <f t="shared" si="21"/>
        <v>#N/A</v>
      </c>
      <c r="L152" s="1356" t="e">
        <f t="shared" si="22"/>
        <v>#N/A</v>
      </c>
      <c r="M152" s="1357" t="e">
        <f t="shared" si="23"/>
        <v>#N/A</v>
      </c>
      <c r="N152" s="1353" t="e">
        <f>SUM($M$15:M152)</f>
        <v>#N/A</v>
      </c>
      <c r="O152" s="1353" t="e">
        <f t="shared" si="17"/>
        <v>#DIV/0!</v>
      </c>
      <c r="P152" s="1353" t="e">
        <f>SUM($O$15:O152)</f>
        <v>#DIV/0!</v>
      </c>
    </row>
    <row r="153" spans="2:16">
      <c r="B153" s="1349">
        <f t="shared" si="18"/>
        <v>45521</v>
      </c>
      <c r="C153" s="1350">
        <f t="shared" si="16"/>
        <v>8</v>
      </c>
      <c r="D153" s="1351"/>
      <c r="E153" s="1351"/>
      <c r="F153" s="1351"/>
      <c r="G153" s="1352" t="e">
        <f t="shared" si="19"/>
        <v>#DIV/0!</v>
      </c>
      <c r="H153" s="1353" t="e">
        <f t="shared" si="20"/>
        <v>#DIV/0!</v>
      </c>
      <c r="I153" s="1353" t="e">
        <f>SUM($H$15:H153)</f>
        <v>#DIV/0!</v>
      </c>
      <c r="J153" s="1354"/>
      <c r="K153" s="1355" t="e">
        <f t="shared" si="21"/>
        <v>#N/A</v>
      </c>
      <c r="L153" s="1356" t="e">
        <f t="shared" si="22"/>
        <v>#N/A</v>
      </c>
      <c r="M153" s="1357" t="e">
        <f t="shared" si="23"/>
        <v>#N/A</v>
      </c>
      <c r="N153" s="1353" t="e">
        <f>SUM($M$15:M153)</f>
        <v>#N/A</v>
      </c>
      <c r="O153" s="1353" t="e">
        <f t="shared" si="17"/>
        <v>#DIV/0!</v>
      </c>
      <c r="P153" s="1353" t="e">
        <f>SUM($O$15:O153)</f>
        <v>#DIV/0!</v>
      </c>
    </row>
    <row r="154" spans="2:16">
      <c r="B154" s="1349">
        <f t="shared" si="18"/>
        <v>45522</v>
      </c>
      <c r="C154" s="1350">
        <f t="shared" si="16"/>
        <v>8</v>
      </c>
      <c r="D154" s="1351"/>
      <c r="E154" s="1351"/>
      <c r="F154" s="1351"/>
      <c r="G154" s="1352" t="e">
        <f t="shared" si="19"/>
        <v>#DIV/0!</v>
      </c>
      <c r="H154" s="1353" t="e">
        <f t="shared" si="20"/>
        <v>#DIV/0!</v>
      </c>
      <c r="I154" s="1353" t="e">
        <f>SUM($H$15:H154)</f>
        <v>#DIV/0!</v>
      </c>
      <c r="J154" s="1354"/>
      <c r="K154" s="1355" t="e">
        <f t="shared" si="21"/>
        <v>#N/A</v>
      </c>
      <c r="L154" s="1356" t="e">
        <f t="shared" si="22"/>
        <v>#N/A</v>
      </c>
      <c r="M154" s="1357" t="e">
        <f t="shared" si="23"/>
        <v>#N/A</v>
      </c>
      <c r="N154" s="1353" t="e">
        <f>SUM($M$15:M154)</f>
        <v>#N/A</v>
      </c>
      <c r="O154" s="1353" t="e">
        <f t="shared" si="17"/>
        <v>#DIV/0!</v>
      </c>
      <c r="P154" s="1353" t="e">
        <f>SUM($O$15:O154)</f>
        <v>#DIV/0!</v>
      </c>
    </row>
    <row r="155" spans="2:16">
      <c r="B155" s="1349">
        <f t="shared" si="18"/>
        <v>45523</v>
      </c>
      <c r="C155" s="1350">
        <f t="shared" si="16"/>
        <v>8</v>
      </c>
      <c r="D155" s="1351"/>
      <c r="E155" s="1351"/>
      <c r="F155" s="1351"/>
      <c r="G155" s="1352" t="e">
        <f t="shared" si="19"/>
        <v>#DIV/0!</v>
      </c>
      <c r="H155" s="1353" t="e">
        <f t="shared" si="20"/>
        <v>#DIV/0!</v>
      </c>
      <c r="I155" s="1353" t="e">
        <f>SUM($H$15:H155)</f>
        <v>#DIV/0!</v>
      </c>
      <c r="J155" s="1354"/>
      <c r="K155" s="1355" t="e">
        <f t="shared" si="21"/>
        <v>#N/A</v>
      </c>
      <c r="L155" s="1356" t="e">
        <f t="shared" si="22"/>
        <v>#N/A</v>
      </c>
      <c r="M155" s="1357" t="e">
        <f t="shared" si="23"/>
        <v>#N/A</v>
      </c>
      <c r="N155" s="1353" t="e">
        <f>SUM($M$15:M155)</f>
        <v>#N/A</v>
      </c>
      <c r="O155" s="1353" t="e">
        <f t="shared" si="17"/>
        <v>#DIV/0!</v>
      </c>
      <c r="P155" s="1353" t="e">
        <f>SUM($O$15:O155)</f>
        <v>#DIV/0!</v>
      </c>
    </row>
    <row r="156" spans="2:16">
      <c r="B156" s="1349">
        <f t="shared" si="18"/>
        <v>45524</v>
      </c>
      <c r="C156" s="1350">
        <f t="shared" si="16"/>
        <v>8</v>
      </c>
      <c r="D156" s="1351"/>
      <c r="E156" s="1351"/>
      <c r="F156" s="1351"/>
      <c r="G156" s="1352" t="e">
        <f t="shared" si="19"/>
        <v>#DIV/0!</v>
      </c>
      <c r="H156" s="1353" t="e">
        <f t="shared" si="20"/>
        <v>#DIV/0!</v>
      </c>
      <c r="I156" s="1353" t="e">
        <f>SUM($H$15:H156)</f>
        <v>#DIV/0!</v>
      </c>
      <c r="J156" s="1354"/>
      <c r="K156" s="1355" t="e">
        <f t="shared" si="21"/>
        <v>#N/A</v>
      </c>
      <c r="L156" s="1356" t="e">
        <f t="shared" si="22"/>
        <v>#N/A</v>
      </c>
      <c r="M156" s="1357" t="e">
        <f t="shared" si="23"/>
        <v>#N/A</v>
      </c>
      <c r="N156" s="1353" t="e">
        <f>SUM($M$15:M156)</f>
        <v>#N/A</v>
      </c>
      <c r="O156" s="1353" t="e">
        <f t="shared" si="17"/>
        <v>#DIV/0!</v>
      </c>
      <c r="P156" s="1353" t="e">
        <f>SUM($O$15:O156)</f>
        <v>#DIV/0!</v>
      </c>
    </row>
    <row r="157" spans="2:16">
      <c r="B157" s="1349">
        <f t="shared" si="18"/>
        <v>45525</v>
      </c>
      <c r="C157" s="1350">
        <f t="shared" si="16"/>
        <v>8</v>
      </c>
      <c r="D157" s="1351"/>
      <c r="E157" s="1351"/>
      <c r="F157" s="1351"/>
      <c r="G157" s="1352" t="e">
        <f t="shared" si="19"/>
        <v>#DIV/0!</v>
      </c>
      <c r="H157" s="1353" t="e">
        <f t="shared" si="20"/>
        <v>#DIV/0!</v>
      </c>
      <c r="I157" s="1353" t="e">
        <f>SUM($H$15:H157)</f>
        <v>#DIV/0!</v>
      </c>
      <c r="J157" s="1354"/>
      <c r="K157" s="1355" t="e">
        <f t="shared" si="21"/>
        <v>#N/A</v>
      </c>
      <c r="L157" s="1356" t="e">
        <f t="shared" si="22"/>
        <v>#N/A</v>
      </c>
      <c r="M157" s="1357" t="e">
        <f t="shared" si="23"/>
        <v>#N/A</v>
      </c>
      <c r="N157" s="1353" t="e">
        <f>SUM($M$15:M157)</f>
        <v>#N/A</v>
      </c>
      <c r="O157" s="1353" t="e">
        <f t="shared" si="17"/>
        <v>#DIV/0!</v>
      </c>
      <c r="P157" s="1353" t="e">
        <f>SUM($O$15:O157)</f>
        <v>#DIV/0!</v>
      </c>
    </row>
    <row r="158" spans="2:16">
      <c r="B158" s="1349">
        <f t="shared" si="18"/>
        <v>45526</v>
      </c>
      <c r="C158" s="1350">
        <f t="shared" si="16"/>
        <v>8</v>
      </c>
      <c r="D158" s="1351"/>
      <c r="E158" s="1351"/>
      <c r="F158" s="1351"/>
      <c r="G158" s="1352" t="e">
        <f t="shared" si="19"/>
        <v>#DIV/0!</v>
      </c>
      <c r="H158" s="1353" t="e">
        <f t="shared" si="20"/>
        <v>#DIV/0!</v>
      </c>
      <c r="I158" s="1353" t="e">
        <f>SUM($H$15:H158)</f>
        <v>#DIV/0!</v>
      </c>
      <c r="J158" s="1354"/>
      <c r="K158" s="1355" t="e">
        <f t="shared" si="21"/>
        <v>#N/A</v>
      </c>
      <c r="L158" s="1356" t="e">
        <f t="shared" si="22"/>
        <v>#N/A</v>
      </c>
      <c r="M158" s="1357" t="e">
        <f t="shared" si="23"/>
        <v>#N/A</v>
      </c>
      <c r="N158" s="1353" t="e">
        <f>SUM($M$15:M158)</f>
        <v>#N/A</v>
      </c>
      <c r="O158" s="1353" t="e">
        <f t="shared" si="17"/>
        <v>#DIV/0!</v>
      </c>
      <c r="P158" s="1353" t="e">
        <f>SUM($O$15:O158)</f>
        <v>#DIV/0!</v>
      </c>
    </row>
    <row r="159" spans="2:16">
      <c r="B159" s="1349">
        <f t="shared" si="18"/>
        <v>45527</v>
      </c>
      <c r="C159" s="1350">
        <f t="shared" si="16"/>
        <v>8</v>
      </c>
      <c r="D159" s="1351"/>
      <c r="E159" s="1351"/>
      <c r="F159" s="1351"/>
      <c r="G159" s="1352" t="e">
        <f t="shared" si="19"/>
        <v>#DIV/0!</v>
      </c>
      <c r="H159" s="1353" t="e">
        <f t="shared" si="20"/>
        <v>#DIV/0!</v>
      </c>
      <c r="I159" s="1353" t="e">
        <f>SUM($H$15:H159)</f>
        <v>#DIV/0!</v>
      </c>
      <c r="J159" s="1354"/>
      <c r="K159" s="1355" t="e">
        <f t="shared" si="21"/>
        <v>#N/A</v>
      </c>
      <c r="L159" s="1356" t="e">
        <f t="shared" si="22"/>
        <v>#N/A</v>
      </c>
      <c r="M159" s="1357" t="e">
        <f t="shared" si="23"/>
        <v>#N/A</v>
      </c>
      <c r="N159" s="1353" t="e">
        <f>SUM($M$15:M159)</f>
        <v>#N/A</v>
      </c>
      <c r="O159" s="1353" t="e">
        <f t="shared" si="17"/>
        <v>#DIV/0!</v>
      </c>
      <c r="P159" s="1353" t="e">
        <f>SUM($O$15:O159)</f>
        <v>#DIV/0!</v>
      </c>
    </row>
    <row r="160" spans="2:16">
      <c r="B160" s="1349">
        <f t="shared" si="18"/>
        <v>45528</v>
      </c>
      <c r="C160" s="1350">
        <f t="shared" si="16"/>
        <v>8</v>
      </c>
      <c r="D160" s="1351"/>
      <c r="E160" s="1351"/>
      <c r="F160" s="1351"/>
      <c r="G160" s="1352" t="e">
        <f t="shared" si="19"/>
        <v>#DIV/0!</v>
      </c>
      <c r="H160" s="1353" t="e">
        <f t="shared" si="20"/>
        <v>#DIV/0!</v>
      </c>
      <c r="I160" s="1353" t="e">
        <f>SUM($H$15:H160)</f>
        <v>#DIV/0!</v>
      </c>
      <c r="J160" s="1354"/>
      <c r="K160" s="1355" t="e">
        <f t="shared" si="21"/>
        <v>#N/A</v>
      </c>
      <c r="L160" s="1356" t="e">
        <f t="shared" si="22"/>
        <v>#N/A</v>
      </c>
      <c r="M160" s="1357" t="e">
        <f t="shared" si="23"/>
        <v>#N/A</v>
      </c>
      <c r="N160" s="1353" t="e">
        <f>SUM($M$15:M160)</f>
        <v>#N/A</v>
      </c>
      <c r="O160" s="1353" t="e">
        <f t="shared" si="17"/>
        <v>#DIV/0!</v>
      </c>
      <c r="P160" s="1353" t="e">
        <f>SUM($O$15:O160)</f>
        <v>#DIV/0!</v>
      </c>
    </row>
    <row r="161" spans="2:16">
      <c r="B161" s="1349">
        <f t="shared" si="18"/>
        <v>45529</v>
      </c>
      <c r="C161" s="1350">
        <f t="shared" si="16"/>
        <v>8</v>
      </c>
      <c r="D161" s="1351"/>
      <c r="E161" s="1351"/>
      <c r="F161" s="1351"/>
      <c r="G161" s="1352" t="e">
        <f t="shared" si="19"/>
        <v>#DIV/0!</v>
      </c>
      <c r="H161" s="1353" t="e">
        <f t="shared" si="20"/>
        <v>#DIV/0!</v>
      </c>
      <c r="I161" s="1353" t="e">
        <f>SUM($H$15:H161)</f>
        <v>#DIV/0!</v>
      </c>
      <c r="J161" s="1354"/>
      <c r="K161" s="1355" t="e">
        <f t="shared" si="21"/>
        <v>#N/A</v>
      </c>
      <c r="L161" s="1356" t="e">
        <f t="shared" si="22"/>
        <v>#N/A</v>
      </c>
      <c r="M161" s="1357" t="e">
        <f t="shared" si="23"/>
        <v>#N/A</v>
      </c>
      <c r="N161" s="1353" t="e">
        <f>SUM($M$15:M161)</f>
        <v>#N/A</v>
      </c>
      <c r="O161" s="1353" t="e">
        <f t="shared" si="17"/>
        <v>#DIV/0!</v>
      </c>
      <c r="P161" s="1353" t="e">
        <f>SUM($O$15:O161)</f>
        <v>#DIV/0!</v>
      </c>
    </row>
    <row r="162" spans="2:16">
      <c r="B162" s="1349">
        <f t="shared" si="18"/>
        <v>45530</v>
      </c>
      <c r="C162" s="1350">
        <f t="shared" si="16"/>
        <v>8</v>
      </c>
      <c r="D162" s="1351"/>
      <c r="E162" s="1351"/>
      <c r="F162" s="1351"/>
      <c r="G162" s="1352" t="e">
        <f t="shared" si="19"/>
        <v>#DIV/0!</v>
      </c>
      <c r="H162" s="1353" t="e">
        <f t="shared" si="20"/>
        <v>#DIV/0!</v>
      </c>
      <c r="I162" s="1353" t="e">
        <f>SUM($H$15:H162)</f>
        <v>#DIV/0!</v>
      </c>
      <c r="J162" s="1354"/>
      <c r="K162" s="1355" t="e">
        <f t="shared" si="21"/>
        <v>#N/A</v>
      </c>
      <c r="L162" s="1356" t="e">
        <f t="shared" si="22"/>
        <v>#N/A</v>
      </c>
      <c r="M162" s="1357" t="e">
        <f t="shared" si="23"/>
        <v>#N/A</v>
      </c>
      <c r="N162" s="1353" t="e">
        <f>SUM($M$15:M162)</f>
        <v>#N/A</v>
      </c>
      <c r="O162" s="1353" t="e">
        <f t="shared" si="17"/>
        <v>#DIV/0!</v>
      </c>
      <c r="P162" s="1353" t="e">
        <f>SUM($O$15:O162)</f>
        <v>#DIV/0!</v>
      </c>
    </row>
    <row r="163" spans="2:16">
      <c r="B163" s="1349">
        <f t="shared" si="18"/>
        <v>45531</v>
      </c>
      <c r="C163" s="1350">
        <f t="shared" si="16"/>
        <v>8</v>
      </c>
      <c r="D163" s="1351"/>
      <c r="E163" s="1351"/>
      <c r="F163" s="1351"/>
      <c r="G163" s="1352" t="e">
        <f t="shared" si="19"/>
        <v>#DIV/0!</v>
      </c>
      <c r="H163" s="1353" t="e">
        <f t="shared" si="20"/>
        <v>#DIV/0!</v>
      </c>
      <c r="I163" s="1353" t="e">
        <f>SUM($H$15:H163)</f>
        <v>#DIV/0!</v>
      </c>
      <c r="J163" s="1354"/>
      <c r="K163" s="1355" t="e">
        <f t="shared" si="21"/>
        <v>#N/A</v>
      </c>
      <c r="L163" s="1356" t="e">
        <f t="shared" si="22"/>
        <v>#N/A</v>
      </c>
      <c r="M163" s="1357" t="e">
        <f t="shared" si="23"/>
        <v>#N/A</v>
      </c>
      <c r="N163" s="1353" t="e">
        <f>SUM($M$15:M163)</f>
        <v>#N/A</v>
      </c>
      <c r="O163" s="1353" t="e">
        <f t="shared" si="17"/>
        <v>#DIV/0!</v>
      </c>
      <c r="P163" s="1353" t="e">
        <f>SUM($O$15:O163)</f>
        <v>#DIV/0!</v>
      </c>
    </row>
    <row r="164" spans="2:16">
      <c r="B164" s="1349">
        <f t="shared" si="18"/>
        <v>45532</v>
      </c>
      <c r="C164" s="1350">
        <f t="shared" si="16"/>
        <v>8</v>
      </c>
      <c r="D164" s="1351"/>
      <c r="E164" s="1351"/>
      <c r="F164" s="1351"/>
      <c r="G164" s="1352" t="e">
        <f t="shared" si="19"/>
        <v>#DIV/0!</v>
      </c>
      <c r="H164" s="1353" t="e">
        <f t="shared" si="20"/>
        <v>#DIV/0!</v>
      </c>
      <c r="I164" s="1353" t="e">
        <f>SUM($H$15:H164)</f>
        <v>#DIV/0!</v>
      </c>
      <c r="J164" s="1354"/>
      <c r="K164" s="1355" t="e">
        <f t="shared" si="21"/>
        <v>#N/A</v>
      </c>
      <c r="L164" s="1356" t="e">
        <f t="shared" si="22"/>
        <v>#N/A</v>
      </c>
      <c r="M164" s="1357" t="e">
        <f t="shared" si="23"/>
        <v>#N/A</v>
      </c>
      <c r="N164" s="1353" t="e">
        <f>SUM($M$15:M164)</f>
        <v>#N/A</v>
      </c>
      <c r="O164" s="1353" t="e">
        <f t="shared" si="17"/>
        <v>#DIV/0!</v>
      </c>
      <c r="P164" s="1353" t="e">
        <f>SUM($O$15:O164)</f>
        <v>#DIV/0!</v>
      </c>
    </row>
    <row r="165" spans="2:16">
      <c r="B165" s="1349">
        <f t="shared" si="18"/>
        <v>45533</v>
      </c>
      <c r="C165" s="1350">
        <f t="shared" si="16"/>
        <v>8</v>
      </c>
      <c r="D165" s="1351"/>
      <c r="E165" s="1351"/>
      <c r="F165" s="1351"/>
      <c r="G165" s="1352" t="e">
        <f t="shared" si="19"/>
        <v>#DIV/0!</v>
      </c>
      <c r="H165" s="1353" t="e">
        <f t="shared" si="20"/>
        <v>#DIV/0!</v>
      </c>
      <c r="I165" s="1353" t="e">
        <f>SUM($H$15:H165)</f>
        <v>#DIV/0!</v>
      </c>
      <c r="J165" s="1354"/>
      <c r="K165" s="1355" t="e">
        <f t="shared" si="21"/>
        <v>#N/A</v>
      </c>
      <c r="L165" s="1356" t="e">
        <f t="shared" si="22"/>
        <v>#N/A</v>
      </c>
      <c r="M165" s="1357" t="e">
        <f t="shared" si="23"/>
        <v>#N/A</v>
      </c>
      <c r="N165" s="1353" t="e">
        <f>SUM($M$15:M165)</f>
        <v>#N/A</v>
      </c>
      <c r="O165" s="1353" t="e">
        <f t="shared" si="17"/>
        <v>#DIV/0!</v>
      </c>
      <c r="P165" s="1353" t="e">
        <f>SUM($O$15:O165)</f>
        <v>#DIV/0!</v>
      </c>
    </row>
    <row r="166" spans="2:16">
      <c r="B166" s="1349">
        <f t="shared" si="18"/>
        <v>45534</v>
      </c>
      <c r="C166" s="1350">
        <f t="shared" si="16"/>
        <v>8</v>
      </c>
      <c r="D166" s="1351"/>
      <c r="E166" s="1351"/>
      <c r="F166" s="1351"/>
      <c r="G166" s="1352" t="e">
        <f t="shared" si="19"/>
        <v>#DIV/0!</v>
      </c>
      <c r="H166" s="1353" t="e">
        <f t="shared" si="20"/>
        <v>#DIV/0!</v>
      </c>
      <c r="I166" s="1353" t="e">
        <f>SUM($H$15:H166)</f>
        <v>#DIV/0!</v>
      </c>
      <c r="J166" s="1354"/>
      <c r="K166" s="1355" t="e">
        <f t="shared" si="21"/>
        <v>#N/A</v>
      </c>
      <c r="L166" s="1356" t="e">
        <f t="shared" si="22"/>
        <v>#N/A</v>
      </c>
      <c r="M166" s="1357" t="e">
        <f t="shared" si="23"/>
        <v>#N/A</v>
      </c>
      <c r="N166" s="1353" t="e">
        <f>SUM($M$15:M166)</f>
        <v>#N/A</v>
      </c>
      <c r="O166" s="1353" t="e">
        <f t="shared" si="17"/>
        <v>#DIV/0!</v>
      </c>
      <c r="P166" s="1353" t="e">
        <f>SUM($O$15:O166)</f>
        <v>#DIV/0!</v>
      </c>
    </row>
    <row r="167" spans="2:16">
      <c r="B167" s="1349">
        <f t="shared" si="18"/>
        <v>45535</v>
      </c>
      <c r="C167" s="1350">
        <f t="shared" si="16"/>
        <v>8</v>
      </c>
      <c r="D167" s="1351"/>
      <c r="E167" s="1351"/>
      <c r="F167" s="1351"/>
      <c r="G167" s="1352" t="e">
        <f t="shared" si="19"/>
        <v>#DIV/0!</v>
      </c>
      <c r="H167" s="1353" t="e">
        <f t="shared" si="20"/>
        <v>#DIV/0!</v>
      </c>
      <c r="I167" s="1353" t="e">
        <f>SUM($H$15:H167)</f>
        <v>#DIV/0!</v>
      </c>
      <c r="J167" s="1354"/>
      <c r="K167" s="1355" t="e">
        <f t="shared" si="21"/>
        <v>#N/A</v>
      </c>
      <c r="L167" s="1356" t="e">
        <f t="shared" si="22"/>
        <v>#N/A</v>
      </c>
      <c r="M167" s="1357" t="e">
        <f t="shared" si="23"/>
        <v>#N/A</v>
      </c>
      <c r="N167" s="1353" t="e">
        <f>SUM($M$15:M167)</f>
        <v>#N/A</v>
      </c>
      <c r="O167" s="1353" t="e">
        <f t="shared" si="17"/>
        <v>#DIV/0!</v>
      </c>
      <c r="P167" s="1353" t="e">
        <f>SUM($O$15:O167)</f>
        <v>#DIV/0!</v>
      </c>
    </row>
    <row r="168" spans="2:16">
      <c r="B168" s="1349">
        <f t="shared" si="18"/>
        <v>45536</v>
      </c>
      <c r="C168" s="1350">
        <f t="shared" si="16"/>
        <v>9</v>
      </c>
      <c r="D168" s="1351"/>
      <c r="E168" s="1351"/>
      <c r="F168" s="1351"/>
      <c r="G168" s="1352" t="e">
        <f t="shared" si="19"/>
        <v>#DIV/0!</v>
      </c>
      <c r="H168" s="1353" t="e">
        <f t="shared" si="20"/>
        <v>#DIV/0!</v>
      </c>
      <c r="I168" s="1353" t="e">
        <f>SUM($H$15:H168)</f>
        <v>#DIV/0!</v>
      </c>
      <c r="J168" s="1354"/>
      <c r="K168" s="1355" t="e">
        <f t="shared" si="21"/>
        <v>#N/A</v>
      </c>
      <c r="L168" s="1356" t="e">
        <f t="shared" si="22"/>
        <v>#N/A</v>
      </c>
      <c r="M168" s="1357" t="e">
        <f t="shared" si="23"/>
        <v>#N/A</v>
      </c>
      <c r="N168" s="1353" t="e">
        <f>SUM($M$15:M168)</f>
        <v>#N/A</v>
      </c>
      <c r="O168" s="1353" t="e">
        <f t="shared" si="17"/>
        <v>#DIV/0!</v>
      </c>
      <c r="P168" s="1353" t="e">
        <f>SUM($O$15:O168)</f>
        <v>#DIV/0!</v>
      </c>
    </row>
    <row r="169" spans="2:16">
      <c r="B169" s="1349">
        <f t="shared" si="18"/>
        <v>45537</v>
      </c>
      <c r="C169" s="1350">
        <f t="shared" si="16"/>
        <v>9</v>
      </c>
      <c r="D169" s="1351"/>
      <c r="E169" s="1351"/>
      <c r="F169" s="1351"/>
      <c r="G169" s="1352" t="e">
        <f t="shared" si="19"/>
        <v>#DIV/0!</v>
      </c>
      <c r="H169" s="1353" t="e">
        <f t="shared" si="20"/>
        <v>#DIV/0!</v>
      </c>
      <c r="I169" s="1353" t="e">
        <f>SUM($H$15:H169)</f>
        <v>#DIV/0!</v>
      </c>
      <c r="J169" s="1354"/>
      <c r="K169" s="1355" t="e">
        <f t="shared" si="21"/>
        <v>#N/A</v>
      </c>
      <c r="L169" s="1356" t="e">
        <f t="shared" si="22"/>
        <v>#N/A</v>
      </c>
      <c r="M169" s="1357" t="e">
        <f t="shared" si="23"/>
        <v>#N/A</v>
      </c>
      <c r="N169" s="1353" t="e">
        <f>SUM($M$15:M169)</f>
        <v>#N/A</v>
      </c>
      <c r="O169" s="1353" t="e">
        <f t="shared" si="17"/>
        <v>#DIV/0!</v>
      </c>
      <c r="P169" s="1353" t="e">
        <f>SUM($O$15:O169)</f>
        <v>#DIV/0!</v>
      </c>
    </row>
    <row r="170" spans="2:16">
      <c r="B170" s="1349">
        <f t="shared" si="18"/>
        <v>45538</v>
      </c>
      <c r="C170" s="1350">
        <f t="shared" si="16"/>
        <v>9</v>
      </c>
      <c r="D170" s="1351"/>
      <c r="E170" s="1351"/>
      <c r="F170" s="1351"/>
      <c r="G170" s="1352" t="e">
        <f t="shared" si="19"/>
        <v>#DIV/0!</v>
      </c>
      <c r="H170" s="1353" t="e">
        <f t="shared" si="20"/>
        <v>#DIV/0!</v>
      </c>
      <c r="I170" s="1353" t="e">
        <f>SUM($H$15:H170)</f>
        <v>#DIV/0!</v>
      </c>
      <c r="J170" s="1354"/>
      <c r="K170" s="1355" t="e">
        <f t="shared" si="21"/>
        <v>#N/A</v>
      </c>
      <c r="L170" s="1356" t="e">
        <f t="shared" si="22"/>
        <v>#N/A</v>
      </c>
      <c r="M170" s="1357" t="e">
        <f t="shared" si="23"/>
        <v>#N/A</v>
      </c>
      <c r="N170" s="1353" t="e">
        <f>SUM($M$15:M170)</f>
        <v>#N/A</v>
      </c>
      <c r="O170" s="1353" t="e">
        <f t="shared" si="17"/>
        <v>#DIV/0!</v>
      </c>
      <c r="P170" s="1353" t="e">
        <f>SUM($O$15:O170)</f>
        <v>#DIV/0!</v>
      </c>
    </row>
    <row r="171" spans="2:16">
      <c r="B171" s="1349">
        <f t="shared" si="18"/>
        <v>45539</v>
      </c>
      <c r="C171" s="1350">
        <f t="shared" si="16"/>
        <v>9</v>
      </c>
      <c r="D171" s="1351"/>
      <c r="E171" s="1351"/>
      <c r="F171" s="1351"/>
      <c r="G171" s="1352" t="e">
        <f t="shared" si="19"/>
        <v>#DIV/0!</v>
      </c>
      <c r="H171" s="1353" t="e">
        <f t="shared" si="20"/>
        <v>#DIV/0!</v>
      </c>
      <c r="I171" s="1353" t="e">
        <f>SUM($H$15:H171)</f>
        <v>#DIV/0!</v>
      </c>
      <c r="J171" s="1354"/>
      <c r="K171" s="1355" t="e">
        <f t="shared" si="21"/>
        <v>#N/A</v>
      </c>
      <c r="L171" s="1356" t="e">
        <f t="shared" si="22"/>
        <v>#N/A</v>
      </c>
      <c r="M171" s="1357" t="e">
        <f t="shared" si="23"/>
        <v>#N/A</v>
      </c>
      <c r="N171" s="1353" t="e">
        <f>SUM($M$15:M171)</f>
        <v>#N/A</v>
      </c>
      <c r="O171" s="1353" t="e">
        <f t="shared" si="17"/>
        <v>#DIV/0!</v>
      </c>
      <c r="P171" s="1353" t="e">
        <f>SUM($O$15:O171)</f>
        <v>#DIV/0!</v>
      </c>
    </row>
    <row r="172" spans="2:16">
      <c r="B172" s="1349">
        <f t="shared" si="18"/>
        <v>45540</v>
      </c>
      <c r="C172" s="1350">
        <f t="shared" si="16"/>
        <v>9</v>
      </c>
      <c r="D172" s="1351"/>
      <c r="E172" s="1351"/>
      <c r="F172" s="1351"/>
      <c r="G172" s="1352" t="e">
        <f t="shared" si="19"/>
        <v>#DIV/0!</v>
      </c>
      <c r="H172" s="1353" t="e">
        <f t="shared" si="20"/>
        <v>#DIV/0!</v>
      </c>
      <c r="I172" s="1353" t="e">
        <f>SUM($H$15:H172)</f>
        <v>#DIV/0!</v>
      </c>
      <c r="J172" s="1354"/>
      <c r="K172" s="1355" t="e">
        <f t="shared" si="21"/>
        <v>#N/A</v>
      </c>
      <c r="L172" s="1356" t="e">
        <f t="shared" si="22"/>
        <v>#N/A</v>
      </c>
      <c r="M172" s="1357" t="e">
        <f t="shared" si="23"/>
        <v>#N/A</v>
      </c>
      <c r="N172" s="1353" t="e">
        <f>SUM($M$15:M172)</f>
        <v>#N/A</v>
      </c>
      <c r="O172" s="1353" t="e">
        <f t="shared" si="17"/>
        <v>#DIV/0!</v>
      </c>
      <c r="P172" s="1353" t="e">
        <f>SUM($O$15:O172)</f>
        <v>#DIV/0!</v>
      </c>
    </row>
    <row r="173" spans="2:16">
      <c r="B173" s="1349">
        <f t="shared" si="18"/>
        <v>45541</v>
      </c>
      <c r="C173" s="1350">
        <f t="shared" si="16"/>
        <v>9</v>
      </c>
      <c r="D173" s="1351"/>
      <c r="E173" s="1351"/>
      <c r="F173" s="1351"/>
      <c r="G173" s="1352" t="e">
        <f t="shared" si="19"/>
        <v>#DIV/0!</v>
      </c>
      <c r="H173" s="1353" t="e">
        <f t="shared" si="20"/>
        <v>#DIV/0!</v>
      </c>
      <c r="I173" s="1353" t="e">
        <f>SUM($H$15:H173)</f>
        <v>#DIV/0!</v>
      </c>
      <c r="J173" s="1354"/>
      <c r="K173" s="1355" t="e">
        <f t="shared" si="21"/>
        <v>#N/A</v>
      </c>
      <c r="L173" s="1356" t="e">
        <f t="shared" si="22"/>
        <v>#N/A</v>
      </c>
      <c r="M173" s="1357" t="e">
        <f t="shared" si="23"/>
        <v>#N/A</v>
      </c>
      <c r="N173" s="1353" t="e">
        <f>SUM($M$15:M173)</f>
        <v>#N/A</v>
      </c>
      <c r="O173" s="1353" t="e">
        <f t="shared" si="17"/>
        <v>#DIV/0!</v>
      </c>
      <c r="P173" s="1353" t="e">
        <f>SUM($O$15:O173)</f>
        <v>#DIV/0!</v>
      </c>
    </row>
    <row r="174" spans="2:16">
      <c r="B174" s="1349">
        <f t="shared" si="18"/>
        <v>45542</v>
      </c>
      <c r="C174" s="1350">
        <f t="shared" si="16"/>
        <v>9</v>
      </c>
      <c r="D174" s="1351"/>
      <c r="E174" s="1351"/>
      <c r="F174" s="1351"/>
      <c r="G174" s="1352" t="e">
        <f t="shared" si="19"/>
        <v>#DIV/0!</v>
      </c>
      <c r="H174" s="1353" t="e">
        <f t="shared" si="20"/>
        <v>#DIV/0!</v>
      </c>
      <c r="I174" s="1353" t="e">
        <f>SUM($H$15:H174)</f>
        <v>#DIV/0!</v>
      </c>
      <c r="J174" s="1354"/>
      <c r="K174" s="1355" t="e">
        <f t="shared" si="21"/>
        <v>#N/A</v>
      </c>
      <c r="L174" s="1356" t="e">
        <f t="shared" si="22"/>
        <v>#N/A</v>
      </c>
      <c r="M174" s="1357" t="e">
        <f t="shared" si="23"/>
        <v>#N/A</v>
      </c>
      <c r="N174" s="1353" t="e">
        <f>SUM($M$15:M174)</f>
        <v>#N/A</v>
      </c>
      <c r="O174" s="1353" t="e">
        <f t="shared" si="17"/>
        <v>#DIV/0!</v>
      </c>
      <c r="P174" s="1353" t="e">
        <f>SUM($O$15:O174)</f>
        <v>#DIV/0!</v>
      </c>
    </row>
    <row r="175" spans="2:16">
      <c r="B175" s="1349">
        <f t="shared" si="18"/>
        <v>45543</v>
      </c>
      <c r="C175" s="1350">
        <f t="shared" si="16"/>
        <v>9</v>
      </c>
      <c r="D175" s="1351"/>
      <c r="E175" s="1351"/>
      <c r="F175" s="1351"/>
      <c r="G175" s="1352" t="e">
        <f t="shared" si="19"/>
        <v>#DIV/0!</v>
      </c>
      <c r="H175" s="1353" t="e">
        <f t="shared" si="20"/>
        <v>#DIV/0!</v>
      </c>
      <c r="I175" s="1353" t="e">
        <f>SUM($H$15:H175)</f>
        <v>#DIV/0!</v>
      </c>
      <c r="J175" s="1354"/>
      <c r="K175" s="1355" t="e">
        <f t="shared" si="21"/>
        <v>#N/A</v>
      </c>
      <c r="L175" s="1356" t="e">
        <f t="shared" si="22"/>
        <v>#N/A</v>
      </c>
      <c r="M175" s="1357" t="e">
        <f t="shared" si="23"/>
        <v>#N/A</v>
      </c>
      <c r="N175" s="1353" t="e">
        <f>SUM($M$15:M175)</f>
        <v>#N/A</v>
      </c>
      <c r="O175" s="1353" t="e">
        <f t="shared" si="17"/>
        <v>#DIV/0!</v>
      </c>
      <c r="P175" s="1353" t="e">
        <f>SUM($O$15:O175)</f>
        <v>#DIV/0!</v>
      </c>
    </row>
    <row r="176" spans="2:16">
      <c r="B176" s="1349">
        <f t="shared" si="18"/>
        <v>45544</v>
      </c>
      <c r="C176" s="1350">
        <f t="shared" si="16"/>
        <v>9</v>
      </c>
      <c r="D176" s="1351"/>
      <c r="E176" s="1351"/>
      <c r="F176" s="1351"/>
      <c r="G176" s="1352" t="e">
        <f t="shared" si="19"/>
        <v>#DIV/0!</v>
      </c>
      <c r="H176" s="1353" t="e">
        <f t="shared" si="20"/>
        <v>#DIV/0!</v>
      </c>
      <c r="I176" s="1353" t="e">
        <f>SUM($H$15:H176)</f>
        <v>#DIV/0!</v>
      </c>
      <c r="J176" s="1354"/>
      <c r="K176" s="1355" t="e">
        <f t="shared" si="21"/>
        <v>#N/A</v>
      </c>
      <c r="L176" s="1356" t="e">
        <f t="shared" si="22"/>
        <v>#N/A</v>
      </c>
      <c r="M176" s="1357" t="e">
        <f t="shared" si="23"/>
        <v>#N/A</v>
      </c>
      <c r="N176" s="1353" t="e">
        <f>SUM($M$15:M176)</f>
        <v>#N/A</v>
      </c>
      <c r="O176" s="1353" t="e">
        <f t="shared" si="17"/>
        <v>#DIV/0!</v>
      </c>
      <c r="P176" s="1353" t="e">
        <f>SUM($O$15:O176)</f>
        <v>#DIV/0!</v>
      </c>
    </row>
    <row r="177" spans="2:16">
      <c r="B177" s="1349">
        <f t="shared" si="18"/>
        <v>45545</v>
      </c>
      <c r="C177" s="1350">
        <f t="shared" si="16"/>
        <v>9</v>
      </c>
      <c r="D177" s="1351"/>
      <c r="E177" s="1351"/>
      <c r="F177" s="1351"/>
      <c r="G177" s="1352" t="e">
        <f t="shared" si="19"/>
        <v>#DIV/0!</v>
      </c>
      <c r="H177" s="1353" t="e">
        <f t="shared" si="20"/>
        <v>#DIV/0!</v>
      </c>
      <c r="I177" s="1353" t="e">
        <f>SUM($H$15:H177)</f>
        <v>#DIV/0!</v>
      </c>
      <c r="J177" s="1354"/>
      <c r="K177" s="1355" t="e">
        <f t="shared" si="21"/>
        <v>#N/A</v>
      </c>
      <c r="L177" s="1356" t="e">
        <f t="shared" si="22"/>
        <v>#N/A</v>
      </c>
      <c r="M177" s="1357" t="e">
        <f t="shared" si="23"/>
        <v>#N/A</v>
      </c>
      <c r="N177" s="1353" t="e">
        <f>SUM($M$15:M177)</f>
        <v>#N/A</v>
      </c>
      <c r="O177" s="1353" t="e">
        <f t="shared" si="17"/>
        <v>#DIV/0!</v>
      </c>
      <c r="P177" s="1353" t="e">
        <f>SUM($O$15:O177)</f>
        <v>#DIV/0!</v>
      </c>
    </row>
    <row r="178" spans="2:16">
      <c r="B178" s="1349">
        <f t="shared" si="18"/>
        <v>45546</v>
      </c>
      <c r="C178" s="1350">
        <f t="shared" si="16"/>
        <v>9</v>
      </c>
      <c r="D178" s="1351"/>
      <c r="E178" s="1351"/>
      <c r="F178" s="1351"/>
      <c r="G178" s="1352" t="e">
        <f t="shared" si="19"/>
        <v>#DIV/0!</v>
      </c>
      <c r="H178" s="1353" t="e">
        <f t="shared" si="20"/>
        <v>#DIV/0!</v>
      </c>
      <c r="I178" s="1353" t="e">
        <f>SUM($H$15:H178)</f>
        <v>#DIV/0!</v>
      </c>
      <c r="J178" s="1354"/>
      <c r="K178" s="1355" t="e">
        <f t="shared" si="21"/>
        <v>#N/A</v>
      </c>
      <c r="L178" s="1356" t="e">
        <f t="shared" si="22"/>
        <v>#N/A</v>
      </c>
      <c r="M178" s="1357" t="e">
        <f t="shared" si="23"/>
        <v>#N/A</v>
      </c>
      <c r="N178" s="1353" t="e">
        <f>SUM($M$15:M178)</f>
        <v>#N/A</v>
      </c>
      <c r="O178" s="1353" t="e">
        <f t="shared" si="17"/>
        <v>#DIV/0!</v>
      </c>
      <c r="P178" s="1353" t="e">
        <f>SUM($O$15:O178)</f>
        <v>#DIV/0!</v>
      </c>
    </row>
    <row r="179" spans="2:16">
      <c r="B179" s="1349">
        <f t="shared" si="18"/>
        <v>45547</v>
      </c>
      <c r="C179" s="1350">
        <f t="shared" si="16"/>
        <v>9</v>
      </c>
      <c r="D179" s="1351"/>
      <c r="E179" s="1351"/>
      <c r="F179" s="1351"/>
      <c r="G179" s="1352" t="e">
        <f t="shared" si="19"/>
        <v>#DIV/0!</v>
      </c>
      <c r="H179" s="1353" t="e">
        <f t="shared" si="20"/>
        <v>#DIV/0!</v>
      </c>
      <c r="I179" s="1353" t="e">
        <f>SUM($H$15:H179)</f>
        <v>#DIV/0!</v>
      </c>
      <c r="J179" s="1354"/>
      <c r="K179" s="1355" t="e">
        <f t="shared" si="21"/>
        <v>#N/A</v>
      </c>
      <c r="L179" s="1356" t="e">
        <f t="shared" si="22"/>
        <v>#N/A</v>
      </c>
      <c r="M179" s="1357" t="e">
        <f t="shared" si="23"/>
        <v>#N/A</v>
      </c>
      <c r="N179" s="1353" t="e">
        <f>SUM($M$15:M179)</f>
        <v>#N/A</v>
      </c>
      <c r="O179" s="1353" t="e">
        <f t="shared" si="17"/>
        <v>#DIV/0!</v>
      </c>
      <c r="P179" s="1353" t="e">
        <f>SUM($O$15:O179)</f>
        <v>#DIV/0!</v>
      </c>
    </row>
    <row r="180" spans="2:16">
      <c r="B180" s="1349">
        <f t="shared" si="18"/>
        <v>45548</v>
      </c>
      <c r="C180" s="1350">
        <f t="shared" si="16"/>
        <v>9</v>
      </c>
      <c r="D180" s="1351"/>
      <c r="E180" s="1351"/>
      <c r="F180" s="1351"/>
      <c r="G180" s="1352" t="e">
        <f t="shared" si="19"/>
        <v>#DIV/0!</v>
      </c>
      <c r="H180" s="1353" t="e">
        <f t="shared" si="20"/>
        <v>#DIV/0!</v>
      </c>
      <c r="I180" s="1353" t="e">
        <f>SUM($H$15:H180)</f>
        <v>#DIV/0!</v>
      </c>
      <c r="J180" s="1354"/>
      <c r="K180" s="1355" t="e">
        <f t="shared" si="21"/>
        <v>#N/A</v>
      </c>
      <c r="L180" s="1356" t="e">
        <f t="shared" si="22"/>
        <v>#N/A</v>
      </c>
      <c r="M180" s="1357" t="e">
        <f t="shared" si="23"/>
        <v>#N/A</v>
      </c>
      <c r="N180" s="1353" t="e">
        <f>SUM($M$15:M180)</f>
        <v>#N/A</v>
      </c>
      <c r="O180" s="1353" t="e">
        <f t="shared" si="17"/>
        <v>#DIV/0!</v>
      </c>
      <c r="P180" s="1353" t="e">
        <f>SUM($O$15:O180)</f>
        <v>#DIV/0!</v>
      </c>
    </row>
    <row r="181" spans="2:16">
      <c r="B181" s="1349">
        <f t="shared" si="18"/>
        <v>45549</v>
      </c>
      <c r="C181" s="1350">
        <f t="shared" si="16"/>
        <v>9</v>
      </c>
      <c r="D181" s="1351"/>
      <c r="E181" s="1351"/>
      <c r="F181" s="1351"/>
      <c r="G181" s="1352" t="e">
        <f t="shared" si="19"/>
        <v>#DIV/0!</v>
      </c>
      <c r="H181" s="1353" t="e">
        <f t="shared" si="20"/>
        <v>#DIV/0!</v>
      </c>
      <c r="I181" s="1353" t="e">
        <f>SUM($H$15:H181)</f>
        <v>#DIV/0!</v>
      </c>
      <c r="J181" s="1354"/>
      <c r="K181" s="1355" t="e">
        <f t="shared" si="21"/>
        <v>#N/A</v>
      </c>
      <c r="L181" s="1356" t="e">
        <f t="shared" si="22"/>
        <v>#N/A</v>
      </c>
      <c r="M181" s="1357" t="e">
        <f t="shared" si="23"/>
        <v>#N/A</v>
      </c>
      <c r="N181" s="1353" t="e">
        <f>SUM($M$15:M181)</f>
        <v>#N/A</v>
      </c>
      <c r="O181" s="1353" t="e">
        <f t="shared" si="17"/>
        <v>#DIV/0!</v>
      </c>
      <c r="P181" s="1353" t="e">
        <f>SUM($O$15:O181)</f>
        <v>#DIV/0!</v>
      </c>
    </row>
    <row r="182" spans="2:16">
      <c r="B182" s="1349">
        <f t="shared" si="18"/>
        <v>45550</v>
      </c>
      <c r="C182" s="1350">
        <f t="shared" si="16"/>
        <v>9</v>
      </c>
      <c r="D182" s="1351"/>
      <c r="E182" s="1351"/>
      <c r="F182" s="1351"/>
      <c r="G182" s="1352" t="e">
        <f t="shared" si="19"/>
        <v>#DIV/0!</v>
      </c>
      <c r="H182" s="1353" t="e">
        <f t="shared" si="20"/>
        <v>#DIV/0!</v>
      </c>
      <c r="I182" s="1353" t="e">
        <f>SUM($H$15:H182)</f>
        <v>#DIV/0!</v>
      </c>
      <c r="J182" s="1354"/>
      <c r="K182" s="1355" t="e">
        <f t="shared" si="21"/>
        <v>#N/A</v>
      </c>
      <c r="L182" s="1356" t="e">
        <f t="shared" si="22"/>
        <v>#N/A</v>
      </c>
      <c r="M182" s="1357" t="e">
        <f t="shared" si="23"/>
        <v>#N/A</v>
      </c>
      <c r="N182" s="1353" t="e">
        <f>SUM($M$15:M182)</f>
        <v>#N/A</v>
      </c>
      <c r="O182" s="1353" t="e">
        <f t="shared" si="17"/>
        <v>#DIV/0!</v>
      </c>
      <c r="P182" s="1353" t="e">
        <f>SUM($O$15:O182)</f>
        <v>#DIV/0!</v>
      </c>
    </row>
    <row r="183" spans="2:16">
      <c r="B183" s="1349">
        <f t="shared" si="18"/>
        <v>45551</v>
      </c>
      <c r="C183" s="1350">
        <f t="shared" si="16"/>
        <v>9</v>
      </c>
      <c r="D183" s="1351"/>
      <c r="E183" s="1351"/>
      <c r="F183" s="1351"/>
      <c r="G183" s="1352" t="e">
        <f t="shared" si="19"/>
        <v>#DIV/0!</v>
      </c>
      <c r="H183" s="1353" t="e">
        <f t="shared" si="20"/>
        <v>#DIV/0!</v>
      </c>
      <c r="I183" s="1353" t="e">
        <f>SUM($H$15:H183)</f>
        <v>#DIV/0!</v>
      </c>
      <c r="J183" s="1354"/>
      <c r="K183" s="1355" t="e">
        <f t="shared" si="21"/>
        <v>#N/A</v>
      </c>
      <c r="L183" s="1356" t="e">
        <f t="shared" si="22"/>
        <v>#N/A</v>
      </c>
      <c r="M183" s="1357" t="e">
        <f t="shared" si="23"/>
        <v>#N/A</v>
      </c>
      <c r="N183" s="1353" t="e">
        <f>SUM($M$15:M183)</f>
        <v>#N/A</v>
      </c>
      <c r="O183" s="1353" t="e">
        <f t="shared" si="17"/>
        <v>#DIV/0!</v>
      </c>
      <c r="P183" s="1353" t="e">
        <f>SUM($O$15:O183)</f>
        <v>#DIV/0!</v>
      </c>
    </row>
    <row r="184" spans="2:16">
      <c r="B184" s="1349">
        <f t="shared" si="18"/>
        <v>45552</v>
      </c>
      <c r="C184" s="1350">
        <f t="shared" si="16"/>
        <v>9</v>
      </c>
      <c r="D184" s="1351"/>
      <c r="E184" s="1351"/>
      <c r="F184" s="1351"/>
      <c r="G184" s="1352" t="e">
        <f t="shared" si="19"/>
        <v>#DIV/0!</v>
      </c>
      <c r="H184" s="1353" t="e">
        <f t="shared" si="20"/>
        <v>#DIV/0!</v>
      </c>
      <c r="I184" s="1353" t="e">
        <f>SUM($H$15:H184)</f>
        <v>#DIV/0!</v>
      </c>
      <c r="J184" s="1354"/>
      <c r="K184" s="1355" t="e">
        <f t="shared" si="21"/>
        <v>#N/A</v>
      </c>
      <c r="L184" s="1356" t="e">
        <f t="shared" si="22"/>
        <v>#N/A</v>
      </c>
      <c r="M184" s="1357" t="e">
        <f t="shared" si="23"/>
        <v>#N/A</v>
      </c>
      <c r="N184" s="1353" t="e">
        <f>SUM($M$15:M184)</f>
        <v>#N/A</v>
      </c>
      <c r="O184" s="1353" t="e">
        <f t="shared" si="17"/>
        <v>#DIV/0!</v>
      </c>
      <c r="P184" s="1353" t="e">
        <f>SUM($O$15:O184)</f>
        <v>#DIV/0!</v>
      </c>
    </row>
    <row r="185" spans="2:16">
      <c r="B185" s="1349">
        <f t="shared" si="18"/>
        <v>45553</v>
      </c>
      <c r="C185" s="1350">
        <f t="shared" si="16"/>
        <v>9</v>
      </c>
      <c r="D185" s="1351"/>
      <c r="E185" s="1351"/>
      <c r="F185" s="1351"/>
      <c r="G185" s="1352" t="e">
        <f t="shared" si="19"/>
        <v>#DIV/0!</v>
      </c>
      <c r="H185" s="1353" t="e">
        <f t="shared" si="20"/>
        <v>#DIV/0!</v>
      </c>
      <c r="I185" s="1353" t="e">
        <f>SUM($H$15:H185)</f>
        <v>#DIV/0!</v>
      </c>
      <c r="J185" s="1354"/>
      <c r="K185" s="1355" t="e">
        <f t="shared" si="21"/>
        <v>#N/A</v>
      </c>
      <c r="L185" s="1356" t="e">
        <f t="shared" si="22"/>
        <v>#N/A</v>
      </c>
      <c r="M185" s="1357" t="e">
        <f t="shared" si="23"/>
        <v>#N/A</v>
      </c>
      <c r="N185" s="1353" t="e">
        <f>SUM($M$15:M185)</f>
        <v>#N/A</v>
      </c>
      <c r="O185" s="1353" t="e">
        <f t="shared" si="17"/>
        <v>#DIV/0!</v>
      </c>
      <c r="P185" s="1353" t="e">
        <f>SUM($O$15:O185)</f>
        <v>#DIV/0!</v>
      </c>
    </row>
    <row r="186" spans="2:16">
      <c r="B186" s="1349">
        <f t="shared" si="18"/>
        <v>45554</v>
      </c>
      <c r="C186" s="1350">
        <f t="shared" si="16"/>
        <v>9</v>
      </c>
      <c r="D186" s="1351"/>
      <c r="E186" s="1351"/>
      <c r="F186" s="1351"/>
      <c r="G186" s="1352" t="e">
        <f t="shared" si="19"/>
        <v>#DIV/0!</v>
      </c>
      <c r="H186" s="1353" t="e">
        <f t="shared" si="20"/>
        <v>#DIV/0!</v>
      </c>
      <c r="I186" s="1353" t="e">
        <f>SUM($H$15:H186)</f>
        <v>#DIV/0!</v>
      </c>
      <c r="J186" s="1354"/>
      <c r="K186" s="1355" t="e">
        <f t="shared" si="21"/>
        <v>#N/A</v>
      </c>
      <c r="L186" s="1356" t="e">
        <f t="shared" si="22"/>
        <v>#N/A</v>
      </c>
      <c r="M186" s="1357" t="e">
        <f t="shared" si="23"/>
        <v>#N/A</v>
      </c>
      <c r="N186" s="1353" t="e">
        <f>SUM($M$15:M186)</f>
        <v>#N/A</v>
      </c>
      <c r="O186" s="1353" t="e">
        <f t="shared" si="17"/>
        <v>#DIV/0!</v>
      </c>
      <c r="P186" s="1353" t="e">
        <f>SUM($O$15:O186)</f>
        <v>#DIV/0!</v>
      </c>
    </row>
    <row r="187" spans="2:16">
      <c r="B187" s="1349">
        <f t="shared" si="18"/>
        <v>45555</v>
      </c>
      <c r="C187" s="1350">
        <f t="shared" si="16"/>
        <v>9</v>
      </c>
      <c r="D187" s="1351"/>
      <c r="E187" s="1351"/>
      <c r="F187" s="1351"/>
      <c r="G187" s="1352" t="e">
        <f t="shared" si="19"/>
        <v>#DIV/0!</v>
      </c>
      <c r="H187" s="1353" t="e">
        <f t="shared" si="20"/>
        <v>#DIV/0!</v>
      </c>
      <c r="I187" s="1353" t="e">
        <f>SUM($H$15:H187)</f>
        <v>#DIV/0!</v>
      </c>
      <c r="J187" s="1354"/>
      <c r="K187" s="1355" t="e">
        <f t="shared" si="21"/>
        <v>#N/A</v>
      </c>
      <c r="L187" s="1356" t="e">
        <f t="shared" si="22"/>
        <v>#N/A</v>
      </c>
      <c r="M187" s="1357" t="e">
        <f t="shared" si="23"/>
        <v>#N/A</v>
      </c>
      <c r="N187" s="1353" t="e">
        <f>SUM($M$15:M187)</f>
        <v>#N/A</v>
      </c>
      <c r="O187" s="1353" t="e">
        <f t="shared" si="17"/>
        <v>#DIV/0!</v>
      </c>
      <c r="P187" s="1353" t="e">
        <f>SUM($O$15:O187)</f>
        <v>#DIV/0!</v>
      </c>
    </row>
    <row r="188" spans="2:16">
      <c r="B188" s="1349">
        <f t="shared" si="18"/>
        <v>45556</v>
      </c>
      <c r="C188" s="1350">
        <f t="shared" si="16"/>
        <v>9</v>
      </c>
      <c r="D188" s="1351"/>
      <c r="E188" s="1351"/>
      <c r="F188" s="1351"/>
      <c r="G188" s="1352" t="e">
        <f t="shared" si="19"/>
        <v>#DIV/0!</v>
      </c>
      <c r="H188" s="1353" t="e">
        <f t="shared" si="20"/>
        <v>#DIV/0!</v>
      </c>
      <c r="I188" s="1353" t="e">
        <f>SUM($H$15:H188)</f>
        <v>#DIV/0!</v>
      </c>
      <c r="J188" s="1354"/>
      <c r="K188" s="1355" t="e">
        <f t="shared" si="21"/>
        <v>#N/A</v>
      </c>
      <c r="L188" s="1356" t="e">
        <f t="shared" si="22"/>
        <v>#N/A</v>
      </c>
      <c r="M188" s="1357" t="e">
        <f t="shared" si="23"/>
        <v>#N/A</v>
      </c>
      <c r="N188" s="1353" t="e">
        <f>SUM($M$15:M188)</f>
        <v>#N/A</v>
      </c>
      <c r="O188" s="1353" t="e">
        <f t="shared" si="17"/>
        <v>#DIV/0!</v>
      </c>
      <c r="P188" s="1353" t="e">
        <f>SUM($O$15:O188)</f>
        <v>#DIV/0!</v>
      </c>
    </row>
    <row r="189" spans="2:16">
      <c r="B189" s="1349">
        <f t="shared" si="18"/>
        <v>45557</v>
      </c>
      <c r="C189" s="1350">
        <f t="shared" si="16"/>
        <v>9</v>
      </c>
      <c r="D189" s="1351"/>
      <c r="E189" s="1351"/>
      <c r="F189" s="1351"/>
      <c r="G189" s="1352" t="e">
        <f t="shared" si="19"/>
        <v>#DIV/0!</v>
      </c>
      <c r="H189" s="1353" t="e">
        <f t="shared" si="20"/>
        <v>#DIV/0!</v>
      </c>
      <c r="I189" s="1353" t="e">
        <f>SUM($H$15:H189)</f>
        <v>#DIV/0!</v>
      </c>
      <c r="J189" s="1354"/>
      <c r="K189" s="1355" t="e">
        <f t="shared" si="21"/>
        <v>#N/A</v>
      </c>
      <c r="L189" s="1356" t="e">
        <f t="shared" si="22"/>
        <v>#N/A</v>
      </c>
      <c r="M189" s="1357" t="e">
        <f t="shared" si="23"/>
        <v>#N/A</v>
      </c>
      <c r="N189" s="1353" t="e">
        <f>SUM($M$15:M189)</f>
        <v>#N/A</v>
      </c>
      <c r="O189" s="1353" t="e">
        <f t="shared" si="17"/>
        <v>#DIV/0!</v>
      </c>
      <c r="P189" s="1353" t="e">
        <f>SUM($O$15:O189)</f>
        <v>#DIV/0!</v>
      </c>
    </row>
    <row r="190" spans="2:16">
      <c r="B190" s="1349">
        <f t="shared" si="18"/>
        <v>45558</v>
      </c>
      <c r="C190" s="1350">
        <f t="shared" si="16"/>
        <v>9</v>
      </c>
      <c r="D190" s="1351"/>
      <c r="E190" s="1351"/>
      <c r="F190" s="1351"/>
      <c r="G190" s="1352" t="e">
        <f t="shared" si="19"/>
        <v>#DIV/0!</v>
      </c>
      <c r="H190" s="1353" t="e">
        <f t="shared" si="20"/>
        <v>#DIV/0!</v>
      </c>
      <c r="I190" s="1353" t="e">
        <f>SUM($H$15:H190)</f>
        <v>#DIV/0!</v>
      </c>
      <c r="J190" s="1354"/>
      <c r="K190" s="1355" t="e">
        <f t="shared" si="21"/>
        <v>#N/A</v>
      </c>
      <c r="L190" s="1356" t="e">
        <f t="shared" si="22"/>
        <v>#N/A</v>
      </c>
      <c r="M190" s="1357" t="e">
        <f t="shared" si="23"/>
        <v>#N/A</v>
      </c>
      <c r="N190" s="1353" t="e">
        <f>SUM($M$15:M190)</f>
        <v>#N/A</v>
      </c>
      <c r="O190" s="1353" t="e">
        <f t="shared" si="17"/>
        <v>#DIV/0!</v>
      </c>
      <c r="P190" s="1353" t="e">
        <f>SUM($O$15:O190)</f>
        <v>#DIV/0!</v>
      </c>
    </row>
    <row r="191" spans="2:16">
      <c r="B191" s="1349">
        <f t="shared" si="18"/>
        <v>45559</v>
      </c>
      <c r="C191" s="1350">
        <f t="shared" si="16"/>
        <v>9</v>
      </c>
      <c r="D191" s="1351"/>
      <c r="E191" s="1351"/>
      <c r="F191" s="1351"/>
      <c r="G191" s="1352" t="e">
        <f t="shared" si="19"/>
        <v>#DIV/0!</v>
      </c>
      <c r="H191" s="1353" t="e">
        <f t="shared" si="20"/>
        <v>#DIV/0!</v>
      </c>
      <c r="I191" s="1353" t="e">
        <f>SUM($H$15:H191)</f>
        <v>#DIV/0!</v>
      </c>
      <c r="J191" s="1354"/>
      <c r="K191" s="1355" t="e">
        <f t="shared" si="21"/>
        <v>#N/A</v>
      </c>
      <c r="L191" s="1356" t="e">
        <f t="shared" si="22"/>
        <v>#N/A</v>
      </c>
      <c r="M191" s="1357" t="e">
        <f t="shared" si="23"/>
        <v>#N/A</v>
      </c>
      <c r="N191" s="1353" t="e">
        <f>SUM($M$15:M191)</f>
        <v>#N/A</v>
      </c>
      <c r="O191" s="1353" t="e">
        <f t="shared" si="17"/>
        <v>#DIV/0!</v>
      </c>
      <c r="P191" s="1353" t="e">
        <f>SUM($O$15:O191)</f>
        <v>#DIV/0!</v>
      </c>
    </row>
    <row r="192" spans="2:16">
      <c r="B192" s="1349">
        <f t="shared" si="18"/>
        <v>45560</v>
      </c>
      <c r="C192" s="1350">
        <f t="shared" si="16"/>
        <v>9</v>
      </c>
      <c r="D192" s="1351"/>
      <c r="E192" s="1351"/>
      <c r="F192" s="1351"/>
      <c r="G192" s="1352" t="e">
        <f t="shared" si="19"/>
        <v>#DIV/0!</v>
      </c>
      <c r="H192" s="1353" t="e">
        <f t="shared" si="20"/>
        <v>#DIV/0!</v>
      </c>
      <c r="I192" s="1353" t="e">
        <f>SUM($H$15:H192)</f>
        <v>#DIV/0!</v>
      </c>
      <c r="J192" s="1354"/>
      <c r="K192" s="1355" t="e">
        <f t="shared" si="21"/>
        <v>#N/A</v>
      </c>
      <c r="L192" s="1356" t="e">
        <f t="shared" si="22"/>
        <v>#N/A</v>
      </c>
      <c r="M192" s="1357" t="e">
        <f t="shared" si="23"/>
        <v>#N/A</v>
      </c>
      <c r="N192" s="1353" t="e">
        <f>SUM($M$15:M192)</f>
        <v>#N/A</v>
      </c>
      <c r="O192" s="1353" t="e">
        <f t="shared" si="17"/>
        <v>#DIV/0!</v>
      </c>
      <c r="P192" s="1353" t="e">
        <f>SUM($O$15:O192)</f>
        <v>#DIV/0!</v>
      </c>
    </row>
    <row r="193" spans="2:16">
      <c r="B193" s="1349">
        <f t="shared" si="18"/>
        <v>45561</v>
      </c>
      <c r="C193" s="1350">
        <f t="shared" si="16"/>
        <v>9</v>
      </c>
      <c r="D193" s="1351"/>
      <c r="E193" s="1351"/>
      <c r="F193" s="1351"/>
      <c r="G193" s="1352" t="e">
        <f t="shared" si="19"/>
        <v>#DIV/0!</v>
      </c>
      <c r="H193" s="1353" t="e">
        <f t="shared" si="20"/>
        <v>#DIV/0!</v>
      </c>
      <c r="I193" s="1353" t="e">
        <f>SUM($H$15:H193)</f>
        <v>#DIV/0!</v>
      </c>
      <c r="J193" s="1354"/>
      <c r="K193" s="1355" t="e">
        <f t="shared" si="21"/>
        <v>#N/A</v>
      </c>
      <c r="L193" s="1356" t="e">
        <f t="shared" si="22"/>
        <v>#N/A</v>
      </c>
      <c r="M193" s="1357" t="e">
        <f t="shared" si="23"/>
        <v>#N/A</v>
      </c>
      <c r="N193" s="1353" t="e">
        <f>SUM($M$15:M193)</f>
        <v>#N/A</v>
      </c>
      <c r="O193" s="1353" t="e">
        <f t="shared" si="17"/>
        <v>#DIV/0!</v>
      </c>
      <c r="P193" s="1353" t="e">
        <f>SUM($O$15:O193)</f>
        <v>#DIV/0!</v>
      </c>
    </row>
    <row r="194" spans="2:16">
      <c r="B194" s="1349">
        <f t="shared" si="18"/>
        <v>45562</v>
      </c>
      <c r="C194" s="1350">
        <f t="shared" si="16"/>
        <v>9</v>
      </c>
      <c r="D194" s="1351"/>
      <c r="E194" s="1351"/>
      <c r="F194" s="1351"/>
      <c r="G194" s="1352" t="e">
        <f t="shared" si="19"/>
        <v>#DIV/0!</v>
      </c>
      <c r="H194" s="1353" t="e">
        <f t="shared" si="20"/>
        <v>#DIV/0!</v>
      </c>
      <c r="I194" s="1353" t="e">
        <f>SUM($H$15:H194)</f>
        <v>#DIV/0!</v>
      </c>
      <c r="J194" s="1354"/>
      <c r="K194" s="1355" t="e">
        <f t="shared" si="21"/>
        <v>#N/A</v>
      </c>
      <c r="L194" s="1356" t="e">
        <f t="shared" si="22"/>
        <v>#N/A</v>
      </c>
      <c r="M194" s="1357" t="e">
        <f t="shared" si="23"/>
        <v>#N/A</v>
      </c>
      <c r="N194" s="1353" t="e">
        <f>SUM($M$15:M194)</f>
        <v>#N/A</v>
      </c>
      <c r="O194" s="1353" t="e">
        <f t="shared" si="17"/>
        <v>#DIV/0!</v>
      </c>
      <c r="P194" s="1353" t="e">
        <f>SUM($O$15:O194)</f>
        <v>#DIV/0!</v>
      </c>
    </row>
    <row r="195" spans="2:16">
      <c r="B195" s="1349">
        <f t="shared" si="18"/>
        <v>45563</v>
      </c>
      <c r="C195" s="1350">
        <f t="shared" si="16"/>
        <v>9</v>
      </c>
      <c r="D195" s="1351"/>
      <c r="E195" s="1351"/>
      <c r="F195" s="1351"/>
      <c r="G195" s="1352" t="e">
        <f t="shared" si="19"/>
        <v>#DIV/0!</v>
      </c>
      <c r="H195" s="1353" t="e">
        <f t="shared" si="20"/>
        <v>#DIV/0!</v>
      </c>
      <c r="I195" s="1353" t="e">
        <f>SUM($H$15:H195)</f>
        <v>#DIV/0!</v>
      </c>
      <c r="J195" s="1354"/>
      <c r="K195" s="1355" t="e">
        <f t="shared" si="21"/>
        <v>#N/A</v>
      </c>
      <c r="L195" s="1356" t="e">
        <f t="shared" si="22"/>
        <v>#N/A</v>
      </c>
      <c r="M195" s="1357" t="e">
        <f t="shared" si="23"/>
        <v>#N/A</v>
      </c>
      <c r="N195" s="1353" t="e">
        <f>SUM($M$15:M195)</f>
        <v>#N/A</v>
      </c>
      <c r="O195" s="1353" t="e">
        <f t="shared" si="17"/>
        <v>#DIV/0!</v>
      </c>
      <c r="P195" s="1353" t="e">
        <f>SUM($O$15:O195)</f>
        <v>#DIV/0!</v>
      </c>
    </row>
    <row r="196" spans="2:16">
      <c r="B196" s="1349">
        <f t="shared" si="18"/>
        <v>45564</v>
      </c>
      <c r="C196" s="1350">
        <f t="shared" si="16"/>
        <v>9</v>
      </c>
      <c r="D196" s="1351"/>
      <c r="E196" s="1351"/>
      <c r="F196" s="1351"/>
      <c r="G196" s="1352" t="e">
        <f t="shared" si="19"/>
        <v>#DIV/0!</v>
      </c>
      <c r="H196" s="1353" t="e">
        <f t="shared" si="20"/>
        <v>#DIV/0!</v>
      </c>
      <c r="I196" s="1353" t="e">
        <f>SUM($H$15:H196)</f>
        <v>#DIV/0!</v>
      </c>
      <c r="J196" s="1354"/>
      <c r="K196" s="1355" t="e">
        <f t="shared" si="21"/>
        <v>#N/A</v>
      </c>
      <c r="L196" s="1356" t="e">
        <f t="shared" si="22"/>
        <v>#N/A</v>
      </c>
      <c r="M196" s="1357" t="e">
        <f t="shared" si="23"/>
        <v>#N/A</v>
      </c>
      <c r="N196" s="1353" t="e">
        <f>SUM($M$15:M196)</f>
        <v>#N/A</v>
      </c>
      <c r="O196" s="1353" t="e">
        <f t="shared" si="17"/>
        <v>#DIV/0!</v>
      </c>
      <c r="P196" s="1353" t="e">
        <f>SUM($O$15:O196)</f>
        <v>#DIV/0!</v>
      </c>
    </row>
    <row r="197" spans="2:16">
      <c r="B197" s="1349">
        <f t="shared" si="18"/>
        <v>45565</v>
      </c>
      <c r="C197" s="1350">
        <f t="shared" si="16"/>
        <v>9</v>
      </c>
      <c r="D197" s="1351"/>
      <c r="E197" s="1351"/>
      <c r="F197" s="1351"/>
      <c r="G197" s="1352" t="e">
        <f t="shared" si="19"/>
        <v>#DIV/0!</v>
      </c>
      <c r="H197" s="1353" t="e">
        <f t="shared" si="20"/>
        <v>#DIV/0!</v>
      </c>
      <c r="I197" s="1353" t="e">
        <f>SUM($H$15:H197)</f>
        <v>#DIV/0!</v>
      </c>
      <c r="J197" s="1354"/>
      <c r="K197" s="1355" t="e">
        <f t="shared" si="21"/>
        <v>#N/A</v>
      </c>
      <c r="L197" s="1356" t="e">
        <f t="shared" si="22"/>
        <v>#N/A</v>
      </c>
      <c r="M197" s="1357" t="e">
        <f t="shared" si="23"/>
        <v>#N/A</v>
      </c>
      <c r="N197" s="1353" t="e">
        <f>SUM($M$15:M197)</f>
        <v>#N/A</v>
      </c>
      <c r="O197" s="1353" t="e">
        <f t="shared" si="17"/>
        <v>#DIV/0!</v>
      </c>
      <c r="P197" s="1353" t="e">
        <f>SUM($O$15:O197)</f>
        <v>#DIV/0!</v>
      </c>
    </row>
    <row r="198" spans="2:16">
      <c r="B198" s="1349">
        <f t="shared" si="18"/>
        <v>45566</v>
      </c>
      <c r="C198" s="1350">
        <f t="shared" si="16"/>
        <v>10</v>
      </c>
      <c r="D198" s="1351"/>
      <c r="E198" s="1351"/>
      <c r="F198" s="1351"/>
      <c r="G198" s="1352" t="e">
        <f t="shared" si="19"/>
        <v>#DIV/0!</v>
      </c>
      <c r="H198" s="1353" t="e">
        <f t="shared" si="20"/>
        <v>#DIV/0!</v>
      </c>
      <c r="I198" s="1353" t="e">
        <f>SUM($H$15:H198)</f>
        <v>#DIV/0!</v>
      </c>
      <c r="J198" s="1354"/>
      <c r="K198" s="1355" t="e">
        <f t="shared" si="21"/>
        <v>#N/A</v>
      </c>
      <c r="L198" s="1719" t="e">
        <f t="shared" si="22"/>
        <v>#N/A</v>
      </c>
      <c r="M198" s="1720" t="e">
        <f>IF(AND(L198&gt;=0, L198&lt;=1.5), 3200, IF(AND(L198&gt;1.5,L198&lt;2.8),3200*((2.8-L198)/1.3),IF(AND(L198&gt;=2.8, L198&lt;=5.6), 0, IF(AND(L198&gt;5.6,L198&lt;15),-24000*((5.6-L198)/-9.4), -24000))))</f>
        <v>#N/A</v>
      </c>
      <c r="N198" s="1353" t="e">
        <f>SUM($M$15:M198)</f>
        <v>#N/A</v>
      </c>
      <c r="O198" s="1353" t="e">
        <f t="shared" si="17"/>
        <v>#DIV/0!</v>
      </c>
      <c r="P198" s="1353" t="e">
        <f>SUM($O$15:O198)</f>
        <v>#DIV/0!</v>
      </c>
    </row>
    <row r="199" spans="2:16">
      <c r="B199" s="1349">
        <f t="shared" si="18"/>
        <v>45567</v>
      </c>
      <c r="C199" s="1350">
        <f t="shared" si="16"/>
        <v>10</v>
      </c>
      <c r="D199" s="1351"/>
      <c r="E199" s="1351"/>
      <c r="F199" s="1351"/>
      <c r="G199" s="1352" t="e">
        <f t="shared" si="19"/>
        <v>#DIV/0!</v>
      </c>
      <c r="H199" s="1353" t="e">
        <f t="shared" si="20"/>
        <v>#DIV/0!</v>
      </c>
      <c r="I199" s="1353" t="e">
        <f>SUM($H$15:H199)</f>
        <v>#DIV/0!</v>
      </c>
      <c r="J199" s="1354"/>
      <c r="K199" s="1355" t="e">
        <f t="shared" si="21"/>
        <v>#N/A</v>
      </c>
      <c r="L199" s="1719" t="e">
        <f t="shared" si="22"/>
        <v>#N/A</v>
      </c>
      <c r="M199" s="1720" t="e">
        <f t="shared" ref="M199:M258" si="24">IF(AND(L199&gt;=0, L199&lt;=1.5), 3200, IF(AND(L199&gt;1.5,L199&lt;2.8),3200*((2.8-L199)/1.3),IF(AND(L199&gt;=2.8, L199&lt;=5.6), 0, IF(AND(L199&gt;5.6,L199&lt;15),-24000*((5.6-L199)/-9.4), -24000))))</f>
        <v>#N/A</v>
      </c>
      <c r="N199" s="1353" t="e">
        <f>SUM($M$15:M199)</f>
        <v>#N/A</v>
      </c>
      <c r="O199" s="1353" t="e">
        <f t="shared" si="17"/>
        <v>#DIV/0!</v>
      </c>
      <c r="P199" s="1353" t="e">
        <f>SUM($O$15:O199)</f>
        <v>#DIV/0!</v>
      </c>
    </row>
    <row r="200" spans="2:16">
      <c r="B200" s="1349">
        <f t="shared" si="18"/>
        <v>45568</v>
      </c>
      <c r="C200" s="1350">
        <f t="shared" si="16"/>
        <v>10</v>
      </c>
      <c r="D200" s="1351"/>
      <c r="E200" s="1351"/>
      <c r="F200" s="1351"/>
      <c r="G200" s="1352" t="e">
        <f t="shared" si="19"/>
        <v>#DIV/0!</v>
      </c>
      <c r="H200" s="1353" t="e">
        <f t="shared" si="20"/>
        <v>#DIV/0!</v>
      </c>
      <c r="I200" s="1353" t="e">
        <f>SUM($H$15:H200)</f>
        <v>#DIV/0!</v>
      </c>
      <c r="J200" s="1354"/>
      <c r="K200" s="1355" t="e">
        <f t="shared" si="21"/>
        <v>#N/A</v>
      </c>
      <c r="L200" s="1719" t="e">
        <f t="shared" si="22"/>
        <v>#N/A</v>
      </c>
      <c r="M200" s="1720" t="e">
        <f t="shared" si="24"/>
        <v>#N/A</v>
      </c>
      <c r="N200" s="1353" t="e">
        <f>SUM($M$15:M200)</f>
        <v>#N/A</v>
      </c>
      <c r="O200" s="1353" t="e">
        <f t="shared" si="17"/>
        <v>#DIV/0!</v>
      </c>
      <c r="P200" s="1353" t="e">
        <f>SUM($O$15:O200)</f>
        <v>#DIV/0!</v>
      </c>
    </row>
    <row r="201" spans="2:16">
      <c r="B201" s="1349">
        <f t="shared" si="18"/>
        <v>45569</v>
      </c>
      <c r="C201" s="1350">
        <f t="shared" si="16"/>
        <v>10</v>
      </c>
      <c r="D201" s="1351"/>
      <c r="E201" s="1351"/>
      <c r="F201" s="1351"/>
      <c r="G201" s="1352" t="e">
        <f t="shared" si="19"/>
        <v>#DIV/0!</v>
      </c>
      <c r="H201" s="1353" t="e">
        <f t="shared" si="20"/>
        <v>#DIV/0!</v>
      </c>
      <c r="I201" s="1353" t="e">
        <f>SUM($H$15:H201)</f>
        <v>#DIV/0!</v>
      </c>
      <c r="J201" s="1354"/>
      <c r="K201" s="1355" t="e">
        <f t="shared" si="21"/>
        <v>#N/A</v>
      </c>
      <c r="L201" s="1719" t="e">
        <f t="shared" si="22"/>
        <v>#N/A</v>
      </c>
      <c r="M201" s="1720" t="e">
        <f t="shared" si="24"/>
        <v>#N/A</v>
      </c>
      <c r="N201" s="1353" t="e">
        <f>SUM($M$15:M201)</f>
        <v>#N/A</v>
      </c>
      <c r="O201" s="1353" t="e">
        <f t="shared" si="17"/>
        <v>#DIV/0!</v>
      </c>
      <c r="P201" s="1353" t="e">
        <f>SUM($O$15:O201)</f>
        <v>#DIV/0!</v>
      </c>
    </row>
    <row r="202" spans="2:16">
      <c r="B202" s="1349">
        <f t="shared" si="18"/>
        <v>45570</v>
      </c>
      <c r="C202" s="1350">
        <f t="shared" si="16"/>
        <v>10</v>
      </c>
      <c r="D202" s="1351"/>
      <c r="E202" s="1351"/>
      <c r="F202" s="1351"/>
      <c r="G202" s="1352" t="e">
        <f t="shared" si="19"/>
        <v>#DIV/0!</v>
      </c>
      <c r="H202" s="1353" t="e">
        <f t="shared" si="20"/>
        <v>#DIV/0!</v>
      </c>
      <c r="I202" s="1353" t="e">
        <f>SUM($H$15:H202)</f>
        <v>#DIV/0!</v>
      </c>
      <c r="J202" s="1354"/>
      <c r="K202" s="1355" t="e">
        <f t="shared" si="21"/>
        <v>#N/A</v>
      </c>
      <c r="L202" s="1719" t="e">
        <f t="shared" si="22"/>
        <v>#N/A</v>
      </c>
      <c r="M202" s="1720" t="e">
        <f t="shared" si="24"/>
        <v>#N/A</v>
      </c>
      <c r="N202" s="1353" t="e">
        <f>SUM($M$15:M202)</f>
        <v>#N/A</v>
      </c>
      <c r="O202" s="1353" t="e">
        <f t="shared" si="17"/>
        <v>#DIV/0!</v>
      </c>
      <c r="P202" s="1353" t="e">
        <f>SUM($O$15:O202)</f>
        <v>#DIV/0!</v>
      </c>
    </row>
    <row r="203" spans="2:16">
      <c r="B203" s="1349">
        <f t="shared" si="18"/>
        <v>45571</v>
      </c>
      <c r="C203" s="1350">
        <f t="shared" si="16"/>
        <v>10</v>
      </c>
      <c r="D203" s="1351"/>
      <c r="E203" s="1351"/>
      <c r="F203" s="1351"/>
      <c r="G203" s="1352" t="e">
        <f t="shared" si="19"/>
        <v>#DIV/0!</v>
      </c>
      <c r="H203" s="1353" t="e">
        <f t="shared" si="20"/>
        <v>#DIV/0!</v>
      </c>
      <c r="I203" s="1353" t="e">
        <f>SUM($H$15:H203)</f>
        <v>#DIV/0!</v>
      </c>
      <c r="J203" s="1354"/>
      <c r="K203" s="1355" t="e">
        <f t="shared" si="21"/>
        <v>#N/A</v>
      </c>
      <c r="L203" s="1719" t="e">
        <f t="shared" si="22"/>
        <v>#N/A</v>
      </c>
      <c r="M203" s="1720" t="e">
        <f t="shared" si="24"/>
        <v>#N/A</v>
      </c>
      <c r="N203" s="1353" t="e">
        <f>SUM($M$15:M203)</f>
        <v>#N/A</v>
      </c>
      <c r="O203" s="1353" t="e">
        <f t="shared" si="17"/>
        <v>#DIV/0!</v>
      </c>
      <c r="P203" s="1353" t="e">
        <f>SUM($O$15:O203)</f>
        <v>#DIV/0!</v>
      </c>
    </row>
    <row r="204" spans="2:16">
      <c r="B204" s="1349">
        <f t="shared" si="18"/>
        <v>45572</v>
      </c>
      <c r="C204" s="1350">
        <f t="shared" si="16"/>
        <v>10</v>
      </c>
      <c r="D204" s="1351"/>
      <c r="E204" s="1351"/>
      <c r="F204" s="1351"/>
      <c r="G204" s="1352" t="e">
        <f t="shared" si="19"/>
        <v>#DIV/0!</v>
      </c>
      <c r="H204" s="1353" t="e">
        <f t="shared" si="20"/>
        <v>#DIV/0!</v>
      </c>
      <c r="I204" s="1353" t="e">
        <f>SUM($H$15:H204)</f>
        <v>#DIV/0!</v>
      </c>
      <c r="J204" s="1354"/>
      <c r="K204" s="1355" t="e">
        <f t="shared" si="21"/>
        <v>#N/A</v>
      </c>
      <c r="L204" s="1719" t="e">
        <f t="shared" si="22"/>
        <v>#N/A</v>
      </c>
      <c r="M204" s="1720" t="e">
        <f t="shared" si="24"/>
        <v>#N/A</v>
      </c>
      <c r="N204" s="1353" t="e">
        <f>SUM($M$15:M204)</f>
        <v>#N/A</v>
      </c>
      <c r="O204" s="1353" t="e">
        <f t="shared" si="17"/>
        <v>#DIV/0!</v>
      </c>
      <c r="P204" s="1353" t="e">
        <f>SUM($O$15:O204)</f>
        <v>#DIV/0!</v>
      </c>
    </row>
    <row r="205" spans="2:16">
      <c r="B205" s="1349">
        <f t="shared" si="18"/>
        <v>45573</v>
      </c>
      <c r="C205" s="1350">
        <f t="shared" si="16"/>
        <v>10</v>
      </c>
      <c r="D205" s="1351"/>
      <c r="E205" s="1351"/>
      <c r="F205" s="1351"/>
      <c r="G205" s="1352" t="e">
        <f t="shared" si="19"/>
        <v>#DIV/0!</v>
      </c>
      <c r="H205" s="1353" t="e">
        <f t="shared" si="20"/>
        <v>#DIV/0!</v>
      </c>
      <c r="I205" s="1353" t="e">
        <f>SUM($H$15:H205)</f>
        <v>#DIV/0!</v>
      </c>
      <c r="J205" s="1354"/>
      <c r="K205" s="1355" t="e">
        <f t="shared" si="21"/>
        <v>#N/A</v>
      </c>
      <c r="L205" s="1719" t="e">
        <f t="shared" si="22"/>
        <v>#N/A</v>
      </c>
      <c r="M205" s="1720" t="e">
        <f t="shared" si="24"/>
        <v>#N/A</v>
      </c>
      <c r="N205" s="1353" t="e">
        <f>SUM($M$15:M205)</f>
        <v>#N/A</v>
      </c>
      <c r="O205" s="1353" t="e">
        <f t="shared" si="17"/>
        <v>#DIV/0!</v>
      </c>
      <c r="P205" s="1353" t="e">
        <f>SUM($O$15:O205)</f>
        <v>#DIV/0!</v>
      </c>
    </row>
    <row r="206" spans="2:16">
      <c r="B206" s="1349">
        <f t="shared" si="18"/>
        <v>45574</v>
      </c>
      <c r="C206" s="1350">
        <f t="shared" si="16"/>
        <v>10</v>
      </c>
      <c r="D206" s="1351"/>
      <c r="E206" s="1351"/>
      <c r="F206" s="1351"/>
      <c r="G206" s="1352" t="e">
        <f t="shared" si="19"/>
        <v>#DIV/0!</v>
      </c>
      <c r="H206" s="1353" t="e">
        <f t="shared" si="20"/>
        <v>#DIV/0!</v>
      </c>
      <c r="I206" s="1353" t="e">
        <f>SUM($H$15:H206)</f>
        <v>#DIV/0!</v>
      </c>
      <c r="J206" s="1354"/>
      <c r="K206" s="1355" t="e">
        <f t="shared" si="21"/>
        <v>#N/A</v>
      </c>
      <c r="L206" s="1719" t="e">
        <f t="shared" si="22"/>
        <v>#N/A</v>
      </c>
      <c r="M206" s="1720" t="e">
        <f t="shared" si="24"/>
        <v>#N/A</v>
      </c>
      <c r="N206" s="1353" t="e">
        <f>SUM($M$15:M206)</f>
        <v>#N/A</v>
      </c>
      <c r="O206" s="1353" t="e">
        <f t="shared" si="17"/>
        <v>#DIV/0!</v>
      </c>
      <c r="P206" s="1353" t="e">
        <f>SUM($O$15:O206)</f>
        <v>#DIV/0!</v>
      </c>
    </row>
    <row r="207" spans="2:16">
      <c r="B207" s="1349">
        <f t="shared" si="18"/>
        <v>45575</v>
      </c>
      <c r="C207" s="1350">
        <f t="shared" ref="C207:C270" si="25">MONTH(B207)</f>
        <v>10</v>
      </c>
      <c r="D207" s="1351"/>
      <c r="E207" s="1351"/>
      <c r="F207" s="1351"/>
      <c r="G207" s="1352" t="e">
        <f t="shared" si="19"/>
        <v>#DIV/0!</v>
      </c>
      <c r="H207" s="1353" t="e">
        <f t="shared" si="20"/>
        <v>#DIV/0!</v>
      </c>
      <c r="I207" s="1353" t="e">
        <f>SUM($H$15:H207)</f>
        <v>#DIV/0!</v>
      </c>
      <c r="J207" s="1354"/>
      <c r="K207" s="1355" t="e">
        <f t="shared" si="21"/>
        <v>#N/A</v>
      </c>
      <c r="L207" s="1719" t="e">
        <f t="shared" si="22"/>
        <v>#N/A</v>
      </c>
      <c r="M207" s="1720" t="e">
        <f t="shared" si="24"/>
        <v>#N/A</v>
      </c>
      <c r="N207" s="1353" t="e">
        <f>SUM($M$15:M207)</f>
        <v>#N/A</v>
      </c>
      <c r="O207" s="1353" t="e">
        <f t="shared" ref="O207:O270" si="26">SUM(H207+M207)</f>
        <v>#DIV/0!</v>
      </c>
      <c r="P207" s="1353" t="e">
        <f>SUM($O$15:O207)</f>
        <v>#DIV/0!</v>
      </c>
    </row>
    <row r="208" spans="2:16">
      <c r="B208" s="1349">
        <f t="shared" ref="B208:B271" si="27">B207+1</f>
        <v>45576</v>
      </c>
      <c r="C208" s="1350">
        <f t="shared" si="25"/>
        <v>10</v>
      </c>
      <c r="D208" s="1351"/>
      <c r="E208" s="1351"/>
      <c r="F208" s="1351"/>
      <c r="G208" s="1352" t="e">
        <f t="shared" ref="G208:G271" si="28">((E208-F208)/D208)*100</f>
        <v>#DIV/0!</v>
      </c>
      <c r="H208" s="1353" t="e">
        <f t="shared" ref="H208:H271" si="29">IF(AND(G208&gt;=0,G208&lt;=5),1200-(G208*800),IF(AND(G208&gt;5,G208&lt;75.667),-2800-(300*(G208-5)),-24000))</f>
        <v>#DIV/0!</v>
      </c>
      <c r="I208" s="1353" t="e">
        <f>SUM($H$15:H208)</f>
        <v>#DIV/0!</v>
      </c>
      <c r="J208" s="1354"/>
      <c r="K208" s="1355" t="e">
        <f t="shared" ref="K208:K271" si="30">IF(ISBLANK(J209),#N/A,J209)</f>
        <v>#N/A</v>
      </c>
      <c r="L208" s="1719" t="e">
        <f t="shared" ref="L208:L271" si="31">MAX((J208-K208),(K208-J208))</f>
        <v>#N/A</v>
      </c>
      <c r="M208" s="1720" t="e">
        <f t="shared" si="24"/>
        <v>#N/A</v>
      </c>
      <c r="N208" s="1353" t="e">
        <f>SUM($M$15:M208)</f>
        <v>#N/A</v>
      </c>
      <c r="O208" s="1353" t="e">
        <f t="shared" si="26"/>
        <v>#DIV/0!</v>
      </c>
      <c r="P208" s="1353" t="e">
        <f>SUM($O$15:O208)</f>
        <v>#DIV/0!</v>
      </c>
    </row>
    <row r="209" spans="2:16">
      <c r="B209" s="1349">
        <f t="shared" si="27"/>
        <v>45577</v>
      </c>
      <c r="C209" s="1350">
        <f t="shared" si="25"/>
        <v>10</v>
      </c>
      <c r="D209" s="1351"/>
      <c r="E209" s="1351"/>
      <c r="F209" s="1351"/>
      <c r="G209" s="1352" t="e">
        <f t="shared" si="28"/>
        <v>#DIV/0!</v>
      </c>
      <c r="H209" s="1353" t="e">
        <f t="shared" si="29"/>
        <v>#DIV/0!</v>
      </c>
      <c r="I209" s="1353" t="e">
        <f>SUM($H$15:H209)</f>
        <v>#DIV/0!</v>
      </c>
      <c r="J209" s="1354"/>
      <c r="K209" s="1355" t="e">
        <f t="shared" si="30"/>
        <v>#N/A</v>
      </c>
      <c r="L209" s="1719" t="e">
        <f t="shared" si="31"/>
        <v>#N/A</v>
      </c>
      <c r="M209" s="1720" t="e">
        <f t="shared" si="24"/>
        <v>#N/A</v>
      </c>
      <c r="N209" s="1353" t="e">
        <f>SUM($M$15:M209)</f>
        <v>#N/A</v>
      </c>
      <c r="O209" s="1353" t="e">
        <f t="shared" si="26"/>
        <v>#DIV/0!</v>
      </c>
      <c r="P209" s="1353" t="e">
        <f>SUM($O$15:O209)</f>
        <v>#DIV/0!</v>
      </c>
    </row>
    <row r="210" spans="2:16">
      <c r="B210" s="1349">
        <f t="shared" si="27"/>
        <v>45578</v>
      </c>
      <c r="C210" s="1350">
        <f t="shared" si="25"/>
        <v>10</v>
      </c>
      <c r="D210" s="1351"/>
      <c r="E210" s="1351"/>
      <c r="F210" s="1351"/>
      <c r="G210" s="1352" t="e">
        <f t="shared" si="28"/>
        <v>#DIV/0!</v>
      </c>
      <c r="H210" s="1353" t="e">
        <f t="shared" si="29"/>
        <v>#DIV/0!</v>
      </c>
      <c r="I210" s="1353" t="e">
        <f>SUM($H$15:H210)</f>
        <v>#DIV/0!</v>
      </c>
      <c r="J210" s="1354"/>
      <c r="K210" s="1355" t="e">
        <f t="shared" si="30"/>
        <v>#N/A</v>
      </c>
      <c r="L210" s="1719" t="e">
        <f t="shared" si="31"/>
        <v>#N/A</v>
      </c>
      <c r="M210" s="1720" t="e">
        <f t="shared" si="24"/>
        <v>#N/A</v>
      </c>
      <c r="N210" s="1353" t="e">
        <f>SUM($M$15:M210)</f>
        <v>#N/A</v>
      </c>
      <c r="O210" s="1353" t="e">
        <f t="shared" si="26"/>
        <v>#DIV/0!</v>
      </c>
      <c r="P210" s="1353" t="e">
        <f>SUM($O$15:O210)</f>
        <v>#DIV/0!</v>
      </c>
    </row>
    <row r="211" spans="2:16">
      <c r="B211" s="1349">
        <f t="shared" si="27"/>
        <v>45579</v>
      </c>
      <c r="C211" s="1350">
        <f t="shared" si="25"/>
        <v>10</v>
      </c>
      <c r="D211" s="1351"/>
      <c r="E211" s="1351"/>
      <c r="F211" s="1351"/>
      <c r="G211" s="1352" t="e">
        <f t="shared" si="28"/>
        <v>#DIV/0!</v>
      </c>
      <c r="H211" s="1353" t="e">
        <f t="shared" si="29"/>
        <v>#DIV/0!</v>
      </c>
      <c r="I211" s="1353" t="e">
        <f>SUM($H$15:H211)</f>
        <v>#DIV/0!</v>
      </c>
      <c r="J211" s="1354"/>
      <c r="K211" s="1355" t="e">
        <f t="shared" si="30"/>
        <v>#N/A</v>
      </c>
      <c r="L211" s="1719" t="e">
        <f t="shared" si="31"/>
        <v>#N/A</v>
      </c>
      <c r="M211" s="1720" t="e">
        <f t="shared" si="24"/>
        <v>#N/A</v>
      </c>
      <c r="N211" s="1353" t="e">
        <f>SUM($M$15:M211)</f>
        <v>#N/A</v>
      </c>
      <c r="O211" s="1353" t="e">
        <f t="shared" si="26"/>
        <v>#DIV/0!</v>
      </c>
      <c r="P211" s="1353" t="e">
        <f>SUM($O$15:O211)</f>
        <v>#DIV/0!</v>
      </c>
    </row>
    <row r="212" spans="2:16">
      <c r="B212" s="1349">
        <f t="shared" si="27"/>
        <v>45580</v>
      </c>
      <c r="C212" s="1350">
        <f t="shared" si="25"/>
        <v>10</v>
      </c>
      <c r="D212" s="1351"/>
      <c r="E212" s="1351"/>
      <c r="F212" s="1351"/>
      <c r="G212" s="1352" t="e">
        <f t="shared" si="28"/>
        <v>#DIV/0!</v>
      </c>
      <c r="H212" s="1353" t="e">
        <f t="shared" si="29"/>
        <v>#DIV/0!</v>
      </c>
      <c r="I212" s="1353" t="e">
        <f>SUM($H$15:H212)</f>
        <v>#DIV/0!</v>
      </c>
      <c r="J212" s="1354"/>
      <c r="K212" s="1355" t="e">
        <f t="shared" si="30"/>
        <v>#N/A</v>
      </c>
      <c r="L212" s="1719" t="e">
        <f t="shared" si="31"/>
        <v>#N/A</v>
      </c>
      <c r="M212" s="1720" t="e">
        <f t="shared" si="24"/>
        <v>#N/A</v>
      </c>
      <c r="N212" s="1353" t="e">
        <f>SUM($M$15:M212)</f>
        <v>#N/A</v>
      </c>
      <c r="O212" s="1353" t="e">
        <f t="shared" si="26"/>
        <v>#DIV/0!</v>
      </c>
      <c r="P212" s="1353" t="e">
        <f>SUM($O$15:O212)</f>
        <v>#DIV/0!</v>
      </c>
    </row>
    <row r="213" spans="2:16">
      <c r="B213" s="1349">
        <f t="shared" si="27"/>
        <v>45581</v>
      </c>
      <c r="C213" s="1350">
        <f t="shared" si="25"/>
        <v>10</v>
      </c>
      <c r="D213" s="1351"/>
      <c r="E213" s="1351"/>
      <c r="F213" s="1351"/>
      <c r="G213" s="1352" t="e">
        <f t="shared" si="28"/>
        <v>#DIV/0!</v>
      </c>
      <c r="H213" s="1353" t="e">
        <f t="shared" si="29"/>
        <v>#DIV/0!</v>
      </c>
      <c r="I213" s="1353" t="e">
        <f>SUM($H$15:H213)</f>
        <v>#DIV/0!</v>
      </c>
      <c r="J213" s="1354"/>
      <c r="K213" s="1355" t="e">
        <f t="shared" si="30"/>
        <v>#N/A</v>
      </c>
      <c r="L213" s="1719" t="e">
        <f t="shared" si="31"/>
        <v>#N/A</v>
      </c>
      <c r="M213" s="1720" t="e">
        <f t="shared" si="24"/>
        <v>#N/A</v>
      </c>
      <c r="N213" s="1353" t="e">
        <f>SUM($M$15:M213)</f>
        <v>#N/A</v>
      </c>
      <c r="O213" s="1353" t="e">
        <f t="shared" si="26"/>
        <v>#DIV/0!</v>
      </c>
      <c r="P213" s="1353" t="e">
        <f>SUM($O$15:O213)</f>
        <v>#DIV/0!</v>
      </c>
    </row>
    <row r="214" spans="2:16">
      <c r="B214" s="1349">
        <f t="shared" si="27"/>
        <v>45582</v>
      </c>
      <c r="C214" s="1350">
        <f t="shared" si="25"/>
        <v>10</v>
      </c>
      <c r="D214" s="1351"/>
      <c r="E214" s="1351"/>
      <c r="F214" s="1351"/>
      <c r="G214" s="1352" t="e">
        <f t="shared" si="28"/>
        <v>#DIV/0!</v>
      </c>
      <c r="H214" s="1353" t="e">
        <f t="shared" si="29"/>
        <v>#DIV/0!</v>
      </c>
      <c r="I214" s="1353" t="e">
        <f>SUM($H$15:H214)</f>
        <v>#DIV/0!</v>
      </c>
      <c r="J214" s="1354"/>
      <c r="K214" s="1355" t="e">
        <f t="shared" si="30"/>
        <v>#N/A</v>
      </c>
      <c r="L214" s="1719" t="e">
        <f t="shared" si="31"/>
        <v>#N/A</v>
      </c>
      <c r="M214" s="1720" t="e">
        <f t="shared" si="24"/>
        <v>#N/A</v>
      </c>
      <c r="N214" s="1353" t="e">
        <f>SUM($M$15:M214)</f>
        <v>#N/A</v>
      </c>
      <c r="O214" s="1353" t="e">
        <f t="shared" si="26"/>
        <v>#DIV/0!</v>
      </c>
      <c r="P214" s="1353" t="e">
        <f>SUM($O$15:O214)</f>
        <v>#DIV/0!</v>
      </c>
    </row>
    <row r="215" spans="2:16">
      <c r="B215" s="1349">
        <f t="shared" si="27"/>
        <v>45583</v>
      </c>
      <c r="C215" s="1350">
        <f t="shared" si="25"/>
        <v>10</v>
      </c>
      <c r="D215" s="1351"/>
      <c r="E215" s="1351"/>
      <c r="F215" s="1351"/>
      <c r="G215" s="1352" t="e">
        <f t="shared" si="28"/>
        <v>#DIV/0!</v>
      </c>
      <c r="H215" s="1353" t="e">
        <f t="shared" si="29"/>
        <v>#DIV/0!</v>
      </c>
      <c r="I215" s="1353" t="e">
        <f>SUM($H$15:H215)</f>
        <v>#DIV/0!</v>
      </c>
      <c r="J215" s="1354"/>
      <c r="K215" s="1355" t="e">
        <f t="shared" si="30"/>
        <v>#N/A</v>
      </c>
      <c r="L215" s="1719" t="e">
        <f t="shared" si="31"/>
        <v>#N/A</v>
      </c>
      <c r="M215" s="1720" t="e">
        <f t="shared" si="24"/>
        <v>#N/A</v>
      </c>
      <c r="N215" s="1353" t="e">
        <f>SUM($M$15:M215)</f>
        <v>#N/A</v>
      </c>
      <c r="O215" s="1353" t="e">
        <f t="shared" si="26"/>
        <v>#DIV/0!</v>
      </c>
      <c r="P215" s="1353" t="e">
        <f>SUM($O$15:O215)</f>
        <v>#DIV/0!</v>
      </c>
    </row>
    <row r="216" spans="2:16">
      <c r="B216" s="1349">
        <f t="shared" si="27"/>
        <v>45584</v>
      </c>
      <c r="C216" s="1350">
        <f t="shared" si="25"/>
        <v>10</v>
      </c>
      <c r="D216" s="1351"/>
      <c r="E216" s="1351"/>
      <c r="F216" s="1351"/>
      <c r="G216" s="1352" t="e">
        <f t="shared" si="28"/>
        <v>#DIV/0!</v>
      </c>
      <c r="H216" s="1353" t="e">
        <f t="shared" si="29"/>
        <v>#DIV/0!</v>
      </c>
      <c r="I216" s="1353" t="e">
        <f>SUM($H$15:H216)</f>
        <v>#DIV/0!</v>
      </c>
      <c r="J216" s="1354"/>
      <c r="K216" s="1355" t="e">
        <f t="shared" si="30"/>
        <v>#N/A</v>
      </c>
      <c r="L216" s="1719" t="e">
        <f t="shared" si="31"/>
        <v>#N/A</v>
      </c>
      <c r="M216" s="1720" t="e">
        <f t="shared" si="24"/>
        <v>#N/A</v>
      </c>
      <c r="N216" s="1353" t="e">
        <f>SUM($M$15:M216)</f>
        <v>#N/A</v>
      </c>
      <c r="O216" s="1353" t="e">
        <f t="shared" si="26"/>
        <v>#DIV/0!</v>
      </c>
      <c r="P216" s="1353" t="e">
        <f>SUM($O$15:O216)</f>
        <v>#DIV/0!</v>
      </c>
    </row>
    <row r="217" spans="2:16">
      <c r="B217" s="1349">
        <f t="shared" si="27"/>
        <v>45585</v>
      </c>
      <c r="C217" s="1350">
        <f t="shared" si="25"/>
        <v>10</v>
      </c>
      <c r="D217" s="1351"/>
      <c r="E217" s="1351"/>
      <c r="F217" s="1351"/>
      <c r="G217" s="1352" t="e">
        <f t="shared" si="28"/>
        <v>#DIV/0!</v>
      </c>
      <c r="H217" s="1353" t="e">
        <f t="shared" si="29"/>
        <v>#DIV/0!</v>
      </c>
      <c r="I217" s="1353" t="e">
        <f>SUM($H$15:H217)</f>
        <v>#DIV/0!</v>
      </c>
      <c r="J217" s="1354"/>
      <c r="K217" s="1355" t="e">
        <f t="shared" si="30"/>
        <v>#N/A</v>
      </c>
      <c r="L217" s="1719" t="e">
        <f t="shared" si="31"/>
        <v>#N/A</v>
      </c>
      <c r="M217" s="1720" t="e">
        <f t="shared" si="24"/>
        <v>#N/A</v>
      </c>
      <c r="N217" s="1353" t="e">
        <f>SUM($M$15:M217)</f>
        <v>#N/A</v>
      </c>
      <c r="O217" s="1353" t="e">
        <f t="shared" si="26"/>
        <v>#DIV/0!</v>
      </c>
      <c r="P217" s="1353" t="e">
        <f>SUM($O$15:O217)</f>
        <v>#DIV/0!</v>
      </c>
    </row>
    <row r="218" spans="2:16">
      <c r="B218" s="1349">
        <f t="shared" si="27"/>
        <v>45586</v>
      </c>
      <c r="C218" s="1350">
        <f t="shared" si="25"/>
        <v>10</v>
      </c>
      <c r="D218" s="1351"/>
      <c r="E218" s="1351"/>
      <c r="F218" s="1351"/>
      <c r="G218" s="1352" t="e">
        <f t="shared" si="28"/>
        <v>#DIV/0!</v>
      </c>
      <c r="H218" s="1353" t="e">
        <f t="shared" si="29"/>
        <v>#DIV/0!</v>
      </c>
      <c r="I218" s="1353" t="e">
        <f>SUM($H$15:H218)</f>
        <v>#DIV/0!</v>
      </c>
      <c r="J218" s="1354"/>
      <c r="K218" s="1355" t="e">
        <f t="shared" si="30"/>
        <v>#N/A</v>
      </c>
      <c r="L218" s="1719" t="e">
        <f t="shared" si="31"/>
        <v>#N/A</v>
      </c>
      <c r="M218" s="1720" t="e">
        <f t="shared" si="24"/>
        <v>#N/A</v>
      </c>
      <c r="N218" s="1353" t="e">
        <f>SUM($M$15:M218)</f>
        <v>#N/A</v>
      </c>
      <c r="O218" s="1353" t="e">
        <f t="shared" si="26"/>
        <v>#DIV/0!</v>
      </c>
      <c r="P218" s="1353" t="e">
        <f>SUM($O$15:O218)</f>
        <v>#DIV/0!</v>
      </c>
    </row>
    <row r="219" spans="2:16">
      <c r="B219" s="1349">
        <f t="shared" si="27"/>
        <v>45587</v>
      </c>
      <c r="C219" s="1350">
        <f t="shared" si="25"/>
        <v>10</v>
      </c>
      <c r="D219" s="1351"/>
      <c r="E219" s="1351"/>
      <c r="F219" s="1351"/>
      <c r="G219" s="1352" t="e">
        <f t="shared" si="28"/>
        <v>#DIV/0!</v>
      </c>
      <c r="H219" s="1353" t="e">
        <f t="shared" si="29"/>
        <v>#DIV/0!</v>
      </c>
      <c r="I219" s="1353" t="e">
        <f>SUM($H$15:H219)</f>
        <v>#DIV/0!</v>
      </c>
      <c r="J219" s="1354"/>
      <c r="K219" s="1355" t="e">
        <f t="shared" si="30"/>
        <v>#N/A</v>
      </c>
      <c r="L219" s="1719" t="e">
        <f t="shared" si="31"/>
        <v>#N/A</v>
      </c>
      <c r="M219" s="1720" t="e">
        <f t="shared" si="24"/>
        <v>#N/A</v>
      </c>
      <c r="N219" s="1353" t="e">
        <f>SUM($M$15:M219)</f>
        <v>#N/A</v>
      </c>
      <c r="O219" s="1353" t="e">
        <f t="shared" si="26"/>
        <v>#DIV/0!</v>
      </c>
      <c r="P219" s="1353" t="e">
        <f>SUM($O$15:O219)</f>
        <v>#DIV/0!</v>
      </c>
    </row>
    <row r="220" spans="2:16">
      <c r="B220" s="1349">
        <f t="shared" si="27"/>
        <v>45588</v>
      </c>
      <c r="C220" s="1350">
        <f t="shared" si="25"/>
        <v>10</v>
      </c>
      <c r="D220" s="1351"/>
      <c r="E220" s="1351"/>
      <c r="F220" s="1351"/>
      <c r="G220" s="1352" t="e">
        <f t="shared" si="28"/>
        <v>#DIV/0!</v>
      </c>
      <c r="H220" s="1353" t="e">
        <f t="shared" si="29"/>
        <v>#DIV/0!</v>
      </c>
      <c r="I220" s="1353" t="e">
        <f>SUM($H$15:H220)</f>
        <v>#DIV/0!</v>
      </c>
      <c r="J220" s="1354"/>
      <c r="K220" s="1355" t="e">
        <f t="shared" si="30"/>
        <v>#N/A</v>
      </c>
      <c r="L220" s="1719" t="e">
        <f t="shared" si="31"/>
        <v>#N/A</v>
      </c>
      <c r="M220" s="1720" t="e">
        <f t="shared" si="24"/>
        <v>#N/A</v>
      </c>
      <c r="N220" s="1353" t="e">
        <f>SUM($M$15:M220)</f>
        <v>#N/A</v>
      </c>
      <c r="O220" s="1353" t="e">
        <f t="shared" si="26"/>
        <v>#DIV/0!</v>
      </c>
      <c r="P220" s="1353" t="e">
        <f>SUM($O$15:O220)</f>
        <v>#DIV/0!</v>
      </c>
    </row>
    <row r="221" spans="2:16">
      <c r="B221" s="1349">
        <f t="shared" si="27"/>
        <v>45589</v>
      </c>
      <c r="C221" s="1350">
        <f t="shared" si="25"/>
        <v>10</v>
      </c>
      <c r="D221" s="1351"/>
      <c r="E221" s="1351"/>
      <c r="F221" s="1351"/>
      <c r="G221" s="1352" t="e">
        <f t="shared" si="28"/>
        <v>#DIV/0!</v>
      </c>
      <c r="H221" s="1353" t="e">
        <f t="shared" si="29"/>
        <v>#DIV/0!</v>
      </c>
      <c r="I221" s="1353" t="e">
        <f>SUM($H$15:H221)</f>
        <v>#DIV/0!</v>
      </c>
      <c r="J221" s="1354"/>
      <c r="K221" s="1355" t="e">
        <f t="shared" si="30"/>
        <v>#N/A</v>
      </c>
      <c r="L221" s="1719" t="e">
        <f t="shared" si="31"/>
        <v>#N/A</v>
      </c>
      <c r="M221" s="1720" t="e">
        <f t="shared" si="24"/>
        <v>#N/A</v>
      </c>
      <c r="N221" s="1353" t="e">
        <f>SUM($M$15:M221)</f>
        <v>#N/A</v>
      </c>
      <c r="O221" s="1353" t="e">
        <f t="shared" si="26"/>
        <v>#DIV/0!</v>
      </c>
      <c r="P221" s="1353" t="e">
        <f>SUM($O$15:O221)</f>
        <v>#DIV/0!</v>
      </c>
    </row>
    <row r="222" spans="2:16">
      <c r="B222" s="1349">
        <f t="shared" si="27"/>
        <v>45590</v>
      </c>
      <c r="C222" s="1350">
        <f t="shared" si="25"/>
        <v>10</v>
      </c>
      <c r="D222" s="1351"/>
      <c r="E222" s="1351"/>
      <c r="F222" s="1351"/>
      <c r="G222" s="1352" t="e">
        <f t="shared" si="28"/>
        <v>#DIV/0!</v>
      </c>
      <c r="H222" s="1353" t="e">
        <f t="shared" si="29"/>
        <v>#DIV/0!</v>
      </c>
      <c r="I222" s="1353" t="e">
        <f>SUM($H$15:H222)</f>
        <v>#DIV/0!</v>
      </c>
      <c r="J222" s="1354"/>
      <c r="K222" s="1355" t="e">
        <f t="shared" si="30"/>
        <v>#N/A</v>
      </c>
      <c r="L222" s="1719" t="e">
        <f t="shared" si="31"/>
        <v>#N/A</v>
      </c>
      <c r="M222" s="1720" t="e">
        <f t="shared" si="24"/>
        <v>#N/A</v>
      </c>
      <c r="N222" s="1353" t="e">
        <f>SUM($M$15:M222)</f>
        <v>#N/A</v>
      </c>
      <c r="O222" s="1353" t="e">
        <f t="shared" si="26"/>
        <v>#DIV/0!</v>
      </c>
      <c r="P222" s="1353" t="e">
        <f>SUM($O$15:O222)</f>
        <v>#DIV/0!</v>
      </c>
    </row>
    <row r="223" spans="2:16">
      <c r="B223" s="1349">
        <f t="shared" si="27"/>
        <v>45591</v>
      </c>
      <c r="C223" s="1350">
        <f t="shared" si="25"/>
        <v>10</v>
      </c>
      <c r="D223" s="1351"/>
      <c r="E223" s="1351"/>
      <c r="F223" s="1351"/>
      <c r="G223" s="1352" t="e">
        <f t="shared" si="28"/>
        <v>#DIV/0!</v>
      </c>
      <c r="H223" s="1353" t="e">
        <f t="shared" si="29"/>
        <v>#DIV/0!</v>
      </c>
      <c r="I223" s="1353" t="e">
        <f>SUM($H$15:H223)</f>
        <v>#DIV/0!</v>
      </c>
      <c r="J223" s="1354"/>
      <c r="K223" s="1355" t="e">
        <f t="shared" si="30"/>
        <v>#N/A</v>
      </c>
      <c r="L223" s="1719" t="e">
        <f t="shared" si="31"/>
        <v>#N/A</v>
      </c>
      <c r="M223" s="1720" t="e">
        <f t="shared" si="24"/>
        <v>#N/A</v>
      </c>
      <c r="N223" s="1353" t="e">
        <f>SUM($M$15:M223)</f>
        <v>#N/A</v>
      </c>
      <c r="O223" s="1353" t="e">
        <f t="shared" si="26"/>
        <v>#DIV/0!</v>
      </c>
      <c r="P223" s="1353" t="e">
        <f>SUM($O$15:O223)</f>
        <v>#DIV/0!</v>
      </c>
    </row>
    <row r="224" spans="2:16">
      <c r="B224" s="1349">
        <f t="shared" si="27"/>
        <v>45592</v>
      </c>
      <c r="C224" s="1350">
        <f t="shared" si="25"/>
        <v>10</v>
      </c>
      <c r="D224" s="1351"/>
      <c r="E224" s="1351"/>
      <c r="F224" s="1351"/>
      <c r="G224" s="1352" t="e">
        <f t="shared" si="28"/>
        <v>#DIV/0!</v>
      </c>
      <c r="H224" s="1353" t="e">
        <f t="shared" si="29"/>
        <v>#DIV/0!</v>
      </c>
      <c r="I224" s="1353" t="e">
        <f>SUM($H$15:H224)</f>
        <v>#DIV/0!</v>
      </c>
      <c r="J224" s="1354"/>
      <c r="K224" s="1355" t="e">
        <f t="shared" si="30"/>
        <v>#N/A</v>
      </c>
      <c r="L224" s="1719" t="e">
        <f t="shared" si="31"/>
        <v>#N/A</v>
      </c>
      <c r="M224" s="1720" t="e">
        <f t="shared" si="24"/>
        <v>#N/A</v>
      </c>
      <c r="N224" s="1353" t="e">
        <f>SUM($M$15:M224)</f>
        <v>#N/A</v>
      </c>
      <c r="O224" s="1353" t="e">
        <f t="shared" si="26"/>
        <v>#DIV/0!</v>
      </c>
      <c r="P224" s="1353" t="e">
        <f>SUM($O$15:O224)</f>
        <v>#DIV/0!</v>
      </c>
    </row>
    <row r="225" spans="2:16">
      <c r="B225" s="1349">
        <f t="shared" si="27"/>
        <v>45593</v>
      </c>
      <c r="C225" s="1350">
        <f t="shared" si="25"/>
        <v>10</v>
      </c>
      <c r="D225" s="1351"/>
      <c r="E225" s="1351"/>
      <c r="F225" s="1351"/>
      <c r="G225" s="1352" t="e">
        <f t="shared" si="28"/>
        <v>#DIV/0!</v>
      </c>
      <c r="H225" s="1353" t="e">
        <f t="shared" si="29"/>
        <v>#DIV/0!</v>
      </c>
      <c r="I225" s="1353" t="e">
        <f>SUM($H$15:H225)</f>
        <v>#DIV/0!</v>
      </c>
      <c r="J225" s="1354"/>
      <c r="K225" s="1355" t="e">
        <f t="shared" si="30"/>
        <v>#N/A</v>
      </c>
      <c r="L225" s="1719" t="e">
        <f t="shared" si="31"/>
        <v>#N/A</v>
      </c>
      <c r="M225" s="1720" t="e">
        <f t="shared" si="24"/>
        <v>#N/A</v>
      </c>
      <c r="N225" s="1353" t="e">
        <f>SUM($M$15:M225)</f>
        <v>#N/A</v>
      </c>
      <c r="O225" s="1353" t="e">
        <f t="shared" si="26"/>
        <v>#DIV/0!</v>
      </c>
      <c r="P225" s="1353" t="e">
        <f>SUM($O$15:O225)</f>
        <v>#DIV/0!</v>
      </c>
    </row>
    <row r="226" spans="2:16">
      <c r="B226" s="1349">
        <f t="shared" si="27"/>
        <v>45594</v>
      </c>
      <c r="C226" s="1350">
        <f t="shared" si="25"/>
        <v>10</v>
      </c>
      <c r="D226" s="1351"/>
      <c r="E226" s="1351"/>
      <c r="F226" s="1351"/>
      <c r="G226" s="1352" t="e">
        <f t="shared" si="28"/>
        <v>#DIV/0!</v>
      </c>
      <c r="H226" s="1353" t="e">
        <f t="shared" si="29"/>
        <v>#DIV/0!</v>
      </c>
      <c r="I226" s="1353" t="e">
        <f>SUM($H$15:H226)</f>
        <v>#DIV/0!</v>
      </c>
      <c r="J226" s="1354"/>
      <c r="K226" s="1355" t="e">
        <f t="shared" si="30"/>
        <v>#N/A</v>
      </c>
      <c r="L226" s="1719" t="e">
        <f t="shared" si="31"/>
        <v>#N/A</v>
      </c>
      <c r="M226" s="1720" t="e">
        <f t="shared" si="24"/>
        <v>#N/A</v>
      </c>
      <c r="N226" s="1353" t="e">
        <f>SUM($M$15:M226)</f>
        <v>#N/A</v>
      </c>
      <c r="O226" s="1353" t="e">
        <f t="shared" si="26"/>
        <v>#DIV/0!</v>
      </c>
      <c r="P226" s="1353" t="e">
        <f>SUM($O$15:O226)</f>
        <v>#DIV/0!</v>
      </c>
    </row>
    <row r="227" spans="2:16">
      <c r="B227" s="1349">
        <f t="shared" si="27"/>
        <v>45595</v>
      </c>
      <c r="C227" s="1350">
        <f t="shared" si="25"/>
        <v>10</v>
      </c>
      <c r="D227" s="1351"/>
      <c r="E227" s="1351"/>
      <c r="F227" s="1351"/>
      <c r="G227" s="1352" t="e">
        <f t="shared" si="28"/>
        <v>#DIV/0!</v>
      </c>
      <c r="H227" s="1353" t="e">
        <f t="shared" si="29"/>
        <v>#DIV/0!</v>
      </c>
      <c r="I227" s="1353" t="e">
        <f>SUM($H$15:H227)</f>
        <v>#DIV/0!</v>
      </c>
      <c r="J227" s="1354"/>
      <c r="K227" s="1355" t="e">
        <f t="shared" si="30"/>
        <v>#N/A</v>
      </c>
      <c r="L227" s="1719" t="e">
        <f t="shared" si="31"/>
        <v>#N/A</v>
      </c>
      <c r="M227" s="1720" t="e">
        <f t="shared" si="24"/>
        <v>#N/A</v>
      </c>
      <c r="N227" s="1353" t="e">
        <f>SUM($M$15:M227)</f>
        <v>#N/A</v>
      </c>
      <c r="O227" s="1353" t="e">
        <f t="shared" si="26"/>
        <v>#DIV/0!</v>
      </c>
      <c r="P227" s="1353" t="e">
        <f>SUM($O$15:O227)</f>
        <v>#DIV/0!</v>
      </c>
    </row>
    <row r="228" spans="2:16">
      <c r="B228" s="1349">
        <f t="shared" si="27"/>
        <v>45596</v>
      </c>
      <c r="C228" s="1350">
        <f t="shared" si="25"/>
        <v>10</v>
      </c>
      <c r="D228" s="1351"/>
      <c r="E228" s="1351"/>
      <c r="F228" s="1351"/>
      <c r="G228" s="1352" t="e">
        <f t="shared" si="28"/>
        <v>#DIV/0!</v>
      </c>
      <c r="H228" s="1353" t="e">
        <f t="shared" si="29"/>
        <v>#DIV/0!</v>
      </c>
      <c r="I228" s="1353" t="e">
        <f>SUM($H$15:H228)</f>
        <v>#DIV/0!</v>
      </c>
      <c r="J228" s="1354"/>
      <c r="K228" s="1355" t="e">
        <f t="shared" si="30"/>
        <v>#N/A</v>
      </c>
      <c r="L228" s="1719" t="e">
        <f t="shared" si="31"/>
        <v>#N/A</v>
      </c>
      <c r="M228" s="1720" t="e">
        <f t="shared" si="24"/>
        <v>#N/A</v>
      </c>
      <c r="N228" s="1353" t="e">
        <f>SUM($M$15:M228)</f>
        <v>#N/A</v>
      </c>
      <c r="O228" s="1353" t="e">
        <f t="shared" si="26"/>
        <v>#DIV/0!</v>
      </c>
      <c r="P228" s="1353" t="e">
        <f>SUM($O$15:O228)</f>
        <v>#DIV/0!</v>
      </c>
    </row>
    <row r="229" spans="2:16">
      <c r="B229" s="1349">
        <f t="shared" si="27"/>
        <v>45597</v>
      </c>
      <c r="C229" s="1350">
        <f t="shared" si="25"/>
        <v>11</v>
      </c>
      <c r="D229" s="1351"/>
      <c r="E229" s="1351"/>
      <c r="F229" s="1351"/>
      <c r="G229" s="1352" t="e">
        <f t="shared" si="28"/>
        <v>#DIV/0!</v>
      </c>
      <c r="H229" s="1353" t="e">
        <f t="shared" si="29"/>
        <v>#DIV/0!</v>
      </c>
      <c r="I229" s="1353" t="e">
        <f>SUM($H$15:H229)</f>
        <v>#DIV/0!</v>
      </c>
      <c r="J229" s="1354"/>
      <c r="K229" s="1355" t="e">
        <f t="shared" si="30"/>
        <v>#N/A</v>
      </c>
      <c r="L229" s="1719" t="e">
        <f t="shared" si="31"/>
        <v>#N/A</v>
      </c>
      <c r="M229" s="1720" t="e">
        <f t="shared" si="24"/>
        <v>#N/A</v>
      </c>
      <c r="N229" s="1353" t="e">
        <f>SUM($M$15:M229)</f>
        <v>#N/A</v>
      </c>
      <c r="O229" s="1353" t="e">
        <f t="shared" si="26"/>
        <v>#DIV/0!</v>
      </c>
      <c r="P229" s="1353" t="e">
        <f>SUM($O$15:O229)</f>
        <v>#DIV/0!</v>
      </c>
    </row>
    <row r="230" spans="2:16">
      <c r="B230" s="1349">
        <f t="shared" si="27"/>
        <v>45598</v>
      </c>
      <c r="C230" s="1350">
        <f t="shared" si="25"/>
        <v>11</v>
      </c>
      <c r="D230" s="1351"/>
      <c r="E230" s="1351"/>
      <c r="F230" s="1351"/>
      <c r="G230" s="1352" t="e">
        <f t="shared" si="28"/>
        <v>#DIV/0!</v>
      </c>
      <c r="H230" s="1353" t="e">
        <f t="shared" si="29"/>
        <v>#DIV/0!</v>
      </c>
      <c r="I230" s="1353" t="e">
        <f>SUM($H$15:H230)</f>
        <v>#DIV/0!</v>
      </c>
      <c r="J230" s="1354"/>
      <c r="K230" s="1355" t="e">
        <f t="shared" si="30"/>
        <v>#N/A</v>
      </c>
      <c r="L230" s="1719" t="e">
        <f t="shared" si="31"/>
        <v>#N/A</v>
      </c>
      <c r="M230" s="1720" t="e">
        <f t="shared" si="24"/>
        <v>#N/A</v>
      </c>
      <c r="N230" s="1353" t="e">
        <f>SUM($M$15:M230)</f>
        <v>#N/A</v>
      </c>
      <c r="O230" s="1353" t="e">
        <f t="shared" si="26"/>
        <v>#DIV/0!</v>
      </c>
      <c r="P230" s="1353" t="e">
        <f>SUM($O$15:O230)</f>
        <v>#DIV/0!</v>
      </c>
    </row>
    <row r="231" spans="2:16">
      <c r="B231" s="1349">
        <f t="shared" si="27"/>
        <v>45599</v>
      </c>
      <c r="C231" s="1350">
        <f t="shared" si="25"/>
        <v>11</v>
      </c>
      <c r="D231" s="1351"/>
      <c r="E231" s="1351"/>
      <c r="F231" s="1351"/>
      <c r="G231" s="1352" t="e">
        <f t="shared" si="28"/>
        <v>#DIV/0!</v>
      </c>
      <c r="H231" s="1353" t="e">
        <f t="shared" si="29"/>
        <v>#DIV/0!</v>
      </c>
      <c r="I231" s="1353" t="e">
        <f>SUM($H$15:H231)</f>
        <v>#DIV/0!</v>
      </c>
      <c r="J231" s="1354"/>
      <c r="K231" s="1355" t="e">
        <f t="shared" si="30"/>
        <v>#N/A</v>
      </c>
      <c r="L231" s="1719" t="e">
        <f t="shared" si="31"/>
        <v>#N/A</v>
      </c>
      <c r="M231" s="1720" t="e">
        <f t="shared" si="24"/>
        <v>#N/A</v>
      </c>
      <c r="N231" s="1353" t="e">
        <f>SUM($M$15:M231)</f>
        <v>#N/A</v>
      </c>
      <c r="O231" s="1353" t="e">
        <f t="shared" si="26"/>
        <v>#DIV/0!</v>
      </c>
      <c r="P231" s="1353" t="e">
        <f>SUM($O$15:O231)</f>
        <v>#DIV/0!</v>
      </c>
    </row>
    <row r="232" spans="2:16">
      <c r="B232" s="1349">
        <f t="shared" si="27"/>
        <v>45600</v>
      </c>
      <c r="C232" s="1350">
        <f t="shared" si="25"/>
        <v>11</v>
      </c>
      <c r="D232" s="1351"/>
      <c r="E232" s="1351"/>
      <c r="F232" s="1351"/>
      <c r="G232" s="1352" t="e">
        <f t="shared" si="28"/>
        <v>#DIV/0!</v>
      </c>
      <c r="H232" s="1353" t="e">
        <f t="shared" si="29"/>
        <v>#DIV/0!</v>
      </c>
      <c r="I232" s="1353" t="e">
        <f>SUM($H$15:H232)</f>
        <v>#DIV/0!</v>
      </c>
      <c r="J232" s="1354"/>
      <c r="K232" s="1355" t="e">
        <f t="shared" si="30"/>
        <v>#N/A</v>
      </c>
      <c r="L232" s="1719" t="e">
        <f t="shared" si="31"/>
        <v>#N/A</v>
      </c>
      <c r="M232" s="1720" t="e">
        <f t="shared" si="24"/>
        <v>#N/A</v>
      </c>
      <c r="N232" s="1353" t="e">
        <f>SUM($M$15:M232)</f>
        <v>#N/A</v>
      </c>
      <c r="O232" s="1353" t="e">
        <f t="shared" si="26"/>
        <v>#DIV/0!</v>
      </c>
      <c r="P232" s="1353" t="e">
        <f>SUM($O$15:O232)</f>
        <v>#DIV/0!</v>
      </c>
    </row>
    <row r="233" spans="2:16">
      <c r="B233" s="1349">
        <f t="shared" si="27"/>
        <v>45601</v>
      </c>
      <c r="C233" s="1350">
        <f t="shared" si="25"/>
        <v>11</v>
      </c>
      <c r="D233" s="1351"/>
      <c r="E233" s="1351"/>
      <c r="F233" s="1351"/>
      <c r="G233" s="1352" t="e">
        <f t="shared" si="28"/>
        <v>#DIV/0!</v>
      </c>
      <c r="H233" s="1353" t="e">
        <f t="shared" si="29"/>
        <v>#DIV/0!</v>
      </c>
      <c r="I233" s="1353" t="e">
        <f>SUM($H$15:H233)</f>
        <v>#DIV/0!</v>
      </c>
      <c r="J233" s="1354"/>
      <c r="K233" s="1355" t="e">
        <f t="shared" si="30"/>
        <v>#N/A</v>
      </c>
      <c r="L233" s="1719" t="e">
        <f t="shared" si="31"/>
        <v>#N/A</v>
      </c>
      <c r="M233" s="1720" t="e">
        <f t="shared" si="24"/>
        <v>#N/A</v>
      </c>
      <c r="N233" s="1353" t="e">
        <f>SUM($M$15:M233)</f>
        <v>#N/A</v>
      </c>
      <c r="O233" s="1353" t="e">
        <f t="shared" si="26"/>
        <v>#DIV/0!</v>
      </c>
      <c r="P233" s="1353" t="e">
        <f>SUM($O$15:O233)</f>
        <v>#DIV/0!</v>
      </c>
    </row>
    <row r="234" spans="2:16">
      <c r="B234" s="1349">
        <f t="shared" si="27"/>
        <v>45602</v>
      </c>
      <c r="C234" s="1350">
        <f t="shared" si="25"/>
        <v>11</v>
      </c>
      <c r="D234" s="1351"/>
      <c r="E234" s="1351"/>
      <c r="F234" s="1351"/>
      <c r="G234" s="1352" t="e">
        <f t="shared" si="28"/>
        <v>#DIV/0!</v>
      </c>
      <c r="H234" s="1353" t="e">
        <f t="shared" si="29"/>
        <v>#DIV/0!</v>
      </c>
      <c r="I234" s="1353" t="e">
        <f>SUM($H$15:H234)</f>
        <v>#DIV/0!</v>
      </c>
      <c r="J234" s="1354"/>
      <c r="K234" s="1355" t="e">
        <f t="shared" si="30"/>
        <v>#N/A</v>
      </c>
      <c r="L234" s="1719" t="e">
        <f t="shared" si="31"/>
        <v>#N/A</v>
      </c>
      <c r="M234" s="1720" t="e">
        <f t="shared" si="24"/>
        <v>#N/A</v>
      </c>
      <c r="N234" s="1353" t="e">
        <f>SUM($M$15:M234)</f>
        <v>#N/A</v>
      </c>
      <c r="O234" s="1353" t="e">
        <f t="shared" si="26"/>
        <v>#DIV/0!</v>
      </c>
      <c r="P234" s="1353" t="e">
        <f>SUM($O$15:O234)</f>
        <v>#DIV/0!</v>
      </c>
    </row>
    <row r="235" spans="2:16">
      <c r="B235" s="1349">
        <f t="shared" si="27"/>
        <v>45603</v>
      </c>
      <c r="C235" s="1350">
        <f t="shared" si="25"/>
        <v>11</v>
      </c>
      <c r="D235" s="1351"/>
      <c r="E235" s="1351"/>
      <c r="F235" s="1351"/>
      <c r="G235" s="1352" t="e">
        <f t="shared" si="28"/>
        <v>#DIV/0!</v>
      </c>
      <c r="H235" s="1353" t="e">
        <f t="shared" si="29"/>
        <v>#DIV/0!</v>
      </c>
      <c r="I235" s="1353" t="e">
        <f>SUM($H$15:H235)</f>
        <v>#DIV/0!</v>
      </c>
      <c r="J235" s="1354"/>
      <c r="K235" s="1355" t="e">
        <f t="shared" si="30"/>
        <v>#N/A</v>
      </c>
      <c r="L235" s="1719" t="e">
        <f t="shared" si="31"/>
        <v>#N/A</v>
      </c>
      <c r="M235" s="1720" t="e">
        <f t="shared" si="24"/>
        <v>#N/A</v>
      </c>
      <c r="N235" s="1353" t="e">
        <f>SUM($M$15:M235)</f>
        <v>#N/A</v>
      </c>
      <c r="O235" s="1353" t="e">
        <f t="shared" si="26"/>
        <v>#DIV/0!</v>
      </c>
      <c r="P235" s="1353" t="e">
        <f>SUM($O$15:O235)</f>
        <v>#DIV/0!</v>
      </c>
    </row>
    <row r="236" spans="2:16">
      <c r="B236" s="1349">
        <f t="shared" si="27"/>
        <v>45604</v>
      </c>
      <c r="C236" s="1350">
        <f t="shared" si="25"/>
        <v>11</v>
      </c>
      <c r="D236" s="1351"/>
      <c r="E236" s="1351"/>
      <c r="F236" s="1351"/>
      <c r="G236" s="1352" t="e">
        <f t="shared" si="28"/>
        <v>#DIV/0!</v>
      </c>
      <c r="H236" s="1353" t="e">
        <f t="shared" si="29"/>
        <v>#DIV/0!</v>
      </c>
      <c r="I236" s="1353" t="e">
        <f>SUM($H$15:H236)</f>
        <v>#DIV/0!</v>
      </c>
      <c r="J236" s="1354"/>
      <c r="K236" s="1355" t="e">
        <f t="shared" si="30"/>
        <v>#N/A</v>
      </c>
      <c r="L236" s="1719" t="e">
        <f t="shared" si="31"/>
        <v>#N/A</v>
      </c>
      <c r="M236" s="1720" t="e">
        <f t="shared" si="24"/>
        <v>#N/A</v>
      </c>
      <c r="N236" s="1353" t="e">
        <f>SUM($M$15:M236)</f>
        <v>#N/A</v>
      </c>
      <c r="O236" s="1353" t="e">
        <f t="shared" si="26"/>
        <v>#DIV/0!</v>
      </c>
      <c r="P236" s="1353" t="e">
        <f>SUM($O$15:O236)</f>
        <v>#DIV/0!</v>
      </c>
    </row>
    <row r="237" spans="2:16">
      <c r="B237" s="1349">
        <f t="shared" si="27"/>
        <v>45605</v>
      </c>
      <c r="C237" s="1350">
        <f t="shared" si="25"/>
        <v>11</v>
      </c>
      <c r="D237" s="1351"/>
      <c r="E237" s="1351"/>
      <c r="F237" s="1351"/>
      <c r="G237" s="1352" t="e">
        <f t="shared" si="28"/>
        <v>#DIV/0!</v>
      </c>
      <c r="H237" s="1353" t="e">
        <f t="shared" si="29"/>
        <v>#DIV/0!</v>
      </c>
      <c r="I237" s="1353" t="e">
        <f>SUM($H$15:H237)</f>
        <v>#DIV/0!</v>
      </c>
      <c r="J237" s="1354"/>
      <c r="K237" s="1355" t="e">
        <f t="shared" si="30"/>
        <v>#N/A</v>
      </c>
      <c r="L237" s="1719" t="e">
        <f t="shared" si="31"/>
        <v>#N/A</v>
      </c>
      <c r="M237" s="1720" t="e">
        <f t="shared" si="24"/>
        <v>#N/A</v>
      </c>
      <c r="N237" s="1353" t="e">
        <f>SUM($M$15:M237)</f>
        <v>#N/A</v>
      </c>
      <c r="O237" s="1353" t="e">
        <f t="shared" si="26"/>
        <v>#DIV/0!</v>
      </c>
      <c r="P237" s="1353" t="e">
        <f>SUM($O$15:O237)</f>
        <v>#DIV/0!</v>
      </c>
    </row>
    <row r="238" spans="2:16">
      <c r="B238" s="1349">
        <f t="shared" si="27"/>
        <v>45606</v>
      </c>
      <c r="C238" s="1350">
        <f t="shared" si="25"/>
        <v>11</v>
      </c>
      <c r="D238" s="1351"/>
      <c r="E238" s="1351"/>
      <c r="F238" s="1351"/>
      <c r="G238" s="1352" t="e">
        <f t="shared" si="28"/>
        <v>#DIV/0!</v>
      </c>
      <c r="H238" s="1353" t="e">
        <f t="shared" si="29"/>
        <v>#DIV/0!</v>
      </c>
      <c r="I238" s="1353" t="e">
        <f>SUM($H$15:H238)</f>
        <v>#DIV/0!</v>
      </c>
      <c r="J238" s="1354"/>
      <c r="K238" s="1355" t="e">
        <f t="shared" si="30"/>
        <v>#N/A</v>
      </c>
      <c r="L238" s="1719" t="e">
        <f t="shared" si="31"/>
        <v>#N/A</v>
      </c>
      <c r="M238" s="1720" t="e">
        <f t="shared" si="24"/>
        <v>#N/A</v>
      </c>
      <c r="N238" s="1353" t="e">
        <f>SUM($M$15:M238)</f>
        <v>#N/A</v>
      </c>
      <c r="O238" s="1353" t="e">
        <f t="shared" si="26"/>
        <v>#DIV/0!</v>
      </c>
      <c r="P238" s="1353" t="e">
        <f>SUM($O$15:O238)</f>
        <v>#DIV/0!</v>
      </c>
    </row>
    <row r="239" spans="2:16">
      <c r="B239" s="1349">
        <f t="shared" si="27"/>
        <v>45607</v>
      </c>
      <c r="C239" s="1350">
        <f t="shared" si="25"/>
        <v>11</v>
      </c>
      <c r="D239" s="1351"/>
      <c r="E239" s="1351"/>
      <c r="F239" s="1351"/>
      <c r="G239" s="1352" t="e">
        <f t="shared" si="28"/>
        <v>#DIV/0!</v>
      </c>
      <c r="H239" s="1353" t="e">
        <f t="shared" si="29"/>
        <v>#DIV/0!</v>
      </c>
      <c r="I239" s="1353" t="e">
        <f>SUM($H$15:H239)</f>
        <v>#DIV/0!</v>
      </c>
      <c r="J239" s="1354"/>
      <c r="K239" s="1355" t="e">
        <f t="shared" si="30"/>
        <v>#N/A</v>
      </c>
      <c r="L239" s="1719" t="e">
        <f t="shared" si="31"/>
        <v>#N/A</v>
      </c>
      <c r="M239" s="1720" t="e">
        <f t="shared" si="24"/>
        <v>#N/A</v>
      </c>
      <c r="N239" s="1353" t="e">
        <f>SUM($M$15:M239)</f>
        <v>#N/A</v>
      </c>
      <c r="O239" s="1353" t="e">
        <f t="shared" si="26"/>
        <v>#DIV/0!</v>
      </c>
      <c r="P239" s="1353" t="e">
        <f>SUM($O$15:O239)</f>
        <v>#DIV/0!</v>
      </c>
    </row>
    <row r="240" spans="2:16">
      <c r="B240" s="1349">
        <f t="shared" si="27"/>
        <v>45608</v>
      </c>
      <c r="C240" s="1350">
        <f t="shared" si="25"/>
        <v>11</v>
      </c>
      <c r="D240" s="1351"/>
      <c r="E240" s="1351"/>
      <c r="F240" s="1351"/>
      <c r="G240" s="1352" t="e">
        <f t="shared" si="28"/>
        <v>#DIV/0!</v>
      </c>
      <c r="H240" s="1353" t="e">
        <f t="shared" si="29"/>
        <v>#DIV/0!</v>
      </c>
      <c r="I240" s="1353" t="e">
        <f>SUM($H$15:H240)</f>
        <v>#DIV/0!</v>
      </c>
      <c r="J240" s="1354"/>
      <c r="K240" s="1355" t="e">
        <f t="shared" si="30"/>
        <v>#N/A</v>
      </c>
      <c r="L240" s="1719" t="e">
        <f t="shared" si="31"/>
        <v>#N/A</v>
      </c>
      <c r="M240" s="1720" t="e">
        <f t="shared" si="24"/>
        <v>#N/A</v>
      </c>
      <c r="N240" s="1353" t="e">
        <f>SUM($M$15:M240)</f>
        <v>#N/A</v>
      </c>
      <c r="O240" s="1353" t="e">
        <f t="shared" si="26"/>
        <v>#DIV/0!</v>
      </c>
      <c r="P240" s="1353" t="e">
        <f>SUM($O$15:O240)</f>
        <v>#DIV/0!</v>
      </c>
    </row>
    <row r="241" spans="2:16">
      <c r="B241" s="1349">
        <f t="shared" si="27"/>
        <v>45609</v>
      </c>
      <c r="C241" s="1350">
        <f t="shared" si="25"/>
        <v>11</v>
      </c>
      <c r="D241" s="1351"/>
      <c r="E241" s="1351"/>
      <c r="F241" s="1351"/>
      <c r="G241" s="1352" t="e">
        <f t="shared" si="28"/>
        <v>#DIV/0!</v>
      </c>
      <c r="H241" s="1353" t="e">
        <f t="shared" si="29"/>
        <v>#DIV/0!</v>
      </c>
      <c r="I241" s="1353" t="e">
        <f>SUM($H$15:H241)</f>
        <v>#DIV/0!</v>
      </c>
      <c r="J241" s="1354"/>
      <c r="K241" s="1355" t="e">
        <f t="shared" si="30"/>
        <v>#N/A</v>
      </c>
      <c r="L241" s="1719" t="e">
        <f t="shared" si="31"/>
        <v>#N/A</v>
      </c>
      <c r="M241" s="1720" t="e">
        <f t="shared" si="24"/>
        <v>#N/A</v>
      </c>
      <c r="N241" s="1353" t="e">
        <f>SUM($M$15:M241)</f>
        <v>#N/A</v>
      </c>
      <c r="O241" s="1353" t="e">
        <f t="shared" si="26"/>
        <v>#DIV/0!</v>
      </c>
      <c r="P241" s="1353" t="e">
        <f>SUM($O$15:O241)</f>
        <v>#DIV/0!</v>
      </c>
    </row>
    <row r="242" spans="2:16">
      <c r="B242" s="1349">
        <f t="shared" si="27"/>
        <v>45610</v>
      </c>
      <c r="C242" s="1350">
        <f t="shared" si="25"/>
        <v>11</v>
      </c>
      <c r="D242" s="1351"/>
      <c r="E242" s="1351"/>
      <c r="F242" s="1351"/>
      <c r="G242" s="1352" t="e">
        <f t="shared" si="28"/>
        <v>#DIV/0!</v>
      </c>
      <c r="H242" s="1353" t="e">
        <f t="shared" si="29"/>
        <v>#DIV/0!</v>
      </c>
      <c r="I242" s="1353" t="e">
        <f>SUM($H$15:H242)</f>
        <v>#DIV/0!</v>
      </c>
      <c r="J242" s="1354"/>
      <c r="K242" s="1355" t="e">
        <f t="shared" si="30"/>
        <v>#N/A</v>
      </c>
      <c r="L242" s="1719" t="e">
        <f t="shared" si="31"/>
        <v>#N/A</v>
      </c>
      <c r="M242" s="1720" t="e">
        <f t="shared" si="24"/>
        <v>#N/A</v>
      </c>
      <c r="N242" s="1353" t="e">
        <f>SUM($M$15:M242)</f>
        <v>#N/A</v>
      </c>
      <c r="O242" s="1353" t="e">
        <f t="shared" si="26"/>
        <v>#DIV/0!</v>
      </c>
      <c r="P242" s="1353" t="e">
        <f>SUM($O$15:O242)</f>
        <v>#DIV/0!</v>
      </c>
    </row>
    <row r="243" spans="2:16">
      <c r="B243" s="1349">
        <f t="shared" si="27"/>
        <v>45611</v>
      </c>
      <c r="C243" s="1350">
        <f t="shared" si="25"/>
        <v>11</v>
      </c>
      <c r="D243" s="1351"/>
      <c r="E243" s="1351"/>
      <c r="F243" s="1351"/>
      <c r="G243" s="1352" t="e">
        <f t="shared" si="28"/>
        <v>#DIV/0!</v>
      </c>
      <c r="H243" s="1353" t="e">
        <f t="shared" si="29"/>
        <v>#DIV/0!</v>
      </c>
      <c r="I243" s="1353" t="e">
        <f>SUM($H$15:H243)</f>
        <v>#DIV/0!</v>
      </c>
      <c r="J243" s="1354"/>
      <c r="K243" s="1355" t="e">
        <f t="shared" si="30"/>
        <v>#N/A</v>
      </c>
      <c r="L243" s="1719" t="e">
        <f t="shared" si="31"/>
        <v>#N/A</v>
      </c>
      <c r="M243" s="1720" t="e">
        <f t="shared" si="24"/>
        <v>#N/A</v>
      </c>
      <c r="N243" s="1353" t="e">
        <f>SUM($M$15:M243)</f>
        <v>#N/A</v>
      </c>
      <c r="O243" s="1353" t="e">
        <f t="shared" si="26"/>
        <v>#DIV/0!</v>
      </c>
      <c r="P243" s="1353" t="e">
        <f>SUM($O$15:O243)</f>
        <v>#DIV/0!</v>
      </c>
    </row>
    <row r="244" spans="2:16">
      <c r="B244" s="1349">
        <f t="shared" si="27"/>
        <v>45612</v>
      </c>
      <c r="C244" s="1350">
        <f t="shared" si="25"/>
        <v>11</v>
      </c>
      <c r="D244" s="1351"/>
      <c r="E244" s="1351"/>
      <c r="F244" s="1351"/>
      <c r="G244" s="1352" t="e">
        <f t="shared" si="28"/>
        <v>#DIV/0!</v>
      </c>
      <c r="H244" s="1353" t="e">
        <f t="shared" si="29"/>
        <v>#DIV/0!</v>
      </c>
      <c r="I244" s="1353" t="e">
        <f>SUM($H$15:H244)</f>
        <v>#DIV/0!</v>
      </c>
      <c r="J244" s="1354"/>
      <c r="K244" s="1355" t="e">
        <f t="shared" si="30"/>
        <v>#N/A</v>
      </c>
      <c r="L244" s="1719" t="e">
        <f t="shared" si="31"/>
        <v>#N/A</v>
      </c>
      <c r="M244" s="1720" t="e">
        <f t="shared" si="24"/>
        <v>#N/A</v>
      </c>
      <c r="N244" s="1353" t="e">
        <f>SUM($M$15:M244)</f>
        <v>#N/A</v>
      </c>
      <c r="O244" s="1353" t="e">
        <f t="shared" si="26"/>
        <v>#DIV/0!</v>
      </c>
      <c r="P244" s="1353" t="e">
        <f>SUM($O$15:O244)</f>
        <v>#DIV/0!</v>
      </c>
    </row>
    <row r="245" spans="2:16">
      <c r="B245" s="1349">
        <f t="shared" si="27"/>
        <v>45613</v>
      </c>
      <c r="C245" s="1350">
        <f t="shared" si="25"/>
        <v>11</v>
      </c>
      <c r="D245" s="1351"/>
      <c r="E245" s="1351"/>
      <c r="F245" s="1351"/>
      <c r="G245" s="1352" t="e">
        <f t="shared" si="28"/>
        <v>#DIV/0!</v>
      </c>
      <c r="H245" s="1353" t="e">
        <f t="shared" si="29"/>
        <v>#DIV/0!</v>
      </c>
      <c r="I245" s="1353" t="e">
        <f>SUM($H$15:H245)</f>
        <v>#DIV/0!</v>
      </c>
      <c r="J245" s="1354"/>
      <c r="K245" s="1355" t="e">
        <f t="shared" si="30"/>
        <v>#N/A</v>
      </c>
      <c r="L245" s="1719" t="e">
        <f t="shared" si="31"/>
        <v>#N/A</v>
      </c>
      <c r="M245" s="1720" t="e">
        <f t="shared" si="24"/>
        <v>#N/A</v>
      </c>
      <c r="N245" s="1353" t="e">
        <f>SUM($M$15:M245)</f>
        <v>#N/A</v>
      </c>
      <c r="O245" s="1353" t="e">
        <f t="shared" si="26"/>
        <v>#DIV/0!</v>
      </c>
      <c r="P245" s="1353" t="e">
        <f>SUM($O$15:O245)</f>
        <v>#DIV/0!</v>
      </c>
    </row>
    <row r="246" spans="2:16">
      <c r="B246" s="1349">
        <f t="shared" si="27"/>
        <v>45614</v>
      </c>
      <c r="C246" s="1350">
        <f t="shared" si="25"/>
        <v>11</v>
      </c>
      <c r="D246" s="1351"/>
      <c r="E246" s="1351"/>
      <c r="F246" s="1351"/>
      <c r="G246" s="1352" t="e">
        <f t="shared" si="28"/>
        <v>#DIV/0!</v>
      </c>
      <c r="H246" s="1353" t="e">
        <f t="shared" si="29"/>
        <v>#DIV/0!</v>
      </c>
      <c r="I246" s="1353" t="e">
        <f>SUM($H$15:H246)</f>
        <v>#DIV/0!</v>
      </c>
      <c r="J246" s="1354"/>
      <c r="K246" s="1355" t="e">
        <f t="shared" si="30"/>
        <v>#N/A</v>
      </c>
      <c r="L246" s="1719" t="e">
        <f t="shared" si="31"/>
        <v>#N/A</v>
      </c>
      <c r="M246" s="1720" t="e">
        <f t="shared" si="24"/>
        <v>#N/A</v>
      </c>
      <c r="N246" s="1353" t="e">
        <f>SUM($M$15:M246)</f>
        <v>#N/A</v>
      </c>
      <c r="O246" s="1353" t="e">
        <f t="shared" si="26"/>
        <v>#DIV/0!</v>
      </c>
      <c r="P246" s="1353" t="e">
        <f>SUM($O$15:O246)</f>
        <v>#DIV/0!</v>
      </c>
    </row>
    <row r="247" spans="2:16">
      <c r="B247" s="1349">
        <f t="shared" si="27"/>
        <v>45615</v>
      </c>
      <c r="C247" s="1350">
        <f t="shared" si="25"/>
        <v>11</v>
      </c>
      <c r="D247" s="1351"/>
      <c r="E247" s="1351"/>
      <c r="F247" s="1351"/>
      <c r="G247" s="1352" t="e">
        <f t="shared" si="28"/>
        <v>#DIV/0!</v>
      </c>
      <c r="H247" s="1353" t="e">
        <f t="shared" si="29"/>
        <v>#DIV/0!</v>
      </c>
      <c r="I247" s="1353" t="e">
        <f>SUM($H$15:H247)</f>
        <v>#DIV/0!</v>
      </c>
      <c r="J247" s="1354"/>
      <c r="K247" s="1355" t="e">
        <f t="shared" si="30"/>
        <v>#N/A</v>
      </c>
      <c r="L247" s="1719" t="e">
        <f t="shared" si="31"/>
        <v>#N/A</v>
      </c>
      <c r="M247" s="1720" t="e">
        <f t="shared" si="24"/>
        <v>#N/A</v>
      </c>
      <c r="N247" s="1353" t="e">
        <f>SUM($M$15:M247)</f>
        <v>#N/A</v>
      </c>
      <c r="O247" s="1353" t="e">
        <f t="shared" si="26"/>
        <v>#DIV/0!</v>
      </c>
      <c r="P247" s="1353" t="e">
        <f>SUM($O$15:O247)</f>
        <v>#DIV/0!</v>
      </c>
    </row>
    <row r="248" spans="2:16">
      <c r="B248" s="1349">
        <f t="shared" si="27"/>
        <v>45616</v>
      </c>
      <c r="C248" s="1350">
        <f t="shared" si="25"/>
        <v>11</v>
      </c>
      <c r="D248" s="1351"/>
      <c r="E248" s="1351"/>
      <c r="F248" s="1351"/>
      <c r="G248" s="1352" t="e">
        <f t="shared" si="28"/>
        <v>#DIV/0!</v>
      </c>
      <c r="H248" s="1353" t="e">
        <f t="shared" si="29"/>
        <v>#DIV/0!</v>
      </c>
      <c r="I248" s="1353" t="e">
        <f>SUM($H$15:H248)</f>
        <v>#DIV/0!</v>
      </c>
      <c r="J248" s="1354"/>
      <c r="K248" s="1355" t="e">
        <f t="shared" si="30"/>
        <v>#N/A</v>
      </c>
      <c r="L248" s="1719" t="e">
        <f t="shared" si="31"/>
        <v>#N/A</v>
      </c>
      <c r="M248" s="1720" t="e">
        <f t="shared" si="24"/>
        <v>#N/A</v>
      </c>
      <c r="N248" s="1353" t="e">
        <f>SUM($M$15:M248)</f>
        <v>#N/A</v>
      </c>
      <c r="O248" s="1353" t="e">
        <f t="shared" si="26"/>
        <v>#DIV/0!</v>
      </c>
      <c r="P248" s="1353" t="e">
        <f>SUM($O$15:O248)</f>
        <v>#DIV/0!</v>
      </c>
    </row>
    <row r="249" spans="2:16">
      <c r="B249" s="1349">
        <f t="shared" si="27"/>
        <v>45617</v>
      </c>
      <c r="C249" s="1350">
        <f t="shared" si="25"/>
        <v>11</v>
      </c>
      <c r="D249" s="1351"/>
      <c r="E249" s="1351"/>
      <c r="F249" s="1351"/>
      <c r="G249" s="1352" t="e">
        <f t="shared" si="28"/>
        <v>#DIV/0!</v>
      </c>
      <c r="H249" s="1353" t="e">
        <f t="shared" si="29"/>
        <v>#DIV/0!</v>
      </c>
      <c r="I249" s="1353" t="e">
        <f>SUM($H$15:H249)</f>
        <v>#DIV/0!</v>
      </c>
      <c r="J249" s="1354"/>
      <c r="K249" s="1355" t="e">
        <f t="shared" si="30"/>
        <v>#N/A</v>
      </c>
      <c r="L249" s="1719" t="e">
        <f t="shared" si="31"/>
        <v>#N/A</v>
      </c>
      <c r="M249" s="1720" t="e">
        <f t="shared" si="24"/>
        <v>#N/A</v>
      </c>
      <c r="N249" s="1353" t="e">
        <f>SUM($M$15:M249)</f>
        <v>#N/A</v>
      </c>
      <c r="O249" s="1353" t="e">
        <f t="shared" si="26"/>
        <v>#DIV/0!</v>
      </c>
      <c r="P249" s="1353" t="e">
        <f>SUM($O$15:O249)</f>
        <v>#DIV/0!</v>
      </c>
    </row>
    <row r="250" spans="2:16">
      <c r="B250" s="1349">
        <f t="shared" si="27"/>
        <v>45618</v>
      </c>
      <c r="C250" s="1350">
        <f t="shared" si="25"/>
        <v>11</v>
      </c>
      <c r="D250" s="1351"/>
      <c r="E250" s="1351"/>
      <c r="F250" s="1351"/>
      <c r="G250" s="1352" t="e">
        <f t="shared" si="28"/>
        <v>#DIV/0!</v>
      </c>
      <c r="H250" s="1353" t="e">
        <f t="shared" si="29"/>
        <v>#DIV/0!</v>
      </c>
      <c r="I250" s="1353" t="e">
        <f>SUM($H$15:H250)</f>
        <v>#DIV/0!</v>
      </c>
      <c r="J250" s="1354"/>
      <c r="K250" s="1355" t="e">
        <f t="shared" si="30"/>
        <v>#N/A</v>
      </c>
      <c r="L250" s="1719" t="e">
        <f t="shared" si="31"/>
        <v>#N/A</v>
      </c>
      <c r="M250" s="1720" t="e">
        <f t="shared" si="24"/>
        <v>#N/A</v>
      </c>
      <c r="N250" s="1353" t="e">
        <f>SUM($M$15:M250)</f>
        <v>#N/A</v>
      </c>
      <c r="O250" s="1353" t="e">
        <f t="shared" si="26"/>
        <v>#DIV/0!</v>
      </c>
      <c r="P250" s="1353" t="e">
        <f>SUM($O$15:O250)</f>
        <v>#DIV/0!</v>
      </c>
    </row>
    <row r="251" spans="2:16">
      <c r="B251" s="1349">
        <f t="shared" si="27"/>
        <v>45619</v>
      </c>
      <c r="C251" s="1350">
        <f t="shared" si="25"/>
        <v>11</v>
      </c>
      <c r="D251" s="1351"/>
      <c r="E251" s="1351"/>
      <c r="F251" s="1351"/>
      <c r="G251" s="1352" t="e">
        <f t="shared" si="28"/>
        <v>#DIV/0!</v>
      </c>
      <c r="H251" s="1353" t="e">
        <f t="shared" si="29"/>
        <v>#DIV/0!</v>
      </c>
      <c r="I251" s="1353" t="e">
        <f>SUM($H$15:H251)</f>
        <v>#DIV/0!</v>
      </c>
      <c r="J251" s="1354"/>
      <c r="K251" s="1355" t="e">
        <f t="shared" si="30"/>
        <v>#N/A</v>
      </c>
      <c r="L251" s="1719" t="e">
        <f t="shared" si="31"/>
        <v>#N/A</v>
      </c>
      <c r="M251" s="1720" t="e">
        <f t="shared" si="24"/>
        <v>#N/A</v>
      </c>
      <c r="N251" s="1353" t="e">
        <f>SUM($M$15:M251)</f>
        <v>#N/A</v>
      </c>
      <c r="O251" s="1353" t="e">
        <f t="shared" si="26"/>
        <v>#DIV/0!</v>
      </c>
      <c r="P251" s="1353" t="e">
        <f>SUM($O$15:O251)</f>
        <v>#DIV/0!</v>
      </c>
    </row>
    <row r="252" spans="2:16">
      <c r="B252" s="1349">
        <f t="shared" si="27"/>
        <v>45620</v>
      </c>
      <c r="C252" s="1350">
        <f t="shared" si="25"/>
        <v>11</v>
      </c>
      <c r="D252" s="1351"/>
      <c r="E252" s="1351"/>
      <c r="F252" s="1351"/>
      <c r="G252" s="1352" t="e">
        <f t="shared" si="28"/>
        <v>#DIV/0!</v>
      </c>
      <c r="H252" s="1353" t="e">
        <f t="shared" si="29"/>
        <v>#DIV/0!</v>
      </c>
      <c r="I252" s="1353" t="e">
        <f>SUM($H$15:H252)</f>
        <v>#DIV/0!</v>
      </c>
      <c r="J252" s="1354"/>
      <c r="K252" s="1355" t="e">
        <f t="shared" si="30"/>
        <v>#N/A</v>
      </c>
      <c r="L252" s="1719" t="e">
        <f t="shared" si="31"/>
        <v>#N/A</v>
      </c>
      <c r="M252" s="1720" t="e">
        <f t="shared" si="24"/>
        <v>#N/A</v>
      </c>
      <c r="N252" s="1353" t="e">
        <f>SUM($M$15:M252)</f>
        <v>#N/A</v>
      </c>
      <c r="O252" s="1353" t="e">
        <f t="shared" si="26"/>
        <v>#DIV/0!</v>
      </c>
      <c r="P252" s="1353" t="e">
        <f>SUM($O$15:O252)</f>
        <v>#DIV/0!</v>
      </c>
    </row>
    <row r="253" spans="2:16">
      <c r="B253" s="1349">
        <f t="shared" si="27"/>
        <v>45621</v>
      </c>
      <c r="C253" s="1350">
        <f t="shared" si="25"/>
        <v>11</v>
      </c>
      <c r="D253" s="1351"/>
      <c r="E253" s="1351"/>
      <c r="F253" s="1351"/>
      <c r="G253" s="1352" t="e">
        <f t="shared" si="28"/>
        <v>#DIV/0!</v>
      </c>
      <c r="H253" s="1353" t="e">
        <f t="shared" si="29"/>
        <v>#DIV/0!</v>
      </c>
      <c r="I253" s="1353" t="e">
        <f>SUM($H$15:H253)</f>
        <v>#DIV/0!</v>
      </c>
      <c r="J253" s="1354"/>
      <c r="K253" s="1355" t="e">
        <f t="shared" si="30"/>
        <v>#N/A</v>
      </c>
      <c r="L253" s="1719" t="e">
        <f t="shared" si="31"/>
        <v>#N/A</v>
      </c>
      <c r="M253" s="1720" t="e">
        <f t="shared" si="24"/>
        <v>#N/A</v>
      </c>
      <c r="N253" s="1353" t="e">
        <f>SUM($M$15:M253)</f>
        <v>#N/A</v>
      </c>
      <c r="O253" s="1353" t="e">
        <f t="shared" si="26"/>
        <v>#DIV/0!</v>
      </c>
      <c r="P253" s="1353" t="e">
        <f>SUM($O$15:O253)</f>
        <v>#DIV/0!</v>
      </c>
    </row>
    <row r="254" spans="2:16">
      <c r="B254" s="1349">
        <f t="shared" si="27"/>
        <v>45622</v>
      </c>
      <c r="C254" s="1350">
        <f t="shared" si="25"/>
        <v>11</v>
      </c>
      <c r="D254" s="1351"/>
      <c r="E254" s="1351"/>
      <c r="F254" s="1351"/>
      <c r="G254" s="1352" t="e">
        <f t="shared" si="28"/>
        <v>#DIV/0!</v>
      </c>
      <c r="H254" s="1353" t="e">
        <f t="shared" si="29"/>
        <v>#DIV/0!</v>
      </c>
      <c r="I254" s="1353" t="e">
        <f>SUM($H$15:H254)</f>
        <v>#DIV/0!</v>
      </c>
      <c r="J254" s="1354"/>
      <c r="K254" s="1355" t="e">
        <f t="shared" si="30"/>
        <v>#N/A</v>
      </c>
      <c r="L254" s="1719" t="e">
        <f t="shared" si="31"/>
        <v>#N/A</v>
      </c>
      <c r="M254" s="1720" t="e">
        <f t="shared" si="24"/>
        <v>#N/A</v>
      </c>
      <c r="N254" s="1353" t="e">
        <f>SUM($M$15:M254)</f>
        <v>#N/A</v>
      </c>
      <c r="O254" s="1353" t="e">
        <f t="shared" si="26"/>
        <v>#DIV/0!</v>
      </c>
      <c r="P254" s="1353" t="e">
        <f>SUM($O$15:O254)</f>
        <v>#DIV/0!</v>
      </c>
    </row>
    <row r="255" spans="2:16">
      <c r="B255" s="1349">
        <f t="shared" si="27"/>
        <v>45623</v>
      </c>
      <c r="C255" s="1350">
        <f t="shared" si="25"/>
        <v>11</v>
      </c>
      <c r="D255" s="1351"/>
      <c r="E255" s="1351"/>
      <c r="F255" s="1351"/>
      <c r="G255" s="1352" t="e">
        <f t="shared" si="28"/>
        <v>#DIV/0!</v>
      </c>
      <c r="H255" s="1353" t="e">
        <f t="shared" si="29"/>
        <v>#DIV/0!</v>
      </c>
      <c r="I255" s="1353" t="e">
        <f>SUM($H$15:H255)</f>
        <v>#DIV/0!</v>
      </c>
      <c r="J255" s="1354"/>
      <c r="K255" s="1355" t="e">
        <f t="shared" si="30"/>
        <v>#N/A</v>
      </c>
      <c r="L255" s="1719" t="e">
        <f t="shared" si="31"/>
        <v>#N/A</v>
      </c>
      <c r="M255" s="1720" t="e">
        <f t="shared" si="24"/>
        <v>#N/A</v>
      </c>
      <c r="N255" s="1353" t="e">
        <f>SUM($M$15:M255)</f>
        <v>#N/A</v>
      </c>
      <c r="O255" s="1353" t="e">
        <f t="shared" si="26"/>
        <v>#DIV/0!</v>
      </c>
      <c r="P255" s="1353" t="e">
        <f>SUM($O$15:O255)</f>
        <v>#DIV/0!</v>
      </c>
    </row>
    <row r="256" spans="2:16">
      <c r="B256" s="1349">
        <f t="shared" si="27"/>
        <v>45624</v>
      </c>
      <c r="C256" s="1350">
        <f t="shared" si="25"/>
        <v>11</v>
      </c>
      <c r="D256" s="1351"/>
      <c r="E256" s="1351"/>
      <c r="F256" s="1351"/>
      <c r="G256" s="1352" t="e">
        <f t="shared" si="28"/>
        <v>#DIV/0!</v>
      </c>
      <c r="H256" s="1353" t="e">
        <f t="shared" si="29"/>
        <v>#DIV/0!</v>
      </c>
      <c r="I256" s="1353" t="e">
        <f>SUM($H$15:H256)</f>
        <v>#DIV/0!</v>
      </c>
      <c r="J256" s="1354"/>
      <c r="K256" s="1355" t="e">
        <f t="shared" si="30"/>
        <v>#N/A</v>
      </c>
      <c r="L256" s="1719" t="e">
        <f t="shared" si="31"/>
        <v>#N/A</v>
      </c>
      <c r="M256" s="1720" t="e">
        <f t="shared" si="24"/>
        <v>#N/A</v>
      </c>
      <c r="N256" s="1353" t="e">
        <f>SUM($M$15:M256)</f>
        <v>#N/A</v>
      </c>
      <c r="O256" s="1353" t="e">
        <f t="shared" si="26"/>
        <v>#DIV/0!</v>
      </c>
      <c r="P256" s="1353" t="e">
        <f>SUM($O$15:O256)</f>
        <v>#DIV/0!</v>
      </c>
    </row>
    <row r="257" spans="2:16">
      <c r="B257" s="1349">
        <f t="shared" si="27"/>
        <v>45625</v>
      </c>
      <c r="C257" s="1350">
        <f t="shared" si="25"/>
        <v>11</v>
      </c>
      <c r="D257" s="1351"/>
      <c r="E257" s="1351"/>
      <c r="F257" s="1351"/>
      <c r="G257" s="1352" t="e">
        <f t="shared" si="28"/>
        <v>#DIV/0!</v>
      </c>
      <c r="H257" s="1353" t="e">
        <f t="shared" si="29"/>
        <v>#DIV/0!</v>
      </c>
      <c r="I257" s="1353" t="e">
        <f>SUM($H$15:H257)</f>
        <v>#DIV/0!</v>
      </c>
      <c r="J257" s="1354"/>
      <c r="K257" s="1355" t="e">
        <f t="shared" si="30"/>
        <v>#N/A</v>
      </c>
      <c r="L257" s="1719" t="e">
        <f t="shared" si="31"/>
        <v>#N/A</v>
      </c>
      <c r="M257" s="1720" t="e">
        <f t="shared" si="24"/>
        <v>#N/A</v>
      </c>
      <c r="N257" s="1353" t="e">
        <f>SUM($M$15:M257)</f>
        <v>#N/A</v>
      </c>
      <c r="O257" s="1353" t="e">
        <f t="shared" si="26"/>
        <v>#DIV/0!</v>
      </c>
      <c r="P257" s="1353" t="e">
        <f>SUM($O$15:O257)</f>
        <v>#DIV/0!</v>
      </c>
    </row>
    <row r="258" spans="2:16">
      <c r="B258" s="1349">
        <f t="shared" si="27"/>
        <v>45626</v>
      </c>
      <c r="C258" s="1350">
        <f t="shared" si="25"/>
        <v>11</v>
      </c>
      <c r="D258" s="1351"/>
      <c r="E258" s="1351"/>
      <c r="F258" s="1351"/>
      <c r="G258" s="1352" t="e">
        <f t="shared" si="28"/>
        <v>#DIV/0!</v>
      </c>
      <c r="H258" s="1353" t="e">
        <f t="shared" si="29"/>
        <v>#DIV/0!</v>
      </c>
      <c r="I258" s="1353" t="e">
        <f>SUM($H$15:H258)</f>
        <v>#DIV/0!</v>
      </c>
      <c r="J258" s="1354"/>
      <c r="K258" s="1355" t="e">
        <f t="shared" si="30"/>
        <v>#N/A</v>
      </c>
      <c r="L258" s="1719" t="e">
        <f t="shared" si="31"/>
        <v>#N/A</v>
      </c>
      <c r="M258" s="1720" t="e">
        <f t="shared" si="24"/>
        <v>#N/A</v>
      </c>
      <c r="N258" s="1353" t="e">
        <f>SUM($M$15:M258)</f>
        <v>#N/A</v>
      </c>
      <c r="O258" s="1353" t="e">
        <f t="shared" si="26"/>
        <v>#DIV/0!</v>
      </c>
      <c r="P258" s="1353" t="e">
        <f>SUM($O$15:O258)</f>
        <v>#DIV/0!</v>
      </c>
    </row>
    <row r="259" spans="2:16">
      <c r="B259" s="1349">
        <f t="shared" si="27"/>
        <v>45627</v>
      </c>
      <c r="C259" s="1350">
        <f t="shared" si="25"/>
        <v>12</v>
      </c>
      <c r="D259" s="1351"/>
      <c r="E259" s="1351"/>
      <c r="F259" s="1351"/>
      <c r="G259" s="1352" t="e">
        <f t="shared" si="28"/>
        <v>#DIV/0!</v>
      </c>
      <c r="H259" s="1353" t="e">
        <f t="shared" si="29"/>
        <v>#DIV/0!</v>
      </c>
      <c r="I259" s="1353" t="e">
        <f>SUM($H$15:H259)</f>
        <v>#DIV/0!</v>
      </c>
      <c r="J259" s="1354"/>
      <c r="K259" s="1355" t="e">
        <f t="shared" si="30"/>
        <v>#N/A</v>
      </c>
      <c r="L259" s="1355" t="e">
        <f t="shared" si="31"/>
        <v>#N/A</v>
      </c>
      <c r="M259" s="1353" t="e">
        <f>IF(AND(L259&gt;=0, L259&lt;=1.5), 3200, IF(AND(L259&gt;1.5,L259&lt;=2.8),3200*((2.8-L259)/1.3),IF(AND(L259&gt;2.8, L259&lt;15), -24000*((2.8-L259)/-12.2), -24000)))</f>
        <v>#N/A</v>
      </c>
      <c r="N259" s="1353" t="e">
        <f>SUM($M$15:M259)</f>
        <v>#N/A</v>
      </c>
      <c r="O259" s="1353" t="e">
        <f t="shared" si="26"/>
        <v>#DIV/0!</v>
      </c>
      <c r="P259" s="1353" t="e">
        <f>SUM($O$15:O259)</f>
        <v>#DIV/0!</v>
      </c>
    </row>
    <row r="260" spans="2:16">
      <c r="B260" s="1349">
        <f t="shared" si="27"/>
        <v>45628</v>
      </c>
      <c r="C260" s="1350">
        <f t="shared" si="25"/>
        <v>12</v>
      </c>
      <c r="D260" s="1351"/>
      <c r="E260" s="1351"/>
      <c r="F260" s="1351"/>
      <c r="G260" s="1352" t="e">
        <f t="shared" si="28"/>
        <v>#DIV/0!</v>
      </c>
      <c r="H260" s="1353" t="e">
        <f t="shared" si="29"/>
        <v>#DIV/0!</v>
      </c>
      <c r="I260" s="1353" t="e">
        <f>SUM($H$15:H260)</f>
        <v>#DIV/0!</v>
      </c>
      <c r="J260" s="1354"/>
      <c r="K260" s="1355" t="e">
        <f t="shared" si="30"/>
        <v>#N/A</v>
      </c>
      <c r="L260" s="1355" t="e">
        <f t="shared" si="31"/>
        <v>#N/A</v>
      </c>
      <c r="M260" s="1353" t="e">
        <f t="shared" ref="M260:M320" si="32">IF(AND(L260&gt;=0, L260&lt;=1.5), 3200, IF(AND(L260&gt;1.5,L260&lt;=2.8),3200*((2.8-L260)/1.3),IF(AND(L260&gt;2.8, L260&lt;15), -24000*((2.8-L260)/-12.2), -24000)))</f>
        <v>#N/A</v>
      </c>
      <c r="N260" s="1353" t="e">
        <f>SUM($M$15:M260)</f>
        <v>#N/A</v>
      </c>
      <c r="O260" s="1353" t="e">
        <f t="shared" si="26"/>
        <v>#DIV/0!</v>
      </c>
      <c r="P260" s="1353" t="e">
        <f>SUM($O$15:O260)</f>
        <v>#DIV/0!</v>
      </c>
    </row>
    <row r="261" spans="2:16">
      <c r="B261" s="1349">
        <f t="shared" si="27"/>
        <v>45629</v>
      </c>
      <c r="C261" s="1350">
        <f t="shared" si="25"/>
        <v>12</v>
      </c>
      <c r="D261" s="1351"/>
      <c r="E261" s="1351"/>
      <c r="F261" s="1351"/>
      <c r="G261" s="1352" t="e">
        <f t="shared" si="28"/>
        <v>#DIV/0!</v>
      </c>
      <c r="H261" s="1353" t="e">
        <f t="shared" si="29"/>
        <v>#DIV/0!</v>
      </c>
      <c r="I261" s="1353" t="e">
        <f>SUM($H$15:H261)</f>
        <v>#DIV/0!</v>
      </c>
      <c r="J261" s="1354"/>
      <c r="K261" s="1355" t="e">
        <f t="shared" si="30"/>
        <v>#N/A</v>
      </c>
      <c r="L261" s="1355" t="e">
        <f t="shared" si="31"/>
        <v>#N/A</v>
      </c>
      <c r="M261" s="1353" t="e">
        <f t="shared" si="32"/>
        <v>#N/A</v>
      </c>
      <c r="N261" s="1353" t="e">
        <f>SUM($M$15:M261)</f>
        <v>#N/A</v>
      </c>
      <c r="O261" s="1353" t="e">
        <f t="shared" si="26"/>
        <v>#DIV/0!</v>
      </c>
      <c r="P261" s="1353" t="e">
        <f>SUM($O$15:O261)</f>
        <v>#DIV/0!</v>
      </c>
    </row>
    <row r="262" spans="2:16">
      <c r="B262" s="1349">
        <f t="shared" si="27"/>
        <v>45630</v>
      </c>
      <c r="C262" s="1350">
        <f t="shared" si="25"/>
        <v>12</v>
      </c>
      <c r="D262" s="1351"/>
      <c r="E262" s="1351"/>
      <c r="F262" s="1351"/>
      <c r="G262" s="1352" t="e">
        <f t="shared" si="28"/>
        <v>#DIV/0!</v>
      </c>
      <c r="H262" s="1353" t="e">
        <f t="shared" si="29"/>
        <v>#DIV/0!</v>
      </c>
      <c r="I262" s="1353" t="e">
        <f>SUM($H$15:H262)</f>
        <v>#DIV/0!</v>
      </c>
      <c r="J262" s="1354"/>
      <c r="K262" s="1355" t="e">
        <f t="shared" si="30"/>
        <v>#N/A</v>
      </c>
      <c r="L262" s="1355" t="e">
        <f t="shared" si="31"/>
        <v>#N/A</v>
      </c>
      <c r="M262" s="1353" t="e">
        <f t="shared" si="32"/>
        <v>#N/A</v>
      </c>
      <c r="N262" s="1353" t="e">
        <f>SUM($M$15:M262)</f>
        <v>#N/A</v>
      </c>
      <c r="O262" s="1353" t="e">
        <f t="shared" si="26"/>
        <v>#DIV/0!</v>
      </c>
      <c r="P262" s="1353" t="e">
        <f>SUM($O$15:O262)</f>
        <v>#DIV/0!</v>
      </c>
    </row>
    <row r="263" spans="2:16">
      <c r="B263" s="1349">
        <f t="shared" si="27"/>
        <v>45631</v>
      </c>
      <c r="C263" s="1350">
        <f t="shared" si="25"/>
        <v>12</v>
      </c>
      <c r="D263" s="1351"/>
      <c r="E263" s="1351"/>
      <c r="F263" s="1351"/>
      <c r="G263" s="1352" t="e">
        <f t="shared" si="28"/>
        <v>#DIV/0!</v>
      </c>
      <c r="H263" s="1353" t="e">
        <f t="shared" si="29"/>
        <v>#DIV/0!</v>
      </c>
      <c r="I263" s="1353" t="e">
        <f>SUM($H$15:H263)</f>
        <v>#DIV/0!</v>
      </c>
      <c r="J263" s="1354"/>
      <c r="K263" s="1355" t="e">
        <f t="shared" si="30"/>
        <v>#N/A</v>
      </c>
      <c r="L263" s="1355" t="e">
        <f t="shared" si="31"/>
        <v>#N/A</v>
      </c>
      <c r="M263" s="1353" t="e">
        <f t="shared" si="32"/>
        <v>#N/A</v>
      </c>
      <c r="N263" s="1353" t="e">
        <f>SUM($M$15:M263)</f>
        <v>#N/A</v>
      </c>
      <c r="O263" s="1353" t="e">
        <f t="shared" si="26"/>
        <v>#DIV/0!</v>
      </c>
      <c r="P263" s="1353" t="e">
        <f>SUM($O$15:O263)</f>
        <v>#DIV/0!</v>
      </c>
    </row>
    <row r="264" spans="2:16">
      <c r="B264" s="1349">
        <f t="shared" si="27"/>
        <v>45632</v>
      </c>
      <c r="C264" s="1350">
        <f t="shared" si="25"/>
        <v>12</v>
      </c>
      <c r="D264" s="1351"/>
      <c r="E264" s="1351"/>
      <c r="F264" s="1351"/>
      <c r="G264" s="1352" t="e">
        <f t="shared" si="28"/>
        <v>#DIV/0!</v>
      </c>
      <c r="H264" s="1353" t="e">
        <f t="shared" si="29"/>
        <v>#DIV/0!</v>
      </c>
      <c r="I264" s="1353" t="e">
        <f>SUM($H$15:H264)</f>
        <v>#DIV/0!</v>
      </c>
      <c r="J264" s="1354"/>
      <c r="K264" s="1355" t="e">
        <f t="shared" si="30"/>
        <v>#N/A</v>
      </c>
      <c r="L264" s="1355" t="e">
        <f t="shared" si="31"/>
        <v>#N/A</v>
      </c>
      <c r="M264" s="1353" t="e">
        <f t="shared" si="32"/>
        <v>#N/A</v>
      </c>
      <c r="N264" s="1353" t="e">
        <f>SUM($M$15:M264)</f>
        <v>#N/A</v>
      </c>
      <c r="O264" s="1353" t="e">
        <f t="shared" si="26"/>
        <v>#DIV/0!</v>
      </c>
      <c r="P264" s="1353" t="e">
        <f>SUM($O$15:O264)</f>
        <v>#DIV/0!</v>
      </c>
    </row>
    <row r="265" spans="2:16">
      <c r="B265" s="1349">
        <f t="shared" si="27"/>
        <v>45633</v>
      </c>
      <c r="C265" s="1350">
        <f t="shared" si="25"/>
        <v>12</v>
      </c>
      <c r="D265" s="1351"/>
      <c r="E265" s="1351"/>
      <c r="F265" s="1351"/>
      <c r="G265" s="1352" t="e">
        <f t="shared" si="28"/>
        <v>#DIV/0!</v>
      </c>
      <c r="H265" s="1353" t="e">
        <f t="shared" si="29"/>
        <v>#DIV/0!</v>
      </c>
      <c r="I265" s="1353" t="e">
        <f>SUM($H$15:H265)</f>
        <v>#DIV/0!</v>
      </c>
      <c r="J265" s="1354"/>
      <c r="K265" s="1355" t="e">
        <f t="shared" si="30"/>
        <v>#N/A</v>
      </c>
      <c r="L265" s="1355" t="e">
        <f t="shared" si="31"/>
        <v>#N/A</v>
      </c>
      <c r="M265" s="1353" t="e">
        <f t="shared" si="32"/>
        <v>#N/A</v>
      </c>
      <c r="N265" s="1353" t="e">
        <f>SUM($M$15:M265)</f>
        <v>#N/A</v>
      </c>
      <c r="O265" s="1353" t="e">
        <f t="shared" si="26"/>
        <v>#DIV/0!</v>
      </c>
      <c r="P265" s="1353" t="e">
        <f>SUM($O$15:O265)</f>
        <v>#DIV/0!</v>
      </c>
    </row>
    <row r="266" spans="2:16">
      <c r="B266" s="1349">
        <f t="shared" si="27"/>
        <v>45634</v>
      </c>
      <c r="C266" s="1350">
        <f t="shared" si="25"/>
        <v>12</v>
      </c>
      <c r="D266" s="1351"/>
      <c r="E266" s="1351"/>
      <c r="F266" s="1351"/>
      <c r="G266" s="1352" t="e">
        <f t="shared" si="28"/>
        <v>#DIV/0!</v>
      </c>
      <c r="H266" s="1353" t="e">
        <f t="shared" si="29"/>
        <v>#DIV/0!</v>
      </c>
      <c r="I266" s="1353" t="e">
        <f>SUM($H$15:H266)</f>
        <v>#DIV/0!</v>
      </c>
      <c r="J266" s="1354"/>
      <c r="K266" s="1355" t="e">
        <f t="shared" si="30"/>
        <v>#N/A</v>
      </c>
      <c r="L266" s="1355" t="e">
        <f t="shared" si="31"/>
        <v>#N/A</v>
      </c>
      <c r="M266" s="1353" t="e">
        <f t="shared" si="32"/>
        <v>#N/A</v>
      </c>
      <c r="N266" s="1353" t="e">
        <f>SUM($M$15:M266)</f>
        <v>#N/A</v>
      </c>
      <c r="O266" s="1353" t="e">
        <f t="shared" si="26"/>
        <v>#DIV/0!</v>
      </c>
      <c r="P266" s="1353" t="e">
        <f>SUM($O$15:O266)</f>
        <v>#DIV/0!</v>
      </c>
    </row>
    <row r="267" spans="2:16">
      <c r="B267" s="1349">
        <f t="shared" si="27"/>
        <v>45635</v>
      </c>
      <c r="C267" s="1350">
        <f t="shared" si="25"/>
        <v>12</v>
      </c>
      <c r="D267" s="1351"/>
      <c r="E267" s="1351"/>
      <c r="F267" s="1351"/>
      <c r="G267" s="1352" t="e">
        <f t="shared" si="28"/>
        <v>#DIV/0!</v>
      </c>
      <c r="H267" s="1353" t="e">
        <f t="shared" si="29"/>
        <v>#DIV/0!</v>
      </c>
      <c r="I267" s="1353" t="e">
        <f>SUM($H$15:H267)</f>
        <v>#DIV/0!</v>
      </c>
      <c r="J267" s="1354"/>
      <c r="K267" s="1355" t="e">
        <f t="shared" si="30"/>
        <v>#N/A</v>
      </c>
      <c r="L267" s="1355" t="e">
        <f t="shared" si="31"/>
        <v>#N/A</v>
      </c>
      <c r="M267" s="1353" t="e">
        <f t="shared" si="32"/>
        <v>#N/A</v>
      </c>
      <c r="N267" s="1353" t="e">
        <f>SUM($M$15:M267)</f>
        <v>#N/A</v>
      </c>
      <c r="O267" s="1353" t="e">
        <f t="shared" si="26"/>
        <v>#DIV/0!</v>
      </c>
      <c r="P267" s="1353" t="e">
        <f>SUM($O$15:O267)</f>
        <v>#DIV/0!</v>
      </c>
    </row>
    <row r="268" spans="2:16">
      <c r="B268" s="1349">
        <f t="shared" si="27"/>
        <v>45636</v>
      </c>
      <c r="C268" s="1350">
        <f t="shared" si="25"/>
        <v>12</v>
      </c>
      <c r="D268" s="1351"/>
      <c r="E268" s="1351"/>
      <c r="F268" s="1351"/>
      <c r="G268" s="1352" t="e">
        <f t="shared" si="28"/>
        <v>#DIV/0!</v>
      </c>
      <c r="H268" s="1353" t="e">
        <f t="shared" si="29"/>
        <v>#DIV/0!</v>
      </c>
      <c r="I268" s="1353" t="e">
        <f>SUM($H$15:H268)</f>
        <v>#DIV/0!</v>
      </c>
      <c r="J268" s="1354"/>
      <c r="K268" s="1355" t="e">
        <f t="shared" si="30"/>
        <v>#N/A</v>
      </c>
      <c r="L268" s="1355" t="e">
        <f t="shared" si="31"/>
        <v>#N/A</v>
      </c>
      <c r="M268" s="1353" t="e">
        <f t="shared" si="32"/>
        <v>#N/A</v>
      </c>
      <c r="N268" s="1353" t="e">
        <f>SUM($M$15:M268)</f>
        <v>#N/A</v>
      </c>
      <c r="O268" s="1353" t="e">
        <f t="shared" si="26"/>
        <v>#DIV/0!</v>
      </c>
      <c r="P268" s="1353" t="e">
        <f>SUM($O$15:O268)</f>
        <v>#DIV/0!</v>
      </c>
    </row>
    <row r="269" spans="2:16">
      <c r="B269" s="1349">
        <f t="shared" si="27"/>
        <v>45637</v>
      </c>
      <c r="C269" s="1350">
        <f t="shared" si="25"/>
        <v>12</v>
      </c>
      <c r="D269" s="1351"/>
      <c r="E269" s="1351"/>
      <c r="F269" s="1351"/>
      <c r="G269" s="1352" t="e">
        <f t="shared" si="28"/>
        <v>#DIV/0!</v>
      </c>
      <c r="H269" s="1353" t="e">
        <f t="shared" si="29"/>
        <v>#DIV/0!</v>
      </c>
      <c r="I269" s="1353" t="e">
        <f>SUM($H$15:H269)</f>
        <v>#DIV/0!</v>
      </c>
      <c r="J269" s="1354"/>
      <c r="K269" s="1355" t="e">
        <f t="shared" si="30"/>
        <v>#N/A</v>
      </c>
      <c r="L269" s="1355" t="e">
        <f t="shared" si="31"/>
        <v>#N/A</v>
      </c>
      <c r="M269" s="1353" t="e">
        <f t="shared" si="32"/>
        <v>#N/A</v>
      </c>
      <c r="N269" s="1353" t="e">
        <f>SUM($M$15:M269)</f>
        <v>#N/A</v>
      </c>
      <c r="O269" s="1353" t="e">
        <f t="shared" si="26"/>
        <v>#DIV/0!</v>
      </c>
      <c r="P269" s="1353" t="e">
        <f>SUM($O$15:O269)</f>
        <v>#DIV/0!</v>
      </c>
    </row>
    <row r="270" spans="2:16">
      <c r="B270" s="1349">
        <f t="shared" si="27"/>
        <v>45638</v>
      </c>
      <c r="C270" s="1350">
        <f t="shared" si="25"/>
        <v>12</v>
      </c>
      <c r="D270" s="1351"/>
      <c r="E270" s="1351"/>
      <c r="F270" s="1351"/>
      <c r="G270" s="1352" t="e">
        <f t="shared" si="28"/>
        <v>#DIV/0!</v>
      </c>
      <c r="H270" s="1353" t="e">
        <f t="shared" si="29"/>
        <v>#DIV/0!</v>
      </c>
      <c r="I270" s="1353" t="e">
        <f>SUM($H$15:H270)</f>
        <v>#DIV/0!</v>
      </c>
      <c r="J270" s="1354"/>
      <c r="K270" s="1355" t="e">
        <f t="shared" si="30"/>
        <v>#N/A</v>
      </c>
      <c r="L270" s="1355" t="e">
        <f t="shared" si="31"/>
        <v>#N/A</v>
      </c>
      <c r="M270" s="1353" t="e">
        <f t="shared" si="32"/>
        <v>#N/A</v>
      </c>
      <c r="N270" s="1353" t="e">
        <f>SUM($M$15:M270)</f>
        <v>#N/A</v>
      </c>
      <c r="O270" s="1353" t="e">
        <f t="shared" si="26"/>
        <v>#DIV/0!</v>
      </c>
      <c r="P270" s="1353" t="e">
        <f>SUM($O$15:O270)</f>
        <v>#DIV/0!</v>
      </c>
    </row>
    <row r="271" spans="2:16">
      <c r="B271" s="1349">
        <f t="shared" si="27"/>
        <v>45639</v>
      </c>
      <c r="C271" s="1350">
        <f t="shared" ref="C271:C334" si="33">MONTH(B271)</f>
        <v>12</v>
      </c>
      <c r="D271" s="1351"/>
      <c r="E271" s="1351"/>
      <c r="F271" s="1351"/>
      <c r="G271" s="1352" t="e">
        <f t="shared" si="28"/>
        <v>#DIV/0!</v>
      </c>
      <c r="H271" s="1353" t="e">
        <f t="shared" si="29"/>
        <v>#DIV/0!</v>
      </c>
      <c r="I271" s="1353" t="e">
        <f>SUM($H$15:H271)</f>
        <v>#DIV/0!</v>
      </c>
      <c r="J271" s="1354"/>
      <c r="K271" s="1355" t="e">
        <f t="shared" si="30"/>
        <v>#N/A</v>
      </c>
      <c r="L271" s="1355" t="e">
        <f t="shared" si="31"/>
        <v>#N/A</v>
      </c>
      <c r="M271" s="1353" t="e">
        <f t="shared" si="32"/>
        <v>#N/A</v>
      </c>
      <c r="N271" s="1353" t="e">
        <f>SUM($M$15:M271)</f>
        <v>#N/A</v>
      </c>
      <c r="O271" s="1353" t="e">
        <f t="shared" ref="O271:O334" si="34">SUM(H271+M271)</f>
        <v>#DIV/0!</v>
      </c>
      <c r="P271" s="1353" t="e">
        <f>SUM($O$15:O271)</f>
        <v>#DIV/0!</v>
      </c>
    </row>
    <row r="272" spans="2:16">
      <c r="B272" s="1349">
        <f t="shared" ref="B272:B335" si="35">B271+1</f>
        <v>45640</v>
      </c>
      <c r="C272" s="1350">
        <f t="shared" si="33"/>
        <v>12</v>
      </c>
      <c r="D272" s="1351"/>
      <c r="E272" s="1351"/>
      <c r="F272" s="1351"/>
      <c r="G272" s="1352" t="e">
        <f t="shared" ref="G272:G335" si="36">((E272-F272)/D272)*100</f>
        <v>#DIV/0!</v>
      </c>
      <c r="H272" s="1353" t="e">
        <f t="shared" ref="H272:H335" si="37">IF(AND(G272&gt;=0,G272&lt;=5),1200-(G272*800),IF(AND(G272&gt;5,G272&lt;75.667),-2800-(300*(G272-5)),-24000))</f>
        <v>#DIV/0!</v>
      </c>
      <c r="I272" s="1353" t="e">
        <f>SUM($H$15:H272)</f>
        <v>#DIV/0!</v>
      </c>
      <c r="J272" s="1354"/>
      <c r="K272" s="1355" t="e">
        <f t="shared" ref="K272:K335" si="38">IF(ISBLANK(J273),#N/A,J273)</f>
        <v>#N/A</v>
      </c>
      <c r="L272" s="1355" t="e">
        <f t="shared" ref="L272:L335" si="39">MAX((J272-K272),(K272-J272))</f>
        <v>#N/A</v>
      </c>
      <c r="M272" s="1353" t="e">
        <f t="shared" si="32"/>
        <v>#N/A</v>
      </c>
      <c r="N272" s="1353" t="e">
        <f>SUM($M$15:M272)</f>
        <v>#N/A</v>
      </c>
      <c r="O272" s="1353" t="e">
        <f t="shared" si="34"/>
        <v>#DIV/0!</v>
      </c>
      <c r="P272" s="1353" t="e">
        <f>SUM($O$15:O272)</f>
        <v>#DIV/0!</v>
      </c>
    </row>
    <row r="273" spans="2:16">
      <c r="B273" s="1349">
        <f t="shared" si="35"/>
        <v>45641</v>
      </c>
      <c r="C273" s="1350">
        <f t="shared" si="33"/>
        <v>12</v>
      </c>
      <c r="D273" s="1351"/>
      <c r="E273" s="1351"/>
      <c r="F273" s="1351"/>
      <c r="G273" s="1352" t="e">
        <f t="shared" si="36"/>
        <v>#DIV/0!</v>
      </c>
      <c r="H273" s="1353" t="e">
        <f t="shared" si="37"/>
        <v>#DIV/0!</v>
      </c>
      <c r="I273" s="1353" t="e">
        <f>SUM($H$15:H273)</f>
        <v>#DIV/0!</v>
      </c>
      <c r="J273" s="1354"/>
      <c r="K273" s="1355" t="e">
        <f t="shared" si="38"/>
        <v>#N/A</v>
      </c>
      <c r="L273" s="1355" t="e">
        <f t="shared" si="39"/>
        <v>#N/A</v>
      </c>
      <c r="M273" s="1353" t="e">
        <f t="shared" si="32"/>
        <v>#N/A</v>
      </c>
      <c r="N273" s="1353" t="e">
        <f>SUM($M$15:M273)</f>
        <v>#N/A</v>
      </c>
      <c r="O273" s="1353" t="e">
        <f t="shared" si="34"/>
        <v>#DIV/0!</v>
      </c>
      <c r="P273" s="1353" t="e">
        <f>SUM($O$15:O273)</f>
        <v>#DIV/0!</v>
      </c>
    </row>
    <row r="274" spans="2:16">
      <c r="B274" s="1349">
        <f t="shared" si="35"/>
        <v>45642</v>
      </c>
      <c r="C274" s="1350">
        <f t="shared" si="33"/>
        <v>12</v>
      </c>
      <c r="D274" s="1351"/>
      <c r="E274" s="1351"/>
      <c r="F274" s="1351"/>
      <c r="G274" s="1352" t="e">
        <f t="shared" si="36"/>
        <v>#DIV/0!</v>
      </c>
      <c r="H274" s="1353" t="e">
        <f t="shared" si="37"/>
        <v>#DIV/0!</v>
      </c>
      <c r="I274" s="1353" t="e">
        <f>SUM($H$15:H274)</f>
        <v>#DIV/0!</v>
      </c>
      <c r="J274" s="1354"/>
      <c r="K274" s="1355" t="e">
        <f t="shared" si="38"/>
        <v>#N/A</v>
      </c>
      <c r="L274" s="1355" t="e">
        <f t="shared" si="39"/>
        <v>#N/A</v>
      </c>
      <c r="M274" s="1353" t="e">
        <f t="shared" si="32"/>
        <v>#N/A</v>
      </c>
      <c r="N274" s="1353" t="e">
        <f>SUM($M$15:M274)</f>
        <v>#N/A</v>
      </c>
      <c r="O274" s="1353" t="e">
        <f t="shared" si="34"/>
        <v>#DIV/0!</v>
      </c>
      <c r="P274" s="1353" t="e">
        <f>SUM($O$15:O274)</f>
        <v>#DIV/0!</v>
      </c>
    </row>
    <row r="275" spans="2:16">
      <c r="B275" s="1349">
        <f t="shared" si="35"/>
        <v>45643</v>
      </c>
      <c r="C275" s="1350">
        <f t="shared" si="33"/>
        <v>12</v>
      </c>
      <c r="D275" s="1351"/>
      <c r="E275" s="1351"/>
      <c r="F275" s="1351"/>
      <c r="G275" s="1352" t="e">
        <f t="shared" si="36"/>
        <v>#DIV/0!</v>
      </c>
      <c r="H275" s="1353" t="e">
        <f t="shared" si="37"/>
        <v>#DIV/0!</v>
      </c>
      <c r="I275" s="1353" t="e">
        <f>SUM($H$15:H275)</f>
        <v>#DIV/0!</v>
      </c>
      <c r="J275" s="1354"/>
      <c r="K275" s="1355" t="e">
        <f t="shared" si="38"/>
        <v>#N/A</v>
      </c>
      <c r="L275" s="1355" t="e">
        <f t="shared" si="39"/>
        <v>#N/A</v>
      </c>
      <c r="M275" s="1353" t="e">
        <f t="shared" si="32"/>
        <v>#N/A</v>
      </c>
      <c r="N275" s="1353" t="e">
        <f>SUM($M$15:M275)</f>
        <v>#N/A</v>
      </c>
      <c r="O275" s="1353" t="e">
        <f t="shared" si="34"/>
        <v>#DIV/0!</v>
      </c>
      <c r="P275" s="1353" t="e">
        <f>SUM($O$15:O275)</f>
        <v>#DIV/0!</v>
      </c>
    </row>
    <row r="276" spans="2:16">
      <c r="B276" s="1349">
        <f t="shared" si="35"/>
        <v>45644</v>
      </c>
      <c r="C276" s="1350">
        <f t="shared" si="33"/>
        <v>12</v>
      </c>
      <c r="D276" s="1351"/>
      <c r="E276" s="1351"/>
      <c r="F276" s="1351"/>
      <c r="G276" s="1352" t="e">
        <f t="shared" si="36"/>
        <v>#DIV/0!</v>
      </c>
      <c r="H276" s="1353" t="e">
        <f t="shared" si="37"/>
        <v>#DIV/0!</v>
      </c>
      <c r="I276" s="1353" t="e">
        <f>SUM($H$15:H276)</f>
        <v>#DIV/0!</v>
      </c>
      <c r="J276" s="1354"/>
      <c r="K276" s="1355" t="e">
        <f t="shared" si="38"/>
        <v>#N/A</v>
      </c>
      <c r="L276" s="1355" t="e">
        <f t="shared" si="39"/>
        <v>#N/A</v>
      </c>
      <c r="M276" s="1353" t="e">
        <f t="shared" si="32"/>
        <v>#N/A</v>
      </c>
      <c r="N276" s="1353" t="e">
        <f>SUM($M$15:M276)</f>
        <v>#N/A</v>
      </c>
      <c r="O276" s="1353" t="e">
        <f t="shared" si="34"/>
        <v>#DIV/0!</v>
      </c>
      <c r="P276" s="1353" t="e">
        <f>SUM($O$15:O276)</f>
        <v>#DIV/0!</v>
      </c>
    </row>
    <row r="277" spans="2:16">
      <c r="B277" s="1349">
        <f t="shared" si="35"/>
        <v>45645</v>
      </c>
      <c r="C277" s="1350">
        <f t="shared" si="33"/>
        <v>12</v>
      </c>
      <c r="D277" s="1351"/>
      <c r="E277" s="1351"/>
      <c r="F277" s="1351"/>
      <c r="G277" s="1352" t="e">
        <f t="shared" si="36"/>
        <v>#DIV/0!</v>
      </c>
      <c r="H277" s="1353" t="e">
        <f t="shared" si="37"/>
        <v>#DIV/0!</v>
      </c>
      <c r="I277" s="1353" t="e">
        <f>SUM($H$15:H277)</f>
        <v>#DIV/0!</v>
      </c>
      <c r="J277" s="1354"/>
      <c r="K277" s="1355" t="e">
        <f t="shared" si="38"/>
        <v>#N/A</v>
      </c>
      <c r="L277" s="1355" t="e">
        <f t="shared" si="39"/>
        <v>#N/A</v>
      </c>
      <c r="M277" s="1353" t="e">
        <f t="shared" si="32"/>
        <v>#N/A</v>
      </c>
      <c r="N277" s="1353" t="e">
        <f>SUM($M$15:M277)</f>
        <v>#N/A</v>
      </c>
      <c r="O277" s="1353" t="e">
        <f t="shared" si="34"/>
        <v>#DIV/0!</v>
      </c>
      <c r="P277" s="1353" t="e">
        <f>SUM($O$15:O277)</f>
        <v>#DIV/0!</v>
      </c>
    </row>
    <row r="278" spans="2:16">
      <c r="B278" s="1349">
        <f t="shared" si="35"/>
        <v>45646</v>
      </c>
      <c r="C278" s="1350">
        <f t="shared" si="33"/>
        <v>12</v>
      </c>
      <c r="D278" s="1351"/>
      <c r="E278" s="1351"/>
      <c r="F278" s="1351"/>
      <c r="G278" s="1352" t="e">
        <f t="shared" si="36"/>
        <v>#DIV/0!</v>
      </c>
      <c r="H278" s="1353" t="e">
        <f t="shared" si="37"/>
        <v>#DIV/0!</v>
      </c>
      <c r="I278" s="1353" t="e">
        <f>SUM($H$15:H278)</f>
        <v>#DIV/0!</v>
      </c>
      <c r="J278" s="1354"/>
      <c r="K278" s="1355" t="e">
        <f t="shared" si="38"/>
        <v>#N/A</v>
      </c>
      <c r="L278" s="1355" t="e">
        <f t="shared" si="39"/>
        <v>#N/A</v>
      </c>
      <c r="M278" s="1353" t="e">
        <f t="shared" si="32"/>
        <v>#N/A</v>
      </c>
      <c r="N278" s="1353" t="e">
        <f>SUM($M$15:M278)</f>
        <v>#N/A</v>
      </c>
      <c r="O278" s="1353" t="e">
        <f t="shared" si="34"/>
        <v>#DIV/0!</v>
      </c>
      <c r="P278" s="1353" t="e">
        <f>SUM($O$15:O278)</f>
        <v>#DIV/0!</v>
      </c>
    </row>
    <row r="279" spans="2:16">
      <c r="B279" s="1349">
        <f t="shared" si="35"/>
        <v>45647</v>
      </c>
      <c r="C279" s="1350">
        <f t="shared" si="33"/>
        <v>12</v>
      </c>
      <c r="D279" s="1351"/>
      <c r="E279" s="1351"/>
      <c r="F279" s="1351"/>
      <c r="G279" s="1352" t="e">
        <f t="shared" si="36"/>
        <v>#DIV/0!</v>
      </c>
      <c r="H279" s="1353" t="e">
        <f t="shared" si="37"/>
        <v>#DIV/0!</v>
      </c>
      <c r="I279" s="1353" t="e">
        <f>SUM($H$15:H279)</f>
        <v>#DIV/0!</v>
      </c>
      <c r="J279" s="1354"/>
      <c r="K279" s="1355" t="e">
        <f t="shared" si="38"/>
        <v>#N/A</v>
      </c>
      <c r="L279" s="1355" t="e">
        <f t="shared" si="39"/>
        <v>#N/A</v>
      </c>
      <c r="M279" s="1353" t="e">
        <f t="shared" si="32"/>
        <v>#N/A</v>
      </c>
      <c r="N279" s="1353" t="e">
        <f>SUM($M$15:M279)</f>
        <v>#N/A</v>
      </c>
      <c r="O279" s="1353" t="e">
        <f t="shared" si="34"/>
        <v>#DIV/0!</v>
      </c>
      <c r="P279" s="1353" t="e">
        <f>SUM($O$15:O279)</f>
        <v>#DIV/0!</v>
      </c>
    </row>
    <row r="280" spans="2:16">
      <c r="B280" s="1349">
        <f t="shared" si="35"/>
        <v>45648</v>
      </c>
      <c r="C280" s="1350">
        <f t="shared" si="33"/>
        <v>12</v>
      </c>
      <c r="D280" s="1351"/>
      <c r="E280" s="1351"/>
      <c r="F280" s="1351"/>
      <c r="G280" s="1352" t="e">
        <f t="shared" si="36"/>
        <v>#DIV/0!</v>
      </c>
      <c r="H280" s="1353" t="e">
        <f t="shared" si="37"/>
        <v>#DIV/0!</v>
      </c>
      <c r="I280" s="1353" t="e">
        <f>SUM($H$15:H280)</f>
        <v>#DIV/0!</v>
      </c>
      <c r="J280" s="1354"/>
      <c r="K280" s="1355" t="e">
        <f t="shared" si="38"/>
        <v>#N/A</v>
      </c>
      <c r="L280" s="1355" t="e">
        <f t="shared" si="39"/>
        <v>#N/A</v>
      </c>
      <c r="M280" s="1353" t="e">
        <f t="shared" si="32"/>
        <v>#N/A</v>
      </c>
      <c r="N280" s="1353" t="e">
        <f>SUM($M$15:M280)</f>
        <v>#N/A</v>
      </c>
      <c r="O280" s="1353" t="e">
        <f t="shared" si="34"/>
        <v>#DIV/0!</v>
      </c>
      <c r="P280" s="1353" t="e">
        <f>SUM($O$15:O280)</f>
        <v>#DIV/0!</v>
      </c>
    </row>
    <row r="281" spans="2:16">
      <c r="B281" s="1349">
        <f t="shared" si="35"/>
        <v>45649</v>
      </c>
      <c r="C281" s="1350">
        <f t="shared" si="33"/>
        <v>12</v>
      </c>
      <c r="D281" s="1351"/>
      <c r="E281" s="1351"/>
      <c r="F281" s="1351"/>
      <c r="G281" s="1352" t="e">
        <f t="shared" si="36"/>
        <v>#DIV/0!</v>
      </c>
      <c r="H281" s="1353" t="e">
        <f t="shared" si="37"/>
        <v>#DIV/0!</v>
      </c>
      <c r="I281" s="1353" t="e">
        <f>SUM($H$15:H281)</f>
        <v>#DIV/0!</v>
      </c>
      <c r="J281" s="1354"/>
      <c r="K281" s="1355" t="e">
        <f t="shared" si="38"/>
        <v>#N/A</v>
      </c>
      <c r="L281" s="1355" t="e">
        <f t="shared" si="39"/>
        <v>#N/A</v>
      </c>
      <c r="M281" s="1353" t="e">
        <f t="shared" si="32"/>
        <v>#N/A</v>
      </c>
      <c r="N281" s="1353" t="e">
        <f>SUM($M$15:M281)</f>
        <v>#N/A</v>
      </c>
      <c r="O281" s="1353" t="e">
        <f t="shared" si="34"/>
        <v>#DIV/0!</v>
      </c>
      <c r="P281" s="1353" t="e">
        <f>SUM($O$15:O281)</f>
        <v>#DIV/0!</v>
      </c>
    </row>
    <row r="282" spans="2:16">
      <c r="B282" s="1349">
        <f t="shared" si="35"/>
        <v>45650</v>
      </c>
      <c r="C282" s="1350">
        <f t="shared" si="33"/>
        <v>12</v>
      </c>
      <c r="D282" s="1351"/>
      <c r="E282" s="1351"/>
      <c r="F282" s="1351"/>
      <c r="G282" s="1352" t="e">
        <f t="shared" si="36"/>
        <v>#DIV/0!</v>
      </c>
      <c r="H282" s="1353" t="e">
        <f t="shared" si="37"/>
        <v>#DIV/0!</v>
      </c>
      <c r="I282" s="1353" t="e">
        <f>SUM($H$15:H282)</f>
        <v>#DIV/0!</v>
      </c>
      <c r="J282" s="1354"/>
      <c r="K282" s="1355" t="e">
        <f t="shared" si="38"/>
        <v>#N/A</v>
      </c>
      <c r="L282" s="1355" t="e">
        <f t="shared" si="39"/>
        <v>#N/A</v>
      </c>
      <c r="M282" s="1353" t="e">
        <f t="shared" si="32"/>
        <v>#N/A</v>
      </c>
      <c r="N282" s="1353" t="e">
        <f>SUM($M$15:M282)</f>
        <v>#N/A</v>
      </c>
      <c r="O282" s="1353" t="e">
        <f t="shared" si="34"/>
        <v>#DIV/0!</v>
      </c>
      <c r="P282" s="1353" t="e">
        <f>SUM($O$15:O282)</f>
        <v>#DIV/0!</v>
      </c>
    </row>
    <row r="283" spans="2:16">
      <c r="B283" s="1349">
        <f t="shared" si="35"/>
        <v>45651</v>
      </c>
      <c r="C283" s="1350">
        <f t="shared" si="33"/>
        <v>12</v>
      </c>
      <c r="D283" s="1351"/>
      <c r="E283" s="1351"/>
      <c r="F283" s="1351"/>
      <c r="G283" s="1352" t="e">
        <f t="shared" si="36"/>
        <v>#DIV/0!</v>
      </c>
      <c r="H283" s="1353" t="e">
        <f t="shared" si="37"/>
        <v>#DIV/0!</v>
      </c>
      <c r="I283" s="1353" t="e">
        <f>SUM($H$15:H283)</f>
        <v>#DIV/0!</v>
      </c>
      <c r="J283" s="1354"/>
      <c r="K283" s="1355" t="e">
        <f t="shared" si="38"/>
        <v>#N/A</v>
      </c>
      <c r="L283" s="1355" t="e">
        <f t="shared" si="39"/>
        <v>#N/A</v>
      </c>
      <c r="M283" s="1353" t="e">
        <f t="shared" si="32"/>
        <v>#N/A</v>
      </c>
      <c r="N283" s="1353" t="e">
        <f>SUM($M$15:M283)</f>
        <v>#N/A</v>
      </c>
      <c r="O283" s="1353" t="e">
        <f t="shared" si="34"/>
        <v>#DIV/0!</v>
      </c>
      <c r="P283" s="1353" t="e">
        <f>SUM($O$15:O283)</f>
        <v>#DIV/0!</v>
      </c>
    </row>
    <row r="284" spans="2:16">
      <c r="B284" s="1349">
        <f t="shared" si="35"/>
        <v>45652</v>
      </c>
      <c r="C284" s="1350">
        <f t="shared" si="33"/>
        <v>12</v>
      </c>
      <c r="D284" s="1351"/>
      <c r="E284" s="1351"/>
      <c r="F284" s="1351"/>
      <c r="G284" s="1352" t="e">
        <f t="shared" si="36"/>
        <v>#DIV/0!</v>
      </c>
      <c r="H284" s="1353" t="e">
        <f t="shared" si="37"/>
        <v>#DIV/0!</v>
      </c>
      <c r="I284" s="1353" t="e">
        <f>SUM($H$15:H284)</f>
        <v>#DIV/0!</v>
      </c>
      <c r="J284" s="1354"/>
      <c r="K284" s="1355" t="e">
        <f t="shared" si="38"/>
        <v>#N/A</v>
      </c>
      <c r="L284" s="1355" t="e">
        <f t="shared" si="39"/>
        <v>#N/A</v>
      </c>
      <c r="M284" s="1353" t="e">
        <f t="shared" si="32"/>
        <v>#N/A</v>
      </c>
      <c r="N284" s="1353" t="e">
        <f>SUM($M$15:M284)</f>
        <v>#N/A</v>
      </c>
      <c r="O284" s="1353" t="e">
        <f t="shared" si="34"/>
        <v>#DIV/0!</v>
      </c>
      <c r="P284" s="1353" t="e">
        <f>SUM($O$15:O284)</f>
        <v>#DIV/0!</v>
      </c>
    </row>
    <row r="285" spans="2:16">
      <c r="B285" s="1349">
        <f t="shared" si="35"/>
        <v>45653</v>
      </c>
      <c r="C285" s="1350">
        <f t="shared" si="33"/>
        <v>12</v>
      </c>
      <c r="D285" s="1351"/>
      <c r="E285" s="1351"/>
      <c r="F285" s="1351"/>
      <c r="G285" s="1352" t="e">
        <f t="shared" si="36"/>
        <v>#DIV/0!</v>
      </c>
      <c r="H285" s="1353" t="e">
        <f t="shared" si="37"/>
        <v>#DIV/0!</v>
      </c>
      <c r="I285" s="1353" t="e">
        <f>SUM($H$15:H285)</f>
        <v>#DIV/0!</v>
      </c>
      <c r="J285" s="1354"/>
      <c r="K285" s="1355" t="e">
        <f t="shared" si="38"/>
        <v>#N/A</v>
      </c>
      <c r="L285" s="1355" t="e">
        <f t="shared" si="39"/>
        <v>#N/A</v>
      </c>
      <c r="M285" s="1353" t="e">
        <f t="shared" si="32"/>
        <v>#N/A</v>
      </c>
      <c r="N285" s="1353" t="e">
        <f>SUM($M$15:M285)</f>
        <v>#N/A</v>
      </c>
      <c r="O285" s="1353" t="e">
        <f t="shared" si="34"/>
        <v>#DIV/0!</v>
      </c>
      <c r="P285" s="1353" t="e">
        <f>SUM($O$15:O285)</f>
        <v>#DIV/0!</v>
      </c>
    </row>
    <row r="286" spans="2:16">
      <c r="B286" s="1349">
        <f t="shared" si="35"/>
        <v>45654</v>
      </c>
      <c r="C286" s="1350">
        <f t="shared" si="33"/>
        <v>12</v>
      </c>
      <c r="D286" s="1351"/>
      <c r="E286" s="1351"/>
      <c r="F286" s="1351"/>
      <c r="G286" s="1352" t="e">
        <f t="shared" si="36"/>
        <v>#DIV/0!</v>
      </c>
      <c r="H286" s="1353" t="e">
        <f t="shared" si="37"/>
        <v>#DIV/0!</v>
      </c>
      <c r="I286" s="1353" t="e">
        <f>SUM($H$15:H286)</f>
        <v>#DIV/0!</v>
      </c>
      <c r="J286" s="1354"/>
      <c r="K286" s="1355" t="e">
        <f t="shared" si="38"/>
        <v>#N/A</v>
      </c>
      <c r="L286" s="1355" t="e">
        <f t="shared" si="39"/>
        <v>#N/A</v>
      </c>
      <c r="M286" s="1353" t="e">
        <f t="shared" si="32"/>
        <v>#N/A</v>
      </c>
      <c r="N286" s="1353" t="e">
        <f>SUM($M$15:M286)</f>
        <v>#N/A</v>
      </c>
      <c r="O286" s="1353" t="e">
        <f t="shared" si="34"/>
        <v>#DIV/0!</v>
      </c>
      <c r="P286" s="1353" t="e">
        <f>SUM($O$15:O286)</f>
        <v>#DIV/0!</v>
      </c>
    </row>
    <row r="287" spans="2:16">
      <c r="B287" s="1349">
        <f t="shared" si="35"/>
        <v>45655</v>
      </c>
      <c r="C287" s="1350">
        <f t="shared" si="33"/>
        <v>12</v>
      </c>
      <c r="D287" s="1351"/>
      <c r="E287" s="1351"/>
      <c r="F287" s="1351"/>
      <c r="G287" s="1352" t="e">
        <f t="shared" si="36"/>
        <v>#DIV/0!</v>
      </c>
      <c r="H287" s="1353" t="e">
        <f t="shared" si="37"/>
        <v>#DIV/0!</v>
      </c>
      <c r="I287" s="1353" t="e">
        <f>SUM($H$15:H287)</f>
        <v>#DIV/0!</v>
      </c>
      <c r="J287" s="1354"/>
      <c r="K287" s="1355" t="e">
        <f t="shared" si="38"/>
        <v>#N/A</v>
      </c>
      <c r="L287" s="1355" t="e">
        <f t="shared" si="39"/>
        <v>#N/A</v>
      </c>
      <c r="M287" s="1353" t="e">
        <f t="shared" si="32"/>
        <v>#N/A</v>
      </c>
      <c r="N287" s="1353" t="e">
        <f>SUM($M$15:M287)</f>
        <v>#N/A</v>
      </c>
      <c r="O287" s="1353" t="e">
        <f t="shared" si="34"/>
        <v>#DIV/0!</v>
      </c>
      <c r="P287" s="1353" t="e">
        <f>SUM($O$15:O287)</f>
        <v>#DIV/0!</v>
      </c>
    </row>
    <row r="288" spans="2:16">
      <c r="B288" s="1349">
        <f t="shared" si="35"/>
        <v>45656</v>
      </c>
      <c r="C288" s="1350">
        <f t="shared" si="33"/>
        <v>12</v>
      </c>
      <c r="D288" s="1351"/>
      <c r="E288" s="1351"/>
      <c r="F288" s="1351"/>
      <c r="G288" s="1352" t="e">
        <f t="shared" si="36"/>
        <v>#DIV/0!</v>
      </c>
      <c r="H288" s="1353" t="e">
        <f t="shared" si="37"/>
        <v>#DIV/0!</v>
      </c>
      <c r="I288" s="1353" t="e">
        <f>SUM($H$15:H288)</f>
        <v>#DIV/0!</v>
      </c>
      <c r="J288" s="1354"/>
      <c r="K288" s="1355" t="e">
        <f t="shared" si="38"/>
        <v>#N/A</v>
      </c>
      <c r="L288" s="1355" t="e">
        <f t="shared" si="39"/>
        <v>#N/A</v>
      </c>
      <c r="M288" s="1353" t="e">
        <f t="shared" si="32"/>
        <v>#N/A</v>
      </c>
      <c r="N288" s="1353" t="e">
        <f>SUM($M$15:M288)</f>
        <v>#N/A</v>
      </c>
      <c r="O288" s="1353" t="e">
        <f t="shared" si="34"/>
        <v>#DIV/0!</v>
      </c>
      <c r="P288" s="1353" t="e">
        <f>SUM($O$15:O288)</f>
        <v>#DIV/0!</v>
      </c>
    </row>
    <row r="289" spans="2:16">
      <c r="B289" s="1349">
        <f t="shared" si="35"/>
        <v>45657</v>
      </c>
      <c r="C289" s="1350">
        <f t="shared" si="33"/>
        <v>12</v>
      </c>
      <c r="D289" s="1351"/>
      <c r="E289" s="1351"/>
      <c r="F289" s="1351"/>
      <c r="G289" s="1352" t="e">
        <f t="shared" si="36"/>
        <v>#DIV/0!</v>
      </c>
      <c r="H289" s="1353" t="e">
        <f t="shared" si="37"/>
        <v>#DIV/0!</v>
      </c>
      <c r="I289" s="1353" t="e">
        <f>SUM($H$15:H289)</f>
        <v>#DIV/0!</v>
      </c>
      <c r="J289" s="1354"/>
      <c r="K289" s="1355" t="e">
        <f t="shared" si="38"/>
        <v>#N/A</v>
      </c>
      <c r="L289" s="1355" t="e">
        <f t="shared" si="39"/>
        <v>#N/A</v>
      </c>
      <c r="M289" s="1353" t="e">
        <f t="shared" si="32"/>
        <v>#N/A</v>
      </c>
      <c r="N289" s="1353" t="e">
        <f>SUM($M$15:M289)</f>
        <v>#N/A</v>
      </c>
      <c r="O289" s="1353" t="e">
        <f t="shared" si="34"/>
        <v>#DIV/0!</v>
      </c>
      <c r="P289" s="1353" t="e">
        <f>SUM($O$15:O289)</f>
        <v>#DIV/0!</v>
      </c>
    </row>
    <row r="290" spans="2:16">
      <c r="B290" s="1349">
        <f t="shared" si="35"/>
        <v>45658</v>
      </c>
      <c r="C290" s="1350">
        <f t="shared" si="33"/>
        <v>1</v>
      </c>
      <c r="D290" s="1351"/>
      <c r="E290" s="1351"/>
      <c r="F290" s="1351"/>
      <c r="G290" s="1352" t="e">
        <f t="shared" si="36"/>
        <v>#DIV/0!</v>
      </c>
      <c r="H290" s="1353" t="e">
        <f t="shared" si="37"/>
        <v>#DIV/0!</v>
      </c>
      <c r="I290" s="1353" t="e">
        <f>SUM($H$15:H290)</f>
        <v>#DIV/0!</v>
      </c>
      <c r="J290" s="1354"/>
      <c r="K290" s="1355" t="e">
        <f t="shared" si="38"/>
        <v>#N/A</v>
      </c>
      <c r="L290" s="1355" t="e">
        <f t="shared" si="39"/>
        <v>#N/A</v>
      </c>
      <c r="M290" s="1353" t="e">
        <f t="shared" si="32"/>
        <v>#N/A</v>
      </c>
      <c r="N290" s="1353" t="e">
        <f>SUM($M$15:M290)</f>
        <v>#N/A</v>
      </c>
      <c r="O290" s="1353" t="e">
        <f t="shared" si="34"/>
        <v>#DIV/0!</v>
      </c>
      <c r="P290" s="1353" t="e">
        <f>SUM($O$15:O290)</f>
        <v>#DIV/0!</v>
      </c>
    </row>
    <row r="291" spans="2:16">
      <c r="B291" s="1349">
        <f t="shared" si="35"/>
        <v>45659</v>
      </c>
      <c r="C291" s="1350">
        <f t="shared" si="33"/>
        <v>1</v>
      </c>
      <c r="D291" s="1351"/>
      <c r="E291" s="1351"/>
      <c r="F291" s="1351"/>
      <c r="G291" s="1352" t="e">
        <f t="shared" si="36"/>
        <v>#DIV/0!</v>
      </c>
      <c r="H291" s="1353" t="e">
        <f t="shared" si="37"/>
        <v>#DIV/0!</v>
      </c>
      <c r="I291" s="1353" t="e">
        <f>SUM($H$15:H291)</f>
        <v>#DIV/0!</v>
      </c>
      <c r="J291" s="1354"/>
      <c r="K291" s="1355" t="e">
        <f t="shared" si="38"/>
        <v>#N/A</v>
      </c>
      <c r="L291" s="1355" t="e">
        <f t="shared" si="39"/>
        <v>#N/A</v>
      </c>
      <c r="M291" s="1353" t="e">
        <f t="shared" si="32"/>
        <v>#N/A</v>
      </c>
      <c r="N291" s="1353" t="e">
        <f>SUM($M$15:M291)</f>
        <v>#N/A</v>
      </c>
      <c r="O291" s="1353" t="e">
        <f t="shared" si="34"/>
        <v>#DIV/0!</v>
      </c>
      <c r="P291" s="1353" t="e">
        <f>SUM($O$15:O291)</f>
        <v>#DIV/0!</v>
      </c>
    </row>
    <row r="292" spans="2:16">
      <c r="B292" s="1349">
        <f t="shared" si="35"/>
        <v>45660</v>
      </c>
      <c r="C292" s="1350">
        <f t="shared" si="33"/>
        <v>1</v>
      </c>
      <c r="D292" s="1351"/>
      <c r="E292" s="1351"/>
      <c r="F292" s="1351"/>
      <c r="G292" s="1352" t="e">
        <f t="shared" si="36"/>
        <v>#DIV/0!</v>
      </c>
      <c r="H292" s="1353" t="e">
        <f t="shared" si="37"/>
        <v>#DIV/0!</v>
      </c>
      <c r="I292" s="1353" t="e">
        <f>SUM($H$15:H292)</f>
        <v>#DIV/0!</v>
      </c>
      <c r="J292" s="1354"/>
      <c r="K292" s="1355" t="e">
        <f t="shared" si="38"/>
        <v>#N/A</v>
      </c>
      <c r="L292" s="1355" t="e">
        <f t="shared" si="39"/>
        <v>#N/A</v>
      </c>
      <c r="M292" s="1353" t="e">
        <f t="shared" si="32"/>
        <v>#N/A</v>
      </c>
      <c r="N292" s="1353" t="e">
        <f>SUM($M$15:M292)</f>
        <v>#N/A</v>
      </c>
      <c r="O292" s="1353" t="e">
        <f t="shared" si="34"/>
        <v>#DIV/0!</v>
      </c>
      <c r="P292" s="1353" t="e">
        <f>SUM($O$15:O292)</f>
        <v>#DIV/0!</v>
      </c>
    </row>
    <row r="293" spans="2:16">
      <c r="B293" s="1349">
        <f t="shared" si="35"/>
        <v>45661</v>
      </c>
      <c r="C293" s="1350">
        <f t="shared" si="33"/>
        <v>1</v>
      </c>
      <c r="D293" s="1351"/>
      <c r="E293" s="1351"/>
      <c r="F293" s="1351"/>
      <c r="G293" s="1352" t="e">
        <f t="shared" si="36"/>
        <v>#DIV/0!</v>
      </c>
      <c r="H293" s="1353" t="e">
        <f t="shared" si="37"/>
        <v>#DIV/0!</v>
      </c>
      <c r="I293" s="1353" t="e">
        <f>SUM($H$15:H293)</f>
        <v>#DIV/0!</v>
      </c>
      <c r="J293" s="1354"/>
      <c r="K293" s="1355" t="e">
        <f t="shared" si="38"/>
        <v>#N/A</v>
      </c>
      <c r="L293" s="1355" t="e">
        <f t="shared" si="39"/>
        <v>#N/A</v>
      </c>
      <c r="M293" s="1353" t="e">
        <f t="shared" si="32"/>
        <v>#N/A</v>
      </c>
      <c r="N293" s="1353" t="e">
        <f>SUM($M$15:M293)</f>
        <v>#N/A</v>
      </c>
      <c r="O293" s="1353" t="e">
        <f t="shared" si="34"/>
        <v>#DIV/0!</v>
      </c>
      <c r="P293" s="1353" t="e">
        <f>SUM($O$15:O293)</f>
        <v>#DIV/0!</v>
      </c>
    </row>
    <row r="294" spans="2:16">
      <c r="B294" s="1349">
        <f t="shared" si="35"/>
        <v>45662</v>
      </c>
      <c r="C294" s="1350">
        <f t="shared" si="33"/>
        <v>1</v>
      </c>
      <c r="D294" s="1351"/>
      <c r="E294" s="1351"/>
      <c r="F294" s="1351"/>
      <c r="G294" s="1352" t="e">
        <f t="shared" si="36"/>
        <v>#DIV/0!</v>
      </c>
      <c r="H294" s="1353" t="e">
        <f t="shared" si="37"/>
        <v>#DIV/0!</v>
      </c>
      <c r="I294" s="1353" t="e">
        <f>SUM($H$15:H294)</f>
        <v>#DIV/0!</v>
      </c>
      <c r="J294" s="1354"/>
      <c r="K294" s="1355" t="e">
        <f t="shared" si="38"/>
        <v>#N/A</v>
      </c>
      <c r="L294" s="1355" t="e">
        <f t="shared" si="39"/>
        <v>#N/A</v>
      </c>
      <c r="M294" s="1353" t="e">
        <f t="shared" si="32"/>
        <v>#N/A</v>
      </c>
      <c r="N294" s="1353" t="e">
        <f>SUM($M$15:M294)</f>
        <v>#N/A</v>
      </c>
      <c r="O294" s="1353" t="e">
        <f t="shared" si="34"/>
        <v>#DIV/0!</v>
      </c>
      <c r="P294" s="1353" t="e">
        <f>SUM($O$15:O294)</f>
        <v>#DIV/0!</v>
      </c>
    </row>
    <row r="295" spans="2:16">
      <c r="B295" s="1349">
        <f t="shared" si="35"/>
        <v>45663</v>
      </c>
      <c r="C295" s="1350">
        <f t="shared" si="33"/>
        <v>1</v>
      </c>
      <c r="D295" s="1351"/>
      <c r="E295" s="1351"/>
      <c r="F295" s="1351"/>
      <c r="G295" s="1352" t="e">
        <f t="shared" si="36"/>
        <v>#DIV/0!</v>
      </c>
      <c r="H295" s="1353" t="e">
        <f t="shared" si="37"/>
        <v>#DIV/0!</v>
      </c>
      <c r="I295" s="1353" t="e">
        <f>SUM($H$15:H295)</f>
        <v>#DIV/0!</v>
      </c>
      <c r="J295" s="1354"/>
      <c r="K295" s="1355" t="e">
        <f t="shared" si="38"/>
        <v>#N/A</v>
      </c>
      <c r="L295" s="1355" t="e">
        <f t="shared" si="39"/>
        <v>#N/A</v>
      </c>
      <c r="M295" s="1353" t="e">
        <f t="shared" si="32"/>
        <v>#N/A</v>
      </c>
      <c r="N295" s="1353" t="e">
        <f>SUM($M$15:M295)</f>
        <v>#N/A</v>
      </c>
      <c r="O295" s="1353" t="e">
        <f t="shared" si="34"/>
        <v>#DIV/0!</v>
      </c>
      <c r="P295" s="1353" t="e">
        <f>SUM($O$15:O295)</f>
        <v>#DIV/0!</v>
      </c>
    </row>
    <row r="296" spans="2:16">
      <c r="B296" s="1349">
        <f t="shared" si="35"/>
        <v>45664</v>
      </c>
      <c r="C296" s="1350">
        <f t="shared" si="33"/>
        <v>1</v>
      </c>
      <c r="D296" s="1351"/>
      <c r="E296" s="1351"/>
      <c r="F296" s="1351"/>
      <c r="G296" s="1352" t="e">
        <f t="shared" si="36"/>
        <v>#DIV/0!</v>
      </c>
      <c r="H296" s="1353" t="e">
        <f t="shared" si="37"/>
        <v>#DIV/0!</v>
      </c>
      <c r="I296" s="1353" t="e">
        <f>SUM($H$15:H296)</f>
        <v>#DIV/0!</v>
      </c>
      <c r="J296" s="1354"/>
      <c r="K296" s="1355" t="e">
        <f t="shared" si="38"/>
        <v>#N/A</v>
      </c>
      <c r="L296" s="1355" t="e">
        <f t="shared" si="39"/>
        <v>#N/A</v>
      </c>
      <c r="M296" s="1353" t="e">
        <f t="shared" si="32"/>
        <v>#N/A</v>
      </c>
      <c r="N296" s="1353" t="e">
        <f>SUM($M$15:M296)</f>
        <v>#N/A</v>
      </c>
      <c r="O296" s="1353" t="e">
        <f t="shared" si="34"/>
        <v>#DIV/0!</v>
      </c>
      <c r="P296" s="1353" t="e">
        <f>SUM($O$15:O296)</f>
        <v>#DIV/0!</v>
      </c>
    </row>
    <row r="297" spans="2:16">
      <c r="B297" s="1349">
        <f t="shared" si="35"/>
        <v>45665</v>
      </c>
      <c r="C297" s="1350">
        <f t="shared" si="33"/>
        <v>1</v>
      </c>
      <c r="D297" s="1351"/>
      <c r="E297" s="1351"/>
      <c r="F297" s="1351"/>
      <c r="G297" s="1352" t="e">
        <f t="shared" si="36"/>
        <v>#DIV/0!</v>
      </c>
      <c r="H297" s="1353" t="e">
        <f t="shared" si="37"/>
        <v>#DIV/0!</v>
      </c>
      <c r="I297" s="1353" t="e">
        <f>SUM($H$15:H297)</f>
        <v>#DIV/0!</v>
      </c>
      <c r="J297" s="1354"/>
      <c r="K297" s="1355" t="e">
        <f t="shared" si="38"/>
        <v>#N/A</v>
      </c>
      <c r="L297" s="1355" t="e">
        <f t="shared" si="39"/>
        <v>#N/A</v>
      </c>
      <c r="M297" s="1353" t="e">
        <f t="shared" si="32"/>
        <v>#N/A</v>
      </c>
      <c r="N297" s="1353" t="e">
        <f>SUM($M$15:M297)</f>
        <v>#N/A</v>
      </c>
      <c r="O297" s="1353" t="e">
        <f t="shared" si="34"/>
        <v>#DIV/0!</v>
      </c>
      <c r="P297" s="1353" t="e">
        <f>SUM($O$15:O297)</f>
        <v>#DIV/0!</v>
      </c>
    </row>
    <row r="298" spans="2:16">
      <c r="B298" s="1349">
        <f t="shared" si="35"/>
        <v>45666</v>
      </c>
      <c r="C298" s="1350">
        <f t="shared" si="33"/>
        <v>1</v>
      </c>
      <c r="D298" s="1351"/>
      <c r="E298" s="1351"/>
      <c r="F298" s="1351"/>
      <c r="G298" s="1352" t="e">
        <f t="shared" si="36"/>
        <v>#DIV/0!</v>
      </c>
      <c r="H298" s="1353" t="e">
        <f t="shared" si="37"/>
        <v>#DIV/0!</v>
      </c>
      <c r="I298" s="1353" t="e">
        <f>SUM($H$15:H298)</f>
        <v>#DIV/0!</v>
      </c>
      <c r="J298" s="1354"/>
      <c r="K298" s="1355" t="e">
        <f t="shared" si="38"/>
        <v>#N/A</v>
      </c>
      <c r="L298" s="1355" t="e">
        <f t="shared" si="39"/>
        <v>#N/A</v>
      </c>
      <c r="M298" s="1353" t="e">
        <f t="shared" si="32"/>
        <v>#N/A</v>
      </c>
      <c r="N298" s="1353" t="e">
        <f>SUM($M$15:M298)</f>
        <v>#N/A</v>
      </c>
      <c r="O298" s="1353" t="e">
        <f t="shared" si="34"/>
        <v>#DIV/0!</v>
      </c>
      <c r="P298" s="1353" t="e">
        <f>SUM($O$15:O298)</f>
        <v>#DIV/0!</v>
      </c>
    </row>
    <row r="299" spans="2:16">
      <c r="B299" s="1349">
        <f t="shared" si="35"/>
        <v>45667</v>
      </c>
      <c r="C299" s="1350">
        <f t="shared" si="33"/>
        <v>1</v>
      </c>
      <c r="D299" s="1351"/>
      <c r="E299" s="1351"/>
      <c r="F299" s="1351"/>
      <c r="G299" s="1352" t="e">
        <f t="shared" si="36"/>
        <v>#DIV/0!</v>
      </c>
      <c r="H299" s="1353" t="e">
        <f t="shared" si="37"/>
        <v>#DIV/0!</v>
      </c>
      <c r="I299" s="1353" t="e">
        <f>SUM($H$15:H299)</f>
        <v>#DIV/0!</v>
      </c>
      <c r="J299" s="1354"/>
      <c r="K299" s="1355" t="e">
        <f t="shared" si="38"/>
        <v>#N/A</v>
      </c>
      <c r="L299" s="1355" t="e">
        <f t="shared" si="39"/>
        <v>#N/A</v>
      </c>
      <c r="M299" s="1353" t="e">
        <f t="shared" si="32"/>
        <v>#N/A</v>
      </c>
      <c r="N299" s="1353" t="e">
        <f>SUM($M$15:M299)</f>
        <v>#N/A</v>
      </c>
      <c r="O299" s="1353" t="e">
        <f t="shared" si="34"/>
        <v>#DIV/0!</v>
      </c>
      <c r="P299" s="1353" t="e">
        <f>SUM($O$15:O299)</f>
        <v>#DIV/0!</v>
      </c>
    </row>
    <row r="300" spans="2:16">
      <c r="B300" s="1349">
        <f t="shared" si="35"/>
        <v>45668</v>
      </c>
      <c r="C300" s="1350">
        <f t="shared" si="33"/>
        <v>1</v>
      </c>
      <c r="D300" s="1351"/>
      <c r="E300" s="1351"/>
      <c r="F300" s="1351"/>
      <c r="G300" s="1352" t="e">
        <f t="shared" si="36"/>
        <v>#DIV/0!</v>
      </c>
      <c r="H300" s="1353" t="e">
        <f t="shared" si="37"/>
        <v>#DIV/0!</v>
      </c>
      <c r="I300" s="1353" t="e">
        <f>SUM($H$15:H300)</f>
        <v>#DIV/0!</v>
      </c>
      <c r="J300" s="1354"/>
      <c r="K300" s="1355" t="e">
        <f t="shared" si="38"/>
        <v>#N/A</v>
      </c>
      <c r="L300" s="1355" t="e">
        <f t="shared" si="39"/>
        <v>#N/A</v>
      </c>
      <c r="M300" s="1353" t="e">
        <f t="shared" si="32"/>
        <v>#N/A</v>
      </c>
      <c r="N300" s="1353" t="e">
        <f>SUM($M$15:M300)</f>
        <v>#N/A</v>
      </c>
      <c r="O300" s="1353" t="e">
        <f t="shared" si="34"/>
        <v>#DIV/0!</v>
      </c>
      <c r="P300" s="1353" t="e">
        <f>SUM($O$15:O300)</f>
        <v>#DIV/0!</v>
      </c>
    </row>
    <row r="301" spans="2:16">
      <c r="B301" s="1349">
        <f t="shared" si="35"/>
        <v>45669</v>
      </c>
      <c r="C301" s="1350">
        <f t="shared" si="33"/>
        <v>1</v>
      </c>
      <c r="D301" s="1351"/>
      <c r="E301" s="1351"/>
      <c r="F301" s="1351"/>
      <c r="G301" s="1352" t="e">
        <f t="shared" si="36"/>
        <v>#DIV/0!</v>
      </c>
      <c r="H301" s="1353" t="e">
        <f t="shared" si="37"/>
        <v>#DIV/0!</v>
      </c>
      <c r="I301" s="1353" t="e">
        <f>SUM($H$15:H301)</f>
        <v>#DIV/0!</v>
      </c>
      <c r="J301" s="1354"/>
      <c r="K301" s="1355" t="e">
        <f t="shared" si="38"/>
        <v>#N/A</v>
      </c>
      <c r="L301" s="1355" t="e">
        <f t="shared" si="39"/>
        <v>#N/A</v>
      </c>
      <c r="M301" s="1353" t="e">
        <f t="shared" si="32"/>
        <v>#N/A</v>
      </c>
      <c r="N301" s="1353" t="e">
        <f>SUM($M$15:M301)</f>
        <v>#N/A</v>
      </c>
      <c r="O301" s="1353" t="e">
        <f t="shared" si="34"/>
        <v>#DIV/0!</v>
      </c>
      <c r="P301" s="1353" t="e">
        <f>SUM($O$15:O301)</f>
        <v>#DIV/0!</v>
      </c>
    </row>
    <row r="302" spans="2:16">
      <c r="B302" s="1349">
        <f t="shared" si="35"/>
        <v>45670</v>
      </c>
      <c r="C302" s="1350">
        <f t="shared" si="33"/>
        <v>1</v>
      </c>
      <c r="D302" s="1351"/>
      <c r="E302" s="1351"/>
      <c r="F302" s="1351"/>
      <c r="G302" s="1352" t="e">
        <f t="shared" si="36"/>
        <v>#DIV/0!</v>
      </c>
      <c r="H302" s="1353" t="e">
        <f t="shared" si="37"/>
        <v>#DIV/0!</v>
      </c>
      <c r="I302" s="1353" t="e">
        <f>SUM($H$15:H302)</f>
        <v>#DIV/0!</v>
      </c>
      <c r="J302" s="1354"/>
      <c r="K302" s="1355" t="e">
        <f t="shared" si="38"/>
        <v>#N/A</v>
      </c>
      <c r="L302" s="1355" t="e">
        <f t="shared" si="39"/>
        <v>#N/A</v>
      </c>
      <c r="M302" s="1353" t="e">
        <f t="shared" si="32"/>
        <v>#N/A</v>
      </c>
      <c r="N302" s="1353" t="e">
        <f>SUM($M$15:M302)</f>
        <v>#N/A</v>
      </c>
      <c r="O302" s="1353" t="e">
        <f t="shared" si="34"/>
        <v>#DIV/0!</v>
      </c>
      <c r="P302" s="1353" t="e">
        <f>SUM($O$15:O302)</f>
        <v>#DIV/0!</v>
      </c>
    </row>
    <row r="303" spans="2:16">
      <c r="B303" s="1349">
        <f t="shared" si="35"/>
        <v>45671</v>
      </c>
      <c r="C303" s="1350">
        <f t="shared" si="33"/>
        <v>1</v>
      </c>
      <c r="D303" s="1351"/>
      <c r="E303" s="1351"/>
      <c r="F303" s="1351"/>
      <c r="G303" s="1352" t="e">
        <f t="shared" si="36"/>
        <v>#DIV/0!</v>
      </c>
      <c r="H303" s="1353" t="e">
        <f t="shared" si="37"/>
        <v>#DIV/0!</v>
      </c>
      <c r="I303" s="1353" t="e">
        <f>SUM($H$15:H303)</f>
        <v>#DIV/0!</v>
      </c>
      <c r="J303" s="1354"/>
      <c r="K303" s="1355" t="e">
        <f t="shared" si="38"/>
        <v>#N/A</v>
      </c>
      <c r="L303" s="1355" t="e">
        <f t="shared" si="39"/>
        <v>#N/A</v>
      </c>
      <c r="M303" s="1353" t="e">
        <f t="shared" si="32"/>
        <v>#N/A</v>
      </c>
      <c r="N303" s="1353" t="e">
        <f>SUM($M$15:M303)</f>
        <v>#N/A</v>
      </c>
      <c r="O303" s="1353" t="e">
        <f t="shared" si="34"/>
        <v>#DIV/0!</v>
      </c>
      <c r="P303" s="1353" t="e">
        <f>SUM($O$15:O303)</f>
        <v>#DIV/0!</v>
      </c>
    </row>
    <row r="304" spans="2:16">
      <c r="B304" s="1349">
        <f t="shared" si="35"/>
        <v>45672</v>
      </c>
      <c r="C304" s="1350">
        <f t="shared" si="33"/>
        <v>1</v>
      </c>
      <c r="D304" s="1351"/>
      <c r="E304" s="1351"/>
      <c r="F304" s="1351"/>
      <c r="G304" s="1352" t="e">
        <f t="shared" si="36"/>
        <v>#DIV/0!</v>
      </c>
      <c r="H304" s="1353" t="e">
        <f t="shared" si="37"/>
        <v>#DIV/0!</v>
      </c>
      <c r="I304" s="1353" t="e">
        <f>SUM($H$15:H304)</f>
        <v>#DIV/0!</v>
      </c>
      <c r="J304" s="1354"/>
      <c r="K304" s="1355" t="e">
        <f t="shared" si="38"/>
        <v>#N/A</v>
      </c>
      <c r="L304" s="1355" t="e">
        <f t="shared" si="39"/>
        <v>#N/A</v>
      </c>
      <c r="M304" s="1353" t="e">
        <f t="shared" si="32"/>
        <v>#N/A</v>
      </c>
      <c r="N304" s="1353" t="e">
        <f>SUM($M$15:M304)</f>
        <v>#N/A</v>
      </c>
      <c r="O304" s="1353" t="e">
        <f t="shared" si="34"/>
        <v>#DIV/0!</v>
      </c>
      <c r="P304" s="1353" t="e">
        <f>SUM($O$15:O304)</f>
        <v>#DIV/0!</v>
      </c>
    </row>
    <row r="305" spans="2:16">
      <c r="B305" s="1349">
        <f t="shared" si="35"/>
        <v>45673</v>
      </c>
      <c r="C305" s="1350">
        <f t="shared" si="33"/>
        <v>1</v>
      </c>
      <c r="D305" s="1351"/>
      <c r="E305" s="1351"/>
      <c r="F305" s="1351"/>
      <c r="G305" s="1352" t="e">
        <f t="shared" si="36"/>
        <v>#DIV/0!</v>
      </c>
      <c r="H305" s="1353" t="e">
        <f t="shared" si="37"/>
        <v>#DIV/0!</v>
      </c>
      <c r="I305" s="1353" t="e">
        <f>SUM($H$15:H305)</f>
        <v>#DIV/0!</v>
      </c>
      <c r="J305" s="1354"/>
      <c r="K305" s="1355" t="e">
        <f t="shared" si="38"/>
        <v>#N/A</v>
      </c>
      <c r="L305" s="1355" t="e">
        <f t="shared" si="39"/>
        <v>#N/A</v>
      </c>
      <c r="M305" s="1353" t="e">
        <f t="shared" si="32"/>
        <v>#N/A</v>
      </c>
      <c r="N305" s="1353" t="e">
        <f>SUM($M$15:M305)</f>
        <v>#N/A</v>
      </c>
      <c r="O305" s="1353" t="e">
        <f t="shared" si="34"/>
        <v>#DIV/0!</v>
      </c>
      <c r="P305" s="1353" t="e">
        <f>SUM($O$15:O305)</f>
        <v>#DIV/0!</v>
      </c>
    </row>
    <row r="306" spans="2:16">
      <c r="B306" s="1349">
        <f t="shared" si="35"/>
        <v>45674</v>
      </c>
      <c r="C306" s="1350">
        <f t="shared" si="33"/>
        <v>1</v>
      </c>
      <c r="D306" s="1351"/>
      <c r="E306" s="1351"/>
      <c r="F306" s="1351"/>
      <c r="G306" s="1352" t="e">
        <f t="shared" si="36"/>
        <v>#DIV/0!</v>
      </c>
      <c r="H306" s="1353" t="e">
        <f t="shared" si="37"/>
        <v>#DIV/0!</v>
      </c>
      <c r="I306" s="1353" t="e">
        <f>SUM($H$15:H306)</f>
        <v>#DIV/0!</v>
      </c>
      <c r="J306" s="1354"/>
      <c r="K306" s="1355" t="e">
        <f t="shared" si="38"/>
        <v>#N/A</v>
      </c>
      <c r="L306" s="1355" t="e">
        <f t="shared" si="39"/>
        <v>#N/A</v>
      </c>
      <c r="M306" s="1353" t="e">
        <f t="shared" si="32"/>
        <v>#N/A</v>
      </c>
      <c r="N306" s="1353" t="e">
        <f>SUM($M$15:M306)</f>
        <v>#N/A</v>
      </c>
      <c r="O306" s="1353" t="e">
        <f t="shared" si="34"/>
        <v>#DIV/0!</v>
      </c>
      <c r="P306" s="1353" t="e">
        <f>SUM($O$15:O306)</f>
        <v>#DIV/0!</v>
      </c>
    </row>
    <row r="307" spans="2:16">
      <c r="B307" s="1349">
        <f t="shared" si="35"/>
        <v>45675</v>
      </c>
      <c r="C307" s="1350">
        <f t="shared" si="33"/>
        <v>1</v>
      </c>
      <c r="D307" s="1351"/>
      <c r="E307" s="1351"/>
      <c r="F307" s="1351"/>
      <c r="G307" s="1352" t="e">
        <f t="shared" si="36"/>
        <v>#DIV/0!</v>
      </c>
      <c r="H307" s="1353" t="e">
        <f t="shared" si="37"/>
        <v>#DIV/0!</v>
      </c>
      <c r="I307" s="1353" t="e">
        <f>SUM($H$15:H307)</f>
        <v>#DIV/0!</v>
      </c>
      <c r="J307" s="1354"/>
      <c r="K307" s="1355" t="e">
        <f t="shared" si="38"/>
        <v>#N/A</v>
      </c>
      <c r="L307" s="1355" t="e">
        <f t="shared" si="39"/>
        <v>#N/A</v>
      </c>
      <c r="M307" s="1353" t="e">
        <f t="shared" si="32"/>
        <v>#N/A</v>
      </c>
      <c r="N307" s="1353" t="e">
        <f>SUM($M$15:M307)</f>
        <v>#N/A</v>
      </c>
      <c r="O307" s="1353" t="e">
        <f t="shared" si="34"/>
        <v>#DIV/0!</v>
      </c>
      <c r="P307" s="1353" t="e">
        <f>SUM($O$15:O307)</f>
        <v>#DIV/0!</v>
      </c>
    </row>
    <row r="308" spans="2:16">
      <c r="B308" s="1349">
        <f t="shared" si="35"/>
        <v>45676</v>
      </c>
      <c r="C308" s="1350">
        <f t="shared" si="33"/>
        <v>1</v>
      </c>
      <c r="D308" s="1351"/>
      <c r="E308" s="1351"/>
      <c r="F308" s="1351"/>
      <c r="G308" s="1352" t="e">
        <f t="shared" si="36"/>
        <v>#DIV/0!</v>
      </c>
      <c r="H308" s="1353" t="e">
        <f t="shared" si="37"/>
        <v>#DIV/0!</v>
      </c>
      <c r="I308" s="1353" t="e">
        <f>SUM($H$15:H308)</f>
        <v>#DIV/0!</v>
      </c>
      <c r="J308" s="1354"/>
      <c r="K308" s="1355" t="e">
        <f t="shared" si="38"/>
        <v>#N/A</v>
      </c>
      <c r="L308" s="1355" t="e">
        <f t="shared" si="39"/>
        <v>#N/A</v>
      </c>
      <c r="M308" s="1353" t="e">
        <f t="shared" si="32"/>
        <v>#N/A</v>
      </c>
      <c r="N308" s="1353" t="e">
        <f>SUM($M$15:M308)</f>
        <v>#N/A</v>
      </c>
      <c r="O308" s="1353" t="e">
        <f t="shared" si="34"/>
        <v>#DIV/0!</v>
      </c>
      <c r="P308" s="1353" t="e">
        <f>SUM($O$15:O308)</f>
        <v>#DIV/0!</v>
      </c>
    </row>
    <row r="309" spans="2:16">
      <c r="B309" s="1349">
        <f t="shared" si="35"/>
        <v>45677</v>
      </c>
      <c r="C309" s="1350">
        <f t="shared" si="33"/>
        <v>1</v>
      </c>
      <c r="D309" s="1351"/>
      <c r="E309" s="1351"/>
      <c r="F309" s="1351"/>
      <c r="G309" s="1352" t="e">
        <f t="shared" si="36"/>
        <v>#DIV/0!</v>
      </c>
      <c r="H309" s="1353" t="e">
        <f t="shared" si="37"/>
        <v>#DIV/0!</v>
      </c>
      <c r="I309" s="1353" t="e">
        <f>SUM($H$15:H309)</f>
        <v>#DIV/0!</v>
      </c>
      <c r="J309" s="1354"/>
      <c r="K309" s="1355" t="e">
        <f t="shared" si="38"/>
        <v>#N/A</v>
      </c>
      <c r="L309" s="1355" t="e">
        <f t="shared" si="39"/>
        <v>#N/A</v>
      </c>
      <c r="M309" s="1353" t="e">
        <f t="shared" si="32"/>
        <v>#N/A</v>
      </c>
      <c r="N309" s="1353" t="e">
        <f>SUM($M$15:M309)</f>
        <v>#N/A</v>
      </c>
      <c r="O309" s="1353" t="e">
        <f t="shared" si="34"/>
        <v>#DIV/0!</v>
      </c>
      <c r="P309" s="1353" t="e">
        <f>SUM($O$15:O309)</f>
        <v>#DIV/0!</v>
      </c>
    </row>
    <row r="310" spans="2:16">
      <c r="B310" s="1349">
        <f t="shared" si="35"/>
        <v>45678</v>
      </c>
      <c r="C310" s="1350">
        <f t="shared" si="33"/>
        <v>1</v>
      </c>
      <c r="D310" s="1351"/>
      <c r="E310" s="1351"/>
      <c r="F310" s="1351"/>
      <c r="G310" s="1352" t="e">
        <f t="shared" si="36"/>
        <v>#DIV/0!</v>
      </c>
      <c r="H310" s="1353" t="e">
        <f t="shared" si="37"/>
        <v>#DIV/0!</v>
      </c>
      <c r="I310" s="1353" t="e">
        <f>SUM($H$15:H310)</f>
        <v>#DIV/0!</v>
      </c>
      <c r="J310" s="1354"/>
      <c r="K310" s="1355" t="e">
        <f t="shared" si="38"/>
        <v>#N/A</v>
      </c>
      <c r="L310" s="1355" t="e">
        <f t="shared" si="39"/>
        <v>#N/A</v>
      </c>
      <c r="M310" s="1353" t="e">
        <f t="shared" si="32"/>
        <v>#N/A</v>
      </c>
      <c r="N310" s="1353" t="e">
        <f>SUM($M$15:M310)</f>
        <v>#N/A</v>
      </c>
      <c r="O310" s="1353" t="e">
        <f t="shared" si="34"/>
        <v>#DIV/0!</v>
      </c>
      <c r="P310" s="1353" t="e">
        <f>SUM($O$15:O310)</f>
        <v>#DIV/0!</v>
      </c>
    </row>
    <row r="311" spans="2:16">
      <c r="B311" s="1349">
        <f t="shared" si="35"/>
        <v>45679</v>
      </c>
      <c r="C311" s="1350">
        <f t="shared" si="33"/>
        <v>1</v>
      </c>
      <c r="D311" s="1351"/>
      <c r="E311" s="1351"/>
      <c r="F311" s="1351"/>
      <c r="G311" s="1352" t="e">
        <f t="shared" si="36"/>
        <v>#DIV/0!</v>
      </c>
      <c r="H311" s="1353" t="e">
        <f t="shared" si="37"/>
        <v>#DIV/0!</v>
      </c>
      <c r="I311" s="1353" t="e">
        <f>SUM($H$15:H311)</f>
        <v>#DIV/0!</v>
      </c>
      <c r="J311" s="1354"/>
      <c r="K311" s="1355" t="e">
        <f t="shared" si="38"/>
        <v>#N/A</v>
      </c>
      <c r="L311" s="1355" t="e">
        <f t="shared" si="39"/>
        <v>#N/A</v>
      </c>
      <c r="M311" s="1353" t="e">
        <f t="shared" si="32"/>
        <v>#N/A</v>
      </c>
      <c r="N311" s="1353" t="e">
        <f>SUM($M$15:M311)</f>
        <v>#N/A</v>
      </c>
      <c r="O311" s="1353" t="e">
        <f t="shared" si="34"/>
        <v>#DIV/0!</v>
      </c>
      <c r="P311" s="1353" t="e">
        <f>SUM($O$15:O311)</f>
        <v>#DIV/0!</v>
      </c>
    </row>
    <row r="312" spans="2:16">
      <c r="B312" s="1349">
        <f t="shared" si="35"/>
        <v>45680</v>
      </c>
      <c r="C312" s="1350">
        <f t="shared" si="33"/>
        <v>1</v>
      </c>
      <c r="D312" s="1351"/>
      <c r="E312" s="1351"/>
      <c r="F312" s="1351"/>
      <c r="G312" s="1352" t="e">
        <f t="shared" si="36"/>
        <v>#DIV/0!</v>
      </c>
      <c r="H312" s="1353" t="e">
        <f t="shared" si="37"/>
        <v>#DIV/0!</v>
      </c>
      <c r="I312" s="1353" t="e">
        <f>SUM($H$15:H312)</f>
        <v>#DIV/0!</v>
      </c>
      <c r="J312" s="1354"/>
      <c r="K312" s="1355" t="e">
        <f t="shared" si="38"/>
        <v>#N/A</v>
      </c>
      <c r="L312" s="1355" t="e">
        <f t="shared" si="39"/>
        <v>#N/A</v>
      </c>
      <c r="M312" s="1353" t="e">
        <f t="shared" si="32"/>
        <v>#N/A</v>
      </c>
      <c r="N312" s="1353" t="e">
        <f>SUM($M$15:M312)</f>
        <v>#N/A</v>
      </c>
      <c r="O312" s="1353" t="e">
        <f t="shared" si="34"/>
        <v>#DIV/0!</v>
      </c>
      <c r="P312" s="1353" t="e">
        <f>SUM($O$15:O312)</f>
        <v>#DIV/0!</v>
      </c>
    </row>
    <row r="313" spans="2:16">
      <c r="B313" s="1349">
        <f t="shared" si="35"/>
        <v>45681</v>
      </c>
      <c r="C313" s="1350">
        <f t="shared" si="33"/>
        <v>1</v>
      </c>
      <c r="D313" s="1351"/>
      <c r="E313" s="1351"/>
      <c r="F313" s="1351"/>
      <c r="G313" s="1352" t="e">
        <f t="shared" si="36"/>
        <v>#DIV/0!</v>
      </c>
      <c r="H313" s="1353" t="e">
        <f t="shared" si="37"/>
        <v>#DIV/0!</v>
      </c>
      <c r="I313" s="1353" t="e">
        <f>SUM($H$15:H313)</f>
        <v>#DIV/0!</v>
      </c>
      <c r="J313" s="1354"/>
      <c r="K313" s="1355" t="e">
        <f t="shared" si="38"/>
        <v>#N/A</v>
      </c>
      <c r="L313" s="1355" t="e">
        <f t="shared" si="39"/>
        <v>#N/A</v>
      </c>
      <c r="M313" s="1353" t="e">
        <f t="shared" si="32"/>
        <v>#N/A</v>
      </c>
      <c r="N313" s="1353" t="e">
        <f>SUM($M$15:M313)</f>
        <v>#N/A</v>
      </c>
      <c r="O313" s="1353" t="e">
        <f t="shared" si="34"/>
        <v>#DIV/0!</v>
      </c>
      <c r="P313" s="1353" t="e">
        <f>SUM($O$15:O313)</f>
        <v>#DIV/0!</v>
      </c>
    </row>
    <row r="314" spans="2:16">
      <c r="B314" s="1349">
        <f t="shared" si="35"/>
        <v>45682</v>
      </c>
      <c r="C314" s="1350">
        <f t="shared" si="33"/>
        <v>1</v>
      </c>
      <c r="D314" s="1351"/>
      <c r="E314" s="1351"/>
      <c r="F314" s="1351"/>
      <c r="G314" s="1352" t="e">
        <f t="shared" si="36"/>
        <v>#DIV/0!</v>
      </c>
      <c r="H314" s="1353" t="e">
        <f t="shared" si="37"/>
        <v>#DIV/0!</v>
      </c>
      <c r="I314" s="1353" t="e">
        <f>SUM($H$15:H314)</f>
        <v>#DIV/0!</v>
      </c>
      <c r="J314" s="1354"/>
      <c r="K314" s="1355" t="e">
        <f t="shared" si="38"/>
        <v>#N/A</v>
      </c>
      <c r="L314" s="1355" t="e">
        <f t="shared" si="39"/>
        <v>#N/A</v>
      </c>
      <c r="M314" s="1353" t="e">
        <f t="shared" si="32"/>
        <v>#N/A</v>
      </c>
      <c r="N314" s="1353" t="e">
        <f>SUM($M$15:M314)</f>
        <v>#N/A</v>
      </c>
      <c r="O314" s="1353" t="e">
        <f t="shared" si="34"/>
        <v>#DIV/0!</v>
      </c>
      <c r="P314" s="1353" t="e">
        <f>SUM($O$15:O314)</f>
        <v>#DIV/0!</v>
      </c>
    </row>
    <row r="315" spans="2:16">
      <c r="B315" s="1349">
        <f t="shared" si="35"/>
        <v>45683</v>
      </c>
      <c r="C315" s="1350">
        <f t="shared" si="33"/>
        <v>1</v>
      </c>
      <c r="D315" s="1351"/>
      <c r="E315" s="1351"/>
      <c r="F315" s="1351"/>
      <c r="G315" s="1352" t="e">
        <f t="shared" si="36"/>
        <v>#DIV/0!</v>
      </c>
      <c r="H315" s="1353" t="e">
        <f t="shared" si="37"/>
        <v>#DIV/0!</v>
      </c>
      <c r="I315" s="1353" t="e">
        <f>SUM($H$15:H315)</f>
        <v>#DIV/0!</v>
      </c>
      <c r="J315" s="1354"/>
      <c r="K315" s="1355" t="e">
        <f t="shared" si="38"/>
        <v>#N/A</v>
      </c>
      <c r="L315" s="1355" t="e">
        <f t="shared" si="39"/>
        <v>#N/A</v>
      </c>
      <c r="M315" s="1353" t="e">
        <f t="shared" si="32"/>
        <v>#N/A</v>
      </c>
      <c r="N315" s="1353" t="e">
        <f>SUM($M$15:M315)</f>
        <v>#N/A</v>
      </c>
      <c r="O315" s="1353" t="e">
        <f t="shared" si="34"/>
        <v>#DIV/0!</v>
      </c>
      <c r="P315" s="1353" t="e">
        <f>SUM($O$15:O315)</f>
        <v>#DIV/0!</v>
      </c>
    </row>
    <row r="316" spans="2:16">
      <c r="B316" s="1349">
        <f t="shared" si="35"/>
        <v>45684</v>
      </c>
      <c r="C316" s="1350">
        <f t="shared" si="33"/>
        <v>1</v>
      </c>
      <c r="D316" s="1351"/>
      <c r="E316" s="1351"/>
      <c r="F316" s="1351"/>
      <c r="G316" s="1352" t="e">
        <f t="shared" si="36"/>
        <v>#DIV/0!</v>
      </c>
      <c r="H316" s="1353" t="e">
        <f t="shared" si="37"/>
        <v>#DIV/0!</v>
      </c>
      <c r="I316" s="1353" t="e">
        <f>SUM($H$15:H316)</f>
        <v>#DIV/0!</v>
      </c>
      <c r="J316" s="1354"/>
      <c r="K316" s="1355" t="e">
        <f t="shared" si="38"/>
        <v>#N/A</v>
      </c>
      <c r="L316" s="1355" t="e">
        <f t="shared" si="39"/>
        <v>#N/A</v>
      </c>
      <c r="M316" s="1353" t="e">
        <f t="shared" si="32"/>
        <v>#N/A</v>
      </c>
      <c r="N316" s="1353" t="e">
        <f>SUM($M$15:M316)</f>
        <v>#N/A</v>
      </c>
      <c r="O316" s="1353" t="e">
        <f t="shared" si="34"/>
        <v>#DIV/0!</v>
      </c>
      <c r="P316" s="1353" t="e">
        <f>SUM($O$15:O316)</f>
        <v>#DIV/0!</v>
      </c>
    </row>
    <row r="317" spans="2:16">
      <c r="B317" s="1349">
        <f t="shared" si="35"/>
        <v>45685</v>
      </c>
      <c r="C317" s="1350">
        <f t="shared" si="33"/>
        <v>1</v>
      </c>
      <c r="D317" s="1351"/>
      <c r="E317" s="1351"/>
      <c r="F317" s="1351"/>
      <c r="G317" s="1352" t="e">
        <f t="shared" si="36"/>
        <v>#DIV/0!</v>
      </c>
      <c r="H317" s="1353" t="e">
        <f t="shared" si="37"/>
        <v>#DIV/0!</v>
      </c>
      <c r="I317" s="1353" t="e">
        <f>SUM($H$15:H317)</f>
        <v>#DIV/0!</v>
      </c>
      <c r="J317" s="1354"/>
      <c r="K317" s="1355" t="e">
        <f t="shared" si="38"/>
        <v>#N/A</v>
      </c>
      <c r="L317" s="1355" t="e">
        <f t="shared" si="39"/>
        <v>#N/A</v>
      </c>
      <c r="M317" s="1353" t="e">
        <f t="shared" si="32"/>
        <v>#N/A</v>
      </c>
      <c r="N317" s="1353" t="e">
        <f>SUM($M$15:M317)</f>
        <v>#N/A</v>
      </c>
      <c r="O317" s="1353" t="e">
        <f t="shared" si="34"/>
        <v>#DIV/0!</v>
      </c>
      <c r="P317" s="1353" t="e">
        <f>SUM($O$15:O317)</f>
        <v>#DIV/0!</v>
      </c>
    </row>
    <row r="318" spans="2:16">
      <c r="B318" s="1349">
        <f t="shared" si="35"/>
        <v>45686</v>
      </c>
      <c r="C318" s="1350">
        <f t="shared" si="33"/>
        <v>1</v>
      </c>
      <c r="D318" s="1351"/>
      <c r="E318" s="1351"/>
      <c r="F318" s="1351"/>
      <c r="G318" s="1352" t="e">
        <f t="shared" si="36"/>
        <v>#DIV/0!</v>
      </c>
      <c r="H318" s="1353" t="e">
        <f t="shared" si="37"/>
        <v>#DIV/0!</v>
      </c>
      <c r="I318" s="1353" t="e">
        <f>SUM($H$15:H318)</f>
        <v>#DIV/0!</v>
      </c>
      <c r="J318" s="1354"/>
      <c r="K318" s="1355" t="e">
        <f t="shared" si="38"/>
        <v>#N/A</v>
      </c>
      <c r="L318" s="1355" t="e">
        <f t="shared" si="39"/>
        <v>#N/A</v>
      </c>
      <c r="M318" s="1353" t="e">
        <f t="shared" si="32"/>
        <v>#N/A</v>
      </c>
      <c r="N318" s="1353" t="e">
        <f>SUM($M$15:M318)</f>
        <v>#N/A</v>
      </c>
      <c r="O318" s="1353" t="e">
        <f t="shared" si="34"/>
        <v>#DIV/0!</v>
      </c>
      <c r="P318" s="1353" t="e">
        <f>SUM($O$15:O318)</f>
        <v>#DIV/0!</v>
      </c>
    </row>
    <row r="319" spans="2:16">
      <c r="B319" s="1349">
        <f t="shared" si="35"/>
        <v>45687</v>
      </c>
      <c r="C319" s="1350">
        <f t="shared" si="33"/>
        <v>1</v>
      </c>
      <c r="D319" s="1351"/>
      <c r="E319" s="1351"/>
      <c r="F319" s="1351"/>
      <c r="G319" s="1352" t="e">
        <f t="shared" si="36"/>
        <v>#DIV/0!</v>
      </c>
      <c r="H319" s="1353" t="e">
        <f t="shared" si="37"/>
        <v>#DIV/0!</v>
      </c>
      <c r="I319" s="1353" t="e">
        <f>SUM($H$15:H319)</f>
        <v>#DIV/0!</v>
      </c>
      <c r="J319" s="1354"/>
      <c r="K319" s="1355" t="e">
        <f t="shared" si="38"/>
        <v>#N/A</v>
      </c>
      <c r="L319" s="1355" t="e">
        <f t="shared" si="39"/>
        <v>#N/A</v>
      </c>
      <c r="M319" s="1353" t="e">
        <f t="shared" si="32"/>
        <v>#N/A</v>
      </c>
      <c r="N319" s="1353" t="e">
        <f>SUM($M$15:M319)</f>
        <v>#N/A</v>
      </c>
      <c r="O319" s="1353" t="e">
        <f t="shared" si="34"/>
        <v>#DIV/0!</v>
      </c>
      <c r="P319" s="1353" t="e">
        <f>SUM($O$15:O319)</f>
        <v>#DIV/0!</v>
      </c>
    </row>
    <row r="320" spans="2:16">
      <c r="B320" s="1349">
        <f t="shared" si="35"/>
        <v>45688</v>
      </c>
      <c r="C320" s="1350">
        <f t="shared" si="33"/>
        <v>1</v>
      </c>
      <c r="D320" s="1351"/>
      <c r="E320" s="1351"/>
      <c r="F320" s="1351"/>
      <c r="G320" s="1352" t="e">
        <f t="shared" si="36"/>
        <v>#DIV/0!</v>
      </c>
      <c r="H320" s="1353" t="e">
        <f t="shared" si="37"/>
        <v>#DIV/0!</v>
      </c>
      <c r="I320" s="1353" t="e">
        <f>SUM($H$15:H320)</f>
        <v>#DIV/0!</v>
      </c>
      <c r="J320" s="1354"/>
      <c r="K320" s="1355" t="e">
        <f t="shared" si="38"/>
        <v>#N/A</v>
      </c>
      <c r="L320" s="1355" t="e">
        <f t="shared" si="39"/>
        <v>#N/A</v>
      </c>
      <c r="M320" s="1353" t="e">
        <f t="shared" si="32"/>
        <v>#N/A</v>
      </c>
      <c r="N320" s="1353" t="e">
        <f>SUM($M$15:M320)</f>
        <v>#N/A</v>
      </c>
      <c r="O320" s="1353" t="e">
        <f t="shared" si="34"/>
        <v>#DIV/0!</v>
      </c>
      <c r="P320" s="1353" t="e">
        <f>SUM($O$15:O320)</f>
        <v>#DIV/0!</v>
      </c>
    </row>
    <row r="321" spans="2:16">
      <c r="B321" s="1349">
        <f t="shared" si="35"/>
        <v>45689</v>
      </c>
      <c r="C321" s="1350">
        <f t="shared" si="33"/>
        <v>2</v>
      </c>
      <c r="D321" s="1351"/>
      <c r="E321" s="1351"/>
      <c r="F321" s="1351"/>
      <c r="G321" s="1352" t="e">
        <f t="shared" si="36"/>
        <v>#DIV/0!</v>
      </c>
      <c r="H321" s="1353" t="e">
        <f t="shared" si="37"/>
        <v>#DIV/0!</v>
      </c>
      <c r="I321" s="1353" t="e">
        <f>SUM($H$15:H321)</f>
        <v>#DIV/0!</v>
      </c>
      <c r="J321" s="1354"/>
      <c r="K321" s="1355" t="e">
        <f t="shared" si="38"/>
        <v>#N/A</v>
      </c>
      <c r="L321" s="1719" t="e">
        <f t="shared" si="39"/>
        <v>#N/A</v>
      </c>
      <c r="M321" s="1720" t="e">
        <f>IF(AND(L321&gt;=0, L321&lt;=1.5), 3200, IF(AND(L321&gt;1.5,L321&lt;2.8),3200*((2.8-L321)/1.3),IF(AND(L321&gt;=2.8, L321&lt;=5.6), 0, IF(AND(L321&gt;5.6,L321&lt;15),-24000*((5.6-L321)/-9.4), -24000))))</f>
        <v>#N/A</v>
      </c>
      <c r="N321" s="1353" t="e">
        <f>SUM($M$15:M321)</f>
        <v>#N/A</v>
      </c>
      <c r="O321" s="1353" t="e">
        <f t="shared" si="34"/>
        <v>#DIV/0!</v>
      </c>
      <c r="P321" s="1353" t="e">
        <f>SUM($O$15:O321)</f>
        <v>#DIV/0!</v>
      </c>
    </row>
    <row r="322" spans="2:16">
      <c r="B322" s="1349">
        <f t="shared" si="35"/>
        <v>45690</v>
      </c>
      <c r="C322" s="1350">
        <f t="shared" si="33"/>
        <v>2</v>
      </c>
      <c r="D322" s="1351"/>
      <c r="E322" s="1351"/>
      <c r="F322" s="1351"/>
      <c r="G322" s="1352" t="e">
        <f t="shared" si="36"/>
        <v>#DIV/0!</v>
      </c>
      <c r="H322" s="1353" t="e">
        <f t="shared" si="37"/>
        <v>#DIV/0!</v>
      </c>
      <c r="I322" s="1353" t="e">
        <f>SUM($H$15:H322)</f>
        <v>#DIV/0!</v>
      </c>
      <c r="J322" s="1354"/>
      <c r="K322" s="1355" t="e">
        <f t="shared" si="38"/>
        <v>#N/A</v>
      </c>
      <c r="L322" s="1719" t="e">
        <f t="shared" si="39"/>
        <v>#N/A</v>
      </c>
      <c r="M322" s="1720" t="e">
        <f t="shared" ref="M322:M379" si="40">IF(AND(L322&gt;=0, L322&lt;=1.5), 3200, IF(AND(L322&gt;1.5,L322&lt;2.8),3200*((2.8-L322)/1.3),IF(AND(L322&gt;=2.8, L322&lt;=5.6), 0, IF(AND(L322&gt;5.6,L322&lt;15),-24000*((5.6-L322)/-9.4), -24000))))</f>
        <v>#N/A</v>
      </c>
      <c r="N322" s="1353" t="e">
        <f>SUM($M$15:M322)</f>
        <v>#N/A</v>
      </c>
      <c r="O322" s="1353" t="e">
        <f t="shared" si="34"/>
        <v>#DIV/0!</v>
      </c>
      <c r="P322" s="1353" t="e">
        <f>SUM($O$15:O322)</f>
        <v>#DIV/0!</v>
      </c>
    </row>
    <row r="323" spans="2:16">
      <c r="B323" s="1349">
        <f t="shared" si="35"/>
        <v>45691</v>
      </c>
      <c r="C323" s="1350">
        <f t="shared" si="33"/>
        <v>2</v>
      </c>
      <c r="D323" s="1351"/>
      <c r="E323" s="1351"/>
      <c r="F323" s="1351"/>
      <c r="G323" s="1352" t="e">
        <f t="shared" si="36"/>
        <v>#DIV/0!</v>
      </c>
      <c r="H323" s="1353" t="e">
        <f t="shared" si="37"/>
        <v>#DIV/0!</v>
      </c>
      <c r="I323" s="1353" t="e">
        <f>SUM($H$15:H323)</f>
        <v>#DIV/0!</v>
      </c>
      <c r="J323" s="1354"/>
      <c r="K323" s="1355" t="e">
        <f t="shared" si="38"/>
        <v>#N/A</v>
      </c>
      <c r="L323" s="1719" t="e">
        <f t="shared" si="39"/>
        <v>#N/A</v>
      </c>
      <c r="M323" s="1720" t="e">
        <f t="shared" si="40"/>
        <v>#N/A</v>
      </c>
      <c r="N323" s="1353" t="e">
        <f>SUM($M$15:M323)</f>
        <v>#N/A</v>
      </c>
      <c r="O323" s="1353" t="e">
        <f t="shared" si="34"/>
        <v>#DIV/0!</v>
      </c>
      <c r="P323" s="1353" t="e">
        <f>SUM($O$15:O323)</f>
        <v>#DIV/0!</v>
      </c>
    </row>
    <row r="324" spans="2:16">
      <c r="B324" s="1349">
        <f t="shared" si="35"/>
        <v>45692</v>
      </c>
      <c r="C324" s="1350">
        <f t="shared" si="33"/>
        <v>2</v>
      </c>
      <c r="D324" s="1351"/>
      <c r="E324" s="1351"/>
      <c r="F324" s="1351"/>
      <c r="G324" s="1352" t="e">
        <f t="shared" si="36"/>
        <v>#DIV/0!</v>
      </c>
      <c r="H324" s="1353" t="e">
        <f t="shared" si="37"/>
        <v>#DIV/0!</v>
      </c>
      <c r="I324" s="1353" t="e">
        <f>SUM($H$15:H324)</f>
        <v>#DIV/0!</v>
      </c>
      <c r="J324" s="1354"/>
      <c r="K324" s="1355" t="e">
        <f t="shared" si="38"/>
        <v>#N/A</v>
      </c>
      <c r="L324" s="1719" t="e">
        <f t="shared" si="39"/>
        <v>#N/A</v>
      </c>
      <c r="M324" s="1720" t="e">
        <f t="shared" si="40"/>
        <v>#N/A</v>
      </c>
      <c r="N324" s="1353" t="e">
        <f>SUM($M$15:M324)</f>
        <v>#N/A</v>
      </c>
      <c r="O324" s="1353" t="e">
        <f t="shared" si="34"/>
        <v>#DIV/0!</v>
      </c>
      <c r="P324" s="1353" t="e">
        <f>SUM($O$15:O324)</f>
        <v>#DIV/0!</v>
      </c>
    </row>
    <row r="325" spans="2:16">
      <c r="B325" s="1349">
        <f t="shared" si="35"/>
        <v>45693</v>
      </c>
      <c r="C325" s="1350">
        <f t="shared" si="33"/>
        <v>2</v>
      </c>
      <c r="D325" s="1351"/>
      <c r="E325" s="1351"/>
      <c r="F325" s="1351"/>
      <c r="G325" s="1352" t="e">
        <f t="shared" si="36"/>
        <v>#DIV/0!</v>
      </c>
      <c r="H325" s="1353" t="e">
        <f t="shared" si="37"/>
        <v>#DIV/0!</v>
      </c>
      <c r="I325" s="1353" t="e">
        <f>SUM($H$15:H325)</f>
        <v>#DIV/0!</v>
      </c>
      <c r="J325" s="1354"/>
      <c r="K325" s="1355" t="e">
        <f t="shared" si="38"/>
        <v>#N/A</v>
      </c>
      <c r="L325" s="1719" t="e">
        <f t="shared" si="39"/>
        <v>#N/A</v>
      </c>
      <c r="M325" s="1720" t="e">
        <f t="shared" si="40"/>
        <v>#N/A</v>
      </c>
      <c r="N325" s="1353" t="e">
        <f>SUM($M$15:M325)</f>
        <v>#N/A</v>
      </c>
      <c r="O325" s="1353" t="e">
        <f t="shared" si="34"/>
        <v>#DIV/0!</v>
      </c>
      <c r="P325" s="1353" t="e">
        <f>SUM($O$15:O325)</f>
        <v>#DIV/0!</v>
      </c>
    </row>
    <row r="326" spans="2:16">
      <c r="B326" s="1349">
        <f t="shared" si="35"/>
        <v>45694</v>
      </c>
      <c r="C326" s="1350">
        <f t="shared" si="33"/>
        <v>2</v>
      </c>
      <c r="D326" s="1351"/>
      <c r="E326" s="1351"/>
      <c r="F326" s="1351"/>
      <c r="G326" s="1352" t="e">
        <f t="shared" si="36"/>
        <v>#DIV/0!</v>
      </c>
      <c r="H326" s="1353" t="e">
        <f t="shared" si="37"/>
        <v>#DIV/0!</v>
      </c>
      <c r="I326" s="1353" t="e">
        <f>SUM($H$15:H326)</f>
        <v>#DIV/0!</v>
      </c>
      <c r="J326" s="1354"/>
      <c r="K326" s="1355" t="e">
        <f t="shared" si="38"/>
        <v>#N/A</v>
      </c>
      <c r="L326" s="1719" t="e">
        <f t="shared" si="39"/>
        <v>#N/A</v>
      </c>
      <c r="M326" s="1720" t="e">
        <f t="shared" si="40"/>
        <v>#N/A</v>
      </c>
      <c r="N326" s="1353" t="e">
        <f>SUM($M$15:M326)</f>
        <v>#N/A</v>
      </c>
      <c r="O326" s="1353" t="e">
        <f t="shared" si="34"/>
        <v>#DIV/0!</v>
      </c>
      <c r="P326" s="1353" t="e">
        <f>SUM($O$15:O326)</f>
        <v>#DIV/0!</v>
      </c>
    </row>
    <row r="327" spans="2:16">
      <c r="B327" s="1349">
        <f t="shared" si="35"/>
        <v>45695</v>
      </c>
      <c r="C327" s="1350">
        <f t="shared" si="33"/>
        <v>2</v>
      </c>
      <c r="D327" s="1351"/>
      <c r="E327" s="1351"/>
      <c r="F327" s="1351"/>
      <c r="G327" s="1352" t="e">
        <f t="shared" si="36"/>
        <v>#DIV/0!</v>
      </c>
      <c r="H327" s="1353" t="e">
        <f t="shared" si="37"/>
        <v>#DIV/0!</v>
      </c>
      <c r="I327" s="1353" t="e">
        <f>SUM($H$15:H327)</f>
        <v>#DIV/0!</v>
      </c>
      <c r="J327" s="1354"/>
      <c r="K327" s="1355" t="e">
        <f t="shared" si="38"/>
        <v>#N/A</v>
      </c>
      <c r="L327" s="1719" t="e">
        <f t="shared" si="39"/>
        <v>#N/A</v>
      </c>
      <c r="M327" s="1720" t="e">
        <f t="shared" si="40"/>
        <v>#N/A</v>
      </c>
      <c r="N327" s="1353" t="e">
        <f>SUM($M$15:M327)</f>
        <v>#N/A</v>
      </c>
      <c r="O327" s="1353" t="e">
        <f t="shared" si="34"/>
        <v>#DIV/0!</v>
      </c>
      <c r="P327" s="1353" t="e">
        <f>SUM($O$15:O327)</f>
        <v>#DIV/0!</v>
      </c>
    </row>
    <row r="328" spans="2:16">
      <c r="B328" s="1349">
        <f t="shared" si="35"/>
        <v>45696</v>
      </c>
      <c r="C328" s="1350">
        <f t="shared" si="33"/>
        <v>2</v>
      </c>
      <c r="D328" s="1351"/>
      <c r="E328" s="1351"/>
      <c r="F328" s="1351"/>
      <c r="G328" s="1352" t="e">
        <f t="shared" si="36"/>
        <v>#DIV/0!</v>
      </c>
      <c r="H328" s="1353" t="e">
        <f t="shared" si="37"/>
        <v>#DIV/0!</v>
      </c>
      <c r="I328" s="1353" t="e">
        <f>SUM($H$15:H328)</f>
        <v>#DIV/0!</v>
      </c>
      <c r="J328" s="1354"/>
      <c r="K328" s="1355" t="e">
        <f t="shared" si="38"/>
        <v>#N/A</v>
      </c>
      <c r="L328" s="1719" t="e">
        <f t="shared" si="39"/>
        <v>#N/A</v>
      </c>
      <c r="M328" s="1720" t="e">
        <f t="shared" si="40"/>
        <v>#N/A</v>
      </c>
      <c r="N328" s="1353" t="e">
        <f>SUM($M$15:M328)</f>
        <v>#N/A</v>
      </c>
      <c r="O328" s="1353" t="e">
        <f t="shared" si="34"/>
        <v>#DIV/0!</v>
      </c>
      <c r="P328" s="1353" t="e">
        <f>SUM($O$15:O328)</f>
        <v>#DIV/0!</v>
      </c>
    </row>
    <row r="329" spans="2:16">
      <c r="B329" s="1349">
        <f t="shared" si="35"/>
        <v>45697</v>
      </c>
      <c r="C329" s="1350">
        <f t="shared" si="33"/>
        <v>2</v>
      </c>
      <c r="D329" s="1351"/>
      <c r="E329" s="1351"/>
      <c r="F329" s="1351"/>
      <c r="G329" s="1352" t="e">
        <f t="shared" si="36"/>
        <v>#DIV/0!</v>
      </c>
      <c r="H329" s="1353" t="e">
        <f t="shared" si="37"/>
        <v>#DIV/0!</v>
      </c>
      <c r="I329" s="1353" t="e">
        <f>SUM($H$15:H329)</f>
        <v>#DIV/0!</v>
      </c>
      <c r="J329" s="1354"/>
      <c r="K329" s="1355" t="e">
        <f t="shared" si="38"/>
        <v>#N/A</v>
      </c>
      <c r="L329" s="1719" t="e">
        <f t="shared" si="39"/>
        <v>#N/A</v>
      </c>
      <c r="M329" s="1720" t="e">
        <f t="shared" si="40"/>
        <v>#N/A</v>
      </c>
      <c r="N329" s="1353" t="e">
        <f>SUM($M$15:M329)</f>
        <v>#N/A</v>
      </c>
      <c r="O329" s="1353" t="e">
        <f t="shared" si="34"/>
        <v>#DIV/0!</v>
      </c>
      <c r="P329" s="1353" t="e">
        <f>SUM($O$15:O329)</f>
        <v>#DIV/0!</v>
      </c>
    </row>
    <row r="330" spans="2:16">
      <c r="B330" s="1349">
        <f t="shared" si="35"/>
        <v>45698</v>
      </c>
      <c r="C330" s="1350">
        <f t="shared" si="33"/>
        <v>2</v>
      </c>
      <c r="D330" s="1351"/>
      <c r="E330" s="1351"/>
      <c r="F330" s="1351"/>
      <c r="G330" s="1352" t="e">
        <f t="shared" si="36"/>
        <v>#DIV/0!</v>
      </c>
      <c r="H330" s="1353" t="e">
        <f t="shared" si="37"/>
        <v>#DIV/0!</v>
      </c>
      <c r="I330" s="1353" t="e">
        <f>SUM($H$15:H330)</f>
        <v>#DIV/0!</v>
      </c>
      <c r="J330" s="1354"/>
      <c r="K330" s="1355" t="e">
        <f t="shared" si="38"/>
        <v>#N/A</v>
      </c>
      <c r="L330" s="1719" t="e">
        <f t="shared" si="39"/>
        <v>#N/A</v>
      </c>
      <c r="M330" s="1720" t="e">
        <f t="shared" si="40"/>
        <v>#N/A</v>
      </c>
      <c r="N330" s="1353" t="e">
        <f>SUM($M$15:M330)</f>
        <v>#N/A</v>
      </c>
      <c r="O330" s="1353" t="e">
        <f t="shared" si="34"/>
        <v>#DIV/0!</v>
      </c>
      <c r="P330" s="1353" t="e">
        <f>SUM($O$15:O330)</f>
        <v>#DIV/0!</v>
      </c>
    </row>
    <row r="331" spans="2:16">
      <c r="B331" s="1349">
        <f t="shared" si="35"/>
        <v>45699</v>
      </c>
      <c r="C331" s="1350">
        <f t="shared" si="33"/>
        <v>2</v>
      </c>
      <c r="D331" s="1351"/>
      <c r="E331" s="1351"/>
      <c r="F331" s="1351"/>
      <c r="G331" s="1352" t="e">
        <f t="shared" si="36"/>
        <v>#DIV/0!</v>
      </c>
      <c r="H331" s="1353" t="e">
        <f t="shared" si="37"/>
        <v>#DIV/0!</v>
      </c>
      <c r="I331" s="1353" t="e">
        <f>SUM($H$15:H331)</f>
        <v>#DIV/0!</v>
      </c>
      <c r="J331" s="1354"/>
      <c r="K331" s="1355" t="e">
        <f t="shared" si="38"/>
        <v>#N/A</v>
      </c>
      <c r="L331" s="1719" t="e">
        <f t="shared" si="39"/>
        <v>#N/A</v>
      </c>
      <c r="M331" s="1720" t="e">
        <f t="shared" si="40"/>
        <v>#N/A</v>
      </c>
      <c r="N331" s="1353" t="e">
        <f>SUM($M$15:M331)</f>
        <v>#N/A</v>
      </c>
      <c r="O331" s="1353" t="e">
        <f t="shared" si="34"/>
        <v>#DIV/0!</v>
      </c>
      <c r="P331" s="1353" t="e">
        <f>SUM($O$15:O331)</f>
        <v>#DIV/0!</v>
      </c>
    </row>
    <row r="332" spans="2:16">
      <c r="B332" s="1349">
        <f t="shared" si="35"/>
        <v>45700</v>
      </c>
      <c r="C332" s="1350">
        <f t="shared" si="33"/>
        <v>2</v>
      </c>
      <c r="D332" s="1351"/>
      <c r="E332" s="1351"/>
      <c r="F332" s="1351"/>
      <c r="G332" s="1352" t="e">
        <f t="shared" si="36"/>
        <v>#DIV/0!</v>
      </c>
      <c r="H332" s="1353" t="e">
        <f t="shared" si="37"/>
        <v>#DIV/0!</v>
      </c>
      <c r="I332" s="1353" t="e">
        <f>SUM($H$15:H332)</f>
        <v>#DIV/0!</v>
      </c>
      <c r="J332" s="1354"/>
      <c r="K332" s="1355" t="e">
        <f t="shared" si="38"/>
        <v>#N/A</v>
      </c>
      <c r="L332" s="1719" t="e">
        <f t="shared" si="39"/>
        <v>#N/A</v>
      </c>
      <c r="M332" s="1720" t="e">
        <f t="shared" si="40"/>
        <v>#N/A</v>
      </c>
      <c r="N332" s="1353" t="e">
        <f>SUM($M$15:M332)</f>
        <v>#N/A</v>
      </c>
      <c r="O332" s="1353" t="e">
        <f t="shared" si="34"/>
        <v>#DIV/0!</v>
      </c>
      <c r="P332" s="1353" t="e">
        <f>SUM($O$15:O332)</f>
        <v>#DIV/0!</v>
      </c>
    </row>
    <row r="333" spans="2:16">
      <c r="B333" s="1349">
        <f t="shared" si="35"/>
        <v>45701</v>
      </c>
      <c r="C333" s="1350">
        <f t="shared" si="33"/>
        <v>2</v>
      </c>
      <c r="D333" s="1351"/>
      <c r="E333" s="1351"/>
      <c r="F333" s="1351"/>
      <c r="G333" s="1352" t="e">
        <f t="shared" si="36"/>
        <v>#DIV/0!</v>
      </c>
      <c r="H333" s="1353" t="e">
        <f t="shared" si="37"/>
        <v>#DIV/0!</v>
      </c>
      <c r="I333" s="1353" t="e">
        <f>SUM($H$15:H333)</f>
        <v>#DIV/0!</v>
      </c>
      <c r="J333" s="1354"/>
      <c r="K333" s="1355" t="e">
        <f t="shared" si="38"/>
        <v>#N/A</v>
      </c>
      <c r="L333" s="1719" t="e">
        <f t="shared" si="39"/>
        <v>#N/A</v>
      </c>
      <c r="M333" s="1720" t="e">
        <f t="shared" si="40"/>
        <v>#N/A</v>
      </c>
      <c r="N333" s="1353" t="e">
        <f>SUM($M$15:M333)</f>
        <v>#N/A</v>
      </c>
      <c r="O333" s="1353" t="e">
        <f t="shared" si="34"/>
        <v>#DIV/0!</v>
      </c>
      <c r="P333" s="1353" t="e">
        <f>SUM($O$15:O333)</f>
        <v>#DIV/0!</v>
      </c>
    </row>
    <row r="334" spans="2:16">
      <c r="B334" s="1349">
        <f t="shared" si="35"/>
        <v>45702</v>
      </c>
      <c r="C334" s="1350">
        <f t="shared" si="33"/>
        <v>2</v>
      </c>
      <c r="D334" s="1351"/>
      <c r="E334" s="1351"/>
      <c r="F334" s="1351"/>
      <c r="G334" s="1352" t="e">
        <f t="shared" si="36"/>
        <v>#DIV/0!</v>
      </c>
      <c r="H334" s="1353" t="e">
        <f t="shared" si="37"/>
        <v>#DIV/0!</v>
      </c>
      <c r="I334" s="1353" t="e">
        <f>SUM($H$15:H334)</f>
        <v>#DIV/0!</v>
      </c>
      <c r="J334" s="1354"/>
      <c r="K334" s="1355" t="e">
        <f t="shared" si="38"/>
        <v>#N/A</v>
      </c>
      <c r="L334" s="1719" t="e">
        <f t="shared" si="39"/>
        <v>#N/A</v>
      </c>
      <c r="M334" s="1720" t="e">
        <f t="shared" si="40"/>
        <v>#N/A</v>
      </c>
      <c r="N334" s="1353" t="e">
        <f>SUM($M$15:M334)</f>
        <v>#N/A</v>
      </c>
      <c r="O334" s="1353" t="e">
        <f t="shared" si="34"/>
        <v>#DIV/0!</v>
      </c>
      <c r="P334" s="1353" t="e">
        <f>SUM($O$15:O334)</f>
        <v>#DIV/0!</v>
      </c>
    </row>
    <row r="335" spans="2:16">
      <c r="B335" s="1349">
        <f t="shared" si="35"/>
        <v>45703</v>
      </c>
      <c r="C335" s="1350">
        <f t="shared" ref="C335:C380" si="41">MONTH(B335)</f>
        <v>2</v>
      </c>
      <c r="D335" s="1351"/>
      <c r="E335" s="1351"/>
      <c r="F335" s="1351"/>
      <c r="G335" s="1352" t="e">
        <f t="shared" si="36"/>
        <v>#DIV/0!</v>
      </c>
      <c r="H335" s="1353" t="e">
        <f t="shared" si="37"/>
        <v>#DIV/0!</v>
      </c>
      <c r="I335" s="1353" t="e">
        <f>SUM($H$15:H335)</f>
        <v>#DIV/0!</v>
      </c>
      <c r="J335" s="1354"/>
      <c r="K335" s="1355" t="e">
        <f t="shared" si="38"/>
        <v>#N/A</v>
      </c>
      <c r="L335" s="1719" t="e">
        <f t="shared" si="39"/>
        <v>#N/A</v>
      </c>
      <c r="M335" s="1720" t="e">
        <f t="shared" si="40"/>
        <v>#N/A</v>
      </c>
      <c r="N335" s="1353" t="e">
        <f>SUM($M$15:M335)</f>
        <v>#N/A</v>
      </c>
      <c r="O335" s="1353" t="e">
        <f t="shared" ref="O335:O379" si="42">SUM(H335+M335)</f>
        <v>#DIV/0!</v>
      </c>
      <c r="P335" s="1353" t="e">
        <f>SUM($O$15:O335)</f>
        <v>#DIV/0!</v>
      </c>
    </row>
    <row r="336" spans="2:16">
      <c r="B336" s="1349">
        <f t="shared" ref="B336:B380" si="43">B335+1</f>
        <v>45704</v>
      </c>
      <c r="C336" s="1350">
        <f t="shared" si="41"/>
        <v>2</v>
      </c>
      <c r="D336" s="1351"/>
      <c r="E336" s="1351"/>
      <c r="F336" s="1351"/>
      <c r="G336" s="1352" t="e">
        <f t="shared" ref="G336:G379" si="44">((E336-F336)/D336)*100</f>
        <v>#DIV/0!</v>
      </c>
      <c r="H336" s="1353" t="e">
        <f t="shared" ref="H336:H379" si="45">IF(AND(G336&gt;=0,G336&lt;=5),1200-(G336*800),IF(AND(G336&gt;5,G336&lt;75.667),-2800-(300*(G336-5)),-24000))</f>
        <v>#DIV/0!</v>
      </c>
      <c r="I336" s="1353" t="e">
        <f>SUM($H$15:H336)</f>
        <v>#DIV/0!</v>
      </c>
      <c r="J336" s="1354"/>
      <c r="K336" s="1355" t="e">
        <f t="shared" ref="K336:K379" si="46">IF(ISBLANK(J337),#N/A,J337)</f>
        <v>#N/A</v>
      </c>
      <c r="L336" s="1719" t="e">
        <f t="shared" ref="L336:L379" si="47">MAX((J336-K336),(K336-J336))</f>
        <v>#N/A</v>
      </c>
      <c r="M336" s="1720" t="e">
        <f t="shared" si="40"/>
        <v>#N/A</v>
      </c>
      <c r="N336" s="1353" t="e">
        <f>SUM($M$15:M336)</f>
        <v>#N/A</v>
      </c>
      <c r="O336" s="1353" t="e">
        <f t="shared" si="42"/>
        <v>#DIV/0!</v>
      </c>
      <c r="P336" s="1353" t="e">
        <f>SUM($O$15:O336)</f>
        <v>#DIV/0!</v>
      </c>
    </row>
    <row r="337" spans="2:16">
      <c r="B337" s="1349">
        <f t="shared" si="43"/>
        <v>45705</v>
      </c>
      <c r="C337" s="1350">
        <f t="shared" si="41"/>
        <v>2</v>
      </c>
      <c r="D337" s="1351"/>
      <c r="E337" s="1351"/>
      <c r="F337" s="1351"/>
      <c r="G337" s="1352" t="e">
        <f t="shared" si="44"/>
        <v>#DIV/0!</v>
      </c>
      <c r="H337" s="1353" t="e">
        <f t="shared" si="45"/>
        <v>#DIV/0!</v>
      </c>
      <c r="I337" s="1353" t="e">
        <f>SUM($H$15:H337)</f>
        <v>#DIV/0!</v>
      </c>
      <c r="J337" s="1354"/>
      <c r="K337" s="1355" t="e">
        <f t="shared" si="46"/>
        <v>#N/A</v>
      </c>
      <c r="L337" s="1719" t="e">
        <f t="shared" si="47"/>
        <v>#N/A</v>
      </c>
      <c r="M337" s="1720" t="e">
        <f t="shared" si="40"/>
        <v>#N/A</v>
      </c>
      <c r="N337" s="1353" t="e">
        <f>SUM($M$15:M337)</f>
        <v>#N/A</v>
      </c>
      <c r="O337" s="1353" t="e">
        <f t="shared" si="42"/>
        <v>#DIV/0!</v>
      </c>
      <c r="P337" s="1353" t="e">
        <f>SUM($O$15:O337)</f>
        <v>#DIV/0!</v>
      </c>
    </row>
    <row r="338" spans="2:16">
      <c r="B338" s="1349">
        <f t="shared" si="43"/>
        <v>45706</v>
      </c>
      <c r="C338" s="1350">
        <f t="shared" si="41"/>
        <v>2</v>
      </c>
      <c r="D338" s="1351"/>
      <c r="E338" s="1351"/>
      <c r="F338" s="1351"/>
      <c r="G338" s="1352" t="e">
        <f t="shared" si="44"/>
        <v>#DIV/0!</v>
      </c>
      <c r="H338" s="1353" t="e">
        <f t="shared" si="45"/>
        <v>#DIV/0!</v>
      </c>
      <c r="I338" s="1353" t="e">
        <f>SUM($H$15:H338)</f>
        <v>#DIV/0!</v>
      </c>
      <c r="J338" s="1354"/>
      <c r="K338" s="1355" t="e">
        <f t="shared" si="46"/>
        <v>#N/A</v>
      </c>
      <c r="L338" s="1719" t="e">
        <f t="shared" si="47"/>
        <v>#N/A</v>
      </c>
      <c r="M338" s="1720" t="e">
        <f t="shared" si="40"/>
        <v>#N/A</v>
      </c>
      <c r="N338" s="1353" t="e">
        <f>SUM($M$15:M338)</f>
        <v>#N/A</v>
      </c>
      <c r="O338" s="1353" t="e">
        <f t="shared" si="42"/>
        <v>#DIV/0!</v>
      </c>
      <c r="P338" s="1353" t="e">
        <f>SUM($O$15:O338)</f>
        <v>#DIV/0!</v>
      </c>
    </row>
    <row r="339" spans="2:16">
      <c r="B339" s="1349">
        <f t="shared" si="43"/>
        <v>45707</v>
      </c>
      <c r="C339" s="1350">
        <f t="shared" si="41"/>
        <v>2</v>
      </c>
      <c r="D339" s="1351"/>
      <c r="E339" s="1351"/>
      <c r="F339" s="1351"/>
      <c r="G339" s="1352" t="e">
        <f t="shared" si="44"/>
        <v>#DIV/0!</v>
      </c>
      <c r="H339" s="1353" t="e">
        <f t="shared" si="45"/>
        <v>#DIV/0!</v>
      </c>
      <c r="I339" s="1353" t="e">
        <f>SUM($H$15:H339)</f>
        <v>#DIV/0!</v>
      </c>
      <c r="J339" s="1354"/>
      <c r="K339" s="1355" t="e">
        <f t="shared" si="46"/>
        <v>#N/A</v>
      </c>
      <c r="L339" s="1719" t="e">
        <f t="shared" si="47"/>
        <v>#N/A</v>
      </c>
      <c r="M339" s="1720" t="e">
        <f t="shared" si="40"/>
        <v>#N/A</v>
      </c>
      <c r="N339" s="1353" t="e">
        <f>SUM($M$15:M339)</f>
        <v>#N/A</v>
      </c>
      <c r="O339" s="1353" t="e">
        <f t="shared" si="42"/>
        <v>#DIV/0!</v>
      </c>
      <c r="P339" s="1353" t="e">
        <f>SUM($O$15:O339)</f>
        <v>#DIV/0!</v>
      </c>
    </row>
    <row r="340" spans="2:16">
      <c r="B340" s="1349">
        <f t="shared" si="43"/>
        <v>45708</v>
      </c>
      <c r="C340" s="1350">
        <f t="shared" si="41"/>
        <v>2</v>
      </c>
      <c r="D340" s="1351"/>
      <c r="E340" s="1351"/>
      <c r="F340" s="1351"/>
      <c r="G340" s="1352" t="e">
        <f t="shared" si="44"/>
        <v>#DIV/0!</v>
      </c>
      <c r="H340" s="1353" t="e">
        <f t="shared" si="45"/>
        <v>#DIV/0!</v>
      </c>
      <c r="I340" s="1353" t="e">
        <f>SUM($H$15:H340)</f>
        <v>#DIV/0!</v>
      </c>
      <c r="J340" s="1354"/>
      <c r="K340" s="1355" t="e">
        <f t="shared" si="46"/>
        <v>#N/A</v>
      </c>
      <c r="L340" s="1719" t="e">
        <f t="shared" si="47"/>
        <v>#N/A</v>
      </c>
      <c r="M340" s="1720" t="e">
        <f t="shared" si="40"/>
        <v>#N/A</v>
      </c>
      <c r="N340" s="1353" t="e">
        <f>SUM($M$15:M340)</f>
        <v>#N/A</v>
      </c>
      <c r="O340" s="1353" t="e">
        <f t="shared" si="42"/>
        <v>#DIV/0!</v>
      </c>
      <c r="P340" s="1353" t="e">
        <f>SUM($O$15:O340)</f>
        <v>#DIV/0!</v>
      </c>
    </row>
    <row r="341" spans="2:16">
      <c r="B341" s="1349">
        <f t="shared" si="43"/>
        <v>45709</v>
      </c>
      <c r="C341" s="1350">
        <f t="shared" si="41"/>
        <v>2</v>
      </c>
      <c r="D341" s="1351"/>
      <c r="E341" s="1351"/>
      <c r="F341" s="1351"/>
      <c r="G341" s="1352" t="e">
        <f t="shared" si="44"/>
        <v>#DIV/0!</v>
      </c>
      <c r="H341" s="1353" t="e">
        <f t="shared" si="45"/>
        <v>#DIV/0!</v>
      </c>
      <c r="I341" s="1353" t="e">
        <f>SUM($H$15:H341)</f>
        <v>#DIV/0!</v>
      </c>
      <c r="J341" s="1354"/>
      <c r="K341" s="1355" t="e">
        <f t="shared" si="46"/>
        <v>#N/A</v>
      </c>
      <c r="L341" s="1719" t="e">
        <f t="shared" si="47"/>
        <v>#N/A</v>
      </c>
      <c r="M341" s="1720" t="e">
        <f t="shared" si="40"/>
        <v>#N/A</v>
      </c>
      <c r="N341" s="1353" t="e">
        <f>SUM($M$15:M341)</f>
        <v>#N/A</v>
      </c>
      <c r="O341" s="1353" t="e">
        <f t="shared" si="42"/>
        <v>#DIV/0!</v>
      </c>
      <c r="P341" s="1353" t="e">
        <f>SUM($O$15:O341)</f>
        <v>#DIV/0!</v>
      </c>
    </row>
    <row r="342" spans="2:16">
      <c r="B342" s="1349">
        <f t="shared" si="43"/>
        <v>45710</v>
      </c>
      <c r="C342" s="1350">
        <f t="shared" si="41"/>
        <v>2</v>
      </c>
      <c r="D342" s="1351"/>
      <c r="E342" s="1351"/>
      <c r="F342" s="1351"/>
      <c r="G342" s="1352" t="e">
        <f t="shared" si="44"/>
        <v>#DIV/0!</v>
      </c>
      <c r="H342" s="1353" t="e">
        <f t="shared" si="45"/>
        <v>#DIV/0!</v>
      </c>
      <c r="I342" s="1353" t="e">
        <f>SUM($H$15:H342)</f>
        <v>#DIV/0!</v>
      </c>
      <c r="J342" s="1354"/>
      <c r="K342" s="1355" t="e">
        <f t="shared" si="46"/>
        <v>#N/A</v>
      </c>
      <c r="L342" s="1719" t="e">
        <f t="shared" si="47"/>
        <v>#N/A</v>
      </c>
      <c r="M342" s="1720" t="e">
        <f t="shared" si="40"/>
        <v>#N/A</v>
      </c>
      <c r="N342" s="1353" t="e">
        <f>SUM($M$15:M342)</f>
        <v>#N/A</v>
      </c>
      <c r="O342" s="1353" t="e">
        <f t="shared" si="42"/>
        <v>#DIV/0!</v>
      </c>
      <c r="P342" s="1353" t="e">
        <f>SUM($O$15:O342)</f>
        <v>#DIV/0!</v>
      </c>
    </row>
    <row r="343" spans="2:16">
      <c r="B343" s="1349">
        <f t="shared" si="43"/>
        <v>45711</v>
      </c>
      <c r="C343" s="1350">
        <f t="shared" si="41"/>
        <v>2</v>
      </c>
      <c r="D343" s="1351"/>
      <c r="E343" s="1351"/>
      <c r="F343" s="1351"/>
      <c r="G343" s="1352" t="e">
        <f t="shared" si="44"/>
        <v>#DIV/0!</v>
      </c>
      <c r="H343" s="1353" t="e">
        <f t="shared" si="45"/>
        <v>#DIV/0!</v>
      </c>
      <c r="I343" s="1353" t="e">
        <f>SUM($H$15:H343)</f>
        <v>#DIV/0!</v>
      </c>
      <c r="J343" s="1354"/>
      <c r="K343" s="1355" t="e">
        <f t="shared" si="46"/>
        <v>#N/A</v>
      </c>
      <c r="L343" s="1719" t="e">
        <f t="shared" si="47"/>
        <v>#N/A</v>
      </c>
      <c r="M343" s="1720" t="e">
        <f t="shared" si="40"/>
        <v>#N/A</v>
      </c>
      <c r="N343" s="1353" t="e">
        <f>SUM($M$15:M343)</f>
        <v>#N/A</v>
      </c>
      <c r="O343" s="1353" t="e">
        <f t="shared" si="42"/>
        <v>#DIV/0!</v>
      </c>
      <c r="P343" s="1353" t="e">
        <f>SUM($O$15:O343)</f>
        <v>#DIV/0!</v>
      </c>
    </row>
    <row r="344" spans="2:16">
      <c r="B344" s="1349">
        <f t="shared" si="43"/>
        <v>45712</v>
      </c>
      <c r="C344" s="1350">
        <f t="shared" si="41"/>
        <v>2</v>
      </c>
      <c r="D344" s="1351"/>
      <c r="E344" s="1351"/>
      <c r="F344" s="1351"/>
      <c r="G344" s="1352" t="e">
        <f t="shared" si="44"/>
        <v>#DIV/0!</v>
      </c>
      <c r="H344" s="1353" t="e">
        <f t="shared" si="45"/>
        <v>#DIV/0!</v>
      </c>
      <c r="I344" s="1353" t="e">
        <f>SUM($H$15:H344)</f>
        <v>#DIV/0!</v>
      </c>
      <c r="J344" s="1354"/>
      <c r="K344" s="1355" t="e">
        <f t="shared" si="46"/>
        <v>#N/A</v>
      </c>
      <c r="L344" s="1719" t="e">
        <f t="shared" si="47"/>
        <v>#N/A</v>
      </c>
      <c r="M344" s="1720" t="e">
        <f t="shared" si="40"/>
        <v>#N/A</v>
      </c>
      <c r="N344" s="1353" t="e">
        <f>SUM($M$15:M344)</f>
        <v>#N/A</v>
      </c>
      <c r="O344" s="1353" t="e">
        <f t="shared" si="42"/>
        <v>#DIV/0!</v>
      </c>
      <c r="P344" s="1353" t="e">
        <f>SUM($O$15:O344)</f>
        <v>#DIV/0!</v>
      </c>
    </row>
    <row r="345" spans="2:16">
      <c r="B345" s="1349">
        <f t="shared" si="43"/>
        <v>45713</v>
      </c>
      <c r="C345" s="1350">
        <f t="shared" si="41"/>
        <v>2</v>
      </c>
      <c r="D345" s="1351"/>
      <c r="E345" s="1351"/>
      <c r="F345" s="1351"/>
      <c r="G345" s="1352" t="e">
        <f t="shared" si="44"/>
        <v>#DIV/0!</v>
      </c>
      <c r="H345" s="1353" t="e">
        <f t="shared" si="45"/>
        <v>#DIV/0!</v>
      </c>
      <c r="I345" s="1353" t="e">
        <f>SUM($H$15:H345)</f>
        <v>#DIV/0!</v>
      </c>
      <c r="J345" s="1354"/>
      <c r="K345" s="1355" t="e">
        <f t="shared" si="46"/>
        <v>#N/A</v>
      </c>
      <c r="L345" s="1719" t="e">
        <f t="shared" si="47"/>
        <v>#N/A</v>
      </c>
      <c r="M345" s="1720" t="e">
        <f t="shared" si="40"/>
        <v>#N/A</v>
      </c>
      <c r="N345" s="1353" t="e">
        <f>SUM($M$15:M345)</f>
        <v>#N/A</v>
      </c>
      <c r="O345" s="1353" t="e">
        <f t="shared" si="42"/>
        <v>#DIV/0!</v>
      </c>
      <c r="P345" s="1353" t="e">
        <f>SUM($O$15:O345)</f>
        <v>#DIV/0!</v>
      </c>
    </row>
    <row r="346" spans="2:16">
      <c r="B346" s="1349">
        <f t="shared" si="43"/>
        <v>45714</v>
      </c>
      <c r="C346" s="1350">
        <f t="shared" si="41"/>
        <v>2</v>
      </c>
      <c r="D346" s="1351"/>
      <c r="E346" s="1351"/>
      <c r="F346" s="1351"/>
      <c r="G346" s="1352" t="e">
        <f t="shared" si="44"/>
        <v>#DIV/0!</v>
      </c>
      <c r="H346" s="1353" t="e">
        <f t="shared" si="45"/>
        <v>#DIV/0!</v>
      </c>
      <c r="I346" s="1353" t="e">
        <f>SUM($H$15:H346)</f>
        <v>#DIV/0!</v>
      </c>
      <c r="J346" s="1354"/>
      <c r="K346" s="1355" t="e">
        <f t="shared" si="46"/>
        <v>#N/A</v>
      </c>
      <c r="L346" s="1719" t="e">
        <f t="shared" si="47"/>
        <v>#N/A</v>
      </c>
      <c r="M346" s="1720" t="e">
        <f t="shared" si="40"/>
        <v>#N/A</v>
      </c>
      <c r="N346" s="1353" t="e">
        <f>SUM($M$15:M346)</f>
        <v>#N/A</v>
      </c>
      <c r="O346" s="1353" t="e">
        <f t="shared" si="42"/>
        <v>#DIV/0!</v>
      </c>
      <c r="P346" s="1353" t="e">
        <f>SUM($O$15:O346)</f>
        <v>#DIV/0!</v>
      </c>
    </row>
    <row r="347" spans="2:16">
      <c r="B347" s="1349">
        <f t="shared" si="43"/>
        <v>45715</v>
      </c>
      <c r="C347" s="1350">
        <f t="shared" si="41"/>
        <v>2</v>
      </c>
      <c r="D347" s="1351"/>
      <c r="E347" s="1351"/>
      <c r="F347" s="1351"/>
      <c r="G347" s="1352" t="e">
        <f t="shared" si="44"/>
        <v>#DIV/0!</v>
      </c>
      <c r="H347" s="1353" t="e">
        <f t="shared" si="45"/>
        <v>#DIV/0!</v>
      </c>
      <c r="I347" s="1353" t="e">
        <f>SUM($H$15:H347)</f>
        <v>#DIV/0!</v>
      </c>
      <c r="J347" s="1354"/>
      <c r="K347" s="1355" t="e">
        <f t="shared" si="46"/>
        <v>#N/A</v>
      </c>
      <c r="L347" s="1719" t="e">
        <f t="shared" si="47"/>
        <v>#N/A</v>
      </c>
      <c r="M347" s="1720" t="e">
        <f t="shared" si="40"/>
        <v>#N/A</v>
      </c>
      <c r="N347" s="1353" t="e">
        <f>SUM($M$15:M347)</f>
        <v>#N/A</v>
      </c>
      <c r="O347" s="1353" t="e">
        <f t="shared" si="42"/>
        <v>#DIV/0!</v>
      </c>
      <c r="P347" s="1353" t="e">
        <f>SUM($O$15:O347)</f>
        <v>#DIV/0!</v>
      </c>
    </row>
    <row r="348" spans="2:16">
      <c r="B348" s="1349">
        <f t="shared" si="43"/>
        <v>45716</v>
      </c>
      <c r="C348" s="1350">
        <f t="shared" si="41"/>
        <v>2</v>
      </c>
      <c r="D348" s="1351"/>
      <c r="E348" s="1351"/>
      <c r="F348" s="1351"/>
      <c r="G348" s="1352" t="e">
        <f t="shared" si="44"/>
        <v>#DIV/0!</v>
      </c>
      <c r="H348" s="1353" t="e">
        <f t="shared" si="45"/>
        <v>#DIV/0!</v>
      </c>
      <c r="I348" s="1353" t="e">
        <f>SUM($H$15:H348)</f>
        <v>#DIV/0!</v>
      </c>
      <c r="J348" s="1354"/>
      <c r="K348" s="1355" t="e">
        <f t="shared" si="46"/>
        <v>#N/A</v>
      </c>
      <c r="L348" s="1719" t="e">
        <f t="shared" si="47"/>
        <v>#N/A</v>
      </c>
      <c r="M348" s="1720" t="e">
        <f t="shared" si="40"/>
        <v>#N/A</v>
      </c>
      <c r="N348" s="1353" t="e">
        <f>SUM($M$15:M348)</f>
        <v>#N/A</v>
      </c>
      <c r="O348" s="1353" t="e">
        <f t="shared" si="42"/>
        <v>#DIV/0!</v>
      </c>
      <c r="P348" s="1353" t="e">
        <f>SUM($O$15:O348)</f>
        <v>#DIV/0!</v>
      </c>
    </row>
    <row r="349" spans="2:16">
      <c r="B349" s="1349">
        <f t="shared" si="43"/>
        <v>45717</v>
      </c>
      <c r="C349" s="1350">
        <f t="shared" si="41"/>
        <v>3</v>
      </c>
      <c r="D349" s="1351"/>
      <c r="E349" s="1351"/>
      <c r="F349" s="1351"/>
      <c r="G349" s="1352" t="e">
        <f t="shared" si="44"/>
        <v>#DIV/0!</v>
      </c>
      <c r="H349" s="1353" t="e">
        <f t="shared" si="45"/>
        <v>#DIV/0!</v>
      </c>
      <c r="I349" s="1353" t="e">
        <f>SUM($H$15:H349)</f>
        <v>#DIV/0!</v>
      </c>
      <c r="J349" s="1354"/>
      <c r="K349" s="1355" t="e">
        <f t="shared" si="46"/>
        <v>#N/A</v>
      </c>
      <c r="L349" s="1719" t="e">
        <f t="shared" si="47"/>
        <v>#N/A</v>
      </c>
      <c r="M349" s="1720" t="e">
        <f t="shared" si="40"/>
        <v>#N/A</v>
      </c>
      <c r="N349" s="1353" t="e">
        <f>SUM($M$15:M349)</f>
        <v>#N/A</v>
      </c>
      <c r="O349" s="1353" t="e">
        <f t="shared" si="42"/>
        <v>#DIV/0!</v>
      </c>
      <c r="P349" s="1353" t="e">
        <f>SUM($O$15:O349)</f>
        <v>#DIV/0!</v>
      </c>
    </row>
    <row r="350" spans="2:16">
      <c r="B350" s="1349">
        <f t="shared" si="43"/>
        <v>45718</v>
      </c>
      <c r="C350" s="1350">
        <f t="shared" si="41"/>
        <v>3</v>
      </c>
      <c r="D350" s="1351"/>
      <c r="E350" s="1351"/>
      <c r="F350" s="1351"/>
      <c r="G350" s="1352" t="e">
        <f t="shared" si="44"/>
        <v>#DIV/0!</v>
      </c>
      <c r="H350" s="1353" t="e">
        <f t="shared" si="45"/>
        <v>#DIV/0!</v>
      </c>
      <c r="I350" s="1353" t="e">
        <f>SUM($H$15:H350)</f>
        <v>#DIV/0!</v>
      </c>
      <c r="J350" s="1354"/>
      <c r="K350" s="1355" t="e">
        <f t="shared" si="46"/>
        <v>#N/A</v>
      </c>
      <c r="L350" s="1719" t="e">
        <f t="shared" si="47"/>
        <v>#N/A</v>
      </c>
      <c r="M350" s="1720" t="e">
        <f t="shared" si="40"/>
        <v>#N/A</v>
      </c>
      <c r="N350" s="1353" t="e">
        <f>SUM($M$15:M350)</f>
        <v>#N/A</v>
      </c>
      <c r="O350" s="1353" t="e">
        <f t="shared" si="42"/>
        <v>#DIV/0!</v>
      </c>
      <c r="P350" s="1353" t="e">
        <f>SUM($O$15:O350)</f>
        <v>#DIV/0!</v>
      </c>
    </row>
    <row r="351" spans="2:16">
      <c r="B351" s="1349">
        <f t="shared" si="43"/>
        <v>45719</v>
      </c>
      <c r="C351" s="1350">
        <f t="shared" si="41"/>
        <v>3</v>
      </c>
      <c r="D351" s="1351"/>
      <c r="E351" s="1351"/>
      <c r="F351" s="1351"/>
      <c r="G351" s="1352" t="e">
        <f t="shared" si="44"/>
        <v>#DIV/0!</v>
      </c>
      <c r="H351" s="1353" t="e">
        <f t="shared" si="45"/>
        <v>#DIV/0!</v>
      </c>
      <c r="I351" s="1353" t="e">
        <f>SUM($H$15:H351)</f>
        <v>#DIV/0!</v>
      </c>
      <c r="J351" s="1354"/>
      <c r="K351" s="1355" t="e">
        <f t="shared" si="46"/>
        <v>#N/A</v>
      </c>
      <c r="L351" s="1719" t="e">
        <f t="shared" si="47"/>
        <v>#N/A</v>
      </c>
      <c r="M351" s="1720" t="e">
        <f t="shared" si="40"/>
        <v>#N/A</v>
      </c>
      <c r="N351" s="1353" t="e">
        <f>SUM($M$15:M351)</f>
        <v>#N/A</v>
      </c>
      <c r="O351" s="1353" t="e">
        <f t="shared" si="42"/>
        <v>#DIV/0!</v>
      </c>
      <c r="P351" s="1353" t="e">
        <f>SUM($O$15:O351)</f>
        <v>#DIV/0!</v>
      </c>
    </row>
    <row r="352" spans="2:16">
      <c r="B352" s="1349">
        <f t="shared" si="43"/>
        <v>45720</v>
      </c>
      <c r="C352" s="1350">
        <f t="shared" si="41"/>
        <v>3</v>
      </c>
      <c r="D352" s="1351"/>
      <c r="E352" s="1351"/>
      <c r="F352" s="1351"/>
      <c r="G352" s="1352" t="e">
        <f t="shared" si="44"/>
        <v>#DIV/0!</v>
      </c>
      <c r="H352" s="1353" t="e">
        <f t="shared" si="45"/>
        <v>#DIV/0!</v>
      </c>
      <c r="I352" s="1353" t="e">
        <f>SUM($H$15:H352)</f>
        <v>#DIV/0!</v>
      </c>
      <c r="J352" s="1354"/>
      <c r="K352" s="1355" t="e">
        <f t="shared" si="46"/>
        <v>#N/A</v>
      </c>
      <c r="L352" s="1719" t="e">
        <f t="shared" si="47"/>
        <v>#N/A</v>
      </c>
      <c r="M352" s="1720" t="e">
        <f t="shared" si="40"/>
        <v>#N/A</v>
      </c>
      <c r="N352" s="1353" t="e">
        <f>SUM($M$15:M352)</f>
        <v>#N/A</v>
      </c>
      <c r="O352" s="1353" t="e">
        <f t="shared" si="42"/>
        <v>#DIV/0!</v>
      </c>
      <c r="P352" s="1353" t="e">
        <f>SUM($O$15:O352)</f>
        <v>#DIV/0!</v>
      </c>
    </row>
    <row r="353" spans="2:16">
      <c r="B353" s="1349">
        <f t="shared" si="43"/>
        <v>45721</v>
      </c>
      <c r="C353" s="1350">
        <f t="shared" si="41"/>
        <v>3</v>
      </c>
      <c r="D353" s="1351"/>
      <c r="E353" s="1351"/>
      <c r="F353" s="1351"/>
      <c r="G353" s="1352" t="e">
        <f t="shared" si="44"/>
        <v>#DIV/0!</v>
      </c>
      <c r="H353" s="1353" t="e">
        <f t="shared" si="45"/>
        <v>#DIV/0!</v>
      </c>
      <c r="I353" s="1353" t="e">
        <f>SUM($H$15:H353)</f>
        <v>#DIV/0!</v>
      </c>
      <c r="J353" s="1354"/>
      <c r="K353" s="1355" t="e">
        <f t="shared" si="46"/>
        <v>#N/A</v>
      </c>
      <c r="L353" s="1719" t="e">
        <f t="shared" si="47"/>
        <v>#N/A</v>
      </c>
      <c r="M353" s="1720" t="e">
        <f t="shared" si="40"/>
        <v>#N/A</v>
      </c>
      <c r="N353" s="1353" t="e">
        <f>SUM($M$15:M353)</f>
        <v>#N/A</v>
      </c>
      <c r="O353" s="1353" t="e">
        <f t="shared" si="42"/>
        <v>#DIV/0!</v>
      </c>
      <c r="P353" s="1353" t="e">
        <f>SUM($O$15:O353)</f>
        <v>#DIV/0!</v>
      </c>
    </row>
    <row r="354" spans="2:16">
      <c r="B354" s="1349">
        <f t="shared" si="43"/>
        <v>45722</v>
      </c>
      <c r="C354" s="1350">
        <f t="shared" si="41"/>
        <v>3</v>
      </c>
      <c r="D354" s="1351"/>
      <c r="E354" s="1351"/>
      <c r="F354" s="1351"/>
      <c r="G354" s="1352" t="e">
        <f t="shared" si="44"/>
        <v>#DIV/0!</v>
      </c>
      <c r="H354" s="1353" t="e">
        <f t="shared" si="45"/>
        <v>#DIV/0!</v>
      </c>
      <c r="I354" s="1353" t="e">
        <f>SUM($H$15:H354)</f>
        <v>#DIV/0!</v>
      </c>
      <c r="J354" s="1354"/>
      <c r="K354" s="1355" t="e">
        <f t="shared" si="46"/>
        <v>#N/A</v>
      </c>
      <c r="L354" s="1719" t="e">
        <f t="shared" si="47"/>
        <v>#N/A</v>
      </c>
      <c r="M354" s="1720" t="e">
        <f t="shared" si="40"/>
        <v>#N/A</v>
      </c>
      <c r="N354" s="1353" t="e">
        <f>SUM($M$15:M354)</f>
        <v>#N/A</v>
      </c>
      <c r="O354" s="1353" t="e">
        <f t="shared" si="42"/>
        <v>#DIV/0!</v>
      </c>
      <c r="P354" s="1353" t="e">
        <f>SUM($O$15:O354)</f>
        <v>#DIV/0!</v>
      </c>
    </row>
    <row r="355" spans="2:16">
      <c r="B355" s="1349">
        <f t="shared" si="43"/>
        <v>45723</v>
      </c>
      <c r="C355" s="1350">
        <f t="shared" si="41"/>
        <v>3</v>
      </c>
      <c r="D355" s="1351"/>
      <c r="E355" s="1351"/>
      <c r="F355" s="1351"/>
      <c r="G355" s="1352" t="e">
        <f t="shared" si="44"/>
        <v>#DIV/0!</v>
      </c>
      <c r="H355" s="1353" t="e">
        <f t="shared" si="45"/>
        <v>#DIV/0!</v>
      </c>
      <c r="I355" s="1353" t="e">
        <f>SUM($H$15:H355)</f>
        <v>#DIV/0!</v>
      </c>
      <c r="J355" s="1354"/>
      <c r="K355" s="1355" t="e">
        <f t="shared" si="46"/>
        <v>#N/A</v>
      </c>
      <c r="L355" s="1719" t="e">
        <f t="shared" si="47"/>
        <v>#N/A</v>
      </c>
      <c r="M355" s="1720" t="e">
        <f t="shared" si="40"/>
        <v>#N/A</v>
      </c>
      <c r="N355" s="1353" t="e">
        <f>SUM($M$15:M355)</f>
        <v>#N/A</v>
      </c>
      <c r="O355" s="1353" t="e">
        <f t="shared" si="42"/>
        <v>#DIV/0!</v>
      </c>
      <c r="P355" s="1353" t="e">
        <f>SUM($O$15:O355)</f>
        <v>#DIV/0!</v>
      </c>
    </row>
    <row r="356" spans="2:16">
      <c r="B356" s="1349">
        <f t="shared" si="43"/>
        <v>45724</v>
      </c>
      <c r="C356" s="1350">
        <f t="shared" si="41"/>
        <v>3</v>
      </c>
      <c r="D356" s="1351"/>
      <c r="E356" s="1351"/>
      <c r="F356" s="1351"/>
      <c r="G356" s="1352" t="e">
        <f t="shared" si="44"/>
        <v>#DIV/0!</v>
      </c>
      <c r="H356" s="1353" t="e">
        <f t="shared" si="45"/>
        <v>#DIV/0!</v>
      </c>
      <c r="I356" s="1353" t="e">
        <f>SUM($H$15:H356)</f>
        <v>#DIV/0!</v>
      </c>
      <c r="J356" s="1354"/>
      <c r="K356" s="1355" t="e">
        <f t="shared" si="46"/>
        <v>#N/A</v>
      </c>
      <c r="L356" s="1719" t="e">
        <f t="shared" si="47"/>
        <v>#N/A</v>
      </c>
      <c r="M356" s="1720" t="e">
        <f t="shared" si="40"/>
        <v>#N/A</v>
      </c>
      <c r="N356" s="1353" t="e">
        <f>SUM($M$15:M356)</f>
        <v>#N/A</v>
      </c>
      <c r="O356" s="1353" t="e">
        <f t="shared" si="42"/>
        <v>#DIV/0!</v>
      </c>
      <c r="P356" s="1353" t="e">
        <f>SUM($O$15:O356)</f>
        <v>#DIV/0!</v>
      </c>
    </row>
    <row r="357" spans="2:16">
      <c r="B357" s="1349">
        <f t="shared" si="43"/>
        <v>45725</v>
      </c>
      <c r="C357" s="1350">
        <f t="shared" si="41"/>
        <v>3</v>
      </c>
      <c r="D357" s="1351"/>
      <c r="E357" s="1351"/>
      <c r="F357" s="1351"/>
      <c r="G357" s="1352" t="e">
        <f t="shared" si="44"/>
        <v>#DIV/0!</v>
      </c>
      <c r="H357" s="1353" t="e">
        <f t="shared" si="45"/>
        <v>#DIV/0!</v>
      </c>
      <c r="I357" s="1353" t="e">
        <f>SUM($H$15:H357)</f>
        <v>#DIV/0!</v>
      </c>
      <c r="J357" s="1354"/>
      <c r="K357" s="1355" t="e">
        <f t="shared" si="46"/>
        <v>#N/A</v>
      </c>
      <c r="L357" s="1719" t="e">
        <f t="shared" si="47"/>
        <v>#N/A</v>
      </c>
      <c r="M357" s="1720" t="e">
        <f t="shared" si="40"/>
        <v>#N/A</v>
      </c>
      <c r="N357" s="1353" t="e">
        <f>SUM($M$15:M357)</f>
        <v>#N/A</v>
      </c>
      <c r="O357" s="1353" t="e">
        <f t="shared" si="42"/>
        <v>#DIV/0!</v>
      </c>
      <c r="P357" s="1353" t="e">
        <f>SUM($O$15:O357)</f>
        <v>#DIV/0!</v>
      </c>
    </row>
    <row r="358" spans="2:16">
      <c r="B358" s="1349">
        <f t="shared" si="43"/>
        <v>45726</v>
      </c>
      <c r="C358" s="1350">
        <f t="shared" si="41"/>
        <v>3</v>
      </c>
      <c r="D358" s="1351"/>
      <c r="E358" s="1351"/>
      <c r="F358" s="1351"/>
      <c r="G358" s="1352" t="e">
        <f t="shared" si="44"/>
        <v>#DIV/0!</v>
      </c>
      <c r="H358" s="1353" t="e">
        <f t="shared" si="45"/>
        <v>#DIV/0!</v>
      </c>
      <c r="I358" s="1353" t="e">
        <f>SUM($H$15:H358)</f>
        <v>#DIV/0!</v>
      </c>
      <c r="J358" s="1354"/>
      <c r="K358" s="1355" t="e">
        <f t="shared" si="46"/>
        <v>#N/A</v>
      </c>
      <c r="L358" s="1719" t="e">
        <f t="shared" si="47"/>
        <v>#N/A</v>
      </c>
      <c r="M358" s="1720" t="e">
        <f t="shared" si="40"/>
        <v>#N/A</v>
      </c>
      <c r="N358" s="1353" t="e">
        <f>SUM($M$15:M358)</f>
        <v>#N/A</v>
      </c>
      <c r="O358" s="1353" t="e">
        <f t="shared" si="42"/>
        <v>#DIV/0!</v>
      </c>
      <c r="P358" s="1353" t="e">
        <f>SUM($O$15:O358)</f>
        <v>#DIV/0!</v>
      </c>
    </row>
    <row r="359" spans="2:16">
      <c r="B359" s="1349">
        <f t="shared" si="43"/>
        <v>45727</v>
      </c>
      <c r="C359" s="1350">
        <f t="shared" si="41"/>
        <v>3</v>
      </c>
      <c r="D359" s="1351"/>
      <c r="E359" s="1351"/>
      <c r="F359" s="1351"/>
      <c r="G359" s="1352" t="e">
        <f t="shared" si="44"/>
        <v>#DIV/0!</v>
      </c>
      <c r="H359" s="1353" t="e">
        <f t="shared" si="45"/>
        <v>#DIV/0!</v>
      </c>
      <c r="I359" s="1353" t="e">
        <f>SUM($H$15:H359)</f>
        <v>#DIV/0!</v>
      </c>
      <c r="J359" s="1354"/>
      <c r="K359" s="1355" t="e">
        <f t="shared" si="46"/>
        <v>#N/A</v>
      </c>
      <c r="L359" s="1719" t="e">
        <f t="shared" si="47"/>
        <v>#N/A</v>
      </c>
      <c r="M359" s="1720" t="e">
        <f t="shared" si="40"/>
        <v>#N/A</v>
      </c>
      <c r="N359" s="1353" t="e">
        <f>SUM($M$15:M359)</f>
        <v>#N/A</v>
      </c>
      <c r="O359" s="1353" t="e">
        <f t="shared" si="42"/>
        <v>#DIV/0!</v>
      </c>
      <c r="P359" s="1353" t="e">
        <f>SUM($O$15:O359)</f>
        <v>#DIV/0!</v>
      </c>
    </row>
    <row r="360" spans="2:16">
      <c r="B360" s="1349">
        <f t="shared" si="43"/>
        <v>45728</v>
      </c>
      <c r="C360" s="1350">
        <f t="shared" si="41"/>
        <v>3</v>
      </c>
      <c r="D360" s="1351"/>
      <c r="E360" s="1351"/>
      <c r="F360" s="1351"/>
      <c r="G360" s="1352" t="e">
        <f t="shared" si="44"/>
        <v>#DIV/0!</v>
      </c>
      <c r="H360" s="1353" t="e">
        <f t="shared" si="45"/>
        <v>#DIV/0!</v>
      </c>
      <c r="I360" s="1353" t="e">
        <f>SUM($H$15:H360)</f>
        <v>#DIV/0!</v>
      </c>
      <c r="J360" s="1354"/>
      <c r="K360" s="1355" t="e">
        <f t="shared" si="46"/>
        <v>#N/A</v>
      </c>
      <c r="L360" s="1719" t="e">
        <f t="shared" si="47"/>
        <v>#N/A</v>
      </c>
      <c r="M360" s="1720" t="e">
        <f t="shared" si="40"/>
        <v>#N/A</v>
      </c>
      <c r="N360" s="1353" t="e">
        <f>SUM($M$15:M360)</f>
        <v>#N/A</v>
      </c>
      <c r="O360" s="1353" t="e">
        <f t="shared" si="42"/>
        <v>#DIV/0!</v>
      </c>
      <c r="P360" s="1353" t="e">
        <f>SUM($O$15:O360)</f>
        <v>#DIV/0!</v>
      </c>
    </row>
    <row r="361" spans="2:16">
      <c r="B361" s="1349">
        <f t="shared" si="43"/>
        <v>45729</v>
      </c>
      <c r="C361" s="1350">
        <f t="shared" si="41"/>
        <v>3</v>
      </c>
      <c r="D361" s="1351"/>
      <c r="E361" s="1351"/>
      <c r="F361" s="1351"/>
      <c r="G361" s="1352" t="e">
        <f t="shared" si="44"/>
        <v>#DIV/0!</v>
      </c>
      <c r="H361" s="1353" t="e">
        <f t="shared" si="45"/>
        <v>#DIV/0!</v>
      </c>
      <c r="I361" s="1353" t="e">
        <f>SUM($H$15:H361)</f>
        <v>#DIV/0!</v>
      </c>
      <c r="J361" s="1354"/>
      <c r="K361" s="1355" t="e">
        <f t="shared" si="46"/>
        <v>#N/A</v>
      </c>
      <c r="L361" s="1719" t="e">
        <f t="shared" si="47"/>
        <v>#N/A</v>
      </c>
      <c r="M361" s="1720" t="e">
        <f t="shared" si="40"/>
        <v>#N/A</v>
      </c>
      <c r="N361" s="1353" t="e">
        <f>SUM($M$15:M361)</f>
        <v>#N/A</v>
      </c>
      <c r="O361" s="1353" t="e">
        <f t="shared" si="42"/>
        <v>#DIV/0!</v>
      </c>
      <c r="P361" s="1353" t="e">
        <f>SUM($O$15:O361)</f>
        <v>#DIV/0!</v>
      </c>
    </row>
    <row r="362" spans="2:16">
      <c r="B362" s="1349">
        <f t="shared" si="43"/>
        <v>45730</v>
      </c>
      <c r="C362" s="1350">
        <f t="shared" si="41"/>
        <v>3</v>
      </c>
      <c r="D362" s="1351"/>
      <c r="E362" s="1351"/>
      <c r="F362" s="1351"/>
      <c r="G362" s="1352" t="e">
        <f t="shared" si="44"/>
        <v>#DIV/0!</v>
      </c>
      <c r="H362" s="1353" t="e">
        <f t="shared" si="45"/>
        <v>#DIV/0!</v>
      </c>
      <c r="I362" s="1353" t="e">
        <f>SUM($H$15:H362)</f>
        <v>#DIV/0!</v>
      </c>
      <c r="J362" s="1354"/>
      <c r="K362" s="1355" t="e">
        <f t="shared" si="46"/>
        <v>#N/A</v>
      </c>
      <c r="L362" s="1719" t="e">
        <f t="shared" si="47"/>
        <v>#N/A</v>
      </c>
      <c r="M362" s="1720" t="e">
        <f t="shared" si="40"/>
        <v>#N/A</v>
      </c>
      <c r="N362" s="1353" t="e">
        <f>SUM($M$15:M362)</f>
        <v>#N/A</v>
      </c>
      <c r="O362" s="1353" t="e">
        <f t="shared" si="42"/>
        <v>#DIV/0!</v>
      </c>
      <c r="P362" s="1353" t="e">
        <f>SUM($O$15:O362)</f>
        <v>#DIV/0!</v>
      </c>
    </row>
    <row r="363" spans="2:16">
      <c r="B363" s="1349">
        <f t="shared" si="43"/>
        <v>45731</v>
      </c>
      <c r="C363" s="1350">
        <f t="shared" si="41"/>
        <v>3</v>
      </c>
      <c r="D363" s="1351"/>
      <c r="E363" s="1351"/>
      <c r="F363" s="1351"/>
      <c r="G363" s="1352" t="e">
        <f t="shared" si="44"/>
        <v>#DIV/0!</v>
      </c>
      <c r="H363" s="1353" t="e">
        <f t="shared" si="45"/>
        <v>#DIV/0!</v>
      </c>
      <c r="I363" s="1353" t="e">
        <f>SUM($H$15:H363)</f>
        <v>#DIV/0!</v>
      </c>
      <c r="J363" s="1354"/>
      <c r="K363" s="1355" t="e">
        <f t="shared" si="46"/>
        <v>#N/A</v>
      </c>
      <c r="L363" s="1719" t="e">
        <f t="shared" si="47"/>
        <v>#N/A</v>
      </c>
      <c r="M363" s="1720" t="e">
        <f t="shared" si="40"/>
        <v>#N/A</v>
      </c>
      <c r="N363" s="1353" t="e">
        <f>SUM($M$15:M363)</f>
        <v>#N/A</v>
      </c>
      <c r="O363" s="1353" t="e">
        <f t="shared" si="42"/>
        <v>#DIV/0!</v>
      </c>
      <c r="P363" s="1353" t="e">
        <f>SUM($O$15:O363)</f>
        <v>#DIV/0!</v>
      </c>
    </row>
    <row r="364" spans="2:16">
      <c r="B364" s="1349">
        <f t="shared" si="43"/>
        <v>45732</v>
      </c>
      <c r="C364" s="1350">
        <f t="shared" si="41"/>
        <v>3</v>
      </c>
      <c r="D364" s="1351"/>
      <c r="E364" s="1351"/>
      <c r="F364" s="1351"/>
      <c r="G364" s="1352" t="e">
        <f t="shared" si="44"/>
        <v>#DIV/0!</v>
      </c>
      <c r="H364" s="1353" t="e">
        <f t="shared" si="45"/>
        <v>#DIV/0!</v>
      </c>
      <c r="I364" s="1353" t="e">
        <f>SUM($H$15:H364)</f>
        <v>#DIV/0!</v>
      </c>
      <c r="J364" s="1354"/>
      <c r="K364" s="1355" t="e">
        <f t="shared" si="46"/>
        <v>#N/A</v>
      </c>
      <c r="L364" s="1719" t="e">
        <f t="shared" si="47"/>
        <v>#N/A</v>
      </c>
      <c r="M364" s="1720" t="e">
        <f t="shared" si="40"/>
        <v>#N/A</v>
      </c>
      <c r="N364" s="1353" t="e">
        <f>SUM($M$15:M364)</f>
        <v>#N/A</v>
      </c>
      <c r="O364" s="1353" t="e">
        <f t="shared" si="42"/>
        <v>#DIV/0!</v>
      </c>
      <c r="P364" s="1353" t="e">
        <f>SUM($O$15:O364)</f>
        <v>#DIV/0!</v>
      </c>
    </row>
    <row r="365" spans="2:16">
      <c r="B365" s="1349">
        <f t="shared" si="43"/>
        <v>45733</v>
      </c>
      <c r="C365" s="1350">
        <f t="shared" si="41"/>
        <v>3</v>
      </c>
      <c r="D365" s="1351"/>
      <c r="E365" s="1351"/>
      <c r="F365" s="1351"/>
      <c r="G365" s="1352" t="e">
        <f t="shared" si="44"/>
        <v>#DIV/0!</v>
      </c>
      <c r="H365" s="1353" t="e">
        <f t="shared" si="45"/>
        <v>#DIV/0!</v>
      </c>
      <c r="I365" s="1353" t="e">
        <f>SUM($H$15:H365)</f>
        <v>#DIV/0!</v>
      </c>
      <c r="J365" s="1354"/>
      <c r="K365" s="1355" t="e">
        <f t="shared" si="46"/>
        <v>#N/A</v>
      </c>
      <c r="L365" s="1719" t="e">
        <f t="shared" si="47"/>
        <v>#N/A</v>
      </c>
      <c r="M365" s="1720" t="e">
        <f t="shared" si="40"/>
        <v>#N/A</v>
      </c>
      <c r="N365" s="1353" t="e">
        <f>SUM($M$15:M365)</f>
        <v>#N/A</v>
      </c>
      <c r="O365" s="1353" t="e">
        <f t="shared" si="42"/>
        <v>#DIV/0!</v>
      </c>
      <c r="P365" s="1353" t="e">
        <f>SUM($O$15:O365)</f>
        <v>#DIV/0!</v>
      </c>
    </row>
    <row r="366" spans="2:16">
      <c r="B366" s="1349">
        <f t="shared" si="43"/>
        <v>45734</v>
      </c>
      <c r="C366" s="1350">
        <f t="shared" si="41"/>
        <v>3</v>
      </c>
      <c r="D366" s="1351"/>
      <c r="E366" s="1351"/>
      <c r="F366" s="1351"/>
      <c r="G366" s="1352" t="e">
        <f t="shared" si="44"/>
        <v>#DIV/0!</v>
      </c>
      <c r="H366" s="1353" t="e">
        <f t="shared" si="45"/>
        <v>#DIV/0!</v>
      </c>
      <c r="I366" s="1353" t="e">
        <f>SUM($H$15:H366)</f>
        <v>#DIV/0!</v>
      </c>
      <c r="J366" s="1354"/>
      <c r="K366" s="1355" t="e">
        <f t="shared" si="46"/>
        <v>#N/A</v>
      </c>
      <c r="L366" s="1719" t="e">
        <f t="shared" si="47"/>
        <v>#N/A</v>
      </c>
      <c r="M366" s="1720" t="e">
        <f t="shared" si="40"/>
        <v>#N/A</v>
      </c>
      <c r="N366" s="1353" t="e">
        <f>SUM($M$15:M366)</f>
        <v>#N/A</v>
      </c>
      <c r="O366" s="1353" t="e">
        <f t="shared" si="42"/>
        <v>#DIV/0!</v>
      </c>
      <c r="P366" s="1353" t="e">
        <f>SUM($O$15:O366)</f>
        <v>#DIV/0!</v>
      </c>
    </row>
    <row r="367" spans="2:16">
      <c r="B367" s="1349">
        <f t="shared" si="43"/>
        <v>45735</v>
      </c>
      <c r="C367" s="1350">
        <f t="shared" si="41"/>
        <v>3</v>
      </c>
      <c r="D367" s="1351"/>
      <c r="E367" s="1351"/>
      <c r="F367" s="1351"/>
      <c r="G367" s="1352" t="e">
        <f t="shared" si="44"/>
        <v>#DIV/0!</v>
      </c>
      <c r="H367" s="1353" t="e">
        <f t="shared" si="45"/>
        <v>#DIV/0!</v>
      </c>
      <c r="I367" s="1353" t="e">
        <f>SUM($H$15:H367)</f>
        <v>#DIV/0!</v>
      </c>
      <c r="J367" s="1354"/>
      <c r="K367" s="1355" t="e">
        <f t="shared" si="46"/>
        <v>#N/A</v>
      </c>
      <c r="L367" s="1719" t="e">
        <f t="shared" si="47"/>
        <v>#N/A</v>
      </c>
      <c r="M367" s="1720" t="e">
        <f t="shared" si="40"/>
        <v>#N/A</v>
      </c>
      <c r="N367" s="1353" t="e">
        <f>SUM($M$15:M367)</f>
        <v>#N/A</v>
      </c>
      <c r="O367" s="1353" t="e">
        <f t="shared" si="42"/>
        <v>#DIV/0!</v>
      </c>
      <c r="P367" s="1353" t="e">
        <f>SUM($O$15:O367)</f>
        <v>#DIV/0!</v>
      </c>
    </row>
    <row r="368" spans="2:16">
      <c r="B368" s="1349">
        <f t="shared" si="43"/>
        <v>45736</v>
      </c>
      <c r="C368" s="1350">
        <f t="shared" si="41"/>
        <v>3</v>
      </c>
      <c r="D368" s="1351"/>
      <c r="E368" s="1351"/>
      <c r="F368" s="1351"/>
      <c r="G368" s="1352" t="e">
        <f t="shared" si="44"/>
        <v>#DIV/0!</v>
      </c>
      <c r="H368" s="1353" t="e">
        <f t="shared" si="45"/>
        <v>#DIV/0!</v>
      </c>
      <c r="I368" s="1353" t="e">
        <f>SUM($H$15:H368)</f>
        <v>#DIV/0!</v>
      </c>
      <c r="J368" s="1354"/>
      <c r="K368" s="1355" t="e">
        <f t="shared" si="46"/>
        <v>#N/A</v>
      </c>
      <c r="L368" s="1719" t="e">
        <f t="shared" si="47"/>
        <v>#N/A</v>
      </c>
      <c r="M368" s="1720" t="e">
        <f t="shared" si="40"/>
        <v>#N/A</v>
      </c>
      <c r="N368" s="1353" t="e">
        <f>SUM($M$15:M368)</f>
        <v>#N/A</v>
      </c>
      <c r="O368" s="1353" t="e">
        <f t="shared" si="42"/>
        <v>#DIV/0!</v>
      </c>
      <c r="P368" s="1353" t="e">
        <f>SUM($O$15:O368)</f>
        <v>#DIV/0!</v>
      </c>
    </row>
    <row r="369" spans="2:16">
      <c r="B369" s="1349">
        <f t="shared" si="43"/>
        <v>45737</v>
      </c>
      <c r="C369" s="1350">
        <f t="shared" si="41"/>
        <v>3</v>
      </c>
      <c r="D369" s="1351"/>
      <c r="E369" s="1351"/>
      <c r="F369" s="1351"/>
      <c r="G369" s="1352" t="e">
        <f t="shared" si="44"/>
        <v>#DIV/0!</v>
      </c>
      <c r="H369" s="1353" t="e">
        <f t="shared" si="45"/>
        <v>#DIV/0!</v>
      </c>
      <c r="I369" s="1353" t="e">
        <f>SUM($H$15:H369)</f>
        <v>#DIV/0!</v>
      </c>
      <c r="J369" s="1354"/>
      <c r="K369" s="1355" t="e">
        <f t="shared" si="46"/>
        <v>#N/A</v>
      </c>
      <c r="L369" s="1719" t="e">
        <f t="shared" si="47"/>
        <v>#N/A</v>
      </c>
      <c r="M369" s="1720" t="e">
        <f t="shared" si="40"/>
        <v>#N/A</v>
      </c>
      <c r="N369" s="1353" t="e">
        <f>SUM($M$15:M369)</f>
        <v>#N/A</v>
      </c>
      <c r="O369" s="1353" t="e">
        <f t="shared" si="42"/>
        <v>#DIV/0!</v>
      </c>
      <c r="P369" s="1353" t="e">
        <f>SUM($O$15:O369)</f>
        <v>#DIV/0!</v>
      </c>
    </row>
    <row r="370" spans="2:16">
      <c r="B370" s="1349">
        <f t="shared" si="43"/>
        <v>45738</v>
      </c>
      <c r="C370" s="1350">
        <f t="shared" si="41"/>
        <v>3</v>
      </c>
      <c r="D370" s="1351"/>
      <c r="E370" s="1351"/>
      <c r="F370" s="1351"/>
      <c r="G370" s="1352" t="e">
        <f t="shared" si="44"/>
        <v>#DIV/0!</v>
      </c>
      <c r="H370" s="1353" t="e">
        <f t="shared" si="45"/>
        <v>#DIV/0!</v>
      </c>
      <c r="I370" s="1353" t="e">
        <f>SUM($H$15:H370)</f>
        <v>#DIV/0!</v>
      </c>
      <c r="J370" s="1354"/>
      <c r="K370" s="1355" t="e">
        <f t="shared" si="46"/>
        <v>#N/A</v>
      </c>
      <c r="L370" s="1719" t="e">
        <f t="shared" si="47"/>
        <v>#N/A</v>
      </c>
      <c r="M370" s="1720" t="e">
        <f t="shared" si="40"/>
        <v>#N/A</v>
      </c>
      <c r="N370" s="1353" t="e">
        <f>SUM($M$15:M370)</f>
        <v>#N/A</v>
      </c>
      <c r="O370" s="1353" t="e">
        <f t="shared" si="42"/>
        <v>#DIV/0!</v>
      </c>
      <c r="P370" s="1353" t="e">
        <f>SUM($O$15:O370)</f>
        <v>#DIV/0!</v>
      </c>
    </row>
    <row r="371" spans="2:16">
      <c r="B371" s="1349">
        <f t="shared" si="43"/>
        <v>45739</v>
      </c>
      <c r="C371" s="1350">
        <f t="shared" si="41"/>
        <v>3</v>
      </c>
      <c r="D371" s="1351"/>
      <c r="E371" s="1351"/>
      <c r="F371" s="1351"/>
      <c r="G371" s="1352" t="e">
        <f t="shared" si="44"/>
        <v>#DIV/0!</v>
      </c>
      <c r="H371" s="1353" t="e">
        <f t="shared" si="45"/>
        <v>#DIV/0!</v>
      </c>
      <c r="I371" s="1353" t="e">
        <f>SUM($H$15:H371)</f>
        <v>#DIV/0!</v>
      </c>
      <c r="J371" s="1354"/>
      <c r="K371" s="1355" t="e">
        <f t="shared" si="46"/>
        <v>#N/A</v>
      </c>
      <c r="L371" s="1719" t="e">
        <f t="shared" si="47"/>
        <v>#N/A</v>
      </c>
      <c r="M371" s="1720" t="e">
        <f t="shared" si="40"/>
        <v>#N/A</v>
      </c>
      <c r="N371" s="1353" t="e">
        <f>SUM($M$15:M371)</f>
        <v>#N/A</v>
      </c>
      <c r="O371" s="1353" t="e">
        <f t="shared" si="42"/>
        <v>#DIV/0!</v>
      </c>
      <c r="P371" s="1353" t="e">
        <f>SUM($O$15:O371)</f>
        <v>#DIV/0!</v>
      </c>
    </row>
    <row r="372" spans="2:16">
      <c r="B372" s="1349">
        <f t="shared" si="43"/>
        <v>45740</v>
      </c>
      <c r="C372" s="1350">
        <f t="shared" si="41"/>
        <v>3</v>
      </c>
      <c r="D372" s="1351"/>
      <c r="E372" s="1351"/>
      <c r="F372" s="1351"/>
      <c r="G372" s="1352" t="e">
        <f t="shared" si="44"/>
        <v>#DIV/0!</v>
      </c>
      <c r="H372" s="1353" t="e">
        <f t="shared" si="45"/>
        <v>#DIV/0!</v>
      </c>
      <c r="I372" s="1353" t="e">
        <f>SUM($H$15:H372)</f>
        <v>#DIV/0!</v>
      </c>
      <c r="J372" s="1354"/>
      <c r="K372" s="1355" t="e">
        <f t="shared" si="46"/>
        <v>#N/A</v>
      </c>
      <c r="L372" s="1719" t="e">
        <f t="shared" si="47"/>
        <v>#N/A</v>
      </c>
      <c r="M372" s="1720" t="e">
        <f t="shared" si="40"/>
        <v>#N/A</v>
      </c>
      <c r="N372" s="1353" t="e">
        <f>SUM($M$15:M372)</f>
        <v>#N/A</v>
      </c>
      <c r="O372" s="1353" t="e">
        <f t="shared" si="42"/>
        <v>#DIV/0!</v>
      </c>
      <c r="P372" s="1353" t="e">
        <f>SUM($O$15:O372)</f>
        <v>#DIV/0!</v>
      </c>
    </row>
    <row r="373" spans="2:16">
      <c r="B373" s="1349">
        <f t="shared" si="43"/>
        <v>45741</v>
      </c>
      <c r="C373" s="1350">
        <f t="shared" si="41"/>
        <v>3</v>
      </c>
      <c r="D373" s="1351"/>
      <c r="E373" s="1351"/>
      <c r="F373" s="1351"/>
      <c r="G373" s="1352" t="e">
        <f t="shared" si="44"/>
        <v>#DIV/0!</v>
      </c>
      <c r="H373" s="1353" t="e">
        <f t="shared" si="45"/>
        <v>#DIV/0!</v>
      </c>
      <c r="I373" s="1353" t="e">
        <f>SUM($H$15:H373)</f>
        <v>#DIV/0!</v>
      </c>
      <c r="J373" s="1354"/>
      <c r="K373" s="1355" t="e">
        <f t="shared" si="46"/>
        <v>#N/A</v>
      </c>
      <c r="L373" s="1719" t="e">
        <f t="shared" si="47"/>
        <v>#N/A</v>
      </c>
      <c r="M373" s="1720" t="e">
        <f t="shared" si="40"/>
        <v>#N/A</v>
      </c>
      <c r="N373" s="1353" t="e">
        <f>SUM($M$15:M373)</f>
        <v>#N/A</v>
      </c>
      <c r="O373" s="1353" t="e">
        <f t="shared" si="42"/>
        <v>#DIV/0!</v>
      </c>
      <c r="P373" s="1353" t="e">
        <f>SUM($O$15:O373)</f>
        <v>#DIV/0!</v>
      </c>
    </row>
    <row r="374" spans="2:16">
      <c r="B374" s="1349">
        <f t="shared" si="43"/>
        <v>45742</v>
      </c>
      <c r="C374" s="1350">
        <f t="shared" si="41"/>
        <v>3</v>
      </c>
      <c r="D374" s="1351"/>
      <c r="E374" s="1351"/>
      <c r="F374" s="1351"/>
      <c r="G374" s="1352" t="e">
        <f t="shared" si="44"/>
        <v>#DIV/0!</v>
      </c>
      <c r="H374" s="1353" t="e">
        <f t="shared" si="45"/>
        <v>#DIV/0!</v>
      </c>
      <c r="I374" s="1353" t="e">
        <f>SUM($H$15:H374)</f>
        <v>#DIV/0!</v>
      </c>
      <c r="J374" s="1354"/>
      <c r="K374" s="1355" t="e">
        <f t="shared" si="46"/>
        <v>#N/A</v>
      </c>
      <c r="L374" s="1719" t="e">
        <f t="shared" si="47"/>
        <v>#N/A</v>
      </c>
      <c r="M374" s="1720" t="e">
        <f t="shared" si="40"/>
        <v>#N/A</v>
      </c>
      <c r="N374" s="1353" t="e">
        <f>SUM($M$15:M374)</f>
        <v>#N/A</v>
      </c>
      <c r="O374" s="1353" t="e">
        <f t="shared" si="42"/>
        <v>#DIV/0!</v>
      </c>
      <c r="P374" s="1353" t="e">
        <f>SUM($O$15:O374)</f>
        <v>#DIV/0!</v>
      </c>
    </row>
    <row r="375" spans="2:16">
      <c r="B375" s="1349">
        <f t="shared" si="43"/>
        <v>45743</v>
      </c>
      <c r="C375" s="1350">
        <f t="shared" si="41"/>
        <v>3</v>
      </c>
      <c r="D375" s="1351"/>
      <c r="E375" s="1351"/>
      <c r="F375" s="1351"/>
      <c r="G375" s="1352" t="e">
        <f t="shared" si="44"/>
        <v>#DIV/0!</v>
      </c>
      <c r="H375" s="1353" t="e">
        <f t="shared" si="45"/>
        <v>#DIV/0!</v>
      </c>
      <c r="I375" s="1353" t="e">
        <f>SUM($H$15:H375)</f>
        <v>#DIV/0!</v>
      </c>
      <c r="J375" s="1354"/>
      <c r="K375" s="1355" t="e">
        <f t="shared" si="46"/>
        <v>#N/A</v>
      </c>
      <c r="L375" s="1719" t="e">
        <f t="shared" si="47"/>
        <v>#N/A</v>
      </c>
      <c r="M375" s="1720" t="e">
        <f t="shared" si="40"/>
        <v>#N/A</v>
      </c>
      <c r="N375" s="1353" t="e">
        <f>SUM($M$15:M375)</f>
        <v>#N/A</v>
      </c>
      <c r="O375" s="1353" t="e">
        <f t="shared" si="42"/>
        <v>#DIV/0!</v>
      </c>
      <c r="P375" s="1353" t="e">
        <f>SUM($O$15:O375)</f>
        <v>#DIV/0!</v>
      </c>
    </row>
    <row r="376" spans="2:16">
      <c r="B376" s="1349">
        <f t="shared" si="43"/>
        <v>45744</v>
      </c>
      <c r="C376" s="1350">
        <f t="shared" si="41"/>
        <v>3</v>
      </c>
      <c r="D376" s="1351"/>
      <c r="E376" s="1351"/>
      <c r="F376" s="1351"/>
      <c r="G376" s="1352" t="e">
        <f t="shared" si="44"/>
        <v>#DIV/0!</v>
      </c>
      <c r="H376" s="1353" t="e">
        <f t="shared" si="45"/>
        <v>#DIV/0!</v>
      </c>
      <c r="I376" s="1353" t="e">
        <f>SUM($H$15:H376)</f>
        <v>#DIV/0!</v>
      </c>
      <c r="J376" s="1354"/>
      <c r="K376" s="1355" t="e">
        <f t="shared" si="46"/>
        <v>#N/A</v>
      </c>
      <c r="L376" s="1719" t="e">
        <f t="shared" si="47"/>
        <v>#N/A</v>
      </c>
      <c r="M376" s="1720" t="e">
        <f t="shared" si="40"/>
        <v>#N/A</v>
      </c>
      <c r="N376" s="1353" t="e">
        <f>SUM($M$15:M376)</f>
        <v>#N/A</v>
      </c>
      <c r="O376" s="1353" t="e">
        <f t="shared" si="42"/>
        <v>#DIV/0!</v>
      </c>
      <c r="P376" s="1353" t="e">
        <f>SUM($O$15:O376)</f>
        <v>#DIV/0!</v>
      </c>
    </row>
    <row r="377" spans="2:16">
      <c r="B377" s="1349">
        <f t="shared" si="43"/>
        <v>45745</v>
      </c>
      <c r="C377" s="1350">
        <f t="shared" si="41"/>
        <v>3</v>
      </c>
      <c r="D377" s="1351"/>
      <c r="E377" s="1351"/>
      <c r="F377" s="1351"/>
      <c r="G377" s="1352" t="e">
        <f t="shared" si="44"/>
        <v>#DIV/0!</v>
      </c>
      <c r="H377" s="1353" t="e">
        <f t="shared" si="45"/>
        <v>#DIV/0!</v>
      </c>
      <c r="I377" s="1353" t="e">
        <f>SUM($H$15:H377)</f>
        <v>#DIV/0!</v>
      </c>
      <c r="J377" s="1354"/>
      <c r="K377" s="1355" t="e">
        <f t="shared" si="46"/>
        <v>#N/A</v>
      </c>
      <c r="L377" s="1719" t="e">
        <f t="shared" si="47"/>
        <v>#N/A</v>
      </c>
      <c r="M377" s="1720" t="e">
        <f t="shared" si="40"/>
        <v>#N/A</v>
      </c>
      <c r="N377" s="1353" t="e">
        <f>SUM($M$15:M377)</f>
        <v>#N/A</v>
      </c>
      <c r="O377" s="1353" t="e">
        <f t="shared" si="42"/>
        <v>#DIV/0!</v>
      </c>
      <c r="P377" s="1353" t="e">
        <f>SUM($O$15:O377)</f>
        <v>#DIV/0!</v>
      </c>
    </row>
    <row r="378" spans="2:16">
      <c r="B378" s="1349">
        <f t="shared" si="43"/>
        <v>45746</v>
      </c>
      <c r="C378" s="1350">
        <f t="shared" si="41"/>
        <v>3</v>
      </c>
      <c r="D378" s="1351"/>
      <c r="E378" s="1351"/>
      <c r="F378" s="1351"/>
      <c r="G378" s="1352" t="e">
        <f t="shared" si="44"/>
        <v>#DIV/0!</v>
      </c>
      <c r="H378" s="1353" t="e">
        <f t="shared" si="45"/>
        <v>#DIV/0!</v>
      </c>
      <c r="I378" s="1353" t="e">
        <f>SUM($H$15:H378)</f>
        <v>#DIV/0!</v>
      </c>
      <c r="J378" s="1354"/>
      <c r="K378" s="1355" t="e">
        <f t="shared" si="46"/>
        <v>#N/A</v>
      </c>
      <c r="L378" s="1719" t="e">
        <f t="shared" si="47"/>
        <v>#N/A</v>
      </c>
      <c r="M378" s="1720" t="e">
        <f t="shared" si="40"/>
        <v>#N/A</v>
      </c>
      <c r="N378" s="1353" t="e">
        <f>SUM($M$15:M378)</f>
        <v>#N/A</v>
      </c>
      <c r="O378" s="1353" t="e">
        <f t="shared" si="42"/>
        <v>#DIV/0!</v>
      </c>
      <c r="P378" s="1353" t="e">
        <f>SUM($O$15:O378)</f>
        <v>#DIV/0!</v>
      </c>
    </row>
    <row r="379" spans="2:16">
      <c r="B379" s="1349">
        <f t="shared" si="43"/>
        <v>45747</v>
      </c>
      <c r="C379" s="1350">
        <f t="shared" si="41"/>
        <v>3</v>
      </c>
      <c r="D379" s="1351"/>
      <c r="E379" s="1351"/>
      <c r="F379" s="1351"/>
      <c r="G379" s="1352" t="e">
        <f t="shared" si="44"/>
        <v>#DIV/0!</v>
      </c>
      <c r="H379" s="1353" t="e">
        <f t="shared" si="45"/>
        <v>#DIV/0!</v>
      </c>
      <c r="I379" s="1353" t="e">
        <f>SUM($H$15:H379)</f>
        <v>#DIV/0!</v>
      </c>
      <c r="J379" s="1354"/>
      <c r="K379" s="1355" t="e">
        <f t="shared" si="46"/>
        <v>#N/A</v>
      </c>
      <c r="L379" s="1719" t="e">
        <f t="shared" si="47"/>
        <v>#N/A</v>
      </c>
      <c r="M379" s="1720" t="e">
        <f t="shared" si="40"/>
        <v>#N/A</v>
      </c>
      <c r="N379" s="1353" t="e">
        <f>SUM($M$15:M379)</f>
        <v>#N/A</v>
      </c>
      <c r="O379" s="1353" t="e">
        <f t="shared" si="42"/>
        <v>#DIV/0!</v>
      </c>
      <c r="P379" s="1353" t="e">
        <f>SUM($O$15:O379)</f>
        <v>#DIV/0!</v>
      </c>
    </row>
    <row r="380" spans="2:16">
      <c r="B380" s="1349">
        <f t="shared" si="43"/>
        <v>45748</v>
      </c>
      <c r="C380" s="1350">
        <f t="shared" si="41"/>
        <v>4</v>
      </c>
      <c r="D380" s="1351"/>
      <c r="E380" s="1351"/>
      <c r="F380" s="1351"/>
      <c r="G380" s="1352" t="e">
        <f t="shared" ref="G380" si="48">((E380-F380)/D380)*100</f>
        <v>#DIV/0!</v>
      </c>
      <c r="H380" s="1353" t="e">
        <f t="shared" ref="H380" si="49">IF(AND(G380&gt;=0,G380&lt;=5),1200-(G380*800),IF(AND(G380&gt;5,G380&lt;75.667),-2800-(300*(G380-5)),-24000))</f>
        <v>#DIV/0!</v>
      </c>
      <c r="I380" s="1353" t="e">
        <f>SUM($H$15:H380)</f>
        <v>#DIV/0!</v>
      </c>
      <c r="J380" s="1354"/>
      <c r="K380" s="1355" t="e">
        <f t="shared" ref="K380" si="50">IF(ISBLANK(J381),#N/A,J381)</f>
        <v>#N/A</v>
      </c>
      <c r="L380" s="1719" t="e">
        <f t="shared" ref="L380" si="51">MAX((J380-K380),(K380-J380))</f>
        <v>#N/A</v>
      </c>
      <c r="M380" s="1720" t="e">
        <f t="shared" ref="M380" si="52">IF(AND(L380&gt;=0, L380&lt;=1.5), 3200, IF(AND(L380&gt;1.5,L380&lt;2.8),3200*((2.8-L380)/1.3),IF(AND(L380&gt;=2.8, L380&lt;=5.6), 0, IF(AND(L380&gt;5.6,L380&lt;15),-24000*((5.6-L380)/-9.4), -24000))))</f>
        <v>#N/A</v>
      </c>
      <c r="N380" s="1353" t="e">
        <f>SUM($M$15:M380)</f>
        <v>#N/A</v>
      </c>
      <c r="O380" s="1353" t="e">
        <f t="shared" ref="O380" si="53">SUM(H380+M380)</f>
        <v>#DIV/0!</v>
      </c>
      <c r="P380" s="1353" t="e">
        <f>SUM($O$15:O380)</f>
        <v>#DIV/0!</v>
      </c>
    </row>
    <row r="381" spans="2:16">
      <c r="G381" s="180"/>
      <c r="I381" s="226"/>
      <c r="J381" s="949"/>
    </row>
    <row r="382" spans="2:16">
      <c r="I382" s="226"/>
    </row>
    <row r="383" spans="2:16">
      <c r="I383" s="226"/>
    </row>
    <row r="384" spans="2:16">
      <c r="I384" s="226"/>
    </row>
    <row r="385" spans="9:9">
      <c r="I385" s="226"/>
    </row>
    <row r="386" spans="9:9">
      <c r="I386" s="226"/>
    </row>
    <row r="387" spans="9:9">
      <c r="I387" s="226"/>
    </row>
    <row r="388" spans="9:9">
      <c r="I388" s="226"/>
    </row>
    <row r="389" spans="9:9">
      <c r="I389" s="226"/>
    </row>
    <row r="390" spans="9:9">
      <c r="I390" s="226"/>
    </row>
    <row r="391" spans="9:9">
      <c r="I391" s="226"/>
    </row>
    <row r="392" spans="9:9">
      <c r="I392" s="226"/>
    </row>
    <row r="393" spans="9:9">
      <c r="I393" s="226"/>
    </row>
    <row r="394" spans="9:9">
      <c r="I394" s="226"/>
    </row>
    <row r="395" spans="9:9">
      <c r="I395" s="226"/>
    </row>
    <row r="396" spans="9:9">
      <c r="I396" s="226"/>
    </row>
    <row r="397" spans="9:9">
      <c r="I397" s="226"/>
    </row>
    <row r="398" spans="9:9">
      <c r="I398" s="226"/>
    </row>
    <row r="399" spans="9:9">
      <c r="I399" s="226"/>
    </row>
    <row r="400" spans="9:9">
      <c r="I400" s="226"/>
    </row>
    <row r="401" spans="9:9">
      <c r="I401" s="226"/>
    </row>
    <row r="402" spans="9:9">
      <c r="I402" s="226"/>
    </row>
    <row r="403" spans="9:9">
      <c r="I403" s="226"/>
    </row>
    <row r="404" spans="9:9">
      <c r="I404" s="226"/>
    </row>
    <row r="405" spans="9:9">
      <c r="I405" s="226"/>
    </row>
    <row r="406" spans="9:9">
      <c r="I406" s="226"/>
    </row>
    <row r="407" spans="9:9">
      <c r="I407" s="226"/>
    </row>
    <row r="408" spans="9:9">
      <c r="I408" s="226"/>
    </row>
    <row r="409" spans="9:9">
      <c r="I409" s="226"/>
    </row>
    <row r="410" spans="9:9">
      <c r="I410" s="226"/>
    </row>
    <row r="411" spans="9:9">
      <c r="I411" s="226"/>
    </row>
    <row r="412" spans="9:9">
      <c r="I412" s="226"/>
    </row>
    <row r="413" spans="9:9">
      <c r="I413" s="226"/>
    </row>
    <row r="414" spans="9:9">
      <c r="I414" s="226"/>
    </row>
    <row r="415" spans="9:9">
      <c r="I415" s="226"/>
    </row>
    <row r="416" spans="9:9">
      <c r="I416" s="226"/>
    </row>
    <row r="417" spans="9:9">
      <c r="I417" s="226"/>
    </row>
    <row r="418" spans="9:9">
      <c r="I418" s="226"/>
    </row>
    <row r="419" spans="9:9">
      <c r="I419" s="226"/>
    </row>
    <row r="420" spans="9:9">
      <c r="I420" s="226"/>
    </row>
    <row r="421" spans="9:9">
      <c r="I421" s="226"/>
    </row>
    <row r="422" spans="9:9">
      <c r="I422" s="226"/>
    </row>
    <row r="423" spans="9:9">
      <c r="I423" s="226"/>
    </row>
    <row r="424" spans="9:9">
      <c r="I424" s="226"/>
    </row>
    <row r="425" spans="9:9">
      <c r="I425" s="226"/>
    </row>
    <row r="426" spans="9:9">
      <c r="I426" s="226"/>
    </row>
    <row r="427" spans="9:9">
      <c r="I427" s="226"/>
    </row>
    <row r="428" spans="9:9">
      <c r="I428" s="226"/>
    </row>
    <row r="429" spans="9:9">
      <c r="I429" s="226"/>
    </row>
    <row r="430" spans="9:9">
      <c r="I430" s="226"/>
    </row>
    <row r="431" spans="9:9">
      <c r="I431" s="226"/>
    </row>
    <row r="432" spans="9:9">
      <c r="I432" s="226"/>
    </row>
    <row r="433" spans="9:9">
      <c r="I433" s="226"/>
    </row>
    <row r="434" spans="9:9">
      <c r="I434" s="226"/>
    </row>
    <row r="435" spans="9:9">
      <c r="I435" s="226"/>
    </row>
    <row r="436" spans="9:9">
      <c r="I436" s="226"/>
    </row>
    <row r="437" spans="9:9">
      <c r="I437" s="226"/>
    </row>
    <row r="438" spans="9:9">
      <c r="I438" s="226"/>
    </row>
    <row r="439" spans="9:9">
      <c r="I439" s="226"/>
    </row>
    <row r="440" spans="9:9">
      <c r="I440" s="226"/>
    </row>
    <row r="441" spans="9:9">
      <c r="I441" s="226"/>
    </row>
    <row r="442" spans="9:9">
      <c r="I442" s="226"/>
    </row>
    <row r="443" spans="9:9">
      <c r="I443" s="226"/>
    </row>
    <row r="444" spans="9:9">
      <c r="I444" s="226"/>
    </row>
    <row r="445" spans="9:9">
      <c r="I445" s="226"/>
    </row>
    <row r="446" spans="9:9">
      <c r="I446" s="226"/>
    </row>
    <row r="447" spans="9:9">
      <c r="I447" s="226"/>
    </row>
    <row r="448" spans="9:9">
      <c r="I448" s="226"/>
    </row>
    <row r="449" spans="9:9">
      <c r="I449" s="226"/>
    </row>
    <row r="450" spans="9:9">
      <c r="I450" s="226"/>
    </row>
    <row r="451" spans="9:9">
      <c r="I451" s="226"/>
    </row>
    <row r="452" spans="9:9">
      <c r="I452" s="226"/>
    </row>
    <row r="453" spans="9:9">
      <c r="I453" s="226"/>
    </row>
    <row r="454" spans="9:9">
      <c r="I454" s="226"/>
    </row>
    <row r="455" spans="9:9">
      <c r="I455" s="226"/>
    </row>
    <row r="456" spans="9:9">
      <c r="I456" s="226"/>
    </row>
    <row r="457" spans="9:9">
      <c r="I457" s="226"/>
    </row>
    <row r="458" spans="9:9">
      <c r="I458" s="226"/>
    </row>
    <row r="459" spans="9:9">
      <c r="I459" s="226"/>
    </row>
    <row r="460" spans="9:9">
      <c r="I460" s="226"/>
    </row>
    <row r="461" spans="9:9">
      <c r="I461" s="226"/>
    </row>
    <row r="462" spans="9:9">
      <c r="I462" s="226"/>
    </row>
    <row r="463" spans="9:9">
      <c r="I463" s="226"/>
    </row>
    <row r="464" spans="9:9">
      <c r="I464" s="226"/>
    </row>
    <row r="465" spans="9:9">
      <c r="I465" s="226"/>
    </row>
    <row r="466" spans="9:9">
      <c r="I466" s="226"/>
    </row>
    <row r="467" spans="9:9">
      <c r="I467" s="226"/>
    </row>
    <row r="468" spans="9:9">
      <c r="I468" s="226"/>
    </row>
    <row r="469" spans="9:9">
      <c r="I469" s="226"/>
    </row>
    <row r="470" spans="9:9">
      <c r="I470" s="226"/>
    </row>
    <row r="471" spans="9:9">
      <c r="I471" s="226"/>
    </row>
    <row r="472" spans="9:9">
      <c r="I472" s="226"/>
    </row>
    <row r="473" spans="9:9">
      <c r="I473" s="226"/>
    </row>
    <row r="474" spans="9:9">
      <c r="I474" s="226"/>
    </row>
    <row r="475" spans="9:9">
      <c r="I475" s="226"/>
    </row>
    <row r="476" spans="9:9">
      <c r="I476" s="226"/>
    </row>
    <row r="477" spans="9:9">
      <c r="I477" s="226"/>
    </row>
    <row r="478" spans="9:9">
      <c r="I478" s="226"/>
    </row>
    <row r="479" spans="9:9">
      <c r="I479" s="226"/>
    </row>
    <row r="480" spans="9:9">
      <c r="I480" s="226"/>
    </row>
    <row r="481" spans="9:9">
      <c r="I481" s="226"/>
    </row>
    <row r="482" spans="9:9">
      <c r="I482" s="226"/>
    </row>
    <row r="483" spans="9:9">
      <c r="I483" s="226"/>
    </row>
    <row r="484" spans="9:9">
      <c r="I484" s="226"/>
    </row>
    <row r="485" spans="9:9">
      <c r="I485" s="226"/>
    </row>
    <row r="486" spans="9:9">
      <c r="I486" s="226"/>
    </row>
    <row r="487" spans="9:9">
      <c r="I487" s="226"/>
    </row>
    <row r="488" spans="9:9">
      <c r="I488" s="226"/>
    </row>
    <row r="489" spans="9:9">
      <c r="I489" s="226"/>
    </row>
    <row r="490" spans="9:9">
      <c r="I490" s="226"/>
    </row>
    <row r="491" spans="9:9">
      <c r="I491" s="226"/>
    </row>
    <row r="492" spans="9:9">
      <c r="I492" s="226"/>
    </row>
    <row r="493" spans="9:9">
      <c r="I493" s="226"/>
    </row>
    <row r="494" spans="9:9">
      <c r="I494" s="226"/>
    </row>
    <row r="495" spans="9:9">
      <c r="I495" s="226"/>
    </row>
    <row r="496" spans="9:9">
      <c r="I496" s="226"/>
    </row>
    <row r="497" spans="9:9">
      <c r="I497" s="226"/>
    </row>
    <row r="498" spans="9:9">
      <c r="I498" s="226"/>
    </row>
    <row r="499" spans="9:9">
      <c r="I499" s="226"/>
    </row>
    <row r="500" spans="9:9">
      <c r="I500" s="226"/>
    </row>
    <row r="501" spans="9:9">
      <c r="I501" s="226"/>
    </row>
    <row r="502" spans="9:9">
      <c r="I502" s="226"/>
    </row>
    <row r="503" spans="9:9">
      <c r="I503" s="226"/>
    </row>
    <row r="504" spans="9:9">
      <c r="I504" s="226"/>
    </row>
    <row r="505" spans="9:9">
      <c r="I505" s="226"/>
    </row>
    <row r="506" spans="9:9">
      <c r="I506" s="226"/>
    </row>
    <row r="507" spans="9:9">
      <c r="I507" s="226"/>
    </row>
    <row r="508" spans="9:9">
      <c r="I508" s="226"/>
    </row>
    <row r="509" spans="9:9">
      <c r="I509" s="226"/>
    </row>
    <row r="510" spans="9:9">
      <c r="I510" s="226"/>
    </row>
    <row r="511" spans="9:9">
      <c r="I511" s="226"/>
    </row>
    <row r="512" spans="9:9">
      <c r="I512" s="226"/>
    </row>
    <row r="513" spans="9:9">
      <c r="I513" s="226"/>
    </row>
    <row r="514" spans="9:9">
      <c r="I514" s="226"/>
    </row>
    <row r="515" spans="9:9">
      <c r="I515" s="226"/>
    </row>
    <row r="516" spans="9:9">
      <c r="I516" s="226"/>
    </row>
    <row r="517" spans="9:9">
      <c r="I517" s="226"/>
    </row>
    <row r="518" spans="9:9">
      <c r="I518" s="226"/>
    </row>
    <row r="519" spans="9:9">
      <c r="I519" s="226"/>
    </row>
    <row r="520" spans="9:9">
      <c r="I520" s="226"/>
    </row>
    <row r="521" spans="9:9">
      <c r="I521" s="226"/>
    </row>
    <row r="522" spans="9:9">
      <c r="I522" s="226"/>
    </row>
    <row r="523" spans="9:9">
      <c r="I523" s="226"/>
    </row>
    <row r="524" spans="9:9">
      <c r="I524" s="226"/>
    </row>
    <row r="525" spans="9:9">
      <c r="I525" s="226"/>
    </row>
    <row r="526" spans="9:9">
      <c r="I526" s="226"/>
    </row>
    <row r="527" spans="9:9">
      <c r="I527" s="226"/>
    </row>
    <row r="528" spans="9:9">
      <c r="I528" s="226"/>
    </row>
    <row r="529" spans="9:9">
      <c r="I529" s="226"/>
    </row>
    <row r="530" spans="9:9">
      <c r="I530" s="226"/>
    </row>
    <row r="531" spans="9:9">
      <c r="I531" s="226"/>
    </row>
    <row r="532" spans="9:9">
      <c r="I532" s="226"/>
    </row>
    <row r="533" spans="9:9">
      <c r="I533" s="226"/>
    </row>
    <row r="534" spans="9:9">
      <c r="I534" s="226"/>
    </row>
    <row r="535" spans="9:9">
      <c r="I535" s="226"/>
    </row>
    <row r="536" spans="9:9">
      <c r="I536" s="226"/>
    </row>
    <row r="537" spans="9:9">
      <c r="I537" s="226"/>
    </row>
    <row r="538" spans="9:9">
      <c r="I538" s="226"/>
    </row>
    <row r="539" spans="9:9">
      <c r="I539" s="226"/>
    </row>
    <row r="540" spans="9:9">
      <c r="I540" s="226"/>
    </row>
    <row r="541" spans="9:9">
      <c r="I541" s="226"/>
    </row>
    <row r="542" spans="9:9">
      <c r="I542" s="226"/>
    </row>
    <row r="543" spans="9:9">
      <c r="I543" s="226"/>
    </row>
    <row r="544" spans="9:9">
      <c r="I544" s="226"/>
    </row>
    <row r="545" spans="9:9">
      <c r="I545" s="226"/>
    </row>
    <row r="546" spans="9:9">
      <c r="I546" s="226"/>
    </row>
    <row r="547" spans="9:9">
      <c r="I547" s="226"/>
    </row>
    <row r="548" spans="9:9">
      <c r="I548" s="226"/>
    </row>
    <row r="549" spans="9:9">
      <c r="I549" s="226"/>
    </row>
    <row r="550" spans="9:9">
      <c r="I550" s="226"/>
    </row>
    <row r="551" spans="9:9">
      <c r="I551" s="226"/>
    </row>
    <row r="552" spans="9:9">
      <c r="I552" s="226"/>
    </row>
    <row r="553" spans="9:9">
      <c r="I553" s="226"/>
    </row>
    <row r="554" spans="9:9">
      <c r="I554" s="226"/>
    </row>
    <row r="555" spans="9:9">
      <c r="I555" s="226"/>
    </row>
    <row r="556" spans="9:9">
      <c r="I556" s="226"/>
    </row>
    <row r="557" spans="9:9">
      <c r="I557" s="226"/>
    </row>
    <row r="558" spans="9:9">
      <c r="I558" s="226"/>
    </row>
    <row r="559" spans="9:9">
      <c r="I559" s="226"/>
    </row>
    <row r="560" spans="9:9">
      <c r="I560" s="226"/>
    </row>
    <row r="561" spans="9:9">
      <c r="I561" s="226"/>
    </row>
    <row r="562" spans="9:9">
      <c r="I562" s="226"/>
    </row>
    <row r="563" spans="9:9">
      <c r="I563" s="226"/>
    </row>
    <row r="564" spans="9:9">
      <c r="I564" s="226"/>
    </row>
    <row r="565" spans="9:9">
      <c r="I565" s="226"/>
    </row>
    <row r="566" spans="9:9">
      <c r="I566" s="226"/>
    </row>
    <row r="567" spans="9:9">
      <c r="I567" s="226"/>
    </row>
    <row r="568" spans="9:9">
      <c r="I568" s="226"/>
    </row>
    <row r="569" spans="9:9">
      <c r="I569" s="226"/>
    </row>
    <row r="570" spans="9:9">
      <c r="I570" s="226"/>
    </row>
    <row r="571" spans="9:9">
      <c r="I571" s="226"/>
    </row>
    <row r="572" spans="9:9">
      <c r="I572" s="226"/>
    </row>
    <row r="573" spans="9:9">
      <c r="I573" s="226"/>
    </row>
    <row r="574" spans="9:9">
      <c r="I574" s="226"/>
    </row>
    <row r="575" spans="9:9">
      <c r="I575" s="226"/>
    </row>
    <row r="576" spans="9:9">
      <c r="I576" s="226"/>
    </row>
    <row r="577" spans="9:9">
      <c r="I577" s="226"/>
    </row>
    <row r="578" spans="9:9">
      <c r="I578" s="226"/>
    </row>
    <row r="579" spans="9:9">
      <c r="I579" s="226"/>
    </row>
    <row r="580" spans="9:9">
      <c r="I580" s="226"/>
    </row>
    <row r="581" spans="9:9">
      <c r="I581" s="226"/>
    </row>
    <row r="582" spans="9:9">
      <c r="I582" s="226"/>
    </row>
    <row r="583" spans="9:9">
      <c r="I583" s="226"/>
    </row>
    <row r="584" spans="9:9">
      <c r="I584" s="226"/>
    </row>
    <row r="585" spans="9:9">
      <c r="I585" s="226"/>
    </row>
    <row r="586" spans="9:9">
      <c r="I586" s="226"/>
    </row>
    <row r="587" spans="9:9">
      <c r="I587" s="226"/>
    </row>
    <row r="588" spans="9:9">
      <c r="I588" s="226"/>
    </row>
    <row r="589" spans="9:9">
      <c r="I589" s="226"/>
    </row>
    <row r="590" spans="9:9">
      <c r="I590" s="226"/>
    </row>
    <row r="591" spans="9:9">
      <c r="I591" s="226"/>
    </row>
    <row r="592" spans="9:9">
      <c r="I592" s="226"/>
    </row>
    <row r="593" spans="9:9">
      <c r="I593" s="226"/>
    </row>
    <row r="594" spans="9:9">
      <c r="I594" s="226"/>
    </row>
    <row r="595" spans="9:9">
      <c r="I595" s="226"/>
    </row>
    <row r="596" spans="9:9">
      <c r="I596" s="226"/>
    </row>
    <row r="597" spans="9:9">
      <c r="I597" s="226"/>
    </row>
    <row r="598" spans="9:9">
      <c r="I598" s="226"/>
    </row>
    <row r="599" spans="9:9">
      <c r="I599" s="226"/>
    </row>
    <row r="600" spans="9:9">
      <c r="I600" s="226"/>
    </row>
    <row r="601" spans="9:9">
      <c r="I601" s="226"/>
    </row>
    <row r="602" spans="9:9">
      <c r="I602" s="226"/>
    </row>
    <row r="603" spans="9:9">
      <c r="I603" s="226"/>
    </row>
    <row r="604" spans="9:9">
      <c r="I604" s="226"/>
    </row>
    <row r="605" spans="9:9">
      <c r="I605" s="226"/>
    </row>
    <row r="606" spans="9:9">
      <c r="I606" s="226"/>
    </row>
    <row r="607" spans="9:9">
      <c r="I607" s="226"/>
    </row>
    <row r="608" spans="9:9">
      <c r="I608" s="226"/>
    </row>
    <row r="609" spans="9:9">
      <c r="I609" s="226"/>
    </row>
    <row r="610" spans="9:9">
      <c r="I610" s="226"/>
    </row>
    <row r="611" spans="9:9">
      <c r="I611" s="226"/>
    </row>
    <row r="612" spans="9:9">
      <c r="I612" s="226"/>
    </row>
    <row r="613" spans="9:9">
      <c r="I613" s="226"/>
    </row>
    <row r="614" spans="9:9">
      <c r="I614" s="226"/>
    </row>
    <row r="615" spans="9:9">
      <c r="I615" s="226"/>
    </row>
    <row r="616" spans="9:9">
      <c r="I616" s="226"/>
    </row>
    <row r="617" spans="9:9">
      <c r="I617" s="226"/>
    </row>
    <row r="618" spans="9:9">
      <c r="I618" s="226"/>
    </row>
    <row r="619" spans="9:9">
      <c r="I619" s="226"/>
    </row>
    <row r="620" spans="9:9">
      <c r="I620" s="226"/>
    </row>
    <row r="621" spans="9:9">
      <c r="I621" s="226"/>
    </row>
    <row r="622" spans="9:9">
      <c r="I622" s="226"/>
    </row>
    <row r="623" spans="9:9">
      <c r="I623" s="226"/>
    </row>
    <row r="624" spans="9:9">
      <c r="I624" s="226"/>
    </row>
    <row r="625" spans="9:9">
      <c r="I625" s="226"/>
    </row>
    <row r="626" spans="9:9">
      <c r="I626" s="226"/>
    </row>
    <row r="627" spans="9:9">
      <c r="I627" s="226"/>
    </row>
    <row r="628" spans="9:9">
      <c r="I628" s="226"/>
    </row>
    <row r="629" spans="9:9">
      <c r="I629" s="226"/>
    </row>
    <row r="630" spans="9:9">
      <c r="I630" s="226"/>
    </row>
    <row r="631" spans="9:9">
      <c r="I631" s="226"/>
    </row>
    <row r="632" spans="9:9">
      <c r="I632" s="226"/>
    </row>
    <row r="633" spans="9:9">
      <c r="I633" s="226"/>
    </row>
    <row r="634" spans="9:9">
      <c r="I634" s="226"/>
    </row>
    <row r="635" spans="9:9">
      <c r="I635" s="226"/>
    </row>
    <row r="636" spans="9:9">
      <c r="I636" s="226"/>
    </row>
    <row r="637" spans="9:9">
      <c r="I637" s="226"/>
    </row>
    <row r="638" spans="9:9">
      <c r="I638" s="226"/>
    </row>
    <row r="639" spans="9:9">
      <c r="I639" s="226"/>
    </row>
    <row r="640" spans="9:9">
      <c r="I640" s="226"/>
    </row>
    <row r="641" spans="9:9">
      <c r="I641" s="226"/>
    </row>
    <row r="642" spans="9:9">
      <c r="I642" s="226"/>
    </row>
    <row r="643" spans="9:9">
      <c r="I643" s="226"/>
    </row>
    <row r="644" spans="9:9">
      <c r="I644" s="226"/>
    </row>
    <row r="645" spans="9:9">
      <c r="I645" s="226"/>
    </row>
    <row r="646" spans="9:9">
      <c r="I646" s="226"/>
    </row>
    <row r="647" spans="9:9">
      <c r="I647" s="226"/>
    </row>
    <row r="648" spans="9:9">
      <c r="I648" s="226"/>
    </row>
    <row r="649" spans="9:9">
      <c r="I649" s="226"/>
    </row>
    <row r="650" spans="9:9">
      <c r="I650" s="226"/>
    </row>
    <row r="651" spans="9:9">
      <c r="I651" s="226"/>
    </row>
    <row r="652" spans="9:9">
      <c r="I652" s="226"/>
    </row>
    <row r="653" spans="9:9">
      <c r="I653" s="226"/>
    </row>
    <row r="654" spans="9:9">
      <c r="I654" s="226"/>
    </row>
    <row r="655" spans="9:9">
      <c r="I655" s="226"/>
    </row>
    <row r="656" spans="9:9">
      <c r="I656" s="226"/>
    </row>
    <row r="657" spans="9:9">
      <c r="I657" s="226"/>
    </row>
    <row r="658" spans="9:9">
      <c r="I658" s="226"/>
    </row>
    <row r="659" spans="9:9">
      <c r="I659" s="226"/>
    </row>
    <row r="660" spans="9:9">
      <c r="I660" s="226"/>
    </row>
    <row r="661" spans="9:9">
      <c r="I661" s="226"/>
    </row>
    <row r="662" spans="9:9">
      <c r="I662" s="226"/>
    </row>
    <row r="663" spans="9:9">
      <c r="I663" s="226"/>
    </row>
    <row r="664" spans="9:9">
      <c r="I664" s="226"/>
    </row>
    <row r="665" spans="9:9">
      <c r="I665" s="226"/>
    </row>
    <row r="666" spans="9:9">
      <c r="I666" s="226"/>
    </row>
    <row r="667" spans="9:9">
      <c r="I667" s="226"/>
    </row>
    <row r="668" spans="9:9">
      <c r="I668" s="226"/>
    </row>
    <row r="669" spans="9:9">
      <c r="I669" s="226"/>
    </row>
    <row r="670" spans="9:9">
      <c r="I670" s="226"/>
    </row>
    <row r="671" spans="9:9">
      <c r="I671" s="226"/>
    </row>
    <row r="672" spans="9:9">
      <c r="I672" s="226"/>
    </row>
    <row r="673" spans="9:9">
      <c r="I673" s="226"/>
    </row>
    <row r="674" spans="9:9">
      <c r="I674" s="226"/>
    </row>
    <row r="675" spans="9:9">
      <c r="I675" s="226"/>
    </row>
    <row r="676" spans="9:9">
      <c r="I676" s="226"/>
    </row>
    <row r="677" spans="9:9">
      <c r="I677" s="226"/>
    </row>
    <row r="678" spans="9:9">
      <c r="I678" s="226"/>
    </row>
    <row r="679" spans="9:9">
      <c r="I679" s="226"/>
    </row>
    <row r="680" spans="9:9">
      <c r="I680" s="226"/>
    </row>
    <row r="681" spans="9:9">
      <c r="I681" s="226"/>
    </row>
    <row r="682" spans="9:9">
      <c r="I682" s="226"/>
    </row>
    <row r="683" spans="9:9">
      <c r="I683" s="226"/>
    </row>
    <row r="684" spans="9:9">
      <c r="I684" s="226"/>
    </row>
    <row r="685" spans="9:9">
      <c r="I685" s="226"/>
    </row>
    <row r="686" spans="9:9">
      <c r="I686" s="226"/>
    </row>
    <row r="687" spans="9:9">
      <c r="I687" s="226"/>
    </row>
    <row r="688" spans="9:9">
      <c r="I688" s="226"/>
    </row>
    <row r="689" spans="9:9">
      <c r="I689" s="226"/>
    </row>
    <row r="690" spans="9:9">
      <c r="I690" s="226"/>
    </row>
    <row r="691" spans="9:9">
      <c r="I691" s="226"/>
    </row>
    <row r="692" spans="9:9">
      <c r="I692" s="226"/>
    </row>
    <row r="693" spans="9:9">
      <c r="I693" s="226"/>
    </row>
    <row r="694" spans="9:9">
      <c r="I694" s="226"/>
    </row>
    <row r="695" spans="9:9">
      <c r="I695" s="226"/>
    </row>
    <row r="696" spans="9:9">
      <c r="I696" s="226"/>
    </row>
    <row r="697" spans="9:9">
      <c r="I697" s="226"/>
    </row>
    <row r="698" spans="9:9">
      <c r="I698" s="226"/>
    </row>
    <row r="699" spans="9:9">
      <c r="I699" s="226"/>
    </row>
    <row r="700" spans="9:9">
      <c r="I700" s="226"/>
    </row>
    <row r="701" spans="9:9">
      <c r="I701" s="226"/>
    </row>
    <row r="702" spans="9:9">
      <c r="I702" s="226"/>
    </row>
    <row r="703" spans="9:9">
      <c r="I703" s="226"/>
    </row>
    <row r="704" spans="9:9">
      <c r="I704" s="226"/>
    </row>
    <row r="705" spans="9:9">
      <c r="I705" s="226"/>
    </row>
    <row r="706" spans="9:9">
      <c r="I706" s="226"/>
    </row>
    <row r="707" spans="9:9">
      <c r="I707" s="226"/>
    </row>
    <row r="708" spans="9:9">
      <c r="I708" s="226"/>
    </row>
    <row r="709" spans="9:9">
      <c r="I709" s="226"/>
    </row>
    <row r="710" spans="9:9">
      <c r="I710" s="226"/>
    </row>
    <row r="711" spans="9:9">
      <c r="I711" s="226"/>
    </row>
    <row r="712" spans="9:9">
      <c r="I712" s="226"/>
    </row>
    <row r="713" spans="9:9">
      <c r="I713" s="226"/>
    </row>
    <row r="714" spans="9:9">
      <c r="I714" s="226"/>
    </row>
    <row r="715" spans="9:9">
      <c r="I715" s="226"/>
    </row>
    <row r="716" spans="9:9">
      <c r="I716" s="226"/>
    </row>
    <row r="717" spans="9:9">
      <c r="I717" s="226"/>
    </row>
    <row r="718" spans="9:9">
      <c r="I718" s="226"/>
    </row>
    <row r="719" spans="9:9">
      <c r="I719" s="226"/>
    </row>
    <row r="720" spans="9:9">
      <c r="I720" s="226"/>
    </row>
    <row r="721" spans="9:9">
      <c r="I721" s="226"/>
    </row>
    <row r="722" spans="9:9">
      <c r="I722" s="226"/>
    </row>
    <row r="723" spans="9:9">
      <c r="I723" s="226"/>
    </row>
    <row r="724" spans="9:9">
      <c r="I724" s="226"/>
    </row>
    <row r="725" spans="9:9">
      <c r="I725" s="226"/>
    </row>
    <row r="726" spans="9:9">
      <c r="I726" s="226"/>
    </row>
    <row r="727" spans="9:9">
      <c r="I727" s="226"/>
    </row>
    <row r="728" spans="9:9">
      <c r="I728" s="226"/>
    </row>
    <row r="729" spans="9:9">
      <c r="I729" s="226"/>
    </row>
    <row r="730" spans="9:9">
      <c r="I730" s="226"/>
    </row>
    <row r="731" spans="9:9">
      <c r="I731" s="226"/>
    </row>
    <row r="732" spans="9:9">
      <c r="I732" s="226"/>
    </row>
    <row r="733" spans="9:9">
      <c r="I733" s="226"/>
    </row>
    <row r="734" spans="9:9">
      <c r="I734" s="226"/>
    </row>
    <row r="735" spans="9:9">
      <c r="I735" s="226"/>
    </row>
    <row r="736" spans="9:9">
      <c r="I736" s="226"/>
    </row>
    <row r="737" spans="9:9">
      <c r="I737" s="226"/>
    </row>
    <row r="738" spans="9:9">
      <c r="I738" s="226"/>
    </row>
    <row r="739" spans="9:9">
      <c r="I739" s="226"/>
    </row>
    <row r="740" spans="9:9">
      <c r="I740" s="226"/>
    </row>
    <row r="741" spans="9:9">
      <c r="I741" s="226"/>
    </row>
    <row r="742" spans="9:9">
      <c r="I742" s="226"/>
    </row>
    <row r="743" spans="9:9">
      <c r="I743" s="226"/>
    </row>
    <row r="744" spans="9:9">
      <c r="I744" s="226"/>
    </row>
    <row r="745" spans="9:9">
      <c r="I745" s="226"/>
    </row>
    <row r="746" spans="9:9">
      <c r="I746" s="226"/>
    </row>
    <row r="747" spans="9:9">
      <c r="I747" s="226"/>
    </row>
    <row r="748" spans="9:9">
      <c r="I748" s="226"/>
    </row>
    <row r="749" spans="9:9">
      <c r="I749" s="226"/>
    </row>
    <row r="750" spans="9:9">
      <c r="I750" s="226"/>
    </row>
    <row r="751" spans="9:9">
      <c r="I751" s="226"/>
    </row>
    <row r="752" spans="9:9">
      <c r="I752" s="226"/>
    </row>
    <row r="753" spans="9:9">
      <c r="I753" s="226"/>
    </row>
    <row r="754" spans="9:9">
      <c r="I754" s="226"/>
    </row>
    <row r="755" spans="9:9">
      <c r="I755" s="226"/>
    </row>
    <row r="756" spans="9:9">
      <c r="I756" s="226"/>
    </row>
    <row r="757" spans="9:9">
      <c r="I757" s="226"/>
    </row>
    <row r="758" spans="9:9">
      <c r="I758" s="226"/>
    </row>
    <row r="759" spans="9:9">
      <c r="I759" s="226"/>
    </row>
    <row r="760" spans="9:9">
      <c r="I760" s="226"/>
    </row>
    <row r="761" spans="9:9">
      <c r="I761" s="226"/>
    </row>
    <row r="762" spans="9:9">
      <c r="I762" s="226"/>
    </row>
    <row r="763" spans="9:9">
      <c r="I763" s="226"/>
    </row>
    <row r="764" spans="9:9">
      <c r="I764" s="226"/>
    </row>
    <row r="765" spans="9:9">
      <c r="I765" s="226"/>
    </row>
    <row r="766" spans="9:9">
      <c r="I766" s="226"/>
    </row>
    <row r="767" spans="9:9">
      <c r="I767" s="226"/>
    </row>
    <row r="768" spans="9:9">
      <c r="I768" s="226"/>
    </row>
    <row r="769" spans="9:9">
      <c r="I769" s="226"/>
    </row>
    <row r="770" spans="9:9">
      <c r="I770" s="226"/>
    </row>
    <row r="771" spans="9:9">
      <c r="I771" s="226"/>
    </row>
    <row r="772" spans="9:9">
      <c r="I772" s="226"/>
    </row>
    <row r="773" spans="9:9">
      <c r="I773" s="226"/>
    </row>
    <row r="774" spans="9:9">
      <c r="I774" s="226"/>
    </row>
    <row r="775" spans="9:9">
      <c r="I775" s="226"/>
    </row>
    <row r="776" spans="9:9">
      <c r="I776" s="226"/>
    </row>
    <row r="777" spans="9:9">
      <c r="I777" s="226"/>
    </row>
    <row r="778" spans="9:9">
      <c r="I778" s="226"/>
    </row>
    <row r="779" spans="9:9">
      <c r="I779" s="226"/>
    </row>
    <row r="780" spans="9:9">
      <c r="I780" s="226"/>
    </row>
    <row r="781" spans="9:9">
      <c r="I781" s="226"/>
    </row>
    <row r="782" spans="9:9">
      <c r="I782" s="226"/>
    </row>
    <row r="783" spans="9:9">
      <c r="I783" s="226"/>
    </row>
    <row r="784" spans="9:9">
      <c r="I784" s="226"/>
    </row>
    <row r="785" spans="9:9">
      <c r="I785" s="226"/>
    </row>
    <row r="786" spans="9:9">
      <c r="I786" s="226"/>
    </row>
    <row r="787" spans="9:9">
      <c r="I787" s="226"/>
    </row>
    <row r="788" spans="9:9">
      <c r="I788" s="226"/>
    </row>
    <row r="789" spans="9:9">
      <c r="I789" s="226"/>
    </row>
    <row r="790" spans="9:9">
      <c r="I790" s="226"/>
    </row>
    <row r="791" spans="9:9">
      <c r="I791" s="226"/>
    </row>
    <row r="792" spans="9:9">
      <c r="I792" s="226"/>
    </row>
    <row r="793" spans="9:9">
      <c r="I793" s="226"/>
    </row>
    <row r="794" spans="9:9">
      <c r="I794" s="226"/>
    </row>
    <row r="795" spans="9:9">
      <c r="I795" s="226"/>
    </row>
    <row r="796" spans="9:9">
      <c r="I796" s="226"/>
    </row>
    <row r="797" spans="9:9">
      <c r="I797" s="226"/>
    </row>
    <row r="798" spans="9:9">
      <c r="I798" s="226"/>
    </row>
    <row r="799" spans="9:9">
      <c r="I799" s="226"/>
    </row>
    <row r="800" spans="9:9">
      <c r="I800" s="226"/>
    </row>
    <row r="801" spans="9:9">
      <c r="I801" s="226"/>
    </row>
    <row r="802" spans="9:9">
      <c r="I802" s="226"/>
    </row>
    <row r="803" spans="9:9">
      <c r="I803" s="226"/>
    </row>
    <row r="804" spans="9:9">
      <c r="I804" s="226"/>
    </row>
    <row r="805" spans="9:9">
      <c r="I805" s="226"/>
    </row>
    <row r="806" spans="9:9">
      <c r="I806" s="226"/>
    </row>
    <row r="807" spans="9:9">
      <c r="I807" s="226"/>
    </row>
    <row r="808" spans="9:9">
      <c r="I808" s="226"/>
    </row>
    <row r="809" spans="9:9">
      <c r="I809" s="226"/>
    </row>
    <row r="810" spans="9:9">
      <c r="I810" s="226"/>
    </row>
    <row r="811" spans="9:9">
      <c r="I811" s="226"/>
    </row>
    <row r="812" spans="9:9">
      <c r="I812" s="226"/>
    </row>
    <row r="813" spans="9:9">
      <c r="I813" s="226"/>
    </row>
    <row r="814" spans="9:9">
      <c r="I814" s="226"/>
    </row>
    <row r="815" spans="9:9">
      <c r="I815" s="226"/>
    </row>
    <row r="816" spans="9:9">
      <c r="I816" s="226"/>
    </row>
    <row r="817" spans="9:9">
      <c r="I817" s="226"/>
    </row>
    <row r="818" spans="9:9">
      <c r="I818" s="226"/>
    </row>
    <row r="819" spans="9:9">
      <c r="I819" s="226"/>
    </row>
    <row r="820" spans="9:9">
      <c r="I820" s="226"/>
    </row>
    <row r="821" spans="9:9">
      <c r="I821" s="226"/>
    </row>
    <row r="822" spans="9:9">
      <c r="I822" s="226"/>
    </row>
    <row r="823" spans="9:9">
      <c r="I823" s="226"/>
    </row>
    <row r="824" spans="9:9">
      <c r="I824" s="226"/>
    </row>
    <row r="825" spans="9:9">
      <c r="I825" s="226"/>
    </row>
    <row r="826" spans="9:9">
      <c r="I826" s="226"/>
    </row>
    <row r="827" spans="9:9">
      <c r="I827" s="226"/>
    </row>
    <row r="828" spans="9:9">
      <c r="I828" s="226"/>
    </row>
    <row r="829" spans="9:9">
      <c r="I829" s="226"/>
    </row>
    <row r="830" spans="9:9">
      <c r="I830" s="226"/>
    </row>
    <row r="831" spans="9:9">
      <c r="I831" s="226"/>
    </row>
    <row r="832" spans="9:9">
      <c r="I832" s="226"/>
    </row>
    <row r="833" spans="9:9">
      <c r="I833" s="226"/>
    </row>
    <row r="834" spans="9:9">
      <c r="I834" s="226"/>
    </row>
    <row r="835" spans="9:9">
      <c r="I835" s="226"/>
    </row>
    <row r="836" spans="9:9">
      <c r="I836" s="226"/>
    </row>
    <row r="837" spans="9:9">
      <c r="I837" s="226"/>
    </row>
    <row r="838" spans="9:9">
      <c r="I838" s="226"/>
    </row>
    <row r="839" spans="9:9">
      <c r="I839" s="226"/>
    </row>
    <row r="840" spans="9:9">
      <c r="I840" s="226"/>
    </row>
    <row r="841" spans="9:9">
      <c r="I841" s="226"/>
    </row>
    <row r="842" spans="9:9">
      <c r="I842" s="226"/>
    </row>
    <row r="843" spans="9:9">
      <c r="I843" s="226"/>
    </row>
    <row r="844" spans="9:9">
      <c r="I844" s="226"/>
    </row>
    <row r="845" spans="9:9">
      <c r="I845" s="226"/>
    </row>
    <row r="846" spans="9:9">
      <c r="I846" s="226"/>
    </row>
    <row r="847" spans="9:9">
      <c r="I847" s="226"/>
    </row>
    <row r="848" spans="9:9">
      <c r="I848" s="226"/>
    </row>
    <row r="849" spans="9:9">
      <c r="I849" s="226"/>
    </row>
    <row r="850" spans="9:9">
      <c r="I850" s="226"/>
    </row>
    <row r="851" spans="9:9">
      <c r="I851" s="226"/>
    </row>
    <row r="852" spans="9:9">
      <c r="I852" s="226"/>
    </row>
    <row r="853" spans="9:9">
      <c r="I853" s="226"/>
    </row>
    <row r="854" spans="9:9">
      <c r="I854" s="226"/>
    </row>
    <row r="855" spans="9:9">
      <c r="I855" s="226"/>
    </row>
    <row r="856" spans="9:9">
      <c r="I856" s="226"/>
    </row>
    <row r="857" spans="9:9">
      <c r="I857" s="226"/>
    </row>
    <row r="858" spans="9:9">
      <c r="I858" s="226"/>
    </row>
    <row r="859" spans="9:9">
      <c r="I859" s="226"/>
    </row>
    <row r="860" spans="9:9">
      <c r="I860" s="226"/>
    </row>
    <row r="861" spans="9:9">
      <c r="I861" s="226"/>
    </row>
    <row r="862" spans="9:9">
      <c r="I862" s="226"/>
    </row>
    <row r="863" spans="9:9">
      <c r="I863" s="226"/>
    </row>
    <row r="864" spans="9:9">
      <c r="I864" s="226"/>
    </row>
    <row r="865" spans="9:9">
      <c r="I865" s="226"/>
    </row>
    <row r="866" spans="9:9">
      <c r="I866" s="226"/>
    </row>
    <row r="867" spans="9:9">
      <c r="I867" s="226"/>
    </row>
    <row r="868" spans="9:9">
      <c r="I868" s="226"/>
    </row>
    <row r="869" spans="9:9">
      <c r="I869" s="226"/>
    </row>
    <row r="870" spans="9:9">
      <c r="I870" s="226"/>
    </row>
    <row r="871" spans="9:9">
      <c r="I871" s="226"/>
    </row>
    <row r="872" spans="9:9">
      <c r="I872" s="226"/>
    </row>
    <row r="873" spans="9:9">
      <c r="I873" s="226"/>
    </row>
    <row r="874" spans="9:9">
      <c r="I874" s="226"/>
    </row>
    <row r="875" spans="9:9">
      <c r="I875" s="226"/>
    </row>
    <row r="876" spans="9:9">
      <c r="I876" s="226"/>
    </row>
    <row r="877" spans="9:9">
      <c r="I877" s="226"/>
    </row>
    <row r="878" spans="9:9">
      <c r="I878" s="226"/>
    </row>
    <row r="879" spans="9:9">
      <c r="I879" s="226"/>
    </row>
    <row r="880" spans="9:9">
      <c r="I880" s="226"/>
    </row>
    <row r="881" spans="9:9">
      <c r="I881" s="226"/>
    </row>
    <row r="882" spans="9:9">
      <c r="I882" s="226"/>
    </row>
    <row r="883" spans="9:9">
      <c r="I883" s="226"/>
    </row>
    <row r="884" spans="9:9">
      <c r="I884" s="226"/>
    </row>
    <row r="885" spans="9:9">
      <c r="I885" s="226"/>
    </row>
    <row r="886" spans="9:9">
      <c r="I886" s="226"/>
    </row>
    <row r="887" spans="9:9">
      <c r="I887" s="226"/>
    </row>
    <row r="888" spans="9:9">
      <c r="I888" s="226"/>
    </row>
    <row r="889" spans="9:9">
      <c r="I889" s="226"/>
    </row>
    <row r="890" spans="9:9">
      <c r="I890" s="226"/>
    </row>
    <row r="891" spans="9:9">
      <c r="I891" s="226"/>
    </row>
    <row r="892" spans="9:9">
      <c r="I892" s="226"/>
    </row>
    <row r="893" spans="9:9">
      <c r="I893" s="226"/>
    </row>
    <row r="894" spans="9:9">
      <c r="I894" s="226"/>
    </row>
    <row r="895" spans="9:9">
      <c r="I895" s="226"/>
    </row>
    <row r="896" spans="9:9">
      <c r="I896" s="226"/>
    </row>
    <row r="897" spans="9:9">
      <c r="I897" s="226"/>
    </row>
    <row r="898" spans="9:9">
      <c r="I898" s="226"/>
    </row>
    <row r="899" spans="9:9">
      <c r="I899" s="226"/>
    </row>
    <row r="900" spans="9:9">
      <c r="I900" s="226"/>
    </row>
    <row r="901" spans="9:9">
      <c r="I901" s="226"/>
    </row>
    <row r="902" spans="9:9">
      <c r="I902" s="226"/>
    </row>
    <row r="903" spans="9:9">
      <c r="I903" s="226"/>
    </row>
    <row r="904" spans="9:9">
      <c r="I904" s="226"/>
    </row>
    <row r="905" spans="9:9">
      <c r="I905" s="226"/>
    </row>
    <row r="906" spans="9:9">
      <c r="I906" s="226"/>
    </row>
    <row r="907" spans="9:9">
      <c r="I907" s="226"/>
    </row>
  </sheetData>
  <mergeCells count="5">
    <mergeCell ref="B11:B14"/>
    <mergeCell ref="C11:I11"/>
    <mergeCell ref="J11:N11"/>
    <mergeCell ref="O11:P11"/>
    <mergeCell ref="S11:S13"/>
  </mergeCells>
  <phoneticPr fontId="48" type="noConversion"/>
  <pageMargins left="0.23622047244094491" right="0.23622047244094491" top="0.74803149606299213" bottom="0.74803149606299213" header="0.31496062992125984" footer="0.31496062992125984"/>
  <pageSetup paperSize="8" scale="39" fitToHeight="0" orientation="portrait" r:id="rId1"/>
  <headerFooter>
    <oddFooter>&amp;C_x000D_&amp;1#&amp;"Calibri"&amp;10&amp;K000000 OFFICIAL-InternalOnly</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E78D0-C283-484E-8321-95D7F3E84541}">
  <sheetPr>
    <tabColor theme="9" tint="0.39997558519241921"/>
    <pageSetUpPr fitToPage="1"/>
  </sheetPr>
  <dimension ref="A1:Z377"/>
  <sheetViews>
    <sheetView topLeftCell="A23" workbookViewId="0">
      <selection activeCell="P19" sqref="P19:S19"/>
    </sheetView>
    <sheetView workbookViewId="1"/>
  </sheetViews>
  <sheetFormatPr defaultColWidth="10.140625" defaultRowHeight="12.75"/>
  <cols>
    <col min="1" max="1" width="5.85546875" style="77" customWidth="1"/>
    <col min="2" max="2" width="18.85546875" style="77" customWidth="1"/>
    <col min="3" max="3" width="21.42578125" style="77" customWidth="1"/>
    <col min="4" max="4" width="20.42578125" style="77" customWidth="1"/>
    <col min="5" max="8" width="10.140625" style="77"/>
    <col min="9" max="9" width="19.85546875" style="77" customWidth="1"/>
    <col min="10" max="10" width="25" style="77" customWidth="1"/>
    <col min="11" max="13" width="27.85546875" style="77" customWidth="1"/>
    <col min="14" max="14" width="10.140625" style="77"/>
    <col min="15" max="15" width="41.85546875" style="77" customWidth="1"/>
    <col min="16" max="16" width="15.42578125" style="77" customWidth="1"/>
    <col min="17" max="16384" width="10.140625" style="77"/>
  </cols>
  <sheetData>
    <row r="1" spans="1:26" s="46" customFormat="1" ht="23.25">
      <c r="A1" s="56" t="str">
        <f>'1.1 Cover'!A1</f>
        <v>Regulatory Reporting Pack</v>
      </c>
    </row>
    <row r="2" spans="1:26" s="46" customFormat="1" ht="23.25">
      <c r="A2" s="56" t="str">
        <f>'1.1 Cover'!A2</f>
        <v>Price base - 2018/19</v>
      </c>
    </row>
    <row r="3" spans="1:26" s="46" customFormat="1" ht="23.25">
      <c r="A3" s="56" t="str">
        <f>'1.1 Cover'!A3</f>
        <v>Regulatory Year: April 2024 - March 2025</v>
      </c>
    </row>
    <row r="4" spans="1:26" s="46" customFormat="1" ht="23.25">
      <c r="A4" s="56" t="s">
        <v>3456</v>
      </c>
    </row>
    <row r="5" spans="1:26" s="125" customFormat="1" ht="15">
      <c r="F5" s="126"/>
      <c r="G5" s="126"/>
      <c r="H5" s="127"/>
      <c r="I5" s="128"/>
      <c r="J5" s="128"/>
      <c r="K5" s="128"/>
      <c r="L5" s="128"/>
      <c r="M5" s="128"/>
      <c r="N5" s="128"/>
      <c r="O5" s="128"/>
      <c r="P5" s="128"/>
      <c r="Q5" s="128"/>
      <c r="R5" s="128"/>
      <c r="S5" s="128"/>
      <c r="T5" s="128"/>
      <c r="U5" s="128"/>
      <c r="V5" s="128"/>
      <c r="W5" s="128"/>
      <c r="X5" s="128"/>
      <c r="Y5" s="128"/>
      <c r="Z5" s="128"/>
    </row>
    <row r="6" spans="1:26" s="125" customFormat="1" ht="15">
      <c r="F6" s="126"/>
      <c r="G6" s="126"/>
      <c r="H6" s="127"/>
      <c r="I6" s="128"/>
      <c r="J6" s="128"/>
      <c r="K6" s="128"/>
      <c r="L6" s="128"/>
      <c r="M6" s="128"/>
      <c r="N6" s="128"/>
      <c r="O6" s="128"/>
      <c r="P6" s="128"/>
      <c r="Q6" s="128"/>
      <c r="R6" s="128"/>
      <c r="S6" s="128"/>
      <c r="T6" s="128"/>
      <c r="U6" s="128"/>
      <c r="V6" s="128"/>
      <c r="W6" s="128"/>
      <c r="X6" s="128"/>
      <c r="Y6" s="128"/>
      <c r="Z6" s="128"/>
    </row>
    <row r="7" spans="1:26" s="125" customFormat="1" ht="15.75" thickBot="1">
      <c r="F7" s="128"/>
      <c r="G7" s="128"/>
      <c r="I7" s="128"/>
      <c r="J7" s="128"/>
      <c r="K7" s="128"/>
      <c r="L7" s="128"/>
      <c r="M7" s="128"/>
      <c r="N7" s="128"/>
      <c r="O7" s="128"/>
      <c r="P7" s="128"/>
      <c r="Q7" s="128"/>
      <c r="R7" s="128"/>
      <c r="S7" s="128"/>
      <c r="T7" s="128"/>
      <c r="U7" s="128"/>
      <c r="V7" s="128"/>
      <c r="W7" s="128"/>
      <c r="X7" s="128"/>
      <c r="Y7" s="128"/>
      <c r="Z7" s="128"/>
    </row>
    <row r="8" spans="1:26" ht="26.85" customHeight="1" thickBot="1">
      <c r="A8" s="93"/>
      <c r="B8" s="99"/>
      <c r="C8" s="93"/>
      <c r="I8" s="1885" t="s">
        <v>3457</v>
      </c>
      <c r="J8" s="1886"/>
      <c r="K8" s="1886"/>
      <c r="L8" s="1886"/>
      <c r="M8" s="1887"/>
      <c r="O8" s="1880" t="s">
        <v>3458</v>
      </c>
      <c r="P8" s="1881"/>
    </row>
    <row r="9" spans="1:26" ht="57.75" customHeight="1">
      <c r="A9" s="93"/>
      <c r="B9" s="1882" t="s">
        <v>3459</v>
      </c>
      <c r="C9" s="1360" t="s">
        <v>3460</v>
      </c>
      <c r="D9" s="1360" t="s">
        <v>3461</v>
      </c>
      <c r="I9" s="1883" t="s">
        <v>3462</v>
      </c>
      <c r="J9" s="98" t="s">
        <v>3463</v>
      </c>
      <c r="K9" s="97" t="s">
        <v>3464</v>
      </c>
      <c r="L9" s="98" t="s">
        <v>3465</v>
      </c>
      <c r="M9" s="97" t="s">
        <v>3466</v>
      </c>
      <c r="O9" s="1361" t="s">
        <v>3467</v>
      </c>
      <c r="P9" s="1361"/>
    </row>
    <row r="10" spans="1:26" ht="14.25">
      <c r="A10" s="93"/>
      <c r="B10" s="1882"/>
      <c r="C10" s="1362" t="s">
        <v>3468</v>
      </c>
      <c r="D10" s="1362" t="s">
        <v>3467</v>
      </c>
      <c r="I10" s="1883"/>
      <c r="J10" s="1363" t="s">
        <v>3469</v>
      </c>
      <c r="K10" s="1364" t="s">
        <v>3470</v>
      </c>
      <c r="L10" s="1363" t="s">
        <v>3471</v>
      </c>
      <c r="M10" s="1364" t="s">
        <v>3472</v>
      </c>
      <c r="O10" s="96"/>
      <c r="P10" s="96"/>
    </row>
    <row r="11" spans="1:26" ht="13.5" thickBot="1">
      <c r="A11" s="93"/>
      <c r="B11" s="1882"/>
      <c r="C11" s="1365" t="s">
        <v>3473</v>
      </c>
      <c r="D11" s="1365" t="s">
        <v>3302</v>
      </c>
      <c r="I11" s="1884"/>
      <c r="J11" s="1366" t="s">
        <v>3451</v>
      </c>
      <c r="K11" s="1367" t="s">
        <v>3451</v>
      </c>
      <c r="L11" s="1366" t="s">
        <v>3451</v>
      </c>
      <c r="M11" s="1367" t="s">
        <v>3451</v>
      </c>
      <c r="O11" s="1368" t="s">
        <v>3474</v>
      </c>
      <c r="P11" s="1369"/>
    </row>
    <row r="12" spans="1:26" ht="13.5" thickBot="1">
      <c r="A12" s="93"/>
      <c r="B12" s="1347">
        <v>45383</v>
      </c>
      <c r="C12" s="1370" t="e">
        <f>SUM(M12:M41)</f>
        <v>#DIV/0!</v>
      </c>
      <c r="D12" s="1371"/>
      <c r="I12" s="95">
        <v>45383</v>
      </c>
      <c r="J12" s="884"/>
      <c r="K12" s="884"/>
      <c r="L12" s="764">
        <f>ABS(K12-J12)</f>
        <v>0</v>
      </c>
      <c r="M12" s="764" t="e">
        <f>L12*(J12/SUM($J$12:$J$377))</f>
        <v>#DIV/0!</v>
      </c>
      <c r="O12" s="1368" t="s">
        <v>3475</v>
      </c>
      <c r="P12" s="1369"/>
    </row>
    <row r="13" spans="1:26" ht="13.5" thickBot="1">
      <c r="A13" s="93"/>
      <c r="B13" s="1347">
        <v>45413</v>
      </c>
      <c r="C13" s="1370" t="e">
        <f>SUM(M42:M72)</f>
        <v>#DIV/0!</v>
      </c>
      <c r="D13" s="1371"/>
      <c r="I13" s="1372">
        <f t="shared" ref="I13:I76" si="0">I12+1</f>
        <v>45384</v>
      </c>
      <c r="J13" s="1373"/>
      <c r="K13" s="1373"/>
      <c r="L13" s="764">
        <f t="shared" ref="L13:L76" si="1">ABS(K13-J13)</f>
        <v>0</v>
      </c>
      <c r="M13" s="764" t="e">
        <f t="shared" ref="M13:M76" si="2">L13*(J13/SUM($J$12:$J$377))</f>
        <v>#DIV/0!</v>
      </c>
      <c r="O13" s="1374" t="s">
        <v>3476</v>
      </c>
      <c r="P13" s="1375"/>
    </row>
    <row r="14" spans="1:26" ht="13.5" thickBot="1">
      <c r="A14" s="93"/>
      <c r="B14" s="1347">
        <v>45444</v>
      </c>
      <c r="C14" s="1370" t="e">
        <f>SUM(M73:M102)</f>
        <v>#DIV/0!</v>
      </c>
      <c r="D14" s="1371"/>
      <c r="I14" s="1372">
        <f t="shared" si="0"/>
        <v>45385</v>
      </c>
      <c r="J14" s="1373"/>
      <c r="K14" s="1373"/>
      <c r="L14" s="764">
        <f t="shared" si="1"/>
        <v>0</v>
      </c>
      <c r="M14" s="764" t="e">
        <f t="shared" si="2"/>
        <v>#DIV/0!</v>
      </c>
    </row>
    <row r="15" spans="1:26" ht="13.5" thickBot="1">
      <c r="A15" s="93"/>
      <c r="B15" s="1347">
        <v>45474</v>
      </c>
      <c r="C15" s="1370" t="e">
        <f>SUM(M103:M133)</f>
        <v>#DIV/0!</v>
      </c>
      <c r="D15" s="1371"/>
      <c r="I15" s="1372">
        <f t="shared" si="0"/>
        <v>45386</v>
      </c>
      <c r="J15" s="1373"/>
      <c r="K15" s="1373"/>
      <c r="L15" s="764">
        <f t="shared" si="1"/>
        <v>0</v>
      </c>
      <c r="M15" s="764" t="e">
        <f t="shared" si="2"/>
        <v>#DIV/0!</v>
      </c>
    </row>
    <row r="16" spans="1:26" ht="13.5" thickBot="1">
      <c r="A16" s="93"/>
      <c r="B16" s="1347">
        <v>45505</v>
      </c>
      <c r="C16" s="1370" t="e">
        <f>SUM(M134:M164)</f>
        <v>#DIV/0!</v>
      </c>
      <c r="D16" s="1371"/>
      <c r="I16" s="1372">
        <f t="shared" si="0"/>
        <v>45387</v>
      </c>
      <c r="J16" s="1373"/>
      <c r="K16" s="1373"/>
      <c r="L16" s="764">
        <f t="shared" si="1"/>
        <v>0</v>
      </c>
      <c r="M16" s="764" t="e">
        <f t="shared" si="2"/>
        <v>#DIV/0!</v>
      </c>
    </row>
    <row r="17" spans="1:21" ht="13.5" thickBot="1">
      <c r="A17" s="93"/>
      <c r="B17" s="1347">
        <v>45536</v>
      </c>
      <c r="C17" s="1370" t="e">
        <f>SUM(M165:M194)</f>
        <v>#DIV/0!</v>
      </c>
      <c r="D17" s="1371"/>
      <c r="I17" s="1372">
        <f t="shared" si="0"/>
        <v>45388</v>
      </c>
      <c r="J17" s="1373"/>
      <c r="K17" s="1373"/>
      <c r="L17" s="764">
        <f t="shared" si="1"/>
        <v>0</v>
      </c>
      <c r="M17" s="764" t="e">
        <f t="shared" si="2"/>
        <v>#DIV/0!</v>
      </c>
    </row>
    <row r="18" spans="1:21" ht="13.5" thickBot="1">
      <c r="A18" s="93"/>
      <c r="B18" s="1347">
        <v>45566</v>
      </c>
      <c r="C18" s="1370" t="e">
        <f>SUM(M195:M225)</f>
        <v>#DIV/0!</v>
      </c>
      <c r="D18" s="1371"/>
      <c r="I18" s="1372">
        <f t="shared" si="0"/>
        <v>45389</v>
      </c>
      <c r="J18" s="1373"/>
      <c r="K18" s="1373"/>
      <c r="L18" s="764">
        <f t="shared" si="1"/>
        <v>0</v>
      </c>
      <c r="M18" s="764" t="e">
        <f t="shared" si="2"/>
        <v>#DIV/0!</v>
      </c>
    </row>
    <row r="19" spans="1:21" ht="13.7" customHeight="1" thickBot="1">
      <c r="A19" s="93"/>
      <c r="B19" s="1347">
        <v>45597</v>
      </c>
      <c r="C19" s="1370" t="e">
        <f>SUM(M226:M255)</f>
        <v>#DIV/0!</v>
      </c>
      <c r="D19" s="1371"/>
      <c r="I19" s="1372">
        <f t="shared" si="0"/>
        <v>45390</v>
      </c>
      <c r="J19" s="1373"/>
      <c r="K19" s="1373"/>
      <c r="L19" s="764">
        <f t="shared" si="1"/>
        <v>0</v>
      </c>
      <c r="M19" s="764" t="e">
        <f t="shared" si="2"/>
        <v>#DIV/0!</v>
      </c>
      <c r="P19" s="1736"/>
      <c r="Q19" s="1739" t="s">
        <v>3328</v>
      </c>
      <c r="R19" s="1737"/>
      <c r="S19" s="1738"/>
      <c r="T19" s="1339" t="s">
        <v>3041</v>
      </c>
    </row>
    <row r="20" spans="1:21" ht="13.5" thickBot="1">
      <c r="A20" s="93"/>
      <c r="B20" s="1347">
        <v>45627</v>
      </c>
      <c r="C20" s="1370" t="e">
        <f>SUM(M256:M286)</f>
        <v>#DIV/0!</v>
      </c>
      <c r="D20" s="1371"/>
      <c r="I20" s="1372">
        <f t="shared" si="0"/>
        <v>45391</v>
      </c>
      <c r="J20" s="1373"/>
      <c r="K20" s="1373"/>
      <c r="L20" s="764">
        <f t="shared" si="1"/>
        <v>0</v>
      </c>
      <c r="M20" s="764" t="e">
        <f t="shared" si="2"/>
        <v>#DIV/0!</v>
      </c>
      <c r="P20" s="1273" t="s">
        <v>1063</v>
      </c>
      <c r="Q20" s="1273" t="s">
        <v>1064</v>
      </c>
      <c r="R20" s="1273" t="s">
        <v>1065</v>
      </c>
      <c r="S20" s="1273" t="s">
        <v>3</v>
      </c>
      <c r="T20" s="1273" t="s">
        <v>1066</v>
      </c>
    </row>
    <row r="21" spans="1:21" ht="13.5" thickBot="1">
      <c r="A21" s="93"/>
      <c r="B21" s="1347">
        <v>45658</v>
      </c>
      <c r="C21" s="1370" t="e">
        <f>SUM(M287:M317)</f>
        <v>#DIV/0!</v>
      </c>
      <c r="D21" s="1371"/>
      <c r="I21" s="1372">
        <f t="shared" si="0"/>
        <v>45392</v>
      </c>
      <c r="J21" s="1373"/>
      <c r="K21" s="1373"/>
      <c r="L21" s="764">
        <f t="shared" si="1"/>
        <v>0</v>
      </c>
      <c r="M21" s="764" t="e">
        <f t="shared" si="2"/>
        <v>#DIV/0!</v>
      </c>
      <c r="O21" s="1721" t="s">
        <v>3477</v>
      </c>
      <c r="P21" s="1216"/>
      <c r="Q21" s="1216"/>
      <c r="R21" s="1216"/>
      <c r="S21" s="1216"/>
      <c r="T21" s="1216"/>
    </row>
    <row r="22" spans="1:21" ht="12.75" customHeight="1" thickBot="1">
      <c r="A22" s="93"/>
      <c r="B22" s="1347">
        <v>45689</v>
      </c>
      <c r="C22" s="1370" t="e">
        <f>SUM(M318:M346)</f>
        <v>#DIV/0!</v>
      </c>
      <c r="D22" s="1371"/>
      <c r="I22" s="1372">
        <f t="shared" si="0"/>
        <v>45393</v>
      </c>
      <c r="J22" s="1373"/>
      <c r="K22" s="1373"/>
      <c r="L22" s="764">
        <f t="shared" si="1"/>
        <v>0</v>
      </c>
      <c r="M22" s="764" t="e">
        <f t="shared" si="2"/>
        <v>#DIV/0!</v>
      </c>
      <c r="P22" s="735"/>
      <c r="Q22" s="736"/>
      <c r="R22" s="736"/>
      <c r="S22" s="736"/>
      <c r="T22" s="736"/>
      <c r="U22" s="231"/>
    </row>
    <row r="23" spans="1:21" ht="12.75" customHeight="1" thickBot="1">
      <c r="A23" s="93"/>
      <c r="B23" s="1347">
        <v>45717</v>
      </c>
      <c r="C23" s="1370" t="e">
        <f>SUM(M347:M377)</f>
        <v>#DIV/0!</v>
      </c>
      <c r="D23" s="1371"/>
      <c r="I23" s="1372">
        <f t="shared" si="0"/>
        <v>45394</v>
      </c>
      <c r="J23" s="1373"/>
      <c r="K23" s="1373"/>
      <c r="L23" s="764">
        <f t="shared" si="1"/>
        <v>0</v>
      </c>
      <c r="M23" s="764" t="e">
        <f t="shared" si="2"/>
        <v>#DIV/0!</v>
      </c>
      <c r="P23" s="735"/>
      <c r="Q23" s="736"/>
      <c r="R23" s="736"/>
      <c r="S23" s="736"/>
      <c r="T23" s="736"/>
      <c r="U23" s="231"/>
    </row>
    <row r="24" spans="1:21" ht="13.5" thickBot="1">
      <c r="A24" s="93"/>
      <c r="B24" s="1276" t="s">
        <v>3478</v>
      </c>
      <c r="C24" s="1376" t="e">
        <f>SUM(C12:C23)</f>
        <v>#DIV/0!</v>
      </c>
      <c r="D24" s="1376">
        <f>SUM(D12:D23)</f>
        <v>0</v>
      </c>
      <c r="I24" s="1372">
        <f t="shared" si="0"/>
        <v>45395</v>
      </c>
      <c r="J24" s="1373"/>
      <c r="K24" s="1373"/>
      <c r="L24" s="764">
        <f t="shared" si="1"/>
        <v>0</v>
      </c>
      <c r="M24" s="764" t="e">
        <f t="shared" si="2"/>
        <v>#DIV/0!</v>
      </c>
    </row>
    <row r="25" spans="1:21" ht="13.5" thickBot="1">
      <c r="A25" s="93"/>
      <c r="B25" s="94"/>
      <c r="C25" s="94"/>
      <c r="I25" s="1372">
        <f t="shared" si="0"/>
        <v>45396</v>
      </c>
      <c r="J25" s="1373"/>
      <c r="K25" s="1373"/>
      <c r="L25" s="764">
        <f t="shared" si="1"/>
        <v>0</v>
      </c>
      <c r="M25" s="764" t="e">
        <f t="shared" si="2"/>
        <v>#DIV/0!</v>
      </c>
    </row>
    <row r="26" spans="1:21" ht="13.5" thickBot="1">
      <c r="A26" s="93"/>
      <c r="B26" s="1879" t="s">
        <v>3376</v>
      </c>
      <c r="C26" s="1879"/>
      <c r="E26" s="642"/>
      <c r="I26" s="1372">
        <f t="shared" si="0"/>
        <v>45397</v>
      </c>
      <c r="J26" s="1373"/>
      <c r="K26" s="1373"/>
      <c r="L26" s="764">
        <f t="shared" si="1"/>
        <v>0</v>
      </c>
      <c r="M26" s="764" t="e">
        <f t="shared" si="2"/>
        <v>#DIV/0!</v>
      </c>
    </row>
    <row r="27" spans="1:21" ht="13.5" thickBot="1">
      <c r="A27" s="221"/>
      <c r="B27" s="1879"/>
      <c r="C27" s="1879"/>
      <c r="I27" s="1372">
        <f t="shared" si="0"/>
        <v>45398</v>
      </c>
      <c r="J27" s="1373"/>
      <c r="K27" s="1373"/>
      <c r="L27" s="764">
        <f t="shared" si="1"/>
        <v>0</v>
      </c>
      <c r="M27" s="764" t="e">
        <f t="shared" si="2"/>
        <v>#DIV/0!</v>
      </c>
      <c r="P27" s="799"/>
    </row>
    <row r="28" spans="1:21" ht="13.5" thickBot="1">
      <c r="A28" s="221"/>
      <c r="B28" s="1879"/>
      <c r="C28" s="1879"/>
      <c r="I28" s="1372">
        <f t="shared" si="0"/>
        <v>45399</v>
      </c>
      <c r="J28" s="1373"/>
      <c r="K28" s="1373"/>
      <c r="L28" s="764">
        <f t="shared" si="1"/>
        <v>0</v>
      </c>
      <c r="M28" s="764" t="e">
        <f t="shared" si="2"/>
        <v>#DIV/0!</v>
      </c>
    </row>
    <row r="29" spans="1:21" ht="13.5" thickBot="1">
      <c r="B29" s="1879"/>
      <c r="C29" s="1879"/>
      <c r="I29" s="1372">
        <f t="shared" si="0"/>
        <v>45400</v>
      </c>
      <c r="J29" s="1373"/>
      <c r="K29" s="1373"/>
      <c r="L29" s="764">
        <f t="shared" si="1"/>
        <v>0</v>
      </c>
      <c r="M29" s="764" t="e">
        <f t="shared" si="2"/>
        <v>#DIV/0!</v>
      </c>
    </row>
    <row r="30" spans="1:21" ht="13.5" thickBot="1">
      <c r="B30" s="1879"/>
      <c r="C30" s="1879"/>
      <c r="I30" s="1372">
        <f t="shared" si="0"/>
        <v>45401</v>
      </c>
      <c r="J30" s="1373"/>
      <c r="K30" s="1373"/>
      <c r="L30" s="764">
        <f t="shared" si="1"/>
        <v>0</v>
      </c>
      <c r="M30" s="764" t="e">
        <f t="shared" si="2"/>
        <v>#DIV/0!</v>
      </c>
    </row>
    <row r="31" spans="1:21" ht="13.5" thickBot="1">
      <c r="I31" s="1372">
        <f t="shared" si="0"/>
        <v>45402</v>
      </c>
      <c r="J31" s="1373"/>
      <c r="K31" s="1373"/>
      <c r="L31" s="764">
        <f t="shared" si="1"/>
        <v>0</v>
      </c>
      <c r="M31" s="764" t="e">
        <f t="shared" si="2"/>
        <v>#DIV/0!</v>
      </c>
    </row>
    <row r="32" spans="1:21" ht="13.5" thickBot="1">
      <c r="I32" s="1372">
        <f t="shared" si="0"/>
        <v>45403</v>
      </c>
      <c r="J32" s="1373"/>
      <c r="K32" s="1373"/>
      <c r="L32" s="764">
        <f t="shared" si="1"/>
        <v>0</v>
      </c>
      <c r="M32" s="764" t="e">
        <f t="shared" si="2"/>
        <v>#DIV/0!</v>
      </c>
    </row>
    <row r="33" spans="9:13" ht="13.5" thickBot="1">
      <c r="I33" s="1372">
        <f t="shared" si="0"/>
        <v>45404</v>
      </c>
      <c r="J33" s="1373"/>
      <c r="K33" s="1373"/>
      <c r="L33" s="764">
        <f t="shared" si="1"/>
        <v>0</v>
      </c>
      <c r="M33" s="764" t="e">
        <f t="shared" si="2"/>
        <v>#DIV/0!</v>
      </c>
    </row>
    <row r="34" spans="9:13" ht="13.5" thickBot="1">
      <c r="I34" s="1372">
        <f t="shared" si="0"/>
        <v>45405</v>
      </c>
      <c r="J34" s="1373"/>
      <c r="K34" s="1373"/>
      <c r="L34" s="764">
        <f t="shared" si="1"/>
        <v>0</v>
      </c>
      <c r="M34" s="764" t="e">
        <f t="shared" si="2"/>
        <v>#DIV/0!</v>
      </c>
    </row>
    <row r="35" spans="9:13" ht="13.5" thickBot="1">
      <c r="I35" s="1372">
        <f t="shared" si="0"/>
        <v>45406</v>
      </c>
      <c r="J35" s="1373"/>
      <c r="K35" s="1373"/>
      <c r="L35" s="764">
        <f t="shared" si="1"/>
        <v>0</v>
      </c>
      <c r="M35" s="764" t="e">
        <f t="shared" si="2"/>
        <v>#DIV/0!</v>
      </c>
    </row>
    <row r="36" spans="9:13" ht="13.5" thickBot="1">
      <c r="I36" s="1372">
        <f t="shared" si="0"/>
        <v>45407</v>
      </c>
      <c r="J36" s="1373"/>
      <c r="K36" s="1373"/>
      <c r="L36" s="764">
        <f t="shared" si="1"/>
        <v>0</v>
      </c>
      <c r="M36" s="764" t="e">
        <f t="shared" si="2"/>
        <v>#DIV/0!</v>
      </c>
    </row>
    <row r="37" spans="9:13" ht="13.5" thickBot="1">
      <c r="I37" s="1372">
        <f t="shared" si="0"/>
        <v>45408</v>
      </c>
      <c r="J37" s="1373"/>
      <c r="K37" s="1373"/>
      <c r="L37" s="764">
        <f t="shared" si="1"/>
        <v>0</v>
      </c>
      <c r="M37" s="764" t="e">
        <f t="shared" si="2"/>
        <v>#DIV/0!</v>
      </c>
    </row>
    <row r="38" spans="9:13" ht="13.5" thickBot="1">
      <c r="I38" s="1372">
        <f t="shared" si="0"/>
        <v>45409</v>
      </c>
      <c r="J38" s="1373"/>
      <c r="K38" s="1373"/>
      <c r="L38" s="764">
        <f t="shared" si="1"/>
        <v>0</v>
      </c>
      <c r="M38" s="764" t="e">
        <f t="shared" si="2"/>
        <v>#DIV/0!</v>
      </c>
    </row>
    <row r="39" spans="9:13" ht="13.5" thickBot="1">
      <c r="I39" s="1372">
        <f t="shared" si="0"/>
        <v>45410</v>
      </c>
      <c r="J39" s="1373"/>
      <c r="K39" s="1373"/>
      <c r="L39" s="764">
        <f t="shared" si="1"/>
        <v>0</v>
      </c>
      <c r="M39" s="764" t="e">
        <f t="shared" si="2"/>
        <v>#DIV/0!</v>
      </c>
    </row>
    <row r="40" spans="9:13" ht="13.5" thickBot="1">
      <c r="I40" s="1372">
        <f t="shared" si="0"/>
        <v>45411</v>
      </c>
      <c r="J40" s="1373"/>
      <c r="K40" s="1373"/>
      <c r="L40" s="764">
        <f t="shared" si="1"/>
        <v>0</v>
      </c>
      <c r="M40" s="764" t="e">
        <f t="shared" si="2"/>
        <v>#DIV/0!</v>
      </c>
    </row>
    <row r="41" spans="9:13" ht="13.5" thickBot="1">
      <c r="I41" s="1377">
        <f t="shared" si="0"/>
        <v>45412</v>
      </c>
      <c r="J41" s="1378"/>
      <c r="K41" s="1373"/>
      <c r="L41" s="764">
        <f t="shared" si="1"/>
        <v>0</v>
      </c>
      <c r="M41" s="764" t="e">
        <f t="shared" si="2"/>
        <v>#DIV/0!</v>
      </c>
    </row>
    <row r="42" spans="9:13" ht="13.5" thickBot="1">
      <c r="I42" s="1372">
        <f t="shared" si="0"/>
        <v>45413</v>
      </c>
      <c r="J42" s="1373"/>
      <c r="K42" s="1373"/>
      <c r="L42" s="764">
        <f t="shared" si="1"/>
        <v>0</v>
      </c>
      <c r="M42" s="764" t="e">
        <f t="shared" si="2"/>
        <v>#DIV/0!</v>
      </c>
    </row>
    <row r="43" spans="9:13" ht="13.5" thickBot="1">
      <c r="I43" s="1372">
        <f t="shared" si="0"/>
        <v>45414</v>
      </c>
      <c r="J43" s="1373"/>
      <c r="K43" s="1373"/>
      <c r="L43" s="764">
        <f t="shared" si="1"/>
        <v>0</v>
      </c>
      <c r="M43" s="764" t="e">
        <f t="shared" si="2"/>
        <v>#DIV/0!</v>
      </c>
    </row>
    <row r="44" spans="9:13" ht="13.5" thickBot="1">
      <c r="I44" s="1372">
        <f t="shared" si="0"/>
        <v>45415</v>
      </c>
      <c r="J44" s="1373"/>
      <c r="K44" s="1373"/>
      <c r="L44" s="764">
        <f t="shared" si="1"/>
        <v>0</v>
      </c>
      <c r="M44" s="764" t="e">
        <f t="shared" si="2"/>
        <v>#DIV/0!</v>
      </c>
    </row>
    <row r="45" spans="9:13" ht="13.5" thickBot="1">
      <c r="I45" s="1372">
        <f t="shared" si="0"/>
        <v>45416</v>
      </c>
      <c r="J45" s="1373"/>
      <c r="K45" s="1373"/>
      <c r="L45" s="764">
        <f t="shared" si="1"/>
        <v>0</v>
      </c>
      <c r="M45" s="764" t="e">
        <f t="shared" si="2"/>
        <v>#DIV/0!</v>
      </c>
    </row>
    <row r="46" spans="9:13" ht="13.5" thickBot="1">
      <c r="I46" s="1372">
        <f t="shared" si="0"/>
        <v>45417</v>
      </c>
      <c r="J46" s="1373"/>
      <c r="K46" s="1373"/>
      <c r="L46" s="764">
        <f t="shared" si="1"/>
        <v>0</v>
      </c>
      <c r="M46" s="764" t="e">
        <f t="shared" si="2"/>
        <v>#DIV/0!</v>
      </c>
    </row>
    <row r="47" spans="9:13" ht="13.5" thickBot="1">
      <c r="I47" s="1372">
        <f t="shared" si="0"/>
        <v>45418</v>
      </c>
      <c r="J47" s="1373"/>
      <c r="K47" s="1373"/>
      <c r="L47" s="764">
        <f t="shared" si="1"/>
        <v>0</v>
      </c>
      <c r="M47" s="764" t="e">
        <f t="shared" si="2"/>
        <v>#DIV/0!</v>
      </c>
    </row>
    <row r="48" spans="9:13" ht="13.5" thickBot="1">
      <c r="I48" s="1372">
        <f t="shared" si="0"/>
        <v>45419</v>
      </c>
      <c r="J48" s="1373"/>
      <c r="K48" s="1373"/>
      <c r="L48" s="764">
        <f t="shared" si="1"/>
        <v>0</v>
      </c>
      <c r="M48" s="764" t="e">
        <f t="shared" si="2"/>
        <v>#DIV/0!</v>
      </c>
    </row>
    <row r="49" spans="9:13" ht="13.5" thickBot="1">
      <c r="I49" s="1372">
        <f t="shared" si="0"/>
        <v>45420</v>
      </c>
      <c r="J49" s="1373"/>
      <c r="K49" s="1373"/>
      <c r="L49" s="764">
        <f t="shared" si="1"/>
        <v>0</v>
      </c>
      <c r="M49" s="764" t="e">
        <f t="shared" si="2"/>
        <v>#DIV/0!</v>
      </c>
    </row>
    <row r="50" spans="9:13" ht="13.5" thickBot="1">
      <c r="I50" s="1372">
        <f t="shared" si="0"/>
        <v>45421</v>
      </c>
      <c r="J50" s="1373"/>
      <c r="K50" s="1373"/>
      <c r="L50" s="764">
        <f t="shared" si="1"/>
        <v>0</v>
      </c>
      <c r="M50" s="764" t="e">
        <f t="shared" si="2"/>
        <v>#DIV/0!</v>
      </c>
    </row>
    <row r="51" spans="9:13" ht="13.5" thickBot="1">
      <c r="I51" s="1372">
        <f t="shared" si="0"/>
        <v>45422</v>
      </c>
      <c r="J51" s="1373"/>
      <c r="K51" s="1373"/>
      <c r="L51" s="764">
        <f t="shared" si="1"/>
        <v>0</v>
      </c>
      <c r="M51" s="764" t="e">
        <f t="shared" si="2"/>
        <v>#DIV/0!</v>
      </c>
    </row>
    <row r="52" spans="9:13" ht="13.5" thickBot="1">
      <c r="I52" s="1372">
        <f t="shared" si="0"/>
        <v>45423</v>
      </c>
      <c r="J52" s="1373"/>
      <c r="K52" s="1373"/>
      <c r="L52" s="764">
        <f t="shared" si="1"/>
        <v>0</v>
      </c>
      <c r="M52" s="764" t="e">
        <f t="shared" si="2"/>
        <v>#DIV/0!</v>
      </c>
    </row>
    <row r="53" spans="9:13" ht="13.5" thickBot="1">
      <c r="I53" s="1372">
        <f t="shared" si="0"/>
        <v>45424</v>
      </c>
      <c r="J53" s="1373"/>
      <c r="K53" s="1373"/>
      <c r="L53" s="764">
        <f t="shared" si="1"/>
        <v>0</v>
      </c>
      <c r="M53" s="764" t="e">
        <f t="shared" si="2"/>
        <v>#DIV/0!</v>
      </c>
    </row>
    <row r="54" spans="9:13" ht="13.5" thickBot="1">
      <c r="I54" s="1372">
        <f t="shared" si="0"/>
        <v>45425</v>
      </c>
      <c r="J54" s="1373"/>
      <c r="K54" s="1373"/>
      <c r="L54" s="764">
        <f t="shared" si="1"/>
        <v>0</v>
      </c>
      <c r="M54" s="764" t="e">
        <f t="shared" si="2"/>
        <v>#DIV/0!</v>
      </c>
    </row>
    <row r="55" spans="9:13" ht="13.5" thickBot="1">
      <c r="I55" s="1372">
        <f t="shared" si="0"/>
        <v>45426</v>
      </c>
      <c r="J55" s="1373"/>
      <c r="K55" s="1373"/>
      <c r="L55" s="764">
        <f t="shared" si="1"/>
        <v>0</v>
      </c>
      <c r="M55" s="764" t="e">
        <f t="shared" si="2"/>
        <v>#DIV/0!</v>
      </c>
    </row>
    <row r="56" spans="9:13" ht="13.5" thickBot="1">
      <c r="I56" s="1372">
        <f t="shared" si="0"/>
        <v>45427</v>
      </c>
      <c r="J56" s="1373"/>
      <c r="K56" s="1373"/>
      <c r="L56" s="764">
        <f t="shared" si="1"/>
        <v>0</v>
      </c>
      <c r="M56" s="764" t="e">
        <f t="shared" si="2"/>
        <v>#DIV/0!</v>
      </c>
    </row>
    <row r="57" spans="9:13" ht="13.5" thickBot="1">
      <c r="I57" s="1372">
        <f t="shared" si="0"/>
        <v>45428</v>
      </c>
      <c r="J57" s="1373"/>
      <c r="K57" s="1373"/>
      <c r="L57" s="764">
        <f t="shared" si="1"/>
        <v>0</v>
      </c>
      <c r="M57" s="764" t="e">
        <f t="shared" si="2"/>
        <v>#DIV/0!</v>
      </c>
    </row>
    <row r="58" spans="9:13" ht="13.5" thickBot="1">
      <c r="I58" s="1372">
        <f t="shared" si="0"/>
        <v>45429</v>
      </c>
      <c r="J58" s="1373"/>
      <c r="K58" s="1373"/>
      <c r="L58" s="764">
        <f t="shared" si="1"/>
        <v>0</v>
      </c>
      <c r="M58" s="764" t="e">
        <f t="shared" si="2"/>
        <v>#DIV/0!</v>
      </c>
    </row>
    <row r="59" spans="9:13" ht="13.5" thickBot="1">
      <c r="I59" s="1372">
        <f t="shared" si="0"/>
        <v>45430</v>
      </c>
      <c r="J59" s="1373"/>
      <c r="K59" s="1373"/>
      <c r="L59" s="764">
        <f t="shared" si="1"/>
        <v>0</v>
      </c>
      <c r="M59" s="764" t="e">
        <f t="shared" si="2"/>
        <v>#DIV/0!</v>
      </c>
    </row>
    <row r="60" spans="9:13" ht="13.5" thickBot="1">
      <c r="I60" s="1372">
        <f t="shared" si="0"/>
        <v>45431</v>
      </c>
      <c r="J60" s="1373"/>
      <c r="K60" s="1373"/>
      <c r="L60" s="764">
        <f t="shared" si="1"/>
        <v>0</v>
      </c>
      <c r="M60" s="764" t="e">
        <f t="shared" si="2"/>
        <v>#DIV/0!</v>
      </c>
    </row>
    <row r="61" spans="9:13" ht="13.5" thickBot="1">
      <c r="I61" s="1372">
        <f t="shared" si="0"/>
        <v>45432</v>
      </c>
      <c r="J61" s="1373"/>
      <c r="K61" s="1373"/>
      <c r="L61" s="764">
        <f t="shared" si="1"/>
        <v>0</v>
      </c>
      <c r="M61" s="764" t="e">
        <f t="shared" si="2"/>
        <v>#DIV/0!</v>
      </c>
    </row>
    <row r="62" spans="9:13" ht="13.5" thickBot="1">
      <c r="I62" s="1372">
        <f t="shared" si="0"/>
        <v>45433</v>
      </c>
      <c r="J62" s="1373"/>
      <c r="K62" s="1373"/>
      <c r="L62" s="764">
        <f t="shared" si="1"/>
        <v>0</v>
      </c>
      <c r="M62" s="764" t="e">
        <f t="shared" si="2"/>
        <v>#DIV/0!</v>
      </c>
    </row>
    <row r="63" spans="9:13" ht="13.5" thickBot="1">
      <c r="I63" s="1372">
        <f t="shared" si="0"/>
        <v>45434</v>
      </c>
      <c r="J63" s="1373"/>
      <c r="K63" s="1373"/>
      <c r="L63" s="764">
        <f t="shared" si="1"/>
        <v>0</v>
      </c>
      <c r="M63" s="764" t="e">
        <f t="shared" si="2"/>
        <v>#DIV/0!</v>
      </c>
    </row>
    <row r="64" spans="9:13" ht="13.5" thickBot="1">
      <c r="I64" s="1372">
        <f t="shared" si="0"/>
        <v>45435</v>
      </c>
      <c r="J64" s="1373"/>
      <c r="K64" s="1373"/>
      <c r="L64" s="764">
        <f t="shared" si="1"/>
        <v>0</v>
      </c>
      <c r="M64" s="764" t="e">
        <f t="shared" si="2"/>
        <v>#DIV/0!</v>
      </c>
    </row>
    <row r="65" spans="9:13" ht="13.5" thickBot="1">
      <c r="I65" s="1372">
        <f t="shared" si="0"/>
        <v>45436</v>
      </c>
      <c r="J65" s="1373"/>
      <c r="K65" s="1373"/>
      <c r="L65" s="764">
        <f t="shared" si="1"/>
        <v>0</v>
      </c>
      <c r="M65" s="764" t="e">
        <f t="shared" si="2"/>
        <v>#DIV/0!</v>
      </c>
    </row>
    <row r="66" spans="9:13" ht="13.5" thickBot="1">
      <c r="I66" s="1372">
        <f t="shared" si="0"/>
        <v>45437</v>
      </c>
      <c r="J66" s="1373"/>
      <c r="K66" s="1373"/>
      <c r="L66" s="764">
        <f t="shared" si="1"/>
        <v>0</v>
      </c>
      <c r="M66" s="764" t="e">
        <f t="shared" si="2"/>
        <v>#DIV/0!</v>
      </c>
    </row>
    <row r="67" spans="9:13" ht="13.5" thickBot="1">
      <c r="I67" s="1372">
        <f t="shared" si="0"/>
        <v>45438</v>
      </c>
      <c r="J67" s="1373"/>
      <c r="K67" s="1373"/>
      <c r="L67" s="764">
        <f t="shared" si="1"/>
        <v>0</v>
      </c>
      <c r="M67" s="764" t="e">
        <f t="shared" si="2"/>
        <v>#DIV/0!</v>
      </c>
    </row>
    <row r="68" spans="9:13" ht="13.5" thickBot="1">
      <c r="I68" s="1372">
        <f t="shared" si="0"/>
        <v>45439</v>
      </c>
      <c r="J68" s="1373"/>
      <c r="K68" s="1373"/>
      <c r="L68" s="764">
        <f t="shared" si="1"/>
        <v>0</v>
      </c>
      <c r="M68" s="764" t="e">
        <f t="shared" si="2"/>
        <v>#DIV/0!</v>
      </c>
    </row>
    <row r="69" spans="9:13" ht="13.5" thickBot="1">
      <c r="I69" s="1372">
        <f t="shared" si="0"/>
        <v>45440</v>
      </c>
      <c r="J69" s="1373"/>
      <c r="K69" s="1373"/>
      <c r="L69" s="764">
        <f t="shared" si="1"/>
        <v>0</v>
      </c>
      <c r="M69" s="764" t="e">
        <f t="shared" si="2"/>
        <v>#DIV/0!</v>
      </c>
    </row>
    <row r="70" spans="9:13" ht="13.5" thickBot="1">
      <c r="I70" s="1372">
        <f t="shared" si="0"/>
        <v>45441</v>
      </c>
      <c r="J70" s="1373"/>
      <c r="K70" s="1373"/>
      <c r="L70" s="764">
        <f t="shared" si="1"/>
        <v>0</v>
      </c>
      <c r="M70" s="764" t="e">
        <f t="shared" si="2"/>
        <v>#DIV/0!</v>
      </c>
    </row>
    <row r="71" spans="9:13" ht="13.5" thickBot="1">
      <c r="I71" s="1372">
        <f t="shared" si="0"/>
        <v>45442</v>
      </c>
      <c r="J71" s="1373"/>
      <c r="K71" s="1373"/>
      <c r="L71" s="764">
        <f t="shared" si="1"/>
        <v>0</v>
      </c>
      <c r="M71" s="764" t="e">
        <f t="shared" si="2"/>
        <v>#DIV/0!</v>
      </c>
    </row>
    <row r="72" spans="9:13" ht="13.5" thickBot="1">
      <c r="I72" s="1372">
        <f t="shared" si="0"/>
        <v>45443</v>
      </c>
      <c r="J72" s="1373"/>
      <c r="K72" s="1373"/>
      <c r="L72" s="764">
        <f t="shared" si="1"/>
        <v>0</v>
      </c>
      <c r="M72" s="764" t="e">
        <f t="shared" si="2"/>
        <v>#DIV/0!</v>
      </c>
    </row>
    <row r="73" spans="9:13" ht="13.5" thickBot="1">
      <c r="I73" s="1372">
        <f t="shared" si="0"/>
        <v>45444</v>
      </c>
      <c r="J73" s="1373"/>
      <c r="K73" s="1373"/>
      <c r="L73" s="764">
        <f t="shared" si="1"/>
        <v>0</v>
      </c>
      <c r="M73" s="764" t="e">
        <f t="shared" si="2"/>
        <v>#DIV/0!</v>
      </c>
    </row>
    <row r="74" spans="9:13" ht="13.5" thickBot="1">
      <c r="I74" s="1372">
        <f t="shared" si="0"/>
        <v>45445</v>
      </c>
      <c r="J74" s="1373"/>
      <c r="K74" s="1373"/>
      <c r="L74" s="764">
        <f t="shared" si="1"/>
        <v>0</v>
      </c>
      <c r="M74" s="764" t="e">
        <f t="shared" si="2"/>
        <v>#DIV/0!</v>
      </c>
    </row>
    <row r="75" spans="9:13" ht="13.5" thickBot="1">
      <c r="I75" s="1372">
        <f t="shared" si="0"/>
        <v>45446</v>
      </c>
      <c r="J75" s="1373"/>
      <c r="K75" s="1373"/>
      <c r="L75" s="764">
        <f t="shared" si="1"/>
        <v>0</v>
      </c>
      <c r="M75" s="764" t="e">
        <f t="shared" si="2"/>
        <v>#DIV/0!</v>
      </c>
    </row>
    <row r="76" spans="9:13" ht="13.5" thickBot="1">
      <c r="I76" s="1372">
        <f t="shared" si="0"/>
        <v>45447</v>
      </c>
      <c r="J76" s="1373"/>
      <c r="K76" s="1373"/>
      <c r="L76" s="764">
        <f t="shared" si="1"/>
        <v>0</v>
      </c>
      <c r="M76" s="764" t="e">
        <f t="shared" si="2"/>
        <v>#DIV/0!</v>
      </c>
    </row>
    <row r="77" spans="9:13" ht="13.5" thickBot="1">
      <c r="I77" s="1372">
        <f t="shared" ref="I77:I140" si="3">I76+1</f>
        <v>45448</v>
      </c>
      <c r="J77" s="1373"/>
      <c r="K77" s="1373"/>
      <c r="L77" s="764">
        <f t="shared" ref="L77:L140" si="4">ABS(K77-J77)</f>
        <v>0</v>
      </c>
      <c r="M77" s="764" t="e">
        <f t="shared" ref="M77:M140" si="5">L77*(J77/SUM($J$12:$J$377))</f>
        <v>#DIV/0!</v>
      </c>
    </row>
    <row r="78" spans="9:13" ht="13.5" thickBot="1">
      <c r="I78" s="1372">
        <f t="shared" si="3"/>
        <v>45449</v>
      </c>
      <c r="J78" s="1373"/>
      <c r="K78" s="1373"/>
      <c r="L78" s="764">
        <f t="shared" si="4"/>
        <v>0</v>
      </c>
      <c r="M78" s="764" t="e">
        <f t="shared" si="5"/>
        <v>#DIV/0!</v>
      </c>
    </row>
    <row r="79" spans="9:13" ht="13.5" thickBot="1">
      <c r="I79" s="1372">
        <f t="shared" si="3"/>
        <v>45450</v>
      </c>
      <c r="J79" s="1373"/>
      <c r="K79" s="1373"/>
      <c r="L79" s="764">
        <f t="shared" si="4"/>
        <v>0</v>
      </c>
      <c r="M79" s="764" t="e">
        <f t="shared" si="5"/>
        <v>#DIV/0!</v>
      </c>
    </row>
    <row r="80" spans="9:13" ht="13.5" thickBot="1">
      <c r="I80" s="1372">
        <f t="shared" si="3"/>
        <v>45451</v>
      </c>
      <c r="J80" s="1373"/>
      <c r="K80" s="1373"/>
      <c r="L80" s="764">
        <f t="shared" si="4"/>
        <v>0</v>
      </c>
      <c r="M80" s="764" t="e">
        <f t="shared" si="5"/>
        <v>#DIV/0!</v>
      </c>
    </row>
    <row r="81" spans="9:13" ht="13.5" thickBot="1">
      <c r="I81" s="1372">
        <f t="shared" si="3"/>
        <v>45452</v>
      </c>
      <c r="J81" s="1373"/>
      <c r="K81" s="1373"/>
      <c r="L81" s="764">
        <f t="shared" si="4"/>
        <v>0</v>
      </c>
      <c r="M81" s="764" t="e">
        <f t="shared" si="5"/>
        <v>#DIV/0!</v>
      </c>
    </row>
    <row r="82" spans="9:13" ht="13.5" thickBot="1">
      <c r="I82" s="1372">
        <f t="shared" si="3"/>
        <v>45453</v>
      </c>
      <c r="J82" s="1373"/>
      <c r="K82" s="1373"/>
      <c r="L82" s="764">
        <f t="shared" si="4"/>
        <v>0</v>
      </c>
      <c r="M82" s="764" t="e">
        <f t="shared" si="5"/>
        <v>#DIV/0!</v>
      </c>
    </row>
    <row r="83" spans="9:13" ht="13.5" thickBot="1">
      <c r="I83" s="1372">
        <f t="shared" si="3"/>
        <v>45454</v>
      </c>
      <c r="J83" s="1373"/>
      <c r="K83" s="1373"/>
      <c r="L83" s="764">
        <f t="shared" si="4"/>
        <v>0</v>
      </c>
      <c r="M83" s="764" t="e">
        <f t="shared" si="5"/>
        <v>#DIV/0!</v>
      </c>
    </row>
    <row r="84" spans="9:13" ht="13.5" thickBot="1">
      <c r="I84" s="1372">
        <f t="shared" si="3"/>
        <v>45455</v>
      </c>
      <c r="J84" s="1373"/>
      <c r="K84" s="1373"/>
      <c r="L84" s="764">
        <f t="shared" si="4"/>
        <v>0</v>
      </c>
      <c r="M84" s="764" t="e">
        <f t="shared" si="5"/>
        <v>#DIV/0!</v>
      </c>
    </row>
    <row r="85" spans="9:13" ht="13.5" thickBot="1">
      <c r="I85" s="1372">
        <f t="shared" si="3"/>
        <v>45456</v>
      </c>
      <c r="J85" s="1373"/>
      <c r="K85" s="1373"/>
      <c r="L85" s="764">
        <f t="shared" si="4"/>
        <v>0</v>
      </c>
      <c r="M85" s="764" t="e">
        <f t="shared" si="5"/>
        <v>#DIV/0!</v>
      </c>
    </row>
    <row r="86" spans="9:13" ht="13.5" thickBot="1">
      <c r="I86" s="1372">
        <f t="shared" si="3"/>
        <v>45457</v>
      </c>
      <c r="J86" s="1373"/>
      <c r="K86" s="1373"/>
      <c r="L86" s="764">
        <f t="shared" si="4"/>
        <v>0</v>
      </c>
      <c r="M86" s="764" t="e">
        <f t="shared" si="5"/>
        <v>#DIV/0!</v>
      </c>
    </row>
    <row r="87" spans="9:13" ht="13.5" thickBot="1">
      <c r="I87" s="1372">
        <f t="shared" si="3"/>
        <v>45458</v>
      </c>
      <c r="J87" s="1373"/>
      <c r="K87" s="1373"/>
      <c r="L87" s="764">
        <f t="shared" si="4"/>
        <v>0</v>
      </c>
      <c r="M87" s="764" t="e">
        <f t="shared" si="5"/>
        <v>#DIV/0!</v>
      </c>
    </row>
    <row r="88" spans="9:13" ht="13.5" thickBot="1">
      <c r="I88" s="1372">
        <f t="shared" si="3"/>
        <v>45459</v>
      </c>
      <c r="J88" s="1373"/>
      <c r="K88" s="1373"/>
      <c r="L88" s="764">
        <f t="shared" si="4"/>
        <v>0</v>
      </c>
      <c r="M88" s="764" t="e">
        <f t="shared" si="5"/>
        <v>#DIV/0!</v>
      </c>
    </row>
    <row r="89" spans="9:13" ht="13.5" thickBot="1">
      <c r="I89" s="1372">
        <f t="shared" si="3"/>
        <v>45460</v>
      </c>
      <c r="J89" s="1373"/>
      <c r="K89" s="1373"/>
      <c r="L89" s="764">
        <f t="shared" si="4"/>
        <v>0</v>
      </c>
      <c r="M89" s="764" t="e">
        <f t="shared" si="5"/>
        <v>#DIV/0!</v>
      </c>
    </row>
    <row r="90" spans="9:13" ht="13.5" thickBot="1">
      <c r="I90" s="1372">
        <f t="shared" si="3"/>
        <v>45461</v>
      </c>
      <c r="J90" s="1373"/>
      <c r="K90" s="1373"/>
      <c r="L90" s="764">
        <f t="shared" si="4"/>
        <v>0</v>
      </c>
      <c r="M90" s="764" t="e">
        <f t="shared" si="5"/>
        <v>#DIV/0!</v>
      </c>
    </row>
    <row r="91" spans="9:13" ht="13.5" thickBot="1">
      <c r="I91" s="1372">
        <f t="shared" si="3"/>
        <v>45462</v>
      </c>
      <c r="J91" s="1373"/>
      <c r="K91" s="1373"/>
      <c r="L91" s="764">
        <f t="shared" si="4"/>
        <v>0</v>
      </c>
      <c r="M91" s="764" t="e">
        <f t="shared" si="5"/>
        <v>#DIV/0!</v>
      </c>
    </row>
    <row r="92" spans="9:13" ht="13.5" thickBot="1">
      <c r="I92" s="1372">
        <f t="shared" si="3"/>
        <v>45463</v>
      </c>
      <c r="J92" s="1373"/>
      <c r="K92" s="1373"/>
      <c r="L92" s="764">
        <f t="shared" si="4"/>
        <v>0</v>
      </c>
      <c r="M92" s="764" t="e">
        <f t="shared" si="5"/>
        <v>#DIV/0!</v>
      </c>
    </row>
    <row r="93" spans="9:13" ht="13.5" thickBot="1">
      <c r="I93" s="1372">
        <f t="shared" si="3"/>
        <v>45464</v>
      </c>
      <c r="J93" s="1373"/>
      <c r="K93" s="1373"/>
      <c r="L93" s="764">
        <f t="shared" si="4"/>
        <v>0</v>
      </c>
      <c r="M93" s="764" t="e">
        <f t="shared" si="5"/>
        <v>#DIV/0!</v>
      </c>
    </row>
    <row r="94" spans="9:13" ht="13.5" thickBot="1">
      <c r="I94" s="1372">
        <f t="shared" si="3"/>
        <v>45465</v>
      </c>
      <c r="J94" s="1373"/>
      <c r="K94" s="1373"/>
      <c r="L94" s="764">
        <f t="shared" si="4"/>
        <v>0</v>
      </c>
      <c r="M94" s="764" t="e">
        <f t="shared" si="5"/>
        <v>#DIV/0!</v>
      </c>
    </row>
    <row r="95" spans="9:13" ht="13.5" thickBot="1">
      <c r="I95" s="1372">
        <f t="shared" si="3"/>
        <v>45466</v>
      </c>
      <c r="J95" s="1373"/>
      <c r="K95" s="1373"/>
      <c r="L95" s="764">
        <f t="shared" si="4"/>
        <v>0</v>
      </c>
      <c r="M95" s="764" t="e">
        <f t="shared" si="5"/>
        <v>#DIV/0!</v>
      </c>
    </row>
    <row r="96" spans="9:13" ht="13.5" thickBot="1">
      <c r="I96" s="1372">
        <f t="shared" si="3"/>
        <v>45467</v>
      </c>
      <c r="J96" s="1373"/>
      <c r="K96" s="1373"/>
      <c r="L96" s="764">
        <f t="shared" si="4"/>
        <v>0</v>
      </c>
      <c r="M96" s="764" t="e">
        <f t="shared" si="5"/>
        <v>#DIV/0!</v>
      </c>
    </row>
    <row r="97" spans="9:13" ht="13.5" thickBot="1">
      <c r="I97" s="1372">
        <f t="shared" si="3"/>
        <v>45468</v>
      </c>
      <c r="J97" s="1373"/>
      <c r="K97" s="1373"/>
      <c r="L97" s="764">
        <f t="shared" si="4"/>
        <v>0</v>
      </c>
      <c r="M97" s="764" t="e">
        <f t="shared" si="5"/>
        <v>#DIV/0!</v>
      </c>
    </row>
    <row r="98" spans="9:13" ht="13.5" thickBot="1">
      <c r="I98" s="1372">
        <f t="shared" si="3"/>
        <v>45469</v>
      </c>
      <c r="J98" s="1373"/>
      <c r="K98" s="1373"/>
      <c r="L98" s="764">
        <f t="shared" si="4"/>
        <v>0</v>
      </c>
      <c r="M98" s="764" t="e">
        <f t="shared" si="5"/>
        <v>#DIV/0!</v>
      </c>
    </row>
    <row r="99" spans="9:13" ht="13.5" thickBot="1">
      <c r="I99" s="1372">
        <f t="shared" si="3"/>
        <v>45470</v>
      </c>
      <c r="J99" s="1373"/>
      <c r="K99" s="1373"/>
      <c r="L99" s="764">
        <f t="shared" si="4"/>
        <v>0</v>
      </c>
      <c r="M99" s="764" t="e">
        <f t="shared" si="5"/>
        <v>#DIV/0!</v>
      </c>
    </row>
    <row r="100" spans="9:13" ht="13.5" thickBot="1">
      <c r="I100" s="1372">
        <f t="shared" si="3"/>
        <v>45471</v>
      </c>
      <c r="J100" s="1373"/>
      <c r="K100" s="1373"/>
      <c r="L100" s="764">
        <f t="shared" si="4"/>
        <v>0</v>
      </c>
      <c r="M100" s="764" t="e">
        <f t="shared" si="5"/>
        <v>#DIV/0!</v>
      </c>
    </row>
    <row r="101" spans="9:13" ht="13.5" thickBot="1">
      <c r="I101" s="1372">
        <f t="shared" si="3"/>
        <v>45472</v>
      </c>
      <c r="J101" s="1373"/>
      <c r="K101" s="1373"/>
      <c r="L101" s="764">
        <f t="shared" si="4"/>
        <v>0</v>
      </c>
      <c r="M101" s="764" t="e">
        <f t="shared" si="5"/>
        <v>#DIV/0!</v>
      </c>
    </row>
    <row r="102" spans="9:13" ht="13.5" thickBot="1">
      <c r="I102" s="1372">
        <f t="shared" si="3"/>
        <v>45473</v>
      </c>
      <c r="J102" s="1373"/>
      <c r="K102" s="1373"/>
      <c r="L102" s="764">
        <f t="shared" si="4"/>
        <v>0</v>
      </c>
      <c r="M102" s="764" t="e">
        <f t="shared" si="5"/>
        <v>#DIV/0!</v>
      </c>
    </row>
    <row r="103" spans="9:13" ht="13.5" thickBot="1">
      <c r="I103" s="1372">
        <f t="shared" si="3"/>
        <v>45474</v>
      </c>
      <c r="J103" s="1373"/>
      <c r="K103" s="1373"/>
      <c r="L103" s="764">
        <f t="shared" si="4"/>
        <v>0</v>
      </c>
      <c r="M103" s="764" t="e">
        <f t="shared" si="5"/>
        <v>#DIV/0!</v>
      </c>
    </row>
    <row r="104" spans="9:13" ht="13.5" thickBot="1">
      <c r="I104" s="1372">
        <f t="shared" si="3"/>
        <v>45475</v>
      </c>
      <c r="J104" s="1373"/>
      <c r="K104" s="1373"/>
      <c r="L104" s="764">
        <f t="shared" si="4"/>
        <v>0</v>
      </c>
      <c r="M104" s="764" t="e">
        <f t="shared" si="5"/>
        <v>#DIV/0!</v>
      </c>
    </row>
    <row r="105" spans="9:13" ht="13.5" thickBot="1">
      <c r="I105" s="1372">
        <f t="shared" si="3"/>
        <v>45476</v>
      </c>
      <c r="J105" s="1373"/>
      <c r="K105" s="1373"/>
      <c r="L105" s="764">
        <f t="shared" si="4"/>
        <v>0</v>
      </c>
      <c r="M105" s="764" t="e">
        <f t="shared" si="5"/>
        <v>#DIV/0!</v>
      </c>
    </row>
    <row r="106" spans="9:13" ht="13.5" thickBot="1">
      <c r="I106" s="1372">
        <f t="shared" si="3"/>
        <v>45477</v>
      </c>
      <c r="J106" s="1373"/>
      <c r="K106" s="1373"/>
      <c r="L106" s="764">
        <f t="shared" si="4"/>
        <v>0</v>
      </c>
      <c r="M106" s="764" t="e">
        <f t="shared" si="5"/>
        <v>#DIV/0!</v>
      </c>
    </row>
    <row r="107" spans="9:13" ht="13.5" thickBot="1">
      <c r="I107" s="1372">
        <f t="shared" si="3"/>
        <v>45478</v>
      </c>
      <c r="J107" s="1373"/>
      <c r="K107" s="1373"/>
      <c r="L107" s="764">
        <f t="shared" si="4"/>
        <v>0</v>
      </c>
      <c r="M107" s="764" t="e">
        <f t="shared" si="5"/>
        <v>#DIV/0!</v>
      </c>
    </row>
    <row r="108" spans="9:13" ht="13.5" thickBot="1">
      <c r="I108" s="1372">
        <f t="shared" si="3"/>
        <v>45479</v>
      </c>
      <c r="J108" s="1373"/>
      <c r="K108" s="1373"/>
      <c r="L108" s="764">
        <f t="shared" si="4"/>
        <v>0</v>
      </c>
      <c r="M108" s="764" t="e">
        <f t="shared" si="5"/>
        <v>#DIV/0!</v>
      </c>
    </row>
    <row r="109" spans="9:13" ht="13.5" thickBot="1">
      <c r="I109" s="1372">
        <f t="shared" si="3"/>
        <v>45480</v>
      </c>
      <c r="J109" s="1373"/>
      <c r="K109" s="1373"/>
      <c r="L109" s="764">
        <f t="shared" si="4"/>
        <v>0</v>
      </c>
      <c r="M109" s="764" t="e">
        <f t="shared" si="5"/>
        <v>#DIV/0!</v>
      </c>
    </row>
    <row r="110" spans="9:13" ht="13.5" thickBot="1">
      <c r="I110" s="1372">
        <f t="shared" si="3"/>
        <v>45481</v>
      </c>
      <c r="J110" s="1373"/>
      <c r="K110" s="1373"/>
      <c r="L110" s="764">
        <f t="shared" si="4"/>
        <v>0</v>
      </c>
      <c r="M110" s="764" t="e">
        <f t="shared" si="5"/>
        <v>#DIV/0!</v>
      </c>
    </row>
    <row r="111" spans="9:13" ht="13.5" thickBot="1">
      <c r="I111" s="1372">
        <f t="shared" si="3"/>
        <v>45482</v>
      </c>
      <c r="J111" s="1373"/>
      <c r="K111" s="1373"/>
      <c r="L111" s="764">
        <f t="shared" si="4"/>
        <v>0</v>
      </c>
      <c r="M111" s="764" t="e">
        <f t="shared" si="5"/>
        <v>#DIV/0!</v>
      </c>
    </row>
    <row r="112" spans="9:13" ht="13.5" thickBot="1">
      <c r="I112" s="1372">
        <f t="shared" si="3"/>
        <v>45483</v>
      </c>
      <c r="J112" s="1373"/>
      <c r="K112" s="1373"/>
      <c r="L112" s="764">
        <f t="shared" si="4"/>
        <v>0</v>
      </c>
      <c r="M112" s="764" t="e">
        <f t="shared" si="5"/>
        <v>#DIV/0!</v>
      </c>
    </row>
    <row r="113" spans="9:13" ht="13.5" thickBot="1">
      <c r="I113" s="1372">
        <f t="shared" si="3"/>
        <v>45484</v>
      </c>
      <c r="J113" s="1373"/>
      <c r="K113" s="1373"/>
      <c r="L113" s="764">
        <f t="shared" si="4"/>
        <v>0</v>
      </c>
      <c r="M113" s="764" t="e">
        <f t="shared" si="5"/>
        <v>#DIV/0!</v>
      </c>
    </row>
    <row r="114" spans="9:13" ht="13.5" thickBot="1">
      <c r="I114" s="1372">
        <f t="shared" si="3"/>
        <v>45485</v>
      </c>
      <c r="J114" s="1373"/>
      <c r="K114" s="1373"/>
      <c r="L114" s="764">
        <f t="shared" si="4"/>
        <v>0</v>
      </c>
      <c r="M114" s="764" t="e">
        <f t="shared" si="5"/>
        <v>#DIV/0!</v>
      </c>
    </row>
    <row r="115" spans="9:13" ht="13.5" thickBot="1">
      <c r="I115" s="1372">
        <f t="shared" si="3"/>
        <v>45486</v>
      </c>
      <c r="J115" s="1373"/>
      <c r="K115" s="1373"/>
      <c r="L115" s="764">
        <f t="shared" si="4"/>
        <v>0</v>
      </c>
      <c r="M115" s="764" t="e">
        <f t="shared" si="5"/>
        <v>#DIV/0!</v>
      </c>
    </row>
    <row r="116" spans="9:13" ht="13.5" thickBot="1">
      <c r="I116" s="1372">
        <f t="shared" si="3"/>
        <v>45487</v>
      </c>
      <c r="J116" s="1373"/>
      <c r="K116" s="1373"/>
      <c r="L116" s="764">
        <f t="shared" si="4"/>
        <v>0</v>
      </c>
      <c r="M116" s="764" t="e">
        <f t="shared" si="5"/>
        <v>#DIV/0!</v>
      </c>
    </row>
    <row r="117" spans="9:13" ht="13.5" thickBot="1">
      <c r="I117" s="1372">
        <f t="shared" si="3"/>
        <v>45488</v>
      </c>
      <c r="J117" s="1373"/>
      <c r="K117" s="1373"/>
      <c r="L117" s="764">
        <f t="shared" si="4"/>
        <v>0</v>
      </c>
      <c r="M117" s="764" t="e">
        <f t="shared" si="5"/>
        <v>#DIV/0!</v>
      </c>
    </row>
    <row r="118" spans="9:13" ht="13.5" thickBot="1">
      <c r="I118" s="1372">
        <f t="shared" si="3"/>
        <v>45489</v>
      </c>
      <c r="J118" s="1373"/>
      <c r="K118" s="1373"/>
      <c r="L118" s="764">
        <f t="shared" si="4"/>
        <v>0</v>
      </c>
      <c r="M118" s="764" t="e">
        <f t="shared" si="5"/>
        <v>#DIV/0!</v>
      </c>
    </row>
    <row r="119" spans="9:13" ht="13.5" thickBot="1">
      <c r="I119" s="1372">
        <f t="shared" si="3"/>
        <v>45490</v>
      </c>
      <c r="J119" s="1373"/>
      <c r="K119" s="1373"/>
      <c r="L119" s="764">
        <f t="shared" si="4"/>
        <v>0</v>
      </c>
      <c r="M119" s="764" t="e">
        <f t="shared" si="5"/>
        <v>#DIV/0!</v>
      </c>
    </row>
    <row r="120" spans="9:13" ht="13.5" thickBot="1">
      <c r="I120" s="1372">
        <f t="shared" si="3"/>
        <v>45491</v>
      </c>
      <c r="J120" s="1373"/>
      <c r="K120" s="1373"/>
      <c r="L120" s="764">
        <f t="shared" si="4"/>
        <v>0</v>
      </c>
      <c r="M120" s="764" t="e">
        <f t="shared" si="5"/>
        <v>#DIV/0!</v>
      </c>
    </row>
    <row r="121" spans="9:13" ht="13.5" thickBot="1">
      <c r="I121" s="1372">
        <f t="shared" si="3"/>
        <v>45492</v>
      </c>
      <c r="J121" s="1373"/>
      <c r="K121" s="1373"/>
      <c r="L121" s="764">
        <f t="shared" si="4"/>
        <v>0</v>
      </c>
      <c r="M121" s="764" t="e">
        <f t="shared" si="5"/>
        <v>#DIV/0!</v>
      </c>
    </row>
    <row r="122" spans="9:13" ht="13.5" thickBot="1">
      <c r="I122" s="1372">
        <f t="shared" si="3"/>
        <v>45493</v>
      </c>
      <c r="J122" s="1373"/>
      <c r="K122" s="1373"/>
      <c r="L122" s="764">
        <f t="shared" si="4"/>
        <v>0</v>
      </c>
      <c r="M122" s="764" t="e">
        <f t="shared" si="5"/>
        <v>#DIV/0!</v>
      </c>
    </row>
    <row r="123" spans="9:13" ht="13.5" thickBot="1">
      <c r="I123" s="1372">
        <f t="shared" si="3"/>
        <v>45494</v>
      </c>
      <c r="J123" s="1373"/>
      <c r="K123" s="1373"/>
      <c r="L123" s="764">
        <f t="shared" si="4"/>
        <v>0</v>
      </c>
      <c r="M123" s="764" t="e">
        <f t="shared" si="5"/>
        <v>#DIV/0!</v>
      </c>
    </row>
    <row r="124" spans="9:13" ht="13.5" thickBot="1">
      <c r="I124" s="1372">
        <f t="shared" si="3"/>
        <v>45495</v>
      </c>
      <c r="J124" s="1373"/>
      <c r="K124" s="1373"/>
      <c r="L124" s="764">
        <f t="shared" si="4"/>
        <v>0</v>
      </c>
      <c r="M124" s="764" t="e">
        <f t="shared" si="5"/>
        <v>#DIV/0!</v>
      </c>
    </row>
    <row r="125" spans="9:13" ht="13.5" thickBot="1">
      <c r="I125" s="1372">
        <f t="shared" si="3"/>
        <v>45496</v>
      </c>
      <c r="J125" s="1373"/>
      <c r="K125" s="1373"/>
      <c r="L125" s="764">
        <f t="shared" si="4"/>
        <v>0</v>
      </c>
      <c r="M125" s="764" t="e">
        <f t="shared" si="5"/>
        <v>#DIV/0!</v>
      </c>
    </row>
    <row r="126" spans="9:13" ht="13.5" thickBot="1">
      <c r="I126" s="1372">
        <f t="shared" si="3"/>
        <v>45497</v>
      </c>
      <c r="J126" s="1373"/>
      <c r="K126" s="1373"/>
      <c r="L126" s="764">
        <f t="shared" si="4"/>
        <v>0</v>
      </c>
      <c r="M126" s="764" t="e">
        <f t="shared" si="5"/>
        <v>#DIV/0!</v>
      </c>
    </row>
    <row r="127" spans="9:13" ht="13.5" thickBot="1">
      <c r="I127" s="1372">
        <f t="shared" si="3"/>
        <v>45498</v>
      </c>
      <c r="J127" s="1373"/>
      <c r="K127" s="1373"/>
      <c r="L127" s="764">
        <f t="shared" si="4"/>
        <v>0</v>
      </c>
      <c r="M127" s="764" t="e">
        <f t="shared" si="5"/>
        <v>#DIV/0!</v>
      </c>
    </row>
    <row r="128" spans="9:13" ht="13.5" thickBot="1">
      <c r="I128" s="1372">
        <f t="shared" si="3"/>
        <v>45499</v>
      </c>
      <c r="J128" s="1373"/>
      <c r="K128" s="1373"/>
      <c r="L128" s="764">
        <f t="shared" si="4"/>
        <v>0</v>
      </c>
      <c r="M128" s="764" t="e">
        <f t="shared" si="5"/>
        <v>#DIV/0!</v>
      </c>
    </row>
    <row r="129" spans="9:13" ht="13.5" thickBot="1">
      <c r="I129" s="1372">
        <f t="shared" si="3"/>
        <v>45500</v>
      </c>
      <c r="J129" s="1373"/>
      <c r="K129" s="1373"/>
      <c r="L129" s="764">
        <f t="shared" si="4"/>
        <v>0</v>
      </c>
      <c r="M129" s="764" t="e">
        <f t="shared" si="5"/>
        <v>#DIV/0!</v>
      </c>
    </row>
    <row r="130" spans="9:13" ht="13.5" thickBot="1">
      <c r="I130" s="1372">
        <f t="shared" si="3"/>
        <v>45501</v>
      </c>
      <c r="J130" s="1373"/>
      <c r="K130" s="1373"/>
      <c r="L130" s="764">
        <f t="shared" si="4"/>
        <v>0</v>
      </c>
      <c r="M130" s="764" t="e">
        <f t="shared" si="5"/>
        <v>#DIV/0!</v>
      </c>
    </row>
    <row r="131" spans="9:13" ht="13.5" thickBot="1">
      <c r="I131" s="1372">
        <f t="shared" si="3"/>
        <v>45502</v>
      </c>
      <c r="J131" s="1373"/>
      <c r="K131" s="1373"/>
      <c r="L131" s="764">
        <f t="shared" si="4"/>
        <v>0</v>
      </c>
      <c r="M131" s="764" t="e">
        <f t="shared" si="5"/>
        <v>#DIV/0!</v>
      </c>
    </row>
    <row r="132" spans="9:13" ht="13.5" thickBot="1">
      <c r="I132" s="1372">
        <f t="shared" si="3"/>
        <v>45503</v>
      </c>
      <c r="J132" s="1373"/>
      <c r="K132" s="1373"/>
      <c r="L132" s="764">
        <f t="shared" si="4"/>
        <v>0</v>
      </c>
      <c r="M132" s="764" t="e">
        <f t="shared" si="5"/>
        <v>#DIV/0!</v>
      </c>
    </row>
    <row r="133" spans="9:13" ht="13.5" thickBot="1">
      <c r="I133" s="1372">
        <f t="shared" si="3"/>
        <v>45504</v>
      </c>
      <c r="J133" s="1373"/>
      <c r="K133" s="1373"/>
      <c r="L133" s="764">
        <f t="shared" si="4"/>
        <v>0</v>
      </c>
      <c r="M133" s="764" t="e">
        <f t="shared" si="5"/>
        <v>#DIV/0!</v>
      </c>
    </row>
    <row r="134" spans="9:13" ht="13.5" thickBot="1">
      <c r="I134" s="1372">
        <f t="shared" si="3"/>
        <v>45505</v>
      </c>
      <c r="J134" s="1373"/>
      <c r="K134" s="1373"/>
      <c r="L134" s="764">
        <f t="shared" si="4"/>
        <v>0</v>
      </c>
      <c r="M134" s="764" t="e">
        <f t="shared" si="5"/>
        <v>#DIV/0!</v>
      </c>
    </row>
    <row r="135" spans="9:13" ht="13.5" thickBot="1">
      <c r="I135" s="1372">
        <f t="shared" si="3"/>
        <v>45506</v>
      </c>
      <c r="J135" s="1373"/>
      <c r="K135" s="1373"/>
      <c r="L135" s="764">
        <f t="shared" si="4"/>
        <v>0</v>
      </c>
      <c r="M135" s="764" t="e">
        <f t="shared" si="5"/>
        <v>#DIV/0!</v>
      </c>
    </row>
    <row r="136" spans="9:13" ht="13.5" thickBot="1">
      <c r="I136" s="1372">
        <f t="shared" si="3"/>
        <v>45507</v>
      </c>
      <c r="J136" s="1373"/>
      <c r="K136" s="1373"/>
      <c r="L136" s="764">
        <f t="shared" si="4"/>
        <v>0</v>
      </c>
      <c r="M136" s="764" t="e">
        <f t="shared" si="5"/>
        <v>#DIV/0!</v>
      </c>
    </row>
    <row r="137" spans="9:13" ht="13.5" thickBot="1">
      <c r="I137" s="1372">
        <f t="shared" si="3"/>
        <v>45508</v>
      </c>
      <c r="J137" s="1373"/>
      <c r="K137" s="1373"/>
      <c r="L137" s="764">
        <f t="shared" si="4"/>
        <v>0</v>
      </c>
      <c r="M137" s="764" t="e">
        <f t="shared" si="5"/>
        <v>#DIV/0!</v>
      </c>
    </row>
    <row r="138" spans="9:13" ht="13.5" thickBot="1">
      <c r="I138" s="1372">
        <f t="shared" si="3"/>
        <v>45509</v>
      </c>
      <c r="J138" s="1373"/>
      <c r="K138" s="1373"/>
      <c r="L138" s="764">
        <f t="shared" si="4"/>
        <v>0</v>
      </c>
      <c r="M138" s="764" t="e">
        <f t="shared" si="5"/>
        <v>#DIV/0!</v>
      </c>
    </row>
    <row r="139" spans="9:13" ht="13.5" thickBot="1">
      <c r="I139" s="1372">
        <f t="shared" si="3"/>
        <v>45510</v>
      </c>
      <c r="J139" s="1373"/>
      <c r="K139" s="1373"/>
      <c r="L139" s="764">
        <f t="shared" si="4"/>
        <v>0</v>
      </c>
      <c r="M139" s="764" t="e">
        <f t="shared" si="5"/>
        <v>#DIV/0!</v>
      </c>
    </row>
    <row r="140" spans="9:13" ht="13.5" thickBot="1">
      <c r="I140" s="1372">
        <f t="shared" si="3"/>
        <v>45511</v>
      </c>
      <c r="J140" s="1373"/>
      <c r="K140" s="1373"/>
      <c r="L140" s="764">
        <f t="shared" si="4"/>
        <v>0</v>
      </c>
      <c r="M140" s="764" t="e">
        <f t="shared" si="5"/>
        <v>#DIV/0!</v>
      </c>
    </row>
    <row r="141" spans="9:13" ht="13.5" thickBot="1">
      <c r="I141" s="1372">
        <f t="shared" ref="I141:I204" si="6">I140+1</f>
        <v>45512</v>
      </c>
      <c r="J141" s="1373"/>
      <c r="K141" s="1373"/>
      <c r="L141" s="764">
        <f t="shared" ref="L141:L204" si="7">ABS(K141-J141)</f>
        <v>0</v>
      </c>
      <c r="M141" s="764" t="e">
        <f t="shared" ref="M141:M204" si="8">L141*(J141/SUM($J$12:$J$377))</f>
        <v>#DIV/0!</v>
      </c>
    </row>
    <row r="142" spans="9:13" ht="13.5" thickBot="1">
      <c r="I142" s="1372">
        <f t="shared" si="6"/>
        <v>45513</v>
      </c>
      <c r="J142" s="1373"/>
      <c r="K142" s="1373"/>
      <c r="L142" s="764">
        <f t="shared" si="7"/>
        <v>0</v>
      </c>
      <c r="M142" s="764" t="e">
        <f t="shared" si="8"/>
        <v>#DIV/0!</v>
      </c>
    </row>
    <row r="143" spans="9:13" ht="13.5" thickBot="1">
      <c r="I143" s="1372">
        <f t="shared" si="6"/>
        <v>45514</v>
      </c>
      <c r="J143" s="1373"/>
      <c r="K143" s="1373"/>
      <c r="L143" s="764">
        <f t="shared" si="7"/>
        <v>0</v>
      </c>
      <c r="M143" s="764" t="e">
        <f t="shared" si="8"/>
        <v>#DIV/0!</v>
      </c>
    </row>
    <row r="144" spans="9:13" ht="13.5" thickBot="1">
      <c r="I144" s="1372">
        <f t="shared" si="6"/>
        <v>45515</v>
      </c>
      <c r="J144" s="1373"/>
      <c r="K144" s="1373"/>
      <c r="L144" s="764">
        <f t="shared" si="7"/>
        <v>0</v>
      </c>
      <c r="M144" s="764" t="e">
        <f t="shared" si="8"/>
        <v>#DIV/0!</v>
      </c>
    </row>
    <row r="145" spans="9:13" ht="13.5" thickBot="1">
      <c r="I145" s="1372">
        <f t="shared" si="6"/>
        <v>45516</v>
      </c>
      <c r="J145" s="1373"/>
      <c r="K145" s="1373"/>
      <c r="L145" s="764">
        <f t="shared" si="7"/>
        <v>0</v>
      </c>
      <c r="M145" s="764" t="e">
        <f t="shared" si="8"/>
        <v>#DIV/0!</v>
      </c>
    </row>
    <row r="146" spans="9:13" ht="13.5" thickBot="1">
      <c r="I146" s="1372">
        <f t="shared" si="6"/>
        <v>45517</v>
      </c>
      <c r="J146" s="1373"/>
      <c r="K146" s="1373"/>
      <c r="L146" s="764">
        <f t="shared" si="7"/>
        <v>0</v>
      </c>
      <c r="M146" s="764" t="e">
        <f t="shared" si="8"/>
        <v>#DIV/0!</v>
      </c>
    </row>
    <row r="147" spans="9:13" ht="13.5" thickBot="1">
      <c r="I147" s="1372">
        <f t="shared" si="6"/>
        <v>45518</v>
      </c>
      <c r="J147" s="1373"/>
      <c r="K147" s="1373"/>
      <c r="L147" s="764">
        <f t="shared" si="7"/>
        <v>0</v>
      </c>
      <c r="M147" s="764" t="e">
        <f t="shared" si="8"/>
        <v>#DIV/0!</v>
      </c>
    </row>
    <row r="148" spans="9:13" ht="13.5" thickBot="1">
      <c r="I148" s="1372">
        <f t="shared" si="6"/>
        <v>45519</v>
      </c>
      <c r="J148" s="1373"/>
      <c r="K148" s="1373"/>
      <c r="L148" s="764">
        <f t="shared" si="7"/>
        <v>0</v>
      </c>
      <c r="M148" s="764" t="e">
        <f t="shared" si="8"/>
        <v>#DIV/0!</v>
      </c>
    </row>
    <row r="149" spans="9:13" ht="13.5" thickBot="1">
      <c r="I149" s="1372">
        <f t="shared" si="6"/>
        <v>45520</v>
      </c>
      <c r="J149" s="1373"/>
      <c r="K149" s="1373"/>
      <c r="L149" s="764">
        <f t="shared" si="7"/>
        <v>0</v>
      </c>
      <c r="M149" s="764" t="e">
        <f t="shared" si="8"/>
        <v>#DIV/0!</v>
      </c>
    </row>
    <row r="150" spans="9:13" ht="13.5" thickBot="1">
      <c r="I150" s="1372">
        <f t="shared" si="6"/>
        <v>45521</v>
      </c>
      <c r="J150" s="1373"/>
      <c r="K150" s="1373"/>
      <c r="L150" s="764">
        <f t="shared" si="7"/>
        <v>0</v>
      </c>
      <c r="M150" s="764" t="e">
        <f t="shared" si="8"/>
        <v>#DIV/0!</v>
      </c>
    </row>
    <row r="151" spans="9:13" ht="13.5" thickBot="1">
      <c r="I151" s="1372">
        <f t="shared" si="6"/>
        <v>45522</v>
      </c>
      <c r="J151" s="1373"/>
      <c r="K151" s="1373"/>
      <c r="L151" s="764">
        <f t="shared" si="7"/>
        <v>0</v>
      </c>
      <c r="M151" s="764" t="e">
        <f t="shared" si="8"/>
        <v>#DIV/0!</v>
      </c>
    </row>
    <row r="152" spans="9:13" ht="13.5" thickBot="1">
      <c r="I152" s="1372">
        <f t="shared" si="6"/>
        <v>45523</v>
      </c>
      <c r="J152" s="1373"/>
      <c r="K152" s="1373"/>
      <c r="L152" s="764">
        <f t="shared" si="7"/>
        <v>0</v>
      </c>
      <c r="M152" s="764" t="e">
        <f t="shared" si="8"/>
        <v>#DIV/0!</v>
      </c>
    </row>
    <row r="153" spans="9:13" ht="13.5" thickBot="1">
      <c r="I153" s="1372">
        <f t="shared" si="6"/>
        <v>45524</v>
      </c>
      <c r="J153" s="1373"/>
      <c r="K153" s="1373"/>
      <c r="L153" s="764">
        <f t="shared" si="7"/>
        <v>0</v>
      </c>
      <c r="M153" s="764" t="e">
        <f t="shared" si="8"/>
        <v>#DIV/0!</v>
      </c>
    </row>
    <row r="154" spans="9:13" ht="13.5" thickBot="1">
      <c r="I154" s="1372">
        <f t="shared" si="6"/>
        <v>45525</v>
      </c>
      <c r="J154" s="1373"/>
      <c r="K154" s="1373"/>
      <c r="L154" s="764">
        <f t="shared" si="7"/>
        <v>0</v>
      </c>
      <c r="M154" s="764" t="e">
        <f t="shared" si="8"/>
        <v>#DIV/0!</v>
      </c>
    </row>
    <row r="155" spans="9:13" ht="13.5" thickBot="1">
      <c r="I155" s="1372">
        <f t="shared" si="6"/>
        <v>45526</v>
      </c>
      <c r="J155" s="1373"/>
      <c r="K155" s="1373"/>
      <c r="L155" s="764">
        <f t="shared" si="7"/>
        <v>0</v>
      </c>
      <c r="M155" s="764" t="e">
        <f t="shared" si="8"/>
        <v>#DIV/0!</v>
      </c>
    </row>
    <row r="156" spans="9:13" ht="13.5" thickBot="1">
      <c r="I156" s="1372">
        <f t="shared" si="6"/>
        <v>45527</v>
      </c>
      <c r="J156" s="1373"/>
      <c r="K156" s="1373"/>
      <c r="L156" s="764">
        <f t="shared" si="7"/>
        <v>0</v>
      </c>
      <c r="M156" s="764" t="e">
        <f t="shared" si="8"/>
        <v>#DIV/0!</v>
      </c>
    </row>
    <row r="157" spans="9:13" ht="13.5" thickBot="1">
      <c r="I157" s="1372">
        <f t="shared" si="6"/>
        <v>45528</v>
      </c>
      <c r="J157" s="1373"/>
      <c r="K157" s="1373"/>
      <c r="L157" s="764">
        <f t="shared" si="7"/>
        <v>0</v>
      </c>
      <c r="M157" s="764" t="e">
        <f t="shared" si="8"/>
        <v>#DIV/0!</v>
      </c>
    </row>
    <row r="158" spans="9:13" ht="13.5" thickBot="1">
      <c r="I158" s="1372">
        <f t="shared" si="6"/>
        <v>45529</v>
      </c>
      <c r="J158" s="1373"/>
      <c r="K158" s="1373"/>
      <c r="L158" s="764">
        <f t="shared" si="7"/>
        <v>0</v>
      </c>
      <c r="M158" s="764" t="e">
        <f t="shared" si="8"/>
        <v>#DIV/0!</v>
      </c>
    </row>
    <row r="159" spans="9:13" ht="13.5" thickBot="1">
      <c r="I159" s="1372">
        <f t="shared" si="6"/>
        <v>45530</v>
      </c>
      <c r="J159" s="1373"/>
      <c r="K159" s="1373"/>
      <c r="L159" s="764">
        <f t="shared" si="7"/>
        <v>0</v>
      </c>
      <c r="M159" s="764" t="e">
        <f t="shared" si="8"/>
        <v>#DIV/0!</v>
      </c>
    </row>
    <row r="160" spans="9:13" ht="13.5" thickBot="1">
      <c r="I160" s="1372">
        <f t="shared" si="6"/>
        <v>45531</v>
      </c>
      <c r="J160" s="1373"/>
      <c r="K160" s="1373"/>
      <c r="L160" s="764">
        <f t="shared" si="7"/>
        <v>0</v>
      </c>
      <c r="M160" s="764" t="e">
        <f t="shared" si="8"/>
        <v>#DIV/0!</v>
      </c>
    </row>
    <row r="161" spans="9:13" ht="13.5" thickBot="1">
      <c r="I161" s="1372">
        <f t="shared" si="6"/>
        <v>45532</v>
      </c>
      <c r="J161" s="1373"/>
      <c r="K161" s="1373"/>
      <c r="L161" s="764">
        <f t="shared" si="7"/>
        <v>0</v>
      </c>
      <c r="M161" s="764" t="e">
        <f t="shared" si="8"/>
        <v>#DIV/0!</v>
      </c>
    </row>
    <row r="162" spans="9:13" ht="13.5" thickBot="1">
      <c r="I162" s="1372">
        <f t="shared" si="6"/>
        <v>45533</v>
      </c>
      <c r="J162" s="1373"/>
      <c r="K162" s="1373"/>
      <c r="L162" s="764">
        <f t="shared" si="7"/>
        <v>0</v>
      </c>
      <c r="M162" s="764" t="e">
        <f t="shared" si="8"/>
        <v>#DIV/0!</v>
      </c>
    </row>
    <row r="163" spans="9:13" ht="13.5" thickBot="1">
      <c r="I163" s="1372">
        <f t="shared" si="6"/>
        <v>45534</v>
      </c>
      <c r="J163" s="1373"/>
      <c r="K163" s="1373"/>
      <c r="L163" s="764">
        <f t="shared" si="7"/>
        <v>0</v>
      </c>
      <c r="M163" s="764" t="e">
        <f t="shared" si="8"/>
        <v>#DIV/0!</v>
      </c>
    </row>
    <row r="164" spans="9:13" ht="13.5" thickBot="1">
      <c r="I164" s="1372">
        <f t="shared" si="6"/>
        <v>45535</v>
      </c>
      <c r="J164" s="1373"/>
      <c r="K164" s="1373"/>
      <c r="L164" s="764">
        <f t="shared" si="7"/>
        <v>0</v>
      </c>
      <c r="M164" s="764" t="e">
        <f t="shared" si="8"/>
        <v>#DIV/0!</v>
      </c>
    </row>
    <row r="165" spans="9:13" ht="13.5" thickBot="1">
      <c r="I165" s="1372">
        <f t="shared" si="6"/>
        <v>45536</v>
      </c>
      <c r="J165" s="1373"/>
      <c r="K165" s="1373"/>
      <c r="L165" s="764">
        <f t="shared" si="7"/>
        <v>0</v>
      </c>
      <c r="M165" s="764" t="e">
        <f t="shared" si="8"/>
        <v>#DIV/0!</v>
      </c>
    </row>
    <row r="166" spans="9:13" ht="13.5" thickBot="1">
      <c r="I166" s="1372">
        <f t="shared" si="6"/>
        <v>45537</v>
      </c>
      <c r="J166" s="1373"/>
      <c r="K166" s="1373"/>
      <c r="L166" s="764">
        <f t="shared" si="7"/>
        <v>0</v>
      </c>
      <c r="M166" s="764" t="e">
        <f t="shared" si="8"/>
        <v>#DIV/0!</v>
      </c>
    </row>
    <row r="167" spans="9:13" ht="13.5" thickBot="1">
      <c r="I167" s="1372">
        <f t="shared" si="6"/>
        <v>45538</v>
      </c>
      <c r="J167" s="1373"/>
      <c r="K167" s="1373"/>
      <c r="L167" s="764">
        <f t="shared" si="7"/>
        <v>0</v>
      </c>
      <c r="M167" s="764" t="e">
        <f t="shared" si="8"/>
        <v>#DIV/0!</v>
      </c>
    </row>
    <row r="168" spans="9:13" ht="13.5" thickBot="1">
      <c r="I168" s="1372">
        <f t="shared" si="6"/>
        <v>45539</v>
      </c>
      <c r="J168" s="1373"/>
      <c r="K168" s="1373"/>
      <c r="L168" s="764">
        <f t="shared" si="7"/>
        <v>0</v>
      </c>
      <c r="M168" s="764" t="e">
        <f t="shared" si="8"/>
        <v>#DIV/0!</v>
      </c>
    </row>
    <row r="169" spans="9:13" ht="13.5" thickBot="1">
      <c r="I169" s="1372">
        <f t="shared" si="6"/>
        <v>45540</v>
      </c>
      <c r="J169" s="1373"/>
      <c r="K169" s="1373"/>
      <c r="L169" s="764">
        <f t="shared" si="7"/>
        <v>0</v>
      </c>
      <c r="M169" s="764" t="e">
        <f t="shared" si="8"/>
        <v>#DIV/0!</v>
      </c>
    </row>
    <row r="170" spans="9:13" ht="13.5" thickBot="1">
      <c r="I170" s="1372">
        <f t="shared" si="6"/>
        <v>45541</v>
      </c>
      <c r="J170" s="1373"/>
      <c r="K170" s="1373"/>
      <c r="L170" s="764">
        <f t="shared" si="7"/>
        <v>0</v>
      </c>
      <c r="M170" s="764" t="e">
        <f t="shared" si="8"/>
        <v>#DIV/0!</v>
      </c>
    </row>
    <row r="171" spans="9:13" ht="13.5" thickBot="1">
      <c r="I171" s="1372">
        <f t="shared" si="6"/>
        <v>45542</v>
      </c>
      <c r="J171" s="1373"/>
      <c r="K171" s="1373"/>
      <c r="L171" s="764">
        <f t="shared" si="7"/>
        <v>0</v>
      </c>
      <c r="M171" s="764" t="e">
        <f t="shared" si="8"/>
        <v>#DIV/0!</v>
      </c>
    </row>
    <row r="172" spans="9:13" ht="13.5" thickBot="1">
      <c r="I172" s="1372">
        <f t="shared" si="6"/>
        <v>45543</v>
      </c>
      <c r="J172" s="1373"/>
      <c r="K172" s="1373"/>
      <c r="L172" s="764">
        <f t="shared" si="7"/>
        <v>0</v>
      </c>
      <c r="M172" s="764" t="e">
        <f t="shared" si="8"/>
        <v>#DIV/0!</v>
      </c>
    </row>
    <row r="173" spans="9:13" ht="13.5" thickBot="1">
      <c r="I173" s="1372">
        <f t="shared" si="6"/>
        <v>45544</v>
      </c>
      <c r="J173" s="1373"/>
      <c r="K173" s="1373"/>
      <c r="L173" s="764">
        <f t="shared" si="7"/>
        <v>0</v>
      </c>
      <c r="M173" s="764" t="e">
        <f t="shared" si="8"/>
        <v>#DIV/0!</v>
      </c>
    </row>
    <row r="174" spans="9:13" ht="13.5" thickBot="1">
      <c r="I174" s="1372">
        <f t="shared" si="6"/>
        <v>45545</v>
      </c>
      <c r="J174" s="1373"/>
      <c r="K174" s="1373"/>
      <c r="L174" s="764">
        <f t="shared" si="7"/>
        <v>0</v>
      </c>
      <c r="M174" s="764" t="e">
        <f t="shared" si="8"/>
        <v>#DIV/0!</v>
      </c>
    </row>
    <row r="175" spans="9:13" ht="13.5" thickBot="1">
      <c r="I175" s="1372">
        <f t="shared" si="6"/>
        <v>45546</v>
      </c>
      <c r="J175" s="1373"/>
      <c r="K175" s="1373"/>
      <c r="L175" s="764">
        <f t="shared" si="7"/>
        <v>0</v>
      </c>
      <c r="M175" s="764" t="e">
        <f t="shared" si="8"/>
        <v>#DIV/0!</v>
      </c>
    </row>
    <row r="176" spans="9:13" ht="13.5" thickBot="1">
      <c r="I176" s="1372">
        <f t="shared" si="6"/>
        <v>45547</v>
      </c>
      <c r="J176" s="1373"/>
      <c r="K176" s="1373"/>
      <c r="L176" s="764">
        <f t="shared" si="7"/>
        <v>0</v>
      </c>
      <c r="M176" s="764" t="e">
        <f t="shared" si="8"/>
        <v>#DIV/0!</v>
      </c>
    </row>
    <row r="177" spans="9:13" ht="13.5" thickBot="1">
      <c r="I177" s="1372">
        <f t="shared" si="6"/>
        <v>45548</v>
      </c>
      <c r="J177" s="1373"/>
      <c r="K177" s="1373"/>
      <c r="L177" s="764">
        <f t="shared" si="7"/>
        <v>0</v>
      </c>
      <c r="M177" s="764" t="e">
        <f t="shared" si="8"/>
        <v>#DIV/0!</v>
      </c>
    </row>
    <row r="178" spans="9:13" ht="13.5" thickBot="1">
      <c r="I178" s="1372">
        <f t="shared" si="6"/>
        <v>45549</v>
      </c>
      <c r="J178" s="1373"/>
      <c r="K178" s="1373"/>
      <c r="L178" s="764">
        <f t="shared" si="7"/>
        <v>0</v>
      </c>
      <c r="M178" s="764" t="e">
        <f t="shared" si="8"/>
        <v>#DIV/0!</v>
      </c>
    </row>
    <row r="179" spans="9:13" ht="13.5" thickBot="1">
      <c r="I179" s="1372">
        <f t="shared" si="6"/>
        <v>45550</v>
      </c>
      <c r="J179" s="1373"/>
      <c r="K179" s="1373"/>
      <c r="L179" s="764">
        <f t="shared" si="7"/>
        <v>0</v>
      </c>
      <c r="M179" s="764" t="e">
        <f t="shared" si="8"/>
        <v>#DIV/0!</v>
      </c>
    </row>
    <row r="180" spans="9:13" ht="13.5" thickBot="1">
      <c r="I180" s="1372">
        <f t="shared" si="6"/>
        <v>45551</v>
      </c>
      <c r="J180" s="1373"/>
      <c r="K180" s="1373"/>
      <c r="L180" s="764">
        <f t="shared" si="7"/>
        <v>0</v>
      </c>
      <c r="M180" s="764" t="e">
        <f t="shared" si="8"/>
        <v>#DIV/0!</v>
      </c>
    </row>
    <row r="181" spans="9:13" ht="13.5" thickBot="1">
      <c r="I181" s="1372">
        <f t="shared" si="6"/>
        <v>45552</v>
      </c>
      <c r="J181" s="1373"/>
      <c r="K181" s="1373"/>
      <c r="L181" s="764">
        <f t="shared" si="7"/>
        <v>0</v>
      </c>
      <c r="M181" s="764" t="e">
        <f t="shared" si="8"/>
        <v>#DIV/0!</v>
      </c>
    </row>
    <row r="182" spans="9:13" ht="13.5" thickBot="1">
      <c r="I182" s="1372">
        <f t="shared" si="6"/>
        <v>45553</v>
      </c>
      <c r="J182" s="1373"/>
      <c r="K182" s="1373"/>
      <c r="L182" s="764">
        <f t="shared" si="7"/>
        <v>0</v>
      </c>
      <c r="M182" s="764" t="e">
        <f t="shared" si="8"/>
        <v>#DIV/0!</v>
      </c>
    </row>
    <row r="183" spans="9:13" ht="13.5" thickBot="1">
      <c r="I183" s="1372">
        <f t="shared" si="6"/>
        <v>45554</v>
      </c>
      <c r="J183" s="1373"/>
      <c r="K183" s="1373"/>
      <c r="L183" s="764">
        <f t="shared" si="7"/>
        <v>0</v>
      </c>
      <c r="M183" s="764" t="e">
        <f t="shared" si="8"/>
        <v>#DIV/0!</v>
      </c>
    </row>
    <row r="184" spans="9:13" ht="13.5" thickBot="1">
      <c r="I184" s="1372">
        <f t="shared" si="6"/>
        <v>45555</v>
      </c>
      <c r="J184" s="1373"/>
      <c r="K184" s="1373"/>
      <c r="L184" s="764">
        <f t="shared" si="7"/>
        <v>0</v>
      </c>
      <c r="M184" s="764" t="e">
        <f t="shared" si="8"/>
        <v>#DIV/0!</v>
      </c>
    </row>
    <row r="185" spans="9:13" ht="13.5" thickBot="1">
      <c r="I185" s="1372">
        <f t="shared" si="6"/>
        <v>45556</v>
      </c>
      <c r="J185" s="1373"/>
      <c r="K185" s="1373"/>
      <c r="L185" s="764">
        <f t="shared" si="7"/>
        <v>0</v>
      </c>
      <c r="M185" s="764" t="e">
        <f t="shared" si="8"/>
        <v>#DIV/0!</v>
      </c>
    </row>
    <row r="186" spans="9:13" ht="13.5" thickBot="1">
      <c r="I186" s="1372">
        <f t="shared" si="6"/>
        <v>45557</v>
      </c>
      <c r="J186" s="1373"/>
      <c r="K186" s="1373"/>
      <c r="L186" s="764">
        <f t="shared" si="7"/>
        <v>0</v>
      </c>
      <c r="M186" s="764" t="e">
        <f t="shared" si="8"/>
        <v>#DIV/0!</v>
      </c>
    </row>
    <row r="187" spans="9:13" ht="13.5" thickBot="1">
      <c r="I187" s="1372">
        <f t="shared" si="6"/>
        <v>45558</v>
      </c>
      <c r="J187" s="1373"/>
      <c r="K187" s="1373"/>
      <c r="L187" s="764">
        <f t="shared" si="7"/>
        <v>0</v>
      </c>
      <c r="M187" s="764" t="e">
        <f t="shared" si="8"/>
        <v>#DIV/0!</v>
      </c>
    </row>
    <row r="188" spans="9:13" ht="13.5" thickBot="1">
      <c r="I188" s="1372">
        <f t="shared" si="6"/>
        <v>45559</v>
      </c>
      <c r="J188" s="1373"/>
      <c r="K188" s="1373"/>
      <c r="L188" s="764">
        <f t="shared" si="7"/>
        <v>0</v>
      </c>
      <c r="M188" s="764" t="e">
        <f t="shared" si="8"/>
        <v>#DIV/0!</v>
      </c>
    </row>
    <row r="189" spans="9:13" ht="13.5" thickBot="1">
      <c r="I189" s="1372">
        <f t="shared" si="6"/>
        <v>45560</v>
      </c>
      <c r="J189" s="1373"/>
      <c r="K189" s="1373"/>
      <c r="L189" s="764">
        <f t="shared" si="7"/>
        <v>0</v>
      </c>
      <c r="M189" s="764" t="e">
        <f t="shared" si="8"/>
        <v>#DIV/0!</v>
      </c>
    </row>
    <row r="190" spans="9:13" ht="13.5" thickBot="1">
      <c r="I190" s="1372">
        <f t="shared" si="6"/>
        <v>45561</v>
      </c>
      <c r="J190" s="1373"/>
      <c r="K190" s="1373"/>
      <c r="L190" s="764">
        <f t="shared" si="7"/>
        <v>0</v>
      </c>
      <c r="M190" s="764" t="e">
        <f t="shared" si="8"/>
        <v>#DIV/0!</v>
      </c>
    </row>
    <row r="191" spans="9:13" ht="13.5" thickBot="1">
      <c r="I191" s="1372">
        <f t="shared" si="6"/>
        <v>45562</v>
      </c>
      <c r="J191" s="1373"/>
      <c r="K191" s="1373"/>
      <c r="L191" s="764">
        <f t="shared" si="7"/>
        <v>0</v>
      </c>
      <c r="M191" s="764" t="e">
        <f t="shared" si="8"/>
        <v>#DIV/0!</v>
      </c>
    </row>
    <row r="192" spans="9:13" ht="13.5" thickBot="1">
      <c r="I192" s="1372">
        <f t="shared" si="6"/>
        <v>45563</v>
      </c>
      <c r="J192" s="1373"/>
      <c r="K192" s="1373"/>
      <c r="L192" s="764">
        <f t="shared" si="7"/>
        <v>0</v>
      </c>
      <c r="M192" s="764" t="e">
        <f t="shared" si="8"/>
        <v>#DIV/0!</v>
      </c>
    </row>
    <row r="193" spans="9:13" ht="13.5" thickBot="1">
      <c r="I193" s="1372">
        <f t="shared" si="6"/>
        <v>45564</v>
      </c>
      <c r="J193" s="1373"/>
      <c r="K193" s="1373"/>
      <c r="L193" s="764">
        <f t="shared" si="7"/>
        <v>0</v>
      </c>
      <c r="M193" s="764" t="e">
        <f t="shared" si="8"/>
        <v>#DIV/0!</v>
      </c>
    </row>
    <row r="194" spans="9:13" ht="13.5" thickBot="1">
      <c r="I194" s="1372">
        <f t="shared" si="6"/>
        <v>45565</v>
      </c>
      <c r="J194" s="1373"/>
      <c r="K194" s="1373"/>
      <c r="L194" s="764">
        <f t="shared" si="7"/>
        <v>0</v>
      </c>
      <c r="M194" s="764" t="e">
        <f t="shared" si="8"/>
        <v>#DIV/0!</v>
      </c>
    </row>
    <row r="195" spans="9:13" ht="13.5" thickBot="1">
      <c r="I195" s="1372">
        <f t="shared" si="6"/>
        <v>45566</v>
      </c>
      <c r="J195" s="1373"/>
      <c r="K195" s="1373"/>
      <c r="L195" s="764">
        <f t="shared" si="7"/>
        <v>0</v>
      </c>
      <c r="M195" s="764" t="e">
        <f t="shared" si="8"/>
        <v>#DIV/0!</v>
      </c>
    </row>
    <row r="196" spans="9:13" ht="13.5" thickBot="1">
      <c r="I196" s="1372">
        <f t="shared" si="6"/>
        <v>45567</v>
      </c>
      <c r="J196" s="1373"/>
      <c r="K196" s="1373"/>
      <c r="L196" s="764">
        <f t="shared" si="7"/>
        <v>0</v>
      </c>
      <c r="M196" s="764" t="e">
        <f t="shared" si="8"/>
        <v>#DIV/0!</v>
      </c>
    </row>
    <row r="197" spans="9:13" ht="13.5" thickBot="1">
      <c r="I197" s="1372">
        <f t="shared" si="6"/>
        <v>45568</v>
      </c>
      <c r="J197" s="1373"/>
      <c r="K197" s="1373"/>
      <c r="L197" s="764">
        <f t="shared" si="7"/>
        <v>0</v>
      </c>
      <c r="M197" s="764" t="e">
        <f t="shared" si="8"/>
        <v>#DIV/0!</v>
      </c>
    </row>
    <row r="198" spans="9:13" ht="13.5" thickBot="1">
      <c r="I198" s="1372">
        <f t="shared" si="6"/>
        <v>45569</v>
      </c>
      <c r="J198" s="1373"/>
      <c r="K198" s="1373"/>
      <c r="L198" s="764">
        <f t="shared" si="7"/>
        <v>0</v>
      </c>
      <c r="M198" s="764" t="e">
        <f t="shared" si="8"/>
        <v>#DIV/0!</v>
      </c>
    </row>
    <row r="199" spans="9:13" ht="13.5" thickBot="1">
      <c r="I199" s="1372">
        <f t="shared" si="6"/>
        <v>45570</v>
      </c>
      <c r="J199" s="1373"/>
      <c r="K199" s="1373"/>
      <c r="L199" s="764">
        <f t="shared" si="7"/>
        <v>0</v>
      </c>
      <c r="M199" s="764" t="e">
        <f t="shared" si="8"/>
        <v>#DIV/0!</v>
      </c>
    </row>
    <row r="200" spans="9:13" ht="13.5" thickBot="1">
      <c r="I200" s="1372">
        <f t="shared" si="6"/>
        <v>45571</v>
      </c>
      <c r="J200" s="1373"/>
      <c r="K200" s="1373"/>
      <c r="L200" s="764">
        <f t="shared" si="7"/>
        <v>0</v>
      </c>
      <c r="M200" s="764" t="e">
        <f t="shared" si="8"/>
        <v>#DIV/0!</v>
      </c>
    </row>
    <row r="201" spans="9:13" ht="13.5" thickBot="1">
      <c r="I201" s="1372">
        <f t="shared" si="6"/>
        <v>45572</v>
      </c>
      <c r="J201" s="1373"/>
      <c r="K201" s="1373"/>
      <c r="L201" s="764">
        <f t="shared" si="7"/>
        <v>0</v>
      </c>
      <c r="M201" s="764" t="e">
        <f t="shared" si="8"/>
        <v>#DIV/0!</v>
      </c>
    </row>
    <row r="202" spans="9:13" ht="13.5" thickBot="1">
      <c r="I202" s="1372">
        <f t="shared" si="6"/>
        <v>45573</v>
      </c>
      <c r="J202" s="1373"/>
      <c r="K202" s="1373"/>
      <c r="L202" s="764">
        <f t="shared" si="7"/>
        <v>0</v>
      </c>
      <c r="M202" s="764" t="e">
        <f t="shared" si="8"/>
        <v>#DIV/0!</v>
      </c>
    </row>
    <row r="203" spans="9:13" ht="13.5" thickBot="1">
      <c r="I203" s="1372">
        <f t="shared" si="6"/>
        <v>45574</v>
      </c>
      <c r="J203" s="1373"/>
      <c r="K203" s="1373"/>
      <c r="L203" s="764">
        <f t="shared" si="7"/>
        <v>0</v>
      </c>
      <c r="M203" s="764" t="e">
        <f t="shared" si="8"/>
        <v>#DIV/0!</v>
      </c>
    </row>
    <row r="204" spans="9:13" ht="13.5" thickBot="1">
      <c r="I204" s="1372">
        <f t="shared" si="6"/>
        <v>45575</v>
      </c>
      <c r="J204" s="1373"/>
      <c r="K204" s="1373"/>
      <c r="L204" s="764">
        <f t="shared" si="7"/>
        <v>0</v>
      </c>
      <c r="M204" s="764" t="e">
        <f t="shared" si="8"/>
        <v>#DIV/0!</v>
      </c>
    </row>
    <row r="205" spans="9:13" ht="13.5" thickBot="1">
      <c r="I205" s="1372">
        <f t="shared" ref="I205:I268" si="9">I204+1</f>
        <v>45576</v>
      </c>
      <c r="J205" s="1373"/>
      <c r="K205" s="1373"/>
      <c r="L205" s="764">
        <f t="shared" ref="L205:L268" si="10">ABS(K205-J205)</f>
        <v>0</v>
      </c>
      <c r="M205" s="764" t="e">
        <f t="shared" ref="M205:M268" si="11">L205*(J205/SUM($J$12:$J$377))</f>
        <v>#DIV/0!</v>
      </c>
    </row>
    <row r="206" spans="9:13" ht="13.5" thickBot="1">
      <c r="I206" s="1372">
        <f t="shared" si="9"/>
        <v>45577</v>
      </c>
      <c r="J206" s="1373"/>
      <c r="K206" s="1373"/>
      <c r="L206" s="764">
        <f t="shared" si="10"/>
        <v>0</v>
      </c>
      <c r="M206" s="764" t="e">
        <f t="shared" si="11"/>
        <v>#DIV/0!</v>
      </c>
    </row>
    <row r="207" spans="9:13" ht="13.5" thickBot="1">
      <c r="I207" s="1372">
        <f t="shared" si="9"/>
        <v>45578</v>
      </c>
      <c r="J207" s="1373"/>
      <c r="K207" s="1373"/>
      <c r="L207" s="764">
        <f t="shared" si="10"/>
        <v>0</v>
      </c>
      <c r="M207" s="764" t="e">
        <f t="shared" si="11"/>
        <v>#DIV/0!</v>
      </c>
    </row>
    <row r="208" spans="9:13" ht="13.5" thickBot="1">
      <c r="I208" s="1372">
        <f t="shared" si="9"/>
        <v>45579</v>
      </c>
      <c r="J208" s="1373"/>
      <c r="K208" s="1373"/>
      <c r="L208" s="764">
        <f t="shared" si="10"/>
        <v>0</v>
      </c>
      <c r="M208" s="764" t="e">
        <f t="shared" si="11"/>
        <v>#DIV/0!</v>
      </c>
    </row>
    <row r="209" spans="9:13" ht="13.5" thickBot="1">
      <c r="I209" s="1372">
        <f t="shared" si="9"/>
        <v>45580</v>
      </c>
      <c r="J209" s="1373"/>
      <c r="K209" s="1373"/>
      <c r="L209" s="764">
        <f t="shared" si="10"/>
        <v>0</v>
      </c>
      <c r="M209" s="764" t="e">
        <f t="shared" si="11"/>
        <v>#DIV/0!</v>
      </c>
    </row>
    <row r="210" spans="9:13" ht="13.5" thickBot="1">
      <c r="I210" s="1372">
        <f t="shared" si="9"/>
        <v>45581</v>
      </c>
      <c r="J210" s="1373"/>
      <c r="K210" s="1373"/>
      <c r="L210" s="764">
        <f t="shared" si="10"/>
        <v>0</v>
      </c>
      <c r="M210" s="764" t="e">
        <f t="shared" si="11"/>
        <v>#DIV/0!</v>
      </c>
    </row>
    <row r="211" spans="9:13" ht="13.5" thickBot="1">
      <c r="I211" s="1372">
        <f t="shared" si="9"/>
        <v>45582</v>
      </c>
      <c r="J211" s="1373"/>
      <c r="K211" s="1373"/>
      <c r="L211" s="764">
        <f t="shared" si="10"/>
        <v>0</v>
      </c>
      <c r="M211" s="764" t="e">
        <f t="shared" si="11"/>
        <v>#DIV/0!</v>
      </c>
    </row>
    <row r="212" spans="9:13" ht="13.5" thickBot="1">
      <c r="I212" s="1372">
        <f t="shared" si="9"/>
        <v>45583</v>
      </c>
      <c r="J212" s="1373"/>
      <c r="K212" s="1373"/>
      <c r="L212" s="764">
        <f t="shared" si="10"/>
        <v>0</v>
      </c>
      <c r="M212" s="764" t="e">
        <f t="shared" si="11"/>
        <v>#DIV/0!</v>
      </c>
    </row>
    <row r="213" spans="9:13" ht="13.5" thickBot="1">
      <c r="I213" s="1372">
        <f t="shared" si="9"/>
        <v>45584</v>
      </c>
      <c r="J213" s="1373"/>
      <c r="K213" s="1373"/>
      <c r="L213" s="764">
        <f t="shared" si="10"/>
        <v>0</v>
      </c>
      <c r="M213" s="764" t="e">
        <f t="shared" si="11"/>
        <v>#DIV/0!</v>
      </c>
    </row>
    <row r="214" spans="9:13" ht="13.5" thickBot="1">
      <c r="I214" s="1372">
        <f t="shared" si="9"/>
        <v>45585</v>
      </c>
      <c r="J214" s="1373"/>
      <c r="K214" s="1373"/>
      <c r="L214" s="764">
        <f t="shared" si="10"/>
        <v>0</v>
      </c>
      <c r="M214" s="764" t="e">
        <f t="shared" si="11"/>
        <v>#DIV/0!</v>
      </c>
    </row>
    <row r="215" spans="9:13" ht="13.5" thickBot="1">
      <c r="I215" s="1372">
        <f t="shared" si="9"/>
        <v>45586</v>
      </c>
      <c r="J215" s="1373"/>
      <c r="K215" s="1373"/>
      <c r="L215" s="764">
        <f t="shared" si="10"/>
        <v>0</v>
      </c>
      <c r="M215" s="764" t="e">
        <f t="shared" si="11"/>
        <v>#DIV/0!</v>
      </c>
    </row>
    <row r="216" spans="9:13" ht="13.5" thickBot="1">
      <c r="I216" s="1372">
        <f t="shared" si="9"/>
        <v>45587</v>
      </c>
      <c r="J216" s="1373"/>
      <c r="K216" s="1373"/>
      <c r="L216" s="764">
        <f t="shared" si="10"/>
        <v>0</v>
      </c>
      <c r="M216" s="764" t="e">
        <f t="shared" si="11"/>
        <v>#DIV/0!</v>
      </c>
    </row>
    <row r="217" spans="9:13" ht="13.5" thickBot="1">
      <c r="I217" s="1372">
        <f t="shared" si="9"/>
        <v>45588</v>
      </c>
      <c r="J217" s="1373"/>
      <c r="K217" s="1373"/>
      <c r="L217" s="764">
        <f t="shared" si="10"/>
        <v>0</v>
      </c>
      <c r="M217" s="764" t="e">
        <f t="shared" si="11"/>
        <v>#DIV/0!</v>
      </c>
    </row>
    <row r="218" spans="9:13" ht="13.5" thickBot="1">
      <c r="I218" s="1372">
        <f t="shared" si="9"/>
        <v>45589</v>
      </c>
      <c r="J218" s="1373"/>
      <c r="K218" s="1373"/>
      <c r="L218" s="764">
        <f t="shared" si="10"/>
        <v>0</v>
      </c>
      <c r="M218" s="764" t="e">
        <f t="shared" si="11"/>
        <v>#DIV/0!</v>
      </c>
    </row>
    <row r="219" spans="9:13" ht="13.5" thickBot="1">
      <c r="I219" s="1372">
        <f t="shared" si="9"/>
        <v>45590</v>
      </c>
      <c r="J219" s="1373"/>
      <c r="K219" s="1373"/>
      <c r="L219" s="764">
        <f t="shared" si="10"/>
        <v>0</v>
      </c>
      <c r="M219" s="764" t="e">
        <f t="shared" si="11"/>
        <v>#DIV/0!</v>
      </c>
    </row>
    <row r="220" spans="9:13" ht="13.5" thickBot="1">
      <c r="I220" s="1372">
        <f t="shared" si="9"/>
        <v>45591</v>
      </c>
      <c r="J220" s="1373"/>
      <c r="K220" s="1373"/>
      <c r="L220" s="764">
        <f t="shared" si="10"/>
        <v>0</v>
      </c>
      <c r="M220" s="764" t="e">
        <f t="shared" si="11"/>
        <v>#DIV/0!</v>
      </c>
    </row>
    <row r="221" spans="9:13" ht="13.5" thickBot="1">
      <c r="I221" s="1372">
        <f t="shared" si="9"/>
        <v>45592</v>
      </c>
      <c r="J221" s="1373"/>
      <c r="K221" s="1373"/>
      <c r="L221" s="764">
        <f t="shared" si="10"/>
        <v>0</v>
      </c>
      <c r="M221" s="764" t="e">
        <f t="shared" si="11"/>
        <v>#DIV/0!</v>
      </c>
    </row>
    <row r="222" spans="9:13" ht="13.5" thickBot="1">
      <c r="I222" s="1372">
        <f t="shared" si="9"/>
        <v>45593</v>
      </c>
      <c r="J222" s="1373"/>
      <c r="K222" s="1373"/>
      <c r="L222" s="764">
        <f t="shared" si="10"/>
        <v>0</v>
      </c>
      <c r="M222" s="764" t="e">
        <f t="shared" si="11"/>
        <v>#DIV/0!</v>
      </c>
    </row>
    <row r="223" spans="9:13" ht="13.5" thickBot="1">
      <c r="I223" s="1372">
        <f t="shared" si="9"/>
        <v>45594</v>
      </c>
      <c r="J223" s="1373"/>
      <c r="K223" s="1373"/>
      <c r="L223" s="764">
        <f t="shared" si="10"/>
        <v>0</v>
      </c>
      <c r="M223" s="764" t="e">
        <f t="shared" si="11"/>
        <v>#DIV/0!</v>
      </c>
    </row>
    <row r="224" spans="9:13" ht="13.5" thickBot="1">
      <c r="I224" s="1372">
        <f t="shared" si="9"/>
        <v>45595</v>
      </c>
      <c r="J224" s="1373"/>
      <c r="K224" s="1373"/>
      <c r="L224" s="764">
        <f t="shared" si="10"/>
        <v>0</v>
      </c>
      <c r="M224" s="764" t="e">
        <f t="shared" si="11"/>
        <v>#DIV/0!</v>
      </c>
    </row>
    <row r="225" spans="9:13" ht="13.5" thickBot="1">
      <c r="I225" s="1372">
        <f t="shared" si="9"/>
        <v>45596</v>
      </c>
      <c r="J225" s="1373"/>
      <c r="K225" s="1373"/>
      <c r="L225" s="764">
        <f t="shared" si="10"/>
        <v>0</v>
      </c>
      <c r="M225" s="764" t="e">
        <f t="shared" si="11"/>
        <v>#DIV/0!</v>
      </c>
    </row>
    <row r="226" spans="9:13" ht="13.5" thickBot="1">
      <c r="I226" s="1372">
        <f t="shared" si="9"/>
        <v>45597</v>
      </c>
      <c r="J226" s="1373"/>
      <c r="K226" s="1373"/>
      <c r="L226" s="764">
        <f t="shared" si="10"/>
        <v>0</v>
      </c>
      <c r="M226" s="764" t="e">
        <f t="shared" si="11"/>
        <v>#DIV/0!</v>
      </c>
    </row>
    <row r="227" spans="9:13" ht="13.5" thickBot="1">
      <c r="I227" s="1372">
        <f t="shared" si="9"/>
        <v>45598</v>
      </c>
      <c r="J227" s="1373"/>
      <c r="K227" s="1373"/>
      <c r="L227" s="764">
        <f t="shared" si="10"/>
        <v>0</v>
      </c>
      <c r="M227" s="764" t="e">
        <f t="shared" si="11"/>
        <v>#DIV/0!</v>
      </c>
    </row>
    <row r="228" spans="9:13" ht="13.5" thickBot="1">
      <c r="I228" s="1372">
        <f t="shared" si="9"/>
        <v>45599</v>
      </c>
      <c r="J228" s="1373"/>
      <c r="K228" s="1373"/>
      <c r="L228" s="764">
        <f t="shared" si="10"/>
        <v>0</v>
      </c>
      <c r="M228" s="764" t="e">
        <f t="shared" si="11"/>
        <v>#DIV/0!</v>
      </c>
    </row>
    <row r="229" spans="9:13" ht="13.5" thickBot="1">
      <c r="I229" s="1372">
        <f t="shared" si="9"/>
        <v>45600</v>
      </c>
      <c r="J229" s="1373"/>
      <c r="K229" s="1373"/>
      <c r="L229" s="764">
        <f t="shared" si="10"/>
        <v>0</v>
      </c>
      <c r="M229" s="764" t="e">
        <f t="shared" si="11"/>
        <v>#DIV/0!</v>
      </c>
    </row>
    <row r="230" spans="9:13" ht="13.5" thickBot="1">
      <c r="I230" s="1372">
        <f t="shared" si="9"/>
        <v>45601</v>
      </c>
      <c r="J230" s="1373"/>
      <c r="K230" s="1373"/>
      <c r="L230" s="764">
        <f t="shared" si="10"/>
        <v>0</v>
      </c>
      <c r="M230" s="764" t="e">
        <f t="shared" si="11"/>
        <v>#DIV/0!</v>
      </c>
    </row>
    <row r="231" spans="9:13" ht="13.5" thickBot="1">
      <c r="I231" s="1372">
        <f t="shared" si="9"/>
        <v>45602</v>
      </c>
      <c r="J231" s="1373"/>
      <c r="K231" s="1373"/>
      <c r="L231" s="764">
        <f t="shared" si="10"/>
        <v>0</v>
      </c>
      <c r="M231" s="764" t="e">
        <f t="shared" si="11"/>
        <v>#DIV/0!</v>
      </c>
    </row>
    <row r="232" spans="9:13" ht="13.5" thickBot="1">
      <c r="I232" s="1372">
        <f t="shared" si="9"/>
        <v>45603</v>
      </c>
      <c r="J232" s="1373"/>
      <c r="K232" s="1373"/>
      <c r="L232" s="764">
        <f t="shared" si="10"/>
        <v>0</v>
      </c>
      <c r="M232" s="764" t="e">
        <f t="shared" si="11"/>
        <v>#DIV/0!</v>
      </c>
    </row>
    <row r="233" spans="9:13" ht="13.5" thickBot="1">
      <c r="I233" s="1372">
        <f t="shared" si="9"/>
        <v>45604</v>
      </c>
      <c r="J233" s="1373"/>
      <c r="K233" s="1373"/>
      <c r="L233" s="764">
        <f t="shared" si="10"/>
        <v>0</v>
      </c>
      <c r="M233" s="764" t="e">
        <f t="shared" si="11"/>
        <v>#DIV/0!</v>
      </c>
    </row>
    <row r="234" spans="9:13" ht="13.5" thickBot="1">
      <c r="I234" s="1372">
        <f t="shared" si="9"/>
        <v>45605</v>
      </c>
      <c r="J234" s="1373"/>
      <c r="K234" s="1373"/>
      <c r="L234" s="764">
        <f t="shared" si="10"/>
        <v>0</v>
      </c>
      <c r="M234" s="764" t="e">
        <f t="shared" si="11"/>
        <v>#DIV/0!</v>
      </c>
    </row>
    <row r="235" spans="9:13" ht="13.5" thickBot="1">
      <c r="I235" s="1372">
        <f t="shared" si="9"/>
        <v>45606</v>
      </c>
      <c r="J235" s="1373"/>
      <c r="K235" s="1373"/>
      <c r="L235" s="764">
        <f t="shared" si="10"/>
        <v>0</v>
      </c>
      <c r="M235" s="764" t="e">
        <f t="shared" si="11"/>
        <v>#DIV/0!</v>
      </c>
    </row>
    <row r="236" spans="9:13" ht="13.5" thickBot="1">
      <c r="I236" s="1372">
        <f t="shared" si="9"/>
        <v>45607</v>
      </c>
      <c r="J236" s="1373"/>
      <c r="K236" s="1373"/>
      <c r="L236" s="764">
        <f t="shared" si="10"/>
        <v>0</v>
      </c>
      <c r="M236" s="764" t="e">
        <f t="shared" si="11"/>
        <v>#DIV/0!</v>
      </c>
    </row>
    <row r="237" spans="9:13" ht="13.5" thickBot="1">
      <c r="I237" s="1372">
        <f t="shared" si="9"/>
        <v>45608</v>
      </c>
      <c r="J237" s="1373"/>
      <c r="K237" s="1373"/>
      <c r="L237" s="764">
        <f t="shared" si="10"/>
        <v>0</v>
      </c>
      <c r="M237" s="764" t="e">
        <f t="shared" si="11"/>
        <v>#DIV/0!</v>
      </c>
    </row>
    <row r="238" spans="9:13" ht="13.5" thickBot="1">
      <c r="I238" s="1372">
        <f t="shared" si="9"/>
        <v>45609</v>
      </c>
      <c r="J238" s="1373"/>
      <c r="K238" s="1373"/>
      <c r="L238" s="764">
        <f t="shared" si="10"/>
        <v>0</v>
      </c>
      <c r="M238" s="764" t="e">
        <f t="shared" si="11"/>
        <v>#DIV/0!</v>
      </c>
    </row>
    <row r="239" spans="9:13" ht="13.5" thickBot="1">
      <c r="I239" s="1372">
        <f t="shared" si="9"/>
        <v>45610</v>
      </c>
      <c r="J239" s="1373"/>
      <c r="K239" s="1373"/>
      <c r="L239" s="764">
        <f t="shared" si="10"/>
        <v>0</v>
      </c>
      <c r="M239" s="764" t="e">
        <f t="shared" si="11"/>
        <v>#DIV/0!</v>
      </c>
    </row>
    <row r="240" spans="9:13" ht="13.5" thickBot="1">
      <c r="I240" s="1372">
        <f t="shared" si="9"/>
        <v>45611</v>
      </c>
      <c r="J240" s="1373"/>
      <c r="K240" s="1373"/>
      <c r="L240" s="764">
        <f t="shared" si="10"/>
        <v>0</v>
      </c>
      <c r="M240" s="764" t="e">
        <f t="shared" si="11"/>
        <v>#DIV/0!</v>
      </c>
    </row>
    <row r="241" spans="9:13" ht="13.5" thickBot="1">
      <c r="I241" s="1372">
        <f t="shared" si="9"/>
        <v>45612</v>
      </c>
      <c r="J241" s="1373"/>
      <c r="K241" s="1373"/>
      <c r="L241" s="764">
        <f t="shared" si="10"/>
        <v>0</v>
      </c>
      <c r="M241" s="764" t="e">
        <f t="shared" si="11"/>
        <v>#DIV/0!</v>
      </c>
    </row>
    <row r="242" spans="9:13" ht="13.5" thickBot="1">
      <c r="I242" s="1372">
        <f t="shared" si="9"/>
        <v>45613</v>
      </c>
      <c r="J242" s="1373"/>
      <c r="K242" s="1373"/>
      <c r="L242" s="764">
        <f t="shared" si="10"/>
        <v>0</v>
      </c>
      <c r="M242" s="764" t="e">
        <f t="shared" si="11"/>
        <v>#DIV/0!</v>
      </c>
    </row>
    <row r="243" spans="9:13" ht="13.5" thickBot="1">
      <c r="I243" s="1372">
        <f t="shared" si="9"/>
        <v>45614</v>
      </c>
      <c r="J243" s="1373"/>
      <c r="K243" s="1373"/>
      <c r="L243" s="764">
        <f t="shared" si="10"/>
        <v>0</v>
      </c>
      <c r="M243" s="764" t="e">
        <f t="shared" si="11"/>
        <v>#DIV/0!</v>
      </c>
    </row>
    <row r="244" spans="9:13" ht="13.5" thickBot="1">
      <c r="I244" s="1372">
        <f t="shared" si="9"/>
        <v>45615</v>
      </c>
      <c r="J244" s="1373"/>
      <c r="K244" s="1373"/>
      <c r="L244" s="764">
        <f t="shared" si="10"/>
        <v>0</v>
      </c>
      <c r="M244" s="764" t="e">
        <f t="shared" si="11"/>
        <v>#DIV/0!</v>
      </c>
    </row>
    <row r="245" spans="9:13" ht="13.5" thickBot="1">
      <c r="I245" s="1372">
        <f t="shared" si="9"/>
        <v>45616</v>
      </c>
      <c r="J245" s="1373"/>
      <c r="K245" s="1373"/>
      <c r="L245" s="764">
        <f t="shared" si="10"/>
        <v>0</v>
      </c>
      <c r="M245" s="764" t="e">
        <f t="shared" si="11"/>
        <v>#DIV/0!</v>
      </c>
    </row>
    <row r="246" spans="9:13" ht="13.5" thickBot="1">
      <c r="I246" s="1372">
        <f t="shared" si="9"/>
        <v>45617</v>
      </c>
      <c r="J246" s="1373"/>
      <c r="K246" s="1373"/>
      <c r="L246" s="764">
        <f t="shared" si="10"/>
        <v>0</v>
      </c>
      <c r="M246" s="764" t="e">
        <f t="shared" si="11"/>
        <v>#DIV/0!</v>
      </c>
    </row>
    <row r="247" spans="9:13" ht="13.5" thickBot="1">
      <c r="I247" s="1372">
        <f t="shared" si="9"/>
        <v>45618</v>
      </c>
      <c r="J247" s="1373"/>
      <c r="K247" s="1373"/>
      <c r="L247" s="764">
        <f t="shared" si="10"/>
        <v>0</v>
      </c>
      <c r="M247" s="764" t="e">
        <f t="shared" si="11"/>
        <v>#DIV/0!</v>
      </c>
    </row>
    <row r="248" spans="9:13" ht="13.5" thickBot="1">
      <c r="I248" s="1372">
        <f t="shared" si="9"/>
        <v>45619</v>
      </c>
      <c r="J248" s="1373"/>
      <c r="K248" s="1373"/>
      <c r="L248" s="764">
        <f t="shared" si="10"/>
        <v>0</v>
      </c>
      <c r="M248" s="764" t="e">
        <f t="shared" si="11"/>
        <v>#DIV/0!</v>
      </c>
    </row>
    <row r="249" spans="9:13" ht="13.5" thickBot="1">
      <c r="I249" s="1372">
        <f t="shared" si="9"/>
        <v>45620</v>
      </c>
      <c r="J249" s="1373"/>
      <c r="K249" s="1373"/>
      <c r="L249" s="764">
        <f t="shared" si="10"/>
        <v>0</v>
      </c>
      <c r="M249" s="764" t="e">
        <f t="shared" si="11"/>
        <v>#DIV/0!</v>
      </c>
    </row>
    <row r="250" spans="9:13" ht="13.5" thickBot="1">
      <c r="I250" s="1372">
        <f t="shared" si="9"/>
        <v>45621</v>
      </c>
      <c r="J250" s="1373"/>
      <c r="K250" s="1373"/>
      <c r="L250" s="764">
        <f t="shared" si="10"/>
        <v>0</v>
      </c>
      <c r="M250" s="764" t="e">
        <f t="shared" si="11"/>
        <v>#DIV/0!</v>
      </c>
    </row>
    <row r="251" spans="9:13" ht="13.5" thickBot="1">
      <c r="I251" s="1372">
        <f t="shared" si="9"/>
        <v>45622</v>
      </c>
      <c r="J251" s="1373"/>
      <c r="K251" s="1373"/>
      <c r="L251" s="764">
        <f t="shared" si="10"/>
        <v>0</v>
      </c>
      <c r="M251" s="764" t="e">
        <f t="shared" si="11"/>
        <v>#DIV/0!</v>
      </c>
    </row>
    <row r="252" spans="9:13" ht="13.5" thickBot="1">
      <c r="I252" s="1372">
        <f t="shared" si="9"/>
        <v>45623</v>
      </c>
      <c r="J252" s="1373"/>
      <c r="K252" s="1373"/>
      <c r="L252" s="764">
        <f t="shared" si="10"/>
        <v>0</v>
      </c>
      <c r="M252" s="764" t="e">
        <f t="shared" si="11"/>
        <v>#DIV/0!</v>
      </c>
    </row>
    <row r="253" spans="9:13" ht="13.5" thickBot="1">
      <c r="I253" s="1372">
        <f t="shared" si="9"/>
        <v>45624</v>
      </c>
      <c r="J253" s="1373"/>
      <c r="K253" s="1373"/>
      <c r="L253" s="764">
        <f t="shared" si="10"/>
        <v>0</v>
      </c>
      <c r="M253" s="764" t="e">
        <f t="shared" si="11"/>
        <v>#DIV/0!</v>
      </c>
    </row>
    <row r="254" spans="9:13" ht="13.5" thickBot="1">
      <c r="I254" s="1372">
        <f t="shared" si="9"/>
        <v>45625</v>
      </c>
      <c r="J254" s="1373"/>
      <c r="K254" s="1373"/>
      <c r="L254" s="764">
        <f t="shared" si="10"/>
        <v>0</v>
      </c>
      <c r="M254" s="764" t="e">
        <f t="shared" si="11"/>
        <v>#DIV/0!</v>
      </c>
    </row>
    <row r="255" spans="9:13" ht="13.5" thickBot="1">
      <c r="I255" s="1372">
        <f t="shared" si="9"/>
        <v>45626</v>
      </c>
      <c r="J255" s="1373"/>
      <c r="K255" s="1373"/>
      <c r="L255" s="764">
        <f t="shared" si="10"/>
        <v>0</v>
      </c>
      <c r="M255" s="764" t="e">
        <f t="shared" si="11"/>
        <v>#DIV/0!</v>
      </c>
    </row>
    <row r="256" spans="9:13" ht="13.5" thickBot="1">
      <c r="I256" s="1372">
        <f t="shared" si="9"/>
        <v>45627</v>
      </c>
      <c r="J256" s="1373"/>
      <c r="K256" s="1373"/>
      <c r="L256" s="764">
        <f t="shared" si="10"/>
        <v>0</v>
      </c>
      <c r="M256" s="764" t="e">
        <f t="shared" si="11"/>
        <v>#DIV/0!</v>
      </c>
    </row>
    <row r="257" spans="9:13" ht="13.5" thickBot="1">
      <c r="I257" s="1372">
        <f t="shared" si="9"/>
        <v>45628</v>
      </c>
      <c r="J257" s="1373"/>
      <c r="K257" s="1373"/>
      <c r="L257" s="764">
        <f t="shared" si="10"/>
        <v>0</v>
      </c>
      <c r="M257" s="764" t="e">
        <f t="shared" si="11"/>
        <v>#DIV/0!</v>
      </c>
    </row>
    <row r="258" spans="9:13" ht="13.5" thickBot="1">
      <c r="I258" s="1372">
        <f t="shared" si="9"/>
        <v>45629</v>
      </c>
      <c r="J258" s="1373"/>
      <c r="K258" s="1373"/>
      <c r="L258" s="764">
        <f t="shared" si="10"/>
        <v>0</v>
      </c>
      <c r="M258" s="764" t="e">
        <f t="shared" si="11"/>
        <v>#DIV/0!</v>
      </c>
    </row>
    <row r="259" spans="9:13" ht="13.5" thickBot="1">
      <c r="I259" s="1372">
        <f t="shared" si="9"/>
        <v>45630</v>
      </c>
      <c r="J259" s="1373"/>
      <c r="K259" s="1373"/>
      <c r="L259" s="764">
        <f t="shared" si="10"/>
        <v>0</v>
      </c>
      <c r="M259" s="764" t="e">
        <f t="shared" si="11"/>
        <v>#DIV/0!</v>
      </c>
    </row>
    <row r="260" spans="9:13" ht="13.5" thickBot="1">
      <c r="I260" s="1372">
        <f t="shared" si="9"/>
        <v>45631</v>
      </c>
      <c r="J260" s="1373"/>
      <c r="K260" s="1373"/>
      <c r="L260" s="764">
        <f t="shared" si="10"/>
        <v>0</v>
      </c>
      <c r="M260" s="764" t="e">
        <f t="shared" si="11"/>
        <v>#DIV/0!</v>
      </c>
    </row>
    <row r="261" spans="9:13" ht="13.5" thickBot="1">
      <c r="I261" s="1372">
        <f t="shared" si="9"/>
        <v>45632</v>
      </c>
      <c r="J261" s="1373"/>
      <c r="K261" s="1373"/>
      <c r="L261" s="764">
        <f t="shared" si="10"/>
        <v>0</v>
      </c>
      <c r="M261" s="764" t="e">
        <f t="shared" si="11"/>
        <v>#DIV/0!</v>
      </c>
    </row>
    <row r="262" spans="9:13" ht="13.5" thickBot="1">
      <c r="I262" s="1372">
        <f t="shared" si="9"/>
        <v>45633</v>
      </c>
      <c r="J262" s="1373"/>
      <c r="K262" s="1373"/>
      <c r="L262" s="764">
        <f t="shared" si="10"/>
        <v>0</v>
      </c>
      <c r="M262" s="764" t="e">
        <f t="shared" si="11"/>
        <v>#DIV/0!</v>
      </c>
    </row>
    <row r="263" spans="9:13" ht="13.5" thickBot="1">
      <c r="I263" s="1372">
        <f t="shared" si="9"/>
        <v>45634</v>
      </c>
      <c r="J263" s="1373"/>
      <c r="K263" s="1373"/>
      <c r="L263" s="764">
        <f t="shared" si="10"/>
        <v>0</v>
      </c>
      <c r="M263" s="764" t="e">
        <f t="shared" si="11"/>
        <v>#DIV/0!</v>
      </c>
    </row>
    <row r="264" spans="9:13" ht="13.5" thickBot="1">
      <c r="I264" s="1372">
        <f t="shared" si="9"/>
        <v>45635</v>
      </c>
      <c r="J264" s="1373"/>
      <c r="K264" s="1373"/>
      <c r="L264" s="764">
        <f t="shared" si="10"/>
        <v>0</v>
      </c>
      <c r="M264" s="764" t="e">
        <f t="shared" si="11"/>
        <v>#DIV/0!</v>
      </c>
    </row>
    <row r="265" spans="9:13" ht="13.5" thickBot="1">
      <c r="I265" s="1372">
        <f t="shared" si="9"/>
        <v>45636</v>
      </c>
      <c r="J265" s="1373"/>
      <c r="K265" s="1373"/>
      <c r="L265" s="764">
        <f t="shared" si="10"/>
        <v>0</v>
      </c>
      <c r="M265" s="764" t="e">
        <f t="shared" si="11"/>
        <v>#DIV/0!</v>
      </c>
    </row>
    <row r="266" spans="9:13" ht="13.5" thickBot="1">
      <c r="I266" s="1372">
        <f t="shared" si="9"/>
        <v>45637</v>
      </c>
      <c r="J266" s="1373"/>
      <c r="K266" s="1373"/>
      <c r="L266" s="764">
        <f t="shared" si="10"/>
        <v>0</v>
      </c>
      <c r="M266" s="764" t="e">
        <f t="shared" si="11"/>
        <v>#DIV/0!</v>
      </c>
    </row>
    <row r="267" spans="9:13" ht="13.5" thickBot="1">
      <c r="I267" s="1372">
        <f t="shared" si="9"/>
        <v>45638</v>
      </c>
      <c r="J267" s="1373"/>
      <c r="K267" s="1373"/>
      <c r="L267" s="764">
        <f t="shared" si="10"/>
        <v>0</v>
      </c>
      <c r="M267" s="764" t="e">
        <f t="shared" si="11"/>
        <v>#DIV/0!</v>
      </c>
    </row>
    <row r="268" spans="9:13" ht="13.5" thickBot="1">
      <c r="I268" s="1372">
        <f t="shared" si="9"/>
        <v>45639</v>
      </c>
      <c r="J268" s="1373"/>
      <c r="K268" s="1373"/>
      <c r="L268" s="764">
        <f t="shared" si="10"/>
        <v>0</v>
      </c>
      <c r="M268" s="764" t="e">
        <f t="shared" si="11"/>
        <v>#DIV/0!</v>
      </c>
    </row>
    <row r="269" spans="9:13" ht="13.5" thickBot="1">
      <c r="I269" s="1372">
        <f t="shared" ref="I269:I332" si="12">I268+1</f>
        <v>45640</v>
      </c>
      <c r="J269" s="1373"/>
      <c r="K269" s="1373"/>
      <c r="L269" s="764">
        <f t="shared" ref="L269:L332" si="13">ABS(K269-J269)</f>
        <v>0</v>
      </c>
      <c r="M269" s="764" t="e">
        <f t="shared" ref="M269:M332" si="14">L269*(J269/SUM($J$12:$J$377))</f>
        <v>#DIV/0!</v>
      </c>
    </row>
    <row r="270" spans="9:13" ht="13.5" thickBot="1">
      <c r="I270" s="1372">
        <f t="shared" si="12"/>
        <v>45641</v>
      </c>
      <c r="J270" s="1373"/>
      <c r="K270" s="1373"/>
      <c r="L270" s="764">
        <f t="shared" si="13"/>
        <v>0</v>
      </c>
      <c r="M270" s="764" t="e">
        <f t="shared" si="14"/>
        <v>#DIV/0!</v>
      </c>
    </row>
    <row r="271" spans="9:13" ht="13.5" thickBot="1">
      <c r="I271" s="1372">
        <f t="shared" si="12"/>
        <v>45642</v>
      </c>
      <c r="J271" s="1373"/>
      <c r="K271" s="1373"/>
      <c r="L271" s="764">
        <f t="shared" si="13"/>
        <v>0</v>
      </c>
      <c r="M271" s="764" t="e">
        <f t="shared" si="14"/>
        <v>#DIV/0!</v>
      </c>
    </row>
    <row r="272" spans="9:13" ht="13.5" thickBot="1">
      <c r="I272" s="1372">
        <f t="shared" si="12"/>
        <v>45643</v>
      </c>
      <c r="J272" s="1373"/>
      <c r="K272" s="1373"/>
      <c r="L272" s="764">
        <f t="shared" si="13"/>
        <v>0</v>
      </c>
      <c r="M272" s="764" t="e">
        <f t="shared" si="14"/>
        <v>#DIV/0!</v>
      </c>
    </row>
    <row r="273" spans="9:13" ht="13.5" thickBot="1">
      <c r="I273" s="1372">
        <f t="shared" si="12"/>
        <v>45644</v>
      </c>
      <c r="J273" s="1373"/>
      <c r="K273" s="1373"/>
      <c r="L273" s="764">
        <f t="shared" si="13"/>
        <v>0</v>
      </c>
      <c r="M273" s="764" t="e">
        <f t="shared" si="14"/>
        <v>#DIV/0!</v>
      </c>
    </row>
    <row r="274" spans="9:13" ht="13.5" thickBot="1">
      <c r="I274" s="1372">
        <f t="shared" si="12"/>
        <v>45645</v>
      </c>
      <c r="J274" s="1373"/>
      <c r="K274" s="1373"/>
      <c r="L274" s="764">
        <f t="shared" si="13"/>
        <v>0</v>
      </c>
      <c r="M274" s="764" t="e">
        <f t="shared" si="14"/>
        <v>#DIV/0!</v>
      </c>
    </row>
    <row r="275" spans="9:13" ht="13.5" thickBot="1">
      <c r="I275" s="1372">
        <f t="shared" si="12"/>
        <v>45646</v>
      </c>
      <c r="J275" s="1373"/>
      <c r="K275" s="1373"/>
      <c r="L275" s="764">
        <f t="shared" si="13"/>
        <v>0</v>
      </c>
      <c r="M275" s="764" t="e">
        <f t="shared" si="14"/>
        <v>#DIV/0!</v>
      </c>
    </row>
    <row r="276" spans="9:13" ht="13.5" thickBot="1">
      <c r="I276" s="1372">
        <f t="shared" si="12"/>
        <v>45647</v>
      </c>
      <c r="J276" s="1373"/>
      <c r="K276" s="1373"/>
      <c r="L276" s="764">
        <f t="shared" si="13"/>
        <v>0</v>
      </c>
      <c r="M276" s="764" t="e">
        <f t="shared" si="14"/>
        <v>#DIV/0!</v>
      </c>
    </row>
    <row r="277" spans="9:13" ht="13.5" thickBot="1">
      <c r="I277" s="1372">
        <f t="shared" si="12"/>
        <v>45648</v>
      </c>
      <c r="J277" s="1373"/>
      <c r="K277" s="1373"/>
      <c r="L277" s="764">
        <f t="shared" si="13"/>
        <v>0</v>
      </c>
      <c r="M277" s="764" t="e">
        <f t="shared" si="14"/>
        <v>#DIV/0!</v>
      </c>
    </row>
    <row r="278" spans="9:13" ht="13.5" thickBot="1">
      <c r="I278" s="1372">
        <f t="shared" si="12"/>
        <v>45649</v>
      </c>
      <c r="J278" s="1373"/>
      <c r="K278" s="1373"/>
      <c r="L278" s="764">
        <f t="shared" si="13"/>
        <v>0</v>
      </c>
      <c r="M278" s="764" t="e">
        <f t="shared" si="14"/>
        <v>#DIV/0!</v>
      </c>
    </row>
    <row r="279" spans="9:13" ht="13.5" thickBot="1">
      <c r="I279" s="1372">
        <f t="shared" si="12"/>
        <v>45650</v>
      </c>
      <c r="J279" s="1373"/>
      <c r="K279" s="1373"/>
      <c r="L279" s="764">
        <f t="shared" si="13"/>
        <v>0</v>
      </c>
      <c r="M279" s="764" t="e">
        <f t="shared" si="14"/>
        <v>#DIV/0!</v>
      </c>
    </row>
    <row r="280" spans="9:13" ht="13.5" thickBot="1">
      <c r="I280" s="1372">
        <f t="shared" si="12"/>
        <v>45651</v>
      </c>
      <c r="J280" s="1373"/>
      <c r="K280" s="1373"/>
      <c r="L280" s="764">
        <f t="shared" si="13"/>
        <v>0</v>
      </c>
      <c r="M280" s="764" t="e">
        <f t="shared" si="14"/>
        <v>#DIV/0!</v>
      </c>
    </row>
    <row r="281" spans="9:13" ht="13.5" thickBot="1">
      <c r="I281" s="1372">
        <f t="shared" si="12"/>
        <v>45652</v>
      </c>
      <c r="J281" s="1373"/>
      <c r="K281" s="1373"/>
      <c r="L281" s="764">
        <f t="shared" si="13"/>
        <v>0</v>
      </c>
      <c r="M281" s="764" t="e">
        <f t="shared" si="14"/>
        <v>#DIV/0!</v>
      </c>
    </row>
    <row r="282" spans="9:13" ht="13.5" thickBot="1">
      <c r="I282" s="1372">
        <f t="shared" si="12"/>
        <v>45653</v>
      </c>
      <c r="J282" s="1373"/>
      <c r="K282" s="1373"/>
      <c r="L282" s="764">
        <f t="shared" si="13"/>
        <v>0</v>
      </c>
      <c r="M282" s="764" t="e">
        <f t="shared" si="14"/>
        <v>#DIV/0!</v>
      </c>
    </row>
    <row r="283" spans="9:13" ht="13.5" thickBot="1">
      <c r="I283" s="1372">
        <f t="shared" si="12"/>
        <v>45654</v>
      </c>
      <c r="J283" s="1373"/>
      <c r="K283" s="1373"/>
      <c r="L283" s="764">
        <f t="shared" si="13"/>
        <v>0</v>
      </c>
      <c r="M283" s="764" t="e">
        <f t="shared" si="14"/>
        <v>#DIV/0!</v>
      </c>
    </row>
    <row r="284" spans="9:13" ht="13.5" thickBot="1">
      <c r="I284" s="1372">
        <f t="shared" si="12"/>
        <v>45655</v>
      </c>
      <c r="J284" s="1373"/>
      <c r="K284" s="1373"/>
      <c r="L284" s="764">
        <f t="shared" si="13"/>
        <v>0</v>
      </c>
      <c r="M284" s="764" t="e">
        <f t="shared" si="14"/>
        <v>#DIV/0!</v>
      </c>
    </row>
    <row r="285" spans="9:13" ht="13.5" thickBot="1">
      <c r="I285" s="1372">
        <f t="shared" si="12"/>
        <v>45656</v>
      </c>
      <c r="J285" s="1373"/>
      <c r="K285" s="1373"/>
      <c r="L285" s="764">
        <f t="shared" si="13"/>
        <v>0</v>
      </c>
      <c r="M285" s="764" t="e">
        <f t="shared" si="14"/>
        <v>#DIV/0!</v>
      </c>
    </row>
    <row r="286" spans="9:13" ht="13.5" thickBot="1">
      <c r="I286" s="1372">
        <f t="shared" si="12"/>
        <v>45657</v>
      </c>
      <c r="J286" s="1373"/>
      <c r="K286" s="1373"/>
      <c r="L286" s="764">
        <f t="shared" si="13"/>
        <v>0</v>
      </c>
      <c r="M286" s="764" t="e">
        <f t="shared" si="14"/>
        <v>#DIV/0!</v>
      </c>
    </row>
    <row r="287" spans="9:13" ht="13.5" thickBot="1">
      <c r="I287" s="1372">
        <f t="shared" si="12"/>
        <v>45658</v>
      </c>
      <c r="J287" s="1373"/>
      <c r="K287" s="1373"/>
      <c r="L287" s="764">
        <f t="shared" si="13"/>
        <v>0</v>
      </c>
      <c r="M287" s="764" t="e">
        <f t="shared" si="14"/>
        <v>#DIV/0!</v>
      </c>
    </row>
    <row r="288" spans="9:13" ht="13.5" thickBot="1">
      <c r="I288" s="1372">
        <f t="shared" si="12"/>
        <v>45659</v>
      </c>
      <c r="J288" s="1373"/>
      <c r="K288" s="1373"/>
      <c r="L288" s="764">
        <f t="shared" si="13"/>
        <v>0</v>
      </c>
      <c r="M288" s="764" t="e">
        <f t="shared" si="14"/>
        <v>#DIV/0!</v>
      </c>
    </row>
    <row r="289" spans="9:13" ht="13.5" thickBot="1">
      <c r="I289" s="1372">
        <f t="shared" si="12"/>
        <v>45660</v>
      </c>
      <c r="J289" s="1373"/>
      <c r="K289" s="1373"/>
      <c r="L289" s="764">
        <f t="shared" si="13"/>
        <v>0</v>
      </c>
      <c r="M289" s="764" t="e">
        <f t="shared" si="14"/>
        <v>#DIV/0!</v>
      </c>
    </row>
    <row r="290" spans="9:13" ht="13.5" thickBot="1">
      <c r="I290" s="1372">
        <f t="shared" si="12"/>
        <v>45661</v>
      </c>
      <c r="J290" s="1373"/>
      <c r="K290" s="1373"/>
      <c r="L290" s="764">
        <f t="shared" si="13"/>
        <v>0</v>
      </c>
      <c r="M290" s="764" t="e">
        <f t="shared" si="14"/>
        <v>#DIV/0!</v>
      </c>
    </row>
    <row r="291" spans="9:13" ht="13.5" thickBot="1">
      <c r="I291" s="1372">
        <f t="shared" si="12"/>
        <v>45662</v>
      </c>
      <c r="J291" s="1373"/>
      <c r="K291" s="1373"/>
      <c r="L291" s="764">
        <f t="shared" si="13"/>
        <v>0</v>
      </c>
      <c r="M291" s="764" t="e">
        <f t="shared" si="14"/>
        <v>#DIV/0!</v>
      </c>
    </row>
    <row r="292" spans="9:13" ht="13.5" thickBot="1">
      <c r="I292" s="1372">
        <f t="shared" si="12"/>
        <v>45663</v>
      </c>
      <c r="J292" s="1373"/>
      <c r="K292" s="1373"/>
      <c r="L292" s="764">
        <f t="shared" si="13"/>
        <v>0</v>
      </c>
      <c r="M292" s="764" t="e">
        <f t="shared" si="14"/>
        <v>#DIV/0!</v>
      </c>
    </row>
    <row r="293" spans="9:13" ht="13.5" thickBot="1">
      <c r="I293" s="1372">
        <f t="shared" si="12"/>
        <v>45664</v>
      </c>
      <c r="J293" s="1373"/>
      <c r="K293" s="1373"/>
      <c r="L293" s="764">
        <f t="shared" si="13"/>
        <v>0</v>
      </c>
      <c r="M293" s="764" t="e">
        <f t="shared" si="14"/>
        <v>#DIV/0!</v>
      </c>
    </row>
    <row r="294" spans="9:13" ht="13.5" thickBot="1">
      <c r="I294" s="1372">
        <f t="shared" si="12"/>
        <v>45665</v>
      </c>
      <c r="J294" s="1373"/>
      <c r="K294" s="1373"/>
      <c r="L294" s="764">
        <f t="shared" si="13"/>
        <v>0</v>
      </c>
      <c r="M294" s="764" t="e">
        <f t="shared" si="14"/>
        <v>#DIV/0!</v>
      </c>
    </row>
    <row r="295" spans="9:13" ht="13.5" thickBot="1">
      <c r="I295" s="1372">
        <f t="shared" si="12"/>
        <v>45666</v>
      </c>
      <c r="J295" s="1373"/>
      <c r="K295" s="1373"/>
      <c r="L295" s="764">
        <f t="shared" si="13"/>
        <v>0</v>
      </c>
      <c r="M295" s="764" t="e">
        <f t="shared" si="14"/>
        <v>#DIV/0!</v>
      </c>
    </row>
    <row r="296" spans="9:13" ht="13.5" thickBot="1">
      <c r="I296" s="1372">
        <f t="shared" si="12"/>
        <v>45667</v>
      </c>
      <c r="J296" s="1373"/>
      <c r="K296" s="1373"/>
      <c r="L296" s="764">
        <f t="shared" si="13"/>
        <v>0</v>
      </c>
      <c r="M296" s="764" t="e">
        <f t="shared" si="14"/>
        <v>#DIV/0!</v>
      </c>
    </row>
    <row r="297" spans="9:13" ht="13.5" thickBot="1">
      <c r="I297" s="1372">
        <f t="shared" si="12"/>
        <v>45668</v>
      </c>
      <c r="J297" s="1373"/>
      <c r="K297" s="1373"/>
      <c r="L297" s="764">
        <f t="shared" si="13"/>
        <v>0</v>
      </c>
      <c r="M297" s="764" t="e">
        <f t="shared" si="14"/>
        <v>#DIV/0!</v>
      </c>
    </row>
    <row r="298" spans="9:13" ht="13.5" thickBot="1">
      <c r="I298" s="1372">
        <f t="shared" si="12"/>
        <v>45669</v>
      </c>
      <c r="J298" s="1373"/>
      <c r="K298" s="1373"/>
      <c r="L298" s="764">
        <f t="shared" si="13"/>
        <v>0</v>
      </c>
      <c r="M298" s="764" t="e">
        <f t="shared" si="14"/>
        <v>#DIV/0!</v>
      </c>
    </row>
    <row r="299" spans="9:13" ht="13.5" thickBot="1">
      <c r="I299" s="1372">
        <f t="shared" si="12"/>
        <v>45670</v>
      </c>
      <c r="J299" s="1373"/>
      <c r="K299" s="1373"/>
      <c r="L299" s="764">
        <f t="shared" si="13"/>
        <v>0</v>
      </c>
      <c r="M299" s="764" t="e">
        <f t="shared" si="14"/>
        <v>#DIV/0!</v>
      </c>
    </row>
    <row r="300" spans="9:13" ht="13.5" thickBot="1">
      <c r="I300" s="1372">
        <f t="shared" si="12"/>
        <v>45671</v>
      </c>
      <c r="J300" s="1373"/>
      <c r="K300" s="1373"/>
      <c r="L300" s="764">
        <f t="shared" si="13"/>
        <v>0</v>
      </c>
      <c r="M300" s="764" t="e">
        <f t="shared" si="14"/>
        <v>#DIV/0!</v>
      </c>
    </row>
    <row r="301" spans="9:13" ht="13.5" thickBot="1">
      <c r="I301" s="1372">
        <f t="shared" si="12"/>
        <v>45672</v>
      </c>
      <c r="J301" s="1373"/>
      <c r="K301" s="1373"/>
      <c r="L301" s="764">
        <f t="shared" si="13"/>
        <v>0</v>
      </c>
      <c r="M301" s="764" t="e">
        <f t="shared" si="14"/>
        <v>#DIV/0!</v>
      </c>
    </row>
    <row r="302" spans="9:13" ht="13.5" thickBot="1">
      <c r="I302" s="1372">
        <f t="shared" si="12"/>
        <v>45673</v>
      </c>
      <c r="J302" s="1373"/>
      <c r="K302" s="1373"/>
      <c r="L302" s="764">
        <f t="shared" si="13"/>
        <v>0</v>
      </c>
      <c r="M302" s="764" t="e">
        <f t="shared" si="14"/>
        <v>#DIV/0!</v>
      </c>
    </row>
    <row r="303" spans="9:13" ht="13.5" thickBot="1">
      <c r="I303" s="1372">
        <f t="shared" si="12"/>
        <v>45674</v>
      </c>
      <c r="J303" s="1373"/>
      <c r="K303" s="1373"/>
      <c r="L303" s="764">
        <f t="shared" si="13"/>
        <v>0</v>
      </c>
      <c r="M303" s="764" t="e">
        <f t="shared" si="14"/>
        <v>#DIV/0!</v>
      </c>
    </row>
    <row r="304" spans="9:13" ht="13.5" thickBot="1">
      <c r="I304" s="1372">
        <f t="shared" si="12"/>
        <v>45675</v>
      </c>
      <c r="J304" s="1373"/>
      <c r="K304" s="1373"/>
      <c r="L304" s="764">
        <f t="shared" si="13"/>
        <v>0</v>
      </c>
      <c r="M304" s="764" t="e">
        <f t="shared" si="14"/>
        <v>#DIV/0!</v>
      </c>
    </row>
    <row r="305" spans="9:13" ht="13.5" thickBot="1">
      <c r="I305" s="1372">
        <f t="shared" si="12"/>
        <v>45676</v>
      </c>
      <c r="J305" s="1373"/>
      <c r="K305" s="1373"/>
      <c r="L305" s="764">
        <f t="shared" si="13"/>
        <v>0</v>
      </c>
      <c r="M305" s="764" t="e">
        <f t="shared" si="14"/>
        <v>#DIV/0!</v>
      </c>
    </row>
    <row r="306" spans="9:13" ht="13.5" thickBot="1">
      <c r="I306" s="1372">
        <f t="shared" si="12"/>
        <v>45677</v>
      </c>
      <c r="J306" s="1373"/>
      <c r="K306" s="1373"/>
      <c r="L306" s="764">
        <f t="shared" si="13"/>
        <v>0</v>
      </c>
      <c r="M306" s="764" t="e">
        <f t="shared" si="14"/>
        <v>#DIV/0!</v>
      </c>
    </row>
    <row r="307" spans="9:13" ht="13.5" thickBot="1">
      <c r="I307" s="1372">
        <f t="shared" si="12"/>
        <v>45678</v>
      </c>
      <c r="J307" s="1373"/>
      <c r="K307" s="1373"/>
      <c r="L307" s="764">
        <f t="shared" si="13"/>
        <v>0</v>
      </c>
      <c r="M307" s="764" t="e">
        <f t="shared" si="14"/>
        <v>#DIV/0!</v>
      </c>
    </row>
    <row r="308" spans="9:13" ht="13.5" thickBot="1">
      <c r="I308" s="1372">
        <f t="shared" si="12"/>
        <v>45679</v>
      </c>
      <c r="J308" s="1373"/>
      <c r="K308" s="1373"/>
      <c r="L308" s="764">
        <f t="shared" si="13"/>
        <v>0</v>
      </c>
      <c r="M308" s="764" t="e">
        <f t="shared" si="14"/>
        <v>#DIV/0!</v>
      </c>
    </row>
    <row r="309" spans="9:13" ht="13.5" thickBot="1">
      <c r="I309" s="1372">
        <f t="shared" si="12"/>
        <v>45680</v>
      </c>
      <c r="J309" s="1373"/>
      <c r="K309" s="1373"/>
      <c r="L309" s="764">
        <f t="shared" si="13"/>
        <v>0</v>
      </c>
      <c r="M309" s="764" t="e">
        <f t="shared" si="14"/>
        <v>#DIV/0!</v>
      </c>
    </row>
    <row r="310" spans="9:13" ht="13.5" thickBot="1">
      <c r="I310" s="1372">
        <f t="shared" si="12"/>
        <v>45681</v>
      </c>
      <c r="J310" s="1373"/>
      <c r="K310" s="1373"/>
      <c r="L310" s="764">
        <f t="shared" si="13"/>
        <v>0</v>
      </c>
      <c r="M310" s="764" t="e">
        <f t="shared" si="14"/>
        <v>#DIV/0!</v>
      </c>
    </row>
    <row r="311" spans="9:13" ht="13.5" thickBot="1">
      <c r="I311" s="1372">
        <f t="shared" si="12"/>
        <v>45682</v>
      </c>
      <c r="J311" s="1373"/>
      <c r="K311" s="1373"/>
      <c r="L311" s="764">
        <f t="shared" si="13"/>
        <v>0</v>
      </c>
      <c r="M311" s="764" t="e">
        <f t="shared" si="14"/>
        <v>#DIV/0!</v>
      </c>
    </row>
    <row r="312" spans="9:13" ht="13.5" thickBot="1">
      <c r="I312" s="1372">
        <f t="shared" si="12"/>
        <v>45683</v>
      </c>
      <c r="J312" s="1373"/>
      <c r="K312" s="1373"/>
      <c r="L312" s="764">
        <f t="shared" si="13"/>
        <v>0</v>
      </c>
      <c r="M312" s="764" t="e">
        <f t="shared" si="14"/>
        <v>#DIV/0!</v>
      </c>
    </row>
    <row r="313" spans="9:13" ht="13.5" thickBot="1">
      <c r="I313" s="1372">
        <f t="shared" si="12"/>
        <v>45684</v>
      </c>
      <c r="J313" s="1373"/>
      <c r="K313" s="1373"/>
      <c r="L313" s="764">
        <f t="shared" si="13"/>
        <v>0</v>
      </c>
      <c r="M313" s="764" t="e">
        <f t="shared" si="14"/>
        <v>#DIV/0!</v>
      </c>
    </row>
    <row r="314" spans="9:13" ht="13.5" thickBot="1">
      <c r="I314" s="1372">
        <f t="shared" si="12"/>
        <v>45685</v>
      </c>
      <c r="J314" s="1373"/>
      <c r="K314" s="1373"/>
      <c r="L314" s="764">
        <f t="shared" si="13"/>
        <v>0</v>
      </c>
      <c r="M314" s="764" t="e">
        <f t="shared" si="14"/>
        <v>#DIV/0!</v>
      </c>
    </row>
    <row r="315" spans="9:13" ht="13.5" thickBot="1">
      <c r="I315" s="1372">
        <f t="shared" si="12"/>
        <v>45686</v>
      </c>
      <c r="J315" s="1373"/>
      <c r="K315" s="1373"/>
      <c r="L315" s="764">
        <f t="shared" si="13"/>
        <v>0</v>
      </c>
      <c r="M315" s="764" t="e">
        <f t="shared" si="14"/>
        <v>#DIV/0!</v>
      </c>
    </row>
    <row r="316" spans="9:13" ht="13.5" thickBot="1">
      <c r="I316" s="1372">
        <f t="shared" si="12"/>
        <v>45687</v>
      </c>
      <c r="J316" s="1373"/>
      <c r="K316" s="1373"/>
      <c r="L316" s="764">
        <f t="shared" si="13"/>
        <v>0</v>
      </c>
      <c r="M316" s="764" t="e">
        <f t="shared" si="14"/>
        <v>#DIV/0!</v>
      </c>
    </row>
    <row r="317" spans="9:13" ht="13.5" thickBot="1">
      <c r="I317" s="1372">
        <f t="shared" si="12"/>
        <v>45688</v>
      </c>
      <c r="J317" s="1373"/>
      <c r="K317" s="1373"/>
      <c r="L317" s="764">
        <f t="shared" si="13"/>
        <v>0</v>
      </c>
      <c r="M317" s="764" t="e">
        <f t="shared" si="14"/>
        <v>#DIV/0!</v>
      </c>
    </row>
    <row r="318" spans="9:13" ht="13.5" thickBot="1">
      <c r="I318" s="1372">
        <f t="shared" si="12"/>
        <v>45689</v>
      </c>
      <c r="J318" s="1373"/>
      <c r="K318" s="1373"/>
      <c r="L318" s="764">
        <f t="shared" si="13"/>
        <v>0</v>
      </c>
      <c r="M318" s="764" t="e">
        <f t="shared" si="14"/>
        <v>#DIV/0!</v>
      </c>
    </row>
    <row r="319" spans="9:13" ht="13.5" thickBot="1">
      <c r="I319" s="1372">
        <f t="shared" si="12"/>
        <v>45690</v>
      </c>
      <c r="J319" s="1373"/>
      <c r="K319" s="1373"/>
      <c r="L319" s="764">
        <f t="shared" si="13"/>
        <v>0</v>
      </c>
      <c r="M319" s="764" t="e">
        <f t="shared" si="14"/>
        <v>#DIV/0!</v>
      </c>
    </row>
    <row r="320" spans="9:13" ht="13.5" thickBot="1">
      <c r="I320" s="1372">
        <f t="shared" si="12"/>
        <v>45691</v>
      </c>
      <c r="J320" s="1373"/>
      <c r="K320" s="1373"/>
      <c r="L320" s="764">
        <f t="shared" si="13"/>
        <v>0</v>
      </c>
      <c r="M320" s="764" t="e">
        <f t="shared" si="14"/>
        <v>#DIV/0!</v>
      </c>
    </row>
    <row r="321" spans="9:13" ht="13.5" thickBot="1">
      <c r="I321" s="1372">
        <f t="shared" si="12"/>
        <v>45692</v>
      </c>
      <c r="J321" s="1373"/>
      <c r="K321" s="1373"/>
      <c r="L321" s="764">
        <f t="shared" si="13"/>
        <v>0</v>
      </c>
      <c r="M321" s="764" t="e">
        <f t="shared" si="14"/>
        <v>#DIV/0!</v>
      </c>
    </row>
    <row r="322" spans="9:13" ht="13.5" thickBot="1">
      <c r="I322" s="1372">
        <f t="shared" si="12"/>
        <v>45693</v>
      </c>
      <c r="J322" s="1373"/>
      <c r="K322" s="1373"/>
      <c r="L322" s="764">
        <f t="shared" si="13"/>
        <v>0</v>
      </c>
      <c r="M322" s="764" t="e">
        <f t="shared" si="14"/>
        <v>#DIV/0!</v>
      </c>
    </row>
    <row r="323" spans="9:13" ht="13.5" thickBot="1">
      <c r="I323" s="1372">
        <f t="shared" si="12"/>
        <v>45694</v>
      </c>
      <c r="J323" s="1373"/>
      <c r="K323" s="1373"/>
      <c r="L323" s="764">
        <f t="shared" si="13"/>
        <v>0</v>
      </c>
      <c r="M323" s="764" t="e">
        <f t="shared" si="14"/>
        <v>#DIV/0!</v>
      </c>
    </row>
    <row r="324" spans="9:13" ht="13.5" thickBot="1">
      <c r="I324" s="1372">
        <f t="shared" si="12"/>
        <v>45695</v>
      </c>
      <c r="J324" s="1373"/>
      <c r="K324" s="1373"/>
      <c r="L324" s="764">
        <f t="shared" si="13"/>
        <v>0</v>
      </c>
      <c r="M324" s="764" t="e">
        <f t="shared" si="14"/>
        <v>#DIV/0!</v>
      </c>
    </row>
    <row r="325" spans="9:13" ht="13.5" thickBot="1">
      <c r="I325" s="1372">
        <f t="shared" si="12"/>
        <v>45696</v>
      </c>
      <c r="J325" s="1373"/>
      <c r="K325" s="1373"/>
      <c r="L325" s="764">
        <f t="shared" si="13"/>
        <v>0</v>
      </c>
      <c r="M325" s="764" t="e">
        <f t="shared" si="14"/>
        <v>#DIV/0!</v>
      </c>
    </row>
    <row r="326" spans="9:13" ht="13.5" thickBot="1">
      <c r="I326" s="1372">
        <f t="shared" si="12"/>
        <v>45697</v>
      </c>
      <c r="J326" s="1373"/>
      <c r="K326" s="1373"/>
      <c r="L326" s="764">
        <f t="shared" si="13"/>
        <v>0</v>
      </c>
      <c r="M326" s="764" t="e">
        <f t="shared" si="14"/>
        <v>#DIV/0!</v>
      </c>
    </row>
    <row r="327" spans="9:13" ht="13.5" thickBot="1">
      <c r="I327" s="1372">
        <f t="shared" si="12"/>
        <v>45698</v>
      </c>
      <c r="J327" s="1373"/>
      <c r="K327" s="1373"/>
      <c r="L327" s="764">
        <f t="shared" si="13"/>
        <v>0</v>
      </c>
      <c r="M327" s="764" t="e">
        <f t="shared" si="14"/>
        <v>#DIV/0!</v>
      </c>
    </row>
    <row r="328" spans="9:13" ht="13.5" thickBot="1">
      <c r="I328" s="1372">
        <f t="shared" si="12"/>
        <v>45699</v>
      </c>
      <c r="J328" s="1373"/>
      <c r="K328" s="1373"/>
      <c r="L328" s="764">
        <f t="shared" si="13"/>
        <v>0</v>
      </c>
      <c r="M328" s="764" t="e">
        <f t="shared" si="14"/>
        <v>#DIV/0!</v>
      </c>
    </row>
    <row r="329" spans="9:13" ht="13.5" thickBot="1">
      <c r="I329" s="1372">
        <f t="shared" si="12"/>
        <v>45700</v>
      </c>
      <c r="J329" s="1373"/>
      <c r="K329" s="1373"/>
      <c r="L329" s="764">
        <f t="shared" si="13"/>
        <v>0</v>
      </c>
      <c r="M329" s="764" t="e">
        <f t="shared" si="14"/>
        <v>#DIV/0!</v>
      </c>
    </row>
    <row r="330" spans="9:13" ht="13.5" thickBot="1">
      <c r="I330" s="1372">
        <f t="shared" si="12"/>
        <v>45701</v>
      </c>
      <c r="J330" s="1373"/>
      <c r="K330" s="1373"/>
      <c r="L330" s="764">
        <f t="shared" si="13"/>
        <v>0</v>
      </c>
      <c r="M330" s="764" t="e">
        <f t="shared" si="14"/>
        <v>#DIV/0!</v>
      </c>
    </row>
    <row r="331" spans="9:13" ht="13.5" thickBot="1">
      <c r="I331" s="1372">
        <f t="shared" si="12"/>
        <v>45702</v>
      </c>
      <c r="J331" s="1373"/>
      <c r="K331" s="1373"/>
      <c r="L331" s="764">
        <f t="shared" si="13"/>
        <v>0</v>
      </c>
      <c r="M331" s="764" t="e">
        <f t="shared" si="14"/>
        <v>#DIV/0!</v>
      </c>
    </row>
    <row r="332" spans="9:13" ht="13.5" thickBot="1">
      <c r="I332" s="1372">
        <f t="shared" si="12"/>
        <v>45703</v>
      </c>
      <c r="J332" s="1373"/>
      <c r="K332" s="1373"/>
      <c r="L332" s="764">
        <f t="shared" si="13"/>
        <v>0</v>
      </c>
      <c r="M332" s="764" t="e">
        <f t="shared" si="14"/>
        <v>#DIV/0!</v>
      </c>
    </row>
    <row r="333" spans="9:13" ht="13.5" thickBot="1">
      <c r="I333" s="1372">
        <f t="shared" ref="I333:I377" si="15">I332+1</f>
        <v>45704</v>
      </c>
      <c r="J333" s="1373"/>
      <c r="K333" s="1373"/>
      <c r="L333" s="764">
        <f t="shared" ref="L333:L377" si="16">ABS(K333-J333)</f>
        <v>0</v>
      </c>
      <c r="M333" s="764" t="e">
        <f t="shared" ref="M333:M377" si="17">L333*(J333/SUM($J$12:$J$377))</f>
        <v>#DIV/0!</v>
      </c>
    </row>
    <row r="334" spans="9:13" ht="13.5" thickBot="1">
      <c r="I334" s="1372">
        <f t="shared" si="15"/>
        <v>45705</v>
      </c>
      <c r="J334" s="1373"/>
      <c r="K334" s="1373"/>
      <c r="L334" s="764">
        <f t="shared" si="16"/>
        <v>0</v>
      </c>
      <c r="M334" s="764" t="e">
        <f t="shared" si="17"/>
        <v>#DIV/0!</v>
      </c>
    </row>
    <row r="335" spans="9:13" ht="13.5" thickBot="1">
      <c r="I335" s="1372">
        <f t="shared" si="15"/>
        <v>45706</v>
      </c>
      <c r="J335" s="1373"/>
      <c r="K335" s="1373"/>
      <c r="L335" s="764">
        <f t="shared" si="16"/>
        <v>0</v>
      </c>
      <c r="M335" s="764" t="e">
        <f t="shared" si="17"/>
        <v>#DIV/0!</v>
      </c>
    </row>
    <row r="336" spans="9:13" ht="13.5" thickBot="1">
      <c r="I336" s="1372">
        <f t="shared" si="15"/>
        <v>45707</v>
      </c>
      <c r="J336" s="1373"/>
      <c r="K336" s="1373"/>
      <c r="L336" s="764">
        <f t="shared" si="16"/>
        <v>0</v>
      </c>
      <c r="M336" s="764" t="e">
        <f t="shared" si="17"/>
        <v>#DIV/0!</v>
      </c>
    </row>
    <row r="337" spans="9:13" ht="13.5" thickBot="1">
      <c r="I337" s="1372">
        <f t="shared" si="15"/>
        <v>45708</v>
      </c>
      <c r="J337" s="1373"/>
      <c r="K337" s="1373"/>
      <c r="L337" s="764">
        <f t="shared" si="16"/>
        <v>0</v>
      </c>
      <c r="M337" s="764" t="e">
        <f t="shared" si="17"/>
        <v>#DIV/0!</v>
      </c>
    </row>
    <row r="338" spans="9:13" ht="13.5" thickBot="1">
      <c r="I338" s="1372">
        <f t="shared" si="15"/>
        <v>45709</v>
      </c>
      <c r="J338" s="1373"/>
      <c r="K338" s="1373"/>
      <c r="L338" s="764">
        <f t="shared" si="16"/>
        <v>0</v>
      </c>
      <c r="M338" s="764" t="e">
        <f t="shared" si="17"/>
        <v>#DIV/0!</v>
      </c>
    </row>
    <row r="339" spans="9:13" ht="13.5" thickBot="1">
      <c r="I339" s="1372">
        <f t="shared" si="15"/>
        <v>45710</v>
      </c>
      <c r="J339" s="1373"/>
      <c r="K339" s="1373"/>
      <c r="L339" s="764">
        <f t="shared" si="16"/>
        <v>0</v>
      </c>
      <c r="M339" s="764" t="e">
        <f t="shared" si="17"/>
        <v>#DIV/0!</v>
      </c>
    </row>
    <row r="340" spans="9:13" ht="13.5" thickBot="1">
      <c r="I340" s="1372">
        <f t="shared" si="15"/>
        <v>45711</v>
      </c>
      <c r="J340" s="1373"/>
      <c r="K340" s="1373"/>
      <c r="L340" s="764">
        <f t="shared" si="16"/>
        <v>0</v>
      </c>
      <c r="M340" s="764" t="e">
        <f t="shared" si="17"/>
        <v>#DIV/0!</v>
      </c>
    </row>
    <row r="341" spans="9:13" ht="13.5" thickBot="1">
      <c r="I341" s="1372">
        <f t="shared" si="15"/>
        <v>45712</v>
      </c>
      <c r="J341" s="1373"/>
      <c r="K341" s="1373"/>
      <c r="L341" s="764">
        <f t="shared" si="16"/>
        <v>0</v>
      </c>
      <c r="M341" s="764" t="e">
        <f t="shared" si="17"/>
        <v>#DIV/0!</v>
      </c>
    </row>
    <row r="342" spans="9:13" ht="13.5" thickBot="1">
      <c r="I342" s="1372">
        <f t="shared" si="15"/>
        <v>45713</v>
      </c>
      <c r="J342" s="1373"/>
      <c r="K342" s="1373"/>
      <c r="L342" s="764">
        <f t="shared" si="16"/>
        <v>0</v>
      </c>
      <c r="M342" s="764" t="e">
        <f t="shared" si="17"/>
        <v>#DIV/0!</v>
      </c>
    </row>
    <row r="343" spans="9:13" ht="13.5" thickBot="1">
      <c r="I343" s="1372">
        <f t="shared" si="15"/>
        <v>45714</v>
      </c>
      <c r="J343" s="1373"/>
      <c r="K343" s="1373"/>
      <c r="L343" s="764">
        <f t="shared" si="16"/>
        <v>0</v>
      </c>
      <c r="M343" s="764" t="e">
        <f t="shared" si="17"/>
        <v>#DIV/0!</v>
      </c>
    </row>
    <row r="344" spans="9:13" ht="13.5" thickBot="1">
      <c r="I344" s="1372">
        <f t="shared" si="15"/>
        <v>45715</v>
      </c>
      <c r="J344" s="1373"/>
      <c r="K344" s="1373"/>
      <c r="L344" s="764">
        <f t="shared" si="16"/>
        <v>0</v>
      </c>
      <c r="M344" s="764" t="e">
        <f t="shared" si="17"/>
        <v>#DIV/0!</v>
      </c>
    </row>
    <row r="345" spans="9:13" ht="13.5" thickBot="1">
      <c r="I345" s="1372">
        <f t="shared" si="15"/>
        <v>45716</v>
      </c>
      <c r="J345" s="1373"/>
      <c r="K345" s="1373"/>
      <c r="L345" s="764">
        <f t="shared" si="16"/>
        <v>0</v>
      </c>
      <c r="M345" s="764" t="e">
        <f t="shared" si="17"/>
        <v>#DIV/0!</v>
      </c>
    </row>
    <row r="346" spans="9:13" ht="13.5" thickBot="1">
      <c r="I346" s="1372">
        <f t="shared" si="15"/>
        <v>45717</v>
      </c>
      <c r="J346" s="1373"/>
      <c r="K346" s="1373"/>
      <c r="L346" s="764">
        <f t="shared" si="16"/>
        <v>0</v>
      </c>
      <c r="M346" s="764" t="e">
        <f t="shared" si="17"/>
        <v>#DIV/0!</v>
      </c>
    </row>
    <row r="347" spans="9:13" ht="13.5" thickBot="1">
      <c r="I347" s="1372">
        <f t="shared" si="15"/>
        <v>45718</v>
      </c>
      <c r="J347" s="1373"/>
      <c r="K347" s="1373"/>
      <c r="L347" s="764">
        <f t="shared" si="16"/>
        <v>0</v>
      </c>
      <c r="M347" s="764" t="e">
        <f t="shared" si="17"/>
        <v>#DIV/0!</v>
      </c>
    </row>
    <row r="348" spans="9:13" ht="13.5" thickBot="1">
      <c r="I348" s="1372">
        <f t="shared" si="15"/>
        <v>45719</v>
      </c>
      <c r="J348" s="1373"/>
      <c r="K348" s="1373"/>
      <c r="L348" s="764">
        <f t="shared" si="16"/>
        <v>0</v>
      </c>
      <c r="M348" s="764" t="e">
        <f t="shared" si="17"/>
        <v>#DIV/0!</v>
      </c>
    </row>
    <row r="349" spans="9:13" ht="13.5" thickBot="1">
      <c r="I349" s="1372">
        <f t="shared" si="15"/>
        <v>45720</v>
      </c>
      <c r="J349" s="1373"/>
      <c r="K349" s="1373"/>
      <c r="L349" s="764">
        <f t="shared" si="16"/>
        <v>0</v>
      </c>
      <c r="M349" s="764" t="e">
        <f t="shared" si="17"/>
        <v>#DIV/0!</v>
      </c>
    </row>
    <row r="350" spans="9:13" ht="13.5" thickBot="1">
      <c r="I350" s="1372">
        <f t="shared" si="15"/>
        <v>45721</v>
      </c>
      <c r="J350" s="1373"/>
      <c r="K350" s="1373"/>
      <c r="L350" s="764">
        <f t="shared" si="16"/>
        <v>0</v>
      </c>
      <c r="M350" s="764" t="e">
        <f t="shared" si="17"/>
        <v>#DIV/0!</v>
      </c>
    </row>
    <row r="351" spans="9:13" ht="13.5" thickBot="1">
      <c r="I351" s="1372">
        <f t="shared" si="15"/>
        <v>45722</v>
      </c>
      <c r="J351" s="1373"/>
      <c r="K351" s="1373"/>
      <c r="L351" s="764">
        <f t="shared" si="16"/>
        <v>0</v>
      </c>
      <c r="M351" s="764" t="e">
        <f t="shared" si="17"/>
        <v>#DIV/0!</v>
      </c>
    </row>
    <row r="352" spans="9:13" ht="13.5" thickBot="1">
      <c r="I352" s="1372">
        <f t="shared" si="15"/>
        <v>45723</v>
      </c>
      <c r="J352" s="1373"/>
      <c r="K352" s="1373"/>
      <c r="L352" s="764">
        <f t="shared" si="16"/>
        <v>0</v>
      </c>
      <c r="M352" s="764" t="e">
        <f t="shared" si="17"/>
        <v>#DIV/0!</v>
      </c>
    </row>
    <row r="353" spans="9:13" ht="13.5" thickBot="1">
      <c r="I353" s="1372">
        <f t="shared" si="15"/>
        <v>45724</v>
      </c>
      <c r="J353" s="1373"/>
      <c r="K353" s="1373"/>
      <c r="L353" s="764">
        <f t="shared" si="16"/>
        <v>0</v>
      </c>
      <c r="M353" s="764" t="e">
        <f t="shared" si="17"/>
        <v>#DIV/0!</v>
      </c>
    </row>
    <row r="354" spans="9:13" ht="13.5" thickBot="1">
      <c r="I354" s="1372">
        <f t="shared" si="15"/>
        <v>45725</v>
      </c>
      <c r="J354" s="1373"/>
      <c r="K354" s="1373"/>
      <c r="L354" s="764">
        <f t="shared" si="16"/>
        <v>0</v>
      </c>
      <c r="M354" s="764" t="e">
        <f t="shared" si="17"/>
        <v>#DIV/0!</v>
      </c>
    </row>
    <row r="355" spans="9:13" ht="13.5" thickBot="1">
      <c r="I355" s="1372">
        <f t="shared" si="15"/>
        <v>45726</v>
      </c>
      <c r="J355" s="1373"/>
      <c r="K355" s="1373"/>
      <c r="L355" s="764">
        <f t="shared" si="16"/>
        <v>0</v>
      </c>
      <c r="M355" s="764" t="e">
        <f t="shared" si="17"/>
        <v>#DIV/0!</v>
      </c>
    </row>
    <row r="356" spans="9:13" ht="13.5" thickBot="1">
      <c r="I356" s="1372">
        <f t="shared" si="15"/>
        <v>45727</v>
      </c>
      <c r="J356" s="1373"/>
      <c r="K356" s="1373"/>
      <c r="L356" s="764">
        <f t="shared" si="16"/>
        <v>0</v>
      </c>
      <c r="M356" s="764" t="e">
        <f t="shared" si="17"/>
        <v>#DIV/0!</v>
      </c>
    </row>
    <row r="357" spans="9:13" ht="13.5" thickBot="1">
      <c r="I357" s="1372">
        <f t="shared" si="15"/>
        <v>45728</v>
      </c>
      <c r="J357" s="1373"/>
      <c r="K357" s="1373"/>
      <c r="L357" s="764">
        <f t="shared" si="16"/>
        <v>0</v>
      </c>
      <c r="M357" s="764" t="e">
        <f t="shared" si="17"/>
        <v>#DIV/0!</v>
      </c>
    </row>
    <row r="358" spans="9:13" ht="13.5" thickBot="1">
      <c r="I358" s="1372">
        <f t="shared" si="15"/>
        <v>45729</v>
      </c>
      <c r="J358" s="1373"/>
      <c r="K358" s="1373"/>
      <c r="L358" s="764">
        <f t="shared" si="16"/>
        <v>0</v>
      </c>
      <c r="M358" s="764" t="e">
        <f t="shared" si="17"/>
        <v>#DIV/0!</v>
      </c>
    </row>
    <row r="359" spans="9:13" ht="13.5" thickBot="1">
      <c r="I359" s="1372">
        <f t="shared" si="15"/>
        <v>45730</v>
      </c>
      <c r="J359" s="1373"/>
      <c r="K359" s="1373"/>
      <c r="L359" s="764">
        <f t="shared" si="16"/>
        <v>0</v>
      </c>
      <c r="M359" s="764" t="e">
        <f t="shared" si="17"/>
        <v>#DIV/0!</v>
      </c>
    </row>
    <row r="360" spans="9:13" ht="13.5" thickBot="1">
      <c r="I360" s="1372">
        <f t="shared" si="15"/>
        <v>45731</v>
      </c>
      <c r="J360" s="1373"/>
      <c r="K360" s="1373"/>
      <c r="L360" s="764">
        <f t="shared" si="16"/>
        <v>0</v>
      </c>
      <c r="M360" s="764" t="e">
        <f t="shared" si="17"/>
        <v>#DIV/0!</v>
      </c>
    </row>
    <row r="361" spans="9:13" ht="13.5" thickBot="1">
      <c r="I361" s="1372">
        <f t="shared" si="15"/>
        <v>45732</v>
      </c>
      <c r="J361" s="1373"/>
      <c r="K361" s="1373"/>
      <c r="L361" s="764">
        <f t="shared" si="16"/>
        <v>0</v>
      </c>
      <c r="M361" s="764" t="e">
        <f t="shared" si="17"/>
        <v>#DIV/0!</v>
      </c>
    </row>
    <row r="362" spans="9:13" ht="13.5" thickBot="1">
      <c r="I362" s="1372">
        <f t="shared" si="15"/>
        <v>45733</v>
      </c>
      <c r="J362" s="1373"/>
      <c r="K362" s="1373"/>
      <c r="L362" s="764">
        <f t="shared" si="16"/>
        <v>0</v>
      </c>
      <c r="M362" s="764" t="e">
        <f t="shared" si="17"/>
        <v>#DIV/0!</v>
      </c>
    </row>
    <row r="363" spans="9:13" ht="13.5" thickBot="1">
      <c r="I363" s="1372">
        <f t="shared" si="15"/>
        <v>45734</v>
      </c>
      <c r="J363" s="1373"/>
      <c r="K363" s="1373"/>
      <c r="L363" s="764">
        <f t="shared" si="16"/>
        <v>0</v>
      </c>
      <c r="M363" s="764" t="e">
        <f t="shared" si="17"/>
        <v>#DIV/0!</v>
      </c>
    </row>
    <row r="364" spans="9:13" ht="13.5" thickBot="1">
      <c r="I364" s="1372">
        <f t="shared" si="15"/>
        <v>45735</v>
      </c>
      <c r="J364" s="1373"/>
      <c r="K364" s="1373"/>
      <c r="L364" s="764">
        <f t="shared" si="16"/>
        <v>0</v>
      </c>
      <c r="M364" s="764" t="e">
        <f t="shared" si="17"/>
        <v>#DIV/0!</v>
      </c>
    </row>
    <row r="365" spans="9:13" ht="13.5" thickBot="1">
      <c r="I365" s="1372">
        <f t="shared" si="15"/>
        <v>45736</v>
      </c>
      <c r="J365" s="1373"/>
      <c r="K365" s="1373"/>
      <c r="L365" s="764">
        <f t="shared" si="16"/>
        <v>0</v>
      </c>
      <c r="M365" s="764" t="e">
        <f t="shared" si="17"/>
        <v>#DIV/0!</v>
      </c>
    </row>
    <row r="366" spans="9:13" ht="13.5" thickBot="1">
      <c r="I366" s="1372">
        <f t="shared" si="15"/>
        <v>45737</v>
      </c>
      <c r="J366" s="1373"/>
      <c r="K366" s="1373"/>
      <c r="L366" s="764">
        <f t="shared" si="16"/>
        <v>0</v>
      </c>
      <c r="M366" s="764" t="e">
        <f t="shared" si="17"/>
        <v>#DIV/0!</v>
      </c>
    </row>
    <row r="367" spans="9:13" ht="13.5" thickBot="1">
      <c r="I367" s="1372">
        <f t="shared" si="15"/>
        <v>45738</v>
      </c>
      <c r="J367" s="1373"/>
      <c r="K367" s="1373"/>
      <c r="L367" s="764">
        <f t="shared" si="16"/>
        <v>0</v>
      </c>
      <c r="M367" s="764" t="e">
        <f t="shared" si="17"/>
        <v>#DIV/0!</v>
      </c>
    </row>
    <row r="368" spans="9:13" ht="13.5" thickBot="1">
      <c r="I368" s="1372">
        <f t="shared" si="15"/>
        <v>45739</v>
      </c>
      <c r="J368" s="1373"/>
      <c r="K368" s="1373"/>
      <c r="L368" s="764">
        <f t="shared" si="16"/>
        <v>0</v>
      </c>
      <c r="M368" s="764" t="e">
        <f t="shared" si="17"/>
        <v>#DIV/0!</v>
      </c>
    </row>
    <row r="369" spans="9:13" ht="13.5" thickBot="1">
      <c r="I369" s="1372">
        <f t="shared" si="15"/>
        <v>45740</v>
      </c>
      <c r="J369" s="1373"/>
      <c r="K369" s="1373"/>
      <c r="L369" s="764">
        <f t="shared" si="16"/>
        <v>0</v>
      </c>
      <c r="M369" s="764" t="e">
        <f t="shared" si="17"/>
        <v>#DIV/0!</v>
      </c>
    </row>
    <row r="370" spans="9:13" ht="13.5" thickBot="1">
      <c r="I370" s="1372">
        <f t="shared" si="15"/>
        <v>45741</v>
      </c>
      <c r="J370" s="1373"/>
      <c r="K370" s="1373"/>
      <c r="L370" s="764">
        <f t="shared" si="16"/>
        <v>0</v>
      </c>
      <c r="M370" s="764" t="e">
        <f t="shared" si="17"/>
        <v>#DIV/0!</v>
      </c>
    </row>
    <row r="371" spans="9:13" ht="13.5" thickBot="1">
      <c r="I371" s="1372">
        <f t="shared" si="15"/>
        <v>45742</v>
      </c>
      <c r="J371" s="1373"/>
      <c r="K371" s="1373"/>
      <c r="L371" s="764">
        <f t="shared" si="16"/>
        <v>0</v>
      </c>
      <c r="M371" s="764" t="e">
        <f t="shared" si="17"/>
        <v>#DIV/0!</v>
      </c>
    </row>
    <row r="372" spans="9:13" ht="13.5" thickBot="1">
      <c r="I372" s="1372">
        <f t="shared" si="15"/>
        <v>45743</v>
      </c>
      <c r="J372" s="1373"/>
      <c r="K372" s="1373"/>
      <c r="L372" s="764">
        <f t="shared" si="16"/>
        <v>0</v>
      </c>
      <c r="M372" s="764" t="e">
        <f t="shared" si="17"/>
        <v>#DIV/0!</v>
      </c>
    </row>
    <row r="373" spans="9:13" ht="13.5" thickBot="1">
      <c r="I373" s="1372">
        <f t="shared" si="15"/>
        <v>45744</v>
      </c>
      <c r="J373" s="1373"/>
      <c r="K373" s="1373"/>
      <c r="L373" s="764">
        <f t="shared" si="16"/>
        <v>0</v>
      </c>
      <c r="M373" s="764" t="e">
        <f t="shared" si="17"/>
        <v>#DIV/0!</v>
      </c>
    </row>
    <row r="374" spans="9:13" ht="13.5" thickBot="1">
      <c r="I374" s="1372">
        <f t="shared" si="15"/>
        <v>45745</v>
      </c>
      <c r="J374" s="1373"/>
      <c r="K374" s="1373"/>
      <c r="L374" s="764">
        <f t="shared" si="16"/>
        <v>0</v>
      </c>
      <c r="M374" s="764" t="e">
        <f t="shared" si="17"/>
        <v>#DIV/0!</v>
      </c>
    </row>
    <row r="375" spans="9:13" ht="13.5" thickBot="1">
      <c r="I375" s="1372">
        <f t="shared" si="15"/>
        <v>45746</v>
      </c>
      <c r="J375" s="1373"/>
      <c r="K375" s="1373"/>
      <c r="L375" s="764">
        <f t="shared" si="16"/>
        <v>0</v>
      </c>
      <c r="M375" s="764" t="e">
        <f t="shared" si="17"/>
        <v>#DIV/0!</v>
      </c>
    </row>
    <row r="376" spans="9:13" ht="13.5" thickBot="1">
      <c r="I376" s="1372">
        <f t="shared" si="15"/>
        <v>45747</v>
      </c>
      <c r="J376" s="1373"/>
      <c r="K376" s="1373"/>
      <c r="L376" s="764">
        <f t="shared" si="16"/>
        <v>0</v>
      </c>
      <c r="M376" s="764" t="e">
        <f t="shared" si="17"/>
        <v>#DIV/0!</v>
      </c>
    </row>
    <row r="377" spans="9:13" ht="13.5" thickBot="1">
      <c r="I377" s="1372">
        <f t="shared" si="15"/>
        <v>45748</v>
      </c>
      <c r="J377" s="1379"/>
      <c r="K377" s="1379"/>
      <c r="L377" s="764">
        <f t="shared" si="16"/>
        <v>0</v>
      </c>
      <c r="M377" s="1380" t="e">
        <f t="shared" si="17"/>
        <v>#DIV/0!</v>
      </c>
    </row>
  </sheetData>
  <mergeCells count="5">
    <mergeCell ref="B26:C30"/>
    <mergeCell ref="O8:P8"/>
    <mergeCell ref="B9:B11"/>
    <mergeCell ref="I9:I11"/>
    <mergeCell ref="I8:M8"/>
  </mergeCells>
  <phoneticPr fontId="48" type="noConversion"/>
  <pageMargins left="0.23622047244094491" right="0.23622047244094491" top="0.74803149606299213" bottom="0.74803149606299213" header="0.31496062992125984" footer="0.31496062992125984"/>
  <pageSetup paperSize="8" scale="42" fitToHeight="0" orientation="portrait" r:id="rId1"/>
  <headerFooter>
    <oddFooter>&amp;C_x000D_&amp;1#&amp;"Calibri"&amp;10&amp;K000000 OFFICIAL-InternalOnly</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E692B-84FE-4698-8B82-6023BA48C216}">
  <sheetPr>
    <tabColor theme="9" tint="0.39997558519241921"/>
    <pageSetUpPr fitToPage="1"/>
  </sheetPr>
  <dimension ref="A1:W383"/>
  <sheetViews>
    <sheetView zoomScale="80" zoomScaleNormal="80" workbookViewId="0">
      <selection activeCell="R7" sqref="R7:U7"/>
    </sheetView>
    <sheetView workbookViewId="1"/>
  </sheetViews>
  <sheetFormatPr defaultColWidth="10.140625" defaultRowHeight="12.75"/>
  <cols>
    <col min="1" max="1" width="5.85546875" style="77" customWidth="1"/>
    <col min="2" max="2" width="11.85546875" style="77" customWidth="1"/>
    <col min="3" max="3" width="20.140625" style="77" customWidth="1"/>
    <col min="4" max="4" width="14.85546875" style="77" customWidth="1"/>
    <col min="5" max="5" width="13.42578125" style="77" customWidth="1"/>
    <col min="6" max="6" width="1.85546875" style="77" customWidth="1"/>
    <col min="7" max="7" width="18.42578125" style="77" customWidth="1"/>
    <col min="8" max="8" width="19.140625" style="100" customWidth="1"/>
    <col min="9" max="9" width="18.85546875" style="77" customWidth="1"/>
    <col min="10" max="10" width="16.140625" style="77" customWidth="1"/>
    <col min="11" max="11" width="14.140625" style="77" customWidth="1"/>
    <col min="12" max="12" width="12.140625" style="77" customWidth="1"/>
    <col min="13" max="17" width="10.140625" style="77"/>
    <col min="18" max="19" width="13.42578125" style="77" customWidth="1"/>
    <col min="20" max="20" width="12.85546875" style="77" bestFit="1" customWidth="1"/>
    <col min="21" max="16384" width="10.140625" style="77"/>
  </cols>
  <sheetData>
    <row r="1" spans="1:23" s="46" customFormat="1" ht="23.25">
      <c r="A1" s="56" t="str">
        <f>'1.1 Cover'!A1</f>
        <v>Regulatory Reporting Pack</v>
      </c>
    </row>
    <row r="2" spans="1:23" s="46" customFormat="1" ht="23.25">
      <c r="A2" s="56" t="str">
        <f>'1.1 Cover'!A2</f>
        <v>Price base - 2018/19</v>
      </c>
    </row>
    <row r="3" spans="1:23" s="46" customFormat="1" ht="23.25">
      <c r="A3" s="56" t="str">
        <f>'1.1 Cover'!A3</f>
        <v>Regulatory Year: April 2024 - March 2025</v>
      </c>
    </row>
    <row r="4" spans="1:23" s="46" customFormat="1" ht="23.25">
      <c r="A4" s="56" t="s">
        <v>215</v>
      </c>
    </row>
    <row r="5" spans="1:23" s="125" customFormat="1" ht="15">
      <c r="F5" s="126"/>
      <c r="G5" s="127"/>
      <c r="H5" s="128"/>
      <c r="I5" s="128"/>
      <c r="J5" s="128"/>
      <c r="K5" s="128"/>
      <c r="L5" s="128"/>
      <c r="M5" s="128"/>
      <c r="N5" s="128"/>
      <c r="O5" s="128"/>
      <c r="P5" s="128"/>
      <c r="Q5" s="128"/>
      <c r="R5" s="128"/>
      <c r="S5" s="128"/>
      <c r="T5" s="128"/>
      <c r="U5" s="128"/>
      <c r="V5" s="128"/>
      <c r="W5" s="128"/>
    </row>
    <row r="6" spans="1:23" s="125" customFormat="1" ht="15">
      <c r="F6" s="126"/>
      <c r="G6" s="127"/>
      <c r="H6" s="128"/>
      <c r="I6" s="128"/>
      <c r="J6" s="128"/>
      <c r="K6" s="128"/>
      <c r="L6" s="128"/>
      <c r="M6" s="128"/>
      <c r="N6" s="128"/>
      <c r="O6" s="128"/>
      <c r="P6" s="128"/>
      <c r="Q6" s="128"/>
      <c r="R6" s="128"/>
      <c r="S6" s="128"/>
      <c r="T6" s="128"/>
      <c r="U6" s="128"/>
      <c r="V6" s="128"/>
      <c r="W6" s="128"/>
    </row>
    <row r="7" spans="1:23" s="125" customFormat="1" ht="15" customHeight="1">
      <c r="F7" s="128"/>
      <c r="H7" s="128"/>
      <c r="I7" s="128"/>
      <c r="J7" s="128"/>
      <c r="K7" s="128"/>
      <c r="L7" s="128"/>
      <c r="M7" s="128"/>
      <c r="N7" s="128"/>
      <c r="O7" s="128"/>
      <c r="P7" s="128"/>
      <c r="Q7" s="128"/>
      <c r="R7" s="1736"/>
      <c r="S7" s="1739" t="s">
        <v>3328</v>
      </c>
      <c r="T7" s="1737"/>
      <c r="U7" s="1738"/>
      <c r="V7" s="1339" t="s">
        <v>3041</v>
      </c>
      <c r="W7" s="128"/>
    </row>
    <row r="8" spans="1:23" ht="63.75">
      <c r="A8" s="103"/>
      <c r="B8" s="1888" t="s">
        <v>3462</v>
      </c>
      <c r="C8" s="1381" t="s">
        <v>3479</v>
      </c>
      <c r="D8" s="1381" t="s">
        <v>3480</v>
      </c>
      <c r="E8" s="1381" t="s">
        <v>2270</v>
      </c>
      <c r="F8" s="79"/>
      <c r="G8" s="1382" t="s">
        <v>1529</v>
      </c>
      <c r="H8" s="1382" t="s">
        <v>3481</v>
      </c>
      <c r="I8" s="1383" t="s">
        <v>3482</v>
      </c>
      <c r="J8" s="1383" t="s">
        <v>3483</v>
      </c>
      <c r="K8" s="1381" t="s">
        <v>3484</v>
      </c>
      <c r="L8" s="1382" t="s">
        <v>3485</v>
      </c>
      <c r="R8" s="1273" t="s">
        <v>1063</v>
      </c>
      <c r="S8" s="1273" t="s">
        <v>1064</v>
      </c>
      <c r="T8" s="1273" t="s">
        <v>1065</v>
      </c>
      <c r="U8" s="1273" t="s">
        <v>3</v>
      </c>
      <c r="V8" s="1273" t="s">
        <v>1066</v>
      </c>
    </row>
    <row r="9" spans="1:23" ht="15">
      <c r="A9" s="103"/>
      <c r="B9" s="1889"/>
      <c r="C9" s="1384" t="s">
        <v>3486</v>
      </c>
      <c r="D9" s="1384" t="s">
        <v>3487</v>
      </c>
      <c r="E9" s="1384" t="s">
        <v>3488</v>
      </c>
      <c r="F9" s="79"/>
      <c r="G9" s="1385" t="s">
        <v>3489</v>
      </c>
      <c r="H9" s="1385" t="s">
        <v>3490</v>
      </c>
      <c r="I9" s="1386" t="s">
        <v>3491</v>
      </c>
      <c r="J9" s="1386" t="s">
        <v>3492</v>
      </c>
      <c r="K9" s="1384" t="s">
        <v>3488</v>
      </c>
      <c r="L9" s="1386" t="s">
        <v>3493</v>
      </c>
      <c r="N9"/>
      <c r="R9" s="1216"/>
      <c r="S9" s="1216"/>
      <c r="T9" s="1216"/>
      <c r="U9" s="1216"/>
      <c r="V9" s="1216"/>
    </row>
    <row r="10" spans="1:23">
      <c r="A10" s="103"/>
      <c r="B10" s="1890"/>
      <c r="C10" s="1381" t="s">
        <v>3451</v>
      </c>
      <c r="D10" s="1381" t="s">
        <v>3451</v>
      </c>
      <c r="E10" s="1381" t="s">
        <v>3451</v>
      </c>
      <c r="F10" s="79"/>
      <c r="G10" s="1387" t="s">
        <v>3451</v>
      </c>
      <c r="H10" s="1387" t="s">
        <v>3451</v>
      </c>
      <c r="I10" s="1387" t="s">
        <v>3451</v>
      </c>
      <c r="J10" s="1387" t="s">
        <v>3451</v>
      </c>
      <c r="K10" s="1381" t="s">
        <v>3451</v>
      </c>
      <c r="L10" s="1387" t="s">
        <v>3451</v>
      </c>
    </row>
    <row r="11" spans="1:23">
      <c r="A11" s="103"/>
      <c r="B11" s="1388">
        <v>45383</v>
      </c>
      <c r="C11" s="1389"/>
      <c r="D11" s="1389"/>
      <c r="E11" s="1389"/>
      <c r="F11" s="79"/>
      <c r="G11" s="1389"/>
      <c r="H11" s="1390"/>
      <c r="I11" s="1390"/>
      <c r="J11" s="1390"/>
      <c r="K11" s="1390"/>
      <c r="L11" s="1390"/>
    </row>
    <row r="12" spans="1:23">
      <c r="A12" s="103"/>
      <c r="B12" s="1388">
        <f t="shared" ref="B12:B75" si="0">B11+1</f>
        <v>45384</v>
      </c>
      <c r="C12" s="1389"/>
      <c r="D12" s="1389"/>
      <c r="E12" s="1389"/>
      <c r="F12" s="221"/>
      <c r="G12" s="221"/>
      <c r="H12" s="221"/>
      <c r="I12" s="221"/>
      <c r="J12" s="221"/>
      <c r="K12" s="221"/>
      <c r="L12" s="221"/>
    </row>
    <row r="13" spans="1:23">
      <c r="A13" s="103"/>
      <c r="B13" s="1388">
        <f t="shared" si="0"/>
        <v>45385</v>
      </c>
      <c r="C13" s="1389"/>
      <c r="D13" s="1389"/>
      <c r="E13" s="1389"/>
      <c r="F13" s="221"/>
      <c r="G13" s="221"/>
      <c r="H13" s="221"/>
      <c r="I13" s="221"/>
      <c r="J13" s="221"/>
      <c r="K13" s="221"/>
      <c r="L13" s="221"/>
      <c r="M13" s="221"/>
      <c r="N13" s="221"/>
    </row>
    <row r="14" spans="1:23">
      <c r="A14" s="103"/>
      <c r="B14" s="1388">
        <f t="shared" si="0"/>
        <v>45386</v>
      </c>
      <c r="C14" s="1389"/>
      <c r="D14" s="1389"/>
      <c r="E14" s="1389"/>
      <c r="F14" s="221"/>
      <c r="G14" s="221"/>
      <c r="H14" s="221"/>
      <c r="I14" s="221"/>
      <c r="J14" s="221"/>
      <c r="K14" s="221"/>
      <c r="L14" s="221"/>
    </row>
    <row r="15" spans="1:23">
      <c r="A15" s="103"/>
      <c r="B15" s="1388">
        <f t="shared" si="0"/>
        <v>45387</v>
      </c>
      <c r="C15" s="1389"/>
      <c r="D15" s="1389"/>
      <c r="E15" s="1389"/>
      <c r="F15" s="221"/>
      <c r="G15" s="1891" t="s">
        <v>3494</v>
      </c>
      <c r="H15" s="1892"/>
      <c r="I15" s="1892"/>
      <c r="J15" s="1892"/>
      <c r="K15" s="1892"/>
      <c r="L15" s="1893"/>
    </row>
    <row r="16" spans="1:23" ht="24" customHeight="1">
      <c r="A16" s="103"/>
      <c r="B16" s="1388">
        <f t="shared" si="0"/>
        <v>45388</v>
      </c>
      <c r="C16" s="1389"/>
      <c r="D16" s="1389"/>
      <c r="E16" s="1389"/>
      <c r="F16" s="221"/>
      <c r="G16" s="1894"/>
      <c r="H16" s="1895"/>
      <c r="I16" s="1895"/>
      <c r="J16" s="1895"/>
      <c r="K16" s="1895"/>
      <c r="L16" s="1896"/>
    </row>
    <row r="17" spans="1:12">
      <c r="A17" s="103"/>
      <c r="B17" s="1388">
        <f t="shared" si="0"/>
        <v>45389</v>
      </c>
      <c r="C17" s="1389"/>
      <c r="D17" s="1389"/>
      <c r="E17" s="1389"/>
      <c r="F17" s="221"/>
      <c r="G17" s="1897"/>
      <c r="H17" s="1898"/>
      <c r="I17" s="1898"/>
      <c r="J17" s="1898"/>
      <c r="K17" s="1898"/>
      <c r="L17" s="1899"/>
    </row>
    <row r="18" spans="1:12">
      <c r="A18" s="103"/>
      <c r="B18" s="1388">
        <f t="shared" si="0"/>
        <v>45390</v>
      </c>
      <c r="C18" s="1389"/>
      <c r="D18" s="1389"/>
      <c r="E18" s="1389"/>
      <c r="F18" s="221"/>
      <c r="G18" s="221"/>
      <c r="H18" s="221"/>
      <c r="I18" s="221"/>
      <c r="J18" s="221"/>
      <c r="K18" s="221"/>
      <c r="L18" s="221"/>
    </row>
    <row r="19" spans="1:12">
      <c r="A19" s="103"/>
      <c r="B19" s="1388">
        <f t="shared" si="0"/>
        <v>45391</v>
      </c>
      <c r="C19" s="1389"/>
      <c r="D19" s="1389"/>
      <c r="E19" s="1389"/>
      <c r="F19" s="221"/>
      <c r="G19" s="221"/>
      <c r="H19" s="221"/>
      <c r="I19" s="221"/>
      <c r="J19" s="221"/>
      <c r="K19" s="221"/>
      <c r="L19" s="221"/>
    </row>
    <row r="20" spans="1:12">
      <c r="A20" s="103"/>
      <c r="B20" s="1388">
        <f t="shared" si="0"/>
        <v>45392</v>
      </c>
      <c r="C20" s="1389"/>
      <c r="D20" s="1389"/>
      <c r="E20" s="1389"/>
      <c r="F20" s="221"/>
      <c r="G20" s="221"/>
      <c r="H20" s="221"/>
      <c r="I20" s="221"/>
      <c r="J20" s="221"/>
      <c r="K20" s="221"/>
      <c r="L20" s="221"/>
    </row>
    <row r="21" spans="1:12">
      <c r="A21" s="103"/>
      <c r="B21" s="1388">
        <f t="shared" si="0"/>
        <v>45393</v>
      </c>
      <c r="C21" s="1389"/>
      <c r="D21" s="1389"/>
      <c r="E21" s="1389"/>
      <c r="F21" s="221"/>
      <c r="G21" s="221"/>
      <c r="H21" s="221"/>
      <c r="I21" s="221"/>
      <c r="J21" s="221"/>
      <c r="K21" s="221"/>
      <c r="L21" s="221"/>
    </row>
    <row r="22" spans="1:12">
      <c r="A22" s="103"/>
      <c r="B22" s="1388">
        <f t="shared" si="0"/>
        <v>45394</v>
      </c>
      <c r="C22" s="1389"/>
      <c r="D22" s="1389"/>
      <c r="E22" s="1389"/>
      <c r="F22" s="221"/>
      <c r="G22" s="221"/>
      <c r="H22" s="221"/>
      <c r="I22" s="221"/>
      <c r="J22" s="221"/>
      <c r="K22" s="221"/>
      <c r="L22" s="221"/>
    </row>
    <row r="23" spans="1:12">
      <c r="A23" s="103"/>
      <c r="B23" s="1388">
        <f t="shared" si="0"/>
        <v>45395</v>
      </c>
      <c r="C23" s="1389"/>
      <c r="D23" s="1389"/>
      <c r="E23" s="1389"/>
      <c r="F23" s="221"/>
      <c r="G23" s="221"/>
      <c r="H23" s="221"/>
      <c r="I23" s="221"/>
      <c r="J23" s="221"/>
      <c r="K23" s="221"/>
      <c r="L23" s="221"/>
    </row>
    <row r="24" spans="1:12">
      <c r="A24" s="103"/>
      <c r="B24" s="1388">
        <f t="shared" si="0"/>
        <v>45396</v>
      </c>
      <c r="C24" s="1389"/>
      <c r="D24" s="1389"/>
      <c r="E24" s="1389"/>
      <c r="F24" s="221"/>
      <c r="G24" s="221"/>
      <c r="H24" s="221"/>
      <c r="I24" s="221"/>
      <c r="J24" s="221"/>
      <c r="K24" s="221"/>
      <c r="L24" s="221"/>
    </row>
    <row r="25" spans="1:12">
      <c r="A25" s="103"/>
      <c r="B25" s="1388">
        <f t="shared" si="0"/>
        <v>45397</v>
      </c>
      <c r="C25" s="1389"/>
      <c r="D25" s="1389"/>
      <c r="E25" s="1389"/>
      <c r="F25" s="221"/>
      <c r="G25" s="221"/>
      <c r="H25" s="221"/>
      <c r="I25" s="221"/>
      <c r="J25" s="221"/>
      <c r="K25" s="221"/>
      <c r="L25" s="221"/>
    </row>
    <row r="26" spans="1:12">
      <c r="A26" s="103"/>
      <c r="B26" s="1388">
        <f t="shared" si="0"/>
        <v>45398</v>
      </c>
      <c r="C26" s="1389"/>
      <c r="D26" s="1389"/>
      <c r="E26" s="1389"/>
      <c r="F26" s="221"/>
      <c r="G26" s="221"/>
      <c r="H26" s="221"/>
      <c r="I26" s="221"/>
      <c r="J26" s="221"/>
      <c r="K26" s="221"/>
      <c r="L26" s="221"/>
    </row>
    <row r="27" spans="1:12">
      <c r="A27" s="103"/>
      <c r="B27" s="1388">
        <f t="shared" si="0"/>
        <v>45399</v>
      </c>
      <c r="C27" s="1389"/>
      <c r="D27" s="1389"/>
      <c r="E27" s="1389"/>
      <c r="F27" s="221"/>
      <c r="G27" s="221"/>
      <c r="H27" s="221"/>
      <c r="I27" s="221"/>
      <c r="J27" s="221"/>
      <c r="K27" s="221"/>
      <c r="L27" s="221"/>
    </row>
    <row r="28" spans="1:12">
      <c r="A28" s="103"/>
      <c r="B28" s="1388">
        <f t="shared" si="0"/>
        <v>45400</v>
      </c>
      <c r="C28" s="1389"/>
      <c r="D28" s="1389"/>
      <c r="E28" s="1389"/>
      <c r="F28" s="221"/>
      <c r="G28" s="221"/>
      <c r="H28" s="221"/>
      <c r="I28" s="221"/>
      <c r="J28" s="221"/>
      <c r="K28" s="221"/>
      <c r="L28" s="221"/>
    </row>
    <row r="29" spans="1:12">
      <c r="A29" s="103"/>
      <c r="B29" s="1388">
        <f t="shared" si="0"/>
        <v>45401</v>
      </c>
      <c r="C29" s="1389"/>
      <c r="D29" s="1389"/>
      <c r="E29" s="1389"/>
      <c r="F29" s="221"/>
      <c r="G29" s="221"/>
      <c r="H29" s="221"/>
      <c r="I29" s="221"/>
      <c r="J29" s="221"/>
      <c r="K29" s="221"/>
      <c r="L29" s="221"/>
    </row>
    <row r="30" spans="1:12">
      <c r="A30" s="103"/>
      <c r="B30" s="1388">
        <f t="shared" si="0"/>
        <v>45402</v>
      </c>
      <c r="C30" s="1389"/>
      <c r="D30" s="1389"/>
      <c r="E30" s="1389"/>
      <c r="F30" s="221"/>
      <c r="G30" s="221"/>
      <c r="H30" s="221"/>
      <c r="I30" s="221"/>
      <c r="J30" s="221"/>
      <c r="K30" s="221"/>
      <c r="L30" s="221"/>
    </row>
    <row r="31" spans="1:12">
      <c r="A31" s="103"/>
      <c r="B31" s="1388">
        <f t="shared" si="0"/>
        <v>45403</v>
      </c>
      <c r="C31" s="1389"/>
      <c r="D31" s="1389"/>
      <c r="E31" s="1389"/>
      <c r="F31" s="221"/>
      <c r="G31" s="221"/>
      <c r="H31" s="221"/>
      <c r="I31" s="221"/>
      <c r="J31" s="221"/>
      <c r="K31" s="221"/>
      <c r="L31" s="221"/>
    </row>
    <row r="32" spans="1:12">
      <c r="A32" s="103"/>
      <c r="B32" s="1388">
        <f t="shared" si="0"/>
        <v>45404</v>
      </c>
      <c r="C32" s="1389"/>
      <c r="D32" s="1389"/>
      <c r="E32" s="1389"/>
      <c r="F32" s="221"/>
      <c r="G32" s="221"/>
      <c r="H32" s="221"/>
      <c r="I32" s="221"/>
      <c r="J32" s="221"/>
      <c r="K32" s="221"/>
      <c r="L32" s="221"/>
    </row>
    <row r="33" spans="1:12">
      <c r="A33" s="103"/>
      <c r="B33" s="1388">
        <f t="shared" si="0"/>
        <v>45405</v>
      </c>
      <c r="C33" s="1389"/>
      <c r="D33" s="1389"/>
      <c r="E33" s="1389"/>
      <c r="F33" s="221"/>
      <c r="G33" s="221"/>
      <c r="H33" s="221"/>
      <c r="I33" s="221"/>
      <c r="J33" s="221"/>
      <c r="K33" s="221"/>
      <c r="L33" s="221"/>
    </row>
    <row r="34" spans="1:12">
      <c r="A34" s="103"/>
      <c r="B34" s="1388">
        <f t="shared" si="0"/>
        <v>45406</v>
      </c>
      <c r="C34" s="1389"/>
      <c r="D34" s="1389"/>
      <c r="E34" s="1389"/>
      <c r="F34" s="221"/>
      <c r="G34" s="221"/>
      <c r="H34" s="221"/>
      <c r="I34" s="221"/>
      <c r="J34" s="221"/>
      <c r="K34" s="221"/>
      <c r="L34" s="221"/>
    </row>
    <row r="35" spans="1:12">
      <c r="A35" s="103"/>
      <c r="B35" s="1388">
        <f t="shared" si="0"/>
        <v>45407</v>
      </c>
      <c r="C35" s="1389"/>
      <c r="D35" s="1389"/>
      <c r="E35" s="1389"/>
      <c r="F35" s="221"/>
      <c r="G35" s="221"/>
      <c r="H35" s="221"/>
      <c r="I35" s="221"/>
      <c r="J35" s="221"/>
      <c r="K35" s="221"/>
      <c r="L35" s="221"/>
    </row>
    <row r="36" spans="1:12">
      <c r="A36" s="103"/>
      <c r="B36" s="1388">
        <f t="shared" si="0"/>
        <v>45408</v>
      </c>
      <c r="C36" s="1389"/>
      <c r="D36" s="1389"/>
      <c r="E36" s="1389"/>
      <c r="F36" s="221"/>
      <c r="G36" s="221"/>
      <c r="H36" s="221"/>
      <c r="I36" s="221"/>
      <c r="J36" s="221"/>
      <c r="K36" s="221"/>
      <c r="L36" s="221"/>
    </row>
    <row r="37" spans="1:12">
      <c r="A37" s="103"/>
      <c r="B37" s="1388">
        <f t="shared" si="0"/>
        <v>45409</v>
      </c>
      <c r="C37" s="1389"/>
      <c r="D37" s="1389"/>
      <c r="E37" s="1389"/>
      <c r="F37" s="221"/>
      <c r="G37" s="221"/>
      <c r="H37" s="221"/>
      <c r="I37" s="221"/>
      <c r="J37" s="221"/>
      <c r="K37" s="221"/>
      <c r="L37" s="221"/>
    </row>
    <row r="38" spans="1:12">
      <c r="A38" s="103"/>
      <c r="B38" s="1388">
        <f t="shared" si="0"/>
        <v>45410</v>
      </c>
      <c r="C38" s="1389"/>
      <c r="D38" s="1389"/>
      <c r="E38" s="1389"/>
      <c r="F38" s="221"/>
      <c r="G38" s="221"/>
      <c r="H38" s="221"/>
      <c r="I38" s="221"/>
      <c r="J38" s="221"/>
      <c r="K38" s="221"/>
      <c r="L38" s="221"/>
    </row>
    <row r="39" spans="1:12">
      <c r="A39" s="103"/>
      <c r="B39" s="1388">
        <f t="shared" si="0"/>
        <v>45411</v>
      </c>
      <c r="C39" s="1389"/>
      <c r="D39" s="1389"/>
      <c r="E39" s="1389"/>
      <c r="F39" s="221"/>
      <c r="G39" s="221"/>
      <c r="H39" s="221"/>
      <c r="I39" s="221"/>
      <c r="J39" s="221"/>
      <c r="K39" s="221"/>
      <c r="L39" s="221"/>
    </row>
    <row r="40" spans="1:12">
      <c r="A40" s="103"/>
      <c r="B40" s="1388">
        <f t="shared" si="0"/>
        <v>45412</v>
      </c>
      <c r="C40" s="1389"/>
      <c r="D40" s="1389"/>
      <c r="E40" s="1389"/>
      <c r="F40" s="221"/>
      <c r="G40" s="221"/>
      <c r="H40" s="221"/>
      <c r="I40" s="221"/>
      <c r="J40" s="221"/>
      <c r="K40" s="221"/>
      <c r="L40" s="221"/>
    </row>
    <row r="41" spans="1:12">
      <c r="A41" s="103"/>
      <c r="B41" s="1388">
        <f t="shared" si="0"/>
        <v>45413</v>
      </c>
      <c r="C41" s="1389"/>
      <c r="D41" s="1389"/>
      <c r="E41" s="1389"/>
      <c r="F41" s="221"/>
      <c r="G41" s="221"/>
      <c r="H41" s="221"/>
      <c r="I41" s="221"/>
      <c r="J41" s="221"/>
      <c r="K41" s="221"/>
      <c r="L41" s="221"/>
    </row>
    <row r="42" spans="1:12">
      <c r="A42" s="103"/>
      <c r="B42" s="1388">
        <f t="shared" si="0"/>
        <v>45414</v>
      </c>
      <c r="C42" s="1389"/>
      <c r="D42" s="1389"/>
      <c r="E42" s="1389"/>
      <c r="F42" s="221"/>
      <c r="G42" s="221"/>
      <c r="H42" s="221"/>
      <c r="I42" s="221"/>
      <c r="J42" s="221"/>
      <c r="K42" s="221"/>
      <c r="L42" s="221"/>
    </row>
    <row r="43" spans="1:12">
      <c r="A43" s="103"/>
      <c r="B43" s="1388">
        <f t="shared" si="0"/>
        <v>45415</v>
      </c>
      <c r="C43" s="1389"/>
      <c r="D43" s="1389"/>
      <c r="E43" s="1389"/>
      <c r="F43" s="221"/>
      <c r="G43" s="221"/>
      <c r="H43" s="221"/>
      <c r="I43" s="221"/>
      <c r="J43" s="221"/>
      <c r="K43" s="221"/>
      <c r="L43" s="221"/>
    </row>
    <row r="44" spans="1:12">
      <c r="A44" s="103"/>
      <c r="B44" s="1388">
        <f t="shared" si="0"/>
        <v>45416</v>
      </c>
      <c r="C44" s="1389"/>
      <c r="D44" s="1389"/>
      <c r="E44" s="1389"/>
      <c r="F44" s="221"/>
      <c r="G44" s="221"/>
      <c r="H44" s="221"/>
      <c r="I44" s="221"/>
      <c r="J44" s="221"/>
      <c r="K44" s="221"/>
      <c r="L44" s="221"/>
    </row>
    <row r="45" spans="1:12">
      <c r="B45" s="1388">
        <f t="shared" si="0"/>
        <v>45417</v>
      </c>
      <c r="C45" s="1389"/>
      <c r="D45" s="1389"/>
      <c r="E45" s="1389"/>
      <c r="F45" s="221"/>
      <c r="G45" s="221"/>
      <c r="H45" s="221"/>
      <c r="I45" s="221"/>
      <c r="J45" s="221"/>
      <c r="K45" s="221"/>
      <c r="L45" s="221"/>
    </row>
    <row r="46" spans="1:12">
      <c r="B46" s="1388">
        <f t="shared" si="0"/>
        <v>45418</v>
      </c>
      <c r="C46" s="1389"/>
      <c r="D46" s="1389"/>
      <c r="E46" s="1389"/>
      <c r="F46" s="221"/>
      <c r="G46" s="221"/>
      <c r="H46" s="221"/>
      <c r="I46" s="221"/>
      <c r="J46" s="221"/>
      <c r="K46" s="221"/>
      <c r="L46" s="221"/>
    </row>
    <row r="47" spans="1:12">
      <c r="B47" s="1388">
        <f t="shared" si="0"/>
        <v>45419</v>
      </c>
      <c r="C47" s="1389"/>
      <c r="D47" s="1389"/>
      <c r="E47" s="1389"/>
      <c r="F47" s="221"/>
      <c r="G47" s="221"/>
      <c r="H47" s="221"/>
      <c r="I47" s="221"/>
      <c r="J47" s="221"/>
      <c r="K47" s="221"/>
      <c r="L47" s="221"/>
    </row>
    <row r="48" spans="1:12">
      <c r="B48" s="1388">
        <f t="shared" si="0"/>
        <v>45420</v>
      </c>
      <c r="C48" s="1389"/>
      <c r="D48" s="1389"/>
      <c r="E48" s="1389"/>
      <c r="F48" s="221"/>
      <c r="G48" s="221"/>
      <c r="H48" s="221"/>
      <c r="I48" s="221"/>
      <c r="J48" s="221"/>
      <c r="K48" s="221"/>
      <c r="L48" s="221"/>
    </row>
    <row r="49" spans="2:12">
      <c r="B49" s="1388">
        <f t="shared" si="0"/>
        <v>45421</v>
      </c>
      <c r="C49" s="1389"/>
      <c r="D49" s="1389"/>
      <c r="E49" s="1389"/>
      <c r="F49" s="221"/>
      <c r="G49" s="221"/>
      <c r="H49" s="221"/>
      <c r="I49" s="221"/>
      <c r="J49" s="221"/>
      <c r="K49" s="221"/>
      <c r="L49" s="221"/>
    </row>
    <row r="50" spans="2:12">
      <c r="B50" s="1388">
        <f t="shared" si="0"/>
        <v>45422</v>
      </c>
      <c r="C50" s="1389"/>
      <c r="D50" s="1389"/>
      <c r="E50" s="1389"/>
      <c r="F50" s="221"/>
      <c r="G50" s="221"/>
      <c r="H50" s="221"/>
      <c r="I50" s="221"/>
      <c r="J50" s="221"/>
      <c r="K50" s="221"/>
      <c r="L50" s="221"/>
    </row>
    <row r="51" spans="2:12">
      <c r="B51" s="1388">
        <f t="shared" si="0"/>
        <v>45423</v>
      </c>
      <c r="C51" s="1389"/>
      <c r="D51" s="1389"/>
      <c r="E51" s="1389"/>
      <c r="F51" s="221"/>
      <c r="G51" s="221"/>
      <c r="H51" s="221"/>
      <c r="I51" s="221"/>
      <c r="J51" s="221"/>
      <c r="K51" s="221"/>
      <c r="L51" s="221"/>
    </row>
    <row r="52" spans="2:12">
      <c r="B52" s="1388">
        <f t="shared" si="0"/>
        <v>45424</v>
      </c>
      <c r="C52" s="1389"/>
      <c r="D52" s="1389"/>
      <c r="E52" s="1389"/>
      <c r="F52" s="221"/>
      <c r="G52" s="221"/>
      <c r="H52" s="221"/>
      <c r="I52" s="221"/>
      <c r="J52" s="221"/>
      <c r="K52" s="221"/>
      <c r="L52" s="221"/>
    </row>
    <row r="53" spans="2:12">
      <c r="B53" s="1388">
        <f t="shared" si="0"/>
        <v>45425</v>
      </c>
      <c r="C53" s="1389"/>
      <c r="D53" s="1389"/>
      <c r="E53" s="1389"/>
      <c r="F53" s="221"/>
      <c r="G53" s="221"/>
      <c r="H53" s="221"/>
      <c r="I53" s="221"/>
      <c r="J53" s="221"/>
      <c r="K53" s="221"/>
      <c r="L53" s="221"/>
    </row>
    <row r="54" spans="2:12">
      <c r="B54" s="1388">
        <f t="shared" si="0"/>
        <v>45426</v>
      </c>
      <c r="C54" s="1389"/>
      <c r="D54" s="1389"/>
      <c r="E54" s="1389"/>
      <c r="F54" s="221"/>
      <c r="G54" s="221"/>
      <c r="H54" s="221"/>
      <c r="I54" s="221"/>
      <c r="J54" s="221"/>
      <c r="K54" s="221"/>
      <c r="L54" s="221"/>
    </row>
    <row r="55" spans="2:12">
      <c r="B55" s="1388">
        <f t="shared" si="0"/>
        <v>45427</v>
      </c>
      <c r="C55" s="1389"/>
      <c r="D55" s="1389"/>
      <c r="E55" s="1389"/>
      <c r="F55" s="221"/>
      <c r="G55" s="221"/>
      <c r="H55" s="221"/>
      <c r="I55" s="221"/>
      <c r="J55" s="221"/>
      <c r="K55" s="221"/>
      <c r="L55" s="221"/>
    </row>
    <row r="56" spans="2:12">
      <c r="B56" s="1388">
        <f t="shared" si="0"/>
        <v>45428</v>
      </c>
      <c r="C56" s="1389"/>
      <c r="D56" s="1389"/>
      <c r="E56" s="1389"/>
      <c r="F56" s="221"/>
      <c r="G56" s="221"/>
      <c r="H56" s="221"/>
      <c r="I56" s="221"/>
      <c r="J56" s="221"/>
      <c r="K56" s="221"/>
      <c r="L56" s="221"/>
    </row>
    <row r="57" spans="2:12">
      <c r="B57" s="1388">
        <f t="shared" si="0"/>
        <v>45429</v>
      </c>
      <c r="C57" s="1389"/>
      <c r="D57" s="1389"/>
      <c r="E57" s="1389"/>
      <c r="F57" s="221"/>
      <c r="G57" s="221"/>
      <c r="H57" s="221"/>
      <c r="I57" s="221"/>
      <c r="J57" s="221"/>
      <c r="K57" s="221"/>
      <c r="L57" s="221"/>
    </row>
    <row r="58" spans="2:12">
      <c r="B58" s="1388">
        <f t="shared" si="0"/>
        <v>45430</v>
      </c>
      <c r="C58" s="1389"/>
      <c r="D58" s="1389"/>
      <c r="E58" s="1389"/>
      <c r="F58" s="221"/>
      <c r="G58" s="221"/>
      <c r="H58" s="221"/>
      <c r="I58" s="221"/>
      <c r="J58" s="221"/>
      <c r="K58" s="221"/>
      <c r="L58" s="221"/>
    </row>
    <row r="59" spans="2:12">
      <c r="B59" s="1388">
        <f t="shared" si="0"/>
        <v>45431</v>
      </c>
      <c r="C59" s="1389"/>
      <c r="D59" s="1389"/>
      <c r="E59" s="1389"/>
      <c r="F59" s="221"/>
      <c r="G59" s="221"/>
      <c r="H59" s="221"/>
      <c r="I59" s="221"/>
      <c r="J59" s="221"/>
      <c r="K59" s="221"/>
      <c r="L59" s="221"/>
    </row>
    <row r="60" spans="2:12">
      <c r="B60" s="1388">
        <f t="shared" si="0"/>
        <v>45432</v>
      </c>
      <c r="C60" s="1389"/>
      <c r="D60" s="1389"/>
      <c r="E60" s="1389"/>
      <c r="F60" s="221"/>
      <c r="G60" s="221"/>
      <c r="H60" s="221"/>
      <c r="I60" s="221"/>
      <c r="J60" s="221"/>
      <c r="K60" s="221"/>
      <c r="L60" s="221"/>
    </row>
    <row r="61" spans="2:12">
      <c r="B61" s="1388">
        <f t="shared" si="0"/>
        <v>45433</v>
      </c>
      <c r="C61" s="1389"/>
      <c r="D61" s="1389"/>
      <c r="E61" s="1389"/>
      <c r="F61" s="221"/>
      <c r="G61" s="221"/>
      <c r="H61" s="221"/>
      <c r="I61" s="221"/>
      <c r="J61" s="221"/>
      <c r="K61" s="221"/>
      <c r="L61" s="221"/>
    </row>
    <row r="62" spans="2:12">
      <c r="B62" s="1388">
        <f t="shared" si="0"/>
        <v>45434</v>
      </c>
      <c r="C62" s="1389"/>
      <c r="D62" s="1389"/>
      <c r="E62" s="1389"/>
      <c r="F62" s="221"/>
      <c r="G62" s="221"/>
      <c r="H62" s="221"/>
      <c r="I62" s="221"/>
      <c r="J62" s="221"/>
      <c r="K62" s="221"/>
      <c r="L62" s="221"/>
    </row>
    <row r="63" spans="2:12">
      <c r="B63" s="1388">
        <f t="shared" si="0"/>
        <v>45435</v>
      </c>
      <c r="C63" s="1389"/>
      <c r="D63" s="1389"/>
      <c r="E63" s="1389"/>
      <c r="F63" s="221"/>
      <c r="G63" s="221"/>
      <c r="H63" s="221"/>
      <c r="I63" s="221"/>
      <c r="J63" s="221"/>
      <c r="K63" s="221"/>
      <c r="L63" s="221"/>
    </row>
    <row r="64" spans="2:12">
      <c r="B64" s="1388">
        <f t="shared" si="0"/>
        <v>45436</v>
      </c>
      <c r="C64" s="1389"/>
      <c r="D64" s="1389"/>
      <c r="E64" s="1389"/>
      <c r="F64" s="221"/>
      <c r="G64" s="221"/>
      <c r="H64" s="221"/>
      <c r="I64" s="221"/>
      <c r="J64" s="221"/>
      <c r="K64" s="221"/>
      <c r="L64" s="221"/>
    </row>
    <row r="65" spans="2:12">
      <c r="B65" s="1388">
        <f t="shared" si="0"/>
        <v>45437</v>
      </c>
      <c r="C65" s="1389"/>
      <c r="D65" s="1389"/>
      <c r="E65" s="1389"/>
      <c r="F65" s="221"/>
      <c r="G65" s="221"/>
      <c r="H65" s="221"/>
      <c r="I65" s="221"/>
      <c r="J65" s="221"/>
      <c r="K65" s="221"/>
      <c r="L65" s="221"/>
    </row>
    <row r="66" spans="2:12">
      <c r="B66" s="1388">
        <f t="shared" si="0"/>
        <v>45438</v>
      </c>
      <c r="C66" s="1389"/>
      <c r="D66" s="1389"/>
      <c r="E66" s="1389"/>
      <c r="F66" s="221"/>
      <c r="G66" s="221"/>
      <c r="H66" s="221"/>
      <c r="I66" s="221"/>
      <c r="J66" s="221"/>
      <c r="K66" s="221"/>
      <c r="L66" s="221"/>
    </row>
    <row r="67" spans="2:12">
      <c r="B67" s="1388">
        <f t="shared" si="0"/>
        <v>45439</v>
      </c>
      <c r="C67" s="1389"/>
      <c r="D67" s="1389"/>
      <c r="E67" s="1389"/>
      <c r="F67" s="221"/>
      <c r="G67" s="221"/>
      <c r="H67" s="221"/>
      <c r="I67" s="221"/>
      <c r="J67" s="221"/>
      <c r="K67" s="221"/>
      <c r="L67" s="221"/>
    </row>
    <row r="68" spans="2:12">
      <c r="B68" s="1388">
        <f t="shared" si="0"/>
        <v>45440</v>
      </c>
      <c r="C68" s="1389"/>
      <c r="D68" s="1389"/>
      <c r="E68" s="1389"/>
      <c r="F68" s="221"/>
      <c r="G68" s="221"/>
      <c r="H68" s="221"/>
      <c r="I68" s="221"/>
      <c r="J68" s="221"/>
      <c r="K68" s="221"/>
      <c r="L68" s="221"/>
    </row>
    <row r="69" spans="2:12">
      <c r="B69" s="1388">
        <f t="shared" si="0"/>
        <v>45441</v>
      </c>
      <c r="C69" s="1389"/>
      <c r="D69" s="1389"/>
      <c r="E69" s="1389"/>
      <c r="F69" s="221"/>
      <c r="G69" s="221"/>
      <c r="H69" s="221"/>
      <c r="I69" s="221"/>
      <c r="J69" s="221"/>
      <c r="K69" s="221"/>
      <c r="L69" s="221"/>
    </row>
    <row r="70" spans="2:12">
      <c r="B70" s="1388">
        <f t="shared" si="0"/>
        <v>45442</v>
      </c>
      <c r="C70" s="1389"/>
      <c r="D70" s="1389"/>
      <c r="E70" s="1389"/>
      <c r="F70" s="221"/>
      <c r="G70" s="221"/>
      <c r="H70" s="221"/>
      <c r="I70" s="221"/>
      <c r="J70" s="221"/>
      <c r="K70" s="221"/>
      <c r="L70" s="221"/>
    </row>
    <row r="71" spans="2:12">
      <c r="B71" s="1388">
        <f t="shared" si="0"/>
        <v>45443</v>
      </c>
      <c r="C71" s="1389"/>
      <c r="D71" s="1389"/>
      <c r="E71" s="1389"/>
      <c r="F71" s="221"/>
      <c r="G71" s="221"/>
      <c r="H71" s="221"/>
      <c r="I71" s="221"/>
      <c r="J71" s="221"/>
      <c r="K71" s="221"/>
      <c r="L71" s="221"/>
    </row>
    <row r="72" spans="2:12">
      <c r="B72" s="1388">
        <f t="shared" si="0"/>
        <v>45444</v>
      </c>
      <c r="C72" s="1389"/>
      <c r="D72" s="1389"/>
      <c r="E72" s="1389"/>
      <c r="F72" s="221"/>
      <c r="G72" s="221"/>
      <c r="H72" s="221"/>
      <c r="I72" s="221"/>
      <c r="J72" s="221"/>
      <c r="K72" s="221"/>
      <c r="L72" s="221"/>
    </row>
    <row r="73" spans="2:12">
      <c r="B73" s="1388">
        <f t="shared" si="0"/>
        <v>45445</v>
      </c>
      <c r="C73" s="1389"/>
      <c r="D73" s="1389"/>
      <c r="E73" s="1389"/>
      <c r="F73" s="221"/>
      <c r="G73" s="221"/>
      <c r="H73" s="221"/>
      <c r="I73" s="221"/>
      <c r="J73" s="221"/>
      <c r="K73" s="221"/>
      <c r="L73" s="221"/>
    </row>
    <row r="74" spans="2:12">
      <c r="B74" s="1388">
        <f t="shared" si="0"/>
        <v>45446</v>
      </c>
      <c r="C74" s="1389"/>
      <c r="D74" s="1389"/>
      <c r="E74" s="1389"/>
      <c r="F74" s="221"/>
      <c r="G74" s="221"/>
      <c r="H74" s="221"/>
      <c r="I74" s="221"/>
      <c r="J74" s="221"/>
      <c r="K74" s="221"/>
      <c r="L74" s="221"/>
    </row>
    <row r="75" spans="2:12">
      <c r="B75" s="1388">
        <f t="shared" si="0"/>
        <v>45447</v>
      </c>
      <c r="C75" s="1389"/>
      <c r="D75" s="1389"/>
      <c r="E75" s="1389"/>
      <c r="F75" s="221"/>
      <c r="G75" s="221"/>
      <c r="H75" s="221"/>
      <c r="I75" s="221"/>
      <c r="J75" s="221"/>
      <c r="K75" s="221"/>
      <c r="L75" s="221"/>
    </row>
    <row r="76" spans="2:12">
      <c r="B76" s="1388">
        <f t="shared" ref="B76:B139" si="1">B75+1</f>
        <v>45448</v>
      </c>
      <c r="C76" s="1389"/>
      <c r="D76" s="1389"/>
      <c r="E76" s="1389"/>
      <c r="F76" s="221"/>
      <c r="G76" s="221"/>
      <c r="H76" s="221"/>
      <c r="I76" s="221"/>
      <c r="J76" s="221"/>
      <c r="K76" s="221"/>
      <c r="L76" s="221"/>
    </row>
    <row r="77" spans="2:12">
      <c r="B77" s="1388">
        <f t="shared" si="1"/>
        <v>45449</v>
      </c>
      <c r="C77" s="1389"/>
      <c r="D77" s="1389"/>
      <c r="E77" s="1389"/>
      <c r="F77" s="221"/>
      <c r="G77" s="221"/>
      <c r="H77" s="221"/>
      <c r="I77" s="221"/>
      <c r="J77" s="221"/>
      <c r="K77" s="221"/>
      <c r="L77" s="221"/>
    </row>
    <row r="78" spans="2:12">
      <c r="B78" s="1388">
        <f t="shared" si="1"/>
        <v>45450</v>
      </c>
      <c r="C78" s="1389"/>
      <c r="D78" s="1389"/>
      <c r="E78" s="1389"/>
      <c r="F78" s="221"/>
      <c r="G78" s="221"/>
      <c r="H78" s="221"/>
      <c r="I78" s="221"/>
      <c r="J78" s="221"/>
      <c r="K78" s="221"/>
      <c r="L78" s="221"/>
    </row>
    <row r="79" spans="2:12">
      <c r="B79" s="1388">
        <f t="shared" si="1"/>
        <v>45451</v>
      </c>
      <c r="C79" s="1389"/>
      <c r="D79" s="1389"/>
      <c r="E79" s="1389"/>
      <c r="F79" s="221"/>
      <c r="G79" s="221"/>
      <c r="H79" s="221"/>
      <c r="I79" s="221"/>
      <c r="J79" s="221"/>
      <c r="K79" s="221"/>
      <c r="L79" s="221"/>
    </row>
    <row r="80" spans="2:12">
      <c r="B80" s="1388">
        <f t="shared" si="1"/>
        <v>45452</v>
      </c>
      <c r="C80" s="1389"/>
      <c r="D80" s="1389"/>
      <c r="E80" s="1389"/>
      <c r="F80" s="221"/>
      <c r="G80" s="221"/>
      <c r="H80" s="221"/>
      <c r="I80" s="221"/>
      <c r="J80" s="221"/>
      <c r="K80" s="221"/>
      <c r="L80" s="221"/>
    </row>
    <row r="81" spans="2:12">
      <c r="B81" s="1388">
        <f t="shared" si="1"/>
        <v>45453</v>
      </c>
      <c r="C81" s="1389"/>
      <c r="D81" s="1389"/>
      <c r="E81" s="1389"/>
      <c r="F81" s="221"/>
      <c r="G81" s="221"/>
      <c r="H81" s="221"/>
      <c r="I81" s="221"/>
      <c r="J81" s="221"/>
      <c r="K81" s="221"/>
      <c r="L81" s="221"/>
    </row>
    <row r="82" spans="2:12">
      <c r="B82" s="1388">
        <f t="shared" si="1"/>
        <v>45454</v>
      </c>
      <c r="C82" s="1389"/>
      <c r="D82" s="1389"/>
      <c r="E82" s="1389"/>
      <c r="F82" s="221"/>
      <c r="G82" s="221"/>
      <c r="H82" s="221"/>
      <c r="I82" s="221"/>
      <c r="J82" s="221"/>
      <c r="K82" s="221"/>
      <c r="L82" s="221"/>
    </row>
    <row r="83" spans="2:12">
      <c r="B83" s="1388">
        <f t="shared" si="1"/>
        <v>45455</v>
      </c>
      <c r="C83" s="1389"/>
      <c r="D83" s="1389"/>
      <c r="E83" s="1389"/>
      <c r="F83" s="221"/>
      <c r="G83" s="221"/>
      <c r="H83" s="221"/>
      <c r="I83" s="221"/>
      <c r="J83" s="221"/>
      <c r="K83" s="221"/>
      <c r="L83" s="221"/>
    </row>
    <row r="84" spans="2:12">
      <c r="B84" s="1388">
        <f t="shared" si="1"/>
        <v>45456</v>
      </c>
      <c r="C84" s="1389"/>
      <c r="D84" s="1389"/>
      <c r="E84" s="1389"/>
      <c r="F84" s="221"/>
      <c r="G84" s="221"/>
      <c r="H84" s="221"/>
      <c r="I84" s="221"/>
      <c r="J84" s="221"/>
      <c r="K84" s="221"/>
      <c r="L84" s="221"/>
    </row>
    <row r="85" spans="2:12">
      <c r="B85" s="1388">
        <f t="shared" si="1"/>
        <v>45457</v>
      </c>
      <c r="C85" s="1389"/>
      <c r="D85" s="1389"/>
      <c r="E85" s="1389"/>
      <c r="F85" s="221"/>
      <c r="G85" s="221"/>
      <c r="H85" s="221"/>
      <c r="I85" s="221"/>
      <c r="J85" s="221"/>
      <c r="K85" s="221"/>
      <c r="L85" s="221"/>
    </row>
    <row r="86" spans="2:12">
      <c r="B86" s="1388">
        <f t="shared" si="1"/>
        <v>45458</v>
      </c>
      <c r="C86" s="1389"/>
      <c r="D86" s="1389"/>
      <c r="E86" s="1389"/>
      <c r="F86" s="221"/>
      <c r="G86" s="221"/>
      <c r="H86" s="221"/>
      <c r="I86" s="221"/>
      <c r="J86" s="221"/>
      <c r="K86" s="221"/>
      <c r="L86" s="221"/>
    </row>
    <row r="87" spans="2:12">
      <c r="B87" s="1388">
        <f t="shared" si="1"/>
        <v>45459</v>
      </c>
      <c r="C87" s="1389"/>
      <c r="D87" s="1389"/>
      <c r="E87" s="1389"/>
      <c r="F87" s="221"/>
      <c r="G87" s="221"/>
      <c r="H87" s="221"/>
      <c r="I87" s="221"/>
      <c r="J87" s="221"/>
      <c r="K87" s="221"/>
      <c r="L87" s="221"/>
    </row>
    <row r="88" spans="2:12">
      <c r="B88" s="1388">
        <f t="shared" si="1"/>
        <v>45460</v>
      </c>
      <c r="C88" s="1389"/>
      <c r="D88" s="1389"/>
      <c r="E88" s="1389"/>
      <c r="F88" s="221"/>
      <c r="G88" s="221"/>
      <c r="H88" s="221"/>
      <c r="I88" s="221"/>
      <c r="J88" s="221"/>
      <c r="K88" s="221"/>
      <c r="L88" s="221"/>
    </row>
    <row r="89" spans="2:12">
      <c r="B89" s="1388">
        <f t="shared" si="1"/>
        <v>45461</v>
      </c>
      <c r="C89" s="1389"/>
      <c r="D89" s="1389"/>
      <c r="E89" s="1389"/>
      <c r="F89" s="221"/>
      <c r="G89" s="221"/>
      <c r="H89" s="221"/>
      <c r="I89" s="221"/>
      <c r="J89" s="221"/>
      <c r="K89" s="221"/>
      <c r="L89" s="221"/>
    </row>
    <row r="90" spans="2:12">
      <c r="B90" s="1388">
        <f t="shared" si="1"/>
        <v>45462</v>
      </c>
      <c r="C90" s="1389"/>
      <c r="D90" s="1389"/>
      <c r="E90" s="1389"/>
      <c r="F90" s="221"/>
      <c r="G90" s="221"/>
      <c r="H90" s="221"/>
      <c r="I90" s="221"/>
      <c r="J90" s="221"/>
      <c r="K90" s="221"/>
      <c r="L90" s="221"/>
    </row>
    <row r="91" spans="2:12">
      <c r="B91" s="1388">
        <f t="shared" si="1"/>
        <v>45463</v>
      </c>
      <c r="C91" s="1389"/>
      <c r="D91" s="1389"/>
      <c r="E91" s="1389"/>
      <c r="F91" s="221"/>
      <c r="G91" s="221"/>
      <c r="H91" s="221"/>
      <c r="I91" s="221"/>
      <c r="J91" s="221"/>
      <c r="K91" s="221"/>
      <c r="L91" s="221"/>
    </row>
    <row r="92" spans="2:12">
      <c r="B92" s="1388">
        <f t="shared" si="1"/>
        <v>45464</v>
      </c>
      <c r="C92" s="1389"/>
      <c r="D92" s="1389"/>
      <c r="E92" s="1389"/>
      <c r="F92" s="221"/>
      <c r="G92" s="221"/>
      <c r="H92" s="221"/>
      <c r="I92" s="221"/>
      <c r="J92" s="221"/>
      <c r="K92" s="221"/>
      <c r="L92" s="221"/>
    </row>
    <row r="93" spans="2:12">
      <c r="B93" s="1388">
        <f t="shared" si="1"/>
        <v>45465</v>
      </c>
      <c r="C93" s="1389"/>
      <c r="D93" s="1389"/>
      <c r="E93" s="1389"/>
      <c r="F93" s="221"/>
      <c r="G93" s="221"/>
      <c r="H93" s="221"/>
      <c r="I93" s="221"/>
      <c r="J93" s="221"/>
      <c r="K93" s="221"/>
      <c r="L93" s="221"/>
    </row>
    <row r="94" spans="2:12">
      <c r="B94" s="1388">
        <f t="shared" si="1"/>
        <v>45466</v>
      </c>
      <c r="C94" s="1389"/>
      <c r="D94" s="1389"/>
      <c r="E94" s="1389"/>
      <c r="F94" s="221"/>
      <c r="G94" s="221"/>
      <c r="H94" s="221"/>
      <c r="I94" s="221"/>
      <c r="J94" s="221"/>
      <c r="K94" s="221"/>
      <c r="L94" s="221"/>
    </row>
    <row r="95" spans="2:12">
      <c r="B95" s="1388">
        <f t="shared" si="1"/>
        <v>45467</v>
      </c>
      <c r="C95" s="1389"/>
      <c r="D95" s="1389"/>
      <c r="E95" s="1389"/>
      <c r="F95" s="221"/>
      <c r="G95" s="221"/>
      <c r="H95" s="221"/>
      <c r="I95" s="221"/>
      <c r="J95" s="221"/>
      <c r="K95" s="221"/>
      <c r="L95" s="221"/>
    </row>
    <row r="96" spans="2:12">
      <c r="B96" s="1388">
        <f t="shared" si="1"/>
        <v>45468</v>
      </c>
      <c r="C96" s="1389"/>
      <c r="D96" s="1389"/>
      <c r="E96" s="1389"/>
      <c r="F96" s="221"/>
      <c r="G96" s="221"/>
      <c r="H96" s="221"/>
      <c r="I96" s="221"/>
      <c r="J96" s="221"/>
      <c r="K96" s="221"/>
      <c r="L96" s="221"/>
    </row>
    <row r="97" spans="2:12">
      <c r="B97" s="1388">
        <f t="shared" si="1"/>
        <v>45469</v>
      </c>
      <c r="C97" s="1389"/>
      <c r="D97" s="1389"/>
      <c r="E97" s="1389"/>
      <c r="F97" s="221"/>
      <c r="G97" s="221"/>
      <c r="H97" s="221"/>
      <c r="I97" s="221"/>
      <c r="J97" s="221"/>
      <c r="K97" s="221"/>
      <c r="L97" s="221"/>
    </row>
    <row r="98" spans="2:12">
      <c r="B98" s="1388">
        <f t="shared" si="1"/>
        <v>45470</v>
      </c>
      <c r="C98" s="1389"/>
      <c r="D98" s="1389"/>
      <c r="E98" s="1389"/>
      <c r="F98" s="221"/>
      <c r="G98" s="221"/>
      <c r="H98" s="221"/>
      <c r="I98" s="221"/>
      <c r="J98" s="221"/>
      <c r="K98" s="221"/>
      <c r="L98" s="221"/>
    </row>
    <row r="99" spans="2:12">
      <c r="B99" s="1388">
        <f t="shared" si="1"/>
        <v>45471</v>
      </c>
      <c r="C99" s="1389"/>
      <c r="D99" s="1389"/>
      <c r="E99" s="1389"/>
      <c r="F99" s="221"/>
      <c r="G99" s="221"/>
      <c r="H99" s="221"/>
      <c r="I99" s="221"/>
      <c r="J99" s="221"/>
      <c r="K99" s="221"/>
      <c r="L99" s="221"/>
    </row>
    <row r="100" spans="2:12">
      <c r="B100" s="1388">
        <f t="shared" si="1"/>
        <v>45472</v>
      </c>
      <c r="C100" s="1389"/>
      <c r="D100" s="1389"/>
      <c r="E100" s="1389"/>
      <c r="F100" s="221"/>
      <c r="G100" s="221"/>
      <c r="H100" s="221"/>
      <c r="I100" s="221"/>
      <c r="J100" s="221"/>
      <c r="K100" s="221"/>
      <c r="L100" s="221"/>
    </row>
    <row r="101" spans="2:12">
      <c r="B101" s="1388">
        <f t="shared" si="1"/>
        <v>45473</v>
      </c>
      <c r="C101" s="1389"/>
      <c r="D101" s="1389"/>
      <c r="E101" s="1389"/>
      <c r="F101" s="221"/>
      <c r="G101" s="221"/>
      <c r="H101" s="221"/>
      <c r="I101" s="221"/>
      <c r="J101" s="221"/>
      <c r="K101" s="221"/>
      <c r="L101" s="221"/>
    </row>
    <row r="102" spans="2:12">
      <c r="B102" s="1388">
        <f t="shared" si="1"/>
        <v>45474</v>
      </c>
      <c r="C102" s="1389"/>
      <c r="D102" s="1389"/>
      <c r="E102" s="1389"/>
      <c r="F102" s="221"/>
      <c r="G102" s="221"/>
      <c r="H102" s="221"/>
      <c r="I102" s="221"/>
      <c r="J102" s="221"/>
      <c r="K102" s="221"/>
      <c r="L102" s="221"/>
    </row>
    <row r="103" spans="2:12">
      <c r="B103" s="1388">
        <f t="shared" si="1"/>
        <v>45475</v>
      </c>
      <c r="C103" s="1389"/>
      <c r="D103" s="1389"/>
      <c r="E103" s="1389"/>
      <c r="F103" s="221"/>
      <c r="G103" s="221"/>
      <c r="H103" s="221"/>
      <c r="I103" s="221"/>
      <c r="J103" s="221"/>
      <c r="K103" s="221"/>
      <c r="L103" s="221"/>
    </row>
    <row r="104" spans="2:12">
      <c r="B104" s="1388">
        <f t="shared" si="1"/>
        <v>45476</v>
      </c>
      <c r="C104" s="1389"/>
      <c r="D104" s="1389"/>
      <c r="E104" s="1389"/>
      <c r="F104" s="221"/>
      <c r="G104" s="221"/>
      <c r="H104" s="221"/>
      <c r="I104" s="221"/>
      <c r="J104" s="221"/>
      <c r="K104" s="221"/>
      <c r="L104" s="221"/>
    </row>
    <row r="105" spans="2:12">
      <c r="B105" s="1388">
        <f t="shared" si="1"/>
        <v>45477</v>
      </c>
      <c r="C105" s="1389"/>
      <c r="D105" s="1389"/>
      <c r="E105" s="1389"/>
      <c r="F105" s="221"/>
      <c r="G105" s="221"/>
      <c r="H105" s="221"/>
      <c r="I105" s="221"/>
      <c r="J105" s="221"/>
      <c r="K105" s="221"/>
      <c r="L105" s="221"/>
    </row>
    <row r="106" spans="2:12">
      <c r="B106" s="1388">
        <f t="shared" si="1"/>
        <v>45478</v>
      </c>
      <c r="C106" s="1389"/>
      <c r="D106" s="1389"/>
      <c r="E106" s="1389"/>
      <c r="F106" s="221"/>
      <c r="G106" s="221"/>
      <c r="H106" s="221"/>
      <c r="I106" s="221"/>
      <c r="J106" s="221"/>
      <c r="K106" s="221"/>
      <c r="L106" s="221"/>
    </row>
    <row r="107" spans="2:12">
      <c r="B107" s="1388">
        <f t="shared" si="1"/>
        <v>45479</v>
      </c>
      <c r="C107" s="1389"/>
      <c r="D107" s="1389"/>
      <c r="E107" s="1389"/>
      <c r="F107" s="221"/>
      <c r="G107" s="221"/>
      <c r="H107" s="221"/>
      <c r="I107" s="221"/>
      <c r="J107" s="221"/>
      <c r="K107" s="221"/>
      <c r="L107" s="221"/>
    </row>
    <row r="108" spans="2:12">
      <c r="B108" s="1388">
        <f t="shared" si="1"/>
        <v>45480</v>
      </c>
      <c r="C108" s="1389"/>
      <c r="D108" s="1389"/>
      <c r="E108" s="1389"/>
      <c r="F108" s="221"/>
      <c r="G108" s="221"/>
      <c r="H108" s="221"/>
      <c r="I108" s="221"/>
      <c r="J108" s="221"/>
      <c r="K108" s="221"/>
      <c r="L108" s="221"/>
    </row>
    <row r="109" spans="2:12">
      <c r="B109" s="1388">
        <f t="shared" si="1"/>
        <v>45481</v>
      </c>
      <c r="C109" s="1389"/>
      <c r="D109" s="1389"/>
      <c r="E109" s="1389"/>
      <c r="F109" s="221"/>
      <c r="G109" s="221"/>
      <c r="H109" s="221"/>
      <c r="I109" s="221"/>
      <c r="J109" s="221"/>
      <c r="K109" s="221"/>
      <c r="L109" s="221"/>
    </row>
    <row r="110" spans="2:12">
      <c r="B110" s="1388">
        <f t="shared" si="1"/>
        <v>45482</v>
      </c>
      <c r="C110" s="1389"/>
      <c r="D110" s="1389"/>
      <c r="E110" s="1389"/>
      <c r="F110" s="221"/>
      <c r="G110" s="221"/>
      <c r="H110" s="221"/>
      <c r="I110" s="221"/>
      <c r="J110" s="221"/>
      <c r="K110" s="221"/>
      <c r="L110" s="221"/>
    </row>
    <row r="111" spans="2:12">
      <c r="B111" s="1388">
        <f t="shared" si="1"/>
        <v>45483</v>
      </c>
      <c r="C111" s="1389"/>
      <c r="D111" s="1389"/>
      <c r="E111" s="1389"/>
      <c r="F111" s="221"/>
      <c r="G111" s="221"/>
      <c r="H111" s="221"/>
      <c r="I111" s="221"/>
      <c r="J111" s="221"/>
      <c r="K111" s="221"/>
      <c r="L111" s="221"/>
    </row>
    <row r="112" spans="2:12">
      <c r="B112" s="1388">
        <f t="shared" si="1"/>
        <v>45484</v>
      </c>
      <c r="C112" s="1389"/>
      <c r="D112" s="1389"/>
      <c r="E112" s="1389"/>
      <c r="F112" s="221"/>
      <c r="G112" s="221"/>
      <c r="H112" s="221"/>
      <c r="I112" s="221"/>
      <c r="J112" s="221"/>
      <c r="K112" s="221"/>
      <c r="L112" s="221"/>
    </row>
    <row r="113" spans="2:12">
      <c r="B113" s="1388">
        <f t="shared" si="1"/>
        <v>45485</v>
      </c>
      <c r="C113" s="1389"/>
      <c r="D113" s="1389"/>
      <c r="E113" s="1389"/>
      <c r="F113" s="221"/>
      <c r="G113" s="221"/>
      <c r="H113" s="221"/>
      <c r="I113" s="221"/>
      <c r="J113" s="221"/>
      <c r="K113" s="221"/>
      <c r="L113" s="221"/>
    </row>
    <row r="114" spans="2:12">
      <c r="B114" s="1388">
        <f t="shared" si="1"/>
        <v>45486</v>
      </c>
      <c r="C114" s="1389"/>
      <c r="D114" s="1389"/>
      <c r="E114" s="1389"/>
      <c r="F114" s="221"/>
      <c r="G114" s="221"/>
      <c r="H114" s="221"/>
      <c r="I114" s="221"/>
      <c r="J114" s="221"/>
      <c r="K114" s="221"/>
      <c r="L114" s="221"/>
    </row>
    <row r="115" spans="2:12">
      <c r="B115" s="1388">
        <f t="shared" si="1"/>
        <v>45487</v>
      </c>
      <c r="C115" s="1389"/>
      <c r="D115" s="1389"/>
      <c r="E115" s="1389"/>
      <c r="F115" s="221"/>
      <c r="G115" s="221"/>
      <c r="H115" s="221"/>
      <c r="I115" s="221"/>
      <c r="J115" s="221"/>
      <c r="K115" s="221"/>
      <c r="L115" s="221"/>
    </row>
    <row r="116" spans="2:12">
      <c r="B116" s="1388">
        <f t="shared" si="1"/>
        <v>45488</v>
      </c>
      <c r="C116" s="1389"/>
      <c r="D116" s="1389"/>
      <c r="E116" s="1389"/>
      <c r="F116" s="221"/>
      <c r="G116" s="221"/>
      <c r="H116" s="221"/>
      <c r="I116" s="221"/>
      <c r="J116" s="221"/>
      <c r="K116" s="221"/>
      <c r="L116" s="221"/>
    </row>
    <row r="117" spans="2:12">
      <c r="B117" s="1388">
        <f t="shared" si="1"/>
        <v>45489</v>
      </c>
      <c r="C117" s="1389"/>
      <c r="D117" s="1389"/>
      <c r="E117" s="1389"/>
      <c r="F117" s="221"/>
      <c r="G117" s="221"/>
      <c r="H117" s="221"/>
      <c r="I117" s="221"/>
      <c r="J117" s="221"/>
      <c r="K117" s="221"/>
      <c r="L117" s="221"/>
    </row>
    <row r="118" spans="2:12">
      <c r="B118" s="1388">
        <f t="shared" si="1"/>
        <v>45490</v>
      </c>
      <c r="C118" s="1389"/>
      <c r="D118" s="1389"/>
      <c r="E118" s="1389"/>
      <c r="F118" s="221"/>
      <c r="G118" s="221"/>
      <c r="H118" s="221"/>
      <c r="I118" s="221"/>
      <c r="J118" s="221"/>
      <c r="K118" s="221"/>
      <c r="L118" s="221"/>
    </row>
    <row r="119" spans="2:12">
      <c r="B119" s="1388">
        <f t="shared" si="1"/>
        <v>45491</v>
      </c>
      <c r="C119" s="1389"/>
      <c r="D119" s="1389"/>
      <c r="E119" s="1389"/>
      <c r="F119" s="221"/>
      <c r="G119" s="221"/>
      <c r="H119" s="221"/>
      <c r="I119" s="221"/>
      <c r="J119" s="221"/>
      <c r="K119" s="221"/>
      <c r="L119" s="221"/>
    </row>
    <row r="120" spans="2:12">
      <c r="B120" s="1388">
        <f t="shared" si="1"/>
        <v>45492</v>
      </c>
      <c r="C120" s="1389"/>
      <c r="D120" s="1389"/>
      <c r="E120" s="1389"/>
      <c r="F120" s="221"/>
      <c r="G120" s="221"/>
      <c r="H120" s="221"/>
      <c r="I120" s="221"/>
      <c r="J120" s="221"/>
      <c r="K120" s="221"/>
      <c r="L120" s="221"/>
    </row>
    <row r="121" spans="2:12">
      <c r="B121" s="1388">
        <f t="shared" si="1"/>
        <v>45493</v>
      </c>
      <c r="C121" s="1389"/>
      <c r="D121" s="1389"/>
      <c r="E121" s="1389"/>
      <c r="F121" s="221"/>
      <c r="G121" s="221"/>
      <c r="H121" s="221"/>
      <c r="I121" s="221"/>
      <c r="J121" s="221"/>
      <c r="K121" s="221"/>
      <c r="L121" s="221"/>
    </row>
    <row r="122" spans="2:12">
      <c r="B122" s="1388">
        <f t="shared" si="1"/>
        <v>45494</v>
      </c>
      <c r="C122" s="1389"/>
      <c r="D122" s="1389"/>
      <c r="E122" s="1389"/>
      <c r="F122" s="221"/>
      <c r="G122" s="221"/>
      <c r="H122" s="221"/>
      <c r="I122" s="221"/>
      <c r="J122" s="221"/>
      <c r="K122" s="221"/>
      <c r="L122" s="221"/>
    </row>
    <row r="123" spans="2:12">
      <c r="B123" s="1388">
        <f t="shared" si="1"/>
        <v>45495</v>
      </c>
      <c r="C123" s="1389"/>
      <c r="D123" s="1389"/>
      <c r="E123" s="1389"/>
      <c r="F123" s="221"/>
      <c r="G123" s="221"/>
      <c r="H123" s="221"/>
      <c r="I123" s="221"/>
      <c r="J123" s="221"/>
      <c r="K123" s="221"/>
      <c r="L123" s="221"/>
    </row>
    <row r="124" spans="2:12">
      <c r="B124" s="1388">
        <f t="shared" si="1"/>
        <v>45496</v>
      </c>
      <c r="C124" s="1389"/>
      <c r="D124" s="1389"/>
      <c r="E124" s="1389"/>
      <c r="F124" s="221"/>
      <c r="G124" s="221"/>
      <c r="H124" s="221"/>
      <c r="I124" s="221"/>
      <c r="J124" s="221"/>
      <c r="K124" s="221"/>
      <c r="L124" s="221"/>
    </row>
    <row r="125" spans="2:12">
      <c r="B125" s="1388">
        <f t="shared" si="1"/>
        <v>45497</v>
      </c>
      <c r="C125" s="1389"/>
      <c r="D125" s="1389"/>
      <c r="E125" s="1389"/>
      <c r="F125" s="221"/>
      <c r="G125" s="221"/>
      <c r="H125" s="221"/>
      <c r="I125" s="221"/>
      <c r="J125" s="221"/>
      <c r="K125" s="221"/>
      <c r="L125" s="221"/>
    </row>
    <row r="126" spans="2:12">
      <c r="B126" s="1388">
        <f t="shared" si="1"/>
        <v>45498</v>
      </c>
      <c r="C126" s="1389"/>
      <c r="D126" s="1389"/>
      <c r="E126" s="1389"/>
      <c r="F126" s="221"/>
      <c r="G126" s="221"/>
      <c r="H126" s="221"/>
      <c r="I126" s="221"/>
      <c r="J126" s="221"/>
      <c r="K126" s="221"/>
      <c r="L126" s="221"/>
    </row>
    <row r="127" spans="2:12">
      <c r="B127" s="1388">
        <f t="shared" si="1"/>
        <v>45499</v>
      </c>
      <c r="C127" s="1389"/>
      <c r="D127" s="1389"/>
      <c r="E127" s="1389"/>
      <c r="F127" s="221"/>
      <c r="G127" s="221"/>
      <c r="H127" s="221"/>
      <c r="I127" s="221"/>
      <c r="J127" s="221"/>
      <c r="K127" s="221"/>
      <c r="L127" s="221"/>
    </row>
    <row r="128" spans="2:12">
      <c r="B128" s="1388">
        <f t="shared" si="1"/>
        <v>45500</v>
      </c>
      <c r="C128" s="1389"/>
      <c r="D128" s="1389"/>
      <c r="E128" s="1389"/>
      <c r="F128" s="221"/>
      <c r="G128" s="221"/>
      <c r="H128" s="221"/>
      <c r="I128" s="221"/>
      <c r="J128" s="221"/>
      <c r="K128" s="221"/>
      <c r="L128" s="221"/>
    </row>
    <row r="129" spans="2:12">
      <c r="B129" s="1388">
        <f t="shared" si="1"/>
        <v>45501</v>
      </c>
      <c r="C129" s="1389"/>
      <c r="D129" s="1389"/>
      <c r="E129" s="1389"/>
      <c r="F129" s="221"/>
      <c r="G129" s="221"/>
      <c r="H129" s="221"/>
      <c r="I129" s="221"/>
      <c r="J129" s="221"/>
      <c r="K129" s="221"/>
      <c r="L129" s="221"/>
    </row>
    <row r="130" spans="2:12">
      <c r="B130" s="1388">
        <f t="shared" si="1"/>
        <v>45502</v>
      </c>
      <c r="C130" s="1389"/>
      <c r="D130" s="1389"/>
      <c r="E130" s="1389"/>
      <c r="F130" s="221"/>
      <c r="G130" s="221"/>
      <c r="H130" s="221"/>
      <c r="I130" s="221"/>
      <c r="J130" s="221"/>
      <c r="K130" s="221"/>
      <c r="L130" s="221"/>
    </row>
    <row r="131" spans="2:12">
      <c r="B131" s="1388">
        <f t="shared" si="1"/>
        <v>45503</v>
      </c>
      <c r="C131" s="1389"/>
      <c r="D131" s="1389"/>
      <c r="E131" s="1389"/>
      <c r="F131" s="221"/>
      <c r="G131" s="221"/>
      <c r="H131" s="221"/>
      <c r="I131" s="221"/>
      <c r="J131" s="221"/>
      <c r="K131" s="221"/>
      <c r="L131" s="221"/>
    </row>
    <row r="132" spans="2:12">
      <c r="B132" s="1388">
        <f t="shared" si="1"/>
        <v>45504</v>
      </c>
      <c r="C132" s="1389"/>
      <c r="D132" s="1389"/>
      <c r="E132" s="1389"/>
      <c r="F132" s="221"/>
      <c r="G132" s="221"/>
      <c r="H132" s="221"/>
      <c r="I132" s="221"/>
      <c r="J132" s="221"/>
      <c r="K132" s="221"/>
      <c r="L132" s="221"/>
    </row>
    <row r="133" spans="2:12">
      <c r="B133" s="1388">
        <f t="shared" si="1"/>
        <v>45505</v>
      </c>
      <c r="C133" s="1389"/>
      <c r="D133" s="1389"/>
      <c r="E133" s="1389"/>
      <c r="F133" s="221"/>
      <c r="G133" s="221"/>
      <c r="H133" s="221"/>
      <c r="I133" s="221"/>
      <c r="J133" s="221"/>
      <c r="K133" s="221"/>
      <c r="L133" s="221"/>
    </row>
    <row r="134" spans="2:12">
      <c r="B134" s="1388">
        <f t="shared" si="1"/>
        <v>45506</v>
      </c>
      <c r="C134" s="1389"/>
      <c r="D134" s="1389"/>
      <c r="E134" s="1389"/>
      <c r="F134" s="221"/>
      <c r="G134" s="221"/>
      <c r="H134" s="221"/>
      <c r="I134" s="221"/>
      <c r="J134" s="221"/>
      <c r="K134" s="221"/>
      <c r="L134" s="221"/>
    </row>
    <row r="135" spans="2:12">
      <c r="B135" s="1388">
        <f t="shared" si="1"/>
        <v>45507</v>
      </c>
      <c r="C135" s="1389"/>
      <c r="D135" s="1389"/>
      <c r="E135" s="1389"/>
      <c r="F135" s="221"/>
      <c r="G135" s="221"/>
      <c r="H135" s="221"/>
      <c r="I135" s="221"/>
      <c r="J135" s="221"/>
      <c r="K135" s="221"/>
      <c r="L135" s="221"/>
    </row>
    <row r="136" spans="2:12">
      <c r="B136" s="1388">
        <f t="shared" si="1"/>
        <v>45508</v>
      </c>
      <c r="C136" s="1389"/>
      <c r="D136" s="1389"/>
      <c r="E136" s="1389"/>
      <c r="F136" s="221"/>
      <c r="G136" s="221"/>
      <c r="H136" s="221"/>
      <c r="I136" s="221"/>
      <c r="J136" s="221"/>
      <c r="K136" s="221"/>
      <c r="L136" s="221"/>
    </row>
    <row r="137" spans="2:12">
      <c r="B137" s="1388">
        <f t="shared" si="1"/>
        <v>45509</v>
      </c>
      <c r="C137" s="1389"/>
      <c r="D137" s="1389"/>
      <c r="E137" s="1389"/>
      <c r="F137" s="221"/>
      <c r="G137" s="221"/>
      <c r="H137" s="221"/>
      <c r="I137" s="221"/>
      <c r="J137" s="221"/>
      <c r="K137" s="221"/>
      <c r="L137" s="221"/>
    </row>
    <row r="138" spans="2:12">
      <c r="B138" s="1388">
        <f t="shared" si="1"/>
        <v>45510</v>
      </c>
      <c r="C138" s="1389"/>
      <c r="D138" s="1389"/>
      <c r="E138" s="1389"/>
      <c r="F138" s="221"/>
      <c r="G138" s="221"/>
      <c r="H138" s="221"/>
      <c r="I138" s="221"/>
      <c r="J138" s="221"/>
      <c r="K138" s="221"/>
      <c r="L138" s="221"/>
    </row>
    <row r="139" spans="2:12">
      <c r="B139" s="1388">
        <f t="shared" si="1"/>
        <v>45511</v>
      </c>
      <c r="C139" s="1389"/>
      <c r="D139" s="1389"/>
      <c r="E139" s="1389"/>
      <c r="F139" s="221"/>
      <c r="G139" s="221"/>
      <c r="H139" s="221"/>
      <c r="I139" s="221"/>
      <c r="J139" s="221"/>
      <c r="K139" s="221"/>
      <c r="L139" s="221"/>
    </row>
    <row r="140" spans="2:12">
      <c r="B140" s="1388">
        <f t="shared" ref="B140:B203" si="2">B139+1</f>
        <v>45512</v>
      </c>
      <c r="C140" s="1389"/>
      <c r="D140" s="1389"/>
      <c r="E140" s="1389"/>
      <c r="F140" s="221"/>
      <c r="G140" s="221"/>
      <c r="H140" s="221"/>
      <c r="I140" s="221"/>
      <c r="J140" s="221"/>
      <c r="K140" s="221"/>
      <c r="L140" s="221"/>
    </row>
    <row r="141" spans="2:12">
      <c r="B141" s="1388">
        <f t="shared" si="2"/>
        <v>45513</v>
      </c>
      <c r="C141" s="1389"/>
      <c r="D141" s="1389"/>
      <c r="E141" s="1389"/>
      <c r="F141" s="221"/>
      <c r="G141" s="221"/>
      <c r="H141" s="221"/>
      <c r="I141" s="221"/>
      <c r="J141" s="221"/>
      <c r="K141" s="221"/>
      <c r="L141" s="221"/>
    </row>
    <row r="142" spans="2:12">
      <c r="B142" s="1388">
        <f t="shared" si="2"/>
        <v>45514</v>
      </c>
      <c r="C142" s="1389"/>
      <c r="D142" s="1389"/>
      <c r="E142" s="1389"/>
      <c r="F142" s="221"/>
      <c r="G142" s="221"/>
      <c r="H142" s="221"/>
      <c r="I142" s="221"/>
      <c r="J142" s="221"/>
      <c r="K142" s="221"/>
      <c r="L142" s="221"/>
    </row>
    <row r="143" spans="2:12">
      <c r="B143" s="1388">
        <f t="shared" si="2"/>
        <v>45515</v>
      </c>
      <c r="C143" s="1389"/>
      <c r="D143" s="1389"/>
      <c r="E143" s="1389"/>
      <c r="F143" s="221"/>
      <c r="G143" s="221"/>
      <c r="H143" s="221"/>
      <c r="I143" s="221"/>
      <c r="J143" s="221"/>
      <c r="K143" s="221"/>
      <c r="L143" s="221"/>
    </row>
    <row r="144" spans="2:12">
      <c r="B144" s="1388">
        <f t="shared" si="2"/>
        <v>45516</v>
      </c>
      <c r="C144" s="1389"/>
      <c r="D144" s="1389"/>
      <c r="E144" s="1389"/>
      <c r="F144" s="221"/>
      <c r="G144" s="221"/>
      <c r="H144" s="221"/>
      <c r="I144" s="221"/>
      <c r="J144" s="221"/>
      <c r="K144" s="221"/>
      <c r="L144" s="221"/>
    </row>
    <row r="145" spans="2:12">
      <c r="B145" s="1388">
        <f t="shared" si="2"/>
        <v>45517</v>
      </c>
      <c r="C145" s="1389"/>
      <c r="D145" s="1389"/>
      <c r="E145" s="1389"/>
      <c r="F145" s="221"/>
      <c r="G145" s="221"/>
      <c r="H145" s="221"/>
      <c r="I145" s="221"/>
      <c r="J145" s="221"/>
      <c r="K145" s="221"/>
      <c r="L145" s="221"/>
    </row>
    <row r="146" spans="2:12">
      <c r="B146" s="1388">
        <f t="shared" si="2"/>
        <v>45518</v>
      </c>
      <c r="C146" s="1389"/>
      <c r="D146" s="1389"/>
      <c r="E146" s="1389"/>
      <c r="F146" s="221"/>
      <c r="G146" s="221"/>
      <c r="H146" s="221"/>
      <c r="I146" s="221"/>
      <c r="J146" s="221"/>
      <c r="K146" s="221"/>
      <c r="L146" s="221"/>
    </row>
    <row r="147" spans="2:12">
      <c r="B147" s="1388">
        <f t="shared" si="2"/>
        <v>45519</v>
      </c>
      <c r="C147" s="1389"/>
      <c r="D147" s="1389"/>
      <c r="E147" s="1389"/>
      <c r="F147" s="221"/>
      <c r="G147" s="221"/>
      <c r="H147" s="221"/>
      <c r="I147" s="221"/>
      <c r="J147" s="221"/>
      <c r="K147" s="221"/>
      <c r="L147" s="221"/>
    </row>
    <row r="148" spans="2:12">
      <c r="B148" s="1388">
        <f t="shared" si="2"/>
        <v>45520</v>
      </c>
      <c r="C148" s="1389"/>
      <c r="D148" s="1389"/>
      <c r="E148" s="1389"/>
      <c r="F148" s="221"/>
      <c r="G148" s="221"/>
      <c r="H148" s="221"/>
      <c r="I148" s="221"/>
      <c r="J148" s="221"/>
      <c r="K148" s="221"/>
      <c r="L148" s="221"/>
    </row>
    <row r="149" spans="2:12">
      <c r="B149" s="1388">
        <f t="shared" si="2"/>
        <v>45521</v>
      </c>
      <c r="C149" s="1389"/>
      <c r="D149" s="1389"/>
      <c r="E149" s="1389"/>
      <c r="F149" s="221"/>
      <c r="G149" s="221"/>
      <c r="H149" s="221"/>
      <c r="I149" s="221"/>
      <c r="J149" s="221"/>
      <c r="K149" s="221"/>
      <c r="L149" s="221"/>
    </row>
    <row r="150" spans="2:12">
      <c r="B150" s="1388">
        <f t="shared" si="2"/>
        <v>45522</v>
      </c>
      <c r="C150" s="1389"/>
      <c r="D150" s="1389"/>
      <c r="E150" s="1389"/>
      <c r="F150" s="221"/>
      <c r="G150" s="221"/>
      <c r="H150" s="221"/>
      <c r="I150" s="221"/>
      <c r="J150" s="221"/>
      <c r="K150" s="221"/>
      <c r="L150" s="221"/>
    </row>
    <row r="151" spans="2:12">
      <c r="B151" s="1388">
        <f t="shared" si="2"/>
        <v>45523</v>
      </c>
      <c r="C151" s="1389"/>
      <c r="D151" s="1389"/>
      <c r="E151" s="1389"/>
      <c r="F151" s="221"/>
      <c r="G151" s="221"/>
      <c r="H151" s="221"/>
      <c r="I151" s="221"/>
      <c r="J151" s="221"/>
      <c r="K151" s="221"/>
      <c r="L151" s="221"/>
    </row>
    <row r="152" spans="2:12">
      <c r="B152" s="1388">
        <f t="shared" si="2"/>
        <v>45524</v>
      </c>
      <c r="C152" s="1389"/>
      <c r="D152" s="1389"/>
      <c r="E152" s="1389"/>
      <c r="F152" s="221"/>
      <c r="G152" s="221"/>
      <c r="H152" s="221"/>
      <c r="I152" s="221"/>
      <c r="J152" s="221"/>
      <c r="K152" s="221"/>
      <c r="L152" s="221"/>
    </row>
    <row r="153" spans="2:12">
      <c r="B153" s="1388">
        <f t="shared" si="2"/>
        <v>45525</v>
      </c>
      <c r="C153" s="1389"/>
      <c r="D153" s="1389"/>
      <c r="E153" s="1389"/>
      <c r="F153" s="221"/>
      <c r="G153" s="221"/>
      <c r="H153" s="221"/>
      <c r="I153" s="221"/>
      <c r="J153" s="221"/>
      <c r="K153" s="221"/>
      <c r="L153" s="221"/>
    </row>
    <row r="154" spans="2:12">
      <c r="B154" s="1388">
        <f t="shared" si="2"/>
        <v>45526</v>
      </c>
      <c r="C154" s="1389"/>
      <c r="D154" s="1389"/>
      <c r="E154" s="1389"/>
      <c r="F154" s="221"/>
      <c r="G154" s="221"/>
      <c r="H154" s="221"/>
      <c r="I154" s="221"/>
      <c r="J154" s="221"/>
      <c r="K154" s="221"/>
      <c r="L154" s="221"/>
    </row>
    <row r="155" spans="2:12">
      <c r="B155" s="1388">
        <f t="shared" si="2"/>
        <v>45527</v>
      </c>
      <c r="C155" s="1389"/>
      <c r="D155" s="1389"/>
      <c r="E155" s="1389"/>
      <c r="F155" s="221"/>
      <c r="G155" s="221"/>
      <c r="H155" s="221"/>
      <c r="I155" s="221"/>
      <c r="J155" s="221"/>
      <c r="K155" s="221"/>
      <c r="L155" s="221"/>
    </row>
    <row r="156" spans="2:12">
      <c r="B156" s="1388">
        <f t="shared" si="2"/>
        <v>45528</v>
      </c>
      <c r="C156" s="1389"/>
      <c r="D156" s="1389"/>
      <c r="E156" s="1389"/>
      <c r="F156" s="221"/>
      <c r="G156" s="221"/>
      <c r="H156" s="221"/>
      <c r="I156" s="221"/>
      <c r="J156" s="221"/>
      <c r="K156" s="221"/>
      <c r="L156" s="221"/>
    </row>
    <row r="157" spans="2:12">
      <c r="B157" s="1388">
        <f t="shared" si="2"/>
        <v>45529</v>
      </c>
      <c r="C157" s="1389"/>
      <c r="D157" s="1389"/>
      <c r="E157" s="1389"/>
      <c r="F157" s="221"/>
      <c r="G157" s="221"/>
      <c r="H157" s="221"/>
      <c r="I157" s="221"/>
      <c r="J157" s="221"/>
      <c r="K157" s="221"/>
      <c r="L157" s="221"/>
    </row>
    <row r="158" spans="2:12">
      <c r="B158" s="1388">
        <f t="shared" si="2"/>
        <v>45530</v>
      </c>
      <c r="C158" s="1389"/>
      <c r="D158" s="1389"/>
      <c r="E158" s="1389"/>
      <c r="F158" s="221"/>
      <c r="G158" s="221"/>
      <c r="H158" s="221"/>
      <c r="I158" s="221"/>
      <c r="J158" s="221"/>
      <c r="K158" s="221"/>
      <c r="L158" s="221"/>
    </row>
    <row r="159" spans="2:12">
      <c r="B159" s="1388">
        <f t="shared" si="2"/>
        <v>45531</v>
      </c>
      <c r="C159" s="1389"/>
      <c r="D159" s="1389"/>
      <c r="E159" s="1389"/>
      <c r="F159" s="221"/>
      <c r="G159" s="221"/>
      <c r="H159" s="221"/>
      <c r="I159" s="221"/>
      <c r="J159" s="221"/>
      <c r="K159" s="221"/>
      <c r="L159" s="221"/>
    </row>
    <row r="160" spans="2:12">
      <c r="B160" s="1388">
        <f t="shared" si="2"/>
        <v>45532</v>
      </c>
      <c r="C160" s="1389"/>
      <c r="D160" s="1389"/>
      <c r="E160" s="1389"/>
      <c r="F160" s="221"/>
      <c r="G160" s="221"/>
      <c r="H160" s="221"/>
      <c r="I160" s="221"/>
      <c r="J160" s="221"/>
      <c r="K160" s="221"/>
      <c r="L160" s="221"/>
    </row>
    <row r="161" spans="2:12">
      <c r="B161" s="1388">
        <f t="shared" si="2"/>
        <v>45533</v>
      </c>
      <c r="C161" s="1389"/>
      <c r="D161" s="1389"/>
      <c r="E161" s="1389"/>
      <c r="F161" s="221"/>
      <c r="G161" s="221"/>
      <c r="H161" s="221"/>
      <c r="I161" s="221"/>
      <c r="J161" s="221"/>
      <c r="K161" s="221"/>
      <c r="L161" s="221"/>
    </row>
    <row r="162" spans="2:12">
      <c r="B162" s="1388">
        <f t="shared" si="2"/>
        <v>45534</v>
      </c>
      <c r="C162" s="1389"/>
      <c r="D162" s="1389"/>
      <c r="E162" s="1389"/>
      <c r="F162" s="221"/>
      <c r="G162" s="221"/>
      <c r="H162" s="221"/>
      <c r="I162" s="221"/>
      <c r="J162" s="221"/>
      <c r="K162" s="221"/>
      <c r="L162" s="221"/>
    </row>
    <row r="163" spans="2:12">
      <c r="B163" s="1388">
        <f t="shared" si="2"/>
        <v>45535</v>
      </c>
      <c r="C163" s="1389"/>
      <c r="D163" s="1389"/>
      <c r="E163" s="1389"/>
      <c r="F163" s="221"/>
      <c r="G163" s="221"/>
      <c r="H163" s="221"/>
      <c r="I163" s="221"/>
      <c r="J163" s="221"/>
      <c r="K163" s="221"/>
      <c r="L163" s="221"/>
    </row>
    <row r="164" spans="2:12">
      <c r="B164" s="1388">
        <f t="shared" si="2"/>
        <v>45536</v>
      </c>
      <c r="C164" s="1389"/>
      <c r="D164" s="1389"/>
      <c r="E164" s="1389"/>
      <c r="F164" s="221"/>
      <c r="G164" s="221"/>
      <c r="H164" s="221"/>
      <c r="I164" s="221"/>
      <c r="J164" s="221"/>
      <c r="K164" s="221"/>
      <c r="L164" s="221"/>
    </row>
    <row r="165" spans="2:12">
      <c r="B165" s="1388">
        <f t="shared" si="2"/>
        <v>45537</v>
      </c>
      <c r="C165" s="1389"/>
      <c r="D165" s="1389"/>
      <c r="E165" s="1389"/>
      <c r="F165" s="221"/>
      <c r="G165" s="221"/>
      <c r="H165" s="221"/>
      <c r="I165" s="221"/>
      <c r="J165" s="221"/>
      <c r="K165" s="221"/>
      <c r="L165" s="221"/>
    </row>
    <row r="166" spans="2:12">
      <c r="B166" s="1388">
        <f t="shared" si="2"/>
        <v>45538</v>
      </c>
      <c r="C166" s="1389"/>
      <c r="D166" s="1389"/>
      <c r="E166" s="1389"/>
      <c r="F166" s="221"/>
      <c r="G166" s="221"/>
      <c r="H166" s="221"/>
      <c r="I166" s="221"/>
      <c r="J166" s="221"/>
      <c r="K166" s="221"/>
      <c r="L166" s="221"/>
    </row>
    <row r="167" spans="2:12">
      <c r="B167" s="1388">
        <f t="shared" si="2"/>
        <v>45539</v>
      </c>
      <c r="C167" s="1389"/>
      <c r="D167" s="1389"/>
      <c r="E167" s="1389"/>
      <c r="F167" s="221"/>
      <c r="G167" s="221"/>
      <c r="H167" s="221"/>
      <c r="I167" s="221"/>
      <c r="J167" s="221"/>
      <c r="K167" s="221"/>
      <c r="L167" s="221"/>
    </row>
    <row r="168" spans="2:12">
      <c r="B168" s="1388">
        <f t="shared" si="2"/>
        <v>45540</v>
      </c>
      <c r="C168" s="1389"/>
      <c r="D168" s="1389"/>
      <c r="E168" s="1389"/>
      <c r="F168" s="221"/>
      <c r="G168" s="221"/>
      <c r="H168" s="221"/>
      <c r="I168" s="221"/>
      <c r="J168" s="221"/>
      <c r="K168" s="221"/>
      <c r="L168" s="221"/>
    </row>
    <row r="169" spans="2:12">
      <c r="B169" s="1388">
        <f t="shared" si="2"/>
        <v>45541</v>
      </c>
      <c r="C169" s="1389"/>
      <c r="D169" s="1389"/>
      <c r="E169" s="1389"/>
      <c r="F169" s="221"/>
      <c r="G169" s="221"/>
      <c r="H169" s="221"/>
      <c r="I169" s="221"/>
      <c r="J169" s="221"/>
      <c r="K169" s="221"/>
      <c r="L169" s="221"/>
    </row>
    <row r="170" spans="2:12">
      <c r="B170" s="1388">
        <f t="shared" si="2"/>
        <v>45542</v>
      </c>
      <c r="C170" s="1389"/>
      <c r="D170" s="1389"/>
      <c r="E170" s="1389"/>
      <c r="F170" s="221"/>
      <c r="G170" s="221"/>
      <c r="H170" s="221"/>
      <c r="I170" s="221"/>
      <c r="J170" s="221"/>
      <c r="K170" s="221"/>
      <c r="L170" s="221"/>
    </row>
    <row r="171" spans="2:12">
      <c r="B171" s="1388">
        <f t="shared" si="2"/>
        <v>45543</v>
      </c>
      <c r="C171" s="1389"/>
      <c r="D171" s="1389"/>
      <c r="E171" s="1389"/>
      <c r="F171" s="221"/>
      <c r="G171" s="221"/>
      <c r="H171" s="221"/>
      <c r="I171" s="221"/>
      <c r="J171" s="221"/>
      <c r="K171" s="221"/>
      <c r="L171" s="221"/>
    </row>
    <row r="172" spans="2:12">
      <c r="B172" s="1388">
        <f t="shared" si="2"/>
        <v>45544</v>
      </c>
      <c r="C172" s="1389"/>
      <c r="D172" s="1389"/>
      <c r="E172" s="1389"/>
      <c r="F172" s="221"/>
      <c r="G172" s="221"/>
      <c r="H172" s="221"/>
      <c r="I172" s="221"/>
      <c r="J172" s="221"/>
      <c r="K172" s="221"/>
      <c r="L172" s="221"/>
    </row>
    <row r="173" spans="2:12">
      <c r="B173" s="1388">
        <f t="shared" si="2"/>
        <v>45545</v>
      </c>
      <c r="C173" s="1389"/>
      <c r="D173" s="1389"/>
      <c r="E173" s="1389"/>
      <c r="F173" s="221"/>
      <c r="G173" s="221"/>
      <c r="H173" s="221"/>
      <c r="I173" s="221"/>
      <c r="J173" s="221"/>
      <c r="K173" s="221"/>
      <c r="L173" s="221"/>
    </row>
    <row r="174" spans="2:12">
      <c r="B174" s="1388">
        <f t="shared" si="2"/>
        <v>45546</v>
      </c>
      <c r="C174" s="1389"/>
      <c r="D174" s="1389"/>
      <c r="E174" s="1389"/>
      <c r="F174" s="221"/>
      <c r="G174" s="221"/>
      <c r="H174" s="221"/>
      <c r="I174" s="221"/>
      <c r="J174" s="221"/>
      <c r="K174" s="221"/>
      <c r="L174" s="221"/>
    </row>
    <row r="175" spans="2:12">
      <c r="B175" s="1388">
        <f t="shared" si="2"/>
        <v>45547</v>
      </c>
      <c r="C175" s="1389"/>
      <c r="D175" s="1389"/>
      <c r="E175" s="1389"/>
      <c r="F175" s="221"/>
      <c r="G175" s="221"/>
      <c r="H175" s="221"/>
      <c r="I175" s="221"/>
      <c r="J175" s="221"/>
      <c r="K175" s="221"/>
      <c r="L175" s="221"/>
    </row>
    <row r="176" spans="2:12">
      <c r="B176" s="1388">
        <f t="shared" si="2"/>
        <v>45548</v>
      </c>
      <c r="C176" s="1389"/>
      <c r="D176" s="1389"/>
      <c r="E176" s="1389"/>
      <c r="F176" s="221"/>
      <c r="G176" s="221"/>
      <c r="H176" s="221"/>
      <c r="I176" s="221"/>
      <c r="J176" s="221"/>
      <c r="K176" s="221"/>
      <c r="L176" s="221"/>
    </row>
    <row r="177" spans="2:12">
      <c r="B177" s="1388">
        <f t="shared" si="2"/>
        <v>45549</v>
      </c>
      <c r="C177" s="1389"/>
      <c r="D177" s="1389"/>
      <c r="E177" s="1389"/>
      <c r="F177" s="221"/>
      <c r="G177" s="221"/>
      <c r="H177" s="221"/>
      <c r="I177" s="221"/>
      <c r="J177" s="221"/>
      <c r="K177" s="221"/>
      <c r="L177" s="221"/>
    </row>
    <row r="178" spans="2:12">
      <c r="B178" s="1388">
        <f t="shared" si="2"/>
        <v>45550</v>
      </c>
      <c r="C178" s="1389"/>
      <c r="D178" s="1389"/>
      <c r="E178" s="1389"/>
      <c r="F178" s="221"/>
      <c r="G178" s="221"/>
      <c r="H178" s="221"/>
      <c r="I178" s="221"/>
      <c r="J178" s="221"/>
      <c r="K178" s="221"/>
      <c r="L178" s="221"/>
    </row>
    <row r="179" spans="2:12">
      <c r="B179" s="1388">
        <f t="shared" si="2"/>
        <v>45551</v>
      </c>
      <c r="C179" s="1389"/>
      <c r="D179" s="1389"/>
      <c r="E179" s="1389"/>
      <c r="F179" s="221"/>
      <c r="G179" s="221"/>
      <c r="H179" s="221"/>
      <c r="I179" s="221"/>
      <c r="J179" s="221"/>
      <c r="K179" s="221"/>
      <c r="L179" s="221"/>
    </row>
    <row r="180" spans="2:12">
      <c r="B180" s="1388">
        <f t="shared" si="2"/>
        <v>45552</v>
      </c>
      <c r="C180" s="1389"/>
      <c r="D180" s="1389"/>
      <c r="E180" s="1389"/>
      <c r="F180" s="221"/>
      <c r="G180" s="221"/>
      <c r="H180" s="221"/>
      <c r="I180" s="221"/>
      <c r="J180" s="221"/>
      <c r="K180" s="221"/>
      <c r="L180" s="221"/>
    </row>
    <row r="181" spans="2:12">
      <c r="B181" s="1388">
        <f t="shared" si="2"/>
        <v>45553</v>
      </c>
      <c r="C181" s="1389"/>
      <c r="D181" s="1389"/>
      <c r="E181" s="1389"/>
      <c r="F181" s="221"/>
      <c r="G181" s="221"/>
      <c r="H181" s="221"/>
      <c r="I181" s="221"/>
      <c r="J181" s="221"/>
      <c r="K181" s="221"/>
      <c r="L181" s="221"/>
    </row>
    <row r="182" spans="2:12">
      <c r="B182" s="1388">
        <f t="shared" si="2"/>
        <v>45554</v>
      </c>
      <c r="C182" s="1389"/>
      <c r="D182" s="1389"/>
      <c r="E182" s="1389"/>
      <c r="F182" s="221"/>
      <c r="G182" s="221"/>
      <c r="H182" s="221"/>
      <c r="I182" s="221"/>
      <c r="J182" s="221"/>
      <c r="K182" s="221"/>
      <c r="L182" s="221"/>
    </row>
    <row r="183" spans="2:12">
      <c r="B183" s="1388">
        <f t="shared" si="2"/>
        <v>45555</v>
      </c>
      <c r="C183" s="1389"/>
      <c r="D183" s="1389"/>
      <c r="E183" s="1389"/>
      <c r="F183" s="221"/>
      <c r="G183" s="221"/>
      <c r="H183" s="221"/>
      <c r="I183" s="221"/>
      <c r="J183" s="221"/>
      <c r="K183" s="221"/>
      <c r="L183" s="221"/>
    </row>
    <row r="184" spans="2:12">
      <c r="B184" s="1388">
        <f t="shared" si="2"/>
        <v>45556</v>
      </c>
      <c r="C184" s="1389"/>
      <c r="D184" s="1389"/>
      <c r="E184" s="1389"/>
      <c r="F184" s="221"/>
      <c r="G184" s="221"/>
      <c r="H184" s="221"/>
      <c r="I184" s="221"/>
      <c r="J184" s="221"/>
      <c r="K184" s="221"/>
      <c r="L184" s="221"/>
    </row>
    <row r="185" spans="2:12">
      <c r="B185" s="1388">
        <f t="shared" si="2"/>
        <v>45557</v>
      </c>
      <c r="C185" s="1389"/>
      <c r="D185" s="1389"/>
      <c r="E185" s="1389"/>
      <c r="F185" s="221"/>
      <c r="G185" s="221"/>
      <c r="H185" s="221"/>
      <c r="I185" s="221"/>
      <c r="J185" s="221"/>
      <c r="K185" s="221"/>
      <c r="L185" s="221"/>
    </row>
    <row r="186" spans="2:12">
      <c r="B186" s="1388">
        <f t="shared" si="2"/>
        <v>45558</v>
      </c>
      <c r="C186" s="1389"/>
      <c r="D186" s="1389"/>
      <c r="E186" s="1389"/>
      <c r="F186" s="221"/>
      <c r="G186" s="221"/>
      <c r="H186" s="221"/>
      <c r="I186" s="221"/>
      <c r="J186" s="221"/>
      <c r="K186" s="221"/>
      <c r="L186" s="221"/>
    </row>
    <row r="187" spans="2:12">
      <c r="B187" s="1388">
        <f t="shared" si="2"/>
        <v>45559</v>
      </c>
      <c r="C187" s="1389"/>
      <c r="D187" s="1389"/>
      <c r="E187" s="1389"/>
      <c r="F187" s="221"/>
      <c r="G187" s="221"/>
      <c r="H187" s="221"/>
      <c r="I187" s="221"/>
      <c r="J187" s="221"/>
      <c r="K187" s="221"/>
      <c r="L187" s="221"/>
    </row>
    <row r="188" spans="2:12">
      <c r="B188" s="1388">
        <f t="shared" si="2"/>
        <v>45560</v>
      </c>
      <c r="C188" s="1389"/>
      <c r="D188" s="1389"/>
      <c r="E188" s="1389"/>
      <c r="F188" s="221"/>
      <c r="G188" s="221"/>
      <c r="H188" s="221"/>
      <c r="I188" s="221"/>
      <c r="J188" s="221"/>
      <c r="K188" s="221"/>
      <c r="L188" s="221"/>
    </row>
    <row r="189" spans="2:12">
      <c r="B189" s="1388">
        <f t="shared" si="2"/>
        <v>45561</v>
      </c>
      <c r="C189" s="1389"/>
      <c r="D189" s="1389"/>
      <c r="E189" s="1389"/>
      <c r="F189" s="221"/>
      <c r="G189" s="221"/>
      <c r="H189" s="221"/>
      <c r="I189" s="221"/>
      <c r="J189" s="221"/>
      <c r="K189" s="221"/>
      <c r="L189" s="221"/>
    </row>
    <row r="190" spans="2:12">
      <c r="B190" s="1388">
        <f t="shared" si="2"/>
        <v>45562</v>
      </c>
      <c r="C190" s="1389"/>
      <c r="D190" s="1389"/>
      <c r="E190" s="1389"/>
      <c r="F190" s="221"/>
      <c r="G190" s="221"/>
      <c r="H190" s="221"/>
      <c r="I190" s="221"/>
      <c r="J190" s="221"/>
      <c r="K190" s="221"/>
      <c r="L190" s="221"/>
    </row>
    <row r="191" spans="2:12">
      <c r="B191" s="1388">
        <f t="shared" si="2"/>
        <v>45563</v>
      </c>
      <c r="C191" s="1389"/>
      <c r="D191" s="1389"/>
      <c r="E191" s="1389"/>
      <c r="F191" s="221"/>
      <c r="G191" s="221"/>
      <c r="H191" s="221"/>
      <c r="I191" s="221"/>
      <c r="J191" s="221"/>
      <c r="K191" s="221"/>
      <c r="L191" s="221"/>
    </row>
    <row r="192" spans="2:12">
      <c r="B192" s="1388">
        <f t="shared" si="2"/>
        <v>45564</v>
      </c>
      <c r="C192" s="1389"/>
      <c r="D192" s="1389"/>
      <c r="E192" s="1389"/>
      <c r="F192" s="221"/>
      <c r="G192" s="221"/>
      <c r="H192" s="221"/>
      <c r="I192" s="221"/>
      <c r="J192" s="221"/>
      <c r="K192" s="221"/>
      <c r="L192" s="221"/>
    </row>
    <row r="193" spans="2:12">
      <c r="B193" s="1388">
        <f t="shared" si="2"/>
        <v>45565</v>
      </c>
      <c r="C193" s="1389"/>
      <c r="D193" s="1389"/>
      <c r="E193" s="1389"/>
      <c r="F193" s="221"/>
      <c r="G193" s="221"/>
      <c r="H193" s="221"/>
      <c r="I193" s="221"/>
      <c r="J193" s="221"/>
      <c r="K193" s="221"/>
      <c r="L193" s="221"/>
    </row>
    <row r="194" spans="2:12">
      <c r="B194" s="1388">
        <f t="shared" si="2"/>
        <v>45566</v>
      </c>
      <c r="C194" s="1389"/>
      <c r="D194" s="1389"/>
      <c r="E194" s="1389"/>
      <c r="F194" s="221"/>
      <c r="G194" s="221"/>
      <c r="H194" s="221"/>
      <c r="I194" s="221"/>
      <c r="J194" s="221"/>
      <c r="K194" s="221"/>
      <c r="L194" s="221"/>
    </row>
    <row r="195" spans="2:12">
      <c r="B195" s="1388">
        <f t="shared" si="2"/>
        <v>45567</v>
      </c>
      <c r="C195" s="1389"/>
      <c r="D195" s="1389"/>
      <c r="E195" s="1389"/>
      <c r="F195" s="221"/>
      <c r="G195" s="221"/>
      <c r="H195" s="221"/>
      <c r="I195" s="221"/>
      <c r="J195" s="221"/>
      <c r="K195" s="221"/>
      <c r="L195" s="221"/>
    </row>
    <row r="196" spans="2:12">
      <c r="B196" s="1388">
        <f t="shared" si="2"/>
        <v>45568</v>
      </c>
      <c r="C196" s="1389"/>
      <c r="D196" s="1389"/>
      <c r="E196" s="1389"/>
      <c r="F196" s="221"/>
      <c r="G196" s="221"/>
      <c r="H196" s="221"/>
      <c r="I196" s="221"/>
      <c r="J196" s="221"/>
      <c r="K196" s="221"/>
      <c r="L196" s="221"/>
    </row>
    <row r="197" spans="2:12">
      <c r="B197" s="1388">
        <f t="shared" si="2"/>
        <v>45569</v>
      </c>
      <c r="C197" s="1389"/>
      <c r="D197" s="1389"/>
      <c r="E197" s="1389"/>
      <c r="F197" s="221"/>
      <c r="G197" s="221"/>
      <c r="H197" s="221"/>
      <c r="I197" s="221"/>
      <c r="J197" s="221"/>
      <c r="K197" s="221"/>
      <c r="L197" s="221"/>
    </row>
    <row r="198" spans="2:12">
      <c r="B198" s="1388">
        <f t="shared" si="2"/>
        <v>45570</v>
      </c>
      <c r="C198" s="1389"/>
      <c r="D198" s="1389"/>
      <c r="E198" s="1389"/>
      <c r="F198" s="221"/>
      <c r="G198" s="221"/>
      <c r="H198" s="221"/>
      <c r="I198" s="221"/>
      <c r="J198" s="221"/>
      <c r="K198" s="221"/>
      <c r="L198" s="221"/>
    </row>
    <row r="199" spans="2:12">
      <c r="B199" s="1388">
        <f t="shared" si="2"/>
        <v>45571</v>
      </c>
      <c r="C199" s="1389"/>
      <c r="D199" s="1389"/>
      <c r="E199" s="1389"/>
      <c r="F199" s="221"/>
      <c r="G199" s="221"/>
      <c r="H199" s="221"/>
      <c r="I199" s="221"/>
      <c r="J199" s="221"/>
      <c r="K199" s="221"/>
      <c r="L199" s="221"/>
    </row>
    <row r="200" spans="2:12">
      <c r="B200" s="1388">
        <f t="shared" si="2"/>
        <v>45572</v>
      </c>
      <c r="C200" s="1389"/>
      <c r="D200" s="1389"/>
      <c r="E200" s="1389"/>
      <c r="F200" s="221"/>
      <c r="G200" s="221"/>
      <c r="H200" s="221"/>
      <c r="I200" s="221"/>
      <c r="J200" s="221"/>
      <c r="K200" s="221"/>
      <c r="L200" s="221"/>
    </row>
    <row r="201" spans="2:12">
      <c r="B201" s="1388">
        <f t="shared" si="2"/>
        <v>45573</v>
      </c>
      <c r="C201" s="1389"/>
      <c r="D201" s="1389"/>
      <c r="E201" s="1389"/>
      <c r="F201" s="221"/>
      <c r="G201" s="221"/>
      <c r="H201" s="221"/>
      <c r="I201" s="221"/>
      <c r="J201" s="221"/>
      <c r="K201" s="221"/>
      <c r="L201" s="221"/>
    </row>
    <row r="202" spans="2:12">
      <c r="B202" s="1388">
        <f t="shared" si="2"/>
        <v>45574</v>
      </c>
      <c r="C202" s="1389"/>
      <c r="D202" s="1389"/>
      <c r="E202" s="1389"/>
      <c r="F202" s="221"/>
      <c r="G202" s="221"/>
      <c r="H202" s="221"/>
      <c r="I202" s="221"/>
      <c r="J202" s="221"/>
      <c r="K202" s="221"/>
      <c r="L202" s="221"/>
    </row>
    <row r="203" spans="2:12">
      <c r="B203" s="1388">
        <f t="shared" si="2"/>
        <v>45575</v>
      </c>
      <c r="C203" s="1389"/>
      <c r="D203" s="1389"/>
      <c r="E203" s="1389"/>
      <c r="F203" s="221"/>
      <c r="G203" s="221"/>
      <c r="H203" s="221"/>
      <c r="I203" s="221"/>
      <c r="J203" s="221"/>
      <c r="K203" s="221"/>
      <c r="L203" s="221"/>
    </row>
    <row r="204" spans="2:12">
      <c r="B204" s="1388">
        <f t="shared" ref="B204:B267" si="3">B203+1</f>
        <v>45576</v>
      </c>
      <c r="C204" s="1389"/>
      <c r="D204" s="1389"/>
      <c r="E204" s="1389"/>
      <c r="F204" s="221"/>
      <c r="G204" s="221"/>
      <c r="H204" s="221"/>
      <c r="I204" s="221"/>
      <c r="J204" s="221"/>
      <c r="K204" s="221"/>
      <c r="L204" s="221"/>
    </row>
    <row r="205" spans="2:12">
      <c r="B205" s="1388">
        <f t="shared" si="3"/>
        <v>45577</v>
      </c>
      <c r="C205" s="1389"/>
      <c r="D205" s="1389"/>
      <c r="E205" s="1389"/>
      <c r="F205" s="221"/>
      <c r="G205" s="221"/>
      <c r="H205" s="221"/>
      <c r="I205" s="221"/>
      <c r="J205" s="221"/>
      <c r="K205" s="221"/>
      <c r="L205" s="221"/>
    </row>
    <row r="206" spans="2:12">
      <c r="B206" s="1388">
        <f t="shared" si="3"/>
        <v>45578</v>
      </c>
      <c r="C206" s="1389"/>
      <c r="D206" s="1389"/>
      <c r="E206" s="1389"/>
      <c r="F206" s="221"/>
      <c r="G206" s="221"/>
      <c r="H206" s="221"/>
      <c r="I206" s="221"/>
      <c r="J206" s="221"/>
      <c r="K206" s="221"/>
      <c r="L206" s="221"/>
    </row>
    <row r="207" spans="2:12">
      <c r="B207" s="1388">
        <f t="shared" si="3"/>
        <v>45579</v>
      </c>
      <c r="C207" s="1389"/>
      <c r="D207" s="1389"/>
      <c r="E207" s="1389"/>
      <c r="F207" s="221"/>
      <c r="G207" s="221"/>
      <c r="H207" s="221"/>
      <c r="I207" s="221"/>
      <c r="J207" s="221"/>
      <c r="K207" s="221"/>
      <c r="L207" s="221"/>
    </row>
    <row r="208" spans="2:12">
      <c r="B208" s="1388">
        <f t="shared" si="3"/>
        <v>45580</v>
      </c>
      <c r="C208" s="1389"/>
      <c r="D208" s="1389"/>
      <c r="E208" s="1389"/>
      <c r="F208" s="221"/>
      <c r="G208" s="221"/>
      <c r="H208" s="221"/>
      <c r="I208" s="221"/>
      <c r="J208" s="221"/>
      <c r="K208" s="221"/>
      <c r="L208" s="221"/>
    </row>
    <row r="209" spans="2:12">
      <c r="B209" s="1388">
        <f t="shared" si="3"/>
        <v>45581</v>
      </c>
      <c r="C209" s="1389"/>
      <c r="D209" s="1389"/>
      <c r="E209" s="1389"/>
      <c r="F209" s="221"/>
      <c r="G209" s="221"/>
      <c r="H209" s="221"/>
      <c r="I209" s="221"/>
      <c r="J209" s="221"/>
      <c r="K209" s="221"/>
      <c r="L209" s="221"/>
    </row>
    <row r="210" spans="2:12">
      <c r="B210" s="1388">
        <f t="shared" si="3"/>
        <v>45582</v>
      </c>
      <c r="C210" s="1389"/>
      <c r="D210" s="1389"/>
      <c r="E210" s="1389"/>
      <c r="F210" s="221"/>
      <c r="G210" s="221"/>
      <c r="H210" s="221"/>
      <c r="I210" s="221"/>
      <c r="J210" s="221"/>
      <c r="K210" s="221"/>
      <c r="L210" s="221"/>
    </row>
    <row r="211" spans="2:12">
      <c r="B211" s="1388">
        <f t="shared" si="3"/>
        <v>45583</v>
      </c>
      <c r="C211" s="1389"/>
      <c r="D211" s="1389"/>
      <c r="E211" s="1389"/>
      <c r="F211" s="221"/>
      <c r="G211" s="221"/>
      <c r="H211" s="221"/>
      <c r="I211" s="221"/>
      <c r="J211" s="221"/>
      <c r="K211" s="221"/>
      <c r="L211" s="221"/>
    </row>
    <row r="212" spans="2:12">
      <c r="B212" s="1388">
        <f t="shared" si="3"/>
        <v>45584</v>
      </c>
      <c r="C212" s="1389"/>
      <c r="D212" s="1389"/>
      <c r="E212" s="1389"/>
      <c r="F212" s="221"/>
      <c r="G212" s="221"/>
      <c r="H212" s="221"/>
      <c r="I212" s="221"/>
      <c r="J212" s="221"/>
      <c r="K212" s="221"/>
      <c r="L212" s="221"/>
    </row>
    <row r="213" spans="2:12">
      <c r="B213" s="1388">
        <f t="shared" si="3"/>
        <v>45585</v>
      </c>
      <c r="C213" s="1389"/>
      <c r="D213" s="1389"/>
      <c r="E213" s="1389"/>
      <c r="F213" s="221"/>
      <c r="G213" s="221"/>
      <c r="H213" s="221"/>
      <c r="I213" s="221"/>
      <c r="J213" s="221"/>
      <c r="K213" s="221"/>
      <c r="L213" s="221"/>
    </row>
    <row r="214" spans="2:12">
      <c r="B214" s="1388">
        <f t="shared" si="3"/>
        <v>45586</v>
      </c>
      <c r="C214" s="1389"/>
      <c r="D214" s="1389"/>
      <c r="E214" s="1389"/>
      <c r="F214" s="221"/>
      <c r="G214" s="221"/>
      <c r="H214" s="221"/>
      <c r="I214" s="221"/>
      <c r="J214" s="221"/>
      <c r="K214" s="221"/>
      <c r="L214" s="221"/>
    </row>
    <row r="215" spans="2:12">
      <c r="B215" s="1388">
        <f t="shared" si="3"/>
        <v>45587</v>
      </c>
      <c r="C215" s="1389"/>
      <c r="D215" s="1389"/>
      <c r="E215" s="1389"/>
      <c r="F215" s="221"/>
      <c r="G215" s="221"/>
      <c r="H215" s="221"/>
      <c r="I215" s="221"/>
      <c r="J215" s="221"/>
      <c r="K215" s="221"/>
      <c r="L215" s="221"/>
    </row>
    <row r="216" spans="2:12">
      <c r="B216" s="1388">
        <f t="shared" si="3"/>
        <v>45588</v>
      </c>
      <c r="C216" s="1389"/>
      <c r="D216" s="1389"/>
      <c r="E216" s="1389"/>
      <c r="F216" s="221"/>
      <c r="G216" s="221"/>
      <c r="H216" s="221"/>
      <c r="I216" s="221"/>
      <c r="J216" s="221"/>
      <c r="K216" s="221"/>
      <c r="L216" s="221"/>
    </row>
    <row r="217" spans="2:12">
      <c r="B217" s="1388">
        <f t="shared" si="3"/>
        <v>45589</v>
      </c>
      <c r="C217" s="1389"/>
      <c r="D217" s="1389"/>
      <c r="E217" s="1389"/>
      <c r="F217" s="221"/>
      <c r="G217" s="221"/>
      <c r="H217" s="221"/>
      <c r="I217" s="221"/>
      <c r="J217" s="221"/>
      <c r="K217" s="221"/>
      <c r="L217" s="221"/>
    </row>
    <row r="218" spans="2:12">
      <c r="B218" s="1388">
        <f t="shared" si="3"/>
        <v>45590</v>
      </c>
      <c r="C218" s="1389"/>
      <c r="D218" s="1389"/>
      <c r="E218" s="1389"/>
      <c r="F218" s="221"/>
      <c r="G218" s="221"/>
      <c r="H218" s="221"/>
      <c r="I218" s="221"/>
      <c r="J218" s="221"/>
      <c r="K218" s="221"/>
      <c r="L218" s="221"/>
    </row>
    <row r="219" spans="2:12">
      <c r="B219" s="1388">
        <f t="shared" si="3"/>
        <v>45591</v>
      </c>
      <c r="C219" s="1389"/>
      <c r="D219" s="1389"/>
      <c r="E219" s="1389"/>
      <c r="F219" s="221"/>
      <c r="G219" s="221"/>
      <c r="H219" s="221"/>
      <c r="I219" s="221"/>
      <c r="J219" s="221"/>
      <c r="K219" s="221"/>
      <c r="L219" s="221"/>
    </row>
    <row r="220" spans="2:12">
      <c r="B220" s="1388">
        <f t="shared" si="3"/>
        <v>45592</v>
      </c>
      <c r="C220" s="1389"/>
      <c r="D220" s="1389"/>
      <c r="E220" s="1389"/>
      <c r="F220" s="221"/>
      <c r="G220" s="221"/>
      <c r="H220" s="221"/>
      <c r="I220" s="221"/>
      <c r="J220" s="221"/>
      <c r="K220" s="221"/>
      <c r="L220" s="221"/>
    </row>
    <row r="221" spans="2:12">
      <c r="B221" s="1388">
        <f t="shared" si="3"/>
        <v>45593</v>
      </c>
      <c r="C221" s="1389"/>
      <c r="D221" s="1389"/>
      <c r="E221" s="1389"/>
      <c r="F221" s="221"/>
      <c r="G221" s="221"/>
      <c r="H221" s="221"/>
      <c r="I221" s="221"/>
      <c r="J221" s="221"/>
      <c r="K221" s="221"/>
      <c r="L221" s="221"/>
    </row>
    <row r="222" spans="2:12">
      <c r="B222" s="1388">
        <f t="shared" si="3"/>
        <v>45594</v>
      </c>
      <c r="C222" s="1389"/>
      <c r="D222" s="1389"/>
      <c r="E222" s="1389"/>
      <c r="F222" s="221"/>
      <c r="G222" s="221"/>
      <c r="H222" s="221"/>
      <c r="I222" s="221"/>
      <c r="J222" s="221"/>
      <c r="K222" s="221"/>
      <c r="L222" s="221"/>
    </row>
    <row r="223" spans="2:12">
      <c r="B223" s="1388">
        <f t="shared" si="3"/>
        <v>45595</v>
      </c>
      <c r="C223" s="1389"/>
      <c r="D223" s="1389"/>
      <c r="E223" s="1389"/>
      <c r="F223" s="221"/>
      <c r="G223" s="221"/>
      <c r="H223" s="221"/>
      <c r="I223" s="221"/>
      <c r="J223" s="221"/>
      <c r="K223" s="221"/>
      <c r="L223" s="221"/>
    </row>
    <row r="224" spans="2:12">
      <c r="B224" s="1388">
        <f t="shared" si="3"/>
        <v>45596</v>
      </c>
      <c r="C224" s="1389"/>
      <c r="D224" s="1389"/>
      <c r="E224" s="1389"/>
      <c r="F224" s="221"/>
      <c r="G224" s="221"/>
      <c r="H224" s="221"/>
      <c r="I224" s="221"/>
      <c r="J224" s="221"/>
      <c r="K224" s="221"/>
      <c r="L224" s="221"/>
    </row>
    <row r="225" spans="2:12">
      <c r="B225" s="1388">
        <f t="shared" si="3"/>
        <v>45597</v>
      </c>
      <c r="C225" s="1389"/>
      <c r="D225" s="1389"/>
      <c r="E225" s="1389"/>
      <c r="F225" s="221"/>
      <c r="G225" s="221"/>
      <c r="H225" s="221"/>
      <c r="I225" s="221"/>
      <c r="J225" s="221"/>
      <c r="K225" s="221"/>
      <c r="L225" s="221"/>
    </row>
    <row r="226" spans="2:12">
      <c r="B226" s="1388">
        <f t="shared" si="3"/>
        <v>45598</v>
      </c>
      <c r="C226" s="1389"/>
      <c r="D226" s="1389"/>
      <c r="E226" s="1389"/>
      <c r="F226" s="221"/>
      <c r="G226" s="221"/>
      <c r="H226" s="221"/>
      <c r="I226" s="221"/>
      <c r="J226" s="221"/>
      <c r="K226" s="221"/>
      <c r="L226" s="221"/>
    </row>
    <row r="227" spans="2:12">
      <c r="B227" s="1388">
        <f t="shared" si="3"/>
        <v>45599</v>
      </c>
      <c r="C227" s="1389"/>
      <c r="D227" s="1389"/>
      <c r="E227" s="1389"/>
      <c r="F227" s="221"/>
      <c r="G227" s="221"/>
      <c r="H227" s="221"/>
      <c r="I227" s="221"/>
      <c r="J227" s="221"/>
      <c r="K227" s="221"/>
      <c r="L227" s="221"/>
    </row>
    <row r="228" spans="2:12">
      <c r="B228" s="1388">
        <f t="shared" si="3"/>
        <v>45600</v>
      </c>
      <c r="C228" s="1389"/>
      <c r="D228" s="1389"/>
      <c r="E228" s="1389"/>
      <c r="F228" s="221"/>
      <c r="G228" s="221"/>
      <c r="H228" s="221"/>
      <c r="I228" s="221"/>
      <c r="J228" s="221"/>
      <c r="K228" s="221"/>
      <c r="L228" s="221"/>
    </row>
    <row r="229" spans="2:12">
      <c r="B229" s="1388">
        <f t="shared" si="3"/>
        <v>45601</v>
      </c>
      <c r="C229" s="1389"/>
      <c r="D229" s="1389"/>
      <c r="E229" s="1389"/>
      <c r="F229" s="221"/>
      <c r="G229" s="221"/>
      <c r="H229" s="221"/>
      <c r="I229" s="221"/>
      <c r="J229" s="221"/>
      <c r="K229" s="221"/>
      <c r="L229" s="221"/>
    </row>
    <row r="230" spans="2:12">
      <c r="B230" s="1388">
        <f t="shared" si="3"/>
        <v>45602</v>
      </c>
      <c r="C230" s="1389"/>
      <c r="D230" s="1389"/>
      <c r="E230" s="1389"/>
      <c r="F230" s="221"/>
      <c r="G230" s="221"/>
      <c r="H230" s="221"/>
      <c r="I230" s="221"/>
      <c r="J230" s="221"/>
      <c r="K230" s="221"/>
      <c r="L230" s="221"/>
    </row>
    <row r="231" spans="2:12">
      <c r="B231" s="1388">
        <f t="shared" si="3"/>
        <v>45603</v>
      </c>
      <c r="C231" s="1389"/>
      <c r="D231" s="1389"/>
      <c r="E231" s="1389"/>
      <c r="F231" s="221"/>
      <c r="G231" s="221"/>
      <c r="H231" s="221"/>
      <c r="I231" s="221"/>
      <c r="J231" s="221"/>
      <c r="K231" s="221"/>
      <c r="L231" s="221"/>
    </row>
    <row r="232" spans="2:12">
      <c r="B232" s="1388">
        <f t="shared" si="3"/>
        <v>45604</v>
      </c>
      <c r="C232" s="1389"/>
      <c r="D232" s="1389"/>
      <c r="E232" s="1389"/>
      <c r="F232" s="221"/>
      <c r="G232" s="221"/>
      <c r="H232" s="221"/>
      <c r="I232" s="221"/>
      <c r="J232" s="221"/>
      <c r="K232" s="221"/>
      <c r="L232" s="221"/>
    </row>
    <row r="233" spans="2:12">
      <c r="B233" s="1388">
        <f t="shared" si="3"/>
        <v>45605</v>
      </c>
      <c r="C233" s="1389"/>
      <c r="D233" s="1389"/>
      <c r="E233" s="1389"/>
      <c r="F233" s="221"/>
      <c r="G233" s="221"/>
      <c r="H233" s="221"/>
      <c r="I233" s="221"/>
      <c r="J233" s="221"/>
      <c r="K233" s="221"/>
      <c r="L233" s="221"/>
    </row>
    <row r="234" spans="2:12">
      <c r="B234" s="1388">
        <f t="shared" si="3"/>
        <v>45606</v>
      </c>
      <c r="C234" s="1389"/>
      <c r="D234" s="1389"/>
      <c r="E234" s="1389"/>
      <c r="F234" s="221"/>
      <c r="G234" s="221"/>
      <c r="H234" s="221"/>
      <c r="I234" s="221"/>
      <c r="J234" s="221"/>
      <c r="K234" s="221"/>
      <c r="L234" s="221"/>
    </row>
    <row r="235" spans="2:12">
      <c r="B235" s="1388">
        <f t="shared" si="3"/>
        <v>45607</v>
      </c>
      <c r="C235" s="1389"/>
      <c r="D235" s="1389"/>
      <c r="E235" s="1389"/>
      <c r="F235" s="221"/>
      <c r="G235" s="221"/>
      <c r="H235" s="221"/>
      <c r="I235" s="221"/>
      <c r="J235" s="221"/>
      <c r="K235" s="221"/>
      <c r="L235" s="221"/>
    </row>
    <row r="236" spans="2:12">
      <c r="B236" s="1388">
        <f t="shared" si="3"/>
        <v>45608</v>
      </c>
      <c r="C236" s="1389"/>
      <c r="D236" s="1389"/>
      <c r="E236" s="1389"/>
      <c r="F236" s="221"/>
      <c r="G236" s="221"/>
      <c r="H236" s="221"/>
      <c r="I236" s="221"/>
      <c r="J236" s="221"/>
      <c r="K236" s="221"/>
      <c r="L236" s="221"/>
    </row>
    <row r="237" spans="2:12">
      <c r="B237" s="1388">
        <f t="shared" si="3"/>
        <v>45609</v>
      </c>
      <c r="C237" s="1389"/>
      <c r="D237" s="1389"/>
      <c r="E237" s="1389"/>
      <c r="F237" s="221"/>
      <c r="G237" s="221"/>
      <c r="H237" s="221"/>
      <c r="I237" s="221"/>
      <c r="J237" s="221"/>
      <c r="K237" s="221"/>
      <c r="L237" s="221"/>
    </row>
    <row r="238" spans="2:12">
      <c r="B238" s="1388">
        <f t="shared" si="3"/>
        <v>45610</v>
      </c>
      <c r="C238" s="1389"/>
      <c r="D238" s="1389"/>
      <c r="E238" s="1389"/>
      <c r="F238" s="221"/>
      <c r="G238" s="221"/>
      <c r="H238" s="221"/>
      <c r="I238" s="221"/>
      <c r="J238" s="221"/>
      <c r="K238" s="221"/>
      <c r="L238" s="221"/>
    </row>
    <row r="239" spans="2:12">
      <c r="B239" s="1388">
        <f t="shared" si="3"/>
        <v>45611</v>
      </c>
      <c r="C239" s="1389"/>
      <c r="D239" s="1389"/>
      <c r="E239" s="1389"/>
      <c r="F239" s="221"/>
      <c r="G239" s="221"/>
      <c r="H239" s="221"/>
      <c r="I239" s="221"/>
      <c r="J239" s="221"/>
      <c r="K239" s="221"/>
      <c r="L239" s="221"/>
    </row>
    <row r="240" spans="2:12">
      <c r="B240" s="1388">
        <f t="shared" si="3"/>
        <v>45612</v>
      </c>
      <c r="C240" s="1389"/>
      <c r="D240" s="1389"/>
      <c r="E240" s="1389"/>
      <c r="F240" s="221"/>
      <c r="G240" s="221"/>
      <c r="H240" s="221"/>
      <c r="I240" s="221"/>
      <c r="J240" s="221"/>
      <c r="K240" s="221"/>
      <c r="L240" s="221"/>
    </row>
    <row r="241" spans="2:12">
      <c r="B241" s="1388">
        <f t="shared" si="3"/>
        <v>45613</v>
      </c>
      <c r="C241" s="1389"/>
      <c r="D241" s="1389"/>
      <c r="E241" s="1389"/>
      <c r="F241" s="221"/>
      <c r="G241" s="221"/>
      <c r="H241" s="221"/>
      <c r="I241" s="221"/>
      <c r="J241" s="221"/>
      <c r="K241" s="221"/>
      <c r="L241" s="221"/>
    </row>
    <row r="242" spans="2:12">
      <c r="B242" s="1388">
        <f t="shared" si="3"/>
        <v>45614</v>
      </c>
      <c r="C242" s="1389"/>
      <c r="D242" s="1389"/>
      <c r="E242" s="1389"/>
      <c r="F242" s="221"/>
      <c r="G242" s="221"/>
      <c r="H242" s="221"/>
      <c r="I242" s="221"/>
      <c r="J242" s="221"/>
      <c r="K242" s="221"/>
      <c r="L242" s="221"/>
    </row>
    <row r="243" spans="2:12">
      <c r="B243" s="1388">
        <f t="shared" si="3"/>
        <v>45615</v>
      </c>
      <c r="C243" s="1389"/>
      <c r="D243" s="1389"/>
      <c r="E243" s="1389"/>
      <c r="F243" s="221"/>
      <c r="G243" s="221"/>
      <c r="H243" s="221"/>
      <c r="I243" s="221"/>
      <c r="J243" s="221"/>
      <c r="K243" s="221"/>
      <c r="L243" s="221"/>
    </row>
    <row r="244" spans="2:12">
      <c r="B244" s="1388">
        <f t="shared" si="3"/>
        <v>45616</v>
      </c>
      <c r="C244" s="1389"/>
      <c r="D244" s="1389"/>
      <c r="E244" s="1389"/>
      <c r="F244" s="221"/>
      <c r="G244" s="221"/>
      <c r="H244" s="221"/>
      <c r="I244" s="221"/>
      <c r="J244" s="221"/>
      <c r="K244" s="221"/>
      <c r="L244" s="221"/>
    </row>
    <row r="245" spans="2:12">
      <c r="B245" s="1388">
        <f t="shared" si="3"/>
        <v>45617</v>
      </c>
      <c r="C245" s="1389"/>
      <c r="D245" s="1389"/>
      <c r="E245" s="1389"/>
      <c r="F245" s="221"/>
      <c r="G245" s="221"/>
      <c r="H245" s="221"/>
      <c r="I245" s="221"/>
      <c r="J245" s="221"/>
      <c r="K245" s="221"/>
      <c r="L245" s="221"/>
    </row>
    <row r="246" spans="2:12">
      <c r="B246" s="1388">
        <f t="shared" si="3"/>
        <v>45618</v>
      </c>
      <c r="C246" s="1389"/>
      <c r="D246" s="1389"/>
      <c r="E246" s="1389"/>
      <c r="F246" s="221"/>
      <c r="G246" s="221"/>
      <c r="H246" s="221"/>
      <c r="I246" s="221"/>
      <c r="J246" s="221"/>
      <c r="K246" s="221"/>
      <c r="L246" s="221"/>
    </row>
    <row r="247" spans="2:12">
      <c r="B247" s="1388">
        <f t="shared" si="3"/>
        <v>45619</v>
      </c>
      <c r="C247" s="1389"/>
      <c r="D247" s="1389"/>
      <c r="E247" s="1389"/>
      <c r="F247" s="221"/>
      <c r="G247" s="221"/>
      <c r="H247" s="221"/>
      <c r="I247" s="221"/>
      <c r="J247" s="221"/>
      <c r="K247" s="221"/>
      <c r="L247" s="221"/>
    </row>
    <row r="248" spans="2:12">
      <c r="B248" s="1388">
        <f t="shared" si="3"/>
        <v>45620</v>
      </c>
      <c r="C248" s="1389"/>
      <c r="D248" s="1389"/>
      <c r="E248" s="1389"/>
      <c r="F248" s="221"/>
      <c r="G248" s="221"/>
      <c r="H248" s="221"/>
      <c r="I248" s="221"/>
      <c r="J248" s="221"/>
      <c r="K248" s="221"/>
      <c r="L248" s="221"/>
    </row>
    <row r="249" spans="2:12">
      <c r="B249" s="1388">
        <f t="shared" si="3"/>
        <v>45621</v>
      </c>
      <c r="C249" s="1389"/>
      <c r="D249" s="1389"/>
      <c r="E249" s="1389"/>
      <c r="F249" s="221"/>
      <c r="G249" s="221"/>
      <c r="H249" s="221"/>
      <c r="I249" s="221"/>
      <c r="J249" s="221"/>
      <c r="K249" s="221"/>
      <c r="L249" s="221"/>
    </row>
    <row r="250" spans="2:12">
      <c r="B250" s="1388">
        <f t="shared" si="3"/>
        <v>45622</v>
      </c>
      <c r="C250" s="1389"/>
      <c r="D250" s="1389"/>
      <c r="E250" s="1389"/>
      <c r="F250" s="221"/>
      <c r="G250" s="221"/>
      <c r="H250" s="221"/>
      <c r="I250" s="221"/>
      <c r="J250" s="221"/>
      <c r="K250" s="221"/>
      <c r="L250" s="221"/>
    </row>
    <row r="251" spans="2:12">
      <c r="B251" s="1388">
        <f t="shared" si="3"/>
        <v>45623</v>
      </c>
      <c r="C251" s="1389"/>
      <c r="D251" s="1389"/>
      <c r="E251" s="1389"/>
      <c r="F251" s="221"/>
      <c r="G251" s="221"/>
      <c r="H251" s="221"/>
      <c r="I251" s="221"/>
      <c r="J251" s="221"/>
      <c r="K251" s="221"/>
      <c r="L251" s="221"/>
    </row>
    <row r="252" spans="2:12">
      <c r="B252" s="1388">
        <f t="shared" si="3"/>
        <v>45624</v>
      </c>
      <c r="C252" s="1389"/>
      <c r="D252" s="1389"/>
      <c r="E252" s="1389"/>
      <c r="F252" s="221"/>
      <c r="G252" s="221"/>
      <c r="H252" s="221"/>
      <c r="I252" s="221"/>
      <c r="J252" s="221"/>
      <c r="K252" s="221"/>
      <c r="L252" s="221"/>
    </row>
    <row r="253" spans="2:12">
      <c r="B253" s="1388">
        <f t="shared" si="3"/>
        <v>45625</v>
      </c>
      <c r="C253" s="1389"/>
      <c r="D253" s="1389"/>
      <c r="E253" s="1389"/>
      <c r="F253" s="221"/>
      <c r="G253" s="221"/>
      <c r="H253" s="221"/>
      <c r="I253" s="221"/>
      <c r="J253" s="221"/>
      <c r="K253" s="221"/>
      <c r="L253" s="221"/>
    </row>
    <row r="254" spans="2:12">
      <c r="B254" s="1388">
        <f t="shared" si="3"/>
        <v>45626</v>
      </c>
      <c r="C254" s="1389"/>
      <c r="D254" s="1389"/>
      <c r="E254" s="1389"/>
      <c r="F254" s="221"/>
      <c r="G254" s="221"/>
      <c r="H254" s="221"/>
      <c r="I254" s="221"/>
      <c r="J254" s="221"/>
      <c r="K254" s="221"/>
      <c r="L254" s="221"/>
    </row>
    <row r="255" spans="2:12">
      <c r="B255" s="1388">
        <f t="shared" si="3"/>
        <v>45627</v>
      </c>
      <c r="C255" s="1389"/>
      <c r="D255" s="1389"/>
      <c r="E255" s="1389"/>
      <c r="F255" s="221"/>
      <c r="G255" s="221"/>
      <c r="H255" s="221"/>
      <c r="I255" s="221"/>
      <c r="J255" s="221"/>
      <c r="K255" s="221"/>
      <c r="L255" s="221"/>
    </row>
    <row r="256" spans="2:12">
      <c r="B256" s="1388">
        <f t="shared" si="3"/>
        <v>45628</v>
      </c>
      <c r="C256" s="1389"/>
      <c r="D256" s="1389"/>
      <c r="E256" s="1389"/>
      <c r="F256" s="221"/>
      <c r="G256" s="221"/>
      <c r="H256" s="221"/>
      <c r="I256" s="221"/>
      <c r="J256" s="221"/>
      <c r="K256" s="221"/>
      <c r="L256" s="221"/>
    </row>
    <row r="257" spans="2:12">
      <c r="B257" s="1388">
        <f t="shared" si="3"/>
        <v>45629</v>
      </c>
      <c r="C257" s="1389"/>
      <c r="D257" s="1389"/>
      <c r="E257" s="1389"/>
      <c r="F257" s="221"/>
      <c r="G257" s="221"/>
      <c r="H257" s="221"/>
      <c r="I257" s="221"/>
      <c r="J257" s="221"/>
      <c r="K257" s="221"/>
      <c r="L257" s="221"/>
    </row>
    <row r="258" spans="2:12">
      <c r="B258" s="1388">
        <f t="shared" si="3"/>
        <v>45630</v>
      </c>
      <c r="C258" s="1389"/>
      <c r="D258" s="1389"/>
      <c r="E258" s="1389"/>
      <c r="F258" s="221"/>
      <c r="G258" s="221"/>
      <c r="H258" s="221"/>
      <c r="I258" s="221"/>
      <c r="J258" s="221"/>
      <c r="K258" s="221"/>
      <c r="L258" s="221"/>
    </row>
    <row r="259" spans="2:12">
      <c r="B259" s="1388">
        <f t="shared" si="3"/>
        <v>45631</v>
      </c>
      <c r="C259" s="1389"/>
      <c r="D259" s="1389"/>
      <c r="E259" s="1389"/>
      <c r="F259" s="221"/>
      <c r="G259" s="221"/>
      <c r="H259" s="221"/>
      <c r="I259" s="221"/>
      <c r="J259" s="221"/>
      <c r="K259" s="221"/>
      <c r="L259" s="221"/>
    </row>
    <row r="260" spans="2:12">
      <c r="B260" s="1388">
        <f t="shared" si="3"/>
        <v>45632</v>
      </c>
      <c r="C260" s="1389"/>
      <c r="D260" s="1389"/>
      <c r="E260" s="1389"/>
      <c r="F260" s="221"/>
      <c r="G260" s="221"/>
      <c r="H260" s="221"/>
      <c r="I260" s="221"/>
      <c r="J260" s="221"/>
      <c r="K260" s="221"/>
      <c r="L260" s="221"/>
    </row>
    <row r="261" spans="2:12">
      <c r="B261" s="1388">
        <f t="shared" si="3"/>
        <v>45633</v>
      </c>
      <c r="C261" s="1389"/>
      <c r="D261" s="1389"/>
      <c r="E261" s="1389"/>
      <c r="F261" s="221"/>
      <c r="G261" s="221"/>
      <c r="H261" s="221"/>
      <c r="I261" s="221"/>
      <c r="J261" s="221"/>
      <c r="K261" s="221"/>
      <c r="L261" s="221"/>
    </row>
    <row r="262" spans="2:12">
      <c r="B262" s="1388">
        <f t="shared" si="3"/>
        <v>45634</v>
      </c>
      <c r="C262" s="1389"/>
      <c r="D262" s="1389"/>
      <c r="E262" s="1389"/>
      <c r="F262" s="221"/>
      <c r="G262" s="221"/>
      <c r="H262" s="221"/>
      <c r="I262" s="221"/>
      <c r="J262" s="221"/>
      <c r="K262" s="221"/>
      <c r="L262" s="221"/>
    </row>
    <row r="263" spans="2:12">
      <c r="B263" s="1388">
        <f t="shared" si="3"/>
        <v>45635</v>
      </c>
      <c r="C263" s="1389"/>
      <c r="D263" s="1389"/>
      <c r="E263" s="1389"/>
      <c r="F263" s="221"/>
      <c r="G263" s="221"/>
      <c r="H263" s="221"/>
      <c r="I263" s="221"/>
      <c r="J263" s="221"/>
      <c r="K263" s="221"/>
      <c r="L263" s="221"/>
    </row>
    <row r="264" spans="2:12">
      <c r="B264" s="1388">
        <f t="shared" si="3"/>
        <v>45636</v>
      </c>
      <c r="C264" s="1389"/>
      <c r="D264" s="1389"/>
      <c r="E264" s="1389"/>
      <c r="F264" s="221"/>
      <c r="G264" s="221"/>
      <c r="H264" s="221"/>
      <c r="I264" s="221"/>
      <c r="J264" s="221"/>
      <c r="K264" s="221"/>
      <c r="L264" s="221"/>
    </row>
    <row r="265" spans="2:12">
      <c r="B265" s="1388">
        <f t="shared" si="3"/>
        <v>45637</v>
      </c>
      <c r="C265" s="1389"/>
      <c r="D265" s="1389"/>
      <c r="E265" s="1389"/>
      <c r="F265" s="221"/>
      <c r="G265" s="221"/>
      <c r="H265" s="221"/>
      <c r="I265" s="221"/>
      <c r="J265" s="221"/>
      <c r="K265" s="221"/>
      <c r="L265" s="221"/>
    </row>
    <row r="266" spans="2:12">
      <c r="B266" s="1388">
        <f t="shared" si="3"/>
        <v>45638</v>
      </c>
      <c r="C266" s="1389"/>
      <c r="D266" s="1389"/>
      <c r="E266" s="1389"/>
      <c r="F266" s="221"/>
      <c r="G266" s="221"/>
      <c r="H266" s="221"/>
      <c r="I266" s="221"/>
      <c r="J266" s="221"/>
      <c r="K266" s="221"/>
      <c r="L266" s="221"/>
    </row>
    <row r="267" spans="2:12">
      <c r="B267" s="1388">
        <f t="shared" si="3"/>
        <v>45639</v>
      </c>
      <c r="C267" s="1389"/>
      <c r="D267" s="1389"/>
      <c r="E267" s="1389"/>
      <c r="F267" s="221"/>
      <c r="G267" s="221"/>
      <c r="H267" s="221"/>
      <c r="I267" s="221"/>
      <c r="J267" s="221"/>
      <c r="K267" s="221"/>
      <c r="L267" s="221"/>
    </row>
    <row r="268" spans="2:12">
      <c r="B268" s="1388">
        <f t="shared" ref="B268:B331" si="4">B267+1</f>
        <v>45640</v>
      </c>
      <c r="C268" s="1389"/>
      <c r="D268" s="1389"/>
      <c r="E268" s="1389"/>
      <c r="F268" s="221"/>
      <c r="G268" s="221"/>
      <c r="H268" s="221"/>
      <c r="I268" s="221"/>
      <c r="J268" s="221"/>
      <c r="K268" s="221"/>
      <c r="L268" s="221"/>
    </row>
    <row r="269" spans="2:12">
      <c r="B269" s="1388">
        <f t="shared" si="4"/>
        <v>45641</v>
      </c>
      <c r="C269" s="1389"/>
      <c r="D269" s="1389"/>
      <c r="E269" s="1389"/>
      <c r="F269" s="221"/>
      <c r="G269" s="221"/>
      <c r="H269" s="221"/>
      <c r="I269" s="221"/>
      <c r="J269" s="221"/>
      <c r="K269" s="221"/>
      <c r="L269" s="221"/>
    </row>
    <row r="270" spans="2:12">
      <c r="B270" s="1388">
        <f t="shared" si="4"/>
        <v>45642</v>
      </c>
      <c r="C270" s="1389"/>
      <c r="D270" s="1389"/>
      <c r="E270" s="1389"/>
      <c r="F270" s="221"/>
      <c r="G270" s="221"/>
      <c r="H270" s="221"/>
      <c r="I270" s="221"/>
      <c r="J270" s="221"/>
      <c r="K270" s="221"/>
      <c r="L270" s="221"/>
    </row>
    <row r="271" spans="2:12">
      <c r="B271" s="1388">
        <f t="shared" si="4"/>
        <v>45643</v>
      </c>
      <c r="C271" s="1389"/>
      <c r="D271" s="1389"/>
      <c r="E271" s="1389"/>
      <c r="F271" s="221"/>
      <c r="G271" s="221"/>
      <c r="H271" s="221"/>
      <c r="I271" s="221"/>
      <c r="J271" s="221"/>
      <c r="K271" s="221"/>
      <c r="L271" s="221"/>
    </row>
    <row r="272" spans="2:12">
      <c r="B272" s="1388">
        <f t="shared" si="4"/>
        <v>45644</v>
      </c>
      <c r="C272" s="1389"/>
      <c r="D272" s="1389"/>
      <c r="E272" s="1389"/>
      <c r="F272" s="221"/>
      <c r="G272" s="221"/>
      <c r="H272" s="221"/>
      <c r="I272" s="221"/>
      <c r="J272" s="221"/>
      <c r="K272" s="221"/>
      <c r="L272" s="221"/>
    </row>
    <row r="273" spans="2:12">
      <c r="B273" s="1388">
        <f t="shared" si="4"/>
        <v>45645</v>
      </c>
      <c r="C273" s="1389"/>
      <c r="D273" s="1389"/>
      <c r="E273" s="1389"/>
      <c r="F273" s="221"/>
      <c r="G273" s="221"/>
      <c r="H273" s="221"/>
      <c r="I273" s="221"/>
      <c r="J273" s="221"/>
      <c r="K273" s="221"/>
      <c r="L273" s="221"/>
    </row>
    <row r="274" spans="2:12">
      <c r="B274" s="1388">
        <f t="shared" si="4"/>
        <v>45646</v>
      </c>
      <c r="C274" s="1389"/>
      <c r="D274" s="1389"/>
      <c r="E274" s="1389"/>
      <c r="F274" s="221"/>
      <c r="G274" s="221"/>
      <c r="H274" s="221"/>
      <c r="I274" s="221"/>
      <c r="J274" s="221"/>
      <c r="K274" s="221"/>
      <c r="L274" s="221"/>
    </row>
    <row r="275" spans="2:12">
      <c r="B275" s="1388">
        <f t="shared" si="4"/>
        <v>45647</v>
      </c>
      <c r="C275" s="1389"/>
      <c r="D275" s="1389"/>
      <c r="E275" s="1389"/>
      <c r="F275" s="221"/>
      <c r="G275" s="221"/>
      <c r="H275" s="221"/>
      <c r="I275" s="221"/>
      <c r="J275" s="221"/>
      <c r="K275" s="221"/>
      <c r="L275" s="221"/>
    </row>
    <row r="276" spans="2:12">
      <c r="B276" s="1388">
        <f t="shared" si="4"/>
        <v>45648</v>
      </c>
      <c r="C276" s="1389"/>
      <c r="D276" s="1389"/>
      <c r="E276" s="1389"/>
      <c r="F276" s="221"/>
      <c r="G276" s="221"/>
      <c r="H276" s="221"/>
      <c r="I276" s="221"/>
      <c r="J276" s="221"/>
      <c r="K276" s="221"/>
      <c r="L276" s="221"/>
    </row>
    <row r="277" spans="2:12">
      <c r="B277" s="1388">
        <f t="shared" si="4"/>
        <v>45649</v>
      </c>
      <c r="C277" s="1389"/>
      <c r="D277" s="1389"/>
      <c r="E277" s="1389"/>
      <c r="F277" s="221"/>
      <c r="G277" s="221"/>
      <c r="H277" s="221"/>
      <c r="I277" s="221"/>
      <c r="J277" s="221"/>
      <c r="K277" s="221"/>
      <c r="L277" s="221"/>
    </row>
    <row r="278" spans="2:12">
      <c r="B278" s="1388">
        <f t="shared" si="4"/>
        <v>45650</v>
      </c>
      <c r="C278" s="1389"/>
      <c r="D278" s="1389"/>
      <c r="E278" s="1389"/>
      <c r="F278" s="221"/>
      <c r="G278" s="221"/>
      <c r="H278" s="221"/>
      <c r="I278" s="221"/>
      <c r="J278" s="221"/>
      <c r="K278" s="221"/>
      <c r="L278" s="221"/>
    </row>
    <row r="279" spans="2:12">
      <c r="B279" s="1388">
        <f t="shared" si="4"/>
        <v>45651</v>
      </c>
      <c r="C279" s="1389"/>
      <c r="D279" s="1389"/>
      <c r="E279" s="1389"/>
      <c r="F279" s="221"/>
      <c r="G279" s="221"/>
      <c r="H279" s="221"/>
      <c r="I279" s="221"/>
      <c r="J279" s="221"/>
      <c r="K279" s="221"/>
      <c r="L279" s="221"/>
    </row>
    <row r="280" spans="2:12">
      <c r="B280" s="1388">
        <f t="shared" si="4"/>
        <v>45652</v>
      </c>
      <c r="C280" s="1389"/>
      <c r="D280" s="1389"/>
      <c r="E280" s="1389"/>
      <c r="F280" s="221"/>
      <c r="G280" s="221"/>
      <c r="H280" s="221"/>
      <c r="I280" s="221"/>
      <c r="J280" s="221"/>
      <c r="K280" s="221"/>
      <c r="L280" s="221"/>
    </row>
    <row r="281" spans="2:12">
      <c r="B281" s="1388">
        <f t="shared" si="4"/>
        <v>45653</v>
      </c>
      <c r="C281" s="1389"/>
      <c r="D281" s="1389"/>
      <c r="E281" s="1389"/>
      <c r="F281" s="221"/>
      <c r="G281" s="221"/>
      <c r="H281" s="221"/>
      <c r="I281" s="221"/>
      <c r="J281" s="221"/>
      <c r="K281" s="221"/>
      <c r="L281" s="221"/>
    </row>
    <row r="282" spans="2:12">
      <c r="B282" s="1388">
        <f t="shared" si="4"/>
        <v>45654</v>
      </c>
      <c r="C282" s="1389"/>
      <c r="D282" s="1389"/>
      <c r="E282" s="1389"/>
      <c r="F282" s="221"/>
      <c r="G282" s="221"/>
      <c r="H282" s="221"/>
      <c r="I282" s="221"/>
      <c r="J282" s="221"/>
      <c r="K282" s="221"/>
      <c r="L282" s="221"/>
    </row>
    <row r="283" spans="2:12">
      <c r="B283" s="1388">
        <f t="shared" si="4"/>
        <v>45655</v>
      </c>
      <c r="C283" s="1389"/>
      <c r="D283" s="1389"/>
      <c r="E283" s="1389"/>
      <c r="F283" s="221"/>
      <c r="G283" s="221"/>
      <c r="H283" s="221"/>
      <c r="I283" s="221"/>
      <c r="J283" s="221"/>
      <c r="K283" s="221"/>
      <c r="L283" s="221"/>
    </row>
    <row r="284" spans="2:12">
      <c r="B284" s="1388">
        <f t="shared" si="4"/>
        <v>45656</v>
      </c>
      <c r="C284" s="1389"/>
      <c r="D284" s="1389"/>
      <c r="E284" s="1389"/>
      <c r="F284" s="221"/>
      <c r="G284" s="221"/>
      <c r="H284" s="221"/>
      <c r="I284" s="221"/>
      <c r="J284" s="221"/>
      <c r="K284" s="221"/>
      <c r="L284" s="221"/>
    </row>
    <row r="285" spans="2:12">
      <c r="B285" s="1388">
        <f t="shared" si="4"/>
        <v>45657</v>
      </c>
      <c r="C285" s="1389"/>
      <c r="D285" s="1389"/>
      <c r="E285" s="1389"/>
      <c r="F285" s="221"/>
      <c r="G285" s="221"/>
      <c r="H285" s="221"/>
      <c r="I285" s="221"/>
      <c r="J285" s="221"/>
      <c r="K285" s="221"/>
      <c r="L285" s="221"/>
    </row>
    <row r="286" spans="2:12">
      <c r="B286" s="1388">
        <f t="shared" si="4"/>
        <v>45658</v>
      </c>
      <c r="C286" s="1389"/>
      <c r="D286" s="1389"/>
      <c r="E286" s="1389"/>
      <c r="F286" s="221"/>
      <c r="G286" s="221"/>
      <c r="H286" s="221"/>
      <c r="I286" s="221"/>
      <c r="J286" s="221"/>
      <c r="K286" s="221"/>
      <c r="L286" s="221"/>
    </row>
    <row r="287" spans="2:12">
      <c r="B287" s="1388">
        <f t="shared" si="4"/>
        <v>45659</v>
      </c>
      <c r="C287" s="1389"/>
      <c r="D287" s="1389"/>
      <c r="E287" s="1389"/>
      <c r="F287" s="221"/>
      <c r="G287" s="221"/>
      <c r="H287" s="221"/>
      <c r="I287" s="221"/>
      <c r="J287" s="221"/>
      <c r="K287" s="221"/>
      <c r="L287" s="221"/>
    </row>
    <row r="288" spans="2:12">
      <c r="B288" s="1388">
        <f t="shared" si="4"/>
        <v>45660</v>
      </c>
      <c r="C288" s="1389"/>
      <c r="D288" s="1389"/>
      <c r="E288" s="1389"/>
      <c r="F288" s="221"/>
      <c r="G288" s="221"/>
      <c r="H288" s="221"/>
      <c r="I288" s="221"/>
      <c r="J288" s="221"/>
      <c r="K288" s="221"/>
      <c r="L288" s="221"/>
    </row>
    <row r="289" spans="2:12">
      <c r="B289" s="1388">
        <f t="shared" si="4"/>
        <v>45661</v>
      </c>
      <c r="C289" s="1389"/>
      <c r="D289" s="1389"/>
      <c r="E289" s="1389"/>
      <c r="F289" s="221"/>
      <c r="G289" s="221"/>
      <c r="H289" s="221"/>
      <c r="I289" s="221"/>
      <c r="J289" s="221"/>
      <c r="K289" s="221"/>
      <c r="L289" s="221"/>
    </row>
    <row r="290" spans="2:12">
      <c r="B290" s="1388">
        <f t="shared" si="4"/>
        <v>45662</v>
      </c>
      <c r="C290" s="1389"/>
      <c r="D290" s="1389"/>
      <c r="E290" s="1389"/>
      <c r="F290" s="221"/>
      <c r="G290" s="221"/>
      <c r="H290" s="221"/>
      <c r="I290" s="221"/>
      <c r="J290" s="221"/>
      <c r="K290" s="221"/>
      <c r="L290" s="221"/>
    </row>
    <row r="291" spans="2:12">
      <c r="B291" s="1388">
        <f t="shared" si="4"/>
        <v>45663</v>
      </c>
      <c r="C291" s="1389"/>
      <c r="D291" s="1389"/>
      <c r="E291" s="1389"/>
      <c r="F291" s="221"/>
      <c r="G291" s="221"/>
      <c r="H291" s="221"/>
      <c r="I291" s="221"/>
      <c r="J291" s="221"/>
      <c r="K291" s="221"/>
      <c r="L291" s="221"/>
    </row>
    <row r="292" spans="2:12">
      <c r="B292" s="1388">
        <f t="shared" si="4"/>
        <v>45664</v>
      </c>
      <c r="C292" s="1389"/>
      <c r="D292" s="1389"/>
      <c r="E292" s="1389"/>
      <c r="F292" s="221"/>
      <c r="G292" s="221"/>
      <c r="H292" s="221"/>
      <c r="I292" s="221"/>
      <c r="J292" s="221"/>
      <c r="K292" s="221"/>
      <c r="L292" s="221"/>
    </row>
    <row r="293" spans="2:12">
      <c r="B293" s="1388">
        <f t="shared" si="4"/>
        <v>45665</v>
      </c>
      <c r="C293" s="1389"/>
      <c r="D293" s="1389"/>
      <c r="E293" s="1389"/>
      <c r="F293" s="221"/>
      <c r="G293" s="221"/>
      <c r="H293" s="221"/>
      <c r="I293" s="221"/>
      <c r="J293" s="221"/>
      <c r="K293" s="221"/>
      <c r="L293" s="221"/>
    </row>
    <row r="294" spans="2:12">
      <c r="B294" s="1388">
        <f t="shared" si="4"/>
        <v>45666</v>
      </c>
      <c r="C294" s="1389"/>
      <c r="D294" s="1389"/>
      <c r="E294" s="1389"/>
      <c r="F294" s="221"/>
      <c r="G294" s="221"/>
      <c r="H294" s="221"/>
      <c r="I294" s="221"/>
      <c r="J294" s="221"/>
      <c r="K294" s="221"/>
      <c r="L294" s="221"/>
    </row>
    <row r="295" spans="2:12">
      <c r="B295" s="1388">
        <f t="shared" si="4"/>
        <v>45667</v>
      </c>
      <c r="C295" s="1389"/>
      <c r="D295" s="1389"/>
      <c r="E295" s="1389"/>
      <c r="F295" s="221"/>
      <c r="G295" s="221"/>
      <c r="H295" s="221"/>
      <c r="I295" s="221"/>
      <c r="J295" s="221"/>
      <c r="K295" s="221"/>
      <c r="L295" s="221"/>
    </row>
    <row r="296" spans="2:12">
      <c r="B296" s="1388">
        <f t="shared" si="4"/>
        <v>45668</v>
      </c>
      <c r="C296" s="1389"/>
      <c r="D296" s="1389"/>
      <c r="E296" s="1389"/>
      <c r="F296" s="221"/>
      <c r="G296" s="221"/>
      <c r="H296" s="221"/>
      <c r="I296" s="221"/>
      <c r="J296" s="221"/>
      <c r="K296" s="221"/>
      <c r="L296" s="221"/>
    </row>
    <row r="297" spans="2:12">
      <c r="B297" s="1388">
        <f t="shared" si="4"/>
        <v>45669</v>
      </c>
      <c r="C297" s="1389"/>
      <c r="D297" s="1389"/>
      <c r="E297" s="1389"/>
      <c r="F297" s="221"/>
      <c r="G297" s="221"/>
      <c r="H297" s="221"/>
      <c r="I297" s="221"/>
      <c r="J297" s="221"/>
      <c r="K297" s="221"/>
      <c r="L297" s="221"/>
    </row>
    <row r="298" spans="2:12">
      <c r="B298" s="1388">
        <f t="shared" si="4"/>
        <v>45670</v>
      </c>
      <c r="C298" s="1389"/>
      <c r="D298" s="1389"/>
      <c r="E298" s="1389"/>
      <c r="F298" s="221"/>
      <c r="G298" s="221"/>
      <c r="H298" s="221"/>
      <c r="I298" s="221"/>
      <c r="J298" s="221"/>
      <c r="K298" s="221"/>
      <c r="L298" s="221"/>
    </row>
    <row r="299" spans="2:12">
      <c r="B299" s="1388">
        <f t="shared" si="4"/>
        <v>45671</v>
      </c>
      <c r="C299" s="1389"/>
      <c r="D299" s="1389"/>
      <c r="E299" s="1389"/>
      <c r="F299" s="221"/>
      <c r="G299" s="221"/>
      <c r="H299" s="221"/>
      <c r="I299" s="221"/>
      <c r="J299" s="221"/>
      <c r="K299" s="221"/>
      <c r="L299" s="221"/>
    </row>
    <row r="300" spans="2:12">
      <c r="B300" s="1388">
        <f t="shared" si="4"/>
        <v>45672</v>
      </c>
      <c r="C300" s="1389"/>
      <c r="D300" s="1389"/>
      <c r="E300" s="1389"/>
      <c r="F300" s="221"/>
      <c r="G300" s="221"/>
      <c r="H300" s="221"/>
      <c r="I300" s="221"/>
      <c r="J300" s="221"/>
      <c r="K300" s="221"/>
      <c r="L300" s="221"/>
    </row>
    <row r="301" spans="2:12">
      <c r="B301" s="1388">
        <f t="shared" si="4"/>
        <v>45673</v>
      </c>
      <c r="C301" s="1389"/>
      <c r="D301" s="1389"/>
      <c r="E301" s="1389"/>
      <c r="F301" s="221"/>
      <c r="G301" s="221"/>
      <c r="H301" s="221"/>
      <c r="I301" s="221"/>
      <c r="J301" s="221"/>
      <c r="K301" s="221"/>
      <c r="L301" s="221"/>
    </row>
    <row r="302" spans="2:12">
      <c r="B302" s="1388">
        <f t="shared" si="4"/>
        <v>45674</v>
      </c>
      <c r="C302" s="1389"/>
      <c r="D302" s="1389"/>
      <c r="E302" s="1389"/>
      <c r="F302" s="221"/>
      <c r="G302" s="221"/>
      <c r="H302" s="221"/>
      <c r="I302" s="221"/>
      <c r="J302" s="221"/>
      <c r="K302" s="221"/>
      <c r="L302" s="221"/>
    </row>
    <row r="303" spans="2:12">
      <c r="B303" s="1388">
        <f t="shared" si="4"/>
        <v>45675</v>
      </c>
      <c r="C303" s="1389"/>
      <c r="D303" s="1389"/>
      <c r="E303" s="1389"/>
      <c r="F303" s="221"/>
      <c r="G303" s="221"/>
      <c r="H303" s="221"/>
      <c r="I303" s="221"/>
      <c r="J303" s="221"/>
      <c r="K303" s="221"/>
      <c r="L303" s="221"/>
    </row>
    <row r="304" spans="2:12">
      <c r="B304" s="1388">
        <f t="shared" si="4"/>
        <v>45676</v>
      </c>
      <c r="C304" s="1389"/>
      <c r="D304" s="1389"/>
      <c r="E304" s="1389"/>
      <c r="F304" s="221"/>
      <c r="G304" s="221"/>
      <c r="H304" s="221"/>
      <c r="I304" s="221"/>
      <c r="J304" s="221"/>
      <c r="K304" s="221"/>
      <c r="L304" s="221"/>
    </row>
    <row r="305" spans="2:12">
      <c r="B305" s="1388">
        <f t="shared" si="4"/>
        <v>45677</v>
      </c>
      <c r="C305" s="1389"/>
      <c r="D305" s="1389"/>
      <c r="E305" s="1389"/>
      <c r="F305" s="221"/>
      <c r="G305" s="221"/>
      <c r="H305" s="221"/>
      <c r="I305" s="221"/>
      <c r="J305" s="221"/>
      <c r="K305" s="221"/>
      <c r="L305" s="221"/>
    </row>
    <row r="306" spans="2:12">
      <c r="B306" s="1388">
        <f t="shared" si="4"/>
        <v>45678</v>
      </c>
      <c r="C306" s="1389"/>
      <c r="D306" s="1389"/>
      <c r="E306" s="1389"/>
      <c r="F306" s="221"/>
      <c r="G306" s="221"/>
      <c r="H306" s="221"/>
      <c r="I306" s="221"/>
      <c r="J306" s="221"/>
      <c r="K306" s="221"/>
      <c r="L306" s="221"/>
    </row>
    <row r="307" spans="2:12">
      <c r="B307" s="1388">
        <f t="shared" si="4"/>
        <v>45679</v>
      </c>
      <c r="C307" s="1389"/>
      <c r="D307" s="1389"/>
      <c r="E307" s="1389"/>
      <c r="F307" s="221"/>
      <c r="G307" s="221"/>
      <c r="H307" s="221"/>
      <c r="I307" s="221"/>
      <c r="J307" s="221"/>
      <c r="K307" s="221"/>
      <c r="L307" s="221"/>
    </row>
    <row r="308" spans="2:12">
      <c r="B308" s="1388">
        <f t="shared" si="4"/>
        <v>45680</v>
      </c>
      <c r="C308" s="1389"/>
      <c r="D308" s="1389"/>
      <c r="E308" s="1389"/>
      <c r="F308" s="221"/>
      <c r="G308" s="221"/>
      <c r="H308" s="221"/>
      <c r="I308" s="221"/>
      <c r="J308" s="221"/>
      <c r="K308" s="221"/>
      <c r="L308" s="221"/>
    </row>
    <row r="309" spans="2:12">
      <c r="B309" s="1388">
        <f t="shared" si="4"/>
        <v>45681</v>
      </c>
      <c r="C309" s="1389"/>
      <c r="D309" s="1389"/>
      <c r="E309" s="1389"/>
      <c r="F309" s="221"/>
      <c r="G309" s="221"/>
      <c r="H309" s="221"/>
      <c r="I309" s="221"/>
      <c r="J309" s="221"/>
      <c r="K309" s="221"/>
      <c r="L309" s="221"/>
    </row>
    <row r="310" spans="2:12">
      <c r="B310" s="1388">
        <f t="shared" si="4"/>
        <v>45682</v>
      </c>
      <c r="C310" s="1389"/>
      <c r="D310" s="1389"/>
      <c r="E310" s="1389"/>
      <c r="F310" s="221"/>
      <c r="G310" s="221"/>
      <c r="H310" s="221"/>
      <c r="I310" s="221"/>
      <c r="J310" s="221"/>
      <c r="K310" s="221"/>
      <c r="L310" s="221"/>
    </row>
    <row r="311" spans="2:12">
      <c r="B311" s="1388">
        <f t="shared" si="4"/>
        <v>45683</v>
      </c>
      <c r="C311" s="1389"/>
      <c r="D311" s="1389"/>
      <c r="E311" s="1389"/>
      <c r="F311" s="221"/>
      <c r="G311" s="221"/>
      <c r="H311" s="221"/>
      <c r="I311" s="221"/>
      <c r="J311" s="221"/>
      <c r="K311" s="221"/>
      <c r="L311" s="221"/>
    </row>
    <row r="312" spans="2:12">
      <c r="B312" s="1388">
        <f t="shared" si="4"/>
        <v>45684</v>
      </c>
      <c r="C312" s="1389"/>
      <c r="D312" s="1389"/>
      <c r="E312" s="1389"/>
      <c r="F312" s="221"/>
      <c r="G312" s="221"/>
      <c r="H312" s="221"/>
      <c r="I312" s="221"/>
      <c r="J312" s="221"/>
      <c r="K312" s="221"/>
      <c r="L312" s="221"/>
    </row>
    <row r="313" spans="2:12">
      <c r="B313" s="1388">
        <f t="shared" si="4"/>
        <v>45685</v>
      </c>
      <c r="C313" s="1389"/>
      <c r="D313" s="1389"/>
      <c r="E313" s="1389"/>
      <c r="F313" s="221"/>
      <c r="G313" s="221"/>
      <c r="H313" s="221"/>
      <c r="I313" s="221"/>
      <c r="J313" s="221"/>
      <c r="K313" s="221"/>
      <c r="L313" s="221"/>
    </row>
    <row r="314" spans="2:12">
      <c r="B314" s="1388">
        <f t="shared" si="4"/>
        <v>45686</v>
      </c>
      <c r="C314" s="1389"/>
      <c r="D314" s="1389"/>
      <c r="E314" s="1389"/>
      <c r="F314" s="221"/>
      <c r="G314" s="221"/>
      <c r="H314" s="221"/>
      <c r="I314" s="221"/>
      <c r="J314" s="221"/>
      <c r="K314" s="221"/>
      <c r="L314" s="221"/>
    </row>
    <row r="315" spans="2:12">
      <c r="B315" s="1388">
        <f t="shared" si="4"/>
        <v>45687</v>
      </c>
      <c r="C315" s="1389"/>
      <c r="D315" s="1389"/>
      <c r="E315" s="1389"/>
      <c r="F315" s="221"/>
      <c r="G315" s="221"/>
      <c r="H315" s="221"/>
      <c r="I315" s="221"/>
      <c r="J315" s="221"/>
      <c r="K315" s="221"/>
      <c r="L315" s="221"/>
    </row>
    <row r="316" spans="2:12">
      <c r="B316" s="1388">
        <f t="shared" si="4"/>
        <v>45688</v>
      </c>
      <c r="C316" s="1389"/>
      <c r="D316" s="1389"/>
      <c r="E316" s="1389"/>
      <c r="F316" s="221"/>
      <c r="G316" s="221"/>
      <c r="H316" s="221"/>
      <c r="I316" s="221"/>
      <c r="J316" s="221"/>
      <c r="K316" s="221"/>
      <c r="L316" s="221"/>
    </row>
    <row r="317" spans="2:12">
      <c r="B317" s="1388">
        <f t="shared" si="4"/>
        <v>45689</v>
      </c>
      <c r="C317" s="1389"/>
      <c r="D317" s="1389"/>
      <c r="E317" s="1389"/>
      <c r="F317" s="221"/>
      <c r="G317" s="221"/>
      <c r="H317" s="221"/>
      <c r="I317" s="221"/>
      <c r="J317" s="221"/>
      <c r="K317" s="221"/>
      <c r="L317" s="221"/>
    </row>
    <row r="318" spans="2:12">
      <c r="B318" s="1388">
        <f t="shared" si="4"/>
        <v>45690</v>
      </c>
      <c r="C318" s="1389"/>
      <c r="D318" s="1389"/>
      <c r="E318" s="1389"/>
      <c r="F318" s="221"/>
      <c r="G318" s="221"/>
      <c r="H318" s="221"/>
      <c r="I318" s="221"/>
      <c r="J318" s="221"/>
      <c r="K318" s="221"/>
      <c r="L318" s="221"/>
    </row>
    <row r="319" spans="2:12">
      <c r="B319" s="1388">
        <f t="shared" si="4"/>
        <v>45691</v>
      </c>
      <c r="C319" s="1389"/>
      <c r="D319" s="1389"/>
      <c r="E319" s="1389"/>
      <c r="F319" s="221"/>
      <c r="G319" s="221"/>
      <c r="H319" s="221"/>
      <c r="I319" s="221"/>
      <c r="J319" s="221"/>
      <c r="K319" s="221"/>
      <c r="L319" s="221"/>
    </row>
    <row r="320" spans="2:12">
      <c r="B320" s="1388">
        <f t="shared" si="4"/>
        <v>45692</v>
      </c>
      <c r="C320" s="1389"/>
      <c r="D320" s="1389"/>
      <c r="E320" s="1389"/>
      <c r="F320" s="221"/>
      <c r="G320" s="221"/>
      <c r="H320" s="221"/>
      <c r="I320" s="221"/>
      <c r="J320" s="221"/>
      <c r="K320" s="221"/>
      <c r="L320" s="221"/>
    </row>
    <row r="321" spans="2:12">
      <c r="B321" s="1388">
        <f t="shared" si="4"/>
        <v>45693</v>
      </c>
      <c r="C321" s="1389"/>
      <c r="D321" s="1389"/>
      <c r="E321" s="1389"/>
      <c r="F321" s="221"/>
      <c r="G321" s="221"/>
      <c r="H321" s="221"/>
      <c r="I321" s="221"/>
      <c r="J321" s="221"/>
      <c r="K321" s="221"/>
      <c r="L321" s="221"/>
    </row>
    <row r="322" spans="2:12">
      <c r="B322" s="1388">
        <f t="shared" si="4"/>
        <v>45694</v>
      </c>
      <c r="C322" s="1389"/>
      <c r="D322" s="1389"/>
      <c r="E322" s="1389"/>
      <c r="F322" s="221"/>
      <c r="G322" s="221"/>
      <c r="H322" s="221"/>
      <c r="I322" s="221"/>
      <c r="J322" s="221"/>
      <c r="K322" s="221"/>
      <c r="L322" s="221"/>
    </row>
    <row r="323" spans="2:12">
      <c r="B323" s="1388">
        <f t="shared" si="4"/>
        <v>45695</v>
      </c>
      <c r="C323" s="1389"/>
      <c r="D323" s="1389"/>
      <c r="E323" s="1389"/>
      <c r="F323" s="221"/>
      <c r="G323" s="221"/>
      <c r="H323" s="221"/>
      <c r="I323" s="221"/>
      <c r="J323" s="221"/>
      <c r="K323" s="221"/>
      <c r="L323" s="221"/>
    </row>
    <row r="324" spans="2:12">
      <c r="B324" s="1388">
        <f t="shared" si="4"/>
        <v>45696</v>
      </c>
      <c r="C324" s="1389"/>
      <c r="D324" s="1389"/>
      <c r="E324" s="1389"/>
      <c r="F324" s="221"/>
      <c r="G324" s="221"/>
      <c r="H324" s="221"/>
      <c r="I324" s="221"/>
      <c r="J324" s="221"/>
      <c r="K324" s="221"/>
      <c r="L324" s="221"/>
    </row>
    <row r="325" spans="2:12">
      <c r="B325" s="1388">
        <f t="shared" si="4"/>
        <v>45697</v>
      </c>
      <c r="C325" s="1389"/>
      <c r="D325" s="1389"/>
      <c r="E325" s="1389"/>
      <c r="F325" s="221"/>
      <c r="G325" s="221"/>
      <c r="H325" s="221"/>
      <c r="I325" s="221"/>
      <c r="J325" s="221"/>
      <c r="K325" s="221"/>
      <c r="L325" s="221"/>
    </row>
    <row r="326" spans="2:12">
      <c r="B326" s="1388">
        <f t="shared" si="4"/>
        <v>45698</v>
      </c>
      <c r="C326" s="1389"/>
      <c r="D326" s="1389"/>
      <c r="E326" s="1389"/>
      <c r="F326" s="221"/>
      <c r="G326" s="221"/>
      <c r="H326" s="221"/>
      <c r="I326" s="221"/>
      <c r="J326" s="221"/>
      <c r="K326" s="221"/>
      <c r="L326" s="221"/>
    </row>
    <row r="327" spans="2:12">
      <c r="B327" s="1388">
        <f t="shared" si="4"/>
        <v>45699</v>
      </c>
      <c r="C327" s="1389"/>
      <c r="D327" s="1389"/>
      <c r="E327" s="1389"/>
      <c r="F327" s="221"/>
      <c r="G327" s="221"/>
      <c r="H327" s="221"/>
      <c r="I327" s="221"/>
      <c r="J327" s="221"/>
      <c r="K327" s="221"/>
      <c r="L327" s="221"/>
    </row>
    <row r="328" spans="2:12">
      <c r="B328" s="1388">
        <f t="shared" si="4"/>
        <v>45700</v>
      </c>
      <c r="C328" s="1389"/>
      <c r="D328" s="1389"/>
      <c r="E328" s="1389"/>
      <c r="F328" s="221"/>
      <c r="G328" s="221"/>
      <c r="H328" s="221"/>
      <c r="I328" s="221"/>
      <c r="J328" s="221"/>
      <c r="K328" s="221"/>
      <c r="L328" s="221"/>
    </row>
    <row r="329" spans="2:12">
      <c r="B329" s="1388">
        <f t="shared" si="4"/>
        <v>45701</v>
      </c>
      <c r="C329" s="1389"/>
      <c r="D329" s="1389"/>
      <c r="E329" s="1389"/>
      <c r="F329" s="221"/>
      <c r="G329" s="221"/>
      <c r="H329" s="221"/>
      <c r="I329" s="221"/>
      <c r="J329" s="221"/>
      <c r="K329" s="221"/>
      <c r="L329" s="221"/>
    </row>
    <row r="330" spans="2:12">
      <c r="B330" s="1388">
        <f t="shared" si="4"/>
        <v>45702</v>
      </c>
      <c r="C330" s="1389"/>
      <c r="D330" s="1389"/>
      <c r="E330" s="1389"/>
      <c r="F330" s="221"/>
      <c r="G330" s="221"/>
      <c r="H330" s="221"/>
      <c r="I330" s="221"/>
      <c r="J330" s="221"/>
      <c r="K330" s="221"/>
      <c r="L330" s="221"/>
    </row>
    <row r="331" spans="2:12">
      <c r="B331" s="1388">
        <f t="shared" si="4"/>
        <v>45703</v>
      </c>
      <c r="C331" s="1389"/>
      <c r="D331" s="1389"/>
      <c r="E331" s="1389"/>
      <c r="F331" s="221"/>
      <c r="G331" s="221"/>
      <c r="H331" s="221"/>
      <c r="I331" s="221"/>
      <c r="J331" s="221"/>
      <c r="K331" s="221"/>
      <c r="L331" s="221"/>
    </row>
    <row r="332" spans="2:12">
      <c r="B332" s="1388">
        <f t="shared" ref="B332:B376" si="5">B331+1</f>
        <v>45704</v>
      </c>
      <c r="C332" s="1389"/>
      <c r="D332" s="1389"/>
      <c r="E332" s="1389"/>
      <c r="F332" s="221"/>
      <c r="G332" s="221"/>
      <c r="H332" s="221"/>
      <c r="I332" s="221"/>
      <c r="J332" s="221"/>
      <c r="K332" s="221"/>
      <c r="L332" s="221"/>
    </row>
    <row r="333" spans="2:12">
      <c r="B333" s="1388">
        <f t="shared" si="5"/>
        <v>45705</v>
      </c>
      <c r="C333" s="1389"/>
      <c r="D333" s="1389"/>
      <c r="E333" s="1389"/>
      <c r="F333" s="221"/>
      <c r="G333" s="221"/>
      <c r="H333" s="221"/>
      <c r="I333" s="221"/>
      <c r="J333" s="221"/>
      <c r="K333" s="221"/>
      <c r="L333" s="221"/>
    </row>
    <row r="334" spans="2:12">
      <c r="B334" s="1388">
        <f t="shared" si="5"/>
        <v>45706</v>
      </c>
      <c r="C334" s="1389"/>
      <c r="D334" s="1389"/>
      <c r="E334" s="1389"/>
      <c r="F334" s="221"/>
      <c r="G334" s="221"/>
      <c r="H334" s="221"/>
      <c r="I334" s="221"/>
      <c r="J334" s="221"/>
      <c r="K334" s="221"/>
      <c r="L334" s="221"/>
    </row>
    <row r="335" spans="2:12">
      <c r="B335" s="1388">
        <f t="shared" si="5"/>
        <v>45707</v>
      </c>
      <c r="C335" s="1389"/>
      <c r="D335" s="1389"/>
      <c r="E335" s="1389"/>
      <c r="F335" s="221"/>
      <c r="G335" s="221"/>
      <c r="H335" s="221"/>
      <c r="I335" s="221"/>
      <c r="J335" s="221"/>
      <c r="K335" s="221"/>
      <c r="L335" s="221"/>
    </row>
    <row r="336" spans="2:12">
      <c r="B336" s="1388">
        <f t="shared" si="5"/>
        <v>45708</v>
      </c>
      <c r="C336" s="1389"/>
      <c r="D336" s="1389"/>
      <c r="E336" s="1389"/>
      <c r="F336" s="221"/>
      <c r="G336" s="221"/>
      <c r="H336" s="221"/>
      <c r="I336" s="221"/>
      <c r="J336" s="221"/>
      <c r="K336" s="221"/>
      <c r="L336" s="221"/>
    </row>
    <row r="337" spans="2:12">
      <c r="B337" s="1388">
        <f t="shared" si="5"/>
        <v>45709</v>
      </c>
      <c r="C337" s="1389"/>
      <c r="D337" s="1389"/>
      <c r="E337" s="1389"/>
      <c r="F337" s="221"/>
      <c r="G337" s="221"/>
      <c r="H337" s="221"/>
      <c r="I337" s="221"/>
      <c r="J337" s="221"/>
      <c r="K337" s="221"/>
      <c r="L337" s="221"/>
    </row>
    <row r="338" spans="2:12">
      <c r="B338" s="1388">
        <f t="shared" si="5"/>
        <v>45710</v>
      </c>
      <c r="C338" s="1389"/>
      <c r="D338" s="1389"/>
      <c r="E338" s="1389"/>
      <c r="F338" s="221"/>
      <c r="G338" s="221"/>
      <c r="H338" s="221"/>
      <c r="I338" s="221"/>
      <c r="J338" s="221"/>
      <c r="K338" s="221"/>
      <c r="L338" s="221"/>
    </row>
    <row r="339" spans="2:12">
      <c r="B339" s="1388">
        <f t="shared" si="5"/>
        <v>45711</v>
      </c>
      <c r="C339" s="1389"/>
      <c r="D339" s="1389"/>
      <c r="E339" s="1389"/>
      <c r="F339" s="221"/>
      <c r="G339" s="221"/>
      <c r="H339" s="221"/>
      <c r="I339" s="221"/>
      <c r="J339" s="221"/>
      <c r="K339" s="221"/>
      <c r="L339" s="221"/>
    </row>
    <row r="340" spans="2:12">
      <c r="B340" s="1388">
        <f t="shared" si="5"/>
        <v>45712</v>
      </c>
      <c r="C340" s="1389"/>
      <c r="D340" s="1389"/>
      <c r="E340" s="1389"/>
      <c r="F340" s="221"/>
      <c r="G340" s="221"/>
      <c r="H340" s="221"/>
      <c r="I340" s="221"/>
      <c r="J340" s="221"/>
      <c r="K340" s="221"/>
      <c r="L340" s="221"/>
    </row>
    <row r="341" spans="2:12">
      <c r="B341" s="1388">
        <f t="shared" si="5"/>
        <v>45713</v>
      </c>
      <c r="C341" s="1389"/>
      <c r="D341" s="1389"/>
      <c r="E341" s="1389"/>
      <c r="F341" s="221"/>
      <c r="G341" s="221"/>
      <c r="H341" s="221"/>
      <c r="I341" s="221"/>
      <c r="J341" s="221"/>
      <c r="K341" s="221"/>
      <c r="L341" s="221"/>
    </row>
    <row r="342" spans="2:12">
      <c r="B342" s="1388">
        <f t="shared" si="5"/>
        <v>45714</v>
      </c>
      <c r="C342" s="1389"/>
      <c r="D342" s="1389"/>
      <c r="E342" s="1389"/>
      <c r="F342" s="221"/>
      <c r="G342" s="221"/>
      <c r="H342" s="221"/>
      <c r="I342" s="221"/>
      <c r="J342" s="221"/>
      <c r="K342" s="221"/>
      <c r="L342" s="221"/>
    </row>
    <row r="343" spans="2:12">
      <c r="B343" s="1388">
        <f t="shared" si="5"/>
        <v>45715</v>
      </c>
      <c r="C343" s="1389"/>
      <c r="D343" s="1389"/>
      <c r="E343" s="1389"/>
      <c r="F343" s="221"/>
      <c r="G343" s="221"/>
      <c r="H343" s="221"/>
      <c r="I343" s="221"/>
      <c r="J343" s="221"/>
      <c r="K343" s="221"/>
      <c r="L343" s="221"/>
    </row>
    <row r="344" spans="2:12">
      <c r="B344" s="1388">
        <f t="shared" si="5"/>
        <v>45716</v>
      </c>
      <c r="C344" s="1389"/>
      <c r="D344" s="1389"/>
      <c r="E344" s="1389"/>
      <c r="F344" s="221"/>
      <c r="G344" s="221"/>
      <c r="H344" s="221"/>
      <c r="I344" s="221"/>
      <c r="J344" s="221"/>
      <c r="K344" s="221"/>
      <c r="L344" s="221"/>
    </row>
    <row r="345" spans="2:12">
      <c r="B345" s="1388">
        <f t="shared" si="5"/>
        <v>45717</v>
      </c>
      <c r="C345" s="1389"/>
      <c r="D345" s="1389"/>
      <c r="E345" s="1389"/>
      <c r="F345" s="221"/>
      <c r="G345" s="221"/>
      <c r="H345" s="221"/>
      <c r="I345" s="221"/>
      <c r="J345" s="221"/>
      <c r="K345" s="221"/>
      <c r="L345" s="221"/>
    </row>
    <row r="346" spans="2:12">
      <c r="B346" s="1388">
        <f t="shared" si="5"/>
        <v>45718</v>
      </c>
      <c r="C346" s="1389"/>
      <c r="D346" s="1389"/>
      <c r="E346" s="1389"/>
      <c r="F346" s="221"/>
      <c r="G346" s="221"/>
      <c r="H346" s="221"/>
      <c r="I346" s="221"/>
      <c r="J346" s="221"/>
      <c r="K346" s="221"/>
      <c r="L346" s="221"/>
    </row>
    <row r="347" spans="2:12">
      <c r="B347" s="1388">
        <f t="shared" si="5"/>
        <v>45719</v>
      </c>
      <c r="C347" s="1389"/>
      <c r="D347" s="1389"/>
      <c r="E347" s="1389"/>
      <c r="F347" s="221"/>
      <c r="G347" s="221"/>
      <c r="H347" s="221"/>
      <c r="I347" s="221"/>
      <c r="J347" s="221"/>
      <c r="K347" s="221"/>
      <c r="L347" s="221"/>
    </row>
    <row r="348" spans="2:12">
      <c r="B348" s="1388">
        <f t="shared" si="5"/>
        <v>45720</v>
      </c>
      <c r="C348" s="1389"/>
      <c r="D348" s="1389"/>
      <c r="E348" s="1389"/>
      <c r="F348" s="221"/>
      <c r="G348" s="221"/>
      <c r="H348" s="221"/>
      <c r="I348" s="221"/>
      <c r="J348" s="221"/>
      <c r="K348" s="221"/>
      <c r="L348" s="221"/>
    </row>
    <row r="349" spans="2:12">
      <c r="B349" s="1388">
        <f t="shared" si="5"/>
        <v>45721</v>
      </c>
      <c r="C349" s="1389"/>
      <c r="D349" s="1389"/>
      <c r="E349" s="1389"/>
      <c r="F349" s="221"/>
      <c r="G349" s="221"/>
      <c r="H349" s="221"/>
      <c r="I349" s="221"/>
      <c r="J349" s="221"/>
      <c r="K349" s="221"/>
      <c r="L349" s="221"/>
    </row>
    <row r="350" spans="2:12">
      <c r="B350" s="1388">
        <f t="shared" si="5"/>
        <v>45722</v>
      </c>
      <c r="C350" s="1389"/>
      <c r="D350" s="1389"/>
      <c r="E350" s="1389"/>
      <c r="F350" s="221"/>
      <c r="G350" s="221"/>
      <c r="H350" s="221"/>
      <c r="I350" s="221"/>
      <c r="J350" s="221"/>
      <c r="K350" s="221"/>
      <c r="L350" s="221"/>
    </row>
    <row r="351" spans="2:12">
      <c r="B351" s="1388">
        <f t="shared" si="5"/>
        <v>45723</v>
      </c>
      <c r="C351" s="1389"/>
      <c r="D351" s="1389"/>
      <c r="E351" s="1389"/>
      <c r="F351" s="221"/>
      <c r="G351" s="221"/>
      <c r="H351" s="221"/>
      <c r="I351" s="221"/>
      <c r="J351" s="221"/>
      <c r="K351" s="221"/>
      <c r="L351" s="221"/>
    </row>
    <row r="352" spans="2:12">
      <c r="B352" s="1388">
        <f t="shared" si="5"/>
        <v>45724</v>
      </c>
      <c r="C352" s="1389"/>
      <c r="D352" s="1389"/>
      <c r="E352" s="1389"/>
      <c r="F352" s="221"/>
      <c r="G352" s="221"/>
      <c r="H352" s="221"/>
      <c r="I352" s="221"/>
      <c r="J352" s="221"/>
      <c r="K352" s="221"/>
      <c r="L352" s="221"/>
    </row>
    <row r="353" spans="2:12">
      <c r="B353" s="1388">
        <f t="shared" si="5"/>
        <v>45725</v>
      </c>
      <c r="C353" s="1389"/>
      <c r="D353" s="1389"/>
      <c r="E353" s="1389"/>
      <c r="F353" s="221"/>
      <c r="G353" s="221"/>
      <c r="H353" s="221"/>
      <c r="I353" s="221"/>
      <c r="J353" s="221"/>
      <c r="K353" s="221"/>
      <c r="L353" s="221"/>
    </row>
    <row r="354" spans="2:12">
      <c r="B354" s="1388">
        <f t="shared" si="5"/>
        <v>45726</v>
      </c>
      <c r="C354" s="1389"/>
      <c r="D354" s="1389"/>
      <c r="E354" s="1389"/>
      <c r="F354" s="221"/>
      <c r="G354" s="221"/>
      <c r="H354" s="221"/>
      <c r="I354" s="221"/>
      <c r="J354" s="221"/>
      <c r="K354" s="221"/>
      <c r="L354" s="221"/>
    </row>
    <row r="355" spans="2:12">
      <c r="B355" s="1388">
        <f t="shared" si="5"/>
        <v>45727</v>
      </c>
      <c r="C355" s="1389"/>
      <c r="D355" s="1389"/>
      <c r="E355" s="1389"/>
      <c r="F355" s="221"/>
      <c r="G355" s="221"/>
      <c r="H355" s="221"/>
      <c r="I355" s="221"/>
      <c r="J355" s="221"/>
      <c r="K355" s="221"/>
      <c r="L355" s="221"/>
    </row>
    <row r="356" spans="2:12">
      <c r="B356" s="1388">
        <f t="shared" si="5"/>
        <v>45728</v>
      </c>
      <c r="C356" s="1389"/>
      <c r="D356" s="1389"/>
      <c r="E356" s="1389"/>
      <c r="F356" s="221"/>
      <c r="G356" s="221"/>
      <c r="H356" s="221"/>
      <c r="I356" s="221"/>
      <c r="J356" s="221"/>
      <c r="K356" s="221"/>
      <c r="L356" s="221"/>
    </row>
    <row r="357" spans="2:12">
      <c r="B357" s="1388">
        <f t="shared" si="5"/>
        <v>45729</v>
      </c>
      <c r="C357" s="1389"/>
      <c r="D357" s="1389"/>
      <c r="E357" s="1389"/>
      <c r="F357" s="221"/>
      <c r="G357" s="221"/>
      <c r="H357" s="221"/>
      <c r="I357" s="221"/>
      <c r="J357" s="221"/>
      <c r="K357" s="221"/>
      <c r="L357" s="221"/>
    </row>
    <row r="358" spans="2:12">
      <c r="B358" s="1388">
        <f t="shared" si="5"/>
        <v>45730</v>
      </c>
      <c r="C358" s="1389"/>
      <c r="D358" s="1389"/>
      <c r="E358" s="1389"/>
      <c r="F358" s="221"/>
      <c r="G358" s="221"/>
      <c r="H358" s="221"/>
      <c r="I358" s="221"/>
      <c r="J358" s="221"/>
      <c r="K358" s="221"/>
      <c r="L358" s="221"/>
    </row>
    <row r="359" spans="2:12">
      <c r="B359" s="1388">
        <f t="shared" si="5"/>
        <v>45731</v>
      </c>
      <c r="C359" s="1389"/>
      <c r="D359" s="1389"/>
      <c r="E359" s="1389"/>
      <c r="F359" s="221"/>
      <c r="G359" s="221"/>
      <c r="H359" s="221"/>
      <c r="I359" s="221"/>
      <c r="J359" s="221"/>
      <c r="K359" s="221"/>
      <c r="L359" s="221"/>
    </row>
    <row r="360" spans="2:12">
      <c r="B360" s="1388">
        <f t="shared" si="5"/>
        <v>45732</v>
      </c>
      <c r="C360" s="1389"/>
      <c r="D360" s="1389"/>
      <c r="E360" s="1389"/>
      <c r="F360" s="221"/>
      <c r="G360" s="221"/>
      <c r="H360" s="221"/>
      <c r="I360" s="221"/>
      <c r="J360" s="221"/>
      <c r="K360" s="221"/>
      <c r="L360" s="221"/>
    </row>
    <row r="361" spans="2:12">
      <c r="B361" s="1388">
        <f t="shared" si="5"/>
        <v>45733</v>
      </c>
      <c r="C361" s="1389"/>
      <c r="D361" s="1389"/>
      <c r="E361" s="1389"/>
      <c r="F361" s="221"/>
      <c r="G361" s="221"/>
      <c r="H361" s="221"/>
      <c r="I361" s="221"/>
      <c r="J361" s="221"/>
      <c r="K361" s="221"/>
      <c r="L361" s="221"/>
    </row>
    <row r="362" spans="2:12">
      <c r="B362" s="1388">
        <f t="shared" si="5"/>
        <v>45734</v>
      </c>
      <c r="C362" s="1389"/>
      <c r="D362" s="1389"/>
      <c r="E362" s="1389"/>
      <c r="F362" s="221"/>
      <c r="G362" s="221"/>
      <c r="H362" s="221"/>
      <c r="I362" s="221"/>
      <c r="J362" s="221"/>
      <c r="K362" s="221"/>
      <c r="L362" s="221"/>
    </row>
    <row r="363" spans="2:12">
      <c r="B363" s="1388">
        <f t="shared" si="5"/>
        <v>45735</v>
      </c>
      <c r="C363" s="1389"/>
      <c r="D363" s="1389"/>
      <c r="E363" s="1389"/>
      <c r="F363" s="221"/>
      <c r="G363" s="221"/>
      <c r="H363" s="221"/>
      <c r="I363" s="221"/>
      <c r="J363" s="221"/>
      <c r="K363" s="221"/>
      <c r="L363" s="221"/>
    </row>
    <row r="364" spans="2:12">
      <c r="B364" s="1388">
        <f t="shared" si="5"/>
        <v>45736</v>
      </c>
      <c r="C364" s="1389"/>
      <c r="D364" s="1389"/>
      <c r="E364" s="1389"/>
      <c r="F364" s="221"/>
      <c r="G364" s="221"/>
      <c r="H364" s="221"/>
      <c r="I364" s="221"/>
      <c r="J364" s="221"/>
      <c r="K364" s="221"/>
      <c r="L364" s="221"/>
    </row>
    <row r="365" spans="2:12">
      <c r="B365" s="1388">
        <f t="shared" si="5"/>
        <v>45737</v>
      </c>
      <c r="C365" s="1389"/>
      <c r="D365" s="1389"/>
      <c r="E365" s="1389"/>
      <c r="F365" s="221"/>
      <c r="G365" s="221"/>
      <c r="H365" s="221"/>
      <c r="I365" s="221"/>
      <c r="J365" s="221"/>
      <c r="K365" s="221"/>
      <c r="L365" s="221"/>
    </row>
    <row r="366" spans="2:12">
      <c r="B366" s="1388">
        <f t="shared" si="5"/>
        <v>45738</v>
      </c>
      <c r="C366" s="1389"/>
      <c r="D366" s="1389"/>
      <c r="E366" s="1389"/>
      <c r="F366" s="221"/>
      <c r="G366" s="221"/>
      <c r="H366" s="221"/>
      <c r="I366" s="221"/>
      <c r="J366" s="221"/>
      <c r="K366" s="221"/>
      <c r="L366" s="221"/>
    </row>
    <row r="367" spans="2:12">
      <c r="B367" s="1388">
        <f t="shared" si="5"/>
        <v>45739</v>
      </c>
      <c r="C367" s="1389"/>
      <c r="D367" s="1389"/>
      <c r="E367" s="1389"/>
      <c r="F367" s="221"/>
      <c r="G367" s="221"/>
      <c r="H367" s="221"/>
      <c r="I367" s="221"/>
      <c r="J367" s="221"/>
      <c r="K367" s="221"/>
      <c r="L367" s="221"/>
    </row>
    <row r="368" spans="2:12">
      <c r="B368" s="1388">
        <f t="shared" si="5"/>
        <v>45740</v>
      </c>
      <c r="C368" s="1389"/>
      <c r="D368" s="1389"/>
      <c r="E368" s="1389"/>
      <c r="F368" s="221"/>
      <c r="G368" s="221"/>
      <c r="H368" s="221"/>
      <c r="I368" s="221"/>
      <c r="J368" s="221"/>
      <c r="K368" s="221"/>
      <c r="L368" s="221"/>
    </row>
    <row r="369" spans="2:12">
      <c r="B369" s="1388">
        <f t="shared" si="5"/>
        <v>45741</v>
      </c>
      <c r="C369" s="1389"/>
      <c r="D369" s="1389"/>
      <c r="E369" s="1389"/>
      <c r="F369" s="221"/>
      <c r="G369" s="221"/>
      <c r="H369" s="221"/>
      <c r="I369" s="221"/>
      <c r="J369" s="221"/>
      <c r="K369" s="221"/>
      <c r="L369" s="221"/>
    </row>
    <row r="370" spans="2:12">
      <c r="B370" s="1388">
        <f t="shared" si="5"/>
        <v>45742</v>
      </c>
      <c r="C370" s="1389"/>
      <c r="D370" s="1389"/>
      <c r="E370" s="1389"/>
      <c r="F370" s="221"/>
      <c r="G370" s="221"/>
      <c r="H370" s="221"/>
      <c r="I370" s="221"/>
      <c r="J370" s="221"/>
      <c r="K370" s="221"/>
      <c r="L370" s="221"/>
    </row>
    <row r="371" spans="2:12">
      <c r="B371" s="1388">
        <f t="shared" si="5"/>
        <v>45743</v>
      </c>
      <c r="C371" s="1389"/>
      <c r="D371" s="1389"/>
      <c r="E371" s="1389"/>
      <c r="F371" s="221"/>
      <c r="G371" s="221"/>
      <c r="H371" s="221"/>
      <c r="I371" s="221"/>
      <c r="J371" s="221"/>
      <c r="K371" s="221"/>
      <c r="L371" s="221"/>
    </row>
    <row r="372" spans="2:12">
      <c r="B372" s="1388">
        <f t="shared" si="5"/>
        <v>45744</v>
      </c>
      <c r="C372" s="1389"/>
      <c r="D372" s="1389"/>
      <c r="E372" s="1389"/>
      <c r="F372" s="221"/>
      <c r="G372" s="221"/>
      <c r="H372" s="221"/>
      <c r="I372" s="221"/>
      <c r="J372" s="221"/>
      <c r="K372" s="221"/>
      <c r="L372" s="221"/>
    </row>
    <row r="373" spans="2:12">
      <c r="B373" s="1388">
        <f t="shared" si="5"/>
        <v>45745</v>
      </c>
      <c r="C373" s="1389"/>
      <c r="D373" s="1389"/>
      <c r="E373" s="1389"/>
      <c r="F373" s="221"/>
      <c r="G373" s="221"/>
      <c r="H373" s="221"/>
      <c r="I373" s="221"/>
      <c r="J373" s="221"/>
      <c r="K373" s="221"/>
      <c r="L373" s="221"/>
    </row>
    <row r="374" spans="2:12">
      <c r="B374" s="1388">
        <f t="shared" si="5"/>
        <v>45746</v>
      </c>
      <c r="C374" s="1389"/>
      <c r="D374" s="1389"/>
      <c r="E374" s="1389"/>
      <c r="F374" s="221"/>
      <c r="G374" s="221"/>
      <c r="H374" s="221"/>
      <c r="I374" s="221"/>
      <c r="J374" s="221"/>
      <c r="K374" s="221"/>
      <c r="L374" s="221"/>
    </row>
    <row r="375" spans="2:12">
      <c r="B375" s="1388">
        <f t="shared" si="5"/>
        <v>45747</v>
      </c>
      <c r="C375" s="1389"/>
      <c r="D375" s="1389"/>
      <c r="E375" s="1389"/>
      <c r="F375" s="221"/>
      <c r="G375" s="221"/>
      <c r="H375" s="221"/>
      <c r="I375" s="221"/>
      <c r="J375" s="221"/>
      <c r="K375" s="221"/>
      <c r="L375" s="221"/>
    </row>
    <row r="376" spans="2:12">
      <c r="B376" s="1388">
        <f t="shared" si="5"/>
        <v>45748</v>
      </c>
      <c r="C376" s="1389"/>
      <c r="D376" s="1389"/>
      <c r="E376" s="1389"/>
      <c r="F376" s="221"/>
      <c r="G376" s="221"/>
      <c r="H376" s="221"/>
      <c r="I376" s="221"/>
      <c r="J376" s="221"/>
      <c r="K376" s="221"/>
      <c r="L376" s="221"/>
    </row>
    <row r="377" spans="2:12" ht="51">
      <c r="B377" s="102" t="s">
        <v>3376</v>
      </c>
      <c r="C377" s="102"/>
      <c r="D377" s="102"/>
      <c r="E377" s="102"/>
      <c r="F377" s="221"/>
      <c r="G377" s="221"/>
      <c r="H377" s="221"/>
      <c r="I377" s="221"/>
      <c r="J377" s="221"/>
      <c r="K377" s="221"/>
      <c r="L377" s="221"/>
    </row>
    <row r="378" spans="2:12" ht="60">
      <c r="B378" s="101" t="s">
        <v>3495</v>
      </c>
      <c r="C378" s="101"/>
      <c r="D378" s="101"/>
      <c r="E378" s="101"/>
      <c r="F378" s="221"/>
      <c r="G378" s="221"/>
      <c r="H378" s="221"/>
      <c r="I378" s="221"/>
      <c r="J378" s="221"/>
      <c r="K378" s="221"/>
      <c r="L378" s="221"/>
    </row>
    <row r="379" spans="2:12">
      <c r="F379" s="79"/>
      <c r="G379" s="79"/>
      <c r="H379" s="154"/>
      <c r="I379" s="79"/>
      <c r="J379" s="79"/>
      <c r="K379" s="79"/>
      <c r="L379" s="79"/>
    </row>
    <row r="380" spans="2:12">
      <c r="F380" s="79"/>
      <c r="G380" s="79"/>
      <c r="H380" s="154"/>
      <c r="I380" s="79"/>
      <c r="J380" s="79"/>
      <c r="K380" s="79"/>
      <c r="L380" s="79"/>
    </row>
    <row r="381" spans="2:12">
      <c r="F381" s="79"/>
      <c r="G381" s="79"/>
      <c r="H381" s="154"/>
      <c r="I381" s="79"/>
      <c r="J381" s="79"/>
      <c r="K381" s="79"/>
      <c r="L381" s="79"/>
    </row>
    <row r="382" spans="2:12">
      <c r="F382" s="79"/>
      <c r="G382" s="79"/>
      <c r="H382" s="154"/>
      <c r="I382" s="79"/>
      <c r="J382" s="79"/>
      <c r="K382" s="79"/>
      <c r="L382" s="79"/>
    </row>
    <row r="383" spans="2:12">
      <c r="G383" s="79"/>
      <c r="H383" s="154"/>
      <c r="I383" s="79"/>
      <c r="J383" s="79"/>
      <c r="K383" s="79"/>
      <c r="L383" s="79"/>
    </row>
  </sheetData>
  <mergeCells count="2">
    <mergeCell ref="B8:B10"/>
    <mergeCell ref="G15:L17"/>
  </mergeCells>
  <phoneticPr fontId="48" type="noConversion"/>
  <pageMargins left="0.23622047244094491" right="0.23622047244094491" top="0.74803149606299213" bottom="0.74803149606299213" header="0.31496062992125984" footer="0.31496062992125984"/>
  <pageSetup paperSize="8" scale="51" fitToHeight="0" orientation="portrait" r:id="rId1"/>
  <headerFooter>
    <oddFooter>&amp;C_x000D_&amp;1#&amp;"Calibri"&amp;10&amp;K000000 OFFICIAL-InternalOnly</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47F7-9035-4BA7-B48E-59E319B32D0F}">
  <sheetPr>
    <tabColor theme="9" tint="0.39997558519241921"/>
    <pageSetUpPr fitToPage="1"/>
  </sheetPr>
  <dimension ref="A1:W380"/>
  <sheetViews>
    <sheetView workbookViewId="0"/>
    <sheetView workbookViewId="1"/>
  </sheetViews>
  <sheetFormatPr defaultColWidth="10.140625" defaultRowHeight="12.75"/>
  <cols>
    <col min="1" max="2" width="12.42578125" style="77" customWidth="1"/>
    <col min="3" max="3" width="11.42578125" style="77" customWidth="1"/>
    <col min="4" max="7" width="15.140625" style="77" customWidth="1"/>
    <col min="8" max="8" width="2.85546875" style="77" customWidth="1"/>
    <col min="9" max="9" width="43.42578125" style="77" customWidth="1"/>
    <col min="10" max="10" width="14.85546875" style="77" customWidth="1"/>
    <col min="11" max="16384" width="10.140625" style="77"/>
  </cols>
  <sheetData>
    <row r="1" spans="1:23" s="46" customFormat="1" ht="23.25">
      <c r="A1" s="56" t="str">
        <f>'1.1 Cover'!A1</f>
        <v>Regulatory Reporting Pack</v>
      </c>
    </row>
    <row r="2" spans="1:23" s="46" customFormat="1" ht="23.25">
      <c r="A2" s="56" t="str">
        <f>'1.1 Cover'!A2</f>
        <v>Price base - 2018/19</v>
      </c>
    </row>
    <row r="3" spans="1:23" s="46" customFormat="1" ht="23.25">
      <c r="A3" s="56" t="str">
        <f>'1.1 Cover'!A3</f>
        <v>Regulatory Year: April 2024 - March 2025</v>
      </c>
    </row>
    <row r="4" spans="1:23" s="46" customFormat="1" ht="23.25">
      <c r="A4" s="56" t="s">
        <v>3496</v>
      </c>
    </row>
    <row r="5" spans="1:23" s="125" customFormat="1" ht="15">
      <c r="F5" s="126"/>
      <c r="G5" s="127"/>
      <c r="H5" s="128"/>
      <c r="I5" s="128"/>
      <c r="J5" s="128"/>
      <c r="K5" s="128"/>
      <c r="L5" s="128"/>
      <c r="M5" s="128"/>
      <c r="N5" s="128"/>
      <c r="O5" s="128"/>
      <c r="P5" s="128"/>
      <c r="Q5" s="128"/>
      <c r="R5" s="128"/>
      <c r="S5" s="128"/>
      <c r="T5" s="128"/>
      <c r="U5" s="128"/>
      <c r="V5" s="128"/>
      <c r="W5" s="128"/>
    </row>
    <row r="6" spans="1:23" s="125" customFormat="1" ht="15">
      <c r="F6" s="126"/>
      <c r="G6" s="127"/>
      <c r="H6" s="128"/>
      <c r="I6" s="128"/>
      <c r="J6" s="128"/>
      <c r="K6" s="128"/>
      <c r="L6" s="128"/>
      <c r="M6" s="128"/>
      <c r="N6" s="128"/>
      <c r="O6" s="128"/>
      <c r="P6" s="128"/>
      <c r="Q6" s="128"/>
      <c r="R6" s="128"/>
      <c r="S6" s="128"/>
      <c r="T6" s="128"/>
      <c r="U6" s="128"/>
      <c r="V6" s="128"/>
      <c r="W6" s="128"/>
    </row>
    <row r="7" spans="1:23" s="125" customFormat="1" ht="15">
      <c r="F7" s="128"/>
      <c r="H7" s="128"/>
      <c r="I7" s="128"/>
      <c r="J7" s="128"/>
      <c r="K7" s="128"/>
      <c r="L7" s="128"/>
      <c r="M7" s="128"/>
      <c r="N7" s="128"/>
      <c r="O7" s="128"/>
      <c r="P7" s="128"/>
      <c r="Q7" s="128"/>
      <c r="R7" s="128"/>
      <c r="S7" s="128"/>
      <c r="T7" s="128"/>
      <c r="U7" s="128"/>
      <c r="V7" s="128"/>
      <c r="W7" s="128"/>
    </row>
    <row r="8" spans="1:23" s="104" customFormat="1">
      <c r="A8" s="105" t="s">
        <v>3497</v>
      </c>
      <c r="B8" s="105"/>
      <c r="C8" s="105"/>
      <c r="D8" s="105"/>
      <c r="E8" s="105"/>
      <c r="F8" s="105"/>
      <c r="G8" s="105"/>
      <c r="H8" s="105"/>
      <c r="I8" s="105"/>
      <c r="J8" s="105"/>
    </row>
    <row r="9" spans="1:23" ht="13.5" thickBot="1"/>
    <row r="10" spans="1:23" ht="27.75" customHeight="1" thickBot="1">
      <c r="B10" s="1900" t="s">
        <v>3498</v>
      </c>
      <c r="C10" s="1901"/>
      <c r="D10" s="1901"/>
      <c r="E10" s="1901"/>
      <c r="F10" s="1901"/>
      <c r="G10" s="1902"/>
      <c r="I10" s="1391" t="s">
        <v>3499</v>
      </c>
      <c r="J10" s="1391"/>
    </row>
    <row r="11" spans="1:23" ht="45.75" customHeight="1">
      <c r="B11" s="1883" t="s">
        <v>3462</v>
      </c>
      <c r="C11" s="112" t="s">
        <v>3463</v>
      </c>
      <c r="D11" s="155" t="s">
        <v>3500</v>
      </c>
      <c r="E11" s="156" t="s">
        <v>3500</v>
      </c>
      <c r="F11" s="156" t="s">
        <v>3500</v>
      </c>
      <c r="G11" s="157" t="s">
        <v>3500</v>
      </c>
      <c r="H11" s="111"/>
      <c r="I11" s="1374" t="s">
        <v>3476</v>
      </c>
      <c r="J11" s="1375"/>
    </row>
    <row r="12" spans="1:23" s="110" customFormat="1" ht="14.25">
      <c r="B12" s="1883"/>
      <c r="C12" s="1392" t="s">
        <v>3469</v>
      </c>
      <c r="D12" s="1393" t="s">
        <v>3501</v>
      </c>
      <c r="E12" s="1394" t="s">
        <v>3502</v>
      </c>
      <c r="F12" s="1394" t="s">
        <v>3503</v>
      </c>
      <c r="G12" s="1395" t="s">
        <v>3504</v>
      </c>
      <c r="H12" s="109"/>
    </row>
    <row r="13" spans="1:23" ht="13.5" thickBot="1">
      <c r="B13" s="1884"/>
      <c r="C13" s="1367" t="s">
        <v>3451</v>
      </c>
      <c r="D13" s="1396" t="s">
        <v>3451</v>
      </c>
      <c r="E13" s="1397" t="s">
        <v>3451</v>
      </c>
      <c r="F13" s="1397" t="s">
        <v>3451</v>
      </c>
      <c r="G13" s="1398" t="s">
        <v>3451</v>
      </c>
      <c r="H13" s="109"/>
    </row>
    <row r="14" spans="1:23" ht="13.5" thickBot="1">
      <c r="B14" s="95">
        <v>45383</v>
      </c>
      <c r="C14" s="765">
        <f>'9.7_DF_Overview'!J12</f>
        <v>0</v>
      </c>
      <c r="D14" s="885"/>
      <c r="E14" s="885"/>
      <c r="F14" s="885"/>
      <c r="G14" s="886"/>
      <c r="H14" s="106"/>
    </row>
    <row r="15" spans="1:23" ht="13.5" thickBot="1">
      <c r="B15" s="1372">
        <f t="shared" ref="B15:B78" si="0">B14+1</f>
        <v>45384</v>
      </c>
      <c r="C15" s="765">
        <f>'9.7_DF_Overview'!J13</f>
        <v>0</v>
      </c>
      <c r="D15" s="1399"/>
      <c r="E15" s="1400"/>
      <c r="F15" s="1399"/>
      <c r="G15" s="1401"/>
      <c r="H15" s="106"/>
    </row>
    <row r="16" spans="1:23" ht="13.5" thickBot="1">
      <c r="B16" s="1372">
        <f t="shared" si="0"/>
        <v>45385</v>
      </c>
      <c r="C16" s="765">
        <f>'9.7_DF_Overview'!J14</f>
        <v>0</v>
      </c>
      <c r="D16" s="1399"/>
      <c r="E16" s="1400"/>
      <c r="F16" s="1399"/>
      <c r="G16" s="1401"/>
      <c r="H16" s="106"/>
    </row>
    <row r="17" spans="2:12" ht="13.5" thickBot="1">
      <c r="B17" s="1372">
        <f t="shared" si="0"/>
        <v>45386</v>
      </c>
      <c r="C17" s="765">
        <f>'9.7_DF_Overview'!J15</f>
        <v>0</v>
      </c>
      <c r="D17" s="1399"/>
      <c r="E17" s="1400"/>
      <c r="F17" s="1399"/>
      <c r="G17" s="1401"/>
      <c r="H17" s="106"/>
    </row>
    <row r="18" spans="2:12" ht="13.5" thickBot="1">
      <c r="B18" s="1372">
        <f t="shared" si="0"/>
        <v>45387</v>
      </c>
      <c r="C18" s="765">
        <f>'9.7_DF_Overview'!J16</f>
        <v>0</v>
      </c>
      <c r="D18" s="1399"/>
      <c r="E18" s="1400"/>
      <c r="F18" s="1399"/>
      <c r="G18" s="1401"/>
      <c r="H18" s="106"/>
    </row>
    <row r="19" spans="2:12" ht="13.5" thickBot="1">
      <c r="B19" s="1372">
        <f t="shared" si="0"/>
        <v>45388</v>
      </c>
      <c r="C19" s="765">
        <f>'9.7_DF_Overview'!J17</f>
        <v>0</v>
      </c>
      <c r="D19" s="1399"/>
      <c r="E19" s="1400"/>
      <c r="F19" s="1399"/>
      <c r="G19" s="1401"/>
      <c r="H19" s="106"/>
    </row>
    <row r="20" spans="2:12" ht="13.5" thickBot="1">
      <c r="B20" s="1372">
        <f t="shared" si="0"/>
        <v>45389</v>
      </c>
      <c r="C20" s="765">
        <f>'9.7_DF_Overview'!J18</f>
        <v>0</v>
      </c>
      <c r="D20" s="1399"/>
      <c r="E20" s="1400"/>
      <c r="F20" s="1399"/>
      <c r="G20" s="1401"/>
      <c r="H20" s="106"/>
    </row>
    <row r="21" spans="2:12" ht="13.5" thickBot="1">
      <c r="B21" s="1372">
        <f t="shared" si="0"/>
        <v>45390</v>
      </c>
      <c r="C21" s="765">
        <f>'9.7_DF_Overview'!J19</f>
        <v>0</v>
      </c>
      <c r="D21" s="1399"/>
      <c r="E21" s="1400"/>
      <c r="F21" s="1399"/>
      <c r="G21" s="1401"/>
      <c r="H21" s="106"/>
      <c r="I21" s="96"/>
      <c r="J21" s="108"/>
    </row>
    <row r="22" spans="2:12" ht="13.5" thickBot="1">
      <c r="B22" s="1372">
        <f t="shared" si="0"/>
        <v>45391</v>
      </c>
      <c r="C22" s="765">
        <f>'9.7_DF_Overview'!J20</f>
        <v>0</v>
      </c>
      <c r="D22" s="1399"/>
      <c r="E22" s="1400"/>
      <c r="F22" s="1399"/>
      <c r="G22" s="1401"/>
      <c r="H22" s="106"/>
      <c r="J22" s="107"/>
    </row>
    <row r="23" spans="2:12" ht="13.5" thickBot="1">
      <c r="B23" s="1372">
        <f t="shared" si="0"/>
        <v>45392</v>
      </c>
      <c r="C23" s="765">
        <f>'9.7_DF_Overview'!J21</f>
        <v>0</v>
      </c>
      <c r="D23" s="1399"/>
      <c r="E23" s="1400"/>
      <c r="F23" s="1399"/>
      <c r="G23" s="1401"/>
      <c r="H23" s="106"/>
    </row>
    <row r="24" spans="2:12" ht="13.5" thickBot="1">
      <c r="B24" s="1372">
        <f t="shared" si="0"/>
        <v>45393</v>
      </c>
      <c r="C24" s="765">
        <f>'9.7_DF_Overview'!J22</f>
        <v>0</v>
      </c>
      <c r="D24" s="1399"/>
      <c r="E24" s="1400"/>
      <c r="F24" s="1399"/>
      <c r="G24" s="1401"/>
      <c r="H24" s="106"/>
    </row>
    <row r="25" spans="2:12" ht="13.5" thickBot="1">
      <c r="B25" s="1372">
        <f t="shared" si="0"/>
        <v>45394</v>
      </c>
      <c r="C25" s="765">
        <f>'9.7_DF_Overview'!J23</f>
        <v>0</v>
      </c>
      <c r="D25" s="1399"/>
      <c r="E25" s="1399"/>
      <c r="F25" s="1400"/>
      <c r="G25" s="1401"/>
      <c r="H25" s="106"/>
    </row>
    <row r="26" spans="2:12" ht="13.5" thickBot="1">
      <c r="B26" s="1372">
        <f t="shared" si="0"/>
        <v>45395</v>
      </c>
      <c r="C26" s="765">
        <f>'9.7_DF_Overview'!J24</f>
        <v>0</v>
      </c>
      <c r="D26" s="1399"/>
      <c r="E26" s="1400"/>
      <c r="F26" s="1399"/>
      <c r="G26" s="1401"/>
      <c r="H26" s="106"/>
    </row>
    <row r="27" spans="2:12" ht="13.5" thickBot="1">
      <c r="B27" s="1372">
        <f t="shared" si="0"/>
        <v>45396</v>
      </c>
      <c r="C27" s="765">
        <f>'9.7_DF_Overview'!J25</f>
        <v>0</v>
      </c>
      <c r="D27" s="1399"/>
      <c r="E27" s="1400"/>
      <c r="F27" s="1399"/>
      <c r="G27" s="1401"/>
      <c r="H27" s="106"/>
    </row>
    <row r="28" spans="2:12" ht="13.5" thickBot="1">
      <c r="B28" s="1372">
        <f t="shared" si="0"/>
        <v>45397</v>
      </c>
      <c r="C28" s="765">
        <f>'9.7_DF_Overview'!J26</f>
        <v>0</v>
      </c>
      <c r="D28" s="1399"/>
      <c r="E28" s="1400"/>
      <c r="F28" s="1399"/>
      <c r="G28" s="1401"/>
      <c r="H28" s="106"/>
    </row>
    <row r="29" spans="2:12" ht="13.5" thickBot="1">
      <c r="B29" s="1372">
        <f t="shared" si="0"/>
        <v>45398</v>
      </c>
      <c r="C29" s="765">
        <f>'9.7_DF_Overview'!J27</f>
        <v>0</v>
      </c>
      <c r="D29" s="1399"/>
      <c r="E29" s="1400"/>
      <c r="F29" s="1399"/>
      <c r="G29" s="1401"/>
      <c r="H29" s="106"/>
      <c r="I29" s="96"/>
      <c r="J29" s="107"/>
    </row>
    <row r="30" spans="2:12" ht="14.25" customHeight="1" thickBot="1">
      <c r="B30" s="1372">
        <f t="shared" si="0"/>
        <v>45399</v>
      </c>
      <c r="C30" s="765">
        <f>'9.7_DF_Overview'!J28</f>
        <v>0</v>
      </c>
      <c r="D30" s="1399"/>
      <c r="E30" s="1400"/>
      <c r="F30" s="1399"/>
      <c r="G30" s="1401"/>
      <c r="H30" s="106"/>
      <c r="I30" s="1903" t="s">
        <v>3505</v>
      </c>
      <c r="J30" s="1903"/>
      <c r="K30" s="1903"/>
      <c r="L30" s="1903"/>
    </row>
    <row r="31" spans="2:12" ht="12.75" customHeight="1" thickBot="1">
      <c r="B31" s="1372">
        <f t="shared" si="0"/>
        <v>45400</v>
      </c>
      <c r="C31" s="765">
        <f>'9.7_DF_Overview'!J29</f>
        <v>0</v>
      </c>
      <c r="D31" s="1399"/>
      <c r="E31" s="1400"/>
      <c r="F31" s="1399"/>
      <c r="G31" s="1401"/>
      <c r="H31" s="221"/>
      <c r="I31" s="1903"/>
      <c r="J31" s="1903"/>
      <c r="K31" s="1903"/>
      <c r="L31" s="1903"/>
    </row>
    <row r="32" spans="2:12" ht="13.5" thickBot="1">
      <c r="B32" s="1372">
        <f t="shared" si="0"/>
        <v>45401</v>
      </c>
      <c r="C32" s="765">
        <f>'9.7_DF_Overview'!J30</f>
        <v>0</v>
      </c>
      <c r="D32" s="1399"/>
      <c r="E32" s="1400"/>
      <c r="F32" s="1399"/>
      <c r="G32" s="1401"/>
      <c r="H32" s="221"/>
      <c r="I32" s="1903"/>
      <c r="J32" s="1903"/>
      <c r="K32" s="1903"/>
      <c r="L32" s="1903"/>
    </row>
    <row r="33" spans="2:12" ht="13.5" thickBot="1">
      <c r="B33" s="1372">
        <f t="shared" si="0"/>
        <v>45402</v>
      </c>
      <c r="C33" s="765">
        <f>'9.7_DF_Overview'!J31</f>
        <v>0</v>
      </c>
      <c r="D33" s="1399"/>
      <c r="E33" s="1400"/>
      <c r="F33" s="1399"/>
      <c r="G33" s="1401"/>
      <c r="H33" s="221"/>
      <c r="I33" s="1903"/>
      <c r="J33" s="1903"/>
      <c r="K33" s="1903"/>
      <c r="L33" s="1903"/>
    </row>
    <row r="34" spans="2:12" ht="13.5" thickBot="1">
      <c r="B34" s="1372">
        <f t="shared" si="0"/>
        <v>45403</v>
      </c>
      <c r="C34" s="765">
        <f>'9.7_DF_Overview'!J32</f>
        <v>0</v>
      </c>
      <c r="D34" s="1399"/>
      <c r="E34" s="1400"/>
      <c r="F34" s="1399"/>
      <c r="G34" s="1401"/>
      <c r="H34" s="221"/>
      <c r="I34" s="1903"/>
      <c r="J34" s="1903"/>
      <c r="K34" s="1903"/>
      <c r="L34" s="1903"/>
    </row>
    <row r="35" spans="2:12" ht="13.5" thickBot="1">
      <c r="B35" s="1372">
        <f t="shared" si="0"/>
        <v>45404</v>
      </c>
      <c r="C35" s="765">
        <f>'9.7_DF_Overview'!J33</f>
        <v>0</v>
      </c>
      <c r="D35" s="1399"/>
      <c r="E35" s="1400"/>
      <c r="F35" s="1399"/>
      <c r="G35" s="1401"/>
      <c r="H35" s="221"/>
      <c r="I35" s="1903"/>
      <c r="J35" s="1903"/>
      <c r="K35" s="1903"/>
      <c r="L35" s="1903"/>
    </row>
    <row r="36" spans="2:12" ht="13.5" thickBot="1">
      <c r="B36" s="1372">
        <f t="shared" si="0"/>
        <v>45405</v>
      </c>
      <c r="C36" s="765">
        <f>'9.7_DF_Overview'!J34</f>
        <v>0</v>
      </c>
      <c r="D36" s="1399"/>
      <c r="E36" s="1400"/>
      <c r="F36" s="1399"/>
      <c r="G36" s="1401"/>
      <c r="H36" s="221"/>
      <c r="I36" s="1903"/>
      <c r="J36" s="1903"/>
      <c r="K36" s="1903"/>
      <c r="L36" s="1903"/>
    </row>
    <row r="37" spans="2:12" ht="13.5" thickBot="1">
      <c r="B37" s="1372">
        <f t="shared" si="0"/>
        <v>45406</v>
      </c>
      <c r="C37" s="765">
        <f>'9.7_DF_Overview'!J35</f>
        <v>0</v>
      </c>
      <c r="D37" s="1399"/>
      <c r="E37" s="1400"/>
      <c r="F37" s="1399"/>
      <c r="G37" s="1401"/>
      <c r="H37" s="221"/>
      <c r="I37" s="221"/>
      <c r="J37" s="221"/>
    </row>
    <row r="38" spans="2:12" ht="13.5" thickBot="1">
      <c r="B38" s="1372">
        <f t="shared" si="0"/>
        <v>45407</v>
      </c>
      <c r="C38" s="765">
        <f>'9.7_DF_Overview'!J36</f>
        <v>0</v>
      </c>
      <c r="D38" s="1399"/>
      <c r="E38" s="1400"/>
      <c r="F38" s="1399"/>
      <c r="G38" s="1401"/>
      <c r="H38" s="221"/>
      <c r="I38" s="221"/>
      <c r="J38" s="221"/>
    </row>
    <row r="39" spans="2:12" ht="13.5" thickBot="1">
      <c r="B39" s="1372">
        <f t="shared" si="0"/>
        <v>45408</v>
      </c>
      <c r="C39" s="765">
        <f>'9.7_DF_Overview'!J37</f>
        <v>0</v>
      </c>
      <c r="D39" s="1399"/>
      <c r="E39" s="1400"/>
      <c r="F39" s="1399"/>
      <c r="G39" s="1401"/>
      <c r="H39" s="221"/>
      <c r="I39" s="221"/>
      <c r="J39" s="221"/>
    </row>
    <row r="40" spans="2:12" ht="13.5" thickBot="1">
      <c r="B40" s="1372">
        <f t="shared" si="0"/>
        <v>45409</v>
      </c>
      <c r="C40" s="765">
        <f>'9.7_DF_Overview'!J38</f>
        <v>0</v>
      </c>
      <c r="D40" s="1399"/>
      <c r="E40" s="1400"/>
      <c r="F40" s="1399"/>
      <c r="G40" s="1401"/>
      <c r="H40" s="221"/>
      <c r="I40" s="221"/>
      <c r="J40" s="221"/>
    </row>
    <row r="41" spans="2:12" ht="13.5" thickBot="1">
      <c r="B41" s="1372">
        <f t="shared" si="0"/>
        <v>45410</v>
      </c>
      <c r="C41" s="765">
        <f>'9.7_DF_Overview'!J39</f>
        <v>0</v>
      </c>
      <c r="D41" s="1399"/>
      <c r="E41" s="1400"/>
      <c r="F41" s="1399"/>
      <c r="G41" s="1401"/>
      <c r="H41" s="221"/>
      <c r="I41" s="221"/>
      <c r="J41" s="221"/>
    </row>
    <row r="42" spans="2:12" ht="13.5" thickBot="1">
      <c r="B42" s="1372">
        <f t="shared" si="0"/>
        <v>45411</v>
      </c>
      <c r="C42" s="765">
        <f>'9.7_DF_Overview'!J40</f>
        <v>0</v>
      </c>
      <c r="D42" s="1399"/>
      <c r="E42" s="1400"/>
      <c r="F42" s="1399"/>
      <c r="G42" s="1401"/>
      <c r="H42" s="221"/>
      <c r="I42" s="221"/>
      <c r="J42" s="221"/>
    </row>
    <row r="43" spans="2:12" ht="13.5" thickBot="1">
      <c r="B43" s="1377">
        <f t="shared" si="0"/>
        <v>45412</v>
      </c>
      <c r="C43" s="765">
        <f>'9.7_DF_Overview'!J41</f>
        <v>0</v>
      </c>
      <c r="D43" s="1399"/>
      <c r="E43" s="1524"/>
      <c r="F43" s="1402"/>
      <c r="G43" s="1403"/>
      <c r="H43" s="221"/>
      <c r="I43" s="221"/>
      <c r="J43" s="221"/>
    </row>
    <row r="44" spans="2:12" ht="13.5" thickBot="1">
      <c r="B44" s="1372">
        <f t="shared" si="0"/>
        <v>45413</v>
      </c>
      <c r="C44" s="765">
        <f>'9.7_DF_Overview'!J42</f>
        <v>0</v>
      </c>
      <c r="D44" s="1399"/>
      <c r="E44" s="1399"/>
      <c r="F44" s="1399"/>
      <c r="G44" s="1401"/>
      <c r="H44" s="221"/>
      <c r="I44" s="221"/>
      <c r="J44" s="221"/>
    </row>
    <row r="45" spans="2:12" ht="13.5" thickBot="1">
      <c r="B45" s="1372">
        <f t="shared" si="0"/>
        <v>45414</v>
      </c>
      <c r="C45" s="765">
        <f>'9.7_DF_Overview'!J43</f>
        <v>0</v>
      </c>
      <c r="D45" s="1399"/>
      <c r="E45" s="1399"/>
      <c r="F45" s="1399"/>
      <c r="G45" s="1401"/>
      <c r="H45" s="221"/>
      <c r="I45" s="221"/>
      <c r="J45" s="221"/>
    </row>
    <row r="46" spans="2:12" ht="13.5" thickBot="1">
      <c r="B46" s="1372">
        <f t="shared" si="0"/>
        <v>45415</v>
      </c>
      <c r="C46" s="765">
        <f>'9.7_DF_Overview'!J44</f>
        <v>0</v>
      </c>
      <c r="D46" s="1399"/>
      <c r="E46" s="1399"/>
      <c r="F46" s="1399"/>
      <c r="G46" s="1401"/>
      <c r="H46" s="221"/>
      <c r="I46" s="221"/>
      <c r="J46" s="221"/>
    </row>
    <row r="47" spans="2:12" ht="13.5" thickBot="1">
      <c r="B47" s="1372">
        <f t="shared" si="0"/>
        <v>45416</v>
      </c>
      <c r="C47" s="765">
        <f>'9.7_DF_Overview'!J45</f>
        <v>0</v>
      </c>
      <c r="D47" s="1399"/>
      <c r="E47" s="1399"/>
      <c r="F47" s="1399"/>
      <c r="G47" s="1401"/>
      <c r="H47" s="221"/>
      <c r="I47" s="221"/>
      <c r="J47" s="221"/>
    </row>
    <row r="48" spans="2:12" ht="13.5" thickBot="1">
      <c r="B48" s="1372">
        <f t="shared" si="0"/>
        <v>45417</v>
      </c>
      <c r="C48" s="765">
        <f>'9.7_DF_Overview'!J46</f>
        <v>0</v>
      </c>
      <c r="D48" s="1399"/>
      <c r="E48" s="1399"/>
      <c r="F48" s="1399"/>
      <c r="G48" s="1401"/>
      <c r="H48" s="221"/>
      <c r="I48" s="221"/>
      <c r="J48" s="221"/>
    </row>
    <row r="49" spans="2:10" ht="13.5" thickBot="1">
      <c r="B49" s="1372">
        <f t="shared" si="0"/>
        <v>45418</v>
      </c>
      <c r="C49" s="765">
        <f>'9.7_DF_Overview'!J47</f>
        <v>0</v>
      </c>
      <c r="D49" s="1399"/>
      <c r="E49" s="1399"/>
      <c r="F49" s="1399"/>
      <c r="G49" s="1401"/>
      <c r="H49" s="221"/>
      <c r="I49" s="221"/>
      <c r="J49" s="221"/>
    </row>
    <row r="50" spans="2:10" ht="13.5" thickBot="1">
      <c r="B50" s="1372">
        <f t="shared" si="0"/>
        <v>45419</v>
      </c>
      <c r="C50" s="765">
        <f>'9.7_DF_Overview'!J48</f>
        <v>0</v>
      </c>
      <c r="D50" s="1399"/>
      <c r="E50" s="1399"/>
      <c r="F50" s="1399"/>
      <c r="G50" s="1401"/>
      <c r="H50" s="221"/>
      <c r="I50" s="221"/>
      <c r="J50" s="221"/>
    </row>
    <row r="51" spans="2:10" ht="13.5" thickBot="1">
      <c r="B51" s="1372">
        <f t="shared" si="0"/>
        <v>45420</v>
      </c>
      <c r="C51" s="765">
        <f>'9.7_DF_Overview'!J49</f>
        <v>0</v>
      </c>
      <c r="D51" s="1399"/>
      <c r="E51" s="1399"/>
      <c r="F51" s="1399"/>
      <c r="G51" s="1401"/>
      <c r="H51" s="221"/>
      <c r="I51" s="221"/>
      <c r="J51" s="221"/>
    </row>
    <row r="52" spans="2:10" ht="13.5" thickBot="1">
      <c r="B52" s="1372">
        <f t="shared" si="0"/>
        <v>45421</v>
      </c>
      <c r="C52" s="765">
        <f>'9.7_DF_Overview'!J50</f>
        <v>0</v>
      </c>
      <c r="D52" s="1399"/>
      <c r="E52" s="1399"/>
      <c r="F52" s="1399"/>
      <c r="G52" s="1401"/>
      <c r="H52" s="221"/>
      <c r="I52" s="221"/>
      <c r="J52" s="221"/>
    </row>
    <row r="53" spans="2:10" ht="13.5" thickBot="1">
      <c r="B53" s="1372">
        <f t="shared" si="0"/>
        <v>45422</v>
      </c>
      <c r="C53" s="765">
        <f>'9.7_DF_Overview'!J51</f>
        <v>0</v>
      </c>
      <c r="D53" s="1399"/>
      <c r="E53" s="1399"/>
      <c r="F53" s="1399"/>
      <c r="G53" s="1401"/>
      <c r="H53" s="221"/>
      <c r="I53" s="221"/>
      <c r="J53" s="221"/>
    </row>
    <row r="54" spans="2:10" ht="13.5" thickBot="1">
      <c r="B54" s="1372">
        <f t="shared" si="0"/>
        <v>45423</v>
      </c>
      <c r="C54" s="765">
        <f>'9.7_DF_Overview'!J52</f>
        <v>0</v>
      </c>
      <c r="D54" s="1399"/>
      <c r="E54" s="1399"/>
      <c r="F54" s="1399"/>
      <c r="G54" s="1401"/>
      <c r="H54" s="221"/>
      <c r="I54" s="221"/>
      <c r="J54" s="221"/>
    </row>
    <row r="55" spans="2:10" ht="13.5" thickBot="1">
      <c r="B55" s="1372">
        <f t="shared" si="0"/>
        <v>45424</v>
      </c>
      <c r="C55" s="765">
        <f>'9.7_DF_Overview'!J53</f>
        <v>0</v>
      </c>
      <c r="D55" s="1399"/>
      <c r="E55" s="1399"/>
      <c r="F55" s="1399"/>
      <c r="G55" s="1401"/>
      <c r="H55" s="221"/>
      <c r="I55" s="221"/>
      <c r="J55" s="221"/>
    </row>
    <row r="56" spans="2:10" ht="13.5" thickBot="1">
      <c r="B56" s="1372">
        <f t="shared" si="0"/>
        <v>45425</v>
      </c>
      <c r="C56" s="765">
        <f>'9.7_DF_Overview'!J54</f>
        <v>0</v>
      </c>
      <c r="D56" s="1399"/>
      <c r="E56" s="1399"/>
      <c r="F56" s="1399"/>
      <c r="G56" s="1401"/>
      <c r="H56" s="221"/>
      <c r="I56" s="221"/>
      <c r="J56" s="221"/>
    </row>
    <row r="57" spans="2:10" ht="13.5" thickBot="1">
      <c r="B57" s="1372">
        <f t="shared" si="0"/>
        <v>45426</v>
      </c>
      <c r="C57" s="765">
        <f>'9.7_DF_Overview'!J55</f>
        <v>0</v>
      </c>
      <c r="D57" s="1399"/>
      <c r="E57" s="1399"/>
      <c r="F57" s="1399"/>
      <c r="G57" s="1401"/>
      <c r="H57" s="221"/>
      <c r="I57" s="221"/>
      <c r="J57" s="221"/>
    </row>
    <row r="58" spans="2:10" ht="13.5" thickBot="1">
      <c r="B58" s="1372">
        <f t="shared" si="0"/>
        <v>45427</v>
      </c>
      <c r="C58" s="765">
        <f>'9.7_DF_Overview'!J56</f>
        <v>0</v>
      </c>
      <c r="D58" s="1399"/>
      <c r="E58" s="1399"/>
      <c r="F58" s="1399"/>
      <c r="G58" s="1401"/>
      <c r="H58" s="221"/>
      <c r="I58" s="221"/>
      <c r="J58" s="221"/>
    </row>
    <row r="59" spans="2:10" ht="13.5" thickBot="1">
      <c r="B59" s="1372">
        <f t="shared" si="0"/>
        <v>45428</v>
      </c>
      <c r="C59" s="765">
        <f>'9.7_DF_Overview'!J57</f>
        <v>0</v>
      </c>
      <c r="D59" s="1399"/>
      <c r="E59" s="1399"/>
      <c r="F59" s="1399"/>
      <c r="G59" s="1401"/>
      <c r="H59" s="221"/>
      <c r="I59" s="221"/>
      <c r="J59" s="221"/>
    </row>
    <row r="60" spans="2:10" ht="13.5" thickBot="1">
      <c r="B60" s="1372">
        <f t="shared" si="0"/>
        <v>45429</v>
      </c>
      <c r="C60" s="765">
        <f>'9.7_DF_Overview'!J58</f>
        <v>0</v>
      </c>
      <c r="D60" s="1399"/>
      <c r="E60" s="1399"/>
      <c r="F60" s="1399"/>
      <c r="G60" s="1401"/>
      <c r="H60" s="221"/>
      <c r="I60" s="221"/>
      <c r="J60" s="221"/>
    </row>
    <row r="61" spans="2:10" ht="13.5" thickBot="1">
      <c r="B61" s="1372">
        <f t="shared" si="0"/>
        <v>45430</v>
      </c>
      <c r="C61" s="765">
        <f>'9.7_DF_Overview'!J59</f>
        <v>0</v>
      </c>
      <c r="D61" s="1399"/>
      <c r="E61" s="1399"/>
      <c r="F61" s="1399"/>
      <c r="G61" s="1401"/>
      <c r="H61" s="221"/>
      <c r="I61" s="221"/>
      <c r="J61" s="221"/>
    </row>
    <row r="62" spans="2:10" ht="13.5" thickBot="1">
      <c r="B62" s="1372">
        <f t="shared" si="0"/>
        <v>45431</v>
      </c>
      <c r="C62" s="765">
        <f>'9.7_DF_Overview'!J60</f>
        <v>0</v>
      </c>
      <c r="D62" s="1399"/>
      <c r="E62" s="1399"/>
      <c r="F62" s="1399"/>
      <c r="G62" s="1401"/>
      <c r="H62" s="221"/>
      <c r="I62" s="221"/>
      <c r="J62" s="221"/>
    </row>
    <row r="63" spans="2:10" ht="13.5" thickBot="1">
      <c r="B63" s="1372">
        <f t="shared" si="0"/>
        <v>45432</v>
      </c>
      <c r="C63" s="765">
        <f>'9.7_DF_Overview'!J61</f>
        <v>0</v>
      </c>
      <c r="D63" s="1399"/>
      <c r="E63" s="1399"/>
      <c r="F63" s="1399"/>
      <c r="G63" s="1401"/>
      <c r="H63" s="221"/>
      <c r="I63" s="221"/>
      <c r="J63" s="221"/>
    </row>
    <row r="64" spans="2:10" ht="13.5" thickBot="1">
      <c r="B64" s="1372">
        <f t="shared" si="0"/>
        <v>45433</v>
      </c>
      <c r="C64" s="765">
        <f>'9.7_DF_Overview'!J62</f>
        <v>0</v>
      </c>
      <c r="D64" s="1399"/>
      <c r="E64" s="1399"/>
      <c r="F64" s="1399"/>
      <c r="G64" s="1401"/>
      <c r="H64" s="221"/>
      <c r="I64" s="221"/>
      <c r="J64" s="221"/>
    </row>
    <row r="65" spans="2:10" ht="13.5" thickBot="1">
      <c r="B65" s="1372">
        <f t="shared" si="0"/>
        <v>45434</v>
      </c>
      <c r="C65" s="765">
        <f>'9.7_DF_Overview'!J63</f>
        <v>0</v>
      </c>
      <c r="D65" s="1399"/>
      <c r="E65" s="1399"/>
      <c r="F65" s="1399"/>
      <c r="G65" s="1401"/>
      <c r="H65" s="221"/>
      <c r="I65" s="221"/>
      <c r="J65" s="221"/>
    </row>
    <row r="66" spans="2:10" ht="13.5" thickBot="1">
      <c r="B66" s="1372">
        <f t="shared" si="0"/>
        <v>45435</v>
      </c>
      <c r="C66" s="765">
        <f>'9.7_DF_Overview'!J64</f>
        <v>0</v>
      </c>
      <c r="D66" s="1399"/>
      <c r="E66" s="1399"/>
      <c r="F66" s="1399"/>
      <c r="G66" s="1401"/>
      <c r="H66" s="221"/>
      <c r="I66" s="221"/>
      <c r="J66" s="221"/>
    </row>
    <row r="67" spans="2:10" ht="13.5" thickBot="1">
      <c r="B67" s="1372">
        <f t="shared" si="0"/>
        <v>45436</v>
      </c>
      <c r="C67" s="765">
        <f>'9.7_DF_Overview'!J65</f>
        <v>0</v>
      </c>
      <c r="D67" s="1399"/>
      <c r="E67" s="1399"/>
      <c r="F67" s="1399"/>
      <c r="G67" s="1401"/>
      <c r="H67" s="221"/>
      <c r="I67" s="221"/>
      <c r="J67" s="221"/>
    </row>
    <row r="68" spans="2:10" ht="13.5" thickBot="1">
      <c r="B68" s="1372">
        <f t="shared" si="0"/>
        <v>45437</v>
      </c>
      <c r="C68" s="765">
        <f>'9.7_DF_Overview'!J66</f>
        <v>0</v>
      </c>
      <c r="D68" s="1399"/>
      <c r="E68" s="1399"/>
      <c r="F68" s="1399"/>
      <c r="G68" s="1401"/>
      <c r="H68" s="221"/>
      <c r="I68" s="221"/>
      <c r="J68" s="221"/>
    </row>
    <row r="69" spans="2:10" ht="13.5" thickBot="1">
      <c r="B69" s="1372">
        <f t="shared" si="0"/>
        <v>45438</v>
      </c>
      <c r="C69" s="765">
        <f>'9.7_DF_Overview'!J67</f>
        <v>0</v>
      </c>
      <c r="D69" s="1399"/>
      <c r="E69" s="1399"/>
      <c r="F69" s="1399"/>
      <c r="G69" s="1401"/>
      <c r="H69" s="221"/>
      <c r="I69" s="221"/>
      <c r="J69" s="221"/>
    </row>
    <row r="70" spans="2:10" ht="13.5" thickBot="1">
      <c r="B70" s="1372">
        <f t="shared" si="0"/>
        <v>45439</v>
      </c>
      <c r="C70" s="765">
        <f>'9.7_DF_Overview'!J68</f>
        <v>0</v>
      </c>
      <c r="D70" s="1399"/>
      <c r="E70" s="1399"/>
      <c r="F70" s="1399"/>
      <c r="G70" s="1401"/>
      <c r="H70" s="221"/>
      <c r="I70" s="221"/>
      <c r="J70" s="221"/>
    </row>
    <row r="71" spans="2:10" ht="13.5" thickBot="1">
      <c r="B71" s="1372">
        <f t="shared" si="0"/>
        <v>45440</v>
      </c>
      <c r="C71" s="765">
        <f>'9.7_DF_Overview'!J69</f>
        <v>0</v>
      </c>
      <c r="D71" s="1399"/>
      <c r="E71" s="1399"/>
      <c r="F71" s="1399"/>
      <c r="G71" s="1401"/>
      <c r="H71" s="221"/>
      <c r="I71" s="221"/>
      <c r="J71" s="221"/>
    </row>
    <row r="72" spans="2:10" ht="13.5" thickBot="1">
      <c r="B72" s="1372">
        <f t="shared" si="0"/>
        <v>45441</v>
      </c>
      <c r="C72" s="765">
        <f>'9.7_DF_Overview'!J70</f>
        <v>0</v>
      </c>
      <c r="D72" s="1399"/>
      <c r="E72" s="1399"/>
      <c r="F72" s="1399"/>
      <c r="G72" s="1401"/>
      <c r="H72" s="221"/>
      <c r="I72" s="221"/>
      <c r="J72" s="221"/>
    </row>
    <row r="73" spans="2:10" ht="13.5" thickBot="1">
      <c r="B73" s="1372">
        <f t="shared" si="0"/>
        <v>45442</v>
      </c>
      <c r="C73" s="765">
        <f>'9.7_DF_Overview'!J71</f>
        <v>0</v>
      </c>
      <c r="D73" s="1399"/>
      <c r="E73" s="1399"/>
      <c r="F73" s="1399"/>
      <c r="G73" s="1401"/>
      <c r="H73" s="221"/>
      <c r="I73" s="221"/>
      <c r="J73" s="221"/>
    </row>
    <row r="74" spans="2:10" ht="13.5" thickBot="1">
      <c r="B74" s="1372">
        <f t="shared" si="0"/>
        <v>45443</v>
      </c>
      <c r="C74" s="765">
        <f>'9.7_DF_Overview'!J72</f>
        <v>0</v>
      </c>
      <c r="D74" s="1399"/>
      <c r="E74" s="1399"/>
      <c r="F74" s="1399"/>
      <c r="G74" s="1401"/>
      <c r="H74" s="221"/>
      <c r="I74" s="221"/>
      <c r="J74" s="221"/>
    </row>
    <row r="75" spans="2:10" ht="13.5" thickBot="1">
      <c r="B75" s="1372">
        <f t="shared" si="0"/>
        <v>45444</v>
      </c>
      <c r="C75" s="765">
        <f>'9.7_DF_Overview'!J73</f>
        <v>0</v>
      </c>
      <c r="D75" s="1399"/>
      <c r="E75" s="1399"/>
      <c r="F75" s="1399"/>
      <c r="G75" s="1401"/>
      <c r="H75" s="221"/>
      <c r="I75" s="221"/>
      <c r="J75" s="221"/>
    </row>
    <row r="76" spans="2:10" ht="13.5" thickBot="1">
      <c r="B76" s="1372">
        <f t="shared" si="0"/>
        <v>45445</v>
      </c>
      <c r="C76" s="765">
        <f>'9.7_DF_Overview'!J74</f>
        <v>0</v>
      </c>
      <c r="D76" s="1399"/>
      <c r="E76" s="1399"/>
      <c r="F76" s="1399"/>
      <c r="G76" s="1401"/>
      <c r="H76" s="221"/>
      <c r="I76" s="221"/>
      <c r="J76" s="221"/>
    </row>
    <row r="77" spans="2:10" ht="13.5" thickBot="1">
      <c r="B77" s="1372">
        <f t="shared" si="0"/>
        <v>45446</v>
      </c>
      <c r="C77" s="765">
        <f>'9.7_DF_Overview'!J75</f>
        <v>0</v>
      </c>
      <c r="D77" s="1399"/>
      <c r="E77" s="1399"/>
      <c r="F77" s="1399"/>
      <c r="G77" s="1401"/>
      <c r="H77" s="221"/>
      <c r="I77" s="221"/>
      <c r="J77" s="221"/>
    </row>
    <row r="78" spans="2:10" ht="13.5" thickBot="1">
      <c r="B78" s="1372">
        <f t="shared" si="0"/>
        <v>45447</v>
      </c>
      <c r="C78" s="765">
        <f>'9.7_DF_Overview'!J76</f>
        <v>0</v>
      </c>
      <c r="D78" s="1399"/>
      <c r="E78" s="1399"/>
      <c r="F78" s="1399"/>
      <c r="G78" s="1401"/>
      <c r="H78" s="221"/>
      <c r="I78" s="221"/>
      <c r="J78" s="221"/>
    </row>
    <row r="79" spans="2:10" ht="13.5" thickBot="1">
      <c r="B79" s="1372">
        <f t="shared" ref="B79:B142" si="1">B78+1</f>
        <v>45448</v>
      </c>
      <c r="C79" s="765">
        <f>'9.7_DF_Overview'!J77</f>
        <v>0</v>
      </c>
      <c r="D79" s="1399"/>
      <c r="E79" s="1399"/>
      <c r="F79" s="1399"/>
      <c r="G79" s="1401"/>
      <c r="H79" s="221"/>
      <c r="I79" s="221"/>
      <c r="J79" s="221"/>
    </row>
    <row r="80" spans="2:10" ht="13.5" thickBot="1">
      <c r="B80" s="1372">
        <f t="shared" si="1"/>
        <v>45449</v>
      </c>
      <c r="C80" s="765">
        <f>'9.7_DF_Overview'!J78</f>
        <v>0</v>
      </c>
      <c r="D80" s="1399"/>
      <c r="E80" s="1399"/>
      <c r="F80" s="1399"/>
      <c r="G80" s="1401"/>
      <c r="H80" s="221"/>
      <c r="I80" s="221"/>
      <c r="J80" s="221"/>
    </row>
    <row r="81" spans="2:10" ht="13.5" thickBot="1">
      <c r="B81" s="1372">
        <f t="shared" si="1"/>
        <v>45450</v>
      </c>
      <c r="C81" s="765">
        <f>'9.7_DF_Overview'!J79</f>
        <v>0</v>
      </c>
      <c r="D81" s="1399"/>
      <c r="E81" s="1399"/>
      <c r="F81" s="1399"/>
      <c r="G81" s="1401"/>
      <c r="H81" s="221"/>
      <c r="I81" s="221"/>
      <c r="J81" s="221"/>
    </row>
    <row r="82" spans="2:10" ht="13.5" thickBot="1">
      <c r="B82" s="1372">
        <f t="shared" si="1"/>
        <v>45451</v>
      </c>
      <c r="C82" s="765">
        <f>'9.7_DF_Overview'!J80</f>
        <v>0</v>
      </c>
      <c r="D82" s="1399"/>
      <c r="E82" s="1399"/>
      <c r="F82" s="1399"/>
      <c r="G82" s="1401"/>
      <c r="H82" s="221"/>
      <c r="I82" s="221"/>
      <c r="J82" s="221"/>
    </row>
    <row r="83" spans="2:10" ht="13.5" thickBot="1">
      <c r="B83" s="1372">
        <f t="shared" si="1"/>
        <v>45452</v>
      </c>
      <c r="C83" s="765">
        <f>'9.7_DF_Overview'!J81</f>
        <v>0</v>
      </c>
      <c r="D83" s="1399"/>
      <c r="E83" s="1399"/>
      <c r="F83" s="1399"/>
      <c r="G83" s="1401"/>
      <c r="H83" s="221"/>
      <c r="I83" s="221"/>
      <c r="J83" s="221"/>
    </row>
    <row r="84" spans="2:10" ht="13.5" thickBot="1">
      <c r="B84" s="1372">
        <f t="shared" si="1"/>
        <v>45453</v>
      </c>
      <c r="C84" s="765">
        <f>'9.7_DF_Overview'!J82</f>
        <v>0</v>
      </c>
      <c r="D84" s="1399"/>
      <c r="E84" s="1399"/>
      <c r="F84" s="1399"/>
      <c r="G84" s="1401"/>
      <c r="H84" s="221"/>
      <c r="I84" s="221"/>
      <c r="J84" s="221"/>
    </row>
    <row r="85" spans="2:10" ht="13.5" thickBot="1">
      <c r="B85" s="1372">
        <f t="shared" si="1"/>
        <v>45454</v>
      </c>
      <c r="C85" s="765">
        <f>'9.7_DF_Overview'!J83</f>
        <v>0</v>
      </c>
      <c r="D85" s="1399"/>
      <c r="E85" s="1399"/>
      <c r="F85" s="1399"/>
      <c r="G85" s="1401"/>
      <c r="H85" s="221"/>
      <c r="I85" s="221"/>
      <c r="J85" s="221"/>
    </row>
    <row r="86" spans="2:10" ht="13.5" thickBot="1">
      <c r="B86" s="1372">
        <f t="shared" si="1"/>
        <v>45455</v>
      </c>
      <c r="C86" s="765">
        <f>'9.7_DF_Overview'!J84</f>
        <v>0</v>
      </c>
      <c r="D86" s="1399"/>
      <c r="E86" s="1399"/>
      <c r="F86" s="1399"/>
      <c r="G86" s="1401"/>
      <c r="H86" s="221"/>
      <c r="I86" s="221"/>
      <c r="J86" s="221"/>
    </row>
    <row r="87" spans="2:10" ht="13.5" thickBot="1">
      <c r="B87" s="1372">
        <f t="shared" si="1"/>
        <v>45456</v>
      </c>
      <c r="C87" s="765">
        <f>'9.7_DF_Overview'!J85</f>
        <v>0</v>
      </c>
      <c r="D87" s="1399"/>
      <c r="E87" s="1399"/>
      <c r="F87" s="1399"/>
      <c r="G87" s="1401"/>
      <c r="H87" s="221"/>
      <c r="I87" s="221"/>
      <c r="J87" s="221"/>
    </row>
    <row r="88" spans="2:10" ht="13.5" thickBot="1">
      <c r="B88" s="1372">
        <f t="shared" si="1"/>
        <v>45457</v>
      </c>
      <c r="C88" s="765">
        <f>'9.7_DF_Overview'!J86</f>
        <v>0</v>
      </c>
      <c r="D88" s="1399"/>
      <c r="E88" s="1399"/>
      <c r="F88" s="1399"/>
      <c r="G88" s="1401"/>
      <c r="H88" s="221"/>
      <c r="I88" s="221"/>
      <c r="J88" s="221"/>
    </row>
    <row r="89" spans="2:10" ht="13.5" thickBot="1">
      <c r="B89" s="1372">
        <f t="shared" si="1"/>
        <v>45458</v>
      </c>
      <c r="C89" s="765">
        <f>'9.7_DF_Overview'!J87</f>
        <v>0</v>
      </c>
      <c r="D89" s="1399"/>
      <c r="E89" s="1399"/>
      <c r="F89" s="1399"/>
      <c r="G89" s="1401"/>
      <c r="H89" s="221"/>
      <c r="I89" s="221"/>
      <c r="J89" s="221"/>
    </row>
    <row r="90" spans="2:10" ht="13.5" thickBot="1">
      <c r="B90" s="1372">
        <f t="shared" si="1"/>
        <v>45459</v>
      </c>
      <c r="C90" s="765">
        <f>'9.7_DF_Overview'!J88</f>
        <v>0</v>
      </c>
      <c r="D90" s="1399"/>
      <c r="E90" s="1399"/>
      <c r="F90" s="1399"/>
      <c r="G90" s="1401"/>
      <c r="H90" s="221"/>
      <c r="I90" s="221"/>
      <c r="J90" s="221"/>
    </row>
    <row r="91" spans="2:10" ht="13.5" thickBot="1">
      <c r="B91" s="1372">
        <f t="shared" si="1"/>
        <v>45460</v>
      </c>
      <c r="C91" s="765">
        <f>'9.7_DF_Overview'!J89</f>
        <v>0</v>
      </c>
      <c r="D91" s="1399"/>
      <c r="E91" s="1399"/>
      <c r="F91" s="1399"/>
      <c r="G91" s="1401"/>
      <c r="H91" s="221"/>
      <c r="I91" s="221"/>
      <c r="J91" s="221"/>
    </row>
    <row r="92" spans="2:10" ht="13.5" thickBot="1">
      <c r="B92" s="1372">
        <f t="shared" si="1"/>
        <v>45461</v>
      </c>
      <c r="C92" s="765">
        <f>'9.7_DF_Overview'!J90</f>
        <v>0</v>
      </c>
      <c r="D92" s="1399"/>
      <c r="E92" s="1399"/>
      <c r="F92" s="1399"/>
      <c r="G92" s="1401"/>
      <c r="H92" s="221"/>
      <c r="I92" s="221"/>
      <c r="J92" s="221"/>
    </row>
    <row r="93" spans="2:10" ht="13.5" thickBot="1">
      <c r="B93" s="1372">
        <f t="shared" si="1"/>
        <v>45462</v>
      </c>
      <c r="C93" s="765">
        <f>'9.7_DF_Overview'!J91</f>
        <v>0</v>
      </c>
      <c r="D93" s="1399"/>
      <c r="E93" s="1399"/>
      <c r="F93" s="1399"/>
      <c r="G93" s="1401"/>
      <c r="H93" s="221"/>
      <c r="I93" s="221"/>
      <c r="J93" s="221"/>
    </row>
    <row r="94" spans="2:10" ht="13.5" thickBot="1">
      <c r="B94" s="1372">
        <f t="shared" si="1"/>
        <v>45463</v>
      </c>
      <c r="C94" s="765">
        <f>'9.7_DF_Overview'!J92</f>
        <v>0</v>
      </c>
      <c r="D94" s="1399"/>
      <c r="E94" s="1399"/>
      <c r="F94" s="1399"/>
      <c r="G94" s="1401"/>
      <c r="H94" s="221"/>
      <c r="I94" s="221"/>
      <c r="J94" s="221"/>
    </row>
    <row r="95" spans="2:10" ht="13.5" thickBot="1">
      <c r="B95" s="1372">
        <f t="shared" si="1"/>
        <v>45464</v>
      </c>
      <c r="C95" s="765">
        <f>'9.7_DF_Overview'!J93</f>
        <v>0</v>
      </c>
      <c r="D95" s="1399"/>
      <c r="E95" s="1399"/>
      <c r="F95" s="1399"/>
      <c r="G95" s="1401"/>
      <c r="H95" s="221"/>
      <c r="I95" s="221"/>
      <c r="J95" s="221"/>
    </row>
    <row r="96" spans="2:10" ht="13.5" thickBot="1">
      <c r="B96" s="1372">
        <f t="shared" si="1"/>
        <v>45465</v>
      </c>
      <c r="C96" s="765">
        <f>'9.7_DF_Overview'!J94</f>
        <v>0</v>
      </c>
      <c r="D96" s="1399"/>
      <c r="E96" s="1399"/>
      <c r="F96" s="1399"/>
      <c r="G96" s="1401"/>
      <c r="H96" s="221"/>
      <c r="I96" s="221"/>
      <c r="J96" s="221"/>
    </row>
    <row r="97" spans="2:10" ht="13.5" thickBot="1">
      <c r="B97" s="1372">
        <f t="shared" si="1"/>
        <v>45466</v>
      </c>
      <c r="C97" s="765">
        <f>'9.7_DF_Overview'!J95</f>
        <v>0</v>
      </c>
      <c r="D97" s="1399"/>
      <c r="E97" s="1399"/>
      <c r="F97" s="1399"/>
      <c r="G97" s="1401"/>
      <c r="H97" s="221"/>
      <c r="I97" s="221"/>
      <c r="J97" s="221"/>
    </row>
    <row r="98" spans="2:10" ht="13.5" thickBot="1">
      <c r="B98" s="1372">
        <f t="shared" si="1"/>
        <v>45467</v>
      </c>
      <c r="C98" s="765">
        <f>'9.7_DF_Overview'!J96</f>
        <v>0</v>
      </c>
      <c r="D98" s="1399"/>
      <c r="E98" s="1399"/>
      <c r="F98" s="1399"/>
      <c r="G98" s="1401"/>
      <c r="H98" s="221"/>
      <c r="I98" s="221"/>
      <c r="J98" s="221"/>
    </row>
    <row r="99" spans="2:10" ht="13.5" thickBot="1">
      <c r="B99" s="1372">
        <f t="shared" si="1"/>
        <v>45468</v>
      </c>
      <c r="C99" s="765">
        <f>'9.7_DF_Overview'!J97</f>
        <v>0</v>
      </c>
      <c r="D99" s="1399"/>
      <c r="E99" s="1399"/>
      <c r="F99" s="1399"/>
      <c r="G99" s="1401"/>
      <c r="H99" s="221"/>
      <c r="I99" s="221"/>
      <c r="J99" s="221"/>
    </row>
    <row r="100" spans="2:10" ht="13.5" thickBot="1">
      <c r="B100" s="1372">
        <f t="shared" si="1"/>
        <v>45469</v>
      </c>
      <c r="C100" s="765">
        <f>'9.7_DF_Overview'!J98</f>
        <v>0</v>
      </c>
      <c r="D100" s="1399"/>
      <c r="E100" s="1399"/>
      <c r="F100" s="1399"/>
      <c r="G100" s="1401"/>
      <c r="H100" s="221"/>
      <c r="I100" s="221"/>
      <c r="J100" s="221"/>
    </row>
    <row r="101" spans="2:10" ht="13.5" thickBot="1">
      <c r="B101" s="1372">
        <f t="shared" si="1"/>
        <v>45470</v>
      </c>
      <c r="C101" s="765">
        <f>'9.7_DF_Overview'!J99</f>
        <v>0</v>
      </c>
      <c r="D101" s="1399"/>
      <c r="E101" s="1399"/>
      <c r="F101" s="1399"/>
      <c r="G101" s="1401"/>
      <c r="H101" s="221"/>
      <c r="I101" s="221"/>
      <c r="J101" s="221"/>
    </row>
    <row r="102" spans="2:10" ht="13.5" thickBot="1">
      <c r="B102" s="1372">
        <f t="shared" si="1"/>
        <v>45471</v>
      </c>
      <c r="C102" s="765">
        <f>'9.7_DF_Overview'!J100</f>
        <v>0</v>
      </c>
      <c r="D102" s="1399"/>
      <c r="E102" s="1399"/>
      <c r="F102" s="1399"/>
      <c r="G102" s="1401"/>
      <c r="H102" s="221"/>
      <c r="I102" s="221"/>
      <c r="J102" s="221"/>
    </row>
    <row r="103" spans="2:10" ht="13.5" thickBot="1">
      <c r="B103" s="1372">
        <f t="shared" si="1"/>
        <v>45472</v>
      </c>
      <c r="C103" s="765">
        <f>'9.7_DF_Overview'!J101</f>
        <v>0</v>
      </c>
      <c r="D103" s="1399"/>
      <c r="E103" s="1399"/>
      <c r="F103" s="1399"/>
      <c r="G103" s="1401"/>
      <c r="H103" s="221"/>
      <c r="I103" s="221"/>
      <c r="J103" s="221"/>
    </row>
    <row r="104" spans="2:10" ht="13.5" thickBot="1">
      <c r="B104" s="1372">
        <f t="shared" si="1"/>
        <v>45473</v>
      </c>
      <c r="C104" s="765">
        <f>'9.7_DF_Overview'!J102</f>
        <v>0</v>
      </c>
      <c r="D104" s="1399"/>
      <c r="E104" s="1399"/>
      <c r="F104" s="1399"/>
      <c r="G104" s="1401"/>
      <c r="H104" s="221"/>
      <c r="I104" s="221"/>
      <c r="J104" s="221"/>
    </row>
    <row r="105" spans="2:10" ht="13.5" thickBot="1">
      <c r="B105" s="1372">
        <f t="shared" si="1"/>
        <v>45474</v>
      </c>
      <c r="C105" s="765">
        <f>'9.7_DF_Overview'!J103</f>
        <v>0</v>
      </c>
      <c r="D105" s="1399"/>
      <c r="E105" s="1399"/>
      <c r="F105" s="1399"/>
      <c r="G105" s="1401"/>
      <c r="H105" s="221"/>
      <c r="I105" s="221"/>
      <c r="J105" s="221"/>
    </row>
    <row r="106" spans="2:10" ht="13.5" thickBot="1">
      <c r="B106" s="1372">
        <f t="shared" si="1"/>
        <v>45475</v>
      </c>
      <c r="C106" s="765">
        <f>'9.7_DF_Overview'!J104</f>
        <v>0</v>
      </c>
      <c r="D106" s="1399"/>
      <c r="E106" s="1399"/>
      <c r="F106" s="1399"/>
      <c r="G106" s="1401"/>
      <c r="H106" s="221"/>
      <c r="I106" s="221"/>
      <c r="J106" s="221"/>
    </row>
    <row r="107" spans="2:10" ht="13.5" thickBot="1">
      <c r="B107" s="1372">
        <f t="shared" si="1"/>
        <v>45476</v>
      </c>
      <c r="C107" s="765">
        <f>'9.7_DF_Overview'!J105</f>
        <v>0</v>
      </c>
      <c r="D107" s="1399"/>
      <c r="E107" s="1399"/>
      <c r="F107" s="1399"/>
      <c r="G107" s="1401"/>
      <c r="H107" s="221"/>
      <c r="I107" s="221"/>
      <c r="J107" s="221"/>
    </row>
    <row r="108" spans="2:10" ht="13.5" thickBot="1">
      <c r="B108" s="1372">
        <f t="shared" si="1"/>
        <v>45477</v>
      </c>
      <c r="C108" s="765">
        <f>'9.7_DF_Overview'!J106</f>
        <v>0</v>
      </c>
      <c r="D108" s="1399"/>
      <c r="E108" s="1399"/>
      <c r="F108" s="1399"/>
      <c r="G108" s="1401"/>
      <c r="H108" s="221"/>
      <c r="I108" s="221"/>
      <c r="J108" s="221"/>
    </row>
    <row r="109" spans="2:10" ht="13.5" thickBot="1">
      <c r="B109" s="1372">
        <f t="shared" si="1"/>
        <v>45478</v>
      </c>
      <c r="C109" s="765">
        <f>'9.7_DF_Overview'!J107</f>
        <v>0</v>
      </c>
      <c r="D109" s="1399"/>
      <c r="E109" s="1399"/>
      <c r="F109" s="1399"/>
      <c r="G109" s="1401"/>
      <c r="H109" s="221"/>
      <c r="I109" s="221"/>
      <c r="J109" s="221"/>
    </row>
    <row r="110" spans="2:10" ht="13.5" thickBot="1">
      <c r="B110" s="1372">
        <f t="shared" si="1"/>
        <v>45479</v>
      </c>
      <c r="C110" s="765">
        <f>'9.7_DF_Overview'!J108</f>
        <v>0</v>
      </c>
      <c r="D110" s="1399"/>
      <c r="E110" s="1399"/>
      <c r="F110" s="1399"/>
      <c r="G110" s="1401"/>
      <c r="H110" s="221"/>
      <c r="I110" s="221"/>
      <c r="J110" s="221"/>
    </row>
    <row r="111" spans="2:10" ht="13.5" thickBot="1">
      <c r="B111" s="1372">
        <f t="shared" si="1"/>
        <v>45480</v>
      </c>
      <c r="C111" s="765">
        <f>'9.7_DF_Overview'!J109</f>
        <v>0</v>
      </c>
      <c r="D111" s="1399"/>
      <c r="E111" s="1399"/>
      <c r="F111" s="1399"/>
      <c r="G111" s="1401"/>
      <c r="H111" s="221"/>
      <c r="I111" s="221"/>
      <c r="J111" s="221"/>
    </row>
    <row r="112" spans="2:10" ht="13.5" thickBot="1">
      <c r="B112" s="1372">
        <f t="shared" si="1"/>
        <v>45481</v>
      </c>
      <c r="C112" s="765">
        <f>'9.7_DF_Overview'!J110</f>
        <v>0</v>
      </c>
      <c r="D112" s="1399"/>
      <c r="E112" s="1399"/>
      <c r="F112" s="1399"/>
      <c r="G112" s="1401"/>
      <c r="H112" s="221"/>
      <c r="I112" s="221"/>
      <c r="J112" s="221"/>
    </row>
    <row r="113" spans="2:10" ht="13.5" thickBot="1">
      <c r="B113" s="1372">
        <f t="shared" si="1"/>
        <v>45482</v>
      </c>
      <c r="C113" s="765">
        <f>'9.7_DF_Overview'!J111</f>
        <v>0</v>
      </c>
      <c r="D113" s="1399"/>
      <c r="E113" s="1399"/>
      <c r="F113" s="1399"/>
      <c r="G113" s="1401"/>
      <c r="H113" s="221"/>
      <c r="I113" s="221"/>
      <c r="J113" s="221"/>
    </row>
    <row r="114" spans="2:10" ht="13.5" thickBot="1">
      <c r="B114" s="1372">
        <f t="shared" si="1"/>
        <v>45483</v>
      </c>
      <c r="C114" s="765">
        <f>'9.7_DF_Overview'!J112</f>
        <v>0</v>
      </c>
      <c r="D114" s="1399"/>
      <c r="E114" s="1399"/>
      <c r="F114" s="1399"/>
      <c r="G114" s="1401"/>
      <c r="H114" s="221"/>
      <c r="I114" s="221"/>
      <c r="J114" s="221"/>
    </row>
    <row r="115" spans="2:10" ht="13.5" thickBot="1">
      <c r="B115" s="1372">
        <f t="shared" si="1"/>
        <v>45484</v>
      </c>
      <c r="C115" s="765">
        <f>'9.7_DF_Overview'!J113</f>
        <v>0</v>
      </c>
      <c r="D115" s="1399"/>
      <c r="E115" s="1399"/>
      <c r="F115" s="1399"/>
      <c r="G115" s="1401"/>
      <c r="H115" s="221"/>
      <c r="I115" s="221"/>
      <c r="J115" s="221"/>
    </row>
    <row r="116" spans="2:10" ht="13.5" thickBot="1">
      <c r="B116" s="1372">
        <f t="shared" si="1"/>
        <v>45485</v>
      </c>
      <c r="C116" s="765">
        <f>'9.7_DF_Overview'!J114</f>
        <v>0</v>
      </c>
      <c r="D116" s="1399"/>
      <c r="E116" s="1399"/>
      <c r="F116" s="1399"/>
      <c r="G116" s="1401"/>
      <c r="H116" s="221"/>
      <c r="I116" s="221"/>
      <c r="J116" s="221"/>
    </row>
    <row r="117" spans="2:10" ht="13.5" thickBot="1">
      <c r="B117" s="1372">
        <f t="shared" si="1"/>
        <v>45486</v>
      </c>
      <c r="C117" s="765">
        <f>'9.7_DF_Overview'!J115</f>
        <v>0</v>
      </c>
      <c r="D117" s="1399"/>
      <c r="E117" s="1399"/>
      <c r="F117" s="1399"/>
      <c r="G117" s="1401"/>
      <c r="H117" s="221"/>
      <c r="I117" s="221"/>
      <c r="J117" s="221"/>
    </row>
    <row r="118" spans="2:10" ht="13.5" thickBot="1">
      <c r="B118" s="1372">
        <f t="shared" si="1"/>
        <v>45487</v>
      </c>
      <c r="C118" s="765">
        <f>'9.7_DF_Overview'!J116</f>
        <v>0</v>
      </c>
      <c r="D118" s="1399"/>
      <c r="E118" s="1399"/>
      <c r="F118" s="1399"/>
      <c r="G118" s="1401"/>
      <c r="H118" s="221"/>
      <c r="I118" s="221"/>
      <c r="J118" s="221"/>
    </row>
    <row r="119" spans="2:10" ht="13.5" thickBot="1">
      <c r="B119" s="1372">
        <f t="shared" si="1"/>
        <v>45488</v>
      </c>
      <c r="C119" s="765">
        <f>'9.7_DF_Overview'!J117</f>
        <v>0</v>
      </c>
      <c r="D119" s="1399"/>
      <c r="E119" s="1399"/>
      <c r="F119" s="1399"/>
      <c r="G119" s="1401"/>
      <c r="H119" s="221"/>
      <c r="I119" s="221"/>
      <c r="J119" s="221"/>
    </row>
    <row r="120" spans="2:10" ht="13.5" thickBot="1">
      <c r="B120" s="1372">
        <f t="shared" si="1"/>
        <v>45489</v>
      </c>
      <c r="C120" s="765">
        <f>'9.7_DF_Overview'!J118</f>
        <v>0</v>
      </c>
      <c r="D120" s="1399"/>
      <c r="E120" s="1399"/>
      <c r="F120" s="1399"/>
      <c r="G120" s="1401"/>
      <c r="H120" s="221"/>
      <c r="I120" s="221"/>
      <c r="J120" s="221"/>
    </row>
    <row r="121" spans="2:10" ht="13.5" thickBot="1">
      <c r="B121" s="1372">
        <f t="shared" si="1"/>
        <v>45490</v>
      </c>
      <c r="C121" s="765">
        <f>'9.7_DF_Overview'!J119</f>
        <v>0</v>
      </c>
      <c r="D121" s="1399"/>
      <c r="E121" s="1399"/>
      <c r="F121" s="1399"/>
      <c r="G121" s="1401"/>
      <c r="H121" s="221"/>
      <c r="I121" s="221"/>
      <c r="J121" s="221"/>
    </row>
    <row r="122" spans="2:10" ht="13.5" thickBot="1">
      <c r="B122" s="1372">
        <f t="shared" si="1"/>
        <v>45491</v>
      </c>
      <c r="C122" s="765">
        <f>'9.7_DF_Overview'!J120</f>
        <v>0</v>
      </c>
      <c r="D122" s="1399"/>
      <c r="E122" s="1399"/>
      <c r="F122" s="1399"/>
      <c r="G122" s="1401"/>
      <c r="H122" s="221"/>
      <c r="I122" s="221"/>
      <c r="J122" s="221"/>
    </row>
    <row r="123" spans="2:10" ht="13.5" thickBot="1">
      <c r="B123" s="1372">
        <f t="shared" si="1"/>
        <v>45492</v>
      </c>
      <c r="C123" s="765">
        <f>'9.7_DF_Overview'!J121</f>
        <v>0</v>
      </c>
      <c r="D123" s="1399"/>
      <c r="E123" s="1399"/>
      <c r="F123" s="1399"/>
      <c r="G123" s="1401"/>
      <c r="H123" s="221"/>
      <c r="I123" s="221"/>
      <c r="J123" s="221"/>
    </row>
    <row r="124" spans="2:10" ht="13.5" thickBot="1">
      <c r="B124" s="1372">
        <f t="shared" si="1"/>
        <v>45493</v>
      </c>
      <c r="C124" s="765">
        <f>'9.7_DF_Overview'!J122</f>
        <v>0</v>
      </c>
      <c r="D124" s="1399"/>
      <c r="E124" s="1399"/>
      <c r="F124" s="1399"/>
      <c r="G124" s="1401"/>
      <c r="H124" s="221"/>
      <c r="I124" s="221"/>
      <c r="J124" s="221"/>
    </row>
    <row r="125" spans="2:10" ht="13.5" thickBot="1">
      <c r="B125" s="1372">
        <f t="shared" si="1"/>
        <v>45494</v>
      </c>
      <c r="C125" s="765">
        <f>'9.7_DF_Overview'!J123</f>
        <v>0</v>
      </c>
      <c r="D125" s="1399"/>
      <c r="E125" s="1399"/>
      <c r="F125" s="1399"/>
      <c r="G125" s="1401"/>
      <c r="H125" s="221"/>
      <c r="I125" s="221"/>
      <c r="J125" s="221"/>
    </row>
    <row r="126" spans="2:10" ht="13.5" thickBot="1">
      <c r="B126" s="1372">
        <f t="shared" si="1"/>
        <v>45495</v>
      </c>
      <c r="C126" s="765">
        <f>'9.7_DF_Overview'!J124</f>
        <v>0</v>
      </c>
      <c r="D126" s="1399"/>
      <c r="E126" s="1399"/>
      <c r="F126" s="1399"/>
      <c r="G126" s="1401"/>
      <c r="H126" s="221"/>
      <c r="I126" s="221"/>
      <c r="J126" s="221"/>
    </row>
    <row r="127" spans="2:10" ht="13.5" thickBot="1">
      <c r="B127" s="1372">
        <f t="shared" si="1"/>
        <v>45496</v>
      </c>
      <c r="C127" s="765">
        <f>'9.7_DF_Overview'!J125</f>
        <v>0</v>
      </c>
      <c r="D127" s="1399"/>
      <c r="E127" s="1399"/>
      <c r="F127" s="1399"/>
      <c r="G127" s="1401"/>
      <c r="H127" s="221"/>
      <c r="I127" s="221"/>
      <c r="J127" s="221"/>
    </row>
    <row r="128" spans="2:10" ht="13.5" thickBot="1">
      <c r="B128" s="1372">
        <f t="shared" si="1"/>
        <v>45497</v>
      </c>
      <c r="C128" s="765">
        <f>'9.7_DF_Overview'!J126</f>
        <v>0</v>
      </c>
      <c r="D128" s="1399"/>
      <c r="E128" s="1399"/>
      <c r="F128" s="1399"/>
      <c r="G128" s="1401"/>
      <c r="H128" s="221"/>
      <c r="I128" s="221"/>
      <c r="J128" s="221"/>
    </row>
    <row r="129" spans="2:10" ht="13.5" thickBot="1">
      <c r="B129" s="1372">
        <f t="shared" si="1"/>
        <v>45498</v>
      </c>
      <c r="C129" s="765">
        <f>'9.7_DF_Overview'!J127</f>
        <v>0</v>
      </c>
      <c r="D129" s="1399"/>
      <c r="E129" s="1399"/>
      <c r="F129" s="1399"/>
      <c r="G129" s="1401"/>
      <c r="H129" s="221"/>
      <c r="I129" s="221"/>
      <c r="J129" s="221"/>
    </row>
    <row r="130" spans="2:10" ht="13.5" thickBot="1">
      <c r="B130" s="1372">
        <f t="shared" si="1"/>
        <v>45499</v>
      </c>
      <c r="C130" s="765">
        <f>'9.7_DF_Overview'!J128</f>
        <v>0</v>
      </c>
      <c r="D130" s="1399"/>
      <c r="E130" s="1399"/>
      <c r="F130" s="1399"/>
      <c r="G130" s="1401"/>
      <c r="H130" s="221"/>
      <c r="I130" s="221"/>
      <c r="J130" s="221"/>
    </row>
    <row r="131" spans="2:10" ht="13.5" thickBot="1">
      <c r="B131" s="1372">
        <f t="shared" si="1"/>
        <v>45500</v>
      </c>
      <c r="C131" s="765">
        <f>'9.7_DF_Overview'!J129</f>
        <v>0</v>
      </c>
      <c r="D131" s="1399"/>
      <c r="E131" s="1399"/>
      <c r="F131" s="1399"/>
      <c r="G131" s="1401"/>
      <c r="H131" s="221"/>
      <c r="I131" s="221"/>
      <c r="J131" s="221"/>
    </row>
    <row r="132" spans="2:10" ht="13.5" thickBot="1">
      <c r="B132" s="1372">
        <f t="shared" si="1"/>
        <v>45501</v>
      </c>
      <c r="C132" s="765">
        <f>'9.7_DF_Overview'!J130</f>
        <v>0</v>
      </c>
      <c r="D132" s="1399"/>
      <c r="E132" s="1399"/>
      <c r="F132" s="1399"/>
      <c r="G132" s="1401"/>
      <c r="H132" s="221"/>
      <c r="I132" s="221"/>
      <c r="J132" s="221"/>
    </row>
    <row r="133" spans="2:10" ht="13.5" thickBot="1">
      <c r="B133" s="1372">
        <f t="shared" si="1"/>
        <v>45502</v>
      </c>
      <c r="C133" s="765">
        <f>'9.7_DF_Overview'!J131</f>
        <v>0</v>
      </c>
      <c r="D133" s="1399"/>
      <c r="E133" s="1399"/>
      <c r="F133" s="1399"/>
      <c r="G133" s="1401"/>
      <c r="H133" s="221"/>
      <c r="I133" s="221"/>
      <c r="J133" s="221"/>
    </row>
    <row r="134" spans="2:10" ht="13.5" thickBot="1">
      <c r="B134" s="1372">
        <f t="shared" si="1"/>
        <v>45503</v>
      </c>
      <c r="C134" s="765">
        <f>'9.7_DF_Overview'!J132</f>
        <v>0</v>
      </c>
      <c r="D134" s="1399"/>
      <c r="E134" s="1399"/>
      <c r="F134" s="1399"/>
      <c r="G134" s="1401"/>
      <c r="H134" s="221"/>
      <c r="I134" s="221"/>
      <c r="J134" s="221"/>
    </row>
    <row r="135" spans="2:10" ht="13.5" thickBot="1">
      <c r="B135" s="1372">
        <f t="shared" si="1"/>
        <v>45504</v>
      </c>
      <c r="C135" s="765">
        <f>'9.7_DF_Overview'!J133</f>
        <v>0</v>
      </c>
      <c r="D135" s="1399"/>
      <c r="E135" s="1399"/>
      <c r="F135" s="1399"/>
      <c r="G135" s="1401"/>
      <c r="H135" s="221"/>
      <c r="I135" s="221"/>
      <c r="J135" s="221"/>
    </row>
    <row r="136" spans="2:10" ht="13.5" thickBot="1">
      <c r="B136" s="1372">
        <f t="shared" si="1"/>
        <v>45505</v>
      </c>
      <c r="C136" s="765">
        <f>'9.7_DF_Overview'!J134</f>
        <v>0</v>
      </c>
      <c r="D136" s="1399"/>
      <c r="E136" s="1399"/>
      <c r="F136" s="1399"/>
      <c r="G136" s="1401"/>
      <c r="H136" s="221"/>
      <c r="I136" s="221"/>
      <c r="J136" s="221"/>
    </row>
    <row r="137" spans="2:10" ht="13.5" thickBot="1">
      <c r="B137" s="1372">
        <f t="shared" si="1"/>
        <v>45506</v>
      </c>
      <c r="C137" s="765">
        <f>'9.7_DF_Overview'!J135</f>
        <v>0</v>
      </c>
      <c r="D137" s="1399"/>
      <c r="E137" s="1399"/>
      <c r="F137" s="1399"/>
      <c r="G137" s="1401"/>
      <c r="H137" s="221"/>
      <c r="I137" s="221"/>
      <c r="J137" s="221"/>
    </row>
    <row r="138" spans="2:10" ht="13.5" thickBot="1">
      <c r="B138" s="1372">
        <f t="shared" si="1"/>
        <v>45507</v>
      </c>
      <c r="C138" s="765">
        <f>'9.7_DF_Overview'!J136</f>
        <v>0</v>
      </c>
      <c r="D138" s="1399"/>
      <c r="E138" s="1399"/>
      <c r="F138" s="1399"/>
      <c r="G138" s="1401"/>
      <c r="H138" s="221"/>
      <c r="I138" s="221"/>
      <c r="J138" s="221"/>
    </row>
    <row r="139" spans="2:10" ht="13.5" thickBot="1">
      <c r="B139" s="1372">
        <f t="shared" si="1"/>
        <v>45508</v>
      </c>
      <c r="C139" s="765">
        <f>'9.7_DF_Overview'!J137</f>
        <v>0</v>
      </c>
      <c r="D139" s="1399"/>
      <c r="E139" s="1399"/>
      <c r="F139" s="1399"/>
      <c r="G139" s="1401"/>
      <c r="H139" s="221"/>
      <c r="I139" s="221"/>
      <c r="J139" s="221"/>
    </row>
    <row r="140" spans="2:10" ht="13.5" thickBot="1">
      <c r="B140" s="1372">
        <f t="shared" si="1"/>
        <v>45509</v>
      </c>
      <c r="C140" s="765">
        <f>'9.7_DF_Overview'!J138</f>
        <v>0</v>
      </c>
      <c r="D140" s="1399"/>
      <c r="E140" s="1399"/>
      <c r="F140" s="1399"/>
      <c r="G140" s="1401"/>
      <c r="H140" s="221"/>
      <c r="I140" s="221"/>
      <c r="J140" s="221"/>
    </row>
    <row r="141" spans="2:10" ht="13.5" thickBot="1">
      <c r="B141" s="1372">
        <f t="shared" si="1"/>
        <v>45510</v>
      </c>
      <c r="C141" s="765">
        <f>'9.7_DF_Overview'!J139</f>
        <v>0</v>
      </c>
      <c r="D141" s="1399"/>
      <c r="E141" s="1399"/>
      <c r="F141" s="1399"/>
      <c r="G141" s="1401"/>
      <c r="H141" s="221"/>
      <c r="I141" s="221"/>
      <c r="J141" s="221"/>
    </row>
    <row r="142" spans="2:10" ht="13.5" thickBot="1">
      <c r="B142" s="1372">
        <f t="shared" si="1"/>
        <v>45511</v>
      </c>
      <c r="C142" s="765">
        <f>'9.7_DF_Overview'!J140</f>
        <v>0</v>
      </c>
      <c r="D142" s="1399"/>
      <c r="E142" s="1399"/>
      <c r="F142" s="1399"/>
      <c r="G142" s="1401"/>
      <c r="H142" s="221"/>
      <c r="I142" s="221"/>
      <c r="J142" s="221"/>
    </row>
    <row r="143" spans="2:10" ht="13.5" thickBot="1">
      <c r="B143" s="1372">
        <f t="shared" ref="B143:B206" si="2">B142+1</f>
        <v>45512</v>
      </c>
      <c r="C143" s="765">
        <f>'9.7_DF_Overview'!J141</f>
        <v>0</v>
      </c>
      <c r="D143" s="1399"/>
      <c r="E143" s="1399"/>
      <c r="F143" s="1399"/>
      <c r="G143" s="1401"/>
      <c r="H143" s="221"/>
      <c r="I143" s="221"/>
      <c r="J143" s="221"/>
    </row>
    <row r="144" spans="2:10" ht="13.5" thickBot="1">
      <c r="B144" s="1372">
        <f t="shared" si="2"/>
        <v>45513</v>
      </c>
      <c r="C144" s="765">
        <f>'9.7_DF_Overview'!J142</f>
        <v>0</v>
      </c>
      <c r="D144" s="1399"/>
      <c r="E144" s="1399"/>
      <c r="F144" s="1399"/>
      <c r="G144" s="1401"/>
      <c r="H144" s="221"/>
      <c r="I144" s="221"/>
      <c r="J144" s="221"/>
    </row>
    <row r="145" spans="2:10" ht="13.5" thickBot="1">
      <c r="B145" s="1372">
        <f t="shared" si="2"/>
        <v>45514</v>
      </c>
      <c r="C145" s="765">
        <f>'9.7_DF_Overview'!J143</f>
        <v>0</v>
      </c>
      <c r="D145" s="1399"/>
      <c r="E145" s="1399"/>
      <c r="F145" s="1399"/>
      <c r="G145" s="1401"/>
      <c r="H145" s="221"/>
      <c r="I145" s="221"/>
      <c r="J145" s="221"/>
    </row>
    <row r="146" spans="2:10" ht="13.5" thickBot="1">
      <c r="B146" s="1372">
        <f t="shared" si="2"/>
        <v>45515</v>
      </c>
      <c r="C146" s="765">
        <f>'9.7_DF_Overview'!J144</f>
        <v>0</v>
      </c>
      <c r="D146" s="1399"/>
      <c r="E146" s="1399"/>
      <c r="F146" s="1399"/>
      <c r="G146" s="1401"/>
      <c r="H146" s="221"/>
      <c r="I146" s="221"/>
      <c r="J146" s="221"/>
    </row>
    <row r="147" spans="2:10" ht="13.5" thickBot="1">
      <c r="B147" s="1372">
        <f t="shared" si="2"/>
        <v>45516</v>
      </c>
      <c r="C147" s="765">
        <f>'9.7_DF_Overview'!J145</f>
        <v>0</v>
      </c>
      <c r="D147" s="1399"/>
      <c r="E147" s="1399"/>
      <c r="F147" s="1399"/>
      <c r="G147" s="1401"/>
      <c r="H147" s="221"/>
      <c r="I147" s="221"/>
      <c r="J147" s="221"/>
    </row>
    <row r="148" spans="2:10" ht="13.5" thickBot="1">
      <c r="B148" s="1372">
        <f t="shared" si="2"/>
        <v>45517</v>
      </c>
      <c r="C148" s="765">
        <f>'9.7_DF_Overview'!J146</f>
        <v>0</v>
      </c>
      <c r="D148" s="1399"/>
      <c r="E148" s="1399"/>
      <c r="F148" s="1399"/>
      <c r="G148" s="1401"/>
      <c r="H148" s="221"/>
      <c r="I148" s="221"/>
      <c r="J148" s="221"/>
    </row>
    <row r="149" spans="2:10" ht="13.5" thickBot="1">
      <c r="B149" s="1372">
        <f t="shared" si="2"/>
        <v>45518</v>
      </c>
      <c r="C149" s="765">
        <f>'9.7_DF_Overview'!J147</f>
        <v>0</v>
      </c>
      <c r="D149" s="1399"/>
      <c r="E149" s="1399"/>
      <c r="F149" s="1399"/>
      <c r="G149" s="1401"/>
      <c r="H149" s="221"/>
      <c r="I149" s="221"/>
      <c r="J149" s="221"/>
    </row>
    <row r="150" spans="2:10" ht="13.5" thickBot="1">
      <c r="B150" s="1372">
        <f t="shared" si="2"/>
        <v>45519</v>
      </c>
      <c r="C150" s="765">
        <f>'9.7_DF_Overview'!J148</f>
        <v>0</v>
      </c>
      <c r="D150" s="1399"/>
      <c r="E150" s="1399"/>
      <c r="F150" s="1399"/>
      <c r="G150" s="1401"/>
      <c r="H150" s="221"/>
      <c r="I150" s="221"/>
      <c r="J150" s="221"/>
    </row>
    <row r="151" spans="2:10" ht="13.5" thickBot="1">
      <c r="B151" s="1372">
        <f t="shared" si="2"/>
        <v>45520</v>
      </c>
      <c r="C151" s="765">
        <f>'9.7_DF_Overview'!J149</f>
        <v>0</v>
      </c>
      <c r="D151" s="1399"/>
      <c r="E151" s="1399"/>
      <c r="F151" s="1399"/>
      <c r="G151" s="1401"/>
      <c r="H151" s="221"/>
      <c r="I151" s="221"/>
      <c r="J151" s="221"/>
    </row>
    <row r="152" spans="2:10" ht="13.5" thickBot="1">
      <c r="B152" s="1372">
        <f t="shared" si="2"/>
        <v>45521</v>
      </c>
      <c r="C152" s="765">
        <f>'9.7_DF_Overview'!J150</f>
        <v>0</v>
      </c>
      <c r="D152" s="1399"/>
      <c r="E152" s="1399"/>
      <c r="F152" s="1399"/>
      <c r="G152" s="1401"/>
      <c r="H152" s="221"/>
      <c r="I152" s="221"/>
      <c r="J152" s="221"/>
    </row>
    <row r="153" spans="2:10" ht="13.5" thickBot="1">
      <c r="B153" s="1372">
        <f t="shared" si="2"/>
        <v>45522</v>
      </c>
      <c r="C153" s="765">
        <f>'9.7_DF_Overview'!J151</f>
        <v>0</v>
      </c>
      <c r="D153" s="1399"/>
      <c r="E153" s="1399"/>
      <c r="F153" s="1399"/>
      <c r="G153" s="1401"/>
      <c r="H153" s="221"/>
      <c r="I153" s="221"/>
      <c r="J153" s="221"/>
    </row>
    <row r="154" spans="2:10" ht="13.5" thickBot="1">
      <c r="B154" s="1372">
        <f t="shared" si="2"/>
        <v>45523</v>
      </c>
      <c r="C154" s="765">
        <f>'9.7_DF_Overview'!J152</f>
        <v>0</v>
      </c>
      <c r="D154" s="1399"/>
      <c r="E154" s="1399"/>
      <c r="F154" s="1399"/>
      <c r="G154" s="1401"/>
      <c r="H154" s="221"/>
      <c r="I154" s="221"/>
      <c r="J154" s="221"/>
    </row>
    <row r="155" spans="2:10" ht="13.5" thickBot="1">
      <c r="B155" s="1372">
        <f t="shared" si="2"/>
        <v>45524</v>
      </c>
      <c r="C155" s="765">
        <f>'9.7_DF_Overview'!J153</f>
        <v>0</v>
      </c>
      <c r="D155" s="1399"/>
      <c r="E155" s="1399"/>
      <c r="F155" s="1399"/>
      <c r="G155" s="1401"/>
      <c r="H155" s="221"/>
      <c r="I155" s="221"/>
      <c r="J155" s="221"/>
    </row>
    <row r="156" spans="2:10" ht="13.5" thickBot="1">
      <c r="B156" s="1372">
        <f t="shared" si="2"/>
        <v>45525</v>
      </c>
      <c r="C156" s="765">
        <f>'9.7_DF_Overview'!J154</f>
        <v>0</v>
      </c>
      <c r="D156" s="1399"/>
      <c r="E156" s="1399"/>
      <c r="F156" s="1399"/>
      <c r="G156" s="1401"/>
      <c r="H156" s="221"/>
      <c r="I156" s="221"/>
      <c r="J156" s="221"/>
    </row>
    <row r="157" spans="2:10" ht="13.5" thickBot="1">
      <c r="B157" s="1372">
        <f t="shared" si="2"/>
        <v>45526</v>
      </c>
      <c r="C157" s="765">
        <f>'9.7_DF_Overview'!J155</f>
        <v>0</v>
      </c>
      <c r="D157" s="1399"/>
      <c r="E157" s="1399"/>
      <c r="F157" s="1399"/>
      <c r="G157" s="1401"/>
      <c r="H157" s="221"/>
      <c r="I157" s="221"/>
      <c r="J157" s="221"/>
    </row>
    <row r="158" spans="2:10" ht="13.5" thickBot="1">
      <c r="B158" s="1372">
        <f t="shared" si="2"/>
        <v>45527</v>
      </c>
      <c r="C158" s="765">
        <f>'9.7_DF_Overview'!J156</f>
        <v>0</v>
      </c>
      <c r="D158" s="1399"/>
      <c r="E158" s="1399"/>
      <c r="F158" s="1399"/>
      <c r="G158" s="1401"/>
      <c r="H158" s="221"/>
      <c r="I158" s="221"/>
      <c r="J158" s="221"/>
    </row>
    <row r="159" spans="2:10" ht="13.5" thickBot="1">
      <c r="B159" s="1372">
        <f t="shared" si="2"/>
        <v>45528</v>
      </c>
      <c r="C159" s="765">
        <f>'9.7_DF_Overview'!J157</f>
        <v>0</v>
      </c>
      <c r="D159" s="1399"/>
      <c r="E159" s="1399"/>
      <c r="F159" s="1399"/>
      <c r="G159" s="1401"/>
      <c r="H159" s="221"/>
      <c r="I159" s="221"/>
      <c r="J159" s="221"/>
    </row>
    <row r="160" spans="2:10" ht="13.5" thickBot="1">
      <c r="B160" s="1372">
        <f t="shared" si="2"/>
        <v>45529</v>
      </c>
      <c r="C160" s="765">
        <f>'9.7_DF_Overview'!J158</f>
        <v>0</v>
      </c>
      <c r="D160" s="1399"/>
      <c r="E160" s="1399"/>
      <c r="F160" s="1399"/>
      <c r="G160" s="1401"/>
      <c r="H160" s="221"/>
      <c r="I160" s="221"/>
      <c r="J160" s="221"/>
    </row>
    <row r="161" spans="2:10" ht="13.5" thickBot="1">
      <c r="B161" s="1372">
        <f t="shared" si="2"/>
        <v>45530</v>
      </c>
      <c r="C161" s="765">
        <f>'9.7_DF_Overview'!J159</f>
        <v>0</v>
      </c>
      <c r="D161" s="1399"/>
      <c r="E161" s="1399"/>
      <c r="F161" s="1399"/>
      <c r="G161" s="1401"/>
      <c r="H161" s="221"/>
      <c r="I161" s="221"/>
      <c r="J161" s="221"/>
    </row>
    <row r="162" spans="2:10" ht="13.5" thickBot="1">
      <c r="B162" s="1372">
        <f t="shared" si="2"/>
        <v>45531</v>
      </c>
      <c r="C162" s="765">
        <f>'9.7_DF_Overview'!J160</f>
        <v>0</v>
      </c>
      <c r="D162" s="1399"/>
      <c r="E162" s="1399"/>
      <c r="F162" s="1399"/>
      <c r="G162" s="1401"/>
      <c r="H162" s="221"/>
      <c r="I162" s="221"/>
      <c r="J162" s="221"/>
    </row>
    <row r="163" spans="2:10" ht="13.5" thickBot="1">
      <c r="B163" s="1372">
        <f t="shared" si="2"/>
        <v>45532</v>
      </c>
      <c r="C163" s="765">
        <f>'9.7_DF_Overview'!J161</f>
        <v>0</v>
      </c>
      <c r="D163" s="1399"/>
      <c r="E163" s="1399"/>
      <c r="F163" s="1399"/>
      <c r="G163" s="1401"/>
      <c r="H163" s="221"/>
      <c r="I163" s="221"/>
      <c r="J163" s="221"/>
    </row>
    <row r="164" spans="2:10" ht="13.5" thickBot="1">
      <c r="B164" s="1372">
        <f t="shared" si="2"/>
        <v>45533</v>
      </c>
      <c r="C164" s="765">
        <f>'9.7_DF_Overview'!J162</f>
        <v>0</v>
      </c>
      <c r="D164" s="1399"/>
      <c r="E164" s="1399"/>
      <c r="F164" s="1399"/>
      <c r="G164" s="1401"/>
      <c r="H164" s="221"/>
      <c r="I164" s="221"/>
      <c r="J164" s="221"/>
    </row>
    <row r="165" spans="2:10" ht="13.5" thickBot="1">
      <c r="B165" s="1372">
        <f t="shared" si="2"/>
        <v>45534</v>
      </c>
      <c r="C165" s="765">
        <f>'9.7_DF_Overview'!J163</f>
        <v>0</v>
      </c>
      <c r="D165" s="1399"/>
      <c r="E165" s="1399"/>
      <c r="F165" s="1399"/>
      <c r="G165" s="1401"/>
      <c r="H165" s="221"/>
      <c r="I165" s="221"/>
      <c r="J165" s="221"/>
    </row>
    <row r="166" spans="2:10" ht="13.5" thickBot="1">
      <c r="B166" s="1372">
        <f t="shared" si="2"/>
        <v>45535</v>
      </c>
      <c r="C166" s="765">
        <f>'9.7_DF_Overview'!J164</f>
        <v>0</v>
      </c>
      <c r="D166" s="1399"/>
      <c r="E166" s="1399"/>
      <c r="F166" s="1399"/>
      <c r="G166" s="1401"/>
      <c r="H166" s="221"/>
      <c r="I166" s="221"/>
      <c r="J166" s="221"/>
    </row>
    <row r="167" spans="2:10" ht="13.5" thickBot="1">
      <c r="B167" s="1372">
        <f t="shared" si="2"/>
        <v>45536</v>
      </c>
      <c r="C167" s="765">
        <f>'9.7_DF_Overview'!J165</f>
        <v>0</v>
      </c>
      <c r="D167" s="1399"/>
      <c r="E167" s="1399"/>
      <c r="F167" s="1399"/>
      <c r="G167" s="1401"/>
      <c r="H167" s="221"/>
      <c r="I167" s="221"/>
      <c r="J167" s="221"/>
    </row>
    <row r="168" spans="2:10" ht="13.5" thickBot="1">
      <c r="B168" s="1372">
        <f t="shared" si="2"/>
        <v>45537</v>
      </c>
      <c r="C168" s="765">
        <f>'9.7_DF_Overview'!J166</f>
        <v>0</v>
      </c>
      <c r="D168" s="1399"/>
      <c r="E168" s="1399"/>
      <c r="F168" s="1399"/>
      <c r="G168" s="1401"/>
      <c r="H168" s="221"/>
      <c r="I168" s="221"/>
      <c r="J168" s="221"/>
    </row>
    <row r="169" spans="2:10" ht="13.5" thickBot="1">
      <c r="B169" s="1372">
        <f t="shared" si="2"/>
        <v>45538</v>
      </c>
      <c r="C169" s="765">
        <f>'9.7_DF_Overview'!J167</f>
        <v>0</v>
      </c>
      <c r="D169" s="1399"/>
      <c r="E169" s="1399"/>
      <c r="F169" s="1399"/>
      <c r="G169" s="1401"/>
      <c r="H169" s="221"/>
      <c r="I169" s="221"/>
      <c r="J169" s="221"/>
    </row>
    <row r="170" spans="2:10" ht="13.5" thickBot="1">
      <c r="B170" s="1372">
        <f t="shared" si="2"/>
        <v>45539</v>
      </c>
      <c r="C170" s="765">
        <f>'9.7_DF_Overview'!J168</f>
        <v>0</v>
      </c>
      <c r="D170" s="1399"/>
      <c r="E170" s="1399"/>
      <c r="F170" s="1399"/>
      <c r="G170" s="1401"/>
      <c r="H170" s="221"/>
      <c r="I170" s="221"/>
      <c r="J170" s="221"/>
    </row>
    <row r="171" spans="2:10" ht="13.5" thickBot="1">
      <c r="B171" s="1372">
        <f t="shared" si="2"/>
        <v>45540</v>
      </c>
      <c r="C171" s="765">
        <f>'9.7_DF_Overview'!J169</f>
        <v>0</v>
      </c>
      <c r="D171" s="1399"/>
      <c r="E171" s="1399"/>
      <c r="F171" s="1399"/>
      <c r="G171" s="1401"/>
      <c r="H171" s="221"/>
      <c r="I171" s="221"/>
      <c r="J171" s="221"/>
    </row>
    <row r="172" spans="2:10" ht="13.5" thickBot="1">
      <c r="B172" s="1372">
        <f t="shared" si="2"/>
        <v>45541</v>
      </c>
      <c r="C172" s="765">
        <f>'9.7_DF_Overview'!J170</f>
        <v>0</v>
      </c>
      <c r="D172" s="1399"/>
      <c r="E172" s="1399"/>
      <c r="F172" s="1399"/>
      <c r="G172" s="1401"/>
      <c r="H172" s="221"/>
      <c r="I172" s="221"/>
      <c r="J172" s="221"/>
    </row>
    <row r="173" spans="2:10" ht="13.5" thickBot="1">
      <c r="B173" s="1372">
        <f t="shared" si="2"/>
        <v>45542</v>
      </c>
      <c r="C173" s="765">
        <f>'9.7_DF_Overview'!J171</f>
        <v>0</v>
      </c>
      <c r="D173" s="1399"/>
      <c r="E173" s="1399"/>
      <c r="F173" s="1399"/>
      <c r="G173" s="1401"/>
      <c r="H173" s="221"/>
      <c r="I173" s="221"/>
      <c r="J173" s="221"/>
    </row>
    <row r="174" spans="2:10" ht="13.5" thickBot="1">
      <c r="B174" s="1372">
        <f t="shared" si="2"/>
        <v>45543</v>
      </c>
      <c r="C174" s="765">
        <f>'9.7_DF_Overview'!J172</f>
        <v>0</v>
      </c>
      <c r="D174" s="1399"/>
      <c r="E174" s="1399"/>
      <c r="F174" s="1399"/>
      <c r="G174" s="1401"/>
      <c r="H174" s="221"/>
      <c r="I174" s="221"/>
      <c r="J174" s="221"/>
    </row>
    <row r="175" spans="2:10" ht="13.5" thickBot="1">
      <c r="B175" s="1372">
        <f t="shared" si="2"/>
        <v>45544</v>
      </c>
      <c r="C175" s="765">
        <f>'9.7_DF_Overview'!J173</f>
        <v>0</v>
      </c>
      <c r="D175" s="1399"/>
      <c r="E175" s="1399"/>
      <c r="F175" s="1399"/>
      <c r="G175" s="1401"/>
      <c r="H175" s="221"/>
      <c r="I175" s="221"/>
      <c r="J175" s="221"/>
    </row>
    <row r="176" spans="2:10" ht="13.5" thickBot="1">
      <c r="B176" s="1372">
        <f t="shared" si="2"/>
        <v>45545</v>
      </c>
      <c r="C176" s="765">
        <f>'9.7_DF_Overview'!J174</f>
        <v>0</v>
      </c>
      <c r="D176" s="1399"/>
      <c r="E176" s="1399"/>
      <c r="F176" s="1399"/>
      <c r="G176" s="1401"/>
      <c r="H176" s="221"/>
      <c r="I176" s="221"/>
      <c r="J176" s="221"/>
    </row>
    <row r="177" spans="2:10" ht="13.5" thickBot="1">
      <c r="B177" s="1372">
        <f t="shared" si="2"/>
        <v>45546</v>
      </c>
      <c r="C177" s="765">
        <f>'9.7_DF_Overview'!J175</f>
        <v>0</v>
      </c>
      <c r="D177" s="1399"/>
      <c r="E177" s="1399"/>
      <c r="F177" s="1399"/>
      <c r="G177" s="1401"/>
      <c r="H177" s="221"/>
      <c r="I177" s="221"/>
      <c r="J177" s="221"/>
    </row>
    <row r="178" spans="2:10" ht="13.5" thickBot="1">
      <c r="B178" s="1372">
        <f t="shared" si="2"/>
        <v>45547</v>
      </c>
      <c r="C178" s="765">
        <f>'9.7_DF_Overview'!J176</f>
        <v>0</v>
      </c>
      <c r="D178" s="1399"/>
      <c r="E178" s="1399"/>
      <c r="F178" s="1399"/>
      <c r="G178" s="1401"/>
      <c r="H178" s="221"/>
      <c r="I178" s="221"/>
      <c r="J178" s="221"/>
    </row>
    <row r="179" spans="2:10" ht="13.5" thickBot="1">
      <c r="B179" s="1372">
        <f t="shared" si="2"/>
        <v>45548</v>
      </c>
      <c r="C179" s="765">
        <f>'9.7_DF_Overview'!J177</f>
        <v>0</v>
      </c>
      <c r="D179" s="1399"/>
      <c r="E179" s="1399"/>
      <c r="F179" s="1399"/>
      <c r="G179" s="1401"/>
      <c r="H179" s="221"/>
      <c r="I179" s="221"/>
      <c r="J179" s="221"/>
    </row>
    <row r="180" spans="2:10" ht="13.5" thickBot="1">
      <c r="B180" s="1372">
        <f t="shared" si="2"/>
        <v>45549</v>
      </c>
      <c r="C180" s="765">
        <f>'9.7_DF_Overview'!J178</f>
        <v>0</v>
      </c>
      <c r="D180" s="1399"/>
      <c r="E180" s="1399"/>
      <c r="F180" s="1399"/>
      <c r="G180" s="1401"/>
      <c r="H180" s="221"/>
      <c r="I180" s="221"/>
      <c r="J180" s="221"/>
    </row>
    <row r="181" spans="2:10" ht="13.5" thickBot="1">
      <c r="B181" s="1372">
        <f t="shared" si="2"/>
        <v>45550</v>
      </c>
      <c r="C181" s="765">
        <f>'9.7_DF_Overview'!J179</f>
        <v>0</v>
      </c>
      <c r="D181" s="1399"/>
      <c r="E181" s="1399"/>
      <c r="F181" s="1399"/>
      <c r="G181" s="1401"/>
      <c r="H181" s="221"/>
      <c r="I181" s="221"/>
      <c r="J181" s="221"/>
    </row>
    <row r="182" spans="2:10" ht="13.5" thickBot="1">
      <c r="B182" s="1372">
        <f t="shared" si="2"/>
        <v>45551</v>
      </c>
      <c r="C182" s="765">
        <f>'9.7_DF_Overview'!J180</f>
        <v>0</v>
      </c>
      <c r="D182" s="1399"/>
      <c r="E182" s="1399"/>
      <c r="F182" s="1399"/>
      <c r="G182" s="1401"/>
      <c r="H182" s="221"/>
      <c r="I182" s="221"/>
      <c r="J182" s="221"/>
    </row>
    <row r="183" spans="2:10" ht="13.5" thickBot="1">
      <c r="B183" s="1372">
        <f t="shared" si="2"/>
        <v>45552</v>
      </c>
      <c r="C183" s="765">
        <f>'9.7_DF_Overview'!J181</f>
        <v>0</v>
      </c>
      <c r="D183" s="1399"/>
      <c r="E183" s="1399"/>
      <c r="F183" s="1399"/>
      <c r="G183" s="1401"/>
      <c r="H183" s="221"/>
      <c r="I183" s="221"/>
      <c r="J183" s="221"/>
    </row>
    <row r="184" spans="2:10" ht="13.5" thickBot="1">
      <c r="B184" s="1372">
        <f t="shared" si="2"/>
        <v>45553</v>
      </c>
      <c r="C184" s="765">
        <f>'9.7_DF_Overview'!J182</f>
        <v>0</v>
      </c>
      <c r="D184" s="1399"/>
      <c r="E184" s="1399"/>
      <c r="F184" s="1399"/>
      <c r="G184" s="1401"/>
      <c r="H184" s="221"/>
      <c r="I184" s="221"/>
      <c r="J184" s="221"/>
    </row>
    <row r="185" spans="2:10" ht="13.5" thickBot="1">
      <c r="B185" s="1372">
        <f t="shared" si="2"/>
        <v>45554</v>
      </c>
      <c r="C185" s="765">
        <f>'9.7_DF_Overview'!J183</f>
        <v>0</v>
      </c>
      <c r="D185" s="1399"/>
      <c r="E185" s="1399"/>
      <c r="F185" s="1399"/>
      <c r="G185" s="1401"/>
      <c r="H185" s="221"/>
      <c r="I185" s="221"/>
      <c r="J185" s="221"/>
    </row>
    <row r="186" spans="2:10" ht="13.5" thickBot="1">
      <c r="B186" s="1372">
        <f t="shared" si="2"/>
        <v>45555</v>
      </c>
      <c r="C186" s="765">
        <f>'9.7_DF_Overview'!J184</f>
        <v>0</v>
      </c>
      <c r="D186" s="1399"/>
      <c r="E186" s="1399"/>
      <c r="F186" s="1399"/>
      <c r="G186" s="1401"/>
      <c r="H186" s="221"/>
      <c r="I186" s="221"/>
      <c r="J186" s="221"/>
    </row>
    <row r="187" spans="2:10" ht="13.5" thickBot="1">
      <c r="B187" s="1372">
        <f t="shared" si="2"/>
        <v>45556</v>
      </c>
      <c r="C187" s="765">
        <f>'9.7_DF_Overview'!J185</f>
        <v>0</v>
      </c>
      <c r="D187" s="1399"/>
      <c r="E187" s="1399"/>
      <c r="F187" s="1399"/>
      <c r="G187" s="1401"/>
      <c r="H187" s="221"/>
      <c r="I187" s="221"/>
      <c r="J187" s="221"/>
    </row>
    <row r="188" spans="2:10" ht="13.5" thickBot="1">
      <c r="B188" s="1372">
        <f t="shared" si="2"/>
        <v>45557</v>
      </c>
      <c r="C188" s="765">
        <f>'9.7_DF_Overview'!J186</f>
        <v>0</v>
      </c>
      <c r="D188" s="1399"/>
      <c r="E188" s="1399"/>
      <c r="F188" s="1399"/>
      <c r="G188" s="1401"/>
      <c r="H188" s="221"/>
      <c r="I188" s="221"/>
      <c r="J188" s="221"/>
    </row>
    <row r="189" spans="2:10" ht="13.5" thickBot="1">
      <c r="B189" s="1372">
        <f t="shared" si="2"/>
        <v>45558</v>
      </c>
      <c r="C189" s="765">
        <f>'9.7_DF_Overview'!J187</f>
        <v>0</v>
      </c>
      <c r="D189" s="1399"/>
      <c r="E189" s="1399"/>
      <c r="F189" s="1399"/>
      <c r="G189" s="1401"/>
      <c r="H189" s="221"/>
      <c r="I189" s="221"/>
      <c r="J189" s="221"/>
    </row>
    <row r="190" spans="2:10" ht="13.5" thickBot="1">
      <c r="B190" s="1372">
        <f t="shared" si="2"/>
        <v>45559</v>
      </c>
      <c r="C190" s="765">
        <f>'9.7_DF_Overview'!J188</f>
        <v>0</v>
      </c>
      <c r="D190" s="1399"/>
      <c r="E190" s="1399"/>
      <c r="F190" s="1399"/>
      <c r="G190" s="1401"/>
      <c r="H190" s="221"/>
      <c r="I190" s="221"/>
      <c r="J190" s="221"/>
    </row>
    <row r="191" spans="2:10" ht="13.5" thickBot="1">
      <c r="B191" s="1372">
        <f t="shared" si="2"/>
        <v>45560</v>
      </c>
      <c r="C191" s="765">
        <f>'9.7_DF_Overview'!J189</f>
        <v>0</v>
      </c>
      <c r="D191" s="1399"/>
      <c r="E191" s="1399"/>
      <c r="F191" s="1399"/>
      <c r="G191" s="1401"/>
      <c r="H191" s="221"/>
      <c r="I191" s="221"/>
      <c r="J191" s="221"/>
    </row>
    <row r="192" spans="2:10" ht="13.5" thickBot="1">
      <c r="B192" s="1372">
        <f t="shared" si="2"/>
        <v>45561</v>
      </c>
      <c r="C192" s="765">
        <f>'9.7_DF_Overview'!J190</f>
        <v>0</v>
      </c>
      <c r="D192" s="1399"/>
      <c r="E192" s="1399"/>
      <c r="F192" s="1399"/>
      <c r="G192" s="1401"/>
      <c r="H192" s="221"/>
      <c r="I192" s="221"/>
      <c r="J192" s="221"/>
    </row>
    <row r="193" spans="2:10" ht="13.5" thickBot="1">
      <c r="B193" s="1372">
        <f t="shared" si="2"/>
        <v>45562</v>
      </c>
      <c r="C193" s="765">
        <f>'9.7_DF_Overview'!J191</f>
        <v>0</v>
      </c>
      <c r="D193" s="1399"/>
      <c r="E193" s="1399"/>
      <c r="F193" s="1399"/>
      <c r="G193" s="1401"/>
      <c r="H193" s="221"/>
      <c r="I193" s="221"/>
      <c r="J193" s="221"/>
    </row>
    <row r="194" spans="2:10" ht="13.5" thickBot="1">
      <c r="B194" s="1372">
        <f t="shared" si="2"/>
        <v>45563</v>
      </c>
      <c r="C194" s="765">
        <f>'9.7_DF_Overview'!J192</f>
        <v>0</v>
      </c>
      <c r="D194" s="1399"/>
      <c r="E194" s="1399"/>
      <c r="F194" s="1399"/>
      <c r="G194" s="1401"/>
      <c r="H194" s="221"/>
      <c r="I194" s="221"/>
      <c r="J194" s="221"/>
    </row>
    <row r="195" spans="2:10" ht="13.5" thickBot="1">
      <c r="B195" s="1372">
        <f t="shared" si="2"/>
        <v>45564</v>
      </c>
      <c r="C195" s="765">
        <f>'9.7_DF_Overview'!J193</f>
        <v>0</v>
      </c>
      <c r="D195" s="1399"/>
      <c r="E195" s="1399"/>
      <c r="F195" s="1399"/>
      <c r="G195" s="1401"/>
      <c r="H195" s="221"/>
      <c r="I195" s="221"/>
      <c r="J195" s="221"/>
    </row>
    <row r="196" spans="2:10" ht="13.5" thickBot="1">
      <c r="B196" s="1372">
        <f t="shared" si="2"/>
        <v>45565</v>
      </c>
      <c r="C196" s="765">
        <f>'9.7_DF_Overview'!J194</f>
        <v>0</v>
      </c>
      <c r="D196" s="1399"/>
      <c r="E196" s="1399"/>
      <c r="F196" s="1399"/>
      <c r="G196" s="1401"/>
      <c r="H196" s="221"/>
      <c r="I196" s="221"/>
      <c r="J196" s="221"/>
    </row>
    <row r="197" spans="2:10" ht="13.5" thickBot="1">
      <c r="B197" s="1372">
        <f t="shared" si="2"/>
        <v>45566</v>
      </c>
      <c r="C197" s="765">
        <f>'9.7_DF_Overview'!J195</f>
        <v>0</v>
      </c>
      <c r="D197" s="1399"/>
      <c r="E197" s="1399"/>
      <c r="F197" s="1399"/>
      <c r="G197" s="1401"/>
      <c r="H197" s="221"/>
      <c r="I197" s="221"/>
      <c r="J197" s="221"/>
    </row>
    <row r="198" spans="2:10" ht="13.5" thickBot="1">
      <c r="B198" s="1372">
        <f t="shared" si="2"/>
        <v>45567</v>
      </c>
      <c r="C198" s="765">
        <f>'9.7_DF_Overview'!J196</f>
        <v>0</v>
      </c>
      <c r="D198" s="1399"/>
      <c r="E198" s="1399"/>
      <c r="F198" s="1399"/>
      <c r="G198" s="1401"/>
      <c r="H198" s="221"/>
      <c r="I198" s="221"/>
      <c r="J198" s="221"/>
    </row>
    <row r="199" spans="2:10" ht="13.5" thickBot="1">
      <c r="B199" s="1372">
        <f t="shared" si="2"/>
        <v>45568</v>
      </c>
      <c r="C199" s="765">
        <f>'9.7_DF_Overview'!J197</f>
        <v>0</v>
      </c>
      <c r="D199" s="1399"/>
      <c r="E199" s="1399"/>
      <c r="F199" s="1399"/>
      <c r="G199" s="1401"/>
      <c r="H199" s="221"/>
      <c r="I199" s="221"/>
      <c r="J199" s="221"/>
    </row>
    <row r="200" spans="2:10" ht="13.5" thickBot="1">
      <c r="B200" s="1372">
        <f t="shared" si="2"/>
        <v>45569</v>
      </c>
      <c r="C200" s="765">
        <f>'9.7_DF_Overview'!J198</f>
        <v>0</v>
      </c>
      <c r="D200" s="1399"/>
      <c r="E200" s="1399"/>
      <c r="F200" s="1399"/>
      <c r="G200" s="1401"/>
      <c r="H200" s="221"/>
      <c r="I200" s="221"/>
      <c r="J200" s="221"/>
    </row>
    <row r="201" spans="2:10" ht="13.5" thickBot="1">
      <c r="B201" s="1372">
        <f t="shared" si="2"/>
        <v>45570</v>
      </c>
      <c r="C201" s="765">
        <f>'9.7_DF_Overview'!J199</f>
        <v>0</v>
      </c>
      <c r="D201" s="1399"/>
      <c r="E201" s="1399"/>
      <c r="F201" s="1399"/>
      <c r="G201" s="1401"/>
      <c r="H201" s="221"/>
      <c r="I201" s="221"/>
      <c r="J201" s="221"/>
    </row>
    <row r="202" spans="2:10" ht="13.5" thickBot="1">
      <c r="B202" s="1372">
        <f t="shared" si="2"/>
        <v>45571</v>
      </c>
      <c r="C202" s="765">
        <f>'9.7_DF_Overview'!J200</f>
        <v>0</v>
      </c>
      <c r="D202" s="1399"/>
      <c r="E202" s="1399"/>
      <c r="F202" s="1399"/>
      <c r="G202" s="1401"/>
      <c r="H202" s="221"/>
      <c r="I202" s="221"/>
      <c r="J202" s="221"/>
    </row>
    <row r="203" spans="2:10" ht="13.5" thickBot="1">
      <c r="B203" s="1372">
        <f t="shared" si="2"/>
        <v>45572</v>
      </c>
      <c r="C203" s="765">
        <f>'9.7_DF_Overview'!J201</f>
        <v>0</v>
      </c>
      <c r="D203" s="1399"/>
      <c r="E203" s="1399"/>
      <c r="F203" s="1399"/>
      <c r="G203" s="1401"/>
      <c r="H203" s="221"/>
      <c r="I203" s="221"/>
      <c r="J203" s="221"/>
    </row>
    <row r="204" spans="2:10" ht="13.5" thickBot="1">
      <c r="B204" s="1372">
        <f t="shared" si="2"/>
        <v>45573</v>
      </c>
      <c r="C204" s="765">
        <f>'9.7_DF_Overview'!J202</f>
        <v>0</v>
      </c>
      <c r="D204" s="1399"/>
      <c r="E204" s="1399"/>
      <c r="F204" s="1399"/>
      <c r="G204" s="1401"/>
      <c r="H204" s="221"/>
      <c r="I204" s="221"/>
      <c r="J204" s="221"/>
    </row>
    <row r="205" spans="2:10" ht="13.5" thickBot="1">
      <c r="B205" s="1372">
        <f t="shared" si="2"/>
        <v>45574</v>
      </c>
      <c r="C205" s="765">
        <f>'9.7_DF_Overview'!J203</f>
        <v>0</v>
      </c>
      <c r="D205" s="1399"/>
      <c r="E205" s="1399"/>
      <c r="F205" s="1399"/>
      <c r="G205" s="1401"/>
      <c r="H205" s="221"/>
      <c r="I205" s="221"/>
      <c r="J205" s="221"/>
    </row>
    <row r="206" spans="2:10" ht="13.5" thickBot="1">
      <c r="B206" s="1372">
        <f t="shared" si="2"/>
        <v>45575</v>
      </c>
      <c r="C206" s="765">
        <f>'9.7_DF_Overview'!J204</f>
        <v>0</v>
      </c>
      <c r="D206" s="1399"/>
      <c r="E206" s="1399"/>
      <c r="F206" s="1399"/>
      <c r="G206" s="1401"/>
      <c r="H206" s="221"/>
      <c r="I206" s="221"/>
      <c r="J206" s="221"/>
    </row>
    <row r="207" spans="2:10" ht="13.5" thickBot="1">
      <c r="B207" s="1372">
        <f t="shared" ref="B207:B270" si="3">B206+1</f>
        <v>45576</v>
      </c>
      <c r="C207" s="765">
        <f>'9.7_DF_Overview'!J205</f>
        <v>0</v>
      </c>
      <c r="D207" s="1399"/>
      <c r="E207" s="1399"/>
      <c r="F207" s="1399"/>
      <c r="G207" s="1401"/>
      <c r="H207" s="221"/>
      <c r="I207" s="221"/>
      <c r="J207" s="221"/>
    </row>
    <row r="208" spans="2:10" ht="13.5" thickBot="1">
      <c r="B208" s="1372">
        <f t="shared" si="3"/>
        <v>45577</v>
      </c>
      <c r="C208" s="765">
        <f>'9.7_DF_Overview'!J206</f>
        <v>0</v>
      </c>
      <c r="D208" s="1399"/>
      <c r="E208" s="1399"/>
      <c r="F208" s="1399"/>
      <c r="G208" s="1401"/>
      <c r="H208" s="221"/>
      <c r="I208" s="221"/>
      <c r="J208" s="221"/>
    </row>
    <row r="209" spans="2:10" ht="13.5" thickBot="1">
      <c r="B209" s="1372">
        <f t="shared" si="3"/>
        <v>45578</v>
      </c>
      <c r="C209" s="765">
        <f>'9.7_DF_Overview'!J207</f>
        <v>0</v>
      </c>
      <c r="D209" s="1399"/>
      <c r="E209" s="1399"/>
      <c r="F209" s="1399"/>
      <c r="G209" s="1401"/>
      <c r="H209" s="221"/>
      <c r="I209" s="221"/>
      <c r="J209" s="221"/>
    </row>
    <row r="210" spans="2:10" ht="13.5" thickBot="1">
      <c r="B210" s="1372">
        <f t="shared" si="3"/>
        <v>45579</v>
      </c>
      <c r="C210" s="765">
        <f>'9.7_DF_Overview'!J208</f>
        <v>0</v>
      </c>
      <c r="D210" s="1399"/>
      <c r="E210" s="1399"/>
      <c r="F210" s="1399"/>
      <c r="G210" s="1401"/>
      <c r="H210" s="221"/>
      <c r="I210" s="221"/>
      <c r="J210" s="221"/>
    </row>
    <row r="211" spans="2:10" ht="13.5" thickBot="1">
      <c r="B211" s="1372">
        <f t="shared" si="3"/>
        <v>45580</v>
      </c>
      <c r="C211" s="765">
        <f>'9.7_DF_Overview'!J209</f>
        <v>0</v>
      </c>
      <c r="D211" s="1399"/>
      <c r="E211" s="1399"/>
      <c r="F211" s="1399"/>
      <c r="G211" s="1401"/>
      <c r="H211" s="221"/>
      <c r="I211" s="221"/>
      <c r="J211" s="221"/>
    </row>
    <row r="212" spans="2:10" ht="13.5" thickBot="1">
      <c r="B212" s="1372">
        <f t="shared" si="3"/>
        <v>45581</v>
      </c>
      <c r="C212" s="765">
        <f>'9.7_DF_Overview'!J210</f>
        <v>0</v>
      </c>
      <c r="D212" s="1399"/>
      <c r="E212" s="1399"/>
      <c r="F212" s="1399"/>
      <c r="G212" s="1401"/>
      <c r="H212" s="221"/>
      <c r="I212" s="221"/>
      <c r="J212" s="221"/>
    </row>
    <row r="213" spans="2:10" ht="13.5" thickBot="1">
      <c r="B213" s="1372">
        <f t="shared" si="3"/>
        <v>45582</v>
      </c>
      <c r="C213" s="765">
        <f>'9.7_DF_Overview'!J211</f>
        <v>0</v>
      </c>
      <c r="D213" s="1399"/>
      <c r="E213" s="1399"/>
      <c r="F213" s="1399"/>
      <c r="G213" s="1401"/>
      <c r="H213" s="221"/>
      <c r="I213" s="221"/>
      <c r="J213" s="221"/>
    </row>
    <row r="214" spans="2:10" ht="13.5" thickBot="1">
      <c r="B214" s="1372">
        <f t="shared" si="3"/>
        <v>45583</v>
      </c>
      <c r="C214" s="765">
        <f>'9.7_DF_Overview'!J212</f>
        <v>0</v>
      </c>
      <c r="D214" s="1399"/>
      <c r="E214" s="1399"/>
      <c r="F214" s="1399"/>
      <c r="G214" s="1401"/>
      <c r="H214" s="221"/>
      <c r="I214" s="221"/>
      <c r="J214" s="221"/>
    </row>
    <row r="215" spans="2:10" ht="13.5" thickBot="1">
      <c r="B215" s="1372">
        <f t="shared" si="3"/>
        <v>45584</v>
      </c>
      <c r="C215" s="765">
        <f>'9.7_DF_Overview'!J213</f>
        <v>0</v>
      </c>
      <c r="D215" s="1399"/>
      <c r="E215" s="1399"/>
      <c r="F215" s="1399"/>
      <c r="G215" s="1401"/>
      <c r="H215" s="221"/>
      <c r="I215" s="221"/>
      <c r="J215" s="221"/>
    </row>
    <row r="216" spans="2:10" ht="13.5" thickBot="1">
      <c r="B216" s="1372">
        <f t="shared" si="3"/>
        <v>45585</v>
      </c>
      <c r="C216" s="765">
        <f>'9.7_DF_Overview'!J214</f>
        <v>0</v>
      </c>
      <c r="D216" s="1399"/>
      <c r="E216" s="1399"/>
      <c r="F216" s="1399"/>
      <c r="G216" s="1401"/>
      <c r="H216" s="221"/>
      <c r="I216" s="221"/>
      <c r="J216" s="221"/>
    </row>
    <row r="217" spans="2:10" ht="13.5" thickBot="1">
      <c r="B217" s="1372">
        <f t="shared" si="3"/>
        <v>45586</v>
      </c>
      <c r="C217" s="765">
        <f>'9.7_DF_Overview'!J215</f>
        <v>0</v>
      </c>
      <c r="D217" s="1399"/>
      <c r="E217" s="1399"/>
      <c r="F217" s="1399"/>
      <c r="G217" s="1401"/>
      <c r="H217" s="221"/>
      <c r="I217" s="221"/>
      <c r="J217" s="221"/>
    </row>
    <row r="218" spans="2:10" ht="13.5" thickBot="1">
      <c r="B218" s="1372">
        <f t="shared" si="3"/>
        <v>45587</v>
      </c>
      <c r="C218" s="765">
        <f>'9.7_DF_Overview'!J216</f>
        <v>0</v>
      </c>
      <c r="D218" s="1399"/>
      <c r="E218" s="1399"/>
      <c r="F218" s="1399"/>
      <c r="G218" s="1401"/>
      <c r="H218" s="221"/>
      <c r="I218" s="221"/>
      <c r="J218" s="221"/>
    </row>
    <row r="219" spans="2:10" ht="13.5" thickBot="1">
      <c r="B219" s="1372">
        <f t="shared" si="3"/>
        <v>45588</v>
      </c>
      <c r="C219" s="765">
        <f>'9.7_DF_Overview'!J217</f>
        <v>0</v>
      </c>
      <c r="D219" s="1399"/>
      <c r="E219" s="1399"/>
      <c r="F219" s="1399"/>
      <c r="G219" s="1401"/>
      <c r="H219" s="221"/>
      <c r="I219" s="221"/>
      <c r="J219" s="221"/>
    </row>
    <row r="220" spans="2:10" ht="13.5" thickBot="1">
      <c r="B220" s="1372">
        <f t="shared" si="3"/>
        <v>45589</v>
      </c>
      <c r="C220" s="765">
        <f>'9.7_DF_Overview'!J218</f>
        <v>0</v>
      </c>
      <c r="D220" s="1399"/>
      <c r="E220" s="1399"/>
      <c r="F220" s="1399"/>
      <c r="G220" s="1401"/>
      <c r="H220" s="221"/>
      <c r="I220" s="221"/>
      <c r="J220" s="221"/>
    </row>
    <row r="221" spans="2:10" ht="13.5" thickBot="1">
      <c r="B221" s="1372">
        <f t="shared" si="3"/>
        <v>45590</v>
      </c>
      <c r="C221" s="765">
        <f>'9.7_DF_Overview'!J219</f>
        <v>0</v>
      </c>
      <c r="D221" s="1399"/>
      <c r="E221" s="1399"/>
      <c r="F221" s="1399"/>
      <c r="G221" s="1401"/>
      <c r="H221" s="221"/>
      <c r="I221" s="221"/>
      <c r="J221" s="221"/>
    </row>
    <row r="222" spans="2:10" ht="13.5" thickBot="1">
      <c r="B222" s="1372">
        <f t="shared" si="3"/>
        <v>45591</v>
      </c>
      <c r="C222" s="765">
        <f>'9.7_DF_Overview'!J220</f>
        <v>0</v>
      </c>
      <c r="D222" s="1399"/>
      <c r="E222" s="1399"/>
      <c r="F222" s="1399"/>
      <c r="G222" s="1401"/>
      <c r="H222" s="221"/>
      <c r="I222" s="221"/>
      <c r="J222" s="221"/>
    </row>
    <row r="223" spans="2:10" ht="13.5" thickBot="1">
      <c r="B223" s="1372">
        <f t="shared" si="3"/>
        <v>45592</v>
      </c>
      <c r="C223" s="765">
        <f>'9.7_DF_Overview'!J221</f>
        <v>0</v>
      </c>
      <c r="D223" s="1399"/>
      <c r="E223" s="1399"/>
      <c r="F223" s="1399"/>
      <c r="G223" s="1401"/>
      <c r="H223" s="221"/>
      <c r="I223" s="221"/>
      <c r="J223" s="221"/>
    </row>
    <row r="224" spans="2:10" ht="13.5" thickBot="1">
      <c r="B224" s="1372">
        <f t="shared" si="3"/>
        <v>45593</v>
      </c>
      <c r="C224" s="765">
        <f>'9.7_DF_Overview'!J222</f>
        <v>0</v>
      </c>
      <c r="D224" s="1399"/>
      <c r="E224" s="1399"/>
      <c r="F224" s="1399"/>
      <c r="G224" s="1401"/>
      <c r="H224" s="221"/>
      <c r="I224" s="221"/>
      <c r="J224" s="221"/>
    </row>
    <row r="225" spans="2:10" ht="13.5" thickBot="1">
      <c r="B225" s="1372">
        <f t="shared" si="3"/>
        <v>45594</v>
      </c>
      <c r="C225" s="765">
        <f>'9.7_DF_Overview'!J223</f>
        <v>0</v>
      </c>
      <c r="D225" s="1399"/>
      <c r="E225" s="1399"/>
      <c r="F225" s="1399"/>
      <c r="G225" s="1401"/>
      <c r="H225" s="221"/>
      <c r="I225" s="221"/>
      <c r="J225" s="221"/>
    </row>
    <row r="226" spans="2:10" ht="13.5" thickBot="1">
      <c r="B226" s="1372">
        <f t="shared" si="3"/>
        <v>45595</v>
      </c>
      <c r="C226" s="765">
        <f>'9.7_DF_Overview'!J224</f>
        <v>0</v>
      </c>
      <c r="D226" s="1399"/>
      <c r="E226" s="1399"/>
      <c r="F226" s="1399"/>
      <c r="G226" s="1401"/>
      <c r="H226" s="221"/>
      <c r="I226" s="221"/>
      <c r="J226" s="221"/>
    </row>
    <row r="227" spans="2:10" ht="13.5" thickBot="1">
      <c r="B227" s="1372">
        <f t="shared" si="3"/>
        <v>45596</v>
      </c>
      <c r="C227" s="765">
        <f>'9.7_DF_Overview'!J225</f>
        <v>0</v>
      </c>
      <c r="D227" s="1399"/>
      <c r="E227" s="1399"/>
      <c r="F227" s="1399"/>
      <c r="G227" s="1401"/>
      <c r="H227" s="221"/>
      <c r="I227" s="221"/>
      <c r="J227" s="221"/>
    </row>
    <row r="228" spans="2:10" ht="13.5" thickBot="1">
      <c r="B228" s="1372">
        <f t="shared" si="3"/>
        <v>45597</v>
      </c>
      <c r="C228" s="765">
        <f>'9.7_DF_Overview'!J226</f>
        <v>0</v>
      </c>
      <c r="D228" s="1399"/>
      <c r="E228" s="1399"/>
      <c r="F228" s="1399"/>
      <c r="G228" s="1401"/>
      <c r="H228" s="221"/>
      <c r="I228" s="221"/>
      <c r="J228" s="221"/>
    </row>
    <row r="229" spans="2:10" ht="13.5" thickBot="1">
      <c r="B229" s="1372">
        <f t="shared" si="3"/>
        <v>45598</v>
      </c>
      <c r="C229" s="765">
        <f>'9.7_DF_Overview'!J227</f>
        <v>0</v>
      </c>
      <c r="D229" s="1399"/>
      <c r="E229" s="1399"/>
      <c r="F229" s="1399"/>
      <c r="G229" s="1401"/>
      <c r="H229" s="221"/>
      <c r="I229" s="221"/>
      <c r="J229" s="221"/>
    </row>
    <row r="230" spans="2:10" ht="13.5" thickBot="1">
      <c r="B230" s="1372">
        <f t="shared" si="3"/>
        <v>45599</v>
      </c>
      <c r="C230" s="765">
        <f>'9.7_DF_Overview'!J228</f>
        <v>0</v>
      </c>
      <c r="D230" s="1399"/>
      <c r="E230" s="1399"/>
      <c r="F230" s="1399"/>
      <c r="G230" s="1401"/>
      <c r="H230" s="221"/>
      <c r="I230" s="221"/>
      <c r="J230" s="221"/>
    </row>
    <row r="231" spans="2:10" ht="13.5" thickBot="1">
      <c r="B231" s="1372">
        <f t="shared" si="3"/>
        <v>45600</v>
      </c>
      <c r="C231" s="765">
        <f>'9.7_DF_Overview'!J229</f>
        <v>0</v>
      </c>
      <c r="D231" s="1399"/>
      <c r="E231" s="1399"/>
      <c r="F231" s="1399"/>
      <c r="G231" s="1401"/>
      <c r="H231" s="221"/>
      <c r="I231" s="221"/>
      <c r="J231" s="221"/>
    </row>
    <row r="232" spans="2:10" ht="13.5" thickBot="1">
      <c r="B232" s="1372">
        <f t="shared" si="3"/>
        <v>45601</v>
      </c>
      <c r="C232" s="765">
        <f>'9.7_DF_Overview'!J230</f>
        <v>0</v>
      </c>
      <c r="D232" s="1399"/>
      <c r="E232" s="1399"/>
      <c r="F232" s="1399"/>
      <c r="G232" s="1401"/>
      <c r="H232" s="221"/>
      <c r="I232" s="221"/>
      <c r="J232" s="221"/>
    </row>
    <row r="233" spans="2:10" ht="13.5" thickBot="1">
      <c r="B233" s="1372">
        <f t="shared" si="3"/>
        <v>45602</v>
      </c>
      <c r="C233" s="765">
        <f>'9.7_DF_Overview'!J231</f>
        <v>0</v>
      </c>
      <c r="D233" s="1399"/>
      <c r="E233" s="1399"/>
      <c r="F233" s="1399"/>
      <c r="G233" s="1401"/>
      <c r="H233" s="221"/>
      <c r="I233" s="221"/>
      <c r="J233" s="221"/>
    </row>
    <row r="234" spans="2:10" ht="13.5" thickBot="1">
      <c r="B234" s="1372">
        <f t="shared" si="3"/>
        <v>45603</v>
      </c>
      <c r="C234" s="765">
        <f>'9.7_DF_Overview'!J232</f>
        <v>0</v>
      </c>
      <c r="D234" s="1399"/>
      <c r="E234" s="1399"/>
      <c r="F234" s="1399"/>
      <c r="G234" s="1401"/>
      <c r="H234" s="221"/>
      <c r="I234" s="221"/>
      <c r="J234" s="221"/>
    </row>
    <row r="235" spans="2:10" ht="13.5" thickBot="1">
      <c r="B235" s="1372">
        <f t="shared" si="3"/>
        <v>45604</v>
      </c>
      <c r="C235" s="765">
        <f>'9.7_DF_Overview'!J233</f>
        <v>0</v>
      </c>
      <c r="D235" s="1399"/>
      <c r="E235" s="1399"/>
      <c r="F235" s="1399"/>
      <c r="G235" s="1401"/>
      <c r="H235" s="221"/>
      <c r="I235" s="221"/>
      <c r="J235" s="221"/>
    </row>
    <row r="236" spans="2:10" ht="13.5" thickBot="1">
      <c r="B236" s="1372">
        <f t="shared" si="3"/>
        <v>45605</v>
      </c>
      <c r="C236" s="765">
        <f>'9.7_DF_Overview'!J234</f>
        <v>0</v>
      </c>
      <c r="D236" s="1399"/>
      <c r="E236" s="1399"/>
      <c r="F236" s="1399"/>
      <c r="G236" s="1401"/>
      <c r="H236" s="221"/>
      <c r="I236" s="221"/>
      <c r="J236" s="221"/>
    </row>
    <row r="237" spans="2:10" ht="13.5" thickBot="1">
      <c r="B237" s="1372">
        <f t="shared" si="3"/>
        <v>45606</v>
      </c>
      <c r="C237" s="765">
        <f>'9.7_DF_Overview'!J235</f>
        <v>0</v>
      </c>
      <c r="D237" s="1399"/>
      <c r="E237" s="1399"/>
      <c r="F237" s="1399"/>
      <c r="G237" s="1401"/>
      <c r="H237" s="221"/>
      <c r="I237" s="221"/>
      <c r="J237" s="221"/>
    </row>
    <row r="238" spans="2:10" ht="13.5" thickBot="1">
      <c r="B238" s="1372">
        <f t="shared" si="3"/>
        <v>45607</v>
      </c>
      <c r="C238" s="765">
        <f>'9.7_DF_Overview'!J236</f>
        <v>0</v>
      </c>
      <c r="D238" s="1399"/>
      <c r="E238" s="1399"/>
      <c r="F238" s="1399"/>
      <c r="G238" s="1401"/>
      <c r="H238" s="221"/>
      <c r="I238" s="221"/>
      <c r="J238" s="221"/>
    </row>
    <row r="239" spans="2:10" ht="13.5" thickBot="1">
      <c r="B239" s="1372">
        <f t="shared" si="3"/>
        <v>45608</v>
      </c>
      <c r="C239" s="765">
        <f>'9.7_DF_Overview'!J237</f>
        <v>0</v>
      </c>
      <c r="D239" s="1399"/>
      <c r="E239" s="1399"/>
      <c r="F239" s="1399"/>
      <c r="G239" s="1401"/>
      <c r="H239" s="221"/>
      <c r="I239" s="221"/>
      <c r="J239" s="221"/>
    </row>
    <row r="240" spans="2:10" ht="13.5" thickBot="1">
      <c r="B240" s="1372">
        <f t="shared" si="3"/>
        <v>45609</v>
      </c>
      <c r="C240" s="765">
        <f>'9.7_DF_Overview'!J238</f>
        <v>0</v>
      </c>
      <c r="D240" s="1399"/>
      <c r="E240" s="1399"/>
      <c r="F240" s="1399"/>
      <c r="G240" s="1401"/>
      <c r="H240" s="221"/>
      <c r="I240" s="221"/>
      <c r="J240" s="221"/>
    </row>
    <row r="241" spans="2:10" ht="13.5" thickBot="1">
      <c r="B241" s="1372">
        <f t="shared" si="3"/>
        <v>45610</v>
      </c>
      <c r="C241" s="765">
        <f>'9.7_DF_Overview'!J239</f>
        <v>0</v>
      </c>
      <c r="D241" s="1399"/>
      <c r="E241" s="1399"/>
      <c r="F241" s="1399"/>
      <c r="G241" s="1401"/>
      <c r="H241" s="221"/>
      <c r="I241" s="221"/>
      <c r="J241" s="221"/>
    </row>
    <row r="242" spans="2:10" ht="13.5" thickBot="1">
      <c r="B242" s="1372">
        <f t="shared" si="3"/>
        <v>45611</v>
      </c>
      <c r="C242" s="765">
        <f>'9.7_DF_Overview'!J240</f>
        <v>0</v>
      </c>
      <c r="D242" s="1399"/>
      <c r="E242" s="1399"/>
      <c r="F242" s="1399"/>
      <c r="G242" s="1401"/>
      <c r="H242" s="221"/>
      <c r="I242" s="221"/>
      <c r="J242" s="221"/>
    </row>
    <row r="243" spans="2:10" ht="13.5" thickBot="1">
      <c r="B243" s="1372">
        <f t="shared" si="3"/>
        <v>45612</v>
      </c>
      <c r="C243" s="765">
        <f>'9.7_DF_Overview'!J241</f>
        <v>0</v>
      </c>
      <c r="D243" s="1399"/>
      <c r="E243" s="1399"/>
      <c r="F243" s="1399"/>
      <c r="G243" s="1401"/>
      <c r="H243" s="221"/>
      <c r="I243" s="221"/>
      <c r="J243" s="221"/>
    </row>
    <row r="244" spans="2:10" ht="13.5" thickBot="1">
      <c r="B244" s="1372">
        <f t="shared" si="3"/>
        <v>45613</v>
      </c>
      <c r="C244" s="765">
        <f>'9.7_DF_Overview'!J242</f>
        <v>0</v>
      </c>
      <c r="D244" s="1399"/>
      <c r="E244" s="1399"/>
      <c r="F244" s="1399"/>
      <c r="G244" s="1401"/>
      <c r="H244" s="221"/>
      <c r="I244" s="221"/>
      <c r="J244" s="221"/>
    </row>
    <row r="245" spans="2:10" ht="13.5" thickBot="1">
      <c r="B245" s="1372">
        <f t="shared" si="3"/>
        <v>45614</v>
      </c>
      <c r="C245" s="765">
        <f>'9.7_DF_Overview'!J243</f>
        <v>0</v>
      </c>
      <c r="D245" s="1399"/>
      <c r="E245" s="1399"/>
      <c r="F245" s="1399"/>
      <c r="G245" s="1401"/>
      <c r="H245" s="221"/>
      <c r="I245" s="221"/>
      <c r="J245" s="221"/>
    </row>
    <row r="246" spans="2:10" ht="13.5" thickBot="1">
      <c r="B246" s="1372">
        <f t="shared" si="3"/>
        <v>45615</v>
      </c>
      <c r="C246" s="765">
        <f>'9.7_DF_Overview'!J244</f>
        <v>0</v>
      </c>
      <c r="D246" s="1399"/>
      <c r="E246" s="1399"/>
      <c r="F246" s="1399"/>
      <c r="G246" s="1401"/>
      <c r="H246" s="221"/>
      <c r="I246" s="221"/>
      <c r="J246" s="221"/>
    </row>
    <row r="247" spans="2:10" ht="13.5" thickBot="1">
      <c r="B247" s="1372">
        <f t="shared" si="3"/>
        <v>45616</v>
      </c>
      <c r="C247" s="765">
        <f>'9.7_DF_Overview'!J245</f>
        <v>0</v>
      </c>
      <c r="D247" s="1399"/>
      <c r="E247" s="1399"/>
      <c r="F247" s="1399"/>
      <c r="G247" s="1401"/>
      <c r="H247" s="221"/>
      <c r="I247" s="221"/>
      <c r="J247" s="221"/>
    </row>
    <row r="248" spans="2:10" ht="13.5" thickBot="1">
      <c r="B248" s="1372">
        <f t="shared" si="3"/>
        <v>45617</v>
      </c>
      <c r="C248" s="765">
        <f>'9.7_DF_Overview'!J246</f>
        <v>0</v>
      </c>
      <c r="D248" s="1399"/>
      <c r="E248" s="1399"/>
      <c r="F248" s="1399"/>
      <c r="G248" s="1401"/>
      <c r="H248" s="221"/>
      <c r="I248" s="221"/>
      <c r="J248" s="221"/>
    </row>
    <row r="249" spans="2:10" ht="13.5" thickBot="1">
      <c r="B249" s="1372">
        <f t="shared" si="3"/>
        <v>45618</v>
      </c>
      <c r="C249" s="765">
        <f>'9.7_DF_Overview'!J247</f>
        <v>0</v>
      </c>
      <c r="D249" s="1399"/>
      <c r="E249" s="1399"/>
      <c r="F249" s="1399"/>
      <c r="G249" s="1401"/>
      <c r="H249" s="221"/>
      <c r="I249" s="221"/>
      <c r="J249" s="221"/>
    </row>
    <row r="250" spans="2:10" ht="13.5" thickBot="1">
      <c r="B250" s="1372">
        <f t="shared" si="3"/>
        <v>45619</v>
      </c>
      <c r="C250" s="765">
        <f>'9.7_DF_Overview'!J248</f>
        <v>0</v>
      </c>
      <c r="D250" s="1399"/>
      <c r="E250" s="1399"/>
      <c r="F250" s="1399"/>
      <c r="G250" s="1401"/>
      <c r="H250" s="221"/>
      <c r="I250" s="221"/>
      <c r="J250" s="221"/>
    </row>
    <row r="251" spans="2:10" ht="13.5" thickBot="1">
      <c r="B251" s="1372">
        <f t="shared" si="3"/>
        <v>45620</v>
      </c>
      <c r="C251" s="765">
        <f>'9.7_DF_Overview'!J249</f>
        <v>0</v>
      </c>
      <c r="D251" s="1399"/>
      <c r="E251" s="1399"/>
      <c r="F251" s="1399"/>
      <c r="G251" s="1401"/>
      <c r="H251" s="221"/>
      <c r="I251" s="221"/>
      <c r="J251" s="221"/>
    </row>
    <row r="252" spans="2:10" ht="13.5" thickBot="1">
      <c r="B252" s="1372">
        <f t="shared" si="3"/>
        <v>45621</v>
      </c>
      <c r="C252" s="765">
        <f>'9.7_DF_Overview'!J250</f>
        <v>0</v>
      </c>
      <c r="D252" s="1399"/>
      <c r="E252" s="1399"/>
      <c r="F252" s="1399"/>
      <c r="G252" s="1401"/>
      <c r="H252" s="221"/>
      <c r="I252" s="221"/>
      <c r="J252" s="221"/>
    </row>
    <row r="253" spans="2:10" ht="13.5" thickBot="1">
      <c r="B253" s="1372">
        <f t="shared" si="3"/>
        <v>45622</v>
      </c>
      <c r="C253" s="765">
        <f>'9.7_DF_Overview'!J251</f>
        <v>0</v>
      </c>
      <c r="D253" s="1399"/>
      <c r="E253" s="1399"/>
      <c r="F253" s="1399"/>
      <c r="G253" s="1401"/>
      <c r="H253" s="221"/>
      <c r="I253" s="221"/>
      <c r="J253" s="221"/>
    </row>
    <row r="254" spans="2:10" ht="13.5" thickBot="1">
      <c r="B254" s="1372">
        <f t="shared" si="3"/>
        <v>45623</v>
      </c>
      <c r="C254" s="765">
        <f>'9.7_DF_Overview'!J252</f>
        <v>0</v>
      </c>
      <c r="D254" s="1399"/>
      <c r="E254" s="1399"/>
      <c r="F254" s="1399"/>
      <c r="G254" s="1401"/>
      <c r="H254" s="221"/>
      <c r="I254" s="221"/>
      <c r="J254" s="221"/>
    </row>
    <row r="255" spans="2:10" ht="13.5" thickBot="1">
      <c r="B255" s="1372">
        <f t="shared" si="3"/>
        <v>45624</v>
      </c>
      <c r="C255" s="765">
        <f>'9.7_DF_Overview'!J253</f>
        <v>0</v>
      </c>
      <c r="D255" s="1399"/>
      <c r="E255" s="1399"/>
      <c r="F255" s="1399"/>
      <c r="G255" s="1401"/>
      <c r="H255" s="221"/>
      <c r="I255" s="221"/>
      <c r="J255" s="221"/>
    </row>
    <row r="256" spans="2:10" ht="13.5" thickBot="1">
      <c r="B256" s="1372">
        <f t="shared" si="3"/>
        <v>45625</v>
      </c>
      <c r="C256" s="765">
        <f>'9.7_DF_Overview'!J254</f>
        <v>0</v>
      </c>
      <c r="D256" s="1399"/>
      <c r="E256" s="1399"/>
      <c r="F256" s="1399"/>
      <c r="G256" s="1401"/>
      <c r="H256" s="221"/>
      <c r="I256" s="221"/>
      <c r="J256" s="221"/>
    </row>
    <row r="257" spans="2:10" ht="13.5" thickBot="1">
      <c r="B257" s="1372">
        <f t="shared" si="3"/>
        <v>45626</v>
      </c>
      <c r="C257" s="765">
        <f>'9.7_DF_Overview'!J255</f>
        <v>0</v>
      </c>
      <c r="D257" s="1399"/>
      <c r="E257" s="1399"/>
      <c r="F257" s="1399"/>
      <c r="G257" s="1401"/>
      <c r="H257" s="221"/>
      <c r="I257" s="221"/>
      <c r="J257" s="221"/>
    </row>
    <row r="258" spans="2:10" ht="13.5" thickBot="1">
      <c r="B258" s="1372">
        <f t="shared" si="3"/>
        <v>45627</v>
      </c>
      <c r="C258" s="765">
        <f>'9.7_DF_Overview'!J256</f>
        <v>0</v>
      </c>
      <c r="D258" s="1399"/>
      <c r="E258" s="1399"/>
      <c r="F258" s="1399"/>
      <c r="G258" s="1401"/>
      <c r="H258" s="221"/>
      <c r="I258" s="221"/>
      <c r="J258" s="221"/>
    </row>
    <row r="259" spans="2:10" ht="13.5" thickBot="1">
      <c r="B259" s="1372">
        <f t="shared" si="3"/>
        <v>45628</v>
      </c>
      <c r="C259" s="765">
        <f>'9.7_DF_Overview'!J257</f>
        <v>0</v>
      </c>
      <c r="D259" s="1399"/>
      <c r="E259" s="1399"/>
      <c r="F259" s="1399"/>
      <c r="G259" s="1401"/>
      <c r="H259" s="221"/>
      <c r="I259" s="221"/>
      <c r="J259" s="221"/>
    </row>
    <row r="260" spans="2:10" ht="13.5" thickBot="1">
      <c r="B260" s="1372">
        <f t="shared" si="3"/>
        <v>45629</v>
      </c>
      <c r="C260" s="765">
        <f>'9.7_DF_Overview'!J258</f>
        <v>0</v>
      </c>
      <c r="D260" s="1399"/>
      <c r="E260" s="1399"/>
      <c r="F260" s="1399"/>
      <c r="G260" s="1401"/>
      <c r="H260" s="221"/>
      <c r="I260" s="221"/>
      <c r="J260" s="221"/>
    </row>
    <row r="261" spans="2:10" ht="13.5" thickBot="1">
      <c r="B261" s="1372">
        <f t="shared" si="3"/>
        <v>45630</v>
      </c>
      <c r="C261" s="765">
        <f>'9.7_DF_Overview'!J259</f>
        <v>0</v>
      </c>
      <c r="D261" s="1399"/>
      <c r="E261" s="1399"/>
      <c r="F261" s="1399"/>
      <c r="G261" s="1401"/>
      <c r="H261" s="221"/>
      <c r="I261" s="221"/>
      <c r="J261" s="221"/>
    </row>
    <row r="262" spans="2:10" ht="13.5" thickBot="1">
      <c r="B262" s="1372">
        <f t="shared" si="3"/>
        <v>45631</v>
      </c>
      <c r="C262" s="765">
        <f>'9.7_DF_Overview'!J260</f>
        <v>0</v>
      </c>
      <c r="D262" s="1399"/>
      <c r="E262" s="1399"/>
      <c r="F262" s="1399"/>
      <c r="G262" s="1401"/>
      <c r="H262" s="221"/>
      <c r="I262" s="221"/>
      <c r="J262" s="221"/>
    </row>
    <row r="263" spans="2:10" ht="13.5" thickBot="1">
      <c r="B263" s="1372">
        <f t="shared" si="3"/>
        <v>45632</v>
      </c>
      <c r="C263" s="765">
        <f>'9.7_DF_Overview'!J261</f>
        <v>0</v>
      </c>
      <c r="D263" s="1399"/>
      <c r="E263" s="1399"/>
      <c r="F263" s="1399"/>
      <c r="G263" s="1401"/>
      <c r="H263" s="221"/>
      <c r="I263" s="221"/>
      <c r="J263" s="221"/>
    </row>
    <row r="264" spans="2:10" ht="13.5" thickBot="1">
      <c r="B264" s="1372">
        <f t="shared" si="3"/>
        <v>45633</v>
      </c>
      <c r="C264" s="765">
        <f>'9.7_DF_Overview'!J262</f>
        <v>0</v>
      </c>
      <c r="D264" s="1399"/>
      <c r="E264" s="1399"/>
      <c r="F264" s="1399"/>
      <c r="G264" s="1401"/>
      <c r="H264" s="221"/>
      <c r="I264" s="221"/>
      <c r="J264" s="221"/>
    </row>
    <row r="265" spans="2:10" ht="13.5" thickBot="1">
      <c r="B265" s="1372">
        <f t="shared" si="3"/>
        <v>45634</v>
      </c>
      <c r="C265" s="765">
        <f>'9.7_DF_Overview'!J263</f>
        <v>0</v>
      </c>
      <c r="D265" s="1399"/>
      <c r="E265" s="1399"/>
      <c r="F265" s="1399"/>
      <c r="G265" s="1401"/>
      <c r="H265" s="221"/>
      <c r="I265" s="221"/>
      <c r="J265" s="221"/>
    </row>
    <row r="266" spans="2:10" ht="13.5" thickBot="1">
      <c r="B266" s="1372">
        <f t="shared" si="3"/>
        <v>45635</v>
      </c>
      <c r="C266" s="765">
        <f>'9.7_DF_Overview'!J264</f>
        <v>0</v>
      </c>
      <c r="D266" s="1399"/>
      <c r="E266" s="1399"/>
      <c r="F266" s="1399"/>
      <c r="G266" s="1401"/>
      <c r="H266" s="221"/>
      <c r="I266" s="221"/>
      <c r="J266" s="221"/>
    </row>
    <row r="267" spans="2:10" ht="13.5" thickBot="1">
      <c r="B267" s="1372">
        <f t="shared" si="3"/>
        <v>45636</v>
      </c>
      <c r="C267" s="765">
        <f>'9.7_DF_Overview'!J265</f>
        <v>0</v>
      </c>
      <c r="D267" s="1399"/>
      <c r="E267" s="1399"/>
      <c r="F267" s="1399"/>
      <c r="G267" s="1401"/>
      <c r="H267" s="221"/>
      <c r="I267" s="221"/>
      <c r="J267" s="221"/>
    </row>
    <row r="268" spans="2:10" ht="13.5" thickBot="1">
      <c r="B268" s="1372">
        <f t="shared" si="3"/>
        <v>45637</v>
      </c>
      <c r="C268" s="765">
        <f>'9.7_DF_Overview'!J266</f>
        <v>0</v>
      </c>
      <c r="D268" s="1399"/>
      <c r="E268" s="1399"/>
      <c r="F268" s="1399"/>
      <c r="G268" s="1401"/>
      <c r="H268" s="221"/>
      <c r="I268" s="221"/>
      <c r="J268" s="221"/>
    </row>
    <row r="269" spans="2:10" ht="13.5" thickBot="1">
      <c r="B269" s="1372">
        <f t="shared" si="3"/>
        <v>45638</v>
      </c>
      <c r="C269" s="765">
        <f>'9.7_DF_Overview'!J267</f>
        <v>0</v>
      </c>
      <c r="D269" s="1399"/>
      <c r="E269" s="1399"/>
      <c r="F269" s="1399"/>
      <c r="G269" s="1401"/>
      <c r="H269" s="221"/>
      <c r="I269" s="221"/>
      <c r="J269" s="221"/>
    </row>
    <row r="270" spans="2:10" ht="13.5" thickBot="1">
      <c r="B270" s="1372">
        <f t="shared" si="3"/>
        <v>45639</v>
      </c>
      <c r="C270" s="765">
        <f>'9.7_DF_Overview'!J268</f>
        <v>0</v>
      </c>
      <c r="D270" s="1399"/>
      <c r="E270" s="1399"/>
      <c r="F270" s="1399"/>
      <c r="G270" s="1401"/>
      <c r="H270" s="221"/>
      <c r="I270" s="221"/>
      <c r="J270" s="221"/>
    </row>
    <row r="271" spans="2:10" ht="13.5" thickBot="1">
      <c r="B271" s="1372">
        <f t="shared" ref="B271:B334" si="4">B270+1</f>
        <v>45640</v>
      </c>
      <c r="C271" s="765">
        <f>'9.7_DF_Overview'!J269</f>
        <v>0</v>
      </c>
      <c r="D271" s="1399"/>
      <c r="E271" s="1399"/>
      <c r="F271" s="1399"/>
      <c r="G271" s="1401"/>
      <c r="H271" s="221"/>
      <c r="I271" s="221"/>
      <c r="J271" s="221"/>
    </row>
    <row r="272" spans="2:10" ht="13.5" thickBot="1">
      <c r="B272" s="1372">
        <f t="shared" si="4"/>
        <v>45641</v>
      </c>
      <c r="C272" s="765">
        <f>'9.7_DF_Overview'!J270</f>
        <v>0</v>
      </c>
      <c r="D272" s="1399"/>
      <c r="E272" s="1399"/>
      <c r="F272" s="1399"/>
      <c r="G272" s="1401"/>
      <c r="H272" s="221"/>
      <c r="I272" s="221"/>
      <c r="J272" s="221"/>
    </row>
    <row r="273" spans="2:10" ht="13.5" thickBot="1">
      <c r="B273" s="1372">
        <f t="shared" si="4"/>
        <v>45642</v>
      </c>
      <c r="C273" s="765">
        <f>'9.7_DF_Overview'!J271</f>
        <v>0</v>
      </c>
      <c r="D273" s="1399"/>
      <c r="E273" s="1399"/>
      <c r="F273" s="1399"/>
      <c r="G273" s="1401"/>
      <c r="H273" s="221"/>
      <c r="I273" s="221"/>
      <c r="J273" s="221"/>
    </row>
    <row r="274" spans="2:10" ht="13.5" thickBot="1">
      <c r="B274" s="1372">
        <f t="shared" si="4"/>
        <v>45643</v>
      </c>
      <c r="C274" s="765">
        <f>'9.7_DF_Overview'!J272</f>
        <v>0</v>
      </c>
      <c r="D274" s="1399"/>
      <c r="E274" s="1399"/>
      <c r="F274" s="1399"/>
      <c r="G274" s="1401"/>
      <c r="H274" s="221"/>
      <c r="I274" s="221"/>
      <c r="J274" s="221"/>
    </row>
    <row r="275" spans="2:10" ht="13.5" thickBot="1">
      <c r="B275" s="1372">
        <f t="shared" si="4"/>
        <v>45644</v>
      </c>
      <c r="C275" s="765">
        <f>'9.7_DF_Overview'!J273</f>
        <v>0</v>
      </c>
      <c r="D275" s="1399"/>
      <c r="E275" s="1399"/>
      <c r="F275" s="1399"/>
      <c r="G275" s="1401"/>
      <c r="H275" s="221"/>
      <c r="I275" s="221"/>
      <c r="J275" s="221"/>
    </row>
    <row r="276" spans="2:10" ht="13.5" thickBot="1">
      <c r="B276" s="1372">
        <f t="shared" si="4"/>
        <v>45645</v>
      </c>
      <c r="C276" s="765">
        <f>'9.7_DF_Overview'!J274</f>
        <v>0</v>
      </c>
      <c r="D276" s="1399"/>
      <c r="E276" s="1399"/>
      <c r="F276" s="1399"/>
      <c r="G276" s="1401"/>
      <c r="H276" s="221"/>
      <c r="I276" s="221"/>
      <c r="J276" s="221"/>
    </row>
    <row r="277" spans="2:10" ht="13.5" thickBot="1">
      <c r="B277" s="1372">
        <f t="shared" si="4"/>
        <v>45646</v>
      </c>
      <c r="C277" s="765">
        <f>'9.7_DF_Overview'!J275</f>
        <v>0</v>
      </c>
      <c r="D277" s="1399"/>
      <c r="E277" s="1399"/>
      <c r="F277" s="1399"/>
      <c r="G277" s="1401"/>
      <c r="H277" s="221"/>
      <c r="I277" s="221"/>
      <c r="J277" s="221"/>
    </row>
    <row r="278" spans="2:10" ht="13.5" thickBot="1">
      <c r="B278" s="1372">
        <f t="shared" si="4"/>
        <v>45647</v>
      </c>
      <c r="C278" s="765">
        <f>'9.7_DF_Overview'!J276</f>
        <v>0</v>
      </c>
      <c r="D278" s="1399"/>
      <c r="E278" s="1399"/>
      <c r="F278" s="1399"/>
      <c r="G278" s="1401"/>
      <c r="H278" s="221"/>
      <c r="I278" s="221"/>
      <c r="J278" s="221"/>
    </row>
    <row r="279" spans="2:10" ht="13.5" thickBot="1">
      <c r="B279" s="1372">
        <f t="shared" si="4"/>
        <v>45648</v>
      </c>
      <c r="C279" s="765">
        <f>'9.7_DF_Overview'!J277</f>
        <v>0</v>
      </c>
      <c r="D279" s="1399"/>
      <c r="E279" s="1399"/>
      <c r="F279" s="1399"/>
      <c r="G279" s="1401"/>
      <c r="H279" s="221"/>
      <c r="I279" s="221"/>
      <c r="J279" s="221"/>
    </row>
    <row r="280" spans="2:10" ht="13.5" thickBot="1">
      <c r="B280" s="1372">
        <f t="shared" si="4"/>
        <v>45649</v>
      </c>
      <c r="C280" s="765">
        <f>'9.7_DF_Overview'!J278</f>
        <v>0</v>
      </c>
      <c r="D280" s="1399"/>
      <c r="E280" s="1399"/>
      <c r="F280" s="1399"/>
      <c r="G280" s="1401"/>
      <c r="H280" s="221"/>
      <c r="I280" s="221"/>
      <c r="J280" s="221"/>
    </row>
    <row r="281" spans="2:10" ht="13.5" thickBot="1">
      <c r="B281" s="1372">
        <f t="shared" si="4"/>
        <v>45650</v>
      </c>
      <c r="C281" s="765">
        <f>'9.7_DF_Overview'!J279</f>
        <v>0</v>
      </c>
      <c r="D281" s="1399"/>
      <c r="E281" s="1399"/>
      <c r="F281" s="1399"/>
      <c r="G281" s="1401"/>
      <c r="H281" s="221"/>
      <c r="I281" s="221"/>
      <c r="J281" s="221"/>
    </row>
    <row r="282" spans="2:10" ht="13.5" thickBot="1">
      <c r="B282" s="1372">
        <f t="shared" si="4"/>
        <v>45651</v>
      </c>
      <c r="C282" s="765">
        <f>'9.7_DF_Overview'!J280</f>
        <v>0</v>
      </c>
      <c r="D282" s="1399"/>
      <c r="E282" s="1399"/>
      <c r="F282" s="1399"/>
      <c r="G282" s="1401"/>
      <c r="H282" s="221"/>
      <c r="I282" s="221"/>
      <c r="J282" s="221"/>
    </row>
    <row r="283" spans="2:10" ht="13.5" thickBot="1">
      <c r="B283" s="1372">
        <f t="shared" si="4"/>
        <v>45652</v>
      </c>
      <c r="C283" s="765">
        <f>'9.7_DF_Overview'!J281</f>
        <v>0</v>
      </c>
      <c r="D283" s="1399"/>
      <c r="E283" s="1399"/>
      <c r="F283" s="1399"/>
      <c r="G283" s="1401"/>
      <c r="H283" s="221"/>
      <c r="I283" s="221"/>
      <c r="J283" s="221"/>
    </row>
    <row r="284" spans="2:10" ht="13.5" thickBot="1">
      <c r="B284" s="1372">
        <f t="shared" si="4"/>
        <v>45653</v>
      </c>
      <c r="C284" s="765">
        <f>'9.7_DF_Overview'!J282</f>
        <v>0</v>
      </c>
      <c r="D284" s="1399"/>
      <c r="E284" s="1399"/>
      <c r="F284" s="1399"/>
      <c r="G284" s="1401"/>
      <c r="H284" s="221"/>
      <c r="I284" s="221"/>
      <c r="J284" s="221"/>
    </row>
    <row r="285" spans="2:10" ht="13.5" thickBot="1">
      <c r="B285" s="1372">
        <f t="shared" si="4"/>
        <v>45654</v>
      </c>
      <c r="C285" s="765">
        <f>'9.7_DF_Overview'!J283</f>
        <v>0</v>
      </c>
      <c r="D285" s="1399"/>
      <c r="E285" s="1399"/>
      <c r="F285" s="1399"/>
      <c r="G285" s="1401"/>
      <c r="H285" s="221"/>
      <c r="I285" s="221"/>
      <c r="J285" s="221"/>
    </row>
    <row r="286" spans="2:10" ht="13.5" thickBot="1">
      <c r="B286" s="1372">
        <f t="shared" si="4"/>
        <v>45655</v>
      </c>
      <c r="C286" s="765">
        <f>'9.7_DF_Overview'!J284</f>
        <v>0</v>
      </c>
      <c r="D286" s="1399"/>
      <c r="E286" s="1399"/>
      <c r="F286" s="1399"/>
      <c r="G286" s="1401"/>
      <c r="H286" s="221"/>
      <c r="I286" s="221"/>
      <c r="J286" s="221"/>
    </row>
    <row r="287" spans="2:10" ht="13.5" thickBot="1">
      <c r="B287" s="1372">
        <f t="shared" si="4"/>
        <v>45656</v>
      </c>
      <c r="C287" s="765">
        <f>'9.7_DF_Overview'!J285</f>
        <v>0</v>
      </c>
      <c r="D287" s="1399"/>
      <c r="E287" s="1399"/>
      <c r="F287" s="1399"/>
      <c r="G287" s="1401"/>
      <c r="H287" s="221"/>
      <c r="I287" s="221"/>
      <c r="J287" s="221"/>
    </row>
    <row r="288" spans="2:10" ht="13.5" thickBot="1">
      <c r="B288" s="1372">
        <f t="shared" si="4"/>
        <v>45657</v>
      </c>
      <c r="C288" s="765">
        <f>'9.7_DF_Overview'!J286</f>
        <v>0</v>
      </c>
      <c r="D288" s="1399"/>
      <c r="E288" s="1399"/>
      <c r="F288" s="1399"/>
      <c r="G288" s="1401"/>
      <c r="H288" s="221"/>
      <c r="I288" s="221"/>
      <c r="J288" s="221"/>
    </row>
    <row r="289" spans="2:10" ht="13.5" thickBot="1">
      <c r="B289" s="1372">
        <f t="shared" si="4"/>
        <v>45658</v>
      </c>
      <c r="C289" s="765">
        <f>'9.7_DF_Overview'!J287</f>
        <v>0</v>
      </c>
      <c r="D289" s="1399"/>
      <c r="E289" s="1399"/>
      <c r="F289" s="1399"/>
      <c r="G289" s="1401"/>
      <c r="H289" s="221"/>
      <c r="I289" s="221"/>
      <c r="J289" s="221"/>
    </row>
    <row r="290" spans="2:10" ht="13.5" thickBot="1">
      <c r="B290" s="1372">
        <f t="shared" si="4"/>
        <v>45659</v>
      </c>
      <c r="C290" s="765">
        <f>'9.7_DF_Overview'!J288</f>
        <v>0</v>
      </c>
      <c r="D290" s="1399"/>
      <c r="E290" s="1399"/>
      <c r="F290" s="1399"/>
      <c r="G290" s="1401"/>
      <c r="H290" s="221"/>
      <c r="I290" s="221"/>
      <c r="J290" s="221"/>
    </row>
    <row r="291" spans="2:10" ht="13.5" thickBot="1">
      <c r="B291" s="1372">
        <f t="shared" si="4"/>
        <v>45660</v>
      </c>
      <c r="C291" s="765">
        <f>'9.7_DF_Overview'!J289</f>
        <v>0</v>
      </c>
      <c r="D291" s="1399"/>
      <c r="E291" s="1399"/>
      <c r="F291" s="1399"/>
      <c r="G291" s="1401"/>
      <c r="H291" s="221"/>
      <c r="I291" s="221"/>
      <c r="J291" s="221"/>
    </row>
    <row r="292" spans="2:10" ht="13.5" thickBot="1">
      <c r="B292" s="1372">
        <f t="shared" si="4"/>
        <v>45661</v>
      </c>
      <c r="C292" s="765">
        <f>'9.7_DF_Overview'!J290</f>
        <v>0</v>
      </c>
      <c r="D292" s="1399"/>
      <c r="E292" s="1399"/>
      <c r="F292" s="1399"/>
      <c r="G292" s="1401"/>
      <c r="H292" s="221"/>
      <c r="I292" s="221"/>
      <c r="J292" s="221"/>
    </row>
    <row r="293" spans="2:10" ht="13.5" thickBot="1">
      <c r="B293" s="1372">
        <f t="shared" si="4"/>
        <v>45662</v>
      </c>
      <c r="C293" s="765">
        <f>'9.7_DF_Overview'!J291</f>
        <v>0</v>
      </c>
      <c r="D293" s="1399"/>
      <c r="E293" s="1399"/>
      <c r="F293" s="1399"/>
      <c r="G293" s="1401"/>
      <c r="H293" s="221"/>
      <c r="I293" s="221"/>
      <c r="J293" s="221"/>
    </row>
    <row r="294" spans="2:10" ht="13.5" thickBot="1">
      <c r="B294" s="1372">
        <f t="shared" si="4"/>
        <v>45663</v>
      </c>
      <c r="C294" s="765">
        <f>'9.7_DF_Overview'!J292</f>
        <v>0</v>
      </c>
      <c r="D294" s="1399"/>
      <c r="E294" s="1399"/>
      <c r="F294" s="1399"/>
      <c r="G294" s="1401"/>
      <c r="H294" s="221"/>
      <c r="I294" s="221"/>
      <c r="J294" s="221"/>
    </row>
    <row r="295" spans="2:10" ht="13.5" thickBot="1">
      <c r="B295" s="1372">
        <f t="shared" si="4"/>
        <v>45664</v>
      </c>
      <c r="C295" s="765">
        <f>'9.7_DF_Overview'!J293</f>
        <v>0</v>
      </c>
      <c r="D295" s="1399"/>
      <c r="E295" s="1399"/>
      <c r="F295" s="1399"/>
      <c r="G295" s="1401"/>
      <c r="H295" s="221"/>
      <c r="I295" s="221"/>
      <c r="J295" s="221"/>
    </row>
    <row r="296" spans="2:10" ht="13.5" thickBot="1">
      <c r="B296" s="1372">
        <f t="shared" si="4"/>
        <v>45665</v>
      </c>
      <c r="C296" s="765">
        <f>'9.7_DF_Overview'!J294</f>
        <v>0</v>
      </c>
      <c r="D296" s="1399"/>
      <c r="E296" s="1399"/>
      <c r="F296" s="1399"/>
      <c r="G296" s="1401"/>
      <c r="H296" s="221"/>
      <c r="I296" s="221"/>
      <c r="J296" s="221"/>
    </row>
    <row r="297" spans="2:10" ht="13.5" thickBot="1">
      <c r="B297" s="1372">
        <f t="shared" si="4"/>
        <v>45666</v>
      </c>
      <c r="C297" s="765">
        <f>'9.7_DF_Overview'!J295</f>
        <v>0</v>
      </c>
      <c r="D297" s="1399"/>
      <c r="E297" s="1399"/>
      <c r="F297" s="1399"/>
      <c r="G297" s="1401"/>
      <c r="H297" s="221"/>
      <c r="I297" s="221"/>
      <c r="J297" s="221"/>
    </row>
    <row r="298" spans="2:10" ht="13.5" thickBot="1">
      <c r="B298" s="1372">
        <f t="shared" si="4"/>
        <v>45667</v>
      </c>
      <c r="C298" s="765">
        <f>'9.7_DF_Overview'!J296</f>
        <v>0</v>
      </c>
      <c r="D298" s="1399"/>
      <c r="E298" s="1399"/>
      <c r="F298" s="1399"/>
      <c r="G298" s="1401"/>
      <c r="H298" s="221"/>
      <c r="I298" s="221"/>
      <c r="J298" s="221"/>
    </row>
    <row r="299" spans="2:10" ht="13.5" thickBot="1">
      <c r="B299" s="1372">
        <f t="shared" si="4"/>
        <v>45668</v>
      </c>
      <c r="C299" s="765">
        <f>'9.7_DF_Overview'!J297</f>
        <v>0</v>
      </c>
      <c r="D299" s="1399"/>
      <c r="E299" s="1399"/>
      <c r="F299" s="1399"/>
      <c r="G299" s="1401"/>
      <c r="H299" s="221"/>
      <c r="I299" s="221"/>
      <c r="J299" s="221"/>
    </row>
    <row r="300" spans="2:10" ht="13.5" thickBot="1">
      <c r="B300" s="1372">
        <f t="shared" si="4"/>
        <v>45669</v>
      </c>
      <c r="C300" s="765">
        <f>'9.7_DF_Overview'!J298</f>
        <v>0</v>
      </c>
      <c r="D300" s="1399"/>
      <c r="E300" s="1399"/>
      <c r="F300" s="1399"/>
      <c r="G300" s="1401"/>
      <c r="H300" s="221"/>
      <c r="I300" s="221"/>
      <c r="J300" s="221"/>
    </row>
    <row r="301" spans="2:10" ht="13.5" thickBot="1">
      <c r="B301" s="1372">
        <f t="shared" si="4"/>
        <v>45670</v>
      </c>
      <c r="C301" s="765">
        <f>'9.7_DF_Overview'!J299</f>
        <v>0</v>
      </c>
      <c r="D301" s="1399"/>
      <c r="E301" s="1399"/>
      <c r="F301" s="1399"/>
      <c r="G301" s="1401"/>
      <c r="H301" s="221"/>
      <c r="I301" s="221"/>
      <c r="J301" s="221"/>
    </row>
    <row r="302" spans="2:10" ht="13.5" thickBot="1">
      <c r="B302" s="1372">
        <f t="shared" si="4"/>
        <v>45671</v>
      </c>
      <c r="C302" s="765">
        <f>'9.7_DF_Overview'!J300</f>
        <v>0</v>
      </c>
      <c r="D302" s="1399"/>
      <c r="E302" s="1399"/>
      <c r="F302" s="1399"/>
      <c r="G302" s="1401"/>
      <c r="H302" s="221"/>
      <c r="I302" s="221"/>
      <c r="J302" s="221"/>
    </row>
    <row r="303" spans="2:10" ht="13.5" thickBot="1">
      <c r="B303" s="1372">
        <f t="shared" si="4"/>
        <v>45672</v>
      </c>
      <c r="C303" s="765">
        <f>'9.7_DF_Overview'!J301</f>
        <v>0</v>
      </c>
      <c r="D303" s="1399"/>
      <c r="E303" s="1399"/>
      <c r="F303" s="1399"/>
      <c r="G303" s="1401"/>
      <c r="H303" s="221"/>
      <c r="I303" s="221"/>
      <c r="J303" s="221"/>
    </row>
    <row r="304" spans="2:10" ht="13.5" thickBot="1">
      <c r="B304" s="1372">
        <f t="shared" si="4"/>
        <v>45673</v>
      </c>
      <c r="C304" s="765">
        <f>'9.7_DF_Overview'!J302</f>
        <v>0</v>
      </c>
      <c r="D304" s="1399"/>
      <c r="E304" s="1399"/>
      <c r="F304" s="1399"/>
      <c r="G304" s="1401"/>
      <c r="H304" s="221"/>
      <c r="I304" s="221"/>
      <c r="J304" s="221"/>
    </row>
    <row r="305" spans="2:10" ht="13.5" thickBot="1">
      <c r="B305" s="1372">
        <f t="shared" si="4"/>
        <v>45674</v>
      </c>
      <c r="C305" s="765">
        <f>'9.7_DF_Overview'!J303</f>
        <v>0</v>
      </c>
      <c r="D305" s="1399"/>
      <c r="E305" s="1399"/>
      <c r="F305" s="1399"/>
      <c r="G305" s="1401"/>
      <c r="H305" s="221"/>
      <c r="I305" s="221"/>
      <c r="J305" s="221"/>
    </row>
    <row r="306" spans="2:10" ht="13.5" thickBot="1">
      <c r="B306" s="1372">
        <f t="shared" si="4"/>
        <v>45675</v>
      </c>
      <c r="C306" s="765">
        <f>'9.7_DF_Overview'!J304</f>
        <v>0</v>
      </c>
      <c r="D306" s="1399"/>
      <c r="E306" s="1399"/>
      <c r="F306" s="1399"/>
      <c r="G306" s="1401"/>
      <c r="H306" s="221"/>
      <c r="I306" s="221"/>
      <c r="J306" s="221"/>
    </row>
    <row r="307" spans="2:10" ht="13.5" thickBot="1">
      <c r="B307" s="1372">
        <f t="shared" si="4"/>
        <v>45676</v>
      </c>
      <c r="C307" s="765">
        <f>'9.7_DF_Overview'!J305</f>
        <v>0</v>
      </c>
      <c r="D307" s="1399"/>
      <c r="E307" s="1399"/>
      <c r="F307" s="1399"/>
      <c r="G307" s="1401"/>
      <c r="H307" s="221"/>
      <c r="I307" s="221"/>
      <c r="J307" s="221"/>
    </row>
    <row r="308" spans="2:10" ht="13.5" thickBot="1">
      <c r="B308" s="1372">
        <f t="shared" si="4"/>
        <v>45677</v>
      </c>
      <c r="C308" s="765">
        <f>'9.7_DF_Overview'!J306</f>
        <v>0</v>
      </c>
      <c r="D308" s="1399"/>
      <c r="E308" s="1399"/>
      <c r="F308" s="1399"/>
      <c r="G308" s="1401"/>
      <c r="H308" s="221"/>
      <c r="I308" s="221"/>
      <c r="J308" s="221"/>
    </row>
    <row r="309" spans="2:10" ht="13.5" thickBot="1">
      <c r="B309" s="1372">
        <f t="shared" si="4"/>
        <v>45678</v>
      </c>
      <c r="C309" s="765">
        <f>'9.7_DF_Overview'!J307</f>
        <v>0</v>
      </c>
      <c r="D309" s="1399"/>
      <c r="E309" s="1399"/>
      <c r="F309" s="1399"/>
      <c r="G309" s="1401"/>
      <c r="H309" s="221"/>
      <c r="I309" s="221"/>
      <c r="J309" s="221"/>
    </row>
    <row r="310" spans="2:10" ht="13.5" thickBot="1">
      <c r="B310" s="1372">
        <f t="shared" si="4"/>
        <v>45679</v>
      </c>
      <c r="C310" s="765">
        <f>'9.7_DF_Overview'!J308</f>
        <v>0</v>
      </c>
      <c r="D310" s="1399"/>
      <c r="E310" s="1399"/>
      <c r="F310" s="1399"/>
      <c r="G310" s="1401"/>
      <c r="H310" s="221"/>
      <c r="I310" s="221"/>
      <c r="J310" s="221"/>
    </row>
    <row r="311" spans="2:10" ht="13.5" thickBot="1">
      <c r="B311" s="1372">
        <f t="shared" si="4"/>
        <v>45680</v>
      </c>
      <c r="C311" s="765">
        <f>'9.7_DF_Overview'!J309</f>
        <v>0</v>
      </c>
      <c r="D311" s="1399"/>
      <c r="E311" s="1399"/>
      <c r="F311" s="1399"/>
      <c r="G311" s="1401"/>
      <c r="H311" s="221"/>
      <c r="I311" s="221"/>
      <c r="J311" s="221"/>
    </row>
    <row r="312" spans="2:10" ht="13.5" thickBot="1">
      <c r="B312" s="1372">
        <f t="shared" si="4"/>
        <v>45681</v>
      </c>
      <c r="C312" s="765">
        <f>'9.7_DF_Overview'!J310</f>
        <v>0</v>
      </c>
      <c r="D312" s="1399"/>
      <c r="E312" s="1399"/>
      <c r="F312" s="1399"/>
      <c r="G312" s="1401"/>
      <c r="H312" s="221"/>
      <c r="I312" s="221"/>
      <c r="J312" s="221"/>
    </row>
    <row r="313" spans="2:10" ht="13.5" thickBot="1">
      <c r="B313" s="1372">
        <f t="shared" si="4"/>
        <v>45682</v>
      </c>
      <c r="C313" s="765">
        <f>'9.7_DF_Overview'!J311</f>
        <v>0</v>
      </c>
      <c r="D313" s="1399"/>
      <c r="E313" s="1399"/>
      <c r="F313" s="1399"/>
      <c r="G313" s="1401"/>
      <c r="H313" s="221"/>
      <c r="I313" s="221"/>
      <c r="J313" s="221"/>
    </row>
    <row r="314" spans="2:10" ht="13.5" thickBot="1">
      <c r="B314" s="1372">
        <f t="shared" si="4"/>
        <v>45683</v>
      </c>
      <c r="C314" s="765">
        <f>'9.7_DF_Overview'!J312</f>
        <v>0</v>
      </c>
      <c r="D314" s="1399"/>
      <c r="E314" s="1399"/>
      <c r="F314" s="1399"/>
      <c r="G314" s="1401"/>
      <c r="H314" s="221"/>
      <c r="I314" s="221"/>
      <c r="J314" s="221"/>
    </row>
    <row r="315" spans="2:10" ht="13.5" thickBot="1">
      <c r="B315" s="1372">
        <f t="shared" si="4"/>
        <v>45684</v>
      </c>
      <c r="C315" s="765">
        <f>'9.7_DF_Overview'!J313</f>
        <v>0</v>
      </c>
      <c r="D315" s="1399"/>
      <c r="E315" s="1399"/>
      <c r="F315" s="1399"/>
      <c r="G315" s="1401"/>
      <c r="H315" s="221"/>
      <c r="I315" s="221"/>
      <c r="J315" s="221"/>
    </row>
    <row r="316" spans="2:10" ht="13.5" thickBot="1">
      <c r="B316" s="1372">
        <f t="shared" si="4"/>
        <v>45685</v>
      </c>
      <c r="C316" s="765">
        <f>'9.7_DF_Overview'!J314</f>
        <v>0</v>
      </c>
      <c r="D316" s="1399"/>
      <c r="E316" s="1399"/>
      <c r="F316" s="1399"/>
      <c r="G316" s="1401"/>
      <c r="H316" s="221"/>
      <c r="I316" s="221"/>
      <c r="J316" s="221"/>
    </row>
    <row r="317" spans="2:10" ht="13.5" thickBot="1">
      <c r="B317" s="1372">
        <f t="shared" si="4"/>
        <v>45686</v>
      </c>
      <c r="C317" s="765">
        <f>'9.7_DF_Overview'!J315</f>
        <v>0</v>
      </c>
      <c r="D317" s="1399"/>
      <c r="E317" s="1399"/>
      <c r="F317" s="1399"/>
      <c r="G317" s="1401"/>
      <c r="H317" s="221"/>
      <c r="I317" s="221"/>
      <c r="J317" s="221"/>
    </row>
    <row r="318" spans="2:10" ht="13.5" thickBot="1">
      <c r="B318" s="1372">
        <f t="shared" si="4"/>
        <v>45687</v>
      </c>
      <c r="C318" s="765">
        <f>'9.7_DF_Overview'!J316</f>
        <v>0</v>
      </c>
      <c r="D318" s="1399"/>
      <c r="E318" s="1399"/>
      <c r="F318" s="1399"/>
      <c r="G318" s="1401"/>
      <c r="H318" s="221"/>
      <c r="I318" s="221"/>
      <c r="J318" s="221"/>
    </row>
    <row r="319" spans="2:10" ht="13.5" thickBot="1">
      <c r="B319" s="1372">
        <f t="shared" si="4"/>
        <v>45688</v>
      </c>
      <c r="C319" s="765">
        <f>'9.7_DF_Overview'!J317</f>
        <v>0</v>
      </c>
      <c r="D319" s="1399"/>
      <c r="E319" s="1399"/>
      <c r="F319" s="1399"/>
      <c r="G319" s="1401"/>
      <c r="H319" s="221"/>
      <c r="I319" s="221"/>
      <c r="J319" s="221"/>
    </row>
    <row r="320" spans="2:10" ht="13.5" thickBot="1">
      <c r="B320" s="1372">
        <f t="shared" si="4"/>
        <v>45689</v>
      </c>
      <c r="C320" s="765">
        <f>'9.7_DF_Overview'!J318</f>
        <v>0</v>
      </c>
      <c r="D320" s="1399"/>
      <c r="E320" s="1399"/>
      <c r="F320" s="1399"/>
      <c r="G320" s="1401"/>
      <c r="H320" s="221"/>
      <c r="I320" s="221"/>
      <c r="J320" s="221"/>
    </row>
    <row r="321" spans="2:10" ht="13.5" thickBot="1">
      <c r="B321" s="1372">
        <f t="shared" si="4"/>
        <v>45690</v>
      </c>
      <c r="C321" s="765">
        <f>'9.7_DF_Overview'!J319</f>
        <v>0</v>
      </c>
      <c r="D321" s="1399"/>
      <c r="E321" s="1399"/>
      <c r="F321" s="1399"/>
      <c r="G321" s="1401"/>
      <c r="H321" s="221"/>
      <c r="I321" s="221"/>
      <c r="J321" s="221"/>
    </row>
    <row r="322" spans="2:10" ht="13.5" thickBot="1">
      <c r="B322" s="1372">
        <f t="shared" si="4"/>
        <v>45691</v>
      </c>
      <c r="C322" s="765">
        <f>'9.7_DF_Overview'!J320</f>
        <v>0</v>
      </c>
      <c r="D322" s="1399"/>
      <c r="E322" s="1399"/>
      <c r="F322" s="1399"/>
      <c r="G322" s="1401"/>
      <c r="H322" s="221"/>
      <c r="I322" s="221"/>
      <c r="J322" s="221"/>
    </row>
    <row r="323" spans="2:10" ht="13.5" thickBot="1">
      <c r="B323" s="1372">
        <f t="shared" si="4"/>
        <v>45692</v>
      </c>
      <c r="C323" s="765">
        <f>'9.7_DF_Overview'!J321</f>
        <v>0</v>
      </c>
      <c r="D323" s="1399"/>
      <c r="E323" s="1399"/>
      <c r="F323" s="1399"/>
      <c r="G323" s="1401"/>
      <c r="H323" s="221"/>
      <c r="I323" s="221"/>
      <c r="J323" s="221"/>
    </row>
    <row r="324" spans="2:10" ht="13.5" thickBot="1">
      <c r="B324" s="1372">
        <f t="shared" si="4"/>
        <v>45693</v>
      </c>
      <c r="C324" s="765">
        <f>'9.7_DF_Overview'!J322</f>
        <v>0</v>
      </c>
      <c r="D324" s="1399"/>
      <c r="E324" s="1399"/>
      <c r="F324" s="1399"/>
      <c r="G324" s="1401"/>
      <c r="H324" s="221"/>
      <c r="I324" s="221"/>
      <c r="J324" s="221"/>
    </row>
    <row r="325" spans="2:10" ht="13.5" thickBot="1">
      <c r="B325" s="1372">
        <f t="shared" si="4"/>
        <v>45694</v>
      </c>
      <c r="C325" s="765">
        <f>'9.7_DF_Overview'!J323</f>
        <v>0</v>
      </c>
      <c r="D325" s="1399"/>
      <c r="E325" s="1399"/>
      <c r="F325" s="1399"/>
      <c r="G325" s="1401"/>
      <c r="H325" s="221"/>
      <c r="I325" s="221"/>
      <c r="J325" s="221"/>
    </row>
    <row r="326" spans="2:10" ht="13.5" thickBot="1">
      <c r="B326" s="1372">
        <f t="shared" si="4"/>
        <v>45695</v>
      </c>
      <c r="C326" s="765">
        <f>'9.7_DF_Overview'!J324</f>
        <v>0</v>
      </c>
      <c r="D326" s="1399"/>
      <c r="E326" s="1399"/>
      <c r="F326" s="1399"/>
      <c r="G326" s="1401"/>
      <c r="H326" s="221"/>
      <c r="I326" s="221"/>
      <c r="J326" s="221"/>
    </row>
    <row r="327" spans="2:10" ht="13.5" thickBot="1">
      <c r="B327" s="1372">
        <f t="shared" si="4"/>
        <v>45696</v>
      </c>
      <c r="C327" s="765">
        <f>'9.7_DF_Overview'!J325</f>
        <v>0</v>
      </c>
      <c r="D327" s="1399"/>
      <c r="E327" s="1399"/>
      <c r="F327" s="1399"/>
      <c r="G327" s="1401"/>
      <c r="H327" s="221"/>
      <c r="I327" s="221"/>
      <c r="J327" s="221"/>
    </row>
    <row r="328" spans="2:10" ht="13.5" thickBot="1">
      <c r="B328" s="1372">
        <f t="shared" si="4"/>
        <v>45697</v>
      </c>
      <c r="C328" s="765">
        <f>'9.7_DF_Overview'!J326</f>
        <v>0</v>
      </c>
      <c r="D328" s="1399"/>
      <c r="E328" s="1399"/>
      <c r="F328" s="1399"/>
      <c r="G328" s="1401"/>
      <c r="H328" s="221"/>
      <c r="I328" s="221"/>
      <c r="J328" s="221"/>
    </row>
    <row r="329" spans="2:10" ht="13.5" thickBot="1">
      <c r="B329" s="1372">
        <f t="shared" si="4"/>
        <v>45698</v>
      </c>
      <c r="C329" s="765">
        <f>'9.7_DF_Overview'!J327</f>
        <v>0</v>
      </c>
      <c r="D329" s="1399"/>
      <c r="E329" s="1399"/>
      <c r="F329" s="1399"/>
      <c r="G329" s="1401"/>
      <c r="H329" s="221"/>
      <c r="I329" s="221"/>
      <c r="J329" s="221"/>
    </row>
    <row r="330" spans="2:10" ht="13.5" thickBot="1">
      <c r="B330" s="1372">
        <f t="shared" si="4"/>
        <v>45699</v>
      </c>
      <c r="C330" s="765">
        <f>'9.7_DF_Overview'!J328</f>
        <v>0</v>
      </c>
      <c r="D330" s="1399"/>
      <c r="E330" s="1399"/>
      <c r="F330" s="1399"/>
      <c r="G330" s="1401"/>
      <c r="H330" s="221"/>
      <c r="I330" s="221"/>
      <c r="J330" s="221"/>
    </row>
    <row r="331" spans="2:10" ht="13.5" thickBot="1">
      <c r="B331" s="1372">
        <f t="shared" si="4"/>
        <v>45700</v>
      </c>
      <c r="C331" s="765">
        <f>'9.7_DF_Overview'!J329</f>
        <v>0</v>
      </c>
      <c r="D331" s="1399"/>
      <c r="E331" s="1399"/>
      <c r="F331" s="1399"/>
      <c r="G331" s="1401"/>
      <c r="H331" s="221"/>
      <c r="I331" s="221"/>
      <c r="J331" s="221"/>
    </row>
    <row r="332" spans="2:10" ht="13.5" thickBot="1">
      <c r="B332" s="1372">
        <f t="shared" si="4"/>
        <v>45701</v>
      </c>
      <c r="C332" s="765">
        <f>'9.7_DF_Overview'!J330</f>
        <v>0</v>
      </c>
      <c r="D332" s="1399"/>
      <c r="E332" s="1399"/>
      <c r="F332" s="1399"/>
      <c r="G332" s="1401"/>
      <c r="H332" s="221"/>
      <c r="I332" s="221"/>
      <c r="J332" s="221"/>
    </row>
    <row r="333" spans="2:10" ht="13.5" thickBot="1">
      <c r="B333" s="1372">
        <f t="shared" si="4"/>
        <v>45702</v>
      </c>
      <c r="C333" s="765">
        <f>'9.7_DF_Overview'!J331</f>
        <v>0</v>
      </c>
      <c r="D333" s="1399"/>
      <c r="E333" s="1399"/>
      <c r="F333" s="1399"/>
      <c r="G333" s="1401"/>
      <c r="H333" s="221"/>
      <c r="I333" s="221"/>
      <c r="J333" s="221"/>
    </row>
    <row r="334" spans="2:10" ht="13.5" thickBot="1">
      <c r="B334" s="1372">
        <f t="shared" si="4"/>
        <v>45703</v>
      </c>
      <c r="C334" s="765">
        <f>'9.7_DF_Overview'!J332</f>
        <v>0</v>
      </c>
      <c r="D334" s="1399"/>
      <c r="E334" s="1399"/>
      <c r="F334" s="1399"/>
      <c r="G334" s="1401"/>
      <c r="H334" s="221"/>
      <c r="I334" s="221"/>
      <c r="J334" s="221"/>
    </row>
    <row r="335" spans="2:10" ht="13.5" thickBot="1">
      <c r="B335" s="1372">
        <f t="shared" ref="B335:B379" si="5">B334+1</f>
        <v>45704</v>
      </c>
      <c r="C335" s="765">
        <f>'9.7_DF_Overview'!J333</f>
        <v>0</v>
      </c>
      <c r="D335" s="1399"/>
      <c r="E335" s="1399"/>
      <c r="F335" s="1399"/>
      <c r="G335" s="1401"/>
      <c r="H335" s="221"/>
      <c r="I335" s="221"/>
      <c r="J335" s="221"/>
    </row>
    <row r="336" spans="2:10" ht="13.5" thickBot="1">
      <c r="B336" s="1372">
        <f t="shared" si="5"/>
        <v>45705</v>
      </c>
      <c r="C336" s="765">
        <f>'9.7_DF_Overview'!J334</f>
        <v>0</v>
      </c>
      <c r="D336" s="1399"/>
      <c r="E336" s="1399"/>
      <c r="F336" s="1399"/>
      <c r="G336" s="1401"/>
      <c r="H336" s="221"/>
      <c r="I336" s="221"/>
      <c r="J336" s="221"/>
    </row>
    <row r="337" spans="2:10" ht="13.5" thickBot="1">
      <c r="B337" s="1372">
        <f t="shared" si="5"/>
        <v>45706</v>
      </c>
      <c r="C337" s="765">
        <f>'9.7_DF_Overview'!J335</f>
        <v>0</v>
      </c>
      <c r="D337" s="1399"/>
      <c r="E337" s="1399"/>
      <c r="F337" s="1399"/>
      <c r="G337" s="1401"/>
      <c r="H337" s="221"/>
      <c r="I337" s="221"/>
      <c r="J337" s="221"/>
    </row>
    <row r="338" spans="2:10" ht="13.5" thickBot="1">
      <c r="B338" s="1372">
        <f t="shared" si="5"/>
        <v>45707</v>
      </c>
      <c r="C338" s="765">
        <f>'9.7_DF_Overview'!J336</f>
        <v>0</v>
      </c>
      <c r="D338" s="1399"/>
      <c r="E338" s="1399"/>
      <c r="F338" s="1399"/>
      <c r="G338" s="1401"/>
      <c r="H338" s="221"/>
      <c r="I338" s="221"/>
      <c r="J338" s="221"/>
    </row>
    <row r="339" spans="2:10" ht="13.5" thickBot="1">
      <c r="B339" s="1372">
        <f t="shared" si="5"/>
        <v>45708</v>
      </c>
      <c r="C339" s="765">
        <f>'9.7_DF_Overview'!J337</f>
        <v>0</v>
      </c>
      <c r="D339" s="1399"/>
      <c r="E339" s="1399"/>
      <c r="F339" s="1399"/>
      <c r="G339" s="1401"/>
      <c r="H339" s="221"/>
      <c r="I339" s="221"/>
      <c r="J339" s="221"/>
    </row>
    <row r="340" spans="2:10" ht="13.5" thickBot="1">
      <c r="B340" s="1372">
        <f t="shared" si="5"/>
        <v>45709</v>
      </c>
      <c r="C340" s="765">
        <f>'9.7_DF_Overview'!J338</f>
        <v>0</v>
      </c>
      <c r="D340" s="1399"/>
      <c r="E340" s="1399"/>
      <c r="F340" s="1399"/>
      <c r="G340" s="1401"/>
      <c r="H340" s="221"/>
      <c r="I340" s="221"/>
      <c r="J340" s="221"/>
    </row>
    <row r="341" spans="2:10" ht="13.5" thickBot="1">
      <c r="B341" s="1372">
        <f t="shared" si="5"/>
        <v>45710</v>
      </c>
      <c r="C341" s="765">
        <f>'9.7_DF_Overview'!J339</f>
        <v>0</v>
      </c>
      <c r="D341" s="1399"/>
      <c r="E341" s="1399"/>
      <c r="F341" s="1399"/>
      <c r="G341" s="1401"/>
      <c r="H341" s="221"/>
      <c r="I341" s="221"/>
      <c r="J341" s="221"/>
    </row>
    <row r="342" spans="2:10" ht="13.5" thickBot="1">
      <c r="B342" s="1372">
        <f t="shared" si="5"/>
        <v>45711</v>
      </c>
      <c r="C342" s="765">
        <f>'9.7_DF_Overview'!J340</f>
        <v>0</v>
      </c>
      <c r="D342" s="1399"/>
      <c r="E342" s="1399"/>
      <c r="F342" s="1399"/>
      <c r="G342" s="1401"/>
      <c r="H342" s="221"/>
      <c r="I342" s="221"/>
      <c r="J342" s="221"/>
    </row>
    <row r="343" spans="2:10" ht="13.5" thickBot="1">
      <c r="B343" s="1372">
        <f t="shared" si="5"/>
        <v>45712</v>
      </c>
      <c r="C343" s="765">
        <f>'9.7_DF_Overview'!J341</f>
        <v>0</v>
      </c>
      <c r="D343" s="1399"/>
      <c r="E343" s="1399"/>
      <c r="F343" s="1399"/>
      <c r="G343" s="1401"/>
      <c r="H343" s="221"/>
      <c r="I343" s="221"/>
      <c r="J343" s="221"/>
    </row>
    <row r="344" spans="2:10" ht="13.5" thickBot="1">
      <c r="B344" s="1372">
        <f t="shared" si="5"/>
        <v>45713</v>
      </c>
      <c r="C344" s="765">
        <f>'9.7_DF_Overview'!J342</f>
        <v>0</v>
      </c>
      <c r="D344" s="1399"/>
      <c r="E344" s="1399"/>
      <c r="F344" s="1399"/>
      <c r="G344" s="1401"/>
      <c r="H344" s="221"/>
      <c r="I344" s="221"/>
      <c r="J344" s="221"/>
    </row>
    <row r="345" spans="2:10" ht="13.5" thickBot="1">
      <c r="B345" s="1372">
        <f t="shared" si="5"/>
        <v>45714</v>
      </c>
      <c r="C345" s="765">
        <f>'9.7_DF_Overview'!J343</f>
        <v>0</v>
      </c>
      <c r="D345" s="1399"/>
      <c r="E345" s="1399"/>
      <c r="F345" s="1399"/>
      <c r="G345" s="1401"/>
      <c r="H345" s="221"/>
      <c r="I345" s="221"/>
      <c r="J345" s="221"/>
    </row>
    <row r="346" spans="2:10" ht="13.5" thickBot="1">
      <c r="B346" s="1372">
        <f t="shared" si="5"/>
        <v>45715</v>
      </c>
      <c r="C346" s="765">
        <f>'9.7_DF_Overview'!J344</f>
        <v>0</v>
      </c>
      <c r="D346" s="1399"/>
      <c r="E346" s="1399"/>
      <c r="F346" s="1399"/>
      <c r="G346" s="1401"/>
      <c r="H346" s="221"/>
      <c r="I346" s="221"/>
      <c r="J346" s="221"/>
    </row>
    <row r="347" spans="2:10" ht="13.5" thickBot="1">
      <c r="B347" s="1372">
        <f t="shared" si="5"/>
        <v>45716</v>
      </c>
      <c r="C347" s="765">
        <f>'9.7_DF_Overview'!J345</f>
        <v>0</v>
      </c>
      <c r="D347" s="1399"/>
      <c r="E347" s="1399"/>
      <c r="F347" s="1399"/>
      <c r="G347" s="1401"/>
      <c r="H347" s="221"/>
      <c r="I347" s="221"/>
      <c r="J347" s="221"/>
    </row>
    <row r="348" spans="2:10" ht="13.5" thickBot="1">
      <c r="B348" s="1372">
        <f t="shared" si="5"/>
        <v>45717</v>
      </c>
      <c r="C348" s="765">
        <f>'9.7_DF_Overview'!J346</f>
        <v>0</v>
      </c>
      <c r="D348" s="1399"/>
      <c r="E348" s="1399"/>
      <c r="F348" s="1399"/>
      <c r="G348" s="1401"/>
      <c r="H348" s="221"/>
      <c r="I348" s="221"/>
      <c r="J348" s="221"/>
    </row>
    <row r="349" spans="2:10" ht="13.5" thickBot="1">
      <c r="B349" s="1372">
        <f t="shared" si="5"/>
        <v>45718</v>
      </c>
      <c r="C349" s="765">
        <f>'9.7_DF_Overview'!J347</f>
        <v>0</v>
      </c>
      <c r="D349" s="1399"/>
      <c r="E349" s="1399"/>
      <c r="F349" s="1399"/>
      <c r="G349" s="1401"/>
      <c r="H349" s="221"/>
      <c r="I349" s="221"/>
      <c r="J349" s="221"/>
    </row>
    <row r="350" spans="2:10" ht="13.5" thickBot="1">
      <c r="B350" s="1372">
        <f t="shared" si="5"/>
        <v>45719</v>
      </c>
      <c r="C350" s="765">
        <f>'9.7_DF_Overview'!J348</f>
        <v>0</v>
      </c>
      <c r="D350" s="1399"/>
      <c r="E350" s="1399"/>
      <c r="F350" s="1399"/>
      <c r="G350" s="1401"/>
      <c r="H350" s="221"/>
      <c r="I350" s="221"/>
      <c r="J350" s="221"/>
    </row>
    <row r="351" spans="2:10" ht="13.5" thickBot="1">
      <c r="B351" s="1372">
        <f t="shared" si="5"/>
        <v>45720</v>
      </c>
      <c r="C351" s="765">
        <f>'9.7_DF_Overview'!J349</f>
        <v>0</v>
      </c>
      <c r="D351" s="1399"/>
      <c r="E351" s="1399"/>
      <c r="F351" s="1399"/>
      <c r="G351" s="1401"/>
      <c r="H351" s="221"/>
      <c r="I351" s="221"/>
      <c r="J351" s="221"/>
    </row>
    <row r="352" spans="2:10" ht="13.5" thickBot="1">
      <c r="B352" s="1372">
        <f t="shared" si="5"/>
        <v>45721</v>
      </c>
      <c r="C352" s="765">
        <f>'9.7_DF_Overview'!J350</f>
        <v>0</v>
      </c>
      <c r="D352" s="1399"/>
      <c r="E352" s="1399"/>
      <c r="F352" s="1399"/>
      <c r="G352" s="1401"/>
      <c r="H352" s="221"/>
      <c r="I352" s="221"/>
      <c r="J352" s="221"/>
    </row>
    <row r="353" spans="2:10" ht="13.5" thickBot="1">
      <c r="B353" s="1372">
        <f t="shared" si="5"/>
        <v>45722</v>
      </c>
      <c r="C353" s="765">
        <f>'9.7_DF_Overview'!J351</f>
        <v>0</v>
      </c>
      <c r="D353" s="1399"/>
      <c r="E353" s="1399"/>
      <c r="F353" s="1399"/>
      <c r="G353" s="1401"/>
      <c r="H353" s="221"/>
      <c r="I353" s="221"/>
      <c r="J353" s="221"/>
    </row>
    <row r="354" spans="2:10" ht="13.5" thickBot="1">
      <c r="B354" s="1372">
        <f t="shared" si="5"/>
        <v>45723</v>
      </c>
      <c r="C354" s="765">
        <f>'9.7_DF_Overview'!J352</f>
        <v>0</v>
      </c>
      <c r="D354" s="1399"/>
      <c r="E354" s="1399"/>
      <c r="F354" s="1399"/>
      <c r="G354" s="1401"/>
      <c r="H354" s="221"/>
      <c r="I354" s="221"/>
      <c r="J354" s="221"/>
    </row>
    <row r="355" spans="2:10" ht="13.5" thickBot="1">
      <c r="B355" s="1372">
        <f t="shared" si="5"/>
        <v>45724</v>
      </c>
      <c r="C355" s="765">
        <f>'9.7_DF_Overview'!J353</f>
        <v>0</v>
      </c>
      <c r="D355" s="1399"/>
      <c r="E355" s="1399"/>
      <c r="F355" s="1399"/>
      <c r="G355" s="1401"/>
      <c r="H355" s="221"/>
      <c r="I355" s="221"/>
      <c r="J355" s="221"/>
    </row>
    <row r="356" spans="2:10" ht="13.5" thickBot="1">
      <c r="B356" s="1372">
        <f t="shared" si="5"/>
        <v>45725</v>
      </c>
      <c r="C356" s="765">
        <f>'9.7_DF_Overview'!J354</f>
        <v>0</v>
      </c>
      <c r="D356" s="1399"/>
      <c r="E356" s="1399"/>
      <c r="F356" s="1399"/>
      <c r="G356" s="1401"/>
      <c r="H356" s="221"/>
      <c r="I356" s="221"/>
      <c r="J356" s="221"/>
    </row>
    <row r="357" spans="2:10" ht="13.5" thickBot="1">
      <c r="B357" s="1372">
        <f t="shared" si="5"/>
        <v>45726</v>
      </c>
      <c r="C357" s="765">
        <f>'9.7_DF_Overview'!J355</f>
        <v>0</v>
      </c>
      <c r="D357" s="1399"/>
      <c r="E357" s="1399"/>
      <c r="F357" s="1399"/>
      <c r="G357" s="1401"/>
      <c r="H357" s="221"/>
      <c r="I357" s="221"/>
      <c r="J357" s="221"/>
    </row>
    <row r="358" spans="2:10" ht="13.5" thickBot="1">
      <c r="B358" s="1372">
        <f t="shared" si="5"/>
        <v>45727</v>
      </c>
      <c r="C358" s="765">
        <f>'9.7_DF_Overview'!J356</f>
        <v>0</v>
      </c>
      <c r="D358" s="1399"/>
      <c r="E358" s="1399"/>
      <c r="F358" s="1399"/>
      <c r="G358" s="1401"/>
      <c r="H358" s="221"/>
      <c r="I358" s="221"/>
      <c r="J358" s="221"/>
    </row>
    <row r="359" spans="2:10" ht="13.5" thickBot="1">
      <c r="B359" s="1372">
        <f t="shared" si="5"/>
        <v>45728</v>
      </c>
      <c r="C359" s="765">
        <f>'9.7_DF_Overview'!J357</f>
        <v>0</v>
      </c>
      <c r="D359" s="1399"/>
      <c r="E359" s="1399"/>
      <c r="F359" s="1399"/>
      <c r="G359" s="1401"/>
      <c r="H359" s="221"/>
      <c r="I359" s="221"/>
      <c r="J359" s="221"/>
    </row>
    <row r="360" spans="2:10" ht="13.5" thickBot="1">
      <c r="B360" s="1372">
        <f t="shared" si="5"/>
        <v>45729</v>
      </c>
      <c r="C360" s="765">
        <f>'9.7_DF_Overview'!J358</f>
        <v>0</v>
      </c>
      <c r="D360" s="1399"/>
      <c r="E360" s="1399"/>
      <c r="F360" s="1399"/>
      <c r="G360" s="1401"/>
      <c r="H360" s="221"/>
      <c r="I360" s="221"/>
      <c r="J360" s="221"/>
    </row>
    <row r="361" spans="2:10" ht="13.5" thickBot="1">
      <c r="B361" s="1372">
        <f t="shared" si="5"/>
        <v>45730</v>
      </c>
      <c r="C361" s="765">
        <f>'9.7_DF_Overview'!J359</f>
        <v>0</v>
      </c>
      <c r="D361" s="1399"/>
      <c r="E361" s="1399"/>
      <c r="F361" s="1399"/>
      <c r="G361" s="1401"/>
      <c r="H361" s="221"/>
      <c r="I361" s="221"/>
      <c r="J361" s="221"/>
    </row>
    <row r="362" spans="2:10" ht="13.5" thickBot="1">
      <c r="B362" s="1372">
        <f t="shared" si="5"/>
        <v>45731</v>
      </c>
      <c r="C362" s="765">
        <f>'9.7_DF_Overview'!J360</f>
        <v>0</v>
      </c>
      <c r="D362" s="1399"/>
      <c r="E362" s="1399"/>
      <c r="F362" s="1399"/>
      <c r="G362" s="1401"/>
      <c r="H362" s="221"/>
      <c r="I362" s="221"/>
      <c r="J362" s="221"/>
    </row>
    <row r="363" spans="2:10" ht="13.5" thickBot="1">
      <c r="B363" s="1372">
        <f t="shared" si="5"/>
        <v>45732</v>
      </c>
      <c r="C363" s="765">
        <f>'9.7_DF_Overview'!J361</f>
        <v>0</v>
      </c>
      <c r="D363" s="1399"/>
      <c r="E363" s="1399"/>
      <c r="F363" s="1399"/>
      <c r="G363" s="1401"/>
      <c r="H363" s="221"/>
      <c r="I363" s="221"/>
      <c r="J363" s="221"/>
    </row>
    <row r="364" spans="2:10" ht="13.5" thickBot="1">
      <c r="B364" s="1372">
        <f t="shared" si="5"/>
        <v>45733</v>
      </c>
      <c r="C364" s="765">
        <f>'9.7_DF_Overview'!J362</f>
        <v>0</v>
      </c>
      <c r="D364" s="1399"/>
      <c r="E364" s="1399"/>
      <c r="F364" s="1399"/>
      <c r="G364" s="1401"/>
      <c r="H364" s="221"/>
      <c r="I364" s="221"/>
      <c r="J364" s="221"/>
    </row>
    <row r="365" spans="2:10" ht="13.5" thickBot="1">
      <c r="B365" s="1372">
        <f t="shared" si="5"/>
        <v>45734</v>
      </c>
      <c r="C365" s="765">
        <f>'9.7_DF_Overview'!J363</f>
        <v>0</v>
      </c>
      <c r="D365" s="1399"/>
      <c r="E365" s="1399"/>
      <c r="F365" s="1399"/>
      <c r="G365" s="1401"/>
      <c r="H365" s="221"/>
      <c r="I365" s="221"/>
      <c r="J365" s="221"/>
    </row>
    <row r="366" spans="2:10" ht="13.5" thickBot="1">
      <c r="B366" s="1372">
        <f t="shared" si="5"/>
        <v>45735</v>
      </c>
      <c r="C366" s="765">
        <f>'9.7_DF_Overview'!J364</f>
        <v>0</v>
      </c>
      <c r="D366" s="1399"/>
      <c r="E366" s="1399"/>
      <c r="F366" s="1399"/>
      <c r="G366" s="1401"/>
      <c r="H366" s="221"/>
      <c r="I366" s="221"/>
      <c r="J366" s="221"/>
    </row>
    <row r="367" spans="2:10" ht="13.5" thickBot="1">
      <c r="B367" s="1372">
        <f t="shared" si="5"/>
        <v>45736</v>
      </c>
      <c r="C367" s="765">
        <f>'9.7_DF_Overview'!J365</f>
        <v>0</v>
      </c>
      <c r="D367" s="1399"/>
      <c r="E367" s="1399"/>
      <c r="F367" s="1399"/>
      <c r="G367" s="1401"/>
      <c r="H367" s="221"/>
      <c r="I367" s="221"/>
      <c r="J367" s="221"/>
    </row>
    <row r="368" spans="2:10" ht="13.5" thickBot="1">
      <c r="B368" s="1372">
        <f t="shared" si="5"/>
        <v>45737</v>
      </c>
      <c r="C368" s="765">
        <f>'9.7_DF_Overview'!J366</f>
        <v>0</v>
      </c>
      <c r="D368" s="1399"/>
      <c r="E368" s="1399"/>
      <c r="F368" s="1399"/>
      <c r="G368" s="1401"/>
      <c r="H368" s="221"/>
      <c r="I368" s="221"/>
      <c r="J368" s="221"/>
    </row>
    <row r="369" spans="2:10" ht="13.5" thickBot="1">
      <c r="B369" s="1372">
        <f t="shared" si="5"/>
        <v>45738</v>
      </c>
      <c r="C369" s="765">
        <f>'9.7_DF_Overview'!J367</f>
        <v>0</v>
      </c>
      <c r="D369" s="1399"/>
      <c r="E369" s="1399"/>
      <c r="F369" s="1399"/>
      <c r="G369" s="1401"/>
      <c r="H369" s="221"/>
      <c r="I369" s="221"/>
      <c r="J369" s="221"/>
    </row>
    <row r="370" spans="2:10" ht="13.5" thickBot="1">
      <c r="B370" s="1372">
        <f t="shared" si="5"/>
        <v>45739</v>
      </c>
      <c r="C370" s="765">
        <f>'9.7_DF_Overview'!J368</f>
        <v>0</v>
      </c>
      <c r="D370" s="1399"/>
      <c r="E370" s="1399"/>
      <c r="F370" s="1399"/>
      <c r="G370" s="1401"/>
      <c r="H370" s="221"/>
      <c r="I370" s="221"/>
      <c r="J370" s="221"/>
    </row>
    <row r="371" spans="2:10" ht="13.5" thickBot="1">
      <c r="B371" s="1372">
        <f t="shared" si="5"/>
        <v>45740</v>
      </c>
      <c r="C371" s="765">
        <f>'9.7_DF_Overview'!J369</f>
        <v>0</v>
      </c>
      <c r="D371" s="1399"/>
      <c r="E371" s="1399"/>
      <c r="F371" s="1399"/>
      <c r="G371" s="1401"/>
      <c r="H371" s="221"/>
      <c r="I371" s="221"/>
      <c r="J371" s="221"/>
    </row>
    <row r="372" spans="2:10" ht="13.5" thickBot="1">
      <c r="B372" s="1372">
        <f t="shared" si="5"/>
        <v>45741</v>
      </c>
      <c r="C372" s="765">
        <f>'9.7_DF_Overview'!J370</f>
        <v>0</v>
      </c>
      <c r="D372" s="1399"/>
      <c r="E372" s="1399"/>
      <c r="F372" s="1399"/>
      <c r="G372" s="1401"/>
      <c r="H372" s="221"/>
      <c r="I372" s="221"/>
      <c r="J372" s="221"/>
    </row>
    <row r="373" spans="2:10" ht="13.5" thickBot="1">
      <c r="B373" s="1372">
        <f t="shared" si="5"/>
        <v>45742</v>
      </c>
      <c r="C373" s="765">
        <f>'9.7_DF_Overview'!J371</f>
        <v>0</v>
      </c>
      <c r="D373" s="1399"/>
      <c r="E373" s="1399"/>
      <c r="F373" s="1399"/>
      <c r="G373" s="1401"/>
      <c r="H373" s="221"/>
      <c r="I373" s="221"/>
      <c r="J373" s="221"/>
    </row>
    <row r="374" spans="2:10" ht="13.5" thickBot="1">
      <c r="B374" s="1372">
        <f t="shared" si="5"/>
        <v>45743</v>
      </c>
      <c r="C374" s="765">
        <f>'9.7_DF_Overview'!J372</f>
        <v>0</v>
      </c>
      <c r="D374" s="1399"/>
      <c r="E374" s="1399"/>
      <c r="F374" s="1399"/>
      <c r="G374" s="1401"/>
      <c r="H374" s="221"/>
      <c r="I374" s="221"/>
      <c r="J374" s="221"/>
    </row>
    <row r="375" spans="2:10" ht="13.5" thickBot="1">
      <c r="B375" s="1372">
        <f t="shared" si="5"/>
        <v>45744</v>
      </c>
      <c r="C375" s="765">
        <f>'9.7_DF_Overview'!J373</f>
        <v>0</v>
      </c>
      <c r="D375" s="1399"/>
      <c r="E375" s="1399"/>
      <c r="F375" s="1399"/>
      <c r="G375" s="1401"/>
      <c r="H375" s="221"/>
      <c r="I375" s="221"/>
      <c r="J375" s="221"/>
    </row>
    <row r="376" spans="2:10" ht="13.5" thickBot="1">
      <c r="B376" s="1372">
        <f t="shared" si="5"/>
        <v>45745</v>
      </c>
      <c r="C376" s="765">
        <f>'9.7_DF_Overview'!J374</f>
        <v>0</v>
      </c>
      <c r="D376" s="1399"/>
      <c r="E376" s="1399"/>
      <c r="F376" s="1399"/>
      <c r="G376" s="1401"/>
      <c r="H376" s="221"/>
      <c r="I376" s="221"/>
      <c r="J376" s="221"/>
    </row>
    <row r="377" spans="2:10" ht="13.5" thickBot="1">
      <c r="B377" s="1372">
        <f t="shared" si="5"/>
        <v>45746</v>
      </c>
      <c r="C377" s="765">
        <f>'9.7_DF_Overview'!J375</f>
        <v>0</v>
      </c>
      <c r="D377" s="1399"/>
      <c r="E377" s="1399"/>
      <c r="F377" s="1399"/>
      <c r="G377" s="1401"/>
      <c r="H377" s="221"/>
      <c r="I377" s="221"/>
      <c r="J377" s="221"/>
    </row>
    <row r="378" spans="2:10" ht="13.5" thickBot="1">
      <c r="B378" s="1372">
        <f t="shared" si="5"/>
        <v>45747</v>
      </c>
      <c r="C378" s="765">
        <f>'9.7_DF_Overview'!J376</f>
        <v>0</v>
      </c>
      <c r="D378" s="1399"/>
      <c r="E378" s="1399"/>
      <c r="F378" s="1399"/>
      <c r="G378" s="1401"/>
      <c r="H378" s="221"/>
      <c r="I378" s="221"/>
      <c r="J378" s="221"/>
    </row>
    <row r="379" spans="2:10" ht="13.5" thickBot="1">
      <c r="B379" s="1372">
        <f t="shared" si="5"/>
        <v>45748</v>
      </c>
      <c r="C379" s="765">
        <f>'9.7_DF_Overview'!J377</f>
        <v>0</v>
      </c>
      <c r="D379" s="1404"/>
      <c r="E379" s="1404"/>
      <c r="F379" s="1404"/>
      <c r="G379" s="1405"/>
      <c r="H379" s="221"/>
      <c r="I379" s="221"/>
      <c r="J379" s="221"/>
    </row>
    <row r="380" spans="2:10">
      <c r="H380" s="79"/>
      <c r="I380" s="79"/>
      <c r="J380" s="79"/>
    </row>
  </sheetData>
  <mergeCells count="3">
    <mergeCell ref="B10:G10"/>
    <mergeCell ref="B11:B13"/>
    <mergeCell ref="I30:L36"/>
  </mergeCells>
  <pageMargins left="0.23622047244094491" right="0.23622047244094491" top="0.74803149606299213" bottom="0.74803149606299213" header="0.31496062992125984" footer="0.31496062992125984"/>
  <pageSetup paperSize="8" scale="48" fitToHeight="0" orientation="portrait" r:id="rId1"/>
  <headerFooter>
    <oddFooter>&amp;C_x000D_&amp;1#&amp;"Calibri"&amp;10&amp;K000000 OFFICIAL-InternalOnly</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1980-3116-48DE-99EA-E77D22596D3D}">
  <sheetPr>
    <tabColor theme="9" tint="0.39997558519241921"/>
    <pageSetUpPr fitToPage="1"/>
  </sheetPr>
  <dimension ref="A1:W28"/>
  <sheetViews>
    <sheetView zoomScale="80" zoomScaleNormal="80" workbookViewId="0">
      <selection activeCell="K30" sqref="K30"/>
    </sheetView>
    <sheetView workbookViewId="1"/>
  </sheetViews>
  <sheetFormatPr defaultColWidth="10.140625" defaultRowHeight="12.75"/>
  <cols>
    <col min="1" max="1" width="5.85546875" style="77" customWidth="1"/>
    <col min="2" max="2" width="12.42578125" style="77" customWidth="1"/>
    <col min="3" max="3" width="16.85546875" style="77" customWidth="1"/>
    <col min="4" max="4" width="13.85546875" style="77" customWidth="1"/>
    <col min="5" max="5" width="18.42578125" style="77" customWidth="1"/>
    <col min="6" max="6" width="17.140625" style="77" customWidth="1"/>
    <col min="7" max="7" width="14.42578125" style="77" customWidth="1"/>
    <col min="8" max="8" width="15.140625" style="77" customWidth="1"/>
    <col min="9" max="9" width="10.140625" style="77"/>
    <col min="10" max="10" width="16.42578125" style="77" customWidth="1"/>
    <col min="11" max="11" width="17.85546875" style="77" customWidth="1"/>
    <col min="12" max="12" width="10.140625" style="77"/>
    <col min="13" max="13" width="15.42578125" style="77" customWidth="1"/>
    <col min="14" max="14" width="21.85546875" style="77" customWidth="1"/>
    <col min="15" max="15" width="17.140625" style="77" customWidth="1"/>
    <col min="16" max="16" width="17.85546875" style="77" customWidth="1"/>
    <col min="17" max="17" width="14" style="77" customWidth="1"/>
    <col min="18" max="18" width="12" style="77" customWidth="1"/>
    <col min="19" max="19" width="11.7109375" style="77" bestFit="1" customWidth="1"/>
    <col min="20" max="16384" width="10.140625" style="77"/>
  </cols>
  <sheetData>
    <row r="1" spans="1:23" s="46" customFormat="1" ht="23.25">
      <c r="A1" s="56" t="str">
        <f>'1.1 Cover'!A1</f>
        <v>Regulatory Reporting Pack</v>
      </c>
    </row>
    <row r="2" spans="1:23" s="46" customFormat="1" ht="23.25">
      <c r="A2" s="56" t="str">
        <f>'1.1 Cover'!A2</f>
        <v>Price base - 2018/19</v>
      </c>
    </row>
    <row r="3" spans="1:23" s="46" customFormat="1" ht="23.25">
      <c r="A3" s="56" t="str">
        <f>'1.1 Cover'!A3</f>
        <v>Regulatory Year: April 2024 - March 2025</v>
      </c>
    </row>
    <row r="4" spans="1:23" s="46" customFormat="1" ht="23.25">
      <c r="A4" s="56" t="s">
        <v>3506</v>
      </c>
    </row>
    <row r="5" spans="1:23" s="125" customFormat="1" ht="15">
      <c r="F5" s="126"/>
      <c r="G5" s="127"/>
      <c r="H5" s="128"/>
      <c r="I5" s="128"/>
      <c r="J5" s="128"/>
      <c r="K5" s="128"/>
      <c r="L5" s="128"/>
      <c r="M5" s="128"/>
      <c r="N5" s="128"/>
      <c r="O5" s="128"/>
      <c r="P5" s="128"/>
      <c r="Q5" s="128"/>
      <c r="R5" s="128"/>
      <c r="S5" s="128"/>
      <c r="T5" s="128"/>
      <c r="U5" s="128"/>
      <c r="V5" s="128"/>
      <c r="W5" s="128"/>
    </row>
    <row r="6" spans="1:23" s="125" customFormat="1" ht="15">
      <c r="F6" s="126"/>
      <c r="G6" s="127"/>
      <c r="H6" s="128"/>
      <c r="I6" s="128"/>
      <c r="J6" s="128"/>
      <c r="K6" s="128"/>
      <c r="L6" s="128"/>
      <c r="M6" s="128"/>
      <c r="N6" s="128"/>
      <c r="O6" s="128"/>
      <c r="P6" s="128"/>
      <c r="Q6" s="128"/>
      <c r="R6" s="128"/>
      <c r="S6" s="128"/>
      <c r="T6" s="128"/>
      <c r="U6" s="128"/>
      <c r="V6" s="128"/>
      <c r="W6" s="128"/>
    </row>
    <row r="7" spans="1:23" s="125" customFormat="1" ht="15">
      <c r="F7" s="128"/>
      <c r="H7" s="128"/>
      <c r="I7" s="128"/>
      <c r="J7" s="128"/>
      <c r="K7" s="128"/>
      <c r="L7" s="128"/>
      <c r="M7" s="128"/>
      <c r="N7" s="128"/>
      <c r="O7" s="128"/>
      <c r="P7" s="128"/>
      <c r="Q7" s="128"/>
      <c r="R7" s="128"/>
      <c r="S7" s="128"/>
      <c r="T7" s="128"/>
      <c r="U7" s="128"/>
      <c r="V7" s="128"/>
      <c r="W7" s="128"/>
    </row>
    <row r="8" spans="1:23" ht="51">
      <c r="B8" s="1904"/>
      <c r="C8" s="715"/>
      <c r="D8" s="79"/>
      <c r="E8" s="1828" t="s">
        <v>3422</v>
      </c>
      <c r="F8" s="1406" t="s">
        <v>3507</v>
      </c>
      <c r="G8" s="1822" t="s">
        <v>3508</v>
      </c>
      <c r="H8" s="1407" t="s">
        <v>3509</v>
      </c>
      <c r="I8" s="79"/>
      <c r="J8" s="1825" t="str">
        <f>E8</f>
        <v>Regulatory Year 2024/25</v>
      </c>
      <c r="K8" s="1407" t="s">
        <v>3510</v>
      </c>
      <c r="L8" s="79"/>
      <c r="M8" s="1407" t="s">
        <v>3511</v>
      </c>
      <c r="N8" s="1407" t="s">
        <v>3512</v>
      </c>
      <c r="O8" s="1408" t="s">
        <v>3513</v>
      </c>
      <c r="P8" s="1408" t="s">
        <v>3514</v>
      </c>
      <c r="Q8" s="79"/>
      <c r="R8" s="79"/>
      <c r="S8" s="79"/>
    </row>
    <row r="9" spans="1:23" ht="14.25">
      <c r="B9" s="1904"/>
      <c r="C9" s="1905"/>
      <c r="D9" s="79"/>
      <c r="E9" s="1829"/>
      <c r="F9" s="1818" t="s">
        <v>3515</v>
      </c>
      <c r="G9" s="1822" t="s">
        <v>3516</v>
      </c>
      <c r="H9" s="1820" t="s">
        <v>3517</v>
      </c>
      <c r="I9" s="79"/>
      <c r="J9" s="1826"/>
      <c r="K9" s="1407" t="s">
        <v>3518</v>
      </c>
      <c r="L9" s="79"/>
      <c r="M9" s="1407" t="s">
        <v>3519</v>
      </c>
      <c r="N9" s="1407" t="s">
        <v>3520</v>
      </c>
      <c r="O9" s="1407" t="s">
        <v>3521</v>
      </c>
      <c r="P9" s="1409" t="s">
        <v>3522</v>
      </c>
      <c r="Q9" s="79"/>
      <c r="R9" s="79"/>
      <c r="S9" s="79"/>
    </row>
    <row r="10" spans="1:23" ht="24">
      <c r="B10" s="1904"/>
      <c r="C10" s="1905"/>
      <c r="D10" s="79"/>
      <c r="E10" s="1824"/>
      <c r="F10" s="1819" t="s">
        <v>3523</v>
      </c>
      <c r="G10" s="1824"/>
      <c r="H10" s="1821">
        <v>25</v>
      </c>
      <c r="I10" s="79"/>
      <c r="J10" s="1827"/>
      <c r="K10" s="1410" t="s">
        <v>3524</v>
      </c>
      <c r="L10" s="79"/>
      <c r="M10" s="1410" t="s">
        <v>3525</v>
      </c>
      <c r="N10" s="1410" t="s">
        <v>3526</v>
      </c>
      <c r="O10" s="1409" t="s">
        <v>3302</v>
      </c>
      <c r="P10" s="1409" t="s">
        <v>3302</v>
      </c>
      <c r="Q10" s="79"/>
      <c r="R10" s="79"/>
      <c r="S10" s="79"/>
    </row>
    <row r="11" spans="1:23">
      <c r="B11" s="227"/>
      <c r="C11" s="228"/>
      <c r="D11" s="79"/>
      <c r="E11" s="1347">
        <v>45383</v>
      </c>
      <c r="F11" s="1411"/>
      <c r="G11" s="1823"/>
      <c r="H11" s="79"/>
      <c r="I11" s="79"/>
      <c r="J11" s="1347">
        <f>E11</f>
        <v>45383</v>
      </c>
      <c r="K11" s="1412">
        <f>SUM('9.11_GHG_Venting_data'!E10:E16)</f>
        <v>0</v>
      </c>
      <c r="L11" s="79"/>
      <c r="M11" s="1413">
        <v>2897</v>
      </c>
      <c r="N11" s="1414">
        <f>F23*H10</f>
        <v>0</v>
      </c>
      <c r="O11" s="1414">
        <f>(M11-K23)*N11/1000000</f>
        <v>0</v>
      </c>
      <c r="P11" s="1414">
        <f>MIN(1.5,(MAX(O11,-1.5)))</f>
        <v>0</v>
      </c>
      <c r="Q11" s="79"/>
      <c r="R11" s="79"/>
      <c r="S11" s="79"/>
    </row>
    <row r="12" spans="1:23">
      <c r="B12" s="227"/>
      <c r="C12" s="228"/>
      <c r="D12" s="79"/>
      <c r="E12" s="1347">
        <v>45413</v>
      </c>
      <c r="F12" s="1411"/>
      <c r="G12" s="1411"/>
      <c r="H12" s="79"/>
      <c r="I12" s="79"/>
      <c r="J12" s="1347">
        <f t="shared" ref="J12:J22" si="0">E12</f>
        <v>45413</v>
      </c>
      <c r="K12" s="1412">
        <f>SUM('9.11_GHG_Venting_data'!F10:F16)</f>
        <v>0</v>
      </c>
      <c r="L12" s="79"/>
      <c r="M12" s="79"/>
      <c r="N12" s="79"/>
      <c r="O12" s="79"/>
      <c r="P12" s="79"/>
      <c r="Q12" s="79"/>
      <c r="R12" s="79"/>
      <c r="S12" s="79"/>
    </row>
    <row r="13" spans="1:23" ht="13.35" customHeight="1">
      <c r="B13" s="227"/>
      <c r="C13" s="228"/>
      <c r="D13" s="79"/>
      <c r="E13" s="1347">
        <v>45444</v>
      </c>
      <c r="F13" s="1411"/>
      <c r="G13" s="1411"/>
      <c r="H13" s="79"/>
      <c r="I13" s="79"/>
      <c r="J13" s="1347">
        <f t="shared" si="0"/>
        <v>45444</v>
      </c>
      <c r="K13" s="1412">
        <f>SUM('9.11_GHG_Venting_data'!G10:G16)</f>
        <v>0</v>
      </c>
      <c r="L13" s="79"/>
      <c r="M13" s="79"/>
      <c r="N13" s="79"/>
      <c r="O13" s="79"/>
      <c r="P13" s="79"/>
      <c r="Q13" s="1736"/>
      <c r="R13" s="1739" t="s">
        <v>3328</v>
      </c>
      <c r="S13" s="1737"/>
      <c r="T13" s="1738"/>
      <c r="U13" s="1734" t="s">
        <v>3041</v>
      </c>
    </row>
    <row r="14" spans="1:23">
      <c r="B14" s="227"/>
      <c r="C14" s="228"/>
      <c r="D14" s="79"/>
      <c r="E14" s="1347">
        <v>45474</v>
      </c>
      <c r="F14" s="1411"/>
      <c r="G14" s="1411"/>
      <c r="H14" s="79"/>
      <c r="I14" s="79"/>
      <c r="J14" s="1347">
        <f t="shared" si="0"/>
        <v>45474</v>
      </c>
      <c r="K14" s="1412">
        <f>SUM('9.11_GHG_Venting_data'!H10:H16)</f>
        <v>0</v>
      </c>
      <c r="L14" s="140"/>
      <c r="M14" s="140"/>
      <c r="N14" s="140"/>
      <c r="O14" s="79"/>
      <c r="P14" s="79"/>
      <c r="Q14" s="1735" t="s">
        <v>1063</v>
      </c>
      <c r="R14" s="1735" t="s">
        <v>1064</v>
      </c>
      <c r="S14" s="1735" t="s">
        <v>1065</v>
      </c>
      <c r="T14" s="1735" t="s">
        <v>3</v>
      </c>
      <c r="U14" s="1273" t="s">
        <v>1066</v>
      </c>
    </row>
    <row r="15" spans="1:23" ht="15">
      <c r="B15" s="227"/>
      <c r="C15" s="228"/>
      <c r="D15" s="79"/>
      <c r="E15" s="1347">
        <v>45505</v>
      </c>
      <c r="F15" s="1411"/>
      <c r="G15" s="1411"/>
      <c r="H15" s="79"/>
      <c r="I15" s="79"/>
      <c r="J15" s="1347">
        <f t="shared" si="0"/>
        <v>45505</v>
      </c>
      <c r="K15" s="1412">
        <f>SUM('9.11_GHG_Venting_data'!I10:I16)</f>
        <v>0</v>
      </c>
      <c r="L15" s="166"/>
      <c r="M15" s="166"/>
      <c r="N15" s="166"/>
      <c r="O15" s="79"/>
      <c r="P15" s="282" t="s">
        <v>1539</v>
      </c>
      <c r="Q15" s="1216"/>
      <c r="R15" s="1216"/>
      <c r="S15" s="1216"/>
      <c r="T15" s="1415">
        <f>$K$23</f>
        <v>0</v>
      </c>
      <c r="U15" s="1216"/>
    </row>
    <row r="16" spans="1:23" ht="15">
      <c r="B16" s="227"/>
      <c r="C16" s="228"/>
      <c r="D16" s="79"/>
      <c r="E16" s="1347">
        <v>45536</v>
      </c>
      <c r="F16" s="1411"/>
      <c r="G16" s="1411"/>
      <c r="H16" s="79"/>
      <c r="I16" s="79"/>
      <c r="J16" s="1347">
        <f t="shared" si="0"/>
        <v>45536</v>
      </c>
      <c r="K16" s="1412">
        <f>SUM('9.11_GHG_Venting_data'!J10:J16)</f>
        <v>0</v>
      </c>
      <c r="L16" s="140"/>
      <c r="M16" s="140"/>
      <c r="N16" s="140"/>
      <c r="O16" s="79"/>
      <c r="P16" s="282"/>
      <c r="R16" s="643"/>
      <c r="S16" s="643"/>
      <c r="T16" s="643"/>
      <c r="U16" s="643"/>
    </row>
    <row r="17" spans="2:21">
      <c r="B17" s="227"/>
      <c r="C17" s="228"/>
      <c r="D17" s="79"/>
      <c r="E17" s="1347">
        <v>45566</v>
      </c>
      <c r="F17" s="1411"/>
      <c r="G17" s="1411"/>
      <c r="H17" s="79"/>
      <c r="I17" s="79"/>
      <c r="J17" s="1347">
        <f t="shared" si="0"/>
        <v>45566</v>
      </c>
      <c r="K17" s="1412">
        <f>SUM('9.11_GHG_Venting_data'!K10:K16)</f>
        <v>0</v>
      </c>
      <c r="L17" s="79"/>
      <c r="M17" s="79"/>
      <c r="N17" s="79"/>
      <c r="O17" s="79"/>
      <c r="P17" s="374" t="s">
        <v>1543</v>
      </c>
      <c r="Q17" s="1216"/>
      <c r="R17" s="1216"/>
      <c r="S17" s="1216"/>
      <c r="T17" s="1415">
        <f>$F$23</f>
        <v>0</v>
      </c>
      <c r="U17" s="1216"/>
    </row>
    <row r="18" spans="2:21">
      <c r="B18" s="227"/>
      <c r="C18" s="228"/>
      <c r="D18" s="79"/>
      <c r="E18" s="1347">
        <v>45597</v>
      </c>
      <c r="F18" s="1411"/>
      <c r="G18" s="1411"/>
      <c r="H18" s="79"/>
      <c r="I18" s="79"/>
      <c r="J18" s="1347">
        <f t="shared" si="0"/>
        <v>45597</v>
      </c>
      <c r="K18" s="1412">
        <f>SUM('9.11_GHG_Venting_data'!L10:L16)</f>
        <v>0</v>
      </c>
      <c r="L18" s="79"/>
      <c r="M18" s="79"/>
      <c r="N18" s="79"/>
      <c r="O18" s="79"/>
      <c r="P18" s="79"/>
      <c r="Q18" s="79"/>
      <c r="R18" s="79"/>
      <c r="S18" s="79"/>
    </row>
    <row r="19" spans="2:21">
      <c r="B19" s="227"/>
      <c r="C19" s="228"/>
      <c r="D19" s="79"/>
      <c r="E19" s="1347">
        <v>45627</v>
      </c>
      <c r="F19" s="1411"/>
      <c r="G19" s="1411"/>
      <c r="H19" s="79"/>
      <c r="I19" s="79"/>
      <c r="J19" s="1347">
        <f t="shared" si="0"/>
        <v>45627</v>
      </c>
      <c r="K19" s="1412">
        <f>SUM('9.11_GHG_Venting_data'!M10:M16)</f>
        <v>0</v>
      </c>
      <c r="L19" s="79"/>
      <c r="M19" s="79"/>
      <c r="N19" s="79"/>
      <c r="O19" s="79"/>
      <c r="P19" s="79"/>
      <c r="Q19" s="79"/>
      <c r="R19" s="79"/>
      <c r="S19" s="79"/>
    </row>
    <row r="20" spans="2:21">
      <c r="B20" s="227"/>
      <c r="C20" s="228"/>
      <c r="D20" s="79"/>
      <c r="E20" s="1347">
        <v>45658</v>
      </c>
      <c r="F20" s="1411"/>
      <c r="G20" s="1411"/>
      <c r="H20" s="79"/>
      <c r="I20" s="79"/>
      <c r="J20" s="1347">
        <f t="shared" si="0"/>
        <v>45658</v>
      </c>
      <c r="K20" s="1412">
        <f>SUM('9.11_GHG_Venting_data'!N10:N16)</f>
        <v>0</v>
      </c>
      <c r="L20" s="79"/>
      <c r="M20" s="79"/>
      <c r="N20" s="79"/>
      <c r="O20" s="79"/>
      <c r="P20" s="79"/>
      <c r="Q20" s="79"/>
      <c r="R20" s="79"/>
      <c r="S20" s="79"/>
    </row>
    <row r="21" spans="2:21">
      <c r="B21" s="227"/>
      <c r="C21" s="228"/>
      <c r="D21" s="79"/>
      <c r="E21" s="1347">
        <v>45689</v>
      </c>
      <c r="F21" s="1411"/>
      <c r="G21" s="1411"/>
      <c r="H21" s="79"/>
      <c r="I21" s="79"/>
      <c r="J21" s="1347">
        <f t="shared" si="0"/>
        <v>45689</v>
      </c>
      <c r="K21" s="1412">
        <f>SUM('9.11_GHG_Venting_data'!O10:O16)</f>
        <v>0</v>
      </c>
      <c r="L21" s="79"/>
      <c r="M21" s="79"/>
      <c r="N21" s="79"/>
      <c r="O21" s="79"/>
      <c r="P21" s="79"/>
      <c r="Q21" s="79"/>
      <c r="R21" s="79"/>
      <c r="S21" s="79"/>
    </row>
    <row r="22" spans="2:21">
      <c r="B22" s="227"/>
      <c r="C22" s="228"/>
      <c r="D22" s="79"/>
      <c r="E22" s="1347">
        <v>45717</v>
      </c>
      <c r="F22" s="1411"/>
      <c r="G22" s="1411"/>
      <c r="H22" s="881"/>
      <c r="I22" s="79"/>
      <c r="J22" s="1347">
        <f t="shared" si="0"/>
        <v>45717</v>
      </c>
      <c r="K22" s="1412">
        <f>SUM('9.11_GHG_Venting_data'!P10:P16)</f>
        <v>0</v>
      </c>
      <c r="L22" s="79"/>
      <c r="M22" s="79"/>
      <c r="N22" s="79"/>
      <c r="O22" s="79"/>
      <c r="P22" s="79"/>
      <c r="Q22" s="79"/>
      <c r="R22" s="79"/>
      <c r="S22" s="79"/>
    </row>
    <row r="23" spans="2:21" ht="27.2" customHeight="1">
      <c r="B23" s="229"/>
      <c r="C23" s="230"/>
      <c r="D23" s="79"/>
      <c r="E23" s="1406" t="s">
        <v>3527</v>
      </c>
      <c r="F23" s="1416">
        <f>(((F11*G11)+(F12*G12)+(F13*G13)+(F14*G14)+(F15*G15)+(F16*G16)+(F17*G17)+(F18*G18)+(F19*G19)+(F20*G20)+(F21*G21)+(F22*G22))/12)</f>
        <v>0</v>
      </c>
      <c r="G23" s="1417"/>
      <c r="H23" s="79"/>
      <c r="I23" s="79"/>
      <c r="J23" s="1418" t="s">
        <v>3528</v>
      </c>
      <c r="K23" s="1419">
        <f>SUM(K11:K22)</f>
        <v>0</v>
      </c>
      <c r="L23" s="79"/>
      <c r="M23" s="79"/>
      <c r="N23" s="79"/>
      <c r="O23" s="79"/>
      <c r="P23" s="79"/>
      <c r="Q23" s="79"/>
      <c r="R23" s="79"/>
      <c r="S23" s="79"/>
    </row>
    <row r="24" spans="2:21">
      <c r="B24" s="231"/>
      <c r="C24" s="140"/>
      <c r="D24" s="79"/>
      <c r="E24" s="79"/>
      <c r="F24" s="79"/>
      <c r="G24" s="79"/>
      <c r="H24" s="79"/>
      <c r="I24" s="79"/>
      <c r="J24" s="79"/>
      <c r="K24" s="79"/>
      <c r="L24" s="79"/>
      <c r="M24" s="79"/>
      <c r="N24" s="79"/>
      <c r="O24" s="79"/>
      <c r="P24" s="79"/>
      <c r="Q24" s="79"/>
      <c r="R24" s="79"/>
      <c r="S24" s="79"/>
    </row>
    <row r="25" spans="2:21">
      <c r="C25" s="79"/>
      <c r="D25" s="79"/>
      <c r="H25" s="79"/>
      <c r="I25" s="79"/>
      <c r="J25" s="79"/>
      <c r="K25" s="79"/>
      <c r="L25" s="79"/>
      <c r="M25" s="79"/>
      <c r="N25" s="79"/>
      <c r="O25" s="79"/>
      <c r="P25" s="79"/>
      <c r="Q25" s="79"/>
      <c r="R25" s="79"/>
      <c r="S25" s="79"/>
    </row>
    <row r="26" spans="2:21">
      <c r="C26" s="79"/>
      <c r="H26" s="79"/>
      <c r="I26" s="79"/>
      <c r="J26" s="79"/>
      <c r="K26" s="79"/>
      <c r="L26" s="79"/>
      <c r="M26" s="79"/>
      <c r="N26" s="79"/>
      <c r="O26" s="79"/>
      <c r="P26" s="79"/>
      <c r="Q26" s="79"/>
      <c r="R26" s="79"/>
      <c r="S26" s="79"/>
    </row>
    <row r="27" spans="2:21" ht="50.1" customHeight="1">
      <c r="B27" s="102" t="s">
        <v>3376</v>
      </c>
      <c r="C27" s="102"/>
      <c r="D27" s="102"/>
      <c r="E27" s="102"/>
      <c r="F27" s="102"/>
      <c r="G27" s="102"/>
      <c r="H27" s="181"/>
      <c r="I27" s="181"/>
      <c r="J27" s="181"/>
      <c r="K27" s="181"/>
      <c r="L27" s="79"/>
      <c r="M27" s="79"/>
      <c r="N27" s="79"/>
      <c r="O27" s="79"/>
      <c r="P27" s="79"/>
      <c r="Q27" s="79"/>
      <c r="R27" s="79"/>
      <c r="S27" s="79"/>
    </row>
    <row r="28" spans="2:21">
      <c r="H28" s="79"/>
      <c r="I28" s="79"/>
      <c r="J28" s="79"/>
      <c r="K28" s="79"/>
      <c r="L28" s="79"/>
      <c r="M28" s="79"/>
      <c r="N28" s="79"/>
      <c r="O28" s="79"/>
      <c r="P28" s="79"/>
      <c r="Q28" s="79"/>
      <c r="R28" s="79"/>
      <c r="S28" s="79"/>
    </row>
  </sheetData>
  <mergeCells count="2">
    <mergeCell ref="B8:B10"/>
    <mergeCell ref="C9:C10"/>
  </mergeCells>
  <pageMargins left="0.23622047244094491" right="0.23622047244094491" top="0.74803149606299213" bottom="0.74803149606299213" header="0.31496062992125984" footer="0.31496062992125984"/>
  <pageSetup paperSize="8" scale="45" fitToHeight="0" orientation="portrait" r:id="rId1"/>
  <headerFooter>
    <oddFooter>&amp;C_x000D_&amp;1#&amp;"Calibri"&amp;10&amp;K000000 OFFICIAL-InternalOnly</oddFooter>
  </headerFooter>
  <ignoredErrors>
    <ignoredError sqref="K11:K22" formulaRange="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C5B3-7DD1-4F0C-AE09-DC29C51D06A4}">
  <sheetPr>
    <tabColor theme="9" tint="0.39997558519241921"/>
    <pageSetUpPr fitToPage="1"/>
  </sheetPr>
  <dimension ref="A1:W122"/>
  <sheetViews>
    <sheetView zoomScale="90" zoomScaleNormal="90" workbookViewId="0">
      <selection activeCell="G29" sqref="G29"/>
    </sheetView>
    <sheetView workbookViewId="1"/>
  </sheetViews>
  <sheetFormatPr defaultColWidth="10.140625" defaultRowHeight="12.75"/>
  <cols>
    <col min="1" max="1" width="6.42578125" style="87" customWidth="1"/>
    <col min="2" max="2" width="22.85546875" style="87" bestFit="1" customWidth="1"/>
    <col min="3" max="3" width="7.85546875" style="87" bestFit="1" customWidth="1"/>
    <col min="4" max="4" width="16.5703125" style="87" customWidth="1"/>
    <col min="5" max="16" width="9.85546875" style="87" customWidth="1"/>
    <col min="17" max="17" width="11" style="90" customWidth="1"/>
    <col min="18" max="16384" width="10.140625" style="87"/>
  </cols>
  <sheetData>
    <row r="1" spans="1:23" s="46" customFormat="1" ht="23.25">
      <c r="A1" s="56" t="str">
        <f>'1.1 Cover'!A1</f>
        <v>Regulatory Reporting Pack</v>
      </c>
    </row>
    <row r="2" spans="1:23" s="46" customFormat="1" ht="23.25">
      <c r="A2" s="56" t="str">
        <f>'1.1 Cover'!A2</f>
        <v>Price base - 2018/19</v>
      </c>
    </row>
    <row r="3" spans="1:23" s="46" customFormat="1" ht="23.25">
      <c r="A3" s="56" t="str">
        <f>'1.1 Cover'!A3</f>
        <v>Regulatory Year: April 2024 - March 2025</v>
      </c>
    </row>
    <row r="4" spans="1:23" s="46" customFormat="1" ht="23.25">
      <c r="A4" s="56" t="s">
        <v>3529</v>
      </c>
    </row>
    <row r="5" spans="1:23" s="125" customFormat="1" ht="15">
      <c r="F5" s="126"/>
      <c r="G5" s="127"/>
      <c r="H5" s="128"/>
      <c r="I5" s="128"/>
      <c r="J5" s="128"/>
      <c r="K5" s="128"/>
      <c r="L5" s="128"/>
      <c r="M5" s="128"/>
      <c r="N5" s="128"/>
      <c r="O5" s="128"/>
      <c r="P5" s="128"/>
      <c r="Q5" s="128"/>
      <c r="R5" s="128"/>
      <c r="S5" s="128"/>
      <c r="T5" s="128"/>
      <c r="U5" s="128"/>
      <c r="V5" s="128"/>
      <c r="W5" s="128"/>
    </row>
    <row r="6" spans="1:23" s="125" customFormat="1" ht="15">
      <c r="F6" s="126"/>
      <c r="G6" s="127"/>
      <c r="H6" s="128"/>
      <c r="I6" s="128"/>
      <c r="J6" s="128"/>
      <c r="K6" s="128"/>
      <c r="L6" s="128"/>
      <c r="M6" s="128"/>
      <c r="N6" s="128"/>
      <c r="O6" s="128"/>
      <c r="P6" s="128"/>
      <c r="Q6" s="128"/>
      <c r="R6" s="128"/>
      <c r="S6" s="128"/>
      <c r="T6" s="128"/>
      <c r="U6" s="128"/>
      <c r="V6" s="128"/>
      <c r="W6" s="128"/>
    </row>
    <row r="7" spans="1:23" s="125" customFormat="1" ht="15.75" thickBot="1">
      <c r="F7" s="128"/>
      <c r="H7" s="128"/>
      <c r="I7" s="128"/>
      <c r="J7" s="128"/>
      <c r="K7" s="128"/>
      <c r="L7" s="128"/>
      <c r="M7" s="128"/>
      <c r="N7" s="128"/>
      <c r="O7" s="128"/>
      <c r="P7" s="128"/>
      <c r="Q7" s="128"/>
      <c r="R7" s="128"/>
      <c r="S7" s="128"/>
      <c r="T7" s="128"/>
      <c r="U7" s="128"/>
      <c r="V7" s="128"/>
      <c r="W7" s="128"/>
    </row>
    <row r="8" spans="1:23" ht="26.85" customHeight="1" thickBot="1">
      <c r="B8" s="115" t="s">
        <v>3530</v>
      </c>
      <c r="E8" s="118"/>
      <c r="F8" s="1729"/>
      <c r="G8" s="1729"/>
      <c r="H8" s="1729"/>
      <c r="I8" s="1733" t="s">
        <v>3531</v>
      </c>
      <c r="J8" s="117"/>
      <c r="K8" s="1729"/>
      <c r="L8" s="1729"/>
      <c r="M8" s="1729"/>
      <c r="N8" s="1729"/>
      <c r="O8" s="1729"/>
      <c r="P8" s="1729"/>
      <c r="Q8" s="1730"/>
    </row>
    <row r="9" spans="1:23" ht="15.75" thickBot="1">
      <c r="B9" s="232" t="s">
        <v>3532</v>
      </c>
      <c r="C9" s="233"/>
      <c r="D9" s="234"/>
      <c r="E9" s="1731">
        <v>45383</v>
      </c>
      <c r="F9" s="1731">
        <v>45413</v>
      </c>
      <c r="G9" s="1731">
        <v>45444</v>
      </c>
      <c r="H9" s="1731">
        <v>45474</v>
      </c>
      <c r="I9" s="1731">
        <v>45505</v>
      </c>
      <c r="J9" s="1731">
        <v>45536</v>
      </c>
      <c r="K9" s="1731">
        <v>45566</v>
      </c>
      <c r="L9" s="1731">
        <v>45597</v>
      </c>
      <c r="M9" s="1731">
        <v>45627</v>
      </c>
      <c r="N9" s="1731">
        <v>45658</v>
      </c>
      <c r="O9" s="1731">
        <v>45689</v>
      </c>
      <c r="P9" s="1731">
        <v>45717</v>
      </c>
      <c r="Q9" s="1732" t="s">
        <v>1648</v>
      </c>
    </row>
    <row r="10" spans="1:23">
      <c r="B10" s="120" t="s">
        <v>3533</v>
      </c>
      <c r="C10" s="88"/>
      <c r="D10" s="119"/>
      <c r="E10" s="887"/>
      <c r="F10" s="888"/>
      <c r="G10" s="888"/>
      <c r="H10" s="888"/>
      <c r="I10" s="888"/>
      <c r="J10" s="888"/>
      <c r="K10" s="888"/>
      <c r="L10" s="888"/>
      <c r="M10" s="888"/>
      <c r="N10" s="888"/>
      <c r="O10" s="888"/>
      <c r="P10" s="889"/>
      <c r="Q10" s="768">
        <f t="shared" ref="Q10:Q17" si="0">SUM(E10:P10)</f>
        <v>0</v>
      </c>
    </row>
    <row r="11" spans="1:23">
      <c r="B11" s="1420" t="s">
        <v>3534</v>
      </c>
      <c r="C11" s="1525"/>
      <c r="D11" s="1421"/>
      <c r="E11" s="1422"/>
      <c r="F11" s="1222"/>
      <c r="G11" s="1222"/>
      <c r="H11" s="1222"/>
      <c r="I11" s="1222"/>
      <c r="J11" s="1222"/>
      <c r="K11" s="1222"/>
      <c r="L11" s="1222"/>
      <c r="M11" s="1222"/>
      <c r="N11" s="1222"/>
      <c r="O11" s="1222"/>
      <c r="P11" s="1423"/>
      <c r="Q11" s="1424">
        <f t="shared" si="0"/>
        <v>0</v>
      </c>
    </row>
    <row r="12" spans="1:23">
      <c r="B12" s="1420" t="s">
        <v>3535</v>
      </c>
      <c r="C12" s="1525"/>
      <c r="D12" s="1421"/>
      <c r="E12" s="1422"/>
      <c r="F12" s="1222"/>
      <c r="G12" s="1222"/>
      <c r="H12" s="1222"/>
      <c r="I12" s="1222"/>
      <c r="J12" s="1222"/>
      <c r="K12" s="1222"/>
      <c r="L12" s="1222"/>
      <c r="M12" s="1222"/>
      <c r="N12" s="1222"/>
      <c r="O12" s="1222"/>
      <c r="P12" s="1423"/>
      <c r="Q12" s="1424">
        <f t="shared" si="0"/>
        <v>0</v>
      </c>
    </row>
    <row r="13" spans="1:23">
      <c r="B13" s="1420" t="s">
        <v>3536</v>
      </c>
      <c r="C13" s="1525"/>
      <c r="D13" s="1421"/>
      <c r="E13" s="1422"/>
      <c r="F13" s="1222"/>
      <c r="G13" s="1222"/>
      <c r="H13" s="1222"/>
      <c r="I13" s="1222"/>
      <c r="J13" s="1222"/>
      <c r="K13" s="1222"/>
      <c r="L13" s="1222"/>
      <c r="M13" s="1222"/>
      <c r="N13" s="1222"/>
      <c r="O13" s="1222"/>
      <c r="P13" s="1423"/>
      <c r="Q13" s="1424">
        <f t="shared" si="0"/>
        <v>0</v>
      </c>
    </row>
    <row r="14" spans="1:23">
      <c r="B14" s="1420" t="s">
        <v>3537</v>
      </c>
      <c r="C14" s="1525"/>
      <c r="D14" s="1421"/>
      <c r="E14" s="1422"/>
      <c r="F14" s="1222"/>
      <c r="G14" s="1222"/>
      <c r="H14" s="1222"/>
      <c r="I14" s="1222"/>
      <c r="J14" s="1222"/>
      <c r="K14" s="1222"/>
      <c r="L14" s="1222"/>
      <c r="M14" s="1222"/>
      <c r="N14" s="1222"/>
      <c r="O14" s="1222"/>
      <c r="P14" s="1423"/>
      <c r="Q14" s="1424">
        <f t="shared" si="0"/>
        <v>0</v>
      </c>
    </row>
    <row r="15" spans="1:23">
      <c r="B15" s="1420" t="s">
        <v>3538</v>
      </c>
      <c r="C15" s="1525"/>
      <c r="D15" s="1421"/>
      <c r="E15" s="1422"/>
      <c r="F15" s="1222"/>
      <c r="G15" s="1222"/>
      <c r="H15" s="1222"/>
      <c r="I15" s="1222"/>
      <c r="J15" s="1222"/>
      <c r="K15" s="1222"/>
      <c r="L15" s="1222"/>
      <c r="M15" s="1222"/>
      <c r="N15" s="1222"/>
      <c r="O15" s="1222"/>
      <c r="P15" s="1423"/>
      <c r="Q15" s="1424">
        <f t="shared" si="0"/>
        <v>0</v>
      </c>
    </row>
    <row r="16" spans="1:23">
      <c r="B16" s="1425" t="s">
        <v>3539</v>
      </c>
      <c r="C16" s="1526"/>
      <c r="D16" s="1527"/>
      <c r="E16" s="1528"/>
      <c r="F16" s="1426"/>
      <c r="G16" s="1426"/>
      <c r="H16" s="1426"/>
      <c r="I16" s="1426"/>
      <c r="J16" s="1426"/>
      <c r="K16" s="1426"/>
      <c r="L16" s="1426"/>
      <c r="M16" s="1426"/>
      <c r="N16" s="1426"/>
      <c r="O16" s="1426"/>
      <c r="P16" s="1529"/>
      <c r="Q16" s="1427">
        <f t="shared" si="0"/>
        <v>0</v>
      </c>
    </row>
    <row r="17" spans="2:17" ht="13.5" thickBot="1">
      <c r="B17" s="1420" t="s">
        <v>3540</v>
      </c>
      <c r="C17" s="1525"/>
      <c r="D17" s="1421"/>
      <c r="E17" s="1422"/>
      <c r="F17" s="1222"/>
      <c r="G17" s="1222"/>
      <c r="H17" s="1222"/>
      <c r="I17" s="1222"/>
      <c r="J17" s="1222"/>
      <c r="K17" s="1222"/>
      <c r="L17" s="1222"/>
      <c r="M17" s="1222"/>
      <c r="N17" s="1222"/>
      <c r="O17" s="1222"/>
      <c r="P17" s="1423"/>
      <c r="Q17" s="1424">
        <f t="shared" si="0"/>
        <v>0</v>
      </c>
    </row>
    <row r="18" spans="2:17" ht="13.5" thickBot="1">
      <c r="B18" s="118" t="s">
        <v>1648</v>
      </c>
      <c r="C18" s="117"/>
      <c r="D18" s="116"/>
      <c r="E18" s="766">
        <f t="shared" ref="E18:Q18" si="1">SUM(E10:E17)</f>
        <v>0</v>
      </c>
      <c r="F18" s="766">
        <f t="shared" si="1"/>
        <v>0</v>
      </c>
      <c r="G18" s="766">
        <f t="shared" si="1"/>
        <v>0</v>
      </c>
      <c r="H18" s="766">
        <f t="shared" si="1"/>
        <v>0</v>
      </c>
      <c r="I18" s="766">
        <f t="shared" si="1"/>
        <v>0</v>
      </c>
      <c r="J18" s="766">
        <f t="shared" si="1"/>
        <v>0</v>
      </c>
      <c r="K18" s="766">
        <f t="shared" si="1"/>
        <v>0</v>
      </c>
      <c r="L18" s="766">
        <f t="shared" si="1"/>
        <v>0</v>
      </c>
      <c r="M18" s="766">
        <f t="shared" si="1"/>
        <v>0</v>
      </c>
      <c r="N18" s="766">
        <f t="shared" si="1"/>
        <v>0</v>
      </c>
      <c r="O18" s="766">
        <f t="shared" si="1"/>
        <v>0</v>
      </c>
      <c r="P18" s="766">
        <f t="shared" si="1"/>
        <v>0</v>
      </c>
      <c r="Q18" s="767">
        <f t="shared" si="1"/>
        <v>0</v>
      </c>
    </row>
    <row r="19" spans="2:17" ht="13.5" thickBot="1">
      <c r="B19" s="78"/>
      <c r="C19" s="78"/>
      <c r="D19" s="78"/>
      <c r="E19" s="78"/>
    </row>
    <row r="20" spans="2:17" ht="27.75" customHeight="1" thickBot="1">
      <c r="B20" s="115" t="s">
        <v>3541</v>
      </c>
      <c r="E20" s="118"/>
      <c r="F20" s="1729"/>
      <c r="G20" s="1729"/>
      <c r="H20" s="1729"/>
      <c r="I20" s="1733" t="s">
        <v>3531</v>
      </c>
      <c r="J20" s="117"/>
      <c r="K20" s="1729"/>
      <c r="L20" s="1729"/>
      <c r="M20" s="1729"/>
      <c r="N20" s="1729"/>
      <c r="O20" s="1729"/>
      <c r="P20" s="1729"/>
      <c r="Q20" s="1730"/>
    </row>
    <row r="21" spans="2:17" ht="15.75" thickBot="1">
      <c r="B21" s="235" t="s">
        <v>3542</v>
      </c>
      <c r="C21" s="236" t="s">
        <v>1578</v>
      </c>
      <c r="D21" s="237" t="s">
        <v>3543</v>
      </c>
      <c r="E21" s="114">
        <f t="shared" ref="E21:P21" si="2">E9</f>
        <v>45383</v>
      </c>
      <c r="F21" s="114">
        <f t="shared" si="2"/>
        <v>45413</v>
      </c>
      <c r="G21" s="114">
        <f t="shared" si="2"/>
        <v>45444</v>
      </c>
      <c r="H21" s="114">
        <f t="shared" si="2"/>
        <v>45474</v>
      </c>
      <c r="I21" s="114">
        <f t="shared" si="2"/>
        <v>45505</v>
      </c>
      <c r="J21" s="114">
        <f t="shared" si="2"/>
        <v>45536</v>
      </c>
      <c r="K21" s="114">
        <f t="shared" si="2"/>
        <v>45566</v>
      </c>
      <c r="L21" s="114">
        <f t="shared" si="2"/>
        <v>45597</v>
      </c>
      <c r="M21" s="114">
        <f t="shared" si="2"/>
        <v>45627</v>
      </c>
      <c r="N21" s="114">
        <f t="shared" si="2"/>
        <v>45658</v>
      </c>
      <c r="O21" s="114">
        <f t="shared" si="2"/>
        <v>45689</v>
      </c>
      <c r="P21" s="114">
        <f t="shared" si="2"/>
        <v>45717</v>
      </c>
      <c r="Q21" s="113" t="s">
        <v>1648</v>
      </c>
    </row>
    <row r="22" spans="2:17">
      <c r="B22" s="238" t="s">
        <v>2751</v>
      </c>
      <c r="C22" s="239" t="s">
        <v>3544</v>
      </c>
      <c r="D22" s="240" t="s">
        <v>3545</v>
      </c>
      <c r="E22" s="890"/>
      <c r="F22" s="891"/>
      <c r="G22" s="891"/>
      <c r="H22" s="891"/>
      <c r="I22" s="891"/>
      <c r="J22" s="891"/>
      <c r="K22" s="891"/>
      <c r="L22" s="891"/>
      <c r="M22" s="891"/>
      <c r="N22" s="891"/>
      <c r="O22" s="891"/>
      <c r="P22" s="892"/>
      <c r="Q22" s="769">
        <f t="shared" ref="Q22:Q87" si="3">SUM(E22:P22)</f>
        <v>0</v>
      </c>
    </row>
    <row r="23" spans="2:17">
      <c r="B23" s="1428" t="s">
        <v>2751</v>
      </c>
      <c r="C23" s="1429" t="s">
        <v>3546</v>
      </c>
      <c r="D23" s="240" t="s">
        <v>3545</v>
      </c>
      <c r="E23" s="1422"/>
      <c r="F23" s="1222"/>
      <c r="G23" s="1222"/>
      <c r="H23" s="1222"/>
      <c r="I23" s="1222"/>
      <c r="J23" s="1222"/>
      <c r="K23" s="1222"/>
      <c r="L23" s="1222"/>
      <c r="M23" s="1222"/>
      <c r="N23" s="1222"/>
      <c r="O23" s="1222"/>
      <c r="P23" s="1430"/>
      <c r="Q23" s="769">
        <f t="shared" si="3"/>
        <v>0</v>
      </c>
    </row>
    <row r="24" spans="2:17">
      <c r="B24" s="1428" t="s">
        <v>2751</v>
      </c>
      <c r="C24" s="1429" t="s">
        <v>3547</v>
      </c>
      <c r="D24" s="240" t="s">
        <v>3545</v>
      </c>
      <c r="E24" s="1422"/>
      <c r="F24" s="1222"/>
      <c r="G24" s="1222"/>
      <c r="H24" s="1222"/>
      <c r="I24" s="1222"/>
      <c r="J24" s="1222"/>
      <c r="K24" s="1222"/>
      <c r="L24" s="1222"/>
      <c r="M24" s="1222"/>
      <c r="N24" s="1222"/>
      <c r="O24" s="1222"/>
      <c r="P24" s="1430"/>
      <c r="Q24" s="769">
        <f t="shared" si="3"/>
        <v>0</v>
      </c>
    </row>
    <row r="25" spans="2:17">
      <c r="B25" s="1428" t="s">
        <v>2751</v>
      </c>
      <c r="C25" s="1429" t="s">
        <v>2556</v>
      </c>
      <c r="D25" s="240"/>
      <c r="E25" s="1422"/>
      <c r="F25" s="1222"/>
      <c r="G25" s="1222"/>
      <c r="H25" s="1222"/>
      <c r="I25" s="1222"/>
      <c r="J25" s="1222"/>
      <c r="K25" s="1222"/>
      <c r="L25" s="1222"/>
      <c r="M25" s="1222"/>
      <c r="N25" s="1222"/>
      <c r="O25" s="1222"/>
      <c r="P25" s="1430"/>
      <c r="Q25" s="769">
        <f t="shared" si="3"/>
        <v>0</v>
      </c>
    </row>
    <row r="26" spans="2:17">
      <c r="B26" s="1428" t="s">
        <v>2753</v>
      </c>
      <c r="C26" s="1429" t="s">
        <v>3544</v>
      </c>
      <c r="D26" s="240" t="s">
        <v>3545</v>
      </c>
      <c r="E26" s="1422"/>
      <c r="F26" s="1222"/>
      <c r="G26" s="1222"/>
      <c r="H26" s="1222"/>
      <c r="I26" s="1222"/>
      <c r="J26" s="1222"/>
      <c r="K26" s="1222"/>
      <c r="L26" s="1222"/>
      <c r="M26" s="1222"/>
      <c r="N26" s="1222"/>
      <c r="O26" s="1222"/>
      <c r="P26" s="1430"/>
      <c r="Q26" s="769">
        <f t="shared" si="3"/>
        <v>0</v>
      </c>
    </row>
    <row r="27" spans="2:17">
      <c r="B27" s="1428" t="s">
        <v>2753</v>
      </c>
      <c r="C27" s="1429" t="s">
        <v>3546</v>
      </c>
      <c r="D27" s="240" t="s">
        <v>3545</v>
      </c>
      <c r="E27" s="1422"/>
      <c r="F27" s="1222"/>
      <c r="G27" s="1222"/>
      <c r="H27" s="1222"/>
      <c r="I27" s="1222"/>
      <c r="J27" s="1222"/>
      <c r="K27" s="1222"/>
      <c r="L27" s="1222"/>
      <c r="M27" s="1222"/>
      <c r="N27" s="1222"/>
      <c r="O27" s="1222"/>
      <c r="P27" s="1430"/>
      <c r="Q27" s="769">
        <f t="shared" si="3"/>
        <v>0</v>
      </c>
    </row>
    <row r="28" spans="2:17">
      <c r="B28" s="1428" t="s">
        <v>2753</v>
      </c>
      <c r="C28" s="1429" t="s">
        <v>3547</v>
      </c>
      <c r="D28" s="240" t="s">
        <v>3545</v>
      </c>
      <c r="E28" s="1422"/>
      <c r="F28" s="1222"/>
      <c r="G28" s="1222"/>
      <c r="H28" s="1222"/>
      <c r="I28" s="1222"/>
      <c r="J28" s="1222"/>
      <c r="K28" s="1222"/>
      <c r="L28" s="1222"/>
      <c r="M28" s="1222"/>
      <c r="N28" s="1222"/>
      <c r="O28" s="1222"/>
      <c r="P28" s="1430"/>
      <c r="Q28" s="769">
        <f t="shared" si="3"/>
        <v>0</v>
      </c>
    </row>
    <row r="29" spans="2:17">
      <c r="B29" s="1428" t="s">
        <v>2753</v>
      </c>
      <c r="C29" s="1429" t="s">
        <v>2556</v>
      </c>
      <c r="D29" s="240"/>
      <c r="E29" s="1422"/>
      <c r="F29" s="1222"/>
      <c r="G29" s="1222"/>
      <c r="H29" s="1222"/>
      <c r="I29" s="1222"/>
      <c r="J29" s="1222"/>
      <c r="K29" s="1222"/>
      <c r="L29" s="1222"/>
      <c r="M29" s="1222"/>
      <c r="N29" s="1222"/>
      <c r="O29" s="1222"/>
      <c r="P29" s="1430"/>
      <c r="Q29" s="769">
        <f t="shared" si="3"/>
        <v>0</v>
      </c>
    </row>
    <row r="30" spans="2:17">
      <c r="B30" s="1428" t="s">
        <v>2574</v>
      </c>
      <c r="C30" s="1429" t="s">
        <v>3548</v>
      </c>
      <c r="D30" s="240" t="s">
        <v>3545</v>
      </c>
      <c r="E30" s="1422"/>
      <c r="F30" s="1222"/>
      <c r="G30" s="1222"/>
      <c r="H30" s="1222"/>
      <c r="I30" s="1222"/>
      <c r="J30" s="1222"/>
      <c r="K30" s="1222"/>
      <c r="L30" s="1222"/>
      <c r="M30" s="1222"/>
      <c r="N30" s="1222"/>
      <c r="O30" s="1222"/>
      <c r="P30" s="1430"/>
      <c r="Q30" s="769">
        <f t="shared" si="3"/>
        <v>0</v>
      </c>
    </row>
    <row r="31" spans="2:17">
      <c r="B31" s="1428" t="s">
        <v>2574</v>
      </c>
      <c r="C31" s="1429" t="s">
        <v>3549</v>
      </c>
      <c r="D31" s="240" t="s">
        <v>3545</v>
      </c>
      <c r="E31" s="1422"/>
      <c r="F31" s="1222"/>
      <c r="G31" s="1222"/>
      <c r="H31" s="1222"/>
      <c r="I31" s="1222"/>
      <c r="J31" s="1222"/>
      <c r="K31" s="1222"/>
      <c r="L31" s="1222"/>
      <c r="M31" s="1222"/>
      <c r="N31" s="1222"/>
      <c r="O31" s="1222"/>
      <c r="P31" s="1430"/>
      <c r="Q31" s="769">
        <f t="shared" si="3"/>
        <v>0</v>
      </c>
    </row>
    <row r="32" spans="2:17">
      <c r="B32" s="1428" t="s">
        <v>2574</v>
      </c>
      <c r="C32" s="1429" t="s">
        <v>3550</v>
      </c>
      <c r="D32" s="240" t="s">
        <v>3545</v>
      </c>
      <c r="E32" s="1422"/>
      <c r="F32" s="1222"/>
      <c r="G32" s="1222"/>
      <c r="H32" s="1222"/>
      <c r="I32" s="1222"/>
      <c r="J32" s="1222"/>
      <c r="K32" s="1222"/>
      <c r="L32" s="1222"/>
      <c r="M32" s="1222"/>
      <c r="N32" s="1222"/>
      <c r="O32" s="1222"/>
      <c r="P32" s="1430"/>
      <c r="Q32" s="769">
        <f t="shared" si="3"/>
        <v>0</v>
      </c>
    </row>
    <row r="33" spans="2:17">
      <c r="B33" s="1428" t="s">
        <v>2574</v>
      </c>
      <c r="C33" s="1429" t="s">
        <v>3551</v>
      </c>
      <c r="D33" s="240" t="s">
        <v>3545</v>
      </c>
      <c r="E33" s="1422"/>
      <c r="F33" s="1222"/>
      <c r="G33" s="1222"/>
      <c r="H33" s="1222"/>
      <c r="I33" s="1222"/>
      <c r="J33" s="1222"/>
      <c r="K33" s="1222"/>
      <c r="L33" s="1222"/>
      <c r="M33" s="1222"/>
      <c r="N33" s="1222"/>
      <c r="O33" s="1222"/>
      <c r="P33" s="1430"/>
      <c r="Q33" s="769">
        <f t="shared" si="3"/>
        <v>0</v>
      </c>
    </row>
    <row r="34" spans="2:17">
      <c r="B34" s="1428" t="s">
        <v>2574</v>
      </c>
      <c r="C34" s="1429" t="s">
        <v>2556</v>
      </c>
      <c r="D34" s="240"/>
      <c r="E34" s="1422"/>
      <c r="F34" s="1222"/>
      <c r="G34" s="1222"/>
      <c r="H34" s="1222"/>
      <c r="I34" s="1222"/>
      <c r="J34" s="1222"/>
      <c r="K34" s="1222"/>
      <c r="L34" s="1222"/>
      <c r="M34" s="1222"/>
      <c r="N34" s="1222"/>
      <c r="O34" s="1222"/>
      <c r="P34" s="1430"/>
      <c r="Q34" s="769">
        <f t="shared" si="3"/>
        <v>0</v>
      </c>
    </row>
    <row r="35" spans="2:17">
      <c r="B35" s="1428" t="s">
        <v>2754</v>
      </c>
      <c r="C35" s="1429" t="s">
        <v>3544</v>
      </c>
      <c r="D35" s="240" t="s">
        <v>3545</v>
      </c>
      <c r="E35" s="1422"/>
      <c r="F35" s="1222"/>
      <c r="G35" s="1222"/>
      <c r="H35" s="1222"/>
      <c r="I35" s="1222"/>
      <c r="J35" s="1222"/>
      <c r="K35" s="1222"/>
      <c r="L35" s="1222"/>
      <c r="M35" s="1222"/>
      <c r="N35" s="1222"/>
      <c r="O35" s="1222"/>
      <c r="P35" s="1430"/>
      <c r="Q35" s="769">
        <f t="shared" si="3"/>
        <v>0</v>
      </c>
    </row>
    <row r="36" spans="2:17">
      <c r="B36" s="1428" t="s">
        <v>2754</v>
      </c>
      <c r="C36" s="1429" t="s">
        <v>3546</v>
      </c>
      <c r="D36" s="240" t="s">
        <v>3545</v>
      </c>
      <c r="E36" s="1422"/>
      <c r="F36" s="1222"/>
      <c r="G36" s="1222"/>
      <c r="H36" s="1222"/>
      <c r="I36" s="1222"/>
      <c r="J36" s="1222"/>
      <c r="K36" s="1222"/>
      <c r="L36" s="1222"/>
      <c r="M36" s="1222"/>
      <c r="N36" s="1222"/>
      <c r="O36" s="1222"/>
      <c r="P36" s="1430"/>
      <c r="Q36" s="769">
        <f t="shared" si="3"/>
        <v>0</v>
      </c>
    </row>
    <row r="37" spans="2:17">
      <c r="B37" s="1428" t="s">
        <v>2754</v>
      </c>
      <c r="C37" s="1429" t="s">
        <v>2556</v>
      </c>
      <c r="D37" s="240"/>
      <c r="E37" s="1422"/>
      <c r="F37" s="1222"/>
      <c r="G37" s="1222"/>
      <c r="H37" s="1222"/>
      <c r="I37" s="1222"/>
      <c r="J37" s="1222"/>
      <c r="K37" s="1222"/>
      <c r="L37" s="1222"/>
      <c r="M37" s="1222"/>
      <c r="N37" s="1222"/>
      <c r="O37" s="1222"/>
      <c r="P37" s="1430"/>
      <c r="Q37" s="769">
        <f t="shared" si="3"/>
        <v>0</v>
      </c>
    </row>
    <row r="38" spans="2:17">
      <c r="B38" s="1428" t="s">
        <v>2565</v>
      </c>
      <c r="C38" s="1429" t="s">
        <v>3544</v>
      </c>
      <c r="D38" s="240" t="s">
        <v>3545</v>
      </c>
      <c r="E38" s="1422"/>
      <c r="F38" s="1222"/>
      <c r="G38" s="1222"/>
      <c r="H38" s="1222"/>
      <c r="I38" s="1222"/>
      <c r="J38" s="1222"/>
      <c r="K38" s="1222"/>
      <c r="L38" s="1222"/>
      <c r="M38" s="1222"/>
      <c r="N38" s="1222"/>
      <c r="O38" s="1222"/>
      <c r="P38" s="1430"/>
      <c r="Q38" s="769">
        <f t="shared" si="3"/>
        <v>0</v>
      </c>
    </row>
    <row r="39" spans="2:17">
      <c r="B39" s="1428" t="s">
        <v>2565</v>
      </c>
      <c r="C39" s="1429" t="s">
        <v>3546</v>
      </c>
      <c r="D39" s="240" t="s">
        <v>3545</v>
      </c>
      <c r="E39" s="1422"/>
      <c r="F39" s="1222"/>
      <c r="G39" s="1222"/>
      <c r="H39" s="1222"/>
      <c r="I39" s="1222"/>
      <c r="J39" s="1222"/>
      <c r="K39" s="1222"/>
      <c r="L39" s="1222"/>
      <c r="M39" s="1222"/>
      <c r="N39" s="1222"/>
      <c r="O39" s="1222"/>
      <c r="P39" s="1430"/>
      <c r="Q39" s="769">
        <f t="shared" si="3"/>
        <v>0</v>
      </c>
    </row>
    <row r="40" spans="2:17">
      <c r="B40" s="1428" t="s">
        <v>2565</v>
      </c>
      <c r="C40" s="1429" t="s">
        <v>2556</v>
      </c>
      <c r="D40" s="240"/>
      <c r="E40" s="1422"/>
      <c r="F40" s="1222"/>
      <c r="G40" s="1222"/>
      <c r="H40" s="1222"/>
      <c r="I40" s="1222"/>
      <c r="J40" s="1222"/>
      <c r="K40" s="1222"/>
      <c r="L40" s="1222"/>
      <c r="M40" s="1222"/>
      <c r="N40" s="1222"/>
      <c r="O40" s="1222"/>
      <c r="P40" s="1430"/>
      <c r="Q40" s="769">
        <f t="shared" si="3"/>
        <v>0</v>
      </c>
    </row>
    <row r="41" spans="2:17">
      <c r="B41" s="1428" t="s">
        <v>2570</v>
      </c>
      <c r="C41" s="1429" t="s">
        <v>3544</v>
      </c>
      <c r="D41" s="240" t="s">
        <v>3545</v>
      </c>
      <c r="E41" s="1422"/>
      <c r="F41" s="1222"/>
      <c r="G41" s="1222"/>
      <c r="H41" s="1222"/>
      <c r="I41" s="1222"/>
      <c r="J41" s="1222"/>
      <c r="K41" s="1222"/>
      <c r="L41" s="1222"/>
      <c r="M41" s="1222"/>
      <c r="N41" s="1222"/>
      <c r="O41" s="1222"/>
      <c r="P41" s="1430"/>
      <c r="Q41" s="769">
        <f t="shared" si="3"/>
        <v>0</v>
      </c>
    </row>
    <row r="42" spans="2:17">
      <c r="B42" s="1428" t="s">
        <v>2570</v>
      </c>
      <c r="C42" s="1429" t="s">
        <v>3546</v>
      </c>
      <c r="D42" s="240" t="s">
        <v>3545</v>
      </c>
      <c r="E42" s="1422"/>
      <c r="F42" s="1222"/>
      <c r="G42" s="1222"/>
      <c r="H42" s="1222"/>
      <c r="I42" s="1222"/>
      <c r="J42" s="1222"/>
      <c r="K42" s="1222"/>
      <c r="L42" s="1222"/>
      <c r="M42" s="1222"/>
      <c r="N42" s="1222"/>
      <c r="O42" s="1222"/>
      <c r="P42" s="1430"/>
      <c r="Q42" s="769">
        <f t="shared" si="3"/>
        <v>0</v>
      </c>
    </row>
    <row r="43" spans="2:17">
      <c r="B43" s="1428" t="s">
        <v>2570</v>
      </c>
      <c r="C43" s="1429" t="s">
        <v>3547</v>
      </c>
      <c r="D43" s="240" t="s">
        <v>3545</v>
      </c>
      <c r="E43" s="1422"/>
      <c r="F43" s="1222"/>
      <c r="G43" s="1222"/>
      <c r="H43" s="1222"/>
      <c r="I43" s="1222"/>
      <c r="J43" s="1222"/>
      <c r="K43" s="1222"/>
      <c r="L43" s="1222"/>
      <c r="M43" s="1222"/>
      <c r="N43" s="1222"/>
      <c r="O43" s="1222"/>
      <c r="P43" s="1430"/>
      <c r="Q43" s="769">
        <f t="shared" si="3"/>
        <v>0</v>
      </c>
    </row>
    <row r="44" spans="2:17">
      <c r="B44" s="1428" t="s">
        <v>2570</v>
      </c>
      <c r="C44" s="1429" t="s">
        <v>2556</v>
      </c>
      <c r="D44" s="240"/>
      <c r="E44" s="1422"/>
      <c r="F44" s="1222"/>
      <c r="G44" s="1222"/>
      <c r="H44" s="1222"/>
      <c r="I44" s="1222"/>
      <c r="J44" s="1222"/>
      <c r="K44" s="1222"/>
      <c r="L44" s="1222"/>
      <c r="M44" s="1222"/>
      <c r="N44" s="1222"/>
      <c r="O44" s="1222"/>
      <c r="P44" s="1430"/>
      <c r="Q44" s="769">
        <f t="shared" si="3"/>
        <v>0</v>
      </c>
    </row>
    <row r="45" spans="2:17">
      <c r="B45" s="1428" t="s">
        <v>2572</v>
      </c>
      <c r="C45" s="1429" t="s">
        <v>3546</v>
      </c>
      <c r="D45" s="240" t="s">
        <v>3545</v>
      </c>
      <c r="E45" s="1422"/>
      <c r="F45" s="1222"/>
      <c r="G45" s="1222"/>
      <c r="H45" s="1222"/>
      <c r="I45" s="1222"/>
      <c r="J45" s="1222"/>
      <c r="K45" s="1222"/>
      <c r="L45" s="1222"/>
      <c r="M45" s="1222"/>
      <c r="N45" s="1222"/>
      <c r="O45" s="1222"/>
      <c r="P45" s="1430"/>
      <c r="Q45" s="769">
        <f t="shared" si="3"/>
        <v>0</v>
      </c>
    </row>
    <row r="46" spans="2:17">
      <c r="B46" s="1428" t="s">
        <v>2572</v>
      </c>
      <c r="C46" s="1429" t="s">
        <v>3547</v>
      </c>
      <c r="D46" s="240" t="s">
        <v>3545</v>
      </c>
      <c r="E46" s="1422"/>
      <c r="F46" s="1222"/>
      <c r="G46" s="1222"/>
      <c r="H46" s="1222"/>
      <c r="I46" s="1222"/>
      <c r="J46" s="1222"/>
      <c r="K46" s="1222"/>
      <c r="L46" s="1222"/>
      <c r="M46" s="1222"/>
      <c r="N46" s="1222"/>
      <c r="O46" s="1222"/>
      <c r="P46" s="1430"/>
      <c r="Q46" s="769">
        <f t="shared" si="3"/>
        <v>0</v>
      </c>
    </row>
    <row r="47" spans="2:17">
      <c r="B47" s="1428" t="s">
        <v>2572</v>
      </c>
      <c r="C47" s="1429" t="s">
        <v>2556</v>
      </c>
      <c r="D47" s="240"/>
      <c r="E47" s="1422"/>
      <c r="F47" s="1222"/>
      <c r="G47" s="1222"/>
      <c r="H47" s="1222"/>
      <c r="I47" s="1222"/>
      <c r="J47" s="1222"/>
      <c r="K47" s="1222"/>
      <c r="L47" s="1222"/>
      <c r="M47" s="1222"/>
      <c r="N47" s="1222"/>
      <c r="O47" s="1222"/>
      <c r="P47" s="1430"/>
      <c r="Q47" s="769">
        <f t="shared" si="3"/>
        <v>0</v>
      </c>
    </row>
    <row r="48" spans="2:17">
      <c r="B48" s="1428" t="s">
        <v>2573</v>
      </c>
      <c r="C48" s="1429" t="s">
        <v>3544</v>
      </c>
      <c r="D48" s="240" t="s">
        <v>3545</v>
      </c>
      <c r="E48" s="1422"/>
      <c r="F48" s="1222"/>
      <c r="G48" s="1222"/>
      <c r="H48" s="1222"/>
      <c r="I48" s="1222"/>
      <c r="J48" s="1222"/>
      <c r="K48" s="1222"/>
      <c r="L48" s="1222"/>
      <c r="M48" s="1222"/>
      <c r="N48" s="1222"/>
      <c r="O48" s="1222"/>
      <c r="P48" s="1430"/>
      <c r="Q48" s="769">
        <f t="shared" si="3"/>
        <v>0</v>
      </c>
    </row>
    <row r="49" spans="2:17">
      <c r="B49" s="1428" t="s">
        <v>2573</v>
      </c>
      <c r="C49" s="1429" t="s">
        <v>3546</v>
      </c>
      <c r="D49" s="240" t="s">
        <v>3545</v>
      </c>
      <c r="E49" s="1422"/>
      <c r="F49" s="1222"/>
      <c r="G49" s="1222"/>
      <c r="H49" s="1222"/>
      <c r="I49" s="1222"/>
      <c r="J49" s="1222"/>
      <c r="K49" s="1222"/>
      <c r="L49" s="1222"/>
      <c r="M49" s="1222"/>
      <c r="N49" s="1222"/>
      <c r="O49" s="1222"/>
      <c r="P49" s="1430"/>
      <c r="Q49" s="769">
        <f t="shared" si="3"/>
        <v>0</v>
      </c>
    </row>
    <row r="50" spans="2:17">
      <c r="B50" s="1428" t="s">
        <v>2573</v>
      </c>
      <c r="C50" s="1429" t="s">
        <v>2556</v>
      </c>
      <c r="D50" s="240"/>
      <c r="E50" s="1422"/>
      <c r="F50" s="1222"/>
      <c r="G50" s="1222"/>
      <c r="H50" s="1222"/>
      <c r="I50" s="1222"/>
      <c r="J50" s="1222"/>
      <c r="K50" s="1222"/>
      <c r="L50" s="1222"/>
      <c r="M50" s="1222"/>
      <c r="N50" s="1222"/>
      <c r="O50" s="1222"/>
      <c r="P50" s="1430"/>
      <c r="Q50" s="769">
        <f t="shared" si="3"/>
        <v>0</v>
      </c>
    </row>
    <row r="51" spans="2:17">
      <c r="B51" s="1428" t="s">
        <v>2566</v>
      </c>
      <c r="C51" s="1429" t="s">
        <v>3544</v>
      </c>
      <c r="D51" s="240" t="s">
        <v>3545</v>
      </c>
      <c r="E51" s="1422"/>
      <c r="F51" s="1222"/>
      <c r="G51" s="1222"/>
      <c r="H51" s="1222"/>
      <c r="I51" s="1222"/>
      <c r="J51" s="1222"/>
      <c r="K51" s="1222"/>
      <c r="L51" s="1222"/>
      <c r="M51" s="1222"/>
      <c r="N51" s="1222"/>
      <c r="O51" s="1222"/>
      <c r="P51" s="1430"/>
      <c r="Q51" s="769">
        <f t="shared" si="3"/>
        <v>0</v>
      </c>
    </row>
    <row r="52" spans="2:17">
      <c r="B52" s="1428" t="s">
        <v>2566</v>
      </c>
      <c r="C52" s="1429" t="s">
        <v>3546</v>
      </c>
      <c r="D52" s="240" t="s">
        <v>3545</v>
      </c>
      <c r="E52" s="1422"/>
      <c r="F52" s="1222"/>
      <c r="G52" s="1222"/>
      <c r="H52" s="1222"/>
      <c r="I52" s="1222"/>
      <c r="J52" s="1222"/>
      <c r="K52" s="1222"/>
      <c r="L52" s="1222"/>
      <c r="M52" s="1222"/>
      <c r="N52" s="1222"/>
      <c r="O52" s="1222"/>
      <c r="P52" s="1430"/>
      <c r="Q52" s="769">
        <f t="shared" si="3"/>
        <v>0</v>
      </c>
    </row>
    <row r="53" spans="2:17">
      <c r="B53" s="1428" t="s">
        <v>2566</v>
      </c>
      <c r="C53" s="1429" t="s">
        <v>3552</v>
      </c>
      <c r="D53" s="240" t="s">
        <v>3545</v>
      </c>
      <c r="E53" s="1422"/>
      <c r="F53" s="1222"/>
      <c r="G53" s="1222"/>
      <c r="H53" s="1222"/>
      <c r="I53" s="1222"/>
      <c r="J53" s="1222"/>
      <c r="K53" s="1222"/>
      <c r="L53" s="1222"/>
      <c r="M53" s="1222"/>
      <c r="N53" s="1222"/>
      <c r="O53" s="1222"/>
      <c r="P53" s="1430"/>
      <c r="Q53" s="769">
        <f t="shared" si="3"/>
        <v>0</v>
      </c>
    </row>
    <row r="54" spans="2:17">
      <c r="B54" s="1428" t="s">
        <v>2566</v>
      </c>
      <c r="C54" s="1429" t="s">
        <v>3553</v>
      </c>
      <c r="D54" s="1431" t="s">
        <v>2940</v>
      </c>
      <c r="E54" s="1422"/>
      <c r="F54" s="1222"/>
      <c r="G54" s="1222"/>
      <c r="H54" s="1222"/>
      <c r="I54" s="1222"/>
      <c r="J54" s="1222"/>
      <c r="K54" s="1222"/>
      <c r="L54" s="1222"/>
      <c r="M54" s="1222"/>
      <c r="N54" s="1222"/>
      <c r="O54" s="1222"/>
      <c r="P54" s="1430"/>
      <c r="Q54" s="769">
        <f t="shared" si="3"/>
        <v>0</v>
      </c>
    </row>
    <row r="55" spans="2:17">
      <c r="B55" s="1428" t="s">
        <v>2566</v>
      </c>
      <c r="C55" s="1429" t="s">
        <v>2556</v>
      </c>
      <c r="D55" s="240"/>
      <c r="E55" s="1422"/>
      <c r="F55" s="1222"/>
      <c r="G55" s="1222"/>
      <c r="H55" s="1222"/>
      <c r="I55" s="1222"/>
      <c r="J55" s="1222"/>
      <c r="K55" s="1222"/>
      <c r="L55" s="1222"/>
      <c r="M55" s="1222"/>
      <c r="N55" s="1222"/>
      <c r="O55" s="1222"/>
      <c r="P55" s="1430"/>
      <c r="Q55" s="769">
        <f t="shared" si="3"/>
        <v>0</v>
      </c>
    </row>
    <row r="56" spans="2:17">
      <c r="B56" s="1428" t="s">
        <v>2569</v>
      </c>
      <c r="C56" s="1429" t="s">
        <v>3544</v>
      </c>
      <c r="D56" s="240" t="s">
        <v>3545</v>
      </c>
      <c r="E56" s="1422"/>
      <c r="F56" s="1222"/>
      <c r="G56" s="1222"/>
      <c r="H56" s="1222"/>
      <c r="I56" s="1222"/>
      <c r="J56" s="1222"/>
      <c r="K56" s="1222"/>
      <c r="L56" s="1222"/>
      <c r="M56" s="1222"/>
      <c r="N56" s="1222"/>
      <c r="O56" s="1222"/>
      <c r="P56" s="1430"/>
      <c r="Q56" s="769">
        <f t="shared" si="3"/>
        <v>0</v>
      </c>
    </row>
    <row r="57" spans="2:17">
      <c r="B57" s="1428" t="s">
        <v>2569</v>
      </c>
      <c r="C57" s="1429" t="s">
        <v>3546</v>
      </c>
      <c r="D57" s="240" t="s">
        <v>3545</v>
      </c>
      <c r="E57" s="1422"/>
      <c r="F57" s="1222"/>
      <c r="G57" s="1222"/>
      <c r="H57" s="1222"/>
      <c r="I57" s="1222"/>
      <c r="J57" s="1222"/>
      <c r="K57" s="1222"/>
      <c r="L57" s="1222"/>
      <c r="M57" s="1222"/>
      <c r="N57" s="1222"/>
      <c r="O57" s="1222"/>
      <c r="P57" s="1430"/>
      <c r="Q57" s="769">
        <f t="shared" si="3"/>
        <v>0</v>
      </c>
    </row>
    <row r="58" spans="2:17">
      <c r="B58" s="1428" t="s">
        <v>2569</v>
      </c>
      <c r="C58" s="1429" t="s">
        <v>3547</v>
      </c>
      <c r="D58" s="240" t="s">
        <v>3545</v>
      </c>
      <c r="E58" s="1422"/>
      <c r="F58" s="1222"/>
      <c r="G58" s="1222"/>
      <c r="H58" s="1222"/>
      <c r="I58" s="1222"/>
      <c r="J58" s="1222"/>
      <c r="K58" s="1222"/>
      <c r="L58" s="1222"/>
      <c r="M58" s="1222"/>
      <c r="N58" s="1222"/>
      <c r="O58" s="1222"/>
      <c r="P58" s="1430"/>
      <c r="Q58" s="769">
        <f t="shared" si="3"/>
        <v>0</v>
      </c>
    </row>
    <row r="59" spans="2:17">
      <c r="B59" s="1428" t="s">
        <v>2569</v>
      </c>
      <c r="C59" s="1429" t="s">
        <v>2556</v>
      </c>
      <c r="D59" s="240"/>
      <c r="E59" s="1422"/>
      <c r="F59" s="1222"/>
      <c r="G59" s="1222"/>
      <c r="H59" s="1222"/>
      <c r="I59" s="1222"/>
      <c r="J59" s="1222"/>
      <c r="K59" s="1222"/>
      <c r="L59" s="1222"/>
      <c r="M59" s="1222"/>
      <c r="N59" s="1222"/>
      <c r="O59" s="1222"/>
      <c r="P59" s="1430"/>
      <c r="Q59" s="769">
        <f t="shared" si="3"/>
        <v>0</v>
      </c>
    </row>
    <row r="60" spans="2:17">
      <c r="B60" s="1428" t="s">
        <v>2755</v>
      </c>
      <c r="C60" s="1429" t="s">
        <v>3544</v>
      </c>
      <c r="D60" s="1431" t="s">
        <v>2940</v>
      </c>
      <c r="E60" s="1422"/>
      <c r="F60" s="1222"/>
      <c r="G60" s="1222"/>
      <c r="H60" s="1222"/>
      <c r="I60" s="1222"/>
      <c r="J60" s="1222"/>
      <c r="K60" s="1222"/>
      <c r="L60" s="1222"/>
      <c r="M60" s="1222"/>
      <c r="N60" s="1222"/>
      <c r="O60" s="1222"/>
      <c r="P60" s="1430"/>
      <c r="Q60" s="769">
        <f t="shared" si="3"/>
        <v>0</v>
      </c>
    </row>
    <row r="61" spans="2:17">
      <c r="B61" s="1428" t="s">
        <v>2755</v>
      </c>
      <c r="C61" s="1429" t="s">
        <v>3546</v>
      </c>
      <c r="D61" s="240" t="s">
        <v>3545</v>
      </c>
      <c r="E61" s="1422"/>
      <c r="F61" s="1222"/>
      <c r="G61" s="1222"/>
      <c r="H61" s="1222"/>
      <c r="I61" s="1222"/>
      <c r="J61" s="1222"/>
      <c r="K61" s="1222"/>
      <c r="L61" s="1222"/>
      <c r="M61" s="1222"/>
      <c r="N61" s="1222"/>
      <c r="O61" s="1222"/>
      <c r="P61" s="1430"/>
      <c r="Q61" s="769">
        <f t="shared" si="3"/>
        <v>0</v>
      </c>
    </row>
    <row r="62" spans="2:17">
      <c r="B62" s="1428" t="s">
        <v>2755</v>
      </c>
      <c r="C62" s="1429" t="s">
        <v>3547</v>
      </c>
      <c r="D62" s="240" t="s">
        <v>3545</v>
      </c>
      <c r="E62" s="1422"/>
      <c r="F62" s="1222"/>
      <c r="G62" s="1222"/>
      <c r="H62" s="1222"/>
      <c r="I62" s="1222"/>
      <c r="J62" s="1222"/>
      <c r="K62" s="1222"/>
      <c r="L62" s="1222"/>
      <c r="M62" s="1222"/>
      <c r="N62" s="1222"/>
      <c r="O62" s="1222"/>
      <c r="P62" s="1430"/>
      <c r="Q62" s="769">
        <f t="shared" si="3"/>
        <v>0</v>
      </c>
    </row>
    <row r="63" spans="2:17">
      <c r="B63" s="1428" t="s">
        <v>2755</v>
      </c>
      <c r="C63" s="1429" t="s">
        <v>2556</v>
      </c>
      <c r="D63" s="240"/>
      <c r="E63" s="1422"/>
      <c r="F63" s="1222"/>
      <c r="G63" s="1222"/>
      <c r="H63" s="1222"/>
      <c r="I63" s="1222"/>
      <c r="J63" s="1222"/>
      <c r="K63" s="1222"/>
      <c r="L63" s="1222"/>
      <c r="M63" s="1222"/>
      <c r="N63" s="1222"/>
      <c r="O63" s="1222"/>
      <c r="P63" s="1430"/>
      <c r="Q63" s="769">
        <f t="shared" si="3"/>
        <v>0</v>
      </c>
    </row>
    <row r="64" spans="2:17">
      <c r="B64" s="1428" t="s">
        <v>317</v>
      </c>
      <c r="C64" s="1429" t="s">
        <v>3544</v>
      </c>
      <c r="D64" s="240" t="s">
        <v>3545</v>
      </c>
      <c r="E64" s="1422"/>
      <c r="F64" s="1222"/>
      <c r="G64" s="1222"/>
      <c r="H64" s="1222"/>
      <c r="I64" s="1222"/>
      <c r="J64" s="1222"/>
      <c r="K64" s="1222"/>
      <c r="L64" s="1222"/>
      <c r="M64" s="1222"/>
      <c r="N64" s="1222"/>
      <c r="O64" s="1222"/>
      <c r="P64" s="1430"/>
      <c r="Q64" s="769">
        <f t="shared" si="3"/>
        <v>0</v>
      </c>
    </row>
    <row r="65" spans="2:17">
      <c r="B65" s="1428" t="s">
        <v>317</v>
      </c>
      <c r="C65" s="1429" t="s">
        <v>3546</v>
      </c>
      <c r="D65" s="240" t="s">
        <v>3545</v>
      </c>
      <c r="E65" s="1422"/>
      <c r="F65" s="1222"/>
      <c r="G65" s="1222"/>
      <c r="H65" s="1222"/>
      <c r="I65" s="1222"/>
      <c r="J65" s="1222"/>
      <c r="K65" s="1222"/>
      <c r="L65" s="1222"/>
      <c r="M65" s="1222"/>
      <c r="N65" s="1222"/>
      <c r="O65" s="1222"/>
      <c r="P65" s="1430"/>
      <c r="Q65" s="769">
        <f t="shared" si="3"/>
        <v>0</v>
      </c>
    </row>
    <row r="66" spans="2:17">
      <c r="B66" s="1428" t="s">
        <v>317</v>
      </c>
      <c r="C66" s="1429" t="s">
        <v>3547</v>
      </c>
      <c r="D66" s="240" t="s">
        <v>3545</v>
      </c>
      <c r="E66" s="1422"/>
      <c r="F66" s="1222"/>
      <c r="G66" s="1222"/>
      <c r="H66" s="1222"/>
      <c r="I66" s="1222"/>
      <c r="J66" s="1222"/>
      <c r="K66" s="1222"/>
      <c r="L66" s="1222"/>
      <c r="M66" s="1222"/>
      <c r="N66" s="1222"/>
      <c r="O66" s="1222"/>
      <c r="P66" s="1430"/>
      <c r="Q66" s="769">
        <f t="shared" si="3"/>
        <v>0</v>
      </c>
    </row>
    <row r="67" spans="2:17">
      <c r="B67" s="1428" t="s">
        <v>317</v>
      </c>
      <c r="C67" s="1429" t="s">
        <v>3552</v>
      </c>
      <c r="D67" s="1431" t="s">
        <v>2940</v>
      </c>
      <c r="E67" s="1422"/>
      <c r="F67" s="1222"/>
      <c r="G67" s="1222"/>
      <c r="H67" s="1222"/>
      <c r="I67" s="1222"/>
      <c r="J67" s="1222"/>
      <c r="K67" s="1222"/>
      <c r="L67" s="1222"/>
      <c r="M67" s="1222"/>
      <c r="N67" s="1222"/>
      <c r="O67" s="1222"/>
      <c r="P67" s="1430"/>
      <c r="Q67" s="769">
        <f t="shared" si="3"/>
        <v>0</v>
      </c>
    </row>
    <row r="68" spans="2:17">
      <c r="B68" s="1428" t="s">
        <v>317</v>
      </c>
      <c r="C68" s="1429" t="s">
        <v>2556</v>
      </c>
      <c r="D68" s="240"/>
      <c r="E68" s="1422"/>
      <c r="F68" s="1222"/>
      <c r="G68" s="1222"/>
      <c r="H68" s="1222"/>
      <c r="I68" s="1222"/>
      <c r="J68" s="1222"/>
      <c r="K68" s="1222"/>
      <c r="L68" s="1222"/>
      <c r="M68" s="1222"/>
      <c r="N68" s="1222"/>
      <c r="O68" s="1222"/>
      <c r="P68" s="1430"/>
      <c r="Q68" s="769">
        <f t="shared" si="3"/>
        <v>0</v>
      </c>
    </row>
    <row r="69" spans="2:17">
      <c r="B69" s="1428" t="s">
        <v>2567</v>
      </c>
      <c r="C69" s="1429" t="s">
        <v>3544</v>
      </c>
      <c r="D69" s="240" t="s">
        <v>3545</v>
      </c>
      <c r="E69" s="1422"/>
      <c r="F69" s="1222"/>
      <c r="G69" s="1222"/>
      <c r="H69" s="1222"/>
      <c r="I69" s="1222"/>
      <c r="J69" s="1222"/>
      <c r="K69" s="1222"/>
      <c r="L69" s="1222"/>
      <c r="M69" s="1222"/>
      <c r="N69" s="1222"/>
      <c r="O69" s="1222"/>
      <c r="P69" s="1430"/>
      <c r="Q69" s="769">
        <f t="shared" si="3"/>
        <v>0</v>
      </c>
    </row>
    <row r="70" spans="2:17">
      <c r="B70" s="1428" t="s">
        <v>2567</v>
      </c>
      <c r="C70" s="1429" t="s">
        <v>3546</v>
      </c>
      <c r="D70" s="240" t="s">
        <v>3545</v>
      </c>
      <c r="E70" s="1422"/>
      <c r="F70" s="1222"/>
      <c r="G70" s="1222"/>
      <c r="H70" s="1222"/>
      <c r="I70" s="1222"/>
      <c r="J70" s="1222"/>
      <c r="K70" s="1222"/>
      <c r="L70" s="1222"/>
      <c r="M70" s="1222"/>
      <c r="N70" s="1222"/>
      <c r="O70" s="1222"/>
      <c r="P70" s="1430"/>
      <c r="Q70" s="769">
        <f t="shared" si="3"/>
        <v>0</v>
      </c>
    </row>
    <row r="71" spans="2:17">
      <c r="B71" s="1428" t="s">
        <v>2567</v>
      </c>
      <c r="C71" s="1429" t="s">
        <v>3547</v>
      </c>
      <c r="D71" s="240" t="s">
        <v>3545</v>
      </c>
      <c r="E71" s="1422"/>
      <c r="F71" s="1222"/>
      <c r="G71" s="1222"/>
      <c r="H71" s="1222"/>
      <c r="I71" s="1222"/>
      <c r="J71" s="1222"/>
      <c r="K71" s="1222"/>
      <c r="L71" s="1222"/>
      <c r="M71" s="1222"/>
      <c r="N71" s="1222"/>
      <c r="O71" s="1222"/>
      <c r="P71" s="1430"/>
      <c r="Q71" s="769">
        <f t="shared" si="3"/>
        <v>0</v>
      </c>
    </row>
    <row r="72" spans="2:17">
      <c r="B72" s="1428" t="s">
        <v>2567</v>
      </c>
      <c r="C72" s="1429" t="s">
        <v>3552</v>
      </c>
      <c r="D72" s="240" t="s">
        <v>3545</v>
      </c>
      <c r="E72" s="1422"/>
      <c r="F72" s="1222"/>
      <c r="G72" s="1222"/>
      <c r="H72" s="1222"/>
      <c r="I72" s="1222"/>
      <c r="J72" s="1222"/>
      <c r="K72" s="1222"/>
      <c r="L72" s="1222"/>
      <c r="M72" s="1222"/>
      <c r="N72" s="1222"/>
      <c r="O72" s="1222"/>
      <c r="P72" s="1430"/>
      <c r="Q72" s="769"/>
    </row>
    <row r="73" spans="2:17">
      <c r="B73" s="1428" t="s">
        <v>2567</v>
      </c>
      <c r="C73" s="1429" t="s">
        <v>3553</v>
      </c>
      <c r="D73" s="240" t="s">
        <v>3545</v>
      </c>
      <c r="E73" s="1422"/>
      <c r="F73" s="1222"/>
      <c r="G73" s="1222"/>
      <c r="H73" s="1222"/>
      <c r="I73" s="1222"/>
      <c r="J73" s="1222"/>
      <c r="K73" s="1222"/>
      <c r="L73" s="1222"/>
      <c r="M73" s="1222"/>
      <c r="N73" s="1222"/>
      <c r="O73" s="1222"/>
      <c r="P73" s="1430"/>
      <c r="Q73" s="769"/>
    </row>
    <row r="74" spans="2:17">
      <c r="B74" s="1428" t="s">
        <v>2567</v>
      </c>
      <c r="C74" s="1429" t="s">
        <v>2556</v>
      </c>
      <c r="D74" s="240"/>
      <c r="E74" s="1422"/>
      <c r="F74" s="1222"/>
      <c r="G74" s="1222"/>
      <c r="H74" s="1222"/>
      <c r="I74" s="1222"/>
      <c r="J74" s="1222"/>
      <c r="K74" s="1222"/>
      <c r="L74" s="1222"/>
      <c r="M74" s="1222"/>
      <c r="N74" s="1222"/>
      <c r="O74" s="1222"/>
      <c r="P74" s="1430"/>
      <c r="Q74" s="769">
        <f t="shared" si="3"/>
        <v>0</v>
      </c>
    </row>
    <row r="75" spans="2:17">
      <c r="B75" s="1428" t="s">
        <v>402</v>
      </c>
      <c r="C75" s="1429" t="s">
        <v>3544</v>
      </c>
      <c r="D75" s="240" t="s">
        <v>3545</v>
      </c>
      <c r="E75" s="1422"/>
      <c r="F75" s="1222"/>
      <c r="G75" s="1222"/>
      <c r="H75" s="1222"/>
      <c r="I75" s="1222"/>
      <c r="J75" s="1222"/>
      <c r="K75" s="1222"/>
      <c r="L75" s="1222"/>
      <c r="M75" s="1222"/>
      <c r="N75" s="1222"/>
      <c r="O75" s="1222"/>
      <c r="P75" s="1430"/>
      <c r="Q75" s="769">
        <f t="shared" si="3"/>
        <v>0</v>
      </c>
    </row>
    <row r="76" spans="2:17">
      <c r="B76" s="1428" t="s">
        <v>402</v>
      </c>
      <c r="C76" s="1429" t="s">
        <v>3546</v>
      </c>
      <c r="D76" s="240" t="s">
        <v>3545</v>
      </c>
      <c r="E76" s="1422"/>
      <c r="F76" s="1222"/>
      <c r="G76" s="1222"/>
      <c r="H76" s="1222"/>
      <c r="I76" s="1222"/>
      <c r="J76" s="1222"/>
      <c r="K76" s="1222"/>
      <c r="L76" s="1222"/>
      <c r="M76" s="1222"/>
      <c r="N76" s="1222"/>
      <c r="O76" s="1222"/>
      <c r="P76" s="1430"/>
      <c r="Q76" s="769">
        <f t="shared" si="3"/>
        <v>0</v>
      </c>
    </row>
    <row r="77" spans="2:17">
      <c r="B77" s="1428" t="s">
        <v>402</v>
      </c>
      <c r="C77" s="1429" t="s">
        <v>3547</v>
      </c>
      <c r="D77" s="240" t="s">
        <v>3545</v>
      </c>
      <c r="E77" s="1422"/>
      <c r="F77" s="1222"/>
      <c r="G77" s="1222"/>
      <c r="H77" s="1222"/>
      <c r="I77" s="1222"/>
      <c r="J77" s="1222"/>
      <c r="K77" s="1222"/>
      <c r="L77" s="1222"/>
      <c r="M77" s="1222"/>
      <c r="N77" s="1222"/>
      <c r="O77" s="1222"/>
      <c r="P77" s="1430"/>
      <c r="Q77" s="769">
        <f t="shared" si="3"/>
        <v>0</v>
      </c>
    </row>
    <row r="78" spans="2:17">
      <c r="B78" s="1428" t="s">
        <v>402</v>
      </c>
      <c r="C78" s="1429" t="s">
        <v>3552</v>
      </c>
      <c r="D78" s="240" t="s">
        <v>3545</v>
      </c>
      <c r="E78" s="1422"/>
      <c r="F78" s="1222"/>
      <c r="G78" s="1222"/>
      <c r="H78" s="1222"/>
      <c r="I78" s="1222"/>
      <c r="J78" s="1222"/>
      <c r="K78" s="1222"/>
      <c r="L78" s="1222"/>
      <c r="M78" s="1222"/>
      <c r="N78" s="1222"/>
      <c r="O78" s="1222"/>
      <c r="P78" s="1430"/>
      <c r="Q78" s="769">
        <f t="shared" si="3"/>
        <v>0</v>
      </c>
    </row>
    <row r="79" spans="2:17">
      <c r="B79" s="1428" t="s">
        <v>402</v>
      </c>
      <c r="C79" s="1429" t="s">
        <v>2556</v>
      </c>
      <c r="D79" s="240"/>
      <c r="E79" s="1422"/>
      <c r="F79" s="1222"/>
      <c r="G79" s="1222"/>
      <c r="H79" s="1222"/>
      <c r="I79" s="1222"/>
      <c r="J79" s="1222"/>
      <c r="K79" s="1222"/>
      <c r="L79" s="1222"/>
      <c r="M79" s="1222"/>
      <c r="N79" s="1222"/>
      <c r="O79" s="1222"/>
      <c r="P79" s="1430"/>
      <c r="Q79" s="769">
        <f t="shared" si="3"/>
        <v>0</v>
      </c>
    </row>
    <row r="80" spans="2:17">
      <c r="B80" s="1428" t="s">
        <v>3554</v>
      </c>
      <c r="C80" s="1429" t="s">
        <v>3544</v>
      </c>
      <c r="D80" s="240" t="s">
        <v>3545</v>
      </c>
      <c r="E80" s="1422"/>
      <c r="F80" s="1222"/>
      <c r="G80" s="1222"/>
      <c r="H80" s="1222"/>
      <c r="I80" s="1222"/>
      <c r="J80" s="1222"/>
      <c r="K80" s="1222"/>
      <c r="L80" s="1222"/>
      <c r="M80" s="1222"/>
      <c r="N80" s="1222"/>
      <c r="O80" s="1222"/>
      <c r="P80" s="1430"/>
      <c r="Q80" s="769">
        <f t="shared" si="3"/>
        <v>0</v>
      </c>
    </row>
    <row r="81" spans="2:17">
      <c r="B81" s="1428" t="s">
        <v>3554</v>
      </c>
      <c r="C81" s="1429" t="s">
        <v>3546</v>
      </c>
      <c r="D81" s="240" t="s">
        <v>3545</v>
      </c>
      <c r="E81" s="1422"/>
      <c r="F81" s="1222"/>
      <c r="G81" s="1222"/>
      <c r="H81" s="1222"/>
      <c r="I81" s="1222"/>
      <c r="J81" s="1222"/>
      <c r="K81" s="1222"/>
      <c r="L81" s="1222"/>
      <c r="M81" s="1222"/>
      <c r="N81" s="1222"/>
      <c r="O81" s="1222"/>
      <c r="P81" s="1430"/>
      <c r="Q81" s="769">
        <f t="shared" si="3"/>
        <v>0</v>
      </c>
    </row>
    <row r="82" spans="2:17">
      <c r="B82" s="1428" t="s">
        <v>3554</v>
      </c>
      <c r="C82" s="1429" t="s">
        <v>3547</v>
      </c>
      <c r="D82" s="240" t="s">
        <v>3545</v>
      </c>
      <c r="E82" s="1422"/>
      <c r="F82" s="1222"/>
      <c r="G82" s="1222"/>
      <c r="H82" s="1222"/>
      <c r="I82" s="1222"/>
      <c r="J82" s="1222"/>
      <c r="K82" s="1222"/>
      <c r="L82" s="1222"/>
      <c r="M82" s="1222"/>
      <c r="N82" s="1222"/>
      <c r="O82" s="1222"/>
      <c r="P82" s="1430"/>
      <c r="Q82" s="769">
        <f t="shared" si="3"/>
        <v>0</v>
      </c>
    </row>
    <row r="83" spans="2:17">
      <c r="B83" s="1428" t="s">
        <v>3554</v>
      </c>
      <c r="C83" s="1429" t="s">
        <v>3553</v>
      </c>
      <c r="D83" s="1431" t="s">
        <v>2940</v>
      </c>
      <c r="E83" s="1422"/>
      <c r="F83" s="1222"/>
      <c r="G83" s="1222"/>
      <c r="H83" s="1222"/>
      <c r="I83" s="1222"/>
      <c r="J83" s="1222"/>
      <c r="K83" s="1222"/>
      <c r="L83" s="1222"/>
      <c r="M83" s="1222"/>
      <c r="N83" s="1222"/>
      <c r="O83" s="1222"/>
      <c r="P83" s="1430"/>
      <c r="Q83" s="769">
        <f t="shared" si="3"/>
        <v>0</v>
      </c>
    </row>
    <row r="84" spans="2:17">
      <c r="B84" s="1428" t="s">
        <v>3554</v>
      </c>
      <c r="C84" s="1429" t="s">
        <v>2556</v>
      </c>
      <c r="D84" s="1431"/>
      <c r="E84" s="1422"/>
      <c r="F84" s="1222"/>
      <c r="G84" s="1222"/>
      <c r="H84" s="1222"/>
      <c r="I84" s="1222"/>
      <c r="J84" s="1222"/>
      <c r="K84" s="1222"/>
      <c r="L84" s="1222"/>
      <c r="M84" s="1222"/>
      <c r="N84" s="1222"/>
      <c r="O84" s="1222"/>
      <c r="P84" s="1430"/>
      <c r="Q84" s="769">
        <f t="shared" si="3"/>
        <v>0</v>
      </c>
    </row>
    <row r="85" spans="2:17">
      <c r="B85" s="1428" t="s">
        <v>2756</v>
      </c>
      <c r="C85" s="1429" t="s">
        <v>3544</v>
      </c>
      <c r="D85" s="1431" t="s">
        <v>2940</v>
      </c>
      <c r="E85" s="1422"/>
      <c r="F85" s="1222"/>
      <c r="G85" s="1222"/>
      <c r="H85" s="1222"/>
      <c r="I85" s="1222"/>
      <c r="J85" s="1222"/>
      <c r="K85" s="1222"/>
      <c r="L85" s="1222"/>
      <c r="M85" s="1222"/>
      <c r="N85" s="1222"/>
      <c r="O85" s="1222"/>
      <c r="P85" s="1430"/>
      <c r="Q85" s="769">
        <f t="shared" si="3"/>
        <v>0</v>
      </c>
    </row>
    <row r="86" spans="2:17">
      <c r="B86" s="1428" t="s">
        <v>2756</v>
      </c>
      <c r="C86" s="1429" t="s">
        <v>3546</v>
      </c>
      <c r="D86" s="1431" t="s">
        <v>2940</v>
      </c>
      <c r="E86" s="1422"/>
      <c r="F86" s="1222"/>
      <c r="G86" s="1222"/>
      <c r="H86" s="1222"/>
      <c r="I86" s="1222"/>
      <c r="J86" s="1222"/>
      <c r="K86" s="1222"/>
      <c r="L86" s="1222"/>
      <c r="M86" s="1222"/>
      <c r="N86" s="1222"/>
      <c r="O86" s="1222"/>
      <c r="P86" s="1430"/>
      <c r="Q86" s="769">
        <f t="shared" si="3"/>
        <v>0</v>
      </c>
    </row>
    <row r="87" spans="2:17">
      <c r="B87" s="1428" t="s">
        <v>2756</v>
      </c>
      <c r="C87" s="1429" t="s">
        <v>2556</v>
      </c>
      <c r="D87" s="240"/>
      <c r="E87" s="1422"/>
      <c r="F87" s="1222"/>
      <c r="G87" s="1222"/>
      <c r="H87" s="1222"/>
      <c r="I87" s="1222"/>
      <c r="J87" s="1222"/>
      <c r="K87" s="1222"/>
      <c r="L87" s="1222"/>
      <c r="M87" s="1222"/>
      <c r="N87" s="1222"/>
      <c r="O87" s="1222"/>
      <c r="P87" s="1430"/>
      <c r="Q87" s="769">
        <f t="shared" si="3"/>
        <v>0</v>
      </c>
    </row>
    <row r="88" spans="2:17">
      <c r="B88" s="1428" t="s">
        <v>2576</v>
      </c>
      <c r="C88" s="1429" t="s">
        <v>3544</v>
      </c>
      <c r="D88" s="240" t="s">
        <v>3545</v>
      </c>
      <c r="E88" s="1422"/>
      <c r="F88" s="1222"/>
      <c r="G88" s="1222"/>
      <c r="H88" s="1222"/>
      <c r="I88" s="1222"/>
      <c r="J88" s="1222"/>
      <c r="K88" s="1222"/>
      <c r="L88" s="1222"/>
      <c r="M88" s="1222"/>
      <c r="N88" s="1222"/>
      <c r="O88" s="1222"/>
      <c r="P88" s="1430"/>
      <c r="Q88" s="769">
        <f t="shared" ref="Q88:Q122" si="4">SUM(E88:P88)</f>
        <v>0</v>
      </c>
    </row>
    <row r="89" spans="2:17">
      <c r="B89" s="1428" t="s">
        <v>2576</v>
      </c>
      <c r="C89" s="1429" t="s">
        <v>3546</v>
      </c>
      <c r="D89" s="240" t="s">
        <v>3545</v>
      </c>
      <c r="E89" s="1422"/>
      <c r="F89" s="1222"/>
      <c r="G89" s="1222"/>
      <c r="H89" s="1222"/>
      <c r="I89" s="1222"/>
      <c r="J89" s="1222"/>
      <c r="K89" s="1222"/>
      <c r="L89" s="1222"/>
      <c r="M89" s="1222"/>
      <c r="N89" s="1222"/>
      <c r="O89" s="1222"/>
      <c r="P89" s="1430"/>
      <c r="Q89" s="769">
        <f t="shared" si="4"/>
        <v>0</v>
      </c>
    </row>
    <row r="90" spans="2:17">
      <c r="B90" s="1428" t="s">
        <v>2576</v>
      </c>
      <c r="C90" s="1429" t="s">
        <v>2556</v>
      </c>
      <c r="D90" s="240"/>
      <c r="E90" s="1422"/>
      <c r="F90" s="1222"/>
      <c r="G90" s="1222"/>
      <c r="H90" s="1222"/>
      <c r="I90" s="1222"/>
      <c r="J90" s="1222"/>
      <c r="K90" s="1222"/>
      <c r="L90" s="1222"/>
      <c r="M90" s="1222"/>
      <c r="N90" s="1222"/>
      <c r="O90" s="1222"/>
      <c r="P90" s="1430"/>
      <c r="Q90" s="769">
        <f t="shared" si="4"/>
        <v>0</v>
      </c>
    </row>
    <row r="91" spans="2:17">
      <c r="B91" s="1428" t="s">
        <v>2571</v>
      </c>
      <c r="C91" s="1429" t="s">
        <v>3544</v>
      </c>
      <c r="D91" s="240" t="s">
        <v>3545</v>
      </c>
      <c r="E91" s="1422"/>
      <c r="F91" s="1222"/>
      <c r="G91" s="1222"/>
      <c r="H91" s="1222"/>
      <c r="I91" s="1222"/>
      <c r="J91" s="1222"/>
      <c r="K91" s="1222"/>
      <c r="L91" s="1222"/>
      <c r="M91" s="1222"/>
      <c r="N91" s="1222"/>
      <c r="O91" s="1222"/>
      <c r="P91" s="1430"/>
      <c r="Q91" s="769">
        <f t="shared" si="4"/>
        <v>0</v>
      </c>
    </row>
    <row r="92" spans="2:17">
      <c r="B92" s="1428" t="s">
        <v>2571</v>
      </c>
      <c r="C92" s="1429" t="s">
        <v>3546</v>
      </c>
      <c r="D92" s="240" t="s">
        <v>3545</v>
      </c>
      <c r="E92" s="1422"/>
      <c r="F92" s="1222"/>
      <c r="G92" s="1222"/>
      <c r="H92" s="1222"/>
      <c r="I92" s="1222"/>
      <c r="J92" s="1222"/>
      <c r="K92" s="1222"/>
      <c r="L92" s="1222"/>
      <c r="M92" s="1222"/>
      <c r="N92" s="1222"/>
      <c r="O92" s="1222"/>
      <c r="P92" s="1430"/>
      <c r="Q92" s="769">
        <f t="shared" si="4"/>
        <v>0</v>
      </c>
    </row>
    <row r="93" spans="2:17">
      <c r="B93" s="1428" t="s">
        <v>2571</v>
      </c>
      <c r="C93" s="1429" t="s">
        <v>2556</v>
      </c>
      <c r="D93" s="240"/>
      <c r="E93" s="1422"/>
      <c r="F93" s="1222"/>
      <c r="G93" s="1222"/>
      <c r="H93" s="1222"/>
      <c r="I93" s="1222"/>
      <c r="J93" s="1222"/>
      <c r="K93" s="1222"/>
      <c r="L93" s="1222"/>
      <c r="M93" s="1222"/>
      <c r="N93" s="1222"/>
      <c r="O93" s="1222"/>
      <c r="P93" s="1430"/>
      <c r="Q93" s="769">
        <f t="shared" si="4"/>
        <v>0</v>
      </c>
    </row>
    <row r="94" spans="2:17">
      <c r="B94" s="1428" t="s">
        <v>367</v>
      </c>
      <c r="C94" s="1429" t="s">
        <v>3544</v>
      </c>
      <c r="D94" s="240" t="s">
        <v>3545</v>
      </c>
      <c r="E94" s="1422"/>
      <c r="F94" s="1222"/>
      <c r="G94" s="1222"/>
      <c r="H94" s="1222"/>
      <c r="I94" s="1222"/>
      <c r="J94" s="1222"/>
      <c r="K94" s="1222"/>
      <c r="L94" s="1222"/>
      <c r="M94" s="1222"/>
      <c r="N94" s="1222"/>
      <c r="O94" s="1222"/>
      <c r="P94" s="1430"/>
      <c r="Q94" s="769">
        <f t="shared" si="4"/>
        <v>0</v>
      </c>
    </row>
    <row r="95" spans="2:17">
      <c r="B95" s="1428" t="s">
        <v>367</v>
      </c>
      <c r="C95" s="1429" t="s">
        <v>3546</v>
      </c>
      <c r="D95" s="240" t="s">
        <v>3545</v>
      </c>
      <c r="E95" s="1422"/>
      <c r="F95" s="1222"/>
      <c r="G95" s="1222"/>
      <c r="H95" s="1222"/>
      <c r="I95" s="1222"/>
      <c r="J95" s="1222"/>
      <c r="K95" s="1222"/>
      <c r="L95" s="1222"/>
      <c r="M95" s="1222"/>
      <c r="N95" s="1222"/>
      <c r="O95" s="1222"/>
      <c r="P95" s="1430"/>
      <c r="Q95" s="769">
        <f t="shared" si="4"/>
        <v>0</v>
      </c>
    </row>
    <row r="96" spans="2:17">
      <c r="B96" s="1428" t="s">
        <v>367</v>
      </c>
      <c r="C96" s="1429" t="s">
        <v>3547</v>
      </c>
      <c r="D96" s="240" t="s">
        <v>3545</v>
      </c>
      <c r="E96" s="1422"/>
      <c r="F96" s="1222"/>
      <c r="G96" s="1222"/>
      <c r="H96" s="1222"/>
      <c r="I96" s="1222"/>
      <c r="J96" s="1222"/>
      <c r="K96" s="1222"/>
      <c r="L96" s="1222"/>
      <c r="M96" s="1222"/>
      <c r="N96" s="1222"/>
      <c r="O96" s="1222"/>
      <c r="P96" s="1430"/>
      <c r="Q96" s="769">
        <f t="shared" si="4"/>
        <v>0</v>
      </c>
    </row>
    <row r="97" spans="2:17">
      <c r="B97" s="1428" t="s">
        <v>367</v>
      </c>
      <c r="C97" s="1429" t="s">
        <v>3552</v>
      </c>
      <c r="D97" s="240" t="s">
        <v>3545</v>
      </c>
      <c r="E97" s="1422"/>
      <c r="F97" s="1222"/>
      <c r="G97" s="1222"/>
      <c r="H97" s="1222"/>
      <c r="I97" s="1222"/>
      <c r="J97" s="1222"/>
      <c r="K97" s="1222"/>
      <c r="L97" s="1222"/>
      <c r="M97" s="1222"/>
      <c r="N97" s="1222"/>
      <c r="O97" s="1222"/>
      <c r="P97" s="1430"/>
      <c r="Q97" s="769"/>
    </row>
    <row r="98" spans="2:17">
      <c r="B98" s="1428" t="s">
        <v>367</v>
      </c>
      <c r="C98" s="1429" t="s">
        <v>3553</v>
      </c>
      <c r="D98" s="240" t="s">
        <v>3545</v>
      </c>
      <c r="E98" s="1422"/>
      <c r="F98" s="1222"/>
      <c r="G98" s="1222"/>
      <c r="H98" s="1222"/>
      <c r="I98" s="1222"/>
      <c r="J98" s="1222"/>
      <c r="K98" s="1222"/>
      <c r="L98" s="1222"/>
      <c r="M98" s="1222"/>
      <c r="N98" s="1222"/>
      <c r="O98" s="1222"/>
      <c r="P98" s="1430"/>
      <c r="Q98" s="769"/>
    </row>
    <row r="99" spans="2:17">
      <c r="B99" s="1428" t="s">
        <v>367</v>
      </c>
      <c r="C99" s="1429" t="s">
        <v>2556</v>
      </c>
      <c r="D99" s="240"/>
      <c r="E99" s="1422"/>
      <c r="F99" s="1222"/>
      <c r="G99" s="1222"/>
      <c r="H99" s="1222"/>
      <c r="I99" s="1222"/>
      <c r="J99" s="1222"/>
      <c r="K99" s="1222"/>
      <c r="L99" s="1222"/>
      <c r="M99" s="1222"/>
      <c r="N99" s="1222"/>
      <c r="O99" s="1222"/>
      <c r="P99" s="1430"/>
      <c r="Q99" s="769">
        <f t="shared" si="4"/>
        <v>0</v>
      </c>
    </row>
    <row r="100" spans="2:17">
      <c r="B100" s="1428" t="s">
        <v>3555</v>
      </c>
      <c r="C100" s="1429" t="s">
        <v>3548</v>
      </c>
      <c r="D100" s="240" t="s">
        <v>3545</v>
      </c>
      <c r="E100" s="1422"/>
      <c r="F100" s="1222"/>
      <c r="G100" s="1222"/>
      <c r="H100" s="1222"/>
      <c r="I100" s="1222"/>
      <c r="J100" s="1222"/>
      <c r="K100" s="1222"/>
      <c r="L100" s="1222"/>
      <c r="M100" s="1222"/>
      <c r="N100" s="1222"/>
      <c r="O100" s="1222"/>
      <c r="P100" s="1430"/>
      <c r="Q100" s="769">
        <f t="shared" si="4"/>
        <v>0</v>
      </c>
    </row>
    <row r="101" spans="2:17">
      <c r="B101" s="1428" t="s">
        <v>3555</v>
      </c>
      <c r="C101" s="1429" t="s">
        <v>3549</v>
      </c>
      <c r="D101" s="240" t="s">
        <v>3545</v>
      </c>
      <c r="E101" s="1422"/>
      <c r="F101" s="1222"/>
      <c r="G101" s="1222"/>
      <c r="H101" s="1222"/>
      <c r="I101" s="1222"/>
      <c r="J101" s="1222"/>
      <c r="K101" s="1222"/>
      <c r="L101" s="1222"/>
      <c r="M101" s="1222"/>
      <c r="N101" s="1222"/>
      <c r="O101" s="1222"/>
      <c r="P101" s="1430"/>
      <c r="Q101" s="769">
        <f t="shared" si="4"/>
        <v>0</v>
      </c>
    </row>
    <row r="102" spans="2:17">
      <c r="B102" s="1428" t="s">
        <v>3555</v>
      </c>
      <c r="C102" s="1429" t="s">
        <v>3556</v>
      </c>
      <c r="D102" s="240" t="s">
        <v>3545</v>
      </c>
      <c r="E102" s="1422"/>
      <c r="F102" s="1222"/>
      <c r="G102" s="1222"/>
      <c r="H102" s="1222"/>
      <c r="I102" s="1222"/>
      <c r="J102" s="1222"/>
      <c r="K102" s="1222"/>
      <c r="L102" s="1222"/>
      <c r="M102" s="1222"/>
      <c r="N102" s="1222"/>
      <c r="O102" s="1222"/>
      <c r="P102" s="1430"/>
      <c r="Q102" s="769">
        <f t="shared" si="4"/>
        <v>0</v>
      </c>
    </row>
    <row r="103" spans="2:17">
      <c r="B103" s="1428" t="s">
        <v>3555</v>
      </c>
      <c r="C103" s="1429" t="s">
        <v>3557</v>
      </c>
      <c r="D103" s="240" t="s">
        <v>3545</v>
      </c>
      <c r="E103" s="1422"/>
      <c r="F103" s="1222"/>
      <c r="G103" s="1222"/>
      <c r="H103" s="1222"/>
      <c r="I103" s="1222"/>
      <c r="J103" s="1222"/>
      <c r="K103" s="1222"/>
      <c r="L103" s="1222"/>
      <c r="M103" s="1222"/>
      <c r="N103" s="1222"/>
      <c r="O103" s="1222"/>
      <c r="P103" s="1430"/>
      <c r="Q103" s="769">
        <f t="shared" si="4"/>
        <v>0</v>
      </c>
    </row>
    <row r="104" spans="2:17">
      <c r="B104" s="1428" t="s">
        <v>3555</v>
      </c>
      <c r="C104" s="1429" t="s">
        <v>3550</v>
      </c>
      <c r="D104" s="240" t="s">
        <v>3545</v>
      </c>
      <c r="E104" s="1422"/>
      <c r="F104" s="1222"/>
      <c r="G104" s="1222"/>
      <c r="H104" s="1222"/>
      <c r="I104" s="1222"/>
      <c r="J104" s="1222"/>
      <c r="K104" s="1222"/>
      <c r="L104" s="1222"/>
      <c r="M104" s="1222"/>
      <c r="N104" s="1222"/>
      <c r="O104" s="1222"/>
      <c r="P104" s="1430"/>
      <c r="Q104" s="769">
        <f t="shared" si="4"/>
        <v>0</v>
      </c>
    </row>
    <row r="105" spans="2:17">
      <c r="B105" s="1428" t="s">
        <v>3555</v>
      </c>
      <c r="C105" s="1429" t="s">
        <v>3551</v>
      </c>
      <c r="D105" s="240" t="s">
        <v>3545</v>
      </c>
      <c r="E105" s="1422"/>
      <c r="F105" s="1222"/>
      <c r="G105" s="1222"/>
      <c r="H105" s="1222"/>
      <c r="I105" s="1222"/>
      <c r="J105" s="1222"/>
      <c r="K105" s="1222"/>
      <c r="L105" s="1222"/>
      <c r="M105" s="1222"/>
      <c r="N105" s="1222"/>
      <c r="O105" s="1222"/>
      <c r="P105" s="1430"/>
      <c r="Q105" s="769">
        <f t="shared" si="4"/>
        <v>0</v>
      </c>
    </row>
    <row r="106" spans="2:17">
      <c r="B106" s="1428" t="s">
        <v>3555</v>
      </c>
      <c r="C106" s="1429" t="s">
        <v>3558</v>
      </c>
      <c r="D106" s="240" t="s">
        <v>3545</v>
      </c>
      <c r="E106" s="1422"/>
      <c r="F106" s="1222"/>
      <c r="G106" s="1222"/>
      <c r="H106" s="1222"/>
      <c r="I106" s="1222"/>
      <c r="J106" s="1222"/>
      <c r="K106" s="1222"/>
      <c r="L106" s="1222"/>
      <c r="M106" s="1222"/>
      <c r="N106" s="1222"/>
      <c r="O106" s="1222"/>
      <c r="P106" s="1430"/>
      <c r="Q106" s="769">
        <f t="shared" si="4"/>
        <v>0</v>
      </c>
    </row>
    <row r="107" spans="2:17">
      <c r="B107" s="1428" t="s">
        <v>3555</v>
      </c>
      <c r="C107" s="1429" t="s">
        <v>3559</v>
      </c>
      <c r="D107" s="1431" t="s">
        <v>2940</v>
      </c>
      <c r="E107" s="1422"/>
      <c r="F107" s="1222"/>
      <c r="G107" s="1222"/>
      <c r="H107" s="1222"/>
      <c r="I107" s="1222"/>
      <c r="J107" s="1222"/>
      <c r="K107" s="1222"/>
      <c r="L107" s="1222"/>
      <c r="M107" s="1222"/>
      <c r="N107" s="1222"/>
      <c r="O107" s="1222"/>
      <c r="P107" s="1430"/>
      <c r="Q107" s="769">
        <f t="shared" si="4"/>
        <v>0</v>
      </c>
    </row>
    <row r="108" spans="2:17">
      <c r="B108" s="1428" t="s">
        <v>3555</v>
      </c>
      <c r="C108" s="1429" t="s">
        <v>3560</v>
      </c>
      <c r="D108" s="1431" t="s">
        <v>2940</v>
      </c>
      <c r="E108" s="1422"/>
      <c r="F108" s="1222"/>
      <c r="G108" s="1222"/>
      <c r="H108" s="1222"/>
      <c r="I108" s="1222"/>
      <c r="J108" s="1222"/>
      <c r="K108" s="1222"/>
      <c r="L108" s="1222"/>
      <c r="M108" s="1222"/>
      <c r="N108" s="1222"/>
      <c r="O108" s="1222"/>
      <c r="P108" s="1430"/>
      <c r="Q108" s="769">
        <f t="shared" si="4"/>
        <v>0</v>
      </c>
    </row>
    <row r="109" spans="2:17">
      <c r="B109" s="1428" t="s">
        <v>3555</v>
      </c>
      <c r="C109" s="1429" t="s">
        <v>2556</v>
      </c>
      <c r="D109" s="240"/>
      <c r="E109" s="1422"/>
      <c r="F109" s="1222"/>
      <c r="G109" s="1222"/>
      <c r="H109" s="1222"/>
      <c r="I109" s="1222"/>
      <c r="J109" s="1222"/>
      <c r="K109" s="1222"/>
      <c r="L109" s="1222"/>
      <c r="M109" s="1222"/>
      <c r="N109" s="1222"/>
      <c r="O109" s="1222"/>
      <c r="P109" s="1430"/>
      <c r="Q109" s="769">
        <f t="shared" si="4"/>
        <v>0</v>
      </c>
    </row>
    <row r="110" spans="2:17">
      <c r="B110" s="1428" t="s">
        <v>2564</v>
      </c>
      <c r="C110" s="1429" t="s">
        <v>3544</v>
      </c>
      <c r="D110" s="240" t="s">
        <v>3545</v>
      </c>
      <c r="E110" s="1422"/>
      <c r="F110" s="1222"/>
      <c r="G110" s="1222"/>
      <c r="H110" s="1222"/>
      <c r="I110" s="1222"/>
      <c r="J110" s="1222"/>
      <c r="K110" s="1222"/>
      <c r="L110" s="1222"/>
      <c r="M110" s="1222"/>
      <c r="N110" s="1222"/>
      <c r="O110" s="1222"/>
      <c r="P110" s="1430"/>
      <c r="Q110" s="769">
        <f t="shared" si="4"/>
        <v>0</v>
      </c>
    </row>
    <row r="111" spans="2:17">
      <c r="B111" s="1428" t="s">
        <v>2564</v>
      </c>
      <c r="C111" s="1429" t="s">
        <v>3546</v>
      </c>
      <c r="D111" s="240" t="s">
        <v>3545</v>
      </c>
      <c r="E111" s="1422"/>
      <c r="F111" s="1222"/>
      <c r="G111" s="1222"/>
      <c r="H111" s="1222"/>
      <c r="I111" s="1222"/>
      <c r="J111" s="1222"/>
      <c r="K111" s="1222"/>
      <c r="L111" s="1222"/>
      <c r="M111" s="1222"/>
      <c r="N111" s="1222"/>
      <c r="O111" s="1222"/>
      <c r="P111" s="1430"/>
      <c r="Q111" s="769">
        <f t="shared" si="4"/>
        <v>0</v>
      </c>
    </row>
    <row r="112" spans="2:17">
      <c r="B112" s="1428" t="s">
        <v>2564</v>
      </c>
      <c r="C112" s="1429" t="s">
        <v>2556</v>
      </c>
      <c r="D112" s="240"/>
      <c r="E112" s="1422"/>
      <c r="F112" s="1222"/>
      <c r="G112" s="1222"/>
      <c r="H112" s="1222"/>
      <c r="I112" s="1222"/>
      <c r="J112" s="1222"/>
      <c r="K112" s="1222"/>
      <c r="L112" s="1222"/>
      <c r="M112" s="1222"/>
      <c r="N112" s="1222"/>
      <c r="O112" s="1222"/>
      <c r="P112" s="1430"/>
      <c r="Q112" s="769">
        <f t="shared" si="4"/>
        <v>0</v>
      </c>
    </row>
    <row r="113" spans="2:17">
      <c r="B113" s="1428" t="s">
        <v>2575</v>
      </c>
      <c r="C113" s="1429" t="s">
        <v>3544</v>
      </c>
      <c r="D113" s="240" t="s">
        <v>3545</v>
      </c>
      <c r="E113" s="1422"/>
      <c r="F113" s="1222"/>
      <c r="G113" s="1222"/>
      <c r="H113" s="1222"/>
      <c r="I113" s="1222"/>
      <c r="J113" s="1222"/>
      <c r="K113" s="1222"/>
      <c r="L113" s="1222"/>
      <c r="M113" s="1222"/>
      <c r="N113" s="1222"/>
      <c r="O113" s="1222"/>
      <c r="P113" s="1430"/>
      <c r="Q113" s="769">
        <f t="shared" si="4"/>
        <v>0</v>
      </c>
    </row>
    <row r="114" spans="2:17">
      <c r="B114" s="1428" t="s">
        <v>2575</v>
      </c>
      <c r="C114" s="1429" t="s">
        <v>3546</v>
      </c>
      <c r="D114" s="240" t="s">
        <v>3545</v>
      </c>
      <c r="E114" s="1422"/>
      <c r="F114" s="1222"/>
      <c r="G114" s="1222"/>
      <c r="H114" s="1222"/>
      <c r="I114" s="1222"/>
      <c r="J114" s="1222"/>
      <c r="K114" s="1222"/>
      <c r="L114" s="1222"/>
      <c r="M114" s="1222"/>
      <c r="N114" s="1222"/>
      <c r="O114" s="1222"/>
      <c r="P114" s="1430"/>
      <c r="Q114" s="769">
        <f t="shared" si="4"/>
        <v>0</v>
      </c>
    </row>
    <row r="115" spans="2:17">
      <c r="B115" s="1428" t="s">
        <v>2575</v>
      </c>
      <c r="C115" s="1429" t="s">
        <v>2556</v>
      </c>
      <c r="D115" s="240"/>
      <c r="E115" s="1422"/>
      <c r="F115" s="1222"/>
      <c r="G115" s="1222"/>
      <c r="H115" s="1222"/>
      <c r="I115" s="1222"/>
      <c r="J115" s="1222"/>
      <c r="K115" s="1222"/>
      <c r="L115" s="1222"/>
      <c r="M115" s="1222"/>
      <c r="N115" s="1222"/>
      <c r="O115" s="1222"/>
      <c r="P115" s="1430"/>
      <c r="Q115" s="769">
        <f t="shared" si="4"/>
        <v>0</v>
      </c>
    </row>
    <row r="116" spans="2:17">
      <c r="B116" s="1428" t="s">
        <v>2757</v>
      </c>
      <c r="C116" s="1429" t="s">
        <v>3544</v>
      </c>
      <c r="D116" s="240" t="s">
        <v>3545</v>
      </c>
      <c r="E116" s="1422"/>
      <c r="F116" s="1222"/>
      <c r="G116" s="1222"/>
      <c r="H116" s="1222"/>
      <c r="I116" s="1222"/>
      <c r="J116" s="1222"/>
      <c r="K116" s="1222"/>
      <c r="L116" s="1222"/>
      <c r="M116" s="1222"/>
      <c r="N116" s="1222"/>
      <c r="O116" s="1222"/>
      <c r="P116" s="1430"/>
      <c r="Q116" s="769">
        <f t="shared" si="4"/>
        <v>0</v>
      </c>
    </row>
    <row r="117" spans="2:17">
      <c r="B117" s="1428" t="s">
        <v>2757</v>
      </c>
      <c r="C117" s="1429" t="s">
        <v>3546</v>
      </c>
      <c r="D117" s="240" t="s">
        <v>3545</v>
      </c>
      <c r="E117" s="1422"/>
      <c r="F117" s="1222"/>
      <c r="G117" s="1222"/>
      <c r="H117" s="1222"/>
      <c r="I117" s="1222"/>
      <c r="J117" s="1222"/>
      <c r="K117" s="1222"/>
      <c r="L117" s="1222"/>
      <c r="M117" s="1222"/>
      <c r="N117" s="1222"/>
      <c r="O117" s="1222"/>
      <c r="P117" s="1430"/>
      <c r="Q117" s="769">
        <f t="shared" si="4"/>
        <v>0</v>
      </c>
    </row>
    <row r="118" spans="2:17">
      <c r="B118" s="1428" t="s">
        <v>2757</v>
      </c>
      <c r="C118" s="1429" t="s">
        <v>2556</v>
      </c>
      <c r="D118" s="240"/>
      <c r="E118" s="1422"/>
      <c r="F118" s="1222"/>
      <c r="G118" s="1222"/>
      <c r="H118" s="1222"/>
      <c r="I118" s="1222"/>
      <c r="J118" s="1222"/>
      <c r="K118" s="1222"/>
      <c r="L118" s="1222"/>
      <c r="M118" s="1222"/>
      <c r="N118" s="1222"/>
      <c r="O118" s="1222"/>
      <c r="P118" s="1430"/>
      <c r="Q118" s="769">
        <f t="shared" si="4"/>
        <v>0</v>
      </c>
    </row>
    <row r="119" spans="2:17">
      <c r="B119" s="1428" t="s">
        <v>345</v>
      </c>
      <c r="C119" s="1429" t="s">
        <v>3544</v>
      </c>
      <c r="D119" s="240" t="s">
        <v>3545</v>
      </c>
      <c r="E119" s="1422"/>
      <c r="F119" s="1222"/>
      <c r="G119" s="1222"/>
      <c r="H119" s="1222"/>
      <c r="I119" s="1222"/>
      <c r="J119" s="1222"/>
      <c r="K119" s="1222"/>
      <c r="L119" s="1222"/>
      <c r="M119" s="1222"/>
      <c r="N119" s="1222"/>
      <c r="O119" s="1222"/>
      <c r="P119" s="1430"/>
      <c r="Q119" s="769">
        <f t="shared" si="4"/>
        <v>0</v>
      </c>
    </row>
    <row r="120" spans="2:17">
      <c r="B120" s="1428" t="s">
        <v>345</v>
      </c>
      <c r="C120" s="1429" t="s">
        <v>3546</v>
      </c>
      <c r="D120" s="240" t="s">
        <v>3545</v>
      </c>
      <c r="E120" s="1422"/>
      <c r="F120" s="1222"/>
      <c r="G120" s="1222"/>
      <c r="H120" s="1222"/>
      <c r="I120" s="1222"/>
      <c r="J120" s="1222"/>
      <c r="K120" s="1222"/>
      <c r="L120" s="1222"/>
      <c r="M120" s="1222"/>
      <c r="N120" s="1222"/>
      <c r="O120" s="1222"/>
      <c r="P120" s="1430"/>
      <c r="Q120" s="769">
        <f t="shared" si="4"/>
        <v>0</v>
      </c>
    </row>
    <row r="121" spans="2:17">
      <c r="B121" s="1432" t="s">
        <v>345</v>
      </c>
      <c r="C121" s="1433" t="s">
        <v>3547</v>
      </c>
      <c r="D121" s="1434" t="s">
        <v>2940</v>
      </c>
      <c r="E121" s="1528"/>
      <c r="F121" s="1426"/>
      <c r="G121" s="1426"/>
      <c r="H121" s="1426"/>
      <c r="I121" s="1426"/>
      <c r="J121" s="1426"/>
      <c r="K121" s="1426"/>
      <c r="L121" s="1426"/>
      <c r="M121" s="1426"/>
      <c r="N121" s="1426"/>
      <c r="O121" s="1426"/>
      <c r="P121" s="1435"/>
      <c r="Q121" s="769">
        <f t="shared" si="4"/>
        <v>0</v>
      </c>
    </row>
    <row r="122" spans="2:17" ht="13.5" thickBot="1">
      <c r="B122" s="1436" t="s">
        <v>345</v>
      </c>
      <c r="C122" s="1437" t="s">
        <v>2556</v>
      </c>
      <c r="D122" s="1438"/>
      <c r="E122" s="1439"/>
      <c r="F122" s="1440"/>
      <c r="G122" s="1440"/>
      <c r="H122" s="1440"/>
      <c r="I122" s="1440"/>
      <c r="J122" s="1440"/>
      <c r="K122" s="1440"/>
      <c r="L122" s="1440"/>
      <c r="M122" s="1440"/>
      <c r="N122" s="1440"/>
      <c r="O122" s="1440"/>
      <c r="P122" s="1441"/>
      <c r="Q122" s="1442">
        <f t="shared" si="4"/>
        <v>0</v>
      </c>
    </row>
  </sheetData>
  <pageMargins left="0.23622047244094491" right="0.23622047244094491" top="0.74803149606299213" bottom="0.74803149606299213" header="0.31496062992125984" footer="0.31496062992125984"/>
  <pageSetup paperSize="8" scale="60" orientation="portrait" r:id="rId1"/>
  <headerFooter>
    <oddFooter>&amp;C_x000D_&amp;1#&amp;"Calibri"&amp;10&amp;K000000 OFFICIAL-InternalOnly</oddFooter>
  </headerFooter>
  <ignoredErrors>
    <ignoredError sqref="E18:P18" formulaRange="1"/>
  </ignoredError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F149-7952-44CE-82C4-C059B8BB491F}">
  <sheetPr>
    <tabColor theme="9" tint="0.39997558519241921"/>
    <pageSetUpPr fitToPage="1"/>
  </sheetPr>
  <dimension ref="A1:AQ41"/>
  <sheetViews>
    <sheetView topLeftCell="V1" zoomScale="55" zoomScaleNormal="55" workbookViewId="0">
      <pane ySplit="4" topLeftCell="A5" activePane="bottomLeft" state="frozen"/>
      <selection activeCell="K25" sqref="K25"/>
      <selection pane="bottomLeft" activeCell="AJ33" sqref="AJ33"/>
    </sheetView>
    <sheetView workbookViewId="1"/>
  </sheetViews>
  <sheetFormatPr defaultColWidth="10.140625" defaultRowHeight="15"/>
  <cols>
    <col min="1" max="1" width="5.85546875" style="121" customWidth="1"/>
    <col min="2" max="2" width="12.85546875" style="122" customWidth="1"/>
    <col min="3" max="3" width="18.140625" style="121" customWidth="1"/>
    <col min="4" max="4" width="25.140625" style="121" customWidth="1"/>
    <col min="5" max="5" width="15.140625" style="121" customWidth="1"/>
    <col min="6" max="6" width="12.42578125" style="121" customWidth="1"/>
    <col min="7" max="7" width="57.5703125" style="121" bestFit="1" customWidth="1"/>
    <col min="8" max="8" width="14.140625" style="121" customWidth="1"/>
    <col min="9" max="9" width="14.85546875" style="121" customWidth="1"/>
    <col min="10" max="10" width="15.42578125" style="121" customWidth="1"/>
    <col min="11" max="12" width="16.42578125" style="121" customWidth="1"/>
    <col min="13" max="13" width="11.85546875" style="121" customWidth="1"/>
    <col min="14" max="14" width="37.42578125" style="121" customWidth="1"/>
    <col min="15" max="15" width="14.140625" style="121" customWidth="1"/>
    <col min="16" max="16" width="23.42578125" style="121" customWidth="1"/>
    <col min="17" max="17" width="18.85546875" style="121" customWidth="1"/>
    <col min="18" max="18" width="17.85546875" style="121" customWidth="1"/>
    <col min="19" max="19" width="17.140625" style="121" customWidth="1"/>
    <col min="20" max="20" width="15.85546875" style="121" customWidth="1"/>
    <col min="21" max="21" width="14.42578125" style="121" customWidth="1"/>
    <col min="22" max="22" width="16.42578125" style="121" customWidth="1"/>
    <col min="23" max="23" width="13.140625" style="121" customWidth="1"/>
    <col min="24" max="24" width="10.85546875" style="121" bestFit="1" customWidth="1"/>
    <col min="25" max="26" width="10.140625" style="121"/>
    <col min="27" max="27" width="17" style="121" customWidth="1"/>
    <col min="28" max="28" width="20.42578125" style="121" customWidth="1"/>
    <col min="29" max="29" width="33.42578125" style="121" customWidth="1"/>
    <col min="30" max="30" width="21.140625" style="121" customWidth="1"/>
    <col min="31" max="31" width="27.85546875" style="121" customWidth="1"/>
    <col min="32" max="16384" width="10.140625" style="121"/>
  </cols>
  <sheetData>
    <row r="1" spans="1:43" s="46" customFormat="1" ht="23.25">
      <c r="A1" s="56" t="s">
        <v>20</v>
      </c>
    </row>
    <row r="2" spans="1:43" s="46" customFormat="1" ht="23.25">
      <c r="A2" s="56" t="s">
        <v>22</v>
      </c>
    </row>
    <row r="3" spans="1:43" s="46" customFormat="1" ht="23.25">
      <c r="A3" s="56" t="s">
        <v>3678</v>
      </c>
    </row>
    <row r="4" spans="1:43" s="46" customFormat="1" ht="23.25">
      <c r="A4" s="56" t="s">
        <v>2257</v>
      </c>
    </row>
    <row r="5" spans="1:43" s="125" customFormat="1">
      <c r="F5" s="126"/>
      <c r="G5" s="127"/>
      <c r="H5" s="128"/>
      <c r="I5" s="128"/>
      <c r="J5" s="128"/>
      <c r="K5" s="128"/>
      <c r="L5" s="128"/>
      <c r="M5" s="128"/>
      <c r="N5" s="128"/>
      <c r="O5" s="128"/>
      <c r="P5" s="128"/>
      <c r="Q5" s="128"/>
      <c r="R5" s="128"/>
      <c r="S5" s="128"/>
      <c r="T5" s="128"/>
      <c r="U5" s="128"/>
      <c r="V5" s="128"/>
      <c r="W5" s="128"/>
      <c r="X5" s="128"/>
    </row>
    <row r="6" spans="1:43" s="125" customFormat="1">
      <c r="F6" s="126"/>
      <c r="G6" s="127"/>
      <c r="H6" s="128"/>
      <c r="I6" s="128"/>
      <c r="J6" s="128"/>
      <c r="K6" s="128"/>
      <c r="L6" s="128"/>
      <c r="M6" s="128"/>
      <c r="N6" s="128"/>
      <c r="O6" s="128"/>
      <c r="P6" s="128"/>
      <c r="Q6" s="128"/>
      <c r="R6" s="128"/>
      <c r="S6" s="128"/>
      <c r="T6" s="128"/>
      <c r="U6" s="128"/>
      <c r="V6" s="128"/>
      <c r="W6" s="128"/>
      <c r="X6" s="128"/>
    </row>
    <row r="7" spans="1:43" s="125" customFormat="1" ht="15.75">
      <c r="F7" s="128"/>
      <c r="G7" s="128"/>
      <c r="H7" s="128"/>
      <c r="I7" s="128"/>
      <c r="J7" s="128"/>
      <c r="K7" s="128"/>
      <c r="L7" s="158"/>
      <c r="M7" s="128"/>
      <c r="N7" s="128"/>
      <c r="O7" s="128"/>
      <c r="P7" s="128"/>
      <c r="Q7" s="128"/>
      <c r="R7" s="128"/>
      <c r="S7" s="128"/>
      <c r="T7" s="128"/>
      <c r="U7" s="128"/>
      <c r="V7" s="128"/>
      <c r="W7" s="128"/>
      <c r="X7" s="128"/>
    </row>
    <row r="8" spans="1:43" ht="15" customHeight="1">
      <c r="A8" s="158"/>
      <c r="B8" s="1912" t="s">
        <v>3561</v>
      </c>
      <c r="C8" s="1907" t="s">
        <v>3562</v>
      </c>
      <c r="D8" s="1908"/>
      <c r="E8" s="1908"/>
      <c r="F8" s="1908"/>
      <c r="G8" s="1908"/>
      <c r="H8" s="1908"/>
      <c r="I8" s="1908"/>
      <c r="J8" s="1908"/>
      <c r="K8" s="1915"/>
      <c r="L8" s="158"/>
      <c r="M8" s="221"/>
      <c r="N8" s="1906" t="s">
        <v>3563</v>
      </c>
      <c r="O8" s="1906"/>
      <c r="P8" s="1906"/>
      <c r="Q8" s="1906"/>
      <c r="R8" s="158"/>
      <c r="S8" s="158"/>
      <c r="T8" s="1906" t="s">
        <v>3564</v>
      </c>
      <c r="U8" s="1906"/>
      <c r="V8" s="1906"/>
      <c r="W8" s="1906"/>
      <c r="X8" s="1906"/>
      <c r="Y8" s="158"/>
      <c r="Z8" s="158"/>
      <c r="AA8" s="158"/>
      <c r="AB8" s="1907" t="s">
        <v>3565</v>
      </c>
      <c r="AC8" s="1908"/>
      <c r="AD8" s="1908"/>
      <c r="AE8" s="1908"/>
      <c r="AF8" s="637"/>
      <c r="AG8" s="158"/>
      <c r="AH8" s="158"/>
      <c r="AI8" s="158"/>
      <c r="AJ8" s="158"/>
      <c r="AK8" s="158"/>
      <c r="AL8" s="158"/>
      <c r="AM8" s="158"/>
      <c r="AN8" s="158"/>
      <c r="AO8" s="158"/>
      <c r="AP8" s="158"/>
      <c r="AQ8" s="158"/>
    </row>
    <row r="9" spans="1:43" s="123" customFormat="1" ht="60">
      <c r="A9" s="160"/>
      <c r="B9" s="1913"/>
      <c r="C9" s="1443" t="s">
        <v>3566</v>
      </c>
      <c r="D9" s="1443" t="s">
        <v>3567</v>
      </c>
      <c r="E9" s="1443" t="s">
        <v>3568</v>
      </c>
      <c r="F9" s="1443" t="s">
        <v>3569</v>
      </c>
      <c r="G9" s="1443" t="s">
        <v>3632</v>
      </c>
      <c r="H9" s="1443" t="s">
        <v>3570</v>
      </c>
      <c r="I9" s="1443" t="s">
        <v>3571</v>
      </c>
      <c r="J9" s="1443" t="s">
        <v>3572</v>
      </c>
      <c r="K9" s="1443" t="s">
        <v>3573</v>
      </c>
      <c r="L9" s="158"/>
      <c r="M9" s="221"/>
      <c r="N9" s="124" t="s">
        <v>3574</v>
      </c>
      <c r="O9" s="124" t="s">
        <v>3575</v>
      </c>
      <c r="P9" s="1444" t="s">
        <v>3576</v>
      </c>
      <c r="Q9" s="1445" t="s">
        <v>3573</v>
      </c>
      <c r="R9" s="160"/>
      <c r="S9" s="161"/>
      <c r="T9" s="1444" t="s">
        <v>3577</v>
      </c>
      <c r="U9" s="1444" t="s">
        <v>3578</v>
      </c>
      <c r="V9" s="1444" t="s">
        <v>3579</v>
      </c>
      <c r="W9" s="1444" t="s">
        <v>3576</v>
      </c>
      <c r="X9" s="1445" t="s">
        <v>3573</v>
      </c>
      <c r="Y9" s="160"/>
      <c r="Z9" s="160"/>
      <c r="AA9" s="160"/>
      <c r="AB9" s="1444" t="s">
        <v>2323</v>
      </c>
      <c r="AC9" s="1444" t="s">
        <v>2311</v>
      </c>
      <c r="AD9" s="1444" t="s">
        <v>2313</v>
      </c>
      <c r="AE9" s="1444" t="s">
        <v>3565</v>
      </c>
      <c r="AF9" s="160"/>
      <c r="AG9" s="160"/>
      <c r="AH9" s="160"/>
      <c r="AI9" s="160"/>
      <c r="AJ9" s="160"/>
      <c r="AK9" s="160"/>
      <c r="AL9" s="160"/>
      <c r="AM9" s="160"/>
      <c r="AN9" s="160"/>
      <c r="AO9" s="160"/>
      <c r="AP9" s="160"/>
      <c r="AQ9" s="160"/>
    </row>
    <row r="10" spans="1:43" ht="18.75" thickBot="1">
      <c r="A10" s="158"/>
      <c r="B10" s="1914"/>
      <c r="C10" s="1446"/>
      <c r="D10" s="1446"/>
      <c r="E10" s="1446" t="s">
        <v>3580</v>
      </c>
      <c r="F10" s="1446" t="s">
        <v>3581</v>
      </c>
      <c r="G10" s="1446"/>
      <c r="H10" s="1446"/>
      <c r="I10" s="1446" t="s">
        <v>3582</v>
      </c>
      <c r="J10" s="1446" t="s">
        <v>3583</v>
      </c>
      <c r="K10" s="1446" t="s">
        <v>3584</v>
      </c>
      <c r="L10" s="158"/>
      <c r="M10" s="241"/>
      <c r="N10" s="1446" t="s">
        <v>3585</v>
      </c>
      <c r="O10" s="1446" t="s">
        <v>3586</v>
      </c>
      <c r="P10" s="1446" t="s">
        <v>3587</v>
      </c>
      <c r="Q10" s="1447" t="s">
        <v>3588</v>
      </c>
      <c r="R10" s="158"/>
      <c r="S10" s="162"/>
      <c r="T10" s="1446" t="s">
        <v>3589</v>
      </c>
      <c r="U10" s="1446" t="s">
        <v>3590</v>
      </c>
      <c r="V10" s="1446" t="s">
        <v>3591</v>
      </c>
      <c r="W10" s="1446" t="s">
        <v>3592</v>
      </c>
      <c r="X10" s="1447" t="s">
        <v>3593</v>
      </c>
      <c r="Y10" s="158"/>
      <c r="Z10" s="158"/>
      <c r="AA10" s="158"/>
      <c r="AB10" s="1448" t="s">
        <v>3584</v>
      </c>
      <c r="AC10" s="1448" t="s">
        <v>3593</v>
      </c>
      <c r="AD10" s="1448" t="s">
        <v>3588</v>
      </c>
      <c r="AE10" s="1448" t="s">
        <v>3594</v>
      </c>
      <c r="AF10" s="158"/>
      <c r="AG10" s="158"/>
      <c r="AH10" s="158"/>
      <c r="AI10" s="158"/>
      <c r="AJ10" s="158"/>
      <c r="AK10" s="158"/>
      <c r="AL10" s="158"/>
      <c r="AM10" s="158"/>
      <c r="AN10" s="158"/>
      <c r="AO10" s="158"/>
      <c r="AP10" s="158"/>
      <c r="AQ10" s="158"/>
    </row>
    <row r="11" spans="1:43" ht="21.75" thickBot="1">
      <c r="A11" s="158"/>
      <c r="B11" s="1449">
        <v>45717</v>
      </c>
      <c r="C11" s="1450"/>
      <c r="D11" s="1450"/>
      <c r="E11" s="1451">
        <f>C11+D11</f>
        <v>0</v>
      </c>
      <c r="F11" s="1451">
        <f>E11*0.0725</f>
        <v>0</v>
      </c>
      <c r="G11" s="1450"/>
      <c r="H11" s="1450"/>
      <c r="I11" s="1451">
        <f>SUM(G11:H11)</f>
        <v>0</v>
      </c>
      <c r="J11" s="1451">
        <f>F11-I11</f>
        <v>0</v>
      </c>
      <c r="K11" s="770">
        <f>IF(I11&lt;=F11,0,(MAX(J11*0.05,-0.5)))</f>
        <v>0</v>
      </c>
      <c r="L11" s="158"/>
      <c r="M11" s="221"/>
      <c r="N11" s="1171">
        <v>11</v>
      </c>
      <c r="O11" s="1450"/>
      <c r="P11" s="1451">
        <f>N11-O11</f>
        <v>11</v>
      </c>
      <c r="Q11" s="770">
        <f>IF(O11&lt;=10,0,(MAX(P11*0.02,-0.5)))</f>
        <v>0</v>
      </c>
      <c r="R11" s="158"/>
      <c r="S11" s="221"/>
      <c r="T11" s="1450"/>
      <c r="U11" s="1451">
        <f>0.75*T11</f>
        <v>0</v>
      </c>
      <c r="V11" s="1450"/>
      <c r="W11" s="1451">
        <f>V11-U11</f>
        <v>0</v>
      </c>
      <c r="X11" s="1452">
        <f>IF(V11&gt;=U11,(MIN(0.5, W11*0.05)),(MAX(W11*0.05,-0.5)))</f>
        <v>0</v>
      </c>
      <c r="Y11" s="158"/>
      <c r="Z11" s="158"/>
      <c r="AA11" s="158"/>
      <c r="AB11" s="1453">
        <f>K11</f>
        <v>0</v>
      </c>
      <c r="AC11" s="1453">
        <f>X11</f>
        <v>0</v>
      </c>
      <c r="AD11" s="1453">
        <f>Q11</f>
        <v>0</v>
      </c>
      <c r="AE11" s="1452">
        <f>AB11+AC11+AD11</f>
        <v>0</v>
      </c>
      <c r="AF11" s="158"/>
      <c r="AG11" s="158"/>
      <c r="AH11" s="158"/>
      <c r="AI11" s="158"/>
      <c r="AJ11" s="158"/>
      <c r="AK11" s="158"/>
      <c r="AL11" s="158"/>
      <c r="AM11" s="158"/>
      <c r="AN11" s="158"/>
      <c r="AO11" s="158"/>
      <c r="AP11" s="158"/>
      <c r="AQ11" s="158"/>
    </row>
    <row r="12" spans="1:43" s="158" customFormat="1">
      <c r="C12" s="221"/>
      <c r="D12" s="221"/>
      <c r="E12" s="221"/>
      <c r="F12" s="221"/>
      <c r="G12" s="221"/>
      <c r="H12" s="221"/>
      <c r="I12" s="221"/>
      <c r="J12" s="221"/>
      <c r="K12" s="221"/>
      <c r="L12" s="221"/>
      <c r="M12" s="221"/>
      <c r="N12" s="221"/>
      <c r="O12" s="221"/>
      <c r="P12" s="221"/>
      <c r="Q12" s="221"/>
      <c r="U12" s="221"/>
      <c r="V12" s="221"/>
      <c r="W12" s="221"/>
      <c r="X12" s="221"/>
    </row>
    <row r="13" spans="1:43" s="158" customFormat="1">
      <c r="B13" s="221"/>
      <c r="C13" s="221"/>
      <c r="D13" s="221"/>
      <c r="E13" s="221"/>
      <c r="F13" s="221"/>
      <c r="G13" s="221"/>
      <c r="H13" s="221"/>
      <c r="J13" s="1454" t="s">
        <v>1587</v>
      </c>
      <c r="K13" s="1455">
        <v>0</v>
      </c>
      <c r="L13" s="1533"/>
      <c r="M13" s="221"/>
      <c r="N13" s="221"/>
      <c r="P13" s="1454" t="s">
        <v>1587</v>
      </c>
      <c r="Q13" s="1455">
        <v>0</v>
      </c>
      <c r="U13" s="221"/>
      <c r="W13" s="1456" t="s">
        <v>1587</v>
      </c>
      <c r="X13" s="1457">
        <f>0.5</f>
        <v>0.5</v>
      </c>
      <c r="AA13" s="1909" t="s">
        <v>3328</v>
      </c>
      <c r="AB13" s="1910"/>
      <c r="AC13" s="1910"/>
      <c r="AD13" s="1911"/>
      <c r="AE13" s="982" t="s">
        <v>3329</v>
      </c>
    </row>
    <row r="14" spans="1:43" s="158" customFormat="1">
      <c r="B14" s="221"/>
      <c r="C14" s="221"/>
      <c r="D14" s="221"/>
      <c r="E14" s="221"/>
      <c r="F14" s="221"/>
      <c r="G14" s="221"/>
      <c r="H14" s="221"/>
      <c r="J14" s="1454" t="s">
        <v>3595</v>
      </c>
      <c r="K14" s="1455">
        <v>-0.5</v>
      </c>
      <c r="L14" s="1533"/>
      <c r="M14" s="221"/>
      <c r="N14" s="221"/>
      <c r="O14" s="221"/>
      <c r="P14" s="1456" t="s">
        <v>3595</v>
      </c>
      <c r="Q14" s="1457">
        <f>-0.5</f>
        <v>-0.5</v>
      </c>
      <c r="W14" s="1456" t="s">
        <v>3595</v>
      </c>
      <c r="X14" s="1457">
        <f>-0.5</f>
        <v>-0.5</v>
      </c>
      <c r="Z14" s="638"/>
      <c r="AA14" s="1458" t="s">
        <v>1063</v>
      </c>
      <c r="AB14" s="1459" t="s">
        <v>1064</v>
      </c>
      <c r="AC14" s="1460" t="s">
        <v>1065</v>
      </c>
      <c r="AD14" s="1460" t="s">
        <v>3</v>
      </c>
      <c r="AE14" s="1460" t="s">
        <v>1066</v>
      </c>
    </row>
    <row r="15" spans="1:43" s="158" customFormat="1">
      <c r="B15" s="163"/>
      <c r="Z15" s="1722" t="s">
        <v>3596</v>
      </c>
      <c r="AA15" s="1461"/>
      <c r="AB15" s="1461"/>
      <c r="AC15" s="983"/>
      <c r="AD15" s="1451">
        <f>E11</f>
        <v>0</v>
      </c>
      <c r="AE15" s="1461"/>
    </row>
    <row r="16" spans="1:43" s="158" customFormat="1" ht="30">
      <c r="B16" s="164" t="s">
        <v>3376</v>
      </c>
      <c r="C16" s="164"/>
      <c r="D16" s="164"/>
      <c r="E16" s="164"/>
      <c r="F16" s="164"/>
      <c r="G16" s="164"/>
      <c r="H16" s="164"/>
      <c r="I16" s="159"/>
      <c r="J16" s="159"/>
      <c r="K16" s="159"/>
      <c r="L16" s="159"/>
      <c r="M16" s="159"/>
      <c r="N16" s="159"/>
      <c r="O16" s="159"/>
      <c r="P16" s="159"/>
      <c r="Q16" s="159"/>
      <c r="Z16" s="1722" t="s">
        <v>3597</v>
      </c>
      <c r="AA16" s="1461"/>
      <c r="AB16" s="1461"/>
      <c r="AC16" s="983"/>
      <c r="AD16" s="1451">
        <f>I11</f>
        <v>0</v>
      </c>
      <c r="AE16" s="1461"/>
    </row>
    <row r="17" spans="1:40" s="158" customFormat="1">
      <c r="B17" s="163"/>
      <c r="K17" s="165"/>
      <c r="L17" s="165"/>
      <c r="M17" s="165"/>
      <c r="N17" s="165"/>
      <c r="Z17" s="1722" t="s">
        <v>3598</v>
      </c>
      <c r="AA17" s="1461"/>
      <c r="AB17" s="1461"/>
      <c r="AC17" s="983"/>
      <c r="AD17" s="1451">
        <f>T11</f>
        <v>0</v>
      </c>
      <c r="AE17" s="1461"/>
    </row>
    <row r="18" spans="1:40" ht="33.6" customHeight="1">
      <c r="A18" s="158"/>
      <c r="B18" s="1723"/>
      <c r="C18" s="1724" t="s">
        <v>3599</v>
      </c>
      <c r="D18" s="1724"/>
      <c r="E18" s="1725"/>
      <c r="F18" s="158"/>
      <c r="G18" s="1726"/>
      <c r="H18" s="1724" t="s">
        <v>3633</v>
      </c>
      <c r="I18" s="1727"/>
      <c r="J18" s="1727"/>
      <c r="K18" s="1727"/>
      <c r="L18" s="1728"/>
      <c r="M18" s="179"/>
      <c r="N18" s="1726"/>
      <c r="O18" s="1724"/>
      <c r="P18" s="1724" t="s">
        <v>3634</v>
      </c>
      <c r="Q18" s="1727"/>
      <c r="R18" s="1727"/>
      <c r="S18" s="1728"/>
      <c r="T18" s="158"/>
      <c r="U18" s="158"/>
      <c r="V18" s="158"/>
      <c r="W18" s="158"/>
      <c r="X18" s="158"/>
      <c r="Y18" s="158"/>
      <c r="Z18" s="1722" t="s">
        <v>3600</v>
      </c>
      <c r="AA18" s="1461"/>
      <c r="AB18" s="1461"/>
      <c r="AC18" s="983"/>
      <c r="AD18" s="1451">
        <f>V11</f>
        <v>0</v>
      </c>
      <c r="AE18" s="1461"/>
      <c r="AF18" s="158"/>
      <c r="AG18" s="158"/>
      <c r="AH18" s="158"/>
      <c r="AI18" s="158"/>
      <c r="AJ18" s="158"/>
      <c r="AK18" s="158"/>
      <c r="AL18" s="158"/>
      <c r="AM18" s="158"/>
      <c r="AN18" s="158"/>
    </row>
    <row r="19" spans="1:40" ht="45">
      <c r="A19" s="158"/>
      <c r="B19" s="1462" t="s">
        <v>3204</v>
      </c>
      <c r="C19" s="1462" t="s">
        <v>3601</v>
      </c>
      <c r="D19" s="1462" t="s">
        <v>3602</v>
      </c>
      <c r="E19" s="1462" t="s">
        <v>3603</v>
      </c>
      <c r="F19" s="158"/>
      <c r="G19" s="1622" t="s">
        <v>3604</v>
      </c>
      <c r="H19" s="1622" t="s">
        <v>3628</v>
      </c>
      <c r="I19" s="1622" t="s">
        <v>3629</v>
      </c>
      <c r="J19" s="1622" t="s">
        <v>3630</v>
      </c>
      <c r="K19" s="1622" t="s">
        <v>3631</v>
      </c>
      <c r="L19" s="1622" t="s">
        <v>3635</v>
      </c>
      <c r="M19" s="179"/>
      <c r="N19" s="1622" t="s">
        <v>3604</v>
      </c>
      <c r="O19" s="1622" t="s">
        <v>3636</v>
      </c>
      <c r="P19" s="1622" t="s">
        <v>3605</v>
      </c>
      <c r="Q19" s="1622" t="s">
        <v>3637</v>
      </c>
      <c r="R19" s="1622" t="s">
        <v>3638</v>
      </c>
      <c r="S19" s="1622" t="s">
        <v>341</v>
      </c>
      <c r="T19" s="158"/>
      <c r="U19" s="158"/>
      <c r="V19" s="158"/>
      <c r="W19" s="158"/>
      <c r="X19" s="158"/>
      <c r="Y19" s="158"/>
      <c r="Z19" s="1722" t="s">
        <v>3606</v>
      </c>
      <c r="AA19" s="1461"/>
      <c r="AB19" s="1461"/>
      <c r="AC19" s="983"/>
      <c r="AD19" s="1451">
        <f>O11</f>
        <v>0</v>
      </c>
      <c r="AE19" s="1461"/>
      <c r="AF19" s="158"/>
      <c r="AG19" s="158"/>
      <c r="AH19" s="158"/>
      <c r="AI19" s="158"/>
      <c r="AJ19" s="158"/>
      <c r="AK19" s="158"/>
      <c r="AL19" s="158"/>
      <c r="AM19" s="158"/>
      <c r="AN19" s="158"/>
    </row>
    <row r="20" spans="1:40" ht="39" customHeight="1">
      <c r="A20" s="158"/>
      <c r="B20" s="1463"/>
      <c r="C20" s="1463"/>
      <c r="D20" s="1464"/>
      <c r="E20" s="1465"/>
      <c r="F20" s="158"/>
      <c r="G20" s="1466" t="s">
        <v>3607</v>
      </c>
      <c r="H20" s="1465"/>
      <c r="I20" s="1465"/>
      <c r="J20" s="1465"/>
      <c r="K20" s="1465"/>
      <c r="L20" s="1465"/>
      <c r="M20" s="179"/>
      <c r="N20" s="1466" t="s">
        <v>3607</v>
      </c>
      <c r="O20" s="1465"/>
      <c r="P20" s="1465"/>
      <c r="Q20" s="1465"/>
      <c r="R20" s="1465"/>
      <c r="S20" s="1465"/>
      <c r="T20" s="158"/>
      <c r="U20" s="158"/>
      <c r="V20" s="158"/>
      <c r="W20" s="158"/>
      <c r="X20" s="158"/>
      <c r="Y20" s="158"/>
      <c r="Z20" s="158"/>
      <c r="AA20" s="158"/>
      <c r="AB20" s="158"/>
      <c r="AC20" s="158"/>
      <c r="AD20" s="158"/>
      <c r="AE20" s="158"/>
      <c r="AF20" s="158"/>
      <c r="AG20" s="158"/>
      <c r="AH20" s="158"/>
      <c r="AI20" s="158"/>
      <c r="AJ20" s="158"/>
      <c r="AK20" s="158"/>
      <c r="AL20" s="158"/>
      <c r="AM20" s="158"/>
      <c r="AN20" s="158"/>
    </row>
    <row r="21" spans="1:40" ht="26.85" customHeight="1">
      <c r="A21" s="158"/>
      <c r="B21" s="1463"/>
      <c r="C21" s="1463"/>
      <c r="D21" s="1464"/>
      <c r="E21" s="1465"/>
      <c r="F21" s="158"/>
      <c r="G21" s="1466" t="s">
        <v>3639</v>
      </c>
      <c r="H21" s="1465"/>
      <c r="I21" s="1465"/>
      <c r="J21" s="1465"/>
      <c r="K21" s="1465"/>
      <c r="L21" s="1465"/>
      <c r="M21" s="179"/>
      <c r="N21" s="1466" t="s">
        <v>3639</v>
      </c>
      <c r="O21" s="1465"/>
      <c r="P21" s="1465"/>
      <c r="Q21" s="1465"/>
      <c r="R21" s="1465"/>
      <c r="S21" s="1465"/>
      <c r="T21" s="158"/>
      <c r="U21" s="158"/>
      <c r="V21" s="158"/>
      <c r="W21" s="158"/>
      <c r="X21" s="158"/>
      <c r="Y21" s="158"/>
      <c r="Z21" s="158"/>
      <c r="AA21" s="158"/>
      <c r="AB21" s="158"/>
      <c r="AC21" s="158"/>
      <c r="AD21" s="158"/>
      <c r="AE21" s="158"/>
      <c r="AF21" s="158"/>
      <c r="AG21" s="158"/>
      <c r="AH21" s="158"/>
      <c r="AI21" s="158"/>
      <c r="AJ21" s="158"/>
      <c r="AK21" s="158"/>
      <c r="AL21" s="158"/>
      <c r="AM21" s="158"/>
      <c r="AN21" s="158"/>
    </row>
    <row r="22" spans="1:40" ht="39" customHeight="1">
      <c r="A22" s="158"/>
      <c r="B22" s="1463"/>
      <c r="C22" s="1463"/>
      <c r="D22" s="1464"/>
      <c r="E22" s="1465"/>
      <c r="F22" s="158"/>
      <c r="G22" s="1466" t="s">
        <v>3640</v>
      </c>
      <c r="H22" s="1465"/>
      <c r="I22" s="1465"/>
      <c r="J22" s="1465"/>
      <c r="K22" s="1465"/>
      <c r="L22" s="1465"/>
      <c r="M22" s="179"/>
      <c r="N22" s="1466" t="s">
        <v>3640</v>
      </c>
      <c r="O22" s="1465"/>
      <c r="P22" s="1465"/>
      <c r="Q22" s="1465"/>
      <c r="R22" s="1465"/>
      <c r="S22" s="1465"/>
      <c r="T22" s="158"/>
      <c r="U22" s="158"/>
      <c r="V22" s="158"/>
      <c r="W22" s="158"/>
      <c r="X22" s="158"/>
      <c r="Y22" s="158"/>
      <c r="Z22" s="158"/>
      <c r="AA22" s="158"/>
      <c r="AB22" s="158"/>
      <c r="AC22" s="158"/>
      <c r="AD22" s="158"/>
      <c r="AE22" s="158"/>
      <c r="AF22" s="158"/>
      <c r="AG22" s="158"/>
      <c r="AH22" s="158"/>
      <c r="AI22" s="158"/>
      <c r="AJ22" s="158"/>
      <c r="AK22" s="158"/>
      <c r="AL22" s="158"/>
      <c r="AM22" s="158"/>
      <c r="AN22" s="158"/>
    </row>
    <row r="23" spans="1:40" ht="39" customHeight="1">
      <c r="A23" s="158"/>
      <c r="B23" s="1463"/>
      <c r="C23" s="1463"/>
      <c r="D23" s="1464"/>
      <c r="E23" s="1465"/>
      <c r="F23" s="158"/>
      <c r="G23" s="1466" t="s">
        <v>3608</v>
      </c>
      <c r="H23" s="1465"/>
      <c r="I23" s="1465"/>
      <c r="J23" s="1465"/>
      <c r="K23" s="1465"/>
      <c r="L23" s="1465"/>
      <c r="M23" s="179"/>
      <c r="N23" s="1466" t="s">
        <v>3608</v>
      </c>
      <c r="O23" s="1465"/>
      <c r="P23" s="1465"/>
      <c r="Q23" s="1465"/>
      <c r="R23" s="1465"/>
      <c r="S23" s="1465"/>
      <c r="T23" s="158"/>
      <c r="U23" s="158"/>
      <c r="V23" s="158"/>
      <c r="W23" s="158"/>
      <c r="X23" s="158"/>
      <c r="Y23" s="158"/>
      <c r="Z23" s="158"/>
      <c r="AA23" s="158"/>
      <c r="AB23" s="158"/>
      <c r="AC23" s="158"/>
      <c r="AD23" s="158"/>
      <c r="AE23" s="158"/>
      <c r="AF23" s="158"/>
      <c r="AG23" s="158"/>
      <c r="AH23" s="158"/>
      <c r="AI23" s="158"/>
      <c r="AJ23" s="158"/>
      <c r="AK23" s="158"/>
      <c r="AL23" s="158"/>
      <c r="AM23" s="158"/>
      <c r="AN23" s="158"/>
    </row>
    <row r="24" spans="1:40">
      <c r="A24" s="158"/>
      <c r="B24" s="1463"/>
      <c r="C24" s="1463"/>
      <c r="D24" s="1464"/>
      <c r="E24" s="1465"/>
      <c r="F24" s="158"/>
      <c r="G24" s="1466" t="s">
        <v>3609</v>
      </c>
      <c r="H24" s="1465"/>
      <c r="I24" s="1465"/>
      <c r="J24" s="1465"/>
      <c r="K24" s="1465"/>
      <c r="L24" s="1465"/>
      <c r="M24" s="179"/>
      <c r="N24" s="1466" t="s">
        <v>3609</v>
      </c>
      <c r="O24" s="1465"/>
      <c r="P24" s="1465"/>
      <c r="Q24" s="1465"/>
      <c r="R24" s="1465"/>
      <c r="S24" s="1465"/>
      <c r="T24" s="158"/>
      <c r="U24" s="158"/>
      <c r="V24" s="158"/>
      <c r="W24" s="158"/>
      <c r="X24" s="158"/>
      <c r="Y24" s="158"/>
      <c r="Z24" s="158"/>
      <c r="AA24" s="158"/>
      <c r="AB24" s="158"/>
      <c r="AC24" s="158"/>
      <c r="AD24" s="158"/>
      <c r="AE24" s="158"/>
      <c r="AF24" s="158"/>
      <c r="AG24" s="158"/>
      <c r="AH24" s="158"/>
      <c r="AI24" s="158"/>
      <c r="AJ24" s="158"/>
      <c r="AK24" s="158"/>
      <c r="AL24" s="158"/>
      <c r="AM24" s="158"/>
      <c r="AN24" s="158"/>
    </row>
    <row r="25" spans="1:40">
      <c r="A25" s="158"/>
      <c r="B25" s="1463"/>
      <c r="C25" s="1463"/>
      <c r="D25" s="1464"/>
      <c r="E25" s="1465"/>
      <c r="F25" s="158"/>
      <c r="G25" s="1465"/>
      <c r="H25" s="1465"/>
      <c r="I25" s="1465"/>
      <c r="J25" s="1465"/>
      <c r="K25" s="1465"/>
      <c r="L25" s="1465"/>
      <c r="M25" s="179"/>
      <c r="N25" s="1465"/>
      <c r="O25" s="1465"/>
      <c r="P25" s="1465"/>
      <c r="Q25" s="1465"/>
      <c r="R25" s="1465"/>
      <c r="S25" s="1465"/>
      <c r="T25" s="158"/>
      <c r="U25" s="158"/>
      <c r="V25" s="158"/>
      <c r="W25" s="158"/>
      <c r="X25" s="158"/>
      <c r="Y25" s="158"/>
      <c r="Z25" s="158"/>
      <c r="AA25" s="158"/>
      <c r="AB25" s="158"/>
      <c r="AC25" s="158"/>
      <c r="AD25" s="158"/>
      <c r="AE25" s="158"/>
      <c r="AF25" s="158"/>
      <c r="AG25" s="158"/>
      <c r="AH25" s="158"/>
      <c r="AI25" s="158"/>
      <c r="AJ25" s="158"/>
      <c r="AK25" s="158"/>
      <c r="AL25" s="158"/>
      <c r="AM25" s="158"/>
      <c r="AN25" s="158"/>
    </row>
    <row r="26" spans="1:40">
      <c r="A26" s="158"/>
      <c r="B26" s="1463"/>
      <c r="C26" s="1463"/>
      <c r="D26" s="1464"/>
      <c r="E26" s="1465"/>
      <c r="F26" s="158"/>
      <c r="G26" s="1465"/>
      <c r="H26" s="1465"/>
      <c r="I26" s="1465"/>
      <c r="J26" s="1465"/>
      <c r="K26" s="1465"/>
      <c r="L26" s="1465"/>
      <c r="M26" s="179"/>
      <c r="N26" s="1465"/>
      <c r="O26" s="1465"/>
      <c r="P26" s="1465"/>
      <c r="Q26" s="1465"/>
      <c r="R26" s="1465"/>
      <c r="S26" s="1465"/>
      <c r="T26" s="158"/>
      <c r="U26" s="158"/>
      <c r="V26" s="158"/>
      <c r="W26" s="158"/>
      <c r="X26" s="158"/>
      <c r="Y26" s="158"/>
      <c r="Z26" s="158"/>
      <c r="AA26" s="158"/>
      <c r="AB26" s="158"/>
      <c r="AC26" s="158"/>
      <c r="AD26" s="158"/>
      <c r="AE26" s="158"/>
      <c r="AF26" s="158"/>
      <c r="AG26" s="158"/>
      <c r="AH26" s="158"/>
      <c r="AI26" s="158"/>
      <c r="AJ26" s="158"/>
      <c r="AK26" s="158"/>
      <c r="AL26" s="158"/>
      <c r="AM26" s="158"/>
      <c r="AN26" s="158"/>
    </row>
    <row r="27" spans="1:40">
      <c r="A27" s="158"/>
      <c r="B27" s="1463"/>
      <c r="C27" s="1463"/>
      <c r="D27" s="1464"/>
      <c r="E27" s="1465"/>
      <c r="F27" s="158"/>
      <c r="G27" s="1465"/>
      <c r="H27" s="1465"/>
      <c r="I27" s="1465"/>
      <c r="J27" s="1465"/>
      <c r="K27" s="1465"/>
      <c r="L27" s="1465"/>
      <c r="M27" s="179"/>
      <c r="N27" s="1465"/>
      <c r="O27" s="1465"/>
      <c r="P27" s="1465"/>
      <c r="Q27" s="1465"/>
      <c r="R27" s="1465"/>
      <c r="S27" s="1465"/>
      <c r="T27" s="158"/>
      <c r="U27" s="158"/>
      <c r="V27" s="158"/>
      <c r="W27" s="158"/>
      <c r="X27" s="158"/>
      <c r="Y27" s="158"/>
      <c r="Z27" s="158"/>
      <c r="AA27" s="158"/>
      <c r="AB27" s="158"/>
      <c r="AC27" s="158"/>
      <c r="AD27" s="158"/>
      <c r="AE27" s="158"/>
      <c r="AF27" s="158"/>
      <c r="AG27" s="158"/>
      <c r="AH27" s="158"/>
      <c r="AI27" s="158"/>
      <c r="AJ27" s="158"/>
      <c r="AK27" s="158"/>
      <c r="AL27" s="158"/>
      <c r="AM27" s="158"/>
      <c r="AN27" s="158"/>
    </row>
    <row r="28" spans="1:40">
      <c r="A28" s="158"/>
      <c r="B28" s="1463"/>
      <c r="C28" s="1463"/>
      <c r="D28" s="1464"/>
      <c r="E28" s="1465"/>
      <c r="F28" s="158"/>
      <c r="G28" s="1465"/>
      <c r="H28" s="1465"/>
      <c r="I28" s="1465"/>
      <c r="J28" s="1465"/>
      <c r="K28" s="1465"/>
      <c r="L28" s="1465"/>
      <c r="M28" s="179"/>
      <c r="N28" s="1465"/>
      <c r="O28" s="1465"/>
      <c r="P28" s="1465"/>
      <c r="Q28" s="1465"/>
      <c r="R28" s="1465"/>
      <c r="S28" s="1465"/>
      <c r="T28" s="158"/>
      <c r="U28" s="158"/>
      <c r="V28" s="158"/>
      <c r="W28" s="158"/>
      <c r="X28" s="158"/>
      <c r="Y28" s="158"/>
      <c r="Z28" s="158"/>
      <c r="AA28" s="158"/>
      <c r="AB28" s="158"/>
      <c r="AC28" s="158"/>
      <c r="AD28" s="158"/>
      <c r="AE28" s="158"/>
      <c r="AF28" s="158"/>
      <c r="AG28" s="158"/>
      <c r="AH28" s="158"/>
      <c r="AI28" s="158"/>
      <c r="AJ28" s="158"/>
      <c r="AK28" s="158"/>
      <c r="AL28" s="158"/>
      <c r="AM28" s="158"/>
      <c r="AN28" s="158"/>
    </row>
    <row r="29" spans="1:40">
      <c r="A29" s="158"/>
      <c r="B29" s="1463"/>
      <c r="C29" s="1463"/>
      <c r="D29" s="1464"/>
      <c r="E29" s="1465"/>
      <c r="F29" s="158"/>
      <c r="G29" s="1465"/>
      <c r="H29" s="1465"/>
      <c r="I29" s="1465"/>
      <c r="J29" s="1465"/>
      <c r="K29" s="1465"/>
      <c r="L29" s="1465"/>
      <c r="M29" s="179"/>
      <c r="N29" s="1465"/>
      <c r="O29" s="1465"/>
      <c r="P29" s="1465"/>
      <c r="Q29" s="1465"/>
      <c r="R29" s="1465"/>
      <c r="S29" s="1465"/>
      <c r="T29" s="158"/>
      <c r="U29" s="158"/>
      <c r="V29" s="158"/>
      <c r="W29" s="158"/>
      <c r="X29" s="158"/>
      <c r="Y29" s="158"/>
      <c r="Z29" s="158"/>
      <c r="AA29" s="158"/>
      <c r="AB29" s="158"/>
      <c r="AC29" s="158"/>
      <c r="AD29" s="158"/>
      <c r="AE29" s="158"/>
      <c r="AF29" s="158"/>
      <c r="AG29" s="158"/>
      <c r="AH29" s="158"/>
      <c r="AI29" s="158"/>
      <c r="AJ29" s="158"/>
      <c r="AK29" s="158"/>
      <c r="AL29" s="158"/>
      <c r="AM29" s="158"/>
      <c r="AN29" s="158"/>
    </row>
    <row r="30" spans="1:40">
      <c r="A30" s="158"/>
      <c r="B30" s="1463"/>
      <c r="C30" s="1463"/>
      <c r="D30" s="1464"/>
      <c r="E30" s="1465"/>
      <c r="F30" s="158"/>
      <c r="G30" s="1465"/>
      <c r="H30" s="1465"/>
      <c r="I30" s="1465"/>
      <c r="J30" s="1465"/>
      <c r="K30" s="1465"/>
      <c r="L30" s="1465"/>
      <c r="M30" s="179"/>
      <c r="N30" s="1465"/>
      <c r="O30" s="1465"/>
      <c r="P30" s="1465"/>
      <c r="Q30" s="1465"/>
      <c r="R30" s="1465"/>
      <c r="S30" s="1465"/>
      <c r="T30" s="158"/>
      <c r="U30" s="158"/>
      <c r="V30" s="158"/>
      <c r="W30" s="158"/>
      <c r="X30" s="158"/>
      <c r="Y30" s="158"/>
      <c r="Z30" s="158"/>
      <c r="AA30" s="158"/>
      <c r="AB30" s="158"/>
      <c r="AC30" s="158"/>
      <c r="AD30" s="158"/>
      <c r="AE30" s="158"/>
      <c r="AF30" s="158"/>
      <c r="AG30" s="158"/>
      <c r="AH30" s="158"/>
      <c r="AI30" s="158"/>
      <c r="AJ30" s="158"/>
      <c r="AK30" s="158"/>
      <c r="AL30" s="158"/>
      <c r="AM30" s="158"/>
      <c r="AN30" s="158"/>
    </row>
    <row r="31" spans="1:40">
      <c r="A31" s="158"/>
      <c r="B31" s="1463"/>
      <c r="C31" s="1463"/>
      <c r="D31" s="1464"/>
      <c r="E31" s="1465"/>
      <c r="F31" s="158"/>
      <c r="G31" s="1465"/>
      <c r="H31" s="1465"/>
      <c r="I31" s="1465"/>
      <c r="J31" s="1465"/>
      <c r="K31" s="1465"/>
      <c r="L31" s="1465"/>
      <c r="M31" s="179"/>
      <c r="N31" s="1465"/>
      <c r="O31" s="1465"/>
      <c r="P31" s="1465"/>
      <c r="Q31" s="1465"/>
      <c r="R31" s="1465"/>
      <c r="S31" s="1465"/>
      <c r="T31" s="158"/>
      <c r="U31" s="158"/>
      <c r="V31" s="158"/>
      <c r="W31" s="158"/>
      <c r="X31" s="158"/>
      <c r="Y31" s="158"/>
      <c r="Z31" s="158"/>
      <c r="AA31" s="158"/>
      <c r="AB31" s="158"/>
      <c r="AC31" s="158"/>
      <c r="AD31" s="158"/>
      <c r="AE31" s="158"/>
      <c r="AF31" s="158"/>
      <c r="AG31" s="158"/>
      <c r="AH31" s="158"/>
      <c r="AI31" s="158"/>
      <c r="AJ31" s="158"/>
      <c r="AK31" s="158"/>
      <c r="AL31" s="158"/>
      <c r="AM31" s="158"/>
      <c r="AN31" s="158"/>
    </row>
    <row r="32" spans="1:40">
      <c r="A32" s="158"/>
      <c r="B32" s="1463"/>
      <c r="C32" s="1463"/>
      <c r="D32" s="1464"/>
      <c r="E32" s="1465"/>
      <c r="G32" s="1465"/>
      <c r="H32" s="1465"/>
      <c r="I32" s="1465"/>
      <c r="J32" s="1465"/>
      <c r="K32" s="1465"/>
      <c r="L32" s="1465"/>
      <c r="M32" s="179"/>
      <c r="N32" s="1465" t="s">
        <v>3609</v>
      </c>
      <c r="O32" s="1465"/>
      <c r="P32" s="1465"/>
      <c r="Q32" s="1465"/>
      <c r="R32" s="1465"/>
      <c r="S32" s="1465"/>
      <c r="T32" s="158"/>
      <c r="U32" s="158"/>
      <c r="V32" s="158"/>
      <c r="W32" s="158"/>
      <c r="X32" s="158"/>
      <c r="Y32" s="158"/>
      <c r="Z32" s="158"/>
      <c r="AA32" s="158"/>
      <c r="AB32" s="158"/>
      <c r="AC32" s="158"/>
      <c r="AD32" s="158"/>
      <c r="AE32" s="158"/>
      <c r="AF32" s="158"/>
      <c r="AG32" s="158"/>
      <c r="AH32" s="158"/>
      <c r="AI32" s="158"/>
      <c r="AJ32" s="158"/>
      <c r="AK32" s="158"/>
      <c r="AL32" s="158"/>
      <c r="AM32" s="158"/>
      <c r="AN32" s="158"/>
    </row>
    <row r="33" spans="1:40">
      <c r="A33" s="158"/>
      <c r="B33" s="1463"/>
      <c r="C33" s="1463"/>
      <c r="D33" s="1464"/>
      <c r="E33" s="1465"/>
      <c r="F33" s="158"/>
      <c r="G33" s="1465"/>
      <c r="H33" s="1465"/>
      <c r="I33" s="1465"/>
      <c r="J33" s="1465"/>
      <c r="K33" s="1465"/>
      <c r="L33" s="1465"/>
      <c r="M33" s="179"/>
      <c r="N33" s="1465"/>
      <c r="O33" s="1465"/>
      <c r="P33" s="1465"/>
      <c r="Q33" s="1465"/>
      <c r="R33" s="1465"/>
      <c r="S33" s="1465"/>
      <c r="T33" s="158"/>
      <c r="U33" s="158"/>
      <c r="V33" s="158"/>
      <c r="W33" s="158"/>
      <c r="X33" s="158"/>
      <c r="Y33" s="158"/>
      <c r="Z33" s="158"/>
      <c r="AA33" s="158"/>
      <c r="AB33" s="158"/>
      <c r="AC33" s="158"/>
      <c r="AD33" s="158"/>
      <c r="AE33" s="158"/>
      <c r="AF33" s="158"/>
      <c r="AG33" s="158"/>
      <c r="AH33" s="158"/>
      <c r="AI33" s="158"/>
      <c r="AJ33" s="158"/>
      <c r="AK33" s="158"/>
      <c r="AL33" s="158"/>
      <c r="AM33" s="158"/>
      <c r="AN33" s="158"/>
    </row>
    <row r="34" spans="1:40">
      <c r="A34" s="158"/>
      <c r="B34" s="1463"/>
      <c r="C34" s="1463"/>
      <c r="D34" s="1464"/>
      <c r="E34" s="1465"/>
      <c r="F34" s="158"/>
      <c r="G34" s="1465"/>
      <c r="H34" s="1465"/>
      <c r="I34" s="1465"/>
      <c r="J34" s="1465"/>
      <c r="K34" s="1465"/>
      <c r="L34" s="1465"/>
      <c r="M34" s="179"/>
      <c r="N34" s="1465"/>
      <c r="O34" s="1465"/>
      <c r="P34" s="1465"/>
      <c r="Q34" s="1465"/>
      <c r="R34" s="1465"/>
      <c r="S34" s="1465"/>
      <c r="T34" s="158"/>
      <c r="U34" s="158"/>
      <c r="V34" s="158"/>
      <c r="W34" s="158"/>
      <c r="X34" s="158"/>
      <c r="Y34" s="158"/>
      <c r="Z34" s="158"/>
      <c r="AA34" s="158"/>
      <c r="AB34" s="158"/>
      <c r="AC34" s="158"/>
      <c r="AD34" s="158"/>
      <c r="AE34" s="158"/>
      <c r="AF34" s="158"/>
      <c r="AG34" s="158"/>
      <c r="AH34" s="158"/>
      <c r="AI34" s="158"/>
      <c r="AJ34" s="158"/>
      <c r="AK34" s="158"/>
      <c r="AL34" s="158"/>
      <c r="AM34" s="158"/>
      <c r="AN34" s="158"/>
    </row>
    <row r="35" spans="1:40">
      <c r="A35" s="158"/>
      <c r="B35" s="1463"/>
      <c r="C35" s="1463"/>
      <c r="D35" s="1464"/>
      <c r="E35" s="1465"/>
      <c r="F35" s="158"/>
      <c r="G35" s="1465"/>
      <c r="H35" s="1463"/>
      <c r="I35" s="1464"/>
      <c r="J35" s="1465"/>
      <c r="K35" s="1465"/>
      <c r="L35" s="1465"/>
      <c r="M35" s="179"/>
      <c r="N35" s="1465"/>
      <c r="O35" s="1463"/>
      <c r="P35" s="1464"/>
      <c r="Q35" s="1465"/>
      <c r="R35" s="1465"/>
      <c r="S35" s="1465"/>
      <c r="T35" s="158"/>
      <c r="U35" s="158"/>
      <c r="V35" s="158"/>
      <c r="W35" s="158"/>
      <c r="X35" s="158"/>
      <c r="Y35" s="158"/>
      <c r="Z35" s="158"/>
      <c r="AA35" s="158"/>
      <c r="AB35" s="158"/>
      <c r="AC35" s="158"/>
      <c r="AD35" s="158"/>
      <c r="AE35" s="158"/>
      <c r="AF35" s="158"/>
      <c r="AG35" s="158"/>
      <c r="AH35" s="158"/>
      <c r="AI35" s="158"/>
      <c r="AJ35" s="158"/>
      <c r="AK35" s="158"/>
      <c r="AL35" s="158"/>
      <c r="AM35" s="158"/>
      <c r="AN35" s="158"/>
    </row>
    <row r="36" spans="1:40">
      <c r="A36" s="158"/>
      <c r="B36" s="1463"/>
      <c r="C36" s="1463"/>
      <c r="D36" s="1464"/>
      <c r="E36" s="1465"/>
      <c r="F36" s="158"/>
      <c r="G36" s="1465"/>
      <c r="H36" s="1463"/>
      <c r="I36" s="1464"/>
      <c r="J36" s="1465"/>
      <c r="K36" s="1465"/>
      <c r="L36" s="1465"/>
      <c r="M36" s="179"/>
      <c r="N36" s="1465"/>
      <c r="O36" s="1463"/>
      <c r="P36" s="1464"/>
      <c r="Q36" s="1465"/>
      <c r="R36" s="1465"/>
      <c r="S36" s="1465"/>
      <c r="T36" s="158"/>
      <c r="U36" s="158"/>
      <c r="V36" s="158"/>
      <c r="W36" s="158"/>
      <c r="X36" s="158"/>
      <c r="Y36" s="158"/>
      <c r="Z36" s="158"/>
      <c r="AA36" s="158"/>
      <c r="AB36" s="158"/>
      <c r="AC36" s="158"/>
      <c r="AD36" s="158"/>
      <c r="AE36" s="158"/>
      <c r="AF36" s="158"/>
      <c r="AG36" s="158"/>
      <c r="AH36" s="158"/>
      <c r="AI36" s="158"/>
      <c r="AJ36" s="158"/>
      <c r="AK36" s="158"/>
      <c r="AL36" s="158"/>
      <c r="AM36" s="158"/>
      <c r="AN36" s="158"/>
    </row>
    <row r="37" spans="1:40">
      <c r="A37" s="158"/>
      <c r="B37" s="1463"/>
      <c r="C37" s="1463"/>
      <c r="D37" s="1464"/>
      <c r="E37" s="1465"/>
      <c r="F37" s="158"/>
      <c r="G37" s="1465"/>
      <c r="H37" s="1463"/>
      <c r="I37" s="1464"/>
      <c r="J37" s="1465"/>
      <c r="K37" s="1465"/>
      <c r="L37" s="1465"/>
      <c r="M37" s="179"/>
      <c r="N37" s="1465"/>
      <c r="O37" s="1463"/>
      <c r="P37" s="1464"/>
      <c r="Q37" s="1465"/>
      <c r="R37" s="1465"/>
      <c r="S37" s="1465"/>
      <c r="T37" s="158"/>
      <c r="U37" s="158"/>
      <c r="V37" s="158"/>
      <c r="W37" s="158"/>
      <c r="X37" s="158"/>
      <c r="Y37" s="158"/>
      <c r="Z37" s="158"/>
      <c r="AA37" s="158"/>
      <c r="AB37" s="158"/>
      <c r="AC37" s="158"/>
      <c r="AD37" s="158"/>
      <c r="AE37" s="158"/>
      <c r="AF37" s="158"/>
      <c r="AG37" s="158"/>
      <c r="AH37" s="158"/>
      <c r="AI37" s="158"/>
      <c r="AJ37" s="158"/>
      <c r="AK37" s="158"/>
      <c r="AL37" s="158"/>
      <c r="AM37" s="158"/>
      <c r="AN37" s="158"/>
    </row>
    <row r="38" spans="1:40" s="158" customFormat="1">
      <c r="B38" s="1463"/>
      <c r="C38" s="1463"/>
      <c r="D38" s="1464"/>
      <c r="E38" s="1465"/>
      <c r="G38" s="1465"/>
      <c r="H38" s="1463"/>
      <c r="I38" s="1464"/>
      <c r="J38" s="1465"/>
      <c r="K38" s="1465"/>
      <c r="L38" s="1465"/>
      <c r="M38" s="179"/>
      <c r="N38" s="1465"/>
      <c r="O38" s="1463"/>
      <c r="P38" s="1464"/>
      <c r="Q38" s="1465"/>
      <c r="R38" s="1465"/>
      <c r="S38" s="1465"/>
    </row>
    <row r="39" spans="1:40" s="158" customFormat="1">
      <c r="B39" s="1463"/>
      <c r="C39" s="1463"/>
      <c r="D39" s="1464"/>
      <c r="E39" s="1465"/>
      <c r="G39" s="1465"/>
      <c r="H39" s="1463"/>
      <c r="I39" s="1464"/>
      <c r="J39" s="1465"/>
      <c r="K39" s="1465"/>
      <c r="L39" s="1465"/>
      <c r="M39" s="179"/>
      <c r="N39" s="1465"/>
      <c r="O39" s="1463"/>
      <c r="P39" s="1464"/>
      <c r="Q39" s="1465"/>
      <c r="R39" s="1465"/>
      <c r="S39" s="1465"/>
    </row>
    <row r="40" spans="1:40" s="158" customFormat="1">
      <c r="B40" s="1463"/>
      <c r="C40" s="1463"/>
      <c r="D40" s="1464"/>
      <c r="E40" s="1465"/>
      <c r="G40" s="1467" t="s">
        <v>1648</v>
      </c>
      <c r="H40" s="1468">
        <f>SUM(H20:H39)</f>
        <v>0</v>
      </c>
      <c r="I40" s="1468">
        <f t="shared" ref="I40:L40" si="0">SUM(I20:I39)</f>
        <v>0</v>
      </c>
      <c r="J40" s="1468">
        <f t="shared" si="0"/>
        <v>0</v>
      </c>
      <c r="K40" s="1468">
        <f t="shared" si="0"/>
        <v>0</v>
      </c>
      <c r="L40" s="1468">
        <f t="shared" si="0"/>
        <v>0</v>
      </c>
      <c r="M40" s="179"/>
      <c r="N40" s="1467" t="s">
        <v>1648</v>
      </c>
      <c r="O40" s="1468">
        <f t="shared" ref="O40:S40" si="1">SUM(O20:O39)</f>
        <v>0</v>
      </c>
      <c r="P40" s="1468">
        <f t="shared" si="1"/>
        <v>0</v>
      </c>
      <c r="Q40" s="1468">
        <f t="shared" si="1"/>
        <v>0</v>
      </c>
      <c r="R40" s="1468">
        <f t="shared" si="1"/>
        <v>0</v>
      </c>
      <c r="S40" s="1468">
        <f t="shared" si="1"/>
        <v>0</v>
      </c>
      <c r="T40" s="882"/>
    </row>
    <row r="41" spans="1:40" s="158" customFormat="1">
      <c r="B41" s="163"/>
    </row>
  </sheetData>
  <mergeCells count="6">
    <mergeCell ref="T8:X8"/>
    <mergeCell ref="AB8:AE8"/>
    <mergeCell ref="AA13:AD13"/>
    <mergeCell ref="B8:B10"/>
    <mergeCell ref="C8:K8"/>
    <mergeCell ref="N8:Q8"/>
  </mergeCells>
  <pageMargins left="0.23622047244094491" right="0.23622047244094491" top="0.74803149606299213" bottom="0.74803149606299213" header="0.31496062992125984" footer="0.31496062992125984"/>
  <pageSetup paperSize="8" scale="24" fitToHeight="0" orientation="portrait" r:id="rId1"/>
  <headerFooter>
    <oddFooter>&amp;C_x000D_&amp;1#&amp;"Calibri"&amp;10&amp;K000000 OFFICIAL-InternalOnly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55DF-46E2-4910-82E6-2407715E9296}">
  <sheetPr>
    <tabColor theme="4"/>
  </sheetPr>
  <dimension ref="A1:AO102"/>
  <sheetViews>
    <sheetView tabSelected="1" topLeftCell="A49" zoomScale="80" zoomScaleNormal="80" workbookViewId="0">
      <selection activeCell="A79" sqref="A79"/>
    </sheetView>
    <sheetView topLeftCell="A70" workbookViewId="1">
      <selection activeCell="M88" sqref="M88"/>
    </sheetView>
  </sheetViews>
  <sheetFormatPr defaultRowHeight="15"/>
  <cols>
    <col min="1" max="2" width="1.85546875" customWidth="1"/>
    <col min="3" max="3" width="21.140625" customWidth="1"/>
    <col min="4" max="4" width="4.42578125" customWidth="1"/>
    <col min="5" max="5" width="9.42578125" bestFit="1" customWidth="1"/>
    <col min="6" max="6" width="12.42578125" bestFit="1" customWidth="1"/>
    <col min="7" max="7" width="5.42578125" bestFit="1" customWidth="1"/>
    <col min="8" max="8" width="12.42578125" bestFit="1" customWidth="1"/>
    <col min="9" max="9" width="25.85546875" bestFit="1" customWidth="1"/>
    <col min="10" max="10" width="9.42578125" bestFit="1" customWidth="1"/>
    <col min="11" max="11" width="43" customWidth="1"/>
    <col min="12" max="12" width="36" bestFit="1" customWidth="1"/>
    <col min="13" max="13" width="11.140625" bestFit="1" customWidth="1"/>
    <col min="14" max="14" width="2.5703125" customWidth="1"/>
    <col min="15" max="15" width="28.140625" bestFit="1" customWidth="1"/>
    <col min="16" max="16" width="7.140625" bestFit="1" customWidth="1"/>
    <col min="17" max="17" width="1.85546875" customWidth="1"/>
    <col min="18" max="28" width="1.85546875" hidden="1" customWidth="1"/>
    <col min="29" max="29" width="6.140625" bestFit="1" customWidth="1"/>
    <col min="30" max="30" width="9.85546875" customWidth="1"/>
    <col min="31" max="33" width="10.140625" bestFit="1" customWidth="1"/>
    <col min="34" max="36" width="9.85546875" customWidth="1"/>
  </cols>
  <sheetData>
    <row r="1" spans="1:36" s="46" customFormat="1" ht="23.25">
      <c r="A1" s="56" t="str">
        <f>'1.1 Cover'!A1</f>
        <v>Regulatory Reporting Pack</v>
      </c>
    </row>
    <row r="2" spans="1:36" s="46" customFormat="1" ht="23.1" customHeight="1">
      <c r="A2" s="56" t="str">
        <f>'1.1 Cover'!A2</f>
        <v>Price base - 2018/19</v>
      </c>
    </row>
    <row r="3" spans="1:36" s="46" customFormat="1" ht="23.25">
      <c r="A3" s="56" t="str">
        <f>'1.1 Cover'!A3</f>
        <v>Regulatory Year: April 2024 - March 2025</v>
      </c>
    </row>
    <row r="4" spans="1:36" s="46" customFormat="1" ht="23.25">
      <c r="A4" s="56" t="s">
        <v>1584</v>
      </c>
    </row>
    <row r="5" spans="1:36">
      <c r="AE5" s="1835" t="s">
        <v>1585</v>
      </c>
      <c r="AF5" s="1835"/>
      <c r="AG5" s="1835"/>
      <c r="AH5" s="1835"/>
      <c r="AI5" s="1835"/>
    </row>
    <row r="6" spans="1:36">
      <c r="AE6" s="1658"/>
      <c r="AF6" s="1659"/>
      <c r="AG6" s="1659" t="s">
        <v>3191</v>
      </c>
      <c r="AH6" s="1659"/>
      <c r="AI6" s="1660"/>
    </row>
    <row r="7" spans="1:36" s="43" customFormat="1">
      <c r="C7" s="43" t="s">
        <v>1586</v>
      </c>
      <c r="D7" s="55" t="s">
        <v>244</v>
      </c>
      <c r="E7" s="55" t="s">
        <v>245</v>
      </c>
      <c r="F7" s="55" t="s">
        <v>246</v>
      </c>
      <c r="G7" s="55" t="s">
        <v>1587</v>
      </c>
      <c r="H7" s="55" t="s">
        <v>248</v>
      </c>
      <c r="I7" s="55" t="s">
        <v>249</v>
      </c>
      <c r="J7" s="55" t="s">
        <v>250</v>
      </c>
      <c r="K7" s="55" t="s">
        <v>251</v>
      </c>
      <c r="L7" s="55" t="s">
        <v>252</v>
      </c>
      <c r="M7" s="55" t="s">
        <v>253</v>
      </c>
      <c r="N7" s="55"/>
      <c r="O7" s="55" t="s">
        <v>276</v>
      </c>
      <c r="P7" s="55" t="s">
        <v>256</v>
      </c>
      <c r="Q7" s="55"/>
      <c r="R7" s="55"/>
      <c r="S7" s="55"/>
      <c r="T7" s="55"/>
      <c r="U7" s="55"/>
      <c r="V7" s="55"/>
      <c r="W7" s="55"/>
      <c r="X7" s="55"/>
      <c r="Y7" s="55"/>
      <c r="Z7" s="55"/>
      <c r="AA7" s="55"/>
      <c r="AB7" s="55"/>
      <c r="AC7" s="43" t="s">
        <v>1578</v>
      </c>
      <c r="AD7"/>
      <c r="AE7" s="52">
        <v>2022</v>
      </c>
      <c r="AF7" s="51">
        <v>2023</v>
      </c>
      <c r="AG7" s="51">
        <v>2024</v>
      </c>
      <c r="AH7" s="51">
        <v>2025</v>
      </c>
      <c r="AI7" s="50">
        <v>2026</v>
      </c>
      <c r="AJ7"/>
    </row>
    <row r="8" spans="1:36">
      <c r="S8" s="43"/>
      <c r="T8" s="43"/>
      <c r="U8" s="43"/>
      <c r="V8" s="43"/>
    </row>
    <row r="9" spans="1:36" s="1" customFormat="1" ht="18">
      <c r="A9" s="2" t="s">
        <v>1588</v>
      </c>
      <c r="B9" s="2"/>
    </row>
    <row r="11" spans="1:36" s="1" customFormat="1">
      <c r="A11" s="42"/>
      <c r="B11" s="48" t="s">
        <v>1589</v>
      </c>
    </row>
    <row r="12" spans="1:36">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row>
    <row r="13" spans="1:36">
      <c r="C13" s="282" t="s">
        <v>1590</v>
      </c>
      <c r="D13" s="282" t="s">
        <v>269</v>
      </c>
      <c r="E13" s="282" t="s">
        <v>245</v>
      </c>
      <c r="F13" s="282" t="s">
        <v>270</v>
      </c>
      <c r="G13" s="282" t="s">
        <v>1591</v>
      </c>
      <c r="H13" s="282" t="s">
        <v>272</v>
      </c>
      <c r="I13" s="282" t="s">
        <v>1592</v>
      </c>
      <c r="J13" s="282" t="s">
        <v>130</v>
      </c>
      <c r="K13" s="282" t="s">
        <v>274</v>
      </c>
      <c r="L13" s="621" t="s">
        <v>318</v>
      </c>
      <c r="M13" s="621" t="s">
        <v>318</v>
      </c>
      <c r="N13" s="282"/>
      <c r="O13" s="621" t="s">
        <v>318</v>
      </c>
      <c r="P13" s="282" t="s">
        <v>279</v>
      </c>
      <c r="Q13" s="282"/>
      <c r="R13" s="282"/>
      <c r="S13" s="282"/>
      <c r="T13" s="282"/>
      <c r="U13" s="282"/>
      <c r="V13" s="282"/>
      <c r="W13" s="282"/>
      <c r="X13" s="282"/>
      <c r="Y13" s="282"/>
      <c r="Z13" s="282"/>
      <c r="AA13" s="282"/>
      <c r="AB13" s="282"/>
      <c r="AC13" s="282" t="s">
        <v>1336</v>
      </c>
      <c r="AD13" s="282"/>
      <c r="AE13" s="1013">
        <f>SUMIFS('6.1 Capex_summary'!AE$9:AE$1048,'6.1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F13" s="1013">
        <f>SUMIFS('6.1 Capex_summary'!AF$9:AF$1048,'6.1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G13" s="1013">
        <f>SUMIFS('6.1 Capex_summary'!AG$9:AG$1048,'6.1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H13" s="1013">
        <f>SUMIFS('6.1 Capex_summary'!AH$9:AH$1048,'6.1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c r="AI13" s="1013">
        <f>SUMIFS('6.1 Capex_summary'!AI$9:AI$1048,'6.1 Capex_summary'!$D$9:$D$1048,$D13,'6.1 Capex_summary'!$E$9:$E$1048,$E13,'6.1 Capex_summary'!$F$9:$F$1048,$F13,'6.1 Capex_summary'!$G$9:$G$1048,$G13,'6.1 Capex_summary'!$H$9:$H$1048,$H13,'6.1 Capex_summary'!$I$9:$I$1048,$I13,'6.1 Capex_summary'!$J$9:$J$1048,$J13,'6.1 Capex_summary'!$K$9:$K$1048,$K13,'6.1 Capex_summary'!$L$9:$L$1048,$L13,'6.1 Capex_summary'!$M$9:$M$1048,$M13,'6.1 Capex_summary'!$O$9:$O$1048,$O13)</f>
        <v>0</v>
      </c>
    </row>
    <row r="14" spans="1:36">
      <c r="C14" s="282" t="s">
        <v>1590</v>
      </c>
      <c r="D14" s="282" t="s">
        <v>269</v>
      </c>
      <c r="E14" s="282" t="s">
        <v>245</v>
      </c>
      <c r="F14" s="282" t="s">
        <v>270</v>
      </c>
      <c r="G14" s="282" t="s">
        <v>1591</v>
      </c>
      <c r="H14" s="282" t="s">
        <v>272</v>
      </c>
      <c r="I14" s="282" t="s">
        <v>1592</v>
      </c>
      <c r="J14" s="282" t="s">
        <v>130</v>
      </c>
      <c r="K14" s="282" t="s">
        <v>298</v>
      </c>
      <c r="L14" s="621" t="s">
        <v>318</v>
      </c>
      <c r="M14" s="621" t="s">
        <v>318</v>
      </c>
      <c r="N14" s="282"/>
      <c r="O14" s="621" t="s">
        <v>318</v>
      </c>
      <c r="P14" s="282" t="s">
        <v>279</v>
      </c>
      <c r="Q14" s="282"/>
      <c r="R14" s="282"/>
      <c r="S14" s="282"/>
      <c r="T14" s="282"/>
      <c r="U14" s="282"/>
      <c r="V14" s="282"/>
      <c r="W14" s="282"/>
      <c r="X14" s="282"/>
      <c r="Y14" s="282"/>
      <c r="Z14" s="282"/>
      <c r="AA14" s="282"/>
      <c r="AB14" s="282"/>
      <c r="AC14" s="282" t="s">
        <v>1336</v>
      </c>
      <c r="AD14" s="282"/>
      <c r="AE14" s="1013">
        <f>SUMIFS('6.1 Capex_summary'!AE$9:AE$1048,'6.1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F14" s="1013">
        <f>SUMIFS('6.1 Capex_summary'!AF$9:AF$1048,'6.1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G14" s="1013">
        <f>SUMIFS('6.1 Capex_summary'!AG$9:AG$1048,'6.1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H14" s="1013">
        <f>SUMIFS('6.1 Capex_summary'!AH$9:AH$1048,'6.1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c r="AI14" s="1013">
        <f>SUMIFS('6.1 Capex_summary'!AI$9:AI$1048,'6.1 Capex_summary'!$D$9:$D$1048,$D14,'6.1 Capex_summary'!$E$9:$E$1048,$E14,'6.1 Capex_summary'!$F$9:$F$1048,$F14,'6.1 Capex_summary'!$G$9:$G$1048,$G14,'6.1 Capex_summary'!$H$9:$H$1048,$H14,'6.1 Capex_summary'!$I$9:$I$1048,$I14,'6.1 Capex_summary'!$J$9:$J$1048,$J14,'6.1 Capex_summary'!$K$9:$K$1048,$K14,'6.1 Capex_summary'!$L$9:$L$1048,$L14,'6.1 Capex_summary'!$M$9:$M$1048,$M14,'6.1 Capex_summary'!$O$9:$O$1048,$O14)</f>
        <v>0</v>
      </c>
    </row>
    <row r="15" spans="1:36">
      <c r="C15" s="282" t="s">
        <v>1590</v>
      </c>
      <c r="D15" s="282" t="s">
        <v>269</v>
      </c>
      <c r="E15" s="282" t="s">
        <v>245</v>
      </c>
      <c r="F15" s="282" t="s">
        <v>270</v>
      </c>
      <c r="G15" s="282" t="s">
        <v>1591</v>
      </c>
      <c r="H15" s="282" t="s">
        <v>272</v>
      </c>
      <c r="I15" s="282" t="s">
        <v>1592</v>
      </c>
      <c r="J15" s="282" t="s">
        <v>130</v>
      </c>
      <c r="K15" s="282" t="s">
        <v>316</v>
      </c>
      <c r="L15" s="621" t="s">
        <v>318</v>
      </c>
      <c r="M15" s="621" t="s">
        <v>318</v>
      </c>
      <c r="N15" s="282"/>
      <c r="O15" s="621" t="s">
        <v>318</v>
      </c>
      <c r="P15" s="282" t="s">
        <v>279</v>
      </c>
      <c r="Q15" s="282"/>
      <c r="R15" s="282"/>
      <c r="S15" s="282"/>
      <c r="T15" s="282"/>
      <c r="U15" s="282"/>
      <c r="V15" s="282"/>
      <c r="W15" s="282"/>
      <c r="X15" s="282"/>
      <c r="Y15" s="282"/>
      <c r="Z15" s="282"/>
      <c r="AA15" s="282"/>
      <c r="AB15" s="282"/>
      <c r="AC15" s="282" t="s">
        <v>1336</v>
      </c>
      <c r="AD15" s="282"/>
      <c r="AE15" s="1013">
        <f>SUMIFS('6.1 Capex_summary'!AE$9:AE$1048,'6.1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F15" s="1013">
        <f>SUMIFS('6.1 Capex_summary'!AF$9:AF$1048,'6.1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G15" s="1013">
        <f>SUMIFS('6.1 Capex_summary'!AG$9:AG$1048,'6.1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H15" s="1013">
        <f>SUMIFS('6.1 Capex_summary'!AH$9:AH$1048,'6.1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c r="AI15" s="1013">
        <f>SUMIFS('6.1 Capex_summary'!AI$9:AI$1048,'6.1 Capex_summary'!$D$9:$D$1048,$D15,'6.1 Capex_summary'!$E$9:$E$1048,$E15,'6.1 Capex_summary'!$F$9:$F$1048,$F15,'6.1 Capex_summary'!$G$9:$G$1048,$G15,'6.1 Capex_summary'!$H$9:$H$1048,$H15,'6.1 Capex_summary'!$I$9:$I$1048,$I15,'6.1 Capex_summary'!$J$9:$J$1048,$J15,'6.1 Capex_summary'!$K$9:$K$1048,$K15,'6.1 Capex_summary'!$L$9:$L$1048,$L15,'6.1 Capex_summary'!$M$9:$M$1048,$M15,'6.1 Capex_summary'!$O$9:$O$1048,$O15)</f>
        <v>0</v>
      </c>
    </row>
    <row r="16" spans="1:36">
      <c r="C16" s="282" t="s">
        <v>1590</v>
      </c>
      <c r="D16" s="282" t="s">
        <v>269</v>
      </c>
      <c r="E16" s="282" t="s">
        <v>245</v>
      </c>
      <c r="F16" s="282" t="s">
        <v>270</v>
      </c>
      <c r="G16" s="282" t="s">
        <v>1591</v>
      </c>
      <c r="H16" s="282" t="s">
        <v>272</v>
      </c>
      <c r="I16" s="282" t="s">
        <v>1592</v>
      </c>
      <c r="J16" s="282" t="s">
        <v>130</v>
      </c>
      <c r="K16" s="282" t="s">
        <v>330</v>
      </c>
      <c r="L16" s="282" t="s">
        <v>275</v>
      </c>
      <c r="M16" s="621" t="s">
        <v>318</v>
      </c>
      <c r="N16" s="282"/>
      <c r="O16" s="621" t="s">
        <v>318</v>
      </c>
      <c r="P16" s="282" t="s">
        <v>279</v>
      </c>
      <c r="Q16" s="282"/>
      <c r="R16" s="282"/>
      <c r="S16" s="282"/>
      <c r="T16" s="282"/>
      <c r="U16" s="282"/>
      <c r="V16" s="282"/>
      <c r="W16" s="282"/>
      <c r="X16" s="282"/>
      <c r="Y16" s="282"/>
      <c r="Z16" s="282"/>
      <c r="AA16" s="282"/>
      <c r="AB16" s="282"/>
      <c r="AC16" s="282" t="s">
        <v>1336</v>
      </c>
      <c r="AD16" s="282"/>
      <c r="AE16" s="1013">
        <f>SUMIFS('6.1 Capex_summary'!AE$9:AE$1048,'6.1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F16" s="1013">
        <f>SUMIFS('6.1 Capex_summary'!AF$9:AF$1048,'6.1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G16" s="1013">
        <f>SUMIFS('6.1 Capex_summary'!AG$9:AG$1048,'6.1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H16" s="1013">
        <f>SUMIFS('6.1 Capex_summary'!AH$9:AH$1048,'6.1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c r="AI16" s="1013">
        <f>SUMIFS('6.1 Capex_summary'!AI$9:AI$1048,'6.1 Capex_summary'!$D$9:$D$1048,$D16,'6.1 Capex_summary'!$E$9:$E$1048,$E16,'6.1 Capex_summary'!$F$9:$F$1048,$F16,'6.1 Capex_summary'!$G$9:$G$1048,$G16,'6.1 Capex_summary'!$H$9:$H$1048,$H16,'6.1 Capex_summary'!$I$9:$I$1048,$I16,'6.1 Capex_summary'!$J$9:$J$1048,$J16,'6.1 Capex_summary'!$K$9:$K$1048,$K16,'6.1 Capex_summary'!$L$9:$L$1048,$L16,'6.1 Capex_summary'!$M$9:$M$1048,$M16,'6.1 Capex_summary'!$O$9:$O$1048,$O16)</f>
        <v>0</v>
      </c>
    </row>
    <row r="17" spans="1:35">
      <c r="C17" s="282" t="s">
        <v>1590</v>
      </c>
      <c r="D17" s="282" t="s">
        <v>269</v>
      </c>
      <c r="E17" s="282" t="s">
        <v>245</v>
      </c>
      <c r="F17" s="282" t="s">
        <v>270</v>
      </c>
      <c r="G17" s="282" t="s">
        <v>1591</v>
      </c>
      <c r="H17" s="282" t="s">
        <v>272</v>
      </c>
      <c r="I17" s="282" t="s">
        <v>1592</v>
      </c>
      <c r="J17" s="282" t="s">
        <v>130</v>
      </c>
      <c r="K17" s="282" t="s">
        <v>330</v>
      </c>
      <c r="L17" s="282" t="s">
        <v>299</v>
      </c>
      <c r="M17" s="621" t="s">
        <v>318</v>
      </c>
      <c r="N17" s="282"/>
      <c r="O17" s="621" t="s">
        <v>318</v>
      </c>
      <c r="P17" s="282" t="s">
        <v>279</v>
      </c>
      <c r="Q17" s="282"/>
      <c r="R17" s="282"/>
      <c r="S17" s="282"/>
      <c r="T17" s="282"/>
      <c r="U17" s="282"/>
      <c r="V17" s="282"/>
      <c r="W17" s="282"/>
      <c r="X17" s="282"/>
      <c r="Y17" s="282"/>
      <c r="Z17" s="282"/>
      <c r="AA17" s="282"/>
      <c r="AB17" s="282"/>
      <c r="AC17" s="282" t="s">
        <v>1336</v>
      </c>
      <c r="AD17" s="282"/>
      <c r="AE17" s="1013">
        <f>SUMIFS('6.1 Capex_summary'!AE$9:AE$1048,'6.1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F17" s="1013">
        <f>SUMIFS('6.1 Capex_summary'!AF$9:AF$1048,'6.1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G17" s="1013">
        <f>SUMIFS('6.1 Capex_summary'!AG$9:AG$1048,'6.1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H17" s="1013">
        <f>SUMIFS('6.1 Capex_summary'!AH$9:AH$1048,'6.1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c r="AI17" s="1013">
        <f>SUMIFS('6.1 Capex_summary'!AI$9:AI$1048,'6.1 Capex_summary'!$D$9:$D$1048,$D17,'6.1 Capex_summary'!$E$9:$E$1048,$E17,'6.1 Capex_summary'!$F$9:$F$1048,$F17,'6.1 Capex_summary'!$G$9:$G$1048,$G17,'6.1 Capex_summary'!$H$9:$H$1048,$H17,'6.1 Capex_summary'!$I$9:$I$1048,$I17,'6.1 Capex_summary'!$J$9:$J$1048,$J17,'6.1 Capex_summary'!$K$9:$K$1048,$K17,'6.1 Capex_summary'!$L$9:$L$1048,$L17,'6.1 Capex_summary'!$M$9:$M$1048,$M17,'6.1 Capex_summary'!$O$9:$O$1048,$O17)</f>
        <v>0</v>
      </c>
    </row>
    <row r="18" spans="1:35">
      <c r="A18" s="62"/>
      <c r="B18" s="62"/>
      <c r="C18" s="282" t="s">
        <v>1590</v>
      </c>
      <c r="D18" s="282" t="s">
        <v>269</v>
      </c>
      <c r="E18" s="282" t="s">
        <v>245</v>
      </c>
      <c r="F18" s="282" t="s">
        <v>270</v>
      </c>
      <c r="G18" s="282" t="s">
        <v>1591</v>
      </c>
      <c r="H18" s="282" t="s">
        <v>272</v>
      </c>
      <c r="I18" s="282" t="s">
        <v>1592</v>
      </c>
      <c r="J18" s="282" t="s">
        <v>130</v>
      </c>
      <c r="K18" s="282" t="s">
        <v>330</v>
      </c>
      <c r="L18" s="621" t="s">
        <v>318</v>
      </c>
      <c r="M18" s="621" t="s">
        <v>318</v>
      </c>
      <c r="N18" s="282"/>
      <c r="O18" s="621" t="s">
        <v>318</v>
      </c>
      <c r="P18" s="282" t="s">
        <v>279</v>
      </c>
      <c r="Q18" s="282"/>
      <c r="R18" s="282"/>
      <c r="S18" s="282"/>
      <c r="T18" s="282"/>
      <c r="U18" s="282"/>
      <c r="V18" s="282"/>
      <c r="W18" s="282"/>
      <c r="X18" s="282"/>
      <c r="Y18" s="282"/>
      <c r="Z18" s="282"/>
      <c r="AA18" s="282"/>
      <c r="AB18" s="282"/>
      <c r="AC18" s="282" t="s">
        <v>1336</v>
      </c>
      <c r="AD18" s="282"/>
      <c r="AE18" s="1013">
        <f>SUMIFS('6.1 Capex_summary'!AE$9:AE$1048,'6.1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F18" s="1013">
        <f>SUMIFS('6.1 Capex_summary'!AF$9:AF$1048,'6.1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G18" s="1013">
        <f>SUMIFS('6.1 Capex_summary'!AG$9:AG$1048,'6.1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H18" s="1013">
        <f>SUMIFS('6.1 Capex_summary'!AH$9:AH$1048,'6.1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c r="AI18" s="1013">
        <f>SUMIFS('6.1 Capex_summary'!AI$9:AI$1048,'6.1 Capex_summary'!$D$9:$D$1048,$D18,'6.1 Capex_summary'!$E$9:$E$1048,$E18,'6.1 Capex_summary'!$F$9:$F$1048,$F18,'6.1 Capex_summary'!$G$9:$G$1048,$G18,'6.1 Capex_summary'!$H$9:$H$1048,$H18,'6.1 Capex_summary'!$I$9:$I$1048,$I18,'6.1 Capex_summary'!$J$9:$J$1048,$J18,'6.1 Capex_summary'!$K$9:$K$1048,$K18,'6.1 Capex_summary'!$L$9:$L$1048,$L18,'6.1 Capex_summary'!$M$9:$M$1048,$M18,'6.1 Capex_summary'!$O$9:$O$1048,$O18)</f>
        <v>0</v>
      </c>
    </row>
    <row r="19" spans="1:35">
      <c r="C19" s="282" t="s">
        <v>1590</v>
      </c>
      <c r="D19" s="282" t="s">
        <v>269</v>
      </c>
      <c r="E19" s="282" t="s">
        <v>245</v>
      </c>
      <c r="F19" s="282" t="s">
        <v>270</v>
      </c>
      <c r="G19" s="282" t="s">
        <v>1591</v>
      </c>
      <c r="H19" s="282" t="s">
        <v>272</v>
      </c>
      <c r="I19" s="282" t="s">
        <v>297</v>
      </c>
      <c r="J19" s="282" t="s">
        <v>130</v>
      </c>
      <c r="K19" s="282" t="s">
        <v>344</v>
      </c>
      <c r="L19" s="282" t="s">
        <v>317</v>
      </c>
      <c r="M19" s="282" t="s">
        <v>276</v>
      </c>
      <c r="N19" s="282"/>
      <c r="O19" s="282" t="s">
        <v>278</v>
      </c>
      <c r="P19" s="282" t="s">
        <v>303</v>
      </c>
      <c r="Q19" s="282"/>
      <c r="R19" s="282"/>
      <c r="S19" s="282"/>
      <c r="T19" s="282"/>
      <c r="U19" s="282"/>
      <c r="V19" s="282"/>
      <c r="W19" s="282"/>
      <c r="X19" s="282"/>
      <c r="Y19" s="282"/>
      <c r="Z19" s="282"/>
      <c r="AA19" s="282"/>
      <c r="AB19" s="282"/>
      <c r="AC19" s="282" t="s">
        <v>1336</v>
      </c>
      <c r="AD19" s="282"/>
      <c r="AE19" s="1013">
        <f>SUMIFS('6.1 Capex_summary'!AE$9:AE$1048,'6.1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F19" s="1013">
        <f>SUMIFS('6.1 Capex_summary'!AF$9:AF$1048,'6.1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G19" s="1013">
        <f>SUMIFS('6.1 Capex_summary'!AG$9:AG$1048,'6.1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H19" s="1013">
        <f>SUMIFS('6.1 Capex_summary'!AH$9:AH$1048,'6.1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c r="AI19" s="1013">
        <f>SUMIFS('6.1 Capex_summary'!AI$9:AI$1048,'6.1 Capex_summary'!$D$9:$D$1048,$D19,'6.1 Capex_summary'!$E$9:$E$1048,$E19,'6.1 Capex_summary'!$F$9:$F$1048,$F19,'6.1 Capex_summary'!$G$9:$G$1048,$G19,'6.1 Capex_summary'!$H$9:$H$1048,$H19,'6.1 Capex_summary'!$I$9:$I$1048,$I19,'6.1 Capex_summary'!$J$9:$J$1048,$J19,'6.1 Capex_summary'!$K$9:$K$1048,$K19,'6.1 Capex_summary'!$L$9:$L$1048,$L19,'6.1 Capex_summary'!$M$9:$M$1048,$M19,'6.1 Capex_summary'!$O$9:$O$1048,$O19)</f>
        <v>0</v>
      </c>
    </row>
    <row r="20" spans="1:35">
      <c r="C20" s="282" t="s">
        <v>1590</v>
      </c>
      <c r="D20" s="282" t="s">
        <v>269</v>
      </c>
      <c r="E20" s="282" t="s">
        <v>245</v>
      </c>
      <c r="F20" s="282" t="s">
        <v>270</v>
      </c>
      <c r="G20" s="282" t="s">
        <v>1591</v>
      </c>
      <c r="H20" s="282" t="s">
        <v>272</v>
      </c>
      <c r="I20" s="282" t="s">
        <v>297</v>
      </c>
      <c r="J20" s="282" t="s">
        <v>130</v>
      </c>
      <c r="K20" s="282" t="s">
        <v>344</v>
      </c>
      <c r="L20" s="282" t="s">
        <v>331</v>
      </c>
      <c r="M20" s="282" t="s">
        <v>276</v>
      </c>
      <c r="N20" s="282"/>
      <c r="O20" s="282" t="s">
        <v>278</v>
      </c>
      <c r="P20" s="282" t="s">
        <v>303</v>
      </c>
      <c r="Q20" s="282"/>
      <c r="R20" s="282"/>
      <c r="S20" s="282"/>
      <c r="T20" s="282"/>
      <c r="U20" s="282"/>
      <c r="V20" s="282"/>
      <c r="W20" s="282"/>
      <c r="X20" s="282"/>
      <c r="Y20" s="282"/>
      <c r="Z20" s="282"/>
      <c r="AA20" s="282"/>
      <c r="AB20" s="282"/>
      <c r="AC20" s="282" t="s">
        <v>1336</v>
      </c>
      <c r="AD20" s="282"/>
      <c r="AE20" s="1013">
        <f>SUMIFS('6.1 Capex_summary'!AE$9:AE$1048,'6.1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F20" s="1013">
        <f>SUMIFS('6.1 Capex_summary'!AF$9:AF$1048,'6.1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G20" s="1013">
        <f>SUMIFS('6.1 Capex_summary'!AG$9:AG$1048,'6.1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H20" s="1013">
        <f>SUMIFS('6.1 Capex_summary'!AH$9:AH$1048,'6.1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c r="AI20" s="1013">
        <f>SUMIFS('6.1 Capex_summary'!AI$9:AI$1048,'6.1 Capex_summary'!$D$9:$D$1048,$D20,'6.1 Capex_summary'!$E$9:$E$1048,$E20,'6.1 Capex_summary'!$F$9:$F$1048,$F20,'6.1 Capex_summary'!$G$9:$G$1048,$G20,'6.1 Capex_summary'!$H$9:$H$1048,$H20,'6.1 Capex_summary'!$I$9:$I$1048,$I20,'6.1 Capex_summary'!$J$9:$J$1048,$J20,'6.1 Capex_summary'!$K$9:$K$1048,$K20,'6.1 Capex_summary'!$L$9:$L$1048,$L20,'6.1 Capex_summary'!$M$9:$M$1048,$M20,'6.1 Capex_summary'!$O$9:$O$1048,$O20)</f>
        <v>0</v>
      </c>
    </row>
    <row r="21" spans="1:35">
      <c r="C21" s="282" t="s">
        <v>1590</v>
      </c>
      <c r="D21" s="282" t="s">
        <v>269</v>
      </c>
      <c r="E21" s="282" t="s">
        <v>245</v>
      </c>
      <c r="F21" s="282" t="s">
        <v>270</v>
      </c>
      <c r="G21" s="282" t="s">
        <v>1591</v>
      </c>
      <c r="H21" s="282" t="s">
        <v>272</v>
      </c>
      <c r="I21" s="282" t="s">
        <v>297</v>
      </c>
      <c r="J21" s="282" t="s">
        <v>130</v>
      </c>
      <c r="K21" s="282" t="s">
        <v>344</v>
      </c>
      <c r="L21" s="282" t="s">
        <v>357</v>
      </c>
      <c r="M21" s="282" t="s">
        <v>276</v>
      </c>
      <c r="N21" s="282"/>
      <c r="O21" s="282" t="s">
        <v>278</v>
      </c>
      <c r="P21" s="282" t="s">
        <v>303</v>
      </c>
      <c r="Q21" s="282"/>
      <c r="R21" s="282"/>
      <c r="S21" s="282"/>
      <c r="T21" s="282"/>
      <c r="U21" s="282"/>
      <c r="V21" s="282"/>
      <c r="W21" s="282"/>
      <c r="X21" s="282"/>
      <c r="Y21" s="282"/>
      <c r="Z21" s="282"/>
      <c r="AA21" s="282"/>
      <c r="AB21" s="282"/>
      <c r="AC21" s="282" t="s">
        <v>1336</v>
      </c>
      <c r="AD21" s="282"/>
      <c r="AE21" s="1013">
        <f>SUMIFS('6.1 Capex_summary'!AE$9:AE$1048,'6.1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F21" s="1013">
        <f>SUMIFS('6.1 Capex_summary'!AF$9:AF$1048,'6.1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G21" s="1013">
        <f>SUMIFS('6.1 Capex_summary'!AG$9:AG$1048,'6.1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H21" s="1013">
        <f>SUMIFS('6.1 Capex_summary'!AH$9:AH$1048,'6.1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c r="AI21" s="1013">
        <f>SUMIFS('6.1 Capex_summary'!AI$9:AI$1048,'6.1 Capex_summary'!$D$9:$D$1048,$D21,'6.1 Capex_summary'!$E$9:$E$1048,$E21,'6.1 Capex_summary'!$F$9:$F$1048,$F21,'6.1 Capex_summary'!$G$9:$G$1048,$G21,'6.1 Capex_summary'!$H$9:$H$1048,$H21,'6.1 Capex_summary'!$I$9:$I$1048,$I21,'6.1 Capex_summary'!$J$9:$J$1048,$J21,'6.1 Capex_summary'!$K$9:$K$1048,$K21,'6.1 Capex_summary'!$L$9:$L$1048,$L21,'6.1 Capex_summary'!$M$9:$M$1048,$M21,'6.1 Capex_summary'!$O$9:$O$1048,$O21)</f>
        <v>0</v>
      </c>
    </row>
    <row r="22" spans="1:35">
      <c r="C22" s="282" t="s">
        <v>1590</v>
      </c>
      <c r="D22" s="282" t="s">
        <v>269</v>
      </c>
      <c r="E22" s="282" t="s">
        <v>245</v>
      </c>
      <c r="F22" s="282" t="s">
        <v>270</v>
      </c>
      <c r="G22" s="282" t="s">
        <v>1591</v>
      </c>
      <c r="H22" s="282" t="s">
        <v>272</v>
      </c>
      <c r="I22" s="282" t="s">
        <v>297</v>
      </c>
      <c r="J22" s="282" t="s">
        <v>130</v>
      </c>
      <c r="K22" s="282" t="s">
        <v>344</v>
      </c>
      <c r="L22" s="282" t="s">
        <v>378</v>
      </c>
      <c r="M22" s="282" t="s">
        <v>276</v>
      </c>
      <c r="N22" s="282"/>
      <c r="O22" s="282" t="s">
        <v>278</v>
      </c>
      <c r="P22" s="282" t="s">
        <v>303</v>
      </c>
      <c r="Q22" s="282"/>
      <c r="R22" s="282"/>
      <c r="S22" s="282"/>
      <c r="T22" s="282"/>
      <c r="U22" s="282"/>
      <c r="V22" s="282"/>
      <c r="W22" s="282"/>
      <c r="X22" s="282"/>
      <c r="Y22" s="282"/>
      <c r="Z22" s="282"/>
      <c r="AA22" s="282"/>
      <c r="AB22" s="282"/>
      <c r="AC22" s="282" t="s">
        <v>1336</v>
      </c>
      <c r="AD22" s="282"/>
      <c r="AE22" s="1013">
        <f>SUMIFS('6.1 Capex_summary'!AE$9:AE$1048,'6.1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F22" s="1013">
        <f>SUMIFS('6.1 Capex_summary'!AF$9:AF$1048,'6.1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G22" s="1013">
        <f>SUMIFS('6.1 Capex_summary'!AG$9:AG$1048,'6.1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H22" s="1013">
        <f>SUMIFS('6.1 Capex_summary'!AH$9:AH$1048,'6.1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c r="AI22" s="1013">
        <f>SUMIFS('6.1 Capex_summary'!AI$9:AI$1048,'6.1 Capex_summary'!$D$9:$D$1048,$D22,'6.1 Capex_summary'!$E$9:$E$1048,$E22,'6.1 Capex_summary'!$F$9:$F$1048,$F22,'6.1 Capex_summary'!$G$9:$G$1048,$G22,'6.1 Capex_summary'!$H$9:$H$1048,$H22,'6.1 Capex_summary'!$I$9:$I$1048,$I22,'6.1 Capex_summary'!$J$9:$J$1048,$J22,'6.1 Capex_summary'!$K$9:$K$1048,$K22,'6.1 Capex_summary'!$L$9:$L$1048,$L22,'6.1 Capex_summary'!$M$9:$M$1048,$M22,'6.1 Capex_summary'!$O$9:$O$1048,$O22)</f>
        <v>0</v>
      </c>
    </row>
    <row r="23" spans="1:35">
      <c r="C23" s="282" t="s">
        <v>1590</v>
      </c>
      <c r="D23" s="282" t="s">
        <v>269</v>
      </c>
      <c r="E23" s="282" t="s">
        <v>245</v>
      </c>
      <c r="F23" s="282" t="s">
        <v>270</v>
      </c>
      <c r="G23" s="282" t="s">
        <v>1591</v>
      </c>
      <c r="H23" s="282" t="s">
        <v>272</v>
      </c>
      <c r="I23" s="282" t="s">
        <v>297</v>
      </c>
      <c r="J23" s="282" t="s">
        <v>130</v>
      </c>
      <c r="K23" s="282" t="s">
        <v>344</v>
      </c>
      <c r="L23" s="282" t="s">
        <v>395</v>
      </c>
      <c r="M23" s="282" t="s">
        <v>276</v>
      </c>
      <c r="N23" s="282"/>
      <c r="O23" s="282" t="s">
        <v>278</v>
      </c>
      <c r="P23" s="282" t="s">
        <v>303</v>
      </c>
      <c r="Q23" s="282"/>
      <c r="R23" s="282"/>
      <c r="S23" s="282"/>
      <c r="T23" s="282"/>
      <c r="U23" s="282"/>
      <c r="V23" s="282"/>
      <c r="W23" s="282"/>
      <c r="X23" s="282"/>
      <c r="Y23" s="282"/>
      <c r="Z23" s="282"/>
      <c r="AA23" s="282"/>
      <c r="AB23" s="282"/>
      <c r="AC23" s="282" t="s">
        <v>1336</v>
      </c>
      <c r="AD23" s="282"/>
      <c r="AE23" s="1013">
        <f>SUMIFS('6.1 Capex_summary'!AE$9:AE$1048,'6.1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F23" s="1013">
        <f>SUMIFS('6.1 Capex_summary'!AF$9:AF$1048,'6.1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G23" s="1013">
        <f>SUMIFS('6.1 Capex_summary'!AG$9:AG$1048,'6.1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H23" s="1013">
        <f>SUMIFS('6.1 Capex_summary'!AH$9:AH$1048,'6.1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c r="AI23" s="1013">
        <f>SUMIFS('6.1 Capex_summary'!AI$9:AI$1048,'6.1 Capex_summary'!$D$9:$D$1048,$D23,'6.1 Capex_summary'!$E$9:$E$1048,$E23,'6.1 Capex_summary'!$F$9:$F$1048,$F23,'6.1 Capex_summary'!$G$9:$G$1048,$G23,'6.1 Capex_summary'!$H$9:$H$1048,$H23,'6.1 Capex_summary'!$I$9:$I$1048,$I23,'6.1 Capex_summary'!$J$9:$J$1048,$J23,'6.1 Capex_summary'!$K$9:$K$1048,$K23,'6.1 Capex_summary'!$L$9:$L$1048,$L23,'6.1 Capex_summary'!$M$9:$M$1048,$M23,'6.1 Capex_summary'!$O$9:$O$1048,$O23)</f>
        <v>0</v>
      </c>
    </row>
    <row r="24" spans="1:35">
      <c r="C24" s="282" t="s">
        <v>1590</v>
      </c>
      <c r="D24" s="282" t="s">
        <v>269</v>
      </c>
      <c r="E24" s="282" t="s">
        <v>245</v>
      </c>
      <c r="F24" s="282" t="s">
        <v>270</v>
      </c>
      <c r="G24" s="282" t="s">
        <v>1591</v>
      </c>
      <c r="H24" s="282" t="s">
        <v>272</v>
      </c>
      <c r="I24" s="282" t="s">
        <v>297</v>
      </c>
      <c r="J24" s="282" t="s">
        <v>130</v>
      </c>
      <c r="K24" s="282" t="s">
        <v>344</v>
      </c>
      <c r="L24" s="282" t="s">
        <v>1593</v>
      </c>
      <c r="M24" s="621" t="s">
        <v>318</v>
      </c>
      <c r="N24" s="282"/>
      <c r="O24" s="621" t="s">
        <v>318</v>
      </c>
      <c r="P24" s="282" t="s">
        <v>303</v>
      </c>
      <c r="Q24" s="282"/>
      <c r="R24" s="282"/>
      <c r="S24" s="282"/>
      <c r="T24" s="282"/>
      <c r="U24" s="282"/>
      <c r="V24" s="282"/>
      <c r="W24" s="282"/>
      <c r="X24" s="282"/>
      <c r="Y24" s="282"/>
      <c r="Z24" s="282"/>
      <c r="AA24" s="282"/>
      <c r="AB24" s="282"/>
      <c r="AC24" s="282" t="s">
        <v>1336</v>
      </c>
      <c r="AD24" s="282"/>
      <c r="AE24" s="1013">
        <f>SUMIFS('6.1 Capex_summary'!AE$9:AE$1048,'6.1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F24" s="1013">
        <f>SUMIFS('6.1 Capex_summary'!AF$9:AF$1048,'6.1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G24" s="1013">
        <f>SUMIFS('6.1 Capex_summary'!AG$9:AG$1048,'6.1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H24" s="1013">
        <f>SUMIFS('6.1 Capex_summary'!AH$9:AH$1048,'6.1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c r="AI24" s="1013">
        <f>SUMIFS('6.1 Capex_summary'!AI$9:AI$1048,'6.1 Capex_summary'!$D$9:$D$1048,$D24,'6.1 Capex_summary'!$E$9:$E$1048,$E24,'6.1 Capex_summary'!$F$9:$F$1048,$F24,'6.1 Capex_summary'!$G$9:$G$1048,$G24,'6.1 Capex_summary'!$H$9:$H$1048,$H24,'6.1 Capex_summary'!$I$9:$I$1048,$I24,'6.1 Capex_summary'!$J$9:$J$1048,$J24,'6.1 Capex_summary'!$K$9:$K$1048,$K24,'6.1 Capex_summary'!$L$9:$L$1048,$L24,'6.1 Capex_summary'!$M$9:$M$1048,$M24,'6.1 Capex_summary'!$O$9:$O$1048,$O24)</f>
        <v>0</v>
      </c>
    </row>
    <row r="25" spans="1:35">
      <c r="C25" s="282" t="s">
        <v>1590</v>
      </c>
      <c r="D25" s="282" t="s">
        <v>269</v>
      </c>
      <c r="E25" s="282" t="s">
        <v>245</v>
      </c>
      <c r="F25" s="282" t="s">
        <v>270</v>
      </c>
      <c r="G25" s="282" t="s">
        <v>1591</v>
      </c>
      <c r="H25" s="282" t="s">
        <v>272</v>
      </c>
      <c r="I25" s="282" t="s">
        <v>297</v>
      </c>
      <c r="J25" s="282" t="s">
        <v>130</v>
      </c>
      <c r="K25" s="282" t="s">
        <v>344</v>
      </c>
      <c r="L25" s="282" t="s">
        <v>416</v>
      </c>
      <c r="M25" s="621" t="s">
        <v>318</v>
      </c>
      <c r="N25" s="282"/>
      <c r="O25" s="621" t="s">
        <v>318</v>
      </c>
      <c r="P25" s="282" t="s">
        <v>303</v>
      </c>
      <c r="Q25" s="282"/>
      <c r="R25" s="282"/>
      <c r="S25" s="282"/>
      <c r="T25" s="282"/>
      <c r="U25" s="282"/>
      <c r="V25" s="282"/>
      <c r="W25" s="282"/>
      <c r="X25" s="282"/>
      <c r="Y25" s="282"/>
      <c r="Z25" s="282"/>
      <c r="AA25" s="282"/>
      <c r="AB25" s="282"/>
      <c r="AC25" s="282" t="s">
        <v>1336</v>
      </c>
      <c r="AD25" s="282"/>
      <c r="AE25" s="1013">
        <f>SUMIFS('6.1 Capex_summary'!AE$9:AE$1048,'6.1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F25" s="1013">
        <f>SUMIFS('6.1 Capex_summary'!AF$9:AF$1048,'6.1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G25" s="1013">
        <f>SUMIFS('6.1 Capex_summary'!AG$9:AG$1048,'6.1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H25" s="1013">
        <f>SUMIFS('6.1 Capex_summary'!AH$9:AH$1048,'6.1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c r="AI25" s="1013">
        <f>SUMIFS('6.1 Capex_summary'!AI$9:AI$1048,'6.1 Capex_summary'!$D$9:$D$1048,$D25,'6.1 Capex_summary'!$E$9:$E$1048,$E25,'6.1 Capex_summary'!$F$9:$F$1048,$F25,'6.1 Capex_summary'!$G$9:$G$1048,$G25,'6.1 Capex_summary'!$H$9:$H$1048,$H25,'6.1 Capex_summary'!$I$9:$I$1048,$I25,'6.1 Capex_summary'!$J$9:$J$1048,$J25,'6.1 Capex_summary'!$K$9:$K$1048,$K25,'6.1 Capex_summary'!$L$9:$L$1048,$L25,'6.1 Capex_summary'!$M$9:$M$1048,$M25,'6.1 Capex_summary'!$O$9:$O$1048,$O25)</f>
        <v>0</v>
      </c>
    </row>
    <row r="26" spans="1:35">
      <c r="A26" s="62"/>
      <c r="B26" s="62"/>
      <c r="C26" s="282" t="s">
        <v>1590</v>
      </c>
      <c r="D26" s="282" t="s">
        <v>269</v>
      </c>
      <c r="E26" s="282" t="s">
        <v>245</v>
      </c>
      <c r="F26" s="282" t="s">
        <v>270</v>
      </c>
      <c r="G26" s="282" t="s">
        <v>1591</v>
      </c>
      <c r="H26" s="282" t="s">
        <v>272</v>
      </c>
      <c r="I26" s="282" t="s">
        <v>297</v>
      </c>
      <c r="J26" s="282" t="s">
        <v>130</v>
      </c>
      <c r="K26" s="282" t="s">
        <v>344</v>
      </c>
      <c r="L26" s="282" t="s">
        <v>1594</v>
      </c>
      <c r="M26" s="621" t="s">
        <v>318</v>
      </c>
      <c r="N26" s="282"/>
      <c r="O26" s="621" t="s">
        <v>318</v>
      </c>
      <c r="P26" s="282" t="s">
        <v>303</v>
      </c>
      <c r="Q26" s="282"/>
      <c r="R26" s="282"/>
      <c r="S26" s="282"/>
      <c r="T26" s="282"/>
      <c r="U26" s="282"/>
      <c r="V26" s="282"/>
      <c r="W26" s="282"/>
      <c r="X26" s="282"/>
      <c r="Y26" s="282"/>
      <c r="Z26" s="282"/>
      <c r="AA26" s="282"/>
      <c r="AB26" s="282"/>
      <c r="AC26" s="282" t="s">
        <v>1336</v>
      </c>
      <c r="AD26" s="282"/>
      <c r="AE26" s="1013">
        <f>SUMIFS('6.1 Capex_summary'!AE$9:AE$1048,'6.1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F26" s="1013">
        <f>SUMIFS('6.1 Capex_summary'!AF$9:AF$1048,'6.1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G26" s="1013">
        <f>SUMIFS('6.1 Capex_summary'!AG$9:AG$1048,'6.1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H26" s="1013">
        <f>SUMIFS('6.1 Capex_summary'!AH$9:AH$1048,'6.1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c r="AI26" s="1013">
        <f>SUMIFS('6.1 Capex_summary'!AI$9:AI$1048,'6.1 Capex_summary'!$D$9:$D$1048,$D26,'6.1 Capex_summary'!$E$9:$E$1048,$E26,'6.1 Capex_summary'!$F$9:$F$1048,$F26,'6.1 Capex_summary'!$G$9:$G$1048,$G26,'6.1 Capex_summary'!$H$9:$H$1048,$H26,'6.1 Capex_summary'!$I$9:$I$1048,$I26,'6.1 Capex_summary'!$J$9:$J$1048,$J26,'6.1 Capex_summary'!$K$9:$K$1048,$K26,'6.1 Capex_summary'!$L$9:$L$1048,$L26,'6.1 Capex_summary'!$M$9:$M$1048,$M26,'6.1 Capex_summary'!$O$9:$O$1048,$O26)</f>
        <v>0</v>
      </c>
    </row>
    <row r="27" spans="1:35">
      <c r="A27" s="62"/>
      <c r="B27" s="62"/>
      <c r="C27" s="282" t="s">
        <v>1590</v>
      </c>
      <c r="D27" s="282" t="s">
        <v>269</v>
      </c>
      <c r="E27" s="282" t="s">
        <v>245</v>
      </c>
      <c r="F27" s="282" t="s">
        <v>270</v>
      </c>
      <c r="G27" s="282" t="s">
        <v>1591</v>
      </c>
      <c r="H27" s="282" t="s">
        <v>272</v>
      </c>
      <c r="I27" s="282" t="s">
        <v>297</v>
      </c>
      <c r="J27" s="282" t="s">
        <v>130</v>
      </c>
      <c r="K27" s="282" t="s">
        <v>344</v>
      </c>
      <c r="L27" s="621" t="s">
        <v>318</v>
      </c>
      <c r="M27" s="621" t="s">
        <v>318</v>
      </c>
      <c r="N27" s="282"/>
      <c r="O27" s="621" t="s">
        <v>318</v>
      </c>
      <c r="P27" s="282" t="s">
        <v>303</v>
      </c>
      <c r="Q27" s="282"/>
      <c r="R27" s="282"/>
      <c r="S27" s="282"/>
      <c r="T27" s="282"/>
      <c r="U27" s="282"/>
      <c r="V27" s="282"/>
      <c r="W27" s="282"/>
      <c r="X27" s="282"/>
      <c r="Y27" s="282"/>
      <c r="Z27" s="282"/>
      <c r="AA27" s="282"/>
      <c r="AB27" s="282"/>
      <c r="AC27" s="282" t="s">
        <v>1336</v>
      </c>
      <c r="AD27" s="282"/>
      <c r="AE27" s="1013">
        <f>SUMIFS('6.1 Capex_summary'!AE$9:AE$1048,'6.1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F27" s="1013">
        <f>SUMIFS('6.1 Capex_summary'!AF$9:AF$1048,'6.1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G27" s="1013">
        <f>SUMIFS('6.1 Capex_summary'!AG$9:AG$1048,'6.1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H27" s="1013">
        <f>SUMIFS('6.1 Capex_summary'!AH$9:AH$1048,'6.1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c r="AI27" s="1013">
        <f>SUMIFS('6.1 Capex_summary'!AI$9:AI$1048,'6.1 Capex_summary'!$D$9:$D$1048,$D27,'6.1 Capex_summary'!$E$9:$E$1048,$E27,'6.1 Capex_summary'!$F$9:$F$1048,$F27,'6.1 Capex_summary'!$G$9:$G$1048,$G27,'6.1 Capex_summary'!$H$9:$H$1048,$H27,'6.1 Capex_summary'!$I$9:$I$1048,$I27,'6.1 Capex_summary'!$J$9:$J$1048,$J27,'6.1 Capex_summary'!$K$9:$K$1048,$K27,'6.1 Capex_summary'!$L$9:$L$1048,$L27,'6.1 Capex_summary'!$M$9:$M$1048,$M27,'6.1 Capex_summary'!$O$9:$O$1048,$O27)</f>
        <v>0</v>
      </c>
    </row>
    <row r="28" spans="1:35">
      <c r="C28" s="282" t="s">
        <v>1590</v>
      </c>
      <c r="D28" s="282" t="s">
        <v>269</v>
      </c>
      <c r="E28" s="282" t="s">
        <v>245</v>
      </c>
      <c r="F28" s="282" t="s">
        <v>270</v>
      </c>
      <c r="G28" s="282" t="s">
        <v>1591</v>
      </c>
      <c r="H28" s="282" t="s">
        <v>272</v>
      </c>
      <c r="I28" s="282" t="s">
        <v>297</v>
      </c>
      <c r="J28" s="282" t="s">
        <v>130</v>
      </c>
      <c r="K28" s="282" t="s">
        <v>1595</v>
      </c>
      <c r="L28" s="282" t="s">
        <v>323</v>
      </c>
      <c r="M28" s="621" t="s">
        <v>318</v>
      </c>
      <c r="N28" s="282"/>
      <c r="O28" s="621" t="s">
        <v>318</v>
      </c>
      <c r="P28" s="282" t="s">
        <v>303</v>
      </c>
      <c r="Q28" s="282"/>
      <c r="R28" s="282"/>
      <c r="S28" s="282"/>
      <c r="T28" s="282"/>
      <c r="U28" s="282"/>
      <c r="V28" s="282"/>
      <c r="W28" s="282"/>
      <c r="X28" s="282"/>
      <c r="Y28" s="282"/>
      <c r="Z28" s="282"/>
      <c r="AA28" s="282"/>
      <c r="AB28" s="282"/>
      <c r="AC28" s="282" t="s">
        <v>1336</v>
      </c>
      <c r="AD28" s="282"/>
      <c r="AE28" s="1013">
        <f>SUMIFS('6.1 Capex_summary'!AE$9:AE$1048,'6.1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F28" s="1013">
        <f>SUMIFS('6.1 Capex_summary'!AF$9:AF$1048,'6.1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G28" s="1013">
        <f>SUMIFS('6.1 Capex_summary'!AG$9:AG$1048,'6.1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H28" s="1013">
        <f>SUMIFS('6.1 Capex_summary'!AH$9:AH$1048,'6.1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c r="AI28" s="1013">
        <f>SUMIFS('6.1 Capex_summary'!AI$9:AI$1048,'6.1 Capex_summary'!$D$9:$D$1048,$D28,'6.1 Capex_summary'!$E$9:$E$1048,$E28,'6.1 Capex_summary'!$F$9:$F$1048,$F28,'6.1 Capex_summary'!$G$9:$G$1048,$G28,'6.1 Capex_summary'!$H$9:$H$1048,$H28,'6.1 Capex_summary'!$I$9:$I$1048,$I28,'6.1 Capex_summary'!$J$9:$J$1048,$J28,'6.1 Capex_summary'!$K$9:$K$1048,$K28,'6.1 Capex_summary'!$L$9:$L$1048,$L28,'6.1 Capex_summary'!$M$9:$M$1048,$M28,'6.1 Capex_summary'!$O$9:$O$1048,$O28)</f>
        <v>0</v>
      </c>
    </row>
    <row r="29" spans="1:35">
      <c r="C29" s="282" t="s">
        <v>1590</v>
      </c>
      <c r="D29" s="282" t="s">
        <v>269</v>
      </c>
      <c r="E29" s="282" t="s">
        <v>245</v>
      </c>
      <c r="F29" s="282" t="s">
        <v>270</v>
      </c>
      <c r="G29" s="282" t="s">
        <v>1591</v>
      </c>
      <c r="H29" s="282" t="s">
        <v>272</v>
      </c>
      <c r="I29" s="282" t="s">
        <v>297</v>
      </c>
      <c r="J29" s="282" t="s">
        <v>130</v>
      </c>
      <c r="K29" s="282" t="s">
        <v>1595</v>
      </c>
      <c r="L29" s="282" t="s">
        <v>323</v>
      </c>
      <c r="M29" s="282" t="s">
        <v>276</v>
      </c>
      <c r="N29" s="282"/>
      <c r="O29" s="282" t="s">
        <v>302</v>
      </c>
      <c r="P29" s="282" t="s">
        <v>303</v>
      </c>
      <c r="Q29" s="282"/>
      <c r="R29" s="282"/>
      <c r="S29" s="282"/>
      <c r="T29" s="282"/>
      <c r="U29" s="282"/>
      <c r="V29" s="282"/>
      <c r="W29" s="282"/>
      <c r="X29" s="282"/>
      <c r="Y29" s="282"/>
      <c r="Z29" s="282"/>
      <c r="AA29" s="282"/>
      <c r="AB29" s="282"/>
      <c r="AC29" s="282" t="s">
        <v>1336</v>
      </c>
      <c r="AD29" s="282"/>
      <c r="AE29" s="1013">
        <f>SUMIFS('6.1 Capex_summary'!AE$9:AE$1048,'6.1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F29" s="1013">
        <f>SUMIFS('6.1 Capex_summary'!AF$9:AF$1048,'6.1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G29" s="1013">
        <f>SUMIFS('6.1 Capex_summary'!AG$9:AG$1048,'6.1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H29" s="1013">
        <f>SUMIFS('6.1 Capex_summary'!AH$9:AH$1048,'6.1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c r="AI29" s="1013">
        <f>SUMIFS('6.1 Capex_summary'!AI$9:AI$1048,'6.1 Capex_summary'!$D$9:$D$1048,$D29,'6.1 Capex_summary'!$E$9:$E$1048,$E29,'6.1 Capex_summary'!$F$9:$F$1048,$F29,'6.1 Capex_summary'!$G$9:$G$1048,$G29,'6.1 Capex_summary'!$H$9:$H$1048,$H29,'6.1 Capex_summary'!$I$9:$I$1048,$I29,'6.1 Capex_summary'!$J$9:$J$1048,$J29,'6.1 Capex_summary'!$K$9:$K$1048,$K29,'6.1 Capex_summary'!$L$9:$L$1048,$L29,'6.1 Capex_summary'!$M$9:$M$1048,$M29,'6.1 Capex_summary'!$O$9:$O$1048,$O29)</f>
        <v>0</v>
      </c>
    </row>
    <row r="30" spans="1:35">
      <c r="C30" s="282" t="s">
        <v>1590</v>
      </c>
      <c r="D30" s="282" t="s">
        <v>269</v>
      </c>
      <c r="E30" s="282" t="s">
        <v>245</v>
      </c>
      <c r="F30" s="282" t="s">
        <v>270</v>
      </c>
      <c r="G30" s="282" t="s">
        <v>1591</v>
      </c>
      <c r="H30" s="282" t="s">
        <v>272</v>
      </c>
      <c r="I30" s="282" t="s">
        <v>297</v>
      </c>
      <c r="J30" s="282" t="s">
        <v>130</v>
      </c>
      <c r="K30" s="282" t="s">
        <v>1595</v>
      </c>
      <c r="L30" s="282" t="s">
        <v>372</v>
      </c>
      <c r="M30" s="621" t="s">
        <v>318</v>
      </c>
      <c r="N30" s="282"/>
      <c r="O30" s="621" t="s">
        <v>318</v>
      </c>
      <c r="P30" s="282" t="s">
        <v>303</v>
      </c>
      <c r="Q30" s="282"/>
      <c r="R30" s="282"/>
      <c r="S30" s="282"/>
      <c r="T30" s="282"/>
      <c r="U30" s="282"/>
      <c r="V30" s="282"/>
      <c r="W30" s="282"/>
      <c r="X30" s="282"/>
      <c r="Y30" s="282"/>
      <c r="Z30" s="282"/>
      <c r="AA30" s="282"/>
      <c r="AB30" s="282"/>
      <c r="AC30" s="282" t="s">
        <v>1336</v>
      </c>
      <c r="AD30" s="282"/>
      <c r="AE30" s="1013">
        <f>SUMIFS('6.1 Capex_summary'!AE$9:AE$1048,'6.1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F30" s="1013">
        <f>SUMIFS('6.1 Capex_summary'!AF$9:AF$1048,'6.1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G30" s="1013">
        <f>SUMIFS('6.1 Capex_summary'!AG$9:AG$1048,'6.1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H30" s="1013">
        <f>SUMIFS('6.1 Capex_summary'!AH$9:AH$1048,'6.1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c r="AI30" s="1013">
        <f>SUMIFS('6.1 Capex_summary'!AI$9:AI$1048,'6.1 Capex_summary'!$D$9:$D$1048,$D30,'6.1 Capex_summary'!$E$9:$E$1048,$E30,'6.1 Capex_summary'!$F$9:$F$1048,$F30,'6.1 Capex_summary'!$G$9:$G$1048,$G30,'6.1 Capex_summary'!$H$9:$H$1048,$H30,'6.1 Capex_summary'!$I$9:$I$1048,$I30,'6.1 Capex_summary'!$J$9:$J$1048,$J30,'6.1 Capex_summary'!$K$9:$K$1048,$K30,'6.1 Capex_summary'!$L$9:$L$1048,$L30,'6.1 Capex_summary'!$M$9:$M$1048,$M30,'6.1 Capex_summary'!$O$9:$O$1048,$O30)</f>
        <v>0</v>
      </c>
    </row>
    <row r="31" spans="1:35">
      <c r="C31" s="282" t="s">
        <v>1590</v>
      </c>
      <c r="D31" s="282" t="s">
        <v>269</v>
      </c>
      <c r="E31" s="282" t="s">
        <v>245</v>
      </c>
      <c r="F31" s="282" t="s">
        <v>270</v>
      </c>
      <c r="G31" s="282" t="s">
        <v>1591</v>
      </c>
      <c r="H31" s="282" t="s">
        <v>272</v>
      </c>
      <c r="I31" s="282" t="s">
        <v>297</v>
      </c>
      <c r="J31" s="282" t="s">
        <v>130</v>
      </c>
      <c r="K31" s="282" t="s">
        <v>1595</v>
      </c>
      <c r="L31" s="282" t="s">
        <v>372</v>
      </c>
      <c r="M31" s="282" t="s">
        <v>276</v>
      </c>
      <c r="N31" s="282"/>
      <c r="O31" s="282" t="s">
        <v>302</v>
      </c>
      <c r="P31" s="282" t="s">
        <v>303</v>
      </c>
      <c r="Q31" s="282"/>
      <c r="R31" s="282"/>
      <c r="S31" s="282"/>
      <c r="T31" s="282"/>
      <c r="U31" s="282"/>
      <c r="V31" s="282"/>
      <c r="W31" s="282"/>
      <c r="X31" s="282"/>
      <c r="Y31" s="282"/>
      <c r="Z31" s="282"/>
      <c r="AA31" s="282"/>
      <c r="AB31" s="282"/>
      <c r="AC31" s="282" t="s">
        <v>1336</v>
      </c>
      <c r="AD31" s="282"/>
      <c r="AE31" s="1013">
        <f>SUMIFS('6.1 Capex_summary'!AE$9:AE$1048,'6.1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F31" s="1013">
        <f>SUMIFS('6.1 Capex_summary'!AF$9:AF$1048,'6.1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G31" s="1013">
        <f>SUMIFS('6.1 Capex_summary'!AG$9:AG$1048,'6.1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H31" s="1013">
        <f>SUMIFS('6.1 Capex_summary'!AH$9:AH$1048,'6.1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c r="AI31" s="1013">
        <f>SUMIFS('6.1 Capex_summary'!AI$9:AI$1048,'6.1 Capex_summary'!$D$9:$D$1048,$D31,'6.1 Capex_summary'!$E$9:$E$1048,$E31,'6.1 Capex_summary'!$F$9:$F$1048,$F31,'6.1 Capex_summary'!$G$9:$G$1048,$G31,'6.1 Capex_summary'!$H$9:$H$1048,$H31,'6.1 Capex_summary'!$I$9:$I$1048,$I31,'6.1 Capex_summary'!$J$9:$J$1048,$J31,'6.1 Capex_summary'!$K$9:$K$1048,$K31,'6.1 Capex_summary'!$L$9:$L$1048,$L31,'6.1 Capex_summary'!$M$9:$M$1048,$M31,'6.1 Capex_summary'!$O$9:$O$1048,$O31)</f>
        <v>0</v>
      </c>
    </row>
    <row r="32" spans="1:35">
      <c r="C32" s="282" t="s">
        <v>1590</v>
      </c>
      <c r="D32" s="282" t="s">
        <v>269</v>
      </c>
      <c r="E32" s="282" t="s">
        <v>245</v>
      </c>
      <c r="F32" s="282" t="s">
        <v>270</v>
      </c>
      <c r="G32" s="282" t="s">
        <v>1591</v>
      </c>
      <c r="H32" s="282" t="s">
        <v>272</v>
      </c>
      <c r="I32" s="282" t="s">
        <v>297</v>
      </c>
      <c r="J32" s="282" t="s">
        <v>130</v>
      </c>
      <c r="K32" s="282" t="s">
        <v>1595</v>
      </c>
      <c r="L32" s="282" t="s">
        <v>350</v>
      </c>
      <c r="M32" s="621" t="s">
        <v>318</v>
      </c>
      <c r="N32" s="282"/>
      <c r="O32" s="621" t="s">
        <v>318</v>
      </c>
      <c r="P32" s="282" t="s">
        <v>303</v>
      </c>
      <c r="Q32" s="282"/>
      <c r="R32" s="282"/>
      <c r="S32" s="282"/>
      <c r="T32" s="282"/>
      <c r="U32" s="282"/>
      <c r="V32" s="282"/>
      <c r="W32" s="282"/>
      <c r="X32" s="282"/>
      <c r="Y32" s="282"/>
      <c r="Z32" s="282"/>
      <c r="AA32" s="282"/>
      <c r="AB32" s="282"/>
      <c r="AC32" s="282" t="s">
        <v>1336</v>
      </c>
      <c r="AD32" s="282"/>
      <c r="AE32" s="1013">
        <f>SUMIFS('6.1 Capex_summary'!AE$9:AE$1048,'6.1 Capex_summary'!$D$9:$D$1048,$D32,'6.1 Capex_summary'!$E$9:$E$1048,$E32,'6.1 Capex_summary'!$F$9:$F$1048,$F32,'6.1 Capex_summary'!$G$9:$G$1048,$G32,'6.1 Capex_summary'!$H$9:$H$1048,$H32,'6.1 Capex_summary'!$I$9:$I$1048,$I32,'6.1 Capex_summary'!$J$9:$J$1048,$J32,'6.1 Capex_summary'!$K$9:$K$1048,$K32,'6.1 Capex_summary'!$L$9:$L$1048,$L32,'6.1 Capex_summary'!$M$9:$M$1048,$M32,'6.1 Capex_summary'!$O$9:$O$1048,$O32)</f>
        <v>0</v>
      </c>
      <c r="AF32" s="1013">
        <f>SUMIFS('6.1 Capex_summary'!AF$9:AF$1048,'6.1 Capex_summary'!$D$9:$D$1048,$D32,'6.1 Capex_summary'!$E$9:$E$1048,$E32,'6.1 Capex_summary'!$F$9:$F$1048,$F32,'6.1 Capex_summary'!$G$9:$G$1048,$G32,'6.1 Capex_summary'!$H$9:$H$1048,$H32,'6.1 Capex_summary'!$I$9:$I$1048,$I32,'6.1 Capex_summary'!$J$9:$J$1048,$J32,'6.1 Capex_summary'!$K$9:$K$1048,$K32,'6.1 Capex_summary'!$L$9:$L$1048,$L32,'6.1 Capex_summary'!$M$9:$M$1048,$M32,'6.1 Capex_summary'!$O$9:$O$1048,$O32)</f>
        <v>0</v>
      </c>
      <c r="AG32" s="1013">
        <f>SUMIFS('6.1 Capex_summary'!AG$9:AG$1048,'6.1 Capex_summary'!$D$9:$D$1048,$D32,'6.1 Capex_summary'!$E$9:$E$1048,$E32,'6.1 Capex_summary'!$F$9:$F$1048,$F32,'6.1 Capex_summary'!$G$9:$G$1048,$G32,'6.1 Capex_summary'!$H$9:$H$1048,$H32,'6.1 Capex_summary'!$I$9:$I$1048,$I32,'6.1 Capex_summary'!$J$9:$J$1048,$J32,'6.1 Capex_summary'!$K$9:$K$1048,$K32,'6.1 Capex_summary'!$L$9:$L$1048,$L32,'6.1 Capex_summary'!$M$9:$M$1048,$M32,'6.1 Capex_summary'!$O$9:$O$1048,$O32)</f>
        <v>0</v>
      </c>
      <c r="AH32" s="1013">
        <f>SUMIFS('6.1 Capex_summary'!AH$9:AH$1048,'6.1 Capex_summary'!$D$9:$D$1048,$D32,'6.1 Capex_summary'!$E$9:$E$1048,$E32,'6.1 Capex_summary'!$F$9:$F$1048,$F32,'6.1 Capex_summary'!$G$9:$G$1048,$G32,'6.1 Capex_summary'!$H$9:$H$1048,$H32,'6.1 Capex_summary'!$I$9:$I$1048,$I32,'6.1 Capex_summary'!$J$9:$J$1048,$J32,'6.1 Capex_summary'!$K$9:$K$1048,$K32,'6.1 Capex_summary'!$L$9:$L$1048,$L32,'6.1 Capex_summary'!$M$9:$M$1048,$M32,'6.1 Capex_summary'!$O$9:$O$1048,$O32)</f>
        <v>0</v>
      </c>
      <c r="AI32" s="1013">
        <f>SUMIFS('6.1 Capex_summary'!AI$9:AI$1048,'6.1 Capex_summary'!$D$9:$D$1048,$D32,'6.1 Capex_summary'!$E$9:$E$1048,$E32,'6.1 Capex_summary'!$F$9:$F$1048,$F32,'6.1 Capex_summary'!$G$9:$G$1048,$G32,'6.1 Capex_summary'!$H$9:$H$1048,$H32,'6.1 Capex_summary'!$I$9:$I$1048,$I32,'6.1 Capex_summary'!$J$9:$J$1048,$J32,'6.1 Capex_summary'!$K$9:$K$1048,$K32,'6.1 Capex_summary'!$L$9:$L$1048,$L32,'6.1 Capex_summary'!$M$9:$M$1048,$M32,'6.1 Capex_summary'!$O$9:$O$1048,$O32)</f>
        <v>0</v>
      </c>
    </row>
    <row r="33" spans="3:35">
      <c r="C33" s="282" t="s">
        <v>1590</v>
      </c>
      <c r="D33" s="282" t="s">
        <v>269</v>
      </c>
      <c r="E33" s="282" t="s">
        <v>245</v>
      </c>
      <c r="F33" s="282" t="s">
        <v>270</v>
      </c>
      <c r="G33" s="282" t="s">
        <v>1591</v>
      </c>
      <c r="H33" s="282" t="s">
        <v>272</v>
      </c>
      <c r="I33" s="282" t="s">
        <v>297</v>
      </c>
      <c r="J33" s="282" t="s">
        <v>130</v>
      </c>
      <c r="K33" s="282" t="s">
        <v>1595</v>
      </c>
      <c r="L33" s="282" t="s">
        <v>350</v>
      </c>
      <c r="M33" s="282" t="s">
        <v>276</v>
      </c>
      <c r="N33" s="282"/>
      <c r="O33" s="282" t="s">
        <v>302</v>
      </c>
      <c r="P33" s="282" t="s">
        <v>303</v>
      </c>
      <c r="Q33" s="282"/>
      <c r="R33" s="282"/>
      <c r="S33" s="282"/>
      <c r="T33" s="282"/>
      <c r="U33" s="282"/>
      <c r="V33" s="282"/>
      <c r="W33" s="282"/>
      <c r="X33" s="282"/>
      <c r="Y33" s="282"/>
      <c r="Z33" s="282"/>
      <c r="AA33" s="282"/>
      <c r="AB33" s="282"/>
      <c r="AC33" s="282" t="s">
        <v>1336</v>
      </c>
      <c r="AD33" s="282"/>
      <c r="AE33" s="1013">
        <f>SUMIFS('6.1 Capex_summary'!AE$9:AE$1048,'6.1 Capex_summary'!$D$9:$D$1048,$D33,'6.1 Capex_summary'!$E$9:$E$1048,$E33,'6.1 Capex_summary'!$F$9:$F$1048,$F33,'6.1 Capex_summary'!$G$9:$G$1048,$G33,'6.1 Capex_summary'!$H$9:$H$1048,$H33,'6.1 Capex_summary'!$I$9:$I$1048,$I33,'6.1 Capex_summary'!$J$9:$J$1048,$J33,'6.1 Capex_summary'!$K$9:$K$1048,$K33,'6.1 Capex_summary'!$L$9:$L$1048,$L33,'6.1 Capex_summary'!$M$9:$M$1048,$M33,'6.1 Capex_summary'!$O$9:$O$1048,$O33)</f>
        <v>0</v>
      </c>
      <c r="AF33" s="1013">
        <f>SUMIFS('6.1 Capex_summary'!AF$9:AF$1048,'6.1 Capex_summary'!$D$9:$D$1048,$D33,'6.1 Capex_summary'!$E$9:$E$1048,$E33,'6.1 Capex_summary'!$F$9:$F$1048,$F33,'6.1 Capex_summary'!$G$9:$G$1048,$G33,'6.1 Capex_summary'!$H$9:$H$1048,$H33,'6.1 Capex_summary'!$I$9:$I$1048,$I33,'6.1 Capex_summary'!$J$9:$J$1048,$J33,'6.1 Capex_summary'!$K$9:$K$1048,$K33,'6.1 Capex_summary'!$L$9:$L$1048,$L33,'6.1 Capex_summary'!$M$9:$M$1048,$M33,'6.1 Capex_summary'!$O$9:$O$1048,$O33)</f>
        <v>0</v>
      </c>
      <c r="AG33" s="1013">
        <f>SUMIFS('6.1 Capex_summary'!AG$9:AG$1048,'6.1 Capex_summary'!$D$9:$D$1048,$D33,'6.1 Capex_summary'!$E$9:$E$1048,$E33,'6.1 Capex_summary'!$F$9:$F$1048,$F33,'6.1 Capex_summary'!$G$9:$G$1048,$G33,'6.1 Capex_summary'!$H$9:$H$1048,$H33,'6.1 Capex_summary'!$I$9:$I$1048,$I33,'6.1 Capex_summary'!$J$9:$J$1048,$J33,'6.1 Capex_summary'!$K$9:$K$1048,$K33,'6.1 Capex_summary'!$L$9:$L$1048,$L33,'6.1 Capex_summary'!$M$9:$M$1048,$M33,'6.1 Capex_summary'!$O$9:$O$1048,$O33)</f>
        <v>0</v>
      </c>
      <c r="AH33" s="1013">
        <f>SUMIFS('6.1 Capex_summary'!AH$9:AH$1048,'6.1 Capex_summary'!$D$9:$D$1048,$D33,'6.1 Capex_summary'!$E$9:$E$1048,$E33,'6.1 Capex_summary'!$F$9:$F$1048,$F33,'6.1 Capex_summary'!$G$9:$G$1048,$G33,'6.1 Capex_summary'!$H$9:$H$1048,$H33,'6.1 Capex_summary'!$I$9:$I$1048,$I33,'6.1 Capex_summary'!$J$9:$J$1048,$J33,'6.1 Capex_summary'!$K$9:$K$1048,$K33,'6.1 Capex_summary'!$L$9:$L$1048,$L33,'6.1 Capex_summary'!$M$9:$M$1048,$M33,'6.1 Capex_summary'!$O$9:$O$1048,$O33)</f>
        <v>0</v>
      </c>
      <c r="AI33" s="1013">
        <f>SUMIFS('6.1 Capex_summary'!AI$9:AI$1048,'6.1 Capex_summary'!$D$9:$D$1048,$D33,'6.1 Capex_summary'!$E$9:$E$1048,$E33,'6.1 Capex_summary'!$F$9:$F$1048,$F33,'6.1 Capex_summary'!$G$9:$G$1048,$G33,'6.1 Capex_summary'!$H$9:$H$1048,$H33,'6.1 Capex_summary'!$I$9:$I$1048,$I33,'6.1 Capex_summary'!$J$9:$J$1048,$J33,'6.1 Capex_summary'!$K$9:$K$1048,$K33,'6.1 Capex_summary'!$L$9:$L$1048,$L33,'6.1 Capex_summary'!$M$9:$M$1048,$M33,'6.1 Capex_summary'!$O$9:$O$1048,$O33)</f>
        <v>0</v>
      </c>
    </row>
    <row r="34" spans="3:35">
      <c r="C34" s="282" t="s">
        <v>1590</v>
      </c>
      <c r="D34" s="282" t="s">
        <v>269</v>
      </c>
      <c r="E34" s="282" t="s">
        <v>245</v>
      </c>
      <c r="F34" s="282" t="s">
        <v>270</v>
      </c>
      <c r="G34" s="282" t="s">
        <v>1591</v>
      </c>
      <c r="H34" s="282" t="s">
        <v>272</v>
      </c>
      <c r="I34" s="282" t="s">
        <v>297</v>
      </c>
      <c r="J34" s="282" t="s">
        <v>130</v>
      </c>
      <c r="K34" s="282" t="s">
        <v>1595</v>
      </c>
      <c r="L34" s="282" t="s">
        <v>362</v>
      </c>
      <c r="M34" s="621" t="s">
        <v>318</v>
      </c>
      <c r="N34" s="282"/>
      <c r="O34" s="621" t="s">
        <v>318</v>
      </c>
      <c r="P34" s="282" t="s">
        <v>303</v>
      </c>
      <c r="Q34" s="282"/>
      <c r="R34" s="282"/>
      <c r="S34" s="282"/>
      <c r="T34" s="282"/>
      <c r="U34" s="282"/>
      <c r="V34" s="282"/>
      <c r="W34" s="282"/>
      <c r="X34" s="282"/>
      <c r="Y34" s="282"/>
      <c r="Z34" s="282"/>
      <c r="AA34" s="282"/>
      <c r="AB34" s="282"/>
      <c r="AC34" s="282" t="s">
        <v>1336</v>
      </c>
      <c r="AD34" s="282"/>
      <c r="AE34" s="1013">
        <f>SUMIFS('6.1 Capex_summary'!AE$9:AE$1048,'6.1 Capex_summary'!$D$9:$D$1048,$D34,'6.1 Capex_summary'!$E$9:$E$1048,$E34,'6.1 Capex_summary'!$F$9:$F$1048,$F34,'6.1 Capex_summary'!$G$9:$G$1048,$G34,'6.1 Capex_summary'!$H$9:$H$1048,$H34,'6.1 Capex_summary'!$I$9:$I$1048,$I34,'6.1 Capex_summary'!$J$9:$J$1048,$J34,'6.1 Capex_summary'!$K$9:$K$1048,$K34,'6.1 Capex_summary'!$L$9:$L$1048,$L34,'6.1 Capex_summary'!$M$9:$M$1048,$M34,'6.1 Capex_summary'!$O$9:$O$1048,$O34)</f>
        <v>0</v>
      </c>
      <c r="AF34" s="1013">
        <f>SUMIFS('6.1 Capex_summary'!AF$9:AF$1048,'6.1 Capex_summary'!$D$9:$D$1048,$D34,'6.1 Capex_summary'!$E$9:$E$1048,$E34,'6.1 Capex_summary'!$F$9:$F$1048,$F34,'6.1 Capex_summary'!$G$9:$G$1048,$G34,'6.1 Capex_summary'!$H$9:$H$1048,$H34,'6.1 Capex_summary'!$I$9:$I$1048,$I34,'6.1 Capex_summary'!$J$9:$J$1048,$J34,'6.1 Capex_summary'!$K$9:$K$1048,$K34,'6.1 Capex_summary'!$L$9:$L$1048,$L34,'6.1 Capex_summary'!$M$9:$M$1048,$M34,'6.1 Capex_summary'!$O$9:$O$1048,$O34)</f>
        <v>0</v>
      </c>
      <c r="AG34" s="1013">
        <f>SUMIFS('6.1 Capex_summary'!AG$9:AG$1048,'6.1 Capex_summary'!$D$9:$D$1048,$D34,'6.1 Capex_summary'!$E$9:$E$1048,$E34,'6.1 Capex_summary'!$F$9:$F$1048,$F34,'6.1 Capex_summary'!$G$9:$G$1048,$G34,'6.1 Capex_summary'!$H$9:$H$1048,$H34,'6.1 Capex_summary'!$I$9:$I$1048,$I34,'6.1 Capex_summary'!$J$9:$J$1048,$J34,'6.1 Capex_summary'!$K$9:$K$1048,$K34,'6.1 Capex_summary'!$L$9:$L$1048,$L34,'6.1 Capex_summary'!$M$9:$M$1048,$M34,'6.1 Capex_summary'!$O$9:$O$1048,$O34)</f>
        <v>0</v>
      </c>
      <c r="AH34" s="1013">
        <f>SUMIFS('6.1 Capex_summary'!AH$9:AH$1048,'6.1 Capex_summary'!$D$9:$D$1048,$D34,'6.1 Capex_summary'!$E$9:$E$1048,$E34,'6.1 Capex_summary'!$F$9:$F$1048,$F34,'6.1 Capex_summary'!$G$9:$G$1048,$G34,'6.1 Capex_summary'!$H$9:$H$1048,$H34,'6.1 Capex_summary'!$I$9:$I$1048,$I34,'6.1 Capex_summary'!$J$9:$J$1048,$J34,'6.1 Capex_summary'!$K$9:$K$1048,$K34,'6.1 Capex_summary'!$L$9:$L$1048,$L34,'6.1 Capex_summary'!$M$9:$M$1048,$M34,'6.1 Capex_summary'!$O$9:$O$1048,$O34)</f>
        <v>0</v>
      </c>
      <c r="AI34" s="1013">
        <f>SUMIFS('6.1 Capex_summary'!AI$9:AI$1048,'6.1 Capex_summary'!$D$9:$D$1048,$D34,'6.1 Capex_summary'!$E$9:$E$1048,$E34,'6.1 Capex_summary'!$F$9:$F$1048,$F34,'6.1 Capex_summary'!$G$9:$G$1048,$G34,'6.1 Capex_summary'!$H$9:$H$1048,$H34,'6.1 Capex_summary'!$I$9:$I$1048,$I34,'6.1 Capex_summary'!$J$9:$J$1048,$J34,'6.1 Capex_summary'!$K$9:$K$1048,$K34,'6.1 Capex_summary'!$L$9:$L$1048,$L34,'6.1 Capex_summary'!$M$9:$M$1048,$M34,'6.1 Capex_summary'!$O$9:$O$1048,$O34)</f>
        <v>0</v>
      </c>
    </row>
    <row r="35" spans="3:35">
      <c r="C35" s="282" t="s">
        <v>1590</v>
      </c>
      <c r="D35" s="282" t="s">
        <v>269</v>
      </c>
      <c r="E35" s="282" t="s">
        <v>245</v>
      </c>
      <c r="F35" s="282" t="s">
        <v>270</v>
      </c>
      <c r="G35" s="282" t="s">
        <v>1591</v>
      </c>
      <c r="H35" s="282" t="s">
        <v>272</v>
      </c>
      <c r="I35" s="282" t="s">
        <v>297</v>
      </c>
      <c r="J35" s="282" t="s">
        <v>130</v>
      </c>
      <c r="K35" s="282" t="s">
        <v>1595</v>
      </c>
      <c r="L35" s="282" t="s">
        <v>362</v>
      </c>
      <c r="M35" s="282" t="s">
        <v>276</v>
      </c>
      <c r="N35" s="282"/>
      <c r="O35" s="282" t="s">
        <v>302</v>
      </c>
      <c r="P35" s="282" t="s">
        <v>303</v>
      </c>
      <c r="Q35" s="282"/>
      <c r="R35" s="282"/>
      <c r="S35" s="282"/>
      <c r="T35" s="282"/>
      <c r="U35" s="282"/>
      <c r="V35" s="282"/>
      <c r="W35" s="282"/>
      <c r="X35" s="282"/>
      <c r="Y35" s="282"/>
      <c r="Z35" s="282"/>
      <c r="AA35" s="282"/>
      <c r="AB35" s="282"/>
      <c r="AC35" s="282" t="s">
        <v>1336</v>
      </c>
      <c r="AD35" s="282"/>
      <c r="AE35" s="1013">
        <f>SUMIFS('6.1 Capex_summary'!AE$9:AE$1048,'6.1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F35" s="1013">
        <f>SUMIFS('6.1 Capex_summary'!AF$9:AF$1048,'6.1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G35" s="1013">
        <f>SUMIFS('6.1 Capex_summary'!AG$9:AG$1048,'6.1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H35" s="1013">
        <f>SUMIFS('6.1 Capex_summary'!AH$9:AH$1048,'6.1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c r="AI35" s="1013">
        <f>SUMIFS('6.1 Capex_summary'!AI$9:AI$1048,'6.1 Capex_summary'!$D$9:$D$1048,$D35,'6.1 Capex_summary'!$E$9:$E$1048,$E35,'6.1 Capex_summary'!$F$9:$F$1048,$F35,'6.1 Capex_summary'!$G$9:$G$1048,$G35,'6.1 Capex_summary'!$H$9:$H$1048,$H35,'6.1 Capex_summary'!$I$9:$I$1048,$I35,'6.1 Capex_summary'!$J$9:$J$1048,$J35,'6.1 Capex_summary'!$K$9:$K$1048,$K35,'6.1 Capex_summary'!$L$9:$L$1048,$L35,'6.1 Capex_summary'!$M$9:$M$1048,$M35,'6.1 Capex_summary'!$O$9:$O$1048,$O35)</f>
        <v>0</v>
      </c>
    </row>
    <row r="36" spans="3:35">
      <c r="C36" s="282" t="s">
        <v>1590</v>
      </c>
      <c r="D36" s="282" t="s">
        <v>269</v>
      </c>
      <c r="E36" s="282" t="s">
        <v>245</v>
      </c>
      <c r="F36" s="282" t="s">
        <v>270</v>
      </c>
      <c r="G36" s="282" t="s">
        <v>1591</v>
      </c>
      <c r="H36" s="282" t="s">
        <v>272</v>
      </c>
      <c r="I36" s="282" t="s">
        <v>297</v>
      </c>
      <c r="J36" s="282" t="s">
        <v>130</v>
      </c>
      <c r="K36" s="282" t="s">
        <v>1595</v>
      </c>
      <c r="L36" s="282" t="s">
        <v>305</v>
      </c>
      <c r="M36" s="621" t="s">
        <v>318</v>
      </c>
      <c r="N36" s="282"/>
      <c r="O36" s="621" t="s">
        <v>318</v>
      </c>
      <c r="P36" s="282" t="s">
        <v>303</v>
      </c>
      <c r="Q36" s="282"/>
      <c r="R36" s="282"/>
      <c r="S36" s="282"/>
      <c r="T36" s="282"/>
      <c r="U36" s="282"/>
      <c r="V36" s="282"/>
      <c r="W36" s="282"/>
      <c r="X36" s="282"/>
      <c r="Y36" s="282"/>
      <c r="Z36" s="282"/>
      <c r="AA36" s="282"/>
      <c r="AB36" s="282"/>
      <c r="AC36" s="282" t="s">
        <v>1336</v>
      </c>
      <c r="AD36" s="282"/>
      <c r="AE36" s="1013">
        <f>SUMIFS('6.1 Capex_summary'!AE$9:AE$1048,'6.1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F36" s="1013">
        <f>SUMIFS('6.1 Capex_summary'!AF$9:AF$1048,'6.1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G36" s="1013">
        <f>SUMIFS('6.1 Capex_summary'!AG$9:AG$1048,'6.1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H36" s="1013">
        <f>SUMIFS('6.1 Capex_summary'!AH$9:AH$1048,'6.1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c r="AI36" s="1013">
        <f>SUMIFS('6.1 Capex_summary'!AI$9:AI$1048,'6.1 Capex_summary'!$D$9:$D$1048,$D36,'6.1 Capex_summary'!$E$9:$E$1048,$E36,'6.1 Capex_summary'!$F$9:$F$1048,$F36,'6.1 Capex_summary'!$G$9:$G$1048,$G36,'6.1 Capex_summary'!$H$9:$H$1048,$H36,'6.1 Capex_summary'!$I$9:$I$1048,$I36,'6.1 Capex_summary'!$J$9:$J$1048,$J36,'6.1 Capex_summary'!$K$9:$K$1048,$K36,'6.1 Capex_summary'!$L$9:$L$1048,$L36,'6.1 Capex_summary'!$M$9:$M$1048,$M36,'6.1 Capex_summary'!$O$9:$O$1048,$O36)</f>
        <v>0</v>
      </c>
    </row>
    <row r="37" spans="3:35">
      <c r="C37" s="282" t="s">
        <v>1590</v>
      </c>
      <c r="D37" s="282" t="s">
        <v>269</v>
      </c>
      <c r="E37" s="282" t="s">
        <v>245</v>
      </c>
      <c r="F37" s="282" t="s">
        <v>270</v>
      </c>
      <c r="G37" s="282" t="s">
        <v>1591</v>
      </c>
      <c r="H37" s="282" t="s">
        <v>272</v>
      </c>
      <c r="I37" s="282" t="s">
        <v>297</v>
      </c>
      <c r="J37" s="282" t="s">
        <v>130</v>
      </c>
      <c r="K37" s="282" t="s">
        <v>1595</v>
      </c>
      <c r="L37" s="282" t="s">
        <v>305</v>
      </c>
      <c r="M37" s="282" t="s">
        <v>276</v>
      </c>
      <c r="N37" s="282"/>
      <c r="O37" s="282" t="s">
        <v>302</v>
      </c>
      <c r="P37" s="282" t="s">
        <v>303</v>
      </c>
      <c r="Q37" s="282"/>
      <c r="R37" s="282"/>
      <c r="S37" s="282"/>
      <c r="T37" s="282"/>
      <c r="U37" s="282"/>
      <c r="V37" s="282"/>
      <c r="W37" s="282"/>
      <c r="X37" s="282"/>
      <c r="Y37" s="282"/>
      <c r="Z37" s="282"/>
      <c r="AA37" s="282"/>
      <c r="AB37" s="282"/>
      <c r="AC37" s="282" t="s">
        <v>1336</v>
      </c>
      <c r="AD37" s="282"/>
      <c r="AE37" s="1013">
        <f>SUMIFS('6.1 Capex_summary'!AE$9:AE$1048,'6.1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F37" s="1013">
        <f>SUMIFS('6.1 Capex_summary'!AF$9:AF$1048,'6.1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G37" s="1013">
        <f>SUMIFS('6.1 Capex_summary'!AG$9:AG$1048,'6.1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H37" s="1013">
        <f>SUMIFS('6.1 Capex_summary'!AH$9:AH$1048,'6.1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c r="AI37" s="1013">
        <f>SUMIFS('6.1 Capex_summary'!AI$9:AI$1048,'6.1 Capex_summary'!$D$9:$D$1048,$D37,'6.1 Capex_summary'!$E$9:$E$1048,$E37,'6.1 Capex_summary'!$F$9:$F$1048,$F37,'6.1 Capex_summary'!$G$9:$G$1048,$G37,'6.1 Capex_summary'!$H$9:$H$1048,$H37,'6.1 Capex_summary'!$I$9:$I$1048,$I37,'6.1 Capex_summary'!$J$9:$J$1048,$J37,'6.1 Capex_summary'!$K$9:$K$1048,$K37,'6.1 Capex_summary'!$L$9:$L$1048,$L37,'6.1 Capex_summary'!$M$9:$M$1048,$M37,'6.1 Capex_summary'!$O$9:$O$1048,$O37)</f>
        <v>0</v>
      </c>
    </row>
    <row r="38" spans="3:35">
      <c r="C38" s="282" t="s">
        <v>1590</v>
      </c>
      <c r="D38" s="282" t="s">
        <v>269</v>
      </c>
      <c r="E38" s="282" t="s">
        <v>245</v>
      </c>
      <c r="F38" s="282" t="s">
        <v>270</v>
      </c>
      <c r="G38" s="282" t="s">
        <v>1591</v>
      </c>
      <c r="H38" s="282" t="s">
        <v>272</v>
      </c>
      <c r="I38" s="282" t="s">
        <v>297</v>
      </c>
      <c r="J38" s="282" t="s">
        <v>130</v>
      </c>
      <c r="K38" s="282" t="s">
        <v>1595</v>
      </c>
      <c r="L38" s="282" t="s">
        <v>305</v>
      </c>
      <c r="M38" s="282" t="s">
        <v>276</v>
      </c>
      <c r="N38" s="282"/>
      <c r="O38" s="282" t="s">
        <v>320</v>
      </c>
      <c r="P38" s="282" t="s">
        <v>303</v>
      </c>
      <c r="Q38" s="282"/>
      <c r="R38" s="282"/>
      <c r="S38" s="282"/>
      <c r="T38" s="282"/>
      <c r="U38" s="282"/>
      <c r="V38" s="282"/>
      <c r="W38" s="282"/>
      <c r="X38" s="282"/>
      <c r="Y38" s="282"/>
      <c r="Z38" s="282"/>
      <c r="AA38" s="282"/>
      <c r="AB38" s="282"/>
      <c r="AC38" s="282" t="s">
        <v>1336</v>
      </c>
      <c r="AD38" s="282"/>
      <c r="AE38" s="1013">
        <f>SUMIFS('6.1 Capex_summary'!AE$9:AE$1048,'6.1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F38" s="1013">
        <f>SUMIFS('6.1 Capex_summary'!AF$9:AF$1048,'6.1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G38" s="1013">
        <f>SUMIFS('6.1 Capex_summary'!AG$9:AG$1048,'6.1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H38" s="1013">
        <f>SUMIFS('6.1 Capex_summary'!AH$9:AH$1048,'6.1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c r="AI38" s="1013">
        <f>SUMIFS('6.1 Capex_summary'!AI$9:AI$1048,'6.1 Capex_summary'!$D$9:$D$1048,$D38,'6.1 Capex_summary'!$E$9:$E$1048,$E38,'6.1 Capex_summary'!$F$9:$F$1048,$F38,'6.1 Capex_summary'!$G$9:$G$1048,$G38,'6.1 Capex_summary'!$H$9:$H$1048,$H38,'6.1 Capex_summary'!$I$9:$I$1048,$I38,'6.1 Capex_summary'!$J$9:$J$1048,$J38,'6.1 Capex_summary'!$K$9:$K$1048,$K38,'6.1 Capex_summary'!$L$9:$L$1048,$L38,'6.1 Capex_summary'!$M$9:$M$1048,$M38,'6.1 Capex_summary'!$O$9:$O$1048,$O38)</f>
        <v>0</v>
      </c>
    </row>
    <row r="39" spans="3:35">
      <c r="C39" s="282" t="s">
        <v>1590</v>
      </c>
      <c r="D39" s="282" t="s">
        <v>269</v>
      </c>
      <c r="E39" s="282" t="s">
        <v>245</v>
      </c>
      <c r="F39" s="282" t="s">
        <v>270</v>
      </c>
      <c r="G39" s="282" t="s">
        <v>1591</v>
      </c>
      <c r="H39" s="282" t="s">
        <v>272</v>
      </c>
      <c r="I39" s="282" t="s">
        <v>297</v>
      </c>
      <c r="J39" s="282" t="s">
        <v>130</v>
      </c>
      <c r="K39" s="282" t="s">
        <v>1595</v>
      </c>
      <c r="L39" s="282" t="s">
        <v>336</v>
      </c>
      <c r="M39" s="621" t="s">
        <v>318</v>
      </c>
      <c r="N39" s="282"/>
      <c r="O39" s="621" t="s">
        <v>318</v>
      </c>
      <c r="P39" s="282" t="s">
        <v>303</v>
      </c>
      <c r="Q39" s="282"/>
      <c r="R39" s="282"/>
      <c r="S39" s="282"/>
      <c r="T39" s="282"/>
      <c r="U39" s="282"/>
      <c r="V39" s="282"/>
      <c r="W39" s="282"/>
      <c r="X39" s="282"/>
      <c r="Y39" s="282"/>
      <c r="Z39" s="282"/>
      <c r="AA39" s="282"/>
      <c r="AB39" s="282"/>
      <c r="AC39" s="282" t="s">
        <v>1336</v>
      </c>
      <c r="AD39" s="282"/>
      <c r="AE39" s="1013">
        <f>SUMIFS('6.1 Capex_summary'!AE$9:AE$1048,'6.1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F39" s="1013">
        <f>SUMIFS('6.1 Capex_summary'!AF$9:AF$1048,'6.1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G39" s="1013">
        <f>SUMIFS('6.1 Capex_summary'!AG$9:AG$1048,'6.1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H39" s="1013">
        <f>SUMIFS('6.1 Capex_summary'!AH$9:AH$1048,'6.1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c r="AI39" s="1013">
        <f>SUMIFS('6.1 Capex_summary'!AI$9:AI$1048,'6.1 Capex_summary'!$D$9:$D$1048,$D39,'6.1 Capex_summary'!$E$9:$E$1048,$E39,'6.1 Capex_summary'!$F$9:$F$1048,$F39,'6.1 Capex_summary'!$G$9:$G$1048,$G39,'6.1 Capex_summary'!$H$9:$H$1048,$H39,'6.1 Capex_summary'!$I$9:$I$1048,$I39,'6.1 Capex_summary'!$J$9:$J$1048,$J39,'6.1 Capex_summary'!$K$9:$K$1048,$K39,'6.1 Capex_summary'!$L$9:$L$1048,$L39,'6.1 Capex_summary'!$M$9:$M$1048,$M39,'6.1 Capex_summary'!$O$9:$O$1048,$O39)</f>
        <v>0</v>
      </c>
    </row>
    <row r="40" spans="3:35">
      <c r="C40" s="282" t="s">
        <v>1590</v>
      </c>
      <c r="D40" s="282" t="s">
        <v>269</v>
      </c>
      <c r="E40" s="282" t="s">
        <v>245</v>
      </c>
      <c r="F40" s="282" t="s">
        <v>270</v>
      </c>
      <c r="G40" s="282" t="s">
        <v>1591</v>
      </c>
      <c r="H40" s="282" t="s">
        <v>272</v>
      </c>
      <c r="I40" s="282" t="s">
        <v>297</v>
      </c>
      <c r="J40" s="282" t="s">
        <v>130</v>
      </c>
      <c r="K40" s="282" t="s">
        <v>1595</v>
      </c>
      <c r="L40" s="282" t="s">
        <v>336</v>
      </c>
      <c r="M40" s="282" t="s">
        <v>276</v>
      </c>
      <c r="N40" s="282"/>
      <c r="O40" s="282" t="s">
        <v>302</v>
      </c>
      <c r="P40" s="282" t="s">
        <v>303</v>
      </c>
      <c r="Q40" s="282"/>
      <c r="R40" s="282"/>
      <c r="S40" s="282"/>
      <c r="T40" s="282"/>
      <c r="U40" s="282"/>
      <c r="V40" s="282"/>
      <c r="W40" s="282"/>
      <c r="X40" s="282"/>
      <c r="Y40" s="282"/>
      <c r="Z40" s="282"/>
      <c r="AA40" s="282"/>
      <c r="AB40" s="282"/>
      <c r="AC40" s="282" t="s">
        <v>1336</v>
      </c>
      <c r="AD40" s="282"/>
      <c r="AE40" s="1013">
        <f>SUMIFS('6.1 Capex_summary'!AE$9:AE$1048,'6.1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F40" s="1013">
        <f>SUMIFS('6.1 Capex_summary'!AF$9:AF$1048,'6.1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G40" s="1013">
        <f>SUMIFS('6.1 Capex_summary'!AG$9:AG$1048,'6.1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H40" s="1013">
        <f>SUMIFS('6.1 Capex_summary'!AH$9:AH$1048,'6.1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c r="AI40" s="1013">
        <f>SUMIFS('6.1 Capex_summary'!AI$9:AI$1048,'6.1 Capex_summary'!$D$9:$D$1048,$D40,'6.1 Capex_summary'!$E$9:$E$1048,$E40,'6.1 Capex_summary'!$F$9:$F$1048,$F40,'6.1 Capex_summary'!$G$9:$G$1048,$G40,'6.1 Capex_summary'!$H$9:$H$1048,$H40,'6.1 Capex_summary'!$I$9:$I$1048,$I40,'6.1 Capex_summary'!$J$9:$J$1048,$J40,'6.1 Capex_summary'!$K$9:$K$1048,$K40,'6.1 Capex_summary'!$L$9:$L$1048,$L40,'6.1 Capex_summary'!$M$9:$M$1048,$M40,'6.1 Capex_summary'!$O$9:$O$1048,$O40)</f>
        <v>0</v>
      </c>
    </row>
    <row r="41" spans="3:35">
      <c r="C41" s="282" t="s">
        <v>1590</v>
      </c>
      <c r="D41" s="282" t="s">
        <v>269</v>
      </c>
      <c r="E41" s="282" t="s">
        <v>245</v>
      </c>
      <c r="F41" s="282" t="s">
        <v>270</v>
      </c>
      <c r="G41" s="282" t="s">
        <v>1591</v>
      </c>
      <c r="H41" s="282" t="s">
        <v>272</v>
      </c>
      <c r="I41" s="282" t="s">
        <v>297</v>
      </c>
      <c r="J41" s="282" t="s">
        <v>130</v>
      </c>
      <c r="K41" s="282" t="s">
        <v>1595</v>
      </c>
      <c r="L41" s="282" t="s">
        <v>336</v>
      </c>
      <c r="M41" s="282" t="s">
        <v>276</v>
      </c>
      <c r="N41" s="282"/>
      <c r="O41" s="282" t="s">
        <v>320</v>
      </c>
      <c r="P41" s="282" t="s">
        <v>303</v>
      </c>
      <c r="Q41" s="282"/>
      <c r="R41" s="282"/>
      <c r="S41" s="282"/>
      <c r="T41" s="282"/>
      <c r="U41" s="282"/>
      <c r="V41" s="282"/>
      <c r="W41" s="282"/>
      <c r="X41" s="282"/>
      <c r="Y41" s="282"/>
      <c r="Z41" s="282"/>
      <c r="AA41" s="282"/>
      <c r="AB41" s="282"/>
      <c r="AC41" s="282" t="s">
        <v>1336</v>
      </c>
      <c r="AD41" s="282"/>
      <c r="AE41" s="1013">
        <f>SUMIFS('6.1 Capex_summary'!AE$9:AE$1048,'6.1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F41" s="1013">
        <f>SUMIFS('6.1 Capex_summary'!AF$9:AF$1048,'6.1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G41" s="1013">
        <f>SUMIFS('6.1 Capex_summary'!AG$9:AG$1048,'6.1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H41" s="1013">
        <f>SUMIFS('6.1 Capex_summary'!AH$9:AH$1048,'6.1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c r="AI41" s="1013">
        <f>SUMIFS('6.1 Capex_summary'!AI$9:AI$1048,'6.1 Capex_summary'!$D$9:$D$1048,$D41,'6.1 Capex_summary'!$E$9:$E$1048,$E41,'6.1 Capex_summary'!$F$9:$F$1048,$F41,'6.1 Capex_summary'!$G$9:$G$1048,$G41,'6.1 Capex_summary'!$H$9:$H$1048,$H41,'6.1 Capex_summary'!$I$9:$I$1048,$I41,'6.1 Capex_summary'!$J$9:$J$1048,$J41,'6.1 Capex_summary'!$K$9:$K$1048,$K41,'6.1 Capex_summary'!$L$9:$L$1048,$L41,'6.1 Capex_summary'!$M$9:$M$1048,$M41,'6.1 Capex_summary'!$O$9:$O$1048,$O41)</f>
        <v>0</v>
      </c>
    </row>
    <row r="42" spans="3:35">
      <c r="C42" s="282" t="s">
        <v>1590</v>
      </c>
      <c r="D42" s="282" t="s">
        <v>269</v>
      </c>
      <c r="E42" s="282" t="s">
        <v>245</v>
      </c>
      <c r="F42" s="282" t="s">
        <v>270</v>
      </c>
      <c r="G42" s="282" t="s">
        <v>1591</v>
      </c>
      <c r="H42" s="282" t="s">
        <v>272</v>
      </c>
      <c r="I42" s="282" t="s">
        <v>297</v>
      </c>
      <c r="J42" s="282" t="s">
        <v>130</v>
      </c>
      <c r="K42" s="282" t="s">
        <v>1595</v>
      </c>
      <c r="L42" s="282" t="s">
        <v>281</v>
      </c>
      <c r="M42" s="621" t="s">
        <v>318</v>
      </c>
      <c r="N42" s="282"/>
      <c r="O42" s="621" t="s">
        <v>318</v>
      </c>
      <c r="P42" s="282" t="s">
        <v>303</v>
      </c>
      <c r="Q42" s="282"/>
      <c r="R42" s="282"/>
      <c r="S42" s="282"/>
      <c r="T42" s="282"/>
      <c r="U42" s="282"/>
      <c r="V42" s="282"/>
      <c r="W42" s="282"/>
      <c r="X42" s="282"/>
      <c r="Y42" s="282"/>
      <c r="Z42" s="282"/>
      <c r="AA42" s="282"/>
      <c r="AB42" s="282"/>
      <c r="AC42" s="282" t="s">
        <v>1336</v>
      </c>
      <c r="AD42" s="282"/>
      <c r="AE42" s="1013">
        <f>SUMIFS('6.1 Capex_summary'!AE$9:AE$1048,'6.1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F42" s="1013">
        <f>SUMIFS('6.1 Capex_summary'!AF$9:AF$1048,'6.1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G42" s="1013">
        <f>SUMIFS('6.1 Capex_summary'!AG$9:AG$1048,'6.1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H42" s="1013">
        <f>SUMIFS('6.1 Capex_summary'!AH$9:AH$1048,'6.1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c r="AI42" s="1013">
        <f>SUMIFS('6.1 Capex_summary'!AI$9:AI$1048,'6.1 Capex_summary'!$D$9:$D$1048,$D42,'6.1 Capex_summary'!$E$9:$E$1048,$E42,'6.1 Capex_summary'!$F$9:$F$1048,$F42,'6.1 Capex_summary'!$G$9:$G$1048,$G42,'6.1 Capex_summary'!$H$9:$H$1048,$H42,'6.1 Capex_summary'!$I$9:$I$1048,$I42,'6.1 Capex_summary'!$J$9:$J$1048,$J42,'6.1 Capex_summary'!$K$9:$K$1048,$K42,'6.1 Capex_summary'!$L$9:$L$1048,$L42,'6.1 Capex_summary'!$M$9:$M$1048,$M42,'6.1 Capex_summary'!$O$9:$O$1048,$O42)</f>
        <v>0</v>
      </c>
    </row>
    <row r="43" spans="3:35">
      <c r="C43" s="282" t="s">
        <v>1590</v>
      </c>
      <c r="D43" s="282" t="s">
        <v>269</v>
      </c>
      <c r="E43" s="282" t="s">
        <v>245</v>
      </c>
      <c r="F43" s="282" t="s">
        <v>270</v>
      </c>
      <c r="G43" s="282" t="s">
        <v>1591</v>
      </c>
      <c r="H43" s="282" t="s">
        <v>272</v>
      </c>
      <c r="I43" s="282" t="s">
        <v>297</v>
      </c>
      <c r="J43" s="282" t="s">
        <v>130</v>
      </c>
      <c r="K43" s="282" t="s">
        <v>1595</v>
      </c>
      <c r="L43" s="282" t="s">
        <v>281</v>
      </c>
      <c r="M43" s="282" t="s">
        <v>276</v>
      </c>
      <c r="N43" s="282"/>
      <c r="O43" s="282" t="s">
        <v>302</v>
      </c>
      <c r="P43" s="282" t="s">
        <v>303</v>
      </c>
      <c r="Q43" s="282"/>
      <c r="R43" s="282"/>
      <c r="S43" s="282"/>
      <c r="T43" s="282"/>
      <c r="U43" s="282"/>
      <c r="V43" s="282"/>
      <c r="W43" s="282"/>
      <c r="X43" s="282"/>
      <c r="Y43" s="282"/>
      <c r="Z43" s="282"/>
      <c r="AA43" s="282"/>
      <c r="AB43" s="282"/>
      <c r="AC43" s="282" t="s">
        <v>1336</v>
      </c>
      <c r="AD43" s="282"/>
      <c r="AE43" s="1013">
        <f>SUMIFS('6.1 Capex_summary'!AE$9:AE$1048,'6.1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F43" s="1013">
        <f>SUMIFS('6.1 Capex_summary'!AF$9:AF$1048,'6.1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G43" s="1013">
        <f>SUMIFS('6.1 Capex_summary'!AG$9:AG$1048,'6.1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H43" s="1013">
        <f>SUMIFS('6.1 Capex_summary'!AH$9:AH$1048,'6.1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c r="AI43" s="1013">
        <f>SUMIFS('6.1 Capex_summary'!AI$9:AI$1048,'6.1 Capex_summary'!$D$9:$D$1048,$D43,'6.1 Capex_summary'!$E$9:$E$1048,$E43,'6.1 Capex_summary'!$F$9:$F$1048,$F43,'6.1 Capex_summary'!$G$9:$G$1048,$G43,'6.1 Capex_summary'!$H$9:$H$1048,$H43,'6.1 Capex_summary'!$I$9:$I$1048,$I43,'6.1 Capex_summary'!$J$9:$J$1048,$J43,'6.1 Capex_summary'!$K$9:$K$1048,$K43,'6.1 Capex_summary'!$L$9:$L$1048,$L43,'6.1 Capex_summary'!$M$9:$M$1048,$M43,'6.1 Capex_summary'!$O$9:$O$1048,$O43)</f>
        <v>0</v>
      </c>
    </row>
    <row r="44" spans="3:35">
      <c r="C44" s="282" t="s">
        <v>1590</v>
      </c>
      <c r="D44" s="282" t="s">
        <v>269</v>
      </c>
      <c r="E44" s="282" t="s">
        <v>245</v>
      </c>
      <c r="F44" s="282" t="s">
        <v>270</v>
      </c>
      <c r="G44" s="282" t="s">
        <v>1591</v>
      </c>
      <c r="H44" s="282" t="s">
        <v>272</v>
      </c>
      <c r="I44" s="282" t="s">
        <v>297</v>
      </c>
      <c r="J44" s="282" t="s">
        <v>130</v>
      </c>
      <c r="K44" s="282" t="s">
        <v>1595</v>
      </c>
      <c r="L44" s="282" t="s">
        <v>281</v>
      </c>
      <c r="M44" s="282" t="s">
        <v>276</v>
      </c>
      <c r="N44" s="282"/>
      <c r="O44" s="282" t="s">
        <v>320</v>
      </c>
      <c r="P44" s="282" t="s">
        <v>303</v>
      </c>
      <c r="Q44" s="282"/>
      <c r="R44" s="282"/>
      <c r="S44" s="282"/>
      <c r="T44" s="282"/>
      <c r="U44" s="282"/>
      <c r="V44" s="282"/>
      <c r="W44" s="282"/>
      <c r="X44" s="282"/>
      <c r="Y44" s="282"/>
      <c r="Z44" s="282"/>
      <c r="AA44" s="282"/>
      <c r="AB44" s="282"/>
      <c r="AC44" s="282" t="s">
        <v>1336</v>
      </c>
      <c r="AD44" s="282"/>
      <c r="AE44" s="1013">
        <f>SUMIFS('6.1 Capex_summary'!AE$9:AE$1048,'6.1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F44" s="1013">
        <f>SUMIFS('6.1 Capex_summary'!AF$9:AF$1048,'6.1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G44" s="1013">
        <f>SUMIFS('6.1 Capex_summary'!AG$9:AG$1048,'6.1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H44" s="1013">
        <f>SUMIFS('6.1 Capex_summary'!AH$9:AH$1048,'6.1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c r="AI44" s="1013">
        <f>SUMIFS('6.1 Capex_summary'!AI$9:AI$1048,'6.1 Capex_summary'!$D$9:$D$1048,$D44,'6.1 Capex_summary'!$E$9:$E$1048,$E44,'6.1 Capex_summary'!$F$9:$F$1048,$F44,'6.1 Capex_summary'!$G$9:$G$1048,$G44,'6.1 Capex_summary'!$H$9:$H$1048,$H44,'6.1 Capex_summary'!$I$9:$I$1048,$I44,'6.1 Capex_summary'!$J$9:$J$1048,$J44,'6.1 Capex_summary'!$K$9:$K$1048,$K44,'6.1 Capex_summary'!$L$9:$L$1048,$L44,'6.1 Capex_summary'!$M$9:$M$1048,$M44,'6.1 Capex_summary'!$O$9:$O$1048,$O44)</f>
        <v>0</v>
      </c>
    </row>
    <row r="45" spans="3:35">
      <c r="C45" s="282" t="s">
        <v>1590</v>
      </c>
      <c r="D45" s="282" t="s">
        <v>269</v>
      </c>
      <c r="E45" s="282" t="s">
        <v>245</v>
      </c>
      <c r="F45" s="282" t="s">
        <v>270</v>
      </c>
      <c r="G45" s="282" t="s">
        <v>1591</v>
      </c>
      <c r="H45" s="282" t="s">
        <v>272</v>
      </c>
      <c r="I45" s="282" t="s">
        <v>297</v>
      </c>
      <c r="J45" s="282" t="s">
        <v>130</v>
      </c>
      <c r="K45" s="282" t="s">
        <v>1596</v>
      </c>
      <c r="L45" s="282" t="s">
        <v>333</v>
      </c>
      <c r="M45" s="282" t="s">
        <v>276</v>
      </c>
      <c r="N45" s="282"/>
      <c r="O45" s="282" t="s">
        <v>1597</v>
      </c>
      <c r="P45" s="282" t="s">
        <v>303</v>
      </c>
      <c r="Q45" s="282"/>
      <c r="R45" s="282"/>
      <c r="S45" s="282"/>
      <c r="T45" s="282"/>
      <c r="U45" s="282"/>
      <c r="V45" s="282"/>
      <c r="W45" s="282"/>
      <c r="X45" s="282"/>
      <c r="Y45" s="282"/>
      <c r="Z45" s="282"/>
      <c r="AA45" s="282"/>
      <c r="AB45" s="282"/>
      <c r="AC45" s="282" t="s">
        <v>1336</v>
      </c>
      <c r="AD45" s="282"/>
      <c r="AE45" s="1013">
        <f>SUMIFS('6.1 Capex_summary'!AE$9:AE$1048,'6.1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F45" s="1013">
        <f>SUMIFS('6.1 Capex_summary'!AF$9:AF$1048,'6.1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G45" s="1013">
        <f>SUMIFS('6.1 Capex_summary'!AG$9:AG$1048,'6.1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H45" s="1013">
        <f>SUMIFS('6.1 Capex_summary'!AH$9:AH$1048,'6.1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c r="AI45" s="1013">
        <f>SUMIFS('6.1 Capex_summary'!AI$9:AI$1048,'6.1 Capex_summary'!$D$9:$D$1048,$D45,'6.1 Capex_summary'!$E$9:$E$1048,$E45,'6.1 Capex_summary'!$F$9:$F$1048,$F45,'6.1 Capex_summary'!$G$9:$G$1048,$G45,'6.1 Capex_summary'!$H$9:$H$1048,$H45,'6.1 Capex_summary'!$I$9:$I$1048,$I45,'6.1 Capex_summary'!$J$9:$J$1048,$J45,'6.1 Capex_summary'!$K$9:$K$1048,$K45,'6.1 Capex_summary'!$L$9:$L$1048,$L45,'6.1 Capex_summary'!$M$9:$M$1048,$M45,'6.1 Capex_summary'!$O$9:$O$1048,$O45)</f>
        <v>0</v>
      </c>
    </row>
    <row r="46" spans="3:35">
      <c r="C46" s="282" t="s">
        <v>1590</v>
      </c>
      <c r="D46" s="282" t="s">
        <v>269</v>
      </c>
      <c r="E46" s="282" t="s">
        <v>245</v>
      </c>
      <c r="F46" s="282" t="s">
        <v>270</v>
      </c>
      <c r="G46" s="282" t="s">
        <v>1591</v>
      </c>
      <c r="H46" s="282" t="s">
        <v>272</v>
      </c>
      <c r="I46" s="282" t="s">
        <v>297</v>
      </c>
      <c r="J46" s="282" t="s">
        <v>130</v>
      </c>
      <c r="K46" s="282" t="s">
        <v>1596</v>
      </c>
      <c r="L46" s="282" t="s">
        <v>450</v>
      </c>
      <c r="M46" s="282" t="s">
        <v>276</v>
      </c>
      <c r="N46" s="282"/>
      <c r="O46" s="282" t="s">
        <v>347</v>
      </c>
      <c r="P46" s="282" t="s">
        <v>303</v>
      </c>
      <c r="Q46" s="282"/>
      <c r="R46" s="282"/>
      <c r="S46" s="282"/>
      <c r="T46" s="282"/>
      <c r="U46" s="282"/>
      <c r="V46" s="282"/>
      <c r="W46" s="282"/>
      <c r="X46" s="282"/>
      <c r="Y46" s="282"/>
      <c r="Z46" s="282"/>
      <c r="AA46" s="282"/>
      <c r="AB46" s="282"/>
      <c r="AC46" s="282" t="s">
        <v>1336</v>
      </c>
      <c r="AD46" s="282"/>
      <c r="AE46" s="1013">
        <f>SUMIFS('6.1 Capex_summary'!AE$9:AE$1048,'6.1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F46" s="1013">
        <f>SUMIFS('6.1 Capex_summary'!AF$9:AF$1048,'6.1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G46" s="1013">
        <f>SUMIFS('6.1 Capex_summary'!AG$9:AG$1048,'6.1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H46" s="1013">
        <f>SUMIFS('6.1 Capex_summary'!AH$9:AH$1048,'6.1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c r="AI46" s="1013">
        <f>SUMIFS('6.1 Capex_summary'!AI$9:AI$1048,'6.1 Capex_summary'!$D$9:$D$1048,$D46,'6.1 Capex_summary'!$E$9:$E$1048,$E46,'6.1 Capex_summary'!$F$9:$F$1048,$F46,'6.1 Capex_summary'!$G$9:$G$1048,$G46,'6.1 Capex_summary'!$H$9:$H$1048,$H46,'6.1 Capex_summary'!$I$9:$I$1048,$I46,'6.1 Capex_summary'!$J$9:$J$1048,$J46,'6.1 Capex_summary'!$K$9:$K$1048,$K46,'6.1 Capex_summary'!$L$9:$L$1048,$L46,'6.1 Capex_summary'!$M$9:$M$1048,$M46,'6.1 Capex_summary'!$O$9:$O$1048,$O46)</f>
        <v>0</v>
      </c>
    </row>
    <row r="47" spans="3:35">
      <c r="C47" s="282" t="s">
        <v>1590</v>
      </c>
      <c r="D47" s="282" t="s">
        <v>269</v>
      </c>
      <c r="E47" s="282" t="s">
        <v>245</v>
      </c>
      <c r="F47" s="282" t="s">
        <v>270</v>
      </c>
      <c r="G47" s="282" t="s">
        <v>1591</v>
      </c>
      <c r="H47" s="282" t="s">
        <v>272</v>
      </c>
      <c r="I47" s="282" t="s">
        <v>297</v>
      </c>
      <c r="J47" s="282" t="s">
        <v>130</v>
      </c>
      <c r="K47" s="282" t="s">
        <v>1596</v>
      </c>
      <c r="L47" s="282" t="s">
        <v>1598</v>
      </c>
      <c r="M47" s="282" t="s">
        <v>276</v>
      </c>
      <c r="N47" s="282"/>
      <c r="O47" s="282" t="s">
        <v>1599</v>
      </c>
      <c r="P47" s="282" t="s">
        <v>303</v>
      </c>
      <c r="Q47" s="282"/>
      <c r="R47" s="282"/>
      <c r="S47" s="282"/>
      <c r="T47" s="282"/>
      <c r="U47" s="282"/>
      <c r="V47" s="282"/>
      <c r="W47" s="282"/>
      <c r="X47" s="282"/>
      <c r="Y47" s="282"/>
      <c r="Z47" s="282"/>
      <c r="AA47" s="282"/>
      <c r="AB47" s="282"/>
      <c r="AC47" s="282" t="s">
        <v>1336</v>
      </c>
      <c r="AD47" s="282"/>
      <c r="AE47" s="1013">
        <f>SUMIFS('6.1 Capex_summary'!AE$9:AE$1048,'6.1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F47" s="1013">
        <f>SUMIFS('6.1 Capex_summary'!AF$9:AF$1048,'6.1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G47" s="1013">
        <f>SUMIFS('6.1 Capex_summary'!AG$9:AG$1048,'6.1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H47" s="1013">
        <f>SUMIFS('6.1 Capex_summary'!AH$9:AH$1048,'6.1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c r="AI47" s="1013">
        <f>SUMIFS('6.1 Capex_summary'!AI$9:AI$1048,'6.1 Capex_summary'!$D$9:$D$1048,$D47,'6.1 Capex_summary'!$E$9:$E$1048,$E47,'6.1 Capex_summary'!$F$9:$F$1048,$F47,'6.1 Capex_summary'!$G$9:$G$1048,$G47,'6.1 Capex_summary'!$H$9:$H$1048,$H47,'6.1 Capex_summary'!$I$9:$I$1048,$I47,'6.1 Capex_summary'!$J$9:$J$1048,$J47,'6.1 Capex_summary'!$K$9:$K$1048,$K47,'6.1 Capex_summary'!$L$9:$L$1048,$L47,'6.1 Capex_summary'!$M$9:$M$1048,$M47,'6.1 Capex_summary'!$O$9:$O$1048,$O47)</f>
        <v>0</v>
      </c>
    </row>
    <row r="48" spans="3:35">
      <c r="C48" s="282" t="s">
        <v>1590</v>
      </c>
      <c r="D48" s="282" t="s">
        <v>269</v>
      </c>
      <c r="E48" s="282" t="s">
        <v>245</v>
      </c>
      <c r="F48" s="282" t="s">
        <v>270</v>
      </c>
      <c r="G48" s="282" t="s">
        <v>1591</v>
      </c>
      <c r="H48" s="282" t="s">
        <v>272</v>
      </c>
      <c r="I48" s="282" t="s">
        <v>297</v>
      </c>
      <c r="J48" s="282" t="s">
        <v>130</v>
      </c>
      <c r="K48" s="282" t="s">
        <v>1596</v>
      </c>
      <c r="L48" s="621" t="s">
        <v>318</v>
      </c>
      <c r="M48" s="621" t="s">
        <v>318</v>
      </c>
      <c r="N48" s="282"/>
      <c r="O48" s="621" t="s">
        <v>318</v>
      </c>
      <c r="P48" s="282" t="s">
        <v>303</v>
      </c>
      <c r="Q48" s="282"/>
      <c r="R48" s="282"/>
      <c r="S48" s="282"/>
      <c r="T48" s="282"/>
      <c r="U48" s="282"/>
      <c r="V48" s="282"/>
      <c r="W48" s="282"/>
      <c r="X48" s="282"/>
      <c r="Y48" s="282"/>
      <c r="Z48" s="282"/>
      <c r="AA48" s="282"/>
      <c r="AB48" s="282"/>
      <c r="AC48" s="282" t="s">
        <v>1336</v>
      </c>
      <c r="AD48" s="282"/>
      <c r="AE48" s="1013">
        <f>SUMIFS('6.1 Capex_summary'!AE$9:AE$1048,'6.1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F48" s="1013">
        <f>SUMIFS('6.1 Capex_summary'!AF$9:AF$1048,'6.1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G48" s="1013">
        <f>SUMIFS('6.1 Capex_summary'!AG$9:AG$1048,'6.1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H48" s="1013">
        <f>SUMIFS('6.1 Capex_summary'!AH$9:AH$1048,'6.1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c r="AI48" s="1013">
        <f>SUMIFS('6.1 Capex_summary'!AI$9:AI$1048,'6.1 Capex_summary'!$D$9:$D$1048,$D48,'6.1 Capex_summary'!$E$9:$E$1048,$E48,'6.1 Capex_summary'!$F$9:$F$1048,$F48,'6.1 Capex_summary'!$G$9:$G$1048,$G48,'6.1 Capex_summary'!$H$9:$H$1048,$H48,'6.1 Capex_summary'!$I$9:$I$1048,$I48,'6.1 Capex_summary'!$J$9:$J$1048,$J48,'6.1 Capex_summary'!$K$9:$K$1048,$K48,'6.1 Capex_summary'!$L$9:$L$1048,$L48,'6.1 Capex_summary'!$M$9:$M$1048,$M48,'6.1 Capex_summary'!$O$9:$O$1048,$O48)</f>
        <v>0</v>
      </c>
    </row>
    <row r="49" spans="1:41">
      <c r="C49" s="282" t="s">
        <v>1590</v>
      </c>
      <c r="D49" s="282" t="s">
        <v>269</v>
      </c>
      <c r="E49" s="282" t="s">
        <v>245</v>
      </c>
      <c r="F49" s="282" t="s">
        <v>270</v>
      </c>
      <c r="G49" s="282" t="s">
        <v>1591</v>
      </c>
      <c r="H49" s="282" t="s">
        <v>272</v>
      </c>
      <c r="I49" s="282" t="s">
        <v>377</v>
      </c>
      <c r="J49" s="282" t="s">
        <v>130</v>
      </c>
      <c r="K49" s="282" t="s">
        <v>377</v>
      </c>
      <c r="L49" s="621" t="s">
        <v>318</v>
      </c>
      <c r="M49" s="621" t="s">
        <v>318</v>
      </c>
      <c r="N49" s="282"/>
      <c r="O49" s="621" t="s">
        <v>318</v>
      </c>
      <c r="P49" s="282" t="s">
        <v>321</v>
      </c>
      <c r="Q49" s="282"/>
      <c r="R49" s="282"/>
      <c r="S49" s="282"/>
      <c r="T49" s="282"/>
      <c r="U49" s="282"/>
      <c r="V49" s="282"/>
      <c r="W49" s="282"/>
      <c r="X49" s="282"/>
      <c r="Y49" s="282"/>
      <c r="Z49" s="282"/>
      <c r="AA49" s="282"/>
      <c r="AB49" s="282"/>
      <c r="AC49" s="282" t="s">
        <v>1336</v>
      </c>
      <c r="AD49" s="282"/>
      <c r="AE49" s="1013">
        <f>SUMIFS('6.1 Capex_summary'!AE$9:AE$1048,'6.1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F49" s="1013">
        <f>SUMIFS('6.1 Capex_summary'!AF$9:AF$1048,'6.1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G49" s="1013">
        <f>SUMIFS('6.1 Capex_summary'!AG$9:AG$1048,'6.1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H49" s="1013">
        <f>SUMIFS('6.1 Capex_summary'!AH$9:AH$1048,'6.1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c r="AI49" s="1013">
        <f>SUMIFS('6.1 Capex_summary'!AI$9:AI$1048,'6.1 Capex_summary'!$D$9:$D$1048,$D49,'6.1 Capex_summary'!$E$9:$E$1048,$E49,'6.1 Capex_summary'!$F$9:$F$1048,$F49,'6.1 Capex_summary'!$G$9:$G$1048,$G49,'6.1 Capex_summary'!$H$9:$H$1048,$H49,'6.1 Capex_summary'!$I$9:$I$1048,$I49,'6.1 Capex_summary'!$J$9:$J$1048,$J49,'6.1 Capex_summary'!$K$9:$K$1048,$K49,'6.1 Capex_summary'!$L$9:$L$1048,$L49,'6.1 Capex_summary'!$M$9:$M$1048,$M49,'6.1 Capex_summary'!$O$9:$O$1048,$O49)</f>
        <v>0</v>
      </c>
    </row>
    <row r="50" spans="1:41">
      <c r="C50" s="282" t="s">
        <v>1600</v>
      </c>
      <c r="D50" s="282" t="s">
        <v>269</v>
      </c>
      <c r="E50" s="282" t="s">
        <v>245</v>
      </c>
      <c r="F50" s="282" t="s">
        <v>270</v>
      </c>
      <c r="G50" s="282" t="s">
        <v>1591</v>
      </c>
      <c r="H50" s="282" t="s">
        <v>272</v>
      </c>
      <c r="I50" s="282" t="s">
        <v>10</v>
      </c>
      <c r="J50" s="282" t="s">
        <v>130</v>
      </c>
      <c r="K50" s="282" t="s">
        <v>148</v>
      </c>
      <c r="L50" s="621"/>
      <c r="M50" s="621" t="s">
        <v>318</v>
      </c>
      <c r="N50" s="282"/>
      <c r="O50" s="621" t="s">
        <v>318</v>
      </c>
      <c r="P50" s="248" t="s">
        <v>334</v>
      </c>
      <c r="Q50" s="248"/>
      <c r="R50" s="282"/>
      <c r="S50" s="282"/>
      <c r="T50" s="282"/>
      <c r="U50" s="282"/>
      <c r="V50" s="282"/>
      <c r="W50" s="282"/>
      <c r="X50" s="282"/>
      <c r="Y50" s="282"/>
      <c r="Z50" s="282"/>
      <c r="AA50" s="282"/>
      <c r="AB50" s="282"/>
      <c r="AC50" s="282" t="s">
        <v>1336</v>
      </c>
      <c r="AD50" s="282"/>
      <c r="AE50" s="1013">
        <f>SUMIFS('6.9 Resilience'!AE$9:AE$1000,'6.9 Resilience'!$D$9:$D$1000,$D50,'6.9 Resilience'!$E$9:$E$1000,$E50,'6.9 Resilience'!$F$9:$F$1000,$F50,'6.9 Resilience'!$G$9:$G$1000,$G50,'6.9 Resilience'!$H$9:$H$1000,$H50,'6.9 Resilience'!$I$9:$I$1000,$I50,'6.9 Resilience'!$J$9:$J$1000,$J50,'6.9 Resilience'!$K$9:$K$1000,$K50,'6.9 Resilience'!$M$9:$M$1000,$M50)+SUMIFS('6.1 Capex_summary'!AE$9:AE$1048,'6.1 Capex_summary'!$D$9:$D$1048,$D50,'6.1 Capex_summary'!$E$9:$E$1048,$E50,'6.1 Capex_summary'!$F$9:$F$1048,$F50,'6.1 Capex_summary'!$G$9:$G$1048,$G50,'6.1 Capex_summary'!$H$9:$H$1048,$H50,'6.1 Capex_summary'!$I$9:$I$1048,$I50,'6.1 Capex_summary'!$K$9:$K$1048,$K50,'6.1 Capex_summary'!$M$9:$M$1048,$M50)</f>
        <v>0</v>
      </c>
      <c r="AF50" s="1013">
        <f>SUMIFS('6.9 Resilience'!AF$9:AF$1000,'6.9 Resilience'!$D$9:$D$1000,$D50,'6.9 Resilience'!$E$9:$E$1000,$E50,'6.9 Resilience'!$F$9:$F$1000,$F50,'6.9 Resilience'!$G$9:$G$1000,$G50,'6.9 Resilience'!$H$9:$H$1000,$H50,'6.9 Resilience'!$I$9:$I$1000,$I50,'6.9 Resilience'!$J$9:$J$1000,$J50,'6.9 Resilience'!$K$9:$K$1000,$K50,'6.9 Resilience'!$M$9:$M$1000,$M50)+SUMIFS('6.1 Capex_summary'!AF$9:AF$1048,'6.1 Capex_summary'!$D$9:$D$1048,$D50,'6.1 Capex_summary'!$E$9:$E$1048,$E50,'6.1 Capex_summary'!$F$9:$F$1048,$F50,'6.1 Capex_summary'!$G$9:$G$1048,$G50,'6.1 Capex_summary'!$H$9:$H$1048,$H50,'6.1 Capex_summary'!$I$9:$I$1048,$I50,'6.1 Capex_summary'!$K$9:$K$1048,$K50,'6.1 Capex_summary'!$M$9:$M$1048,$M50)</f>
        <v>0</v>
      </c>
      <c r="AG50" s="1013">
        <f>SUMIFS('6.9 Resilience'!AG$9:AG$1000,'6.9 Resilience'!$D$9:$D$1000,$D50,'6.9 Resilience'!$E$9:$E$1000,$E50,'6.9 Resilience'!$F$9:$F$1000,$F50,'6.9 Resilience'!$G$9:$G$1000,$G50,'6.9 Resilience'!$H$9:$H$1000,$H50,'6.9 Resilience'!$I$9:$I$1000,$I50,'6.9 Resilience'!$J$9:$J$1000,$J50,'6.9 Resilience'!$K$9:$K$1000,$K50,'6.9 Resilience'!$M$9:$M$1000,$M50)+SUMIFS('6.1 Capex_summary'!AG$9:AG$1048,'6.1 Capex_summary'!$D$9:$D$1048,$D50,'6.1 Capex_summary'!$E$9:$E$1048,$E50,'6.1 Capex_summary'!$F$9:$F$1048,$F50,'6.1 Capex_summary'!$G$9:$G$1048,$G50,'6.1 Capex_summary'!$H$9:$H$1048,$H50,'6.1 Capex_summary'!$I$9:$I$1048,$I50,'6.1 Capex_summary'!$K$9:$K$1048,$K50,'6.1 Capex_summary'!$M$9:$M$1048,$M50)</f>
        <v>0</v>
      </c>
      <c r="AH50" s="1013">
        <f>SUMIFS('6.9 Resilience'!AH$9:AH$1000,'6.9 Resilience'!$D$9:$D$1000,$D50,'6.9 Resilience'!$E$9:$E$1000,$E50,'6.9 Resilience'!$F$9:$F$1000,$F50,'6.9 Resilience'!$G$9:$G$1000,$G50,'6.9 Resilience'!$H$9:$H$1000,$H50,'6.9 Resilience'!$I$9:$I$1000,$I50,'6.9 Resilience'!$J$9:$J$1000,$J50,'6.9 Resilience'!$K$9:$K$1000,$K50,'6.9 Resilience'!$M$9:$M$1000,$M50)+SUMIFS('6.1 Capex_summary'!AH$9:AH$1048,'6.1 Capex_summary'!$D$9:$D$1048,$D50,'6.1 Capex_summary'!$E$9:$E$1048,$E50,'6.1 Capex_summary'!$F$9:$F$1048,$F50,'6.1 Capex_summary'!$G$9:$G$1048,$G50,'6.1 Capex_summary'!$H$9:$H$1048,$H50,'6.1 Capex_summary'!$I$9:$I$1048,$I50,'6.1 Capex_summary'!$K$9:$K$1048,$K50,'6.1 Capex_summary'!$M$9:$M$1048,$M50)</f>
        <v>0</v>
      </c>
      <c r="AI50" s="1013">
        <f>SUMIFS('6.9 Resilience'!AI$9:AI$1000,'6.9 Resilience'!$D$9:$D$1000,$D50,'6.9 Resilience'!$E$9:$E$1000,$E50,'6.9 Resilience'!$F$9:$F$1000,$F50,'6.9 Resilience'!$G$9:$G$1000,$G50,'6.9 Resilience'!$H$9:$H$1000,$H50,'6.9 Resilience'!$I$9:$I$1000,$I50,'6.9 Resilience'!$J$9:$J$1000,$J50,'6.9 Resilience'!$K$9:$K$1000,$K50,'6.9 Resilience'!$M$9:$M$1000,$M50)+SUMIFS('6.1 Capex_summary'!AI$9:AI$1048,'6.1 Capex_summary'!$D$9:$D$1048,$D50,'6.1 Capex_summary'!$E$9:$E$1048,$E50,'6.1 Capex_summary'!$F$9:$F$1048,$F50,'6.1 Capex_summary'!$G$9:$G$1048,$G50,'6.1 Capex_summary'!$H$9:$H$1048,$H50,'6.1 Capex_summary'!$I$9:$I$1048,$I50,'6.1 Capex_summary'!$K$9:$K$1048,$K50,'6.1 Capex_summary'!$M$9:$M$1048,$M50)</f>
        <v>0</v>
      </c>
      <c r="AJ50" s="960"/>
      <c r="AK50" s="49"/>
    </row>
    <row r="51" spans="1:41">
      <c r="C51" s="282" t="s">
        <v>1600</v>
      </c>
      <c r="D51" s="282" t="s">
        <v>269</v>
      </c>
      <c r="E51" s="282" t="s">
        <v>245</v>
      </c>
      <c r="F51" s="282" t="s">
        <v>270</v>
      </c>
      <c r="G51" s="282" t="s">
        <v>1591</v>
      </c>
      <c r="H51" s="282" t="s">
        <v>272</v>
      </c>
      <c r="I51" s="282" t="s">
        <v>10</v>
      </c>
      <c r="J51" s="282" t="s">
        <v>130</v>
      </c>
      <c r="K51" s="282" t="s">
        <v>148</v>
      </c>
      <c r="L51" s="621"/>
      <c r="M51" s="282" t="s">
        <v>276</v>
      </c>
      <c r="N51" s="282"/>
      <c r="O51" s="621"/>
      <c r="P51" s="248" t="s">
        <v>334</v>
      </c>
      <c r="Q51" s="248"/>
      <c r="R51" s="282"/>
      <c r="S51" s="282"/>
      <c r="T51" s="282"/>
      <c r="U51" s="282"/>
      <c r="V51" s="282"/>
      <c r="W51" s="282"/>
      <c r="X51" s="282"/>
      <c r="Y51" s="282"/>
      <c r="Z51" s="282"/>
      <c r="AA51" s="282"/>
      <c r="AB51" s="282"/>
      <c r="AC51" s="282" t="s">
        <v>1336</v>
      </c>
      <c r="AD51" s="282"/>
      <c r="AE51" s="1013">
        <f>SUMIFS('6.9 Resilience'!AE$9:AE$1000,'6.9 Resilience'!$D$9:$D$1000,$D51,'6.9 Resilience'!$E$9:$E$1000,$E51,'6.9 Resilience'!$F$9:$F$1000,$F51,'6.9 Resilience'!$G$9:$G$1000,$G51,'6.9 Resilience'!$H$9:$H$1000,$H51,'6.9 Resilience'!$I$9:$I$1000,$I51,'6.9 Resilience'!$J$9:$J$1000,$J51,'6.9 Resilience'!$K$9:$K$1000,$K51,'6.9 Resilience'!$M$9:$M$1000,$M51)+SUMIFS('6.6 PSUP_Capex'!AE$9:AE$1008,'6.6 PSUP_Capex'!$D$9:$D$1008,$D51,'6.6 PSUP_Capex'!$E$9:$E$1008,$E51,'6.6 PSUP_Capex'!$F$9:$F$1008,$F51,'6.6 PSUP_Capex'!$G$9:$G$1008,$G51,'6.6 PSUP_Capex'!$H$9:$H$1008,$H51,'6.6 PSUP_Capex'!$I$9:$I$1008,$I51,'6.6 PSUP_Capex'!$K$9:$K$1008,$K51,'6.6 PSUP_Capex'!$M$9:$M$1008,$M51)</f>
        <v>0</v>
      </c>
      <c r="AF51" s="1013">
        <f>SUMIFS('6.9 Resilience'!AF$9:AF$1000,'6.9 Resilience'!$D$9:$D$1000,$D51,'6.9 Resilience'!$E$9:$E$1000,$E51,'6.9 Resilience'!$F$9:$F$1000,$F51,'6.9 Resilience'!$G$9:$G$1000,$G51,'6.9 Resilience'!$H$9:$H$1000,$H51,'6.9 Resilience'!$I$9:$I$1000,$I51,'6.9 Resilience'!$J$9:$J$1000,$J51,'6.9 Resilience'!$K$9:$K$1000,$K51,'6.9 Resilience'!$M$9:$M$1000,$M51)+SUMIFS('6.6 PSUP_Capex'!AF$9:AF$1008,'6.6 PSUP_Capex'!$D$9:$D$1008,$D51,'6.6 PSUP_Capex'!$E$9:$E$1008,$E51,'6.6 PSUP_Capex'!$F$9:$F$1008,$F51,'6.6 PSUP_Capex'!$G$9:$G$1008,$G51,'6.6 PSUP_Capex'!$H$9:$H$1008,$H51,'6.6 PSUP_Capex'!$I$9:$I$1008,$I51,'6.6 PSUP_Capex'!$K$9:$K$1008,$K51,'6.6 PSUP_Capex'!$M$9:$M$1008,$M51)</f>
        <v>0</v>
      </c>
      <c r="AG51" s="1013">
        <f>SUMIFS('6.9 Resilience'!AG$9:AG$1000,'6.9 Resilience'!$D$9:$D$1000,$D51,'6.9 Resilience'!$E$9:$E$1000,$E51,'6.9 Resilience'!$F$9:$F$1000,$F51,'6.9 Resilience'!$G$9:$G$1000,$G51,'6.9 Resilience'!$H$9:$H$1000,$H51,'6.9 Resilience'!$I$9:$I$1000,$I51,'6.9 Resilience'!$J$9:$J$1000,$J51,'6.9 Resilience'!$K$9:$K$1000,$K51,'6.9 Resilience'!$M$9:$M$1000,$M51)+SUMIFS('6.6 PSUP_Capex'!AG$9:AG$1008,'6.6 PSUP_Capex'!$D$9:$D$1008,$D51,'6.6 PSUP_Capex'!$E$9:$E$1008,$E51,'6.6 PSUP_Capex'!$F$9:$F$1008,$F51,'6.6 PSUP_Capex'!$G$9:$G$1008,$G51,'6.6 PSUP_Capex'!$H$9:$H$1008,$H51,'6.6 PSUP_Capex'!$I$9:$I$1008,$I51,'6.6 PSUP_Capex'!$K$9:$K$1008,$K51,'6.6 PSUP_Capex'!$M$9:$M$1008,$M51)</f>
        <v>0</v>
      </c>
      <c r="AH51" s="1013">
        <f>SUMIFS('6.9 Resilience'!AH$9:AH$1000,'6.9 Resilience'!$D$9:$D$1000,$D51,'6.9 Resilience'!$E$9:$E$1000,$E51,'6.9 Resilience'!$F$9:$F$1000,$F51,'6.9 Resilience'!$G$9:$G$1000,$G51,'6.9 Resilience'!$H$9:$H$1000,$H51,'6.9 Resilience'!$I$9:$I$1000,$I51,'6.9 Resilience'!$J$9:$J$1000,$J51,'6.9 Resilience'!$K$9:$K$1000,$K51,'6.9 Resilience'!$M$9:$M$1000,$M51)+SUMIFS('6.6 PSUP_Capex'!AH$9:AH$1008,'6.6 PSUP_Capex'!$D$9:$D$1008,$D51,'6.6 PSUP_Capex'!$E$9:$E$1008,$E51,'6.6 PSUP_Capex'!$F$9:$F$1008,$F51,'6.6 PSUP_Capex'!$G$9:$G$1008,$G51,'6.6 PSUP_Capex'!$H$9:$H$1008,$H51,'6.6 PSUP_Capex'!$I$9:$I$1008,$I51,'6.6 PSUP_Capex'!$K$9:$K$1008,$K51,'6.6 PSUP_Capex'!$M$9:$M$1008,$M51)</f>
        <v>0</v>
      </c>
      <c r="AI51" s="1013">
        <f>SUMIFS('6.9 Resilience'!AI$9:AI$1000,'6.9 Resilience'!$D$9:$D$1000,$D51,'6.9 Resilience'!$E$9:$E$1000,$E51,'6.9 Resilience'!$F$9:$F$1000,$F51,'6.9 Resilience'!$G$9:$G$1000,$G51,'6.9 Resilience'!$H$9:$H$1000,$H51,'6.9 Resilience'!$I$9:$I$1000,$I51,'6.9 Resilience'!$J$9:$J$1000,$J51,'6.9 Resilience'!$K$9:$K$1000,$K51,'6.9 Resilience'!$M$9:$M$1000,$M51)+SUMIFS('6.6 PSUP_Capex'!AI$9:AI$1008,'6.6 PSUP_Capex'!$D$9:$D$1008,$D51,'6.6 PSUP_Capex'!$E$9:$E$1008,$E51,'6.6 PSUP_Capex'!$F$9:$F$1008,$F51,'6.6 PSUP_Capex'!$G$9:$G$1008,$G51,'6.6 PSUP_Capex'!$H$9:$H$1008,$H51,'6.6 PSUP_Capex'!$I$9:$I$1008,$I51,'6.6 PSUP_Capex'!$K$9:$K$1008,$K51,'6.6 PSUP_Capex'!$M$9:$M$1008,$M51)</f>
        <v>0</v>
      </c>
      <c r="AJ51" s="960"/>
    </row>
    <row r="52" spans="1:41">
      <c r="C52" s="282" t="s">
        <v>1600</v>
      </c>
      <c r="D52" s="282" t="s">
        <v>269</v>
      </c>
      <c r="E52" s="282" t="s">
        <v>293</v>
      </c>
      <c r="F52" s="282" t="s">
        <v>270</v>
      </c>
      <c r="G52" s="282" t="s">
        <v>1591</v>
      </c>
      <c r="H52" s="282" t="s">
        <v>272</v>
      </c>
      <c r="I52" s="282" t="s">
        <v>10</v>
      </c>
      <c r="J52" s="282" t="s">
        <v>130</v>
      </c>
      <c r="K52" s="282" t="s">
        <v>148</v>
      </c>
      <c r="L52" s="621"/>
      <c r="M52" s="282" t="s">
        <v>300</v>
      </c>
      <c r="N52" s="282"/>
      <c r="O52" s="621" t="s">
        <v>388</v>
      </c>
      <c r="P52" s="248" t="s">
        <v>334</v>
      </c>
      <c r="Q52" s="248"/>
      <c r="R52" s="282"/>
      <c r="S52" s="282"/>
      <c r="T52" s="282"/>
      <c r="U52" s="282"/>
      <c r="V52" s="282"/>
      <c r="W52" s="282"/>
      <c r="X52" s="282"/>
      <c r="Y52" s="282"/>
      <c r="Z52" s="282"/>
      <c r="AA52" s="282"/>
      <c r="AB52" s="282"/>
      <c r="AC52" s="282" t="s">
        <v>1336</v>
      </c>
      <c r="AD52" s="282"/>
      <c r="AE52" s="1013">
        <f>SUMIFS('6.9 Resilience'!AE$9:AE$1000,'6.9 Resilience'!$D$9:$D$1000,$D52,'6.9 Resilience'!$E$9:$E$1000,$E52,'6.9 Resilience'!$F$9:$F$1000,$F52,'6.9 Resilience'!$G$9:$G$1000,$G52,'6.9 Resilience'!$H$9:$H$1000,$H52,'6.9 Resilience'!$I$9:$I$1000,$I52,'6.9 Resilience'!$J$9:$J$1000,$J52,'6.9 Resilience'!$K$9:$K$1000,$K52,'6.9 Resilience'!$M$9:$M$1000,$M52)+SUMIFS('6.1 Capex_summary'!AE$9:AE$1048,'6.1 Capex_summary'!$D$9:$D$1048,$D52,'6.1 Capex_summary'!$E$9:$E$1048,$E52,'6.1 Capex_summary'!$F$9:$F$1048,$F52,'6.1 Capex_summary'!$G$9:$G$1048,$G52,'6.1 Capex_summary'!$H$9:$H$1048,$H52,'6.1 Capex_summary'!$I$9:$I$1048,$I52,'6.1 Capex_summary'!$K$9:$K$1048,$K52,'6.1 Capex_summary'!$M$9:$M$1048,$M52)</f>
        <v>0</v>
      </c>
      <c r="AF52" s="1013">
        <f>SUMIFS('6.9 Resilience'!AF$9:AF$1000,'6.9 Resilience'!$D$9:$D$1000,$D52,'6.9 Resilience'!$E$9:$E$1000,$E52,'6.9 Resilience'!$F$9:$F$1000,$F52,'6.9 Resilience'!$G$9:$G$1000,$G52,'6.9 Resilience'!$H$9:$H$1000,$H52,'6.9 Resilience'!$I$9:$I$1000,$I52,'6.9 Resilience'!$J$9:$J$1000,$J52,'6.9 Resilience'!$K$9:$K$1000,$K52,'6.9 Resilience'!$M$9:$M$1000,$M52)+SUMIFS('6.1 Capex_summary'!AF$9:AF$1048,'6.1 Capex_summary'!$D$9:$D$1048,$D52,'6.1 Capex_summary'!$E$9:$E$1048,$E52,'6.1 Capex_summary'!$F$9:$F$1048,$F52,'6.1 Capex_summary'!$G$9:$G$1048,$G52,'6.1 Capex_summary'!$H$9:$H$1048,$H52,'6.1 Capex_summary'!$I$9:$I$1048,$I52,'6.1 Capex_summary'!$K$9:$K$1048,$K52,'6.1 Capex_summary'!$M$9:$M$1048,$M52)</f>
        <v>0</v>
      </c>
      <c r="AG52" s="1013">
        <f>SUMIFS('6.9 Resilience'!AG$9:AG$1000,'6.9 Resilience'!$D$9:$D$1000,$D52,'6.9 Resilience'!$E$9:$E$1000,$E52,'6.9 Resilience'!$F$9:$F$1000,$F52,'6.9 Resilience'!$G$9:$G$1000,$G52,'6.9 Resilience'!$H$9:$H$1000,$H52,'6.9 Resilience'!$I$9:$I$1000,$I52,'6.9 Resilience'!$J$9:$J$1000,$J52,'6.9 Resilience'!$K$9:$K$1000,$K52,'6.9 Resilience'!$M$9:$M$1000,$M52)+SUMIFS('6.1 Capex_summary'!AG$9:AG$1048,'6.1 Capex_summary'!$D$9:$D$1048,$D52,'6.1 Capex_summary'!$E$9:$E$1048,$E52,'6.1 Capex_summary'!$F$9:$F$1048,$F52,'6.1 Capex_summary'!$G$9:$G$1048,$G52,'6.1 Capex_summary'!$H$9:$H$1048,$H52,'6.1 Capex_summary'!$I$9:$I$1048,$I52,'6.1 Capex_summary'!$K$9:$K$1048,$K52,'6.1 Capex_summary'!$M$9:$M$1048,$M52)</f>
        <v>0</v>
      </c>
      <c r="AH52" s="1013">
        <f>SUMIFS('6.9 Resilience'!AH$9:AH$1000,'6.9 Resilience'!$D$9:$D$1000,$D52,'6.9 Resilience'!$E$9:$E$1000,$E52,'6.9 Resilience'!$F$9:$F$1000,$F52,'6.9 Resilience'!$G$9:$G$1000,$G52,'6.9 Resilience'!$H$9:$H$1000,$H52,'6.9 Resilience'!$I$9:$I$1000,$I52,'6.9 Resilience'!$J$9:$J$1000,$J52,'6.9 Resilience'!$K$9:$K$1000,$K52,'6.9 Resilience'!$M$9:$M$1000,$M52)+SUMIFS('6.1 Capex_summary'!AH$9:AH$1048,'6.1 Capex_summary'!$D$9:$D$1048,$D52,'6.1 Capex_summary'!$E$9:$E$1048,$E52,'6.1 Capex_summary'!$F$9:$F$1048,$F52,'6.1 Capex_summary'!$G$9:$G$1048,$G52,'6.1 Capex_summary'!$H$9:$H$1048,$H52,'6.1 Capex_summary'!$I$9:$I$1048,$I52,'6.1 Capex_summary'!$K$9:$K$1048,$K52,'6.1 Capex_summary'!$M$9:$M$1048,$M52)</f>
        <v>0</v>
      </c>
      <c r="AI52" s="1013">
        <f>SUMIFS('6.9 Resilience'!AI$9:AI$1000,'6.9 Resilience'!$D$9:$D$1000,$D52,'6.9 Resilience'!$E$9:$E$1000,$E52,'6.9 Resilience'!$F$9:$F$1000,$F52,'6.9 Resilience'!$G$9:$G$1000,$G52,'6.9 Resilience'!$H$9:$H$1000,$H52,'6.9 Resilience'!$I$9:$I$1000,$I52,'6.9 Resilience'!$J$9:$J$1000,$J52,'6.9 Resilience'!$K$9:$K$1000,$K52,'6.9 Resilience'!$M$9:$M$1000,$M52)+SUMIFS('6.1 Capex_summary'!AI$9:AI$1048,'6.1 Capex_summary'!$D$9:$D$1048,$D52,'6.1 Capex_summary'!$E$9:$E$1048,$E52,'6.1 Capex_summary'!$F$9:$F$1048,$F52,'6.1 Capex_summary'!$G$9:$G$1048,$G52,'6.1 Capex_summary'!$H$9:$H$1048,$H52,'6.1 Capex_summary'!$I$9:$I$1048,$I52,'6.1 Capex_summary'!$K$9:$K$1048,$K52,'6.1 Capex_summary'!$M$9:$M$1048,$M52)</f>
        <v>0</v>
      </c>
      <c r="AJ52" s="960"/>
      <c r="AK52" s="49"/>
      <c r="AL52" s="49"/>
      <c r="AM52" s="49"/>
      <c r="AN52" s="49"/>
      <c r="AO52" s="49"/>
    </row>
    <row r="53" spans="1:41">
      <c r="C53" s="282" t="s">
        <v>1263</v>
      </c>
      <c r="D53" s="282" t="s">
        <v>269</v>
      </c>
      <c r="E53" s="282" t="s">
        <v>245</v>
      </c>
      <c r="F53" s="282" t="s">
        <v>270</v>
      </c>
      <c r="G53" s="282" t="s">
        <v>1591</v>
      </c>
      <c r="H53" s="282" t="s">
        <v>272</v>
      </c>
      <c r="I53" s="282" t="s">
        <v>1601</v>
      </c>
      <c r="J53" s="282" t="s">
        <v>109</v>
      </c>
      <c r="K53" s="282" t="s">
        <v>148</v>
      </c>
      <c r="L53" s="621"/>
      <c r="M53" s="282" t="s">
        <v>276</v>
      </c>
      <c r="N53" s="282"/>
      <c r="O53" s="621"/>
      <c r="P53" s="248" t="s">
        <v>348</v>
      </c>
      <c r="Q53" s="248"/>
      <c r="R53" s="282"/>
      <c r="S53" s="282"/>
      <c r="T53" s="282"/>
      <c r="U53" s="282"/>
      <c r="V53" s="282"/>
      <c r="W53" s="282"/>
      <c r="X53" s="282"/>
      <c r="Y53" s="282"/>
      <c r="Z53" s="282"/>
      <c r="AA53" s="282"/>
      <c r="AB53" s="282"/>
      <c r="AC53" s="282" t="s">
        <v>1336</v>
      </c>
      <c r="AD53" s="282"/>
      <c r="AE53" s="1013">
        <f>SUMIFS('6.9 Resilience'!AE$9:AE$1000,'6.9 Resilience'!$D$9:$D$1000,$D53,'6.9 Resilience'!$E$9:$E$1000,$E53,'6.9 Resilience'!$F$9:$F$1000,$F53,'6.9 Resilience'!$G$9:$G$1000,$G53,'6.9 Resilience'!$H$9:$H$1000,$H53,'6.9 Resilience'!$I$9:$I$1000,$I53,'6.9 Resilience'!$J$9:$J$1000,$J53,'6.9 Resilience'!$K$9:$K$1000,$K53,'6.9 Resilience'!$M$9:$M$1000,$M53)</f>
        <v>0</v>
      </c>
      <c r="AF53" s="1013">
        <f>SUMIFS('6.9 Resilience'!AF$9:AF$1000,'6.9 Resilience'!$D$9:$D$1000,$D53,'6.9 Resilience'!$E$9:$E$1000,$E53,'6.9 Resilience'!$F$9:$F$1000,$F53,'6.9 Resilience'!$G$9:$G$1000,$G53,'6.9 Resilience'!$H$9:$H$1000,$H53,'6.9 Resilience'!$I$9:$I$1000,$I53,'6.9 Resilience'!$J$9:$J$1000,$J53,'6.9 Resilience'!$K$9:$K$1000,$K53,'6.9 Resilience'!$M$9:$M$1000,$M53)</f>
        <v>0</v>
      </c>
      <c r="AG53" s="1013">
        <f>SUMIFS('6.9 Resilience'!AG$9:AG$1000,'6.9 Resilience'!$D$9:$D$1000,$D53,'6.9 Resilience'!$E$9:$E$1000,$E53,'6.9 Resilience'!$F$9:$F$1000,$F53,'6.9 Resilience'!$G$9:$G$1000,$G53,'6.9 Resilience'!$H$9:$H$1000,$H53,'6.9 Resilience'!$I$9:$I$1000,$I53,'6.9 Resilience'!$J$9:$J$1000,$J53,'6.9 Resilience'!$K$9:$K$1000,$K53,'6.9 Resilience'!$M$9:$M$1000,$M53)</f>
        <v>0</v>
      </c>
      <c r="AH53" s="1013">
        <f>SUMIFS('6.9 Resilience'!AH$9:AH$1000,'6.9 Resilience'!$D$9:$D$1000,$D53,'6.9 Resilience'!$E$9:$E$1000,$E53,'6.9 Resilience'!$F$9:$F$1000,$F53,'6.9 Resilience'!$G$9:$G$1000,$G53,'6.9 Resilience'!$H$9:$H$1000,$H53,'6.9 Resilience'!$I$9:$I$1000,$I53,'6.9 Resilience'!$J$9:$J$1000,$J53,'6.9 Resilience'!$K$9:$K$1000,$K53,'6.9 Resilience'!$M$9:$M$1000,$M53)</f>
        <v>0</v>
      </c>
      <c r="AI53" s="1013">
        <f>SUMIFS('6.9 Resilience'!AI$9:AI$1000,'6.9 Resilience'!$D$9:$D$1000,$D53,'6.9 Resilience'!$E$9:$E$1000,$E53,'6.9 Resilience'!$F$9:$F$1000,$F53,'6.9 Resilience'!$G$9:$G$1000,$G53,'6.9 Resilience'!$H$9:$H$1000,$H53,'6.9 Resilience'!$I$9:$I$1000,$I53,'6.9 Resilience'!$J$9:$J$1000,$J53,'6.9 Resilience'!$K$9:$K$1000,$K53,'6.9 Resilience'!$M$9:$M$1000,$M53)</f>
        <v>0</v>
      </c>
      <c r="AJ53" s="960"/>
      <c r="AK53" s="49"/>
      <c r="AL53" s="49"/>
      <c r="AM53" s="49"/>
      <c r="AN53" s="49"/>
      <c r="AO53" s="49"/>
    </row>
    <row r="54" spans="1:41">
      <c r="C54" s="282" t="s">
        <v>1263</v>
      </c>
      <c r="D54" s="282" t="s">
        <v>269</v>
      </c>
      <c r="E54" s="282" t="s">
        <v>293</v>
      </c>
      <c r="F54" s="282" t="s">
        <v>270</v>
      </c>
      <c r="G54" s="282" t="s">
        <v>1591</v>
      </c>
      <c r="H54" s="282" t="s">
        <v>272</v>
      </c>
      <c r="I54" s="282" t="s">
        <v>1601</v>
      </c>
      <c r="J54" s="282" t="s">
        <v>109</v>
      </c>
      <c r="K54" s="282" t="s">
        <v>148</v>
      </c>
      <c r="L54" s="621"/>
      <c r="M54" s="282" t="s">
        <v>300</v>
      </c>
      <c r="N54" s="282"/>
      <c r="O54" s="621" t="s">
        <v>388</v>
      </c>
      <c r="P54" s="248" t="s">
        <v>348</v>
      </c>
      <c r="Q54" s="248"/>
      <c r="R54" s="282"/>
      <c r="S54" s="282"/>
      <c r="T54" s="282"/>
      <c r="U54" s="282"/>
      <c r="V54" s="282"/>
      <c r="W54" s="282"/>
      <c r="X54" s="282"/>
      <c r="Y54" s="282"/>
      <c r="Z54" s="282"/>
      <c r="AA54" s="282"/>
      <c r="AB54" s="282"/>
      <c r="AC54" s="282" t="s">
        <v>1336</v>
      </c>
      <c r="AD54" s="282"/>
      <c r="AE54" s="1013">
        <f>SUMIFS('6.9 Resilience'!AE$9:AE$1000,'6.9 Resilience'!$D$9:$D$1000,$D54,'6.9 Resilience'!$E$9:$E$1000,$E54,'6.9 Resilience'!$F$9:$F$1000,$F54,'6.9 Resilience'!$G$9:$G$1000,$G54,'6.9 Resilience'!$H$9:$H$1000,$H54,'6.9 Resilience'!$I$9:$I$1000,$I54,'6.9 Resilience'!$J$9:$J$1000,$J54,'6.9 Resilience'!$K$9:$K$1000,$K54,'6.9 Resilience'!$M$9:$M$1000,$M54)+SUMIFS('6.1 Capex_summary'!AE$9:AE$1048,'6.1 Capex_summary'!$D$9:$D$1048,$D54,'6.1 Capex_summary'!$E$9:$E$1048,$E54,'6.1 Capex_summary'!$F$9:$F$1048,$F54,'6.1 Capex_summary'!$G$9:$G$1048,$G54,'6.1 Capex_summary'!$H$9:$H$1048,$H54,'6.1 Capex_summary'!$I$9:$I$1048,$I54,'6.1 Capex_summary'!$K$9:$K$1048,$K54,'6.1 Capex_summary'!$M$9:$M$1048,$M54)</f>
        <v>0</v>
      </c>
      <c r="AF54" s="1013">
        <f>SUMIFS('6.9 Resilience'!AF$9:AF$1000,'6.9 Resilience'!$D$9:$D$1000,$D54,'6.9 Resilience'!$E$9:$E$1000,$E54,'6.9 Resilience'!$F$9:$F$1000,$F54,'6.9 Resilience'!$G$9:$G$1000,$G54,'6.9 Resilience'!$H$9:$H$1000,$H54,'6.9 Resilience'!$I$9:$I$1000,$I54,'6.9 Resilience'!$J$9:$J$1000,$J54,'6.9 Resilience'!$K$9:$K$1000,$K54,'6.9 Resilience'!$M$9:$M$1000,$M54)+SUMIFS('6.1 Capex_summary'!AF$9:AF$1048,'6.1 Capex_summary'!$D$9:$D$1048,$D54,'6.1 Capex_summary'!$E$9:$E$1048,$E54,'6.1 Capex_summary'!$F$9:$F$1048,$F54,'6.1 Capex_summary'!$G$9:$G$1048,$G54,'6.1 Capex_summary'!$H$9:$H$1048,$H54,'6.1 Capex_summary'!$I$9:$I$1048,$I54,'6.1 Capex_summary'!$K$9:$K$1048,$K54,'6.1 Capex_summary'!$M$9:$M$1048,$M54)</f>
        <v>0</v>
      </c>
      <c r="AG54" s="1013">
        <f>SUMIFS('6.9 Resilience'!AG$9:AG$1000,'6.9 Resilience'!$D$9:$D$1000,$D54,'6.9 Resilience'!$E$9:$E$1000,$E54,'6.9 Resilience'!$F$9:$F$1000,$F54,'6.9 Resilience'!$G$9:$G$1000,$G54,'6.9 Resilience'!$H$9:$H$1000,$H54,'6.9 Resilience'!$I$9:$I$1000,$I54,'6.9 Resilience'!$J$9:$J$1000,$J54,'6.9 Resilience'!$K$9:$K$1000,$K54,'6.9 Resilience'!$M$9:$M$1000,$M54)+SUMIFS('6.1 Capex_summary'!AG$9:AG$1048,'6.1 Capex_summary'!$D$9:$D$1048,$D54,'6.1 Capex_summary'!$E$9:$E$1048,$E54,'6.1 Capex_summary'!$F$9:$F$1048,$F54,'6.1 Capex_summary'!$G$9:$G$1048,$G54,'6.1 Capex_summary'!$H$9:$H$1048,$H54,'6.1 Capex_summary'!$I$9:$I$1048,$I54,'6.1 Capex_summary'!$K$9:$K$1048,$K54,'6.1 Capex_summary'!$M$9:$M$1048,$M54)</f>
        <v>0</v>
      </c>
      <c r="AH54" s="1013">
        <f>SUMIFS('6.9 Resilience'!AH$9:AH$1000,'6.9 Resilience'!$D$9:$D$1000,$D54,'6.9 Resilience'!$E$9:$E$1000,$E54,'6.9 Resilience'!$F$9:$F$1000,$F54,'6.9 Resilience'!$G$9:$G$1000,$G54,'6.9 Resilience'!$H$9:$H$1000,$H54,'6.9 Resilience'!$I$9:$I$1000,$I54,'6.9 Resilience'!$J$9:$J$1000,$J54,'6.9 Resilience'!$K$9:$K$1000,$K54,'6.9 Resilience'!$M$9:$M$1000,$M54)+SUMIFS('6.1 Capex_summary'!AH$9:AH$1048,'6.1 Capex_summary'!$D$9:$D$1048,$D54,'6.1 Capex_summary'!$E$9:$E$1048,$E54,'6.1 Capex_summary'!$F$9:$F$1048,$F54,'6.1 Capex_summary'!$G$9:$G$1048,$G54,'6.1 Capex_summary'!$H$9:$H$1048,$H54,'6.1 Capex_summary'!$I$9:$I$1048,$I54,'6.1 Capex_summary'!$K$9:$K$1048,$K54,'6.1 Capex_summary'!$M$9:$M$1048,$M54)</f>
        <v>0</v>
      </c>
      <c r="AI54" s="1013">
        <f>SUMIFS('6.9 Resilience'!AI$9:AI$1000,'6.9 Resilience'!$D$9:$D$1000,$D54,'6.9 Resilience'!$E$9:$E$1000,$E54,'6.9 Resilience'!$F$9:$F$1000,$F54,'6.9 Resilience'!$G$9:$G$1000,$G54,'6.9 Resilience'!$H$9:$H$1000,$H54,'6.9 Resilience'!$I$9:$I$1000,$I54,'6.9 Resilience'!$J$9:$J$1000,$J54,'6.9 Resilience'!$K$9:$K$1000,$K54,'6.9 Resilience'!$M$9:$M$1000,$M54)+SUMIFS('6.1 Capex_summary'!AI$9:AI$1048,'6.1 Capex_summary'!$D$9:$D$1048,$D54,'6.1 Capex_summary'!$E$9:$E$1048,$E54,'6.1 Capex_summary'!$F$9:$F$1048,$F54,'6.1 Capex_summary'!$G$9:$G$1048,$G54,'6.1 Capex_summary'!$H$9:$H$1048,$H54,'6.1 Capex_summary'!$I$9:$I$1048,$I54,'6.1 Capex_summary'!$K$9:$K$1048,$K54,'6.1 Capex_summary'!$M$9:$M$1048,$M54)</f>
        <v>0</v>
      </c>
      <c r="AJ54" s="960"/>
      <c r="AK54" s="49"/>
      <c r="AL54" s="49"/>
      <c r="AM54" s="49"/>
      <c r="AN54" s="49"/>
      <c r="AO54" s="49"/>
    </row>
    <row r="55" spans="1:41">
      <c r="A55" s="62"/>
      <c r="B55" s="62"/>
      <c r="C55" s="282" t="s">
        <v>1590</v>
      </c>
      <c r="D55" s="282" t="s">
        <v>269</v>
      </c>
      <c r="E55" s="282" t="s">
        <v>245</v>
      </c>
      <c r="F55" s="282" t="s">
        <v>270</v>
      </c>
      <c r="G55" s="282" t="s">
        <v>1591</v>
      </c>
      <c r="H55" s="282" t="s">
        <v>272</v>
      </c>
      <c r="I55" s="282" t="s">
        <v>1592</v>
      </c>
      <c r="J55" s="282" t="s">
        <v>1602</v>
      </c>
      <c r="K55" s="282" t="s">
        <v>1603</v>
      </c>
      <c r="L55" s="621" t="s">
        <v>318</v>
      </c>
      <c r="M55" s="621" t="s">
        <v>318</v>
      </c>
      <c r="N55" s="282"/>
      <c r="O55" s="621" t="s">
        <v>318</v>
      </c>
      <c r="P55" s="282" t="s">
        <v>279</v>
      </c>
      <c r="Q55" s="282"/>
      <c r="R55" s="282"/>
      <c r="S55" s="282"/>
      <c r="T55" s="282"/>
      <c r="U55" s="282"/>
      <c r="V55" s="282"/>
      <c r="W55" s="282"/>
      <c r="X55" s="282"/>
      <c r="Y55" s="282"/>
      <c r="Z55" s="282"/>
      <c r="AA55" s="282"/>
      <c r="AB55" s="282"/>
      <c r="AC55" s="282" t="s">
        <v>1336</v>
      </c>
      <c r="AD55" s="282"/>
      <c r="AE55" s="1013">
        <f>SUMIFS('6.1 Capex_summary'!AE$9:AE$1048,'6.1 Capex_summary'!$D$9:$D$1048,$D55,'6.1 Capex_summary'!$E$9:$E$1048,$E55,'6.1 Capex_summary'!$F$9:$F$1048,$F55,'6.1 Capex_summary'!$G$9:$G$1048,$G55,'6.1 Capex_summary'!$H$9:$H$1048,$H55,'6.1 Capex_summary'!$K$9:$K$1048,$K55)</f>
        <v>0</v>
      </c>
      <c r="AF55" s="1013">
        <f>SUMIFS('6.1 Capex_summary'!AF$9:AF$1048,'6.1 Capex_summary'!$D$9:$D$1048,$D55,'6.1 Capex_summary'!$E$9:$E$1048,$E55,'6.1 Capex_summary'!$F$9:$F$1048,$F55,'6.1 Capex_summary'!$G$9:$G$1048,$G55,'6.1 Capex_summary'!$H$9:$H$1048,$H55,'6.1 Capex_summary'!$K$9:$K$1048,$K55)</f>
        <v>0</v>
      </c>
      <c r="AG55" s="1013">
        <f>SUMIFS('6.1 Capex_summary'!AG$9:AG$1048,'6.1 Capex_summary'!$D$9:$D$1048,$D55,'6.1 Capex_summary'!$E$9:$E$1048,$E55,'6.1 Capex_summary'!$F$9:$F$1048,$F55,'6.1 Capex_summary'!$G$9:$G$1048,$G55,'6.1 Capex_summary'!$H$9:$H$1048,$H55,'6.1 Capex_summary'!$K$9:$K$1048,$K55)</f>
        <v>0</v>
      </c>
      <c r="AH55" s="1013">
        <f>SUMIFS('6.1 Capex_summary'!AH$9:AH$1048,'6.1 Capex_summary'!$D$9:$D$1048,$D55,'6.1 Capex_summary'!$E$9:$E$1048,$E55,'6.1 Capex_summary'!$F$9:$F$1048,$F55,'6.1 Capex_summary'!$G$9:$G$1048,$G55,'6.1 Capex_summary'!$H$9:$H$1048,$H55,'6.1 Capex_summary'!$K$9:$K$1048,$K55)</f>
        <v>0</v>
      </c>
      <c r="AI55" s="1013">
        <f>SUMIFS('6.1 Capex_summary'!AI$9:AI$1048,'6.1 Capex_summary'!$D$9:$D$1048,$D55,'6.1 Capex_summary'!$E$9:$E$1048,$E55,'6.1 Capex_summary'!$F$9:$F$1048,$F55,'6.1 Capex_summary'!$G$9:$G$1048,$G55,'6.1 Capex_summary'!$H$9:$H$1048,$H55,'6.1 Capex_summary'!$K$9:$K$1048,$K55)</f>
        <v>0</v>
      </c>
      <c r="AJ55" s="60"/>
    </row>
    <row r="56" spans="1:41">
      <c r="C56" s="282" t="s">
        <v>1604</v>
      </c>
      <c r="D56" s="282" t="s">
        <v>269</v>
      </c>
      <c r="E56" s="282" t="s">
        <v>245</v>
      </c>
      <c r="F56" s="282" t="s">
        <v>270</v>
      </c>
      <c r="G56" s="282" t="s">
        <v>1591</v>
      </c>
      <c r="H56" s="282" t="s">
        <v>272</v>
      </c>
      <c r="I56" s="282" t="s">
        <v>309</v>
      </c>
      <c r="J56" s="282" t="s">
        <v>109</v>
      </c>
      <c r="K56" s="282" t="s">
        <v>394</v>
      </c>
      <c r="L56" s="621" t="s">
        <v>318</v>
      </c>
      <c r="M56" s="621" t="s">
        <v>318</v>
      </c>
      <c r="N56" s="282"/>
      <c r="O56" s="621" t="s">
        <v>318</v>
      </c>
      <c r="P56" s="248" t="s">
        <v>348</v>
      </c>
      <c r="Q56" s="248"/>
      <c r="R56" s="282"/>
      <c r="S56" s="282"/>
      <c r="T56" s="282"/>
      <c r="U56" s="282"/>
      <c r="V56" s="282"/>
      <c r="W56" s="282"/>
      <c r="X56" s="282"/>
      <c r="Y56" s="282"/>
      <c r="Z56" s="282"/>
      <c r="AA56" s="282"/>
      <c r="AB56" s="282"/>
      <c r="AC56" s="282" t="s">
        <v>1336</v>
      </c>
      <c r="AD56" s="282"/>
      <c r="AE56" s="1013">
        <f>SUMIFS('5.1 TO_Indirects'!AE$9:AE$994,'5.1 TO_Indirects'!$D$9:$D$994,$D56,'5.1 TO_Indirects'!$E$9:$E$994,$E56,'5.1 TO_Indirects'!$F$9:$F$994,$F56,'5.1 TO_Indirects'!$G$9:$G$994,$G56,'5.1 TO_Indirects'!$H$9:$H$994,$H56,'5.1 TO_Indirects'!$I$9:$I$994,$I56,'5.1 TO_Indirects'!$J$9:$J$994,$J56,'5.1 TO_Indirects'!$K$9:$K$994,$K56,'5.1 TO_Indirects'!$L$9:$L$994,$L56,'5.1 TO_Indirects'!$M$9:$M$994,$M56,'5.1 TO_Indirects'!$O$9:$O$994,$O56)</f>
        <v>0</v>
      </c>
      <c r="AF56" s="1013">
        <f>SUMIFS('5.1 TO_Indirects'!AF$9:AF$994,'5.1 TO_Indirects'!$D$9:$D$994,$D56,'5.1 TO_Indirects'!$E$9:$E$994,$E56,'5.1 TO_Indirects'!$F$9:$F$994,$F56,'5.1 TO_Indirects'!$G$9:$G$994,$G56,'5.1 TO_Indirects'!$H$9:$H$994,$H56,'5.1 TO_Indirects'!$I$9:$I$994,$I56,'5.1 TO_Indirects'!$J$9:$J$994,$J56,'5.1 TO_Indirects'!$K$9:$K$994,$K56,'5.1 TO_Indirects'!$L$9:$L$994,$L56,'5.1 TO_Indirects'!$M$9:$M$994,$M56,'5.1 TO_Indirects'!$O$9:$O$994,$O56)</f>
        <v>0</v>
      </c>
      <c r="AG56" s="1013">
        <f>SUMIFS('5.1 TO_Indirects'!AG$9:AG$994,'5.1 TO_Indirects'!$D$9:$D$994,$D56,'5.1 TO_Indirects'!$E$9:$E$994,$E56,'5.1 TO_Indirects'!$F$9:$F$994,$F56,'5.1 TO_Indirects'!$G$9:$G$994,$G56,'5.1 TO_Indirects'!$H$9:$H$994,$H56,'5.1 TO_Indirects'!$I$9:$I$994,$I56,'5.1 TO_Indirects'!$J$9:$J$994,$J56,'5.1 TO_Indirects'!$K$9:$K$994,$K56,'5.1 TO_Indirects'!$L$9:$L$994,$L56,'5.1 TO_Indirects'!$M$9:$M$994,$M56,'5.1 TO_Indirects'!$O$9:$O$994,$O56)</f>
        <v>0</v>
      </c>
      <c r="AH56" s="1013">
        <f>SUMIFS('5.1 TO_Indirects'!AH$9:AH$994,'5.1 TO_Indirects'!$D$9:$D$994,$D56,'5.1 TO_Indirects'!$E$9:$E$994,$E56,'5.1 TO_Indirects'!$F$9:$F$994,$F56,'5.1 TO_Indirects'!$G$9:$G$994,$G56,'5.1 TO_Indirects'!$H$9:$H$994,$H56,'5.1 TO_Indirects'!$I$9:$I$994,$I56,'5.1 TO_Indirects'!$J$9:$J$994,$J56,'5.1 TO_Indirects'!$K$9:$K$994,$K56,'5.1 TO_Indirects'!$L$9:$L$994,$L56,'5.1 TO_Indirects'!$M$9:$M$994,$M56,'5.1 TO_Indirects'!$O$9:$O$994,$O56)</f>
        <v>0</v>
      </c>
      <c r="AI56" s="1013">
        <f>SUMIFS('5.1 TO_Indirects'!AI$9:AI$994,'5.1 TO_Indirects'!$D$9:$D$994,$D56,'5.1 TO_Indirects'!$E$9:$E$994,$E56,'5.1 TO_Indirects'!$F$9:$F$994,$F56,'5.1 TO_Indirects'!$G$9:$G$994,$G56,'5.1 TO_Indirects'!$H$9:$H$994,$H56,'5.1 TO_Indirects'!$I$9:$I$994,$I56,'5.1 TO_Indirects'!$J$9:$J$994,$J56,'5.1 TO_Indirects'!$K$9:$K$994,$K56,'5.1 TO_Indirects'!$L$9:$L$994,$L56,'5.1 TO_Indirects'!$M$9:$M$994,$M56,'5.1 TO_Indirects'!$O$9:$O$994,$O56)</f>
        <v>0</v>
      </c>
      <c r="AL56" s="49"/>
      <c r="AM56" s="49"/>
      <c r="AN56" s="49"/>
      <c r="AO56" s="49"/>
    </row>
    <row r="57" spans="1:41">
      <c r="C57" s="282" t="s">
        <v>1604</v>
      </c>
      <c r="D57" s="282" t="s">
        <v>269</v>
      </c>
      <c r="E57" s="282" t="s">
        <v>245</v>
      </c>
      <c r="F57" s="282" t="s">
        <v>270</v>
      </c>
      <c r="G57" s="282" t="s">
        <v>1591</v>
      </c>
      <c r="H57" s="282" t="s">
        <v>272</v>
      </c>
      <c r="I57" s="282" t="s">
        <v>309</v>
      </c>
      <c r="J57" s="282" t="s">
        <v>109</v>
      </c>
      <c r="K57" s="282" t="s">
        <v>401</v>
      </c>
      <c r="L57" s="621" t="s">
        <v>318</v>
      </c>
      <c r="M57" s="621" t="s">
        <v>318</v>
      </c>
      <c r="N57" s="282"/>
      <c r="O57" s="621" t="s">
        <v>318</v>
      </c>
      <c r="P57" s="248" t="s">
        <v>348</v>
      </c>
      <c r="Q57" s="248"/>
      <c r="R57" s="282"/>
      <c r="S57" s="282"/>
      <c r="T57" s="282"/>
      <c r="U57" s="282"/>
      <c r="V57" s="282"/>
      <c r="W57" s="282"/>
      <c r="X57" s="282"/>
      <c r="Y57" s="282"/>
      <c r="Z57" s="282"/>
      <c r="AA57" s="282"/>
      <c r="AB57" s="282"/>
      <c r="AC57" s="282" t="s">
        <v>1336</v>
      </c>
      <c r="AD57" s="282"/>
      <c r="AE57" s="1013">
        <f>SUMIFS('5.1 TO_Indirects'!AE$9:AE$994,'5.1 TO_Indirects'!$D$9:$D$994,$D57,'5.1 TO_Indirects'!$E$9:$E$994,$E57,'5.1 TO_Indirects'!$F$9:$F$994,$F57,'5.1 TO_Indirects'!$G$9:$G$994,$G57,'5.1 TO_Indirects'!$H$9:$H$994,$H57,'5.1 TO_Indirects'!$I$9:$I$994,$I57,'5.1 TO_Indirects'!$J$9:$J$994,$J57,'5.1 TO_Indirects'!$K$9:$K$994,$K57,'5.1 TO_Indirects'!$L$9:$L$994,$L57,'5.1 TO_Indirects'!$M$9:$M$994,$M57,'5.1 TO_Indirects'!$O$9:$O$994,$O57)</f>
        <v>0</v>
      </c>
      <c r="AF57" s="1013">
        <f>SUMIFS('5.1 TO_Indirects'!AF$9:AF$994,'5.1 TO_Indirects'!$D$9:$D$994,$D57,'5.1 TO_Indirects'!$E$9:$E$994,$E57,'5.1 TO_Indirects'!$F$9:$F$994,$F57,'5.1 TO_Indirects'!$G$9:$G$994,$G57,'5.1 TO_Indirects'!$H$9:$H$994,$H57,'5.1 TO_Indirects'!$I$9:$I$994,$I57,'5.1 TO_Indirects'!$J$9:$J$994,$J57,'5.1 TO_Indirects'!$K$9:$K$994,$K57,'5.1 TO_Indirects'!$L$9:$L$994,$L57,'5.1 TO_Indirects'!$M$9:$M$994,$M57,'5.1 TO_Indirects'!$O$9:$O$994,$O57)</f>
        <v>0</v>
      </c>
      <c r="AG57" s="1013">
        <f>SUMIFS('5.1 TO_Indirects'!AG$9:AG$994,'5.1 TO_Indirects'!$D$9:$D$994,$D57,'5.1 TO_Indirects'!$E$9:$E$994,$E57,'5.1 TO_Indirects'!$F$9:$F$994,$F57,'5.1 TO_Indirects'!$G$9:$G$994,$G57,'5.1 TO_Indirects'!$H$9:$H$994,$H57,'5.1 TO_Indirects'!$I$9:$I$994,$I57,'5.1 TO_Indirects'!$J$9:$J$994,$J57,'5.1 TO_Indirects'!$K$9:$K$994,$K57,'5.1 TO_Indirects'!$L$9:$L$994,$L57,'5.1 TO_Indirects'!$M$9:$M$994,$M57,'5.1 TO_Indirects'!$O$9:$O$994,$O57)</f>
        <v>0</v>
      </c>
      <c r="AH57" s="1013">
        <f>SUMIFS('5.1 TO_Indirects'!AH$9:AH$994,'5.1 TO_Indirects'!$D$9:$D$994,$D57,'5.1 TO_Indirects'!$E$9:$E$994,$E57,'5.1 TO_Indirects'!$F$9:$F$994,$F57,'5.1 TO_Indirects'!$G$9:$G$994,$G57,'5.1 TO_Indirects'!$H$9:$H$994,$H57,'5.1 TO_Indirects'!$I$9:$I$994,$I57,'5.1 TO_Indirects'!$J$9:$J$994,$J57,'5.1 TO_Indirects'!$K$9:$K$994,$K57,'5.1 TO_Indirects'!$L$9:$L$994,$L57,'5.1 TO_Indirects'!$M$9:$M$994,$M57,'5.1 TO_Indirects'!$O$9:$O$994,$O57)</f>
        <v>0</v>
      </c>
      <c r="AI57" s="1013">
        <f>SUMIFS('5.1 TO_Indirects'!AI$9:AI$994,'5.1 TO_Indirects'!$D$9:$D$994,$D57,'5.1 TO_Indirects'!$E$9:$E$994,$E57,'5.1 TO_Indirects'!$F$9:$F$994,$F57,'5.1 TO_Indirects'!$G$9:$G$994,$G57,'5.1 TO_Indirects'!$H$9:$H$994,$H57,'5.1 TO_Indirects'!$I$9:$I$994,$I57,'5.1 TO_Indirects'!$J$9:$J$994,$J57,'5.1 TO_Indirects'!$K$9:$K$994,$K57,'5.1 TO_Indirects'!$L$9:$L$994,$L57,'5.1 TO_Indirects'!$M$9:$M$994,$M57,'5.1 TO_Indirects'!$O$9:$O$994,$O57)</f>
        <v>0</v>
      </c>
    </row>
    <row r="58" spans="1:41">
      <c r="C58" s="282" t="s">
        <v>1605</v>
      </c>
      <c r="D58" s="282" t="s">
        <v>269</v>
      </c>
      <c r="E58" s="282" t="s">
        <v>245</v>
      </c>
      <c r="F58" s="282" t="s">
        <v>270</v>
      </c>
      <c r="G58" s="282" t="s">
        <v>1591</v>
      </c>
      <c r="H58" s="282" t="s">
        <v>272</v>
      </c>
      <c r="I58" s="282" t="s">
        <v>309</v>
      </c>
      <c r="J58" s="282" t="s">
        <v>109</v>
      </c>
      <c r="K58" s="282" t="s">
        <v>408</v>
      </c>
      <c r="L58" s="282" t="s">
        <v>408</v>
      </c>
      <c r="M58" s="621" t="s">
        <v>318</v>
      </c>
      <c r="N58" s="282"/>
      <c r="O58" s="621" t="s">
        <v>318</v>
      </c>
      <c r="P58" s="248" t="s">
        <v>348</v>
      </c>
      <c r="Q58" s="248"/>
      <c r="R58" s="282"/>
      <c r="S58" s="282"/>
      <c r="T58" s="282"/>
      <c r="U58" s="282"/>
      <c r="V58" s="282"/>
      <c r="W58" s="282"/>
      <c r="X58" s="282"/>
      <c r="Y58" s="282"/>
      <c r="Z58" s="282"/>
      <c r="AA58" s="282"/>
      <c r="AB58" s="282"/>
      <c r="AC58" s="282" t="s">
        <v>1336</v>
      </c>
      <c r="AD58" s="282"/>
      <c r="AE58" s="1013">
        <f>SUMIFS('5.6 Quarry_Loss'!AE$9:AE$1004,'5.6 Quarry_Loss'!$D$9:$D$1004,$D58,'5.6 Quarry_Loss'!$E$9:$E$1004,$E58,'5.6 Quarry_Loss'!$F$9:$F$1004,$F58,'5.6 Quarry_Loss'!$G$9:$G$1004,$G58,'5.6 Quarry_Loss'!$H$9:$H$1004,$H58,'5.6 Quarry_Loss'!$I$9:$I$1004,$I58,'5.6 Quarry_Loss'!$J$9:$J$1004,$J58,'5.6 Quarry_Loss'!$K$9:$K$1004,$K58,'5.6 Quarry_Loss'!$L$9:$L$1004,$L58,'5.6 Quarry_Loss'!$M$9:$M$1004,$M58,'5.6 Quarry_Loss'!$O$9:$O$1004,$O58)</f>
        <v>0</v>
      </c>
      <c r="AF58" s="1013">
        <f>SUMIFS('5.6 Quarry_Loss'!AF$9:AF$1004,'5.6 Quarry_Loss'!$D$9:$D$1004,$D58,'5.6 Quarry_Loss'!$E$9:$E$1004,$E58,'5.6 Quarry_Loss'!$F$9:$F$1004,$F58,'5.6 Quarry_Loss'!$G$9:$G$1004,$G58,'5.6 Quarry_Loss'!$H$9:$H$1004,$H58,'5.6 Quarry_Loss'!$I$9:$I$1004,$I58,'5.6 Quarry_Loss'!$J$9:$J$1004,$J58,'5.6 Quarry_Loss'!$K$9:$K$1004,$K58,'5.6 Quarry_Loss'!$L$9:$L$1004,$L58,'5.6 Quarry_Loss'!$M$9:$M$1004,$M58,'5.6 Quarry_Loss'!$O$9:$O$1004,$O58)</f>
        <v>0</v>
      </c>
      <c r="AG58" s="1013">
        <f>SUMIFS('5.6 Quarry_Loss'!AG$9:AG$1004,'5.6 Quarry_Loss'!$D$9:$D$1004,$D58,'5.6 Quarry_Loss'!$E$9:$E$1004,$E58,'5.6 Quarry_Loss'!$F$9:$F$1004,$F58,'5.6 Quarry_Loss'!$G$9:$G$1004,$G58,'5.6 Quarry_Loss'!$H$9:$H$1004,$H58,'5.6 Quarry_Loss'!$I$9:$I$1004,$I58,'5.6 Quarry_Loss'!$J$9:$J$1004,$J58,'5.6 Quarry_Loss'!$K$9:$K$1004,$K58,'5.6 Quarry_Loss'!$L$9:$L$1004,$L58,'5.6 Quarry_Loss'!$M$9:$M$1004,$M58,'5.6 Quarry_Loss'!$O$9:$O$1004,$O58)</f>
        <v>0</v>
      </c>
      <c r="AH58" s="1013">
        <f>SUMIFS('5.6 Quarry_Loss'!AH$9:AH$1004,'5.6 Quarry_Loss'!$D$9:$D$1004,$D58,'5.6 Quarry_Loss'!$E$9:$E$1004,$E58,'5.6 Quarry_Loss'!$F$9:$F$1004,$F58,'5.6 Quarry_Loss'!$G$9:$G$1004,$G58,'5.6 Quarry_Loss'!$H$9:$H$1004,$H58,'5.6 Quarry_Loss'!$I$9:$I$1004,$I58,'5.6 Quarry_Loss'!$J$9:$J$1004,$J58,'5.6 Quarry_Loss'!$K$9:$K$1004,$K58,'5.6 Quarry_Loss'!$L$9:$L$1004,$L58,'5.6 Quarry_Loss'!$M$9:$M$1004,$M58,'5.6 Quarry_Loss'!$O$9:$O$1004,$O58)</f>
        <v>0</v>
      </c>
      <c r="AI58" s="1013">
        <f>SUMIFS('5.6 Quarry_Loss'!AI$9:AI$1004,'5.6 Quarry_Loss'!$D$9:$D$1004,$D58,'5.6 Quarry_Loss'!$E$9:$E$1004,$E58,'5.6 Quarry_Loss'!$F$9:$F$1004,$F58,'5.6 Quarry_Loss'!$G$9:$G$1004,$G58,'5.6 Quarry_Loss'!$H$9:$H$1004,$H58,'5.6 Quarry_Loss'!$I$9:$I$1004,$I58,'5.6 Quarry_Loss'!$J$9:$J$1004,$J58,'5.6 Quarry_Loss'!$K$9:$K$1004,$K58,'5.6 Quarry_Loss'!$L$9:$L$1004,$L58,'5.6 Quarry_Loss'!$M$9:$M$1004,$M58,'5.6 Quarry_Loss'!$O$9:$O$1004,$O58)</f>
        <v>0</v>
      </c>
    </row>
    <row r="59" spans="1:41">
      <c r="C59" s="282" t="s">
        <v>1604</v>
      </c>
      <c r="D59" s="282" t="s">
        <v>269</v>
      </c>
      <c r="E59" s="282" t="s">
        <v>245</v>
      </c>
      <c r="F59" s="282" t="s">
        <v>270</v>
      </c>
      <c r="G59" s="282" t="s">
        <v>1591</v>
      </c>
      <c r="H59" s="282" t="s">
        <v>272</v>
      </c>
      <c r="I59" s="282" t="s">
        <v>309</v>
      </c>
      <c r="J59" s="282" t="s">
        <v>109</v>
      </c>
      <c r="K59" s="282" t="s">
        <v>415</v>
      </c>
      <c r="L59" s="621" t="s">
        <v>318</v>
      </c>
      <c r="M59" s="621" t="s">
        <v>318</v>
      </c>
      <c r="N59" s="282"/>
      <c r="O59" s="621" t="s">
        <v>318</v>
      </c>
      <c r="P59" s="248" t="s">
        <v>348</v>
      </c>
      <c r="Q59" s="248"/>
      <c r="R59" s="282"/>
      <c r="S59" s="282"/>
      <c r="T59" s="282"/>
      <c r="U59" s="282"/>
      <c r="V59" s="282"/>
      <c r="W59" s="282"/>
      <c r="X59" s="282"/>
      <c r="Y59" s="282"/>
      <c r="Z59" s="282"/>
      <c r="AA59" s="282"/>
      <c r="AB59" s="282"/>
      <c r="AC59" s="282" t="s">
        <v>1336</v>
      </c>
      <c r="AD59" s="282"/>
      <c r="AE59" s="1013">
        <f>SUMIFS('5.1 TO_Indirects'!AE$9:AE$994,'5.1 TO_Indirects'!$D$9:$D$994,$D59,'5.1 TO_Indirects'!$E$9:$E$994,$E59,'5.1 TO_Indirects'!$F$9:$F$994,$F59,'5.1 TO_Indirects'!$G$9:$G$994,$G59,'5.1 TO_Indirects'!$H$9:$H$994,$H59,'5.1 TO_Indirects'!$I$9:$I$994,$I59,'5.1 TO_Indirects'!$J$9:$J$994,$J59,'5.1 TO_Indirects'!$K$9:$K$994,$K59,'5.1 TO_Indirects'!$L$9:$L$994,$L59,'5.1 TO_Indirects'!$M$9:$M$994,$M59,'5.1 TO_Indirects'!$O$9:$O$994,$O59)</f>
        <v>0</v>
      </c>
      <c r="AF59" s="1013">
        <f>SUMIFS('5.1 TO_Indirects'!AF$9:AF$994,'5.1 TO_Indirects'!$D$9:$D$994,$D59,'5.1 TO_Indirects'!$E$9:$E$994,$E59,'5.1 TO_Indirects'!$F$9:$F$994,$F59,'5.1 TO_Indirects'!$G$9:$G$994,$G59,'5.1 TO_Indirects'!$H$9:$H$994,$H59,'5.1 TO_Indirects'!$I$9:$I$994,$I59,'5.1 TO_Indirects'!$J$9:$J$994,$J59,'5.1 TO_Indirects'!$K$9:$K$994,$K59,'5.1 TO_Indirects'!$L$9:$L$994,$L59,'5.1 TO_Indirects'!$M$9:$M$994,$M59,'5.1 TO_Indirects'!$O$9:$O$994,$O59)</f>
        <v>0</v>
      </c>
      <c r="AG59" s="1013">
        <f>SUMIFS('5.1 TO_Indirects'!AG$9:AG$994,'5.1 TO_Indirects'!$D$9:$D$994,$D59,'5.1 TO_Indirects'!$E$9:$E$994,$E59,'5.1 TO_Indirects'!$F$9:$F$994,$F59,'5.1 TO_Indirects'!$G$9:$G$994,$G59,'5.1 TO_Indirects'!$H$9:$H$994,$H59,'5.1 TO_Indirects'!$I$9:$I$994,$I59,'5.1 TO_Indirects'!$J$9:$J$994,$J59,'5.1 TO_Indirects'!$K$9:$K$994,$K59,'5.1 TO_Indirects'!$L$9:$L$994,$L59,'5.1 TO_Indirects'!$M$9:$M$994,$M59,'5.1 TO_Indirects'!$O$9:$O$994,$O59)</f>
        <v>0</v>
      </c>
      <c r="AH59" s="1013">
        <f>SUMIFS('5.1 TO_Indirects'!AH$9:AH$994,'5.1 TO_Indirects'!$D$9:$D$994,$D59,'5.1 TO_Indirects'!$E$9:$E$994,$E59,'5.1 TO_Indirects'!$F$9:$F$994,$F59,'5.1 TO_Indirects'!$G$9:$G$994,$G59,'5.1 TO_Indirects'!$H$9:$H$994,$H59,'5.1 TO_Indirects'!$I$9:$I$994,$I59,'5.1 TO_Indirects'!$J$9:$J$994,$J59,'5.1 TO_Indirects'!$K$9:$K$994,$K59,'5.1 TO_Indirects'!$L$9:$L$994,$L59,'5.1 TO_Indirects'!$M$9:$M$994,$M59,'5.1 TO_Indirects'!$O$9:$O$994,$O59)</f>
        <v>0</v>
      </c>
      <c r="AI59" s="1013">
        <f>SUMIFS('5.1 TO_Indirects'!AI$9:AI$994,'5.1 TO_Indirects'!$D$9:$D$994,$D59,'5.1 TO_Indirects'!$E$9:$E$994,$E59,'5.1 TO_Indirects'!$F$9:$F$994,$F59,'5.1 TO_Indirects'!$G$9:$G$994,$G59,'5.1 TO_Indirects'!$H$9:$H$994,$H59,'5.1 TO_Indirects'!$I$9:$I$994,$I59,'5.1 TO_Indirects'!$J$9:$J$994,$J59,'5.1 TO_Indirects'!$K$9:$K$994,$K59,'5.1 TO_Indirects'!$L$9:$L$994,$L59,'5.1 TO_Indirects'!$M$9:$M$994,$M59,'5.1 TO_Indirects'!$O$9:$O$994,$O59)</f>
        <v>0</v>
      </c>
    </row>
    <row r="60" spans="1:41">
      <c r="C60" s="282" t="s">
        <v>1606</v>
      </c>
      <c r="D60" s="282" t="s">
        <v>269</v>
      </c>
      <c r="E60" s="282" t="s">
        <v>245</v>
      </c>
      <c r="F60" s="282" t="s">
        <v>270</v>
      </c>
      <c r="G60" s="282" t="s">
        <v>1591</v>
      </c>
      <c r="H60" s="282" t="s">
        <v>272</v>
      </c>
      <c r="I60" s="282" t="s">
        <v>343</v>
      </c>
      <c r="J60" s="282" t="s">
        <v>109</v>
      </c>
      <c r="K60" s="282" t="s">
        <v>1607</v>
      </c>
      <c r="L60" s="282" t="s">
        <v>476</v>
      </c>
      <c r="M60" s="621" t="s">
        <v>318</v>
      </c>
      <c r="N60" s="282"/>
      <c r="O60" s="621" t="s">
        <v>318</v>
      </c>
      <c r="P60" s="248" t="s">
        <v>360</v>
      </c>
      <c r="Q60" s="248"/>
      <c r="R60" s="282"/>
      <c r="S60" s="282"/>
      <c r="T60" s="282"/>
      <c r="U60" s="282"/>
      <c r="V60" s="282"/>
      <c r="W60" s="282"/>
      <c r="X60" s="282"/>
      <c r="Y60" s="282"/>
      <c r="Z60" s="282"/>
      <c r="AA60" s="282"/>
      <c r="AB60" s="282"/>
      <c r="AC60" s="282" t="s">
        <v>1336</v>
      </c>
      <c r="AD60" s="282"/>
      <c r="AE60" s="1013">
        <f>SUMIFS('5.3 TO_Direct_Opex'!AE$9:AE$1027,'5.3 TO_Direct_Opex'!$D$9:$D$1027,$D60,'5.3 TO_Direct_Opex'!$E$9:$E$1027,$E60,'5.3 TO_Direct_Opex'!$F$9:$F$1027,$F60,'5.3 TO_Direct_Opex'!$G$9:$G$1027,$G60,'5.3 TO_Direct_Opex'!$H$9:$H$1027,$H60,'5.3 TO_Direct_Opex'!$I$9:$I$1027,$I60,'5.3 TO_Direct_Opex'!$J$9:$J$1027,$J60,'5.3 TO_Direct_Opex'!$K$9:$K$1027,$K60,'5.3 TO_Direct_Opex'!$L$9:$L$1027,$L60,'5.3 TO_Direct_Opex'!$M$9:$M$1027,$M60,'5.3 TO_Direct_Opex'!$O$9:$O$1027,$O60)</f>
        <v>0</v>
      </c>
      <c r="AF60" s="1013">
        <f>SUMIFS('5.3 TO_Direct_Opex'!AF$9:AF$1027,'5.3 TO_Direct_Opex'!$D$9:$D$1027,$D60,'5.3 TO_Direct_Opex'!$E$9:$E$1027,$E60,'5.3 TO_Direct_Opex'!$F$9:$F$1027,$F60,'5.3 TO_Direct_Opex'!$G$9:$G$1027,$G60,'5.3 TO_Direct_Opex'!$H$9:$H$1027,$H60,'5.3 TO_Direct_Opex'!$I$9:$I$1027,$I60,'5.3 TO_Direct_Opex'!$J$9:$J$1027,$J60,'5.3 TO_Direct_Opex'!$K$9:$K$1027,$K60,'5.3 TO_Direct_Opex'!$L$9:$L$1027,$L60,'5.3 TO_Direct_Opex'!$M$9:$M$1027,$M60,'5.3 TO_Direct_Opex'!$O$9:$O$1027,$O60)</f>
        <v>0</v>
      </c>
      <c r="AG60" s="1013">
        <f>SUMIFS('5.3 TO_Direct_Opex'!AG$9:AG$1027,'5.3 TO_Direct_Opex'!$D$9:$D$1027,$D60,'5.3 TO_Direct_Opex'!$E$9:$E$1027,$E60,'5.3 TO_Direct_Opex'!$F$9:$F$1027,$F60,'5.3 TO_Direct_Opex'!$G$9:$G$1027,$G60,'5.3 TO_Direct_Opex'!$H$9:$H$1027,$H60,'5.3 TO_Direct_Opex'!$I$9:$I$1027,$I60,'5.3 TO_Direct_Opex'!$J$9:$J$1027,$J60,'5.3 TO_Direct_Opex'!$K$9:$K$1027,$K60,'5.3 TO_Direct_Opex'!$L$9:$L$1027,$L60,'5.3 TO_Direct_Opex'!$M$9:$M$1027,$M60,'5.3 TO_Direct_Opex'!$O$9:$O$1027,$O60)</f>
        <v>0</v>
      </c>
      <c r="AH60" s="1013">
        <f>SUMIFS('5.3 TO_Direct_Opex'!AH$9:AH$1027,'5.3 TO_Direct_Opex'!$D$9:$D$1027,$D60,'5.3 TO_Direct_Opex'!$E$9:$E$1027,$E60,'5.3 TO_Direct_Opex'!$F$9:$F$1027,$F60,'5.3 TO_Direct_Opex'!$G$9:$G$1027,$G60,'5.3 TO_Direct_Opex'!$H$9:$H$1027,$H60,'5.3 TO_Direct_Opex'!$I$9:$I$1027,$I60,'5.3 TO_Direct_Opex'!$J$9:$J$1027,$J60,'5.3 TO_Direct_Opex'!$K$9:$K$1027,$K60,'5.3 TO_Direct_Opex'!$L$9:$L$1027,$L60,'5.3 TO_Direct_Opex'!$M$9:$M$1027,$M60,'5.3 TO_Direct_Opex'!$O$9:$O$1027,$O60)</f>
        <v>0</v>
      </c>
      <c r="AI60" s="1013">
        <f>SUMIFS('5.3 TO_Direct_Opex'!AI$9:AI$1027,'5.3 TO_Direct_Opex'!$D$9:$D$1027,$D60,'5.3 TO_Direct_Opex'!$E$9:$E$1027,$E60,'5.3 TO_Direct_Opex'!$F$9:$F$1027,$F60,'5.3 TO_Direct_Opex'!$G$9:$G$1027,$G60,'5.3 TO_Direct_Opex'!$H$9:$H$1027,$H60,'5.3 TO_Direct_Opex'!$I$9:$I$1027,$I60,'5.3 TO_Direct_Opex'!$J$9:$J$1027,$J60,'5.3 TO_Direct_Opex'!$K$9:$K$1027,$K60,'5.3 TO_Direct_Opex'!$L$9:$L$1027,$L60,'5.3 TO_Direct_Opex'!$M$9:$M$1027,$M60,'5.3 TO_Direct_Opex'!$O$9:$O$1027,$O60)</f>
        <v>0</v>
      </c>
    </row>
    <row r="61" spans="1:41">
      <c r="C61" s="282" t="s">
        <v>1606</v>
      </c>
      <c r="D61" s="282" t="s">
        <v>269</v>
      </c>
      <c r="E61" s="282" t="s">
        <v>245</v>
      </c>
      <c r="F61" s="282" t="s">
        <v>270</v>
      </c>
      <c r="G61" s="282" t="s">
        <v>1591</v>
      </c>
      <c r="H61" s="282" t="s">
        <v>272</v>
      </c>
      <c r="I61" s="282" t="s">
        <v>343</v>
      </c>
      <c r="J61" s="282" t="s">
        <v>109</v>
      </c>
      <c r="K61" s="282" t="s">
        <v>1607</v>
      </c>
      <c r="L61" s="282" t="s">
        <v>480</v>
      </c>
      <c r="M61" s="621" t="s">
        <v>318</v>
      </c>
      <c r="N61" s="282"/>
      <c r="O61" s="621" t="s">
        <v>318</v>
      </c>
      <c r="P61" s="248" t="s">
        <v>360</v>
      </c>
      <c r="Q61" s="248"/>
      <c r="R61" s="282"/>
      <c r="S61" s="282"/>
      <c r="T61" s="282"/>
      <c r="U61" s="282"/>
      <c r="V61" s="282"/>
      <c r="W61" s="282"/>
      <c r="X61" s="282"/>
      <c r="Y61" s="282"/>
      <c r="Z61" s="282"/>
      <c r="AA61" s="282"/>
      <c r="AB61" s="282"/>
      <c r="AC61" s="282" t="s">
        <v>1336</v>
      </c>
      <c r="AD61" s="282"/>
      <c r="AE61" s="1013">
        <f>SUMIFS('5.3 TO_Direct_Opex'!AE$9:AE$1027,'5.3 TO_Direct_Opex'!$D$9:$D$1027,$D61,'5.3 TO_Direct_Opex'!$E$9:$E$1027,$E61,'5.3 TO_Direct_Opex'!$F$9:$F$1027,$F61,'5.3 TO_Direct_Opex'!$G$9:$G$1027,$G61,'5.3 TO_Direct_Opex'!$H$9:$H$1027,$H61,'5.3 TO_Direct_Opex'!$I$9:$I$1027,$I61,'5.3 TO_Direct_Opex'!$J$9:$J$1027,$J61,'5.3 TO_Direct_Opex'!$K$9:$K$1027,$K61,'5.3 TO_Direct_Opex'!$L$9:$L$1027,$L61,'5.3 TO_Direct_Opex'!$M$9:$M$1027,$M61,'5.3 TO_Direct_Opex'!$O$9:$O$1027,$O61)</f>
        <v>0</v>
      </c>
      <c r="AF61" s="1013">
        <f>SUMIFS('5.3 TO_Direct_Opex'!AF$9:AF$1027,'5.3 TO_Direct_Opex'!$D$9:$D$1027,$D61,'5.3 TO_Direct_Opex'!$E$9:$E$1027,$E61,'5.3 TO_Direct_Opex'!$F$9:$F$1027,$F61,'5.3 TO_Direct_Opex'!$G$9:$G$1027,$G61,'5.3 TO_Direct_Opex'!$H$9:$H$1027,$H61,'5.3 TO_Direct_Opex'!$I$9:$I$1027,$I61,'5.3 TO_Direct_Opex'!$J$9:$J$1027,$J61,'5.3 TO_Direct_Opex'!$K$9:$K$1027,$K61,'5.3 TO_Direct_Opex'!$L$9:$L$1027,$L61,'5.3 TO_Direct_Opex'!$M$9:$M$1027,$M61,'5.3 TO_Direct_Opex'!$O$9:$O$1027,$O61)</f>
        <v>0</v>
      </c>
      <c r="AG61" s="1013">
        <f>SUMIFS('5.3 TO_Direct_Opex'!AG$9:AG$1027,'5.3 TO_Direct_Opex'!$D$9:$D$1027,$D61,'5.3 TO_Direct_Opex'!$E$9:$E$1027,$E61,'5.3 TO_Direct_Opex'!$F$9:$F$1027,$F61,'5.3 TO_Direct_Opex'!$G$9:$G$1027,$G61,'5.3 TO_Direct_Opex'!$H$9:$H$1027,$H61,'5.3 TO_Direct_Opex'!$I$9:$I$1027,$I61,'5.3 TO_Direct_Opex'!$J$9:$J$1027,$J61,'5.3 TO_Direct_Opex'!$K$9:$K$1027,$K61,'5.3 TO_Direct_Opex'!$L$9:$L$1027,$L61,'5.3 TO_Direct_Opex'!$M$9:$M$1027,$M61,'5.3 TO_Direct_Opex'!$O$9:$O$1027,$O61)</f>
        <v>0</v>
      </c>
      <c r="AH61" s="1013">
        <f>SUMIFS('5.3 TO_Direct_Opex'!AH$9:AH$1027,'5.3 TO_Direct_Opex'!$D$9:$D$1027,$D61,'5.3 TO_Direct_Opex'!$E$9:$E$1027,$E61,'5.3 TO_Direct_Opex'!$F$9:$F$1027,$F61,'5.3 TO_Direct_Opex'!$G$9:$G$1027,$G61,'5.3 TO_Direct_Opex'!$H$9:$H$1027,$H61,'5.3 TO_Direct_Opex'!$I$9:$I$1027,$I61,'5.3 TO_Direct_Opex'!$J$9:$J$1027,$J61,'5.3 TO_Direct_Opex'!$K$9:$K$1027,$K61,'5.3 TO_Direct_Opex'!$L$9:$L$1027,$L61,'5.3 TO_Direct_Opex'!$M$9:$M$1027,$M61,'5.3 TO_Direct_Opex'!$O$9:$O$1027,$O61)</f>
        <v>0</v>
      </c>
      <c r="AI61" s="1013">
        <f>SUMIFS('5.3 TO_Direct_Opex'!AI$9:AI$1027,'5.3 TO_Direct_Opex'!$D$9:$D$1027,$D61,'5.3 TO_Direct_Opex'!$E$9:$E$1027,$E61,'5.3 TO_Direct_Opex'!$F$9:$F$1027,$F61,'5.3 TO_Direct_Opex'!$G$9:$G$1027,$G61,'5.3 TO_Direct_Opex'!$H$9:$H$1027,$H61,'5.3 TO_Direct_Opex'!$I$9:$I$1027,$I61,'5.3 TO_Direct_Opex'!$J$9:$J$1027,$J61,'5.3 TO_Direct_Opex'!$K$9:$K$1027,$K61,'5.3 TO_Direct_Opex'!$L$9:$L$1027,$L61,'5.3 TO_Direct_Opex'!$M$9:$M$1027,$M61,'5.3 TO_Direct_Opex'!$O$9:$O$1027,$O61)</f>
        <v>0</v>
      </c>
    </row>
    <row r="62" spans="1:41">
      <c r="C62" s="282" t="s">
        <v>1606</v>
      </c>
      <c r="D62" s="282" t="s">
        <v>269</v>
      </c>
      <c r="E62" s="282" t="s">
        <v>245</v>
      </c>
      <c r="F62" s="282" t="s">
        <v>270</v>
      </c>
      <c r="G62" s="282" t="s">
        <v>1591</v>
      </c>
      <c r="H62" s="282" t="s">
        <v>272</v>
      </c>
      <c r="I62" s="282" t="s">
        <v>343</v>
      </c>
      <c r="J62" s="282" t="s">
        <v>109</v>
      </c>
      <c r="K62" s="282" t="s">
        <v>1607</v>
      </c>
      <c r="L62" s="282" t="s">
        <v>484</v>
      </c>
      <c r="M62" s="621" t="s">
        <v>318</v>
      </c>
      <c r="N62" s="282"/>
      <c r="O62" s="621" t="s">
        <v>318</v>
      </c>
      <c r="P62" s="248" t="s">
        <v>360</v>
      </c>
      <c r="Q62" s="248"/>
      <c r="R62" s="282"/>
      <c r="S62" s="282"/>
      <c r="T62" s="282"/>
      <c r="U62" s="282"/>
      <c r="V62" s="282"/>
      <c r="W62" s="282"/>
      <c r="X62" s="282"/>
      <c r="Y62" s="282"/>
      <c r="Z62" s="282"/>
      <c r="AA62" s="282"/>
      <c r="AB62" s="282"/>
      <c r="AC62" s="282" t="s">
        <v>1336</v>
      </c>
      <c r="AD62" s="282"/>
      <c r="AE62" s="1013">
        <f>SUMIFS('5.3 TO_Direct_Opex'!AE$9:AE$1027,'5.3 TO_Direct_Opex'!$D$9:$D$1027,$D62,'5.3 TO_Direct_Opex'!$E$9:$E$1027,$E62,'5.3 TO_Direct_Opex'!$F$9:$F$1027,$F62,'5.3 TO_Direct_Opex'!$G$9:$G$1027,$G62,'5.3 TO_Direct_Opex'!$H$9:$H$1027,$H62,'5.3 TO_Direct_Opex'!$I$9:$I$1027,$I62,'5.3 TO_Direct_Opex'!$J$9:$J$1027,$J62,'5.3 TO_Direct_Opex'!$K$9:$K$1027,$K62,'5.3 TO_Direct_Opex'!$L$9:$L$1027,$L62,'5.3 TO_Direct_Opex'!$M$9:$M$1027,$M62,'5.3 TO_Direct_Opex'!$O$9:$O$1027,$O62)</f>
        <v>0</v>
      </c>
      <c r="AF62" s="1013">
        <f>SUMIFS('5.3 TO_Direct_Opex'!AF$9:AF$1027,'5.3 TO_Direct_Opex'!$D$9:$D$1027,$D62,'5.3 TO_Direct_Opex'!$E$9:$E$1027,$E62,'5.3 TO_Direct_Opex'!$F$9:$F$1027,$F62,'5.3 TO_Direct_Opex'!$G$9:$G$1027,$G62,'5.3 TO_Direct_Opex'!$H$9:$H$1027,$H62,'5.3 TO_Direct_Opex'!$I$9:$I$1027,$I62,'5.3 TO_Direct_Opex'!$J$9:$J$1027,$J62,'5.3 TO_Direct_Opex'!$K$9:$K$1027,$K62,'5.3 TO_Direct_Opex'!$L$9:$L$1027,$L62,'5.3 TO_Direct_Opex'!$M$9:$M$1027,$M62,'5.3 TO_Direct_Opex'!$O$9:$O$1027,$O62)</f>
        <v>0</v>
      </c>
      <c r="AG62" s="1013">
        <f>SUMIFS('5.3 TO_Direct_Opex'!AG$9:AG$1027,'5.3 TO_Direct_Opex'!$D$9:$D$1027,$D62,'5.3 TO_Direct_Opex'!$E$9:$E$1027,$E62,'5.3 TO_Direct_Opex'!$F$9:$F$1027,$F62,'5.3 TO_Direct_Opex'!$G$9:$G$1027,$G62,'5.3 TO_Direct_Opex'!$H$9:$H$1027,$H62,'5.3 TO_Direct_Opex'!$I$9:$I$1027,$I62,'5.3 TO_Direct_Opex'!$J$9:$J$1027,$J62,'5.3 TO_Direct_Opex'!$K$9:$K$1027,$K62,'5.3 TO_Direct_Opex'!$L$9:$L$1027,$L62,'5.3 TO_Direct_Opex'!$M$9:$M$1027,$M62,'5.3 TO_Direct_Opex'!$O$9:$O$1027,$O62)</f>
        <v>0</v>
      </c>
      <c r="AH62" s="1013">
        <f>SUMIFS('5.3 TO_Direct_Opex'!AH$9:AH$1027,'5.3 TO_Direct_Opex'!$D$9:$D$1027,$D62,'5.3 TO_Direct_Opex'!$E$9:$E$1027,$E62,'5.3 TO_Direct_Opex'!$F$9:$F$1027,$F62,'5.3 TO_Direct_Opex'!$G$9:$G$1027,$G62,'5.3 TO_Direct_Opex'!$H$9:$H$1027,$H62,'5.3 TO_Direct_Opex'!$I$9:$I$1027,$I62,'5.3 TO_Direct_Opex'!$J$9:$J$1027,$J62,'5.3 TO_Direct_Opex'!$K$9:$K$1027,$K62,'5.3 TO_Direct_Opex'!$L$9:$L$1027,$L62,'5.3 TO_Direct_Opex'!$M$9:$M$1027,$M62,'5.3 TO_Direct_Opex'!$O$9:$O$1027,$O62)</f>
        <v>0</v>
      </c>
      <c r="AI62" s="1013">
        <f>SUMIFS('5.3 TO_Direct_Opex'!AI$9:AI$1027,'5.3 TO_Direct_Opex'!$D$9:$D$1027,$D62,'5.3 TO_Direct_Opex'!$E$9:$E$1027,$E62,'5.3 TO_Direct_Opex'!$F$9:$F$1027,$F62,'5.3 TO_Direct_Opex'!$G$9:$G$1027,$G62,'5.3 TO_Direct_Opex'!$H$9:$H$1027,$H62,'5.3 TO_Direct_Opex'!$I$9:$I$1027,$I62,'5.3 TO_Direct_Opex'!$J$9:$J$1027,$J62,'5.3 TO_Direct_Opex'!$K$9:$K$1027,$K62,'5.3 TO_Direct_Opex'!$L$9:$L$1027,$L62,'5.3 TO_Direct_Opex'!$M$9:$M$1027,$M62,'5.3 TO_Direct_Opex'!$O$9:$O$1027,$O62)</f>
        <v>0</v>
      </c>
    </row>
    <row r="63" spans="1:41">
      <c r="C63" s="282" t="s">
        <v>1608</v>
      </c>
      <c r="D63" s="282" t="s">
        <v>269</v>
      </c>
      <c r="E63" s="282" t="s">
        <v>245</v>
      </c>
      <c r="F63" s="282" t="s">
        <v>270</v>
      </c>
      <c r="G63" s="282" t="s">
        <v>1591</v>
      </c>
      <c r="H63" s="282" t="s">
        <v>272</v>
      </c>
      <c r="I63" s="282" t="s">
        <v>343</v>
      </c>
      <c r="J63" s="282" t="s">
        <v>109</v>
      </c>
      <c r="K63" s="282" t="s">
        <v>1607</v>
      </c>
      <c r="L63" s="282" t="s">
        <v>489</v>
      </c>
      <c r="M63" s="621" t="s">
        <v>318</v>
      </c>
      <c r="N63" s="282"/>
      <c r="O63" s="621" t="s">
        <v>318</v>
      </c>
      <c r="P63" s="248" t="s">
        <v>360</v>
      </c>
      <c r="Q63" s="248"/>
      <c r="R63" s="282"/>
      <c r="S63" s="282"/>
      <c r="T63" s="282"/>
      <c r="U63" s="282"/>
      <c r="V63" s="282"/>
      <c r="W63" s="282"/>
      <c r="X63" s="282"/>
      <c r="Y63" s="282"/>
      <c r="Z63" s="282"/>
      <c r="AA63" s="282"/>
      <c r="AB63" s="282"/>
      <c r="AC63" s="282" t="s">
        <v>1336</v>
      </c>
      <c r="AD63" s="282"/>
      <c r="AE63" s="1013">
        <f>SUMIFS('5.7 PSUP_Opex'!AE$9:AE$999,'5.7 PSUP_Opex'!$D$9:$D$999,$D63,'5.7 PSUP_Opex'!$E$9:$E$999,$E63,'5.7 PSUP_Opex'!$F$9:$F$999,$F63,'5.7 PSUP_Opex'!$G$9:$G$999,$G63,'5.7 PSUP_Opex'!$H$9:$H$999,$H63,'5.7 PSUP_Opex'!$I$9:$I$999,$I63,'5.7 PSUP_Opex'!$J$9:$J$999,$J63,'5.7 PSUP_Opex'!$K$9:$K$999,$K63,'5.7 PSUP_Opex'!$L$9:$L$999,$L63,'5.7 PSUP_Opex'!$M$9:$M$999,$M63,'5.7 PSUP_Opex'!$O$9:$O$999,$O63)</f>
        <v>0</v>
      </c>
      <c r="AF63" s="1013">
        <f>SUMIFS('5.7 PSUP_Opex'!AF$9:AF$999,'5.7 PSUP_Opex'!$D$9:$D$999,$D63,'5.7 PSUP_Opex'!$E$9:$E$999,$E63,'5.7 PSUP_Opex'!$F$9:$F$999,$F63,'5.7 PSUP_Opex'!$G$9:$G$999,$G63,'5.7 PSUP_Opex'!$H$9:$H$999,$H63,'5.7 PSUP_Opex'!$I$9:$I$999,$I63,'5.7 PSUP_Opex'!$J$9:$J$999,$J63,'5.7 PSUP_Opex'!$K$9:$K$999,$K63,'5.7 PSUP_Opex'!$L$9:$L$999,$L63,'5.7 PSUP_Opex'!$M$9:$M$999,$M63,'5.7 PSUP_Opex'!$O$9:$O$999,$O63)</f>
        <v>0</v>
      </c>
      <c r="AG63" s="1013">
        <f>SUMIFS('5.7 PSUP_Opex'!AG$9:AG$999,'5.7 PSUP_Opex'!$D$9:$D$999,$D63,'5.7 PSUP_Opex'!$E$9:$E$999,$E63,'5.7 PSUP_Opex'!$F$9:$F$999,$F63,'5.7 PSUP_Opex'!$G$9:$G$999,$G63,'5.7 PSUP_Opex'!$H$9:$H$999,$H63,'5.7 PSUP_Opex'!$I$9:$I$999,$I63,'5.7 PSUP_Opex'!$J$9:$J$999,$J63,'5.7 PSUP_Opex'!$K$9:$K$999,$K63,'5.7 PSUP_Opex'!$L$9:$L$999,$L63,'5.7 PSUP_Opex'!$M$9:$M$999,$M63,'5.7 PSUP_Opex'!$O$9:$O$999,$O63)</f>
        <v>0</v>
      </c>
      <c r="AH63" s="1013">
        <f>SUMIFS('5.7 PSUP_Opex'!AH$9:AH$999,'5.7 PSUP_Opex'!$D$9:$D$999,$D63,'5.7 PSUP_Opex'!$E$9:$E$999,$E63,'5.7 PSUP_Opex'!$F$9:$F$999,$F63,'5.7 PSUP_Opex'!$G$9:$G$999,$G63,'5.7 PSUP_Opex'!$H$9:$H$999,$H63,'5.7 PSUP_Opex'!$I$9:$I$999,$I63,'5.7 PSUP_Opex'!$J$9:$J$999,$J63,'5.7 PSUP_Opex'!$K$9:$K$999,$K63,'5.7 PSUP_Opex'!$L$9:$L$999,$L63,'5.7 PSUP_Opex'!$M$9:$M$999,$M63,'5.7 PSUP_Opex'!$O$9:$O$999,$O63)</f>
        <v>0</v>
      </c>
      <c r="AI63" s="1013">
        <f>SUMIFS('5.7 PSUP_Opex'!AI$9:AI$999,'5.7 PSUP_Opex'!$D$9:$D$999,$D63,'5.7 PSUP_Opex'!$E$9:$E$999,$E63,'5.7 PSUP_Opex'!$F$9:$F$999,$F63,'5.7 PSUP_Opex'!$G$9:$G$999,$G63,'5.7 PSUP_Opex'!$H$9:$H$999,$H63,'5.7 PSUP_Opex'!$I$9:$I$999,$I63,'5.7 PSUP_Opex'!$J$9:$J$999,$J63,'5.7 PSUP_Opex'!$K$9:$K$999,$K63,'5.7 PSUP_Opex'!$L$9:$L$999,$L63,'5.7 PSUP_Opex'!$M$9:$M$999,$M63,'5.7 PSUP_Opex'!$O$9:$O$999,$O63)</f>
        <v>0</v>
      </c>
    </row>
    <row r="64" spans="1:41">
      <c r="C64" s="282" t="s">
        <v>1609</v>
      </c>
      <c r="D64" s="282" t="s">
        <v>269</v>
      </c>
      <c r="E64" s="282" t="s">
        <v>293</v>
      </c>
      <c r="F64" s="282" t="s">
        <v>270</v>
      </c>
      <c r="G64" s="282" t="s">
        <v>1591</v>
      </c>
      <c r="H64" s="282" t="s">
        <v>272</v>
      </c>
      <c r="I64" s="282" t="s">
        <v>1592</v>
      </c>
      <c r="J64" s="282" t="s">
        <v>130</v>
      </c>
      <c r="K64" s="282" t="s">
        <v>1610</v>
      </c>
      <c r="L64" s="282" t="s">
        <v>1611</v>
      </c>
      <c r="M64" s="282" t="s">
        <v>300</v>
      </c>
      <c r="N64" s="282"/>
      <c r="O64" s="621" t="s">
        <v>318</v>
      </c>
      <c r="P64" s="282" t="s">
        <v>279</v>
      </c>
      <c r="Q64" s="282"/>
      <c r="R64" s="282"/>
      <c r="S64" s="282"/>
      <c r="T64" s="282"/>
      <c r="U64" s="282"/>
      <c r="V64" s="282"/>
      <c r="W64" s="282"/>
      <c r="X64" s="282"/>
      <c r="Y64" s="282"/>
      <c r="Z64" s="282"/>
      <c r="AA64" s="282"/>
      <c r="AB64" s="282"/>
      <c r="AC64" s="282" t="s">
        <v>1336</v>
      </c>
      <c r="AD64" s="282"/>
      <c r="AE64" s="1013">
        <f>SUMIFS('8.11 Net_Zero'!AE$9:AE$1036,'8.11 Net_Zero'!$D$9:$D$1036,$D64,'8.11 Net_Zero'!$E$9:$E$1036,$E64,'8.11 Net_Zero'!$F$9:$F$1036,$F64,'8.11 Net_Zero'!$G$9:$G$1036,$G64,'8.11 Net_Zero'!$H$9:$H$1036,$H64,'8.11 Net_Zero'!$I$9:$I$1036,$I64,'8.11 Net_Zero'!$J$9:$J$1036,$J64,'8.11 Net_Zero'!$K$9:$K$1036,$K64,'8.11 Net_Zero'!$L$9:$L$1036,$L64,'8.11 Net_Zero'!$M$9:$M$1036,$M64,'8.11 Net_Zero'!$O$9:$O$1036,$O64)</f>
        <v>0</v>
      </c>
      <c r="AF64" s="1013">
        <f>SUMIFS('8.11 Net_Zero'!AF$9:AF$1036,'8.11 Net_Zero'!$D$9:$D$1036,$D64,'8.11 Net_Zero'!$E$9:$E$1036,$E64,'8.11 Net_Zero'!$F$9:$F$1036,$F64,'8.11 Net_Zero'!$G$9:$G$1036,$G64,'8.11 Net_Zero'!$H$9:$H$1036,$H64,'8.11 Net_Zero'!$I$9:$I$1036,$I64,'8.11 Net_Zero'!$J$9:$J$1036,$J64,'8.11 Net_Zero'!$K$9:$K$1036,$K64,'8.11 Net_Zero'!$L$9:$L$1036,$L64,'8.11 Net_Zero'!$M$9:$M$1036,$M64,'8.11 Net_Zero'!$O$9:$O$1036,$O64)</f>
        <v>0</v>
      </c>
      <c r="AG64" s="1013">
        <f>SUMIFS('8.11 Net_Zero'!AG$9:AG$1036,'8.11 Net_Zero'!$D$9:$D$1036,$D64,'8.11 Net_Zero'!$E$9:$E$1036,$E64,'8.11 Net_Zero'!$F$9:$F$1036,$F64,'8.11 Net_Zero'!$G$9:$G$1036,$G64,'8.11 Net_Zero'!$H$9:$H$1036,$H64,'8.11 Net_Zero'!$I$9:$I$1036,$I64,'8.11 Net_Zero'!$J$9:$J$1036,$J64,'8.11 Net_Zero'!$K$9:$K$1036,$K64,'8.11 Net_Zero'!$L$9:$L$1036,$L64,'8.11 Net_Zero'!$M$9:$M$1036,$M64,'8.11 Net_Zero'!$O$9:$O$1036,$O64)</f>
        <v>0</v>
      </c>
      <c r="AH64" s="1013">
        <f>SUMIFS('8.11 Net_Zero'!AH$9:AH$1036,'8.11 Net_Zero'!$D$9:$D$1036,$D64,'8.11 Net_Zero'!$E$9:$E$1036,$E64,'8.11 Net_Zero'!$F$9:$F$1036,$F64,'8.11 Net_Zero'!$G$9:$G$1036,$G64,'8.11 Net_Zero'!$H$9:$H$1036,$H64,'8.11 Net_Zero'!$I$9:$I$1036,$I64,'8.11 Net_Zero'!$J$9:$J$1036,$J64,'8.11 Net_Zero'!$K$9:$K$1036,$K64,'8.11 Net_Zero'!$L$9:$L$1036,$L64,'8.11 Net_Zero'!$M$9:$M$1036,$M64,'8.11 Net_Zero'!$O$9:$O$1036,$O64)</f>
        <v>0</v>
      </c>
      <c r="AI64" s="1013">
        <f>SUMIFS('8.11 Net_Zero'!AI$9:AI$1036,'8.11 Net_Zero'!$D$9:$D$1036,$D64,'8.11 Net_Zero'!$E$9:$E$1036,$E64,'8.11 Net_Zero'!$F$9:$F$1036,$F64,'8.11 Net_Zero'!$G$9:$G$1036,$G64,'8.11 Net_Zero'!$H$9:$H$1036,$H64,'8.11 Net_Zero'!$I$9:$I$1036,$I64,'8.11 Net_Zero'!$J$9:$J$1036,$J64,'8.11 Net_Zero'!$K$9:$K$1036,$K64,'8.11 Net_Zero'!$L$9:$L$1036,$L64,'8.11 Net_Zero'!$M$9:$M$1036,$M64,'8.11 Net_Zero'!$O$9:$O$1036,$O64)</f>
        <v>0</v>
      </c>
    </row>
    <row r="65" spans="1:37">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row>
    <row r="66" spans="1:37" s="1" customFormat="1">
      <c r="A66" s="42"/>
      <c r="B66" s="48" t="s">
        <v>1612</v>
      </c>
    </row>
    <row r="67" spans="1:37">
      <c r="C67" s="282"/>
      <c r="D67" s="282"/>
      <c r="E67" s="282"/>
      <c r="F67" s="282"/>
      <c r="G67" s="282"/>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row>
    <row r="68" spans="1:37">
      <c r="C68" s="282"/>
      <c r="D68" s="282" t="s">
        <v>269</v>
      </c>
      <c r="E68" s="282" t="s">
        <v>245</v>
      </c>
      <c r="F68" s="282" t="s">
        <v>294</v>
      </c>
      <c r="G68" s="282" t="s">
        <v>1591</v>
      </c>
      <c r="H68" s="282" t="s">
        <v>272</v>
      </c>
      <c r="I68" s="282" t="s">
        <v>273</v>
      </c>
      <c r="J68" s="282" t="s">
        <v>130</v>
      </c>
      <c r="K68" s="282" t="s">
        <v>274</v>
      </c>
      <c r="L68" s="621" t="s">
        <v>318</v>
      </c>
      <c r="M68" s="621" t="s">
        <v>318</v>
      </c>
      <c r="N68" s="282"/>
      <c r="O68" s="621" t="s">
        <v>318</v>
      </c>
      <c r="P68" s="282" t="s">
        <v>370</v>
      </c>
      <c r="Q68" s="282"/>
      <c r="R68" s="282"/>
      <c r="S68" s="282"/>
      <c r="T68" s="282"/>
      <c r="U68" s="282"/>
      <c r="V68" s="282"/>
      <c r="W68" s="282"/>
      <c r="X68" s="282"/>
      <c r="Y68" s="282"/>
      <c r="Z68" s="282"/>
      <c r="AA68" s="282"/>
      <c r="AB68" s="282"/>
      <c r="AC68" s="282" t="s">
        <v>1336</v>
      </c>
      <c r="AD68" s="282"/>
      <c r="AE68" s="1013">
        <f>SUMIFS('6.1 Capex_summary'!AE$9:AE$1048,'6.1 Capex_summary'!$D$9:$D$1048,$D68,'6.1 Capex_summary'!$E$9:$E$1048,$E68,'6.1 Capex_summary'!$F$9:$F$1048,$F68,'6.1 Capex_summary'!$G$9:$G$1048,$G68,'6.1 Capex_summary'!$H$9:$H$1048,$H68,'6.1 Capex_summary'!$I$9:$I$1048,$I68,'6.1 Capex_summary'!$J$9:$J$1048,$J68,'6.1 Capex_summary'!$K$9:$K$1048,$K68,'6.1 Capex_summary'!$L$9:$L$1048,$L68,'6.1 Capex_summary'!$M$9:$M$1048,$M68,'6.1 Capex_summary'!$O$9:$O$1048,$O68)</f>
        <v>0</v>
      </c>
      <c r="AF68" s="1013">
        <f>SUMIFS('6.1 Capex_summary'!AF$9:AF$1048,'6.1 Capex_summary'!$D$9:$D$1048,$D68,'6.1 Capex_summary'!$E$9:$E$1048,$E68,'6.1 Capex_summary'!$F$9:$F$1048,$F68,'6.1 Capex_summary'!$G$9:$G$1048,$G68,'6.1 Capex_summary'!$H$9:$H$1048,$H68,'6.1 Capex_summary'!$I$9:$I$1048,$I68,'6.1 Capex_summary'!$J$9:$J$1048,$J68,'6.1 Capex_summary'!$K$9:$K$1048,$K68,'6.1 Capex_summary'!$L$9:$L$1048,$L68,'6.1 Capex_summary'!$M$9:$M$1048,$M68,'6.1 Capex_summary'!$O$9:$O$1048,$O68)</f>
        <v>0</v>
      </c>
      <c r="AG68" s="1013">
        <f>SUMIFS('6.1 Capex_summary'!AG$9:AG$1048,'6.1 Capex_summary'!$D$9:$D$1048,$D68,'6.1 Capex_summary'!$E$9:$E$1048,$E68,'6.1 Capex_summary'!$F$9:$F$1048,$F68,'6.1 Capex_summary'!$G$9:$G$1048,$G68,'6.1 Capex_summary'!$H$9:$H$1048,$H68,'6.1 Capex_summary'!$I$9:$I$1048,$I68,'6.1 Capex_summary'!$J$9:$J$1048,$J68,'6.1 Capex_summary'!$K$9:$K$1048,$K68,'6.1 Capex_summary'!$L$9:$L$1048,$L68,'6.1 Capex_summary'!$M$9:$M$1048,$M68,'6.1 Capex_summary'!$O$9:$O$1048,$O68)</f>
        <v>0</v>
      </c>
      <c r="AH68" s="1013">
        <f>SUMIFS('6.1 Capex_summary'!AH$9:AH$1048,'6.1 Capex_summary'!$D$9:$D$1048,$D68,'6.1 Capex_summary'!$E$9:$E$1048,$E68,'6.1 Capex_summary'!$F$9:$F$1048,$F68,'6.1 Capex_summary'!$G$9:$G$1048,$G68,'6.1 Capex_summary'!$H$9:$H$1048,$H68,'6.1 Capex_summary'!$I$9:$I$1048,$I68,'6.1 Capex_summary'!$J$9:$J$1048,$J68,'6.1 Capex_summary'!$K$9:$K$1048,$K68,'6.1 Capex_summary'!$L$9:$L$1048,$L68,'6.1 Capex_summary'!$M$9:$M$1048,$M68,'6.1 Capex_summary'!$O$9:$O$1048,$O68)</f>
        <v>0</v>
      </c>
      <c r="AI68" s="1013">
        <f>SUMIFS('6.1 Capex_summary'!AI$9:AI$1048,'6.1 Capex_summary'!$D$9:$D$1048,$D68,'6.1 Capex_summary'!$E$9:$E$1048,$E68,'6.1 Capex_summary'!$F$9:$F$1048,$F68,'6.1 Capex_summary'!$G$9:$G$1048,$G68,'6.1 Capex_summary'!$H$9:$H$1048,$H68,'6.1 Capex_summary'!$I$9:$I$1048,$I68,'6.1 Capex_summary'!$J$9:$J$1048,$J68,'6.1 Capex_summary'!$K$9:$K$1048,$K68,'6.1 Capex_summary'!$L$9:$L$1048,$L68,'6.1 Capex_summary'!$M$9:$M$1048,$M68,'6.1 Capex_summary'!$O$9:$O$1048,$O68)</f>
        <v>0</v>
      </c>
    </row>
    <row r="69" spans="1:37">
      <c r="C69" s="282"/>
      <c r="D69" s="282" t="s">
        <v>269</v>
      </c>
      <c r="E69" s="282" t="s">
        <v>245</v>
      </c>
      <c r="F69" s="282" t="s">
        <v>294</v>
      </c>
      <c r="G69" s="282" t="s">
        <v>1591</v>
      </c>
      <c r="H69" s="282" t="s">
        <v>272</v>
      </c>
      <c r="I69" s="282" t="s">
        <v>273</v>
      </c>
      <c r="J69" s="282" t="s">
        <v>130</v>
      </c>
      <c r="K69" s="282" t="s">
        <v>298</v>
      </c>
      <c r="L69" s="621" t="s">
        <v>318</v>
      </c>
      <c r="M69" s="621" t="s">
        <v>318</v>
      </c>
      <c r="N69" s="282"/>
      <c r="O69" s="621" t="s">
        <v>318</v>
      </c>
      <c r="P69" s="282" t="s">
        <v>370</v>
      </c>
      <c r="Q69" s="282"/>
      <c r="R69" s="282"/>
      <c r="S69" s="282"/>
      <c r="T69" s="282"/>
      <c r="U69" s="282"/>
      <c r="V69" s="282"/>
      <c r="W69" s="282"/>
      <c r="X69" s="282"/>
      <c r="Y69" s="282"/>
      <c r="Z69" s="282"/>
      <c r="AA69" s="282"/>
      <c r="AB69" s="282"/>
      <c r="AC69" s="282" t="s">
        <v>1336</v>
      </c>
      <c r="AD69" s="282"/>
      <c r="AE69" s="1013">
        <f>SUMIFS('6.1 Capex_summary'!AE$9:AE$1048,'6.1 Capex_summary'!$D$9:$D$1048,$D69,'6.1 Capex_summary'!$E$9:$E$1048,$E69,'6.1 Capex_summary'!$F$9:$F$1048,$F69,'6.1 Capex_summary'!$G$9:$G$1048,$G69,'6.1 Capex_summary'!$H$9:$H$1048,$H69,'6.1 Capex_summary'!$I$9:$I$1048,$I69,'6.1 Capex_summary'!$J$9:$J$1048,$J69,'6.1 Capex_summary'!$K$9:$K$1048,$K69,'6.1 Capex_summary'!$L$9:$L$1048,$L69,'6.1 Capex_summary'!$M$9:$M$1048,$M69,'6.1 Capex_summary'!$O$9:$O$1048,$O69)</f>
        <v>0</v>
      </c>
      <c r="AF69" s="1013">
        <f>SUMIFS('6.1 Capex_summary'!AF$9:AF$1048,'6.1 Capex_summary'!$D$9:$D$1048,$D69,'6.1 Capex_summary'!$E$9:$E$1048,$E69,'6.1 Capex_summary'!$F$9:$F$1048,$F69,'6.1 Capex_summary'!$G$9:$G$1048,$G69,'6.1 Capex_summary'!$H$9:$H$1048,$H69,'6.1 Capex_summary'!$I$9:$I$1048,$I69,'6.1 Capex_summary'!$J$9:$J$1048,$J69,'6.1 Capex_summary'!$K$9:$K$1048,$K69,'6.1 Capex_summary'!$L$9:$L$1048,$L69,'6.1 Capex_summary'!$M$9:$M$1048,$M69,'6.1 Capex_summary'!$O$9:$O$1048,$O69)</f>
        <v>0</v>
      </c>
      <c r="AG69" s="1013">
        <f>SUMIFS('6.1 Capex_summary'!AG$9:AG$1048,'6.1 Capex_summary'!$D$9:$D$1048,$D69,'6.1 Capex_summary'!$E$9:$E$1048,$E69,'6.1 Capex_summary'!$F$9:$F$1048,$F69,'6.1 Capex_summary'!$G$9:$G$1048,$G69,'6.1 Capex_summary'!$H$9:$H$1048,$H69,'6.1 Capex_summary'!$I$9:$I$1048,$I69,'6.1 Capex_summary'!$J$9:$J$1048,$J69,'6.1 Capex_summary'!$K$9:$K$1048,$K69,'6.1 Capex_summary'!$L$9:$L$1048,$L69,'6.1 Capex_summary'!$M$9:$M$1048,$M69,'6.1 Capex_summary'!$O$9:$O$1048,$O69)</f>
        <v>0</v>
      </c>
      <c r="AH69" s="1013">
        <f>SUMIFS('6.1 Capex_summary'!AH$9:AH$1048,'6.1 Capex_summary'!$D$9:$D$1048,$D69,'6.1 Capex_summary'!$E$9:$E$1048,$E69,'6.1 Capex_summary'!$F$9:$F$1048,$F69,'6.1 Capex_summary'!$G$9:$G$1048,$G69,'6.1 Capex_summary'!$H$9:$H$1048,$H69,'6.1 Capex_summary'!$I$9:$I$1048,$I69,'6.1 Capex_summary'!$J$9:$J$1048,$J69,'6.1 Capex_summary'!$K$9:$K$1048,$K69,'6.1 Capex_summary'!$L$9:$L$1048,$L69,'6.1 Capex_summary'!$M$9:$M$1048,$M69,'6.1 Capex_summary'!$O$9:$O$1048,$O69)</f>
        <v>0</v>
      </c>
      <c r="AI69" s="1013">
        <f>SUMIFS('6.1 Capex_summary'!AI$9:AI$1048,'6.1 Capex_summary'!$D$9:$D$1048,$D69,'6.1 Capex_summary'!$E$9:$E$1048,$E69,'6.1 Capex_summary'!$F$9:$F$1048,$F69,'6.1 Capex_summary'!$G$9:$G$1048,$G69,'6.1 Capex_summary'!$H$9:$H$1048,$H69,'6.1 Capex_summary'!$I$9:$I$1048,$I69,'6.1 Capex_summary'!$J$9:$J$1048,$J69,'6.1 Capex_summary'!$K$9:$K$1048,$K69,'6.1 Capex_summary'!$L$9:$L$1048,$L69,'6.1 Capex_summary'!$M$9:$M$1048,$M69,'6.1 Capex_summary'!$O$9:$O$1048,$O69)</f>
        <v>0</v>
      </c>
    </row>
    <row r="70" spans="1:37">
      <c r="C70" s="282"/>
      <c r="D70" s="282" t="s">
        <v>269</v>
      </c>
      <c r="E70" s="282" t="s">
        <v>245</v>
      </c>
      <c r="F70" s="282" t="s">
        <v>294</v>
      </c>
      <c r="G70" s="282" t="s">
        <v>1591</v>
      </c>
      <c r="H70" s="282" t="s">
        <v>272</v>
      </c>
      <c r="I70" s="282" t="s">
        <v>1613</v>
      </c>
      <c r="J70" s="282" t="s">
        <v>130</v>
      </c>
      <c r="K70" s="282" t="s">
        <v>1614</v>
      </c>
      <c r="L70" s="282" t="s">
        <v>345</v>
      </c>
      <c r="M70" s="282" t="s">
        <v>276</v>
      </c>
      <c r="N70" s="282"/>
      <c r="O70" s="621" t="s">
        <v>1615</v>
      </c>
      <c r="P70" s="248" t="s">
        <v>381</v>
      </c>
      <c r="Q70" s="248"/>
      <c r="R70" s="282"/>
      <c r="S70" s="282"/>
      <c r="T70" s="282"/>
      <c r="U70" s="282"/>
      <c r="V70" s="282"/>
      <c r="W70" s="282"/>
      <c r="X70" s="282"/>
      <c r="Y70" s="282"/>
      <c r="Z70" s="282"/>
      <c r="AA70" s="282"/>
      <c r="AB70" s="282"/>
      <c r="AC70" s="282" t="s">
        <v>1336</v>
      </c>
      <c r="AD70" s="282"/>
      <c r="AE70" s="1013">
        <f>SUMIFS('6.1 Capex_summary'!AE$9:AE$1048,'6.1 Capex_summary'!$D$9:$D$1048,$D70,'6.1 Capex_summary'!$E$9:$E$1048,$E70,'6.1 Capex_summary'!$F$9:$F$1048,$F70,'6.1 Capex_summary'!$G$9:$G$1048,$G70,'6.1 Capex_summary'!$H$9:$H$1048,$H70,'6.1 Capex_summary'!$I$9:$I$1048,$I70,'6.1 Capex_summary'!$J$9:$J$1048,$J70,'6.1 Capex_summary'!$K$9:$K$1048,$K70,'6.1 Capex_summary'!$L$9:$L$1048,$L70,'6.1 Capex_summary'!$M$9:$M$1048,$M70,'6.1 Capex_summary'!$O$9:$O$1048,$O70)</f>
        <v>0</v>
      </c>
      <c r="AF70" s="1013">
        <f>SUMIFS('6.1 Capex_summary'!AF$9:AF$1048,'6.1 Capex_summary'!$D$9:$D$1048,$D70,'6.1 Capex_summary'!$E$9:$E$1048,$E70,'6.1 Capex_summary'!$F$9:$F$1048,$F70,'6.1 Capex_summary'!$G$9:$G$1048,$G70,'6.1 Capex_summary'!$H$9:$H$1048,$H70,'6.1 Capex_summary'!$I$9:$I$1048,$I70,'6.1 Capex_summary'!$J$9:$J$1048,$J70,'6.1 Capex_summary'!$K$9:$K$1048,$K70,'6.1 Capex_summary'!$L$9:$L$1048,$L70,'6.1 Capex_summary'!$M$9:$M$1048,$M70,'6.1 Capex_summary'!$O$9:$O$1048,$O70)</f>
        <v>0</v>
      </c>
      <c r="AG70" s="1013">
        <f>SUMIFS('6.1 Capex_summary'!AG$9:AG$1048,'6.1 Capex_summary'!$D$9:$D$1048,$D70,'6.1 Capex_summary'!$E$9:$E$1048,$E70,'6.1 Capex_summary'!$F$9:$F$1048,$F70,'6.1 Capex_summary'!$G$9:$G$1048,$G70,'6.1 Capex_summary'!$H$9:$H$1048,$H70,'6.1 Capex_summary'!$I$9:$I$1048,$I70,'6.1 Capex_summary'!$J$9:$J$1048,$J70,'6.1 Capex_summary'!$K$9:$K$1048,$K70,'6.1 Capex_summary'!$L$9:$L$1048,$L70,'6.1 Capex_summary'!$M$9:$M$1048,$M70,'6.1 Capex_summary'!$O$9:$O$1048,$O70)</f>
        <v>0</v>
      </c>
      <c r="AH70" s="1013">
        <f>SUMIFS('6.1 Capex_summary'!AH$9:AH$1048,'6.1 Capex_summary'!$D$9:$D$1048,$D70,'6.1 Capex_summary'!$E$9:$E$1048,$E70,'6.1 Capex_summary'!$F$9:$F$1048,$F70,'6.1 Capex_summary'!$G$9:$G$1048,$G70,'6.1 Capex_summary'!$H$9:$H$1048,$H70,'6.1 Capex_summary'!$I$9:$I$1048,$I70,'6.1 Capex_summary'!$J$9:$J$1048,$J70,'6.1 Capex_summary'!$K$9:$K$1048,$K70,'6.1 Capex_summary'!$L$9:$L$1048,$L70,'6.1 Capex_summary'!$M$9:$M$1048,$M70,'6.1 Capex_summary'!$O$9:$O$1048,$O70)</f>
        <v>0</v>
      </c>
      <c r="AI70" s="1013">
        <f>SUMIFS('6.1 Capex_summary'!AI$9:AI$1048,'6.1 Capex_summary'!$D$9:$D$1048,$D70,'6.1 Capex_summary'!$E$9:$E$1048,$E70,'6.1 Capex_summary'!$F$9:$F$1048,$F70,'6.1 Capex_summary'!$G$9:$G$1048,$G70,'6.1 Capex_summary'!$H$9:$H$1048,$H70,'6.1 Capex_summary'!$I$9:$I$1048,$I70,'6.1 Capex_summary'!$J$9:$J$1048,$J70,'6.1 Capex_summary'!$K$9:$K$1048,$K70,'6.1 Capex_summary'!$L$9:$L$1048,$L70,'6.1 Capex_summary'!$M$9:$M$1048,$M70,'6.1 Capex_summary'!$O$9:$O$1048,$O70)</f>
        <v>0</v>
      </c>
    </row>
    <row r="71" spans="1:37">
      <c r="C71" s="282"/>
      <c r="D71" s="282" t="s">
        <v>269</v>
      </c>
      <c r="E71" s="282" t="s">
        <v>245</v>
      </c>
      <c r="F71" s="282" t="s">
        <v>294</v>
      </c>
      <c r="G71" s="282" t="s">
        <v>1591</v>
      </c>
      <c r="H71" s="282" t="s">
        <v>272</v>
      </c>
      <c r="I71" s="282" t="s">
        <v>1613</v>
      </c>
      <c r="J71" s="282" t="s">
        <v>130</v>
      </c>
      <c r="K71" s="282" t="s">
        <v>1614</v>
      </c>
      <c r="L71" s="282" t="s">
        <v>367</v>
      </c>
      <c r="M71" s="282" t="s">
        <v>276</v>
      </c>
      <c r="N71" s="282"/>
      <c r="O71" s="621" t="s">
        <v>1615</v>
      </c>
      <c r="P71" s="248" t="s">
        <v>381</v>
      </c>
      <c r="Q71" s="248"/>
      <c r="R71" s="282"/>
      <c r="S71" s="282"/>
      <c r="T71" s="282"/>
      <c r="U71" s="282"/>
      <c r="V71" s="282"/>
      <c r="W71" s="282"/>
      <c r="X71" s="282"/>
      <c r="Y71" s="282"/>
      <c r="Z71" s="282"/>
      <c r="AA71" s="282"/>
      <c r="AB71" s="282"/>
      <c r="AC71" s="282" t="s">
        <v>1336</v>
      </c>
      <c r="AD71" s="282"/>
      <c r="AE71" s="1013">
        <f>SUMIFS('6.1 Capex_summary'!AE$9:AE$1048,'6.1 Capex_summary'!$D$9:$D$1048,$D71,'6.1 Capex_summary'!$E$9:$E$1048,$E71,'6.1 Capex_summary'!$F$9:$F$1048,$F71,'6.1 Capex_summary'!$G$9:$G$1048,$G71,'6.1 Capex_summary'!$H$9:$H$1048,$H71,'6.1 Capex_summary'!$I$9:$I$1048,$I71,'6.1 Capex_summary'!$J$9:$J$1048,$J71,'6.1 Capex_summary'!$K$9:$K$1048,$K71,'6.1 Capex_summary'!$L$9:$L$1048,$L71,'6.1 Capex_summary'!$M$9:$M$1048,$M71,'6.1 Capex_summary'!$O$9:$O$1048,$O71)</f>
        <v>0</v>
      </c>
      <c r="AF71" s="1013">
        <f>SUMIFS('6.1 Capex_summary'!AF$9:AF$1048,'6.1 Capex_summary'!$D$9:$D$1048,$D71,'6.1 Capex_summary'!$E$9:$E$1048,$E71,'6.1 Capex_summary'!$F$9:$F$1048,$F71,'6.1 Capex_summary'!$G$9:$G$1048,$G71,'6.1 Capex_summary'!$H$9:$H$1048,$H71,'6.1 Capex_summary'!$I$9:$I$1048,$I71,'6.1 Capex_summary'!$J$9:$J$1048,$J71,'6.1 Capex_summary'!$K$9:$K$1048,$K71,'6.1 Capex_summary'!$L$9:$L$1048,$L71,'6.1 Capex_summary'!$M$9:$M$1048,$M71,'6.1 Capex_summary'!$O$9:$O$1048,$O71)</f>
        <v>0</v>
      </c>
      <c r="AG71" s="1013">
        <f>SUMIFS('6.1 Capex_summary'!AG$9:AG$1048,'6.1 Capex_summary'!$D$9:$D$1048,$D71,'6.1 Capex_summary'!$E$9:$E$1048,$E71,'6.1 Capex_summary'!$F$9:$F$1048,$F71,'6.1 Capex_summary'!$G$9:$G$1048,$G71,'6.1 Capex_summary'!$H$9:$H$1048,$H71,'6.1 Capex_summary'!$I$9:$I$1048,$I71,'6.1 Capex_summary'!$J$9:$J$1048,$J71,'6.1 Capex_summary'!$K$9:$K$1048,$K71,'6.1 Capex_summary'!$L$9:$L$1048,$L71,'6.1 Capex_summary'!$M$9:$M$1048,$M71,'6.1 Capex_summary'!$O$9:$O$1048,$O71)</f>
        <v>0</v>
      </c>
      <c r="AH71" s="1013">
        <f>SUMIFS('6.1 Capex_summary'!AH$9:AH$1048,'6.1 Capex_summary'!$D$9:$D$1048,$D71,'6.1 Capex_summary'!$E$9:$E$1048,$E71,'6.1 Capex_summary'!$F$9:$F$1048,$F71,'6.1 Capex_summary'!$G$9:$G$1048,$G71,'6.1 Capex_summary'!$H$9:$H$1048,$H71,'6.1 Capex_summary'!$I$9:$I$1048,$I71,'6.1 Capex_summary'!$J$9:$J$1048,$J71,'6.1 Capex_summary'!$K$9:$K$1048,$K71,'6.1 Capex_summary'!$L$9:$L$1048,$L71,'6.1 Capex_summary'!$M$9:$M$1048,$M71,'6.1 Capex_summary'!$O$9:$O$1048,$O71)</f>
        <v>0</v>
      </c>
      <c r="AI71" s="1013">
        <f>SUMIFS('6.1 Capex_summary'!AI$9:AI$1048,'6.1 Capex_summary'!$D$9:$D$1048,$D71,'6.1 Capex_summary'!$E$9:$E$1048,$E71,'6.1 Capex_summary'!$F$9:$F$1048,$F71,'6.1 Capex_summary'!$G$9:$G$1048,$G71,'6.1 Capex_summary'!$H$9:$H$1048,$H71,'6.1 Capex_summary'!$I$9:$I$1048,$I71,'6.1 Capex_summary'!$J$9:$J$1048,$J71,'6.1 Capex_summary'!$K$9:$K$1048,$K71,'6.1 Capex_summary'!$L$9:$L$1048,$L71,'6.1 Capex_summary'!$M$9:$M$1048,$M71,'6.1 Capex_summary'!$O$9:$O$1048,$O71)</f>
        <v>0</v>
      </c>
    </row>
    <row r="72" spans="1:37">
      <c r="C72" s="282"/>
      <c r="D72" s="282" t="s">
        <v>269</v>
      </c>
      <c r="E72" s="282" t="s">
        <v>245</v>
      </c>
      <c r="F72" s="282" t="s">
        <v>294</v>
      </c>
      <c r="G72" s="282" t="s">
        <v>1591</v>
      </c>
      <c r="H72" s="282" t="s">
        <v>272</v>
      </c>
      <c r="I72" s="282" t="s">
        <v>1613</v>
      </c>
      <c r="J72" s="282" t="s">
        <v>130</v>
      </c>
      <c r="K72" s="282" t="s">
        <v>1614</v>
      </c>
      <c r="L72" s="282" t="s">
        <v>386</v>
      </c>
      <c r="M72" s="282" t="s">
        <v>276</v>
      </c>
      <c r="N72" s="282"/>
      <c r="O72" s="621" t="s">
        <v>1615</v>
      </c>
      <c r="P72" s="248" t="s">
        <v>381</v>
      </c>
      <c r="Q72" s="248"/>
      <c r="R72" s="282"/>
      <c r="S72" s="282"/>
      <c r="T72" s="282"/>
      <c r="U72" s="282"/>
      <c r="V72" s="282"/>
      <c r="W72" s="282"/>
      <c r="X72" s="282"/>
      <c r="Y72" s="282"/>
      <c r="Z72" s="282"/>
      <c r="AA72" s="282"/>
      <c r="AB72" s="282"/>
      <c r="AC72" s="282" t="s">
        <v>1336</v>
      </c>
      <c r="AD72" s="282"/>
      <c r="AE72" s="1013">
        <f>SUMIFS('6.1 Capex_summary'!AE$9:AE$1048,'6.1 Capex_summary'!$D$9:$D$1048,$D72,'6.1 Capex_summary'!$E$9:$E$1048,$E72,'6.1 Capex_summary'!$F$9:$F$1048,$F72,'6.1 Capex_summary'!$G$9:$G$1048,$G72,'6.1 Capex_summary'!$H$9:$H$1048,$H72,'6.1 Capex_summary'!$I$9:$I$1048,$I72,'6.1 Capex_summary'!$J$9:$J$1048,$J72,'6.1 Capex_summary'!$K$9:$K$1048,$K72,'6.1 Capex_summary'!$L$9:$L$1048,$L72,'6.1 Capex_summary'!$M$9:$M$1048,$M72,'6.1 Capex_summary'!$O$9:$O$1048,$O72)</f>
        <v>0</v>
      </c>
      <c r="AF72" s="1013">
        <f>SUMIFS('6.1 Capex_summary'!AF$9:AF$1048,'6.1 Capex_summary'!$D$9:$D$1048,$D72,'6.1 Capex_summary'!$E$9:$E$1048,$E72,'6.1 Capex_summary'!$F$9:$F$1048,$F72,'6.1 Capex_summary'!$G$9:$G$1048,$G72,'6.1 Capex_summary'!$H$9:$H$1048,$H72,'6.1 Capex_summary'!$I$9:$I$1048,$I72,'6.1 Capex_summary'!$J$9:$J$1048,$J72,'6.1 Capex_summary'!$K$9:$K$1048,$K72,'6.1 Capex_summary'!$L$9:$L$1048,$L72,'6.1 Capex_summary'!$M$9:$M$1048,$M72,'6.1 Capex_summary'!$O$9:$O$1048,$O72)</f>
        <v>0</v>
      </c>
      <c r="AG72" s="1013">
        <f>SUMIFS('6.1 Capex_summary'!AG$9:AG$1048,'6.1 Capex_summary'!$D$9:$D$1048,$D72,'6.1 Capex_summary'!$E$9:$E$1048,$E72,'6.1 Capex_summary'!$F$9:$F$1048,$F72,'6.1 Capex_summary'!$G$9:$G$1048,$G72,'6.1 Capex_summary'!$H$9:$H$1048,$H72,'6.1 Capex_summary'!$I$9:$I$1048,$I72,'6.1 Capex_summary'!$J$9:$J$1048,$J72,'6.1 Capex_summary'!$K$9:$K$1048,$K72,'6.1 Capex_summary'!$L$9:$L$1048,$L72,'6.1 Capex_summary'!$M$9:$M$1048,$M72,'6.1 Capex_summary'!$O$9:$O$1048,$O72)</f>
        <v>0</v>
      </c>
      <c r="AH72" s="1013">
        <f>SUMIFS('6.1 Capex_summary'!AH$9:AH$1048,'6.1 Capex_summary'!$D$9:$D$1048,$D72,'6.1 Capex_summary'!$E$9:$E$1048,$E72,'6.1 Capex_summary'!$F$9:$F$1048,$F72,'6.1 Capex_summary'!$G$9:$G$1048,$G72,'6.1 Capex_summary'!$H$9:$H$1048,$H72,'6.1 Capex_summary'!$I$9:$I$1048,$I72,'6.1 Capex_summary'!$J$9:$J$1048,$J72,'6.1 Capex_summary'!$K$9:$K$1048,$K72,'6.1 Capex_summary'!$L$9:$L$1048,$L72,'6.1 Capex_summary'!$M$9:$M$1048,$M72,'6.1 Capex_summary'!$O$9:$O$1048,$O72)</f>
        <v>0</v>
      </c>
      <c r="AI72" s="1013">
        <f>SUMIFS('6.1 Capex_summary'!AI$9:AI$1048,'6.1 Capex_summary'!$D$9:$D$1048,$D72,'6.1 Capex_summary'!$E$9:$E$1048,$E72,'6.1 Capex_summary'!$F$9:$F$1048,$F72,'6.1 Capex_summary'!$G$9:$G$1048,$G72,'6.1 Capex_summary'!$H$9:$H$1048,$H72,'6.1 Capex_summary'!$I$9:$I$1048,$I72,'6.1 Capex_summary'!$J$9:$J$1048,$J72,'6.1 Capex_summary'!$K$9:$K$1048,$K72,'6.1 Capex_summary'!$L$9:$L$1048,$L72,'6.1 Capex_summary'!$M$9:$M$1048,$M72,'6.1 Capex_summary'!$O$9:$O$1048,$O72)</f>
        <v>0</v>
      </c>
    </row>
    <row r="73" spans="1:37">
      <c r="C73" s="282"/>
      <c r="D73" s="282" t="s">
        <v>269</v>
      </c>
      <c r="E73" s="282" t="s">
        <v>245</v>
      </c>
      <c r="F73" s="282" t="s">
        <v>294</v>
      </c>
      <c r="G73" s="282" t="s">
        <v>1591</v>
      </c>
      <c r="H73" s="282" t="s">
        <v>272</v>
      </c>
      <c r="I73" s="282" t="s">
        <v>1613</v>
      </c>
      <c r="J73" s="282" t="s">
        <v>130</v>
      </c>
      <c r="K73" s="282" t="s">
        <v>1614</v>
      </c>
      <c r="L73" s="282" t="s">
        <v>402</v>
      </c>
      <c r="M73" s="282" t="s">
        <v>276</v>
      </c>
      <c r="N73" s="282"/>
      <c r="O73" s="621" t="s">
        <v>1615</v>
      </c>
      <c r="P73" s="248" t="s">
        <v>381</v>
      </c>
      <c r="Q73" s="248"/>
      <c r="R73" s="282"/>
      <c r="S73" s="282"/>
      <c r="T73" s="282"/>
      <c r="U73" s="282"/>
      <c r="V73" s="282"/>
      <c r="W73" s="282"/>
      <c r="X73" s="282"/>
      <c r="Y73" s="282"/>
      <c r="Z73" s="282"/>
      <c r="AA73" s="282"/>
      <c r="AB73" s="282"/>
      <c r="AC73" s="282" t="s">
        <v>1336</v>
      </c>
      <c r="AD73" s="282"/>
      <c r="AE73" s="1013">
        <f>SUMIFS('6.1 Capex_summary'!AE$9:AE$1048,'6.1 Capex_summary'!$D$9:$D$1048,$D73,'6.1 Capex_summary'!$E$9:$E$1048,$E73,'6.1 Capex_summary'!$F$9:$F$1048,$F73,'6.1 Capex_summary'!$G$9:$G$1048,$G73,'6.1 Capex_summary'!$H$9:$H$1048,$H73,'6.1 Capex_summary'!$I$9:$I$1048,$I73,'6.1 Capex_summary'!$J$9:$J$1048,$J73,'6.1 Capex_summary'!$K$9:$K$1048,$K73,'6.1 Capex_summary'!$L$9:$L$1048,$L73,'6.1 Capex_summary'!$M$9:$M$1048,$M73,'6.1 Capex_summary'!$O$9:$O$1048,$O73)</f>
        <v>0</v>
      </c>
      <c r="AF73" s="1013">
        <f>SUMIFS('6.1 Capex_summary'!AF$9:AF$1048,'6.1 Capex_summary'!$D$9:$D$1048,$D73,'6.1 Capex_summary'!$E$9:$E$1048,$E73,'6.1 Capex_summary'!$F$9:$F$1048,$F73,'6.1 Capex_summary'!$G$9:$G$1048,$G73,'6.1 Capex_summary'!$H$9:$H$1048,$H73,'6.1 Capex_summary'!$I$9:$I$1048,$I73,'6.1 Capex_summary'!$J$9:$J$1048,$J73,'6.1 Capex_summary'!$K$9:$K$1048,$K73,'6.1 Capex_summary'!$L$9:$L$1048,$L73,'6.1 Capex_summary'!$M$9:$M$1048,$M73,'6.1 Capex_summary'!$O$9:$O$1048,$O73)</f>
        <v>0</v>
      </c>
      <c r="AG73" s="1013">
        <f>SUMIFS('6.1 Capex_summary'!AG$9:AG$1048,'6.1 Capex_summary'!$D$9:$D$1048,$D73,'6.1 Capex_summary'!$E$9:$E$1048,$E73,'6.1 Capex_summary'!$F$9:$F$1048,$F73,'6.1 Capex_summary'!$G$9:$G$1048,$G73,'6.1 Capex_summary'!$H$9:$H$1048,$H73,'6.1 Capex_summary'!$I$9:$I$1048,$I73,'6.1 Capex_summary'!$J$9:$J$1048,$J73,'6.1 Capex_summary'!$K$9:$K$1048,$K73,'6.1 Capex_summary'!$L$9:$L$1048,$L73,'6.1 Capex_summary'!$M$9:$M$1048,$M73,'6.1 Capex_summary'!$O$9:$O$1048,$O73)</f>
        <v>0</v>
      </c>
      <c r="AH73" s="1013">
        <f>SUMIFS('6.1 Capex_summary'!AH$9:AH$1048,'6.1 Capex_summary'!$D$9:$D$1048,$D73,'6.1 Capex_summary'!$E$9:$E$1048,$E73,'6.1 Capex_summary'!$F$9:$F$1048,$F73,'6.1 Capex_summary'!$G$9:$G$1048,$G73,'6.1 Capex_summary'!$H$9:$H$1048,$H73,'6.1 Capex_summary'!$I$9:$I$1048,$I73,'6.1 Capex_summary'!$J$9:$J$1048,$J73,'6.1 Capex_summary'!$K$9:$K$1048,$K73,'6.1 Capex_summary'!$L$9:$L$1048,$L73,'6.1 Capex_summary'!$M$9:$M$1048,$M73,'6.1 Capex_summary'!$O$9:$O$1048,$O73)</f>
        <v>0</v>
      </c>
      <c r="AI73" s="1013">
        <f>SUMIFS('6.1 Capex_summary'!AI$9:AI$1048,'6.1 Capex_summary'!$D$9:$D$1048,$D73,'6.1 Capex_summary'!$E$9:$E$1048,$E73,'6.1 Capex_summary'!$F$9:$F$1048,$F73,'6.1 Capex_summary'!$G$9:$G$1048,$G73,'6.1 Capex_summary'!$H$9:$H$1048,$H73,'6.1 Capex_summary'!$I$9:$I$1048,$I73,'6.1 Capex_summary'!$J$9:$J$1048,$J73,'6.1 Capex_summary'!$K$9:$K$1048,$K73,'6.1 Capex_summary'!$L$9:$L$1048,$L73,'6.1 Capex_summary'!$M$9:$M$1048,$M73,'6.1 Capex_summary'!$O$9:$O$1048,$O73)</f>
        <v>0</v>
      </c>
    </row>
    <row r="74" spans="1:37">
      <c r="A74" s="62"/>
      <c r="B74" s="62"/>
      <c r="C74" s="282"/>
      <c r="D74" s="282" t="s">
        <v>269</v>
      </c>
      <c r="E74" s="282" t="s">
        <v>245</v>
      </c>
      <c r="F74" s="282" t="s">
        <v>294</v>
      </c>
      <c r="G74" s="282" t="s">
        <v>1591</v>
      </c>
      <c r="H74" s="282" t="s">
        <v>272</v>
      </c>
      <c r="I74" s="282" t="s">
        <v>1613</v>
      </c>
      <c r="J74" s="282" t="s">
        <v>130</v>
      </c>
      <c r="K74" s="282" t="s">
        <v>1614</v>
      </c>
      <c r="L74" s="282" t="s">
        <v>1616</v>
      </c>
      <c r="M74" s="282" t="s">
        <v>318</v>
      </c>
      <c r="N74" s="282"/>
      <c r="O74" s="621" t="s">
        <v>1615</v>
      </c>
      <c r="P74" s="248" t="s">
        <v>381</v>
      </c>
      <c r="Q74" s="248"/>
      <c r="R74" s="282"/>
      <c r="S74" s="282"/>
      <c r="T74" s="282"/>
      <c r="U74" s="282"/>
      <c r="V74" s="282"/>
      <c r="W74" s="282"/>
      <c r="X74" s="282"/>
      <c r="Y74" s="282"/>
      <c r="Z74" s="282"/>
      <c r="AA74" s="282"/>
      <c r="AB74" s="282"/>
      <c r="AC74" s="282" t="s">
        <v>1336</v>
      </c>
      <c r="AD74" s="282"/>
      <c r="AE74" s="1013">
        <f>SUMIFS('6.1 Capex_summary'!AE$9:AE$1048,'6.1 Capex_summary'!$D$9:$D$1048,$D74,'6.1 Capex_summary'!$E$9:$E$1048,$E74,'6.1 Capex_summary'!$F$9:$F$1048,$F74,'6.1 Capex_summary'!$G$9:$G$1048,$G74,'6.1 Capex_summary'!$H$9:$H$1048,$H74,'6.1 Capex_summary'!$I$9:$I$1048,$I74,'6.1 Capex_summary'!$J$9:$J$1048,$J74,'6.1 Capex_summary'!$K$9:$K$1048,$K74,'6.1 Capex_summary'!$L$9:$L$1048,$L74,'6.1 Capex_summary'!$M$9:$M$1048,$M74,'6.1 Capex_summary'!$O$9:$O$1048,$O74)</f>
        <v>0</v>
      </c>
      <c r="AF74" s="1013">
        <f>SUMIFS('6.1 Capex_summary'!AF$9:AF$1048,'6.1 Capex_summary'!$D$9:$D$1048,$D74,'6.1 Capex_summary'!$E$9:$E$1048,$E74,'6.1 Capex_summary'!$F$9:$F$1048,$F74,'6.1 Capex_summary'!$G$9:$G$1048,$G74,'6.1 Capex_summary'!$H$9:$H$1048,$H74,'6.1 Capex_summary'!$I$9:$I$1048,$I74,'6.1 Capex_summary'!$J$9:$J$1048,$J74,'6.1 Capex_summary'!$K$9:$K$1048,$K74,'6.1 Capex_summary'!$L$9:$L$1048,$L74,'6.1 Capex_summary'!$M$9:$M$1048,$M74,'6.1 Capex_summary'!$O$9:$O$1048,$O74)</f>
        <v>0</v>
      </c>
      <c r="AG74" s="1013">
        <f>SUMIFS('6.1 Capex_summary'!AG$9:AG$1048,'6.1 Capex_summary'!$D$9:$D$1048,$D74,'6.1 Capex_summary'!$E$9:$E$1048,$E74,'6.1 Capex_summary'!$F$9:$F$1048,$F74,'6.1 Capex_summary'!$G$9:$G$1048,$G74,'6.1 Capex_summary'!$H$9:$H$1048,$H74,'6.1 Capex_summary'!$I$9:$I$1048,$I74,'6.1 Capex_summary'!$J$9:$J$1048,$J74,'6.1 Capex_summary'!$K$9:$K$1048,$K74,'6.1 Capex_summary'!$L$9:$L$1048,$L74,'6.1 Capex_summary'!$M$9:$M$1048,$M74,'6.1 Capex_summary'!$O$9:$O$1048,$O74)</f>
        <v>0</v>
      </c>
      <c r="AH74" s="1013">
        <f>SUMIFS('6.1 Capex_summary'!AH$9:AH$1048,'6.1 Capex_summary'!$D$9:$D$1048,$D74,'6.1 Capex_summary'!$E$9:$E$1048,$E74,'6.1 Capex_summary'!$F$9:$F$1048,$F74,'6.1 Capex_summary'!$G$9:$G$1048,$G74,'6.1 Capex_summary'!$H$9:$H$1048,$H74,'6.1 Capex_summary'!$I$9:$I$1048,$I74,'6.1 Capex_summary'!$J$9:$J$1048,$J74,'6.1 Capex_summary'!$K$9:$K$1048,$K74,'6.1 Capex_summary'!$L$9:$L$1048,$L74,'6.1 Capex_summary'!$M$9:$M$1048,$M74,'6.1 Capex_summary'!$O$9:$O$1048,$O74)</f>
        <v>0</v>
      </c>
      <c r="AI74" s="1013">
        <f>SUMIFS('6.1 Capex_summary'!AI$9:AI$1048,'6.1 Capex_summary'!$D$9:$D$1048,$D74,'6.1 Capex_summary'!$E$9:$E$1048,$E74,'6.1 Capex_summary'!$F$9:$F$1048,$F74,'6.1 Capex_summary'!$G$9:$G$1048,$G74,'6.1 Capex_summary'!$H$9:$H$1048,$H74,'6.1 Capex_summary'!$I$9:$I$1048,$I74,'6.1 Capex_summary'!$J$9:$J$1048,$J74,'6.1 Capex_summary'!$K$9:$K$1048,$K74,'6.1 Capex_summary'!$L$9:$L$1048,$L74,'6.1 Capex_summary'!$M$9:$M$1048,$M74,'6.1 Capex_summary'!$O$9:$O$1048,$O74)</f>
        <v>0</v>
      </c>
      <c r="AK74" s="60"/>
    </row>
    <row r="75" spans="1:37">
      <c r="C75" s="282"/>
      <c r="D75" s="282" t="s">
        <v>269</v>
      </c>
      <c r="E75" s="282" t="s">
        <v>245</v>
      </c>
      <c r="F75" s="282" t="s">
        <v>294</v>
      </c>
      <c r="G75" s="282" t="s">
        <v>1591</v>
      </c>
      <c r="H75" s="282" t="s">
        <v>272</v>
      </c>
      <c r="I75" s="282" t="s">
        <v>1613</v>
      </c>
      <c r="J75" s="282" t="s">
        <v>130</v>
      </c>
      <c r="K75" s="282" t="s">
        <v>356</v>
      </c>
      <c r="L75" s="282" t="s">
        <v>372</v>
      </c>
      <c r="M75" s="621" t="s">
        <v>318</v>
      </c>
      <c r="N75" s="282"/>
      <c r="O75" s="621" t="s">
        <v>318</v>
      </c>
      <c r="P75" s="248" t="s">
        <v>381</v>
      </c>
      <c r="Q75" s="248"/>
      <c r="R75" s="282"/>
      <c r="S75" s="282"/>
      <c r="T75" s="282"/>
      <c r="U75" s="282"/>
      <c r="V75" s="282"/>
      <c r="W75" s="282"/>
      <c r="X75" s="282"/>
      <c r="Y75" s="282"/>
      <c r="Z75" s="282"/>
      <c r="AA75" s="282"/>
      <c r="AB75" s="282"/>
      <c r="AC75" s="282" t="s">
        <v>1336</v>
      </c>
      <c r="AD75" s="282"/>
      <c r="AE75" s="1013">
        <f>SUMIFS('6.1 Capex_summary'!AE$9:AE$1048,'6.1 Capex_summary'!$D$9:$D$1048,$D75,'6.1 Capex_summary'!$E$9:$E$1048,$E75,'6.1 Capex_summary'!$F$9:$F$1048,$F75,'6.1 Capex_summary'!$G$9:$G$1048,$G75,'6.1 Capex_summary'!$H$9:$H$1048,$H75,'6.1 Capex_summary'!$I$9:$I$1048,$I75,'6.1 Capex_summary'!$J$9:$J$1048,$J75,'6.1 Capex_summary'!$K$9:$K$1048,$K75,'6.1 Capex_summary'!$L$9:$L$1048,$L75,'6.1 Capex_summary'!$M$9:$M$1048,$M75,'6.1 Capex_summary'!$O$9:$O$1048,$O75)</f>
        <v>0</v>
      </c>
      <c r="AF75" s="1013">
        <f>SUMIFS('6.1 Capex_summary'!AF$9:AF$1048,'6.1 Capex_summary'!$D$9:$D$1048,$D75,'6.1 Capex_summary'!$E$9:$E$1048,$E75,'6.1 Capex_summary'!$F$9:$F$1048,$F75,'6.1 Capex_summary'!$G$9:$G$1048,$G75,'6.1 Capex_summary'!$H$9:$H$1048,$H75,'6.1 Capex_summary'!$I$9:$I$1048,$I75,'6.1 Capex_summary'!$J$9:$J$1048,$J75,'6.1 Capex_summary'!$K$9:$K$1048,$K75,'6.1 Capex_summary'!$L$9:$L$1048,$L75,'6.1 Capex_summary'!$M$9:$M$1048,$M75,'6.1 Capex_summary'!$O$9:$O$1048,$O75)</f>
        <v>0</v>
      </c>
      <c r="AG75" s="1013">
        <f>SUMIFS('6.1 Capex_summary'!AG$9:AG$1048,'6.1 Capex_summary'!$D$9:$D$1048,$D75,'6.1 Capex_summary'!$E$9:$E$1048,$E75,'6.1 Capex_summary'!$F$9:$F$1048,$F75,'6.1 Capex_summary'!$G$9:$G$1048,$G75,'6.1 Capex_summary'!$H$9:$H$1048,$H75,'6.1 Capex_summary'!$I$9:$I$1048,$I75,'6.1 Capex_summary'!$J$9:$J$1048,$J75,'6.1 Capex_summary'!$K$9:$K$1048,$K75,'6.1 Capex_summary'!$L$9:$L$1048,$L75,'6.1 Capex_summary'!$M$9:$M$1048,$M75,'6.1 Capex_summary'!$O$9:$O$1048,$O75)</f>
        <v>0</v>
      </c>
      <c r="AH75" s="1013">
        <f>SUMIFS('6.1 Capex_summary'!AH$9:AH$1048,'6.1 Capex_summary'!$D$9:$D$1048,$D75,'6.1 Capex_summary'!$E$9:$E$1048,$E75,'6.1 Capex_summary'!$F$9:$F$1048,$F75,'6.1 Capex_summary'!$G$9:$G$1048,$G75,'6.1 Capex_summary'!$H$9:$H$1048,$H75,'6.1 Capex_summary'!$I$9:$I$1048,$I75,'6.1 Capex_summary'!$J$9:$J$1048,$J75,'6.1 Capex_summary'!$K$9:$K$1048,$K75,'6.1 Capex_summary'!$L$9:$L$1048,$L75,'6.1 Capex_summary'!$M$9:$M$1048,$M75,'6.1 Capex_summary'!$O$9:$O$1048,$O75)</f>
        <v>0</v>
      </c>
      <c r="AI75" s="1013">
        <f>SUMIFS('6.1 Capex_summary'!AI$9:AI$1048,'6.1 Capex_summary'!$D$9:$D$1048,$D75,'6.1 Capex_summary'!$E$9:$E$1048,$E75,'6.1 Capex_summary'!$F$9:$F$1048,$F75,'6.1 Capex_summary'!$G$9:$G$1048,$G75,'6.1 Capex_summary'!$H$9:$H$1048,$H75,'6.1 Capex_summary'!$I$9:$I$1048,$I75,'6.1 Capex_summary'!$J$9:$J$1048,$J75,'6.1 Capex_summary'!$K$9:$K$1048,$K75,'6.1 Capex_summary'!$L$9:$L$1048,$L75,'6.1 Capex_summary'!$M$9:$M$1048,$M75,'6.1 Capex_summary'!$O$9:$O$1048,$O75)</f>
        <v>0</v>
      </c>
    </row>
    <row r="76" spans="1:37">
      <c r="C76" s="282"/>
      <c r="D76" s="282" t="s">
        <v>269</v>
      </c>
      <c r="E76" s="282" t="s">
        <v>245</v>
      </c>
      <c r="F76" s="282" t="s">
        <v>294</v>
      </c>
      <c r="G76" s="282" t="s">
        <v>1591</v>
      </c>
      <c r="H76" s="282" t="s">
        <v>272</v>
      </c>
      <c r="I76" s="282" t="s">
        <v>1613</v>
      </c>
      <c r="J76" s="282" t="s">
        <v>130</v>
      </c>
      <c r="K76" s="282" t="s">
        <v>356</v>
      </c>
      <c r="L76" s="282" t="s">
        <v>372</v>
      </c>
      <c r="M76" s="282" t="s">
        <v>276</v>
      </c>
      <c r="N76" s="282"/>
      <c r="O76" s="282" t="s">
        <v>302</v>
      </c>
      <c r="P76" s="248" t="s">
        <v>381</v>
      </c>
      <c r="Q76" s="248"/>
      <c r="R76" s="282"/>
      <c r="S76" s="282"/>
      <c r="T76" s="282"/>
      <c r="U76" s="282"/>
      <c r="V76" s="282"/>
      <c r="W76" s="282"/>
      <c r="X76" s="282"/>
      <c r="Y76" s="282"/>
      <c r="Z76" s="282"/>
      <c r="AA76" s="282"/>
      <c r="AB76" s="282"/>
      <c r="AC76" s="282" t="s">
        <v>1336</v>
      </c>
      <c r="AD76" s="282"/>
      <c r="AE76" s="1013">
        <f>SUMIFS('6.1 Capex_summary'!AE$9:AE$1048,'6.1 Capex_summary'!$D$9:$D$1048,$D76,'6.1 Capex_summary'!$E$9:$E$1048,$E76,'6.1 Capex_summary'!$F$9:$F$1048,$F76,'6.1 Capex_summary'!$G$9:$G$1048,$G76,'6.1 Capex_summary'!$H$9:$H$1048,$H76,'6.1 Capex_summary'!$I$9:$I$1048,$I76,'6.1 Capex_summary'!$J$9:$J$1048,$J76,'6.1 Capex_summary'!$K$9:$K$1048,$K76,'6.1 Capex_summary'!$L$9:$L$1048,$L76,'6.1 Capex_summary'!$M$9:$M$1048,$M76,'6.1 Capex_summary'!$O$9:$O$1048,$O76)</f>
        <v>0</v>
      </c>
      <c r="AF76" s="1013">
        <f>SUMIFS('6.1 Capex_summary'!AF$9:AF$1048,'6.1 Capex_summary'!$D$9:$D$1048,$D76,'6.1 Capex_summary'!$E$9:$E$1048,$E76,'6.1 Capex_summary'!$F$9:$F$1048,$F76,'6.1 Capex_summary'!$G$9:$G$1048,$G76,'6.1 Capex_summary'!$H$9:$H$1048,$H76,'6.1 Capex_summary'!$I$9:$I$1048,$I76,'6.1 Capex_summary'!$J$9:$J$1048,$J76,'6.1 Capex_summary'!$K$9:$K$1048,$K76,'6.1 Capex_summary'!$L$9:$L$1048,$L76,'6.1 Capex_summary'!$M$9:$M$1048,$M76,'6.1 Capex_summary'!$O$9:$O$1048,$O76)</f>
        <v>0</v>
      </c>
      <c r="AG76" s="1013">
        <f>SUMIFS('6.1 Capex_summary'!AG$9:AG$1048,'6.1 Capex_summary'!$D$9:$D$1048,$D76,'6.1 Capex_summary'!$E$9:$E$1048,$E76,'6.1 Capex_summary'!$F$9:$F$1048,$F76,'6.1 Capex_summary'!$G$9:$G$1048,$G76,'6.1 Capex_summary'!$H$9:$H$1048,$H76,'6.1 Capex_summary'!$I$9:$I$1048,$I76,'6.1 Capex_summary'!$J$9:$J$1048,$J76,'6.1 Capex_summary'!$K$9:$K$1048,$K76,'6.1 Capex_summary'!$L$9:$L$1048,$L76,'6.1 Capex_summary'!$M$9:$M$1048,$M76,'6.1 Capex_summary'!$O$9:$O$1048,$O76)</f>
        <v>0</v>
      </c>
      <c r="AH76" s="1013">
        <f>SUMIFS('6.1 Capex_summary'!AH$9:AH$1048,'6.1 Capex_summary'!$D$9:$D$1048,$D76,'6.1 Capex_summary'!$E$9:$E$1048,$E76,'6.1 Capex_summary'!$F$9:$F$1048,$F76,'6.1 Capex_summary'!$G$9:$G$1048,$G76,'6.1 Capex_summary'!$H$9:$H$1048,$H76,'6.1 Capex_summary'!$I$9:$I$1048,$I76,'6.1 Capex_summary'!$J$9:$J$1048,$J76,'6.1 Capex_summary'!$K$9:$K$1048,$K76,'6.1 Capex_summary'!$L$9:$L$1048,$L76,'6.1 Capex_summary'!$M$9:$M$1048,$M76,'6.1 Capex_summary'!$O$9:$O$1048,$O76)</f>
        <v>0</v>
      </c>
      <c r="AI76" s="1013">
        <f>SUMIFS('6.1 Capex_summary'!AI$9:AI$1048,'6.1 Capex_summary'!$D$9:$D$1048,$D76,'6.1 Capex_summary'!$E$9:$E$1048,$E76,'6.1 Capex_summary'!$F$9:$F$1048,$F76,'6.1 Capex_summary'!$G$9:$G$1048,$G76,'6.1 Capex_summary'!$H$9:$H$1048,$H76,'6.1 Capex_summary'!$I$9:$I$1048,$I76,'6.1 Capex_summary'!$J$9:$J$1048,$J76,'6.1 Capex_summary'!$K$9:$K$1048,$K76,'6.1 Capex_summary'!$L$9:$L$1048,$L76,'6.1 Capex_summary'!$M$9:$M$1048,$M76,'6.1 Capex_summary'!$O$9:$O$1048,$O76)</f>
        <v>0</v>
      </c>
    </row>
    <row r="77" spans="1:37">
      <c r="C77" s="282"/>
      <c r="D77" s="282" t="s">
        <v>269</v>
      </c>
      <c r="E77" s="282" t="s">
        <v>245</v>
      </c>
      <c r="F77" s="282" t="s">
        <v>294</v>
      </c>
      <c r="G77" s="282" t="s">
        <v>1591</v>
      </c>
      <c r="H77" s="282" t="s">
        <v>272</v>
      </c>
      <c r="I77" s="282" t="s">
        <v>1613</v>
      </c>
      <c r="J77" s="282" t="s">
        <v>130</v>
      </c>
      <c r="K77" s="282" t="s">
        <v>356</v>
      </c>
      <c r="L77" s="282" t="s">
        <v>362</v>
      </c>
      <c r="M77" s="621" t="s">
        <v>318</v>
      </c>
      <c r="N77" s="282"/>
      <c r="O77" s="621" t="s">
        <v>318</v>
      </c>
      <c r="P77" s="248" t="s">
        <v>381</v>
      </c>
      <c r="Q77" s="248"/>
      <c r="R77" s="282"/>
      <c r="S77" s="282"/>
      <c r="T77" s="282"/>
      <c r="U77" s="282"/>
      <c r="V77" s="282"/>
      <c r="W77" s="282"/>
      <c r="X77" s="282"/>
      <c r="Y77" s="282"/>
      <c r="Z77" s="282"/>
      <c r="AA77" s="282"/>
      <c r="AB77" s="282"/>
      <c r="AC77" s="282" t="s">
        <v>1336</v>
      </c>
      <c r="AD77" s="282"/>
      <c r="AE77" s="1013">
        <f>SUMIFS('6.1 Capex_summary'!AE$9:AE$1048,'6.1 Capex_summary'!$D$9:$D$1048,$D77,'6.1 Capex_summary'!$E$9:$E$1048,$E77,'6.1 Capex_summary'!$F$9:$F$1048,$F77,'6.1 Capex_summary'!$G$9:$G$1048,$G77,'6.1 Capex_summary'!$H$9:$H$1048,$H77,'6.1 Capex_summary'!$I$9:$I$1048,$I77,'6.1 Capex_summary'!$J$9:$J$1048,$J77,'6.1 Capex_summary'!$K$9:$K$1048,$K77,'6.1 Capex_summary'!$L$9:$L$1048,$L77,'6.1 Capex_summary'!$M$9:$M$1048,$M77,'6.1 Capex_summary'!$O$9:$O$1048,$O77)</f>
        <v>0</v>
      </c>
      <c r="AF77" s="1013">
        <f>SUMIFS('6.1 Capex_summary'!AF$9:AF$1048,'6.1 Capex_summary'!$D$9:$D$1048,$D77,'6.1 Capex_summary'!$E$9:$E$1048,$E77,'6.1 Capex_summary'!$F$9:$F$1048,$F77,'6.1 Capex_summary'!$G$9:$G$1048,$G77,'6.1 Capex_summary'!$H$9:$H$1048,$H77,'6.1 Capex_summary'!$I$9:$I$1048,$I77,'6.1 Capex_summary'!$J$9:$J$1048,$J77,'6.1 Capex_summary'!$K$9:$K$1048,$K77,'6.1 Capex_summary'!$L$9:$L$1048,$L77,'6.1 Capex_summary'!$M$9:$M$1048,$M77,'6.1 Capex_summary'!$O$9:$O$1048,$O77)</f>
        <v>0</v>
      </c>
      <c r="AG77" s="1013">
        <f>SUMIFS('6.1 Capex_summary'!AG$9:AG$1048,'6.1 Capex_summary'!$D$9:$D$1048,$D77,'6.1 Capex_summary'!$E$9:$E$1048,$E77,'6.1 Capex_summary'!$F$9:$F$1048,$F77,'6.1 Capex_summary'!$G$9:$G$1048,$G77,'6.1 Capex_summary'!$H$9:$H$1048,$H77,'6.1 Capex_summary'!$I$9:$I$1048,$I77,'6.1 Capex_summary'!$J$9:$J$1048,$J77,'6.1 Capex_summary'!$K$9:$K$1048,$K77,'6.1 Capex_summary'!$L$9:$L$1048,$L77,'6.1 Capex_summary'!$M$9:$M$1048,$M77,'6.1 Capex_summary'!$O$9:$O$1048,$O77)</f>
        <v>0</v>
      </c>
      <c r="AH77" s="1013">
        <f>SUMIFS('6.1 Capex_summary'!AH$9:AH$1048,'6.1 Capex_summary'!$D$9:$D$1048,$D77,'6.1 Capex_summary'!$E$9:$E$1048,$E77,'6.1 Capex_summary'!$F$9:$F$1048,$F77,'6.1 Capex_summary'!$G$9:$G$1048,$G77,'6.1 Capex_summary'!$H$9:$H$1048,$H77,'6.1 Capex_summary'!$I$9:$I$1048,$I77,'6.1 Capex_summary'!$J$9:$J$1048,$J77,'6.1 Capex_summary'!$K$9:$K$1048,$K77,'6.1 Capex_summary'!$L$9:$L$1048,$L77,'6.1 Capex_summary'!$M$9:$M$1048,$M77,'6.1 Capex_summary'!$O$9:$O$1048,$O77)</f>
        <v>0</v>
      </c>
      <c r="AI77" s="1013">
        <f>SUMIFS('6.1 Capex_summary'!AI$9:AI$1048,'6.1 Capex_summary'!$D$9:$D$1048,$D77,'6.1 Capex_summary'!$E$9:$E$1048,$E77,'6.1 Capex_summary'!$F$9:$F$1048,$F77,'6.1 Capex_summary'!$G$9:$G$1048,$G77,'6.1 Capex_summary'!$H$9:$H$1048,$H77,'6.1 Capex_summary'!$I$9:$I$1048,$I77,'6.1 Capex_summary'!$J$9:$J$1048,$J77,'6.1 Capex_summary'!$K$9:$K$1048,$K77,'6.1 Capex_summary'!$L$9:$L$1048,$L77,'6.1 Capex_summary'!$M$9:$M$1048,$M77,'6.1 Capex_summary'!$O$9:$O$1048,$O77)</f>
        <v>0</v>
      </c>
    </row>
    <row r="78" spans="1:37">
      <c r="C78" s="282"/>
      <c r="D78" s="282" t="s">
        <v>269</v>
      </c>
      <c r="E78" s="282" t="s">
        <v>245</v>
      </c>
      <c r="F78" s="282" t="s">
        <v>294</v>
      </c>
      <c r="G78" s="282" t="s">
        <v>1591</v>
      </c>
      <c r="H78" s="282" t="s">
        <v>272</v>
      </c>
      <c r="I78" s="282" t="s">
        <v>1613</v>
      </c>
      <c r="J78" s="282" t="s">
        <v>130</v>
      </c>
      <c r="K78" s="282" t="s">
        <v>356</v>
      </c>
      <c r="L78" s="282" t="s">
        <v>362</v>
      </c>
      <c r="M78" s="282" t="s">
        <v>276</v>
      </c>
      <c r="N78" s="282"/>
      <c r="O78" s="282" t="s">
        <v>302</v>
      </c>
      <c r="P78" s="248" t="s">
        <v>381</v>
      </c>
      <c r="Q78" s="248"/>
      <c r="R78" s="282"/>
      <c r="S78" s="282"/>
      <c r="T78" s="282"/>
      <c r="U78" s="282"/>
      <c r="V78" s="282"/>
      <c r="W78" s="282"/>
      <c r="X78" s="282"/>
      <c r="Y78" s="282"/>
      <c r="Z78" s="282"/>
      <c r="AA78" s="282"/>
      <c r="AB78" s="282"/>
      <c r="AC78" s="282" t="s">
        <v>1336</v>
      </c>
      <c r="AD78" s="282"/>
      <c r="AE78" s="1013">
        <f>SUMIFS('6.1 Capex_summary'!AE$9:AE$1048,'6.1 Capex_summary'!$D$9:$D$1048,$D78,'6.1 Capex_summary'!$E$9:$E$1048,$E78,'6.1 Capex_summary'!$F$9:$F$1048,$F78,'6.1 Capex_summary'!$G$9:$G$1048,$G78,'6.1 Capex_summary'!$H$9:$H$1048,$H78,'6.1 Capex_summary'!$I$9:$I$1048,$I78,'6.1 Capex_summary'!$J$9:$J$1048,$J78,'6.1 Capex_summary'!$K$9:$K$1048,$K78,'6.1 Capex_summary'!$L$9:$L$1048,$L78,'6.1 Capex_summary'!$M$9:$M$1048,$M78,'6.1 Capex_summary'!$O$9:$O$1048,$O78)</f>
        <v>0</v>
      </c>
      <c r="AF78" s="1013">
        <f>SUMIFS('6.1 Capex_summary'!AF$9:AF$1048,'6.1 Capex_summary'!$D$9:$D$1048,$D78,'6.1 Capex_summary'!$E$9:$E$1048,$E78,'6.1 Capex_summary'!$F$9:$F$1048,$F78,'6.1 Capex_summary'!$G$9:$G$1048,$G78,'6.1 Capex_summary'!$H$9:$H$1048,$H78,'6.1 Capex_summary'!$I$9:$I$1048,$I78,'6.1 Capex_summary'!$J$9:$J$1048,$J78,'6.1 Capex_summary'!$K$9:$K$1048,$K78,'6.1 Capex_summary'!$L$9:$L$1048,$L78,'6.1 Capex_summary'!$M$9:$M$1048,$M78,'6.1 Capex_summary'!$O$9:$O$1048,$O78)</f>
        <v>0</v>
      </c>
      <c r="AG78" s="1013">
        <f>SUMIFS('6.1 Capex_summary'!AG$9:AG$1048,'6.1 Capex_summary'!$D$9:$D$1048,$D78,'6.1 Capex_summary'!$E$9:$E$1048,$E78,'6.1 Capex_summary'!$F$9:$F$1048,$F78,'6.1 Capex_summary'!$G$9:$G$1048,$G78,'6.1 Capex_summary'!$H$9:$H$1048,$H78,'6.1 Capex_summary'!$I$9:$I$1048,$I78,'6.1 Capex_summary'!$J$9:$J$1048,$J78,'6.1 Capex_summary'!$K$9:$K$1048,$K78,'6.1 Capex_summary'!$L$9:$L$1048,$L78,'6.1 Capex_summary'!$M$9:$M$1048,$M78,'6.1 Capex_summary'!$O$9:$O$1048,$O78)</f>
        <v>0</v>
      </c>
      <c r="AH78" s="1013">
        <f>SUMIFS('6.1 Capex_summary'!AH$9:AH$1048,'6.1 Capex_summary'!$D$9:$D$1048,$D78,'6.1 Capex_summary'!$E$9:$E$1048,$E78,'6.1 Capex_summary'!$F$9:$F$1048,$F78,'6.1 Capex_summary'!$G$9:$G$1048,$G78,'6.1 Capex_summary'!$H$9:$H$1048,$H78,'6.1 Capex_summary'!$I$9:$I$1048,$I78,'6.1 Capex_summary'!$J$9:$J$1048,$J78,'6.1 Capex_summary'!$K$9:$K$1048,$K78,'6.1 Capex_summary'!$L$9:$L$1048,$L78,'6.1 Capex_summary'!$M$9:$M$1048,$M78,'6.1 Capex_summary'!$O$9:$O$1048,$O78)</f>
        <v>0</v>
      </c>
      <c r="AI78" s="1013">
        <f>SUMIFS('6.1 Capex_summary'!AI$9:AI$1048,'6.1 Capex_summary'!$D$9:$D$1048,$D78,'6.1 Capex_summary'!$E$9:$E$1048,$E78,'6.1 Capex_summary'!$F$9:$F$1048,$F78,'6.1 Capex_summary'!$G$9:$G$1048,$G78,'6.1 Capex_summary'!$H$9:$H$1048,$H78,'6.1 Capex_summary'!$I$9:$I$1048,$I78,'6.1 Capex_summary'!$J$9:$J$1048,$J78,'6.1 Capex_summary'!$K$9:$K$1048,$K78,'6.1 Capex_summary'!$L$9:$L$1048,$L78,'6.1 Capex_summary'!$M$9:$M$1048,$M78,'6.1 Capex_summary'!$O$9:$O$1048,$O78)</f>
        <v>0</v>
      </c>
    </row>
    <row r="79" spans="1:37">
      <c r="C79" s="282"/>
      <c r="D79" s="282" t="s">
        <v>269</v>
      </c>
      <c r="E79" s="282" t="s">
        <v>245</v>
      </c>
      <c r="F79" s="282" t="s">
        <v>294</v>
      </c>
      <c r="G79" s="282" t="s">
        <v>1591</v>
      </c>
      <c r="H79" s="282" t="s">
        <v>272</v>
      </c>
      <c r="I79" s="282" t="s">
        <v>1613</v>
      </c>
      <c r="J79" s="282" t="s">
        <v>130</v>
      </c>
      <c r="K79" s="282" t="s">
        <v>356</v>
      </c>
      <c r="L79" s="282" t="s">
        <v>362</v>
      </c>
      <c r="M79" s="282" t="s">
        <v>276</v>
      </c>
      <c r="N79" s="282"/>
      <c r="O79" s="282" t="s">
        <v>320</v>
      </c>
      <c r="P79" s="248" t="s">
        <v>381</v>
      </c>
      <c r="Q79" s="248"/>
      <c r="R79" s="282"/>
      <c r="S79" s="282"/>
      <c r="T79" s="282"/>
      <c r="U79" s="282"/>
      <c r="V79" s="282"/>
      <c r="W79" s="282"/>
      <c r="X79" s="282"/>
      <c r="Y79" s="282"/>
      <c r="Z79" s="282"/>
      <c r="AA79" s="282"/>
      <c r="AB79" s="282"/>
      <c r="AC79" s="282" t="s">
        <v>1336</v>
      </c>
      <c r="AD79" s="282"/>
      <c r="AE79" s="1013">
        <f>SUMIFS('6.1 Capex_summary'!AE$9:AE$1048,'6.1 Capex_summary'!$D$9:$D$1048,$D79,'6.1 Capex_summary'!$E$9:$E$1048,$E79,'6.1 Capex_summary'!$F$9:$F$1048,$F79,'6.1 Capex_summary'!$G$9:$G$1048,$G79,'6.1 Capex_summary'!$H$9:$H$1048,$H79,'6.1 Capex_summary'!$I$9:$I$1048,$I79,'6.1 Capex_summary'!$J$9:$J$1048,$J79,'6.1 Capex_summary'!$K$9:$K$1048,$K79,'6.1 Capex_summary'!$L$9:$L$1048,$L79,'6.1 Capex_summary'!$M$9:$M$1048,$M79,'6.1 Capex_summary'!$O$9:$O$1048,$O79)</f>
        <v>0</v>
      </c>
      <c r="AF79" s="1013">
        <f>SUMIFS('6.1 Capex_summary'!AF$9:AF$1048,'6.1 Capex_summary'!$D$9:$D$1048,$D79,'6.1 Capex_summary'!$E$9:$E$1048,$E79,'6.1 Capex_summary'!$F$9:$F$1048,$F79,'6.1 Capex_summary'!$G$9:$G$1048,$G79,'6.1 Capex_summary'!$H$9:$H$1048,$H79,'6.1 Capex_summary'!$I$9:$I$1048,$I79,'6.1 Capex_summary'!$J$9:$J$1048,$J79,'6.1 Capex_summary'!$K$9:$K$1048,$K79,'6.1 Capex_summary'!$L$9:$L$1048,$L79,'6.1 Capex_summary'!$M$9:$M$1048,$M79,'6.1 Capex_summary'!$O$9:$O$1048,$O79)</f>
        <v>0</v>
      </c>
      <c r="AG79" s="1013">
        <f>SUMIFS('6.1 Capex_summary'!AG$9:AG$1048,'6.1 Capex_summary'!$D$9:$D$1048,$D79,'6.1 Capex_summary'!$E$9:$E$1048,$E79,'6.1 Capex_summary'!$F$9:$F$1048,$F79,'6.1 Capex_summary'!$G$9:$G$1048,$G79,'6.1 Capex_summary'!$H$9:$H$1048,$H79,'6.1 Capex_summary'!$I$9:$I$1048,$I79,'6.1 Capex_summary'!$J$9:$J$1048,$J79,'6.1 Capex_summary'!$K$9:$K$1048,$K79,'6.1 Capex_summary'!$L$9:$L$1048,$L79,'6.1 Capex_summary'!$M$9:$M$1048,$M79,'6.1 Capex_summary'!$O$9:$O$1048,$O79)</f>
        <v>0</v>
      </c>
      <c r="AH79" s="1013">
        <f>SUMIFS('6.1 Capex_summary'!AH$9:AH$1048,'6.1 Capex_summary'!$D$9:$D$1048,$D79,'6.1 Capex_summary'!$E$9:$E$1048,$E79,'6.1 Capex_summary'!$F$9:$F$1048,$F79,'6.1 Capex_summary'!$G$9:$G$1048,$G79,'6.1 Capex_summary'!$H$9:$H$1048,$H79,'6.1 Capex_summary'!$I$9:$I$1048,$I79,'6.1 Capex_summary'!$J$9:$J$1048,$J79,'6.1 Capex_summary'!$K$9:$K$1048,$K79,'6.1 Capex_summary'!$L$9:$L$1048,$L79,'6.1 Capex_summary'!$M$9:$M$1048,$M79,'6.1 Capex_summary'!$O$9:$O$1048,$O79)</f>
        <v>0</v>
      </c>
      <c r="AI79" s="1013">
        <f>SUMIFS('6.1 Capex_summary'!AI$9:AI$1048,'6.1 Capex_summary'!$D$9:$D$1048,$D79,'6.1 Capex_summary'!$E$9:$E$1048,$E79,'6.1 Capex_summary'!$F$9:$F$1048,$F79,'6.1 Capex_summary'!$G$9:$G$1048,$G79,'6.1 Capex_summary'!$H$9:$H$1048,$H79,'6.1 Capex_summary'!$I$9:$I$1048,$I79,'6.1 Capex_summary'!$J$9:$J$1048,$J79,'6.1 Capex_summary'!$K$9:$K$1048,$K79,'6.1 Capex_summary'!$L$9:$L$1048,$L79,'6.1 Capex_summary'!$M$9:$M$1048,$M79,'6.1 Capex_summary'!$O$9:$O$1048,$O79)</f>
        <v>0</v>
      </c>
    </row>
    <row r="80" spans="1:37">
      <c r="C80" s="282"/>
      <c r="D80" s="282" t="s">
        <v>269</v>
      </c>
      <c r="E80" s="282" t="s">
        <v>245</v>
      </c>
      <c r="F80" s="282" t="s">
        <v>294</v>
      </c>
      <c r="G80" s="282" t="s">
        <v>1591</v>
      </c>
      <c r="H80" s="282" t="s">
        <v>272</v>
      </c>
      <c r="I80" s="282" t="s">
        <v>1613</v>
      </c>
      <c r="J80" s="282" t="s">
        <v>130</v>
      </c>
      <c r="K80" s="282" t="s">
        <v>356</v>
      </c>
      <c r="L80" s="282" t="s">
        <v>281</v>
      </c>
      <c r="M80" s="621" t="s">
        <v>318</v>
      </c>
      <c r="N80" s="282"/>
      <c r="O80" s="621" t="s">
        <v>318</v>
      </c>
      <c r="P80" s="248" t="s">
        <v>381</v>
      </c>
      <c r="Q80" s="248"/>
      <c r="R80" s="282"/>
      <c r="S80" s="282"/>
      <c r="T80" s="282"/>
      <c r="U80" s="282"/>
      <c r="V80" s="282"/>
      <c r="W80" s="282"/>
      <c r="X80" s="282"/>
      <c r="Y80" s="282"/>
      <c r="Z80" s="282"/>
      <c r="AA80" s="282"/>
      <c r="AB80" s="282"/>
      <c r="AC80" s="282" t="s">
        <v>1336</v>
      </c>
      <c r="AD80" s="282"/>
      <c r="AE80" s="1013">
        <f>SUMIFS('6.1 Capex_summary'!AE$9:AE$1048,'6.1 Capex_summary'!$D$9:$D$1048,$D80,'6.1 Capex_summary'!$E$9:$E$1048,$E80,'6.1 Capex_summary'!$F$9:$F$1048,$F80,'6.1 Capex_summary'!$G$9:$G$1048,$G80,'6.1 Capex_summary'!$H$9:$H$1048,$H80,'6.1 Capex_summary'!$I$9:$I$1048,$I80,'6.1 Capex_summary'!$J$9:$J$1048,$J80,'6.1 Capex_summary'!$K$9:$K$1048,$K80,'6.1 Capex_summary'!$L$9:$L$1048,$L80,'6.1 Capex_summary'!$M$9:$M$1048,$M80,'6.1 Capex_summary'!$O$9:$O$1048,$O80)</f>
        <v>0</v>
      </c>
      <c r="AF80" s="1013">
        <f>SUMIFS('6.1 Capex_summary'!AF$9:AF$1048,'6.1 Capex_summary'!$D$9:$D$1048,$D80,'6.1 Capex_summary'!$E$9:$E$1048,$E80,'6.1 Capex_summary'!$F$9:$F$1048,$F80,'6.1 Capex_summary'!$G$9:$G$1048,$G80,'6.1 Capex_summary'!$H$9:$H$1048,$H80,'6.1 Capex_summary'!$I$9:$I$1048,$I80,'6.1 Capex_summary'!$J$9:$J$1048,$J80,'6.1 Capex_summary'!$K$9:$K$1048,$K80,'6.1 Capex_summary'!$L$9:$L$1048,$L80,'6.1 Capex_summary'!$M$9:$M$1048,$M80,'6.1 Capex_summary'!$O$9:$O$1048,$O80)</f>
        <v>0</v>
      </c>
      <c r="AG80" s="1013">
        <f>SUMIFS('6.1 Capex_summary'!AG$9:AG$1048,'6.1 Capex_summary'!$D$9:$D$1048,$D80,'6.1 Capex_summary'!$E$9:$E$1048,$E80,'6.1 Capex_summary'!$F$9:$F$1048,$F80,'6.1 Capex_summary'!$G$9:$G$1048,$G80,'6.1 Capex_summary'!$H$9:$H$1048,$H80,'6.1 Capex_summary'!$I$9:$I$1048,$I80,'6.1 Capex_summary'!$J$9:$J$1048,$J80,'6.1 Capex_summary'!$K$9:$K$1048,$K80,'6.1 Capex_summary'!$L$9:$L$1048,$L80,'6.1 Capex_summary'!$M$9:$M$1048,$M80,'6.1 Capex_summary'!$O$9:$O$1048,$O80)</f>
        <v>0</v>
      </c>
      <c r="AH80" s="1013">
        <f>SUMIFS('6.1 Capex_summary'!AH$9:AH$1048,'6.1 Capex_summary'!$D$9:$D$1048,$D80,'6.1 Capex_summary'!$E$9:$E$1048,$E80,'6.1 Capex_summary'!$F$9:$F$1048,$F80,'6.1 Capex_summary'!$G$9:$G$1048,$G80,'6.1 Capex_summary'!$H$9:$H$1048,$H80,'6.1 Capex_summary'!$I$9:$I$1048,$I80,'6.1 Capex_summary'!$J$9:$J$1048,$J80,'6.1 Capex_summary'!$K$9:$K$1048,$K80,'6.1 Capex_summary'!$L$9:$L$1048,$L80,'6.1 Capex_summary'!$M$9:$M$1048,$M80,'6.1 Capex_summary'!$O$9:$O$1048,$O80)</f>
        <v>0</v>
      </c>
      <c r="AI80" s="1013">
        <f>SUMIFS('6.1 Capex_summary'!AI$9:AI$1048,'6.1 Capex_summary'!$D$9:$D$1048,$D80,'6.1 Capex_summary'!$E$9:$E$1048,$E80,'6.1 Capex_summary'!$F$9:$F$1048,$F80,'6.1 Capex_summary'!$G$9:$G$1048,$G80,'6.1 Capex_summary'!$H$9:$H$1048,$H80,'6.1 Capex_summary'!$I$9:$I$1048,$I80,'6.1 Capex_summary'!$J$9:$J$1048,$J80,'6.1 Capex_summary'!$K$9:$K$1048,$K80,'6.1 Capex_summary'!$L$9:$L$1048,$L80,'6.1 Capex_summary'!$M$9:$M$1048,$M80,'6.1 Capex_summary'!$O$9:$O$1048,$O80)</f>
        <v>0</v>
      </c>
    </row>
    <row r="81" spans="1:36">
      <c r="C81" s="282"/>
      <c r="D81" s="282" t="s">
        <v>269</v>
      </c>
      <c r="E81" s="282" t="s">
        <v>245</v>
      </c>
      <c r="F81" s="282" t="s">
        <v>294</v>
      </c>
      <c r="G81" s="282" t="s">
        <v>1591</v>
      </c>
      <c r="H81" s="282" t="s">
        <v>272</v>
      </c>
      <c r="I81" s="282" t="s">
        <v>1613</v>
      </c>
      <c r="J81" s="282" t="s">
        <v>130</v>
      </c>
      <c r="K81" s="282" t="s">
        <v>356</v>
      </c>
      <c r="L81" s="282" t="s">
        <v>281</v>
      </c>
      <c r="M81" s="282" t="s">
        <v>276</v>
      </c>
      <c r="N81" s="282"/>
      <c r="O81" s="282" t="s">
        <v>302</v>
      </c>
      <c r="P81" s="248" t="s">
        <v>381</v>
      </c>
      <c r="Q81" s="248"/>
      <c r="R81" s="282"/>
      <c r="S81" s="282"/>
      <c r="T81" s="282"/>
      <c r="U81" s="282"/>
      <c r="V81" s="282"/>
      <c r="W81" s="282"/>
      <c r="X81" s="282"/>
      <c r="Y81" s="282"/>
      <c r="Z81" s="282"/>
      <c r="AA81" s="282"/>
      <c r="AB81" s="282"/>
      <c r="AC81" s="282" t="s">
        <v>1336</v>
      </c>
      <c r="AD81" s="282"/>
      <c r="AE81" s="1013">
        <f>SUMIFS('6.1 Capex_summary'!AE$9:AE$1048,'6.1 Capex_summary'!$D$9:$D$1048,$D81,'6.1 Capex_summary'!$E$9:$E$1048,$E81,'6.1 Capex_summary'!$F$9:$F$1048,$F81,'6.1 Capex_summary'!$G$9:$G$1048,$G81,'6.1 Capex_summary'!$H$9:$H$1048,$H81,'6.1 Capex_summary'!$I$9:$I$1048,$I81,'6.1 Capex_summary'!$J$9:$J$1048,$J81,'6.1 Capex_summary'!$K$9:$K$1048,$K81,'6.1 Capex_summary'!$L$9:$L$1048,$L81,'6.1 Capex_summary'!$M$9:$M$1048,$M81,'6.1 Capex_summary'!$O$9:$O$1048,$O81)</f>
        <v>0</v>
      </c>
      <c r="AF81" s="1013">
        <f>SUMIFS('6.1 Capex_summary'!AF$9:AF$1048,'6.1 Capex_summary'!$D$9:$D$1048,$D81,'6.1 Capex_summary'!$E$9:$E$1048,$E81,'6.1 Capex_summary'!$F$9:$F$1048,$F81,'6.1 Capex_summary'!$G$9:$G$1048,$G81,'6.1 Capex_summary'!$H$9:$H$1048,$H81,'6.1 Capex_summary'!$I$9:$I$1048,$I81,'6.1 Capex_summary'!$J$9:$J$1048,$J81,'6.1 Capex_summary'!$K$9:$K$1048,$K81,'6.1 Capex_summary'!$L$9:$L$1048,$L81,'6.1 Capex_summary'!$M$9:$M$1048,$M81,'6.1 Capex_summary'!$O$9:$O$1048,$O81)</f>
        <v>0</v>
      </c>
      <c r="AG81" s="1013">
        <f>SUMIFS('6.1 Capex_summary'!AG$9:AG$1048,'6.1 Capex_summary'!$D$9:$D$1048,$D81,'6.1 Capex_summary'!$E$9:$E$1048,$E81,'6.1 Capex_summary'!$F$9:$F$1048,$F81,'6.1 Capex_summary'!$G$9:$G$1048,$G81,'6.1 Capex_summary'!$H$9:$H$1048,$H81,'6.1 Capex_summary'!$I$9:$I$1048,$I81,'6.1 Capex_summary'!$J$9:$J$1048,$J81,'6.1 Capex_summary'!$K$9:$K$1048,$K81,'6.1 Capex_summary'!$L$9:$L$1048,$L81,'6.1 Capex_summary'!$M$9:$M$1048,$M81,'6.1 Capex_summary'!$O$9:$O$1048,$O81)</f>
        <v>0</v>
      </c>
      <c r="AH81" s="1013">
        <f>SUMIFS('6.1 Capex_summary'!AH$9:AH$1048,'6.1 Capex_summary'!$D$9:$D$1048,$D81,'6.1 Capex_summary'!$E$9:$E$1048,$E81,'6.1 Capex_summary'!$F$9:$F$1048,$F81,'6.1 Capex_summary'!$G$9:$G$1048,$G81,'6.1 Capex_summary'!$H$9:$H$1048,$H81,'6.1 Capex_summary'!$I$9:$I$1048,$I81,'6.1 Capex_summary'!$J$9:$J$1048,$J81,'6.1 Capex_summary'!$K$9:$K$1048,$K81,'6.1 Capex_summary'!$L$9:$L$1048,$L81,'6.1 Capex_summary'!$M$9:$M$1048,$M81,'6.1 Capex_summary'!$O$9:$O$1048,$O81)</f>
        <v>0</v>
      </c>
      <c r="AI81" s="1013">
        <f>SUMIFS('6.1 Capex_summary'!AI$9:AI$1048,'6.1 Capex_summary'!$D$9:$D$1048,$D81,'6.1 Capex_summary'!$E$9:$E$1048,$E81,'6.1 Capex_summary'!$F$9:$F$1048,$F81,'6.1 Capex_summary'!$G$9:$G$1048,$G81,'6.1 Capex_summary'!$H$9:$H$1048,$H81,'6.1 Capex_summary'!$I$9:$I$1048,$I81,'6.1 Capex_summary'!$J$9:$J$1048,$J81,'6.1 Capex_summary'!$K$9:$K$1048,$K81,'6.1 Capex_summary'!$L$9:$L$1048,$L81,'6.1 Capex_summary'!$M$9:$M$1048,$M81,'6.1 Capex_summary'!$O$9:$O$1048,$O81)</f>
        <v>0</v>
      </c>
    </row>
    <row r="82" spans="1:36">
      <c r="C82" s="282"/>
      <c r="D82" s="282" t="s">
        <v>269</v>
      </c>
      <c r="E82" s="282" t="s">
        <v>245</v>
      </c>
      <c r="F82" s="282" t="s">
        <v>294</v>
      </c>
      <c r="G82" s="282" t="s">
        <v>1591</v>
      </c>
      <c r="H82" s="282" t="s">
        <v>272</v>
      </c>
      <c r="I82" s="282" t="s">
        <v>1613</v>
      </c>
      <c r="J82" s="282" t="s">
        <v>130</v>
      </c>
      <c r="K82" s="282" t="s">
        <v>356</v>
      </c>
      <c r="L82" s="282" t="s">
        <v>281</v>
      </c>
      <c r="M82" s="282" t="s">
        <v>276</v>
      </c>
      <c r="N82" s="282"/>
      <c r="O82" s="282" t="s">
        <v>320</v>
      </c>
      <c r="P82" s="248" t="s">
        <v>381</v>
      </c>
      <c r="Q82" s="248"/>
      <c r="R82" s="282"/>
      <c r="S82" s="282"/>
      <c r="T82" s="282"/>
      <c r="U82" s="282"/>
      <c r="V82" s="282"/>
      <c r="W82" s="282"/>
      <c r="X82" s="282"/>
      <c r="Y82" s="282"/>
      <c r="Z82" s="282"/>
      <c r="AA82" s="282"/>
      <c r="AB82" s="282"/>
      <c r="AC82" s="282" t="s">
        <v>1336</v>
      </c>
      <c r="AD82" s="282"/>
      <c r="AE82" s="1013">
        <f>SUMIFS('6.1 Capex_summary'!AE$9:AE$1048,'6.1 Capex_summary'!$D$9:$D$1048,$D82,'6.1 Capex_summary'!$E$9:$E$1048,$E82,'6.1 Capex_summary'!$F$9:$F$1048,$F82,'6.1 Capex_summary'!$G$9:$G$1048,$G82,'6.1 Capex_summary'!$H$9:$H$1048,$H82,'6.1 Capex_summary'!$I$9:$I$1048,$I82,'6.1 Capex_summary'!$J$9:$J$1048,$J82,'6.1 Capex_summary'!$K$9:$K$1048,$K82,'6.1 Capex_summary'!$L$9:$L$1048,$L82,'6.1 Capex_summary'!$M$9:$M$1048,$M82,'6.1 Capex_summary'!$O$9:$O$1048,$O82)</f>
        <v>0</v>
      </c>
      <c r="AF82" s="1013">
        <f>SUMIFS('6.1 Capex_summary'!AF$9:AF$1048,'6.1 Capex_summary'!$D$9:$D$1048,$D82,'6.1 Capex_summary'!$E$9:$E$1048,$E82,'6.1 Capex_summary'!$F$9:$F$1048,$F82,'6.1 Capex_summary'!$G$9:$G$1048,$G82,'6.1 Capex_summary'!$H$9:$H$1048,$H82,'6.1 Capex_summary'!$I$9:$I$1048,$I82,'6.1 Capex_summary'!$J$9:$J$1048,$J82,'6.1 Capex_summary'!$K$9:$K$1048,$K82,'6.1 Capex_summary'!$L$9:$L$1048,$L82,'6.1 Capex_summary'!$M$9:$M$1048,$M82,'6.1 Capex_summary'!$O$9:$O$1048,$O82)</f>
        <v>0</v>
      </c>
      <c r="AG82" s="1013">
        <f>SUMIFS('6.1 Capex_summary'!AG$9:AG$1048,'6.1 Capex_summary'!$D$9:$D$1048,$D82,'6.1 Capex_summary'!$E$9:$E$1048,$E82,'6.1 Capex_summary'!$F$9:$F$1048,$F82,'6.1 Capex_summary'!$G$9:$G$1048,$G82,'6.1 Capex_summary'!$H$9:$H$1048,$H82,'6.1 Capex_summary'!$I$9:$I$1048,$I82,'6.1 Capex_summary'!$J$9:$J$1048,$J82,'6.1 Capex_summary'!$K$9:$K$1048,$K82,'6.1 Capex_summary'!$L$9:$L$1048,$L82,'6.1 Capex_summary'!$M$9:$M$1048,$M82,'6.1 Capex_summary'!$O$9:$O$1048,$O82)</f>
        <v>0</v>
      </c>
      <c r="AH82" s="1013">
        <f>SUMIFS('6.1 Capex_summary'!AH$9:AH$1048,'6.1 Capex_summary'!$D$9:$D$1048,$D82,'6.1 Capex_summary'!$E$9:$E$1048,$E82,'6.1 Capex_summary'!$F$9:$F$1048,$F82,'6.1 Capex_summary'!$G$9:$G$1048,$G82,'6.1 Capex_summary'!$H$9:$H$1048,$H82,'6.1 Capex_summary'!$I$9:$I$1048,$I82,'6.1 Capex_summary'!$J$9:$J$1048,$J82,'6.1 Capex_summary'!$K$9:$K$1048,$K82,'6.1 Capex_summary'!$L$9:$L$1048,$L82,'6.1 Capex_summary'!$M$9:$M$1048,$M82,'6.1 Capex_summary'!$O$9:$O$1048,$O82)</f>
        <v>0</v>
      </c>
      <c r="AI82" s="1013">
        <f>SUMIFS('6.1 Capex_summary'!AI$9:AI$1048,'6.1 Capex_summary'!$D$9:$D$1048,$D82,'6.1 Capex_summary'!$E$9:$E$1048,$E82,'6.1 Capex_summary'!$F$9:$F$1048,$F82,'6.1 Capex_summary'!$G$9:$G$1048,$G82,'6.1 Capex_summary'!$H$9:$H$1048,$H82,'6.1 Capex_summary'!$I$9:$I$1048,$I82,'6.1 Capex_summary'!$J$9:$J$1048,$J82,'6.1 Capex_summary'!$K$9:$K$1048,$K82,'6.1 Capex_summary'!$L$9:$L$1048,$L82,'6.1 Capex_summary'!$M$9:$M$1048,$M82,'6.1 Capex_summary'!$O$9:$O$1048,$O82)</f>
        <v>0</v>
      </c>
    </row>
    <row r="83" spans="1:36">
      <c r="C83" s="282"/>
      <c r="D83" s="282" t="s">
        <v>269</v>
      </c>
      <c r="E83" s="282" t="s">
        <v>245</v>
      </c>
      <c r="F83" s="282" t="s">
        <v>294</v>
      </c>
      <c r="G83" s="282" t="s">
        <v>1591</v>
      </c>
      <c r="H83" s="282" t="s">
        <v>272</v>
      </c>
      <c r="I83" s="282" t="s">
        <v>1613</v>
      </c>
      <c r="J83" s="282" t="s">
        <v>130</v>
      </c>
      <c r="K83" s="282" t="s">
        <v>356</v>
      </c>
      <c r="L83" s="282" t="s">
        <v>323</v>
      </c>
      <c r="M83" s="282" t="s">
        <v>276</v>
      </c>
      <c r="N83" s="282"/>
      <c r="O83" s="282" t="s">
        <v>302</v>
      </c>
      <c r="P83" s="248" t="s">
        <v>381</v>
      </c>
      <c r="Q83" s="248"/>
      <c r="R83" s="282"/>
      <c r="S83" s="282"/>
      <c r="T83" s="282"/>
      <c r="U83" s="282"/>
      <c r="V83" s="282"/>
      <c r="W83" s="282"/>
      <c r="X83" s="282"/>
      <c r="Y83" s="282"/>
      <c r="Z83" s="282"/>
      <c r="AA83" s="282"/>
      <c r="AB83" s="282"/>
      <c r="AC83" s="282" t="s">
        <v>1336</v>
      </c>
      <c r="AD83" s="282"/>
      <c r="AE83" s="1013">
        <f>SUMIFS('6.1 Capex_summary'!AE$9:AE$1048,'6.1 Capex_summary'!$D$9:$D$1048,$D83,'6.1 Capex_summary'!$E$9:$E$1048,$E83,'6.1 Capex_summary'!$F$9:$F$1048,$F83,'6.1 Capex_summary'!$G$9:$G$1048,$G83,'6.1 Capex_summary'!$H$9:$H$1048,$H83,'6.1 Capex_summary'!$I$9:$I$1048,$I83,'6.1 Capex_summary'!$J$9:$J$1048,$J83,'6.1 Capex_summary'!$K$9:$K$1048,$K83,'6.1 Capex_summary'!$L$9:$L$1048,$L83,'6.1 Capex_summary'!$M$9:$M$1048,$M83,'6.1 Capex_summary'!$O$9:$O$1048,$O83)</f>
        <v>0</v>
      </c>
      <c r="AF83" s="1013">
        <f>SUMIFS('6.1 Capex_summary'!AF$9:AF$1048,'6.1 Capex_summary'!$D$9:$D$1048,$D83,'6.1 Capex_summary'!$E$9:$E$1048,$E83,'6.1 Capex_summary'!$F$9:$F$1048,$F83,'6.1 Capex_summary'!$G$9:$G$1048,$G83,'6.1 Capex_summary'!$H$9:$H$1048,$H83,'6.1 Capex_summary'!$I$9:$I$1048,$I83,'6.1 Capex_summary'!$J$9:$J$1048,$J83,'6.1 Capex_summary'!$K$9:$K$1048,$K83,'6.1 Capex_summary'!$L$9:$L$1048,$L83,'6.1 Capex_summary'!$M$9:$M$1048,$M83,'6.1 Capex_summary'!$O$9:$O$1048,$O83)</f>
        <v>0</v>
      </c>
      <c r="AG83" s="1013">
        <f>SUMIFS('6.1 Capex_summary'!AG$9:AG$1048,'6.1 Capex_summary'!$D$9:$D$1048,$D83,'6.1 Capex_summary'!$E$9:$E$1048,$E83,'6.1 Capex_summary'!$F$9:$F$1048,$F83,'6.1 Capex_summary'!$G$9:$G$1048,$G83,'6.1 Capex_summary'!$H$9:$H$1048,$H83,'6.1 Capex_summary'!$I$9:$I$1048,$I83,'6.1 Capex_summary'!$J$9:$J$1048,$J83,'6.1 Capex_summary'!$K$9:$K$1048,$K83,'6.1 Capex_summary'!$L$9:$L$1048,$L83,'6.1 Capex_summary'!$M$9:$M$1048,$M83,'6.1 Capex_summary'!$O$9:$O$1048,$O83)</f>
        <v>0</v>
      </c>
      <c r="AH83" s="1013">
        <f>SUMIFS('6.1 Capex_summary'!AH$9:AH$1048,'6.1 Capex_summary'!$D$9:$D$1048,$D83,'6.1 Capex_summary'!$E$9:$E$1048,$E83,'6.1 Capex_summary'!$F$9:$F$1048,$F83,'6.1 Capex_summary'!$G$9:$G$1048,$G83,'6.1 Capex_summary'!$H$9:$H$1048,$H83,'6.1 Capex_summary'!$I$9:$I$1048,$I83,'6.1 Capex_summary'!$J$9:$J$1048,$J83,'6.1 Capex_summary'!$K$9:$K$1048,$K83,'6.1 Capex_summary'!$L$9:$L$1048,$L83,'6.1 Capex_summary'!$M$9:$M$1048,$M83,'6.1 Capex_summary'!$O$9:$O$1048,$O83)</f>
        <v>0</v>
      </c>
      <c r="AI83" s="1013">
        <f>SUMIFS('6.1 Capex_summary'!AI$9:AI$1048,'6.1 Capex_summary'!$D$9:$D$1048,$D83,'6.1 Capex_summary'!$E$9:$E$1048,$E83,'6.1 Capex_summary'!$F$9:$F$1048,$F83,'6.1 Capex_summary'!$G$9:$G$1048,$G83,'6.1 Capex_summary'!$H$9:$H$1048,$H83,'6.1 Capex_summary'!$I$9:$I$1048,$I83,'6.1 Capex_summary'!$J$9:$J$1048,$J83,'6.1 Capex_summary'!$K$9:$K$1048,$K83,'6.1 Capex_summary'!$L$9:$L$1048,$L83,'6.1 Capex_summary'!$M$9:$M$1048,$M83,'6.1 Capex_summary'!$O$9:$O$1048,$O83)</f>
        <v>0</v>
      </c>
      <c r="AJ83" t="s">
        <v>3685</v>
      </c>
    </row>
    <row r="84" spans="1:36">
      <c r="C84" s="282"/>
      <c r="D84" s="282" t="s">
        <v>269</v>
      </c>
      <c r="E84" s="282" t="s">
        <v>245</v>
      </c>
      <c r="F84" s="282" t="s">
        <v>294</v>
      </c>
      <c r="G84" s="282" t="s">
        <v>1591</v>
      </c>
      <c r="H84" s="282" t="s">
        <v>272</v>
      </c>
      <c r="I84" s="282" t="s">
        <v>1613</v>
      </c>
      <c r="J84" s="282" t="s">
        <v>130</v>
      </c>
      <c r="K84" s="282" t="s">
        <v>356</v>
      </c>
      <c r="L84" s="282" t="s">
        <v>350</v>
      </c>
      <c r="M84" s="282" t="s">
        <v>276</v>
      </c>
      <c r="N84" s="282"/>
      <c r="O84" s="282" t="s">
        <v>302</v>
      </c>
      <c r="P84" s="248" t="s">
        <v>381</v>
      </c>
      <c r="Q84" s="248"/>
      <c r="R84" s="282"/>
      <c r="S84" s="282"/>
      <c r="T84" s="282"/>
      <c r="U84" s="282"/>
      <c r="V84" s="282"/>
      <c r="W84" s="282"/>
      <c r="X84" s="282"/>
      <c r="Y84" s="282"/>
      <c r="Z84" s="282"/>
      <c r="AA84" s="282"/>
      <c r="AB84" s="282"/>
      <c r="AC84" s="282" t="s">
        <v>1336</v>
      </c>
      <c r="AD84" s="282"/>
      <c r="AE84" s="1013">
        <f>SUMIFS('6.1 Capex_summary'!AE$9:AE$1048,'6.1 Capex_summary'!$D$9:$D$1048,$D84,'6.1 Capex_summary'!$E$9:$E$1048,$E84,'6.1 Capex_summary'!$F$9:$F$1048,$F84,'6.1 Capex_summary'!$G$9:$G$1048,$G84,'6.1 Capex_summary'!$H$9:$H$1048,$H84,'6.1 Capex_summary'!$I$9:$I$1048,$I84,'6.1 Capex_summary'!$J$9:$J$1048,$J84,'6.1 Capex_summary'!$K$9:$K$1048,$K84,'6.1 Capex_summary'!$L$9:$L$1048,$L84,'6.1 Capex_summary'!$M$9:$M$1048,$M84,'6.1 Capex_summary'!$O$9:$O$1048,$O84)</f>
        <v>0</v>
      </c>
      <c r="AF84" s="1013">
        <f>SUMIFS('6.1 Capex_summary'!AF$9:AF$1048,'6.1 Capex_summary'!$D$9:$D$1048,$D84,'6.1 Capex_summary'!$E$9:$E$1048,$E84,'6.1 Capex_summary'!$F$9:$F$1048,$F84,'6.1 Capex_summary'!$G$9:$G$1048,$G84,'6.1 Capex_summary'!$H$9:$H$1048,$H84,'6.1 Capex_summary'!$I$9:$I$1048,$I84,'6.1 Capex_summary'!$J$9:$J$1048,$J84,'6.1 Capex_summary'!$K$9:$K$1048,$K84,'6.1 Capex_summary'!$L$9:$L$1048,$L84,'6.1 Capex_summary'!$M$9:$M$1048,$M84,'6.1 Capex_summary'!$O$9:$O$1048,$O84)</f>
        <v>0</v>
      </c>
      <c r="AG84" s="1013">
        <f>SUMIFS('6.1 Capex_summary'!AG$9:AG$1048,'6.1 Capex_summary'!$D$9:$D$1048,$D84,'6.1 Capex_summary'!$E$9:$E$1048,$E84,'6.1 Capex_summary'!$F$9:$F$1048,$F84,'6.1 Capex_summary'!$G$9:$G$1048,$G84,'6.1 Capex_summary'!$H$9:$H$1048,$H84,'6.1 Capex_summary'!$I$9:$I$1048,$I84,'6.1 Capex_summary'!$J$9:$J$1048,$J84,'6.1 Capex_summary'!$K$9:$K$1048,$K84,'6.1 Capex_summary'!$L$9:$L$1048,$L84,'6.1 Capex_summary'!$M$9:$M$1048,$M84,'6.1 Capex_summary'!$O$9:$O$1048,$O84)</f>
        <v>0</v>
      </c>
      <c r="AH84" s="1013">
        <f>SUMIFS('6.1 Capex_summary'!AH$9:AH$1048,'6.1 Capex_summary'!$D$9:$D$1048,$D84,'6.1 Capex_summary'!$E$9:$E$1048,$E84,'6.1 Capex_summary'!$F$9:$F$1048,$F84,'6.1 Capex_summary'!$G$9:$G$1048,$G84,'6.1 Capex_summary'!$H$9:$H$1048,$H84,'6.1 Capex_summary'!$I$9:$I$1048,$I84,'6.1 Capex_summary'!$J$9:$J$1048,$J84,'6.1 Capex_summary'!$K$9:$K$1048,$K84,'6.1 Capex_summary'!$L$9:$L$1048,$L84,'6.1 Capex_summary'!$M$9:$M$1048,$M84,'6.1 Capex_summary'!$O$9:$O$1048,$O84)</f>
        <v>0</v>
      </c>
      <c r="AI84" s="1013">
        <f>SUMIFS('6.1 Capex_summary'!AI$9:AI$1048,'6.1 Capex_summary'!$D$9:$D$1048,$D84,'6.1 Capex_summary'!$E$9:$E$1048,$E84,'6.1 Capex_summary'!$F$9:$F$1048,$F84,'6.1 Capex_summary'!$G$9:$G$1048,$G84,'6.1 Capex_summary'!$H$9:$H$1048,$H84,'6.1 Capex_summary'!$I$9:$I$1048,$I84,'6.1 Capex_summary'!$J$9:$J$1048,$J84,'6.1 Capex_summary'!$K$9:$K$1048,$K84,'6.1 Capex_summary'!$L$9:$L$1048,$L84,'6.1 Capex_summary'!$M$9:$M$1048,$M84,'6.1 Capex_summary'!$O$9:$O$1048,$O84)</f>
        <v>0</v>
      </c>
    </row>
    <row r="85" spans="1:36">
      <c r="C85" s="282"/>
      <c r="D85" s="282" t="s">
        <v>269</v>
      </c>
      <c r="E85" s="282" t="s">
        <v>245</v>
      </c>
      <c r="F85" s="282" t="s">
        <v>294</v>
      </c>
      <c r="G85" s="282" t="s">
        <v>1591</v>
      </c>
      <c r="H85" s="282" t="s">
        <v>272</v>
      </c>
      <c r="I85" s="282" t="s">
        <v>1613</v>
      </c>
      <c r="J85" s="282" t="s">
        <v>130</v>
      </c>
      <c r="K85" s="282" t="s">
        <v>356</v>
      </c>
      <c r="L85" s="282" t="s">
        <v>305</v>
      </c>
      <c r="M85" s="621" t="s">
        <v>318</v>
      </c>
      <c r="N85" s="282"/>
      <c r="O85" s="621" t="s">
        <v>318</v>
      </c>
      <c r="P85" s="248" t="s">
        <v>381</v>
      </c>
      <c r="Q85" s="248"/>
      <c r="R85" s="282"/>
      <c r="S85" s="282"/>
      <c r="T85" s="282"/>
      <c r="U85" s="282"/>
      <c r="V85" s="282"/>
      <c r="W85" s="282"/>
      <c r="X85" s="282"/>
      <c r="Y85" s="282"/>
      <c r="Z85" s="282"/>
      <c r="AA85" s="282"/>
      <c r="AB85" s="282"/>
      <c r="AC85" s="282" t="s">
        <v>1336</v>
      </c>
      <c r="AD85" s="282"/>
      <c r="AE85" s="1013">
        <f>SUMIFS('6.1 Capex_summary'!AE$9:AE$1048,'6.1 Capex_summary'!$D$9:$D$1048,$D85,'6.1 Capex_summary'!$E$9:$E$1048,$E85,'6.1 Capex_summary'!$F$9:$F$1048,$F85,'6.1 Capex_summary'!$G$9:$G$1048,$G85,'6.1 Capex_summary'!$H$9:$H$1048,$H85,'6.1 Capex_summary'!$I$9:$I$1048,$I85,'6.1 Capex_summary'!$J$9:$J$1048,$J85,'6.1 Capex_summary'!$K$9:$K$1048,$K85,'6.1 Capex_summary'!$L$9:$L$1048,$L85,'6.1 Capex_summary'!$M$9:$M$1048,$M85,'6.1 Capex_summary'!$O$9:$O$1048,$O85)</f>
        <v>0</v>
      </c>
      <c r="AF85" s="1013">
        <f>SUMIFS('6.1 Capex_summary'!AF$9:AF$1048,'6.1 Capex_summary'!$D$9:$D$1048,$D85,'6.1 Capex_summary'!$E$9:$E$1048,$E85,'6.1 Capex_summary'!$F$9:$F$1048,$F85,'6.1 Capex_summary'!$G$9:$G$1048,$G85,'6.1 Capex_summary'!$H$9:$H$1048,$H85,'6.1 Capex_summary'!$I$9:$I$1048,$I85,'6.1 Capex_summary'!$J$9:$J$1048,$J85,'6.1 Capex_summary'!$K$9:$K$1048,$K85,'6.1 Capex_summary'!$L$9:$L$1048,$L85,'6.1 Capex_summary'!$M$9:$M$1048,$M85,'6.1 Capex_summary'!$O$9:$O$1048,$O85)</f>
        <v>0</v>
      </c>
      <c r="AG85" s="1013">
        <f>SUMIFS('6.1 Capex_summary'!AG$9:AG$1048,'6.1 Capex_summary'!$D$9:$D$1048,$D85,'6.1 Capex_summary'!$E$9:$E$1048,$E85,'6.1 Capex_summary'!$F$9:$F$1048,$F85,'6.1 Capex_summary'!$G$9:$G$1048,$G85,'6.1 Capex_summary'!$H$9:$H$1048,$H85,'6.1 Capex_summary'!$I$9:$I$1048,$I85,'6.1 Capex_summary'!$J$9:$J$1048,$J85,'6.1 Capex_summary'!$K$9:$K$1048,$K85,'6.1 Capex_summary'!$L$9:$L$1048,$L85,'6.1 Capex_summary'!$M$9:$M$1048,$M85,'6.1 Capex_summary'!$O$9:$O$1048,$O85)</f>
        <v>0</v>
      </c>
      <c r="AH85" s="1013">
        <f>SUMIFS('6.1 Capex_summary'!AH$9:AH$1048,'6.1 Capex_summary'!$D$9:$D$1048,$D85,'6.1 Capex_summary'!$E$9:$E$1048,$E85,'6.1 Capex_summary'!$F$9:$F$1048,$F85,'6.1 Capex_summary'!$G$9:$G$1048,$G85,'6.1 Capex_summary'!$H$9:$H$1048,$H85,'6.1 Capex_summary'!$I$9:$I$1048,$I85,'6.1 Capex_summary'!$J$9:$J$1048,$J85,'6.1 Capex_summary'!$K$9:$K$1048,$K85,'6.1 Capex_summary'!$L$9:$L$1048,$L85,'6.1 Capex_summary'!$M$9:$M$1048,$M85,'6.1 Capex_summary'!$O$9:$O$1048,$O85)</f>
        <v>0</v>
      </c>
      <c r="AI85" s="1013">
        <f>SUMIFS('6.1 Capex_summary'!AI$9:AI$1048,'6.1 Capex_summary'!$D$9:$D$1048,$D85,'6.1 Capex_summary'!$E$9:$E$1048,$E85,'6.1 Capex_summary'!$F$9:$F$1048,$F85,'6.1 Capex_summary'!$G$9:$G$1048,$G85,'6.1 Capex_summary'!$H$9:$H$1048,$H85,'6.1 Capex_summary'!$I$9:$I$1048,$I85,'6.1 Capex_summary'!$J$9:$J$1048,$J85,'6.1 Capex_summary'!$K$9:$K$1048,$K85,'6.1 Capex_summary'!$L$9:$L$1048,$L85,'6.1 Capex_summary'!$M$9:$M$1048,$M85,'6.1 Capex_summary'!$O$9:$O$1048,$O85)</f>
        <v>0</v>
      </c>
    </row>
    <row r="86" spans="1:36">
      <c r="C86" s="282"/>
      <c r="D86" s="282" t="s">
        <v>269</v>
      </c>
      <c r="E86" s="282" t="s">
        <v>245</v>
      </c>
      <c r="F86" s="282" t="s">
        <v>294</v>
      </c>
      <c r="G86" s="282" t="s">
        <v>1591</v>
      </c>
      <c r="H86" s="282" t="s">
        <v>272</v>
      </c>
      <c r="I86" s="282" t="s">
        <v>1613</v>
      </c>
      <c r="J86" s="282" t="s">
        <v>130</v>
      </c>
      <c r="K86" s="282" t="s">
        <v>356</v>
      </c>
      <c r="L86" s="282" t="s">
        <v>336</v>
      </c>
      <c r="M86" s="621" t="s">
        <v>318</v>
      </c>
      <c r="N86" s="282"/>
      <c r="O86" s="621" t="s">
        <v>318</v>
      </c>
      <c r="P86" s="248" t="s">
        <v>381</v>
      </c>
      <c r="Q86" s="248"/>
      <c r="R86" s="282"/>
      <c r="S86" s="282"/>
      <c r="T86" s="282"/>
      <c r="U86" s="282"/>
      <c r="V86" s="282"/>
      <c r="W86" s="282"/>
      <c r="X86" s="282"/>
      <c r="Y86" s="282"/>
      <c r="Z86" s="282"/>
      <c r="AA86" s="282"/>
      <c r="AB86" s="282"/>
      <c r="AC86" s="282" t="s">
        <v>1336</v>
      </c>
      <c r="AD86" s="282"/>
      <c r="AE86" s="1013">
        <f>SUMIFS('6.1 Capex_summary'!AE$9:AE$1048,'6.1 Capex_summary'!$D$9:$D$1048,$D86,'6.1 Capex_summary'!$E$9:$E$1048,$E86,'6.1 Capex_summary'!$F$9:$F$1048,$F86,'6.1 Capex_summary'!$G$9:$G$1048,$G86,'6.1 Capex_summary'!$H$9:$H$1048,$H86,'6.1 Capex_summary'!$I$9:$I$1048,$I86,'6.1 Capex_summary'!$J$9:$J$1048,$J86,'6.1 Capex_summary'!$K$9:$K$1048,$K86,'6.1 Capex_summary'!$L$9:$L$1048,$L86,'6.1 Capex_summary'!$M$9:$M$1048,$M86,'6.1 Capex_summary'!$O$9:$O$1048,$O86)</f>
        <v>0</v>
      </c>
      <c r="AF86" s="1013">
        <f>SUMIFS('6.1 Capex_summary'!AF$9:AF$1048,'6.1 Capex_summary'!$D$9:$D$1048,$D86,'6.1 Capex_summary'!$E$9:$E$1048,$E86,'6.1 Capex_summary'!$F$9:$F$1048,$F86,'6.1 Capex_summary'!$G$9:$G$1048,$G86,'6.1 Capex_summary'!$H$9:$H$1048,$H86,'6.1 Capex_summary'!$I$9:$I$1048,$I86,'6.1 Capex_summary'!$J$9:$J$1048,$J86,'6.1 Capex_summary'!$K$9:$K$1048,$K86,'6.1 Capex_summary'!$L$9:$L$1048,$L86,'6.1 Capex_summary'!$M$9:$M$1048,$M86,'6.1 Capex_summary'!$O$9:$O$1048,$O86)</f>
        <v>0</v>
      </c>
      <c r="AG86" s="1013">
        <f>SUMIFS('6.1 Capex_summary'!AG$9:AG$1048,'6.1 Capex_summary'!$D$9:$D$1048,$D86,'6.1 Capex_summary'!$E$9:$E$1048,$E86,'6.1 Capex_summary'!$F$9:$F$1048,$F86,'6.1 Capex_summary'!$G$9:$G$1048,$G86,'6.1 Capex_summary'!$H$9:$H$1048,$H86,'6.1 Capex_summary'!$I$9:$I$1048,$I86,'6.1 Capex_summary'!$J$9:$J$1048,$J86,'6.1 Capex_summary'!$K$9:$K$1048,$K86,'6.1 Capex_summary'!$L$9:$L$1048,$L86,'6.1 Capex_summary'!$M$9:$M$1048,$M86,'6.1 Capex_summary'!$O$9:$O$1048,$O86)</f>
        <v>0</v>
      </c>
      <c r="AH86" s="1013">
        <f>SUMIFS('6.1 Capex_summary'!AH$9:AH$1048,'6.1 Capex_summary'!$D$9:$D$1048,$D86,'6.1 Capex_summary'!$E$9:$E$1048,$E86,'6.1 Capex_summary'!$F$9:$F$1048,$F86,'6.1 Capex_summary'!$G$9:$G$1048,$G86,'6.1 Capex_summary'!$H$9:$H$1048,$H86,'6.1 Capex_summary'!$I$9:$I$1048,$I86,'6.1 Capex_summary'!$J$9:$J$1048,$J86,'6.1 Capex_summary'!$K$9:$K$1048,$K86,'6.1 Capex_summary'!$L$9:$L$1048,$L86,'6.1 Capex_summary'!$M$9:$M$1048,$M86,'6.1 Capex_summary'!$O$9:$O$1048,$O86)</f>
        <v>0</v>
      </c>
      <c r="AI86" s="1013">
        <f>SUMIFS('6.1 Capex_summary'!AI$9:AI$1048,'6.1 Capex_summary'!$D$9:$D$1048,$D86,'6.1 Capex_summary'!$E$9:$E$1048,$E86,'6.1 Capex_summary'!$F$9:$F$1048,$F86,'6.1 Capex_summary'!$G$9:$G$1048,$G86,'6.1 Capex_summary'!$H$9:$H$1048,$H86,'6.1 Capex_summary'!$I$9:$I$1048,$I86,'6.1 Capex_summary'!$J$9:$J$1048,$J86,'6.1 Capex_summary'!$K$9:$K$1048,$K86,'6.1 Capex_summary'!$L$9:$L$1048,$L86,'6.1 Capex_summary'!$M$9:$M$1048,$M86,'6.1 Capex_summary'!$O$9:$O$1048,$O86)</f>
        <v>0</v>
      </c>
    </row>
    <row r="87" spans="1:36">
      <c r="C87" s="282"/>
      <c r="D87" s="282" t="s">
        <v>269</v>
      </c>
      <c r="E87" s="282" t="s">
        <v>245</v>
      </c>
      <c r="F87" s="282" t="s">
        <v>294</v>
      </c>
      <c r="G87" s="282" t="s">
        <v>1591</v>
      </c>
      <c r="H87" s="282" t="s">
        <v>272</v>
      </c>
      <c r="I87" s="282" t="s">
        <v>1613</v>
      </c>
      <c r="J87" s="282" t="s">
        <v>130</v>
      </c>
      <c r="K87" s="282" t="s">
        <v>1596</v>
      </c>
      <c r="L87" s="282" t="s">
        <v>347</v>
      </c>
      <c r="M87" s="621" t="s">
        <v>318</v>
      </c>
      <c r="N87" s="282"/>
      <c r="O87" s="621" t="s">
        <v>318</v>
      </c>
      <c r="P87" s="248" t="s">
        <v>381</v>
      </c>
      <c r="Q87" s="248"/>
      <c r="R87" s="282"/>
      <c r="S87" s="282"/>
      <c r="T87" s="282"/>
      <c r="U87" s="282"/>
      <c r="V87" s="282"/>
      <c r="W87" s="282"/>
      <c r="X87" s="282"/>
      <c r="Y87" s="282"/>
      <c r="Z87" s="282"/>
      <c r="AA87" s="282"/>
      <c r="AB87" s="282"/>
      <c r="AC87" s="282" t="s">
        <v>1336</v>
      </c>
      <c r="AD87" s="282"/>
      <c r="AE87" s="1013">
        <f>SUMIFS('6.1 Capex_summary'!AE$9:AE$1048,'6.1 Capex_summary'!$D$9:$D$1048,$D87,'6.1 Capex_summary'!$E$9:$E$1048,$E87,'6.1 Capex_summary'!$F$9:$F$1048,$F87,'6.1 Capex_summary'!$G$9:$G$1048,$G87,'6.1 Capex_summary'!$H$9:$H$1048,$H87,'6.1 Capex_summary'!$I$9:$I$1048,$I87,'6.1 Capex_summary'!$J$9:$J$1048,$J87,'6.1 Capex_summary'!$K$9:$K$1048,$K87,'6.1 Capex_summary'!$L$9:$L$1048,$L87,'6.1 Capex_summary'!$M$9:$M$1048,$M87,'6.1 Capex_summary'!$O$9:$O$1048,$O87)</f>
        <v>0</v>
      </c>
      <c r="AF87" s="1013">
        <f>SUMIFS('6.1 Capex_summary'!AF$9:AF$1048,'6.1 Capex_summary'!$D$9:$D$1048,$D87,'6.1 Capex_summary'!$E$9:$E$1048,$E87,'6.1 Capex_summary'!$F$9:$F$1048,$F87,'6.1 Capex_summary'!$G$9:$G$1048,$G87,'6.1 Capex_summary'!$H$9:$H$1048,$H87,'6.1 Capex_summary'!$I$9:$I$1048,$I87,'6.1 Capex_summary'!$J$9:$J$1048,$J87,'6.1 Capex_summary'!$K$9:$K$1048,$K87,'6.1 Capex_summary'!$L$9:$L$1048,$L87,'6.1 Capex_summary'!$M$9:$M$1048,$M87,'6.1 Capex_summary'!$O$9:$O$1048,$O87)</f>
        <v>0</v>
      </c>
      <c r="AG87" s="1013">
        <f>SUMIFS('6.1 Capex_summary'!AG$9:AG$1048,'6.1 Capex_summary'!$D$9:$D$1048,$D87,'6.1 Capex_summary'!$E$9:$E$1048,$E87,'6.1 Capex_summary'!$F$9:$F$1048,$F87,'6.1 Capex_summary'!$G$9:$G$1048,$G87,'6.1 Capex_summary'!$H$9:$H$1048,$H87,'6.1 Capex_summary'!$I$9:$I$1048,$I87,'6.1 Capex_summary'!$J$9:$J$1048,$J87,'6.1 Capex_summary'!$K$9:$K$1048,$K87,'6.1 Capex_summary'!$L$9:$L$1048,$L87,'6.1 Capex_summary'!$M$9:$M$1048,$M87,'6.1 Capex_summary'!$O$9:$O$1048,$O87)</f>
        <v>0</v>
      </c>
      <c r="AH87" s="1013">
        <f>SUMIFS('6.1 Capex_summary'!AH$9:AH$1048,'6.1 Capex_summary'!$D$9:$D$1048,$D87,'6.1 Capex_summary'!$E$9:$E$1048,$E87,'6.1 Capex_summary'!$F$9:$F$1048,$F87,'6.1 Capex_summary'!$G$9:$G$1048,$G87,'6.1 Capex_summary'!$H$9:$H$1048,$H87,'6.1 Capex_summary'!$I$9:$I$1048,$I87,'6.1 Capex_summary'!$J$9:$J$1048,$J87,'6.1 Capex_summary'!$K$9:$K$1048,$K87,'6.1 Capex_summary'!$L$9:$L$1048,$L87,'6.1 Capex_summary'!$M$9:$M$1048,$M87,'6.1 Capex_summary'!$O$9:$O$1048,$O87)</f>
        <v>0</v>
      </c>
      <c r="AI87" s="1013">
        <f>SUMIFS('6.1 Capex_summary'!AI$9:AI$1048,'6.1 Capex_summary'!$D$9:$D$1048,$D87,'6.1 Capex_summary'!$E$9:$E$1048,$E87,'6.1 Capex_summary'!$F$9:$F$1048,$F87,'6.1 Capex_summary'!$G$9:$G$1048,$G87,'6.1 Capex_summary'!$H$9:$H$1048,$H87,'6.1 Capex_summary'!$I$9:$I$1048,$I87,'6.1 Capex_summary'!$J$9:$J$1048,$J87,'6.1 Capex_summary'!$K$9:$K$1048,$K87,'6.1 Capex_summary'!$L$9:$L$1048,$L87,'6.1 Capex_summary'!$M$9:$M$1048,$M87,'6.1 Capex_summary'!$O$9:$O$1048,$O87)</f>
        <v>0</v>
      </c>
    </row>
    <row r="88" spans="1:36">
      <c r="C88" s="282"/>
      <c r="D88" s="282" t="s">
        <v>269</v>
      </c>
      <c r="E88" s="282" t="s">
        <v>245</v>
      </c>
      <c r="F88" s="282" t="s">
        <v>294</v>
      </c>
      <c r="G88" s="282" t="s">
        <v>1591</v>
      </c>
      <c r="H88" s="282" t="s">
        <v>272</v>
      </c>
      <c r="I88" s="282" t="s">
        <v>1613</v>
      </c>
      <c r="J88" s="282" t="s">
        <v>130</v>
      </c>
      <c r="K88" s="282" t="s">
        <v>1596</v>
      </c>
      <c r="L88" s="282" t="s">
        <v>1599</v>
      </c>
      <c r="M88" s="621" t="s">
        <v>318</v>
      </c>
      <c r="N88" s="282"/>
      <c r="O88" s="621" t="s">
        <v>318</v>
      </c>
      <c r="P88" s="248" t="s">
        <v>381</v>
      </c>
      <c r="Q88" s="248"/>
      <c r="R88" s="282"/>
      <c r="S88" s="282"/>
      <c r="T88" s="282"/>
      <c r="U88" s="282"/>
      <c r="V88" s="282"/>
      <c r="W88" s="282"/>
      <c r="X88" s="282"/>
      <c r="Y88" s="282"/>
      <c r="Z88" s="282"/>
      <c r="AA88" s="282"/>
      <c r="AB88" s="282"/>
      <c r="AC88" s="282" t="s">
        <v>1336</v>
      </c>
      <c r="AD88" s="282"/>
      <c r="AE88" s="1013">
        <f>SUMIFS('6.1 Capex_summary'!AE$9:AE$1048,'6.1 Capex_summary'!$D$9:$D$1048,$D88,'6.1 Capex_summary'!$E$9:$E$1048,$E88,'6.1 Capex_summary'!$F$9:$F$1048,$F88,'6.1 Capex_summary'!$G$9:$G$1048,$G88,'6.1 Capex_summary'!$H$9:$H$1048,$H88,'6.1 Capex_summary'!$I$9:$I$1048,$I88,'6.1 Capex_summary'!$J$9:$J$1048,$J88,'6.1 Capex_summary'!$K$9:$K$1048,$K88,'6.1 Capex_summary'!$L$9:$L$1048,$L88,'6.1 Capex_summary'!$M$9:$M$1048,$M88,'6.1 Capex_summary'!$O$9:$O$1048,$O88)</f>
        <v>0</v>
      </c>
      <c r="AF88" s="1013">
        <f>SUMIFS('6.1 Capex_summary'!AF$9:AF$1048,'6.1 Capex_summary'!$D$9:$D$1048,$D88,'6.1 Capex_summary'!$E$9:$E$1048,$E88,'6.1 Capex_summary'!$F$9:$F$1048,$F88,'6.1 Capex_summary'!$G$9:$G$1048,$G88,'6.1 Capex_summary'!$H$9:$H$1048,$H88,'6.1 Capex_summary'!$I$9:$I$1048,$I88,'6.1 Capex_summary'!$J$9:$J$1048,$J88,'6.1 Capex_summary'!$K$9:$K$1048,$K88,'6.1 Capex_summary'!$L$9:$L$1048,$L88,'6.1 Capex_summary'!$M$9:$M$1048,$M88,'6.1 Capex_summary'!$O$9:$O$1048,$O88)</f>
        <v>0</v>
      </c>
      <c r="AG88" s="1013">
        <f>SUMIFS('6.1 Capex_summary'!AG$9:AG$1048,'6.1 Capex_summary'!$D$9:$D$1048,$D88,'6.1 Capex_summary'!$E$9:$E$1048,$E88,'6.1 Capex_summary'!$F$9:$F$1048,$F88,'6.1 Capex_summary'!$G$9:$G$1048,$G88,'6.1 Capex_summary'!$H$9:$H$1048,$H88,'6.1 Capex_summary'!$I$9:$I$1048,$I88,'6.1 Capex_summary'!$J$9:$J$1048,$J88,'6.1 Capex_summary'!$K$9:$K$1048,$K88,'6.1 Capex_summary'!$L$9:$L$1048,$L88,'6.1 Capex_summary'!$M$9:$M$1048,$M88,'6.1 Capex_summary'!$O$9:$O$1048,$O88)</f>
        <v>0</v>
      </c>
      <c r="AH88" s="1013">
        <f>SUMIFS('6.1 Capex_summary'!AH$9:AH$1048,'6.1 Capex_summary'!$D$9:$D$1048,$D88,'6.1 Capex_summary'!$E$9:$E$1048,$E88,'6.1 Capex_summary'!$F$9:$F$1048,$F88,'6.1 Capex_summary'!$G$9:$G$1048,$G88,'6.1 Capex_summary'!$H$9:$H$1048,$H88,'6.1 Capex_summary'!$I$9:$I$1048,$I88,'6.1 Capex_summary'!$J$9:$J$1048,$J88,'6.1 Capex_summary'!$K$9:$K$1048,$K88,'6.1 Capex_summary'!$L$9:$L$1048,$L88,'6.1 Capex_summary'!$M$9:$M$1048,$M88,'6.1 Capex_summary'!$O$9:$O$1048,$O88)</f>
        <v>0</v>
      </c>
      <c r="AI88" s="1013">
        <f>SUMIFS('6.1 Capex_summary'!AI$9:AI$1048,'6.1 Capex_summary'!$D$9:$D$1048,$D88,'6.1 Capex_summary'!$E$9:$E$1048,$E88,'6.1 Capex_summary'!$F$9:$F$1048,$F88,'6.1 Capex_summary'!$G$9:$G$1048,$G88,'6.1 Capex_summary'!$H$9:$H$1048,$H88,'6.1 Capex_summary'!$I$9:$I$1048,$I88,'6.1 Capex_summary'!$J$9:$J$1048,$J88,'6.1 Capex_summary'!$K$9:$K$1048,$K88,'6.1 Capex_summary'!$L$9:$L$1048,$L88,'6.1 Capex_summary'!$M$9:$M$1048,$M88,'6.1 Capex_summary'!$O$9:$O$1048,$O88)</f>
        <v>0</v>
      </c>
    </row>
    <row r="89" spans="1:36">
      <c r="B89" s="62"/>
      <c r="C89" s="282"/>
      <c r="D89" s="282" t="s">
        <v>269</v>
      </c>
      <c r="E89" s="282" t="s">
        <v>245</v>
      </c>
      <c r="F89" s="282" t="s">
        <v>294</v>
      </c>
      <c r="G89" s="282" t="s">
        <v>1591</v>
      </c>
      <c r="H89" s="282" t="s">
        <v>272</v>
      </c>
      <c r="I89" s="282" t="s">
        <v>1613</v>
      </c>
      <c r="J89" s="282" t="s">
        <v>130</v>
      </c>
      <c r="K89" s="282" t="s">
        <v>1596</v>
      </c>
      <c r="L89" s="621" t="s">
        <v>318</v>
      </c>
      <c r="M89" s="621" t="s">
        <v>318</v>
      </c>
      <c r="N89" s="282"/>
      <c r="O89" s="621" t="s">
        <v>318</v>
      </c>
      <c r="P89" s="248" t="s">
        <v>381</v>
      </c>
      <c r="Q89" s="248"/>
      <c r="R89" s="282"/>
      <c r="S89" s="282"/>
      <c r="T89" s="282"/>
      <c r="U89" s="282"/>
      <c r="V89" s="282"/>
      <c r="W89" s="282"/>
      <c r="X89" s="282"/>
      <c r="Y89" s="282"/>
      <c r="Z89" s="282"/>
      <c r="AA89" s="282"/>
      <c r="AB89" s="282"/>
      <c r="AC89" s="282" t="s">
        <v>1336</v>
      </c>
      <c r="AD89" s="282"/>
      <c r="AE89" s="1013">
        <f>SUMIFS('6.1 Capex_summary'!AE$9:AE$1048,'6.1 Capex_summary'!$D$9:$D$1048,$D89,'6.1 Capex_summary'!$E$9:$E$1048,$E89,'6.1 Capex_summary'!$F$9:$F$1048,$F89,'6.1 Capex_summary'!$G$9:$G$1048,$G89,'6.1 Capex_summary'!$H$9:$H$1048,$H89,'6.1 Capex_summary'!$I$9:$I$1048,$I89,'6.1 Capex_summary'!$J$9:$J$1048,$J89,'6.1 Capex_summary'!$K$9:$K$1048,$K89,'6.1 Capex_summary'!$L$9:$L$1048,$L89,'6.1 Capex_summary'!$M$9:$M$1048,$M89,'6.1 Capex_summary'!$O$9:$O$1048,$O89)</f>
        <v>0</v>
      </c>
      <c r="AF89" s="1013">
        <f>SUMIFS('6.1 Capex_summary'!AF$9:AF$1048,'6.1 Capex_summary'!$D$9:$D$1048,$D89,'6.1 Capex_summary'!$E$9:$E$1048,$E89,'6.1 Capex_summary'!$F$9:$F$1048,$F89,'6.1 Capex_summary'!$G$9:$G$1048,$G89,'6.1 Capex_summary'!$H$9:$H$1048,$H89,'6.1 Capex_summary'!$I$9:$I$1048,$I89,'6.1 Capex_summary'!$J$9:$J$1048,$J89,'6.1 Capex_summary'!$K$9:$K$1048,$K89,'6.1 Capex_summary'!$L$9:$L$1048,$L89,'6.1 Capex_summary'!$M$9:$M$1048,$M89,'6.1 Capex_summary'!$O$9:$O$1048,$O89)</f>
        <v>0</v>
      </c>
      <c r="AG89" s="1013">
        <f>SUMIFS('6.1 Capex_summary'!AG$9:AG$1048,'6.1 Capex_summary'!$D$9:$D$1048,$D89,'6.1 Capex_summary'!$E$9:$E$1048,$E89,'6.1 Capex_summary'!$F$9:$F$1048,$F89,'6.1 Capex_summary'!$G$9:$G$1048,$G89,'6.1 Capex_summary'!$H$9:$H$1048,$H89,'6.1 Capex_summary'!$I$9:$I$1048,$I89,'6.1 Capex_summary'!$J$9:$J$1048,$J89,'6.1 Capex_summary'!$K$9:$K$1048,$K89,'6.1 Capex_summary'!$L$9:$L$1048,$L89,'6.1 Capex_summary'!$M$9:$M$1048,$M89,'6.1 Capex_summary'!$O$9:$O$1048,$O89)</f>
        <v>0</v>
      </c>
      <c r="AH89" s="1013">
        <f>SUMIFS('6.1 Capex_summary'!AH$9:AH$1048,'6.1 Capex_summary'!$D$9:$D$1048,$D89,'6.1 Capex_summary'!$E$9:$E$1048,$E89,'6.1 Capex_summary'!$F$9:$F$1048,$F89,'6.1 Capex_summary'!$G$9:$G$1048,$G89,'6.1 Capex_summary'!$H$9:$H$1048,$H89,'6.1 Capex_summary'!$I$9:$I$1048,$I89,'6.1 Capex_summary'!$J$9:$J$1048,$J89,'6.1 Capex_summary'!$K$9:$K$1048,$K89,'6.1 Capex_summary'!$L$9:$L$1048,$L89,'6.1 Capex_summary'!$M$9:$M$1048,$M89,'6.1 Capex_summary'!$O$9:$O$1048,$O89)</f>
        <v>0</v>
      </c>
      <c r="AI89" s="1013">
        <f>SUMIFS('6.1 Capex_summary'!AI$9:AI$1048,'6.1 Capex_summary'!$D$9:$D$1048,$D89,'6.1 Capex_summary'!$E$9:$E$1048,$E89,'6.1 Capex_summary'!$F$9:$F$1048,$F89,'6.1 Capex_summary'!$G$9:$G$1048,$G89,'6.1 Capex_summary'!$H$9:$H$1048,$H89,'6.1 Capex_summary'!$I$9:$I$1048,$I89,'6.1 Capex_summary'!$J$9:$J$1048,$J89,'6.1 Capex_summary'!$K$9:$K$1048,$K89,'6.1 Capex_summary'!$L$9:$L$1048,$L89,'6.1 Capex_summary'!$M$9:$M$1048,$M89,'6.1 Capex_summary'!$O$9:$O$1048,$O89)</f>
        <v>0</v>
      </c>
    </row>
    <row r="90" spans="1:36">
      <c r="C90" s="282"/>
      <c r="D90" s="282" t="s">
        <v>269</v>
      </c>
      <c r="E90" s="282" t="s">
        <v>245</v>
      </c>
      <c r="F90" s="282" t="s">
        <v>294</v>
      </c>
      <c r="G90" s="282" t="s">
        <v>1591</v>
      </c>
      <c r="H90" s="282" t="s">
        <v>272</v>
      </c>
      <c r="I90" s="282" t="s">
        <v>377</v>
      </c>
      <c r="J90" s="282" t="s">
        <v>130</v>
      </c>
      <c r="K90" s="282" t="s">
        <v>377</v>
      </c>
      <c r="L90" s="621" t="s">
        <v>377</v>
      </c>
      <c r="M90" s="621" t="s">
        <v>276</v>
      </c>
      <c r="N90" s="282"/>
      <c r="O90" s="621" t="s">
        <v>377</v>
      </c>
      <c r="P90" s="282" t="s">
        <v>389</v>
      </c>
      <c r="Q90" s="282"/>
      <c r="R90" s="282"/>
      <c r="S90" s="282"/>
      <c r="T90" s="282"/>
      <c r="U90" s="282"/>
      <c r="V90" s="282"/>
      <c r="W90" s="282"/>
      <c r="X90" s="282"/>
      <c r="Y90" s="282"/>
      <c r="Z90" s="282"/>
      <c r="AA90" s="282"/>
      <c r="AB90" s="282"/>
      <c r="AC90" s="282" t="s">
        <v>1336</v>
      </c>
      <c r="AD90" s="282"/>
      <c r="AE90" s="1013">
        <f>SUMIFS('6.1 Capex_summary'!AE$9:AE$1048,'6.1 Capex_summary'!$D$9:$D$1048,$D90,'6.1 Capex_summary'!$E$9:$E$1048,$E90,'6.1 Capex_summary'!$F$9:$F$1048,$F90,'6.1 Capex_summary'!$G$9:$G$1048,$G90,'6.1 Capex_summary'!$H$9:$H$1048,$H90,'6.1 Capex_summary'!$I$9:$I$1048,$I90,'6.1 Capex_summary'!$J$9:$J$1048,$J90,'6.1 Capex_summary'!$K$9:$K$1048,$K90,'6.1 Capex_summary'!$L$9:$L$1048,$L90,'6.1 Capex_summary'!$M$9:$M$1048,$M90,'6.1 Capex_summary'!$O$9:$O$1048,$O90)</f>
        <v>0</v>
      </c>
      <c r="AF90" s="1013">
        <f>SUMIFS('6.1 Capex_summary'!AF$9:AF$1048,'6.1 Capex_summary'!$D$9:$D$1048,$D90,'6.1 Capex_summary'!$E$9:$E$1048,$E90,'6.1 Capex_summary'!$F$9:$F$1048,$F90,'6.1 Capex_summary'!$G$9:$G$1048,$G90,'6.1 Capex_summary'!$H$9:$H$1048,$H90,'6.1 Capex_summary'!$I$9:$I$1048,$I90,'6.1 Capex_summary'!$J$9:$J$1048,$J90,'6.1 Capex_summary'!$K$9:$K$1048,$K90,'6.1 Capex_summary'!$L$9:$L$1048,$L90,'6.1 Capex_summary'!$M$9:$M$1048,$M90,'6.1 Capex_summary'!$O$9:$O$1048,$O90)</f>
        <v>0</v>
      </c>
      <c r="AG90" s="1013">
        <f>SUMIFS('6.1 Capex_summary'!AG$9:AG$1048,'6.1 Capex_summary'!$D$9:$D$1048,$D90,'6.1 Capex_summary'!$E$9:$E$1048,$E90,'6.1 Capex_summary'!$F$9:$F$1048,$F90,'6.1 Capex_summary'!$G$9:$G$1048,$G90,'6.1 Capex_summary'!$H$9:$H$1048,$H90,'6.1 Capex_summary'!$I$9:$I$1048,$I90,'6.1 Capex_summary'!$J$9:$J$1048,$J90,'6.1 Capex_summary'!$K$9:$K$1048,$K90,'6.1 Capex_summary'!$L$9:$L$1048,$L90,'6.1 Capex_summary'!$M$9:$M$1048,$M90,'6.1 Capex_summary'!$O$9:$O$1048,$O90)</f>
        <v>0</v>
      </c>
      <c r="AH90" s="1013">
        <f>SUMIFS('6.1 Capex_summary'!AH$9:AH$1048,'6.1 Capex_summary'!$D$9:$D$1048,$D90,'6.1 Capex_summary'!$E$9:$E$1048,$E90,'6.1 Capex_summary'!$F$9:$F$1048,$F90,'6.1 Capex_summary'!$G$9:$G$1048,$G90,'6.1 Capex_summary'!$H$9:$H$1048,$H90,'6.1 Capex_summary'!$I$9:$I$1048,$I90,'6.1 Capex_summary'!$J$9:$J$1048,$J90,'6.1 Capex_summary'!$K$9:$K$1048,$K90,'6.1 Capex_summary'!$L$9:$L$1048,$L90,'6.1 Capex_summary'!$M$9:$M$1048,$M90,'6.1 Capex_summary'!$O$9:$O$1048,$O90)</f>
        <v>0</v>
      </c>
      <c r="AI90" s="1013">
        <f>SUMIFS('6.1 Capex_summary'!AI$9:AI$1048,'6.1 Capex_summary'!$D$9:$D$1048,$D90,'6.1 Capex_summary'!$E$9:$E$1048,$E90,'6.1 Capex_summary'!$F$9:$F$1048,$F90,'6.1 Capex_summary'!$G$9:$G$1048,$G90,'6.1 Capex_summary'!$H$9:$H$1048,$H90,'6.1 Capex_summary'!$I$9:$I$1048,$I90,'6.1 Capex_summary'!$J$9:$J$1048,$J90,'6.1 Capex_summary'!$K$9:$K$1048,$K90,'6.1 Capex_summary'!$L$9:$L$1048,$L90,'6.1 Capex_summary'!$M$9:$M$1048,$M90,'6.1 Capex_summary'!$O$9:$O$1048,$O90)</f>
        <v>0</v>
      </c>
    </row>
    <row r="91" spans="1:36">
      <c r="C91" s="282"/>
      <c r="D91" s="282" t="s">
        <v>269</v>
      </c>
      <c r="E91" s="282" t="s">
        <v>245</v>
      </c>
      <c r="F91" s="282" t="s">
        <v>294</v>
      </c>
      <c r="G91" s="282" t="s">
        <v>1591</v>
      </c>
      <c r="H91" s="282" t="s">
        <v>272</v>
      </c>
      <c r="I91" s="282" t="s">
        <v>10</v>
      </c>
      <c r="J91" s="282" t="s">
        <v>130</v>
      </c>
      <c r="K91" s="282" t="s">
        <v>148</v>
      </c>
      <c r="L91" s="621" t="s">
        <v>318</v>
      </c>
      <c r="M91" s="282" t="s">
        <v>276</v>
      </c>
      <c r="N91" s="282"/>
      <c r="O91" s="621" t="s">
        <v>318</v>
      </c>
      <c r="P91" s="282" t="s">
        <v>397</v>
      </c>
      <c r="Q91" s="282"/>
      <c r="R91" s="282"/>
      <c r="S91" s="282"/>
      <c r="T91" s="282"/>
      <c r="U91" s="282"/>
      <c r="V91" s="282"/>
      <c r="W91" s="282"/>
      <c r="X91" s="282"/>
      <c r="Y91" s="282"/>
      <c r="Z91" s="282"/>
      <c r="AA91" s="282"/>
      <c r="AB91" s="282"/>
      <c r="AC91" s="282" t="s">
        <v>1336</v>
      </c>
      <c r="AD91" s="282"/>
      <c r="AE91" s="1013">
        <f>SUMIFS('6.1 Capex_summary'!AE$9:AE$1048,'6.1 Capex_summary'!$D$9:$D$1048,$D91,'6.1 Capex_summary'!$E$9:$E$1048,$E91,'6.1 Capex_summary'!$F$9:$F$1048,$F91,'6.1 Capex_summary'!$G$9:$G$1048,$G91,'6.1 Capex_summary'!$H$9:$H$1048,$H91,'6.1 Capex_summary'!$I$9:$I$1048,$I91,'6.1 Capex_summary'!$K$9:$K$1048,$K91,'6.1 Capex_summary'!$M$9:$M$1048,$M91)</f>
        <v>0</v>
      </c>
      <c r="AF91" s="1013">
        <f>SUMIFS('6.1 Capex_summary'!AF$9:AF$1048,'6.1 Capex_summary'!$D$9:$D$1048,$D91,'6.1 Capex_summary'!$E$9:$E$1048,$E91,'6.1 Capex_summary'!$F$9:$F$1048,$F91,'6.1 Capex_summary'!$G$9:$G$1048,$G91,'6.1 Capex_summary'!$H$9:$H$1048,$H91,'6.1 Capex_summary'!$I$9:$I$1048,$I91,'6.1 Capex_summary'!$K$9:$K$1048,$K91,'6.1 Capex_summary'!$M$9:$M$1048,$M91)</f>
        <v>0</v>
      </c>
      <c r="AG91" s="1013">
        <f>SUMIFS('6.1 Capex_summary'!AG$9:AG$1048,'6.1 Capex_summary'!$D$9:$D$1048,$D91,'6.1 Capex_summary'!$E$9:$E$1048,$E91,'6.1 Capex_summary'!$F$9:$F$1048,$F91,'6.1 Capex_summary'!$G$9:$G$1048,$G91,'6.1 Capex_summary'!$H$9:$H$1048,$H91,'6.1 Capex_summary'!$I$9:$I$1048,$I91,'6.1 Capex_summary'!$K$9:$K$1048,$K91,'6.1 Capex_summary'!$M$9:$M$1048,$M91)</f>
        <v>0</v>
      </c>
      <c r="AH91" s="1013">
        <f>SUMIFS('6.1 Capex_summary'!AH$9:AH$1048,'6.1 Capex_summary'!$D$9:$D$1048,$D91,'6.1 Capex_summary'!$E$9:$E$1048,$E91,'6.1 Capex_summary'!$F$9:$F$1048,$F91,'6.1 Capex_summary'!$G$9:$G$1048,$G91,'6.1 Capex_summary'!$H$9:$H$1048,$H91,'6.1 Capex_summary'!$I$9:$I$1048,$I91,'6.1 Capex_summary'!$K$9:$K$1048,$K91,'6.1 Capex_summary'!$M$9:$M$1048,$M91)</f>
        <v>0</v>
      </c>
      <c r="AI91" s="1013">
        <f>SUMIFS('6.1 Capex_summary'!AI$9:AI$1048,'6.1 Capex_summary'!$D$9:$D$1048,$D91,'6.1 Capex_summary'!$E$9:$E$1048,$E91,'6.1 Capex_summary'!$F$9:$F$1048,$F91,'6.1 Capex_summary'!$G$9:$G$1048,$G91,'6.1 Capex_summary'!$H$9:$H$1048,$H91,'6.1 Capex_summary'!$I$9:$I$1048,$I91,'6.1 Capex_summary'!$K$9:$K$1048,$K91,'6.1 Capex_summary'!$M$9:$M$1048,$M91)</f>
        <v>0</v>
      </c>
    </row>
    <row r="92" spans="1:36">
      <c r="C92" s="282"/>
      <c r="D92" s="282" t="s">
        <v>269</v>
      </c>
      <c r="E92" s="282" t="s">
        <v>245</v>
      </c>
      <c r="F92" s="282" t="s">
        <v>294</v>
      </c>
      <c r="G92" s="282" t="s">
        <v>1591</v>
      </c>
      <c r="H92" s="282" t="s">
        <v>272</v>
      </c>
      <c r="I92" s="282" t="s">
        <v>1601</v>
      </c>
      <c r="J92" s="282" t="s">
        <v>130</v>
      </c>
      <c r="K92" s="282" t="s">
        <v>148</v>
      </c>
      <c r="L92" s="621" t="s">
        <v>318</v>
      </c>
      <c r="M92" s="282" t="s">
        <v>276</v>
      </c>
      <c r="N92" s="282"/>
      <c r="O92" s="621" t="s">
        <v>318</v>
      </c>
      <c r="P92" s="282" t="s">
        <v>397</v>
      </c>
      <c r="Q92" s="282"/>
      <c r="R92" s="282"/>
      <c r="S92" s="282"/>
      <c r="T92" s="282"/>
      <c r="U92" s="282"/>
      <c r="V92" s="282"/>
      <c r="W92" s="282"/>
      <c r="X92" s="282"/>
      <c r="Y92" s="282"/>
      <c r="Z92" s="282"/>
      <c r="AA92" s="282"/>
      <c r="AB92" s="282"/>
      <c r="AC92" s="282" t="s">
        <v>1336</v>
      </c>
      <c r="AD92" s="282"/>
      <c r="AE92" s="1013">
        <f>SUMIFS('6.6 PSUP_Capex'!AE$9:AE$1047,'6.6 PSUP_Capex'!$D$9:$D$1047,$D92,'6.6 PSUP_Capex'!$E$9:$E$1047,$E92,'6.6 PSUP_Capex'!$F$9:$F$1047,$F92,'6.6 PSUP_Capex'!$G$9:$G$1047,$G92,'6.6 PSUP_Capex'!$H$9:$H$1047,$H92,'6.6 PSUP_Capex'!$I$9:$I$1047,$I92,'6.6 PSUP_Capex'!$K$9:$K$1047,$K92,'6.6 PSUP_Capex'!$M$9:$M$1047,$M92)</f>
        <v>0</v>
      </c>
      <c r="AF92" s="1013">
        <f>SUMIFS('6.6 PSUP_Capex'!AF$9:AF$1047,'6.6 PSUP_Capex'!$D$9:$D$1047,$D92,'6.6 PSUP_Capex'!$E$9:$E$1047,$E92,'6.6 PSUP_Capex'!$F$9:$F$1047,$F92,'6.6 PSUP_Capex'!$G$9:$G$1047,$G92,'6.6 PSUP_Capex'!$H$9:$H$1047,$H92,'6.6 PSUP_Capex'!$I$9:$I$1047,$I92,'6.6 PSUP_Capex'!$K$9:$K$1047,$K92,'6.6 PSUP_Capex'!$M$9:$M$1047,$M92)</f>
        <v>0</v>
      </c>
      <c r="AG92" s="1013">
        <f>SUMIFS('6.6 PSUP_Capex'!AG$9:AG$1047,'6.6 PSUP_Capex'!$D$9:$D$1047,$D92,'6.6 PSUP_Capex'!$E$9:$E$1047,$E92,'6.6 PSUP_Capex'!$F$9:$F$1047,$F92,'6.6 PSUP_Capex'!$G$9:$G$1047,$G92,'6.6 PSUP_Capex'!$H$9:$H$1047,$H92,'6.6 PSUP_Capex'!$I$9:$I$1047,$I92,'6.6 PSUP_Capex'!$K$9:$K$1047,$K92,'6.6 PSUP_Capex'!$M$9:$M$1047,$M92)</f>
        <v>0</v>
      </c>
      <c r="AH92" s="1013">
        <f>SUMIFS('6.6 PSUP_Capex'!AH$9:AH$1047,'6.6 PSUP_Capex'!$D$9:$D$1047,$D92,'6.6 PSUP_Capex'!$E$9:$E$1047,$E92,'6.6 PSUP_Capex'!$F$9:$F$1047,$F92,'6.6 PSUP_Capex'!$G$9:$G$1047,$G92,'6.6 PSUP_Capex'!$H$9:$H$1047,$H92,'6.6 PSUP_Capex'!$I$9:$I$1047,$I92,'6.6 PSUP_Capex'!$K$9:$K$1047,$K92,'6.6 PSUP_Capex'!$M$9:$M$1047,$M92)</f>
        <v>0</v>
      </c>
      <c r="AI92" s="1013">
        <f>SUMIFS('6.6 PSUP_Capex'!AI$9:AI$1047,'6.6 PSUP_Capex'!$D$9:$D$1047,$D92,'6.6 PSUP_Capex'!$E$9:$E$1047,$E92,'6.6 PSUP_Capex'!$F$9:$F$1047,$F92,'6.6 PSUP_Capex'!$G$9:$G$1047,$G92,'6.6 PSUP_Capex'!$H$9:$H$1047,$H92,'6.6 PSUP_Capex'!$I$9:$I$1047,$I92,'6.6 PSUP_Capex'!$K$9:$K$1047,$K92,'6.6 PSUP_Capex'!$M$9:$M$1047,$M92)</f>
        <v>0</v>
      </c>
    </row>
    <row r="93" spans="1:36">
      <c r="C93" s="282"/>
      <c r="D93" s="282" t="s">
        <v>269</v>
      </c>
      <c r="E93" s="282" t="s">
        <v>293</v>
      </c>
      <c r="F93" s="282" t="s">
        <v>294</v>
      </c>
      <c r="G93" s="282" t="s">
        <v>1591</v>
      </c>
      <c r="H93" s="282" t="s">
        <v>272</v>
      </c>
      <c r="I93" s="282" t="s">
        <v>10</v>
      </c>
      <c r="J93" s="282" t="s">
        <v>130</v>
      </c>
      <c r="K93" s="282" t="s">
        <v>148</v>
      </c>
      <c r="L93" s="621" t="s">
        <v>318</v>
      </c>
      <c r="M93" s="282" t="s">
        <v>300</v>
      </c>
      <c r="N93" s="282"/>
      <c r="O93" s="621" t="s">
        <v>388</v>
      </c>
      <c r="P93" s="282" t="s">
        <v>397</v>
      </c>
      <c r="Q93" s="282"/>
      <c r="R93" s="282"/>
      <c r="S93" s="282"/>
      <c r="T93" s="282"/>
      <c r="U93" s="282"/>
      <c r="V93" s="282"/>
      <c r="W93" s="282"/>
      <c r="X93" s="282"/>
      <c r="Y93" s="282"/>
      <c r="Z93" s="282"/>
      <c r="AA93" s="282"/>
      <c r="AB93" s="282"/>
      <c r="AC93" s="282" t="s">
        <v>1336</v>
      </c>
      <c r="AD93" s="282"/>
      <c r="AE93" s="1013">
        <f>SUMIFS('6.9 Resilience'!AE$9:AE$1010,'6.9 Resilience'!$D$9:$D$1010,$D93,'6.9 Resilience'!$E$9:$E$1010,$E93,'6.9 Resilience'!$F$9:$F$1010,$F93,'6.9 Resilience'!$G$9:$G$1010,$G93,'6.9 Resilience'!$H$9:$H$1010,$H93,'6.9 Resilience'!$I$9:$I$1010,$I93,'6.9 Resilience'!$K$9:$K$1010,$K93,'6.9 Resilience'!$M$9:$M$1010,$M93)+SUMIFS('6.1 Capex_summary'!AE$9:AE$1048,'6.1 Capex_summary'!$D$9:$D$1048,$D93,'6.1 Capex_summary'!$E$9:$E$1048,$E93,'6.1 Capex_summary'!$F$9:$F$1048,$F93,'6.1 Capex_summary'!$G$9:$G$1048,$G93,'6.1 Capex_summary'!$H$9:$H$1048,$H93,'6.1 Capex_summary'!$I$9:$I$1048,$I93,'6.1 Capex_summary'!$K$9:$K$1048,$K93,'6.1 Capex_summary'!$M$9:$M$1048,$M93)</f>
        <v>0</v>
      </c>
      <c r="AF93" s="1013">
        <f>SUMIFS('6.9 Resilience'!AF$9:AF$1010,'6.9 Resilience'!$D$9:$D$1010,$D93,'6.9 Resilience'!$E$9:$E$1010,$E93,'6.9 Resilience'!$F$9:$F$1010,$F93,'6.9 Resilience'!$G$9:$G$1010,$G93,'6.9 Resilience'!$H$9:$H$1010,$H93,'6.9 Resilience'!$I$9:$I$1010,$I93,'6.9 Resilience'!$K$9:$K$1010,$K93,'6.9 Resilience'!$M$9:$M$1010,$M93)+SUMIFS('6.1 Capex_summary'!AF$9:AF$1048,'6.1 Capex_summary'!$D$9:$D$1048,$D93,'6.1 Capex_summary'!$E$9:$E$1048,$E93,'6.1 Capex_summary'!$F$9:$F$1048,$F93,'6.1 Capex_summary'!$G$9:$G$1048,$G93,'6.1 Capex_summary'!$H$9:$H$1048,$H93,'6.1 Capex_summary'!$I$9:$I$1048,$I93,'6.1 Capex_summary'!$K$9:$K$1048,$K93,'6.1 Capex_summary'!$M$9:$M$1048,$M93)</f>
        <v>0</v>
      </c>
      <c r="AG93" s="1013">
        <f>SUMIFS('6.9 Resilience'!AG$9:AG$1010,'6.9 Resilience'!$D$9:$D$1010,$D93,'6.9 Resilience'!$E$9:$E$1010,$E93,'6.9 Resilience'!$F$9:$F$1010,$F93,'6.9 Resilience'!$G$9:$G$1010,$G93,'6.9 Resilience'!$H$9:$H$1010,$H93,'6.9 Resilience'!$I$9:$I$1010,$I93,'6.9 Resilience'!$K$9:$K$1010,$K93,'6.9 Resilience'!$M$9:$M$1010,$M93)+SUMIFS('6.1 Capex_summary'!AG$9:AG$1048,'6.1 Capex_summary'!$D$9:$D$1048,$D93,'6.1 Capex_summary'!$E$9:$E$1048,$E93,'6.1 Capex_summary'!$F$9:$F$1048,$F93,'6.1 Capex_summary'!$G$9:$G$1048,$G93,'6.1 Capex_summary'!$H$9:$H$1048,$H93,'6.1 Capex_summary'!$I$9:$I$1048,$I93,'6.1 Capex_summary'!$K$9:$K$1048,$K93,'6.1 Capex_summary'!$M$9:$M$1048,$M93)</f>
        <v>0</v>
      </c>
      <c r="AH93" s="1013">
        <f>SUMIFS('6.9 Resilience'!AH$9:AH$1010,'6.9 Resilience'!$D$9:$D$1010,$D93,'6.9 Resilience'!$E$9:$E$1010,$E93,'6.9 Resilience'!$F$9:$F$1010,$F93,'6.9 Resilience'!$G$9:$G$1010,$G93,'6.9 Resilience'!$H$9:$H$1010,$H93,'6.9 Resilience'!$I$9:$I$1010,$I93,'6.9 Resilience'!$K$9:$K$1010,$K93,'6.9 Resilience'!$M$9:$M$1010,$M93)+SUMIFS('6.1 Capex_summary'!AH$9:AH$1048,'6.1 Capex_summary'!$D$9:$D$1048,$D93,'6.1 Capex_summary'!$E$9:$E$1048,$E93,'6.1 Capex_summary'!$F$9:$F$1048,$F93,'6.1 Capex_summary'!$G$9:$G$1048,$G93,'6.1 Capex_summary'!$H$9:$H$1048,$H93,'6.1 Capex_summary'!$I$9:$I$1048,$I93,'6.1 Capex_summary'!$K$9:$K$1048,$K93,'6.1 Capex_summary'!$M$9:$M$1048,$M93)</f>
        <v>0</v>
      </c>
      <c r="AI93" s="1013">
        <f>SUMIFS('6.9 Resilience'!AI$9:AI$1010,'6.9 Resilience'!$D$9:$D$1010,$D93,'6.9 Resilience'!$E$9:$E$1010,$E93,'6.9 Resilience'!$F$9:$F$1010,$F93,'6.9 Resilience'!$G$9:$G$1010,$G93,'6.9 Resilience'!$H$9:$H$1010,$H93,'6.9 Resilience'!$I$9:$I$1010,$I93,'6.9 Resilience'!$K$9:$K$1010,$K93,'6.9 Resilience'!$M$9:$M$1010,$M93)+SUMIFS('6.1 Capex_summary'!AI$9:AI$1048,'6.1 Capex_summary'!$D$9:$D$1048,$D93,'6.1 Capex_summary'!$E$9:$E$1048,$E93,'6.1 Capex_summary'!$F$9:$F$1048,$F93,'6.1 Capex_summary'!$G$9:$G$1048,$G93,'6.1 Capex_summary'!$H$9:$H$1048,$H93,'6.1 Capex_summary'!$I$9:$I$1048,$I93,'6.1 Capex_summary'!$K$9:$K$1048,$K93,'6.1 Capex_summary'!$M$9:$M$1048,$M93)</f>
        <v>0</v>
      </c>
      <c r="AJ93" s="960"/>
    </row>
    <row r="94" spans="1:36">
      <c r="C94" s="282"/>
      <c r="D94" s="282" t="s">
        <v>269</v>
      </c>
      <c r="E94" s="282" t="s">
        <v>245</v>
      </c>
      <c r="F94" s="282" t="s">
        <v>294</v>
      </c>
      <c r="G94" s="282" t="s">
        <v>1591</v>
      </c>
      <c r="H94" s="282" t="s">
        <v>272</v>
      </c>
      <c r="I94" s="282" t="s">
        <v>1601</v>
      </c>
      <c r="J94" s="282" t="s">
        <v>109</v>
      </c>
      <c r="K94" s="282" t="s">
        <v>148</v>
      </c>
      <c r="L94" s="621" t="s">
        <v>318</v>
      </c>
      <c r="M94" s="282" t="s">
        <v>276</v>
      </c>
      <c r="N94" s="282"/>
      <c r="O94" s="621" t="s">
        <v>318</v>
      </c>
      <c r="P94" s="282" t="s">
        <v>1356</v>
      </c>
      <c r="Q94" s="282"/>
      <c r="R94" s="282"/>
      <c r="S94" s="282"/>
      <c r="T94" s="282"/>
      <c r="U94" s="282"/>
      <c r="V94" s="282"/>
      <c r="W94" s="282"/>
      <c r="X94" s="282"/>
      <c r="Y94" s="282"/>
      <c r="Z94" s="282"/>
      <c r="AA94" s="282"/>
      <c r="AB94" s="282"/>
      <c r="AC94" s="282" t="s">
        <v>1336</v>
      </c>
      <c r="AD94" s="282"/>
      <c r="AE94" s="1013">
        <f>SUMIFS('6.9 Resilience'!AE$9:AE$1010,'6.9 Resilience'!$D$9:$D$1010,$D94,'6.9 Resilience'!$E$9:$E$1010,$E94,'6.9 Resilience'!$F$9:$F$1010,$F94,'6.9 Resilience'!$G$9:$G$1010,$G94,'6.9 Resilience'!$H$9:$H$1010,$H94,'6.9 Resilience'!$I$9:$I$1010,$I94,'6.9 Resilience'!$K$9:$K$1010,$K94,'6.9 Resilience'!$M$9:$M$1010,$M94)+SUMIFS('6.1 Capex_summary'!AE$9:AE$1048,'6.1 Capex_summary'!$D$9:$D$1048,$D94,'6.1 Capex_summary'!$E$9:$E$1048,$E94,'6.1 Capex_summary'!$F$9:$F$1048,$F94,'6.1 Capex_summary'!$G$9:$G$1048,$G94,'6.1 Capex_summary'!$H$9:$H$1048,$H94,'6.1 Capex_summary'!$I$9:$I$1048,$I94,'6.1 Capex_summary'!$K$9:$K$1048,$K94,'6.1 Capex_summary'!$M$9:$M$1048,$M94)</f>
        <v>0</v>
      </c>
      <c r="AF94" s="1013">
        <f>SUMIFS('6.9 Resilience'!AF$9:AF$1010,'6.9 Resilience'!$D$9:$D$1010,$D94,'6.9 Resilience'!$E$9:$E$1010,$E94,'6.9 Resilience'!$F$9:$F$1010,$F94,'6.9 Resilience'!$G$9:$G$1010,$G94,'6.9 Resilience'!$H$9:$H$1010,$H94,'6.9 Resilience'!$I$9:$I$1010,$I94,'6.9 Resilience'!$K$9:$K$1010,$K94,'6.9 Resilience'!$M$9:$M$1010,$M94)+SUMIFS('6.1 Capex_summary'!AF$9:AF$1048,'6.1 Capex_summary'!$D$9:$D$1048,$D94,'6.1 Capex_summary'!$E$9:$E$1048,$E94,'6.1 Capex_summary'!$F$9:$F$1048,$F94,'6.1 Capex_summary'!$G$9:$G$1048,$G94,'6.1 Capex_summary'!$H$9:$H$1048,$H94,'6.1 Capex_summary'!$I$9:$I$1048,$I94,'6.1 Capex_summary'!$K$9:$K$1048,$K94,'6.1 Capex_summary'!$M$9:$M$1048,$M94)</f>
        <v>0</v>
      </c>
      <c r="AG94" s="1013">
        <f>SUMIFS('6.9 Resilience'!AG$9:AG$1010,'6.9 Resilience'!$D$9:$D$1010,$D94,'6.9 Resilience'!$E$9:$E$1010,$E94,'6.9 Resilience'!$F$9:$F$1010,$F94,'6.9 Resilience'!$G$9:$G$1010,$G94,'6.9 Resilience'!$H$9:$H$1010,$H94,'6.9 Resilience'!$I$9:$I$1010,$I94,'6.9 Resilience'!$K$9:$K$1010,$K94,'6.9 Resilience'!$M$9:$M$1010,$M94)+SUMIFS('6.1 Capex_summary'!AG$9:AG$1048,'6.1 Capex_summary'!$D$9:$D$1048,$D94,'6.1 Capex_summary'!$E$9:$E$1048,$E94,'6.1 Capex_summary'!$F$9:$F$1048,$F94,'6.1 Capex_summary'!$G$9:$G$1048,$G94,'6.1 Capex_summary'!$H$9:$H$1048,$H94,'6.1 Capex_summary'!$I$9:$I$1048,$I94,'6.1 Capex_summary'!$K$9:$K$1048,$K94,'6.1 Capex_summary'!$M$9:$M$1048,$M94)</f>
        <v>0</v>
      </c>
      <c r="AH94" s="1013">
        <f>SUMIFS('6.9 Resilience'!AH$9:AH$1010,'6.9 Resilience'!$D$9:$D$1010,$D94,'6.9 Resilience'!$E$9:$E$1010,$E94,'6.9 Resilience'!$F$9:$F$1010,$F94,'6.9 Resilience'!$G$9:$G$1010,$G94,'6.9 Resilience'!$H$9:$H$1010,$H94,'6.9 Resilience'!$I$9:$I$1010,$I94,'6.9 Resilience'!$K$9:$K$1010,$K94,'6.9 Resilience'!$M$9:$M$1010,$M94)+SUMIFS('6.1 Capex_summary'!AH$9:AH$1048,'6.1 Capex_summary'!$D$9:$D$1048,$D94,'6.1 Capex_summary'!$E$9:$E$1048,$E94,'6.1 Capex_summary'!$F$9:$F$1048,$F94,'6.1 Capex_summary'!$G$9:$G$1048,$G94,'6.1 Capex_summary'!$H$9:$H$1048,$H94,'6.1 Capex_summary'!$I$9:$I$1048,$I94,'6.1 Capex_summary'!$K$9:$K$1048,$K94,'6.1 Capex_summary'!$M$9:$M$1048,$M94)</f>
        <v>0</v>
      </c>
      <c r="AI94" s="1013">
        <f>SUMIFS('6.9 Resilience'!AI$9:AI$1010,'6.9 Resilience'!$D$9:$D$1010,$D94,'6.9 Resilience'!$E$9:$E$1010,$E94,'6.9 Resilience'!$F$9:$F$1010,$F94,'6.9 Resilience'!$G$9:$G$1010,$G94,'6.9 Resilience'!$H$9:$H$1010,$H94,'6.9 Resilience'!$I$9:$I$1010,$I94,'6.9 Resilience'!$K$9:$K$1010,$K94,'6.9 Resilience'!$M$9:$M$1010,$M94)+SUMIFS('6.1 Capex_summary'!AI$9:AI$1048,'6.1 Capex_summary'!$D$9:$D$1048,$D94,'6.1 Capex_summary'!$E$9:$E$1048,$E94,'6.1 Capex_summary'!$F$9:$F$1048,$F94,'6.1 Capex_summary'!$G$9:$G$1048,$G94,'6.1 Capex_summary'!$H$9:$H$1048,$H94,'6.1 Capex_summary'!$I$9:$I$1048,$I94,'6.1 Capex_summary'!$K$9:$K$1048,$K94,'6.1 Capex_summary'!$M$9:$M$1048,$M94)</f>
        <v>0</v>
      </c>
      <c r="AJ94" s="960"/>
    </row>
    <row r="95" spans="1:36">
      <c r="C95" s="282"/>
      <c r="D95" s="282" t="s">
        <v>269</v>
      </c>
      <c r="E95" s="282" t="s">
        <v>293</v>
      </c>
      <c r="F95" s="282" t="s">
        <v>294</v>
      </c>
      <c r="G95" s="282" t="s">
        <v>1591</v>
      </c>
      <c r="H95" s="282" t="s">
        <v>272</v>
      </c>
      <c r="I95" s="282" t="s">
        <v>1601</v>
      </c>
      <c r="J95" s="282" t="s">
        <v>109</v>
      </c>
      <c r="K95" s="282" t="s">
        <v>148</v>
      </c>
      <c r="L95" s="621" t="s">
        <v>318</v>
      </c>
      <c r="M95" s="282" t="s">
        <v>300</v>
      </c>
      <c r="N95" s="282"/>
      <c r="O95" s="621" t="s">
        <v>388</v>
      </c>
      <c r="P95" s="282" t="s">
        <v>1356</v>
      </c>
      <c r="Q95" s="282"/>
      <c r="R95" s="282"/>
      <c r="S95" s="282"/>
      <c r="T95" s="282"/>
      <c r="U95" s="282"/>
      <c r="V95" s="282"/>
      <c r="W95" s="282"/>
      <c r="X95" s="282"/>
      <c r="Y95" s="282"/>
      <c r="Z95" s="282"/>
      <c r="AA95" s="282"/>
      <c r="AB95" s="282"/>
      <c r="AC95" s="282" t="s">
        <v>1336</v>
      </c>
      <c r="AD95" s="282"/>
      <c r="AE95" s="1013">
        <f>SUMIFS('6.9 Resilience'!AE$9:AE$1010,'6.9 Resilience'!$D$9:$D$1010,$D95,'6.9 Resilience'!$E$9:$E$1010,$E95,'6.9 Resilience'!$F$9:$F$1010,$F95,'6.9 Resilience'!$G$9:$G$1010,$G95,'6.9 Resilience'!$H$9:$H$1010,$H95,'6.9 Resilience'!$I$9:$I$1010,$I95,'6.9 Resilience'!$K$9:$K$1010,$K95,'6.9 Resilience'!$M$9:$M$1010,$M95)+SUMIFS('6.1 Capex_summary'!AE$9:AE$1048,'6.1 Capex_summary'!$D$9:$D$1048,$D95,'6.1 Capex_summary'!$E$9:$E$1048,$E95,'6.1 Capex_summary'!$F$9:$F$1048,$F95,'6.1 Capex_summary'!$G$9:$G$1048,$G95,'6.1 Capex_summary'!$H$9:$H$1048,$H95,'6.1 Capex_summary'!$I$9:$I$1048,$I95,'6.1 Capex_summary'!$K$9:$K$1048,$K95,'6.1 Capex_summary'!$M$9:$M$1048,$M95)</f>
        <v>0</v>
      </c>
      <c r="AF95" s="1013">
        <f>SUMIFS('6.9 Resilience'!AF$9:AF$1010,'6.9 Resilience'!$D$9:$D$1010,$D95,'6.9 Resilience'!$E$9:$E$1010,$E95,'6.9 Resilience'!$F$9:$F$1010,$F95,'6.9 Resilience'!$G$9:$G$1010,$G95,'6.9 Resilience'!$H$9:$H$1010,$H95,'6.9 Resilience'!$I$9:$I$1010,$I95,'6.9 Resilience'!$K$9:$K$1010,$K95,'6.9 Resilience'!$M$9:$M$1010,$M95)+SUMIFS('6.1 Capex_summary'!AF$9:AF$1048,'6.1 Capex_summary'!$D$9:$D$1048,$D95,'6.1 Capex_summary'!$E$9:$E$1048,$E95,'6.1 Capex_summary'!$F$9:$F$1048,$F95,'6.1 Capex_summary'!$G$9:$G$1048,$G95,'6.1 Capex_summary'!$H$9:$H$1048,$H95,'6.1 Capex_summary'!$I$9:$I$1048,$I95,'6.1 Capex_summary'!$K$9:$K$1048,$K95,'6.1 Capex_summary'!$M$9:$M$1048,$M95)</f>
        <v>0</v>
      </c>
      <c r="AG95" s="1013">
        <f>SUMIFS('6.9 Resilience'!AG$9:AG$1010,'6.9 Resilience'!$D$9:$D$1010,$D95,'6.9 Resilience'!$E$9:$E$1010,$E95,'6.9 Resilience'!$F$9:$F$1010,$F95,'6.9 Resilience'!$G$9:$G$1010,$G95,'6.9 Resilience'!$H$9:$H$1010,$H95,'6.9 Resilience'!$I$9:$I$1010,$I95,'6.9 Resilience'!$K$9:$K$1010,$K95,'6.9 Resilience'!$M$9:$M$1010,$M95)+SUMIFS('6.1 Capex_summary'!AG$9:AG$1048,'6.1 Capex_summary'!$D$9:$D$1048,$D95,'6.1 Capex_summary'!$E$9:$E$1048,$E95,'6.1 Capex_summary'!$F$9:$F$1048,$F95,'6.1 Capex_summary'!$G$9:$G$1048,$G95,'6.1 Capex_summary'!$H$9:$H$1048,$H95,'6.1 Capex_summary'!$I$9:$I$1048,$I95,'6.1 Capex_summary'!$K$9:$K$1048,$K95,'6.1 Capex_summary'!$M$9:$M$1048,$M95)</f>
        <v>0</v>
      </c>
      <c r="AH95" s="1013">
        <f>SUMIFS('6.9 Resilience'!AH$9:AH$1010,'6.9 Resilience'!$D$9:$D$1010,$D95,'6.9 Resilience'!$E$9:$E$1010,$E95,'6.9 Resilience'!$F$9:$F$1010,$F95,'6.9 Resilience'!$G$9:$G$1010,$G95,'6.9 Resilience'!$H$9:$H$1010,$H95,'6.9 Resilience'!$I$9:$I$1010,$I95,'6.9 Resilience'!$K$9:$K$1010,$K95,'6.9 Resilience'!$M$9:$M$1010,$M95)+SUMIFS('6.1 Capex_summary'!AH$9:AH$1048,'6.1 Capex_summary'!$D$9:$D$1048,$D95,'6.1 Capex_summary'!$E$9:$E$1048,$E95,'6.1 Capex_summary'!$F$9:$F$1048,$F95,'6.1 Capex_summary'!$G$9:$G$1048,$G95,'6.1 Capex_summary'!$H$9:$H$1048,$H95,'6.1 Capex_summary'!$I$9:$I$1048,$I95,'6.1 Capex_summary'!$K$9:$K$1048,$K95,'6.1 Capex_summary'!$M$9:$M$1048,$M95)</f>
        <v>0</v>
      </c>
      <c r="AI95" s="1013">
        <f>SUMIFS('6.9 Resilience'!AI$9:AI$1010,'6.9 Resilience'!$D$9:$D$1010,$D95,'6.9 Resilience'!$E$9:$E$1010,$E95,'6.9 Resilience'!$F$9:$F$1010,$F95,'6.9 Resilience'!$G$9:$G$1010,$G95,'6.9 Resilience'!$H$9:$H$1010,$H95,'6.9 Resilience'!$I$9:$I$1010,$I95,'6.9 Resilience'!$K$9:$K$1010,$K95,'6.9 Resilience'!$M$9:$M$1010,$M95)+SUMIFS('6.1 Capex_summary'!AI$9:AI$1048,'6.1 Capex_summary'!$D$9:$D$1048,$D95,'6.1 Capex_summary'!$E$9:$E$1048,$E95,'6.1 Capex_summary'!$F$9:$F$1048,$F95,'6.1 Capex_summary'!$G$9:$G$1048,$G95,'6.1 Capex_summary'!$H$9:$H$1048,$H95,'6.1 Capex_summary'!$I$9:$I$1048,$I95,'6.1 Capex_summary'!$K$9:$K$1048,$K95,'6.1 Capex_summary'!$M$9:$M$1048,$M95)</f>
        <v>0</v>
      </c>
      <c r="AJ95" s="960"/>
    </row>
    <row r="96" spans="1:36">
      <c r="A96" s="62"/>
      <c r="B96" s="62"/>
      <c r="C96" s="282"/>
      <c r="D96" s="282" t="s">
        <v>269</v>
      </c>
      <c r="E96" s="282" t="s">
        <v>245</v>
      </c>
      <c r="F96" s="282" t="s">
        <v>294</v>
      </c>
      <c r="G96" s="282" t="s">
        <v>1591</v>
      </c>
      <c r="H96" s="282" t="s">
        <v>272</v>
      </c>
      <c r="I96" s="282" t="s">
        <v>10</v>
      </c>
      <c r="J96" s="282" t="s">
        <v>1602</v>
      </c>
      <c r="K96" s="282" t="s">
        <v>1603</v>
      </c>
      <c r="L96" s="621" t="s">
        <v>318</v>
      </c>
      <c r="M96" s="621" t="s">
        <v>318</v>
      </c>
      <c r="N96" s="282"/>
      <c r="O96" s="621" t="s">
        <v>318</v>
      </c>
      <c r="P96" s="282" t="s">
        <v>348</v>
      </c>
      <c r="Q96" s="282"/>
      <c r="R96" s="282"/>
      <c r="S96" s="282"/>
      <c r="T96" s="282"/>
      <c r="U96" s="282"/>
      <c r="V96" s="282"/>
      <c r="W96" s="282"/>
      <c r="X96" s="282"/>
      <c r="Y96" s="282"/>
      <c r="Z96" s="282"/>
      <c r="AA96" s="282"/>
      <c r="AB96" s="282"/>
      <c r="AC96" s="282" t="s">
        <v>1336</v>
      </c>
      <c r="AD96" s="282"/>
      <c r="AE96" s="1013">
        <f>SUMIFS('6.9 Resilience'!AE$9:AE$1010,'6.9 Resilience'!$D$9:$D$1010,$D96,'6.9 Resilience'!$E$9:$E$1010,$E96,'6.9 Resilience'!$F$9:$F$1010,$F96,'6.9 Resilience'!$G$9:$G$1010,$G96,'6.9 Resilience'!$H$9:$H$1010,$H96,'6.9 Resilience'!$K$9:$K$1010,$K96)+SUMIFS('6.1 Capex_summary'!AE$9:AE$1048,'6.1 Capex_summary'!$D$9:$D$1048,$D96,'6.1 Capex_summary'!$E$9:$E$1048,$E96,'6.1 Capex_summary'!$F$9:$F$1048,$F96,'6.1 Capex_summary'!$G$9:$G$1048,$G96,'6.1 Capex_summary'!$H$9:$H$1048,$H96,'6.1 Capex_summary'!$K$9:$K$1048,$K96)</f>
        <v>0</v>
      </c>
      <c r="AF96" s="1013">
        <f>SUMIFS('6.9 Resilience'!AF$9:AF$1010,'6.9 Resilience'!$D$9:$D$1010,$D96,'6.9 Resilience'!$E$9:$E$1010,$E96,'6.9 Resilience'!$F$9:$F$1010,$F96,'6.9 Resilience'!$G$9:$G$1010,$G96,'6.9 Resilience'!$H$9:$H$1010,$H96,'6.9 Resilience'!$K$9:$K$1010,$K96)+SUMIFS('6.1 Capex_summary'!AF$9:AF$1048,'6.1 Capex_summary'!$D$9:$D$1048,$D96,'6.1 Capex_summary'!$E$9:$E$1048,$E96,'6.1 Capex_summary'!$F$9:$F$1048,$F96,'6.1 Capex_summary'!$G$9:$G$1048,$G96,'6.1 Capex_summary'!$H$9:$H$1048,$H96,'6.1 Capex_summary'!$K$9:$K$1048,$K96)</f>
        <v>0</v>
      </c>
      <c r="AG96" s="1013">
        <f>SUMIFS('6.9 Resilience'!AG$9:AG$1010,'6.9 Resilience'!$D$9:$D$1010,$D96,'6.9 Resilience'!$E$9:$E$1010,$E96,'6.9 Resilience'!$F$9:$F$1010,$F96,'6.9 Resilience'!$G$9:$G$1010,$G96,'6.9 Resilience'!$H$9:$H$1010,$H96,'6.9 Resilience'!$K$9:$K$1010,$K96)+SUMIFS('6.1 Capex_summary'!AG$9:AG$1048,'6.1 Capex_summary'!$D$9:$D$1048,$D96,'6.1 Capex_summary'!$E$9:$E$1048,$E96,'6.1 Capex_summary'!$F$9:$F$1048,$F96,'6.1 Capex_summary'!$G$9:$G$1048,$G96,'6.1 Capex_summary'!$H$9:$H$1048,$H96,'6.1 Capex_summary'!$K$9:$K$1048,$K96)</f>
        <v>0</v>
      </c>
      <c r="AH96" s="1013">
        <f>SUMIFS('6.9 Resilience'!AH$9:AH$1010,'6.9 Resilience'!$D$9:$D$1010,$D96,'6.9 Resilience'!$E$9:$E$1010,$E96,'6.9 Resilience'!$F$9:$F$1010,$F96,'6.9 Resilience'!$G$9:$G$1010,$G96,'6.9 Resilience'!$H$9:$H$1010,$H96,'6.9 Resilience'!$K$9:$K$1010,$K96)+SUMIFS('6.1 Capex_summary'!AH$9:AH$1048,'6.1 Capex_summary'!$D$9:$D$1048,$D96,'6.1 Capex_summary'!$E$9:$E$1048,$E96,'6.1 Capex_summary'!$F$9:$F$1048,$F96,'6.1 Capex_summary'!$G$9:$G$1048,$G96,'6.1 Capex_summary'!$H$9:$H$1048,$H96,'6.1 Capex_summary'!$K$9:$K$1048,$K96)</f>
        <v>0</v>
      </c>
      <c r="AI96" s="1013">
        <f>SUMIFS('6.9 Resilience'!AI$9:AI$1010,'6.9 Resilience'!$D$9:$D$1010,$D96,'6.9 Resilience'!$E$9:$E$1010,$E96,'6.9 Resilience'!$F$9:$F$1010,$F96,'6.9 Resilience'!$G$9:$G$1010,$G96,'6.9 Resilience'!$H$9:$H$1010,$H96,'6.9 Resilience'!$K$9:$K$1010,$K96)+SUMIFS('6.1 Capex_summary'!AI$9:AI$1048,'6.1 Capex_summary'!$D$9:$D$1048,$D96,'6.1 Capex_summary'!$E$9:$E$1048,$E96,'6.1 Capex_summary'!$F$9:$F$1048,$F96,'6.1 Capex_summary'!$G$9:$G$1048,$G96,'6.1 Capex_summary'!$H$9:$H$1048,$H96,'6.1 Capex_summary'!$K$9:$K$1048,$K96)</f>
        <v>0</v>
      </c>
    </row>
    <row r="97" spans="1:35">
      <c r="C97" s="282"/>
      <c r="D97" s="282" t="s">
        <v>269</v>
      </c>
      <c r="E97" s="282" t="s">
        <v>293</v>
      </c>
      <c r="F97" s="282" t="s">
        <v>294</v>
      </c>
      <c r="G97" s="282" t="s">
        <v>1591</v>
      </c>
      <c r="H97" s="282" t="s">
        <v>272</v>
      </c>
      <c r="I97" s="282" t="s">
        <v>1592</v>
      </c>
      <c r="J97" s="282" t="s">
        <v>130</v>
      </c>
      <c r="K97" s="282" t="s">
        <v>1610</v>
      </c>
      <c r="L97" s="282" t="s">
        <v>1610</v>
      </c>
      <c r="M97" s="282" t="s">
        <v>300</v>
      </c>
      <c r="N97" s="282"/>
      <c r="O97" s="621" t="s">
        <v>318</v>
      </c>
      <c r="P97" s="282" t="s">
        <v>397</v>
      </c>
      <c r="Q97" s="282"/>
      <c r="R97" s="282"/>
      <c r="S97" s="282"/>
      <c r="T97" s="282"/>
      <c r="U97" s="282"/>
      <c r="V97" s="282"/>
      <c r="W97" s="282"/>
      <c r="X97" s="282"/>
      <c r="Y97" s="282"/>
      <c r="Z97" s="282"/>
      <c r="AA97" s="282"/>
      <c r="AB97" s="282"/>
      <c r="AC97" s="282" t="s">
        <v>1336</v>
      </c>
      <c r="AD97" s="282"/>
      <c r="AE97" s="1013">
        <f>SUMIFS('8.11 Net_Zero'!AE$9:AE$1036,'8.11 Net_Zero'!$D$9:$D$1036,$D97,'8.11 Net_Zero'!$E$9:$E$1036,$E97,'8.11 Net_Zero'!$F$9:$F$1036,$F97,'8.11 Net_Zero'!$G$9:$G$1036,$G97,'8.11 Net_Zero'!$H$9:$H$1036,$H97,'8.11 Net_Zero'!$I$9:$I$1036,$I97,'8.11 Net_Zero'!$J$9:$J$1036,$J97,'8.11 Net_Zero'!$K$9:$K$1036,$K97,'8.11 Net_Zero'!$L$9:$L$1036,$L97,'8.11 Net_Zero'!$M$9:$M$1036,$M97,'8.11 Net_Zero'!$O$9:$O$1036,$O97)</f>
        <v>0</v>
      </c>
      <c r="AF97" s="1013">
        <f>SUMIFS('8.11 Net_Zero'!AF$9:AF$1036,'8.11 Net_Zero'!$D$9:$D$1036,$D97,'8.11 Net_Zero'!$E$9:$E$1036,$E97,'8.11 Net_Zero'!$F$9:$F$1036,$F97,'8.11 Net_Zero'!$G$9:$G$1036,$G97,'8.11 Net_Zero'!$H$9:$H$1036,$H97,'8.11 Net_Zero'!$I$9:$I$1036,$I97,'8.11 Net_Zero'!$J$9:$J$1036,$J97,'8.11 Net_Zero'!$K$9:$K$1036,$K97,'8.11 Net_Zero'!$L$9:$L$1036,$L97,'8.11 Net_Zero'!$M$9:$M$1036,$M97,'8.11 Net_Zero'!$O$9:$O$1036,$O97)</f>
        <v>0</v>
      </c>
      <c r="AG97" s="1013">
        <f>SUMIFS('8.11 Net_Zero'!AG$9:AG$1036,'8.11 Net_Zero'!$D$9:$D$1036,$D97,'8.11 Net_Zero'!$E$9:$E$1036,$E97,'8.11 Net_Zero'!$F$9:$F$1036,$F97,'8.11 Net_Zero'!$G$9:$G$1036,$G97,'8.11 Net_Zero'!$H$9:$H$1036,$H97,'8.11 Net_Zero'!$I$9:$I$1036,$I97,'8.11 Net_Zero'!$J$9:$J$1036,$J97,'8.11 Net_Zero'!$K$9:$K$1036,$K97,'8.11 Net_Zero'!$L$9:$L$1036,$L97,'8.11 Net_Zero'!$M$9:$M$1036,$M97,'8.11 Net_Zero'!$O$9:$O$1036,$O97)</f>
        <v>0</v>
      </c>
      <c r="AH97" s="1013">
        <f>SUMIFS('8.11 Net_Zero'!AH$9:AH$1036,'8.11 Net_Zero'!$D$9:$D$1036,$D97,'8.11 Net_Zero'!$E$9:$E$1036,$E97,'8.11 Net_Zero'!$F$9:$F$1036,$F97,'8.11 Net_Zero'!$G$9:$G$1036,$G97,'8.11 Net_Zero'!$H$9:$H$1036,$H97,'8.11 Net_Zero'!$I$9:$I$1036,$I97,'8.11 Net_Zero'!$J$9:$J$1036,$J97,'8.11 Net_Zero'!$K$9:$K$1036,$K97,'8.11 Net_Zero'!$L$9:$L$1036,$L97,'8.11 Net_Zero'!$M$9:$M$1036,$M97,'8.11 Net_Zero'!$O$9:$O$1036,$O97)</f>
        <v>0</v>
      </c>
      <c r="AI97" s="1013">
        <f>SUMIFS('8.11 Net_Zero'!AI$9:AI$1036,'8.11 Net_Zero'!$D$9:$D$1036,$D97,'8.11 Net_Zero'!$E$9:$E$1036,$E97,'8.11 Net_Zero'!$F$9:$F$1036,$F97,'8.11 Net_Zero'!$G$9:$G$1036,$G97,'8.11 Net_Zero'!$H$9:$H$1036,$H97,'8.11 Net_Zero'!$I$9:$I$1036,$I97,'8.11 Net_Zero'!$J$9:$J$1036,$J97,'8.11 Net_Zero'!$K$9:$K$1036,$K97,'8.11 Net_Zero'!$L$9:$L$1036,$L97,'8.11 Net_Zero'!$M$9:$M$1036,$M97,'8.11 Net_Zero'!$O$9:$O$1036,$O97)</f>
        <v>0</v>
      </c>
    </row>
    <row r="98" spans="1:35">
      <c r="C98" s="282"/>
      <c r="D98" s="282"/>
      <c r="E98" s="282"/>
      <c r="F98" s="282"/>
      <c r="G98" s="282"/>
      <c r="H98" s="282"/>
      <c r="I98" s="282"/>
      <c r="J98" s="282"/>
      <c r="K98" s="282"/>
      <c r="L98" s="282"/>
      <c r="M98" s="282"/>
      <c r="N98" s="282"/>
      <c r="O98" s="621"/>
      <c r="P98" s="282"/>
      <c r="Q98" s="282"/>
      <c r="R98" s="282"/>
      <c r="S98" s="282"/>
      <c r="T98" s="282"/>
      <c r="U98" s="282"/>
      <c r="V98" s="282"/>
      <c r="W98" s="282"/>
      <c r="X98" s="282"/>
      <c r="Y98" s="282"/>
      <c r="Z98" s="282"/>
      <c r="AA98" s="282"/>
      <c r="AB98" s="282"/>
      <c r="AC98" s="282"/>
      <c r="AD98" s="282"/>
    </row>
    <row r="99" spans="1:35">
      <c r="C99" s="282"/>
      <c r="D99" s="282"/>
      <c r="E99" s="282"/>
      <c r="F99" s="282"/>
      <c r="G99" s="282"/>
      <c r="H99" s="282"/>
      <c r="I99" s="282"/>
      <c r="J99" s="282"/>
      <c r="K99" s="282"/>
      <c r="L99" s="282"/>
      <c r="M99" s="282"/>
      <c r="N99" s="282"/>
      <c r="O99" s="621"/>
      <c r="P99" s="282"/>
      <c r="Q99" s="282"/>
      <c r="R99" s="282"/>
      <c r="S99" s="282"/>
      <c r="T99" s="282"/>
      <c r="U99" s="282"/>
      <c r="V99" s="282"/>
      <c r="W99" s="282"/>
      <c r="X99" s="282"/>
      <c r="Y99" s="282"/>
      <c r="Z99" s="282"/>
      <c r="AA99" s="282"/>
      <c r="AB99" s="282"/>
      <c r="AC99" s="282"/>
      <c r="AD99" s="282"/>
    </row>
    <row r="100" spans="1:35" ht="15.75" thickBot="1">
      <c r="C100" s="282"/>
      <c r="D100" s="282"/>
      <c r="E100" s="282"/>
      <c r="F100" s="282"/>
      <c r="G100" s="282"/>
      <c r="H100" s="282"/>
      <c r="I100" s="282"/>
      <c r="J100" s="282"/>
      <c r="K100" s="282"/>
      <c r="L100" s="282"/>
      <c r="M100" s="282"/>
      <c r="N100" s="282"/>
      <c r="O100" s="621" t="s">
        <v>1617</v>
      </c>
      <c r="P100" s="282"/>
      <c r="Q100" s="282"/>
      <c r="R100" s="282"/>
      <c r="S100" s="282"/>
      <c r="T100" s="282"/>
      <c r="U100" s="282"/>
      <c r="V100" s="282"/>
      <c r="W100" s="282"/>
      <c r="X100" s="282"/>
      <c r="Y100" s="282"/>
      <c r="Z100" s="282"/>
      <c r="AA100" s="282"/>
      <c r="AB100" s="282"/>
      <c r="AC100" s="282"/>
      <c r="AD100" s="282"/>
      <c r="AE100" s="956">
        <f>SUM(AE13:AE64,AE68:AE97)</f>
        <v>0</v>
      </c>
      <c r="AF100" s="956">
        <f>SUM(AF13:AF64,AF68:AF97)</f>
        <v>0</v>
      </c>
      <c r="AG100" s="956">
        <f>SUM(AG13:AG64,AG68:AG97)</f>
        <v>0</v>
      </c>
      <c r="AH100" s="956">
        <f>SUM(AH13:AH64,AH68:AH97)</f>
        <v>0</v>
      </c>
      <c r="AI100" s="956">
        <f>SUM(AI13:AI64,AI68:AI97)</f>
        <v>0</v>
      </c>
    </row>
    <row r="101" spans="1:35" ht="15.75" thickTop="1"/>
    <row r="102" spans="1:35" s="46" customFormat="1" ht="18.75">
      <c r="A102" s="47" t="s">
        <v>1566</v>
      </c>
    </row>
  </sheetData>
  <mergeCells count="1">
    <mergeCell ref="AE5:AI5"/>
  </mergeCells>
  <pageMargins left="0.7" right="0.7" top="0.75" bottom="0.75" header="0.3" footer="0.3"/>
  <pageSetup paperSize="9" orientation="portrait" r:id="rId1"/>
  <headerFooter>
    <oddFooter>&amp;C_x000D_&amp;1#&amp;"Calibri"&amp;10&amp;K000000 OFFICIAL-InternalOnly</oddFooter>
  </headerFooter>
  <ignoredErrors>
    <ignoredError sqref="AE58:AI58 AE51:AI5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E278D99252B4B99C7589ABDD35CB5" ma:contentTypeVersion="25" ma:contentTypeDescription="Create a new document." ma:contentTypeScope="" ma:versionID="d80d7214e54b90392d169bade11e8a99">
  <xsd:schema xmlns:xsd="http://www.w3.org/2001/XMLSchema" xmlns:xs="http://www.w3.org/2001/XMLSchema" xmlns:p="http://schemas.microsoft.com/office/2006/metadata/properties" xmlns:ns1="http://schemas.microsoft.com/sharepoint/v3" xmlns:ns2="978a1c12-3ab7-471e-b134-e7ba3975f64f" xmlns:ns3="f35b5cbd-7b0b-4440-92cd-b510cab4ec67" targetNamespace="http://schemas.microsoft.com/office/2006/metadata/properties" ma:root="true" ma:fieldsID="43cfd0639ade44196ea6417e404fe7cd" ns1:_="" ns2:_="" ns3:_="">
    <xsd:import namespace="http://schemas.microsoft.com/sharepoint/v3"/>
    <xsd:import namespace="978a1c12-3ab7-471e-b134-e7ba3975f64f"/>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Permission_x0020_to_x0020_publish" minOccurs="0"/>
                <xsd:element ref="ns2:Publish" minOccurs="0"/>
                <xsd:element ref="ns2:MediaServiceObjectDetectorVersions" minOccurs="0"/>
                <xsd:element ref="ns2:MediaServiceSearchPropertie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8a1c12-3ab7-471e-b134-e7ba3975f6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Permission_x0020_to_x0020_publish" ma:index="24" nillable="true" ma:displayName="Permission to publish" ma:default="1" ma:internalName="Permission_x0020_to_x0020_publish">
      <xsd:simpleType>
        <xsd:restriction base="dms:Boolean"/>
      </xsd:simpleType>
    </xsd:element>
    <xsd:element name="Publish" ma:index="25" nillable="true" ma:displayName="Publish" ma:default="0" ma:internalName="Publish">
      <xsd:simpleType>
        <xsd:restriction base="dms:Boolea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element name="_Flow_SignoffStatus" ma:index="29" nillable="true" ma:displayName="Sign-off status" ma:internalName="_x0024_Resources_x003a_core_x002c_Signoff_Status">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7a2cc27-9336-4350-bc0d-088c503e09fe}" ma:internalName="TaxCatchAll" ma:showField="CatchAllData" ma:web="f35b5cbd-7b0b-4440-92cd-b510cab4e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5b5cbd-7b0b-4440-92cd-b510cab4ec67" xsi:nil="true"/>
    <lcf76f155ced4ddcb4097134ff3c332f xmlns="978a1c12-3ab7-471e-b134-e7ba3975f64f">
      <Terms xmlns="http://schemas.microsoft.com/office/infopath/2007/PartnerControls"/>
    </lcf76f155ced4ddcb4097134ff3c332f>
    <_ip_UnifiedCompliancePolicyUIAction xmlns="http://schemas.microsoft.com/sharepoint/v3" xsi:nil="true"/>
    <Publish xmlns="978a1c12-3ab7-471e-b134-e7ba3975f64f">false</Publish>
    <_ip_UnifiedCompliancePolicyProperties xmlns="http://schemas.microsoft.com/sharepoint/v3" xsi:nil="true"/>
    <Permission_x0020_to_x0020_publish xmlns="978a1c12-3ab7-471e-b134-e7ba3975f64f">false</Permission_x0020_to_x0020_publish>
    <_Flow_SignoffStatus xmlns="978a1c12-3ab7-471e-b134-e7ba3975f6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138BCE57-BA5A-4402-A5BD-B0AFF1B39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8a1c12-3ab7-471e-b134-e7ba3975f64f"/>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41F692-1162-4601-86FD-B9FF3A8C603D}">
  <ds:schemaRefs>
    <ds:schemaRef ds:uri="http://schemas.microsoft.com/office/infopath/2007/PartnerControls"/>
    <ds:schemaRef ds:uri="http://www.w3.org/XML/1998/namespace"/>
    <ds:schemaRef ds:uri="http://schemas.microsoft.com/office/2006/documentManagement/types"/>
    <ds:schemaRef ds:uri="http://purl.org/dc/terms/"/>
    <ds:schemaRef ds:uri="f35b5cbd-7b0b-4440-92cd-b510cab4ec67"/>
    <ds:schemaRef ds:uri="http://schemas.microsoft.com/office/2006/metadata/properties"/>
    <ds:schemaRef ds:uri="http://purl.org/dc/dcmitype/"/>
    <ds:schemaRef ds:uri="978a1c12-3ab7-471e-b134-e7ba3975f64f"/>
    <ds:schemaRef ds:uri="http://purl.org/dc/elements/1.1/"/>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372CE5FB-CBF8-4D73-AC0E-3686A03429D4}">
  <ds:schemaRefs>
    <ds:schemaRef ds:uri="http://schemas.microsoft.com/sharepoint/v3/contenttype/forms"/>
  </ds:schemaRefs>
</ds:datastoreItem>
</file>

<file path=customXml/itemProps4.xml><?xml version="1.0" encoding="utf-8"?>
<ds:datastoreItem xmlns:ds="http://schemas.openxmlformats.org/officeDocument/2006/customXml" ds:itemID="{CD1AE9DF-2400-4DE6-A1FA-C406D65219C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87</vt:i4>
      </vt:variant>
      <vt:variant>
        <vt:lpstr>Named Ranges</vt:lpstr>
      </vt:variant>
      <vt:variant>
        <vt:i4>52</vt:i4>
      </vt:variant>
    </vt:vector>
  </HeadingPairs>
  <TitlesOfParts>
    <vt:vector size="139" baseType="lpstr">
      <vt:lpstr>1.1 Cover</vt:lpstr>
      <vt:lpstr>1.2 Contents</vt:lpstr>
      <vt:lpstr>1.3 Lists</vt:lpstr>
      <vt:lpstr>1.5 Universal Data</vt:lpstr>
      <vt:lpstr>1.4 ChangesLog</vt:lpstr>
      <vt:lpstr>1.6 Checks</vt:lpstr>
      <vt:lpstr>2.1 Revenue_Interface</vt:lpstr>
      <vt:lpstr>2.2 NARM_Interface</vt:lpstr>
      <vt:lpstr>3.1 TO_Totex</vt:lpstr>
      <vt:lpstr>3.2 SO_Totex</vt:lpstr>
      <vt:lpstr>3.3 Allowances</vt:lpstr>
      <vt:lpstr>3.4 Totex_Summary </vt:lpstr>
      <vt:lpstr>3.5 Forecast_Totex</vt:lpstr>
      <vt:lpstr>3.6 PCDs</vt:lpstr>
      <vt:lpstr>4.1 TO PCFM Input Summary</vt:lpstr>
      <vt:lpstr>4.2 SO PCFM Input Summary</vt:lpstr>
      <vt:lpstr>4.3 TO PCDs</vt:lpstr>
      <vt:lpstr>4.4 SO PCDs </vt:lpstr>
      <vt:lpstr>4.5 TO Re-openers</vt:lpstr>
      <vt:lpstr>4.6 SO Re-openers</vt:lpstr>
      <vt:lpstr>4.7 TO PT</vt:lpstr>
      <vt:lpstr>4.8 SO PT</vt:lpstr>
      <vt:lpstr>4.9 Opex Escalator</vt:lpstr>
      <vt:lpstr>4.10 TO ODI</vt:lpstr>
      <vt:lpstr>4.11 TO ORA</vt:lpstr>
      <vt:lpstr>4.12 SO ORA</vt:lpstr>
      <vt:lpstr>4.13 TO Tax Pools Totex alloc</vt:lpstr>
      <vt:lpstr>4.14 SO Tax Pools Totex alloc</vt:lpstr>
      <vt:lpstr>4.15 DRS Revenue</vt:lpstr>
      <vt:lpstr>4.16 - TO Recovered Rev</vt:lpstr>
      <vt:lpstr>4.17 - SO Recovered Rev</vt:lpstr>
      <vt:lpstr>5.1 TO_Indirects</vt:lpstr>
      <vt:lpstr>5.2 SO_Indirects</vt:lpstr>
      <vt:lpstr>5.3 TO_Direct_Opex</vt:lpstr>
      <vt:lpstr>5.4 SO_Direct_Opex</vt:lpstr>
      <vt:lpstr>5.5 Cost_Movements</vt:lpstr>
      <vt:lpstr>5.6 Quarry_Loss</vt:lpstr>
      <vt:lpstr>5.7 PSUP_Opex</vt:lpstr>
      <vt:lpstr>5.8 Provisions</vt:lpstr>
      <vt:lpstr>5.9 Bus_Sup_Alloc</vt:lpstr>
      <vt:lpstr>5.10 FTE</vt:lpstr>
      <vt:lpstr>6.1 Capex_summary</vt:lpstr>
      <vt:lpstr>6.2 Projects</vt:lpstr>
      <vt:lpstr>6.3 Asset_Health</vt:lpstr>
      <vt:lpstr>6.4 Asset_Health_Projects</vt:lpstr>
      <vt:lpstr>6.5 Redundant_Assets</vt:lpstr>
      <vt:lpstr>6.6 PSUP_Capex</vt:lpstr>
      <vt:lpstr>6.7 TO_NonOp_Capex</vt:lpstr>
      <vt:lpstr>6.8 SO_NonOp_Capex</vt:lpstr>
      <vt:lpstr>6.9 Resilience</vt:lpstr>
      <vt:lpstr>6.10 Vehicles </vt:lpstr>
      <vt:lpstr>6.11 Disposals</vt:lpstr>
      <vt:lpstr>7.1_Pipeline_data</vt:lpstr>
      <vt:lpstr>7.2_Activity_Ind</vt:lpstr>
      <vt:lpstr>7.3_Peak_Demand</vt:lpstr>
      <vt:lpstr>7.4_Demand_Perf</vt:lpstr>
      <vt:lpstr>7.5_Compressor_Util_Perf</vt:lpstr>
      <vt:lpstr>7.6_Compressor_Assets</vt:lpstr>
      <vt:lpstr>7.7_Emissions</vt:lpstr>
      <vt:lpstr>7.8 Asset_data</vt:lpstr>
      <vt:lpstr>7.9_Forecast_Scenarios</vt:lpstr>
      <vt:lpstr>8.1_Satisfacton_Survey</vt:lpstr>
      <vt:lpstr>8.2 BCF</vt:lpstr>
      <vt:lpstr>8.3 Environmental Scorecard</vt:lpstr>
      <vt:lpstr>8.4 Gas_contraints</vt:lpstr>
      <vt:lpstr>8.5 Gas_contraint_events</vt:lpstr>
      <vt:lpstr>8.6 NIA</vt:lpstr>
      <vt:lpstr>8.7 CNIA</vt:lpstr>
      <vt:lpstr>8.8 NIC</vt:lpstr>
      <vt:lpstr>8.9 SIF</vt:lpstr>
      <vt:lpstr>8.10 Pipeline Log</vt:lpstr>
      <vt:lpstr>8.10a Other Pipeline appdx (TO)</vt:lpstr>
      <vt:lpstr>8.10b Other Pipeline appdx (SO)</vt:lpstr>
      <vt:lpstr>8.11 Net_Zero</vt:lpstr>
      <vt:lpstr>8.12 DRS</vt:lpstr>
      <vt:lpstr>9.1_Operating_margins</vt:lpstr>
      <vt:lpstr>9.2_NTS_shrinkage</vt:lpstr>
      <vt:lpstr>9.3_NTS_Shrinkage_(prompt)</vt:lpstr>
      <vt:lpstr>9.4_NTS_Shrinkage_(gas_trades)</vt:lpstr>
      <vt:lpstr>9.5_NTS_Shrinkage_(elec_trades)</vt:lpstr>
      <vt:lpstr>9.6_Res_Bal_Data</vt:lpstr>
      <vt:lpstr>9.7_DF_Overview</vt:lpstr>
      <vt:lpstr>9.8_DF_Adjustment</vt:lpstr>
      <vt:lpstr>9.9_DF_D2D5_Data</vt:lpstr>
      <vt:lpstr>9.10_GHG_Incentive revenue</vt:lpstr>
      <vt:lpstr>9.11_GHG_Venting_data</vt:lpstr>
      <vt:lpstr>9.12_Maintenance_IR</vt:lpstr>
      <vt:lpstr>BPC2020_21</vt:lpstr>
      <vt:lpstr>BR2020_21</vt:lpstr>
      <vt:lpstr>CNIARt</vt:lpstr>
      <vt:lpstr>DRSC</vt:lpstr>
      <vt:lpstr>ECNIAt</vt:lpstr>
      <vt:lpstr>ENIA2020_21</vt:lpstr>
      <vt:lpstr>HYINt</vt:lpstr>
      <vt:lpstr>NIAEt</vt:lpstr>
      <vt:lpstr>NIAV2020_21</vt:lpstr>
      <vt:lpstr>'8.12 DRS'!Print_Titles</vt:lpstr>
      <vt:lpstr>SOActualBadDebtcostincurred</vt:lpstr>
      <vt:lpstr>SOCDSPt</vt:lpstr>
      <vt:lpstr>SOInterestincomeaccruedadjustment</vt:lpstr>
      <vt:lpstr>SOProvisionalBadDebtcost</vt:lpstr>
      <vt:lpstr>SOSOACO</vt:lpstr>
      <vt:lpstr>SOSOANC</vt:lpstr>
      <vt:lpstr>SOSOEDEt</vt:lpstr>
      <vt:lpstr>SOSORBDt</vt:lpstr>
      <vt:lpstr>TOACO</vt:lpstr>
      <vt:lpstr>TOACOU</vt:lpstr>
      <vt:lpstr>TOActualBadDebtcostincurred</vt:lpstr>
      <vt:lpstr>TOActualbusinessmileageemissions</vt:lpstr>
      <vt:lpstr>TOActualEnvironmentalValue</vt:lpstr>
      <vt:lpstr>TOActualofficewaste</vt:lpstr>
      <vt:lpstr>TOActualoperationaltransportemissions</vt:lpstr>
      <vt:lpstr>TOActualwateruse</vt:lpstr>
      <vt:lpstr>TOAIO</vt:lpstr>
      <vt:lpstr>TOAIOU</vt:lpstr>
      <vt:lpstr>TOALC</vt:lpstr>
      <vt:lpstr>TOALCU</vt:lpstr>
      <vt:lpstr>TOALTt</vt:lpstr>
      <vt:lpstr>TOANC</vt:lpstr>
      <vt:lpstr>TOANCU</vt:lpstr>
      <vt:lpstr>TOAOC</vt:lpstr>
      <vt:lpstr>TOAOCU</vt:lpstr>
      <vt:lpstr>TOARC</vt:lpstr>
      <vt:lpstr>TOARCU</vt:lpstr>
      <vt:lpstr>TOBPDt</vt:lpstr>
      <vt:lpstr>TOCSPt</vt:lpstr>
      <vt:lpstr>TOEDEt</vt:lpstr>
      <vt:lpstr>TOInterestincomeaccruedadjustment</vt:lpstr>
      <vt:lpstr>TOLFt</vt:lpstr>
      <vt:lpstr>TONumberofQualifyingProjectswithnetEnvironmentalGainequaltoorabove15</vt:lpstr>
      <vt:lpstr>TONumberofQualifyingProjectswithnetEnvironmentalGainequaltoorlessthan5</vt:lpstr>
      <vt:lpstr>TONZPSt</vt:lpstr>
      <vt:lpstr>TOOPTCt</vt:lpstr>
      <vt:lpstr>TOProvisionalBadDebtcost</vt:lpstr>
      <vt:lpstr>TOPTVt</vt:lpstr>
      <vt:lpstr>TORBDt</vt:lpstr>
      <vt:lpstr>TORBt</vt:lpstr>
      <vt:lpstr>TOTotalannualoperationalandofficewaste</vt:lpstr>
      <vt:lpstr>TOTotalannualoperationalandofficewasterecycled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RIIO-GT2 - Regulatory Reporting Pack v1.13</dc:title>
  <dc:subject/>
  <dc:creator>Emily Sprake</dc:creator>
  <cp:keywords/>
  <dc:description/>
  <cp:lastModifiedBy>Daniel Kyei</cp:lastModifiedBy>
  <cp:revision/>
  <dcterms:created xsi:type="dcterms:W3CDTF">2020-09-24T10:50:45Z</dcterms:created>
  <dcterms:modified xsi:type="dcterms:W3CDTF">2025-04-09T10:05:59Z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0x0101003D6E278D99252B4B99C7589ABDD35CB5</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7" name="docIndexRef">
    <vt:lpwstr>f92b2f64-1181-4e91-9575-f821c34fbcd6</vt:lpwstr>
  </property>
  <property fmtid="{D5CDD505-2E9C-101B-9397-08002B2CF9AE}" pid="8" name="bjDocumentSecurityLabel">
    <vt:lpwstr>This item has no classification</vt:lpwstr>
  </property>
  <property fmtid="{D5CDD505-2E9C-101B-9397-08002B2CF9AE}" pid="9" name="bjSaver">
    <vt:lpwstr>qeYk1TpBCxMSfrifKpwBGWsI4pc9h3so</vt:lpwstr>
  </property>
  <property fmtid="{D5CDD505-2E9C-101B-9397-08002B2CF9AE}" pid="10" name="bjClsUserRVM">
    <vt:lpwstr>[]</vt:lpwstr>
  </property>
  <property fmtid="{D5CDD505-2E9C-101B-9397-08002B2CF9AE}" pid="11" name="MediaServiceImageTags">
    <vt:lpwstr/>
  </property>
  <property fmtid="{D5CDD505-2E9C-101B-9397-08002B2CF9AE}" pid="12" name="MSIP_Label_38144ccb-b10a-4c0f-b070-7a3b00ac7463_Enabled">
    <vt:lpwstr>true</vt:lpwstr>
  </property>
  <property fmtid="{D5CDD505-2E9C-101B-9397-08002B2CF9AE}" pid="13" name="MSIP_Label_38144ccb-b10a-4c0f-b070-7a3b00ac7463_SetDate">
    <vt:lpwstr>2022-05-13T09:41:19Z</vt:lpwstr>
  </property>
  <property fmtid="{D5CDD505-2E9C-101B-9397-08002B2CF9AE}" pid="14" name="MSIP_Label_38144ccb-b10a-4c0f-b070-7a3b00ac7463_Method">
    <vt:lpwstr>Standard</vt:lpwstr>
  </property>
  <property fmtid="{D5CDD505-2E9C-101B-9397-08002B2CF9AE}" pid="15" name="MSIP_Label_38144ccb-b10a-4c0f-b070-7a3b00ac7463_Name">
    <vt:lpwstr>InternalOnly</vt:lpwstr>
  </property>
  <property fmtid="{D5CDD505-2E9C-101B-9397-08002B2CF9AE}" pid="16" name="MSIP_Label_38144ccb-b10a-4c0f-b070-7a3b00ac7463_SiteId">
    <vt:lpwstr>185562ad-39bc-4840-8e40-be6216340c52</vt:lpwstr>
  </property>
  <property fmtid="{D5CDD505-2E9C-101B-9397-08002B2CF9AE}" pid="17" name="MSIP_Label_38144ccb-b10a-4c0f-b070-7a3b00ac7463_ActionId">
    <vt:lpwstr>231540f3-08d9-4201-8599-6869acf7e21c</vt:lpwstr>
  </property>
  <property fmtid="{D5CDD505-2E9C-101B-9397-08002B2CF9AE}" pid="18" name="MSIP_Label_38144ccb-b10a-4c0f-b070-7a3b00ac7463_ContentBits">
    <vt:lpwstr>2</vt:lpwstr>
  </property>
  <property fmtid="{D5CDD505-2E9C-101B-9397-08002B2CF9AE}" pid="19" name="Comparison_4.18 - Inflation update32RowInsertions39">
    <vt:lpwstr/>
  </property>
  <property fmtid="{D5CDD505-2E9C-101B-9397-08002B2CF9AE}" pid="20" name="Comparison_4.18 - Inflation update32ColumnInsertions40">
    <vt:lpwstr/>
  </property>
  <property fmtid="{D5CDD505-2E9C-101B-9397-08002B2CF9AE}" pid="21" name="Comparison_8.12 DRS73RowInsertions41">
    <vt:lpwstr/>
  </property>
  <property fmtid="{D5CDD505-2E9C-101B-9397-08002B2CF9AE}" pid="22" name="Comparison_8.12 DRS73ColumnInsertions42">
    <vt:lpwstr/>
  </property>
  <property fmtid="{D5CDD505-2E9C-101B-9397-08002B2CF9AE}" pid="23" name="Comparison_9.11_GHG_Venting_data85RowInsertions169">
    <vt:lpwstr/>
  </property>
  <property fmtid="{D5CDD505-2E9C-101B-9397-08002B2CF9AE}" pid="24" name="Comparison_9.11_GHG_Venting_data85ColumnInsertions170">
    <vt:lpwstr/>
  </property>
  <property fmtid="{D5CDD505-2E9C-101B-9397-08002B2CF9AE}" pid="25" name="Comparison_9.12_Maintenance_IR86RowInsertions171">
    <vt:lpwstr/>
  </property>
  <property fmtid="{D5CDD505-2E9C-101B-9397-08002B2CF9AE}" pid="26" name="Comparison_9.12_Maintenance_IR86ColumnInsertions172">
    <vt:lpwstr/>
  </property>
  <property fmtid="{D5CDD505-2E9C-101B-9397-08002B2CF9AE}" pid="27" name="Comparison_1.1 Cover1RowInsertions1">
    <vt:lpwstr/>
  </property>
  <property fmtid="{D5CDD505-2E9C-101B-9397-08002B2CF9AE}" pid="28" name="Comparison_1.1 Cover1ColumnInsertions2">
    <vt:lpwstr/>
  </property>
  <property fmtid="{D5CDD505-2E9C-101B-9397-08002B2CF9AE}" pid="29" name="Comparison_1.2 Contents2RowInsertions3">
    <vt:lpwstr/>
  </property>
  <property fmtid="{D5CDD505-2E9C-101B-9397-08002B2CF9AE}" pid="30" name="Comparison_1.2 Contents2ColumnInsertions4">
    <vt:lpwstr/>
  </property>
  <property fmtid="{D5CDD505-2E9C-101B-9397-08002B2CF9AE}" pid="31" name="Comparison_1.3 Lists3RowInsertions5">
    <vt:lpwstr/>
  </property>
  <property fmtid="{D5CDD505-2E9C-101B-9397-08002B2CF9AE}" pid="32" name="Comparison_1.3 Lists3ColumnInsertions6">
    <vt:lpwstr/>
  </property>
  <property fmtid="{D5CDD505-2E9C-101B-9397-08002B2CF9AE}" pid="33" name="Comparison_1.5 Universal Data4RowInsertions7">
    <vt:lpwstr/>
  </property>
  <property fmtid="{D5CDD505-2E9C-101B-9397-08002B2CF9AE}" pid="34" name="Comparison_1.5 Universal Data4ColumnInsertions8">
    <vt:lpwstr/>
  </property>
  <property fmtid="{D5CDD505-2E9C-101B-9397-08002B2CF9AE}" pid="35" name="Comparison_1.4 ChangesLog5RowInsertions9">
    <vt:lpwstr/>
  </property>
  <property fmtid="{D5CDD505-2E9C-101B-9397-08002B2CF9AE}" pid="36" name="Comparison_1.4 ChangesLog5ColumnInsertions10">
    <vt:lpwstr/>
  </property>
  <property fmtid="{D5CDD505-2E9C-101B-9397-08002B2CF9AE}" pid="37" name="Comparison_1.6 Checks6RowInsertions11">
    <vt:lpwstr/>
  </property>
  <property fmtid="{D5CDD505-2E9C-101B-9397-08002B2CF9AE}" pid="38" name="Comparison_1.6 Checks6ColumnInsertions12">
    <vt:lpwstr/>
  </property>
  <property fmtid="{D5CDD505-2E9C-101B-9397-08002B2CF9AE}" pid="39" name="Comparison_2.1 Revenue_Interface7RowInsertions13">
    <vt:lpwstr/>
  </property>
  <property fmtid="{D5CDD505-2E9C-101B-9397-08002B2CF9AE}" pid="40" name="Comparison_2.1 Revenue_Interface7ColumnInsertions14">
    <vt:lpwstr/>
  </property>
  <property fmtid="{D5CDD505-2E9C-101B-9397-08002B2CF9AE}" pid="41" name="Comparison_2.2 NARM_Interface8RowInsertions15">
    <vt:lpwstr/>
  </property>
  <property fmtid="{D5CDD505-2E9C-101B-9397-08002B2CF9AE}" pid="42" name="Comparison_2.2 NARM_Interface8ColumnInsertions16">
    <vt:lpwstr/>
  </property>
  <property fmtid="{D5CDD505-2E9C-101B-9397-08002B2CF9AE}" pid="43" name="Comparison_3.1 TO_Totex9RowInsertions17">
    <vt:lpwstr/>
  </property>
  <property fmtid="{D5CDD505-2E9C-101B-9397-08002B2CF9AE}" pid="44" name="Comparison_3.1 TO_Totex9ColumnInsertions18">
    <vt:lpwstr/>
  </property>
  <property fmtid="{D5CDD505-2E9C-101B-9397-08002B2CF9AE}" pid="45" name="Comparison_3.2 SO_Totex10RowInsertions19">
    <vt:lpwstr/>
  </property>
  <property fmtid="{D5CDD505-2E9C-101B-9397-08002B2CF9AE}" pid="46" name="Comparison_3.2 SO_Totex10ColumnInsertions20">
    <vt:lpwstr/>
  </property>
  <property fmtid="{D5CDD505-2E9C-101B-9397-08002B2CF9AE}" pid="47" name="Comparison_3.3 Allowances11RowInsertions21">
    <vt:lpwstr/>
  </property>
  <property fmtid="{D5CDD505-2E9C-101B-9397-08002B2CF9AE}" pid="48" name="Comparison_3.3 Allowances11ColumnInsertions22">
    <vt:lpwstr/>
  </property>
  <property fmtid="{D5CDD505-2E9C-101B-9397-08002B2CF9AE}" pid="49" name="Comparison_3.4 Totex_Summary 12RowInsertions23">
    <vt:lpwstr/>
  </property>
  <property fmtid="{D5CDD505-2E9C-101B-9397-08002B2CF9AE}" pid="50" name="Comparison_3.4 Totex_Summary 12ColumnInsertions24">
    <vt:lpwstr/>
  </property>
  <property fmtid="{D5CDD505-2E9C-101B-9397-08002B2CF9AE}" pid="51" name="Comparison_3.5 Forecast_Totex13RowInsertions25">
    <vt:lpwstr/>
  </property>
  <property fmtid="{D5CDD505-2E9C-101B-9397-08002B2CF9AE}" pid="52" name="Comparison_3.5 Forecast_Totex13ColumnInsertions26">
    <vt:lpwstr/>
  </property>
  <property fmtid="{D5CDD505-2E9C-101B-9397-08002B2CF9AE}" pid="53" name="Comparison_3.6 PCDs14RowInsertions27">
    <vt:lpwstr/>
  </property>
  <property fmtid="{D5CDD505-2E9C-101B-9397-08002B2CF9AE}" pid="54" name="Comparison_3.6 PCDs14ColumnInsertions28">
    <vt:lpwstr/>
  </property>
  <property fmtid="{D5CDD505-2E9C-101B-9397-08002B2CF9AE}" pid="55" name="Comparison_4.1 TO PCFM Input Summary15RowInsertions29">
    <vt:lpwstr/>
  </property>
  <property fmtid="{D5CDD505-2E9C-101B-9397-08002B2CF9AE}" pid="56" name="Comparison_4.1 TO PCFM Input Summary15ColumnInsertions30">
    <vt:lpwstr/>
  </property>
  <property fmtid="{D5CDD505-2E9C-101B-9397-08002B2CF9AE}" pid="57" name="Comparison_4.2 SO PCFM Input Summary16RowInsertions31">
    <vt:lpwstr/>
  </property>
  <property fmtid="{D5CDD505-2E9C-101B-9397-08002B2CF9AE}" pid="58" name="Comparison_4.2 SO PCFM Input Summary16ColumnInsertions32">
    <vt:lpwstr/>
  </property>
  <property fmtid="{D5CDD505-2E9C-101B-9397-08002B2CF9AE}" pid="59" name="Comparison_4.3 TO PCDs17RowInsertions33">
    <vt:lpwstr/>
  </property>
  <property fmtid="{D5CDD505-2E9C-101B-9397-08002B2CF9AE}" pid="60" name="Comparison_4.3 TO PCDs17ColumnInsertions34">
    <vt:lpwstr/>
  </property>
  <property fmtid="{D5CDD505-2E9C-101B-9397-08002B2CF9AE}" pid="61" name="Comparison_4.4 SO PCDs 18RowInsertions35">
    <vt:lpwstr/>
  </property>
  <property fmtid="{D5CDD505-2E9C-101B-9397-08002B2CF9AE}" pid="62" name="Comparison_4.4 SO PCDs 18ColumnInsertions36">
    <vt:lpwstr/>
  </property>
  <property fmtid="{D5CDD505-2E9C-101B-9397-08002B2CF9AE}" pid="63" name="Comparison_4.5 TO Re-openers19RowInsertions37">
    <vt:lpwstr/>
  </property>
  <property fmtid="{D5CDD505-2E9C-101B-9397-08002B2CF9AE}" pid="64" name="Comparison_4.5 TO Re-openers19ColumnInsertions38">
    <vt:lpwstr/>
  </property>
  <property fmtid="{D5CDD505-2E9C-101B-9397-08002B2CF9AE}" pid="65" name="Comparison_4.6 SO Re-openers20RowInsertions39">
    <vt:lpwstr/>
  </property>
  <property fmtid="{D5CDD505-2E9C-101B-9397-08002B2CF9AE}" pid="66" name="Comparison_4.6 SO Re-openers20ColumnInsertions40">
    <vt:lpwstr/>
  </property>
  <property fmtid="{D5CDD505-2E9C-101B-9397-08002B2CF9AE}" pid="67" name="Comparison_4.7 TO PT21RowInsertions41">
    <vt:lpwstr/>
  </property>
  <property fmtid="{D5CDD505-2E9C-101B-9397-08002B2CF9AE}" pid="68" name="Comparison_4.7 TO PT21ColumnInsertions42">
    <vt:lpwstr/>
  </property>
  <property fmtid="{D5CDD505-2E9C-101B-9397-08002B2CF9AE}" pid="69" name="Comparison_4.8 SO PT22RowInsertions43">
    <vt:lpwstr/>
  </property>
  <property fmtid="{D5CDD505-2E9C-101B-9397-08002B2CF9AE}" pid="70" name="Comparison_4.8 SO PT22ColumnInsertions44">
    <vt:lpwstr/>
  </property>
  <property fmtid="{D5CDD505-2E9C-101B-9397-08002B2CF9AE}" pid="71" name="Comparison_4.9 Opex Escalator23RowInsertions45">
    <vt:lpwstr/>
  </property>
  <property fmtid="{D5CDD505-2E9C-101B-9397-08002B2CF9AE}" pid="72" name="Comparison_4.9 Opex Escalator23ColumnInsertions46">
    <vt:lpwstr/>
  </property>
  <property fmtid="{D5CDD505-2E9C-101B-9397-08002B2CF9AE}" pid="73" name="Comparison_4.10 TO ODI24RowInsertions47">
    <vt:lpwstr/>
  </property>
  <property fmtid="{D5CDD505-2E9C-101B-9397-08002B2CF9AE}" pid="74" name="Comparison_4.10 TO ODI24ColumnInsertions48">
    <vt:lpwstr/>
  </property>
  <property fmtid="{D5CDD505-2E9C-101B-9397-08002B2CF9AE}" pid="75" name="Comparison_4.11 TO ORA25RowInsertions49">
    <vt:lpwstr/>
  </property>
  <property fmtid="{D5CDD505-2E9C-101B-9397-08002B2CF9AE}" pid="76" name="Comparison_4.11 TO ORA25ColumnInsertions50">
    <vt:lpwstr/>
  </property>
  <property fmtid="{D5CDD505-2E9C-101B-9397-08002B2CF9AE}" pid="77" name="Comparison_4.12 SO ORA26RowInsertions51">
    <vt:lpwstr/>
  </property>
  <property fmtid="{D5CDD505-2E9C-101B-9397-08002B2CF9AE}" pid="78" name="Comparison_4.12 SO ORA26ColumnInsertions52">
    <vt:lpwstr/>
  </property>
  <property fmtid="{D5CDD505-2E9C-101B-9397-08002B2CF9AE}" pid="79" name="Comparison_4.13 TO Tax Pools Totex alloc27RowInsertions53">
    <vt:lpwstr/>
  </property>
  <property fmtid="{D5CDD505-2E9C-101B-9397-08002B2CF9AE}" pid="80" name="Comparison_4.13 TO Tax Pools Totex alloc27ColumnInsertions54">
    <vt:lpwstr/>
  </property>
  <property fmtid="{D5CDD505-2E9C-101B-9397-08002B2CF9AE}" pid="81" name="Comparison_4.14 SO Tax Pools Totex alloc28RowInsertions55">
    <vt:lpwstr/>
  </property>
  <property fmtid="{D5CDD505-2E9C-101B-9397-08002B2CF9AE}" pid="82" name="Comparison_4.14 SO Tax Pools Totex alloc28ColumnInsertions56">
    <vt:lpwstr/>
  </property>
  <property fmtid="{D5CDD505-2E9C-101B-9397-08002B2CF9AE}" pid="83" name="Comparison_4.15 DRS Revenue29RowInsertions57">
    <vt:lpwstr/>
  </property>
  <property fmtid="{D5CDD505-2E9C-101B-9397-08002B2CF9AE}" pid="84" name="Comparison_4.15 DRS Revenue29ColumnInsertions58">
    <vt:lpwstr/>
  </property>
  <property fmtid="{D5CDD505-2E9C-101B-9397-08002B2CF9AE}" pid="85" name="Comparison_4.16 - TO Recovered Rev30RowInsertions59">
    <vt:lpwstr/>
  </property>
  <property fmtid="{D5CDD505-2E9C-101B-9397-08002B2CF9AE}" pid="86" name="Comparison_4.16 - TO Recovered Rev30ColumnInsertions60">
    <vt:lpwstr/>
  </property>
  <property fmtid="{D5CDD505-2E9C-101B-9397-08002B2CF9AE}" pid="87" name="Comparison_4.17 - SO Recovered Rev31RowInsertions61">
    <vt:lpwstr/>
  </property>
  <property fmtid="{D5CDD505-2E9C-101B-9397-08002B2CF9AE}" pid="88" name="Comparison_4.17 - SO Recovered Rev31ColumnInsertions62">
    <vt:lpwstr/>
  </property>
  <property fmtid="{D5CDD505-2E9C-101B-9397-08002B2CF9AE}" pid="89" name="Comparison_5.1 TO_Indirects32RowInsertions63">
    <vt:lpwstr/>
  </property>
  <property fmtid="{D5CDD505-2E9C-101B-9397-08002B2CF9AE}" pid="90" name="Comparison_5.1 TO_Indirects32ColumnInsertions64">
    <vt:lpwstr/>
  </property>
  <property fmtid="{D5CDD505-2E9C-101B-9397-08002B2CF9AE}" pid="91" name="Comparison_5.2 SO_Indirects33RowInsertions65">
    <vt:lpwstr/>
  </property>
  <property fmtid="{D5CDD505-2E9C-101B-9397-08002B2CF9AE}" pid="92" name="Comparison_5.2 SO_Indirects33ColumnInsertions66">
    <vt:lpwstr/>
  </property>
  <property fmtid="{D5CDD505-2E9C-101B-9397-08002B2CF9AE}" pid="93" name="Comparison_5.3 TO_Direct_Opex34RowInsertions67">
    <vt:lpwstr/>
  </property>
  <property fmtid="{D5CDD505-2E9C-101B-9397-08002B2CF9AE}" pid="94" name="Comparison_5.3 TO_Direct_Opex34ColumnInsertions68">
    <vt:lpwstr/>
  </property>
  <property fmtid="{D5CDD505-2E9C-101B-9397-08002B2CF9AE}" pid="95" name="Comparison_5.4 SO_Direct_Opex35RowInsertions69">
    <vt:lpwstr/>
  </property>
  <property fmtid="{D5CDD505-2E9C-101B-9397-08002B2CF9AE}" pid="96" name="Comparison_5.4 SO_Direct_Opex35ColumnInsertions70">
    <vt:lpwstr/>
  </property>
  <property fmtid="{D5CDD505-2E9C-101B-9397-08002B2CF9AE}" pid="97" name="Comparison_5.5 Cost_Movements36RowInsertions71">
    <vt:lpwstr/>
  </property>
  <property fmtid="{D5CDD505-2E9C-101B-9397-08002B2CF9AE}" pid="98" name="Comparison_5.5 Cost_Movements36ColumnInsertions72">
    <vt:lpwstr/>
  </property>
  <property fmtid="{D5CDD505-2E9C-101B-9397-08002B2CF9AE}" pid="99" name="Comparison_5.6 Quarry_Loss37RowInsertions73">
    <vt:lpwstr/>
  </property>
  <property fmtid="{D5CDD505-2E9C-101B-9397-08002B2CF9AE}" pid="100" name="Comparison_5.6 Quarry_Loss37ColumnInsertions74">
    <vt:lpwstr/>
  </property>
  <property fmtid="{D5CDD505-2E9C-101B-9397-08002B2CF9AE}" pid="101" name="Comparison_5.7 PSUP_Opex38RowInsertions75">
    <vt:lpwstr/>
  </property>
  <property fmtid="{D5CDD505-2E9C-101B-9397-08002B2CF9AE}" pid="102" name="Comparison_5.7 PSUP_Opex38ColumnInsertions76">
    <vt:lpwstr/>
  </property>
  <property fmtid="{D5CDD505-2E9C-101B-9397-08002B2CF9AE}" pid="103" name="Comparison_5.8 Provisions39RowInsertions77">
    <vt:lpwstr/>
  </property>
  <property fmtid="{D5CDD505-2E9C-101B-9397-08002B2CF9AE}" pid="104" name="Comparison_5.8 Provisions39ColumnInsertions78">
    <vt:lpwstr/>
  </property>
  <property fmtid="{D5CDD505-2E9C-101B-9397-08002B2CF9AE}" pid="105" name="Comparison_5.9 Bus_Sup_Alloc40RowInsertions79">
    <vt:lpwstr/>
  </property>
  <property fmtid="{D5CDD505-2E9C-101B-9397-08002B2CF9AE}" pid="106" name="Comparison_5.9 Bus_Sup_Alloc40ColumnInsertions80">
    <vt:lpwstr/>
  </property>
  <property fmtid="{D5CDD505-2E9C-101B-9397-08002B2CF9AE}" pid="107" name="Comparison_5.10 FTE41RowInsertions81">
    <vt:lpwstr/>
  </property>
  <property fmtid="{D5CDD505-2E9C-101B-9397-08002B2CF9AE}" pid="108" name="Comparison_5.10 FTE41ColumnInsertions82">
    <vt:lpwstr/>
  </property>
  <property fmtid="{D5CDD505-2E9C-101B-9397-08002B2CF9AE}" pid="109" name="Comparison_6.1 Capex_summary42RowInsertions83">
    <vt:lpwstr/>
  </property>
  <property fmtid="{D5CDD505-2E9C-101B-9397-08002B2CF9AE}" pid="110" name="Comparison_6.1 Capex_summary42ColumnInsertions84">
    <vt:lpwstr/>
  </property>
  <property fmtid="{D5CDD505-2E9C-101B-9397-08002B2CF9AE}" pid="111" name="Comparison_6.2 Projects43RowInsertions85">
    <vt:lpwstr/>
  </property>
  <property fmtid="{D5CDD505-2E9C-101B-9397-08002B2CF9AE}" pid="112" name="Comparison_6.2 Projects43ColumnInsertions86">
    <vt:lpwstr/>
  </property>
  <property fmtid="{D5CDD505-2E9C-101B-9397-08002B2CF9AE}" pid="113" name="Comparison_6.3 Asset_Health44RowInsertions87">
    <vt:lpwstr/>
  </property>
  <property fmtid="{D5CDD505-2E9C-101B-9397-08002B2CF9AE}" pid="114" name="Comparison_6.3 Asset_Health44ColumnInsertions88">
    <vt:lpwstr/>
  </property>
  <property fmtid="{D5CDD505-2E9C-101B-9397-08002B2CF9AE}" pid="115" name="Comparison_6.4 Asset_Health_Projects45RowInsertions89">
    <vt:lpwstr/>
  </property>
  <property fmtid="{D5CDD505-2E9C-101B-9397-08002B2CF9AE}" pid="116" name="Comparison_6.4 Asset_Health_Projects45ColumnInsertions90">
    <vt:lpwstr/>
  </property>
  <property fmtid="{D5CDD505-2E9C-101B-9397-08002B2CF9AE}" pid="117" name="Comparison_6.5 Redundant_Assets46RowInsertions91">
    <vt:lpwstr/>
  </property>
  <property fmtid="{D5CDD505-2E9C-101B-9397-08002B2CF9AE}" pid="118" name="Comparison_6.5 Redundant_Assets46ColumnInsertions92">
    <vt:lpwstr/>
  </property>
  <property fmtid="{D5CDD505-2E9C-101B-9397-08002B2CF9AE}" pid="119" name="Comparison_6.6 PSUP_Capex47RowInsertions93">
    <vt:lpwstr/>
  </property>
  <property fmtid="{D5CDD505-2E9C-101B-9397-08002B2CF9AE}" pid="120" name="Comparison_6.6 PSUP_Capex47ColumnInsertions94">
    <vt:lpwstr/>
  </property>
  <property fmtid="{D5CDD505-2E9C-101B-9397-08002B2CF9AE}" pid="121" name="Comparison_6.7 TO_NonOp_Capex48RowInsertions95">
    <vt:lpwstr/>
  </property>
  <property fmtid="{D5CDD505-2E9C-101B-9397-08002B2CF9AE}" pid="122" name="Comparison_6.7 TO_NonOp_Capex48ColumnInsertions96">
    <vt:lpwstr/>
  </property>
  <property fmtid="{D5CDD505-2E9C-101B-9397-08002B2CF9AE}" pid="123" name="Comparison_6.8 SO_NonOp_Capex49RowInsertions97">
    <vt:lpwstr/>
  </property>
  <property fmtid="{D5CDD505-2E9C-101B-9397-08002B2CF9AE}" pid="124" name="Comparison_6.8 SO_NonOp_Capex49ColumnInsertions98">
    <vt:lpwstr/>
  </property>
  <property fmtid="{D5CDD505-2E9C-101B-9397-08002B2CF9AE}" pid="125" name="Comparison_6.9 Resilience50RowInsertions99">
    <vt:lpwstr/>
  </property>
  <property fmtid="{D5CDD505-2E9C-101B-9397-08002B2CF9AE}" pid="126" name="Comparison_6.9 Resilience50ColumnInsertions100">
    <vt:lpwstr/>
  </property>
  <property fmtid="{D5CDD505-2E9C-101B-9397-08002B2CF9AE}" pid="127" name="Comparison_6.10 Vehicles 51RowInsertions101">
    <vt:lpwstr/>
  </property>
  <property fmtid="{D5CDD505-2E9C-101B-9397-08002B2CF9AE}" pid="128" name="Comparison_6.10 Vehicles 51ColumnInsertions102">
    <vt:lpwstr/>
  </property>
  <property fmtid="{D5CDD505-2E9C-101B-9397-08002B2CF9AE}" pid="129" name="Comparison_7.1_Pipeline_data52RowInsertions103">
    <vt:lpwstr/>
  </property>
  <property fmtid="{D5CDD505-2E9C-101B-9397-08002B2CF9AE}" pid="130" name="Comparison_7.1_Pipeline_data52ColumnInsertions104">
    <vt:lpwstr/>
  </property>
  <property fmtid="{D5CDD505-2E9C-101B-9397-08002B2CF9AE}" pid="131" name="Comparison_7.2_Activity_Ind53RowInsertions105">
    <vt:lpwstr/>
  </property>
  <property fmtid="{D5CDD505-2E9C-101B-9397-08002B2CF9AE}" pid="132" name="Comparison_7.2_Activity_Ind53ColumnInsertions106">
    <vt:lpwstr/>
  </property>
  <property fmtid="{D5CDD505-2E9C-101B-9397-08002B2CF9AE}" pid="133" name="Comparison_7.3_Peak_Demand54RowInsertions107">
    <vt:lpwstr/>
  </property>
  <property fmtid="{D5CDD505-2E9C-101B-9397-08002B2CF9AE}" pid="134" name="Comparison_7.3_Peak_Demand54ColumnInsertions108">
    <vt:lpwstr/>
  </property>
  <property fmtid="{D5CDD505-2E9C-101B-9397-08002B2CF9AE}" pid="135" name="Comparison_7.4_Demand_Perf55RowInsertions109">
    <vt:lpwstr/>
  </property>
  <property fmtid="{D5CDD505-2E9C-101B-9397-08002B2CF9AE}" pid="136" name="Comparison_7.4_Demand_Perf55ColumnInsertions110">
    <vt:lpwstr/>
  </property>
  <property fmtid="{D5CDD505-2E9C-101B-9397-08002B2CF9AE}" pid="137" name="Comparison_7.5_Compressor_Util_Perf56RowInsertions111">
    <vt:lpwstr/>
  </property>
  <property fmtid="{D5CDD505-2E9C-101B-9397-08002B2CF9AE}" pid="138" name="Comparison_7.5_Compressor_Util_Perf56ColumnInsertions112">
    <vt:lpwstr/>
  </property>
  <property fmtid="{D5CDD505-2E9C-101B-9397-08002B2CF9AE}" pid="139" name="Comparison_7.6_Compressor_Assets57RowInsertions113">
    <vt:lpwstr/>
  </property>
  <property fmtid="{D5CDD505-2E9C-101B-9397-08002B2CF9AE}" pid="140" name="Comparison_7.6_Compressor_Assets57ColumnInsertions114">
    <vt:lpwstr/>
  </property>
  <property fmtid="{D5CDD505-2E9C-101B-9397-08002B2CF9AE}" pid="141" name="Comparison_7.7_Emissions58RowInsertions115">
    <vt:lpwstr/>
  </property>
  <property fmtid="{D5CDD505-2E9C-101B-9397-08002B2CF9AE}" pid="142" name="Comparison_7.7_Emissions58ColumnInsertions116">
    <vt:lpwstr/>
  </property>
  <property fmtid="{D5CDD505-2E9C-101B-9397-08002B2CF9AE}" pid="143" name="Comparison_7.8 Asset_data59RowInsertions117">
    <vt:lpwstr/>
  </property>
  <property fmtid="{D5CDD505-2E9C-101B-9397-08002B2CF9AE}" pid="144" name="Comparison_7.8 Asset_data59ColumnInsertions118">
    <vt:lpwstr/>
  </property>
  <property fmtid="{D5CDD505-2E9C-101B-9397-08002B2CF9AE}" pid="145" name="Comparison_7.9_Forecast_Scenarios60RowInsertions119">
    <vt:lpwstr/>
  </property>
  <property fmtid="{D5CDD505-2E9C-101B-9397-08002B2CF9AE}" pid="146" name="Comparison_7.9_Forecast_Scenarios60ColumnInsertions120">
    <vt:lpwstr/>
  </property>
  <property fmtid="{D5CDD505-2E9C-101B-9397-08002B2CF9AE}" pid="147" name="Comparison_8.1_Satisfacton_Survey61RowInsertions121">
    <vt:lpwstr/>
  </property>
  <property fmtid="{D5CDD505-2E9C-101B-9397-08002B2CF9AE}" pid="148" name="Comparison_8.1_Satisfacton_Survey61ColumnInsertions122">
    <vt:lpwstr/>
  </property>
  <property fmtid="{D5CDD505-2E9C-101B-9397-08002B2CF9AE}" pid="149" name="Comparison_8.2 BCF62RowInsertions123">
    <vt:lpwstr/>
  </property>
  <property fmtid="{D5CDD505-2E9C-101B-9397-08002B2CF9AE}" pid="150" name="Comparison_8.2 BCF62ColumnInsertions124">
    <vt:lpwstr/>
  </property>
  <property fmtid="{D5CDD505-2E9C-101B-9397-08002B2CF9AE}" pid="151" name="Comparison_8.3 Environmental Scorecard63RowInsertions125">
    <vt:lpwstr/>
  </property>
  <property fmtid="{D5CDD505-2E9C-101B-9397-08002B2CF9AE}" pid="152" name="Comparison_8.3 Environmental Scorecard63ColumnInsertions126">
    <vt:lpwstr/>
  </property>
  <property fmtid="{D5CDD505-2E9C-101B-9397-08002B2CF9AE}" pid="153" name="Comparison_8.4 Gas_contraints64RowInsertions127">
    <vt:lpwstr/>
  </property>
  <property fmtid="{D5CDD505-2E9C-101B-9397-08002B2CF9AE}" pid="154" name="Comparison_8.4 Gas_contraints64ColumnInsertions128">
    <vt:lpwstr/>
  </property>
  <property fmtid="{D5CDD505-2E9C-101B-9397-08002B2CF9AE}" pid="155" name="Comparison_8.5 Gas_contraint_events65RowInsertions129">
    <vt:lpwstr/>
  </property>
  <property fmtid="{D5CDD505-2E9C-101B-9397-08002B2CF9AE}" pid="156" name="Comparison_8.5 Gas_contraint_events65ColumnInsertions130">
    <vt:lpwstr/>
  </property>
  <property fmtid="{D5CDD505-2E9C-101B-9397-08002B2CF9AE}" pid="157" name="Comparison_8.6 NIA66RowInsertions131">
    <vt:lpwstr/>
  </property>
  <property fmtid="{D5CDD505-2E9C-101B-9397-08002B2CF9AE}" pid="158" name="Comparison_8.6 NIA66ColumnInsertions132">
    <vt:lpwstr/>
  </property>
  <property fmtid="{D5CDD505-2E9C-101B-9397-08002B2CF9AE}" pid="159" name="Comparison_8.7 CNIA67RowInsertions133">
    <vt:lpwstr/>
  </property>
  <property fmtid="{D5CDD505-2E9C-101B-9397-08002B2CF9AE}" pid="160" name="Comparison_8.7 CNIA67ColumnInsertions134">
    <vt:lpwstr/>
  </property>
  <property fmtid="{D5CDD505-2E9C-101B-9397-08002B2CF9AE}" pid="161" name="Comparison_8.8 NIC68RowInsertions135">
    <vt:lpwstr/>
  </property>
  <property fmtid="{D5CDD505-2E9C-101B-9397-08002B2CF9AE}" pid="162" name="Comparison_8.8 NIC68ColumnInsertions136">
    <vt:lpwstr/>
  </property>
  <property fmtid="{D5CDD505-2E9C-101B-9397-08002B2CF9AE}" pid="163" name="Comparison_8.9 SIF69RowInsertions137">
    <vt:lpwstr/>
  </property>
  <property fmtid="{D5CDD505-2E9C-101B-9397-08002B2CF9AE}" pid="164" name="Comparison_8.9 SIF69ColumnInsertions138">
    <vt:lpwstr/>
  </property>
  <property fmtid="{D5CDD505-2E9C-101B-9397-08002B2CF9AE}" pid="165" name="Comparison_8.10 Pipeline Log70RowInsertions139">
    <vt:lpwstr/>
  </property>
  <property fmtid="{D5CDD505-2E9C-101B-9397-08002B2CF9AE}" pid="166" name="Comparison_8.10 Pipeline Log70ColumnInsertions140">
    <vt:lpwstr/>
  </property>
  <property fmtid="{D5CDD505-2E9C-101B-9397-08002B2CF9AE}" pid="167" name="Comparison_8.10a Other Pipeline appdx (TO)71RowInsertions141">
    <vt:lpwstr/>
  </property>
  <property fmtid="{D5CDD505-2E9C-101B-9397-08002B2CF9AE}" pid="168" name="Comparison_8.10a Other Pipeline appdx (TO)71ColumnInsertions142">
    <vt:lpwstr/>
  </property>
  <property fmtid="{D5CDD505-2E9C-101B-9397-08002B2CF9AE}" pid="169" name="Comparison_8.10b Other Pipeline appdx (SO)72RowInsertions143">
    <vt:lpwstr/>
  </property>
  <property fmtid="{D5CDD505-2E9C-101B-9397-08002B2CF9AE}" pid="170" name="Comparison_8.10b Other Pipeline appdx (SO)72ColumnInsertions144">
    <vt:lpwstr/>
  </property>
  <property fmtid="{D5CDD505-2E9C-101B-9397-08002B2CF9AE}" pid="171" name="Comparison_8.11 Net_Zero73RowInsertions145">
    <vt:lpwstr/>
  </property>
  <property fmtid="{D5CDD505-2E9C-101B-9397-08002B2CF9AE}" pid="172" name="Comparison_8.11 Net_Zero73ColumnInsertions146">
    <vt:lpwstr/>
  </property>
  <property fmtid="{D5CDD505-2E9C-101B-9397-08002B2CF9AE}" pid="173" name="Comparison_8.12 DRS74RowInsertions147">
    <vt:lpwstr/>
  </property>
  <property fmtid="{D5CDD505-2E9C-101B-9397-08002B2CF9AE}" pid="174" name="Comparison_8.12 DRS74ColumnInsertions148">
    <vt:lpwstr/>
  </property>
  <property fmtid="{D5CDD505-2E9C-101B-9397-08002B2CF9AE}" pid="175" name="Comparison_9.1_Operating_margins75RowInsertions149">
    <vt:lpwstr/>
  </property>
  <property fmtid="{D5CDD505-2E9C-101B-9397-08002B2CF9AE}" pid="176" name="Comparison_9.1_Operating_margins75ColumnInsertions150">
    <vt:lpwstr/>
  </property>
  <property fmtid="{D5CDD505-2E9C-101B-9397-08002B2CF9AE}" pid="177" name="Comparison_9.2_NTS_shrinkage76RowInsertions151">
    <vt:lpwstr/>
  </property>
  <property fmtid="{D5CDD505-2E9C-101B-9397-08002B2CF9AE}" pid="178" name="Comparison_9.2_NTS_shrinkage76ColumnInsertions152">
    <vt:lpwstr/>
  </property>
  <property fmtid="{D5CDD505-2E9C-101B-9397-08002B2CF9AE}" pid="179" name="Comparison_9.3_NTS_Shrinkage_(prompt)77RowInsertions153">
    <vt:lpwstr/>
  </property>
  <property fmtid="{D5CDD505-2E9C-101B-9397-08002B2CF9AE}" pid="180" name="Comparison_9.3_NTS_Shrinkage_(prompt)77ColumnInsertions154">
    <vt:lpwstr/>
  </property>
  <property fmtid="{D5CDD505-2E9C-101B-9397-08002B2CF9AE}" pid="181" name="Comparison_9.4_NTS_Shrinkage_(gas_trades)78RowInsertions155">
    <vt:lpwstr/>
  </property>
  <property fmtid="{D5CDD505-2E9C-101B-9397-08002B2CF9AE}" pid="182" name="Comparison_9.4_NTS_Shrinkage_(gas_trades)78ColumnInsertions156">
    <vt:lpwstr/>
  </property>
  <property fmtid="{D5CDD505-2E9C-101B-9397-08002B2CF9AE}" pid="183" name="Comparison_9.5_NTS_Shrinkage_(elec_trades)79RowInsertions157">
    <vt:lpwstr/>
  </property>
  <property fmtid="{D5CDD505-2E9C-101B-9397-08002B2CF9AE}" pid="184" name="Comparison_9.5_NTS_Shrinkage_(elec_trades)79ColumnInsertions158">
    <vt:lpwstr/>
  </property>
  <property fmtid="{D5CDD505-2E9C-101B-9397-08002B2CF9AE}" pid="185" name="Comparison_9.6_Res_Bal_Data80RowInsertions159">
    <vt:lpwstr/>
  </property>
  <property fmtid="{D5CDD505-2E9C-101B-9397-08002B2CF9AE}" pid="186" name="Comparison_9.6_Res_Bal_Data80ColumnInsertions160">
    <vt:lpwstr/>
  </property>
  <property fmtid="{D5CDD505-2E9C-101B-9397-08002B2CF9AE}" pid="187" name="Comparison_9.7_DF_Overview81RowInsertions161">
    <vt:lpwstr/>
  </property>
  <property fmtid="{D5CDD505-2E9C-101B-9397-08002B2CF9AE}" pid="188" name="Comparison_9.7_DF_Overview81ColumnInsertions162">
    <vt:lpwstr/>
  </property>
  <property fmtid="{D5CDD505-2E9C-101B-9397-08002B2CF9AE}" pid="189" name="Comparison_9.8_DF_Adjustment82RowInsertions163">
    <vt:lpwstr/>
  </property>
  <property fmtid="{D5CDD505-2E9C-101B-9397-08002B2CF9AE}" pid="190" name="Comparison_9.8_DF_Adjustment82ColumnInsertions164">
    <vt:lpwstr/>
  </property>
  <property fmtid="{D5CDD505-2E9C-101B-9397-08002B2CF9AE}" pid="191" name="Comparison_9.9_DF_D2D5_Data83RowInsertions165">
    <vt:lpwstr/>
  </property>
  <property fmtid="{D5CDD505-2E9C-101B-9397-08002B2CF9AE}" pid="192" name="Comparison_9.9_DF_D2D5_Data83ColumnInsertions166">
    <vt:lpwstr/>
  </property>
  <property fmtid="{D5CDD505-2E9C-101B-9397-08002B2CF9AE}" pid="193" name="Comparison_9.10_GHG_Incentive revenue84RowInsertions167">
    <vt:lpwstr/>
  </property>
  <property fmtid="{D5CDD505-2E9C-101B-9397-08002B2CF9AE}" pid="194" name="Comparison_9.10_GHG_Incentive revenue84ColumnInsertions168">
    <vt:lpwstr/>
  </property>
  <property fmtid="{D5CDD505-2E9C-101B-9397-08002B2CF9AE}" pid="195" name="Comparison_9.12_Maintenance_IR85RowInsertions169">
    <vt:lpwstr/>
  </property>
  <property fmtid="{D5CDD505-2E9C-101B-9397-08002B2CF9AE}" pid="196" name="Comparison_9.12_Maintenance_IR85ColumnInsertions170">
    <vt:lpwstr/>
  </property>
  <property fmtid="{D5CDD505-2E9C-101B-9397-08002B2CF9AE}" pid="197" name="MSIP_Label_6b4219f1-4f00-48e0-b310-032f85269d6d_Enabled">
    <vt:lpwstr>true</vt:lpwstr>
  </property>
  <property fmtid="{D5CDD505-2E9C-101B-9397-08002B2CF9AE}" pid="198" name="MSIP_Label_6b4219f1-4f00-48e0-b310-032f85269d6d_SetDate">
    <vt:lpwstr>2024-11-22T15:01:36Z</vt:lpwstr>
  </property>
  <property fmtid="{D5CDD505-2E9C-101B-9397-08002B2CF9AE}" pid="199" name="MSIP_Label_6b4219f1-4f00-48e0-b310-032f85269d6d_Method">
    <vt:lpwstr>Standard</vt:lpwstr>
  </property>
  <property fmtid="{D5CDD505-2E9C-101B-9397-08002B2CF9AE}" pid="200" name="MSIP_Label_6b4219f1-4f00-48e0-b310-032f85269d6d_Name">
    <vt:lpwstr>Official</vt:lpwstr>
  </property>
  <property fmtid="{D5CDD505-2E9C-101B-9397-08002B2CF9AE}" pid="201" name="MSIP_Label_6b4219f1-4f00-48e0-b310-032f85269d6d_SiteId">
    <vt:lpwstr>b5d83618-97ea-48ec-b0be-8d4a7d678322</vt:lpwstr>
  </property>
  <property fmtid="{D5CDD505-2E9C-101B-9397-08002B2CF9AE}" pid="202" name="MSIP_Label_6b4219f1-4f00-48e0-b310-032f85269d6d_ActionId">
    <vt:lpwstr>96c97de3-9c2a-485a-ac9f-402e34dfbaf7</vt:lpwstr>
  </property>
  <property fmtid="{D5CDD505-2E9C-101B-9397-08002B2CF9AE}" pid="203" name="MSIP_Label_6b4219f1-4f00-48e0-b310-032f85269d6d_ContentBits">
    <vt:lpwstr>0</vt:lpwstr>
  </property>
  <property fmtid="{D5CDD505-2E9C-101B-9397-08002B2CF9AE}" pid="204" name="Comparison_1.1 Cover2RowInsertions1">
    <vt:lpwstr/>
  </property>
  <property fmtid="{D5CDD505-2E9C-101B-9397-08002B2CF9AE}" pid="205" name="Comparison_1.1 Cover2ColumnInsertions2">
    <vt:lpwstr/>
  </property>
  <property fmtid="{D5CDD505-2E9C-101B-9397-08002B2CF9AE}" pid="206" name="Comparison_1.2 Contents3RowInsertions3">
    <vt:lpwstr/>
  </property>
  <property fmtid="{D5CDD505-2E9C-101B-9397-08002B2CF9AE}" pid="207" name="Comparison_1.2 Contents3ColumnInsertions4">
    <vt:lpwstr/>
  </property>
  <property fmtid="{D5CDD505-2E9C-101B-9397-08002B2CF9AE}" pid="208" name="Comparison_1.3 Lists4RowInsertions5">
    <vt:lpwstr/>
  </property>
  <property fmtid="{D5CDD505-2E9C-101B-9397-08002B2CF9AE}" pid="209" name="Comparison_1.3 Lists4ColumnInsertions6">
    <vt:lpwstr/>
  </property>
  <property fmtid="{D5CDD505-2E9C-101B-9397-08002B2CF9AE}" pid="210" name="Comparison_1.5 Universal Data5RowInsertions7">
    <vt:lpwstr/>
  </property>
  <property fmtid="{D5CDD505-2E9C-101B-9397-08002B2CF9AE}" pid="211" name="Comparison_1.5 Universal Data5ColumnInsertions8">
    <vt:lpwstr/>
  </property>
  <property fmtid="{D5CDD505-2E9C-101B-9397-08002B2CF9AE}" pid="212" name="Comparison_1.4 ChangesLog6RowInsertions9">
    <vt:lpwstr/>
  </property>
  <property fmtid="{D5CDD505-2E9C-101B-9397-08002B2CF9AE}" pid="213" name="Comparison_1.4 ChangesLog6ColumnInsertions10">
    <vt:lpwstr/>
  </property>
  <property fmtid="{D5CDD505-2E9C-101B-9397-08002B2CF9AE}" pid="214" name="Comparison_1.6 Checks7RowInsertions11">
    <vt:lpwstr/>
  </property>
  <property fmtid="{D5CDD505-2E9C-101B-9397-08002B2CF9AE}" pid="215" name="Comparison_1.6 Checks7ColumnInsertions12">
    <vt:lpwstr/>
  </property>
  <property fmtid="{D5CDD505-2E9C-101B-9397-08002B2CF9AE}" pid="216" name="Comparison_2.1 Revenue_Interface8RowInsertions13">
    <vt:lpwstr/>
  </property>
  <property fmtid="{D5CDD505-2E9C-101B-9397-08002B2CF9AE}" pid="217" name="Comparison_2.1 Revenue_Interface8ColumnInsertions14">
    <vt:lpwstr/>
  </property>
  <property fmtid="{D5CDD505-2E9C-101B-9397-08002B2CF9AE}" pid="218" name="Comparison_2.2 NARM_Interface9RowInsertions15">
    <vt:lpwstr/>
  </property>
  <property fmtid="{D5CDD505-2E9C-101B-9397-08002B2CF9AE}" pid="219" name="Comparison_2.2 NARM_Interface9ColumnInsertions16">
    <vt:lpwstr/>
  </property>
  <property fmtid="{D5CDD505-2E9C-101B-9397-08002B2CF9AE}" pid="220" name="Comparison_3.1 TO_Totex10RowInsertions17">
    <vt:lpwstr/>
  </property>
  <property fmtid="{D5CDD505-2E9C-101B-9397-08002B2CF9AE}" pid="221" name="Comparison_3.1 TO_Totex10ColumnInsertions18">
    <vt:lpwstr/>
  </property>
  <property fmtid="{D5CDD505-2E9C-101B-9397-08002B2CF9AE}" pid="222" name="Comparison_3.2 SO_Totex11RowInsertions19">
    <vt:lpwstr/>
  </property>
  <property fmtid="{D5CDD505-2E9C-101B-9397-08002B2CF9AE}" pid="223" name="Comparison_3.2 SO_Totex11ColumnInsertions20">
    <vt:lpwstr/>
  </property>
  <property fmtid="{D5CDD505-2E9C-101B-9397-08002B2CF9AE}" pid="224" name="Comparison_3.3 Allowances12RowInsertions21">
    <vt:lpwstr/>
  </property>
  <property fmtid="{D5CDD505-2E9C-101B-9397-08002B2CF9AE}" pid="225" name="Comparison_3.3 Allowances12ColumnInsertions22">
    <vt:lpwstr/>
  </property>
  <property fmtid="{D5CDD505-2E9C-101B-9397-08002B2CF9AE}" pid="226" name="Comparison_3.4 Totex_Summary 13RowInsertions23">
    <vt:lpwstr/>
  </property>
  <property fmtid="{D5CDD505-2E9C-101B-9397-08002B2CF9AE}" pid="227" name="Comparison_3.4 Totex_Summary 13ColumnInsertions24">
    <vt:lpwstr/>
  </property>
  <property fmtid="{D5CDD505-2E9C-101B-9397-08002B2CF9AE}" pid="228" name="Comparison_3.5 Forecast_Totex14RowInsertions25">
    <vt:lpwstr/>
  </property>
  <property fmtid="{D5CDD505-2E9C-101B-9397-08002B2CF9AE}" pid="229" name="Comparison_3.5 Forecast_Totex14ColumnInsertions26">
    <vt:lpwstr/>
  </property>
  <property fmtid="{D5CDD505-2E9C-101B-9397-08002B2CF9AE}" pid="230" name="Comparison_3.6 PCDs15RowInsertions27">
    <vt:lpwstr/>
  </property>
  <property fmtid="{D5CDD505-2E9C-101B-9397-08002B2CF9AE}" pid="231" name="Comparison_3.6 PCDs15ColumnInsertions28">
    <vt:lpwstr/>
  </property>
  <property fmtid="{D5CDD505-2E9C-101B-9397-08002B2CF9AE}" pid="232" name="Comparison_4.1 TO PCFM Input Summary16RowInsertions29">
    <vt:lpwstr/>
  </property>
  <property fmtid="{D5CDD505-2E9C-101B-9397-08002B2CF9AE}" pid="233" name="Comparison_4.1 TO PCFM Input Summary16ColumnInsertions30">
    <vt:lpwstr/>
  </property>
  <property fmtid="{D5CDD505-2E9C-101B-9397-08002B2CF9AE}" pid="234" name="Comparison_4.2 SO PCFM Input Summary17RowInsertions31">
    <vt:lpwstr/>
  </property>
  <property fmtid="{D5CDD505-2E9C-101B-9397-08002B2CF9AE}" pid="235" name="Comparison_4.2 SO PCFM Input Summary17ColumnInsertions32">
    <vt:lpwstr/>
  </property>
  <property fmtid="{D5CDD505-2E9C-101B-9397-08002B2CF9AE}" pid="236" name="Comparison_4.3 TO PCDs18RowInsertions33">
    <vt:lpwstr/>
  </property>
  <property fmtid="{D5CDD505-2E9C-101B-9397-08002B2CF9AE}" pid="237" name="Comparison_4.3 TO PCDs18ColumnInsertions34">
    <vt:lpwstr/>
  </property>
  <property fmtid="{D5CDD505-2E9C-101B-9397-08002B2CF9AE}" pid="238" name="Comparison_4.4 SO PCDs 19RowInsertions35">
    <vt:lpwstr/>
  </property>
  <property fmtid="{D5CDD505-2E9C-101B-9397-08002B2CF9AE}" pid="239" name="Comparison_4.4 SO PCDs 19ColumnInsertions36">
    <vt:lpwstr/>
  </property>
  <property fmtid="{D5CDD505-2E9C-101B-9397-08002B2CF9AE}" pid="240" name="Comparison_4.5 TO Re-openers20RowInsertions37">
    <vt:lpwstr/>
  </property>
  <property fmtid="{D5CDD505-2E9C-101B-9397-08002B2CF9AE}" pid="241" name="Comparison_4.5 TO Re-openers20ColumnInsertions38">
    <vt:lpwstr/>
  </property>
  <property fmtid="{D5CDD505-2E9C-101B-9397-08002B2CF9AE}" pid="242" name="Comparison_4.6 SO Re-openers21RowInsertions39">
    <vt:lpwstr/>
  </property>
  <property fmtid="{D5CDD505-2E9C-101B-9397-08002B2CF9AE}" pid="243" name="Comparison_4.6 SO Re-openers21ColumnInsertions40">
    <vt:lpwstr/>
  </property>
  <property fmtid="{D5CDD505-2E9C-101B-9397-08002B2CF9AE}" pid="244" name="Comparison_4.7 TO PT22RowInsertions41">
    <vt:lpwstr/>
  </property>
  <property fmtid="{D5CDD505-2E9C-101B-9397-08002B2CF9AE}" pid="245" name="Comparison_4.7 TO PT22ColumnInsertions42">
    <vt:lpwstr/>
  </property>
  <property fmtid="{D5CDD505-2E9C-101B-9397-08002B2CF9AE}" pid="246" name="Comparison_4.8 SO PT23RowInsertions43">
    <vt:lpwstr/>
  </property>
  <property fmtid="{D5CDD505-2E9C-101B-9397-08002B2CF9AE}" pid="247" name="Comparison_4.8 SO PT23ColumnInsertions44">
    <vt:lpwstr/>
  </property>
  <property fmtid="{D5CDD505-2E9C-101B-9397-08002B2CF9AE}" pid="248" name="Comparison_4.9 Opex Escalator24RowInsertions45">
    <vt:lpwstr/>
  </property>
  <property fmtid="{D5CDD505-2E9C-101B-9397-08002B2CF9AE}" pid="249" name="Comparison_4.9 Opex Escalator24ColumnInsertions46">
    <vt:lpwstr/>
  </property>
  <property fmtid="{D5CDD505-2E9C-101B-9397-08002B2CF9AE}" pid="250" name="Comparison_4.10 TO ODI25RowInsertions47">
    <vt:lpwstr/>
  </property>
  <property fmtid="{D5CDD505-2E9C-101B-9397-08002B2CF9AE}" pid="251" name="Comparison_4.10 TO ODI25ColumnInsertions48">
    <vt:lpwstr/>
  </property>
  <property fmtid="{D5CDD505-2E9C-101B-9397-08002B2CF9AE}" pid="252" name="Comparison_4.11 TO ORA26RowInsertions49">
    <vt:lpwstr/>
  </property>
  <property fmtid="{D5CDD505-2E9C-101B-9397-08002B2CF9AE}" pid="253" name="Comparison_4.11 TO ORA26ColumnInsertions50">
    <vt:lpwstr/>
  </property>
  <property fmtid="{D5CDD505-2E9C-101B-9397-08002B2CF9AE}" pid="254" name="Comparison_4.12 SO ORA27RowInsertions51">
    <vt:lpwstr/>
  </property>
  <property fmtid="{D5CDD505-2E9C-101B-9397-08002B2CF9AE}" pid="255" name="Comparison_4.12 SO ORA27ColumnInsertions52">
    <vt:lpwstr/>
  </property>
  <property fmtid="{D5CDD505-2E9C-101B-9397-08002B2CF9AE}" pid="256" name="Comparison_4.13 TO Tax Pools Totex alloc28RowInsertions53">
    <vt:lpwstr/>
  </property>
  <property fmtid="{D5CDD505-2E9C-101B-9397-08002B2CF9AE}" pid="257" name="Comparison_4.13 TO Tax Pools Totex alloc28ColumnInsertions54">
    <vt:lpwstr/>
  </property>
  <property fmtid="{D5CDD505-2E9C-101B-9397-08002B2CF9AE}" pid="258" name="Comparison_4.14 SO Tax Pools Totex alloc29RowInsertions55">
    <vt:lpwstr/>
  </property>
  <property fmtid="{D5CDD505-2E9C-101B-9397-08002B2CF9AE}" pid="259" name="Comparison_4.14 SO Tax Pools Totex alloc29ColumnInsertions56">
    <vt:lpwstr/>
  </property>
  <property fmtid="{D5CDD505-2E9C-101B-9397-08002B2CF9AE}" pid="260" name="Comparison_4.15 DRS Revenue30RowInsertions57">
    <vt:lpwstr/>
  </property>
  <property fmtid="{D5CDD505-2E9C-101B-9397-08002B2CF9AE}" pid="261" name="Comparison_4.15 DRS Revenue30ColumnInsertions58">
    <vt:lpwstr/>
  </property>
  <property fmtid="{D5CDD505-2E9C-101B-9397-08002B2CF9AE}" pid="262" name="Comparison_4.16 - TO Recovered Rev31RowInsertions59">
    <vt:lpwstr/>
  </property>
  <property fmtid="{D5CDD505-2E9C-101B-9397-08002B2CF9AE}" pid="263" name="Comparison_4.16 - TO Recovered Rev31ColumnInsertions60">
    <vt:lpwstr/>
  </property>
  <property fmtid="{D5CDD505-2E9C-101B-9397-08002B2CF9AE}" pid="264" name="Comparison_4.17 - SO Recovered Rev32RowInsertions61">
    <vt:lpwstr/>
  </property>
  <property fmtid="{D5CDD505-2E9C-101B-9397-08002B2CF9AE}" pid="265" name="Comparison_4.17 - SO Recovered Rev32ColumnInsertions62">
    <vt:lpwstr/>
  </property>
  <property fmtid="{D5CDD505-2E9C-101B-9397-08002B2CF9AE}" pid="266" name="Comparison_5.1 TO_Indirects33RowInsertions63">
    <vt:lpwstr/>
  </property>
  <property fmtid="{D5CDD505-2E9C-101B-9397-08002B2CF9AE}" pid="267" name="Comparison_5.1 TO_Indirects33ColumnInsertions64">
    <vt:lpwstr/>
  </property>
  <property fmtid="{D5CDD505-2E9C-101B-9397-08002B2CF9AE}" pid="268" name="Comparison_5.2 SO_Indirects34RowInsertions65">
    <vt:lpwstr/>
  </property>
  <property fmtid="{D5CDD505-2E9C-101B-9397-08002B2CF9AE}" pid="269" name="Comparison_5.2 SO_Indirects34ColumnInsertions66">
    <vt:lpwstr/>
  </property>
  <property fmtid="{D5CDD505-2E9C-101B-9397-08002B2CF9AE}" pid="270" name="Comparison_5.3 TO_Direct_Opex35RowInsertions67">
    <vt:lpwstr/>
  </property>
  <property fmtid="{D5CDD505-2E9C-101B-9397-08002B2CF9AE}" pid="271" name="Comparison_5.3 TO_Direct_Opex35ColumnInsertions68">
    <vt:lpwstr/>
  </property>
  <property fmtid="{D5CDD505-2E9C-101B-9397-08002B2CF9AE}" pid="272" name="Comparison_5.4 SO_Direct_Opex36RowInsertions69">
    <vt:lpwstr/>
  </property>
  <property fmtid="{D5CDD505-2E9C-101B-9397-08002B2CF9AE}" pid="273" name="Comparison_5.4 SO_Direct_Opex36ColumnInsertions70">
    <vt:lpwstr/>
  </property>
  <property fmtid="{D5CDD505-2E9C-101B-9397-08002B2CF9AE}" pid="274" name="Comparison_5.5 Cost_Movements37RowInsertions71">
    <vt:lpwstr/>
  </property>
  <property fmtid="{D5CDD505-2E9C-101B-9397-08002B2CF9AE}" pid="275" name="Comparison_5.5 Cost_Movements37ColumnInsertions72">
    <vt:lpwstr/>
  </property>
  <property fmtid="{D5CDD505-2E9C-101B-9397-08002B2CF9AE}" pid="276" name="Comparison_5.6 Quarry_Loss38RowInsertions73">
    <vt:lpwstr/>
  </property>
  <property fmtid="{D5CDD505-2E9C-101B-9397-08002B2CF9AE}" pid="277" name="Comparison_5.6 Quarry_Loss38ColumnInsertions74">
    <vt:lpwstr/>
  </property>
  <property fmtid="{D5CDD505-2E9C-101B-9397-08002B2CF9AE}" pid="278" name="Comparison_5.7 PSUP_Opex39RowInsertions75">
    <vt:lpwstr/>
  </property>
  <property fmtid="{D5CDD505-2E9C-101B-9397-08002B2CF9AE}" pid="279" name="Comparison_5.7 PSUP_Opex39ColumnInsertions76">
    <vt:lpwstr/>
  </property>
  <property fmtid="{D5CDD505-2E9C-101B-9397-08002B2CF9AE}" pid="280" name="Comparison_5.8 Provisions40RowInsertions77">
    <vt:lpwstr/>
  </property>
  <property fmtid="{D5CDD505-2E9C-101B-9397-08002B2CF9AE}" pid="281" name="Comparison_5.8 Provisions40ColumnInsertions78">
    <vt:lpwstr/>
  </property>
  <property fmtid="{D5CDD505-2E9C-101B-9397-08002B2CF9AE}" pid="282" name="Comparison_5.9 Bus_Sup_Alloc41RowInsertions79">
    <vt:lpwstr/>
  </property>
  <property fmtid="{D5CDD505-2E9C-101B-9397-08002B2CF9AE}" pid="283" name="Comparison_5.9 Bus_Sup_Alloc41ColumnInsertions80">
    <vt:lpwstr/>
  </property>
  <property fmtid="{D5CDD505-2E9C-101B-9397-08002B2CF9AE}" pid="284" name="Comparison_5.10 FTE42RowInsertions81">
    <vt:lpwstr/>
  </property>
  <property fmtid="{D5CDD505-2E9C-101B-9397-08002B2CF9AE}" pid="285" name="Comparison_5.10 FTE42ColumnInsertions82">
    <vt:lpwstr/>
  </property>
  <property fmtid="{D5CDD505-2E9C-101B-9397-08002B2CF9AE}" pid="286" name="Comparison_6.1 Capex_summary43RowInsertions83">
    <vt:lpwstr/>
  </property>
  <property fmtid="{D5CDD505-2E9C-101B-9397-08002B2CF9AE}" pid="287" name="Comparison_6.1 Capex_summary43ColumnInsertions84">
    <vt:lpwstr/>
  </property>
  <property fmtid="{D5CDD505-2E9C-101B-9397-08002B2CF9AE}" pid="288" name="Comparison_6.2 Projects44RowInsertions85">
    <vt:lpwstr/>
  </property>
  <property fmtid="{D5CDD505-2E9C-101B-9397-08002B2CF9AE}" pid="289" name="Comparison_6.2 Projects44ColumnInsertions86">
    <vt:lpwstr/>
  </property>
  <property fmtid="{D5CDD505-2E9C-101B-9397-08002B2CF9AE}" pid="290" name="Comparison_6.3 Asset_Health45RowInsertions87">
    <vt:lpwstr/>
  </property>
  <property fmtid="{D5CDD505-2E9C-101B-9397-08002B2CF9AE}" pid="291" name="Comparison_6.3 Asset_Health45ColumnInsertions88">
    <vt:lpwstr/>
  </property>
  <property fmtid="{D5CDD505-2E9C-101B-9397-08002B2CF9AE}" pid="292" name="Comparison_6.4 Asset_Health_Projects46RowInsertions89">
    <vt:lpwstr/>
  </property>
  <property fmtid="{D5CDD505-2E9C-101B-9397-08002B2CF9AE}" pid="293" name="Comparison_6.4 Asset_Health_Projects46ColumnInsertions90">
    <vt:lpwstr/>
  </property>
  <property fmtid="{D5CDD505-2E9C-101B-9397-08002B2CF9AE}" pid="294" name="Comparison_6.5 Redundant_Assets47RowInsertions91">
    <vt:lpwstr/>
  </property>
  <property fmtid="{D5CDD505-2E9C-101B-9397-08002B2CF9AE}" pid="295" name="Comparison_6.5 Redundant_Assets47ColumnInsertions92">
    <vt:lpwstr/>
  </property>
  <property fmtid="{D5CDD505-2E9C-101B-9397-08002B2CF9AE}" pid="296" name="Comparison_6.6 PSUP_PCD48RowInsertions93">
    <vt:lpwstr/>
  </property>
  <property fmtid="{D5CDD505-2E9C-101B-9397-08002B2CF9AE}" pid="297" name="Comparison_6.6 PSUP_PCD48ColumnInsertions94">
    <vt:lpwstr/>
  </property>
  <property fmtid="{D5CDD505-2E9C-101B-9397-08002B2CF9AE}" pid="298" name="Comparison_6.7 TO_NonOp_Capex49RowInsertions95">
    <vt:lpwstr/>
  </property>
  <property fmtid="{D5CDD505-2E9C-101B-9397-08002B2CF9AE}" pid="299" name="Comparison_6.7 TO_NonOp_Capex49ColumnInsertions96">
    <vt:lpwstr/>
  </property>
  <property fmtid="{D5CDD505-2E9C-101B-9397-08002B2CF9AE}" pid="300" name="Comparison_6.8 SO_NonOp_Capex50RowInsertions97">
    <vt:lpwstr/>
  </property>
  <property fmtid="{D5CDD505-2E9C-101B-9397-08002B2CF9AE}" pid="301" name="Comparison_6.8 SO_NonOp_Capex50ColumnInsertions98">
    <vt:lpwstr/>
  </property>
  <property fmtid="{D5CDD505-2E9C-101B-9397-08002B2CF9AE}" pid="302" name="Comparison_6.9 Resilience51RowInsertions99">
    <vt:lpwstr/>
  </property>
  <property fmtid="{D5CDD505-2E9C-101B-9397-08002B2CF9AE}" pid="303" name="Comparison_6.9 Resilience51ColumnInsertions100">
    <vt:lpwstr/>
  </property>
  <property fmtid="{D5CDD505-2E9C-101B-9397-08002B2CF9AE}" pid="304" name="Comparison_6.10 Vehicles 52RowInsertions101">
    <vt:lpwstr/>
  </property>
  <property fmtid="{D5CDD505-2E9C-101B-9397-08002B2CF9AE}" pid="305" name="Comparison_6.10 Vehicles 52ColumnInsertions102">
    <vt:lpwstr/>
  </property>
  <property fmtid="{D5CDD505-2E9C-101B-9397-08002B2CF9AE}" pid="306" name="Comparison_7.1_Pipeline_data53RowInsertions103">
    <vt:lpwstr/>
  </property>
  <property fmtid="{D5CDD505-2E9C-101B-9397-08002B2CF9AE}" pid="307" name="Comparison_7.1_Pipeline_data53ColumnInsertions104">
    <vt:lpwstr/>
  </property>
  <property fmtid="{D5CDD505-2E9C-101B-9397-08002B2CF9AE}" pid="308" name="Comparison_7.2_Activity_Ind54RowInsertions105">
    <vt:lpwstr/>
  </property>
  <property fmtid="{D5CDD505-2E9C-101B-9397-08002B2CF9AE}" pid="309" name="Comparison_7.2_Activity_Ind54ColumnInsertions106">
    <vt:lpwstr/>
  </property>
  <property fmtid="{D5CDD505-2E9C-101B-9397-08002B2CF9AE}" pid="310" name="Comparison_7.3_Peak_Demand55RowInsertions107">
    <vt:lpwstr/>
  </property>
  <property fmtid="{D5CDD505-2E9C-101B-9397-08002B2CF9AE}" pid="311" name="Comparison_7.3_Peak_Demand55ColumnInsertions108">
    <vt:lpwstr/>
  </property>
  <property fmtid="{D5CDD505-2E9C-101B-9397-08002B2CF9AE}" pid="312" name="Comparison_7.4_Demand_Perf56RowInsertions109">
    <vt:lpwstr/>
  </property>
  <property fmtid="{D5CDD505-2E9C-101B-9397-08002B2CF9AE}" pid="313" name="Comparison_7.4_Demand_Perf56ColumnInsertions110">
    <vt:lpwstr/>
  </property>
  <property fmtid="{D5CDD505-2E9C-101B-9397-08002B2CF9AE}" pid="314" name="Comparison_7.5_Compressor_Util_Perf57RowInsertions111">
    <vt:lpwstr/>
  </property>
  <property fmtid="{D5CDD505-2E9C-101B-9397-08002B2CF9AE}" pid="315" name="Comparison_7.5_Compressor_Util_Perf57ColumnInsertions112">
    <vt:lpwstr/>
  </property>
  <property fmtid="{D5CDD505-2E9C-101B-9397-08002B2CF9AE}" pid="316" name="Comparison_7.6_Compressor_Assets58RowInsertions113">
    <vt:lpwstr/>
  </property>
  <property fmtid="{D5CDD505-2E9C-101B-9397-08002B2CF9AE}" pid="317" name="Comparison_7.6_Compressor_Assets58ColumnInsertions114">
    <vt:lpwstr/>
  </property>
  <property fmtid="{D5CDD505-2E9C-101B-9397-08002B2CF9AE}" pid="318" name="Comparison_7.7_Emissions59RowInsertions115">
    <vt:lpwstr/>
  </property>
  <property fmtid="{D5CDD505-2E9C-101B-9397-08002B2CF9AE}" pid="319" name="Comparison_7.7_Emissions59ColumnInsertions116">
    <vt:lpwstr/>
  </property>
  <property fmtid="{D5CDD505-2E9C-101B-9397-08002B2CF9AE}" pid="320" name="Comparison_7.8 Asset_data60RowInsertions117">
    <vt:lpwstr/>
  </property>
  <property fmtid="{D5CDD505-2E9C-101B-9397-08002B2CF9AE}" pid="321" name="Comparison_7.8 Asset_data60ColumnInsertions118">
    <vt:lpwstr/>
  </property>
  <property fmtid="{D5CDD505-2E9C-101B-9397-08002B2CF9AE}" pid="322" name="Comparison_7.9_Forecast_Scenarios61RowInsertions119">
    <vt:lpwstr/>
  </property>
  <property fmtid="{D5CDD505-2E9C-101B-9397-08002B2CF9AE}" pid="323" name="Comparison_7.9_Forecast_Scenarios61ColumnInsertions120">
    <vt:lpwstr/>
  </property>
  <property fmtid="{D5CDD505-2E9C-101B-9397-08002B2CF9AE}" pid="324" name="Comparison_8.1_Satisfacton_Survey62RowInsertions121">
    <vt:lpwstr/>
  </property>
  <property fmtid="{D5CDD505-2E9C-101B-9397-08002B2CF9AE}" pid="325" name="Comparison_8.1_Satisfacton_Survey62ColumnInsertions122">
    <vt:lpwstr/>
  </property>
  <property fmtid="{D5CDD505-2E9C-101B-9397-08002B2CF9AE}" pid="326" name="Comparison_8.2 BCF63RowInsertions123">
    <vt:lpwstr/>
  </property>
  <property fmtid="{D5CDD505-2E9C-101B-9397-08002B2CF9AE}" pid="327" name="Comparison_8.2 BCF63ColumnInsertions124">
    <vt:lpwstr/>
  </property>
  <property fmtid="{D5CDD505-2E9C-101B-9397-08002B2CF9AE}" pid="328" name="Comparison_8.3 Environmental Scorecard64RowInsertions125">
    <vt:lpwstr/>
  </property>
  <property fmtid="{D5CDD505-2E9C-101B-9397-08002B2CF9AE}" pid="329" name="Comparison_8.3 Environmental Scorecard64ColumnInsertions126">
    <vt:lpwstr/>
  </property>
  <property fmtid="{D5CDD505-2E9C-101B-9397-08002B2CF9AE}" pid="330" name="Comparison_8.4 Gas_contraints65RowInsertions127">
    <vt:lpwstr/>
  </property>
  <property fmtid="{D5CDD505-2E9C-101B-9397-08002B2CF9AE}" pid="331" name="Comparison_8.4 Gas_contraints65ColumnInsertions128">
    <vt:lpwstr/>
  </property>
  <property fmtid="{D5CDD505-2E9C-101B-9397-08002B2CF9AE}" pid="332" name="Comparison_8.5 Gas_contraint_events66RowInsertions129">
    <vt:lpwstr/>
  </property>
  <property fmtid="{D5CDD505-2E9C-101B-9397-08002B2CF9AE}" pid="333" name="Comparison_8.5 Gas_contraint_events66ColumnInsertions130">
    <vt:lpwstr/>
  </property>
  <property fmtid="{D5CDD505-2E9C-101B-9397-08002B2CF9AE}" pid="334" name="Comparison_8.6 NIA67RowInsertions131">
    <vt:lpwstr/>
  </property>
  <property fmtid="{D5CDD505-2E9C-101B-9397-08002B2CF9AE}" pid="335" name="Comparison_8.6 NIA67ColumnInsertions132">
    <vt:lpwstr/>
  </property>
  <property fmtid="{D5CDD505-2E9C-101B-9397-08002B2CF9AE}" pid="336" name="Comparison_8.7 CNIA68RowInsertions133">
    <vt:lpwstr/>
  </property>
  <property fmtid="{D5CDD505-2E9C-101B-9397-08002B2CF9AE}" pid="337" name="Comparison_8.7 CNIA68ColumnInsertions134">
    <vt:lpwstr/>
  </property>
  <property fmtid="{D5CDD505-2E9C-101B-9397-08002B2CF9AE}" pid="338" name="Comparison_8.8 NIC69RowInsertions135">
    <vt:lpwstr/>
  </property>
  <property fmtid="{D5CDD505-2E9C-101B-9397-08002B2CF9AE}" pid="339" name="Comparison_8.8 NIC69ColumnInsertions136">
    <vt:lpwstr/>
  </property>
  <property fmtid="{D5CDD505-2E9C-101B-9397-08002B2CF9AE}" pid="340" name="Comparison_8.9 SIF70RowInsertions137">
    <vt:lpwstr/>
  </property>
  <property fmtid="{D5CDD505-2E9C-101B-9397-08002B2CF9AE}" pid="341" name="Comparison_8.9 SIF70ColumnInsertions138">
    <vt:lpwstr/>
  </property>
  <property fmtid="{D5CDD505-2E9C-101B-9397-08002B2CF9AE}" pid="342" name="Comparison_8.10 Pipeline Log71RowInsertions139">
    <vt:lpwstr/>
  </property>
  <property fmtid="{D5CDD505-2E9C-101B-9397-08002B2CF9AE}" pid="343" name="Comparison_8.10 Pipeline Log71ColumnInsertions140">
    <vt:lpwstr/>
  </property>
  <property fmtid="{D5CDD505-2E9C-101B-9397-08002B2CF9AE}" pid="344" name="Comparison_8.10a Other Pipeline appdx (TO)72RowInsertions141">
    <vt:lpwstr/>
  </property>
  <property fmtid="{D5CDD505-2E9C-101B-9397-08002B2CF9AE}" pid="345" name="Comparison_8.10a Other Pipeline appdx (TO)72ColumnInsertions142">
    <vt:lpwstr/>
  </property>
  <property fmtid="{D5CDD505-2E9C-101B-9397-08002B2CF9AE}" pid="346" name="Comparison_8.10b Other Pipeline appdx (SO)73RowInsertions143">
    <vt:lpwstr/>
  </property>
  <property fmtid="{D5CDD505-2E9C-101B-9397-08002B2CF9AE}" pid="347" name="Comparison_8.10b Other Pipeline appdx (SO)73ColumnInsertions144">
    <vt:lpwstr/>
  </property>
  <property fmtid="{D5CDD505-2E9C-101B-9397-08002B2CF9AE}" pid="348" name="Comparison_8.11 Net_Zero74RowInsertions145">
    <vt:lpwstr/>
  </property>
  <property fmtid="{D5CDD505-2E9C-101B-9397-08002B2CF9AE}" pid="349" name="Comparison_8.11 Net_Zero74ColumnInsertions146">
    <vt:lpwstr/>
  </property>
  <property fmtid="{D5CDD505-2E9C-101B-9397-08002B2CF9AE}" pid="350" name="Comparison_8.12 DRS75RowInsertions147">
    <vt:lpwstr/>
  </property>
  <property fmtid="{D5CDD505-2E9C-101B-9397-08002B2CF9AE}" pid="351" name="Comparison_8.12 DRS75ColumnInsertions148">
    <vt:lpwstr/>
  </property>
  <property fmtid="{D5CDD505-2E9C-101B-9397-08002B2CF9AE}" pid="352" name="Comparison_9.1_Operating_margins76RowInsertions149">
    <vt:lpwstr/>
  </property>
  <property fmtid="{D5CDD505-2E9C-101B-9397-08002B2CF9AE}" pid="353" name="Comparison_9.1_Operating_margins76ColumnInsertions150">
    <vt:lpwstr/>
  </property>
  <property fmtid="{D5CDD505-2E9C-101B-9397-08002B2CF9AE}" pid="354" name="Comparison_9.2_NTS_shrinkage77RowInsertions151">
    <vt:lpwstr/>
  </property>
  <property fmtid="{D5CDD505-2E9C-101B-9397-08002B2CF9AE}" pid="355" name="Comparison_9.2_NTS_shrinkage77ColumnInsertions152">
    <vt:lpwstr/>
  </property>
  <property fmtid="{D5CDD505-2E9C-101B-9397-08002B2CF9AE}" pid="356" name="Comparison_9.3_NTS_Shrinkage_(prompt)78RowInsertions153">
    <vt:lpwstr/>
  </property>
  <property fmtid="{D5CDD505-2E9C-101B-9397-08002B2CF9AE}" pid="357" name="Comparison_9.3_NTS_Shrinkage_(prompt)78ColumnInsertions154">
    <vt:lpwstr/>
  </property>
  <property fmtid="{D5CDD505-2E9C-101B-9397-08002B2CF9AE}" pid="358" name="Comparison_9.4_NTS_Shrinkage_(gas_trades)79RowInsertions155">
    <vt:lpwstr/>
  </property>
  <property fmtid="{D5CDD505-2E9C-101B-9397-08002B2CF9AE}" pid="359" name="Comparison_9.4_NTS_Shrinkage_(gas_trades)79ColumnInsertions156">
    <vt:lpwstr/>
  </property>
  <property fmtid="{D5CDD505-2E9C-101B-9397-08002B2CF9AE}" pid="360" name="Comparison_9.5_NTS_Shrinkage_(elec_trades)80RowInsertions157">
    <vt:lpwstr/>
  </property>
  <property fmtid="{D5CDD505-2E9C-101B-9397-08002B2CF9AE}" pid="361" name="Comparison_9.5_NTS_Shrinkage_(elec_trades)80ColumnInsertions158">
    <vt:lpwstr/>
  </property>
  <property fmtid="{D5CDD505-2E9C-101B-9397-08002B2CF9AE}" pid="362" name="Comparison_9.6_Res_Bal_Data81RowInsertions159">
    <vt:lpwstr/>
  </property>
  <property fmtid="{D5CDD505-2E9C-101B-9397-08002B2CF9AE}" pid="363" name="Comparison_9.6_Res_Bal_Data81ColumnInsertions160">
    <vt:lpwstr/>
  </property>
  <property fmtid="{D5CDD505-2E9C-101B-9397-08002B2CF9AE}" pid="364" name="Comparison_9.7_DF_Overview82RowInsertions161">
    <vt:lpwstr/>
  </property>
  <property fmtid="{D5CDD505-2E9C-101B-9397-08002B2CF9AE}" pid="365" name="Comparison_9.7_DF_Overview82ColumnInsertions162">
    <vt:lpwstr/>
  </property>
  <property fmtid="{D5CDD505-2E9C-101B-9397-08002B2CF9AE}" pid="366" name="Comparison_9.8_DF_Adjustment83RowInsertions163">
    <vt:lpwstr/>
  </property>
  <property fmtid="{D5CDD505-2E9C-101B-9397-08002B2CF9AE}" pid="367" name="Comparison_9.8_DF_Adjustment83ColumnInsertions164">
    <vt:lpwstr/>
  </property>
  <property fmtid="{D5CDD505-2E9C-101B-9397-08002B2CF9AE}" pid="368" name="Comparison_9.9_DF_D2D5_Data84RowInsertions165">
    <vt:lpwstr/>
  </property>
  <property fmtid="{D5CDD505-2E9C-101B-9397-08002B2CF9AE}" pid="369" name="Comparison_9.9_DF_D2D5_Data84ColumnInsertions166">
    <vt:lpwstr/>
  </property>
  <property fmtid="{D5CDD505-2E9C-101B-9397-08002B2CF9AE}" pid="370" name="Comparison_9.10_GHG_Incentive revenue85RowInsertions167">
    <vt:lpwstr/>
  </property>
  <property fmtid="{D5CDD505-2E9C-101B-9397-08002B2CF9AE}" pid="371" name="Comparison_9.10_GHG_Incentive revenue85ColumnInsertions168">
    <vt:lpwstr/>
  </property>
  <property fmtid="{D5CDD505-2E9C-101B-9397-08002B2CF9AE}" pid="372" name="Comparison_9.11_GHG_Venting_data86RowInsertions169">
    <vt:lpwstr/>
  </property>
  <property fmtid="{D5CDD505-2E9C-101B-9397-08002B2CF9AE}" pid="373" name="Comparison_9.11_GHG_Venting_data86ColumnInsertions170">
    <vt:lpwstr/>
  </property>
  <property fmtid="{D5CDD505-2E9C-101B-9397-08002B2CF9AE}" pid="374" name="Comparison_9.12_Maintenance_IR87RowInsertions171">
    <vt:lpwstr/>
  </property>
  <property fmtid="{D5CDD505-2E9C-101B-9397-08002B2CF9AE}" pid="375" name="Comparison_9.12_Maintenance_IR87ColumnInsertions172">
    <vt:lpwstr/>
  </property>
</Properties>
</file>